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queryTables/queryTable11.xml" ContentType="application/vnd.openxmlformats-officedocument.spreadsheetml.queryTable+xml"/>
  <Override PartName="/xl/tables/table15.xml" ContentType="application/vnd.openxmlformats-officedocument.spreadsheetml.table+xml"/>
  <Override PartName="/xl/queryTables/queryTable12.xml" ContentType="application/vnd.openxmlformats-officedocument.spreadsheetml.queryTable+xml"/>
  <Override PartName="/xl/tables/table16.xml" ContentType="application/vnd.openxmlformats-officedocument.spreadsheetml.table+xml"/>
  <Override PartName="/xl/queryTables/queryTable13.xml" ContentType="application/vnd.openxmlformats-officedocument.spreadsheetml.queryTable+xml"/>
  <Override PartName="/xl/tables/table17.xml" ContentType="application/vnd.openxmlformats-officedocument.spreadsheetml.table+xml"/>
  <Override PartName="/xl/tables/table18.xml" ContentType="application/vnd.openxmlformats-officedocument.spreadsheetml.table+xml"/>
  <Override PartName="/xl/queryTables/queryTable14.xml" ContentType="application/vnd.openxmlformats-officedocument.spreadsheetml.query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partamentodesucre.sharepoint.com/sites/ProyectosPlanIndicativo/Documentos compartidos/Reportes SIIFWEB/"/>
    </mc:Choice>
  </mc:AlternateContent>
  <xr:revisionPtr revIDLastSave="1173" documentId="8_{B495B125-9196-4981-B9BB-BBF891EC62D3}" xr6:coauthVersionLast="47" xr6:coauthVersionMax="47" xr10:uidLastSave="{AC3CCF5D-BC58-45CC-B122-76A2F0244C60}"/>
  <bookViews>
    <workbookView xWindow="-108" yWindow="-108" windowWidth="23256" windowHeight="12456" firstSheet="16" activeTab="23" xr2:uid="{1F227A99-7E66-4DB5-B584-D881CBBD390E}"/>
  </bookViews>
  <sheets>
    <sheet name="CriteriosCruce" sheetId="2" state="hidden" r:id="rId1"/>
    <sheet name="Notas" sheetId="18" state="hidden" r:id="rId2"/>
    <sheet name="Reporte" sheetId="21" r:id="rId3"/>
    <sheet name="Parametros" sheetId="15" state="hidden" r:id="rId4"/>
    <sheet name="Bono_1" sheetId="23" r:id="rId5"/>
    <sheet name="Bono_2" sheetId="24" r:id="rId6"/>
    <sheet name="PPI" sheetId="19" state="hidden" r:id="rId7"/>
    <sheet name="Bono_3" sheetId="27" r:id="rId8"/>
    <sheet name="Bono_4" sheetId="28" r:id="rId9"/>
    <sheet name="ReporteDNP" sheetId="38" r:id="rId10"/>
    <sheet name="CUIPO_DAbiertos" sheetId="13" r:id="rId11"/>
    <sheet name="CUIPO-PIIP" sheetId="34" r:id="rId12"/>
    <sheet name="IndicadoresProyectosPI" sheetId="8" state="hidden" r:id="rId13"/>
    <sheet name="CUIPO_CHIP" sheetId="29" state="hidden" r:id="rId14"/>
    <sheet name="PI_SISPT" sheetId="20" state="hidden" r:id="rId15"/>
    <sheet name="Reporte PI" sheetId="39" r:id="rId16"/>
    <sheet name="PIIP" sheetId="9" r:id="rId17"/>
    <sheet name="ReporteEficaciaPIIP" sheetId="26" r:id="rId18"/>
    <sheet name="IndicadoresPIIP" sheetId="37" r:id="rId19"/>
    <sheet name="InfoGeneral" sheetId="1" r:id="rId20"/>
    <sheet name="ActividadesProyectos" sheetId="35" state="hidden" r:id="rId21"/>
    <sheet name="Descargas" sheetId="5" state="hidden" r:id="rId22"/>
    <sheet name="ColumnasSecop" sheetId="7" state="hidden" r:id="rId23"/>
    <sheet name="Secop II" sheetId="25" r:id="rId24"/>
  </sheets>
  <definedNames>
    <definedName name="_xlnm._FilterDatabase" localSheetId="5" hidden="1">Bono_2!$B$4:$F$326</definedName>
    <definedName name="_xlnm._FilterDatabase" localSheetId="11" hidden="1">'CUIPO-PIIP'!$A$2:$I$80</definedName>
    <definedName name="_xlnm._FilterDatabase" localSheetId="15" hidden="1">'Reporte PI'!$A$4:$N$146</definedName>
    <definedName name="DatosExternos_1" localSheetId="20" hidden="1">ActividadesProyectos!$A$1:$I$851</definedName>
    <definedName name="DatosExternos_1" localSheetId="13" hidden="1">'CUIPO_CHIP'!$A$1:$Q$392</definedName>
    <definedName name="DatosExternos_1" localSheetId="10" hidden="1">CUIPO_DAbiertos!$A$1:$P$1649</definedName>
    <definedName name="DatosExternos_1" localSheetId="18">IndicadoresPIIP!#REF!</definedName>
    <definedName name="DatosExternos_1" localSheetId="12" hidden="1">IndicadoresProyectosPI!$A$2:$C$379</definedName>
    <definedName name="DatosExternos_1" localSheetId="19" hidden="1">InfoGeneral!$A$2:$AO$630</definedName>
    <definedName name="DatosExternos_1" localSheetId="3" hidden="1">Parametros!$A$1:$A$4</definedName>
    <definedName name="DatosExternos_1" localSheetId="14" hidden="1">PI_SISPT!$A$1:$G$1145</definedName>
    <definedName name="DatosExternos_1" localSheetId="16" hidden="1">PIIP!$A$1:$O$424</definedName>
    <definedName name="DatosExternos_1" localSheetId="6" hidden="1">PPI!$A$1:$D$217</definedName>
    <definedName name="DatosExternos_1" localSheetId="9" hidden="1">'ReporteDNP'!$A$2:$I$48</definedName>
    <definedName name="DatosExternos_1" localSheetId="17" hidden="1">ReporteEficaciaPIIP!$A$1:$K$629</definedName>
    <definedName name="DatosExternos_1" localSheetId="23" hidden="1">'Secop II'!$A$1:$W$4547</definedName>
    <definedName name="DatosExternos_2" localSheetId="18" hidden="1">IndicadoresPIIP!$A$2:$AB$777</definedName>
    <definedName name="DatosExternos_2" localSheetId="12" hidden="1">IndicadoresProyectosPI!$E$2:$H$660</definedName>
    <definedName name="PERIODO">Parametros!$A$2:$A$4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3" i="38" l="1"/>
  <c r="J4" i="38"/>
  <c r="J5" i="38"/>
  <c r="J6" i="38"/>
  <c r="J7" i="38"/>
  <c r="J8" i="38"/>
  <c r="J9" i="38"/>
  <c r="J10" i="38"/>
  <c r="J11" i="38"/>
  <c r="J12" i="38"/>
  <c r="J13" i="38"/>
  <c r="J14" i="38"/>
  <c r="J15" i="38"/>
  <c r="J16" i="38"/>
  <c r="J17" i="38"/>
  <c r="J18" i="38"/>
  <c r="J19" i="38"/>
  <c r="J20" i="38"/>
  <c r="J21" i="38"/>
  <c r="J22" i="38"/>
  <c r="J23" i="38"/>
  <c r="J24" i="38"/>
  <c r="J25" i="38"/>
  <c r="J26" i="38"/>
  <c r="J27" i="38"/>
  <c r="J28" i="38"/>
  <c r="J29" i="38"/>
  <c r="J30" i="38"/>
  <c r="J31" i="38"/>
  <c r="J32" i="38"/>
  <c r="J33" i="38"/>
  <c r="J34" i="38"/>
  <c r="J35" i="38"/>
  <c r="J36" i="38"/>
  <c r="J37" i="38"/>
  <c r="J38" i="38"/>
  <c r="J39" i="38"/>
  <c r="J40" i="38"/>
  <c r="J41" i="38"/>
  <c r="J42" i="38"/>
  <c r="J43" i="38"/>
  <c r="J44" i="38"/>
  <c r="J45" i="38"/>
  <c r="J46" i="38"/>
  <c r="J47" i="38"/>
  <c r="J48" i="38"/>
  <c r="F2"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F725" i="13"/>
  <c r="F726" i="13"/>
  <c r="F727" i="13"/>
  <c r="F728" i="13"/>
  <c r="F729" i="13"/>
  <c r="F730" i="13"/>
  <c r="F731" i="13"/>
  <c r="F732" i="13"/>
  <c r="F733" i="13"/>
  <c r="F734" i="13"/>
  <c r="F735" i="13"/>
  <c r="F736" i="13"/>
  <c r="F737" i="13"/>
  <c r="F738" i="13"/>
  <c r="F739" i="13"/>
  <c r="F740" i="13"/>
  <c r="F741" i="13"/>
  <c r="F742" i="13"/>
  <c r="F743" i="13"/>
  <c r="F744" i="13"/>
  <c r="F745" i="13"/>
  <c r="F746" i="13"/>
  <c r="F747" i="13"/>
  <c r="F748" i="13"/>
  <c r="F749" i="13"/>
  <c r="F750" i="13"/>
  <c r="F751" i="13"/>
  <c r="F752" i="13"/>
  <c r="F753" i="13"/>
  <c r="F754" i="13"/>
  <c r="F755" i="13"/>
  <c r="F756" i="13"/>
  <c r="F757" i="13"/>
  <c r="F758" i="13"/>
  <c r="F759" i="13"/>
  <c r="F760" i="13"/>
  <c r="F761" i="13"/>
  <c r="F762" i="13"/>
  <c r="F763" i="13"/>
  <c r="F764" i="13"/>
  <c r="F765" i="13"/>
  <c r="F766" i="13"/>
  <c r="F767" i="13"/>
  <c r="F768" i="13"/>
  <c r="F769" i="13"/>
  <c r="F770" i="13"/>
  <c r="F771" i="13"/>
  <c r="F772" i="13"/>
  <c r="F773" i="13"/>
  <c r="F774" i="13"/>
  <c r="F775" i="13"/>
  <c r="F776" i="13"/>
  <c r="F777" i="13"/>
  <c r="F778" i="13"/>
  <c r="F779" i="13"/>
  <c r="F780" i="13"/>
  <c r="F781" i="13"/>
  <c r="F782" i="13"/>
  <c r="F783" i="13"/>
  <c r="F784" i="13"/>
  <c r="F785" i="13"/>
  <c r="F786" i="13"/>
  <c r="F787" i="13"/>
  <c r="F788" i="13"/>
  <c r="F789" i="13"/>
  <c r="F790" i="13"/>
  <c r="F791" i="13"/>
  <c r="F792" i="13"/>
  <c r="F793" i="13"/>
  <c r="F794" i="13"/>
  <c r="F795" i="13"/>
  <c r="F796" i="13"/>
  <c r="F797" i="13"/>
  <c r="F798" i="13"/>
  <c r="F799" i="13"/>
  <c r="F800" i="13"/>
  <c r="F801" i="13"/>
  <c r="F802" i="13"/>
  <c r="F803" i="13"/>
  <c r="F804" i="13"/>
  <c r="F805" i="13"/>
  <c r="F806" i="13"/>
  <c r="F807" i="13"/>
  <c r="F808" i="13"/>
  <c r="F809" i="13"/>
  <c r="F810" i="13"/>
  <c r="F811" i="13"/>
  <c r="F812" i="13"/>
  <c r="F813" i="13"/>
  <c r="F814" i="13"/>
  <c r="F815" i="13"/>
  <c r="F816" i="13"/>
  <c r="F817" i="13"/>
  <c r="F818" i="13"/>
  <c r="F819" i="13"/>
  <c r="F820" i="13"/>
  <c r="F821" i="13"/>
  <c r="F822" i="13"/>
  <c r="F823" i="13"/>
  <c r="F824" i="13"/>
  <c r="F825" i="13"/>
  <c r="F826" i="13"/>
  <c r="F827" i="13"/>
  <c r="F828" i="13"/>
  <c r="F829" i="13"/>
  <c r="F830" i="13"/>
  <c r="F831" i="13"/>
  <c r="F832" i="13"/>
  <c r="F833" i="13"/>
  <c r="F834" i="13"/>
  <c r="F835" i="13"/>
  <c r="F836" i="13"/>
  <c r="F837" i="13"/>
  <c r="F838" i="13"/>
  <c r="F839" i="13"/>
  <c r="F840" i="13"/>
  <c r="F841" i="13"/>
  <c r="F842" i="13"/>
  <c r="F843" i="13"/>
  <c r="F844" i="13"/>
  <c r="F845" i="13"/>
  <c r="F846" i="13"/>
  <c r="F847" i="13"/>
  <c r="F848" i="13"/>
  <c r="F849" i="13"/>
  <c r="F850" i="13"/>
  <c r="F851" i="13"/>
  <c r="F852" i="13"/>
  <c r="F853" i="13"/>
  <c r="F854" i="13"/>
  <c r="F855" i="13"/>
  <c r="F856" i="13"/>
  <c r="F857" i="13"/>
  <c r="F858" i="13"/>
  <c r="F859" i="13"/>
  <c r="F860" i="13"/>
  <c r="F861" i="13"/>
  <c r="F862" i="13"/>
  <c r="F863" i="13"/>
  <c r="F864" i="13"/>
  <c r="F865" i="13"/>
  <c r="F866" i="13"/>
  <c r="F867" i="13"/>
  <c r="F868" i="13"/>
  <c r="F869" i="13"/>
  <c r="F870" i="13"/>
  <c r="F871" i="13"/>
  <c r="F872" i="13"/>
  <c r="F873" i="13"/>
  <c r="F874" i="13"/>
  <c r="F875" i="13"/>
  <c r="F876" i="13"/>
  <c r="F877" i="13"/>
  <c r="F878" i="13"/>
  <c r="F879" i="13"/>
  <c r="F880" i="13"/>
  <c r="F881" i="13"/>
  <c r="F882" i="13"/>
  <c r="F883" i="13"/>
  <c r="F884" i="13"/>
  <c r="F885" i="13"/>
  <c r="F886" i="13"/>
  <c r="F887" i="13"/>
  <c r="F888" i="13"/>
  <c r="F889" i="13"/>
  <c r="F890" i="13"/>
  <c r="F891" i="13"/>
  <c r="F892" i="13"/>
  <c r="F893" i="13"/>
  <c r="F894" i="13"/>
  <c r="F895" i="13"/>
  <c r="F896" i="13"/>
  <c r="F897" i="13"/>
  <c r="F898" i="13"/>
  <c r="F899" i="13"/>
  <c r="F900" i="13"/>
  <c r="F901" i="13"/>
  <c r="F902" i="13"/>
  <c r="F903" i="13"/>
  <c r="F904" i="13"/>
  <c r="F905" i="13"/>
  <c r="F906" i="13"/>
  <c r="F907" i="13"/>
  <c r="F908" i="13"/>
  <c r="F909" i="13"/>
  <c r="F910" i="13"/>
  <c r="F911" i="13"/>
  <c r="F912" i="13"/>
  <c r="F913" i="13"/>
  <c r="F914" i="13"/>
  <c r="F915" i="13"/>
  <c r="F916" i="13"/>
  <c r="F917" i="13"/>
  <c r="F918" i="13"/>
  <c r="F919" i="13"/>
  <c r="F920" i="13"/>
  <c r="F921" i="13"/>
  <c r="F922" i="13"/>
  <c r="F923" i="13"/>
  <c r="F924" i="13"/>
  <c r="F925" i="13"/>
  <c r="F926" i="13"/>
  <c r="F927" i="13"/>
  <c r="F928" i="13"/>
  <c r="F929" i="13"/>
  <c r="F930" i="13"/>
  <c r="F931" i="13"/>
  <c r="F932" i="13"/>
  <c r="F933" i="13"/>
  <c r="F934" i="13"/>
  <c r="F935" i="13"/>
  <c r="F936" i="13"/>
  <c r="F937" i="13"/>
  <c r="F938" i="13"/>
  <c r="F939" i="13"/>
  <c r="F940" i="13"/>
  <c r="F941" i="13"/>
  <c r="F942" i="13"/>
  <c r="F943" i="13"/>
  <c r="F944" i="13"/>
  <c r="F945" i="13"/>
  <c r="F946" i="13"/>
  <c r="F947" i="13"/>
  <c r="F948" i="13"/>
  <c r="F949" i="13"/>
  <c r="F950" i="13"/>
  <c r="F951" i="13"/>
  <c r="F952" i="13"/>
  <c r="F953" i="13"/>
  <c r="F954" i="13"/>
  <c r="F955" i="13"/>
  <c r="F956" i="13"/>
  <c r="F957" i="13"/>
  <c r="F958" i="13"/>
  <c r="F959" i="13"/>
  <c r="F960" i="13"/>
  <c r="F961" i="13"/>
  <c r="F962" i="13"/>
  <c r="F963" i="13"/>
  <c r="F964" i="13"/>
  <c r="F965" i="13"/>
  <c r="F966" i="13"/>
  <c r="F967" i="13"/>
  <c r="F968" i="13"/>
  <c r="F969" i="13"/>
  <c r="F970" i="13"/>
  <c r="F971" i="13"/>
  <c r="F972" i="13"/>
  <c r="F973" i="13"/>
  <c r="F974" i="13"/>
  <c r="F975" i="13"/>
  <c r="F976" i="13"/>
  <c r="F977" i="13"/>
  <c r="F978" i="13"/>
  <c r="F979" i="13"/>
  <c r="F980" i="13"/>
  <c r="F981" i="13"/>
  <c r="F982" i="13"/>
  <c r="F983" i="13"/>
  <c r="F984" i="13"/>
  <c r="F985" i="13"/>
  <c r="F986" i="13"/>
  <c r="F987" i="13"/>
  <c r="F988" i="13"/>
  <c r="F989" i="13"/>
  <c r="F990" i="13"/>
  <c r="F991" i="13"/>
  <c r="F992" i="13"/>
  <c r="F993" i="13"/>
  <c r="F994" i="13"/>
  <c r="F995" i="13"/>
  <c r="F996" i="13"/>
  <c r="F997" i="13"/>
  <c r="F998" i="13"/>
  <c r="F999" i="13"/>
  <c r="F1000" i="13"/>
  <c r="F1001" i="13"/>
  <c r="F1002" i="13"/>
  <c r="F1003" i="13"/>
  <c r="F1004" i="13"/>
  <c r="F1005" i="13"/>
  <c r="F1006" i="13"/>
  <c r="F1007" i="13"/>
  <c r="F1008" i="13"/>
  <c r="F1009" i="13"/>
  <c r="F1010" i="13"/>
  <c r="F1011" i="13"/>
  <c r="F1012" i="13"/>
  <c r="F1013" i="13"/>
  <c r="F1014" i="13"/>
  <c r="F1015" i="13"/>
  <c r="F1016" i="13"/>
  <c r="F1017" i="13"/>
  <c r="F1018" i="13"/>
  <c r="F1019" i="13"/>
  <c r="F1020" i="13"/>
  <c r="F1021" i="13"/>
  <c r="F1022" i="13"/>
  <c r="F1023" i="13"/>
  <c r="F1024" i="13"/>
  <c r="F1025" i="13"/>
  <c r="F1026" i="13"/>
  <c r="F1027" i="13"/>
  <c r="F1028" i="13"/>
  <c r="F1029" i="13"/>
  <c r="F1030" i="13"/>
  <c r="F1031" i="13"/>
  <c r="F1032" i="13"/>
  <c r="F1033" i="13"/>
  <c r="F1034" i="13"/>
  <c r="F1035" i="13"/>
  <c r="F1036" i="13"/>
  <c r="F1037" i="13"/>
  <c r="F1038" i="13"/>
  <c r="F1039" i="13"/>
  <c r="F1040" i="13"/>
  <c r="F1041" i="13"/>
  <c r="F1042" i="13"/>
  <c r="F1043" i="13"/>
  <c r="F1044" i="13"/>
  <c r="F1045" i="13"/>
  <c r="F1046" i="13"/>
  <c r="F1047" i="13"/>
  <c r="F1048" i="13"/>
  <c r="F1049" i="13"/>
  <c r="F1050" i="13"/>
  <c r="F1051" i="13"/>
  <c r="F1052" i="13"/>
  <c r="F1053" i="13"/>
  <c r="F1054" i="13"/>
  <c r="F1055" i="13"/>
  <c r="F1056" i="13"/>
  <c r="F1057" i="13"/>
  <c r="F1058" i="13"/>
  <c r="F1059" i="13"/>
  <c r="F1060" i="13"/>
  <c r="F1061" i="13"/>
  <c r="F1062" i="13"/>
  <c r="F1063" i="13"/>
  <c r="F1064" i="13"/>
  <c r="F1065" i="13"/>
  <c r="F1066" i="13"/>
  <c r="F1067" i="13"/>
  <c r="F1068" i="13"/>
  <c r="F1069" i="13"/>
  <c r="F1070" i="13"/>
  <c r="F1071" i="13"/>
  <c r="F1072" i="13"/>
  <c r="F1073" i="13"/>
  <c r="F1074" i="13"/>
  <c r="F1075" i="13"/>
  <c r="F1076" i="13"/>
  <c r="F1077" i="13"/>
  <c r="F1078" i="13"/>
  <c r="F1079" i="13"/>
  <c r="F1080" i="13"/>
  <c r="F1081" i="13"/>
  <c r="F1082" i="13"/>
  <c r="F1083" i="13"/>
  <c r="F1084" i="13"/>
  <c r="F1085" i="13"/>
  <c r="F1086" i="13"/>
  <c r="F1087" i="13"/>
  <c r="F1088" i="13"/>
  <c r="F1089" i="13"/>
  <c r="F1090" i="13"/>
  <c r="F1091" i="13"/>
  <c r="F1092" i="13"/>
  <c r="F1093" i="13"/>
  <c r="F1094" i="13"/>
  <c r="F1095" i="13"/>
  <c r="F1096" i="13"/>
  <c r="F1097" i="13"/>
  <c r="F1098" i="13"/>
  <c r="F1099" i="13"/>
  <c r="F1100" i="13"/>
  <c r="F1101" i="13"/>
  <c r="F1102" i="13"/>
  <c r="F1103" i="13"/>
  <c r="F1104" i="13"/>
  <c r="F1105" i="13"/>
  <c r="F1106" i="13"/>
  <c r="F1107" i="13"/>
  <c r="F1108" i="13"/>
  <c r="F1109" i="13"/>
  <c r="F1110" i="13"/>
  <c r="F1111" i="13"/>
  <c r="F1112" i="13"/>
  <c r="F1113" i="13"/>
  <c r="F1114" i="13"/>
  <c r="F1115" i="13"/>
  <c r="F1116" i="13"/>
  <c r="F1117" i="13"/>
  <c r="F1118" i="13"/>
  <c r="F1119" i="13"/>
  <c r="F1120" i="13"/>
  <c r="F1121" i="13"/>
  <c r="F1122" i="13"/>
  <c r="F1123" i="13"/>
  <c r="F1124" i="13"/>
  <c r="F1125" i="13"/>
  <c r="F1126" i="13"/>
  <c r="F1127" i="13"/>
  <c r="F1128" i="13"/>
  <c r="F1129" i="13"/>
  <c r="F1130" i="13"/>
  <c r="F1131" i="13"/>
  <c r="F1132" i="13"/>
  <c r="F1133" i="13"/>
  <c r="F1134" i="13"/>
  <c r="F1135" i="13"/>
  <c r="F1136" i="13"/>
  <c r="F1137" i="13"/>
  <c r="F1138" i="13"/>
  <c r="F1139" i="13"/>
  <c r="F1140" i="13"/>
  <c r="F1141" i="13"/>
  <c r="F1142" i="13"/>
  <c r="F1143" i="13"/>
  <c r="F1144" i="13"/>
  <c r="F1145" i="13"/>
  <c r="F1146" i="13"/>
  <c r="F1147" i="13"/>
  <c r="F1148" i="13"/>
  <c r="F1149" i="13"/>
  <c r="F1150" i="13"/>
  <c r="F1151" i="13"/>
  <c r="F1152" i="13"/>
  <c r="F1153" i="13"/>
  <c r="F1154" i="13"/>
  <c r="F1155" i="13"/>
  <c r="F1156" i="13"/>
  <c r="F1157" i="13"/>
  <c r="F1158" i="13"/>
  <c r="F1159" i="13"/>
  <c r="F1160" i="13"/>
  <c r="F1161" i="13"/>
  <c r="F1162" i="13"/>
  <c r="F1163" i="13"/>
  <c r="F1164" i="13"/>
  <c r="F1165" i="13"/>
  <c r="F1166" i="13"/>
  <c r="F1167" i="13"/>
  <c r="F1168" i="13"/>
  <c r="F1169" i="13"/>
  <c r="F1170" i="13"/>
  <c r="F1171" i="13"/>
  <c r="F1172" i="13"/>
  <c r="F1173" i="13"/>
  <c r="F1174" i="13"/>
  <c r="F1175" i="13"/>
  <c r="F1176" i="13"/>
  <c r="F1177" i="13"/>
  <c r="F1178" i="13"/>
  <c r="F1179" i="13"/>
  <c r="F1180" i="13"/>
  <c r="F1181" i="13"/>
  <c r="F1182" i="13"/>
  <c r="F1183" i="13"/>
  <c r="F1184" i="13"/>
  <c r="F1185" i="13"/>
  <c r="F1186" i="13"/>
  <c r="F1187" i="13"/>
  <c r="F1188" i="13"/>
  <c r="F1189" i="13"/>
  <c r="F1190" i="13"/>
  <c r="F1191" i="13"/>
  <c r="F1192" i="13"/>
  <c r="F1193" i="13"/>
  <c r="F1194" i="13"/>
  <c r="F1195" i="13"/>
  <c r="F1196" i="13"/>
  <c r="F1197" i="13"/>
  <c r="F1198" i="13"/>
  <c r="F1199" i="13"/>
  <c r="F1200" i="13"/>
  <c r="F1201" i="13"/>
  <c r="F1202" i="13"/>
  <c r="F1203" i="13"/>
  <c r="F1204" i="13"/>
  <c r="F1205" i="13"/>
  <c r="F1206" i="13"/>
  <c r="F1207" i="13"/>
  <c r="F1208" i="13"/>
  <c r="F1209" i="13"/>
  <c r="F1210" i="13"/>
  <c r="F1211" i="13"/>
  <c r="F1212" i="13"/>
  <c r="F1213" i="13"/>
  <c r="F1214" i="13"/>
  <c r="F1215" i="13"/>
  <c r="F1216" i="13"/>
  <c r="F1217" i="13"/>
  <c r="F1218" i="13"/>
  <c r="F1219" i="13"/>
  <c r="F1220" i="13"/>
  <c r="F1221" i="13"/>
  <c r="F1222" i="13"/>
  <c r="F1223" i="13"/>
  <c r="F1224" i="13"/>
  <c r="F1225" i="13"/>
  <c r="F1226" i="13"/>
  <c r="F1227" i="13"/>
  <c r="F1228" i="13"/>
  <c r="F1229" i="13"/>
  <c r="F1230" i="13"/>
  <c r="F1231" i="13"/>
  <c r="F1232" i="13"/>
  <c r="F1233" i="13"/>
  <c r="F1234" i="13"/>
  <c r="F1235" i="13"/>
  <c r="F1236" i="13"/>
  <c r="F1237" i="13"/>
  <c r="F1238" i="13"/>
  <c r="F1239" i="13"/>
  <c r="F1240" i="13"/>
  <c r="F1241" i="13"/>
  <c r="F1242" i="13"/>
  <c r="F1243" i="13"/>
  <c r="F1244" i="13"/>
  <c r="F1245" i="13"/>
  <c r="F1246" i="13"/>
  <c r="F1247" i="13"/>
  <c r="F1248" i="13"/>
  <c r="F1249" i="13"/>
  <c r="F1250" i="13"/>
  <c r="F1251" i="13"/>
  <c r="F1252" i="13"/>
  <c r="F1253" i="13"/>
  <c r="F1254" i="13"/>
  <c r="F1255" i="13"/>
  <c r="F1256" i="13"/>
  <c r="F1257" i="13"/>
  <c r="F1258" i="13"/>
  <c r="F1259" i="13"/>
  <c r="F1260" i="13"/>
  <c r="F1261" i="13"/>
  <c r="F1262" i="13"/>
  <c r="F1263" i="13"/>
  <c r="F1264" i="13"/>
  <c r="F1265" i="13"/>
  <c r="F1266" i="13"/>
  <c r="F1267" i="13"/>
  <c r="F1268" i="13"/>
  <c r="F1269" i="13"/>
  <c r="F1270" i="13"/>
  <c r="F1271" i="13"/>
  <c r="F1272" i="13"/>
  <c r="F1273" i="13"/>
  <c r="F1274" i="13"/>
  <c r="F1275" i="13"/>
  <c r="F1276" i="13"/>
  <c r="F1277" i="13"/>
  <c r="F1278" i="13"/>
  <c r="F1279" i="13"/>
  <c r="F1280" i="13"/>
  <c r="F1281" i="13"/>
  <c r="F1282" i="13"/>
  <c r="F1283" i="13"/>
  <c r="F1284" i="13"/>
  <c r="F1285" i="13"/>
  <c r="F1286" i="13"/>
  <c r="F1287" i="13"/>
  <c r="F1288" i="13"/>
  <c r="F1289" i="13"/>
  <c r="F1290" i="13"/>
  <c r="F1291" i="13"/>
  <c r="F1292" i="13"/>
  <c r="F1293" i="13"/>
  <c r="F1294" i="13"/>
  <c r="F1295" i="13"/>
  <c r="F1296" i="13"/>
  <c r="F1297" i="13"/>
  <c r="F1298" i="13"/>
  <c r="F1299" i="13"/>
  <c r="F1300" i="13"/>
  <c r="F1301" i="13"/>
  <c r="F1302" i="13"/>
  <c r="F1303" i="13"/>
  <c r="F1304" i="13"/>
  <c r="F1305" i="13"/>
  <c r="F1306" i="13"/>
  <c r="F1307" i="13"/>
  <c r="F1308" i="13"/>
  <c r="F1309" i="13"/>
  <c r="F1310" i="13"/>
  <c r="F1311" i="13"/>
  <c r="F1312" i="13"/>
  <c r="F1313" i="13"/>
  <c r="F1314" i="13"/>
  <c r="F1315" i="13"/>
  <c r="F1316" i="13"/>
  <c r="F1317" i="13"/>
  <c r="F1318" i="13"/>
  <c r="F1319" i="13"/>
  <c r="F1320" i="13"/>
  <c r="F1321" i="13"/>
  <c r="F1322" i="13"/>
  <c r="F1323" i="13"/>
  <c r="F1324" i="13"/>
  <c r="F1325" i="13"/>
  <c r="F1326" i="13"/>
  <c r="F1327" i="13"/>
  <c r="F1328" i="13"/>
  <c r="F1329" i="13"/>
  <c r="F1330" i="13"/>
  <c r="F1331" i="13"/>
  <c r="F1332" i="13"/>
  <c r="F1333" i="13"/>
  <c r="F1334" i="13"/>
  <c r="F1335" i="13"/>
  <c r="F1336" i="13"/>
  <c r="F1337" i="13"/>
  <c r="F1338" i="13"/>
  <c r="F1339" i="13"/>
  <c r="F1340" i="13"/>
  <c r="F1341" i="13"/>
  <c r="F1342" i="13"/>
  <c r="F1343" i="13"/>
  <c r="F1344" i="13"/>
  <c r="F1345" i="13"/>
  <c r="F1346" i="13"/>
  <c r="F1347" i="13"/>
  <c r="F1348" i="13"/>
  <c r="F1349" i="13"/>
  <c r="F1350" i="13"/>
  <c r="F1351" i="13"/>
  <c r="F1352" i="13"/>
  <c r="F1353" i="13"/>
  <c r="F1354" i="13"/>
  <c r="F1355" i="13"/>
  <c r="F1356" i="13"/>
  <c r="F1357" i="13"/>
  <c r="F1358" i="13"/>
  <c r="F1359" i="13"/>
  <c r="F1360" i="13"/>
  <c r="F1361" i="13"/>
  <c r="F1362" i="13"/>
  <c r="F1363" i="13"/>
  <c r="F1364" i="13"/>
  <c r="F1365" i="13"/>
  <c r="F1366" i="13"/>
  <c r="F1367" i="13"/>
  <c r="F1368" i="13"/>
  <c r="F1369" i="13"/>
  <c r="F1370" i="13"/>
  <c r="F1371" i="13"/>
  <c r="F1372" i="13"/>
  <c r="F1373" i="13"/>
  <c r="F1374" i="13"/>
  <c r="F1375" i="13"/>
  <c r="F1376" i="13"/>
  <c r="F1377" i="13"/>
  <c r="F1378" i="13"/>
  <c r="F1379" i="13"/>
  <c r="F1380" i="13"/>
  <c r="F1381" i="13"/>
  <c r="F1382" i="13"/>
  <c r="F1383" i="13"/>
  <c r="F1384" i="13"/>
  <c r="F1385" i="13"/>
  <c r="F1386" i="13"/>
  <c r="F1387" i="13"/>
  <c r="F1388" i="13"/>
  <c r="F1389" i="13"/>
  <c r="F1390" i="13"/>
  <c r="F1391" i="13"/>
  <c r="F1392" i="13"/>
  <c r="F1393" i="13"/>
  <c r="F1394" i="13"/>
  <c r="F1395" i="13"/>
  <c r="F1396" i="13"/>
  <c r="F1397" i="13"/>
  <c r="F1398" i="13"/>
  <c r="F1399" i="13"/>
  <c r="F1400" i="13"/>
  <c r="F1401" i="13"/>
  <c r="F1402" i="13"/>
  <c r="F1403" i="13"/>
  <c r="F1404" i="13"/>
  <c r="F1405" i="13"/>
  <c r="F1406" i="13"/>
  <c r="F1407" i="13"/>
  <c r="F1408" i="13"/>
  <c r="F1409" i="13"/>
  <c r="F1410" i="13"/>
  <c r="F1411" i="13"/>
  <c r="F1412" i="13"/>
  <c r="F1413" i="13"/>
  <c r="F1414" i="13"/>
  <c r="F1415" i="13"/>
  <c r="F1416" i="13"/>
  <c r="F1417" i="13"/>
  <c r="F1418" i="13"/>
  <c r="F1419" i="13"/>
  <c r="F1420" i="13"/>
  <c r="F1421" i="13"/>
  <c r="F1422" i="13"/>
  <c r="F1423" i="13"/>
  <c r="F1424" i="13"/>
  <c r="F1425" i="13"/>
  <c r="F1426" i="13"/>
  <c r="F1427" i="13"/>
  <c r="F1428" i="13"/>
  <c r="F1429" i="13"/>
  <c r="F1430" i="13"/>
  <c r="F1431" i="13"/>
  <c r="F1432" i="13"/>
  <c r="F1433" i="13"/>
  <c r="F1434" i="13"/>
  <c r="F1435" i="13"/>
  <c r="F1436" i="13"/>
  <c r="F1437" i="13"/>
  <c r="F1438" i="13"/>
  <c r="F1439" i="13"/>
  <c r="F1440" i="13"/>
  <c r="F1441" i="13"/>
  <c r="F1442" i="13"/>
  <c r="F1443" i="13"/>
  <c r="F1444" i="13"/>
  <c r="F1445" i="13"/>
  <c r="F1446" i="13"/>
  <c r="F1447" i="13"/>
  <c r="F1448" i="13"/>
  <c r="F1449" i="13"/>
  <c r="F1450" i="13"/>
  <c r="F1451" i="13"/>
  <c r="F1452" i="13"/>
  <c r="F1453" i="13"/>
  <c r="F1454" i="13"/>
  <c r="F1455" i="13"/>
  <c r="F1456" i="13"/>
  <c r="F1457" i="13"/>
  <c r="F1458" i="13"/>
  <c r="F1459" i="13"/>
  <c r="F1460" i="13"/>
  <c r="F1461" i="13"/>
  <c r="F1462" i="13"/>
  <c r="F1463" i="13"/>
  <c r="F1464" i="13"/>
  <c r="F1465" i="13"/>
  <c r="F1466" i="13"/>
  <c r="F1467" i="13"/>
  <c r="F1468" i="13"/>
  <c r="F1469" i="13"/>
  <c r="F1470" i="13"/>
  <c r="F1471" i="13"/>
  <c r="F1472" i="13"/>
  <c r="F1473" i="13"/>
  <c r="F1474" i="13"/>
  <c r="F1475" i="13"/>
  <c r="F1476" i="13"/>
  <c r="F1477" i="13"/>
  <c r="F1478" i="13"/>
  <c r="F1479" i="13"/>
  <c r="F1480" i="13"/>
  <c r="F1481" i="13"/>
  <c r="F1482" i="13"/>
  <c r="F1483" i="13"/>
  <c r="F1484" i="13"/>
  <c r="F1485" i="13"/>
  <c r="F1486" i="13"/>
  <c r="F1487" i="13"/>
  <c r="F1488" i="13"/>
  <c r="F1489" i="13"/>
  <c r="F1490" i="13"/>
  <c r="F1491" i="13"/>
  <c r="F1492" i="13"/>
  <c r="F1493" i="13"/>
  <c r="F1494" i="13"/>
  <c r="F1495" i="13"/>
  <c r="F1496" i="13"/>
  <c r="F1497" i="13"/>
  <c r="F1498" i="13"/>
  <c r="F1499" i="13"/>
  <c r="F1500" i="13"/>
  <c r="F1501" i="13"/>
  <c r="F1502" i="13"/>
  <c r="F1503" i="13"/>
  <c r="F1504" i="13"/>
  <c r="F1505" i="13"/>
  <c r="F1506" i="13"/>
  <c r="F1507" i="13"/>
  <c r="F1508" i="13"/>
  <c r="F1509" i="13"/>
  <c r="F1510" i="13"/>
  <c r="F1511" i="13"/>
  <c r="F1512" i="13"/>
  <c r="F1513" i="13"/>
  <c r="F1514" i="13"/>
  <c r="F1515" i="13"/>
  <c r="F1516" i="13"/>
  <c r="F1517" i="13"/>
  <c r="F1518" i="13"/>
  <c r="F1519" i="13"/>
  <c r="F1520" i="13"/>
  <c r="F1521" i="13"/>
  <c r="F1522" i="13"/>
  <c r="F1523" i="13"/>
  <c r="F1524" i="13"/>
  <c r="F1525" i="13"/>
  <c r="F1526" i="13"/>
  <c r="F1527" i="13"/>
  <c r="F1528" i="13"/>
  <c r="F1529" i="13"/>
  <c r="F1530" i="13"/>
  <c r="F1531" i="13"/>
  <c r="F1532" i="13"/>
  <c r="F1533" i="13"/>
  <c r="F1534" i="13"/>
  <c r="F1535" i="13"/>
  <c r="F1536" i="13"/>
  <c r="F1537" i="13"/>
  <c r="F1538" i="13"/>
  <c r="F1539" i="13"/>
  <c r="F1540" i="13"/>
  <c r="F1541" i="13"/>
  <c r="F1542" i="13"/>
  <c r="F1543" i="13"/>
  <c r="F1544" i="13"/>
  <c r="F1545" i="13"/>
  <c r="F1546" i="13"/>
  <c r="F1547" i="13"/>
  <c r="F1548" i="13"/>
  <c r="F1549" i="13"/>
  <c r="F1550" i="13"/>
  <c r="F1551" i="13"/>
  <c r="F1552" i="13"/>
  <c r="F1553" i="13"/>
  <c r="F1554" i="13"/>
  <c r="F1555" i="13"/>
  <c r="F1556" i="13"/>
  <c r="F1557" i="13"/>
  <c r="F1558" i="13"/>
  <c r="F1559" i="13"/>
  <c r="F1560" i="13"/>
  <c r="F1561" i="13"/>
  <c r="F1562" i="13"/>
  <c r="F1563" i="13"/>
  <c r="F1564" i="13"/>
  <c r="F1565" i="13"/>
  <c r="F1566" i="13"/>
  <c r="F1567" i="13"/>
  <c r="F1568" i="13"/>
  <c r="F1569" i="13"/>
  <c r="F1570" i="13"/>
  <c r="F1571" i="13"/>
  <c r="F1572" i="13"/>
  <c r="F1573" i="13"/>
  <c r="F1574" i="13"/>
  <c r="F1575" i="13"/>
  <c r="F1576" i="13"/>
  <c r="F1577" i="13"/>
  <c r="F1578" i="13"/>
  <c r="F1579" i="13"/>
  <c r="F1580" i="13"/>
  <c r="F1581" i="13"/>
  <c r="F1582" i="13"/>
  <c r="F1583" i="13"/>
  <c r="F1584" i="13"/>
  <c r="F1585" i="13"/>
  <c r="F1586" i="13"/>
  <c r="F1587" i="13"/>
  <c r="F1588" i="13"/>
  <c r="F1589" i="13"/>
  <c r="F1590" i="13"/>
  <c r="F1591" i="13"/>
  <c r="F1592" i="13"/>
  <c r="F1593" i="13"/>
  <c r="F1594" i="13"/>
  <c r="F1595" i="13"/>
  <c r="F1596" i="13"/>
  <c r="F1597" i="13"/>
  <c r="F1598" i="13"/>
  <c r="F1599" i="13"/>
  <c r="F1600" i="13"/>
  <c r="F1601" i="13"/>
  <c r="F1602" i="13"/>
  <c r="F1603" i="13"/>
  <c r="F1604" i="13"/>
  <c r="F1605" i="13"/>
  <c r="F1606" i="13"/>
  <c r="F1607" i="13"/>
  <c r="F1608" i="13"/>
  <c r="F1609" i="13"/>
  <c r="F1610" i="13"/>
  <c r="F1611" i="13"/>
  <c r="F1612" i="13"/>
  <c r="F1613" i="13"/>
  <c r="F1614" i="13"/>
  <c r="F1615" i="13"/>
  <c r="F1616" i="13"/>
  <c r="F1617" i="13"/>
  <c r="F1618" i="13"/>
  <c r="F1619" i="13"/>
  <c r="F1620" i="13"/>
  <c r="F1621" i="13"/>
  <c r="F1622" i="13"/>
  <c r="F1623" i="13"/>
  <c r="F1624" i="13"/>
  <c r="F1625" i="13"/>
  <c r="F1626" i="13"/>
  <c r="F1627" i="13"/>
  <c r="F1628" i="13"/>
  <c r="F1629" i="13"/>
  <c r="F1630" i="13"/>
  <c r="F1631" i="13"/>
  <c r="F1632" i="13"/>
  <c r="F1633" i="13"/>
  <c r="F1634" i="13"/>
  <c r="F1635" i="13"/>
  <c r="F1636" i="13"/>
  <c r="F1637" i="13"/>
  <c r="F1638" i="13"/>
  <c r="F1639" i="13"/>
  <c r="F1640" i="13"/>
  <c r="F1641" i="13"/>
  <c r="F1642" i="13"/>
  <c r="F1643" i="13"/>
  <c r="F1644" i="13"/>
  <c r="F1645" i="13"/>
  <c r="F1646" i="13"/>
  <c r="F1647" i="13"/>
  <c r="F1648" i="13"/>
  <c r="F1649" i="13"/>
  <c r="Q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Q535" i="13"/>
  <c r="Q536" i="13"/>
  <c r="Q537" i="13"/>
  <c r="Q538" i="13"/>
  <c r="Q539" i="13"/>
  <c r="Q540" i="13"/>
  <c r="Q541" i="13"/>
  <c r="Q542" i="13"/>
  <c r="Q543" i="13"/>
  <c r="Q544" i="13"/>
  <c r="Q545" i="13"/>
  <c r="Q546" i="13"/>
  <c r="Q547" i="13"/>
  <c r="Q548" i="13"/>
  <c r="Q549" i="13"/>
  <c r="Q550" i="13"/>
  <c r="Q551" i="13"/>
  <c r="Q552" i="13"/>
  <c r="Q553" i="13"/>
  <c r="Q554" i="13"/>
  <c r="Q555" i="13"/>
  <c r="Q556" i="13"/>
  <c r="Q557" i="13"/>
  <c r="Q558" i="13"/>
  <c r="Q559" i="13"/>
  <c r="Q560" i="13"/>
  <c r="Q561" i="13"/>
  <c r="Q562" i="13"/>
  <c r="Q563" i="13"/>
  <c r="Q564" i="13"/>
  <c r="Q565" i="13"/>
  <c r="Q566" i="13"/>
  <c r="Q567" i="13"/>
  <c r="Q568" i="13"/>
  <c r="Q569" i="13"/>
  <c r="Q570" i="13"/>
  <c r="Q571" i="13"/>
  <c r="Q572" i="13"/>
  <c r="Q573" i="13"/>
  <c r="Q574" i="13"/>
  <c r="Q575" i="13"/>
  <c r="Q576" i="13"/>
  <c r="Q577" i="13"/>
  <c r="Q578" i="13"/>
  <c r="Q579" i="13"/>
  <c r="Q580" i="13"/>
  <c r="Q581" i="13"/>
  <c r="Q582" i="13"/>
  <c r="Q583" i="13"/>
  <c r="Q584" i="13"/>
  <c r="Q585" i="13"/>
  <c r="Q586" i="13"/>
  <c r="Q587" i="13"/>
  <c r="Q588" i="13"/>
  <c r="Q589" i="13"/>
  <c r="Q590" i="13"/>
  <c r="Q591" i="13"/>
  <c r="Q592" i="13"/>
  <c r="Q593" i="13"/>
  <c r="Q594" i="13"/>
  <c r="Q595" i="13"/>
  <c r="Q596" i="13"/>
  <c r="Q597" i="13"/>
  <c r="Q598" i="13"/>
  <c r="Q599" i="13"/>
  <c r="Q600" i="13"/>
  <c r="Q601" i="13"/>
  <c r="Q602" i="13"/>
  <c r="Q603" i="13"/>
  <c r="Q604" i="13"/>
  <c r="Q605" i="13"/>
  <c r="Q606" i="13"/>
  <c r="Q607" i="13"/>
  <c r="Q608" i="13"/>
  <c r="Q609" i="13"/>
  <c r="Q610" i="13"/>
  <c r="Q611" i="13"/>
  <c r="Q612" i="13"/>
  <c r="Q613" i="13"/>
  <c r="Q614" i="13"/>
  <c r="Q615" i="13"/>
  <c r="Q616" i="13"/>
  <c r="Q617" i="13"/>
  <c r="Q618" i="13"/>
  <c r="Q619" i="13"/>
  <c r="Q620" i="13"/>
  <c r="Q621" i="13"/>
  <c r="Q622" i="13"/>
  <c r="Q623" i="13"/>
  <c r="Q624" i="13"/>
  <c r="Q625" i="13"/>
  <c r="Q626" i="13"/>
  <c r="Q627" i="13"/>
  <c r="Q628" i="13"/>
  <c r="Q629" i="13"/>
  <c r="Q630" i="13"/>
  <c r="Q631" i="13"/>
  <c r="Q632" i="13"/>
  <c r="Q633" i="13"/>
  <c r="Q634" i="13"/>
  <c r="Q635" i="13"/>
  <c r="Q636" i="13"/>
  <c r="Q637" i="13"/>
  <c r="Q638" i="13"/>
  <c r="Q639" i="13"/>
  <c r="Q640" i="13"/>
  <c r="Q641" i="13"/>
  <c r="Q642" i="13"/>
  <c r="Q643" i="13"/>
  <c r="Q644" i="13"/>
  <c r="Q645" i="13"/>
  <c r="Q646" i="13"/>
  <c r="Q647" i="13"/>
  <c r="Q648" i="13"/>
  <c r="Q649" i="13"/>
  <c r="Q650" i="13"/>
  <c r="Q651" i="13"/>
  <c r="Q652" i="13"/>
  <c r="Q653" i="13"/>
  <c r="Q654" i="13"/>
  <c r="Q655" i="13"/>
  <c r="Q656" i="13"/>
  <c r="Q657" i="13"/>
  <c r="Q658" i="13"/>
  <c r="Q659" i="13"/>
  <c r="Q660" i="13"/>
  <c r="Q661" i="13"/>
  <c r="Q662" i="13"/>
  <c r="Q663" i="13"/>
  <c r="Q664" i="13"/>
  <c r="Q665" i="13"/>
  <c r="Q666" i="13"/>
  <c r="Q667" i="13"/>
  <c r="Q668" i="13"/>
  <c r="Q669" i="13"/>
  <c r="Q670" i="13"/>
  <c r="Q671" i="13"/>
  <c r="Q672" i="13"/>
  <c r="Q673" i="13"/>
  <c r="Q674" i="13"/>
  <c r="Q675" i="13"/>
  <c r="Q676" i="13"/>
  <c r="Q677" i="13"/>
  <c r="Q678" i="13"/>
  <c r="Q679" i="13"/>
  <c r="Q680" i="13"/>
  <c r="Q681" i="13"/>
  <c r="Q682" i="13"/>
  <c r="Q683" i="13"/>
  <c r="Q684" i="13"/>
  <c r="Q685" i="13"/>
  <c r="Q686" i="13"/>
  <c r="Q687" i="13"/>
  <c r="Q688" i="13"/>
  <c r="Q689" i="13"/>
  <c r="Q690" i="13"/>
  <c r="Q691" i="13"/>
  <c r="Q692" i="13"/>
  <c r="Q693" i="13"/>
  <c r="Q694" i="13"/>
  <c r="Q695" i="13"/>
  <c r="Q696" i="13"/>
  <c r="Q697" i="13"/>
  <c r="Q698" i="13"/>
  <c r="Q699" i="13"/>
  <c r="Q700" i="13"/>
  <c r="Q701" i="13"/>
  <c r="Q702" i="13"/>
  <c r="Q703" i="13"/>
  <c r="Q704" i="13"/>
  <c r="Q705" i="13"/>
  <c r="Q706" i="13"/>
  <c r="Q707" i="13"/>
  <c r="Q708" i="13"/>
  <c r="Q709" i="13"/>
  <c r="Q710" i="13"/>
  <c r="Q711" i="13"/>
  <c r="Q712" i="13"/>
  <c r="Q713" i="13"/>
  <c r="Q714" i="13"/>
  <c r="Q715" i="13"/>
  <c r="Q716" i="13"/>
  <c r="Q717" i="13"/>
  <c r="Q718" i="13"/>
  <c r="Q719" i="13"/>
  <c r="Q720" i="13"/>
  <c r="Q721" i="13"/>
  <c r="Q722" i="13"/>
  <c r="Q723" i="13"/>
  <c r="Q724" i="13"/>
  <c r="Q725" i="13"/>
  <c r="Q726" i="13"/>
  <c r="Q727" i="13"/>
  <c r="Q728" i="13"/>
  <c r="Q729" i="13"/>
  <c r="Q730" i="13"/>
  <c r="Q731" i="13"/>
  <c r="Q732" i="13"/>
  <c r="Q733" i="13"/>
  <c r="Q734" i="13"/>
  <c r="Q735" i="13"/>
  <c r="Q736" i="13"/>
  <c r="Q737" i="13"/>
  <c r="Q738" i="13"/>
  <c r="Q739" i="13"/>
  <c r="Q740" i="13"/>
  <c r="Q741" i="13"/>
  <c r="Q742" i="13"/>
  <c r="Q743" i="13"/>
  <c r="Q744" i="13"/>
  <c r="Q745" i="13"/>
  <c r="Q746" i="13"/>
  <c r="Q747" i="13"/>
  <c r="Q748" i="13"/>
  <c r="Q749" i="13"/>
  <c r="Q750" i="13"/>
  <c r="Q751" i="13"/>
  <c r="Q752" i="13"/>
  <c r="Q753" i="13"/>
  <c r="Q754" i="13"/>
  <c r="Q755" i="13"/>
  <c r="Q756" i="13"/>
  <c r="Q757" i="13"/>
  <c r="Q758" i="13"/>
  <c r="Q759" i="13"/>
  <c r="Q760" i="13"/>
  <c r="Q761" i="13"/>
  <c r="Q762" i="13"/>
  <c r="Q763" i="13"/>
  <c r="Q764" i="13"/>
  <c r="Q765" i="13"/>
  <c r="Q766" i="13"/>
  <c r="Q767" i="13"/>
  <c r="Q768" i="13"/>
  <c r="Q769" i="13"/>
  <c r="Q770" i="13"/>
  <c r="Q771" i="13"/>
  <c r="Q772" i="13"/>
  <c r="Q773" i="13"/>
  <c r="Q774" i="13"/>
  <c r="Q775" i="13"/>
  <c r="Q776" i="13"/>
  <c r="Q777" i="13"/>
  <c r="Q778" i="13"/>
  <c r="Q779" i="13"/>
  <c r="Q780" i="13"/>
  <c r="Q781" i="13"/>
  <c r="Q782" i="13"/>
  <c r="Q783" i="13"/>
  <c r="Q784" i="13"/>
  <c r="Q785" i="13"/>
  <c r="Q786" i="13"/>
  <c r="Q787" i="13"/>
  <c r="Q788" i="13"/>
  <c r="Q789" i="13"/>
  <c r="Q790" i="13"/>
  <c r="Q791" i="13"/>
  <c r="Q792" i="13"/>
  <c r="Q793" i="13"/>
  <c r="Q794" i="13"/>
  <c r="Q795" i="13"/>
  <c r="Q796" i="13"/>
  <c r="Q797" i="13"/>
  <c r="Q798" i="13"/>
  <c r="Q799" i="13"/>
  <c r="Q800" i="13"/>
  <c r="Q801" i="13"/>
  <c r="Q802" i="13"/>
  <c r="Q803" i="13"/>
  <c r="Q804" i="13"/>
  <c r="Q805" i="13"/>
  <c r="Q806" i="13"/>
  <c r="Q807" i="13"/>
  <c r="Q808" i="13"/>
  <c r="Q809" i="13"/>
  <c r="Q810" i="13"/>
  <c r="Q811" i="13"/>
  <c r="Q812" i="13"/>
  <c r="Q813" i="13"/>
  <c r="Q814" i="13"/>
  <c r="Q815" i="13"/>
  <c r="Q816" i="13"/>
  <c r="Q817" i="13"/>
  <c r="Q818" i="13"/>
  <c r="Q819" i="13"/>
  <c r="Q820" i="13"/>
  <c r="Q821" i="13"/>
  <c r="Q822" i="13"/>
  <c r="Q823" i="13"/>
  <c r="Q824" i="13"/>
  <c r="Q825" i="13"/>
  <c r="Q826" i="13"/>
  <c r="Q827" i="13"/>
  <c r="Q828" i="13"/>
  <c r="Q829" i="13"/>
  <c r="Q830" i="13"/>
  <c r="Q831" i="13"/>
  <c r="Q832" i="13"/>
  <c r="Q833" i="13"/>
  <c r="Q834" i="13"/>
  <c r="Q835" i="13"/>
  <c r="Q836" i="13"/>
  <c r="Q837" i="13"/>
  <c r="Q838" i="13"/>
  <c r="Q839" i="13"/>
  <c r="Q840" i="13"/>
  <c r="Q841" i="13"/>
  <c r="Q842" i="13"/>
  <c r="Q843" i="13"/>
  <c r="Q844" i="13"/>
  <c r="Q845" i="13"/>
  <c r="Q846" i="13"/>
  <c r="Q847" i="13"/>
  <c r="Q848" i="13"/>
  <c r="Q849" i="13"/>
  <c r="Q850" i="13"/>
  <c r="Q851" i="13"/>
  <c r="Q852" i="13"/>
  <c r="Q853" i="13"/>
  <c r="Q854" i="13"/>
  <c r="Q855" i="13"/>
  <c r="Q856" i="13"/>
  <c r="Q857" i="13"/>
  <c r="Q858" i="13"/>
  <c r="Q859" i="13"/>
  <c r="Q860" i="13"/>
  <c r="Q861" i="13"/>
  <c r="Q862" i="13"/>
  <c r="Q863" i="13"/>
  <c r="Q864" i="13"/>
  <c r="Q865" i="13"/>
  <c r="Q866" i="13"/>
  <c r="Q867" i="13"/>
  <c r="Q868" i="13"/>
  <c r="Q869" i="13"/>
  <c r="Q870" i="13"/>
  <c r="Q871" i="13"/>
  <c r="Q872" i="13"/>
  <c r="Q873" i="13"/>
  <c r="Q874" i="13"/>
  <c r="Q875" i="13"/>
  <c r="Q876" i="13"/>
  <c r="Q877" i="13"/>
  <c r="Q878" i="13"/>
  <c r="Q879" i="13"/>
  <c r="Q880" i="13"/>
  <c r="Q881" i="13"/>
  <c r="Q882" i="13"/>
  <c r="Q883" i="13"/>
  <c r="Q884" i="13"/>
  <c r="Q885" i="13"/>
  <c r="Q886" i="13"/>
  <c r="Q887" i="13"/>
  <c r="Q888" i="13"/>
  <c r="Q889" i="13"/>
  <c r="Q890" i="13"/>
  <c r="Q891" i="13"/>
  <c r="Q892" i="13"/>
  <c r="Q893" i="13"/>
  <c r="Q894" i="13"/>
  <c r="Q895" i="13"/>
  <c r="Q896" i="13"/>
  <c r="Q897" i="13"/>
  <c r="Q898" i="13"/>
  <c r="Q899" i="13"/>
  <c r="Q900" i="13"/>
  <c r="Q901" i="13"/>
  <c r="Q902" i="13"/>
  <c r="Q903" i="13"/>
  <c r="Q904" i="13"/>
  <c r="Q905" i="13"/>
  <c r="Q906" i="13"/>
  <c r="Q907" i="13"/>
  <c r="Q908" i="13"/>
  <c r="Q909" i="13"/>
  <c r="Q910" i="13"/>
  <c r="Q911" i="13"/>
  <c r="Q912" i="13"/>
  <c r="Q913" i="13"/>
  <c r="Q914" i="13"/>
  <c r="Q915" i="13"/>
  <c r="Q916" i="13"/>
  <c r="Q917" i="13"/>
  <c r="Q918" i="13"/>
  <c r="Q919" i="13"/>
  <c r="Q920" i="13"/>
  <c r="Q921" i="13"/>
  <c r="Q922" i="13"/>
  <c r="Q923" i="13"/>
  <c r="Q924" i="13"/>
  <c r="Q925" i="13"/>
  <c r="Q926" i="13"/>
  <c r="Q927" i="13"/>
  <c r="Q928" i="13"/>
  <c r="Q929" i="13"/>
  <c r="Q930" i="13"/>
  <c r="Q931" i="13"/>
  <c r="Q932" i="13"/>
  <c r="Q933" i="13"/>
  <c r="Q934" i="13"/>
  <c r="Q935" i="13"/>
  <c r="Q936" i="13"/>
  <c r="Q937" i="13"/>
  <c r="Q938" i="13"/>
  <c r="Q939" i="13"/>
  <c r="Q940" i="13"/>
  <c r="Q941" i="13"/>
  <c r="Q942" i="13"/>
  <c r="Q943" i="13"/>
  <c r="Q944" i="13"/>
  <c r="Q945" i="13"/>
  <c r="Q946" i="13"/>
  <c r="Q947" i="13"/>
  <c r="Q948" i="13"/>
  <c r="Q949" i="13"/>
  <c r="Q950" i="13"/>
  <c r="Q951" i="13"/>
  <c r="Q952" i="13"/>
  <c r="Q953" i="13"/>
  <c r="Q954" i="13"/>
  <c r="Q955" i="13"/>
  <c r="Q956" i="13"/>
  <c r="Q957" i="13"/>
  <c r="Q958" i="13"/>
  <c r="Q959" i="13"/>
  <c r="Q960" i="13"/>
  <c r="Q961" i="13"/>
  <c r="Q962" i="13"/>
  <c r="Q963" i="13"/>
  <c r="Q964" i="13"/>
  <c r="Q965" i="13"/>
  <c r="Q966" i="13"/>
  <c r="Q967" i="13"/>
  <c r="Q968" i="13"/>
  <c r="Q969" i="13"/>
  <c r="Q970" i="13"/>
  <c r="Q971" i="13"/>
  <c r="Q972" i="13"/>
  <c r="Q973" i="13"/>
  <c r="Q974" i="13"/>
  <c r="Q975" i="13"/>
  <c r="Q976" i="13"/>
  <c r="Q977" i="13"/>
  <c r="Q978" i="13"/>
  <c r="Q979" i="13"/>
  <c r="Q980" i="13"/>
  <c r="Q981" i="13"/>
  <c r="Q982" i="13"/>
  <c r="Q983" i="13"/>
  <c r="Q984" i="13"/>
  <c r="Q985" i="13"/>
  <c r="Q986" i="13"/>
  <c r="Q987" i="13"/>
  <c r="Q988" i="13"/>
  <c r="Q989" i="13"/>
  <c r="Q990" i="13"/>
  <c r="Q991" i="13"/>
  <c r="Q992" i="13"/>
  <c r="Q993" i="13"/>
  <c r="Q994" i="13"/>
  <c r="Q995" i="13"/>
  <c r="Q996" i="13"/>
  <c r="Q997" i="13"/>
  <c r="Q998" i="13"/>
  <c r="Q999" i="13"/>
  <c r="Q1000" i="13"/>
  <c r="Q1001" i="13"/>
  <c r="Q1002" i="13"/>
  <c r="Q1003" i="13"/>
  <c r="Q1004" i="13"/>
  <c r="Q1005" i="13"/>
  <c r="Q1006" i="13"/>
  <c r="Q1007" i="13"/>
  <c r="Q1008" i="13"/>
  <c r="Q1009" i="13"/>
  <c r="Q1010" i="13"/>
  <c r="Q1011" i="13"/>
  <c r="Q1012" i="13"/>
  <c r="Q1013" i="13"/>
  <c r="Q1014" i="13"/>
  <c r="Q1015" i="13"/>
  <c r="Q1016" i="13"/>
  <c r="Q1017" i="13"/>
  <c r="Q1018" i="13"/>
  <c r="Q1019" i="13"/>
  <c r="Q1020" i="13"/>
  <c r="Q1021" i="13"/>
  <c r="Q1022" i="13"/>
  <c r="Q1023" i="13"/>
  <c r="Q1024" i="13"/>
  <c r="Q1025" i="13"/>
  <c r="Q1026" i="13"/>
  <c r="Q1027" i="13"/>
  <c r="Q1028" i="13"/>
  <c r="Q1029" i="13"/>
  <c r="Q1030" i="13"/>
  <c r="Q1031" i="13"/>
  <c r="Q1032" i="13"/>
  <c r="Q1033" i="13"/>
  <c r="Q1034" i="13"/>
  <c r="Q1035" i="13"/>
  <c r="Q1036" i="13"/>
  <c r="Q1037" i="13"/>
  <c r="Q1038" i="13"/>
  <c r="Q1039" i="13"/>
  <c r="Q1040" i="13"/>
  <c r="Q1041" i="13"/>
  <c r="Q1042" i="13"/>
  <c r="Q1043" i="13"/>
  <c r="Q1044" i="13"/>
  <c r="Q1045" i="13"/>
  <c r="Q1046" i="13"/>
  <c r="Q1047" i="13"/>
  <c r="Q1048" i="13"/>
  <c r="Q1049" i="13"/>
  <c r="Q1050" i="13"/>
  <c r="Q1051" i="13"/>
  <c r="Q1052" i="13"/>
  <c r="Q1053" i="13"/>
  <c r="Q1054" i="13"/>
  <c r="Q1055" i="13"/>
  <c r="Q1056" i="13"/>
  <c r="Q1057" i="13"/>
  <c r="Q1058" i="13"/>
  <c r="Q1059" i="13"/>
  <c r="Q1060" i="13"/>
  <c r="Q1061" i="13"/>
  <c r="Q1062" i="13"/>
  <c r="Q1063" i="13"/>
  <c r="Q1064" i="13"/>
  <c r="Q1065" i="13"/>
  <c r="Q1066" i="13"/>
  <c r="Q1067" i="13"/>
  <c r="Q1068" i="13"/>
  <c r="Q1069" i="13"/>
  <c r="Q1070" i="13"/>
  <c r="Q1071" i="13"/>
  <c r="Q1072" i="13"/>
  <c r="Q1073" i="13"/>
  <c r="Q1074" i="13"/>
  <c r="Q1075" i="13"/>
  <c r="Q1076" i="13"/>
  <c r="Q1077" i="13"/>
  <c r="Q1078" i="13"/>
  <c r="Q1079" i="13"/>
  <c r="Q1080" i="13"/>
  <c r="Q1081" i="13"/>
  <c r="Q1082" i="13"/>
  <c r="Q1083" i="13"/>
  <c r="Q1084" i="13"/>
  <c r="Q1085" i="13"/>
  <c r="Q1086" i="13"/>
  <c r="Q1087" i="13"/>
  <c r="Q1088" i="13"/>
  <c r="Q1089" i="13"/>
  <c r="Q1090" i="13"/>
  <c r="Q1091" i="13"/>
  <c r="Q1092" i="13"/>
  <c r="Q1093" i="13"/>
  <c r="Q1094" i="13"/>
  <c r="Q1095" i="13"/>
  <c r="Q1096" i="13"/>
  <c r="Q1097" i="13"/>
  <c r="Q1098" i="13"/>
  <c r="Q1099" i="13"/>
  <c r="Q1100" i="13"/>
  <c r="Q1101" i="13"/>
  <c r="Q1102" i="13"/>
  <c r="Q1103" i="13"/>
  <c r="Q1104" i="13"/>
  <c r="Q1105" i="13"/>
  <c r="Q1106" i="13"/>
  <c r="Q1107" i="13"/>
  <c r="Q1108" i="13"/>
  <c r="Q1109" i="13"/>
  <c r="Q1110" i="13"/>
  <c r="Q1111" i="13"/>
  <c r="Q1112" i="13"/>
  <c r="Q1113" i="13"/>
  <c r="Q1114" i="13"/>
  <c r="Q1115" i="13"/>
  <c r="Q1116" i="13"/>
  <c r="Q1117" i="13"/>
  <c r="Q1118" i="13"/>
  <c r="Q1119" i="13"/>
  <c r="Q1120" i="13"/>
  <c r="Q1121" i="13"/>
  <c r="Q1122" i="13"/>
  <c r="Q1123" i="13"/>
  <c r="Q1124" i="13"/>
  <c r="Q1125" i="13"/>
  <c r="Q1126" i="13"/>
  <c r="Q1127" i="13"/>
  <c r="Q1128" i="13"/>
  <c r="Q1129" i="13"/>
  <c r="Q1130" i="13"/>
  <c r="Q1131" i="13"/>
  <c r="Q1132" i="13"/>
  <c r="Q1133" i="13"/>
  <c r="Q1134" i="13"/>
  <c r="Q1135" i="13"/>
  <c r="Q1136" i="13"/>
  <c r="Q1137" i="13"/>
  <c r="Q1138" i="13"/>
  <c r="Q1139" i="13"/>
  <c r="Q1140" i="13"/>
  <c r="Q1141" i="13"/>
  <c r="Q1142" i="13"/>
  <c r="Q1143" i="13"/>
  <c r="Q1144" i="13"/>
  <c r="Q1145" i="13"/>
  <c r="Q1146" i="13"/>
  <c r="Q1147" i="13"/>
  <c r="Q1148" i="13"/>
  <c r="Q1149" i="13"/>
  <c r="Q1150" i="13"/>
  <c r="Q1151" i="13"/>
  <c r="Q1152" i="13"/>
  <c r="Q1153" i="13"/>
  <c r="Q1154" i="13"/>
  <c r="Q1155" i="13"/>
  <c r="Q1156" i="13"/>
  <c r="Q1157" i="13"/>
  <c r="Q1158" i="13"/>
  <c r="Q1159" i="13"/>
  <c r="Q1160" i="13"/>
  <c r="Q1161" i="13"/>
  <c r="Q1162" i="13"/>
  <c r="Q1163" i="13"/>
  <c r="Q1164" i="13"/>
  <c r="Q1165" i="13"/>
  <c r="Q1166" i="13"/>
  <c r="Q1167" i="13"/>
  <c r="Q1168" i="13"/>
  <c r="Q1169" i="13"/>
  <c r="Q1170" i="13"/>
  <c r="Q1171" i="13"/>
  <c r="Q1172" i="13"/>
  <c r="Q1173" i="13"/>
  <c r="Q1174" i="13"/>
  <c r="Q1175" i="13"/>
  <c r="Q1176" i="13"/>
  <c r="Q1177" i="13"/>
  <c r="Q1178" i="13"/>
  <c r="Q1179" i="13"/>
  <c r="Q1180" i="13"/>
  <c r="Q1181" i="13"/>
  <c r="Q1182" i="13"/>
  <c r="Q1183" i="13"/>
  <c r="Q1184" i="13"/>
  <c r="Q1185" i="13"/>
  <c r="Q1186" i="13"/>
  <c r="Q1187" i="13"/>
  <c r="Q1188" i="13"/>
  <c r="Q1189" i="13"/>
  <c r="Q1190" i="13"/>
  <c r="Q1191" i="13"/>
  <c r="Q1192" i="13"/>
  <c r="Q1193" i="13"/>
  <c r="Q1194" i="13"/>
  <c r="Q1195" i="13"/>
  <c r="Q1196" i="13"/>
  <c r="Q1197" i="13"/>
  <c r="Q1198" i="13"/>
  <c r="Q1199" i="13"/>
  <c r="Q1200" i="13"/>
  <c r="Q1201" i="13"/>
  <c r="Q1202" i="13"/>
  <c r="Q1203" i="13"/>
  <c r="Q1204" i="13"/>
  <c r="Q1205" i="13"/>
  <c r="Q1206" i="13"/>
  <c r="Q1207" i="13"/>
  <c r="Q1208" i="13"/>
  <c r="Q1209" i="13"/>
  <c r="Q1210" i="13"/>
  <c r="Q1211" i="13"/>
  <c r="Q1212" i="13"/>
  <c r="Q1213" i="13"/>
  <c r="Q1214" i="13"/>
  <c r="Q1215" i="13"/>
  <c r="Q1216" i="13"/>
  <c r="Q1217" i="13"/>
  <c r="Q1218" i="13"/>
  <c r="Q1219" i="13"/>
  <c r="Q1220" i="13"/>
  <c r="Q1221" i="13"/>
  <c r="Q1222" i="13"/>
  <c r="Q1223" i="13"/>
  <c r="Q1224" i="13"/>
  <c r="Q1225" i="13"/>
  <c r="Q1226" i="13"/>
  <c r="Q1227" i="13"/>
  <c r="Q1228" i="13"/>
  <c r="Q1229" i="13"/>
  <c r="Q1230" i="13"/>
  <c r="Q1231" i="13"/>
  <c r="Q1232" i="13"/>
  <c r="Q1233" i="13"/>
  <c r="Q1234" i="13"/>
  <c r="Q1235" i="13"/>
  <c r="Q1236" i="13"/>
  <c r="Q1237" i="13"/>
  <c r="Q1238" i="13"/>
  <c r="Q1239" i="13"/>
  <c r="Q1240" i="13"/>
  <c r="Q1241" i="13"/>
  <c r="Q1242" i="13"/>
  <c r="Q1243" i="13"/>
  <c r="Q1244" i="13"/>
  <c r="Q1245" i="13"/>
  <c r="Q1246" i="13"/>
  <c r="Q1247" i="13"/>
  <c r="Q1248" i="13"/>
  <c r="Q1249" i="13"/>
  <c r="Q1250" i="13"/>
  <c r="Q1251" i="13"/>
  <c r="Q1252" i="13"/>
  <c r="Q1253" i="13"/>
  <c r="Q1254" i="13"/>
  <c r="Q1255" i="13"/>
  <c r="Q1256" i="13"/>
  <c r="Q1257" i="13"/>
  <c r="Q1258" i="13"/>
  <c r="Q1259" i="13"/>
  <c r="Q1260" i="13"/>
  <c r="Q1261" i="13"/>
  <c r="Q1262" i="13"/>
  <c r="Q1263" i="13"/>
  <c r="Q1264" i="13"/>
  <c r="Q1265" i="13"/>
  <c r="Q1266" i="13"/>
  <c r="Q1267" i="13"/>
  <c r="Q1268" i="13"/>
  <c r="Q1269" i="13"/>
  <c r="Q1270" i="13"/>
  <c r="Q1271" i="13"/>
  <c r="Q1272" i="13"/>
  <c r="Q1273" i="13"/>
  <c r="Q1274" i="13"/>
  <c r="Q1275" i="13"/>
  <c r="Q1276" i="13"/>
  <c r="Q1277" i="13"/>
  <c r="Q1278" i="13"/>
  <c r="Q1279" i="13"/>
  <c r="Q1280" i="13"/>
  <c r="Q1281" i="13"/>
  <c r="Q1282" i="13"/>
  <c r="Q1283" i="13"/>
  <c r="Q1284" i="13"/>
  <c r="Q1285" i="13"/>
  <c r="Q1286" i="13"/>
  <c r="Q1287" i="13"/>
  <c r="Q1288" i="13"/>
  <c r="Q1289" i="13"/>
  <c r="Q1290" i="13"/>
  <c r="Q1291" i="13"/>
  <c r="Q1292" i="13"/>
  <c r="Q1293" i="13"/>
  <c r="Q1294" i="13"/>
  <c r="Q1295" i="13"/>
  <c r="Q1296" i="13"/>
  <c r="Q1297" i="13"/>
  <c r="Q1298" i="13"/>
  <c r="Q1299" i="13"/>
  <c r="Q1300" i="13"/>
  <c r="Q1301" i="13"/>
  <c r="Q1302" i="13"/>
  <c r="Q1303" i="13"/>
  <c r="Q1304" i="13"/>
  <c r="Q1305" i="13"/>
  <c r="Q1306" i="13"/>
  <c r="Q1307" i="13"/>
  <c r="Q1308" i="13"/>
  <c r="Q1309" i="13"/>
  <c r="Q1310" i="13"/>
  <c r="Q1311" i="13"/>
  <c r="Q1312" i="13"/>
  <c r="Q1313" i="13"/>
  <c r="Q1314" i="13"/>
  <c r="Q1315" i="13"/>
  <c r="Q1316" i="13"/>
  <c r="Q1317" i="13"/>
  <c r="Q1318" i="13"/>
  <c r="Q1319" i="13"/>
  <c r="Q1320" i="13"/>
  <c r="Q1321" i="13"/>
  <c r="Q1322" i="13"/>
  <c r="Q1323" i="13"/>
  <c r="Q1324" i="13"/>
  <c r="Q1325" i="13"/>
  <c r="Q1326" i="13"/>
  <c r="Q1327" i="13"/>
  <c r="Q1328" i="13"/>
  <c r="Q1329" i="13"/>
  <c r="Q1330" i="13"/>
  <c r="Q1331" i="13"/>
  <c r="Q1332" i="13"/>
  <c r="Q1333" i="13"/>
  <c r="Q1334" i="13"/>
  <c r="Q1335" i="13"/>
  <c r="Q1336" i="13"/>
  <c r="Q1337" i="13"/>
  <c r="Q1338" i="13"/>
  <c r="Q1339" i="13"/>
  <c r="Q1340" i="13"/>
  <c r="Q1341" i="13"/>
  <c r="Q1342" i="13"/>
  <c r="Q1343" i="13"/>
  <c r="Q1344" i="13"/>
  <c r="Q1345" i="13"/>
  <c r="Q1346" i="13"/>
  <c r="Q1347" i="13"/>
  <c r="Q1348" i="13"/>
  <c r="Q1349" i="13"/>
  <c r="Q1350" i="13"/>
  <c r="Q1351" i="13"/>
  <c r="Q1352" i="13"/>
  <c r="Q1353" i="13"/>
  <c r="Q1354" i="13"/>
  <c r="Q1355" i="13"/>
  <c r="Q1356" i="13"/>
  <c r="Q1357" i="13"/>
  <c r="Q1358" i="13"/>
  <c r="Q1359" i="13"/>
  <c r="Q1360" i="13"/>
  <c r="Q1361" i="13"/>
  <c r="Q1362" i="13"/>
  <c r="Q1363" i="13"/>
  <c r="Q1364" i="13"/>
  <c r="Q1365" i="13"/>
  <c r="Q1366" i="13"/>
  <c r="Q1367" i="13"/>
  <c r="Q1368" i="13"/>
  <c r="Q1369" i="13"/>
  <c r="Q1370" i="13"/>
  <c r="Q1371" i="13"/>
  <c r="Q1372" i="13"/>
  <c r="Q1373" i="13"/>
  <c r="Q1374" i="13"/>
  <c r="Q1375" i="13"/>
  <c r="Q1376" i="13"/>
  <c r="Q1377" i="13"/>
  <c r="Q1378" i="13"/>
  <c r="Q1379" i="13"/>
  <c r="Q1380" i="13"/>
  <c r="Q1381" i="13"/>
  <c r="Q1382" i="13"/>
  <c r="Q1383" i="13"/>
  <c r="Q1384" i="13"/>
  <c r="Q1385" i="13"/>
  <c r="Q1386" i="13"/>
  <c r="Q1387" i="13"/>
  <c r="Q1388" i="13"/>
  <c r="Q1389" i="13"/>
  <c r="Q1390" i="13"/>
  <c r="Q1391" i="13"/>
  <c r="Q1392" i="13"/>
  <c r="Q1393" i="13"/>
  <c r="Q1394" i="13"/>
  <c r="Q1395" i="13"/>
  <c r="Q1396" i="13"/>
  <c r="Q1397" i="13"/>
  <c r="Q1398" i="13"/>
  <c r="Q1399" i="13"/>
  <c r="Q1400" i="13"/>
  <c r="Q1401" i="13"/>
  <c r="Q1402" i="13"/>
  <c r="Q1403" i="13"/>
  <c r="Q1404" i="13"/>
  <c r="Q1405" i="13"/>
  <c r="Q1406" i="13"/>
  <c r="Q1407" i="13"/>
  <c r="Q1408" i="13"/>
  <c r="Q1409" i="13"/>
  <c r="Q1410" i="13"/>
  <c r="Q1411" i="13"/>
  <c r="Q1412" i="13"/>
  <c r="Q1413" i="13"/>
  <c r="Q1414" i="13"/>
  <c r="Q1415" i="13"/>
  <c r="Q1416" i="13"/>
  <c r="Q1417" i="13"/>
  <c r="Q1418" i="13"/>
  <c r="Q1419" i="13"/>
  <c r="Q1420" i="13"/>
  <c r="Q1421" i="13"/>
  <c r="Q1422" i="13"/>
  <c r="Q1423" i="13"/>
  <c r="Q1424" i="13"/>
  <c r="Q1425" i="13"/>
  <c r="Q1426" i="13"/>
  <c r="Q1427" i="13"/>
  <c r="Q1428" i="13"/>
  <c r="Q1429" i="13"/>
  <c r="Q1430" i="13"/>
  <c r="Q1431" i="13"/>
  <c r="Q1432" i="13"/>
  <c r="Q1433" i="13"/>
  <c r="Q1434" i="13"/>
  <c r="Q1435" i="13"/>
  <c r="Q1436" i="13"/>
  <c r="Q1437" i="13"/>
  <c r="Q1438" i="13"/>
  <c r="Q1439" i="13"/>
  <c r="Q1440" i="13"/>
  <c r="Q1441" i="13"/>
  <c r="Q1442" i="13"/>
  <c r="Q1443" i="13"/>
  <c r="Q1444" i="13"/>
  <c r="Q1445" i="13"/>
  <c r="Q1446" i="13"/>
  <c r="Q1447" i="13"/>
  <c r="Q1448" i="13"/>
  <c r="Q1449" i="13"/>
  <c r="Q1450" i="13"/>
  <c r="Q1451" i="13"/>
  <c r="Q1452" i="13"/>
  <c r="Q1453" i="13"/>
  <c r="Q1454" i="13"/>
  <c r="Q1455" i="13"/>
  <c r="Q1456" i="13"/>
  <c r="Q1457" i="13"/>
  <c r="Q1458" i="13"/>
  <c r="Q1459" i="13"/>
  <c r="Q1460" i="13"/>
  <c r="Q1461" i="13"/>
  <c r="Q1462" i="13"/>
  <c r="Q1463" i="13"/>
  <c r="Q1464" i="13"/>
  <c r="Q1465" i="13"/>
  <c r="Q1466" i="13"/>
  <c r="Q1467" i="13"/>
  <c r="Q1468" i="13"/>
  <c r="Q1469" i="13"/>
  <c r="Q1470" i="13"/>
  <c r="Q1471" i="13"/>
  <c r="Q1472" i="13"/>
  <c r="Q1473" i="13"/>
  <c r="Q1474" i="13"/>
  <c r="Q1475" i="13"/>
  <c r="Q1476" i="13"/>
  <c r="Q1477" i="13"/>
  <c r="Q1478" i="13"/>
  <c r="Q1479" i="13"/>
  <c r="Q1480" i="13"/>
  <c r="Q1481" i="13"/>
  <c r="Q1482" i="13"/>
  <c r="Q1483" i="13"/>
  <c r="Q1484" i="13"/>
  <c r="Q1485" i="13"/>
  <c r="Q1486" i="13"/>
  <c r="Q1487" i="13"/>
  <c r="Q1488" i="13"/>
  <c r="Q1489" i="13"/>
  <c r="Q1490" i="13"/>
  <c r="Q1491" i="13"/>
  <c r="Q1492" i="13"/>
  <c r="Q1493" i="13"/>
  <c r="Q1494" i="13"/>
  <c r="Q1495" i="13"/>
  <c r="Q1496" i="13"/>
  <c r="Q1497" i="13"/>
  <c r="Q1498" i="13"/>
  <c r="Q1499" i="13"/>
  <c r="Q1500" i="13"/>
  <c r="Q1501" i="13"/>
  <c r="Q1502" i="13"/>
  <c r="Q1503" i="13"/>
  <c r="Q1504" i="13"/>
  <c r="Q1505" i="13"/>
  <c r="Q1506" i="13"/>
  <c r="Q1507" i="13"/>
  <c r="Q1508" i="13"/>
  <c r="Q1509" i="13"/>
  <c r="Q1510" i="13"/>
  <c r="Q1511" i="13"/>
  <c r="Q1512" i="13"/>
  <c r="Q1513" i="13"/>
  <c r="Q1514" i="13"/>
  <c r="Q1515" i="13"/>
  <c r="Q1516" i="13"/>
  <c r="Q1517" i="13"/>
  <c r="Q1518" i="13"/>
  <c r="Q1519" i="13"/>
  <c r="Q1520" i="13"/>
  <c r="Q1521" i="13"/>
  <c r="Q1522" i="13"/>
  <c r="Q1523" i="13"/>
  <c r="Q1524" i="13"/>
  <c r="Q1525" i="13"/>
  <c r="Q1526" i="13"/>
  <c r="Q1527" i="13"/>
  <c r="Q1528" i="13"/>
  <c r="Q1529" i="13"/>
  <c r="Q1530" i="13"/>
  <c r="Q1531" i="13"/>
  <c r="Q1532" i="13"/>
  <c r="Q1533" i="13"/>
  <c r="Q1534" i="13"/>
  <c r="Q1535" i="13"/>
  <c r="Q1536" i="13"/>
  <c r="Q1537" i="13"/>
  <c r="Q1538" i="13"/>
  <c r="Q1539" i="13"/>
  <c r="Q1540" i="13"/>
  <c r="Q1541" i="13"/>
  <c r="Q1542" i="13"/>
  <c r="Q1543" i="13"/>
  <c r="Q1544" i="13"/>
  <c r="Q1545" i="13"/>
  <c r="Q1546" i="13"/>
  <c r="Q1547" i="13"/>
  <c r="Q1548" i="13"/>
  <c r="Q1549" i="13"/>
  <c r="Q1550" i="13"/>
  <c r="Q1551" i="13"/>
  <c r="Q1552" i="13"/>
  <c r="Q1553" i="13"/>
  <c r="Q1554" i="13"/>
  <c r="Q1555" i="13"/>
  <c r="Q1556" i="13"/>
  <c r="Q1557" i="13"/>
  <c r="Q1558" i="13"/>
  <c r="Q1559" i="13"/>
  <c r="Q1560" i="13"/>
  <c r="Q1561" i="13"/>
  <c r="Q1562" i="13"/>
  <c r="Q1563" i="13"/>
  <c r="Q1564" i="13"/>
  <c r="Q1565" i="13"/>
  <c r="Q1566" i="13"/>
  <c r="Q1567" i="13"/>
  <c r="Q1568" i="13"/>
  <c r="Q1569" i="13"/>
  <c r="Q1570" i="13"/>
  <c r="Q1571" i="13"/>
  <c r="Q1572" i="13"/>
  <c r="Q1573" i="13"/>
  <c r="Q1574" i="13"/>
  <c r="Q1575" i="13"/>
  <c r="Q1576" i="13"/>
  <c r="Q1577" i="13"/>
  <c r="Q1578" i="13"/>
  <c r="Q1579" i="13"/>
  <c r="Q1580" i="13"/>
  <c r="Q1581" i="13"/>
  <c r="Q1582" i="13"/>
  <c r="Q1583" i="13"/>
  <c r="Q1584" i="13"/>
  <c r="Q1585" i="13"/>
  <c r="Q1586" i="13"/>
  <c r="Q1587" i="13"/>
  <c r="Q1588" i="13"/>
  <c r="Q1589" i="13"/>
  <c r="Q1590" i="13"/>
  <c r="Q1591" i="13"/>
  <c r="Q1592" i="13"/>
  <c r="Q1593" i="13"/>
  <c r="Q1594" i="13"/>
  <c r="Q1595" i="13"/>
  <c r="Q1596" i="13"/>
  <c r="Q1597" i="13"/>
  <c r="Q1598" i="13"/>
  <c r="Q1599" i="13"/>
  <c r="Q1600" i="13"/>
  <c r="Q1601" i="13"/>
  <c r="Q1602" i="13"/>
  <c r="Q1603" i="13"/>
  <c r="Q1604" i="13"/>
  <c r="Q1605" i="13"/>
  <c r="Q1606" i="13"/>
  <c r="Q1607" i="13"/>
  <c r="Q1608" i="13"/>
  <c r="Q1609" i="13"/>
  <c r="Q1610" i="13"/>
  <c r="Q1611" i="13"/>
  <c r="Q1612" i="13"/>
  <c r="Q1613" i="13"/>
  <c r="Q1614" i="13"/>
  <c r="Q1615" i="13"/>
  <c r="Q1616" i="13"/>
  <c r="Q1617" i="13"/>
  <c r="Q1618" i="13"/>
  <c r="Q1619" i="13"/>
  <c r="Q1620" i="13"/>
  <c r="Q1621" i="13"/>
  <c r="Q1622" i="13"/>
  <c r="Q1623" i="13"/>
  <c r="Q1624" i="13"/>
  <c r="Q1625" i="13"/>
  <c r="Q1626" i="13"/>
  <c r="Q1627" i="13"/>
  <c r="Q1628" i="13"/>
  <c r="Q1629" i="13"/>
  <c r="Q1630" i="13"/>
  <c r="Q1631" i="13"/>
  <c r="Q1632" i="13"/>
  <c r="Q1633" i="13"/>
  <c r="Q1634" i="13"/>
  <c r="Q1635" i="13"/>
  <c r="Q1636" i="13"/>
  <c r="Q1637" i="13"/>
  <c r="Q1638" i="13"/>
  <c r="Q1639" i="13"/>
  <c r="Q1640" i="13"/>
  <c r="Q1641" i="13"/>
  <c r="Q1642" i="13"/>
  <c r="Q1643" i="13"/>
  <c r="Q1644" i="13"/>
  <c r="Q1645" i="13"/>
  <c r="Q1646" i="13"/>
  <c r="Q1647" i="13"/>
  <c r="Q1648" i="13"/>
  <c r="Q1649" i="13"/>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R2" i="29"/>
  <c r="R3" i="29"/>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102" i="29"/>
  <c r="R103" i="29"/>
  <c r="R104" i="29"/>
  <c r="R105" i="29"/>
  <c r="R106" i="29"/>
  <c r="R107" i="29"/>
  <c r="R108" i="29"/>
  <c r="R109" i="29"/>
  <c r="R110" i="29"/>
  <c r="R111" i="29"/>
  <c r="R112" i="29"/>
  <c r="R113" i="29"/>
  <c r="R114" i="29"/>
  <c r="R115" i="29"/>
  <c r="R116" i="29"/>
  <c r="R117" i="29"/>
  <c r="R118" i="29"/>
  <c r="R119" i="29"/>
  <c r="R120" i="29"/>
  <c r="R121" i="29"/>
  <c r="R122" i="29"/>
  <c r="R123" i="29"/>
  <c r="R124" i="29"/>
  <c r="R125" i="29"/>
  <c r="R126" i="29"/>
  <c r="R127" i="29"/>
  <c r="R128" i="29"/>
  <c r="R129" i="29"/>
  <c r="R130" i="29"/>
  <c r="R131" i="29"/>
  <c r="R132" i="29"/>
  <c r="R133" i="29"/>
  <c r="R134" i="29"/>
  <c r="R135" i="29"/>
  <c r="R136" i="29"/>
  <c r="R137" i="29"/>
  <c r="R138" i="29"/>
  <c r="R139" i="29"/>
  <c r="R140" i="29"/>
  <c r="R141" i="29"/>
  <c r="R142" i="29"/>
  <c r="R143" i="29"/>
  <c r="R144" i="29"/>
  <c r="R145" i="29"/>
  <c r="R146" i="29"/>
  <c r="R147" i="29"/>
  <c r="R148" i="29"/>
  <c r="R149" i="29"/>
  <c r="R150" i="29"/>
  <c r="R151" i="29"/>
  <c r="R152" i="29"/>
  <c r="R153" i="29"/>
  <c r="R154" i="29"/>
  <c r="R155" i="29"/>
  <c r="R156" i="29"/>
  <c r="R157" i="29"/>
  <c r="R158" i="29"/>
  <c r="R159" i="29"/>
  <c r="R160" i="29"/>
  <c r="R161" i="29"/>
  <c r="R162" i="29"/>
  <c r="R163" i="29"/>
  <c r="R164" i="29"/>
  <c r="R165" i="29"/>
  <c r="R166" i="29"/>
  <c r="R167" i="29"/>
  <c r="R168" i="29"/>
  <c r="R169" i="29"/>
  <c r="R170" i="29"/>
  <c r="R171" i="29"/>
  <c r="R172" i="29"/>
  <c r="R173" i="29"/>
  <c r="R174" i="29"/>
  <c r="R175" i="29"/>
  <c r="R176" i="29"/>
  <c r="R177" i="29"/>
  <c r="R178" i="29"/>
  <c r="R179" i="29"/>
  <c r="R180" i="29"/>
  <c r="R181" i="29"/>
  <c r="R182" i="29"/>
  <c r="R183" i="29"/>
  <c r="R184" i="29"/>
  <c r="R185" i="29"/>
  <c r="R186" i="29"/>
  <c r="R187" i="29"/>
  <c r="R188" i="29"/>
  <c r="R189" i="29"/>
  <c r="R190" i="29"/>
  <c r="R191" i="29"/>
  <c r="R192" i="29"/>
  <c r="R193" i="29"/>
  <c r="R194" i="29"/>
  <c r="R195" i="29"/>
  <c r="R196" i="29"/>
  <c r="R197" i="29"/>
  <c r="R198" i="29"/>
  <c r="R199" i="29"/>
  <c r="R200" i="29"/>
  <c r="R201" i="29"/>
  <c r="R202" i="29"/>
  <c r="R203" i="29"/>
  <c r="R204" i="29"/>
  <c r="R205" i="29"/>
  <c r="R206" i="29"/>
  <c r="R207" i="29"/>
  <c r="R208" i="29"/>
  <c r="R209" i="29"/>
  <c r="R210" i="29"/>
  <c r="R211" i="29"/>
  <c r="R212" i="29"/>
  <c r="R213" i="29"/>
  <c r="R214" i="29"/>
  <c r="R215" i="29"/>
  <c r="R216" i="29"/>
  <c r="R217" i="29"/>
  <c r="R218" i="29"/>
  <c r="R219" i="29"/>
  <c r="R220" i="29"/>
  <c r="R221" i="29"/>
  <c r="R222" i="29"/>
  <c r="R223" i="29"/>
  <c r="R224" i="29"/>
  <c r="R225" i="29"/>
  <c r="R226" i="29"/>
  <c r="R227" i="29"/>
  <c r="R228" i="29"/>
  <c r="R229" i="29"/>
  <c r="R230" i="29"/>
  <c r="R231" i="29"/>
  <c r="R232" i="29"/>
  <c r="R233" i="29"/>
  <c r="R234" i="29"/>
  <c r="R235" i="29"/>
  <c r="R236" i="29"/>
  <c r="R237" i="29"/>
  <c r="R238" i="29"/>
  <c r="R239" i="29"/>
  <c r="R240" i="29"/>
  <c r="R241" i="29"/>
  <c r="R242" i="29"/>
  <c r="R243" i="29"/>
  <c r="R244" i="29"/>
  <c r="R245" i="29"/>
  <c r="R246" i="29"/>
  <c r="R247" i="29"/>
  <c r="R248" i="29"/>
  <c r="R249" i="29"/>
  <c r="R250" i="29"/>
  <c r="R251" i="29"/>
  <c r="R252" i="29"/>
  <c r="R253" i="29"/>
  <c r="R254" i="29"/>
  <c r="R255" i="29"/>
  <c r="R256" i="29"/>
  <c r="R257" i="29"/>
  <c r="R258" i="29"/>
  <c r="R259" i="29"/>
  <c r="R260" i="29"/>
  <c r="R261" i="29"/>
  <c r="R262" i="29"/>
  <c r="R263" i="29"/>
  <c r="R264" i="29"/>
  <c r="R265" i="29"/>
  <c r="R266" i="29"/>
  <c r="R267" i="29"/>
  <c r="R268" i="29"/>
  <c r="R269" i="29"/>
  <c r="R270" i="29"/>
  <c r="R271" i="29"/>
  <c r="R272" i="29"/>
  <c r="R273" i="29"/>
  <c r="R274" i="29"/>
  <c r="R275" i="29"/>
  <c r="R276" i="29"/>
  <c r="R277" i="29"/>
  <c r="R278" i="29"/>
  <c r="R279" i="29"/>
  <c r="R280" i="29"/>
  <c r="R281" i="29"/>
  <c r="R282" i="29"/>
  <c r="R283" i="29"/>
  <c r="R284" i="29"/>
  <c r="R285" i="29"/>
  <c r="R286" i="29"/>
  <c r="R287" i="29"/>
  <c r="R288" i="29"/>
  <c r="R289" i="29"/>
  <c r="R290" i="29"/>
  <c r="R291" i="29"/>
  <c r="R292" i="29"/>
  <c r="R293" i="29"/>
  <c r="R294" i="29"/>
  <c r="R295" i="29"/>
  <c r="R296" i="29"/>
  <c r="R297" i="29"/>
  <c r="R298" i="29"/>
  <c r="R299" i="29"/>
  <c r="R300" i="29"/>
  <c r="R301" i="29"/>
  <c r="R302" i="29"/>
  <c r="R303" i="29"/>
  <c r="R304" i="29"/>
  <c r="R305" i="29"/>
  <c r="R306" i="29"/>
  <c r="R307" i="29"/>
  <c r="R308" i="29"/>
  <c r="R309" i="29"/>
  <c r="R310" i="29"/>
  <c r="R311" i="29"/>
  <c r="R312" i="29"/>
  <c r="R313" i="29"/>
  <c r="R314" i="29"/>
  <c r="R315" i="29"/>
  <c r="R316" i="29"/>
  <c r="R317" i="29"/>
  <c r="R318" i="29"/>
  <c r="R319" i="29"/>
  <c r="R320" i="29"/>
  <c r="R321" i="29"/>
  <c r="R322" i="29"/>
  <c r="R323" i="29"/>
  <c r="R324" i="29"/>
  <c r="R325" i="29"/>
  <c r="R326" i="29"/>
  <c r="R327" i="29"/>
  <c r="R328" i="29"/>
  <c r="R329" i="29"/>
  <c r="R330" i="29"/>
  <c r="R331" i="29"/>
  <c r="R332" i="29"/>
  <c r="R333" i="29"/>
  <c r="R334" i="29"/>
  <c r="R335" i="29"/>
  <c r="R336" i="29"/>
  <c r="R337" i="29"/>
  <c r="R338" i="29"/>
  <c r="R339" i="29"/>
  <c r="R340" i="29"/>
  <c r="R341" i="29"/>
  <c r="R342" i="29"/>
  <c r="R343" i="29"/>
  <c r="R344" i="29"/>
  <c r="R345" i="29"/>
  <c r="R346" i="29"/>
  <c r="R347" i="29"/>
  <c r="R348" i="29"/>
  <c r="R349" i="29"/>
  <c r="R350" i="29"/>
  <c r="R351" i="29"/>
  <c r="R352" i="29"/>
  <c r="R353" i="29"/>
  <c r="R354" i="29"/>
  <c r="R355" i="29"/>
  <c r="R356" i="29"/>
  <c r="R357" i="29"/>
  <c r="R358" i="29"/>
  <c r="R359" i="29"/>
  <c r="R360" i="29"/>
  <c r="R361" i="29"/>
  <c r="R362" i="29"/>
  <c r="R363" i="29"/>
  <c r="R364" i="29"/>
  <c r="R365" i="29"/>
  <c r="R366" i="29"/>
  <c r="R367" i="29"/>
  <c r="R368" i="29"/>
  <c r="R369" i="29"/>
  <c r="R370" i="29"/>
  <c r="R371" i="29"/>
  <c r="R372" i="29"/>
  <c r="R373" i="29"/>
  <c r="R374" i="29"/>
  <c r="R375" i="29"/>
  <c r="R376" i="29"/>
  <c r="R377" i="29"/>
  <c r="R378" i="29"/>
  <c r="R379" i="29"/>
  <c r="R380" i="29"/>
  <c r="R381" i="29"/>
  <c r="R382" i="29"/>
  <c r="R383" i="29"/>
  <c r="R384" i="29"/>
  <c r="R385" i="29"/>
  <c r="R386" i="29"/>
  <c r="R387" i="29"/>
  <c r="R388" i="29"/>
  <c r="R389" i="29"/>
  <c r="R390" i="29"/>
  <c r="R391" i="29"/>
  <c r="R392" i="29"/>
  <c r="A5" i="39" l="1" a="1"/>
  <c r="I118" i="21" a="1"/>
  <c r="I118" i="21" s="1"/>
  <c r="I109" i="21" a="1"/>
  <c r="I109" i="21" s="1"/>
  <c r="D227" i="34" a="1"/>
  <c r="D227" i="34" s="1"/>
  <c r="H227" i="34"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6" i="1" a="1"/>
  <c r="L16" i="1" s="1"/>
  <c r="L17" i="1" a="1"/>
  <c r="L17" i="1" s="1"/>
  <c r="L18" i="1" a="1"/>
  <c r="L18" i="1" s="1"/>
  <c r="L19" i="1" a="1"/>
  <c r="L19" i="1" s="1"/>
  <c r="L20" i="1" a="1"/>
  <c r="L20" i="1" s="1"/>
  <c r="L21" i="1" a="1"/>
  <c r="L21" i="1" s="1"/>
  <c r="L22" i="1" a="1"/>
  <c r="L22" i="1" s="1"/>
  <c r="L23" i="1" a="1"/>
  <c r="L23" i="1" s="1"/>
  <c r="L24" i="1" a="1"/>
  <c r="L24" i="1" s="1"/>
  <c r="L25" i="1" a="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8" i="1" a="1"/>
  <c r="L38" i="1" s="1"/>
  <c r="L39" i="1" a="1"/>
  <c r="L40" i="1" a="1"/>
  <c r="L40" i="1" s="1"/>
  <c r="L41" i="1" a="1"/>
  <c r="L42" i="1" a="1"/>
  <c r="L42" i="1" s="1"/>
  <c r="L43" i="1" a="1"/>
  <c r="L43" i="1" s="1"/>
  <c r="L44" i="1" a="1"/>
  <c r="L44" i="1" s="1"/>
  <c r="L45" i="1" a="1"/>
  <c r="L45" i="1" s="1"/>
  <c r="L46" i="1" a="1"/>
  <c r="L46" i="1" s="1"/>
  <c r="L47" i="1" a="1"/>
  <c r="L47" i="1" s="1"/>
  <c r="L48" i="1" a="1"/>
  <c r="L48" i="1" s="1"/>
  <c r="L49" i="1" a="1"/>
  <c r="L49" i="1" s="1"/>
  <c r="L50" i="1" a="1"/>
  <c r="L51" i="1" a="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4" i="1" a="1"/>
  <c r="L134" i="1" s="1"/>
  <c r="L135" i="1" a="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1" i="1" a="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3" i="1" a="1"/>
  <c r="L3" i="1" s="1"/>
  <c r="AG3" i="37" a="1"/>
  <c r="AG3" i="37" s="1"/>
  <c r="AD3" i="37" a="1"/>
  <c r="AE74" i="37" s="1" a="1"/>
  <c r="AE74" i="37" s="1"/>
  <c r="L630" i="1" a="1"/>
  <c r="L630" i="1" s="1"/>
  <c r="E49" i="21" a="1"/>
  <c r="E31" i="21" a="1"/>
  <c r="E36" i="21" a="1"/>
  <c r="E35" i="21" a="1"/>
  <c r="E50" i="21" a="1"/>
  <c r="E51" i="21" a="1"/>
  <c r="E52" i="21" a="1"/>
  <c r="E53" i="21" a="1"/>
  <c r="E23" i="21" a="1"/>
  <c r="E54" i="21" a="1"/>
  <c r="E55" i="21" a="1"/>
  <c r="E42" i="21" a="1"/>
  <c r="E56" i="21" a="1"/>
  <c r="E47" i="21" a="1"/>
  <c r="E44" i="21" a="1"/>
  <c r="E20" i="21" a="1"/>
  <c r="E57" i="21" a="1"/>
  <c r="E58" i="21" a="1"/>
  <c r="E59" i="21" a="1"/>
  <c r="E60" i="21" a="1"/>
  <c r="E61" i="21" a="1"/>
  <c r="E62" i="21" a="1"/>
  <c r="E63" i="21" a="1"/>
  <c r="E34" i="21" a="1"/>
  <c r="E64" i="21" a="1"/>
  <c r="E65" i="21" a="1"/>
  <c r="E66" i="21" a="1"/>
  <c r="E45" i="21" a="1"/>
  <c r="E29" i="21" a="1"/>
  <c r="E67" i="21" a="1"/>
  <c r="E68" i="21" a="1"/>
  <c r="E69" i="21" a="1"/>
  <c r="E70" i="21" a="1"/>
  <c r="E71" i="21" a="1"/>
  <c r="E72" i="21" a="1"/>
  <c r="E73" i="21" a="1"/>
  <c r="E22" i="21" a="1"/>
  <c r="E74" i="21" a="1"/>
  <c r="E9" i="21" a="1"/>
  <c r="E75" i="21" a="1"/>
  <c r="E6" i="21" a="1"/>
  <c r="E76" i="21" a="1"/>
  <c r="E77" i="21" a="1"/>
  <c r="E78" i="21" a="1"/>
  <c r="E79" i="21" a="1"/>
  <c r="E80" i="21" a="1"/>
  <c r="E46" i="21" a="1"/>
  <c r="E13" i="21" a="1"/>
  <c r="E81" i="21" a="1"/>
  <c r="E41" i="21" a="1"/>
  <c r="E82" i="21" a="1"/>
  <c r="E30" i="21" a="1"/>
  <c r="E83" i="21" a="1"/>
  <c r="E84" i="21" a="1"/>
  <c r="E85" i="21" a="1"/>
  <c r="E86" i="21" a="1"/>
  <c r="E87" i="21" a="1"/>
  <c r="E88" i="21" a="1"/>
  <c r="E89" i="21" a="1"/>
  <c r="E90" i="21" a="1"/>
  <c r="E91" i="21" a="1"/>
  <c r="E92" i="21" a="1"/>
  <c r="E93" i="21" a="1"/>
  <c r="E94" i="21" a="1"/>
  <c r="E95" i="21" a="1"/>
  <c r="E96" i="21" a="1"/>
  <c r="E97" i="21" a="1"/>
  <c r="E10" i="21" a="1"/>
  <c r="E98" i="21" a="1"/>
  <c r="E14" i="21" a="1"/>
  <c r="E99" i="21" a="1"/>
  <c r="E100" i="21" a="1"/>
  <c r="E101" i="21" a="1"/>
  <c r="E102" i="21" a="1"/>
  <c r="E103" i="21" a="1"/>
  <c r="E104" i="21" a="1"/>
  <c r="E105" i="21" a="1"/>
  <c r="E106" i="21" a="1"/>
  <c r="E107" i="21" a="1"/>
  <c r="E108" i="21" a="1"/>
  <c r="E109" i="21" a="1"/>
  <c r="E110" i="21" a="1"/>
  <c r="E111" i="21" a="1"/>
  <c r="E17" i="21" a="1"/>
  <c r="E19" i="21" a="1"/>
  <c r="E112" i="21" a="1"/>
  <c r="E113" i="21" a="1"/>
  <c r="E114" i="21" a="1"/>
  <c r="E115" i="21" a="1"/>
  <c r="E116" i="21" a="1"/>
  <c r="E117" i="21" a="1"/>
  <c r="E118" i="21" a="1"/>
  <c r="E119" i="21" a="1"/>
  <c r="E120" i="21" a="1"/>
  <c r="E121" i="21" a="1"/>
  <c r="E26" i="21" a="1"/>
  <c r="E122" i="21" a="1"/>
  <c r="E123" i="21" a="1"/>
  <c r="E124" i="21" a="1"/>
  <c r="E125" i="21" a="1"/>
  <c r="E126" i="21" a="1"/>
  <c r="E127" i="21" a="1"/>
  <c r="E128" i="21" a="1"/>
  <c r="E129" i="21" a="1"/>
  <c r="E130" i="21" a="1"/>
  <c r="E32" i="21" a="1"/>
  <c r="E131" i="21" a="1"/>
  <c r="E132" i="21" a="1"/>
  <c r="E133" i="21" a="1"/>
  <c r="E134" i="21" a="1"/>
  <c r="E21" i="21" a="1"/>
  <c r="E135" i="21" a="1"/>
  <c r="E136" i="21" a="1"/>
  <c r="E137" i="21" a="1"/>
  <c r="E37" i="21" a="1"/>
  <c r="E138" i="21" a="1"/>
  <c r="E139" i="21" a="1"/>
  <c r="E140" i="21" a="1"/>
  <c r="E141" i="21" a="1"/>
  <c r="E142" i="21" a="1"/>
  <c r="E143" i="21" a="1"/>
  <c r="E144" i="21" a="1"/>
  <c r="E145" i="21" a="1"/>
  <c r="E146" i="21" a="1"/>
  <c r="E147" i="21" a="1"/>
  <c r="E148" i="21" a="1"/>
  <c r="E149" i="21" a="1"/>
  <c r="E150" i="21" a="1"/>
  <c r="E151" i="21" a="1"/>
  <c r="E152" i="21" a="1"/>
  <c r="E153" i="21" a="1"/>
  <c r="E154" i="21" a="1"/>
  <c r="E155" i="21" a="1"/>
  <c r="E156" i="21" a="1"/>
  <c r="E157" i="21" a="1"/>
  <c r="E158" i="21" a="1"/>
  <c r="E159" i="21" a="1"/>
  <c r="E160" i="21" a="1"/>
  <c r="E161" i="21" a="1"/>
  <c r="E162" i="21" a="1"/>
  <c r="E163" i="21" a="1"/>
  <c r="E164" i="21" a="1"/>
  <c r="E165" i="21" a="1"/>
  <c r="E25" i="21" a="1"/>
  <c r="E166" i="21" a="1"/>
  <c r="E167" i="21" a="1"/>
  <c r="E168" i="21" a="1"/>
  <c r="E169" i="21" a="1"/>
  <c r="E170" i="21" a="1"/>
  <c r="E171" i="21" a="1"/>
  <c r="E172" i="21" a="1"/>
  <c r="E173" i="21" a="1"/>
  <c r="E174" i="21" a="1"/>
  <c r="E175" i="21" a="1"/>
  <c r="E176" i="21" a="1"/>
  <c r="E177" i="21" a="1"/>
  <c r="E178" i="21" a="1"/>
  <c r="E179" i="21" a="1"/>
  <c r="E180" i="21" a="1"/>
  <c r="E181" i="21" a="1"/>
  <c r="E182" i="21" a="1"/>
  <c r="E183" i="21" a="1"/>
  <c r="E184" i="21" a="1"/>
  <c r="E185" i="21" a="1"/>
  <c r="E186" i="21" a="1"/>
  <c r="E187" i="21" a="1"/>
  <c r="E12" i="21" a="1"/>
  <c r="E12" i="21" s="1"/>
  <c r="E188" i="21" a="1"/>
  <c r="E189" i="21" a="1"/>
  <c r="E190" i="21" a="1"/>
  <c r="E191" i="21" a="1"/>
  <c r="E192" i="21" a="1"/>
  <c r="E18" i="21" a="1"/>
  <c r="E193" i="21" a="1"/>
  <c r="E194" i="21" a="1"/>
  <c r="E195" i="21" a="1"/>
  <c r="E196" i="21" a="1"/>
  <c r="E197" i="21" a="1"/>
  <c r="E198" i="21" a="1"/>
  <c r="E199" i="21" a="1"/>
  <c r="E200" i="21" a="1"/>
  <c r="E201" i="21" a="1"/>
  <c r="E202" i="21" a="1"/>
  <c r="E203" i="21" a="1"/>
  <c r="E204" i="21" a="1"/>
  <c r="E205" i="21" a="1"/>
  <c r="E206" i="21" a="1"/>
  <c r="E207" i="21" a="1"/>
  <c r="E208" i="21" a="1"/>
  <c r="E209" i="21" a="1"/>
  <c r="E210" i="21" a="1"/>
  <c r="E211" i="21" a="1"/>
  <c r="E212" i="21" a="1"/>
  <c r="E213" i="21" a="1"/>
  <c r="E214" i="21" a="1"/>
  <c r="E215" i="21" a="1"/>
  <c r="E216" i="21" a="1"/>
  <c r="E217" i="21" a="1"/>
  <c r="E218" i="21" a="1"/>
  <c r="E16" i="21" a="1"/>
  <c r="E219" i="21" a="1"/>
  <c r="E220" i="21" a="1"/>
  <c r="E221" i="21" a="1"/>
  <c r="E222" i="21" a="1"/>
  <c r="E223" i="21" a="1"/>
  <c r="E224" i="21" a="1"/>
  <c r="E224" i="21" s="1"/>
  <c r="E225" i="21" a="1"/>
  <c r="E226" i="21" a="1"/>
  <c r="E227" i="21" a="1"/>
  <c r="E228" i="21" a="1"/>
  <c r="E7" i="21" a="1"/>
  <c r="E229" i="21" a="1"/>
  <c r="E230" i="21" a="1"/>
  <c r="E39" i="21" a="1"/>
  <c r="E231" i="21" a="1"/>
  <c r="E232" i="21" a="1"/>
  <c r="E233" i="21" a="1"/>
  <c r="E234" i="21" a="1"/>
  <c r="E235" i="21" a="1"/>
  <c r="E235" i="21" s="1"/>
  <c r="E236" i="21" a="1"/>
  <c r="E237" i="21" a="1"/>
  <c r="E238" i="21" a="1"/>
  <c r="E239" i="21" a="1"/>
  <c r="E240" i="21" a="1"/>
  <c r="E241" i="21" a="1"/>
  <c r="E242" i="21" a="1"/>
  <c r="E243" i="21" a="1"/>
  <c r="E243" i="21" s="1"/>
  <c r="E244" i="21" a="1"/>
  <c r="E245" i="21" a="1"/>
  <c r="E245" i="21" s="1"/>
  <c r="E246" i="21" a="1"/>
  <c r="E246" i="21" s="1"/>
  <c r="E40" i="21" a="1"/>
  <c r="E40" i="21" s="1"/>
  <c r="E247" i="21" a="1"/>
  <c r="E248" i="21" a="1"/>
  <c r="E248" i="21" s="1"/>
  <c r="E249" i="21" a="1"/>
  <c r="E249" i="21" s="1"/>
  <c r="E250" i="21" a="1"/>
  <c r="E251" i="21" a="1"/>
  <c r="E251" i="21" s="1"/>
  <c r="E252" i="21" a="1"/>
  <c r="E253" i="21" a="1"/>
  <c r="E254" i="21" a="1"/>
  <c r="E254" i="21" s="1"/>
  <c r="E27" i="21" a="1"/>
  <c r="E27" i="21" s="1"/>
  <c r="E255" i="21" a="1"/>
  <c r="E255" i="21" s="1"/>
  <c r="E256" i="21" a="1"/>
  <c r="E256" i="21" s="1"/>
  <c r="E33" i="21" a="1"/>
  <c r="E33" i="21" s="1"/>
  <c r="E257" i="21" a="1"/>
  <c r="E15" i="21" a="1"/>
  <c r="E15" i="21" s="1"/>
  <c r="E8" i="21" a="1"/>
  <c r="E258" i="21" a="1"/>
  <c r="E258" i="21" s="1"/>
  <c r="E259" i="21" a="1"/>
  <c r="E259" i="21" s="1"/>
  <c r="E38" i="21" a="1"/>
  <c r="E38" i="21" s="1"/>
  <c r="E260" i="21" a="1"/>
  <c r="E260" i="21" s="1"/>
  <c r="E261" i="21" a="1"/>
  <c r="E262" i="21" a="1"/>
  <c r="E262" i="21" s="1"/>
  <c r="E263" i="21" a="1"/>
  <c r="E263" i="21" s="1"/>
  <c r="E11" i="21" a="1"/>
  <c r="E11" i="21" s="1"/>
  <c r="E264" i="21" a="1"/>
  <c r="E264" i="21" s="1"/>
  <c r="E265" i="21" a="1"/>
  <c r="E265" i="21" s="1"/>
  <c r="E266" i="21" a="1"/>
  <c r="E266" i="21" s="1"/>
  <c r="E267" i="21" a="1"/>
  <c r="E267" i="21" s="1"/>
  <c r="E268" i="21" a="1"/>
  <c r="E268" i="21" s="1"/>
  <c r="E269" i="21" a="1"/>
  <c r="E269" i="21" s="1"/>
  <c r="E270" i="21" a="1"/>
  <c r="E270" i="21" s="1"/>
  <c r="E271" i="21" a="1"/>
  <c r="E271" i="21" s="1"/>
  <c r="E272" i="21" a="1"/>
  <c r="E272" i="21" s="1"/>
  <c r="E273" i="21" a="1"/>
  <c r="E273" i="21" s="1"/>
  <c r="E274" i="21" a="1"/>
  <c r="E274" i="21" s="1"/>
  <c r="E28" i="21" a="1"/>
  <c r="E28" i="21" s="1"/>
  <c r="E275" i="21" a="1"/>
  <c r="E275" i="21" s="1"/>
  <c r="E24" i="21" a="1"/>
  <c r="E24" i="21" s="1"/>
  <c r="E276" i="21" a="1"/>
  <c r="E277" i="21" a="1"/>
  <c r="E277" i="21" s="1"/>
  <c r="E278" i="21" a="1"/>
  <c r="E278" i="21" s="1"/>
  <c r="E279" i="21" a="1"/>
  <c r="E279" i="21" s="1"/>
  <c r="E43" i="21" a="1"/>
  <c r="E43" i="21" s="1"/>
  <c r="E280" i="21" a="1"/>
  <c r="E280" i="21" s="1"/>
  <c r="E281" i="21" a="1"/>
  <c r="E281" i="21" s="1"/>
  <c r="E282" i="21" a="1"/>
  <c r="E282" i="21" s="1"/>
  <c r="E283" i="21" a="1"/>
  <c r="E283" i="21" s="1"/>
  <c r="E284" i="21" a="1"/>
  <c r="E284" i="21" s="1"/>
  <c r="E285" i="21" a="1"/>
  <c r="E285" i="21" s="1"/>
  <c r="E286" i="21" a="1"/>
  <c r="E286" i="21" s="1"/>
  <c r="E287" i="21" a="1"/>
  <c r="E287" i="21" s="1"/>
  <c r="E288" i="21" a="1"/>
  <c r="E288" i="21" s="1"/>
  <c r="E289" i="21" a="1"/>
  <c r="E289" i="21" s="1"/>
  <c r="E290" i="21" a="1"/>
  <c r="E290" i="21" s="1"/>
  <c r="E291" i="21" a="1"/>
  <c r="E291" i="21" s="1"/>
  <c r="E48" i="21" a="1"/>
  <c r="E48" i="21" s="1"/>
  <c r="B2" i="27"/>
  <c r="G48" i="21" a="1"/>
  <c r="G49" i="21" a="1"/>
  <c r="G31" i="21" a="1"/>
  <c r="G36" i="21" a="1"/>
  <c r="G35" i="21" a="1"/>
  <c r="G50" i="21" a="1"/>
  <c r="G51" i="21" a="1"/>
  <c r="G52" i="21" a="1"/>
  <c r="G53" i="21" a="1"/>
  <c r="G23" i="21" a="1"/>
  <c r="G54" i="21" a="1"/>
  <c r="G55" i="21" a="1"/>
  <c r="G42" i="21" a="1"/>
  <c r="G56" i="21" a="1"/>
  <c r="G47" i="21" a="1"/>
  <c r="G44" i="21" a="1"/>
  <c r="G20" i="21" a="1"/>
  <c r="G57" i="21" a="1"/>
  <c r="G58" i="21" a="1"/>
  <c r="G59" i="21" a="1"/>
  <c r="G60" i="21" a="1"/>
  <c r="G61" i="21" a="1"/>
  <c r="G62" i="21" a="1"/>
  <c r="G63" i="21" a="1"/>
  <c r="G34" i="21" a="1"/>
  <c r="G64" i="21" a="1"/>
  <c r="G65" i="21" a="1"/>
  <c r="G66" i="21" a="1"/>
  <c r="G45" i="21" a="1"/>
  <c r="G29" i="21" a="1"/>
  <c r="G67" i="21" a="1"/>
  <c r="G68" i="21" a="1"/>
  <c r="G69" i="21" a="1"/>
  <c r="G70" i="21" a="1"/>
  <c r="G71" i="21" a="1"/>
  <c r="G72" i="21" a="1"/>
  <c r="G73" i="21" a="1"/>
  <c r="G22" i="21" a="1"/>
  <c r="G74" i="21" a="1"/>
  <c r="G9" i="21" a="1"/>
  <c r="G75" i="21" a="1"/>
  <c r="G6" i="21" a="1"/>
  <c r="G76" i="21" a="1"/>
  <c r="G77" i="21" a="1"/>
  <c r="G78" i="21" a="1"/>
  <c r="G79" i="21" a="1"/>
  <c r="G80" i="21" a="1"/>
  <c r="G46" i="21" a="1"/>
  <c r="G13" i="21" a="1"/>
  <c r="G81" i="21" a="1"/>
  <c r="G41" i="21" a="1"/>
  <c r="G82" i="21" a="1"/>
  <c r="G30" i="21" a="1"/>
  <c r="G83" i="21" a="1"/>
  <c r="G84" i="21" a="1"/>
  <c r="G85" i="21" a="1"/>
  <c r="G86" i="21" a="1"/>
  <c r="G87" i="21" a="1"/>
  <c r="G88" i="21" a="1"/>
  <c r="G89" i="21" a="1"/>
  <c r="G90" i="21" a="1"/>
  <c r="G91" i="21" a="1"/>
  <c r="G92" i="21" a="1"/>
  <c r="G93" i="21" a="1"/>
  <c r="G94" i="21" a="1"/>
  <c r="G95" i="21" a="1"/>
  <c r="G96" i="21" a="1"/>
  <c r="G97" i="21" a="1"/>
  <c r="G10" i="21" a="1"/>
  <c r="G98" i="21" a="1"/>
  <c r="G14" i="21" a="1"/>
  <c r="G99" i="21" a="1"/>
  <c r="G100" i="21" a="1"/>
  <c r="G101" i="21" a="1"/>
  <c r="G102" i="21" a="1"/>
  <c r="G103" i="21" a="1"/>
  <c r="G104" i="21" a="1"/>
  <c r="G105" i="21" a="1"/>
  <c r="G106" i="21" a="1"/>
  <c r="G107" i="21" a="1"/>
  <c r="G108" i="21" a="1"/>
  <c r="G109" i="21" a="1"/>
  <c r="G110" i="21" a="1"/>
  <c r="G111" i="21" a="1"/>
  <c r="G17" i="21" a="1"/>
  <c r="G19" i="21" a="1"/>
  <c r="G112" i="21" a="1"/>
  <c r="G113" i="21" a="1"/>
  <c r="G114" i="21" a="1"/>
  <c r="G115" i="21" a="1"/>
  <c r="G116" i="21" a="1"/>
  <c r="G117" i="21" a="1"/>
  <c r="G118" i="21" a="1"/>
  <c r="G119" i="21" a="1"/>
  <c r="G120" i="21" a="1"/>
  <c r="G121" i="21" a="1"/>
  <c r="G26" i="21" a="1"/>
  <c r="G122" i="21" a="1"/>
  <c r="G123" i="21" a="1"/>
  <c r="G124" i="21" a="1"/>
  <c r="G125" i="21" a="1"/>
  <c r="G126" i="21" a="1"/>
  <c r="G127" i="21" a="1"/>
  <c r="G128" i="21" a="1"/>
  <c r="G129" i="21" a="1"/>
  <c r="G130" i="21" a="1"/>
  <c r="G32" i="21" a="1"/>
  <c r="G131" i="21" a="1"/>
  <c r="G132" i="21" a="1"/>
  <c r="G133" i="21" a="1"/>
  <c r="G134" i="21" a="1"/>
  <c r="G21" i="21" a="1"/>
  <c r="G135" i="21" a="1"/>
  <c r="G136" i="21" a="1"/>
  <c r="G137" i="21" a="1"/>
  <c r="G37" i="21" a="1"/>
  <c r="G138" i="21" a="1"/>
  <c r="G139" i="21" a="1"/>
  <c r="G140" i="21" a="1"/>
  <c r="G141" i="21" a="1"/>
  <c r="G142" i="21" a="1"/>
  <c r="G143" i="21" a="1"/>
  <c r="G144" i="21" a="1"/>
  <c r="G145" i="21" a="1"/>
  <c r="G146" i="21" a="1"/>
  <c r="G147" i="21" a="1"/>
  <c r="G148" i="21" a="1"/>
  <c r="G149" i="21" a="1"/>
  <c r="G150" i="21" a="1"/>
  <c r="G151" i="21" a="1"/>
  <c r="G152" i="21" a="1"/>
  <c r="G153" i="21" a="1"/>
  <c r="G154" i="21" a="1"/>
  <c r="G155" i="21" a="1"/>
  <c r="G156" i="21" a="1"/>
  <c r="G157" i="21" a="1"/>
  <c r="G158" i="21" a="1"/>
  <c r="G159" i="21" a="1"/>
  <c r="G160" i="21" a="1"/>
  <c r="G161" i="21" a="1"/>
  <c r="G162" i="21" a="1"/>
  <c r="G163" i="21" a="1"/>
  <c r="G164" i="21" a="1"/>
  <c r="G165" i="21" a="1"/>
  <c r="G25" i="21" a="1"/>
  <c r="G166" i="21" a="1"/>
  <c r="G167" i="21" a="1"/>
  <c r="G168" i="21" a="1"/>
  <c r="G169" i="21" a="1"/>
  <c r="G170" i="21" a="1"/>
  <c r="G171" i="21" a="1"/>
  <c r="G172" i="21" a="1"/>
  <c r="G173" i="21" a="1"/>
  <c r="G174" i="21" a="1"/>
  <c r="G175" i="21" a="1"/>
  <c r="G176" i="21" a="1"/>
  <c r="G177" i="21" a="1"/>
  <c r="G177" i="21" s="1"/>
  <c r="G178" i="21" a="1"/>
  <c r="G179" i="21" a="1"/>
  <c r="G179" i="21" s="1"/>
  <c r="G180" i="21" a="1"/>
  <c r="G180" i="21" s="1"/>
  <c r="G181" i="21" a="1"/>
  <c r="G182" i="21" a="1"/>
  <c r="G182" i="21" s="1"/>
  <c r="G183" i="21" a="1"/>
  <c r="G183" i="21" s="1"/>
  <c r="G184" i="21" a="1"/>
  <c r="G185" i="21" a="1"/>
  <c r="G186" i="21" a="1"/>
  <c r="G187" i="21" a="1"/>
  <c r="G187" i="21" s="1"/>
  <c r="G12" i="21" a="1"/>
  <c r="G188" i="21" a="1"/>
  <c r="G189" i="21" a="1"/>
  <c r="G190" i="21" a="1"/>
  <c r="G190" i="21" s="1"/>
  <c r="G191" i="21" a="1"/>
  <c r="G191" i="21" s="1"/>
  <c r="G192" i="21" a="1"/>
  <c r="G18" i="21" a="1"/>
  <c r="G18" i="21" s="1"/>
  <c r="G193" i="21" a="1"/>
  <c r="G194" i="21" a="1"/>
  <c r="G195" i="21" a="1"/>
  <c r="G196" i="21" a="1"/>
  <c r="G196" i="21" s="1"/>
  <c r="G197" i="21" a="1"/>
  <c r="G198" i="21" a="1"/>
  <c r="G198" i="21" s="1"/>
  <c r="G199" i="21" a="1"/>
  <c r="G200" i="21" a="1"/>
  <c r="G200" i="21" s="1"/>
  <c r="G201" i="21" a="1"/>
  <c r="G201" i="21" s="1"/>
  <c r="G202" i="21" a="1"/>
  <c r="G202" i="21" s="1"/>
  <c r="G203" i="21" a="1"/>
  <c r="G204" i="21" a="1"/>
  <c r="G205" i="21" a="1"/>
  <c r="G206" i="21" a="1"/>
  <c r="G207" i="21" a="1"/>
  <c r="G207" i="21" s="1"/>
  <c r="G208" i="21" a="1"/>
  <c r="G208" i="21" s="1"/>
  <c r="G209" i="21" a="1"/>
  <c r="G209" i="21" s="1"/>
  <c r="G210" i="21" a="1"/>
  <c r="G211" i="21" a="1"/>
  <c r="G212" i="21" a="1"/>
  <c r="G212" i="21" s="1"/>
  <c r="G213" i="21" a="1"/>
  <c r="G213" i="21" s="1"/>
  <c r="G214" i="21" a="1"/>
  <c r="G214" i="21" s="1"/>
  <c r="G215" i="21" a="1"/>
  <c r="G216" i="21" a="1"/>
  <c r="G217" i="21" a="1"/>
  <c r="G217" i="21" s="1"/>
  <c r="G218" i="21" a="1"/>
  <c r="G16" i="21" a="1"/>
  <c r="G219" i="21" a="1"/>
  <c r="G220" i="21" a="1"/>
  <c r="G221" i="21" a="1"/>
  <c r="G221" i="21" s="1"/>
  <c r="G222" i="21" a="1"/>
  <c r="G223" i="21" a="1"/>
  <c r="G223" i="21" s="1"/>
  <c r="G224" i="21" a="1"/>
  <c r="G224" i="21" s="1"/>
  <c r="G225" i="21" a="1"/>
  <c r="G225" i="21" s="1"/>
  <c r="G226" i="21" a="1"/>
  <c r="G227" i="21" a="1"/>
  <c r="G227" i="21" s="1"/>
  <c r="G228" i="21" a="1"/>
  <c r="G7" i="21" a="1"/>
  <c r="G229" i="21" a="1"/>
  <c r="G230" i="21" a="1"/>
  <c r="G39" i="21" a="1"/>
  <c r="G231" i="21" a="1"/>
  <c r="G231" i="21" s="1"/>
  <c r="G232" i="21" a="1"/>
  <c r="G232" i="21" s="1"/>
  <c r="G233" i="21" a="1"/>
  <c r="G233" i="21" s="1"/>
  <c r="G234" i="21" a="1"/>
  <c r="G234" i="21" s="1"/>
  <c r="G235" i="21" a="1"/>
  <c r="G235" i="21" s="1"/>
  <c r="G236" i="21" a="1"/>
  <c r="G237" i="21" a="1"/>
  <c r="G238" i="21" a="1"/>
  <c r="G239" i="21" a="1"/>
  <c r="G239" i="21" s="1"/>
  <c r="G240" i="21" a="1"/>
  <c r="G240" i="21" s="1"/>
  <c r="G241" i="21" a="1"/>
  <c r="G241" i="21" s="1"/>
  <c r="G242" i="21" a="1"/>
  <c r="G243" i="21" a="1"/>
  <c r="G244" i="21" a="1"/>
  <c r="G245" i="21" a="1"/>
  <c r="G245" i="21" s="1"/>
  <c r="G246" i="21" a="1"/>
  <c r="G246" i="21" s="1"/>
  <c r="G40" i="21" a="1"/>
  <c r="G40" i="21" s="1"/>
  <c r="G247" i="21" a="1"/>
  <c r="G248" i="21" a="1"/>
  <c r="G248" i="21" s="1"/>
  <c r="G249" i="21" a="1"/>
  <c r="G249" i="21" s="1"/>
  <c r="G250" i="21" a="1"/>
  <c r="G250" i="21" s="1"/>
  <c r="G251" i="21" a="1"/>
  <c r="G251" i="21" s="1"/>
  <c r="G252" i="21" a="1"/>
  <c r="G253" i="21" a="1"/>
  <c r="G253" i="21" s="1"/>
  <c r="G254" i="21" a="1"/>
  <c r="G254" i="21" s="1"/>
  <c r="G27" i="21" a="1"/>
  <c r="G27" i="21" s="1"/>
  <c r="G255" i="21" a="1"/>
  <c r="G255" i="21" s="1"/>
  <c r="G256" i="21" a="1"/>
  <c r="G256" i="21" s="1"/>
  <c r="G33" i="21" a="1"/>
  <c r="G33" i="21" s="1"/>
  <c r="G257" i="21" a="1"/>
  <c r="G257" i="21" s="1"/>
  <c r="G15" i="21" a="1"/>
  <c r="G15" i="21" s="1"/>
  <c r="G8" i="21" a="1"/>
  <c r="G8" i="21" s="1"/>
  <c r="G258" i="21" a="1"/>
  <c r="G258" i="21" s="1"/>
  <c r="G259" i="21" a="1"/>
  <c r="G259" i="21" s="1"/>
  <c r="G38" i="21" a="1"/>
  <c r="G38" i="21" s="1"/>
  <c r="G260" i="21" a="1"/>
  <c r="G260" i="21" s="1"/>
  <c r="G261" i="21" a="1"/>
  <c r="G261" i="21" s="1"/>
  <c r="G262" i="21" a="1"/>
  <c r="G262" i="21" s="1"/>
  <c r="G263" i="21" a="1"/>
  <c r="G263" i="21" s="1"/>
  <c r="G11" i="21" a="1"/>
  <c r="G11" i="21" s="1"/>
  <c r="G264" i="21" a="1"/>
  <c r="G264" i="21" s="1"/>
  <c r="G265" i="21" a="1"/>
  <c r="G265" i="21" s="1"/>
  <c r="G266" i="21" a="1"/>
  <c r="G266" i="21" s="1"/>
  <c r="G267" i="21" a="1"/>
  <c r="G267" i="21" s="1"/>
  <c r="G268" i="21" a="1"/>
  <c r="G268" i="21" s="1"/>
  <c r="G269" i="21" a="1"/>
  <c r="G269" i="21" s="1"/>
  <c r="G270" i="21" a="1"/>
  <c r="G270" i="21" s="1"/>
  <c r="G271" i="21" a="1"/>
  <c r="G271" i="21" s="1"/>
  <c r="G272" i="21" a="1"/>
  <c r="G272" i="21" s="1"/>
  <c r="G273" i="21" a="1"/>
  <c r="G273" i="21" s="1"/>
  <c r="G274" i="21" a="1"/>
  <c r="G274" i="21" s="1"/>
  <c r="G28" i="21" a="1"/>
  <c r="G28" i="21" s="1"/>
  <c r="G275" i="21" a="1"/>
  <c r="G275" i="21" s="1"/>
  <c r="G24" i="21" a="1"/>
  <c r="G276" i="21" a="1"/>
  <c r="G276" i="21" s="1"/>
  <c r="G277" i="21" a="1"/>
  <c r="G277" i="21" s="1"/>
  <c r="G278" i="21" a="1"/>
  <c r="G278" i="21" s="1"/>
  <c r="G279" i="21" a="1"/>
  <c r="G279" i="21" s="1"/>
  <c r="G43" i="21" a="1"/>
  <c r="G43" i="21" s="1"/>
  <c r="G280" i="21" a="1"/>
  <c r="G280" i="21" s="1"/>
  <c r="G281" i="21" a="1"/>
  <c r="G281" i="21" s="1"/>
  <c r="G282" i="21" a="1"/>
  <c r="G282" i="21" s="1"/>
  <c r="G283" i="21" a="1"/>
  <c r="G283" i="21" s="1"/>
  <c r="G284" i="21" a="1"/>
  <c r="G284" i="21" s="1"/>
  <c r="G285" i="21" a="1"/>
  <c r="G285" i="21" s="1"/>
  <c r="G286" i="21" a="1"/>
  <c r="G286" i="21" s="1"/>
  <c r="G287" i="21" a="1"/>
  <c r="G287" i="21" s="1"/>
  <c r="G288" i="21" a="1"/>
  <c r="G288" i="21" s="1"/>
  <c r="G289" i="21" a="1"/>
  <c r="G290" i="21" a="1"/>
  <c r="G290" i="21" s="1"/>
  <c r="G291" i="21" a="1"/>
  <c r="G291" i="21" s="1"/>
  <c r="C8" i="23"/>
  <c r="C39" i="23"/>
  <c r="C15" i="23"/>
  <c r="C33" i="23"/>
  <c r="C34" i="23"/>
  <c r="C26" i="23"/>
  <c r="C20" i="23"/>
  <c r="C22" i="23"/>
  <c r="C6" i="23"/>
  <c r="C10" i="23"/>
  <c r="C21" i="23"/>
  <c r="C9" i="23"/>
  <c r="C43" i="23"/>
  <c r="C2" i="23"/>
  <c r="C37" i="23"/>
  <c r="C24" i="23"/>
  <c r="C30" i="23"/>
  <c r="C47" i="23"/>
  <c r="C12" i="23"/>
  <c r="C48" i="23"/>
  <c r="C49" i="23"/>
  <c r="C50" i="23"/>
  <c r="C25" i="23"/>
  <c r="C45" i="23"/>
  <c r="C36" i="23"/>
  <c r="C41" i="23"/>
  <c r="C51" i="23"/>
  <c r="C52" i="23"/>
  <c r="C53" i="23"/>
  <c r="C28" i="23"/>
  <c r="C35" i="23"/>
  <c r="C46" i="23"/>
  <c r="C23" i="23"/>
  <c r="C32" i="23"/>
  <c r="C4" i="23"/>
  <c r="C31" i="23"/>
  <c r="C38" i="23"/>
  <c r="C42" i="23"/>
  <c r="C44" i="23"/>
  <c r="C54" i="23"/>
  <c r="C16" i="23"/>
  <c r="C18" i="23"/>
  <c r="C55" i="23"/>
  <c r="C11" i="23"/>
  <c r="C7" i="23"/>
  <c r="C29" i="23"/>
  <c r="C40" i="23"/>
  <c r="C14" i="23"/>
  <c r="C5" i="23"/>
  <c r="C17" i="23"/>
  <c r="C13" i="23"/>
  <c r="C27" i="23"/>
  <c r="C19" i="23"/>
  <c r="C3" i="23"/>
  <c r="C319" i="24" a="1"/>
  <c r="C319" i="24" s="1"/>
  <c r="E322" i="24" a="1"/>
  <c r="C320" i="24" a="1"/>
  <c r="C320" i="24" s="1"/>
  <c r="C321" i="24" a="1"/>
  <c r="C321" i="24" s="1"/>
  <c r="E321" i="24" a="1"/>
  <c r="E320" i="24" a="1"/>
  <c r="E318" i="24" a="1"/>
  <c r="C318" i="24" a="1"/>
  <c r="C318" i="24" s="1"/>
  <c r="C322" i="24" a="1"/>
  <c r="C322" i="24" s="1"/>
  <c r="E319" i="24" a="1"/>
  <c r="K48" i="21"/>
  <c r="K49" i="21"/>
  <c r="K31" i="21"/>
  <c r="K36" i="21"/>
  <c r="K35" i="21"/>
  <c r="K50" i="21"/>
  <c r="K51" i="21"/>
  <c r="K52" i="21"/>
  <c r="K53" i="21"/>
  <c r="K23" i="21"/>
  <c r="K54" i="21"/>
  <c r="K55" i="21"/>
  <c r="K42" i="21"/>
  <c r="K56" i="21"/>
  <c r="K47" i="21"/>
  <c r="K44" i="21"/>
  <c r="K20" i="21"/>
  <c r="K57" i="21"/>
  <c r="K58" i="21"/>
  <c r="K59" i="21"/>
  <c r="K60" i="21"/>
  <c r="K61" i="21"/>
  <c r="K62" i="21"/>
  <c r="K63" i="21"/>
  <c r="K34" i="21"/>
  <c r="K64" i="21"/>
  <c r="K65" i="21"/>
  <c r="K66" i="21"/>
  <c r="K45" i="21"/>
  <c r="K29" i="21"/>
  <c r="K67" i="21"/>
  <c r="K68" i="21"/>
  <c r="K69" i="21"/>
  <c r="K70" i="21"/>
  <c r="K71" i="21"/>
  <c r="K72" i="21"/>
  <c r="K73" i="21"/>
  <c r="K22" i="21"/>
  <c r="K74" i="21"/>
  <c r="K9" i="21"/>
  <c r="K75" i="21"/>
  <c r="K6" i="21"/>
  <c r="K76" i="21"/>
  <c r="K77" i="21"/>
  <c r="K78" i="21"/>
  <c r="K79" i="21"/>
  <c r="K80" i="21"/>
  <c r="K46" i="21"/>
  <c r="K13" i="21"/>
  <c r="K81" i="21"/>
  <c r="K41" i="21"/>
  <c r="K82" i="21"/>
  <c r="K30" i="21"/>
  <c r="K83" i="21"/>
  <c r="K84" i="21"/>
  <c r="K85" i="21"/>
  <c r="K86" i="21"/>
  <c r="K87" i="21"/>
  <c r="K88" i="21"/>
  <c r="K89" i="21"/>
  <c r="K90" i="21"/>
  <c r="K91" i="21"/>
  <c r="K92" i="21"/>
  <c r="K93" i="21"/>
  <c r="K94" i="21"/>
  <c r="K95" i="21"/>
  <c r="K96" i="21"/>
  <c r="K97" i="21"/>
  <c r="K10" i="21"/>
  <c r="K98" i="21"/>
  <c r="K14" i="21"/>
  <c r="K99" i="21"/>
  <c r="K100" i="21"/>
  <c r="K101" i="21"/>
  <c r="K102" i="21"/>
  <c r="K103" i="21"/>
  <c r="K104" i="21"/>
  <c r="K105" i="21"/>
  <c r="K106" i="21"/>
  <c r="K107" i="21"/>
  <c r="K108" i="21"/>
  <c r="K109" i="21"/>
  <c r="K110" i="21"/>
  <c r="K111" i="21"/>
  <c r="K17" i="21"/>
  <c r="K19" i="21"/>
  <c r="K112" i="21"/>
  <c r="K113" i="21"/>
  <c r="K114" i="21"/>
  <c r="K115" i="21"/>
  <c r="K116" i="21"/>
  <c r="K117" i="21"/>
  <c r="K118" i="21"/>
  <c r="K119" i="21"/>
  <c r="K120" i="21"/>
  <c r="K121" i="21"/>
  <c r="K26" i="21"/>
  <c r="K122" i="21"/>
  <c r="K123" i="21"/>
  <c r="K124" i="21"/>
  <c r="K125" i="21"/>
  <c r="K126" i="21"/>
  <c r="K127" i="21"/>
  <c r="K128" i="21"/>
  <c r="K129" i="21"/>
  <c r="K130" i="21"/>
  <c r="K32" i="21"/>
  <c r="K131" i="21"/>
  <c r="K132" i="21"/>
  <c r="K133" i="21"/>
  <c r="K134" i="21"/>
  <c r="K21" i="21"/>
  <c r="K135" i="21"/>
  <c r="K136" i="21"/>
  <c r="K137" i="21"/>
  <c r="K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25" i="21"/>
  <c r="K166" i="21"/>
  <c r="K167" i="21"/>
  <c r="K168" i="21"/>
  <c r="K169" i="21"/>
  <c r="K170" i="21"/>
  <c r="K171" i="21"/>
  <c r="K172" i="21"/>
  <c r="K173" i="21"/>
  <c r="K174" i="21"/>
  <c r="K175" i="21"/>
  <c r="K176" i="21"/>
  <c r="K177" i="21"/>
  <c r="K178" i="21"/>
  <c r="K179" i="21"/>
  <c r="K180" i="21"/>
  <c r="K181" i="21"/>
  <c r="K182" i="21"/>
  <c r="K183" i="21"/>
  <c r="K184" i="21"/>
  <c r="K185" i="21"/>
  <c r="K186" i="21"/>
  <c r="K187" i="21"/>
  <c r="K12" i="21"/>
  <c r="K188" i="21"/>
  <c r="K189" i="21"/>
  <c r="K190" i="21"/>
  <c r="K191" i="21"/>
  <c r="K192" i="21"/>
  <c r="K18"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16" i="21"/>
  <c r="K219" i="21"/>
  <c r="K220" i="21"/>
  <c r="K221" i="21"/>
  <c r="K222" i="21"/>
  <c r="K223" i="21"/>
  <c r="K224" i="21"/>
  <c r="K225" i="21"/>
  <c r="K226" i="21"/>
  <c r="K227" i="21"/>
  <c r="K228" i="21"/>
  <c r="K7" i="21"/>
  <c r="K229" i="21"/>
  <c r="K230" i="21"/>
  <c r="K39" i="21"/>
  <c r="K231" i="21"/>
  <c r="K232" i="21"/>
  <c r="K233" i="21"/>
  <c r="K234" i="21"/>
  <c r="K235" i="21"/>
  <c r="K236" i="21"/>
  <c r="K237" i="21"/>
  <c r="K238" i="21"/>
  <c r="K239" i="21"/>
  <c r="K240" i="21"/>
  <c r="K241" i="21"/>
  <c r="K242" i="21"/>
  <c r="K243" i="21"/>
  <c r="K244" i="21"/>
  <c r="K245" i="21"/>
  <c r="K246" i="21"/>
  <c r="K40" i="21"/>
  <c r="K247" i="21"/>
  <c r="K248" i="21"/>
  <c r="K249" i="21"/>
  <c r="K250" i="21"/>
  <c r="K251" i="21"/>
  <c r="K252" i="21"/>
  <c r="K253" i="21"/>
  <c r="K254" i="21"/>
  <c r="K27" i="21"/>
  <c r="K255" i="21"/>
  <c r="K256" i="21"/>
  <c r="K33" i="21"/>
  <c r="K257" i="21"/>
  <c r="K15" i="21"/>
  <c r="K8" i="21"/>
  <c r="K258" i="21"/>
  <c r="K259" i="21"/>
  <c r="K38" i="21"/>
  <c r="K260" i="21"/>
  <c r="K261" i="21"/>
  <c r="K262" i="21"/>
  <c r="K263" i="21"/>
  <c r="K11" i="21"/>
  <c r="K264" i="21"/>
  <c r="K265" i="21"/>
  <c r="K266" i="21"/>
  <c r="K267" i="21"/>
  <c r="K268" i="21"/>
  <c r="K269" i="21"/>
  <c r="K270" i="21"/>
  <c r="K271" i="21"/>
  <c r="K272" i="21"/>
  <c r="K273" i="21"/>
  <c r="K274" i="21"/>
  <c r="K28" i="21"/>
  <c r="K275" i="21"/>
  <c r="K24" i="21"/>
  <c r="K276" i="21"/>
  <c r="K277" i="21"/>
  <c r="K278" i="21"/>
  <c r="K279" i="21"/>
  <c r="K43" i="21"/>
  <c r="K280" i="21"/>
  <c r="K281" i="21"/>
  <c r="K282" i="21"/>
  <c r="K283" i="21"/>
  <c r="K284" i="21"/>
  <c r="K285" i="21"/>
  <c r="K286" i="21"/>
  <c r="K287" i="21"/>
  <c r="K288" i="21"/>
  <c r="K289" i="21"/>
  <c r="K290" i="21"/>
  <c r="K291" i="21"/>
  <c r="J48" i="21"/>
  <c r="J49" i="21"/>
  <c r="J31" i="21"/>
  <c r="J36" i="21"/>
  <c r="J35" i="21"/>
  <c r="J50" i="21"/>
  <c r="J51" i="21"/>
  <c r="J52" i="21"/>
  <c r="J53" i="21"/>
  <c r="J23" i="21"/>
  <c r="J54" i="21"/>
  <c r="J55" i="21"/>
  <c r="J42" i="21"/>
  <c r="J56" i="21"/>
  <c r="J47" i="21"/>
  <c r="J44" i="21"/>
  <c r="J20" i="21"/>
  <c r="J57" i="21"/>
  <c r="J58" i="21"/>
  <c r="J59" i="21"/>
  <c r="J60" i="21"/>
  <c r="J61" i="21"/>
  <c r="J62" i="21"/>
  <c r="J63" i="21"/>
  <c r="J34" i="21"/>
  <c r="J64" i="21"/>
  <c r="J65" i="21"/>
  <c r="J66" i="21"/>
  <c r="J45" i="21"/>
  <c r="J29" i="21"/>
  <c r="J67" i="21"/>
  <c r="J68" i="21"/>
  <c r="J69" i="21"/>
  <c r="J70" i="21"/>
  <c r="J71" i="21"/>
  <c r="J72" i="21"/>
  <c r="J73" i="21"/>
  <c r="J22" i="21"/>
  <c r="J74" i="21"/>
  <c r="J9" i="21"/>
  <c r="J75" i="21"/>
  <c r="J6" i="21"/>
  <c r="J76" i="21"/>
  <c r="J77" i="21"/>
  <c r="J78" i="21"/>
  <c r="J79" i="21"/>
  <c r="J80" i="21"/>
  <c r="J46" i="21"/>
  <c r="J13" i="21"/>
  <c r="J81" i="21"/>
  <c r="J41" i="21"/>
  <c r="J82" i="21"/>
  <c r="J30" i="21"/>
  <c r="J83" i="21"/>
  <c r="J84" i="21"/>
  <c r="J85" i="21"/>
  <c r="J86" i="21"/>
  <c r="J87" i="21"/>
  <c r="J88" i="21"/>
  <c r="J89" i="21"/>
  <c r="J90" i="21"/>
  <c r="J91" i="21"/>
  <c r="J92" i="21"/>
  <c r="J93" i="21"/>
  <c r="J94" i="21"/>
  <c r="J95" i="21"/>
  <c r="J96" i="21"/>
  <c r="J97" i="21"/>
  <c r="J10" i="21"/>
  <c r="J98" i="21"/>
  <c r="J14" i="21"/>
  <c r="J99" i="21"/>
  <c r="J100" i="21"/>
  <c r="J101" i="21"/>
  <c r="J102" i="21"/>
  <c r="J103" i="21"/>
  <c r="J104" i="21"/>
  <c r="J105" i="21"/>
  <c r="J106" i="21"/>
  <c r="J107" i="21"/>
  <c r="J108" i="21"/>
  <c r="J109" i="21"/>
  <c r="J110" i="21"/>
  <c r="J111" i="21"/>
  <c r="J17" i="21"/>
  <c r="J19" i="21"/>
  <c r="J112" i="21"/>
  <c r="J113" i="21"/>
  <c r="J114" i="21"/>
  <c r="J115" i="21"/>
  <c r="J116" i="21"/>
  <c r="J117" i="21"/>
  <c r="J118" i="21"/>
  <c r="J119" i="21"/>
  <c r="J120" i="21"/>
  <c r="J121" i="21"/>
  <c r="J26" i="21"/>
  <c r="J122" i="21"/>
  <c r="J123" i="21"/>
  <c r="J124" i="21"/>
  <c r="J125" i="21"/>
  <c r="J126" i="21"/>
  <c r="J127" i="21"/>
  <c r="J128" i="21"/>
  <c r="J129" i="21"/>
  <c r="J130" i="21"/>
  <c r="J32" i="21"/>
  <c r="J131" i="21"/>
  <c r="J132" i="21"/>
  <c r="J133" i="21"/>
  <c r="J134" i="21"/>
  <c r="J21" i="21"/>
  <c r="J135" i="21"/>
  <c r="J136" i="21"/>
  <c r="J137" i="21"/>
  <c r="J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25" i="21"/>
  <c r="J166" i="21"/>
  <c r="J167" i="21"/>
  <c r="J168" i="21"/>
  <c r="J169" i="21"/>
  <c r="J170" i="21"/>
  <c r="J171" i="21"/>
  <c r="J172" i="21"/>
  <c r="J173" i="21"/>
  <c r="J174" i="21"/>
  <c r="J175" i="21"/>
  <c r="J176" i="21"/>
  <c r="J177" i="21"/>
  <c r="J178" i="21"/>
  <c r="J179" i="21"/>
  <c r="J180" i="21"/>
  <c r="J181" i="21"/>
  <c r="J182" i="21"/>
  <c r="J183" i="21"/>
  <c r="J184" i="21"/>
  <c r="J185" i="21"/>
  <c r="J186" i="21"/>
  <c r="J187" i="21"/>
  <c r="J12" i="21"/>
  <c r="J188" i="21"/>
  <c r="J189" i="21"/>
  <c r="J190" i="21"/>
  <c r="J191" i="21"/>
  <c r="J192" i="21"/>
  <c r="J18"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16" i="21"/>
  <c r="J219" i="21"/>
  <c r="J220" i="21"/>
  <c r="J221" i="21"/>
  <c r="J222" i="21"/>
  <c r="J223" i="21"/>
  <c r="J224" i="21"/>
  <c r="J225" i="21"/>
  <c r="J226" i="21"/>
  <c r="J227" i="21"/>
  <c r="J228" i="21"/>
  <c r="J7" i="21"/>
  <c r="J229" i="21"/>
  <c r="J230" i="21"/>
  <c r="J39" i="21"/>
  <c r="J231" i="21"/>
  <c r="J232" i="21"/>
  <c r="J233" i="21"/>
  <c r="J234" i="21"/>
  <c r="J235" i="21"/>
  <c r="J236" i="21"/>
  <c r="J237" i="21"/>
  <c r="J238" i="21"/>
  <c r="J239" i="21"/>
  <c r="J240" i="21"/>
  <c r="J241" i="21"/>
  <c r="J242" i="21"/>
  <c r="J243" i="21"/>
  <c r="J244" i="21"/>
  <c r="J245" i="21"/>
  <c r="J246" i="21"/>
  <c r="J40" i="21"/>
  <c r="J247" i="21"/>
  <c r="J248" i="21"/>
  <c r="J249" i="21"/>
  <c r="J250" i="21"/>
  <c r="J251" i="21"/>
  <c r="J252" i="21"/>
  <c r="J253" i="21"/>
  <c r="J254" i="21"/>
  <c r="J27" i="21"/>
  <c r="J255" i="21"/>
  <c r="J256" i="21"/>
  <c r="J33" i="21"/>
  <c r="J257" i="21"/>
  <c r="J15" i="21"/>
  <c r="J8" i="21"/>
  <c r="J258" i="21"/>
  <c r="J259" i="21"/>
  <c r="J38" i="21"/>
  <c r="J260" i="21"/>
  <c r="J261" i="21"/>
  <c r="J262" i="21"/>
  <c r="J263" i="21"/>
  <c r="J11" i="21"/>
  <c r="J264" i="21"/>
  <c r="J265" i="21"/>
  <c r="J266" i="21"/>
  <c r="J267" i="21"/>
  <c r="J268" i="21"/>
  <c r="J269" i="21"/>
  <c r="J270" i="21"/>
  <c r="J271" i="21"/>
  <c r="J272" i="21"/>
  <c r="J273" i="21"/>
  <c r="J274" i="21"/>
  <c r="J28" i="21"/>
  <c r="J275" i="21"/>
  <c r="J24" i="21"/>
  <c r="J276" i="21"/>
  <c r="J277" i="21"/>
  <c r="J278" i="21"/>
  <c r="J279" i="21"/>
  <c r="J43" i="21"/>
  <c r="J280" i="21"/>
  <c r="J281" i="21"/>
  <c r="J282" i="21"/>
  <c r="J283" i="21"/>
  <c r="J284" i="21"/>
  <c r="J285" i="21"/>
  <c r="J286" i="21"/>
  <c r="J287" i="21"/>
  <c r="J288" i="21"/>
  <c r="J289" i="21"/>
  <c r="J290" i="21"/>
  <c r="J291" i="21"/>
  <c r="A3" i="21"/>
  <c r="E2" i="15"/>
  <c r="E3" i="15"/>
  <c r="E4" i="15"/>
  <c r="E5" i="15"/>
  <c r="E6" i="15"/>
  <c r="E7" i="15"/>
  <c r="E8" i="15"/>
  <c r="E9" i="15"/>
  <c r="E10" i="15"/>
  <c r="E11" i="15"/>
  <c r="E12" i="15"/>
  <c r="E13" i="15"/>
  <c r="L325" i="1"/>
  <c r="L255" i="1"/>
  <c r="L183" i="1"/>
  <c r="L171" i="1"/>
  <c r="L170" i="1"/>
  <c r="L159" i="1"/>
  <c r="L135" i="1"/>
  <c r="L133" i="1"/>
  <c r="L98" i="1"/>
  <c r="L87" i="1"/>
  <c r="L63" i="1"/>
  <c r="L51" i="1"/>
  <c r="L50" i="1"/>
  <c r="L41" i="1"/>
  <c r="L39" i="1"/>
  <c r="L37" i="1"/>
  <c r="L25" i="1"/>
  <c r="L15" i="1"/>
  <c r="E322" i="24"/>
  <c r="E321" i="24"/>
  <c r="E320" i="24"/>
  <c r="E319" i="24"/>
  <c r="E318" i="24"/>
  <c r="G289" i="21"/>
  <c r="E276" i="21"/>
  <c r="E261" i="21"/>
  <c r="E257" i="21"/>
  <c r="E253" i="21"/>
  <c r="G252" i="21"/>
  <c r="E252" i="21"/>
  <c r="E250" i="21"/>
  <c r="G247" i="21"/>
  <c r="E247" i="21"/>
  <c r="G244" i="21"/>
  <c r="E244" i="21"/>
  <c r="G243" i="21"/>
  <c r="G242" i="21"/>
  <c r="E242" i="21"/>
  <c r="E241" i="21"/>
  <c r="E240" i="21"/>
  <c r="E239" i="21"/>
  <c r="G238" i="21"/>
  <c r="E238" i="21"/>
  <c r="G237" i="21"/>
  <c r="E237" i="21"/>
  <c r="G236" i="21"/>
  <c r="E236" i="21"/>
  <c r="E234" i="21"/>
  <c r="E233" i="21"/>
  <c r="E232" i="21"/>
  <c r="E231" i="21"/>
  <c r="G230" i="21"/>
  <c r="E230" i="21"/>
  <c r="G229" i="21"/>
  <c r="E229" i="21"/>
  <c r="G228" i="21"/>
  <c r="E228" i="21"/>
  <c r="E227" i="21"/>
  <c r="G226" i="21"/>
  <c r="E226" i="21"/>
  <c r="E225" i="21"/>
  <c r="E223" i="21"/>
  <c r="G222" i="21"/>
  <c r="E222" i="21"/>
  <c r="E221" i="21"/>
  <c r="G220" i="21"/>
  <c r="E220" i="21"/>
  <c r="G219" i="21"/>
  <c r="E219" i="21"/>
  <c r="G218" i="21"/>
  <c r="E218" i="21"/>
  <c r="E217" i="21"/>
  <c r="G216" i="21"/>
  <c r="E216" i="21"/>
  <c r="G215" i="21"/>
  <c r="E215" i="21"/>
  <c r="E214" i="21"/>
  <c r="E213" i="21"/>
  <c r="E212" i="21"/>
  <c r="G211" i="21"/>
  <c r="E211" i="21"/>
  <c r="G210" i="21"/>
  <c r="E210" i="21"/>
  <c r="E209" i="21"/>
  <c r="E208" i="21"/>
  <c r="E207" i="21"/>
  <c r="G206" i="21"/>
  <c r="E206" i="21"/>
  <c r="G205" i="21"/>
  <c r="E205" i="21"/>
  <c r="G204" i="21"/>
  <c r="E204" i="21"/>
  <c r="G203" i="21"/>
  <c r="E203" i="21"/>
  <c r="E202" i="21"/>
  <c r="E201" i="21"/>
  <c r="E200" i="21"/>
  <c r="G199" i="21"/>
  <c r="E199" i="21"/>
  <c r="E198" i="21"/>
  <c r="G197" i="21"/>
  <c r="E197" i="21"/>
  <c r="E196" i="21"/>
  <c r="G195" i="21"/>
  <c r="E195" i="21"/>
  <c r="G194" i="21"/>
  <c r="E194" i="21"/>
  <c r="G193" i="21"/>
  <c r="E193" i="21"/>
  <c r="G192" i="21"/>
  <c r="E192" i="21"/>
  <c r="E191" i="21"/>
  <c r="E190" i="21"/>
  <c r="G189" i="21"/>
  <c r="E189" i="21"/>
  <c r="G188" i="21"/>
  <c r="E188" i="21"/>
  <c r="E187" i="21"/>
  <c r="G186" i="21"/>
  <c r="E186" i="21"/>
  <c r="G185" i="21"/>
  <c r="E185" i="21"/>
  <c r="G184" i="21"/>
  <c r="E184" i="21"/>
  <c r="E183" i="21"/>
  <c r="E182" i="21"/>
  <c r="G181" i="21"/>
  <c r="E181" i="21"/>
  <c r="E180" i="21"/>
  <c r="E179" i="21"/>
  <c r="G178" i="21"/>
  <c r="E178" i="21"/>
  <c r="E177" i="21"/>
  <c r="G176" i="21"/>
  <c r="E176" i="21"/>
  <c r="G175" i="21"/>
  <c r="E175" i="21"/>
  <c r="G174" i="21"/>
  <c r="E174" i="21"/>
  <c r="G173" i="21"/>
  <c r="E173" i="21"/>
  <c r="G172" i="21"/>
  <c r="E172" i="21"/>
  <c r="G171" i="21"/>
  <c r="E171" i="21"/>
  <c r="G170" i="21"/>
  <c r="E170" i="21"/>
  <c r="G169" i="21"/>
  <c r="E169" i="21"/>
  <c r="G168" i="21"/>
  <c r="E168" i="21"/>
  <c r="G167" i="21"/>
  <c r="E167" i="21"/>
  <c r="G166" i="21"/>
  <c r="E166" i="21"/>
  <c r="G165" i="21"/>
  <c r="E165" i="21"/>
  <c r="G164" i="21"/>
  <c r="E164" i="21"/>
  <c r="G163" i="21"/>
  <c r="E163" i="21"/>
  <c r="G162" i="21"/>
  <c r="E162" i="21"/>
  <c r="G161" i="21"/>
  <c r="E161" i="21"/>
  <c r="G160" i="21"/>
  <c r="E160" i="21"/>
  <c r="G159" i="21"/>
  <c r="E159" i="21"/>
  <c r="G158" i="21"/>
  <c r="E158" i="21"/>
  <c r="G157" i="21"/>
  <c r="E157" i="21"/>
  <c r="G156" i="21"/>
  <c r="E156" i="21"/>
  <c r="G155" i="21"/>
  <c r="E155" i="21"/>
  <c r="G154" i="21"/>
  <c r="E154" i="21"/>
  <c r="G153" i="21"/>
  <c r="E153" i="21"/>
  <c r="G152" i="21"/>
  <c r="E152" i="21"/>
  <c r="G151" i="21"/>
  <c r="E151" i="21"/>
  <c r="G150" i="21"/>
  <c r="E150" i="21"/>
  <c r="G149" i="21"/>
  <c r="E149" i="21"/>
  <c r="G148" i="21"/>
  <c r="E148" i="21"/>
  <c r="G147" i="21"/>
  <c r="E147" i="21"/>
  <c r="G146" i="21"/>
  <c r="E146" i="21"/>
  <c r="G145" i="21"/>
  <c r="E145" i="21"/>
  <c r="G144" i="21"/>
  <c r="E144" i="21"/>
  <c r="G143" i="21"/>
  <c r="E143" i="21"/>
  <c r="G142" i="21"/>
  <c r="E142" i="21"/>
  <c r="G141" i="21"/>
  <c r="E141" i="21"/>
  <c r="G140" i="21"/>
  <c r="E140" i="21"/>
  <c r="G139" i="21"/>
  <c r="E139" i="21"/>
  <c r="G138" i="21"/>
  <c r="E138" i="21"/>
  <c r="G137" i="21"/>
  <c r="E137" i="21"/>
  <c r="G136" i="21"/>
  <c r="E136" i="21"/>
  <c r="G135" i="21"/>
  <c r="E135" i="21"/>
  <c r="G134" i="21"/>
  <c r="E134" i="21"/>
  <c r="G133" i="21"/>
  <c r="E133" i="21"/>
  <c r="G132" i="21"/>
  <c r="E132" i="21"/>
  <c r="G131" i="21"/>
  <c r="E131" i="21"/>
  <c r="G130" i="21"/>
  <c r="E130" i="21"/>
  <c r="G129" i="21"/>
  <c r="E129" i="21"/>
  <c r="G128" i="21"/>
  <c r="E128" i="21"/>
  <c r="G127" i="21"/>
  <c r="E127" i="21"/>
  <c r="G126" i="21"/>
  <c r="E126" i="21"/>
  <c r="G125" i="21"/>
  <c r="E125" i="21"/>
  <c r="G124" i="21"/>
  <c r="E124" i="21"/>
  <c r="G123" i="21"/>
  <c r="E123" i="21"/>
  <c r="G122" i="21"/>
  <c r="E122" i="21"/>
  <c r="G121" i="21"/>
  <c r="E121" i="21"/>
  <c r="G120" i="21"/>
  <c r="E120" i="21"/>
  <c r="G119" i="21"/>
  <c r="E119" i="21"/>
  <c r="G118" i="21"/>
  <c r="E118" i="21"/>
  <c r="G117" i="21"/>
  <c r="E117" i="21"/>
  <c r="G116" i="21"/>
  <c r="E116" i="21"/>
  <c r="G115" i="21"/>
  <c r="E115" i="21"/>
  <c r="G114" i="21"/>
  <c r="E114" i="21"/>
  <c r="G113" i="21"/>
  <c r="E113" i="21"/>
  <c r="G112" i="21"/>
  <c r="E112" i="21"/>
  <c r="G111" i="21"/>
  <c r="E111" i="21"/>
  <c r="G110" i="21"/>
  <c r="E110" i="21"/>
  <c r="G109" i="21"/>
  <c r="E109" i="21"/>
  <c r="G108" i="21"/>
  <c r="E108" i="21"/>
  <c r="G107" i="21"/>
  <c r="E107" i="21"/>
  <c r="G106" i="21"/>
  <c r="E106" i="21"/>
  <c r="G105" i="21"/>
  <c r="E105" i="21"/>
  <c r="G104" i="21"/>
  <c r="E104" i="21"/>
  <c r="G103" i="21"/>
  <c r="E103" i="21"/>
  <c r="G102" i="21"/>
  <c r="E102" i="21"/>
  <c r="G101" i="21"/>
  <c r="E101" i="21"/>
  <c r="G100" i="21"/>
  <c r="E100" i="21"/>
  <c r="G99" i="21"/>
  <c r="E99" i="21"/>
  <c r="G98" i="21"/>
  <c r="E98" i="21"/>
  <c r="G97" i="21"/>
  <c r="E97" i="21"/>
  <c r="G96" i="21"/>
  <c r="E96" i="21"/>
  <c r="G95" i="21"/>
  <c r="E95" i="21"/>
  <c r="G94" i="21"/>
  <c r="E94" i="21"/>
  <c r="G93" i="21"/>
  <c r="E93" i="21"/>
  <c r="G92" i="21"/>
  <c r="E92" i="21"/>
  <c r="G91" i="21"/>
  <c r="E91" i="21"/>
  <c r="G90" i="21"/>
  <c r="E90" i="21"/>
  <c r="G89" i="21"/>
  <c r="E89" i="21"/>
  <c r="G88" i="21"/>
  <c r="E88" i="21"/>
  <c r="G87" i="21"/>
  <c r="E87" i="21"/>
  <c r="G86" i="21"/>
  <c r="E86" i="21"/>
  <c r="G85" i="21"/>
  <c r="E85" i="21"/>
  <c r="G84" i="21"/>
  <c r="E84" i="21"/>
  <c r="G83" i="21"/>
  <c r="E83" i="21"/>
  <c r="G82" i="21"/>
  <c r="E82" i="21"/>
  <c r="G81" i="21"/>
  <c r="E81" i="21"/>
  <c r="G80" i="21"/>
  <c r="E80" i="21"/>
  <c r="G79" i="21"/>
  <c r="E79" i="21"/>
  <c r="G78" i="21"/>
  <c r="E78" i="21"/>
  <c r="G77" i="21"/>
  <c r="E77" i="21"/>
  <c r="G76" i="21"/>
  <c r="E76" i="21"/>
  <c r="G75" i="21"/>
  <c r="E75" i="21"/>
  <c r="G74" i="21"/>
  <c r="E74" i="21"/>
  <c r="G73" i="21"/>
  <c r="E73" i="21"/>
  <c r="G72" i="21"/>
  <c r="E72" i="21"/>
  <c r="G71" i="21"/>
  <c r="E71" i="21"/>
  <c r="G70" i="21"/>
  <c r="E70" i="21"/>
  <c r="G69" i="21"/>
  <c r="E69" i="21"/>
  <c r="G68" i="21"/>
  <c r="E68" i="21"/>
  <c r="G67" i="21"/>
  <c r="E67" i="21"/>
  <c r="G66" i="21"/>
  <c r="E66" i="21"/>
  <c r="G65" i="21"/>
  <c r="E65" i="21"/>
  <c r="G64" i="21"/>
  <c r="E64" i="21"/>
  <c r="G63" i="21"/>
  <c r="E63" i="21"/>
  <c r="G62" i="21"/>
  <c r="E62" i="21"/>
  <c r="G61" i="21"/>
  <c r="E61" i="21"/>
  <c r="G60" i="21"/>
  <c r="E60" i="21"/>
  <c r="G59" i="21"/>
  <c r="E59" i="21"/>
  <c r="G58" i="21"/>
  <c r="E58" i="21"/>
  <c r="G57" i="21"/>
  <c r="E57" i="21"/>
  <c r="G56" i="21"/>
  <c r="E56" i="21"/>
  <c r="G55" i="21"/>
  <c r="E55" i="21"/>
  <c r="G54" i="21"/>
  <c r="E54" i="21"/>
  <c r="G53" i="21"/>
  <c r="E53" i="21"/>
  <c r="G52" i="21"/>
  <c r="E52" i="21"/>
  <c r="G51" i="21"/>
  <c r="E51" i="21"/>
  <c r="G50" i="21"/>
  <c r="E50" i="21"/>
  <c r="G49" i="21"/>
  <c r="E49" i="21"/>
  <c r="G48" i="21"/>
  <c r="G47" i="21"/>
  <c r="E47" i="21"/>
  <c r="G46" i="21"/>
  <c r="E46" i="21"/>
  <c r="G45" i="21"/>
  <c r="E45" i="21"/>
  <c r="G44" i="21"/>
  <c r="E44" i="21"/>
  <c r="G42" i="21"/>
  <c r="E42" i="21"/>
  <c r="G41" i="21"/>
  <c r="E41" i="21"/>
  <c r="G39" i="21"/>
  <c r="E39" i="21"/>
  <c r="G37" i="21"/>
  <c r="E37" i="21"/>
  <c r="G36" i="21"/>
  <c r="E36" i="21"/>
  <c r="G35" i="21"/>
  <c r="E35" i="21"/>
  <c r="G34" i="21"/>
  <c r="E34" i="21"/>
  <c r="G32" i="21"/>
  <c r="E32" i="21"/>
  <c r="G31" i="21"/>
  <c r="E31" i="21"/>
  <c r="G30" i="21"/>
  <c r="E30" i="21"/>
  <c r="G29" i="21"/>
  <c r="E29" i="21"/>
  <c r="G26" i="21"/>
  <c r="E26" i="21"/>
  <c r="G25" i="21"/>
  <c r="E25" i="21"/>
  <c r="G24" i="21"/>
  <c r="G23" i="21"/>
  <c r="E23" i="21"/>
  <c r="G22" i="21"/>
  <c r="E22" i="21"/>
  <c r="G21" i="21"/>
  <c r="E21" i="21"/>
  <c r="G20" i="21"/>
  <c r="E20" i="21"/>
  <c r="G19" i="21"/>
  <c r="E19" i="21"/>
  <c r="E18" i="21"/>
  <c r="G17" i="21"/>
  <c r="E17" i="21"/>
  <c r="G16" i="21"/>
  <c r="E16" i="21"/>
  <c r="G14" i="21"/>
  <c r="E14" i="21"/>
  <c r="G13" i="21"/>
  <c r="E13" i="21"/>
  <c r="G12" i="21"/>
  <c r="G10" i="21"/>
  <c r="E10" i="21"/>
  <c r="G9" i="21"/>
  <c r="E9" i="21"/>
  <c r="E8" i="21"/>
  <c r="G7" i="21"/>
  <c r="E7" i="21"/>
  <c r="G6" i="21"/>
  <c r="E6" i="21"/>
  <c r="C10" i="39" l="1" a="1"/>
  <c r="C10" i="39" s="1"/>
  <c r="D6" i="39" a="1"/>
  <c r="D6" i="39" s="1"/>
  <c r="D13" i="39" a="1"/>
  <c r="D13" i="39" s="1"/>
  <c r="D26" i="39" a="1"/>
  <c r="D26" i="39" s="1"/>
  <c r="D39" i="39" a="1"/>
  <c r="D39" i="39" s="1"/>
  <c r="D52" i="39" a="1"/>
  <c r="D52" i="39" s="1"/>
  <c r="D65" i="39" a="1"/>
  <c r="D65" i="39" s="1"/>
  <c r="D78" i="39" a="1"/>
  <c r="D78" i="39" s="1"/>
  <c r="D85" i="39" a="1"/>
  <c r="D85" i="39" s="1"/>
  <c r="D98" i="39" a="1"/>
  <c r="D98" i="39" s="1"/>
  <c r="D111" i="39" a="1"/>
  <c r="D111" i="39" s="1"/>
  <c r="D124" i="39" a="1"/>
  <c r="D124" i="39" s="1"/>
  <c r="D137" i="39" a="1"/>
  <c r="D137" i="39" s="1"/>
  <c r="D27" i="39" a="1"/>
  <c r="D27" i="39" s="1"/>
  <c r="D53" i="39" a="1"/>
  <c r="D53" i="39" s="1"/>
  <c r="D73" i="39" a="1"/>
  <c r="D73" i="39" s="1"/>
  <c r="D99" i="39" a="1"/>
  <c r="D99" i="39" s="1"/>
  <c r="D125" i="39" a="1"/>
  <c r="D125" i="39" s="1"/>
  <c r="D34" i="39" a="1"/>
  <c r="D34" i="39" s="1"/>
  <c r="D60" i="39" a="1"/>
  <c r="D60" i="39" s="1"/>
  <c r="D80" i="39" a="1"/>
  <c r="D80" i="39" s="1"/>
  <c r="D106" i="39" a="1"/>
  <c r="D106" i="39" s="1"/>
  <c r="D132" i="39" a="1"/>
  <c r="D132" i="39" s="1"/>
  <c r="D7" i="39" a="1"/>
  <c r="D7" i="39" s="1"/>
  <c r="D20" i="39" a="1"/>
  <c r="D20" i="39" s="1"/>
  <c r="D33" i="39" a="1"/>
  <c r="D33" i="39" s="1"/>
  <c r="D46" i="39" a="1"/>
  <c r="D46" i="39" s="1"/>
  <c r="D59" i="39" a="1"/>
  <c r="D59" i="39" s="1"/>
  <c r="D72" i="39" a="1"/>
  <c r="D72" i="39" s="1"/>
  <c r="D79" i="39" a="1"/>
  <c r="D79" i="39" s="1"/>
  <c r="D92" i="39" a="1"/>
  <c r="D92" i="39" s="1"/>
  <c r="D105" i="39" a="1"/>
  <c r="D105" i="39" s="1"/>
  <c r="D118" i="39" a="1"/>
  <c r="D118" i="39" s="1"/>
  <c r="D131" i="39" a="1"/>
  <c r="D131" i="39" s="1"/>
  <c r="D146" i="39" a="1"/>
  <c r="D146" i="39" s="1"/>
  <c r="D14" i="39" a="1"/>
  <c r="D14" i="39" s="1"/>
  <c r="D40" i="39" a="1"/>
  <c r="D40" i="39" s="1"/>
  <c r="D66" i="39" a="1"/>
  <c r="D66" i="39" s="1"/>
  <c r="D86" i="39" a="1"/>
  <c r="D86" i="39" s="1"/>
  <c r="D112" i="39" a="1"/>
  <c r="D112" i="39" s="1"/>
  <c r="D138" i="39" a="1"/>
  <c r="D138" i="39" s="1"/>
  <c r="D8" i="39" a="1"/>
  <c r="D8" i="39" s="1"/>
  <c r="D21" i="39" a="1"/>
  <c r="D21" i="39" s="1"/>
  <c r="D47" i="39" a="1"/>
  <c r="D47" i="39" s="1"/>
  <c r="D67" i="39" a="1"/>
  <c r="D67" i="39" s="1"/>
  <c r="D93" i="39" a="1"/>
  <c r="D93" i="39" s="1"/>
  <c r="D119" i="39" a="1"/>
  <c r="D119" i="39" s="1"/>
  <c r="D139" i="39" a="1"/>
  <c r="D139" i="39" s="1"/>
  <c r="D42" i="39" a="1"/>
  <c r="D42" i="39" s="1"/>
  <c r="D51" i="39" a="1"/>
  <c r="D51" i="39" s="1"/>
  <c r="D62" i="39" a="1"/>
  <c r="D62" i="39" s="1"/>
  <c r="D90" i="39" a="1"/>
  <c r="D90" i="39" s="1"/>
  <c r="D101" i="39" a="1"/>
  <c r="D101" i="39" s="1"/>
  <c r="D110" i="39" a="1"/>
  <c r="D110" i="39" s="1"/>
  <c r="D121" i="39" a="1"/>
  <c r="D121" i="39" s="1"/>
  <c r="D91" i="39" a="1"/>
  <c r="D91" i="39" s="1"/>
  <c r="D130" i="39" a="1"/>
  <c r="D130" i="39" s="1"/>
  <c r="D54" i="39" a="1"/>
  <c r="D54" i="39" s="1"/>
  <c r="D74" i="39" a="1"/>
  <c r="D74" i="39" s="1"/>
  <c r="D113" i="39" a="1"/>
  <c r="D113" i="39" s="1"/>
  <c r="D133" i="39" a="1"/>
  <c r="D133" i="39" s="1"/>
  <c r="D24" i="39" a="1"/>
  <c r="D24" i="39" s="1"/>
  <c r="D44" i="39" a="1"/>
  <c r="D44" i="39" s="1"/>
  <c r="D83" i="39" a="1"/>
  <c r="D83" i="39" s="1"/>
  <c r="D143" i="39" a="1"/>
  <c r="D143" i="39" s="1"/>
  <c r="D16" i="39" a="1"/>
  <c r="D16" i="39" s="1"/>
  <c r="D64" i="39" a="1"/>
  <c r="D64" i="39" s="1"/>
  <c r="D114" i="39" a="1"/>
  <c r="D114" i="39" s="1"/>
  <c r="D144" i="39" a="1"/>
  <c r="D144" i="39" s="1"/>
  <c r="D45" i="39" a="1"/>
  <c r="D45" i="39" s="1"/>
  <c r="D84" i="39" a="1"/>
  <c r="D84" i="39" s="1"/>
  <c r="D104" i="39" a="1"/>
  <c r="D104" i="39" s="1"/>
  <c r="D145" i="39" a="1"/>
  <c r="D145" i="39" s="1"/>
  <c r="D28" i="39" a="1"/>
  <c r="D28" i="39" s="1"/>
  <c r="D12" i="39" a="1"/>
  <c r="D12" i="39" s="1"/>
  <c r="D23" i="39" a="1"/>
  <c r="D23" i="39" s="1"/>
  <c r="D32" i="39" a="1"/>
  <c r="D32" i="39" s="1"/>
  <c r="D43" i="39" a="1"/>
  <c r="D43" i="39" s="1"/>
  <c r="D71" i="39" a="1"/>
  <c r="D71" i="39" s="1"/>
  <c r="D82" i="39" a="1"/>
  <c r="D82" i="39" s="1"/>
  <c r="D141" i="39" a="1"/>
  <c r="D141" i="39" s="1"/>
  <c r="D15" i="39" a="1"/>
  <c r="D15" i="39" s="1"/>
  <c r="D63" i="39" a="1"/>
  <c r="D63" i="39" s="1"/>
  <c r="D102" i="39" a="1"/>
  <c r="D102" i="39" s="1"/>
  <c r="D122" i="39" a="1"/>
  <c r="D122" i="39" s="1"/>
  <c r="D142" i="39" a="1"/>
  <c r="D142" i="39" s="1"/>
  <c r="D35" i="39" a="1"/>
  <c r="D35" i="39" s="1"/>
  <c r="D55" i="39" a="1"/>
  <c r="D55" i="39" s="1"/>
  <c r="D94" i="39" a="1"/>
  <c r="D94" i="39" s="1"/>
  <c r="D103" i="39" a="1"/>
  <c r="D103" i="39" s="1"/>
  <c r="D25" i="39" a="1"/>
  <c r="D25" i="39" s="1"/>
  <c r="D75" i="39" a="1"/>
  <c r="D75" i="39" s="1"/>
  <c r="D123" i="39" a="1"/>
  <c r="D123" i="39" s="1"/>
  <c r="D134" i="39" a="1"/>
  <c r="D134" i="39" s="1"/>
  <c r="D36" i="39" a="1"/>
  <c r="D36" i="39" s="1"/>
  <c r="D56" i="39" a="1"/>
  <c r="D56" i="39" s="1"/>
  <c r="D95" i="39" a="1"/>
  <c r="D95" i="39" s="1"/>
  <c r="D115" i="39" a="1"/>
  <c r="D115" i="39" s="1"/>
  <c r="D17" i="39" a="1"/>
  <c r="D17" i="39" s="1"/>
  <c r="D37" i="39" a="1"/>
  <c r="D37" i="39" s="1"/>
  <c r="D49" i="39" a="1"/>
  <c r="D49" i="39" s="1"/>
  <c r="D88" i="39" a="1"/>
  <c r="D88" i="39" s="1"/>
  <c r="D29" i="39" a="1"/>
  <c r="D29" i="39" s="1"/>
  <c r="D69" i="39" a="1"/>
  <c r="D69" i="39" s="1"/>
  <c r="D108" i="39" a="1"/>
  <c r="D108" i="39" s="1"/>
  <c r="D128" i="39" a="1"/>
  <c r="D128" i="39" s="1"/>
  <c r="D9" i="39" a="1"/>
  <c r="D9" i="39" s="1"/>
  <c r="D50" i="39" a="1"/>
  <c r="D50" i="39" s="1"/>
  <c r="D89" i="39" a="1"/>
  <c r="D89" i="39" s="1"/>
  <c r="D109" i="39" a="1"/>
  <c r="D109" i="39" s="1"/>
  <c r="D30" i="39" a="1"/>
  <c r="D30" i="39" s="1"/>
  <c r="D70" i="39" a="1"/>
  <c r="D70" i="39" s="1"/>
  <c r="D129" i="39" a="1"/>
  <c r="D129" i="39" s="1"/>
  <c r="D10" i="39" a="1"/>
  <c r="D10" i="39" s="1"/>
  <c r="D31" i="39" a="1"/>
  <c r="D31" i="39" s="1"/>
  <c r="D76" i="39" a="1"/>
  <c r="D76" i="39" s="1"/>
  <c r="D135" i="39" a="1"/>
  <c r="D135" i="39" s="1"/>
  <c r="D57" i="39" a="1"/>
  <c r="D57" i="39" s="1"/>
  <c r="D96" i="39" a="1"/>
  <c r="D96" i="39" s="1"/>
  <c r="D116" i="39" a="1"/>
  <c r="D116" i="39" s="1"/>
  <c r="D11" i="39" a="1"/>
  <c r="D11" i="39" s="1"/>
  <c r="D38" i="39" a="1"/>
  <c r="D38" i="39" s="1"/>
  <c r="D77" i="39" a="1"/>
  <c r="D77" i="39" s="1"/>
  <c r="D97" i="39" a="1"/>
  <c r="D97" i="39" s="1"/>
  <c r="D136" i="39" a="1"/>
  <c r="D136" i="39" s="1"/>
  <c r="D58" i="39" a="1"/>
  <c r="D58" i="39" s="1"/>
  <c r="D117" i="39" a="1"/>
  <c r="D117" i="39" s="1"/>
  <c r="D18" i="39" a="1"/>
  <c r="D18" i="39" s="1"/>
  <c r="D41" i="39" a="1"/>
  <c r="D41" i="39" s="1"/>
  <c r="D61" i="39" a="1"/>
  <c r="D61" i="39" s="1"/>
  <c r="D100" i="39" a="1"/>
  <c r="D100" i="39" s="1"/>
  <c r="D19" i="39" a="1"/>
  <c r="D19" i="39" s="1"/>
  <c r="D81" i="39" a="1"/>
  <c r="D81" i="39" s="1"/>
  <c r="D120" i="39" a="1"/>
  <c r="D120" i="39" s="1"/>
  <c r="D140" i="39" a="1"/>
  <c r="D140" i="39" s="1"/>
  <c r="D87" i="39" a="1"/>
  <c r="D87" i="39" s="1"/>
  <c r="D126" i="39" a="1"/>
  <c r="D126" i="39" s="1"/>
  <c r="D22" i="39" a="1"/>
  <c r="D22" i="39" s="1"/>
  <c r="D48" i="39" a="1"/>
  <c r="D48" i="39" s="1"/>
  <c r="D68" i="39" a="1"/>
  <c r="D68" i="39" s="1"/>
  <c r="D107" i="39" a="1"/>
  <c r="D107" i="39" s="1"/>
  <c r="D127" i="39" a="1"/>
  <c r="D127" i="39" s="1"/>
  <c r="C41" i="39" a="1"/>
  <c r="C41" i="39" s="1"/>
  <c r="C52" i="39" a="1"/>
  <c r="C52" i="39" s="1"/>
  <c r="C51" i="39" a="1"/>
  <c r="C51" i="39" s="1"/>
  <c r="C50" i="39" a="1"/>
  <c r="C50" i="39" s="1"/>
  <c r="C25" i="39" a="1"/>
  <c r="C25" i="39" s="1"/>
  <c r="C24" i="39" a="1"/>
  <c r="C24" i="39" s="1"/>
  <c r="C107" i="39" a="1"/>
  <c r="C107" i="39" s="1"/>
  <c r="C71" i="39" a="1"/>
  <c r="C71" i="39" s="1"/>
  <c r="C11" i="39" a="1"/>
  <c r="C11" i="39" s="1"/>
  <c r="C130" i="39" a="1"/>
  <c r="C130" i="39" s="1"/>
  <c r="C118" i="39" a="1"/>
  <c r="C118" i="39" s="1"/>
  <c r="C106" i="39" a="1"/>
  <c r="C106" i="39" s="1"/>
  <c r="C94" i="39" a="1"/>
  <c r="C94" i="39" s="1"/>
  <c r="C82" i="39" a="1"/>
  <c r="C82" i="39" s="1"/>
  <c r="C70" i="39" a="1"/>
  <c r="C70" i="39" s="1"/>
  <c r="C58" i="39" a="1"/>
  <c r="C58" i="39" s="1"/>
  <c r="C46" i="39" a="1"/>
  <c r="C46" i="39" s="1"/>
  <c r="C34" i="39" a="1"/>
  <c r="C34" i="39" s="1"/>
  <c r="C22" i="39" a="1"/>
  <c r="C22" i="39" s="1"/>
  <c r="A5" i="39"/>
  <c r="G5" i="39" s="1" a="1"/>
  <c r="G5" i="39" s="1"/>
  <c r="J14" i="39" a="1"/>
  <c r="J14" i="39" s="1"/>
  <c r="J24" i="39" a="1"/>
  <c r="J24" i="39" s="1"/>
  <c r="J43" i="39" a="1"/>
  <c r="J43" i="39" s="1"/>
  <c r="J51" i="39" a="1"/>
  <c r="J51" i="39" s="1"/>
  <c r="J61" i="39" a="1"/>
  <c r="J61" i="39" s="1"/>
  <c r="J90" i="39" a="1"/>
  <c r="J90" i="39" s="1"/>
  <c r="J100" i="39" a="1"/>
  <c r="J100" i="39" s="1"/>
  <c r="J129" i="39" a="1"/>
  <c r="J129" i="39" s="1"/>
  <c r="J140" i="39" a="1"/>
  <c r="J140" i="39" s="1"/>
  <c r="J16" i="39" a="1"/>
  <c r="J16" i="39" s="1"/>
  <c r="J35" i="39" a="1"/>
  <c r="J35" i="39" s="1"/>
  <c r="J53" i="39" a="1"/>
  <c r="J53" i="39" s="1"/>
  <c r="J81" i="39" a="1"/>
  <c r="J81" i="39" s="1"/>
  <c r="J120" i="39" a="1"/>
  <c r="J120" i="39" s="1"/>
  <c r="J141" i="39" a="1"/>
  <c r="J141" i="39" s="1"/>
  <c r="J17" i="39" a="1"/>
  <c r="J17" i="39" s="1"/>
  <c r="J45" i="39" a="1"/>
  <c r="J45" i="39" s="1"/>
  <c r="J103" i="39" a="1"/>
  <c r="J103" i="39" s="1"/>
  <c r="J131" i="39" a="1"/>
  <c r="J131" i="39" s="1"/>
  <c r="J36" i="39" a="1"/>
  <c r="J36" i="39" s="1"/>
  <c r="J64" i="39" a="1"/>
  <c r="J64" i="39" s="1"/>
  <c r="J93" i="39" a="1"/>
  <c r="J93" i="39" s="1"/>
  <c r="J122" i="39" a="1"/>
  <c r="J122" i="39" s="1"/>
  <c r="J8" i="39" a="1"/>
  <c r="J8" i="39" s="1"/>
  <c r="J37" i="39" a="1"/>
  <c r="J37" i="39" s="1"/>
  <c r="J83" i="39" a="1"/>
  <c r="J83" i="39" s="1"/>
  <c r="J133" i="39" a="1"/>
  <c r="J133" i="39" s="1"/>
  <c r="J29" i="39" a="1"/>
  <c r="J29" i="39" s="1"/>
  <c r="J123" i="39" a="1"/>
  <c r="J123" i="39" s="1"/>
  <c r="J30" i="39" a="1"/>
  <c r="J30" i="39" s="1"/>
  <c r="J57" i="39" a="1"/>
  <c r="J57" i="39" s="1"/>
  <c r="J85" i="39" a="1"/>
  <c r="J85" i="39" s="1"/>
  <c r="J135" i="39" a="1"/>
  <c r="J135" i="39" s="1"/>
  <c r="J31" i="39" a="1"/>
  <c r="J31" i="39" s="1"/>
  <c r="J86" i="39" a="1"/>
  <c r="J86" i="39" s="1"/>
  <c r="J136" i="39" a="1"/>
  <c r="J136" i="39" s="1"/>
  <c r="J58" i="39" a="1"/>
  <c r="J58" i="39" s="1"/>
  <c r="J117" i="39" a="1"/>
  <c r="J117" i="39" s="1"/>
  <c r="J41" i="39" a="1"/>
  <c r="J41" i="39" s="1"/>
  <c r="J78" i="39" a="1"/>
  <c r="J78" i="39" s="1"/>
  <c r="J13" i="39" a="1"/>
  <c r="J13" i="39" s="1"/>
  <c r="J79" i="39" a="1"/>
  <c r="J79" i="39" s="1"/>
  <c r="J128" i="39" a="1"/>
  <c r="J128" i="39" s="1"/>
  <c r="J15" i="39" a="1"/>
  <c r="J15" i="39" s="1"/>
  <c r="J25" i="39" a="1"/>
  <c r="J25" i="39" s="1"/>
  <c r="J34" i="39" a="1"/>
  <c r="J34" i="39" s="1"/>
  <c r="J52" i="39" a="1"/>
  <c r="J52" i="39" s="1"/>
  <c r="J62" i="39" a="1"/>
  <c r="J62" i="39" s="1"/>
  <c r="J71" i="39" a="1"/>
  <c r="J71" i="39" s="1"/>
  <c r="J80" i="39" a="1"/>
  <c r="J80" i="39" s="1"/>
  <c r="J91" i="39" a="1"/>
  <c r="J91" i="39" s="1"/>
  <c r="J101" i="39" a="1"/>
  <c r="J101" i="39" s="1"/>
  <c r="J110" i="39" a="1"/>
  <c r="J110" i="39" s="1"/>
  <c r="J119" i="39" a="1"/>
  <c r="J119" i="39" s="1"/>
  <c r="J26" i="39" a="1"/>
  <c r="J26" i="39" s="1"/>
  <c r="J44" i="39" a="1"/>
  <c r="J44" i="39" s="1"/>
  <c r="J63" i="39" a="1"/>
  <c r="J63" i="39" s="1"/>
  <c r="J92" i="39" a="1"/>
  <c r="J92" i="39" s="1"/>
  <c r="J111" i="39" a="1"/>
  <c r="J111" i="39" s="1"/>
  <c r="J130" i="39" a="1"/>
  <c r="J130" i="39" s="1"/>
  <c r="J6" i="39" a="1"/>
  <c r="J6" i="39" s="1"/>
  <c r="J27" i="39" a="1"/>
  <c r="J27" i="39" s="1"/>
  <c r="J54" i="39" a="1"/>
  <c r="J54" i="39" s="1"/>
  <c r="J72" i="39" a="1"/>
  <c r="J72" i="39" s="1"/>
  <c r="J112" i="39" a="1"/>
  <c r="J112" i="39" s="1"/>
  <c r="J121" i="39" a="1"/>
  <c r="J121" i="39" s="1"/>
  <c r="J142" i="39" a="1"/>
  <c r="J142" i="39" s="1"/>
  <c r="J7" i="39" a="1"/>
  <c r="J7" i="39" s="1"/>
  <c r="J46" i="39" a="1"/>
  <c r="J46" i="39" s="1"/>
  <c r="J55" i="39" a="1"/>
  <c r="J55" i="39" s="1"/>
  <c r="J73" i="39" a="1"/>
  <c r="J73" i="39" s="1"/>
  <c r="J82" i="39" a="1"/>
  <c r="J82" i="39" s="1"/>
  <c r="J104" i="39" a="1"/>
  <c r="J104" i="39" s="1"/>
  <c r="J113" i="39" a="1"/>
  <c r="J113" i="39" s="1"/>
  <c r="J132" i="39" a="1"/>
  <c r="J132" i="39" s="1"/>
  <c r="J143" i="39" a="1"/>
  <c r="J143" i="39" s="1"/>
  <c r="J18" i="39" a="1"/>
  <c r="J18" i="39" s="1"/>
  <c r="J28" i="39" a="1"/>
  <c r="J28" i="39" s="1"/>
  <c r="J56" i="39" a="1"/>
  <c r="J56" i="39" s="1"/>
  <c r="J74" i="39" a="1"/>
  <c r="J74" i="39" s="1"/>
  <c r="J94" i="39" a="1"/>
  <c r="J94" i="39" s="1"/>
  <c r="J105" i="39" a="1"/>
  <c r="J105" i="39" s="1"/>
  <c r="J144" i="39" a="1"/>
  <c r="J144" i="39" s="1"/>
  <c r="J9" i="39" a="1"/>
  <c r="J9" i="39" s="1"/>
  <c r="J47" i="39" a="1"/>
  <c r="J47" i="39" s="1"/>
  <c r="J84" i="39" a="1"/>
  <c r="J84" i="39" s="1"/>
  <c r="J134" i="39" a="1"/>
  <c r="J134" i="39" s="1"/>
  <c r="J10" i="39" a="1"/>
  <c r="J10" i="39" s="1"/>
  <c r="J38" i="39" a="1"/>
  <c r="J38" i="39" s="1"/>
  <c r="J48" i="39" a="1"/>
  <c r="J48" i="39" s="1"/>
  <c r="J66" i="39" a="1"/>
  <c r="J66" i="39" s="1"/>
  <c r="J76" i="39" a="1"/>
  <c r="J76" i="39" s="1"/>
  <c r="J106" i="39" a="1"/>
  <c r="J106" i="39" s="1"/>
  <c r="J124" i="39" a="1"/>
  <c r="J124" i="39" s="1"/>
  <c r="J146" i="39" a="1"/>
  <c r="J146" i="39" s="1"/>
  <c r="J21" i="39" a="1"/>
  <c r="J21" i="39" s="1"/>
  <c r="J49" i="39" a="1"/>
  <c r="J49" i="39" s="1"/>
  <c r="J77" i="39" a="1"/>
  <c r="J77" i="39" s="1"/>
  <c r="J96" i="39" a="1"/>
  <c r="J96" i="39" s="1"/>
  <c r="J125" i="39" a="1"/>
  <c r="J125" i="39" s="1"/>
  <c r="J22" i="39" a="1"/>
  <c r="J22" i="39" s="1"/>
  <c r="J40" i="39" a="1"/>
  <c r="J40" i="39" s="1"/>
  <c r="J68" i="39" a="1"/>
  <c r="J68" i="39" s="1"/>
  <c r="J97" i="39" a="1"/>
  <c r="J97" i="39" s="1"/>
  <c r="J126" i="39" a="1"/>
  <c r="J126" i="39" s="1"/>
  <c r="J12" i="39" a="1"/>
  <c r="J12" i="39" s="1"/>
  <c r="J50" i="39" a="1"/>
  <c r="J50" i="39" s="1"/>
  <c r="J69" i="39" a="1"/>
  <c r="J69" i="39" s="1"/>
  <c r="J98" i="39" a="1"/>
  <c r="J98" i="39" s="1"/>
  <c r="J138" i="39" a="1"/>
  <c r="J138" i="39" s="1"/>
  <c r="J33" i="39" a="1"/>
  <c r="J33" i="39" s="1"/>
  <c r="J60" i="39" a="1"/>
  <c r="J60" i="39" s="1"/>
  <c r="J89" i="39" a="1"/>
  <c r="J89" i="39" s="1"/>
  <c r="J118" i="39" a="1"/>
  <c r="J118" i="39" s="1"/>
  <c r="J102" i="39" a="1"/>
  <c r="J102" i="39" s="1"/>
  <c r="J114" i="39" a="1"/>
  <c r="J114" i="39" s="1"/>
  <c r="J19" i="39" a="1"/>
  <c r="J19" i="39" s="1"/>
  <c r="J65" i="39" a="1"/>
  <c r="J65" i="39" s="1"/>
  <c r="J115" i="39" a="1"/>
  <c r="J115" i="39" s="1"/>
  <c r="J145" i="39" a="1"/>
  <c r="J145" i="39" s="1"/>
  <c r="J20" i="39" a="1"/>
  <c r="J20" i="39" s="1"/>
  <c r="J39" i="39" a="1"/>
  <c r="J39" i="39" s="1"/>
  <c r="J107" i="39" a="1"/>
  <c r="J107" i="39" s="1"/>
  <c r="J88" i="39" a="1"/>
  <c r="J88" i="39" s="1"/>
  <c r="J127" i="39" a="1"/>
  <c r="J127" i="39" s="1"/>
  <c r="J23" i="39" a="1"/>
  <c r="J23" i="39" s="1"/>
  <c r="J70" i="39" a="1"/>
  <c r="J70" i="39" s="1"/>
  <c r="J99" i="39" a="1"/>
  <c r="J99" i="39" s="1"/>
  <c r="J139" i="39" a="1"/>
  <c r="J139" i="39" s="1"/>
  <c r="J75" i="39" a="1"/>
  <c r="J75" i="39" s="1"/>
  <c r="J95" i="39" a="1"/>
  <c r="J95" i="39" s="1"/>
  <c r="J11" i="39" a="1"/>
  <c r="J11" i="39" s="1"/>
  <c r="J67" i="39" a="1"/>
  <c r="J67" i="39" s="1"/>
  <c r="J116" i="39" a="1"/>
  <c r="J116" i="39" s="1"/>
  <c r="J32" i="39" a="1"/>
  <c r="J32" i="39" s="1"/>
  <c r="J87" i="39" a="1"/>
  <c r="J87" i="39" s="1"/>
  <c r="J137" i="39" a="1"/>
  <c r="J137" i="39" s="1"/>
  <c r="J59" i="39" a="1"/>
  <c r="J59" i="39" s="1"/>
  <c r="J108" i="39" a="1"/>
  <c r="J108" i="39" s="1"/>
  <c r="J42" i="39" a="1"/>
  <c r="J42" i="39" s="1"/>
  <c r="J109" i="39" a="1"/>
  <c r="J109" i="39" s="1"/>
  <c r="C113" i="39" a="1"/>
  <c r="C113" i="39" s="1"/>
  <c r="C29" i="39" a="1"/>
  <c r="C29" i="39" s="1"/>
  <c r="C124" i="39" a="1"/>
  <c r="C124" i="39" s="1"/>
  <c r="C40" i="39" a="1"/>
  <c r="C40" i="39" s="1"/>
  <c r="C146" i="39" a="1"/>
  <c r="C146" i="39" s="1"/>
  <c r="C111" i="39" a="1"/>
  <c r="C111" i="39" s="1"/>
  <c r="C27" i="39" a="1"/>
  <c r="C27" i="39" s="1"/>
  <c r="C122" i="39" a="1"/>
  <c r="C122" i="39" s="1"/>
  <c r="C38" i="39" a="1"/>
  <c r="C38" i="39" s="1"/>
  <c r="C144" i="39" a="1"/>
  <c r="C144" i="39" s="1"/>
  <c r="C109" i="39" a="1"/>
  <c r="C109" i="39" s="1"/>
  <c r="C49" i="39" a="1"/>
  <c r="C49" i="39" s="1"/>
  <c r="C132" i="39" a="1"/>
  <c r="C132" i="39" s="1"/>
  <c r="C48" i="39" a="1"/>
  <c r="C48" i="39" s="1"/>
  <c r="C142" i="39" a="1"/>
  <c r="C142" i="39" s="1"/>
  <c r="C47" i="39" a="1"/>
  <c r="C47" i="39" s="1"/>
  <c r="C141" i="39" a="1"/>
  <c r="C141" i="39" s="1"/>
  <c r="C105" i="39" a="1"/>
  <c r="C105" i="39" s="1"/>
  <c r="C69" i="39" a="1"/>
  <c r="C69" i="39" s="1"/>
  <c r="C9" i="39" a="1"/>
  <c r="C9" i="39" s="1"/>
  <c r="C140" i="39" a="1"/>
  <c r="C140" i="39" s="1"/>
  <c r="C128" i="39" a="1"/>
  <c r="C128" i="39" s="1"/>
  <c r="C116" i="39" a="1"/>
  <c r="C116" i="39" s="1"/>
  <c r="C104" i="39" a="1"/>
  <c r="C104" i="39" s="1"/>
  <c r="C92" i="39" a="1"/>
  <c r="C92" i="39" s="1"/>
  <c r="C80" i="39" a="1"/>
  <c r="C80" i="39" s="1"/>
  <c r="C68" i="39" a="1"/>
  <c r="C68" i="39" s="1"/>
  <c r="C56" i="39" a="1"/>
  <c r="C56" i="39" s="1"/>
  <c r="C44" i="39" a="1"/>
  <c r="C44" i="39" s="1"/>
  <c r="C32" i="39" a="1"/>
  <c r="C32" i="39" s="1"/>
  <c r="C20" i="39" a="1"/>
  <c r="C20" i="39" s="1"/>
  <c r="C8" i="39" a="1"/>
  <c r="C8" i="39" s="1"/>
  <c r="C137" i="39" a="1"/>
  <c r="C137" i="39" s="1"/>
  <c r="C101" i="39" a="1"/>
  <c r="C101" i="39" s="1"/>
  <c r="C89" i="39" a="1"/>
  <c r="C89" i="39" s="1"/>
  <c r="C77" i="39" a="1"/>
  <c r="C77" i="39" s="1"/>
  <c r="C65" i="39" a="1"/>
  <c r="C65" i="39" s="1"/>
  <c r="C17" i="39" a="1"/>
  <c r="C17" i="39" s="1"/>
  <c r="C136" i="39" a="1"/>
  <c r="C136" i="39" s="1"/>
  <c r="C112" i="39" a="1"/>
  <c r="C112" i="39" s="1"/>
  <c r="C88" i="39" a="1"/>
  <c r="C88" i="39" s="1"/>
  <c r="C76" i="39" a="1"/>
  <c r="C76" i="39" s="1"/>
  <c r="C64" i="39" a="1"/>
  <c r="C64" i="39" s="1"/>
  <c r="C16" i="39" a="1"/>
  <c r="C16" i="39" s="1"/>
  <c r="C135" i="39" a="1"/>
  <c r="C135" i="39" s="1"/>
  <c r="C99" i="39" a="1"/>
  <c r="C99" i="39" s="1"/>
  <c r="C87" i="39" a="1"/>
  <c r="C87" i="39" s="1"/>
  <c r="C75" i="39" a="1"/>
  <c r="C75" i="39" s="1"/>
  <c r="C63" i="39" a="1"/>
  <c r="C63" i="39" s="1"/>
  <c r="C15" i="39" a="1"/>
  <c r="C15" i="39" s="1"/>
  <c r="C134" i="39" a="1"/>
  <c r="C134" i="39" s="1"/>
  <c r="C98" i="39" a="1"/>
  <c r="C98" i="39" s="1"/>
  <c r="C86" i="39" a="1"/>
  <c r="C86" i="39" s="1"/>
  <c r="C74" i="39" a="1"/>
  <c r="C74" i="39" s="1"/>
  <c r="C62" i="39" a="1"/>
  <c r="C62" i="39" s="1"/>
  <c r="C14" i="39" a="1"/>
  <c r="C14" i="39" s="1"/>
  <c r="C121" i="39" a="1"/>
  <c r="C121" i="39" s="1"/>
  <c r="C85" i="39" a="1"/>
  <c r="C85" i="39" s="1"/>
  <c r="C73" i="39" a="1"/>
  <c r="C73" i="39" s="1"/>
  <c r="C61" i="39" a="1"/>
  <c r="C61" i="39" s="1"/>
  <c r="C13" i="39" a="1"/>
  <c r="C13" i="39" s="1"/>
  <c r="C143" i="39" a="1"/>
  <c r="C143" i="39" s="1"/>
  <c r="C108" i="39" a="1"/>
  <c r="C108" i="39" s="1"/>
  <c r="C96" i="39" a="1"/>
  <c r="C96" i="39" s="1"/>
  <c r="C84" i="39" a="1"/>
  <c r="C84" i="39" s="1"/>
  <c r="C72" i="39" a="1"/>
  <c r="C72" i="39" s="1"/>
  <c r="C60" i="39" a="1"/>
  <c r="C60" i="39" s="1"/>
  <c r="C12" i="39" a="1"/>
  <c r="C12" i="39" s="1"/>
  <c r="C119" i="39" a="1"/>
  <c r="C119" i="39" s="1"/>
  <c r="C95" i="39" a="1"/>
  <c r="C95" i="39" s="1"/>
  <c r="C83" i="39" a="1"/>
  <c r="C83" i="39" s="1"/>
  <c r="C59" i="39" a="1"/>
  <c r="C59" i="39" s="1"/>
  <c r="C23" i="39" a="1"/>
  <c r="C23" i="39" s="1"/>
  <c r="C129" i="39" a="1"/>
  <c r="C129" i="39" s="1"/>
  <c r="C93" i="39" a="1"/>
  <c r="C93" i="39" s="1"/>
  <c r="C57" i="39" a="1"/>
  <c r="C57" i="39" s="1"/>
  <c r="C45" i="39" a="1"/>
  <c r="C45" i="39" s="1"/>
  <c r="C33" i="39" a="1"/>
  <c r="C33" i="39" s="1"/>
  <c r="C139" i="39" a="1"/>
  <c r="C139" i="39" s="1"/>
  <c r="C127" i="39" a="1"/>
  <c r="C127" i="39" s="1"/>
  <c r="C115" i="39" a="1"/>
  <c r="C115" i="39" s="1"/>
  <c r="C103" i="39" a="1"/>
  <c r="C103" i="39" s="1"/>
  <c r="C91" i="39" a="1"/>
  <c r="C91" i="39" s="1"/>
  <c r="C79" i="39" a="1"/>
  <c r="C79" i="39" s="1"/>
  <c r="C67" i="39" a="1"/>
  <c r="C67" i="39" s="1"/>
  <c r="C55" i="39" a="1"/>
  <c r="C55" i="39" s="1"/>
  <c r="C43" i="39" a="1"/>
  <c r="C43" i="39" s="1"/>
  <c r="C31" i="39" a="1"/>
  <c r="C31" i="39" s="1"/>
  <c r="C19" i="39" a="1"/>
  <c r="C19" i="39" s="1"/>
  <c r="C7" i="39" a="1"/>
  <c r="C7" i="39" s="1"/>
  <c r="C125" i="39" a="1"/>
  <c r="C125" i="39" s="1"/>
  <c r="C53" i="39" a="1"/>
  <c r="C53" i="39" s="1"/>
  <c r="C100" i="39" a="1"/>
  <c r="C100" i="39" s="1"/>
  <c r="C28" i="39" a="1"/>
  <c r="C28" i="39" s="1"/>
  <c r="C123" i="39" a="1"/>
  <c r="C123" i="39" s="1"/>
  <c r="C39" i="39" a="1"/>
  <c r="C39" i="39" s="1"/>
  <c r="C145" i="39" a="1"/>
  <c r="C145" i="39" s="1"/>
  <c r="C110" i="39" a="1"/>
  <c r="C110" i="39" s="1"/>
  <c r="C26" i="39" a="1"/>
  <c r="C26" i="39" s="1"/>
  <c r="C133" i="39" a="1"/>
  <c r="C133" i="39" s="1"/>
  <c r="C97" i="39" a="1"/>
  <c r="C97" i="39" s="1"/>
  <c r="C37" i="39" a="1"/>
  <c r="C37" i="39" s="1"/>
  <c r="C120" i="39" a="1"/>
  <c r="C120" i="39" s="1"/>
  <c r="C36" i="39" a="1"/>
  <c r="C36" i="39" s="1"/>
  <c r="C131" i="39" a="1"/>
  <c r="C131" i="39" s="1"/>
  <c r="C35" i="39" a="1"/>
  <c r="C35" i="39" s="1"/>
  <c r="C117" i="39" a="1"/>
  <c r="C117" i="39" s="1"/>
  <c r="C81" i="39" a="1"/>
  <c r="C81" i="39" s="1"/>
  <c r="C21" i="39" a="1"/>
  <c r="C21" i="39" s="1"/>
  <c r="C138" i="39" a="1"/>
  <c r="C138" i="39" s="1"/>
  <c r="C126" i="39" a="1"/>
  <c r="C126" i="39" s="1"/>
  <c r="C114" i="39" a="1"/>
  <c r="C114" i="39" s="1"/>
  <c r="C102" i="39" a="1"/>
  <c r="C102" i="39" s="1"/>
  <c r="C90" i="39" a="1"/>
  <c r="C90" i="39" s="1"/>
  <c r="C78" i="39" a="1"/>
  <c r="C78" i="39" s="1"/>
  <c r="C66" i="39" a="1"/>
  <c r="C66" i="39" s="1"/>
  <c r="C54" i="39" a="1"/>
  <c r="C54" i="39" s="1"/>
  <c r="C42" i="39" a="1"/>
  <c r="C42" i="39" s="1"/>
  <c r="C30" i="39" a="1"/>
  <c r="C30" i="39" s="1"/>
  <c r="C18" i="39" a="1"/>
  <c r="C18" i="39" s="1"/>
  <c r="C6" i="39" a="1"/>
  <c r="C6" i="39" s="1"/>
  <c r="H29" i="39" a="1"/>
  <c r="H29" i="39" s="1"/>
  <c r="H119" i="39" a="1"/>
  <c r="H119" i="39" s="1"/>
  <c r="H17" i="39" a="1"/>
  <c r="H17" i="39" s="1"/>
  <c r="H109" i="39" a="1"/>
  <c r="H109" i="39" s="1"/>
  <c r="I126" i="39" a="1"/>
  <c r="I126" i="39" s="1"/>
  <c r="H133" i="39" a="1"/>
  <c r="H133" i="39" s="1"/>
  <c r="H108" i="39" a="1"/>
  <c r="H108" i="39" s="1"/>
  <c r="I115" i="39" a="1"/>
  <c r="I115" i="39" s="1"/>
  <c r="H97" i="39" a="1"/>
  <c r="H97" i="39" s="1"/>
  <c r="I101" i="39" a="1"/>
  <c r="I101" i="39" s="1"/>
  <c r="H96" i="39" a="1"/>
  <c r="H96" i="39" s="1"/>
  <c r="I91" i="39" a="1"/>
  <c r="I91" i="39" s="1"/>
  <c r="H84" i="39" a="1"/>
  <c r="H84" i="39" s="1"/>
  <c r="I77" i="39" a="1"/>
  <c r="I77" i="39" s="1"/>
  <c r="I67" i="39" a="1"/>
  <c r="I67" i="39" s="1"/>
  <c r="H83" i="39" a="1"/>
  <c r="H83" i="39" s="1"/>
  <c r="H72" i="39" a="1"/>
  <c r="H72" i="39" s="1"/>
  <c r="I53" i="39" a="1"/>
  <c r="I53" i="39" s="1"/>
  <c r="I43" i="39" a="1"/>
  <c r="I43" i="39" s="1"/>
  <c r="H57" i="39" a="1"/>
  <c r="H57" i="39" s="1"/>
  <c r="H144" i="39" a="1"/>
  <c r="H144" i="39" s="1"/>
  <c r="H45" i="39" a="1"/>
  <c r="H45" i="39" s="1"/>
  <c r="I29" i="39" a="1"/>
  <c r="I29" i="39" s="1"/>
  <c r="H145" i="39" a="1"/>
  <c r="H145" i="39" s="1"/>
  <c r="H134" i="39" a="1"/>
  <c r="H134" i="39" s="1"/>
  <c r="H30" i="39" a="1"/>
  <c r="H30" i="39" s="1"/>
  <c r="I19" i="39" a="1"/>
  <c r="I19" i="39" s="1"/>
  <c r="I6" i="39" a="1"/>
  <c r="I6" i="39" s="1"/>
  <c r="I14" i="39" a="1"/>
  <c r="I14" i="39" s="1"/>
  <c r="I30" i="39" a="1"/>
  <c r="I30" i="39" s="1"/>
  <c r="I38" i="39" a="1"/>
  <c r="I38" i="39" s="1"/>
  <c r="I54" i="39" a="1"/>
  <c r="I54" i="39" s="1"/>
  <c r="I62" i="39" a="1"/>
  <c r="I62" i="39" s="1"/>
  <c r="I78" i="39" a="1"/>
  <c r="I78" i="39" s="1"/>
  <c r="I86" i="39" a="1"/>
  <c r="I86" i="39" s="1"/>
  <c r="I102" i="39" a="1"/>
  <c r="I102" i="39" s="1"/>
  <c r="I110" i="39" a="1"/>
  <c r="I110" i="39" s="1"/>
  <c r="I127" i="39" a="1"/>
  <c r="I127" i="39" s="1"/>
  <c r="I143" i="39" a="1"/>
  <c r="I143" i="39" s="1"/>
  <c r="H12" i="39" a="1"/>
  <c r="H12" i="39" s="1"/>
  <c r="H31" i="39" a="1"/>
  <c r="H31" i="39" s="1"/>
  <c r="H40" i="39" a="1"/>
  <c r="H40" i="39" s="1"/>
  <c r="H49" i="39" a="1"/>
  <c r="H49" i="39" s="1"/>
  <c r="H58" i="39" a="1"/>
  <c r="H58" i="39" s="1"/>
  <c r="H67" i="39" a="1"/>
  <c r="H67" i="39" s="1"/>
  <c r="H76" i="39" a="1"/>
  <c r="H76" i="39" s="1"/>
  <c r="H86" i="39" a="1"/>
  <c r="H86" i="39" s="1"/>
  <c r="H94" i="39" a="1"/>
  <c r="H94" i="39" s="1"/>
  <c r="H104" i="39" a="1"/>
  <c r="H104" i="39" s="1"/>
  <c r="H112" i="39" a="1"/>
  <c r="H112" i="39" s="1"/>
  <c r="H121" i="39" a="1"/>
  <c r="H121" i="39" s="1"/>
  <c r="H130" i="39" a="1"/>
  <c r="H130" i="39" s="1"/>
  <c r="H139" i="39" a="1"/>
  <c r="H139" i="39" s="1"/>
  <c r="I71" i="39" a="1"/>
  <c r="I71" i="39" s="1"/>
  <c r="H78" i="39" a="1"/>
  <c r="H78" i="39" s="1"/>
  <c r="H132" i="39" a="1"/>
  <c r="H132" i="39" s="1"/>
  <c r="I56" i="39" a="1"/>
  <c r="I56" i="39" s="1"/>
  <c r="H33" i="39" a="1"/>
  <c r="H33" i="39" s="1"/>
  <c r="H69" i="39" a="1"/>
  <c r="H69" i="39" s="1"/>
  <c r="I7" i="39" a="1"/>
  <c r="I7" i="39" s="1"/>
  <c r="I22" i="39" a="1"/>
  <c r="I22" i="39" s="1"/>
  <c r="I31" i="39" a="1"/>
  <c r="I31" i="39" s="1"/>
  <c r="I46" i="39" a="1"/>
  <c r="I46" i="39" s="1"/>
  <c r="I55" i="39" a="1"/>
  <c r="I55" i="39" s="1"/>
  <c r="I70" i="39" a="1"/>
  <c r="I70" i="39" s="1"/>
  <c r="I79" i="39" a="1"/>
  <c r="I79" i="39" s="1"/>
  <c r="I94" i="39" a="1"/>
  <c r="I94" i="39" s="1"/>
  <c r="I103" i="39" a="1"/>
  <c r="I103" i="39" s="1"/>
  <c r="I118" i="39" a="1"/>
  <c r="I118" i="39" s="1"/>
  <c r="I135" i="39" a="1"/>
  <c r="I135" i="39" s="1"/>
  <c r="I144" i="39" a="1"/>
  <c r="I144" i="39" s="1"/>
  <c r="H13" i="39" a="1"/>
  <c r="H13" i="39" s="1"/>
  <c r="H22" i="39" a="1"/>
  <c r="H22" i="39" s="1"/>
  <c r="H32" i="39" a="1"/>
  <c r="H32" i="39" s="1"/>
  <c r="H41" i="39" a="1"/>
  <c r="H41" i="39" s="1"/>
  <c r="H50" i="39" a="1"/>
  <c r="H50" i="39" s="1"/>
  <c r="H59" i="39" a="1"/>
  <c r="H59" i="39" s="1"/>
  <c r="H68" i="39" a="1"/>
  <c r="H68" i="39" s="1"/>
  <c r="H77" i="39" a="1"/>
  <c r="H77" i="39" s="1"/>
  <c r="H95" i="39" a="1"/>
  <c r="H95" i="39" s="1"/>
  <c r="H113" i="39" a="1"/>
  <c r="H113" i="39" s="1"/>
  <c r="H122" i="39" a="1"/>
  <c r="H122" i="39" s="1"/>
  <c r="H131" i="39" a="1"/>
  <c r="H131" i="39" s="1"/>
  <c r="H140" i="39" a="1"/>
  <c r="H140" i="39" s="1"/>
  <c r="I15" i="39" a="1"/>
  <c r="I15" i="39" s="1"/>
  <c r="I23" i="39" a="1"/>
  <c r="I23" i="39" s="1"/>
  <c r="I39" i="39" a="1"/>
  <c r="I39" i="39" s="1"/>
  <c r="I47" i="39" a="1"/>
  <c r="I47" i="39" s="1"/>
  <c r="I63" i="39" a="1"/>
  <c r="I63" i="39" s="1"/>
  <c r="I87" i="39" a="1"/>
  <c r="I87" i="39" s="1"/>
  <c r="I95" i="39" a="1"/>
  <c r="I95" i="39" s="1"/>
  <c r="I111" i="39" a="1"/>
  <c r="I111" i="39" s="1"/>
  <c r="I119" i="39" a="1"/>
  <c r="I119" i="39" s="1"/>
  <c r="I128" i="39" a="1"/>
  <c r="I128" i="39" s="1"/>
  <c r="I145" i="39" a="1"/>
  <c r="I145" i="39" s="1"/>
  <c r="H14" i="39" a="1"/>
  <c r="H14" i="39" s="1"/>
  <c r="H23" i="39" a="1"/>
  <c r="H23" i="39" s="1"/>
  <c r="H60" i="39" a="1"/>
  <c r="H60" i="39" s="1"/>
  <c r="H87" i="39" a="1"/>
  <c r="H87" i="39" s="1"/>
  <c r="H105" i="39" a="1"/>
  <c r="H105" i="39" s="1"/>
  <c r="H141" i="39" a="1"/>
  <c r="H141" i="39" s="1"/>
  <c r="I8" i="39" a="1"/>
  <c r="I8" i="39" s="1"/>
  <c r="I24" i="39" a="1"/>
  <c r="I24" i="39" s="1"/>
  <c r="I32" i="39" a="1"/>
  <c r="I32" i="39" s="1"/>
  <c r="I48" i="39" a="1"/>
  <c r="I48" i="39" s="1"/>
  <c r="I72" i="39" a="1"/>
  <c r="I72" i="39" s="1"/>
  <c r="I80" i="39" a="1"/>
  <c r="I80" i="39" s="1"/>
  <c r="I96" i="39" a="1"/>
  <c r="I96" i="39" s="1"/>
  <c r="I104" i="39" a="1"/>
  <c r="I104" i="39" s="1"/>
  <c r="I120" i="39" a="1"/>
  <c r="I120" i="39" s="1"/>
  <c r="I136" i="39" a="1"/>
  <c r="I136" i="39" s="1"/>
  <c r="H15" i="39" a="1"/>
  <c r="H15" i="39" s="1"/>
  <c r="H42" i="39" a="1"/>
  <c r="H42" i="39" s="1"/>
  <c r="H51" i="39" a="1"/>
  <c r="H51" i="39" s="1"/>
  <c r="H61" i="39" a="1"/>
  <c r="H61" i="39" s="1"/>
  <c r="H142" i="39" a="1"/>
  <c r="H142" i="39" s="1"/>
  <c r="H117" i="39" a="1"/>
  <c r="H117" i="39" s="1"/>
  <c r="H70" i="39" a="1"/>
  <c r="H70" i="39" s="1"/>
  <c r="H56" i="39" a="1"/>
  <c r="H56" i="39" s="1"/>
  <c r="H27" i="39" a="1"/>
  <c r="H27" i="39" s="1"/>
  <c r="I137" i="39" a="1"/>
  <c r="I137" i="39" s="1"/>
  <c r="I123" i="39" a="1"/>
  <c r="I123" i="39" s="1"/>
  <c r="I112" i="39" a="1"/>
  <c r="I112" i="39" s="1"/>
  <c r="I99" i="39" a="1"/>
  <c r="I99" i="39" s="1"/>
  <c r="I88" i="39" a="1"/>
  <c r="I88" i="39" s="1"/>
  <c r="I75" i="39" a="1"/>
  <c r="I75" i="39" s="1"/>
  <c r="I64" i="39" a="1"/>
  <c r="I64" i="39" s="1"/>
  <c r="I40" i="39" a="1"/>
  <c r="I40" i="39" s="1"/>
  <c r="I27" i="39" a="1"/>
  <c r="I27" i="39" s="1"/>
  <c r="I16" i="39" a="1"/>
  <c r="I16" i="39" s="1"/>
  <c r="H92" i="39" a="1"/>
  <c r="H92" i="39" s="1"/>
  <c r="H81" i="39" a="1"/>
  <c r="H81" i="39" s="1"/>
  <c r="H66" i="39" a="1"/>
  <c r="H66" i="39" s="1"/>
  <c r="H55" i="39" a="1"/>
  <c r="H55" i="39" s="1"/>
  <c r="H11" i="39" a="1"/>
  <c r="H11" i="39" s="1"/>
  <c r="I134" i="39" a="1"/>
  <c r="I134" i="39" s="1"/>
  <c r="H128" i="39" a="1"/>
  <c r="H128" i="39" s="1"/>
  <c r="H103" i="39" a="1"/>
  <c r="H103" i="39" s="1"/>
  <c r="H91" i="39" a="1"/>
  <c r="H91" i="39" s="1"/>
  <c r="H39" i="39" a="1"/>
  <c r="H39" i="39" s="1"/>
  <c r="H26" i="39" a="1"/>
  <c r="H26" i="39" s="1"/>
  <c r="I122" i="39" a="1"/>
  <c r="I122" i="39" s="1"/>
  <c r="I109" i="39" a="1"/>
  <c r="I109" i="39" s="1"/>
  <c r="I98" i="39" a="1"/>
  <c r="I98" i="39" s="1"/>
  <c r="I85" i="39" a="1"/>
  <c r="I85" i="39" s="1"/>
  <c r="I74" i="39" a="1"/>
  <c r="I74" i="39" s="1"/>
  <c r="I61" i="39" a="1"/>
  <c r="I61" i="39" s="1"/>
  <c r="I50" i="39" a="1"/>
  <c r="I50" i="39" s="1"/>
  <c r="I37" i="39" a="1"/>
  <c r="I37" i="39" s="1"/>
  <c r="I13" i="39" a="1"/>
  <c r="I13" i="39" s="1"/>
  <c r="H127" i="39" a="1"/>
  <c r="H127" i="39" s="1"/>
  <c r="H102" i="39" a="1"/>
  <c r="H102" i="39" s="1"/>
  <c r="H90" i="39" a="1"/>
  <c r="H90" i="39" s="1"/>
  <c r="H65" i="39" a="1"/>
  <c r="H65" i="39" s="1"/>
  <c r="H38" i="39" a="1"/>
  <c r="H38" i="39" s="1"/>
  <c r="H25" i="39" a="1"/>
  <c r="H25" i="39" s="1"/>
  <c r="I133" i="39" a="1"/>
  <c r="I133" i="39" s="1"/>
  <c r="I108" i="39" a="1"/>
  <c r="I108" i="39" s="1"/>
  <c r="I84" i="39" a="1"/>
  <c r="I84" i="39" s="1"/>
  <c r="I60" i="39" a="1"/>
  <c r="I60" i="39" s="1"/>
  <c r="I36" i="39" a="1"/>
  <c r="I36" i="39" s="1"/>
  <c r="I12" i="39" a="1"/>
  <c r="I12" i="39" s="1"/>
  <c r="H137" i="39" a="1"/>
  <c r="H137" i="39" s="1"/>
  <c r="H114" i="39" a="1"/>
  <c r="H114" i="39" s="1"/>
  <c r="H101" i="39" a="1"/>
  <c r="H101" i="39" s="1"/>
  <c r="H64" i="39" a="1"/>
  <c r="H64" i="39" s="1"/>
  <c r="H37" i="39" a="1"/>
  <c r="H37" i="39" s="1"/>
  <c r="H24" i="39" a="1"/>
  <c r="H24" i="39" s="1"/>
  <c r="I146" i="39" a="1"/>
  <c r="I146" i="39" s="1"/>
  <c r="I132" i="39" a="1"/>
  <c r="I132" i="39" s="1"/>
  <c r="I121" i="39" a="1"/>
  <c r="I121" i="39" s="1"/>
  <c r="I107" i="39" a="1"/>
  <c r="I107" i="39" s="1"/>
  <c r="I97" i="39" a="1"/>
  <c r="I97" i="39" s="1"/>
  <c r="I83" i="39" a="1"/>
  <c r="I83" i="39" s="1"/>
  <c r="I73" i="39" a="1"/>
  <c r="I73" i="39" s="1"/>
  <c r="I59" i="39" a="1"/>
  <c r="I59" i="39" s="1"/>
  <c r="I49" i="39" a="1"/>
  <c r="I49" i="39" s="1"/>
  <c r="I25" i="39" a="1"/>
  <c r="I25" i="39" s="1"/>
  <c r="I11" i="39" a="1"/>
  <c r="I11" i="39" s="1"/>
  <c r="H125" i="39" a="1"/>
  <c r="H125" i="39" s="1"/>
  <c r="H100" i="39" a="1"/>
  <c r="H100" i="39" s="1"/>
  <c r="H89" i="39" a="1"/>
  <c r="H89" i="39" s="1"/>
  <c r="H75" i="39" a="1"/>
  <c r="H75" i="39" s="1"/>
  <c r="H48" i="39" a="1"/>
  <c r="H48" i="39" s="1"/>
  <c r="H36" i="39" a="1"/>
  <c r="H36" i="39" s="1"/>
  <c r="H21" i="39" a="1"/>
  <c r="H21" i="39" s="1"/>
  <c r="I142" i="39" a="1"/>
  <c r="I142" i="39" s="1"/>
  <c r="I131" i="39" a="1"/>
  <c r="I131" i="39" s="1"/>
  <c r="I117" i="39" a="1"/>
  <c r="I117" i="39" s="1"/>
  <c r="I93" i="39" a="1"/>
  <c r="I93" i="39" s="1"/>
  <c r="I82" i="39" a="1"/>
  <c r="I82" i="39" s="1"/>
  <c r="I69" i="39" a="1"/>
  <c r="I69" i="39" s="1"/>
  <c r="I58" i="39" a="1"/>
  <c r="I58" i="39" s="1"/>
  <c r="I45" i="39" a="1"/>
  <c r="I45" i="39" s="1"/>
  <c r="I34" i="39" a="1"/>
  <c r="I34" i="39" s="1"/>
  <c r="I21" i="39" a="1"/>
  <c r="I21" i="39" s="1"/>
  <c r="I10" i="39" a="1"/>
  <c r="I10" i="39" s="1"/>
  <c r="H124" i="39" a="1"/>
  <c r="H124" i="39" s="1"/>
  <c r="H111" i="39" a="1"/>
  <c r="H111" i="39" s="1"/>
  <c r="H88" i="39" a="1"/>
  <c r="H88" i="39" s="1"/>
  <c r="H63" i="39" a="1"/>
  <c r="H63" i="39" s="1"/>
  <c r="H35" i="39" a="1"/>
  <c r="H35" i="39" s="1"/>
  <c r="H20" i="39" a="1"/>
  <c r="H20" i="39" s="1"/>
  <c r="H8" i="39" a="1"/>
  <c r="H8" i="39" s="1"/>
  <c r="I130" i="39" a="1"/>
  <c r="I130" i="39" s="1"/>
  <c r="H135" i="39" a="1"/>
  <c r="H135" i="39" s="1"/>
  <c r="H123" i="39" a="1"/>
  <c r="H123" i="39" s="1"/>
  <c r="H74" i="39" a="1"/>
  <c r="H74" i="39" s="1"/>
  <c r="H47" i="39" a="1"/>
  <c r="H47" i="39" s="1"/>
  <c r="H34" i="39" a="1"/>
  <c r="H34" i="39" s="1"/>
  <c r="H19" i="39" a="1"/>
  <c r="H19" i="39" s="1"/>
  <c r="H7" i="39" a="1"/>
  <c r="H7" i="39" s="1"/>
  <c r="I141" i="39" a="1"/>
  <c r="I141" i="39" s="1"/>
  <c r="I116" i="39" a="1"/>
  <c r="I116" i="39" s="1"/>
  <c r="I105" i="39" a="1"/>
  <c r="I105" i="39" s="1"/>
  <c r="I92" i="39" a="1"/>
  <c r="I92" i="39" s="1"/>
  <c r="I81" i="39" a="1"/>
  <c r="I81" i="39" s="1"/>
  <c r="I68" i="39" a="1"/>
  <c r="I68" i="39" s="1"/>
  <c r="I57" i="39" a="1"/>
  <c r="I57" i="39" s="1"/>
  <c r="I44" i="39" a="1"/>
  <c r="I44" i="39" s="1"/>
  <c r="I33" i="39" a="1"/>
  <c r="I33" i="39" s="1"/>
  <c r="I20" i="39" a="1"/>
  <c r="I20" i="39" s="1"/>
  <c r="I9" i="39" a="1"/>
  <c r="I9" i="39" s="1"/>
  <c r="I139" i="39" a="1"/>
  <c r="I139" i="39" s="1"/>
  <c r="I125" i="39" a="1"/>
  <c r="I125" i="39" s="1"/>
  <c r="I114" i="39" a="1"/>
  <c r="I114" i="39" s="1"/>
  <c r="I100" i="39" a="1"/>
  <c r="I100" i="39" s="1"/>
  <c r="I90" i="39" a="1"/>
  <c r="I90" i="39" s="1"/>
  <c r="I76" i="39" a="1"/>
  <c r="I76" i="39" s="1"/>
  <c r="I66" i="39" a="1"/>
  <c r="I66" i="39" s="1"/>
  <c r="I52" i="39" a="1"/>
  <c r="I52" i="39" s="1"/>
  <c r="I42" i="39" a="1"/>
  <c r="I42" i="39" s="1"/>
  <c r="I28" i="39" a="1"/>
  <c r="I28" i="39" s="1"/>
  <c r="I18" i="39" a="1"/>
  <c r="I18" i="39" s="1"/>
  <c r="H143" i="39" a="1"/>
  <c r="H143" i="39" s="1"/>
  <c r="H118" i="39" a="1"/>
  <c r="H118" i="39" s="1"/>
  <c r="H107" i="39" a="1"/>
  <c r="H107" i="39" s="1"/>
  <c r="H93" i="39" a="1"/>
  <c r="H93" i="39" s="1"/>
  <c r="H82" i="39" a="1"/>
  <c r="H82" i="39" s="1"/>
  <c r="H71" i="39" a="1"/>
  <c r="H71" i="39" s="1"/>
  <c r="H44" i="39" a="1"/>
  <c r="H44" i="39" s="1"/>
  <c r="H28" i="39" a="1"/>
  <c r="H28" i="39" s="1"/>
  <c r="H16" i="39" a="1"/>
  <c r="H16" i="39" s="1"/>
  <c r="I138" i="39" a="1"/>
  <c r="I138" i="39" s="1"/>
  <c r="I124" i="39" a="1"/>
  <c r="I124" i="39" s="1"/>
  <c r="I113" i="39" a="1"/>
  <c r="I113" i="39" s="1"/>
  <c r="I89" i="39" a="1"/>
  <c r="I89" i="39" s="1"/>
  <c r="I65" i="39" a="1"/>
  <c r="I65" i="39" s="1"/>
  <c r="I41" i="39" a="1"/>
  <c r="I41" i="39" s="1"/>
  <c r="I17" i="39" a="1"/>
  <c r="I17" i="39" s="1"/>
  <c r="H129" i="39" a="1"/>
  <c r="H129" i="39" s="1"/>
  <c r="H106" i="39" a="1"/>
  <c r="H106" i="39" s="1"/>
  <c r="H43" i="39" a="1"/>
  <c r="H43" i="39" s="1"/>
  <c r="I51" i="39" a="1"/>
  <c r="I51" i="39" s="1"/>
  <c r="H138" i="39" a="1"/>
  <c r="H138" i="39" s="1"/>
  <c r="H116" i="39" a="1"/>
  <c r="H116" i="39" s="1"/>
  <c r="H54" i="39" a="1"/>
  <c r="H54" i="39" s="1"/>
  <c r="H10" i="39" a="1"/>
  <c r="H10" i="39" s="1"/>
  <c r="I26" i="39" a="1"/>
  <c r="I26" i="39" s="1"/>
  <c r="H115" i="39" a="1"/>
  <c r="H115" i="39" s="1"/>
  <c r="H80" i="39" a="1"/>
  <c r="H80" i="39" s="1"/>
  <c r="H53" i="39" a="1"/>
  <c r="H53" i="39" s="1"/>
  <c r="H126" i="39" a="1"/>
  <c r="H126" i="39" s="1"/>
  <c r="H79" i="39" a="1"/>
  <c r="H79" i="39" s="1"/>
  <c r="H52" i="39" a="1"/>
  <c r="H52" i="39" s="1"/>
  <c r="H9" i="39" a="1"/>
  <c r="H9" i="39" s="1"/>
  <c r="I35" i="39" a="1"/>
  <c r="I35" i="39" s="1"/>
  <c r="H136" i="39" a="1"/>
  <c r="H136" i="39" s="1"/>
  <c r="I106" i="39" a="1"/>
  <c r="I106" i="39" s="1"/>
  <c r="H99" i="39" a="1"/>
  <c r="H99" i="39" s="1"/>
  <c r="H146" i="39" a="1"/>
  <c r="H146" i="39" s="1"/>
  <c r="H120" i="39" a="1"/>
  <c r="H120" i="39" s="1"/>
  <c r="H110" i="39" a="1"/>
  <c r="H110" i="39" s="1"/>
  <c r="H98" i="39" a="1"/>
  <c r="H98" i="39" s="1"/>
  <c r="H85" i="39" a="1"/>
  <c r="H85" i="39" s="1"/>
  <c r="H73" i="39" a="1"/>
  <c r="H73" i="39" s="1"/>
  <c r="H62" i="39" a="1"/>
  <c r="H62" i="39" s="1"/>
  <c r="H46" i="39" a="1"/>
  <c r="H46" i="39" s="1"/>
  <c r="H18" i="39" a="1"/>
  <c r="H18" i="39" s="1"/>
  <c r="H6" i="39" a="1"/>
  <c r="H6" i="39" s="1"/>
  <c r="I140" i="39" a="1"/>
  <c r="I140" i="39" s="1"/>
  <c r="I129" i="39" a="1"/>
  <c r="I129" i="39" s="1"/>
  <c r="G7" i="39" a="1"/>
  <c r="G7" i="39" s="1"/>
  <c r="G56" i="39" a="1"/>
  <c r="G56" i="39" s="1"/>
  <c r="G88" i="39" a="1"/>
  <c r="G88" i="39" s="1"/>
  <c r="G124" i="39" a="1"/>
  <c r="G124" i="39" s="1"/>
  <c r="F7" i="39" a="1"/>
  <c r="F7" i="39" s="1"/>
  <c r="F42" i="39" a="1"/>
  <c r="F42" i="39" s="1"/>
  <c r="F77" i="39" a="1"/>
  <c r="F77" i="39" s="1"/>
  <c r="F110" i="39" a="1"/>
  <c r="F110" i="39" s="1"/>
  <c r="F146" i="39" a="1"/>
  <c r="F146" i="39" s="1"/>
  <c r="E28" i="39" a="1"/>
  <c r="E28" i="39" s="1"/>
  <c r="E54" i="39" a="1"/>
  <c r="E54" i="39" s="1"/>
  <c r="E84" i="39" a="1"/>
  <c r="E84" i="39" s="1"/>
  <c r="E110" i="39" a="1"/>
  <c r="E110" i="39" s="1"/>
  <c r="E134" i="39" a="1"/>
  <c r="E134" i="39" s="1"/>
  <c r="G97" i="39" a="1"/>
  <c r="G97" i="39" s="1"/>
  <c r="G131" i="39" a="1"/>
  <c r="G131" i="39" s="1"/>
  <c r="F50" i="39" a="1"/>
  <c r="F50" i="39" s="1"/>
  <c r="F118" i="39" a="1"/>
  <c r="F118" i="39" s="1"/>
  <c r="E63" i="39" a="1"/>
  <c r="E63" i="39" s="1"/>
  <c r="E115" i="39" a="1"/>
  <c r="E115" i="39" s="1"/>
  <c r="G70" i="39" a="1"/>
  <c r="G70" i="39" s="1"/>
  <c r="F56" i="39" a="1"/>
  <c r="F56" i="39" s="1"/>
  <c r="F91" i="39" a="1"/>
  <c r="F91" i="39" s="1"/>
  <c r="E9" i="39" a="1"/>
  <c r="E9" i="39" s="1"/>
  <c r="E40" i="39" a="1"/>
  <c r="E40" i="39" s="1"/>
  <c r="E95" i="39" a="1"/>
  <c r="E95" i="39" s="1"/>
  <c r="E121" i="39" a="1"/>
  <c r="E121" i="39" s="1"/>
  <c r="G36" i="39" a="1"/>
  <c r="G36" i="39" s="1"/>
  <c r="G140" i="39" a="1"/>
  <c r="G140" i="39" s="1"/>
  <c r="F26" i="39" a="1"/>
  <c r="F26" i="39" s="1"/>
  <c r="F58" i="39" a="1"/>
  <c r="F58" i="39" s="1"/>
  <c r="F93" i="39" a="1"/>
  <c r="F93" i="39" s="1"/>
  <c r="F129" i="39" a="1"/>
  <c r="F129" i="39" s="1"/>
  <c r="E41" i="39" a="1"/>
  <c r="E41" i="39" s="1"/>
  <c r="E122" i="39" a="1"/>
  <c r="E122" i="39" s="1"/>
  <c r="G40" i="39" a="1"/>
  <c r="G40" i="39" s="1"/>
  <c r="G143" i="39" a="1"/>
  <c r="G143" i="39" s="1"/>
  <c r="F28" i="39" a="1"/>
  <c r="F28" i="39" s="1"/>
  <c r="F60" i="39" a="1"/>
  <c r="F60" i="39" s="1"/>
  <c r="G111" i="39" a="1"/>
  <c r="G111" i="39" s="1"/>
  <c r="E45" i="39" a="1"/>
  <c r="E45" i="39" s="1"/>
  <c r="E101" i="39" a="1"/>
  <c r="E101" i="39" s="1"/>
  <c r="E125" i="39" a="1"/>
  <c r="E125" i="39" s="1"/>
  <c r="E80" i="39" a="1"/>
  <c r="E80" i="39" s="1"/>
  <c r="G15" i="39" a="1"/>
  <c r="G15" i="39" s="1"/>
  <c r="G57" i="39" a="1"/>
  <c r="G57" i="39" s="1"/>
  <c r="G90" i="39" a="1"/>
  <c r="G90" i="39" s="1"/>
  <c r="G126" i="39" a="1"/>
  <c r="G126" i="39" s="1"/>
  <c r="F11" i="39" a="1"/>
  <c r="F11" i="39" s="1"/>
  <c r="F45" i="39" a="1"/>
  <c r="F45" i="39" s="1"/>
  <c r="F80" i="39" a="1"/>
  <c r="F80" i="39" s="1"/>
  <c r="F112" i="39" a="1"/>
  <c r="F112" i="39" s="1"/>
  <c r="E29" i="39" a="1"/>
  <c r="E29" i="39" s="1"/>
  <c r="E56" i="39" a="1"/>
  <c r="E56" i="39" s="1"/>
  <c r="E87" i="39" a="1"/>
  <c r="E87" i="39" s="1"/>
  <c r="E111" i="39" a="1"/>
  <c r="E111" i="39" s="1"/>
  <c r="E135" i="39" a="1"/>
  <c r="E135" i="39" s="1"/>
  <c r="G64" i="39" a="1"/>
  <c r="G64" i="39" s="1"/>
  <c r="E33" i="39" a="1"/>
  <c r="E33" i="39" s="1"/>
  <c r="E90" i="39" a="1"/>
  <c r="E90" i="39" s="1"/>
  <c r="E138" i="39" a="1"/>
  <c r="E138" i="39" s="1"/>
  <c r="G135" i="39" a="1"/>
  <c r="G135" i="39" s="1"/>
  <c r="E144" i="39" a="1"/>
  <c r="E144" i="39" s="1"/>
  <c r="G105" i="39" a="1"/>
  <c r="G105" i="39" s="1"/>
  <c r="E13" i="39" a="1"/>
  <c r="E13" i="39" s="1"/>
  <c r="E98" i="39" a="1"/>
  <c r="E98" i="39" s="1"/>
  <c r="E145" i="39" a="1"/>
  <c r="E145" i="39" s="1"/>
  <c r="G108" i="39" a="1"/>
  <c r="G108" i="39" s="1"/>
  <c r="F96" i="39" a="1"/>
  <c r="F96" i="39" s="1"/>
  <c r="E16" i="39" a="1"/>
  <c r="E16" i="39" s="1"/>
  <c r="E43" i="39" a="1"/>
  <c r="E43" i="39" s="1"/>
  <c r="E99" i="39" a="1"/>
  <c r="E99" i="39" s="1"/>
  <c r="E123" i="39" a="1"/>
  <c r="E123" i="39" s="1"/>
  <c r="G47" i="39" a="1"/>
  <c r="G47" i="39" s="1"/>
  <c r="G145" i="39" a="1"/>
  <c r="G145" i="39" s="1"/>
  <c r="F32" i="39" a="1"/>
  <c r="F32" i="39" s="1"/>
  <c r="F64" i="39" a="1"/>
  <c r="F64" i="39" s="1"/>
  <c r="G18" i="39" a="1"/>
  <c r="G18" i="39" s="1"/>
  <c r="G62" i="39" a="1"/>
  <c r="G62" i="39" s="1"/>
  <c r="G95" i="39" a="1"/>
  <c r="G95" i="39" s="1"/>
  <c r="G129" i="39" a="1"/>
  <c r="G129" i="39" s="1"/>
  <c r="F14" i="39" a="1"/>
  <c r="F14" i="39" s="1"/>
  <c r="F48" i="39" a="1"/>
  <c r="F48" i="39" s="1"/>
  <c r="F82" i="39" a="1"/>
  <c r="F82" i="39" s="1"/>
  <c r="F114" i="39" a="1"/>
  <c r="F114" i="39" s="1"/>
  <c r="E31" i="39" a="1"/>
  <c r="E31" i="39" s="1"/>
  <c r="E60" i="39" a="1"/>
  <c r="E60" i="39" s="1"/>
  <c r="E88" i="39" a="1"/>
  <c r="E88" i="39" s="1"/>
  <c r="E113" i="39" a="1"/>
  <c r="E113" i="39" s="1"/>
  <c r="E136" i="39" a="1"/>
  <c r="E136" i="39" s="1"/>
  <c r="G20" i="39" a="1"/>
  <c r="G20" i="39" s="1"/>
  <c r="F17" i="39" a="1"/>
  <c r="F17" i="39" s="1"/>
  <c r="F86" i="39" a="1"/>
  <c r="F86" i="39" s="1"/>
  <c r="E133" i="39" a="1"/>
  <c r="E133" i="39" s="1"/>
  <c r="E109" i="39" a="1"/>
  <c r="E109" i="39" s="1"/>
  <c r="E52" i="39" a="1"/>
  <c r="E52" i="39" s="1"/>
  <c r="E25" i="39" a="1"/>
  <c r="E25" i="39" s="1"/>
  <c r="F143" i="39" a="1"/>
  <c r="F143" i="39" s="1"/>
  <c r="F107" i="39" a="1"/>
  <c r="F107" i="39" s="1"/>
  <c r="F75" i="39" a="1"/>
  <c r="F75" i="39" s="1"/>
  <c r="F39" i="39" a="1"/>
  <c r="F39" i="39" s="1"/>
  <c r="G122" i="39" a="1"/>
  <c r="G122" i="39" s="1"/>
  <c r="G85" i="39" a="1"/>
  <c r="G85" i="39" s="1"/>
  <c r="G54" i="39" a="1"/>
  <c r="G54" i="39" s="1"/>
  <c r="E131" i="39" a="1"/>
  <c r="E131" i="39" s="1"/>
  <c r="E107" i="39" a="1"/>
  <c r="E107" i="39" s="1"/>
  <c r="E78" i="39" a="1"/>
  <c r="E78" i="39" s="1"/>
  <c r="E51" i="39" a="1"/>
  <c r="E51" i="39" s="1"/>
  <c r="E21" i="39" a="1"/>
  <c r="E21" i="39" s="1"/>
  <c r="F140" i="39" a="1"/>
  <c r="F140" i="39" s="1"/>
  <c r="F104" i="39" a="1"/>
  <c r="F104" i="39" s="1"/>
  <c r="F71" i="39" a="1"/>
  <c r="F71" i="39" s="1"/>
  <c r="F37" i="39" a="1"/>
  <c r="F37" i="39" s="1"/>
  <c r="G116" i="39" a="1"/>
  <c r="G116" i="39" s="1"/>
  <c r="G82" i="39" a="1"/>
  <c r="G82" i="39" s="1"/>
  <c r="G51" i="39" a="1"/>
  <c r="G51" i="39" s="1"/>
  <c r="E127" i="39" a="1"/>
  <c r="E127" i="39" s="1"/>
  <c r="E103" i="39" a="1"/>
  <c r="E103" i="39" s="1"/>
  <c r="E76" i="39" a="1"/>
  <c r="E76" i="39" s="1"/>
  <c r="E48" i="39" a="1"/>
  <c r="E48" i="39" s="1"/>
  <c r="E19" i="39" a="1"/>
  <c r="E19" i="39" s="1"/>
  <c r="F136" i="39" a="1"/>
  <c r="F136" i="39" s="1"/>
  <c r="F102" i="39" a="1"/>
  <c r="F102" i="39" s="1"/>
  <c r="F67" i="39" a="1"/>
  <c r="F67" i="39" s="1"/>
  <c r="F34" i="39" a="1"/>
  <c r="F34" i="39" s="1"/>
  <c r="G114" i="39" a="1"/>
  <c r="G114" i="39" s="1"/>
  <c r="G81" i="39" a="1"/>
  <c r="G81" i="39" s="1"/>
  <c r="G48" i="39" a="1"/>
  <c r="G48" i="39" s="1"/>
  <c r="E75" i="39" a="1"/>
  <c r="E75" i="39" s="1"/>
  <c r="E17" i="39" a="1"/>
  <c r="E17" i="39" s="1"/>
  <c r="F134" i="39" a="1"/>
  <c r="F134" i="39" s="1"/>
  <c r="F99" i="39" a="1"/>
  <c r="F99" i="39" s="1"/>
  <c r="G77" i="39" a="1"/>
  <c r="G77" i="39" s="1"/>
  <c r="E146" i="39" a="1"/>
  <c r="E146" i="39" s="1"/>
  <c r="E72" i="39" a="1"/>
  <c r="E72" i="39" s="1"/>
  <c r="F131" i="39" a="1"/>
  <c r="F131" i="39" s="1"/>
  <c r="G74" i="39" a="1"/>
  <c r="G74" i="39" s="1"/>
  <c r="E68" i="39" a="1"/>
  <c r="E68" i="39" s="1"/>
  <c r="G72" i="39" a="1"/>
  <c r="G72" i="39" s="1"/>
  <c r="E66" i="39" a="1"/>
  <c r="E66" i="39" s="1"/>
  <c r="F125" i="39" a="1"/>
  <c r="F125" i="39" s="1"/>
  <c r="F23" i="39" a="1"/>
  <c r="F23" i="39" s="1"/>
  <c r="G103" i="39" a="1"/>
  <c r="G103" i="39" s="1"/>
  <c r="G28" i="39" a="1"/>
  <c r="G28" i="39" s="1"/>
  <c r="E142" i="39" a="1"/>
  <c r="E142" i="39" s="1"/>
  <c r="E119" i="39" a="1"/>
  <c r="E119" i="39" s="1"/>
  <c r="E92" i="39" a="1"/>
  <c r="E92" i="39" s="1"/>
  <c r="E64" i="39" a="1"/>
  <c r="E64" i="39" s="1"/>
  <c r="E37" i="39" a="1"/>
  <c r="E37" i="39" s="1"/>
  <c r="E7" i="39" a="1"/>
  <c r="E7" i="39" s="1"/>
  <c r="F121" i="39" a="1"/>
  <c r="F121" i="39" s="1"/>
  <c r="F88" i="39" a="1"/>
  <c r="F88" i="39" s="1"/>
  <c r="F53" i="39" a="1"/>
  <c r="F53" i="39" s="1"/>
  <c r="F21" i="39" a="1"/>
  <c r="F21" i="39" s="1"/>
  <c r="G133" i="39" a="1"/>
  <c r="G133" i="39" s="1"/>
  <c r="G99" i="39" a="1"/>
  <c r="G99" i="39" s="1"/>
  <c r="G66" i="39" a="1"/>
  <c r="G66" i="39" s="1"/>
  <c r="G25" i="39" a="1"/>
  <c r="G25" i="39" s="1"/>
  <c r="G13" i="39" a="1"/>
  <c r="G13" i="39" s="1"/>
  <c r="G38" i="39" a="1"/>
  <c r="G38" i="39" s="1"/>
  <c r="G31" i="39" a="1"/>
  <c r="G31" i="39" s="1"/>
  <c r="E124" i="39" a="1"/>
  <c r="E124" i="39" s="1"/>
  <c r="E112" i="39" a="1"/>
  <c r="E112" i="39" s="1"/>
  <c r="E100" i="39" a="1"/>
  <c r="E100" i="39" s="1"/>
  <c r="E89" i="39" a="1"/>
  <c r="E89" i="39" s="1"/>
  <c r="E77" i="39" a="1"/>
  <c r="E77" i="39" s="1"/>
  <c r="E65" i="39" a="1"/>
  <c r="E65" i="39" s="1"/>
  <c r="E53" i="39" a="1"/>
  <c r="E53" i="39" s="1"/>
  <c r="E42" i="39" a="1"/>
  <c r="E42" i="39" s="1"/>
  <c r="E30" i="39" a="1"/>
  <c r="E30" i="39" s="1"/>
  <c r="E18" i="39" a="1"/>
  <c r="E18" i="39" s="1"/>
  <c r="E6" i="39" a="1"/>
  <c r="E6" i="39" s="1"/>
  <c r="F145" i="39" a="1"/>
  <c r="F145" i="39" s="1"/>
  <c r="F133" i="39" a="1"/>
  <c r="F133" i="39" s="1"/>
  <c r="F123" i="39" a="1"/>
  <c r="F123" i="39" s="1"/>
  <c r="F101" i="39" a="1"/>
  <c r="F101" i="39" s="1"/>
  <c r="F90" i="39" a="1"/>
  <c r="F90" i="39" s="1"/>
  <c r="F79" i="39" a="1"/>
  <c r="F79" i="39" s="1"/>
  <c r="F69" i="39" a="1"/>
  <c r="F69" i="39" s="1"/>
  <c r="F47" i="39" a="1"/>
  <c r="F47" i="39" s="1"/>
  <c r="F36" i="39" a="1"/>
  <c r="F36" i="39" s="1"/>
  <c r="F25" i="39" a="1"/>
  <c r="F25" i="39" s="1"/>
  <c r="F15" i="39" a="1"/>
  <c r="F15" i="39" s="1"/>
  <c r="G142" i="39" a="1"/>
  <c r="G142" i="39" s="1"/>
  <c r="G132" i="39" a="1"/>
  <c r="G132" i="39" s="1"/>
  <c r="G123" i="39" a="1"/>
  <c r="G123" i="39" s="1"/>
  <c r="G106" i="39" a="1"/>
  <c r="G106" i="39" s="1"/>
  <c r="G96" i="39" a="1"/>
  <c r="G96" i="39" s="1"/>
  <c r="G30" i="39" a="1"/>
  <c r="G30" i="39" s="1"/>
  <c r="G21" i="39" a="1"/>
  <c r="G21" i="39" s="1"/>
  <c r="G12" i="39" a="1"/>
  <c r="G12" i="39" s="1"/>
  <c r="F144" i="39" a="1"/>
  <c r="F144" i="39" s="1"/>
  <c r="F132" i="39" a="1"/>
  <c r="F132" i="39" s="1"/>
  <c r="F122" i="39" a="1"/>
  <c r="F122" i="39" s="1"/>
  <c r="F111" i="39" a="1"/>
  <c r="F111" i="39" s="1"/>
  <c r="F100" i="39" a="1"/>
  <c r="F100" i="39" s="1"/>
  <c r="F89" i="39" a="1"/>
  <c r="F89" i="39" s="1"/>
  <c r="F78" i="39" a="1"/>
  <c r="F78" i="39" s="1"/>
  <c r="F68" i="39" a="1"/>
  <c r="F68" i="39" s="1"/>
  <c r="F57" i="39" a="1"/>
  <c r="F57" i="39" s="1"/>
  <c r="F46" i="39" a="1"/>
  <c r="F46" i="39" s="1"/>
  <c r="F35" i="39" a="1"/>
  <c r="F35" i="39" s="1"/>
  <c r="F24" i="39" a="1"/>
  <c r="F24" i="39" s="1"/>
  <c r="G141" i="39" a="1"/>
  <c r="G141" i="39" s="1"/>
  <c r="G115" i="39" a="1"/>
  <c r="G115" i="39" s="1"/>
  <c r="G89" i="39" a="1"/>
  <c r="G89" i="39" s="1"/>
  <c r="G80" i="39" a="1"/>
  <c r="G80" i="39" s="1"/>
  <c r="G71" i="39" a="1"/>
  <c r="G71" i="39" s="1"/>
  <c r="G63" i="39" a="1"/>
  <c r="G63" i="39" s="1"/>
  <c r="G55" i="39" a="1"/>
  <c r="G55" i="39" s="1"/>
  <c r="G46" i="39" a="1"/>
  <c r="G46" i="39" s="1"/>
  <c r="G37" i="39" a="1"/>
  <c r="G37" i="39" s="1"/>
  <c r="G29" i="39" a="1"/>
  <c r="G29" i="39" s="1"/>
  <c r="G11" i="39" a="1"/>
  <c r="G11" i="39" s="1"/>
  <c r="E97" i="39" a="1"/>
  <c r="E97" i="39" s="1"/>
  <c r="E86" i="39" a="1"/>
  <c r="E86" i="39" s="1"/>
  <c r="E74" i="39" a="1"/>
  <c r="E74" i="39" s="1"/>
  <c r="E62" i="39" a="1"/>
  <c r="E62" i="39" s="1"/>
  <c r="E50" i="39" a="1"/>
  <c r="E50" i="39" s="1"/>
  <c r="E39" i="39" a="1"/>
  <c r="E39" i="39" s="1"/>
  <c r="E27" i="39" a="1"/>
  <c r="E27" i="39" s="1"/>
  <c r="E15" i="39" a="1"/>
  <c r="E15" i="39" s="1"/>
  <c r="F142" i="39" a="1"/>
  <c r="F142" i="39" s="1"/>
  <c r="F130" i="39" a="1"/>
  <c r="F130" i="39" s="1"/>
  <c r="F120" i="39" a="1"/>
  <c r="F120" i="39" s="1"/>
  <c r="F109" i="39" a="1"/>
  <c r="F109" i="39" s="1"/>
  <c r="F98" i="39" a="1"/>
  <c r="F98" i="39" s="1"/>
  <c r="F76" i="39" a="1"/>
  <c r="F76" i="39" s="1"/>
  <c r="F66" i="39" a="1"/>
  <c r="F66" i="39" s="1"/>
  <c r="F55" i="39" a="1"/>
  <c r="F55" i="39" s="1"/>
  <c r="F44" i="39" a="1"/>
  <c r="F44" i="39" s="1"/>
  <c r="F22" i="39" a="1"/>
  <c r="F22" i="39" s="1"/>
  <c r="F13" i="39" a="1"/>
  <c r="F13" i="39" s="1"/>
  <c r="G139" i="39" a="1"/>
  <c r="G139" i="39" s="1"/>
  <c r="G121" i="39" a="1"/>
  <c r="G121" i="39" s="1"/>
  <c r="G113" i="39" a="1"/>
  <c r="G113" i="39" s="1"/>
  <c r="G87" i="39" a="1"/>
  <c r="G87" i="39" s="1"/>
  <c r="G79" i="39" a="1"/>
  <c r="G79" i="39" s="1"/>
  <c r="G61" i="39" a="1"/>
  <c r="G61" i="39" s="1"/>
  <c r="G53" i="39" a="1"/>
  <c r="G53" i="39" s="1"/>
  <c r="G45" i="39" a="1"/>
  <c r="G45" i="39" s="1"/>
  <c r="G27" i="39" a="1"/>
  <c r="G27" i="39" s="1"/>
  <c r="G10" i="39" a="1"/>
  <c r="G10" i="39" s="1"/>
  <c r="E143" i="39" a="1"/>
  <c r="E143" i="39" s="1"/>
  <c r="E132" i="39" a="1"/>
  <c r="E132" i="39" s="1"/>
  <c r="E120" i="39" a="1"/>
  <c r="E120" i="39" s="1"/>
  <c r="E108" i="39" a="1"/>
  <c r="E108" i="39" s="1"/>
  <c r="E96" i="39" a="1"/>
  <c r="E96" i="39" s="1"/>
  <c r="E85" i="39" a="1"/>
  <c r="E85" i="39" s="1"/>
  <c r="E73" i="39" a="1"/>
  <c r="E73" i="39" s="1"/>
  <c r="E61" i="39" a="1"/>
  <c r="E61" i="39" s="1"/>
  <c r="E49" i="39" a="1"/>
  <c r="E49" i="39" s="1"/>
  <c r="E38" i="39" a="1"/>
  <c r="E38" i="39" s="1"/>
  <c r="E26" i="39" a="1"/>
  <c r="E26" i="39" s="1"/>
  <c r="E14" i="39" a="1"/>
  <c r="E14" i="39" s="1"/>
  <c r="F141" i="39" a="1"/>
  <c r="F141" i="39" s="1"/>
  <c r="F119" i="39" a="1"/>
  <c r="F119" i="39" s="1"/>
  <c r="F108" i="39" a="1"/>
  <c r="F108" i="39" s="1"/>
  <c r="F97" i="39" a="1"/>
  <c r="F97" i="39" s="1"/>
  <c r="F87" i="39" a="1"/>
  <c r="F87" i="39" s="1"/>
  <c r="F65" i="39" a="1"/>
  <c r="F65" i="39" s="1"/>
  <c r="F54" i="39" a="1"/>
  <c r="F54" i="39" s="1"/>
  <c r="F43" i="39" a="1"/>
  <c r="F43" i="39" s="1"/>
  <c r="F33" i="39" a="1"/>
  <c r="F33" i="39" s="1"/>
  <c r="F12" i="39" a="1"/>
  <c r="F12" i="39" s="1"/>
  <c r="G138" i="39" a="1"/>
  <c r="G138" i="39" s="1"/>
  <c r="G130" i="39" a="1"/>
  <c r="G130" i="39" s="1"/>
  <c r="G120" i="39" a="1"/>
  <c r="G120" i="39" s="1"/>
  <c r="G112" i="39" a="1"/>
  <c r="G112" i="39" s="1"/>
  <c r="G104" i="39" a="1"/>
  <c r="G104" i="39" s="1"/>
  <c r="G94" i="39" a="1"/>
  <c r="G94" i="39" s="1"/>
  <c r="G86" i="39" a="1"/>
  <c r="G86" i="39" s="1"/>
  <c r="G78" i="39" a="1"/>
  <c r="G78" i="39" s="1"/>
  <c r="G69" i="39" a="1"/>
  <c r="G69" i="39" s="1"/>
  <c r="G60" i="39" a="1"/>
  <c r="G60" i="39" s="1"/>
  <c r="G52" i="39" a="1"/>
  <c r="G52" i="39" s="1"/>
  <c r="G44" i="39" a="1"/>
  <c r="G44" i="39" s="1"/>
  <c r="G35" i="39" a="1"/>
  <c r="G35" i="39" s="1"/>
  <c r="G26" i="39" a="1"/>
  <c r="G26" i="39" s="1"/>
  <c r="G19" i="39" a="1"/>
  <c r="G19" i="39" s="1"/>
  <c r="G9" i="39" a="1"/>
  <c r="G9" i="39" s="1"/>
  <c r="E141" i="39" a="1"/>
  <c r="E141" i="39" s="1"/>
  <c r="E130" i="39" a="1"/>
  <c r="E130" i="39" s="1"/>
  <c r="E118" i="39" a="1"/>
  <c r="E118" i="39" s="1"/>
  <c r="E106" i="39" a="1"/>
  <c r="E106" i="39" s="1"/>
  <c r="E94" i="39" a="1"/>
  <c r="E94" i="39" s="1"/>
  <c r="E83" i="39" a="1"/>
  <c r="E83" i="39" s="1"/>
  <c r="E71" i="39" a="1"/>
  <c r="E71" i="39" s="1"/>
  <c r="E59" i="39" a="1"/>
  <c r="E59" i="39" s="1"/>
  <c r="E47" i="39" a="1"/>
  <c r="E47" i="39" s="1"/>
  <c r="E36" i="39" a="1"/>
  <c r="E36" i="39" s="1"/>
  <c r="E24" i="39" a="1"/>
  <c r="E24" i="39" s="1"/>
  <c r="E12" i="39" a="1"/>
  <c r="E12" i="39" s="1"/>
  <c r="F139" i="39" a="1"/>
  <c r="F139" i="39" s="1"/>
  <c r="F128" i="39" a="1"/>
  <c r="F128" i="39" s="1"/>
  <c r="F117" i="39" a="1"/>
  <c r="F117" i="39" s="1"/>
  <c r="F106" i="39" a="1"/>
  <c r="F106" i="39" s="1"/>
  <c r="F95" i="39" a="1"/>
  <c r="F95" i="39" s="1"/>
  <c r="F85" i="39" a="1"/>
  <c r="F85" i="39" s="1"/>
  <c r="F74" i="39" a="1"/>
  <c r="F74" i="39" s="1"/>
  <c r="F63" i="39" a="1"/>
  <c r="F63" i="39" s="1"/>
  <c r="F52" i="39" a="1"/>
  <c r="F52" i="39" s="1"/>
  <c r="F41" i="39" a="1"/>
  <c r="F41" i="39" s="1"/>
  <c r="F31" i="39" a="1"/>
  <c r="F31" i="39" s="1"/>
  <c r="F20" i="39" a="1"/>
  <c r="F20" i="39" s="1"/>
  <c r="F10" i="39" a="1"/>
  <c r="F10" i="39" s="1"/>
  <c r="G137" i="39" a="1"/>
  <c r="G137" i="39" s="1"/>
  <c r="G119" i="39" a="1"/>
  <c r="G119" i="39" s="1"/>
  <c r="G110" i="39" a="1"/>
  <c r="G110" i="39" s="1"/>
  <c r="G102" i="39" a="1"/>
  <c r="G102" i="39" s="1"/>
  <c r="G93" i="39" a="1"/>
  <c r="G93" i="39" s="1"/>
  <c r="G84" i="39" a="1"/>
  <c r="G84" i="39" s="1"/>
  <c r="G68" i="39" a="1"/>
  <c r="G68" i="39" s="1"/>
  <c r="G59" i="39" a="1"/>
  <c r="G59" i="39" s="1"/>
  <c r="G43" i="39" a="1"/>
  <c r="G43" i="39" s="1"/>
  <c r="G34" i="39" a="1"/>
  <c r="G34" i="39" s="1"/>
  <c r="G24" i="39" a="1"/>
  <c r="G24" i="39" s="1"/>
  <c r="G17" i="39" a="1"/>
  <c r="G17" i="39" s="1"/>
  <c r="G8" i="39" a="1"/>
  <c r="G8" i="39" s="1"/>
  <c r="E140" i="39" a="1"/>
  <c r="E140" i="39" s="1"/>
  <c r="E129" i="39" a="1"/>
  <c r="E129" i="39" s="1"/>
  <c r="E117" i="39" a="1"/>
  <c r="E117" i="39" s="1"/>
  <c r="E105" i="39" a="1"/>
  <c r="E105" i="39" s="1"/>
  <c r="E82" i="39" a="1"/>
  <c r="E82" i="39" s="1"/>
  <c r="E70" i="39" a="1"/>
  <c r="E70" i="39" s="1"/>
  <c r="E58" i="39" a="1"/>
  <c r="E58" i="39" s="1"/>
  <c r="E46" i="39" a="1"/>
  <c r="E46" i="39" s="1"/>
  <c r="E35" i="39" a="1"/>
  <c r="E35" i="39" s="1"/>
  <c r="E23" i="39" a="1"/>
  <c r="E23" i="39" s="1"/>
  <c r="E11" i="39" a="1"/>
  <c r="E11" i="39" s="1"/>
  <c r="F138" i="39" a="1"/>
  <c r="F138" i="39" s="1"/>
  <c r="F127" i="39" a="1"/>
  <c r="F127" i="39" s="1"/>
  <c r="F116" i="39" a="1"/>
  <c r="F116" i="39" s="1"/>
  <c r="F94" i="39" a="1"/>
  <c r="F94" i="39" s="1"/>
  <c r="F84" i="39" a="1"/>
  <c r="F84" i="39" s="1"/>
  <c r="F73" i="39" a="1"/>
  <c r="F73" i="39" s="1"/>
  <c r="F62" i="39" a="1"/>
  <c r="F62" i="39" s="1"/>
  <c r="F40" i="39" a="1"/>
  <c r="F40" i="39" s="1"/>
  <c r="F30" i="39" a="1"/>
  <c r="F30" i="39" s="1"/>
  <c r="F19" i="39" a="1"/>
  <c r="F19" i="39" s="1"/>
  <c r="F9" i="39" a="1"/>
  <c r="F9" i="39" s="1"/>
  <c r="G136" i="39" a="1"/>
  <c r="G136" i="39" s="1"/>
  <c r="G128" i="39" a="1"/>
  <c r="G128" i="39" s="1"/>
  <c r="G101" i="39" a="1"/>
  <c r="G101" i="39" s="1"/>
  <c r="G83" i="39" a="1"/>
  <c r="G83" i="39" s="1"/>
  <c r="G76" i="39" a="1"/>
  <c r="G76" i="39" s="1"/>
  <c r="G50" i="39" a="1"/>
  <c r="G50" i="39" s="1"/>
  <c r="G42" i="39" a="1"/>
  <c r="G42" i="39" s="1"/>
  <c r="E139" i="39" a="1"/>
  <c r="E139" i="39" s="1"/>
  <c r="E128" i="39" a="1"/>
  <c r="E128" i="39" s="1"/>
  <c r="E116" i="39" a="1"/>
  <c r="E116" i="39" s="1"/>
  <c r="E104" i="39" a="1"/>
  <c r="E104" i="39" s="1"/>
  <c r="E93" i="39" a="1"/>
  <c r="E93" i="39" s="1"/>
  <c r="E81" i="39" a="1"/>
  <c r="E81" i="39" s="1"/>
  <c r="E69" i="39" a="1"/>
  <c r="E69" i="39" s="1"/>
  <c r="E57" i="39" a="1"/>
  <c r="E57" i="39" s="1"/>
  <c r="E34" i="39" a="1"/>
  <c r="E34" i="39" s="1"/>
  <c r="E22" i="39" a="1"/>
  <c r="E22" i="39" s="1"/>
  <c r="E10" i="39" a="1"/>
  <c r="E10" i="39" s="1"/>
  <c r="F137" i="39" a="1"/>
  <c r="F137" i="39" s="1"/>
  <c r="F126" i="39" a="1"/>
  <c r="F126" i="39" s="1"/>
  <c r="F115" i="39" a="1"/>
  <c r="F115" i="39" s="1"/>
  <c r="F105" i="39" a="1"/>
  <c r="F105" i="39" s="1"/>
  <c r="F83" i="39" a="1"/>
  <c r="F83" i="39" s="1"/>
  <c r="F72" i="39" a="1"/>
  <c r="F72" i="39" s="1"/>
  <c r="F61" i="39" a="1"/>
  <c r="F61" i="39" s="1"/>
  <c r="F51" i="39" a="1"/>
  <c r="F51" i="39" s="1"/>
  <c r="F29" i="39" a="1"/>
  <c r="F29" i="39" s="1"/>
  <c r="F18" i="39" a="1"/>
  <c r="F18" i="39" s="1"/>
  <c r="F8" i="39" a="1"/>
  <c r="F8" i="39" s="1"/>
  <c r="G146" i="39" a="1"/>
  <c r="G146" i="39" s="1"/>
  <c r="G127" i="39" a="1"/>
  <c r="G127" i="39" s="1"/>
  <c r="G118" i="39" a="1"/>
  <c r="G118" i="39" s="1"/>
  <c r="G109" i="39" a="1"/>
  <c r="G109" i="39" s="1"/>
  <c r="G100" i="39" a="1"/>
  <c r="G100" i="39" s="1"/>
  <c r="G92" i="39" a="1"/>
  <c r="G92" i="39" s="1"/>
  <c r="G75" i="39" a="1"/>
  <c r="G75" i="39" s="1"/>
  <c r="G67" i="39" a="1"/>
  <c r="G67" i="39" s="1"/>
  <c r="G58" i="39" a="1"/>
  <c r="G58" i="39" s="1"/>
  <c r="G49" i="39" a="1"/>
  <c r="G49" i="39" s="1"/>
  <c r="G41" i="39" a="1"/>
  <c r="G41" i="39" s="1"/>
  <c r="G33" i="39" a="1"/>
  <c r="G33" i="39" s="1"/>
  <c r="G23" i="39" a="1"/>
  <c r="G23" i="39" s="1"/>
  <c r="G16" i="39" a="1"/>
  <c r="G16" i="39" s="1"/>
  <c r="E137" i="39" a="1"/>
  <c r="E137" i="39" s="1"/>
  <c r="E126" i="39" a="1"/>
  <c r="E126" i="39" s="1"/>
  <c r="E114" i="39" a="1"/>
  <c r="E114" i="39" s="1"/>
  <c r="E102" i="39" a="1"/>
  <c r="E102" i="39" s="1"/>
  <c r="E91" i="39" a="1"/>
  <c r="E91" i="39" s="1"/>
  <c r="E79" i="39" a="1"/>
  <c r="E79" i="39" s="1"/>
  <c r="E67" i="39" a="1"/>
  <c r="E67" i="39" s="1"/>
  <c r="E55" i="39" a="1"/>
  <c r="E55" i="39" s="1"/>
  <c r="E44" i="39" a="1"/>
  <c r="E44" i="39" s="1"/>
  <c r="E32" i="39" a="1"/>
  <c r="E32" i="39" s="1"/>
  <c r="E20" i="39" a="1"/>
  <c r="E20" i="39" s="1"/>
  <c r="E8" i="39" a="1"/>
  <c r="E8" i="39" s="1"/>
  <c r="F135" i="39" a="1"/>
  <c r="F135" i="39" s="1"/>
  <c r="F124" i="39" a="1"/>
  <c r="F124" i="39" s="1"/>
  <c r="F113" i="39" a="1"/>
  <c r="F113" i="39" s="1"/>
  <c r="F103" i="39" a="1"/>
  <c r="F103" i="39" s="1"/>
  <c r="F92" i="39" a="1"/>
  <c r="F92" i="39" s="1"/>
  <c r="F81" i="39" a="1"/>
  <c r="F81" i="39" s="1"/>
  <c r="F70" i="39" a="1"/>
  <c r="F70" i="39" s="1"/>
  <c r="F59" i="39" a="1"/>
  <c r="F59" i="39" s="1"/>
  <c r="F49" i="39" a="1"/>
  <c r="F49" i="39" s="1"/>
  <c r="F38" i="39" a="1"/>
  <c r="F38" i="39" s="1"/>
  <c r="F27" i="39" a="1"/>
  <c r="F27" i="39" s="1"/>
  <c r="F16" i="39" a="1"/>
  <c r="F16" i="39" s="1"/>
  <c r="F6" i="39" a="1"/>
  <c r="F6" i="39" s="1"/>
  <c r="G144" i="39" a="1"/>
  <c r="G144" i="39" s="1"/>
  <c r="G134" i="39" a="1"/>
  <c r="G134" i="39" s="1"/>
  <c r="G125" i="39" a="1"/>
  <c r="G125" i="39" s="1"/>
  <c r="G117" i="39" a="1"/>
  <c r="G117" i="39" s="1"/>
  <c r="G107" i="39" a="1"/>
  <c r="G107" i="39" s="1"/>
  <c r="G98" i="39" a="1"/>
  <c r="G98" i="39" s="1"/>
  <c r="G91" i="39" a="1"/>
  <c r="G91" i="39" s="1"/>
  <c r="G73" i="39" a="1"/>
  <c r="G73" i="39" s="1"/>
  <c r="G65" i="39" a="1"/>
  <c r="G65" i="39" s="1"/>
  <c r="G39" i="39" a="1"/>
  <c r="G39" i="39" s="1"/>
  <c r="G32" i="39" a="1"/>
  <c r="G32" i="39" s="1"/>
  <c r="G22" i="39" a="1"/>
  <c r="G22" i="39" s="1"/>
  <c r="G14" i="39" a="1"/>
  <c r="G14" i="39" s="1"/>
  <c r="G6" i="39" a="1"/>
  <c r="G6" i="39" s="1"/>
  <c r="D1" i="21"/>
  <c r="D10" i="23"/>
  <c r="F10" i="23" s="1"/>
  <c r="I131" i="21" a="1"/>
  <c r="I131" i="21" s="1"/>
  <c r="I139" i="21" a="1"/>
  <c r="I139" i="21" s="1"/>
  <c r="I128" i="21" a="1"/>
  <c r="I128" i="21" s="1"/>
  <c r="I197" i="21" a="1"/>
  <c r="I197" i="21" s="1"/>
  <c r="F121" i="21"/>
  <c r="H121" i="21" s="1"/>
  <c r="I15" i="21" a="1"/>
  <c r="I15" i="21" s="1"/>
  <c r="F239" i="21"/>
  <c r="F175" i="21"/>
  <c r="H175" i="21" s="1"/>
  <c r="I126" i="21" a="1"/>
  <c r="I126" i="21" s="1"/>
  <c r="I129" i="21" a="1"/>
  <c r="I129" i="21" s="1"/>
  <c r="I227" i="21" a="1"/>
  <c r="I227" i="21" s="1"/>
  <c r="I284" i="21" a="1"/>
  <c r="I284" i="21" s="1"/>
  <c r="I183" i="21" a="1"/>
  <c r="I183" i="21" s="1"/>
  <c r="F268" i="21"/>
  <c r="H268" i="21" s="1"/>
  <c r="F73" i="21"/>
  <c r="H73" i="21" s="1"/>
  <c r="F19" i="21"/>
  <c r="L19" i="21" s="1"/>
  <c r="M19" i="21" s="1"/>
  <c r="N19" i="21" s="1"/>
  <c r="F10" i="21"/>
  <c r="I11" i="21" a="1"/>
  <c r="I11" i="21" s="1"/>
  <c r="I29" i="21" a="1"/>
  <c r="I29" i="21" s="1"/>
  <c r="I25" i="21" a="1"/>
  <c r="I25" i="21" s="1"/>
  <c r="I6" i="21" a="1"/>
  <c r="I6" i="21" s="1"/>
  <c r="AE59" i="37" a="1"/>
  <c r="AE59" i="37" s="1"/>
  <c r="AE37" i="37" a="1"/>
  <c r="AE37" i="37" s="1"/>
  <c r="AE117" i="37" a="1"/>
  <c r="AE117" i="37" s="1"/>
  <c r="AE114" i="37" a="1"/>
  <c r="AE114" i="37" s="1"/>
  <c r="AE18" i="37" a="1"/>
  <c r="AE18" i="37" s="1"/>
  <c r="AE188" i="37" a="1"/>
  <c r="AE188" i="37" s="1"/>
  <c r="AE181" i="37" a="1"/>
  <c r="AE181" i="37" s="1"/>
  <c r="AE200" i="37" a="1"/>
  <c r="AE200" i="37" s="1"/>
  <c r="AE109" i="37" a="1"/>
  <c r="AE109" i="37" s="1"/>
  <c r="AE126" i="37" a="1"/>
  <c r="AE126" i="37" s="1"/>
  <c r="AE119" i="37" a="1"/>
  <c r="AE119" i="37" s="1"/>
  <c r="AE168" i="37" a="1"/>
  <c r="AE168" i="37" s="1"/>
  <c r="AE125" i="37" a="1"/>
  <c r="AE125" i="37" s="1"/>
  <c r="AE79" i="37" a="1"/>
  <c r="AE79" i="37" s="1"/>
  <c r="AE121" i="37" a="1"/>
  <c r="AE121" i="37" s="1"/>
  <c r="AE175" i="37" a="1"/>
  <c r="AE175" i="37" s="1"/>
  <c r="AE217" i="37" a="1"/>
  <c r="AE217" i="37" s="1"/>
  <c r="AE45" i="37" a="1"/>
  <c r="AE45" i="37" s="1"/>
  <c r="AE124" i="37" a="1"/>
  <c r="AE124" i="37" s="1"/>
  <c r="AE148" i="37" a="1"/>
  <c r="AE148" i="37" s="1"/>
  <c r="AE208" i="37" a="1"/>
  <c r="AE208" i="37" s="1"/>
  <c r="AE30" i="37" a="1"/>
  <c r="AE30" i="37" s="1"/>
  <c r="AE154" i="37" a="1"/>
  <c r="AE154" i="37" s="1"/>
  <c r="AE186" i="37" a="1"/>
  <c r="AE186" i="37" s="1"/>
  <c r="AE7" i="37" a="1"/>
  <c r="AE7" i="37" s="1"/>
  <c r="AE159" i="37" a="1"/>
  <c r="AE159" i="37" s="1"/>
  <c r="AE179" i="37" a="1"/>
  <c r="AE179" i="37" s="1"/>
  <c r="AE94" i="37" a="1"/>
  <c r="AE94" i="37" s="1"/>
  <c r="AE48" i="37" a="1"/>
  <c r="AE48" i="37" s="1"/>
  <c r="AE9" i="37" a="1"/>
  <c r="AE9" i="37" s="1"/>
  <c r="AE64" i="37" a="1"/>
  <c r="AE64" i="37" s="1"/>
  <c r="AE41" i="37" a="1"/>
  <c r="AE41" i="37" s="1"/>
  <c r="L239" i="21"/>
  <c r="P239" i="21" s="1"/>
  <c r="L175" i="21"/>
  <c r="O175" i="21" s="1"/>
  <c r="I153" i="21" a="1"/>
  <c r="I153" i="21" s="1"/>
  <c r="I237" i="21" a="1"/>
  <c r="I237" i="21" s="1"/>
  <c r="I193" i="21" a="1"/>
  <c r="I193" i="21" s="1"/>
  <c r="I37" i="21" a="1"/>
  <c r="I37" i="21" s="1"/>
  <c r="I196" i="21" a="1"/>
  <c r="I196" i="21" s="1"/>
  <c r="I242" i="21" a="1"/>
  <c r="I242" i="21" s="1"/>
  <c r="I222" i="21" a="1"/>
  <c r="I222" i="21" s="1"/>
  <c r="F122" i="21"/>
  <c r="F173" i="21"/>
  <c r="H173" i="21" s="1"/>
  <c r="I190" i="21" a="1"/>
  <c r="I190" i="21" s="1"/>
  <c r="I83" i="21" a="1"/>
  <c r="I83" i="21" s="1"/>
  <c r="I248" i="21" a="1"/>
  <c r="I248" i="21" s="1"/>
  <c r="I217" i="21" a="1"/>
  <c r="I217" i="21" s="1"/>
  <c r="I184" i="21" a="1"/>
  <c r="I184" i="21" s="1"/>
  <c r="I138" i="21" a="1"/>
  <c r="I138" i="21" s="1"/>
  <c r="I208" i="21" a="1"/>
  <c r="I208" i="21" s="1"/>
  <c r="I271" i="21" a="1"/>
  <c r="I271" i="21" s="1"/>
  <c r="I232" i="21" a="1"/>
  <c r="I232" i="21" s="1"/>
  <c r="I48" i="21" a="1"/>
  <c r="I48" i="21" s="1"/>
  <c r="F133" i="21"/>
  <c r="L133" i="21" s="1"/>
  <c r="M133" i="21" s="1"/>
  <c r="F229" i="21"/>
  <c r="H229" i="21" s="1"/>
  <c r="F231" i="21"/>
  <c r="I95" i="21" a="1"/>
  <c r="I95" i="21" s="1"/>
  <c r="I228" i="21" a="1"/>
  <c r="I228" i="21" s="1"/>
  <c r="I230" i="21" a="1"/>
  <c r="I230" i="21" s="1"/>
  <c r="I194" i="21" a="1"/>
  <c r="I194" i="21" s="1"/>
  <c r="I46" i="21" a="1"/>
  <c r="I46" i="21" s="1"/>
  <c r="F192" i="21"/>
  <c r="L192" i="21" s="1"/>
  <c r="P192" i="21" s="1"/>
  <c r="I266" i="21" a="1"/>
  <c r="I266" i="21" s="1"/>
  <c r="I252" i="21" a="1"/>
  <c r="I252" i="21" s="1"/>
  <c r="I195" i="21" a="1"/>
  <c r="I195" i="21" s="1"/>
  <c r="I44" i="21" a="1"/>
  <c r="I44" i="21" s="1"/>
  <c r="F128" i="21"/>
  <c r="L128" i="21" s="1"/>
  <c r="O128" i="21" s="1"/>
  <c r="F208" i="21"/>
  <c r="L208" i="21" s="1"/>
  <c r="P208" i="21" s="1"/>
  <c r="I238" i="21" a="1"/>
  <c r="I238" i="21" s="1"/>
  <c r="I133" i="21" a="1"/>
  <c r="I133" i="21" s="1"/>
  <c r="F230" i="21"/>
  <c r="L230" i="21" s="1"/>
  <c r="O230" i="21" s="1"/>
  <c r="I287" i="21" a="1"/>
  <c r="I287" i="21" s="1"/>
  <c r="I155" i="21" a="1"/>
  <c r="I155" i="21" s="1"/>
  <c r="I229" i="21" a="1"/>
  <c r="I229" i="21" s="1"/>
  <c r="I27" i="21" a="1"/>
  <c r="I27" i="21" s="1"/>
  <c r="I105" i="21" a="1"/>
  <c r="I105" i="21" s="1"/>
  <c r="I16" i="21" a="1"/>
  <c r="I16" i="21" s="1"/>
  <c r="I180" i="21" a="1"/>
  <c r="I180" i="21" s="1"/>
  <c r="I249" i="21" a="1"/>
  <c r="I249" i="21" s="1"/>
  <c r="I38" i="21" a="1"/>
  <c r="I38" i="21" s="1"/>
  <c r="F215" i="21"/>
  <c r="I8" i="21" a="1"/>
  <c r="I8" i="21" s="1"/>
  <c r="I106" i="21" a="1"/>
  <c r="I106" i="21" s="1"/>
  <c r="I218" i="21" a="1"/>
  <c r="I218" i="21" s="1"/>
  <c r="I89" i="21" a="1"/>
  <c r="I89" i="21" s="1"/>
  <c r="I115" i="21" a="1"/>
  <c r="I115" i="21" s="1"/>
  <c r="I240" i="21" a="1"/>
  <c r="I240" i="21" s="1"/>
  <c r="I235" i="21" a="1"/>
  <c r="I235" i="21" s="1"/>
  <c r="I250" i="21" a="1"/>
  <c r="I250" i="21" s="1"/>
  <c r="I137" i="21" a="1"/>
  <c r="I137" i="21" s="1"/>
  <c r="I7" i="21" a="1"/>
  <c r="I7" i="21" s="1"/>
  <c r="I111" i="21" a="1"/>
  <c r="I111" i="21" s="1"/>
  <c r="F60" i="21"/>
  <c r="L60" i="21" s="1"/>
  <c r="P60" i="21" s="1"/>
  <c r="I58" i="21" a="1"/>
  <c r="I58" i="21" s="1"/>
  <c r="I270" i="21" a="1"/>
  <c r="I270" i="21" s="1"/>
  <c r="I40" i="21" a="1"/>
  <c r="I40" i="21" s="1"/>
  <c r="F144" i="21"/>
  <c r="L144" i="21" s="1"/>
  <c r="O144" i="21" s="1"/>
  <c r="F197" i="21"/>
  <c r="L197" i="21" s="1"/>
  <c r="M197" i="21" s="1"/>
  <c r="F271" i="21"/>
  <c r="I267" i="21" a="1"/>
  <c r="I267" i="21" s="1"/>
  <c r="I43" i="21" a="1"/>
  <c r="I43" i="21" s="1"/>
  <c r="F136" i="21"/>
  <c r="L136" i="21" s="1"/>
  <c r="N136" i="21" s="1"/>
  <c r="I67" i="21" a="1"/>
  <c r="I67" i="21" s="1"/>
  <c r="I259" i="21" a="1"/>
  <c r="I259" i="21" s="1"/>
  <c r="I178" i="21" a="1"/>
  <c r="I178" i="21" s="1"/>
  <c r="F159" i="21"/>
  <c r="L159" i="21" s="1"/>
  <c r="O159" i="21" s="1"/>
  <c r="I159" i="21" a="1"/>
  <c r="I159" i="21" s="1"/>
  <c r="I60" i="21" a="1"/>
  <c r="I60" i="21" s="1"/>
  <c r="I261" i="21" a="1"/>
  <c r="I261" i="21" s="1"/>
  <c r="I182" i="21" a="1"/>
  <c r="I182" i="21" s="1"/>
  <c r="I69" i="21" a="1"/>
  <c r="I69" i="21" s="1"/>
  <c r="I79" i="21" a="1"/>
  <c r="I79" i="21" s="1"/>
  <c r="I120" i="21" a="1"/>
  <c r="I120" i="21" s="1"/>
  <c r="I272" i="21" a="1"/>
  <c r="I272" i="21" s="1"/>
  <c r="I102" i="21" a="1"/>
  <c r="I102" i="21" s="1"/>
  <c r="I169" i="21" a="1"/>
  <c r="I169" i="21" s="1"/>
  <c r="F90" i="21"/>
  <c r="L90" i="21" s="1"/>
  <c r="O90" i="21" s="1"/>
  <c r="F185" i="21"/>
  <c r="H185" i="21" s="1"/>
  <c r="F116" i="21"/>
  <c r="L116" i="21" s="1"/>
  <c r="F253" i="21"/>
  <c r="H253" i="21" s="1"/>
  <c r="I251" i="21" a="1"/>
  <c r="I251" i="21" s="1"/>
  <c r="I166" i="21" a="1"/>
  <c r="I166" i="21" s="1"/>
  <c r="I136" i="21" a="1"/>
  <c r="I136" i="21" s="1"/>
  <c r="I258" i="21" a="1"/>
  <c r="I258" i="21" s="1"/>
  <c r="I243" i="21" a="1"/>
  <c r="I243" i="21" s="1"/>
  <c r="I68" i="21" a="1"/>
  <c r="I68" i="21" s="1"/>
  <c r="I70" i="21" a="1"/>
  <c r="I70" i="21" s="1"/>
  <c r="I47" i="21" a="1"/>
  <c r="I47" i="21" s="1"/>
  <c r="F170" i="21"/>
  <c r="L170" i="21" s="1"/>
  <c r="M170" i="21" s="1"/>
  <c r="I85" i="21" a="1"/>
  <c r="I85" i="21" s="1"/>
  <c r="I18" i="21" a="1"/>
  <c r="I18" i="21" s="1"/>
  <c r="I116" i="21" a="1"/>
  <c r="I116" i="21" s="1"/>
  <c r="I107" i="21" a="1"/>
  <c r="I107" i="21" s="1"/>
  <c r="I86" i="21" a="1"/>
  <c r="I86" i="21" s="1"/>
  <c r="I98" i="21" a="1"/>
  <c r="I98" i="21" s="1"/>
  <c r="I32" i="21" a="1"/>
  <c r="I32" i="21" s="1"/>
  <c r="I281" i="21" a="1"/>
  <c r="I281" i="21" s="1"/>
  <c r="I112" i="21" a="1"/>
  <c r="I112" i="21" s="1"/>
  <c r="I158" i="21" a="1"/>
  <c r="I158" i="21" s="1"/>
  <c r="F77" i="21"/>
  <c r="L77" i="21" s="1"/>
  <c r="F240" i="21"/>
  <c r="H240" i="21" s="1"/>
  <c r="F137" i="21"/>
  <c r="L137" i="21" s="1"/>
  <c r="O137" i="21" s="1"/>
  <c r="F167" i="21"/>
  <c r="F209" i="21"/>
  <c r="L209" i="21" s="1"/>
  <c r="N209" i="21" s="1"/>
  <c r="I84" i="21" a="1"/>
  <c r="I84" i="21" s="1"/>
  <c r="I14" i="21" a="1"/>
  <c r="I14" i="21" s="1"/>
  <c r="I192" i="21" a="1"/>
  <c r="I192" i="21" s="1"/>
  <c r="F13" i="21"/>
  <c r="I96" i="21" a="1"/>
  <c r="I96" i="21" s="1"/>
  <c r="I57" i="21" a="1"/>
  <c r="I57" i="21" s="1"/>
  <c r="I216" i="21" a="1"/>
  <c r="I216" i="21" s="1"/>
  <c r="I127" i="21" a="1"/>
  <c r="I127" i="21" s="1"/>
  <c r="I117" i="21" a="1"/>
  <c r="I117" i="21" s="1"/>
  <c r="I108" i="21" a="1"/>
  <c r="I108" i="21" s="1"/>
  <c r="I140" i="21" a="1"/>
  <c r="I140" i="21" s="1"/>
  <c r="I90" i="21" a="1"/>
  <c r="I90" i="21" s="1"/>
  <c r="I134" i="21" a="1"/>
  <c r="I134" i="21" s="1"/>
  <c r="F172" i="21"/>
  <c r="F202" i="21"/>
  <c r="F148" i="21"/>
  <c r="L148" i="21" s="1"/>
  <c r="O148" i="21" s="1"/>
  <c r="M192" i="21"/>
  <c r="H271" i="21"/>
  <c r="I264" i="21" a="1"/>
  <c r="I264" i="21" s="1"/>
  <c r="I104" i="21" a="1"/>
  <c r="I104" i="21" s="1"/>
  <c r="F154" i="21"/>
  <c r="L154" i="21" s="1"/>
  <c r="M154" i="21" s="1"/>
  <c r="F207" i="21"/>
  <c r="L207" i="21" s="1"/>
  <c r="N207" i="21" s="1"/>
  <c r="F189" i="21"/>
  <c r="L189" i="21" s="1"/>
  <c r="F46" i="21"/>
  <c r="F224" i="21"/>
  <c r="L224" i="21" s="1"/>
  <c r="F36" i="21"/>
  <c r="L36" i="21" s="1"/>
  <c r="M36" i="21" s="1"/>
  <c r="F264" i="21"/>
  <c r="L264" i="21" s="1"/>
  <c r="O264" i="21" s="1"/>
  <c r="F261" i="21"/>
  <c r="L261" i="21" s="1"/>
  <c r="O261" i="21" s="1"/>
  <c r="F237" i="21"/>
  <c r="L237" i="21" s="1"/>
  <c r="O237" i="21" s="1"/>
  <c r="F249" i="21"/>
  <c r="L249" i="21" s="1"/>
  <c r="M249" i="21" s="1"/>
  <c r="F291" i="21"/>
  <c r="L291" i="21" s="1"/>
  <c r="F260" i="21"/>
  <c r="H260" i="21" s="1"/>
  <c r="I10" i="21" a="1"/>
  <c r="I10" i="21" s="1"/>
  <c r="I269" i="21" a="1"/>
  <c r="I269" i="21" s="1"/>
  <c r="I241" i="21" a="1"/>
  <c r="I241" i="21" s="1"/>
  <c r="I152" i="21" a="1"/>
  <c r="I152" i="21" s="1"/>
  <c r="I121" i="21" a="1"/>
  <c r="I121" i="21" s="1"/>
  <c r="I42" i="21" a="1"/>
  <c r="I42" i="21" s="1"/>
  <c r="I262" i="21" a="1"/>
  <c r="I262" i="21" s="1"/>
  <c r="I189" i="21" a="1"/>
  <c r="I189" i="21" s="1"/>
  <c r="I144" i="21" a="1"/>
  <c r="I144" i="21" s="1"/>
  <c r="I66" i="21" a="1"/>
  <c r="I66" i="21" s="1"/>
  <c r="I275" i="21" a="1"/>
  <c r="I275" i="21" s="1"/>
  <c r="I94" i="21" a="1"/>
  <c r="I94" i="21" s="1"/>
  <c r="F25" i="21"/>
  <c r="L25" i="21" s="1"/>
  <c r="O25" i="21" s="1"/>
  <c r="F279" i="21"/>
  <c r="L279" i="21" s="1"/>
  <c r="F200" i="21"/>
  <c r="L200" i="21" s="1"/>
  <c r="M200" i="21" s="1"/>
  <c r="F165" i="21"/>
  <c r="L165" i="21" s="1"/>
  <c r="M165" i="21" s="1"/>
  <c r="F234" i="21"/>
  <c r="L234" i="21" s="1"/>
  <c r="N234" i="21" s="1"/>
  <c r="F44" i="21"/>
  <c r="L44" i="21" s="1"/>
  <c r="F35" i="21"/>
  <c r="L35" i="21" s="1"/>
  <c r="M35" i="21" s="1"/>
  <c r="F206" i="21"/>
  <c r="F248" i="21"/>
  <c r="L248" i="21" s="1"/>
  <c r="M248" i="21" s="1"/>
  <c r="F8" i="21"/>
  <c r="L8" i="21" s="1"/>
  <c r="N8" i="21" s="1"/>
  <c r="F87" i="21"/>
  <c r="F54" i="21"/>
  <c r="L54" i="21" s="1"/>
  <c r="O54" i="21" s="1"/>
  <c r="I273" i="21" a="1"/>
  <c r="I273" i="21" s="1"/>
  <c r="I233" i="21" a="1"/>
  <c r="I233" i="21" s="1"/>
  <c r="I156" i="21" a="1"/>
  <c r="I156" i="21" s="1"/>
  <c r="I103" i="21" a="1"/>
  <c r="I103" i="21" s="1"/>
  <c r="I285" i="21" a="1"/>
  <c r="I285" i="21" s="1"/>
  <c r="I75" i="21" a="1"/>
  <c r="I75" i="21" s="1"/>
  <c r="I52" i="21" a="1"/>
  <c r="I52" i="21" s="1"/>
  <c r="F188" i="21"/>
  <c r="L188" i="21" s="1"/>
  <c r="F111" i="21"/>
  <c r="L111" i="21" s="1"/>
  <c r="M111" i="21" s="1"/>
  <c r="F272" i="21"/>
  <c r="L272" i="21" s="1"/>
  <c r="N272" i="21" s="1"/>
  <c r="F9" i="21"/>
  <c r="L9" i="21" s="1"/>
  <c r="O9" i="21" s="1"/>
  <c r="F285" i="21"/>
  <c r="L285" i="21" s="1"/>
  <c r="M285" i="21" s="1"/>
  <c r="F45" i="21"/>
  <c r="L45" i="21" s="1"/>
  <c r="F266" i="21"/>
  <c r="L266" i="21" s="1"/>
  <c r="F98" i="21"/>
  <c r="F71" i="21"/>
  <c r="L71" i="21" s="1"/>
  <c r="N71" i="21" s="1"/>
  <c r="H239" i="21"/>
  <c r="I209" i="21" a="1"/>
  <c r="I209" i="21" s="1"/>
  <c r="I141" i="21" a="1"/>
  <c r="I141" i="21" s="1"/>
  <c r="I100" i="21" a="1"/>
  <c r="I100" i="21" s="1"/>
  <c r="I282" i="21" a="1"/>
  <c r="I282" i="21" s="1"/>
  <c r="I245" i="21" a="1"/>
  <c r="I245" i="21" s="1"/>
  <c r="I167" i="21" a="1"/>
  <c r="I167" i="21" s="1"/>
  <c r="I113" i="21" a="1"/>
  <c r="I113" i="21" s="1"/>
  <c r="I45" i="21" a="1"/>
  <c r="I45" i="21" s="1"/>
  <c r="L271" i="21"/>
  <c r="O271" i="21" s="1"/>
  <c r="L253" i="21"/>
  <c r="M253" i="21" s="1"/>
  <c r="I51" i="21" a="1"/>
  <c r="I51" i="21" s="1"/>
  <c r="F199" i="21"/>
  <c r="L199" i="21" s="1"/>
  <c r="O199" i="21" s="1"/>
  <c r="F141" i="21"/>
  <c r="L141" i="21" s="1"/>
  <c r="O141" i="21" s="1"/>
  <c r="F223" i="21"/>
  <c r="F256" i="21"/>
  <c r="F82" i="21"/>
  <c r="L82" i="21" s="1"/>
  <c r="P82" i="21" s="1"/>
  <c r="F169" i="21"/>
  <c r="L169" i="21" s="1"/>
  <c r="M169" i="21" s="1"/>
  <c r="F75" i="21"/>
  <c r="L75" i="21" s="1"/>
  <c r="P75" i="21" s="1"/>
  <c r="F50" i="21"/>
  <c r="F276" i="21"/>
  <c r="L276" i="21" s="1"/>
  <c r="F59" i="21"/>
  <c r="F109" i="21"/>
  <c r="L109" i="21" s="1"/>
  <c r="P109" i="21" s="1"/>
  <c r="F80" i="21"/>
  <c r="L80" i="21" s="1"/>
  <c r="N80" i="21" s="1"/>
  <c r="F99" i="21"/>
  <c r="I39" i="21" a="1"/>
  <c r="I39" i="21" s="1"/>
  <c r="I26" i="21" a="1"/>
  <c r="I26" i="21" s="1"/>
  <c r="I56" i="21" a="1"/>
  <c r="I56" i="21" s="1"/>
  <c r="I263" i="21" a="1"/>
  <c r="I263" i="21" s="1"/>
  <c r="I179" i="21" a="1"/>
  <c r="I179" i="21" s="1"/>
  <c r="I21" i="21" a="1"/>
  <c r="I21" i="21" s="1"/>
  <c r="I286" i="21" a="1"/>
  <c r="I286" i="21" s="1"/>
  <c r="I20" i="21" a="1"/>
  <c r="I20" i="21" s="1"/>
  <c r="I23" i="21" a="1"/>
  <c r="I23" i="21" s="1"/>
  <c r="F211" i="21"/>
  <c r="L211" i="21" s="1"/>
  <c r="F233" i="21"/>
  <c r="L233" i="21" s="1"/>
  <c r="P233" i="21" s="1"/>
  <c r="F31" i="21"/>
  <c r="F11" i="21"/>
  <c r="L11" i="21" s="1"/>
  <c r="F24" i="21"/>
  <c r="L24" i="21" s="1"/>
  <c r="P24" i="21" s="1"/>
  <c r="F57" i="21"/>
  <c r="L57" i="21" s="1"/>
  <c r="P57" i="21" s="1"/>
  <c r="F287" i="21"/>
  <c r="L287" i="21" s="1"/>
  <c r="O287" i="21" s="1"/>
  <c r="F119" i="21"/>
  <c r="L119" i="21" s="1"/>
  <c r="O119" i="21" s="1"/>
  <c r="F88" i="21"/>
  <c r="L88" i="21" s="1"/>
  <c r="P88" i="21" s="1"/>
  <c r="I165" i="21" a="1"/>
  <c r="I165" i="21" s="1"/>
  <c r="I132" i="21" a="1"/>
  <c r="I132" i="21" s="1"/>
  <c r="I64" i="21" a="1"/>
  <c r="I64" i="21" s="1"/>
  <c r="I274" i="21" a="1"/>
  <c r="I274" i="21" s="1"/>
  <c r="I145" i="21" a="1"/>
  <c r="I145" i="21" s="1"/>
  <c r="I236" i="21" a="1"/>
  <c r="I236" i="21" s="1"/>
  <c r="I49" i="21" a="1"/>
  <c r="I49" i="21" s="1"/>
  <c r="L229" i="21"/>
  <c r="O229" i="21" s="1"/>
  <c r="L185" i="21"/>
  <c r="M185" i="21" s="1"/>
  <c r="L173" i="21"/>
  <c r="P173" i="21" s="1"/>
  <c r="D320" i="24" a="1"/>
  <c r="D320" i="24" s="1"/>
  <c r="F320" i="24" s="1"/>
  <c r="F222" i="21"/>
  <c r="L222" i="21" s="1"/>
  <c r="M222" i="21" s="1"/>
  <c r="F198" i="21"/>
  <c r="F245" i="21"/>
  <c r="L245" i="21" s="1"/>
  <c r="P245" i="21" s="1"/>
  <c r="F47" i="21"/>
  <c r="L47" i="21" s="1"/>
  <c r="F28" i="21"/>
  <c r="L28" i="21" s="1"/>
  <c r="M28" i="21" s="1"/>
  <c r="F93" i="21"/>
  <c r="F228" i="21"/>
  <c r="L228" i="21" s="1"/>
  <c r="O228" i="21" s="1"/>
  <c r="F30" i="21"/>
  <c r="F29" i="21"/>
  <c r="L29" i="21" s="1"/>
  <c r="F37" i="21"/>
  <c r="F130" i="21"/>
  <c r="L130" i="21" s="1"/>
  <c r="M130" i="21" s="1"/>
  <c r="F48" i="21"/>
  <c r="I36" i="21" a="1"/>
  <c r="I36" i="21" s="1"/>
  <c r="I170" i="21" a="1"/>
  <c r="I170" i="21" s="1"/>
  <c r="I31" i="21" a="1"/>
  <c r="I31" i="21" s="1"/>
  <c r="I276" i="21" a="1"/>
  <c r="I276" i="21" s="1"/>
  <c r="I147" i="21" a="1"/>
  <c r="I147" i="21" s="1"/>
  <c r="I146" i="21" a="1"/>
  <c r="I146" i="21" s="1"/>
  <c r="I24" i="21" a="1"/>
  <c r="I24" i="21" s="1"/>
  <c r="F220" i="21"/>
  <c r="L220" i="21" s="1"/>
  <c r="P220" i="21" s="1"/>
  <c r="F14" i="21"/>
  <c r="F241" i="21"/>
  <c r="F139" i="21"/>
  <c r="L139" i="21" s="1"/>
  <c r="F281" i="21"/>
  <c r="L281" i="21" s="1"/>
  <c r="P281" i="21" s="1"/>
  <c r="F194" i="21"/>
  <c r="L194" i="21" s="1"/>
  <c r="N194" i="21" s="1"/>
  <c r="F160" i="21"/>
  <c r="L160" i="21" s="1"/>
  <c r="F51" i="21"/>
  <c r="F182" i="21"/>
  <c r="L182" i="21" s="1"/>
  <c r="O182" i="21" s="1"/>
  <c r="F6" i="21"/>
  <c r="L6" i="21" s="1"/>
  <c r="N6" i="21" s="1"/>
  <c r="F226" i="21"/>
  <c r="L226" i="21" s="1"/>
  <c r="P226" i="21" s="1"/>
  <c r="F290" i="21"/>
  <c r="L290" i="21" s="1"/>
  <c r="P290" i="21" s="1"/>
  <c r="F52" i="21"/>
  <c r="L52" i="21" s="1"/>
  <c r="F214" i="21"/>
  <c r="L214" i="21" s="1"/>
  <c r="F103" i="21"/>
  <c r="L103" i="21" s="1"/>
  <c r="N103" i="21" s="1"/>
  <c r="F55" i="21"/>
  <c r="L55" i="21" s="1"/>
  <c r="N55" i="21" s="1"/>
  <c r="F284" i="21"/>
  <c r="L284" i="21" s="1"/>
  <c r="F65" i="21"/>
  <c r="L65" i="21" s="1"/>
  <c r="O65" i="21" s="1"/>
  <c r="F118" i="21"/>
  <c r="L118" i="21" s="1"/>
  <c r="O118" i="21" s="1"/>
  <c r="F255" i="21"/>
  <c r="L255" i="21" s="1"/>
  <c r="N255" i="21" s="1"/>
  <c r="F254" i="21"/>
  <c r="L254" i="21" s="1"/>
  <c r="M254" i="21" s="1"/>
  <c r="F250" i="21"/>
  <c r="L250" i="21" s="1"/>
  <c r="F232" i="21"/>
  <c r="L232" i="21" s="1"/>
  <c r="O232" i="21" s="1"/>
  <c r="F100" i="21"/>
  <c r="L100" i="21" s="1"/>
  <c r="I76" i="21" a="1"/>
  <c r="I76" i="21" s="1"/>
  <c r="I204" i="21" a="1"/>
  <c r="I204" i="21" s="1"/>
  <c r="I59" i="21" a="1"/>
  <c r="I59" i="21" s="1"/>
  <c r="I239" i="21" a="1"/>
  <c r="I239" i="21" s="1"/>
  <c r="I185" i="21" a="1"/>
  <c r="I185" i="21" s="1"/>
  <c r="I119" i="21" a="1"/>
  <c r="I119" i="21" s="1"/>
  <c r="I71" i="21" a="1"/>
  <c r="I71" i="21" s="1"/>
  <c r="I253" i="21" a="1"/>
  <c r="I253" i="21" s="1"/>
  <c r="I210" i="21" a="1"/>
  <c r="I210" i="21" s="1"/>
  <c r="I142" i="21" a="1"/>
  <c r="I142" i="21" s="1"/>
  <c r="I101" i="21" a="1"/>
  <c r="I101" i="21" s="1"/>
  <c r="I283" i="21" a="1"/>
  <c r="I283" i="21" s="1"/>
  <c r="I234" i="21" a="1"/>
  <c r="I234" i="21" s="1"/>
  <c r="I157" i="21" a="1"/>
  <c r="I157" i="21" s="1"/>
  <c r="I226" i="21" a="1"/>
  <c r="I226" i="21" s="1"/>
  <c r="F42" i="21"/>
  <c r="L42" i="21" s="1"/>
  <c r="F282" i="21"/>
  <c r="L282" i="21" s="1"/>
  <c r="F81" i="21"/>
  <c r="L81" i="21" s="1"/>
  <c r="N81" i="21" s="1"/>
  <c r="F193" i="21"/>
  <c r="L193" i="21" s="1"/>
  <c r="N193" i="21" s="1"/>
  <c r="F112" i="21"/>
  <c r="L112" i="21" s="1"/>
  <c r="P112" i="21" s="1"/>
  <c r="F97" i="21"/>
  <c r="L97" i="21" s="1"/>
  <c r="N97" i="21" s="1"/>
  <c r="F157" i="21"/>
  <c r="L157" i="21" s="1"/>
  <c r="O157" i="21" s="1"/>
  <c r="F135" i="21"/>
  <c r="L135" i="21" s="1"/>
  <c r="P135" i="21" s="1"/>
  <c r="F84" i="21"/>
  <c r="L84" i="21" s="1"/>
  <c r="F195" i="21"/>
  <c r="H195" i="21" s="1"/>
  <c r="F174" i="21"/>
  <c r="F140" i="21"/>
  <c r="L140" i="21" s="1"/>
  <c r="M140" i="21" s="1"/>
  <c r="I35" i="21" a="1"/>
  <c r="I35" i="21" s="1"/>
  <c r="I130" i="21" a="1"/>
  <c r="I130" i="21" s="1"/>
  <c r="I80" i="21" a="1"/>
  <c r="I80" i="21" s="1"/>
  <c r="I260" i="21" a="1"/>
  <c r="I260" i="21" s="1"/>
  <c r="I221" i="21" a="1"/>
  <c r="I221" i="21" s="1"/>
  <c r="I154" i="21" a="1"/>
  <c r="I154" i="21" s="1"/>
  <c r="I19" i="21" a="1"/>
  <c r="I19" i="21" s="1"/>
  <c r="I50" i="21" a="1"/>
  <c r="I50" i="21" s="1"/>
  <c r="I246" i="21" a="1"/>
  <c r="I246" i="21" s="1"/>
  <c r="I168" i="21" a="1"/>
  <c r="I168" i="21" s="1"/>
  <c r="I203" i="21" a="1"/>
  <c r="I203" i="21" s="1"/>
  <c r="F205" i="21"/>
  <c r="L205" i="21" s="1"/>
  <c r="M205" i="21" s="1"/>
  <c r="F91" i="21"/>
  <c r="L91" i="21" s="1"/>
  <c r="N91" i="21" s="1"/>
  <c r="F277" i="21"/>
  <c r="L277" i="21" s="1"/>
  <c r="M277" i="21" s="1"/>
  <c r="F123" i="21"/>
  <c r="L123" i="21" s="1"/>
  <c r="M123" i="21" s="1"/>
  <c r="F149" i="21"/>
  <c r="L149" i="21" s="1"/>
  <c r="P149" i="21" s="1"/>
  <c r="F168" i="21"/>
  <c r="L168" i="21" s="1"/>
  <c r="P168" i="21" s="1"/>
  <c r="F86" i="21"/>
  <c r="F146" i="21"/>
  <c r="L146" i="21" s="1"/>
  <c r="P146" i="21" s="1"/>
  <c r="F115" i="21"/>
  <c r="F96" i="21"/>
  <c r="L96" i="21" s="1"/>
  <c r="N96" i="21" s="1"/>
  <c r="F259" i="21"/>
  <c r="H259" i="21" s="1"/>
  <c r="F186" i="21"/>
  <c r="L186" i="21" s="1"/>
  <c r="N186" i="21" s="1"/>
  <c r="F152" i="21"/>
  <c r="L152" i="21" s="1"/>
  <c r="N152" i="21" s="1"/>
  <c r="F79" i="21"/>
  <c r="L79" i="21" s="1"/>
  <c r="L10" i="21"/>
  <c r="M10" i="21" s="1"/>
  <c r="H10" i="21"/>
  <c r="I97" i="21" a="1"/>
  <c r="I97" i="21" s="1"/>
  <c r="I268" i="21" a="1"/>
  <c r="I268" i="21" s="1"/>
  <c r="I151" i="21" a="1"/>
  <c r="I151" i="21" s="1"/>
  <c r="I110" i="21" a="1"/>
  <c r="I110" i="21" s="1"/>
  <c r="I280" i="21" a="1"/>
  <c r="I280" i="21" s="1"/>
  <c r="I254" i="21" a="1"/>
  <c r="I254" i="21" s="1"/>
  <c r="I177" i="21" a="1"/>
  <c r="I177" i="21" s="1"/>
  <c r="I143" i="21" a="1"/>
  <c r="I143" i="21" s="1"/>
  <c r="I65" i="21" a="1"/>
  <c r="I65" i="21" s="1"/>
  <c r="I28" i="21" a="1"/>
  <c r="I28" i="21" s="1"/>
  <c r="I191" i="21" a="1"/>
  <c r="I191" i="21" s="1"/>
  <c r="I181" i="21" a="1"/>
  <c r="I181" i="21" s="1"/>
  <c r="F117" i="21"/>
  <c r="L117" i="21" s="1"/>
  <c r="F184" i="21"/>
  <c r="L184" i="21" s="1"/>
  <c r="O184" i="21" s="1"/>
  <c r="F156" i="21"/>
  <c r="H156" i="21" s="1"/>
  <c r="F69" i="21"/>
  <c r="L69" i="21" s="1"/>
  <c r="P69" i="21" s="1"/>
  <c r="F191" i="21"/>
  <c r="F129" i="21"/>
  <c r="L129" i="21" s="1"/>
  <c r="N129" i="21" s="1"/>
  <c r="F203" i="21"/>
  <c r="L203" i="21" s="1"/>
  <c r="O203" i="21" s="1"/>
  <c r="F147" i="21"/>
  <c r="L147" i="21" s="1"/>
  <c r="O147" i="21" s="1"/>
  <c r="F127" i="21"/>
  <c r="L127" i="21" s="1"/>
  <c r="P127" i="21" s="1"/>
  <c r="F176" i="21"/>
  <c r="L176" i="21" s="1"/>
  <c r="P176" i="21" s="1"/>
  <c r="F219" i="21"/>
  <c r="L219" i="21" s="1"/>
  <c r="N219" i="21" s="1"/>
  <c r="F187" i="21"/>
  <c r="L187" i="21" s="1"/>
  <c r="N187" i="21" s="1"/>
  <c r="I205" i="21" a="1"/>
  <c r="I205" i="21" s="1"/>
  <c r="I77" i="21" a="1"/>
  <c r="I77" i="21" s="1"/>
  <c r="I206" i="21" a="1"/>
  <c r="I206" i="21" s="1"/>
  <c r="I78" i="21" a="1"/>
  <c r="I78" i="21" s="1"/>
  <c r="I207" i="21" a="1"/>
  <c r="I207" i="21" s="1"/>
  <c r="I87" i="21" a="1"/>
  <c r="I87" i="21" s="1"/>
  <c r="I219" i="21" a="1"/>
  <c r="I219" i="21" s="1"/>
  <c r="I88" i="21" a="1"/>
  <c r="I88" i="21" s="1"/>
  <c r="I220" i="21" a="1"/>
  <c r="I220" i="21" s="1"/>
  <c r="I99" i="21" a="1"/>
  <c r="I99" i="21" s="1"/>
  <c r="I231" i="21" a="1"/>
  <c r="I231" i="21" s="1"/>
  <c r="I17" i="21" a="1"/>
  <c r="I17" i="21" s="1"/>
  <c r="I244" i="21" a="1"/>
  <c r="I244" i="21" s="1"/>
  <c r="I122" i="21" a="1"/>
  <c r="I122" i="21" s="1"/>
  <c r="I255" i="21" a="1"/>
  <c r="I255" i="21" s="1"/>
  <c r="I123" i="21" a="1"/>
  <c r="I123" i="21" s="1"/>
  <c r="I256" i="21" a="1"/>
  <c r="I256" i="21" s="1"/>
  <c r="I124" i="21" a="1"/>
  <c r="I124" i="21" s="1"/>
  <c r="I33" i="21" a="1"/>
  <c r="I33" i="21" s="1"/>
  <c r="I215" i="21" a="1"/>
  <c r="I215" i="21" s="1"/>
  <c r="I30" i="21" a="1"/>
  <c r="I30" i="21" s="1"/>
  <c r="F34" i="21"/>
  <c r="F177" i="21"/>
  <c r="L177" i="21" s="1"/>
  <c r="O177" i="21" s="1"/>
  <c r="F288" i="21"/>
  <c r="L288" i="21" s="1"/>
  <c r="P288" i="21" s="1"/>
  <c r="F89" i="21"/>
  <c r="L89" i="21" s="1"/>
  <c r="P89" i="21" s="1"/>
  <c r="F101" i="21"/>
  <c r="L101" i="21" s="1"/>
  <c r="O101" i="21" s="1"/>
  <c r="F212" i="21"/>
  <c r="L212" i="21" s="1"/>
  <c r="N212" i="21" s="1"/>
  <c r="F68" i="21"/>
  <c r="L68" i="21" s="1"/>
  <c r="O68" i="21" s="1"/>
  <c r="F221" i="21"/>
  <c r="L221" i="21" s="1"/>
  <c r="N221" i="21" s="1"/>
  <c r="F134" i="21"/>
  <c r="L134" i="21" s="1"/>
  <c r="M134" i="21" s="1"/>
  <c r="F246" i="21"/>
  <c r="L246" i="21" s="1"/>
  <c r="P246" i="21" s="1"/>
  <c r="F218" i="21"/>
  <c r="L218" i="21" s="1"/>
  <c r="O218" i="21" s="1"/>
  <c r="F66" i="21"/>
  <c r="L66" i="21" s="1"/>
  <c r="M66" i="21" s="1"/>
  <c r="F180" i="21"/>
  <c r="L180" i="21" s="1"/>
  <c r="F275" i="21"/>
  <c r="F20" i="21"/>
  <c r="L20" i="21" s="1"/>
  <c r="M20" i="21" s="1"/>
  <c r="N20" i="21" s="1"/>
  <c r="F158" i="21"/>
  <c r="L158" i="21" s="1"/>
  <c r="O158" i="21" s="1"/>
  <c r="F251" i="21"/>
  <c r="L251" i="21" s="1"/>
  <c r="F126" i="21"/>
  <c r="L126" i="21" s="1"/>
  <c r="P126" i="21" s="1"/>
  <c r="F15" i="21"/>
  <c r="L15" i="21" s="1"/>
  <c r="O15" i="21" s="1"/>
  <c r="F106" i="21"/>
  <c r="L106" i="21" s="1"/>
  <c r="O106" i="21" s="1"/>
  <c r="F267" i="21"/>
  <c r="L267" i="21" s="1"/>
  <c r="P267" i="21" s="1"/>
  <c r="F63" i="21"/>
  <c r="L63" i="21" s="1"/>
  <c r="F196" i="21"/>
  <c r="L196" i="21" s="1"/>
  <c r="O196" i="21" s="1"/>
  <c r="F62" i="21"/>
  <c r="L62" i="21" s="1"/>
  <c r="N62" i="21" s="1"/>
  <c r="F164" i="21"/>
  <c r="L164" i="21" s="1"/>
  <c r="O164" i="21" s="1"/>
  <c r="F280" i="21"/>
  <c r="H280" i="21" s="1"/>
  <c r="H207" i="21"/>
  <c r="H264" i="21"/>
  <c r="D322" i="24" a="1"/>
  <c r="D322" i="24" s="1"/>
  <c r="F322" i="24" s="1"/>
  <c r="F17" i="21"/>
  <c r="L17" i="21" s="1"/>
  <c r="F244" i="21"/>
  <c r="L244" i="21" s="1"/>
  <c r="P244" i="21" s="1"/>
  <c r="F289" i="21"/>
  <c r="L289" i="21" s="1"/>
  <c r="O289" i="21" s="1"/>
  <c r="F49" i="21"/>
  <c r="L49" i="21" s="1"/>
  <c r="F143" i="21"/>
  <c r="F263" i="21"/>
  <c r="L263" i="21" s="1"/>
  <c r="M263" i="21" s="1"/>
  <c r="F162" i="21"/>
  <c r="L162" i="21" s="1"/>
  <c r="M162" i="21" s="1"/>
  <c r="F74" i="21"/>
  <c r="L74" i="21" s="1"/>
  <c r="M74" i="21" s="1"/>
  <c r="F179" i="21"/>
  <c r="F181" i="21"/>
  <c r="L181" i="21" s="1"/>
  <c r="M181" i="21" s="1"/>
  <c r="F113" i="21"/>
  <c r="L113" i="21" s="1"/>
  <c r="O113" i="21" s="1"/>
  <c r="F225" i="21"/>
  <c r="L225" i="21" s="1"/>
  <c r="M225" i="21" s="1"/>
  <c r="F107" i="21"/>
  <c r="L107" i="21" s="1"/>
  <c r="O107" i="21" s="1"/>
  <c r="F72" i="21"/>
  <c r="L72" i="21" s="1"/>
  <c r="P72" i="21" s="1"/>
  <c r="F94" i="21"/>
  <c r="F236" i="21"/>
  <c r="L236" i="21" s="1"/>
  <c r="O236" i="21" s="1"/>
  <c r="F83" i="21"/>
  <c r="L83" i="21" s="1"/>
  <c r="M83" i="21" s="1"/>
  <c r="F18" i="21"/>
  <c r="L18" i="21" s="1"/>
  <c r="F258" i="21"/>
  <c r="L258" i="21" s="1"/>
  <c r="P258" i="21" s="1"/>
  <c r="F23" i="21"/>
  <c r="L23" i="21" s="1"/>
  <c r="M23" i="21" s="1"/>
  <c r="F151" i="21"/>
  <c r="L151" i="21" s="1"/>
  <c r="M151" i="21" s="1"/>
  <c r="F252" i="21"/>
  <c r="L252" i="21" s="1"/>
  <c r="P252" i="21" s="1"/>
  <c r="H11" i="21"/>
  <c r="I148" i="21" a="1"/>
  <c r="I148" i="21" s="1"/>
  <c r="I277" i="21" a="1"/>
  <c r="I277" i="21" s="1"/>
  <c r="I149" i="21" a="1"/>
  <c r="I149" i="21" s="1"/>
  <c r="I278" i="21" a="1"/>
  <c r="I278" i="21" s="1"/>
  <c r="I150" i="21" a="1"/>
  <c r="I150" i="21" s="1"/>
  <c r="I279" i="21" a="1"/>
  <c r="I279" i="21" s="1"/>
  <c r="I163" i="21" a="1"/>
  <c r="I163" i="21" s="1"/>
  <c r="I291" i="21" a="1"/>
  <c r="I291" i="21" s="1"/>
  <c r="I164" i="21" a="1"/>
  <c r="I164" i="21" s="1"/>
  <c r="I55" i="21" a="1"/>
  <c r="I55" i="21" s="1"/>
  <c r="I176" i="21" a="1"/>
  <c r="I176" i="21" s="1"/>
  <c r="I34" i="21" a="1"/>
  <c r="I34" i="21" s="1"/>
  <c r="I188" i="21" a="1"/>
  <c r="I188" i="21" s="1"/>
  <c r="I22" i="21" a="1"/>
  <c r="I22" i="21" s="1"/>
  <c r="I200" i="21" a="1"/>
  <c r="I200" i="21" s="1"/>
  <c r="I74" i="21" a="1"/>
  <c r="I74" i="21" s="1"/>
  <c r="I201" i="21" a="1"/>
  <c r="I201" i="21" s="1"/>
  <c r="I9" i="21" a="1"/>
  <c r="I9" i="21" s="1"/>
  <c r="I202" i="21" a="1"/>
  <c r="I202" i="21" s="1"/>
  <c r="I265" i="21" a="1"/>
  <c r="I265" i="21" s="1"/>
  <c r="I135" i="21" a="1"/>
  <c r="I135" i="21" s="1"/>
  <c r="D321" i="24" a="1"/>
  <c r="D321" i="24" s="1"/>
  <c r="F321" i="24" s="1"/>
  <c r="F26" i="21"/>
  <c r="L26" i="21" s="1"/>
  <c r="P26" i="21" s="1"/>
  <c r="F27" i="21"/>
  <c r="L27" i="21" s="1"/>
  <c r="P27" i="21" s="1"/>
  <c r="F53" i="21"/>
  <c r="L53" i="21" s="1"/>
  <c r="N53" i="21" s="1"/>
  <c r="F56" i="21"/>
  <c r="L56" i="21" s="1"/>
  <c r="P56" i="21" s="1"/>
  <c r="F155" i="21"/>
  <c r="L155" i="21" s="1"/>
  <c r="P155" i="21" s="1"/>
  <c r="F274" i="21"/>
  <c r="L274" i="21" s="1"/>
  <c r="O274" i="21" s="1"/>
  <c r="F16" i="21"/>
  <c r="L16" i="21" s="1"/>
  <c r="F41" i="21"/>
  <c r="L41" i="21" s="1"/>
  <c r="P41" i="21" s="1"/>
  <c r="F190" i="21"/>
  <c r="L190" i="21" s="1"/>
  <c r="O190" i="21" s="1"/>
  <c r="F286" i="21"/>
  <c r="L286" i="21" s="1"/>
  <c r="F131" i="21"/>
  <c r="F124" i="21"/>
  <c r="L124" i="21" s="1"/>
  <c r="O124" i="21" s="1"/>
  <c r="F235" i="21"/>
  <c r="L235" i="21" s="1"/>
  <c r="O235" i="21" s="1"/>
  <c r="F161" i="21"/>
  <c r="L161" i="21" s="1"/>
  <c r="F153" i="21"/>
  <c r="L153" i="21" s="1"/>
  <c r="M153" i="21" s="1"/>
  <c r="F104" i="21"/>
  <c r="L104" i="21" s="1"/>
  <c r="F247" i="21"/>
  <c r="L247" i="21" s="1"/>
  <c r="P247" i="21" s="1"/>
  <c r="F204" i="21"/>
  <c r="L204" i="21" s="1"/>
  <c r="F58" i="21"/>
  <c r="F171" i="21"/>
  <c r="F78" i="21"/>
  <c r="L78" i="21" s="1"/>
  <c r="M78" i="21" s="1"/>
  <c r="F61" i="21"/>
  <c r="L61" i="21" s="1"/>
  <c r="M61" i="21" s="1"/>
  <c r="F38" i="21"/>
  <c r="L38" i="21" s="1"/>
  <c r="F110" i="21"/>
  <c r="F39" i="21"/>
  <c r="I160" i="21" a="1"/>
  <c r="I160" i="21" s="1"/>
  <c r="I288" i="21" a="1"/>
  <c r="I288" i="21" s="1"/>
  <c r="I161" i="21" a="1"/>
  <c r="I161" i="21" s="1"/>
  <c r="I289" i="21" a="1"/>
  <c r="I289" i="21" s="1"/>
  <c r="I162" i="21" a="1"/>
  <c r="I162" i="21" s="1"/>
  <c r="I290" i="21" a="1"/>
  <c r="I290" i="21" s="1"/>
  <c r="I174" i="21" a="1"/>
  <c r="I174" i="21" s="1"/>
  <c r="I54" i="21" a="1"/>
  <c r="I54" i="21" s="1"/>
  <c r="I175" i="21" a="1"/>
  <c r="I175" i="21" s="1"/>
  <c r="I63" i="21" a="1"/>
  <c r="I63" i="21" s="1"/>
  <c r="I12" i="21" a="1"/>
  <c r="I12" i="21" s="1"/>
  <c r="I73" i="21" a="1"/>
  <c r="I73" i="21" s="1"/>
  <c r="I199" i="21" a="1"/>
  <c r="I199" i="21" s="1"/>
  <c r="I81" i="21" a="1"/>
  <c r="I81" i="21" s="1"/>
  <c r="I212" i="21" a="1"/>
  <c r="I212" i="21" s="1"/>
  <c r="I41" i="21" a="1"/>
  <c r="I41" i="21" s="1"/>
  <c r="I213" i="21" a="1"/>
  <c r="I213" i="21" s="1"/>
  <c r="I82" i="21" a="1"/>
  <c r="I82" i="21" s="1"/>
  <c r="I214" i="21" a="1"/>
  <c r="I214" i="21" s="1"/>
  <c r="I257" i="21" a="1"/>
  <c r="I257" i="21" s="1"/>
  <c r="I125" i="21" a="1"/>
  <c r="I125" i="21" s="1"/>
  <c r="D319" i="24" a="1"/>
  <c r="D319" i="24" s="1"/>
  <c r="F319" i="24" s="1"/>
  <c r="F132" i="21"/>
  <c r="L132" i="21" s="1"/>
  <c r="F262" i="21"/>
  <c r="L262" i="21" s="1"/>
  <c r="M262" i="21" s="1"/>
  <c r="F108" i="21"/>
  <c r="L108" i="21" s="1"/>
  <c r="F64" i="21"/>
  <c r="L64" i="21" s="1"/>
  <c r="M64" i="21" s="1"/>
  <c r="F166" i="21"/>
  <c r="L166" i="21" s="1"/>
  <c r="N166" i="21" s="1"/>
  <c r="F269" i="21"/>
  <c r="L269" i="21" s="1"/>
  <c r="P269" i="21" s="1"/>
  <c r="F92" i="21"/>
  <c r="L92" i="21" s="1"/>
  <c r="O92" i="21" s="1"/>
  <c r="F201" i="21"/>
  <c r="L201" i="21" s="1"/>
  <c r="P201" i="21" s="1"/>
  <c r="F217" i="21"/>
  <c r="L217" i="21" s="1"/>
  <c r="O217" i="21" s="1"/>
  <c r="F12" i="21"/>
  <c r="L12" i="21" s="1"/>
  <c r="M12" i="21" s="1"/>
  <c r="N12" i="21" s="1"/>
  <c r="F21" i="21"/>
  <c r="L21" i="21" s="1"/>
  <c r="N21" i="21" s="1"/>
  <c r="F40" i="21"/>
  <c r="L40" i="21" s="1"/>
  <c r="O40" i="21" s="1"/>
  <c r="F7" i="21"/>
  <c r="L7" i="21" s="1"/>
  <c r="M7" i="21" s="1"/>
  <c r="F114" i="21"/>
  <c r="L114" i="21" s="1"/>
  <c r="O114" i="21" s="1"/>
  <c r="F257" i="21"/>
  <c r="L257" i="21" s="1"/>
  <c r="M257" i="21" s="1"/>
  <c r="F95" i="21"/>
  <c r="F216" i="21"/>
  <c r="L216" i="21" s="1"/>
  <c r="M216" i="21" s="1"/>
  <c r="F67" i="21"/>
  <c r="L67" i="21" s="1"/>
  <c r="F183" i="21"/>
  <c r="L183" i="21" s="1"/>
  <c r="M183" i="21" s="1"/>
  <c r="F138" i="21"/>
  <c r="L138" i="21" s="1"/>
  <c r="M138" i="21" s="1"/>
  <c r="F70" i="21"/>
  <c r="L70" i="21" s="1"/>
  <c r="N70" i="21" s="1"/>
  <c r="F163" i="21"/>
  <c r="F270" i="21"/>
  <c r="L270" i="21" s="1"/>
  <c r="O270" i="21" s="1"/>
  <c r="F120" i="21"/>
  <c r="L120" i="21" s="1"/>
  <c r="F242" i="21"/>
  <c r="L242" i="21" s="1"/>
  <c r="I171" i="21" a="1"/>
  <c r="I171" i="21" s="1"/>
  <c r="I172" i="21" a="1"/>
  <c r="I172" i="21" s="1"/>
  <c r="I53" i="21" a="1"/>
  <c r="I53" i="21" s="1"/>
  <c r="I173" i="21" a="1"/>
  <c r="I173" i="21" s="1"/>
  <c r="I61" i="21" a="1"/>
  <c r="I61" i="21" s="1"/>
  <c r="I186" i="21" a="1"/>
  <c r="I186" i="21" s="1"/>
  <c r="I62" i="21" a="1"/>
  <c r="I62" i="21" s="1"/>
  <c r="I187" i="21" a="1"/>
  <c r="I187" i="21" s="1"/>
  <c r="I72" i="21" a="1"/>
  <c r="I72" i="21" s="1"/>
  <c r="I198" i="21" a="1"/>
  <c r="I198" i="21" s="1"/>
  <c r="I13" i="21" a="1"/>
  <c r="I13" i="21" s="1"/>
  <c r="I211" i="21" a="1"/>
  <c r="I211" i="21" s="1"/>
  <c r="I91" i="21" a="1"/>
  <c r="I91" i="21" s="1"/>
  <c r="I223" i="21" a="1"/>
  <c r="I223" i="21" s="1"/>
  <c r="I92" i="21" a="1"/>
  <c r="I92" i="21" s="1"/>
  <c r="I224" i="21" a="1"/>
  <c r="I224" i="21" s="1"/>
  <c r="I93" i="21" a="1"/>
  <c r="I93" i="21" s="1"/>
  <c r="I225" i="21" a="1"/>
  <c r="I225" i="21" s="1"/>
  <c r="I247" i="21" a="1"/>
  <c r="I247" i="21" s="1"/>
  <c r="I114" i="21" a="1"/>
  <c r="I114" i="21" s="1"/>
  <c r="D318" i="24" a="1"/>
  <c r="D318" i="24" s="1"/>
  <c r="F318" i="24" s="1"/>
  <c r="F142" i="21"/>
  <c r="L142" i="21" s="1"/>
  <c r="P142" i="21" s="1"/>
  <c r="F273" i="21"/>
  <c r="L273" i="21" s="1"/>
  <c r="P273" i="21" s="1"/>
  <c r="F150" i="21"/>
  <c r="L150" i="21" s="1"/>
  <c r="F22" i="21"/>
  <c r="L22" i="21" s="1"/>
  <c r="M22" i="21" s="1"/>
  <c r="F178" i="21"/>
  <c r="L178" i="21" s="1"/>
  <c r="N178" i="21" s="1"/>
  <c r="F283" i="21"/>
  <c r="F102" i="21"/>
  <c r="L102" i="21" s="1"/>
  <c r="O102" i="21" s="1"/>
  <c r="F213" i="21"/>
  <c r="L213" i="21" s="1"/>
  <c r="P213" i="21" s="1"/>
  <c r="F85" i="21"/>
  <c r="L85" i="21" s="1"/>
  <c r="O85" i="21" s="1"/>
  <c r="F243" i="21"/>
  <c r="L243" i="21" s="1"/>
  <c r="O243" i="21" s="1"/>
  <c r="F145" i="21"/>
  <c r="L145" i="21" s="1"/>
  <c r="N145" i="21" s="1"/>
  <c r="F33" i="21"/>
  <c r="L33" i="21" s="1"/>
  <c r="F278" i="21"/>
  <c r="L278" i="21" s="1"/>
  <c r="P278" i="21" s="1"/>
  <c r="F210" i="21"/>
  <c r="F125" i="21"/>
  <c r="L125" i="21" s="1"/>
  <c r="N125" i="21" s="1"/>
  <c r="F265" i="21"/>
  <c r="L265" i="21" s="1"/>
  <c r="P265" i="21" s="1"/>
  <c r="F105" i="21"/>
  <c r="L105" i="21" s="1"/>
  <c r="M105" i="21" s="1"/>
  <c r="F227" i="21"/>
  <c r="L227" i="21" s="1"/>
  <c r="P227" i="21" s="1"/>
  <c r="F76" i="21"/>
  <c r="L76" i="21" s="1"/>
  <c r="O76" i="21" s="1"/>
  <c r="F238" i="21"/>
  <c r="L238" i="21" s="1"/>
  <c r="P238" i="21" s="1"/>
  <c r="F43" i="21"/>
  <c r="L43" i="21" s="1"/>
  <c r="F32" i="21"/>
  <c r="L32" i="21" s="1"/>
  <c r="H272" i="21"/>
  <c r="H254" i="21"/>
  <c r="D40" i="23"/>
  <c r="E40" i="23" s="1"/>
  <c r="D38" i="23"/>
  <c r="F38" i="23" s="1"/>
  <c r="D44" i="23"/>
  <c r="E44" i="23" s="1"/>
  <c r="D55" i="23"/>
  <c r="E55" i="23" s="1"/>
  <c r="D17" i="23"/>
  <c r="F17" i="23" s="1"/>
  <c r="D22" i="23"/>
  <c r="E22" i="23" s="1"/>
  <c r="P207" i="21"/>
  <c r="D30" i="23"/>
  <c r="E30" i="23" s="1"/>
  <c r="D7" i="23"/>
  <c r="D32" i="23"/>
  <c r="F32" i="23" s="1"/>
  <c r="D2" i="23"/>
  <c r="F2" i="23" s="1"/>
  <c r="D31" i="23"/>
  <c r="F31" i="23" s="1"/>
  <c r="D12" i="23"/>
  <c r="D34" i="23"/>
  <c r="F34" i="23" s="1"/>
  <c r="D36" i="23"/>
  <c r="E36" i="23" s="1"/>
  <c r="D52" i="23"/>
  <c r="C2" i="28"/>
  <c r="C2" i="27"/>
  <c r="A3" i="34" a="1"/>
  <c r="B5" i="24" a="1"/>
  <c r="D317" i="24" s="1" a="1"/>
  <c r="D317" i="24" s="1"/>
  <c r="D41" i="23"/>
  <c r="F41" i="23" s="1"/>
  <c r="D50" i="23"/>
  <c r="F50" i="23" s="1"/>
  <c r="D39" i="23"/>
  <c r="F39" i="23" s="1"/>
  <c r="D47" i="23"/>
  <c r="E47" i="23" s="1"/>
  <c r="D18" i="23"/>
  <c r="F18" i="23" s="1"/>
  <c r="D46" i="23"/>
  <c r="D33" i="23"/>
  <c r="D29" i="23"/>
  <c r="E29" i="23" s="1"/>
  <c r="D49" i="23"/>
  <c r="D35" i="23"/>
  <c r="D9" i="23"/>
  <c r="F9" i="23" s="1"/>
  <c r="D27" i="23"/>
  <c r="D19" i="23"/>
  <c r="F19" i="23" s="1"/>
  <c r="D4" i="23"/>
  <c r="E4" i="23" s="1"/>
  <c r="D23" i="23"/>
  <c r="D15" i="23"/>
  <c r="F15" i="23" s="1"/>
  <c r="D3" i="23"/>
  <c r="E3" i="23" s="1"/>
  <c r="D25" i="23"/>
  <c r="E25" i="23" s="1"/>
  <c r="D45" i="23"/>
  <c r="F45" i="23" s="1"/>
  <c r="D11" i="23"/>
  <c r="D28" i="23"/>
  <c r="F28" i="23" s="1"/>
  <c r="D16" i="23"/>
  <c r="F16" i="23" s="1"/>
  <c r="D24" i="23"/>
  <c r="D13" i="23"/>
  <c r="F13" i="23" s="1"/>
  <c r="D5" i="23"/>
  <c r="F5" i="23" s="1"/>
  <c r="D51" i="23"/>
  <c r="F51" i="23" s="1"/>
  <c r="D48" i="23"/>
  <c r="D53" i="23"/>
  <c r="D42" i="23"/>
  <c r="F42" i="23" s="1"/>
  <c r="D14" i="23"/>
  <c r="F14" i="23" s="1"/>
  <c r="D37" i="23"/>
  <c r="F37" i="23" s="1"/>
  <c r="D6" i="23"/>
  <c r="F6" i="23" s="1"/>
  <c r="D43" i="23"/>
  <c r="E43" i="23" s="1"/>
  <c r="E17" i="23"/>
  <c r="D26" i="23"/>
  <c r="E26" i="23" s="1"/>
  <c r="D8" i="23"/>
  <c r="E8" i="23" s="1"/>
  <c r="D20" i="23"/>
  <c r="D21" i="23"/>
  <c r="F21" i="23" s="1"/>
  <c r="D54" i="23"/>
  <c r="E18" i="23"/>
  <c r="AE127" i="37" a="1"/>
  <c r="AE127" i="37" s="1"/>
  <c r="AE135" i="37" a="1"/>
  <c r="AE135" i="37" s="1"/>
  <c r="AE162" i="37" a="1"/>
  <c r="AE162" i="37" s="1"/>
  <c r="AE56" i="37" a="1"/>
  <c r="AE56" i="37" s="1"/>
  <c r="AE83" i="37" a="1"/>
  <c r="AE83" i="37" s="1"/>
  <c r="AE10" i="37" a="1"/>
  <c r="AE10" i="37" s="1"/>
  <c r="AE108" i="37" a="1"/>
  <c r="AE108" i="37" s="1"/>
  <c r="AE28" i="37" a="1"/>
  <c r="AE28" i="37" s="1"/>
  <c r="AE160" i="37" a="1"/>
  <c r="AE160" i="37" s="1"/>
  <c r="AE13" i="37" a="1"/>
  <c r="AE13" i="37" s="1"/>
  <c r="AE152" i="37" a="1"/>
  <c r="AE152" i="37" s="1"/>
  <c r="AE156" i="37" a="1"/>
  <c r="AE156" i="37" s="1"/>
  <c r="AE142" i="37" a="1"/>
  <c r="AE142" i="37" s="1"/>
  <c r="AE46" i="37" a="1"/>
  <c r="AE46" i="37" s="1"/>
  <c r="AE72" i="37" a="1"/>
  <c r="AE72" i="37" s="1"/>
  <c r="AE221" i="37" a="1"/>
  <c r="AE221" i="37" s="1"/>
  <c r="AE99" i="37" a="1"/>
  <c r="AE99" i="37" s="1"/>
  <c r="AE15" i="37" a="1"/>
  <c r="AE15" i="37" s="1"/>
  <c r="AE153" i="37" a="1"/>
  <c r="AE153" i="37" s="1"/>
  <c r="AE77" i="37" a="1"/>
  <c r="AE77" i="37" s="1"/>
  <c r="AE173" i="37" a="1"/>
  <c r="AE173" i="37" s="1"/>
  <c r="AE5" i="37" a="1"/>
  <c r="AE5" i="37" s="1"/>
  <c r="AE65" i="37" a="1"/>
  <c r="AE65" i="37" s="1"/>
  <c r="AE20" i="37" a="1"/>
  <c r="AE20" i="37" s="1"/>
  <c r="AE55" i="37" a="1"/>
  <c r="AE55" i="37" s="1"/>
  <c r="AE184" i="37" a="1"/>
  <c r="AE184" i="37" s="1"/>
  <c r="AE70" i="37" a="1"/>
  <c r="AE70" i="37" s="1"/>
  <c r="AE212" i="37" a="1"/>
  <c r="AE212" i="37" s="1"/>
  <c r="AE139" i="37" a="1"/>
  <c r="AE139" i="37" s="1"/>
  <c r="AE123" i="37" a="1"/>
  <c r="AE123" i="37" s="1"/>
  <c r="AE4" i="37" a="1"/>
  <c r="AE4" i="37" s="1"/>
  <c r="AE91" i="37" a="1"/>
  <c r="AE91" i="37" s="1"/>
  <c r="AE96" i="37" a="1"/>
  <c r="AE96" i="37" s="1"/>
  <c r="AE136" i="37" a="1"/>
  <c r="AE136" i="37" s="1"/>
  <c r="AE86" i="37" a="1"/>
  <c r="AE86" i="37" s="1"/>
  <c r="AE150" i="37" a="1"/>
  <c r="AE150" i="37" s="1"/>
  <c r="AE187" i="37" a="1"/>
  <c r="AE187" i="37" s="1"/>
  <c r="AE202" i="37" a="1"/>
  <c r="AE202" i="37" s="1"/>
  <c r="AE145" i="37" a="1"/>
  <c r="AE145" i="37" s="1"/>
  <c r="AE51" i="37" a="1"/>
  <c r="AE51" i="37" s="1"/>
  <c r="AE81" i="37" a="1"/>
  <c r="AE81" i="37" s="1"/>
  <c r="AE189" i="37" a="1"/>
  <c r="AE189" i="37" s="1"/>
  <c r="AE132" i="37" a="1"/>
  <c r="AE132" i="37" s="1"/>
  <c r="AE68" i="37" a="1"/>
  <c r="AE68" i="37" s="1"/>
  <c r="AE17" i="37" a="1"/>
  <c r="AE17" i="37" s="1"/>
  <c r="AE26" i="37" a="1"/>
  <c r="AE26" i="37" s="1"/>
  <c r="AE193" i="37" a="1"/>
  <c r="AE193" i="37" s="1"/>
  <c r="AE158" i="37" a="1"/>
  <c r="AE158" i="37" s="1"/>
  <c r="AE92" i="37" a="1"/>
  <c r="AE92" i="37" s="1"/>
  <c r="AE130" i="37" a="1"/>
  <c r="AE130" i="37" s="1"/>
  <c r="AE84" i="37" a="1"/>
  <c r="AE84" i="37" s="1"/>
  <c r="AE12" i="37" a="1"/>
  <c r="AE12" i="37" s="1"/>
  <c r="AE207" i="37" a="1"/>
  <c r="AE207" i="37" s="1"/>
  <c r="AE115" i="37" a="1"/>
  <c r="AE115" i="37" s="1"/>
  <c r="AE199" i="37" a="1"/>
  <c r="AE199" i="37" s="1"/>
  <c r="AE216" i="37" a="1"/>
  <c r="AE216" i="37" s="1"/>
  <c r="AE57" i="37" a="1"/>
  <c r="AE57" i="37" s="1"/>
  <c r="AE32" i="37" a="1"/>
  <c r="AE32" i="37" s="1"/>
  <c r="AE88" i="37" a="1"/>
  <c r="AE88" i="37" s="1"/>
  <c r="AE196" i="37" a="1"/>
  <c r="AE196" i="37" s="1"/>
  <c r="AE161" i="37" a="1"/>
  <c r="AE161" i="37" s="1"/>
  <c r="AE75" i="37" a="1"/>
  <c r="AE75" i="37" s="1"/>
  <c r="AE35" i="37" a="1"/>
  <c r="AE35" i="37" s="1"/>
  <c r="AE44" i="37" a="1"/>
  <c r="AE44" i="37" s="1"/>
  <c r="AE201" i="37" a="1"/>
  <c r="AE201" i="37" s="1"/>
  <c r="AE167" i="37" a="1"/>
  <c r="AE167" i="37" s="1"/>
  <c r="AE101" i="37" a="1"/>
  <c r="AE101" i="37" s="1"/>
  <c r="AE141" i="37" a="1"/>
  <c r="AE141" i="37" s="1"/>
  <c r="AE93" i="37" a="1"/>
  <c r="AE93" i="37" s="1"/>
  <c r="AE22" i="37" a="1"/>
  <c r="AE22" i="37" s="1"/>
  <c r="AE183" i="37" a="1"/>
  <c r="AE183" i="37" s="1"/>
  <c r="AE49" i="37" a="1"/>
  <c r="AE49" i="37" s="1"/>
  <c r="AE42" i="37" a="1"/>
  <c r="AE42" i="37" s="1"/>
  <c r="AE172" i="37" a="1"/>
  <c r="AE172" i="37" s="1"/>
  <c r="AE191" i="37" a="1"/>
  <c r="AE191" i="37" s="1"/>
  <c r="AE165" i="37" a="1"/>
  <c r="AE165" i="37" s="1"/>
  <c r="AE53" i="37" a="1"/>
  <c r="AE53" i="37" s="1"/>
  <c r="AE182" i="37" a="1"/>
  <c r="AE182" i="37" s="1"/>
  <c r="AE197" i="37" a="1"/>
  <c r="AE197" i="37" s="1"/>
  <c r="AE111" i="37" a="1"/>
  <c r="AE111" i="37" s="1"/>
  <c r="AE128" i="37" a="1"/>
  <c r="AE128" i="37" s="1"/>
  <c r="AE166" i="37" a="1"/>
  <c r="AE166" i="37" s="1"/>
  <c r="AE149" i="37" a="1"/>
  <c r="AE149" i="37" s="1"/>
  <c r="AE169" i="37" a="1"/>
  <c r="AE169" i="37" s="1"/>
  <c r="AE213" i="37" a="1"/>
  <c r="AE213" i="37" s="1"/>
  <c r="AE170" i="37" a="1"/>
  <c r="AE170" i="37" s="1"/>
  <c r="AE206" i="37" a="1"/>
  <c r="AE206" i="37" s="1"/>
  <c r="AE163" i="37" a="1"/>
  <c r="AE163" i="37" s="1"/>
  <c r="AE198" i="37" a="1"/>
  <c r="AE198" i="37" s="1"/>
  <c r="AE58" i="37" a="1"/>
  <c r="AE58" i="37" s="1"/>
  <c r="AE105" i="37" a="1"/>
  <c r="AE105" i="37" s="1"/>
  <c r="AE144" i="37" a="1"/>
  <c r="AE144" i="37" s="1"/>
  <c r="AE67" i="37" a="1"/>
  <c r="AE67" i="37" s="1"/>
  <c r="AE204" i="37" a="1"/>
  <c r="AE204" i="37" s="1"/>
  <c r="AE205" i="37" a="1"/>
  <c r="AE205" i="37" s="1"/>
  <c r="AE118" i="37" a="1"/>
  <c r="AE118" i="37" s="1"/>
  <c r="AE137" i="37" a="1"/>
  <c r="AE137" i="37" s="1"/>
  <c r="AE176" i="37" a="1"/>
  <c r="AE176" i="37" s="1"/>
  <c r="AE185" i="37" a="1"/>
  <c r="AE185" i="37" s="1"/>
  <c r="AE177" i="37" a="1"/>
  <c r="AE177" i="37" s="1"/>
  <c r="AE223" i="37" a="1"/>
  <c r="AE223" i="37" s="1"/>
  <c r="AE178" i="37" a="1"/>
  <c r="AE178" i="37" s="1"/>
  <c r="AE214" i="37" a="1"/>
  <c r="AE214" i="37" s="1"/>
  <c r="AE24" i="37" a="1"/>
  <c r="AE24" i="37" s="1"/>
  <c r="AE155" i="37" a="1"/>
  <c r="AE155" i="37" s="1"/>
  <c r="AE39" i="37" a="1"/>
  <c r="AE39" i="37" s="1"/>
  <c r="AE33" i="37" a="1"/>
  <c r="AE33" i="37" s="1"/>
  <c r="AE98" i="37" a="1"/>
  <c r="AE98" i="37" s="1"/>
  <c r="AE103" i="37" a="1"/>
  <c r="AE103" i="37" s="1"/>
  <c r="AE8" i="37" a="1"/>
  <c r="AE8" i="37" s="1"/>
  <c r="AE220" i="37" a="1"/>
  <c r="AE220" i="37" s="1"/>
  <c r="AE140" i="37" a="1"/>
  <c r="AE140" i="37" s="1"/>
  <c r="AE174" i="37" a="1"/>
  <c r="AE174" i="37" s="1"/>
  <c r="AE210" i="37" a="1"/>
  <c r="AE210" i="37" s="1"/>
  <c r="AE211" i="37" a="1"/>
  <c r="AE211" i="37" s="1"/>
  <c r="AE203" i="37" a="1"/>
  <c r="AE203" i="37" s="1"/>
  <c r="AE38" i="37" a="1"/>
  <c r="AE38" i="37" s="1"/>
  <c r="AE195" i="37" a="1"/>
  <c r="AE195" i="37" s="1"/>
  <c r="AE164" i="37" a="1"/>
  <c r="AE164" i="37" s="1"/>
  <c r="AE180" i="37" a="1"/>
  <c r="AE180" i="37" s="1"/>
  <c r="AE107" i="37" a="1"/>
  <c r="AE107" i="37" s="1"/>
  <c r="AE69" i="37" a="1"/>
  <c r="AE69" i="37" s="1"/>
  <c r="AE146" i="37" a="1"/>
  <c r="AE146" i="37" s="1"/>
  <c r="AE89" i="37" a="1"/>
  <c r="AE89" i="37" s="1"/>
  <c r="AE61" i="37" a="1"/>
  <c r="AE61" i="37" s="1"/>
  <c r="AE90" i="37" a="1"/>
  <c r="AE90" i="37" s="1"/>
  <c r="AE80" i="37" a="1"/>
  <c r="AE80" i="37" s="1"/>
  <c r="AE100" i="37" a="1"/>
  <c r="AE100" i="37" s="1"/>
  <c r="AE63" i="37" a="1"/>
  <c r="AE63" i="37" s="1"/>
  <c r="AE112" i="37" a="1"/>
  <c r="AE112" i="37" s="1"/>
  <c r="AE113" i="37" a="1"/>
  <c r="AE113" i="37" s="1"/>
  <c r="AE85" i="37" a="1"/>
  <c r="AE85" i="37" s="1"/>
  <c r="AE31" i="37" a="1"/>
  <c r="AE31" i="37" s="1"/>
  <c r="AE66" i="37" a="1"/>
  <c r="AE66" i="37" s="1"/>
  <c r="AE106" i="37" a="1"/>
  <c r="AE106" i="37" s="1"/>
  <c r="AD3" i="37"/>
  <c r="AE3" i="37" s="1" a="1"/>
  <c r="AE3" i="37" s="1"/>
  <c r="AE215" i="37" a="1"/>
  <c r="AE215" i="37" s="1"/>
  <c r="AE50" i="37" a="1"/>
  <c r="AE50" i="37" s="1"/>
  <c r="AE71" i="37" a="1"/>
  <c r="AE71" i="37" s="1"/>
  <c r="AE60" i="37" a="1"/>
  <c r="AE60" i="37" s="1"/>
  <c r="AE218" i="37" a="1"/>
  <c r="AE218" i="37" s="1"/>
  <c r="AE116" i="37" a="1"/>
  <c r="AE116" i="37" s="1"/>
  <c r="AE131" i="37" a="1"/>
  <c r="AE131" i="37" s="1"/>
  <c r="AE11" i="37" a="1"/>
  <c r="AE11" i="37" s="1"/>
  <c r="AE129" i="37" a="1"/>
  <c r="AE129" i="37" s="1"/>
  <c r="AE52" i="37" a="1"/>
  <c r="AE52" i="37" s="1"/>
  <c r="AE97" i="37" a="1"/>
  <c r="AE97" i="37" s="1"/>
  <c r="AE34" i="37" a="1"/>
  <c r="AE34" i="37" s="1"/>
  <c r="AE27" i="37" a="1"/>
  <c r="AE27" i="37" s="1"/>
  <c r="AE209" i="37" a="1"/>
  <c r="AE209" i="37" s="1"/>
  <c r="AE6" i="37" a="1"/>
  <c r="AE6" i="37" s="1"/>
  <c r="AE19" i="37" a="1"/>
  <c r="AE19" i="37" s="1"/>
  <c r="AE147" i="37" a="1"/>
  <c r="AE147" i="37" s="1"/>
  <c r="AE110" i="37" a="1"/>
  <c r="AE110" i="37" s="1"/>
  <c r="AE134" i="37" a="1"/>
  <c r="AE134" i="37" s="1"/>
  <c r="AE73" i="37" a="1"/>
  <c r="AE73" i="37" s="1"/>
  <c r="AE133" i="37" a="1"/>
  <c r="AE133" i="37" s="1"/>
  <c r="AE171" i="37" a="1"/>
  <c r="AE171" i="37" s="1"/>
  <c r="AE23" i="37" a="1"/>
  <c r="AE23" i="37" s="1"/>
  <c r="AE95" i="37" a="1"/>
  <c r="AE95" i="37" s="1"/>
  <c r="AE151" i="37" a="1"/>
  <c r="AE151" i="37" s="1"/>
  <c r="AE29" i="37" a="1"/>
  <c r="AE29" i="37" s="1"/>
  <c r="AE138" i="37" a="1"/>
  <c r="AE138" i="37" s="1"/>
  <c r="AE62" i="37" a="1"/>
  <c r="AE62" i="37" s="1"/>
  <c r="AE104" i="37" a="1"/>
  <c r="AE104" i="37" s="1"/>
  <c r="AE47" i="37" a="1"/>
  <c r="AE47" i="37" s="1"/>
  <c r="AE40" i="37" a="1"/>
  <c r="AE40" i="37" s="1"/>
  <c r="AE190" i="37" a="1"/>
  <c r="AE190" i="37" s="1"/>
  <c r="AE43" i="37" a="1"/>
  <c r="AE43" i="37" s="1"/>
  <c r="AE143" i="37" a="1"/>
  <c r="AE143" i="37" s="1"/>
  <c r="AE122" i="37" a="1"/>
  <c r="AE122" i="37" s="1"/>
  <c r="AE222" i="37" a="1"/>
  <c r="AE222" i="37" s="1"/>
  <c r="AE120" i="37" a="1"/>
  <c r="AE120" i="37" s="1"/>
  <c r="AE192" i="37" a="1"/>
  <c r="AE192" i="37" s="1"/>
  <c r="AE82" i="37" a="1"/>
  <c r="AE82" i="37" s="1"/>
  <c r="AE21" i="37" a="1"/>
  <c r="AE21" i="37" s="1"/>
  <c r="AE14" i="37" a="1"/>
  <c r="AE14" i="37" s="1"/>
  <c r="AE78" i="37" a="1"/>
  <c r="AE78" i="37" s="1"/>
  <c r="AE16" i="37" a="1"/>
  <c r="AE16" i="37" s="1"/>
  <c r="AE87" i="37" a="1"/>
  <c r="AE87" i="37" s="1"/>
  <c r="AE224" i="37" a="1"/>
  <c r="AE224" i="37" s="1"/>
  <c r="AE102" i="37" a="1"/>
  <c r="AE102" i="37" s="1"/>
  <c r="AE194" i="37" a="1"/>
  <c r="AE194" i="37" s="1"/>
  <c r="AE36" i="37" a="1"/>
  <c r="AE36" i="37" s="1"/>
  <c r="AE157" i="37" a="1"/>
  <c r="AE157" i="37" s="1"/>
  <c r="AE54" i="37" a="1"/>
  <c r="AE54" i="37" s="1"/>
  <c r="AE219" i="37" a="1"/>
  <c r="AE219" i="37" s="1"/>
  <c r="AE76" i="37" a="1"/>
  <c r="AE76" i="37" s="1"/>
  <c r="AE25" i="37" a="1"/>
  <c r="AE25" i="37" s="1"/>
  <c r="O103" i="21" l="1"/>
  <c r="E10" i="23"/>
  <c r="O17" i="21"/>
  <c r="O80" i="21"/>
  <c r="O176" i="21"/>
  <c r="P74" i="21"/>
  <c r="N74" i="21"/>
  <c r="O32" i="21"/>
  <c r="G10" i="23"/>
  <c r="H10" i="23" s="1"/>
  <c r="I10" i="23" s="1"/>
  <c r="O57" i="21"/>
  <c r="O47" i="21"/>
  <c r="E21" i="23"/>
  <c r="G21" i="23" s="1"/>
  <c r="H21" i="23" s="1"/>
  <c r="I21" i="23" s="1"/>
  <c r="O173" i="21"/>
  <c r="O288" i="21"/>
  <c r="P28" i="21"/>
  <c r="P287" i="21"/>
  <c r="O44" i="21"/>
  <c r="P65" i="21"/>
  <c r="O149" i="21"/>
  <c r="M176" i="21"/>
  <c r="N88" i="21"/>
  <c r="L260" i="21"/>
  <c r="P260" i="21" s="1"/>
  <c r="H290" i="21"/>
  <c r="H249" i="21"/>
  <c r="H8" i="21"/>
  <c r="M40" i="21"/>
  <c r="N158" i="21"/>
  <c r="L73" i="21"/>
  <c r="N73" i="21" s="1"/>
  <c r="H188" i="21"/>
  <c r="H128" i="21"/>
  <c r="H251" i="21"/>
  <c r="L59" i="39" a="1"/>
  <c r="L59" i="39" s="1"/>
  <c r="K59" i="39" a="1"/>
  <c r="K59" i="39" s="1"/>
  <c r="L23" i="39" a="1"/>
  <c r="L23" i="39" s="1"/>
  <c r="K23" i="39" a="1"/>
  <c r="K23" i="39" s="1"/>
  <c r="L118" i="39" a="1"/>
  <c r="L118" i="39" s="1"/>
  <c r="K118" i="39" a="1"/>
  <c r="K118" i="39" s="1"/>
  <c r="L40" i="39" a="1"/>
  <c r="L40" i="39" s="1"/>
  <c r="K40" i="39" a="1"/>
  <c r="K40" i="39" s="1"/>
  <c r="L48" i="39" a="1"/>
  <c r="L48" i="39" s="1"/>
  <c r="K48" i="39" a="1"/>
  <c r="K48" i="39" s="1"/>
  <c r="L28" i="39" a="1"/>
  <c r="L28" i="39" s="1"/>
  <c r="K28" i="39" a="1"/>
  <c r="K28" i="39" s="1"/>
  <c r="L121" i="39" a="1"/>
  <c r="L121" i="39" s="1"/>
  <c r="M121" i="39" s="1" a="1"/>
  <c r="M121" i="39" s="1"/>
  <c r="K121" i="39" a="1"/>
  <c r="K121" i="39" s="1"/>
  <c r="L119" i="39" a="1"/>
  <c r="L119" i="39" s="1"/>
  <c r="M119" i="39" s="1" a="1"/>
  <c r="M119" i="39" s="1"/>
  <c r="K119" i="39" a="1"/>
  <c r="K119" i="39" s="1"/>
  <c r="L79" i="39" a="1"/>
  <c r="L79" i="39" s="1"/>
  <c r="M79" i="39" s="1" a="1"/>
  <c r="M79" i="39" s="1"/>
  <c r="K79" i="39" a="1"/>
  <c r="K79" i="39" s="1"/>
  <c r="L30" i="39" a="1"/>
  <c r="L30" i="39" s="1"/>
  <c r="K30" i="39" a="1"/>
  <c r="K30" i="39" s="1"/>
  <c r="L103" i="39" a="1"/>
  <c r="L103" i="39" s="1"/>
  <c r="K103" i="39" a="1"/>
  <c r="K103" i="39" s="1"/>
  <c r="L90" i="39" a="1"/>
  <c r="L90" i="39" s="1"/>
  <c r="K90" i="39" a="1"/>
  <c r="K90" i="39" s="1"/>
  <c r="L137" i="39" a="1"/>
  <c r="L137" i="39" s="1"/>
  <c r="M137" i="39" s="1" a="1"/>
  <c r="M137" i="39" s="1"/>
  <c r="K137" i="39" a="1"/>
  <c r="K137" i="39" s="1"/>
  <c r="L127" i="39" a="1"/>
  <c r="L127" i="39" s="1"/>
  <c r="M127" i="39" s="1" a="1"/>
  <c r="M127" i="39" s="1"/>
  <c r="K127" i="39" a="1"/>
  <c r="K127" i="39" s="1"/>
  <c r="L89" i="39" a="1"/>
  <c r="L89" i="39" s="1"/>
  <c r="K89" i="39" a="1"/>
  <c r="K89" i="39" s="1"/>
  <c r="L22" i="39" a="1"/>
  <c r="L22" i="39" s="1"/>
  <c r="K22" i="39" a="1"/>
  <c r="K22" i="39" s="1"/>
  <c r="L38" i="39" a="1"/>
  <c r="L38" i="39" s="1"/>
  <c r="M38" i="39" s="1" a="1"/>
  <c r="M38" i="39" s="1"/>
  <c r="N38" i="39" s="1"/>
  <c r="K38" i="39" a="1"/>
  <c r="K38" i="39" s="1"/>
  <c r="L18" i="39" a="1"/>
  <c r="L18" i="39" s="1"/>
  <c r="K18" i="39" a="1"/>
  <c r="K18" i="39" s="1"/>
  <c r="L112" i="39" a="1"/>
  <c r="L112" i="39" s="1"/>
  <c r="K112" i="39" a="1"/>
  <c r="K112" i="39" s="1"/>
  <c r="L110" i="39" a="1"/>
  <c r="L110" i="39" s="1"/>
  <c r="M110" i="39" s="1" a="1"/>
  <c r="M110" i="39" s="1"/>
  <c r="K110" i="39" a="1"/>
  <c r="K110" i="39" s="1"/>
  <c r="L13" i="39" a="1"/>
  <c r="L13" i="39" s="1"/>
  <c r="K13" i="39" a="1"/>
  <c r="K13" i="39" s="1"/>
  <c r="L123" i="39" a="1"/>
  <c r="L123" i="39" s="1"/>
  <c r="K123" i="39" a="1"/>
  <c r="K123" i="39" s="1"/>
  <c r="L45" i="39" a="1"/>
  <c r="L45" i="39" s="1"/>
  <c r="M45" i="39" s="1" a="1"/>
  <c r="M45" i="39" s="1"/>
  <c r="K45" i="39" a="1"/>
  <c r="K45" i="39" s="1"/>
  <c r="L61" i="39" a="1"/>
  <c r="L61" i="39" s="1"/>
  <c r="K61" i="39" a="1"/>
  <c r="K61" i="39" s="1"/>
  <c r="M78" i="39" a="1"/>
  <c r="M78" i="39" s="1"/>
  <c r="L87" i="39" a="1"/>
  <c r="L87" i="39" s="1"/>
  <c r="K87" i="39" a="1"/>
  <c r="K87" i="39" s="1"/>
  <c r="L88" i="39" a="1"/>
  <c r="L88" i="39" s="1"/>
  <c r="M88" i="39" s="1" a="1"/>
  <c r="M88" i="39" s="1"/>
  <c r="K88" i="39" a="1"/>
  <c r="K88" i="39" s="1"/>
  <c r="N88" i="39" s="1"/>
  <c r="L60" i="39" a="1"/>
  <c r="L60" i="39" s="1"/>
  <c r="M60" i="39" s="1" a="1"/>
  <c r="M60" i="39" s="1"/>
  <c r="K60" i="39" a="1"/>
  <c r="K60" i="39" s="1"/>
  <c r="N60" i="39" s="1"/>
  <c r="L125" i="39" a="1"/>
  <c r="L125" i="39" s="1"/>
  <c r="M125" i="39" s="1" a="1"/>
  <c r="M125" i="39" s="1"/>
  <c r="K125" i="39" a="1"/>
  <c r="K125" i="39" s="1"/>
  <c r="N125" i="39" s="1"/>
  <c r="L10" i="39" a="1"/>
  <c r="L10" i="39" s="1"/>
  <c r="K10" i="39" a="1"/>
  <c r="K10" i="39" s="1"/>
  <c r="L143" i="39" a="1"/>
  <c r="L143" i="39" s="1"/>
  <c r="K143" i="39" a="1"/>
  <c r="K143" i="39" s="1"/>
  <c r="L72" i="39" a="1"/>
  <c r="L72" i="39" s="1"/>
  <c r="M72" i="39" s="1" a="1"/>
  <c r="M72" i="39" s="1"/>
  <c r="K72" i="39" a="1"/>
  <c r="K72" i="39" s="1"/>
  <c r="L101" i="39" a="1"/>
  <c r="L101" i="39" s="1"/>
  <c r="M101" i="39" s="1" a="1"/>
  <c r="M101" i="39" s="1"/>
  <c r="K101" i="39" a="1"/>
  <c r="K101" i="39" s="1"/>
  <c r="N101" i="39" s="1"/>
  <c r="L78" i="39" a="1"/>
  <c r="L78" i="39" s="1"/>
  <c r="K78" i="39" a="1"/>
  <c r="K78" i="39" s="1"/>
  <c r="L29" i="39" a="1"/>
  <c r="L29" i="39" s="1"/>
  <c r="M29" i="39" s="1" a="1"/>
  <c r="M29" i="39" s="1"/>
  <c r="K29" i="39" a="1"/>
  <c r="K29" i="39" s="1"/>
  <c r="L17" i="39" a="1"/>
  <c r="L17" i="39" s="1"/>
  <c r="K17" i="39" a="1"/>
  <c r="K17" i="39" s="1"/>
  <c r="L51" i="39" a="1"/>
  <c r="L51" i="39" s="1"/>
  <c r="K51" i="39" a="1"/>
  <c r="K51" i="39" s="1"/>
  <c r="L33" i="39" a="1"/>
  <c r="L33" i="39" s="1"/>
  <c r="M33" i="39" s="1" a="1"/>
  <c r="M33" i="39" s="1"/>
  <c r="K33" i="39" a="1"/>
  <c r="K33" i="39" s="1"/>
  <c r="L91" i="39" a="1"/>
  <c r="L91" i="39" s="1"/>
  <c r="K91" i="39" a="1"/>
  <c r="K91" i="39" s="1"/>
  <c r="L41" i="39" a="1"/>
  <c r="L41" i="39" s="1"/>
  <c r="M41" i="39" s="1" a="1"/>
  <c r="M41" i="39" s="1"/>
  <c r="K41" i="39" a="1"/>
  <c r="K41" i="39" s="1"/>
  <c r="L133" i="39" a="1"/>
  <c r="L133" i="39" s="1"/>
  <c r="M133" i="39" s="1" a="1"/>
  <c r="M133" i="39" s="1"/>
  <c r="K133" i="39" a="1"/>
  <c r="K133" i="39" s="1"/>
  <c r="L141" i="39" a="1"/>
  <c r="L141" i="39" s="1"/>
  <c r="M141" i="39" s="1" a="1"/>
  <c r="M141" i="39" s="1"/>
  <c r="K141" i="39" a="1"/>
  <c r="K141" i="39" s="1"/>
  <c r="L43" i="39" a="1"/>
  <c r="L43" i="39" s="1"/>
  <c r="M43" i="39" s="1" a="1"/>
  <c r="M43" i="39" s="1"/>
  <c r="K43" i="39" a="1"/>
  <c r="K43" i="39" s="1"/>
  <c r="L134" i="39" a="1"/>
  <c r="L134" i="39" s="1"/>
  <c r="M134" i="39" s="1" a="1"/>
  <c r="M134" i="39" s="1"/>
  <c r="K134" i="39" a="1"/>
  <c r="K134" i="39" s="1"/>
  <c r="L39" i="39" a="1"/>
  <c r="L39" i="39" s="1"/>
  <c r="K39" i="39" a="1"/>
  <c r="K39" i="39" s="1"/>
  <c r="L77" i="39" a="1"/>
  <c r="L77" i="39" s="1"/>
  <c r="K77" i="39" a="1"/>
  <c r="K77" i="39" s="1"/>
  <c r="L117" i="39" a="1"/>
  <c r="L117" i="39" s="1"/>
  <c r="M117" i="39" s="1" a="1"/>
  <c r="M117" i="39" s="1"/>
  <c r="K117" i="39" a="1"/>
  <c r="K117" i="39" s="1"/>
  <c r="L24" i="39" a="1"/>
  <c r="L24" i="39" s="1"/>
  <c r="K24" i="39" a="1"/>
  <c r="K24" i="39" s="1"/>
  <c r="M90" i="39" a="1"/>
  <c r="M90" i="39" s="1"/>
  <c r="L32" i="39" a="1"/>
  <c r="L32" i="39" s="1"/>
  <c r="M32" i="39" s="1" a="1"/>
  <c r="M32" i="39" s="1"/>
  <c r="K32" i="39" a="1"/>
  <c r="K32" i="39" s="1"/>
  <c r="L54" i="39" a="1"/>
  <c r="L54" i="39" s="1"/>
  <c r="M54" i="39" s="1" a="1"/>
  <c r="M54" i="39" s="1"/>
  <c r="K54" i="39" a="1"/>
  <c r="K54" i="39" s="1"/>
  <c r="L84" i="39" a="1"/>
  <c r="L84" i="39" s="1"/>
  <c r="M84" i="39" s="1" a="1"/>
  <c r="M84" i="39" s="1"/>
  <c r="K84" i="39" a="1"/>
  <c r="K84" i="39" s="1"/>
  <c r="L132" i="39" a="1"/>
  <c r="L132" i="39" s="1"/>
  <c r="K132" i="39" a="1"/>
  <c r="K132" i="39" s="1"/>
  <c r="L138" i="39" a="1"/>
  <c r="L138" i="39" s="1"/>
  <c r="K138" i="39" a="1"/>
  <c r="K138" i="39" s="1"/>
  <c r="L27" i="39" a="1"/>
  <c r="L27" i="39" s="1"/>
  <c r="M27" i="39" s="1" a="1"/>
  <c r="M27" i="39" s="1"/>
  <c r="K27" i="39" a="1"/>
  <c r="K27" i="39" s="1"/>
  <c r="L83" i="39" a="1"/>
  <c r="L83" i="39" s="1"/>
  <c r="K83" i="39" a="1"/>
  <c r="K83" i="39" s="1"/>
  <c r="L47" i="39" a="1"/>
  <c r="L47" i="39" s="1"/>
  <c r="M47" i="39" s="1" a="1"/>
  <c r="M47" i="39" s="1"/>
  <c r="K47" i="39" a="1"/>
  <c r="K47" i="39" s="1"/>
  <c r="L58" i="39" a="1"/>
  <c r="L58" i="39" s="1"/>
  <c r="M58" i="39" s="1" a="1"/>
  <c r="M58" i="39" s="1"/>
  <c r="K58" i="39" a="1"/>
  <c r="K58" i="39" s="1"/>
  <c r="L14" i="39" a="1"/>
  <c r="L14" i="39" s="1"/>
  <c r="M14" i="39" s="1" a="1"/>
  <c r="M14" i="39" s="1"/>
  <c r="K14" i="39" a="1"/>
  <c r="K14" i="39" s="1"/>
  <c r="N14" i="39" s="1"/>
  <c r="L11" i="39" a="1"/>
  <c r="L11" i="39" s="1"/>
  <c r="M11" i="39" s="1" a="1"/>
  <c r="M11" i="39" s="1"/>
  <c r="K11" i="39" a="1"/>
  <c r="K11" i="39" s="1"/>
  <c r="L145" i="39" a="1"/>
  <c r="L145" i="39" s="1"/>
  <c r="M145" i="39" s="1" a="1"/>
  <c r="M145" i="39" s="1"/>
  <c r="K145" i="39" a="1"/>
  <c r="K145" i="39" s="1"/>
  <c r="L69" i="39" a="1"/>
  <c r="L69" i="39" s="1"/>
  <c r="M69" i="39" s="1" a="1"/>
  <c r="M69" i="39" s="1"/>
  <c r="K69" i="39" a="1"/>
  <c r="K69" i="39" s="1"/>
  <c r="L21" i="39" a="1"/>
  <c r="L21" i="39" s="1"/>
  <c r="M21" i="39" s="1" a="1"/>
  <c r="M21" i="39" s="1"/>
  <c r="K21" i="39" a="1"/>
  <c r="K21" i="39" s="1"/>
  <c r="L9" i="39" a="1"/>
  <c r="L9" i="39" s="1"/>
  <c r="M9" i="39" s="1" a="1"/>
  <c r="M9" i="39" s="1"/>
  <c r="K9" i="39" a="1"/>
  <c r="K9" i="39" s="1"/>
  <c r="L82" i="39" a="1"/>
  <c r="L82" i="39" s="1"/>
  <c r="M82" i="39" s="1" a="1"/>
  <c r="M82" i="39" s="1"/>
  <c r="K82" i="39" a="1"/>
  <c r="K82" i="39" s="1"/>
  <c r="L130" i="39" a="1"/>
  <c r="L130" i="39" s="1"/>
  <c r="K130" i="39" a="1"/>
  <c r="K130" i="39" s="1"/>
  <c r="L62" i="39" a="1"/>
  <c r="L62" i="39" s="1"/>
  <c r="M62" i="39" s="1" a="1"/>
  <c r="M62" i="39" s="1"/>
  <c r="K62" i="39" a="1"/>
  <c r="K62" i="39" s="1"/>
  <c r="L136" i="39" a="1"/>
  <c r="L136" i="39" s="1"/>
  <c r="M136" i="39" s="1" a="1"/>
  <c r="M136" i="39" s="1"/>
  <c r="K136" i="39" a="1"/>
  <c r="K136" i="39" s="1"/>
  <c r="L8" i="39" a="1"/>
  <c r="L8" i="39" s="1"/>
  <c r="M8" i="39" s="1" a="1"/>
  <c r="M8" i="39" s="1"/>
  <c r="K8" i="39" a="1"/>
  <c r="K8" i="39" s="1"/>
  <c r="L53" i="39" a="1"/>
  <c r="L53" i="39" s="1"/>
  <c r="M53" i="39" s="1" a="1"/>
  <c r="M53" i="39" s="1"/>
  <c r="K53" i="39" a="1"/>
  <c r="K53" i="39" s="1"/>
  <c r="L116" i="39" a="1"/>
  <c r="L116" i="39" s="1"/>
  <c r="K116" i="39" a="1"/>
  <c r="K116" i="39" s="1"/>
  <c r="L80" i="39" a="1"/>
  <c r="L80" i="39" s="1"/>
  <c r="M80" i="39" s="1" a="1"/>
  <c r="M80" i="39" s="1"/>
  <c r="K80" i="39" a="1"/>
  <c r="K80" i="39" s="1"/>
  <c r="L67" i="39" a="1"/>
  <c r="L67" i="39" s="1"/>
  <c r="M67" i="39" s="1" a="1"/>
  <c r="M67" i="39" s="1"/>
  <c r="K67" i="39" a="1"/>
  <c r="K67" i="39" s="1"/>
  <c r="L71" i="39" a="1"/>
  <c r="L71" i="39" s="1"/>
  <c r="M71" i="39" s="1" a="1"/>
  <c r="M71" i="39" s="1"/>
  <c r="K71" i="39" a="1"/>
  <c r="K71" i="39" s="1"/>
  <c r="M138" i="39" a="1"/>
  <c r="M138" i="39" s="1"/>
  <c r="M48" i="39" a="1"/>
  <c r="M48" i="39" s="1"/>
  <c r="L95" i="39" a="1"/>
  <c r="L95" i="39" s="1"/>
  <c r="M95" i="39" s="1" a="1"/>
  <c r="M95" i="39" s="1"/>
  <c r="K95" i="39" a="1"/>
  <c r="K95" i="39" s="1"/>
  <c r="L115" i="39" a="1"/>
  <c r="L115" i="39" s="1"/>
  <c r="M115" i="39" s="1" a="1"/>
  <c r="M115" i="39" s="1"/>
  <c r="K115" i="39" a="1"/>
  <c r="K115" i="39" s="1"/>
  <c r="L50" i="39" a="1"/>
  <c r="L50" i="39" s="1"/>
  <c r="K50" i="39" a="1"/>
  <c r="K50" i="39" s="1"/>
  <c r="L146" i="39" a="1"/>
  <c r="L146" i="39" s="1"/>
  <c r="M146" i="39" s="1" a="1"/>
  <c r="M146" i="39" s="1"/>
  <c r="K146" i="39" a="1"/>
  <c r="K146" i="39" s="1"/>
  <c r="L144" i="39" a="1"/>
  <c r="L144" i="39" s="1"/>
  <c r="M144" i="39" s="1" a="1"/>
  <c r="M144" i="39" s="1"/>
  <c r="K144" i="39" a="1"/>
  <c r="K144" i="39" s="1"/>
  <c r="L73" i="39" a="1"/>
  <c r="L73" i="39" s="1"/>
  <c r="M73" i="39" s="1" a="1"/>
  <c r="M73" i="39" s="1"/>
  <c r="K73" i="39" a="1"/>
  <c r="K73" i="39" s="1"/>
  <c r="L111" i="39" a="1"/>
  <c r="L111" i="39" s="1"/>
  <c r="M111" i="39" s="1" a="1"/>
  <c r="M111" i="39" s="1"/>
  <c r="K111" i="39" a="1"/>
  <c r="K111" i="39" s="1"/>
  <c r="L52" i="39" a="1"/>
  <c r="L52" i="39" s="1"/>
  <c r="M52" i="39" s="1" a="1"/>
  <c r="M52" i="39" s="1"/>
  <c r="K52" i="39" a="1"/>
  <c r="K52" i="39" s="1"/>
  <c r="L86" i="39" a="1"/>
  <c r="L86" i="39" s="1"/>
  <c r="M86" i="39" s="1" a="1"/>
  <c r="M86" i="39" s="1"/>
  <c r="K86" i="39" a="1"/>
  <c r="K86" i="39" s="1"/>
  <c r="L122" i="39" a="1"/>
  <c r="L122" i="39" s="1"/>
  <c r="M122" i="39" s="1" a="1"/>
  <c r="M122" i="39" s="1"/>
  <c r="K122" i="39" a="1"/>
  <c r="K122" i="39" s="1"/>
  <c r="L35" i="39" a="1"/>
  <c r="L35" i="39" s="1"/>
  <c r="M35" i="39" s="1" a="1"/>
  <c r="M35" i="39" s="1"/>
  <c r="K35" i="39" a="1"/>
  <c r="K35" i="39" s="1"/>
  <c r="L113" i="39" a="1"/>
  <c r="L113" i="39" s="1"/>
  <c r="M113" i="39" s="1" a="1"/>
  <c r="M113" i="39" s="1"/>
  <c r="K113" i="39" a="1"/>
  <c r="K113" i="39" s="1"/>
  <c r="L120" i="39" a="1"/>
  <c r="L120" i="39" s="1"/>
  <c r="M120" i="39" s="1" a="1"/>
  <c r="M120" i="39" s="1"/>
  <c r="K120" i="39" a="1"/>
  <c r="K120" i="39" s="1"/>
  <c r="M132" i="39" a="1"/>
  <c r="M132" i="39" s="1"/>
  <c r="L98" i="39" a="1"/>
  <c r="L98" i="39" s="1"/>
  <c r="M98" i="39" s="1" a="1"/>
  <c r="M98" i="39" s="1"/>
  <c r="K98" i="39" a="1"/>
  <c r="K98" i="39" s="1"/>
  <c r="N98" i="39" s="1"/>
  <c r="L37" i="39" a="1"/>
  <c r="L37" i="39" s="1"/>
  <c r="M37" i="39" s="1" a="1"/>
  <c r="M37" i="39" s="1"/>
  <c r="K37" i="39" a="1"/>
  <c r="K37" i="39" s="1"/>
  <c r="N37" i="39" s="1"/>
  <c r="L75" i="39" a="1"/>
  <c r="L75" i="39" s="1"/>
  <c r="M75" i="39" s="1" a="1"/>
  <c r="M75" i="39" s="1"/>
  <c r="K75" i="39" a="1"/>
  <c r="K75" i="39" s="1"/>
  <c r="L65" i="39" a="1"/>
  <c r="L65" i="39" s="1"/>
  <c r="M65" i="39" s="1" a="1"/>
  <c r="M65" i="39" s="1"/>
  <c r="K65" i="39" a="1"/>
  <c r="K65" i="39" s="1"/>
  <c r="L12" i="39" a="1"/>
  <c r="L12" i="39" s="1"/>
  <c r="M12" i="39" s="1" a="1"/>
  <c r="M12" i="39" s="1"/>
  <c r="K12" i="39" a="1"/>
  <c r="K12" i="39" s="1"/>
  <c r="N12" i="39" s="1"/>
  <c r="L124" i="39" a="1"/>
  <c r="L124" i="39" s="1"/>
  <c r="M124" i="39" s="1" a="1"/>
  <c r="M124" i="39" s="1"/>
  <c r="K124" i="39" a="1"/>
  <c r="K124" i="39" s="1"/>
  <c r="N124" i="39" s="1"/>
  <c r="L105" i="39" a="1"/>
  <c r="L105" i="39" s="1"/>
  <c r="M105" i="39" s="1" a="1"/>
  <c r="M105" i="39" s="1"/>
  <c r="K105" i="39" a="1"/>
  <c r="K105" i="39" s="1"/>
  <c r="L55" i="39" a="1"/>
  <c r="L55" i="39" s="1"/>
  <c r="M55" i="39" s="1" a="1"/>
  <c r="M55" i="39" s="1"/>
  <c r="K55" i="39" a="1"/>
  <c r="K55" i="39" s="1"/>
  <c r="N55" i="39" s="1"/>
  <c r="L92" i="39" a="1"/>
  <c r="L92" i="39" s="1"/>
  <c r="M92" i="39" s="1" a="1"/>
  <c r="M92" i="39" s="1"/>
  <c r="K92" i="39" a="1"/>
  <c r="K92" i="39" s="1"/>
  <c r="L34" i="39" a="1"/>
  <c r="L34" i="39" s="1"/>
  <c r="M34" i="39" s="1" a="1"/>
  <c r="M34" i="39" s="1"/>
  <c r="K34" i="39" a="1"/>
  <c r="K34" i="39" s="1"/>
  <c r="L31" i="39" a="1"/>
  <c r="L31" i="39" s="1"/>
  <c r="M31" i="39" s="1" a="1"/>
  <c r="M31" i="39" s="1"/>
  <c r="K31" i="39" a="1"/>
  <c r="K31" i="39" s="1"/>
  <c r="N31" i="39" s="1"/>
  <c r="L93" i="39" a="1"/>
  <c r="L93" i="39" s="1"/>
  <c r="M93" i="39" s="1" a="1"/>
  <c r="M93" i="39" s="1"/>
  <c r="K93" i="39" a="1"/>
  <c r="K93" i="39" s="1"/>
  <c r="N93" i="39" s="1"/>
  <c r="L16" i="39" a="1"/>
  <c r="L16" i="39" s="1"/>
  <c r="M16" i="39" s="1" a="1"/>
  <c r="M16" i="39" s="1"/>
  <c r="K16" i="39" a="1"/>
  <c r="K16" i="39" s="1"/>
  <c r="M24" i="39" a="1"/>
  <c r="M24" i="39" s="1"/>
  <c r="L96" i="39" a="1"/>
  <c r="L96" i="39" s="1"/>
  <c r="K96" i="39" a="1"/>
  <c r="K96" i="39" s="1"/>
  <c r="M130" i="39" a="1"/>
  <c r="M130" i="39" s="1"/>
  <c r="L20" i="39" a="1"/>
  <c r="L20" i="39" s="1"/>
  <c r="M20" i="39" s="1" a="1"/>
  <c r="M20" i="39" s="1"/>
  <c r="K20" i="39" a="1"/>
  <c r="K20" i="39" s="1"/>
  <c r="L104" i="39" a="1"/>
  <c r="L104" i="39" s="1"/>
  <c r="M104" i="39" s="1" a="1"/>
  <c r="M104" i="39" s="1"/>
  <c r="K104" i="39" a="1"/>
  <c r="K104" i="39" s="1"/>
  <c r="N104" i="39" s="1"/>
  <c r="M18" i="39" a="1"/>
  <c r="M18" i="39" s="1"/>
  <c r="M39" i="39" a="1"/>
  <c r="M39" i="39" s="1"/>
  <c r="M59" i="39" a="1"/>
  <c r="M59" i="39" s="1"/>
  <c r="M61" i="39" a="1"/>
  <c r="M61" i="39" s="1"/>
  <c r="M77" i="39" a="1"/>
  <c r="M77" i="39" s="1"/>
  <c r="L109" i="39" a="1"/>
  <c r="L109" i="39" s="1"/>
  <c r="M109" i="39" s="1" a="1"/>
  <c r="M109" i="39" s="1"/>
  <c r="K109" i="39" a="1"/>
  <c r="K109" i="39" s="1"/>
  <c r="L139" i="39" a="1"/>
  <c r="L139" i="39" s="1"/>
  <c r="M139" i="39" s="1" a="1"/>
  <c r="M139" i="39" s="1"/>
  <c r="K139" i="39" a="1"/>
  <c r="K139" i="39" s="1"/>
  <c r="L19" i="39" a="1"/>
  <c r="L19" i="39" s="1"/>
  <c r="M19" i="39" s="1" a="1"/>
  <c r="M19" i="39" s="1"/>
  <c r="K19" i="39" a="1"/>
  <c r="K19" i="39" s="1"/>
  <c r="L126" i="39" a="1"/>
  <c r="L126" i="39" s="1"/>
  <c r="M126" i="39" s="1" a="1"/>
  <c r="M126" i="39" s="1"/>
  <c r="K126" i="39" a="1"/>
  <c r="K126" i="39" s="1"/>
  <c r="L106" i="39" a="1"/>
  <c r="L106" i="39" s="1"/>
  <c r="M106" i="39" s="1" a="1"/>
  <c r="M106" i="39" s="1"/>
  <c r="K106" i="39" a="1"/>
  <c r="K106" i="39" s="1"/>
  <c r="L94" i="39" a="1"/>
  <c r="L94" i="39" s="1"/>
  <c r="M94" i="39" s="1" a="1"/>
  <c r="M94" i="39" s="1"/>
  <c r="K94" i="39" a="1"/>
  <c r="K94" i="39" s="1"/>
  <c r="L46" i="39" a="1"/>
  <c r="L46" i="39" s="1"/>
  <c r="K46" i="39" a="1"/>
  <c r="K46" i="39" s="1"/>
  <c r="L63" i="39" a="1"/>
  <c r="L63" i="39" s="1"/>
  <c r="M63" i="39" s="1" a="1"/>
  <c r="M63" i="39" s="1"/>
  <c r="K63" i="39" a="1"/>
  <c r="K63" i="39" s="1"/>
  <c r="L25" i="39" a="1"/>
  <c r="L25" i="39" s="1"/>
  <c r="M25" i="39" s="1" a="1"/>
  <c r="M25" i="39" s="1"/>
  <c r="K25" i="39" a="1"/>
  <c r="K25" i="39" s="1"/>
  <c r="L135" i="39" a="1"/>
  <c r="L135" i="39" s="1"/>
  <c r="M135" i="39" s="1" a="1"/>
  <c r="M135" i="39" s="1"/>
  <c r="K135" i="39" a="1"/>
  <c r="K135" i="39" s="1"/>
  <c r="L64" i="39" a="1"/>
  <c r="L64" i="39" s="1"/>
  <c r="M64" i="39" s="1" a="1"/>
  <c r="M64" i="39" s="1"/>
  <c r="K64" i="39" a="1"/>
  <c r="K64" i="39" s="1"/>
  <c r="L140" i="39" a="1"/>
  <c r="L140" i="39" s="1"/>
  <c r="M140" i="39" s="1" a="1"/>
  <c r="M140" i="39" s="1"/>
  <c r="K140" i="39" a="1"/>
  <c r="K140" i="39" s="1"/>
  <c r="M46" i="39" a="1"/>
  <c r="M46" i="39" s="1"/>
  <c r="L107" i="39" a="1"/>
  <c r="L107" i="39" s="1"/>
  <c r="M107" i="39" s="1" a="1"/>
  <c r="M107" i="39" s="1"/>
  <c r="K107" i="39" a="1"/>
  <c r="K107" i="39" s="1"/>
  <c r="L49" i="39" a="1"/>
  <c r="L49" i="39" s="1"/>
  <c r="M49" i="39" s="1" a="1"/>
  <c r="M49" i="39" s="1"/>
  <c r="K49" i="39" a="1"/>
  <c r="K49" i="39" s="1"/>
  <c r="L6" i="39" a="1"/>
  <c r="L6" i="39" s="1"/>
  <c r="M6" i="39" s="1" a="1"/>
  <c r="M6" i="39" s="1"/>
  <c r="K6" i="39" a="1"/>
  <c r="K6" i="39" s="1"/>
  <c r="L81" i="39" a="1"/>
  <c r="L81" i="39" s="1"/>
  <c r="M81" i="39" s="1" a="1"/>
  <c r="M81" i="39" s="1"/>
  <c r="K81" i="39" a="1"/>
  <c r="K81" i="39" s="1"/>
  <c r="M30" i="39" a="1"/>
  <c r="M30" i="39" s="1"/>
  <c r="M123" i="39" a="1"/>
  <c r="M123" i="39" s="1"/>
  <c r="M91" i="39" a="1"/>
  <c r="M91" i="39" s="1"/>
  <c r="M83" i="39" a="1"/>
  <c r="M83" i="39" s="1"/>
  <c r="M87" i="39" a="1"/>
  <c r="M87" i="39" s="1"/>
  <c r="M89" i="39" a="1"/>
  <c r="M89" i="39" s="1"/>
  <c r="M116" i="39" a="1"/>
  <c r="M116" i="39" s="1"/>
  <c r="L42" i="39" a="1"/>
  <c r="L42" i="39" s="1"/>
  <c r="M42" i="39" s="1" a="1"/>
  <c r="M42" i="39" s="1"/>
  <c r="K42" i="39" a="1"/>
  <c r="K42" i="39" s="1"/>
  <c r="L99" i="39" a="1"/>
  <c r="L99" i="39" s="1"/>
  <c r="M99" i="39" s="1" a="1"/>
  <c r="M99" i="39" s="1"/>
  <c r="K99" i="39" a="1"/>
  <c r="K99" i="39" s="1"/>
  <c r="L114" i="39" a="1"/>
  <c r="L114" i="39" s="1"/>
  <c r="M114" i="39" s="1" a="1"/>
  <c r="M114" i="39" s="1"/>
  <c r="K114" i="39" a="1"/>
  <c r="K114" i="39" s="1"/>
  <c r="L97" i="39" a="1"/>
  <c r="L97" i="39" s="1"/>
  <c r="M97" i="39" s="1" a="1"/>
  <c r="M97" i="39" s="1"/>
  <c r="K97" i="39" a="1"/>
  <c r="K97" i="39" s="1"/>
  <c r="L76" i="39" a="1"/>
  <c r="L76" i="39" s="1"/>
  <c r="M76" i="39" s="1" a="1"/>
  <c r="M76" i="39" s="1"/>
  <c r="K76" i="39" a="1"/>
  <c r="K76" i="39" s="1"/>
  <c r="L74" i="39" a="1"/>
  <c r="L74" i="39" s="1"/>
  <c r="M74" i="39" s="1" a="1"/>
  <c r="M74" i="39" s="1"/>
  <c r="K74" i="39" a="1"/>
  <c r="K74" i="39" s="1"/>
  <c r="L7" i="39" a="1"/>
  <c r="L7" i="39" s="1"/>
  <c r="M7" i="39" s="1" a="1"/>
  <c r="M7" i="39" s="1"/>
  <c r="K7" i="39" a="1"/>
  <c r="K7" i="39" s="1"/>
  <c r="L44" i="39" a="1"/>
  <c r="L44" i="39" s="1"/>
  <c r="M44" i="39" s="1" a="1"/>
  <c r="M44" i="39" s="1"/>
  <c r="K44" i="39" a="1"/>
  <c r="K44" i="39" s="1"/>
  <c r="L15" i="39" a="1"/>
  <c r="L15" i="39" s="1"/>
  <c r="M15" i="39" s="1" a="1"/>
  <c r="M15" i="39" s="1"/>
  <c r="K15" i="39" a="1"/>
  <c r="K15" i="39" s="1"/>
  <c r="L85" i="39" a="1"/>
  <c r="L85" i="39" s="1"/>
  <c r="M85" i="39" s="1" a="1"/>
  <c r="M85" i="39" s="1"/>
  <c r="K85" i="39" a="1"/>
  <c r="K85" i="39" s="1"/>
  <c r="L36" i="39" a="1"/>
  <c r="L36" i="39" s="1"/>
  <c r="M36" i="39" s="1" a="1"/>
  <c r="M36" i="39" s="1"/>
  <c r="K36" i="39" a="1"/>
  <c r="K36" i="39" s="1"/>
  <c r="L129" i="39" a="1"/>
  <c r="L129" i="39" s="1"/>
  <c r="M129" i="39" s="1" a="1"/>
  <c r="M129" i="39" s="1"/>
  <c r="K129" i="39" a="1"/>
  <c r="K129" i="39" s="1"/>
  <c r="M50" i="39" a="1"/>
  <c r="M50" i="39" s="1"/>
  <c r="M28" i="39" a="1"/>
  <c r="M28" i="39" s="1"/>
  <c r="M103" i="39" a="1"/>
  <c r="M103" i="39" s="1"/>
  <c r="L108" i="39" a="1"/>
  <c r="L108" i="39" s="1"/>
  <c r="M108" i="39" s="1" a="1"/>
  <c r="M108" i="39" s="1"/>
  <c r="K108" i="39" a="1"/>
  <c r="K108" i="39" s="1"/>
  <c r="L70" i="39" a="1"/>
  <c r="L70" i="39" s="1"/>
  <c r="M70" i="39" s="1" a="1"/>
  <c r="M70" i="39" s="1"/>
  <c r="K70" i="39" a="1"/>
  <c r="K70" i="39" s="1"/>
  <c r="L102" i="39" a="1"/>
  <c r="L102" i="39" s="1"/>
  <c r="M102" i="39" s="1" a="1"/>
  <c r="M102" i="39" s="1"/>
  <c r="K102" i="39" a="1"/>
  <c r="K102" i="39" s="1"/>
  <c r="L68" i="39" a="1"/>
  <c r="L68" i="39" s="1"/>
  <c r="M68" i="39" s="1" a="1"/>
  <c r="M68" i="39" s="1"/>
  <c r="K68" i="39" a="1"/>
  <c r="K68" i="39" s="1"/>
  <c r="L66" i="39" a="1"/>
  <c r="L66" i="39" s="1"/>
  <c r="M66" i="39" s="1" a="1"/>
  <c r="M66" i="39" s="1"/>
  <c r="K66" i="39" a="1"/>
  <c r="K66" i="39" s="1"/>
  <c r="L56" i="39" a="1"/>
  <c r="L56" i="39" s="1"/>
  <c r="M56" i="39" s="1" a="1"/>
  <c r="M56" i="39" s="1"/>
  <c r="K56" i="39" a="1"/>
  <c r="K56" i="39" s="1"/>
  <c r="L142" i="39" a="1"/>
  <c r="L142" i="39" s="1"/>
  <c r="M142" i="39" s="1" a="1"/>
  <c r="M142" i="39" s="1"/>
  <c r="K142" i="39" a="1"/>
  <c r="K142" i="39" s="1"/>
  <c r="L26" i="39" a="1"/>
  <c r="L26" i="39" s="1"/>
  <c r="M26" i="39" s="1" a="1"/>
  <c r="M26" i="39" s="1"/>
  <c r="K26" i="39" a="1"/>
  <c r="K26" i="39" s="1"/>
  <c r="L128" i="39" a="1"/>
  <c r="L128" i="39" s="1"/>
  <c r="M128" i="39" s="1" a="1"/>
  <c r="M128" i="39" s="1"/>
  <c r="K128" i="39" a="1"/>
  <c r="K128" i="39" s="1"/>
  <c r="L57" i="39" a="1"/>
  <c r="L57" i="39" s="1"/>
  <c r="M57" i="39" s="1" a="1"/>
  <c r="M57" i="39" s="1"/>
  <c r="K57" i="39" a="1"/>
  <c r="K57" i="39" s="1"/>
  <c r="L131" i="39" a="1"/>
  <c r="L131" i="39" s="1"/>
  <c r="M131" i="39" s="1" a="1"/>
  <c r="M131" i="39" s="1"/>
  <c r="K131" i="39" a="1"/>
  <c r="K131" i="39" s="1"/>
  <c r="L100" i="39" a="1"/>
  <c r="L100" i="39" s="1"/>
  <c r="M100" i="39" s="1" a="1"/>
  <c r="M100" i="39" s="1"/>
  <c r="K100" i="39" a="1"/>
  <c r="K100" i="39" s="1"/>
  <c r="M51" i="39" a="1"/>
  <c r="M51" i="39" s="1"/>
  <c r="M40" i="39" a="1"/>
  <c r="M40" i="39" s="1"/>
  <c r="M118" i="39" a="1"/>
  <c r="M118" i="39" s="1"/>
  <c r="M17" i="39" a="1"/>
  <c r="M17" i="39" s="1"/>
  <c r="M23" i="39" a="1"/>
  <c r="M23" i="39" s="1"/>
  <c r="M10" i="39" a="1"/>
  <c r="M10" i="39" s="1"/>
  <c r="M112" i="39" a="1"/>
  <c r="M112" i="39" s="1"/>
  <c r="M13" i="39" a="1"/>
  <c r="M13" i="39" s="1"/>
  <c r="M22" i="39" a="1"/>
  <c r="M22" i="39" s="1"/>
  <c r="D5" i="39" a="1"/>
  <c r="D5" i="39" s="1"/>
  <c r="M143" i="39" a="1"/>
  <c r="M143" i="39" s="1"/>
  <c r="M96" i="39" a="1"/>
  <c r="M96" i="39" s="1"/>
  <c r="J5" i="39" a="1"/>
  <c r="J5" i="39" s="1"/>
  <c r="C5" i="39" a="1"/>
  <c r="C5" i="39" s="1"/>
  <c r="I5" i="39" a="1"/>
  <c r="I5" i="39" s="1"/>
  <c r="H5" i="39" a="1"/>
  <c r="H5" i="39" s="1"/>
  <c r="F5" i="39" a="1"/>
  <c r="F5" i="39" s="1"/>
  <c r="E5" i="39" a="1"/>
  <c r="E5" i="39" s="1"/>
  <c r="N185" i="21"/>
  <c r="M288" i="21"/>
  <c r="P200" i="21"/>
  <c r="P128" i="21"/>
  <c r="F26" i="23"/>
  <c r="G26" i="23" s="1"/>
  <c r="H26" i="23" s="1"/>
  <c r="I26" i="23" s="1"/>
  <c r="E38" i="23"/>
  <c r="G38" i="23" s="1"/>
  <c r="H38" i="23" s="1"/>
  <c r="I38" i="23" s="1"/>
  <c r="E41" i="23"/>
  <c r="G41" i="23" s="1"/>
  <c r="H41" i="23" s="1"/>
  <c r="I41" i="23" s="1"/>
  <c r="M157" i="21"/>
  <c r="M221" i="21"/>
  <c r="P169" i="21"/>
  <c r="N137" i="21"/>
  <c r="N169" i="21"/>
  <c r="P71" i="21"/>
  <c r="P152" i="21"/>
  <c r="O146" i="21"/>
  <c r="F4" i="23"/>
  <c r="G4" i="23" s="1"/>
  <c r="H4" i="23" s="1"/>
  <c r="I4" i="23" s="1"/>
  <c r="N146" i="21"/>
  <c r="P148" i="21"/>
  <c r="E2" i="23"/>
  <c r="G2" i="23" s="1"/>
  <c r="H2" i="23" s="1"/>
  <c r="I2" i="23" s="1"/>
  <c r="M69" i="21"/>
  <c r="M54" i="21"/>
  <c r="P119" i="21"/>
  <c r="P270" i="21"/>
  <c r="F30" i="23"/>
  <c r="G30" i="23" s="1"/>
  <c r="H30" i="23" s="1"/>
  <c r="I30" i="23" s="1"/>
  <c r="F44" i="23"/>
  <c r="G44" i="23" s="1"/>
  <c r="H44" i="23" s="1"/>
  <c r="I44" i="23" s="1"/>
  <c r="N157" i="21"/>
  <c r="P154" i="21"/>
  <c r="P106" i="21"/>
  <c r="M144" i="21"/>
  <c r="E45" i="23"/>
  <c r="G45" i="23" s="1"/>
  <c r="H45" i="23" s="1"/>
  <c r="I45" i="23" s="1"/>
  <c r="N68" i="21"/>
  <c r="N54" i="21"/>
  <c r="E37" i="23"/>
  <c r="G37" i="23" s="1"/>
  <c r="H37" i="23" s="1"/>
  <c r="I37" i="23" s="1"/>
  <c r="O155" i="21"/>
  <c r="P54" i="21"/>
  <c r="O133" i="21"/>
  <c r="O28" i="21"/>
  <c r="N113" i="21"/>
  <c r="O225" i="21"/>
  <c r="O135" i="21"/>
  <c r="M15" i="21"/>
  <c r="N15" i="21" s="1"/>
  <c r="P15" i="21" s="1"/>
  <c r="O267" i="21"/>
  <c r="P229" i="21"/>
  <c r="M68" i="21"/>
  <c r="O183" i="21"/>
  <c r="N247" i="21"/>
  <c r="P134" i="21"/>
  <c r="P289" i="21"/>
  <c r="O19" i="21"/>
  <c r="P19" i="21" s="1"/>
  <c r="P166" i="21"/>
  <c r="P248" i="21"/>
  <c r="M44" i="21"/>
  <c r="N44" i="21" s="1"/>
  <c r="N128" i="21"/>
  <c r="N239" i="21"/>
  <c r="M146" i="21"/>
  <c r="N133" i="21"/>
  <c r="N225" i="21"/>
  <c r="M229" i="21"/>
  <c r="M175" i="21"/>
  <c r="P203" i="21"/>
  <c r="M90" i="21"/>
  <c r="M8" i="21"/>
  <c r="M155" i="21"/>
  <c r="M186" i="21"/>
  <c r="M239" i="21"/>
  <c r="N177" i="21"/>
  <c r="P8" i="21"/>
  <c r="P157" i="21"/>
  <c r="N134" i="21"/>
  <c r="N229" i="21"/>
  <c r="O239" i="21"/>
  <c r="P68" i="21"/>
  <c r="M244" i="21"/>
  <c r="M128" i="21"/>
  <c r="P232" i="21"/>
  <c r="N203" i="21"/>
  <c r="N237" i="21"/>
  <c r="N111" i="21"/>
  <c r="P6" i="21"/>
  <c r="P147" i="21"/>
  <c r="M173" i="21"/>
  <c r="M6" i="21"/>
  <c r="M147" i="21"/>
  <c r="N154" i="21"/>
  <c r="P111" i="21"/>
  <c r="O154" i="21"/>
  <c r="N72" i="21"/>
  <c r="N144" i="21"/>
  <c r="M135" i="21"/>
  <c r="N147" i="21"/>
  <c r="O111" i="21"/>
  <c r="N173" i="21"/>
  <c r="P90" i="21"/>
  <c r="O6" i="21"/>
  <c r="O72" i="21"/>
  <c r="O127" i="21"/>
  <c r="P175" i="21"/>
  <c r="M218" i="21"/>
  <c r="N28" i="21"/>
  <c r="O60" i="21"/>
  <c r="M203" i="21"/>
  <c r="N82" i="21"/>
  <c r="N135" i="21"/>
  <c r="M27" i="21"/>
  <c r="N90" i="21"/>
  <c r="O170" i="21"/>
  <c r="M290" i="21"/>
  <c r="N175" i="21"/>
  <c r="H279" i="21"/>
  <c r="L268" i="21"/>
  <c r="P268" i="21" s="1"/>
  <c r="O263" i="21"/>
  <c r="N83" i="21"/>
  <c r="M72" i="21"/>
  <c r="P83" i="21"/>
  <c r="N281" i="21"/>
  <c r="M177" i="21"/>
  <c r="M269" i="21"/>
  <c r="H287" i="21"/>
  <c r="L121" i="21"/>
  <c r="O121" i="21" s="1"/>
  <c r="N190" i="21"/>
  <c r="N246" i="21"/>
  <c r="M125" i="21"/>
  <c r="N170" i="21"/>
  <c r="N164" i="21"/>
  <c r="P164" i="21"/>
  <c r="O83" i="21"/>
  <c r="H282" i="21"/>
  <c r="H200" i="21"/>
  <c r="H159" i="21"/>
  <c r="N218" i="21"/>
  <c r="O140" i="21"/>
  <c r="H137" i="21"/>
  <c r="O178" i="21"/>
  <c r="P218" i="21"/>
  <c r="N288" i="21"/>
  <c r="N155" i="21"/>
  <c r="H273" i="21"/>
  <c r="H19" i="21"/>
  <c r="H45" i="21"/>
  <c r="H170" i="21"/>
  <c r="O70" i="21"/>
  <c r="P137" i="21"/>
  <c r="H133" i="21"/>
  <c r="H60" i="21"/>
  <c r="P217" i="21"/>
  <c r="N217" i="21"/>
  <c r="M70" i="21"/>
  <c r="H266" i="21"/>
  <c r="N40" i="21"/>
  <c r="M158" i="21"/>
  <c r="N289" i="21"/>
  <c r="L240" i="21"/>
  <c r="H228" i="21"/>
  <c r="O26" i="21"/>
  <c r="N230" i="21"/>
  <c r="N85" i="21"/>
  <c r="P70" i="21"/>
  <c r="O277" i="21"/>
  <c r="P138" i="21"/>
  <c r="O205" i="21"/>
  <c r="M236" i="21"/>
  <c r="N271" i="21"/>
  <c r="O35" i="21"/>
  <c r="M145" i="21"/>
  <c r="P92" i="21"/>
  <c r="N201" i="21"/>
  <c r="N274" i="21"/>
  <c r="M168" i="21"/>
  <c r="P212" i="21"/>
  <c r="P162" i="21"/>
  <c r="O165" i="21"/>
  <c r="N263" i="21"/>
  <c r="N176" i="21"/>
  <c r="M164" i="21"/>
  <c r="O168" i="21"/>
  <c r="N109" i="21"/>
  <c r="O255" i="21"/>
  <c r="O194" i="21"/>
  <c r="N123" i="21"/>
  <c r="N168" i="21"/>
  <c r="P78" i="21"/>
  <c r="N205" i="21"/>
  <c r="N236" i="21"/>
  <c r="P271" i="21"/>
  <c r="M274" i="21"/>
  <c r="P25" i="21"/>
  <c r="O258" i="21"/>
  <c r="O91" i="21"/>
  <c r="P205" i="21"/>
  <c r="O78" i="21"/>
  <c r="P236" i="21"/>
  <c r="N92" i="21"/>
  <c r="O253" i="21"/>
  <c r="O88" i="21"/>
  <c r="P81" i="21"/>
  <c r="M75" i="21"/>
  <c r="M119" i="21"/>
  <c r="N35" i="21"/>
  <c r="P35" i="21" s="1"/>
  <c r="N41" i="21"/>
  <c r="O247" i="21"/>
  <c r="P177" i="21"/>
  <c r="P159" i="21"/>
  <c r="O152" i="21"/>
  <c r="O290" i="21"/>
  <c r="N253" i="21"/>
  <c r="N26" i="21"/>
  <c r="O12" i="21"/>
  <c r="P12" i="21" s="1"/>
  <c r="N228" i="21"/>
  <c r="M232" i="21"/>
  <c r="N119" i="21"/>
  <c r="M264" i="21"/>
  <c r="M270" i="21"/>
  <c r="M247" i="21"/>
  <c r="N159" i="21"/>
  <c r="P153" i="21"/>
  <c r="N290" i="21"/>
  <c r="M289" i="21"/>
  <c r="M114" i="21"/>
  <c r="N235" i="21"/>
  <c r="P101" i="21"/>
  <c r="O181" i="21"/>
  <c r="N182" i="21"/>
  <c r="N261" i="21"/>
  <c r="P235" i="21"/>
  <c r="P118" i="21"/>
  <c r="N181" i="21"/>
  <c r="O134" i="21"/>
  <c r="O126" i="21"/>
  <c r="P182" i="21"/>
  <c r="P158" i="21"/>
  <c r="P261" i="21"/>
  <c r="N162" i="21"/>
  <c r="M9" i="21"/>
  <c r="N9" i="21" s="1"/>
  <c r="P9" i="21" s="1"/>
  <c r="P133" i="21"/>
  <c r="N232" i="21"/>
  <c r="O24" i="21"/>
  <c r="M126" i="21"/>
  <c r="N270" i="21"/>
  <c r="P263" i="21"/>
  <c r="P225" i="21"/>
  <c r="M261" i="21"/>
  <c r="O162" i="21"/>
  <c r="N153" i="21"/>
  <c r="M271" i="21"/>
  <c r="M107" i="21"/>
  <c r="M26" i="21"/>
  <c r="P124" i="21"/>
  <c r="M53" i="21"/>
  <c r="M88" i="21"/>
  <c r="P170" i="21"/>
  <c r="N252" i="21"/>
  <c r="N264" i="21"/>
  <c r="N151" i="21"/>
  <c r="P40" i="21"/>
  <c r="P209" i="21"/>
  <c r="N254" i="21"/>
  <c r="O74" i="21"/>
  <c r="N141" i="21"/>
  <c r="N148" i="21"/>
  <c r="O208" i="21"/>
  <c r="P230" i="21"/>
  <c r="O109" i="21"/>
  <c r="O234" i="21"/>
  <c r="P222" i="21"/>
  <c r="M272" i="21"/>
  <c r="M159" i="21"/>
  <c r="O112" i="21"/>
  <c r="M103" i="21"/>
  <c r="M152" i="21"/>
  <c r="M127" i="21"/>
  <c r="P253" i="21"/>
  <c r="M267" i="21"/>
  <c r="N233" i="21"/>
  <c r="M137" i="21"/>
  <c r="M208" i="21"/>
  <c r="M252" i="21"/>
  <c r="P141" i="21"/>
  <c r="M166" i="21"/>
  <c r="O252" i="21"/>
  <c r="O166" i="21"/>
  <c r="N112" i="21"/>
  <c r="N267" i="21"/>
  <c r="P264" i="21"/>
  <c r="O222" i="21"/>
  <c r="O193" i="21"/>
  <c r="M109" i="21"/>
  <c r="P197" i="21"/>
  <c r="O138" i="21"/>
  <c r="N23" i="21"/>
  <c r="N24" i="21"/>
  <c r="M21" i="21"/>
  <c r="P234" i="21"/>
  <c r="O8" i="21"/>
  <c r="N273" i="21"/>
  <c r="P272" i="21"/>
  <c r="P194" i="21"/>
  <c r="P103" i="21"/>
  <c r="M235" i="21"/>
  <c r="M148" i="21"/>
  <c r="P144" i="21"/>
  <c r="P254" i="21"/>
  <c r="M141" i="21"/>
  <c r="O254" i="21"/>
  <c r="P7" i="21"/>
  <c r="M112" i="21"/>
  <c r="O151" i="21"/>
  <c r="O209" i="21"/>
  <c r="N222" i="21"/>
  <c r="M193" i="21"/>
  <c r="M234" i="21"/>
  <c r="M194" i="21"/>
  <c r="P151" i="21"/>
  <c r="O169" i="21"/>
  <c r="P193" i="21"/>
  <c r="M182" i="21"/>
  <c r="O272" i="21"/>
  <c r="M24" i="21"/>
  <c r="N216" i="21"/>
  <c r="N126" i="21"/>
  <c r="O20" i="21"/>
  <c r="P20" i="21" s="1"/>
  <c r="M209" i="21"/>
  <c r="M279" i="21"/>
  <c r="N279" i="21"/>
  <c r="O213" i="21"/>
  <c r="O64" i="21"/>
  <c r="H176" i="21"/>
  <c r="O197" i="21"/>
  <c r="N197" i="21"/>
  <c r="N78" i="21"/>
  <c r="H226" i="21"/>
  <c r="H44" i="21"/>
  <c r="H130" i="21"/>
  <c r="P77" i="21"/>
  <c r="N77" i="21"/>
  <c r="M77" i="21"/>
  <c r="O77" i="21"/>
  <c r="P116" i="21"/>
  <c r="M116" i="21"/>
  <c r="N116" i="21"/>
  <c r="O116" i="21"/>
  <c r="H208" i="21"/>
  <c r="H149" i="21"/>
  <c r="M230" i="21"/>
  <c r="N208" i="21"/>
  <c r="H116" i="21"/>
  <c r="H122" i="21"/>
  <c r="L122" i="21"/>
  <c r="N213" i="21"/>
  <c r="M213" i="21"/>
  <c r="O265" i="21"/>
  <c r="H202" i="21"/>
  <c r="L202" i="21"/>
  <c r="H199" i="21"/>
  <c r="H172" i="21"/>
  <c r="L172" i="21"/>
  <c r="H13" i="21"/>
  <c r="L13" i="21"/>
  <c r="N22" i="21"/>
  <c r="N138" i="21"/>
  <c r="P85" i="21"/>
  <c r="M92" i="21"/>
  <c r="H248" i="21"/>
  <c r="H234" i="21"/>
  <c r="M60" i="21"/>
  <c r="N60" i="21"/>
  <c r="H189" i="21"/>
  <c r="P136" i="21"/>
  <c r="M136" i="21"/>
  <c r="O136" i="21"/>
  <c r="O192" i="21"/>
  <c r="N192" i="21"/>
  <c r="H230" i="21"/>
  <c r="M265" i="21"/>
  <c r="N269" i="21"/>
  <c r="H284" i="21"/>
  <c r="L259" i="21"/>
  <c r="H237" i="21"/>
  <c r="H144" i="21"/>
  <c r="H90" i="21"/>
  <c r="H6" i="21"/>
  <c r="H285" i="21"/>
  <c r="H224" i="21"/>
  <c r="L215" i="21"/>
  <c r="H215" i="21"/>
  <c r="L231" i="21"/>
  <c r="H231" i="21"/>
  <c r="P22" i="21"/>
  <c r="H88" i="21"/>
  <c r="H119" i="21"/>
  <c r="H167" i="21"/>
  <c r="L167" i="21"/>
  <c r="H209" i="21"/>
  <c r="H197" i="21"/>
  <c r="H192" i="21"/>
  <c r="C317" i="24" a="1"/>
  <c r="C317" i="24" s="1"/>
  <c r="E317" i="24" a="1"/>
  <c r="E317" i="24" s="1"/>
  <c r="P181" i="21"/>
  <c r="P114" i="21"/>
  <c r="M217" i="21"/>
  <c r="N127" i="21"/>
  <c r="H80" i="21"/>
  <c r="H111" i="21"/>
  <c r="H154" i="21"/>
  <c r="H77" i="21"/>
  <c r="H148" i="21"/>
  <c r="H136" i="21"/>
  <c r="O16" i="21"/>
  <c r="M16" i="21"/>
  <c r="N16" i="21" s="1"/>
  <c r="M284" i="21"/>
  <c r="N284" i="21"/>
  <c r="P284" i="21"/>
  <c r="O284" i="21"/>
  <c r="O150" i="21"/>
  <c r="M150" i="21"/>
  <c r="N150" i="21"/>
  <c r="P150" i="21"/>
  <c r="O251" i="21"/>
  <c r="P251" i="21"/>
  <c r="M251" i="21"/>
  <c r="N251" i="21"/>
  <c r="O242" i="21"/>
  <c r="M242" i="21"/>
  <c r="N242" i="21"/>
  <c r="P242" i="21"/>
  <c r="P67" i="21"/>
  <c r="M67" i="21"/>
  <c r="N67" i="21"/>
  <c r="O67" i="21"/>
  <c r="P204" i="21"/>
  <c r="O204" i="21"/>
  <c r="M204" i="21"/>
  <c r="N204" i="21"/>
  <c r="N27" i="21"/>
  <c r="P190" i="21"/>
  <c r="O269" i="21"/>
  <c r="P102" i="21"/>
  <c r="M85" i="21"/>
  <c r="O153" i="21"/>
  <c r="P125" i="21"/>
  <c r="O125" i="21"/>
  <c r="H27" i="21"/>
  <c r="O216" i="21"/>
  <c r="P216" i="21"/>
  <c r="H94" i="21"/>
  <c r="L94" i="21"/>
  <c r="O180" i="21"/>
  <c r="P180" i="21"/>
  <c r="N180" i="21"/>
  <c r="M180" i="21"/>
  <c r="H34" i="21"/>
  <c r="L34" i="21"/>
  <c r="H232" i="21"/>
  <c r="N149" i="21"/>
  <c r="M149" i="21"/>
  <c r="M255" i="21"/>
  <c r="P255" i="21"/>
  <c r="H51" i="21"/>
  <c r="L51" i="21"/>
  <c r="H18" i="21"/>
  <c r="O11" i="21"/>
  <c r="M11" i="21"/>
  <c r="N11" i="21"/>
  <c r="P11" i="21"/>
  <c r="L50" i="21"/>
  <c r="H50" i="21"/>
  <c r="H258" i="21"/>
  <c r="N249" i="21"/>
  <c r="O249" i="21"/>
  <c r="P249" i="21"/>
  <c r="H157" i="21"/>
  <c r="H97" i="21"/>
  <c r="H217" i="21"/>
  <c r="H56" i="21"/>
  <c r="H40" i="21"/>
  <c r="H100" i="21"/>
  <c r="H233" i="21"/>
  <c r="H252" i="21"/>
  <c r="H127" i="21"/>
  <c r="H63" i="21"/>
  <c r="H17" i="21"/>
  <c r="H235" i="21"/>
  <c r="H255" i="21"/>
  <c r="H106" i="21"/>
  <c r="H126" i="21"/>
  <c r="M190" i="21"/>
  <c r="N243" i="21"/>
  <c r="H210" i="21"/>
  <c r="L210" i="21"/>
  <c r="M273" i="21"/>
  <c r="O273" i="21"/>
  <c r="H262" i="21"/>
  <c r="H95" i="21"/>
  <c r="L95" i="21"/>
  <c r="N64" i="21"/>
  <c r="P64" i="21"/>
  <c r="M104" i="21"/>
  <c r="P104" i="21"/>
  <c r="O104" i="21"/>
  <c r="N104" i="21"/>
  <c r="O56" i="21"/>
  <c r="M56" i="21"/>
  <c r="N56" i="21"/>
  <c r="O244" i="21"/>
  <c r="N244" i="21"/>
  <c r="P62" i="21"/>
  <c r="O62" i="21"/>
  <c r="M62" i="21"/>
  <c r="O66" i="21"/>
  <c r="N66" i="21"/>
  <c r="P66" i="21"/>
  <c r="P123" i="21"/>
  <c r="O123" i="21"/>
  <c r="M81" i="21"/>
  <c r="O81" i="21"/>
  <c r="M118" i="21"/>
  <c r="N118" i="21"/>
  <c r="P160" i="21"/>
  <c r="M160" i="21"/>
  <c r="N160" i="21"/>
  <c r="O160" i="21"/>
  <c r="M47" i="21"/>
  <c r="N47" i="21" s="1"/>
  <c r="P47" i="21" s="1"/>
  <c r="H227" i="21"/>
  <c r="H31" i="21"/>
  <c r="L31" i="21"/>
  <c r="H183" i="21"/>
  <c r="N75" i="21"/>
  <c r="O75" i="21"/>
  <c r="L280" i="21"/>
  <c r="H278" i="21"/>
  <c r="P237" i="21"/>
  <c r="M237" i="21"/>
  <c r="H257" i="21"/>
  <c r="H153" i="21"/>
  <c r="H89" i="21"/>
  <c r="H213" i="21"/>
  <c r="H52" i="21"/>
  <c r="H23" i="21"/>
  <c r="H96" i="21"/>
  <c r="H204" i="21"/>
  <c r="H242" i="21"/>
  <c r="H123" i="21"/>
  <c r="H55" i="21"/>
  <c r="H219" i="21"/>
  <c r="H29" i="21"/>
  <c r="H244" i="21"/>
  <c r="H12" i="21"/>
  <c r="M243" i="21"/>
  <c r="N262" i="21"/>
  <c r="P53" i="21"/>
  <c r="O53" i="21"/>
  <c r="N107" i="21"/>
  <c r="P107" i="21"/>
  <c r="M17" i="21"/>
  <c r="N17" i="21" s="1"/>
  <c r="P196" i="21"/>
  <c r="M196" i="21"/>
  <c r="N196" i="21"/>
  <c r="N10" i="21"/>
  <c r="P10" i="21"/>
  <c r="O10" i="21"/>
  <c r="N277" i="21"/>
  <c r="P277" i="21"/>
  <c r="P282" i="21"/>
  <c r="O282" i="21"/>
  <c r="N282" i="21"/>
  <c r="M282" i="21"/>
  <c r="M65" i="21"/>
  <c r="N65" i="21"/>
  <c r="O245" i="21"/>
  <c r="M245" i="21"/>
  <c r="N245" i="21"/>
  <c r="O233" i="21"/>
  <c r="M233" i="21"/>
  <c r="M71" i="21"/>
  <c r="O71" i="21"/>
  <c r="P165" i="21"/>
  <c r="N165" i="21"/>
  <c r="H243" i="21"/>
  <c r="H85" i="21"/>
  <c r="H180" i="21"/>
  <c r="H92" i="21"/>
  <c r="H47" i="21"/>
  <c r="H203" i="21"/>
  <c r="H134" i="21"/>
  <c r="H118" i="21"/>
  <c r="O278" i="21"/>
  <c r="M278" i="21"/>
  <c r="H274" i="21"/>
  <c r="M63" i="21"/>
  <c r="N63" i="21"/>
  <c r="O63" i="21"/>
  <c r="P63" i="21"/>
  <c r="M246" i="21"/>
  <c r="O246" i="21"/>
  <c r="N79" i="21"/>
  <c r="M79" i="21"/>
  <c r="O79" i="21"/>
  <c r="P79" i="21"/>
  <c r="P91" i="21"/>
  <c r="M91" i="21"/>
  <c r="O42" i="21"/>
  <c r="M42" i="21"/>
  <c r="N42" i="21" s="1"/>
  <c r="M281" i="21"/>
  <c r="O281" i="21"/>
  <c r="H265" i="21"/>
  <c r="H198" i="21"/>
  <c r="L198" i="21"/>
  <c r="P279" i="21"/>
  <c r="O279" i="21"/>
  <c r="H15" i="21"/>
  <c r="O211" i="21"/>
  <c r="M211" i="21"/>
  <c r="P211" i="21"/>
  <c r="N211" i="21"/>
  <c r="M82" i="21"/>
  <c r="O82" i="21"/>
  <c r="H98" i="21"/>
  <c r="L98" i="21"/>
  <c r="O200" i="21"/>
  <c r="N200" i="21"/>
  <c r="H145" i="21"/>
  <c r="H81" i="21"/>
  <c r="H35" i="21"/>
  <c r="H196" i="21"/>
  <c r="L156" i="21"/>
  <c r="H21" i="21"/>
  <c r="H211" i="21"/>
  <c r="H82" i="21"/>
  <c r="P161" i="21"/>
  <c r="N161" i="21"/>
  <c r="M161" i="21"/>
  <c r="O161" i="21"/>
  <c r="O22" i="21"/>
  <c r="N114" i="21"/>
  <c r="P257" i="21"/>
  <c r="P145" i="21"/>
  <c r="O145" i="21"/>
  <c r="O7" i="21"/>
  <c r="N7" i="21"/>
  <c r="P132" i="21"/>
  <c r="O132" i="21"/>
  <c r="N132" i="21"/>
  <c r="M132" i="21"/>
  <c r="H39" i="21"/>
  <c r="L39" i="21"/>
  <c r="M113" i="21"/>
  <c r="P113" i="21"/>
  <c r="O129" i="21"/>
  <c r="M129" i="21"/>
  <c r="P129" i="21"/>
  <c r="N140" i="21"/>
  <c r="P140" i="21"/>
  <c r="P55" i="21"/>
  <c r="M55" i="21"/>
  <c r="O55" i="21"/>
  <c r="P139" i="21"/>
  <c r="O139" i="21"/>
  <c r="M139" i="21"/>
  <c r="N139" i="21"/>
  <c r="H286" i="21"/>
  <c r="H267" i="21"/>
  <c r="H256" i="21"/>
  <c r="L256" i="21"/>
  <c r="P266" i="21"/>
  <c r="O266" i="21"/>
  <c r="M266" i="21"/>
  <c r="N266" i="21"/>
  <c r="P36" i="21"/>
  <c r="N36" i="21"/>
  <c r="O36" i="21"/>
  <c r="H222" i="21"/>
  <c r="H141" i="21"/>
  <c r="H281" i="21"/>
  <c r="H164" i="21"/>
  <c r="H84" i="21"/>
  <c r="H220" i="21"/>
  <c r="H107" i="21"/>
  <c r="H187" i="21"/>
  <c r="H16" i="21"/>
  <c r="H74" i="21"/>
  <c r="H166" i="21"/>
  <c r="O120" i="21"/>
  <c r="N120" i="21"/>
  <c r="M120" i="21"/>
  <c r="P120" i="21"/>
  <c r="H110" i="21"/>
  <c r="L110" i="21"/>
  <c r="M124" i="21"/>
  <c r="N124" i="21"/>
  <c r="M106" i="21"/>
  <c r="N106" i="21"/>
  <c r="P221" i="21"/>
  <c r="O221" i="21"/>
  <c r="H191" i="21"/>
  <c r="L191" i="21"/>
  <c r="P186" i="21"/>
  <c r="O186" i="21"/>
  <c r="H174" i="21"/>
  <c r="L174" i="21"/>
  <c r="H241" i="21"/>
  <c r="L241" i="21"/>
  <c r="L48" i="21"/>
  <c r="H48" i="21"/>
  <c r="H276" i="21"/>
  <c r="H277" i="21"/>
  <c r="H223" i="21"/>
  <c r="L223" i="21"/>
  <c r="M45" i="21"/>
  <c r="N45" i="21"/>
  <c r="O45" i="21"/>
  <c r="P45" i="21"/>
  <c r="N25" i="21"/>
  <c r="M25" i="21"/>
  <c r="O224" i="21"/>
  <c r="N224" i="21"/>
  <c r="P224" i="21"/>
  <c r="M224" i="21"/>
  <c r="H218" i="21"/>
  <c r="H129" i="21"/>
  <c r="H69" i="21"/>
  <c r="H160" i="21"/>
  <c r="H184" i="21"/>
  <c r="H216" i="21"/>
  <c r="H103" i="21"/>
  <c r="H194" i="21"/>
  <c r="H70" i="21"/>
  <c r="H54" i="21"/>
  <c r="H150" i="21"/>
  <c r="P108" i="21"/>
  <c r="O108" i="21"/>
  <c r="O33" i="21"/>
  <c r="M33" i="21"/>
  <c r="N33" i="21"/>
  <c r="P33" i="21"/>
  <c r="M142" i="21"/>
  <c r="P76" i="21"/>
  <c r="O257" i="21"/>
  <c r="N265" i="21"/>
  <c r="M32" i="21"/>
  <c r="N32" i="21" s="1"/>
  <c r="N257" i="21"/>
  <c r="N43" i="21"/>
  <c r="M43" i="21"/>
  <c r="P43" i="21"/>
  <c r="O43" i="21"/>
  <c r="P21" i="21"/>
  <c r="O21" i="21"/>
  <c r="P38" i="21"/>
  <c r="O38" i="21"/>
  <c r="M38" i="21"/>
  <c r="N38" i="21"/>
  <c r="H131" i="21"/>
  <c r="L131" i="21"/>
  <c r="H179" i="21"/>
  <c r="L179" i="21"/>
  <c r="O69" i="21"/>
  <c r="N69" i="21"/>
  <c r="M214" i="21"/>
  <c r="N214" i="21"/>
  <c r="O214" i="21"/>
  <c r="P214" i="21"/>
  <c r="H14" i="21"/>
  <c r="L14" i="21"/>
  <c r="P130" i="21"/>
  <c r="N130" i="21"/>
  <c r="O130" i="21"/>
  <c r="H288" i="21"/>
  <c r="O285" i="21"/>
  <c r="P285" i="21"/>
  <c r="N285" i="21"/>
  <c r="H38" i="21"/>
  <c r="H46" i="21"/>
  <c r="L46" i="21"/>
  <c r="H214" i="21"/>
  <c r="H125" i="21"/>
  <c r="H65" i="21"/>
  <c r="H247" i="21"/>
  <c r="H76" i="21"/>
  <c r="H26" i="21"/>
  <c r="H212" i="21"/>
  <c r="H91" i="21"/>
  <c r="H190" i="21"/>
  <c r="H66" i="21"/>
  <c r="H162" i="21"/>
  <c r="H102" i="21"/>
  <c r="O27" i="21"/>
  <c r="O142" i="21"/>
  <c r="P274" i="21"/>
  <c r="O262" i="21"/>
  <c r="N278" i="21"/>
  <c r="N238" i="21"/>
  <c r="O238" i="21"/>
  <c r="M238" i="21"/>
  <c r="H163" i="21"/>
  <c r="L163" i="21"/>
  <c r="O61" i="21"/>
  <c r="P61" i="21"/>
  <c r="N61" i="21"/>
  <c r="P286" i="21"/>
  <c r="O286" i="21"/>
  <c r="N286" i="21"/>
  <c r="M286" i="21"/>
  <c r="P23" i="21"/>
  <c r="O23" i="21"/>
  <c r="O212" i="21"/>
  <c r="M212" i="21"/>
  <c r="O96" i="21"/>
  <c r="M96" i="21"/>
  <c r="P96" i="21"/>
  <c r="M84" i="21"/>
  <c r="O84" i="21"/>
  <c r="N84" i="21"/>
  <c r="P84" i="21"/>
  <c r="O52" i="21"/>
  <c r="N52" i="21"/>
  <c r="M52" i="21"/>
  <c r="P52" i="21"/>
  <c r="O220" i="21"/>
  <c r="N220" i="21"/>
  <c r="M220" i="21"/>
  <c r="H37" i="21"/>
  <c r="L37" i="21"/>
  <c r="H99" i="21"/>
  <c r="L99" i="21"/>
  <c r="M199" i="21"/>
  <c r="P199" i="21"/>
  <c r="N199" i="21"/>
  <c r="H87" i="21"/>
  <c r="L87" i="21"/>
  <c r="H270" i="21"/>
  <c r="N189" i="21"/>
  <c r="P189" i="21"/>
  <c r="M189" i="21"/>
  <c r="O189" i="21"/>
  <c r="H181" i="21"/>
  <c r="H117" i="21"/>
  <c r="H61" i="21"/>
  <c r="H152" i="21"/>
  <c r="H168" i="21"/>
  <c r="H72" i="21"/>
  <c r="H22" i="21"/>
  <c r="H155" i="21"/>
  <c r="H83" i="21"/>
  <c r="H186" i="21"/>
  <c r="H138" i="21"/>
  <c r="H7" i="21"/>
  <c r="H62" i="21"/>
  <c r="M258" i="21"/>
  <c r="N258" i="21"/>
  <c r="H269" i="21"/>
  <c r="M101" i="21"/>
  <c r="N101" i="21"/>
  <c r="N184" i="21"/>
  <c r="M184" i="21"/>
  <c r="P184" i="21"/>
  <c r="H115" i="21"/>
  <c r="L115" i="21"/>
  <c r="M100" i="21"/>
  <c r="P100" i="21"/>
  <c r="N100" i="21"/>
  <c r="O100" i="21"/>
  <c r="O29" i="21"/>
  <c r="N29" i="21"/>
  <c r="M29" i="21"/>
  <c r="P29" i="21"/>
  <c r="P185" i="21"/>
  <c r="O185" i="21"/>
  <c r="M80" i="21"/>
  <c r="P80" i="21"/>
  <c r="H43" i="21"/>
  <c r="O207" i="21"/>
  <c r="M207" i="21"/>
  <c r="H177" i="21"/>
  <c r="H113" i="21"/>
  <c r="H57" i="21"/>
  <c r="H140" i="21"/>
  <c r="H205" i="21"/>
  <c r="H132" i="21"/>
  <c r="H64" i="21"/>
  <c r="H9" i="21"/>
  <c r="H151" i="21"/>
  <c r="H79" i="21"/>
  <c r="H289" i="21"/>
  <c r="H41" i="21"/>
  <c r="H114" i="21"/>
  <c r="H42" i="21"/>
  <c r="O201" i="21"/>
  <c r="M201" i="21"/>
  <c r="H171" i="21"/>
  <c r="L171" i="21"/>
  <c r="M41" i="21"/>
  <c r="O41" i="21"/>
  <c r="M18" i="21"/>
  <c r="P18" i="21"/>
  <c r="O18" i="21"/>
  <c r="N18" i="21"/>
  <c r="M89" i="21"/>
  <c r="N89" i="21"/>
  <c r="O89" i="21"/>
  <c r="N117" i="21"/>
  <c r="M117" i="21"/>
  <c r="P117" i="21"/>
  <c r="O117" i="21"/>
  <c r="O226" i="21"/>
  <c r="M226" i="21"/>
  <c r="N226" i="21"/>
  <c r="L30" i="21"/>
  <c r="H30" i="21"/>
  <c r="L195" i="21"/>
  <c r="M287" i="21"/>
  <c r="N287" i="21"/>
  <c r="N248" i="21"/>
  <c r="O248" i="21"/>
  <c r="H291" i="21"/>
  <c r="H169" i="21"/>
  <c r="H109" i="21"/>
  <c r="H53" i="21"/>
  <c r="H238" i="21"/>
  <c r="H124" i="21"/>
  <c r="H201" i="21"/>
  <c r="H112" i="21"/>
  <c r="H147" i="21"/>
  <c r="H75" i="21"/>
  <c r="H261" i="21"/>
  <c r="H24" i="21"/>
  <c r="H25" i="21"/>
  <c r="H36" i="21"/>
  <c r="H78" i="21"/>
  <c r="H32" i="21"/>
  <c r="N105" i="21"/>
  <c r="P105" i="21"/>
  <c r="O105" i="21"/>
  <c r="M178" i="21"/>
  <c r="P178" i="21"/>
  <c r="N183" i="21"/>
  <c r="P183" i="21"/>
  <c r="H58" i="21"/>
  <c r="L58" i="21"/>
  <c r="H143" i="21"/>
  <c r="L143" i="21"/>
  <c r="O187" i="21"/>
  <c r="M187" i="21"/>
  <c r="P187" i="21"/>
  <c r="H263" i="21"/>
  <c r="H86" i="21"/>
  <c r="L86" i="21"/>
  <c r="O97" i="21"/>
  <c r="M97" i="21"/>
  <c r="P97" i="21"/>
  <c r="M250" i="21"/>
  <c r="O250" i="21"/>
  <c r="P250" i="21"/>
  <c r="N250" i="21"/>
  <c r="M228" i="21"/>
  <c r="P228" i="21"/>
  <c r="M57" i="21"/>
  <c r="N57" i="21"/>
  <c r="H59" i="21"/>
  <c r="L59" i="21"/>
  <c r="P188" i="21"/>
  <c r="M188" i="21"/>
  <c r="O188" i="21"/>
  <c r="N188" i="21"/>
  <c r="H206" i="21"/>
  <c r="L206" i="21"/>
  <c r="H165" i="21"/>
  <c r="H105" i="21"/>
  <c r="H49" i="21"/>
  <c r="H225" i="21"/>
  <c r="H120" i="21"/>
  <c r="H193" i="21"/>
  <c r="H108" i="21"/>
  <c r="H139" i="21"/>
  <c r="H71" i="21"/>
  <c r="H246" i="21"/>
  <c r="H20" i="21"/>
  <c r="H158" i="21"/>
  <c r="H245" i="21"/>
  <c r="H28" i="21"/>
  <c r="H146" i="21"/>
  <c r="M76" i="21"/>
  <c r="N76" i="21"/>
  <c r="N142" i="21"/>
  <c r="P243" i="21"/>
  <c r="M227" i="21"/>
  <c r="O227" i="21"/>
  <c r="N227" i="21"/>
  <c r="H283" i="21"/>
  <c r="L283" i="21"/>
  <c r="M102" i="21"/>
  <c r="N102" i="21"/>
  <c r="P262" i="21"/>
  <c r="M108" i="21"/>
  <c r="N108" i="21"/>
  <c r="O49" i="21"/>
  <c r="N49" i="21"/>
  <c r="M49" i="21"/>
  <c r="P49" i="21"/>
  <c r="H275" i="21"/>
  <c r="L275" i="21"/>
  <c r="P219" i="21"/>
  <c r="M219" i="21"/>
  <c r="O219" i="21"/>
  <c r="H236" i="21"/>
  <c r="H93" i="21"/>
  <c r="L93" i="21"/>
  <c r="H182" i="21"/>
  <c r="M276" i="21"/>
  <c r="O276" i="21"/>
  <c r="N276" i="21"/>
  <c r="P276" i="21"/>
  <c r="H250" i="21"/>
  <c r="P291" i="21"/>
  <c r="M291" i="21"/>
  <c r="N291" i="21"/>
  <c r="O291" i="21"/>
  <c r="H161" i="21"/>
  <c r="H101" i="21"/>
  <c r="H221" i="21"/>
  <c r="H68" i="21"/>
  <c r="H104" i="21"/>
  <c r="H135" i="21"/>
  <c r="H67" i="21"/>
  <c r="H142" i="21"/>
  <c r="H178" i="21"/>
  <c r="H33" i="21"/>
  <c r="E34" i="23"/>
  <c r="G34" i="23" s="1"/>
  <c r="H34" i="23" s="1"/>
  <c r="I34" i="23" s="1"/>
  <c r="E9" i="23"/>
  <c r="E51" i="23"/>
  <c r="G51" i="23" s="1"/>
  <c r="H51" i="23" s="1"/>
  <c r="I51" i="23" s="1"/>
  <c r="E5" i="23"/>
  <c r="G5" i="23" s="1"/>
  <c r="H5" i="23" s="1"/>
  <c r="I5" i="23" s="1"/>
  <c r="F22" i="23"/>
  <c r="G22" i="23" s="1"/>
  <c r="H22" i="23" s="1"/>
  <c r="I22" i="23" s="1"/>
  <c r="F43" i="23"/>
  <c r="G43" i="23" s="1"/>
  <c r="H43" i="23" s="1"/>
  <c r="I43" i="23" s="1"/>
  <c r="E13" i="23"/>
  <c r="G13" i="23" s="1"/>
  <c r="H13" i="23" s="1"/>
  <c r="I13" i="23" s="1"/>
  <c r="E32" i="23"/>
  <c r="G32" i="23" s="1"/>
  <c r="H32" i="23" s="1"/>
  <c r="I32" i="23" s="1"/>
  <c r="F40" i="23"/>
  <c r="G40" i="23" s="1"/>
  <c r="H40" i="23" s="1"/>
  <c r="I40" i="23" s="1"/>
  <c r="F29" i="23"/>
  <c r="G29" i="23" s="1"/>
  <c r="H29" i="23" s="1"/>
  <c r="I29" i="23" s="1"/>
  <c r="F55" i="23"/>
  <c r="G55" i="23" s="1"/>
  <c r="H55" i="23" s="1"/>
  <c r="I55" i="23" s="1"/>
  <c r="E14" i="23"/>
  <c r="G14" i="23" s="1"/>
  <c r="H14" i="23" s="1"/>
  <c r="I14" i="23" s="1"/>
  <c r="E31" i="23"/>
  <c r="G31" i="23" s="1"/>
  <c r="H31" i="23" s="1"/>
  <c r="I31" i="23" s="1"/>
  <c r="G17" i="23"/>
  <c r="H17" i="23" s="1"/>
  <c r="I17" i="23" s="1"/>
  <c r="F3" i="23"/>
  <c r="G3" i="23" s="1"/>
  <c r="H3" i="23" s="1"/>
  <c r="I3" i="23" s="1"/>
  <c r="E15" i="23"/>
  <c r="G15" i="23" s="1"/>
  <c r="H15" i="23" s="1"/>
  <c r="I15" i="23" s="1"/>
  <c r="E12" i="23"/>
  <c r="F12" i="23"/>
  <c r="E53" i="23"/>
  <c r="F53" i="23"/>
  <c r="E50" i="23"/>
  <c r="G50" i="23" s="1"/>
  <c r="H50" i="23" s="1"/>
  <c r="I50" i="23" s="1"/>
  <c r="F48" i="23"/>
  <c r="E48" i="23"/>
  <c r="F8" i="23"/>
  <c r="G8" i="23" s="1"/>
  <c r="H8" i="23" s="1"/>
  <c r="I8" i="23" s="1"/>
  <c r="E46" i="23"/>
  <c r="F46" i="23"/>
  <c r="E16" i="23"/>
  <c r="G16" i="23" s="1"/>
  <c r="H16" i="23" s="1"/>
  <c r="I16" i="23" s="1"/>
  <c r="F7" i="23"/>
  <c r="E7" i="23"/>
  <c r="F50" i="34" a="1"/>
  <c r="F50" i="34" s="1"/>
  <c r="F64" i="34" a="1"/>
  <c r="F64" i="34" s="1"/>
  <c r="F39" i="34" a="1"/>
  <c r="F39" i="34" s="1"/>
  <c r="F27" i="34" a="1"/>
  <c r="F27" i="34" s="1"/>
  <c r="F70" i="34" a="1"/>
  <c r="F70" i="34" s="1"/>
  <c r="E36" i="34" a="1"/>
  <c r="E36" i="34" s="1"/>
  <c r="F72" i="34" a="1"/>
  <c r="F72" i="34" s="1"/>
  <c r="F47" i="34" a="1"/>
  <c r="F47" i="34" s="1"/>
  <c r="F28" i="34" a="1"/>
  <c r="F28" i="34" s="1"/>
  <c r="F55" i="34" a="1"/>
  <c r="F55" i="34" s="1"/>
  <c r="E51" i="34" a="1"/>
  <c r="E51" i="34" s="1"/>
  <c r="E41" i="34" a="1"/>
  <c r="E41" i="34" s="1"/>
  <c r="E5" i="34" a="1"/>
  <c r="E5" i="34" s="1"/>
  <c r="C57" i="34" a="1"/>
  <c r="C57" i="34" s="1"/>
  <c r="C5" i="34" a="1"/>
  <c r="C5" i="34" s="1"/>
  <c r="C75" i="34" a="1"/>
  <c r="C75" i="34" s="1"/>
  <c r="C28" i="34" a="1"/>
  <c r="C28" i="34" s="1"/>
  <c r="C54" i="34" a="1"/>
  <c r="C54" i="34" s="1"/>
  <c r="C23" i="34" a="1"/>
  <c r="C23" i="34" s="1"/>
  <c r="D50" i="34" a="1"/>
  <c r="D50" i="34" s="1"/>
  <c r="D30" i="34" a="1"/>
  <c r="D30" i="34" s="1"/>
  <c r="D79" i="34" a="1"/>
  <c r="D79" i="34" s="1"/>
  <c r="D17" i="34" a="1"/>
  <c r="D17" i="34" s="1"/>
  <c r="D46" i="34" a="1"/>
  <c r="D46" i="34" s="1"/>
  <c r="D61" i="34" a="1"/>
  <c r="D61" i="34" s="1"/>
  <c r="F63" i="34" a="1"/>
  <c r="F63" i="34" s="1"/>
  <c r="E8" i="34" a="1"/>
  <c r="E8" i="34" s="1"/>
  <c r="F59" i="34" a="1"/>
  <c r="F59" i="34" s="1"/>
  <c r="F40" i="34" a="1"/>
  <c r="F40" i="34" s="1"/>
  <c r="F77" i="34" a="1"/>
  <c r="F77" i="34" s="1"/>
  <c r="E55" i="34" a="1"/>
  <c r="E55" i="34" s="1"/>
  <c r="E10" i="34" a="1"/>
  <c r="E10" i="34" s="1"/>
  <c r="F73" i="34" a="1"/>
  <c r="F73" i="34" s="1"/>
  <c r="F48" i="34" a="1"/>
  <c r="F48" i="34" s="1"/>
  <c r="E22" i="34" a="1"/>
  <c r="E22" i="34" s="1"/>
  <c r="F62" i="34" a="1"/>
  <c r="F62" i="34" s="1"/>
  <c r="F15" i="34" a="1"/>
  <c r="F15" i="34" s="1"/>
  <c r="E75" i="34" a="1"/>
  <c r="E75" i="34" s="1"/>
  <c r="C25" i="34" a="1"/>
  <c r="C25" i="34" s="1"/>
  <c r="C18" i="34" a="1"/>
  <c r="C18" i="34" s="1"/>
  <c r="C34" i="34" a="1"/>
  <c r="C34" i="34" s="1"/>
  <c r="C7" i="34" a="1"/>
  <c r="C7" i="34" s="1"/>
  <c r="C61" i="34" a="1"/>
  <c r="C61" i="34" s="1"/>
  <c r="C36" i="34" a="1"/>
  <c r="C36" i="34" s="1"/>
  <c r="D64" i="34" a="1"/>
  <c r="D64" i="34" s="1"/>
  <c r="D53" i="34" a="1"/>
  <c r="D53" i="34" s="1"/>
  <c r="D5" i="34" a="1"/>
  <c r="D5" i="34" s="1"/>
  <c r="D57" i="34" a="1"/>
  <c r="D57" i="34" s="1"/>
  <c r="D42" i="34" a="1"/>
  <c r="D42" i="34" s="1"/>
  <c r="D66" i="34" a="1"/>
  <c r="D66" i="34" s="1"/>
  <c r="D78" i="34" a="1"/>
  <c r="D78" i="34" s="1"/>
  <c r="F11" i="34" a="1"/>
  <c r="F11" i="34" s="1"/>
  <c r="E64" i="34" a="1"/>
  <c r="E64" i="34" s="1"/>
  <c r="E47" i="34" a="1"/>
  <c r="E47" i="34" s="1"/>
  <c r="E11" i="34" a="1"/>
  <c r="E11" i="34" s="1"/>
  <c r="F31" i="34" a="1"/>
  <c r="F31" i="34" s="1"/>
  <c r="F51" i="34" a="1"/>
  <c r="F51" i="34" s="1"/>
  <c r="E79" i="34" a="1"/>
  <c r="E79" i="34" s="1"/>
  <c r="E29" i="34" a="1"/>
  <c r="E29" i="34" s="1"/>
  <c r="F41" i="34" a="1"/>
  <c r="F41" i="34" s="1"/>
  <c r="E62" i="34" a="1"/>
  <c r="E62" i="34" s="1"/>
  <c r="E4" i="34" a="1"/>
  <c r="E4" i="34" s="1"/>
  <c r="E14" i="34" a="1"/>
  <c r="E14" i="34" s="1"/>
  <c r="E73" i="34" a="1"/>
  <c r="E73" i="34" s="1"/>
  <c r="C11" i="34" a="1"/>
  <c r="C11" i="34" s="1"/>
  <c r="C55" i="34" a="1"/>
  <c r="C55" i="34" s="1"/>
  <c r="C19" i="34" a="1"/>
  <c r="C19" i="34" s="1"/>
  <c r="C53" i="34" a="1"/>
  <c r="C53" i="34" s="1"/>
  <c r="C27" i="34" a="1"/>
  <c r="C27" i="34" s="1"/>
  <c r="C63" i="34" a="1"/>
  <c r="C63" i="34" s="1"/>
  <c r="C50" i="34" a="1"/>
  <c r="C50" i="34" s="1"/>
  <c r="D58" i="34" a="1"/>
  <c r="D58" i="34" s="1"/>
  <c r="D70" i="34" a="1"/>
  <c r="D70" i="34" s="1"/>
  <c r="D60" i="34" a="1"/>
  <c r="D60" i="34" s="1"/>
  <c r="D35" i="34" a="1"/>
  <c r="D35" i="34" s="1"/>
  <c r="D18" i="34" a="1"/>
  <c r="D18" i="34" s="1"/>
  <c r="D54" i="34" a="1"/>
  <c r="D54" i="34" s="1"/>
  <c r="E16" i="34" a="1"/>
  <c r="E16" i="34" s="1"/>
  <c r="F65" i="34" a="1"/>
  <c r="F65" i="34" s="1"/>
  <c r="E69" i="34" a="1"/>
  <c r="E69" i="34" s="1"/>
  <c r="E45" i="34" a="1"/>
  <c r="E45" i="34" s="1"/>
  <c r="E27" i="34" a="1"/>
  <c r="E27" i="34" s="1"/>
  <c r="F14" i="34" a="1"/>
  <c r="F14" i="34" s="1"/>
  <c r="E60" i="34" a="1"/>
  <c r="E60" i="34" s="1"/>
  <c r="E24" i="34" a="1"/>
  <c r="E24" i="34" s="1"/>
  <c r="F30" i="34" a="1"/>
  <c r="F30" i="34" s="1"/>
  <c r="E52" i="34" a="1"/>
  <c r="E52" i="34" s="1"/>
  <c r="C69" i="34" a="1"/>
  <c r="C69" i="34" s="1"/>
  <c r="C59" i="34" a="1"/>
  <c r="C59" i="34" s="1"/>
  <c r="C46" i="34" a="1"/>
  <c r="C46" i="34" s="1"/>
  <c r="C29" i="34" a="1"/>
  <c r="C29" i="34" s="1"/>
  <c r="G29" i="34" s="1" a="1"/>
  <c r="G29" i="34" s="1"/>
  <c r="H29" i="34" s="1" a="1"/>
  <c r="H29" i="34" s="1"/>
  <c r="C72" i="34" a="1"/>
  <c r="C72" i="34" s="1"/>
  <c r="D22" i="34" a="1"/>
  <c r="D22" i="34" s="1"/>
  <c r="D29" i="34" a="1"/>
  <c r="D29" i="34" s="1"/>
  <c r="D28" i="34" a="1"/>
  <c r="D28" i="34" s="1"/>
  <c r="G28" i="34" s="1" a="1"/>
  <c r="G28" i="34" s="1"/>
  <c r="H28" i="34" s="1" a="1"/>
  <c r="H28" i="34" s="1"/>
  <c r="D16" i="34" a="1"/>
  <c r="D16" i="34" s="1"/>
  <c r="E25" i="34" a="1"/>
  <c r="E25" i="34" s="1"/>
  <c r="E9" i="34" a="1"/>
  <c r="E9" i="34" s="1"/>
  <c r="F60" i="34" a="1"/>
  <c r="F60" i="34" s="1"/>
  <c r="E65" i="34" a="1"/>
  <c r="E65" i="34" s="1"/>
  <c r="E56" i="34" a="1"/>
  <c r="E56" i="34" s="1"/>
  <c r="E12" i="34" a="1"/>
  <c r="E12" i="34" s="1"/>
  <c r="E40" i="34" a="1"/>
  <c r="E40" i="34" s="1"/>
  <c r="F61" i="34" a="1"/>
  <c r="F61" i="34" s="1"/>
  <c r="F74" i="34" a="1"/>
  <c r="F74" i="34" s="1"/>
  <c r="F43" i="34" a="1"/>
  <c r="F43" i="34" s="1"/>
  <c r="C48" i="34" a="1"/>
  <c r="C48" i="34" s="1"/>
  <c r="C41" i="34" a="1"/>
  <c r="C41" i="34" s="1"/>
  <c r="C60" i="34" a="1"/>
  <c r="C60" i="34" s="1"/>
  <c r="C42" i="34" a="1"/>
  <c r="C42" i="34" s="1"/>
  <c r="D76" i="34" a="1"/>
  <c r="D76" i="34" s="1"/>
  <c r="D25" i="34" a="1"/>
  <c r="D25" i="34" s="1"/>
  <c r="G25" i="34" s="1" a="1"/>
  <c r="G25" i="34" s="1"/>
  <c r="H25" i="34" s="1" a="1"/>
  <c r="H25" i="34" s="1"/>
  <c r="D67" i="34" a="1"/>
  <c r="D67" i="34" s="1"/>
  <c r="D4" i="34" a="1"/>
  <c r="D4" i="34" s="1"/>
  <c r="D6" i="34" a="1"/>
  <c r="D6" i="34" s="1"/>
  <c r="F24" i="34" a="1"/>
  <c r="F24" i="34" s="1"/>
  <c r="E46" i="34" a="1"/>
  <c r="E46" i="34" s="1"/>
  <c r="F20" i="34" a="1"/>
  <c r="F20" i="34" s="1"/>
  <c r="F44" i="34" a="1"/>
  <c r="F44" i="34" s="1"/>
  <c r="F6" i="34" a="1"/>
  <c r="F6" i="34" s="1"/>
  <c r="F33" i="34" a="1"/>
  <c r="F33" i="34" s="1"/>
  <c r="F54" i="34" a="1"/>
  <c r="F54" i="34" s="1"/>
  <c r="F75" i="34" a="1"/>
  <c r="F75" i="34" s="1"/>
  <c r="F68" i="34" a="1"/>
  <c r="F68" i="34" s="1"/>
  <c r="E50" i="34" a="1"/>
  <c r="E50" i="34" s="1"/>
  <c r="C6" i="34" a="1"/>
  <c r="C6" i="34" s="1"/>
  <c r="C73" i="34" a="1"/>
  <c r="C73" i="34" s="1"/>
  <c r="C76" i="34" a="1"/>
  <c r="C76" i="34" s="1"/>
  <c r="C8" i="34" a="1"/>
  <c r="C8" i="34" s="1"/>
  <c r="C17" i="34" a="1"/>
  <c r="C17" i="34" s="1"/>
  <c r="D45" i="34" a="1"/>
  <c r="D45" i="34" s="1"/>
  <c r="D48" i="34" a="1"/>
  <c r="D48" i="34" s="1"/>
  <c r="D15" i="34" a="1"/>
  <c r="D15" i="34" s="1"/>
  <c r="D21" i="34" a="1"/>
  <c r="D21" i="34" s="1"/>
  <c r="D51" i="34" a="1"/>
  <c r="D51" i="34" s="1"/>
  <c r="E44" i="34" a="1"/>
  <c r="E44" i="34" s="1"/>
  <c r="E57" i="34" a="1"/>
  <c r="E57" i="34" s="1"/>
  <c r="E17" i="34" a="1"/>
  <c r="E17" i="34" s="1"/>
  <c r="F52" i="34" a="1"/>
  <c r="F52" i="34" s="1"/>
  <c r="F21" i="34" a="1"/>
  <c r="F21" i="34" s="1"/>
  <c r="F17" i="34" a="1"/>
  <c r="F17" i="34" s="1"/>
  <c r="E63" i="34" a="1"/>
  <c r="E63" i="34" s="1"/>
  <c r="C37" i="34" a="1"/>
  <c r="C37" i="34" s="1"/>
  <c r="C58" i="34" a="1"/>
  <c r="C58" i="34" s="1"/>
  <c r="G58" i="34" s="1" a="1"/>
  <c r="G58" i="34" s="1"/>
  <c r="H58" i="34" s="1" a="1"/>
  <c r="H58" i="34" s="1"/>
  <c r="C77" i="34" a="1"/>
  <c r="C77" i="34" s="1"/>
  <c r="C64" i="34" a="1"/>
  <c r="C64" i="34" s="1"/>
  <c r="D34" i="34" a="1"/>
  <c r="D34" i="34" s="1"/>
  <c r="G34" i="34" s="1" a="1"/>
  <c r="G34" i="34" s="1"/>
  <c r="D41" i="34" a="1"/>
  <c r="D41" i="34" s="1"/>
  <c r="D40" i="34" a="1"/>
  <c r="D40" i="34" s="1"/>
  <c r="D68" i="34" a="1"/>
  <c r="D68" i="34" s="1"/>
  <c r="G18" i="34" a="1"/>
  <c r="G18" i="34" s="1"/>
  <c r="H18" i="34" s="1" a="1"/>
  <c r="H18" i="34" s="1"/>
  <c r="E54" i="34" a="1"/>
  <c r="E54" i="34" s="1"/>
  <c r="E80" i="34" a="1"/>
  <c r="E80" i="34" s="1"/>
  <c r="E35" i="34" a="1"/>
  <c r="E35" i="34" s="1"/>
  <c r="E28" i="34" a="1"/>
  <c r="E28" i="34" s="1"/>
  <c r="F34" i="34" a="1"/>
  <c r="F34" i="34" s="1"/>
  <c r="F56" i="34" a="1"/>
  <c r="F56" i="34" s="1"/>
  <c r="E71" i="34" a="1"/>
  <c r="E71" i="34" s="1"/>
  <c r="C38" i="34" a="1"/>
  <c r="C38" i="34" s="1"/>
  <c r="C45" i="34" a="1"/>
  <c r="C45" i="34" s="1"/>
  <c r="C14" i="34" a="1"/>
  <c r="C14" i="34" s="1"/>
  <c r="C10" i="34" a="1"/>
  <c r="C10" i="34" s="1"/>
  <c r="D19" i="34" a="1"/>
  <c r="D19" i="34" s="1"/>
  <c r="D77" i="34" a="1"/>
  <c r="D77" i="34" s="1"/>
  <c r="D73" i="34" a="1"/>
  <c r="D73" i="34" s="1"/>
  <c r="F12" i="34" a="1"/>
  <c r="F12" i="34" s="1"/>
  <c r="F66" i="34" a="1"/>
  <c r="F66" i="34" s="1"/>
  <c r="F25" i="34" a="1"/>
  <c r="F25" i="34" s="1"/>
  <c r="E68" i="34" a="1"/>
  <c r="E68" i="34" s="1"/>
  <c r="E13" i="34" a="1"/>
  <c r="E13" i="34" s="1"/>
  <c r="F42" i="34" a="1"/>
  <c r="F42" i="34" s="1"/>
  <c r="E23" i="34" a="1"/>
  <c r="E23" i="34" s="1"/>
  <c r="C52" i="34" a="1"/>
  <c r="C52" i="34" s="1"/>
  <c r="C79" i="34" a="1"/>
  <c r="C79" i="34" s="1"/>
  <c r="G79" i="34" s="1" a="1"/>
  <c r="G79" i="34" s="1"/>
  <c r="C47" i="34" a="1"/>
  <c r="C47" i="34" s="1"/>
  <c r="C43" i="34" a="1"/>
  <c r="C43" i="34" s="1"/>
  <c r="D52" i="34" a="1"/>
  <c r="D52" i="34" s="1"/>
  <c r="D12" i="34" a="1"/>
  <c r="D12" i="34" s="1"/>
  <c r="D26" i="34" a="1"/>
  <c r="D26" i="34" s="1"/>
  <c r="G57" i="34" a="1"/>
  <c r="G57" i="34" s="1"/>
  <c r="H57" i="34" s="1" a="1"/>
  <c r="H57" i="34" s="1"/>
  <c r="F76" i="34" a="1"/>
  <c r="F76" i="34" s="1"/>
  <c r="F26" i="34" a="1"/>
  <c r="F26" i="34" s="1"/>
  <c r="F5" i="34" a="1"/>
  <c r="F5" i="34" s="1"/>
  <c r="F58" i="34" a="1"/>
  <c r="F58" i="34" s="1"/>
  <c r="E49" i="34" a="1"/>
  <c r="E49" i="34" s="1"/>
  <c r="E42" i="34" a="1"/>
  <c r="E42" i="34" s="1"/>
  <c r="F49" i="34" a="1"/>
  <c r="F49" i="34" s="1"/>
  <c r="C51" i="34" a="1"/>
  <c r="C51" i="34" s="1"/>
  <c r="C20" i="34" a="1"/>
  <c r="C20" i="34" s="1"/>
  <c r="C16" i="34" a="1"/>
  <c r="C16" i="34" s="1"/>
  <c r="G16" i="34" s="1" a="1"/>
  <c r="G16" i="34" s="1"/>
  <c r="H16" i="34" s="1" a="1"/>
  <c r="H16" i="34" s="1"/>
  <c r="D9" i="34" a="1"/>
  <c r="D9" i="34" s="1"/>
  <c r="D10" i="34" a="1"/>
  <c r="D10" i="34" s="1"/>
  <c r="D31" i="34" a="1"/>
  <c r="D31" i="34" s="1"/>
  <c r="D43" i="34" a="1"/>
  <c r="D43" i="34" s="1"/>
  <c r="G54" i="34" a="1"/>
  <c r="G54" i="34" s="1"/>
  <c r="H54" i="34" s="1" a="1"/>
  <c r="H54" i="34" s="1"/>
  <c r="E34" i="34" a="1"/>
  <c r="E34" i="34" s="1"/>
  <c r="E37" i="34" a="1"/>
  <c r="E37" i="34" s="1"/>
  <c r="F57" i="34" a="1"/>
  <c r="F57" i="34" s="1"/>
  <c r="F13" i="34" a="1"/>
  <c r="F13" i="34" s="1"/>
  <c r="F8" i="34" a="1"/>
  <c r="F8" i="34" s="1"/>
  <c r="E43" i="34" a="1"/>
  <c r="E43" i="34" s="1"/>
  <c r="E21" i="34" a="1"/>
  <c r="E21" i="34" s="1"/>
  <c r="C24" i="34" a="1"/>
  <c r="C24" i="34" s="1"/>
  <c r="C12" i="34" a="1"/>
  <c r="C12" i="34" s="1"/>
  <c r="C68" i="34" a="1"/>
  <c r="C68" i="34" s="1"/>
  <c r="C56" i="34" a="1"/>
  <c r="C56" i="34" s="1"/>
  <c r="D44" i="34" a="1"/>
  <c r="D44" i="34" s="1"/>
  <c r="D56" i="34" a="1"/>
  <c r="D56" i="34" s="1"/>
  <c r="D72" i="34" a="1"/>
  <c r="D72" i="34" s="1"/>
  <c r="D7" i="34" a="1"/>
  <c r="D7" i="34" s="1"/>
  <c r="G48" i="34" a="1"/>
  <c r="G48" i="34" s="1"/>
  <c r="H48" i="34" s="1" a="1"/>
  <c r="H48" i="34" s="1"/>
  <c r="G60" i="34" a="1"/>
  <c r="G60" i="34" s="1"/>
  <c r="H60" i="34" s="1" a="1"/>
  <c r="H60" i="34" s="1"/>
  <c r="G5" i="34" a="1"/>
  <c r="G5" i="34" s="1"/>
  <c r="H5" i="34" s="1" a="1"/>
  <c r="H5" i="34" s="1"/>
  <c r="F45" i="34" a="1"/>
  <c r="F45" i="34" s="1"/>
  <c r="F71" i="34" a="1"/>
  <c r="F71" i="34" s="1"/>
  <c r="F67" i="34" a="1"/>
  <c r="F67" i="34" s="1"/>
  <c r="E33" i="34" a="1"/>
  <c r="E33" i="34" s="1"/>
  <c r="C70" i="34" a="1"/>
  <c r="C70" i="34" s="1"/>
  <c r="C78" i="34" a="1"/>
  <c r="C78" i="34" s="1"/>
  <c r="G78" i="34" s="1" a="1"/>
  <c r="G78" i="34" s="1"/>
  <c r="D39" i="34" a="1"/>
  <c r="D39" i="34" s="1"/>
  <c r="D80" i="34" a="1"/>
  <c r="D80" i="34" s="1"/>
  <c r="G52" i="34" a="1"/>
  <c r="G52" i="34" s="1"/>
  <c r="E67" i="34" a="1"/>
  <c r="E67" i="34" s="1"/>
  <c r="E18" i="34" a="1"/>
  <c r="E18" i="34" s="1"/>
  <c r="E32" i="34" a="1"/>
  <c r="E32" i="34" s="1"/>
  <c r="E61" i="34" a="1"/>
  <c r="E61" i="34" s="1"/>
  <c r="C31" i="34" a="1"/>
  <c r="C31" i="34" s="1"/>
  <c r="C15" i="34" a="1"/>
  <c r="C15" i="34" s="1"/>
  <c r="D24" i="34" a="1"/>
  <c r="D24" i="34" s="1"/>
  <c r="D32" i="34" a="1"/>
  <c r="D32" i="34" s="1"/>
  <c r="G64" i="34" a="1"/>
  <c r="G64" i="34" s="1"/>
  <c r="H64" i="34" s="1" a="1"/>
  <c r="H64" i="34" s="1"/>
  <c r="G50" i="34" a="1"/>
  <c r="G50" i="34" s="1"/>
  <c r="H50" i="34" s="1" a="1"/>
  <c r="H50" i="34" s="1"/>
  <c r="E19" i="34" a="1"/>
  <c r="E19" i="34" s="1"/>
  <c r="E78" i="34" a="1"/>
  <c r="E78" i="34" s="1"/>
  <c r="F10" i="34" a="1"/>
  <c r="F10" i="34" s="1"/>
  <c r="F36" i="34" a="1"/>
  <c r="F36" i="34" s="1"/>
  <c r="C44" i="34" a="1"/>
  <c r="C44" i="34" s="1"/>
  <c r="C9" i="34" a="1"/>
  <c r="C9" i="34" s="1"/>
  <c r="G9" i="34" s="1" a="1"/>
  <c r="G9" i="34" s="1"/>
  <c r="H9" i="34" s="1" a="1"/>
  <c r="H9" i="34" s="1"/>
  <c r="D8" i="34" a="1"/>
  <c r="D8" i="34" s="1"/>
  <c r="D38" i="34" a="1"/>
  <c r="D38" i="34" s="1"/>
  <c r="E7" i="34" a="1"/>
  <c r="E7" i="34" s="1"/>
  <c r="E39" i="34" a="1"/>
  <c r="E39" i="34" s="1"/>
  <c r="F53" i="34" a="1"/>
  <c r="F53" i="34" s="1"/>
  <c r="E74" i="34" a="1"/>
  <c r="E74" i="34" s="1"/>
  <c r="C74" i="34" a="1"/>
  <c r="C74" i="34" s="1"/>
  <c r="C26" i="34" a="1"/>
  <c r="C26" i="34" s="1"/>
  <c r="C65" i="34" a="1"/>
  <c r="C65" i="34" s="1"/>
  <c r="D23" i="34" a="1"/>
  <c r="D23" i="34" s="1"/>
  <c r="G23" i="34" s="1" a="1"/>
  <c r="G23" i="34" s="1"/>
  <c r="H23" i="34" s="1" a="1"/>
  <c r="H23" i="34" s="1"/>
  <c r="D65" i="34" a="1"/>
  <c r="D65" i="34" s="1"/>
  <c r="E76" i="34" a="1"/>
  <c r="E76" i="34" s="1"/>
  <c r="E59" i="34" a="1"/>
  <c r="E59" i="34" s="1"/>
  <c r="F79" i="34" a="1"/>
  <c r="F79" i="34" s="1"/>
  <c r="E31" i="34" a="1"/>
  <c r="E31" i="34" s="1"/>
  <c r="C4" i="34" a="1"/>
  <c r="C4" i="34" s="1"/>
  <c r="C39" i="34" a="1"/>
  <c r="C39" i="34" s="1"/>
  <c r="G39" i="34" s="1" a="1"/>
  <c r="G39" i="34" s="1"/>
  <c r="H39" i="34" s="1" a="1"/>
  <c r="H39" i="34" s="1"/>
  <c r="D36" i="34" a="1"/>
  <c r="D36" i="34" s="1"/>
  <c r="G36" i="34" s="1" a="1"/>
  <c r="G36" i="34" s="1"/>
  <c r="H36" i="34" s="1" a="1"/>
  <c r="H36" i="34" s="1"/>
  <c r="D20" i="34" a="1"/>
  <c r="D20" i="34" s="1"/>
  <c r="D63" i="34" a="1"/>
  <c r="D63" i="34" s="1"/>
  <c r="G19" i="34" a="1"/>
  <c r="G19" i="34" s="1"/>
  <c r="H19" i="34" s="1" a="1"/>
  <c r="H19" i="34" s="1"/>
  <c r="G6" i="34" a="1"/>
  <c r="G6" i="34" s="1"/>
  <c r="H6" i="34" s="1" a="1"/>
  <c r="H6" i="34" s="1"/>
  <c r="F46" i="34" a="1"/>
  <c r="F46" i="34" s="1"/>
  <c r="E30" i="34" a="1"/>
  <c r="E30" i="34" s="1"/>
  <c r="E6" i="34" a="1"/>
  <c r="E6" i="34" s="1"/>
  <c r="C71" i="34" a="1"/>
  <c r="C71" i="34" s="1"/>
  <c r="D27" i="34" a="1"/>
  <c r="D27" i="34" s="1"/>
  <c r="G17" i="34" a="1"/>
  <c r="G17" i="34" s="1"/>
  <c r="H17" i="34" s="1" a="1"/>
  <c r="H17" i="34" s="1"/>
  <c r="G41" i="34" a="1"/>
  <c r="G41" i="34" s="1"/>
  <c r="H41" i="34" s="1" a="1"/>
  <c r="H41" i="34" s="1"/>
  <c r="E38" i="34" a="1"/>
  <c r="E38" i="34" s="1"/>
  <c r="E70" i="34" a="1"/>
  <c r="E70" i="34" s="1"/>
  <c r="C32" i="34" a="1"/>
  <c r="C32" i="34" s="1"/>
  <c r="C49" i="34" a="1"/>
  <c r="C49" i="34" s="1"/>
  <c r="D69" i="34" a="1"/>
  <c r="D69" i="34" s="1"/>
  <c r="G69" i="34" s="1" a="1"/>
  <c r="G69" i="34" s="1"/>
  <c r="F80" i="34" a="1"/>
  <c r="F80" i="34" s="1"/>
  <c r="F69" i="34" a="1"/>
  <c r="F69" i="34" s="1"/>
  <c r="C67" i="34" a="1"/>
  <c r="C67" i="34" s="1"/>
  <c r="C30" i="34" a="1"/>
  <c r="C30" i="34" s="1"/>
  <c r="G30" i="34" s="1" a="1"/>
  <c r="G30" i="34" s="1"/>
  <c r="D37" i="34" a="1"/>
  <c r="D37" i="34" s="1"/>
  <c r="G37" i="34" s="1" a="1"/>
  <c r="G37" i="34" s="1"/>
  <c r="H37" i="34" s="1" a="1"/>
  <c r="H37" i="34" s="1"/>
  <c r="E20" i="34" a="1"/>
  <c r="E20" i="34" s="1"/>
  <c r="E15" i="34" a="1"/>
  <c r="E15" i="34" s="1"/>
  <c r="C62" i="34" a="1"/>
  <c r="C62" i="34" s="1"/>
  <c r="D33" i="34" a="1"/>
  <c r="D33" i="34" s="1"/>
  <c r="D14" i="34" a="1"/>
  <c r="D14" i="34" s="1"/>
  <c r="G7" i="34" a="1"/>
  <c r="G7" i="34" s="1"/>
  <c r="F18" i="34" a="1"/>
  <c r="F18" i="34" s="1"/>
  <c r="F35" i="34" a="1"/>
  <c r="F35" i="34" s="1"/>
  <c r="C66" i="34" a="1"/>
  <c r="C66" i="34" s="1"/>
  <c r="D49" i="34" a="1"/>
  <c r="D49" i="34" s="1"/>
  <c r="D13" i="34" a="1"/>
  <c r="D13" i="34" s="1"/>
  <c r="G53" i="34" a="1"/>
  <c r="G53" i="34" s="1"/>
  <c r="H53" i="34" s="1" a="1"/>
  <c r="H53" i="34" s="1"/>
  <c r="E77" i="34" a="1"/>
  <c r="E77" i="34" s="1"/>
  <c r="F16" i="34" a="1"/>
  <c r="F16" i="34" s="1"/>
  <c r="C35" i="34" a="1"/>
  <c r="C35" i="34" s="1"/>
  <c r="G35" i="34" s="1" a="1"/>
  <c r="G35" i="34" s="1"/>
  <c r="D55" i="34" a="1"/>
  <c r="D55" i="34" s="1"/>
  <c r="G55" i="34" s="1" a="1"/>
  <c r="G55" i="34" s="1"/>
  <c r="D71" i="34" a="1"/>
  <c r="D71" i="34" s="1"/>
  <c r="G71" i="34" s="1" a="1"/>
  <c r="G71" i="34" s="1"/>
  <c r="F38" i="34" a="1"/>
  <c r="F38" i="34" s="1"/>
  <c r="E53" i="34" a="1"/>
  <c r="E53" i="34" s="1"/>
  <c r="C80" i="34" a="1"/>
  <c r="C80" i="34" s="1"/>
  <c r="D74" i="34" a="1"/>
  <c r="D74" i="34" s="1"/>
  <c r="F4" i="34" a="1"/>
  <c r="F4" i="34" s="1"/>
  <c r="F32" i="34" a="1"/>
  <c r="F32" i="34" s="1"/>
  <c r="F9" i="34" a="1"/>
  <c r="F9" i="34" s="1"/>
  <c r="C13" i="34" a="1"/>
  <c r="C13" i="34" s="1"/>
  <c r="D59" i="34" a="1"/>
  <c r="D59" i="34" s="1"/>
  <c r="F37" i="34" a="1"/>
  <c r="F37" i="34" s="1"/>
  <c r="F78" i="34" a="1"/>
  <c r="F78" i="34" s="1"/>
  <c r="F29" i="34" a="1"/>
  <c r="F29" i="34" s="1"/>
  <c r="C21" i="34" a="1"/>
  <c r="C21" i="34" s="1"/>
  <c r="G21" i="34" s="1" a="1"/>
  <c r="G21" i="34" s="1"/>
  <c r="D62" i="34" a="1"/>
  <c r="D62" i="34" s="1"/>
  <c r="G8" i="34" a="1"/>
  <c r="G8" i="34" s="1"/>
  <c r="E26" i="34" a="1"/>
  <c r="E26" i="34" s="1"/>
  <c r="E48" i="34" a="1"/>
  <c r="E48" i="34" s="1"/>
  <c r="E72" i="34" a="1"/>
  <c r="E72" i="34" s="1"/>
  <c r="C33" i="34" a="1"/>
  <c r="C33" i="34" s="1"/>
  <c r="D11" i="34" a="1"/>
  <c r="D11" i="34" s="1"/>
  <c r="G11" i="34" s="1" a="1"/>
  <c r="G11" i="34" s="1"/>
  <c r="E66" i="34" a="1"/>
  <c r="E66" i="34" s="1"/>
  <c r="F7" i="34" a="1"/>
  <c r="F7" i="34" s="1"/>
  <c r="F22" i="34" a="1"/>
  <c r="F22" i="34" s="1"/>
  <c r="C40" i="34" a="1"/>
  <c r="C40" i="34" s="1"/>
  <c r="D75" i="34" a="1"/>
  <c r="D75" i="34" s="1"/>
  <c r="G42" i="34" a="1"/>
  <c r="G42" i="34" s="1"/>
  <c r="H42" i="34" s="1" a="1"/>
  <c r="H42" i="34" s="1"/>
  <c r="F19" i="34" a="1"/>
  <c r="F19" i="34" s="1"/>
  <c r="E58" i="34" a="1"/>
  <c r="E58" i="34" s="1"/>
  <c r="F23" i="34" a="1"/>
  <c r="F23" i="34" s="1"/>
  <c r="C22" i="34" a="1"/>
  <c r="C22" i="34" s="1"/>
  <c r="D47" i="34" a="1"/>
  <c r="D47" i="34" s="1"/>
  <c r="G47" i="34" s="1" a="1"/>
  <c r="G47" i="34" s="1"/>
  <c r="H47" i="34" s="1" a="1"/>
  <c r="H47" i="34" s="1"/>
  <c r="A3" i="34"/>
  <c r="E3" i="34" s="1" a="1"/>
  <c r="E3" i="34" s="1"/>
  <c r="E42" i="23"/>
  <c r="G42" i="23" s="1"/>
  <c r="H42" i="23" s="1"/>
  <c r="I42" i="23" s="1"/>
  <c r="F35" i="23"/>
  <c r="E35" i="23"/>
  <c r="E49" i="23"/>
  <c r="F49" i="23"/>
  <c r="E39" i="23"/>
  <c r="G39" i="23" s="1"/>
  <c r="H39" i="23" s="1"/>
  <c r="I39" i="23" s="1"/>
  <c r="E54" i="23"/>
  <c r="F54" i="23"/>
  <c r="F24" i="23"/>
  <c r="E24" i="23"/>
  <c r="F25" i="23"/>
  <c r="G25" i="23" s="1"/>
  <c r="H25" i="23" s="1"/>
  <c r="I25" i="23" s="1"/>
  <c r="E19" i="23"/>
  <c r="G19" i="23" s="1"/>
  <c r="H19" i="23" s="1"/>
  <c r="I19" i="23" s="1"/>
  <c r="D71" i="24" a="1"/>
  <c r="D71" i="24" s="1"/>
  <c r="D215" i="24" a="1"/>
  <c r="D215" i="24" s="1"/>
  <c r="D147" i="24" a="1"/>
  <c r="D147" i="24" s="1"/>
  <c r="D98" i="24" a="1"/>
  <c r="D98" i="24" s="1"/>
  <c r="D242" i="24" a="1"/>
  <c r="D242" i="24" s="1"/>
  <c r="D225" i="24" a="1"/>
  <c r="D225" i="24" s="1"/>
  <c r="D20" i="24" a="1"/>
  <c r="D20" i="24" s="1"/>
  <c r="D164" i="24" a="1"/>
  <c r="D164" i="24" s="1"/>
  <c r="D308" i="24" a="1"/>
  <c r="D308" i="24" s="1"/>
  <c r="D277" i="24" a="1"/>
  <c r="D277" i="24" s="1"/>
  <c r="D40" i="24" a="1"/>
  <c r="D40" i="24" s="1"/>
  <c r="D184" i="24" a="1"/>
  <c r="D184" i="24" s="1"/>
  <c r="D41" i="24" a="1"/>
  <c r="D41" i="24" s="1"/>
  <c r="D212" i="24" a="1"/>
  <c r="D212" i="24" s="1"/>
  <c r="D80" i="24" a="1"/>
  <c r="D80" i="24" s="1"/>
  <c r="D224" i="24" a="1"/>
  <c r="D224" i="24" s="1"/>
  <c r="D62" i="24" a="1"/>
  <c r="D62" i="24" s="1"/>
  <c r="D69" i="24" a="1"/>
  <c r="D69" i="24" s="1"/>
  <c r="D213" i="24" a="1"/>
  <c r="D213" i="24" s="1"/>
  <c r="D50" i="24" a="1"/>
  <c r="D50" i="24" s="1"/>
  <c r="D194" i="24" a="1"/>
  <c r="D194" i="24" s="1"/>
  <c r="D31" i="24" a="1"/>
  <c r="D31" i="24" s="1"/>
  <c r="D175" i="24" a="1"/>
  <c r="D175" i="24" s="1"/>
  <c r="D18" i="24" a="1"/>
  <c r="D18" i="24" s="1"/>
  <c r="D162" i="24" a="1"/>
  <c r="D162" i="24" s="1"/>
  <c r="D306" i="24" a="1"/>
  <c r="D306" i="24" s="1"/>
  <c r="C230" i="24" a="1"/>
  <c r="C230" i="24" s="1"/>
  <c r="E200" i="24" a="1"/>
  <c r="E200" i="24" s="1"/>
  <c r="C297" i="24" a="1"/>
  <c r="C297" i="24" s="1"/>
  <c r="E132" i="24" a="1"/>
  <c r="E132" i="24" s="1"/>
  <c r="C171" i="24" a="1"/>
  <c r="C171" i="24" s="1"/>
  <c r="D315" i="24" a="1"/>
  <c r="D315" i="24" s="1"/>
  <c r="D84" i="24" a="1"/>
  <c r="D84" i="24" s="1"/>
  <c r="D313" i="24" a="1"/>
  <c r="D313" i="24" s="1"/>
  <c r="D156" i="24" a="1"/>
  <c r="D156" i="24" s="1"/>
  <c r="D307" i="24" a="1"/>
  <c r="D307" i="24" s="1"/>
  <c r="D65" i="24" a="1"/>
  <c r="D65" i="24" s="1"/>
  <c r="D222" i="24" a="1"/>
  <c r="D222" i="24" s="1"/>
  <c r="D166" i="24" a="1"/>
  <c r="D166" i="24" s="1"/>
  <c r="D33" i="24" a="1"/>
  <c r="D33" i="24" s="1"/>
  <c r="D190" i="24" a="1"/>
  <c r="D190" i="24" s="1"/>
  <c r="D87" i="24" a="1"/>
  <c r="D87" i="24" s="1"/>
  <c r="D68" i="24" a="1"/>
  <c r="D68" i="24" s="1"/>
  <c r="D99" i="24" a="1"/>
  <c r="D99" i="24" s="1"/>
  <c r="D256" i="24" a="1"/>
  <c r="D256" i="24" s="1"/>
  <c r="D218" i="24" a="1"/>
  <c r="D218" i="24" s="1"/>
  <c r="D34" i="24" a="1"/>
  <c r="D34" i="24" s="1"/>
  <c r="D191" i="24" a="1"/>
  <c r="D191" i="24" s="1"/>
  <c r="D251" i="24" a="1"/>
  <c r="D251" i="24" s="1"/>
  <c r="D56" i="24" a="1"/>
  <c r="D56" i="24" s="1"/>
  <c r="D226" i="24" a="1"/>
  <c r="D226" i="24" s="1"/>
  <c r="D76" i="24" a="1"/>
  <c r="D76" i="24" s="1"/>
  <c r="D233" i="24" a="1"/>
  <c r="D233" i="24" s="1"/>
  <c r="D83" i="24" a="1"/>
  <c r="D83" i="24" s="1"/>
  <c r="D240" i="24" a="1"/>
  <c r="D240" i="24" s="1"/>
  <c r="D90" i="24" a="1"/>
  <c r="D90" i="24" s="1"/>
  <c r="D241" i="24" a="1"/>
  <c r="D241" i="24" s="1"/>
  <c r="C80" i="24" a="1"/>
  <c r="C80" i="24" s="1"/>
  <c r="C277" i="24" a="1"/>
  <c r="C277" i="24" s="1"/>
  <c r="C238" i="24" a="1"/>
  <c r="C238" i="24" s="1"/>
  <c r="E157" i="24" a="1"/>
  <c r="E157" i="24" s="1"/>
  <c r="E66" i="24" a="1"/>
  <c r="E66" i="24" s="1"/>
  <c r="D163" i="24" a="1"/>
  <c r="D163" i="24" s="1"/>
  <c r="D127" i="24" a="1"/>
  <c r="D127" i="24" s="1"/>
  <c r="D78" i="24" a="1"/>
  <c r="D78" i="24" s="1"/>
  <c r="D229" i="24" a="1"/>
  <c r="D229" i="24" s="1"/>
  <c r="D310" i="24" a="1"/>
  <c r="D310" i="24" s="1"/>
  <c r="D46" i="24" a="1"/>
  <c r="D46" i="24" s="1"/>
  <c r="D203" i="24" a="1"/>
  <c r="D203" i="24" s="1"/>
  <c r="D113" i="24" a="1"/>
  <c r="D113" i="24" s="1"/>
  <c r="D94" i="24" a="1"/>
  <c r="D94" i="24" s="1"/>
  <c r="D112" i="24" a="1"/>
  <c r="D112" i="24" s="1"/>
  <c r="D269" i="24" a="1"/>
  <c r="D269" i="24" s="1"/>
  <c r="D244" i="24" a="1"/>
  <c r="D244" i="24" s="1"/>
  <c r="D47" i="24" a="1"/>
  <c r="D47" i="24" s="1"/>
  <c r="D204" i="24" a="1"/>
  <c r="D204" i="24" s="1"/>
  <c r="D284" i="24" a="1"/>
  <c r="D284" i="24" s="1"/>
  <c r="D82" i="24" a="1"/>
  <c r="D82" i="24" s="1"/>
  <c r="D239" i="24" a="1"/>
  <c r="D239" i="24" s="1"/>
  <c r="D89" i="24" a="1"/>
  <c r="D89" i="24" s="1"/>
  <c r="D246" i="24" a="1"/>
  <c r="D246" i="24" s="1"/>
  <c r="D96" i="24" a="1"/>
  <c r="D96" i="24" s="1"/>
  <c r="D247" i="24" a="1"/>
  <c r="D247" i="24" s="1"/>
  <c r="D97" i="24" a="1"/>
  <c r="D97" i="24" s="1"/>
  <c r="D254" i="24" a="1"/>
  <c r="D254" i="24" s="1"/>
  <c r="C116" i="24" a="1"/>
  <c r="C116" i="24" s="1"/>
  <c r="C180" i="24" a="1"/>
  <c r="C180" i="24" s="1"/>
  <c r="C102" i="24" a="1"/>
  <c r="C102" i="24" s="1"/>
  <c r="C12" i="24" a="1"/>
  <c r="C12" i="24" s="1"/>
  <c r="C13" i="24" a="1"/>
  <c r="C13" i="24" s="1"/>
  <c r="E21" i="24" a="1"/>
  <c r="E21" i="24" s="1"/>
  <c r="C281" i="24" a="1"/>
  <c r="C281" i="24" s="1"/>
  <c r="C310" i="24" a="1"/>
  <c r="C310" i="24" s="1"/>
  <c r="C258" i="24" a="1"/>
  <c r="C258" i="24" s="1"/>
  <c r="E18" i="24" a="1"/>
  <c r="E18" i="24" s="1"/>
  <c r="C287" i="24" a="1"/>
  <c r="C287" i="24" s="1"/>
  <c r="C39" i="24" a="1"/>
  <c r="C39" i="24" s="1"/>
  <c r="E188" i="24" a="1"/>
  <c r="E188" i="24" s="1"/>
  <c r="E162" i="24" a="1"/>
  <c r="E162" i="24" s="1"/>
  <c r="D104" i="24" a="1"/>
  <c r="D104" i="24" s="1"/>
  <c r="D261" i="24" a="1"/>
  <c r="D261" i="24" s="1"/>
  <c r="D13" i="24" a="1"/>
  <c r="D13" i="24" s="1"/>
  <c r="D170" i="24" a="1"/>
  <c r="D170" i="24" s="1"/>
  <c r="D22" i="24" a="1"/>
  <c r="D22" i="24" s="1"/>
  <c r="D245" i="24" a="1"/>
  <c r="D245" i="24" s="1"/>
  <c r="D131" i="24" a="1"/>
  <c r="D131" i="24" s="1"/>
  <c r="D288" i="24" a="1"/>
  <c r="D288" i="24" s="1"/>
  <c r="D257" i="24" a="1"/>
  <c r="D257" i="24" s="1"/>
  <c r="D53" i="24" a="1"/>
  <c r="D53" i="24" s="1"/>
  <c r="D210" i="24" a="1"/>
  <c r="D210" i="24" s="1"/>
  <c r="D100" i="24" a="1"/>
  <c r="D100" i="24" s="1"/>
  <c r="D114" i="24" a="1"/>
  <c r="D114" i="24" s="1"/>
  <c r="D139" i="24" a="1"/>
  <c r="D139" i="24" s="1"/>
  <c r="D296" i="24" a="1"/>
  <c r="D296" i="24" s="1"/>
  <c r="D10" i="24" a="1"/>
  <c r="D10" i="24" s="1"/>
  <c r="D167" i="24" a="1"/>
  <c r="D167" i="24" s="1"/>
  <c r="D17" i="24" a="1"/>
  <c r="D17" i="24" s="1"/>
  <c r="D174" i="24" a="1"/>
  <c r="D174" i="24" s="1"/>
  <c r="D24" i="24" a="1"/>
  <c r="D24" i="24" s="1"/>
  <c r="D188" i="24" a="1"/>
  <c r="D188" i="24" s="1"/>
  <c r="D38" i="24" a="1"/>
  <c r="D38" i="24" s="1"/>
  <c r="D195" i="24" a="1"/>
  <c r="D195" i="24" s="1"/>
  <c r="E60" i="24" a="1"/>
  <c r="E60" i="24" s="1"/>
  <c r="E71" i="24" a="1"/>
  <c r="E71" i="24" s="1"/>
  <c r="C313" i="24" a="1"/>
  <c r="C313" i="24" s="1"/>
  <c r="E184" i="24" a="1"/>
  <c r="E184" i="24" s="1"/>
  <c r="E64" i="24" a="1"/>
  <c r="E64" i="24" s="1"/>
  <c r="C217" i="24" a="1"/>
  <c r="C217" i="24" s="1"/>
  <c r="C132" i="24" a="1"/>
  <c r="C132" i="24" s="1"/>
  <c r="E259" i="24" a="1"/>
  <c r="E259" i="24" s="1"/>
  <c r="C72" i="24" a="1"/>
  <c r="C72" i="24" s="1"/>
  <c r="E241" i="24" a="1"/>
  <c r="E241" i="24" s="1"/>
  <c r="E282" i="24" a="1"/>
  <c r="E282" i="24" s="1"/>
  <c r="C21" i="24" a="1"/>
  <c r="C21" i="24" s="1"/>
  <c r="E313" i="24" a="1"/>
  <c r="E313" i="24" s="1"/>
  <c r="C190" i="24" a="1"/>
  <c r="C190" i="24" s="1"/>
  <c r="C142" i="24" a="1"/>
  <c r="C142" i="24" s="1"/>
  <c r="E175" i="24" a="1"/>
  <c r="E175" i="24" s="1"/>
  <c r="E15" i="24" a="1"/>
  <c r="E15" i="24" s="1"/>
  <c r="C143" i="24" a="1"/>
  <c r="C143" i="24" s="1"/>
  <c r="D143" i="24" a="1"/>
  <c r="D143" i="24" s="1"/>
  <c r="D193" i="24" a="1"/>
  <c r="D193" i="24" s="1"/>
  <c r="D157" i="24" a="1"/>
  <c r="D157" i="24" s="1"/>
  <c r="D120" i="24" a="1"/>
  <c r="D120" i="24" s="1"/>
  <c r="D79" i="24" a="1"/>
  <c r="D79" i="24" s="1"/>
  <c r="D275" i="24" a="1"/>
  <c r="D275" i="24" s="1"/>
  <c r="D55" i="24" a="1"/>
  <c r="D55" i="24" s="1"/>
  <c r="D145" i="24" a="1"/>
  <c r="D145" i="24" s="1"/>
  <c r="D74" i="24" a="1"/>
  <c r="D74" i="24" s="1"/>
  <c r="D21" i="24" a="1"/>
  <c r="D21" i="24" s="1"/>
  <c r="D250" i="24" a="1"/>
  <c r="D250" i="24" s="1"/>
  <c r="D291" i="24" a="1"/>
  <c r="D291" i="24" s="1"/>
  <c r="D200" i="24" a="1"/>
  <c r="D200" i="24" s="1"/>
  <c r="D122" i="24" a="1"/>
  <c r="D122" i="24" s="1"/>
  <c r="D11" i="24" a="1"/>
  <c r="D11" i="24" s="1"/>
  <c r="D227" i="24" a="1"/>
  <c r="D227" i="24" s="1"/>
  <c r="D136" i="24" a="1"/>
  <c r="D136" i="24" s="1"/>
  <c r="C98" i="24" a="1"/>
  <c r="C98" i="24" s="1"/>
  <c r="E218" i="24" a="1"/>
  <c r="E218" i="24" s="1"/>
  <c r="E122" i="24" a="1"/>
  <c r="E122" i="24" s="1"/>
  <c r="C144" i="24" a="1"/>
  <c r="C144" i="24" s="1"/>
  <c r="C273" i="24" a="1"/>
  <c r="C273" i="24" s="1"/>
  <c r="E50" i="24" a="1"/>
  <c r="E50" i="24" s="1"/>
  <c r="E253" i="24" a="1"/>
  <c r="E253" i="24" s="1"/>
  <c r="C105" i="24" a="1"/>
  <c r="C105" i="24" s="1"/>
  <c r="E196" i="24" a="1"/>
  <c r="E196" i="24" s="1"/>
  <c r="E262" i="24" a="1"/>
  <c r="E262" i="24" s="1"/>
  <c r="E24" i="24" a="1"/>
  <c r="E24" i="24" s="1"/>
  <c r="C52" i="24" a="1"/>
  <c r="C52" i="24" s="1"/>
  <c r="D176" i="24" a="1"/>
  <c r="D176" i="24" s="1"/>
  <c r="D232" i="24" a="1"/>
  <c r="D232" i="24" s="1"/>
  <c r="D183" i="24" a="1"/>
  <c r="D183" i="24" s="1"/>
  <c r="D42" i="24" a="1"/>
  <c r="D42" i="24" s="1"/>
  <c r="D92" i="24" a="1"/>
  <c r="D92" i="24" s="1"/>
  <c r="D295" i="24" a="1"/>
  <c r="D295" i="24" s="1"/>
  <c r="D107" i="24" a="1"/>
  <c r="D107" i="24" s="1"/>
  <c r="D158" i="24" a="1"/>
  <c r="D158" i="24" s="1"/>
  <c r="D133" i="24" a="1"/>
  <c r="D133" i="24" s="1"/>
  <c r="D60" i="24" a="1"/>
  <c r="D60" i="24" s="1"/>
  <c r="D263" i="24" a="1"/>
  <c r="D263" i="24" s="1"/>
  <c r="D23" i="24" a="1"/>
  <c r="D23" i="24" s="1"/>
  <c r="D252" i="24" a="1"/>
  <c r="D252" i="24" s="1"/>
  <c r="D135" i="24" a="1"/>
  <c r="D135" i="24" s="1"/>
  <c r="D44" i="24" a="1"/>
  <c r="D44" i="24" s="1"/>
  <c r="D260" i="24" a="1"/>
  <c r="D260" i="24" s="1"/>
  <c r="D149" i="24" a="1"/>
  <c r="D149" i="24" s="1"/>
  <c r="E192" i="24" a="1"/>
  <c r="E192" i="24" s="1"/>
  <c r="E94" i="24" a="1"/>
  <c r="E94" i="24" s="1"/>
  <c r="C20" i="24" a="1"/>
  <c r="C20" i="24" s="1"/>
  <c r="C157" i="24" a="1"/>
  <c r="C157" i="24" s="1"/>
  <c r="E292" i="24" a="1"/>
  <c r="E292" i="24" s="1"/>
  <c r="E121" i="24" a="1"/>
  <c r="E121" i="24" s="1"/>
  <c r="C114" i="24" a="1"/>
  <c r="C114" i="24" s="1"/>
  <c r="E17" i="24" a="1"/>
  <c r="E17" i="24" s="1"/>
  <c r="C6" i="24" a="1"/>
  <c r="C6" i="24" s="1"/>
  <c r="E79" i="24" a="1"/>
  <c r="E79" i="24" s="1"/>
  <c r="E202" i="24" a="1"/>
  <c r="E202" i="24" s="1"/>
  <c r="E31" i="24" a="1"/>
  <c r="E31" i="24" s="1"/>
  <c r="E283" i="24" a="1"/>
  <c r="E283" i="24" s="1"/>
  <c r="E43" i="24" a="1"/>
  <c r="E43" i="24" s="1"/>
  <c r="C253" i="24" a="1"/>
  <c r="C253" i="24" s="1"/>
  <c r="C176" i="24" a="1"/>
  <c r="C176" i="24" s="1"/>
  <c r="C177" i="24" a="1"/>
  <c r="C177" i="24" s="1"/>
  <c r="E126" i="24" a="1"/>
  <c r="E126" i="24" s="1"/>
  <c r="E164" i="24" a="1"/>
  <c r="E164" i="24" s="1"/>
  <c r="E83" i="24" a="1"/>
  <c r="E83" i="24" s="1"/>
  <c r="E201" i="24" a="1"/>
  <c r="E201" i="24" s="1"/>
  <c r="C240" i="24" a="1"/>
  <c r="C240" i="24" s="1"/>
  <c r="E47" i="24" a="1"/>
  <c r="E47" i="24" s="1"/>
  <c r="C203" i="24" a="1"/>
  <c r="C203" i="24" s="1"/>
  <c r="C174" i="24" a="1"/>
  <c r="C174" i="24" s="1"/>
  <c r="E222" i="24" a="1"/>
  <c r="E222" i="24" s="1"/>
  <c r="E209" i="24" a="1"/>
  <c r="E209" i="24" s="1"/>
  <c r="C90" i="24" a="1"/>
  <c r="C90" i="24" s="1"/>
  <c r="E109" i="24" a="1"/>
  <c r="E109" i="24" s="1"/>
  <c r="C286" i="24" a="1"/>
  <c r="C286" i="24" s="1"/>
  <c r="C229" i="24" a="1"/>
  <c r="C229" i="24" s="1"/>
  <c r="E113" i="24" a="1"/>
  <c r="E113" i="24" s="1"/>
  <c r="E299" i="24" a="1"/>
  <c r="E299" i="24" s="1"/>
  <c r="C306" i="24" a="1"/>
  <c r="C306" i="24" s="1"/>
  <c r="D314" i="24" a="1"/>
  <c r="D314" i="24" s="1"/>
  <c r="D202" i="24" a="1"/>
  <c r="D202" i="24" s="1"/>
  <c r="D6" i="24" a="1"/>
  <c r="D6" i="24" s="1"/>
  <c r="D209" i="24" a="1"/>
  <c r="D209" i="24" s="1"/>
  <c r="D75" i="24" a="1"/>
  <c r="D75" i="24" s="1"/>
  <c r="D118" i="24" a="1"/>
  <c r="D118" i="24" s="1"/>
  <c r="D61" i="24" a="1"/>
  <c r="D61" i="24" s="1"/>
  <c r="D192" i="24" a="1"/>
  <c r="D192" i="24" s="1"/>
  <c r="D197" i="24" a="1"/>
  <c r="D197" i="24" s="1"/>
  <c r="D198" i="24" a="1"/>
  <c r="D198" i="24" s="1"/>
  <c r="D93" i="24" a="1"/>
  <c r="D93" i="24" s="1"/>
  <c r="D283" i="24" a="1"/>
  <c r="D283" i="24" s="1"/>
  <c r="D43" i="24" a="1"/>
  <c r="D43" i="24" s="1"/>
  <c r="D272" i="24" a="1"/>
  <c r="D272" i="24" s="1"/>
  <c r="D161" i="24" a="1"/>
  <c r="D161" i="24" s="1"/>
  <c r="D70" i="24" a="1"/>
  <c r="D70" i="24" s="1"/>
  <c r="D286" i="24" a="1"/>
  <c r="D286" i="24" s="1"/>
  <c r="D182" i="24" a="1"/>
  <c r="D182" i="24" s="1"/>
  <c r="E298" i="24" a="1"/>
  <c r="E298" i="24" s="1"/>
  <c r="C303" i="24" a="1"/>
  <c r="C303" i="24" s="1"/>
  <c r="E167" i="24" a="1"/>
  <c r="E167" i="24" s="1"/>
  <c r="C134" i="24" a="1"/>
  <c r="C134" i="24" s="1"/>
  <c r="E84" i="24" a="1"/>
  <c r="E84" i="24" s="1"/>
  <c r="C117" i="24" a="1"/>
  <c r="C117" i="24" s="1"/>
  <c r="C73" i="24" a="1"/>
  <c r="C73" i="24" s="1"/>
  <c r="C11" i="24" a="1"/>
  <c r="C11" i="24" s="1"/>
  <c r="E281" i="24" a="1"/>
  <c r="E281" i="24" s="1"/>
  <c r="C32" i="24" a="1"/>
  <c r="C32" i="24" s="1"/>
  <c r="D91" i="24" a="1"/>
  <c r="D91" i="24" s="1"/>
  <c r="D300" i="24" a="1"/>
  <c r="D300" i="24" s="1"/>
  <c r="D124" i="24" a="1"/>
  <c r="D124" i="24" s="1"/>
  <c r="D9" i="24" a="1"/>
  <c r="D9" i="24" s="1"/>
  <c r="D7" i="24" a="1"/>
  <c r="D7" i="24" s="1"/>
  <c r="D236" i="24" a="1"/>
  <c r="D236" i="24" s="1"/>
  <c r="D231" i="24" a="1"/>
  <c r="D231" i="24" s="1"/>
  <c r="D86" i="24" a="1"/>
  <c r="D86" i="24" s="1"/>
  <c r="D302" i="24" a="1"/>
  <c r="D302" i="24" s="1"/>
  <c r="D29" i="24" a="1"/>
  <c r="D29" i="24" s="1"/>
  <c r="D178" i="24" a="1"/>
  <c r="D178" i="24" s="1"/>
  <c r="D186" i="24" a="1"/>
  <c r="D186" i="24" s="1"/>
  <c r="D154" i="24" a="1"/>
  <c r="D154" i="24" s="1"/>
  <c r="D63" i="24" a="1"/>
  <c r="D63" i="24" s="1"/>
  <c r="D279" i="24" a="1"/>
  <c r="D279" i="24" s="1"/>
  <c r="D168" i="24" a="1"/>
  <c r="D168" i="24" s="1"/>
  <c r="D77" i="24" a="1"/>
  <c r="D77" i="24" s="1"/>
  <c r="D293" i="24" a="1"/>
  <c r="D293" i="24" s="1"/>
  <c r="D130" i="24" a="1"/>
  <c r="D130" i="24" s="1"/>
  <c r="D88" i="24" a="1"/>
  <c r="D88" i="24" s="1"/>
  <c r="D150" i="24" a="1"/>
  <c r="D150" i="24" s="1"/>
  <c r="D81" i="24" a="1"/>
  <c r="D81" i="24" s="1"/>
  <c r="D72" i="24" a="1"/>
  <c r="D72" i="24" s="1"/>
  <c r="D262" i="24" a="1"/>
  <c r="D262" i="24" s="1"/>
  <c r="D35" i="24" a="1"/>
  <c r="D35" i="24" s="1"/>
  <c r="D138" i="24" a="1"/>
  <c r="D138" i="24" s="1"/>
  <c r="D54" i="24" a="1"/>
  <c r="D54" i="24" s="1"/>
  <c r="D8" i="24" a="1"/>
  <c r="D8" i="24" s="1"/>
  <c r="D237" i="24" a="1"/>
  <c r="D237" i="24" s="1"/>
  <c r="D258" i="24" a="1"/>
  <c r="D258" i="24" s="1"/>
  <c r="D187" i="24" a="1"/>
  <c r="D187" i="24" s="1"/>
  <c r="D109" i="24" a="1"/>
  <c r="D109" i="24" s="1"/>
  <c r="D305" i="24" a="1"/>
  <c r="D305" i="24" s="1"/>
  <c r="D214" i="24" a="1"/>
  <c r="D214" i="24" s="1"/>
  <c r="D123" i="24" a="1"/>
  <c r="D123" i="24" s="1"/>
  <c r="C288" i="24" a="1"/>
  <c r="C288" i="24" s="1"/>
  <c r="E277" i="24" a="1"/>
  <c r="E277" i="24" s="1"/>
  <c r="C200" i="24" a="1"/>
  <c r="C200" i="24" s="1"/>
  <c r="C293" i="24" a="1"/>
  <c r="C293" i="24" s="1"/>
  <c r="E67" i="24" a="1"/>
  <c r="E67" i="24" s="1"/>
  <c r="C245" i="24" a="1"/>
  <c r="C245" i="24" s="1"/>
  <c r="C110" i="24" a="1"/>
  <c r="C110" i="24" s="1"/>
  <c r="C284" i="24" a="1"/>
  <c r="C284" i="24" s="1"/>
  <c r="E91" i="24" a="1"/>
  <c r="E91" i="24" s="1"/>
  <c r="C94" i="24" a="1"/>
  <c r="C94" i="24" s="1"/>
  <c r="E61" i="24" a="1"/>
  <c r="E61" i="24" s="1"/>
  <c r="C268" i="24" a="1"/>
  <c r="C268" i="24" s="1"/>
  <c r="E55" i="24" a="1"/>
  <c r="E55" i="24" s="1"/>
  <c r="E139" i="24" a="1"/>
  <c r="E139" i="24" s="1"/>
  <c r="E278" i="24" a="1"/>
  <c r="E278" i="24" s="1"/>
  <c r="C299" i="24" a="1"/>
  <c r="C299" i="24" s="1"/>
  <c r="E176" i="24" a="1"/>
  <c r="E176" i="24" s="1"/>
  <c r="C74" i="24" a="1"/>
  <c r="C74" i="24" s="1"/>
  <c r="E270" i="24" a="1"/>
  <c r="E270" i="24" s="1"/>
  <c r="C282" i="24" a="1"/>
  <c r="C282" i="24" s="1"/>
  <c r="E80" i="24" a="1"/>
  <c r="E80" i="24" s="1"/>
  <c r="E99" i="24" a="1"/>
  <c r="E99" i="24" s="1"/>
  <c r="C97" i="24" a="1"/>
  <c r="C97" i="24" s="1"/>
  <c r="C301" i="24" a="1"/>
  <c r="C301" i="24" s="1"/>
  <c r="D58" i="24" a="1"/>
  <c r="D58" i="24" s="1"/>
  <c r="D52" i="24" a="1"/>
  <c r="D52" i="24" s="1"/>
  <c r="D121" i="24" a="1"/>
  <c r="D121" i="24" s="1"/>
  <c r="D249" i="24" a="1"/>
  <c r="D249" i="24" s="1"/>
  <c r="D66" i="24" a="1"/>
  <c r="D66" i="24" s="1"/>
  <c r="D140" i="24" a="1"/>
  <c r="D140" i="24" s="1"/>
  <c r="D276" i="24" a="1"/>
  <c r="D276" i="24" s="1"/>
  <c r="D141" i="24" a="1"/>
  <c r="D141" i="24" s="1"/>
  <c r="D220" i="24" a="1"/>
  <c r="D220" i="24" s="1"/>
  <c r="D299" i="24" a="1"/>
  <c r="D299" i="24" s="1"/>
  <c r="D264" i="24" a="1"/>
  <c r="D264" i="24" s="1"/>
  <c r="C122" i="24" a="1"/>
  <c r="C122" i="24" s="1"/>
  <c r="C152" i="24" a="1"/>
  <c r="C152" i="24" s="1"/>
  <c r="E129" i="24" a="1"/>
  <c r="E129" i="24" s="1"/>
  <c r="C68" i="24" a="1"/>
  <c r="C68" i="24" s="1"/>
  <c r="E210" i="24" a="1"/>
  <c r="E210" i="24" s="1"/>
  <c r="C138" i="24" a="1"/>
  <c r="C138" i="24" s="1"/>
  <c r="C263" i="24" a="1"/>
  <c r="C263" i="24" s="1"/>
  <c r="E178" i="24" a="1"/>
  <c r="E178" i="24" s="1"/>
  <c r="E263" i="24" a="1"/>
  <c r="E263" i="24" s="1"/>
  <c r="E37" i="24" a="1"/>
  <c r="E37" i="24" s="1"/>
  <c r="C115" i="24" a="1"/>
  <c r="C115" i="24" s="1"/>
  <c r="C75" i="24" a="1"/>
  <c r="C75" i="24" s="1"/>
  <c r="C223" i="24" a="1"/>
  <c r="C223" i="24" s="1"/>
  <c r="E172" i="24" a="1"/>
  <c r="E172" i="24" s="1"/>
  <c r="C194" i="24" a="1"/>
  <c r="C194" i="24" s="1"/>
  <c r="E173" i="24" a="1"/>
  <c r="E173" i="24" s="1"/>
  <c r="C54" i="24" a="1"/>
  <c r="C54" i="24" s="1"/>
  <c r="C17" i="24" a="1"/>
  <c r="C17" i="24" s="1"/>
  <c r="E233" i="24" a="1"/>
  <c r="E233" i="24" s="1"/>
  <c r="C43" i="24" a="1"/>
  <c r="C43" i="24" s="1"/>
  <c r="E212" i="24" a="1"/>
  <c r="E212" i="24" s="1"/>
  <c r="E89" i="24" a="1"/>
  <c r="E89" i="24" s="1"/>
  <c r="C256" i="24" a="1"/>
  <c r="C256" i="24" s="1"/>
  <c r="C84" i="24" a="1"/>
  <c r="C84" i="24" s="1"/>
  <c r="C169" i="24" a="1"/>
  <c r="C169" i="24" s="1"/>
  <c r="E160" i="24" a="1"/>
  <c r="E160" i="24" s="1"/>
  <c r="E102" i="24" a="1"/>
  <c r="E102" i="24" s="1"/>
  <c r="E316" i="24" a="1"/>
  <c r="E316" i="24" s="1"/>
  <c r="C51" i="24" a="1"/>
  <c r="C51" i="24" s="1"/>
  <c r="E142" i="24" a="1"/>
  <c r="E142" i="24" s="1"/>
  <c r="E28" i="24" a="1"/>
  <c r="E28" i="24" s="1"/>
  <c r="E161" i="24" a="1"/>
  <c r="E161" i="24" s="1"/>
  <c r="C34" i="24" a="1"/>
  <c r="C34" i="24" s="1"/>
  <c r="C86" i="24" a="1"/>
  <c r="C86" i="24" s="1"/>
  <c r="C216" i="24" a="1"/>
  <c r="C216" i="24" s="1"/>
  <c r="E315" i="24" a="1"/>
  <c r="E315" i="24" s="1"/>
  <c r="E151" i="24" a="1"/>
  <c r="E151" i="24" s="1"/>
  <c r="C119" i="24" a="1"/>
  <c r="C119" i="24" s="1"/>
  <c r="C252" i="24" a="1"/>
  <c r="C252" i="24" s="1"/>
  <c r="E244" i="24" a="1"/>
  <c r="E244" i="24" s="1"/>
  <c r="E145" i="24" a="1"/>
  <c r="E145" i="24" s="1"/>
  <c r="D189" i="24" a="1"/>
  <c r="D189" i="24" s="1"/>
  <c r="D111" i="24" a="1"/>
  <c r="D111" i="24" s="1"/>
  <c r="D206" i="24" a="1"/>
  <c r="D206" i="24" s="1"/>
  <c r="D126" i="24" a="1"/>
  <c r="D126" i="24" s="1"/>
  <c r="D125" i="24" a="1"/>
  <c r="D125" i="24" s="1"/>
  <c r="D271" i="24" a="1"/>
  <c r="D271" i="24" s="1"/>
  <c r="D270" i="24" a="1"/>
  <c r="D270" i="24" s="1"/>
  <c r="D259" i="24" a="1"/>
  <c r="D259" i="24" s="1"/>
  <c r="D266" i="24" a="1"/>
  <c r="D266" i="24" s="1"/>
  <c r="D25" i="24" a="1"/>
  <c r="D25" i="24" s="1"/>
  <c r="E138" i="24" a="1"/>
  <c r="E138" i="24" s="1"/>
  <c r="E296" i="24" a="1"/>
  <c r="E296" i="24" s="1"/>
  <c r="C99" i="24" a="1"/>
  <c r="C99" i="24" s="1"/>
  <c r="C93" i="24" a="1"/>
  <c r="C93" i="24" s="1"/>
  <c r="E308" i="24" a="1"/>
  <c r="E308" i="24" s="1"/>
  <c r="C295" i="24" a="1"/>
  <c r="C295" i="24" s="1"/>
  <c r="C202" i="24" a="1"/>
  <c r="C202" i="24" s="1"/>
  <c r="E182" i="24" a="1"/>
  <c r="E182" i="24" s="1"/>
  <c r="C172" i="24" a="1"/>
  <c r="C172" i="24" s="1"/>
  <c r="C193" i="24" a="1"/>
  <c r="C193" i="24" s="1"/>
  <c r="C298" i="24" a="1"/>
  <c r="C298" i="24" s="1"/>
  <c r="E25" i="24" a="1"/>
  <c r="E25" i="24" s="1"/>
  <c r="C31" i="24" a="1"/>
  <c r="C31" i="24" s="1"/>
  <c r="C218" i="24" a="1"/>
  <c r="C218" i="24" s="1"/>
  <c r="F218" i="24" s="1"/>
  <c r="C10" i="24" a="1"/>
  <c r="C10" i="24" s="1"/>
  <c r="C59" i="24" a="1"/>
  <c r="C59" i="24" s="1"/>
  <c r="E158" i="24" a="1"/>
  <c r="E158" i="24" s="1"/>
  <c r="E274" i="24" a="1"/>
  <c r="E274" i="24" s="1"/>
  <c r="D287" i="24" a="1"/>
  <c r="D287" i="24" s="1"/>
  <c r="D281" i="24" a="1"/>
  <c r="D281" i="24" s="1"/>
  <c r="D144" i="24" a="1"/>
  <c r="D144" i="24" s="1"/>
  <c r="D303" i="24" a="1"/>
  <c r="D303" i="24" s="1"/>
  <c r="D282" i="24" a="1"/>
  <c r="D282" i="24" s="1"/>
  <c r="D119" i="24" a="1"/>
  <c r="D119" i="24" s="1"/>
  <c r="D36" i="24" a="1"/>
  <c r="D36" i="24" s="1"/>
  <c r="D37" i="24" a="1"/>
  <c r="D37" i="24" s="1"/>
  <c r="D129" i="24" a="1"/>
  <c r="D129" i="24" s="1"/>
  <c r="D208" i="24" a="1"/>
  <c r="D208" i="24" s="1"/>
  <c r="E245" i="24" a="1"/>
  <c r="E245" i="24" s="1"/>
  <c r="C106" i="24" a="1"/>
  <c r="C106" i="24" s="1"/>
  <c r="E35" i="24" a="1"/>
  <c r="E35" i="24" s="1"/>
  <c r="E92" i="24" a="1"/>
  <c r="E92" i="24" s="1"/>
  <c r="C235" i="24" a="1"/>
  <c r="C235" i="24" s="1"/>
  <c r="C201" i="24" a="1"/>
  <c r="C201" i="24" s="1"/>
  <c r="C247" i="24" a="1"/>
  <c r="C247" i="24" s="1"/>
  <c r="E45" i="24" a="1"/>
  <c r="E45" i="24" s="1"/>
  <c r="C91" i="24" a="1"/>
  <c r="C91" i="24" s="1"/>
  <c r="C120" i="24" a="1"/>
  <c r="C120" i="24" s="1"/>
  <c r="C204" i="24" a="1"/>
  <c r="C204" i="24" s="1"/>
  <c r="C121" i="24" a="1"/>
  <c r="C121" i="24" s="1"/>
  <c r="C316" i="24" a="1"/>
  <c r="C316" i="24" s="1"/>
  <c r="E68" i="24" a="1"/>
  <c r="E68" i="24" s="1"/>
  <c r="E269" i="24" a="1"/>
  <c r="E269" i="24" s="1"/>
  <c r="C274" i="24" a="1"/>
  <c r="C274" i="24" s="1"/>
  <c r="E70" i="24" a="1"/>
  <c r="E70" i="24" s="1"/>
  <c r="E100" i="24" a="1"/>
  <c r="E100" i="24" s="1"/>
  <c r="C23" i="24" a="1"/>
  <c r="C23" i="24" s="1"/>
  <c r="E243" i="24" a="1"/>
  <c r="E243" i="24" s="1"/>
  <c r="D12" i="24" a="1"/>
  <c r="D12" i="24" s="1"/>
  <c r="D16" i="24" a="1"/>
  <c r="D16" i="24" s="1"/>
  <c r="D294" i="24" a="1"/>
  <c r="D294" i="24" s="1"/>
  <c r="D151" i="24" a="1"/>
  <c r="D151" i="24" s="1"/>
  <c r="D153" i="24" a="1"/>
  <c r="D153" i="24" s="1"/>
  <c r="D289" i="24" a="1"/>
  <c r="D289" i="24" s="1"/>
  <c r="D132" i="24" a="1"/>
  <c r="D132" i="24" s="1"/>
  <c r="D95" i="24" a="1"/>
  <c r="D95" i="24" s="1"/>
  <c r="D102" i="24" a="1"/>
  <c r="D102" i="24" s="1"/>
  <c r="D142" i="24" a="1"/>
  <c r="D142" i="24" s="1"/>
  <c r="D221" i="24" a="1"/>
  <c r="D221" i="24" s="1"/>
  <c r="C42" i="24" a="1"/>
  <c r="C42" i="24" s="1"/>
  <c r="E140" i="24" a="1"/>
  <c r="E140" i="24" s="1"/>
  <c r="C124" i="24" a="1"/>
  <c r="C124" i="24" s="1"/>
  <c r="E123" i="24" a="1"/>
  <c r="E123" i="24" s="1"/>
  <c r="E120" i="24" a="1"/>
  <c r="E120" i="24" s="1"/>
  <c r="C158" i="24" a="1"/>
  <c r="C158" i="24" s="1"/>
  <c r="C276" i="24" a="1"/>
  <c r="C276" i="24" s="1"/>
  <c r="C304" i="24" a="1"/>
  <c r="C304" i="24" s="1"/>
  <c r="C183" i="24" a="1"/>
  <c r="C183" i="24" s="1"/>
  <c r="C213" i="24" a="1"/>
  <c r="C213" i="24" s="1"/>
  <c r="E29" i="24" a="1"/>
  <c r="E29" i="24" s="1"/>
  <c r="E294" i="24" a="1"/>
  <c r="E294" i="24" s="1"/>
  <c r="E221" i="24" a="1"/>
  <c r="E221" i="24" s="1"/>
  <c r="C262" i="24" a="1"/>
  <c r="C262" i="24" s="1"/>
  <c r="C305" i="24" a="1"/>
  <c r="C305" i="24" s="1"/>
  <c r="E240" i="24" a="1"/>
  <c r="E240" i="24" s="1"/>
  <c r="C61" i="24" a="1"/>
  <c r="C61" i="24" s="1"/>
  <c r="E231" i="24" a="1"/>
  <c r="E231" i="24" s="1"/>
  <c r="E48" i="24" a="1"/>
  <c r="E48" i="24" s="1"/>
  <c r="C89" i="24" a="1"/>
  <c r="C89" i="24" s="1"/>
  <c r="F89" i="24" s="1"/>
  <c r="E27" i="24" a="1"/>
  <c r="E27" i="24" s="1"/>
  <c r="E115" i="24" a="1"/>
  <c r="E115" i="24" s="1"/>
  <c r="C28" i="24" a="1"/>
  <c r="C28" i="24" s="1"/>
  <c r="C78" i="24" a="1"/>
  <c r="C78" i="24" s="1"/>
  <c r="E208" i="24" a="1"/>
  <c r="E208" i="24" s="1"/>
  <c r="E229" i="24" a="1"/>
  <c r="E229" i="24" s="1"/>
  <c r="E235" i="24" a="1"/>
  <c r="E235" i="24" s="1"/>
  <c r="C161" i="24" a="1"/>
  <c r="C161" i="24" s="1"/>
  <c r="E260" i="24" a="1"/>
  <c r="E260" i="24" s="1"/>
  <c r="C270" i="24" a="1"/>
  <c r="C270" i="24" s="1"/>
  <c r="E199" i="24" a="1"/>
  <c r="E199" i="24" s="1"/>
  <c r="E38" i="24" a="1"/>
  <c r="E38" i="24" s="1"/>
  <c r="E255" i="24" a="1"/>
  <c r="E255" i="24" s="1"/>
  <c r="C77" i="24" a="1"/>
  <c r="C77" i="24" s="1"/>
  <c r="E63" i="24" a="1"/>
  <c r="E63" i="24" s="1"/>
  <c r="C236" i="24" a="1"/>
  <c r="C236" i="24" s="1"/>
  <c r="C140" i="24" a="1"/>
  <c r="C140" i="24" s="1"/>
  <c r="E143" i="24" a="1"/>
  <c r="E143" i="24" s="1"/>
  <c r="C264" i="24" a="1"/>
  <c r="C264" i="24" s="1"/>
  <c r="D19" i="24" a="1"/>
  <c r="D19" i="24" s="1"/>
  <c r="D137" i="24" a="1"/>
  <c r="D137" i="24" s="1"/>
  <c r="D177" i="24" a="1"/>
  <c r="D177" i="24" s="1"/>
  <c r="D171" i="24" a="1"/>
  <c r="D171" i="24" s="1"/>
  <c r="D152" i="24" a="1"/>
  <c r="D152" i="24" s="1"/>
  <c r="D285" i="24" a="1"/>
  <c r="D285" i="24" s="1"/>
  <c r="D155" i="24" a="1"/>
  <c r="D155" i="24" s="1"/>
  <c r="C311" i="24" a="1"/>
  <c r="C311" i="24" s="1"/>
  <c r="C123" i="24" a="1"/>
  <c r="C123" i="24" s="1"/>
  <c r="C187" i="24" a="1"/>
  <c r="C187" i="24" s="1"/>
  <c r="E211" i="24" a="1"/>
  <c r="E211" i="24" s="1"/>
  <c r="E73" i="24" a="1"/>
  <c r="E73" i="24" s="1"/>
  <c r="C7" i="24" a="1"/>
  <c r="C7" i="24" s="1"/>
  <c r="C101" i="24" a="1"/>
  <c r="C101" i="24" s="1"/>
  <c r="E237" i="24" a="1"/>
  <c r="E237" i="24" s="1"/>
  <c r="E249" i="24" a="1"/>
  <c r="E249" i="24" s="1"/>
  <c r="C57" i="24" a="1"/>
  <c r="C57" i="24" s="1"/>
  <c r="E156" i="24" a="1"/>
  <c r="E156" i="24" s="1"/>
  <c r="C64" i="24" a="1"/>
  <c r="C64" i="24" s="1"/>
  <c r="C38" i="24" a="1"/>
  <c r="C38" i="24" s="1"/>
  <c r="C8" i="24" a="1"/>
  <c r="C8" i="24" s="1"/>
  <c r="E159" i="24" a="1"/>
  <c r="E159" i="24" s="1"/>
  <c r="E206" i="24" a="1"/>
  <c r="E206" i="24" s="1"/>
  <c r="E191" i="24" a="1"/>
  <c r="E191" i="24" s="1"/>
  <c r="C47" i="24" a="1"/>
  <c r="C47" i="24" s="1"/>
  <c r="F47" i="24" s="1"/>
  <c r="E101" i="24" a="1"/>
  <c r="E101" i="24" s="1"/>
  <c r="E204" i="24" a="1"/>
  <c r="E204" i="24" s="1"/>
  <c r="E86" i="24" a="1"/>
  <c r="E86" i="24" s="1"/>
  <c r="E87" i="24" a="1"/>
  <c r="E87" i="24" s="1"/>
  <c r="C81" i="24" a="1"/>
  <c r="C81" i="24" s="1"/>
  <c r="C108" i="24" a="1"/>
  <c r="C108" i="24" s="1"/>
  <c r="E108" i="24" a="1"/>
  <c r="E108" i="24" s="1"/>
  <c r="E14" i="24" a="1"/>
  <c r="E14" i="24" s="1"/>
  <c r="E22" i="24" a="1"/>
  <c r="E22" i="24" s="1"/>
  <c r="C137" i="24" a="1"/>
  <c r="C137" i="24" s="1"/>
  <c r="E77" i="24" a="1"/>
  <c r="E77" i="24" s="1"/>
  <c r="E137" i="24" a="1"/>
  <c r="E137" i="24" s="1"/>
  <c r="E9" i="24" a="1"/>
  <c r="E9" i="24" s="1"/>
  <c r="D32" i="24" a="1"/>
  <c r="D32" i="24" s="1"/>
  <c r="D196" i="24" a="1"/>
  <c r="D196" i="24" s="1"/>
  <c r="D216" i="24" a="1"/>
  <c r="D216" i="24" s="1"/>
  <c r="D217" i="24" a="1"/>
  <c r="D217" i="24" s="1"/>
  <c r="D165" i="24" a="1"/>
  <c r="D165" i="24" s="1"/>
  <c r="D298" i="24" a="1"/>
  <c r="D298" i="24" s="1"/>
  <c r="D201" i="24" a="1"/>
  <c r="D201" i="24" s="1"/>
  <c r="C285" i="24" a="1"/>
  <c r="C285" i="24" s="1"/>
  <c r="C280" i="24" a="1"/>
  <c r="C280" i="24" s="1"/>
  <c r="C113" i="24" a="1"/>
  <c r="C113" i="24" s="1"/>
  <c r="F113" i="24" s="1"/>
  <c r="E114" i="24" a="1"/>
  <c r="E114" i="24" s="1"/>
  <c r="E33" i="24" a="1"/>
  <c r="E33" i="24" s="1"/>
  <c r="C164" i="24" a="1"/>
  <c r="C164" i="24" s="1"/>
  <c r="E189" i="24" a="1"/>
  <c r="E189" i="24" s="1"/>
  <c r="C149" i="24" a="1"/>
  <c r="C149" i="24" s="1"/>
  <c r="C237" i="24" a="1"/>
  <c r="C237" i="24" s="1"/>
  <c r="C291" i="24" a="1"/>
  <c r="C291" i="24" s="1"/>
  <c r="E290" i="24" a="1"/>
  <c r="E290" i="24" s="1"/>
  <c r="C179" i="24" a="1"/>
  <c r="C179" i="24" s="1"/>
  <c r="C186" i="24" a="1"/>
  <c r="C186" i="24" s="1"/>
  <c r="E146" i="24" a="1"/>
  <c r="E146" i="24" s="1"/>
  <c r="E239" i="24" a="1"/>
  <c r="E239" i="24" s="1"/>
  <c r="E51" i="24" a="1"/>
  <c r="E51" i="24" s="1"/>
  <c r="E98" i="24" a="1"/>
  <c r="E98" i="24" s="1"/>
  <c r="C231" i="24" a="1"/>
  <c r="C231" i="24" s="1"/>
  <c r="C289" i="24" a="1"/>
  <c r="C289" i="24" s="1"/>
  <c r="E19" i="24" a="1"/>
  <c r="E19" i="24" s="1"/>
  <c r="E119" i="24" a="1"/>
  <c r="E119" i="24" s="1"/>
  <c r="E96" i="24" a="1"/>
  <c r="E96" i="24" s="1"/>
  <c r="C175" i="24" a="1"/>
  <c r="C175" i="24" s="1"/>
  <c r="F175" i="24" s="1"/>
  <c r="E303" i="24" a="1"/>
  <c r="E303" i="24" s="1"/>
  <c r="E39" i="24" a="1"/>
  <c r="E39" i="24" s="1"/>
  <c r="C109" i="24" a="1"/>
  <c r="C109" i="24" s="1"/>
  <c r="F109" i="24" s="1"/>
  <c r="C181" i="24" a="1"/>
  <c r="C181" i="24" s="1"/>
  <c r="E153" i="24" a="1"/>
  <c r="E153" i="24" s="1"/>
  <c r="E163" i="24" a="1"/>
  <c r="E163" i="24" s="1"/>
  <c r="C249" i="24" a="1"/>
  <c r="C249" i="24" s="1"/>
  <c r="C163" i="24" a="1"/>
  <c r="C163" i="24" s="1"/>
  <c r="C162" i="24" a="1"/>
  <c r="C162" i="24" s="1"/>
  <c r="F162" i="24" s="1"/>
  <c r="D45" i="24" a="1"/>
  <c r="D45" i="24" s="1"/>
  <c r="D255" i="24" a="1"/>
  <c r="D255" i="24" s="1"/>
  <c r="D223" i="24" a="1"/>
  <c r="D223" i="24" s="1"/>
  <c r="D230" i="24" a="1"/>
  <c r="D230" i="24" s="1"/>
  <c r="D211" i="24" a="1"/>
  <c r="D211" i="24" s="1"/>
  <c r="D311" i="24" a="1"/>
  <c r="D311" i="24" s="1"/>
  <c r="D273" i="24" a="1"/>
  <c r="D273" i="24" s="1"/>
  <c r="C228" i="24" a="1"/>
  <c r="C228" i="24" s="1"/>
  <c r="C24" i="24" a="1"/>
  <c r="C24" i="24" s="1"/>
  <c r="F24" i="24" s="1"/>
  <c r="C199" i="24" a="1"/>
  <c r="C199" i="24" s="1"/>
  <c r="C272" i="24" a="1"/>
  <c r="C272" i="24" s="1"/>
  <c r="C96" i="24" a="1"/>
  <c r="C96" i="24" s="1"/>
  <c r="E248" i="24" a="1"/>
  <c r="E248" i="24" s="1"/>
  <c r="C271" i="24" a="1"/>
  <c r="C271" i="24" s="1"/>
  <c r="E148" i="24" a="1"/>
  <c r="E148" i="24" s="1"/>
  <c r="E236" i="24" a="1"/>
  <c r="E236" i="24" s="1"/>
  <c r="C294" i="24" a="1"/>
  <c r="C294" i="24" s="1"/>
  <c r="C104" i="24" a="1"/>
  <c r="C104" i="24" s="1"/>
  <c r="E306" i="24" a="1"/>
  <c r="E306" i="24" s="1"/>
  <c r="E219" i="24" a="1"/>
  <c r="E219" i="24" s="1"/>
  <c r="E93" i="24" a="1"/>
  <c r="E93" i="24" s="1"/>
  <c r="C232" i="24" a="1"/>
  <c r="C232" i="24" s="1"/>
  <c r="C205" i="24" a="1"/>
  <c r="C205" i="24" s="1"/>
  <c r="E305" i="24" a="1"/>
  <c r="E305" i="24" s="1"/>
  <c r="C33" i="24" a="1"/>
  <c r="C33" i="24" s="1"/>
  <c r="C70" i="24" a="1"/>
  <c r="C70" i="24" s="1"/>
  <c r="F70" i="24" s="1"/>
  <c r="E215" i="24" a="1"/>
  <c r="E215" i="24" s="1"/>
  <c r="C182" i="24" a="1"/>
  <c r="C182" i="24" s="1"/>
  <c r="F182" i="24" s="1"/>
  <c r="C250" i="24" a="1"/>
  <c r="C250" i="24" s="1"/>
  <c r="C88" i="24" a="1"/>
  <c r="C88" i="24" s="1"/>
  <c r="C242" i="24" a="1"/>
  <c r="C242" i="24" s="1"/>
  <c r="E181" i="24" a="1"/>
  <c r="E181" i="24" s="1"/>
  <c r="C224" i="24" a="1"/>
  <c r="C224" i="24" s="1"/>
  <c r="C19" i="24" a="1"/>
  <c r="C19" i="24" s="1"/>
  <c r="C198" i="24" a="1"/>
  <c r="C198" i="24" s="1"/>
  <c r="C9" i="24" a="1"/>
  <c r="C9" i="24" s="1"/>
  <c r="C315" i="24" a="1"/>
  <c r="C315" i="24" s="1"/>
  <c r="E311" i="24" a="1"/>
  <c r="E311" i="24" s="1"/>
  <c r="C219" i="24" a="1"/>
  <c r="C219" i="24" s="1"/>
  <c r="E125" i="24" a="1"/>
  <c r="E125" i="24" s="1"/>
  <c r="D117" i="24" a="1"/>
  <c r="D117" i="24" s="1"/>
  <c r="D268" i="24" a="1"/>
  <c r="D268" i="24" s="1"/>
  <c r="D15" i="24" a="1"/>
  <c r="D15" i="24" s="1"/>
  <c r="D243" i="24" a="1"/>
  <c r="D243" i="24" s="1"/>
  <c r="D309" i="24" a="1"/>
  <c r="D309" i="24" s="1"/>
  <c r="D30" i="24" a="1"/>
  <c r="D30" i="24" s="1"/>
  <c r="D312" i="24" a="1"/>
  <c r="D312" i="24" s="1"/>
  <c r="E174" i="24" a="1"/>
  <c r="E174" i="24" s="1"/>
  <c r="C136" i="24" a="1"/>
  <c r="C136" i="24" s="1"/>
  <c r="E136" i="24" a="1"/>
  <c r="E136" i="24" s="1"/>
  <c r="C69" i="24" a="1"/>
  <c r="C69" i="24" s="1"/>
  <c r="C279" i="24" a="1"/>
  <c r="C279" i="24" s="1"/>
  <c r="C309" i="24" a="1"/>
  <c r="C309" i="24" s="1"/>
  <c r="C148" i="24" a="1"/>
  <c r="C148" i="24" s="1"/>
  <c r="E131" i="24" a="1"/>
  <c r="E131" i="24" s="1"/>
  <c r="C267" i="24" a="1"/>
  <c r="C267" i="24" s="1"/>
  <c r="E171" i="24" a="1"/>
  <c r="E171" i="24" s="1"/>
  <c r="C66" i="24" a="1"/>
  <c r="C66" i="24" s="1"/>
  <c r="C259" i="24" a="1"/>
  <c r="C259" i="24" s="1"/>
  <c r="E32" i="24" a="1"/>
  <c r="E32" i="24" s="1"/>
  <c r="E261" i="24" a="1"/>
  <c r="E261" i="24" s="1"/>
  <c r="C146" i="24" a="1"/>
  <c r="C146" i="24" s="1"/>
  <c r="C118" i="24" a="1"/>
  <c r="C118" i="24" s="1"/>
  <c r="E97" i="24" a="1"/>
  <c r="E97" i="24" s="1"/>
  <c r="E216" i="24" a="1"/>
  <c r="E216" i="24" s="1"/>
  <c r="E13" i="24" a="1"/>
  <c r="E13" i="24" s="1"/>
  <c r="E268" i="24" a="1"/>
  <c r="E268" i="24" s="1"/>
  <c r="C95" i="24" a="1"/>
  <c r="C95" i="24" s="1"/>
  <c r="C26" i="24" a="1"/>
  <c r="C26" i="24" s="1"/>
  <c r="E272" i="24" a="1"/>
  <c r="E272" i="24" s="1"/>
  <c r="E166" i="24" a="1"/>
  <c r="E166" i="24" s="1"/>
  <c r="C22" i="24" a="1"/>
  <c r="C22" i="24" s="1"/>
  <c r="C135" i="24" a="1"/>
  <c r="C135" i="24" s="1"/>
  <c r="C275" i="24" a="1"/>
  <c r="C275" i="24" s="1"/>
  <c r="E257" i="24" a="1"/>
  <c r="E257" i="24" s="1"/>
  <c r="E232" i="24" a="1"/>
  <c r="E232" i="24" s="1"/>
  <c r="C278" i="24" a="1"/>
  <c r="C278" i="24" s="1"/>
  <c r="C227" i="24" a="1"/>
  <c r="C227" i="24" s="1"/>
  <c r="C133" i="24" a="1"/>
  <c r="C133" i="24" s="1"/>
  <c r="E224" i="24" a="1"/>
  <c r="E224" i="24" s="1"/>
  <c r="B2" i="28" a="1"/>
  <c r="B2" i="28" s="1"/>
  <c r="D228" i="24" a="1"/>
  <c r="D228" i="24" s="1"/>
  <c r="D301" i="24" a="1"/>
  <c r="D301" i="24" s="1"/>
  <c r="D146" i="24" a="1"/>
  <c r="D146" i="24" s="1"/>
  <c r="D28" i="24" a="1"/>
  <c r="D28" i="24" s="1"/>
  <c r="D199" i="24" a="1"/>
  <c r="D199" i="24" s="1"/>
  <c r="D148" i="24" a="1"/>
  <c r="D148" i="24" s="1"/>
  <c r="D51" i="24" a="1"/>
  <c r="D51" i="24" s="1"/>
  <c r="E53" i="24" a="1"/>
  <c r="E53" i="24" s="1"/>
  <c r="C107" i="24" a="1"/>
  <c r="C107" i="24" s="1"/>
  <c r="E271" i="24" a="1"/>
  <c r="E271" i="24" s="1"/>
  <c r="C45" i="24" a="1"/>
  <c r="C45" i="24" s="1"/>
  <c r="F45" i="24" s="1"/>
  <c r="C25" i="24" a="1"/>
  <c r="C25" i="24" s="1"/>
  <c r="F25" i="24" s="1"/>
  <c r="C166" i="24" a="1"/>
  <c r="C166" i="24" s="1"/>
  <c r="E314" i="24" a="1"/>
  <c r="E314" i="24" s="1"/>
  <c r="C283" i="24" a="1"/>
  <c r="C283" i="24" s="1"/>
  <c r="F283" i="24" s="1"/>
  <c r="C211" i="24" a="1"/>
  <c r="C211" i="24" s="1"/>
  <c r="C60" i="24" a="1"/>
  <c r="C60" i="24" s="1"/>
  <c r="F60" i="24" s="1"/>
  <c r="E110" i="24" a="1"/>
  <c r="E110" i="24" s="1"/>
  <c r="C36" i="24" a="1"/>
  <c r="C36" i="24" s="1"/>
  <c r="E227" i="24" a="1"/>
  <c r="E227" i="24" s="1"/>
  <c r="E258" i="24" a="1"/>
  <c r="E258" i="24" s="1"/>
  <c r="C192" i="24" a="1"/>
  <c r="C192" i="24" s="1"/>
  <c r="F192" i="24" s="1"/>
  <c r="C16" i="24" a="1"/>
  <c r="C16" i="24" s="1"/>
  <c r="E52" i="24" a="1"/>
  <c r="E52" i="24" s="1"/>
  <c r="E284" i="24" a="1"/>
  <c r="E284" i="24" s="1"/>
  <c r="C257" i="24" a="1"/>
  <c r="C257" i="24" s="1"/>
  <c r="E56" i="24" a="1"/>
  <c r="E56" i="24" s="1"/>
  <c r="C234" i="24" a="1"/>
  <c r="C234" i="24" s="1"/>
  <c r="E242" i="24" a="1"/>
  <c r="E242" i="24" s="1"/>
  <c r="C254" i="24" a="1"/>
  <c r="C254" i="24" s="1"/>
  <c r="C251" i="24" a="1"/>
  <c r="C251" i="24" s="1"/>
  <c r="E12" i="24" a="1"/>
  <c r="E12" i="24" s="1"/>
  <c r="E124" i="24" a="1"/>
  <c r="E124" i="24" s="1"/>
  <c r="E275" i="24" a="1"/>
  <c r="E275" i="24" s="1"/>
  <c r="C244" i="24" a="1"/>
  <c r="C244" i="24" s="1"/>
  <c r="F244" i="24" s="1"/>
  <c r="C15" i="24" a="1"/>
  <c r="C15" i="24" s="1"/>
  <c r="E116" i="24" a="1"/>
  <c r="E116" i="24" s="1"/>
  <c r="D316" i="24" a="1"/>
  <c r="D316" i="24" s="1"/>
  <c r="D235" i="24" a="1"/>
  <c r="D235" i="24" s="1"/>
  <c r="D48" i="24" a="1"/>
  <c r="D48" i="24" s="1"/>
  <c r="D172" i="24" a="1"/>
  <c r="D172" i="24" s="1"/>
  <c r="D159" i="24" a="1"/>
  <c r="D159" i="24" s="1"/>
  <c r="D101" i="24" a="1"/>
  <c r="D101" i="24" s="1"/>
  <c r="D181" i="24" a="1"/>
  <c r="D181" i="24" s="1"/>
  <c r="D64" i="24" a="1"/>
  <c r="D64" i="24" s="1"/>
  <c r="E82" i="24" a="1"/>
  <c r="E82" i="24" s="1"/>
  <c r="C312" i="24" a="1"/>
  <c r="C312" i="24" s="1"/>
  <c r="C248" i="24" a="1"/>
  <c r="C248" i="24" s="1"/>
  <c r="C173" i="24" a="1"/>
  <c r="C173" i="24" s="1"/>
  <c r="E293" i="24" a="1"/>
  <c r="E293" i="24" s="1"/>
  <c r="E291" i="24" a="1"/>
  <c r="E291" i="24" s="1"/>
  <c r="C155" i="24" a="1"/>
  <c r="C155" i="24" s="1"/>
  <c r="E170" i="24" a="1"/>
  <c r="E170" i="24" s="1"/>
  <c r="C83" i="24" a="1"/>
  <c r="C83" i="24" s="1"/>
  <c r="F83" i="24" s="1"/>
  <c r="E185" i="24" a="1"/>
  <c r="E185" i="24" s="1"/>
  <c r="E147" i="24" a="1"/>
  <c r="E147" i="24" s="1"/>
  <c r="E144" i="24" a="1"/>
  <c r="E144" i="24" s="1"/>
  <c r="E264" i="24" a="1"/>
  <c r="E264" i="24" s="1"/>
  <c r="C196" i="24" a="1"/>
  <c r="C196" i="24" s="1"/>
  <c r="E127" i="24" a="1"/>
  <c r="E127" i="24" s="1"/>
  <c r="E11" i="24" a="1"/>
  <c r="E11" i="24" s="1"/>
  <c r="E150" i="24" a="1"/>
  <c r="E150" i="24" s="1"/>
  <c r="C63" i="24" a="1"/>
  <c r="C63" i="24" s="1"/>
  <c r="F63" i="24" s="1"/>
  <c r="E104" i="24" a="1"/>
  <c r="E104" i="24" s="1"/>
  <c r="E223" i="24" a="1"/>
  <c r="E223" i="24" s="1"/>
  <c r="E85" i="24" a="1"/>
  <c r="E85" i="24" s="1"/>
  <c r="E65" i="24" a="1"/>
  <c r="E65" i="24" s="1"/>
  <c r="C35" i="24" a="1"/>
  <c r="C35" i="24" s="1"/>
  <c r="F35" i="24" s="1"/>
  <c r="E288" i="24" a="1"/>
  <c r="E288" i="24" s="1"/>
  <c r="E134" i="24" a="1"/>
  <c r="E134" i="24" s="1"/>
  <c r="C296" i="24" a="1"/>
  <c r="C296" i="24" s="1"/>
  <c r="F296" i="24" s="1"/>
  <c r="C27" i="24" a="1"/>
  <c r="C27" i="24" s="1"/>
  <c r="C37" i="24" a="1"/>
  <c r="C37" i="24" s="1"/>
  <c r="E16" i="24" a="1"/>
  <c r="E16" i="24" s="1"/>
  <c r="C302" i="24" a="1"/>
  <c r="C302" i="24" s="1"/>
  <c r="E256" i="24" a="1"/>
  <c r="E256" i="24" s="1"/>
  <c r="E8" i="24" a="1"/>
  <c r="E8" i="24" s="1"/>
  <c r="D248" i="24" a="1"/>
  <c r="D248" i="24" s="1"/>
  <c r="D49" i="24" a="1"/>
  <c r="D49" i="24" s="1"/>
  <c r="D185" i="24" a="1"/>
  <c r="D185" i="24" s="1"/>
  <c r="D290" i="24" a="1"/>
  <c r="D290" i="24" s="1"/>
  <c r="D134" i="24" a="1"/>
  <c r="D134" i="24" s="1"/>
  <c r="D207" i="24" a="1"/>
  <c r="D207" i="24" s="1"/>
  <c r="D110" i="24" a="1"/>
  <c r="D110" i="24" s="1"/>
  <c r="C127" i="24" a="1"/>
  <c r="C127" i="24" s="1"/>
  <c r="C226" i="24" a="1"/>
  <c r="C226" i="24" s="1"/>
  <c r="C308" i="24" a="1"/>
  <c r="C308" i="24" s="1"/>
  <c r="F308" i="24" s="1"/>
  <c r="C55" i="24" a="1"/>
  <c r="C55" i="24" s="1"/>
  <c r="F55" i="24" s="1"/>
  <c r="C150" i="24" a="1"/>
  <c r="C150" i="24" s="1"/>
  <c r="E234" i="24" a="1"/>
  <c r="E234" i="24" s="1"/>
  <c r="C255" i="24" a="1"/>
  <c r="C255" i="24" s="1"/>
  <c r="E6" i="24" a="1"/>
  <c r="E6" i="24" s="1"/>
  <c r="C100" i="24" a="1"/>
  <c r="C100" i="24" s="1"/>
  <c r="F100" i="24" s="1"/>
  <c r="C220" i="24" a="1"/>
  <c r="C220" i="24" s="1"/>
  <c r="C128" i="24" a="1"/>
  <c r="C128" i="24" s="1"/>
  <c r="C30" i="24" a="1"/>
  <c r="C30" i="24" s="1"/>
  <c r="C191" i="24" a="1"/>
  <c r="C191" i="24" s="1"/>
  <c r="E117" i="24" a="1"/>
  <c r="E117" i="24" s="1"/>
  <c r="E307" i="24" a="1"/>
  <c r="E307" i="24" s="1"/>
  <c r="E226" i="24" a="1"/>
  <c r="E226" i="24" s="1"/>
  <c r="E42" i="24" a="1"/>
  <c r="E42" i="24" s="1"/>
  <c r="E76" i="24" a="1"/>
  <c r="E76" i="24" s="1"/>
  <c r="C82" i="24" a="1"/>
  <c r="C82" i="24" s="1"/>
  <c r="E7" i="24" a="1"/>
  <c r="E7" i="24" s="1"/>
  <c r="E217" i="24" a="1"/>
  <c r="E217" i="24" s="1"/>
  <c r="E183" i="24" a="1"/>
  <c r="E183" i="24" s="1"/>
  <c r="E179" i="24" a="1"/>
  <c r="E179" i="24" s="1"/>
  <c r="C147" i="24" a="1"/>
  <c r="C147" i="24" s="1"/>
  <c r="E26" i="24" a="1"/>
  <c r="E26" i="24" s="1"/>
  <c r="E112" i="24" a="1"/>
  <c r="E112" i="24" s="1"/>
  <c r="C260" i="24" a="1"/>
  <c r="C260" i="24" s="1"/>
  <c r="E273" i="24" a="1"/>
  <c r="E273" i="24" s="1"/>
  <c r="E285" i="24" a="1"/>
  <c r="E285" i="24" s="1"/>
  <c r="C241" i="24" a="1"/>
  <c r="C241" i="24" s="1"/>
  <c r="F241" i="24" s="1"/>
  <c r="C130" i="24" a="1"/>
  <c r="C130" i="24" s="1"/>
  <c r="E40" i="24" a="1"/>
  <c r="E40" i="24" s="1"/>
  <c r="E133" i="24" a="1"/>
  <c r="E133" i="24" s="1"/>
  <c r="D274" i="24" a="1"/>
  <c r="D274" i="24" s="1"/>
  <c r="D173" i="24" a="1"/>
  <c r="D173" i="24" s="1"/>
  <c r="D205" i="24" a="1"/>
  <c r="D205" i="24" s="1"/>
  <c r="D179" i="24" a="1"/>
  <c r="D179" i="24" s="1"/>
  <c r="D219" i="24" a="1"/>
  <c r="D219" i="24" s="1"/>
  <c r="D253" i="24" a="1"/>
  <c r="D253" i="24" s="1"/>
  <c r="D169" i="24" a="1"/>
  <c r="D169" i="24" s="1"/>
  <c r="E198" i="24" a="1"/>
  <c r="E198" i="24" s="1"/>
  <c r="C131" i="24" a="1"/>
  <c r="C131" i="24" s="1"/>
  <c r="C145" i="24" a="1"/>
  <c r="C145" i="24" s="1"/>
  <c r="F145" i="24" s="1"/>
  <c r="C210" i="24" a="1"/>
  <c r="C210" i="24" s="1"/>
  <c r="F210" i="24" s="1"/>
  <c r="C85" i="24" a="1"/>
  <c r="C85" i="24" s="1"/>
  <c r="C112" i="24" a="1"/>
  <c r="C112" i="24" s="1"/>
  <c r="E265" i="24" a="1"/>
  <c r="E265" i="24" s="1"/>
  <c r="C221" i="24" a="1"/>
  <c r="C221" i="24" s="1"/>
  <c r="F221" i="24" s="1"/>
  <c r="E220" i="24" a="1"/>
  <c r="E220" i="24" s="1"/>
  <c r="E207" i="24" a="1"/>
  <c r="E207" i="24" s="1"/>
  <c r="C184" i="24" a="1"/>
  <c r="C184" i="24" s="1"/>
  <c r="F184" i="24" s="1"/>
  <c r="C58" i="24" a="1"/>
  <c r="C58" i="24" s="1"/>
  <c r="C151" i="24" a="1"/>
  <c r="C151" i="24" s="1"/>
  <c r="F151" i="24" s="1"/>
  <c r="E62" i="24" a="1"/>
  <c r="E62" i="24" s="1"/>
  <c r="E107" i="24" a="1"/>
  <c r="E107" i="24" s="1"/>
  <c r="C225" i="24" a="1"/>
  <c r="C225" i="24" s="1"/>
  <c r="C53" i="24" a="1"/>
  <c r="C53" i="24" s="1"/>
  <c r="E155" i="24" a="1"/>
  <c r="E155" i="24" s="1"/>
  <c r="E135" i="24" a="1"/>
  <c r="E135" i="24" s="1"/>
  <c r="E213" i="24" a="1"/>
  <c r="E213" i="24" s="1"/>
  <c r="C48" i="24" a="1"/>
  <c r="C48" i="24" s="1"/>
  <c r="E302" i="24" a="1"/>
  <c r="E302" i="24" s="1"/>
  <c r="E250" i="24" a="1"/>
  <c r="E250" i="24" s="1"/>
  <c r="C44" i="24" a="1"/>
  <c r="C44" i="24" s="1"/>
  <c r="E169" i="24" a="1"/>
  <c r="E169" i="24" s="1"/>
  <c r="C185" i="24" a="1"/>
  <c r="C185" i="24" s="1"/>
  <c r="C141" i="24" a="1"/>
  <c r="C141" i="24" s="1"/>
  <c r="E57" i="24" a="1"/>
  <c r="E57" i="24" s="1"/>
  <c r="E177" i="24" a="1"/>
  <c r="E177" i="24" s="1"/>
  <c r="E230" i="24" a="1"/>
  <c r="E230" i="24" s="1"/>
  <c r="E300" i="24" a="1"/>
  <c r="E300" i="24" s="1"/>
  <c r="E276" i="24" a="1"/>
  <c r="E276" i="24" s="1"/>
  <c r="D265" i="24" a="1"/>
  <c r="D265" i="24" s="1"/>
  <c r="D278" i="24" a="1"/>
  <c r="D278" i="24" s="1"/>
  <c r="D238" i="24" a="1"/>
  <c r="D238" i="24" s="1"/>
  <c r="D297" i="24" a="1"/>
  <c r="D297" i="24" s="1"/>
  <c r="D108" i="24" a="1"/>
  <c r="D108" i="24" s="1"/>
  <c r="D292" i="24" a="1"/>
  <c r="D292" i="24" s="1"/>
  <c r="D234" i="24" a="1"/>
  <c r="D234" i="24" s="1"/>
  <c r="E54" i="24" a="1"/>
  <c r="E54" i="24" s="1"/>
  <c r="C46" i="24" a="1"/>
  <c r="C46" i="24" s="1"/>
  <c r="E310" i="24" a="1"/>
  <c r="E310" i="24" s="1"/>
  <c r="C49" i="24" a="1"/>
  <c r="C49" i="24" s="1"/>
  <c r="C178" i="24" a="1"/>
  <c r="C178" i="24" s="1"/>
  <c r="F178" i="24" s="1"/>
  <c r="C168" i="24" a="1"/>
  <c r="C168" i="24" s="1"/>
  <c r="C40" i="24" a="1"/>
  <c r="C40" i="24" s="1"/>
  <c r="C292" i="24" a="1"/>
  <c r="C292" i="24" s="1"/>
  <c r="E128" i="24" a="1"/>
  <c r="E128" i="24" s="1"/>
  <c r="E247" i="24" a="1"/>
  <c r="E247" i="24" s="1"/>
  <c r="E130" i="24" a="1"/>
  <c r="E130" i="24" s="1"/>
  <c r="E20" i="24" a="1"/>
  <c r="E20" i="24" s="1"/>
  <c r="C126" i="24" a="1"/>
  <c r="C126" i="24" s="1"/>
  <c r="F126" i="24" s="1"/>
  <c r="E214" i="24" a="1"/>
  <c r="E214" i="24" s="1"/>
  <c r="C139" i="24" a="1"/>
  <c r="C139" i="24" s="1"/>
  <c r="F139" i="24" s="1"/>
  <c r="C87" i="24" a="1"/>
  <c r="C87" i="24" s="1"/>
  <c r="F87" i="24" s="1"/>
  <c r="E95" i="24" a="1"/>
  <c r="E95" i="24" s="1"/>
  <c r="C29" i="24" a="1"/>
  <c r="C29" i="24" s="1"/>
  <c r="F29" i="24" s="1"/>
  <c r="E105" i="24" a="1"/>
  <c r="E105" i="24" s="1"/>
  <c r="E197" i="24" a="1"/>
  <c r="E197" i="24" s="1"/>
  <c r="E41" i="24" a="1"/>
  <c r="E41" i="24" s="1"/>
  <c r="E34" i="24" a="1"/>
  <c r="E34" i="24" s="1"/>
  <c r="E286" i="24" a="1"/>
  <c r="E286" i="24" s="1"/>
  <c r="E295" i="24" a="1"/>
  <c r="E295" i="24" s="1"/>
  <c r="C214" i="24" a="1"/>
  <c r="C214" i="24" s="1"/>
  <c r="E254" i="24" a="1"/>
  <c r="E254" i="24" s="1"/>
  <c r="E23" i="24" a="1"/>
  <c r="E23" i="24" s="1"/>
  <c r="E69" i="24" a="1"/>
  <c r="E69" i="24" s="1"/>
  <c r="C156" i="24" a="1"/>
  <c r="C156" i="24" s="1"/>
  <c r="F156" i="24" s="1"/>
  <c r="C290" i="24" a="1"/>
  <c r="C290" i="24" s="1"/>
  <c r="E10" i="24" a="1"/>
  <c r="E10" i="24" s="1"/>
  <c r="E168" i="24" a="1"/>
  <c r="E168" i="24" s="1"/>
  <c r="D26" i="24" a="1"/>
  <c r="D26" i="24" s="1"/>
  <c r="D304" i="24" a="1"/>
  <c r="D304" i="24" s="1"/>
  <c r="D14" i="24" a="1"/>
  <c r="D14" i="24" s="1"/>
  <c r="D160" i="24" a="1"/>
  <c r="D160" i="24" s="1"/>
  <c r="D115" i="24" a="1"/>
  <c r="D115" i="24" s="1"/>
  <c r="D57" i="24" a="1"/>
  <c r="D57" i="24" s="1"/>
  <c r="D267" i="24" a="1"/>
  <c r="D267" i="24" s="1"/>
  <c r="E149" i="24" a="1"/>
  <c r="E149" i="24" s="1"/>
  <c r="E289" i="24" a="1"/>
  <c r="E289" i="24" s="1"/>
  <c r="C62" i="24" a="1"/>
  <c r="C62" i="24" s="1"/>
  <c r="C159" i="24" a="1"/>
  <c r="C159" i="24" s="1"/>
  <c r="E58" i="24" a="1"/>
  <c r="E58" i="24" s="1"/>
  <c r="C129" i="24" a="1"/>
  <c r="C129" i="24" s="1"/>
  <c r="F129" i="24" s="1"/>
  <c r="E203" i="24" a="1"/>
  <c r="E203" i="24" s="1"/>
  <c r="C195" i="24" a="1"/>
  <c r="C195" i="24" s="1"/>
  <c r="C111" i="24" a="1"/>
  <c r="C111" i="24" s="1"/>
  <c r="C208" i="24" a="1"/>
  <c r="C208" i="24" s="1"/>
  <c r="F208" i="24" s="1"/>
  <c r="E59" i="24" a="1"/>
  <c r="E59" i="24" s="1"/>
  <c r="E251" i="24" a="1"/>
  <c r="E251" i="24" s="1"/>
  <c r="C243" i="24" a="1"/>
  <c r="C243" i="24" s="1"/>
  <c r="F243" i="24" s="1"/>
  <c r="E228" i="24" a="1"/>
  <c r="E228" i="24" s="1"/>
  <c r="E106" i="24" a="1"/>
  <c r="E106" i="24" s="1"/>
  <c r="E193" i="24" a="1"/>
  <c r="E193" i="24" s="1"/>
  <c r="C56" i="24" a="1"/>
  <c r="C56" i="24" s="1"/>
  <c r="F56" i="24" s="1"/>
  <c r="C188" i="24" a="1"/>
  <c r="C188" i="24" s="1"/>
  <c r="F188" i="24" s="1"/>
  <c r="E118" i="24" a="1"/>
  <c r="E118" i="24" s="1"/>
  <c r="E152" i="24" a="1"/>
  <c r="E152" i="24" s="1"/>
  <c r="C154" i="24" a="1"/>
  <c r="C154" i="24" s="1"/>
  <c r="E187" i="24" a="1"/>
  <c r="E187" i="24" s="1"/>
  <c r="E74" i="24" a="1"/>
  <c r="E74" i="24" s="1"/>
  <c r="E186" i="24" a="1"/>
  <c r="E186" i="24" s="1"/>
  <c r="C165" i="24" a="1"/>
  <c r="C165" i="24" s="1"/>
  <c r="C314" i="24" a="1"/>
  <c r="C314" i="24" s="1"/>
  <c r="C160" i="24" a="1"/>
  <c r="C160" i="24" s="1"/>
  <c r="E36" i="24" a="1"/>
  <c r="E36" i="24" s="1"/>
  <c r="E190" i="24" a="1"/>
  <c r="E190" i="24" s="1"/>
  <c r="C207" i="24" a="1"/>
  <c r="C207" i="24" s="1"/>
  <c r="C153" i="24" a="1"/>
  <c r="C153" i="24" s="1"/>
  <c r="F153" i="24" s="1"/>
  <c r="D39" i="24" a="1"/>
  <c r="D39" i="24" s="1"/>
  <c r="D59" i="24" a="1"/>
  <c r="D59" i="24" s="1"/>
  <c r="D27" i="24" a="1"/>
  <c r="D27" i="24" s="1"/>
  <c r="D67" i="24" a="1"/>
  <c r="D67" i="24" s="1"/>
  <c r="D128" i="24" a="1"/>
  <c r="D128" i="24" s="1"/>
  <c r="D103" i="24" a="1"/>
  <c r="D103" i="24" s="1"/>
  <c r="D280" i="24" a="1"/>
  <c r="D280" i="24" s="1"/>
  <c r="E266" i="24" a="1"/>
  <c r="E266" i="24" s="1"/>
  <c r="C79" i="24" a="1"/>
  <c r="C79" i="24" s="1"/>
  <c r="F79" i="24" s="1"/>
  <c r="C170" i="24" a="1"/>
  <c r="C170" i="24" s="1"/>
  <c r="E75" i="24" a="1"/>
  <c r="E75" i="24" s="1"/>
  <c r="E194" i="24" a="1"/>
  <c r="E194" i="24" s="1"/>
  <c r="E165" i="24" a="1"/>
  <c r="E165" i="24" s="1"/>
  <c r="E154" i="24" a="1"/>
  <c r="E154" i="24" s="1"/>
  <c r="C239" i="24" a="1"/>
  <c r="C239" i="24" s="1"/>
  <c r="E287" i="24" a="1"/>
  <c r="E287" i="24" s="1"/>
  <c r="C71" i="24" a="1"/>
  <c r="C71" i="24" s="1"/>
  <c r="F71" i="24" s="1"/>
  <c r="E312" i="24" a="1"/>
  <c r="E312" i="24" s="1"/>
  <c r="C41" i="24" a="1"/>
  <c r="C41" i="24" s="1"/>
  <c r="E280" i="24" a="1"/>
  <c r="E280" i="24" s="1"/>
  <c r="C212" i="24" a="1"/>
  <c r="C212" i="24" s="1"/>
  <c r="F212" i="24" s="1"/>
  <c r="E309" i="24" a="1"/>
  <c r="E309" i="24" s="1"/>
  <c r="C206" i="24" a="1"/>
  <c r="C206" i="24" s="1"/>
  <c r="F206" i="24" s="1"/>
  <c r="C18" i="24" a="1"/>
  <c r="C18" i="24" s="1"/>
  <c r="F18" i="24" s="1"/>
  <c r="C189" i="24" a="1"/>
  <c r="C189" i="24" s="1"/>
  <c r="E90" i="24" a="1"/>
  <c r="E90" i="24" s="1"/>
  <c r="E44" i="24" a="1"/>
  <c r="E44" i="24" s="1"/>
  <c r="E301" i="24" a="1"/>
  <c r="E301" i="24" s="1"/>
  <c r="E304" i="24" a="1"/>
  <c r="E304" i="24" s="1"/>
  <c r="E72" i="24" a="1"/>
  <c r="E72" i="24" s="1"/>
  <c r="E78" i="24" a="1"/>
  <c r="E78" i="24" s="1"/>
  <c r="E246" i="24" a="1"/>
  <c r="E246" i="24" s="1"/>
  <c r="E279" i="24" a="1"/>
  <c r="E279" i="24" s="1"/>
  <c r="C65" i="24" a="1"/>
  <c r="C65" i="24" s="1"/>
  <c r="F65" i="24" s="1"/>
  <c r="C269" i="24" a="1"/>
  <c r="C269" i="24" s="1"/>
  <c r="F269" i="24" s="1"/>
  <c r="E30" i="24" a="1"/>
  <c r="E30" i="24" s="1"/>
  <c r="E252" i="24" a="1"/>
  <c r="E252" i="24" s="1"/>
  <c r="C50" i="24" a="1"/>
  <c r="C50" i="24" s="1"/>
  <c r="F50" i="24" s="1"/>
  <c r="D85" i="24" a="1"/>
  <c r="D85" i="24" s="1"/>
  <c r="D105" i="24" a="1"/>
  <c r="D105" i="24" s="1"/>
  <c r="D73" i="24" a="1"/>
  <c r="D73" i="24" s="1"/>
  <c r="D106" i="24" a="1"/>
  <c r="D106" i="24" s="1"/>
  <c r="D180" i="24" a="1"/>
  <c r="D180" i="24" s="1"/>
  <c r="D116" i="24" a="1"/>
  <c r="D116" i="24" s="1"/>
  <c r="E49" i="24" a="1"/>
  <c r="E49" i="24" s="1"/>
  <c r="E141" i="24" a="1"/>
  <c r="E141" i="24" s="1"/>
  <c r="C261" i="24" a="1"/>
  <c r="C261" i="24" s="1"/>
  <c r="F261" i="24" s="1"/>
  <c r="E46" i="24" a="1"/>
  <c r="E46" i="24" s="1"/>
  <c r="C197" i="24" a="1"/>
  <c r="C197" i="24" s="1"/>
  <c r="C14" i="24" a="1"/>
  <c r="C14" i="24" s="1"/>
  <c r="E180" i="24" a="1"/>
  <c r="E180" i="24" s="1"/>
  <c r="C307" i="24" a="1"/>
  <c r="C307" i="24" s="1"/>
  <c r="F307" i="24" s="1"/>
  <c r="E111" i="24" a="1"/>
  <c r="E111" i="24" s="1"/>
  <c r="E88" i="24" a="1"/>
  <c r="E88" i="24" s="1"/>
  <c r="C92" i="24" a="1"/>
  <c r="C92" i="24" s="1"/>
  <c r="F92" i="24" s="1"/>
  <c r="C209" i="24" a="1"/>
  <c r="C209" i="24" s="1"/>
  <c r="F209" i="24" s="1"/>
  <c r="C265" i="24" a="1"/>
  <c r="C265" i="24" s="1"/>
  <c r="C125" i="24" a="1"/>
  <c r="C125" i="24" s="1"/>
  <c r="F125" i="24" s="1"/>
  <c r="E267" i="24" a="1"/>
  <c r="E267" i="24" s="1"/>
  <c r="E297" i="24" a="1"/>
  <c r="E297" i="24" s="1"/>
  <c r="C300" i="24" a="1"/>
  <c r="C300" i="24" s="1"/>
  <c r="C266" i="24" a="1"/>
  <c r="C266" i="24" s="1"/>
  <c r="C103" i="24" a="1"/>
  <c r="C103" i="24" s="1"/>
  <c r="C67" i="24" a="1"/>
  <c r="C67" i="24" s="1"/>
  <c r="E205" i="24" a="1"/>
  <c r="E205" i="24" s="1"/>
  <c r="E103" i="24" a="1"/>
  <c r="E103" i="24" s="1"/>
  <c r="E195" i="24" a="1"/>
  <c r="E195" i="24" s="1"/>
  <c r="C167" i="24" a="1"/>
  <c r="C167" i="24" s="1"/>
  <c r="F167" i="24" s="1"/>
  <c r="C246" i="24" a="1"/>
  <c r="C246" i="24" s="1"/>
  <c r="E81" i="24" a="1"/>
  <c r="E81" i="24" s="1"/>
  <c r="C233" i="24" a="1"/>
  <c r="C233" i="24" s="1"/>
  <c r="F233" i="24" s="1"/>
  <c r="E238" i="24" a="1"/>
  <c r="E238" i="24" s="1"/>
  <c r="C222" i="24" a="1"/>
  <c r="C222" i="24" s="1"/>
  <c r="F222" i="24" s="1"/>
  <c r="C76" i="24" a="1"/>
  <c r="C76" i="24" s="1"/>
  <c r="C215" i="24" a="1"/>
  <c r="C215" i="24" s="1"/>
  <c r="F215" i="24" s="1"/>
  <c r="E225" i="24" a="1"/>
  <c r="E225" i="24" s="1"/>
  <c r="B5" i="24"/>
  <c r="F36" i="23"/>
  <c r="G36" i="23" s="1"/>
  <c r="H36" i="23" s="1"/>
  <c r="I36" i="23" s="1"/>
  <c r="G9" i="23"/>
  <c r="H9" i="23" s="1"/>
  <c r="I9" i="23" s="1"/>
  <c r="E52" i="23"/>
  <c r="F52" i="23"/>
  <c r="E28" i="23"/>
  <c r="G28" i="23" s="1"/>
  <c r="H28" i="23" s="1"/>
  <c r="I28" i="23" s="1"/>
  <c r="E27" i="23"/>
  <c r="F27" i="23"/>
  <c r="B3" i="27"/>
  <c r="C4" i="27"/>
  <c r="F20" i="23"/>
  <c r="E20" i="23"/>
  <c r="F47" i="23"/>
  <c r="G47" i="23" s="1"/>
  <c r="H47" i="23" s="1"/>
  <c r="I47" i="23" s="1"/>
  <c r="E11" i="23"/>
  <c r="F11" i="23"/>
  <c r="G18" i="23"/>
  <c r="H18" i="23" s="1"/>
  <c r="I18" i="23" s="1"/>
  <c r="F23" i="23"/>
  <c r="E23" i="23"/>
  <c r="E6" i="23"/>
  <c r="G6" i="23" s="1"/>
  <c r="H6" i="23" s="1"/>
  <c r="I6" i="23" s="1"/>
  <c r="F33" i="23"/>
  <c r="E33" i="23"/>
  <c r="AI3" i="37"/>
  <c r="AH3" i="37"/>
  <c r="N72" i="39" l="1"/>
  <c r="N33" i="39"/>
  <c r="P17" i="21"/>
  <c r="F262" i="24"/>
  <c r="O260" i="21"/>
  <c r="M260" i="21"/>
  <c r="N260" i="21"/>
  <c r="P32" i="21"/>
  <c r="G26" i="34" a="1"/>
  <c r="G26" i="34" s="1"/>
  <c r="H26" i="34" s="1" a="1"/>
  <c r="H26" i="34" s="1"/>
  <c r="P44" i="21"/>
  <c r="O73" i="21"/>
  <c r="F265" i="24"/>
  <c r="F164" i="24"/>
  <c r="M73" i="21"/>
  <c r="P73" i="21"/>
  <c r="F314" i="24"/>
  <c r="N20" i="39"/>
  <c r="N34" i="39"/>
  <c r="N65" i="39"/>
  <c r="N134" i="39"/>
  <c r="N105" i="39"/>
  <c r="N85" i="39"/>
  <c r="N97" i="39"/>
  <c r="N46" i="39"/>
  <c r="N109" i="39"/>
  <c r="N122" i="39"/>
  <c r="N146" i="39"/>
  <c r="N67" i="39"/>
  <c r="N62" i="39"/>
  <c r="N145" i="39"/>
  <c r="N27" i="39"/>
  <c r="N61" i="39"/>
  <c r="N18" i="39"/>
  <c r="N142" i="39"/>
  <c r="N100" i="39"/>
  <c r="N56" i="39"/>
  <c r="N82" i="39"/>
  <c r="N131" i="39"/>
  <c r="N66" i="39"/>
  <c r="N57" i="39"/>
  <c r="N68" i="39"/>
  <c r="N128" i="39"/>
  <c r="N102" i="39"/>
  <c r="N90" i="39"/>
  <c r="N28" i="39"/>
  <c r="N24" i="39"/>
  <c r="N141" i="39"/>
  <c r="N17" i="39"/>
  <c r="N10" i="39"/>
  <c r="N96" i="39"/>
  <c r="N15" i="39"/>
  <c r="N114" i="39"/>
  <c r="N140" i="39"/>
  <c r="N94" i="39"/>
  <c r="N86" i="39"/>
  <c r="N50" i="39"/>
  <c r="N80" i="39"/>
  <c r="N130" i="39"/>
  <c r="N11" i="39"/>
  <c r="N138" i="39"/>
  <c r="N45" i="39"/>
  <c r="N103" i="39"/>
  <c r="N48" i="39"/>
  <c r="N16" i="39"/>
  <c r="N133" i="39"/>
  <c r="N44" i="39"/>
  <c r="N81" i="39"/>
  <c r="N64" i="39"/>
  <c r="N106" i="39"/>
  <c r="N52" i="39"/>
  <c r="N115" i="39"/>
  <c r="N116" i="39"/>
  <c r="N132" i="39"/>
  <c r="N123" i="39"/>
  <c r="N22" i="39"/>
  <c r="N30" i="39"/>
  <c r="N40" i="39"/>
  <c r="N77" i="39"/>
  <c r="N41" i="39"/>
  <c r="N78" i="39"/>
  <c r="N7" i="39"/>
  <c r="N6" i="39"/>
  <c r="N135" i="39"/>
  <c r="N126" i="39"/>
  <c r="N120" i="39"/>
  <c r="N111" i="39"/>
  <c r="N95" i="39"/>
  <c r="N53" i="39"/>
  <c r="N9" i="39"/>
  <c r="N58" i="39"/>
  <c r="N84" i="39"/>
  <c r="N13" i="39"/>
  <c r="N89" i="39"/>
  <c r="N79" i="39"/>
  <c r="N118" i="39"/>
  <c r="N70" i="39"/>
  <c r="N39" i="39"/>
  <c r="N91" i="39"/>
  <c r="N129" i="39"/>
  <c r="N74" i="39"/>
  <c r="N49" i="39"/>
  <c r="N25" i="39"/>
  <c r="N19" i="39"/>
  <c r="N113" i="39"/>
  <c r="N73" i="39"/>
  <c r="N8" i="39"/>
  <c r="N21" i="39"/>
  <c r="N47" i="39"/>
  <c r="N54" i="39"/>
  <c r="N110" i="39"/>
  <c r="N127" i="39"/>
  <c r="N119" i="39"/>
  <c r="N23" i="39"/>
  <c r="N87" i="39"/>
  <c r="N36" i="39"/>
  <c r="N76" i="39"/>
  <c r="N107" i="39"/>
  <c r="N63" i="39"/>
  <c r="N139" i="39"/>
  <c r="N35" i="39"/>
  <c r="N144" i="39"/>
  <c r="N71" i="39"/>
  <c r="N136" i="39"/>
  <c r="N69" i="39"/>
  <c r="N83" i="39"/>
  <c r="N112" i="39"/>
  <c r="N137" i="39"/>
  <c r="N121" i="39"/>
  <c r="N59" i="39"/>
  <c r="N26" i="39"/>
  <c r="N43" i="39"/>
  <c r="N51" i="39"/>
  <c r="N143" i="39"/>
  <c r="N108" i="39"/>
  <c r="N117" i="39"/>
  <c r="N29" i="39"/>
  <c r="N92" i="39"/>
  <c r="N42" i="39"/>
  <c r="N75" i="39"/>
  <c r="N99" i="39"/>
  <c r="N32" i="39"/>
  <c r="L5" i="39" a="1"/>
  <c r="L5" i="39" s="1"/>
  <c r="M5" i="39" s="1" a="1"/>
  <c r="M5" i="39" s="1"/>
  <c r="K5" i="39" a="1"/>
  <c r="K5" i="39" s="1"/>
  <c r="AJ3" i="37"/>
  <c r="F315" i="24"/>
  <c r="F239" i="24"/>
  <c r="F294" i="24"/>
  <c r="F189" i="24"/>
  <c r="F66" i="24"/>
  <c r="F231" i="24"/>
  <c r="F158" i="24"/>
  <c r="G51" i="34" a="1"/>
  <c r="G51" i="34" s="1"/>
  <c r="H51" i="34" s="1" a="1"/>
  <c r="H51" i="34" s="1"/>
  <c r="G73" i="34" a="1"/>
  <c r="G73" i="34" s="1"/>
  <c r="H73" i="34" s="1" a="1"/>
  <c r="H73" i="34" s="1"/>
  <c r="I73" i="34" s="1"/>
  <c r="F122" i="24"/>
  <c r="G68" i="34" a="1"/>
  <c r="G68" i="34" s="1"/>
  <c r="H68" i="34" s="1" a="1"/>
  <c r="H68" i="34" s="1"/>
  <c r="M268" i="21"/>
  <c r="G74" i="34" a="1"/>
  <c r="G74" i="34" s="1"/>
  <c r="M121" i="21"/>
  <c r="G46" i="34" a="1"/>
  <c r="G46" i="34" s="1"/>
  <c r="H46" i="34" s="1" a="1"/>
  <c r="H46" i="34" s="1"/>
  <c r="G7" i="23"/>
  <c r="H7" i="23" s="1"/>
  <c r="I7" i="23" s="1"/>
  <c r="N268" i="21"/>
  <c r="N121" i="21"/>
  <c r="P121" i="21"/>
  <c r="O268" i="21"/>
  <c r="F197" i="24"/>
  <c r="F317" i="24"/>
  <c r="F260" i="24"/>
  <c r="F196" i="24"/>
  <c r="F67" i="24"/>
  <c r="F131" i="24"/>
  <c r="F161" i="24"/>
  <c r="F17" i="24"/>
  <c r="F9" i="24"/>
  <c r="M240" i="21"/>
  <c r="P240" i="21"/>
  <c r="O240" i="21"/>
  <c r="N240" i="21"/>
  <c r="G20" i="23"/>
  <c r="H20" i="23" s="1"/>
  <c r="I20" i="23" s="1"/>
  <c r="G35" i="23"/>
  <c r="H35" i="23" s="1"/>
  <c r="I35" i="23" s="1"/>
  <c r="F33" i="24"/>
  <c r="F112" i="24"/>
  <c r="F207" i="24"/>
  <c r="F237" i="24"/>
  <c r="F94" i="24"/>
  <c r="F313" i="24"/>
  <c r="M13" i="21"/>
  <c r="N13" i="21" s="1"/>
  <c r="O13" i="21"/>
  <c r="F300" i="24"/>
  <c r="P167" i="21"/>
  <c r="O167" i="21"/>
  <c r="M167" i="21"/>
  <c r="N167" i="21"/>
  <c r="M172" i="21"/>
  <c r="O172" i="21"/>
  <c r="P172" i="21"/>
  <c r="N172" i="21"/>
  <c r="O259" i="21"/>
  <c r="M259" i="21"/>
  <c r="P259" i="21"/>
  <c r="N259" i="21"/>
  <c r="O202" i="21"/>
  <c r="P202" i="21"/>
  <c r="N202" i="21"/>
  <c r="M202" i="21"/>
  <c r="F220" i="24"/>
  <c r="M231" i="21"/>
  <c r="O231" i="21"/>
  <c r="N231" i="21"/>
  <c r="P231" i="21"/>
  <c r="P16" i="21"/>
  <c r="F38" i="24"/>
  <c r="N215" i="21"/>
  <c r="M215" i="21"/>
  <c r="O215" i="21"/>
  <c r="P215" i="21"/>
  <c r="O122" i="21"/>
  <c r="P122" i="21"/>
  <c r="M122" i="21"/>
  <c r="N122" i="21"/>
  <c r="F31" i="24"/>
  <c r="G13" i="34" a="1"/>
  <c r="G13" i="34" s="1"/>
  <c r="N163" i="21"/>
  <c r="M163" i="21"/>
  <c r="P163" i="21"/>
  <c r="O163" i="21"/>
  <c r="M46" i="21"/>
  <c r="N46" i="21" s="1"/>
  <c r="O46" i="21"/>
  <c r="O241" i="21"/>
  <c r="N241" i="21"/>
  <c r="M241" i="21"/>
  <c r="P241" i="21"/>
  <c r="N210" i="21"/>
  <c r="M210" i="21"/>
  <c r="O210" i="21"/>
  <c r="P210" i="21"/>
  <c r="M58" i="21"/>
  <c r="O58" i="21"/>
  <c r="P58" i="21"/>
  <c r="N58" i="21"/>
  <c r="M171" i="21"/>
  <c r="N171" i="21"/>
  <c r="O171" i="21"/>
  <c r="P171" i="21"/>
  <c r="M50" i="21"/>
  <c r="P50" i="21"/>
  <c r="O50" i="21"/>
  <c r="N50" i="21"/>
  <c r="F255" i="24"/>
  <c r="P87" i="21"/>
  <c r="M87" i="21"/>
  <c r="N87" i="21"/>
  <c r="O87" i="21"/>
  <c r="N174" i="21"/>
  <c r="O174" i="21"/>
  <c r="M174" i="21"/>
  <c r="P174" i="21"/>
  <c r="P110" i="21"/>
  <c r="O110" i="21"/>
  <c r="M110" i="21"/>
  <c r="N110" i="21"/>
  <c r="P256" i="21"/>
  <c r="N256" i="21"/>
  <c r="M256" i="21"/>
  <c r="O256" i="21"/>
  <c r="P34" i="21"/>
  <c r="N34" i="21"/>
  <c r="O34" i="21"/>
  <c r="M34" i="21"/>
  <c r="M59" i="21"/>
  <c r="N59" i="21"/>
  <c r="O59" i="21"/>
  <c r="P59" i="21"/>
  <c r="P156" i="21"/>
  <c r="O156" i="21"/>
  <c r="N156" i="21"/>
  <c r="M156" i="21"/>
  <c r="F136" i="24"/>
  <c r="P93" i="21"/>
  <c r="M93" i="21"/>
  <c r="N93" i="21"/>
  <c r="O93" i="21"/>
  <c r="O86" i="21"/>
  <c r="N86" i="21"/>
  <c r="P86" i="21"/>
  <c r="M86" i="21"/>
  <c r="P42" i="21"/>
  <c r="F170" i="24"/>
  <c r="F96" i="24"/>
  <c r="O195" i="21"/>
  <c r="M195" i="21"/>
  <c r="N195" i="21"/>
  <c r="P195" i="21"/>
  <c r="N179" i="21"/>
  <c r="M179" i="21"/>
  <c r="O179" i="21"/>
  <c r="P179" i="21"/>
  <c r="M223" i="21"/>
  <c r="O223" i="21"/>
  <c r="N223" i="21"/>
  <c r="P223" i="21"/>
  <c r="P191" i="21"/>
  <c r="O191" i="21"/>
  <c r="N191" i="21"/>
  <c r="M191" i="21"/>
  <c r="G45" i="34" a="1"/>
  <c r="G45" i="34" s="1"/>
  <c r="G61" i="34" a="1"/>
  <c r="G61" i="34" s="1"/>
  <c r="P99" i="21"/>
  <c r="M99" i="21"/>
  <c r="N99" i="21"/>
  <c r="O99" i="21"/>
  <c r="M280" i="21"/>
  <c r="O280" i="21"/>
  <c r="P280" i="21"/>
  <c r="N280" i="21"/>
  <c r="O95" i="21"/>
  <c r="M95" i="21"/>
  <c r="P95" i="21"/>
  <c r="N95" i="21"/>
  <c r="M51" i="21"/>
  <c r="N51" i="21"/>
  <c r="P51" i="21"/>
  <c r="O51" i="21"/>
  <c r="O30" i="21"/>
  <c r="M30" i="21"/>
  <c r="N30" i="21" s="1"/>
  <c r="M131" i="21"/>
  <c r="N131" i="21"/>
  <c r="P131" i="21"/>
  <c r="O131" i="21"/>
  <c r="O39" i="21"/>
  <c r="N39" i="21"/>
  <c r="P39" i="21"/>
  <c r="M39" i="21"/>
  <c r="O94" i="21"/>
  <c r="N94" i="21"/>
  <c r="M94" i="21"/>
  <c r="P94" i="21"/>
  <c r="F61" i="24"/>
  <c r="F263" i="24"/>
  <c r="O37" i="21"/>
  <c r="M37" i="21"/>
  <c r="N37" i="21"/>
  <c r="P37" i="21"/>
  <c r="G12" i="34" a="1"/>
  <c r="G12" i="34" s="1"/>
  <c r="O283" i="21"/>
  <c r="M283" i="21"/>
  <c r="P283" i="21"/>
  <c r="N283" i="21"/>
  <c r="M206" i="21"/>
  <c r="N206" i="21"/>
  <c r="P206" i="21"/>
  <c r="O206" i="21"/>
  <c r="P115" i="21"/>
  <c r="N115" i="21"/>
  <c r="M115" i="21"/>
  <c r="O115" i="21"/>
  <c r="M14" i="21"/>
  <c r="N14" i="21" s="1"/>
  <c r="O14" i="21"/>
  <c r="O198" i="21"/>
  <c r="P198" i="21"/>
  <c r="M198" i="21"/>
  <c r="N198" i="21"/>
  <c r="F242" i="24"/>
  <c r="O275" i="21"/>
  <c r="N275" i="21"/>
  <c r="P275" i="21"/>
  <c r="M275" i="21"/>
  <c r="N143" i="21"/>
  <c r="O143" i="21"/>
  <c r="P143" i="21"/>
  <c r="M143" i="21"/>
  <c r="P48" i="21"/>
  <c r="O48" i="21"/>
  <c r="N48" i="21"/>
  <c r="M48" i="21"/>
  <c r="O98" i="21"/>
  <c r="P98" i="21"/>
  <c r="M98" i="21"/>
  <c r="N98" i="21"/>
  <c r="O31" i="21"/>
  <c r="P31" i="21"/>
  <c r="N31" i="21"/>
  <c r="M31" i="21"/>
  <c r="G59" i="34" a="1"/>
  <c r="G59" i="34" s="1"/>
  <c r="G27" i="23"/>
  <c r="H27" i="23" s="1"/>
  <c r="I27" i="23" s="1"/>
  <c r="F225" i="24"/>
  <c r="F278" i="24"/>
  <c r="F250" i="24"/>
  <c r="F285" i="24"/>
  <c r="F140" i="24"/>
  <c r="F42" i="24"/>
  <c r="G62" i="34" a="1"/>
  <c r="G62" i="34" s="1"/>
  <c r="G24" i="34" a="1"/>
  <c r="G24" i="34" s="1"/>
  <c r="H24" i="34" s="1" a="1"/>
  <c r="H24" i="34" s="1"/>
  <c r="I24" i="34" s="1"/>
  <c r="G77" i="34" a="1"/>
  <c r="G77" i="34" s="1"/>
  <c r="H77" i="34" s="1" a="1"/>
  <c r="H77" i="34" s="1"/>
  <c r="F214" i="24"/>
  <c r="F76" i="24"/>
  <c r="F14" i="24"/>
  <c r="F254" i="24"/>
  <c r="F219" i="24"/>
  <c r="F311" i="24"/>
  <c r="G20" i="34" a="1"/>
  <c r="G20" i="34" s="1"/>
  <c r="H20" i="34" s="1" a="1"/>
  <c r="H20" i="34" s="1"/>
  <c r="I20" i="34" s="1"/>
  <c r="H74" i="34" a="1"/>
  <c r="H74" i="34" s="1"/>
  <c r="I74" i="34" s="1"/>
  <c r="G43" i="34" a="1"/>
  <c r="G43" i="34" s="1"/>
  <c r="H43" i="34" s="1" a="1"/>
  <c r="H43" i="34" s="1"/>
  <c r="I43" i="34" s="1"/>
  <c r="F302" i="24"/>
  <c r="F202" i="24"/>
  <c r="H7" i="34" a="1"/>
  <c r="H7" i="34" s="1"/>
  <c r="I7" i="34" s="1"/>
  <c r="H8" i="34" a="1"/>
  <c r="H8" i="34" s="1"/>
  <c r="F160" i="24"/>
  <c r="F290" i="24"/>
  <c r="F168" i="24"/>
  <c r="F48" i="24"/>
  <c r="F191" i="24"/>
  <c r="F37" i="24"/>
  <c r="F166" i="24"/>
  <c r="F19" i="24"/>
  <c r="F199" i="24"/>
  <c r="F249" i="24"/>
  <c r="F270" i="24"/>
  <c r="F43" i="24"/>
  <c r="F21" i="24"/>
  <c r="H52" i="34" a="1"/>
  <c r="H52" i="34" s="1"/>
  <c r="G76" i="34" a="1"/>
  <c r="G76" i="34" s="1"/>
  <c r="H76" i="34" s="1" a="1"/>
  <c r="H76" i="34" s="1"/>
  <c r="I76" i="34" s="1"/>
  <c r="G27" i="34" a="1"/>
  <c r="G27" i="34" s="1"/>
  <c r="H27" i="34" s="1" a="1"/>
  <c r="H27" i="34" s="1"/>
  <c r="I27" i="34" s="1"/>
  <c r="F41" i="24"/>
  <c r="F30" i="24"/>
  <c r="F15" i="24"/>
  <c r="F121" i="24"/>
  <c r="G14" i="34" a="1"/>
  <c r="G14" i="34" s="1"/>
  <c r="G72" i="34" a="1"/>
  <c r="G72" i="34" s="1"/>
  <c r="H72" i="34" s="1" a="1"/>
  <c r="H72" i="34" s="1"/>
  <c r="I72" i="34" s="1"/>
  <c r="G33" i="23"/>
  <c r="H33" i="23" s="1"/>
  <c r="I33" i="23" s="1"/>
  <c r="F165" i="24"/>
  <c r="F49" i="24"/>
  <c r="F16" i="24"/>
  <c r="F99" i="24"/>
  <c r="F138" i="24"/>
  <c r="H69" i="34" a="1"/>
  <c r="H69" i="34" s="1"/>
  <c r="I69" i="34" s="1"/>
  <c r="F133" i="24"/>
  <c r="H59" i="34" a="1"/>
  <c r="H59" i="34" s="1"/>
  <c r="I59" i="34" s="1"/>
  <c r="H55" i="34" a="1"/>
  <c r="H55" i="34" s="1"/>
  <c r="I55" i="34" s="1"/>
  <c r="H14" i="34" a="1"/>
  <c r="H14" i="34" s="1"/>
  <c r="I14" i="34" s="1"/>
  <c r="G49" i="34" a="1"/>
  <c r="G49" i="34" s="1"/>
  <c r="H49" i="34" s="1" a="1"/>
  <c r="H49" i="34" s="1"/>
  <c r="I49" i="34" s="1"/>
  <c r="G38" i="34" a="1"/>
  <c r="G38" i="34" s="1"/>
  <c r="H38" i="34" s="1" a="1"/>
  <c r="H38" i="34" s="1"/>
  <c r="I38" i="34" s="1"/>
  <c r="H34" i="34" a="1"/>
  <c r="H34" i="34" s="1"/>
  <c r="I34" i="34" s="1"/>
  <c r="H71" i="34" a="1"/>
  <c r="H71" i="34" s="1"/>
  <c r="I71" i="34" s="1"/>
  <c r="G11" i="23"/>
  <c r="H11" i="23" s="1"/>
  <c r="I11" i="23" s="1"/>
  <c r="G52" i="23"/>
  <c r="H52" i="23" s="1"/>
  <c r="I52" i="23" s="1"/>
  <c r="F292" i="24"/>
  <c r="F22" i="24"/>
  <c r="F149" i="24"/>
  <c r="F57" i="24"/>
  <c r="F304" i="24"/>
  <c r="F86" i="24"/>
  <c r="F117" i="24"/>
  <c r="F306" i="24"/>
  <c r="F240" i="24"/>
  <c r="F190" i="24"/>
  <c r="F102" i="24"/>
  <c r="I53" i="34"/>
  <c r="I54" i="34"/>
  <c r="H12" i="34" a="1"/>
  <c r="H12" i="34" s="1"/>
  <c r="I12" i="34" s="1"/>
  <c r="G10" i="34" a="1"/>
  <c r="G10" i="34" s="1"/>
  <c r="H10" i="34" s="1" a="1"/>
  <c r="H10" i="34" s="1"/>
  <c r="I10" i="34" s="1"/>
  <c r="I50" i="34"/>
  <c r="I47" i="34"/>
  <c r="G67" i="34" a="1"/>
  <c r="G67" i="34" s="1"/>
  <c r="H67" i="34" s="1" a="1"/>
  <c r="H67" i="34" s="1"/>
  <c r="I67" i="34" s="1"/>
  <c r="H79" i="34" a="1"/>
  <c r="H79" i="34" s="1"/>
  <c r="I79" i="34" s="1"/>
  <c r="I36" i="34"/>
  <c r="F246" i="24"/>
  <c r="F159" i="24"/>
  <c r="F40" i="24"/>
  <c r="F226" i="24"/>
  <c r="F257" i="24"/>
  <c r="F259" i="24"/>
  <c r="F198" i="24"/>
  <c r="F205" i="24"/>
  <c r="F272" i="24"/>
  <c r="F163" i="24"/>
  <c r="F289" i="24"/>
  <c r="F276" i="24"/>
  <c r="F106" i="24"/>
  <c r="F295" i="24"/>
  <c r="F34" i="24"/>
  <c r="F282" i="24"/>
  <c r="F284" i="24"/>
  <c r="F6" i="24"/>
  <c r="F180" i="24"/>
  <c r="F230" i="24"/>
  <c r="G49" i="23"/>
  <c r="H49" i="23" s="1"/>
  <c r="I49" i="23" s="1"/>
  <c r="I48" i="34"/>
  <c r="C3" i="34" a="1"/>
  <c r="C3" i="34" s="1"/>
  <c r="G3" i="34" s="1" a="1"/>
  <c r="G3" i="34" s="1"/>
  <c r="H3" i="34" s="1" a="1"/>
  <c r="H3" i="34" s="1"/>
  <c r="H30" i="34" a="1"/>
  <c r="H30" i="34" s="1"/>
  <c r="I30" i="34" s="1"/>
  <c r="H62" i="34" a="1"/>
  <c r="H62" i="34" s="1"/>
  <c r="I64" i="34"/>
  <c r="G48" i="23"/>
  <c r="H48" i="23" s="1"/>
  <c r="I48" i="23" s="1"/>
  <c r="F62" i="24"/>
  <c r="F127" i="24"/>
  <c r="F173" i="24"/>
  <c r="F232" i="24"/>
  <c r="F316" i="24"/>
  <c r="F110" i="24"/>
  <c r="F134" i="24"/>
  <c r="F98" i="24"/>
  <c r="F116" i="24"/>
  <c r="I26" i="34"/>
  <c r="H35" i="34" a="1"/>
  <c r="H35" i="34" s="1"/>
  <c r="I35" i="34" s="1"/>
  <c r="I39" i="34"/>
  <c r="H11" i="34" a="1"/>
  <c r="H11" i="34" s="1"/>
  <c r="I9" i="34"/>
  <c r="G15" i="34" a="1"/>
  <c r="G15" i="34" s="1"/>
  <c r="H15" i="34" s="1" a="1"/>
  <c r="H15" i="34" s="1"/>
  <c r="I15" i="34" s="1"/>
  <c r="G70" i="34" a="1"/>
  <c r="G70" i="34" s="1"/>
  <c r="H70" i="34" s="1" a="1"/>
  <c r="H70" i="34" s="1"/>
  <c r="I70" i="34" s="1"/>
  <c r="F147" i="24"/>
  <c r="F27" i="24"/>
  <c r="F248" i="24"/>
  <c r="C4" i="28"/>
  <c r="B3" i="28"/>
  <c r="F26" i="24"/>
  <c r="F224" i="24"/>
  <c r="F101" i="24"/>
  <c r="F59" i="24"/>
  <c r="F93" i="24"/>
  <c r="F74" i="24"/>
  <c r="F245" i="24"/>
  <c r="F229" i="24"/>
  <c r="F114" i="24"/>
  <c r="F52" i="24"/>
  <c r="F39" i="24"/>
  <c r="I18" i="34"/>
  <c r="G40" i="34" a="1"/>
  <c r="G40" i="34" s="1"/>
  <c r="H40" i="34" s="1" a="1"/>
  <c r="H40" i="34" s="1"/>
  <c r="I40" i="34" s="1"/>
  <c r="G56" i="34" a="1"/>
  <c r="G56" i="34" s="1"/>
  <c r="H56" i="34" s="1" a="1"/>
  <c r="H56" i="34" s="1"/>
  <c r="I56" i="34" s="1"/>
  <c r="I25" i="34"/>
  <c r="G4" i="34" a="1"/>
  <c r="G4" i="34" s="1"/>
  <c r="H4" i="34" s="1" a="1"/>
  <c r="H4" i="34" s="1"/>
  <c r="I4" i="34" s="1"/>
  <c r="F128" i="24"/>
  <c r="F312" i="24"/>
  <c r="F95" i="24"/>
  <c r="F267" i="24"/>
  <c r="F228" i="24"/>
  <c r="F7" i="24"/>
  <c r="F204" i="24"/>
  <c r="F10" i="24"/>
  <c r="F303" i="24"/>
  <c r="F286" i="24"/>
  <c r="F287" i="24"/>
  <c r="F238" i="24"/>
  <c r="I19" i="34"/>
  <c r="H61" i="34" a="1"/>
  <c r="H61" i="34" s="1"/>
  <c r="I61" i="34" s="1"/>
  <c r="F181" i="24"/>
  <c r="F264" i="24"/>
  <c r="F305" i="24"/>
  <c r="F124" i="24"/>
  <c r="F120" i="24"/>
  <c r="F51" i="24"/>
  <c r="F54" i="24"/>
  <c r="F299" i="24"/>
  <c r="F293" i="24"/>
  <c r="F177" i="24"/>
  <c r="F72" i="24"/>
  <c r="F277" i="24"/>
  <c r="H21" i="34" a="1"/>
  <c r="H21" i="34" s="1"/>
  <c r="I21" i="34" s="1"/>
  <c r="H13" i="34" a="1"/>
  <c r="H13" i="34" s="1"/>
  <c r="I13" i="34" s="1"/>
  <c r="I16" i="34"/>
  <c r="I62" i="34"/>
  <c r="I5" i="34"/>
  <c r="G53" i="23"/>
  <c r="H53" i="23" s="1"/>
  <c r="I53" i="23" s="1"/>
  <c r="F46" i="24"/>
  <c r="F53" i="24"/>
  <c r="F85" i="24"/>
  <c r="F107" i="24"/>
  <c r="F227" i="24"/>
  <c r="F148" i="24"/>
  <c r="F88" i="24"/>
  <c r="F104" i="24"/>
  <c r="F280" i="24"/>
  <c r="F137" i="24"/>
  <c r="F91" i="24"/>
  <c r="F68" i="24"/>
  <c r="F200" i="24"/>
  <c r="F90" i="24"/>
  <c r="F176" i="24"/>
  <c r="F157" i="24"/>
  <c r="F258" i="24"/>
  <c r="F80" i="24"/>
  <c r="G24" i="23"/>
  <c r="H24" i="23" s="1"/>
  <c r="I24" i="23" s="1"/>
  <c r="F3" i="34" a="1"/>
  <c r="F3" i="34" s="1"/>
  <c r="D3" i="34" a="1"/>
  <c r="D3" i="34" s="1"/>
  <c r="G31" i="34" a="1"/>
  <c r="G31" i="34" s="1"/>
  <c r="H31" i="34" s="1" a="1"/>
  <c r="H31" i="34" s="1"/>
  <c r="I31" i="34" s="1"/>
  <c r="H45" i="34" a="1"/>
  <c r="H45" i="34" s="1"/>
  <c r="I45" i="34" s="1"/>
  <c r="G75" i="34" a="1"/>
  <c r="G75" i="34" s="1"/>
  <c r="H75" i="34" s="1" a="1"/>
  <c r="H75" i="34" s="1"/>
  <c r="I75" i="34" s="1"/>
  <c r="I41" i="34"/>
  <c r="F309" i="24"/>
  <c r="F186" i="24"/>
  <c r="F187" i="24"/>
  <c r="F252" i="24"/>
  <c r="F194" i="24"/>
  <c r="F253" i="24"/>
  <c r="F20" i="24"/>
  <c r="F105" i="24"/>
  <c r="F132" i="24"/>
  <c r="F310" i="24"/>
  <c r="I77" i="34"/>
  <c r="I23" i="34"/>
  <c r="I29" i="34"/>
  <c r="I8" i="34"/>
  <c r="I51" i="34"/>
  <c r="G12" i="23"/>
  <c r="H12" i="23" s="1"/>
  <c r="I12" i="23" s="1"/>
  <c r="F154" i="24"/>
  <c r="F111" i="24"/>
  <c r="F141" i="24"/>
  <c r="F130" i="24"/>
  <c r="F82" i="24"/>
  <c r="F251" i="24"/>
  <c r="F36" i="24"/>
  <c r="F279" i="24"/>
  <c r="F179" i="24"/>
  <c r="F8" i="24"/>
  <c r="F123" i="24"/>
  <c r="F236" i="24"/>
  <c r="F78" i="24"/>
  <c r="F23" i="24"/>
  <c r="F247" i="24"/>
  <c r="F298" i="24"/>
  <c r="F119" i="24"/>
  <c r="F152" i="24"/>
  <c r="F288" i="24"/>
  <c r="F32" i="24"/>
  <c r="F143" i="24"/>
  <c r="F217" i="24"/>
  <c r="F281" i="24"/>
  <c r="G22" i="34" a="1"/>
  <c r="G22" i="34" s="1"/>
  <c r="H22" i="34" s="1" a="1"/>
  <c r="H22" i="34" s="1"/>
  <c r="I22" i="34" s="1"/>
  <c r="G80" i="34" a="1"/>
  <c r="G80" i="34" s="1"/>
  <c r="H80" i="34" s="1" a="1"/>
  <c r="H80" i="34" s="1"/>
  <c r="I80" i="34" s="1"/>
  <c r="I42" i="34"/>
  <c r="G32" i="34" a="1"/>
  <c r="G32" i="34" s="1"/>
  <c r="H32" i="34" s="1" a="1"/>
  <c r="H32" i="34" s="1"/>
  <c r="I32" i="34" s="1"/>
  <c r="I46" i="34"/>
  <c r="G65" i="34" a="1"/>
  <c r="G65" i="34" s="1"/>
  <c r="H65" i="34" s="1" a="1"/>
  <c r="H65" i="34" s="1"/>
  <c r="I65" i="34" s="1"/>
  <c r="I52" i="34"/>
  <c r="H78" i="34" a="1"/>
  <c r="H78" i="34" s="1"/>
  <c r="I78" i="34" s="1"/>
  <c r="D5" i="27"/>
  <c r="D5" i="24" a="1"/>
  <c r="D5" i="24" s="1"/>
  <c r="W15" i="24" s="1"/>
  <c r="E5" i="24" a="1"/>
  <c r="E5" i="24" s="1"/>
  <c r="W12" i="24" a="1"/>
  <c r="W12" i="24" s="1"/>
  <c r="C5" i="24" a="1"/>
  <c r="C5" i="24" s="1"/>
  <c r="G23" i="23"/>
  <c r="H23" i="23" s="1"/>
  <c r="I23" i="23" s="1"/>
  <c r="F266" i="24"/>
  <c r="F118" i="24"/>
  <c r="F69" i="24"/>
  <c r="F28" i="24"/>
  <c r="F201" i="24"/>
  <c r="F193" i="24"/>
  <c r="F169" i="24"/>
  <c r="F223" i="24"/>
  <c r="F301" i="24"/>
  <c r="F268" i="24"/>
  <c r="F174" i="24"/>
  <c r="F171" i="24"/>
  <c r="G54" i="23"/>
  <c r="H54" i="23" s="1"/>
  <c r="I54" i="23" s="1"/>
  <c r="G33" i="34" a="1"/>
  <c r="G33" i="34" s="1"/>
  <c r="H33" i="34" s="1" a="1"/>
  <c r="H33" i="34" s="1"/>
  <c r="I33" i="34" s="1"/>
  <c r="G44" i="34" a="1"/>
  <c r="G44" i="34" s="1"/>
  <c r="H44" i="34" s="1" a="1"/>
  <c r="H44" i="34" s="1"/>
  <c r="I44" i="34" s="1"/>
  <c r="I28" i="34"/>
  <c r="I17" i="34"/>
  <c r="F195" i="24"/>
  <c r="F185" i="24"/>
  <c r="F150" i="24"/>
  <c r="F275" i="24"/>
  <c r="F146" i="24"/>
  <c r="F271" i="24"/>
  <c r="F291" i="24"/>
  <c r="F108" i="24"/>
  <c r="F64" i="24"/>
  <c r="F77" i="24"/>
  <c r="F213" i="24"/>
  <c r="F235" i="24"/>
  <c r="F172" i="24"/>
  <c r="F84" i="24"/>
  <c r="F75" i="24"/>
  <c r="F97" i="24"/>
  <c r="F11" i="24"/>
  <c r="F203" i="24"/>
  <c r="F273" i="24"/>
  <c r="F13" i="24"/>
  <c r="I6" i="34"/>
  <c r="G63" i="34" a="1"/>
  <c r="G63" i="34" s="1"/>
  <c r="H63" i="34" s="1" a="1"/>
  <c r="H63" i="34" s="1"/>
  <c r="I63" i="34" s="1"/>
  <c r="I68" i="34"/>
  <c r="G66" i="34" a="1"/>
  <c r="G66" i="34" s="1"/>
  <c r="H66" i="34" s="1" a="1"/>
  <c r="H66" i="34" s="1"/>
  <c r="I66" i="34" s="1"/>
  <c r="I57" i="34"/>
  <c r="G46" i="23"/>
  <c r="H46" i="23" s="1"/>
  <c r="I46" i="23" s="1"/>
  <c r="F103" i="24"/>
  <c r="F44" i="24"/>
  <c r="F58" i="24"/>
  <c r="F155" i="24"/>
  <c r="F234" i="24"/>
  <c r="F211" i="24"/>
  <c r="F135" i="24"/>
  <c r="F81" i="24"/>
  <c r="F183" i="24"/>
  <c r="F274" i="24"/>
  <c r="F216" i="24"/>
  <c r="F256" i="24"/>
  <c r="F115" i="24"/>
  <c r="F73" i="24"/>
  <c r="F144" i="24"/>
  <c r="F142" i="24"/>
  <c r="F12" i="24"/>
  <c r="F297" i="24"/>
  <c r="I58" i="34"/>
  <c r="I37" i="34"/>
  <c r="I60" i="34"/>
  <c r="I11" i="34"/>
  <c r="N5" i="39" l="1"/>
  <c r="P14" i="21"/>
  <c r="P30" i="21"/>
  <c r="P13" i="21"/>
  <c r="I3" i="34"/>
  <c r="P46" i="21"/>
  <c r="F5" i="24"/>
  <c r="W14" i="24"/>
  <c r="W16" i="24"/>
  <c r="W9" i="24" a="1"/>
  <c r="W9" i="24" s="1"/>
  <c r="L28" i="24" s="1"/>
  <c r="W8" i="24" a="1"/>
  <c r="W8" i="24" s="1"/>
  <c r="N22" i="24" s="1"/>
  <c r="W5" i="24" a="1"/>
  <c r="W5" i="24" s="1"/>
  <c r="W7" i="24" a="1"/>
  <c r="W7" i="24" s="1"/>
  <c r="N33" i="24" s="1"/>
  <c r="W6" i="24" a="1"/>
  <c r="W6" i="24" s="1"/>
  <c r="R22" i="24" s="1"/>
  <c r="W11" i="24" a="1"/>
  <c r="W11" i="24" s="1"/>
  <c r="N26" i="24" s="1"/>
  <c r="W10" i="24" a="1"/>
  <c r="W10" i="24" s="1"/>
  <c r="Q28" i="24" s="1"/>
  <c r="D5" i="28"/>
  <c r="F1" i="21" l="1" a="1"/>
  <c r="F1" i="21" s="1"/>
  <c r="J22" i="24"/>
  <c r="W13"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tc={350A4714-854E-4294-A7F4-2F93BF6E92EF}</author>
  </authors>
  <commentList>
    <comment ref="L5" authorId="0" shapeId="0" xr:uid="{350A4714-854E-4294-A7F4-2F93BF6E92EF}">
      <text>
        <t>[Comentario encadenado]
Su versión de Excel le permite leer este comentario encadenado; sin embargo, las ediciones que se apliquen se quitarán si el archivo se abre en una versión más reciente de Excel. Más información: https://go.microsoft.com/fwlink/?linkid=870924
Comentario:
    La meta debe estar programada en ala vigencia, debe tener ejecución en PIIP y debe tener compromisos en CUIPO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ActividadesProyectos" description="Conexión a la consulta 'ActividadesProyectos' en el libro." type="5" refreshedVersion="8" background="1" saveData="1">
    <dbPr connection="Provider=Microsoft.Mashup.OleDb.1;Data Source=$Workbook$;Location=ActividadesProyectos;Extended Properties=&quot;&quot;" command="SELECT * FROM [ActividadesProyectos]"/>
  </connection>
  <connection id="2" xr16:uid="{00000000-0015-0000-FFFF-FFFF01000000}" keepAlive="1" name="Consulta - AvanceActividades" description="Conexión a la consulta 'AvanceActividades' en el libro." type="5" refreshedVersion="0" background="1">
    <dbPr connection="Provider=Microsoft.Mashup.OleDb.1;Data Source=$Workbook$;Location=AvanceActividades;Extended Properties=&quot;&quot;" command="SELECT * FROM [AvanceActividades]"/>
  </connection>
  <connection id="3" xr16:uid="{00000000-0015-0000-FFFF-FFFF02000000}" keepAlive="1" name="Consulta - AvanceActividades1" description="Conexión a la consulta 'AvanceActividades' en el libro." type="5" refreshedVersion="0" background="1">
    <dbPr connection="Provider=Microsoft.Mashup.OleDb.1;Data Source=$Workbook$;Location=AvanceActividades;Extended Properties=&quot;&quot;" command="SELECT * FROM [AvanceActividades]"/>
  </connection>
  <connection id="4" xr16:uid="{00000000-0015-0000-FFFF-FFFF03000000}" keepAlive="1" name="Consulta - BPIN por proceso" description="Conexión a la consulta 'BPIN por proceso' en el libro." type="5" refreshedVersion="8" background="1" saveData="1">
    <dbPr connection="Provider=Microsoft.Mashup.OleDb.1;Data Source=$Workbook$;Location=&quot;BPIN por proceso&quot;;Extended Properties=&quot;&quot;" command="SELECT * FROM [BPIN por proceso]"/>
  </connection>
  <connection id="5" xr16:uid="{00000000-0015-0000-FFFF-FFFF04000000}" keepAlive="1" name="Consulta - Catalogo2025" description="Conexión a la consulta 'Catalogo2025' en el libro." type="5" refreshedVersion="0" background="1">
    <dbPr connection="Provider=Microsoft.Mashup.OleDb.1;Data Source=$Workbook$;Location=Catalogo2025;Extended Properties=&quot;&quot;" command="SELECT * FROM [Catalogo2025]"/>
  </connection>
  <connection id="6" xr16:uid="{00000000-0015-0000-FFFF-FFFF05000000}" keepAlive="1" name="Consulta - Catalogo2026" description="Conexión a la consulta 'Catalogo2026' en el libro." type="5" refreshedVersion="0" background="1">
    <dbPr connection="Provider=Microsoft.Mashup.OleDb.1;Data Source=$Workbook$;Location=Catalogo2026;Extended Properties=&quot;&quot;" command="SELECT * FROM [Catalogo2026]"/>
  </connection>
  <connection id="7" xr16:uid="{00000000-0015-0000-FFFF-FFFF06000000}" keepAlive="1" name="Consulta - ConsolidadoCompromisos" description="Conexión a la consulta 'ConsolidadoCompromisos' en el libro." type="5" refreshedVersion="0" background="1">
    <dbPr connection="Provider=Microsoft.Mashup.OleDb.1;Data Source=$Workbook$;Location=ConsolidadoCompromisos;Extended Properties=&quot;&quot;" command="SELECT * FROM [ConsolidadoCompromisos]"/>
  </connection>
  <connection id="8" xr16:uid="{00000000-0015-0000-FFFF-FFFF07000000}" keepAlive="1" name="Consulta - ConsolidadoDisponibilidades" description="Conexión a la consulta 'ConsolidadoDisponibilidades' en el libro." type="5" refreshedVersion="0" background="1">
    <dbPr connection="Provider=Microsoft.Mashup.OleDb.1;Data Source=$Workbook$;Location=ConsolidadoDisponibilidades;Extended Properties=&quot;&quot;" command="SELECT * FROM [ConsolidadoDisponibilidades]"/>
  </connection>
  <connection id="9" xr16:uid="{00000000-0015-0000-FFFF-FFFF08000000}" keepAlive="1" name="Consulta - ConsolidadoObligaciones" description="Conexión a la consulta 'ConsolidadoObligaciones' en el libro." type="5" refreshedVersion="8" background="1" saveData="1">
    <dbPr connection="Provider=Microsoft.Mashup.OleDb.1;Data Source=$Workbook$;Location=ConsolidadoObligaciones;Extended Properties=&quot;&quot;" command="SELECT * FROM [ConsolidadoObligaciones]"/>
  </connection>
  <connection id="10" xr16:uid="{00000000-0015-0000-FFFF-FFFF09000000}" keepAlive="1" name="Consulta - ConsolidadoOrdenGastoPorFecha" description="Conexión a la consulta 'ConsolidadoOrdenGastoPorFecha' en el libro." type="5" refreshedVersion="0" background="1">
    <dbPr connection="Provider=Microsoft.Mashup.OleDb.1;Data Source=$Workbook$;Location=ConsolidadoOrdenGastoPorFecha;Extended Properties=&quot;&quot;" command="SELECT * FROM [ConsolidadoOrdenGastoPorFecha]"/>
  </connection>
  <connection id="11" xr16:uid="{00000000-0015-0000-FFFF-FFFF0A000000}" keepAlive="1" name="Consulta - ConsolidadoReservas" description="Conexión a la consulta 'ConsolidadoReservas' en el libro." type="5" refreshedVersion="0" background="1">
    <dbPr connection="Provider=Microsoft.Mashup.OleDb.1;Data Source=$Workbook$;Location=ConsolidadoReservas;Extended Properties=&quot;&quot;" command="SELECT * FROM [ConsolidadoReservas]"/>
  </connection>
  <connection id="12" xr16:uid="{00000000-0015-0000-FFFF-FFFF0B000000}" keepAlive="1" name="Consulta - ContratosElectronicos" description="Conexión a la consulta 'ContratosElectronicos' en el libro." type="5" refreshedVersion="8" background="1" saveData="1">
    <dbPr connection="Provider=Microsoft.Mashup.OleDb.1;Data Source=$Workbook$;Location=ContratosElectronicos;Extended Properties=&quot;&quot;" command="SELECT * FROM [ContratosElectronicos]"/>
  </connection>
  <connection id="13" xr16:uid="{00000000-0015-0000-FFFF-FFFF0C000000}" keepAlive="1" name="Consulta - CUIPO_chip" description="Conexión a la consulta 'CUIPO_chip' en el libro." type="5" refreshedVersion="8" background="1" saveData="1">
    <dbPr connection="Provider=Microsoft.Mashup.OleDb.1;Data Source=$Workbook$;Location=CUIPO_chip;Extended Properties=&quot;&quot;" command="SELECT * FROM [CUIPO_chip]"/>
  </connection>
  <connection id="14" xr16:uid="{00000000-0015-0000-FFFF-FFFF0D000000}" keepAlive="1" name="Consulta - CUIPO_datos_abiertos" description="Conexión a la consulta 'CUIPO_datos_abiertos' en el libro." type="5" refreshedVersion="8" background="1" saveData="1">
    <dbPr connection="Provider=Microsoft.Mashup.OleDb.1;Data Source=$Workbook$;Location=CUIPO_datos_abiertos;Extended Properties=&quot;&quot;" command="SELECT * FROM [CUIPO_datos_abiertos]"/>
  </connection>
  <connection id="15" xr16:uid="{00000000-0015-0000-FFFF-FFFF0E000000}" keepAlive="1" name="Consulta - EjecucionPIIP" description="Conexión a la consulta 'EjecucionPIIP' en el libro." type="5" refreshedVersion="8" background="1" saveData="1">
    <dbPr connection="Provider=Microsoft.Mashup.OleDb.1;Data Source=$Workbook$;Location=EjecucionPIIP;Extended Properties=&quot;&quot;" command="SELECT * FROM [EjecucionPIIP]"/>
  </connection>
  <connection id="16" xr16:uid="{00000000-0015-0000-FFFF-FFFF0F000000}" keepAlive="1" name="Consulta - EjecucionPresupuestalGastoCCyFondo" description="Conexión a la consulta 'EjecucionPresupuestalGastoCCyFondo' en el libro." type="5" refreshedVersion="8" background="1" saveData="1">
    <dbPr connection="Provider=Microsoft.Mashup.OleDb.1;Data Source=$Workbook$;Location=EjecucionPresupuestalGastoCCyFondo;Extended Properties=&quot;&quot;" command="SELECT * FROM [EjecucionPresupuestalGastoCCyFondo]"/>
  </connection>
  <connection id="17" xr16:uid="{00000000-0015-0000-FFFF-FFFF10000000}" keepAlive="1" name="Consulta - fx" description="Conexión a la consulta 'fx' en el libro." type="5" refreshedVersion="0" background="1">
    <dbPr connection="Provider=Microsoft.Mashup.OleDb.1;Data Source=$Workbook$;Location=fx;Extended Properties=&quot;&quot;" command="SELECT * FROM [fx]"/>
  </connection>
  <connection id="18" xr16:uid="{00000000-0015-0000-FFFF-FFFF11000000}" keepAlive="1" name="Consulta - HistorialOrdenGasto2" description="Conexión a la consulta 'HistorialOrdenGasto2' en el libro." type="5" refreshedVersion="0" background="1" saveData="1">
    <dbPr connection="Provider=Microsoft.Mashup.OleDb.1;Data Source=$Workbook$;Location=HistorialOrdenGasto2;Extended Properties=&quot;&quot;" command="SELECT * FROM [HistorialOrdenGasto2]"/>
  </connection>
  <connection id="19" xr16:uid="{00000000-0015-0000-FFFF-FFFF12000000}" keepAlive="1" name="Consulta - IndicadoresProyectos" description="Conexión a la consulta 'IndicadoresProyectos' en el libro." type="5" refreshedVersion="8" background="1" saveData="1">
    <dbPr connection="Provider=Microsoft.Mashup.OleDb.1;Data Source=$Workbook$;Location=IndicadoresProyectos;Extended Properties=&quot;&quot;" command="SELECT * FROM [IndicadoresProyectos]"/>
  </connection>
  <connection id="20" xr16:uid="{00000000-0015-0000-FFFF-FFFF13000000}" keepAlive="1" name="Consulta - IndicadoresProyectosXML" description="Conexión a la consulta 'IndicadoresProyectosXML' en el libro." type="5" refreshedVersion="0" background="1">
    <dbPr connection="Provider=Microsoft.Mashup.OleDb.1;Data Source=$Workbook$;Location=IndicadoresProyectosXML;Extended Properties=&quot;&quot;" command="SELECT * FROM [IndicadoresProyectosXML]"/>
  </connection>
  <connection id="21" xr16:uid="{00000000-0015-0000-FFFF-FFFF14000000}" keepAlive="1" name="Consulta - InfoGeneral1" description="Conexión a la consulta 'InfoGeneral' en el libro." type="5" refreshedVersion="8" background="1" saveData="1">
    <dbPr connection="Provider=Microsoft.Mashup.OleDb.1;Data Source=$Workbook$;Location=InfoGeneral;Extended Properties=&quot;&quot;" command="SELECT * FROM [InfoGeneral]"/>
  </connection>
  <connection id="22" xr16:uid="{00000000-0015-0000-FFFF-FFFF15000000}" keepAlive="1" name="Consulta - MunicipiosProyectos" description="Conexión a la consulta 'MunicipiosProyectos' en el libro." type="5" refreshedVersion="0" background="1">
    <dbPr connection="Provider=Microsoft.Mashup.OleDb.1;Data Source=$Workbook$;Location=MunicipiosProyectos;Extended Properties=&quot;&quot;" command="SELECT * FROM [MunicipiosProyectos]"/>
  </connection>
  <connection id="23" xr16:uid="{00000000-0015-0000-FFFF-FFFF16000000}" keepAlive="1" name="Consulta - Periodos" description="Conexión a la consulta 'Periodos' en el libro." type="5" refreshedVersion="8" background="1" saveData="1">
    <dbPr connection="Provider=Microsoft.Mashup.OleDb.1;Data Source=$Workbook$;Location=Periodos;Extended Properties=&quot;&quot;" command="SELECT * FROM [Periodos]"/>
  </connection>
  <connection id="24" xr16:uid="{00000000-0015-0000-FFFF-FFFF17000000}" keepAlive="1" name="Consulta - PI_SISPT_ProgramacionFinanciera" description="Conexión a la consulta 'PI_SISPT_ProgramacionFinanciera' en el libro." type="5" refreshedVersion="0" background="1">
    <dbPr connection="Provider=Microsoft.Mashup.OleDb.1;Data Source=$Workbook$;Location=PI_SISPT_ProgramacionFinanciera;Extended Properties=&quot;&quot;" command="SELECT * FROM [PI_SISPT_ProgramacionFinanciera]"/>
  </connection>
  <connection id="25" xr16:uid="{00000000-0015-0000-FFFF-FFFF18000000}" keepAlive="1" name="Consulta - PI_SISPT_ProgramacionFisica" description="Conexión a la consulta 'PI_SISPT_ProgramacionFisica' en el libro." type="5" refreshedVersion="8" background="1" saveData="1">
    <dbPr connection="Provider=Microsoft.Mashup.OleDb.1;Data Source=$Workbook$;Location=PI_SISPT_ProgramacionFisica;Extended Properties=&quot;&quot;" command="SELECT * FROM [PI_SISPT_ProgramacionFisica]"/>
  </connection>
  <connection id="26" xr16:uid="{00000000-0015-0000-FFFF-FFFF19000000}" keepAlive="1" name="Consulta - PIIP" description="Conexión a la consulta 'PIIP' en el libro." type="5" refreshedVersion="0" background="1">
    <dbPr connection="Provider=Microsoft.Mashup.OleDb.1;Data Source=$Workbook$;Location=PIIP;Extended Properties=&quot;&quot;" command="SELECT * FROM [PIIP]"/>
  </connection>
  <connection id="27" xr16:uid="{00000000-0015-0000-FFFF-FFFF1A000000}" keepAlive="1" name="Consulta - Plan Indicativo" description="Conexión a la consulta 'Plan Indicativo' en el libro." type="5" refreshedVersion="8" background="1" saveData="1">
    <dbPr connection="Provider=Microsoft.Mashup.OleDb.1;Data Source=$Workbook$;Location=&quot;Plan Indicativo&quot;;Extended Properties=&quot;&quot;" command="SELECT * FROM [Plan Indicativo]"/>
  </connection>
  <connection id="28" xr16:uid="{00000000-0015-0000-FFFF-FFFF1B000000}" keepAlive="1" name="Consulta - PPI_cuerpo_colegiado" description="Conexión a la consulta 'PPI_cuerpo_colegiado' en el libro." type="5" refreshedVersion="8" background="1" saveData="1">
    <dbPr connection="Provider=Microsoft.Mashup.OleDb.1;Data Source=$Workbook$;Location=PPI_cuerpo_colegiado;Extended Properties=&quot;&quot;" command="SELECT * FROM [PPI_cuerpo_colegiado]"/>
  </connection>
  <connection id="29" xr16:uid="{00000000-0015-0000-FFFF-FFFF1C000000}" keepAlive="1" name="Consulta - ProcesosContractuales" description="Conexión a la consulta 'ProcesosContractuales' en el libro." type="5" refreshedVersion="8" background="1" saveData="1">
    <dbPr connection="Provider=Microsoft.Mashup.OleDb.1;Data Source=$Workbook$;Location=ProcesosContractuales;Extended Properties=&quot;&quot;" command="SELECT * FROM [ProcesosContractuales]"/>
  </connection>
  <connection id="30" xr16:uid="{00000000-0015-0000-FFFF-FFFF1D000000}" keepAlive="1" name="Consulta - ProductosQueCambiaron" description="Conexión a la consulta 'ProductosQueCambiaron' en el libro." type="5" refreshedVersion="0" background="1">
    <dbPr connection="Provider=Microsoft.Mashup.OleDb.1;Data Source=$Workbook$;Location=ProductosQueCambiaron;Extended Properties=&quot;&quot;" command="SELECT * FROM [ProductosQueCambiaron]"/>
  </connection>
  <connection id="31" xr16:uid="{00000000-0015-0000-FFFF-FFFF1E000000}" keepAlive="1" name="Consulta - ProyectosPI" description="Conexión a la consulta 'ProyectosPI' en el libro." type="5" refreshedVersion="8" background="1" saveData="1">
    <dbPr connection="Provider=Microsoft.Mashup.OleDb.1;Data Source=$Workbook$;Location=ProyectosPI;Extended Properties=&quot;&quot;" command="SELECT * FROM [ProyectosPI]"/>
  </connection>
  <connection id="32" xr16:uid="{22BD3C75-2196-4975-898E-BFC0D041A4D0}" keepAlive="1" name="Consulta - ProyectosPIconVigencia" description="Conexión a la consulta 'ProyectosPIconVigencia' en el libro." type="5" refreshedVersion="8" background="1" saveData="1">
    <dbPr connection="Provider=Microsoft.Mashup.OleDb.1;Data Source=$Workbook$;Location=ProyectosPIconVigencia;Extended Properties=&quot;&quot;" command="SELECT * FROM [ProyectosPIconVigencia]"/>
  </connection>
  <connection id="33" xr16:uid="{00000000-0015-0000-FFFF-FFFF1F000000}" keepAlive="1" name="Consulta - RutaSharePoint" description="Conexión a la consulta 'RutaSharePoint' en el libro." type="5" refreshedVersion="0" background="1">
    <dbPr connection="Provider=Microsoft.Mashup.OleDb.1;Data Source=$Workbook$;Location=RutaSharePoint;Extended Properties=&quot;&quot;" command="SELECT * FROM [RutaSharePoint]"/>
  </connection>
  <connection id="34" xr16:uid="{00000000-0015-0000-FFFF-FFFF20000000}" keepAlive="1" name="Query - Programacion2026_20XX" description="Conexión a la consulta 'Programacion2026_20XX' en el libro." type="5" refreshedVersion="0" background="1">
    <dbPr connection="Provider=Microsoft.Mashup.OleDb.1;Data Source=$Workbook$;Location=Programacion2026_20XX;Extended Properties=&quot;&quot;" command="SELECT * FROM [Programacion2026_20XX]"/>
  </connection>
  <connection id="35" xr16:uid="{00000000-0015-0000-FFFF-FFFF21000000}" keepAlive="1" name="Query - ReporteDNP" description="Conexión a la consulta 'ReporteDNP' en el libro." type="5" refreshedVersion="8" background="1" saveData="1">
    <dbPr connection="Provider=Microsoft.Mashup.OleDb.1;Data Source=$Workbook$;Location=ReporteDNP;Extended Properties=&quot;&quot;" command="SELECT * FROM [ReporteDNP]"/>
  </connection>
  <connection id="36" xr16:uid="{00000000-0015-0000-FFFF-FFFF22000000}" keepAlive="1" name="Query - ReporteEficacia" description="Conexión a la consulta 'ReporteEficacia' en el libro." type="5" refreshedVersion="8" background="1" saveData="1">
    <dbPr connection="Provider=Microsoft.Mashup.OleDb.1;Data Source=$Workbook$;Location=ReporteEficacia;Extended Properties=&quot;&quot;" command="SELECT * FROM [ReporteEficaci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<sst xmlns="http://schemas.openxmlformats.org/spreadsheetml/2006/main" count="132204" uniqueCount="34524">
  <si>
    <t>Definicion de acto_admon y objeto_reg en compromisos</t>
  </si>
  <si>
    <r>
      <t>acto_admon</t>
    </r>
    <r>
      <rPr>
        <sz val="8"/>
        <rFont val="Segoe UI"/>
        <family val="2"/>
      </rPr>
      <t> → </t>
    </r>
    <r>
      <rPr>
        <sz val="8"/>
        <rFont val="Segoe UI"/>
        <family val="2"/>
      </rPr>
      <t>a través de qué modalidad</t>
    </r>
    <r>
      <rPr>
        <sz val="8"/>
        <rFont val="Segoe UI"/>
        <family val="2"/>
      </rPr>
      <t> se comprometen los recursos (contrato, resolución, orden de pago…).</t>
    </r>
  </si>
  <si>
    <r>
      <t>OBJETO_REG</t>
    </r>
    <r>
      <rPr>
        <sz val="8"/>
        <rFont val="Segoe UI"/>
        <family val="2"/>
      </rPr>
      <t> → </t>
    </r>
    <r>
      <rPr>
        <sz val="8"/>
        <rFont val="Segoe UI"/>
        <family val="2"/>
      </rPr>
      <t>con qué objeto / para qué</t>
    </r>
    <r>
      <rPr>
        <sz val="8"/>
        <rFont val="Segoe UI"/>
        <family val="2"/>
      </rPr>
      <t> se comprometen.</t>
    </r>
  </si>
  <si>
    <t>Diferencias entre acto_admon (en compromisos) y tipo orden  de gasto (en obligaciones)</t>
  </si>
  <si>
    <r>
      <t>La única diferencia: el </t>
    </r>
    <r>
      <rPr>
        <sz val="8"/>
        <rFont val="Courier New"/>
        <family val="3"/>
      </rPr>
      <t>acto_admon</t>
    </r>
    <r>
      <rPr>
        <sz val="8"/>
        <rFont val="Segoe UI"/>
        <family val="2"/>
      </rPr>
      <t> trae el número</t>
    </r>
    <r>
      <rPr>
        <sz val="8"/>
        <rFont val="Segoe UI"/>
        <family val="2"/>
      </rPr>
      <t> del acto específico (</t>
    </r>
    <r>
      <rPr>
        <sz val="8"/>
        <rFont val="Courier New"/>
        <family val="3"/>
      </rPr>
      <t>…SALUD 285</t>
    </r>
    <r>
      <rPr>
        <sz val="8"/>
        <rFont val="Segoe UI"/>
        <family val="2"/>
      </rPr>
      <t>), y el </t>
    </r>
    <r>
      <rPr>
        <sz val="8"/>
        <rFont val="Courier New"/>
        <family val="3"/>
      </rPr>
      <t>tipo_orden_gasto</t>
    </r>
    <r>
      <rPr>
        <sz val="8"/>
        <rFont val="Segoe UI"/>
        <family val="2"/>
      </rPr>
      <t> es la categoría limpia, sin número</t>
    </r>
    <r>
      <rPr>
        <sz val="8"/>
        <rFont val="Segoe UI"/>
        <family val="2"/>
      </rPr>
      <t> (</t>
    </r>
    <r>
      <rPr>
        <sz val="8"/>
        <rFont val="Courier New"/>
        <family val="3"/>
      </rPr>
      <t>…SALUD</t>
    </r>
    <r>
      <rPr>
        <sz val="8"/>
        <rFont val="Segoe UI"/>
        <family val="2"/>
      </rPr>
      <t>).</t>
    </r>
  </si>
  <si>
    <t>Es la misma modalidad, en dos momentos:</t>
  </si>
  <si>
    <r>
      <t>acto_admon</t>
    </r>
    <r>
      <rPr>
        <sz val="8"/>
        <rFont val="Segoe UI"/>
        <family val="2"/>
      </rPr>
      <t> → en el </t>
    </r>
    <r>
      <rPr>
        <sz val="8"/>
        <rFont val="Segoe UI"/>
        <family val="2"/>
      </rPr>
      <t>compromiso (RP)</t>
    </r>
    <r>
      <rPr>
        <sz val="8"/>
        <rFont val="Segoe UI"/>
        <family val="2"/>
      </rPr>
      <t>, texto libre </t>
    </r>
    <r>
      <rPr>
        <sz val="8"/>
        <rFont val="Segoe UI"/>
        <family val="2"/>
      </rPr>
      <t>con el número</t>
    </r>
    <r>
      <rPr>
        <sz val="8"/>
        <rFont val="Segoe UI"/>
        <family val="2"/>
      </rPr>
      <t> del acto. Sirve para trazar al documento exacto.</t>
    </r>
  </si>
  <si>
    <r>
      <t>tipo_orden_gasto</t>
    </r>
    <r>
      <rPr>
        <sz val="8"/>
        <rFont val="Segoe UI"/>
        <family val="2"/>
      </rPr>
      <t> → en la </t>
    </r>
    <r>
      <rPr>
        <sz val="8"/>
        <rFont val="Segoe UI"/>
        <family val="2"/>
      </rPr>
      <t>obligación</t>
    </r>
    <r>
      <rPr>
        <sz val="8"/>
        <rFont val="Segoe UI"/>
        <family val="2"/>
      </rPr>
      <t>, ya </t>
    </r>
    <r>
      <rPr>
        <sz val="8"/>
        <rFont val="Segoe UI"/>
        <family val="2"/>
      </rPr>
      <t>normalizado en catálogo</t>
    </r>
    <r>
      <rPr>
        <sz val="8"/>
        <rFont val="Segoe UI"/>
        <family val="2"/>
      </rPr>
      <t> (la dimensión </t>
    </r>
    <r>
      <rPr>
        <sz val="8"/>
        <rFont val="Courier New"/>
        <family val="3"/>
      </rPr>
      <t>OrdenGasto</t>
    </r>
    <r>
      <rPr>
        <sz val="8"/>
        <rFont val="Segoe UI"/>
        <family val="2"/>
      </rPr>
      <t>), sin número. Sirve para </t>
    </r>
    <r>
      <rPr>
        <sz val="8"/>
        <rFont val="Segoe UI"/>
        <family val="2"/>
      </rPr>
      <t>agrupar/clasificar</t>
    </r>
    <r>
      <rPr>
        <sz val="8"/>
        <rFont val="Segoe UI"/>
        <family val="2"/>
      </rPr>
      <t>.</t>
    </r>
  </si>
  <si>
    <r>
      <t>Piénsalo así: </t>
    </r>
    <r>
      <rPr>
        <sz val="8"/>
        <rFont val="Segoe UI"/>
        <family val="2"/>
      </rPr>
      <t>el </t>
    </r>
    <r>
      <rPr>
        <sz val="8"/>
        <rFont val="Courier New"/>
        <family val="3"/>
      </rPr>
      <t>tipo_orden_gasto</t>
    </r>
    <r>
      <rPr>
        <sz val="8"/>
        <rFont val="Segoe UI"/>
        <family val="2"/>
      </rPr>
      <t> es el </t>
    </r>
    <r>
      <rPr>
        <sz val="8"/>
        <rFont val="Courier New"/>
        <family val="3"/>
      </rPr>
      <t>acto_admon</t>
    </r>
    <r>
      <rPr>
        <sz val="8"/>
        <rFont val="Segoe UI"/>
        <family val="2"/>
      </rPr>
      <t> sin el número</t>
    </r>
    <r>
      <rPr>
        <sz val="8"/>
        <rFont val="Segoe UI"/>
        <family val="2"/>
      </rPr>
      <t> — SIIFWEB lo estandariza en una categoría cuando llegas a la obligación</t>
    </r>
  </si>
  <si>
    <t>relacion entre historico_orden_orden_gasto_2 y orden de gasto por fecha</t>
  </si>
  <si>
    <r>
      <t>Llave del contrato: </t>
    </r>
    <r>
      <rPr>
        <sz val="8"/>
        <rFont val="Courier New"/>
        <family val="3"/>
      </rPr>
      <t>tipo_contrato + nro_contrato + fecha_firma + NIT</t>
    </r>
  </si>
  <si>
    <t>Identifican un contrato de forma única — verificado sobre el histórico: 9.789 grupos = 9.789 contratos reales, 0 colisiones de duración. Cada campo aporta:</t>
  </si>
  <si>
    <r>
      <t>NIT</t>
    </r>
    <r>
      <rPr>
        <sz val="8"/>
        <rFont val="Segoe UI"/>
        <family val="2"/>
      </rPr>
      <t> → el contratista.</t>
    </r>
  </si>
  <si>
    <r>
      <t>nro_contrato</t>
    </r>
    <r>
      <rPr>
        <sz val="8"/>
        <rFont val="Segoe UI"/>
        <family val="2"/>
      </rPr>
      <t> → el número; no es único por sí solo (se repite entre modalidades y vigencias).</t>
    </r>
  </si>
  <si>
    <r>
      <t>fecha_firma</t>
    </r>
    <r>
      <rPr>
        <sz val="8"/>
        <rFont val="Segoe UI"/>
        <family val="2"/>
      </rPr>
      <t> → la fecha de firma; trae la vigencia implícita (coincide con la presupuestal en el 99,4%).</t>
    </r>
  </si>
  <si>
    <r>
      <t>tipo_contrato</t>
    </r>
    <r>
      <rPr>
        <sz val="8"/>
        <rFont val="Segoe UI"/>
        <family val="2"/>
      </rPr>
      <t> → la modalidad; desambigua contratos con mismo número, fecha y NIT.</t>
    </r>
  </si>
  <si>
    <r>
      <t>Por qué se incluye el tipo (caso real):</t>
    </r>
    <r>
      <rPr>
        <sz val="8"/>
        <rFont val="Segoe UI"/>
        <family val="2"/>
      </rPr>
      <t> el contrato </t>
    </r>
    <r>
      <rPr>
        <sz val="8"/>
        <rFont val="Segoe UI"/>
        <family val="2"/>
      </rPr>
      <t>N.º 12 de M3 Soluciones Integrales SAS</t>
    </r>
    <r>
      <rPr>
        <sz val="8"/>
        <rFont val="Segoe UI"/>
        <family val="2"/>
      </rPr>
      <t>, firmado el </t>
    </r>
    <r>
      <rPr>
        <sz val="8"/>
        <rFont val="Segoe UI"/>
        <family val="2"/>
      </rPr>
      <t>2023-11-03</t>
    </r>
    <r>
      <rPr>
        <sz val="8"/>
        <rFont val="Segoe UI"/>
        <family val="2"/>
      </rPr>
      <t> (objeto: apoyo logístico), aparece con el mismo número, fecha y NIT pero </t>
    </r>
    <r>
      <rPr>
        <sz val="8"/>
        <rFont val="Segoe UI"/>
        <family val="2"/>
      </rPr>
      <t>dos tipos distintos</t>
    </r>
    <r>
      <rPr>
        <sz val="8"/>
        <rFont val="Segoe UI"/>
        <family val="2"/>
      </rPr>
      <t> — </t>
    </r>
    <r>
      <rPr>
        <sz val="8"/>
        <rFont val="Courier New"/>
        <family val="3"/>
      </rPr>
      <t>CONTRATO ADICIONAL LP</t>
    </r>
    <r>
      <rPr>
        <sz val="8"/>
        <rFont val="Segoe UI"/>
        <family val="2"/>
      </rPr>
      <t> ($90.000.000) y </t>
    </r>
    <r>
      <rPr>
        <sz val="8"/>
        <rFont val="Courier New"/>
        <family val="3"/>
      </rPr>
      <t>CONTRATO ADICIONAL MENOR CUANTIA</t>
    </r>
    <r>
      <rPr>
        <sz val="8"/>
        <rFont val="Segoe UI"/>
        <family val="2"/>
      </rPr>
      <t> ($320.000.000). Son </t>
    </r>
    <r>
      <rPr>
        <sz val="8"/>
        <rFont val="Segoe UI"/>
        <family val="2"/>
      </rPr>
      <t>dos adiciones</t>
    </r>
    <r>
      <rPr>
        <sz val="8"/>
        <rFont val="Segoe UI"/>
        <family val="2"/>
      </rPr>
      <t> al mismo contrato registradas con modalidad diferente. Sin el </t>
    </r>
    <r>
      <rPr>
        <sz val="8"/>
        <rFont val="Courier New"/>
        <family val="3"/>
      </rPr>
      <t>tipo</t>
    </r>
    <r>
      <rPr>
        <sz val="8"/>
        <rFont val="Segoe UI"/>
        <family val="2"/>
      </rPr>
      <t>, se fusionarían en un solo registro y perderías una. Es el único caso en ~9.800, pero justifica dejar el tipo en la llave.</t>
    </r>
  </si>
  <si>
    <t>PASOS PARA CONSOLIDACIÓN</t>
  </si>
  <si>
    <t>PASO</t>
  </si>
  <si>
    <t>DESCRIPCION</t>
  </si>
  <si>
    <t>NOTA</t>
  </si>
  <si>
    <t>Descargar reporte de cuipo de ejecución de gastos de datos abiertos: https://www.datos.gov.co/Gastos-Gubernamentales/OVCF-CUIPO-Ejecuci-n-de-Gastos/4f7r-epif/about_data</t>
  </si>
  <si>
    <t>Se excluyen reservas (obligaciones realizadas en una vigencia posterior)</t>
  </si>
  <si>
    <t>Descargar reporte de ejecución acumulada de productos PIIP</t>
  </si>
  <si>
    <t>Se recomienda descargar de forma mensual porque PIIP no genera un reporte de ejecución trimestral. Toca tomar el reporte del ultimo mes del trimestre para tener el dato acumulado hasta ese corte</t>
  </si>
  <si>
    <t>En el archivo Carga masiva IP - 70 - 20260805 las columnas de totales de presupuesto ordinario deben de modificarse para que no incluyan la formula. Power query no las lee cuando la columna tiene referencia a una formula</t>
  </si>
  <si>
    <t>Calculo</t>
  </si>
  <si>
    <t>El cruce entre sispt, piip y cuipo se hace a traves del codigo de producto</t>
  </si>
  <si>
    <t>Ellos realizan una agrupación a nivel de producto agregando mediante suma la programación fisica de la vigencia que vayan a evaluar. De esa forma, si un plan tiene un indicador duplicado, la agrupación asegura un unico producto con una unica programación en el plan</t>
  </si>
  <si>
    <t>Para la ejecución física, se agrupan los productos de los proyectos que hayan registrado ejecución en el periodo y se agregan mediante suma.</t>
  </si>
  <si>
    <t>Para la ejecución financiera, se agrupan los productos de los proyectos que hayan registrado obligaciones en el periodo (excluyendo reservas) y se agregan mediante suma.</t>
  </si>
  <si>
    <t>Solo se considaran para el calculo los productos del índice de Eficacia base  que tengan programación fisica, ejecución fisica y obligaciones en la vigencia. El resto se excluye</t>
  </si>
  <si>
    <t>PERIODO</t>
  </si>
  <si>
    <t xml:space="preserve"> COMPROMISOS PERIODO</t>
  </si>
  <si>
    <t>EFICACIA</t>
  </si>
  <si>
    <t>Cód. Prod.</t>
  </si>
  <si>
    <t>Producto</t>
  </si>
  <si>
    <t>Cód. Ind.</t>
  </si>
  <si>
    <t>Indicador</t>
  </si>
  <si>
    <t>Programación Física de la Meta</t>
  </si>
  <si>
    <t>Ejecución Física PIIP</t>
  </si>
  <si>
    <t>Eje. Fís. SISPT</t>
  </si>
  <si>
    <t>Ver. Eje. Fís</t>
  </si>
  <si>
    <t>Proyectos Reporte PIIP</t>
  </si>
  <si>
    <t>Compromisos (CUIPO)</t>
  </si>
  <si>
    <t>Obligaciones (CUIPO)</t>
  </si>
  <si>
    <t>¿Se tiene en cuenta para el calculo?</t>
  </si>
  <si>
    <t>Avance físico (%)</t>
  </si>
  <si>
    <t>Avance ajustado (%)</t>
  </si>
  <si>
    <t>Ponderador (wi)</t>
  </si>
  <si>
    <t>Aporte</t>
  </si>
  <si>
    <t>2201071</t>
  </si>
  <si>
    <t>Servicio educativo</t>
  </si>
  <si>
    <t>220107100</t>
  </si>
  <si>
    <t>Establecimientos educativos en operación</t>
  </si>
  <si>
    <t>2402018</t>
  </si>
  <si>
    <t>Vía secundaria rehabilitada</t>
  </si>
  <si>
    <t>240201800</t>
  </si>
  <si>
    <t xml:space="preserve">Vía secundaria rehabilitada </t>
  </si>
  <si>
    <t>4599003</t>
  </si>
  <si>
    <t>Servicio de reeestructuracion de pasivos</t>
  </si>
  <si>
    <t>459900300</t>
  </si>
  <si>
    <t>Acuerdo de reestructuración de pasivos ejecutado</t>
  </si>
  <si>
    <t>2201028</t>
  </si>
  <si>
    <t>Servicio de apoyo a la permanencia con alimentación escolar</t>
  </si>
  <si>
    <t>220102800</t>
  </si>
  <si>
    <t>Raciones contratadas</t>
  </si>
  <si>
    <t>1906030</t>
  </si>
  <si>
    <t>Hospitales de primer nivel de atención construidos y dotados</t>
  </si>
  <si>
    <t>190603000</t>
  </si>
  <si>
    <t>4501079</t>
  </si>
  <si>
    <t>Servicio de dotación para la movilidad operacional y el apoyo logístico</t>
  </si>
  <si>
    <t>450107900</t>
  </si>
  <si>
    <t>Unidades dotadas</t>
  </si>
  <si>
    <t>4599031</t>
  </si>
  <si>
    <t>Servicio de asistencia técnica</t>
  </si>
  <si>
    <t>459903100</t>
  </si>
  <si>
    <t>Entidades, organismos y dependencias asistidos técnicamente</t>
  </si>
  <si>
    <t>1903035</t>
  </si>
  <si>
    <t>Servicio de inspección, vigilancia y control de los factores del riesgo del ambiente que afectan la salud humana</t>
  </si>
  <si>
    <t>190303500</t>
  </si>
  <si>
    <t>Distritos con acciones de Inspección Vigilancia y Control  reales y efectivas  de los factores del riesgo del ambiente que afectan la salud humana  realizados</t>
  </si>
  <si>
    <t>4301001</t>
  </si>
  <si>
    <t>Servicio de apoyo a la actividad física, la recreación y el deporte</t>
  </si>
  <si>
    <t>430100100</t>
  </si>
  <si>
    <t>Personas beneficiadas</t>
  </si>
  <si>
    <t>4599002</t>
  </si>
  <si>
    <t>Servicio de saneamiento fiscal y financiero</t>
  </si>
  <si>
    <t>459900200</t>
  </si>
  <si>
    <t>Programa de sanemiento fiscal y financiero ejecutado</t>
  </si>
  <si>
    <t>2102058</t>
  </si>
  <si>
    <t>Unidades de generación fotovoltaica de energía eléctrica instaladas</t>
  </si>
  <si>
    <t>210205800</t>
  </si>
  <si>
    <t>3301053</t>
  </si>
  <si>
    <t>Servicio de promoción de actividades culturales</t>
  </si>
  <si>
    <t>330105300</t>
  </si>
  <si>
    <t>Eventos de promoción de actividades culturales realizados</t>
  </si>
  <si>
    <t>4003046</t>
  </si>
  <si>
    <t>Servicio de apoyo financiero para capitalización de empresas</t>
  </si>
  <si>
    <t>400304600</t>
  </si>
  <si>
    <t>Empresas capitalizadas</t>
  </si>
  <si>
    <t>3301059</t>
  </si>
  <si>
    <t>Servicio de asistenciatécnica en procesos de comunicación cultural</t>
  </si>
  <si>
    <t>330105900</t>
  </si>
  <si>
    <t>Personas asistidas técnicamente</t>
  </si>
  <si>
    <t>4502038</t>
  </si>
  <si>
    <t>Servicio de promoción de la garantía de derechos</t>
  </si>
  <si>
    <t>450203800</t>
  </si>
  <si>
    <t>Estrategias de promoción de la garantía de derechos implementadas</t>
  </si>
  <si>
    <t>4599025</t>
  </si>
  <si>
    <t>Servicios de información implementados</t>
  </si>
  <si>
    <t>459902500</t>
  </si>
  <si>
    <t>Sistemas de información implementados</t>
  </si>
  <si>
    <t>2201084</t>
  </si>
  <si>
    <t>Servicio de apoyo pedagógico para  la oferta de educación inclusiva para preescolar, básica y media</t>
  </si>
  <si>
    <t>220108400</t>
  </si>
  <si>
    <t>Sedes educativas con apoyo pedagógico para  la oferta de educación inclusiva para preescolar, básica y media</t>
  </si>
  <si>
    <t>4104008</t>
  </si>
  <si>
    <t>Servicio de atención y protección integral al adulto mayor</t>
  </si>
  <si>
    <t>410400800</t>
  </si>
  <si>
    <t>Adultos mayores atendidos con servicios integrales</t>
  </si>
  <si>
    <t>4503023</t>
  </si>
  <si>
    <t>Documentos de planeación</t>
  </si>
  <si>
    <t>450302300</t>
  </si>
  <si>
    <t>Documentos de planeación elaborados</t>
  </si>
  <si>
    <t>1702009</t>
  </si>
  <si>
    <t>Servicio de apoyo financiero para el acceso a activos productivos y de comercialización</t>
  </si>
  <si>
    <t>170200900</t>
  </si>
  <si>
    <t>Productores apoyados con activos productivos y de comercialización</t>
  </si>
  <si>
    <t>3301054</t>
  </si>
  <si>
    <t>Servicio de apoyo financiero al sector artístico y cultural</t>
  </si>
  <si>
    <t>330105400</t>
  </si>
  <si>
    <t>Estímulos otorgados</t>
  </si>
  <si>
    <t>4599023</t>
  </si>
  <si>
    <t>Servicio de Implementación Sistemas de Gestión</t>
  </si>
  <si>
    <t>459902300</t>
  </si>
  <si>
    <t>Sistema de Gestión implementado</t>
  </si>
  <si>
    <t>4503022</t>
  </si>
  <si>
    <t>Obras de infraestructura para la reducción del riesgo de desastres</t>
  </si>
  <si>
    <t>450302200</t>
  </si>
  <si>
    <t>Obras de infraestructura para la reducción del riesgo de desastres realizadas</t>
  </si>
  <si>
    <t>2201074</t>
  </si>
  <si>
    <t>Servicio de fortalecimiento a las capacidades de los docentes de educación Inicial, preescolar, básica y media</t>
  </si>
  <si>
    <t>220107400</t>
  </si>
  <si>
    <t>Docentes y agentes educativos  de educación inicial, preescolar, básica y media beneficiados con estrategias de mejoramiento de sus capacidades</t>
  </si>
  <si>
    <t>1905050</t>
  </si>
  <si>
    <t>190505000</t>
  </si>
  <si>
    <t>Asistencias técnicas realizadas</t>
  </si>
  <si>
    <t>3602003</t>
  </si>
  <si>
    <t>Servicio de gestión para el emprendimiento solidario</t>
  </si>
  <si>
    <t>360200300</t>
  </si>
  <si>
    <t>Emprendimientos solidarios dinamizados</t>
  </si>
  <si>
    <t>3502046</t>
  </si>
  <si>
    <t>Servicio de promoción turística</t>
  </si>
  <si>
    <t>350204600</t>
  </si>
  <si>
    <t>Campañas realizadas</t>
  </si>
  <si>
    <t>0401106</t>
  </si>
  <si>
    <t xml:space="preserve">SERVICIO DE APOYO A LA GESTIÓN DE CONOCIMIENTO Y CONSOLIDACIÓN DE LA CULTURA ESTADÍSTICA </t>
  </si>
  <si>
    <t>040110600</t>
  </si>
  <si>
    <t>Estrategias implementadas</t>
  </si>
  <si>
    <t>2201034</t>
  </si>
  <si>
    <t>Servicio educativos de promoción del bilingüismo</t>
  </si>
  <si>
    <t>220103400</t>
  </si>
  <si>
    <t>Estudiantes beneficiados con estrategias de promoción del bilingüismo</t>
  </si>
  <si>
    <t>4102001</t>
  </si>
  <si>
    <t>Servicio de atención integral a la primera infancia</t>
  </si>
  <si>
    <t>410200100</t>
  </si>
  <si>
    <t>Niños y niñas atendidos en Servicio integrales</t>
  </si>
  <si>
    <t>4102041</t>
  </si>
  <si>
    <t>Servicio de asistencia técnica en el ciclo de políticas públicas de familia y otras relacionadas</t>
  </si>
  <si>
    <t>410204100</t>
  </si>
  <si>
    <t>Instituciones y entidades asistidas técnicamente</t>
  </si>
  <si>
    <t>3502006</t>
  </si>
  <si>
    <t>Servicio de apoyo y consolidación de las Comisiones Regionales de Competitividad - CRC</t>
  </si>
  <si>
    <t>350200600</t>
  </si>
  <si>
    <t xml:space="preserve">Planes de trabajo concertados con las CRC para su consolidación </t>
  </si>
  <si>
    <t>4501029</t>
  </si>
  <si>
    <t>Servicio de apoyo financiero para proyectos de convivencia y seguridad ciudadana</t>
  </si>
  <si>
    <t>450102900</t>
  </si>
  <si>
    <t>Proyectos de convivencia y seguridad ciudadana apoyados financieramente</t>
  </si>
  <si>
    <t>2402112</t>
  </si>
  <si>
    <t>Vía terciaria con mantenimiento periódico o rutinario</t>
  </si>
  <si>
    <t>240211200</t>
  </si>
  <si>
    <t xml:space="preserve">Vía terciaria con mantenimiento </t>
  </si>
  <si>
    <t>2302024</t>
  </si>
  <si>
    <t>Servicio de asistencia técnica para la implementación de la Estrategia de Gobierno digital</t>
  </si>
  <si>
    <t>230202400</t>
  </si>
  <si>
    <t>Entidades asistidas técnicamente</t>
  </si>
  <si>
    <t>1905021</t>
  </si>
  <si>
    <t>Servicio de gestión del riesgo en temas de salud sexual y reproductiva</t>
  </si>
  <si>
    <t>190502100</t>
  </si>
  <si>
    <t>Campañas de gestión del riesgo en temas de salud sexual y reproductiva implementadas</t>
  </si>
  <si>
    <t>4104020</t>
  </si>
  <si>
    <t>Servicio de atención integral a población en condición de discapacidad</t>
  </si>
  <si>
    <t>410402000</t>
  </si>
  <si>
    <t>Personas con discapacidad atendidas con servicios integrales</t>
  </si>
  <si>
    <t>4101025</t>
  </si>
  <si>
    <t>Servicio de ayuda y atención humanitaria</t>
  </si>
  <si>
    <t>410102500</t>
  </si>
  <si>
    <t>Personas con asistencia humanitaria</t>
  </si>
  <si>
    <t>4502039</t>
  </si>
  <si>
    <t>Servicio de apoyo financiero para empresas y emprendimientos productivos</t>
  </si>
  <si>
    <t>450203900</t>
  </si>
  <si>
    <t>Personas y empresas beneficiadas</t>
  </si>
  <si>
    <t>2201049</t>
  </si>
  <si>
    <t>Servicio de educación informal</t>
  </si>
  <si>
    <t>220104900</t>
  </si>
  <si>
    <t>Personas beneficiadas con procesos de formación informal</t>
  </si>
  <si>
    <t>1903011</t>
  </si>
  <si>
    <t>Servicio de inspección, vigilancia y control</t>
  </si>
  <si>
    <t>190301100</t>
  </si>
  <si>
    <t>visitas realizadas</t>
  </si>
  <si>
    <t>4502024</t>
  </si>
  <si>
    <t>Servicio de apoyo para la implementación de medidas en derechos humanos y derecho internacional humanitario</t>
  </si>
  <si>
    <t>450202400</t>
  </si>
  <si>
    <t>Medidas implementadas en cumplimiento de las obligaciones internacionales en materia de Derechos Humanos y Derecho Internacional Humanitario</t>
  </si>
  <si>
    <t>4102052</t>
  </si>
  <si>
    <t>Servicio de protección integral a niños, niñas, adolescentes y jóvenes</t>
  </si>
  <si>
    <t>410205200</t>
  </si>
  <si>
    <t>Niños, niñas, adolescentes y jóvenes beneficiados</t>
  </si>
  <si>
    <t>4502034</t>
  </si>
  <si>
    <t xml:space="preserve">Servicio de educación informal </t>
  </si>
  <si>
    <t>450203400</t>
  </si>
  <si>
    <t>Personas capacitadas</t>
  </si>
  <si>
    <t>4502001</t>
  </si>
  <si>
    <t>Servicio de promoción a la participación ciudadana</t>
  </si>
  <si>
    <t>450200100</t>
  </si>
  <si>
    <t>Espacios de participación promovidos</t>
  </si>
  <si>
    <t>3605011</t>
  </si>
  <si>
    <t>360501100</t>
  </si>
  <si>
    <t>4102043</t>
  </si>
  <si>
    <t>Servicio de promoción de temas de dinámica relacional y desarrollo autónomo</t>
  </si>
  <si>
    <t>410204300</t>
  </si>
  <si>
    <t>Familias atendidas</t>
  </si>
  <si>
    <t>4502021</t>
  </si>
  <si>
    <t>Servicio de apoyo financiero para la implementación de proyectos en materia de derechos humanos</t>
  </si>
  <si>
    <t>450202100</t>
  </si>
  <si>
    <t>Proyectos cofinanciados</t>
  </si>
  <si>
    <t>4104010</t>
  </si>
  <si>
    <t>Servicio de educación informal a los cuidadores del adulto mayor</t>
  </si>
  <si>
    <t>410401000</t>
  </si>
  <si>
    <t>Cuidadores cualificados</t>
  </si>
  <si>
    <t>4104002</t>
  </si>
  <si>
    <t>Centros de protección social para el adulto mayor adecuados</t>
  </si>
  <si>
    <t>410400200</t>
  </si>
  <si>
    <t>4502033</t>
  </si>
  <si>
    <t>Servicio de integración de la oferta pública</t>
  </si>
  <si>
    <t>450203300</t>
  </si>
  <si>
    <t>Espacios de integración de oferta pública generados</t>
  </si>
  <si>
    <t>4301035</t>
  </si>
  <si>
    <t>Servicio de educación informal en recreación</t>
  </si>
  <si>
    <t>430103500</t>
  </si>
  <si>
    <t>4102045</t>
  </si>
  <si>
    <t>Servicios de educación informal a niños, niñas, adolescentes  y jóvenes para el reconocimiento de sus derechos</t>
  </si>
  <si>
    <t>410204500</t>
  </si>
  <si>
    <t>4103052</t>
  </si>
  <si>
    <t>Servicio de gestión de oferta social para la población vulnerable</t>
  </si>
  <si>
    <t>410305200</t>
  </si>
  <si>
    <t>Beneficiarios potenciales para quienes se gestiona la oferta social</t>
  </si>
  <si>
    <t>4102035</t>
  </si>
  <si>
    <t>Documentos de lineamientos técnicos</t>
  </si>
  <si>
    <t>410203500</t>
  </si>
  <si>
    <t>Documentos de lineamientos técnicos realizados</t>
  </si>
  <si>
    <t>4104029</t>
  </si>
  <si>
    <t>Centros de atención de habitantes de la calle adecuados</t>
  </si>
  <si>
    <t>410402900</t>
  </si>
  <si>
    <t>4104026</t>
  </si>
  <si>
    <t>Servicio de articulación de oferta social para la población habitante de calle</t>
  </si>
  <si>
    <t>410402600</t>
  </si>
  <si>
    <t>Personas atendidas con oferta institucional</t>
  </si>
  <si>
    <t>2201006</t>
  </si>
  <si>
    <t>Servicio de asistencia técnica en educación inicial, preescolar, básica y media</t>
  </si>
  <si>
    <t>220100600</t>
  </si>
  <si>
    <t>Entidades y organizaciones asistidas técnicamente</t>
  </si>
  <si>
    <t>2201035</t>
  </si>
  <si>
    <t>Servicio de articulación entre la educación media y el sector productivo.</t>
  </si>
  <si>
    <t>220103500</t>
  </si>
  <si>
    <t xml:space="preserve">Programas y proyectos de educación pertinente articulados con el sector productivo </t>
  </si>
  <si>
    <t>2201046</t>
  </si>
  <si>
    <t>Servicios de asistencia técnica en innovación educativa en la educación inicial, preescolar, básica y media</t>
  </si>
  <si>
    <t>220104600</t>
  </si>
  <si>
    <t xml:space="preserve">Entidades o instituciones asistidas técnicamente en innovación educativa </t>
  </si>
  <si>
    <t>2201047</t>
  </si>
  <si>
    <t>Servicios de apoyo a la implementación de modelos de innovación educativa</t>
  </si>
  <si>
    <t>220104700</t>
  </si>
  <si>
    <t xml:space="preserve">Establecimientos educativos apoyados para la  implementación de modelos de innovación educativa </t>
  </si>
  <si>
    <t>2201073</t>
  </si>
  <si>
    <t>Servicio de evaluación de la calidad de la educación inicial, preescolar, básica y media</t>
  </si>
  <si>
    <t>220107300</t>
  </si>
  <si>
    <t>Estudiantes evaluados con pruebas de calidad educativa</t>
  </si>
  <si>
    <t>2201050</t>
  </si>
  <si>
    <t>Servicio de accesibilidad a contenidos web para fines pedagógicos</t>
  </si>
  <si>
    <t>220105000</t>
  </si>
  <si>
    <t>Estudiantes con acceso a contenidos web en el establecimiento educativo</t>
  </si>
  <si>
    <t>2201056</t>
  </si>
  <si>
    <t>Servicio de acompañamiento para el desarrollo de modelos educativos interculturales</t>
  </si>
  <si>
    <t>220105600</t>
  </si>
  <si>
    <t>Modelos educativos acompañados</t>
  </si>
  <si>
    <t>2201060</t>
  </si>
  <si>
    <t>Servicio educativo de promoción del bilingüismo para docentes</t>
  </si>
  <si>
    <t>220106000</t>
  </si>
  <si>
    <t>Docentes beneficiados con estrategias de promoción del bilingüismo</t>
  </si>
  <si>
    <t>2201063</t>
  </si>
  <si>
    <t>Estudios de preinversión</t>
  </si>
  <si>
    <t>220106300</t>
  </si>
  <si>
    <t>Estudios o diseños realizados</t>
  </si>
  <si>
    <t>2201081</t>
  </si>
  <si>
    <t>Servicio de apoyo a la atención integral para la convivencia escolar</t>
  </si>
  <si>
    <t>220108100</t>
  </si>
  <si>
    <t>Sedes educativas apoyadas en la implementación de la ruta de atención integral para la convivencia escolar</t>
  </si>
  <si>
    <t>2201089</t>
  </si>
  <si>
    <t>220108900</t>
  </si>
  <si>
    <t>Asistencias Técnicas Realizadas</t>
  </si>
  <si>
    <t>2201033</t>
  </si>
  <si>
    <t>Servicio de fomento para la permanencia en programas de educación formal</t>
  </si>
  <si>
    <t>220103300</t>
  </si>
  <si>
    <t>Personas beneficiarias de estrategias de permanencia</t>
  </si>
  <si>
    <t>2201068</t>
  </si>
  <si>
    <t>Servicio de gestión de riesgos y desastres en establecimientos educativos</t>
  </si>
  <si>
    <t>220106800</t>
  </si>
  <si>
    <t>Establecimientos educativos con acciones de gestión del riesgo implementadas</t>
  </si>
  <si>
    <t>2201048</t>
  </si>
  <si>
    <t>Servicios de información en materia educativa</t>
  </si>
  <si>
    <t>220104800</t>
  </si>
  <si>
    <t>Documentos elaborados</t>
  </si>
  <si>
    <t>4599017</t>
  </si>
  <si>
    <t>Servicio de gestión documental</t>
  </si>
  <si>
    <t>459901700</t>
  </si>
  <si>
    <t>Sistema de gestión documental implementado</t>
  </si>
  <si>
    <t>2201032</t>
  </si>
  <si>
    <t>Servicio de alfabetización</t>
  </si>
  <si>
    <t>220103200</t>
  </si>
  <si>
    <t xml:space="preserve">Personas beneficiarias con modelos de alfabetización </t>
  </si>
  <si>
    <t>2202039</t>
  </si>
  <si>
    <t>Servicio de asistencia técnica en calidad y pertinencia de la educación para el trabajo y el desarrollo humano</t>
  </si>
  <si>
    <t>220203900</t>
  </si>
  <si>
    <t xml:space="preserve">Entidades o instituciones de educación acompañadas en el mejoramiento de la calidad y la pertinencia de la Educación para el Trabajo y Desarrollo Humano- ETDH </t>
  </si>
  <si>
    <t>2202063</t>
  </si>
  <si>
    <t>Servicio de apoyo financiero para el acceso a la educación superior</t>
  </si>
  <si>
    <t>220206300</t>
  </si>
  <si>
    <t xml:space="preserve">Beneficiarios de estrategias o programas de  apoyo financiero para el acceso a la educación superior  </t>
  </si>
  <si>
    <t>1905015</t>
  </si>
  <si>
    <t>190501500</t>
  </si>
  <si>
    <t>1905054</t>
  </si>
  <si>
    <t>Servicio de promoción de la salud</t>
  </si>
  <si>
    <t>190505400</t>
  </si>
  <si>
    <t>Estrategias de promoción de la salud implementadas</t>
  </si>
  <si>
    <t>1905031</t>
  </si>
  <si>
    <t>Servicio de promoción de la salud y prevención de riesgos asociados a condiciones no transmisibles</t>
  </si>
  <si>
    <t>190503100</t>
  </si>
  <si>
    <t>Campañas de promoción de la salud  y prevención de riesgos asociados a condiciones no transmisibles implementadas</t>
  </si>
  <si>
    <t>1905043</t>
  </si>
  <si>
    <t>Servicio de gestión del riesgo para abordar situaciones situaciones endemo-epidémicas</t>
  </si>
  <si>
    <t>190504300</t>
  </si>
  <si>
    <t>Campañas de gestión del riesgo para abordar situaciones situaciones endemo-epidémicas implementadas</t>
  </si>
  <si>
    <t>1905040</t>
  </si>
  <si>
    <t>Servicio de certificación de discapacidad para las personas con discapacidad</t>
  </si>
  <si>
    <t>190504000</t>
  </si>
  <si>
    <t>Personas con servicio de certificación de discapacidad</t>
  </si>
  <si>
    <t>1905041</t>
  </si>
  <si>
    <t>Servicio de atención psicosocial a víctimas del conflicto armado</t>
  </si>
  <si>
    <t>190504100</t>
  </si>
  <si>
    <t>Personas víctimas del conflicto armado atendidas con atención psicosocial</t>
  </si>
  <si>
    <t>1905022</t>
  </si>
  <si>
    <t>Servicio de gestión del riesgo en temas de trastornos mentales</t>
  </si>
  <si>
    <t>190502200</t>
  </si>
  <si>
    <t>Campañas de gestión del riesgo en temas de trastornos mentales implementadas</t>
  </si>
  <si>
    <t>1906043</t>
  </si>
  <si>
    <t>190604300</t>
  </si>
  <si>
    <t>1906004</t>
  </si>
  <si>
    <t>Servicio de atención en salud a la población</t>
  </si>
  <si>
    <t>190600400</t>
  </si>
  <si>
    <t>Personas atendidas con servicio de salud</t>
  </si>
  <si>
    <t>1906044</t>
  </si>
  <si>
    <t>Servicio de afiliaciones al régimen subsidiado del Sistema General de Seguridad Social</t>
  </si>
  <si>
    <t>190604400</t>
  </si>
  <si>
    <t>Personas afiliadas al régimen subsidiado</t>
  </si>
  <si>
    <t>1906035</t>
  </si>
  <si>
    <t>Servicio de apoyo financiero para la atención en salud a la población</t>
  </si>
  <si>
    <t>190603500</t>
  </si>
  <si>
    <t>Instituciones financiadas para la atención en salud a la población</t>
  </si>
  <si>
    <t>1906026</t>
  </si>
  <si>
    <t>Servicio de apoyo para la dotación hospitalaria</t>
  </si>
  <si>
    <t>190602600</t>
  </si>
  <si>
    <t>Elementos de dotación hospitalaria adquiridos</t>
  </si>
  <si>
    <t>1906022</t>
  </si>
  <si>
    <t>Servicio de apoyo a la prestación del servicio de transporte de pacientes</t>
  </si>
  <si>
    <t>190602200</t>
  </si>
  <si>
    <t>Entidades de la red pública en salud apoyadas en la adquisición de ambulancias</t>
  </si>
  <si>
    <t>1906033</t>
  </si>
  <si>
    <t>Unidades móviles para la atención médica adquiridas y dotadas</t>
  </si>
  <si>
    <t>190603300</t>
  </si>
  <si>
    <t>1906029</t>
  </si>
  <si>
    <t>Servicio de asistencia técnica a Instituciones Prestadoras de Servicios de Salud</t>
  </si>
  <si>
    <t>190602900</t>
  </si>
  <si>
    <t>Instituciones Prestadoras de Servicios de Salud asistidas técnicamente</t>
  </si>
  <si>
    <t>1906008</t>
  </si>
  <si>
    <t>Hospitales de segundo nivel de atención adecuados</t>
  </si>
  <si>
    <t>190600800</t>
  </si>
  <si>
    <t>1906001</t>
  </si>
  <si>
    <t>Hospitales de primer nivel de atención adecuados</t>
  </si>
  <si>
    <t>190600100</t>
  </si>
  <si>
    <t>1906036</t>
  </si>
  <si>
    <t>Servicio de apoyo financiero para la reorganización de redes de prestación de servicios de salud</t>
  </si>
  <si>
    <t>190603600</t>
  </si>
  <si>
    <t>Empresas sociales del estado con apoyo financiero</t>
  </si>
  <si>
    <t>4301007</t>
  </si>
  <si>
    <t>Servicio de Escuelas Deportivas</t>
  </si>
  <si>
    <t>430100700</t>
  </si>
  <si>
    <t>Niños, niñas, adolescentes y jóvenes inscritos en Escuelas Deportivas</t>
  </si>
  <si>
    <t>4301004</t>
  </si>
  <si>
    <t>Servicio de mantenimiento a la infraestructura deportiva</t>
  </si>
  <si>
    <t>430100400</t>
  </si>
  <si>
    <t>Infraestructura deportiva mantenida</t>
  </si>
  <si>
    <t>4301027</t>
  </si>
  <si>
    <t>Cancha adecuada</t>
  </si>
  <si>
    <t>430102700</t>
  </si>
  <si>
    <t>Cancha adecuadas</t>
  </si>
  <si>
    <t>4301031</t>
  </si>
  <si>
    <t>Estudios y diseños de infraestructura recreo-deportiva</t>
  </si>
  <si>
    <t>430103100</t>
  </si>
  <si>
    <t>Estudios y diseños elaborados</t>
  </si>
  <si>
    <t>4302001</t>
  </si>
  <si>
    <t>Servicio de preparación deportiva</t>
  </si>
  <si>
    <t>430200100</t>
  </si>
  <si>
    <t>Atletas preparados</t>
  </si>
  <si>
    <t>4302002</t>
  </si>
  <si>
    <t>Servicio de apoyo financiero a atletas</t>
  </si>
  <si>
    <t>430200200</t>
  </si>
  <si>
    <t>Estímulos entregados</t>
  </si>
  <si>
    <t>4302003</t>
  </si>
  <si>
    <t>Servicio de atención médica especializada</t>
  </si>
  <si>
    <t>430200300</t>
  </si>
  <si>
    <t>Atletas atendidos con medicina especializada</t>
  </si>
  <si>
    <t>4302004</t>
  </si>
  <si>
    <t>Servicio de organización de eventos deportivos de alto rendimiento</t>
  </si>
  <si>
    <t>430200400</t>
  </si>
  <si>
    <t xml:space="preserve">Deportistas que participan en eventos deportivos de alto rendimiento con sede en Colombia </t>
  </si>
  <si>
    <t>4302075</t>
  </si>
  <si>
    <t>Servicio de asistencia técnica para la promoción del deporte</t>
  </si>
  <si>
    <t>430207500</t>
  </si>
  <si>
    <t xml:space="preserve">Organismos deportivos asistidos </t>
  </si>
  <si>
    <t>4302009</t>
  </si>
  <si>
    <t>430200900</t>
  </si>
  <si>
    <t>4302062</t>
  </si>
  <si>
    <t>430206200</t>
  </si>
  <si>
    <t>Capacitaciones realizada</t>
  </si>
  <si>
    <t>4599009</t>
  </si>
  <si>
    <t>Sedes construidas</t>
  </si>
  <si>
    <t>459900900</t>
  </si>
  <si>
    <t>3301051</t>
  </si>
  <si>
    <t>Servicio de educación informal al sector artístico y cultural</t>
  </si>
  <si>
    <t>330105100</t>
  </si>
  <si>
    <t>3301061</t>
  </si>
  <si>
    <t>Servicio de asistencia técnica en el fortalecimiento de los consejeros de cultura</t>
  </si>
  <si>
    <t>330106100</t>
  </si>
  <si>
    <t>3301065</t>
  </si>
  <si>
    <t>Servicio de asistencia técnica en asuntos de gestión de bibliotecas públicas y lectura.</t>
  </si>
  <si>
    <t>330106500</t>
  </si>
  <si>
    <t>3301069</t>
  </si>
  <si>
    <t>Documentos de investigación</t>
  </si>
  <si>
    <t>330106900</t>
  </si>
  <si>
    <t>Documentos de investigación realizados</t>
  </si>
  <si>
    <t>3301073</t>
  </si>
  <si>
    <t>Servicio de circulación artística y cultural</t>
  </si>
  <si>
    <t>330107300</t>
  </si>
  <si>
    <t>Contenidos culturales  en circulación</t>
  </si>
  <si>
    <t>3301087</t>
  </si>
  <si>
    <t>Servicio de educación informal en áreas artísticas y culturales</t>
  </si>
  <si>
    <t>330108700</t>
  </si>
  <si>
    <t>Cursos realizados</t>
  </si>
  <si>
    <t>3301090</t>
  </si>
  <si>
    <t>Centros culturales adecuados</t>
  </si>
  <si>
    <t>330109000</t>
  </si>
  <si>
    <t>3301095</t>
  </si>
  <si>
    <t>Servicio de asistencia técnica en gestión artística y cultural</t>
  </si>
  <si>
    <t>330109500</t>
  </si>
  <si>
    <t>3301098</t>
  </si>
  <si>
    <t>Servicio de acceso a materiales de lectura</t>
  </si>
  <si>
    <t>330109800</t>
  </si>
  <si>
    <t>Materiales de lectura disponibles en bibliotecas públicas y espacios no convencionales</t>
  </si>
  <si>
    <t>3301127</t>
  </si>
  <si>
    <t>Infraestructuras culturales dotadas</t>
  </si>
  <si>
    <t>330112700</t>
  </si>
  <si>
    <t>3301128</t>
  </si>
  <si>
    <t>Servicio de apoyo financiero para creadores y gestores culturales</t>
  </si>
  <si>
    <t>330112800</t>
  </si>
  <si>
    <t>Creadores y gestores culturales beneficiados</t>
  </si>
  <si>
    <t>3302003</t>
  </si>
  <si>
    <t>Documentos normativos</t>
  </si>
  <si>
    <t>330200300</t>
  </si>
  <si>
    <t>Documentos normativos realizados</t>
  </si>
  <si>
    <t>3302017</t>
  </si>
  <si>
    <t>Servicio de educación informal sobre museos</t>
  </si>
  <si>
    <t>330201700</t>
  </si>
  <si>
    <t>Capacitaciones realizadas</t>
  </si>
  <si>
    <t>3302019</t>
  </si>
  <si>
    <t>Servicio de educación informal a Vigías del Patrimonio</t>
  </si>
  <si>
    <t>330201900</t>
  </si>
  <si>
    <t>3302021</t>
  </si>
  <si>
    <t>Servicio de asistencia técnica en asuntos de gestión del patrimonio bibliográfico y documental.</t>
  </si>
  <si>
    <t>330202100</t>
  </si>
  <si>
    <t>Asistencias técnicas realizadas al sector bibliotecario, del libro y la lectura.</t>
  </si>
  <si>
    <t>3302042</t>
  </si>
  <si>
    <t>Servicio de asistencia técnica en el manejo y gestión del patrimonio arqueológico, antropológico e histórico.</t>
  </si>
  <si>
    <t>330204200</t>
  </si>
  <si>
    <t xml:space="preserve">Asistencias técnicas realizadas a entidades territoriales </t>
  </si>
  <si>
    <t>3302043</t>
  </si>
  <si>
    <t>Monumento histórico construido</t>
  </si>
  <si>
    <t>330204300</t>
  </si>
  <si>
    <t>Monumentos históricos construidos</t>
  </si>
  <si>
    <t>3302051</t>
  </si>
  <si>
    <t>Servicios de intervención al patrimonio material mueble</t>
  </si>
  <si>
    <t>330205100</t>
  </si>
  <si>
    <t>Obras restauradas</t>
  </si>
  <si>
    <t>3302053</t>
  </si>
  <si>
    <t>Servicio de asistencia técnica para los museos</t>
  </si>
  <si>
    <t>330205300</t>
  </si>
  <si>
    <t>Museos asesorados</t>
  </si>
  <si>
    <t>3502045</t>
  </si>
  <si>
    <t>Servicio de educación informal en asuntos turísticos</t>
  </si>
  <si>
    <t>350204500</t>
  </si>
  <si>
    <t>3502049</t>
  </si>
  <si>
    <t>Servicio de circuito turístico</t>
  </si>
  <si>
    <t>350204900</t>
  </si>
  <si>
    <t>Recorridos realizados</t>
  </si>
  <si>
    <t>3502090</t>
  </si>
  <si>
    <t>350209000</t>
  </si>
  <si>
    <t>Cursos ofrecidos</t>
  </si>
  <si>
    <t>4502022</t>
  </si>
  <si>
    <t>450202200</t>
  </si>
  <si>
    <t>Instancias territoriales de coordinación institucional asistidas y apoyadas</t>
  </si>
  <si>
    <t>4502035</t>
  </si>
  <si>
    <t>450203500</t>
  </si>
  <si>
    <t>4599028</t>
  </si>
  <si>
    <t>Servicio de información actualizado</t>
  </si>
  <si>
    <t>459902800</t>
  </si>
  <si>
    <t>Sistemas de información actualizados</t>
  </si>
  <si>
    <t>3603002</t>
  </si>
  <si>
    <t>Servicio de formación para el trabajo en competencias para la inserción laboral</t>
  </si>
  <si>
    <t>360300200</t>
  </si>
  <si>
    <t xml:space="preserve">Personas formadas </t>
  </si>
  <si>
    <t>4501049</t>
  </si>
  <si>
    <t>450104900</t>
  </si>
  <si>
    <t>3502003</t>
  </si>
  <si>
    <t>Servicio de asistencia técnica para el fortalecimiento de capacidades gerenciales</t>
  </si>
  <si>
    <t>350200300</t>
  </si>
  <si>
    <t>Programas de gestión empresarial ejecutados en unidades productivas</t>
  </si>
  <si>
    <t>3502022</t>
  </si>
  <si>
    <t>Servicio de asistencia técnica a las Mipymes para el acceso a nuevos mercados</t>
  </si>
  <si>
    <t>350202200</t>
  </si>
  <si>
    <t>Empresas asistidas técnicamente</t>
  </si>
  <si>
    <t>3502015</t>
  </si>
  <si>
    <t>Servicio para la formalización empresarial y de productos y/o Servicio</t>
  </si>
  <si>
    <t>350201500</t>
  </si>
  <si>
    <t>Empresas asistidas técnicamente en temas de legalidad y/o formalización.</t>
  </si>
  <si>
    <t>3502010</t>
  </si>
  <si>
    <t>Servicio de apoyo financiero para agregar valor a los productos y mejorar los canales de comercialización</t>
  </si>
  <si>
    <t>350201000</t>
  </si>
  <si>
    <t>Proyectos cofinanciados para agregar valor a los productos y/o mejorar los canales de comercialización</t>
  </si>
  <si>
    <t>3502007</t>
  </si>
  <si>
    <t>Servicio de asistencia técnica para el desarrollo de iniciativas clústeres</t>
  </si>
  <si>
    <t>350200700</t>
  </si>
  <si>
    <t>Clústeres asistidos en la implementación de los planes de acción</t>
  </si>
  <si>
    <t>3502036</t>
  </si>
  <si>
    <t>Servicio de apoyo financiero para la competitividad turística</t>
  </si>
  <si>
    <t>350203600</t>
  </si>
  <si>
    <t>Proyectos cofinanciados para la adecuación de la oferta turística</t>
  </si>
  <si>
    <t>3502037</t>
  </si>
  <si>
    <t>Servicio de apoyo financiero para la promoción turística nacional e internacional</t>
  </si>
  <si>
    <t>350203700</t>
  </si>
  <si>
    <t>Proyectos cofinanciados para promover el mercadeo y promoción turística a nivel nacional e internacional</t>
  </si>
  <si>
    <t>3502055</t>
  </si>
  <si>
    <t>Centro turístico mantenido</t>
  </si>
  <si>
    <t>350205500</t>
  </si>
  <si>
    <t>3502039</t>
  </si>
  <si>
    <t>Servicio de asistencia técnica a los entes territoriales para el desarrollo turístico</t>
  </si>
  <si>
    <t>350203900</t>
  </si>
  <si>
    <t>Entidades territoriales asistidas técnicamente</t>
  </si>
  <si>
    <t>3502060</t>
  </si>
  <si>
    <t>Embarcadero construido</t>
  </si>
  <si>
    <t>350206000</t>
  </si>
  <si>
    <t>3502072</t>
  </si>
  <si>
    <t>Marina construida</t>
  </si>
  <si>
    <t>350207200</t>
  </si>
  <si>
    <t>3502047</t>
  </si>
  <si>
    <t>350204700</t>
  </si>
  <si>
    <t>3602017</t>
  </si>
  <si>
    <t>Servicio de asistencia técnica para la generación y formalización de empresa</t>
  </si>
  <si>
    <t>360201700</t>
  </si>
  <si>
    <t>Planes de negocio formulados</t>
  </si>
  <si>
    <t>3602004</t>
  </si>
  <si>
    <t>Servicio de colocación laboral</t>
  </si>
  <si>
    <t>360200400</t>
  </si>
  <si>
    <t>Personas colocadas laboralmente</t>
  </si>
  <si>
    <t>3604003</t>
  </si>
  <si>
    <t>360400300</t>
  </si>
  <si>
    <t>Documentos normativos elaborados</t>
  </si>
  <si>
    <t>3906013</t>
  </si>
  <si>
    <t>Servicio de apoyo para la generación de prototipos de materiales, productos o dispositivos</t>
  </si>
  <si>
    <t>390601300</t>
  </si>
  <si>
    <t>Prototipos desarrollados</t>
  </si>
  <si>
    <t>3906009</t>
  </si>
  <si>
    <t>Servicios de apoyo financiero para programas y proyectos de CTI que promueven la innovación, la transferencia tecnológica y el emprendimiento</t>
  </si>
  <si>
    <t>390600900</t>
  </si>
  <si>
    <t>Programas y proyectos financiados</t>
  </si>
  <si>
    <t>3906020</t>
  </si>
  <si>
    <t xml:space="preserve">Infraestructura para la I+D+i dotada </t>
  </si>
  <si>
    <t>390602000</t>
  </si>
  <si>
    <t>Centros o laboratorios dotados</t>
  </si>
  <si>
    <t>3906021</t>
  </si>
  <si>
    <t>Infraestructura para la I+D+i adecuada</t>
  </si>
  <si>
    <t>390602100</t>
  </si>
  <si>
    <t>Centros o laboratorios adecuados</t>
  </si>
  <si>
    <t>3906015</t>
  </si>
  <si>
    <t>390601500</t>
  </si>
  <si>
    <t>3906012</t>
  </si>
  <si>
    <t>390601200</t>
  </si>
  <si>
    <t>Documentos de investigación elaborados</t>
  </si>
  <si>
    <t>3906019</t>
  </si>
  <si>
    <t xml:space="preserve">Servicios de apoyo para la implementación de innovación en las empresas </t>
  </si>
  <si>
    <t>390601900</t>
  </si>
  <si>
    <t>Empresas apoyadas</t>
  </si>
  <si>
    <t>3906005</t>
  </si>
  <si>
    <t>Servicio de apoyo financiero a programas y proyectos de Ciencia, Tecnología e Innovación (CTI) para la generación de conocimiento, desarrollo tecnológico e innovación. (I+D+i)</t>
  </si>
  <si>
    <t>390600500</t>
  </si>
  <si>
    <t xml:space="preserve">Programas y proyectos financiados </t>
  </si>
  <si>
    <t>3906001</t>
  </si>
  <si>
    <t>Servicio de apoyo financiero para el fortalecimiento de las vocaciones científicas en CTI</t>
  </si>
  <si>
    <t>390600100</t>
  </si>
  <si>
    <t>Personas apoyadas en su vocación científica</t>
  </si>
  <si>
    <t>3906002</t>
  </si>
  <si>
    <t>Servicio de apoyo financiero para la vinculación de jóvenes investigadores</t>
  </si>
  <si>
    <t>390600200</t>
  </si>
  <si>
    <t>Becas de pasantía otorgadas</t>
  </si>
  <si>
    <t>3906003</t>
  </si>
  <si>
    <t>Servicio de apoyo financiero para la formación de nivel maestría</t>
  </si>
  <si>
    <t>390600300</t>
  </si>
  <si>
    <t>Becas de maestría otorgadas</t>
  </si>
  <si>
    <t>3906004</t>
  </si>
  <si>
    <t>Servicio de apoyo financiero para la formación de nivel doctoral</t>
  </si>
  <si>
    <t>390600400</t>
  </si>
  <si>
    <t>Becas de nivel doctoral otorgadas</t>
  </si>
  <si>
    <t>3906011</t>
  </si>
  <si>
    <t>Servicio de apropiación social del conocimiento</t>
  </si>
  <si>
    <t>390601100</t>
  </si>
  <si>
    <t>Estrategias de apropiación realizadas</t>
  </si>
  <si>
    <t>1702010</t>
  </si>
  <si>
    <t>Servicio de asistencia técnica agropecuaria dirigida a pequeños productores</t>
  </si>
  <si>
    <t>170201000</t>
  </si>
  <si>
    <t>Pequeños productores rurales asistidos técnicamente</t>
  </si>
  <si>
    <t>1702021</t>
  </si>
  <si>
    <t>Servicio de acompañamiento productivo y empresarial</t>
  </si>
  <si>
    <t>170202100</t>
  </si>
  <si>
    <t>Unidades productivas beneficiadas</t>
  </si>
  <si>
    <t>1702011</t>
  </si>
  <si>
    <t>Servicio de asesoría para el fortalecimiento de la asociatividad</t>
  </si>
  <si>
    <t>170201100</t>
  </si>
  <si>
    <t>Asociaciones fortalecidas</t>
  </si>
  <si>
    <t>1702017</t>
  </si>
  <si>
    <t>Servicio de apoyo para el fomento organizativo de la Agricultura Campesina, Familiar y Comunitaria</t>
  </si>
  <si>
    <t>170201700</t>
  </si>
  <si>
    <t>Productores agropecuarios apoyados</t>
  </si>
  <si>
    <t>1702023</t>
  </si>
  <si>
    <t>170202300</t>
  </si>
  <si>
    <t>1702036</t>
  </si>
  <si>
    <t>Servicio de apoyo financiero para la inclusión financiera</t>
  </si>
  <si>
    <t>170203600</t>
  </si>
  <si>
    <t>Familias beneficiarias</t>
  </si>
  <si>
    <t>1703009</t>
  </si>
  <si>
    <t>Servicio de apoyo financiero para la gestión de riesgos agropecuarios</t>
  </si>
  <si>
    <t>170300900</t>
  </si>
  <si>
    <t>Productores beneficiarios de nuevos esquemas e instrumentos financieros para la gestión de riesgos agropecuarios.</t>
  </si>
  <si>
    <t>1704001</t>
  </si>
  <si>
    <t>Cartografía de zonificación y evaluación de tierras</t>
  </si>
  <si>
    <t>170400100</t>
  </si>
  <si>
    <t>Mapas de zonificación elaborados</t>
  </si>
  <si>
    <t>1708041</t>
  </si>
  <si>
    <t>Servicio de extensión agropecuaria</t>
  </si>
  <si>
    <t>170804100</t>
  </si>
  <si>
    <t>Productores atendidos con servicio de extensión agropecuaria</t>
  </si>
  <si>
    <t>1709001</t>
  </si>
  <si>
    <t>Alevinos</t>
  </si>
  <si>
    <t>170900100</t>
  </si>
  <si>
    <t>alevinos utilizados en actividades de repoblamiento</t>
  </si>
  <si>
    <t>1709016</t>
  </si>
  <si>
    <t>Centros de acopio construidos</t>
  </si>
  <si>
    <t>170901600</t>
  </si>
  <si>
    <t>1709013</t>
  </si>
  <si>
    <t>Centros de acopio adecuados</t>
  </si>
  <si>
    <t>170901300</t>
  </si>
  <si>
    <t>1709043</t>
  </si>
  <si>
    <t>Infraestructura de producción agrícola construida</t>
  </si>
  <si>
    <t>170904300</t>
  </si>
  <si>
    <t>1709049</t>
  </si>
  <si>
    <t>Infraestructura de producción pecuaria construida</t>
  </si>
  <si>
    <t>170904900</t>
  </si>
  <si>
    <t>1709055</t>
  </si>
  <si>
    <t>Infraestructura para el almacenamiento construida</t>
  </si>
  <si>
    <t>170905500</t>
  </si>
  <si>
    <t>1709062</t>
  </si>
  <si>
    <t>Infraestructura para la transformación de productos agropecuarios construida</t>
  </si>
  <si>
    <t>170906200</t>
  </si>
  <si>
    <t>4001042</t>
  </si>
  <si>
    <t>Vivienda de Interés Social construidas</t>
  </si>
  <si>
    <t>400104200</t>
  </si>
  <si>
    <t>4001031</t>
  </si>
  <si>
    <t>Servicio de apoyo financiero para adquisición de vivienda</t>
  </si>
  <si>
    <t>400103100</t>
  </si>
  <si>
    <t>Hogares beneficiados con adquisición de vivienda </t>
  </si>
  <si>
    <t>4001030</t>
  </si>
  <si>
    <t>Estudios de pre inversión e inversión</t>
  </si>
  <si>
    <t>400103000</t>
  </si>
  <si>
    <t xml:space="preserve">Estudios o diseños realizados </t>
  </si>
  <si>
    <t>4001044</t>
  </si>
  <si>
    <t>Vivienda de Interés Social mejoradas</t>
  </si>
  <si>
    <t>400104400</t>
  </si>
  <si>
    <t>4001007</t>
  </si>
  <si>
    <t>Servicio de saneamiento y titulación de bienes fiscales</t>
  </si>
  <si>
    <t>400100700</t>
  </si>
  <si>
    <t>Bienes fiscales saneados y titulados</t>
  </si>
  <si>
    <t>4001033</t>
  </si>
  <si>
    <t>Servicio de apoyo financiero para arrendamiento de vivienda</t>
  </si>
  <si>
    <t>400103300</t>
  </si>
  <si>
    <t>Hogares beneficiados con arrendamiento de vivienda</t>
  </si>
  <si>
    <t>4003015</t>
  </si>
  <si>
    <t>Acueductos construidos</t>
  </si>
  <si>
    <t>400301500</t>
  </si>
  <si>
    <t>4003016</t>
  </si>
  <si>
    <t>Acueductos ampliados</t>
  </si>
  <si>
    <t>400301600</t>
  </si>
  <si>
    <t>4003017</t>
  </si>
  <si>
    <t>Acueductos optimizados</t>
  </si>
  <si>
    <t>400301700</t>
  </si>
  <si>
    <t>4599030</t>
  </si>
  <si>
    <t>459903000</t>
  </si>
  <si>
    <t>4003042</t>
  </si>
  <si>
    <t>400304200</t>
  </si>
  <si>
    <t>4003018</t>
  </si>
  <si>
    <t>Alcantarillados construidos</t>
  </si>
  <si>
    <t>400301800</t>
  </si>
  <si>
    <t>4003019</t>
  </si>
  <si>
    <t>Alcantarillados ampliados</t>
  </si>
  <si>
    <t>400301900</t>
  </si>
  <si>
    <t>4003020</t>
  </si>
  <si>
    <t>Alcantarillados optimizados</t>
  </si>
  <si>
    <t>400302000</t>
  </si>
  <si>
    <t>4003052</t>
  </si>
  <si>
    <t>Servicio de asistencia técnica para la administración y operación de los servicios públicos domiciliarios</t>
  </si>
  <si>
    <t>400305200</t>
  </si>
  <si>
    <t>4003012</t>
  </si>
  <si>
    <t>Soluciones de disposición final de residuos solidos construidas</t>
  </si>
  <si>
    <t>400301200</t>
  </si>
  <si>
    <t>4003021</t>
  </si>
  <si>
    <t>Servicios de asistencia técnica en manejo de residuos solidos</t>
  </si>
  <si>
    <t>400302100</t>
  </si>
  <si>
    <t>3201002</t>
  </si>
  <si>
    <t>Documentos de lineamientos técnicos para el fortalecimiento del desempeño ambiental de los sectores productivos</t>
  </si>
  <si>
    <t>320100200</t>
  </si>
  <si>
    <t>3201004</t>
  </si>
  <si>
    <t>Servicio de asistencia técnica en el marco de la formulación e implementación de proyectos demostrativos para la reducción de impactos ambientales de la minería</t>
  </si>
  <si>
    <t>320100400</t>
  </si>
  <si>
    <t>Proyectos demostrativos para la reducción de impactos ambientales de la minería diseñados</t>
  </si>
  <si>
    <t>3502095</t>
  </si>
  <si>
    <t>Servicios de apoyo para el fomento de capacidades en economía circulary sostenibilidad</t>
  </si>
  <si>
    <t>350209500</t>
  </si>
  <si>
    <t>Empresas intervenidas en temas de economía circular y sostenibilidad</t>
  </si>
  <si>
    <t>3202005</t>
  </si>
  <si>
    <t>Servicio de restauración de ecosistemas</t>
  </si>
  <si>
    <t>320200500</t>
  </si>
  <si>
    <t>Áreas en proceso de restauración</t>
  </si>
  <si>
    <t>3202043</t>
  </si>
  <si>
    <t>Servicio apoyo financiero para la implementación de esquemas de pago por Servicio ambientales</t>
  </si>
  <si>
    <t>320204300</t>
  </si>
  <si>
    <t>Áreas con esquemas de Pago por Servicios Ambientales implementados</t>
  </si>
  <si>
    <t>3203043</t>
  </si>
  <si>
    <t>Obras de recarga artificial de acuíferos</t>
  </si>
  <si>
    <t>320304300</t>
  </si>
  <si>
    <t xml:space="preserve">Obras de recarga de acuíferos construidas </t>
  </si>
  <si>
    <t>3204039</t>
  </si>
  <si>
    <t>Estaciones meteorológicas construidas</t>
  </si>
  <si>
    <t>320403900</t>
  </si>
  <si>
    <t xml:space="preserve">Estaciones meteorológicas construidas </t>
  </si>
  <si>
    <t>3206004</t>
  </si>
  <si>
    <t>Servicio de educación informal en gestión del cambio climático para un desarrollo bajo en carbono y resiliente al clima</t>
  </si>
  <si>
    <t>320600400</t>
  </si>
  <si>
    <t>Personas capacitadas en gestión del cambio climático</t>
  </si>
  <si>
    <t>3206003</t>
  </si>
  <si>
    <t>Servicio de apoyo técnico para la implementación de acciones de mitigación y adaptación al cambio climático</t>
  </si>
  <si>
    <t>320600300</t>
  </si>
  <si>
    <t>Pilotos con acciones de mitigación y adaptación al cambio climático desarrollados</t>
  </si>
  <si>
    <t>3206005</t>
  </si>
  <si>
    <t>Servicio de divulgación de la información en gestión del cambio climático para un desarrollo bajo en carbono y resiliente al clima</t>
  </si>
  <si>
    <t>320600500</t>
  </si>
  <si>
    <t xml:space="preserve">Campañas de información en gestión de cambio climático realizadas </t>
  </si>
  <si>
    <t>3206008</t>
  </si>
  <si>
    <t>Servicio de educación formal en gestión del cambio climático para un desarrollo bajo en carbono y resiliente al clima</t>
  </si>
  <si>
    <t>320600800</t>
  </si>
  <si>
    <t>Número de entidades orientadas</t>
  </si>
  <si>
    <t>3207019</t>
  </si>
  <si>
    <t>Servicio de restauración ecológica de ecosistemas de manglar</t>
  </si>
  <si>
    <t>320701900</t>
  </si>
  <si>
    <t>Manglar en proceso de restauración</t>
  </si>
  <si>
    <t>3208006</t>
  </si>
  <si>
    <t>Servicio de asistencia técnica para la implementación de lasestrategias educativo ambientales y de participación</t>
  </si>
  <si>
    <t>320800600</t>
  </si>
  <si>
    <t xml:space="preserve">Estrategias educativo ambientales y de participación implementadas </t>
  </si>
  <si>
    <t>3208007</t>
  </si>
  <si>
    <t>Servicio de apoyo técnico a proyectos de educación ambiental y participación con enfoque diferencial</t>
  </si>
  <si>
    <t>320800700</t>
  </si>
  <si>
    <t>Proyectos de etnoeducación apoyados</t>
  </si>
  <si>
    <t>3208010</t>
  </si>
  <si>
    <t>Servicio de educación informal ambiental</t>
  </si>
  <si>
    <t>320801000</t>
  </si>
  <si>
    <t>3208008</t>
  </si>
  <si>
    <t>Servicio de divulgación de la información de la política nacional de educación ambiental y participación</t>
  </si>
  <si>
    <t>320800800</t>
  </si>
  <si>
    <t>Campañas de educación ambiental y participación implementadas</t>
  </si>
  <si>
    <t>2101002</t>
  </si>
  <si>
    <t>Estudios de pre inversión</t>
  </si>
  <si>
    <t>210100200</t>
  </si>
  <si>
    <t>Estudios de pre inversión realizados</t>
  </si>
  <si>
    <t>2101016</t>
  </si>
  <si>
    <t>Redes domiciliarias de gas combustible instaladas</t>
  </si>
  <si>
    <t>210101600</t>
  </si>
  <si>
    <t>Viviendas conectadas a la red local de gas combustible</t>
  </si>
  <si>
    <t>2102033</t>
  </si>
  <si>
    <t>210203300</t>
  </si>
  <si>
    <t>2102045</t>
  </si>
  <si>
    <t>Redes domiciliarias de energía eléctrica instaladas</t>
  </si>
  <si>
    <t>210204500</t>
  </si>
  <si>
    <t>Viviendas conectadas  a la red del sistema de distribución local de energía eléctrica</t>
  </si>
  <si>
    <t>2102038</t>
  </si>
  <si>
    <t>Central de generación fotovoltaica construida</t>
  </si>
  <si>
    <t>210203800</t>
  </si>
  <si>
    <t>2102040</t>
  </si>
  <si>
    <t>Central de generación con biomasa construida</t>
  </si>
  <si>
    <t>210204000</t>
  </si>
  <si>
    <t>2102060</t>
  </si>
  <si>
    <t>Servicio de apoyo financiero para la financiación de infraestructura de energía eléctrica en las zonas no interconectadas</t>
  </si>
  <si>
    <t>210206000</t>
  </si>
  <si>
    <t>Usuarios beneficiados con la ampliación de cobertura</t>
  </si>
  <si>
    <t>2102061</t>
  </si>
  <si>
    <t>Servicio de apoyo financiero para la financiación de infraestructura de energía eléctrica en las zonas rurales interconectadas</t>
  </si>
  <si>
    <t>210206100</t>
  </si>
  <si>
    <t>2102062</t>
  </si>
  <si>
    <t xml:space="preserve">Servicios de apoyo a la implementación de fuentes no convencionales de energía </t>
  </si>
  <si>
    <t>210206200</t>
  </si>
  <si>
    <t>Usuarios beneficiados</t>
  </si>
  <si>
    <t>2102063</t>
  </si>
  <si>
    <t>Servicios de apoyo a la implementacion de medidas de eficiencia energética</t>
  </si>
  <si>
    <t>210206300</t>
  </si>
  <si>
    <t>2104010</t>
  </si>
  <si>
    <t>Servicio de educación para el trabajo en actividades mineras</t>
  </si>
  <si>
    <t>210401000</t>
  </si>
  <si>
    <t>Personas certificadas</t>
  </si>
  <si>
    <t>2104014</t>
  </si>
  <si>
    <t>210401400</t>
  </si>
  <si>
    <t>2402114</t>
  </si>
  <si>
    <t>Vía urbana mejorada</t>
  </si>
  <si>
    <t>240211400</t>
  </si>
  <si>
    <t xml:space="preserve">Vía urbana mejorada </t>
  </si>
  <si>
    <t>2402006</t>
  </si>
  <si>
    <t>Vía secundaria mejorada</t>
  </si>
  <si>
    <t>240200600</t>
  </si>
  <si>
    <t>2402041</t>
  </si>
  <si>
    <t>Vía terciaria mejorada</t>
  </si>
  <si>
    <t>240204100</t>
  </si>
  <si>
    <t>2402045</t>
  </si>
  <si>
    <t>Vía terciaria rehabilitada</t>
  </si>
  <si>
    <t>240204500</t>
  </si>
  <si>
    <t xml:space="preserve">Vía terciaria rehabilitada </t>
  </si>
  <si>
    <t>2406052</t>
  </si>
  <si>
    <t>Canal navegable</t>
  </si>
  <si>
    <t>240605200</t>
  </si>
  <si>
    <t>Canal navegable intervenido</t>
  </si>
  <si>
    <t>2406045</t>
  </si>
  <si>
    <t>Obras para la prevención y control de inundaciones</t>
  </si>
  <si>
    <t>240604500</t>
  </si>
  <si>
    <t>Estructura construida</t>
  </si>
  <si>
    <t>2409014</t>
  </si>
  <si>
    <t>240901400</t>
  </si>
  <si>
    <t>Documentos de planeación realizados</t>
  </si>
  <si>
    <t>2409006</t>
  </si>
  <si>
    <t>Servicio de educación informal en seguridad en Servicio de transporte</t>
  </si>
  <si>
    <t>240900600</t>
  </si>
  <si>
    <t>2409012</t>
  </si>
  <si>
    <t>Documentos de Investigación</t>
  </si>
  <si>
    <t>240901200</t>
  </si>
  <si>
    <t>Documentos de Investigación realizados</t>
  </si>
  <si>
    <t>2409009</t>
  </si>
  <si>
    <t>Servicio de promoción y difusión para la seguridad de transporte</t>
  </si>
  <si>
    <t>240900900</t>
  </si>
  <si>
    <t>Estrategias implementadas</t>
  </si>
  <si>
    <t>2409007</t>
  </si>
  <si>
    <t>Servicio de asistencia técnica en temas de seguridad de transporte</t>
  </si>
  <si>
    <t>240900700</t>
  </si>
  <si>
    <t>2409013</t>
  </si>
  <si>
    <t>Infraestructura de transporte para la seguridad vial</t>
  </si>
  <si>
    <t>240901300</t>
  </si>
  <si>
    <t xml:space="preserve">Vías con infraestructura instalada </t>
  </si>
  <si>
    <t>2409038</t>
  </si>
  <si>
    <t>Vías con obras complementarias de seguridad vial</t>
  </si>
  <si>
    <t>240903800</t>
  </si>
  <si>
    <t>2301079</t>
  </si>
  <si>
    <t xml:space="preserve"> Servicio de acceso zonas digitales</t>
  </si>
  <si>
    <t>230107900</t>
  </si>
  <si>
    <t>Zonas digitales instaladas</t>
  </si>
  <si>
    <t>2301027</t>
  </si>
  <si>
    <t>Servicio de conexiones a redes de acceso</t>
  </si>
  <si>
    <t>230102700</t>
  </si>
  <si>
    <t>Conexiones a internet fijo y / o móvil</t>
  </si>
  <si>
    <t>2301062</t>
  </si>
  <si>
    <t>Servicio de apoyo en tecnologías de la información y las comunicaciones para la educación básica, primaria y secundaria</t>
  </si>
  <si>
    <t>230106200</t>
  </si>
  <si>
    <t>Estudiantes de sedes educativas oficiales beneficiados con el servicio de apoyo en tecnologías de la información y las comunicaciones para la educación</t>
  </si>
  <si>
    <t>2301008</t>
  </si>
  <si>
    <t>Estaciones de radiodifusión</t>
  </si>
  <si>
    <t>230100800</t>
  </si>
  <si>
    <t>Estaciones terrenas en funcionamiento</t>
  </si>
  <si>
    <t>2301080</t>
  </si>
  <si>
    <t>230108000</t>
  </si>
  <si>
    <t>Estudios de preinversión elaborados</t>
  </si>
  <si>
    <t>2302054</t>
  </si>
  <si>
    <t>Servicio de difusión para promover el uso de internet</t>
  </si>
  <si>
    <t>230205400</t>
  </si>
  <si>
    <t>Eventos de difusión para promover el uso de internet realizados</t>
  </si>
  <si>
    <t>2302021</t>
  </si>
  <si>
    <t>Servicio de asistencia técnica a emprendedores y empresas</t>
  </si>
  <si>
    <t>230202100</t>
  </si>
  <si>
    <t>Emprendedores y empresas asistidas técnicamente</t>
  </si>
  <si>
    <t>2302086</t>
  </si>
  <si>
    <t>Servicios de Información para la implementación de la Estrategia de Gobierno digital</t>
  </si>
  <si>
    <t>230208600</t>
  </si>
  <si>
    <t>Herramientas tecnológicas de Gobierno digital  implemetadas</t>
  </si>
  <si>
    <t>4599011</t>
  </si>
  <si>
    <t>Sedes adecuadas</t>
  </si>
  <si>
    <t>459901100</t>
  </si>
  <si>
    <t>4599013</t>
  </si>
  <si>
    <t>Sedes restauradas</t>
  </si>
  <si>
    <t>459901300</t>
  </si>
  <si>
    <t>4599018</t>
  </si>
  <si>
    <t>459901800</t>
  </si>
  <si>
    <t>4599029</t>
  </si>
  <si>
    <t>459902900</t>
  </si>
  <si>
    <t>4599034</t>
  </si>
  <si>
    <t>Sedes dotadas</t>
  </si>
  <si>
    <t>459903400</t>
  </si>
  <si>
    <t>4599036</t>
  </si>
  <si>
    <t>Servicio de gestión documental actualizado</t>
  </si>
  <si>
    <t>459903600</t>
  </si>
  <si>
    <t>Sistema de gestión documental actualizado</t>
  </si>
  <si>
    <t>4599038</t>
  </si>
  <si>
    <t>Servicio de apoyo financiero para el fortalecimiento del talento humano</t>
  </si>
  <si>
    <t>459903800</t>
  </si>
  <si>
    <t>Funcionarios apoyados</t>
  </si>
  <si>
    <t>0401102</t>
  </si>
  <si>
    <t>Servicio de información implementado</t>
  </si>
  <si>
    <t>040110200</t>
  </si>
  <si>
    <t>0401103</t>
  </si>
  <si>
    <t>Documentos metodológicos</t>
  </si>
  <si>
    <t>040110300</t>
  </si>
  <si>
    <t>Documentos metodológicos elaborados</t>
  </si>
  <si>
    <t>4002016</t>
  </si>
  <si>
    <t>400201600</t>
  </si>
  <si>
    <t>4599021</t>
  </si>
  <si>
    <t>459902100</t>
  </si>
  <si>
    <t>4501026</t>
  </si>
  <si>
    <t>Documentos Planeacion</t>
  </si>
  <si>
    <t>450102600</t>
  </si>
  <si>
    <t>Planes estratégicos elaborados</t>
  </si>
  <si>
    <t>4501044</t>
  </si>
  <si>
    <t>450104400</t>
  </si>
  <si>
    <t>Documentos metodológicos realizados</t>
  </si>
  <si>
    <t>4501052</t>
  </si>
  <si>
    <t>Servicio de inteligencia técnica</t>
  </si>
  <si>
    <t>450105200</t>
  </si>
  <si>
    <t>Equipos para inteligencia adquiridos</t>
  </si>
  <si>
    <t>4501056</t>
  </si>
  <si>
    <t>Servicio de apoyo financiero para la justicia y seguridad</t>
  </si>
  <si>
    <t>450105600</t>
  </si>
  <si>
    <t>Recompensas entregadas a la ciudadanía</t>
  </si>
  <si>
    <t>4501071</t>
  </si>
  <si>
    <t>Infraestructura operacional construida</t>
  </si>
  <si>
    <t>450107100</t>
  </si>
  <si>
    <t>1206007</t>
  </si>
  <si>
    <t>Servicio de bienestar a la población privada de libertad</t>
  </si>
  <si>
    <t>120600700</t>
  </si>
  <si>
    <t>Personas privadas de la libertad con Servicio de bienestar</t>
  </si>
  <si>
    <t>1206005</t>
  </si>
  <si>
    <t>Servicio de resocialización de personas privadas de la libertad</t>
  </si>
  <si>
    <t>120600500</t>
  </si>
  <si>
    <t>Personas privadas de la libertad (PPL) que reciben Servicio de resocialización</t>
  </si>
  <si>
    <t>1206008</t>
  </si>
  <si>
    <t>Infraestructura penitenciaria y carcelaria dotada</t>
  </si>
  <si>
    <t>120600800</t>
  </si>
  <si>
    <t>Establecimientos de reclusión (nacionales y territoriales) dotados</t>
  </si>
  <si>
    <t>2502002</t>
  </si>
  <si>
    <t>Servicio de asistencia técnica para atención, orientación y asesoría en materia de Derechos Humanos, el Derecho Internacional Humanitario y en escenarios de paz</t>
  </si>
  <si>
    <t>250200200</t>
  </si>
  <si>
    <t>4102026</t>
  </si>
  <si>
    <t>Centros de Atención Especializada - CAE para el restablecimiento de derechos construidos</t>
  </si>
  <si>
    <t>410202600</t>
  </si>
  <si>
    <t>4502008</t>
  </si>
  <si>
    <t>Salón comunal dotado</t>
  </si>
  <si>
    <t>450200800</t>
  </si>
  <si>
    <t>Salones comunales dotados</t>
  </si>
  <si>
    <t>4502026</t>
  </si>
  <si>
    <t>450202600</t>
  </si>
  <si>
    <t>4502025</t>
  </si>
  <si>
    <t>Servicio de organización de procesos electorales</t>
  </si>
  <si>
    <t>450202500</t>
  </si>
  <si>
    <t>procesos electorales realizados</t>
  </si>
  <si>
    <t>4501058</t>
  </si>
  <si>
    <t>Infraestructura para el bienestar animal construida y dotada</t>
  </si>
  <si>
    <t>450105800</t>
  </si>
  <si>
    <t>Infraestructura para el bienestar animal construida</t>
  </si>
  <si>
    <t>4501063</t>
  </si>
  <si>
    <t>Servicio de apoyo financiero para la atención integral de animales</t>
  </si>
  <si>
    <t>450106300</t>
  </si>
  <si>
    <t>Prestadores del servicio de atención integral de animales apoyados</t>
  </si>
  <si>
    <t>4503004</t>
  </si>
  <si>
    <t>Servicio de atención a emergencias y desastres</t>
  </si>
  <si>
    <t>450300400</t>
  </si>
  <si>
    <t>Emergencias y desastres atendidas</t>
  </si>
  <si>
    <t>4503018</t>
  </si>
  <si>
    <t>"Servicio de monitoreo y seguimiento para la gestión del riesgo"</t>
  </si>
  <si>
    <t>450301800</t>
  </si>
  <si>
    <t>Sistemas de Alerta Temprana implementados</t>
  </si>
  <si>
    <t>4503028</t>
  </si>
  <si>
    <t>Servicios de apoyo para atención de  población afectada por situaciones de emergencia, desastre o declaratorias de calamidad pública</t>
  </si>
  <si>
    <t>450302800</t>
  </si>
  <si>
    <t>Personas afectadas por situaciones de emergencia, desastre o declaratorias de calamidad pública apoyadas</t>
  </si>
  <si>
    <t>4503035</t>
  </si>
  <si>
    <t>Servicio prevención y control de incendios</t>
  </si>
  <si>
    <t>450303500</t>
  </si>
  <si>
    <t>Cuerpos de bomberos disponibles para la prevención y control de incendios en la entidad territorial</t>
  </si>
  <si>
    <t>4101103</t>
  </si>
  <si>
    <t>410110300</t>
  </si>
  <si>
    <t>4101018</t>
  </si>
  <si>
    <t>Centros regionales o puntos de atención a víctimas dotados</t>
  </si>
  <si>
    <t>410101800</t>
  </si>
  <si>
    <t>Centros regionales y puntos de atención a víctimas dotados</t>
  </si>
  <si>
    <t>4101099</t>
  </si>
  <si>
    <t>Servicio de ayuda humanitaria en prevención, inmediatez y  emergencia en especie</t>
  </si>
  <si>
    <t>410109900</t>
  </si>
  <si>
    <t>Hogares víctimas con ayuda humanitaria en especie</t>
  </si>
  <si>
    <t>4101027</t>
  </si>
  <si>
    <t>Servicio de asistencia funeraria</t>
  </si>
  <si>
    <t>410102700</t>
  </si>
  <si>
    <t>Procesos de entrega de cuerpos o restos óseos acompañados según solicitudes remitidas por la Fiscalía</t>
  </si>
  <si>
    <t>4101073</t>
  </si>
  <si>
    <t>Servicio de apoyo para la generación de ingresos</t>
  </si>
  <si>
    <t>410107300</t>
  </si>
  <si>
    <t>Hogares con asistencia técnica para la generación de ingresos</t>
  </si>
  <si>
    <t>4101014</t>
  </si>
  <si>
    <t>Servicio de caracterización de la población víctima para su posterior atención, asistencia y reparación integral</t>
  </si>
  <si>
    <t>410101400</t>
  </si>
  <si>
    <t>Víctimas caracterizadas</t>
  </si>
  <si>
    <t>4101045</t>
  </si>
  <si>
    <t>Servicio de asistencia técnica para la formulación de planes y proyectos de reparación colectiva</t>
  </si>
  <si>
    <t>410104500</t>
  </si>
  <si>
    <t>Sujetos colectivos con proyecto o plan formulado</t>
  </si>
  <si>
    <t>4101090</t>
  </si>
  <si>
    <t>Servicios de apoyo para el desarrollo de obras de infraestructura para la prevención y atención de emergencias humanitarias</t>
  </si>
  <si>
    <t>410109000</t>
  </si>
  <si>
    <t>Proyectos apoyados en ejecución de obras de infraestructura social</t>
  </si>
  <si>
    <t>4101011</t>
  </si>
  <si>
    <t>Servicio de asistencia técnica para la realización de iniciativas de memoria histórica</t>
  </si>
  <si>
    <t>410101100</t>
  </si>
  <si>
    <t>Iniciativas de memoria histórica asistidas técnicamente</t>
  </si>
  <si>
    <t>4101068</t>
  </si>
  <si>
    <t>Servicios de divulgación de tematicas de memoria histórica</t>
  </si>
  <si>
    <t>410106800</t>
  </si>
  <si>
    <t>4101092</t>
  </si>
  <si>
    <t>Servicios de satisfacción y garantías de no repetición a víctimas del conflicto armado</t>
  </si>
  <si>
    <t>410109200</t>
  </si>
  <si>
    <t>Víctimas que acceden a medidas de satisfacción y de garantías de no repetición a nivel individual</t>
  </si>
  <si>
    <t>4101038</t>
  </si>
  <si>
    <t>Servicio de asistencia técnica para la participación de las víctimas</t>
  </si>
  <si>
    <t>410103800</t>
  </si>
  <si>
    <t>Eventos de participación realizados</t>
  </si>
  <si>
    <t>1704003</t>
  </si>
  <si>
    <t>170400300</t>
  </si>
  <si>
    <t>1702007</t>
  </si>
  <si>
    <t>Servicio de apoyo financiero para proyectos productivos</t>
  </si>
  <si>
    <t>170200700</t>
  </si>
  <si>
    <t>Proyectos productivos cofinanciados</t>
  </si>
  <si>
    <t>Periodo</t>
  </si>
  <si>
    <t>Nombre</t>
  </si>
  <si>
    <t>En mayuscula</t>
  </si>
  <si>
    <t>Primer trimestre 2025</t>
  </si>
  <si>
    <t>Segundo trimestre 2025</t>
  </si>
  <si>
    <t>Tercer trimestre 2025</t>
  </si>
  <si>
    <t>Cuarto trimestre 2025</t>
  </si>
  <si>
    <t>Primer trimestre 2026</t>
  </si>
  <si>
    <t>Segundo trimestre 2026</t>
  </si>
  <si>
    <t>Tercer trimestre 2026</t>
  </si>
  <si>
    <t>Cuarto trimestre 2026</t>
  </si>
  <si>
    <t>Primer trimestre 2027</t>
  </si>
  <si>
    <t>Segundo trimestre 2027</t>
  </si>
  <si>
    <t>Tercer trimestre 2027</t>
  </si>
  <si>
    <t>Cuarto trimestre 2027</t>
  </si>
  <si>
    <t>Código Programa presupuestal</t>
  </si>
  <si>
    <t>Programa Presupuestal</t>
  </si>
  <si>
    <t>Programación Financiera</t>
  </si>
  <si>
    <t>Obligaciones</t>
  </si>
  <si>
    <t>Mínimo</t>
  </si>
  <si>
    <t>Máximo</t>
  </si>
  <si>
    <t>Razón (Mínimo/Máximo)</t>
  </si>
  <si>
    <t>Ponderación (w)</t>
  </si>
  <si>
    <t>2201</t>
  </si>
  <si>
    <t>Calidad, cobertura y fortalecimiento de la educación inicial, prescolar, básica y media</t>
  </si>
  <si>
    <t>4599</t>
  </si>
  <si>
    <t>Fortalecimiento a la gestión y dirección de la administración pública territorial</t>
  </si>
  <si>
    <t>3502</t>
  </si>
  <si>
    <t>Productividad y competitividad de las empresas colombianas</t>
  </si>
  <si>
    <t>4301</t>
  </si>
  <si>
    <t>Fomento a la recreación, la actividad física y el deporte para desarrollar entornos de convivencia y paz</t>
  </si>
  <si>
    <t>1905</t>
  </si>
  <si>
    <t>Salud pública</t>
  </si>
  <si>
    <t>4101</t>
  </si>
  <si>
    <t>Atención, asistencia y reparación integral a las víctimas</t>
  </si>
  <si>
    <t>0401</t>
  </si>
  <si>
    <t>Levantamiento y actualización de información estadística de calidad</t>
  </si>
  <si>
    <t>2102</t>
  </si>
  <si>
    <t>Consolidación productiva del sector de energía eléctrica</t>
  </si>
  <si>
    <t>1906</t>
  </si>
  <si>
    <t>Aseguramiento y prestación integral de servicios de salud</t>
  </si>
  <si>
    <t>4003</t>
  </si>
  <si>
    <t>Acceso de la población a los servicios de agua potable y saneamiento básico</t>
  </si>
  <si>
    <t>2402</t>
  </si>
  <si>
    <t>Infraestructura red vial regional</t>
  </si>
  <si>
    <t>4501</t>
  </si>
  <si>
    <t>Fortalecimiento de la convivencia y la seguridad ciudadana</t>
  </si>
  <si>
    <t>4104</t>
  </si>
  <si>
    <t>Atención integral de población en situación permanente de desprotección social y/o familiar</t>
  </si>
  <si>
    <t>1702</t>
  </si>
  <si>
    <t>Inclusión productiva de pequeños productores rurales</t>
  </si>
  <si>
    <t>3906</t>
  </si>
  <si>
    <t>Fomento a vocaciones y formación, generación, uso y apropiación social del conocimiento de la ciencia, tecnología e innovación</t>
  </si>
  <si>
    <t>4302</t>
  </si>
  <si>
    <t>Formación y preparación de deportistas</t>
  </si>
  <si>
    <t>4001</t>
  </si>
  <si>
    <t>Acceso a soluciones de vivienda</t>
  </si>
  <si>
    <t>4503</t>
  </si>
  <si>
    <t>Gestión del riesgo de desastres y emergencias</t>
  </si>
  <si>
    <t>1709</t>
  </si>
  <si>
    <t>Infraestructura productiva y comercialización</t>
  </si>
  <si>
    <t>2101</t>
  </si>
  <si>
    <t>Acceso al servicio público domiciliario de gas combustible</t>
  </si>
  <si>
    <t>1903</t>
  </si>
  <si>
    <t>Inspección, vigilancia y control</t>
  </si>
  <si>
    <t>3301</t>
  </si>
  <si>
    <t>Promoción y acceso efectivo a procesos culturales y artísticos</t>
  </si>
  <si>
    <t>2301</t>
  </si>
  <si>
    <t>Facilitar el acceso y uso de las Tecnologías de la Información y las Comunicaciones (TIC) en todo el territorio nacional</t>
  </si>
  <si>
    <t>2409</t>
  </si>
  <si>
    <t>Seguridad de transporte</t>
  </si>
  <si>
    <t>1708</t>
  </si>
  <si>
    <t>Ciencia, tecnología e innovación agropecuaria</t>
  </si>
  <si>
    <t>4502</t>
  </si>
  <si>
    <t>Fortalecimiento del buen gobierno para el respeto y garantía de los derechos humanos.</t>
  </si>
  <si>
    <t>3206</t>
  </si>
  <si>
    <t>Gestión del cambio climático para un desarrollo bajo en carbono y resiliente al clima</t>
  </si>
  <si>
    <t>4102</t>
  </si>
  <si>
    <t>Desarrollo integral de la primera infancia a la juventud, y fortalecimiento de las capacidades de las familias de niñas, niños y adolescentes</t>
  </si>
  <si>
    <t>2302</t>
  </si>
  <si>
    <t>Fomento del desarrollo de aplicaciones, software y contenidos para impulsar la apropiación de las Tecnologías de la Información y las Comunicaciones (TIC)</t>
  </si>
  <si>
    <t>3602</t>
  </si>
  <si>
    <t>Generación y formalización del empleo</t>
  </si>
  <si>
    <t>3302</t>
  </si>
  <si>
    <t>Gestión, protección y salvaguardia del patrimonio cultural colombiano</t>
  </si>
  <si>
    <t>1703</t>
  </si>
  <si>
    <t>Servicios financieros y gestión del riesgo para las actividades agropecuarias y rurales</t>
  </si>
  <si>
    <t>1704</t>
  </si>
  <si>
    <t>Ordenamiento social y uso productivo del territorio rural</t>
  </si>
  <si>
    <t>3207</t>
  </si>
  <si>
    <t>Gestión integral de mares, costas y recursos acuáticos</t>
  </si>
  <si>
    <t>3201</t>
  </si>
  <si>
    <t>Fortalecimiento del desempeño ambiental de los sectores productivos</t>
  </si>
  <si>
    <t>2202</t>
  </si>
  <si>
    <t>Calidad y fomento de la educación superior</t>
  </si>
  <si>
    <t>3603</t>
  </si>
  <si>
    <t>Formación para el trabajo</t>
  </si>
  <si>
    <t>1206</t>
  </si>
  <si>
    <t>Sistema penitenciario y carcelario en el marco de los derechos humanos</t>
  </si>
  <si>
    <t>4103</t>
  </si>
  <si>
    <t>Inclusión social y productiva para la población en situación de vulnerabilidad</t>
  </si>
  <si>
    <t>3202</t>
  </si>
  <si>
    <t>Conservación de la biodiversidad y sus servicios ecosistémicos</t>
  </si>
  <si>
    <t>3604</t>
  </si>
  <si>
    <t>Derechos fundamentales del trabajo y fortalecimiento del diálogo social</t>
  </si>
  <si>
    <t>2104</t>
  </si>
  <si>
    <t>Consolidación productiva del sector minero</t>
  </si>
  <si>
    <t>3605</t>
  </si>
  <si>
    <t>Fomento de la investigación, desarrollo tecnológico e innovación del sector trabajo</t>
  </si>
  <si>
    <t>2502</t>
  </si>
  <si>
    <t>Promoción, protección y defensa de los Derechos Humanos y el Derecho Internacional Humanitario</t>
  </si>
  <si>
    <t>3208</t>
  </si>
  <si>
    <t xml:space="preserve">Educación Ambiental </t>
  </si>
  <si>
    <t>2401</t>
  </si>
  <si>
    <t>Infraestructura red vial primaria</t>
  </si>
  <si>
    <t>2403</t>
  </si>
  <si>
    <t>Infraestructura y servicios de transporte aéreo</t>
  </si>
  <si>
    <t>2406</t>
  </si>
  <si>
    <t>Infraestructura de transporte fluvial</t>
  </si>
  <si>
    <t>2408</t>
  </si>
  <si>
    <t>Prestación de servicios de transporte público de pasajeros</t>
  </si>
  <si>
    <t>3203</t>
  </si>
  <si>
    <t>Gestión integral del recurso hídrico</t>
  </si>
  <si>
    <t>3204</t>
  </si>
  <si>
    <t>Gestión de la información y el conocimiento ambiental</t>
  </si>
  <si>
    <t>3205</t>
  </si>
  <si>
    <t>Ordenamiento ambiental territorial</t>
  </si>
  <si>
    <t>3905</t>
  </si>
  <si>
    <t>Fortalecimiento de la gobernanza e institucionalidad multinivel del sector de CTeI</t>
  </si>
  <si>
    <t>4002</t>
  </si>
  <si>
    <t>Ordenamiento territorial y desarrollo urbano</t>
  </si>
  <si>
    <t>Se contabilizan todos los productos de PI cargado en SISPT, independiente de si estan programados o no en la vigencia</t>
  </si>
  <si>
    <t>Cuipo obligaciones diferentes a cero</t>
  </si>
  <si>
    <t>Piip productos con reporte de ejecución en la vigencia</t>
  </si>
  <si>
    <t>Está en SISPT</t>
  </si>
  <si>
    <t>Está en PIIP</t>
  </si>
  <si>
    <t>Esta en CUIPO</t>
  </si>
  <si>
    <t>Aplicabilidad bono 4</t>
  </si>
  <si>
    <t>Región</t>
  </si>
  <si>
    <t>Conteo</t>
  </si>
  <si>
    <t>Solo SISPT</t>
  </si>
  <si>
    <t>Solo PIIP</t>
  </si>
  <si>
    <t>Solo CUIPO</t>
  </si>
  <si>
    <t>SISPT ∩ PIIP (sin CUIPO)</t>
  </si>
  <si>
    <t>SISPT ∩ CUIPO (sin PIIP)</t>
  </si>
  <si>
    <t>PIIP ∩ CUIPO (sin SISPT)</t>
  </si>
  <si>
    <t>Los tres</t>
  </si>
  <si>
    <t>Total productos únicos</t>
  </si>
  <si>
    <t>Suma regiones (control)</t>
  </si>
  <si>
    <t>Total SISPT</t>
  </si>
  <si>
    <t>Diagrama de venn</t>
  </si>
  <si>
    <t>Total PIIP</t>
  </si>
  <si>
    <t>Total CUIPO</t>
  </si>
  <si>
    <t>SISPT</t>
  </si>
  <si>
    <t>PIIP</t>
  </si>
  <si>
    <t>CUIPO</t>
  </si>
  <si>
    <t>Vigencia</t>
  </si>
  <si>
    <t>2024</t>
  </si>
  <si>
    <t>2025</t>
  </si>
  <si>
    <t>2026</t>
  </si>
  <si>
    <t>2027</t>
  </si>
  <si>
    <t>Concepto</t>
  </si>
  <si>
    <t>PIIP (Mill.)</t>
  </si>
  <si>
    <t>CUIPO (Mill.)</t>
  </si>
  <si>
    <t>Resultado</t>
  </si>
  <si>
    <t>Obligaciones totales periodo seleccionado</t>
  </si>
  <si>
    <t>Valor mínimo</t>
  </si>
  <si>
    <t>Valor máximo</t>
  </si>
  <si>
    <t>Puntaje PIIP-CUIPO</t>
  </si>
  <si>
    <t>Prog. SisPT (mill.)</t>
  </si>
  <si>
    <t>Oblig. CUIPO (mill.)</t>
  </si>
  <si>
    <t>Total vigencia analizada</t>
  </si>
  <si>
    <t>Puntaje SisPT-CUIPO</t>
  </si>
  <si>
    <t>Código del producto</t>
  </si>
  <si>
    <t>Indicador de producto principal</t>
  </si>
  <si>
    <t>Código del indicador principal</t>
  </si>
  <si>
    <t>Codigos Meta</t>
  </si>
  <si>
    <t>Prog. Cuatrienio</t>
  </si>
  <si>
    <t>Eje. Acum</t>
  </si>
  <si>
    <t>Proyectos</t>
  </si>
  <si>
    <t>Programación proyectos 2026 - 202XX</t>
  </si>
  <si>
    <t>Revisión</t>
  </si>
  <si>
    <t>MT073, MT197, MT364</t>
  </si>
  <si>
    <t>202600000012362, 202600000012558</t>
  </si>
  <si>
    <t>MT221</t>
  </si>
  <si>
    <t>202600000014100</t>
  </si>
  <si>
    <t>MT198, MT376, MT382, MT386</t>
  </si>
  <si>
    <t>202600000005350, 202500000050134</t>
  </si>
  <si>
    <t>MT288</t>
  </si>
  <si>
    <t>202500000034248</t>
  </si>
  <si>
    <t>MT199</t>
  </si>
  <si>
    <t>202600000011474</t>
  </si>
  <si>
    <t>Estaciones de bomberos construidas</t>
  </si>
  <si>
    <t>4503015</t>
  </si>
  <si>
    <t>450301500</t>
  </si>
  <si>
    <t>MT426</t>
  </si>
  <si>
    <t>202600000012790</t>
  </si>
  <si>
    <t>MT008</t>
  </si>
  <si>
    <t>MT032</t>
  </si>
  <si>
    <t>2201001</t>
  </si>
  <si>
    <t>Documentos de planeación para la educación inicial, preescolar, básica y media emitidos</t>
  </si>
  <si>
    <t>220100100</t>
  </si>
  <si>
    <t>MT035</t>
  </si>
  <si>
    <t>2201005</t>
  </si>
  <si>
    <t>Documentos de lineamientos técnicos en educación inicial, preescolar, básica y media expedidos</t>
  </si>
  <si>
    <t>220100500</t>
  </si>
  <si>
    <t>MT038</t>
  </si>
  <si>
    <t>Documentos de estudios técnicos</t>
  </si>
  <si>
    <t>2202056</t>
  </si>
  <si>
    <t>Documentos de estudios técnicos realizados</t>
  </si>
  <si>
    <t>220205600</t>
  </si>
  <si>
    <t>MT076</t>
  </si>
  <si>
    <t>2202086</t>
  </si>
  <si>
    <t>220208600</t>
  </si>
  <si>
    <t>MT081</t>
  </si>
  <si>
    <t>Sedes de instituciones de educación superior mejoradas</t>
  </si>
  <si>
    <t>2202072</t>
  </si>
  <si>
    <t>Sedes  de instituciones de educación  superior mejoradas</t>
  </si>
  <si>
    <t>220207200</t>
  </si>
  <si>
    <t>MT083</t>
  </si>
  <si>
    <t>MT086, MT433</t>
  </si>
  <si>
    <t>MT131</t>
  </si>
  <si>
    <t>Canchas multifuncionales construidas y dotadas</t>
  </si>
  <si>
    <t>4301015</t>
  </si>
  <si>
    <t>430101500</t>
  </si>
  <si>
    <t>MT153</t>
  </si>
  <si>
    <t>Parque recreo-deportivo construido y dotado</t>
  </si>
  <si>
    <t>4301030</t>
  </si>
  <si>
    <t>430103000</t>
  </si>
  <si>
    <t>MT154</t>
  </si>
  <si>
    <t>MT163</t>
  </si>
  <si>
    <t>MT165, MT409</t>
  </si>
  <si>
    <t>MT172</t>
  </si>
  <si>
    <t>MT196</t>
  </si>
  <si>
    <t>Infraestructura para la I+D+i dotada</t>
  </si>
  <si>
    <t>MT231</t>
  </si>
  <si>
    <t>MT232</t>
  </si>
  <si>
    <t>MT233</t>
  </si>
  <si>
    <t>MT234</t>
  </si>
  <si>
    <t>MT247</t>
  </si>
  <si>
    <t>MT282</t>
  </si>
  <si>
    <t>Documentos de estudios técnicos para el ordenamiento ambiental territorial</t>
  </si>
  <si>
    <t>3205002</t>
  </si>
  <si>
    <t>Documentos de estudios técnicos para el conocimiento y reducción del riesgo de desastres elaborados</t>
  </si>
  <si>
    <t>320500200</t>
  </si>
  <si>
    <t>MT298</t>
  </si>
  <si>
    <t>MT340</t>
  </si>
  <si>
    <t>MT342</t>
  </si>
  <si>
    <t>Servicio de conexiones a redes de servicio portador</t>
  </si>
  <si>
    <t>2301028</t>
  </si>
  <si>
    <t>Municipios y áreas no municipalizadas conectados a redes de servicio</t>
  </si>
  <si>
    <t>230102800</t>
  </si>
  <si>
    <t>MT349</t>
  </si>
  <si>
    <t>MT351</t>
  </si>
  <si>
    <t>Servicio de acceso y uso de Tecnologías de la Información y las Comunicaciones</t>
  </si>
  <si>
    <t>2301024</t>
  </si>
  <si>
    <t>Centros de Acceso Comunitario en zonas urbanas y/o rurales y/o apartadas funcionando</t>
  </si>
  <si>
    <t>230102400</t>
  </si>
  <si>
    <t>MT355, MT466</t>
  </si>
  <si>
    <t>MT362, MT412</t>
  </si>
  <si>
    <t>MT365</t>
  </si>
  <si>
    <t>MT368, MT374, MT410</t>
  </si>
  <si>
    <t>MT369</t>
  </si>
  <si>
    <t>MT377</t>
  </si>
  <si>
    <t>MT378</t>
  </si>
  <si>
    <t>MT381</t>
  </si>
  <si>
    <t>MT390</t>
  </si>
  <si>
    <t>MT423</t>
  </si>
  <si>
    <t>Documentos de estudios técnicos para la planificación sectorial y la gestión ambiental</t>
  </si>
  <si>
    <t>3204046</t>
  </si>
  <si>
    <t>Documentos técnicos para la planificación sectorial y la gestión ambiental formulado</t>
  </si>
  <si>
    <t>320404600</t>
  </si>
  <si>
    <t>MT427</t>
  </si>
  <si>
    <t>Sedes de instituciones de educación superior  construidas</t>
  </si>
  <si>
    <t>2202071</t>
  </si>
  <si>
    <t>Sedes  de instituciones de educación  superior  construidas</t>
  </si>
  <si>
    <t>220207100</t>
  </si>
  <si>
    <t>MT434</t>
  </si>
  <si>
    <t>MT440, MT441</t>
  </si>
  <si>
    <t>MT460</t>
  </si>
  <si>
    <t>CODIGO_ENTIDAD</t>
  </si>
  <si>
    <t>BPIN</t>
  </si>
  <si>
    <t>NOM_VIGENCIA_DEL_GASTO</t>
  </si>
  <si>
    <t>NOM_SECCION_PRESUPUESTAL</t>
  </si>
  <si>
    <t>COD_PROGAMA_MGA</t>
  </si>
  <si>
    <t>COD_PROGRAMATICO_MGA</t>
  </si>
  <si>
    <t>NOM_CPC</t>
  </si>
  <si>
    <t>NOM_SECTORIAL</t>
  </si>
  <si>
    <t>NOM_FUENTES_FINANCIACION</t>
  </si>
  <si>
    <t>NOM_SITUACION_DE_FONDOS</t>
  </si>
  <si>
    <t>NOM_POLITICA_PUBLICA</t>
  </si>
  <si>
    <t>NOM_TERCEROS</t>
  </si>
  <si>
    <t>COMPROMISOS</t>
  </si>
  <si>
    <t>OBLIGACIONES</t>
  </si>
  <si>
    <t>PAGOS</t>
  </si>
  <si>
    <t>ES_PRODUCTO_VALIDO</t>
  </si>
  <si>
    <t>117070000</t>
  </si>
  <si>
    <t>0,00E+00</t>
  </si>
  <si>
    <t>VIGENCIA ACTUAL</t>
  </si>
  <si>
    <t>ENTIDADES TERRITORIALES - ASAMBLEA</t>
  </si>
  <si>
    <t>0</t>
  </si>
  <si>
    <t>No aplica</t>
  </si>
  <si>
    <t>NO APLICA</t>
  </si>
  <si>
    <t>INGRESOS CORRIENTES DE LIBRE DESTINACION</t>
  </si>
  <si>
    <t>CON SITUACION DE FONDOS</t>
  </si>
  <si>
    <t>202500000042537</t>
  </si>
  <si>
    <t>ENTIDADES TERRITORIALES - SALUD</t>
  </si>
  <si>
    <t>OGS - DIFERENTES A LOS CONTEMPLADOS EN LAS DEMÁS SUBCUENTAS</t>
  </si>
  <si>
    <t>INGRESOS CORRIENTES DE DESTINACION ESPECIFICA POR ACTO ADMINISTRATIVO</t>
  </si>
  <si>
    <t>VIGENCIAS FUTURAS - VIGENCIA ACTUAL</t>
  </si>
  <si>
    <t>ENTIDADES TERRITORIALES - ADMINISTRACION CENTRAL</t>
  </si>
  <si>
    <t>1903001</t>
  </si>
  <si>
    <t>SPC - E1 GOBERNABILIDAD Y GOBERNANZA - L1 DESARROLLO INSTITUCIONAL Y SECTORIAL - PLANEACIÓN INTEGRAL EN SALUD</t>
  </si>
  <si>
    <t>202500000049907</t>
  </si>
  <si>
    <t>ENTIDADES TERRITORIALES - EDUCACION</t>
  </si>
  <si>
    <t>PERSONAL-DOCENTES</t>
  </si>
  <si>
    <t>SGP-EDUCACION-PRESTACION DE SERVICIOS</t>
  </si>
  <si>
    <t>OGS - FUNCIONAMIENTO</t>
  </si>
  <si>
    <t>IMPUESTO SOBRE APUESTAS MUTUAS</t>
  </si>
  <si>
    <t>2024002700170</t>
  </si>
  <si>
    <t>PERSONAL-DIRECTIVOS DOCENTES</t>
  </si>
  <si>
    <t>Instituto Colombiano de Bienestar Familiar</t>
  </si>
  <si>
    <t>202400000006014</t>
  </si>
  <si>
    <t>Otros servicios de la administracion publica n c p</t>
  </si>
  <si>
    <t>ICLD DEPARTAMENTOS PARA FONPET</t>
  </si>
  <si>
    <t>2024002700130</t>
  </si>
  <si>
    <t>Otros servicios profesionales tecnicos y empresariales n c p</t>
  </si>
  <si>
    <t>OTROS RENDIMIENTOS FINANCIEROS</t>
  </si>
  <si>
    <t>202500000034600</t>
  </si>
  <si>
    <t>RECURSOS DEL BALANCE DE LIBRE DESTINACION</t>
  </si>
  <si>
    <t>202500000030276</t>
  </si>
  <si>
    <t>Servicios de la administracion publica relacionados con la salud</t>
  </si>
  <si>
    <t>SPC - E1 GOBERNABILIDAD Y GOBERNANZA - L1 DESARROLLO INSTITUCIONAL Y SECTORIAL - INSPECCIÓN, VIGILANCIA Y CONTROL SANITARIOS</t>
  </si>
  <si>
    <t>R.B. SGP-SALUD-SALUD PUBLICA</t>
  </si>
  <si>
    <t>Ministerio de Educación Nacional</t>
  </si>
  <si>
    <t>2024002700115</t>
  </si>
  <si>
    <t>2201052</t>
  </si>
  <si>
    <t>ESTAMPILLAS</t>
  </si>
  <si>
    <t>PERSONAL-ADMINISTRATIVOS INSTITUCIONES EDUCATIVAS</t>
  </si>
  <si>
    <t>2024002700081</t>
  </si>
  <si>
    <t>R.B. ESTAMPILLAS</t>
  </si>
  <si>
    <t>202400000004487</t>
  </si>
  <si>
    <t>Servicios de suministro de comidas a la mesa en restaurantes</t>
  </si>
  <si>
    <t>CONTRATACION DE LA PRESTACION DEL SERVICIO EDUCATIVO-CONTRATACION DE LA PROVISION INTEGRAL DEL SERVICIO DE ALIMENTACION ESCOLAR</t>
  </si>
  <si>
    <t>202400000007552</t>
  </si>
  <si>
    <t>202500000021789</t>
  </si>
  <si>
    <t>OGS - E1 GOBERNABILIDAD Y GOBERNANZA - L1 DESARROLLO INSTITUCIONAL Y SECTORIAL - FORTALECIMIENTO MODALIDAD EXTRAMURAL DE PRESTACIÓN DE SERVICIOS</t>
  </si>
  <si>
    <t>RECURSOS DEL BALANCE DE DESTINACION ESPECIFICA POR ACTO ADMINISTRATIVO</t>
  </si>
  <si>
    <t>202500000042419</t>
  </si>
  <si>
    <t>1905026</t>
  </si>
  <si>
    <t>OGS - E2 PUEBLOS Y COMUNIDADES - L3 CUIDADO DE LA SALUD - PERSONAS CON DISCAPACIDAD</t>
  </si>
  <si>
    <t>R.B. TRANSFERENCIAS DE CAPITAL DE OTRAS ENTIDADES DEL GOBIERNO GENERAL</t>
  </si>
  <si>
    <t>PS - E4 ATENCIÓN PRIMARIA SALUD - L3 CUIDADO DE LA SALUD - SUBSIDIO A LA OFERTA - EMPRESAS SOCIALES DEL ESTADO</t>
  </si>
  <si>
    <t>SGP-SALUD-SUBSIDIO A LA OFERTA</t>
  </si>
  <si>
    <t>E.S.E. Centro de Salud Colosó - Sucre</t>
  </si>
  <si>
    <t>ENTIDADES TERRITORIALES - CONTRALORIA</t>
  </si>
  <si>
    <t>SIN SITUACION DE FONDOS</t>
  </si>
  <si>
    <t>2023002700172</t>
  </si>
  <si>
    <t>SOBRETASA FONDO DE SEGURIDAD</t>
  </si>
  <si>
    <t>202500000033140</t>
  </si>
  <si>
    <t>R.B. SGP-SALUD-SUBSIDIO A LA OFERTA</t>
  </si>
  <si>
    <t>IMPUESTO AL CONSUMO DE LICORES, VINOS, APERITIVOS Y SIMILARES</t>
  </si>
  <si>
    <t>E.S.E. CENTRO DE SALUD COVEÑAS</t>
  </si>
  <si>
    <t>Fondo Mixto de Promoción de la Cultura y las Artes de Sucre</t>
  </si>
  <si>
    <t>1906024</t>
  </si>
  <si>
    <t>2022002700117</t>
  </si>
  <si>
    <t>202500000032704</t>
  </si>
  <si>
    <t>202500000032457</t>
  </si>
  <si>
    <t>202500000030808</t>
  </si>
  <si>
    <t>SPC - E1 GOBERNABILIDAD Y GOBERNANZA - L1 DESARROLLO INSTITUCIONAL Y SECTORIAL - TRANSFERENCIAS ETV</t>
  </si>
  <si>
    <t>PERSONAL-ADMINISTRATIVOS SECRETARÍA DE EDUCACIÓN</t>
  </si>
  <si>
    <t>Servicio Nacional de Aprendizaje</t>
  </si>
  <si>
    <t>202400000006645</t>
  </si>
  <si>
    <t>SPC - E2 PUEBLOS Y COMUNIDADES - L3 CUIDADO DE LA SALUD - GARANTÍA DEL DERECHO A LA SALUD DE PUEBLOS Y COMUNIDADES ÉTNICAS Y CAMPESINAS, MUJERES, SECTORES LGBTIQ+ Y OTRAS POBLACIONES POR CONDICIÓN Y/O</t>
  </si>
  <si>
    <t>SGP-SALUD-SALUD PUBLICA</t>
  </si>
  <si>
    <t>2024002700085</t>
  </si>
  <si>
    <t>R.B. SOBRETASA FONDO DE SEGURIDAD</t>
  </si>
  <si>
    <t>Servicios domesticos</t>
  </si>
  <si>
    <t>2024002700106</t>
  </si>
  <si>
    <t>202500000047500</t>
  </si>
  <si>
    <t>1905028</t>
  </si>
  <si>
    <t>SPC - E4 ATENCIÓN PRIMARIA SALUD - L2 ACUERDOS SOCIALES Y COMUNITARIOS - COORDINACIÓN INTERSECTORIAL PARA EL CUIDADO DE LA SALUD EN LOS TERRITORIOS EN EL MARCO DE LA ATENCIÓN PRIMARIA EN SALUD.</t>
  </si>
  <si>
    <t>202600000005933</t>
  </si>
  <si>
    <t>PS - E4 ATENCIÓN PRIMARIA SALUD - L3 CUIDADO DE LA SALUD - ESE MEDIO NIVEL COMPLEJIDAD</t>
  </si>
  <si>
    <t>E.S.E. Hospital Universitario de Sincelejo</t>
  </si>
  <si>
    <t>2024002700147</t>
  </si>
  <si>
    <t>2024002700126</t>
  </si>
  <si>
    <t>2402021</t>
  </si>
  <si>
    <t>202400000007539</t>
  </si>
  <si>
    <t>SPC - E1 GOBERNABILIDAD Y GOBERNANZA - L1 DESARROLLO INSTITUCIONAL Y SECTORIAL - VIGILANCIA EN SALUD PÚBLICA Y FORTALECIMIENTO DE LOS LABORATORIOS EN SALUD PÚBLICA</t>
  </si>
  <si>
    <t>Servicios de preparacion de documentos y otros servicios especializados de apoyo a oficina</t>
  </si>
  <si>
    <t>Servicios de leasing comercial</t>
  </si>
  <si>
    <t>202500000042609</t>
  </si>
  <si>
    <t>2024002700131</t>
  </si>
  <si>
    <t>Fondo Nacional de Pensiones de las Entidades Territoriales</t>
  </si>
  <si>
    <t>Universidad de Sucre</t>
  </si>
  <si>
    <t>2024002700161</t>
  </si>
  <si>
    <t>4599019</t>
  </si>
  <si>
    <t>202500000000635</t>
  </si>
  <si>
    <t>E.S.E. Centro de Salud Caimito</t>
  </si>
  <si>
    <t>NA</t>
  </si>
  <si>
    <t>R.B. OTRAS TRANSFERENCIAS CORRIENTES DE OTRAS ENTIDADES DEL GOBIERNO GENERAL</t>
  </si>
  <si>
    <t>202600000008787</t>
  </si>
  <si>
    <t>TASA PRODEPORTE Y RECREACION</t>
  </si>
  <si>
    <t>Instituto Departamental de Deportes y Recreación de Sucre</t>
  </si>
  <si>
    <t>RS - E4 ATENCIÓN PRIMARIA SALUD - L3 CUIDADO DE LA SALUD - TRANSFERENCIAS AFILIACIÓN</t>
  </si>
  <si>
    <t>Administradora de los Recursos del Sistema General de Seguridad Social en Salud - Unidad Recursos Administrados</t>
  </si>
  <si>
    <t>Escuela Superior de Administración Pública</t>
  </si>
  <si>
    <t>SPC - E6 CONOCIMIENTO SALUD - L1 DESARROLLO INSTITUCIONAL Y SECTORIAL - GESTIÓN DEL CONOCIMIENTO PARA LA TOMA DE DECISIONES EN SALUD PÚBLICA Y LA SOBERANÍA SANITARIA</t>
  </si>
  <si>
    <t>SPC - E4 ATENCIÓN PRIMARIA SALUD - L1 DESARROLLO INSTITUCIONAL Y SECTORIAL - DESARROLLO DE CAPACIDADES EN SALUD PÚBLICA PARA LA IMPLEMENTACIÓN DE LA ESTRATEGIA DE ATENCIÓN PRIMARIA EN SALUD</t>
  </si>
  <si>
    <t>202400000001456</t>
  </si>
  <si>
    <t>2022002700102</t>
  </si>
  <si>
    <t>3708009</t>
  </si>
  <si>
    <t>OTRAS TRANSFERENCIAS CORRIENTES DE OTRAS ENTIDADES CON DESTINACION ESPECIFICA LEGAL DEL GOBIERNO GENERAL</t>
  </si>
  <si>
    <t>IMPUESTO AL CONSUMO DE CERVEZAS, SIFONES, REFAJOS Y MEZCLAS</t>
  </si>
  <si>
    <t>202500000019617</t>
  </si>
  <si>
    <t>SPC - E1 GOBERNABILIDAD Y GOBERNANZA - L1 DESARROLLO INSTITUCIONAL Y SECTORIAL - DESARROLLO DE  CAPACIDADES PARA LA GOBERNANZA EN SALUD PÚBLICA</t>
  </si>
  <si>
    <t>202400000006651</t>
  </si>
  <si>
    <t>N/A</t>
  </si>
  <si>
    <t>202500000049935</t>
  </si>
  <si>
    <t>202500000021883</t>
  </si>
  <si>
    <t>2024002700118</t>
  </si>
  <si>
    <t>4001041</t>
  </si>
  <si>
    <t>2024002700144</t>
  </si>
  <si>
    <t>202500000035205</t>
  </si>
  <si>
    <t>202500000023649</t>
  </si>
  <si>
    <t>202500000034777</t>
  </si>
  <si>
    <t>2,02E+03</t>
  </si>
  <si>
    <t>Servicios de alquiler o arrendamiento con o sin opcion de compra relativos a bienes inmuebles no residenciales diferentes a vivienda  propios o arrendados</t>
  </si>
  <si>
    <t>SPC - E3 DETERMINANTES - L3 CUIDADO DE LA SALUD - INFORMACIÓN EN SALUD PARA LA AFECTACIÓN POSITIVA DE LOS DETERMINANTES SOCIALES DE LA SALUD EN EL TERRITORIO.</t>
  </si>
  <si>
    <t>Financiera de Desarrollo Territorial S.A.</t>
  </si>
  <si>
    <t>2024002700132</t>
  </si>
  <si>
    <t>Otros servicios relacionados con el empleo</t>
  </si>
  <si>
    <t>202500000001137</t>
  </si>
  <si>
    <t>Servicios integrales de publicidad</t>
  </si>
  <si>
    <t>202500000014354</t>
  </si>
  <si>
    <t>2024002700166</t>
  </si>
  <si>
    <t>Uniformes de trabajo</t>
  </si>
  <si>
    <t>DOTACION PERSONAL-DOTACION LEY 70 DE 1988 ADMINISTRATIVOS</t>
  </si>
  <si>
    <t>202500000029628</t>
  </si>
  <si>
    <t>CONTRIBUCION SOBRE CONTRATOS DE OBRA PUBLICA</t>
  </si>
  <si>
    <t>202500000041223</t>
  </si>
  <si>
    <t>Servicios de apoyo educativo</t>
  </si>
  <si>
    <t>DOTACION, MENAJE, SUMINISTROS-DOTACION INSTITUCIONAL</t>
  </si>
  <si>
    <t>N/APLICA</t>
  </si>
  <si>
    <t>SPC - E4 ATENCIÓN PRIMARIA SALUD - L3 CUIDADO DE LA SALUD - CUIDADO DE LA SALUD - ADOLESCENCIA</t>
  </si>
  <si>
    <t>E.S.E. Centro de Salud Santa Lucía - Buenavista</t>
  </si>
  <si>
    <t>2024002700177</t>
  </si>
  <si>
    <t>202500000035330</t>
  </si>
  <si>
    <t>1903038</t>
  </si>
  <si>
    <t>SPC - E5 CAMBIO CLIMÁTICO - L3 CUIDADO DE LA SALUD - RESPUESTA EN SALUD PÚBLICA ANTE LOS EFECTOS EN LA SALUD GENERADOS POR LA VARIABILIDAD Y EL CAMBIO CLIMÁTICO Y LA OCURRENCIA DE EMERGENCIAS, DESASTR</t>
  </si>
  <si>
    <t>202500000026215</t>
  </si>
  <si>
    <t>SPC - E6 CONOCIMIENTO SALUD - L1 DESARROLLO INSTITUCIONAL Y SECTORIAL - DESARROLLO DE CAPACIDADES PARA EL CONOCIMIENTO EN SALUD PÚBLICA Y LA SOBERANÍA SANITARIA.</t>
  </si>
  <si>
    <t>202500000032613</t>
  </si>
  <si>
    <t>2024002700156</t>
  </si>
  <si>
    <t>202500000048328</t>
  </si>
  <si>
    <t>202500000031648</t>
  </si>
  <si>
    <t>ICLD LEY 99 - DESTINO AMBIENTAL</t>
  </si>
  <si>
    <t>202500000038150</t>
  </si>
  <si>
    <t>202400000006973</t>
  </si>
  <si>
    <t>Servicios de gestion y colocacion de empleo</t>
  </si>
  <si>
    <t>202600000005926</t>
  </si>
  <si>
    <t>202500000050507</t>
  </si>
  <si>
    <t>2021002700364</t>
  </si>
  <si>
    <t>3502043</t>
  </si>
  <si>
    <t>E.S.E. Centro de Salud Cartagena de Indias</t>
  </si>
  <si>
    <t>202500000014149</t>
  </si>
  <si>
    <t>4301037</t>
  </si>
  <si>
    <t>SPC - E5 CAMBIO CLIMÁTICO - L2 ACUERDOS SOCIALES Y COMUNITARIOS - PARTICIPACIÓN SOCIAL INCIDENCIA ACCIONES ADAPTACIÓN MITIGACIÓN LA VARIABILIDAD CAMBIO CLIMÁTICO Y EFECTOS EN SALUD GESTIÓN PREVENCIÓN</t>
  </si>
  <si>
    <t>Otros servicios suministrados por asociaciones n c p</t>
  </si>
  <si>
    <t>202500000032133</t>
  </si>
  <si>
    <t>202500000035100</t>
  </si>
  <si>
    <t>SPC - E4 ATENCIÓN PRIMARIA SALUD - L3 CUIDADO DE LA SALUD - CUIDADO DE LA SALUD - FAMILIAS, COLECTIVOS Y COMUNIDADES</t>
  </si>
  <si>
    <t>2024002700128</t>
  </si>
  <si>
    <t>SERVICIOS PARA EL PERSONAL-CAPACITACION A DOCENTES Y DIRECTIVOS DOCENTES</t>
  </si>
  <si>
    <t>202400000002064</t>
  </si>
  <si>
    <t>202500000039332</t>
  </si>
  <si>
    <t>ESTABLECIMEINTOS EDUCATIVOS-FUNCIONAMIENTO BASICO. ESTABLECIMIENTOS EDUCATIVOS ESTATALES</t>
  </si>
  <si>
    <t>2023002700021</t>
  </si>
  <si>
    <t>202400000004298</t>
  </si>
  <si>
    <t>4003001</t>
  </si>
  <si>
    <t>E.S.P. Empresa Aguas de Sucre S.A.</t>
  </si>
  <si>
    <t>R.B. CONTRIBUCION SOBRE CONTRATOS DE OBRA PUBLICA</t>
  </si>
  <si>
    <t>202500000016943</t>
  </si>
  <si>
    <t>202500000028880</t>
  </si>
  <si>
    <t>SPC - E5 CAMBIO CLIMÁTICO - L2 ACUERDOS SOCIALES Y COMUNITARIOS - COORD INTERSECTORIAL ESTABLECIMIENTO ACCIONES ADAPTACIÓN MITIGACIÓN VARIABILIDAD CAMBIO CLIMÁTICO Y EFECTOS EN SALUD Y GESTIÓN PREVENC</t>
  </si>
  <si>
    <t>202500000028833</t>
  </si>
  <si>
    <t>202500000040526</t>
  </si>
  <si>
    <t>REINTEGROS Y OTROS RECURSOS NO APROPIADOS</t>
  </si>
  <si>
    <t>Servicios de suministro de comidas a la mesa en cafeterias</t>
  </si>
  <si>
    <t>APORTES NACION - ALIMENTACION ESCOLAR</t>
  </si>
  <si>
    <t>202500000033863</t>
  </si>
  <si>
    <t>SPC - E4 ATENCIÓN PRIMARIA SALUD - L3 CUIDADO DE LA SALUD - CUIDADO DE LA SALUD - POBLACIÓN MATERNA-PERINATAL</t>
  </si>
  <si>
    <t>202500000041304</t>
  </si>
  <si>
    <t>202500000027045</t>
  </si>
  <si>
    <t>202600000007861</t>
  </si>
  <si>
    <t>202500000026299</t>
  </si>
  <si>
    <t>Servicios de recoleccion de otros desechos peligrosos</t>
  </si>
  <si>
    <t>Empresa Comercial de Juegos de Suerte y Azar de Sucre</t>
  </si>
  <si>
    <t>202500000015693</t>
  </si>
  <si>
    <t>IMPUESTO DE REGISTRO</t>
  </si>
  <si>
    <t>202500000041804</t>
  </si>
  <si>
    <t>202500000032732</t>
  </si>
  <si>
    <t>202500000020047</t>
  </si>
  <si>
    <t>2022002700134</t>
  </si>
  <si>
    <t>CONSTRUCCION GENERAL-CONSTRUCCION NUEVA INFRAESTRUCTURA EDUCATIVA</t>
  </si>
  <si>
    <t>RETIROS FONPET</t>
  </si>
  <si>
    <t>202500000039546</t>
  </si>
  <si>
    <t>E.S.E. Hospital de San Onofre</t>
  </si>
  <si>
    <t>E.S.E. Centro de Salud San Antonio de Palmito</t>
  </si>
  <si>
    <t>202500000050596</t>
  </si>
  <si>
    <t>202500000026747</t>
  </si>
  <si>
    <t>202400000003937</t>
  </si>
  <si>
    <t>Otros servicios administrativos del gobierno n c p</t>
  </si>
  <si>
    <t>202500000021507</t>
  </si>
  <si>
    <t>202500000026757</t>
  </si>
  <si>
    <t>202500000028697</t>
  </si>
  <si>
    <t>202500000047955</t>
  </si>
  <si>
    <t>R.F. DISTINTOS AL SGP</t>
  </si>
  <si>
    <t>202500000020645</t>
  </si>
  <si>
    <t>202400000002786</t>
  </si>
  <si>
    <t>1905035</t>
  </si>
  <si>
    <t>202500000022982</t>
  </si>
  <si>
    <t>3602032</t>
  </si>
  <si>
    <t>2024002700139</t>
  </si>
  <si>
    <t>202400000004287</t>
  </si>
  <si>
    <t>Servicios de la administracion publica relacionados con la educacion</t>
  </si>
  <si>
    <t>DOTACION, MENAJE, SUMINISTROS-MATERIALES Y MEDIOS PEDAGOGICOS PARA EL APRENDIZAJE</t>
  </si>
  <si>
    <t>Papeles n c p</t>
  </si>
  <si>
    <t>ARRENDAMIENTOS-ARRENDAMIENTOS. ESTABLECIMIENTOS EDUCATIVOS</t>
  </si>
  <si>
    <t>202500000050658</t>
  </si>
  <si>
    <t>202400000007089</t>
  </si>
  <si>
    <t>1906005</t>
  </si>
  <si>
    <t>202500000000209</t>
  </si>
  <si>
    <t>SPC - E1 GOBERNABILIDAD Y GOBERNANZA - L1 DESARROLLO INSTITUCIONAL Y SECTORIAL - TRANSFERENCIAS TB</t>
  </si>
  <si>
    <t>202500000032612</t>
  </si>
  <si>
    <t>202500000001111</t>
  </si>
  <si>
    <t>no aplica</t>
  </si>
  <si>
    <t>CONSTRUCCION GENERAL-MEJORAMIENTO DE INFRAESTRUCTURA REPARACION, MODIFICACION, RESTAURACION PSE</t>
  </si>
  <si>
    <t>202400000003943</t>
  </si>
  <si>
    <t>202400000002779</t>
  </si>
  <si>
    <t>202500000039805</t>
  </si>
  <si>
    <t>DOTACION Y SUMINISTROS-SECRETARIA DE EDUCACION</t>
  </si>
  <si>
    <t>SPC - E2 PUEBLOS Y COMUNIDADES - L1 DESARROLLO INSTITUCIONAL Y SECTORIAL - DESARROLLO DE CAPACIDADES EN SALUD PÚBLICA PARA LA TRANSVERSALIZACIÓN DEL ENFOQUE DIFERENCIAL E INTERSECCIONAL.</t>
  </si>
  <si>
    <t>202500000032442</t>
  </si>
  <si>
    <t>202500000047734</t>
  </si>
  <si>
    <t>202500000026876</t>
  </si>
  <si>
    <t>202500000006061</t>
  </si>
  <si>
    <t>4101024</t>
  </si>
  <si>
    <t>202500000019337</t>
  </si>
  <si>
    <t>SRPA-CONTRATACION PARA PROMOCION, IMPLEMENTACION Y DESARROLLO DEL MODELO EDUCATIVO-SISTEMA DE RESPONSABILIDAD PENAL ADOLESCENTE</t>
  </si>
  <si>
    <t>2024002700063</t>
  </si>
  <si>
    <t>202500000026392</t>
  </si>
  <si>
    <t>Otros servicios sociales sin alojamiento</t>
  </si>
  <si>
    <t>202500000012193</t>
  </si>
  <si>
    <t>202500000001306</t>
  </si>
  <si>
    <t>SISTEMA GENERAL DE PENSIONES - OTROS</t>
  </si>
  <si>
    <t>E.S.E. Hospital La Unión - Sucre</t>
  </si>
  <si>
    <t>DOTACION PERSONAL-DOTACION LEY 70 DE 1988 DOCENTES Y DIRECTIVOS DOCENTES</t>
  </si>
  <si>
    <t>202500000032423</t>
  </si>
  <si>
    <t>SPC - E6 CONOCIMIENTO SALUD - L3 CUIDADO DE LA SALUD - ACCIONES ESTRATÉGICAS DE INFORMACIÓN EN SALUD</t>
  </si>
  <si>
    <t>202500000000206</t>
  </si>
  <si>
    <t>SPC - E1 GOBERNABILIDAD Y GOBERNANZA - L1 DESARROLLO INSTITUCIONAL Y SECTORIAL - TRANSFERENCIAS LEPRA</t>
  </si>
  <si>
    <t>SPC - E3 DETERMINANTES - L2 ACUERDOS SOCIALES Y COMUNITARIOS - COORDINACIÓN INTERSECTORIAL PARA LA AFECTACIÓN POSITIVA DE LOS DETERMINANTES SOCIALES DE LA SALUD.</t>
  </si>
  <si>
    <t>202500000035386</t>
  </si>
  <si>
    <t>2201079</t>
  </si>
  <si>
    <t>PAE-CONTRATACION DE PERSONAL PARA LA PREPARACION DE ALIMENTOS - PAE</t>
  </si>
  <si>
    <t>202600000006154</t>
  </si>
  <si>
    <t>1906039</t>
  </si>
  <si>
    <t>202500000044154</t>
  </si>
  <si>
    <t>2402001</t>
  </si>
  <si>
    <t>SPC - E7 PERSONAL SALUD - L2 ACUERDOS SOCIALES Y COMUNITARIOS - COORDINACIÓN INTERSECTORIAL EN EL MARCO DE LA POLÍTICA NACIONAL DE TALENTO HUMANO EN SALUD.</t>
  </si>
  <si>
    <t>E.S.E. Centro de Salud de El Roble</t>
  </si>
  <si>
    <t>Servicios de la administracion publica relacionados con la energia y los combustibles</t>
  </si>
  <si>
    <t>2301015</t>
  </si>
  <si>
    <t>202500000034385</t>
  </si>
  <si>
    <t>ATENCION EDUCATIVA CAPACIDADES Y TALENTOS EXCEPCIONALES-SERVICIOS TECNICOS Y HONORARIOS. AECTE ATENCION EDUCATIVA CAPACIDADES Y TALENTOS EXCEPCIONALES</t>
  </si>
  <si>
    <t>202500000050078</t>
  </si>
  <si>
    <t>202500000029898</t>
  </si>
  <si>
    <t>OTROS GASTOS EN EDUCACION-FORO EDUCATIVO</t>
  </si>
  <si>
    <t>SPC - E4 ATENCIÓN PRIMARIA SALUD - L2 ACUERDOS SOCIALES Y COMUNITARIOS - PARTICIPACIÓN SOCIAL COMO BASE DE LA ATENCIÓN PRIMARIA EN SALUD-APS</t>
  </si>
  <si>
    <t>E.S.E. Hospital Regional Nuestra Señora de las Mercedes - Corozal</t>
  </si>
  <si>
    <t>E.S.E. Centro de Salud de Guaranda - Sucre</t>
  </si>
  <si>
    <t>202600000005643</t>
  </si>
  <si>
    <t>202500000027014</t>
  </si>
  <si>
    <t>Servicios basicos de Internet</t>
  </si>
  <si>
    <t>CONECTIVIDAD-CONTRATACION CONECTIVIDAD</t>
  </si>
  <si>
    <t>202500000015173</t>
  </si>
  <si>
    <t>Servicios de la administracion publica relacionados con el turismo</t>
  </si>
  <si>
    <t>202500000031494</t>
  </si>
  <si>
    <t>2024002700095</t>
  </si>
  <si>
    <t>202500000002044</t>
  </si>
  <si>
    <t>202500000035326</t>
  </si>
  <si>
    <t>202600000006916</t>
  </si>
  <si>
    <t>4501031</t>
  </si>
  <si>
    <t>R.B. SGP-EDUCACION-CALIDAD  POR MATRICULA OFICIAL</t>
  </si>
  <si>
    <t>202500000050554</t>
  </si>
  <si>
    <t>E.S.E. Centro de Salud de Sampués - Sucre</t>
  </si>
  <si>
    <t>202600000001143</t>
  </si>
  <si>
    <t>202600000005350</t>
  </si>
  <si>
    <t>2024002700171</t>
  </si>
  <si>
    <t>202500000049928</t>
  </si>
  <si>
    <t>202400000004252</t>
  </si>
  <si>
    <t>Otros servicios sanitarios n c p</t>
  </si>
  <si>
    <t>4301009</t>
  </si>
  <si>
    <t>202400000006010</t>
  </si>
  <si>
    <t>SPC - E4 ATENCIÓN PRIMARIA SALUD - L3 CUIDADO DE LA SALUD - CUIDADO DE LA SALUD - PRIMERA INFANCIA</t>
  </si>
  <si>
    <t>202500000000612</t>
  </si>
  <si>
    <t>202400000000536</t>
  </si>
  <si>
    <t>202500000032239</t>
  </si>
  <si>
    <t>202500000024121</t>
  </si>
  <si>
    <t>202500000026317</t>
  </si>
  <si>
    <t>202500000022985</t>
  </si>
  <si>
    <t>202500000029475</t>
  </si>
  <si>
    <t>202500000043227</t>
  </si>
  <si>
    <t>E.S.E. Hospital San Juan de Dios de Betulia</t>
  </si>
  <si>
    <t>4003008</t>
  </si>
  <si>
    <t>SGP-AGUA POTABLE Y SANEAMIENTO BASICO</t>
  </si>
  <si>
    <t>2024002700084</t>
  </si>
  <si>
    <t>Tanques para combustible de automotores</t>
  </si>
  <si>
    <t>202500000011274</t>
  </si>
  <si>
    <t>2202007</t>
  </si>
  <si>
    <t>TRANSFERENCIAS-TRANSFERENCIAS</t>
  </si>
  <si>
    <t>4599004</t>
  </si>
  <si>
    <t>PS - E4 ATENCIÓN PRIMARIA SALUD - L3 CUIDADO DE LA SALUD - ESE ALTO NIVEL COMPLEJIDAD</t>
  </si>
  <si>
    <t>202500000014385</t>
  </si>
  <si>
    <t>202500000042596</t>
  </si>
  <si>
    <t>R.F. SGP - SALUD-SALUD PUBLICA</t>
  </si>
  <si>
    <t>SPC - E2 PUEBLOS Y COMUNIDADES - L2 ACUERDOS SOCIALES Y COMUNITARIOS - PARTICIPACIÓN SOCIAL DE PUEBLOS Y COMUNIDADES ÉTNICAS Y CAMPESINAS, MUJERES, SECTORES LGBTIQ+ Y OTRAS POBLACIONES POR CONDICIÓN Y</t>
  </si>
  <si>
    <t>R.F. SGP - EDUCACION-PRESTACION DE SERVICIO EDUCATIVO</t>
  </si>
  <si>
    <t>202500000000611</t>
  </si>
  <si>
    <t>202400000007372</t>
  </si>
  <si>
    <t>202500000047992</t>
  </si>
  <si>
    <t>2201019</t>
  </si>
  <si>
    <t>IMPUESTO DE LOTERIAS FORANEAS</t>
  </si>
  <si>
    <t>202500000045890</t>
  </si>
  <si>
    <t>202500000045869</t>
  </si>
  <si>
    <t>202500000032721</t>
  </si>
  <si>
    <t>202500000001964</t>
  </si>
  <si>
    <t>2021002700374</t>
  </si>
  <si>
    <t>3502113</t>
  </si>
  <si>
    <t>202500000026870</t>
  </si>
  <si>
    <t>202500000022961</t>
  </si>
  <si>
    <t>202400000002259</t>
  </si>
  <si>
    <t>202500000001996</t>
  </si>
  <si>
    <t>E.S.E. Centro de Salud San José - Toluviejo</t>
  </si>
  <si>
    <t>R.B. APORTES NACION - ALIMENTACION ESCOLAR</t>
  </si>
  <si>
    <t>ATENCION EDUCATIVA PERSONAS CON DISCAPACIDAD-HERRAMIENTAS TECNICAS, TECNOLOGICAS Y DIDACTICAS . AEPD ATENCION EDUCATIVA PERSONAS CON DISCAPACIDAD</t>
  </si>
  <si>
    <t>E.S.E. Hospital Santa Catalina de Sena de Sucre</t>
  </si>
  <si>
    <t>SPC - E4 ATENCIÓN PRIMARIA SALUD - L3 CUIDADO DE LA SALUD - CUIDADO DE LA SALUD - INFANCIA</t>
  </si>
  <si>
    <t>3502078</t>
  </si>
  <si>
    <t>202500000033602</t>
  </si>
  <si>
    <t>202500000034941</t>
  </si>
  <si>
    <t>202400000007062</t>
  </si>
  <si>
    <t>R.B. TASA PRO DEPORTE</t>
  </si>
  <si>
    <t>202500000038818</t>
  </si>
  <si>
    <t>R.B. RECURSOS DE CREDITO INTERNO</t>
  </si>
  <si>
    <t>202500000031435</t>
  </si>
  <si>
    <t>Servicios de polizas de salud</t>
  </si>
  <si>
    <t>202500000028388</t>
  </si>
  <si>
    <t>SPC - E6 CONOCIMIENTO SALUD - L2 ACUERDOS SOCIALES Y COMUNITARIOS - PARTICIPACIÓN SOCIAL PARA LA INCIDENCIA EN LA GESTIÓN DEL CONOCIMIENTO EN SALUD PÚBLICA Y LA SOBERANÍA SANITARIA</t>
  </si>
  <si>
    <t>202600000002945</t>
  </si>
  <si>
    <t>202500000025321</t>
  </si>
  <si>
    <t>2201020</t>
  </si>
  <si>
    <t>202500000042332</t>
  </si>
  <si>
    <t>202500000048300</t>
  </si>
  <si>
    <t>202500000050246</t>
  </si>
  <si>
    <t>SPC - E3 DETERMINANTES - L1 DESARROLLO INSTITUCIONAL Y SECTORIAL - DESARROLLO DE CAPACIDADES EN SALUD PÚBLICA PARA LA AFECTACIÓN POSITIVA DE LOS DETERMINANTES SOCIALES DE LA SALUD.</t>
  </si>
  <si>
    <t>E.S.E. Hospital Local San Benito Abad</t>
  </si>
  <si>
    <t>1906046</t>
  </si>
  <si>
    <t>202500000021453</t>
  </si>
  <si>
    <t>202500000028681</t>
  </si>
  <si>
    <t>202500000021337</t>
  </si>
  <si>
    <t>1905024</t>
  </si>
  <si>
    <t>SPC - E1 GOBERNABILIDAD Y GOBERNANZA - L2 ACUERDOS SOCIALES Y COMUNITARIOS - PARTICIPACIÓN SOCIAL CON ENFOQUE DIFERENCIAL PARA LA GOBERNANZA EN SALUD PÚBLICA</t>
  </si>
  <si>
    <t>1905029</t>
  </si>
  <si>
    <t>SPC - E5 CAMBIO CLIMÁTICO - L1 DESARROLLO INSTITUCIONAL Y SECTORIAL - DESARROLLO CAPACIDADES SALUD PÚBLICA ADAPTACIÓN Y MITIGACIÓN VARIABILIDAD CAMBIO CLIMÁTICO Y EFECTOS EN SALUD Y GESTIÓN PREVENCIÓN</t>
  </si>
  <si>
    <t>202500000023043</t>
  </si>
  <si>
    <t>202500000028822</t>
  </si>
  <si>
    <t>202500000020257</t>
  </si>
  <si>
    <t>SPC - E7 PERSONAL SALUD - L3 CUIDADO DE LA SALUD - CUIDADO DE LA SALUD EN EL ENTORNO LABORAL</t>
  </si>
  <si>
    <t>202500000028886</t>
  </si>
  <si>
    <t>2202005</t>
  </si>
  <si>
    <t>202600000000479</t>
  </si>
  <si>
    <t>4502030</t>
  </si>
  <si>
    <t>1905023</t>
  </si>
  <si>
    <t>R.B. SGP-EDUCACION-PRESTACIÓN DE SERVICIO EDUCATIVO</t>
  </si>
  <si>
    <t>1901007</t>
  </si>
  <si>
    <t>SPC - E2 PUEBLOS Y COMUNIDADES - L2 ACUERDOS SOCIALES Y COMUNITARIOS - COORD INTERSECTORIAL TRANSVERSALIZACIÓN ENFOQUES DE PUEBLOS COMUNIDADES GÉNERO DIFERENCIAL E INTEGRACIÓN SISTEMAS DE CONOCIMIENTO</t>
  </si>
  <si>
    <t>202600000012764</t>
  </si>
  <si>
    <t>SPC - E3 DETERMINANTES - L2 ACUERDOS SOCIALES Y COMUNITARIOS - PARTICIPACIÓN SOCIAL PARA LA AFECTACIÓN POSITIVA DE LOS DETERMINANTES SOCIALES DE LA SALUD.</t>
  </si>
  <si>
    <t>202400000002702</t>
  </si>
  <si>
    <t>202600000008145</t>
  </si>
  <si>
    <t>SRPA-SERVICIO DE PERSONAL DE APOYO PARA LA ESTRATEGIA EDUCATIVA DEL SISTEMA DE RESPONSABILIDAD PENAL ADOLESCENTE</t>
  </si>
  <si>
    <t>202600000011619</t>
  </si>
  <si>
    <t>202600000001437</t>
  </si>
  <si>
    <t>202600000001594</t>
  </si>
  <si>
    <t>1901131</t>
  </si>
  <si>
    <t>202600000013525</t>
  </si>
  <si>
    <t>1905027</t>
  </si>
  <si>
    <t>202600000007022</t>
  </si>
  <si>
    <t>202600000011466</t>
  </si>
  <si>
    <t>1901128</t>
  </si>
  <si>
    <t>202500000041895</t>
  </si>
  <si>
    <t>1905025</t>
  </si>
  <si>
    <t>202600000008749</t>
  </si>
  <si>
    <t>202600000012017</t>
  </si>
  <si>
    <t>1905053</t>
  </si>
  <si>
    <t>202600000010949</t>
  </si>
  <si>
    <t>202500000048147</t>
  </si>
  <si>
    <t>ATENCION EDUCATIVA CAPACIDADES Y TALENTOS EXCEPCIONALES-DOTACION INSTITUCIONAL. AECTE ATENCION EDUCATIVA CAPACIDADES Y TALENTOS EXCEPCIONALES</t>
  </si>
  <si>
    <t>202600000007252</t>
  </si>
  <si>
    <t>PROYECTOS CON COMPROMISOS EN CUIPO</t>
  </si>
  <si>
    <t>CRUCE PIIP - LLAVE BPIN</t>
  </si>
  <si>
    <t>PRODUCTO CUIPO</t>
  </si>
  <si>
    <t>PRODUCTO PIIP</t>
  </si>
  <si>
    <t>NUM PRODUCTOS CUIPO</t>
  </si>
  <si>
    <t>NUM PRODUCTOS PIIP</t>
  </si>
  <si>
    <t>INCONSISTENCIA</t>
  </si>
  <si>
    <t>NUM PRODUCTOS QUE COINCIDEN</t>
  </si>
  <si>
    <t>TIPO DE COINCIDENCIA</t>
  </si>
  <si>
    <t>Notas</t>
  </si>
  <si>
    <t>La columna inconsistencia verifica si el número de productos reportados en CUIPO es mayor que el número de productos en PIIP</t>
  </si>
  <si>
    <t>Código de Meta</t>
  </si>
  <si>
    <t>Está en Plan Indicativo</t>
  </si>
  <si>
    <t>MT001</t>
  </si>
  <si>
    <t>Si</t>
  </si>
  <si>
    <t>MT002, MT023, MT414, MT467</t>
  </si>
  <si>
    <t>MT003, MT222</t>
  </si>
  <si>
    <t>MT004, MT005</t>
  </si>
  <si>
    <t>MT006</t>
  </si>
  <si>
    <t>MT007, MT024, MT030, MT380, MT400, MT403, MT413, MT439, MT455, MT458, MT462</t>
  </si>
  <si>
    <t>MT009, MT010, MT027, MT028</t>
  </si>
  <si>
    <t>MT011</t>
  </si>
  <si>
    <t>MT012, MT404</t>
  </si>
  <si>
    <t>MT013</t>
  </si>
  <si>
    <t>MT014, MT017</t>
  </si>
  <si>
    <t>MT015</t>
  </si>
  <si>
    <t>MT016</t>
  </si>
  <si>
    <t>MT018, MT022, MT395, MT408, MT416, MT456</t>
  </si>
  <si>
    <t>MT019</t>
  </si>
  <si>
    <t>MT020</t>
  </si>
  <si>
    <t>MT021, MT029</t>
  </si>
  <si>
    <t>MT025, MT087</t>
  </si>
  <si>
    <t>MT026, MT148</t>
  </si>
  <si>
    <t>MT031</t>
  </si>
  <si>
    <t>MT033</t>
  </si>
  <si>
    <t>MT034</t>
  </si>
  <si>
    <t>220100200</t>
  </si>
  <si>
    <t>MT036</t>
  </si>
  <si>
    <t>220100400</t>
  </si>
  <si>
    <t>MT037</t>
  </si>
  <si>
    <t>MT039</t>
  </si>
  <si>
    <t>220101200</t>
  </si>
  <si>
    <t>MT040</t>
  </si>
  <si>
    <t>220101800</t>
  </si>
  <si>
    <t>MT041</t>
  </si>
  <si>
    <t>MT042, MT200</t>
  </si>
  <si>
    <t>MT043</t>
  </si>
  <si>
    <t>MT044</t>
  </si>
  <si>
    <t>MT045</t>
  </si>
  <si>
    <t>MT046</t>
  </si>
  <si>
    <t>MT047</t>
  </si>
  <si>
    <t>MT048</t>
  </si>
  <si>
    <t>MT049</t>
  </si>
  <si>
    <t>MT050</t>
  </si>
  <si>
    <t>MT051</t>
  </si>
  <si>
    <t>220106100</t>
  </si>
  <si>
    <t>MT052</t>
  </si>
  <si>
    <t>MT053</t>
  </si>
  <si>
    <t>220106400</t>
  </si>
  <si>
    <t>MT054</t>
  </si>
  <si>
    <t>220106700</t>
  </si>
  <si>
    <t>MT055</t>
  </si>
  <si>
    <t>220108000</t>
  </si>
  <si>
    <t>MT056</t>
  </si>
  <si>
    <t>MT057</t>
  </si>
  <si>
    <t>220108500</t>
  </si>
  <si>
    <t>MT058</t>
  </si>
  <si>
    <t>220107000</t>
  </si>
  <si>
    <t>MT059</t>
  </si>
  <si>
    <t>MT060</t>
  </si>
  <si>
    <t>MT061</t>
  </si>
  <si>
    <t>220103700</t>
  </si>
  <si>
    <t>MT062</t>
  </si>
  <si>
    <t>220103000</t>
  </si>
  <si>
    <t>MT063</t>
  </si>
  <si>
    <t>MT064</t>
  </si>
  <si>
    <t>MT065</t>
  </si>
  <si>
    <t>220105100</t>
  </si>
  <si>
    <t>MT066</t>
  </si>
  <si>
    <t>220105200</t>
  </si>
  <si>
    <t>MT067</t>
  </si>
  <si>
    <t>220106900</t>
  </si>
  <si>
    <t>MT068</t>
  </si>
  <si>
    <t>MT069</t>
  </si>
  <si>
    <t>MT070</t>
  </si>
  <si>
    <t>MT071</t>
  </si>
  <si>
    <t>220101400</t>
  </si>
  <si>
    <t>MT072</t>
  </si>
  <si>
    <t>MT074</t>
  </si>
  <si>
    <t>MT075</t>
  </si>
  <si>
    <t>220206100</t>
  </si>
  <si>
    <t>MT077</t>
  </si>
  <si>
    <t>220206200</t>
  </si>
  <si>
    <t>MT078</t>
  </si>
  <si>
    <t>MT079</t>
  </si>
  <si>
    <t>220208500</t>
  </si>
  <si>
    <t>MT080</t>
  </si>
  <si>
    <t>220205000</t>
  </si>
  <si>
    <t>MT082</t>
  </si>
  <si>
    <t>MT084</t>
  </si>
  <si>
    <t>MT085MS</t>
  </si>
  <si>
    <t>MT088MS, MT459</t>
  </si>
  <si>
    <t>MT089MS</t>
  </si>
  <si>
    <t>190502800</t>
  </si>
  <si>
    <t>MT092</t>
  </si>
  <si>
    <t>190502700</t>
  </si>
  <si>
    <t>MT095</t>
  </si>
  <si>
    <t>190501200</t>
  </si>
  <si>
    <t>MT096</t>
  </si>
  <si>
    <t>190501600</t>
  </si>
  <si>
    <t>MT097</t>
  </si>
  <si>
    <t>MT102</t>
  </si>
  <si>
    <t>MT112</t>
  </si>
  <si>
    <t>190502500</t>
  </si>
  <si>
    <t>MT118</t>
  </si>
  <si>
    <t>MT121</t>
  </si>
  <si>
    <t>MT124</t>
  </si>
  <si>
    <t>MT127</t>
  </si>
  <si>
    <t>190504600</t>
  </si>
  <si>
    <t>MT128</t>
  </si>
  <si>
    <t>190502600</t>
  </si>
  <si>
    <t>MT129MS</t>
  </si>
  <si>
    <t>MT132</t>
  </si>
  <si>
    <t>MT133</t>
  </si>
  <si>
    <t>MT134</t>
  </si>
  <si>
    <t>MT135</t>
  </si>
  <si>
    <t>MT136</t>
  </si>
  <si>
    <t>MT137</t>
  </si>
  <si>
    <t>MT138</t>
  </si>
  <si>
    <t>190604800</t>
  </si>
  <si>
    <t>MT139</t>
  </si>
  <si>
    <t>MT140</t>
  </si>
  <si>
    <t>190603400</t>
  </si>
  <si>
    <t>MT141</t>
  </si>
  <si>
    <t>MT142</t>
  </si>
  <si>
    <t>MT143</t>
  </si>
  <si>
    <t>MT144</t>
  </si>
  <si>
    <t>MT145</t>
  </si>
  <si>
    <t>430100600</t>
  </si>
  <si>
    <t>MT146</t>
  </si>
  <si>
    <t>MT147</t>
  </si>
  <si>
    <t>430103700</t>
  </si>
  <si>
    <t>MT149</t>
  </si>
  <si>
    <t>MT150</t>
  </si>
  <si>
    <t>MT151</t>
  </si>
  <si>
    <t>MT152</t>
  </si>
  <si>
    <t>430101300</t>
  </si>
  <si>
    <t>MT155</t>
  </si>
  <si>
    <t>430208200</t>
  </si>
  <si>
    <t>MT156</t>
  </si>
  <si>
    <t>MT157</t>
  </si>
  <si>
    <t>MT158</t>
  </si>
  <si>
    <t>MT159</t>
  </si>
  <si>
    <t>MT160</t>
  </si>
  <si>
    <t>430201300</t>
  </si>
  <si>
    <t>MT161</t>
  </si>
  <si>
    <t>MT162</t>
  </si>
  <si>
    <t>MT164</t>
  </si>
  <si>
    <t>MT166</t>
  </si>
  <si>
    <t>330105200</t>
  </si>
  <si>
    <t>MT167</t>
  </si>
  <si>
    <t>MT168</t>
  </si>
  <si>
    <t>MT169</t>
  </si>
  <si>
    <t>MT170</t>
  </si>
  <si>
    <t>MT171</t>
  </si>
  <si>
    <t>MT173</t>
  </si>
  <si>
    <t>MT174</t>
  </si>
  <si>
    <t>MT175</t>
  </si>
  <si>
    <t>330109300</t>
  </si>
  <si>
    <t>MT176</t>
  </si>
  <si>
    <t>MT177</t>
  </si>
  <si>
    <t>MT178</t>
  </si>
  <si>
    <t>MT179</t>
  </si>
  <si>
    <t>MT180</t>
  </si>
  <si>
    <t>MT181</t>
  </si>
  <si>
    <t>MT182</t>
  </si>
  <si>
    <t>MT183</t>
  </si>
  <si>
    <t>MT184</t>
  </si>
  <si>
    <t>MT185</t>
  </si>
  <si>
    <t>MT186</t>
  </si>
  <si>
    <t>MT187</t>
  </si>
  <si>
    <t>MT188</t>
  </si>
  <si>
    <t>MT189</t>
  </si>
  <si>
    <t>350202400</t>
  </si>
  <si>
    <t>MT190</t>
  </si>
  <si>
    <t>MT191</t>
  </si>
  <si>
    <t>MT192, MT216</t>
  </si>
  <si>
    <t>MT193</t>
  </si>
  <si>
    <t>MT194</t>
  </si>
  <si>
    <t>MT195, MT415</t>
  </si>
  <si>
    <t>MT201</t>
  </si>
  <si>
    <t>MT202</t>
  </si>
  <si>
    <t>MT203</t>
  </si>
  <si>
    <t>MT204</t>
  </si>
  <si>
    <t>MT205</t>
  </si>
  <si>
    <t>MT206</t>
  </si>
  <si>
    <t>350200800</t>
  </si>
  <si>
    <t>MT207</t>
  </si>
  <si>
    <t>MT208</t>
  </si>
  <si>
    <t>350200900</t>
  </si>
  <si>
    <t>MT209</t>
  </si>
  <si>
    <t>350200400</t>
  </si>
  <si>
    <t>MT210</t>
  </si>
  <si>
    <t>MT211</t>
  </si>
  <si>
    <t>MT212</t>
  </si>
  <si>
    <t>MT213</t>
  </si>
  <si>
    <t>MT214</t>
  </si>
  <si>
    <t>MT215</t>
  </si>
  <si>
    <t>MT217</t>
  </si>
  <si>
    <t>350207800</t>
  </si>
  <si>
    <t>MT218</t>
  </si>
  <si>
    <t>MT219</t>
  </si>
  <si>
    <t>350205000</t>
  </si>
  <si>
    <t>MT220</t>
  </si>
  <si>
    <t>MT223</t>
  </si>
  <si>
    <t>MT224</t>
  </si>
  <si>
    <t>360203200</t>
  </si>
  <si>
    <t>MT225</t>
  </si>
  <si>
    <t>MT226</t>
  </si>
  <si>
    <t>390500400</t>
  </si>
  <si>
    <t>MT227</t>
  </si>
  <si>
    <t>390500500</t>
  </si>
  <si>
    <t>MT228</t>
  </si>
  <si>
    <t>MT229</t>
  </si>
  <si>
    <t>MT230</t>
  </si>
  <si>
    <t>MT235</t>
  </si>
  <si>
    <t>MT236</t>
  </si>
  <si>
    <t>MT237</t>
  </si>
  <si>
    <t>MT238</t>
  </si>
  <si>
    <t>MT239</t>
  </si>
  <si>
    <t>MT240</t>
  </si>
  <si>
    <t>MT241</t>
  </si>
  <si>
    <t>MT242</t>
  </si>
  <si>
    <t>MT243, MT437</t>
  </si>
  <si>
    <t>MT244</t>
  </si>
  <si>
    <t>MT245</t>
  </si>
  <si>
    <t>MT246</t>
  </si>
  <si>
    <t>MT248</t>
  </si>
  <si>
    <t>MT249</t>
  </si>
  <si>
    <t>MT250</t>
  </si>
  <si>
    <t>MT251, MT465</t>
  </si>
  <si>
    <t>MT252</t>
  </si>
  <si>
    <t>MT253</t>
  </si>
  <si>
    <t>MT254</t>
  </si>
  <si>
    <t>MT255</t>
  </si>
  <si>
    <t>170909600</t>
  </si>
  <si>
    <t>MT256, MT428</t>
  </si>
  <si>
    <t>MT257</t>
  </si>
  <si>
    <t>MT258</t>
  </si>
  <si>
    <t>MT259</t>
  </si>
  <si>
    <t>170910500</t>
  </si>
  <si>
    <t>MT260, MT438</t>
  </si>
  <si>
    <t>MT261</t>
  </si>
  <si>
    <t>MT262</t>
  </si>
  <si>
    <t>MT263</t>
  </si>
  <si>
    <t>MT264</t>
  </si>
  <si>
    <t>MT265</t>
  </si>
  <si>
    <t>MT266</t>
  </si>
  <si>
    <t>MT267, MT373, MT411</t>
  </si>
  <si>
    <t>400300800</t>
  </si>
  <si>
    <t>MT268</t>
  </si>
  <si>
    <t>MT269</t>
  </si>
  <si>
    <t>MT270</t>
  </si>
  <si>
    <t>MT271</t>
  </si>
  <si>
    <t>MT272, MT367, MT387</t>
  </si>
  <si>
    <t>MT273, MT435</t>
  </si>
  <si>
    <t>400304400</t>
  </si>
  <si>
    <t>MT274</t>
  </si>
  <si>
    <t>MT275</t>
  </si>
  <si>
    <t>MT276</t>
  </si>
  <si>
    <t>MT277</t>
  </si>
  <si>
    <t>MT278</t>
  </si>
  <si>
    <t>MT279</t>
  </si>
  <si>
    <t>MT280</t>
  </si>
  <si>
    <t>MT281, MT436</t>
  </si>
  <si>
    <t>320100300</t>
  </si>
  <si>
    <t>MT283</t>
  </si>
  <si>
    <t>MT284</t>
  </si>
  <si>
    <t>MT285</t>
  </si>
  <si>
    <t>350201300</t>
  </si>
  <si>
    <t>MT286</t>
  </si>
  <si>
    <t>400303100</t>
  </si>
  <si>
    <t>MT287</t>
  </si>
  <si>
    <t>320201400</t>
  </si>
  <si>
    <t>MT289</t>
  </si>
  <si>
    <t>MT290</t>
  </si>
  <si>
    <t>320204400</t>
  </si>
  <si>
    <t>MT291</t>
  </si>
  <si>
    <t>320203700</t>
  </si>
  <si>
    <t>MT292</t>
  </si>
  <si>
    <t>MT293</t>
  </si>
  <si>
    <t>320304800</t>
  </si>
  <si>
    <t>MT294</t>
  </si>
  <si>
    <t>MT295</t>
  </si>
  <si>
    <t>320501900</t>
  </si>
  <si>
    <t>MT296</t>
  </si>
  <si>
    <t>320502100</t>
  </si>
  <si>
    <t>MT297</t>
  </si>
  <si>
    <t>MT299</t>
  </si>
  <si>
    <t>MT300</t>
  </si>
  <si>
    <t>MT301</t>
  </si>
  <si>
    <t>MT302</t>
  </si>
  <si>
    <t>MT303</t>
  </si>
  <si>
    <t>MT304</t>
  </si>
  <si>
    <t>MT305</t>
  </si>
  <si>
    <t>MT306</t>
  </si>
  <si>
    <t>MT307</t>
  </si>
  <si>
    <t>MT308</t>
  </si>
  <si>
    <t>MT309</t>
  </si>
  <si>
    <t>210101100</t>
  </si>
  <si>
    <t>MT310</t>
  </si>
  <si>
    <t>MT311</t>
  </si>
  <si>
    <t>MT312</t>
  </si>
  <si>
    <t>MT313, MT429</t>
  </si>
  <si>
    <t>MT314</t>
  </si>
  <si>
    <t>MT315</t>
  </si>
  <si>
    <t>MT316</t>
  </si>
  <si>
    <t>MT317</t>
  </si>
  <si>
    <t>MT318</t>
  </si>
  <si>
    <t>MT319</t>
  </si>
  <si>
    <t>MT320</t>
  </si>
  <si>
    <t>MT321</t>
  </si>
  <si>
    <t>240100800</t>
  </si>
  <si>
    <t>MT322</t>
  </si>
  <si>
    <t>MT323</t>
  </si>
  <si>
    <t>240211300</t>
  </si>
  <si>
    <t>MT324</t>
  </si>
  <si>
    <t>240211800</t>
  </si>
  <si>
    <t>MT325</t>
  </si>
  <si>
    <t>MT326</t>
  </si>
  <si>
    <t>MT327, MT430</t>
  </si>
  <si>
    <t>240202100</t>
  </si>
  <si>
    <t>MT328</t>
  </si>
  <si>
    <t>MT329</t>
  </si>
  <si>
    <t>MT330</t>
  </si>
  <si>
    <t>MT331</t>
  </si>
  <si>
    <t>240204400</t>
  </si>
  <si>
    <t>MT332</t>
  </si>
  <si>
    <t>240211900</t>
  </si>
  <si>
    <t>MT333</t>
  </si>
  <si>
    <t>240212500</t>
  </si>
  <si>
    <t>MT334</t>
  </si>
  <si>
    <t>240300200</t>
  </si>
  <si>
    <t>MT335</t>
  </si>
  <si>
    <t>240605500</t>
  </si>
  <si>
    <t>MT336</t>
  </si>
  <si>
    <t>MT337</t>
  </si>
  <si>
    <t>MT338</t>
  </si>
  <si>
    <t>240805200</t>
  </si>
  <si>
    <t>MT339</t>
  </si>
  <si>
    <t>MT341</t>
  </si>
  <si>
    <t>MT343</t>
  </si>
  <si>
    <t>MT344</t>
  </si>
  <si>
    <t>MT345, MT348</t>
  </si>
  <si>
    <t>240903900</t>
  </si>
  <si>
    <t>MT346</t>
  </si>
  <si>
    <t>MT347</t>
  </si>
  <si>
    <t>MT350, MT431, MT432</t>
  </si>
  <si>
    <t>MT352</t>
  </si>
  <si>
    <t>230103000</t>
  </si>
  <si>
    <t>MT353</t>
  </si>
  <si>
    <t>MT354</t>
  </si>
  <si>
    <t>MT356</t>
  </si>
  <si>
    <t>MT357</t>
  </si>
  <si>
    <t>MT358</t>
  </si>
  <si>
    <t>230201200</t>
  </si>
  <si>
    <t>MT359</t>
  </si>
  <si>
    <t>MT360</t>
  </si>
  <si>
    <t>MT361</t>
  </si>
  <si>
    <t>MT363</t>
  </si>
  <si>
    <t>MT366</t>
  </si>
  <si>
    <t>MT370</t>
  </si>
  <si>
    <t>450106900</t>
  </si>
  <si>
    <t>MT371</t>
  </si>
  <si>
    <t>MT372</t>
  </si>
  <si>
    <t>459900600</t>
  </si>
  <si>
    <t>MT375</t>
  </si>
  <si>
    <t>MT379</t>
  </si>
  <si>
    <t>MT383</t>
  </si>
  <si>
    <t>MT384</t>
  </si>
  <si>
    <t>MT385</t>
  </si>
  <si>
    <t>MT388, MT463</t>
  </si>
  <si>
    <t>MT389</t>
  </si>
  <si>
    <t>MT391</t>
  </si>
  <si>
    <t>MT392</t>
  </si>
  <si>
    <t>MT393</t>
  </si>
  <si>
    <t>MT394, MT402</t>
  </si>
  <si>
    <t>MT396</t>
  </si>
  <si>
    <t>MT397</t>
  </si>
  <si>
    <t>MT398</t>
  </si>
  <si>
    <t>MT399</t>
  </si>
  <si>
    <t>MT401</t>
  </si>
  <si>
    <t>MT405</t>
  </si>
  <si>
    <t>MT406, MT457</t>
  </si>
  <si>
    <t>MT407</t>
  </si>
  <si>
    <t>MT417</t>
  </si>
  <si>
    <t>MT418</t>
  </si>
  <si>
    <t>MT419</t>
  </si>
  <si>
    <t>MT420</t>
  </si>
  <si>
    <t>450300200</t>
  </si>
  <si>
    <t>MT421</t>
  </si>
  <si>
    <t>MT422</t>
  </si>
  <si>
    <t>MT424</t>
  </si>
  <si>
    <t>MT425</t>
  </si>
  <si>
    <t>MT442</t>
  </si>
  <si>
    <t>MT443</t>
  </si>
  <si>
    <t>MT444</t>
  </si>
  <si>
    <t>MT445</t>
  </si>
  <si>
    <t>MT446</t>
  </si>
  <si>
    <t>MT447</t>
  </si>
  <si>
    <t>190500400</t>
  </si>
  <si>
    <t>MT448</t>
  </si>
  <si>
    <t>MT449</t>
  </si>
  <si>
    <t>MT450</t>
  </si>
  <si>
    <t>MT451</t>
  </si>
  <si>
    <t>MT452</t>
  </si>
  <si>
    <t>MT453</t>
  </si>
  <si>
    <t>MT454</t>
  </si>
  <si>
    <t>MT461</t>
  </si>
  <si>
    <t>410109300</t>
  </si>
  <si>
    <t>MT464</t>
  </si>
  <si>
    <t>410100100</t>
  </si>
  <si>
    <t>MT468</t>
  </si>
  <si>
    <t>VIGENCIA GASTO</t>
  </si>
  <si>
    <t>SECCION PRESUPUESTAL</t>
  </si>
  <si>
    <t>CODIGO</t>
  </si>
  <si>
    <t>NOMBRE</t>
  </si>
  <si>
    <t>CPC</t>
  </si>
  <si>
    <t>DETALLE SECTORIAL</t>
  </si>
  <si>
    <t>FUENTES DE FINANCIACION</t>
  </si>
  <si>
    <t>SITUACION DE FONDOS</t>
  </si>
  <si>
    <t>POLITICA PUBLICA</t>
  </si>
  <si>
    <t>TERCEROS</t>
  </si>
  <si>
    <t>PRODUCTO MGA</t>
  </si>
  <si>
    <t>CODIGO PRODUCTO MGA</t>
  </si>
  <si>
    <t>ES BPIN</t>
  </si>
  <si>
    <t>2.3.2.01.01.001.02.08</t>
  </si>
  <si>
    <t>EDIFICIOS RELACIONADOS CON SALUD</t>
  </si>
  <si>
    <t>hospitales de primer nivel de atencion construidos y dotados</t>
  </si>
  <si>
    <t/>
  </si>
  <si>
    <t>2.3.2.01.01.001.03.02</t>
  </si>
  <si>
    <t>AUTOPISTAS, CARRETERAS, CALLES</t>
  </si>
  <si>
    <t>via secundaria rehabilitada</t>
  </si>
  <si>
    <t>via terciaria con mantenimiento periodico o rutinario</t>
  </si>
  <si>
    <t>via secundaria mejorada</t>
  </si>
  <si>
    <t>via secundaria construida</t>
  </si>
  <si>
    <t>2.3.2.01.01.001.03.13</t>
  </si>
  <si>
    <t>OBRAS PARA LA COMUNICACION DE LARGA DISTANCIA Y LAS LINEAS ELECTRICAS CABLES</t>
  </si>
  <si>
    <t>unidades de generacion fotovoltaica de energia electrica instaladas</t>
  </si>
  <si>
    <t>2.3.2.01.01.001.03.19</t>
  </si>
  <si>
    <t>OTRAS OBRAS DE INGENIERIA CIVIL</t>
  </si>
  <si>
    <t>ecoparque turistico construido</t>
  </si>
  <si>
    <t>2.3.2.01.01.003.03.02</t>
  </si>
  <si>
    <t>MAQUINARIA DE INFORMATICA Y SUS PARTES, PIEZAS Y ACCESORIOS</t>
  </si>
  <si>
    <t>servicio de saneamiento fiscal y financiero</t>
  </si>
  <si>
    <t>2.3.2.01.01.003.05.03</t>
  </si>
  <si>
    <t>RADIORRECEPTORES Y RECEPTORES DE TELEVISION APARATOS PARA LA GRABACION Y REPRODUCCION DE SONIDO Y VIDEO, MICROFONOS, ALTAVOCES, AMPLIFICADORES, ETC</t>
  </si>
  <si>
    <t>servicio de inteligencia tecnica</t>
  </si>
  <si>
    <t>2.3.2.01.01.005.02.03.01.01</t>
  </si>
  <si>
    <t>PAQUETES DE SOFTWARE</t>
  </si>
  <si>
    <t>servicios de informacion implementados</t>
  </si>
  <si>
    <t>2.3.2.02.01.002</t>
  </si>
  <si>
    <t>PRODUCTOS ALIMENTICIOS, BEBIDAS Y TABACO, TEXTILES, PRENDAS DE VESTIR Y PRODUCTOS DE CUERO</t>
  </si>
  <si>
    <t>2.3.2.02.02.008</t>
  </si>
  <si>
    <t>SERVICIOS PRESTADOS A LAS EMPRESAS Y SERVICIOS DE PRODUCCION</t>
  </si>
  <si>
    <t>servicio de gestion para el emprendimiento solidario</t>
  </si>
  <si>
    <t>servicio de asistencia tecnica para la implementacion de la estrategia de gobierno digital</t>
  </si>
  <si>
    <t>2.3.2.02.02.009</t>
  </si>
  <si>
    <t>SERVICIOS PARA LA COMUNIDAD, SOCIALES Y PERSONALES</t>
  </si>
  <si>
    <t>servicio de promocion turistica</t>
  </si>
  <si>
    <t>servicio de apoyo y consolidacion de las comisiones regionales de competitividad  crc</t>
  </si>
  <si>
    <t>servicio de implementacion sistemas de gestion</t>
  </si>
  <si>
    <t>servicio de asistencia tecnica</t>
  </si>
  <si>
    <t>servicio de promocion de la garantia de derechos</t>
  </si>
  <si>
    <t>servicio de atencion integral a la primera infancia</t>
  </si>
  <si>
    <t>servicio de ayuda y atencion humanitaria</t>
  </si>
  <si>
    <t>servicio de asistencia tecnica en el ciclo de politicas publicas de familia y otras relacionadas</t>
  </si>
  <si>
    <t>obras de infraestructura para la reduccion del riesgo de desastres</t>
  </si>
  <si>
    <t>servicio de atencion integral a poblacion en condicion de discapacidad</t>
  </si>
  <si>
    <t>servicio de apoyo para la implementacion de medidas en derechos humanos y derecho internacional humanitario</t>
  </si>
  <si>
    <t>documentos de investigacion</t>
  </si>
  <si>
    <t>servicio de apoyo financiero para proyectos de convivencia y seguridad ciudadana</t>
  </si>
  <si>
    <t>servicio de asistencia tecnica para proyectos en tecnologias de la informacion y las comunicaciones</t>
  </si>
  <si>
    <t>2.3.2.02.02.010</t>
  </si>
  <si>
    <t>VIATICOS DE LOS FUNCIONARIOS EN COMISION</t>
  </si>
  <si>
    <t>2.3.3.05.09.099</t>
  </si>
  <si>
    <t>APORTES A ESTABLECIMIENTOS PUBLICOS Y UNIDADES ADMINISTRATIVAS ESPECIALES</t>
  </si>
  <si>
    <t>servicio de apoyo a la actividad fisica la recreacion y el deporte</t>
  </si>
  <si>
    <t>servicio de apoyo financiero al sector artistico y cultural</t>
  </si>
  <si>
    <t>servicio de asistenciatecnica en procesos de comunicacion cultural</t>
  </si>
  <si>
    <t>servicio de promocion de actividades culturales</t>
  </si>
  <si>
    <t>servicio de apoyo financiero para capitalizacion de empresas</t>
  </si>
  <si>
    <t>servicio educativos de promocion del bilingismo</t>
  </si>
  <si>
    <t>2.3.7.05.03</t>
  </si>
  <si>
    <t>PAGO DE DEFICIT FISCAL, DE PASIVO LABORAL Y PRESTACIONAL EN PROGRAMAS DE SANEAMIENTO FISCAL Y FINANCIERO</t>
  </si>
  <si>
    <t>servicio de reeestructuracion de pasivos</t>
  </si>
  <si>
    <t>2.3.1.01.01.001.01</t>
  </si>
  <si>
    <t>SUELDO BASICO</t>
  </si>
  <si>
    <t>servicio de inspeccion vigilancia y control</t>
  </si>
  <si>
    <t>2.3.1.01.02.001</t>
  </si>
  <si>
    <t>APORTES A LA SEGURIDAD SOCIAL EN PENSIONES</t>
  </si>
  <si>
    <t>documentos de lineamientos tecnicos</t>
  </si>
  <si>
    <t>2.3.1.01.02.002</t>
  </si>
  <si>
    <t>APORTES A LA SEGURIDAD SOCIAL EN SALUD</t>
  </si>
  <si>
    <t>2.3.1.01.02.003</t>
  </si>
  <si>
    <t>APORTES DE CESANTIAS</t>
  </si>
  <si>
    <t>2.3.1.01.02.004</t>
  </si>
  <si>
    <t>APORTES A CAJAS DE COMPENSACION FAMILIAR</t>
  </si>
  <si>
    <t>2.3.1.01.02.005</t>
  </si>
  <si>
    <t>APORTES GENERALES AL SISTEMA DE RIESGOS LABORALES</t>
  </si>
  <si>
    <t>2.3.1.01.02.006</t>
  </si>
  <si>
    <t>APORTES AL ICBF</t>
  </si>
  <si>
    <t>2.3.1.01.02.007</t>
  </si>
  <si>
    <t>APORTES AL SENA</t>
  </si>
  <si>
    <t>2.3.1.01.02.008</t>
  </si>
  <si>
    <t>APORTES A LA ESAP</t>
  </si>
  <si>
    <t>2.3.1.01.02.009</t>
  </si>
  <si>
    <t>APORTES A ESCUELAS INDUSTRIALES E INSTITUTOS TECNICOS</t>
  </si>
  <si>
    <t>2.3.2.02.01.003</t>
  </si>
  <si>
    <t>OTROS BIENES TRANSPORTABLES EXCEPTO PRODUCTOS METALICOS, MAQUINARIA Y EQUIPO</t>
  </si>
  <si>
    <t>servicio de inspeccion vigilancia y control de los factores del riesgo del ambiente que afectan la salud humana</t>
  </si>
  <si>
    <t>2.3.2.02.02.006</t>
  </si>
  <si>
    <t>COMERCIO Y DISTRIBUCION; ALOJAMIENTO; SERVICIOS DE SUMINISTRO DE COMIDAS Y BEBIDAS; SERVICIOS DE TRANSPORTE; Y SERVICIOS DE DISTRIBUCION DE ELECTRICIDAD, GAS Y AGUA</t>
  </si>
  <si>
    <t>servicio de promocion prevencion vigilancia y control de vectores y zoonosis</t>
  </si>
  <si>
    <t>servicio de gestion del riesgo para enfermedades emergentes reemergentes y desatendidas</t>
  </si>
  <si>
    <t>servicio de promocion de vida saludable y condiciones no transmisibles</t>
  </si>
  <si>
    <t>servicio de gestion del riesgo para abordar condiciones cronicas prevalentes</t>
  </si>
  <si>
    <t>documento de lineamientos tecnicos</t>
  </si>
  <si>
    <t>servicio de promocion social para poblaciones vulnerables</t>
  </si>
  <si>
    <t>servicio de gestion del riesgo para enfermedades inmunoprevenibles</t>
  </si>
  <si>
    <t>servicio de gestion del riesgo para abordar situaciones prevalentes de origen laboral</t>
  </si>
  <si>
    <t>servicio de promocion en temas de salud mental y convivencia</t>
  </si>
  <si>
    <t>servicio de gestion del riesgo para temas de consumo aprovechamiento biologico calidad e inocuidad de los alimentos</t>
  </si>
  <si>
    <t>servicio de gestion del riesgo en temas de salud sexual y reproductiva</t>
  </si>
  <si>
    <t>documentos de evaluacion</t>
  </si>
  <si>
    <t>2.3.3.01.02.005</t>
  </si>
  <si>
    <t>TRANSFERENCIAS PARA EMPRESAS SOCIALES DEL ESTADO</t>
  </si>
  <si>
    <t>2.3.3.02.01.004</t>
  </si>
  <si>
    <t>FINANCIACION DE BENEFICIARIOS DEL REGIMEN SUBSIDIADO EN SALUD. ART 10 LEY 1122 DE 2007</t>
  </si>
  <si>
    <t>servicio de apoyo financiero para el fortalecimiento del talento humano en salud</t>
  </si>
  <si>
    <t>servicio educativo</t>
  </si>
  <si>
    <t>2.3.1.01.01.001.02</t>
  </si>
  <si>
    <t>HORAS EXTRAS, DOMINICALES, FESTIVOS Y RECARGOS</t>
  </si>
  <si>
    <t>2.3.1.01.01.001.04</t>
  </si>
  <si>
    <t>SUBSIDIO DE ALIMENTACION</t>
  </si>
  <si>
    <t>2.3.1.01.01.001.05</t>
  </si>
  <si>
    <t>AUXILIO DE TRANSPORTE</t>
  </si>
  <si>
    <t>2.3.1.01.01.001.06</t>
  </si>
  <si>
    <t>PRIMA DE SERVICIO</t>
  </si>
  <si>
    <t>2.3.1.01.01.001.07</t>
  </si>
  <si>
    <t>BONIFICACION POR SERVICIOS PRESTADOS</t>
  </si>
  <si>
    <t>2.3.1.01.01.001.08.01</t>
  </si>
  <si>
    <t>PRIMA DE NAVIDAD</t>
  </si>
  <si>
    <t>2.3.1.01.01.001.08.02</t>
  </si>
  <si>
    <t>PRIMA DE VACACIONES</t>
  </si>
  <si>
    <t>2.3.1.01.01.002.31</t>
  </si>
  <si>
    <t>BONIFICACION PEDAGOGICA DOCENTES PRESCOLAR, BASICA Y MEDIA</t>
  </si>
  <si>
    <t>2.3.1.01.01.002.32</t>
  </si>
  <si>
    <t>SOBRESUELDO DOCENTES Y DIRECTIVOS DOCENTES PRESCOLAR, BASICA Y MEDIA</t>
  </si>
  <si>
    <t>2.3.1.01.03.001.03</t>
  </si>
  <si>
    <t>BONIFICACION ESPECIAL DE RECREACION</t>
  </si>
  <si>
    <t>2.3.1.01.03.009</t>
  </si>
  <si>
    <t>PRIMA TECNICA NO SALARIAL</t>
  </si>
  <si>
    <t>2.3.1.02.03.076</t>
  </si>
  <si>
    <t>AUXILIO DE MOVILIZACION</t>
  </si>
  <si>
    <t>2.3.1.02.03.094</t>
  </si>
  <si>
    <t>BONIFICACION ZONA DE DIFICIL ACCESO DOCENTES PRESCOLAR, BASICA Y MEDIA</t>
  </si>
  <si>
    <t>2.3.1.02.03.095</t>
  </si>
  <si>
    <t>BONIFICACION GRADO 14 DOCENTES PRESCOLAR, BASICA Y MEDIA</t>
  </si>
  <si>
    <t>servicio de apoyo financiero a entidades territoriales para la ejecucion de estrategias de permanencia con alimentacion escolar</t>
  </si>
  <si>
    <t>servicio de apoyo a la permanencia con alimentacion escolar</t>
  </si>
  <si>
    <t>servicio de fortalecimiento a las capacidades de los docentes de educacion inicial preescolar basica y media</t>
  </si>
  <si>
    <t>servicio de educacion informal</t>
  </si>
  <si>
    <t>servicio de accesibilidad a contenidos web para fines pedagogicos</t>
  </si>
  <si>
    <t>servicio de apoyo pedagogico para  la oferta de educacion inclusiva para preescolar basica y media</t>
  </si>
  <si>
    <t>2.3.2.01.01.001.02.07</t>
  </si>
  <si>
    <t>EDIFICIOS EDUCATIVOS</t>
  </si>
  <si>
    <t>infraestructura educativa mejorada</t>
  </si>
  <si>
    <t>servicio de promocion de afiliaciones al regimen contributivo del sistema general de seguridad social de las personas con capacidad de pago</t>
  </si>
  <si>
    <t>2.3.2.01.01.001.02.14</t>
  </si>
  <si>
    <t>OTROS EDIFICIOS NO RESIDENCIALES</t>
  </si>
  <si>
    <t>estaciones de bomberos construidas</t>
  </si>
  <si>
    <t>parques recreativos construidos</t>
  </si>
  <si>
    <t>2.3.2.01.01.003.07.01</t>
  </si>
  <si>
    <t>VEHICULOS AUTOMOTORES, REMOLQUES Y SEMIRREMOLQUES, Y SUS PARTES, PIEZAS Y ACCESORIOS</t>
  </si>
  <si>
    <t>servicio de dotacion para la movilidad operacional y el apoyo logistico</t>
  </si>
  <si>
    <t>2.3.2.01.01.003.07.03</t>
  </si>
  <si>
    <t>BUQUES</t>
  </si>
  <si>
    <t>servicio de apoyo financiero para empresas y emprendimientos productivos</t>
  </si>
  <si>
    <t>servicio de apoyo a la gestion de conocimiento y consolidacion de la cultura estadistica</t>
  </si>
  <si>
    <t>servicio de atencion y proteccion integral al adulto mayor</t>
  </si>
  <si>
    <t>documentos de planeacion</t>
  </si>
  <si>
    <t>servicio de apoyo financiero para el acceso a activos productivos y de comercializacion</t>
  </si>
  <si>
    <t>servicio de suministro de insumos para el manejo de eventos de interes en salud publica</t>
  </si>
  <si>
    <t>servicio de certificacion de discapacidad para las personas con discapacidad</t>
  </si>
  <si>
    <t>servicio de gestion del riesgo en temas de trastornos mentales</t>
  </si>
  <si>
    <t>servicio de gestion del riesgo para abordar situaciones de salud relacionadas con condiciones ambientales</t>
  </si>
  <si>
    <t>RUBRO_ID</t>
  </si>
  <si>
    <t>RUBRO</t>
  </si>
  <si>
    <t>NOMBRE_RUBRO</t>
  </si>
  <si>
    <t>RECURSO</t>
  </si>
  <si>
    <t>NOMBRE_RECURSO</t>
  </si>
  <si>
    <t>CENTROCOSTO</t>
  </si>
  <si>
    <t>NOMBRE_CENTROCOSTO</t>
  </si>
  <si>
    <t>PROYECTO</t>
  </si>
  <si>
    <t>APROPIACION_INICIAL</t>
  </si>
  <si>
    <t>ADICION</t>
  </si>
  <si>
    <t>DISMINUCION</t>
  </si>
  <si>
    <t>CREDITO</t>
  </si>
  <si>
    <t>CONTRACREDITO</t>
  </si>
  <si>
    <t>APLAZAMIENTOS</t>
  </si>
  <si>
    <t>DESAPLAZAMIENTOS</t>
  </si>
  <si>
    <t>APROPIACION_DEFINITIVA</t>
  </si>
  <si>
    <t>SOLICITUD_TRAMITE</t>
  </si>
  <si>
    <t>CDP</t>
  </si>
  <si>
    <t>RP</t>
  </si>
  <si>
    <t>OBLIGACION</t>
  </si>
  <si>
    <t>PAGO</t>
  </si>
  <si>
    <t>17142</t>
  </si>
  <si>
    <t>Sueldo Básico</t>
  </si>
  <si>
    <t>3</t>
  </si>
  <si>
    <t>1.2.4.1.01 - SGP-EDUCACION-PRESTACION DE SERVICIOS</t>
  </si>
  <si>
    <t>2</t>
  </si>
  <si>
    <t>EDUCACION</t>
  </si>
  <si>
    <t>114</t>
  </si>
  <si>
    <t>1.3.3.2.00-R.B RENTAS CEDIDAS</t>
  </si>
  <si>
    <t>SALUD</t>
  </si>
  <si>
    <t>17143</t>
  </si>
  <si>
    <t>Horas Extras, Dominicales, Festivos Y Recargos</t>
  </si>
  <si>
    <t>17145</t>
  </si>
  <si>
    <t>Subsidio De Alimentación</t>
  </si>
  <si>
    <t>17146</t>
  </si>
  <si>
    <t>Auxilio De Transporte</t>
  </si>
  <si>
    <t>17147</t>
  </si>
  <si>
    <t>Prima De Servicio</t>
  </si>
  <si>
    <t>17148</t>
  </si>
  <si>
    <t>Bonificación Por Servicios Prestados</t>
  </si>
  <si>
    <t>17150</t>
  </si>
  <si>
    <t>Prima De Navidad</t>
  </si>
  <si>
    <t>17151</t>
  </si>
  <si>
    <t>Prima De Vacaciones</t>
  </si>
  <si>
    <t>17157</t>
  </si>
  <si>
    <t>Bonificación Pedagógica Docentes Prescolar, Básica Y Media</t>
  </si>
  <si>
    <t>17158</t>
  </si>
  <si>
    <t>Sobresueldo Docentes Y Directivos Docentes Prescolar, Básica Y Media</t>
  </si>
  <si>
    <t>17160</t>
  </si>
  <si>
    <t>Aportes A La Seguridad Social En Pensiones</t>
  </si>
  <si>
    <t>17161</t>
  </si>
  <si>
    <t>Aportes A La Seguridad Social En Salud</t>
  </si>
  <si>
    <t>17162</t>
  </si>
  <si>
    <t>Aportes De Cesantías</t>
  </si>
  <si>
    <t>17163</t>
  </si>
  <si>
    <t>Aportes A Cajas De Compensación Familiar</t>
  </si>
  <si>
    <t>17164</t>
  </si>
  <si>
    <t>Aportes Generales Al Sistema De Riesgos Laborales</t>
  </si>
  <si>
    <t>17165</t>
  </si>
  <si>
    <t>Aportes Al Icbf</t>
  </si>
  <si>
    <t>17166</t>
  </si>
  <si>
    <t>Aportes Al Sena</t>
  </si>
  <si>
    <t>17167</t>
  </si>
  <si>
    <t>Aportes A La Esap</t>
  </si>
  <si>
    <t>17168</t>
  </si>
  <si>
    <t>Aportes A Escuelas Industriales E Institutos Técnicos</t>
  </si>
  <si>
    <t>17173</t>
  </si>
  <si>
    <t>Bonificación Especial De Recreación</t>
  </si>
  <si>
    <t>17174</t>
  </si>
  <si>
    <t>Prima Técnica No Salarial</t>
  </si>
  <si>
    <t>17175</t>
  </si>
  <si>
    <t>2.3.1.01.03.083</t>
  </si>
  <si>
    <t>Auxilio De Movilización</t>
  </si>
  <si>
    <t>757048200</t>
  </si>
  <si>
    <t>2.3.1.01.03.101</t>
  </si>
  <si>
    <t>757048198</t>
  </si>
  <si>
    <t>2.3.1.01.03.102</t>
  </si>
  <si>
    <t>17200</t>
  </si>
  <si>
    <t>Edificios Relacionados Con Salud</t>
  </si>
  <si>
    <t>7</t>
  </si>
  <si>
    <t>1.2.3.3.03 - APORTES NACION</t>
  </si>
  <si>
    <t>16</t>
  </si>
  <si>
    <t>Secretaría De Infraestructura</t>
  </si>
  <si>
    <t>17207</t>
  </si>
  <si>
    <t>Autopistas, Carreteras, Calles</t>
  </si>
  <si>
    <t>34</t>
  </si>
  <si>
    <t>1.2.3.4.01 - ICLD Departamentos 10% FONPET REORIENTADO</t>
  </si>
  <si>
    <t>202500000044456</t>
  </si>
  <si>
    <t>17218</t>
  </si>
  <si>
    <t>Obras Para La Comunicación De Larga Distancia Y Las Líneas Eléctricas (Cables)</t>
  </si>
  <si>
    <t>100</t>
  </si>
  <si>
    <t>1.2.3.1.19 - ESTAMPILLAS PRO ELECTRIFICACION RURAL</t>
  </si>
  <si>
    <t>26</t>
  </si>
  <si>
    <t>Secretaria de Energias y Minas</t>
  </si>
  <si>
    <t>202600000013575</t>
  </si>
  <si>
    <t>17239</t>
  </si>
  <si>
    <t>2.3.2.01.01.003.02.08</t>
  </si>
  <si>
    <t>Otra Maquinaria Para Usos Especiales Y Sus Partes Y Piezas</t>
  </si>
  <si>
    <t>6</t>
  </si>
  <si>
    <t>1.2.4.2.02 - SGP-SALUD-SALUD PUBLICA</t>
  </si>
  <si>
    <t>17242</t>
  </si>
  <si>
    <t>Maquinaria De Informática Y Sus Partes, Piezas Y Accesorios</t>
  </si>
  <si>
    <t>15</t>
  </si>
  <si>
    <t>Secretaría De Hacienda</t>
  </si>
  <si>
    <t>17253</t>
  </si>
  <si>
    <t>Radiorreceptores Y Receptores De Television Aparatos Para La Grabacion Y Reproduccion De Sonido Y Video, Microfonos, Altavoces, Amplificadores, Etc</t>
  </si>
  <si>
    <t>54</t>
  </si>
  <si>
    <t>1.2.3.2.06-CONTRIBUCION SOBRE CONTRATOS DE OBRA PUBLICA</t>
  </si>
  <si>
    <t>19</t>
  </si>
  <si>
    <t>Secretaría Del Interior</t>
  </si>
  <si>
    <t>82</t>
  </si>
  <si>
    <t>1.3.3.4.01-R.B. SOBRETASA FONDO DE SEGURIDAD</t>
  </si>
  <si>
    <t>17258</t>
  </si>
  <si>
    <t>Vehículos Automotores, Remolques Y Semirremolques; Y Sus Partes, Piezas Y Accesorios</t>
  </si>
  <si>
    <t>63</t>
  </si>
  <si>
    <t>1.2.3.1.15-SOBRETASA FONDO DE SEGURIDAD</t>
  </si>
  <si>
    <t>202500000046308</t>
  </si>
  <si>
    <t>17303</t>
  </si>
  <si>
    <t>Paquetes De Software</t>
  </si>
  <si>
    <t>17319</t>
  </si>
  <si>
    <t>Productos Alimenticios, Bebidas Y Tabaco; Textiles, Prendas De Vestir Y Productos De Cuero</t>
  </si>
  <si>
    <t>202500000040737</t>
  </si>
  <si>
    <t>202600000012869</t>
  </si>
  <si>
    <t>17320</t>
  </si>
  <si>
    <t>Otros Bienes Transportables (Excepto Productos Metálicos, Maquinaria Y Equipo)</t>
  </si>
  <si>
    <t>202500000038325</t>
  </si>
  <si>
    <t>17324</t>
  </si>
  <si>
    <t>Servicios De Alojamiento; Servicios De Suministro De Comidas Y Bebidas; Servicios De Transporte; Y Servicios De Distribución De Electricidad, Gas Y Agua</t>
  </si>
  <si>
    <t>1</t>
  </si>
  <si>
    <t>1.2.1.0.00 - INGRESOS CORRIENTES DE LIBRE DESTINACION</t>
  </si>
  <si>
    <t>202600000012293</t>
  </si>
  <si>
    <t>202500000038324</t>
  </si>
  <si>
    <t>17326</t>
  </si>
  <si>
    <t>Servicios Prestados A Las Empresas Y Servicios De Producción</t>
  </si>
  <si>
    <t>29</t>
  </si>
  <si>
    <t>Secretaria de competividad</t>
  </si>
  <si>
    <t>202500000048253</t>
  </si>
  <si>
    <t>10</t>
  </si>
  <si>
    <t>1.2.4.2.04 - SGP-SALUD-SUBSIDIO A LA OFERTA</t>
  </si>
  <si>
    <t>202500000043535</t>
  </si>
  <si>
    <t>13</t>
  </si>
  <si>
    <t>Secretaría De Comunicaciones</t>
  </si>
  <si>
    <t>202500000050134</t>
  </si>
  <si>
    <t>28</t>
  </si>
  <si>
    <t>Secretaria de las TICS</t>
  </si>
  <si>
    <t>17327</t>
  </si>
  <si>
    <t>Servicios Para La Comunidad, Sociales Y Personales</t>
  </si>
  <si>
    <t>Fondo Mixto</t>
  </si>
  <si>
    <t>14</t>
  </si>
  <si>
    <t>Secretaría De Desarrollo Económico Y Medio Ambiente</t>
  </si>
  <si>
    <t>202600000000784</t>
  </si>
  <si>
    <t>202600000004546</t>
  </si>
  <si>
    <t>202600000004578</t>
  </si>
  <si>
    <t>202600000004951</t>
  </si>
  <si>
    <t>202600000005088</t>
  </si>
  <si>
    <t>202600000006674</t>
  </si>
  <si>
    <t>202600000010343</t>
  </si>
  <si>
    <t>202600000010782</t>
  </si>
  <si>
    <t>202600000011925</t>
  </si>
  <si>
    <t>202600000012343</t>
  </si>
  <si>
    <t>202600000013285</t>
  </si>
  <si>
    <t>17</t>
  </si>
  <si>
    <t>Secretaría De Planeación</t>
  </si>
  <si>
    <t>202600000008137</t>
  </si>
  <si>
    <t>202600000008173</t>
  </si>
  <si>
    <t>202600000009557</t>
  </si>
  <si>
    <t>202600000010198</t>
  </si>
  <si>
    <t>22</t>
  </si>
  <si>
    <t>Subsecretaría De Gestión De La Inclusión Social</t>
  </si>
  <si>
    <t>202500000048057</t>
  </si>
  <si>
    <t>202600000001100</t>
  </si>
  <si>
    <t>202600000003201</t>
  </si>
  <si>
    <t>202600000005053</t>
  </si>
  <si>
    <t>202600000005647</t>
  </si>
  <si>
    <t>202500000038748</t>
  </si>
  <si>
    <t>202500000049594</t>
  </si>
  <si>
    <t>202500000043536</t>
  </si>
  <si>
    <t>20</t>
  </si>
  <si>
    <t>Secretaría General</t>
  </si>
  <si>
    <t>21</t>
  </si>
  <si>
    <t>Subsecretaría De Gestión De Hábitat Y Vivienda</t>
  </si>
  <si>
    <t>27</t>
  </si>
  <si>
    <t>Secretaria Privada</t>
  </si>
  <si>
    <t>202500000046499</t>
  </si>
  <si>
    <t>35</t>
  </si>
  <si>
    <t>1.3.3.4.01-R.B. CONTRIBUCION SOBRE CONTRATOS DE OBRA PUBLICA</t>
  </si>
  <si>
    <t>52</t>
  </si>
  <si>
    <t>1.3.2.3.11-OTROS RENDIMIENTOS FINANCIEROS ICLD</t>
  </si>
  <si>
    <t>23</t>
  </si>
  <si>
    <t>Subsecretaría De Gestión De La Mujer Y Equidad De Género</t>
  </si>
  <si>
    <t>202600000009547</t>
  </si>
  <si>
    <t>59</t>
  </si>
  <si>
    <t>1.2.3.2.27-VENTA DE BIENES Y SERVICIOS CON DESTINACION-VENTA DE MEDCAMENTOS- FRE</t>
  </si>
  <si>
    <t>60</t>
  </si>
  <si>
    <t>1.2.3.2.27-VENTA DE BIENES Y SERVICIOS CON DESTINACION- VENTA TARGETAS</t>
  </si>
  <si>
    <t>125</t>
  </si>
  <si>
    <t>1.3.2.3.11-R.F. CONTRIBUCION SOBRE CONTRATOS DE OBRA PUBLICA</t>
  </si>
  <si>
    <t>127</t>
  </si>
  <si>
    <t>1.2.2.0.00 - INGRESOS CORRIENTES DE DESTINACION ESPECIFICA EVALUACION SANITARIA</t>
  </si>
  <si>
    <t>17328</t>
  </si>
  <si>
    <t>Viáticos De Los Funcionarios En Comisión</t>
  </si>
  <si>
    <t>17346</t>
  </si>
  <si>
    <t>2.3.3.05.09.054</t>
  </si>
  <si>
    <t>A Establecimientos Públicos Y Unidades Administrativas Especiales</t>
  </si>
  <si>
    <t>11</t>
  </si>
  <si>
    <t>Inder</t>
  </si>
  <si>
    <t>1.2.4.6.00 - SGP-AGUA POTABLE Y SANEAMIENTO BASICO</t>
  </si>
  <si>
    <t>5</t>
  </si>
  <si>
    <t>Aguas De Sucre</t>
  </si>
  <si>
    <t>33</t>
  </si>
  <si>
    <t>1.3.3.3.19-R.B. TASA PRO DEPORTE</t>
  </si>
  <si>
    <t>Bellas Artes</t>
  </si>
  <si>
    <t>55</t>
  </si>
  <si>
    <t>1.2.3.1.08-IMPUESTO AL CONSUMO DE LICORES, VINOS, APERITIVOS Y SIMILARES</t>
  </si>
  <si>
    <t>56</t>
  </si>
  <si>
    <t>1.2.3.1.10-IMPUESTO AL CONSUMO DE CIGARRILLOS Y TABACO</t>
  </si>
  <si>
    <t>57</t>
  </si>
  <si>
    <t>1.2.3.1.18-TASA PRODEPORTE Y RECREACION</t>
  </si>
  <si>
    <t>202600000000593</t>
  </si>
  <si>
    <t>90</t>
  </si>
  <si>
    <t>1.3.2.3.11- ESTAMPILLA PRO CULTURA</t>
  </si>
  <si>
    <t>202600000011489</t>
  </si>
  <si>
    <t>202600000011502</t>
  </si>
  <si>
    <t>202600000012661</t>
  </si>
  <si>
    <t>98</t>
  </si>
  <si>
    <t>1.2.3.1.19 - ESTAMPILLAS PRO DESARROLLO INFR DEPORTIVA</t>
  </si>
  <si>
    <t>202600000012308</t>
  </si>
  <si>
    <t>108</t>
  </si>
  <si>
    <t>1.3.3.3.20-R.B. ESTAMPILLA PRO CULTURA</t>
  </si>
  <si>
    <t>Prog. Fís.</t>
  </si>
  <si>
    <t>Prog. Fin.</t>
  </si>
  <si>
    <t>Bpin</t>
  </si>
  <si>
    <t>CodigoProducto</t>
  </si>
  <si>
    <t>CodigoIndicador</t>
  </si>
  <si>
    <t>UMI</t>
  </si>
  <si>
    <t>TipoIndicador</t>
  </si>
  <si>
    <t>Acumula</t>
  </si>
  <si>
    <t>MetaTotalIndicador</t>
  </si>
  <si>
    <t>MetaVigencia</t>
  </si>
  <si>
    <t>AvanceEjecutado</t>
  </si>
  <si>
    <t>ValorVigente</t>
  </si>
  <si>
    <t>ObligadoVigente</t>
  </si>
  <si>
    <t>ObligadoReserva</t>
  </si>
  <si>
    <t>Número</t>
  </si>
  <si>
    <t>Principal</t>
  </si>
  <si>
    <t>No</t>
  </si>
  <si>
    <t xml:space="preserve">Proyectos de alto impacto asistidos para el fortalecimiento de cadenas productivas </t>
  </si>
  <si>
    <t>Personas que acceden a servicios deportivos, recreativos y de actividad física</t>
  </si>
  <si>
    <t>202600000010903</t>
  </si>
  <si>
    <t xml:space="preserve">Sedes educativas mejoradas </t>
  </si>
  <si>
    <t>Número de sedes</t>
  </si>
  <si>
    <t>Sistemas de reporte de información operando</t>
  </si>
  <si>
    <t>Porcentaje</t>
  </si>
  <si>
    <t>Número de personas</t>
  </si>
  <si>
    <t>Número de unidades</t>
  </si>
  <si>
    <t>Número de hospitales</t>
  </si>
  <si>
    <t>190600500</t>
  </si>
  <si>
    <t>Hospitales de primer nivel de atención dotados</t>
  </si>
  <si>
    <t>Campañas de gestión del riesgo para enfermedades emergentes, reemergentes y desatendidas implementadas</t>
  </si>
  <si>
    <t>Emprendimientos asesorados</t>
  </si>
  <si>
    <t>400104100</t>
  </si>
  <si>
    <t>Vivienda de Interés Prioritario mejoradas</t>
  </si>
  <si>
    <t>Número de viviendas</t>
  </si>
  <si>
    <t>Número de productores</t>
  </si>
  <si>
    <t>170201200</t>
  </si>
  <si>
    <t xml:space="preserve">Formas organizativas capacitadas </t>
  </si>
  <si>
    <t>Número de formas</t>
  </si>
  <si>
    <t>Hectáreas</t>
  </si>
  <si>
    <t>350211300</t>
  </si>
  <si>
    <t>Equipamientos construidos</t>
  </si>
  <si>
    <t>Número de equipamientos</t>
  </si>
  <si>
    <t>Malecón construido</t>
  </si>
  <si>
    <t>Número de malecones</t>
  </si>
  <si>
    <t>202500000029016</t>
  </si>
  <si>
    <t>Empresas beneficiadas</t>
  </si>
  <si>
    <t>202500000029102</t>
  </si>
  <si>
    <t>Número de raciones</t>
  </si>
  <si>
    <t>Número de establecimientos educativos</t>
  </si>
  <si>
    <t>Número de documentos</t>
  </si>
  <si>
    <t>202400000006061</t>
  </si>
  <si>
    <t>Número de sistemas de información</t>
  </si>
  <si>
    <t>2024002700086</t>
  </si>
  <si>
    <t>Número de proyectos de seguridad ciudadana.</t>
  </si>
  <si>
    <t>Número de niños y niñas</t>
  </si>
  <si>
    <t>Número de adultos mayores</t>
  </si>
  <si>
    <t>370800900</t>
  </si>
  <si>
    <t>Número de estaciones de bomberos</t>
  </si>
  <si>
    <t>370801300</t>
  </si>
  <si>
    <t>Organismos de atención de emergencias fortalecidos</t>
  </si>
  <si>
    <t>Número de cuerpos de bomberos</t>
  </si>
  <si>
    <t>2024002700104</t>
  </si>
  <si>
    <t>Número de empresas sociales del estado</t>
  </si>
  <si>
    <t>Soluciones Tecnológicas apoyadas</t>
  </si>
  <si>
    <t>230203300</t>
  </si>
  <si>
    <t>Personas capacitadas para la implementación de la Estrategia de Gobierno digital</t>
  </si>
  <si>
    <t>2021002700159</t>
  </si>
  <si>
    <t>Kilómetros de vías terciaria</t>
  </si>
  <si>
    <t>202500000015450</t>
  </si>
  <si>
    <t>Código producto</t>
  </si>
  <si>
    <t>Código indicador</t>
  </si>
  <si>
    <t>Meta programada</t>
  </si>
  <si>
    <t>Meta programada PIIP</t>
  </si>
  <si>
    <t>Meta ejecutada</t>
  </si>
  <si>
    <t>Programación financiera ($)</t>
  </si>
  <si>
    <t>Compromisos ($)</t>
  </si>
  <si>
    <t>Obligaciones ($)</t>
  </si>
  <si>
    <t>Pagos ($)</t>
  </si>
  <si>
    <t>Región Venn</t>
  </si>
  <si>
    <t>Solo SisPT</t>
  </si>
  <si>
    <t>SisPT ∩ CUIPO</t>
  </si>
  <si>
    <t>190300100</t>
  </si>
  <si>
    <t>SisPT ∩ PIIP</t>
  </si>
  <si>
    <t>SisPT ∩ CUIPO ∩ PIIP</t>
  </si>
  <si>
    <t>190303800</t>
  </si>
  <si>
    <t>190502300</t>
  </si>
  <si>
    <t>190502400</t>
  </si>
  <si>
    <t>CUIPO ∩ PIIP</t>
  </si>
  <si>
    <t>190502900</t>
  </si>
  <si>
    <t>190602400</t>
  </si>
  <si>
    <t>190603900</t>
  </si>
  <si>
    <t>2201018</t>
  </si>
  <si>
    <t>220107900</t>
  </si>
  <si>
    <t>230101500</t>
  </si>
  <si>
    <t>240200100</t>
  </si>
  <si>
    <t>330106501</t>
  </si>
  <si>
    <t>350204300</t>
  </si>
  <si>
    <t>430100900</t>
  </si>
  <si>
    <t>450203000</t>
  </si>
  <si>
    <t>459900400</t>
  </si>
  <si>
    <t>459901900</t>
  </si>
  <si>
    <t>1702012</t>
  </si>
  <si>
    <t>190503500</t>
  </si>
  <si>
    <t>190604600</t>
  </si>
  <si>
    <t>220101900</t>
  </si>
  <si>
    <t>220102000</t>
  </si>
  <si>
    <t>220200500</t>
  </si>
  <si>
    <t>220200700</t>
  </si>
  <si>
    <t>2302012</t>
  </si>
  <si>
    <t>2302033</t>
  </si>
  <si>
    <t>400300100</t>
  </si>
  <si>
    <t>410102400</t>
  </si>
  <si>
    <t>450103100</t>
  </si>
  <si>
    <t>PLAN INDICATIVO</t>
  </si>
  <si>
    <t>NombreArchivo</t>
  </si>
  <si>
    <t>TipoBanco</t>
  </si>
  <si>
    <t>TipoProyecto</t>
  </si>
  <si>
    <t>SectorProyecto</t>
  </si>
  <si>
    <t>Inicio</t>
  </si>
  <si>
    <t>Fin</t>
  </si>
  <si>
    <t>ObjetivoGeneral</t>
  </si>
  <si>
    <t>Problema</t>
  </si>
  <si>
    <t>Descripcion</t>
  </si>
  <si>
    <t>PoblacionAfectada</t>
  </si>
  <si>
    <t>PoblacionObjetivo</t>
  </si>
  <si>
    <t>Municipios</t>
  </si>
  <si>
    <t>ObjetivoEspecifico</t>
  </si>
  <si>
    <t>Etapa</t>
  </si>
  <si>
    <t>UMP</t>
  </si>
  <si>
    <t>INDICADORES PROYECTOS PIIP</t>
  </si>
  <si>
    <t>SE ENCUENTRA EN PDD</t>
  </si>
  <si>
    <t>NÚMERO DE PROYECTO QUE NO TIENEN INFO DE INDICADORES EN EL REPORTE DE PIIP</t>
  </si>
  <si>
    <t>NÚMERO TOTAL DE INDICADORES CON PROYECTO</t>
  </si>
  <si>
    <t>NÚMERO DE INDICADORES QUE ESTÁN EN PDD</t>
  </si>
  <si>
    <t>NÚMERO DE INDICADORES QUE NO ESTÁN EN PDD</t>
  </si>
  <si>
    <t>Reporte Ficha actualizada del proyecto_03082026224311.xlsx</t>
  </si>
  <si>
    <t>2024002700127</t>
  </si>
  <si>
    <t>Territorial</t>
  </si>
  <si>
    <t>Territorio departamento</t>
  </si>
  <si>
    <t>Educación</t>
  </si>
  <si>
    <t>Mejorar la calidad de la educación en los establecimientos educativos oficiales de los 25 municipios no certificados del Departamento de Sucre</t>
  </si>
  <si>
    <t>Baja calidad de la educación en los establecimientos educativos oficiales de los 25 municipios no certificados del Departamento de Sucre</t>
  </si>
  <si>
    <t>En el Departamento de Sucre en los últimos años se viene presentando una baja calidad educativa, debido a la falta de encuentros y espacios de intercambios de saberes , reflexiones, y las pocas practicas educativas que promuevan la formación integral a docentes y estudiantes esta problemática conlleva a tener unos bajos resultados en las pruebas saber y un aumento en la deserción escolar por parte de los alumnos de los establecimientos educativos del departamento de sucre  
Es de relacionar que los deficientes espacios y debates que no se llevan en las aulas de clases se ve reflejada en la enseñanza que los docentes les trasmiten a los estudiantes, y estos últimos lo reflejan en los resultados de las pruebas saber que presentan en el año escolar; llevando así a un desánimo y deserción escolar por parte de estos.
Esto es consecuencia de la poca gestión de los recursos por parte de la secretaria de educación para capacitar a los docentes en el
Departamento de Sucre</t>
  </si>
  <si>
    <t>Buenavista, Caimito, Chalán, Colosó, Corozal, Coveñas, El Roble, Galeras, Guaranda, La Unión, Los Palmitos, Majagual, Morroa, Ovejas, Palmito, Sampués, San Benito Abad, San José De Toluviejo, San Juan De Betulia, San Luis De Sincé, San Marcos, San Onofre, San Pedro, Santiago de Tolú, Sincelejo, Sucre</t>
  </si>
  <si>
    <t>Generar espacios de intercambios de saberes, reflexiones y debates sobre mejoramiento de la calidad educativa e innovaciones pedagógicas en el Departamento de Sucre</t>
  </si>
  <si>
    <t>2201002</t>
  </si>
  <si>
    <t>Servicio de divulgación para la educación inicial, preescolar, básica y media</t>
  </si>
  <si>
    <t>Inversión</t>
  </si>
  <si>
    <t>Número de procesos de socialización</t>
  </si>
  <si>
    <t xml:space="preserve">Procesos de socialización de lineamientos, política y normativa para la educación inicial, preescolar, básica y media realizados </t>
  </si>
  <si>
    <t>Reporte Ficha actualizada del proyecto_29072026220552.xlsx</t>
  </si>
  <si>
    <t xml:space="preserve">Inclusión social y reconciliación </t>
  </si>
  <si>
    <t>Reducir la vulnerabilidad psicosocial en los jóvenes sucreños, contribuyendo a su inclusión social, participación comunitaria y desarrollo integral</t>
  </si>
  <si>
    <t>Alta vulnerabilidad psicosocial en los jóvenes sucreños, que limita su inclusión social, participación comunitaria y desarrollo integral.</t>
  </si>
  <si>
    <t>En Colombia, la salud mental juvenil atraviesa una crisis creciente: durante el primer semestre de 2023 se reportaron 1.540 suicidios en todo el país, de los cuales 479 correspondieron a jóvenes, 142 a adolescentes y 1 a infancia . Estudios recientes estiman que entre 2019 y 2023 hubo 51.373 intentos de suicidio entre menores de 5 a 17 años, y 1.601 suicidios consumados en ese grupo . Además, en 2025 se reporta que el 72,9 % de los intentos de suicidio en Colombia ocurren entre personas de 10 a 29 años, lo que evidencia que adolescencia y juventud son etapas especialmente críticas .
Este panorama nacional demuestra que los jóvenes constituyen uno de los grupos más vulnerables al deterioro de la salud mental, lo que incide de manera negativa en su inclusión social, oportunidades de desarrollo, participación comunitaria y construcción de proyectos de vida. En un país con estas tendencias, en regiones como Sucre los riesgos se incrementan debido a condiciones estructurales, sociales y de inequidad.
En el departamento de Sucre la gravedad de la situación es palpable. En 2024 se reportaron 299 intentos de suicidio; en ese año, la cabecera municipal Sincelejo concentró 112 de esos casos . En 2025, ya en los primeros meses, se registraron 150 intentos de suicidio, con Sincelejo liderando con 65 casos . Estas cifras dan cuenta de una problemática real que afecta a jóvenes y comunidades en el territorio — no como estadística nacional distante, sino como crisis local tangible.
Este escenario pone en evidencia la urgencia de desarrollar un proyecto de inclusión social que combine salud mental, participación, oportunidades y fortalecimiento comunitario, para garantizar que los jóvenes del departamento puedan ejercer plenamente sus derechos, construir proyectos de vida saludables y contribuir a su entorno social.</t>
  </si>
  <si>
    <t>Todo el departamento de sucre</t>
  </si>
  <si>
    <t>Mejorar el acceso a servicios y espacios de acompañamiento psicosocial especializados oportuno y adecuado para los jóvenes sucreños.</t>
  </si>
  <si>
    <t xml:space="preserve">Servicio de protección integral a niños, niñas, adolescentes y jóvenes     (Producto principal del proyecto) </t>
  </si>
  <si>
    <t>Número de niños, niñas, adolescentes y jóvenes</t>
  </si>
  <si>
    <t>Reporte Ficha actualizada del proyecto_03082026224022.xlsx</t>
  </si>
  <si>
    <t>2024002700098</t>
  </si>
  <si>
    <t>Gobierno Territorial</t>
  </si>
  <si>
    <t xml:space="preserve">Aumentar la participación juvenil en espacios para la garantía de sus derechos.
</t>
  </si>
  <si>
    <t>Baja participación juvenil en espacios para la garantía de sus derechos.</t>
  </si>
  <si>
    <t xml:space="preserve">Los jóvenes en el Departamento de Sucre demandan situarse en espacios donde se prioricen sus derechos y velar por la garantía de los mismos aún cuando existan situaciones adversas a ellos. Hoy día, los espacios donde los jóvenes confluyen para la toma de decisiones y la prevalencia de sus derechos en espacios de toma de decisiones basadas en sus necesidades contextuales no existen. Es deber de las administraciones municipales y departamentales apostar por brindar asistencia técnica y promover la participación de los jóvenes. 
La juventud ha puesto de presente la cruda realidad que siguen enfrentando en nuestro país y que refleja las circunstancias de exclusión, desigualdad, marginalidad y falta de oportunidades que no les permite tener un presente y mucho menos un futuro. En efecto, un buen porcentaje de jóvenes en el país ni estudia ni trabaja (los ninis). Según datos del Departamento Administrativo Nacional de Estadística -
DANE, en el año 2017 el 28.6% de los jóvenes ni trabajaban ni estudiaban; en el año 2020 esta cifra aumentó a 38.9%. 
En ese contexto de adversidades, de demandas y propuestas de los y las jóvenes, de reclamar escenarios de diálogo y negociación con las autoridades públicas para garantizar una vida digna, como merece cualquier colombiano y colombiana, es notoria la puesta en marcha del Sistema Nacional de Juventudes en el país mediante la aplicación de la Ley Estatutaria 1885 del 1 de marzo de 2018 (de acuerdo a la norma esta Ley se debió aplicar en el 2020), Ley que modifica el Estatuto de Ciudadanía Juvenil ( Ley 1622 de 2013). Este Sistema contempla la
intervención de organizaciones, redes, plataformas y jóvenes en escenarios de participación como los Consejos de Juventud, Consejo Nacional, Consejos Departamentales, Consejos Municipales, Distritales y Locales; las Plataformas departamentales, municipales, distritales y locales de Juventud y el Consejo Nacional de Políticas Públicas de Juventud.
</t>
  </si>
  <si>
    <t>Promover la participación juvenil en espacios para la garantía de sus derechos..</t>
  </si>
  <si>
    <t>Número de iniciativas</t>
  </si>
  <si>
    <t>Reporte Ficha actualizada del proyecto_29072026221015.xlsx</t>
  </si>
  <si>
    <t>Aumentar el empoderamiento juvenil en los procesos de participación y desarrollo para la garantía de sus derechos en el departamento de Sucre</t>
  </si>
  <si>
    <t>Bajo empoderamiento juvenil en los procesos de participación y desarrollo para la garantía de sus derechos en el departamento de Sucre.</t>
  </si>
  <si>
    <t>En Colombia, últimamente ha venido tomando fuerza la idea del aumento de la participación de las juventudes. Asimismo, la creación de
normativa en torno a este tema ha dado completa relevancia en la conformación de consejos, plataformas y alianzas en camino al
fortalecimiento de las capacidades de los jóvenes, todo lo anterior se convierte en mejores oportunidades y garantía de acceso a derechos
fundamentales.
En este sentido, es fundamental seguir promoviendo espacios para el debate de ideas, para la consecución de acuerdos en pro del beneficio de los jóvenes y el aprovisionamiento de mecanismos para su participación ciudadana efectiva.
Debido a lo anterior, es necesario vislumbrar necesidades que los jóvenes vienen presentando desde diferentes ámbitos, tanto; económico, sociales y políticos, por lo cual es necesario este tipo de propuestas de desarrollo. Entre esas dificultades es necesario incluir la falta de oportunidades para tener acceso a educación de calidad o educación superior, también existen barreras para la consecución de empleos y una gran brecha laboral por cubrir.
Lo anterior, también permite tener radiografía de los jóvenes, donde también se evidencian temas relacionados con su salud mental. De
acuerdo a la caracterización de los jóvenes realizada en el marco de la elaboración de la Política pública de juventudes, permite conocer
datos importantes, por ejemplo; los jóvenes de las zonas rurales del Departamento de Sucre son los más afectados con situaciones o
sensaciones relacionadas con la desesperanza y con emociones de depresivas. Asimismo, lo anterior se relaciona directamente con factores de riesgo social, tales como el consumo de sustancias psicoactivas. Un porcentaje del 10% de los caracterizados respondió ser consumidores habituales, mientras que el 5% de este total son consumidores ocasionales y el 75% de los jóvenes sucreños no consumidores.</t>
  </si>
  <si>
    <t>Proporcionar los espacios institucionales y territoriales para la visibilización de iniciativas educativas y emprendedoras juveniles.</t>
  </si>
  <si>
    <t xml:space="preserve">Servicio de promoción a la participación ciudadana     (Producto principal del proyecto) </t>
  </si>
  <si>
    <t>Reporte Ficha actualizada del proyecto_29072026220802.xlsx</t>
  </si>
  <si>
    <t>Visibilizar las actividades culturales y organizativas realizadas por la comunidad LGBTIQ+ en el departamento de Sucre</t>
  </si>
  <si>
    <t>Baja visibilización de las actividades culturales y organizativas realizadas por la comunidad LGBTIQ+ en el departamento de Sucre</t>
  </si>
  <si>
    <t xml:space="preserve">Si bien durante los últimos años se ha mejorado el apoyo que desde la administración departamental se le brinda a la comunidad LGBTIQ, todavía falta mucho por conseguir. 
La desigualdad en el trato, el desconocimiento de sus derechos hasta de la misma comunidad todavía es una realidad, a pesar de los esfuerzos institucionales que se evidencian en la formulación de la política pública departamental y la creación del consejo consultivo departamental LGBTIQ+. 
Una de las formas de apoyar a la comunidad LGBTIQ+ es visibilizando su población con actividades de emprendimiento y culturales, así como formando a miembros de la comunidad y público en general sobre los derechos de esta comunidad y capacitando a los miembros de la comunidad LGBTIQ+ en municipios del departamento para la creación de sus respectivos consejos consultivos locales.
En el departamento de Sucre se debe mejorar el apoyo institucional a las labores realizadas por esta comunidad ya que, a pesar de realizar acciones puntuales con este grupo poblacional, en este momento no se cuenta con el reconocimiento adecuado para las actividades culturales y organizativas de la mismas, lo cual hace que la visibilización de este tipo de actividades sea bastante baja. Si esa visibilización no se produce, se continuará con el desconocimiento acerca de los derechos de la comunidad, lo cual conlleva a la comisión de hechos de intolerancia que devienen en atentados contra la integridad física y emocional de los miembros de la comunidad. Solo hasta el año 2024 y 2025 se han aprobado dos proyectos de apoyo a la comunidad LGBTI, por lo que éste que se está presentando se considera una continuación del apoyo a esta población.
</t>
  </si>
  <si>
    <t>Mejorar el conocimiento de los derechos propios y adquiridos por la comunidad LGBTIQ+</t>
  </si>
  <si>
    <t>Reporte Ficha actualizada del proyecto_03082026225603.xlsx</t>
  </si>
  <si>
    <t>Visibilizar la participación efectiva y sostenida de las mujeres en espacios de decisión política en el departamento de Sucre, disminuyendo las barreras culturales, sociales y estructurales.</t>
  </si>
  <si>
    <t>Limitada participación efectiva y sostenida de las mujeres en espacios de decisión política en el departamento de Sucre, debido a barreras culturales, sociales y estructurales.</t>
  </si>
  <si>
    <t xml:space="preserve">En el departamento de Sucre, la participación de las mujeres en los espacios políticos y de poder continúa siendo desigual frente a la de los hombres, a pesar de los avances normativos y de políticas públicas orientadas a promover la equidad de género. Las mujeres representan aproximadamente la mitad de la población del departamento; sin embargo, su presencia en cargos de elección popular y en posiciones de toma de decisiones aún es limitada.
Para el año 2024, solo tres mujeres ocupan alcaldías municipales, lo que equivale al 11 % del total de mandatarios locales. En la Asamblea Departamental, tres diputadas conforman el 27 % de los representantes, y actualmente Sucre cuenta con una gobernadora, lo que constituye un avance significativo en términos de representación femenina en el más alto cargo del orden departamental. En cuanto a la administración pública, siete mujeres ejercen como secretarias de despacho en la Gobernación, lo que representa el 54 % del gabinete departamental.
Estos datos evidencian que, si bien existen avances en la inclusión de mujeres en ciertos niveles de la administración pública, especialmente en cargos designados, la participación femenina en escenarios de elección popular sigue siendo baja. Esta situación se ve agravada por factores estructurales, culturales y sociales que históricamente han limitado el acceso de las mujeres a la vida política, incluyendo estereotipos de género, falta de apoyo institucional, escasa formación política y redes de poder tradicionalmente masculinizadas.
En consecuencia, se hace necesario fortalecer el liderazgo político de las mujeres sucreñas mediante acciones afirmativas, formación en liderazgo, creación de redes de apoyo y estrategias de incidencia, para garantizar su participación plena, efectiva y transformadora en la construcción de una sociedad más justa, democrática y equitativa
</t>
  </si>
  <si>
    <t>•	Fortalecimiento de las Mujeres lideres comunales y sociales con mayor conocimiento sobre participación política y derechos.</t>
  </si>
  <si>
    <t>Servicio de promoción a la participación ciudadana  - Realización de encuentro departamental de mujeres.</t>
  </si>
  <si>
    <t>Reporte Ficha actualizada del proyecto_29072026221343.xlsx</t>
  </si>
  <si>
    <t>Fortalecer la participación y vinculación efectiva de las comunidades étnicas y de los Consejos de Paz en los espacios de participación del departamento de Sucre.</t>
  </si>
  <si>
    <t>Limitada participación y vinculación efectiva de las comunidades étnicas y de los Consejos de Paz en los espacios de participación del departamento de Sucre.</t>
  </si>
  <si>
    <t xml:space="preserve">En el departamento de Sucre persisten importantes limitaciones en la participación de las comunidades étnicas y del Consejo Departamental de Paz dentro de los espacios de concertación y toma de decisiones. Aunque el marco legal colombiano reconoce el carácter pluriétnico y multicultural del país y establece mecanismos como la consulta previa y los Consejos Territoriales de Paz, su aplicación en el territorio ha sido insuficiente y desigual.
Las comunidades indígenas y afrodescendientes enfrentan dificultades históricas que restringen su incidencia en las políticas públicas, principalmente por la falta de recursos, la débil capacidad institucional de los entes territoriales y el limitado acceso a la información. Según el DANE (2018), el 6,8% de la población sucreña es indígena, y una proporción significativa es afrodescendiente; sin embargo, su participación efectiva en los espacios de decisión sigue siendo baja. El PNUD (2023) señala que solo el 10% de las disposiciones para grupos étnicos se han implementado plenamente, reflejando la escasa inclusión de estas comunidades en los planes de desarrollo local.
A pesar de avances en procesos de reparación colectiva, como los liderados por comunidades Zenú y afrodescendientes en municipios como San Onofre y Sincelejo (Unidad para las Víctimas, 2024), persisten debilidades en la articulación institucional y en el acompañamiento técnico a las comunidades.
</t>
  </si>
  <si>
    <t>Garantizar la asignación de recursos suficientes y la implementación efectiva de los mecanismos de participación en los espacios del Consejo de Paz y de las comunidades étnicas.</t>
  </si>
  <si>
    <t>Reporte Ficha actualizada del proyecto_29072026220852.xlsx</t>
  </si>
  <si>
    <t>Aumentar la participación juvenil en espacios para la garantía de sus derechos.</t>
  </si>
  <si>
    <t>Los jóvenes en el Departamento de Sucre demandan situarse en espacios donde se prioricen sus derechos y velar por la garantía de los
mismos aun cuando existan situaciones adversas a ellos. Hoy día, los espacios donde los jóvenes confluyen para la toma de decisiones y la prevalencia de sus derechos en espacios de toma de decisiones basadas en sus necesidades contextuales no existen. Es deber de las
administraciones municipales y departamentales apostar por brindar asistencia técnica y promover la participación de los jóvenes.
La juventud ha puesto de presente la cruda realidad que siguen enfrentando en nuestro país y que refleja las circunstancias de exclusión,
desigualdad, marginalidad y falta de oportunidades que no les permite tener un presente y mucho menos un futuro. En efecto, un buen
porcentaje de jóvenes en el país ni estudia ni trabaja (los ninis). Según datos del Departamento Administrativo Nacional de Estadística -
DANE, en el año 2017 el 28.6% de los jóvenes ni trabajaban ni estudiaban; en el año 2020 esta cifra aumentó a 38.9%.
En ese contexto de adversidades, de demandas y propuestas de los y las jóvenes, de reclamar escenarios de diálogo y negociación con las autoridades públicas para garantizar una vida digna, como merece cualquier colombiano y colombiana, es notoria la puesta en marcha del Sistema Nacional de Juventudes en el país mediante la aplicación de la Ley Estatutaria 1885 del 1 de marzo de 2018 (de acuerdo a la norma esta Ley se debió aplicar en el 2020), Ley que modifica el Estatuto de Ciudadanía Juvenil ( Ley 1622 de 2013). Este Sistema contempla la intervención de organizaciones, redes, plataformas y jóvenes en escenarios de participación como los Consejos de Juventud, Consejo Nacional, Consejos Departamentales, Consejos Municipales, Distritales y Locales; las Plataformas departamentales, municipales, distritales y locales de Juventud y el Consejo Nacional de Políticas Públicas de Juventud.</t>
  </si>
  <si>
    <t>Promover la participación juvenil en espacios para la garantía de sus derechos.</t>
  </si>
  <si>
    <t>Reporte Ficha actualizada del proyecto_29072026223910.xlsx</t>
  </si>
  <si>
    <t>202500000028900</t>
  </si>
  <si>
    <t xml:space="preserve">Los jóvenes en el Departamento de Sucre demandan situarse en espacios donde se prioricen sus derechos y velar por la garantía de los mismos aun cuando existan situaciones adversas a ellos. Hoy día, los espacios donde los jóvenes confluyen para la toma de decisiones y la prevalencia de sus derechos en espacios de toma de decisiones basadas en sus necesidades contextuales no existen. Es deber de las administraciones municipales y departamentales apostar por brindar asistencia técnica y promover la participación de los jóvenes. 
La juventud ha puesto de presente la cruda realidad que siguen enfrentando en nuestro país y que refleja las circunstancias de exclusión, desigualdad, marginalidad y falta de oportunidades que no les permite tener un presente y mucho menos un futuro. En efecto, un buen porcentaje de jóvenes en el país ni estudia ni trabaja (los ninis). Según datos del Departamento Administrativo Nacional de Estadística -
DANE, en el año 2017 el 28.6% de los jóvenes ni trabajaban ni estudiaban; en el año 2020 esta cifra aumentó a 38.9%. 
En ese contexto de adversidades, de demandas y propuestas de los y las jóvenes, de reclamar escenarios de diálogo y negociación con las autoridades públicas para garantizar una vida digna, como merece cualquier colombiano y colombiana, es notoria la puesta en marcha del Sistema Nacional de Juventudes en el país mediante la aplicación de la Ley Estatutaria 1885 del 1 de marzo de 2018 (de acuerdo a la norma esta Ley se debió aplicar en el 2020), Ley que modifica el Estatuto de Ciudadanía Juvenil ( Ley 1622 de 2013). Este Sistema contempla la intervención de organizaciones, redes, plataformas y jóvenes en escenarios de participación como los Consejos de Juventud, Consejo Nacional, Consejos Departamentales, Consejos Municipales, Distritales y Locales; las Plataformas departamentales, municipales, distritales y locales de Juventud y el Consejo Nacional de Políticas Públicas de Juventud.
</t>
  </si>
  <si>
    <t>Reporte Ficha actualizada del proyecto_03082026223721.xlsx</t>
  </si>
  <si>
    <t>2024002700078</t>
  </si>
  <si>
    <t>Fomentar la participación de la sociedad civil en los procesos de construcción de paz del territorio</t>
  </si>
  <si>
    <t>Baja participación de la sociedad civil en los procesos de construcción de paz del territorio</t>
  </si>
  <si>
    <t xml:space="preserve">En el Departamento de Sucre, se observa una baja participación de la sociedad civil en los procesos de construcción de paz del territorio, atribuible principalmente a la poca inversión en espacios de participación que contribuyan a las políticas de paz. Esta situación ocasiona una falta de apoyo logístico para promover los espacios de creación e implementación de estrategias o actividades que contribuyan a las políticas de paz. Estas limitaciones han llevado a una participación ciudadana insuficiente en la toma de decisiones y en la gestión y desarrollo de políticas de paz..
En este contexto, se hace necesario aunar esfuerzos que permitan articular recursos locales, departamentales y nacionales en la franca articulación de los procesos de paz concertados en los territorios.
De acuerdo con la necesidad presentada en este municipio se define la siguiente problemática:
BAJA PARTICIPACIÓN DE LA SOCIEDAD CIVIL EN LOS PROCESOS DE CONSTRUCCIÓN DE PAZ DEL TERRITORIO.
</t>
  </si>
  <si>
    <t>Sincelejo</t>
  </si>
  <si>
    <t>Realizar apoyo logístico para promover espacios de creación e implementación de estrategias o actividades que contribuyan a las políticas de paz.</t>
  </si>
  <si>
    <t>Reporte Ficha actualizada del proyecto_03082026222335.xlsx</t>
  </si>
  <si>
    <t>2024002700028</t>
  </si>
  <si>
    <t>Visibilizar las actividades culturales y productivas realizadas por las mujeres del departamento de Sucre</t>
  </si>
  <si>
    <t>Baja visibilización de las actividades culturales y productivas realizadas por las mujeres del departamento de Sucre</t>
  </si>
  <si>
    <t>Si bien durante los últimos años se ha mejorado el apoyo que desde la administración departamental se le brinda a la mujer sucreña - la caracterización de más de 370 mujeres del departamento, realización de ruedas de negocio con organizaciones financieras para dar a conocer sus convocatorias, cursos y talleres de networking, la articulación y gestión de cursos con el Sena, asociación con la Cámara de Comercio para la reorganización de emprendimientos, asesorías personalizadas con entidades para crear modelos de negocio - todavía falta mucho por conseguir. 
El rezago de la mujer con respecto al hombre todavía es una realidad, a pesar de los esfuerzos institucionales que se evidencian hasta en la creación de la subsecretaría de la mujer y equidad de género, que depende de la secretaría de inclusión social d ela gobernación de Sucre.
Una de las formas de apoyar a la mujer es visibilizando su trabajo, y se debe aprovechar la fecha del 8 de marzo - día internacionla de la mujer - para dar una muestra durante todo el mes de lo que es el trabajo de la mujer sucreña, desde lo productivo y lo comunitario.
En el departamento de Sucre se debe mejorar el apoyo institucional a las labores realizadas por la mujer, ya que en este momento no se cuenta con el reconocimiento adecuado para las actividades culturales y productivas de las mismas, lo cual hace que la visibilización de este tipo de actividades sea bastante baja. Si esa visibilizació no se produce los ingresos de las mujeres tienen a la baja, debido a que los compradores no saben de su existencia, y al no obtener los ingresos esperados, la mujer debe depender cada día más de sus pareja, lo cual se traduce en aceptar un rol secundario en las relaciones y estar expuestas a abusos, tanto físicos como emocionales.</t>
  </si>
  <si>
    <t>Reconocer las labores culturales y productivas realizadas por las mujeres en el departamento de Sucre</t>
  </si>
  <si>
    <t>Reporte Ficha actualizada del proyecto_29072026220305.xlsx</t>
  </si>
  <si>
    <t>Reducir la cantidad de hogares con inseguridad alimentaria y nutricional en el departamento de Sucre</t>
  </si>
  <si>
    <t>Inseguridad alimentaria y nutricional en los hogares del departamento de Sucre</t>
  </si>
  <si>
    <t>Según la ENCUESTA NACIONAL DE CALIDAD DE VIDA DEL DANE 2022, los resultados de la opinión de los jefes de hogar en el
departamento de Sucre reflejan una preocupante situación económica. Un alto porcentaje, el 72%, de los jefes de hogar considera que sus ingresos no alcanzan para cubrir los gastos mínimos, lo que indica una situación de vulnerabilidad económica significativa en comparación con el promedio nacional, que es del 44,2%. Además, en Sucre, solo un 24,3% de los jefes de hogar cree que sus ingresos son suficientes para cubrir los gastos mínimos, en contraste con el 48,4% a nivel nacional. Esta disparidad es aún más evidente en los centros poblados y áreas rurales dispersas de Sucre, donde el 83,7% de los jefes de hogar siente que sus ingresos no son suficientes. Estos datos resaltan la necesidad de políticas y programas que aborden la pobreza y la desigualdad económica en el departamento de Sucre, particularmente en las áreas rurales.
Lo anterior se manifiesta en una situación de inseguridad alimentaria en muchos de los hogares del departamento, lo cual es generado por una dificultad en el acceso a la compra de siquiera los productos de la canasta básica, así como el desconocimiento por el aporte nutricional que conlleva la ingestión de dichos alimentos.
Esta inseguridad alimentaria y nutricional genera una desnutrición y malnutrición en la población, lo que incrementa las cifras de
morbimortalidad infantil asociado a esta causa; al mismo tiempo, la inseguridad alimentaria y nutricional genera el deterioro de la salud mental de los miembros de la familia, lo cual hace que el gasto en salud para atender este tipo de patologías se incremente, poniendo el foco en la atención más que en la prevención.
Es por ello que urgen alternativas de solución que reduzcan este problema, evitando que Sucre se siga mostrando a nivel nacional en los puestos que la estadística ha ratificado.</t>
  </si>
  <si>
    <t>Aumentar el conocimiento sobre la importancia del bienestar emocional y psicosocial en las familias</t>
  </si>
  <si>
    <t>Reporte Ficha actualizada del proyecto_03082026222108.xlsx</t>
  </si>
  <si>
    <t>Si bien durante los últimos años se ha mejorado el apoyo que desde la administración departamental se le brinda a la mujer sucreña - la
caracterización de más de 370 mujeres del departamento, realización de ruedas de negocio con organizaciones financieras para dar a
conocer sus convocatorias, cursos y talleres de networking, la articulación y gestión de cursos con el Sena, asociación con la Cámara de
Comercio para la reorganización de emprendimientos, asesorías personalizadas con entidades para crear modelos de negocio - todavía falta mucho por conseguir.
El rezago de la mujer con respecto al hombre todavía es una realidad, a pesar de los esfuerzos institucionales que se evidencian hasta en la creación de la subsecretaría de la mujer y equidad de género, que depende de la secretaría de inclusión social de la gobernación de Sucre.
Una de las formas de apoyar a la mujer es visibilizando su trabajo, y se debe aprovechar la fecha del 8 de marzo - día internacional de la
mujer - para dar una muestra durante todo el mes de lo que es el trabajo de la mujer sucreña, desde lo productivo y lo comunitario.
En el departamento de Sucre se debe mejorar el apoyo institucional a las labores realizadas por la mujer, ya que en este momento no se
cuenta con el reconocimiento adecuado para las actividades culturales y productivas de las mismas, lo cual hace que la visibilización de este tipo de actividades sea bastante baja. Si esa visibilización no se produce los ingresos de las mujeres tienen a la baja, debido a que los compradores no saben de su existencia, y al no obtener los ingresos esperados, la mujer debe depender cada día más de sus pareja, lo cual se traduce en aceptar un rol secundario en las relaciones y estar expuestas a abusos, tanto físicos como emocionales.</t>
  </si>
  <si>
    <t xml:space="preserve">Servicio de educación informal      (Producto principal del proyecto) </t>
  </si>
  <si>
    <t>Servicio de educación informal      (Producto principal del proyecto)  - Realización de actividades de formación a mujeres lideresas sociales y comunales en liderazgo político.</t>
  </si>
  <si>
    <t>Reporte Ficha actualizada del proyecto_29072026212735.xlsx</t>
  </si>
  <si>
    <t>Disminución de las problemáticas de seguridad ciudadana asociados a factores de garantía de derechos de los jóvenes de los municipios de San Pedro, Galeras, Betulia, Sincé, Morroa, Corozal y Sincelejo en el departamento de sucre.</t>
  </si>
  <si>
    <t>Aumento de las problemáticas de seguridad ciudadana asociados a factores de garantía de derechos de los jóvenes de los municipios de Buenavista, San Pedro, Galeras, Betulia, Sincé, Morroa, Corozal y Sincelejo en el departamento de sucre.</t>
  </si>
  <si>
    <t>En los últimos 50 años la población juvenil del país se ha triplicado. En Sucre, en el rango de edad de 14 a 28 años se encuentra el 25% de la población, lo que implica por un lado una oportunidad, puesto que las juventudes son agentes que lideran los avances en la ciencia, la tecnología, el desarrollo económico, cultural y social de un territorio, y por otro lado un riesgo, dado que si no se apoya el fortalecimiento de sus capacidades, no se le brindan oportunidades para su sana ocupación, no se apoyan sus talentos, puede haber una generación de personas que no estudian, no trabajan o lo hacen en la informalidad o la ilegalidad, lo que se vuelve un detonante de problemas de convivencia y seguridad.
Entre las causas asociadas a la problemática identificada están: inadecuada (tradicional) respuesta institucional en la atención de problemáticas sociales de la población joven del Departamento de Sucre; lo que puede obedecer a la ruptura del tejido social, al desconocimiento de los procesos y procedimientos para resolver las situaciones personales o comunitarias y a las pocas herramientas con las que cuenta la comunidad para fortalecer o desarrollar esas capacidades. Por otro lado, se encuentra que existen pocas oportunidades para la inclusión productiva, acceso a empleo digno y generación de ingresos en la población joven en condición de riesgo social del departamento de Sucre; y los espacios para la discusión, el intercambio de ideas, el debate sobre temas de la cotidianidad y de interés para las comunidades, es insuficiente. Aparte de los escenarios institucionales creados para que los jóvenes participen, no hay otras instancias que le den voz a los jóvenes que no hacen parte de esas instancias.</t>
  </si>
  <si>
    <t>Fortalecer los procesos de acompañamiento psicosocial integral en la población joven en condición de riesgo social de los municipios de San Pedro, Galeras, Betulia, Sincé, Morroa, Corozal y Sincelejo en el departamento de Sucre.</t>
  </si>
  <si>
    <t>Reporte Ficha actualizada del proyecto_29072026212620.xlsx</t>
  </si>
  <si>
    <t>Reporte Ficha actualizada del proyecto_03082026223448.xlsx</t>
  </si>
  <si>
    <t>2024002700042</t>
  </si>
  <si>
    <t>Transporte</t>
  </si>
  <si>
    <t>Realizar una efectiva recuperación de cartera por conceptos de comparendos en el Departamento de Sucre.</t>
  </si>
  <si>
    <t>Incremento de manera ostensible de la cartera no recuperada por conceptos de comparendos en el Departamento de Sucre.</t>
  </si>
  <si>
    <t>En el departamento de Sucre, llama la atención el el número elevado de multas de tránsito que se imponen a los presuntos contraventores y 
que no son pagadas, aumentando de manera ostensible la cartera por tal concepto y por lo tanto restringiendo las inversiones en los planes, 
programas y proyectos determinados en el Código Nacional de Tránsito.
Lo anterior, debido a la dificultad en la implementación de estrategias de recuperación de cartera. Situación generada por la inexistencia de 
procesos de recuperación de cartera definidos; Dificultad en el manejo de los sistemas de información "SIMIT". situación que genera la no 
disponible Información en forma oportuna que permita el estado de cada uno de los infractores.
La cartera se incrementa debido a que la información entregada por los infractores no es veraz, las medidas cautelares no proceden ya que 
los deudores en muchos casos no son bancarizados y el Código de Tránsito no cuenta con garantías jurídicas para un efectivo cobro 
persuasivo.
 Continuación... VER Documento técnico.</t>
  </si>
  <si>
    <t>Sampués</t>
  </si>
  <si>
    <t>Realizar control y seguimiento a la gestión del cobro persuasivo y por jurisdicción coactiva.</t>
  </si>
  <si>
    <t xml:space="preserve">Documentos de Investigación </t>
  </si>
  <si>
    <t>Reporte Ficha actualizada del proyecto_29072026221736.xlsx</t>
  </si>
  <si>
    <t>Trabajo</t>
  </si>
  <si>
    <t>Disminuir los niveles de Informalidad de los Trabajadores de Economia Popular, lustrabotas, talabarteros y Calzadistas con asiento en el parque central del municipio de Sincelejo Departamento de sucre.</t>
  </si>
  <si>
    <t>Altos niveles de informalidad de los trabajadores de economía popular, lustrabotas, talabarteros y calzadistas,  con asiento en el parque central del Municipio de Sincelejo.</t>
  </si>
  <si>
    <t xml:space="preserve">
En el parque central del Municipio de Sincelejo, un número considerable de trabajadores vinculados a la economía popular, como lustrabotas, talabarteros y calzadistas, desarrollan sus actividades en condiciones de informalidad laboral elevada. Presentan bajos ingresos económicos, sumado a las pocas iniciativas de emprendimiento, la falta de asesoría en temas de asociatividad y trabajo en equipo. De acuerdo con estudios regionales, más del 70% de estos trabajadores carecen de mecanismos formales de protección, lo que repercute negativamente en su calidad de vida y desarrollo económico. Este sector productivo del municipio de Sincelejo enfrenta una grave crisis financiera. Los ingresos de las MIPYMES así como de las unidades productivas informales se han visto disminuidos significativamente, y existen negocios cuyos ingresos son prácticamente nulos. Esto, indudablemente, ha contribuido al incremento en la tasa de desempleo, pobreza, hambre, y rompimiento del tejido social.
Las causas que originan esta alta informalidad son múltiples. Entre ellas, se destacan la falta de formación técnica y empresarial adecuada, limitaciones en el acceso a recursos productivos y financieros, así como la ausencia de políticas públicas efectivas que incentiven la formalización de estas actividades económicas. Además, la escasa organización colectiva y la precariedad de los espacios físicos donde desarrollan sus labores contribuyen a perpetuar la vulnerabilidad y exclusión de estos trabajadores.</t>
  </si>
  <si>
    <t>Promover la asociatividad de las unidades de negocio del sector, de lustrabotas, talabarteros y Calzadistas con asiento en el parque central del Municipio de Sincelejo.</t>
  </si>
  <si>
    <t xml:space="preserve">Servicio de gestión para el emprendimiento solidario     (Producto principal del proyecto) </t>
  </si>
  <si>
    <t>Número de emprendimientos solidarios</t>
  </si>
  <si>
    <t>Reporte Ficha actualizada del proyecto_29072026220914.xlsx</t>
  </si>
  <si>
    <t>Promover la inserción de los productores agropecuarios y artesanales del departamento de sucre mediante la participación en la feria
artesanal comercial y XX exposición equina grado B, a realizarse en el municipio de Sincelejo Sucre.</t>
  </si>
  <si>
    <t>Bajos niveles de inserción de la economía comunitaria familiar y campesina en cadenas de valor agropecuarias del Departamento de Sucre</t>
  </si>
  <si>
    <t>En el departamento de Sucre, las organizaciones agropecuarias y artesanales enfrentan limitaciones significativas que obstaculizan su acceso a los esquemas de comercialización disponibles tanto a nivel local como departamental. Esta problemática se configura como un obstáculo estructural fundamental que frena el desarrollo económico rural en la región.
Las condiciones actuales para la comercialización de productos rurales son deficientes, lo que restringe el acceso a mercados y disminuye la competitividad de los productores locales. La ausencia de estrategias efectivas de apoyo institucional limita el fortalecimiento de las organizaciones de Economía Comunitaria Familiar y Campesina, debilitando así su capacidad para gestionar y articular comercialmente sus productos.
Como resultado, se presenta un escaso desarrollo de los esquemas de comercialización en el territorio, exacerbado por una planificación ineficiente de las estrategias de comercialización de productos agropecuarios. Este déficit impacta negativamente en los ingresos económicos de las familias campesinas, perpetuando una vulnerabilidad socioeconómica que afecta la calidad de vida en las zonas rurales del departamento.
La falta de acceso a mercados y el debilitamiento de las capacidades organizativas de los productores son problemas centrales que deben ser abordados urgentemente para impulsar un desarrollo inclusivo y sostenible en las comunidades rurales de Sucre.</t>
  </si>
  <si>
    <t>Mejorar el aprovechamiento de esquemas de comercialización a escala local y departamental por parte de productores agropecuarios y artesanales del departamento de Sucre.</t>
  </si>
  <si>
    <t>Reporte Ficha actualizada del proyecto_03082026213840.xlsx</t>
  </si>
  <si>
    <t>Aumentar la capacidad de respuesta pedagógica y administrativa en los establecimientos educativos para la atención a estudiantes con
discapacidad, talentos excepcionales y SRPA en el Departamento de Sucre</t>
  </si>
  <si>
    <t>Deficiente capacidad de respuesta pedagógica y administrativa en los establecimientos educativos para la atención a estudiantes con discapacidad, talentos excepcionales y SRPA en el Departamento de Sucre.</t>
  </si>
  <si>
    <t>Investigaciones realizadas por la UNESCO, plantea que, en muchos países, la educación inclusiva aún mantiene un enfoque encaminado a integrar a las personas con discapacidad en el marco de la educación general. Colombia no escapa a esta práctica, por consiguiente el
Departamento de Sucre no es ajeno a esta situación; aún persisten grandes inequidades económicas, sociales y culturales, como también
concepciones, imaginarios y marginación de una buena parte de la población, en consecuencia algunas instituciones educativas del
departamento a pesar de sus esfuerzos aún se vivencian prácticas integradoras, en la que se reciben estudiantes con discapacidad en las
aulas, pero se excluyen de una formación que promueva la participación plena, teniendo en cuenta sus características y particularidades;
posiblemente por la presencia de barreras actitudinales, metodológicas, de infraestructura, curriculares y didácticas entre otras, que
interfieren con una práctica ajustada a las necesidades de los estudiantes en cada contexto. Expuesto lo anterior, conviene cuestionarse ¿De qué manera las prácticas pedagógicas con enfoque diferencial contribuyen a la mitigación de brechas de exclusión e inequidad de la población con discapacidad y otras poblaciones vulnerables de las instituciones educativas del departamento de Sucre?</t>
  </si>
  <si>
    <t>Buenavista, Caimito, Chalán, Colosó, Corozal, Coveñas, El Roble, Galeras, Guaranda, La Unión, Los Palmitos, Majagual, Morroa, Ovejas, Palmito, Sampués, San Benito Abad, San José De Toluviejo, San Juan De Betulia, San Luis De Sincé, San Marcos, San Onofre, San Pedro, Santiago de Tolú, Sucre</t>
  </si>
  <si>
    <t>Incrementar personal profesionales de apoyo, ayudas didácticas, tecnológicas y capacitación para la atención a la población discapacitada, con talentos excepcionales y responsabilidad penal en los establecimientos educativas oficiales del Departamento de Sucre.</t>
  </si>
  <si>
    <t xml:space="preserve">Servicios de apoyo a la implementación de modelos de innovación educativa     (Producto principal del proyecto) </t>
  </si>
  <si>
    <t xml:space="preserve">Servicio de asistencia técnica en el ciclo de políticas públicas de familia y otras relacionadas </t>
  </si>
  <si>
    <t>Número de instituciones y organizaciones</t>
  </si>
  <si>
    <t>Reporte Ficha actualizada del proyecto_29072026224157.xlsx</t>
  </si>
  <si>
    <t>202500000021014</t>
  </si>
  <si>
    <t>Vivienda, ciudad y territorio</t>
  </si>
  <si>
    <t>Elaborar los estudios y diseños para la ampliación y optimización del sistema de acueducto de los centros poblados de nariño, naranjal y pampanilla del municipio de sucre, sucre</t>
  </si>
  <si>
    <t>Inexistencia de estudios técnicos y diseños detallados, que impiden la identificación precisa de las deficiencias y oportunidades de mejora en la infraestructura actual que permita realizar la optimización y ampliación del sistema de acueducto en  los centros poblados de Nariño, Naranjal y Pampanilla del municipio de Sucre, Sucre.</t>
  </si>
  <si>
    <t xml:space="preserve">Los centros poblados de Nariño, Naranjal y Pampanilla en el municipio de Sucre cuentan cada uno con un sistema de acueducto, los cuales presentan deficiencia, debido a que no prestan el servicio público cumpliendo con los parámetros de calidad, continuidad y cobertura; estándares establecidos en la Resolución 799 de 2021, que modifica la Resolución 0330 de 2017 del Ministerio de Vivienda, Ciudad y Territorio. Estas resoluciones adoptan el Reglamento Técnico para el Sector de Agua Potable y Saneamiento Básico (RAS). Por esta razón, es necesario optimizar y ampliar los sistemas, con el fin de cumplir mínimamente con los indicadores antes relacionados. 
Estos centros poblados rurales del municipio de Sucre, cuentan con un sistema de acueducto deficiente, que no suministra a la población agua potable que sea acta para consumo humano, y cuyo servicio público sea prestado cumpliendo los parámetros de calidad, continuidad y cobertura establecidos en la normatividad colombiana. 
El documento técnico anexo describe de manera detallada la situación de cada uno de los sistemas que conforman el acueducto de estas comunidades.
</t>
  </si>
  <si>
    <t>Sucre</t>
  </si>
  <si>
    <t>Elaborar los estudios técnicos requeridos para mejorar el funcionamiento del sistema de acueducto confirme a los requerimientos normativos</t>
  </si>
  <si>
    <t xml:space="preserve">Estudios de pre inversión e inversión     (Producto principal del proyecto) </t>
  </si>
  <si>
    <t>Preinversión</t>
  </si>
  <si>
    <t>Número de estudios y diseños</t>
  </si>
  <si>
    <t>Reporte Ficha actualizada del proyecto_04082026211755.xlsx</t>
  </si>
  <si>
    <t>202500000028902</t>
  </si>
  <si>
    <t>Mejorar la cobertura, calidad y continuidad en la prestación del servicio de agua potable y alcantarillado del corregimiento San Rafael, municipio de Ovejas, Sucre.</t>
  </si>
  <si>
    <t>Deficiencia en la prestación del los servicios de abastecimiento de agua potable y manejo de aguas residuales en el corregimiento san Rafael, municipio de ovejas, sucre</t>
  </si>
  <si>
    <t>El corregimiento, cuenta con un sistema de acueducto, operado por la Empresa AAA de Ovejas S.A E.S.P., en compañía de la Secretaría de Planeación, el sistema de acueducto cuenta con más de 40 años en operación. Se conformaron dos (2) sectores, dada la topografía, para la operación del sistema, un primer sector que se abastece de un tanque superficial día de por medio y otro sector al que se debe suministrar a través de las redes por bombeo directo desde el pozo, dada su ubicación y topografía, al cual se realiza suministro cada ocho días. Presenta un bajo almacenamiento, agravando el suministro en horarios por fuera de la producción del pozo. Por otra parte, no se tienen equipos de macro medición ni micro medición. Respecto al cobro, se tiene estipulado una tarifa base para los usuarios, sin embargo, solo se recolecta alrededor del 5%, puesto que no existe el hábito de pago de los usuarios.
El sistema de acueducto está conformado por los siguientes componentes:
•	Sistema de abastecimiento y captación
•	Sistema de tratamiento
•	Sistema de bombeo
•	Sistema de aducción
•	Sistema de almacenamiento y/o compensación
•	Sistema de transporte y distribución
Actualmente no se aplica ninguna tecnología para desinfección al agua extraída del pozo.
De igual manera, el corregimiento no cuenta con un sistema de alcantarillado, por lo que el 80% de las viviendas, aproximadamente, utilizan letrinas o pozos sépticos artesanales.
El corregimiento San Rafael no tiene sistema de alcantarillado y el sistema de acueducto tiene deficiencias, debido a que, con respecto a la prestación de servicios públicos, no cumple con los parámetros de calidad, continuidad y cobertura; estándares establecidos en la Resolución 799 de 2021
El documento técnico describe de manera mucho más detallada la problemática de a cada uno de los sistemas respecto a su situación actual (ver documento )</t>
  </si>
  <si>
    <t>Ovejas</t>
  </si>
  <si>
    <t>Elaborar los estudios técnicos requeridos para mejorar el funcionamiento del sistema de los acueductos conforme a los requerimientos normativos</t>
  </si>
  <si>
    <t>Reporte Ficha actualizada del proyecto_04082026211737.xlsx</t>
  </si>
  <si>
    <t>2024002700123</t>
  </si>
  <si>
    <t>Elaborar los estudios y diseños para la ampliación y optimización del sistema de acueducto del centro poblado del corregimiento Las Chichas y vereda Providencia y los Anones en el municipio de Buenavista Sucre</t>
  </si>
  <si>
    <t>Inexistencia de estudios técnicos y diseños detallados, que impiden la identificación precisa de las deficiencias y oportunidades de mejora en la infraestructura actual que permita realizar la optimización y ampliación del sistema de acueducto en el centro poblado del corregimiento Las Chichas y vereda Providencia y los Anones del municipio de Buenavista Sucre</t>
  </si>
  <si>
    <t xml:space="preserve">El centro poblado del corregimiento Las Chichas y vereda Providencia y los Anones   Buenavista, Sucre cuenta con un sistema de acueducto deficiente, que no suministra a la población agua potable que sea acta para consumo humano, y cuyo servicio público sea prestado cumplimiento los parámetros de calidad, continuidad y cobertura establecidos en la normatividad colombiana.
El municipio no cuenta con estudios técnicos y diseños, que permita identificar la problemática existente en su sistema y planteen alternativas para la optimización y ampliación del sistema de acueducto en el centro poblado del corregimiento Las Chichas y vereda Providencia y los Anones   Buenavista Sucre
Descripción del sistema de acueducto existente:
El Municipio, a través de la Empresa Prestadora de Servicios Públicos AGUAS DE BUENAVISTA S.A. E.S.P. presta los servicios de agua potable, el sistema de alcantarillado y el aseo público,  a sus habitantes en términos de cobertura, calidad y continuidad. No obstante, posee una baja capacidad de recaudación debido a la cultura de no pago, por tanto solo recauda el 28% del total facturado situación que ha conllevado a que la empresa mantenga un déficit corriente, dificultando con ello la operatividad para la optimización del servicio. (Ver  - Servicios Públicos Domiciliarios - Agua Potable).La cobertura es del 81,7%.
En el Municipio de Buenavista, los problemas de acueducto están asociados principalmente con la falta de planeación, que permita la expansión oportuna de los diferentes elementos de los sistemas para atender los requerimientos crecientes de la demanda del servicio. Se adiciona, de igual forma, la ineficiencia causada por las malas condiciones físicas de la infraestructura  existente debido al vencimiento del periodo de su vida útil lo cual hace necesario restaurar plenamente la capacidad del sistema.  
</t>
  </si>
  <si>
    <t>Buenavista</t>
  </si>
  <si>
    <t>Elaborar los estudios técnicos requeridos para mejorar el funcionamiento del sistema de acueducto conforme a los requerimientos normativos</t>
  </si>
  <si>
    <t>Estudios o diseños realizados </t>
  </si>
  <si>
    <t>Reporte Ficha actualizada del proyecto_04082026211746.xlsx</t>
  </si>
  <si>
    <t>202500000024632</t>
  </si>
  <si>
    <t>Mejorar la cobertura, calidad y continuidad en la prestación del servicio de agua potable de los sistemas de acueducto de los municipios de Colosó y Chalán, Sucre.</t>
  </si>
  <si>
    <t>Deficiencias en la cobertura, calidad y continuidad del servicio de acueducto en los municipios de Colosó y Chalán, Sucre</t>
  </si>
  <si>
    <t xml:space="preserve">Los municipios de Colosó y Chalán, cuentan con un sistema de acueducto, operados por empresas constituidas, los sistemas cuentan con más de 60 años de operación. Hay que resaltar que se encuentran problemas dado que las características de las captaciones y su baja producción, tuberías que presentan calcificaciones y movimientos de tierra que ponen en riesgo la estabilidad de las estructuras. Además, una baja recaudación debido a la cultura de no pago y a la inexistencia de micromedición. En épocas de verano deben acudir a pueblos vecinos para suministrar el líquido a través de carrotanques.
Estos sistemas están conformados por los siguientes componentes:
•	Sistema de abastecimiento y captación
•	Sistema de bombeo
•	Sistema de aducción
•	Sistema de almacenamiento y/o compensación
•	Sistema de transporte y distribución
Actualmente los sistemas de acueducto de Colosó y  Chalán no existe una planta de tratamiento estable en el municipio. En el pasado, se realizaba tratamiento con un sistema de filtrado y cloración ubicados en cada tanque de almacenamiento, los sistemas de filtración consistían en un filtro de carbón y arena y un equipo de cloración, dentro de casetas de mampostería, estos equipos de filtración y cloración se encuentran fuera de servicio.
Así mismo,  no existe ningún tipo de cerramiento que impida el acceso a personas ajenas a la empresa o animales extraños que puedan alterar su normal funcionamiento. Además, las vías de acceso corresponden a un camino de herradura que es imposible transitar en cualquier tipo de vehículo.  
Estos municipios, cuentan con un sistema de acueducto deficiente, que no suministra a la población agua potable que sea apta para consumo humano, y cuyo servicio público sea prestado cumpliendo los parámetros de calidad, continuidad y cobertura.
El documento técnico soporte describe de manera detallada un diagnóstico de cada uno de los componentes  de los sistemas de acueductos existentes  de los municipios ( ver documento ) </t>
  </si>
  <si>
    <t>Chalán, Colosó</t>
  </si>
  <si>
    <t>Diseñar soluciones técnicas que garanticen una adecuada captación, almacenamiento, potabilización  y distribución del agua potable, según las necesidades actuales y futuras de los municipios de Colosó y Chalán.</t>
  </si>
  <si>
    <t>Reporte Ficha actualizada del proyecto_29072026220543.xlsx</t>
  </si>
  <si>
    <t>•	Fomentar la cultura, recreación e integración para el buen aprovechamiento del tiempo libre en los niños y niñas del Departamento de Sucre.</t>
  </si>
  <si>
    <t>•	Pocas actividades de cultura, recreación, integración y sano aprovechamiento del tiempo libre en niños y niñas del Departamento de Sucre.</t>
  </si>
  <si>
    <t xml:space="preserve">En la actualidad, en el Departamento de Sucre se evidencia pocos niveles de integración culturales y recreativa en la niñez y la adolescencia, debido a las deficiencias en cantidad y calidad de espacios públicos en donde los niños puedan manifestar y fortalecer su cultura  y al mismo tiempo  recrearse, lo que ha generado problemáticas en el desarrollo íntegro de los mismos, en especial en aquellos que se encuentran en situación de abandono y/o vulnerabilidad, ocasionando una pérdida de la motivación para su desarrollo personal. A su vez, este panorama lleva a niños y niñas usar el tiempo libre de manera ociosa, promoviendo actividades no adecuadas y delictivas, como el hurto, el alcoholismo, entre otros.
De acuerdo a la Política Pública de Primera Infancia las problemáticas más apremiantes con “las condiciones de vulnerabilidad y miseria en que se encuentran las familias y en particular, la Primera Infancia, Infancia y Adolescencia y un entorno poco favorable al desarrollo integral de estos grupos poblacionales. Dada la alta incidencia directa que tiene esta problemática sobre la calidad de vida de los niños y las niñas, se espera que esta información sea una voz de alerta para los entes gubernamentales y no gubernamentales para atender estas problemáticas”, problemáticas que también han incrementado los índices de trabajo infantil.
Las limitaciones de acceso a la cultura, la recreación y al sano aprovechamiento del tiempo libre hacen parte de los factores de riesgos para niños y niñas.
Es por ello, que se proyecta brindar un espacio que promueva la recreación y la cultura en los niños y niñas, a través de actividades culturales, lúdicas y recreativas en el marco del mes de la niñez, promoviendo así sus derechos y su desarrollo de forma sana e interactiva.
</t>
  </si>
  <si>
    <t>•	Realizar actividades culturales, lúdicas y recreativas para niños y niñas como sujetos de derechos, en el Departamento de Sucre.</t>
  </si>
  <si>
    <t xml:space="preserve">Servicio de atención integral a la primera infancia     (Producto principal del proyecto) </t>
  </si>
  <si>
    <t>Reporte Ficha actualizada del proyecto_03082026223437.xlsx</t>
  </si>
  <si>
    <t>2024002700041</t>
  </si>
  <si>
    <t>Fomentar la cultura, recreación e integración para el buen aprovechamiento del tiempo libre en los niños y niñas del Departamento de Sucre.</t>
  </si>
  <si>
    <t>Pocas actividades de cultura, recreación, integración y sano aprovechamiento del tiempo libre en niños y niñas del Departamento de Sucre.</t>
  </si>
  <si>
    <t>En la actualidad, en el Departamento de Sucre se evidencia pocos niveles de integración culturales y recreativa en la niñez y la adolescencia, debido a las deficiencias en cantidad y calidad de espacios públicos en donde los niños puedan manifestar y fortalecer su cultura y al mismo tiempo recrearse, lo que ha generado problemáticas en el desarrollo íntegro de los mismos, en especial en aquellos que se encuentran en situación de abandono y/o vulnerabilidad, ocasionando una pérdida de la motivación para su desarrollo personal. A su vez, este panorama lleva a niños y niñas usar el tiempo libre de manera ociosa, promoviendo actividades no adecuadas y delictivas, como el hurto, el alcoholismo, entre otros.
De acuerdo a la Política Pública de Primera Infancia las problemáticas más apremiantes con las condiciones de vulnerabilidad y miseria en que se encuentran las familias y en particular, la Primera Infancia, Infancia y Adolescencia y un entorno poco favorable al desarrollo integral de estos grupos poblacionales. Dada la alta incidencia directa que tiene esta problemática sobre la calidad de vida de los niños y las niñas, se espera que esta información sea una voz de alerta para los entes gubernamentales y no gubernamentales para atender estas problemáticas que también han incrementado los índices de trabajo infantil.
Las limitaciones de acceso a la cultura, la recreación y al sano aprovechamiento del tiempo libre hacen parte de los factores de riesgos paraniños y niñas.
Es por ello, que se proyecta brindar un espacio que promueva la recreación y la cultura en los niños y niñas, a través de actividades
culturales, lúdicas y recreativas en el marco del mes de la niñez, promoviendo así sus derechos y su desarrollo de forma sana e interactiva.</t>
  </si>
  <si>
    <t>Realizar actividades culturales, lúdicas y recreativas para niños y niñas como sujetos de derechos, en el Departamento de Sucre.</t>
  </si>
  <si>
    <t>Reporte Ficha actualizada del proyecto_29072026220246.xlsx</t>
  </si>
  <si>
    <t>Salud y protección social</t>
  </si>
  <si>
    <t>Fortalecer la Gobernanza y Gobernabilidad de la salud pública en el departamento de Sucre.</t>
  </si>
  <si>
    <t>Deficiente Gobernanza y Gobernabilidad de la salud pública en el departamento de Sucre.</t>
  </si>
  <si>
    <t>Actualmente, en el departamento de Sucre se presentan deficientes procesos de gestión de la salud pública y ambiental, motivado principalmente por: pocos recursos técnicos y humanos para el desarrollo de actividades misionales de la Autoridad Sanitaria y Ambiental y por deficiente apoyo logístico y jurídico para actividades misionales de salud pública y ambiental, todo lo cual ha desembocado en la deficiente capacidad de respuesta de la Autoridad Sanitaria como ente rector de la gestión en salud pública y ambiental en el departamento de Sucre, que a su vez contribuye al bajo cumplimiento de metas de salud pública, conllevando a la poca asignación de recursos SGP Salud Pública en vigencias posteriores, a la debilidad institucional en materia de gestión de la salud pública y al alto riesgo de imposición de sanciones al departamento de Sucre; por otro lado, ha conllevado al aumento de problemáticas de salud pública en el departamento, desembocando en descontento de la población y desmejoramiento de su calidad de vida.</t>
  </si>
  <si>
    <t>Fortalecer la capacidad de respuesta de la Autoridad Sanitaria para la gobernanza en salud pública en el departamento de Sucre.</t>
  </si>
  <si>
    <t xml:space="preserve">Servicio de inspección, vigilancia y control de los factores del riesgo del ambiente que afectan la salud humana     (Producto principal del proyecto) </t>
  </si>
  <si>
    <t>Número de distritos</t>
  </si>
  <si>
    <t>Reporte Ficha actualizada del proyecto_03082026214247.xlsx</t>
  </si>
  <si>
    <t>2024002700019</t>
  </si>
  <si>
    <t>Fortalecer la capacidad de respuesta de la Autoridad Sanitaria como ente rector de la gestión en salud pública y ambiental en el departamento de Sucre.</t>
  </si>
  <si>
    <t>Deficiente capacidad de respuesta de la Autoridad Sanitaria como ente rector de la gestión en salud pública y ambiental en el departamento de Sucre.</t>
  </si>
  <si>
    <t>Fortalecer procesos de gestión de la salud pública y ambiental en el departamento de Sucre.</t>
  </si>
  <si>
    <t>Reporte Ficha actualizada del proyecto_03082026214456.xlsx</t>
  </si>
  <si>
    <t>2024002700152</t>
  </si>
  <si>
    <t>Reporte Ficha actualizada del proyecto_03082026213955.xlsx</t>
  </si>
  <si>
    <t>Reporte Ficha actualizada del proyecto_03082026230318.xlsx</t>
  </si>
  <si>
    <t>Mejorar las condiciones de promoción de la salud, prevención y control de enfermedades zoonóticas en el departamento de Sucre.</t>
  </si>
  <si>
    <t>Deficientes condiciones de promoción de la salud, prevención y control de enfermedades zoonóticas en el departamento de Sucre.</t>
  </si>
  <si>
    <t>Actualmente en el departamento de Sucre se presentan deficientes condiciones de promoción de la salud, prevención y control de enfermedades zoonóticas motivado por el desconocimiento sobre los derechos de los animales como seres sintientes y la necesidad de su tenencia responsable para prevención de zoonosis, que a su vez se debe a: Débil desarrollo de programas de sensibilización sobre tenencia Responsable de Animales de Compañía, Falta de financiamiento gubernamental para acciones de sensibilización sobre el cuidado responsable de animales de compañía en Sucre y Deficiente seguimiento a las entidades territoriales municipales en el desarrollo de programas de salud relacionados con la tenencia responsable de animales de compañía para la prevención de zoonosis. Todo lo anterior ha conllevado al incremento de problemas asociados a la salud pública que a su vez conduce al aumento de la incidencia de enfermedades zoonóticas y el desmejoramiento de la calidad de vida de la población del departamento de Sucre; por otro lado, también ha desembocado en el aumento de casos de maltrato, abandono, lesiones y muertes de animales domésticos de compañía.</t>
  </si>
  <si>
    <t>Promover el conocimiento sobre los derechos de los animales como seres sintientes y la necesidad de su tenencia responsable para prevención de zoonosis.</t>
  </si>
  <si>
    <t>Reporte Ficha actualizada del proyecto_29072026224025.xlsx</t>
  </si>
  <si>
    <t>2023</t>
  </si>
  <si>
    <t xml:space="preserve">Mejorar la capacidad para la prestación del servicio de salud en el municipio de Coveñas.
</t>
  </si>
  <si>
    <t>Deficiente capacidad para la prestación de servicios de salud en el municipio de Coveñas.</t>
  </si>
  <si>
    <t xml:space="preserve">El municipio de Coveñas, no cuenta con la infraestructura adecuada y necesaria, que cumpla con los parámetros arquitectónicos, estructurales y con la dotación de alta capacidad tecnológica y científica, incumpliendo lo dispuesto en la Ley 09 de 1979 y la Resolución 4445 de 1996.
La red de prestación de servicios está conformada por operadores privados. No se cuenta con Empresa Social del Estado (ESE) desde que fue liquidada, así que no hay oferta pública de salud, la IPS Tolusalud es la que opera también el antiguo puesto de Salud .
La red de atención de salud Coveñas es precaria, debido a la dispersión de la población en el territorio y la movilización por la región, presenta dificultades para la prestación de servicios de salud, por lo que la región presenta altas tasas de mortalidad infantil y perinatal debido a la dificultad de acceder a la atención médica oportuna. Se tienen altos índices de mortalidad y morbilidad y bajos indicadores básicos de salud. La red de prestación de servicios no es integral, no se otorga una oferta en salud pública completa para la población o la zona, teniendo en cuenta que la oferta solo se hace por operadores privados. Adicional la prestación de servicios actual es fragmentada, atomizada y con baja eficacia por la insuficiente oferta en la infraestructura hospitalaria a nivel territorial. La subregión planteada en el documento de reorganización de servicios de salud de Sucre de 2021, plantea además, que la subregión del golfo de morrosquillo solo tiene servicios de baja complejidad. 
Existe compromiso institucional para buscar alternativas que permitan mejorar la capacidad de de prestación de servicios de salud en el municipio de Coveñas. </t>
  </si>
  <si>
    <t>Coveñas</t>
  </si>
  <si>
    <t>Construir el hospital del golfo de Morrosquillo en el municipio de Coveñas, Sucre, cumpliendo los requisitos para la atención de servicios de salud.</t>
  </si>
  <si>
    <t xml:space="preserve">Servicios de educación informal a niños, niñas, adolescentes  y jóvenes para el reconocimiento de sus derechos </t>
  </si>
  <si>
    <t>Dotar con suficientes equipos biomédicos, con la tecnología y capacidad requerida</t>
  </si>
  <si>
    <t>Servicio de promoción de afiliaciones al régimen contributivo del Sistema General de Seguridad Social de las personas con capacidad de pago</t>
  </si>
  <si>
    <t>Reporte Ficha actualizada del proyecto_03082026224009.xlsx</t>
  </si>
  <si>
    <t>2024002700097</t>
  </si>
  <si>
    <t>Mejorar las condiciones de bienestar cultural y recreativo de la persona mayor en el departamento de Sucre.</t>
  </si>
  <si>
    <t>Deficientes condiciones de bienestar cultural y recreativo de la población persona mayor en el Departamento de Sucre.</t>
  </si>
  <si>
    <t xml:space="preserve">Hoy día las personas mayores están menos vinculadas a las diversas oportunidades que la sociedad ofrece, dado a que en nuestro medio se consideran incapaces de seguir socializando, de interactuar con la comunidad y de seguir autoconstruyéndose, permaneciendo en ellos un espíritu paternalista y asistencialista, alejados de la participación y productividad.
Por otro lado, se ha visto que las personas mayores sin soporte familiar con una pared sociofamiliar inadecuada tienen mayor mortalidad, depresión, alteraciones cognitivas y una percepción de un peor estado de salud que aquellos que sí lo tienen.
Actualmente, las personas mayores poseen insuficientes estímulos por parte del estado y que por razones ajenas a su voluntad son abandonados por sus familiares, de ahí que se hace necesario la construcción de estrategias que tenga por objeto proteger, promover, restablecer y defender los derechos de los adultos mayores, orientar políticas que tengan en cuenta el proceso de envejecimiento, planes y programas por parte del estado, la sociedad civil y la familia y regular el funcionamiento de las instituciones que prestan servicios de atención y desarrollo integral de las personas en su vejez.
</t>
  </si>
  <si>
    <t>Garzón</t>
  </si>
  <si>
    <t>•	Propiciar el acceso a espacios recreativos y culturales para el desarrollo integral de las personas mayores.</t>
  </si>
  <si>
    <t>Reporte Ficha actualizada del proyecto_29072026222124.xlsx</t>
  </si>
  <si>
    <t>202600000015305</t>
  </si>
  <si>
    <t>Garantizar y prestar de manera eficiente los servicios de atención integral para asegurar los derechos y el envejecimiento activo de las personas adultas mayores en condición de vulnerabilidad en los 26 municipios del departamento de Sucre</t>
  </si>
  <si>
    <t>Deficiente prestación de los servicios de atención integral y alta vulneración de los derechos para el envejecimiento activo de las personas adultas mayores en condición de vulnerabilidad en los 26 municipios del departamento de Sucre</t>
  </si>
  <si>
    <t>La población adulta mayor en el departamento de Sucre enfrenta una grave crisis de vulnerabilidad y desprotección estatal, originada por la deficiente prestación de los servicios de atención integral. Esta problemática estructural es el resultado directo de la debilidad institucional y la histórica intermitencia en la ejecución de los recursos financieros destinados a la red de Centros Vida, lo que imposibilita garantizar de forma continua componentes básicos como la alimentación balanceada y el acompañamiento profesional. Sumado a esto, la ausencia de redes de apoyo y las severas barreras geográficas y de movilidad, especialmente para quienes habitan en zonas rurales, perpetúan la invisibilización de esta población y les impiden disfrutar de un envejecimiento activo y digno.
Como consecuencia de esta desatención, los adultos mayores sufren impactos inmediatos y a largo plazo que deterioran drásticamente su calidad de vida. En lo inmediato, experimentan un severo deterioro físico, cognitivo y nutricional que sería prevenible con una atención adecuada, acompañado de un profundo aislamiento social y pérdida de autoestima. Al prolongarse estas carencias, la crisis deriva en un aumento de enfermedades crónicas no transmisibles, la pérdida absoluta de la autonomía funcional y una alta dependencia del sistema de salud. Finalmente, este escenario agrava el abandono familiar y condena a la tercera edad a una pasividad crónica, anulando por completo el ejercicio de sus derechos ciudadanos y sus oportunidades de desarrollo humano en su última etapa de vida.</t>
  </si>
  <si>
    <t>Estabilizar y fortalecer institucionalmente la implementación, cobertura y operación continua de los programas públicos de protección y de la red de Centros Vida</t>
  </si>
  <si>
    <t xml:space="preserve">Servicio de atención y protección integral al adulto mayor     (Producto principal del proyecto) </t>
  </si>
  <si>
    <t>Reporte Ficha actualizada del proyecto_29072026212828.xlsx</t>
  </si>
  <si>
    <t>Hoy día las personas mayores están menos vinculadas a las diversas oportunidades que la sociedad ofrece, dado a que en nuestro medio se
consideran incapaces de seguir socializando, de interactuar con la comunidad y de seguir autoconstruyéndose, permaneciendo en ellos un
espíritu paternalista y asistencialista, alejados de la participación y productividad.
 Por otro lado, se ha visto que las personas mayores sin soporte familiar con una pared sociofamiliar inadecuada tienen mayor mortalidad,
depresión, alteraciones cognitivas y una percepción de un peor estado de salud que aquellos que sí lo tienen.
 Actualmente, las personas mayores poseen insuficientes estímulos por parte del estado y que por razones ajenas a su voluntad son
abandonados por sus familiares, de ahí que se hace necesario la construcción de estrategias que tenga por objeto proteger, promover,
restablecer y defender los derechos de los adultos mayores, orientar políticas que tengan en cuenta el proceso de envejecimiento, planes y
programas por parte del estado, la sociedad civil y la familia y regular el funcionamiento de las instituciones que prestan servicios de atención
y desarrollo integral de las personas en su vejez</t>
  </si>
  <si>
    <t>San Andrés</t>
  </si>
  <si>
    <t>Propiciar el acceso a espacios recreativos y culturales para el desarrollo integral de las personas mayores.</t>
  </si>
  <si>
    <t>Reporte Ficha actualizada del proyecto_03082026224048.xlsx</t>
  </si>
  <si>
    <t>2024002700102</t>
  </si>
  <si>
    <t>Generar espacios de participación de las personas con discapacidad en sus emprendimientos y actividades productiva en el departamento
de sucre.</t>
  </si>
  <si>
    <t>Insuficiente promoción de emprendimientos y talentos de la población con discapacidad en el departamento de Sucre.</t>
  </si>
  <si>
    <t>Hoy en día las personas con discapacidad están siendo vinculadas a las diversas oportunidades que la sociedad ofrece dado que en nuestro
medio se consideran capaces de seguir autoconstruyéndose incrementando así su espíritu de participación y productividad.
Sin embargo existe deficiente gestión de convocatoria para agrupar a personas discapacitadas en espacios donde puedan exponer sus
productos y promocionar sus talentos.
Son escasos los eventos que agrupen y proyecten el talento y el emprendimiento de las personas con discapacidad a través de la promoción
y comercialización de sus productos y servicios ya que la gestión de los recursos económicos para ser invertidos en proyectos que beneficien
a estas personas es deficiente</t>
  </si>
  <si>
    <t>Generar eventos que agrupen y proyecten el talento y el emprendimiento de las personas con discapacidad a través de la promoción y comercialización de sus productos y servicios.</t>
  </si>
  <si>
    <t>Reporte Ficha actualizada del proyecto_03082026223515.xlsx</t>
  </si>
  <si>
    <t>2024002700046</t>
  </si>
  <si>
    <t>Facilitar el desplazamiento y la movilización de personas con discapacidad neurológica del departamento de Sucre.</t>
  </si>
  <si>
    <t>Dificultad para el desplazamiento y movilización de personas con discapacidad neurológica en el departamento de Sucre.</t>
  </si>
  <si>
    <t>En el departamento de Sucre, según la Secretaria de Salud del departamento de Sucre existen 24.186 personas en situación de
discapacidad. Esta población equivale al 57% de acuerdo a la proyección DANE de 40.858 Personas con Discapacidad. De las cuales 12.704 son hombres y 11.482, representando el 53 y 47% respectivamente. En el mismo informe se describe que 30% del total de la población en condición de discapacidad del departamento presenta discapacidad física, seguida de la cognitiva con un 28 %. Representando los mayores porcentajes. Por lo cual se identifica que existe un deterioro en las condiciones físicas de las personas con discapacidad, esto debido a la poca gestión para el suministro de medios físicos para el desarrollo motor de la población con discapacidad del departamento y la deficiente atención e inclusión social a las personas en situación de discapacidad física.
Lo anterior debido a que no hay suficiente apoyo por parte de las entidades estatales y debido a su condición tiene mayores probabilidades de ser pobres, en comparación con las personas sin discapacidad. Lo que conlleva al que las personas en esta condición sean más dependientes de sus familiares o personas a su alrededor para el ejercicio de sus actividades diarias, al aumento de las enfermedades, reducción de las expectativas de vida y desmejoramiento de su calidad de vida.</t>
  </si>
  <si>
    <t>Gestionar la entrega de sillas de ruedas neurológicas para el desarrollo motor de la población con discapacidad del departamento.</t>
  </si>
  <si>
    <t>Reporte Ficha actualizada del proyecto_03082026225520.xlsx</t>
  </si>
  <si>
    <t>Hoy en día las personas con discapacidad están siendo vinculadas a las diversas oportunidades que la sociedad ofrece dado que en nuestro
medio se consideran capaces de seguir autoconstruyéndose incrementando así su espíritu de participación y productividad.
Sin embargo existe deficiente gestión de convocatoria para agrupar a personas discapacitadas en espacios donde puedan exponer sus
productos y promocionar sus talentos.
Son escasos los eventos que agrupen y proyecten el talento y el emprendimiento de las personas con discapacidad a través de la promoción
y comercialización de sus productos y servicios ya que la gestión de los recursos económicos para ser invertidos en proyectos que beneficien
a estas personas es deficiente.</t>
  </si>
  <si>
    <t xml:space="preserve">Servicio de atención integral a población en condición de discapacidad     (Producto principal del proyecto) </t>
  </si>
  <si>
    <t>Reporte Ficha actualizada del proyecto_29072026212746.xlsx</t>
  </si>
  <si>
    <t>Facilitar el desplazamiento y la movilización de personas con discapacidad física del departamento de Sucre.</t>
  </si>
  <si>
    <t>Dificultad para el desplazamiento y movilización de personas con discapacidad física en el departamento de Sucre</t>
  </si>
  <si>
    <t>En el departamento de Sucre, según la Secretaria de Salud del departamento de Sucre existen 24.186 personas en situación de
discapacidad. Esta población equivale al 57% de acuerdo a la proyección DANE de 40.858 Personas con Discapacidad. De las cuales 12.704 son hombres y 11.482, representando el 53 y 47% respectivamente. En el mismo informe se describe que 30% del total de la población en condición de discapacidad del departamento presenta discapacidad física, seguida de la cognitiva con un 28 %. Representando los mayores porcentajes.
Por lo cual se identifica que existe un deterioro en las condiciones físicas de las personas con discapacidad, esto debido a la poca gestión
para el suministro de medios físicos para el desarrollo motor de la población con discapacidad del departamento y la deficiente atención e
inclusión social a las personas en situación de discapacidad física.
Lo anterior debido a que no hay suficiente apoyo por parte de las entidades estatales y debido a su condición tiene mayores probabildades de ser pobres, en comparación con las personas sin discapacidad.
Lo que conlleva al que las personas en esta condición sean más dependientes de sus familiares o personas a su alrededor para el ejercicio de sus   diarias, al aumento de las enfermedades, reducción de las expectativas de vida y desmejoramiento de su calidad de vida</t>
  </si>
  <si>
    <t>Gestionar la entrega de sillas de ruedas para el desarrollo motor de la población con discapacidad del departamento</t>
  </si>
  <si>
    <t>Reporte Ficha actualizada del proyecto_29072026220031.xlsx</t>
  </si>
  <si>
    <t xml:space="preserve">Facilitar el desplazamiento y la movilización de personas con discapacidad física del departamento de Sucre.
</t>
  </si>
  <si>
    <t xml:space="preserve">En el departamento de Sucre, según la Secretaria de Salud del departamento de Sucre existen 24.186 personas en situación de
discapacidad. Esta población equivale al 57% de acuerdo a la proyección DANE de 40.858 Personas con Discapacidad. De las cuales 12.704 son hombres y 11.482, representando el 53 y 47% respectivamente. En el mismo informe se describe que 30% del total de la población en condición de discapacidad del departamento presenta discapacidad física, seguida de la cognitiva con un 28 %. Representando los mayores porcentajes. Por lo cual se identifica que existe un deterioro en las condiciones físicas de las personas con discapacidad, esto debido a la poca gestión para el suministro de medios físicos para el desarrollo motor de la población con discapacidad del departamento y la deficiente atención e inclusión social a las personas en situación de discapacidad física.
Lo anterior debido a que no hay suficiente apoyo por parte de las entidades estatales y debido a su condición tiene mayores probabilidades de ser pobres, en comparación con las personas sin discapacidad.
Lo que conlleva al que las personas en esta condición sean más dependientes de sus familiares o personas a su alrededor para el ejercicio de sus diarias, al aumento de las enfermedades, reducción de las expectativas de vida y desmejoramiento de su calidad de vida
</t>
  </si>
  <si>
    <t>Reporte Ficha actualizada del proyecto_29072026221938.xlsx</t>
  </si>
  <si>
    <t>202600000012362</t>
  </si>
  <si>
    <t>Fortalecer la gestión integral, organización, conservación y custodia del acervo documental de la Gobernación del Departamento de Sucre.</t>
  </si>
  <si>
    <t>Deficiencias estructurales en la gestión integral, conservación, organización y custodia del acervo documental de la Gobernación del Departamento de Sucre.</t>
  </si>
  <si>
    <t>La Gobernación del Departamento de Sucre produce y custodia un volumen significativo de documentos que soportan la gestión pública, el acceso a la información y la memoria institucional, por lo que su adecuada administración es fundamental para la eficiencia administrativa y la transparencia.
En 2018, el Archivo General de la Nación Jorge Palacios Preciado realizó una visita de inspección en el marco de la Ley 594 de 2000, identificando debilidades en la gestión documental relacionadas con condiciones inadecuadas de almacenamiento, desorganización de expedientes y riesgos de deterioro de la documentación. Aunque entre 2021 y 2024 se han adelantado algunas acciones de mejora, aún persisten brechas en la capacidad de almacenamiento, organización y custodia del acervo documental.
Por lo anterior, se requiere implementar una intervención integral que fortalezca la gestión documental institucional y garantice la conservación, disponibilidad y adecuada administración del acervo documental del departamento.</t>
  </si>
  <si>
    <t>Implementar un sistema integral de gestión documental que garantice la organización, conservación, administración y custodia del acervo documental de la Gobernación del Departamento de Sucre.</t>
  </si>
  <si>
    <t xml:space="preserve">Servicio de gestión documental     (Producto principal del proyecto) </t>
  </si>
  <si>
    <t>Número de sistemas</t>
  </si>
  <si>
    <t>Reporte Ficha actualizada del proyecto_29072026221958.xlsx</t>
  </si>
  <si>
    <t>202600000012558</t>
  </si>
  <si>
    <t>“Fortalecer la gestión documental de la Gobernación de Sucre”</t>
  </si>
  <si>
    <t>Inadecuada gestión documental en la Gobernación de Sucre</t>
  </si>
  <si>
    <t xml:space="preserve">La Gobernación del Departamento de Sucre presenta deficiencias estructurales en los procesos de gestión documental, originadas principalmente por la inexistencia, desactualización y aplicación parcial de los instrumentos archivísticos exigidos por la normatividad vigente, así como por debilidades técnicas, operativas e institucionales para la administración integral de su acervo documental físico y electrónico. Esta situación limita la eficiencia administrativa, afecta la transparencia institucional, debilita la toma de decisiones y pone en riesgo la preservación de la memoria institucional y el ejercicio del derecho de acceso a la información pública.
La problemática se manifiesta en el contexto institucional de la Gobernación de Sucre, entidad territorial del orden departamental, que concentra un alto volumen de producción documental derivada del funcionamiento de sus secretarías, subsecretarías, oficinas asesoras y unidades administrativas. Dicho volumen documental exige la existencia de sistemas técnicos normalizados de organización, conservación, control y disposición final, los cuales actualmente no se encuentran elaborados.
Desde el punto de vista físico y operativo, los archivos de gestión, el archivo central y los fondos documentales acumulados presentan condiciones heterogéneas en cuanto a organización, almacenamiento y conservación. Se evidencian prácticas no estandarizadas en la identificación de expedientes, clasificación, ordenación, foliación y conformación de unidades documentales, así como el uso inadecuado de carpetas, archivadores y otros sistemas de almacenamiento. Adicionalmente, varios depósitos documentales presentan riesgos asociados a factores ambientales, biológicos y de infraestructura, lo que incrementa la probabilidad de deterioro, pérdida o destrucción de documentos con valor administrativo, legal, fiscal, histórico y patrimonial.
</t>
  </si>
  <si>
    <t>Elaboración de los instrumentos archivísticos en la Gobernación de Sucre, conforme a la normatividad archivística vigente.</t>
  </si>
  <si>
    <t>Número de estrategias</t>
  </si>
  <si>
    <t>Mejorar el acceso a la canasta básica de alimentos para las familias vulnerables del departamento</t>
  </si>
  <si>
    <t xml:space="preserve">Servicio de promoción de la garantía de derechos     (Producto principal del proyecto) </t>
  </si>
  <si>
    <t xml:space="preserve">Servicio de promoción de la garantía de derechos </t>
  </si>
  <si>
    <t>Reporte Ficha actualizada del proyecto_29072026224304.xlsx</t>
  </si>
  <si>
    <t>2021</t>
  </si>
  <si>
    <t>Mejorar la intercomunicación terrestre de una parte de la población del Departamento de Sucre.</t>
  </si>
  <si>
    <t>Dificultad en la intercomunicación terrestre de una parte de la población del Departamento de Sucre.</t>
  </si>
  <si>
    <t xml:space="preserve">Actualmente el alto deterioro que presentan las vías del Departamento de Sucre, demuestra el mal estado en que se encuentra la red vial en el Departamento; hecho que se debe en gran parte a la falta de mantenimiento periódico y rutinario durante los últimos años, y a la inexistencia de una adecuada capa de rodadura, lo cual hace que la circulación por estas vías sea imposible especialmente en épocas de invierno donde se crean problemas de intransitabilidad, se produce fraccionamiento de la vía y dificultad en la comercialización de los productos entre los centros urbanos y los de producción. Ahora, al problema de la superficie en mal estado se agrega la inexistencia de obras de drenaje que permitan controlar las aguas adecuadamente, sin generar inundaciones por las zonas aledañas. Estas dificultades impiden el acceso en forma cómoda y segura de los diferentes corregimientos de la zona al núcleo urbano, además se ve reflejada en los altos costos de la actividad productiva en la zona. </t>
  </si>
  <si>
    <t>Corozal, El Roble, Galeras, Guaranda, Majagual, Sampués, San Benito Abad, San Juan De Betulia, San Luis De Sincé, San Marcos, Sucre</t>
  </si>
  <si>
    <t>Mejorar el estado de la red vial terciaria priorizada.</t>
  </si>
  <si>
    <t>Reporte Ficha actualizada del proyecto_03082026222327.xlsx</t>
  </si>
  <si>
    <t>2024002700026</t>
  </si>
  <si>
    <t>Aumentar relacionamiento entre la institucionalidad y el la comunidad sucreña</t>
  </si>
  <si>
    <t>Bajo relacionamiento entre la institucionalidad y la comunidad sucreña</t>
  </si>
  <si>
    <t xml:space="preserve">La situación actual en Sucre presenta un problema significativo en cuanto al relacionamiento entre la institucionalidad y la comunidad sucreña. Este bajo nivel de conexión y comunicación entre ambas partes ha generado una serie de desafíos que afectan directamente el bienestar y el desarrollo de la región.En primer lugar, la falta de un diálogo efectivo entre las instituciones gubernamentales y la comunidad ha llevado a una desconexión en la toma de decisiones que impactan en la vida de los ciudadanos. Muchas veces, las políticas y programas implementados por el gobierno no tienen en cuenta las necesidades reales de la población, lo que resulta en soluciones ineficaces y poco sostenibles.Además, la falta de participación ciudadana en la planificación y ejecución de proyectos ha generado un sentimiento de desconfianza y apatía hacia las autoridades locales. La comunidad sucreña se siente marginada y poco escuchada, lo que ha contribuido a un clima de descontento y descontento generalizado.Otro aspecto importante de esta situación problemática es la falta de transparencia y rendición de cuentas por parte de las instituciones públicas. La opacidad en la gestión de recursos y la falta de mecanismos efectivos para la supervisión de las acciones gubernamentales han alimentado la percepción de corrupción y malversación de fondos, lo que socava aún más la confianza de la comunidad en sus líderes.Para abordar este problema, es fundamental promover un mayor acercamiento entre la institucionalidad y la comunidad sucreña. Esto implica establecer canales de comunicación efectivos, fomentar la participación ciudadana en la toma de decisiones y garantizar la transparencia en la gestión de los recursos públicos.Además, es necesario fortalecer los mecanismos de control y supervisión para prevenir la corrupción y garantizar que los recursos se utilicen de manera eficiente y en beneficio de la comunidad. </t>
  </si>
  <si>
    <t>Garantizar espacios para el reforzamiento de la interacción pública</t>
  </si>
  <si>
    <t>Número de espacios</t>
  </si>
  <si>
    <t>Reporte Ficha actualizada del proyecto_03082026221855.xlsx</t>
  </si>
  <si>
    <t>202400000001165</t>
  </si>
  <si>
    <t>Mejorar la capacidad de respuesta y atención integral a la población víctima de violencia de genero.</t>
  </si>
  <si>
    <t>Deficiente capacidad de respuesta en la atención integral a la población víctimas de violencia de genero.</t>
  </si>
  <si>
    <t>En el departamento de Sucre La violencia de género ha tenido un comportamiento ascendente en los últimos 5 años, el año 2019 con 1.271
casos mientras el año 2023 llegó a 2117 casos.
Los municipios con más casos reportados en el 2023 fueron: Sincelejo con 805, Santiago de Tolú con 169, Corozal con 166, Sampués con
119 y San Onofre con 92. Los municipios de Sincelejo, Corozal, San Onofre y Sampués presentaron los mayores reportes durante el año.</t>
  </si>
  <si>
    <t>Implementación de una solución tecnológica integrada que esté dotada de un conjunto de herramientas; que permita identificar, caracterizar, verificar y analizar la información relacionada con situaciones de vulnerabilidady riesgo de la población víctima, como consecuencia de las violencias basadas en género, para que se coordiney brinde una atención oportuna e integral a las víctimas</t>
  </si>
  <si>
    <t xml:space="preserve">Servicio de apoyo para la implementación de medidas en derechos humanos y derecho internacional humanitario     (Producto principal del proyecto) </t>
  </si>
  <si>
    <t>Número de medidas</t>
  </si>
  <si>
    <t>Reporte Ficha actualizada del proyecto_29072026220255.xlsx</t>
  </si>
  <si>
    <t>Garantizar un mecanismo de atención integral de forma inmediata a mujeres, sus hijos e hijas que viven situaciones de violencia definidas en riesgo moderado en el departamento de Sucre.</t>
  </si>
  <si>
    <t>Deficiente mecanismos de atención dirigidos a mujeres, sus hijos e hijas, frente a casos de violencia definidas en riesgo moderado en el
Departamento de Sucre.</t>
  </si>
  <si>
    <t>La violencia basada en género especialmente la violencia familiar es un problema social y de salud pública y produce consecuencias muy negativas en todos los miembros de la familia y en el conjunto de la sociedad. El problema presenta una dimensión no imaginada.
En tal sentido, el Departamento de Sucre tiene características culturales, geográficas y determinantes sociales que permiten la ocurrencia de estos hechos y que genera victimas que van a requerir de la respuesta estatal inmediata para garantizar su protección mediante el suministro de un lugar tranquilo y seguro. Así como la satisfacción de sus necesidades básicas de alimentación, vestido y educación.
El Departamento de Sucre no cuenta con los servicios de atención temporales que requieren las mujeres víctimas de violencia y sus hijos e hijas menores de 25 años de edad con dependencia económica y sus hijos e hijas mayores de edad con discapacidad con dependencia funcional y económica, de acuerdo con la valoración de la situación especia de riesgo.</t>
  </si>
  <si>
    <t>Mejorar la capacidad de respuesta y atención institucional inmediata a mujeres, hijos e hijas en condición devulnerabilidad.</t>
  </si>
  <si>
    <t>Reporte Ficha actualizada del proyecto_03082026223945.xlsx</t>
  </si>
  <si>
    <t>2024002700094</t>
  </si>
  <si>
    <t xml:space="preserve">
En el departamento de Sucre La violencia de género ha tenido un comportamiento ascendente en los últimos 5 años, el año 2019 con 1.271 casos mientras el año 2023 llegó a 2117 casos.
Los municipios con más casos reportados en el 2023 fueron: Sincelejo con 805, Santiago de Tolú con 169, Corozal con 166, Sampués con 119 y San Onofre con 92. Los municipios de Sincelejo, Corozal, San Onofre y Sampués presentaron los mayores reportes durante el año.
</t>
  </si>
  <si>
    <t>Implementación de una solución tecnológica integrada que esté dotada de un conjunto de herramientas; que permita identificar, caracterizar, verificar y analizar la información relacionada con situaciones de vulnerabilidad y riesgo de la población víctima, como consecuencia de las violencias basadas en género, para que se coordine y brinde una atención oportuna e integral a las víctimas</t>
  </si>
  <si>
    <t>Número de personas y empresas</t>
  </si>
  <si>
    <t>Incrementar el reconocimiento de las labores culturales y de emprendimiento  realizadas por la comunidad LGBTIQ+ en el  departamento</t>
  </si>
  <si>
    <t xml:space="preserve">Servicio de apoyo financiero para empresas y emprendimientos productivos </t>
  </si>
  <si>
    <t>Reporte Ficha actualizada del proyecto_03082026221845.xlsx</t>
  </si>
  <si>
    <t>Implementar acciones para la transformación productiva del corregimiento de El Piñal, municipio de Los Palmitos del departamento de
Sucre</t>
  </si>
  <si>
    <t>Poca implementación de acciones institucionales para la transformación productiva del corregimiento de El Piñal, municipio de Los Palmitos
del departamento de Sucre</t>
  </si>
  <si>
    <t>El corregimiento de El Piñal, municipio de Los Palmitos presenta poca implementación de acciones para la transformación productiva, debido
al poco desarrollo de capacidades productivas para la generación de líneas de producción y a la poca asignación de recursos por parte de las
entidades estatales. Lo que conlleva a la poca posibilidad de exportación de productos transformados a partir del aprovechamiento de la
materia prima del departamento y la baja productividad y competitividad del sector en el departamento de Sucre.</t>
  </si>
  <si>
    <t>Los Palmitos</t>
  </si>
  <si>
    <t>Desarrollar capacidades productivas y para la generación de lineas de producción agroindustrial enelcorregimiento de El Piñal</t>
  </si>
  <si>
    <t xml:space="preserve">Servicio de apoyo financiero para empresas y emprendimientos productivos     (Producto principal del proyecto) </t>
  </si>
  <si>
    <t>Reporte Ficha actualizada del proyecto_03082026214137.xlsx</t>
  </si>
  <si>
    <t>2024002700016</t>
  </si>
  <si>
    <t>Mejorar las condiciones de atención y protección en salud sexual y reproductiva a la población del departamento de Sucre.</t>
  </si>
  <si>
    <t>Deficientes condiciones de atención y protección en salud sexual y reproductiva a la población del departamento de Sucre.</t>
  </si>
  <si>
    <t xml:space="preserve">Actualmente en el departamento de Sucre se presentan deficientes condiciones de atención y protección en salud a la población, motivado entre otros por: deficiente seguimiento a las entidades territoriales municipales en el desarrollo de sus Programas de Sexualidad, Derechos Sexuales y Reproductivos, Pocos recursos técnicos y humanos para el desarrollo e implementación de programas de Sexualidad, Derechos Sexuales y Reproductivos en la entidad territorial y débil desarrollo de programas de Sexualidad, Derechos Sexuales y Reproductivos, que en su conjunto generan insuficiente implementación de acciones en Sexualidad, Derechos Sexuales y Reproductivos; todo lo anterior ha conllevado a que se genere afectación a las condiciones socioculturales que inciden en el ejercicio pleno y autónomo de los Derechos Sexuales y Reproductivos en el departamento causando a su vez, deterioro del estado de salud de las personas, descontento en la población, afectación a la salud pública en el departamento, Mortalidad Materna y pérdida de capital humano. </t>
  </si>
  <si>
    <t>Gestionar la implementación de acciones en Salud Sexual, Derechos Sexuales y Reproductivos.</t>
  </si>
  <si>
    <t>Número de campañas</t>
  </si>
  <si>
    <t>Reporte Ficha actualizada del proyecto_03082026231757.xlsx</t>
  </si>
  <si>
    <t>Optimizar la prestación de los servicios institucionales y misionales de la Secretaría de educación del Departamento de Sucre.</t>
  </si>
  <si>
    <t>Inadecuada prestación de los servicios institucionales y misionales de la Secretaría de educación del Departamento de Sucre.</t>
  </si>
  <si>
    <t xml:space="preserve">La inadecuada prestación de los servicios institucionales y misionales de la Secretaría de Educación del Departamento de Sucre representa una de las principales limitaciones para el cumplimiento de los objetivos de calidad, cobertura y equidad en el sector educativo. Esta situación se manifiesta en múltiples dimensiones que afectan de manera directa la gestión administrativa y pedagógica de las instituciones educativas. Por un lado, se evidencian falencias en la planeación y articulación de programas, lo cual genera duplicidad de esfuerzos, retrasos en la ejecución de proyectos y una débil capacidad de respuesta frente a las necesidades del territorio. A esto se suma la insuficiente atención oportuna a los trámites administrativos, la carencia de canales efectivos de comunicación con las comunidades educativas y la limitada capacidad técnica para dar acompañamiento a los procesos de gestión escolar.
En el ámbito misional, los retos son aún más notorios. Persisten dificultades en el seguimiento a la implementación de los currículos, en la supervisión de la calidad educativa y en la garantía de condiciones adecuadas para el aprendizaje. Factores como la falta de personal especializado, la dispersión geográfica de la población escolar en zonas rurales y la escasa disponibilidad de recursos tecnológicos agravan la problemática. Asimismo, la poca articulación con los gobiernos locales y otras entidades del sector limita el impacto de las políticas y programas diseñados para atender a la diversidad de estudiantes.
En consecuencia, la comunidad educativa percibe una disminución en la eficacia y pertinencia de los servicios ofrecidos por la Secretaría, lo que genera desconfianza y baja satisfacción. Esta problemática no solo compromete la eficiencia institucional, sino que también repercute en las oportunidades de desarrollo de miles de niños, niñas y jóvenes del departamento, profundizando brechas sociales y educativas.
</t>
  </si>
  <si>
    <t>Garantizar la prestación de los servicios misionales de la Secretaría de educación del Departamento de Sucre</t>
  </si>
  <si>
    <t xml:space="preserve">Sedes dotadas     (Producto principal del proyecto) </t>
  </si>
  <si>
    <t>Reporte Ficha actualizada del proyecto_03082026223643.xlsx</t>
  </si>
  <si>
    <t>2024002700064</t>
  </si>
  <si>
    <t>Mejorar las condiciones para el desarrollo de las funciones operativas de la Asamblea del departamento de Sucre.</t>
  </si>
  <si>
    <t>Deficientes condiciones para el desarrollo de las funciones operativas de la Asamblea del departamento de Sucre.</t>
  </si>
  <si>
    <t xml:space="preserve">En la actualidad, la Asamblea departamental  presenta deficientes condiciones para el desarrollo de las funciones operativas.   debido a que existen una insuficiencia de mobiliario, no cuentan con la ergonomía adecuada y el tamaño de estos imposibilita la implementación de los puestos de trabajo; Equipos tecnológicos en mal estado debido a la obsolescencia  tecnológica de hardware y software.
Situación que afecta de manera significativa el  desarrollo de las funciones Propias de la Asamblea Departamental de Sucre. reflejado en el  Retraso en la aprobación de proyectos de Ordenanza.
</t>
  </si>
  <si>
    <t>Dotar de mobiliario y equipos tecnológicos los puestos de trabajo en la Asamblea Departamental de Sucre.</t>
  </si>
  <si>
    <t>Reporte Ficha actualizada del proyecto_03082026224538.xlsx</t>
  </si>
  <si>
    <t>Mejorar los procesos de actualización de la base de datos del Sisbén en el departamento de Sucre</t>
  </si>
  <si>
    <t>Deficiencia en los procesos de actualización de la base de datos del Sisbén en el departamento de Sucre</t>
  </si>
  <si>
    <t>En el departamento de Sucre se cuenta con 27 oficinas encargadas del manejo del Sisbén, encargadas de realizar las encuestas que conllevan a clasificar a la población de acuerdo con sus condiciones de vida e ingresos. Esta clasificación se utiliza para focalizar la inversión social y garantizar que sea asignada a quienes más lo necesitan. Dichas oficinas presentan deficiencias al momento de llevar a cabo los procesos de actualización de la base de datos, la cual se actualiza a través de encuestas realizadas con dispositivos móviles de captura. Estas deficiencias se dan por la baja capacidad operativa y técnica presentada en la fase de demanda del Sisbén, lo que se reduce a una insuficiencia de equipos disponibles de estas oficinas para la operación del sistema, afectándose la población vulnerable y excluida no identificada en todo el departamento de Sucre al encontrase con la dificultad de tener acceso a los programas sociales del Estado.</t>
  </si>
  <si>
    <t>Mejorar la capacidad operativa y técnica en la fase de demanda del Sisbén</t>
  </si>
  <si>
    <t>Reporte Ficha actualizada del proyecto_03082026225549.xlsx</t>
  </si>
  <si>
    <t>Mejorar operaciones militares de la infantería de marina en la zona norte en el Departamento de Sucre.</t>
  </si>
  <si>
    <t>Deficientes operaciones militares de la infantería de marina en la zona norte en el Departamento de Sucre.</t>
  </si>
  <si>
    <t xml:space="preserve">Actualmente, el Grupo Armado Organizado (GAO) Clan del Golfo ejerce un amplio control territorial en las distintas subregiones del departamento de Sucre, regulando las dinámicas criminales y generando graves afectaciones en la seguridad y el orden público. Su accionar delictivo ha incrementado los índices de homicidios selectivos, extorsiones, hurtos, desplazamientos forzados y el fortalecimiento de economías ilícitas a través de delitos conexos. La disputa territorial por el control de estas actividades criminales ha intensificado la violencia y la sensación de inseguridad en la población sucreña.
En este contexto, se identifican deficientes operaciones de la infantería de marina en la zona norte del departamento de sucre lo que limita la capacidad de respuesta ante las amenazas criminales. Esta problemática es resultado de insuficientes despliegues para realizar operaciones de control territorial por parte de las fuerzas de seguridad, lo que impide la contención efectiva del crimen organizado.
Las causas directas de esta deficiencia operativa incluyen la falta de elementos de seguridad lo que restringe la capacidad de las autoridades para planificar y ejecutar operaciones tácticas que permitan contrarrestar las acciones de los grupos criminales. La ausencia de tecnología y recursos modernos para el análisis de información, vigilancia y seguimiento de los actores delictivos afecta significativamente la efectividad de las estrategias de seguridad, comprometiendo la integridad del personal y la confianza de la ciudadanía en las instituciones.
Los efectos de esta problemática se reflejan en el aumento de la criminalidad en el departamento de Sucre, generando un impacto directo en la convivencia y estabilidad del territorio. Asimismo, se han elevado las tasas de hurto al comercio y a la población civil, afectando la economía local y desincentivando la inversión en diversas actividades productivas. Adicionalmente, se registra un preocupante incremento en los casos.
</t>
  </si>
  <si>
    <t>Aumentar los despliegues para realizar operaciones de la infantería de marina para control territorial en la zona norte del departamento de sucre.</t>
  </si>
  <si>
    <t xml:space="preserve">Infraestructura operacional construida     (Producto principal del proyecto) </t>
  </si>
  <si>
    <t>Número de infraestructuras</t>
  </si>
  <si>
    <t>Reporte Ficha actualizada del proyecto_29072026212642.xlsx</t>
  </si>
  <si>
    <t>Fortalecer las operaciones terrestres y fluviales en la zona Sur del Departamento de Sucre.</t>
  </si>
  <si>
    <t>Deficientes operaciones terrestres y fluviales en la zona Sur del Departamento de Sucre.</t>
  </si>
  <si>
    <t>El Departamento de Sucre, por su ubicación estratégica frente al mar caribe resulta ser un territorio de interés para el negocio del
narcotráfico, lo que permite la presencia permanente de bandas criminales organizadas en el territorio, las cuales operan en algunos
municipios, especialmente en los de las subregiones de las Sabanas, la Mojana y el Golfo del Morrosquillo, las cuales en el desarrollo de su actividad criminal realizan una serie de hechos delictivos que impactan en la seguridad y convivencia del Departamento, como lo son los homicidios, extorsiones, hurtos y trafico local de estupefacientes. Actualmente, el Ejército Nacional a presentan deficientes patrullajes,
operativos, vigilancia y protección para la prevención de conductas delictivas en el Departamento de Sucre.
Lo anterior, se debe a que en la actualidad son insuficientes las capacidades para realizar operaciones terrestres y fluviales en la Subregión Mojana y la Subregión San Jorge. Por este motivo, El Ejército Nacional tiene diferentes problemas respecto a patrullajes marítimos, vigilancia, operativos y protección, los cuales son deficientes para cubrir la zona de influencia. Por lo cual, es necesario que se realicen más patrullajes, y operaciones para combatir el narcotráfico y delitos que aumenten la criminalidad.
El Ejército Nacional en el Departamento de Sucre presenta capacidades operacionales insuficientes para la realización patrullajes lo que
impide que la fuerza pública ejerza las labores de control efectivo del territorio, aumentando los tiempos de reacción, situación presente por la ausencia de recursos. Lo que se refleja de manera significativa en: Aumento en la criminalidad; tráfico local de estupefacientes, aumento de las tasas de homicidios y aumento de la criminalidad. Afectando negativamente la percepción de la ciudadanía sucreña frente al fenómeno de la seguridad.</t>
  </si>
  <si>
    <t>Mejorar las operaciones terrestres y fluviales del Ejército Nacional en el Departamento de Sucre.</t>
  </si>
  <si>
    <t>Reporte Ficha actualizada del proyecto_03082026222149.xlsx</t>
  </si>
  <si>
    <t>202400000007331</t>
  </si>
  <si>
    <t xml:space="preserve"> El Departamento de Sucre, por su ubicación estratégica frente al mar caribe resulta ser un territorio de interés para el negocio del 
narcotráfico, lo que permite la presencia permanente de bandas criminales organizadas en el territorio, las cuales operan en algunos 
municipios, especialmente en los de las subregiones de las Sabanas, la Mojana y el Golfo del Morrosquillo, las cuales en el desarrollo de su actividad criminal realizan una serie de hechos delictivos que impactan en la seguridad y convivencia del Departamento, como lo son los homicidios, extorsiones, hurtos y trafico local de estupefacientes. Actualmente, el Ejército Nacional a presentan deficientes patrullajes, 
operativos, vigilancia y protección para la prevención de conductas delictivas en el Departamento de Sucre. 
Lo anterior, se debe a que en la actualidad son insuficientes las capacidades para realizar operaciones terrestres y fluviales en la Subregión Mojana y la Subregión San Jorge. Por este motivo, El Ejército Nacional tiene diferentes problemas respecto a patrullajes fluviales, vigilancia, operativos y protección, los cuales son deficientes para cubrir la zona de influencia. Por lo cual, es necesario que se realicen más patrullajes, y operaciones para combatir el narcotráfico y delitos que aumenten la criminalidad. 
El Ejército Nacional en el Departamento de Sucre presenta capacidades operacionales insuficientes para la realización patrullajes lo que 
impide que la fuerza pública ejerza las labores de control efectivo del territorio, aumentando los tiempos de reacción, situación presente por la ausencia de recursos. Lo que se refleja de manera significativa en: Aumento en la criminalidad; tráfico local de estupefacientes, aumento de las tasas de homicidios y aumento de la criminalidad. Afectando negativamente la percepción de la ciudadanía sucreña frente al fenómeno de la seguridad.</t>
  </si>
  <si>
    <t>Reporte Ficha actualizada del proyecto_03082026223554.xlsx</t>
  </si>
  <si>
    <t>2024002700057</t>
  </si>
  <si>
    <t>Mejorar la calidad de la educación de los estudiantes en las Instituciones Educativas básicas de los municipios de Corozal, Morroa, Los Palmitos, Sampués, San Juan de Betulia y Sincé del Departamento de Sucre.</t>
  </si>
  <si>
    <t>Baja calidad de la educación de los estudiantes en las instituciones educativas básicas de los municipios de Corozal, Morroa, Los Palmitos, Sampués, San Juan de Betulia y Sincé del Departamento de Sucre.</t>
  </si>
  <si>
    <t xml:space="preserve">El Índice Sintético de Calidad (ISC), en sucre para el año 2015 se encontraba en un (1) punto por debajo de la media nacional, y se proyecta para el 2025 estar un punto por encima del nivel nacional que equivaldría a 6,22 en primaria, 6,82 en secundaria y 5.89 en básica media quedando la educación media con el índice más bajo de calidad (Plan Sectorial 2020-2023).
Se denota la baja calidad en la educación en el departamento de Sucre generada en gran parte por la deficiencia en los recursos públicos disponibles para la ejecución de proyectos encaminado a la formación integral de docentes y estudiantes en las distintas áreas tanto emocionales como pedagógicas, logrando asi que se reflejen los bajos rendimientos de los educandos por la falta de competencias y habilidades, todo lo anterior agrava la situación en cuanto a deserción escolar y el acceso a la educación superior para mejorar la competitividad del Departamento y los municipios priorizados.
En cuanto al Índice Sintético de Calidad Educativa (ISCE), en sucre para el año 2018 se encontraba básica secundaria en 4.93 por encima de la Meta Mejoramiento de Mínimo Anual (MMA) que se encontraba en 4.68, en cuanto al nivel de media básica educativa se encontraba para el 2018 en 4.81 por encima de la MMA, se observa un avance sustancial pero alejado de la medición de 10 puntos totales (Reporte de excelencia 2018).
</t>
  </si>
  <si>
    <t>Corozal, Los Palmitos, Morroa, Sampués, San Juan De Betulia, San Luis De Sincé</t>
  </si>
  <si>
    <t>Aumentar el apoyo a los procesos de formación a estudiantes de las Instituciones Educativas de los municipios de Corozal, Morroa, Los Palmitos, Sampués, San Juan de Betulia y Sincé del Departamento de Sucre.</t>
  </si>
  <si>
    <t>Reporte Ficha actualizada del proyecto_29072026224131.xlsx</t>
  </si>
  <si>
    <t>202500000008254</t>
  </si>
  <si>
    <t>Mejorar la prestación de los servicios de acueducto en la vereda La Angostura perteneciente al corregimiento siete palmas zona rural de Caimito del departamento de Sucre</t>
  </si>
  <si>
    <t>Deficiencia en la prestación de los servicios de acueducto en la vereda La Angostura perteneciente al corregimiento siete palmas zona rural de caimito del departamento de sucre</t>
  </si>
  <si>
    <t>El departamento de Sucre presenta un limitado desarrollo principalmente por las precarias condiciones en las que se prestan sus servicios públicos, Las coberturas de agua potable y saneamiento básico en el área rural, se encuentran en un índice bajo y poco favorable, no hay una cobertura considerable que permita apalancar los diferentes sectores económicos.
La vereda la Angostura, no cuenta con un sistema de acueducto propio, recibe el agua sin tratamiento del acueducto de Platero. La cobertura no se da a las zonas más alejadas y en la mayoría de las ocasiones no se cuenta con la presión mínima requerida para satisfacer las necesidades de la comunidad. Sumado a lo anterior, la continuidad es de 8 horas diarias, 6 días a la semana. Como resultado, la comunidad esporádicamente necesita tomar agua de pozos artesanales de la zona que no cuentan con las condiciones de salubridad lo que pone en peligro la comunidad.
Hay que resaltar que a la vereda la Angostura se le suministra agua a través del sistema de acueducto existente de la vereda Platero la cual se encuentra a 5 kilómetros de distancia. El agua que usan para el consumo se obtiene a partir de pozos profundos artesanales, de los cuales existen 2 en las cercanías a la comunidad en estudio. En ninguno de los casos anteriores el agua recibe tratamiento por lo cual es consumida y utilizada cruda lo que origina que se presenten enfermedades infecciosas y gastrointestinales como efectos principales asociados a la calidad del agua potable y el incorrecto tratamiento de las aguas residuales</t>
  </si>
  <si>
    <t>Caimito</t>
  </si>
  <si>
    <t>Construir redes de distribución, tanque elevado, pozo profundo y sistema de tratamiento según normativa vigente.</t>
  </si>
  <si>
    <t xml:space="preserve">Acueductos construidos     (Producto principal del proyecto) </t>
  </si>
  <si>
    <t>Número de acueductos</t>
  </si>
  <si>
    <t>Reporte Ficha actualizada del proyecto_04082026211657.xlsx</t>
  </si>
  <si>
    <t>2024002700125</t>
  </si>
  <si>
    <t>Garantizar el acceso a agua potable en el corregimiento de Moralito en el municipio de San Luis de Sincé, departamento de Sucre</t>
  </si>
  <si>
    <t>Falta de acceso al servicio de acueducto en el corregimiento de Moralito en el municipio de San Luis de Sincé, departamento de Sucre.</t>
  </si>
  <si>
    <t xml:space="preserve">
El corregimiento de Moralito, en el municipio de Sincé, Departamento de Sucre, no cuenta actualmente con sistema de acueducto, se abastece principalmente recolectando aguas de lluvias y en temporada seca transportan el agua en burro desde jagueyes, también utilizan motos y vehículos para transportarla de poblaciones cercanas que cuenta con acueducto como Charcón Abajo en el vecino municipio de Los Palmitos. Esta población rural requiere de un sistema de acueducto que cumpla con los requerimientos normativos, para generar desarrollo social y económico y de esta manera disminuir el riesgo de enfermedades diarreicas, parasitarias y otras patologías asociadas a la mala calidad del agua.
Asi mismo en año 2019 la alcaldía municipal de Sincé suscribió el contrato de obra pública LP -007-2019 cuyo objeto era CONSTRUCCIÓN DEL SISTEMA DE ACUEDUCTO EN EL CORREGIMIENTO DE MORALITO (FASE 1) EN EL MUNICIPIO DE SINCÉ, SUCRE. Dentro de los componentes contemplados en este contrato estaban la construcción de un pozo profundo. La perforación del pozo profundo resultó fallida, sumado a la negativa de la Corporación autónoma de Sucre (CARSUCRE) de autorizar más perforaciones en la zona por la inexistencia de agua subterránea. actualmente  La población sufre de desabastecimiento y recurre a jagueyes y aguas lluvias para suplir sus necesidades, teniendo la necesidad de desplazarse y acarrear el líquido en animales y vehículos. Lo anterior, hace que se esté consumiendo agua cruda volviéndose una problemática de salud comunitaria.
</t>
  </si>
  <si>
    <t>San Luis De Sincé</t>
  </si>
  <si>
    <t>Desarrollar y construir la infraestructura y redes necesarias para prestar el servicio de agua potable a la población del corregimiento de Moralito, asegurando un acceso continuo y seguro al recurso hídrico</t>
  </si>
  <si>
    <t>Reporte Ficha actualizada del proyecto_29072026212944.xlsx</t>
  </si>
  <si>
    <t>Incrementar los niveles de permanencia de los niños, niñas, adolescentes y jóvenes en la jornada académica que asisten a los
establecimientos educativos oficiales de los municipios no certificados del Departamento de Sucre</t>
  </si>
  <si>
    <t>Bajos niveles de permanencia de los niños, niñas, adolescentes y jóvenes en la jornada académica que asisten a los establecimientos
educativos oficiales de los municipios no certificados del Departamento de Sucre</t>
  </si>
  <si>
    <t xml:space="preserve">El departamento de Sucre ha venido enfrentando tasas sostenidas de deserción escolar intra anual en los periodos recientes; este fenómeno resulta profundamente grave ya que impacta directamente en el desempeño del sector educativo de la entidad territorial, dificultando el acceso a la educación superior y el rendimiento de los educandos. Esta situación amenaza con profundizar las condiciones de pobreza, riesgos asociados a la falta de escolarización, tales como embarazos adolescentes, reclutamiento por parte de Grupos Armados al Margen de la Ley, consumo de sustancias psicoactivas, vinculación con actividades delictivas y de crimen organizado, entre otros.
Uno de los aspectos que explican la persistencia del fenómeno de deserción escolar en la entidad territorial es la falta de capacidad técnica
de sus equipos para adelantar la prestación del servicio de alimento complementario, sumada a una insuficiente identificación de
necesidades de apoyo con la entrega de complementos alimentario para la población matriculada en los establecimientos educativos
oficiales. Esta situación impacta directamente en el acceso de los estudiantes oficiales a una alimentación balanceada que les permita
continuar sin interrupción con su ciclo de estudios
</t>
  </si>
  <si>
    <t>Guaranda, Majagual, Ovejas, San Benito Abad, Sucre</t>
  </si>
  <si>
    <t>Brindar alimento complementario a los estudiantes en la jornada escolar de los establecimientos educativosdel Departamento de Sucre</t>
  </si>
  <si>
    <t>Servicio de apoyo a la permanencia con alimentación escolar     (Producto principal del proyecto)  - Se requiere una estrategia de permanencia de los niños niñas a traves del programa de alimentación escolar por medio de la estrategia PAE en ruralidad dispersa</t>
  </si>
  <si>
    <t>Reporte Ficha actualizada del proyecto_29072026220043.xlsx</t>
  </si>
  <si>
    <t xml:space="preserve">Incrementar los niveles de permanencia de los niños, niñas, adolescentes y jóvenes en la jornada académica que asisten a los
establecimientos educativos oficiales de los municipios no certificados del Departamento de Sucre
</t>
  </si>
  <si>
    <t xml:space="preserve">El departamento de Sucre ha venido enfrentando tasas sostenidas de deserción escolar intra anual en los periodos recientes; este fenómeno
resulta profundamente grave ya que impacta directamente en el desempeño del sector educativo de la entidad territorial con población indígena, afrodescendientes y mayoritaria, dificultando el acceso a la educación superior y el rendimiento de los educandos. Esta situación amenaza con profundizar las condiciones de pobreza, riesgos asociados a la falta de escolarización, tales como embarazos adolescentes, reclutamiento por parte de Grupos Armados al Margen de la Ley, consumo de sustancias psicoactivas, vinculación con actividades delictivas y de crimen organizado, entre otros.
Uno de los aspectos que explican la persistencia del fenómeno de deserción escolar en la entidad territorial es la falta de capacidad técnica
de sus equipos para adelantar la prestación del servicio de alimento complementario, sumada a una insuficiente identificación de
necesidades de apoyo con la entrega de complementos alimentario para la población matriculada en los establecimientos educativos
oficiales. Esta situación impacta directamente en el acceso de los estudiantes oficiales de los establecimientos educativos donde se atienden mayoritariamente niños afrodescendientes indígenas y mayoritarios y se les de una alimentación balanceada que les permita
continuar sin interrupción con su ciclo de estudios
</t>
  </si>
  <si>
    <t>Brindar alimento complementario a los estudiantes en la jornada escolar de los establecimientos educativosdelDepartamento de Sucre</t>
  </si>
  <si>
    <t>Servicio de apoyo a la permanencia con alimentación escolar     (Producto principal del proyecto)  - Se requiere una estrategia de permanencia de los niños niñas a través del programa de alimentación escolar por medio de la estrategia PAE</t>
  </si>
  <si>
    <t>Reporte Ficha actualizada del proyecto_03082026215212.xlsx</t>
  </si>
  <si>
    <t>2023002700176</t>
  </si>
  <si>
    <t>Incrementar o mantener los niveles de permanencia de los niños, niñas, adolescentes y jóvenes en la jornada académica que asisten a los
establecimientos educativos oficiales de los municipios no certificadas del Departamento de Sucre</t>
  </si>
  <si>
    <t>Bajos niveles de permanencia de los niños, niñas, adolescentes y jóvenes en la jornada académica que asisten a los establecimientos educativos oficiales mayoritariamente indígena de los municipios no certificadas del Departamento de Sucre</t>
  </si>
  <si>
    <t xml:space="preserve">El departamento de Sucre ha venido enfrentando tasas sostenidas de deserción escolar intra anual en los periodos recientes; este fenómeno resulta profundamente grave ya que impacta directamente en el desempeño del sector educativo de la entidad territorial, dificultando el acceso a la educación superior y el rendimiento de los educandos. Esta situación amenaza con profundizar las condiciones de pobreza, riesgos asociados a la falta de escolarización, tales como embarazos adolescentes, reclutamiento por parte de Grupos Armados al Margen de la Ley, consumo de sustancias psicoactivas, vinculación con actividades delictivas y de crimen organizado, entre otros.
Uno de los aspectos que explican la persistencia del fenómeno de deserción escolar en la entidad territorial es la falta de capacidad técnica
de sus equipos para adelantar la prestación del servicio de alimento complementario, sumada a una insuficiente identificación de
necesidades de apoyo con la entrega de complementos alimentario para la población matriculada en los establecimientos educativos
oficiales mayoritariamente indígena. Esta situación impacta directamente en el acceso de los estudiantes oficiales a una alimentación balanceada que les permita continuar sin interrupción con su ciclo de estudios
</t>
  </si>
  <si>
    <t>Brindar alimento complementario a los estudiantes en la jornada escolar de los establecimientos educativos del Departamento de Sucre</t>
  </si>
  <si>
    <t>Reporte Ficha actualizada del proyecto_03082026213641.xlsx</t>
  </si>
  <si>
    <t>Incrementar o mantener los niveles de permanencia de los niños, niñas, adolescentes y jóvenes en la jornada académica que asisten a los
establecimientos educativos oficiales de los municipios no certificados del Departamento de Sucre</t>
  </si>
  <si>
    <t>Bajos niveles de permanencia de los niños, niñas, adolescentes y jóvenes en la jornada académica que asisten a los establecimientos educativos oficiales de los municipios no certificados del Departamento de Sucre</t>
  </si>
  <si>
    <t>Reporte Ficha actualizada del proyecto_03082026214309.xlsx</t>
  </si>
  <si>
    <t>2024002700090</t>
  </si>
  <si>
    <t>Desarrollar acciones predictivas y preventivas en materia de Enfermedades Transmitidas por Vectores en el departamento de Sucre.</t>
  </si>
  <si>
    <t>Deficientes acciones predictivas y preventivas en materia de Enfermedades Transmitidas por Vectores en el departamento de Sucre.</t>
  </si>
  <si>
    <t>En el departamento de Sucre se presentan deficientes acciones predictivas y preventivas en materia de ETV motivado por deficiente caracterización del riesgo de ETV, que a su vez es consecuencia de pocos recursos económicos para financiar actividades de base científica para modelos predictivos en salud y poco recurso técnico y humano capacitado y con experiencia en este tipo de actividades; todo esto ha generado: aumento de la prevalencia de enfermedades transmitidas por vectores (morbilidad), como: Malaria, Leishmaniasis, Chagas y Arbovirus, ocasionándose a su vez, alto riesgo de mortalidad por ETV y por otro lado, se ha generado deficiente vigilancia epidemiológica (entomológica y genotípica) que a su vez ha generado alto riesgo de proliferación de nuevos focos epidemiológicos de ETV, afectación a la salud pública y desmejoramiento de la calidad de vida de la población del departamento de Sucre.</t>
  </si>
  <si>
    <t>Gestionar el desarrollo de la caracterización del riesgo de Enfermedades Transmitidas por Vectores en el departamento de Sucre.</t>
  </si>
  <si>
    <t>Reporte Ficha actualizada del proyecto_03082026214808.xlsx</t>
  </si>
  <si>
    <t xml:space="preserve">Las Enfermedades Transmitidas por Vectores (ETV) como la malaria, leishmaniasis, enfermedad de Chagas y los arbovirus (dengue, zika y chikungunya), constituyen un serio problema de salud pública en el departamento de Sucre, con prevalencia focalizada en varios municipios. Esta situación se ve agravada por una caracterización inadecuada del riesgo, lo que impide diseñar estrategias eficaces de control basadas en evidencia científica.
En el departamento de Sucre se presentan deficientes acciones predictivas y preventivas en materia de ETV motivado por deficiente caracterización del riesgo de ETV, que a su vez es consecuencia de pocos recursos económicos para financiar actividades de base científica para modelos predictivos en salud y poco recurso técnico y humano capacitado y con experiencia en este tipo de actividades; todo esto ha generado: aumento de la prevalencia de enfermedades transmitidas por vectores (morbilidad), como: Malaria, Leishmaniasis, Chagas y Arbovirus, ocasionándose a su vez, alto riesgo de mortalidad por ETV; por otro lado, se ha generado deficiente vigilancia epidemiológica (entomológica y genotípica) que a su vez ha generado alto riesgo de proliferación de nuevos focos epidemiológicos de ETV, afectación a la salud pública y desmejoramiento de la calidad de vida de la población del departamento de Sucre, y no menos importante, también ha conllevado a deficientes mecanismos de prevención de enfermedades transmitidas por vectores con productos de limitado alcance, que conllevan a nulo efecto residual de insecticidas de uso industrial y doméstico, desembocando en alto riesgo de contaminación de efluentes hídricas, animales domésticos, cultivos y otros.
</t>
  </si>
  <si>
    <t xml:space="preserve">Servicio de gestión del riesgo para abordar situaciones situaciones endemo-epidémicas     (Producto principal del proyecto) </t>
  </si>
  <si>
    <t>Reporte Ficha actualizada del proyecto_03082026214818.xlsx</t>
  </si>
  <si>
    <t>Mejorar las condiciones de promoción de la salud, prevención y control de enfermedades transmitidas por vectores en el departamento de Sucre.</t>
  </si>
  <si>
    <t>Deficientes condiciones de promoción de la salud, prevención y control de enfermedades transmitidas por vectores en el departamento de Sucre.</t>
  </si>
  <si>
    <t>En el departamento de Sucre actualmente se presentan deficientes condiciones de promoción de la salud, prevención y control de enfermedades transmitidas por vectores por la poca capacidad de respuesta institucional en atención a eventos de enfermedades transmitidas por vectores que a su vez responde a: Deficiente gestión de recursos para la implementación de acciones en salud relacionadas con promoción de la salud, prevención y control de enfermedades transmitidas por vectores y poco recurso técnico y humano capacitado y con experiencia en promoción de la salud y prevención de enfermedades transmitidas por vectores. Todo lo anterior conlleva al Aumento de casos de morbimortalidad en la población que a su vez conlleva a pérdida de capital humano y por otro lado a un Aumento de probabilidad de sanciones, por deficiente gestión y ejecución de recursos de salud que conlleva a Falta de credibilidad institucional y aumento de vulnerabilidades en situaciones de riesgo, que en general desemboca en Afectación a la salud pública en el departamento de Sucre y en el Desmejoramiento de la calidad de vida de la población del departamento de Sucre.</t>
  </si>
  <si>
    <t>Fortalecer la capacidad de respuesta institucional en atención a eventos de enfermedades transmitidas por vectores en el departamento de Sucre.</t>
  </si>
  <si>
    <t>Reporte Ficha actualizada del proyecto_04082026211545.xlsx</t>
  </si>
  <si>
    <t>202400000002295</t>
  </si>
  <si>
    <t>Mejorar las condiciones de promoción de la salud, prevención y control del Dengue en el departamento de Sucre.</t>
  </si>
  <si>
    <t>Deficientes condiciones de promoción de la salud, prevención y control del Dengue en el departamento de Sucre.</t>
  </si>
  <si>
    <t>En el departamento de Sucre, de acuerdo al Boletín Epidemiológico de Dengue a Semana 20 de fecha 18 de mayo de 2024, se notificaron 1854 casos de dengue que se depuraron, quedando en firme 802 casos de dengue y 13 casos de dengue grave; posteriormente, en boletín de semana epidemiológica 28 de 13 de junio de 2024, fueron notificados 142 casos nuevos de dengue y 2 casos de dengue grave, para un total a esta semana de, 2955 casos de dengue que se depuraron, quedando en firme 1297 casos de dengue y 24 casos de dengue grave y en boletín de semana epidemiológica 32 de 10 de agosto de 2024, fueron notificados a SIVIGILA 232 casos nuevos de dengue y 3 casos de dengue grave, para un total de 4.156, que depurados resultaron en 1920 casos de dengue de los cuales, 30 fueron de extrema gravedad.
Dicho lo anterior, en el departamento de Sucre se ha presentado deficientes condiciones de promoción de la salud, prevención y control del Dengue, motivado por poca capacidad de respuesta institucional en atención a eventos de Dengue que a su vez responde a: deficiente gestión de recursos para la implementación de acciones en salud relacionadas con promoción de la salud, prevención y control del Dengue y poco recurso técnico y humano capacitado y con experiencia en promoción de la salud y prevención del Dengue; en general, todo esto ha causado: aumento de casos de morbimortalidad en la población por contagio de Dengue que a su vez ha generado pérdida de capital humano, afectación a la salud pública y desmejoramiento de la calidad de vida de la población del departamento de Sucre; por otro lado, ha generado aumento de probabilidad de sanciones, por deficiente gestión y ejecución de recursos de salud, que a su vez ha generado falta de credibilidad institucional y aumento de vulnerabilidades en situaciones de riesgo.</t>
  </si>
  <si>
    <t>Corozal, Coveñas, Galeras, Guaranda, Majagual, Ovejas, San Luis De Sincé, San Marcos, San Pedro, Sincelejo</t>
  </si>
  <si>
    <t>Fortalecer la capacidad de respuesta institucional en atención a eventos de Dengue en el departamento de Sucre.</t>
  </si>
  <si>
    <t>Reporte Ficha actualizada del proyecto_03082026222141.xlsx</t>
  </si>
  <si>
    <t>Cultura</t>
  </si>
  <si>
    <t xml:space="preserve">Fortalecer la realización de los festivales, encuentros culturales, artísticos y patrimoniales, carnavales, fiestas y ferias tradicionales para el 2025 en el departamento de Sucre </t>
  </si>
  <si>
    <t>Escaso apoyo a  los festivales, encuentros culturales, artísticos y patrimoniales, carnavales, fiestas y ferias tradicionales en el departamento
de Sucre.</t>
  </si>
  <si>
    <t xml:space="preserve">Con más de 200 eventos culturales realizados cada año, el departamento de Sucre es una de las regiones más movidas en términos de fiestas, festivales y eventos tradicionales y culturales. Para la realización de cada uno de estos eventos es necesario contar con recursos físicos y financieros que en la mayoría de los casos las comunidades responsables de estas actividades no tienen. 
Por la anterior situación, recurren a recursos que les puedan aportar la empresa privada y las entidades públicas, sobre todo las que tienen como misión fortalecer los procesos culturales de estas organizaciones. En la mayoría de los casos la empresa privada apoya los eventos culturales a cambio de publicad en el desarrollo de los mismos, como una contraprestación más que con el fin de fortalecer los festivales y eventos de importancia cultural y tradicional.
Para resaltar la cultura y fortalecer los lazos de los pueblos, es importante que estos eventos cuenten con el apoyo necesario para su desarrollo, en caso contrario podrían desaparecer, conllevando a una crisis del sector cultural del departamento. 
El departamento de Sucre a través del Fondo Mixto de Cultura, realiza diversas actividades para la promoción y difusión de las expresiones culturales en las cinco subregiones, con las cuales pese a generar conciencia respecto a los valores culturales del departamento y la importancia de esta sobre el desarrollo social de las comunidades, se limitan por la escasez de los recursos y las grandes necesidades del sector cultural y tradicional.
</t>
  </si>
  <si>
    <t>Promover la realización de eventos culturales y tradicionales del departamento de Sucre a través de incentivos.</t>
  </si>
  <si>
    <t xml:space="preserve">Servicio de promoción de actividades culturales     (Producto principal del proyecto) </t>
  </si>
  <si>
    <t>Número de eventos de promoción</t>
  </si>
  <si>
    <t>Reporte Ficha actualizada del proyecto_03082026225436.xlsx</t>
  </si>
  <si>
    <t>Promocionar en los mercados regionales y nacionales al sector artesanal y gastronómico del departamento de Sucre, para fortalecer su posicionamiento y reconocimiento como sector.</t>
  </si>
  <si>
    <t>Limitado posicionamiento del sector artesanal y gastronómico de Sucre en los mercados regionales, nacionales e internacionales.</t>
  </si>
  <si>
    <t>Los artesanos del Departamento de Sucre conviven con múltiples factores y dificultades dentro de las que se encuentran las escasas oportunidades de aprendizaje e innovación por la falta de programa educativos o espacios de formación específicos que ayuden a cualificar los productos. Ahora bien, la cualificación productiva además de referirse al nivel de preparación y formación que posee el artesano en términos de conocimientos teóricos y prácticos para llevar a cabo su actividad de manera efectiva, involucra también las competencias relacionadas con la gestión del negocio, la innovación, la comercialización y otros aspectos que influyen en el éxito y la competitividad de su actividad artesanal.
La caracterización realizada a la población artesanal del departamento por Artesanías de Colombia en el año 2020, arrojo entre otros que el nivel de competitividad del sector artesanal en Sucre es bajo, debido a que no cuentan con las herramientas, ni con las capacidades productivas o comerciales para mejorar sus procesos e ingresos. Estas condiciones de precariedad en las que viven los portadores de este saber, se convierte en un barrera o limitación para que puedan acceder a mercados regionales o nacionales. El hecho de que el 83,1% de los artesanos no participe en ferias artesanales indica una limitada presencia en espacios de exposición y comercialización.
El desconocimiento es otro factor mencionado por el 35,7% de las personas como una dificultad en la comercialización, es decir la falta de visibilidad y conocimiento sobre los productos artesanales es un obstáculo para llegar a los potenciales compradores, como también la falta de información o promoción adecuada puede limitar la exposición de los productos artesanales, lo cual dificulta su comercialización y su capacidad para competir en el mercado. Continua en documento técnico...</t>
  </si>
  <si>
    <t>Generar espacios de promoción y comercialización para los artesanos, portadores y sabedores de productos os y de apoyo del departamento de Sucre, por medio de un stand de participación en la FERIA AMA</t>
  </si>
  <si>
    <t>Reporte Ficha actualizada del proyecto_03082026225534.xlsx</t>
  </si>
  <si>
    <t xml:space="preserve">Promocionar en los mercados regionales, nacionales e internacionales al sector gastronómico del departamento de Sucre, para fortalecer su posicionamiento y reconocimiento como sector. 
</t>
  </si>
  <si>
    <t>Limitado posicionamiento del sector gastronómico de Sucre en los mercados regionales, nacionales e internacionales.</t>
  </si>
  <si>
    <t xml:space="preserve">Los productores gastronómicos del Departamento de Sucre conviven con múltiples factores y dificultades dentro de las que se encuentran las escasas oportunidades de aprendizaje e innovación por la falta de programa educativos o espacios de formación específicos que ayuden a cualificar los productos. Ahora bien, la cualificación productiva además de referirse al nivel de preparación y formación que poseen en términos de conocimientos teóricos y prácticos para llevar a cabo su actividad de manera efectiva, involucra también las competencias relacionadas con la gestión del negocio, la innovación, la comercialización y otros aspectos que influyen en el éxito y la competitividad de su actividad artesanal. </t>
  </si>
  <si>
    <t>Generar espacios de promoción y comercialización para los sabedores de productos y de apoyo del departamento de Sucre</t>
  </si>
  <si>
    <t>Reporte Ficha actualizada del proyecto_03082026231912.xlsx</t>
  </si>
  <si>
    <t xml:space="preserve">Promover y posicionar el sector artesanal del Departamento de Sucre, mejorando su visibilidad, competitividad y capacidad de comercialización </t>
  </si>
  <si>
    <t>Limitado posicionamiento y la baja capacidad de promoción y comercialización del sector artesanal del Departamento de Sucre en vitrinas comerciales de alcance nacional</t>
  </si>
  <si>
    <t xml:space="preserve">El panorama actual del sector artesanal del Departamento de Sucre se define por una paradoja entre la riqueza cultural y la pobreza de su infraestructura comercial. Por un lado, la región alberga una tradición artesanal profunda y diversa, con productos de alta calidad derivados de la tejeduría en caña flecha, palma de iraca y la cerámica, que son un reflejo auténtico de la identidad cultural de subregiones como Los Montes de María y La Mojana. Los artesanos, a menudo organizados en pequeños colectivos, mantienen un nivel de manufactura excelente, asegurando que su oferta tenga un valor intrínseco y potencial exportable.
Sin embargo, esta riqueza productiva se ve severamente limitada por dos fallas estructurales. La primera es el limitado posicionamiento de marca a nivel nacional. A diferencia de otras regiones que han logrado visibilidad icónica, la artesanía de Sucre carece de una identidad colectiva fuerte y diferenciada. Los productos son, en gran medida, anónimos para el comprador nacional, lo que dificulta que el sector compita eficazmente, establezca precios justos y acceda a nichos de mercado de alto valor. Su visibilidad se restringe, principalmente, a ferias locales o a la venta informal.
La segunda gran limitación es la baja capacidad de promoción y comercialización autónoma. Los artesanos, debido a su tamaño y recursos limitados, enfrentan barreras logísticas y financieras casi insuperables para costear su participación en las grandes vitrinas comerciales de alcance nacional, como la Feria "Colombia son las Regiones" o Expoartesanías. Esta exclusión de los circuitos comerciales principales resulta en la dependencia de intermediarios que compran a precios bajos, reduciendo drásticamente los márgenes de ganancia. Además, el sector padece de una débil inteligencia de mercados, desconociendo las tendencias de diseño y los requisitos de estandarización exigidos por los grandes compradores y las plataformas de e-commerce.
</t>
  </si>
  <si>
    <t>Fomentar una estrategia sólida y efectiva para la participación en Eventos de Alto Impacto</t>
  </si>
  <si>
    <t>Reporte Ficha actualizada del proyecto_29072026220833.xlsx</t>
  </si>
  <si>
    <t>Consolidar los procesos de preservación, fomento y sostenibilidad de los festivales, encuentros artísticos y fiestas tradicionales en el
departamento de Sucre para el año 2026</t>
  </si>
  <si>
    <t>Debilidad en los procesos de preservación, fomento y sostenibilidad de los festivales, encuentros artísticos y fiestas tradicionales del departamento de Sucre</t>
  </si>
  <si>
    <t>El departamento de Sucre posee una riqueza cultural inestimable, donde las tradiciones de la gaita, el porro, la culinaria ancestral y los
saberes artesanales configuran la identidad de su pueblo. Sin embargo, la realidad actual muestra que este patrimonio se encuentra en una
situación de vulnerabilidad estructural. El problema central identificado es la debilidad en los procesos de preservación, fomento y
sostenibilidad de los festivales, encuentros artísticos y ferias tradicionales. Esta situación impide que dichas festividades trasciendan su
carácter de eventos locales y se conviertan en verdaderos hitos de desarrollo social y económico, dejando a la deriva gran parte del legado
inmaterial que define al territorio.
Esta problemática se origina principalmente en la insuficiencia de un apoyo institucional y financiero de carácter permanente y técnico. En la
actualidad, la organización de eventos culturales en la mayoría de los municipios de Sucre depende de gestiones aisladas, con presupuestos
limitados que apenas cubren los gastos básicos de operación. Esta carencia de recursos financieros se ve agravada por la falta de
planeación estratégica y de formación técnica en los organizadores locales. La ausencia de herramientas para la gestión de proyectos y el
mercadeo territorial hace que muchas festividades operen de manera reactiva y no bajo una visión de sostenibilidad, lo que dificulta la
captación de inversiones privadas y el crecimiento de la oferta cultural año tras año.
Las consecuencias de este abandono técnico y financiero afectan el núcleo de la sociedad sucreña. ocasionando una disminución progresiva
en la calidad artística y logística de las puestas en escena; cuando un festival no cuenta con las condiciones técnicas adecuadas, el mensaje
cultural se distorsiona o pierde impacto. Esto desencadena el relevo generacional: al percibir eventos debilitados y con poco prestigio, las
nuevas generaciones pierden el interés por apropiarse de sus tradiciones.</t>
  </si>
  <si>
    <t>Incrementar el respaldo institucional y financiero destinado a la operación logística, técnica y comunicacional delos eventos culturales en las cinco subregiones del departamento</t>
  </si>
  <si>
    <t>Reporte Ficha actualizada del proyecto_03082026225556.xlsx</t>
  </si>
  <si>
    <t>Fortalecer el reconocimiento de las empresas de los sectores calzado, marroquinería, artesanías y moda en el departamento de Sucre.</t>
  </si>
  <si>
    <t>Limitado reconocimiento de las empresas de los sectores calzado, marroquinería, artesanías y moda del departamento de Sucre.</t>
  </si>
  <si>
    <t>En el departamento de Sucre existe limitado reconocimiento de las empresas en los sectores calzado, marroquinería, artesanías y moda,
debido a las pocas herramientas de promoción de sus productos, servicios de las unidades productivas y a su desconocimiento de la oferta
empresarial en los procesos de promoción, fomento y fortalecimiento por parte de estos sectores. Lo que conlleva a la reducción de ingresos
de unidades productivas, emprendimientos y empresas de estos sectores y la limitada las posibilidades de exportación de sus productos y
servicios.</t>
  </si>
  <si>
    <t>Generar escenarios de promoción y divulgación para unidades productivas de los sectores calzado,marroquinería, artesanías y moda para ofrecer sus productos y servicios.</t>
  </si>
  <si>
    <t>Reporte Ficha actualizada del proyecto_03082026230327.xlsx</t>
  </si>
  <si>
    <t xml:space="preserve">Implementar alternativas que promuevan el hábito de lectura y a la tradición oral y escrita en el departamento de Sucre. </t>
  </si>
  <si>
    <t>Deficientes alternativas de fomento al hábito de lectura y a la tradición oral y escrita en el departamento de Sucre.</t>
  </si>
  <si>
    <t xml:space="preserve">El departamento de Sucre enfrenta un problema significativo: la ausencia de alternativas sólidas para el fomento del hábito de lectura y la tradición oral y escrita. Esta deficiencia se manifiesta en un claro desaprovechamiento de la riqueza cultural y artística de la región. Actualmente, no existen suficientes actividades culturales de libre acceso que permitan a los municipios, escritores, gestores, promotores de lectura, editores, narradores orales y demás actores del sector converger y colaborar.
Esta falta de espacios y programas genera una serie de efectos negativos. En primer lugar, se pierden valiosas oportunidades de negocio que podrían surgir del desarrollo de programas culturales. Además, la situación provoca un desinterés y una desmotivación generalizada entre los gestores bibliotecarios, mediadores y artistas, quienes encuentran obstáculos para generar procesos de calidad. El resultado más perjudicial es que la ciudadanía sucreña se encuentra desapropiada de su propia riqueza cultural, bibliográfica y artística, lo que limita su acceso a su patrimonio local.
En esencia, la causa de esta problemática radica en la existencia de débiles programas que promueven la lectura y la tradición oral. Esta debilidad programática es, a su vez, consecuencia de la misma situación de desapropiación cultural por parte de la ciudadanía, creando un ciclo negativo que perpetúa el problema central.
</t>
  </si>
  <si>
    <t>Fortalecer los programas que promuevan el hábito de la lectura y la tradición oral y escrita en el departamento de Sucre.</t>
  </si>
  <si>
    <t>Reporte Ficha actualizada del proyecto_03082026231833.xlsx</t>
  </si>
  <si>
    <t xml:space="preserve">Promover el acceso de la población a eventos de promoción cultural y artística en el departamento de Sucre.
</t>
  </si>
  <si>
    <t>Bajo acceso de la población a eventos de promoción cultural y artística en el departamento de Sucre.</t>
  </si>
  <si>
    <t xml:space="preserve">El departamento de Sucre, reconocido por su rica herencia musical que incluye géneros tradicionales como la gaita, la cumbia, el porro, bullerengue, acordeón sabanero, y el fandango, enfrenta actualmente una crisis en la preservación y transmisión de su patrimonio sonoro. Aunque estas expresiones culturales han sido fundamentales para la identidad cultural sucreña, la falta de espacios adecuados para su promulgación y el escaso reconocimiento de las prácticas tradicionales han generado un deterioro progresivo en su conservación.
El departamento de Sucre, presenta una debilidad de oferta institucional para garantizar la promoción y acceso efectivo a procesos culturales y artísticos de forma eficiente y efectiva en el ejercicio y ejecución de las funciones y responsabilidades misionales enmarcadas en la ley. Lo anterior, producto de diferentes falencias como la ausencia de apoyo logístico y económico para la organización y la participación del sector artístico, cultural y la ciudadanía, deficiencias en la organización y desarrollo de actividades culturales de carácter patrimonial, literario, artístico, musical, entre otros. 
Hay pocos eventos catalizadores en los subsectores de la música, danza, artes plásticas y visuales, cinematografía, teatro, circo y literatura, lo que ocasiona falta oportunidades de promoción y difusión para estos subsectores y fortalecimiento de las economías populares. No se promueve el intercambio cultural y la cooperación entre diferentes actores de las artes y el patrimonio. Estos eventos no representan oportunidades para ofrecer a la comunidad espacios de participación, creación de nuevos públicos, disfrute y acceso a la amplia oferta cultural del departamento.
</t>
  </si>
  <si>
    <t>Brindar apoyo para la realización de actividades, eventos y muestras artísticas y culturales, en el marco del XI festival cultural del departamento de Sucre.</t>
  </si>
  <si>
    <t>Reporte Ficha actualizada del proyecto_03082026230035.xlsx</t>
  </si>
  <si>
    <t>Fortalecer la participación activa y la visibilidad institucional de la Gobernación de Sucre en eventos culturales tradicionales del departamento, promoviendo la articulación con las comunidades y el reconocimiento del patrimonio cultural.</t>
  </si>
  <si>
    <t>Baja participación y visibilidad institucional en eventos culturales tradicionales del departamento de Sucre.</t>
  </si>
  <si>
    <t xml:space="preserve">En el municipio de San Luis de Sincé, el Encuentro Cultural La Pollera Colora representa una de las expresiones más significativas del patrimonio cultural del departamento de Sucre. Este evento tradicional exalta las raíces folclóricas de la región Caribe, destacando prácticas como la danza, la música, la oralidad, la gastronomía y la indumentaria típica, especialmente la pollera, como símbolo de identidad cultural.
Sin embargo, a pesar de su importancia simbólica y social, se ha evidenciado una baja participación institucional por parte de los funcionarios de la Gobernación de Sucre en este tipo de eventos culturales. Esta limitada presencia institucional genera una débil articulación entre el gobierno departamental y las comunidades locales, afectando negativamente la visibilidad del evento y reduciendo su impacto en términos de integración social, fortalecimiento identitario y desarrollo cultural.
La ausencia de estrategias claras de acompañamiento institucional ha provocado una desconexión progresiva entre la ciudadanía y la institucionalidad, así como una pérdida del valor representativo que estos encuentros tienen para la construcción del tejido social. Además, se desaprovechan oportunidades clave para impulsar el turismo cultural y el reconocimiento del municipio y del departamento a nivel regional y nacional.
Esta situación refleja la necesidad urgente de fomentar una participación activa, visible y comprometida por parte de la Gobernación de Sucre, no solo como acto simbólico, sino como una herramienta de gestión cultural y desarrollo territorial que fortalezca la apropiación de los valores tradicionales, impulse el orgullo regional y promueva la sostenibilidad de los eventos culturales patrimoniales.
</t>
  </si>
  <si>
    <t>Incentivar participación de los funcionarios públicos en espacios culturales y comunitarios.</t>
  </si>
  <si>
    <t>Reporte Ficha actualizada del proyecto_03082026230127.xlsx</t>
  </si>
  <si>
    <t>Promocionar el sector artesanal y gastronómico del Departamento de Sucre en los mercados regionales y nacionales, para fortalecer su posicionamiento y reconocimiento en el sector.</t>
  </si>
  <si>
    <t>Limitado posicionamiento del sector gastronómico y artesanal de Sucre en los mercados regionales y nacionales.</t>
  </si>
  <si>
    <t>Los cocineros y artesanos del Departamento de Sucre conviven con múltiples factores y dificultades dentro de las que se encuentran las escasas oportunidades de aprendizaje e innovación por la falta de programa educativos o espacios de formación específicos que ayuden a cualificar los productos. Ahora bien, la cualificación productiva además de referirse al nivel de preparación y formación que posee el artesano en términos  de conocimientos teóricos y prácticos para llevar a cabo su actividad de manera efectiva, involucra también las competencias relacionadas con la gestión del negocio, la innovación, la comercialización y otros aspectos que influyen en el éxito y la competitividad de su actividad artesanal.
La caracterización realizada a la población artesanal del departamento por Artesanías de Colombia en el año 2020, arrojo entre otros que el nivel de competitividad del sector artesanal en Sucre es bajo, debido a que no cuentan con las herramientas, ni con las capacidades
productivas o comerciales para mejorar sus procesos e ingresos. Estas condiciones de precariedad en las que viven los portadores de este saber, se convierte en un barrera o limitación para que puedan acceder a mercados regionales o nacionales. El hecho de que el 83,1% de los artesanos no participe en ferias artesanales indica una limitada presencia en espacios de exposición y comercialización.
El desconocimiento es otro factor mencionado por el 35,7% de las personas como una dificultad en la comercialización, es decir la falta de
visibilidad y conocimiento sobre los productos artesanales es un obstáculo para llegar a los potenciales compradores, como también la falta de información o promoción adecuada puede limitar la exposición de los productos artesanales, lo cual dificulta su comercialización y su capacidad para competir en el mercado. Continua en documento técnico...</t>
  </si>
  <si>
    <t>Generar espacios de promoción y comercialización para los artesanos, portadores y sabedores de productos y de apoyo del departamento de Sucre, por medio stands de participación en la 45a EXPOSICIÓN EQUINA GRADO A MUESTRA GASTRONÓMICA, COMERCIAL Y ARTESANAL EN EL DEPARTAMENTO DE SUCRE</t>
  </si>
  <si>
    <t>Reporte Ficha actualizada del proyecto_03082026215223.xlsx</t>
  </si>
  <si>
    <t>2024002700013</t>
  </si>
  <si>
    <t>Contribuir a la eficiencia en la prestación de servicio en los procesos contables y presupuestales de los fondos de servicios educativos en los establecimientos educativos oficiales de los 25 municipios no certificados del Departamento de Sucre</t>
  </si>
  <si>
    <t>Deficiente prestación del servicio de los fondos de servicios educativos en los establecimientos educativos oficiales de los 25 municipios no certificados del Departamento de Sucre</t>
  </si>
  <si>
    <t>La entidad territorial certificada, en uso de su competencia de administración de los establecimientos educativos oficiales y unidades funcionales de la organización territorial, debe establecer las condiciones en que se realizará el proceso operativo de preparación, elaboración y reporte de la contabilidad de los Fondos de Servicios Educativos, en observancia del proceso de Modernización de la Regulación Contable Pública en Colombia y las normas vigentes expedidas por el Contador General de la Nación.
Por ausencia de asistencia técnica para el uso del software de IDE SISTEMAS SAS, se acrecientan las dificultades para que los establecimientos educativos emitan los reportes en la ejecución de los recursos públicos, además de la ausencia de personal calificado en la secretaria de educación departamental que consolide los reportes de los establecimientos educativos, emitan los reportes en la ejecución de los recursos públicos, además de la ausencia de personal calificado en la secretaria de educación departamental que consolide los reportes de los establecimiento educativos y garantices el cumplimiento de la normatividad.
Para todo lo anterior, la entidad territorial certificada deberá propender por la implementación de herramientas tecnológicas que faciliten los procedimientos de transmisión de información, consolidación de datos y retroalimentación oportuna a los niveles de gobierno que sean del caso.</t>
  </si>
  <si>
    <t>Prestar la asistencia técnica y asesorías financieras y contables a los establecimientos educativos del Departamento de Sucre</t>
  </si>
  <si>
    <t>Número de entidades y organizaciones</t>
  </si>
  <si>
    <t>Reporte Ficha actualizada del proyecto_29072026215945.xlsx</t>
  </si>
  <si>
    <t>Deficiente prestación de servicio de los fondos de servicios educativos en los establecimientos educativos oficiales de los 25 municipios no certificados del Departamento de Sucre.</t>
  </si>
  <si>
    <t xml:space="preserve">La entidad territorial certificada debe realizar el control interno, con base en planes de auditoria, de acuerdo con los objetivos definidos en la planeación de la entidad territorial, los propios de los Fondo de Servicios Educativos y los definidos por el marco legal aplicable, y realizar el seguimiento en la administración y ejecución de los recursos de los Fondos, para lo cual el establecimiento educativo debe suministrar toda la información que le sea solicitada. En los casos que se requiera, iniciara los procesos disciplinarios, informará a los entes de control que sean competentes para conocer de eventos contrarios a la ley en relación con el uso de los recursos administrados por los Fondos de Servicios Educativos.
Por ausencia de asistencia técnica para el uso del software de IDE SISTEMAS SAS, se acrecientan las dificultades para que los establecimientos educativos emitan los reportes en la ejecución de los recursos públicos, A esto se suma la ausencia de personal calificado en la secretaria de educación departamental que consolide los reportes de los establecimientos educativos y garanticen el cumplimiento de la normatividad.
Por todo lo anterior, la entidad territorial certificada deberá propender por la implementación de herramientas tecnológicas que faciliten los procedimientos de transmisión de información, consolidación de datos y retroalimentación oportuna a los niveles de gobierno que sean del caso.
</t>
  </si>
  <si>
    <t xml:space="preserve">Servicio de asistencia técnica en educación inicial, preescolar, básica y media </t>
  </si>
  <si>
    <t>Reporte Ficha actualizada del proyecto_03082026214037.xlsx</t>
  </si>
  <si>
    <t>2024002700005</t>
  </si>
  <si>
    <t>Mejorar las condiciones de atención y protección en salud respecto de Enfermedades Emergentes, Reemergentes y Desatendidas, a la población del departamento de Sucre.</t>
  </si>
  <si>
    <t>Deficientes condiciones de atención y protección en salud respecto de Enfermedades Emergentes, Reemergentes y Desatendidas, a la población del departamento de Sucre.</t>
  </si>
  <si>
    <t>Actualmente en el departamento de Sucre se están presentando deficientes condiciones de atención y protección en salud respecto de Enfermedades Emergentes, Reemergentes y Desatendidas  motivado por: Deficiente seguimiento a las entidades territoriales municipales en el desarrollo de los programas de Salud pública prioritaria y diferente, pocos recursos técnicos y humanos para el desarrollo e implementación del programa de promoción y prevención en salud  y débil desarrollo de programas de promoción y prevención en salud lo cual ha causado altos índices de enfermedades transmisibles en el departamento de sucre, esto en general, ha causado deterioro de la salud de las personas, que a su vez ha conllevado a la afectación a la salud pública en el departamento, aumento de la morbi-mortalidad en el departamento de Sucre,  del descontento en la población e incluso la pérdida de capital humano.</t>
  </si>
  <si>
    <t>Gestionar la oportuna prestación de servicios de salud a través de promoción y prevención para las enfermedades transmisibles en el departamento</t>
  </si>
  <si>
    <t>Servicio de gestión del riesgo para enfermedades emergentes, reemergentes y desatendidas</t>
  </si>
  <si>
    <t>Reporte Ficha actualizada del proyecto_03082026214057.xlsx</t>
  </si>
  <si>
    <t>2024002700007</t>
  </si>
  <si>
    <t>Mejorar las condiciones de atención y protección en salud con enfoque diferencial a la población del departamento de Sucre</t>
  </si>
  <si>
    <t>Deficientes condiciones de atención y protección en salud con enfoque diferencial a la población del departamento de Sucre.</t>
  </si>
  <si>
    <t xml:space="preserve">Actualmente, en el departamento de Sucre se presentan deficientes condiciones de atención y protección en salud con enfoque diferencial a la población motivado por: débil desarrollo de programas de atención en salud para población vulnerable, pocos recursos técnicos y humanos para el desarrollo e implementación de programas de atención en salud para población vulnerable y deficiente seguimiento a las entidades territoriales municipales en el desarrollo de programas de atención en salud para este tipo de población, lo cual en su conjunto ha generado una insuficiente implementación de acciones en salud para atención a población vulnerable; esto a su vez, ha causado altos índices de inequidad en la atención en salud con enfoque diferencial, que a su vez, han generado: exclusión social, descontento en la población, aumento de la morbimortalidad en población vulnerable, aumento de factores de riesgo en salud en la población vulnerable y desmejoramiento de la calidad de vida de la población.
Alrededor de las pocas oportunidades que tienen las personas tipificadas como “vulnerables”, al acceso a la atención en salud se encuentran un sinnúmero de efectos colaterales, entre ellos incluso la pérdida de vidas jóvenes a causa de las morbilidades asociadas a su condición de vulnerabilidad, como lo es, especialmente problemas de salud mental, causados por estigmas sociales, violencia física, violencia sexual, discriminación, poca orientación en proyecto de vida, dificultades económicas, pocas oportunidades de empleo digno, etc.
</t>
  </si>
  <si>
    <t>Gestionar la implementación de acciones en salud para atención a población vulnerable.</t>
  </si>
  <si>
    <t>Reporte Ficha actualizada del proyecto_03082026214343.xlsx</t>
  </si>
  <si>
    <t>2024002700163</t>
  </si>
  <si>
    <t>Mejorar las condiciones de atención integral a la población con Lepra en el departamento de Sucre.</t>
  </si>
  <si>
    <t>Deficientes condiciones de atención integral a la población con Lepra en el departamento de Sucre.</t>
  </si>
  <si>
    <t xml:space="preserve">Actualmente, en el departamento de Sucre se presenta una situación condicionada por: poco recurso técnico y humano capacitado y con experiencia en el tratamiento de la Lepra, pocos espacios de articulación y coordinación para la atención de eventos transmisibles en salud relacionados con Lepra y deficiente gestión de recursos para la implementación de acciones en salud relacionadas con prevención y control de la Lepra, que han conllevado a la poca capacidad de respuesta institucional en atención a eventos de Lepra en el departamento de Sucre desembocando en Deficientes condiciones de atención integral a la población con Lepra en el departamento de Sucre. Esto a su vez, ocasiona aumento de casos de morbimortalidad y/o discapacidad en la población por contagio de Lepra, que a su vez genera: pérdida de capital humano y afectación a la salud pública en el departamento de Sucre desembocando en el deterioro de la calidad de vida de los habitantes del departamento de Sucre. 
Por otro lado, la problemática central genera a su vez aumento de probabilidad de sanciones, por deficiente gestión y ejecución de recursos de salud, que a su vez genera falta de credibilidad institucional y aumento de vulnerabilidades en situaciones de riesgo que desembocan en el rezago institucional para la atención integral a enfermedades transmisibles. 
</t>
  </si>
  <si>
    <t>Aumentar la capacidad de respuesta institucional en atención a eventos de Lepra en el departamento de Sucre.</t>
  </si>
  <si>
    <t>Reporte Ficha actualizada del proyecto_29072026215912.xlsx</t>
  </si>
  <si>
    <t>Mejorar las condiciones de atención integral a la población con Tuberculosis en el departamento de Sucre.</t>
  </si>
  <si>
    <t>Deficientes condiciones de atención integral a la población con Tuberculosis en el departamento de Sucre.</t>
  </si>
  <si>
    <t xml:space="preserve">Muy a pesar de los ingentes esfuerzos que se hacen desde la Secretaría de Salud Departamental de Sucre, con recursos del Sistema General de Participaciones SGP Salud Pública y con recursos de transferencia nacional con origen de fondo en el Ministerio de Salud y Protección Social, los casos de Tuberculosis presentan una tendencia creciente, por lo que es de entenderse que se requiere fortalecimiento continuo de acciones para: la prevención y control de la tuberculosis, hacer captación efectiva de casos y realizar monitoreo, seguimiento y control de la cadena de transmisividad o contagio.
Actualmente, en el departamento de Sucre se presenta una situación condicionada por: poco recurso técnico y humano capacitado y con experiencia en el diagnóstico y tratamiento de la Tuberculosis, pocos espacios de articulación y coordinación para la atención de eventos transmisibles en salud relacionados con Tuberculosis y deficiente gestión de recursos para la implementación de acciones en salud relacionadas con prevención y control de la Tuberculosis, que han conllevado a la poca capacidad de respuesta institucional en atención a eventos de Tuberculosis en el departamento de Sucre desembocando en Deficientes condiciones de atención integral a la población con Tuberculosis en el departamento de Sucre. Esto a su vez, ocasiona aumento de casos de morbimortalidad en la población por contagio de Tuberculosis, que a su vez genera: pérdida de capital humano y afectación a la salud pública en el departamento de Sucre desembocando en el deterioro de la calidad de vida de los habitantes del departamento de Sucre. 
Por otro lado, la problemática central genera aumento de probabilidad de sanciones, por deficiente gestión y ejecución de recursos de salud, que a su vez genera falta de credibilidad institucional y aumento de vulnerabilidades en situaciones de riesgo que desembocan en el rezago institucional para la atención integral a enfermedades transmisibles.
</t>
  </si>
  <si>
    <t>Aumentar la capacidad de respuesta institucional en atención a eventos de Tuberculosis en el departamento de Sucre.</t>
  </si>
  <si>
    <t xml:space="preserve">Servicio de gestión del riesgo para enfermedades emergentes, reemergentes y desatendidas     (Producto principal del proyecto) </t>
  </si>
  <si>
    <t>Reporte Ficha actualizada del proyecto_29072026215903.xlsx</t>
  </si>
  <si>
    <t xml:space="preserve">La lepra o enfermedad de Hansen; es una enfermedad infecciosa crónica, granulomatosa, producida por bacilos no cultivables, denominados: Mycobacterium leprae y Mycobacterium Lepromatosis, afecta principalmente los nervios periféricos, la piel, el polo anterior del globo ocular, el tracto respiratorio superior, los párpados, las manos y los pies. Su evolución natural produce graves deformidades e incapacidades que resultan del daño neural, todas las cuales son prevenibles y evitables mediante el diagnóstico precoz y la terapia eficaz. La lepra se diagnostica por clínica y se tiene en cuenta las ayudas del laboratorio (baciloscopia o biopsia) para una adecuada clasificación de los casos.
Muy a pesar de los ingentes esfuerzos que se hacen desde la Secretaría de Salud Departamental de Sucre, con recursos del Sistema General de Participaciones SGP Salud Pública y con recursos de transferencia nacional con origen de fondo en el Ministerio de Salud y Protección Social, los casos de Lepra no han podido erradicarse en el departamento, por lo que es de entenderse que se requiere fortalecimiento de acciones para: la prevención y control de la Lepra, hacer captación efectiva de casos y realizar monitoreo, seguimiento y control de la cadena de transmisividad o contagio.
Por otro lado, la problemática central genera a su vez aumento de probabilidad de sanciones, por deficiente gestión y ejecución de recursos de salud, que a su vez genera falta de credibilidad institucional y aumento de vulnerabilidades en situaciones de riesgo que desembocan en el rezago institucional para la atención integral a enfermedades transmisibles. </t>
  </si>
  <si>
    <t>Reporte Ficha actualizada del proyecto_03082026214507.xlsx</t>
  </si>
  <si>
    <t>2024002700159</t>
  </si>
  <si>
    <t>Mejorar las condiciones de atención y protección en salud pública en el departamento de Sucre</t>
  </si>
  <si>
    <t>Deficientes condiciones de atención y protección en salud pública en el departamento de Sucre</t>
  </si>
  <si>
    <t>Actualmente, en el departamento de Sucre se presentan deficientes procesos de gestión de la salud pública, motivado principalmente por: pocos recursos técnicos y humanos para el desarrollo de actividades misionales de la Autoridad Sanitaria en materia de gestión de salud pública y por pocos recursos económicos para gestionar el desarrollo de capacidades en salud en los territorios, todo lo cual ha desembocado en deficientes condiciones de atención y protección en salud pública en el departamento de Sucre, que a su vez contribuye al bajo cumplimiento de metas de salud pública, conllevando a la poca asignación de recursos SGP Salud Pública en vigencias posteriores, a la debilidad institucional en materia de gestión de la salud pública y al alto riesgo de imposición de sanciones al departamento de Sucre; por otro lado, ha conllevado al aumento de problemáticas de salud pública en el departamento, desembocando en descontento de la población por poca garantía del derecho a la salud y desmejoramiento de su calidad de vida.</t>
  </si>
  <si>
    <t>Mejorar los procesos de gestión de la salud pública en el departamento de Sucre</t>
  </si>
  <si>
    <t>Número de asistencias técnicas</t>
  </si>
  <si>
    <t>Reporte Ficha actualizada del proyecto_29072026220222.xlsx</t>
  </si>
  <si>
    <t xml:space="preserve">Mejorar las condiciones de atención y protección en salud pública en el departamento de Sucre
</t>
  </si>
  <si>
    <t xml:space="preserve">Actualmente, en el departamento de Sucre se presentan deficientes procesos de gestión de la salud pública, motivado principalmente por: pocos recursos técnicos y humanos para el desarrollo de actividades misionales de la Autoridad Sanitaria en materia de gestión de salud pública y por pocos recursos económicos para gestionar el desarrollo de capacidades en salud en los territorios, todo lo cual ha desembocado en deficientes condiciones de atención y protección en salud pública en el departamento de Sucre, que a su vez contribuye al bajo cumplimiento de metas de salud pública, conllevando a la poca asignación de recursos SGP Salud Pública en vigencias posteriores, a la debilidad institucional en materia de gestión de la salud pública y al alto riesgo de imposición de sanciones al departamento de Sucre; por otro lado, ha conllevado al aumento de problemáticas de salud pública en el departamento, desembocando en descontento de la población por poca garantía del derecho a la salud y desmejoramiento de su calidad de vida.
Cabe aclarar que en los 26 municipios que conforman el departamento de Sucre, se presentan debilidades en procesos de gestión de la salud pública y no hay suficiente manejo de las guías, manuales, protocolos y lineamientos del Ministerio de Salud y Protección Social para aplicación en sus procesos. 
No obstante, desde la Secretaría de Salud Departamental como autoridad sanitaria y ambiental en el territorio asiste el deber de promover espacios de desarrollo de capacidades en cada territorio precisamente con la finalidad de generar capacidades instaladas para la promoción de la gestión de la salud pública a través de capacitaciones al talento humano en salud y para el manejo de eventos de interés en salud pública que puedan presentarse.
</t>
  </si>
  <si>
    <t xml:space="preserve">Servicio de asistencia técnica     (Producto principal del proyecto) </t>
  </si>
  <si>
    <t>Reporte Ficha actualizada del proyecto_03082026214544.xlsx</t>
  </si>
  <si>
    <t>Actualmente, en el departamento de Sucre se presentan deficientes procesos de gestión de la salud pública, motivado principalmente por: pocos recursos técnicos y humanos para el desarrollo de actividades misionales de la Autoridad Sanitaria en materia de gestión de salud pública y por pocos recursos económicos para gestionar el desarrollo de capacidades en salud en los territorios, todo lo cual hadesembocado en deficientes condiciones de atención y protección en salud pública en el departamento de Sucre, que a su vez contribuye al bajo cumplimiento de metas de salud pública, conllevando a la poca asignación de recursos SGP Salud Pública en vigencias posteriores, a la debilidad institucional en materia de gestión de la salud pública y al alto riesgo de imposición de sanciones al departamento de Sucre; por otro lado, ha conllevado al aumento de problemáticas de salud pública en el departamento, desembocando en descontento de la población por poca garantía del derecho a la salud y desmejoramiento de su calidad de vida.</t>
  </si>
  <si>
    <t>Reporte Ficha actualizada del proyecto_29072026221818.xlsx</t>
  </si>
  <si>
    <t>Minas y Energía</t>
  </si>
  <si>
    <t>Mejorar la prestación del servicio de energía eléctrica en los micro acueductos rurales en corregimientos de los municipios de  Corozal, Sampués, Galeras, Majagual, Ovejas y San Pedro.</t>
  </si>
  <si>
    <t>Deficiencias en la prestación del servicio de energía eléctrica en micro acueductos rurales en corregimientos de los municipios de  Corozal, Sampués, Galeras, Ovejas, Majagual y San Pedro.</t>
  </si>
  <si>
    <t xml:space="preserve">Dentro los problema sociales que enfrentan los municipios de Corozal, Sampués, Galeras, Ovejas, Majagual y San Pedro en la zona rural, encontramos la falta de suministro eléctrico de calidad; en los municipios el servicio de energía eléctrica es prestado por Afinia S.A E.S.P, en la zona rural el cubrimiento y el servicio de energía eléctrica es regular, debido a que el voltaje con que llega a las viviendas es muy bajo, sin mencionar su inestabilidad debido a las fluctuaciones de voltaje, y que en algunas zonas no existen redes de distribución del servicio eléctrico, ni planes por parte de operador en el futuro cercano para expandir la cobertura en algunas zonas rurales de los municipios.
Ahora bien, como lo hemos indicado, estamos en zonas medianamente interconectadas, que no poseen un servicio de energía constante y todos sus pobladores se encuentran al margen de la civilización, si bien el foco principal es la baja calidad y continuidad del servicio de energía, no podemos olvidar que sin ésta aparecen muchas más afectaciones como necesidades básicas insatisfechas de las cuales el ser humano debe tener a su alcance para ser más productivo.
Actualmente los micro acueductos rurales, son altamente afectados por la baja calidad de la prestación del servicio eléctrico, dado que si bien existe una infraestructura que les permite operar las fluctuaciones en la continuidad del fluido eléctrico y el mal estado de las redes limita que pueda funcionar de manera óptima, situación que afecta a los pobladores de estas zonas, los cuales en diferentes ocasiones han expresado que cuando se daña algún artefacto de la red del sistema pasan días y semanas sin el servicio de agua potable a espera que afinia o la administración local realice las operaciones correctivas correspondientes.
</t>
  </si>
  <si>
    <t>Corozal, Galeras, Majagual, Ovejas, Sampués, San Pedro</t>
  </si>
  <si>
    <t>Mejorar la infraestructura eléctrica que permita garantizar el suministro de energía</t>
  </si>
  <si>
    <t>Reporte Ficha actualizada del proyecto_03082026214933.xlsx</t>
  </si>
  <si>
    <t>Aumentar el acceso al servicio de energía eléctrica en la zona rural dispersa de los municipios del Departamento de Sucre</t>
  </si>
  <si>
    <t>Limitado acceso al servicio de energía eléctrica en la zona rural dispersa de los municipios del Departamento de Sucre</t>
  </si>
  <si>
    <t xml:space="preserve">El departamento de Sucre se encuentra en la región Caribe del norte de Colombia, lo que lo coloca en una posición geográficamente lejos de la región central donde se concentran las principales ciudades, este departamento tiene aproximadamente el 40% de la población viviendo en zonas rurales (Veredas, corregimientos, Caseríos), por lo que los lleva a estar en una situación de lejanía a los SIN, facilitando la no interconexión eléctrica y por ende la falta del fluido eléctrico.
La cobertura en servicio del fluido eléctrico en el departamento de Sucre según el CENSO DANE 2018 se encuentra en un 96,62%. Con
relación a las cabeceras municipales del departamento se tiene una cobertura de 98,72%, mientras que la cobertura de la zona rural es de
92,68%. Este limitado acceso, ha obligado a las familias a incrementar gastos de transporte para poder abastecerse de alimentos no
perecederos dado a que no tienen la posibilidad de suministrarle procesos de conservación (Refrigeración) a cantidades de alimentos
perecearos que se encuentran en zonas cercanas, de igual manera esta población también genera gastos en elementos que proveen de luz al hogar, como las velas, mechones que utilizan combustible, etc. Así mismo, los niños que se encuentran estudiando no cuenten con tiempo disponible en horas de la tarde después de que se oculta el sol para realizar sus tareas y estudios fuera de la institución educativa.
Una de las causas de lo anterior es que estos sistemas no alcanzan a brindar cobertura energética a las viviendas de la zona dispersas
brindando así un servicio de mala calidad para la población. </t>
  </si>
  <si>
    <t>Incrementar los sistemas de provisión de energía en las viviendas de la zona rural del departamento de Sucre.</t>
  </si>
  <si>
    <t>Reporte Ficha actualizada del proyecto_29072026224238.xlsx</t>
  </si>
  <si>
    <t xml:space="preserve">Mejorar la prestación del servicio de energía eléctrica a los locales comerciales con el fin de que se aumente su rentabilidad y dinamizar la economía, iniciando la transición energética del departamento de sucre.
</t>
  </si>
  <si>
    <t>“Altos costos del servicio de energía eléctrica convencional en la plaza de mercado del municipio de Sincelejo</t>
  </si>
  <si>
    <t xml:space="preserve">La región caribe, es el territorio del país donde es más alto el costo de la energía, esto se debe a que el costo de las pérdidas no técnicas del sistema es asumido por el consumidor final y el consumo per cápita es mucho mayor a la del resto del país, debido a las altas temperaturas. Al cierre del año 2022, las siete ciudades capitales de la costa fueron las que registraron las mayores variaciones en el costo de la energía en todo el país, de acuerdo con datos suministrados por el DANE, en donde la ciudad de Sincelejo registra una de las tarifas más altas por concepto de la prestación del servicio de Energía eléctrica. El alto costo de la energía eléctrica en la ciudad de Sincelejo ha impactado en gran medida a los usuarios residenciales, en especial a los de estrato 1 y 2 los usuarios residenciales como también al sector comercial y productivo que registra costos elevados de facturación de energía, lo que se traduce en la disminución de sus utilidades.
El mercado público de Sincelejo el cual reúne a 1060 locales comerciales no es ajeno a la situación de los altos costos de facturación de la energía eléctrica, toda vez que presenta consumos elevados debido a la utilización de equipos de refrigeración y maquinaria de alta potencia. Esto ha desencadenado altas deudas por parte de la administración de la plaza de mercado municipal de Sincelejo al operador de red e incluso, ha causado la presencia de conexiones no reguladas en locales comerciales que aumentan los porcentajes de pérdidas de energías no técnicas al sistema y que encarecen las tarifas. Los elevados costos de las facturas del servicio de energía de los locales comerciales ocupan un renglón significativo dentro los costos de operación por lo que las utilidades disminuyen significativamente, generando impactos en los precios de los productos que los propietarios de los locales comerciales  ofrecen a los consumidores finales
</t>
  </si>
  <si>
    <t>Brindar una fuente de iluminación no convencional a los locales comerciales da la plaza de mercado público..</t>
  </si>
  <si>
    <t>Unidades de generación fotovoltaica de energía eléctrica instaladas     (Producto principal del proyecto)  - para aumentar la productividad y rentavilidad.</t>
  </si>
  <si>
    <t>Reporte Ficha actualizada del proyecto_03082026231729.xlsx</t>
  </si>
  <si>
    <t>202500000036837</t>
  </si>
  <si>
    <t>Mejorar el desarrollo de las actividades agropecuarias de los estudiantes en las instituciones educativas técnico agropecuarias en el Departamento de Sucre.</t>
  </si>
  <si>
    <t>Dificultad en el desarrollo de las actividades agropecuarias de los estudiantes en las instituciones educativas en el Departamento de Sucre.</t>
  </si>
  <si>
    <t>En el Departamento de Sucre, persisten limitaciones estructurales que dificultan el desarrollo pleno de las actividades agropecuarias por parte de los estudiantes de instituciones educativas técnico agropecuarias. Esta realidad reduce la calidad de los procesos formativos e impide el alcance de los fines misionales del sector educativo, especialmente en lo relacionado con el fortalecimiento de la educación para el trabajo, la pertinencia territorial del currículo y el desarrollo de competencias productivas. La insuficiencia de infraestructura adecuada, insumos agropecuarios, asistencia técnica especializada y espacios de práctica real restringe el aprendizaje significativo y amplía la brecha entre la teoría y la realidad del campo. Según el DANE (2023), más del 45% de los jóvenes rurales sucreños no acceden a formación técnica de calidad; además, cifras del MEN evidencian que solo 3 de cada 10 instituciones rurales con enfoque agropecuario mantienen proyectos productivos activos con impacto educativo. Esta situación afecta de manera directa indicadores como la permanencia escolar, la adquisición de competencias laborales, la formación integral y el cumplimiento del componente pedagógico-productivo en media técnica. El proyecto propuesto contribuirá a mejorar estos indicadores, brindando condiciones para una formación práctica pertinente, fortaleciendo el relevo generacional en el campo, apoyando la seguridad alimentaria escolar y consolidando a las instituciones como centros de desarrollo rural.</t>
  </si>
  <si>
    <t>Incrementar en el desarrollo de las capacidades integrales (técnicas y organizacionales) de los sistemasagrícolas en las IE</t>
  </si>
  <si>
    <t xml:space="preserve">Servicio de articulación entre la educación media y el sector productivo.     (Producto principal del proyecto) </t>
  </si>
  <si>
    <t>Número de programas y proyectos</t>
  </si>
  <si>
    <t>Reporte Ficha actualizada del proyecto_03082026214124.xlsx</t>
  </si>
  <si>
    <t>Mejorar las competencias integrales en los estudiantes de los Establecimientos Educativos de los municipios de Tolú, San Antonio de Palmito, Ovejas, Toluviejo, Los Palmitos y Sampués del Departamento de Sucre.</t>
  </si>
  <si>
    <t>Deficiencias en las competencias integrales en los estudiantes de los Establecimientos Educativos de los municipios de Tolú, San Antonio de Palmito, Ovejas, Toluviejo, Los Palmitos y Sampués del Departamento de Sucre.</t>
  </si>
  <si>
    <t xml:space="preserve">Las pruebas Saber 11 como instrumento de evaluación estandarizada, mide oficialmente la calidad de la educación formal impartida a quienes terminan el nivel de educación media, en donde se evalúa al estudiante a través de 5 pruebas: Lectura Crítica, Matemáticas, Ciencias Naturales, Sociales y Ciudadanas e inglés, presentándose bajos resultados en dichas areas (Diagnostico Educación – PDD Sucre Tierra de Oportunidades).
Se denota deficiencias en las competencias integrales en los estudiantes de los municipios de Tolú, San Antonio de Palmito, Ovejas, Toluviejo, Los Palmitos y Sampués del Departamento de Sucre causados por el bajo apoyo al proceso de formación en competencias integrales de los estudiantes y la baja gestión de los recursos públicos disponibles para la ejecución de proyectos encaminado a la formación integral de docentes y estudiantes en las distintas áreas tanto socioemocionales como pedagógicas. Igualmente se presentan precarios ambientes de paz en la familia y en las redes sociales generando los comportamientos socioemocionales inapropiados en los estudiantes, lo cual afecta la convivencia escolar y agrava la situación en cuanto a deserción escolar y la calidad educativa.
</t>
  </si>
  <si>
    <t>Los Palmitos, Ovejas, Palmito, Sampués, San José De Toluviejo, Santiago de Tolú</t>
  </si>
  <si>
    <t>Aumentar el apoyo a los procesos de formación a estudiantes de los Establecimientos Educativos en los municipios de Tolú, San Antonio de Palmito, Ovejas, Toluviejo, Los Palmitos y Sampués del Departamento de Sucre.</t>
  </si>
  <si>
    <t>Servicio de educación informal     (Producto principal del proyecto)  - Formación a estudiantes en distintas temáticas que repercuten en su comportamiento y rendimiento académico que impacta de manera directa en la calidad educativa del Departamento de Sucre.</t>
  </si>
  <si>
    <t>Reporte Ficha actualizada del proyecto_03082026221927.xlsx</t>
  </si>
  <si>
    <t>Fortalecer el desarrollo profesional de los docentes y directivos docentes, en torno a los ejes Evaluación Formativa, Salud mental y
competencias socioemocionales; Socioformación como estrategia para la investigación en el aula y Etnoeducación.</t>
  </si>
  <si>
    <t>Deficiente desarrollo profesional de los docentes y directivos docentes, en torno a los ejes Evaluación Formativa, Salud mental y
competencias socioemocionales; Socioformación como estrategia para la investigación en el aula y Etnoeducación.</t>
  </si>
  <si>
    <t>El deficiente desarrollo profesional de los docentes directivos docentes, en torno a los ejes de Evaluación Formativa, Salud mental y
competencias socioemocionales, Socioformación como estrategia para la investigación en el aula y Etnoeducación repercute directamente en el bajo nivel educativos evidenciado en las pruebas SABER de grado 11, lo que para el Departamento de Sucre representa un desafío
significativo para el sistema educativo local. Este problema se caracteriza por un rendimiento académico insatisfactorio del estudiante que
inicia desde la educación básica hasta la media, en dicha región, lo que pone en manifiesto una brecha en la adquisición de competencias
claves necesarias para su formación integral y su futuro desarrollo personal y profesional. Estos bajos rendimientos en las pruebas SABER
refleja las deficiencias en la calidad de la educación ofrecida en las instituciones educativas de la zona, donde los estudiantes tienen
deficientes desde los saberes y competencias que debe ir adquiriendo desde sus procesos pedagógicos de educación básica, esto repercute en limitaciones de las oportunidades de los estudiantes y afecta negativamente su preparación para los desafíos educativos y laborales que enfrentan en el futuro.
El promedio del puntaje global por departamentos donde el departamento de Sucre se encuentra por debajo del promedio nacional. Se
observa la ubicación del departamento de Sucre (238) en relación con la media nacional y los departamentos del país, donde Sucre se
encuentra ubicado muy por debajo de la media nacional durante la prueba 2022-4, en relación con los demás departamentos, el nivel
educativo del departamento es muy bajo superando solamente a los departamentos de Bolívar (232), Guaviare (232), Magdalena (230), La
Guajira (226), Guainía (224), Vichada (223), Amazonas (220), Vaupés (216), Choco (206).</t>
  </si>
  <si>
    <t>Realizar formación integral que aborde los ejes Evaluación Formativa, Salud mental y competencias socioemocionales, Socioformación como estrategia para la investigación en el aula y etnoeducación de los docentes y directivos docentes.</t>
  </si>
  <si>
    <t xml:space="preserve">Servicio de educación informal     (Producto principal del proyecto) </t>
  </si>
  <si>
    <t>Reporte Ficha actualizada del proyecto_29072026220823.xlsx</t>
  </si>
  <si>
    <t>Mejorar las competencias integrales en los estudiantes de los Establecimientos Educativos de los municipios de Morroa, Toluviejo, Corozal, El Roble, Galeras, Sampués, San Juan de Betulia y Sincé del Departamento de Sucre.</t>
  </si>
  <si>
    <t>Deficiencias en las competencias integrales en los estudiantes de los Establecimientos Educativos de los municipios de Morroa, Toluviejo, Corozal, El Roble, Galeras, Sampués, San Juan de Betulia y Sincé del Departamento de Sucre.</t>
  </si>
  <si>
    <t xml:space="preserve">Las pruebas Saber 11 como instrumento de evaluación estandarizada, mide oficialmente la calidad de la educación formal impartida a quienes terminan el nivel de educación media, en donde se evalúa al estudiante a través de 5 pruebas: Lectura Crítica, Matemáticas, Ciencias Naturales, Sociales y Ciudadanas e inglés, presentándose bajos resultados en dichas áreas (Diagnostico Educación – PDD Sucre Tierra de Oportunidades).
Se denota deficiencias en las competencias integrales en los estudiantes de los municipios de Morroa, Toluviejo, Corozal, El Roble, Galeras, Sampués, San Juan de Betulia y Sincé del Departamento de Sucre causados por el bajo apoyo al proceso de formación en competencias integrales de los estudiantes y la baja gestión de los recursos públicos disponibles para la ejecución de proyectos encaminado a la formación integral de docentes y estudiantes en las distintas áreas tanto socioemocionales como pedagógicas. Igualmente se presentan precarios ambientes de paz en la familia y en las redes sociales generando los comportamientos socioemocionales inapropiados en los estudiantes, lo cual afecta la convivencia escolar y agrava la situación en cuanto a deserción escolar y la calidad educativa.
</t>
  </si>
  <si>
    <t>Corozal, El Roble, Galeras, Morroa, Sampués, San José De Toluviejo, San Juan De Betulia, San Luis De Sincé</t>
  </si>
  <si>
    <t>Aumentar el apoyo a los procesos de formación a estudiantes de los Establecimientos Educativos en los municipios de Morroa, Toluviejo, Corozal, El Roble, Galeras, Sampués, San Juan de Betulia y Sincé del Departamento de Sucre.</t>
  </si>
  <si>
    <t>Servicio de educación informal     (Producto principal del proyecto)  - Formación a estudiantes en diversas temáticas que repercuten en su comportamiento y rendimiento académico que impacta de manera directa en la calidad educativa del Departamento de Sucre.</t>
  </si>
  <si>
    <t>Reporte Ficha actualizada del proyecto_29072026215922.xlsx</t>
  </si>
  <si>
    <t>Mejorar la calidad de la educación en los establecimientos educativos oficiales de los 25 municipios no certificados del Departamento de
 Sucre.</t>
  </si>
  <si>
    <t>Bajo índice de calidad educativa en los Establecimiento Educativos oficiales de los 25 municipios no certificados del Departamento de Sucre.</t>
  </si>
  <si>
    <t>La educación en el departamento de Sucre enfrenta grandes desafíos en comparación con la región Caribe y el resto del país. Los índices de calidad educativa presentan una tendencia a la baja, evidenciando debilidades estructurales que afectan el rendimiento académico y el desarrollo integral de los estudiantes. Uno de los aspectos más críticos es la limitada implementación de pedagogías que integren el bilingüismo como pilar fundamental para preparar a las comunidades ante las exigencias de la sociedad del siglo XXI. Esta situación restringe las oportunidades de los estudiantes para desenvolverse en entornos globales y altamente competitivos.
En este contexto, los docentes, como actores clave del proceso educativo, no cuentan con suficientes iniciativas que impulsen activamente su formación y capacitación en metodologías colaborativas y en la enseñanza. La falta de preparación continua y de oportunidades de actualización en estrategias pedagógicas innovadoras limita su capacidad de aplicar enfoques efectivos que potencien las competencias comunicativas y académicas de los estudiantes.</t>
  </si>
  <si>
    <t>Generar espacios de intercambio de saberes, reflexiones y debates para el mejoramiento de la calidad educativa y cierre de brechas en el Departamento de Sucre.</t>
  </si>
  <si>
    <t>Reporte Ficha actualizada del proyecto_04082026211837.xlsx</t>
  </si>
  <si>
    <t>2021002700379</t>
  </si>
  <si>
    <t>SGR</t>
  </si>
  <si>
    <t>Asignación para la inversión regional 60%</t>
  </si>
  <si>
    <t>2022</t>
  </si>
  <si>
    <t>Mejorar el tránsito vehicular y peatonal en la vía que conduce a la ESE Hospital del municipio de Guaranda.</t>
  </si>
  <si>
    <t>Dificultad en el tránsito vehicular y peatonal en la vía que conduce a la ESE Hospital del Municipio de Guaranda.</t>
  </si>
  <si>
    <t xml:space="preserve">Debido a que la construcción del Hospital del municipio de Guaranda se hizo en una zona en pleno crecimiento en el casco urbano, las calles de la zona aún se encuentran sin pavimentar y algunas en mal estado; presentándose dificultad en el tránsito vehicular y peatonal en la vía que conduce al E.S.E Hospital del municipio de Guaranda, ocasionado por el deterioro de la vía urbana que conecta el acceso al hospital y la calle 7 del municipio y cuya longitud es de 487.815 metros, encontrándose en ocasiones intransitable en época invernal, considerando  bajo drenaje superficial de la vía,  la construcción de obras de drenaje sin consideraciones técnicas, el material de la vía en estado natural que no cumple con las especificaciones técnicas, la inexistencia de redes de servicio público y la  inexistencia de andenes para la circulación segura de los peatones. 
Esta situación genera una alta congestión vial,  produciendo un aumento en los tiempos de viaje, disminuyendo la probabilidad de atención oportuna a los pacientes del hospital;  generando a su vez daños frecuentes en los vehículos tipo ambulancia, vehículos particulares y de trasporte público; que producen  altos costos en el mantenimiento vehicular e incremento en los costos de operación de los servicios de ambulancias; como tercer efecto se encuentra el deterioro del paisaje urbano del sector, que genera una afectación de la imagen del municipio por parte de la comunidad y visitantes.  
</t>
  </si>
  <si>
    <t xml:space="preserve">Vía urbana mejorada     (Producto principal del proyecto) </t>
  </si>
  <si>
    <t>Kilómetros de vías urbanas</t>
  </si>
  <si>
    <t>Kilómetros</t>
  </si>
  <si>
    <t>Reporte Ficha actualizada del proyecto_29072026224251.xlsx</t>
  </si>
  <si>
    <t>2022002700084</t>
  </si>
  <si>
    <t>Mejorar los niveles de movilidad en el tránsito vehicular, en la zona urbana de cada municipio.</t>
  </si>
  <si>
    <t>Bajos niveles de movilidad en el tránsito vehicular, en la zona urbana de cada municipio.</t>
  </si>
  <si>
    <t xml:space="preserve">En la actualidad se presenta dificultad en la movilidad y bajo servicio en las vías urbanas de los municipios de Corozal, Galeras, Los palmitos, Majagual, Sampués, San juan de Betulia, San Marcos, San Onofre y Sincelejo, ocasionado por el mal estado de estas, encontrándose intransitables.
Considerando el alto deterioro de la superficie de rodadura, drenaje superficial deficiente, construcción sin tener en consideración las especificaciones técnicas, y vehículos que transitan excediendo la carga permitida. Esta situación ha generado un incremento en los tiempos de viaje, congestión vial y frecuentes daños en el parte automotor, ocasionando mayores costos de movilización y operación de los vehículos.
Además, esta situación afecta el paisaje urbano, ocasionando un deterioro de la imagen favorable del sector y a su vez del municipio.
</t>
  </si>
  <si>
    <t>Mejorar el estado de los tramos viales de los municipios de de Corozal, Galeras, Los palmitos, Majagual, Sampués, San juan de Betulia, San Marcos, San Onofre, Sincelejo.</t>
  </si>
  <si>
    <t>Reporte Ficha actualizada del proyecto_29072026223449.xlsx</t>
  </si>
  <si>
    <t>2026002700001</t>
  </si>
  <si>
    <t>Asignación para la inversión local según NBI y municipios de cuarta, quinta y sexta categoría</t>
  </si>
  <si>
    <t>Mejorar la movilidad vehicular en las vías urbanas de los municipios del departamento de Sucre.</t>
  </si>
  <si>
    <t>Bajos niveles de movilidad en el tránsito vehicular en las vías urbanas de los municipios del departamento de Sucre</t>
  </si>
  <si>
    <t>El departamento de Sucre enfrenta profundos desafíos en materia de infraestructura vial, especialmente en las subregiones Sabana y Montes de María, donde persisten amplias brechas en conectividad y acceso a servicios esenciales. Municipios como Sampués, Morroa y Sincé presentan una red vial urbana y suburbana en condiciones críticas, lo cual ha incidido negativamente en la movilidad, la seguridad vial y, sobre todo, en la calidad de vida de la población, con especial afectación a comunidades étnicas y grupos históricamente marginados. Gran parte de estas vías permanece en estado natural o muestra un pavimento altamente deteriorado, resultado de desgaste progresivo y la falta de intervenciones estructurales sostenibles. Aunque las administraciones municipales han realizado esfuerzos mediante capas granulares o mantenimientos parciales, estas acciones han demostrado ser soluciones de corto plazo. Las intensas precipitaciones, cada vez más frecuentes debido a los efectos del cambio climático, han provocado erosiones, encharcamientos, hundimientos y la proliferación de baches, lo cual dificulta gravemente la circulación vehicular y peatonal. Esta situación incrementa los costos de transporte y mantenimiento de vehículos, y limita la conectividad entre comunidades, acentuando el aislamiento en sectores rurales y semiurbanos.
Estas deficiencias en la infraestructura no solo afectan la movilidad, sino que restringen el acceso oportuno a servicios fundamentales como salud, educación y mercados, especialmente en poblaciones vulnerables como niños, adultos mayores, personas con discapacidad, mujeres cabeza de hogar y comunidades indígenas y afrodescendientes. Adicionalmente, el deterioro vial genera un incremento en la emisión de material particulado, deteriorando la calidad del aire y afectando la salud respiratoria de los habitantes...[Sigue en documento tecnico]</t>
  </si>
  <si>
    <t>Renovar y adecuar la infraestructura vial urbana deteriorada.</t>
  </si>
  <si>
    <t>Reporte Ficha actualizada del proyecto_03082026221229.xlsx</t>
  </si>
  <si>
    <t>2022707420040</t>
  </si>
  <si>
    <t>Aumentar los niveles de movilidad en el transito vehicular en el Barrio El Bosque del Municipio de Sincé.</t>
  </si>
  <si>
    <t>Dificultad en la intercomunicación en la calle 15 entre carreras 6 y 9 del Barrio El Bosque del Municipio de Sincé</t>
  </si>
  <si>
    <t>Algunas calles de los barrios del municipio de Sincé, carecen de una estructura de pavimento en buen estado, específicamente para este caso la Calle 15 entre Carreras 6 y 9 del barrio El Bosque de la zona urbana del municipio de Sincé. Las calles que se interconectan dentro del casco urbano del municipio tienen alta movilidad.
La falta de calles en buen estado causa a los habitantes del municipio de Sincé  retrasos en los tiempos de desplazamiento de un lugar a otro, así como inseguridad e incomodidades a los residentes, por lo que el mal estado de estás causan accidentalidad, lo cual afecta su calidad de vida.
Según el Plan de Desarrollo Municipal de Sincé, la linea base para la Cobertura vial en pavimento rígido  en el municipio es del 44,44%. El Municipio de Sincé cuenta con 58,5 KM de vías urbanas pavimentadas, de las cuales 17 km están en regular y/o mal estado, 9 km en buen estado; además cuenta con 32,5 Km de vías urbanas en afirmado, la mayoría en mal estado. Por lo que se hace necesario incrementar el estado de las vías pavimentadas y así mejorar la calidad de vida de los habitantes del sector.</t>
  </si>
  <si>
    <t>Mejorar el estado de las vias urbanas del Municipio de Since.</t>
  </si>
  <si>
    <t>2402121</t>
  </si>
  <si>
    <t>Andén construido</t>
  </si>
  <si>
    <t>Metros de andén</t>
  </si>
  <si>
    <t>240212100</t>
  </si>
  <si>
    <t xml:space="preserve">Metros </t>
  </si>
  <si>
    <t>Reporte Ficha actualizada del proyecto_03082026214656.xlsx</t>
  </si>
  <si>
    <t>Mejorar la capacidad de respuesta institucional del Sistema Integral Departamental de Evaluación Sanitaria y de la Prestación de Servicios de Salud – SIDEVASS en Sucre</t>
  </si>
  <si>
    <t>Deficiente capacidad de respuesta institucional del Sistema Integral Departamental de Evaluación Sanitaria y de la Prestación de Servicios de Salud – SIDEVASS en Sucre</t>
  </si>
  <si>
    <t xml:space="preserve">La inadecuada gestión de recurso humano ha generado atrasos en: procesos de socialización del Procedimiento Administrativo Sancionatorio a los equipos o funcionarios que conforman las unidades técnicas funcionales de IVC, revisión jurídica de expedientes de actuaciones de IVC sanitario, implementación de procesos sancionatorios, atrasos en el impulso procesal de las actuaciones jurídicas que permitan avanzar en procesos administrativos sancionatorios, atrasos en responder las Peticiones, Quejas, Reclamos y Solicitudes presentadas en las gestiones de IVC, representando un alto riesgo de incumplimiento de las actividades de competencia de la Secretaría de Salud Departamental como lo dispone la Resolución No. 620 de 2022.
De lo anterior, es válido aclarar que en la medida que, el SIDEVASS no cuente con el recurso humano adecuado, no se podrá garantizar procesos de Inspección, Vigilancia y Control efectivos a los entes sujeto de estas acciones, además se estaría exponiendo a un inminente riesgo de afectación a la salud pública a los habitantes del departamento por el consumo de productos que muy seguramente no contarán con controles de Buenas Prácticas o estándares técnicos para la producción, transporte y almacenamiento, del mismo, sin el recurso humano adecuado no se podría garantizar desde la Secretaría de Salud Departamental las correspondientes asistencias técnicas a establecimientos productores y comercializadores y a prestadores de salud en la correcta aplicación de normas y procedimientos previstos en materia de vigilancia sanitaria y control de calidad en temas de su competencia.
</t>
  </si>
  <si>
    <t>Fortalecer procesos logísticos y operativos en el SIDEVASS del departamento de Sucre.</t>
  </si>
  <si>
    <t xml:space="preserve">Servicio de inspección, vigilancia y control     (Producto principal del proyecto) </t>
  </si>
  <si>
    <t>Número de visitas</t>
  </si>
  <si>
    <t>Reporte Ficha actualizada del proyecto_29072026220150.xlsx</t>
  </si>
  <si>
    <t>Actualmente se presenta Deficiente capacidad de respuesta institucional del Sistema Integral Departamental de Evaluación Sanitaria y de la Prestación de Servicios de Salud – SIDEVASS en Sucre por: deficientes procesos logísticos y operativos que además responden a: poco recurso técnico y humano capacitado y con experiencia en el manejo de procesos y a la deficiente gestión de recursos para la implementación de acciones en el SIDEVASS; todo esto en conjunto, genera debilidad en procesos de asistencia técnica y asesoría a sujetos de IVC Sanitario que a su vez genera deficiente aplicación de normas y procedimientos en materia de vigilancia sanitaria y control de calidad por parte de sujetos de IVC; además genera, deficientes procesos de inspección, vigilancia y control a actores sujetos de estas acciones que a su vez genera aumento de infracciones a las normas sanitarias y a procedimientos que garanticen condiciones sanitarias seguras para la población, que en conjunto conllevan al aumento del riesgo sanitario para los consumidores finales, además que se traduce en afectación a la salud pública, conllevando finalmente al deterioro de la calidad de vida de los habitantes del departamento de Sucre.</t>
  </si>
  <si>
    <t>Reporte Ficha actualizada del proyecto_03082026214718.xlsx</t>
  </si>
  <si>
    <t>Fortalecer la capacidad de respuesta institucional de la Secretaría de Salud Departamental en Sucre</t>
  </si>
  <si>
    <t>Deficiente capacidad de respuesta institucional de la Secretaría de Salud Departamental en Sucre</t>
  </si>
  <si>
    <t xml:space="preserve">Actualmente se requiere fortalecer las áreas de: Prestación de Servicios, Auditoría, Administrativa y Financiera, CRUE, ETV y Jurídica, toda vez que, se están presentando dificultades operativas que no permiten garantizar el cumplimiento de la misionalidad de la Secretaría de Salud Departamental. 
Los procesos de la entidad se operativizan, entre otros, con el recurso humano calificado e idóneo que se asigne respectivamente. Este recurso humano es por tanto, el encargado de desarrollar las diferentes acciones de gestión, ejecución y toma de decisiones en referencia a las competencias de la Secretaría de Salud Departamental. 
Es así que, la Secretaría de Salud Departamental, a la fecha, no cuenta con el personal adecuado que coadyuve a dar cumplimiento a la competencia de esta entidad en materia de salud, poniéndose en riesgo la capacidad de respuesta institucional y más aún la imagen institucional en el territorio.
En el área de prestación de servicios se encuentran procesos pendientes de visitas de verificación, cargue de información, gestión de proyectos y asistencia técnica a los prestadores de servicios de salud, además en el CRUE se han presentado inconvenientes para la atención de emergencias a falta de recurso humano; en el área de salud pública, toda vez que las estadísticas de dengue están en alza variable, no se cuenta con planes de acción sólidos que conlleven a hacer un oportuno seguimiento al comportamiento de las ETV; en Administrativa y Financiera se están presentando rezagos en materia de asistencias técnicas a prestadores de servicios de salud y reportes normativos de información; en cuanto a IVC Sanitario no se ha dado continuidad a los procesos sancionatorios que vienen en curso y en Jurídica, se han presentado atrasos en la gestión de procesos contractuales además del inminente riesgo de daño jurídico para la entidad por las constantes demandas u otros actos jurídicos, que en su mayoría no tienen una contestación oportuna.
</t>
  </si>
  <si>
    <t>Mejorar los procesos misionales en la Secretaría de Salud Departamental de Sucre.</t>
  </si>
  <si>
    <t>Reporte Ficha actualizada del proyecto_21082026163035.xlsx</t>
  </si>
  <si>
    <t>202600000015700</t>
  </si>
  <si>
    <t>Fortalecer procesos logísticos y operativos en el SIDEVASS del departamento de Sucre</t>
  </si>
  <si>
    <t>Reporte Ficha actualizada del proyecto_03082026230206.xlsx</t>
  </si>
  <si>
    <t xml:space="preserve">En el área de prestación de servicios se encuentran procesos pendientes de visitas de verificación, cargue de información, gestión de proyectos y asistencia técnica a los prestadores de servicios de salud, en Administrativa y Financiera se están presentando rezagos en materia de asistencias técnicas a prestadores de servicios de salud y reportes normativos de información; en cuanto a IVC Sanitario no se ha dado continuidad a los procesos sancionatorios que vienen en curso y en Jurídica, se han presentado atrasos en la gestión de procesos contractuales además del inminente riesgo de daño jurídico para la entidad por las constantes demandas u otros actos jurídicos, que en su mayoría no tienen una contestación oportuna.
Actualmente, se presenta deficiente capacidad de respuesta institucional de la Secretaría de Salud Departamental en Sucre por deficientes procesos misionales motivado por poco recurso técnico y humano capacitado y con experiencia en el desarrollo de actividades de la autoridad sanitaria y ambiental y por pocos recursos económicos para disponer de apoyo técnico para el cumplimiento misional, todo esto genera debilidad en procesos de asistencia técnica y asesoría a sujetos IVC y/o seguimiento que a su vez conlleva a debilidad institucional en materia de gobernabilidad y gobernanza en salud, por otro lado, conlleva a aumento de problemáticas en salud pública y prestación de servicios que genera descontento en la población desembocando en alto riesgo de imposición de sanciones y finalmente en el desmejoramiento de la calidad de vida de la población del departamento de Sucre.
</t>
  </si>
  <si>
    <t>Disminuir el deterioro progresivo de la malla vial del Departamento de Sucre.</t>
  </si>
  <si>
    <t>Deterioro progresivo de la malla vial del departamento de Sucre.</t>
  </si>
  <si>
    <t xml:space="preserve">En la actualidad la malla vial a cargo del Departamento de Sucre presenta deterioro progresivo, situación presentada por la falta de mantenimiento preventivo y rutinario que está amerita, presentado por la poca planeación y gestión de intervenciones de mantenimiento en las vías. Situación que se ve reflejada de manera significativa en inestabilidad de la infraestructura, incrementando así los costos de operación y mantenimiento, disminuyendo el tiempo de vida útil de la malla vial.
Por otra parte, el deterioro progresivo de la malla vial incrementa la dificultad en la comercialización de productos agrícolas y pecuarios de la zona de influencia, dando como resultado un aumento de costos de transporte, repercutiendo de manera negativa en un estancamiento de la zona como potencial de desarrollo. De igual forma, este deterioro progresivo, aumenta los índices de accidentalidad al estar la vía muchas veces sin las condiciones mínimas de seguridad debido al crecimiento incontrolado de maleza al lado y lado de está, dificultando la visibilidad de la demarcación de la vía y señalización de está.
</t>
  </si>
  <si>
    <t>Mejorar el estado de vías terciarias y secundarias en el departamento de Sucre</t>
  </si>
  <si>
    <t xml:space="preserve">Vía terciaria con mantenimiento periódico o rutinario     (Producto principal del proyecto) </t>
  </si>
  <si>
    <t>Reporte Ficha actualizada del proyecto_04082026152001.xlsx</t>
  </si>
  <si>
    <t>Reporte Ficha actualizada del proyecto_29072026220117.xlsx</t>
  </si>
  <si>
    <t xml:space="preserve"> Mejorar a intercomunicación terrestre de la población del departamento de Sucre</t>
  </si>
  <si>
    <t>Dificultad en la intercomunicación terrestre de la población del Departamento de Sucre</t>
  </si>
  <si>
    <t>La dificultad en la intercomunicación terrestre de la población del Departamento de Sucre surge principalmente por el deterioro de las vías terciarias, lo cual se ve agravado por deficientes tratamientos anteriores y la desatención de puntos críticos. Esta problemática genera efectos directos como daños al parque automotor, aumento en los tiempos de viaje y desplazamiento de la comercialización de productos agrícolas y pecuarios hacia otras zonas. A su vez, estos efectos desencadenan consecuencias indirectas más amplias, como el incremento en los costos de mantenimiento de vehículos, el riesgo de deserción escolar, la interrupción del acceso a servicios médicos, el alza en los precios de productos locales y el estancamiento del desarrollo regional. Así, las causas estructurales y la falta de intervención adecuada perpetúan un ciclo que limita el progreso social y económico del departamento.</t>
  </si>
  <si>
    <t>Mejorar el estado de las vías terciarias y secundarias en el departamento</t>
  </si>
  <si>
    <t>Reporte Ficha actualizada del proyecto_03082026224303.xlsx</t>
  </si>
  <si>
    <t>En la actualidad la malla vial a cargo del Departamento de Sucre presenta deterioro progresivo, situación presentada por la falta de mantenimiento preventivo y rutinario que está amerita, presentado por la poca planeación y gestión de intervenciones de mantenimiento en las vías. Situación que se ve reflejada de manera significativa en inestabilidad de la infraestructura, incrementando así los costos de operación y mantenimiento, disminuyendo el tiempo de vida útil de la malla vial.
Por otra parte, el deterioro progresivo de la malla vial incrementa la dificultad en la comercialización de productos agrícolas y pecuarios de la zona de influencia, dando como resultado un aumento de costos de transporte, repercutiendo de manera negativa en un estancamiento de la zona como potencial de desarrollo. De igual forma, este deterioro progresivo, aumenta los índices de accidentalidad al estar la vía muchas veces sin las condiciones mínimas de seguridad debido al crecimiento incontrolado de maleza al lado y lado de está, dificultando la visibilidad de la demarcación de la vía y señalización de está.</t>
  </si>
  <si>
    <t>Realizar mantenimiento preventivo y rutinario de la malla víal</t>
  </si>
  <si>
    <t>Reporte Ficha actualizada del proyecto_03082026225542.xlsx</t>
  </si>
  <si>
    <t>Fortalecer las capacidades tecnológicas y acceso al conocimiento de los estudiantes en las sedes educativas oficiales de los municipios de no certificados del Departamento de Sucre</t>
  </si>
  <si>
    <t>Bajas capacidades tecnológicas y acceso al conocimiento de los estudiantes en las sedes educativas oficiales de los municipios no certificados del Departamento de Sucre</t>
  </si>
  <si>
    <t xml:space="preserve">Según datos del DUE y SIMAT 2025, en el departamento de Sucre existen 265 instituciones educativas y 792 sedes, tanto en zona rural como urbana, las cuales presentan una matrícula, a corte abril de 2025, de 139.218 estudiantes. La situación de estas sedes educativas es compleja pues la desmotivación, el desinterés y la apatía de los estudiantes frente a los modelos de formación y educación que el sistema tradicional les está ofreciendo es notoria. Un reflejo de lo anterior son los resultados de las pruebas saber ICFES; lo cual se puede evidenciar en los puntajes, pues el departamento se encuentra por debajo de la media nacional con 51 en Matemáticas y en lectura crítica 53; a nivel departamental el puntaje en matemáticas es de 46 y en lectura crítica de 48. Estos resultados dejan en evidencia que buena parte de los estudiantes del departamento no están aprendiendo lo que necesitan aprender, en el momento en requieren hacerlo. Esta situación es aún más preocupante en las sedes que no poseen recursos didácticos, novedosos, pertinentes, actualizados, materiales o herramientas tecnológicas para que sin excepción sus estudiantes puedan observar, describir, analizar y manipular, de manera física. No poseen ambientes contextualizados, significativos con excelentes materiales, que bien utilizados se deberían constituir en los aliados para captar la atención y el interés de la comunidad educativa, despertar la curiosidad, la capacidad de asombro y el deseo de aprender. Las sedes educativas tienen déficit de dotación escolar (terminales, papelería, equipos) y de acceso a internet y su un gran porcentaje de estudiantes son de escasos recursos que no cuentan con la condición ni las facilidades económicas para adquirir herramientas como la impresión de textos que les permita enriquecer sus conocimientos y desarrollar habilidades, hacer sus tareas con más eficiencia y mejorar el rendimiento escolar. Ver documento técnico
</t>
  </si>
  <si>
    <t>Garantizar la accesibilidad al servicio de internet de sedes educativas oficiales de los municipios no certificados del Departamento de Sucre</t>
  </si>
  <si>
    <t xml:space="preserve">Servicio de accesibilidad a contenidos web para fines pedagógicos     (Producto principal del proyecto) </t>
  </si>
  <si>
    <t>Número de estudiantes</t>
  </si>
  <si>
    <t>Reporte Ficha actualizada del proyecto_29072026221124.xlsx</t>
  </si>
  <si>
    <t>Según datos del DUE y SIMAT 2025, en el departamento de Sucre existen 265 instituciones educativas y 792 sedes, tanto en zona rural como urbana, las cuales presentan una matrícula, a corte abril de 2025, de 139.218 estudiantes. La situación de estas sedes educativas es compleja pues la desmotivación, el desinterés y la apatía de los estudiantes frente a los modelos de formación y educación que el sistema tradicional les está ofreciendo es notoria. Un reflejo de lo anterior son los resultados de las pruebas saber ICFES; lo cual se puede evidenciar en los puntajes, pues el departamento se encuentra por debajo de la media nacional con 51 en Matemáticas y en lectura crítica 53; a nivel departamental el puntaje en matemáticas es de 46 y en lectura crítica de 48. Estos resultados dejan en evidencia que buena parte de los estudiantes del departamento no están aprendiendo lo que necesitan aprender, en el momento en requieren hacerlo. Esta situación es aún más preocupante en las sedes que no poseen recursos didácticos, novedosos, pertinentes, actualizados, materiales o herramientas tecnológicas para que sin excepción sus estudiantes puedan observar, describir, analizar y manipular, de manera física. No poseen ambientes contextualizados, significativos con excelentes materiales, que bien utilizados se deberían constituir en los aliados para captar la atención y el interés de la comunidad educativa, despertar la curiosidad, la capacidad de asombro y el deseo de aprender. Las sedes educativas tienen déficit de dotación escolar (terminales, papelería, equipos) y de acceso a internet y su un gran porcentaje de estudiantes son de escasos recursos que no cuentan con la condición ni las facilidades económicas para adquirir herramientas como la impresión de textos que les permita enriquecer sus conocimientos y desarrollar habilidades, hacer sus tareas con más eficiencia y mejorar el rendimiento escolar. Ver documento técnico</t>
  </si>
  <si>
    <t xml:space="preserve">Vía secundaria con mantenimiento periódico o rutinario </t>
  </si>
  <si>
    <t>Kilómetros de vías secundarias</t>
  </si>
  <si>
    <t xml:space="preserve">Vía secundaria con mantenimiento </t>
  </si>
  <si>
    <t>Vía secundaria con mantenimiento periódico o rutinario</t>
  </si>
  <si>
    <t>Reporte Ficha actualizada del proyecto_29072026223920.xlsx</t>
  </si>
  <si>
    <t>202600000014821</t>
  </si>
  <si>
    <t>Fortalecer la capacidades gerenciales y de innovación de los directivos y docentes de las IETAS del departamento de Sucre, mediante estrategias de acompañamiento técnico, dotación de herramientas y generación de espacios de intercambio de experiencia</t>
  </si>
  <si>
    <t>Las Instituciones Educativas Técnicas Agropecuarias (IETAS) del departamento de Sucre presentan limitadas capacidades gerenciales y de innovación en directivos docentes y docentes, lo que restringe la implementación efectiva de proyectos productivos agropecuarios escolares, la innovación educativa y su articulación con el entorno productivo.</t>
  </si>
  <si>
    <t>El Departamento de Sucre cuenta con una red de 20 Instituciones Educativas Técnicas Agropecuarias (IETAS), distribuidas en 14 municipios, que agrupan más de 9884 estudiantes lo que evidencia su papel estratégico en la formación técnica, productiva y social de la población estudiantil del territorio. Estas se localizan en su mayoría en zonas rurales dispersas y, en algunos casos, en zonas urbanas con alta influencia rural. Esta condición resalta su papel estratégico en la formación técnica, productiva y social de la población estudiantil del territorio.
No obstante, su localización geográfica implica limitaciones en el acceso, la conectividad, la infraestructura productiva y la disponibilidad de recursos técnicos, lo cual incide en la implementación efectiva de los proyectos pedagógicos productivos y en la articulación con el entorno agropecuario.
Si bien las IETAS cuentan con una orientación técnica agropecuaria definida en sus Proyectos Educativos Institucionales, se evidencian debilidades en la aplicación práctica de los proyectos pedagógicos productivos. Esta problemática se manifiesta en una baja implementación de estrategias orientadas al fortalecimiento de la innovación, la sostenibilidad productiva y la articulación con el entorno, lo que se traduce en bajos niveles de productividad, limitada adopción de buenas prácticas agrícolas y una débil vinculación con las cadenas productivas, los mercados locales y los actores del sector agropecuario. Asimismo, se observa un uso restringido de estos proyectos como herramientas pedagógicas integradoras para el desarrollo de competencias gerenciales e innovadoras.
VER DOCUEMNTO TECNICO</t>
  </si>
  <si>
    <t>Caimito, Colosó, Corozal, El Roble, Los Palmitos, Majagual, Ovejas, Sampués, San Benito Abad, San José De Toluviejo, San Juan De Betulia, San Marcos, San Onofre, Sucre</t>
  </si>
  <si>
    <t>Implementar estrategia orientada a la innovación, la sostenibilidad productiva y la articulación con el entorno productivo, para la consolidación de los proyectos pedagógicos productivos agropecuarios en las IETAS del departamento de Sucre</t>
  </si>
  <si>
    <t>2201061</t>
  </si>
  <si>
    <t xml:space="preserve">Servicio de apoyo a proyectos pedagógicos productivos     (Producto principal del proyecto) </t>
  </si>
  <si>
    <t>Establecimientos educativos beneficiados</t>
  </si>
  <si>
    <t>Garantizar el acceso a semillas de calidad e insumos disponibles para iniciar el establecimiento de nuevoscultivos que permitan diversificar la oferta productiva</t>
  </si>
  <si>
    <t xml:space="preserve">Servicio de apoyo a proyectos pedagógicos productivos </t>
  </si>
  <si>
    <t>Reporte Ficha actualizada del proyecto_03082026214635.xlsx</t>
  </si>
  <si>
    <t>Fortalecer la capacidad de respuesta institucional del Fondo Rotatorio de Estupefacientes de Sucre - FRESUCRE</t>
  </si>
  <si>
    <t>Deficiente capacidad de respuesta institucional del Fondo Rotatorio de Estupefacientes de Sucre - FRESUCRE</t>
  </si>
  <si>
    <t xml:space="preserve">Actualmente el Fondo Rotatorio de Estupefacientes de Sucre – FRESUCRE no cuenta con el personal mínimo requerido de conformidad con el Decreto No. 0416 de 2010 “Por el cual se crea el Fondo Rotatorio de Estupefacientes de Sucre – FRESUCRE”, lo cual representa inconvenientes administrativos en el desarrollo y cumplimiento de las actividades misionales de esta importante área de la Secretaría de Salud Departamental de Sucre como Autoridad Sanitaria y como la única garante en el departamento, de la disponibilidad de medicamentos monopolio del Estado y del control de aquellos sometidos a fiscalización, así como también de la asistencia técnica a los establecimientos que usan este tipo de medicamentos en procura del bienestar de la población.
De lo anterior, es válido aclarar que en la medida que, el FRESUCRE no cuente con el recurso humano adecuado, no se podrá garantizar el servicio de asistencia técnica a las instituciones prestadoras de servicios de salud en referencia al uso de medicamentos sometidos a fiscalización y no se podrá garantizar la disponibilidad de aquellos que son monopolio del Estado en el departamento de Sucre, además que no se podrá: emitir autorizaciones a los establecimientos que requieran de este tipo de medicamentos para su funcionamiento, establecer multas, sanciones e infracciones por mal manejo de medicamentos de control especial o por incumplimiento en el uso de estos medicamentos lo que supondría un problema sanitario grave, llevar inventario de entradas, salidas y existencias de medicamentos monopolio del Estado con alto riesgo de desabastecimiento de los mismos, controlar la distribución, venta, dispensación y uso de medicamentos de control especial, suponiendo esto un alto riesgo social, garantizar la tenencia de recetarios oficiales, así como también, los procesos de vigilancia a los centros de tratamiento y rehabilitación de adictos en cuanto a uso de medicamentos de control especial, serían totalmente débiles.
</t>
  </si>
  <si>
    <t>Mejorar los procesos logísticos y operativos en el Fondo Rotatorio de Estupefacientes de Sucre - FRESUCRE.</t>
  </si>
  <si>
    <t xml:space="preserve">Servicio de asistencia técnica a Instituciones Prestadoras de Servicios de Salud     (Producto principal del proyecto) </t>
  </si>
  <si>
    <t>Número de instituciones</t>
  </si>
  <si>
    <t>Reporte Ficha actualizada del proyecto_21082026163050.xlsx</t>
  </si>
  <si>
    <t>202600000015702</t>
  </si>
  <si>
    <t>En la Secretaría de Salud Departamental se presenta deficiente capacidad de respuesta institucional, por deficientes procesos misionales motivado a su vez por Poco recurso técnico y humano capacitado y con experiencia para el desarrollo de actividades misionales de la Autoridad Sanitaria y Ambiental y por pocos recursos económicos para disponer de apoyo técnico para el cumplimiento de actividades misionales de la Secretaría de Salud; todo lo anterior ha causado debilidad en procesos de asistencia técnica a prestadores de servicios de salud, Debilidad institucional en materia de gobernabilidad y gobernanza en salud en el departamento de Sucre, por otro lado, ha causado aumento de problemáticas en la prestación de servicios, Descontento en la población del departamento de Sucre por poca garantía del derecho a la salud, que a su vez han conllevado a Aumento de factores de riesgo para la salud humana y al Desmejoramiento de la calidad de vida de la población del departamento de Sucre.</t>
  </si>
  <si>
    <t>Reporte Ficha actualizada del proyecto_29072026224013.xlsx</t>
  </si>
  <si>
    <t>Fortalecer la capacidad de respuesta institucional del Fondo Rotatorio de Estupefacientes de Sucre – FRESUCRE.</t>
  </si>
  <si>
    <t>Deficiente capacidad de respuesta institucional del Fondo Rotatorio de Estupefacientes de Sucre – FRESUCRE.</t>
  </si>
  <si>
    <t>Actualmente, en el departamento de Sucre se está presentando deficiente capacidad de respuesta institucional del Fondo Rotatorio de Estupefacientes FRE-Sucre propiciado por deficientes procesos logísticos y operativos en este fondo que a su vez, se debe a insuficiente disponibilidad de mobiliario, equipos e insumos para el cumplimiento de funciones logísticas y administrativas y a la deficiente gestión de recursos para la implementación de acciones en el FRE. Todo lo anterior, en su conjunto genera poca disponibilidad de Medicamentos Monopolio del Estado o de Control Especial que conlleva a un desabastecimiento de los mismos, a su vez que a la afectación de la prestación de servicios de salud de control especial; por otro lado, se presentan deficientes procesos de asistencia técnica a las Instituciones Prestadoras de Servicios de Salud sobre sustancias sometidas a fiscalización, medicamentos y productos que las contengan, situación que conlleva al uso desmedido de medicamentos y sustancias sometidas a fiscalización y en general, al deterioro de la calidad de vida de los habitantes del departamento de Sucre.</t>
  </si>
  <si>
    <t>Reporte Ficha actualizada del proyecto_29072026212513.xlsx</t>
  </si>
  <si>
    <t xml:space="preserve">Mejorar las condiciones habitacionales de la población vulnerable en el departamento de Sucre </t>
  </si>
  <si>
    <t>Deficientes condiciones habitacionales de población vulnerable en el departamento de Sucre</t>
  </si>
  <si>
    <t>En el Departamento de Sucre es necesario lograr un cierre de brechas, especialmente en términos de pobreza y de garantías en los derechos sociales de los pobladores. Para ello, se deben mejorar las condiciones de habitabilidad de la población.
El déficit cualitativo de Vivienda incluye el número de viviendas que no cumplen con estándares mínimos de calidad y por ello no ofrecen una calidad de vida adecuada para sus habitantes. Estas deficiencias están representadas en la calidad de los materiales de construcción, el espacio mínimo requerido habitable (hacinamiento mitigable y cocina), accesibilidad de servicios públicos domiciliarios y mejoramiento o ampliación de la unidad habitacional. 
En las zonas rurales el concepto de servicios públicos presenta algunas consideraciones: no es necesario contar con recolección de basuras, tampoco que los servicios sanitarios estén conectados al alcantarillado; el suministro de agua puede ser tanto por acueducto, como a través de pozo. Actualmente en el Departamento de Sucre existen un 12,7% de hogares en hacinamiento crítico que contribuye al deterioro paulatino de la vivienda y a problemas de índole psicosocial que afecta la sana convivencia y calidad de vida de sus moradores.</t>
  </si>
  <si>
    <t>Ejecutar procesos constructivos que cumplan con las especificaciones Técnicas</t>
  </si>
  <si>
    <t>Reporte Ficha actualizada del proyecto_03082026224703.xlsx</t>
  </si>
  <si>
    <t>Fortalecer la capacidad tecnológica para la gestión tributaria en la oficina de rentas de la secretaria de hacienda de la gobernación de Sucre.</t>
  </si>
  <si>
    <t>Débil gestión administrativa de los tributos del Departamento de Sucre</t>
  </si>
  <si>
    <t xml:space="preserve">La Gobernación de Sucre, por no disponer de un sistema de información de manera continua necesita contratar la prestación de los servicios especializados para la realización de los procesos tributarios inherentes a la liquidación de estampillas y demás procesos administrativos. En este sentido, la Gobernación de Sucre, experimenta la ausencia de procesos digitales, una de las áreas más afectadas fue la oficina de rentas de la Secretaria de hacienda de la Gobernación de Sucre, que, a pesar de contar con un software de gestión tributaria, este no tenía las actualizaciones necesarias para responder a las nuevas demandas ciudadanas de servicios completamente digitales.
con la implementación del proyecto " Fortalecimiento DE LA GESTION ADMINISTRATIVA DE LOS TRIBUTOS DEPARTAMENTALES ETAPA 1 DE LA SECRETARIA DE HACIENDA DE LA GOBERNACION DE Sucre el Cual tubo procesos de modernización orientada a la participación ciudadana, procesos como el pago de estampillas de contratistas, pago de pasaporte, estampillas Pro cultura, Pro desarrollo y pro deporte, también el pago por PSE para el módulo de degüello, sobretasa y las estampillas; el acceso oportuno a la información, y la facilidad de pagos, ha ocasionado una fuerte capacidad de los sistemas de información; por otro lado, la actualización del personal de la oficina de rentas de la Gobernación de Sucre con respecto al uso de tecnologías de la información ha sido eficiente para la gestión tributaria, por lo cual, es fundamental la actualización contractual del software para la continuidad del respectivo soporte mantenimiento y actualización con el proveedor del software actual; actualización sin la cual, la capacidad tecnológica de la oficina de rentas queda reducida y limitada, generando una débil gestión administrativa de los tributos departamentales; que con el tiempo y a mediano y corto plazo se traduciría en un débil desempeño fiscal del departamento.
</t>
  </si>
  <si>
    <t>Renovar la actualización de los sistemas de información de gestión tributaria de la secretaria de hacienda de la gobernación de Sucre.</t>
  </si>
  <si>
    <t xml:space="preserve">Servicios de información implementados     (Producto principal del proyecto) </t>
  </si>
  <si>
    <t>Reporte Ficha actualizada del proyecto_03082026224725.xlsx</t>
  </si>
  <si>
    <t>Fortalecer el control de transporte y la trazabilidad de productos generadores de impuestos al consumo de cervezas, licores y cigarrillos en
el Departamento de Sucre.</t>
  </si>
  <si>
    <t>Débil control del transporte y la trazabilidad de productos generadores de impuestos al consumo de cervezas, bebidas alcohólicas y cigarrillo en el Departamento de Sucre.</t>
  </si>
  <si>
    <t>En la actualidad el departamento de Sucre no cuenta con un sistema informático para el control integral del impuesto al consumo de cervezas, licores y cigarrillos, lo que se ve reflejado en la demora de los procesos, afectando los recaudos por estos conceptos. Para el adecuado control del impuesto al consumo es necesario que exista interconexión entre el departamento de Sucre y los demás departamentos del país que introducen productos a nuestro territorio. Para ello se requiere la implementación de un sistema informático para el control integral, que permita a la administración departamental garantizar el recaudo del impuesto. Por esta razón se hace necesario contratar estos servicios con una entidad especializada para dotar al departamento de un sistema de información que permita agilizar los trámites y asesorar al personal de la Subsecretaría de Gestión Tributaria encargado de la fiscalización del impuesto al consumo.</t>
  </si>
  <si>
    <t>Fortalecer el sistema de interconexión para el control del transporte y trazabilidad de productos generadores de impuestos al consumo en el departamento de Sucre.</t>
  </si>
  <si>
    <t>Reporte Ficha actualizada del proyecto_29072026224345.xlsx</t>
  </si>
  <si>
    <t xml:space="preserve">Mejorar los procesos relacionados con el seguimiento y control a la ejecución de proyectos de inversión en el departamento de Sucre. 
</t>
  </si>
  <si>
    <t>Limitaciones en los procesos relacionados con el seguimiento y control a la ejecución de proyectos de inversión en el departamento de Sucre.</t>
  </si>
  <si>
    <t>En el departamento de Sucre, la gestión de proyectos y recursos públicos enfrenta desafíos significativos que comprometen su eficacia, transparencia y capacidad de respuesta ante requerimientos de entes de control. Este escenario se complica debido a diversos factores entrelazados. En primer lugar, la dependencia de procesos manuales y descentralizados dificulta el seguimiento detallado de la ejecución de recursos. La falta de herramientas tecnológicas adecuadas limita la capacidad de la entidad para recopilar, analizar y presentar datos de manera eficiente, generando descoordinación entre sistemas clave como SECOP II y SUIFP.
Además, la insuficiente capacitación del personal encargado de la gestión de proyectos y la ausencia de un seguimiento efectivo de sus actividades pueden contribuir a una mayor probabilidad de errores y omisiones. Por último, la falta de mecanismos sólidos de supervisión y control interno dentro de la entidad aumenta el riesgo de que las irregularidades pasen desapercibidas o no se aborden de manera oportuna; por lo que es necesario articular de maneta correcta los procesos relacionados y así contar con una primera línea de defensa jurídica de la entidad, abordando estas deficiencias y fortaleciendo la gestión de proyectos y recursos públicos.</t>
  </si>
  <si>
    <t>Desarrollar e implementar una plataforma tecnológica que centralice la información relacionada con la evaluación, asignación y ejecución de proyectos,</t>
  </si>
  <si>
    <t>Reporte Ficha actualizada del proyecto_29072026220955.xlsx</t>
  </si>
  <si>
    <t>Fortalecer la gestión administrativa de los tributos del departamento de Sucre</t>
  </si>
  <si>
    <t>Débil gestión administrativa de los tributos del Departamento de Sucre.</t>
  </si>
  <si>
    <t xml:space="preserve">En la gobernación de Sucre existe débil gestión administrativa de los tributos del departamento de Sucre, debido a la insuficiente capacidad tecnológica para la gestión tributaria y a la poca actualización de los sistemas de información de gestión tributaria de la secretaria de hacienda. Lo que conlleva a un débil índice de desempeño fiscal en el Departamento de Sucre, limitada inversión social y pérdida de la confianza institucional.
En este sentido, la Gobernación de Sucre, experimenta la ausencia de procesos digitales, una de las áreas más afectadas fue la oficina de rentas de la Secretaria de hacienda, la cual a pesar de contar con un software de gestión tributaria, este no tiene las actualizaciones necesarias para responder a las nuevas demandas ciudadanas de servicios completamente digitales.
</t>
  </si>
  <si>
    <t>Mejorar la capacidad tecnológica para la gestión tributaria de la Gobernación de Sucre.</t>
  </si>
  <si>
    <t>Reporte Ficha actualizada del proyecto_03082026222218.xlsx</t>
  </si>
  <si>
    <t>2024002700008</t>
  </si>
  <si>
    <t>Fortalecer el control de transporte y la trazabilidad de productos generadores de impuestos al consumo de cervezas, licores y cigarrillos en 
el Departamento de Sucre.</t>
  </si>
  <si>
    <t>En la actualidad el departamento de Sucre no cuenta con un sistema informático para el control integral del impuesto al consumo de cervezas, licores y cigarrillos, lo que se ve reflejado en la demora de los procesos, afectando los recaudos por estos conceptos. Para el adecuado control del impuesto al consumo es necesario que exista interconexión entre el departamento de Sucre y los departamentos del país que introducen productos a nuestro territorio. Para ello se requiere la implementación de un sistema informático para el control integral, que permita a la administración departamental garantizar el recaudo del impuesto.  Por esta razón se hace necesario contratar estos servicios con una entidad especializada para dotar al departamento de un sistema de información que permita agilizar los trámites y asesorar al personal de la Subsecretaría de Gestión Tributaria encargado de la fiscalización del impuesto al consumo.</t>
  </si>
  <si>
    <t>Reporte Ficha actualizada del proyecto_29072026220202.xlsx</t>
  </si>
  <si>
    <t xml:space="preserve">Fortalecer la estrategia de reacción, inteligencia e investigación por parte de las entidades que hacen parte del comité de orden público en el Departamento de Sucre. </t>
  </si>
  <si>
    <t>Deficientes capacidades de reacción, inteligencia e investigación por parte de las entidades que hacen parte del comité de orden público en el departamento de sucre.</t>
  </si>
  <si>
    <t>En el departamento de Sucre, las entidades encargadas de la seguridad y la justicia, como la Policía Nacional y la Fiscalía General de la Nación, enfrentan limitaciones operativas derivadas del deterioro y la insuficiencia del parque automotor institucional. Estas deficiencias afectan la capacidad de respuesta, la movilidad del personal y la eficiencia en el cumplimiento de sus funciones misionales.
La Policía Nacional requiere fortalecer sus capacidades de movilidad e inteligencia mediante la adquisición de motocicletas especializadas, que permitan realizar labores de patrullaje, seguimiento y recolección de información en zonas urbanas y rurales. Las motocicletas actualmente en uso han cumplido su vida útil, presentando fallas mecánicas frecuentes que incrementan los costos de mantenimiento y reducen la disponibilidad operativa. Esta renovación es esencial para mejorar la cobertura, la reacción ante situaciones de orden público y las acciones de prevención del delito.
Por su parte, la Fiscalía General de la Nación necesita incorporar un vehículo tipo necromóvil, destinado al levantamiento y traslado de cuerpos en condiciones seguras y dignas, fortaleciendo así la atención en las escenas del crimen y la preservación de la cadena de custodia. Este equipo es fundamental para garantizar un adecuado manejo técnico-científico de las investigaciones judiciales en el territorio.
La situación actual limita la eficacia institucional y afecta la percepción de seguridad y justicia entre la ciudadanía. Por ello, se hace necesaria la adquisición de estos vehículos, que permitirán optimizar las operaciones de la Policía y la Fiscalía en Sucre, fortalecer la presencia institucional, mejorar la capacidad de respuesta y contribuir al mantenimiento del orden público, la seguridad y la convivencia ciudadana en el departamento.</t>
  </si>
  <si>
    <t>Adquirir vehículos para las entidades que hacen parte del comité de orden en el Departamento de Sucre.</t>
  </si>
  <si>
    <t xml:space="preserve">Servicio de dotación para la movilidad operacional y el apoyo logístico     (Producto principal del proyecto) </t>
  </si>
  <si>
    <t>Reporte Ficha actualizada del proyecto_03082026224611.xlsx</t>
  </si>
  <si>
    <t>202500000000817</t>
  </si>
  <si>
    <t>Fortalecer las capacidades de reacción de la infantería de marina y actividades de vigilancia y traslado del personal privado de la libertad no condenado y de detención domiciliaria por parte del IMPEC en el departamento de sucre.</t>
  </si>
  <si>
    <t>Deficientes capacidades de reacción de la infantería de marina y actividades de vigilancia y traslado del personal privado de la libertad no condenado y de detención domiciliaria por parte del IMPEC en el departamento de sucre.</t>
  </si>
  <si>
    <t>En el departamento de Sucre, tanto el Instituto Nacional Penitenciario y Carcelario (INPEC) como la Infantería de Marina enfrentan serias limitaciones operativas debido a la insuficiencia y deterioro del parque automotor. El INPEC carece de vehículos adecuados para el transporte de personal, internos y equipos logísticos hacia los centros penitenciarios, lo que retrasa las operaciones, incrementa los costos de mantenimiento y compromete la seguridad durante los traslados. Estas dificultades se agravan en zonas rurales o de difícil acceso, donde la infraestructura vial es deficiente.
Por otro lado, la Infantería de Marina opera en áreas de alta complejidad como el Golfo de Morrosquillo, los Montes de María y La Mojana sucreña, donde el rápido despliegue de tropas y patrullajes constantes son esenciales para contrarrestar actividades ilegales como el narcotráfico y la extorsión. . Sin embargo, los vehículos disponibles no son suficientes ni están diseñados para las exigencias del terreno, lo que limita la capacidad de respuesta y afecta la eficacia en el control territorial.
La situación actual compromete tanto la seguridad ciudadana como la percepción de protección en la región. Es urgente adquirir un parque automotor moderno y especializado que permita optimizar las operaciones del INPEC y la Infantería de Marina, fortaleciendo así su capacidad de respuesta y mejorando la seguridad en Sucre. Esta inversión es clave para garantizar el cumplimiento efectivo de sus funciones y así puedan mejorar la seguridad y convivencia ciudadana en el departamento de sucre.</t>
  </si>
  <si>
    <t>Adquirir vehículos para operaciones de patrullaje de la infantería de marina y el INPEC en el Departamento de Sucre.</t>
  </si>
  <si>
    <t>Reporte Ficha actualizada del proyecto_03082026223922.xlsx</t>
  </si>
  <si>
    <t>Fortalecer la estrategia patrullajes, operativos, vigilancia y protección por parte de las entidades como fiscalía general de la nación,
migración y armada en el Departamento de Sucre.</t>
  </si>
  <si>
    <t>Deficientes patrullajes, operativos, vigilancia y protección por parte de las entidades que hacen parte del comité de orden público en el Departamento de Sucre.</t>
  </si>
  <si>
    <t>El Departamento de Sucre, por su ubicación estratégica frente al mar caribe resulta ser un territorio de interés para el negocio del
narcotráfico, lo que permite la presencia permanente de bandas criminales organizadas en el territorio, las cuales operan en algunos
municipios, especialmente en los de las subregiones de las Sabanas, la Mojana y el Golfo del Morrosquillo, las cuales en el desarrollo de su actividad criminal realizan una serie de hechos delictivos que impactan en la seguridad y convivencia del departamento, como lo son los homicidios, extorsiones, hurtos y trafico local de estupefacientes.
Actualmente, la armada Nacional, fiscalía, policía y migración Colombia presentan deficientes patrullajes, operativos, reacción e inteligencia e investigación para  prevenir las conductas delictivas en el Departamento de Sucre. debido que en la actualidad los vehículos son insuficientes para la realización de operaciones.
Debido a esto, la la armada Nacional, fiscalía, policía y migración Colombia tiene diferentes problemas respecto a patrullajes, operativos, reacción y inteligencia e investigación, los cuales son deficientes para cubrir todo el departamento. Por lo cual es necesario que se realicen más operaciones ya que las  actuales resultan ser insuficientes.
Las entidades que hacen parte del comité de orden publico presenta parque automotor insuficientes para la realización operaciones que ayuden a mejorar la seguridad y convivencia ciudadana esto  impide que la fuerza pública ejerza las labores de control efectivo del territorio, aumentando los tiempos de reacción, situación presente por la ausencia de recursos. Situación que se refleja de manera significativa en: Aumento en la criminalidad; Aumento de los hurtos al comercio y civiles y, el aumento en las tasas de homicidios, afectando negativamente la percepción de la ciudadanía sucreña frente al fenómeno de la seguridad.</t>
  </si>
  <si>
    <t>Adquirir vehículos para las entidades como fiscalía general de la nación, migración y armada en el Departamento de Sucre.</t>
  </si>
  <si>
    <t>Reporte Ficha actualizada del proyecto_29072026223226.xlsx</t>
  </si>
  <si>
    <t>2025002700019</t>
  </si>
  <si>
    <t>Asignaciones directas</t>
  </si>
  <si>
    <t xml:space="preserve">Mejorar las condiciones físicas y locativas de la Institución Educativa El Mamón
</t>
  </si>
  <si>
    <t>Deficientes condiciones físicas y locativas de la Institución Educativa El Mamón, municipio de Corozal, Sucre</t>
  </si>
  <si>
    <t xml:space="preserve">La Institución Educativa El Mamón, en el municipio de Corozal, Sucre, enfrenta serias deficiencias en sus condiciones físicas y locativas, afectando directamente el desarrollo académico y el bienestar de la comunidad estudiantil. Los espacios educativos inadecuados, sumados al deterioro de la infraestructura causado por el uso y las inclemencias climáticas, han generado un ambiente poco propicio para el aprendizaje. Además, el alto porcentaje de infraestructura educativa que no cumple con los estándares técnicos de calidad, junto con la falta de prioridad y recursos para la ejecución de proyectos en el sector educativo, han contribuido a agravar la situación.
Como consecuencia directa, se ha evidenciado una creciente desmotivación en los estudiantes, un aumento del riesgo por permanecer en ambientes inseguros y una mayor tasa de deserción escolar. Indirectamente, esto ha provocado la repetición de cursos, un incremento en los incidentes y accidentes dentro de la institución, así como una mayor informalidad laboral en la comunidad, afectando el desarrollo social y económico de la región. Ante esta problemática, es urgente la intervención para mejorar la infraestructura, garantizando condiciones dignas y seguras para el aprendizaje.
</t>
  </si>
  <si>
    <t>Corozal</t>
  </si>
  <si>
    <t>Mejorar las condiciones de infraestructura física para los estudiantes, docentes y directivos</t>
  </si>
  <si>
    <t xml:space="preserve">Infraestructura educativa mejorada     (Producto principal del proyecto) </t>
  </si>
  <si>
    <t>Reporte Ficha actualizada del proyecto_03082026224240.xlsx</t>
  </si>
  <si>
    <t>Mejorar las condiciones del sistema educativo para el desarrollo de competencias de la población en edad escolar de la sede primaria de la I.E. Buenavista</t>
  </si>
  <si>
    <t>Limitadas condiciones del sistema educativo para el desarrollo de competencias en la I.E. Buenavista – Sede primaria</t>
  </si>
  <si>
    <t>La baja calidad y pertinencia en todos los niveles educativos en la I.E. Buenavista en este caso especial en la Sede Primaria, por la insuficiente y deficiente infraestructura física; sigue siendo una problemática presente en la educación en el municipio de Buenavista, el departamento de Sucre y Colombia, limitando la formación y el desarrollo de competencias para el trabajo y para la vida. Las coberturas netas en la educación básica primaria apenas superan el 80%, y se presenta aún una baja cobertura de la educación media.
Aspectos como la falta de gestión de recursos para el mejoramiento de la infraestructura física de la I.E. Buenavista, la baja apropiación social de los programas y proyectos educativos, el bajo desarrollo de estrategias pedagógicas innovadoras acordes a la vocación de las regiones, la insuficiente infraestructura y el reducido acceso a la educación media en zonas urbanas y rurales, se convierten en elementos críticos para consolidar una formación de calidad e integral en  primaria y en todos los niveles y a lo largo de la vida.</t>
  </si>
  <si>
    <t>Contar con espacios adecuados para una formación integral</t>
  </si>
  <si>
    <t>Infraestructura educativa mejorada</t>
  </si>
  <si>
    <t>Reporte Ficha actualizada del proyecto_29072026223948.xlsx</t>
  </si>
  <si>
    <t>Mejorar la seguridad de la comunidad estudiantil</t>
  </si>
  <si>
    <t>Inseguridad en la comunidad estudiantil</t>
  </si>
  <si>
    <t xml:space="preserve">La institución educativa Mariscal Sucre del municipio de Sampués presentan problemas de inseguridad, por lo que han sido victima de situaciones con personas externas que ingresan al predio y amenazan la seguridad y bienestar de os estudiantes y docentes. La falta de un cerramiento en los alrededores de la institución ocasiona este tipo de situaciones y a la vez fomenta el expendio de droga y los atracos. </t>
  </si>
  <si>
    <t>Construir un cerramiento adecuado en la institución</t>
  </si>
  <si>
    <t>Reporte Ficha actualizada del proyecto_03082026215132.xlsx</t>
  </si>
  <si>
    <t>2024002700043</t>
  </si>
  <si>
    <t>MEJORAR LA PRESTACIÓN DE SERVICIOS EDUCATIVOS EN DEL CDI RAYITO DE LUZ EN EL MUNICIPIO DE SINCÉ.</t>
  </si>
  <si>
    <t>DEFICIENTE PRESTACIÓN DE SERVICIOS EDUCATIVOS EN DEL CDI RAYITO DE LUZ EN EL MUNICIPIO DE SINCÉ.</t>
  </si>
  <si>
    <t xml:space="preserve">Actualmente se presenta una prestación del servicio educativo deficiente en el CDI Rayito de Luz, en el municipio de Sincé. Esto causado básicamente por la falta de mantenimientos rutinarios y preventivos a la infraestructura física. Produciendo un probable alquiler de una infraestructura física que cumpla con las normas Técnicas para prestar un mejor servicio, de igual forma el deficiente servicio ocasiona la disminución de los cupos escolares. </t>
  </si>
  <si>
    <t>Realizar mantenimientos periódicos a la infraestructura Física</t>
  </si>
  <si>
    <t>Reporte Ficha actualizada del proyecto_29072026223457.xlsx</t>
  </si>
  <si>
    <t>2026002700007</t>
  </si>
  <si>
    <t>Mejorar las condiciones locativas para la formación y el desarrollo de competencias básicas en la Institución Educativa Gabriel García 
Márquez sede Ospina Pérez II.</t>
  </si>
  <si>
    <t>Limitadas condiciones locativas para la formación y el desarrollo de competencias básicas en la Institución Educativa Gabriel García Marques sede Ospina Perez II.</t>
  </si>
  <si>
    <t>La infraestructura física de la Institución Educativa Gabriel García Márquez sede Ospina Pérez II en el municipio de Corozal enfrenta un 
deterioro físico significativo debido a su antigüedad y a la falta de mantenimiento preventivo. Esta situación se manifiesta en la presencia de espacios inadecuados e insuficientes para una formación integral.
A nivel general, la infraestructura presenta un déficit en el cumplimiento de las condiciones mínimas de calidad. Específicamente, las 
instalaciones carecen de buenos acabados estéticos en las aulas, y no cuentan con espacios de esparcimiento ni zonas de circulación 
accesibles que estén acordes con la NTC 4595 de 2020 en su tercera actualización y el RETIE.
El resultado de estas deficiencias locativas es una situación que perturba el desarrollo normal del periodo escolar, generando efectos 
negativos en la comunidad, lo que conlleva a un aumento en la deserción escolar y contribuye a la baja calidad de la educación en el 
municipio. Esto, a su vez, deriva en consecuencias indirectas como el aumento de factores de riesgo asociados a la desescolarización y la dificultad para acceder a la educación superior y al mercado laboral por parte de la población afectada.
Por lo tanto, la situación actual es crítica, ya que la infraestructura no proporciona espacios dignos para la ejecución del periodo escolar, 
comprometiendo la calidad educativa de los estudiantes de la Institución.</t>
  </si>
  <si>
    <t>Adecuar la infraestructura educativa en la IE Gabriel García Márquez sede Ospina Pérez II</t>
  </si>
  <si>
    <t>Reporte Ficha actualizada del proyecto_03082026222348.xlsx</t>
  </si>
  <si>
    <t>2024002700029</t>
  </si>
  <si>
    <t>Aminorar las condiciones de inseguridad en la zona de intervención de la Gobernación de Sucre.</t>
  </si>
  <si>
    <t>Incremento de las condiciones de inseguridad en la zona de intervención de la Gobernación de Sucre</t>
  </si>
  <si>
    <t>El incremento de las condiciones de inseguridad en la zona de intervención de la Gobernación de Sucre es una problemática que conlleva múltiples implicaciones negativas para la comunidad y el desarrollo de la región. Este aumento en los niveles de inseguridad puede manifestarse de diversas maneras, incluyendo el incremento de delitos como robos, hurtos, asaltos, vandalismo, y otros actos delictivos que afectan la tranquilidad y el bienestar de los residentes.
Uno de los principales efectos de este incremento de la inseguridad es el deterioro del tejido social y la pérdida de confianza entre los habitantes de la zona. Cuando las personas se sienten vulnerables y amenazadas por la criminalidad, es común que se retraigan en sus interacciones sociales y adopten comportamientos más cautelosos, lo que puede conducir a una disminución en el sentido de comunidad y solidaridad entre los vecinos. Además, el miedo constante a ser víctima de un delito puede generar estrés, ansiedad y otros problemas de salud mental en la población afectada.</t>
  </si>
  <si>
    <t>Desarrollar cerramiento para la protección del espacio físico de intervención de la Gobernación de Sucre</t>
  </si>
  <si>
    <t>4501069</t>
  </si>
  <si>
    <t>Infraestructura de soporte construida</t>
  </si>
  <si>
    <t>Reporte Ficha actualizada del proyecto_03082026224326.xlsx</t>
  </si>
  <si>
    <t>2024002700129</t>
  </si>
  <si>
    <t xml:space="preserve">Promover la inserción de los productores agropecuarios y artesanales del departamento de sucre mediante la participación en la muestra gastronómica, agroindustrial, comercial y artesanal y 44° exposición equina grado A </t>
  </si>
  <si>
    <t>Bajos niveles de inserción de la economía comunitaria familiar y campesina en cadenas de valor agropecuarias y no agropecuarias del Departamento de Sucre.</t>
  </si>
  <si>
    <t xml:space="preserve">En el departamento de Sucre existen bajos niveles de inserción de la economía comunitaria familiar y campesina en cadenas de valor agropecuarias y no agropecuarias del Departamento de Sucre, debido a el bajo aprovechamiento de esquemas de comercialización a escala local y departamental por parte de las organizaciones agropecuarias y artesanales, pocas estrategias para apoyo institucional a organizaciones de Economía Comunitaria Familiar y Campesina, débiles condiciones del entorno para la comercialización de productos rurales. Lo que conlleva al bajo nivel de desarrollo de los esquemas de comercialización a escala local y departamental, ineficiencia en las estrategias de planeación, débil nivel de ingresos económicos, familiares y campesino.
</t>
  </si>
  <si>
    <t>Servicio de asesoría técnica para el emprendimiento</t>
  </si>
  <si>
    <t>Número de emprendimientos</t>
  </si>
  <si>
    <t>Reporte Ficha actualizada del proyecto_29072026220946.xlsx</t>
  </si>
  <si>
    <t>Fortalecer la sostenibilidad económica y la competitividad de las unidades productivas del sector de confecciones, costurería y modistería del municipio de San Antonio de Palmito, departamento de Sucre</t>
  </si>
  <si>
    <t>Limitadas posibilidades de comercialización de los productos del sector de confecciones, costurería y modistería en el municipio de San Antonio de Palmito, departamento de Sucre.</t>
  </si>
  <si>
    <t>En el Municipio de San Antonio de Palmito existe un débil desarrollo de capacidades técnicas de diseño de productos del sector de confecciones, costurería y modistería; debido al poco acceso a procesos de formación y asesoría técnica por parte de las unidades productivas y al poco apoyo por parte de las entidades estatales para la atención empresarial al sector; para el logro de la autonomía y sostenibilidad de sus negocios. Lo que conlleva a que este sector tenga pocas posibilidades de comercialización de sus productos y la disminución de sus niveles de competitividad.</t>
  </si>
  <si>
    <t>Palmito</t>
  </si>
  <si>
    <t>Promover el acceso a procesos de formación y asesoría técnica por parte de las unidades productivas del sector de confecciones, costurería y modistería en el municipio de San Antonio de Palmito del departamento de Sucre.</t>
  </si>
  <si>
    <t xml:space="preserve">Servicio de asesoría técnica para el emprendimiento     (Producto principal del proyecto) </t>
  </si>
  <si>
    <t>Reporte Ficha actualizada del proyecto_03082026223608.xlsx</t>
  </si>
  <si>
    <t>2024002700059</t>
  </si>
  <si>
    <t>Promover la promoción y visibilización de los productores agropecuarios y artesanales del departamento de Sucre</t>
  </si>
  <si>
    <t>Débil promoción y visibilización de los productores agropecuarios y artesanales del departamento de Sucre</t>
  </si>
  <si>
    <t xml:space="preserve">La tendencia creciente de desplazamiento forzado a la que se ha sometido la población rural en Colombia y que tan sólo el 7,46% de tierras abandonadas o despojadas se hubieran recuperado, reflejan la tendencia de ofensiva hacia el campesinado, este sector de la población que, junto a otros factores, revelan el proceso de “des-campesinización” del país. Sumado a lo anterior, se debe tener en cuenta, además, que desde 1990 se ha declarado política pública el traslado de la fuerza de trabajo rural agraria al trabajo urbano o rural no agrario.
La Organización de las Naciones Unidas para la Alimentación y la Agricultura (FAO), ha señalado que el hambre en el planeta ya iba en aumento mucho antes de la crisis alimentaria: Desde el año de 1995 ha crecido constantemente el número de personas subnutridas en el planeta, coincidiendo con el despliegue global del neoliberalismo, encontrando su pico más alto en el 2009, con 1.020 millones de personas. El hambre ha tenido como origen, no la disminución de las cosechas, 42 mucho menos reducciones en la producción de alimentos11, sino la imposibilidad de acceder a ellos como consecuencia de sus precios, de la especulación en los mercados de alimentos, del desempleo y la pobreza mundial.
La falta de tierra propia es, de todos modos, un factor que conspira contra una mayor participación de las unidades campesinas en la producción y una mayor retribución por su producción, ya que el campesino que usa tierra ajena tiene que pagar arriendos que pueden representar el 29% de sus costos de producción o someterse a aparcerías o mediería en las cuales el dueño de la tierra, aportando entre el 35 y 40% de los costos se apropia del 60 al 65% de los ingresos (Forero, 2010, p. 110). 
</t>
  </si>
  <si>
    <t>Aprovechar los esquemas de comercialización a escala local y departamental por parte de productores agropecuarios y artesanales del departamento de Sucre.</t>
  </si>
  <si>
    <t>Reporte Ficha actualizada del proyecto_03082026223505.xlsx</t>
  </si>
  <si>
    <t>2024002700045</t>
  </si>
  <si>
    <t>Comercio, industria y turismo</t>
  </si>
  <si>
    <t>Fortalecer el posicionamiento del destino turístico Sucre en los mercados internacionales.</t>
  </si>
  <si>
    <t>Bajo posicionamiento del destino Sucre a nivel internacional.</t>
  </si>
  <si>
    <t xml:space="preserve">De acuerdo con el Centro Información Turística – CITUR (www.citur.gov.co), la plataforma de análisis sectorial del Ministerio de Comercio, Industria y Turismo, (2021), el diagnóstico de la realidad de oferta y demanda turística del departamento de Sucre:
•	Prestadores de servicios turísticos en Sucre activos en el Registro Nacional de Turismo – RNT: 819
•	Llegada de Pasajeros aéreos nacionales en vuelos regulares: 15.066
•	Visitantes extranjeros no residentes: 490
•	Total, Camas Establecimientos de Alojamiento y Hospedaje:  18.835
•	Establecimientos de Alojamiento y Hospedaje (Hoteles, cabañas, apartahoteles, viviendas turísticas, condominios): 718
•	Total, Habitaciones Establecimientos de Alojamiento y Hospedaje: 7.982
El mediano posicionamiento del Departamento de Sucre como destino turístico y cultural, se debe principalmente a la explotación del turismo de sol y playa en el Golfo de Morrosquillo, cuyo municipio más conocido es el municipio de Coveñas, pero también en el departamento se viene explotando el turismo cultural y el turismo de naturaleza, sin embargo, es evidente el escaso relacionamiento comercial entre prestadores de servicios turísticos de Sucre y los empresarios de destinos emisivos, así como la deficiente visibilización de los atractivos turísticos de Sucre principalmente en los tipos de turismo de Naturaleza y Cultural, provocando que se gestionen pocos espacios de promoción de estos destinos turísticos, así como de las empresas prestadoras de servicios turísticos, complementarios y de apoyo generando así bajo posicionamiento del departamento de Sucre como destino turístico en los mercados nacional e internacional; esta problemática conlleva efectos a corto, mediano y largo plazo para la competitividad del departamento dando como resultado poca afluencia de viajeros a los destinos turísticos del departamento de Sucre y por lo tanto disminución de ingresos a empresas y comunidades del sector Turismo en el departamento de Sucre.
</t>
  </si>
  <si>
    <t>Generar espacios de promoción y visibilización para los atractivos turísticos y culturales del departamento.</t>
  </si>
  <si>
    <t>Reporte Ficha actualizada del proyecto_03082026222319.xlsx</t>
  </si>
  <si>
    <t>2024002700025</t>
  </si>
  <si>
    <t>Promocionar la oferta turística del Departamento de Sucre en los mercados internacionales mediante la participación en la Mobile World en su versión correspondiente al año 2024</t>
  </si>
  <si>
    <t>Bajo posicionamiento del destino turístico Sucre en los mercados internacionales</t>
  </si>
  <si>
    <t xml:space="preserve">El bajo posicionamiento del destino turístico Sucre en los mercados internacionales constituye una problemática que limita el potencial de desarrollo económico y social de esta región colombiana, ubicada en la hermosa región Caribe del país. A pesar de contar con una rica historia, una cultura vibrante y una diversidad natural impresionante, Sucre enfrenta desafíos significativos para atraer la atención de los turistas internacionales y competir con otros destinos regionales y globales. Uno de los principales factores que contribuyen al bajo posicionamiento de Sucre en los mercados internacionales es la falta de una estrategia de marketing turístico efectiva y coordinada. La promoción turística de la región en el ámbito internacional suele ser limitada y dispersa, lo que dificulta la creación de una imagen coherente y atractiva de Sucre como destino turístico. La ausencia de una marca turística sólida y reconocible dificulta la diferenciación de Sucre frente a otros destinos competidores y limita su capacidad para captar la atención de los potenciales visitantes internacionales.
Además, la infraestructura turística en Sucre aún presenta deficiencias en términos de accesibilidad, calidad y variedad de servicios. La falta de conexiones aéreas directas con importantes mercados emisores de turistas, la escasez de opciones de alojamiento de calidad y la limitada oferta de actividades y experiencias turísticas pueden disuadir a los viajeros internacionales de visitar Sucre y optar por destinos más desarrollados y consolidados.Otro desafío importante es la percepción negativa de Sucre en algunos mercados internacionales debido a preocupaciones sobre la seguridad y la estabilidad política en Colombia. Aunque Sucre no es una de las regiones más afectadas por la violencia o la inestabilidad, la imagen general del país puede afectar la decisión de los turistas internacionales de visitar la región. </t>
  </si>
  <si>
    <t>Promocionar la oferta turística del Departamento de Sucre en los mercados internacionales mediante la participación en la Mobile World en su versión correspondiente al año 2024.</t>
  </si>
  <si>
    <t>Reporte Ficha actualizada del proyecto_03082026230158.xlsx</t>
  </si>
  <si>
    <t>Fortalecer el posicionamiento del turismo, la cultura y la agroindustria del departamento de Sucre a nivel internacional.</t>
  </si>
  <si>
    <t>Bajo posicionamiento del turismo, la cultura y la agroindustria del Departamento Sucre a nivel internacional.</t>
  </si>
  <si>
    <t>De acuerdo con el Centro Información Turística -CITUR (www.citur.gov.co), la plataforma de análisis sectorial del Ministerio de Comercio, Industria y Turismo, (2021), el diagnóstico de la realidad de oferta y demanda turística del departamento de Sucre.
-Prestadores de servicios turísticos en Sucre activos en el Registro Nacional de Turismo - RNT: 819
-Llegada de Pasajeros aéreos nacionales en vuelos regulares: 15.066 
-Visitantes extranjeros no residentes: 490 
-Total, Camas Establecimientos de Alojamiento y Hospedaje: 18.835 
-Establecimientos de Alojamiento y Hospedaje (Hoteles, cabañas, apartahoteles, viviendas turísticas, condominios): 718 
-Total, Habitaciones Establecimientos de Alojamiento y Hospedaje: 7.982 
El mediano posicionamiento del Departamento de Sucre como destino turístico y cultural, se debe principalmente a la explotación del turismo de sol y playa en el Golfo de Morrosquillo, cuyo municipio más conocido es el municipio de Coveñas, pero tambien en el departamento se viene explotando el turismo cultural y el turismo de naturaleza, sin embargo, es evidente el escaso relacionamiento comercial entre prestadores de servicios turísticos de Sucre y los empresarios de destines emisivos, asi como la deficiente visibilizarían de los atractivos turísticos de Sucre principalmente en los tipos de turismo de Naturaleza y Cultural, provocando que se gestionen pocos espacios de promoción de estos destinos turísticos, asi como de las empresas prestadoras de servicios turísticos, complementarios y de apoyo 
generando asi bajo posicionamiento del departamento de Sucre como destino turístico en los mercados nacional e internacional; esta problemática conlleva efectos a corto, mediano y largo plazo para la competitividad del departamento dando como resultado poca afluencia de viajeros a los destinos turísticos del departamento de Sucre y por Io tanta disminución de ingresos a empresas y comunidades del sector Turismo en el departamento de Sucre.
Continuar en en doc</t>
  </si>
  <si>
    <t>Incrementar la visibilidad del departamento de Sucre como destino turístico y cultural a nivel internacional.</t>
  </si>
  <si>
    <t xml:space="preserve">Servicio de promoción turística     (Producto principal del proyecto) </t>
  </si>
  <si>
    <t>Reporte Ficha actualizada del proyecto_29072026222918.xlsx</t>
  </si>
  <si>
    <t>2023002700076</t>
  </si>
  <si>
    <t>Aumentar el índice de cobertura del servicio público de gas natural domiciliario en zonas rurales del departamento de Sucre.</t>
  </si>
  <si>
    <t>Bajo índice de cobertura del servicio público de gas natural domiciliario en zonas rurales del departamento de Sucre.</t>
  </si>
  <si>
    <t>La cobertura del servicio de gas natural domiciliario en las zonas rurales es muy baja con relación a las zonas urbanas del departamento de Sucre, lo anterior se debe en principio a la falta de cobertura de los operadores del servicio y las condiciones económicas de muchos de los hogares que en su mayoría son de estratos 1 y 2, haciendo que les sea inviable costear la conexión de este servicio por cuenta propia. En efecto, para las labores de cocción de sus alimentos, diariamente optan por el uso de otros combustibles sólidos, líquidos o gaseosos tales como el carbón, madera o queroseno entre los más comunes. Estos generan una carga contaminante afectando la calidad de aire y el medio ambiente en las zonas donde se utiliza, esto por supuesto afecta la salud de los hogares que lo utilizan generando principalmente respiratorias asociadas a la inhalación de químicos como el CO2 (Dióxido de Carbono), SO2 (dióxido de azufre), NOx (Óxido de nitrógeno) y compuestos orgánicos volátiles liberados por la combustión de estos combustibles. Algunas de estas familias optan por la compra de Gas Licuado de Petróleo por medio de pipetas, este es mucho menos contaminante que los anteriores pero su costo mensual es elevado afectando la economía mensual de dichas familias.</t>
  </si>
  <si>
    <t>Buenavista, Colosó, Corozal, El Roble, Galeras, Los Palmitos, Ovejas, Sampués, San José De Toluviejo</t>
  </si>
  <si>
    <t>Instalar redes de gas domiciliario en los hogares rurales</t>
  </si>
  <si>
    <t>2101012</t>
  </si>
  <si>
    <t xml:space="preserve">Servicio de apoyo financiero para subsidios a la oferta en el servicio público de gas     (Producto principal del proyecto) </t>
  </si>
  <si>
    <t>Número de usuarios</t>
  </si>
  <si>
    <t>210101200</t>
  </si>
  <si>
    <t>Usuarios beneficiados con subsidios a la oferta</t>
  </si>
  <si>
    <t>Fomentar el acceso a herramientas idóneas que faciliten la actividad agrícola en cada una de las IE</t>
  </si>
  <si>
    <t xml:space="preserve">Servicio educativo </t>
  </si>
  <si>
    <t xml:space="preserve">Servicios de información en materia educativa     (Producto principal del proyecto) </t>
  </si>
  <si>
    <t>Reporte Ficha actualizada del proyecto_29072026224050.xlsx</t>
  </si>
  <si>
    <t>202600000016600</t>
  </si>
  <si>
    <t>Agricultura y desarrollo rural</t>
  </si>
  <si>
    <t>Mejorar el proceso de pesaje de semovientes bovinos de los pequeños productores ganaderos asociados a COGAMOJANA en el Municipio de Majagual – Sucre</t>
  </si>
  <si>
    <t>Dificultad en el pesaje de semovientes para la comercialización bovina de los pequeños productores ganaderos asociados a COGAMOJANA en el municipio de Majagual – Sucre</t>
  </si>
  <si>
    <t>En la actualidad, los pequeños productores ganaderos del corregimiento de Las Palmitas en el  Municipio de Majagua (Sucre) y pertenecientes al comité de ganaderos de La Mojana COGAMOJANA que en sus registros reportan para el año 2023 un censo de 1.550 productores que no cuentan en sus procesos productivos con equipos de pesaje que les permita la comercialización de sus ganados en pie de forma adecuada, pesaje que comúnmente se realizan al ojo con cálculos imprecisos, perdiendo dinero en la comercialización de su ganado y generando disminución de los niveles de competitividad.</t>
  </si>
  <si>
    <t>Majagual</t>
  </si>
  <si>
    <t>Suministrar una báscula electrónica que facilite el pesaje de semovientes para el proceso de comercialización</t>
  </si>
  <si>
    <t xml:space="preserve">Servicio de apoyo financiero para el acceso a activos productivos y de comercialización     (Producto principal del proyecto) </t>
  </si>
  <si>
    <t>Reporte Ficha actualizada del proyecto_03082026213815.xlsx</t>
  </si>
  <si>
    <t>Aumentar la productividad y calidad del Yabolín elaborado en las unidades productivas del municipio de San Juan de Betulia - Sucre</t>
  </si>
  <si>
    <t>Baja productividad y calidad del Yabolín elaborado en las unidades productivas del municipio de San Juan de Betulia</t>
  </si>
  <si>
    <t>El municipio de San Juan de Betulia, se destaca por su actividad productiva y comercialización de Yabolín en el departamento de Sucre y en la Región Caribe. Sin embargo, en los últimos meses, la mayoría de los productores han enfrentado dificultades debido al incremento en el costo de los insumos necesarios para la elaboración de este producto característico. Esta situación ha llevado a una notable disminución en la producción y a una reducción en la calidad del Yabolín producido en las unidades productivas del municipio. Como resultado, los ingresos de las familias dedicadas a la comercialización se han visto afectados negativamente. Los fabricantes se han visto obligados a recurrir a materias primas de calidad inferior para la elaboración del Yabolín, lo que ha generado una disminución en la demanda del producto. Los consumidores buscan un producto fresco, crocante y de excelente calidad, y la falta de materias primas adecuadas ha provocado que muchos productores se vean obligados a suspender su actividad, dejando a algunas personas sin empleo.
Además de estos desafíos, se suma la falta de optimización y estandarización en los procesos productivos de las unidades productivas de
Yabolín en el municipio. Esta situación dificulta aún más la capacidad de los productores para mantener la calidad del producto y cumplir con las normas de buenas prácticas de manufactura (BPM). Además, la falta de dotación de indumentaria adecuada para los empleados agrava esta situación, ya que es fundamental para garantizar la higiene y seguridad en el proceso de producción.</t>
  </si>
  <si>
    <t>San Juan De Betulia</t>
  </si>
  <si>
    <t>Brindar asistencia técnica y capacitación en buenas prácticas de manufactura, inocuidad y optimización de procesos productivos.</t>
  </si>
  <si>
    <t>Reporte Ficha actualizada del proyecto_03082026213704.xlsx</t>
  </si>
  <si>
    <t>2023002700044</t>
  </si>
  <si>
    <t>Aumentar la productividad de arroz en la subregión Mojana del departamento de Sucre.</t>
  </si>
  <si>
    <t>Baja productividad de arroz en la subregión Mojana del departamento de Sucre.</t>
  </si>
  <si>
    <t>El departamento de Sucre cuenta con baja productividad de arroz en la subregión Mojana, debido a la dificultad de acceso a predios que permitan la funcionalidad de una planta operativa para la producción de arroz, por la poca gestión por parte de las entidades estatales para el fortalecimiento de la cadena productiva de arroz. Situación que se ve reflejada en la disminución de la oferta del arroz y los niveles de productividad en el departamento.
Las condiciones de trabajo de los agricultores son precarias. La tecnología disponible a nivel de maquinaria y equipos es insuficiente u obsoleta, por lo cual demoran más en sus actividades, incurren en sobre esfuerzos, muchas veces exponiéndose a lesiones. 
El problema genera un potencial riesgo de desabastecimiento y de seguridad alimentaria. Así mismo afecta de manera negativa la competitividad de territorio, al no poder atender la demanda de productos generada por el estado de emergencia. Impactando además en la inserción de la subregión en las nuevas dinámicas del mercado, lo que repercute en un bajo aprovechamiento de oportunidades para el desarrollo socioeconómico de la región.</t>
  </si>
  <si>
    <t>San Marcos</t>
  </si>
  <si>
    <t>Acceder a predios para la producción de arroz en la subregión mojana del departamento de Sucre.</t>
  </si>
  <si>
    <t>Reporte Ficha actualizada del proyecto_29072026223059.xlsx</t>
  </si>
  <si>
    <t>2024002700174</t>
  </si>
  <si>
    <t>Aumentar los niveles de productividad en las áreas sembradas de los cultivos de Yuca Industrial en los municipios PDET del Departamento
de Sucre</t>
  </si>
  <si>
    <t>Bajos niveles de productividad en las áreas sembradas de los cultivos de Yuca Industrial en los municipios PDET del Departamento de Sucre</t>
  </si>
  <si>
    <t>Los bajos niveles de productividad en las áreas sembradas de los cultivos de Yuca Industrial en los municipios PDET del departamento de
Sucre ha venido disminuyendo en gran medida a causa de la baja cobertura del servicio de mecanización de suelos para las siembras debido
al deficiente apoyo institucional, aunado a los altos que implica el contratar el servicio de mecanización; provocando esto bajos rendimientos
por hectárea y en general pérdida de la competitividad y afectación de la calidad de vida del núcleo familiar de los pequeños productores.
Los municipios PDET del departamento de Sucre en lo que hace referencia a rendimientos por hectárea del cultivo de la Yuca, las
estadísticas agropecuarias municipales (EVA) publicadas por la Unidad de Planificación Rural Agropecuaria (UPRA) para el periodo 2019 - 2023 muestran una disminución de los rendimientos en 33,51%.</t>
  </si>
  <si>
    <t>Aumentar la cobertura del servicio de mecanización de suelos para la siembra</t>
  </si>
  <si>
    <t>Reporte Ficha actualizada del proyecto_29072026212850.xlsx</t>
  </si>
  <si>
    <t>202500000034262</t>
  </si>
  <si>
    <t>Aumentar la productividad Ovina en los sistemas productivos de pequeños productores de los Municipios de Caimito, San Benito Abad y la Unión Sucre.</t>
  </si>
  <si>
    <t>Baja productividad Ovina en los sistemas productivos de pequeños productores de los Municipios de Caimito, San Benito Abad y la Unión Sucre.</t>
  </si>
  <si>
    <t>La producción ovina en la región Caribe y el departamento de Sucre, especialmente en los municipios de Caimito, La Unión y San Benito Abad, se desarrolla de manera artesanal y a pequeña escala, con limitaciones en recursos económicos, acceso a tecnologías, insumos de calidad y servicios de asistencia técnica. Los sistemas productivos presentan deficiencias en planes sanitarios y nutricionales, baja disponibilidad de pastos y uso de pies de cría con poca calidad genética, lo que reduce la productividad y competitividad del sector.
Estas condiciones ocasionan problemas de consanguinidad, bajas en los censos ovinos, incremento de enfermedades, disminución de ingresos familiares y pérdida de oportunidades de desarrollo económico. La baja capacidad de producción genera riesgos de desabastecimiento de carne ovina en el mercado local y afecta la seguridad alimentaria y la competitividad regional, al limitar la posibilidad de atender la demanda y aprovechar dinámicas de mercado.</t>
  </si>
  <si>
    <t>Caimito, La Unión, San Benito Abad</t>
  </si>
  <si>
    <t>Fortalecer la capacidad productiva de los pequeños productores de ganado ovino de los municipios de Caimito, San Benito Abad y La Unión, Sucre.</t>
  </si>
  <si>
    <t>Reporte Ficha actualizada del proyecto_29072026223120.xlsx</t>
  </si>
  <si>
    <t>Ambiente y desarrollo sostenible</t>
  </si>
  <si>
    <t>Reducir el riesgo y los impactos adversos asociados a la erosión costera, en el sector Primera Ensenada del municipio de Coveñas, departamento de Sucre.</t>
  </si>
  <si>
    <t>Incremento del riesgo de erosión costera en la Primera Ensenada del municipio de Coveñas, departamento de Sucre.</t>
  </si>
  <si>
    <t>Los procesos costeros son una parte crítica del carácter natural del entorno costero dinámico. Toda playa se encuentra expuesta a una serie de acciones sucesivas que la someten a un proceso morfodinámico de largo alcance. La erosión es un fenómeno geológico que se origina por la interacción de los procesos climáticos, biológicos, meteorológicos, hidrodinámicos y sedimentarios que moldean la morfología costera.
En principio, la pérdida o desplazamiento de tierra y la remoción de sedimentos a lo largo de la costa ocurren debido a la acción de olas,
corrientes, mareas, el viento y la presencia de otros fenómenos meteorológicos. Sin embargo, estos eventos naturales se transforman en
acontecimientos potencialmente dañinos y peligrosos cuando sus efectos son potencializados por la interacción humana y la explotación
desmedida de los recursos naturales. 
La costa de los 10 sectores considerados de mayor impacto, localizados en los departamentos de Sucre y Córdoba y específicamente, en los municipios de San Onofre, Tolú, Coveñas, San Antero, San Bernardo del Viento y Moñitos está conformada por una combinación de
acantilados rocosos, arrecifes, playas de arena y manglares distribuidos a través de numerosas bahías, deltas y estuarios. En distintas partes la zona del Golfo de Morrosquillo es posible observar la acción de la erosión que en términos generales, parece ser el resultado de la pérdida de sedimentos debido a factores naturales y factores antropogénicos.
En las últimas décadas, se nota una reducción en la cantidad de sedimentos transportados al sistema costero como resultado de la
construcción de infraestructura. Además, se han construido en forma descoordinada estructuras rígidas para la protección costera,
destruyendo los ecosistemas de los manglares y dando lugar a la explotación excesiva de arena.</t>
  </si>
  <si>
    <t>Implementar obras de protección costera, basadas en principios de ingeniería costera y criterios ecológicos.</t>
  </si>
  <si>
    <t>3205021</t>
  </si>
  <si>
    <t xml:space="preserve">Obras de infraestructura para mitigación y atención a desastres     (Producto principal del proyecto) </t>
  </si>
  <si>
    <t>Número de obras de infraestructura</t>
  </si>
  <si>
    <t xml:space="preserve">Obras de infraestructura para mitigación y atención a desastres realizadas </t>
  </si>
  <si>
    <t>Reporte Ficha actualizada del proyecto_29072026224001.xlsx</t>
  </si>
  <si>
    <t>202600000016638</t>
  </si>
  <si>
    <t>Fortalecer el acceso de la población joven del Departamento de Sucre en programas de educación terciaria, mediante la financiación del 100% de la matrícula del primer semestre de formación técnica durante la vigencia 2026.</t>
  </si>
  <si>
    <t>Bajos índices de acceso, permanencia y oferta de educación superior a los jóvenes sucreños.</t>
  </si>
  <si>
    <t>En la actualidad, la pobreza multidimensional en Sucre continúa evidenciando una complejidad estructural que afecta de manera directa el acceso a oportunidades de educación, salud y empleo. A pesar de los esfuerzos institucionales por promover la recuperación económica y social, persisten carencias significativas en la infraestructura educativa, la disponibilidad de programas técnicos y tecnológicos, y la articulación entre el sector educativo y el productivo. Estas limitaciones se reflejan en los bajos índices de cobertura y permanencia en la educación superior, particularmente en los municipios no certificados, donde los jóvenes enfrentan barreras de tipo económico, geográfico y social.
La educación, aun siendo un derecho fundamental, se ve constantemente vulnerada por la insuficiente capacidad institucional para garantizar condiciones equitativas de acceso y continuidad académica. La falta de programas de apoyo complementarios, como becas, tutorías, acompañamiento psicosocial y orientación vocacional, ha contribuido a que muchos jóvenes interrumpan sus estudios o no logren ingresar al sistema de educación terciaria.</t>
  </si>
  <si>
    <t>Aumentar la cobertura en educación terciaria mediante la financiación de matrículas en programas técnicos para estudiantes seleccionados del Departamento de Sucre.</t>
  </si>
  <si>
    <t xml:space="preserve">Servicio de apoyo financiero para el acceso a la educación superior     (Producto principal del proyecto) </t>
  </si>
  <si>
    <t>Número de beneficiarios</t>
  </si>
  <si>
    <t>Reporte Ficha actualizada del proyecto_29072026223708.xlsx</t>
  </si>
  <si>
    <t>2025002700010</t>
  </si>
  <si>
    <t>Deporte y Recreación</t>
  </si>
  <si>
    <t>Mejorar el desarrollo de actividades recreo-deportivas individuales y en familia de la población en el corregimiento de las Piedras, Municipio de Toluviejo, Departamento de Sucre</t>
  </si>
  <si>
    <t>Bajo desarrollo de actividades recreo-deportivas individuales y en familia de la población en el corregimiento de las Piedras, Municipio de Toluviejo, Departamento de Sucre</t>
  </si>
  <si>
    <t xml:space="preserve">En el territorio los espacios públicos para la practica deportiva y recreativa son insuficientes, e inadecuados para la población que esta en
capacidad física para realizar una actividad deportiva y recreativa. los espacios deportivos existentes están deteriorados y con frecuencia son
ocupados para desarrollar otro tipo de actividades, ademas de lo anterior los programas de fomento al deporte y aprovechamiento del tiempo
libre son escasos, incentivando al bajo interés por las practicas deportivas y recreativas, agudizando la problemática social del país. ante la
carencia de espacios adecuados para el fomento de actividades deportivas y recreativas, el uso del tiempo libre de la población, se desvía
hacia la practica de actividades que no siempre son sanas, como el alcoholismo, consumo de sustancias psi-coactivas y el aumento al
sedentarismo que conlleva a la obesidad.  las personas con talento al no contar con espacios físicos adecuados para el desarrollo de sus
cualidades deportivas, se ven en la obligación de salir fuera dela localidad, lo que conlleva a tener que gastar en manutención y transporte.
por ultimo las lesiones y acciones en las practicas deportivas y recreativas se incrementan, por el uso de espacios físicos inapropiados para
el desarrollo de este tipo de actividades. </t>
  </si>
  <si>
    <t>San José De Toluviejo</t>
  </si>
  <si>
    <t>Mejorar las condiciones para la recreación y la práctica deportiva.</t>
  </si>
  <si>
    <t>4301010</t>
  </si>
  <si>
    <t xml:space="preserve">Parques recreativos construidos y dotados     (Producto principal del proyecto) </t>
  </si>
  <si>
    <t>Número de parques</t>
  </si>
  <si>
    <t>430101000</t>
  </si>
  <si>
    <t>Parques construidos y dotados</t>
  </si>
  <si>
    <t>Reporte Ficha actualizada del proyecto_29072026222536.xlsx</t>
  </si>
  <si>
    <t>2021000100370</t>
  </si>
  <si>
    <t>Asignación para la ciencia, tecnología e innovación – Convocatorias 2021</t>
  </si>
  <si>
    <t>Ciencia, tecnología e innovación</t>
  </si>
  <si>
    <t>Aumentar los niveles de Innovación en las Micro, Pequeñas y Medianas Empresas del departamento</t>
  </si>
  <si>
    <t>Bajos niveles de innovación en las Micro, Pequeñas, y Medianas empresas del departamento</t>
  </si>
  <si>
    <t xml:space="preserve">Sucre en el escalafón de IDIC - 2020 (DNP), ocupa la posición 20 con un puntaje de 22,48 aumentando dos posiciones con respecto con el periodo anterior de 31 departamentos evaluados. Es uno de los departamentos de la región caribe que se encuentra en el grupo de desempeño medio junto con Magdalena (puesto 15), Córdoba (puesto 21) y Cesar (puesto 22), pero si se compara con el resto de los departamentos de la región, está bastante rezagado con respecto a Atlántico (puesto 4) y Bolívar (puesto 9) que se ubican en los primeros lugares. El posicionamiento del departamento en este grupo de desempeño fue causado dada la diferencia entre el Subíndice de Insumos (34,89) y el Subíndice de Resultados (10,07), como consecuencia, obtuvo un nivel de desempeño bajo en la razón de eficiencia la cual fue de 0,29 con una posición de 22.
Uno de los pilares que fueron aspectos clave en comparación con otros departamentos fue el de Instituciones, con un desempeño medio alto, en el cual el subpilar de Entorno Político ocupo los primeros lugares (puesto 5) debido a la estabilidad que se genera su gobernanza (puesto 2) junto con un buen grado de protección a la libertad de expresión de los periodistas en la región (puesto 6). En el pilar Sofisticación de negocios, aunque en términos de desempeño alcanzó un nivel de desempeño Medio-bajo, el departamento cuenta con una buena posición frente a los otros departamentos, obteniendo la posición 12. Esto se da a raíz del buen resultado que obtuvo en los indicadores de Importaciones de bienes de alta tecnología (puesto 4) y Empresas que cooperan con organizaciones internacionales (puesto 10), debido al esfuerzo de las unidades productivas del departamento por incrementar la innovación mediante la importación de tecnologías y conocimiento internacional. DTS página 14-18
</t>
  </si>
  <si>
    <t>Generar instrumentos orientados a promover la innovación empresarial</t>
  </si>
  <si>
    <t>3903002</t>
  </si>
  <si>
    <t xml:space="preserve">Servicio de apoyo para el desarrollo tecnológico y la innovación     (Producto principal del proyecto) </t>
  </si>
  <si>
    <t>Número de proyectos</t>
  </si>
  <si>
    <t>390300200</t>
  </si>
  <si>
    <t>Proyectos financiados para el desarrollo tecnológico y la innovación</t>
  </si>
  <si>
    <t>Reporte Ficha actualizada del proyecto_29072026212806.xlsx</t>
  </si>
  <si>
    <t>Fortalecer la integración de los procesos administrativos, contables y financieros de las secretarias y oficinas de la Gobernación de Sucre.</t>
  </si>
  <si>
    <t>Débil integración de los procesos administrativos contables y financieros de las secretarias y oficinas de la Gobernación de Sucre.</t>
  </si>
  <si>
    <t>Actualmente, la Gobernación de Sucre enfrenta una débil integración entre los procesos administrativos, contables y financieros de sus diferentes secretarías y oficinas. Esta situación se manifiesta en la falta de coordinación entre las áreas responsables de la gestión institucional, lo cual impacta negativamente en la eficiencia operativa y la toma de decisiones.
Uno de los principales problemas identificados es la poca automatización de los procesos, lo cual conlleva a una baja calidad en la información generada por las dependencias. Esta deficiencia limita la capacidad de respuesta oportuna, precisa y transparente de la entidad frente a las necesidades de control interno, auditoría y planeación.
Además, existen insuficiencias en los reportes diarios, mensuales y semestrales, que se derivan de sistemas de información fragmentados o desactualizados. Esto dificulta el seguimiento efectivo a la ejecución presupuestal y financiera, y ha generado una ausencia de análisis de datos consolidados, lo que debilita la capacidad de evaluación del desempeño institucional.
La descoordinación en las diferentes etapas de los proyectos desarrollados por las secretarías también es evidente. Esto ha generado reprocesos administrativos que no solo aumentan los costos operativos, sino que también retrasan la ejecución de planes, programas y políticas públicas. En cuanto a las causas, se observa un bajo nivel de gestión tecnológica en los procesos clave, agravado por la poca actualización de los sistemas de información utilizados para la administración contable, financiera y operativa. Esto limita la interoperabilidad entre áreas, reduce la trazabilidad de las operaciones y obstaculiza el establecimiento de mecanismos eficaces de control y seguimiento.</t>
  </si>
  <si>
    <t>Mejorar el nivel de gestión tecnológica en los procesos financieros, contables y administrativos.</t>
  </si>
  <si>
    <t xml:space="preserve">Servicio de saneamiento fiscal y financiero     (Producto principal del proyecto) </t>
  </si>
  <si>
    <t>Reporte Ficha actualizada del proyecto_03082026224718.xlsx</t>
  </si>
  <si>
    <t>Fortalecer la integración de los procesos administrativos, contables y financieros de las secretarias y oficinas de la Gobernación de Sucre</t>
  </si>
  <si>
    <t>La Gobernación de Sucre ha identificado la necesidad de elevar sus niveles de automatización de los procesos contables, financieros y
administrativos. El nivel de automatización se fundamenta, en la sistematización de los procesos dándole trazabilidad, eficiencia y seguridad.
Actualmente, la gobernación cuenta con la plataforma SIIFWEB la cual constituye la mayoría de los procesos que se realizan en la entidad,
para el fortalecimiento de los módulos que ya se encuentran implementados es necesario que se continúe con el desarrollo de los mismos,
realizando las mejoras correspondientes según lo requiera la norma o las exigencias mismas de la Gobernación de Sucre.
Adicionalmente el gobierno nacional viene impulsando la implementación de estándares cero papeles (La directiva presidencial 4 de 2012,
Ley 019 de 2012³Ley Antitramites´entre otras). Para ello se requiere capacidades de trazabilidad, firma digital, generación de formatos
estandarizados y disponibilidad de herramientas de gestión virtual para todos los actores de los procesos.
A todo lo anterior se suma la necesidad de virtualización integral de procesos y disponibilidad de herramientas digitales para todos los
actores involucrados en ellos, debido a las nuevas circunstancias generadas por el COVID-19, que incentivan el teletrabajo y la operación
digital. En este escenario de distanciamiento social y necesidad de automatización a nivel institucional, el fortalecimiento a través de una
plataforma integrada de carácter institucional, es una necesidad ineludible para las entidades públicas en Colombia</t>
  </si>
  <si>
    <t>Reporte Ficha actualizada del proyecto_29072026222040.xlsx</t>
  </si>
  <si>
    <t>202600000013025</t>
  </si>
  <si>
    <t xml:space="preserve">Fortalecer la capacidad institucional del Departamento de Sucre en procesos de control y fiscalización efectiva del impuesto de sobretasa a combustibles. </t>
  </si>
  <si>
    <t>Baja capacidad institucional en procesos de control y fiscalización efectiva del impuesto de sobretasa a combustibles en el Departamento de Sucre.</t>
  </si>
  <si>
    <t>En el Departamento de Sucre, la comercialización de combustibles constituye una actividad económica relevante que incide directamente en el recaudo del impuesto de sobretasa a la gasolina motor y ACPM. No obstante, la complejidad de la cadena de distribución de combustibles y las limitaciones institucionales para verificar en campo los volúmenes reales de comercialización generan riesgos asociados a la evasión, elusión o subdeclaración del impuesto.
Actualmente, los procesos de control del tributo se desarrollan principalmente a partir del análisis documental de la información reportada por los agentes del sector, tales como distribuidores mayoristas y estaciones de servicio. Sin embargo, la ausencia de mecanismos sistemáticos de verificación técnica en campo limita la capacidad institucional para contrastar la información declarada con la operación real de las estaciones de servicio, lo que puede generar brechas entre los volúmenes de combustibles comercializados y los volúmenes declarados para efectos tributarios.</t>
  </si>
  <si>
    <t>Fortalecer los mecanismos de control mediante procesos de verificación técnica en campo.</t>
  </si>
  <si>
    <t>Servicio de saneamiento fiscal y financiero     (Producto principal del proyecto)  - para combatir la evasión y elusión en el impuesto al combustible y aumentar el recaudo tributario.</t>
  </si>
  <si>
    <t>Reporte Ficha actualizada del proyecto_03082026222257.xlsx</t>
  </si>
  <si>
    <t>2024002700020</t>
  </si>
  <si>
    <t xml:space="preserve">Incrementar el recaudo por concepto de impuesto al consumo de licores, cigarrillos y cervezas en el departamento de Sucre. </t>
  </si>
  <si>
    <t>Disminución del recaudo por concepto de impuesto al consumo de cigarrillos, licores y cervezas en el departamento de Sucre.</t>
  </si>
  <si>
    <t xml:space="preserve">El departamento de Sucre ha venido adelantando labores de fiscalización para el control del recaudo de los impuestos al consumo. Sin embargo, el contrabando es un fenómeno de vieja data que afecta las rentas departamentales, disminuyendo su recaudo, lo cual impide una mayor inversión en proyectos de salud y educación destinados a la población vulnerable del departamento.
La adulteración constituye además un grave problema de salud pública debido a que la ingesta de licores adulterados o falsificados puede causar intoxicaciones, cegueras y hasta la muerte.  
De acuerdo con lo anterior, el departamento de Sucre tiene el deber de seguir implementando medidas preventivas y correctivas para combatir el flagelo del contrabando y la adulteración. Desde la vigencia 2013 se viene ejecutando el Programa Anti-contrabando en el departamento de Sucre a través de la suscripción de convenios interadministrativos suscritos con la Federación Nacional de Departamentos, entidad que brinda apoyo económico para la ejecución de todas las líneas de acción contempladas en el referido programa: FORTALECIMIENTO DE GRUPO OPERATIVO, COMUNICACIONES, CAPACITACIÓN Y PARTICIPACION CIUDADANA Y ANALISIS DE INFORMACIÓN. El convenio PM 026 de 2021, fue el ultimo suscrito con la FND el cual a la fecha se encuentra en trámite de liquidación. Por lo tanto, el departamento de Sucre, como sujeto activo de las rentas departamentales, a través del presente proyecto busca garantizar la permanente fiscalización del impuesto al consumo de licores, cigarrillos y cervezas con el fin de impedir que el contrabando afecte el recaudo de la renta.
</t>
  </si>
  <si>
    <t>Disminuir el contrabando y adulteración de productos generadores de impuestos al consumo en el departamento de Sucre</t>
  </si>
  <si>
    <t>Reporte Ficha actualizada del proyecto_29072026215851.xlsx</t>
  </si>
  <si>
    <t>Bajo recaudo por concepto de impuesto al consumo de cigarrillos, licores y cervezas en el departamento de Sucre.</t>
  </si>
  <si>
    <t xml:space="preserve">El departamento de Sucre ha venido adelantando labores de fiscalización para el control los impuestos al consumo de licores, cervezas y cigarrillos. Sin embargo, el contrabando es un fenómeno de vieja data que afecta las rentas departamentales, disminuyendo su recaudo, lo cual impide una mayor inversión en proyectos de salud y educación destinados a la población vulnerable del departamento.
La adulteración constituye además un grave problema de salud pública debido a que la ingesta de licores adulterados o falsificados puede causar intoxicaciones, cegueras y hasta la muerte.  
</t>
  </si>
  <si>
    <t>Disminuir el contrabando y adulteración de productos generadores de impuestos al consumo en el departamento de Sucre.</t>
  </si>
  <si>
    <t>Reporte Ficha actualizada del proyecto_29072026221519.xlsx</t>
  </si>
  <si>
    <t xml:space="preserve">Mejorar el desarrollo de actividades recreo-deportivas individuales y en familia en la población del municipio Toluviejo
</t>
  </si>
  <si>
    <t>Bajo desarrollo de actividades recreo-deportiva individuales y en familia en la población del municipio Toluviejo</t>
  </si>
  <si>
    <t>En el Municipio Toluviejo, existe un bajo desarrollo de actividades recreo-deportivas individuales y en familia como forma de
aprovechamiento del tiempo libre y esparcimiento, puesto que los espacios destinados para desarrollar actividades lúdicas, recreativas y
deportivas que busquen la integración de la comunidad son insuficientes e inadecuados, debido al deterioro que presentan estos escenarios.
Los espacios públicos para la recreación, la actividad física y el deporte son insuficientes e inadecuados para la población
que está en capacidad para practicar algún deporte o que desea aprovechar su tiempo al aire libre. Los espacios existentes están
deteriorados y con frecuencia son ocupados para desarrollar otras actividades, y los escenarios deportivos y/o recreativos que están en
buenas condiciones no son de uso público. Lo anterior, conlleva al bajo interés de la población en realizar actividad física y deporte, a que
exista un inadecuado uso del tiempo libre y de esparcimiento individual y en familia y al aumento de los niveles de sedentarismo en la entidad
territorial. A esta problemática se le agrega que, con frecuencia, son utilizados para desarrollar otras actividades, situación que afecta a la
población ya que genera, desmotivación en la población para llevar a cabo las actividades recreo-deportivas; Aumento del sedentarismo,
Aumento de enfermedades coronarias, metabólicas, entre otras; Menor índice de convivencia social, Incremento de actividades delictivas.
Todo lo anterior, repercute en la disminución calidad de vida de los pobladores por lo que es necesario la formulación del proyecto en aras de
solucionar dicha problemática.</t>
  </si>
  <si>
    <t>Aumentar la inversión en formulación de proyectos de infraestructura recreo-deportiva</t>
  </si>
  <si>
    <t xml:space="preserve">Estudios y diseños de infraestructura recreo-deportiva     (Producto principal del proyecto) </t>
  </si>
  <si>
    <t>Reporte Ficha actualizada del proyecto_03082026225511.xlsx</t>
  </si>
  <si>
    <t>Mejorar el desarrollo de actividades recreo-deportivas individuales y en familia en la población del municipio San Juan de Betulia</t>
  </si>
  <si>
    <t>Bajo desarrollo de actividades recreo-deportiva individuales y en familia en la población del municipio San Juan de Betulia</t>
  </si>
  <si>
    <t>En el Municipio San Juan de Betulia, existe un bajo desarrollo de actividades recreo-deportivas individuales y en familia como forma de aprovechamiento del tiempo libre y esparcimiento, puesto que los espacios destinados para desarrollar actividades lúdicas, recreativas y deportivas que busquen la integración de la comunidad son insuficientes e inadecuados, debido al deterioro que presentan estos escenarios. Los espacios públicos para la recreación, la actividad física y el deporte son insuficientes e inadecuados para la población
que está en capacidad para practicar algún deporte o que desea aprovechar su tiempo al aire libre. Los espacios existentes están
deteriorados y con frecuencia son ocupados para desarrollar otras actividades, y los escenarios deportivos y/o recreativos que están en
buenas condiciones no son de uso público. Lo anterior, conlleva al bajo interés de la población en realizar actividad física y deporte, a que
exista un inadecuado uso del tiempo libre y de esparcimiento individual y en familia y al aumento de los niveles de sedentarismo en la entidad territorial. A esta problemática se le agrega que, con frecuencia, son utilizados para desarrollar otras actividades, situación que afecta a la población ya que genera, desmotivación en la población para llevar a cabo las actividades recreo-deportivas; Aumento del sedentarismo, Aumento de enfermedades coronarias, metabólicas, entre otras; Menor índice de convivencia social, Incremento de actividades delictivas. Todo lo anterior, repercute en la disminución calidad de vida de los pobladores por lo que es necesario la formulación del proyecto en aras de solucionar dicha problemática.</t>
  </si>
  <si>
    <t>Reporte Ficha actualizada del proyecto_03082026213628.xlsx</t>
  </si>
  <si>
    <t>Desarrollar acciones en intervenciones individuales y colectivas en salud pública en el departamento de Sucre</t>
  </si>
  <si>
    <t>Deficientes acciones en intervenciones individuales y colectivas en salud pública en el departamento de Sucre</t>
  </si>
  <si>
    <t>En el departamento de Sucre hay deficientes acciones en intervenciones individuales y colectivas en salud pública provocado por el débil desarrollo de programas de promoción y prevención en salud, pocos recursos técnicos y humanos para el desarrollo e implementación de programas de promoción y prevención en salud en la entidad territorial y deficiente seguimiento a las entidades territoriales municipales en el desarrollo de programas de promoción y prevención en salud, que en su conjunto generan el débil desarrollo de estrategias para la promoción de la salud en el departamento, todo lo anterior ha conllevado a que se genere altos índices de enfermedades en el departamento causando a su vez, deterioro del estado de salud de las personas, descontento en la población, afectación a la salud pública en el departamento, aumento de la morbimortalidad en el departamento y pérdida de capital humano.</t>
  </si>
  <si>
    <t>Impulsar el desarrollo de estrategias para la promoción de la salud en el departamento de Sucre</t>
  </si>
  <si>
    <t xml:space="preserve">Servicio de promoción de la salud     (Producto principal del proyecto) </t>
  </si>
  <si>
    <t>Reporte Ficha actualizada del proyecto_29072026220106.xlsx</t>
  </si>
  <si>
    <t>Mejorar la atención integral a personas con discapacidad en el departamento de Sucre.</t>
  </si>
  <si>
    <t>Deficiente atención integral a personas con discapacidad en el departamento de Sucre.</t>
  </si>
  <si>
    <t xml:space="preserve">Actualmente en el departamento de Sucre están registradas 39.917 personas con discapacidad en la base de datos del Registro de Localización y Caracterización de Personas con Discapacidad, sin embargo, para el Ministerio de Salud y Protección Social y de acuerdo con la información registrada en el Programa de Discapacidad de la Secretaría de Salud Departamental de Sucre, se hace necesario tener un procedimiento eficaz que apoye la certificación de discapacidad de estas personas debido a que antes de la entrada en vigencia de la Resolución No. 113 de 2020 (derogada por la Resolución No. 1239 de 2022, a su vez derogada por la Resolución No. 1197 de 2024), esta certificación no se hacía con un equipo multidisciplinario, lo que generaba algunas falencias y debilidades en los procesos de verificación, al hacerse un diagnóstico errado, corriéndose el riesgo de vulnerar derechos de acceso a programas de inclusión social ya que sin certificación y registro, ésta población no puede acceder a ofertas institucionales del orden nacional o local. 
Actualmente, en el departamento de Sucre el poco recurso técnico y humano para el desarrollo de procesos de certificación, registro de localización y caracterización de personas con discapacidad y los pocos recursos económicos para financiar éste proceso, han generado deficientes procesos de certificación, registro de localización y caracterización de personas con discapacidad en el departamento de Sucre lo cual a su vez ha generado deficiente atención integral a personas con discapacidad en el departamento. Esta situación ha conllevado a que se presente poco acceso de la población sin certificado de discapacidad a programas de oferta institucional nacional o local, a su vez, poca garantía y/o reconocimiento de derechos de la población con discapacidad, rezago institucional y poca capacidad de respuesta institucional ante la demanda de servicios por parte de la población con discapacidad. </t>
  </si>
  <si>
    <t>Fortalecer los procesos de certificación, registro de localización y caracterización de personas con discapacidad en el departamento de Sucre.</t>
  </si>
  <si>
    <t xml:space="preserve">Servicio de certificación de discapacidad para las personas con discapacidad     (Producto principal del proyecto) </t>
  </si>
  <si>
    <t>Reporte Ficha actualizada del proyecto_03082026214332.xlsx</t>
  </si>
  <si>
    <t>2024002700114</t>
  </si>
  <si>
    <t>Actualmente en el departamento de Sucre están registradas 39.917 personas con discapacidad en la base de datos del Registro de Localización y Caracterización de Personas con Discapacidad, sin embargo, para el Ministerio de Salud y Protección Social y de acuerdo con la información registrada en la Oficina de la dimensión “Vida saludable y condiciones no transmisibles - componente Discapacidad” de la Secretaría de Salud Departamental de Sucre, se hace necesario tener un procedimiento eficaz que apoye la certificación de discapacidad de estas personas debido a que antes de la entrada en vigencia de la Resolución No. 113 de 2020, esta certificación no se hacía con un equipo multidisciplinario, lo que generaba algunas falencias y debilidades en los procesos de verificación, al hacerse un diagnóstico errado, corriéndose el riesgo de vulnerar derechos de acceso a programas de inclusión social ya que sin certificación y registro, ésta población no puede acceder a ofertas institucionales del orden nacional o local. 
Actualmente, en el departamento de Sucre el poco recurso técnico y humano para el desarrollo de procesos de certificación, registro de localización y caracterización de personas con discapacidad y los pocos recursos económicos para financiar éste proceso, han generado deficientes procesos de certificación, registro de localización y caracterización de personas con discapacidad en el departamento de Sucre lo cual a su vez ha generado deficiente atención integral a personas con discapacidad en el departamento. Esta situación ha conllevado a que se presente poco acceso de la población sin certificado de discapacidad a programas de oferta institucional nacional o local, a su vez, poca garantía y/o reconocimiento de derechos de la población con discapacidad, rezago institucional y poca capacidad de respuesta institucional ante la demanda de servicios por parte de la población con discapacidad. 
Continuar leyendo en documento técnico, página 38</t>
  </si>
  <si>
    <t>Fortalecer procesos de certificación, registro de localización y caracterización de personas con discapacidad en el departamento de Sucre.</t>
  </si>
  <si>
    <t>Reporte Ficha actualizada del proyecto_03082026224430.xlsx</t>
  </si>
  <si>
    <t>2024002700150</t>
  </si>
  <si>
    <t xml:space="preserve">Actualmente, en el departamento de Sucre el poco recurso técnico y humano para el desarrollo de procesos de certificación, registro de localización y caracterización de personas con discapacidad y los pocos recursos económicos para financiar éste proceso, han generado deficientes procesos de certificación, registro de localización y caracterización de personas con discapacidad en el departamento de Sucre lo cual a su vez ha generado deficiente atención integral a personas con discapacidad en el departamento. Esta situación ha conllevado a que se presente poco acceso de la población sin certificado de discapacidad a programas de oferta institucional nacional o local, a su vez, poca garantía y/o reconocimiento de derechos de la población con discapacidad, rezago institucional y poca capacidad de respuesta institucional ante la demanda de servicios por parte de la población con discapacidad. 
Por otro lado, el problema descrito ha generado descontento en la población con discapacidad e incumplimiento de normativas para reconocimiento y atención de población con discapacidad, como lo establece la Resolución 113 de 2020 y normas complementarias, que a su vez podrá acarrear imposición de multas y/o sanciones por desatención de este tipo de población. En general, se ha deteriorado la calidad de vida de la población con discapacidad en el departamento de Sucre.
</t>
  </si>
  <si>
    <t>Reporte Ficha actualizada del proyecto_03082026214150.xlsx</t>
  </si>
  <si>
    <t>2024002700021</t>
  </si>
  <si>
    <t>Mejorar las condiciones de atención y protección en salud respecto a enfermedades transmisibles inmunoprevenibles en el departamento de Sucre</t>
  </si>
  <si>
    <t>Deficientes condiciones de atención y protección en salud respecto a las enfermedades transmisibles - inmunoprevenibles a la población del departamento de Sucre.</t>
  </si>
  <si>
    <t>La Secretaría de Salud Departamental de Sucre, presenta serias debilidades en los procesos de inspección, vigilancia y control, en los
diferentes ámbitos o áreas de desempeño que limitan acciones correctivas en la prestación de los servicios, que favorezcan el desarrollo del ser humano en todo su ciclo vital. Se observa en los niveles territoriales demora en los procesos de contratación y seguimiento a los
procesos y ejecución contractual. Poca capacidad técnica, tecnológica y operativa para la vigilancia en salud pública; poca capacidad de
rectoría a nivel municipal lo que exige mayores niveles de acompañamiento, asistencias técnicas y desgastes desde la administración
departamental. El departamento no cuenta con una infraestructura o área física adecuada para desarrollar el proceso, almacenar insumos, biológicos, materiales y equipos para mejorar la cobertura y la oportunidad de los procesos de vigilancia en salud pública a nivel Departamental, además presenta:
- Comportamiento histórico de cumplimiento medio de ejecución financiera, lo que ha conllevado a la reducción de asignaciones entre la 
vigencias y/o devolución de recursos al tesoro nacional.
- Personal contratado, escaso personal de nómina, lo que no garantiza permanencia del recurso humano cualificado con los programas de Procesos.</t>
  </si>
  <si>
    <t>implementar acciones de prestación de los servicios de salud respecto a las enfermedades transmisibles inmunoprevenibles a nivel departamental</t>
  </si>
  <si>
    <t>Servicio de gestión del riesgo para enfermedades inmunoprevenibles</t>
  </si>
  <si>
    <t>Campañas de gestión del riesgo para enfermedades inmunoprevenibles  implementadas</t>
  </si>
  <si>
    <t>Reporte Ficha actualizada del proyecto_29072026221413.xlsx</t>
  </si>
  <si>
    <t>202600000008523</t>
  </si>
  <si>
    <t>Fortalecer la capacidad de respuesta para la recuperación de las afectaciones ocasionadas en las familias vulnerables por amenazas de
origen natural y antrópico en el departamento de Sucre.</t>
  </si>
  <si>
    <t>Deficiente capacidad de respuesta para afrontar y mitigar las afectaciones ocasionadas a las familias vulnerables por amenazas de origen natural y antrópico en el departamento de Sucre.</t>
  </si>
  <si>
    <t>EL Departamento de Sucre atraviesa situaciones críticas durante el año derivadas de los efectos de la temporada de lluvias, que viene
acompañado de huracanes y vendavales que provoca el desbordamiento de ríos, arroyos y cuerpos de agua, así como inundaciones y
afectaciones en zonas rurales y urbanas de varios municipios. Estas condiciones generan afectaciones considerables en viviendas, vías de acceso, instituciones educativas, cultivos, sistemas de acueducto y alcantarillado, además de la pérdida de enseres y medios de subsistencia de las familias más vulnerables.
Los reportes emitidos por los Consejos Municipales de Gestión del Riesgo de Desastres (CMGRD) y la Unidad Administrativa Especial de
Gestión del Riesgo, Atención de Desastres y Cambio Climático (UAEGRADCC) dan cuenta de un número creciente de familias damnificadas y afectadas que requieren atención humanitaria. En la mayoría de los casos las emergencias se presentan sin previo aviso generando afectaciones que requieren atención inmediata ya que impactan directamente los sitios de vivienda e infraestructuras escolares, de salud y servicios públicos esenciales, lo que hace necesario contar con los insumos para su atención.
La respuesta institucional se ha visto limitada por la falta de insumos como materiales de ferretería esenciales para afrontar las afectaciones urgentes en infraestructuras, que permitan realizar de manera eficiente las labores de apoyo, y mitigación de las afectaciones. Esta situación ha ralentizado la capacidad de atención del departamento, aumentando el nivel de riesgo para las familias afectadas y dificultando la mitigación de los impactos sociales y económicos derivados de las emergencias.</t>
  </si>
  <si>
    <t>Mejorar las necesidades insatisfechas en las familias, mediante la provisión de materiales de ferretería para afrontar emergencias provocadas por amenazas de origen natural y antrópico en el departamento de Sucre.</t>
  </si>
  <si>
    <t xml:space="preserve">Servicio de atención a emergencias y desastres     (Producto principal del proyecto) </t>
  </si>
  <si>
    <t>Número de emergencias</t>
  </si>
  <si>
    <t>Reporte Ficha actualizada del proyecto_29072026220436.xlsx</t>
  </si>
  <si>
    <t>Fortalecer la capacidad administrativa y financiera del Fondo Mixto de Promoción de la Cultura y las Artes de Sucre para garantizar la sostenibilidad y transparencia operativa en la vigencia 2026</t>
  </si>
  <si>
    <t>Limitada capacidad administrativa y financiera del Fondo Mixto de Promoción de la Cultura y las Artes de Sucre para garantizar la sostenibilidad y transparencia operativa en la vigencia 2026</t>
  </si>
  <si>
    <t xml:space="preserve">En la actualidad, el Fondo Mixto de Promoción de la Cultura y las Artes de Sucre opera bajo un modelo que, si bien ha permitido cumplir con compromisos culturales inmediatos, presenta señales críticas de agotamiento estructural. La situación existente se caracteriza por una desarticulación entre la ambición de los proyectos culturales y la capacidad real de la capacidad administrativa para sostenerlos. Existe una presión constante sobre el flujo de caja que ha dificultado la consolidación de una planta de personal con plenas garantías prestacionales a largo plazo. Esta falta de solidez en la planeación del talento humano genera un entorno de incertidumbre laboral, donde la retención de perfiles técnicos especializados se vuelve compleja, afectando la continuidad de los procesos en los municipios sucreños.
Desde el punto de vista financiero y de control, la situación actual revela una vulnerabilidad significativa. A pesar de manejar recursos de alta relevancia para el departamento, la entidad no cuenta con una asignación presupuestaria permanente y suficiente para robustecer la Revisoría Fiscal y los Gastos Generales. Esta carencia de supervisión externa constante y de recursos para el funcionamiento diario limita la capacidad del Fondo para auditar sus propios procesos en tiempo real, lo que aumenta el riesgo de incurrir en ineficiencias administrativas o hallazgos por parte de los entes de control. La operatividad hoy depende de esfuerzos aislados y no de una estructura financiera blindada que garantice la transparencia total de cada peso ejecutado.
Además la infraestructura logística actual es insuficiente para responder a la complejidad geográfica de Sucre. La limitación en los rubros destinados a gastos operativos restringe la movilidad técnica y la supervisión en territorio, lo que genera que muchas actividades culturales pierdan impacto por falta de seguimiento administrativo. </t>
  </si>
  <si>
    <t>Asegurar la suficiencia en la planeación y cobertura presupuestal para el cumplimiento integral de las obligaciones laborales y prestacionales de la entidad</t>
  </si>
  <si>
    <t xml:space="preserve">Servicio de asistenciatécnica en procesos de comunicación cultural     (Producto principal del proyecto) </t>
  </si>
  <si>
    <t>Reporte Ficha actualizada del proyecto_29072026221909.xlsx</t>
  </si>
  <si>
    <t>Elevar el nivel de competencias técnicas y narrativas para la creación de contenido digital y la representación de la identidad cultural en la población juvenil del departamento de Sucre</t>
  </si>
  <si>
    <t>Bajo nivel de competencias técnicas y narrativas para la creación de contenido digital y la representación de la identidad cultural en la población juvenil del departamento de Sucre</t>
  </si>
  <si>
    <t>El departamento de Sucre enfrenta una desconexión crítica entre el talento de su juventud y el dominio de herramientas digitales, lo que relega a los jóvenes a un rol de consumidores pasivos y frena su participación en la economía del conocimiento. Esta problemática, originada por la escasa formación, la deficiente infraestructura técnica y una ruptura generacional entre la tradición y la tecnología, impide que el patrimonio local se traduzca a lenguajes contemporáneos.
Las consecuencias de este vacío son doblemente graves: por un lado, se pierde la soberanía cultural, permitiendo que agentes externos narren el territorio desde el estigma; por otro, se anula el potencial de emprendimiento en la Economía Naranja, provocando una fuga de cerebros hacia las capitales. En definitiva, Sucre posee un vasto capital cultural que permanece "silenciado" digitalmente, requiriendo una intervención que transforme la creatividad juvenil en un motor de identidad, empleo digno y desarrollo regional.</t>
  </si>
  <si>
    <t>Ampliar el acceso a programas de formación en producción audiovisual, narrativa transmedia y gestión de contenidos digitales con un enfoque territorial pertinente</t>
  </si>
  <si>
    <t>Reporte Ficha actualizada del proyecto_03082026224842.xlsx</t>
  </si>
  <si>
    <t>Fortalecer la gestión institucional en la prestación de los servicios de la Biblioteca Pública Departamental José Elías Cury Lambraño, en el departamento de Sucre.</t>
  </si>
  <si>
    <t>Debilidad en la gestión institucional en la Biblioteca Pública departamental José Elías Cury Lambraño, en el departamento de Sucre</t>
  </si>
  <si>
    <t xml:space="preserve">El Fondo Mixto de Promoción de la Cultura y las Artes de Sucre se encuentra actualmente en un proceso de mejora de sus procedimientos de gestión interna, con el fin de cumplir con las metas establecidas en el Plan de Desarrollo Sucre Tierra de Oportunidades 2024-2027. En este sentido, es necesario fortalecer la estructura organizativa, optimizar los flujos de trabajo con el personal y mejorar los procesos operativos, con el objetivo de hacer la entidad más ágil y eficiente.
Por otro lado, los procesos operativos de la Biblioteca Departamental José Elías Cury Lambraño , ubicada  en Sincelejo, requieren una ampliación de su capacidad operativa para poder ofrecer servicios de mayor calidad y ampliar su cobertura a la comunidad. En este contexto, se hace indispensable un proceso de fortalecimiento, a través de asistencia técnica y operativa, que permita a la entidad cumplir con los estándares de calidad exigidos, tanto en los servicios como en los productos culturales y educativos que se generan.
Actualmente, el Fondo Mixto no está alcanzando los niveles de cobertura y oferta de servicios esperados, lo que afecta directamente la satisfacción de los usuarios y la gestión de las actividades culturales y bibliotecarias en el departamento de Sucre.
</t>
  </si>
  <si>
    <t>Mejorar la estructura organizativa actual y disminuir los flujos de trabajo excesivo en el personal de planta de la Biblioteca Pública Departamental  José Elías Cury  Lambraño.</t>
  </si>
  <si>
    <t xml:space="preserve">Servicio de asistencia técnica en asuntos de gestión de bibliotecas públicas y lectura.     (Producto principal del proyecto) </t>
  </si>
  <si>
    <t>Reporte Ficha actualizada del proyecto_29072026221135.xlsx</t>
  </si>
  <si>
    <t xml:space="preserve">Fortalecer la gestión institucional en la prestación de los servicios de la biblioteca publica departamental José Elías Cury Lambraño </t>
  </si>
  <si>
    <t>Debilidad en la gestión institucional en la biblioteca publica departamental José Elías Cury Lambraño, en el departamento de Sucre</t>
  </si>
  <si>
    <t>La Biblioteca Pública Departamental José Elías Cury Lambraño, principal referente cultural y de acceso al conocimiento en el departamento de Sucre, enfrenta actualmente una crítica debilidad en su gestión institucional. Esta problemática se origina primordialmente en una estructura organizativa que resulta insuficiente para las demandas actuales, sumada a una planta de personal reducida que no guarda proporción con las responsabilidades de la entidad. Esta limitación de recursos humanos ha provocado que el personal existente deba asumir flujos de trabajo excesivos, priorizando la operatividad inmediata sobre la planeación estratégica y el desarrollo institucional.
Esta saturación administrativa y operativa impacta directamente en la calidad del servicio ofrecido a la comunidad. Al no contar con un organigrama funcional ni con el personal necesario para cubrir las distintas áreas de atención y extensión cultural, se presenta una debilidad sistemática en la prestación de los servicios bibliotecarios. Los procesos internos se vuelven lentos y la capacidad de respuesta ante los usuarios se ve mermada, impidiendo que la biblioteca cumpla con su misión de fomentar la lectura, la investigación y la cultura de manera eficiente en el territorio.
Como consecuencia final de este panorama, la percepción ciudadana se ha visto seriamente afectada. La brecha entre las expectativas de los usuarios y la capacidad real de atención de la institución ha derivado en un aumento constante de quejas y reclamos por mala atención. Esta insatisfacción social no solo empaña la imagen de la biblioteca, sino que evidencia la urgencia de una intervención que fortalezca la capacidad institucional para recuperar su rol como eje transformador y de servicio de alta calidad para todos los sucreños.</t>
  </si>
  <si>
    <t>Mejorar la estructura organizacional actual y disminuir los flujos de trabajo excesivo en el personal de la planta de la biblioteca publica departamental José Elías Cury Lambraño</t>
  </si>
  <si>
    <t>Reporte Ficha actualizada del proyecto_03082026214007.xlsx</t>
  </si>
  <si>
    <t>2024002700004</t>
  </si>
  <si>
    <t>Mejorar las condiciones de atención y protección en salud laboral a la población del departamento de Sucre.</t>
  </si>
  <si>
    <t>Deficientes condiciones de atención y protección en salud laboral a la población del departamento de Sucre.</t>
  </si>
  <si>
    <t xml:space="preserve">Según la página de indicadores de riesgos laborales del Ministerio de Salud y Protección Social, el departamento de Sucre a cierre de 2022 tiene 20.236 empresas afiliadas al SGRL, 160.425 trabajadores dependientes, 13.506 trabajadores independientes, 21.134 estudiantes afiliados al SGRL, 4.403 afiliados voluntarios; según los sucesos relacionados se reportaron 425 presuntos accidentes de trabajo, 366 accidentes de trabajo sucedidos, 44 presuntas enfermedades laborales, 8 enfermedades laborales sucedidas, 1 muerte reportada por presunto accidente de trabajo, la cual fue calificada, 13 incapacidades permanentes parciales relacionadas con accidentes de trabajo, 4 incapacidades permanentes parciales relacionadas con enfermedad laboral, 1 presunto accidente de trabajo por ocupación, 1 accidente de trabajo sucedido por ocupación. 
Actualmente en el departamento de Sucre se presentan deficientes condiciones de atención y protección en salud laboral a la población, motivado entre otros por: deficiente seguimiento a las entidades territoriales municipales en el desarrollo de programas de Salud y Ámbito Laboral, pocos recursos técnicos y humanos para el desarrollo e implementación de programas de Salud y Ámbito Laboral en la entidad territorial y débil desarrollo de programas de Salud y Ámbito Laboral, que en su conjunto generan insuficiente implementación de acciones en Salud Laboral; todo lo anterior ha conllevado a que se genere Alto riesgo de enfermedades y accidentes laborales en la población del departamento de Sucre, causando a su vez, deterioro del estado de salud de las personas, aumento de la morbi-mortalidad por causas laborales, aumento de la deserción laboral, desmejoramiento de la calidad de vida de las personas y baja productividad laboral.
</t>
  </si>
  <si>
    <t>Gestionar la implementación de programas de salud y ámbito laboral</t>
  </si>
  <si>
    <t>Servicio de gestión del riesgo para abordar situaciones prevalentes de origen laboral</t>
  </si>
  <si>
    <t>Campañas de gestión del riesgo para abordar situaciones prevalentes de origen laboral implementadas</t>
  </si>
  <si>
    <t>Reporte Ficha actualizada del proyecto_03082026221917.xlsx</t>
  </si>
  <si>
    <t>Tecnologías de la información y las comunicaciones</t>
  </si>
  <si>
    <t>Aumentar el desempeño en los Índice de Gobierno Digital y Seguridad Digital en el departamento de Sucre</t>
  </si>
  <si>
    <t>Bajo desempeño en los Índice de Gobierno Digital y Seguridad Digital en el departamento de Sucre</t>
  </si>
  <si>
    <t xml:space="preserve">El departamento de Sucre enfrenta desafíos significativos en su esfuerzo por implementar y fortalecer las políticas de Gobierno Digital y
Seguridad Digital. La última medición del índice de desempeño institucional, realizada por el Formulario Único de Reporte de Avances de la Gestión (FURAG), reveló que el Índice de Gobierno Digital de la Gobernación de Sucre obtuvo un puntaje de 77.7, mientras que el Índice de Seguridad Digital alcanzó un 75.6, ambos por debajo del promedio nacional, que es de 90.0 y 97.0, respectivamente. Estos resultados subrayan deficiencias críticas en áreas esenciales como la innovación pública digital, los servicios ciudadanos digitales y la seguridad y privacidad de la información. Esta situación es aún más alarmante cuando se considera que el Índice Departamental de Competitividad 2023 sitúa a Sucre en la posición 28 de 32 departamentos, con un puntaje de 1.51 en el índice de Gobierno Digital para la sociedad, evidenciando un bajo nivel de empoderamiento ciudadano a través del acceso a la información proporcionada por las alcaldías y la Gobernación.
Uno de los aspectos más preocupantes en la situación actual es el bajo nivel de aseguramiento de la confidencialidad, integridad y
disponibilidad de la información tanto de la organización como de sus sistemas tecnológicos. Estas deficiencias exponen a la Gobernación a riesgos significativos de ciberseguridad, como el acceso no autorizado, la pérdida de datos y la interrupción de los servicios públicos digitales. La falta de personal capacitado en la Gestión de Seguridad de la Información (SGSI), siguiendo los lineamientos de la norma ISO/IEC 27001:2022, y la carencia de habilidades en técnicas de auditoría bajo la norma ISO 19011:2018 impiden la realización de auditorías internas efectivas. Esto compromete la capacidad de las entidades para identificar, gestionar y mitigar riesgos de seguridad, lo que afecta la confianza de los ciudadanos en los servicios digitales ofrecidos.
Ver doc. técnic
</t>
  </si>
  <si>
    <t>Fortalecer la implementación de la política de Gobierno Digital en el departamento de Sucre</t>
  </si>
  <si>
    <t xml:space="preserve">Servicio de asistencia técnica para la implementación de la Estrategia de Gobierno digital     (Producto principal del proyecto) </t>
  </si>
  <si>
    <t>Número de entidades</t>
  </si>
  <si>
    <t>Reporte Ficha actualizada del proyecto_29072026220424.xlsx</t>
  </si>
  <si>
    <t>Fortalecer la implementación de las políticas de Gobierno Digital y de seguridad digital en el departamento de Sucre</t>
  </si>
  <si>
    <t>Deficiente implementación de las políticas de Gobierno Digital y seguridad digital departamento de Sucre</t>
  </si>
  <si>
    <t xml:space="preserve">El departamento de Sucre enfrenta desafíos críticos en la implementación de políticas de Gobierno Digital y Seguridad Digital, lo que afecta directamente la eficiencia administrativa, la transparencia institucional y la competitividad regional. Según la medición del Formulario Único de Reporte de Avances de la Gestión (FURAG) correspondiente a 2024, la Gobernación de Sucre obtuvo un puntaje de 80,3 en el Índice de Gobierno Digital y 81,0 en el Índice de Seguridad Digital, ambos por debajo del promedio nacional estimado en 90,0 y 97,0, respectivamente. Además, el Índice Departamental de Competitividad 2023 sitúa a Sucre en la posición 23 de 32 departamentos, con un puntaje de 1,70 en el componente de Gobierno Digital para la Sociedad, evidenciando un bajo nivel de empoderamiento ciudadano a través del acceso a la información proporcionada por las alcaldías y la Gobernación. Estas cifras reflejan deficiencias en áreas esenciales como la innovación pública digital, la oferta y usabilidad de servicios ciudadanos digitales, la interoperabilidad, la seguridad de la información y la privacidad de los datos personales. En el año 2021, mediante la Resolución 01126 de 2021 del Ministerio de Tecnologías de la Información y las Comunicaciones (MinTIC), se estableció que las entidades de orden territorial debían culminar la migración de IPv4 a IPv6 a más tardar el 31 de diciembre de 2022, lo que hace de esta transición un requisito obligatorio y determinante para la modernización tecnológica de las entidades públicas. Sin embargo, la Gobernación de Sucre no ha contado con los recursos técnicos y humanos necesarios para llevar a cabo esta migración, lo que ha generado un retraso crítico que afecta directamente el proceso de transformación digital de la entidad. </t>
  </si>
  <si>
    <t>Aumentar la capacidad institucional y tecnológica para la gestión del Gobierno Digital y la Seguridad Digital</t>
  </si>
  <si>
    <t>Reporte Ficha actualizada del proyecto_03082026224438.xlsx</t>
  </si>
  <si>
    <t>2024002700155</t>
  </si>
  <si>
    <t>Mejorar el desempeño en el Índice de Gobierno Digital en el departamento de Sucre</t>
  </si>
  <si>
    <t>Baja implementación de la Política de Gobierno Digital en el departamento de Sucre</t>
  </si>
  <si>
    <t>Teniendo en cuenta los lineamientos descritos en el Plan Nacional de Desarrollo, y las competencias del Ministerio TIC y la Dirección de Gobierno Digital, se realizó un estudio donde se identificó que en los más recientes resultados del Índice de Gobierno Digital (2023) el promedio nacional de las gobernaciones fue de 72.2; si bien, la Gobernación de Sucre obtuvo un resultado de 77.7, que la ubica por encima del promedio nacional, se evidencia que el elemento habilitador de Arquitectura requiere de un amplio listado de acciones de mejora al obtener tan solo un puntaje de 62.8, presentando un rezago en comparación con otros aspectos de la política de gobierno digital. 
Así mismo, se evidencia la necesidad de trabajar en el fortalecimiento tecnológico y la asistencia técnica en los municipios del Departamento de Sucre que poseen las calificaciones más bajas en Índice de Gobierno Digital de acuerdo con los resultados de Desempeño Institucional 2023 - Territorios, que se obtiene de los datos recolectados mediante el Formulario Único de Reporte de Avances de la Gestión - FURAG.
Ver documento técnico.</t>
  </si>
  <si>
    <t>Realizar la gestión integral para la recolección, procesamiento y proyección de datos para dinamizar la transformación digital e implementación de la Política de Gobierno Digital a través de los ejercicios de Arquitectura Empresarial en el Dpto</t>
  </si>
  <si>
    <t>Reporte Ficha actualizada del proyecto_29072026223421.xlsx</t>
  </si>
  <si>
    <t>2025002700025</t>
  </si>
  <si>
    <t>Aumentar el índice de cobertura en servicio público de gas natural domiciliario en zonas rurales de los municipios de Toluviejo, Galeras y Sincelejo</t>
  </si>
  <si>
    <t>Bajo índice de cobertura en servicio público de gas combustible domiciliario en zonas rurales de los municipio de Toluviejo, Galeras y Sincelejo en el departamento de sucre.</t>
  </si>
  <si>
    <t xml:space="preserve">En el departamento de Sucre, la cobertura de gas combustible domiciliario es significativamente menor en zonas rurales que en urbanas, debido principalmente a la falta de infraestructura y la situación económica precaria de muchos hogares de estratos 1 y 2. Como consecuencia, estas familias recurren a combustibles alternativos como carbón, madera y queroseno para cocinar. La quema de estos combustibles libera gases tóxicos como CO2, SO2 y NOx, que contaminan el aire y afectan la salud respiratoria de las personas, especialmente niños y ancianos. Además, la exposición prolongada a estos gases puede causar enfermedades crónicas como asma, bronquitis y cáncer de pulmón.
Aunque algunas familias optan por el Gas Licuado de Petróleo como una alternativa menos contaminante, su costo mensual es prohibitivo para muchas de ellas, lo que las obliga a elegir entre gastar una gran parte de su ingreso en este servicio o seguir utilizando combustibles perjudiciales para la salud y el medio ambiente. Esta situación no solo afecta la salud y el bienestar de las familias rurales, sino que también limita su desarrollo económico y social.
</t>
  </si>
  <si>
    <t>Galeras, San José De Toluviejo, Sincelejo</t>
  </si>
  <si>
    <t>Instalar redes de gas domiciliario en loshogares rurales</t>
  </si>
  <si>
    <t xml:space="preserve">Redes domiciliarias de gas combustible instaladas     (Producto principal del proyecto) </t>
  </si>
  <si>
    <t>Reporte Ficha actualizada del proyecto_03082026224343.xlsx</t>
  </si>
  <si>
    <t>2024002700137</t>
  </si>
  <si>
    <t>Información Estadística</t>
  </si>
  <si>
    <t>Contar con instrumentos metodológicos para la gestión de la estadística territorial en el departamento de Sucre</t>
  </si>
  <si>
    <t>Insuficientes instrumentos  metodológicos para la gestión de la estadística territorial en el departamento de Sucre.</t>
  </si>
  <si>
    <t>El departamento de Sucre carece instrumentos metodológicos de planificación estadística territorial, lo que limita significativamente su capacidad de gestionar de manera efectiva el desarrollo del territorio. La falta de un sistema de información estratégico impide la adecuada recolección, procesamiento y análisis de datos fundamentales para identificar las necesidades y oportunidades del departamento, lo que obstaculiza la formulación de políticas públicas basadas en evidencia y la asignación eficiente de recursos. Asimismo, la necesidad diseñar el Plan Estadístico Departamental, dificulta la organización y evaluación de la actividad estadística del gobierno departamental, reduce la capacidad de generar información precisa y oportuna para la toma de decisiones estratégicas. Así mismo, el diseño de un Índice Municipal de Competitividad se configura como una herramienta de diagnóstico clave para medir la competitividad del departamento a través del desempeño de sus municipios y su capacidad de generar bienestar para hogares y empresas.</t>
  </si>
  <si>
    <t>Apoyar el desarrollo de sistema de información estadístico y de análisis de datos para la gestión en el departamento de Sucre</t>
  </si>
  <si>
    <t>Reporte Ficha actualizada del proyecto_03082026224335.xlsx</t>
  </si>
  <si>
    <t>Diseñar programas para el conocimiento, prevención y gestión de las amenazas costeras causadas por el cambio climático, con el fin de reducir la vulnerabilidad y fortalecer la planificación ante desastres en el departamento de Sucre.</t>
  </si>
  <si>
    <t>Deficiente y limitado conocimiento sobre los riesgos costeros, la vulnerabilidad, las amenazas y los mecanismos de manejo prospectivo necesarios para prevenir o reducir los desastres naturales en las zonas marino-costeras del departamento de Sucre.</t>
  </si>
  <si>
    <t>La Unidad Nacional de Gestión del Riesgo de Desastre – UNGRD mediante Circular No. 036 de 16 de mayo de 2024, alertó a las entidades territoriales sobre la llegada de la segunda temporada de lluvias con posible influencia del fenómeno de La Niña 2024, y la necesidad de formulación de planes departamentales de preparación, respuesta y recuperación para responder a esta amenaza, asimismo  la UNGRD emitió la Circular No. 044 de 06 de junio de 2024 , donde reiteran las recomendaciones de conocimiento y reducción del riesgo y preparativos ante el inicio de la temporada de Ciclones Tropicales, a partir del 1o de junio al 30 de noviembre en el Caribe colombiano y particularmente en el Departamento de Sucre.
Que mediante Decreto 0673 del 19 de junio de 2024, por el cual se declaró la situación de calamidad pública por temporada de lluvia, con posible consolidación del fenómeno de la niña y temporada de ciclones tropicales de 2024, en el Departamento de Sucre se hace necesario tomar medidas urgentes que permitan evitar las situaciones catastróficas que conlleven a la mitigación y el mejoramiento de las condiciones de vida de los habitantes del Departamento de Sucre como también los bienes y recursos y para lo cual se ha expedido el Decreto NO. 0673 de 2024 y su respectivo Plan de Acción.
La UNGRD, de acuerdo con la Tercera Comunicación Nacional de Cambio Climático y con los reportes del boletín No. 536 y reporte diario No. 179 del IDEAM, el Sistema nacional para la Gestión del Riesgo de Desastre SNGRD  y el Sistema Nacional Ambiental SINA, que alertan y reportan -respectivamente- sobre precipitaciones, inundaciones, alertas por deslizamientos, y desbordamiento de ríos, se hace urgente y necesario la ejecución para el apoyo a la gestión de riesgos, de acciones específicas para atender la emergencia y generar gestiones de corto, mediano y largo plazo en relación con las zonas costeras, receptoras de las aguas que llegan por arroyos y ríos, entre ellas...</t>
  </si>
  <si>
    <t>Coveñas, San Onofre, Santiago de Tolú</t>
  </si>
  <si>
    <t>Fortalecer la capacidad técnica, organizativa y de respuesta para la reducción de riesgos costeros.</t>
  </si>
  <si>
    <t>Reporte Ficha actualizada del proyecto_29072026222611.xlsx</t>
  </si>
  <si>
    <t>2021002700163</t>
  </si>
  <si>
    <t>Mejorar la capacidad de respuesta ante situaciones de emergencia del municipio de Santiago de Tolú</t>
  </si>
  <si>
    <t>Baja capacidad de respuesta ante situaciones de emergencia en el municipio de Santiago de Tolú</t>
  </si>
  <si>
    <t>Las calamidades por incendios y demás emergencias han afectado a la población a lo largo de su historia, es así que las primeras brigadas de bomberos voluntarios nacieron por iniciativa de la población civil y su necesidad de establecer instituciones que le permitieran a un grupo de personas controlar y extinguir las conflagraciones que se exteriorizaran.
Siguiendo por la misma línea y teniendo en cuenta que en Colombia existen las condiciones climáticas y de otras índoles que dan origen a la ocurrencia de eventos naturales, con el porte de ser vistos como generadores desastres, tales como: erupciones volcánicas, terremotos, 
avalanchas, inundaciones, derrumbes entre otros muchos, sin contar con la compleja y variable situación del aligerado cambio climático de los últimos siglos, la contaminación y la degradación ambiental, es ineludible que se tenga que considerar sumamente pertinente fortalecer el cuerpo de bomberos en esta región del país y más específicamente en el municipio de Santiago de Tolú, con el fin de realizar una estandarización de la respuesta ante incendios forestales o emergencias a través de transferencia de conocimientos e intercambio de 
experiencias de tal forma que se permita reforzar la estrategia nacional y específicamente la del departamento de Sucre frente al manejo de los desastres naturales y en especial de incendios forestales.
Este proyecto nace de la necesidad territorial de vigorizar su capacidad de respuesta para atención de emergencias, teniendo en cuenta que la capacidad actual del cuerpo de bomberos del municipio de Santiago de Tolú no es óptima, debido a que este no cuenta con equipos suficientes y a que la infraestructura existente no cumple con las características mínimas requeridas para la atención de emergencias estipuladas en la resolución 0661 de 2014 por la cual se adopta el Reglamento Administrativo operativo técnico y Académico de los Bomberos de Colombia</t>
  </si>
  <si>
    <t>Santiago de Tolú</t>
  </si>
  <si>
    <t>Contar con instalaciones adecuadas para la prestación de servicios de emergencia</t>
  </si>
  <si>
    <t>4599006</t>
  </si>
  <si>
    <t xml:space="preserve">Estudios de preinversión     (Producto principal del proyecto) </t>
  </si>
  <si>
    <t>Número de estudios de preinversión</t>
  </si>
  <si>
    <t>Reporte Ficha actualizada del proyecto_29072026223440.xlsx</t>
  </si>
  <si>
    <t>2025002700035</t>
  </si>
  <si>
    <t>Mejorar las condiciones locativas y funcionales de la infraestructura Departamental de Sucre.</t>
  </si>
  <si>
    <t>Inadecuadas condiciones locativas y funcionales de la infraestructura Departamental de Sucre.</t>
  </si>
  <si>
    <t>La infraestructura física de algunas dependencias y/o espacios de la administración departamental de Sucre presentan un notable deterioro producto del paso del tiempo, la falta de mantenimiento preventivo y correctivo, así como de intervenciones integrales de adecuación. Estas infraestructuras datan de varias décadas atrás y fueron construidas bajo normas técnicas y arquitectónicas que hoy resultan obsoletas frente a las exigencias actuales de funcionalidad, accesibilidad, seguridad y eficiencia energética.
Las condiciones locativas son inadecuadas para el correcto desarrollo de las actividades administrativas y de atención al ciudadano. Se observan deficiencias en cubiertas, muros, pisos, redes eléctricas, hidrosanitarias y de ventilación. Además, los espacios interiores no responden a una adecuada distribución funcional, lo que genera hacinamiento de personal, dificultades para el archivo y almacenamiento de documentos, y limitaciones para la atención digna y cómoda del público. En muchos casos, las instalaciones no cumplen con los estándares mínimos de accesibilidad para personas con discapacidad, ni con los requerimientos de seguridad industrial y prevención de riesgos laborales. La señalización es insuficiente, los sistemas de iluminación son ineficientes, y existen limitaciones en la ventilación natural o mecánica, lo que repercute negativamente en las condiciones de confort y salud del personal. 
Adicionalmente, la obsolescencia de las redes tecnológicas y de comunicaciones dificulta la conectividad interna y limita la implementación de herramientas digitales necesarias para la gestión pública moderna. Esta situación afecta la productividad institucional, la eficiencia administrativa y la calidad de los servicios que la Gobernación y sus dependencias prestan a la ciudadanía.En general,el estado actual de la infraestructura departamental refleja la necesidad urgente de realizar un diagnóstico técnico detallado, estudios y diseños (ver Documento Técnico anexo)</t>
  </si>
  <si>
    <t>Adecuar las instalaciones físicas de la Sede Administrativa de la Secretaría de Salud Departamental y del Edificio de la Sabanera.</t>
  </si>
  <si>
    <t>Reporte Ficha actualizada del proyecto_29072026222908.xlsx</t>
  </si>
  <si>
    <t>2023002700030</t>
  </si>
  <si>
    <t>Mejorar la intercomunicación terrestre de la población de los corregimientos de Varsovia y El Delirio, del municipio de Sincelejo.</t>
  </si>
  <si>
    <t>Dificultad en la intercomunicación terrestre de la población de los corregimientos de Varsovia y El Delirio del municipio de Sincelejo.</t>
  </si>
  <si>
    <t>Entre las situaciones que generan actualmente la dificultad en la intercomunicación terrestre de la población de los corregimientos de Varsovia y El Delirio,se encuentra el alto deterioro que presenta la Vía Toluviejo San Antonio de Palmito especialmente en el tramo Varsovia El Delirio,lo que demuestra el mal estado en que se encuentra la red vial secundaria en el Departamento;hecho que se debe en gran parte a la falta de mantenimiento periódico y rutinario durante los últimos años, y al pésimo estado en el que se encuentra la capa de rodadura existente,lo cual hace que la circulación por esta vía sea imposible especialmente en épocas de invierno donde se crean problemas de intransitabilidad, produciéndose fraccionamiento de la vía;lo que afecta principalmente a la población que transita por ella, ya que se les dificultad la comercialización de los productos a los centros de producción. Ahora,al problema de la superficie en mal estado se agrega la inexistencia de obras de drenaje que permitan controlar las aguas adecuadamente,sin generar inundaciones por las zonas aledañas. Estas dificultades impiden el acceso en forma cómoda y segura de los diferentes corregimientos de la zona al núcleo urbano, además se causa un gran impacto en la población debido a los altos costos en la actividad productiva de la zona, ya que es una vía de articulación muy importante debido a su gran impacto productivo; causando estancamiento de esta zona como potencial para el desarrollo turístico, debido a la poca inversión pública y privada en el sector turismo.
El tramo de vía Varsovia - El Delirio, forma parte de la vía secundaria San Antonio de Palmito - Toluviejo, esta última está siendo intervenida por el Municipio de San Antonio en una longitud de 14 km, con mejoramiento en pavimento asfáltico; faltando por intervenir el tramo Varsovia - El Delirio,que se encuentra en muy mal estado,lo que impide el tránsito a velocidad constante de los vehículos,disminuyendo el tiempo de desplazamiento</t>
  </si>
  <si>
    <t>Mejorar la malla vial que comunica los corregimietos de Varsovia con el Delirio.</t>
  </si>
  <si>
    <t xml:space="preserve">Vía secundaria mejorada     (Producto principal del proyecto) </t>
  </si>
  <si>
    <t>Reporte Ficha actualizada del proyecto_29072026222433.xlsx</t>
  </si>
  <si>
    <t>2017002700058</t>
  </si>
  <si>
    <t>Asignación para la paz - proyectos de infraestructura de transporte para la implementación del acuerdo de paz</t>
  </si>
  <si>
    <t>2018</t>
  </si>
  <si>
    <t>Mejorar la conectividad vial entre el Municipio de San Onofre y los Corregimientos de Berrugas y Ramal Rincón del Mar victimas del conflicto armado en el departamento de sucre.</t>
  </si>
  <si>
    <t>Difícil conectividad vial entre el Municipio de San Onofre y los Corregimientos de Berrugas y Ramal Rincón del Mar victimas del conflicto armado en el departamento de sucre.</t>
  </si>
  <si>
    <t xml:space="preserve">En la actualidad la población del  municipio de San Onofre con sus corregimientos  de Berrugas y Rincón del mar son población victima del conflicto armado la cual presenta  una difícil conectividad vial con los centros de acopio principales de la zona; debido  al alto deterioro  que presentan el tramo vial  que inicia en el K0+000 en la población del corregimiento de Berrugas y termina en el K11+041 en San Onofre; y el tramo vial Ramal Rincón del Mar, que inicia en la intersección con el tramo Berrugas - San Onofre en el K0+000 y finaliza en el k6+331 cercanías de la población de Rincón del Mar. Hecho que se debe a: deficiente drenaje de escorrentías en la vía, producido por el mal estado de las obras de drenaje existentes y la insuficiencia de las mismas y falta de mantenimiento periódico y rutinario durante los últimos años; Lo que hace que la circulación por esta vía sea imposible especialmente en épocas de invierno donde se crean problemas de intransitabilidad. 
Esta situación impide el acceso en forma cómoda y segura de los diferentes corregimientos de la zona al núcleo urbano, además se ve reflejada en el estancamiento de esta zona como potencial para el desarrollo turístico, debido a la poca inversión pública y privada en el sector turismo. De igual manera se suma la Dificultad en la comercialización de productos agrícolas y pecuarios de la zona presentando como resultado la perdida de productos agropecuarios; Incremento de los costos de operación y mantenimiento del parque automotor generando aumento en los costos de transporte y de productos, que inciden en los ingresos de la población víctima del conflicto armado que ven como única salida el desplazamiento a la ciudad capital en busca de un mejor porvenir.
Adicionalmente, a lo mencionado es importante resaltar la falta de caracterización del tramo via hace que no se cuente con información real del estado de la vía que permita la respectiva priorización e intervención de la misma. Igualmente,  </t>
  </si>
  <si>
    <t>San Onofre</t>
  </si>
  <si>
    <t>Mejorar la malla vial que comunica el municipio de San Onofre con los corregimientos de Berrugas y Rincón del mar  victimas del conflicto armado en el Departamento de Sucre.</t>
  </si>
  <si>
    <t>Reporte Ficha actualizada del proyecto_29072026223801.xlsx</t>
  </si>
  <si>
    <t>2025002700037</t>
  </si>
  <si>
    <t>2029</t>
  </si>
  <si>
    <t>Mejorar integralmente las condiciones de movilidad de los municipios de la subregión Sabanas a través del municipio de Corozal.</t>
  </si>
  <si>
    <t>Deficientes condiciones de movilidad para acceder a los municipios de la subregión Sabanas a través del municipio de Corozal, así como alto riesgo de socavación e inundación por parte del Arroyo Grande de Corozal e invasión del espacio público de las zonas adyacentes a la alternativa de movilidad de la solución planteada.</t>
  </si>
  <si>
    <t>En la actualidad, el acceso hacia los municipios de la subregión Sabanas —particularmente Betulia y las poblaciones ubicadas aguas arriba del Arroyo Grande de Corozal— depende exclusivamente del tránsito a través del casco urbano del municipio de Corozal. Esta condición genera altos niveles de congestión, limita la movilidad regional y afecta la eficiencia del transporte de carga y pasajeros que deben atravesar la zona urbana para continuar su recorrido hacia otros municipios del departamento de Sucre.
Como resultado, los tiempos de desplazamiento aumentan significativamente, se afectan las actividades económicas del área de influencia, se reducen las posibilidades de comercialización de productos y se dificulta el acceso a servicios esenciales como salud, educación y seguridad. Adicionalmente, el tránsito concentrado en la zona urbana incrementa el riesgo de accidentes, deteriora la infraestructura local y limita el desarrollo ordenado del municipio.
Esta situación evidencia la necesidad de materializar una solución vial complementaria, articulada con el proyecto de transformación del Arroyo Grande (I etapa), que permita descongestionar la zona urbana de Corozal y mejorar la movilidad regional a través de la conexión de la doble calzada Sincelejo – Corozal con la vía secundaria Corozal – Betulia – Sincé. Para esto se tiene proyectado la construcción de un trayecto de carretera nueva a través de un predio privado que se ubica cómo la mejor alternativa porque ofrece la menor distancia entre la doble calzada y la vía Corozal - Betulia – Sincé...Sigue en documento tecnico</t>
  </si>
  <si>
    <t>Fortalecer la funcionalidad del sistema hídrico–vial urbano del municipio de Corozal.</t>
  </si>
  <si>
    <t>Reporte Ficha actualizada del proyecto_29072026223236.xlsx</t>
  </si>
  <si>
    <t>2025002700021</t>
  </si>
  <si>
    <t>Mejorar la intercomunicación terrestre de acceso de los centros poblados de Pita Abajo y Pita en Medio en el municipio de Santiago de Tolú
y la Esperanza en el municipio de Toluviejo, para la conexión con carreteras primarias y secundarias de Sucre.</t>
  </si>
  <si>
    <t>Dificultad en la intercomunicación terrestre entre los centros poblados de Pita Abajo y Pita en Medio en el municipio de Santiago de Tolú y la
Esperanza en el municipio de Toluviejo, para la conexión con carreteras primarias y secundarias del Departamento de Sucre</t>
  </si>
  <si>
    <t>En la actualidad, se enfrenta un desafío significativo en cuanto a la conectividad terrestre entre el corregimiento de Las Pitas abajo y medio de Santiago de Tolú y la esperanza en el Municipio de Toluviejo, en el departamento de Sucre. Este problema se debe a múltiples factores que obstaculizan la movilidad vehicular en la zona. Los tramos en cuestión, los cuales se encuentran en una capa de afirmado, el cual está en un estado generalizado de deterioro, lo que dificulta considerablemente el tránsito. Además, la señalización vial es insuficiente y se encuentra en malas condiciones.
Las acciones ambientales, como la erosión del suelo, también contribuyen a empeorar la situación. Además, es común ver vehículos
sobrecargados transitando por esta vía, lo que agrava aún más el problema.
A lo largo de los tramos, se pueden identificar puntos críticos donde la estructura del afirmado está en un estado preocupante. Esto aumenta significativamente el riesgo de accidentes y exige una intervención inmediata por parte de las autoridades correspondientes. La actual temporada de lluvias en el país, han aumentado el estado de deterioro de los tramos viales, generando un impacto negativo en el parque automotor que transita por la zona.
Es importante destacar que algunos tratamientos previos realizados en las carreteras presentan deficiencias, y la falta de un mantenimiento adecuado ha agravado la situación.</t>
  </si>
  <si>
    <t>Mejorar el estado de las vías terciarias los municipios de Tolú y Toluviejo.</t>
  </si>
  <si>
    <t>Reporte Ficha actualizada del proyecto_03082026223457.xlsx</t>
  </si>
  <si>
    <t>2024002700044</t>
  </si>
  <si>
    <t>Fortalecer la seguridad y convivencia ciudadana mediante la elaboración del plan integral de seguridad y convivencia ciudadana PISCC en
el departamento de Sucre.</t>
  </si>
  <si>
    <t>Dificultad en el diagnóstico de los hechos delictivos que afectan la seguridad y convivencia ciudadana para elaborar el plan integral de seguridad y convivencia ciudadana PISCC en el Departamento de Sucre.</t>
  </si>
  <si>
    <t>El Departamento de Sucre actualmente está afectado por el flagelo de la criminalidad, asociada principalmente al crimen organizado, las
drogas ilícitas y la extorsión; actividades ilegales que constituyen el combustible de los grupos armados organizados, que, para el caso de
Sucre, está representado en el Clan del Golfo. Situación a la que no es ajena la mayoría de municipios que lo conforman, en los cuales tiene
incidencia de manera directa o indirecta este grupo armado ilegal, el cual utiliza como mecanismo de sometimiento social, el homicidio
selectivo, amenazas e intimidación. La utilización de niños, niñas y adolescente en sus actividades criminales, como son el expendio de
estupefaciente, campaneros, entre otros. Muestra de ello se refleja en el incremento en el año inmediatamente anterior de delitos como el
homicidio, la extorsión, las lesiones personales, la violencia intrafamiliar y de género, estas dos últimas vinculadas principalmente con el
consumo de sustancia psicotrópicas.
Basado en todo lo anterior y tomando en consideración el aumento en la mayoría de las prácticas delictivas se hace necesario la elaboración
de estrategias, planes y proyecto que nos lleven a disminuir estas cifras y ofrecer desde la gobernabilidad una percepción de seguridad más
alta y unas condiciones favorables a la convivencia. A continuación, se presentan los datos estadísticos que preocupan en cuanto a la
seguridad y los cuales se desean mejorar con la elaboración y ejecución del plan integral de seguridad y convivencia ciudadana.
Ver Documento Técnico.</t>
  </si>
  <si>
    <t>Elaborar el plan de seguridad y convivencia ciudadana PISCC, con fundamento a las nuevas mutaciones de lasdinámicas criminales, comportamientos contrarios a la convivencia y los resultados obtenidos con el desarrollode las estrategias y programas contenidos en el mismo.</t>
  </si>
  <si>
    <t>Reporte Ficha actualizada del proyecto_29072026222928.xlsx</t>
  </si>
  <si>
    <t>2023002700077</t>
  </si>
  <si>
    <t>Reducir niveles de disposición de aguas residuales sin tratar en la vereda trocha persiana en San Marcos y en la vereda el cañito en San Juan de Betulia</t>
  </si>
  <si>
    <t>Altos niveles de disposición de aguas residuales sin tratar en la vereda trocha persiana en San Marcos y en la vereda el cañito en San Juan de Betulia</t>
  </si>
  <si>
    <t xml:space="preserve">La falta de cobertura de los sistemas de alcantarillado en las zonas rurales tanto del municipio de San Marcos como en el municipio de San Juan de Betulia, sumado al mal manejo de las aguas negras y el bajo conocimiento de los pobladores sobre este tema hoy está generando una serie de afectaciones a las comunidades rurales, en especial a las localizadas en las veredas trocha persiana (San Marcos) y el Cañito (San Juan de Betulia). 
La disposición de aguas residuales sin tratar sobre el suelo y las fuentes hídricas de la zona ha aumentado las enfermedades gastrointestinales y relacionadas con la proliferación de vectores afectando a comunidades vulnerables como lo son niños y personas de la tercera edad los anterior repercute en la economía de los hogares afectados al aumentas los costos de atención en Salud además de generar una afectación ambiental sobre los ecosistemas de la zona.
</t>
  </si>
  <si>
    <t>San Juan De Betulia, San Marcos</t>
  </si>
  <si>
    <t>Mejorar las condiciones de calidad y cobertura de sistemas de saneamiento básico.</t>
  </si>
  <si>
    <t>4003044</t>
  </si>
  <si>
    <t xml:space="preserve">Unidades sanitarias con saneamiento básico construidas     (Producto principal del proyecto) </t>
  </si>
  <si>
    <t>Viviendas beneficiadas con la construcción de  unidades sanitarias </t>
  </si>
  <si>
    <t>Reporte Ficha actualizada del proyecto_03082026215005.xlsx</t>
  </si>
  <si>
    <t>Construir redes de distribución de media y baja tensión,  montajes de transformadores en postes y adecuación de las instalaciones eléctricas domiciliarias en la zona rural del municipio de San Luis de Sincé,  departamento de Sucre.</t>
  </si>
  <si>
    <t>Carencia del servicio de Energía Eléctrica en la zona rural del municipio de San Luis de Sincé,  Sucre.</t>
  </si>
  <si>
    <t xml:space="preserve">Las entidades territoriales y específicamente el municipio de San Luis de Sincé, Sucre en su función como representantes del Estado deben prestar y facilitar los servicios públicos a favor de la población, y en este sentido deben invertir los recursos en estudios, diseños y construcción de las obras en sectores priorizados para satisfacer las necesidades de las comunidades, para lo cual requieren de muchos instrumentos jurídicos, técnico financieros que permitan disminuir costos, generar mayor desarrollo y brindar el bienestar a las personas para que a través de éste se encaminen todas las actividades y proyectos que permitan el cumplimiento de los fines y obligaciones estatales.
La vereda Membrillal  está ubicada en la zona rural del municipio de San Luis de Sincè, más exactamente en el corregimiento de Perendengue, esta vereda se encuentra en la zona interconectada de servicio de energía eléctrica, pero por el número de predios no está incluida en el plan de expansión del operador AFINIA, lo que genera es estas familias no cuente con este servicio esencial.
</t>
  </si>
  <si>
    <t>Construir redes de distribución de media y baja tensión en el área rural</t>
  </si>
  <si>
    <t>Reporte Ficha actualizada del proyecto_29072026224101.xlsx</t>
  </si>
  <si>
    <t>202600000013868</t>
  </si>
  <si>
    <t>Incrementar la disponibilidad de infraestructura adecuada para la producción y comercialización piscícola en los municipios de las subregiones San Jorge y Mojana del departamento de Sucre.</t>
  </si>
  <si>
    <t>Baja disponibilidad de infraestructura adecuada para la producción y comercialización piscícola en los municipios de las subregiones San Jorge y Mojana del departamento de Sucre.</t>
  </si>
  <si>
    <t>En el departamento de Sucre no existen los estudios y diseños técnicos necesarios para avanzar hacia la construcción de una estación piscícola, lo que limita la capacidad institucional para planificar la infraestructura requerida y cumplir los requisitos normativos y de factibilidad. Aunque el departamento dispone de un lote de 30 hectáreas ubicado en la vereda Ceja Larga (San Marcos), con acceso al río San Jorge y cercanía a las ciénagas La Cruz y El Rosario —condiciones hídricas favorables para el desarrollo acuícola—, la ausencia de estudios técnicos ha impedido estructurar un proyecto en fase III y gestionar recursos para su ejecución.
Esta falta de insumos especializados, sumada a la limitada capacidad institucional para generar y sistematizar información técnica, ha restringido el avance hacia la construcción de la estación piscícola y ha reducido el aprovechamiento del potencial hídrico del departamento, afectando la productividad, los ingresos y la seguridad alimentaria de las comunidades que dependen de la pesca y la acuicultura.
La problemática impacta especialmente a los municipios de San Marcos, San Benito Abad, Caimito y La Unión, que conforman la subregión Sabana, así como a los municipios de Majagual, Guaranda y Sucre, que integran la subregión Mojana. En estos municipios se evidencia una baja disponibilidad de infraestructura piscícola y la ausencia de estudios y diseños técnicos de preinversión que permitan desarrollar estaciones piscícolas, lo que limita la planificación, la gestión de recursos y el aprovechamiento del potencial acuícola del territorio.</t>
  </si>
  <si>
    <t>Elaborar los estudios y diseños técnicos para el desarrollo de infraestructura piscícola en los municipios de las subregiones San Jorge y Mojana del departamento de Sucre.”.</t>
  </si>
  <si>
    <t>1709118</t>
  </si>
  <si>
    <t>Estudios de pre inversión     (Producto principal del proyecto)  - Estudios técnicos y diseños requeridos para la construcción de una estación piscicola</t>
  </si>
  <si>
    <t>Número de Estudios de pre inversión realizados</t>
  </si>
  <si>
    <t>170911800</t>
  </si>
  <si>
    <t>Estudios de preinversión realizados</t>
  </si>
  <si>
    <t>Reporte Ficha actualizada del proyecto_29072026220612.xlsx</t>
  </si>
  <si>
    <t>Fortalecer la vigencia de la navegación artesanal como práctica cultural, deportiva y económica en el municipio de Santiago de Tolú, mediante el apoyo integral a la gestión y organización de la competencia de regatas</t>
  </si>
  <si>
    <t>Debilitamiento progresivo y pérdida de vigencia de la navegación artesanal como práctica cultural, deportiva y económica en el municipio de Santiago de Tolú</t>
  </si>
  <si>
    <t>En la actualidad, el municipio de Santiago de Tolú enfrenta una contradicción entre su potencial náutico y la realidad de sus prácticas tradicionales. Aunque la navegación artesanal sigue presente en la memoria colectiva y en la vida diaria de los pescadores, se encuentra en un estado de fragilidad institucional y operativa. La situación actual se caracteriza por la realización de encuentros náuticos esporádicos que carecen de una estructura técnica formal, lo que impide que estas manifestaciones trasciendan el nivel de actividades vecinales sin impacto significativo en el desarrollo regional.
El núcleo del problema radica en la ausencia de un respaldo administrativo y logístico sólido. Actualmente, los navegantes y pescadores operan de manera fragmentada; las asociaciones existentes poseen debilidades en su capacidad de gestión, lo que limita su interlocución con entes gubernamentales o patrocinadores privados. Esta desarticulación ha provocado que no existan reglamentos de competencia estandarizados, protocolos de seguridad marítima robustos ni sistemas de cronometraje y jueceo que brinden transparencia y profesionalismo a las regatas. Como consecuencia, el evento no logra proyectar una imagen de seriedad que atraiga inversiones a largo plazo o que se integre formalmente en los planes de desarrollo turístico del departamento de Sucre.
Por otro lado, el pescador artesanal se encuentra atrapado en un ciclo de subsistencia donde el mantenimiento de las naves tradicionales (velas y madera) resulta costoso y poco rentable frente a la motorización. Al no existir una competencia organizada que valore y premie estas destrezas, se observa un abandono progresivo de la carpintería de ribera. Los astilleros artesanales están desapareciendo y, con ellos, el saber ancestral de las generaciones mayores, lo que conlleva al relevo generacional.</t>
  </si>
  <si>
    <t>Fortalecer el respaldo institucional y operativo para la gestión organizada del evento</t>
  </si>
  <si>
    <t xml:space="preserve">Servicio de apoyo a la actividad física, la recreación y el deporte     (Producto principal del proyecto) </t>
  </si>
  <si>
    <t>Reporte Ficha actualizada del proyecto_29072026221807.xlsx</t>
  </si>
  <si>
    <t>Elevar el impacto de los programas de deporte, recreación y actividad física en el desarrollo humano y la convivencia ciudadana de los habitantes del departamento de Sucre</t>
  </si>
  <si>
    <t>Bajo impacto de los programas de deporte, recreación y actividad física en el desarrollo humano y la convivencia ciudadana de los habitantes del departamento de Sucre</t>
  </si>
  <si>
    <t>El departamento de Sucre enfrenta una grave crisis de inactividad física y desarticulación del tejido social debido a la debilidad estructural en su oferta de programas deportivos y recreativos. Esta carencia institucional ha dejado a las comunidades, especialmente en zonas rurales y periféricas, sin acceso a espacios constantes y profesionalizados que fomenten el desarrollo humano. Como consecuencia directa, se ha incrementado significativamente la vulnerabilidad de la población infantil y juvenil, para quienes el tiempo libre no estructurado se ha convertido en un factor de riesgo que los expone a entornos nocivos, conflictividad y deserción, debilitando además su sentido de pertenencia territorial y el reconocimiento del deporte como un derecho fundamental.
Desde el ámbito técnico y operativo, esta problemática se agudiza por una logística institucional fragmentada, la escasez de talento humano especializado y la falta de garantías básicas como indumentaria técnica, hidratación profesional y seguridad médica para los participantes. Esta desconexión operativa e intersectorial no solo desincentiva la práctica masiva y reduce la moral de los deportistas locales, sino que también estanca la economía departamental al desaprovechar oportunidades de reactivación para los proveedores de servicios, transporte y confección. Por lo tanto, resulta imperativa una intervención integral que profesionalice la gestión del sector, con el fin de aliviar la creciente presión sobre el sistema de salud pública y devolver al deporte su rol como eje transformador de la vida y la cohesión social de los sucreños.</t>
  </si>
  <si>
    <t>Consolidar una oferta institucional continua y profesionalizada de programas misionales deportivos y recreativos en el territorio</t>
  </si>
  <si>
    <t>Reporte Ficha actualizada del proyecto_29072026221444.xlsx</t>
  </si>
  <si>
    <t>Fortalecer el deporte asociado y el alto rendimiento en el departamento de Sucre.</t>
  </si>
  <si>
    <t>Falta de desarrollo y fortalecimiento del deporte asociado y de alto rendimiento en el departamento de Sucre</t>
  </si>
  <si>
    <t xml:space="preserve">La situación actual del deporte en el departamento de Sucre se define por un estancamiento crítico que impide la consolidación de procesos de excelencia. El problema central radica en la marcada falta de desarrollo y fortalecimiento del deporte asociado y de alto rendimiento, una realidad que deja a los atletas locales en una posición de vulnerabilidad frente al resto del país. Esta deficiencia no permite que el departamento cuente con una base sólida de ligas y clubes organizados que proyecten el talento hacia la profesionalización.
Esta problemática tiene su origen inmediato en la ausencia de programas misionales dedicados específicamente al deporte asociado. Al no existir planes técnicos y operativos desde la institucionalidad, el entrenamiento de los deportistas carece de rigor científico y seguimiento continuo. Esta falta de programas es, a su vez, el resultado de un débil respaldo institucional y la incapacidad de atraer patrocinadores privados, quienes perciben el sector deportivo como un área de bajo retorno o desorganizada, limitando así el flujo de recursos necesarios para el equipamiento y la preparación técnica.
Las consecuencias de este abandono son evidentes en el escenario competitivo, donde el efecto más directo es el bajo desempeño de Sucre en eventos nacionales e internacionales. Los atletas sucreños compiten en condiciones de desigualdad, lo que se traduce en ránkings desfavorables y una presencia casi nula en los eventos. Esto genera una sensación de frustración en la comunidad deportiva, ya que el talento natural no encuentra los medios para transformarse en victorias concretas que pongan en alto el nombre del departamento.
Finalmente, este panorama desencadena un impacto negativo a largo plazo que frena el progreso regional. VER DOCUMENTO TECNICO </t>
  </si>
  <si>
    <t>Fortalecer los programas misionales de deporte asociado y alto rendimiento en el departamento de sucre</t>
  </si>
  <si>
    <t>Servicio de apoyo a la actividad física, la recreación y el deporte     (Producto principal del proyecto)  - Este servicio consiste en la consolidación de la capacidad misional y operativa del Instituto Departamental de Deportes y Recreación de Sucre mediante una gestión integral de sus componentes técnicos, metodológicos y de apoyo al atleta</t>
  </si>
  <si>
    <t>Reporte Ficha actualizada del proyecto_29072026220812.xlsx</t>
  </si>
  <si>
    <t>Fortalecer la gestión institucional en la prestación de los servicios profesionales y de apoyo a la gestión en el Instituto Departamental de
deportes y recreación de Sucre - INDERSUCRE</t>
  </si>
  <si>
    <t>Débil gestión institucional en el Instituto Departamental de
deportes y recreación de Sucre - INDERSUCRE</t>
  </si>
  <si>
    <t xml:space="preserve">El Instituto Departamental de Deportes y Recreación de Sucre - INDERSUCRE se encuentra actualmente en un proceso de mejora de sus
procedimientos de gestión interna, con el fin de cumplir con las metas establecidas en el Plan de Desarrollo Sucre Tierra de Oportunidades
2024-2027. En este sentido, es necesario fortalecer la estructura organizativa, optimizar los flujos de trabajo con el personal y mejorar los
procesos operativos, con el objetivo de hacer la entidad más ágil y eficiente.
Por otro lado, los procesos operativos del que forman parte del Instituto Departamental de Deportes y Recreación de Sucre -INDERSUCRE,
requieren una ampliación de su capacidad operativa para poder ofrecer servicios de mayor calidad y ampliar su cobertura a la comunidad. En
este contexto, se hace indispensable un proceso de fortalecimiento del Instituto Departamental de Deportes y Recreación de Sucre -
INDERSUCRE, a través de asistencia técnicas y operativas, que permita a la entidad cumplir con los
estándares de calidad exigidos, tanto en los servicios como en los productos deportivos, recreativos y de actividad física que se generan en
el departamento de Sucre.
Actualmente, el INDERSUCRE solo con los funcionarios de planta, no está alcanzando los niveles de cobertura y oferta de servicios
esperados, lo que afecta directamente la satisfacción de los usuarios y la gestión de las actividades deportivas, recreativas y de
infraestructura, en el departamento de Sucre.
</t>
  </si>
  <si>
    <t>Ampliar la cobertura de los servicios en el Instituto Departamental de Deportes y Recreación de Sucre -INDERSUCRE</t>
  </si>
  <si>
    <t xml:space="preserve">Servicio de promoción de la actividad física, la recreación y el deporte     (Producto principal del proyecto) </t>
  </si>
  <si>
    <t>Reporte Ficha actualizada del proyecto_03082026224740.xlsx</t>
  </si>
  <si>
    <t>Fortalecer la gestión institucional en el Instituto Departamental de deportes y recreación de Sucre,  INDERSUCRE</t>
  </si>
  <si>
    <t>Débil gestión institucional en el Instituto Departamental de deportes y recreación de Sucre - INDERSUCRE</t>
  </si>
  <si>
    <t>La limitada capacidad institucional dificulta dar respuesta eficiente y oportuna a los nuevos retos en materia de gestión pública asociados a la misionalidad del Instituto Departamental de Deportes y Recreación de Sucre - INDERSUCRE. 
La Entidad enfrenta desafíos importantes para atender con eficiencia no solo los retos derivados de su misionalidad, en cuanto a procesos estratégicos y de apoyo, sino también los retos internos asociados fortalecer la estructura organizativa, optimizar los flujos de trabajo con el personal y mejorar los procesos operativos, con el objetivo de hacer la entidad más ágil y eficiente con el fin de cumplir con las metas establecidas en el Plan de Desarrollo Sucre Tierra de Oportunidades 2024-2027. 
Actualmente, el INDERSUCRE solo con los funcionarios de planta, no está alcanzando los niveles de cobertura y oferta de servicios esperados, lo que afecta directamente la satisfacción de los usuarios y la gestión de las actividades deportivas, recreativas y de infraestructura, en el departamento de Sucre.</t>
  </si>
  <si>
    <t>Ampliar la cobertura de los servicios  en el  Instituto Departamental de Deportes y Recreación de Sucre - INDERSUCRE</t>
  </si>
  <si>
    <t>Reporte Ficha actualizada del proyecto_29072026221507.xlsx</t>
  </si>
  <si>
    <t>Incrementar el desarrollo de actividades recreo-deportivas individuales y en familia en el municipio de Sincé, departamento de Sucre</t>
  </si>
  <si>
    <t>Bajo desarrollo de actividades recreo-deportivas individuales y en familia en el municipio de Sincé, departamento de Sucre</t>
  </si>
  <si>
    <t>En el municipio de Sincé, existe un bajo desarrollo de actividades recreo-deportivas individuales y en familia como forma de
aprovechamiento del tiempo libre y esparcimiento, puesto que los espacios destinados para desarrollar actividades lúdicas,
recreativas y deportivas que busquen la integración de la comunidad son insuficientes e inadecuados, debido al deterioro que presentan
estos escenarios. Los espacios públicos para la recreación, la actividad física y el deporte son insuficientes e inadecuados para la población
que está en capacidad para practicar algún deporte o que desea aprovechar su tiempo al aire libre. Los espacios existentes están
deteriorados y con frecuencia son ocupados para desarrollar otras actividades, y los escenarios deportivos y/o recreativos que están en
buenas condiciones no son de uso público. Lo anterior, conlleva al bajo interés de la población en realizar actividad física y deporte, a que
exista un inadecuado uso del tiempo libre y de esparcimiento individual y en familia y al aumento de los niveles de sedentarismo en la entidad
territorial. A esta problemática se le agrega que, con frecuencia, son utilizados para desarrollar otras actividades, situación que afecta a la
población ya que genera, desmotivación en la población para llevar a cabo las actividades recreo-deportivas; aumento del sedentarismo,
aumento de enfermedades coronarias, metabólicas, entre otras; menor índice de convivencia social, incremento de actividades delictivas.
Todo lo anterior, repercute en la disminución calidad de vida de los pobladores por lo que es necesario la formulación del proyecto en aras de
solucionar dicha problemática.</t>
  </si>
  <si>
    <t>Mejorar las condiciones de infraestructura para la recreación y la práctica deportiva.</t>
  </si>
  <si>
    <t xml:space="preserve">Cancha adecuada     (Producto principal del proyecto) </t>
  </si>
  <si>
    <t>Número de canchas</t>
  </si>
  <si>
    <t>Reporte Ficha actualizada del proyecto_29072026222144.xlsx</t>
  </si>
  <si>
    <t>Fortalecer la planificación del sector turístico del departamento de Sucre para el aprovechamiento sostenible de sus potencialidades
culturales, naturales, patrimoniales y económicas.</t>
  </si>
  <si>
    <t>escasa planificación del sector turístico del departamento de Sucre para el aprovechamiento sostenible de sus potencialidades culturales,
naturales, patrimoniales y económicas</t>
  </si>
  <si>
    <t>El departamento de Sucre posee una amplia riqueza natural, cultural, histórica y patrimonial que le otorga importantes ventajas comparativas para consolidarse como uno de los destinos turísticos estratégicos del Caribe colombiano. Su ubicación geográfica privilegiada sobre el Golfo de Morrosquillo, la diversidad de ecosistemas presentes en las regiones de sabana, ciénaga y costa, así como la riqueza de sus tradiciones culturales y manifestaciones patrimoniales, constituyen activos fundamentales para el fortalecimiento de un modelo de turismo sostenible e incluyente.
No obstante, pese a estas potencialidades, el turismo en Sucre enfrenta importantes limitaciones estructurales que han dificultado la
consolidación de un modelo turístico competitivo, sostenible y articulado territorialmente. Una de las principales problemáticas identificadas
corresponde a la ausencia de un Plan Sectorial de Turismo actualizado que permita orientar de manera estratégica el desarrollo del sector y articular los esfuerzos institucionales, comunitarios y empresariales alrededor de una visión compartida de turismo sostenible.
En este contexto, se hace evidente la necesidad de implementar un proceso integral de apoyo técnico y logístico que permita formular el Plan Sectorial de Turismo del Departamento de Sucre 2026􀂱2036 desde una perspectiva participativa, territorial y sostenible, incorporando metodologías de Investigación Acción Participativa (IAP) que fortalezcan la apropiación social del proceso y promuevan la construcción colectiva de una visión estratégica del turismo para el territorio.</t>
  </si>
  <si>
    <t>Fortalecer la articulación de capacidades técnicas y logísticas para la definición de modelos de desarrolloturístico territorial</t>
  </si>
  <si>
    <t xml:space="preserve">Documentos de planeación     (Producto principal del proyecto) </t>
  </si>
  <si>
    <t>Reporte Ficha actualizada del proyecto_29072026223721.xlsx</t>
  </si>
  <si>
    <t>2025002700011</t>
  </si>
  <si>
    <t>Incrementar los niveles de prácticas deportivas en el corregimiento de El Sitio en el municipio de El Roble, sucre.</t>
  </si>
  <si>
    <t>Bajos niveles de prácticas recreo - deportiva en el corregimiento de El Sitio, municipio de El Roble, sucre</t>
  </si>
  <si>
    <t xml:space="preserve">En el corregimiento de El Sitio, municipio de El Roble, los espacios públicos para las prácticas recreo-deportivas son deficientes lo que limita la forma de aprovechamiento del tiempo libre y esparcimiento, puesto que los espacios destinados para desarrollar actividades lúdicas, recreativas y deportivas que busquen la integración de la comunidad son inexistentes.  Existe deficiencia de espacios para la práctica de la actividad física y el deporte para la población que está en capacidad para practicar algún deporte o que desea aprovechar su tiempo al aire libre.
 Lo anterior, conlleva al bajo interés de la población en realizar actividad física y deporte, a que exista un inadecuado uso del tiempo libre y de esparcimiento individual y en familia y al aumento de los niveles de sedentarismo en la entidad territorial lo que se traduce en el aumento del sedentarismo, aumento de enfermedades coronarias, metabólicas, entre otras; Menor índice de convivencia social, Incremento de actividades delictivas. Todo lo anterior, repercute en la disminución calidad de vida de los pobladores por lo que es necesario la formulación del proyecto en aras de solucionar dicha problemática.
</t>
  </si>
  <si>
    <t>El Roble</t>
  </si>
  <si>
    <t>Mejorar las condiciones para la práctica deportiva.</t>
  </si>
  <si>
    <t xml:space="preserve">Canchas multifuncionales construidas y dotadas     (Producto principal del proyecto) </t>
  </si>
  <si>
    <t>Reporte Ficha actualizada del proyecto_04082026211556.xlsx</t>
  </si>
  <si>
    <t>202500000036393</t>
  </si>
  <si>
    <t>Aumentar el desarrollo de actividades deportivas de alto rendimiento en el municipio de Tolú, departamento de Sucre</t>
  </si>
  <si>
    <t>Bajos niveles de práctica de deportes de alto rendimiento en el municipio de Tolú, departamento de Sucre.</t>
  </si>
  <si>
    <t xml:space="preserve">La ausencia de escenarios deportivos de alto rendimiento en el municipio de Tolú y en el departamento de Sucre ha generado una serie de problemas que afectan directamente el desarrollo del deporte competitivo, el bienestar de los jóvenes y las oportunidades de progreso regional. Esta carencia ha limitado significativamente la formación integral de atletas con potencial, ya que no existen instalaciones adecuadas para realizar entrenamientos especializados, evaluaciones físicas, seguimiento técnico ni competencias en condiciones óptimas.
Uno de los principales problemas es la desmotivación de los talentos deportivos locales, quienes, al no encontrar apoyo ni condiciones para su crecimiento, abandonan tempranamente sus procesos o se ven obligados a migrar a otros departamentos con mejor infraestructura. Esta situación debilita la consolidación de selecciones deportivas departamentales y reduce la representación de Sucre en eventos deportivos nacionales e internacionales.
La ausencia de escenarios deportivos de alto rendimiento en el departamento de Sucre es un problema crítico, especialmente considerando la importancia de los Juegos Nacionales 2027, en los cuales Sucre será sede junto a Córdoba, por lo tanto, este proyecto es de importancia estratégica para el desarrollo de los mismos.
</t>
  </si>
  <si>
    <t>Construir escenarios de alto rendimiento con las condiciones técnicas exigidas.</t>
  </si>
  <si>
    <t>4302082</t>
  </si>
  <si>
    <t xml:space="preserve">Complejo deportivo de alto rendimiento construido     (Producto principal del proyecto) </t>
  </si>
  <si>
    <t>Número de complejos deportivos</t>
  </si>
  <si>
    <t>Complejo deportivo de alto rendimiento construido</t>
  </si>
  <si>
    <t>Reporte Ficha actualizada del proyecto_29072026223649.xlsx</t>
  </si>
  <si>
    <t>2024002700193</t>
  </si>
  <si>
    <t>Aumentar el desarrollo de actividades recreativas y deportivas de alto rendimiento en el municipio de Tolú, departamento de Sucre</t>
  </si>
  <si>
    <t>Bajo desarrollo de actividades recreativas y deportivas de alto rendimiento en el departamento de Sucre</t>
  </si>
  <si>
    <t>En el Departamento de Sucre, existe un bajo desarrollo de actividades recreo-deportivas individuales y en familia como forma de aprovechamiento del tiempo libre y esparcimiento, puesto que los espacios destinados para desarrollar actividades lúdicas, recreativas y deportivas que busquen la integración de la comunidad son insuficientes e inadecuados, debido al deterioro que presentan estos escenarios y la inexistencia de instalaciones para la práctica de deportes de alto rendimiento. Los espacios públicos para la recreación, la actividad física y el deporte son insuficientes e inadecuados para la población que está en capacidad para practicar algún deporte o que desea aprovechar su tiempo al aire libre. Los espacios existentes están deteriorados y con frecuencia son ocupados para desarrollar otras actividades, y los escenarios deportivos y/o recreativos que están en buenas condiciones no son de uso público. 
Según las estadísticas, del total de escenarios deportivos y recreativos disponibles que son 501 en todo el departamento, el 41,5% se encuentran en mal estado, lo que representa un total de 208 escenarios. Por otro lado, el 36,7% se clasifican como regulares, sumando 184 escenarios en esta condición, y solo el 21,8% de los escenarios deportivos se consideran en buen estado, con un total de 109 instalaciones.
Lo anterior, conlleva al bajo interés de la población en realizar actividad física y deporte, a que exista un inadecuado uso del tiempo libre y de esparcimiento individual y en familia y al aumento de los niveles de sedentarismo en la entidad territorial. 
A esta problemática se le agrega que, con frecuencia los escenarios existentes, son utilizados para desarrollar otras actividades, situación que afecta a la población ya que genera, desmotivación en la población para llevar a cabo las actividades recreo-deportivas; aumento del sedentarismo, aumento de enfermedades coronarias, metabólicas, actividades delictivas; entre otros.</t>
  </si>
  <si>
    <t>Mejorar las condiciones de infraestructura para práctica de deportes de alto rendimiento.</t>
  </si>
  <si>
    <t>Complejo deportivo de alto rendimiento construido</t>
  </si>
  <si>
    <t>Reporte Ficha actualizada del proyecto_29072026222448.xlsx</t>
  </si>
  <si>
    <t>2020000020076</t>
  </si>
  <si>
    <t>2020</t>
  </si>
  <si>
    <t>Elaborar las herramientas de Planeación y Gestión para modernizar la Infraestructura vial de la red secundaria y terciaria en el Departamento de Sucre.</t>
  </si>
  <si>
    <t>Deficiencia en las herramientas de Planeación y Gestión para modernizar la Infraestructura vial de la red secundaria y terciaria en el Departamento de Sucre.</t>
  </si>
  <si>
    <t>En la actualidad, ninguno de los 26 municipios que forman parte del Departamento de Sucre cuentan con un inventario de su red vial terciaria completo y actualizado, ni con un Plan Vial Municipal formulado, ni con una categorización de las vías bajo su competencia; que le permita desarrollar políticas de desarrollo vial regional, le facilite avalar las necesidades de inversión de conveniencia propias de cada municipio y priorizar sus inversiones de la mejor forma.
El Departamento de Sucre presenta un inventario de su red vial desactualizado y un Plan Vial Departamental que fue formulado en el año 2010, para una vigencia 2010 – 2019, que actualmente está desactualizado; además las vías del departamento se encuentran categorizadas por resolución de ministerio, pero esta labor se realizó con base a información secundaria, lo cual requiere de su actualización. Por lo que el departamento no cuenta con las herramientas vigentes para realizar la gestión del desarrollo de la infraestructura de transporte del departamento.
La malla vial del departamento está compuesta aproximadamente por 3.672,46 kilómetros, de la cual se desconoce el estado actual de esta red. Estas vías en su mayoría se encuentran sin inventariar y categorizar, según los procedimientos establecidos por el ministerio de transporte. Además no existe un sistema de información geográfico con el que se pueda realizar la gestión de la información de la infraestructura de transporte que permita tomar decisiones priorizando criterios técnicos, económicos y sociales para el departamento y los municipios.
En resumen este déficit radica principalmente en la insuficiencia de información de las características de uso, propiedades técnicas, condiciones del estado de la infraestructura de transporte y su relación con variables ambientales, sociales y económicas con las que se pueda priorizar la gestión y la inversión en infraestructura de transporte, por lo que la causa principal es la deficiencia técnica de planificación</t>
  </si>
  <si>
    <t>Elaborar la documentación técnica para la planeación de la infraestructura vial.</t>
  </si>
  <si>
    <t>2499054</t>
  </si>
  <si>
    <t>249905400</t>
  </si>
  <si>
    <t>2499068</t>
  </si>
  <si>
    <t>249906800</t>
  </si>
  <si>
    <t>Reporte Ficha actualizada del proyecto_29072026223129.xlsx</t>
  </si>
  <si>
    <t>2024002700183</t>
  </si>
  <si>
    <t>Generar espacios adecuados que faciliten el desarrollo de actividades de participación ciudadana en el departamento de Sucre.</t>
  </si>
  <si>
    <t>Carencia de espacios adecuados que faciliten el desarrollo de actividades de participación ciudadana en el departamento de Sucre.</t>
  </si>
  <si>
    <t>En la actualidad, el departamento de Sucre enfrenta una notable deficiencia en la disponibilidad de espacios adecuados para el desarrollo de actividades de participación ciudadana. Esta carencia responde, principalmente, a la falta de recursos financieros y al bajo interés por parte de las autoridades locales en destinar esfuerzos hacia la construcción y mantenimiento de una infraestructura física que permita consolidar una sede central de participación ciudadana. Esta situación se ve agravada por factores adicionales, como la escasa sensibilización y educación sobre la importancia de la participación activa entre la comunidad y las autoridades, así como la limitada asignación de apoyo logístico necesario para mantener operativos estos espacios. 
Los efectos adversos de esta situación son diversos y significativos. La baja participación ciudadana en los procesos de toma de decisiones repercute en la legitimidad y eficacia de las políticas públicas implementadas. Además, la percepción de abandono y desinterés por parte de los gobiernos locales y departamentales hacia las necesidades y preocupaciones de la ciudadanía se incrementa. Esto, a su vez, contribuye a una menor cohesión social y a una escasa colaboración entre los diversos grupos comunitarios en Sucre. La fragmentación y desorganización de estas agrupaciones también se intensifican, lo que dificulta la cooperación efectiva y coordinada en la búsqueda de soluciones comunes a los desafíos locales.</t>
  </si>
  <si>
    <t>Construir infraestructura física adecuada destinada a los procesos de participación ciudadana en el departamento de Sucre.</t>
  </si>
  <si>
    <t xml:space="preserve">Sedes construidas     (Producto principal del proyecto) </t>
  </si>
  <si>
    <t>Reporte Ficha actualizada del proyecto_29072026223517.xlsx</t>
  </si>
  <si>
    <t>2021000020028</t>
  </si>
  <si>
    <t>Asignación para la inversión regional 40%</t>
  </si>
  <si>
    <t xml:space="preserve">Incrementar la formación profesional de artistas, artistas formadores y gestores culturales como factor de desarrollo regional y productivo en el departamento de Sucre </t>
  </si>
  <si>
    <t>Escasa formación profesional de artistas, artistas formadores y gestores culturales en el departamento de Sucre</t>
  </si>
  <si>
    <t xml:space="preserve">Existe poco desarrollo en las expresiones artísticas y culturales en el departamento de Sucre por el insuficiente apoyo y bajo estímulo a artistas y gestores culturales que impacta en la calidad de los procesos del sector. Este problema se alimenta de otros que pretenden ser resueltos con la política de estímulos a la profesionalización:
a)	Bajo apoyo a procesos de creación, innovación e investigación artística y cultural en el departamento.
b)	Poco reconocimiento social para los creadores, sus proyectos y trayectorias vitales al servicio de la cultura; 
c)	Insuficientes estímulos para promover nuevos talentos; 
d)	Poco apoyo económico para proyectos que trabajen sobre la identidad y la diversidad; 
e)	Baja calidad en los procesos de formación debido al poco apoyo estatal a los procesos formativos formales.
f)	Insuficientes estímulos para incentivar la producción, circulación de bienes y servicios y la apropiación social de la cultura
Sumado a lo anterior, en los últimos años se ha dado un acelerado deterioro de los valores y expresiones culturales tradicionales en el departamento de Sucre, debido a que los esfuerzos de los gobernantes de turnos son insuficientes y desconocen la relevancia que representa el sector para la comunidad en general, puesto que no cuentan con los recursos económicos para suplir la gran demanda de necesidades que genera el sector cultural. Es por ello que el departamento de Sucre, pese a contar con artistas, artistas formadores y gestores culturales, existe baja profesionalización en ellos, catalogándolos como técnicos o empíricos, quienes con mucha experiencia son los encargados de gestionar. Por lo que se busca, dar valor justo a la riqueza cultural, economía creativa del departamento y avanzar en los paradigmas frente al rol del arte en la sociedad, dado que se ha subvalorado el aporte que genera a la vida de quienes deciden hacer del arte su medio de vida (Plan de desarrollo de Sucre, 2020-2023). 
</t>
  </si>
  <si>
    <t>Fomentar el acceso de artistas, artistas formadores y gestores culturales a becas de formación y subsidio de sostenimiento en programas de profesionalización en el departamento de Sucre</t>
  </si>
  <si>
    <t>3301052</t>
  </si>
  <si>
    <t xml:space="preserve">Servicio de educación formal al sector artístico y cultural     (Producto principal del proyecto) </t>
  </si>
  <si>
    <t>Reporte Ficha actualizada del proyecto_29072026224332.xlsx</t>
  </si>
  <si>
    <t>Contribuir a mejorar los procesos poscontractuales ejecutados en la Gobernación de Sucre</t>
  </si>
  <si>
    <t>Ineficientes procesos poscontractuales ejecutados en la Gobernación de Sucre.</t>
  </si>
  <si>
    <t>En la Gobernación de Sucre, la débil estructura administrativa ha venido generando crisis al interior de la entidad que permita el cumplimiento efectivo de sus competencias. Dentro de lo cual se puede mencionar los ineficientes procesos poscontractuales ejecutados. Debido al poco acompañamiento especializado para llevar a cabo la liquidación de los contratos de la vigencia 2024, deficiente implementación del proceso de liquidación de contratos y poco seguimiento a los procesos de liquidación. Lo que conlleva a retrasos en los procesos de liquidación de contratos, problemas financieros, pérdida de la confianza institucional y riesgos fiscales y sanciones.</t>
  </si>
  <si>
    <t>Desarrollar asistencia especializada para llevar a cabo la liquidación de los contratos de la vigencia 2024 de la Gobernación de Sucre.</t>
  </si>
  <si>
    <t>Número de entidades, organismos y dependencias</t>
  </si>
  <si>
    <t>Reporte Ficha actualizada del proyecto_29072026222020.xlsx</t>
  </si>
  <si>
    <t>202600000013034</t>
  </si>
  <si>
    <t>Fortalecer las capacidades institucionales para la formulación, estructuración y gestión de proyectos estratégicos en el departamento de Sucre.</t>
  </si>
  <si>
    <t>Limitadas capacidades institucionales para la formulación, estructuración y gestión de proyectos estratégicos en el Departamento de Sucre.</t>
  </si>
  <si>
    <t>La Gobernación de Sucre ha venido promoviendo la formulación y estructuración de proyectos estratégicos como mecanismo para gestionar recursos y atender las necesidades del territorio; sin embargo, el aumento en la demanda de iniciativas de inversión y la gestión ante diversas fuentes de financiación ha evidenciado limitaciones en las capacidades institucionales para desarrollar estos procesos de manera oportuna y eficiente. En este contexto, la Dirección de Proyectos Estratégicos desempeña un papel clave en el apoyo a la estructuración de proyectos y en la identificación de oportunidades de financiación, por lo que se hace necesario fortalecer sus capacidades técnicas, operativas y de articulación institucional para mejorar la formulación, estructuración y gestión de iniciativas que impulsen el desarrollo del
departamento de Sucre.</t>
  </si>
  <si>
    <t>Fortalecer la capacidad técnica y operativa para la formulación, estructuración y gestión de proyectos estratégicos en el departamento de Sucre.</t>
  </si>
  <si>
    <t>Reporte Ficha actualizada del proyecto_29072026221948.xlsx</t>
  </si>
  <si>
    <t>202600000013609</t>
  </si>
  <si>
    <t>Mejorar los procesos postcontractuales ejecutados en la Gobernación de Sucre.</t>
  </si>
  <si>
    <t>Ineficientes procesos postcontractuales ejecutados en la Gobernación de Sucre.</t>
  </si>
  <si>
    <t>En la Gobernación de Sucre, la débil estructura administrativa ha venido generando crisis al interior de la entidad que permita el cumplimiento efectivo de sus competencias. Dentro de lo cual se puede mencionar los ineficientes procesos postcontractuales ejecutados. Debido al poco acompañamiento especializado para llevar a cabo la liquidación de los contratos de la vigencia 2025, deficiente información de la situación de procesos de liquidaciones y poco seguimiento a los procesos de liquidación. Lo que conlleva a retrasos en los procesos de liquidación de contratos, problemas financieros, pérdida de la confianza institucional y riesgos fiscales y sanciones.</t>
  </si>
  <si>
    <t>Desarrollar asistencia especializada para llevar a cabo la liquidación de los contratos de la vigencia 2025 de la Gobernación de Sucre.</t>
  </si>
  <si>
    <t>Reporte Ficha actualizada del proyecto_29072026220448.xlsx</t>
  </si>
  <si>
    <t xml:space="preserve">Optimizar la gestión institucional en el departamento de Sucre.
</t>
  </si>
  <si>
    <t>Baja gestión y eficiencia institucional en el departamento de Sucre.</t>
  </si>
  <si>
    <t xml:space="preserve">Los jefes de las dependencias que conforman la Gobernación de Sucre identifican la necesidad de brindar y hacerle frente a los distintos requerimientos, gestiones administrativas y todo el andamiaje institucional incluyendo a sus  organismos descentralizados que proporcionan su oferta de servicios para garantizar el manejo eficiente de los recursos púbicos y que estos vayan dirigidos a mejorar las condiciones de los sucreños. Asimismo, debido a las falencias identificadas, es preocupante la cantidad de requerimientos de organismos públicos, de peticiones y la diferente oferta institucional solicitada por parte de los ciudadanos y de las distintas respuestas de cada una de las secretarías de la Gobernación de Sucre. 
Ahora bien, esta situación es presentada por el limitado desarrollo de programas de fortalecimiento institucional, afectando de manera significativa la gestión para la contratación de equipos profesionales encaminados a brindar la seguridad jurídica de la Gobernación de Sucre y a la contestación eficiente de los requerimientos solicitados. 
</t>
  </si>
  <si>
    <t>Aumentar el rendimiento institucional para el cumplimiento de metas asociadas al Plan de desarrollo Sucre, Tierra de oportunidades.</t>
  </si>
  <si>
    <t>Reporte Ficha actualizada del proyecto_29072026223812.xlsx</t>
  </si>
  <si>
    <t>2025002700008</t>
  </si>
  <si>
    <t xml:space="preserve">Contribuir al mejoramiento de la gestión del ordenamiento territorial en el municipio de Buenavista del departamento de Sucre
</t>
  </si>
  <si>
    <t>Deficiente gestión del ordenamiento territorial en el municipio de Buenavista del departamento de Sucre</t>
  </si>
  <si>
    <t>La desactualización de los instrumentos de planificación territorial en el departamento de Sucre se atribuye a diversas causas.
Principalmente, destaca la insuficiente asignación de recursos humanos y financieros para la planificación territorial en la región. Esta
carencia ha impactado negativamente la capacidad del municipio de Buenavista, para llevar a cabo los ajustes y revisión general de su
esquema de ordenamiento territorial (EOT).
Además, se ha identificado una falta de integración y articulación del Sistema de Información Estratégico de Planeación, así como una
limitada capacidad técnica y profesional del personal involucrado en estos procesos. Esta situación dificulta la formulación de políticas
públicas de ordenamiento territorial que respondan adecuadamente a las necesidades y realidades del  municipio de Buenavista.</t>
  </si>
  <si>
    <t>Fortalecer la capacidad técnica, profesional y financiera para llevar a cabo las etapas de diagnóstico, formulación, adopción, seguimiento y evaluación para la implementación del (EOT) en el municipio de Buenavista del Departamento de Sucre</t>
  </si>
  <si>
    <t>Reporte Ficha actualizada del proyecto_29072026224318.xlsx</t>
  </si>
  <si>
    <t>202600000016522</t>
  </si>
  <si>
    <t>Optimizar la gestión institucional en el departamento de Sucre.</t>
  </si>
  <si>
    <t>Los jefes de las dependencias que conforman la Gobernación de Sucre identifican la necesidad de brindar y hacerle frente a los distintos
requerimientos, gestiones administrativas y todo el andamiaje institucional incluyendo a sus organismos descentralizados que proporcionan
su oferta de servicios para garantizar el manejo eficiente de los recursos púbicos y que estos vayan dirigidos a mejorar las condiciones de los
sucreños. Asimismo, debido a las falencias identificadas, es preocupante la cantidad de requerimientos de organismos públicos, de
peticiones y la diferente oferta institucional solicitada por parte de los ciudadanos y de las distintas respuestas de cada una de las secretarías
de la Gobernación de Sucre.
Ahora bien, esta situación es presentada por el limitado desarrollo de programas de fortalecimiento institucional, afectando de manera
significativa la gestión para la contratación de equipos profesionales encaminados a brindar la seguridad jurídica de la Gobernación de Sucre
y a la contestación eficiente de los requerimientos solicitados.</t>
  </si>
  <si>
    <t>Reporte Ficha actualizada del proyecto_29072026221005.xlsx</t>
  </si>
  <si>
    <t>Fortalecer la circulación de artistas, escritores y otros agentes culturales del departamento de Sucre.</t>
  </si>
  <si>
    <t>Baja circulación de artistas, escritores y otros agentes culturales en el departamento de Sucre.</t>
  </si>
  <si>
    <t xml:space="preserve">La circulación de artistas y contenidos culturales en el departamento de Sucre enfrenta numerosos desafíos que limitan la visibilidad y el
reconocimiento del talento local tanto a nivel regional como nacional. Este problema se debe a varios factores interrelacionados, entre los
cuales destacan la insuficiente infraestructura cultural, que carece de galerías, teatros y espacios de exhibición adecuadamente equipados.
Esta deficiencia restringe la realización de eventos culturales y la exhibición de obras de arte, elementos esenciales para la promoción del
talento local. Además, la escasez de plataformas de difusión, tanto digitales como físicas, dificulta la promoción y circulación efectiva de las obras de los artistas.
El apoyo institucional y económico destinado a la promoción y circulación de contenidos culturales es limitado, lo cual afecta la sostenibilidad de los proyectos culturales. Los artistas locales, por su parte, enfrentan una notable falta de recursos para presentar sus contenidos culturales en escenarios especializados a nivel regional y nacional, lo que restringe sus oportunidades de exposición y desarrollo profesional.
La situación existente en Sucre es aún más compleja debido a barreras socioeconómicas que dificultan el acceso de la población a eventos culturales y la participación activa en actividades artísticas. La falta de programas de formación continua en gestión cultural y producción artística afecta la calidad y el alcance de las producciones locales, limitando el potencial de los artistas para mejorar sus habilidades y expandir sus audiencias. Las políticas culturales, aunque presentes, no se implementan de manera efectiva, resultando en un apoyo desigual y limitado para las iniciativas culturales. Este escenario contribuye a una baja visibilidad de los artistas locales, restringiendo su desarrollo profesional y su capacidad para generar ingresos, lo que a su vez desincentiva la producción artística. </t>
  </si>
  <si>
    <t>Fortalecer el apoyo económico y logístico destinado a financiar la participación de artistas, escritores y otros profesionales culturales en ferias, festivales, exposiciones, y residencias artísticas; y otros eventos culturales</t>
  </si>
  <si>
    <t xml:space="preserve">Servicio de circulación artística y cultural     (Producto principal del proyecto) </t>
  </si>
  <si>
    <t>Número de contenidos culturales</t>
  </si>
  <si>
    <t>Reporte Ficha actualizada del proyecto_03082026223906.xlsx</t>
  </si>
  <si>
    <t>2024002700082</t>
  </si>
  <si>
    <t>Realizar actualización y seguimiento permanente al pasivo pensional del departamento de sucre en cumplimiento de la ley 549 de 1999.</t>
  </si>
  <si>
    <t>Poca actualización y seguimiento permanente al pasivo pensional del Departamento de Sucre en cumplimiento de la ley 549 de 1999.</t>
  </si>
  <si>
    <t>A partir de la expedición de la ley 549 de 1999, las entidades territoriales les corresponde revisar y documentar toda la información
concerniente al pasivo pensional, así como registrar la información de los empleados activos, jubilados, beneficiarios de pensión, fallecidos,
retirados (datos personales, datos de los beneficiarios, cuotas partes pensionales por cobrar y pagar, cuotas partes de bonos pensionales,
compartibilidad pensional, además actualizar y completar las historias laborales del departamento de sucre, con el fin de registrar la
información en el software PASIVOCOL del ministerio de hacienda, el cual constituye la base para actualización del cálculo actuarial del
departamento y su registro en el FONPET (Fondo del pasivo territorial).
En consecuencia, la entidad debe propender por ejecutar todas las acciones tendientes al saneamiento y financiación de sus pasivos
pensionales contribuyendo al fortalecimiento fiscal de la Gobernación de Sucre.
Actualmente, el Departamento de Sucre, desconoce el valor real de la deuda mencionada, esta situación de desconocimiento, genera falsas
expectativas con respecto a los recursos con los cuales se puede contar para abonar a dicha deuda.</t>
  </si>
  <si>
    <t>Implementar programas de articulación en los procesos administrativos y financieros de la gobernación de sucre</t>
  </si>
  <si>
    <t>Reporte Ficha actualizada del proyecto_29072026221550.xlsx</t>
  </si>
  <si>
    <t>Incrementar el acceso a procesos de formación musical tradicional y sinfónica en el departamento de Sucre.</t>
  </si>
  <si>
    <t>Bajo acceso a procesos de formación musical tradicional y sinfónica en el departamento de Sucre, lo que limita la transmisión, preservación y fortalecimiento del patrimonio sonoro.</t>
  </si>
  <si>
    <t xml:space="preserve">El departamento de Sucre cuenta con una importante riqueza musical representada en géneros tradicionales y prácticas sinfónicas; sin embargo, el acceso a procesos de formación musical es limitado, especialmente para poblaciones en condición de vulnerabilidad y habitantes de zonas rurales.
Aunque existen algunas escuelas de música y procesos formativos independientes, estos presentan limitaciones en infraestructura, recursos pedagógicos y apoyo institucional, lo que restringe su cobertura y sostenibilidad.
Adicionalmente, la oferta de formación musical se encuentra concentrada en zonas urbanas, lo que dificulta el acceso de amplios sectores de la población, incluyendo jóvenes, personas con discapacidad y víctimas del conflicto armado.
Esta situación ha generado una baja cobertura en la formación musical, afectando la preservación del patrimonio sonoro y reduciendo las oportunidades de desarrollo cultural y artístico en el departamento.
</t>
  </si>
  <si>
    <t>Fortalecer el acceso a la formación musical mediante la financiación de procesos formativos en música tradicional y sinfónica en el departamento de Sucre.</t>
  </si>
  <si>
    <t xml:space="preserve">Servicio de educación informal en áreas artísticas y culturales     (Producto principal del proyecto) </t>
  </si>
  <si>
    <t>Número de cursos</t>
  </si>
  <si>
    <t>Reporte Ficha actualizada del proyecto_29072026223216.xlsx</t>
  </si>
  <si>
    <t>2025002700015</t>
  </si>
  <si>
    <t>Disminuir el número de bienes baldíos urbanos en situación de ocupación ilegal sin caracterización técnica y jurídica en los municipios de El Roble, Buenavista, Galeras, San Pedro y San Juan de Betulia</t>
  </si>
  <si>
    <t>Alto número de bienes baldíos urbanos en situación de ocupación ilegal sin caracterización técnica y jurídica.</t>
  </si>
  <si>
    <t>Los municipios del Departamento de Sucre, como casi todos en el país, adolecen del saneamiento de la propiedad pública inmobiliaria, que incluye los asentamientos ilegales en predios baldíos urbanos ocupados con vivienda. Lo anterior, que significa la falta de reconocimiento de la propiedad sobre bienes inmuebles, tiene como consecuencia un vacío patrimonial, tanto para ocupantes ilegales como para los municipios, impuestos prediales reducidos, aumento de déficit de vivienda, bajo subsidios de mejoramientos de vivienda y negocios inmobiliarios ilegales. Las estadísticas según reporte DANE y las analizadas en el Plan de Desarrollo “Tierra de oportunidades”, (2024-2027), establecen que el déficit cualitativo de vivienda es de 24,33%, equivalente 11673 unidades habitacionales de vivienda. Este déficit de vivienda cualitativo demuestra la necesidad de replantear las políticas públicas en los nuevos planes de desarrollo territorial en torno a la carencia y el derecho a la vivienda de la población vulnerable y la cobertura de las NBI.
La población urbana presenta un porcentaje de necesidades básicas insatisfechas NBI del 4.65%, especialmente en los barrios de asentamientos informales que se encuentran en estrato 1 y 2 en condiciones de pobreza evidentes. 
La vivienda popular en los estratos 1 y 2 de los municipios sucreños, se caracteriza principalmente por el déficit cualitativo, relacionado con las condiciones físicas y no físicas, tales como acceso a infraestructura de servicios públicos básicos de agua potable, energía eléctrica y saneamiento básico; falta de garantías sobre la propiedad de la tierra y en cuanto al componente arquitectónico que ordenan la vivienda, se crean espacios físicos inadecuados para paredes, pisos cubiertas, sistema estructural, instalaciones, carpintería, fachadas y otros, condiciones generales que no están acordes a sus moradores y necesidades.
De acuerdo con lo anterior se evidencia la precariedad en cuanto a la materialidad y .. ver DT.</t>
  </si>
  <si>
    <t>Realizar la caracterización técnica y jurídica de los bienes baldíos urbanos.</t>
  </si>
  <si>
    <t>Fortalecer la capacidad institucional para llevar a cabo los proyectos de soluciones energéticas.</t>
  </si>
  <si>
    <t>Servicios de apoyo a la implementación de fuentes no convencionales de energía</t>
  </si>
  <si>
    <t>Reporte Ficha actualizada del proyecto_29072026221602.xlsx</t>
  </si>
  <si>
    <t>Garantizar el acceso y la circulación efectiva de las obras literarias producidas por autores del departamento de Sucre en los espacios de lectura pública y el mercado editorial regional</t>
  </si>
  <si>
    <t>Limitado acceso y escasa circulación de las obras literarias producidas por autores del departamento de Sucre en los espacios de lectura pública y el mercado editorial regional</t>
  </si>
  <si>
    <t>La situación del sector literario en Sucre se define por una contradicción crítica: una alta productividad creativa en sus subregiones que permanece invisible debido a la falta de infraestructura editorial y barreras económicas. Los autores locales no cuentan con el respaldo financiero para transformar sus manuscritos en libros profesionales, lo que genera una desconexión entre el talento regional y el consumo cultural ciudadano. Esta precariedad institucional, limitada históricamente a estímulos económicos sin cubrir la cadena de producción física, ha relegado las voces sucreñas a archivos digitales y ha debilitado la identidad cultural de las nuevas generaciones.
Como consecuencia, la ausencia de referentes literarios propios en las bibliotecas públicas fomenta el desarraigo y pone en riesgo la preservación de tradiciones narrativas únicas. Esta problemática impacta negativamente en el gremio de escritores, produciendo desmotivación, estancamiento profesional y la fuga de talentos hacia otras regiones del país. En definitiva, el departamento requiere una intervención estatal inmediata que profesionalice el oficio literario mediante la edición e impresión de obras físicas, garantizando que el libro actúe como un puente efectivo para la salvaguardia de la memoria histórica y la consolidación del patrimonio cultural de Sucre.</t>
  </si>
  <si>
    <t>Proveer los recursos económicos y la gestión editorial necesaria para la publicación de los escritores locales</t>
  </si>
  <si>
    <t xml:space="preserve">Servicio de acceso a materiales de lectura     (Producto principal del proyecto) </t>
  </si>
  <si>
    <t>Número de materiales de lectura</t>
  </si>
  <si>
    <t>Reporte Ficha actualizada del proyecto_03082026230214.xlsx</t>
  </si>
  <si>
    <t>Formular un instrumento de planeación y gestión (PEMP) para la protección y conservación de los bienes de interés cultural del municipio
de Corozal, a fin de garantizar la protección y sostenibilidad de 35 bienes con valor arquitectónico.</t>
  </si>
  <si>
    <t>Deterioro y desaprovechamiento del patrimonio cultural inmueble del municipio de Corozal</t>
  </si>
  <si>
    <t>El municipio de Corozal, ubicado en el departamento de Sucre, enfrenta una situación crítica en relación con la conservación y uso sostenible de su patrimonio cultural inmueble. Los Bienes de Interés Cultural (BIC), que constituyen una expresión tangible de la historia e identidad del territorio, se encuentran en avanzado estado de deterioro físico, afectando no solo su integridad arquitectónica sino también su valor simbólico y funcional para la comunidad.
Corozal posee un valioso conjunto de inmuebles representativos de diferentes épocas, los cuales constituyen un activo estratégico para el desarrollo local. Sin embargo, su deterioro progresivo amenaza con provocar una pérdida irreparable de patrimonio histórico, lo cual tendría consecuencias negativas tanto para la memoria colectiva como para el desarrollo económico y turístico del municipio.
El problema se ve agravado por múltiples causas interrelacionadas, entre ellas:
•	Ausencia de un Plan Especial de Manejo y Protección (PEMP), lo que impide articular acciones coherentes para su conservación.
•	Crecimiento urbano desordenado, que ha generado presión sobre las áreas históricas.
•	Falta de recursos técnicos y financieros para restauración y mantenimiento.
•	Escasa apropiación social y desconocimiento del valor patrimonial por parte de la ciudadanía.
Estos factores reflejan una débil institucionalidad en la gestión patrimonial y una limitada integración del patrimonio a las dinámicas de desarrollo local.
La magnitud del problema no se limita al ámbito cultural. El deterioro del patrimonio también tiene efectos sociales y económicos significativos:
•	Limita el potencial de Corozal como destino turístico cultural competitivo, reduciendo las oportunidades de generación de ingresos y empleo.
•	Afecta la identidad colectiva y el sentido de pertenencia de la población, debilitando el tejido social.
•	Reduce las oportunidades educativas y formativas asociadas a la historia local.</t>
  </si>
  <si>
    <t>Aumentar la inversión pública y privada en conservación cultural.</t>
  </si>
  <si>
    <t xml:space="preserve">Documentos normativos     (Producto principal del proyecto) </t>
  </si>
  <si>
    <t>Reporte Ficha actualizada del proyecto_03082026223426.xlsx</t>
  </si>
  <si>
    <t>2024002700038</t>
  </si>
  <si>
    <t>Brindar asistencia técnica y metodológica a la casa de participación ciudadana en el fortalecimiento a los organismos comunales en el departamento de Sucre.</t>
  </si>
  <si>
    <t>Debilidad técnica y metodológica de la casa de participación ciudadana que permita fortalecer a los organismos comunales en el departamento de Sucre.</t>
  </si>
  <si>
    <t xml:space="preserve">La debilidad técnica y metodológica de la casa de participación ciudadana también se suma a estos desafíos, lo que dificulta el fortalecimiento de los organismos comunales en el departamento de Sucre. La falta de estrategias de intervención, asesoría y acompañamiento técnico, programas de capacitación y la baja participación de las organizaciones sociales y comunitarias como actores estratégicos del desarrollo social y económico, contribuyen a limitar las oportunidades de integración y participación de la población y las organizaciones comunitarias en diversos escenarios y contextos sociales, políticos y económicos en el departamento.
Estos desafíos tienen efectos directos en el desarrollo comunitario, como el bajo nivel de incidencia política en la gestión de los organismos comunales, el aumento del desestimulo en los procesos de participación comunitaria y el déficit en el acceso de las juntas de acción comunal a programas y beneficios del gobierno nacional. Es crucial abordar estas problemáticas de manera integral para promover un desarrollo comunitario más equitativo y sostenible en el Departamento de Sucre.
</t>
  </si>
  <si>
    <t>•	Diseñar estrategias de intervención basadas en el diagnóstico comunitario, en colaboración con las Juntas Acciones Comunales, para fortalecer sus capacidades organizativas, técnicas y administrativas en el departamento de Sucre.</t>
  </si>
  <si>
    <t xml:space="preserve">Número de instancias </t>
  </si>
  <si>
    <t>Reporte Ficha actualizada del proyecto_29072026212527.xlsx</t>
  </si>
  <si>
    <t>Fortalecer la participación efectiva de las comunidades étnicas en las decisiones que afectan su desarrollo social, cultural y económico en el departamento de Sucre</t>
  </si>
  <si>
    <t>Deficiente participación de las comunidades étnicas en las decisiones que afectan su desarrollo social, cultural y económico en el departamento de Sucre.</t>
  </si>
  <si>
    <t>La situación actual de la población étnica en el departamento de Sucre se encuentra marcada por una limitada participación en la toma de decisiones que afectan su desarrollo social, cultural y económico. A pesar de contar con un marco normativo robusto y diversos mecanismos de participación como la consulta previa, su implementación ha sido insuficiente y desigual, dejando a muchas comunidades sin los recursos ni el acceso necesario para hacer valer sus derechos.
En el contexto de Sucre, las comunidades afrodescendientes e indígenas enfrentan una serie de desafíos históricos que han limitado su capacidad para incidir en las políticas públicas. Aunque existen avances significativos en los procesos de reparación colectiva, como lo demuestran los casos recientes de comunidades Zenú y afrodescendientes en municipios como San Onofre y Sincelejo, la infraestructura institucional y el acceso a mecanismos efectivos de participación son deficientes.
Estos procesos de consulta y reparación han permitido a algunas comunidades iniciar el camino hacia la recuperación de sus derechos vulnerados por el conflicto armado, con apoyo de la Unidad para las Víctimas y otros actores institucionales. Sin embargo, el acceso desigual a información y la baja capacidad institucional de las entidades locales han generado barreras para una participación efectiva, dejando a muchas comunidades sin la posibilidad de participar activamente en la toma de decisiones que las afectan (Unidad para las Víctimas. (2024, 16 de julio). Seis comunidades étnicas sucreñas han iniciado sus procesos de reparación integral durante 2024. 
Seguir en el documento tecnico...</t>
  </si>
  <si>
    <t>Implementar y fortalecer los mecanismos de participación comunitaria para las comunidades étnicas en el departamento de Sucre.</t>
  </si>
  <si>
    <t>Reporte Ficha actualizada del proyecto_03082026223656.xlsx</t>
  </si>
  <si>
    <t>2024002700072</t>
  </si>
  <si>
    <t xml:space="preserve">Fortalecer espacios de participación para la toma de decisiones de las comunidades étnicas del departamento de Sucre </t>
  </si>
  <si>
    <t>Debiles espacios de participación para la toma de decisiones de las comunidades étnicas del departamento de Sucre</t>
  </si>
  <si>
    <t xml:space="preserve">En el departamento de Sucre, nos enfrentamos a una situación compleja que abarca múltiples aspectos. Es evidente la falta de espacios efectivos de participación para las comunidades étnicas, lo cual está directamente relacionado con la escasez de apoyo logístico y financiero para el desarrollo de procesos consultivos como la consulta previa con la comunidad gitana, las Mesas de concertación indígena ampliada y la consulta afrocolombiana en el departamento. Además, se observa que los bajos niveles de formación de la población afro en temas de normatividad afrocolombiana y metodologías para la presentación de proyectos agravan esta situación.
A esto se suma la carencia de actividades culturales y conmemorativas para celebrar y resaltar el mes de la afrocolombianidad en Sucre. Los efectos de esta situación se reflejan en la pérdida gradual de las formas tradicionales y culturales de organización y participación de la comunidad étnica (indígena, afrocolombiana y gitana) en el departamento de Sucre, lo que genera un creciente malestar en estas poblaciones.
</t>
  </si>
  <si>
    <t>Sampués, Sincelejo</t>
  </si>
  <si>
    <t>Realizar actividades de capacitación, culturales y conmemorativas para celebrar y resaltar la identidad de los comunidades afro, indigenas y Room del Departamento de Sucre..</t>
  </si>
  <si>
    <t>Reporte Ficha actualizada del proyecto_29072026221403.xlsx</t>
  </si>
  <si>
    <t>Mejorar la capacidad de respuesta para la atención inmediata de la población víctima del conflicto armado en el departamento de Sucre.</t>
  </si>
  <si>
    <t>Deficiente capacidad de respuesta para la atención inmediata de la población víctima del conflicto armado en el departamento de Sucre.</t>
  </si>
  <si>
    <t xml:space="preserve">El departamento de Sucre, ubicado en la región Caribe de Colombia, ha sido históricamente impactado por el conflicto armado interno, lo cual ha generado profundas afectaciones sociales, económicas y humanitarias en una parte significativa de su población. Este contexto ha derivado en la persistencia de altos niveles de vulnerabilidad, especialmente en comunidades rurales y periurbanas que han sido víctimas de desplazamiento forzado y otros hechos victimizantes. La situación se ve agravada por una limitada capacidad institucional para brindar una atención humanitaria inmediata, oportuna y adecuada, acorde con las necesidades actuales del territorio.
El problema central identificado corresponde a la insuficiencia de las acciones destinadas a garantizar la Ayuda Humanitaria Inmediata a la población víctima del conflicto armado en el departamento de Sucre. Esta problemática se explica, en primer lugar, por debilidades en los procesos de planificación, coordinación y articulación interinstitucional entre las entidades responsables de la atención humanitaria, lo que genera respuestas fragmentadas, tardías y con baja cobertura. La ausencia de protocolos operativos fortalecidos y de mecanismos eficaces de coordinación limita la capacidad de respuesta ante situaciones de emergencia humanitaria.
Adicionalmente, se identifican causas estructurales e indirectas que profundizan la problemática, entre ellas el acceso limitado a bienes y servicios esenciales necesarios para garantizar los mínimos vitales de la población víctima, tales como asistencia alimentaria, albergue o alojamiento temporal, auxilio funerario, apoyo económico y otros insumos básicos. A esto se suma la deficiente infraestructura vial y de transporte, especialmente en zonas rurales dispersas, así como la escasez de proveedores locales, factores que retrasan la entrega de ayudas humanitarias y aumentan la dependencia de recursos externos, afectando la oportunidad y eficacia de la atención.
</t>
  </si>
  <si>
    <t>Garantizar acciones suficientes para la ayuda humanitaria de la población víctima del conflicto armado en el departamento de Sucre.</t>
  </si>
  <si>
    <t xml:space="preserve">Servicio de ayuda y atención humanitaria     (Producto principal del proyecto) </t>
  </si>
  <si>
    <t>Reporte Ficha actualizada del proyecto_03082026224554.xlsx</t>
  </si>
  <si>
    <t>Fortalecer la capacidad institucional de la Secretaría de Interior para la formulación, desarrollo y seguimiento de proyectos en materia de seguridad, convivencia y orden público, con el fin de contribuir al mejoramiento de la seguridad ciudadana.</t>
  </si>
  <si>
    <t>Deficiente capacidad técnica en formulación, desarrollo, implementación, ejecución y seguimiento de proyectos en el contexto de la estrategia de seguridad del Departamento de Sucre, en el marco del PISCC y PDD.</t>
  </si>
  <si>
    <t>El departamento de Sucre enfrenta graves desafíos en materia de seguridad, orden público y convivencia ciudadana, marcados por la presencia de grupos armados ilegales como el Clan del Golfo y el incremento de actividades ilícitas como narcotráfico, extorsión y tráfico de armas. Estas problemáticas afectan especialmente zonas estratégicas como el Golfo de Morrosquillo y los Montes de María, agravando la percepción de inseguridad y generando impactos negativos en el desarrollo económico y social. La limitada capacidad institucional, la fragmentación de las estatales y la desconfianza ciudadana frente a las autoridades dificultan la implementación de soluciones integrales y sostenibles.
Para contrarrestar esta situación, es indispensable fortalecer las capacidades humanas e institucionales en Sucre, promoviendo una estrategia integral que incluya análisis, formulación, ejecución, seguimiento y acompañamiento a las políticas de seguridad. Este enfoque debe considerar la participación activa de las comunidades y garantizar la sostenibilidad de las soluciones planteadas. De esta manera, se busca no solo recuperar la seguridad y el orden público, sino también fomentar el desarrollo en la región mejorando la seguridad y convivencia ciudadana</t>
  </si>
  <si>
    <t>Fortalecer la capacidad operativa y técnica de la Secretaría de Interior para la formulación y ejecución de proyectos.</t>
  </si>
  <si>
    <t xml:space="preserve">Servicio de apoyo financiero para proyectos de convivencia y seguridad ciudadana     (Producto principal del proyecto) </t>
  </si>
  <si>
    <t>Reporte Ficha actualizada del proyecto_29072026221645.xlsx</t>
  </si>
  <si>
    <t>Fortalecer la capacidad operativa de la Infantería de Marina para el desarrollo de operaciones de control territorial en la zona norte del departamento de Sucre.</t>
  </si>
  <si>
    <t xml:space="preserve">Actualmente, en el departamento de Sucre se evidencia la presencia y actuación de Grupos Armados Organizados (GAO), entre ellos las Autodefensas Gaitanistas de Colombia (AGC – Clan del Golfo), los cuales ejercen influencia sobre corredores estratégicos terrestres y costeros, afectando de manera directa la seguridad y el orden público. Su accionar ha generado presiones sobre la población civil y ha fortalecido dinámicas criminales asociadas a economías ilícitas.
En este contexto, la zona norte del departamento, particularmente el eje Colosó – San Onofre, presenta una alta sensibilidad estratégica al articular corredores provenientes de los Montes de María con sectores costeros del litoral Caribe. Sin embargo, la capacidad operativa de la Infantería de Marina en esta zona se ve limitada por condiciones insuficientes de infraestructura operativa, lo que restringe el despliegue permanente, la capacidad de reacción y el control efectivo del territorio.
Si bien el territorio ha contado con un Puesto Naval Avanzado (PNA), las dinámicas actuales de seguridad han hecho necesaria la reorganización y redistribución de capacidades operativas hacia los Puestos Avanzados de Infantería de Marina de San Onofre (PAIMSO) y Colosó (PAIMC). No obstante, estos puestos no disponen de infraestructura operativa modular suficiente para soportar funciones esenciales como mando y control, alojamiento del personal, almacenamiento logístico, autosuficiencia energética y manejo de servicios básicos.
La ausencia de estas condiciones limita la permanencia del personal, reduce la efectividad de las operaciones de control territorial y afecta la capacidad institucional para ejercer una presencia disuasiva y sostenida en zonas estratégicas. Como consecuencia, se mantiene una brecha operativa que es aprovechada por estructuras criminales para fortalecer su accionar y expandir su influencia territorial
</t>
  </si>
  <si>
    <t>Incrementar la capacidad de despliegue y permanencia operativa de la Infantería de Marina en la zona norte del departamento de Sucre, mediante el fortalecimiento de puestos avanzados estratégicamente ubicados.</t>
  </si>
  <si>
    <t>Reporte Ficha actualizada del proyecto_03082026230028.xlsx</t>
  </si>
  <si>
    <t>Fomentar el desarrollo productivo empresarial en el Departamento de Sucre.</t>
  </si>
  <si>
    <t>Limitado desarrollo productivo empresarial en el Departamento de Sucre.</t>
  </si>
  <si>
    <t xml:space="preserve">El departamento de Sucre enfrenta un panorama empresarial caracterizado por un desarrollo productivo limitado que afecta la competitividad y sostenibilidad de las empresas locales, en su mayoría pequeñas y medianas empresas (pymes). Aunque Sucre cuenta con un potencial significativo en sectores como la agroindustria, el turismo y el comercio, diversas barreras estructurales han impedido el pleno aprovechamiento de sus recursos y capacidades.
Entre los factores principales de esta problemática se encuentran la baja adopción de tecnologías, la limitada capacitación en gestión empresarial y la escasa innovación en procesos y productos. Esto se ve agravado por la falta de acceso a financiamiento adecuado ya mercados competitivos, lo que restringe el crecimiento y la expansión de las empresas. Además, la débil articulación entre los sectores público, privado y educativo tiene dificultado la implementación de estrategias efectivas para fortalecer el ecosistema empresarial.
Como resultado, el departamento presenta bajos niveles de productividad, alta informalidad y poca capacidad para generar empleos de calidad, lo que contribuye a la persistencia de desigualdades socioeconómicas. Abordar esta problemática es fundamental para transformar el potencial de Sucre en un motor de desarrollo económico sostenible y para mejorar la calidad de vida de sus habitantes.
</t>
  </si>
  <si>
    <t>•	Promover el impulso organizacional empresarial para el desarrollo productivo en el Departamento de Sucre.</t>
  </si>
  <si>
    <t>3502004</t>
  </si>
  <si>
    <t xml:space="preserve">Servicio de apoyo financiero para el mejoramiento de productos o procesos     (Producto principal del proyecto) </t>
  </si>
  <si>
    <t>Número de empresas</t>
  </si>
  <si>
    <t>•	Propiciar el potencial de comercialización de las empresas en el Departamento de Sucre.</t>
  </si>
  <si>
    <t>Desarrollar capacitaciones en asociatividad y visión empresarial.</t>
  </si>
  <si>
    <t>Servicio de educación informal en temas administrativos y de gestión financiera a pequeños productores</t>
  </si>
  <si>
    <t>Reporte Ficha actualizada del proyecto_03082026225408.xlsx</t>
  </si>
  <si>
    <t xml:space="preserve">Fortalecer integralmente la gestión institucional de la EBAH, mediante la modernización de sus estructuras y procesos, para mejorar la calidad de sus programas, ampliar su oferta educativa y cultural y consolidarla como un centro de referencia en </t>
  </si>
  <si>
    <t>Debilidades en la gestión institucional de la EBAH que limitan su capacidad para ofrecer programas de alta calidad, promover la cultura y contribuir al desarrollo integral de la región</t>
  </si>
  <si>
    <t xml:space="preserve">La Escuela de Bellas Artes y Humanidades de Sucre (EBAH), a pesar de su valioso papel en la formación artística y cultural de la región, se encuentra actualmente en una situación que restringe significativamente su capacidad para alcanzar su máximo potencial. El problema central radica en las debilidades en su gestión institucional, que actúan como un lastre para su desarrollo y su impacto en la comunidad.
Estas debilidades se manifiestan en diversas áreas. En primer lugar, las estructuras organizativas de la EBAH se han quedado rezagadas con respecto a las mejores prácticas modernas. La falta de una estructura ágil y flexible dificulta la adaptación a los cambios en el entorno educativo y cultural, así como la implementación de estrategias innovadoras.
En segundo lugar, los procesos de toma de decisiones son lentos y burocráticos, lo que genera retrasos en la ejecución de proyectos y dificulta la respuesta a las necesidades de la comunidad. La falta de participación de los actores clave en la toma de decisiones genera descontento y limita la apropiación de los proyectos.
En tercer lugar, la EBAH carece de herramientas de gestión modernas para la planificación, el seguimiento y la evaluación de sus programas. La falta de sistemas de información eficientes impide la recopilación y el análisis de datos relevantes para la toma de decisiones, lo que dificulta la identificación de áreas de mejora y la medición del impacto de las actividades.
En cuarto lugar, la EBAH enfrenta una escasez de personal capacitado en áreas clave como gestión de proyectos, tecnologías de la información y comunicación, y diseño curricular. Esta carencia limita la capacidad de la institución para desarrollar e implementar programas innovadores y para adaptarse a los cambios en el entorno educativo y cultural.
Como resultado de estas debilidades en la gestión institucional, la EBAH no ha logrado consolidarse como un centro de referencia cultural y educativa en la región. Su oferta educativa </t>
  </si>
  <si>
    <t>Optimizar la Estructura Operativa y Funcional de la EBAH</t>
  </si>
  <si>
    <t xml:space="preserve">Servicio de formación para el trabajo en competencias para la inserción laboral     (Producto principal del proyecto) </t>
  </si>
  <si>
    <t>Mejorar prestación del servicio de alcantarillado, a través del diseño de la nueva infraestructura de recolección y evacuación de aguas residuales y optimizar el sistema de tratamiento</t>
  </si>
  <si>
    <t>4003055</t>
  </si>
  <si>
    <t xml:space="preserve">Servicio de asistencia técnica </t>
  </si>
  <si>
    <t>Número de asistencias</t>
  </si>
  <si>
    <t>400305500</t>
  </si>
  <si>
    <t>Reporte Ficha actualizada del proyecto_03082026222159.xlsx</t>
  </si>
  <si>
    <t>2024002700002</t>
  </si>
  <si>
    <t>Fortalecer la  articulación regional para la construcción de proyectos orientados al cierre de brechas de competitividad e innovación en el departamento de Sucre.</t>
  </si>
  <si>
    <t>Débil articulación regional para la construcción de proyectos orientados al cierre de brechas de competitividad e innovación en el departamento de Sucre</t>
  </si>
  <si>
    <t xml:space="preserve">Al analizar los recientes resultados de los Índices Departamentales de Competitividad e Innovación, se evidencian avances significativos en el desempeño de algunos indicadores, y por lo tanto, del desarrollo departamental, lo que da cuenta de los esfuerzos de las entidades por jalonar el desarrollo del territorio, sin embargo, el mediano desempeño del departamento representa grandes retos teniendo en cuenta que aún existen evidentes brechas de desigualdad de acuerdo a los resultados  en pilares, subpilares e indicadores.
Un aspecto importante para jalonar la competitividad regional es la articulación institucional entre las entidades públicas, privadas y la academia en búsqueda de la implementación de planes, programas y proyectos en favor de la competitividad e innovación del departamento, ya que se constituye en un medio fundamental para lograr un mejor desempeño del departamento en los índices de Competitividad e Innovación, y el cierre de brechas que favorezcan al desarrollo de la región y el bienestar de la población, sin embargo, actualmente se evidencia poca cooperación y participación de las entidades público, privada y académica en las instancias regionales del SNCI; provocando deficiente administración de recursos y capacidades para incrementar sostenidamente la productividad empresarial y el bienestar de la región y escasa implementación de instrumentos de planeación para el cierre de brechas de competitividad e Innovación en el departamento de Sucre;  es necesario por tanto fortalecer la cooperación y promover la implementación de la Agenda Departamental de Competitividad e Innovación. Actualmente la articulación Institucional se promueve a través de la CRCIS en cada una de las instancias regionales del SNCI, sin embargo, es notoria la necesidad de fortalecer la presencia en propuestas y acciones de las acciones del ecosistema. 
</t>
  </si>
  <si>
    <t>Fortalecer la Institucionalidad Regional del Sistema Nacional de Competitividad e Innovación – SNCI</t>
  </si>
  <si>
    <t>Número de planesde trabajo</t>
  </si>
  <si>
    <t>Reporte Ficha actualizada del proyecto_29072026220350.xlsx</t>
  </si>
  <si>
    <t>Fortalecer la articulación regional para la construcción de proyectos orientados al cierre de brechas de competitividad e innovación en el departamento de Sucre.</t>
  </si>
  <si>
    <t>El departamento de Sucre enfrenta importantes desafíos en materia de competitividad e innovación, como lo evidencian los resultados más recientes del Índice Departamental de Competitividad (IDC). Aunque se han logrado avances puntuales en algunos indicadores clave, el desempeño general del departamento continúa siendo insuficiente, reflejando profundas brechas que limitan su desarrollo y crecimiento económico. Estas disparidades se acentúan en pilares críticos como la adopción de tecnologías de la información y la comunicación (TIC), la educación superior y formación para el trabajo, el sistema financiero y la innovación, todos con puntajes por debajo de 4 en una escala de 0 a 10. Además, el análisis del comportamiento histórico del IDC durante los últimos siete años revela una tendencia descendente en dos pilares fundamentales: infraestructura, y sofisticación y diversificación, así como en el pilar de innovación, lo que pone de manifiesto un deterioro sostenido que requiere atención prioritaria para revertir su impacto negativo en la competitividad del territorio.
Uno de los principales factores que agrava esta situación es la débil articulación regional entre el sector público, privado y la academia, lo que dificulta la implementación efectiva de planes, programas y proyectos orientados al cierre de brechas de competitividad e innovación. A pesar de que la Comisión Regional de Competitividad e Innovación de Sucre (CRCI) trabaja para promover esta articulación institucional, su impacto ha sido limitado debido a la baja participación y cooperación de las entidades clave en el SNCI. Esta falta de coordinación interinstitucional ha generado una administración deficiente de los recursos y capacidades disponibles para incrementar la productividad empresarial y mejorar el bienestar de la población. Además, ha provocado una escasa implementación de los instrumentos de planeación necesarios para el cierre de las brechas identificadas en los pilares de competitividad.</t>
  </si>
  <si>
    <t>Fortalecer y consolidar la Institucionalidad Regional del Sistema Nacional de Competitividad e Innovación (SNCI)</t>
  </si>
  <si>
    <t xml:space="preserve">Servicio de apoyo y consolidación de las Comisiones Regionales de Competitividad - CRC     (Producto principal del proyecto) </t>
  </si>
  <si>
    <t>Reporte Ficha actualizada del proyecto_29072026221726.xlsx</t>
  </si>
  <si>
    <t>Mejorar los procesos de producción y comercialización de los pequeños productores agropecuarios de los municipios de Colosó y San Antonio de Palmito en el departamento de Sucre</t>
  </si>
  <si>
    <t>Deficientes procesos de producción y comercialización en las unidades productivas de pequeños productores agropecuarios de los municipios de Colosó y San Antonio de Palmito en el departamento de Sucre</t>
  </si>
  <si>
    <t>El campo Sucreño es considerado uno de los ejes principales del desarrollo económico de sucre, no obstante, como se describe en las
Bases del Plan departamental de Desarrollo 2024-2027 "Sucre tierra de Oportunidades" en los últimos años la productividad del sector
agropecuario Sucreño es baja, se ha mantenido en 15,1% por debajo del promedio de América Latina y muy por debajo (47,5%) de la de
países con condiciones similares de suelo y clima. Así mismo, la experiencia de 20 años del Proyecto Alianzas Productivas, evidencia que
uno de los principales problemas que afronta del departamento es el bajo nivel de ingresos de los pequeños productores, debido a las
deficientes capacidades de producción, débiles canales de comunicación entre productores y el mercado, sostenimiento de estructuras
asociativas, desconocimiento de servicios del sector financiero, debilidades en la comercialización a gran escala, estas limitaciones no
permiten al productor competir de manera eficiente en el mercado y convertir sus agronegocios en alternativas de mejoramiento de la calidad de vida, vía generación de ingresos y asociatividad. Las cifras de niveles de bajos ingresos se soportan en los estudios de preinversión realizados para cofinanciar una alianza. De este estudio se obtuvo que el promedio mensual de ingresos de las familias que se han postulado es de $1.051.903 En ese sentido, lo que se espera con la implementación del proyecto es mejorar los ingresos de los pequeños productores, a través del fortalecimiento de Alianzas para la Paz, que apoya a los pequeños productores rurales en la estructuración de iniciativas de agronegocios, formalización de la Alianza y posterior apoyo financiero mediante el Incentivo Modular. Es decir, el propósito del proyecto es una vez apoyada y estabilizada la Alianza se generen ingresos iguales o superiores a dos (2) SMLV.</t>
  </si>
  <si>
    <t>Colosó, Palmito</t>
  </si>
  <si>
    <t>Fortalecer las capacidades productivas de los pequeños productores de los municipios de Colosó y San Antonio de Palmito en el departamento de Sucre</t>
  </si>
  <si>
    <t xml:space="preserve">Servicio de acompañamiento productivo y empresarial     (Producto principal del proyecto) </t>
  </si>
  <si>
    <t>Número de unidades productivas</t>
  </si>
  <si>
    <t>Reporte Ficha actualizada del proyecto_03082026230150.xlsx</t>
  </si>
  <si>
    <t>Mejorar los procesos de producción y comercialización de los pequeños productores agropecuarios del departamento de Sucre.</t>
  </si>
  <si>
    <t>Deficientes procesos de producción y comercialización en las unidades productivas de pequeños productores agropecuarios del departamento de Sucre</t>
  </si>
  <si>
    <t>Fortalecer las capacidades productivas de los pequeños productores del departamento de Sucre</t>
  </si>
  <si>
    <t>Servicio de acompañamiento productivo y empresarial     (Producto principal del proyecto)  - Número de unidades productivas</t>
  </si>
  <si>
    <t>Reporte Ficha actualizada del proyecto_29072026223000.xlsx</t>
  </si>
  <si>
    <t>2023002700150</t>
  </si>
  <si>
    <t>Recuperar la productividad en las áreas de cultivo afectadas por la ola invernal en las Subregiones San Jorge y Mojana en el Departamento
de Sucre</t>
  </si>
  <si>
    <t>Baja productividad y competitividad de los pequeños productores en la actividad agrícola de los cultivos de maíz y de arroz secano en las subregiones de La Mojana y San Jorge - Sucre.</t>
  </si>
  <si>
    <t>La productividad de los cultivos de arroz y maíz en la Subregiones de La Mojana y San Jorge se ha visto disminuida en gran medida a causa de la ola invernal en los años 2021 y 2022, aunado al limitado acceso a maquinaria agrícola para mecanización de suelos, a los altos costos de semillas e insumos agrícolas que limitan su adquisición, provocando así bajos rendimientos, pérdida de la competitividad y afectación de la calidad de vida de los pequeños agricultores de las Subregiones en mención.
Según el portal (https://sipra.upra.gov.co/), el departamento de Sucre cuenta con 1.071.860 hectáreas de las cuales 780.404 son potenciales para uso agrícola, de estas 147.350 Has (13.5%) son aptas para la siembra del cultivo del arroz secano mecanizado y 312.246 Has (28.6%) para Maíz Mecanizado respectivamente. 
El comportamiento histórico de la producción representada en toneladas por hectárea sembrada de los cultivos en mención, viene con una
tendencia a la baja a causa de la disminución de las áreas de cultivo y las bajas capacidades productivas de los pequeños productores del
departamento de Sucre; para el caso del Arroz Secano Mecanizado en el año 2016 se produjeron 4,24 Ton/Ha y para el año 2018 una producción de 3.74 Ton/Ha, representado esto una disminución del 11,79% y en el Maíz Mecanizado en el año 2016 se tuvo una producción de 2,81 Ton/Ha y en el año 2018 una producción de 2,52 Ton/Ha, representando esto una disminución del 10,32%; todo lo anterior también ha venido siendo afectado por los fenómenos climáticos (ola invernal) y de comercio de los productos por falta de aliados.</t>
  </si>
  <si>
    <t>Caimito, Guaranda, La Unión, Majagual, San Benito Abad, San Marcos, Sucre</t>
  </si>
  <si>
    <t>Adquirir y suministrar banco de maquinaria agrícola</t>
  </si>
  <si>
    <t>Reporte Ficha actualizada del proyecto_03082026213755.xlsx</t>
  </si>
  <si>
    <t>2024002700033</t>
  </si>
  <si>
    <t>Realizar el suministro e instalación de red de energía eléctrica de la planta de procesamiento de productos integrales y agroindustriales del corregimiento San Rafael, Ovejas - Sucre</t>
  </si>
  <si>
    <t>Calidad deficiente del suministro de energía eléctrica de la planta de procesamiento de productos integrales y agroindustriales del corregimiento San Rafael, Ovejas - Sucre</t>
  </si>
  <si>
    <t xml:space="preserve">La Asociación de Productores Integrales y Agroindustriales del Corregimiento de San Rafael - Ovejas (Sucre) actualmente cuenta con una planta procesadora de lácteos que está presentando deficiencias en el suministro de energía eléctrica, ocasionado esto por la existencia de medios inadecuados de transmisión del fluido eléctrico, falta de generación de energía eléctrica y capacidad de trasmisión del fluido eléctrico insuficiente.
La problemática existente ha traído consigo baja productividad en el procesamiento de los productos lácteos y disminución de la calidad de vida de los productores y sus familias.
</t>
  </si>
  <si>
    <t>Suministrar medios adecuados de transmisión del fluido eléctrico.</t>
  </si>
  <si>
    <t>Reporte Ficha actualizada del proyecto_29072026221839.xlsx</t>
  </si>
  <si>
    <t>Contribuir al mejoramiento de la calidad de vida de 45 familias de escasos recursos, productoras de cerdo enla zona rural del municipio de Sincelejo en el departamento de Sucre.</t>
  </si>
  <si>
    <t>Baja productividad en unidades porcícola de familias de escasos recursos en la zona rural municipio de Sincelejo en el departamento de sucre.</t>
  </si>
  <si>
    <t xml:space="preserve">El incremento de lugares para levante y cría de cerdos en el área rural del Municipio de Sincelejo en el departamento de Sucre, está comenzando a generar una problemática ambiental. A esto, se suma el uso inadecuado que los productores porcícolas le están dando al suelo para su actividad. Por esta situación, la Secretaria de Desarrollo Economico y Medio Ambiente del Departamento de Sucre, busca crear conciencia en quienes ejercen esta actividad para que se sensibilicen y dejen de practicar esta actividad en el área urbana, ya que los actuales Planes de Ordenamiento Territorial, POT, prohíbe el funcionamiento de corrales en zonas urbanas, pues estos solo están destinados para ser empleados en zonas rurales.
La forma de sacrificar estos animales es totalmente inadecuada. Actualmente, las exigencias de productos alimenticios en el mercado nacional y el mundo demandan de los productores el cumplimiento de prácticas mínimas de calidad e inocuidad de los alimentos, con el objetivo de garantizar no solo una nutrición adecuada, sino también la ausencia de elementos no deseados que puedan causar enfermedades. Las buenas prácticas ganaderas en la producción porcícola son actividades relacionadas con la gestación de riesgos sanitarios, biológicos y químicos en la producción primaria de carne de cerdo. Por tanto, constituyen un sistema de aseguramiento de calidad e inocuidad en la producción primaria, cuyo propósito es obtener alimentos sanos e inocuos en las fincas.  
</t>
  </si>
  <si>
    <t>Entregar pie de cría de cerdos con potencial genético certificado a familias de escasos recursos del Municipiode Sincelejo</t>
  </si>
  <si>
    <t xml:space="preserve">Servicio de acompañamiento productivo y empresarial </t>
  </si>
  <si>
    <t>Mejorar las competencias técnicas, organizativas y comerciales de los pequeños productores de ganado ovino, pertenecientes a las organizaciones beneficiarias, garantizando el manejo eficiente de los sistemas productivos y su integración a procesos de comercialización.</t>
  </si>
  <si>
    <t>Promover la generación de estrategias tendientes a la mejora de la competitividad empresarial y la innovación en el departamento de Sucre</t>
  </si>
  <si>
    <t>Número de programas</t>
  </si>
  <si>
    <t xml:space="preserve">Servicio de asistencia técnica para el fortalecimiento de capacidades gerenciales </t>
  </si>
  <si>
    <t xml:space="preserve">Servicio de asesoría para el fortalecimiento de la asociatividad </t>
  </si>
  <si>
    <t>Número de asociaciones</t>
  </si>
  <si>
    <t>Reporte Ficha actualizada del proyecto_29072026221746.xlsx</t>
  </si>
  <si>
    <t>Garantizar las condiciones logísticas e institucionales necesarias para el desarrollo efectivo de los espacios de participación y formación de
los pequeños productores rurales del departamento de Sucre, VER DOC TECNICO</t>
  </si>
  <si>
    <t>Insuficientes condiciones logísticas e institucionales para el desarrollo efectivo de los espacios de participación y formación de los pequeños
productores rurales del departamento de Sucre.</t>
  </si>
  <si>
    <t>La Secretaría de Desarrollo Económico y Sostenibilidad Ambiental de la Gobernación de Sucre desarrolla durante la vigencia un total de 36
eventos de asistencia técnica, capacitación, ferias agropecuarias y reuniones institucionales dirigidos a los pequeños productores rurales del
departamento, con una convocatoria estimada de 2.160 participantes. Sin embargo, actualmente la dependencia no cuenta con los recursos
logísticos ni los elementos institucionales necesarios para garantizar condiciones adecuadas de participación durante dichos eventos ni para
proyectar de manera efectiva su imagen institucional en el territorio, lo que limita el alcance, la efectividad y el impacto de sus intervenciones
territoriales.</t>
  </si>
  <si>
    <t>Suministrar apoyos alimentarios a los participantes de los 36 eventos de capacitación, asistencia técnica yarticulación institucional programados por la Secretaría, garantizando la atención de 2.160 pequeñosproductores rurales mediante la entrega de almuerzos y refrigerios durante las jornadas.</t>
  </si>
  <si>
    <t xml:space="preserve">Servicio de asesoría para el fortalecimiento de la asociatividad     (Producto principal del proyecto) </t>
  </si>
  <si>
    <t>Reporte Ficha actualizada del proyecto_29072026222857.xlsx</t>
  </si>
  <si>
    <t>2023002700029</t>
  </si>
  <si>
    <t>Incrementar el  desarrollo de actividades recreativas individuales y en familia en el área urbana del Municipio de Corozal, Departamento de Sucre</t>
  </si>
  <si>
    <t>Bajo desarrollo de actividades recreativas individuales y en familia en el área urbana del Municipio de Corozal, Departamento de Sucre</t>
  </si>
  <si>
    <t xml:space="preserve">En el municipio de Corozal los espacios públicos de interés para practica de actividades relacionadas con la recreación,la actividad física y el 
aprovechamiento del tiempo libre son insuficientes e inadecuados para la población que desea aprovechar su tiempo al aire libre.
Los espacios existentes están deteriorados y con frecuencia son ocupados para desarrollar otras actividades, y los escenarios recreativos 
que están en buenas condiciones no son de uso público.
Todo lo mencionado anteriormente, conlleva al bajo interés de la población en realizar actividades físicas y de aprovechamiento sano del 
tiempo libre, y lleva a que exista un inadecuado uso del tiempo libre y de esparcimiento individual y en familia, al aumento de los niveles de 
sedentarismo en el municipio e incremento en los problemas de salud pública asociados a la falta de actividad física, incluso esto genera altos índices de violencia.
</t>
  </si>
  <si>
    <t>Mejorar las condiciones para la recreación y aprovechamiento del tiempo libre</t>
  </si>
  <si>
    <t xml:space="preserve">Parques recreativos construidos     (Producto principal del proyecto) </t>
  </si>
  <si>
    <t>Parques construidos</t>
  </si>
  <si>
    <t>3502008</t>
  </si>
  <si>
    <t xml:space="preserve">Servicio de asistencia técnica para mejorar la competitividad de los sectores productivos </t>
  </si>
  <si>
    <t>Reporte Ficha actualizada del proyecto_04082026211925.xlsx</t>
  </si>
  <si>
    <t>202400000002743</t>
  </si>
  <si>
    <t>Mejorar la calidad de vida para reducir la vulnerabilidad de la población durante la temporada de lluvias prolongadas y temporada de
ciclones tropicales en el departamento de Sucre.</t>
  </si>
  <si>
    <t>Baja calidad de vida de la población, generando vulnerabilidad durante la temporada de lluvias prolongadas y temporada de ciclones
tropicales en el departamento de Sucre.</t>
  </si>
  <si>
    <t>La situación existente se caracteriza por la presencia recurrente de amenazas de origen natural y antropogénico que ponen en riesgo la
seguridad y el bienestar de los habitantes en el departamento de Sucre. Los municipios del departamento de Sucre enfrentan desafíos
significativos en términos de infraestructura, recursos y capacidad de respuesta frente a emergencias.
La falta de inversión en medidas de mitigación y prevención, así como la limitada capacidad institucional para la gestión del riesgo, han
dejado a estas comunidades en una situación de vulnerabilidad constante.
Los fenómenos climáticos, como las inundaciones durante la temporada de lluvias prolongadas, afectan bienes jurídicos de las personas en peligro, como la vida, la integridad personal, la subsistencia digna, la salud, la vivienda, la familia, los bienes patrimoniales esenciales, los derechos fundamentales , económicos y sociales de las persona.
Además, la población vulnerable, incluidas familias de bajos ingresos y comunidades rurales, enfrenta dificultades para reconstruir o reparar sus viviendas después de eventos adversos, debido a la escasez de materiales de construcción y apoyo gubernamental insuficiente.
En este contexto, es imperativo implementar medidas efectivas de gestión del riesgo y respuesta ante emergencias en los municipios del
departamento de Sucre, con el fin de proteger la vida y los medios de vida de la población vulnerable y promover la resiliencia comunitaria
frente a futuros eventos adversos, más afectada ha sido la clase campesina, con pérdida de sus viviendas, cultivos, pérdidas materiales,
daños a la infraestructura y en algunos casos, la pérdida de vidas humanas debidos a la falta de medidas preventivas y de respuesta
adecuadas.</t>
  </si>
  <si>
    <t>Mejorar la infraestructura habitacional en los municipios que conforman el departamento de Sucre</t>
  </si>
  <si>
    <t xml:space="preserve">Servicios de apoyo para atención de  población afectada por situaciones de emergencia, desastre o declaratorias de calamidad pública     (Producto principal del proyecto) </t>
  </si>
  <si>
    <t xml:space="preserve">Servicio de asistencia técnica para el desarrollo de iniciativas clústeres </t>
  </si>
  <si>
    <t>Número de clusters</t>
  </si>
  <si>
    <t>Reporte Ficha actualizada del proyecto_29072026224357.xlsx</t>
  </si>
  <si>
    <t>Interior</t>
  </si>
  <si>
    <t>Incrementar la capacidad de respuesta ante situaciones de emergencia en el  municipio de Santiago de Tolú en el departamento de Sucre.</t>
  </si>
  <si>
    <t>Baja capacidad de respuesta del cuerpo de Bomberos de Santiago de Tolú  ante situaciones de emergencia.</t>
  </si>
  <si>
    <t xml:space="preserve">Actualmente el municipio de Santiago de Tolú ha presentado un incremento enorme en servicios de Turismo con  un alto grado de espacialidad reflejada por las interacciones de los diferentes actores que de este participan y que se relacionan tanto en diferentes escalas -a nivel global o local-, como en diversas acciones sociales, económicas, culturales y ambientales. El modelo de turismo masivo caracterizado en Santiago de Tolú  por la dinámica de la competitividad y del mercado ha generado múltiples problemáticas en el territorio como una alta inversión de infraestructura física y migración de población para atender la creciente demanda de visitantes, por esta razón surgen problemas en todos los renglones por el desarrollo de la región.
En  el municipio de Santiago de Tolú  y el sector del Golfo de Morrosquillo  no se cuenta con las  instalaciones mínimas necesarias  de emergencias, debido principalmente a la obsoleta infraestructura y equipamiento adecuado en la atención de emergencias para la provisión del servicio de una estación de bomberos, por lo que pone en riesgo a la población y los ecosistemas del territorio por la altísima presión de las emergencias ocurridas a lo largo de los últimos años. 
La estación de Bomberos existente  y de equipos e bastante precaria de acuerdo a la demanda de servicios  por las emergencias que ocurren a lo largo del año, siendo necesario buscar opciones para mejorar este tipo de servicios vitales para toda la población municipal  y de las áreas adyacentes al golfo de Morrosquillo.
</t>
  </si>
  <si>
    <t>Adecuar nuevas instalaciones para la prestación de servicios de emergencias.</t>
  </si>
  <si>
    <t>Dotar la estación de bomberos con los equipos necesarios para la prestación de servicios de emergencias</t>
  </si>
  <si>
    <t>3708013</t>
  </si>
  <si>
    <t>Servicio de fortalecimiento a Cuerpos de Bomberos de Colombia</t>
  </si>
  <si>
    <t>Reporte Ficha actualizada del proyecto_29072026222507.xlsx</t>
  </si>
  <si>
    <t>2020002700073</t>
  </si>
  <si>
    <t>Incrementar  la productividad ictica en los complejos cenagosos de la subregión san Jorge y la Mojana del departamento de sucre.</t>
  </si>
  <si>
    <t>Baja productividad ictica en los complejos cenagosos de la subregión san jorge y la mojana del departamento de sucre.</t>
  </si>
  <si>
    <t xml:space="preserve">El sector pesquero en el Departamento de Sucre, cuenta con organizaciones de base social dedicadas a la actividad productiva de forma artesanal. Estas organizaciones, han sido beneficiadas a través de programas del Estado dirigidos a las ayudas a pequeños productores agropecuarios con el fin de mejorar la seguridad alimentaria e ingresos económicos de las familias integrantes de estas expresiones de sociedad civil.
Sin embargo, situaciones como el desconocimiento sobre el manejo apropiado y sostenible del recurso pesca por parte de las comunidades, muestran un detrimento sobre las poblaciones ictícas, consecuencia de la captura irregular sin respeto a los tamaños y ciclos reproductivos; además del uso de artes nocivas. En el Departamento de Sucre, la pesca se da sobre recursos prácticamente en riesgos, con técnicas inapropiadas y el promedio de tallas de captura corresponde a individuos cada vez más pequeños. Además de esto, se viene presentando en el último lustro se ha producido una disminución drástica y constante del recurso pesquero a causa de actividades productivas irresponsables que contaminan el medio ambiente; contaminación y desecación de cuerpos de agua a causa de actividades industriales en la zona y de agua residuales domésticas, dichas situaciones han disminuido la actividad y por ende la seguridad alimentaria de las familias. 
La situación de los organizaciones de pescadores artesanales es bastante crítica, ya que las actividades agropecuarias, y especialmente las actividades piscícolas que han desarrollado durante toda su vida han sido interrumpidas por alteraciones de tipo medioambiental como lo es el fenómeno del niño y la intensa y extensa temporada  de sequía que se prolongó desde Diciembre de 2019 a Mayo de 2020  que ha incidido fuertemente, no sólo en los Municipios, sino en todo el país y en especial el Departamento de Sucre y la Costa Atlántica, trayendo como resultado escasez de alimentos y desmejoramiento... sigue documento tecnico
</t>
  </si>
  <si>
    <t>Caimito, Guaranda, Majagual, San Benito Abad, San Marcos, Sucre</t>
  </si>
  <si>
    <t>Aumentar la oferta ictica (Prochilodus magdalenae) en los complejos cenagosos de la subregión san Jorge y la Mojana.</t>
  </si>
  <si>
    <t>1707073</t>
  </si>
  <si>
    <t xml:space="preserve">Servicios de apoyo al fomento de la pesca y la acuicultura     (Producto principal del proyecto) </t>
  </si>
  <si>
    <t>Número de organizaciones</t>
  </si>
  <si>
    <t>170707300</t>
  </si>
  <si>
    <t>Organizaciones atendidas</t>
  </si>
  <si>
    <t>Fortalecer las practicas productivas a 12 organizaciones de pescadores</t>
  </si>
  <si>
    <t>1707069</t>
  </si>
  <si>
    <t>Servicio de divulgación y socialización</t>
  </si>
  <si>
    <t>Número de eventos</t>
  </si>
  <si>
    <t>170706900</t>
  </si>
  <si>
    <t>Eventos realizados</t>
  </si>
  <si>
    <t>Reporte Ficha actualizada del proyecto_03082026231747.xlsx</t>
  </si>
  <si>
    <t>202500000038838</t>
  </si>
  <si>
    <t>Restaurar la seguridad, eficiencia y confiabilidad de la subestación eléctrica de la Gobernación de Sucre</t>
  </si>
  <si>
    <t>Baja capacidad del sistema eléctrico de la Gobernación de Sucre, ocasionado por el mal estado de los TC (Transformadores de Corriente) Y TP (Transformadores de Potencia) existente generando altos o subida del consumo y costos en la factura del servicio.</t>
  </si>
  <si>
    <t xml:space="preserve">Debido a las intensas precipitaciones y fuertes vientos que se han presentado de manera periódica, como ha registrado el IDEAM desde principios de año, nuestro departamento y el municipio de Sincelejo, en particular, han sufrido afectaciones en las redes eléctricas externas que suministran energía a la Gobernación de Sucre a través de sus subestaciones eléctricas.
Actualmente, en la subestación, hemos experimentado fallos y explosiones que han colapsado las protecciones internas, consecuencia del sobrecalentamiento de los transformadores de potencia y corriente. Este daño ha sido ocasionado por la penetración de agua lluvia en las cajas de registro eléctricas, afectando los cables subterráneos en sus ductos, lo que ha llevado a la protección del sistema eléctrico a fallar y, en consecuencia, a la explosión de los transformadores.
También, es importante tener en cuenta que las redes eléctricas fueron instaladas hace mucho tiempo, coincidiendo con la construcción del edificio, y algunas de ellas se encuentran en mal estado. Esto ha provocado interrupciones en el servicio de energía, sobrecargas y cortocircuitos que han resultado en incendios y daños en varios equipos. Actualmente, no se dispone de un diagnóstico que permita evaluar de manera clara el estado de estas redes. Como resultado, la optimización del servicio se encuentra gravemente afectada. En este momento, no contamos con elementos de protección para la medida interna, y no hay transformadores de potencia y corriente operativos. Esto implica que la empresa Afinia está realizando la facturación basándose en promedios históricos de meses anteriores, sin una medición precisa del consumo actual.
Es urgente realizar las correcciones necesarias para normalizar el sistema eléctrico de la subestación, a fin de evitar un colapso y proteger el sistema que alimenta a la Gobernación a través de su transformador de 500 kVA. Es fundamental atender las </t>
  </si>
  <si>
    <t>Restaurar el funcionamiento adecuado de la subestación eléctrica mediante el reemplazo de los transformadores de potencia y corriente averiados, asegurando la estabilidad y confiabilidad en el suministro de energía para las instalaciones de la Gobernación de Sucre.</t>
  </si>
  <si>
    <t>Sedes adecuadas     (Producto principal del proyecto)  - por medio de la normalización de la medida en media tensión en la subestación eléctrica de la Gobernación de Sucre</t>
  </si>
  <si>
    <t>Reporte Ficha actualizada del proyecto_29072026220212.xlsx</t>
  </si>
  <si>
    <t>Aumentar relacionamiento entre la institucionalidad y la comunidad sucreña</t>
  </si>
  <si>
    <t>Bajo relacionamiento entre la institucionalidad y la comunidad sucreña.</t>
  </si>
  <si>
    <t xml:space="preserve">La situación actual en Sucre presenta un problema significativo en cuanto al relacionamiento entre la institucionalidad y la comunidad sucreña. Este bajo nivel de conexión y comunicación entre ambas partes ha generado una serie de desafíos que afectan directamente el bienestar y el desarrollo de la región. En primer lugar, la falta de un diálogo efectivo entre las instituciones gubernamentales y la comunidad ha llevado a una desconexión en la toma de decisiones que impactan en la vida de los ciudadanos. 
Muchas veces, las políticas y programas implementados por el gobierno no tienen en cuenta las necesidades reales de la población, lo que resulta en soluciones ineficaces y poco sostenibles. Además, la falta de participación ciudadana en la planificación y ejecución de proyectos ha generado un sentimiento de desconfianza y apatía hacia las autoridades locales. 
La comunidad sucreña se siente marginada y poco escuchada, lo que ha contribuido a un clima de descontento y descontento generalizado. Otro aspecto importante de esta situación problemática es la falta de transparencia y rendición de cuentas por parte de las instituciones públicas. La opacidad en la gestión de recursos y la falta de mecanismos efectivos para la supervisión de las acciones gubernamentales han alimentado la percepción de corrupción y malversación de fondos, lo que socava aún más la confianza de la comunidad en sus líderes. 
Para abordar este problema, es fundamental promover un mayor acercamiento entre la institucionalidad y la comunidad sucreña. Esto implica establecer canales de comunicación efectivos, fomentar la participación ciudadana en la toma de decisiones y garantizar la transparencia en la gestión de los recursos públicos. Además, es necesario fortalecer los mecanismos de control y supervisión para prevenir la corrupción y garantizar que los recursos se utilicen de manera eficiente y en beneficio de la comunidad.
</t>
  </si>
  <si>
    <t>Promover espacios para la participación social comunitaria.</t>
  </si>
  <si>
    <t xml:space="preserve">Servicio de integración de la oferta pública     (Producto principal del proyecto) </t>
  </si>
  <si>
    <t>Reporte Ficha actualizada del proyecto_03082026223409.xlsx</t>
  </si>
  <si>
    <t>2024002700031</t>
  </si>
  <si>
    <t xml:space="preserve">Aumentar la difusión y promoción de la gestión, tramites, servicios y oferta institucional de la Gobernación de Sucre. </t>
  </si>
  <si>
    <t>Baja difusión y promoción de la gestión, tramites, servicios y oferta institucional de la Gobernación de Sucre.</t>
  </si>
  <si>
    <t xml:space="preserve">Actualmente, existe un flujo de información oficial con las comunidades a través de medios digitales como redes sociales y sitio web institucional, mediante los cuales se informa a la población en general sobre la oferta de interés público para la ciudadanía. Sin embargo, dadas las condiciones particulares de conectividad en algunas zonas del territorio, la divulgación de la oferta institucional no llega de manera eficiente y equitativa a toda la población que habita las distintas subregiones del departamento. 
Esta problemática se traduce en una disminución de la participación de las comunidades en las acciones, planes, proyectos y convocatorias que adelanta la Gobernación de Sucre y sus distintas secretarías. Asimismo, dificulta la gestión institucional disminuyendo las capacidades de la entidad para la planeación, seguimiento y ejecución de las metas y recursos
</t>
  </si>
  <si>
    <t>Fortalecer los niveles de confianza en la gestión institucional de la actual administración del departamento de Sucre.</t>
  </si>
  <si>
    <t>Reporte Ficha actualizada del proyecto_03082026214212.xlsx</t>
  </si>
  <si>
    <t>2024002700015</t>
  </si>
  <si>
    <t>Mejorar las condiciones de atención y protección en salud respecto de enfermedades transmisibles - endemoepidémicas, a la población del departamento de Sucre.</t>
  </si>
  <si>
    <t>Deficientes condiciones de atención y protección en salud respecto de enfermedades transmisibles - endemoepidémicas, a la población del departamento de Sucre.</t>
  </si>
  <si>
    <t xml:space="preserve">Actualmente en el departamento de Sucre se presentan deficientes condiciones de atención y protección en salud respecto de enfermedades transmisibles – endemoepidémicas, causado por: débil desarrollo de programas de promoción y prevención de enfermedades transmisibles – endemoepidémicas, pocos recursos técnicos y humanos para el desarrollo e implementación de programas de prevención de enfermedades transmisibles – endemoepidémicas y deficiente seguimiento a las entidades territoriales municipales en el desarrollo de programas de prevención de enfermedades transmisibles – endemoepidémicas, lo cual a su vez ha causado insuficiente implementación de acciones en atención a población con riesgo de Enfermedades Transmisibles – Endemoepidémicas; todo lo anterior, ha generado incidencia de casos de Enfermedades Transmisibles – Endemoepidémicas, que a su vez ha causado afectación a la salud pública en el departamento, aumento de índices de morbimortalidad, alto riesgo de discapacidad por enfermedades endemoepidémicas y desmejoramiento de la calidad de vida de las personas. </t>
  </si>
  <si>
    <t>Gestionar la implementación de acciones en atención a población con riesgo de Enfermedades Transmisibles – Endemoepidémicas</t>
  </si>
  <si>
    <t>Servicio de gestión del riesgo para abordar situaciones de salud relacionadas con condiciones ambientales</t>
  </si>
  <si>
    <t>Campañas de gestión del riesgo para abordar situaciones de salud relacionadas con condiciones ambientales implementadas</t>
  </si>
  <si>
    <t>Implementar Plan de Fortalecimiento Organizacional</t>
  </si>
  <si>
    <t>Número de pequeños productores rurales</t>
  </si>
  <si>
    <t>Fortalecer el desarrollo de las capacidades integrales necesarias en la producción y adaptación de las cadenasagropecuarias.</t>
  </si>
  <si>
    <t xml:space="preserve">Servicio de asistencia técnica agropecuaria dirigida a pequeños productores     (Producto principal del proyecto) </t>
  </si>
  <si>
    <t>Reporte Ficha actualizada del proyecto_29072026223409.xlsx</t>
  </si>
  <si>
    <t>2025002700023</t>
  </si>
  <si>
    <t xml:space="preserve">Aumentar El Índice De Cobertura En Servicio Público De Gas Combustible Domiciliario Por Redes En Zonas Rurales Del Departamento De Sucre. </t>
  </si>
  <si>
    <t>Bajo Índice de Cobertura en Servicio de gas domiciliario por redes en las zonas rurales del departamento de Sucre.</t>
  </si>
  <si>
    <t>En las zonas rurales del departamento de Sucre, la cobertura del servicio de gas combustible domiciliario por redes es muy baja en comparación con las zonas urbanas, debido a la limitada presencia de operadores y a las difíciles condiciones económicas de la población, mayoritariamente de estratos 1 y 2. Como alternativa, los hogares utilizan combustibles como carbón, madera o queroseno para cocinar, lo que genera contaminación del aire y afecta la salud, provocando enfermedades respiratorias y visuales. Algunos recurren al Gas Licuado de Petróleo en pipetas, que aunque es menos contaminante, resulta costoso para sus ingresos.</t>
  </si>
  <si>
    <t>Caimito, El Roble, Palmito, San Onofre, Santiago de Tolú</t>
  </si>
  <si>
    <t xml:space="preserve">Estudios de pre inversión     (Producto principal del proyecto) </t>
  </si>
  <si>
    <t>Número de estudios</t>
  </si>
  <si>
    <t>Reporte Ficha actualizada del proyecto_03082026231845.xlsx</t>
  </si>
  <si>
    <t>Promover el impulso organizacional empresarial para el desarrollo productivo en el Departamento de Sucre.</t>
  </si>
  <si>
    <t xml:space="preserve">Servicios de apoyo para el fomento de capacidades en economía circulary sostenibilidad     (Producto principal del proyecto) </t>
  </si>
  <si>
    <t>Reporte Ficha actualizada del proyecto_04082026211612.xlsx</t>
  </si>
  <si>
    <t>2019700010025</t>
  </si>
  <si>
    <t>2019</t>
  </si>
  <si>
    <t>mejorar la infraestructura destinada para el desarrollo, promoción y masificación  de  la  actividades físicas, deportivas formativas y de competencia para el béisbol en el municipio de Sincelejo en el departamento de Sucre.</t>
  </si>
  <si>
    <t>Inadecuada infraestructura destinada para el desarrollo, promoción y masificación  de  la  actividades físicas, deportivas formativas y de competencia para el béisbol en el municipio de Sincelejo en el departamento de Sucre.</t>
  </si>
  <si>
    <t>En la actualidad la población del municipio de Sincelejo presenta inadecuada infraestructura para el desarrollo, promoción y masificación de las actividades físicas, deportivas, formativas, de competencia, aprovechamiento y buen uso del tiempo libre. lo anterior debido al mal estado de los escenarios deportivos entre los que se encuentra el estadio de béisbol 20 de Enero, presentado entre otras cosas por la falta de mantenimiento rutinario; Cumplimento de la vida útil de su infraestructura física; Incumplimientos de la normatividad sismo resistente vigente por la antigüedad de la estructura, etc. Lo anterior produce un efecto negativo en la población general adulta, un aumento del sedentarismo que a su vez genera un Incremento de problemas de salud pública asociados a la falta de actividad física. Para aquellos  que practican el deporte amateur o profesional entre los cuales encontramos oficialmente a 22 clubes deportivos de béisbol registrados en el IMDER Sincelejo, la falta de estos espacios les genera un condicionamiento del desarrollo deportivo profesional a nivel nacional que se ve reflejado en un Bajo rendimiento en los eventos deportivos que se realizan a nivel local, regional, nacional e internacional, situación que obliga a una Migración de estos practicantes a otros municipios por iniciativa propia, acarreando un incremento de gastos de las familias para realizar dichas prácticas deportivas en otros municipios.</t>
  </si>
  <si>
    <t>reconstruir la infraestructura física deportiva y recreativa del estadio 20 de enero en el municipio de Sincelejo</t>
  </si>
  <si>
    <t>4302011</t>
  </si>
  <si>
    <t>Estadios construidos y dotados</t>
  </si>
  <si>
    <t>Número de estadios</t>
  </si>
  <si>
    <t>430201100</t>
  </si>
  <si>
    <t>Reporte Ficha actualizada del proyecto_29072026223615.xlsx</t>
  </si>
  <si>
    <t>2023002700169</t>
  </si>
  <si>
    <t>Mejorar la prestación del servicio de acueducto en el Corregimiento Santiago Apóstol en el municipio de San Benito de Abad.</t>
  </si>
  <si>
    <t>Deficiencia en la prestación del servicio de acueducto en el Corregimiento Santiago Apóstol el municipio de San Benito de Abad.</t>
  </si>
  <si>
    <t>En el corregimiento de Santiago Apóstol en el municipio de San Benito Abad, presenta altos índices de Necesidades Básicas Insatisfechas (NBI) pese a los esfuerzos realizados por las Administraciones municipales en materia de vivienda y servicios públicos. Esta situación afecta la salud y el desarrollo integral de las personas que allí habitan, generando impactos ambientales negativos y la disminución de las actividades productivas de la zona.
El pozo se construyó hace cerca de 18 años, al sistema no se le ha realizado mantenimiento desde hace varios años, desconociendo el estado del equipo y de los filtros y la integridad del pozo.
Su capacidad actual no es suficiente comparada con la demanda de la población actual evaluada bajo un escenario de continuidad.
La tubería de aducción en 4” PVC, presenta y reparaciones realizadas con neumáticos deterioro lo cual aumenta su vulnerabilidad y puede estar presentando fugas en algunos puntos no visibles.
Debido a los años de construcción que lleva el sistema puede estar presentando internamente un alto grado de incrustación que reduce su sección de flujo y por ende su capacidad.
En función a la calidad observada del agua y la inexistencia de desinfección, es necesario adelantar campañas de muestreo de la calidad del agua y su tratabilidad para definir los sistemas de tratamiento que mejor se adecuen al agua disponible.
El almacenamiento existente, si bien requiere de mantenimiento se encuentra en términos generales en buen estado, sin embargo, es insuficiente para la demanda del sistema lo que disminuye a su vez la cobertura en la prestación del servicio ya que no es suficiente para el alto número de viviendas a abastecer.
Se cuenta con redes de distribución principales las cuales no cuentan con mantenimiento ni control de fugas, en diámetros de 3” y 2” que si bien pueden cuentan con la capacidad para abastecer a la población actual, estas redes ya sobrepasan su periodo de diseño y la falta de mantenimiento y malas reparacion</t>
  </si>
  <si>
    <t>San Benito Abad</t>
  </si>
  <si>
    <t>Fortalecer la infraestructura y redes que prestan el servicio de agua potable para la poblacion del Corregimientode Santiago Apostol.</t>
  </si>
  <si>
    <t xml:space="preserve">Acueductos optimizados     (Producto principal del proyecto) </t>
  </si>
  <si>
    <t>Reporte Ficha actualizada del proyecto_29072026222619.xlsx</t>
  </si>
  <si>
    <t>2021002700184</t>
  </si>
  <si>
    <t>Contribuir a mejorar los niveles de informalidad del sector productivo en el municipio de Sincelejo a partir de esquemas asociativos, en el marco de la reactivación económica del departamento de Sucre.</t>
  </si>
  <si>
    <t>Altos niveles de informalidad del sector productivo en el Departamento de Sucre y especialmente en el municipio de Sincelejo.</t>
  </si>
  <si>
    <t xml:space="preserve">En la Estrategia de Reactivación Económica del Presupuesto General de la Nación (PGN) 2021, presentado por el Departamento Nacional de Planeación (DNP), se estableció que el decrecimiento económico por la pandemia del COVID-19 fue del -6,8% del Producto Interno Bruto (PIB) y que se espera una recuperación y crecimiento no superior al 5,0% en 2021, que solo se puede lograr con la restauración de las afectaciones negativas sobre el aparato productivo del país y la generación de un millón de nuevos empleos. Este es un reto consiente que puede ser superado en la medida que se conjuguen de manera articulada los intereses del gobierno, la empresa privada, y la comunidad. En ese sentido, se hace necesario orientar al sector productivo hacia la participación asociativa. 
El sector productivo en Sincelejo enfrenta una grave crisis financiera. Los ingresos de las mipymes así como de las unidades productivas informales se han visto disminuidos significativamente, y existen negocios cuyos ingresos son prácticamente nulos. Esto, indudablemente, ha contribuido al incremento en la tasa desempleo, pobreza, hambre, rompimiento del tejido social. 
</t>
  </si>
  <si>
    <t>Acompañar a las unidades productivas seleccionadas en el proceso de fortalecimiento empresarial y conocimiento sobre la formalización empresarial.</t>
  </si>
  <si>
    <t>3502019</t>
  </si>
  <si>
    <t xml:space="preserve">Servicio de asistencia técnica y acompañamiento productivo y empresarial     (Producto principal del proyecto) </t>
  </si>
  <si>
    <t>350201900</t>
  </si>
  <si>
    <t>Asistencias técnicas en asuntos de gestión de bibliotecas públicas y lectura realizadas</t>
  </si>
  <si>
    <t>Secundario</t>
  </si>
  <si>
    <t>Reporte Ficha actualizada del proyecto_03082026224602.xlsx</t>
  </si>
  <si>
    <t>202500000000734</t>
  </si>
  <si>
    <t>Implementar "La Ruta de los ODS Infancia Sostenible" en niños y niñas de 6 a 11 años en instituciones educativas del departamento de Sucre, Colombia, promoviendo el aprendizaje y la apropiación de los Objetivos de Desarrollo Sostenible (ODS).</t>
  </si>
  <si>
    <t>Bajo conocimiento y apropiación de los Objetivos de Desarrollo Sostenible (ODS) en los niños y niñas de 6 a 11 años en las instituciones educativas del departamento de Sucre.</t>
  </si>
  <si>
    <t>Según la Ley 1549 de 2012, los Proyectos Ambientales Escolares -PRAE, “incorporan la problemática ambiental local al quehacer de las instituciones educativas, teniendo en cuenta su dinámica natural y socio-cultural de contexto” (Congreso de la República de Colombia, 2012). Esta incorporación, se explicita con un carácter transversal en los planes de estudio, exigiendo aportes y formas de conocer de cada una de las disciplinas desde sus propias lógicas epistemológicas y gnoseológicas, y desde la diferenciación que ello implica como lo ha analizado Borda (2013, p.2), en una suerte de diálogos permanentes entre el conocimiento científico y otras formas de construir saberes. 
De esta forma, los Proyectos Ambientales Escolares -PRAE, son en Colombia, el mecanismo por excelencia para la incorporación de la dimensión ambiental en los currículos de las instituciones educativas, hacen parte del marco estratégico de la Política Nacional de Educación Ambiental, del Sistema Nacional Ambiental-SINA. El origen de dichos Proyectos, se ubica en el Decreto 1743, reglamentario de la Ley 115/94, en el cual se “instituye el proyecto de educación ambiental para todos los niveles de educación” (PRESIDENCIA DE LA REPÚBLICA DE COLOMBIA, 1994). En consecuencia, no sólo ayudan a la transformación del ambiente, sino que proporcionan bases conceptuales para el desarrollo de habilidades y destrezas que se enfocan en la conservación de las condiciones de los entornos escolares (Andrade y Andrade, 2016). No obstante, lo anterior, el desarrollo educativo de características interdisciplinarias y complejas que demandan, entorpece su implementación cabal, debido a que, en el contexto escolar colombiano hegemónicamente modernista, salvo en contadas excepciones, predomina la parcelación del conocimiento, o las llamadas por Guillén, (2014) “inercias disciplinarias”, así como la reproducción de información. La simplificación de la realidad como estrategia didáctica abstrae el ver documento tecnico...</t>
  </si>
  <si>
    <t>Colosó, Corozal, Guaranda, San Benito Abad, Santiago de Tolú</t>
  </si>
  <si>
    <t>Desarrollar e implementar el MOOC "Infancia Sostenible" para la enseñanza de los ODS.</t>
  </si>
  <si>
    <t xml:space="preserve">Servicio de educación informal ambiental     (Producto principal del proyecto) </t>
  </si>
  <si>
    <t>Reporte Ficha actualizada del proyecto_29072026212756.xlsx</t>
  </si>
  <si>
    <t>Fortalecer la capacidad de liderazgo ambiental comunitario con enfoque diferencial en los municipios de Sampués, El Roble, San Benito Abad, La Unión, Caimito y San Marcos.</t>
  </si>
  <si>
    <t>Baja capacidad de liderazgo ambiental comunitario con enfoque diferencial en los municipios de Sampués, El Roble, San Benito Abad, La Unión, Caimito y San Marcos, lo que limita la participación inclusiva en la gestión ambiental, debilita la gobernanza territorial y reduce la eficacia de los instrumentos de planificación.</t>
  </si>
  <si>
    <t xml:space="preserve">En los municipios de Sampués, El Roble, San Benito Abad, La Unión, Caimito y San Marcos (Sucre), se evidencia una limitada formación de liderazgos comunitarios con enfoque ambiental, lo cual restringe la participación ciudadana en la gestión sostenible del territorio. Esta situación está relacionada con deficiencias técnicas, educativas y organizativas dentro de las comunidades, dificultando la respuesta local ante los crecientes riesgos socioambientales, especialmente en municipios como Caimito, San Marcos y San Benito Abad, altamente vulnerables a la variabilidad climática.
Pese a contar con una población estimada de 188.705 habitantes en 2025 y una alta diversidad cultural, estos municipios presentan rezagos significativos en educación ambiental formal y no formal. Además, concentran una amplia frontera agrícola (267.879 ha), lo que ha generado presión sobre los ecosistemas, afectando servicios esenciales como la regulación hídrica y climática.
La escasa participación de organizaciones sociales en instrumentos como los PROCEDAs, los Planes de Gestión del Riesgo o los POT, limita la gobernanza ambiental y el fortalecimiento de la resiliencia climática. En este contexto, se requiere implementar procesos formativos estructurados que fortalezcan las capacidades locales, promuevan la conciencia ambiental y estimulen el liderazgo comunitario con enfoque diferencial.
</t>
  </si>
  <si>
    <t>Desarrollar procesos de formación ambiental que fortalezcan el conocimiento, la conciencia ecológica y el liderazgo comunitario en los municipios priorizados.</t>
  </si>
  <si>
    <t>Servicio de educación informal ambiental     (Producto principal del proyecto)  - Fortalecer el liderazgo ambiental comunitario a través de la formación de líderes locales en temas clave como cambio climático, gestión de recursos naturales y prácticas sostenibles, promoviendo la participación activa en acciones de conservación y adaptación al entorno</t>
  </si>
  <si>
    <t>Medir y evaluar el impacto de la implementación de "La Ruta de los ODS Infancia Sostenible".</t>
  </si>
  <si>
    <t xml:space="preserve">Servicio de asistencia técnica para la implementación de lasestrategias educativo ambientales y de participación </t>
  </si>
  <si>
    <t>350204602</t>
  </si>
  <si>
    <t>Eventos de promoción realizados</t>
  </si>
  <si>
    <t>Brindar acompañamiento y apoyo técnico a procesos de educación ambiental y participación comunitaria con enfoque diferencial, reconociendo y atendiendo las particularidades de género, etnia, edad, discapacidad y condición de vulnerabilidad.</t>
  </si>
  <si>
    <t xml:space="preserve">Servicio de apoyo técnico a proyectos de educación ambiental y participación con enfoque diferencial </t>
  </si>
  <si>
    <t>Implementar acciones colectivas que promuevan la participación comunitaria en iniciativas de protección ambiental y gestión del territorio, fomentando el sentido de pertenencia, la corresponsabilidad y las capacidades locales.</t>
  </si>
  <si>
    <t xml:space="preserve">Servicio de divulgación de la información de la política nacional de educación ambiental y participación </t>
  </si>
  <si>
    <t>Reporte Ficha actualizada del proyecto_03082026222209.xlsx</t>
  </si>
  <si>
    <t>2024002700003</t>
  </si>
  <si>
    <t>Promover el posicionamiento en el mercado nacional del sector calzado y marroquinería del departamento de sucre.</t>
  </si>
  <si>
    <t>Bajo posicionamiento en el mercado nacional del sector calzado y marroquinería del departamento de sucre.</t>
  </si>
  <si>
    <t>Durante los últimos 4 años, se ha hecho visible a nivel departamental y nacional la creciente industria de cuero, calzado y marroquinería en Sucre, gracias a la calidad de su mano de obra y diseños, generando además que los microempresarios del sector de asocien en favor de la gestión de recursos y transferencia de conocimiento debido a que son Insuficientes sus recursos para la financiación de su participación en ferias de índole nacional, dónde pueden establecer acuerdos comerciales de grandes volúmenes con compradores importantes, de manera que sea fortalecido el comercio y robustecido el capital de los microempresarios sucreños, sin embargo, a pesar de los múltiples beneficios generados a partir de la participación en estas ferias; durante el 2023 solo 10 microempresarios tuvieron la oportunidad de participar en una feria nacional evidenciando baja participación y posicionamiento en el mercado nacional del sector calzado y marroquinería del departamento de sucre, debido a los insuficientes recursos del gremio de calzado, y marroquinería para la financiación de su participación en ferias de índole nacional.</t>
  </si>
  <si>
    <t>Aumentar la participación de los microempresarios en ferias y eventos de índole nacional.</t>
  </si>
  <si>
    <t>3502048</t>
  </si>
  <si>
    <t>350204800</t>
  </si>
  <si>
    <t>Documentos realizados</t>
  </si>
  <si>
    <t>Reporte Ficha actualizada del proyecto_03082026223706.xlsx</t>
  </si>
  <si>
    <t>2024002700074</t>
  </si>
  <si>
    <t>Aumentar el acceso y aprovechamiento a herramientas tecnológicas con fines educativos en estudiantes de sedes educativas oficiales de los municipios no certificados del departamento de Sucre</t>
  </si>
  <si>
    <t>Bajo acceso y aprovechamiento a herramientas tecnológicas con fines educativos en estudiantes de sedes educativas oficiales de los municipios no certificados del departamento de Sucre</t>
  </si>
  <si>
    <t xml:space="preserve">Según datos del SIMAT a corte junio de 2024, existen 968 sedes educativas oficiales, tanto en zona rural como urbana, las cuales presentan una matrícula de 132.440 estudiantes.
La situación de estas escuelas es compleja pues la desmotivación, el desinterés y la apatía de los estudiantes frente a los modelos de formación y educación que el sistema tradicional les está ofreciendo es notoria. Un reflejo de lo anterior son los resultados de las pruebas saber ICFES; lo cual se puede evidenciar en los puntajes, pues el departamento se encuentra por debajo de la media nacional con 51 en Matemáticas y en lectura crítica 53; a nivel departamental el puntaje en matemáticas es de 46 y en lectura crítica de 48. 
Estos resultados dejan en evidencia que buena parte de los estudiantes del departamento no están aprendiendo lo que necesitan aprender, en el momento en requieren hacerlo. Esta situación es aún más preocupante en las instituciones que no poseen recursos didácticos, novedosos, pertinentes, actualizados, materiales o herramientas tecnológicas para que sin excepción sus estudiantes puedan observar, describir, analizar y manipular, de manera física. No poseen ambientes contextualizados, significativos con excelentes materiales, que bien utilizados se deberían constituir en los aliados para captar la atención y el interés de la comunidad educativa, despertar la curiosidad, la capacidad de asombro y el deseo de aprender. Las escuelas tienen déficit de dotación escolar (terminales, papelería, equipos) y de acceso a internet y su un gran porcentaje de estudiantes son de escasos recursos que no cuentan con la condición ni las facilidades económicas para adquirir herramientas como la impresión de textos que les permita enriquecer sus conocimientos y desarrollar habilidades, hacer sus tareas con más eficiencia y mejorar el rendimiento escolar. </t>
  </si>
  <si>
    <t>Adquirir dotación tecnológica en óptimas condiciones y funcionando en sedes educativas oficiales del departamento</t>
  </si>
  <si>
    <t>Reporte Ficha actualizada del proyecto_03082026223418.xlsx</t>
  </si>
  <si>
    <t>2024002700032</t>
  </si>
  <si>
    <t>Promover la participación en la toma de decisiones, de los representantes de las víctimas en la mesa de participación efectiva del Departamento de Sucre</t>
  </si>
  <si>
    <t>Dificultad para la toma de decisiones en la mesa de participación efectiva de las víctimas del conflicto armado en el Departamento de Sucre.</t>
  </si>
  <si>
    <t>En la actualidad, en el Departamento de Sucre, según el Registro Único de Víctimas, se contabilizan 280,794 personas afectadas por el conflicto armado. Estas víctimas son representadas por la Mesa de Participación Efectiva de Víctimas, la cual enfrenta diversas dificultades para la toma de decisiones. Entre estas dificultades se encuentran el escaso apoyo brindado a los representantes de las víctimas del conflicto armado para el desarrollo de las sesiones de la mesa y otros espacios de participación en Sucre. Además, existe una falta de apoyo logístico y técnico tanto para la mesa de participación efectiva como para las organizaciones de víctimas en el Departamento. Por otro lado, se observa una limitada divulgación institucional a las comunidades y organizaciones de víctimas de Sucre. A su vez, se identifica una insuficiencia de talento humano destinado a la formulación de proyectos y gestión de recursos dirigidos a la población afectada por el conflicto en Sucre. Estas limitaciones en las acciones dificultan garantizar los Derechos a la reparación integral, la verdad y la justicia de las víctimas del conflicto armado en el Departamento, desconociendo así  el alcance y objetivos de los mecanismos de participación de las víctimas por parte de sus representantes en las mesas</t>
  </si>
  <si>
    <t>•	Proporcionar apoyo a los representantes de las víctimas del conflicto armado para el desarrollo de las sesiones de la mesa y espacios de participación para las víctimas.</t>
  </si>
  <si>
    <t>Reporte Ficha actualizada del proyecto_29072026221455.xlsx</t>
  </si>
  <si>
    <t>Fortalecer la participación efectiva de las víctimas del conflicto armado en el Departamento de Sucre mediante el mejoramiento de las condiciones técnicas, logísticas y tecnológicas de la Mesa Departamental de Participación Efectiva de Víctimas.</t>
  </si>
  <si>
    <t>Limitaciones en la toma de decisiones dentro de la Mesa de Participación Efectiva de las Víctimas del Conflicto Armado en el Departamento de Sucre</t>
  </si>
  <si>
    <t xml:space="preserve">En el Departamento de Sucre, según el Registro Único de Víctimas (RUV), se encuentran registradas 272.313 personas afectadas por el conflicto armado interno. Estas personas son representadas ante las instituciones del Estado a través de la Mesa Departamental de Participación Efectiva de Víctimas, un espacio fundamental para garantizar la interlocución con las autoridades, la defensa de los derechos y la incidencia en las políticas públicas de reparación integral.
No obstante, la Mesa Departamental enfrenta diversas limitaciones logísticas y técnicas que afectan su correcto funcionamiento y reducen su capacidad de gestión y articulación institucional. Entre las principales dificultades identificadas se encuentra la falta de apoyo logístico adecuado para la realización de las sesiones y espacios de participación, lo que ha limitado el desarrollo continuo, ordenado y oportuno de las actividades que garantizan la participación efectiva de las víctimas.
Adicionalmente, la ausencia de herramientas tecnológicas básicas, como un equipo de cómputo y una impresora, ha generado dificultades en el manejo administrativo, la elaboración de documentos, actas e informes, y en el registro y archivo de la información relacionada con los procesos de la Mesa. Esta carencia limita la capacidad de la Mesa para mantener una comunicación fluida con las instituciones y organizaciones que hacen parte del Sistema Nacional de Atención y Reparación Integral a las Víctimas (SNARIV).
A esta situación se suma la escasa divulgación institucional de las actividades y resultados de la Mesa Departamental, lo que ha ocasionado un bajo nivel de conocimiento por parte de las comunidades víctimas sobre los mecanismos de participación, debilitando así el vínculo entre sus representantes y las bases comunitarias.
</t>
  </si>
  <si>
    <t>Proporcionar apoyo a los representantes de las víctimas del conflicto armado para el desarrollo adecuado de las sesiones de la Mesa Departamental y los espacios de participación, fortaleciendo su capacidad de gestión y representación.</t>
  </si>
  <si>
    <t xml:space="preserve">Servicio de asistencia técnica para la participación de las víctimas     (Producto principal del proyecto) </t>
  </si>
  <si>
    <t>Reporte Ficha actualizada del proyecto_03082026224640.xlsx</t>
  </si>
  <si>
    <t>Promover la participación en la toma de decisiones, de los representantes de las víctimas en la mesa de participación efectiva del
Departamento de Sucre</t>
  </si>
  <si>
    <t>Limitaciones en la toma de decisiones dentro de la Mesa de Participación Efectiva de las Víctimas del Conflicto Armado en el Departamento
de Sucre.</t>
  </si>
  <si>
    <t>En el Departamento de Sucre, según el Registro Único de Víctimas, se contabilizan 281,970 personas afectadas por el conflicto armado,
quienes son representadas a través de la Mesa de Participación Efectiva de Víctimas. Sin embargo, esta mesa enfrenta importantes
dificultades que afectan su capacidad para tomar decisiones y representar adecuadamente los intereses de las víctimas.
Entre los principales desafíos se encuentra el insuficiente apoyo logístico y técnico tanto a la Mesa de Participación como a las
organizaciones de víctimas del departamento. Esta carencia impacta directamente en la eficacia de las sesiones y otros espacios de
participación, limitando el correcto desarrollo de sus actividades. Además, la falta de divulgación institucional hacia las comunidades y las
propias organizaciones de víctimas agrava la situación, generando desconocimiento en torno a los mecanismos de participación y
dificultando la involucración activa de sus representantes.
A esto se suma la insuficiencia de talento humano destinado a la formulación de proyectos y la gestión de recursos, lo que impide una
respuesta adecuada a las necesidades de la población víctima en Sucre. Como resultado, se perciben acciones limitadas para garantizar los
derechos de reparación integral, la verdad y la justicia, fundamentales para el proceso de reparación y reconciliación.
Este escenario ha provocado un debilitamiento de las estructuras sociales, políticas y económicas de las víctimas, afectando su capacidad
para participar de manera activa en la formulación, ejecución y evaluación de políticas públicas que les conciernen. De esta manera, se
perpetúa el desconocimiento de los mecanismos de participación y se reduce el impacto que estos pueden tener en la mejora de las
condiciones de vida de las víctimas del conflicto armado en el departamento</t>
  </si>
  <si>
    <t>Proporcionar apoyo a los representantes de las víctimas del conflicto armado para el desarrollo de lassesionesde la mesa y espacios de participación para las víctimas</t>
  </si>
  <si>
    <t>Planear difundir y orientar sobre la oferta institucional a comunidades y organizaciones de víctimas en el departamento de Sucre</t>
  </si>
  <si>
    <t xml:space="preserve">Servicios de satisfacción y garantías de no repetición a víctimas del conflicto armado </t>
  </si>
  <si>
    <t>Número de víctimas</t>
  </si>
  <si>
    <t>Reporte Ficha actualizada del proyecto_29072026222951.xlsx</t>
  </si>
  <si>
    <t>2023002700134</t>
  </si>
  <si>
    <t>Mejorar  la intercomunicación terrestre de la población de los municipios de Toluviejo y Colosó en el departamento de Sucre.</t>
  </si>
  <si>
    <t>Dificultad en la intercomunicación terrestre de la población de los municipios de Toluviejo y Colosó en el departamento de Sucre.</t>
  </si>
  <si>
    <t>La vía  Toluviejo- Colosó, es de alta importancia por su localización y aporte a la economía local basada en la producción agropecuaria (ganado, leche, maíz, yuca, frijol entre otros), no obstante, esta se está viendo afectada para la comercialización de sus productos, debido al inadecuado estado de las vías de comunicación, la cual presenta problemas de drenaje y desalojo de agua, por poco mantenimiento en la vía, dichas condiciones están sujetas a problemas de drenaje que han dañado la estructura del pavimento; algunos tramos presentan la remoción total de la capa de rodadura, los cuales con el tiempo generar desestabilización del terreno. La vía secundaria que del municipio de Toluviejo conduce al municipio de Colosó tiene aproximadamente 12,1 kilómetros de los cuales se encuentran en mal estado. La población se desplaza en vehículos y motos, aumentando los tiempos de viaje y los costos para la transitabilidad derivados de un mayor consumo de combustible y del gasto en el mantenimiento de los vehículos.</t>
  </si>
  <si>
    <t>Colosó, San José De Toluviejo</t>
  </si>
  <si>
    <t>Rehabilitar la vía secundaria que comunica los municipios de Toluviejo con Colosó.</t>
  </si>
  <si>
    <t xml:space="preserve">Vía secundaria rehabilitada     (Producto principal del proyecto) </t>
  </si>
  <si>
    <t>Vía secundaria rehabilitada </t>
  </si>
  <si>
    <t>Caracterizar  el Tramo vial de la vía</t>
  </si>
  <si>
    <t>2402117</t>
  </si>
  <si>
    <t>Servicio de Información Geográfica - SIG</t>
  </si>
  <si>
    <t>Kilómetros de vías</t>
  </si>
  <si>
    <t>240211700</t>
  </si>
  <si>
    <t>Vías regionales o urbanas inventariadas</t>
  </si>
  <si>
    <t xml:space="preserve">Vía terciaria mejorada     (Producto principal del proyecto) </t>
  </si>
  <si>
    <t>Construir y mantener obras de drenaje en la vía.</t>
  </si>
  <si>
    <t>2402015</t>
  </si>
  <si>
    <t>Puente construido en vía secundaria</t>
  </si>
  <si>
    <t>Número de puentes</t>
  </si>
  <si>
    <t>240201500</t>
  </si>
  <si>
    <t>Puente construido en vía secundaria existente</t>
  </si>
  <si>
    <t>Reporte Ficha actualizada del proyecto_03082026224354.xlsx</t>
  </si>
  <si>
    <t>2024002700138</t>
  </si>
  <si>
    <t xml:space="preserve">Capacitar y formar la población estudiantil media superior para mitigar el desconocimiento de las normas de tránsito vigentes en la actualidad por parte de la población más joven de los municipios Galera, Morroa, El Roble, La Unión y Toluviejo. </t>
  </si>
  <si>
    <t>Desconocimiento de las normas de tránsito vigentes en la actualidad por parte de la población más joven de los municipios Galeras, Morroa, El Roble, La Unión y Toluviejo del departamento de Sucre.</t>
  </si>
  <si>
    <t>De acuerdo a las cifras que se presentan actualmente en el aporte de la siniestralidad vial en el departamento de Sucre, se evidencia que existe un desconocimiento de las normas de tránsito vigentes en la actualidad por parte de la población más joven de los municipios Galeras, Morroa, El Roble, La Unión y Toluviejo del departamento de Sucre, debido a que no se cuenta con personal capacitado para desarrollar acciones orientadas a la formación y preparación de la población estudiantil y no se cuenta con estrategias de coordinación efectiva que involucre las entidades y la ciudadanía en general. Provocando así un mayor número de infracciones de  tránsito, que repercute en un aumento en  los siniestros de tránsito donde se verán involucrada la población más joven.</t>
  </si>
  <si>
    <t>Fortalecer la capacidad institucional para desarrollar acciones orientadas a la formación y preparación de la población estudiantil.</t>
  </si>
  <si>
    <t>Reporte Ficha actualizada del proyecto_29072026212912.xlsx</t>
  </si>
  <si>
    <t>Contribuir a mejorar la eficiencia institucional de la Gobernación de Sucre</t>
  </si>
  <si>
    <t>Débil eficiencia institucional de la Gobernación de Sucre</t>
  </si>
  <si>
    <t xml:space="preserve">La Gobernación de Sucre existe débil eficiencia institucional, debido a la insuficiente implementación de estrategias para la optimización de procesos de gestión de proyectos y procesos comunicacionales, poca asignación de recursos financieros para implementar sistemas de gestión. Lo que conlleva a la baja calidad de la prestación de servicios, dificultades para la planificación, evaluación y seguimiento de programas y proyectos, poca articulación interinstitucional, desconfianza en las instituciones y poco desarrollo económico y social.
Adicional gran parte del impacto del Plan de Desarrollo depende de proyectos que hoy no cuentan con un proceso integral estandarizado de gestión, cada dependencia fórmula, aprueba y hace seguimiento a los proyectos con metodologías propias, lo que dificulta la coordinación, duplicando esfuerzos y retrasando resultados.
El ciclo promedio de aprobación y ejecución de proyectos supera los tiempos meta, lo que retrasa la implementación de programas e inversiones.
La falta de un esquema unificado genera ajustes frecuentes en formulación, ejecución y cierre, afectando cronogramas y compromisos.
La información de proyectos se maneja en distintos formatos y bases, dificultando la trazabilidad, la evaluación de resultados y la rendición de cuentas ante entes de control.
</t>
  </si>
  <si>
    <t>Implementar estrategias para la optimización de procesos de gestión de proyectos y procesos comunicacionales en la Gobernación de Sucre.</t>
  </si>
  <si>
    <t xml:space="preserve">Servicio de Implementación Sistemas de Gestión     (Producto principal del proyecto) </t>
  </si>
  <si>
    <t>Implementar una solución integral para el fortalecimiento de la infraestructura tecnológica en el ejercicio de dinamizar la transformación digital e implementación de la Política de Gobierno Digital en las entidades municipales y la Gobernación de Sucre</t>
  </si>
  <si>
    <t>Número de herramientas tecnológicas</t>
  </si>
  <si>
    <t>Reporte Ficha actualizada del proyecto_03082026213613.xlsx</t>
  </si>
  <si>
    <t>Actualizar datos que reflejan la realidad del departamento en temas de seguridad, convivencia ciudadana y confianza institucional en el departamento de Sucre</t>
  </si>
  <si>
    <t>Datos desactualizados e incompletos que no reflejan la realidad en temas de seguridad, convivencia ciudadana y confianza institucional en el departamento de Sucre.</t>
  </si>
  <si>
    <t>El Departamento de Sucre no dispone un Plan Estadístico debido a la carencia de recursos humanos y financieros para la producción de estadísticas, así como la infraestructura tecnológica deficiente para lograrlo. Esto implica que, ante la toma de decisiones, no se disponga de información estadística de calidad desaprovechando dicho potencial para la priorización de ideas estratégicas. Existen datos desactualizados e incompletos que no reflejan la realidad en temas de seguridad, convivencia ciudadana y confianza institucional, debido a la insuficiente aplicación de metodologías para su medición y a la poca asignación de recursos financieros y tecnólogos para implementar sistemas de medición. Lo que conlleva a políticas y programa ineficaces, limitaciones en la capacidad de identificar y abordar los factores que contribuyen las problemáticas del departamento, desconfianza en las instituciones y poco desarrollo económico y social.</t>
  </si>
  <si>
    <t>Implementar metodologías para la medición de seguridad, convivencia ciudadana y confianza institucional en el departamento de Sucre.</t>
  </si>
  <si>
    <t xml:space="preserve">Documentos metodológicos     (Producto principal del proyecto) </t>
  </si>
  <si>
    <t>Implementar una estrategia dinamizadora a la transformación digital, uso y apropiación de las soluciones tecnológicas integrales y entendimiento de política de gobierno digital</t>
  </si>
  <si>
    <t>Servicio de educación informal para la implementación de la Estrategia de Gobierno digital</t>
  </si>
  <si>
    <t>Reporte Ficha actualizada del proyecto_29072026221423.xlsx</t>
  </si>
  <si>
    <t>202600000008524</t>
  </si>
  <si>
    <t>Fortalecer la capacidad de respuesta para la recuperación de las afectaciones ocasionadas en las familias vulnerables por amenazas de origen natural y antrópico en el departamento de Sucre.</t>
  </si>
  <si>
    <t>EL Departamento de Sucre atraviesa situaciones críticas durante el año derivadas de los efectos de la temporada de lluvias, que provoca el desbordamiento de ríos, arroyos y cuerpos de agua, así como inundaciones en zonas rurales y urbanas de varios municipios. Estas condiciones generan afectaciones considerables en viviendas, vías de acceso, instituciones educativas, cultivos, sistemas de acueducto y alcantarillado, además de la pérdida de enseres y medios de subsistencia de las familias más vulnerables.
Los reportes emitidos por los Consejos Municipales de Gestión del Riesgo de Desastres (CMGRD) y la Unidad Administrativa Especial de Gestión del Riesgo, Atención de Desastres y Cambio Climático (UAEGRADCC) dan cuenta de un número creciente de familias damnificadas y afectadas que requieren atención humanitaria. En muchos casos, las comunidades se encuentran incomunicadas o con vías de acceso inhabilitadas, lo que dificulta el traslado de insumos, alimentos y elementos de primera necesidad hacia las zonas más impactadas.
La respuesta institucional se ha visto limitada por la falta de recursos logísticos y de transporte adecuados, tanto terrestre como fluvial, que permitan realizar de manera eficiente las labores de apoyo, traslado y entrega de ayudas humanitarias. Esta situación ha ralentizado la capacidad de atención del departamento, aumentando el nivel de riesgo para las familias afectadas y dificultando la mitigación de los impactos sociales y económicos derivados de las emergencias.
Asimismo, la persistencia de las lluvias mantiene la amenaza latente de nuevos eventos, lo que hace necesario fortalecer de manera urgente la capacidad operativa y de respuesta de la Gobernación de Sucre. La carencia de medios de transporte adecuados para la movilización de las ayudas, junto con la dispersión geográfica de las comunidades afectadas, demanda la implementación de un apoyo operacional y logístico que garantice la atención oportuna y coordinada de los damnificados.</t>
  </si>
  <si>
    <t>Mejorar las necesidades insatisfechas en las familias, mediante la provisión de un apoyo logístico para afrontar emergencias provocadas por amenazas de origen natural y antrópico en el departamento de Sucre.</t>
  </si>
  <si>
    <t>Reporte Ficha actualizada del proyecto_29072026221038.xlsx</t>
  </si>
  <si>
    <t>Fortalecer la eficiencia en la gestión y planificación del territorio departamental mediante la precisión técnica y jurídica de los límites político-administrativos de los municipios del departamento de Sucre</t>
  </si>
  <si>
    <t>Ineficiencia en la gestión y planificación del territorio departamental derivada de la imprecisión en los límites político-administrativos de los municipios del departamento de Sucre</t>
  </si>
  <si>
    <t xml:space="preserve">En la actualidad, el departamento de Sucre presenta una cartografía político-administrativa que no coincide con la realidad física ni con las dinámicas socioeconómicas de sus territorios. Esta discrepancia tiene su origen en que la mayoría de los límites intermunicipales vigentes fueron definidos hace décadas mediante ordenanzas que utilizaban referentes geográficos imprecisos y mutables, como el cauce de arroyos que han cambiado su curso, caminos rurales que han desaparecido por la erosión o la construcción de infraestructura, e incluso linderos de antiguas haciendas que hoy están fraccionadas. Esta falta de precisión técnica ha generado un estado de incertidumbre jurisdiccional en múltiples sectores de la geografía sucreña.
Esta situación se manifiesta críticamente en la gestión de los ingresos públicos. Al no existir una línea divisoria clara y georreferenciada bajo los estándares modernos del Catastro Multipropósito, se presentan constantes conflictos de competencia entre las administraciones municipales por el recaudo del Impuesto Predial y de Industria y Comercio. Existen numerosos predios situados en las "franjas de traslape" donde los propietarios se enfrentan a procesos de doble facturación o, en el escenario opuesto, se aprovecha la confusión institucional para evadir obligaciones fiscales. Esto debilita la capacidad financiera de los municipios y distorsiona la distribución de recursos del Sistema General de Participaciones (SGP), ya que las áreas y poblaciones no están certificadas sobre bases cartográficas reales.
</t>
  </si>
  <si>
    <t>Consolidar una base de datos técnica unificada que integre los componentes jurídico, geográfico y social de los linderos municipales en el departamento de Sucre</t>
  </si>
  <si>
    <t>Reporte Ficha actualizada del proyecto_03082026230334.xlsx</t>
  </si>
  <si>
    <t>Garantizar el derecho al acceso equitativo a la cultura y al patrimonio por parte de las personas con discapacidad sensorial en el departamento de Sucre.</t>
  </si>
  <si>
    <t>Limitado acceso al patrimonio cultural por parte de personas con discapacidad sensorial (visual y auditiva) en el Museo Arqueológico Manuel Huertas Vergara.</t>
  </si>
  <si>
    <t xml:space="preserve">El Museo Arqueológico Manuel Huertas Vergara, ubicado en Sincelejo, desempeña un papel central en la conservación, divulgación y apropiación del patrimonio arqueológico del pueblo Zenú y otras culturas ancestrales de la región. No obstante, actualmente carece de un enfoque inclusivo, ya que su guion museológico y museográfico no ha sido adaptado para personas con discapacidad visual ni auditiva. No existen audioguías, descripciones táctiles, videos en lengua de señas, señalética accesible, ni personal capacitado en interpretación o mediación sensorial.
Esta limitación convierte al museo en un espacio excluyente para una parte significativa de la población sucreña, impidiendo no solo su participación en la vida cultural, sino también su vinculación con procesos educativos, identitarios y de apropiación simbólica del territorio. A pesar del valor patrimonial que encierra, el museo funciona actualmente bajo un modelo de oferta homogénea, que excluye a quienes no pueden acceder a la información en formatos tradicionales.
La ausencia de programas, recursos y estrategias que garanticen la participación cultural efectiva de personas con discapacidad se enmarca en un contexto institucional con debilidades estructurales. Si bien el Plan Departamental de Desarrollo “Sucre Tierra de Oportunidades 2024–2027” reconoce la importancia de avanzar en equidad e inclusión cultural, aún no se han materializado acciones concretas en el sector patrimonio que respondan a las necesidades específicas de estas poblaciones.
El museo, al no contar con tecnologías, dispositivos ni personal con competencias inclusivas, reproduce barreras sensoriales y comunicativas que profundizan la exclusión. Esto representa una oportunidad urgente para transformar su modelo de gestión cultural hacia uno basado en derechos, accesibilidad y participación, tal como propone el presente proyecto.
</t>
  </si>
  <si>
    <t>Brindar guías accesibles a la población discapacitada.</t>
  </si>
  <si>
    <t xml:space="preserve">Servicio de educación informal sobre museos     (Producto principal del proyecto) </t>
  </si>
  <si>
    <t>Número de capacitaciones</t>
  </si>
  <si>
    <t>Reporte Ficha actualizada del proyecto_29072026222227.xlsx</t>
  </si>
  <si>
    <t>202600000013870</t>
  </si>
  <si>
    <t>Incrementar la producción acuícola de las asociaciones de pequeños productores en el departamento de Sucre.</t>
  </si>
  <si>
    <t>Bajos niveles de producción acuícola de las asociaciones de pequeños productores en el departamento de Sucre.</t>
  </si>
  <si>
    <t xml:space="preserve">En el departamento de Sucre, particularmente en las subregiones Golfo de Morrosquillo, Sabanas, Montes de María, La Mojana y San Jorge, las asociaciones acuícolas de pequeños productores enfrentan dificultades para desarrollar de manera continua sus ciclos productivos piscícolas, lo que se traduce en bajos niveles de producción, ingresos limitados y subutilización de la infraestructura disponible.
La actividad piscícola en el territorio se caracteriza por ser de pequeña escala y de subsistencia, desarrollándose en sistemas tradicionales con baja tecnificación y limitada capacidad de inversión. Estas condiciones restringen la adopción de prácticas productivas eficientes y el acceso a insumos fundamentales para el desarrollo del cultivo.
Uno de los factores determinantes de esta problemática es la limitada disponibilidad y acceso a insumos piscícolas, especialmente alevinos de calidad genética y alimento balanceado. El alto costo de estos insumos, sumado a la baja capacidad económica de los productores, dificulta el inicio oportuno de los ciclos productivos y la continuidad de la producción.
Esta situación se evidencia en el proceso de concertación adelantado con la Red Acuícola del Departamento de Sucre – REDACUISUCRE, en el cual más de 104 asociaciones acuícolas manifestaron la necesidad de apoyo para acceder a insumos productivos, lo que confirma la existencia de una brecha significativa entre la demanda del sector y la oferta de apoyo institucional.
Como consecuencia, se presentan bajos niveles de siembra, producción reducida, ciclos productivos incompletos y una baja generación de ingresos, afectando la sostenibilidad de la actividad acuícola y la competitividad del sector en el departamento.
</t>
  </si>
  <si>
    <t>El Roble, Galeras, Majagual, Morroa, Sampués, San Benito Abad, San José De Toluviejo, San Marcos, San Onofre, Santiago de Tolú, Sincelejo</t>
  </si>
  <si>
    <t>Mejorar la disponibilidad de insumos para el sostenimiento de los ciclos productivos piscícolas de las asociaciones acuícolas.</t>
  </si>
  <si>
    <t>Reporte Ficha actualizada del proyecto_29072026222827.xlsx</t>
  </si>
  <si>
    <t>2022000020043</t>
  </si>
  <si>
    <t>Mejorar el tránsito peatonal y vehicular en la zona urbana de los municipios de Coloso y Morroa</t>
  </si>
  <si>
    <t>Deficientes condiciones en el tránsito vehicular y peatonal en las zonas urbanas de los municipios de Coloso y Morroa, departamento de Sucre</t>
  </si>
  <si>
    <t xml:space="preserve">Actualmente se presentan deficientes condiciones en el tránsito vehicular y peatonal en las zonas urbanas de los municipios de Coloso y Morroa, departamento de Sucre; asociados a la inapropiada infraestructura para la circulación segura de peatones y vehículos;  originadas por cuatro cusas identificadas: la primera tiene que ver con la inexistencia de vías y andenes para la movilidad segura de propios y visitantes, seguido de alumbrados públicos deficientes; como tercera causa se considera deficiente mobiliario urbano y señalización urbanística en la zona y como cuarta causa se relaciona la baja calidad de los materiales de las vías actuales que no cumplen con las especificaciones técnicas y la geomorfología del suelo. 
Lo anterior tiene efecto en el deterioro del paisaje urbano de ambos municipios, que conlleva a un incremento del riesgo de lesiones en los peatones, menores accesos para la circulación segura para personas con movilidad reducida; afectación de la imagen favorable como destino turísticos y finalmente generan un incremento en los costos de mantenimiento y operación de los vehículos usuarios de las vías en mal estado.
</t>
  </si>
  <si>
    <t>Morroa</t>
  </si>
  <si>
    <t>Adecuar infraestructura para la circulación segura de vehículos y peatones</t>
  </si>
  <si>
    <t>Reporte Ficha actualizada del proyecto_03082026224001.xlsx</t>
  </si>
  <si>
    <t>2024002700096</t>
  </si>
  <si>
    <t>Aumento del empoderamiento juvenil en el fortalecimiento de los procesos para la garantía de sus derechos.</t>
  </si>
  <si>
    <t>Bajo empoderamiento juvenil de procesos para la garantía de sus derechos.</t>
  </si>
  <si>
    <t xml:space="preserve">En Colombia, últimamente ha venido tomando fuerza la idea del aumento de la participación de las juventudes. Asimismo, la creación de normativa en torno a este tema ha dado completa relevancia en la conformación de consejos, plataformas y alianzas en camino al fortalecimiento de las capacidades de los jóvenes, todo lo anterior se convierte en mejores oportunidades y garantía de acceso a derechos fundamentales. 
En este sentido, es fundamental seguir promoviendo espacios para el debate de ideas, para la consecución de acuerdos en pro del beneficio de los jóvenes y el aprovisionamiento de mecanismos para su participación ciudadana efectiva.
Debido a lo anterior, es necesario vislumbrar necesidades que los jóvenes vienen presentando desde diferentes ámbitos, tanto; económico, sociales y políticos, por lo cual es necesario este tipo de propuestas de desarrollo. Entre esas dificultades es necesario incluir la falta de oportunidades para tener acceso a educación de calidad o educación superior, también existen barreras para la consecución de empleos y una gran brecha laboral por cubrir. 
Lo anterior, también permite tener radiografía de los jóvenes, donde también se evidencian temas relacionados con su salud mental. De acuerdo a la caracterización de los jóvenes realizada en el marco de la elaboración de la Política pública de juventudes, permite conocer datos importantes, por ejemplo; los jóvenes de las zonas rurales del Departamento de Sucre son los más afectados con situaciones o sensaciones relacionadas con la desesperanza y con emociones de depresivas. Asimismo, lo anterior se relaciona directamente con factores de riesgo social, tales como el consumo de sustancias psicoactivas. Un porcentaje del 10% de los caracterizados respondió ser consumidores habituales, mientras que el 5% de este total son  consumidores ocasionales y el 75% de los jóvenes sucreños no consumidores. </t>
  </si>
  <si>
    <t>Proporcionar los espacios para el sano debate y la concertación de ideas para el desarrollo.</t>
  </si>
  <si>
    <t>Reporte Ficha actualizada del proyecto_03082026224040.xlsx</t>
  </si>
  <si>
    <t>2024002700101</t>
  </si>
  <si>
    <t xml:space="preserve">Si bien durante los últimos años se ha mejorado el apoyo que desde la administración departamental se le brinda a la comunidad LGBTIQ+, todavía falta mucho por conseguir. 
La desigualdad en el trato, el desconocimiento de sus derechos hasta de la misma comunidad todavía es una realidad, a pesar de los esfuerzos institucionales que se evidencian en la formulación de la política pública departamental y la creación del consejo consultivo departamental LGBTIQ+. 
Una de las formas de apoyar a la comunidad LGBTIQ+ es visibilizando su población con actividades lúdicas y culturales, así como formando a miembros de la comunidad y público en general sobre los derechos de esta comunidad y capacitando a los miembros de la comunidad LGBTIQ+ en municipios del departamento para la creación de sus respectivos consejos consultivos locales.
En el departamento de Sucre se debe mejorar el apoyo institucional a las labores realizadas por esta comunidad, ya que en este momento no se cuenta con el reconocimiento adecuado para las actividades culturales y organizativas de la mismas, lo cual hace que la visibilización de este tipo de actividades sea bastante baja. Si esa visibilización no se produce, se continuará con el desconocimiento acerca de los derechos de la comunidad, lo cual conlleva a la comisión de hechos de intolerancia que devienen en atentados contra la integridad física y emocional de los miembros de la comunidad.
</t>
  </si>
  <si>
    <t>Brindar apoyo a la creación de consejos consultivos municipales LGBTQ+</t>
  </si>
  <si>
    <t>Incrementar el reconocimiento de las labores culturales realizadas por la comunidad LGBTIQ+ en el departamento</t>
  </si>
  <si>
    <t>Reporte Ficha actualizada del proyecto_29072026212932.xlsx</t>
  </si>
  <si>
    <t>Garantizar una atención integral a la población adulta mayor del Centro de bienestar del municipio de San Onofre del Departamento de Sucre.</t>
  </si>
  <si>
    <t>Insuficiente atención integral a la población adulta mayor del centro de bienestar del municipio de San Onofre del Departamento de Sucre.</t>
  </si>
  <si>
    <t>En los centros de vida y los centros de bienestar se benefician del programa personas mayores pertenecientes al nivel 1 y 2 del SISBEN, y que carecen de rentas o ingresos suficientes para subsistir. Estas personas viven solas y su ingreso mensual no supera medio salario mínimo mensual vigente o viven en familia y el ingreso familiar es inferior o igual al salario mínimo mensual vigente.
Actualmente en el departamento de Sucre hay municipios que tienen centros de bienestar certificados, sin embargo, existe Insuficiente atención integral a esta población en el municipios de San Onofre, San Marcos y Sincelejo, aunque éstos últimos no concertaron - el primero rechazó el proyecto y el segundo por medio de un silencio administrativo-. La cobertura de estos centros es insuficiente para la demanda. Y se refleja en que los adultos mayores presentan baja ingesta de alimentos que mantengan su adecuado estado nutricional, limitado desarrollo de actividades físicas, cognitivas, productivas y de convivencia, deficiente atención para la prevención y promoción de la salud y cuidado personal de los adultos mayores.
Lo anterior conlleva a su desnutrición, incremento de enfermedades, deterioro en su salud, vulnerabilidad y reducción en sus expectativas de vida.</t>
  </si>
  <si>
    <t>Garantizar el desarrollo de las personas mayores respecto a su nutrición, actividades físicas, cognitivas, productivas y de convivencia, con el fin de alcanzar un envejecimiento digno, activo, saludable para la reintegración social, cultural y física de los adultos mayores.</t>
  </si>
  <si>
    <t>Reporte Ficha actualizada del proyecto_29072026223731.xlsx</t>
  </si>
  <si>
    <t>2025002700034</t>
  </si>
  <si>
    <t>Mejorar la prestación del servicio de acueducto en  el área urbana del municipio de Majagual, departamento de Sucre</t>
  </si>
  <si>
    <t>Deficiencia en la prestación del servicio de acueducto en el área urbana del municipio de Majagual, departamento de Sucre</t>
  </si>
  <si>
    <t xml:space="preserve">En el municipio de Majagual se presentan aún altos índices de Necesidades Básicas Insatisfechas (NBI) pese a los esfuerzos realizados por las Administraciones municipales en materia de vivienda y servicios públicos. Esta situación afecta la salud y el desarrollo integral de las personas que allí habitan, genera impactos ambientales negativos y la disminución de las actividades productivas de la zona.
El sistema de distribución del sistema de acueducto de la cabecera municipal presenta deficiencias en el suministro de agua, por razones
como la baja capacidad de transporte (la cual se ha visto disminuida por el aumento de la demanda), el material de las tuberías, esta última característica de las redes le genera al sistema gran cantidad de pérdidas técnicas por fugas, además la falta de mantenimiento de los tanques de almacenamiento, del sistema de captación y bombeo, y de la inexistencia de un sistema de tratamiento y desinfección genera una baja calidad del agua que se transporta por estas redes.
Las deficientes condiciones de abastecimiento de agua potable, conlleva a que el agua a la que tiene acceso la comunidad no esté en
condiciones de cantidad y calidad para el consumo diario, actividades de higiene y preparación de alimentos. Esto los expone a
enfermedades relacionadas con la calidad de agua consumida y al aumento de tasas de morbimortalidad. De otra parte, limita el acceso al
mínimo de agua para consumo humano, con lo que no se garantiza el derecho fundamental al agua, se presentan elevados niveles de
desnutrición y altos índices de necesidades básicas insatisfechas.
</t>
  </si>
  <si>
    <t>Fortalecer la infraestructura y redes que prestan el servicio de acueducto a toda la población urbana del municipio.</t>
  </si>
  <si>
    <t>Reporte Ficha actualizada del proyecto_04082026211647.xlsx</t>
  </si>
  <si>
    <t>2024002700124</t>
  </si>
  <si>
    <t>Fortalecer el desarrollo y promoción de los procesos culturales y/o artísticos de corto, mediano y largo plazo en el Departamento de Sucre.</t>
  </si>
  <si>
    <t>Debilidad en el desarrollo de procesos culturales y/o artísticos de corto, mediano y largo plazo en el Departamento de Sucre.</t>
  </si>
  <si>
    <t xml:space="preserve">Un gran número de creadores y gestores culturales del departamento de Sucre carecen de ingresos suficientes y estables para cubrir sus necesidades básicas y las de sus familias. Esta situación ha generado que no cuenten con recursos suficientes para la ejecución de sus proyectos culturales y artísticos, afectando de manera más severa a los distintos grupos poblacionales: Pueblos étnicos (Población NARP, Población indígena, Población ROM); Ciclo vital (Niños, niñas y adolescentes, jóvenes, adultos mayores); Grupos de interés especial (Reincorporados, Víctimas del conflicto armado, Campesinado, Personas con discapacidad, Personas privadas de la libertad) e Igualdad y equidad de género (Mujeres, Población OSIGD (LGTBIQ+).
Los procesos culturales destinados para beneficiar a los creadores y gestores culturales no son suficientes para abarcar a toda la población dedicada a actividades culturales y artísticas en los 26 municipios que conforman el departamento de Sucre. A pesar de sus valiosas contribuciones al departamento, los creadores y gestores culturales no reciben compensación económica ni la atención necesaria por parte de entidades y organizaciones culturales, ya sean privadas o públicas. En la mayoría de los casos, son olvidados y carecen de cualquier tipo de protección.
El apoyo al sector cultural es débil, especialmente en los ámbitos de formación, creación,  circulación e investigación.
La convocatoria del Portafolio de Estímulos de Sucre es una estrategia dirigida al sector cultural y artístico, inició en 2020. Hasta la fecha, se han realizado cuatro versiones de esta convocatoria, con una inversión superior a $1.071.604.000 (mil setenta y un millones seiscientos cuatro mil pesos), financiados completamente con los recursos del recaudo de la estampilla procultura. Se han presentado 910 proyectos, de los cuales 290 han sido beneficiados, impactando a más de 1.500 sucreños mediante la promoción y fomento de las artes y la cultura. Esto evidencia un rezago y la
</t>
  </si>
  <si>
    <t>Promover la implementación de programas departamentales hacia el desarrollo y fortalecimiento del sistema cultural departamental.</t>
  </si>
  <si>
    <t>Número de estímulos</t>
  </si>
  <si>
    <t>Reporte Ficha actualizada del proyecto_03082026231814.xlsx</t>
  </si>
  <si>
    <t>202500000040532</t>
  </si>
  <si>
    <t>Disminuir los costos de energía eléctrica a los establecimientos educativos y emisoras comunitarias del departamento de Sucre</t>
  </si>
  <si>
    <t>Altos costos de energía eléctrica en los establecimientos educativos y emisoras comunitarias del departamento de Sucre.</t>
  </si>
  <si>
    <t>El departamento de Sucre enfrenta una problemática crítica en el suministro de energía eléctrica a los establecimientos educativos y
emisoras comunitarias, debido a los altos costos que demanda el consumo energético de dichas instalaciones. Esta infraestructura depende
en un 100% de la energía convencional de red, suministrada por la empresa operadora AFINIA 􀂱􀀃Caribe Mar de la Costa S.A.S. E.S.P., lo
cual la hace altamente vulnerable a las fluctuaciones tarifarias del mercado eléctrico.
El análisis de consumos indica que los establecimientos educativos y emisoras comunitarias presentan un consumo promedio mensual de
100.671 kWh, equivalente a 1.208.052 kWh/año, con un costo aproximado de $69.089.000 en la facturación mensual del servicio eléctrico,
comprometiendo de manera significativa la estabilidad financiera del los establecimientos educativos y emisoras comunitarias limitación de la
capacidad institucional para atender oportunamente las necesidades de operación, mantenimiento y mejoramiento de los servicios
educativos y de comunicación comunitaria en el territorio.</t>
  </si>
  <si>
    <t>Reducir la dependencia de los establecimientos educativos y emisoras comunitarias de la energía convencionalde red</t>
  </si>
  <si>
    <t xml:space="preserve">Central de generación fotovoltaica construida     (Producto principal del proyecto) </t>
  </si>
  <si>
    <t>Número de centrales de generación fotovoltaica</t>
  </si>
  <si>
    <t>Reporte Ficha actualizada del proyecto_03082026221937.xlsx</t>
  </si>
  <si>
    <t>202400000002381</t>
  </si>
  <si>
    <t xml:space="preserve">Incrementar el relacionamiento e integración social del recurso humano de la Gobernación de Sucre </t>
  </si>
  <si>
    <t>Bajo relacionamiento e integración social del recurso humano de la Gobernación de Sucre.</t>
  </si>
  <si>
    <t>La problemática del bajo relacionamiento e integración social del recurso humano en la Gobernación de Sucre representa un desafío crucial para el desempeño efectivo de la institución. Este problema se manifiesta en una cohesión limitada entre los trabajadores, relaciones laborales débiles y una falta de sentido de pertenencia hacia la entidad. Estas condiciones generan un ambiente de trabajo desfavorable que puede afectar tanto la productividad como el bienestar del personal.
Entre las principales causas de esta problemática, destaca la falta de espacios y actividades diseñadas para fomentar la integración social y el trabajo en equipo . En muchas ocasiones, los trabajadores se ven inmersos en dinámicas individuales y competitivas, lo que dificulta la construcción de relaciones colaborativas. Además, la inexistencia de políticas internas orientadas al fortalecimiento del clima organizacional puede perpetuar conflictos y desmotivación entre los empleados.
Otro factor relevante es la escasa comunicación interna y la falta de canales efectivos para el intercambio de ideas y opiniones . Esto no solo genera una desconexión entre los niveles jerárquicos, sino que también limita la capacidad de los empleados para trabajar hacia objetivos comunes. Cuando las metas institucionales no son compartidas ni comprendidas, los equipos tienden a funcionar de manera fragmentada, reduciendo la eficiencia en la ejecución de proyectos y programas.
Además, la insuficiencia de programas de bienestar laboral afecta negativamente la percepción que los empleados tienen de su lugar de trabajo. En este sentido, la falta de incentivos, capacitaciones y actividades recreativas puede reducir el compromiso de los trabajadores hacia la Gobernación, lo que a largo plazo impacta negativamente en la prestación de servicios públicos.
Abordar esta problemática requiere el diseño e implementación de estrategias como talleres de integración, programas de liderazgo colaborativo y espacios de diálogo. F</t>
  </si>
  <si>
    <t>•	Proporcionar espacios para el desarrollo del fortalecimiento de la comunicación y el relacionamiento del recurso humano de la Gobernación de Sucre.</t>
  </si>
  <si>
    <t>Reporte Ficha actualizada del proyecto_03082026224201.xlsx</t>
  </si>
  <si>
    <t>Garantizar una atención integral a la población adulta mayor de los Centros de bienestar de los municipios de San Marcos y San Onofre del Departamento de Sucre.</t>
  </si>
  <si>
    <t>Insuficiente atención integral a la población adulta mayor de los centros de bienestar de los municipios de San Marcos y San Onofre del Departamento de Sucre.</t>
  </si>
  <si>
    <t xml:space="preserve">En los centros de vida y los centros de bienestar se benefician del programa personas mayores pertenecientes al nivel 1 y 2 del SISBEN, y que carecen de rentas o ingresos suficientes para subsistir. Estas personas viven solas y su ingreso mensual no supera medio salario mínimo mensual vigente o viven en familia y el ingreso familiar es inferior o igual al salario mínimo mensual vigente. 
Actualmente en el departamento de Sucre existen 3 municipios que tienen centros de bienestar certificados, sin embargo, existe Insuficiente atención integral a esta población en los municipios de San Marcos, San Onofre y Sincelejo, aunque éste último no concertó por medio de un silencio administrativo. La cobertura de estos centros es insuficiente para la demanda. Y se refleja en que los adultos mayores presentan baja ingesta de alimentos que mantengan su adecuado estado nutricional, limitado desarrollo de actividades físicas, cognitivas, productivas y de convivencia, deficiente atención para la prevención y promoción de la salud y cuidado personal de los adultos mayores. 
Lo anterior conlleva a su desnutrición, incremento de enfermedades, deterioro en su salud, vulnerabilidad y reducción en sus expectativas de vida.
</t>
  </si>
  <si>
    <t>Reporte Ficha actualizada del proyecto_03082026214949.xlsx</t>
  </si>
  <si>
    <t>Mejorar la prestación del servicio de energía eléctrica en la mayoría de los Establecimientos Educativos Oficiales no Certificados E.E.O.N.C. del departamento de Sucre.</t>
  </si>
  <si>
    <t>Deficiente prestación del servicio de energía eléctrica en la mayoría de los Establecimientos Educativos Oficiales no Certificados E.E.O.N.C. del departamento de Sucre</t>
  </si>
  <si>
    <t>La región caribe, es el territorio del país donde es más alto el costo de la energía, esto se debe a que el costo de las pérdidas no técnicas del sistema es asumido por el consumidor final y el consumo per cápita es mucho mayor a la del resto del país, debido a las altas temperaturas.A nivel gubernamental las alcaldías municipales se han visto presionadas por la ciudadanía y también ha impactado sus finanzas al aumentar los costos de pago del servicio público de energía a nivel de las instalaciones administrativas y en especial en las Establecimientos Educativos. Estas últimas se ven sometidas a continuos y repetitivos cortes de energía por parte de los operadores de redes ocasionando problemas de conectividad, suspensión de clases por elevadas temperaturas en aulas, laboratorios y área administrativa. Sumado a la obsolescencia y deficiencia de las redes internas que originan cortos y sobre voltajes de los sistemas eléctricos.Es así como, el suministro de energía eléctrica continuo, constante en el tiempo y con la potencia necesaria (KWh), es indispensable para el óptimo aprovechamiento de los apoyos tecnológicos en el proceso de enseñanza - aprendizaje, tales como ayudas audiovisuales, informáticas, tecnológicas, acceso a la información global, entre otros, así como para mantener unas buenas condiciones condiciones locativas, tales como iluminación, ventilación, servicio de baño, refrigeración y preparación de alimentos.
Ante tal situación y ante el clamor de los directivos, docentes y las asociaciones de padres de familia de los Establecimientos Educativos
Oficiales no Certificados 􀂱􀀃E.E.O.N.C, la Secretaría de Educación del Departamento en articulación con la Secretaría de Energías, presentan  la iniciativa de darle solución a la problemática de los servicios públicos, en especial a lo que corresponde a la deficiente prestación del servicio de energía eléctrica en cada una de las sedes de los E.E.O.N.C.</t>
  </si>
  <si>
    <t>Buenavista, Caimito, Chalán, Colosó, Corozal, Coveñas, El Roble, Galeras, Guaranda, La Unión, Los Palmitos, Majagual, Morroa, Ovejas, Palmito, Sampués, San Benito Abad, San Juan De Betulia, San Luis De Sincé, San Marcos, San Onofre, San Pedro, Santiago de Tolú, Sucre</t>
  </si>
  <si>
    <t>Mejorar el funcionamiento de los sistemas de provisión de energía eléctrica existentes.</t>
  </si>
  <si>
    <t>Incrementar los sistemas de provisión de energía eléctrica en los E.E.O.N.C del departamento de Sucre.</t>
  </si>
  <si>
    <t>2102008</t>
  </si>
  <si>
    <t>210200800</t>
  </si>
  <si>
    <t>Reporte Ficha actualizada del proyecto_29072026221145.xlsx</t>
  </si>
  <si>
    <t>Fortalecer el acceso a programas de formación técnica laboral en entrenamiento deportivo en el departamento de sucre</t>
  </si>
  <si>
    <t>Limitado acceso a programas de formación técnica laboral en entrenamiento deportivo en el departamento de Sucre.</t>
  </si>
  <si>
    <t xml:space="preserve">La situación actual en el departamento de Sucre presenta una contradicción crítica: aunque existe un creciente interés por la práctica deportiva, el acceso a programas de formación técnica laboral en entrenamiento deportivo permanece severamente limitado. Este fenómeno no es aislado, sino el resultado de una estructura de causas que afectan la profesionalización del sector.
El acceso restringido se sustenta, en primer lugar, en la insuficiencia de mecanismos de financiación y estímulos económicos. La realidad presupuestaria del departamento muestra una limitada asignación de recursos, tanto de origen público como privado, destinados específicamente a la cualificación del talento humano deportivo.
Esta falta de inversión se ve agravada por una débil articulación interinstitucional. La desconexión entre las entidades territoriales (alcaldías y gobernación), las instituciones de formación y las organizaciones deportivas impide la gestión de becas y convenios de apoyo. Al no existir una red de beneficios estructurada, la carga económica recae totalmente en el aspirante, quien frecuentemente desiste debido a los costos de matrícula y logística.
Como consecuencia directa de estas barreras, el departamento experimenta una baja participación en programas de formación formal, lo que perpetúa la figura del entrenador empírico. Si bien estos líderes cuentan con experiencia práctica, la falta de una certificación formal genera dos efectos críticos:
•	Informalidad laboral: Una gran parte del talento humano opera al margen de los estándares legales y técnicos.
•	Desaprovechamiento del talento local: Atletas con alto potencial no reciben la orientación técnica necesaria para alcanzar niveles de 
VER DOCUMENTO TECNICO 
</t>
  </si>
  <si>
    <t>Fortalecer los mecanismos de financiación y los estímulos económicos que faciliten el acceso a programas de formación técnica laboral en entrenamiento deportivo en el departamento de Sucre, con el fin de mejorar la cualificación del talento humano del sector deportivo.</t>
  </si>
  <si>
    <t>Servicio de apoyo a la actividad física, la recreación y el deporte     (Producto principal del proyecto)  - Formacion de deportistas en tecnicos laborales en deporte</t>
  </si>
  <si>
    <t>Reporte Ficha actualizada del proyecto_29072026224143.xlsx</t>
  </si>
  <si>
    <t>202500000018606</t>
  </si>
  <si>
    <t>Mejorar la prestación del servicio de acueducto en los centros poblados de Segovia y los Peréz en el municipio de Sampués, departamento de Sucre</t>
  </si>
  <si>
    <t>Deficiencia la prestación del servicio de acueducto en los centros poblados de Segovia y los Peréz en el municipio de Sampués, departamento de Sucre.</t>
  </si>
  <si>
    <t>El sistema de acueducto de la comunidad de Segovia se abastece a través de captación de pozo profundo de 60 m de profundidad, el cual tiene más de 25 años de construido y presenta deficiencias en cuanto a su bajo caudal y los altos costos de operación, cuenta con un tanque de almacenamiento de 20 m3 y altura de 15 m en regular estado, la distribución se hace para siete sectores, uno por cada semana, llenando el tanque tres veces por día para cada sector, se distribuye a cada sector un promedio de 60,000 litros por turno, por lo que el sistema de distribución es intermitente y no garantiza un suministro continuo y equitativo; el agua entregada no recibe ningún tipo de tratamiento antes de ser distribuida, lo que genera problemas de salud. La comunidad de Los Pérez se abastece a través de recolección de agua lluvia, jagueyes y pozos artesianos, sin ningún tratamiento; lo que ocasiona enfermedades de origen hídrico afectando a toda la población. Por lo tanto, se hace necesario realizar la ampliación y optimización del sistema de acueducto de estas dos comunidades teniendo en cuenta los resultados del estudio hidrogeológico y la disponibilidad de los recursos para el diseño del sistema de abastecimiento, un diseño de un sistema de conducción eficiente que considere las características topográficas de la zona, implementar una planta de tratamiento de agua que garantice la potabilidad del agua, considerando los contaminantes presentes, la dureza del agua, la presencia de hierro, manganeso y otros minerales que puedan afectar la salud de las personas y la calidad y la vida útil de las tuberías. Se debe dimensionar adecuadamente el sistema de almacenamiento para garantizar un suministro continuo, considerando la demanda y la variabilidad en la producción y un sistema de distribución en donde la red a diseñar cubra con todas las áreas de ambas comunidades, optimizando las longitudes de tubería y presiones.
La primera etapa del proyecto esta a cargo del municipio de Sampués</t>
  </si>
  <si>
    <t>Desarrollar y construir la infraestructura y redes necesarias para prestar el servicio de agua potable a la población dlos centros poblados de Segovia y los Peréz, asegurando un acceso continuo y seguro al recurso hídrico</t>
  </si>
  <si>
    <t xml:space="preserve">Acueductos ampliados     (Producto principal del proyecto) </t>
  </si>
  <si>
    <t>Reporte Ficha actualizada del proyecto_03082026225527.xlsx</t>
  </si>
  <si>
    <t>Incrementar la cobertura en la atención integral a la población adulta mayor de los centros vida del Departamento de Sucre.</t>
  </si>
  <si>
    <t>Insuficiente cobertura en la atención integral a la población adulta mayor de los centros vida del Departamento de Sucre.</t>
  </si>
  <si>
    <t>En los centros de vida y los centros de bienestar se benefician del programa personas mayores pertenecientes al nivel 1 y 2 del SISBEN, y que carecen de rentas o ingresos suficientes para subsistir. Estas personas viven solas y su ingreso mensual no supera medio salario mínimo mensual vigente o viven en familia y el ingreso familiar es inferior o igual al salario mínimo mensual vigente.
Actualmente en el departamento de Sucre existen 13 municipios que tienen centros vida certificados pero solo 11 municipios se encuentran operando, sin embargo, existe Insuficiente atención integral a la población adulto mayor, La cobertura de estos centros es insuficiente para la demanda ya que se encuentran en el limite de su capacidad de atención. Y se refleja en que los adultos mayores presentan baja ingesta de alimentos que mantengan su adecuado estado nutricional, limitado desarrollo de actividades físicas, cognitivas, productivas y de convivencia, deficiente atención para la prevención y promoción de la salud y cuidado personal de los adultos mayores. Lo que conlleva a su desnutrición, incremento de enfermedades, deterioro en su salud, vulnerabilidad y reducción en sus expectativas de vida.</t>
  </si>
  <si>
    <t>Garantizar la atención integral de la población adulta mayor en el Departamento de Sucre.</t>
  </si>
  <si>
    <t>Reporte Ficha actualizada del proyecto_29072026212537.xlsx</t>
  </si>
  <si>
    <t>Aumentar la capacidad de retención de agua en las áreas ambientalmente estratégicas para la recarga del acuífero de Morroa en el
departamento de Sucre</t>
  </si>
  <si>
    <t>Reducción en la capacidad de retención de agua para la recarga del acuífero de Morroa en el departamento de Sucre.</t>
  </si>
  <si>
    <t>El Departamento de sucre representa un sistema complejo desde el punto de vista hidroló-gico-ambiental que presenta una alta
vulnerabilidad al cambio climático. Sin embargo, ca-rece de estrategias claras que propenda por garantizar la sostenibilidad ambiental de lasactividades económicas basadas en la estimación cuantitativa de la oferta y la demanda hídrica de dichas actividades a mediano y largo plazo y de la poca gestión y adquisición de áreas estratégicas en zonas de acuíferos y otros cuerpos de agua. En este sentido, este proyecto propone la adquisición de áreas estratégicas para la sostenibilidad de estas zonas, las cuales tienen una riqueza ecológica e hídrica de mucha importancia.
El acuífero de Morroa es la principal fuente de suministro de agua potable en la región sucreña; provee a aproximadamente seiscientos mil habitantes radicados en diversos municipios del caribe colombiano (Navarro, 2020). Por lo tanto, es crucial que su manejo sea sostenible.
Debido al inadecuado manejo que se le ha dado y las distintas actividades antrópicas que han ejercido presión sobre este recurso natural,
han provocado deterioro, tanto que naturalmente se le ha hecho difícil recuperarse, por ende, es necesario tomar medidas inmediatas que
permitan regular su explotación, asegurar su conservación, preservación y su sostenibilidad a largo plazo.
Sabemos el papel fundamental que representa el suelo para la sostenibilidad de este recurso, su vocación y uso, tienen repercusiones en el cuidado y deterioro del acuífero, por lo tanto, es crucial referenciar como se encuentra nuestro departamento y la necesidad urgente que hay en implementar proyectos de esta índole.
El departamento de sucre tiene el 50% de los suelos con vocación agrícola, el 11% con vocación ganadera, el 21% con vocación agroforestal, 12% con vocación para otras actividades y 6% en cuerpos de agua. Sin embargo, 51% de los suelos están siendo explotados en ganadería...Ver documento tecnico</t>
  </si>
  <si>
    <t>Los Palmitos, Morroa</t>
  </si>
  <si>
    <t>Restaurar las áreas de interés ambiental degradadas en dos zonas asociadas a la recarga del acuífero de Morroa, departamento de Sucre.</t>
  </si>
  <si>
    <t xml:space="preserve">Servicio de restauración de ecosistemas     (Producto principal del proyecto) </t>
  </si>
  <si>
    <t>Hectáreas de áreas</t>
  </si>
  <si>
    <t>Capacitar a las comunidades beneficiarias en legislación del manejo ambiental del acuífero y su importancia en productores y propietarios</t>
  </si>
  <si>
    <t>3202014</t>
  </si>
  <si>
    <t xml:space="preserve">Servicio de educación informal en el marco de la conservación de la biodiversidad y los Servicio ecostémicos </t>
  </si>
  <si>
    <t>Reporte Ficha actualizada del proyecto_29072026223040.xlsx</t>
  </si>
  <si>
    <t>2024002700066</t>
  </si>
  <si>
    <t>Aumentar el indice de cobertura en servicio público de gas natural domiciliario en zonas rurales del departamento de Sucre.</t>
  </si>
  <si>
    <t>Bajo Índice de Cobertura en Servicio de gas natural domiciliario en las zonas rurales del departamento de Sucre.</t>
  </si>
  <si>
    <t>Los habitantes de la población no cuentan con conexión al servicio de gas domiciliario, por lo que se ven obligados a utilizar otros combustibles como leña, carbón o cilindros de GLP, esto ha generado un bajo nivel de calidad de vida, deterioro en la salud de los habitantes
del municipio, un alto nivel de riesgo de incendios en las viviendas, así como altos niveles de contaminación y daños en los ecosistemas por
la utilización indiscriminada de leña como combustible.</t>
  </si>
  <si>
    <t>Instalar redes de gas domiciliario en los hogares rurales.</t>
  </si>
  <si>
    <t>Reporte Ficha actualizada del proyecto_29072026220924.xlsx</t>
  </si>
  <si>
    <t>Aumentar productividad y calidad de la miel de las colmenas en las Asociaciones apícolas de los municipios de Corozal y Morroa en el departamento de Sucre</t>
  </si>
  <si>
    <t>Baja productividad de las unidades apícolas de los campesinos del municipio de Corozal y Morroa, en el departamento de Sucre.</t>
  </si>
  <si>
    <t xml:space="preserve">En la actualidad los 90 pequeños productores de 6 Asociaciones apícolas de los municipios de Corozal y morroa, poseen una unidad productiva apícola en el sector rural de estos municipios. 
La actividad apícola en los municipios de Corozal y Morroa, en el departamento de Sucre, se ve afectada principalmente por la falta de insumos, materiales y equipos adecuados para su desarrollo por parte de las asociaciones apícolas, situación que se agrava por la limitada asistencia técnica integral en las prácticas productivas y en los procesos de conservación de la miel y la cera para su comercialización, así como por la insuficiencia de capacitaciones en fortalecimiento empresarial, innovación, organización y márquetin digital dirigidas a los campesinos, y el bajo posicionamiento comercial de los productos apícolas en el mercado regional; como consecuencia, las familias campesinas enfrentan carencia de recursos económicos para sostener sus actividades productivas y garantizar su auto subsistencia, lo que se traduce en una baja comercialización de la miel en los mercados local y regional, un aumento en la tasa de desempleo rural en Corozal y Morroa, todo esto debido al escaso apoyo institucional por parte de las organizaciones gubernamentales
</t>
  </si>
  <si>
    <t>Corozal, Morroa</t>
  </si>
  <si>
    <t>Suministrar insumos, materiales y equipos para ejercer la actividad apícola por parte de las Asociaciones Apícolas de los municipios de Corozal y Morroa en el departamento de Sucre.</t>
  </si>
  <si>
    <t>Brindar asistencia técnica integral en las prácticas y procesos de conservación de la miel y cera para su comercialización</t>
  </si>
  <si>
    <t>Reporte Ficha actualizada del proyecto_03082026224423.xlsx</t>
  </si>
  <si>
    <t>2024002700143</t>
  </si>
  <si>
    <t>Mejorar condiciones en la prestación del servicio educativo con calidad, pertinencia y accesibilidad de la Universidad de Sucre del Departamento de Sucre.</t>
  </si>
  <si>
    <t>Limitadas condiciones en la prestación del servicio educativo con calidad, pertinencia y accesibilidad de la Universidad de Sucre del Departamento de Sucre.</t>
  </si>
  <si>
    <t xml:space="preserve">En el Departamento de Sucre a ha venido enfrentando tasas sostenidas de deserción universitaria interanual en los periodos recientes; este fenómeno resulta profundamente grave ya que impacta directamente en el desempeño e indicadores del sector educativo e índice de competitividad del departamento, dificultando el acceso al mercado laboral formal. Esta discrepancia entre lo que los empleadores necesitan y lo que los graduados ofrecen puede atribuirse a una brecha entre la formación académica y las habilidades prácticas requeridas en el mundo laboral. Los programas educativos a menudo no cuentan con las capacidades tecnológicas, metodologías o de infraestructura para formar y preparar adecuadamente sus estudiantes, lo que deja a los graduados mal equipados para enfrentar los desafíos del mercado laboral actual.
La baja tasa de graduación en la educación superior del Departamento de Sucre plantea preocupaciones sobre la permanencia en el sistema educativo. La deserción puede ser exacerbada por la falta de conexión entre los programas académicos y las expectativas laborales, lo que desmotiva a los estudiantes a completar sus estudios, esta situación amenaza con profundizar las condiciones de pobreza y las dificultades para la generación de ingresos de los estudiantes que abandonan el sistema.
Al no contar con una capacidad institucional (académica y organizacional) que permita la adecuada prestación del servicio educativo, se pueden generar impactos negativos en la imagen y posicionamiento de la Universidad, por enfrentar dificultades para mantener estándares de calidad competitivos con consecuencias significativas en la demanda del servicio de educación superior y la perdida de beneficios y/o incentivos institucionales y/o de sus programas académicos.
</t>
  </si>
  <si>
    <t>Majagual, San Marcos</t>
  </si>
  <si>
    <t>Brindar medios de transporte adecuados para la movilidad de los estudiantes de la sede Eco-Región Mojana de la Universidad de Sucre</t>
  </si>
  <si>
    <t>2202061</t>
  </si>
  <si>
    <t>Servicio de apoyo financiero para la permanencia a la educación superior</t>
  </si>
  <si>
    <t xml:space="preserve">Beneficiarios de estrategias o programas de  apoyo financiero para la permanencia en la educación superior  </t>
  </si>
  <si>
    <t>Reporte Ficha actualizada del proyecto_29072026220328.xlsx</t>
  </si>
  <si>
    <t>Actualmente, en el departamento de Sucre se presentan deficientes acciones en intervenciones individuales y colectivas en salud pública, motivado principalmente por: débil desarrollo de acciones de intervención individual y colectiva para la promoción de la salud, pocos recursos técnicos y humanos para el desarrollo  e implementación de acciones de intervención individual y colectiva y débil seguimiento a las entidades territoriales municipales en el desarrollo de acciones de intervención individual y colectiva para la promoción de la salud, todo lo cual ha conllevado a Altos índices de enfermedades en el departamento de Sucre, a su vez, al deterioro del estado de salud de las personas, Pérdida de capital humano, Aumento de la morbi-mortalidad en el departamento, Afectación a la salud pública en el departamento y descontento en la población.</t>
  </si>
  <si>
    <t>Gestionar estrategias de intervención individual y colectiva para la promoción de la salud en el departamento de Sucre</t>
  </si>
  <si>
    <t>Reporte Ficha actualizada del proyecto_03082026223546.xlsx</t>
  </si>
  <si>
    <t>2024002700056</t>
  </si>
  <si>
    <t>Fortalecer el desempeño en la formulación de proyectos de inversión de la oficina de macroproyectos estratégicos de la Gobernación de Sucre.</t>
  </si>
  <si>
    <t>Bajo desempeño en la formulación de proyectos de la oficina de macro proyectos estratégicos de la gobernación del departamento de Sucre.</t>
  </si>
  <si>
    <t xml:space="preserve">La oficina de macroproyectos estratégicos en el departamento se encuentra inmersa en una situación marcada por la ineficiencia y la falta de efectividad en la ejecución de sus tareas clave. Esta ineficiencia se atribuye principalmente a la carencia de capacitación del personal en el uso eficiente de tecnologías emergentes como la Inteligencia Artificial, Internet de las Cosas y Blockchain, así como en la ejecución adecuada de procedimientos administrativos. La ausencia de un plan de trabajo estructurado contribuye a ralentizar el proceso de formulación de proyectos, lo que resulta en retrasos en su ejecución y entrega, y en una baja calidad en su estructuración. Además, la falta de apoyo especializado tanto para la formulación como para la implementación de proyectos estratégicos impide la adopción efectiva de soluciones innovadoras, debilitando así el impacto de las apuestas estratégicas del departamento. Estos no solo afectan la productividad del personal, sino que también ponen en riesgo el logro de los objetivos estratégicos del departamento y su posición competitiva a nivel regional y nacional.
Pese al aumento del índice de desempeño fiscal de la gobernación de Sucre registrado en 2022 el cual fue de 68.21, con relación a 2021 este índice presentó un decremento de (-3,1%) de acuerdo con cifras proveídas por el Departamento Nacional de Planeación. El Índice de Gestión de Proyectos de Regalías (IGPR) para 2020 fue de 51.4. Experimentó un aumento significativo del 51.7% en 2021, alcanzando un valor de 78. Sin embargo, en 2022, se observa una disminución considerable del (-20.5%) con respecto a 2021, situándose en 62. Lo anterior, indica que es necesario aunar esfuerzos para consolidar significativos cambios sociales e institucionales en un territorio que cuenta con altos índices de desaprobación en sus indicadores sociales y económicos. 
</t>
  </si>
  <si>
    <t>Desarrollar un plan de trabajo implementando herramientas y metodologías eficientes para acelerar el proceso de formulación de proyectos.</t>
  </si>
  <si>
    <t>Establecer un programa de capacitación para el personal de la oficina de macro proyectos estratégicos en el uso eficiente de las nuevas herramientas como (Inteligencia artificial, Internet de las Cosas, Blockchain, etc.) y en la ejecución de procedimientos administrativos.</t>
  </si>
  <si>
    <t>Reporte Ficha actualizada del proyecto_29072026223546.xlsx</t>
  </si>
  <si>
    <t>2023002700011</t>
  </si>
  <si>
    <t>Fortalecer el desarrollo de la cadena productiva  de  las artes visuales  y plásticas en los municipios de Sincelejo, Corozal, Morroa, Santiago de Tolú y San Pedro en el departamento de Sucre</t>
  </si>
  <si>
    <t>Bajo nivel de desarrollo de  la cadena productiva de las artes visuales y plásticas en los municipios de Sincelejo, Corozal, Morroa, Santiago de Tolú y San Pedro del departamento de Sucre.</t>
  </si>
  <si>
    <t>El sector cultural, en especial el de las artes plásticas y visuales, a nivel regional y nacional, ha tenido fuertes problemáticas que han limitado su desarrollo. El rezago social y económico en el que se desenvuelven los creadores y artistas presentan serias situaciones que, sin duda, aumentan la condición de desfavorabilidad para la práctica cultural. Entre ellas, destacan la falta o ausencia de aprovisionamientos formativos para el fortalecimiento de sus capacidades y la circulación de ella, sino también las limitaciones económicas que no permiten el acceso a materiales para potenciar su productividad. 
En términos de informalidad, es común encontrar en Sucre una gran cantidad de artistas que trabajan de manera independiente y que no cuentan con espacios formales de exhibición o venta de su obra. Esto puede deberse a la falta de recursos para invertir en estos espacios, así como a la falta de formación de público en apreciación artística lo cual no permite fortalecer el mercado ni aumentar el consumo de productos artísticos locales. En lo que respecta a la producción, la mayoría de los artistas plásticos del departamento, enfrentan dificultades para producir, circular y difundir su obra debido a la falta de herramientas técnicas, insumos de calidad, equipos y de apoyo financiero para aumentar su producción con calidad, ser más competitivos y fortalecer su emprendimiento cultural.
Durante años, los creadores y gestores de las prácticas artísticas y culturales de Sucre, especialmente del área de artes plásticas y visuales han contado con herramientas muy limitadas para compartir sus saberes, crecer en sus iniciativas y acceder a medios que permitan documentar, difundir y desarrollar sus proyectos, creaciones, saberes y productos. Además de la poca generación de capacidades colectivas y la falta de espacios para el fortalecimiento de sus prácticas culturales y de participación social para transformar sus condiciones de vida (Plan de Desarrollo de Sucre, 2020-2023).</t>
  </si>
  <si>
    <t>Corozal, Morroa, San Pedro, Santiago de Tolú, Sincelejo</t>
  </si>
  <si>
    <t>Brindar mecanismos para elempoderamiento productivo de losartistas plásticos y visuales.</t>
  </si>
  <si>
    <t>3301126</t>
  </si>
  <si>
    <t>Servicio de apoyo al proceso de formación artística y cultural</t>
  </si>
  <si>
    <t>Número de procesos de formación</t>
  </si>
  <si>
    <t>330112600</t>
  </si>
  <si>
    <t>Procesos de formación atendidos</t>
  </si>
  <si>
    <t>Garantizar   espacios para el desarrollo de procesos de investigación- creación cultural que involucren artistas plásticos y visuales de los municipios de Sincelejo, Corozal, Morroa, Santiago de Tolú y San Pedro.</t>
  </si>
  <si>
    <t xml:space="preserve">Servicio de educación informal al sector artístico y cultural     (Producto principal del proyecto) </t>
  </si>
  <si>
    <t>Incrementar el número de eventos de circulación y divulgación de las obras de los artistas plásticos y visuales de Sincelejo, Corozal, Morroa, Santiago de Tolú y San Pedro.</t>
  </si>
  <si>
    <t>Reporte Ficha actualizada del proyecto_03082026222049.xlsx</t>
  </si>
  <si>
    <t>202400000005916</t>
  </si>
  <si>
    <t>Fortalecer el posicionamiento del destino turístico Sucre en los mercados nacional e internacional</t>
  </si>
  <si>
    <t>Bajo posicionamiento del destino turístico Sucre en los mercados nacional e internacional.</t>
  </si>
  <si>
    <t xml:space="preserve">El mediano posicionamiento del Departamento de Sucre como destino turístico, se debe principalmente a la explotación del turismo de sol y playa en el Golfo de Morrosquillo, cuyo municipio más conocido es el municipio de Coveñas, pero también en el departamento se viene explotando el turismo cultural y el turismo de naturaleza, sin embargo, es evidente el escaso relacionamiento comercial entre prestadores de servicios turísticos de Sucre y los empresarios de destinos emisivos, así como la deficiente visibilización de los atractivos turísticos de Sucre principalmente en los tipos de turismo de Naturaleza y Cultural, provocando que se gestionen pocos espacios de promoción de estos destinos turísticos, así como de las empresas prestadoras de servicios turísticos, complementarios y de apoyo generando así bajo posicionamiento del departamento de Sucre como destino turístico en los mercados nacional e internacional; esta problemática conlleva efectos a corto, mediano y largo plazo para la competitividad del departamento dando como resultado poca afluencia de viajeros a los destinos turísticos del departamento de Sucre y por lo tanto disminución de ingresos a empresas y comunidades del sector Turismo en el departamento de Sucre. </t>
  </si>
  <si>
    <t>Bogotá, D.C.</t>
  </si>
  <si>
    <t>Generar espacios de promoción para los atractivos turísticos y prestadores de servicios turísticos, complementarios y de apoyo del departamento de Sucre.</t>
  </si>
  <si>
    <t>Reporte Ficha actualizada del proyecto_03082026231902.xlsx</t>
  </si>
  <si>
    <t>Reporte Ficha actualizada del proyecto_29072026212817.xlsx</t>
  </si>
  <si>
    <t>Mejorar la gestión  financiera y administrativa del pasivo pensional y la cartera del FONPET en el Departamento de Sucre</t>
  </si>
  <si>
    <t>Deficiente gestión  financiera y administrativa del pasivo pensional y la cartera del FONPET en el Departamento de Sucre</t>
  </si>
  <si>
    <t xml:space="preserve">Actualmente, el departamento carece del conocimiento y los recursos humanos internos necesarios para llevar a cabo una depuración y conciliación pensional integral. La complejidad de la normativa y la dispersión de los datos exigen una experiencia que el personal administrativo no posee, lo que ha impedido una gestión sistemática y efectiva.
La consecuencia directa de esta deficiencia es la inexactitud del cálculo actuarial y las proyecciones financieras. Sin datos confiables, el departamento no puede determinar el valor real de sus obligaciones futuras, lo que compromete la planeación presupuestal y, en última instancia, genera un riesgo de iliquidez para el pago de las mesadas. Esta situación, además de afectar el bienestar de los jubilados, expone a la Gobernación al incumplimiento de la normativa como la Ley 549 de 1999, lo que puede acarrear sanciones, reparos fiscales y la pérdida de la confianza de los entes de control.
Adicionalmente, la información desorganizada y la falta de un protocolo de saneamiento dificultan la normalización y recuperación de la cartera del FONPET, lo que se traduce en una pérdida de recursos financieros que podrían capitalizar el fondo pensional y asegurar su sostenibilidad a largo plazo. Por último, esta opacidad en la gestión de las cifras pensionales genera una falta de transparencia y credibilidad institucional, afectando la reputación de la administración y creando desconfianza en la ciudadanía y las entidades nacionales. 
</t>
  </si>
  <si>
    <t>Contratar personal técnico y profesional para la organización, actualización y acompañamiento en el saneamiento de las finanzas pensionales</t>
  </si>
  <si>
    <t>Reporte Ficha actualizada del proyecto_03082026215110.xlsx</t>
  </si>
  <si>
    <t>2023002700128</t>
  </si>
  <si>
    <t xml:space="preserve">Mejorar las condiciones para el desarrollo de la población educativa en la zona urbana del municipio de la Unión
</t>
  </si>
  <si>
    <t>Limitadas condiciones para el desarrollo de la población educativa en la zona urbana del municipio de la Unión</t>
  </si>
  <si>
    <t>Actualmente en la institución educativa del municipio de La Unión, se presenta una gran deficiencia en las instalaciones disponibles para la población educativa, se observa un gran deterioro de los espacios, cómo aulas de clases, aula múltiple, baños, y zonas comunes producto de la falta de mantenimiento locativo periódico de las mismas. 
El deterioro al interior de las instalaciones ha generado desmotivación en la población educativa al no contar con espacios aptos para la realización de sus labores en su interior, lo cual ha venido convirtiendo a las instalaciones de la institución educativa de la unión no aptas para estimular un óptimo desarrollo del conocimiento cognitivo y Por ende para su utilización</t>
  </si>
  <si>
    <t>La Unión</t>
  </si>
  <si>
    <t>Mejorar los espacios para una formación integral.</t>
  </si>
  <si>
    <t>Reporte Ficha actualizada del proyecto_03082026224647.xlsx</t>
  </si>
  <si>
    <t>Aumentar el reconocimiento de la labor periodística y de comunicación social en el Departamento de Sucre.</t>
  </si>
  <si>
    <t>Bajo reconocimiento de la labor periodística y de comunicación social en el Departamento de Sucre.</t>
  </si>
  <si>
    <t>En el departamento de Sucre, la labor periodística enfrenta una preocupante falta de reconocimiento y valoración. A pesar de su papel fundamental en la construcción de una sociedad informada y crítica, los periodistas y comunicadores locales se enfrentan a limitaciones como la baja visibilidad de su trabajo, la falta de incentivos y la escasa participación de actores públicos y privados en el fortalecimiento del sector. Esta situación no solo desmotiva a los profesionales, sino que también limita el impacto positivo que su labor puede generar en el desarrollo social, político y cultural de la región. El Premio de Periodismo Mariscal Sucre surge como una respuesta para visibilizar, valorar y fortalecer este importante oficio.</t>
  </si>
  <si>
    <t>Aminorar la fragmentación y cohesión profesional en el gremio periodístico en el Departamento de Sucre.</t>
  </si>
  <si>
    <t>Reporte Ficha actualizada del proyecto_03082026215244.xlsx</t>
  </si>
  <si>
    <t>2024002700047</t>
  </si>
  <si>
    <t xml:space="preserve">Fortalecer las capacidades tecnológicas y acceso al conocimiento de los estudiantes en las sedes educativas oficiales de los municipios de no certificados del Departamento de Sucre.
</t>
  </si>
  <si>
    <t>Baja accesibilidad al servicio de Internet por parte de la comunidad educativa en el Departamento de Sucre.</t>
  </si>
  <si>
    <t>Según datos del DUE y SIMAT 2024, en el departamento de Sucre existen 265 establecimientos educativos y 800 sedes, tanto en zona rural como urbana, las cuales presentan una matrícula, a corte marzo de 2024, de 128.874 estudiantes.
La situación de estas escuelas es compleja pues la desmotivación, el desinterés y la apatía de los estudiantes frente a los modelos de formación y educación que el sistema tradicional les está ofreciendo es notoria. Un reflejo de lo anterior son los resultados de las pruebas saber ICFES; lo cual se puede evidenciar en los puntajes, pues el departamento se encuentra por debajo de la media nacional con 51 en Matemáticas y en lectura crítica 53; a nivel departamental el puntaje en matemáticas es de 46 y en lectura crítica de 48. 
Con la implementación de la estrategia de Conectividad Escolar del Ministerio del Ministerio de Educación Nacional en el Departamento de Sucre se busca incrementar el número de sedes educativas y el porcentaje de matrícula conectada en nuestro territorio. Si bien es cierto que a través del proyecto de conectividad rural del Ministerio de Tecnologías se está llegando a las zonas rurales más apartadas también lo es el hecho que hay que atender a la población estudiantil de las zonas urbanas con estos servicios, que es en ultimas en donde está concentrada, en mayor porcentaje, la población estudiantil.</t>
  </si>
  <si>
    <t>Garantizar la accesibilidad al servicio de internet de sedes educativas oficiales de los municipios no certificados del Departamento de Sucre.</t>
  </si>
  <si>
    <t>2201069</t>
  </si>
  <si>
    <t>Infraestructura educativa dotada</t>
  </si>
  <si>
    <t>Reporte Ficha actualizada del proyecto_03082026213744.xlsx</t>
  </si>
  <si>
    <t>2022002700035</t>
  </si>
  <si>
    <t>Mejorar las condiciones habitacionales de población vulnerable en el Municipio de Sincelejo, Departamento de Sucre</t>
  </si>
  <si>
    <t>Deficientes condiciones habitacionales de población vulnerable en el Municipio de Sincelejo, Departamento de Sucre</t>
  </si>
  <si>
    <t>El Municipio de Sincelejo, como Ciudad Capital del Departamento de Sucre, fue en el pasado reciente receptora de población desplazada, trayendo como consecuencia la multiplicación de barrios subnormales con toda la problemática que esto genera: caos en el sistema de planificación territorial,  desbordamiento de la demanda de servicios públicos domiciliarios y construcciones  irregulares de viviendas y de mala calidad . 
Según el censo de población, el déficit cualitativo de vivienda en Sincelejo, es de 26.93%, equivalente a 14.046 unidades, de los cuales el área urbana significa 24.33%( 11.673 unidades habitacionales), un poco por debajo del promedio nacional ( 27%), y concentradas en las comunas 1,3 y 9 ubicadas al norte y sur de Sincelejo. 
Este  índice de vivienda generan deficiencias constructivas que involucran a muchas  personas, amerita proyectos orientados a mejorar las condiciones habitacionales de las familias. 
En el área  urbana del Municipio de Sincelejo los pobladores cuentan con viviendas en mal estado de infraestructura física toda vez que
están construidas en un buen porcentaje de pedazos de láminas, cartón, madera y aparte de esto algunas carecen de saneamiento básico; lo anterior, debido a sus condiciones socio económicas y que en la región hay un alto nivel de desempleo, las empresa son escasas, agravando mas la situación, generando entre otras alto riesgo de violencia en las familias, problemas de salud y sanitarios, por la cantidad de personas que residen en un mismo lugar.</t>
  </si>
  <si>
    <t>Brindar subsidios para el mejoramiento de viviendas en especial a familias vulnerables  del Municipio de Sincelejo</t>
  </si>
  <si>
    <t>Reporte Ficha actualizada del proyecto_03082026213715.xlsx</t>
  </si>
  <si>
    <t>2023002700152</t>
  </si>
  <si>
    <t>Aumentar la capacidad de respuesta pedagógica y administrativa de los establecimientos educativos para la atención a estudiantes con discapacidad, talentos excepcionales y SRPA en el Departamento de Sucre.</t>
  </si>
  <si>
    <t>Investigaciones realizadas por la UNESCO, plantea que, en muchos países, la educación inclusiva aún mantiene un enfoque encaminado a integrar a las personas con discapacidad en el marco de la educación general. Colombia no escapa a esta práctica, por consiguiente el 
Departamento de Sucre no es ajeno a esta situación; aún persisten grandes inequidades económicas, sociales y culturales, como también 
concepciones, imaginarios y marginación de una buena parte de la población, en consecuencia algunas instituciones educativas del 
departamento a pesar de sus esfuerzos aún se vivencian prácticas integradoras, en la que se reciben estudiantes con discapacidad en las 
aulas, pero se excluyen de una formación que promueva la participación plena, teniendo en cuenta sus características y particularidades; 
posiblemente por la presencia de barreras actitudinales, metodológicas, de infraestructura, curriculares y didácticas entre otras, que 
interfieren con una práctica ajustada a las necesidades de los estudiantes en cada contexto.
Expuesto lo anterior, conviene cuestionarse ¿De qué manera las prácticas pedagógicas con enfoque diferencial contribuyen a la mitigación 
de brechas de exclusión e inequidad de la población con discapacidad y otras poblaciones vulnerables de los establecimientos educativos del departamento de Sucre</t>
  </si>
  <si>
    <t>Incrementar la vinculación de personal especializado en educación inclusiva para la atención a la población con discapacidad y/o con talentos excepcionales y SRPA en los establecimientos educativos oficiales del departamento de sucre.</t>
  </si>
  <si>
    <t xml:space="preserve">Servicios de apoyo a la implementación de modelos de innovación educativa </t>
  </si>
  <si>
    <t>Establecimientos educativos apoyados para la  implementación de modelos de innovación educativa </t>
  </si>
  <si>
    <t>Reporte Ficha actualizada del proyecto_29072026222154.xlsx</t>
  </si>
  <si>
    <t>202600000015853</t>
  </si>
  <si>
    <t>Fortalecer las condiciones de mantenimiento y conservación de los escenarios recreativos y deportivos en los municipios del departamento de Sucre</t>
  </si>
  <si>
    <t>“Limitadas condiciones para el mantenimiento, embellecimiento y conservación de los escenarios recreativos y deportivos en los municipios del departamento de Sucre”</t>
  </si>
  <si>
    <t>En los municipios del departamento de Sucre se evidencia una problemática asociada al deterioro progresivo y las limitadas condiciones de mantenimiento de parques recreativos, canchas múltiples, polideportivos y demás escenarios deportivos y comunitarios, lo cual afecta su adecuado funcionamiento para el desarrollo de actividades recreativas, deportivas y de integración social.
Esta situación se origina principalmente por la insuficiente disponibilidad de pintura, herramientas e insumos requeridos para ejecutar jornadas periódicas de mantenimiento preventivo, embellecimiento y recuperación visual de los escenarios, sumado al desgaste natural ocasionado por las condiciones climáticas, el uso continuo de la infraestructura y la limitada capacidad operativa para desarrollar intervenciones técnicas oportunas.
Lo anterior ha generado afectaciones en las condiciones físicas y visuales de los espacios recreativos y deportivos, evidenciándose deterioro en superficies, cerramientos, señalización, elementos de demarcación y zonas comunes, así como una disminución en las condiciones adecuadas para el uso seguro y funcional de estos escenarios por parte de la comunidad.
La insuficiencia de acciones de mantenimiento y conservación impacta directamente el desarrollo de actividades deportivas, recreativas y comunitarias en los municipios del departamento, afectando procesos de integración social, participación ciudadana, aprovechamiento del tiempo libre y promoción de estilos de vida saludables en niños, jóvenes y adultos.</t>
  </si>
  <si>
    <t>Mejorar las condiciones físicas, visuales y funcionales de los parques y escenarios recreativos mediante jornadas de mantenimiento y embellecimiento..</t>
  </si>
  <si>
    <t xml:space="preserve">Servicio de mantenimiento a la infraestructura deportiva     (Producto principal del proyecto) </t>
  </si>
  <si>
    <t>Número de infraestructuras deportivas</t>
  </si>
  <si>
    <t>Reporte Ficha actualizada del proyecto_29072026221828.xlsx</t>
  </si>
  <si>
    <t>Mejorar la eficiencia en la prestación del servicio de energía eléctrica en los micro acueductos rurales en los municipios de Sincé, Galeras, Guaranda  y El Roble</t>
  </si>
  <si>
    <t>Baja eficiencia en la prestación del servicio de energía eléctrica en los micro acueductos rurales en los municipios de Sincé, Galeras, Guaranda, y El Roble</t>
  </si>
  <si>
    <t xml:space="preserve">El servicio público de energía eléctrica en Colombia tiene fundamento constitucional (artículo 365) y es esencial para el desarrollo económico y el bienestar social. Pese a los avances normativos (Leyes 142 y 143 de 1994) y a la cobertura nacional, persisten limitaciones estructurales en zonas rurales, especialmente en Sucre: redes deficientes, altos costos y baja capacidad de pago generan interrupciones constantes y afectan servicios dependientes como el agua potable.
En Sucre, la cobertura rural es intermitente o inexistente. Micro acueductos comunitarios en corregimientos de Sincé, Galeras, El Roble y Guaranda dependen de energía convencional para bombear agua, pero la baja tensión, las fallas frecuentes y los altos costos del servicio con empresas como Afinia provocan suspensiones, almacenamiento insuficiente y escasez de agua. Esto incrementa riesgos sanitarios y vulnerabilidad ante sequías.
Ante esta problemática, se propone implementar soluciones con energías renovables no convencionales, como la solar fotovoltaica, para garantizar operación continua de los micro acueductos, alineándose con la transición energética, la descentralización y la sostenibilidad ambiental.
</t>
  </si>
  <si>
    <t>El Roble, Galeras, Guaranda, San Luis De Sincé</t>
  </si>
  <si>
    <t>Garantizar la estabilidad en el suministro de energía eléctrica en la zona rural del departamento de Sucre</t>
  </si>
  <si>
    <t xml:space="preserve">Unidades de generación fotovoltaica de energía eléctrica instaladas     (Producto principal del proyecto) </t>
  </si>
  <si>
    <t>Reporte Ficha actualizada del proyecto_03082026214225.xlsx</t>
  </si>
  <si>
    <t>2024002700014</t>
  </si>
  <si>
    <t>Mejorar las condiciones de atención y protección en salud respecto de enfermedades no transmisibles o crónicas a la población del departamento de Sucre.</t>
  </si>
  <si>
    <t>Deficientes condiciones de atención y protección en salud respecto de enfermedades no transmisibles o crónicas, a la población del departamento de Sucre.</t>
  </si>
  <si>
    <t>Actualmente en el departamento de Sucre se presentan deficientes condiciones de atención y protección en salud respecto de enfermedades no transmisibles o crónicas a la población, motivado entre otros por: insuficiente implementación de acciones en atención a población con enfermedades crónicas no transmisibles, que a su vez se debe a: débil desarrollo de programas de atención para población con enfermedades crónicas no transmisibles, pocos recursos técnicos y humanos para el desarrollo e implementación de programas de atención para población con enfermedades crónicas no transmisibles y deficiente seguimiento a las entidades territoriales municipales en el desarrollo de programas de atención para población con enfermedades crónicas no transmisibles, todo lo anterior ha conllevado a que se generen altos índices de inequidad en la atención en salud causando a su vez, exclusión Social, descontento en la población y desmejoramiento de la calidad de vida de las personas.</t>
  </si>
  <si>
    <t>Gestionar la implementación de acciones en atención a población con enfermedades crónicas no transmisibles.</t>
  </si>
  <si>
    <t>Reporte Ficha actualizada del proyecto_29072026212715.xlsx</t>
  </si>
  <si>
    <t>Fortalecer la estrategia de vigilancia por parte de la Policía en los municipios Guaranda, La Unión, Caimito, Majagual en el Departamento de Sucre.</t>
  </si>
  <si>
    <t>Deficientes operaciones de vigilancia por parte de la Policía Nacional en los municipios de Guaranda, Caimito, La Unión, Majagual en el Departamento de Sucre.</t>
  </si>
  <si>
    <t>En los municipios de Guaranda, Caimito, La Unión y Majagual, en el departamento de Sucre, por su ubicación estratégica y sus condiciones sociales, ha resultado ser un territorio de interés para el negocio del narcotráfico, lo que permite la presencia permanente de bandas criminales organizadas en su territorio. Estas estructuras, en el desarrollo de su actividad criminal, realizan una serie de hechos delictivos que impactan directamente la seguridad y la convivencia en el municipio, tales como homicidios, extorsiones, hurtos y tráfico local de estupefacientes.
Actualmente, la Policía en los municipios de Guaranda, Caimito, La Unión y Majagual presenta deficiencias operativas en materia de vigilancia para la prevención de conductas delictivas, debido a que los equipos tecnológicos disponibles son insuficientes para realizar operaciones efectivas de videovigilancia.
Debido a esto, la Policía En los municipios de Guaranda, Caimito, La Unión y Majagual enfrenta serios problemas en sus operativos de vigilancia, los cuales resultan deficientes para hacer frente al incremento de los hechos delictivos. Es necesario fortalecer las acciones de monitoreo, ya que las operaciones actuales de videovigilancia son limitadas.
La Policía de Guaranda, Caimito, La Unión y Majagual dispone de equipos tecnológicos insuficientes para la realización de videovigilancia, lo cual impide que la fuerza pública ejerza un control efectivo del territorio y brinde una atención oportuna ante los hechos delictivos. Esta situación incrementa los tiempos de reacción y está directamente relacionada con la ausencia de recursos. Lo anterior se refleja en el aumento de la criminalidad, los hurtos al comercio y a la ciudadanía, y en el incremento de las tasas de homicidios, afectando negativamente la percepción de la ciudadanía frente al fenómeno de la seguridad en los municipios de Guaranda, Caimito, La Unión y Majagual</t>
  </si>
  <si>
    <t>Caimito, Guaranda, La Unión, Majagual</t>
  </si>
  <si>
    <t>Adquirir elementos tecnológicos de video vigilancia por parte de la Policía en los municipios Guaranda, Caimito, La Unión, Majagual en el Departamento de Sucre.</t>
  </si>
  <si>
    <t>Reporte Ficha actualizada del proyecto_03082026225503.xlsx</t>
  </si>
  <si>
    <t>Promover la inserción de los productores agropecuarios y artesanales del departamento de sucre mediante la participación en la feria
artesanal comercial y XIX exposición equina grado B, a realizarse en el municipio de Sincelejo Sucre.</t>
  </si>
  <si>
    <t>Bajos niveles de inserción de la economía comunitaria familiar y campesina en cadenas de valor agropecuarias y no agropecuarias del
Departamento de Sucre.</t>
  </si>
  <si>
    <t>La tendencia creciente de desplazamiento forzado a la que se ha sometido la población rural en Colombia y que tan sólo el 7,46% de tierras abandonadas o despojadas se hubieran recuperado, reflejan la tendencia de ofensiva hacia el campesinado, este sector de la población que, junto a otros factores, revelan el proceso de des-campesinización del país. Sumado a lo anterior, se debe tener en cuenta, además, que desde 1990 se ha declarado política pública el traslado de la fuerza de trabajo rural agraria al trabajo urbano o rural no agrario.
La Organización de las Naciones Unidas para la Alimentación y la Agricultura (FAO), ha señalado que el hambre en el planeta ya iba en
aumento mucho antes de la crisis alimentaria: Desde el año de 1995 ha crecido constantemente el número de personas subnutridas en el
planeta, coincidiendo con el despliegue global del neoliberalismo, encontrando su pico más alto en el 2009, con 1.020 millones de personas.
El hambre ha tenido como origen, no la disminución de las cosechas, 42 mucho menos reducciones en la producción de alimentos11, sino la imposibilidad de acceder a ellos como consecuencia de sus precios, de la especulación en los mercados de alimentos, del desempleo y la pobreza mundial.
La falta de tierra propia es, de todos modos, un factor que conspira contra una mayor participación de las unidades campesinas en la
producción y una mayor retribución por su producción, ya que el campesino que usa tierra ajena tiene que pagar arriendos que pueden
representar el 29% de sus costos de producción o someterse a aparcerías o mediería en las cuales el dueño de la tierra, aportando entre el 35 y 40% de los costos se apropia del 60 al 65% de los ingresos (Forero, 2010, p. 110).</t>
  </si>
  <si>
    <t>Reporte Ficha actualizada del proyecto_03082026230119.xlsx</t>
  </si>
  <si>
    <t>Desarrollar el Encuentro de Bibliotecarios y Mediadores Socioculturales para fortalecer los procesos de gestión bibliotecaria, las acciones  de lectura, escritura, oralidad y el bienestar laboral en la Red Departamental de Bibliotecas de Sucre</t>
  </si>
  <si>
    <t>Deficientes procesos formativos y de gestión de los bibliotecarios y mediadores socioculturales de la Red Departamental de Bibliotecas Públicas de Sucre.</t>
  </si>
  <si>
    <t xml:space="preserve">En el departamento de Sucre, el sector bibliotecario enfrenta serias limitaciones estructurales que afectan el acceso equitativo a los servicios de lectura, información y formación ciudadana. A pesar de la existencia de una Red Departamental de Bibliotecas Públicas, la inversión pública dirigida a su sostenibilidad y fortalecimiento ha sido insuficiente y discontinua.
Uno de los principales factores que agravan esta situación es la baja ejecución de los recursos provenientes de la Estampilla Procultura. Esta fuente de financiación, concebida para apoyar el funcionamiento y desarrollo de las bibliotecas públicas, no ha sido utilizada de manera estratégica y sostenida por los municipios, lo que ha generado un debilitamiento progresivo de los servicios bibliotecarios, especialmente en contextos rurales y de difícil acceso.
Las bibliotecas del departamento tienen carencias significativas en cuanto a dotación bibliográfica, herramientas tecnológicas, infraestructura y materiales pedagógicos. Además, no existen mecanismos regulares de compensación económica para los mediadores de lectura, en especial aquellos que lideran procesos en Bibliotecas Rurales Itinerantes (BRI), quienes en muchos casos desempeñan sus funciones sin remuneración, apoyados únicamente en su compromiso comunitario.
Otro aspecto crítico es la limitada oferta de formación y actualización para los bibliotecarios y mediadores socioculturales. La mayoría de los responsables de bibliotecas no cuenta con una formación profesional específica en el área bibliotecaria, y las oportunidades de capacitación técnica o pedagógica son escasas, fragmentadas y poco contextualizadas. Esto impacta directamente en la calidad de los servicios ofrecidos, restringe la innovación en los procesos de promoción de lectura y dificulta la articulación efectiva entre biblioteca, escuela y comunidad.
</t>
  </si>
  <si>
    <t>Reforzar procesos que promuevan los procesos formativos y de actualización en materia de lectura y bibliotecas en el departamento de Sucre.</t>
  </si>
  <si>
    <t>Reporte Ficha actualizada del proyecto_03082026224514.xlsx</t>
  </si>
  <si>
    <t xml:space="preserve">Muy a pesar de los ingentes esfuerzos que se hacen desde la Secretaría de Salud Departamental de Sucre, con recursos del Sistema General de Participaciones SGP Salud Pública y con recursos de transferencia nacional con origen de fondo en el Ministerio de Salud y Protección Social, los casos de Tuberculosis presentan una tendencia creciente, por lo que es de entenderse que se requiere fortalecimiento de acciones para: la prevención y control de la tuberculosis, hacer captación efectiva de casos y realizar monitoreo, seguimiento y control de la cadena de transmisividad o contagio.
Actualmente, en el departamento de Sucre se presenta una situación condicionada por: poco recurso técnico y humano capacitado y con experiencia en el tratamiento de la Tuberculosis, pocos espacios de articulación y coordinación para la atención de eventos transmisibles en salud relacionados con Tuberculosis y deficiente gestión de recursos para la implementación de acciones en salud relacionadas con prevención y control de la Tuberculosis, que han conllevado a la poca capacidad de respuesta institucional en atención a eventos de Tuberculosis en el departamento de Sucre desembocando en Deficientes condiciones de atención integral a la población con Tuberculosis en el departamento de Sucre. Esto a su vez, ocasiona aumento de casos de morbimortalidad en la población por contagio de Tuberculosis, que a su vez genera: pérdida de capital humano y afectación a la salud pública en el departamento de Sucre desembocando en el deterioro de la calidad de vida de los habitantes del departamento de Sucre. 
Por otro lado, la problemática central genera aumento de probabilidad de sanciones, por deficiente gestión y ejecución de recursos de salud, que a su vez genera falta de credibilidad institucional y aumento de vulnerabilidades en situaciones de riesgo que desembocan en el rezago institucional para la atención integral a enfermedades transmisibles.
</t>
  </si>
  <si>
    <t>Reporte Ficha actualizada del proyecto_29072026223109.xlsx</t>
  </si>
  <si>
    <t>2024002700176</t>
  </si>
  <si>
    <t>Mejorar la prestación del servicio de energía eléctrica para el polideportivo municipal con el fin de que sirva como foco principal en la transición energética del municipio, aportando para la disminución de las facturas de energía.</t>
  </si>
  <si>
    <t>Deficiente  iluminación en el  polideportivo del municipio de Chalán.</t>
  </si>
  <si>
    <t xml:space="preserve">El municipio de Chalan se encuentra en la subregión Montes de María, teniendo un reducido número de escenarios deportivos en donde se ejerza la sana recreación y esparcimiento a cualquier hora del día, siendo el polideportivo central el de mayor área pero con insuficiente iluminación dado al precario estado de las redes eléctricas,  así como los altos costos de la energía que en la actualidad consumen, limitando su uso para horario nocturno, horario de mayor disponibilidad de sus habitantes para concentrarse en él y horario que no cuenta con la iluminación requerida.
Las entidades territoriales y específicamente el municipio de Chalan, Sucre en su función como representantes del Estado deben prestar y facilitar los escenarios a favor de la población, y en este sentido deben invertir los recursos en estudios, diseños y construcción de las obras en sectores priorizados para satisfacer las necesidades de las comunidades, para lo cual requieren de muchos instrumentos jurídicos, técnico financieros que permitan disminuir costos, generar mayor desarrollo y brindar el bienestar a las personas para que a través de éste se encaminen todas las actividades y proyectos que permitan el cumplimiento de los fines y obligaciones estatales.
</t>
  </si>
  <si>
    <t>Chalán</t>
  </si>
  <si>
    <t>Brindar una fuente de iluminación no convencional para el polideportivo municipal.</t>
  </si>
  <si>
    <t>Reporte Ficha actualizada del proyecto_03082026225611.xlsx</t>
  </si>
  <si>
    <t xml:space="preserve">Optimizar la gestión institucional en el departamento de Sucre.
</t>
  </si>
  <si>
    <t>Los jefes de las dependencias que conforman la Gobernación de Sucre identifican la necesidad de brindar y hacerle frente a los distintos requerimientos, gestiones administrativas y todo el andamiaje institucional incluyendo a sus  organismos descentralizados que proporcionan su oferta de servicios para garantizar el manejo eficiente de los recursos púbicos y que estos vayan dirigidos a mejorar las condiciones de los sucreños. Asimismo, debido a las falencias identificadas, es preocupante la cantidad de requerimientos de organismos públicos, de peticiones y la diferente oferta institucional solicitada por parte de los ciudadanos y de las distintas respuestas de cada una de las secretarías de la Gobernación de Sucre. 
 CONTINUACIÓN, VER DOCUMENTO TÉCNICO</t>
  </si>
  <si>
    <t>Promover mecanismos para el fortalecimiento de capacidades asociadas a la participación ciudadana y la garantía de los derechos en el Departamento de Sucre.</t>
  </si>
  <si>
    <t>Reporte Ficha actualizada del proyecto_04082026211638.xlsx</t>
  </si>
  <si>
    <t>2024002700153</t>
  </si>
  <si>
    <t>Débil circulación de artistas, escritores y otros agentes culturales del departamento de Sucre.</t>
  </si>
  <si>
    <t xml:space="preserve">La circulación de artistas y contenidos culturales en el departamento de Sucre enfrenta múltiples desafíos que limitan la visibilidad y reconocimiento del talento local en los ámbitos regional y nacional. Este problema se origina en varios factores interrelacionados; entre ellos, una infraestructura cultural insuficiente que carece de galerías, teatros y salones de exposición adecuadamente equipados. Esta carencia restringe la realización de eventos culturales y la exhibición de obras de arte, esenciales para la promoción del talento local, además, las plataformas de difusión, digitales y físicas son escasas, lo que dificulta la promoción y circulación efectiva de las obras de los artistas. 
El apoyo institucional y económico destinado a la promoción y circulación de contenidos culturales es limitado, lo cual afecta la sostenibilidad de los proyectos culturales. Los artistas locales, por su parte, enfrentan una notable falta de recursos para presentar sus contenidos culturales en escenarios especializados a nivel regional y nacional, lo que restringe sus oportunidades de exposición y desarrollo profesional.
La situación existente en Sucre es aún más compleja debido a barreras socioeconómicas que dificultan el acceso de la población a eventos culturales y la participación activa en actividades artísticas. La falta de programas de formación continua en gestión cultural y producción artística afecta la calidad y el alcance de las producciones locales, limitando el potencial de los artistas para mejorar sus habilidades y expandir sus audiencias. Las políticas culturales, aunque presentes, no se implementan de manera efectiva, resultando en un apoyo desigual y limitado para las iniciativas culturales. Este escenario contribuye a una baja visibilidad de los artistas locales, restringiendo su desarrollo profesional y su capacidad para generar ingresos, lo que a su vez desincentiva la producción artística. 
La rica herencia cultural de Sucre no se difunde adecuadamente
</t>
  </si>
  <si>
    <t>Fortalecer el apoyo económico y logístico para financiar y apoyar la participación de artistas y escritores en ferias, festivales y residencias artísticas, crear los espacios físicos y digitales para exposiciones, muestras y eventos culturales.</t>
  </si>
  <si>
    <t>Reporte Ficha actualizada del proyecto_03082026230043.xlsx</t>
  </si>
  <si>
    <t>Mejorar la calidad de la educación en los establecimientos educativos oficiales de los 25 municipios no certificados del Departamento de
Sucre</t>
  </si>
  <si>
    <t>La educación en el departamento de Sucre enfrenta grandes desafíos en comparación con la región Caribe y el resto del país. Los índices de
calidad educativa presentan una tendencia a la baja, evidenciando debilidades estructurales que afectan el rendimiento académico y el
desarrollo integral de los estudiantes. Uno de los aspectos más críticos es la limitada implementación de pedagogías que integren el
bilingüismo como pilar fundamental para preparar a las comunidades ante las exigencias de la sociedad del siglo XXI. Esta situación
restringe las oportunidades de los estudiantes para desenvolverse en entornos globales y altamente competitivos.
En este contexto, los docentes, como actores clave del proceso educativo, no cuentan con suficientes iniciativas que impulsen activamente
su formación y capacitación en metodologías colaborativas y en la enseñanza. La falta de preparación continua y de oportunidades de
actualización en estrategias pedagógicas innovadoras limita su capacidad de aplicar enfoques efectivos que potencien las competencias
comunicativas y académicas de los estudiantes.</t>
  </si>
  <si>
    <t>Reporte Ficha actualizada del proyecto_29072026221848.xlsx</t>
  </si>
  <si>
    <t>Fortalecer la identidad cultural y preservación del saber ancestral en la confección de trajes típicos en el departamento de Sucre</t>
  </si>
  <si>
    <t>Pérdida progresiva de la identidad cultural y del saber ancestral en la confección de trajes típicos en el departamento de Sucre</t>
  </si>
  <si>
    <t xml:space="preserve">En el departamento de Sucre, la identidad cultural enfrenta una crisis de sostenibilidad debido a la pérdida del saber ancestral en la confección de trajes típicos. A pesar del auge de festivales, existe una desconexión entre la vitalidad folclórica y la calidad de la indumentaria, la cual ha perdido su rigor histórico ante la falta de un relevo generacional y la ausencia de programas de formación técnica que profesionalicen el oficio.
Esta carencia educativa ha provocado tres consecuencias críticas: primero, la distorsión de la autenticidad cultural, al reemplazarse diseños autóctonos por producción industrial masiva y materiales sintéticos ajenos a la tradición sabanera; segundo, un sentimiento de desarraigo al despojar al traje típico de su valor como patrimonio vivo; y tercero, un debilitamiento de la economía naranja local, que se manifiesta en una fuga de capital hacia otros departamentos y la exclusión de los artesanos sucreños de los beneficios del turismo cultural. </t>
  </si>
  <si>
    <t>Implementación de programas de formación en diseño y confección de vestuario folclórico autóctono dentro del departamento</t>
  </si>
  <si>
    <t>Reporte Ficha actualizada del proyecto_29072026212838.xlsx</t>
  </si>
  <si>
    <t xml:space="preserve">Aumentar la capacidad de retención de agua en las áreas ambientalmente estratégicas para la recarga del acuífero de Morroa en el departamento de Sucre </t>
  </si>
  <si>
    <t>Reducción en la capacidad de retención de agua para la recarga del acuífero de Morroa en el departamento de Sucre</t>
  </si>
  <si>
    <t xml:space="preserve">El Departamento de sucre representa un sistema complejo desde el punto de vista hidrológico ambiental que presenta una alta vulnerabilidad al cambio climático. Sin embargo, carece de estrategias claras que propenda por garantizar la sostenibilidad ambiental de las actividades económicas basadas en la estimación cuantitativa de la oferta y la demanda hídrica de dichas actividades a mediano y largo plazo y de la poca gestión y adquisición de áreas estratégicas en zonas de acuíferos y otros cuerpos de agua. En este sentido, este proyecto propone la iniciar con los procesos de restauración de áreas estratégicas para la sostenibilidad de estas zonas, las cuales tienen una riqueza ecológica e hídrica de mucha importancia.
El acuífero de Morroa es la principal fuente de suministro de agua potable en la región sucreña; provee a aproximadamente seiscientos mil habitantes radicados en diversos municipios del caribe colombiano (Navarro, 2020). Por lo tanto, es crucial que su manejo sea sostenible. Sin embargo, debido a la disminución o perdida de la cobertura vegetal en el departamento de Sucre; producto de la deforestación o tala indiscriminada de las especies arbóreas asociadas a los ecosistemas estratégicos para la conservación de agua, con el fin de aumentar la frontera agropecuaria con sistemas de producción extensiva/ intensiva (Agricultura y ganadería) sistemas productivos forestales no sostenibles, entre otros. Todo lo anterior ha puesto en riesgo la supervivencia de los bosques, su biodiversidad y sus servicios ecosistémicos, por ende, ha llevado a que se reduzca la capacidad de recarga del acuífero de Morroa.
Sabemos el papel fundamental que representa el suelo para la sostenibilidad de este recurso, su vocación y uso, tienen repercusiones en el cuidado y deterioro del acuífero, por lo tanto, es crucial referenciar como se encuentra nuestro departamento y la necesidad urgente que hay en implementar proyectos de esta índole. ( Continua en el documento tecnico)
</t>
  </si>
  <si>
    <t>Restauración las áreas de interés ambiental degradadas en  zonas asociadas a la recarga del acuífero de Morroa, departamento de Sucre</t>
  </si>
  <si>
    <t>Capacitar a las comunidades beneficiarias en legislación del manejo ambiental del acuífero y su importancia en productores y propietarios.</t>
  </si>
  <si>
    <t>Reporte Ficha actualizada del proyecto_03082026224230.xlsx</t>
  </si>
  <si>
    <t>2024002700109</t>
  </si>
  <si>
    <t>En el departamento de Sucre existe limitado reconocimiento de las empresas en los sectores calzado, marroquinería, artesanías y moda, debido a las pocas herramientas de promoción de sus productos, servicios de las unidades productivas y a su desconocimiento de la oferta empresarial en los procesos de promoción, fomento y fortalecimiento por parte de estos sectores. Lo que conlleva a la reducción de ingresos de unidades productivas, emprendimientos y empresas de estos sectores y la limitada las posibilidades de exportación de sus productos y servicios.</t>
  </si>
  <si>
    <t>Generar escenarios de promoción y divulgación para unidades productivas de los sectores calzado, marroquinería, artesanías y moda para ofrecer sus productos y servicios.</t>
  </si>
  <si>
    <t>Reporte Ficha actualizada del proyecto_29072026223050.xlsx</t>
  </si>
  <si>
    <t>2024002700151</t>
  </si>
  <si>
    <t>Mejorar y expandir el servicio de gas combustible domiciliario mediante redes de distribución en áreas rurales del municipio de San Marcos y en la zona urbana del municipio de Sucre, ubicados en el departamento de Sucre.</t>
  </si>
  <si>
    <t>BAJO ÍNDICE DE COBERTURA EN SERVICIO PÚBLICO DE GAS COMBUSTIBLEL DOMICILIARIO EN ZONAS RURALES DEL MUNICIPIO DE SAN MARCOS Y CABECERA MUNICIPAL DE SUCRE, DEPARTAMENTO DE SUCRE.</t>
  </si>
  <si>
    <t>Brecha significativa en la cobertura de servicios públicos esenciales, específicamente en el suministro de gas combustible domiciliario, en áreas rurales del municipio de San Marcos y la cabecera municipal de Sucre. Esto resulta en una población considerable, estimada en 2,922 personas en San Marcos y 7,030 en Sucre, que se ve privada de este servicio básico.</t>
  </si>
  <si>
    <t>San Marcos, Sucre</t>
  </si>
  <si>
    <t>Reporte Ficha actualizada del proyecto_29072026220138.xlsx</t>
  </si>
  <si>
    <t xml:space="preserve">Actualmente el Fondo Rotatorio de Estupefacientes de Sucre – FRESUCRE no cuenta con el personal mínimo requerido de conformidad con el Decreto No. 0416 de 2010 “Por el cual se crea el Fondo Rotatorio de Estupefacientes de Sucre – FRESUCRE”, lo cual representa inconvenientes administrativos en el desarrollo y cumplimiento de las actividades misionales de esta importante área de la Secretaría de Salud Departamental de Sucre como Autoridad Sanitaria y como la única garante en el departamento, de la disponibilidad de medicamentos monopolio del Estado y del control de aquellos sometidos a fiscalización, así como también de la asistencia técnica a los establecimientos que usan este tipo de medicamentos en procura del bienestar de la población.
De lo anterior, es válido aclarar que en la medida que, el FRESUCRE no cuente con el recurso humano adecuado, no se podrá garantizar el servicio de asistencia técnica a las instituciones prestadoras de servicios de salud en referencia al uso de medicamentos sometidos a fiscalización y no se podrá garantizar la disponibilidad de aquellos que son monopolio del Estado en el departamento de Sucre, además que no se podrá: emitir autorizaciones a los establecimientos que requieran de este tipo de medicamentos para su funcionamiento, establecer multas, sanciones e infracciones por mal manejo de medicamentos de control especial o por incumplimiento en el uso de estos medicamentos lo que supondría un problema sanitario grave, llevar inventario de entradas, salidas y existencias de medicamentos monopolio del Estado con alto riesgo de desabastecimiento de los mismos, controlar la distribución, venta, dispensación y uso de medicamentos de control especial, suponiendo esto un alto riesgo social, garantizar la tenencia de recetarios oficiales, así como también, los procesos de vigilancia a los centros de tratamiento y rehabilitación de adictos en cuanto a uso de medicamentos de control especial, serían totalmente débiles. 
</t>
  </si>
  <si>
    <t>Mejorar los procesos logísticos y operativos en el Fondo Rotatorio de Estupefacientes de Sucre - FRESUCRE</t>
  </si>
  <si>
    <t>Reporte Ficha actualizada del proyecto_21082026163020.xlsx</t>
  </si>
  <si>
    <t>202600000015694</t>
  </si>
  <si>
    <t xml:space="preserve">Actualmente el Fondo Rotatorio de Estupefacientes de Sucre – FRESUCRE no cuenta con el personal mínimo requerido de conformidad con el Decreto No. 0416 de 2010 “Por el cual se crea el Fondo Rotatorio de Estupefacientes de Sucre – FRESUCRE”, lo cual representa inconvenientes administrativos en el desarrollo y cumplimiento de las actividades misionales de esta importante área de la Secretaría de Salud Departamental de Sucre como Autoridad Sanitaria y como la única garante en el departamento, de la disponibilidad de medicamentos monopolio del Estado y del control de aquellos sometidos a fiscalización, así como también de la asistencia técnica a los establecimientos que usan este tipo de medicamentos en procura del bienestar de la población.
De lo anterior, es válido aclarar que en la medida que, el FRESUCRE no cuente con el recurso humano adecuado, no se podrá garantizar el servicio de asistencia técnica a las instituciones prestadoras de servicios de salud en referencia al uso de medicamentos sometidos a fiscalización y no se podrá garantizar la disponibilidad de aquellos que son monopolio del Estado en el departamento de Sucre, además que no se podrá: emitir autorizaciones a los establecimientos que requieran de este tipo de medicamentos para su funcionamiento, establecer multas, sanciones e infracciones por mal manejo de medicamentos de control especial o por incumplimiento en el uso de estos medicamentos lo que supondría un problema sanitario grave, llevar inventario de entradas, salidas y existencias de medicamentos monopolio del Estado con alto riesgo de desabastecimiento de los mismos, controlar la distribución, venta, dispensación y uso de medicamentos de control especial, suponiendo esto un alto riesgo social, garantizar la tenencia de recetarios oficiales, así como también, los procesos de vigilancia a los centros de tratamiento y rehabilitación de adictos en cuanto a uso de medicamentos de control especial, serían totalmente débiles. 
</t>
  </si>
  <si>
    <t>Reporte Ficha actualizada del proyecto_03082026214617.xlsx</t>
  </si>
  <si>
    <t xml:space="preserve">Actualmente en el departamento de Sucre están registradas 39.917 personas con discapacidad en la base de datos del Registro de Localización y Caracterización de Personas con Discapacidad, sin embargo, para el Ministerio de Salud y Protección Social y de acuerdo con la información registrada en el Programa de Discapacidad de la Secretaría de Salud Departamental de Sucre, se hace necesario tener un procedimiento eficaz que apoye la certificación de discapacidad de estas personas debido a que antes de la entrada en vigencia de la Resolución No. 113 de 2020 (derogada por la Resolución No. 1239 de 2022, a su vez derogada por la Resolución No. 1197 de 2024), esta certificación no se hacía con un equipo multidisciplinario, lo que generaba algunas falencias y debilidades en los procesos de verificación, al hacerse un diagnóstico errado, corriéndose el riesgo de vulnerar derechos de acceso a programas de inclusión social ya que sin certificación y registro, ésta población no puede acceder a ofertas institucionales del orden nacional o local. 
Actualmente, en el departamento de Sucre el poco recurso técnico y humano para el desarrollo de procesos de certificación, registro de localización y caracterización de personas con discapacidad y los pocos recursos económicos para financiar éste proceso, han generado deficientes procesos de certificación, registro de localización y caracterización de personas con discapacidad en el departamento de Sucre lo cual a su vez ha generado deficiente atención integral a personas con discapacidad en el departamento. Esta situación ha conllevado a que se presente poco acceso de la población sin certificado de discapacidad a programas de oferta institucional nacional o local, a su vez, poca garantía y/o reconocimiento de derechos de la población con discapacidad, rezago institucional y poca capacidad de respuesta institucional ante la demanda de servicios por parte de la población con discapacidad. 
</t>
  </si>
  <si>
    <t>Reporte Ficha actualizada del proyecto_03082026222236.xlsx</t>
  </si>
  <si>
    <t>2024002700012</t>
  </si>
  <si>
    <t>La Gobernación de Sucre, por no disponer de un sistema de información de manera continua necesita contratar la prestación de los servicios especializados para la realización de los procesos tributarios inherentes a la liquidación de estampillas y demás procesos administrativos. En este sentido, la Gobernación de Sucre, experimenta la ausencia de procesos digitales, una de las áreas más afectadas fue la oficina de rentas de la Secretaria de hacienda de la Gobernación de Sucre, que, a pesar de contar con un software de gestión tributaria, este no tenía las actualizaciones necesarias para responder a las nuevas demandas ciudadanas de servicios completamente digitales.
con la implementación del proyecto "FORTALECIMIENTO DE LA GESTION ADMINITRATIVA DE LOS TRIBUTROS DEPARTAMENTALES EN LA VIGENCIA 2024 DE LA SECRETARIA DE HACIENDA DE LA GOBERNACION DE SUCRE  el Cual tubo procesos de modernización orientada a la participación ciudadana, procesos como el pago de estampillas de contratistas, pago de pasaporte, estampillas Pro cultura, Pro desarrollo y pro deporte, también el pago por PSE para el módulo de degüello, sobretasa y las estampillas; el acceso oportuno a la información, y la facilidad de pagos, ha ocasionado una fuerte capacidad de los sistemas de información; por otro lado, la actualización del personal de la oficina de rentas de la Gobernación de Sucre con respecto al uso de tecnologías de la información ha sido eficiente para la gestión tributaria, por lo cual, es fundamental la actualización contractual del software para la continuidad del respectivo soporte mantenimiento y actualización con el proveedor del software actual; actualización sin la cual, la capacidad tecnológica de la oficina de rentas queda reducida y limitada, generando una débil gestión administrativa de los tributos departamentales; que con el tiempo y a mediano y corto plazo se traduciría en un débil desempeño fiscal del departamento.</t>
  </si>
  <si>
    <t>Reporte Ficha actualizada del proyecto_29072026220413.xlsx</t>
  </si>
  <si>
    <t>Optimizar la prestación del servicio de educativo en los establecimientos educativos oficiales del Departamento de Sucre.</t>
  </si>
  <si>
    <t>Deficiente prestación del servicio educativo en los establecimientos educativos oficiales del departamento de sucre.</t>
  </si>
  <si>
    <t>Los Funcionarios, Docentes, Directivos Docentes y Administrativos que vienen prestando sus servicios en el Sector Educativo Oficial del
Departamento de Sucre, periódicamente suspenden sus actividades propias del cargo y/o escolares ante situaciones como el no pago
oportuno de sus salarios y las diferentes prestaciones sociales a las que tienen derecho por ley; esta suspensión se ve reflejada en las
jornadas continuas de paro, como en la prestación de un servicio educativo deficiente, generando un aumento en la deserción escolar.
En el Departamento de Sucre se presenta un nivel de cobertura educativa baja, puesto que el gobierno departamental no cuenta con los
recursos suficientes y oportunos para realizar pagos mensuales por concepto de nómina y las diferentes prestaciones sociales que abarcan
este concepto. Esto genera inconformidades que desmotivan y promueven las múltiples amenazas constantes de realización de paros
indefinidos.</t>
  </si>
  <si>
    <t>Pagar oportunamente las prestaciones salariales a los funcionarios del sector educativo oficial delDepartamento de Sucre según calendario ministerial.</t>
  </si>
  <si>
    <t xml:space="preserve">Servicio educativo     (Producto principal del proyecto) </t>
  </si>
  <si>
    <t>Reporte Ficha actualizada del proyecto_03082026224759.xlsx</t>
  </si>
  <si>
    <t>Eficiente prestación del servicio Recreativo, deportivo y de la actividad física en el Departamento de Sucre.</t>
  </si>
  <si>
    <t>Deficiente prestación del servicio Recreativo, deportivo y de la actividad física en el Departamento de Sucre.</t>
  </si>
  <si>
    <t xml:space="preserve">La limitada capacidad institucional dificulta dar respuesta eficiente y oportuna a los nuevos retos en materia de gestión pública asociados a la misionalidad del Instituto Departamental de Deportes y Recreación de Sucre - INDERSUCRE.
La Entidad enfrenta desafíos importantes para atender con eficiencia no solo los retos derivados de su misionalidad, en cuanto a procesos
estratégicos y de apoyo, sino también los retos internos asociados fortalecer la estructura organizativa, optimizar los flujos de trabajo con el
personal y mejorar los procesos operativos, con el objetivo de hacer la entidad más ágil y eficiente con el fin de cumplir con las metas
establecidas en el Plan de Desarrollo Sucre Tierra de Oportunidades 2024-2027.
</t>
  </si>
  <si>
    <t>Pagar oportunamente los salarios y gastos operacionales en el Instituto Departamental de Deportes y Recreación de Sucre -INDERSUCRE.</t>
  </si>
  <si>
    <t>Reporte Ficha actualizada del proyecto_29072026222517.xlsx</t>
  </si>
  <si>
    <t>2021000020052</t>
  </si>
  <si>
    <t>Mejorar la intercomunicación terrestre de la población rural y urbana del municipio de La Unión de Sucre.</t>
  </si>
  <si>
    <t>Dificultad en la intercomunicación en la vía entre el Municipio de la Unión Sucre y el municipio de Sahagún Córdoba</t>
  </si>
  <si>
    <t>Existe deficientes condiciones de movilidad en la Vía que intercomunica al municipio de la unión con el corregimiento las palmitas en los límites del municipio de Sahagún Córdoba. La vía no tiene estructura de pavimento, tiene una rodadura en material granular tipo afirmado, que amerita un mejoramiento estructural de rigor desde el punto de vista de ingeniería de pavimentos que mejore las condiciones de movilidad del tránsito.
El estado actual de la vía consideradas para el proyecto se encuentra en muy mal estado, lo que impide el normal tránsito y aumentando los tiempos de desplazamiento vehicular entre el municipio de la unión y el corregimiento las palmitas, son de alrededor de 15 minutos en época de sequía y hasta 35 minutos en época de lluvias, disminuyendo la calidad de vida de los habitantes del municipio de la unión y de los usuarios de la vía.
El municipio de la unión históricamente ha sido golpeado por la violencia y grupos armados al margen de la ley, esto ha generado pobreza y población víctima del conflicto. Según el Plan de Desarrollo Municipal, del municipio de la unión, existen 488 personas víctimas del conflicto armado la mayoría campesinos que se ven afectados por la falta de inversión social como: (capital de trabajo, Vías, empleo entre otros), la falta de vías mejoradas les imposibilita la comercialización a los productos agropecuarios procedentes de la región.
La vía es un corredor estratégico importantes que comunica la región de la Mojana Sucreña, con el departamento de Córdoba es una vía de alta prioridad para los productores agropecuarios de la zona. Esta situación genera la necesidad de proporcionar una solución que permita una transitabilidad adecuada a las comunidades aferentes a la Vía, de tal forma que la infraestructura de transporte sugerida en el proyecto, comunique las dos poblaciones principales, como los son la Unión en el departamento de Sucre con el municipio de Sahagún en el departamento de Córdoba, así como las comunidades cer</t>
  </si>
  <si>
    <t>Mejorar el estado de las vías urbanas en el municipio</t>
  </si>
  <si>
    <t>Reporte Ficha actualizada del proyecto_03082026214601.xlsx</t>
  </si>
  <si>
    <t xml:space="preserve">La lepra o enfermedad de Hansen; es una enfermedad infecciosa crónica, granulomatosa, producida por bacilos no cultivables, denominados: Mycobacterium leprae y Mycobacterium Lepromatosis, afecta principalmente los nervios periféricos, la piel, el polo anterior del globo ocular, el tracto respiratorio superior, los párpados, las manos y los pies. Su evolución natural produce graves deformidades e incapacidades que resultan del daño neural, todas las cuales son prevenibles y evitables mediante el diagnóstico precoz y la terapia eficaz. La lepra se diagnostica por clínica y se tiene en cuenta las ayudas del laboratorio (baciloscopia o biopsia) para una adecuada clasificación de los casos.
Muy a pesar de los ingentes esfuerzos que se hacen desde la Secretaría de Salud Departamental de Sucre, con recursos del Sistema General de Participaciones SGP Salud Pública y con recursos de transferencia nacional con origen de fondo en el Ministerio de Salud y Protección Social, los casos de Lepra no han podido erradicarse en el departamento, por lo que es de entenderse que se requiere fortalecimiento de acciones para: la prevención y control de la Lepra, hacer captación efectiva de casos y realizar monitoreo, seguimiento y control de la cadena de transmisividad o contagio.
La problemática central genera a su vez aumento de probabilidad de sanciones, por deficiente gestión y ejecución de recursos de salud, que a su vez genera falta de credibilidad institucional y aumento de vulnerabilidades en situaciones de riesgo que desembocan en el rezago institucional para la atención integral a enfermedades transmisibles. </t>
  </si>
  <si>
    <t>Reporte Ficha actualizada del proyecto_03082026214645.xlsx</t>
  </si>
  <si>
    <t>Mejorar la prestación de servicios de: Cirugía, Imágenes Diagnósticas y Hospitalización en el Hospital Universitario de Sincelejo ESE</t>
  </si>
  <si>
    <t>Deficiente prestación de servicios de: Cirugía, Imágenes Diagnósticas y Hospitalización en el Hospital Universitario de Sincelejo ESE</t>
  </si>
  <si>
    <t xml:space="preserve">El Hospital Universitario de Sincelejo (HUS) enfrenta limitaciones críticas en su capacidad operativa, lo que afecta la prestación de servicios de salud a la población del departamento de Sucre. La falta de dotación biomédica moderna, el aumento en la demanda de servicios y la insuficiencia en la infraestructura hospitalaria han generado una crisis que pone en riesgo la oportunidad y seguridad en la atención médica, así mismo la obsolescencia tecnológica ha generado retrasos en la atención, aumento en los costos operativos y deterioro en la calidad de la atención en salud.
Adicionalmente, la ESE Hospital Universitario de Sincelejo fusionado no cuenta con los recursos financieros para adquirir dotación biomédica para el fortalecimiento de su capacidad instalada en los servicios de: Cirugía, Imágenes Diagnósticas y Hospitalización, toda vez que en su mayoría, principalmente los equipos de cirugía y de imágenes diagnósticas son de muy alto costo. Lo anterior conlleva a tener inadecuadas condiciones de dotación en las sedes del HUS fusionado.
Lo anterior genera progresivamente aumento de factores de riesgo en la prestación de servicios de salud, que a su vez genera alto riesgo de cierre de servicios por incumplimiento de las condiciones mínimas de habilitación y por consiguiente, poca resolutividad en la prestación de servicios de salud; por otro lado, a falta de equipos adecuados se generan deficientes tratamientos y diagnósticos, generando aumento del riesgo de morbilidad y mortalidad en la población atendida, hecho que a su vez, conlleva a migración de la población a otros centros hospitalarios con mejor capacidad instalada y finalmente todo conlleva al desmejoramiento de la calidad de vida de la población de la zona de influencia del Hospital Universitario de Sincelejo ESE.
</t>
  </si>
  <si>
    <t>Mejorar las condiciones de dotación en el Hospital Universitario de Sincelejo ESE</t>
  </si>
  <si>
    <t xml:space="preserve">Servicio de apoyo para la dotación hospitalaria     (Producto principal del proyecto) </t>
  </si>
  <si>
    <t>Número de elementos de dotación hospitalaria</t>
  </si>
  <si>
    <t>Reporte Ficha actualizada del proyecto_29072026220402.xlsx</t>
  </si>
  <si>
    <t>Aumentar la calidad de la educación de los estudiantes de los Establecimientos Educativos oficiales de los 25 municipios no certificados del Departamento de Sucre.</t>
  </si>
  <si>
    <t>Baja calidad en la educación de los estudiantes en los establecimientos educativos oficiales de los 25 municipios no certificados del Departamento de Sucre.</t>
  </si>
  <si>
    <t xml:space="preserve">La calidad medida en función a los resultados de las pruebas ICFES, para el 2023 el puntaje promedio nacional se encontraba en 257 puntos, para ello Sucre registro un promedio departamental de 242 puntos, encontrándose 15 puntos por debajo; para el 2024 el promedio nacional ascendió a 260 puntos equivalente a 3 puntos por encima del año anterior, así como también hubo un progreso en el departamento aumentando el puntaje 5 puntos con respecto al año 2023. Estos resultados denotan un avance en el aumento de los resultados de las pruebas, aun cuando existan rezagos para alcanzar el promedio nacional (Plan de Desarrollo “Sucre tierra de Oportunidades 2024-2027).
Se denota la baja calidad en la educación en el departamento de Sucre generada en gran parte por la deficiencia en los recursos públicos disponibles para la ejecución de proyectos encaminado a la formación integral y el desarrollo del bienestar laboral del docentes que se transmita a los estudiantes en las distintas áreas tanto emocionales como pedagógicas, logrando así que se reflejen los bajos rendimientos de los educandos por la falta de competencias y habilidades, todo lo anterior agrava la situación en cuanto a deserción escolar y el acceso a la educación superior por los bajos rendimientos en las pruebas saber 11.
</t>
  </si>
  <si>
    <t>Apoyar los procesos de acompañamiento en bienestar laboral y formación a docentes, directivos docentes y planta central de la Secretaría de Educación Departamental.</t>
  </si>
  <si>
    <t>Reporte Ficha actualizada del proyecto_29072026220602.xlsx</t>
  </si>
  <si>
    <t>Implementar espacios que promuevan la recuperación psicosocial y autonomía económica por parte de las mujeres del departamento de Sucre.</t>
  </si>
  <si>
    <t>Escaso acceso a espacios que promuevan la recuperación psicosocial y autonomía económica por parte de las mujeres del departamento de Sucre.</t>
  </si>
  <si>
    <t xml:space="preserve">Si bien durante los últimos años se ha mejorado el apoyo que desde la administración departamental se le brinda a la mujer sucreña - la caracterización de más de 370 mujeres del departamento, realización de ruedas de negocio con organizaciones financieras para dar a conocer sus convocatorias, cursos y talleres de networking, la articulación y gestión de cursos con el Sena, asociación con la Cámara de Comercio para la reorganización de emprendimientos, asesorías personalizadas con entidades para crear modelos de negocio - todavía falta mucho por conseguir. 
El rezago de la mujer con respecto al hombre todavía es una realidad, a pesar de los esfuerzos institucionales que se evidencian hasta en la creación de la subsecretaría del cuidado y equidad de género, que depende de la secretaría de mujer, juventud e inclusión social de la gobernación de Sucre. 
Una de las formas de apoyar a la mujer es visibilizando su trabajo, y se debe aprovechar la fecha del 8 de marzo - día internacional de la mujer - para dar una muestra durante todo el mes de lo que es el trabajo de la mujer sucreña, desde lo productivo y lo comunitario.
En el departamento de Sucre se debe mejorar el apoyo institucional a las mujeres sobre las temáticas de violencia basada en género, así como del apoyo para su empoderamiento económico, que les brinda herramientas para surgir individualmente. Si ese apoyo no se produce los ingresos de las mujeres tienen a la baja, y al no obtener los ingresos esperados, la mujer debe depender cada día más de sus parejas, lo cual se traduce en aceptar un rol secundario en las relaciones y estar expuestas a abusos, tanto físicos como emocionales.
</t>
  </si>
  <si>
    <t>Generar acceso a servicios especializados de atención psicosocial</t>
  </si>
  <si>
    <t xml:space="preserve">Servicio de promoción a la participación ciudadana </t>
  </si>
  <si>
    <t>Brindar oportunidades productivas y de generación de ingresos</t>
  </si>
  <si>
    <t>Reporte Ficha actualizada del proyecto_03082026224457.xlsx</t>
  </si>
  <si>
    <t>Contribuir al mejoramiento de la gestión urbana territorial mediante la incorporación de los lineamientos de Gestión de Riesgo del EOT del municipio de Los Palmitos, como instrumento de planeación urbana, según lo establecido en el marco normativo.</t>
  </si>
  <si>
    <t>Deficiente gestión de los instrumentos de planificación Territorial y desarrollo Urbano (Esquema de Ordenamiento Territorial) en el municipio de Los Palmitos del departamento de Sucre.</t>
  </si>
  <si>
    <t xml:space="preserve">A partir de la expedición de la Constitución Política de Colombia de 1991 en sus artículos 311 y 313, y según lo establecido por la Ley 388 de 1997 en su artículo 28, la Ley 902 de 2004, y los decretos reglamentarios 4002 de 2004, 3600 de 2007, los Municipio de Colombia tienen la imposición de definir la vigencia y condiciones que ameritan la revisión de sus Planes de Ordenamiento, en concordancia con los contenidos estructurales de corto, mediano y largo plazo.
El Municipio de Los Palmitos adoptó su EOT (Plan Básico de Ordenamiento Territorial) en el año 2000, mediante Acuerdo 009 de 2000, Al haberse surtido la vigencia del largo plazo y haber transcurrido veinte (20) años desde su formulación y aprobación, en la actualidad el Modelo de Ocupación Territorial,  las políticas económicas, ambientales, y sociales adoptadas, así como su cartografía, requieren de una revisión y ajuste de sus componentes estructurales tanto de la zona urbana, como rural y centros poblados, así como las normas urbanísticas, programas de ejecución y de los instrumentos definidos en el EOT vigente.
</t>
  </si>
  <si>
    <t>Incorporar el contenido de largo plazo de Gestión de Riesgo del EOT vigente y en su integralidad. Dando cumplimiento a la Norma</t>
  </si>
  <si>
    <t>Definir Un estatuto normativo urbanisico</t>
  </si>
  <si>
    <t>Reporte Ficha actualizada del proyecto_29072026223139.xlsx</t>
  </si>
  <si>
    <t>2024002700184</t>
  </si>
  <si>
    <t>Fortalecer la Productividad Íctíca en los Complejos Cenagosos de la Ecoregión Mojana del Departamento de Sucre</t>
  </si>
  <si>
    <t>Baja Productividad Íctica en los Complejos Cenagosos de la Subregión de la Mojana del Departamento de Sucre.</t>
  </si>
  <si>
    <t xml:space="preserve">El sector pesquero del departamento del Sucre muestra un deterioro sobre poblaciones icticas por técnicas inapropiadas y la caza promedio
de talla de captura cada vez más pequeños. las organizaciones han sido interrumpidas por alteraciones de tipo ambiental social y
económicas; como lo son el fenómeno del niño y disminución de disponibilidad ictica y bajos recursos para la operación pesquera.
</t>
  </si>
  <si>
    <t>Aumentar la oferta íctica en los complejos cenagosos de la ecoregión Mojana</t>
  </si>
  <si>
    <t>Fortalecer las prácticas productivas de 19 organizaciones de pescadores artesanales</t>
  </si>
  <si>
    <t>170202101</t>
  </si>
  <si>
    <t>Reporte Ficha actualizada del proyecto_03082026225418.xlsx</t>
  </si>
  <si>
    <t>Optimizar la gestión institucional del Departamento de Sucre</t>
  </si>
  <si>
    <t>Baja gestión y eficiencia institucional en la Gobernación del departamento de Sucre</t>
  </si>
  <si>
    <t>En la Gobernación de Sucre, la cultura organizacional y la débil estructura administrativa ha venido generando crisis al interior de la entidad, que no se ha podido establecer claramente si las funciones que hoy desempeñan se están realizando efectivamente, o si existe recarga laboral, para proceder con el manual de funciones, además los manuales de procesos y procedimiento están desactualizados y se han venido realizando ajustes de manera segregada atendiendo las necesidades inmediatas, sacrificando la integralidad del manual. Por ende el problema principal consiste en el baja gestión y eficiencia institucional en la Gobernación, debido a las fallas en la ejecución del modelo administrativo de gestión territorial que permita el cumplimiento efectivo de las competencias, deficiente información de la situación administrativa, desorganización de la estructura administrativa por falta de estudios técnicos de acuerdo a las normas actuales vigentes, manuales de procesos y procedimientos desactualizados y baja aplicabilidad de las dimensiones y políticas del Modelo Integrado de Planeación y gestión, originado en la administración, deficientes ejecución en los procesos de gestión de la entidad e incumplimiento de los fines esenciales de la administración que trae como consecuencia baja capacidad de gestión, baja inversión en proyectos socioeconómicos, retrasos en la prestación del servicio, inconformismo en los clientes internos y externos de la Gobernación.</t>
  </si>
  <si>
    <t>Mejorar el modelo administrativo de gestión territorial que permita el cumplimiento efectivo de las competencias de la Gobernación de Sucre.</t>
  </si>
  <si>
    <t xml:space="preserve">Documentos de lineamientos técnicos     (Producto principal del proyecto) </t>
  </si>
  <si>
    <t>Reporte Ficha actualizada del proyecto_03082026224816.xlsx</t>
  </si>
  <si>
    <t>La circulación de artistas y contenidos culturales en el departamento de Sucre enfrenta numerosos desafíos que limitan la visibilidad y el reconocimiento del talento local tanto a nivel regional como nacional. Este problema se debe a varios factores interrelacionados, entre los cuales destacan la insuficiente infraestructura cultural, que carece de galerías, teatros y espacios de exhibición adecuadamente equipados. Esta deficiencia restringe la realización de eventos culturales y la exhibición de obras de arte, elementos esenciales para la promoción del talento local. Además, la escasez de plataformas de difusión, tanto digitales como físicas, dificulta la promoción y circulación efectiva de las obras de los artistas.
El apoyo institucional y económico destinado a la promoción y circulación de contenidos culturales es limitado, lo cual afecta la sostenibilidad de los proyectos culturales. Los artistas locales, por su parte, enfrentan una notable falta de recursos para presentar sus contenidos culturales en escenarios especializados a nivel regional y nacional, lo que restringe sus oportunidades de exposición y desarrollo profesional.
La situación existente en Sucre es aún más compleja debido a barreras socioeconómicas que dificultan el acceso de la población a eventos culturales y la participación activa en actividades artísticas. La falta de programas de formación continua en gestión cultural y producción artística afecta la calidad y el alcance de las producciones locales, limitando el potencial de los artistas para mejorar sus habilidades y expandir sus audiencias. Las políticas culturales, aunque presentes, no se implementan de manera efectiva, resultando en un apoyo desigual y limitado para las iniciativas culturales. Este escenario contribuye a una baja visibilidad de los artistas locales, restringiendo su desarrollo profesional y su capacidad para generar ingresos, lo que a su vez desincentiva la producción artística. 
La rica herencia cultural de Sucre no</t>
  </si>
  <si>
    <t>Fortalecer el apoyo económico y logístico para financiar y apoyar la participación de artistas, escritores y otros agentes culturales en ferias, festivales y residencias artísticas, crear los espacios físicos y digitales para exposiciones, muestras y eventos culturales.</t>
  </si>
  <si>
    <t>Reporte Ficha actualizada del proyecto_29072026222404.xlsx</t>
  </si>
  <si>
    <t>20170000020006</t>
  </si>
  <si>
    <t>2017</t>
  </si>
  <si>
    <t>Mejorar la conectividad vial entre los municipios de El Roble, Caimito y San Marcos en el Departamento de Sucre.</t>
  </si>
  <si>
    <t>Difícil conectividad vial entre los municipios de El Roble, Caimito y San Marcos en el departamento de sucre.</t>
  </si>
  <si>
    <t>Actualmente el alto deterioro que presenta la Vía Las Tablitas – Nueva Estación – San Marcos que comunica los municipios de El Roble , Caimito y San Marcos, demuestra el mal estado en que se encuentra la red vial Terciaria en el Departamento ; hecho que se debe en gran parte a la falta de mantenimiento periódico y rutinario durante los últimos años, y a la inexistencia de una adecuada capa de rodadura, lo cual hace que la circulación por esta vía sea imposible especialmente en épocas de invierno donde se crean problemas de intransitabilidad, se produce fraccionamiento de la vía y dificultad en la comercialización de los productos entre los centros urbanos y los de producción. Ahora, al problema de la superficie en mal estado se agrega la inexistencia de obras de drenaje que permitan controlar las aguas adecuadamente, sin generar inundaciones por las zonas aledañas. Estas dificultades impiden el acceso en forma cómoda y segura de los diferentes corregimientos de la zona al núcleo urbano, además se ve reflejada en los altos costos de la actividad productiva en la zona ya que es una vía de articulación muy importante debido a su gran impacto productivo, ya que en este tramo se cultivan y comercializan muchos productos agrícolas, que pueden ser comercializados en la ciudad – capital del Departamento de Sucre. Al no tomar las medidas necesarias para solucionar la problemática de la vía Las tablitas - Nueva Estación - San Marcos estas sufrirán un mayor deterioro, el tiempo de viaje y los costos de operación vehicular aumentarán, y la comunicación física entre el área urbana y rural se perderá.</t>
  </si>
  <si>
    <t>Caimito, El Roble, San Marcos</t>
  </si>
  <si>
    <t>Construir y rehabilitar obras de drenaje en la vía.</t>
  </si>
  <si>
    <t>2402044</t>
  </si>
  <si>
    <t>Puente construido en vía terciaria</t>
  </si>
  <si>
    <t>Puente construido en vía terciaria existente</t>
  </si>
  <si>
    <t>Mejorar la malla vial que comunica los municipios de El Roble, Caimito y San Marcos en el Departamento de Sucre.</t>
  </si>
  <si>
    <t>Reporte Ficha actualizada del proyecto_29072026220752.xlsx</t>
  </si>
  <si>
    <t>Aumentar la productividad y calidad de los productos artesanales ofrecidos por los Artesanos Productores de caña flecha, hilos y hamaca del municipio de Sampués</t>
  </si>
  <si>
    <t>Bajo nivel de productividad y comercialización de productos relacionados a su actividad de emprendimiento</t>
  </si>
  <si>
    <t xml:space="preserve">En el Municipio de Sampues, basa un renglón importante de su economía en la elaboración y comercialización de productos artesanales como la madera, caña flecha e hilados, son varias las asociaciones existentes que han luchado para preservar el legado ancestral y seguir con la elaboración d estos productos para ofrecerlos a nivel local, departamental y nacional, sin embargo, sus actividades se ven limitadas por la poca oportunidad de adquirir insumos que le permitan aumentar su productividad.  El proyecto presenta una alternativa de solución, con la implementación y puesta en marcha del fortalecimiento a las asociaciones de artesanos de caña flecha e hilanderas con el suministro de insumos que permitan elaborar sus artesanías de manera más eficiente y diversa obteniendo mayor productividad.
Material de trabajo:  una persona idónea para esta actividad deberá desarrollarla contando con los elementos materiales indispensables, es decir, con el equipo e insumos adecuado, que le ayude a ofrecer una mayor variedad de productos.  
</t>
  </si>
  <si>
    <t>Mejorar la calidad de los productos ofrecidos</t>
  </si>
  <si>
    <t>Reporte Ficha actualizada del proyecto_03082026230053.xlsx</t>
  </si>
  <si>
    <t>202500000030411</t>
  </si>
  <si>
    <t>Mejorar la capacidad operativa del Consejo Territorial de Planeación del departamento de Sucre.</t>
  </si>
  <si>
    <t>Débil capacidad operativa del Consejo territorial de Planeación del Departamento de Sucre.</t>
  </si>
  <si>
    <t>La situación actual del Consejo Territorial de Planeación del Departamento de Sucre se caracteriza por una capacidad operativa limitada, lo cual afecta su habilidad para cumplir de manera efectiva con sus funciones de planificación y gestión territorial. 
Este déficit en su capacidad operativa se manifiesta en la falta de personal especializado, insuficiencia de recursos técnicos, y carencia de infraestructura adecuada para llevar a cabo reuniones, análisis de datos y seguimiento de proyectos. Como resultado, el Consejo enfrenta serias dificultades para coordinar y ejecutar acciones que promuevan el desarrollo sostenible y la cohesión social.
Además, la baja capacidad operativa del Consejo limita su participación en los procesos de toma de decisiones y reduce su capacidad de respuesta ante las necesidades urgentes de las comunidades. Esta situación genera un impacto negativo en la efectividad de las políticas públicas, dado que el Consejo no puede proporcionar el soporte técnico necesario ni articular de manera eficiente los intereses de las distintas localidades. La falta de recursos y la estructura organizativa debilitada han llevado a una pérdida de confianza por parte de los actores locales, quienes perciben una desconexión entre el Consejo y la realidad de sus territorios, lo cual refuerza la necesidad urgente de fortalecer la operatividad de esta.</t>
  </si>
  <si>
    <t>Mejorar las estrategias de capacitación, equipamiento y seguimiento operativo para los miembros del Consejo Territorial de Planeación del Departamento de Sucre.</t>
  </si>
  <si>
    <t>Reporte Ficha actualizada del proyecto_29072026221634.xlsx</t>
  </si>
  <si>
    <t>Fortalecer los procesos de salvaguardia y fomentar la apropiación social del patrimonio cultural asociado al Festival Riano Sabanero en el municipio de Caimito, Sucre</t>
  </si>
  <si>
    <t>Debilitamiento de los procesos de salvaguardia y limitada apropiación social del patrimonio cultural asociado al Festival Riano Sabanero en el municipio de Caimito, Sucre</t>
  </si>
  <si>
    <t>El municipio de Caimito posee en el Festival Riano Sabanero un patrimonio de valor inestimable que, sin embargo, padece de una crisis de visibilidad y transmisión técnica. El problema central se define como el debilitamiento de los procesos de salvaguardia y la limitada apropiación social del patrimonio cultural asociado al festival. Esta situación no es producto de un solo factor, sino de una convergencia de carencias estructurales que amenazan la memoria colectiva del municipio.
En primer lugar, la inexistencia de herramientas de interpretación del patrimonio en el espacio público. Actualmente, un ciudadano o visitante que recorre el municipio de Caimito no encuentra hitos, señalética o narrativas visuales que le permitan comprender la importancia del festival. Esta invisibilidad del patrimonio inmaterial en el entorno físico genera un desapego natural; lo que no se ve y no se explica, difícilmente se valora. La falta de una ruta narrativa visual y de soportes tecnológicos que cierren la brecha entre la tradición y la era digital deja al festival anclado en la oralidad vulnerable, sin soportes que garanticen su permanencia en la memoria urbana.
En segundo lugar, se identifica la ausencia de un mapeo de actores actualizado y de estrategias de socialización masiva que dignifiquen al portador. Al no tener plenamente identificados a los maestros y sabedores bajo criterios técnicos, la gestión pública de la cultura se vuelve dispersa. El efecto directo de estas causas es un creciente desinterés de la población juvenil, quienes, al no encontrar lenguajes contemporáneos (como el muralismo o contenidos multimedia) vinculados a su identidad, terminan por adoptar patrones culturales foráneos. Esto produce una ruptura en la transmisión de saberes que, de no intervenirse con la urgencia que el presente proyecto propone, derivará en la extinción irreversible de las manifestaciones dancísticas y musicales que hacen de Caimito un territorio único en el departamento de Sucre</t>
  </si>
  <si>
    <t>Implementar herramientas técnicas y tecnológicas para la interpretación del patrimonio inmaterial</t>
  </si>
  <si>
    <t xml:space="preserve">Servicio de asistencia técnica en el manejo y gestión del patrimonio arqueológico, antropológico e histórico.     (Producto principal del proyecto) </t>
  </si>
  <si>
    <t>Reporte Ficha actualizada del proyecto_03082026224807.xlsx</t>
  </si>
  <si>
    <t>Fortalecer el deporte asociado y de alto rendimiento en el departamento de Sucre.</t>
  </si>
  <si>
    <t>Se observa que en el departamento de sucre existe una notable falta de programas y proyectos estratégicos que permita tener una mayor cobertura a nivel departamental, permitiendo el cubrimiento de los 26 municipios que componen el departamento. Esta deficiencia ha representado un obstáculo significativo para lograr un impacto a nivel de resultados deportivos a nivel nacional, llámese en juegos Intercolegiados, Juegos nacionales de mayores y juegos nacionales de la juventud, de igual forma en la cantidad de deportistas sucreños que representan a Colombia en torneos de carácter Internacionales, como lo son los juegos olímpicos, panamericanos, suramericanos, juegos bolivarianos, En este sentido el Instituto, enfatiza en la suma de esfuerzos para construir, dinamizar y fortalecer los procesos hacia la obtención de resultados positivos en los diferentes ligas del departamento de sucre; para lo cual se requiere de una colaboración y practica de buenos hábitos en nuestros deportistas y eso contribuye al mejoramiento de la comunidad a nivel general. 
Por otra parte, en la actualidad los jóvenes del Departamento de Sucre crecen en un entorno lleno de peligros sociales tales como las drogas, el alcoholismo, la prostitución y la delincuencia juvenil. Estos comportamientos peligrosos son debidos en gran medida a la falta de espacios y escenarios para el ejercicio del deporte, la creación y el aprovechamiento del tiempo libre. Las formas como se desarrolla el deporte, entre las cuales se encuentra el deporte formativo, deporte social comunitario, deporte universitario, deporte asociado, deporte de alto rendimiento, deporte aficionado y deporte profesional; en este orden la presente necesidad obedece al Deporte asociado y de altos logros,  que es el conjunto de Actividades como son los juegos departamentales y para departamentales, reservas deportivas, deportista apoyado, apoyo a ligas del departamento y fortalecimiento del equipo de ciencias aplicadas del deporte en sucre.</t>
  </si>
  <si>
    <t>Generar programas de formación y capacitación que permitan  Mejorar las condiciones de preparación deportiva de los atletas de manera integral.</t>
  </si>
  <si>
    <t>Reporte Ficha actualizada del proyecto_03082026224030.xlsx</t>
  </si>
  <si>
    <t>2024002700099</t>
  </si>
  <si>
    <t>Fortalecer el apoyo a los jóvenes que pertenecen al sistema de participación juvenil en el departamento de Sucre.</t>
  </si>
  <si>
    <t>Deficientes estrategias y herramientas como parte del apoyo a prestar a los jóvenes que pertenecen al sistema de participación juvenil en el departamento de Sucre.</t>
  </si>
  <si>
    <t xml:space="preserve">La juventud ha puesto de presente la cruda realidad que siguen enfrentando en nuestro país y que refleja las circunstancias de exclusión, desigualdad, marginalidad y falta de oportunidades que no les permite tener un presente y mucho menos un futuro. En efecto, un buen porcentaje de jóvenes en el país ni estudia ni trabaja (los nini). Según datos del Departamento Administrativo Nacional de Estadística -
DANE, en el año 2017 el 28.6% de los jóvenes ni trabajaban ni estudiaban; en el año 2020 esta cifra aumentó a 38.9%. 
En ese contexto de adversidades, de demandas y propuestas de los y las jóvenes, de reclamar escenarios de diálogo y negociación con las autoridades públicas para garantizar una vida digna, como merece cualquier colombiano y colombiana, es notoria la puesta en marcha del Sistema Nacional de Juventudes en el país mediante la aplicación de la Ley Estatutaria 1885 del 1 de marzo de 2018 (de acuerdo a la norma esta Ley se debió aplicar en el 2020), Ley que modifica el Estatuto de Ciudadanía Juvenil ( Ley 1622 de 2013). Este Sistema contempla la
intervención de organizaciones, redes, plataformas y jóvenes en escenarios de participación como los Consejos de Juventud, Consejo Nacional, Consejos Departamentales, Consejos Municipales, Distritales y Locales; las Plataformas departamentales, municipales, distritales y locales de Juventud y el Consejo Nacional de Políticas Públicas de Juventud.
En ese horizonte, garantizar los insumos necesarios para la operatividad del sistema de participación juvenil, así como los estímulos de carácter recreativo, educativo y cultural que le otorga la ley, resultan de vital importancia para la administración departamental en aras de garantizar los derechos de los jóvenes de nuestro territorio. 
</t>
  </si>
  <si>
    <t>Asignar los recursos necesarios para la entrega de elementos de apoyo y estímulos de carácter recreativo, educativo y cultural</t>
  </si>
  <si>
    <t>Reporte Ficha actualizada del proyecto_29072026221048.xlsx</t>
  </si>
  <si>
    <t>Reporte Ficha actualizada del proyecto_29072026221058.xlsx</t>
  </si>
  <si>
    <t>Generar espacios a los pequeños productores agropecuarios del departamento de Sucre para la promoción y comercialización de sus productos Agropecuarios.</t>
  </si>
  <si>
    <t>Insuficientes espacios para la promoción y comercialización de productos agropecuarios por parte de los pequeños productores del departamento de Sucre.</t>
  </si>
  <si>
    <t>En el departamento de Sucre, la actividad agropecuaria representa una de las principales fuentes de empleo e ingresos rurales. Sin embargo, la mayoría de los pequeños productores enfrentan limitaciones significativas para acceder a mercados formales y consolidar procesos comerciales sostenibles.
Los espacios destinados a la promoción, exhibición y comercialización (ferias, mercados campesinos, centros de acopio, vitrinas comerciales y canales cortos de comercialización) son insuficientes, irregulares o inexistentes en varios municipios. Esto obliga a los productores a vender sus cosechas a intermediarios bajo condiciones desfavorables en términos de precio, oportunidad y volumen.
Además, los productores enfrentan barreras logísticas y de articulación institucional, lo que reduce su capacidad de posicionar sus productos y mejorar su competitividad.</t>
  </si>
  <si>
    <t>Generar espacios de promoción y divulgación para emprendedores del departamento de Sucre.</t>
  </si>
  <si>
    <t>Reporte Ficha actualizada del proyecto_03082026231738.xlsx</t>
  </si>
  <si>
    <t>Mejorar la gestión de los procesos educativos y administrativos en los establecimientos educativos oficiales de los municipios no certificados
del departamento de Sucre</t>
  </si>
  <si>
    <t>Gestión ineficiente y obsoleta de los procesos educativos y administrativos en los establecimientos educativos oficiales de los municipios no certificados del Departamento de Sucre</t>
  </si>
  <si>
    <t>La gestión ineficiente y obsoleta de los procesos educativos y administrativos en los establecimientos oficiales de los municipios no certificados del Departamento de Sucre, lejos de ser un simple inconveniente, representa un obstáculo sistémico que limita el desarrollo académico y administrativo de las instituciones, perpetuando un ciclo de ineficiencia que afecta a toda la comunidad educativa.
La raíz de esta problemática reside en la ausencia de un sistema de gestión de información académica y administrativa. A diferencia de los sistemas modernos que centralizan y automatizan las tareas, estas escuelas operan con métodos manuales y/o sistemas obsoletos, heredados de una era predigital. Esto implica que cada paso, desde la matrícula inicial de un estudiante hasta la entrega de su boletín de calificaciones, se maneja de forma obsoleta.
Este enfoque tiene consecuencias directas y profundas. Los docentes y el personal administrativo se ven forzados a invertir un tiempo considerable en tareas repetitivas como la transcripción de notas, el diligenciamiento de formularios y el archivo físico de documentos. Este tiempo, que debería dedicarse a la calidad pedagógica, se consume en una labor puramente administrativa. Además, el manejo manual de los datos incrementa exponencialmente la probabilidad de errores humanos, lo que compromete la exactitud y la confiabilidad de la información académica. La información fragmentada y los registros inexactos no solo dificultan la toma de decisiones estratégicas por parte de los directivos, sino que también generan desconfianza en la comunidad educativa.</t>
  </si>
  <si>
    <t>Implementar un sistema de gestión de información académica y administrativa que permita la digitalización, centralización y automatización de los procesos educativos en las instituciones beneficiarias</t>
  </si>
  <si>
    <t xml:space="preserve">Servicio de información para la gestión de la educación inicial y preescolar en condiciones de calidad     (Producto principal del proyecto) </t>
  </si>
  <si>
    <t>Número de sistemasde reporte de información</t>
  </si>
  <si>
    <t>Reporte Ficha actualizada del proyecto_29072026223639.xlsx</t>
  </si>
  <si>
    <t>2024002700158</t>
  </si>
  <si>
    <t>Incrementar la accesibilidad y calidad en la prestación del servicio eléctrico en Sucre.</t>
  </si>
  <si>
    <t>Baja accesibilidad y calidad en la prestación del servicio eléctrico en el Departamento del Sucre.</t>
  </si>
  <si>
    <t>En el departamento de Sucre se enfrenta una falta de información suficiente para el desarrollo de fuentes de energías renovables, ya que se requieren diversos estudios para determinar la viabilidad de los proyectos. Adicionalmente, existen dificultades para el acceso a la infraestructura eléctrica del Sistema Integrado Nacional, relacionadas con la asignación de puntos de conexión. Actualmente, hay un alto número de requisitos para que estos sean otorgados, con pocos actores que posean el conocimiento necesario para cumplirlos y una alta competencia para obtener los permisos.
Estos factores resultan en una baja accesibilidad y calidad en la prestación del servicio eléctrico en el departamento de Sucre, con una oferta deficiente del servicio de energía eléctrica. De acuerdo con el Índice Multidimensional de Pobreza Energética (IMPE, 2022), Sucre se encuentra entre los departamentos más vulnerables frente a la pobreza energética. El 50,7 % del departamento se encuentra en una situación de pobreza energética, caracterizada por el acceso limitado y la baja calidad del suministro, al que se le atribuye el 42,7% de esta condición. Asimismo, el análisis de interrupciones en el suministro eléctrico revela que Sucre experimenta condiciones desfavorables, ubicándose como el segundo departamento con mayor duración de interrupciones, alcanzando un promedio de 91,3 horas, según el informe más reciente de la Superintendencia de Servicios Públicos Domiciliarios (SSDD, 2022).
Esto tiene diversos efectos tanto sobre la población como sobre las entidades territoriales de Sucre. En el índice de competitividad, su calificación en el rubro de costos de la energía ha experimentado un deterioro significativo, pasando de obtener un indicador de 9,62 en 2020 a tan solo 2,50 en 2023, lo que indica un alza en los costos. Además, ha habido inconformidades por parte de los usuarios por las interrupciones de energía frecuentes.</t>
  </si>
  <si>
    <t>Desarrollar un análisis detallado de las condiciones de la infraestructura eléctrica existente para facilitar la integración de la planta de energía fotovoltaica al Sistema Integrado Nacional.</t>
  </si>
  <si>
    <t xml:space="preserve">Servicios de apoyo a la implementación de fuentes no convencionales de energía      (Producto principal del proyecto) </t>
  </si>
  <si>
    <t>Realizar estudios de prefactibilidad y factibilidad que proporcionen la información técnica y económica necesaria para el desarrollo de proyectos de energía fotovoltaica en el departamento del Sucre.</t>
  </si>
  <si>
    <t>Reporte Ficha actualizada del proyecto_29072026220520.xlsx</t>
  </si>
  <si>
    <t>Fortalecer la capacidad institucional, de gobernanza y operativa del Centro de Innovación y Productividad- CIP del Departamento de Sucre.</t>
  </si>
  <si>
    <t>Limitada operación institucional del Centro de Innovación y Productividad- CIP del Departamento de Sucre.</t>
  </si>
  <si>
    <t xml:space="preserve">El Departamento de Sucre cuenta con un Centro de Innovación y Productividad- CIP dotado de infraestructura física especializada y con un marco estratégico definido, que incluye modelo de gobernanza, estructura organizacional y líneas misionales, producto de una inversión pública departamental orientada al fortalecimiento de la innovación, la productividad y la competitividad territorial.
Sin embargo, el CIP no ha logrado entrar en operación institucional efectiva debido a la ausencia de una estructura operativa consolidada y de talento humano especializado que permita ejecutar sus funciones misionales, operar la infraestructura y los equipos, activar el portafolio de servicios y dinamizar la articulación con los actores del ecosistema regional de innovación.
Esta situación limita la implementación del modelo de gobernanza definido, genera riesgos de subutilización y deterioro de la infraestructura y restringe la capacidad del Departamento para transformar la inversión realizada en resultados concretos de desarrollo productivo, innovación y competitividad para el territorio.
</t>
  </si>
  <si>
    <t>Fortalecer la operatividad institucional del Centro de Innovación y Productividad- CIP del Departamento deSucre.</t>
  </si>
  <si>
    <t xml:space="preserve">Servicio de asistencia técnica para la generación y formalización de empresa </t>
  </si>
  <si>
    <t>Número de planes</t>
  </si>
  <si>
    <t xml:space="preserve">Servicio de asesoría técnica para el emprendimiento </t>
  </si>
  <si>
    <t>Reporte Ficha actualizada del proyecto_03082026222012.xlsx</t>
  </si>
  <si>
    <t>Aumentar la capacidad de respuesta de la Gobernación de Sucre para implementar de manera efectiva la Ley 1448 de 2011.</t>
  </si>
  <si>
    <t>Baja capacidad de respuesta de la Gobernación de Sucre para implementar la Ley 1448 de 2011 de manera efectiva.</t>
  </si>
  <si>
    <t>La Gobernación de Sucre enfrenta una serie de desafíos importantes en la implementación de la Ley 1448 de 2011, cuyo propósito es garantizar la reparación integral a las víctimas del conflicto armado en Colombia. Actualmente, la capacidad de respuesta de la Gobernación es limitada, principalmente debido a la insuficiencia de personal técnico especializado, lo que ha derivado en una atención insuficiente y en retrasos significativos en la asistencia y reparación a las víctimas. Esta situación afecta directamente a la operatividad de la Mesa de Participación Efectiva de Víctimas, espacio crucial para asegurar la representación y la participación activa de las víctimas en los procesos de reparación y toma de decisiones.
La escasez de este personal se traduce en una operatividad restringida que impide el desarrollo y la gestión eficiente de los programas de reparación, asistencia y acompañamiento. Los procesos administrativos y legales se ven ralentizados, lo que dificulta la implementación adecuada de las políticas de atención y genera retrasos en la ejecución de medidas de justicia transicional. La falta de una planificación estratégica para la asignación de recursos humanos y financieros profundiza el problema, limitando la capacidad de la Gobernación para abordar la creciente demanda de servicios de manera efectiva y sostenible.
Seguir en el documento técnico...</t>
  </si>
  <si>
    <t>Ampliar la operatividad mediante la contratación de personal técnico especializado en la atención a víctimas</t>
  </si>
  <si>
    <t>Reporte Ficha actualizada del proyecto_29072026212609.xlsx</t>
  </si>
  <si>
    <t>Mejorar las operaciones de las fuerzas militares, Policía, Guarda costa, y Migración en el Departamento de Sucre</t>
  </si>
  <si>
    <t>Deficientes operaciones de las fuerzas militares, Policía, Guarda costa, y Migración en el Departamento de Sucre.</t>
  </si>
  <si>
    <t xml:space="preserve">El Grupo Armado Organizado (GAO) Clan del Golfo mantiene un fuerte control territorial en diversas subregiones de Sucre, promoviendo actividades ilícitas como homicidios selectivos, extorsiones, hurtos y desplazamientos forzados. Su accionar ha incrementado la violencia y debilitado la seguridad en el departamento.
Actualmente, se presentan deficientes operaciones de las Fuerzas Militares, Policía, Guarda Costas y Migración en el departamento de Sucre, lo que limita la capacidad de respuesta ante estas amenazas. Esto se debe a insuficientes despliegues para realizar operaciones de control territorial, causados principalmente por la falta de equipamiento adecuado para ejecutar acciones tácticas eficientes.
Como consecuencia, ha aumentado la criminalidad, el hurto al comercio y la población civil, y los casos de secuestro en contra de la comunidad sucreña. A su vez, estos factores han generado la pérdida de la percepción de seguridad, el debilitamiento de la economía local y el crecimiento de los índices delictivos.
Para enfrentar esta situación, se requiere fortalecer la operatividad de las fuerzas de seguridad mediante la dotación de equipamiento moderno, permitiendo mejorar la capacidad de respuesta, recuperar el control territorial y garantizar la seguridad ciudadana.
</t>
  </si>
  <si>
    <t>Aumentar los despliegues para realizar operaciones de las fuerzas militares, Policía, Guarda costa y Migración para control territorial en el departamento de sucre.</t>
  </si>
  <si>
    <t>Reporte Ficha actualizada del proyecto_29072026223527.xlsx</t>
  </si>
  <si>
    <t>2021002700194</t>
  </si>
  <si>
    <t>Mejorar la Prestación Insuficiente del servicio del sistema de acueducto en el municipio de la Union</t>
  </si>
  <si>
    <t>Prestación Insuficiente del servicio del sistema de acueducto en el municipio de la Union</t>
  </si>
  <si>
    <t xml:space="preserve">actualmente la prestación del servicio de acueducto en el municipio de la unión presenta algunas deficiencias que hacen que el servicio sea frecuenciado y no tenga una cobertura del 100%. El caudal explotado en los pozos profundo no es suficiente para abastecer de manera continua a  la población, el almacenamiento requerido esta por encima del almacenamiento existente, haciendo que el sistema sea vulnerable y se vea afectado por cortes en servicio de energía. Las redes de distribución no tienen cobertura el 100% por lo que muchas de las viviendas se conecten de forma ilegal al sistema. El sistema no cuenta con Micromedición lo cual magnifica la demanda ya que los usuarios no tienen un control en el consumo. Todo lo anterior se refleja en que los usuarios recurren a almacenamientos en sus viviendas que generalmente no cumplen con las condiciones de salubridad mínimas influyendo de esta manera en la salud de las personas en especial de niños y personas de la tercera edad.								
</t>
  </si>
  <si>
    <t>Mejorar continuidad en la prestación del servicio de acueducto</t>
  </si>
  <si>
    <t>400301703</t>
  </si>
  <si>
    <t>Red de distribución optimizada</t>
  </si>
  <si>
    <t>400301706</t>
  </si>
  <si>
    <t>Conexiones domiciliarias optimizadas</t>
  </si>
  <si>
    <t>400301701</t>
  </si>
  <si>
    <t>Personas beneficiadas con proyectos que mejoran provisión, calidad y/o continuidad de los servicios de acueducto</t>
  </si>
  <si>
    <t>400301702</t>
  </si>
  <si>
    <t>Plantas de tratamiento de agua potable optimizadas</t>
  </si>
  <si>
    <t>Reporte Ficha actualizada del proyecto_04082026211936.xlsx</t>
  </si>
  <si>
    <t>202500000039504</t>
  </si>
  <si>
    <t>Fortalecer la capacidad de gestión, coordinación y comunicación de información en tiempo real para la activación y operación efectiva de los sistemas de alerta temprana ante emergencias en el Departamento de Sucre.</t>
  </si>
  <si>
    <t>Limitada capacidad de gestión, coordinación y comunicación de información en tiempo real para la activación y operación efectiva de los sistemas de alerta temprana ante emergencias en el Departamento de Sucre.</t>
  </si>
  <si>
    <t xml:space="preserve">La Secretaría Departamental de Gestión del Riesgo de Desastres de Sucre enfrenta serias limitaciones en la gestión, coordinación y comunicación de la información en tiempo real ante desastres naturales y eventos antrópicos. Esta debilidad compromete la capacidad de activar de manera oportuna los sistemas de alerta temprana y de coordinar una respuesta efectiva entre el nivel departamental y los 26 municipios del territorio. Sucre es altamente vulnerable a fenómenos climáticos extremos y riesgos antrópicos, como inundaciones, sequías, deslizamientos, vendavales, olas de calor, incendios forestales y derrames de sustancias peligrosas.
Actualmente, el flujo de información sobre emergencias depende principalmente de canales informales como llamadas telefónicas y mensajes de WhatsApp enviados por los enlaces municipales. Este sistema no estructurado provoca problemas críticos:
Retrasos en la activación de respuestas y en la asignación de recursos, Duplicidad y dispersión de la información, dificultando su análisis y priorización, Ausencia de trazabilidad y registro sistemático de los eventos, lo que impide un seguimiento eficiente y la evaluación posterior de la respuesta. Baja interoperabilidad entre la Secretaría y los municipios, lo que debilita la articulación institucional. Las limitaciones actuales reducen la efectividad de los sistemas de alerta temprana, ya que la información no se centraliza ni valida para la toma inmediata de decisiones. La ausencia de una plataforma tecnológica interoperable impide el intercambio en tiempo real con organismos de socorro, retrasando protocolos y aumentando el riesgo para las comunidades. Esto provoca mayor exposición y pérdida de vidas, daños a infraestructura y bienes, dificultades para rendir cuentas e ineficiencia en la asignación de recursos. Ante ello, es urgente implementar una aplicación móvil que centralice y priorice reportes, mejore la interoperabilidad entre municipios y la Secretaría Departamental.
</t>
  </si>
  <si>
    <t>Implementar un sistema digital unificado que reemplace los canales informales de reporte (como WhatsApp y llamadas).</t>
  </si>
  <si>
    <t xml:space="preserve">"Servicio de monitoreo y seguimiento para la gestión del riesgo"     (Producto principal del proyecto) </t>
  </si>
  <si>
    <t>Reporte Ficha actualizada del proyecto_04082026211828.xlsx</t>
  </si>
  <si>
    <t>2021002700388</t>
  </si>
  <si>
    <t>Mejorar el tránsito vehicular en la zona urbana del municipio de San Benito Abad</t>
  </si>
  <si>
    <t>Bajos niveles de movilidad en el tránsito vehicular en la zona urbana del municipio de San Benito Abad</t>
  </si>
  <si>
    <t>Actualmente en los sectores en estudio se presenta dificultad en la movilidad y bajo servicio en las vías, debido al mal estado de las mismas,
encontrándose intransitables o con restricción de tránsito, considerando el alto deterioro de la superficie de rodadura, drenaje superficial
deficiente, construcción sin consideraciones técnicas.
Esta situación genera alto riesgo en la población en general generando aumento en los tiempos de viaje, ocasionando disminución del acceso a los productos en los sectores afectados. Así como también, congestión vial y daños frecuentes en los vehículos particulares y de transporte público, ocasionando mayores costos de movilización y operación de los vehículos. Por otra parte, esta situación afecta el paisaje urbano, deteriorando la imagen favorable del municipio.</t>
  </si>
  <si>
    <t>Reporte Ficha actualizada del proyecto_03082026224825.xlsx</t>
  </si>
  <si>
    <t>Bajo posicionamiento del destino turístico Sucre en los mercados nacional e internacional</t>
  </si>
  <si>
    <t xml:space="preserve">El mediano posicionamiento del Departamento de Sucre como destino turístico, se debe principalmente a la explotación del turismo de sol y 
playa en el Golfo de Morrosquillo, cuyo municipio más conocido es el municipio de Coveñas, pero también en el departamento se viene 
explotando el turismo cultural y el turismo de naturaleza, sin embargo, es evidente el escaso relacionamiento comercial entre prestadores de 
servicios turísticos de Sucre y los empresarios de destinos emisivos, así como la deficiente visibilización de los atractivos turísticos de Sucre 
principalmente en los tipos de turismo de Naturaleza y Cultural, provocando que se gestionen pocos espacios de promoción de estos 
destinos turísticos, así como de las empresas prestadoras de servicios turísticos, complementarios y de apoyo generando así bajo 
posicionamiento del departamento de Sucre como destino turístico en los mercados nacional e internacional; esta problemática conlleva 
efectos a corto, mediano y largo plazo para la competitividad del departamento dando como resultado poca afluencia de viajeros a los 
destinos turísticos del departamento de Sucre y por lo tanto disminución de ingresos a empresas y comunidades del sector Turismo en el 
departamento de Sucre. </t>
  </si>
  <si>
    <t>Reporte Ficha actualizada del proyecto_29072026222239.xlsx</t>
  </si>
  <si>
    <t>202600000015544</t>
  </si>
  <si>
    <t>Fortalecer el posicionamiento del destino turístico Sucre en mercados nacionales estratégicos y consolidar el Golfo de Morrosquillo como principal puerta de entrada turística del departamento.</t>
  </si>
  <si>
    <t>Bajo posicionamiento del destino turístico Sucre en el mercado turístico estratégico del departamento de Antioquia</t>
  </si>
  <si>
    <t>El Departamento de Sucre cuenta con activos turísticos altamente diferenciados dentro del Caribe colombiano. El Golfo de Morrosquillo concentra la principal actividad turística departamental mediante una oferta consolidada de turismo de sol y playa, experiencias náuticas, gastronomía costera y turismo vacacional. Paralelamente, territorios como Montes de María, Mojana, San Jorge y las Sabanas poseen un importante potencial en turismo cultural, ecoturismo, turismo comunitario y experiencias patrimoniales.
No obstante, esta diversidad turística no ha sido integrada de manera estratégica dentro de una narrativa territorial sólida que permita posicionar a Sucre como un destino competitivo y articulado frente a otros destinos del Caribe colombiano.
Asimismo, el departamento presenta debilidades relacionadas con promoción turística institucional, participación en ferias especializadas y comercialización de productos turísticos integrados. La limitada presencia en plataformas nacionales de promoción ha reducido las oportunidades de posicionamiento del destino frente a mercados estratégicos como Antioquia, Bogotá y el Eje Cafetero.
De acuerdo con el Registro Nacional de Turismo, Sucre cuenta con más de 1.200 prestadores de servicios turísticos registrados entre hoteles, operadores, restaurantes, agencias y prestadores complementarios; sin embargo, gran parte de esta oferta presenta baja articulación comercial y limitada presencia en mercados especializados (MinCIT, 2024). 
Este proyecto busca asistir a la feria turística más representativa del departamento de Antioquia, y con ello generar mayor posicionamiento al destino Sucre dentro de este mercado tan importante en Colombia.</t>
  </si>
  <si>
    <t>Fortalecer la visibilización de los atractivos turísticos de sucre en los tipos de playa, naturaleza y cultural en el mercado del departamento de Antioquia.</t>
  </si>
  <si>
    <t xml:space="preserve">Servicio de apoyo financiero para la promoción turística nacional e internacional     (Producto principal del proyecto) </t>
  </si>
  <si>
    <t xml:space="preserve">Servicio de promoción turística </t>
  </si>
  <si>
    <t>Reporte Ficha actualizada del proyecto_29072026220009.xlsx</t>
  </si>
  <si>
    <t>Garantizar la entrega oportuna y adecuada de las dotaciones de vestido y calzado de labor al personal docente y administrativo de los establecimientos educativos oficiales de los municipios no certificados del Departamento de Sucre</t>
  </si>
  <si>
    <t>Retraso e inadecuada entrega de las dotaciones de vestido y calzado de labor al personal docente y administrativo de los establecimientos educativos oficiales de los municipios no certificados del Departamento de Sucre, lo que afecta el cumplimiento normativo y la calidad de vida de los beneficiarios.</t>
  </si>
  <si>
    <t>La normatividad colombiana establece que los empleadores, públicos o privados, deben suministrar dotación de vestuario y calzado tres veces al año a los trabajadores que devenguen menos de dos salarios mínimos y tengan más de tres meses de vinculación. En el Departamento de Sucre esta obligación se ha venido cumpliendo, pero en los últimos años se han presentado retrasos en la entrega al personal docente y administrativo de los establecimientos educativos oficiales de los municipios no certificados, ocasionados por deficiencias en la gestión administrativa para la aplicación de la norma
Debido a lo anteriormente señalado, se ha venido presentando una inadecuada entrega  de la dotación de vestido y calzado de labor a los trabajadores (docentes y administrativos) en los Establecimientos Educativos de los municipios no certificados en el Departamento de Sucre; esto teniendo en cuenta que dichas dotaciones deben realizarse tres veces por año dentro de las siguientes fechas, la primera de ser entregada el 30 de abril, la segunda el día 31 de agosto y la tercera el 20 de diciembre, lo que hace que la población beneficiaria presenta una baja motivación por la no entrega oportuna de su dotación para el desarrollo de sus actividades como lo estipula la norma reglamentaria, generando consecuencias como incremento en el gasto de sus recursos económicos, por concepto de compra de ropa para laborar, ocasionándoles una disminución significativa de los ingresos netos a sus familias, lo que conlleva a en un desmejoramiento de la calidad de vida de los mismos.</t>
  </si>
  <si>
    <t>1.	Gestionar oportunamente la dotación de vestido y calzado a los docentes y administrativos para el desempeño eficiente de sus labores.</t>
  </si>
  <si>
    <t>Reporte Ficha actualizada del proyecto_03082026223615.xlsx</t>
  </si>
  <si>
    <t>2024002700060</t>
  </si>
  <si>
    <t>Contribuir a mejorar las dinámicas familiares en los hogares del Departamento de Sucre.</t>
  </si>
  <si>
    <t>Aumento de problemas psicosociales que impactan la dinámica familiar en los hogares del departamento de Sucre.</t>
  </si>
  <si>
    <t xml:space="preserve">Según datos de algunas organizaciones y entidades gubernamentales, se está observando un aumento de conflictos y tensiones en muchas familias de la región, lo que está afectando negativamente sus relaciones familiares. Además, se han identificado algunos factores que están contribuyendo a esta problemática, como la inestabilidad económica, la falta de empleo, la violencia, los problemas de salud mental, la drogadicción y las dificultades en la comunicación. 
Estos factores están generando una serie de consecuencias negativas en las familias, como la desintegración familiar, el aumento de los casos de violencia intrafamiliar, el deterioro de la salud mental y emocional de los miembros de la familia y la falta de habilidades para la convivencia pacífica y respetuosa. 
En este contexto, es necesario tomar medidas urgentes para abordar esta problemática y promover el fortalecimiento de las familias en el departamento de Sucre, a través de la implementación de programas y actividades que brinden espacios   de interacción familiar, emocional y económico, así como de encuentros familiares que permitan abordar los problemas y conflictos que las afectan.
Es por ello, que se proyecta brindar un espacio que promueva la recreación y la cultura y el emprendimiento  en familias sucreñas, a través de la iniciativa denominada “APOYO PARA LA REALIZACIÓN DE ACTIVIDADES   RECREATIVAS, CULTURALES, Y DE EMPRENDIMIENTO EN EL MARCO DEL MES DE LA FAMILIA 2024 EN EL DEPARTAMENTO DE SUCRE.”
</t>
  </si>
  <si>
    <t>Promover la oferta institucional para la generación de espacios de integración familiar que permitan reconstruir el tejido social.</t>
  </si>
  <si>
    <t>4103005</t>
  </si>
  <si>
    <t>Servicio de asistencia técnica para el emprendimiento</t>
  </si>
  <si>
    <t>410300500</t>
  </si>
  <si>
    <t>Proyectos productivos formulados</t>
  </si>
  <si>
    <t>Reporte Ficha actualizada del proyecto_29072026221928.xlsx</t>
  </si>
  <si>
    <t>Lograr una gestión eficiente y la actualización integral del ecosistema digital cultural de Sucre, que visibilice el patrimonio y potencie el desarrollo territorial</t>
  </si>
  <si>
    <t>Gestión ineficiente y desactualización del ecosistema digital cultural de Sucre, que invisibiliza el patrimonio y limita el desarrollo territorial</t>
  </si>
  <si>
    <t>El sector cultural del departamento de Sucre enfrenta una crisis de visibilidad debido a la profunda brecha entre la riqueza de sus manifestaciones artísticas y la obsolescencia de sus herramientas de gestión. Actualmente, el ecosistema digital y el Mapa Cultural operan bajo arquitecturas tecnológicas estáticas que no permiten la georreferenciación de precisión ni la interacción en tiempo real. Esta desconexión sistémica invisibiliza el patrimonio de las cinco subregiones, dejando a los creadores de los 26 municipios sin una vitrina técnica que responda a las dinámicas de los mercados nacionales e internacionales.
La raíz de esta problemática se halla en una desarticulación administrativa y técnica que impide consolidar una base de datos unificada. La información fluye de manera fragmentada y manual entre los nodos municipales y la instancia departamental, lo que imposibilita la creación de un censo dinámico. Esta carencia de infraestructura digital no es solo un fallo de software, sino una barrera estructural que margina a los artistas de las zonas rurales y veredas apartadas, condenándolos a un anonimato digital que limita su crecimiento profesional y el acceso a circuitos de comercialización global.
Finalmente, esta deficiencia tecnológica genera una distribución inequitativa de los recursos públicos, ya que la asignación de estímulos se realiza sin datos fidedignos, favoreciendo a los sectores más visibles y excluyendo a las minorías étnicas o comunidades rurales. El efecto más crítico es el riesgo inminente de pérdida de la memoria histórica y los saberes ancestrales, los cuales carecen de un registro digital que asegure su salvaguarda. En conclusión, Sucre posee un capital cultural inmenso que se encuentra atrapado en una infraestructura del pasado, urgiendo una transformación digital que garantice su sostenibilidad y trascendencia.</t>
  </si>
  <si>
    <t>Lograr la modernización tecnológica y metodológica de los sistemas de información y la cartografía cultural del departamento</t>
  </si>
  <si>
    <t xml:space="preserve">Servicio de información actualizado     (Producto principal del proyecto) </t>
  </si>
  <si>
    <t>Reporte Ficha actualizada del proyecto_04082026211812.xlsx</t>
  </si>
  <si>
    <t>202400000004840</t>
  </si>
  <si>
    <t>Fortalecer institucionalmente la gestión empresarial de los servicios públicos de acueducto, alcantarillado las zona urbana de los municipios de Morroa, San Luis de Sincé, Los Palmitos y San Benito Abad del Departamento de Sucre</t>
  </si>
  <si>
    <t>Baja gestión empresarial de los servicios públicos de acueducto, alcantarillado las zona urbana de los municipios de Morroa, San Luis de Sincé, Los Palmitos y San Benito Abad</t>
  </si>
  <si>
    <t>En el departamento de Sucre, la cobertura general de acueducto se encuentra cerca del 80%, siendo las zonas rurales las de menos acceso al servicio, la cobertura de alcantarillado y aseo presenta deficiencias tanto en zonas rurales como urbanas. La continuidad del servicio es de aproximadamente 5 h/día y no todos los municipios consumen agua apta para consumo humano lo que refleja la necesidad de inversiones en más infraestructura y en fortalecimiento institucional de tal manera que se logre que ejerzan el control de la calidad del agua tal como lo establece la resolución 2115 de 2007 expedida por los Ministerios de La Protección Socia
Los municipios de Morroa, Los Palmitos y San Benito Abad, cuentan con empresas en riesgo alto, frente a la Superintendencia de Servicios Públicos Domiciliarios SSPD lo cual trasciende en deficiencias desde lo Institucional, Administrativo, Comercial, Financiero y Técnico operativo.
Lo anterior coloca a los Municipios en mención, en riego de intervención y que a si mismo se vea afectada la prestación de los servicios
públicos domiciliarios. 
El personal de estos prestadores desconoce la regulación de los servicios públicos de acueducto y alcantarillado y no se encuentran capacitados para realizar una buena gestión administrativa, comercial, financiera y operativa en beneficios de los usuarios que se atienden en cada uno de los municipios para prestar un servicio con calidad, continuidad y cobertura establecidos en la normatividad colombiana.
Los prestadores no cuentan con la documentación necesaria exigida para la prestación de los servicios públicos, incumpliendo la regulación vigente, que los ubica en un nivel de riesgo alto ya que el personal no se encuentra capacitado para atender los requerimientos de los entes de control y vigilancia, al no tener los documentos de planeación exigidos por los mismos tales como el Plan de Gestión y Resultados, los manuales de contratación, el contrato de prestación de servicios, entre otros.</t>
  </si>
  <si>
    <t>Evaluar la capacidad Institucional, legal, administrativa, comercial, financiera, técnica y operativa de los prestadores de los servicios públicos de acueducto, alcantarillado y aseo.</t>
  </si>
  <si>
    <t>Reporte Ficha actualizada del proyecto_29072026212558.xlsx</t>
  </si>
  <si>
    <t>Aumentar la difusión y promoción de la gestión, tramites, servicios y oferta institucional de la Gobernación de Sucre.</t>
  </si>
  <si>
    <t>Actualmente, existe un flujo de información oficial con las comunidades a través de medios digitales como redes sociales y sitio web institucional, mediante los cuales se informa a la población en general sobre la oferta de interés público para la ciudadanía. Sin embargo, dadas las condiciones particulares de conectividad en algunas zonas del territorio, la divulgación de la oferta institucional no llega de manera eficiente y equitativa a toda la población que habita las distintas subregiones del departamento.
Esta problemática se traduce en una disminución de la participación de las comunidades en las acciones, planes, proyectos y convocatorias que adelanta la Gobernación de Sucre y sus distintas secretarias. Asimismo, dificulta la gestión institucional disminuyendo las capacidades de la entidad para la planeación, seguimiento y ejecución de las metas y recursos.</t>
  </si>
  <si>
    <t>Implementar campañas de comunicación que informen a la comunidad sobre el avance en la gestión, tramites, servicios y oferta institucional de la Gobernación de Sucre.</t>
  </si>
  <si>
    <t>Reporte Ficha actualizada del proyecto_29072026222837.xlsx</t>
  </si>
  <si>
    <t>2022002700005</t>
  </si>
  <si>
    <t xml:space="preserve">Aprovechar por parte de los Prestadores de Servicios Turísticos la demanda de servicios para eventos, ferias, reuniones, incentivos, conferencias y exhibiciones en los departamentos de Sucre y Córdoba. </t>
  </si>
  <si>
    <t>Desaprovechamiento de los Prestadores de Servicios Turísticos de la demanda de servicios para eventos, ferias, reuniones, incentivos, conferencias y exhibiciones en los departamentos de Sucre y Córdoba.</t>
  </si>
  <si>
    <t xml:space="preserve">El golfo de Morrosquillo para el año 2019 según los datos del DANE, recibió alrededor de 195.792 turistas, de los cuales, alrededor de 2,6% de este arribó a la subregión con la intención de desarrollar actividades relacionadas con la asistencia a eventos, convenciones y demás. Esta demanda según los estudios de identificación realizados por Villarraga en 2017 es atendida por alrededor de 18 establecimientos que cuentan con espacios como pequeños salones de eventos y auditorios (alrededor del 3,8% de los PST’s totales) que en conjunto no superan una capacidad de 1610 personas y que individuales la mayoría no superan una capacidad de 100 personas. Además de esto, la oferta descrita no cumple con los lineamientos para catalogarse dentro del segmento MICE que cuyas siglas del inglés Meeting, Incentives, Conferencing and Exhibitions significa turismo de reuniones, incentivos, conferencias y exhibiciones que según las recomendaciones del ICCA (Internacional Congress and Convention Association) que fueron tomadas por el gobierno nacional y basados en las experiencias de las ciudades capitales debe caracterizarse por tener como mínimo el acreditarse como operadores profesionales de Congresos, ferias y convenciones, disponer de un Bureau de Convenciones regional y disponer de instalaciones diferenciadas, exclusivas y especializadas.
Lo anterior impide que se aproveche de manera óptima la demanda actual por parte de los prestadores de servicios turísticos que podrían verse beneficiados de manera directa e indirecta del desarrollo de actividades propias del segmento generando un bajo uso de los recursos turísticos que a su vez se refleja en menores ingresos para dichos prestadores. Además, las falencias ya identificadas limitan el desarrollo del sector asociado a eventos y convenciones en la subregión impidiendo que por lo menos se alcance la demanda media nacional que se estima en 4,6% (Salas, 2020). 
</t>
  </si>
  <si>
    <t>Mejorar la oferta de servicios de eventos, ferias, reuniones, incentivos, conferencias y exhibiciones en los departamentos de Sucre y Córdoba.</t>
  </si>
  <si>
    <t>3502110</t>
  </si>
  <si>
    <t>350211000</t>
  </si>
  <si>
    <t>Reporte Ficha actualizada del proyecto_03082026231938.xlsx</t>
  </si>
  <si>
    <t>202600000015673</t>
  </si>
  <si>
    <t>IMPLEMENTAR EL CERRAMIENTO PERIMETRAL Y EL CONTROL DE ACCESO EN LA INSTITUCIÓN EDUCATIVA TÉCNICO
AGROPECUARIA DE CHINULITO, CORREGIMIENTO DE CHINULITO, MUNICIPIO DE COLOSÓ, SUCRE</t>
  </si>
  <si>
    <t>INEXISTENCIA DE CERRAMIENTO PERIMETRAL Y CONTROL DE ACCESO EN LA INSTITUCIÓN EDUCATIVA TÉCNICO 
AGROPECUARIA DE CHINULITO CORREGIMIENTO DE CHINULITO, MUNICIPIO DE COLOSÓ, SUCRE.</t>
  </si>
  <si>
    <t>En la Institución Educativa Técnico Agropecuaria de Chinulito, ubicada en el municipio de Colosó, subregión Montes de María, se presenta una problemática que afecta de manera directa la seguridad, el bienestar y el adecuado desarrollo de las actividades académicas. A pesar de contar con edificaciones nuevas y modernas, que representan una inversión significativa para el fortalecimiento de la calidad educativa en la región, la ausencia de un cerramiento perimetral ha generado condiciones de vulnerabilidad que comprometen la integridad de toda la comunidad educativa. Esta situación adquiere mayor importancia si se tiene en cuenta que la nueva Institución Educativa Técnico Agropecuaria de Chinulito está concebida como un modelo de articulación colegio-universidad, orientado a brindar a los jóvenes del territorio acceso a educación media articulada con programas técnicos, tecnológicos y universitarios. Dentro de este modelo, se proyecta la participación de la Universidad de Sucre mediante procesos de formación directa, especialmente enfocados en el fortalecimiento del sector agropecuario, la generación de oportunidades educativas y la reparación del tejido social en la región. Sin embargo, para que la institución pueda iniciar y desarrollar adecuadamente sus funciones académicas, resulta indispensable garantizar condiciones mínimas de seguridad, control de acceso, delimitación del predio y protección de la infraestructura física. En consecuencia, la construcción del cerramiento perimetral se constituye en una intervención prioritaria para permitir la puesta en funcionamiento segura y ordenada de la institución, así como para facilitar el inicio de las actividades académicas articuladas con la Universidad de Sucre.
. Falta de seguridad y control de acceso: La inexistencia de un cerramiento perimetral permite el ingreso de personas ajenas a la institución, lo que ha derivado en situaciones de insegu ... [CONTINUA EN DOCTECNICO]</t>
  </si>
  <si>
    <t>Colosó</t>
  </si>
  <si>
    <t>Delimitar físicamente el predio institucional para garantizar condiciones de seguridad, protección y control</t>
  </si>
  <si>
    <t>Reporte Ficha actualizada del proyecto_03082026222307.xlsx</t>
  </si>
  <si>
    <t>2024002700022</t>
  </si>
  <si>
    <t>Garantizar los procesos de participación, diagnóstico, formulación, aprobación y redacción del Plan de Desarrollo Departamental.</t>
  </si>
  <si>
    <t>Deficiencia en el proceso de identificación y formulación del Plan de Desarrollo Departamental.</t>
  </si>
  <si>
    <t xml:space="preserve">En el departamento de Sucre, los procesos de participación, diagnóstico, formulación, aprobación y redacción del Plan de Desarrollo Departamental 2024-2027 enfrentan una serie de desafíos que afectan su eficacia y la participación significativa de la población, así como la capacidad para gestionar eficientemente los datos y contar con el personal necesario para llevar a cabo el proceso de formulación.
Se observa una carencia de personal capacitado y suficiente para brindar apoyo técnico y metodológico durante el proceso de formulación del Plan de Desarrollo Departamental. La falta de personal especializado dificulta la realización de actividades clave, como la organización de talleres participativos, la facilitación de consultas ciudadanas y la elaboración de propuestas y proyectos alineados con las necesidades y aspiraciones de la población.
Se observa una falta de involucramiento activo y representativo de la población en el proceso de identificación, formulación y aprobación del Plan de Desarrollo Departamental. Esto se traduce en una falta de diversidad de perspectivas y necesidades representadas en el Plan, lo que afecta su pertinencia y capacidad para abordar los desafíos reales que enfrenta la comunidad. Adicionalmente, existe una limitación en el uso de herramientas tecnológicas adecuadas para la recopilación, análisis y gestión de datos durante el proceso de planificación. La falta de acceso a tecnologías modernas dificulta la recopilación eficiente de información, así como su análisis y utilización para la toma de decisiones informadas en la formulación del Plan de Desarrollo.
</t>
  </si>
  <si>
    <t>Adquirir herramientas tecnológicas para la recopilación y gestión de datos durante el proceso de formulación del PDD.</t>
  </si>
  <si>
    <t>4502017</t>
  </si>
  <si>
    <t>450201700</t>
  </si>
  <si>
    <t>Asignar personal de apoyo para el proceso de formulación del PDD.</t>
  </si>
  <si>
    <t>Realizar mesas de participación con la población para el proceso de formulación del PDD.</t>
  </si>
  <si>
    <t>Reporte Ficha actualizada del proyecto_29072026222457.xlsx</t>
  </si>
  <si>
    <t>2020000100644</t>
  </si>
  <si>
    <t>Mejorar las capacidades en la adopción de procesos de innovación en las unidades productivas Agropecuarias para atender las afectaciones de la emergencia económica, social y ecológica causada por el COVID-19 en el Departamento de Sucre.</t>
  </si>
  <si>
    <t>Limitadas capacidades en la adopción de procesos de innovación en las unidades productivas Agropecuarias para atender las afectaciones de la emergencia económica, social y ecológica causada por el COVID-19 en el Departamento de Sucre</t>
  </si>
  <si>
    <t>Según el Banco Mundial, en términos generales las repercusiones económicas de la pandemia del COVID-19 podrían empujar a unos 100
millones de personas a la pobreza extrema. El incremento de las tasas de desempleo, las pérdidas de ingresos y el aumento de los costos de los alimentos están poniendo en peligro el acceso a los alimentos tanto en los países desarrollados como en desarrollo y tendrán efectos a largo plazo en la seguridad alimentaria.
Al inicio de la crisis, las cadenas de suministro alimentario se colapsaron, ya que muchos países habían impuesto restricciones a la
circulación de bienes y personas. Como consecuencia, el desafío no era la disponibilidad de alimentos, sino que se pudiera acceder a ellos con facilidad. Adicional a esto, algunos países restringieron su exportación, lo que dificultó aún más la situación; estas medidas
proteccionistas se introdujeron con el objetivo de evitar que los precios de los alimentos locales se encarecieran, ya que el debilitamiento de las monedas nacionales hacía más ventajoso para los productores de alimentos exportar en lugar de vender a nivel nacional.
Una de las mayores preocupaciones en el campo radica en que los productores no puedan plantar este año, o que no planten lo suficiente
como lo hacen normalmente; esta dificultad puede traducirse en una falta de alimentos en lo que queda de 2020 y en 2021, sumiendo a las economías nacionales en una recesión, y obligando a los países a adoptar medidas urgentes para mitigar las repercusiones a más largo plazo en los sistemas y la seguridad alimentarios</t>
  </si>
  <si>
    <t>Fomentar iniciativas de transferencia de tecnologías para el mejoramiento productivo de las unidadesagropecuarias en la emergencia económica, social y ecológica por la pandemia Covid-19 en el Departamento deSucre</t>
  </si>
  <si>
    <t>3903005</t>
  </si>
  <si>
    <t>Servicio de apoyo para la transferencia de conocimiento y tecnología</t>
  </si>
  <si>
    <t>390300500</t>
  </si>
  <si>
    <t xml:space="preserve">Organizaciones beneficiadas a través de la estrategia de gestión de la I+D+i  </t>
  </si>
  <si>
    <t>Promover mecanismo para el aprovechamiento y uso del conocimiento en las Unidades Productivas del sectoragropecuario en la emergencia económica, social y ecológica por la pandemia Covid-19 en el Departamento deSucre</t>
  </si>
  <si>
    <t>Servicio de apoyo para el desarrollo tecnológico y la innovación</t>
  </si>
  <si>
    <t>Reporte Ficha actualizada del proyecto_03082026213550.xlsx</t>
  </si>
  <si>
    <t xml:space="preserve">Contar con instrumentos metodológicos para la gestión de la estadística territorial en el departamento de Sucre
</t>
  </si>
  <si>
    <t>El departamento de Sucre carece instrumentos metodológicos de planificación estadística territorial, lo que limita significativamente su
capacidad de gestionar de manera efectiva el desarrollo del territorio. La falta de un sistema de información estratégico impide la adecuada
recolección, procesamiento y análisis de datos fundamentales para identificar las necesidades y oportunidades del departamento, lo que
obstaculiza la formulación de políticas públicas basadas en evidencia y la asignación eficiente de recursos. Asimismo, la necesidad diseñar el
Plan Estadístico Departamental, dificulta la organización y evaluación de la actividad estadística del gobierno departamental, reduce la
capacidad de generar información precisa y oportuna para la toma de decisiones estratégicas. Así mismo, el diseño de un Índice Municipal
de Competitividad se configura como una herramienta de diagnóstico clave para medir la competitividad del departamento a través del
desempeño de sus municipios y su capacidad de generar bienestar para hogares y empresas.</t>
  </si>
  <si>
    <t xml:space="preserve">SERVICIO DE APOYO A LA GESTIÓN DE CONOCIMIENTO Y CONSOLIDACIÓN DE LA CULTURA ESTADÍSTICA      (Producto principal del proyecto) </t>
  </si>
  <si>
    <t>Reporte Ficha actualizada del proyecto_03082026215915.xlsx</t>
  </si>
  <si>
    <t>2022002700012</t>
  </si>
  <si>
    <t>Mejorar la intercomunicación terrestre de la población del Departamento de Sucre.</t>
  </si>
  <si>
    <t>En la actualidad la malla vial a cargo del Departamento de Sucre, presenta deterioro progresivo, situación presentada por la falta de
mantenimiento preventivo y rutinario en la red vial del Departamento. La falta de estos mantenimiento en la red vial se debe en gran parte a la poca planificación y gestión de intervención e insuficiente capacidad administrativa, operativa y de mantenimientos del banco de
maquinaria del Departamento de sucre para la atención de puntos críticos, mejoramiento y/o mantenimiento de la red vial y atención de
emergencias.
Actualmente se cuenta con un Banco de Maquinaria compuesto por 27 equipos propiedad del departamento de Sucre y 10 equipos donados por la Unidad Nacional Para la Gestión del Riesgo de Desastres (UNGRD). Los equipos donados por la UNGRD operan en los diferentes Municipios del Departamento bajo la modalidad de Convenios de Cooperación para la atención de emergencias, atención de puntos críticos y mantenimiento de la red vial, Operación a cargo de la secretaría de Infraestructura Departamental y de la Unidad Administrativa Para la Gestión del Riesgo de Desastres (UAEGRACC). La sub Secretaría de Gestión de recursos físicos es la dependencia encargada de realizar los mantenimientos y conservación del parque automotor incluyendo la maquinaria pesada. A pesar de que se encuentran claramente delimitadas las funciones en cuanto a la operación y mantenimientos del Banco de Maquinaria, en muchas ocasiones se incurre en la desorganización de las acciones que conlleven al buen funcionamiento y optimización de los recursos físicos y de personal.
Los mantenimientos se vienen ejecutando sin una programación adecuada y a destiempo, lo que ocasiona el desgaste y deterioro de los equipos existentes; esto impide el cumplimiento de las metas del Plan de Desarrollo y de realizar las intervenciones oportunas de mantenimiento preventivo y rutinario en la red vial del Departamento.</t>
  </si>
  <si>
    <t>Mejorar las vías Terciarias del Departamento de Sucre</t>
  </si>
  <si>
    <t>Reporte Ficha actualizada del proyecto_03082026222132.xlsx</t>
  </si>
  <si>
    <t>Fortalecer la articulación regional para la construcción de proyectos orientados al cierre de brechas de competitividad e innovación en el 
departamento de Sucre.</t>
  </si>
  <si>
    <t>Débil articulación regional para la construcción de proyectos orientados al cierre de brechas de competitividad e innovación en el departamento de Sucre.</t>
  </si>
  <si>
    <t xml:space="preserve"> El departamento de Sucre enfrenta importantes desafíos en competitividad e innovación, reflejados en los recientes resultados de los Índices Departamentales de Competitividad. Si bien se han logrado avances en algunos indicadores clave, el desempeño general del departamento sigue siendo insuficiente, lo que revela profundas brechas que limitan su desarrollo y crecimiento económico. Estas disparidades se ven acentuadas en pilares críticos como la adopción de tecnologías de la información y la comunicación (TIC), la educación superior y formación para el trabajo, el sistema financiero y la innovación, todos con puntajes por debajo de 4 en una escala de desempeño de 0 a 10.
 Estos desafíos estructurales son una manifestación clara de las brechas que enfrentan las regiones en Colombia y explican el rezago del 
país en términos de productividad. Las regiones con menor competitividad tienden a generar menos valor agregado por habitante y a tener una mayor incidencia de pobreza multidimensional, lo cual es un problema particularmente pronunciado en Sucre.
 Uno de los principales factores que agrava esta situación es la débil articulación regional entre el sector público, privado y la academia, lo 
que dificulta la implementación efectiva de planes, programas y proyectos orientados al cierre de brechas de competitividad e innovación. A pesar de que la Comisión Regional de Competitividad e Innovación de Sucre (CRCI) trabaja para promover esta articulación institucional, su impacto ha sido limitado debido a la baja participación y cooperación de las entidades clave en el Sistema Nacional de Competitividad e Innovación (SNCI).
 El departamento de Sucre ha mostrado avances en ciertos indicadores de competitividad e innovación, sin embargo, persisten 
 importantes brechas que limitan su desarrollo integral. La débil articulación regional y la falta de cooperación entre los sectores clave son factores determinantes que deben ser abordados para cerrar estas brechas.</t>
  </si>
  <si>
    <t>Fortalecer y consolidar la Institucionalidad Regional del Sistema Nacional de Competitividad e Innovación (SNCI).</t>
  </si>
  <si>
    <t>Reporte Ficha actualizada del proyecto_03082026230310.xlsx</t>
  </si>
  <si>
    <t>Fortalecer la implementación y apropiación de la Arquitectura Empresarial y las herramientas tecnológicas en las entidades territoriales del departamento de Sucre</t>
  </si>
  <si>
    <t>Baja implementación y apropiación de la Arquitectura Empresarial y herramientas tecnológicas en las entidades territoriales en el departamento de Sucre</t>
  </si>
  <si>
    <t xml:space="preserve">La Política de Gobierno Digital establece un marco para que las entidades públicas adopten tecnologías de forma estratégica, con el fin de ofrecer servicios más eficientes, y centrados en las necesidades reales de la población. En este contexto, uno de sus habilitadores fundamentales es la Arquitectura Empresarial (AE), herramienta que permite alinear los objetivos institucionales con las capacidades tecnológicas disponibles, optimizando procesos, gestionando recursos con mayor efectividad y fortaleciendo la toma de decisiones basada en evidencia. 
Durante el año 2024, la Gobernación de Sucre, en articulación con el Ministerio TIC, implementó una primera fase del proyecto de transformación digital, priorizando 15 entidades territoriales (14 municipios y la Gobernación), logrando avances significativos en infraestructura tecnológica, apropiación de herramientas TIC y diseño de ejercicios de AE. No obstante, esta etapa también reveló desafíos críticos, como la necesidad de ampliar la cobertura territorial, integrar nuevas herramientas de seguimiento a la gestión pública y consolidar capacidades técnicas a nivel local. 
En respuesta a estos retos, el departamento proyecta una nueva fase de intervención, más ambiciosa y estructural, que incluye la implementación total del Modelo de Arquitectura Empresarial en el 100% de las entidades territoriales de Sucre, así como el desarrollo de una solución tecnológica especializada para el monitoreo y trazabilidad de los Planes de Desarrollo Territorial, facilitando el análisis de metas, líneas estratégicas, ejecución presupuestal y resultados institucionales. 
Este esfuerzo se encuentra completamente articulado con el Plan de Desarrollo Departamental “Sucre Tierra de Oportunidades 2024–2027”, en particular con las apuestas de modernización de la gestión pública, impulso a la innovación tecnológica y fortalecimiento de la planeación orientada a resultados. </t>
  </si>
  <si>
    <t>Realizar la gestión integral para la recolección, procesamiento y análisis de datos en las entidades territoriales del departamento</t>
  </si>
  <si>
    <t xml:space="preserve">Servicio de asistencia técnica para la implementación de la Estrategia de Gobierno digital </t>
  </si>
  <si>
    <t>Desarrollar y fortalecer una infraestructura tecnológica integral que facilite la implementación de la Política de Gobierno Digital, mejorando la gestión pública, la eficiencia en la ejecución de los Planes de Desarrollo y la transparencia institucional</t>
  </si>
  <si>
    <t xml:space="preserve">Servicio de apoyo financiero al desarrollo de soluciones tecnológicas     (Producto principal del proyecto) </t>
  </si>
  <si>
    <t>Número de soluciones tecnológicas</t>
  </si>
  <si>
    <t>Implementar una estrategia de uso y apropiación de la Política de Gobierno Digital para los funcionarios de las entidades públicas y la ciudadanía en el departamento de Sucre</t>
  </si>
  <si>
    <t xml:space="preserve">Servicio de educación informal para la implementación de la Estrategia de Gobierno digital </t>
  </si>
  <si>
    <t>Reporte Ficha actualizada del proyecto_04082026211530.xlsx</t>
  </si>
  <si>
    <t>2022002700159</t>
  </si>
  <si>
    <t>Fortalecer la capacidad de respuesta comunitaria ante problemáticas de consumo de Sustancias Psicoactivas en población de 10 a 19 años de edad en el departamento de Sucre.</t>
  </si>
  <si>
    <t>Deficiente capacidad de respuesta comunitaria ante problemáticas de consumo de Sustancias Psicoactivas en población de 10 a 19 años de edad en el departamento de Sucre.</t>
  </si>
  <si>
    <t>Teniendo en cuenta el comportamiento de los indicadores especialmente de intento de suicidios, suicidios consumados, años de vida potencialmente perdidos por suicidios y personas atendidas por consumo de Sustancias Psicoactivas, y en observancia a que la oferta pública en salud no es representativa en los territorios refiriéndonos a las IPS públicas con servicios de atención por consumo de SPA habilitadas a la fecha, se hace necesario establecer mecanismos desde lo promocional y preventivo sin hacer injerencia en acciones
relacionadas con el tratamiento, medicación y/o desintoxicación, apuntando a la protección de las personas como sujetos activos, incluyendo a su familia y todo el entorno en que se desenvuelve.
No es menos importante aclarar que la incidencia de este tipo de eventos que suponen alteraciones a la salud mental se da mayoritariamente en población con rango de edades que oscilan entre los 10 y 19 años, edades tempranas en las que el ser humano se entiende en proceso de desarrollo de su proyecto de vida y por tanto, en etapa productiva.
Cabe aclarar que, la problemática también se acrecenta por la débil oferta institucional de servicios de salud, toda vez que, de acuerdo a lo diagnosticado, de las 74 IPS públicas habilitadas (sedes) en el departamento de Sucre, 31 IPS se encuentran en zona rural y 43 en zona urbana, sin embargo, en municipios como Chalán y Coveñas no hay IPS públicas ni en zona urbana ni rural y en los municipios de: Colosó, Guaranda, Majagual, Sucre, Palmito, Santiago de Tolú, Toluviejo, Buenavista, Corozal, El Roble, Galeras, Los Palmitos, Sampués, San Pedro, Caimito, La Unión y San Marcos, no se cuenta con IPS o sedes de IPS en zona rural y finalmente en los municipios de San Onofre, San Marcos, San Benito de Abad, Sucre y Majagual por su alta densidad de población y dispersión poblacional en zona rural, el acceso a los servicios de salud se torna complicado.</t>
  </si>
  <si>
    <t>Mejorar la capacidad de gestión de alternativas de intervención comunitaria con énfasis en promoción de la salud mental, prevención y reducción de riesgos y prevención de consumo de sustancias psicoactivas.</t>
  </si>
  <si>
    <t>1905020</t>
  </si>
  <si>
    <t xml:space="preserve">Servicio de gestión del riesgo en temas de consumo de sustancias psicoactivas     (Producto principal del proyecto) </t>
  </si>
  <si>
    <t>190502000</t>
  </si>
  <si>
    <t>Campañas de gestión del riesgo en temas de consumo de sustancias psicoactivas implementadas</t>
  </si>
  <si>
    <t>Minutos</t>
  </si>
  <si>
    <t>Reporte Ficha actualizada del proyecto_03082026224621.xlsx</t>
  </si>
  <si>
    <t>202500000001025</t>
  </si>
  <si>
    <t>Reducir el Numero de Muertos y Lesionados en Siniestros Viales en el Departamento de Sucre</t>
  </si>
  <si>
    <t>Alto Numero de Muertos y Lesionados en Siniestros Viales en el Departamento de Sucre.</t>
  </si>
  <si>
    <t>Se analiza la evolución del número de muertos y lesionados a nivel departamental por siniestros de tránsito en cada uno de los 16 municipios del departamento de Sucre objetos del proyecto, analizando los años 2021, 2022 y el año 2023, se presenta gráficamente las cifras para cada uno de los municipios.
Se observar que desde el año 2021 el número de fallecido en los municipios objeto del presente proyecto han ido en aumento al pasar de 34 muertes en siniestros viales a 35 fallecidos en el 2023 y 41 fallecidos en el 2023; lo que ha representado un incremento del 17,14% de muertes entre los años 2022 y 2023.
Desde el año 2021 el número de lesionados en los municipios objeto del presente proyecto han ido en aumento al pasar de 24 heridos en siniestros viales a 49 lesionados en el 2023 y 54 lesionado en el 2023; lo que ha representado un incremento del 10,20% de lesionados entre los años 2022 y 2023.
Desde el año 2021 el número de fallecido de usuarios de motocicletas en los municipios objeto del presente proyecto han ido en aumento al pasar de 20 muertes en siniestros viales a 27 fallecidos en el 2023 y 28 fallecidos en el 2023; lo que ha representado un incremento del 3,70% de muertes entre los años 2022 y 2023. Lo que representa que para el presente proyectos, los motociclistas serán el actor vial priorizados en las intervenciones de sensibilización y capacitación.</t>
  </si>
  <si>
    <t>Aumentar la cultura vial en los motociclistas</t>
  </si>
  <si>
    <t xml:space="preserve">Servicio de educación informal en seguridad en Servicio de transporte     (Producto principal del proyecto) </t>
  </si>
  <si>
    <t>Reporte Ficha actualizada del proyecto_29072026212704.xlsx</t>
  </si>
  <si>
    <t>Fortalecer la estrategia de vigilancia por parte de la Policía en el municipio del Roble en el Departamento de Sucre.</t>
  </si>
  <si>
    <t>Deficientes operaciones de vigilancia por parte de la Policía Nacional en el municipio del Roble en el Departamento de Sucre.</t>
  </si>
  <si>
    <t>El municipio de El Roble, en el departamento de Sucre, por su ubicación estratégica y sus condiciones sociales, ha resultado ser un territorio de interés para el negocio del narcotráfico, lo que permite la presencia permanente de bandas criminales organizadas en su territorio. Estas estructuras, en el desarrollo de su actividad criminal, realizan una serie de hechos delictivos que impactan directamente la seguridad y la convivencia en el municipio, tales como homicidios, extorsiones, hurtos y tráfico local de estupefacientes.
Actualmente, la Policía en el municipio de El Roble presenta deficiencias operativas en materia de vigilancia para la prevención de conductas delictivas, debido a que los equipos tecnológicos disponibles son insuficientes para realizar operaciones efectivas de videovigilancia.
Debido a esto, la Policía del municipio de El Roble enfrenta serios problemas en sus operativos de vigilancia, los cuales resultan deficientes para hacer frente al incremento de los hechos delictivos. Es necesario fortalecer las acciones de monitoreo, ya que las operaciones actuales de videovigilancia son limitadas.
La Policía de El Roble dispone de equipos tecnológicos insuficientes para la realización de videovigilancia, lo cual impide que la fuerza pública ejerza un control efectivo del territorio y brinde una atención oportuna ante los hechos delictivos. Esta situación incrementa los tiempos de reacción y está directamente relacionada con la ausencia de recursos. Lo anterior se refleja en el aumento de la criminalidad, los hurtos al comercio y a la ciudadanía, y en el incremento de las tasas de homicidios, afectando negativamente la percepción de la ciudadanía frente al fenómeno de la seguridad en El Roble.</t>
  </si>
  <si>
    <t>Adquirir elementos tecnológicos de video vigilancia por parte de la Policía en el municipio del Roble en el Departamento de Sucre.</t>
  </si>
  <si>
    <t>Reporte Ficha actualizada del proyecto_03082026224153.xlsx</t>
  </si>
  <si>
    <t>2024002700103</t>
  </si>
  <si>
    <t>Fortalecer la capacidad de respuesta en las medidas de atención pre-hospitalarias y hospitalarias después de un siniestro de tránsito en los
municipios de Coveñas, Sampués, San Benito Abad, San Marcos y Santiago de Tolú del Departamento de Sucre.</t>
  </si>
  <si>
    <t>Débil capacidad de respuesta en las medidas de atención pre-hospitalaria y hospitalaria después de un siniestro vial en los municipios de
Coveñas, Sampués, San Benito Abad, San Marcos y Santiago de Tolú del departamento de Sucre.</t>
  </si>
  <si>
    <t>De acuerdo a las cifras que se presentan actualmente en el aporte de la siniestralidad vial en el departamento de Sucre, se evidencia que
existe una débil capacidad de respuesta en las medidas de atención pre-hospitalaria y hospitalaria después de un siniestro vial en los
municipios Sampués, San Benito Abad, San Marcos, Coveñas y Santiago de Tolú del Departamento de Sucre, debido a que no se cuenta
con personal capacitado para socorrer y aplicar maniobras básicas de primeros auxilios, y no se cuenta con estrategias de coordinación
efectiva que involucre las entidades y la ciudadanía en general. Provocando así, un aumento de morbimortalidad evitable en siniestros de
tránsito y mayor número de días de estancia hospitalarias, que repercute en gastos médicos para la comunidad que se ve afectada casos
de siniestros viales.</t>
  </si>
  <si>
    <t>Fortalecer la capacidad institucional para desarrollar acciones orientadas a la supervivencia de víctimas desiniestros de tránsito.</t>
  </si>
  <si>
    <t>Reporte Ficha actualizada del proyecto_03082026213830.xlsx</t>
  </si>
  <si>
    <t>Aumentar la Productividad ovina en los sistemas productivos de pequeños productores organizados del Municipio de San Marcos, Sucre.</t>
  </si>
  <si>
    <t>Baja Productividad ovina en los sistemas productivos de pequeños productores organizados, del Municipio de San Marcos, Marcos, Sucre.</t>
  </si>
  <si>
    <t>La producción Ovina en su mayoría en la región caribe y Sucre, y en especial en el Municipio de San Marcos, es desarrollada de forma
artesanal y a pequeña escala por pequeños y medianos productores, con animales criollos y con planes sanitarios y nutricionales deficientes.
Empleando tecnologías poco seguras en sus procesos de producción, ya que son pocos los productores de ovinos, que a nivel del municipio pese a estar organizados cuentan con pocos recursos económicos para acceder a maquinarias e insumos de alta calidad y de tecnologías de punta, y para contratar servicios de acompañamiento profesional, que les asesoren en materia de mejorar sus procesos de producción, empelando técnicas y tecnologías adecuadas que les ayude a hacer más eficientes sus sistemas de producción, en la actualidad por parte del ente territorial, son pocos los programas y proyectos que se han desarrollado, dirigidos a este sector; los pequeños y medianos productores de ganado ovino, muy pocas veces emplean maquinaria o equipos de avanzada tecnología para mejorar sus procesos productivos, de igual manera, quizás por la poca capacidad de adquisición que poseen, no les es fácil acceder a insumos como semillas para mejorar la producción de pastos en sus potreros, como tampoco, pueden acceder al empelo de un buen pie de cría que posea alto poder genético, que les garantice una mejor y ,mayor productividad en sus sistemas de producción de ganado ovino; todo está generando en esta población problemas de desabastecimiento de carne ovina en el mercado local y pérdidas económicas que a su vez desmejora el nivel de  vida, tanto de los productores como de su núcleo familiar. Ya que cada vez son menos competitivos, frente a las exigencias del mercado.
Esta situación hace que cada día la actividad de producción ovina, sea menor y por tanto la fuente de producción de alimentos sea menos
segura.</t>
  </si>
  <si>
    <t>?	Aumentar la implementación de proyectos de fortalecimiento de los sistemas de producción pecuaria, dirigidos a organizaciones de pequeños productores de ovinos en el Municipio de San Marcos.</t>
  </si>
  <si>
    <t>Aumentar la implementación de procesos de formación con enfoque agro - empresarial, dirigidos a pequeños y medianos productores organizados del Municipio San Marcos, Sucre.</t>
  </si>
  <si>
    <t>Reporte Ficha actualizada del proyecto_29072026222133.xlsx</t>
  </si>
  <si>
    <t>202600000015295</t>
  </si>
  <si>
    <t>Aumentar los rendimientos por hectárea en los cultivos de Yuca Industrial en el Departamento de Sucre</t>
  </si>
  <si>
    <t>Bajos niveles de productividad y competitividad de los productores de Yuca Industrial en el departamento de Sucre</t>
  </si>
  <si>
    <t>En el departamento de Sucre, se ha identificado una problemática crítica que afecta la base económica de numerosos pequeños
productores: los bajos niveles de rendimientos por hectárea en los cultivos de yuca industrial. Esta situación indica que el potencial productivo del suelo y del material vegetal no está siendo aprovechado eficientemente, situando a la región en una posición de vulnerabilidad frente a otros mercados.
La raíz técnica y operativa de este bajo rendimiento se concentra en la insuficiente cobertura de servicios de mecanización de suelos para la siembra. La falta de una preparación adecuada del terreno impide que el cultivo desarrolle un sistema radicular óptimo, lo cual es
fundamental para la yuca industrial.
Esta carencia está directamente ligada a una falla estructural en el soporte logístico del departamento: la insuficiencia de bancos de
maquinaria agrícola en los municipios. Sin el acceso a tractores e implementos especializados de manera oportuna y a costos razonables, el productor se ve obligado a recurrir a métodos tradicionales o manuales que no garantizan las condiciones físicas necesarias para la alta
productividad.
La persistencia de este problema ha desencadenado una serie de consecuencias negativas que afectan tanto la economía como la
estabilidad social:
Impacto Productivo: Se evidencia una clara disminución de la productividad y de los volúmenes totales de producción en las áreas destinadas a la yuca industrial.
Impacto Competitivo: El pequeño productor sucreño enfrenta una disminución en sus niveles de competitividad.
Impacto Socioeconómico: El efecto final y más preocupante es el deterioro de la calidad de vida del productor y su núcleo familiar. La baja
rentabilidad del cultivo perpetúa ciclos de escasos ingresos, limitando el acceso a mejores condiciones de salud, educación y reinversión en sus propias unidades productivas.</t>
  </si>
  <si>
    <t>Facilitar el acceso al servicio de mecanización de suelos para la siembra del cultivo de Yuca Industrial</t>
  </si>
  <si>
    <t>Reporte Ficha actualizada del proyecto_04082026211847.xlsx</t>
  </si>
  <si>
    <t>2024000020015</t>
  </si>
  <si>
    <t>Mejorar nivel de movilidad vehicular en las vías de la zona urbana de los municipios de Santiago de Tolú, San Antonio de Palmito, Toluviejo y
San Onofre.</t>
  </si>
  <si>
    <t>Bajo nivel de movilidad vehicular en las vías de la zona urbana de los municipios de Santiago de Tolú, San Antonio de Palmito, Toluviejo y
San Onofre.</t>
  </si>
  <si>
    <t>De acuerdo con los diagnósticos municipales, se evidencia que las existe un bajo nivel de movilidad vehicular en las vías de la zona urbana de los municipios de Santiago de Tolú, San Antonio de Palmito, Toluviejo y San Onofre; esto debido a que durante la construcción de algunas de estas vías no se consideraron las especificaciones técnicas, existe drenaje superficial insuficiente, baja periodicidad y calidad en el mantenimiento, y deterioro de la superficie de rodadura; lo cual ocasiona deterioro en el paisaje urbano de los municipios, una disminución de la imagen favorable del municipio por parte de la comunidad y los visitantes, por lo cual las inversiones por concepto de turismo se ven afectadas, igualmente, debido al mal estado de las vías, hay daños frecuentes en los vehículos particulares y de transporte público; y un incremento en el gasto de mantenimiento vehicular, lo que conlleva al bajo desarrollo socio-económico de la zona y la prolongación de las brechas de desigualdad.
Por lo cual, teniendo en cuenta lo definido en el Artículo 46 de la ley 2056 de 2020, debido al alcance poblacional de la problemática y al
hecho de que trasciende las escalas de los gobiernos municipales y requiere de una coordinación interinstitucional para el desarrollo de la
etapa de inversión del proyecto con el fin de generar resultados que respondan a las necesidades socioculturales, económicas y ambientales
de la Subregión del Golfo de Morrosquillo y se promueva el turismo local, regional y nacional hacia esta región, se hace necesario llevar a
cabo la construcción y mejoramiento de vías urbanas en los municipios de San Onofre, San Antonio de Tolú, Toluviejo, y San Antonio de
Palmito en el departamento de Sucre.</t>
  </si>
  <si>
    <t>Palmito, San José De Toluviejo, San Onofre, Santiago de Tolú</t>
  </si>
  <si>
    <t>Mejorar estado de las vías de la zona urbana de los municipios de Santiago de Tolú, San Antonio de Palmito, Toluviejo y San Onofre.</t>
  </si>
  <si>
    <t>Reporte Ficha actualizada del proyecto_03082026222041.xlsx</t>
  </si>
  <si>
    <t xml:space="preserve">El departamento de Sucre ha venido enfrentando tasas sostenidas de deserción escolar intra anual en los periodos recientes; este fenómeno resulta profundamente grave ya que impacta directamente en el desempeño del sector educativo de la entidad territorial, dificultando el acceso a la educación superior y el rendimiento de los educandos. Esta situación amenaza con profundizar las condiciones de pobreza, riesgos asociados a la falta de escolarización, tales como embarazos adolescentes, reclutamiento por parte de Grupos Armados al Margen de la Ley, consumo de sustancias psicoactivas, vinculación con actividades delictivas y de crimen organizado, entre otros.
Uno de los aspectos que explican la persistencia del fenómeno de deserción escolar en la entidad territorial es la falta de capacidad técnica
de sus equipos para adelantar la prestación del servicio de alimento complementario, sumada a una insuficiente identificación de
necesidades de apoyo con la entrega de complementos alimentario para la población matriculada en los establecimientos educativos
oficiales mayoritariamente indígena. Esta situación impacta directamente en el acceso de los estudiantes oficiales a una alimentación
balanceada que les permita continuar sin interrupción con su ciclo de estudios
</t>
  </si>
  <si>
    <t>Brindar alimento complementario a los estudiantes en la jornada escolar de los establecimientos educativos delDepartamento de Sucre</t>
  </si>
  <si>
    <t>Servicio de apoyo a la permanencia con alimentación escolar     (Producto principal del proyecto)  - Se requiere una estrategia de permanencia de los niños niñas y adolescentes a través del programa de alimentación escolar por medio de la estrategia PAE pueblos indígenas PAIP</t>
  </si>
  <si>
    <t>Reporte Ficha actualizada del proyecto_04082026211727.xlsx</t>
  </si>
  <si>
    <t>Elaborar los estudios y diseños para la ampliación y optimización del sistema de acueducto de la cabecera municipal de los Palmitos
Departamento de Sucre</t>
  </si>
  <si>
    <t>Inexistencia de estudios técnicos y diseños detallados, que impiden la identificación precisa de las deficiencias y oportunidades de mejora en la infraestructura actual que permita realizar la optimización del sistema de acueducto en el municipio de Los Palmitos - Sucre</t>
  </si>
  <si>
    <t>El municipio de Los Palmitos cuenta con un sistema de acueducto, el cual presenta deficiencia en algunos sectores por presiones mínima, ni
presta el servicio público cumpliendo con los parámetros de calidad, continuidad y cobertura; estándares establecidos en la Resolución 799
de 2021, que modifica la Resolución 0330 de 2017 del Ministerio de Vivienda, Ciudad y Territorio. Estas resoluciones adoptan el Reglamento
Técnico para el Sector de Agua Potable y Saneamiento Básico (RAS). Por esta razón, es necesario optimizar y ampliar el sistema de
acueducto de la cabecera municipal de Los Palmitos, con el fin de cumplir mínimamente con los indicadores antes relacionados.
La cabecera municipal de Los Palmitos, Sucre cuenta con un sistema de acueducto deficiente, que no suministra a la población agua potable
que sea acta para consumo humano, y cuyo servicio público sea prestado cumpliendo los parámetros de calidad, continuidad y cobertura
establecidos en la normatividad colombiana.
El municipio no cuenta con estudios técnicos y diseños, que permita identificar la problemática existente en su sistema y planteen alternativas
para la optimización y ampliación del sistema de acueducto en la cabecera municipal de los Palmitos, departamento de Sucre.</t>
  </si>
  <si>
    <t>Elaborar los estudios técnicos requeridos para mejorar el funcionamiento del sistema de acueducto confirmealos requerimientos normativos</t>
  </si>
  <si>
    <t>Reporte Ficha actualizada del proyecto_29072026215956.xlsx</t>
  </si>
  <si>
    <t xml:space="preserve">Fortalecer la capacidad institucional de la Secretaría de Interior para la formulación, desarrollo y seguimiento de proyectos en materia de seguridad, convivencia y orden público. </t>
  </si>
  <si>
    <t>El departamento de Sucre enfrenta en 2026 graves desafíos en materia de seguridad, orden público y convivencia ciudadana, caracterizados por la presencia de grupos armados ilegales como el Clan del Golfo y la persistencia de actividades ilícitas como narcotráfico, extorsión y tráfico de armas. Estas problemáticas afectan de manera particular zonas estratégicas como el Golfo de Morrosquillo, los Montes de María y La Mojana, incrementando la percepción de inseguridad y generando impactos negativos en el desarrollo económico y social del departamento.
La limitada capacidad institucional, la fragmentación de las entidades estatales y la desconfianza de la ciudadanía frente a las autoridades dificultan la implementación de soluciones integrales y sostenibles. Para contrarrestar esta situación, resulta indispensable fortalecer las capacidades humanas e institucionales en Sucre, promoviendo una estrategia integral que incluya análisis, formulación, ejecución, seguimiento y acompañamiento a las políticas de seguridad y convivencia. Este enfoque debe garantizar la participación activa de las comunidades, así como la sostenibilidad de las soluciones planteadas.
De esta manera, se busca no solo recuperar la seguridad y el orden público, sino también fomentar el desarrollo regional, mejorando la seguridad y convivencia ciudadana de manera estratégica y sostenida durante 2026 y los años siguientes.</t>
  </si>
  <si>
    <t>Reporte Ficha actualizada del proyecto_03082026214531.xlsx</t>
  </si>
  <si>
    <t>Contribuir a la eficiencia en la prestación de servicio en los procesos contables y presupuestales de los fondos de servicios educativos en
los establecimientos educativos oficiales de los 25 municipios no certificados del Departamento de Sucre.</t>
  </si>
  <si>
    <t>la entidad territorial certificada debe realizar el control interno, con base en planes de auditoría, de acuerdo con los objetivos definidos en la planeación de la entidad territorial, los propios de los Fondo de Servicios Educativos y los definidos por el marco legal aplicable, y realizar el seguimiento en la administración y ejecución de los recursos de los Fondos, para lo cual el establecimiento educativo debe suministrar toda la información que le sea solicitada. En los casos que se requiera, iniciará los procesos disciplinarios, informará a los entes de control que sean competentes para conocer de eventos contrarios a la ley en relación con el uso de los recursos administrados por los Fondos de Servicios Educativos.
Por ausencia de asistencia técnica para el uso del software de IDE SISTEMAS SAS, se acrecientan las dificultades para que los
establecimientos educativos emitan los reportes en la ejecución de los recursos públicos, al igual que en la Secretaría de Educación
Departamental ante la ausencia de personal calificado que consolide los reportes de dichos establecimientos educativos y garantice el
cumplimiento de la normatividad aplicable.
Por lo anterior, la entidad territorial certificada deberá propender por la implementación de herramientas tecnológicas que faciliten los
procedimientos de transmisión de información, consolidación de datos y retroalimentación oportuna a los niveles de gobierno que sean del
caso.</t>
  </si>
  <si>
    <t>Reporte Ficha actualizada del proyecto_03082026224222.xlsx</t>
  </si>
  <si>
    <t>2024002700108</t>
  </si>
  <si>
    <t>Reducir la acumulación de residuos contaminantes no biológicos en la Gobernación de Sucre</t>
  </si>
  <si>
    <t>Incremento en la acumulación de residuos contaminantes no biológicos en la Gobernación de Sucre</t>
  </si>
  <si>
    <t xml:space="preserve">La Gobernación de Sucre enfrenta un problema de incremento en la acumulación de residuos contaminantes no biológicos. Esto se debe a la falta de un sistema adecuado de recolección y disposición de residuos, lo que ha surgido como consecuencia de la escasa inversión en la implementación de programas de gestión de residuos. Además, la falta de capacitación y concienciación de los funcionarios en temas relacionados con la gestión de residuos sólidos agrava la situación, ya que no se siguen prácticas adecuadas para el manejo de desechos.
La deficiencia en la gestión de residuos sólidos ocasiona un aumento significativo en los costos asociados con su recolección, transporte, tratamiento y disposición final. Además, se generan gastos adicionales en la limpieza y el mantenimiento de las instalaciones debido a la acumulación de desechos. Este problema no solo impacta financieramente a la Gobernación, sino que también tiene repercusiones en la salud pública, ya que la proliferación de plagas y enfermedades relacionadas con la mala gestión de residuos aumenta los costos de salud por enfermedades.
Finalmente, la falta de un adecuado sistema de gestión de residuos también conlleva la pérdida de potenciales recursos reutilizables, lo que incrementa los costos por la adquisición de nuevos materiales y suministros. Esta situación refleja la necesidad urgente de implementar programas efectivos de gestión de residuos y de capacitar a los funcionarios en prácticas sostenibles para mejorar la eficiencia operativa y reducir los impactos económicos y sanitarios asociados con la mala gestión de residuos en la Gobernación de Sucre.
</t>
  </si>
  <si>
    <t>Realizar acciones de recolección y disposición de residuos sólidos no biológicos</t>
  </si>
  <si>
    <t>Reporte Ficha actualizada del proyecto_04082026211516.xlsx</t>
  </si>
  <si>
    <t>Garantizar una atención integral, de protección y seguridad temporal de forma inmediata a mujeres, sus hijos e hijas que viven situaciones
de violencia definidas en riesgo moderado.</t>
  </si>
  <si>
    <t xml:space="preserve">La violencia basada en género especialmente la violencia familiar es un problema social y de salud pública y produce consecuencias muy
negativas en todos los miembros de la familia y en el conjunto de la sociedad. El problema presenta una dimensión no imaginada.
En tal sentido, el Departamento de Sucre tiene características culturales, geográficas y determinantes sociales que permiten la ocurrencia de
estos hechos y que genera victimas que van a requerir de la respuesta estatal inmediata para garantizar su protección mediante el suministro
de un lugar tranquilo y seguro. Así como la satisfacción de sus necesidades básicas de alimentación, vestido y educación.
El Departamento de Sucre no cuenta con los servicios de atención temporales que requieren las mujeres víctimas de violencia y sus hijos e
hijas menores de 25 años de edad con dependencia económica y sus hijos e hijas mayores de edad con discapacidad con dependencia
funcional y económica, de acuerdo con la valoración de la situación especia de riesgo.
</t>
  </si>
  <si>
    <t>Mejorar la capacidad de respuesta y atención institucional inmediata a mujeres, hijos e hijas en condición de vulnerabilidad.</t>
  </si>
  <si>
    <t>Reporte Ficha actualizada del proyecto_03082026224710.xlsx</t>
  </si>
  <si>
    <t>El departamento de Sucre ha venido adelantando labores de fiscalización para el control los impuestos al consumo de licores, cervezas y cigarrillos. Sin embargo, el contrabando es un fenómeno de vieja data que afecta las rentas departamentales, disminuyendo su recaudo, lo cual impide una mayor inversión en proyectos de salud y educación destinados a la población vulnerable del departamento. La adulteración constituye además un grave problema de salud pública debido a que la ingesta de licores adulterados o falsificados puede causar intoxicaciones, cegueras y hasta la muerte. De acuerdo con lo anterior, el departamento de Sucre tiene el deber de seguir implementando medidas preventivas y correctivas para combatir el flagelo del contrabando y la adulteración. Desde la vigencia 2013 se viene ejecutando el Programa Anticontrabando en el departamento de Sucre a través de la suscripción de convenios interadministrativos con la Federación Nacional de Departamentos, entidad que brinda apoyo económico para la ejecución de todas las líneas de acción contempladas en el referido programa: FORTALECIMIENTO Y GESTIÓN OPERATIVA, COMUNICACIONES, CAPACITACIONES Y GESTIÓN DE INFORMACIÓN. El día 05 de marzo de 2024, se suscribió un nuevo convenio con la FND, No PM 011 de 2024, cuyo Plan de Acción e Inversión finaliza el 31 de diciembre de 2024. Por lo tanto, el departamento de Sucre, como sujeto activo de las rentas departamentales, a través del presente proyecto busca garantizar la continuidad en fiscalización del impuesto al consumo de licores, cigarrillos y cervezas durante la vigencia 2025 con el fin de impedir que el contrabando afecte el recaudo de la renta.</t>
  </si>
  <si>
    <t>Reporte Ficha actualizada del proyecto_03082026214707.xlsx</t>
  </si>
  <si>
    <t>Mejorar la prestación del servicio de Transporte Asistencial Básico en el Hospital Universitario de Sincelejo ESE.</t>
  </si>
  <si>
    <t>Deficiente prestación del servicio de Transporte Asistencial Básico en el Hospital Universitario de Sincelejo ESE.</t>
  </si>
  <si>
    <t xml:space="preserve">El Hospital Universitario de Sincelejo ESE, como institución de referencia departamental, enfrenta una problemática estructural asociada a la insuficiencia de medios de transporte asistencial habilitado, lo que afecta gravemente la oportunidad, calidad y continuidad en la atención de pacientes que requieren traslado entre sedes o hacia centros hospitalarios de mayor complejidad.
A pesar de contar con habilitación vigente para la prestación del servicio de transporte asistencial básico según el REPS, el hospital no cuenta con la cantidad de ambulancias suficiente. Este déficit ha generado retrasos en la atención de urgencias, demoras en los procesos de referencia y contrarreferencia, mayor saturación en los servicios hospitalarios y un aumento del riesgo clínico para los pacientes, especialmente aquellos en condiciones vulnerables, como mujeres gestantes, recién nacidos, pacientes críticos o con enfermedades crónicas descompensadas.
En el HUS actualmente hay deficiente prestación del servicio de Transporte Asistencial Básico en el Hospital Universitario de Sincelejo ESE, motivado por baja capacidad técnica y logística que a su vez se debe, a deficientes procesos logísticos para la prestación del servicio de transporte asistencial básico de pacientes y al insuficiente parque automotor institucional habilitado para la prestación de este servicio; todo esto en conjunto genera, aumento de demandas por la negligencia en el transporte asistencial básico, que a su vez genera altos costos para la entidad prestadora del servicio de salud en la resolución de demandas, por otro lado, genera aumento del gasto de desplazamiento a centros de salud por cuenta de cada persona, que a su vez genera aumento de la inconformidad en la población usuaria, así mismo, genera demora en la atención médica de los pacientes que conlleva al aumento del riesgo de muerte para los pacientes, lo cual desemboca en el Desmejoramiento de la calidad de vida de la población de la zona de influencia.
</t>
  </si>
  <si>
    <t>Aumentar la capacidad técnica y logística para el transporte asistencial básico de los pacientes.</t>
  </si>
  <si>
    <t xml:space="preserve">Servicio de apoyo a la prestación del servicio de transporte de pacientes     (Producto principal del proyecto) </t>
  </si>
  <si>
    <t>Reporte Ficha actualizada del proyecto_29072026220843.xlsx</t>
  </si>
  <si>
    <t xml:space="preserve">Aumentar la capacidad institucional para promover, visibilizar y fortalecer los procesos educativos de los municipios no certificados del departamento de Sucre
</t>
  </si>
  <si>
    <t>Baja capacidad institucional para promover, visibilizar y fortalecer los procesos educativos de los municipios no certificados del departamento de Sucre</t>
  </si>
  <si>
    <t>La Secretaría de Educación del Departamento de Sucre tiene a su cargo la administración de más de 800 sedes educativas rurales y urbanas ubicadas en los municipios no certificados, las cuales desarrollan de manera permanente proyectos pedagógicos, experiencias innovadoras y estrategias formativas orientadas al fortalecimiento de la permanencia escolar, la lectura crítica, la formación integral, la educación agropecuaria, los proyectos comunitarios y el arraigo territorial; sin embargo, estas iniciativas han carecido históricamente de procesos estructurados de acompañamiento comunicativo, documentación y divulgación sistemática, lo que ha limitado de manera significativa su visibilidad, su capacidad de replicabilidad y su impacto en la motivación estudiantil, la participación de las familias y el reconocimiento social de la escuela como eje de desarrollo comunitario. Esta situación se ve agravada por la limitada capacidad institucional en materia de comunicación educativa, dado que actualmente la Secretaría de Educación cuenta únicamente con una persona encargada de las comunicaciones internas, lo cual resulta claramente insuficiente para cubrir la totalidad del territorio departamental, acompañar a las instituciones educativas en la producción de contenidos, documentar experiencias significativas y generar narrativas pedagógicas que fortalezcan la identidad escolar y el sentido de pertenencia de estudiantes y docentes</t>
  </si>
  <si>
    <t>Implementar procesos estructurados de comunicación educativa, formación no formal y acompañamiento comunicativo en las instituciones educativas de los municipios no certificados del departamento de Sucre</t>
  </si>
  <si>
    <t>Reporte Ficha actualizada del proyecto_29072026212631.xlsx</t>
  </si>
  <si>
    <t>MEJORAR CONDICIONES PARA PROMOVER EL DESARROLLO DE SERVICIOS DE SEGURIDAD EFICIENTE Y DE CALIDAD POR
PARTE DE LA ESTACION DE POLICIA EN EL MUNICIPIO DE COVEÑAS, SUCRE</t>
  </si>
  <si>
    <t>DEFICIENTES CONDICIONES PARA EL DESARROLLO DE SERVICIOS DE SEGURIDAD EFICIENTE Y DE CALIDAD POR PARTE DE LA
ESTACION DE POLICIA EN EL MUNICIPIO DE COVEÑAS, SUCRE.</t>
  </si>
  <si>
    <t>Las actuales instalaciones de la Estación de Policía del Municipio de Coveñas, Sucre, se encuentran deterioradas por el tiempo de uso, la
falta de mantenimientos, las malas prácticas constructivas al momento de la ejecución, el uso de aparatos eléctricos posiblemente no de
buena calidad, entre otras; por otro lado la falta de dotaciones como escritorios, sillas, elementos recreativos y utensilios de cocina, no
cumplen los requisitos de habilitación para los uniformados que residen, generando riesgos e insatisfacción en la comunidad usuaria.
En el municipio se cuenta con la Estación de Policía ubicada en el casco urbano del municipio de Coveñas, infraestructura que requiere de carácter urgente realizarle intervención de manera oportuna.
Dicho mantenimiento se requiere de forma prioritario con el fin de brindar seguridad y mejorar las condiciones laborales a las unidades de
Policía que brindan su apoyo al municipio de Coveñas, las oficinas de Planeación, Obras públicas y Saneamiento básico, tiene proyectada la realización de una serie de acciones que tienen a mantener la infraestructura de la Estación de Policía del Casco urbano, en buenas condiciones, y completamente dotada haciendo de esta infraestructura un verdadero apoyo para seguir manteniendo la seguridad del municipio.
Es por esto que la Administración municipal a través de, las oficinas de Planeación, Obras públicas y Saneamiento básico, ve la necesidad de realizar labores de mantenimiento, adecuación y dotación de la infraestructura de la Estación de Policía de Coveñas.</t>
  </si>
  <si>
    <t>Mejorar condiciones y eficiencia de la infraestructura.</t>
  </si>
  <si>
    <t>Reporte Ficha actualizada del proyecto_29072026222030.xlsx</t>
  </si>
  <si>
    <t>202600000013680</t>
  </si>
  <si>
    <t>Fortalecer la capacidad técnica, operativa y metodológica de la Gobernación de Sucre para liderar, coordinar y apoyar la gestión de
estudios básicos requeridos en la formulación y estructuración de proyectos de inversión pública</t>
  </si>
  <si>
    <t>Limitada capacidad técnica, operativa y metodológica de la Gobernación de Sucre para liderar, coordinar y apoyar la gestión de estudios básicos requeridos en la formulación y estructuración de proyectos de inversión pública a nivel departamental y municipal.</t>
  </si>
  <si>
    <t>La formulación y estructuración de proyectos de inversión pública requiere la disponibilidad de estudios básicos técnicos, tales como estudios de suelos, estudios relacionados con recursos hídricos y levantamientos topográficos, los cuales son insumos fundamentales para garantizar la viabilidad técnica y metodológica de las iniciativas de inversión.
En el departamento de Sucre, la Gobernación enfrenta limitaciones en su capacidad técnica, operativa y metodológica para gestionar de
manera sistemática y oportuna dichos estudios básicos, tanto para proyectos de alcance departamental como para aquellos formulados en
articulación con los municipios.
Actualmente, la gestión de estos estudios se realiza de manera fragmentada y reactiva, asociada principalmente a contrataciones puntuales, lo que dificulta la programación, estandarización y disponibilidad oportuna de los insumos técnicos requeridos en la etapa de preinversión.
Esta situación incrementa la probabilidad de reprocesos, ajustes técnicos y devoluciones de proyectos durante las etapas de evaluación y
viabilización.
Como consecuencia, se generan retrasos en la ejecución de las inversiones públicas y se limita el impacto efectivo de los recursos
destinados al desarrollo territorial, evidenciando la necesidad de fortalecer la capacidad institucional para la gestión de estudios básicos de
preinversión.</t>
  </si>
  <si>
    <t>Fortalecer la capacidad institucional para la planificación y gestión de estudios básicos de preinversión</t>
  </si>
  <si>
    <t>Reporte Ficha actualizada del proyecto_03082026214518.xlsx</t>
  </si>
  <si>
    <t>2024002700165</t>
  </si>
  <si>
    <t>Desarrollar acciones en intervenciones colectivas en salud pública en el departamento de Sucre</t>
  </si>
  <si>
    <t>Deficientes acciones en intervenciones colectivas en salud pública en el departamento de Sucre</t>
  </si>
  <si>
    <t>En el departamento de Sucre se presenta un deficientes acciones en intervenciones colectivas en salud pública: el débil desarrollo de programas de promoción y prevención en salud, pocos recursos técnicos y humanos para el desarrollo e implementación de programas de promoción y prevención en salud en la entidad territorial y deficiente seguimiento a las entidades territoriales municipales en el desarrollo de programas de promoción y prevención en salud, que en su conjunto generan el debil desarrollo de estrategias para la promoción de la salud en el departamento, todo lo anterior ha conllevado a que se genere altos índices de enfermedades en el departamento causando a su vez, deterioro del estado de salud de las personas, descontento en la población, afectación a la salud pública en el departamento, aumento de la morbi­mortalidad en el departamento y pérdida de capital humano.</t>
  </si>
  <si>
    <t>Impulsar el desarrollo de estrategias para la promoción de la salud  en el departamento de Sucre</t>
  </si>
  <si>
    <t>Reporte Ficha actualizada del proyecto_03082026214110.xlsx</t>
  </si>
  <si>
    <t>2024002700011</t>
  </si>
  <si>
    <t>Mejorar las condiciones de atención y protección en salud Mental y convivencia Social a la población del departamento de Sucre.</t>
  </si>
  <si>
    <t>Deficientes condiciones de atención y protección en salud mental y convivencia social  a la población del departamento de Sucre.</t>
  </si>
  <si>
    <t xml:space="preserve">Actualmente en el departamento de Sucre se presentan deficientes condiciones de atención y protección en salud mental a la población, motivado entre otros por: el Débil desarrollo de programas de Salud Mental y Convivencia Social, Pocos recursos técnicos y humanos para el desarrollo e implementación de programas de Salud Mental y Convivencia Social y el deficiente seguimiento a las entidades territoriales municipales en el desarrollo de programas de Salud Mental y Convivencia Social todo esto debido a la Insuficiente implementación de acciones en Salud Mental y Convivencia Social en el departamento,  lo cual ha causado, deterioro de la salud mental en el departamento que a su vez ha conllevado a el Deterioro del estado de salud de las personas, Afectación a la salud pública en el departamento, Incremento de los índices de Suicidios, el incremento del descontento en la población e incluso la pérdida de capital humano 
</t>
  </si>
  <si>
    <t>Gestionar la implementación de acciones en Salud Mental y Convivencia Social en el departamento.</t>
  </si>
  <si>
    <t>Reporte Ficha actualizada del proyecto_29072026222414.xlsx</t>
  </si>
  <si>
    <t>2017000100029</t>
  </si>
  <si>
    <t>Evaluar la resiliencia frente a la variabilidad climática de los cultivos priorizados en el Departamento de Sucre</t>
  </si>
  <si>
    <t>Baja resiliencia de los agroecosistemas en el Departamento de Sucre, ante la variabilidad climática.</t>
  </si>
  <si>
    <t>En los últimos 15 años, el departamento ha sido afectado por la agudización de los fenómenos como variaciones de calor entre la atmosfera y el océano que afectan los estados de temperatura y crean situaciones extremas en el ciclo hidrológico que en efecto pueden ser lluvias torrenciales o sequias extremas ENSO (El Niño-Oscilación del Sur-), asociados a la variabilidad climática, han incrementado la frecuencia y la intensidad de los periodos de escasez del recurso hídrico. 
Lo anterior, ha tenido efectos directos en actividades agrícolas, el 65,4% de los municipios de sucre resultaron afectados, lo cual equivale a 17 de sus 26 municipios, implicando cerca del 12,49% del área de superficie del departamento, dentro del territorio afectado por estos cambios climáticos incluye una gran extensión de terrenos agrícolas de los cuales 84 km2 corresponden a 84.68% en los años 2010-2011 (Plan Departamental de Gestión del Riesgo Sucre, 2012),   se generó un alto índice de perdidas en 14.472 fincas, 23.864 hogares con cultivos perdidos, por lo menos 195.000 animales muertos (Gobernación Sucre, 2011), han generado gastos adicionales en la producción y han ocasionado impactos ambientales que han generado afectación a la población sucreña.
Por otra parte, el fenómeno de El Niño más reciente (finales del 2014 e inicios del 2015), dejó pérdidas estimadas en más 347.424 ha de cultivos, 9.442 animales muertos y el desplazamiento aproximadamente de 321.190 animales. Debido a esto, es como en el municipio de Corozal se vieron afectados el 18,1% de personas, en el municipio de Majagual el 33,4% de personas, en el municipio de Morroa el 7,6% de personas, en el municipio de San Marcos el 15,1% de personas y en el municipio de San Onofre el 25, 8% de personas. 
Descripción del Problema Central Numeral 3.2. del Documento Técnico</t>
  </si>
  <si>
    <t>Corozal, Majagual, Morroa, San Marcos, San Onofre</t>
  </si>
  <si>
    <t>Determinar las características sociales, económicas y ambientales de los agroecosistemas presentes en los municipios priorizados por el Departamento de Sucre.</t>
  </si>
  <si>
    <t>3902003</t>
  </si>
  <si>
    <t>Número de libros y/o capítulos</t>
  </si>
  <si>
    <t>390200300</t>
  </si>
  <si>
    <t>Libros y/o capítulos de libros resultados de investigación</t>
  </si>
  <si>
    <t>Evaluar técnica y ambientalmente los modelos agroecosistemáticos para el aumento de la resiliencia en los cultivos priorizados.</t>
  </si>
  <si>
    <t>3902004</t>
  </si>
  <si>
    <t>Productos de investigación en artes, arquitectura y diseño</t>
  </si>
  <si>
    <t>Número de obras y/o productos de investigación, creación en artes, arquitectura y diseño</t>
  </si>
  <si>
    <t>390200400</t>
  </si>
  <si>
    <t xml:space="preserve">Obras y/o productos de investigación, creación en artes, arquitectura y diseño que cumplen con los requerimientos mínimos de calidad exigidos por Colciencias </t>
  </si>
  <si>
    <t>Fortalecer la investigación relacionada con el aprovechamiento sostenible que permita aumentar la resiliencia de los agroecosistemas en el departamento</t>
  </si>
  <si>
    <t>3902002</t>
  </si>
  <si>
    <t>Artículos de investigación</t>
  </si>
  <si>
    <t>Número de artículos</t>
  </si>
  <si>
    <t>390200200</t>
  </si>
  <si>
    <t>Artículos publicados en revistas indexadas nacionales e internacionales</t>
  </si>
  <si>
    <t>Reporte Ficha actualizada del proyecto_03082026223953.xlsx</t>
  </si>
  <si>
    <t>Articular la oferta de servicios en el territorio que permita que cada niño, niña  y adolescente reciba toda la oferta que es pertinente y oportuna de acuerdo a su contexto y edad en los municipios del Departamento de Sucre.</t>
  </si>
  <si>
    <t>Desarticulación y desconocimiento de la oferta y la calidad de la oferta y demanda de la atención integral a la primera infancia, infancia y adolescencia de acuerdo a su contexto y edad en municipios del Departamento de Sucre</t>
  </si>
  <si>
    <t xml:space="preserve">En la actualidad, en los municipios del Departamento de Sucre se encuentran desarticulados los servicios que se ofrecen respecto a la atención integral a la primera infancia, infancia y adolescencia, evidenciando desconocimiento y pocos niveles de integración de los mismos. Lo que está ocasionando un desmejoramiento en la calidad de los servicios prestado en cada ente territorial y a su vez en la calidad de vida de las madres gestantes, niños y niñas. Por ende, es de vital importancia trazar el camino de acciones estratégicas y su entramado de relaciones, a través del cual se asegura el logro de la realización para cada niña, niña y adolescente.
En el Departamento de Sucre, solo 8 municipios no cuentan con  políticas públicas ni  Mapa de la Ruta Integral de Atención a la primera Infancia, infancia y adolescencia. Es por ello, que se proyecta contribuir a los municipios a construir el mapa de la Ruta Integral de Atención a la primera infancia, infancia y adolescencia como el insumo principal para elaborar sus políticas públicas de niñez.
</t>
  </si>
  <si>
    <t>Caimito, Colosó, El Roble, La Unión, Majagual, San Benito Abad, San Onofre, Santiago de Tolú</t>
  </si>
  <si>
    <t>•	Construir e implementar el mapa de la Ruta integral de Atención a la primera infancia y adolescencia de los municipios.</t>
  </si>
  <si>
    <t>Reporte Ficha actualizada del proyecto_03082026224655.xlsx</t>
  </si>
  <si>
    <t>202500000001180</t>
  </si>
  <si>
    <t>Fortalecer la capacidad de respuesta para la recuperación de las afectaciones ocasionadas en la infraestructura habitacional en temporada de lluvias prolongadas y de ciclones tropicales en el departamento de Sucre.</t>
  </si>
  <si>
    <t>Deficiente capacidad de respuesta para afrontar y mitigar las afectaciones ocasionadas en la infraestructura habitacional en temporada de lluvias prolongadas y de ciclones tropicales en el departamento de Sucre.</t>
  </si>
  <si>
    <t>El Departamento de Sucre, ha enfrentado históricamente diversos desafíos relacionados con la gestión del riesgo y la vulnerabilidad frente a eventos naturales y antropogénicos. Los municipios del Departamento de Sucre no son ajenos a los fenómenos amenazantes como inundaciones, avenidas torrenciales, movimiento en masa, vendaval, tormentas eléctricas, ciclones tropicales, incendios forestales, erosión fluvial, erosión costera y riesgos tecnológicos.
Las infraestructuras de las viviendas son de las más afectadas por esta situación, así como en los cauces de los caños, arroyos y ríos se presentan erosiones fluviales y sin duda alguna el servicio de acueducto sufre afectaciones sumado al problema de desabastecimiento de agua que padecen nuestros municipios.
El deficiente banco de materiales de ferretería para mejorar y rehabilitar las infraestructuras de las viviendas afectadas por las emergencias derivadas de amenazas naturales y antrópicas en las infraestructuras y zonas en riesgo en el Departamento de Sucre , no han permitido la rápida capacidad para afrontar estos riesgos a la población,  Incluyendo también materiales para hacer obras de contención y protección de la erosión fluvial y el almacenamiento de agua potable para el consumo debido a los problemas de desabastecimiento de agua que también surgen por las emergencias</t>
  </si>
  <si>
    <t>Mejorar la infraestructura habitacional , mediante la provisión de materiales de ferretería para afrontar emergencias provocadas por la temporada de lluvias prolongadas y de ciclones tropicales en el Departamento de Sucre.</t>
  </si>
  <si>
    <t>Reporte Ficha actualizada del proyecto_03082026224522.xlsx</t>
  </si>
  <si>
    <t>202500000000610</t>
  </si>
  <si>
    <t>Mejorar las operaciones de las fuerzas militares en el Departamento de Sucre.</t>
  </si>
  <si>
    <t>Deficientes operaciones de la fuerza pública en el Departamento de Sucre.</t>
  </si>
  <si>
    <t xml:space="preserve">Actualmente el GAO Clan del Golfo, ejercen control territorial en las diferentes subregiones del departamento, dedicados al control de las dinámicas criminales antes descritas. Su accionar afecta diferentes sectores con la comisión de asesinatos selectivos derivados de la confrontación por áreas de interés incrementando de esta forma los índices de homicidios selectivos, extorsiones, hurtos, desplazamientos forzados e incremento de economías ilícitas a través de delitos conexos.
En el ejercicio de describir esta problemática que afecta la seguridad y la tranquilidad de los ciudadanos nos obliga tomar decisiones y adquirir compromisos para desarticular estos grupos armados organizados, a través de un trabajo articulado de las Fuerzas Militares, con el acompañamiento y el apoyo de la Administración Departamental, teniendo en cuenta que esta problemática permite que ocurran o se generen varias modalidades delictivas afectando la percepción de seguridad y el orden público.
Las faltas de equipamiento que permiten coordinar operaciones que van encaminada a la lucha contra delitos de forma oportuna y eficiente, orientadas a la acción inmediata y acertada para el análisis de información, y seguimiento del accionar delictivo en los diferentes Grupos delincuenciales al momento de la realización de los mismos; esta ha sido uno de las situaciones que ha afectado significativamente en la percepción del actuar y cumplimiento de la misionalidad de las entidades del comité de orden público, el no contar con esta tecnología de vanguardia incide en demoras en el análisis de información; así como, el accionar de operaciones tácticas que requieren ser efectuada de manera eficaz para la consecución de resultados que impacten en la seguridad ciudadana, orientadas al esclarecimiento de delitos tales como hurto, homicidio, extorción, y operaciones tácticas que generen resultados impactantes en el desmantelamiento de los grupos criminales.
</t>
  </si>
  <si>
    <t>Aumentar los despliegues para realizar operaciones de las fuerzas militares para control territorial en el departamento de sucre.</t>
  </si>
  <si>
    <t>Reporte Ficha actualizada del proyecto_03082026223730.xlsx</t>
  </si>
  <si>
    <t>2024002700079</t>
  </si>
  <si>
    <t>Brindar asistencia técnica y metodológica en la actualización de los instrumentos de planificación territorial en el departamento de Sucre</t>
  </si>
  <si>
    <t>Desactualización de los instrumentos de planificación territorial en el departamento de Sucre.</t>
  </si>
  <si>
    <t xml:space="preserve">La desactualización de los instrumentos de planificación territorial en el departamento de Sucre se atribuye a diversas causas.
Principalmente, destaca la insuficiente asignación de recursos humanos y financieros para la planificación territorial en la región. Esta
carencia ha impactado negativamente la capacidad del departamento para llevar a cabo una implementación efectiva del Plan de
Ordenamiento Departamental.
Además, se ha identificado una falta de integración y articulación del Sistema de Información Estratégico de Planeación, así como una
limitada capacidad técnica y profesional del personal involucrado en estos procesos. Esta situación dificulta la formulación de políticas
públicas de ordenamiento territorial que respondan adecuadamente a las necesidades y realidades del departamento.
Otro aspecto relevante es la ausencia de mecanismos efectivos de participación y consulta ciudadana en el proceso de planificación territorial y toma de decisiones en Sucre. Esta falta de involucramiento de la comunidad en la definición de políticas y proyectos territoriales puede llevar a decisiones que no reflejen realmente las necesidades y aspiraciones de la población.
En consecuencia, estas deficiencias tienen múltiples repercusiones en el departamento de Sucre. Por un lado, se observa una afectación en la calidad de vida y los hábitos de los ciudadanos, así como un deterioro en la estructura ecológica de la región. Esto se traduce también en menores ingresos tributarios para la administración departamental y un aumento de la informalidad y desempleo en Sucre, al no proporcionar un marco claro para el desarrollo económico formal, la creación de empleo y la regulación de actividades económicas informales Así mismo, la falta de referentes de información adecuados puede dificultar la toma de decisiones informadas en el departamento de Sucre, lo que puede conducir a políticas y acciones poco efectivas o incluso contraproducentes en términos de desarrollo territorial y bienes
</t>
  </si>
  <si>
    <t>?Fortalecer la capacidad técnica y profesional para llevar a cabo la implementación efectiva del Plan deOrdenamiento Departamental en el departamento de Sucre..</t>
  </si>
  <si>
    <t>Reporte Ficha actualizada del proyecto_03082026224247.xlsx</t>
  </si>
  <si>
    <t>2024002700120</t>
  </si>
  <si>
    <t>Mejorar la calidad de la educación de los estudiantes en los establecimientos educativos básicas de los municipios del Departamento de Sucre</t>
  </si>
  <si>
    <t>Baja calidad en la educación de los establecimientos educativos oficiales de los 25 municipios no certificados del Departamento de Sucre</t>
  </si>
  <si>
    <t xml:space="preserve">En el Departamento de Sucre en los últimos años viene presentando una baja calidad educativa, esto es causado por el deficiente acompañamiento y formación a docentes y directivos docentes en los establecimientos Educativos de los municipios, la cual se ve reflejada en la enseñanza que estos les trasmiten a los estudiantes, y estos últimos lo reflejan en los resultados de las pruebas saber que presentan en el año escolar; llevando así a un desánimo y deserción escolar por parte de estos.
Esto es consecuencia de la poca gestión de los recursos por parte de la secretaria de educación para capacitar a los docentes en el Departamento de Sucre. Es de resaltar que se ha venido generando una disminución en los estándares de calidad en la prestación del servicio educativo los cual fueron consecuencias de que los establecimientos educativos prestaron los servicios por medio de guías y clases virtuales, un escenario en. El cual no estaban preparados los estudiantes, generando como consecuencia la disminución en la calidad de la educación recibida por los estudiantes
</t>
  </si>
  <si>
    <t>Generar espacios de intercambios de saberes, reflexiones y debates sobre  mejoramiento de la calidad educativa e innovaciones pedagógicas en el Departamento de Sucre</t>
  </si>
  <si>
    <t>Reporte Ficha actualizada del proyecto_29072026222818.xlsx</t>
  </si>
  <si>
    <t>2022000020011</t>
  </si>
  <si>
    <t>Aumentar las oportunidades de empleo y negocio  como alternativa para la superación de la pobreza para la población joven en el Departamento de Sucre</t>
  </si>
  <si>
    <t>Escasas oportunidades de empleo y negocio  como alternativa para la superación de la pobreza para la población joven en el Departamento de Sucre</t>
  </si>
  <si>
    <t xml:space="preserve">En el departamento de Sucre existe un problema arraigado en el tiempo, el cual consiste en las escasas oportunidades para la población joven: en cuanto al empleo, esta población no encuentra espacio en las empresas debido a la brecha entre cargos disponibles versus población necesitada, y aquellos que optan por el emprendimiento tampoco han tenido el apoyo de los gobiernos locales ni departamentales. Esto ha sido generado por varias razones, entre ellas el desconocimiento de la oferta institucional o el difícil acceso a ella, así como el incipiente apoyo a que se generen emprendimientos y se pueda consolidar un propósito de vida. El limitado acceso a la oferta de un empleo digno, así como la gestión de articulación e intermediación para la colocación también ha sido determinante en un porcentaje de desempleo en jóvenes que desde hace mucho tiempo parece no dar tregua.
El hecho de no disponer de las oportunidades para la creación de emprendimientos hace que la tasa de creación de empresas no crezca a un ritmo mayor, lo cual acarrea unos ingresos por venta de productos o servicios inexistente, beneficios que se retribuirían a los emprendedores y sus familias.
Por otra parte, las escasas oportunidades de empleo hacen que la tasa de desempleo tienda al alza, en un departamento cuya capital es el número uno en el ranking de informalidad del país, con más del 68%, desbancando a Cúcuta, ciudad fronteriza y eterna líder de este deshonroso podio.
</t>
  </si>
  <si>
    <t>Ampliar el acceso al mercado laboral por parte de los jóvenes del departamento de Sucre</t>
  </si>
  <si>
    <t>4103010</t>
  </si>
  <si>
    <t>Servicio de gestión para la colocación de empleo</t>
  </si>
  <si>
    <t>410301000</t>
  </si>
  <si>
    <t>Personas vinculadas a empleo formal para población vulnerable</t>
  </si>
  <si>
    <t>Ampliar el conocimiento sobre alternativas disponibles para la superación de la pobreza enfocado en emprendimiento y empleabilidad</t>
  </si>
  <si>
    <t>4103050</t>
  </si>
  <si>
    <t>Servicio de acompañamiento familiar y comunitario para la superación de la pobreza</t>
  </si>
  <si>
    <t>Número de hogares</t>
  </si>
  <si>
    <t>410305000</t>
  </si>
  <si>
    <t>Hogares con acompañamiento familiar</t>
  </si>
  <si>
    <t>Apoyar la generación de emprendimientos desde lo formativo y organizacional</t>
  </si>
  <si>
    <t xml:space="preserve">Servicio de asistencia técnica para el emprendimiento     (Producto principal del proyecto) </t>
  </si>
  <si>
    <t>Reporte Ficha actualizada del proyecto_29072026220509.xlsx</t>
  </si>
  <si>
    <t>Fortalecer la capacidad de ejecución y seguimiento estratégico del Plan de Desarrollo Departamental mediante la consolidación de un modelo de Alta Gerencia en la Gobernación de Sucre</t>
  </si>
  <si>
    <t>Baja capacidad de ejecución y seguimiento estratégico del Plan de Desarrollo Departamental en la Gobernación de Sucre.</t>
  </si>
  <si>
    <t xml:space="preserve">La situación actual de la Gobernación de Sucre se define por una marcada baja capacidad de ejecución y seguimiento estratégico del Plan de Desarrollo Departamental, lo cual constituye el problema central de la administración. A pesar de contar con una hoja de ruta técnica definida, la entidad opera bajo un modelo de gestión inercial donde la planificación no logra sincronizarse con la operatividad diaria. Esto ha generado un escenario donde los compromisos gubernamentales avanzan a un ritmo significativamente menor al esperado, limitando el impacto real de las políticas públicas en las subregiones del departamento.
Esta problemática tiene su origen en una debilidad estructural de los mecanismos de coordinación institucional. En la práctica, la alta dirección carece de un flujo de información centralizado y veraz, lo que impide una toma de decisiones ágil y basada en evidencias. Esta desarticulación es la causa directa de que los proyectos estratégicos se detengan ante obstáculos administrativos menores que no son detectados ni gestionados a tiempo por el nivel directivo.
Sumado a lo anterior, se evidencia una carencia de herramientas tecnológicas avanzadas y de talento humano especializado dedicado exclusivamente a la alta gerencia. Actualmente, el seguimiento de las metas se realiza mediante métodos rudimentarios y reportes manuales que no permiten visualizar alertas tempranas ni cuellos de botella. El personal actual, aunque idóneo en sus funciones misionales, se encuentra desbordado por la carga operativa, lo que ha impedido el desarrollo de competencias en liderazgo estratégico y gestión por resultados. Esta falta de perfiles enfocados en la "Gerencia de Cumplimiento" perpetúa un ciclo de reactividad frente a los problemas en lugar de una proactividad gerencial.
CONTINUACION, VER DOCUMENTO TECNICO. </t>
  </si>
  <si>
    <t>Optimizar los mecanismos de coordinación institucional y los procesos de toma de decisiones en el nivel directivo de la Gobernación</t>
  </si>
  <si>
    <t>Reporte Ficha actualizada del proyecto_29072026224209.xlsx</t>
  </si>
  <si>
    <t>202500000026430</t>
  </si>
  <si>
    <t xml:space="preserve">Mejorar la cobertura, calidad y continuidad en la prestación del servicio de  acueducto y alcantarillado sanitario en el corregimiento siete palmas, municipio de Caimito, Sucre </t>
  </si>
  <si>
    <t>Deficiencia en la calidad del agua potable suministrada y en el tratamiento de las aguas residuales en el corregimiento Siete Palmas, municipio de Caimito, Sucre.</t>
  </si>
  <si>
    <t xml:space="preserve">El corregimiento, cuenta con un sistema de acueducto, operado por la junta de acción comunal, el sistema de acueducto cuenta con más de 25 años en operación. Hay que resaltar que se conformaron tres (3) sectores para la operación del sistema, que suministran agua cada 3 días durante 14 horas diarias. La capacidad de almacenamiento no es la suficiente, agravando el suministro en horarios por fuera de la producción del pozo. Por otra parte, existe baja recaudación debido a la cultura de no pago y a la inexistencia de micromedición, siendo el municipio el que acude ante las necesidades de mantenimiento e imprevistos que se puedan presentar.
Actualmente en el sistema de acueducto del corregimiento no existe ningún tipo de tratamiento, se realizaba cloración en algún momento; sin embargo, ahora mismo hay una bomba dosificadora que se encuentra en malas condiciones y; por lo tanto, fuera de servicio. La comunidad expresa que el agua sale con sedimentos negros y que el pozo requiere mantenimiento.
De igual manera, el corregimiento cuenta con un sistema de alcantarillado, el cual cuenta con una cobertura del 60% aproximadamente. Este sistema fue construido hace menos de 20 años según lo manifestado por la comunidad. Con respecto a su funcionamiento, este presenta deficiencias, ya que el sistema de tratamiento de aguas residuales, el cual está conformado por un tanque séptico que funciona por flujo ascendente no funciona. Lo anteriormente expuesto agrava la situación de la prestación de servicio, ya que, al no realizar el debido tratamiento al agua residual, se está realizando el vertimiento a la fuente hídrica sin cumplir los parámetros establecidos, ocasionando contaminación ambiental al arroyo El Guamo.
El documento técnico  describe de manera mucho más detallada la problemática de a cada uno de los sistemas respecto a su situación actual (ver documento ) 
</t>
  </si>
  <si>
    <t>Mejorar prestación del servicio de alcantarillado en el corregimiento Siete Palmas, municipio de Caimito, a través del diseño de la nueva infraestructura de recolección y evacuación de aguas residuales y optimizar el sistema de tratamiento.</t>
  </si>
  <si>
    <t>Reporte Ficha actualizada del proyecto_29072026222101.xlsx</t>
  </si>
  <si>
    <t>202600000015062</t>
  </si>
  <si>
    <t>Fortalecer el acceso y la permanencia de la población joven del Departamento de Sucre en programas de educación terciaria, mediante la financiación del 100% de la matrícula del primer semestre de formación técnica durante la vigencia 2026.</t>
  </si>
  <si>
    <t>2202065</t>
  </si>
  <si>
    <t xml:space="preserve">Servicio de apoyo financiero para el acceso y permanencia a la educación superior      (Producto principal del proyecto) </t>
  </si>
  <si>
    <t>220206500</t>
  </si>
  <si>
    <t xml:space="preserve">Beneficiarios de estrategias o programas de  apoyo financiero para el acceso y permanencia en la educación superior  </t>
  </si>
  <si>
    <t>Reporte Ficha actualizada del proyecto_04082026211629.xlsx</t>
  </si>
  <si>
    <t>2024002700160</t>
  </si>
  <si>
    <t xml:space="preserve">Fortalecer la realización de los festivales, encuentros culturales, artísticos y patrimoniales, carnavales, fiestas y ferias tradicionales en el departamento de Sucre </t>
  </si>
  <si>
    <t>Escaso apoyo a   los festivales, encuentros culturales, artísticos y patrimoniales, carnavales, fiestas y ferias tradicionales en el departamento de Sucre.</t>
  </si>
  <si>
    <t xml:space="preserve">Con más de 200 eventos culturales realizados cada año, el departamento de Sucre es una de las regiones más movidas en términos de fiestas, festivales y eventos tradicionales y culturales. Para la realización de cada uno de estos eventos es necesario contar con recursos físicos y financieros que en la mayoría de los casos las comunidades responsables de estas actividades no tienen. 
Por la anterior situación, recurren a recursos que les puedan aportar la empresa privada y las entidades públicas, sobre todo las que tienen como misión fortalecer los procesos culturales de estas organizaciones. En la mayoría de los casos la empresa privada apoya los eventos culturales a cambio de publicad en el desarrollo de los mismos, como una contraprestación más que con el fin de fortalecer los festivales y eventos de importancia cultural y tradicional.
Para resaltar la cultura y fortalecer los lazos de los pueblos, es importante que estos eventos cuenten con el apoyo necesario para su desarrollo, en caso contrario podrían desaparecer, conllevando a una crisis del sector cultural del departamento. 
Es de recordar el fuerte golpe que sufrió este sector entre el 2020 y el 2021, cuando se dio el confinamiento por el COVID 19.
El departamento de Sucre a través del Fondo Mixto de Cultura, realiza diversas actividades para la promoción y difusión de las expresiones culturales en las cinco subregiones, con las cuales pese a generar conciencia respecto a los valores culturales del departamento y la importancia de esta sobre el desarrollo social de las comunidades, se limitan por la escasez de los recursos y las grandes necesidades del sector cultural y tradicional.
</t>
  </si>
  <si>
    <t>Reporte Ficha actualizada del proyecto_29072026223740.xlsx</t>
  </si>
  <si>
    <t>2023002700170</t>
  </si>
  <si>
    <t>Proteger de la erosión el espacio público del entorno del arroyo Grande de Corozal a su paso por la ciudad de Corozal-Sucre, ante la amenaza del cambio climático.</t>
  </si>
  <si>
    <t>vulnerabilidad a la erosión del espacio público del entorno del arroyo Grande de Corozal a su paso por la ciudad de Corozal – Sucre, ante la amenaza del cambio climático.</t>
  </si>
  <si>
    <t>El deterioro del espacio público contenido en la ronda hídrica del arroyo Grande de Corozal, a su paso por el casco urbano de Corozal, es grave; los procesos antrópicos desarrollados en su área de influencia han alterado su morfología natural. El mayor impacto negativo sobre este ecosistema lo ha generado la expansión urbana desorganizada y su huella ecológica, pues el aumento demográfico ha llegado acompañado de mayor demanda de agua potable, energía, alimentos y al mismo tiempo ha incrementado la producción de residuos y contaminación. Por este motivo organizar el territorio, a través de la adecuación del espacio público, es la clave para empezar a solucionar esta problemática. En este sentido, se hace necesario e imperioso adecuar integralmente este espacio público, y así mitigar la problemática que se describe en cuanto a: 
- Deterioro del espacio público a causa del mal uso del suelo (ver documento técnico)
- Erosión, pérdida de suelo, hundimientos, baches, surcos, grietas, infiltración de aguas residuales. (ver documento técnico)
- Inundaciones y erosiones periódicas del entorno del arroyo. (ver documento técnico)</t>
  </si>
  <si>
    <t>Mejorar la capacidad hidráulica y estructural del cauce del arroyo Grande de Corozal para evacuar las aguas aferentes.</t>
  </si>
  <si>
    <t>3205019</t>
  </si>
  <si>
    <t xml:space="preserve">Obras para el control y reducción de la erosión     (Producto principal del proyecto) </t>
  </si>
  <si>
    <t>Metros cuadrados de área intervenida</t>
  </si>
  <si>
    <t xml:space="preserve">Área intervenida </t>
  </si>
  <si>
    <t>Metros cuadrados</t>
  </si>
  <si>
    <t>Reporte Ficha actualizada del proyecto_29072026220055.xlsx</t>
  </si>
  <si>
    <t>Fortalecer la capacidad operativa de las Empresas Sociales del Estado y de los administradores de infraestructura pública en los municipios no certificados del departamento de Sucre.</t>
  </si>
  <si>
    <t>Deficiente capacidad operativa de las Empresas Sociales del Estado y de los administradores de infraestructura pública en los municipios no certificados del departamento de Sucre.</t>
  </si>
  <si>
    <t>En el departamento de Sucre actualmente se presenta deficiente capacidad operativa de las ESE y de los administradores de infraestructura pública en los municipios no certificados por Inadecuada gestión y transferencia de los recursos del SGP - Subsidio a la Oferta motivado por: Ineficientes procesos administrativos en la asignación y seguimiento de los recursos SGP Salud – Subsidio a la Oferta, Deficiente planificación presupuestal en salud para municipios no certificados y Pocos mecanismos de control y supervisión de la ejecución de los recursos del Subsidio a la Oferta, todo lo cual ha conllevado a la disminución en la capacidad resolutiva de las ESE y administradores de infraestructura pública que a su vez ha desembocado en Aumento de las dificultades de acceso a la atención médica de la población; por otro lado, ha conllevado a Limitaciones en la prestación oportuna y continua de los servicios esenciales de salud a la población, Deterioro en la calidad de la atención en salud a la población, Aumento de los riesgos en la salud y bienestar, lo cual en su conjunto ha conllevado al Deterioro de la calidad de vida de los habitantes del departamento de Sucre.</t>
  </si>
  <si>
    <t>Mejorar la gestión y transferencia de los recursos del SGP - Subsidio a la Oferta en los municipios no certificados del departamento de Sucre.</t>
  </si>
  <si>
    <t xml:space="preserve">Servicio de apoyo financiero para la atención en salud a la población     (Producto principal del proyecto) </t>
  </si>
  <si>
    <t>Reporte Ficha actualizada del proyecto_29072026220020.xlsx</t>
  </si>
  <si>
    <t>Mejorar las operaciones de la Policía Departamental y Fuerza Publica en el Departamento de Sucre.</t>
  </si>
  <si>
    <t>Deficientes operaciones de la Policía Departamental y Fuerza Pública en el Departamento de Sucre.</t>
  </si>
  <si>
    <t xml:space="preserve">Actualmente, el GAO Clan del Golfo ejerce control territorial en las diferentes subregiones del departamento, dedicándose al dominio de las dinámicas criminales antes descritas. Su accionar afecta distintos sectores mediante asesinatos selectivos, producto de confrontaciones por áreas de interés, aumentando los índices de homicidios selectivos, extorsiones, hurtos, desplazamientos forzados y fortaleciendo economías ilícitas a través de delitos conexos.
Esta problemática, que impacta directamente la seguridad y tranquilidad de los ciudadanos, obliga a la toma de decisiones estratégicas y compromisos institucionales para desarticular estos grupos armados organizados. Esto requiere un trabajo coordinado de la Fuerza Pública, con el acompañamiento y apoyo de la Administración Departamental, con el fin de generar una intervención integral que reduzca la incidencia de diferentes modalidades delictivas y mejore la percepción de seguridad y orden público en la región.
Entre las principales limitaciones se encuentra la falta de equipamiento y tecnología que permita coordinar operaciones de manera oportuna y eficiente. La ausencia de herramientas avanzadas para el análisis de información y el seguimiento del accionar delictivo de los grupos criminales genera demoras en la toma de decisiones y reduce la efectividad de las operaciones tácticas. Esto afecta directamente la capacidad de las entidades del Comité de Orden Público para cumplir con su misionalidad, impactando negativamente en la prevención y esclarecimiento de delitos como hurto, homicidio y extorsión, así como en el desmantelamiento efectivo de estructuras criminales.
</t>
  </si>
  <si>
    <t>Aumentar los despliegues para realizar operaciones de la fuerza pública para control territorial en el departamento de sucre.</t>
  </si>
  <si>
    <t xml:space="preserve">Servicio de inteligencia técnica     (Producto principal del proyecto) </t>
  </si>
  <si>
    <t>Número de equipos</t>
  </si>
  <si>
    <t>Reporte Ficha actualizada del proyecto_29072026212921.xlsx</t>
  </si>
  <si>
    <t>AUMENTAR EL ACCESO AL SERVICIO DE ENERGÍA ELÉCTRICA A TRAVÉS DE SISTEMAS DE ENERGÍA SOLAR FOTOVOLTAICA EN ZONA RURAL DE LOS MUNICIPIOS DE CHALÁN Y SAN MARCOS EN EL DEPARTAMENTO DE SUCRE</t>
  </si>
  <si>
    <t>LIMITADO ACCESO AL SERVICIO DE ENERGÍA ELÉCTRICA EN LA ZONA RURAL DE LOS MUNICIPIOS DE CHALÁN Y SAN MARCOS EN EL DEPARTAMENTO DE SUCRE</t>
  </si>
  <si>
    <t xml:space="preserve">En las zonas rurales dispersas de los municipios de Chalán y San Marcos, en el departamento de Sucre, persiste una crítica situación de exclusión energética. Estas áreas, catalogadas como Zonas No Interconectadas (ZNI) por el Ministerio de Minas y Energía, se caracterizan por la imposibilidad técnica y económica de ser conectadas al Sistema Interconectado Nacional (SIN) en el mediano plazo, debido a su compleja geografía montañosa y la alta dispersión de sus viviendas.
Como consecuencia directa, decenas de familias campesinas e indígenas habitan en condiciones que las desconectan de las oportunidades básicas del desarrollo moderno. La situación existente se describe a través de las siguientes dimensiones:
Dependencia de Fuentes Energéticas Primarias y Obsoletas: La totalidad de las actividades que requieren energía después del ocaso dependen de fuentes rudimentarias, costosas y perjudiciales. El uso de velas, mecheros de kerosene y lámparas de gasolina es generalizado. Estas soluciones, además de ser ineficientes, generan una iluminación deficiente que dificulta actividades como la lectura o el estudio.
</t>
  </si>
  <si>
    <t>Chalán, San Marcos</t>
  </si>
  <si>
    <t>Incrementar los sistemas de provisión de energía en las viviendas de la zona rural.</t>
  </si>
  <si>
    <t>Unidades de generación fotovoltaica de energía eléctrica instaladas     (Producto principal del proyecto)  - sistemas autónomos instalados en viviendas rurales de Chalán y San Marcos</t>
  </si>
  <si>
    <t>Reporte Ficha actualizada del proyecto_04082026211804.xlsx</t>
  </si>
  <si>
    <t>202500000030851</t>
  </si>
  <si>
    <t>Mejorar la cobertura, calidad y continuidad en la prestación del servicio de alcantarillado en el corregimiento de Palo Alto del municipio San Onofre, Sucre</t>
  </si>
  <si>
    <t>Ausencia total de un sistema de alcantarillado sanitario y manejo adecuado de aguas residuales en el corregimiento de Palo Alto, municipio de San Onofre,Sucre</t>
  </si>
  <si>
    <t xml:space="preserve">El corregimiento de Palo Alto, ubicado en el municipio de San Onofre, presenta una problemática crítica en cuanto a la prestación del servicio de alcantarillado sanitario. Actualmente, no existe infraestructura para la recolección ni tratamiento de aguas residuales, lo que ha obligado a la comunidad a disponer estas aguas directamente en patios, potreros, vías públicas y canales improvisados. Esta situación ha generado un deterioro ambiental progresivo en el entorno y ha contribuido significativamente a la contaminación de las fuentes hídricas cercanas, como quebradas y arroyos.
Además, muchas viviendas no cuentan con soluciones sanitarias adecuadas. Algunas poseen letrinas en mal estado y otras carecen por completo de este servicio, lo que obliga a los habitantes a recurrir a la disposición de excretas a cielo abierto. Estas condiciones generan un ambiente insalubre, propicio para la proliferación de vectores y enfermedades infecciosas de origen hídrico como diarreas, parasitosis, infecciones dérmicas y otras afecciones que ponen en riesgo la salud pública, especialmente en población infantil y adulta mayor.
La situación actual compromete la salubridad de toda la comunidad, afectando la dignidad y el bienestar de sus habitantes, además de limitar el desarrollo social y económico del corregimiento. La ausencia de un sistema de saneamiento básico adecuado vulnera los derechos fundamentales de acceso a servicios públicos esenciales y dificulta el cumplimiento de los estándares mínimos en salud, higiene y protección ambiental.
La implementación de un sistema de alcantarillado sanitario y tratamiento de aguas residuales en el corregimiento de Palo Alto es clave para mitigar los impactos negativos actuales, garantizar una prestación eficiente y sostenible de los servicios públicos domiciliarios, y mejorar sustancialmente la calidad de vida y salubridad de la población.
El documento técnico soporte describe de manera mas amplia la problemática actual ( ver documento)
</t>
  </si>
  <si>
    <t>Diseñar e implementar una infraestructura de alcantarillado sanitario adecuada.</t>
  </si>
  <si>
    <t>Reporte Ficha actualizada del proyecto_03082026222227.xlsx</t>
  </si>
  <si>
    <t>2024002700009</t>
  </si>
  <si>
    <t>Débil integración de los	procesos administrativos contables		y financieros de las secretarias		y
oficinas	de	la
Gobernación	de Sucre</t>
  </si>
  <si>
    <t xml:space="preserve">La Gobernación de Sucre ha identificado la necesidad de elevar sus niveles de automatización de los procesos contables, financieros y administrativos. El nivel de automatización se fundamenta, en la sistematización de los procesos dándole trazabilidad, eficiencia y seguridad.
Actualmente, la gobernación cuenta con las plataforma SIIFWEB la cual constituye la mayoría de los procesos que se realizan en la entidad, para el fortalecimiento de los módulos que ya se encuentran implementados es necesario que se continúe con el desarrollo de los mismos, realizando las mejoras correspondientes según lo requiera la norma o las exigencias mismas de la Gobernación de Sucre.
Adicionalmente el gobierno nacional viene impulsando la implementación de estándares cero papeles (La directiva presidencial 4 de 2012, Ley 019 de 2012 “Ley Antitramites”, entre otras). Para ello se requiere capacidades de trazabilidad, firma digital, generación de formatos estandarizados y disponibilidad de herramientas de gestión virtual para todos los actores de los procesos.
La automatización y sistematización de procesos van ligados a la eficiencia y eficacia administrativa que aumenta las condiciones para la mejora de los servicios institucionales que permiten dar respuesta a las múltiples problemáticas del entorno. 
</t>
  </si>
  <si>
    <t>Reporte Ficha actualizada del proyecto_29072026212502.xlsx</t>
  </si>
  <si>
    <t>Minimizar los riesgos a las familias vulnerables por la afectación de sus viviendas en la urbanización villa paz del municipio de sincelejo, departamento de sucre</t>
  </si>
  <si>
    <t>Familias en alto riesgo por afectación estructurales de las viviendas habitantes de la urbanización villa paz, municipio de Sincelejo</t>
  </si>
  <si>
    <t>EN EL AÑO 2005 LA GOBERNACIÓN DE SUCRE CONSTRUYO Y ADJUDICO 302 VIVIENDAS A IGUAL NÚMERO DE FAMILIAS
DESPLAZADAS EN LA URBANIZACIÓN VILLA PAZ, SINCELEJO. POSTERIORMENTE, EN EL AÑO 2007 SE COMENZARON A
EVIDENCIAR FRACTURAS EN LAS VIVIENDAS, ESPECIALMENTE EN LA ZONA SUR CARACTERIZADA POR SUS MAYORES
PENDIENTES.
EN VIRTUD DE LO ANTERIOR, Y PREVIO CONCEPTO DE LA SECRETARIA DE INFRAESTRUCTURA Y DE LA UNIDAD
DEPARTAMENTAL DE GESTIÓN DEL RIESGO, SE DECIDIÓ REUBICAR VARIAS FAMILIAS A FIN DE EVITAR COMPROMETER LA
INTEGRIDAD FÍSICA DE ELLAS, RECONOCIENDOLES SUBSIDIOS DE ARRIENDO HASTA TANTO EL PROBLEMA NO SEA
SUPERADO.
A LA FECHA SE HAN INTERVENIDO 15 VIVIENDAS, LO CUAL HA SIGNIFICADO MENORES SUBSIDIOS DADO EL RETORNO DE
FAMILIAS AFECTADAS A SUS VIVIENDAS EN CONDICIONES DE SEGURIDAD. LOS SUBSIDIOS DE ARRIENDO HASTA JULIO DE
2019 SE HAN RECONOCIDO POR ATENCIÓN Y PREVENCIÓN DE DESASTRES; NO OBSTANTE, EL RUBRO SE AGOTÓ SIN
POSIBILIDADES INMEDIATAS DE TRANSFERENCIAS A FAVOR, EN VIRTUD DE LO CUAL SE PLANTEA UN CAMBIO EN EL SENTIDO
DE QUE, LOS MESES COMPRENDIDOS ENTRE AGOSTO Y DICIEMBRE DE 2019, SEAN CANCELADOS POR MÁS Y MEJORES
VIVIENDAS.
EL DEPARTAMENTO DE SUCRE VA CONTINUAR CON LAS REPARACIONES DE VIVIENDAS EN EL PRESENTE AÑO, NO OBSTANTE,
EL NUMERO DE SUBSIDIO A RECONOCER NO VA CAMBIAR EN EL CORTO PLAZO, DADO QUE LA INTERVENCIÓN Y LA
AGRUPACIÓN EN MÓDULOS DE 2 Y 3 UNIDADES HABITACIONALES, IMPLICA EL RECONOCIMIENTO DE SUBSIDIOS A FAMILIAS
VECINAS QUE EN LOS ACTUALES MOMENTOS NO ESTÁN INVOLUCRADAS, PERO QUE ES NECESARIO EVACUAR
TRANSITORIAMENTE.
EN RESUMEN , SE TRATA DE UNA MODIFICACIÓN EN TÉRMINOS DE CAMBIO DE DISPONIBILIDAD PARA EL PAGO DE ARRIENDO.
SE REMPLAZA ATENCIÓN Y PREVENCIÓN DE DESASTRES POR MÁS Y MEJORES VIVIENDAS.</t>
  </si>
  <si>
    <t>REUBICAR TEMPORALMENTE A 24 FAMILIAS AFECTADAS DE LA URBANIZACIÓN VILLA PAZ SINCELEJO</t>
  </si>
  <si>
    <t>Reporte Ficha actualizada del proyecto_29072026220936.xlsx</t>
  </si>
  <si>
    <t>•	Contribuir a mejorar las dinámicas familiares en los hogares del Departamento de Sucre.</t>
  </si>
  <si>
    <t>•	Aumento de problemas psicosociales que afectan la dinámica familiar y limitan las oportunidades de generación de ingresos en los hogares del departamento de Sucre.</t>
  </si>
  <si>
    <t xml:space="preserve">Según datos de algunas organizaciones y entidades gubernamentales, se está observando un aumento de conflictos y tensiones en muchas familias de la región, lo que está afectando negativamente sus relaciones familiares. Además, se han identificado algunos factores que están contribuyendo a esta problemática, como la inestabilidad económica, la falta de empleo, la violencia, los problemas de salud mental, la drogadicción y las dificultades en la comunicación. 
Estos factores están generando una serie de consecuencias negativas en las familias, como la desintegración familiar, el aumento de los casos de violencia intrafamiliar, el deterioro de la salud mental y emocional de los miembros de la familia y la falta de habilidades para la convivencia pacífica y respetuosa. 
En este contexto, es necesario tomar medidas urgentes para abordar esta problemática y promover el fortalecimiento de las familias en el departamento de Sucre, a través de la implementación de programas y actividades que brinden espacios   de interacción familiar, emocional y económico, así como de encuentros familiares que permitan abordar los problemas y conflictos que las afectan.
Es por ello, que se proyecta brindar un espacio que promueva la recreación y la cultura y el emprendimiento en familias sucreñas, a través de la iniciativa denominada FORTALECIMIENTO DE CAPACIDADES PSICOSOCIALES, PRODUCTIVAS Y PARTICIPATIVAS DE LAS FAMILAS VULNERABLES DEL DEPARTAMENTO DE SUCRE”.”
</t>
  </si>
  <si>
    <t>Los Palmitos, San Benito Abad</t>
  </si>
  <si>
    <t>•	Realizar actividades culturales, recreativas y de emprendimiento, en el Departamento de Sucre.</t>
  </si>
  <si>
    <t>Servicio de promoción de temas de dinámica relacional y desarrollo autónomo     (Producto principal del proyecto)  - REALIZACIÓN DE ACTIVIDADES  PSICOSOCIALES,  CULTURALES, Y DE EMPRENDIMIENTO EN EL MARCO DE LA POLITICA PUBLICA.</t>
  </si>
  <si>
    <t>Número de familias</t>
  </si>
  <si>
    <t>Reporte Ficha actualizada del proyecto_03082026225427.xlsx</t>
  </si>
  <si>
    <t>Fortalecer la apropiación social del patrimonio cultural inmaterial de los ritos y festejos de la Semana Santa en Santiago de Tolú, mediante la implementación de estrategias que promuevan su salvaguardia, transmisión y valoración.</t>
  </si>
  <si>
    <t>Débil apropiación social del patrimonio cultural inmaterial de la manifestación de los ritos y festejos tradicionales de la Semana Santa en Santiago de Tolú debido a la falta de acciones de fortalecimiento.</t>
  </si>
  <si>
    <t xml:space="preserve">La Semana Santa en Santiago de Tolú es una manifestación cultural y religiosa de gran significado no solo para para la comunidad Nazarena sino para el municipio de Tolú y para la comunidad en general del departamento de Sucre. Sin embargo, es evidente la pérdida paulatina y progresiva de sus ritos y festejos tradicionales, lo que pone en riesgo su continuidad y permanencia. Esta problemática se debe, en gran medida, a la falta de apropiación social del patrimonio cultural inmaterial, reflejada en la escasa participación de las nuevas generaciones y el debilitamiento de la transmisión a las nuevas generaciones de saberes y prácticas.
La influencia de nuevas formas de celebración, la perdida de los espacios de recogimiento, religiosidad en la semana mayor y el desinterés de algunos sectores de la comunidad en darle importancia a estas celebraciones, han contribuido a la disminución de la identidad cultural asociada a esta festividad. Además, la limitada difusión y promoción de los ritos tradicionales ha impedido que la población local y los visitantes reconozcan su importancia. Así mimos la falta de políticas locales efectivas para su salvaguarda también ha generado un vacío en la gestión y conservación de esta expresión cultural.
Como consecuencia, los ritos y festejos que históricamente han dado identidad a la Semana Santa en Tolú han perdido fuerza, afectando no solo la cohesión social, sino también el atractivo cultural y turístico de la región. La desvinculación de la comunidad con sus tradiciones pone en riesgo la permanencia de estas manifestaciones, lo que hace urgente la implementación de estrategias de apropiación social que permitan revitalizar y fortalecer este importante patrimonio cultural inmaterial del departamento.
</t>
  </si>
  <si>
    <t>Aumentar la participación de la comunidad local, en la organización y celebración de la semana santa.</t>
  </si>
  <si>
    <t xml:space="preserve">Servicio de apoyo financiero para creadores y gestores culturales     (Producto principal del proyecto) </t>
  </si>
  <si>
    <t>Número de creadores y gestores culturales</t>
  </si>
  <si>
    <t>Reporte Ficha actualizada del proyecto_03082026222059.xlsx</t>
  </si>
  <si>
    <t xml:space="preserve">Si bien durante los últimos años se ha mejorado el apoyo que desde la administración departamental se le brinda a la comunidad LGBTIQ, todavía falta mucho por conseguir. 
La desigualdad en el trato, el desconocimiento de sus derechos hasta de la misma comunidad todavía es una realidad, a pesar de los esfuerzos institucionales que se evidencian en la formulación de la política pública departamental y la creación del consejo consultivo departamental LGBTIQ+. 
Una de las formas de apoyar a la comunidad LGBTIQ+ es visibilizando su población con actividades lúdicas y culturales, así como formando a miembros de la comunidad y público en general sobre los derechos de esta comunidad y capacitando a los miembros de la comunidad LGBTIQ+ en municipios del departamento para la creación de sus respectivos consejos consultivos locales.
En el departamento de Sucre se debe mejorar el apoyo institucional a las labores realizadas por esta comunidad ya que, a pesar de realizar acciones puntuales con este grupo poblacional, en este momento no se cuenta con el reconocimiento adecuado para las actividades culturales y organizativas de la mismas, lo cual hace que la visibilización de este tipo de actividades sea bastante baja. Si esa visibilización no se produce, se continuará con el desconocimiento acerca de los derechos de la comunidad, lo cual conlleva a la comisión de hechos de intolerancia que devienen en atentados contra la integridad física y emocional de los miembros de la comunidad. Solo hasta el año 2024 se aprobó un proyecto de apoyo a la comunidad LGBTI, por lo que éste que se está presentando se considera una continuación del apoyo a esta población.
</t>
  </si>
  <si>
    <t>Brindar apoyo a la creación de consejos consultivos municipales</t>
  </si>
  <si>
    <t>Reporte Ficha actualizada del proyecto_03082026224319.xlsx</t>
  </si>
  <si>
    <t>Aumentar la calidad de la educación en los estudiantes de los Establecimientos Educativos oficiales de los 25 municipios no certificados del Departamento de Sucre</t>
  </si>
  <si>
    <t xml:space="preserve">La calidad medida en función de los resultados de las pruebas ICFES, para el 2022 el puntaje promedio nacional se encontraba en 254 puntos, para ello Sucre registro un promedio departamental de 238 puntos, encontrándose 16 puntos por debajo; para el 2023 el promedio nacional ascendió a 257 puntos equivalente a 3 puntos por encima del año anterior, así como también hubo un progreso en el departamento aumentando el puntaje 4 puntos con respecto al año 2022. Todo lo anterior denota que, aunque se ven avances en el aumento de los resultados de las pruebas saber aún existen rezagos para alcanzar el promedio nacional. (Plan de Desarrollo “Sucre tierra de Oportunidades 2024-2027).
Para el año 2018, cambio la medición del Índice Sintetico de Calidad Educativa (ISCE) observándose que el departamento de Sucre se encontraba básica secundaria en 4.93 por encima de la Meta Mejoramiento de Mínimo Anual (MMA) que se encontraba en 4.68, en cuanto al nivel de media básica educativa se encontraba para el 2018 en 4.81 por encima de la MMA, se observa un avance sustancial pero alejado de la medición de 10 puntos totales (Reporte de excelencia 2018).
Se denota la baja calidad en la educación en el departamento de Sucre generada en gran parte por la deficiencia en los recursos públicos disponibles para la ejecución de proyectos encaminado a la formación integral y el desarrollo del bienestar laboral del docentes que se transmita a los estudiantes en las distintas áreas tanto emocionales como pedagógicas, logrando así que se reflejen los bajos rendimientos de los educandos por la falta de competencias y habilidades, todo lo anterior agrava la situación en cuanto a deserción escolar y el acceso a la educación superior por los bajos rendimientos en las pruebas saber 11.
</t>
  </si>
  <si>
    <t>Apoyar los procesos de acompañamiento en bienestar laboral y formación a docentes, directivos docentes y planta central de la Secretaria de Educación Departamental.</t>
  </si>
  <si>
    <t>Reporte Ficha actualizada del proyecto_03082026225446.xlsx</t>
  </si>
  <si>
    <t>Fortalecer la capacidad de la Subsecretaría de Gestión de la Información y Evaluación Institucional para optimizar el manejo de la información estratégica y los procesos de evaluación institucional</t>
  </si>
  <si>
    <t>Insuficiente capacidad de la Subsecretaría de Gestión de la Información y Evaluación Institucional para gestionar eficazmente información y evaluaciones</t>
  </si>
  <si>
    <t>A pesar de su creación para fortalecer la administración, la Subsecretaría de Gestión de la Información y Evaluación Institucional del Departamento de Sucre enfrenta una limitada capacidad operativa y técnica. Esto se traduce en dificultades para coordinar y consolidar información estratégica, garantizar su calidad y accesibilidad, establecer estándares para la información estadística y geográfica, consolidar información espacial para la planificación, diseñar metodologías de evaluación robustas y viabilizar proyectos de inversión. 
En consecuencia, esta limitación obstaculiza la eficiencia, la efectividad y el impacto de su gestión, impidiendo el pleno aprovechamiento de la información y la evaluación como herramientas estratégicas para la toma de decisiones y la mejora continua, haciendo necesaria la contratación de apoyo profesional y especializado.</t>
  </si>
  <si>
    <t>Incorporar talento humano profesional y especializado con las competencias necesarias para fortalecer la gestión integral de la información estratégica y los procesos de evaluación institucional en la Subsecretaría</t>
  </si>
  <si>
    <t>Reporte Ficha actualizada del proyecto_03082026223741.xlsx</t>
  </si>
  <si>
    <t>2024002700080</t>
  </si>
  <si>
    <t>Mejorar la capacidad de respuesta para la atención inmediata de la población víctima del conflicto armado  del departamento de Sucre</t>
  </si>
  <si>
    <t>Deficiente capacidad de respuesta para la atención inmediata de la población víctima del conflicto armado en  el departamento de Sucre</t>
  </si>
  <si>
    <t>La atención inmediata a la población víctima del conflicto armado en el departamento de Sucre presenta una deficiente capacidad de respuesta, debido a insuficientes acciones para garantizar la ayuda humanitaria. Esto se traduce en un acceso limitado a suministros de alimentos, auxilio funerario, albergue temporal y elementos mínimos vitales necesarios para la atención inmediata. Además, existe un desconocimiento significativo sobre la población afectada en situación de emergencia, lo que agrava las dificultades psicológicas y emocionales de las familias víctimas. Esta situación contribuye al desmejoramiento de la calidad de vida de la población víctima del conflicto armado en el departamento de Sucre.</t>
  </si>
  <si>
    <t>•	Realizar acciones para garantizar la ayuda humanitaria de la población víctima del conflicto armado del departamento de Sucre</t>
  </si>
  <si>
    <t>Reporte Ficha actualizada del proyecto_29072026221540.xlsx</t>
  </si>
  <si>
    <t>Garantizar una oferta suficiente de cupos y programas de formación en lenguas extranjeras para la comunidad sucreña por parte del Centro de Idiomas de la EBAH, promoviendo el acceso democrático al bilingüismo en el departamento</t>
  </si>
  <si>
    <t>Insuficiente oferta de cupos y programas de formación en lenguas extranjeras para la comunidad sucreña por parte del Centro de Idiomas de la EBAH, limitando el acceso democrático al bilingüismo en el departamento</t>
  </si>
  <si>
    <t>El departamento de Sucre enfrenta un rezago crítico en bilingüismo debido a que el Centro de Idiomas de la EBAH opera principalmente para servicio interno, limitando el acceso democrático a una formación pública de calidad. Esta problemática nace de una insuficiente capacidad operativa y la falta de talento humano especializado, lo que impide la apertura de nuevos cupos para la población externa. Además, la ausencia de un modelo de gestión y acompañamiento integral dificulta el seguimiento administrativo y el soporte psicopedagógico necesario para garantizar la permanencia y el éxito académico de los ciudadanos, artistas y jóvenes más vulnerables del territorio.
Las consecuencias de esta limitación técnica se traducen en una profunda desigualdad social, donde el aprendizaje de lenguas extranjeras se convierte en un privilegio privado, excluyendo a la mayoría de las oportunidades de la economía global. Este escenario estanca los indicadores de competitividad departamental y reduce la empleabilidad en sectores estratégicos como el turismo y las industrias creativas. Mientras no se fortalezca la robustez organizacional de la institución para impactar masivamente a la comunidad, el capital humano de Sucre seguirá en desventaja frente a las exigencias internacionales, manteniendo una brecha significativa en el desarrollo científico, tecnológico y cultural.</t>
  </si>
  <si>
    <t>Incrementar la capacidad operativa y de cobertura del Centro de Idiomas para atender la demanda externa</t>
  </si>
  <si>
    <t xml:space="preserve">Servicio educativos de promoción del bilingüismo     (Producto principal del proyecto) </t>
  </si>
  <si>
    <t>Reporte Ficha actualizada del proyecto_03082026214236.xlsx</t>
  </si>
  <si>
    <t>2024002700018</t>
  </si>
  <si>
    <t>Disminuir la vulnerabilidad de la población a enfermedades por situaciones de salud relacionadas con el ambiente en el departamento de Sucre.</t>
  </si>
  <si>
    <t>Aumento de la vulnerabilidad de la población a enfermedades por situaciones de salud relacionadas con el ambiente en el departamento de sucre</t>
  </si>
  <si>
    <t>Actualmente en el departamento de Sucre se presenta Insuficiente implementación de acciones en salud en referencia a eventos de zoonosis en el departamento de Sucre, motivado por: débil desarrollo de programas de salud relacionados con el medio ambiente, pocos recursos técnicos y humanos para el desarrollo e implementación de programas de salud relacionados con el medio ambiente y deficiente seguimiento a las entidades territoriales municipales en el desarrollo de programas de salud relacionados con el medio ambiente, lo cual en conjunto ha generado aumento de la vulnerabilidad de la población a enfermedades por situaciones de salud relacionadas con el ambiente en el departamento de Sucre, que a su vez, ha decantado en el incremento en problemas de salud pública por zoonosis resultando en un aumento de la morbimortalidad en la población por zoonosis, desmejoramiento de la calidad de vida de la población y pérdida de capital humano.</t>
  </si>
  <si>
    <t>Gestionar la implementación de acciones en salud en referencia a eventos de zoonosis en el departamento de Sucre.</t>
  </si>
  <si>
    <t>Reporte Ficha actualizada del proyecto_29072026223605.xlsx</t>
  </si>
  <si>
    <t>2023002700127</t>
  </si>
  <si>
    <t>Aumentar el desarrollo del sector turístico en el Municipio De Santiago de Tolú en el Departamento de Sucre</t>
  </si>
  <si>
    <t>Bajo desarrollo del sector turístico en el municipio de Santiago de Tolú en el departamento de Sucre.</t>
  </si>
  <si>
    <t xml:space="preserve">Actualmente el municipio de Santiago de Tolú no cuenta con proyectos de infraestructura marítima y fluvial suficientes como embarcaderos o muelles que promuevan el turismo a través de la prestación del servicio de traslado de personas y carga liviana hacia zonas costeras de gran importancia turística como archipiélagos y zonas turísticas regionales; lo anterior no permite aprovechar al máximo sus atractivos turísticos y riquezas naturales, de igual manera dificulta el acceso de inversionistas privados que jalonen en la generación de nuevos empleos lisa arroyo de nuevo servicio turístico la reactivación del comercio.
El sector turístico es la principal fuente económica de los municipios pertenecientes al Golfo de Morrosquillo, la población se beneficia del turismo en esta zona del país, siendo el mar uno de los atractivos más solicitados a la hora de viajar. Actualmente la infraestructura turística con la que cuenta el Golfo de Morrosquillo no está en condiciones para fomentar el desarrollo económico en este sector, lo que provoca en el turista, escoger destinos distintos al golfo y así reducir la actividad turística de al menos 8 municipios que lo conforman.
La oferta turística en el golfo es carente de escenarios que permitan la realización de actividades náuticas, siendo el mar el principal atractivo, no cuenta con puntos estratégicos, marítimos o terrestres, que garanticen la protección, el atraque y la prestación de toda clase de servicios a las embarcaciones de recreo, turísticas y deportivas nacionales o extranjeras.
</t>
  </si>
  <si>
    <t>Construir infraestructura turística  en el Golfo del Morrosquillo</t>
  </si>
  <si>
    <t xml:space="preserve">Embarcadero construido     (Producto principal del proyecto) </t>
  </si>
  <si>
    <t>Número de embarcaderos</t>
  </si>
  <si>
    <t>Reporte Ficha actualizada del proyecto_29072026223555.xlsx</t>
  </si>
  <si>
    <t>2023002700070</t>
  </si>
  <si>
    <t>Mejorar las condiciones para la formación y el desarrollo integral de competencias básicas en las instituciones educativas de los municipios de Caimito y Sincé, en el Departamento de Sucre.</t>
  </si>
  <si>
    <t>Limitadas condiciones para la formación y el desarrollo integral de competencias básicas en las instituciones educativas de los municipios de Caimito y Sincé, en el Departamento de Sucre.</t>
  </si>
  <si>
    <t xml:space="preserve">En el departamento de Sucre el 93% de los estudiantes matriculados en los 25 municipios no certificados en educación son atendidos en establecimientos educativos de carácter oficial y el 46% de estos estudiantes son atendidos en la zona rural, con una alta dispersión geográfica y cuyas particularidades de índice social, étnico, cultural, económico y político hacen compleja la atención a la población.
Las limitadas condiciones para la formación y el desarrollo de competencias básicas y sociales de la población en edad escolar contribuyen al desempleo y sub empleo, la falta de oportunidades y pobreza, de acuerdo con el Plan de Desarrollo Departamental el indicador de Necesidades básica insatisfechas NBI para la población que habita por fuera de la cabecera municipal es de 63.4%.
Durante los últimos años no se han realizado intervenciones en materia de infraestructura educativa en los establecimientos educativos priorizados lo que agrava aún más la situación de la calidad y permanencia de los estudiantes de estas subregiones.
La infraestructura en estas sedes se encuentra en alto grado de deterioro, algunas son edificaciones adaptadas que no cumplen con las condiciones técnicas mínimas necesarias para garantizar la prestación del servicio y la seguridad de los estudiantes y en otras el servicio educativo se presta en aulas temporales instaladas hace más de 10 años, adicionalmente, la capacidad instalada no es suficiente para atender la demanda de los estudiantes de la zona. 
Por su parte, la falta de instalaciones educativas en óptimo estado fomenta índices como la deserción escolar, la baja motivación estudiantil y el ausentismo. Por lo tanto, lo anterior determina los niveles y calidades de las personas del mañana. se hace necesario gestionar la inversión en infraestructura educativa y asegurar que estos éstos tengan el mayor impacto, sean pertinentes y eficientes.
</t>
  </si>
  <si>
    <t>Caimito, San Luis De Sincé</t>
  </si>
  <si>
    <t>Adecuar la infraestructura educativa en las instituciones educativas de los municipios de Caimito y Sincé, Sucre.</t>
  </si>
  <si>
    <t>Dotar de mobiliario escolar en las instituciones educativas de los municipios de Caimito y Sincé, Sucre.</t>
  </si>
  <si>
    <t>Reporte Ficha actualizada del proyecto_03082026231823.xlsx</t>
  </si>
  <si>
    <t>Mejorar el desarrollo de las actividades agropecuarias de los estudiantes en las instituciones educativas técnico agropecuarias en el
Departamento de Sucre.</t>
  </si>
  <si>
    <t>En el Departamento de Sucre, persisten limitaciones estructurales que dificultan el desarrollo pleno de las actividades agropecuarias por
parte de los estudiantes de instituciones educativas técnico agropecuarias. Esta realidad reduce la calidad de los procesos formativos e
impide el alcance de los fines misionales del sector educativo, especialmente en lo relacionado con el fortalecimiento de la educación para el trabajo, la pertinencia territorial del currículo y el desarrollo de competencias productivas. La insuficiencia de infraestructura adecuada,
insumos agropecuarios, asistencia técnica especializada y espacios de práctica real restringe el aprendizaje significativo y amplía la brecha entre la teoría y la realidad del campo. Según el DANE (2023), más del 45% de los jóvenes rurales sucreños no acceden a formación técnica de calidad; además, cifras del MEN evidencian que solo 3 de cada 10 instituciones rurales con enfoque agropecuario mantienen proyectos productivos activos con impacto educativo. Esta situación afecta de manera directa indicadores como la permanencia escolar, la adquisición de competencias laborales, la formación integral y el cumplimiento del componente pedagógico-productivo en media técnica. El proyecto propuesto contribuirá a mejorar estos indicadores, brindando condiciones para una formación práctica pertinente, fortaleciendo el relevo generacional en el campo, apoyando la seguridad alimentaria escolar y consolidando a las instituciones como centros de desarrollo rural.</t>
  </si>
  <si>
    <t>Aumentar tecnificación de los sistemas productivos en las instituciones educativas agropecuarias en el Departamento de Sucre.</t>
  </si>
  <si>
    <t>Reporte Ficha actualizada del proyecto_29072026221858.xlsx</t>
  </si>
  <si>
    <t>Realizar el fortalecimiento y salvaguardia sistemática de los saberes gastronómicos tradicionales y las prácticas culinarias ancestrales en las subregiones de San Jorge y Mojana del departamento de Sucre</t>
  </si>
  <si>
    <t>Pérdida y debilitamiento sistemático de los saberes gastronómicos tradicionales y las prácticas culinarias ancestrales en las subregiones de San Jorge y Mojana del departamento de Sucre</t>
  </si>
  <si>
    <t>Las subregiones de San Jorge y la Mojana enfrentan actualmente una crisis de identidad debido al debilitamiento sistemático de sus saberes gastronómicos tradicionales. Esta situación se origina en una desconexión entre la riqueza de los ecosistemas anfibios y la alimentación cotidiana, provocando que el conocimiento ancestral sobre el aprovechamiento cíclico de la ciénaga y el monte se encuentre fragmentado. Hoy en día, este patrimonio sobrevive casi exclusivamente en la memoria de portadores de mayor edad, quienes observan con preocupación cómo las técnicas y recetas caen en el desuso ante el avance de la modernidad.
La raíz de esta problemática se halla en la interrupción del relevo generacional y de los procesos de transmisión oral que históricamente ocurrían en el fogón de leña y la cocina de patio. Esta ruptura es alimentada por la falta de reconocimiento institucional a las cocineras como maestras del patrimonio y por una creciente estigmatización de lo rural. Como resultado, los jóvenes de la región, influenciados por patrones de consumo globales y la migración urbana, perciben la cocina ancestral como una práctica obsoleta y prefieren modelos alimentarios ajenos que gozan de mayor estatus social pero carecen de vínculo con el territorio.
Finalmente, las consecuencias de esta erosión cultural trascienden lo simbólico para afectar la calidad de vida y la economía regional. La pérdida de los aromas y sabores locales debilita el tejido social y anula el potencial de la gastronomía como un activo para el desarrollo del turismo cultural. Más grave aún es el impacto en la soberanía alimentaria y la salud pública; el abandono de ingredientes nativos ha forzado una transición hacia dietas monótonas basadas en productos ultra procesados. Este cambio no solo deteriora la economía familiar, sino que incrementa las enfermedades crónicas, demostrando que la salvaguardia culinaria es una necesidad vital para la autonomía y el bienestar físico de las comunidades</t>
  </si>
  <si>
    <t>Asegurar el relevo generacional y de los procesos de transmisión oral del saber culinario</t>
  </si>
  <si>
    <t>Reporte Ficha actualizada del proyecto_03082026215142.xlsx</t>
  </si>
  <si>
    <t>2024002700023</t>
  </si>
  <si>
    <t>Mejorar los procesos de entrega de dotación al personal docente y administrativo de los establecimientos educativos en los municipios no certificados del Departamento de Sucre.</t>
  </si>
  <si>
    <t>Deficiencia en los procesos de entrega de dotación al personal docente y administrativo de los establecimientos educativos en los municipios no certificados del Departamento de Sucre.</t>
  </si>
  <si>
    <t>En los últimos años se ha venido presentando un retraso en la entrega de la dotación de vestuario y calzado de labor que se requiere para el personal docentes y administrativo de los establecimientos educativos oficiales de los municipios no certificados del Departamento de Sucre, que de acuerdo a la norma cumplen con los requerimientos para acceder a dicho beneficio, esto por la poca gestión de la administración departamental en la política de bienestar social para dicho personal docente y administrativo. 
Debido a lo anteriormente señalado, la población beneficiaria presenta una baja motivación por la no entrega oportuna de su dotación para el desarrollo de sus actividades como lo estipula la norma reglamentaria, generando consecuencias como incremento en el gasto de sus recursos económicos, por concepto de compra de ropa para laborar, ocasionándoles una disminución significativa de los ingresos netos a sus familias, lo que conlleva a en un desmejoramiento de la calidad de vida de los mismos.
La población afectada por esta situación alcanza un total de 305 trabajadores en los Establecimientos Educativos que requieren la dotación de ropa y calzado de labores para sus labores cotidianas, para mitigar estos efectos mencionados en la calidad de vida de los educandos y promover el cumplimiento de la normatividad, en los términos legales que exige el artículo 230 del Código Sustantivo del Trabajo y establecido en la Ley 70 de 1988 reglamentada por el Decreto 1978 de 1989, la Gobernación de Sucre ha considerado la necesidad de suministrar a cada uno de estos funcionarios con sus respectivas tres dotaciones de manera oportuna, para que les facilite el buen desarrollo de sus funciones, con la dotación correspondiente a la vigencia 2023.</t>
  </si>
  <si>
    <t>Gestionar oportunamente la dotación de vestido y calzado de labor a los docentes y administrativos para el desempeño eficiente de sus labores.</t>
  </si>
  <si>
    <t>Reporte Ficha actualizada del proyecto_03082026230020.xlsx</t>
  </si>
  <si>
    <t xml:space="preserve">En Colombia, últimamente ha venido tomando fuerza la idea del aumento de la participación de las juventudes. Asimismo, la creación de normativa en torno a este tema ha dado completa relevancia en la conformación de consejos, plataformas y alianzas en camino al fortalecimiento de las capacidades de los jóvenes, todo lo anterior se convierte en mejores oportunidades y garantía de acceso a derechos fundamentales. 
En este sentido, es fundamental seguir promoviendo espacios para el debate de ideas, para la consecución de acuerdos en pro del beneficio de los jóvenes y el aprovisionamiento de mecanismos para su participación ciudadana efectiva.
Debido a lo anterior, es necesario vislumbrar necesidades que los jóvenes vienen presentando desde diferentes ámbitos, tanto; económico, sociales y políticos, por lo cual es necesario este tipo de propuestas de desarrollo. Entre esas dificultades es necesario incluir la falta de oportunidades para tener acceso a educación de calidad o educación superior, también existen barreras para la consecución de empleos y una gran brecha laboral por cubrir. 
Lo anterior, también permite tener radiografía de los jóvenes, donde también se evidencian temas relacionados con su salud mental. De acuerdo a la caracterización de los jóvenes realizada en el marco de la elaboración de la Política pública de juventudes, permite conocer datos importantes, por ejemplo; los jóvenes de las zonas rurales del Departamento de Sucre son los más afectados con situaciones o sensaciones relacionadas con la desesperanza y con emociones de depresivas. Asimismo, lo anterior se relaciona directamente con factores de riesgo social, tales como el consumo de sustancias psicoactivas. Un porcentaje del 10% de los caracterizados respondió ser consumidores habituales, mientras que el 5% de este total son consumidores ocasionales y el 75% de los jóvenes sucreños no consumidores. </t>
  </si>
  <si>
    <t>Reporte Ficha actualizada del proyecto_29072026220531.xlsx</t>
  </si>
  <si>
    <t>Garantizar una adecuada capacidad operativa y administrativa del Instituto Departamental de Deportes y Recreación de Sucre para asegurar la prestación efectiva y continua de los servicios de fomento al deporte, la recreación y la actividad física</t>
  </si>
  <si>
    <t>Limitada capacidad operativa y administrativa del Instituto Departamental de Deportes y Recreación de Sucre (INDERSUCRE) para garantizar la prestación efectiva de los servicios de fomento al deporte, la recreación y la actividad física en el departamento</t>
  </si>
  <si>
    <t xml:space="preserve">El departamento de Sucre presenta una limitada capacidad operativa y administrativa en el Instituto Departamental de Deportes y Recreación de Sucre (INDERSUCRE), lo que restringe la posibilidad de garantizar una prestación efectiva y continua de los servicios de fomento al deporte y la recreación. A pesar de que la entidad tiene la misión de liderar lineamientos estratégicos y programas del sector recreodeportivo, la falta de una estructura de personal administrativa y técnica debidamente financiada impide que los programas institucionales se ejecuten con la eficiencia necesaria para cubrir la demanda de la población. Esta debilidad administrativa se convierte en un cuello de botella que frena el cumplimiento de las metas trazadas en el Plan de Desarrollo Departamental, específicamente en lo relacionado con el programa de fomento de oportunidades para el deporte y la actividad física.
Esta problemática tiene su raíz en la insuficiencia en la gestión y el respaldo financiero destinado al talento humano que compone la planta administrativa y técnica de la entidad, lo que ocasiona una dependencia crítica de fuentes de financiación de destinación específica, como los recaudos por el impuesto a licores, cigarrillos y la Tasa Pro-Deporte, los cuales deben ser gestionados de manera rigurosa para cubrir obligaciones de nómina, prestaciones sociales y aportes parafiscales. Asimismo, la ausencia de recursos garantizados para programas de bienestar laboral, capacitación y estímulos limita la profesionalización del personal, lo que repercute negativamente en la calidad de los procesos internos y en la capacidad de respuesta institucional ante los retos del sector.
Lo anterior conlleva a una deficiencia en la coordinación y supervisión de los programas deportivos en los diversos municipios del departamento generando un estancamiento en la oferta institucional, impidiendo que la entidad logre un despliegue efectivo que responda a la comunidad sucreña. </t>
  </si>
  <si>
    <t>Fortalecer la gestión y el respaldo financiero del talento humano encargado de las funciones administrativas y técnicas de la entidad</t>
  </si>
  <si>
    <t>Reporte Ficha actualizada del proyecto_29072026221155.xlsx</t>
  </si>
  <si>
    <t>202600000007924</t>
  </si>
  <si>
    <t xml:space="preserve">Fortalecer la capacidad institucional y presupuestal para la gestión integral de la carrera atlética san blas en el municipio de Morroa </t>
  </si>
  <si>
    <t>Deficiente capacidad institucional y presupuestal para la gestión integral de la carrera atlética san blas en el municipio de Morroa</t>
  </si>
  <si>
    <t xml:space="preserve">La Carrera Atletica San Blas de Morroa, en su versión LII, enfrenta un conjunto de limitaciones estructurales y operativas derivas de la insuficiencia de recursos logísticos  necesarios para su adecuada planeación y ejecución, esta situación se presenta en un contexto de crecimiento sostenido del evento, tanto en numero de participantes como en expectativas técnicas y de seguridad, lo cual exige mauores niveles de organización y capacidad institucional.
En particular, la falta de recursos impacta negativamente la posibilidad de garantizar elementos esenciales para un evento deportivo de carácter masivo, tales como: logística integral del recorrido (demarcación, señalización y control), puntos adecuados de hidratación, servicios de atención médica y primeros auxilios, control de tráfico y seguridad vial, dotación técnica para jueces y organización, así como una premiación acorde al nivel competitivo de los atletas participantes.
Estas limitaciones incrementan el riesgo de afectaciones a la seguridad y bienestar de los corredores y del público, reducen la calidad técnica del evento y pueden generar desmotivación en los atletas de alto rendimiento y en las nuevas generaciones que ven en esta competencia un espacio de proyección deportiva, de igual manera, la insuficiencia logística restringe el impacto social y económico que tradicionalmente ha generado la carrera en el municipio.
La persistencia de esta problemática pone en riesgo la continuidad y el posicionamiento histórico de la Carrera Atlética San Blas de Morroa como referente deportivo del departamento de Sucre, afectando la promoción del deporte, la recreación y el aprovechamiento del tiempo libre, por lo tanto, se hace indispensable la intervención institucional mediante el apoyo logístico y económico, que permita superar las debilidades identificadas y asegurar el desarrollo exitoso del evento conforme a los estándares requeridos. 
</t>
  </si>
  <si>
    <t>Fortalecer el respaldo institucional y operativo para la gestión organizada del evento.</t>
  </si>
  <si>
    <t>Servicio de apoyo a la actividad física, la recreación y el deporte     (Producto principal del proyecto)  - Fortalecer el apoyo institucional y operativo para la gestión organizada del evento</t>
  </si>
  <si>
    <t>Reporte Ficha actualizada del proyecto_03082026230135.xlsx</t>
  </si>
  <si>
    <t>Actualmente en el departamento de Sucre se presenta un escenario donde las limitaciones técnicas, logísticas y operativas del Sistema Integral Departamental de Evaluación Sanitaria y de la Prestación de Servicios de Salud —SIDEVASS— generan una serie de dificultades que impactan negativamente en la gestión institucional. La insuficiente disponibilidad de equipos, mobiliario e insumos, sumada a una deficiente gestión de recursos, conduce a procesos logísticos y operativos poco eficientes, lo que debilita la capacidad de respuesta del sistema. Esta situación se refleja en deficiencias en la aplicación de normas y procedimientos de vigilancia sanitaria, en los procesos de asistencia técnica y asesoría a los sujetos de IVC, y en la ejecución de acciones de inspección, vigilancia y control. Como consecuencia, se incrementan las infracciones a las normas sanitarias, se compromete el control de calidad de los servicios y productos, y aumenta el riesgo sanitario para los consumidores finales. Todo esto, en conjunto, repercute en la afectación de la salud pública y en el deterioro de la calidad de vida de los habitantes del departamento.</t>
  </si>
  <si>
    <t>Reporte Ficha actualizada del proyecto_29072026223659.xlsx</t>
  </si>
  <si>
    <t>2024002700194</t>
  </si>
  <si>
    <t>Elaborar los estudios y diseños que permitan implementar  una alternativa sostenible de provisión de agua para las subregiones sabana y montes de maría  en el departamento de Sucre</t>
  </si>
  <si>
    <t>Inexistencia de estudios técnicos y diseños detallados, que impiden la identificación precisa de las deficiencias y oportunidades de mejora para la provisión de agua para las subregiones sabana y montes de maría Sucre</t>
  </si>
  <si>
    <t xml:space="preserve">Sucre en materia de servicio de acueducto según cifras del DNP del reporte de la superintendencia de los servicios públicos del año 2022 presenta una cobertura global del 71.96% por debajo del promedio nacional que está en 75 %. Se requiere mejorar los indicadores de cobertura, continuidad y calidad de los servicios de agua potable y saneamiento básico tanto el área rural como urbano. No obstante, que las cabeceras municipales en promedio presentan buenos indicadores de cobertura, pero presenta deficiencia en la continuidad y en la calidad de los servicios de acueducto y una buena cobertura en los servicios de alcantarillado y aseo. En los centros poblados y rural disperso la situación es crítica, por lo que se requiere mejorar la disponibilidad de los servicios de Agua Potable y saneamiento básico.
*Acueducto regional de la Sabana y montes de maría .
En la subregión Sabanas y montes de maría se concentra más de la mitad de la población del departamento de Sucre, y, además allí se desarrolla la mayor parte de la actividad ganadera y de servicios del departamento, lo cual determina su vocación económica principal. Por lo tanto, cualquier proyecto que se implemente y que logre impactar a todos los municipios de esta subregión tendrá una gran importancia estratégica. Pero el problema del acceso al agua potable es particularmente especial en la Sabana de Sucre, porque resolverlo además de ser estratégico y de gran impacto, es urgente. Aunque el problema es complejo, es necesario priorizar la estructuración y ejecución del proyecto que permita acceder a una fuente de agua suficiente y de calidad para abastecer a la subregión hasta, al menos, el año 2050. 
(Revisar el documento técnico soporte en el cual se realiza una descripción Más detallada de la situación existente respecto al problema central)
</t>
  </si>
  <si>
    <t>Buenavista, Chalán, Colosó, Corozal, El Roble, Galeras, Los Palmitos, Morroa, Ovejas, Sampués, San Juan De Betulia, San Luis De Sincé, San Pedro, Sincelejo</t>
  </si>
  <si>
    <t>Elaborar los estudios técnicos requeridos para implementar nuevas alternativas sostenibles  para abastecimiento  del sistema de acueducto confirme a los requerimientos normativos</t>
  </si>
  <si>
    <t>Reporte Ficha actualizada del proyecto_29072026221705.xlsx</t>
  </si>
  <si>
    <t>Mejorar la capacidad productiva agrícola para garantizar la seguridad alimentaria de las familias campesinas de los municipios San Benito Abad y Galeras en el Departamento de Sucre</t>
  </si>
  <si>
    <t>Limitada disponibilidad de insumos agrícolas   de familias campesinas de los municipios San Benito Abad y Galeras del Departamento de Sucre</t>
  </si>
  <si>
    <t xml:space="preserve">En los municipios de San Benito Abad y Galeras, del Departamento de Sucre, el sector agropecuario constituye una de las principales actividades económicas y fuente de sustento para un alto porcentaje de familias rurales. No obstante, actualmente se evidencia una limitada disponibilidad y acceso a insumos agrícolas, lo que restringe la capacidad productiva de los pequeños productores campesinos.
Las familias rurales presentan bajos niveles de ingreso y alta dependencia de economías de subsistencia, lo que dificulta la adquisición oportuna de semillas certificadas, fertilizantes, herramientas, sistemas de riego y demás insumos necesarios para garantizar procesos productivos eficientes y sostenibles. A esto se suma el incremento sostenido en los costos de los insumos agrícolas, así como la limitada oferta local y dificultades logísticas para su distribución en zonas rurales dispersas.
Asimismo, se identifican barreras estructurales como:
• Bajo acceso a créditos agropecuarios y servicios financieros formales.
• Débil asociatividad y limitada capacidad de negociación colectiva.
• Insuficiente asistencia técnica y acompañamiento institucional.
• Deficiencias en infraestructura rural y comercialización.
Esta situación ha generado una disminución en la productividad agrícola, reducción en áreas cultivadas y menor competitividad del sector agropecuario en los municipios mencionados. Como consecuencia, se incrementa la vulnerabilidad socioeconómica de las familias campesinas, afectando la seguridad alimentaria, los ingresos familiares y la estabilidad del tejido social rural.
En términos territoriales, la problemática impacta negativamente el desarrollo económico local, limitando la dinamización de mercados internos y el fortalecimiento de cadenas productivas agropecuarias estratégicas para el Departamento de Sucre.
</t>
  </si>
  <si>
    <t>Galeras, San Benito Abad</t>
  </si>
  <si>
    <t>Aumentar el acceso a insumos agrícolas para mejorar la productividad de cultivos transitorios</t>
  </si>
  <si>
    <t>Mejorar el acceso a equipos y herramientas para fortalecer la producción agrícola de 400 productores rurales en los municipios San Benito Abad, Galeras</t>
  </si>
  <si>
    <t>Reporte Ficha actualizada del proyecto_03082026224546.xlsx</t>
  </si>
  <si>
    <t>202500000000624</t>
  </si>
  <si>
    <t>Aumentar la capacidad de respuesta pedagógica y administrativa en los establecimientos educativos para la atención a estudiantes con 
discapacidad, talentos excepcionales y SRPA en el Departamento de Sucre</t>
  </si>
  <si>
    <t>Deficiente capacidad de respuesta pedagógica y administrativa en los establecimientos educativos para la atención a estudiantes con discapacidad, talentos excepcionales y SRPA en el Departamento de Sucre</t>
  </si>
  <si>
    <t>Investigaciones realizadas por la UNESCO, plantea que, en muchos países, la educación inclusiva aún mantiene un enfoque encaminado a 
integrar a las personas con discapacidad en el marco de la educación general. Colombia no escapa a esta práctica, por consiguiente el 
Departamento de Sucre no es ajeno a esta situación; aún persisten grandes inequidades económicas, sociales y culturales, como también 
concepciones, imaginarios y marginación de una buena parte de la población, en consecuencia algunas instituciones educativas del 
departamento a pesar de sus esfuerzos aún se vivencian prácticas integradoras, en la que se reciben estudiantes con discapacidad en las 
aulas, pero se excluyen de una formación que promueva la participación plena, teniendo en cuenta sus características y particularidades; 
posiblemente por la presencia de barreras actitudinales, metodológicas, de infraestructura, curriculares y didácticas entre otras, que 
interfieren con una práctica ajustada a las necesidades de los estudiantes en cada contexto.
 Expuesto lo anterior, conviene cuestionarse ¿De qué manera las prácticas pedagógicas con enfoque diferencial contribuyen a la mitigación 
de brechas de exclusión e inequidad de la población con discapacidad y otras poblaciones vulnerables de las instituciones educativas del 
departamento de Sucre?</t>
  </si>
  <si>
    <t>Incrementar la vinculación de personal especializado en educación inclusiva para la atención a la población  población con discapacidad y/o talento excepcionales y SRPA en los establecimientos educativos oficiales del departamento de sucre</t>
  </si>
  <si>
    <t xml:space="preserve">Servicio de apoyo pedagógico para  la oferta de educación inclusiva para preescolar, básica y media     (Producto principal del proyecto) </t>
  </si>
  <si>
    <t>Reporte Ficha actualizada del proyecto_03082026224732.xlsx</t>
  </si>
  <si>
    <t>Fortalecer la gestión institucional en la prestación de los servicios de fondo mixto para la promoción de la cultura y las artes de Sucre.</t>
  </si>
  <si>
    <t>Debilidad en la gestión institucional en la prestación de los servicios del Fondo Mixto de Promoción de la Cultura y las Artes de Sucre.</t>
  </si>
  <si>
    <t xml:space="preserve">El Fondo Mixto de Promoción de la Cultura y las Artes de Sucre se encuentra actualmente en un proceso de mejora de sus procedimientos de gestión interna, con el fin de cumplir con las metas establecidas en el Plan de Desarrollo Sucre Tierra de Oportunidades 2024-2027. En este sentido, es necesario fortalecer la estructura organizativa, optimizar los flujos de trabajo con el personal y mejorar los procesos operativos, con el objetivo de hacer la entidad más ágil y eficiente.
Por otro lado, los procesos operativos del Fondo Mixto de Promoción de la Cultura y las Artes de Sucre y las bibliotecas que forman parte de la Red Departamental de Sucre, así como los de la Biblioteca Departamental José Elías Cury Lambraño, ubicados en Sincelejo, requieren una ampliación de su capacidad operativa para poder ofrecer servicios de mayor calidad y ampliar su cobertura a la comunidad. En este contexto, se hace indispensable un proceso de fortalecimiento del Fondo Mixto de Promoción de la Cultura y las Artes de Sucre y la Red Departamental de Bibliotecas Públicas de Sucre, a través de asistencia técnicas y operativas, que permita a la entidad cumplir con los estándares de calidad exigidos, tanto en los servicios como en los productos culturales y educativos que se generan.
Actualmente, el Fondo Mixto no está alcanzando los niveles de cobertura y oferta de servicios esperados, lo que afecta directamente la satisfacción de los usuarios y la gestión de las actividades culturales, bibliotecarias y museales en el departamento de Sucre.
</t>
  </si>
  <si>
    <t>Ampliar la cobertura de los servicios  en el Fondo Mixto de Promoción de la Cultura y las Artes de Sucre.</t>
  </si>
  <si>
    <t>Reporte Ficha actualizada del proyecto_29072026212547.xlsx</t>
  </si>
  <si>
    <t>Garantizar aprovisionamiento de apoyo logístico para la generación de espacios para el reforzamiento de la interacción pública.</t>
  </si>
  <si>
    <t>Reporte Ficha actualizada del proyecto_29072026222113.xlsx</t>
  </si>
  <si>
    <t>202600000014761</t>
  </si>
  <si>
    <t>MEJORAR LAS CONDICIONES FÍSICAS Y FUNCIONALES DE LA CANCHA SINTÉTICA DE FÚTBOL 9 EN EL CORREGIMIENTO DE LAS LLANADAS MUNICIPIO DE COROZAL, DEPARTAMENTO DE SUCRE, PARA GARANTIZAR ADECUADA PRESTACION DE SERVICIOS DEPORTIVOS Y RECREATIVOS A LA COMUNIDAD</t>
  </si>
  <si>
    <t>Deficiente estado físico y funcional de la cancha sintética de fútbol  9 en el corregimiento de Las Llanadas, municipio de Corozal, que limita la adecuada prestación de servicios deportivos y recreativos a la comunidad.</t>
  </si>
  <si>
    <t>En el corregimiento de Las Llanadas, municipio de Corozal, departamento de Sucre, se evidencia una problemática asociada al deterioro progresivo y a las condiciones inadecuadas de la cancha sintética de fútbol 9 existente, lo cual limita su uso óptimo para la práctica deportiva, recreativa y comunitaria.
Esta situación se origina principalmente por la falta de mantenimiento periódico, el desgaste natural de los materiales, las condiciones climáticas y el uso continuo del escenario sin intervenciones técnicas adecuadas, lo que ha generado afectaciones en la superficie de juego, deficiencias en el sistema de drenaje, deterioro de cerramientos y elementos complementarios, así como riesgos para la integridad física de los usuarios.
La insuficiencia de condiciones adecuadas en este escenario deportivo impacta directamente la calidad y continuidad de las actividades deportivas y recreativas desarrolladas en la comunidad, afectando procesos de formación deportiva, eventos locales, integración social y el aprovechamiento del tiempo libre por parte de niños, jóvenes y adultos.
Como consecuencia, se presentan limitaciones en el acceso a espacios seguros y funcionales para la práctica del deporte, disminución en la participación comunitaria, afectación en la promoción de estilos de vida saludables y debilidad en los procesos de cohesión social que se generan alrededor de estos escenarios.</t>
  </si>
  <si>
    <t>Recuperar las condiciones físicas y funcionales de la cancha sintética mediante la ejecución de actividades de adecuación y mantenimiento.</t>
  </si>
  <si>
    <t>Reporte Ficha actualizada del proyecto_03082026224256.xlsx</t>
  </si>
  <si>
    <t>2024002700121</t>
  </si>
  <si>
    <t>Establecer herramientas de Planeación y Gestión en Infraestructura vial de la red secundaria y terciaria en el Departamento de Sucre.</t>
  </si>
  <si>
    <t>Deficientes herramientas de Planeación y Gestión en Infraestructura vial de la red secundaria y terciaria en el Departamento de Sucre.</t>
  </si>
  <si>
    <t xml:space="preserve">El Observatorio de Accidentalidad de la Agencia Nacional de Seguridad Vial (ANSV), en sus cifras actualizadas de junio, informó que el departamento de Sucre se ubica en el puesto 21, de 33, de los territorios con más víctimas fatales en medio de accidentes de tránsito en el país.
Según la ANSV, este año van 63 muertos, en comparación con el año pasado para este mismo periodo donde hubo 67 fallecidos en eventos viales.
La entidad igualmente determinó que 49 de las víctimas eran usuarios de motocicletas, ya sea conductores o parrilleros, mientras que el año pasado fueron 45.
Entre tanto, 10 de los fallecidos eran peatones que fueron atropellados. También hubo 4 usuarios de vehículos individuales.
De acuerdo con estas estadísticas, la variación de la accidentalidad entre 2023 y 2024 es del 5.97%, con solo 4 casos menos en el comparativo que maneja la entidad nacional.
Lo anterior, debido en gran parte a las deficientes herramientas de Planeación y Gestión en Infraestructura vial de la red secundaria y terciaria en el Departamento de Sucre. Situación presentada debido a la falta de documentos normativos – “Plan de Señalización Vial de las secundarias y terciarias del departamento de Sucre” situación presentada por el débil diseño institucional y organizacional entorna a la seguridad vial; Desconocimiento de los reglamentos técnicos vigentes en materia de seguridad vial.
Situación que afecta de manera significativa en la restricción de las inversiones en los Planes, programas y proyectos determinados en el código Nacional de Tránsito.     Incumplimiento de la administración en el desarrollo de los Planes, Programas y Proyectos de inversión; Dificultad para acceder a los recursos del orden Nacional y Departamental en Infraestructura Vial; Alto nivel de vulnerabilidad de los diferentes actores viales.
</t>
  </si>
  <si>
    <t>Elaborar documentos normativos - Plan de Señalización Vial de las secundarias y terciarias del departamento de Sucre.</t>
  </si>
  <si>
    <t>Reporte Ficha actualizada del proyecto_03082026213728.xlsx</t>
  </si>
  <si>
    <t>2023002700166</t>
  </si>
  <si>
    <t>Los funcionarios, Docentes, Directivos Docentes y Administrativos mes a mes vienen ejerciendo sus funciones y prestando el servicio a toda comunidad estudiantil de las Instituciones educativas oficiales de los Municipios no certificados del Departamento de Sucre, actividades para lo cual fueron contratados, motivo que los hace merecedores del pago oportuno de los sueldos.
Dichos funcionarios que vienen prestando sus servicios en el Sector Educativo Oficial del Departamento de Sucre desde hace ya varios años, en el caso del no pago oportuno de los salarios y el desconocimiento de algunos conceptos salariales a que tienen derecho por Ley, se ven obligados a suspender periódicamente las actividades escolares y continuamente preparan jornadas de paro, lo que conlleva a la prestación de un servicio educativo deficiente.
Esto hace muchas veces que los estudiantes pierdan el interés y se retiren con facilidad del sistema educativo, bajando considerablemente los indicadores de la cobertura educativa en el Departamento de Sucre, dada la gruesa nómina de docentes, directivos docentes y administrativos adscritos a la Secretaria de Educación de Sucre, el gobierno departamental no cuenta con los recursos suficientes y oportunos para realizar los pagos mensuales y reconocer algunos conceptos salariales reclamados y que les corresponde por Ley a los funcionarios, lo que conlleva a una desmotivación, baja autoestima y amenazas constantes con la realización de paros indefinidos.</t>
  </si>
  <si>
    <t>Pagar oportunamente las prestaciones salariales a los funcionarios del sector educativo oficial del Departamento de Sucre según calendario ministerial.</t>
  </si>
  <si>
    <t>Reporte Ficha actualizada del proyecto_03082026223649.xlsx</t>
  </si>
  <si>
    <t>2024002700071</t>
  </si>
  <si>
    <t>Mejorar la oferta hidrica y ambiental en areas estrategicas del departamento de Sucre</t>
  </si>
  <si>
    <t>Disminucion de la oferta hidrica y ambiental en areas estrategicas del departamento de Sucre</t>
  </si>
  <si>
    <t>El Departamento de sucre representa un sistema complejo desde el punto de vista hidroló-gico-ambiental que presenta una alta vulnerabilidad al cambio climático. Sin embargo, ca-rece de estrategias claras que propenda por garantizar la sostenibilidad ambiental de las actividades económicas basadas en la estimación cuantitativa de la oferta y la demanda hídrica de dichas actividades a mediano y largo plazo y de la poca gestión y adquisición de áreas estratégicas en zonas de acuíferos y otros cuerpos de agua. En este sentido, este proyecto propone la adquisición de áreas estratégicas para la sostenibilidad de estas zonas, las cuales tienen una riqueza ecológica e hídrica de mucha importancia.</t>
  </si>
  <si>
    <t>mejorar la oferta de bosques en el departamento</t>
  </si>
  <si>
    <t>Reporte Ficha actualizada del proyecto_03082026224833.xlsx</t>
  </si>
  <si>
    <t>Incrementar el desarrollo de actividades recreo-deportivas individuales y en familia en el municipio de San Marcos, departamento de Sucre</t>
  </si>
  <si>
    <t>Bajo desarrollo de actividades recreo-deportivas individuales y en familia en el municipio de San Marcos, departamento de Sucre</t>
  </si>
  <si>
    <t>En el municipio de San Marcos, existe un bajo desarrollo de actividades recreo-deportivas individuales y en familia como forma de aprovechamiento del tiempo libre y esparcimiento, puesto que los espacios destinados para desarrollar actividades lúdicas,
recreativas y deportivas que busquen la integración de la comunidad son insuficientes e inadecuados, debido al deterioro que presentan
estos escenarios. Los espacios públicos para la recreación, la actividad física y el deporte son insuficientes e inadecuados para la población que está en capacidad para practicar algún deporte o que desea aprovechar su tiempo al aire libre. Los espacios existentes están deteriorados y con frecuencia son ocupados para desarrollar otras actividades, y los escenarios deportivos y/o recreativos que están en buenas condiciones no son de uso público. Lo anterior, conlleva al bajo interés de la población en realizar actividad física y deporte, a que exista un inadecuado uso del tiempo libre y de esparcimiento individual y en familia y al aumento de los niveles de sedentarismo en la entidad territorial. A esta problemática se le agrega que, con frecuencia, son utilizados para desarrollar otras actividades, situación que afecta a la población ya que genera, desmotivación en la población para llevar a cabo las actividades recreo-deportivas; aumento del sedentarismo, aumento de enfermedades coronarias, metabólicas, entre otras; menor índice de convivencia social, incremento de actividades delictivas.
Todo lo anterior, repercute en la disminución calidad de vida de los pobladores por lo que es necesario la formulación del proyecto en aras de solucionar dicha problemática.</t>
  </si>
  <si>
    <t>Mejorar las condiciones para la recreación y la práctica deportiva recreativa</t>
  </si>
  <si>
    <t>Reporte Ficha actualizada del proyecto_03082026214202.xlsx</t>
  </si>
  <si>
    <t>2024002700164</t>
  </si>
  <si>
    <t xml:space="preserve">La Tuberculosis es una enfermedad transmisible de alto contagio que actualmente es una de las principales causas de mortalidad a nivel nacional; en el caso particular del departamento de Sucre, se observa un comportamiento incremental de casos, tomando como referencia el período 2018 - 2022, es así que, a cierre de 2023 se tuvieron un total de 112 casos focalizados de Tuberculosis de todas las formas; de estos 112 casos, se reportaron 12 casos de fallecimiento por esta enfermedad.
Actualmente, en el departamento de Sucre se presenta una situación condicionada por: poco recurso técnico y humano capacitado y con experiencia en el tratamiento de la Tuberculosis, pocos espacios de articulación y coordinación para la atención de eventos transmisibles en salud relacionados con Tuberculosis y deficiente gestión de recursos para la implementación de acciones en salud relacionadas con prevención y control de la Tuberculosis, que han conllevado a la poca capacidad de respuesta institucional en atención a eventos de Tuberculosis en el departamento de Sucre desembocando en Deficientes condiciones de atención integral a la población con Tuberculosis en el departamento de Sucre. Esto a su vez, ocasiona aumento de casos de morbimortalidad en la población por contagio de Tuberculosis, que a su vez genera: pérdida de capital humano y afectación a la salud pública en el departamento de Sucre desembocando en el deterioro de la calidad de vida de los habitantes del departamento de Sucre. 
Por otro lado, la problemática central genera aumento de probabilidad de sanciones, por deficiente gestión y ejecución de recursos de salud, que a su vez genera falta de credibilidad institucional y aumento de vulnerabilidades en situaciones de riesgo que desembocan en el rezago institucional para la atención integral a enfermedades transmisibles.
</t>
  </si>
  <si>
    <t>Reporte Ficha actualizada del proyecto_04082026211718.xlsx</t>
  </si>
  <si>
    <t>202500000029431</t>
  </si>
  <si>
    <t>Mejorar la prestación del servicio de acueducto en la zona rural de las comunidades La Mejía y la vereda Aguilar en el municipio de Caimito</t>
  </si>
  <si>
    <t>Deficiencia en la prestación del servicio de acueducto en la zona rural de las comunidades La Mejía y la vereda Aguilar en el municipio de
Caimito</t>
  </si>
  <si>
    <t xml:space="preserve">Actualmente el corregimiento La Mejía y la vereda Aguilar en el municipio de Caimito, cuenta con un sistema de acueducto basado en la
captación por medio de un pozo profundo (tienen uno adicional que se encuentra por fuera de servicio). La funcionalidad del acueducto ha
sido disminuida, debido a la falta de mantenimiento periódico y al cumplimiento de su vida útil, prestando un servicio intermitente y con bajas presiones. La aducción e impulsión se encuentra en malas condiciones y las bombas se encuentran sobrediseñadas, causando mayor consumo de energía. Además, las condiciones de estructurales de los tanques no es la mejor y su capacidad no es la requerida para dichas comunidades con un déficit actual de almacenamiento de 79 m3 y un déficit proyectado de 140 m3. Hay que resaltar que no se cuenta con micromedición y macromedicion, ni con un sistema de tratamiento de agua, la cual es consumida cruda, generando afectaciones a la salud de las poblaciones.
El funcionamiento de la red de distribución en las condiciones actuales no garantiza las condiciones requeridas de continuidad para los
usuarios del servicio. Se debe buscar en la fase de alternativas y diseño la adopción de los correctivos necesarios para garantizar la
operatividad de la red en las mejores condiciones de continuidad y calidad.
El documento técnico diagnosticó describe de manera detallada El estado actual de cada uno de los componentes que conforman el sistema de acuerdo de estas comunidades (ver documento ) </t>
  </si>
  <si>
    <t>Fortalecer la infraestructura y redes que prestan el servicio de acueducto</t>
  </si>
  <si>
    <t>Reporte Ficha actualizada del proyecto_04082026211856.xlsx</t>
  </si>
  <si>
    <t>2023000020038</t>
  </si>
  <si>
    <t>Mejorar la intercomunicación terrestre de una parte de la población rural con la zona urbana del municipio de Buenavista y Since, Sucre</t>
  </si>
  <si>
    <t>Dificultad en la intercomunicación terrestre de una parte de la población rural y urbana de los municipios de Sincé y Buenavista</t>
  </si>
  <si>
    <t>En la actualidad la vía que comunica a los municipios de Sincé y Buenavista por el corregimiento de granada presenta dificultad en la movilidad y bajo servicio en las vías, debido al mal estado de estas, encontrándose intransitables o con restricción de tránsito, considerando el alto deterioro de la superficie de rodadura, drenaje superficial deficiente, construcción sin consideraciones técnicas y
vehículos que transitan excediendo la carga permitida para dicho corredor. Esta situación genera aumento en los tiempos de viaje, ocasionando disminución del acceso a los productos en los sectores afectados. Así como también, congestión vial y daños frecuentes en los vehículos particulares y de transporte público, ocasionando mayores costos de movilización y operación de los vehículos. El
deterioro de la vía incrementa tanto el tiempo de tránsito en ese tramo como en vías circundantes, puesto que se genera represamiento en momentos de alto tránsito vehicular, el análisis de la situación actual permite establecer
que el problema principal que afecta la población del Municipio es la deficiente movilidad y transitabilidad vehicular y peatonal.</t>
  </si>
  <si>
    <t>Levantar la Información de la red vial a intervenir</t>
  </si>
  <si>
    <t>2402104</t>
  </si>
  <si>
    <t>240210400</t>
  </si>
  <si>
    <t>Mejorar vías terciarias del municipio</t>
  </si>
  <si>
    <t>Reporte Ficha actualizada del proyecto_03082026224530.xlsx</t>
  </si>
  <si>
    <t>Mejorar las operaciones de las Fuerza Publica en el Departamento de Sucre.</t>
  </si>
  <si>
    <t xml:space="preserve">Actualmente el GAO Clan del Golfo, ejercen control territorial en las diferentes subregiones del departamento, dedicados al control de las dinámicas criminales antes descritas. Su accionar afecta diferentes sectores con la comisión de asesinatos selectivos derivados de la confrontación por áreas de interés incrementando de esta forma los índices de homicidios selectivos, extorsiones, hurtos, desplazamientos forzados e incremento de economías ilícitas a través de delitos conexos.
En el ejercicio de describir esta problemática que afecta la seguridad y la tranquilidad de los ciudadanos nos obliga tomar decisiones y adquirir compromisos para desarticular estos grupos armados organizados, a través de un trabajo articulado de la Fuerza pública, con el acompañamiento y el apoyo de la Administración Departamental, teniendo en cuenta que esta problemática permite que ocurran o se generen varias modalidades delictivas afectando la percepción de seguridad y el orden público.
Las faltas de equipamiento que permiten coordinar operaciones que van encaminada a la lucha contra delitos de forma oportuna y eficiente, orientadas a la acción inmediata y acertada para el análisis de información, y seguimiento del accionar delictivo en los diferentes Grupos delincuenciales al momento de la realización de los mismos; esta ha sido uno de las situaciones que ha afectado significativamente en la percepción del actuar y cumplimiento de la misionalidad de las entidades del comité de orden público, el no contar con esta tecnología de vanguardia incide en demoras en el análisis de información; así como, el accionar de operaciones tácticas que requieren ser efectuada de manera eficaz para la consecución de resultados que impacten en la seguridad ciudadana, orientadas al esclarecimiento de delitos tales como hurto, homicidio, extorción, y operaciones tácticas que generen resultados impactantes en el desmantelamiento de los grupos criminales.
</t>
  </si>
  <si>
    <t>Reporte Ficha actualizada del proyecto_29072026222602.xlsx</t>
  </si>
  <si>
    <t>2021002700138</t>
  </si>
  <si>
    <t>Mejorar el tránsito vehicular en la zona urbana del municipio</t>
  </si>
  <si>
    <t>Bajos niveles de movilidad en el tránsito vehicular en la zona urbana del municipio</t>
  </si>
  <si>
    <t xml:space="preserve">En la actualidad se presenta dificultad en la movilidad y bajo servicio en las vías del municipio, ocasionado por el mal estado de estas, encontrándose intransitables. 
Considerando el alto deterioro de la superficie de rodadura, drenaje superficial deficiente, construcción sin tener en consideración las especificaciones técnicas, y vehículos que transitan excediendo la carga permitida. 
Esta situación ha generado un incremento en los tiempos de viaje, congestión vial y frecuentes daños en el parte automotor, ocasionando mayores costos de movilización y operación de los vehículos. 
Además, esta situación afecta el paisaje urbano, ocasionando un deterioro de la imagen favorable del sector y a su vez del municipio. </t>
  </si>
  <si>
    <t>Reporte Ficha actualizada del proyecto_03082026222249.xlsx</t>
  </si>
  <si>
    <t>2024002700017</t>
  </si>
  <si>
    <t>Fortalecer el posicionamiento del destino turístico Sucre en los mercados nacional e internacional.</t>
  </si>
  <si>
    <t>Reporte Ficha actualizada del proyecto_29072026220315.xlsx</t>
  </si>
  <si>
    <t>Actualmente, se presenta Deficiente capacidad de respuesta institucional de la Secretaría de Salud Departamental en Sucre, por deficientes procesos misionales motivado por poco recurso técnico y humano capacitado y con experiencia para el desarrollo de actividades misionales de la Autoridad Sanitaria y Ambiental y por pocos recursos económicos para disponer de apoyo técnico para el cumplimiento de actividades misionales de la Secretaría de Salud Departamental de Sucre, lo cual ha generado: Debilidad en procesos de asistencia técnica y asesoría a sujetos de IVC y/o seguimiento y Debilidad institucional en materia de gobernabilidad y gobernanza en salud, además que ha generado Aumento de problemáticas en salud pública y prestación de servicios y Descontento en la población del departamento de Sucre por poca garantía del derecho a la salud, que ha desembocado en Alto riesgo de imposición de sanciones al departamento de Sucre, que redunda en Desmejoramiento de la calidad de vida de la población del departamento de Sucre.</t>
  </si>
  <si>
    <t>Reporte Ficha actualizada del proyecto_03082026224505.xlsx</t>
  </si>
  <si>
    <t>Mejorar los procesos de entrega de dotación al personal docente y administrativo de los establecimientos educativos en los municipios no certificados del departamento de Sucre.</t>
  </si>
  <si>
    <t>Las leyes en Colombia establecen la obligatoriedad del empleador sea público o privado, de entregar a sus empleados que devenguen menos de dos salarios mínimos mensuales vigentes y que hayan cumplido por lo menos tres meses en la entidad, la entrega de una dotación por lo menos tres veces al año, que permita la correcta ejecución de las actividades con las herramientas que faciliten su desarrollo. 
En el Departamento no estamos exentos del cumplimiento de dicha normatividad, por lo que esta entidad ha venido haciendo entrega de la misma, sin embargo, en los últimos años se ha venido presentando retrasos en la entrega de la dotación de vestuario y calzado de labor que se requiere para el personal docentes y administrativo de los establecimientos educativos oficiales de los municipios no certificados del departamento de Sucre, que cumplen con los requerimientos para acceder a dicho beneficio de conformidad con lo establecido por la legislación vigente, esto generado por la poca gestión administrativa para la aplicación de la norma en materia de dotación para el personal docente y administrativo. 
Debido a lo anteriormente señalado, se ha venido presentando una inadecuada entrega de la dotación de vestido y calzado de labor a los trabajadores (docentes y administrativos) en los establecimientos Educativos de los municipios no certificados en el Departamento de Sucre; esto teniendo en cuenta que dichas dotaciones deben realizarse tres veces por año dentro de las siguientes fechas, la primera de ser entregada el 30 de abril, la segunda el día 31 de agosto y la tercera el 20 de diciembre, lo que hace que la población beneficiaria presenta una baja motivación por la no entrega oportuna de su dotación para el desarrollo de sus actividades como lo estipula la norma reglamentaria, generando consecuencias como incremento en el gasto de sus recursos económicos, por concepto de compra de ropa para laborar, ocasionándoles una disminución significativa de los ingresos netos.</t>
  </si>
  <si>
    <t>Reporte Ficha actualizada del proyecto_29072026221433.xlsx</t>
  </si>
  <si>
    <t xml:space="preserve">Fortalecer la capacidad institucional, técnica y operativa del sector de agua potable y saneamiento básico en el departamento de Sucre
</t>
  </si>
  <si>
    <t>Baja efectividad en la planeación, estructuración, gestión y seguimiento de los proyectos del sector de agua potable y saneamiento básico en
el departamento de Sucre</t>
  </si>
  <si>
    <t xml:space="preserve">Actualmente, el departamento de Sucre presenta limitaciones estructurales en la gestión integral del sector de agua potable y saneamiento
básico, caracterizadas por una débil planeación sectorial municipal, baja capacidad técnica para la formulación y estructuración de proyectos
de inversión, rezago en estudios y diseños de infraestructura, y empresas prestadoras con dificultades financieras y operativas.
Esta situación ha generado una limitada cartera de proyectos viables, deficiencias en la cobertura y continuidad de los servicios, aumento de
quejas ciudadanas y afectaciones a la salud pública. Aunque el PAP±PDA fue creado como instrumento para articular inversiones, asistencia
técnica y planeación sectorial, su efectividad se ha visto reducida por insuficiente fortalecimiento institucional, técnico y financiero, lo que
hace necesario su implementación integral y fortalecida para garantizar una gestión eficiente y sostenible del sector APSB en el
departamento de sucre </t>
  </si>
  <si>
    <t>Fortalecer la asistencia técnica departamental y municipal en el sector de agua potable y saneamiento básico</t>
  </si>
  <si>
    <t xml:space="preserve">Servicio de apoyo financiero para capitalización de empresas     (Producto principal del proyecto) </t>
  </si>
  <si>
    <t xml:space="preserve">Acueductos optimizados </t>
  </si>
  <si>
    <t xml:space="preserve">Acueductos ampliados </t>
  </si>
  <si>
    <t xml:space="preserve">Alcantarillados optimizados </t>
  </si>
  <si>
    <t>Número de alcantarillados</t>
  </si>
  <si>
    <t xml:space="preserve">Estudios de pre inversión e inversión </t>
  </si>
  <si>
    <t xml:space="preserve">Servicio de asistencia técnica para la administración y operación de los servicios públicos domiciliarios </t>
  </si>
  <si>
    <t xml:space="preserve">Servicios de asistencia técnica en manejo de residuos solidos </t>
  </si>
  <si>
    <t>Reporte Ficha actualizada del proyecto_03082026223636.xlsx</t>
  </si>
  <si>
    <t>2024002700061</t>
  </si>
  <si>
    <t>Mitigar el problema de Filtraciones de Aguas lluvias al interior de las oficinas de la Gobernación de Sucre</t>
  </si>
  <si>
    <t>Filtraciones de Aguas lluvias al interior de las oficinas de la Gobernación de Sucre</t>
  </si>
  <si>
    <t xml:space="preserve">La Gobernación de Sucre, como el principal ente territorial del departamento, se compromete a ofrecer servicios eficientes en beneficio de la población sucreña. Sin embargo, esta misión se ve obstaculizada en ocasiones por problemas que afectan los espacios de servicio, como el edificio de Nominas y la Plaza Caribe. Actualmente estas áreas presentan deterioro y agrietamiento en sus cubiertas, lo que resulta en deficiencias en su impermeabilización durante la temporada de lluvias. Como consecuencia, se producen filtraciones de agua hacia su interior de estas oficinas, ocasionando daños en el cielo raso, estructuras metálicas y de madera, así como en equipos y mobiliario.
Estas dificultades generan retrasos en la prestación del servicio e incomodidades tanto para los usuarios como para los funcionarios de estas dependencias, lo que contribuye a un ambiente laboral negativo, la afectación de la salud de los empleados y el incremento de demandas y PQRS por parte de los usuarios . Además, aumenta el riesgo de accidentes laborales debido a los charcos de agua en las oficinas y la proliferación de hongos y otros factores relacionados con la humedad en los cielos rasos y materiales deteriorados.
Es imperativo que la Gobernación de Sucre tome medidas urgentes para abordar estas deficiencias, realizando reparaciones necesarias y estableciendo medidas preventivas para garantizar la seguridad y el bienestar de todos los involucrados. La inversión en infraestructura adecuada y en programas de mantenimiento continuo ayudará a prevenir futuros inconvenientes y a mejorar la calidad de los servicios prestados a la comunidad.
La problemática planteada se encuentra basada en los diagnósticos realizados por la secretaria de infraestructura de la Gobernación de sucre los cuales se anexan al proyecto.
</t>
  </si>
  <si>
    <t>Impermeabilizar las cubiertas en el edificio de nóminas y La plaza Caribe</t>
  </si>
  <si>
    <t>Reporte Ficha actualizada del proyecto_03082026223524.xlsx</t>
  </si>
  <si>
    <t>2024002700048</t>
  </si>
  <si>
    <t>Fortalecer el  desarrollo profesional de los docentes y directivos docentes, en torno a los ejes Evaluación Formativa, Salud mental y competencias socioemocionales, Socioformación como estrategia para la investigación en el aula y Etnoeducación.</t>
  </si>
  <si>
    <t>Deficiente desarrollo profesional de los docentes y directivos docentes, en torno a los ejes Evaluación Formativa, Salud mental y competencias socioemocionales, Socioformación como estrategia para la investigación en el aula y Etnoeducación.</t>
  </si>
  <si>
    <t xml:space="preserve">El deficiente desaroolo profesional en los ejes Evaluación Formativa, Salud mental y competencias socioemocionales, Socioformación como estrategia para la investigación en el aula y Etnoeducación repercute directamente en el bajo nivel educativo evidenciado en las pruebas SABER de grado 11 en el departamento de Sucre representa un desafío significativo para el sistema educativo local. Este problema se caracteriza por un rendimiento académico insatisfactorio de los estudiantes que inicia desde la educación básica hasta la media, en dicha región, lo que pone de manifiesto una brecha en la adquisición de competencias clave necesarias para su formación integral y su futuro desarrollo personal y profesional. Este bajo rendimiento en las pruebas SABER refleja deficiencias en la calidad de la educación ofrecida en las instituciones educativas de la zona, donde los estudiantes tienen deficiencias desde los saberes y competencias que se debe ir adquiriendo desde sus procesos pedagógicos de educación básica, esto repercute en limitaciones de las oportunidades de los estudiantes y afecta negativamente su preparación para los desafíos educativos y laborales que enfrentarán en el futuro.
El promedio del puntaje global por departamentos donde el departamento de Sucre se encuentra por debajo del promedio nacional. Se observa la ubicación del departamento de Sucre (238) en relación con la media nacional y los departamentos del país, donde Sucre se encuentra ubicado muy por debajo de la media nacional durante la prueba 2022-4, en relación con los demás departamentos, el nivel educativo del departamento es muy bajo superando solamente a los departamentos de Bolívar (232), Guaviare (232), Magdalena (230), La Guajira (226), Guainía (224), Vichada (223), Amazonas (220), Vaupés (216), Choco (206).
</t>
  </si>
  <si>
    <t>Realizar formación con  enfoque integral que aborde los ejes Evaluación Formativa, Salud mental y competencias socioemocionales, Socioformación como estrategia para la investigación en el aula y Etnoeducacion a los docentes y directivos docentes</t>
  </si>
  <si>
    <t>Número de docentes y agentes educativos</t>
  </si>
  <si>
    <t>Reporte Ficha actualizada del proyecto_04082026211706.xlsx</t>
  </si>
  <si>
    <t>202500000043198</t>
  </si>
  <si>
    <t xml:space="preserve">Mejorar la prestación del servicio de acueducto en el corregimiento de Pueblo Nuevo, Municipio de Galeras, departamento de Sucre </t>
  </si>
  <si>
    <t>Deficiencia en la prestación del servicio  de acueducto del corregimiento de Pueblo Nuevo del municipio de Galeras, Sucre</t>
  </si>
  <si>
    <t xml:space="preserve">El corregimiento de Pueblo Nuevo cuenta con un sistema de micro acueducto, con una cobertura del 90%. El sistema se abastece por medio de un pozo profundo saltante de 3.5 l/s ubicado en el centro poblado del corregimiento, su fuente es el acuífero Betulia y bombea hasta un tanque elevado en concreto de 24m3 de capacidad y 9.5m de altura para abastecer toda la comunidad por medio de las redes de distribución en PVC 2”.
El sistema de micro acueducto no cuenta con sistema de tratamiento, por lo cual la comunidad se abastece con agua cruda. Para la prestación del servicio de micro acueducto, la comunidad manifestó por medio de la encuesta realizada que el suministro de agua se
realiza los 3 días de la semana y la duración del bombeo son 8 horas.
No existe sistema de macro medición ni de micro medición, por tal motivo no se tiene ningún tipo de registro que facilite la tabulación de datos históricos
El documento técnico diagnosticó describe de manera detallada El estado actual de cada uno de los componentes que conforman el sistema de acuerdo de estas comunidades (ver documento )
</t>
  </si>
  <si>
    <t>Galeras</t>
  </si>
  <si>
    <t>Reporte Ficha actualizada del proyecto_29072026222551.xlsx</t>
  </si>
  <si>
    <t>2021002700109</t>
  </si>
  <si>
    <t>Mejorar la capacidad de respuesta del Laboratorio de Salud Pública Departamental para diagnosticar y atender los diferentes factores de riesgos de riesgo que afectan la salud de los habitantes del territorio Sucreños</t>
  </si>
  <si>
    <t>Deficiente capacidad de respuesta del Laboratorio de Salud Pública Departamental para diagnosticar y atender los diferentes factores de riesgos de riesgo que  afectan la salud de los habitantes del territorio Sucreño</t>
  </si>
  <si>
    <t xml:space="preserve">El marco de la Pandemia en Colombia a colocado en evidencia las falencias y dificultades que existen con respecto a atención  de la salud publica en el país, por lo cual  el Departamento de Sucre, en aras de fortalecer la atención sanitaria a decidido implementar estrategias  que permitan en su territorio se de un desarrollo científico, tecnológico e innovador enfocado en la vigilancia epidemiológica y ambiental, así como en garantizar el acceso a tratamientos altamente especializados a productos y servicios biotecnológicos, que fomenten la educación continua y permanente en temas de salud para el departamento y la región.
En la actualidad en el Departamento, no existe una infraestructura física en operación que cumpla con los requerimientos técnicos mínimos requeridos por la Normatividad Colombiana, que permita realizar continuo control y seguimiento epidemiológico, a demás de medir las condiciones de bienestar y calidad de vida de la población departamental, lo cual ocasiona pocos avances en estudios de la salud publica y prestación de servicios de laboratorios de manera optima
La infraestructura actual no cumple con los criterios básicos mínimos de áreas, ambientes, soporte tecnológico, redes de Voz, Datos, Hidrosanitarias, eléctricas, de gases, sistemas de ventilación mecánicos y HVAC y área específica para disposición final de residuos, incumplimiento de normas de sismo resistencia, entre otros factores relevantes.
</t>
  </si>
  <si>
    <t>Aumentar la disponibilidad de los servicios en el laboratorio de salud pública departamental que permitan al departamento realizar una eficiente vigilancia y control de la salud de sus habitantes</t>
  </si>
  <si>
    <t>1903043</t>
  </si>
  <si>
    <t>Infraestructura de laboratorios construida y dotada</t>
  </si>
  <si>
    <t>Número de laboratorios</t>
  </si>
  <si>
    <t>190304300</t>
  </si>
  <si>
    <t>Laboratorios construidos</t>
  </si>
  <si>
    <t>Reporte Ficha actualizada del proyecto_03082026231805.xlsx</t>
  </si>
  <si>
    <t xml:space="preserve">Aumentar la visibilidad y difusión de las acciones y estrategias de la Gobernación de Sucre en medios de cobertura regional </t>
  </si>
  <si>
    <t>Baja visibilidad y difusión de las acciones y estrategias de la Gobernación de Sucre en medios de cobertura regional</t>
  </si>
  <si>
    <t xml:space="preserve">Actualmente, el plan de medios de la Gobernación de Sucre mantiene alianzas con aproximadamente 20 a 25 medios locales, con presencia en radio, prensa y plataformas digitales. Esta red ha permitido fortalecer la comunicación en el territorio y mejorar el acceso de la población sucreña a la información institucional. Sin embargo, el alcance de estas acciones continúa siendo predominantemente local, lo que limita la proyección del departamento en escenarios regionales y nacionales.
La visibilidad de Sucre en medios de cobertura nacional sigue siendo reducida y, en la mayoría de los casos, reactiva; es decir, responde a coyunturas noticiosas, declaraciones aisladas o eventos de alto impacto temporal, sin una estrategia sostenida de posicionamiento territorial. Este panorama genera un desequilibrio entre la gestión institucional y su percepción pública externa, lo que restringe la capacidad del gobierno departamental para comunicar sus resultados y avances de manera estructurada, estratégica y con alcance nacional.
Asimismo, la ausencia de una estrategia integral de comunicación multicanal impide consolidar una narrativa coherente y permanente sobre el desarrollo del territorio. Los contenidos institucionales, aunque de calidad, no logran circular de forma suficiente en medios de alto tráfico ni en plataformas digitales de gran audiencia, lo que reduce su impacto y limita el reconocimiento del trabajo gubernamental por parte de públicos externos al departamento.
En un contexto donde la opinión pública y la construcción de reputación institucional se configuran principalmente a través de los medios de comunicación y los entornos digitales, esta situación representa una barrera significativa para el posicionamiento del Departamento de Sucre como un actor relevante del desarrollo regional y nacional. </t>
  </si>
  <si>
    <t>Aumentar la presencia en medios de cobertura regional</t>
  </si>
  <si>
    <t>Reporte Ficha actualizada del proyecto_29072026223031.xlsx</t>
  </si>
  <si>
    <t>2023002700177</t>
  </si>
  <si>
    <t>Mejorar la prestación de los servicios de acueducto y alcantarillado en comunidades de la zona rural de los municipios de Corozal, Santiago de Tolú y Ovejas del departamento de Sucre.</t>
  </si>
  <si>
    <t>Deficiencia en la prestación de los servicios de acueducto y alcantarillado en comunidades de la zona rural de los municipios de Corozal, Santiago de Tolú y Ovejas del departamento de Sucre.</t>
  </si>
  <si>
    <t xml:space="preserve">Actualmente existe deficiencia en la prestación de los servicios públicos de acueducto y alcantarillado en la zona rural de los municipios de Corozal, Santiago de Tolú y Ovejas. En la zona rural del Municipio de Corozal, la mayoría de los corregimientos y veredas se surten de pozos subterráneos y una minoría de jagüeyes o del suministro por carrotanques, su agua en más de un 80% no es tratada y los micros acueductos existentes tienen las redes antiguas, deterioradas por el paso del tiempo e insuficientes por el incremento poblacional. A esta situación se suma el mal estado de la infraestructura de los pocos sistemas de alcantarillados existentes y que en su gran mayoría estos corregimientos y veredas no cuentan con sistema de alcantarillado teniendo que verter sus aguas a cielo abierto y a cuerpos de agua.
La cobertura de los sistemas de acueducto y alcantarillado en la zona rural de los municipios de Corozal, Santiago de Tolú y Ovejas es baja; las cuales ascienden a 80.8% en acueducto y 20.70% en Alcantarillado para el Municipio de Corozal; según el CENSO DANE 2018 el Municipio de Santiago de Tolú presenta en el sistema de acueducto una cobertura del 79.8% y para alcantarillado una cobertura del 54.1%. En el corregimiento de Canutalito, el sistema de acueducto cubre a la totalidad de las viviendas del corregimiento, que incluye a 400 hogares.
En los Corregimientos de El Mamón, Las Peñas, Chapinero, Las Llanadas, Don Alonso, vereda Las Brujas, del municipio de Corozal; Puerto Viejo en el municipio de Santiago de Tolú y Canutalito en el municipio de Ovejas no cuentan con una infraestructura óptima para el buen funcionamiento de los servicios de acueducto y alcantarillado, por lo tanto, sus pobladores sufren de afectaciones en la salud principalmente en los niños y ancianos causada por el consumo de agua no tratada y por la proliferación de plagas y vectores que aumentan la contaminación del entorno ambiental de la zona. Ver complemento en documento técnico. </t>
  </si>
  <si>
    <t>Corozal, Ovejas, Santiago de Tolú</t>
  </si>
  <si>
    <t>Aumentar la cobertura de los sistemas de acueducto y alcantarillado en sectores de la zona rural de los municipios de Corozal, Santiago de Tolú y Ovejas.</t>
  </si>
  <si>
    <t>Reporte Ficha actualizada del proyecto_29072026220234.xlsx</t>
  </si>
  <si>
    <t>Fortalecer la salud y la nutrición de las personas con VIH/SIDA en los municipios de Sincelejo, Corozal, San Marcos, Toluviejo, Sampués, y Sincé , del departamento de Sucre.</t>
  </si>
  <si>
    <t>Deterioro de la salud de las personas con VIH- SIDA en los municipios de Sincelejo, Corozal, San Marcos, Toluviejo, Sampués y Sincé, en el departamento de Sucre</t>
  </si>
  <si>
    <t xml:space="preserve">En el conflicto en la región caribe, la acción armada estuvo materializada principalmente de los grupos armados al margen la ley como la FARC-EP y las Autodefensas o paramilitares, los cuales operaron en distintos departamentos como Sucre, haciendo énfasis en la Región de los Montes de María a través de masacres, violaciones y abuso sexuales contra mujeres y adolescentes; con el objetivo de establecer el manejo y control territorial realizó el despojo de la propiedad de la población principalmente rural, para su operación y financiación de distintas acciones delictivas entre ellas el narcotráfico, lo que produjo el desplazamiento de poblaciones de localidades rurales enteras hacia las cabeceras de los municipios y principales ciudades del caribe, como es el caso de Sincelejo, uno de los principales municipios receptores de población desplazada, lo que también produjo nuevos conflictos y rupturas de la convivencia entre la población receptora y refugiada ante las ofertas y demandas de servicios sociales y humanitarios. Esta población convirtió especialmente a las mujeres en víctimas del conflicto como desplazadas, viudas, madres cabeza de familia y expuestas a un sin número de situaciones de violencias, pues muchas debieron cambiar su rol de ser proveedoras del sustento de sus familias realizando distintas labores entre ellas el trabajo sexual, con riesgo de adquirir el VIH/SIDA.
Actualmente existen registros de 3.093 personas que padecen la enfermedad en el departamento de Sucre, las cuales en su mayoría se encuentran en mal estado de salud, con casi nulas posibilidades de acceder a un ingreso propio debido a que no los contratan en las empresas por su situación, lo cual impide su alimentación bajo estándares médicos adecuados, incrementando las comorbilidades de su enfermedad y deteriorando su calidad de vida.
</t>
  </si>
  <si>
    <t>Facilitar el acceso a una alimentación y elementos de aseo adecuados</t>
  </si>
  <si>
    <t>Mejorar los hábitos alimenticios</t>
  </si>
  <si>
    <t>Reporte Ficha actualizada del proyecto_29072026220904.xlsx</t>
  </si>
  <si>
    <t>Fortalecer el posicionamiento comercial y la competitividad de los sectores calzado, marroquinería, artesanías, moda, textil y turismo en el departamento de Sucre.</t>
  </si>
  <si>
    <t>El departamento de Sucre, ubicado en la región Caribe de Colombia, cuenta con una rica tradición artesanal y manufacturera en los sectores de calzado, marroquinería, confecciones y artesanías, los cuales representan una fuente importante de empleo e identidad cultural para el territorio. Estos sectores, aunque con un enorme potencial productivo y simbólico, enfrentan actualmente serias dificultades para posicionarse en mercados regionales, nacionales e internacionales.
El problema central identificado es el limitado reconocimiento de las empresas locales de estos sectores, lo que impide su proyección comercial y limita su competitividad frente a otras regiones del país. Esta situación se agrava por la falta de herramientas efectivas de promoción comercial, la escasa articulación institucional y el bajo acceso a ferias especializadas, que son fundamentales para visibilizar el talento y la calidad de los productos sucreños.
La consecuencia inmediata de esta problemática es la reducción de ingresos de las empresas locales, muchas de las cuales operan en condiciones de informalidad, sin acceso a canales digitales ni alianzas estratégicas. Esto repercute en la baja competitividad territorial, el estancamiento del sector productivo y la pérdida de oportunidades de empleo y desarrollo económico, especialmente para mujeres, jóvenes y comunidades rurales.
Adicionalmente, la carencia de espacios de promoción con enfoque territorial, que valoren la identidad cultural, la innovación local y los procesos de creación con arraigo comunitario, limita el crecimiento sostenible de estos sectores, frenando el proceso de diversificación económica en el departamento.
En este contexto, el proyecto Expocuero Caribe surge como una estrategia integral para cerrar brechas de visibilidad, comercialización y articulación del sector productivo del cuero, calzado, confección, marroquinería y artesanía del departamento de Sucre. A través de la realización de ferias comerciales, vitrinas territori</t>
  </si>
  <si>
    <t>Diseñar e implementar estrategias de promoción comercial y ferias territoriales como Expocuero Caribe.</t>
  </si>
  <si>
    <t xml:space="preserve">Servicio de asistencia técnica para mejorar la competitividad de los sectores productivos     (Producto principal del proyecto) </t>
  </si>
  <si>
    <t xml:space="preserve">Servicio para la formalización empresarial y de productos y/o Servicio </t>
  </si>
  <si>
    <t>Reporte Ficha actualizada del proyecto_29072026215933.xlsx</t>
  </si>
  <si>
    <t>202500000039142</t>
  </si>
  <si>
    <t>Fortalecer el desarrollo profesional de directivos docentes y docentes de las Instituciones Educativas Técnicas Agropecuarias (IETA) del departamento de Sucre, mediante procesos de formación continua en gestión escolar, innovación pedagógica y agrope</t>
  </si>
  <si>
    <t>Débil desarrollo profesional de los docentes y directivos docentes de las Instituciones Educativas Técnicas Agropecuarias (IETA) del departamento de Sucre, en torno a la gestión escolar, la innovación pedagógica y la pertinencia agropecuaria.</t>
  </si>
  <si>
    <t xml:space="preserve">Los diagnósticos recientes evidencian que el departamento de Sucre mantiene rendimientos educativos por debajo del promedio nacional en las pruebas estandarizadas, lo cual refleja rezagos en la adquisición de competencias básicas y específicas por parte de los estudiantes de secundaria, afectando su continuidad formativa y sus oportunidades de inserción en la educación superior y en el mundo productivo (ICFES, 2024; Ministerio de Educación Nacional, 2023). A nivel internacional, los resultados de PISA 2022 muestran que, aunque Colombia ha mantenido cierta estabilidad en sus promedios, los estudiantes continúan presentando dificultades en la resolución de problemas del contexto y en la aplicación de competencias en la vida cotidiana, lo que subraya la urgencia de fortalecer la formación docente para promover aprendizajes significativos (Organización para la Cooperación y el Desarrollo Económicos [OCDE], 2023).
En el caso de las Instituciones Educativas Técnicas Agropecuarias – IETA, la situación es aún más compleja debido a su ubicación en zonas rurales donde persisten limitaciones de conectividad, infraestructura tecnológica y acceso a programas de formación permanente. Estas condiciones restringen las posibilidades de los docentes y directivos docentes para acceder a procesos de educación continua y mantenerse actualizados frente a los lineamientos curriculares, innovaciones pedagógicas y avances en el área agropecuaria. La falta de acceso oportuno a programas de cualificación genera un desfase entre las necesidades reales del territorio y las competencias de los educadores, lo que repercute en la pertinencia de la formación que reciben los estudiantes y, en consecuencia, en las oportunidades de desarrollo local y regional.
</t>
  </si>
  <si>
    <t>Diseñar e implementar un diplomado en competencias gerenciales dirigido a los directivos docentes de las IETA, orientado al fortalecimiento de la gestión administrativa y el liderazgo escolar. Y un diplomado teórico–práctico en ciencias agropecuarias enfocado en innovación pedagógica, transferencia tecnológica y buenas prácticas para docentes de las IETA.</t>
  </si>
  <si>
    <t xml:space="preserve">Servicio de fortalecimiento a las capacidades de los docentes de educación Inicial, preescolar, básica y media     (Producto principal del proyecto) </t>
  </si>
  <si>
    <t>Reporte Ficha actualizada del proyecto_03082026225456.xlsx</t>
  </si>
  <si>
    <t>Fortalecer la implementación de herramientas promocionales que promuevan la economía del departamento de Sucre.</t>
  </si>
  <si>
    <t>Insuficiente implementación de herramientas promocionales que promueva el emprendimiento en el departamento de Sucre.</t>
  </si>
  <si>
    <t>En el departamento de Sucre existe insuficiencia en la implementación de herramientas promocionales que promueva la economía de
emprendedores locales, debido a los pocos espacios de promoción y divulgación generados para estos actores y al desconocimiento que
estas mismas tienen acerca en relación a la oferta empresarial en los procesos de promoción, fomento y fortalecimiento. Lo que conlleva a la poca visualización de la oferta de bienes y servicios, además, poco acceso a mercados regionales y nacionales, así como a tener bajos
ingresos económicos como unidades productivas y baja competitividad de los sectores agroindustrial, gastronómico y artesanal del
departamento de Sucre.
Estos emprendedores en su mayoría tienen dificultades para acceder a recursos de la banca tradicional, comercialización, logística,
desarrollo de innovación y tecnología, de igual manera, tienen deficiencias administrativas y existe una alta intermediación que las mantiene sumidas en la pobreza. No obstante, existe un gran potencial en la producción artesanal, microempresarial y agroindustrial.
Existe poca asignación presupuestal y pocas alianzas estratégicas con el nivel central, que permitan desarrollar proyectos que contribuyan a reducir desigualdades sociales y territoriales.</t>
  </si>
  <si>
    <t>Reporte Ficha actualizada del proyecto_03082026222029.xlsx</t>
  </si>
  <si>
    <t>En la actualidad, en el Departamento de Sucre se evidencia pocos niveles de integración culturales y recreativa en la niñez y la adolescencia, debido a las deficiencias en cantidad y calidad de espacios públicos en donde los niños puedan manifestar y fortalecer su cultura y al mismo tiempo recrearse, lo que ha generado problemáticas en el desarrollo íntegro de los mismos, en especial en aquellos que se encuentran en situación de abandono y/o vulnerabilidad, ocasionando una pérdida de la motivación para su desarrollo personal. A su vez, este panorama lleva a niños y niñas usar el tiempo libre de manera ociosa, promoviendo actividades no adecuadas y delictivas, como el hurto, el alcoholismo, entre otros.
De acuerdo a la Política Pública de Primera Infancia las problemáticas más apremiantes con "las condiciones de vulnerabilidad y miseria en que se encuentran las familias y en particular, la Primera Infancia, Infancia y Adolescencia y un entorno poco favorable al desarrollo integral de estos grupos poblacionales. Dada la alta incidencia directa que tiene esta problemática sobre la calidad de vida de los niños y las niñas, se espera que esta información sea una voz de alerta para los entes gubernamentales y no gubernamentales para atender estas problemáticas". problemáticas que también han incrementado los índices de trabajo infantil.
Las limitaciones de acceso a la cultura, la recreación y al sano aprovechamiento del tiempo libre hacen parte de los factores de riesgos para niños y niñas.
Es por ello, que se proyecta brindar un espacio que promueva la recreación y la cultura en los niños y niñas, a través de actividades
culturales, lúdicas y recreativas en el marco del mes de la niñez, promoviendo así sus derechos y su desarrollo de forma sana e interactiva.</t>
  </si>
  <si>
    <t>Reporte Ficha actualizada del proyecto_03082026221905.xlsx</t>
  </si>
  <si>
    <t>202400000001355</t>
  </si>
  <si>
    <t>Aumentar la participación juvenil en espacios para la garantía de sus derechos</t>
  </si>
  <si>
    <t>Baja participación juvenil en espacios para la garantía de sus derechos</t>
  </si>
  <si>
    <t>Los jóvenes en el Departamento de Sucre demandan situarse en espacios donde se prioricen sus derechos y velar por la garantía de los mismos aún cuando existan situaciones adversas a ellos. Hoy día, los espacios donde los jóvenes confluyen para la toma de decisiones y la prevalencia de sus derechos en espacios de toma de decisiones basadas en sus necesidades contextuales no existen. Es deber de las administraciones municipales y departamentales apostar por brindar asistencia técnica y promover la participación de los jóvenes. 
La juventud ha puesto de presente la cruda realidad que siguen enfrentando en nuestro país y que refleja las circunstancias de exclusión, desigualdad, marginalidad y falta de oportunidades que no les permite tener un presente y mucho menos un futuro. En efecto, un buen porcentaje de jóvenes en el país ni estudia ni trabaja (los ninis). Según datos del Departamento Administrativo Nacional de Estadística -
DANE, en el año 2017 el 28.6% de los jóvenes ni trabajaban ni estudiaban; en el año 2020 esta cifra aumentó a 38.9%. 
En ese contexto de adversidades, de demandas y propuestas de los y las jóvenes, de reclamar escenarios de diálogo y negociación con las autoridades públicas para garantizar una vida digna, como merece cualquier colombiano y colombiana, es notoria la puesta en marcha del Sistema Nacional de Juventudes en el país mediante la aplicación de la Ley Estatutaria 1885 del 1 de marzo de 2018 (de acuerdo a la norma esta Ley se debió aplicar en el 2020), Ley que modifica el Estatuto de Ciudadanía Juvenil ( Ley 1622 de 2013). Este Sistema contempla la
intervención de organizaciones, redes, plataformas y jóvenes en escenarios de participación como los Consejos de Juventud, Consejo Nacional, Consejos Departamentales, Consejos Municipales, Distritales y Locales; las Plataformas departamentales, municipales, distritales y locales de Juventud y el Consejo Nacional de Políticas Públicas de Juventud.
En ese horizonte, garantizar la operatividad</t>
  </si>
  <si>
    <t>Reporte Ficha actualizada del proyecto_29072026221028.xlsx</t>
  </si>
  <si>
    <t>El departamento de Sucre posee una gran diversidad de recursos naturales, culturales y patrimoniales que lo posicionan como un territoriocon alto potencial turístico dentro del Caribe colombiano. Sin embargo, su aprovechamiento efectivo y su posicionamiento como destino competitivo siguen siendo limitados frente a otros departamentos de la región como Bolívar, Atlántico o Córdoba. Aunque Sucre cuenta con atractivos consolidados 􀂲como las playas del Golfo de Morrosquillo (Tolú y Coveñas), las ciénagas y sabanas de San Marcos y La Mojana, así como una amplia riqueza cultural reflejada en su música, gastronomía y tradiciones􀂲􀀃estos no han sido integrados dentro de una estrategia sólida de promoción ni articulados en una oferta turística estructurada. La escasa inversión en marketing territorial, la ausencia de una marca turística departamental y la baja participación en ferias y vitrinas internacionales han limitado la visibilidad de Sucre como destino en los mercados nacional e internacional.
Adicionalmente, el departamento presenta deficiencias en infraestructura turística y de transporte, especialmente en vías secundarias,
señalización, servicios complementarios y conectividad aérea, factores que influyen negativamente en la experiencia del visitante. A esto se suma una débil articulación institucional entre los actores públicos, privados y comunitarios del sector, lo cual dificulta la planificación conjunta, la gestión de recursos y la creación de productos turísticos integrales y sostenibles. La falta de capacitación y formalización del capital humano que presta servicios turísticos reduce la competitividad del territorio y limita la capacidad para atender la creciente demanda nacional e internacional con estándares de calidad.
Mientras tanto, otros destinos del Caribe han logrado consolidar su marca y posicionamiento a través de estrategias de promoción digital, alianzas con aerolíneas y participación en eventos como la Vitrina Turística ANATO. VER DOC.TECNIC</t>
  </si>
  <si>
    <t xml:space="preserve">Servicio de apoyo financiero para la promoción turística nacional e internacional </t>
  </si>
  <si>
    <t>Reporte Ficha actualizada del proyecto_03082026224213.xlsx</t>
  </si>
  <si>
    <t>2024002700107</t>
  </si>
  <si>
    <t>En los centros de vida y los centros de bienestar se benefician del programa personas mayores pertenecientes al nivel 1 y 2 del SISBEN, y que carecen de rentas o ingresos suficientes para subsistir. Estas personas viven solas y su ingreso mensual no supera medio salario
mínimo mensual vigente o viven en familia y el ingreso familiar es inferior o igual al salario mínimo mensual vigente.
Actualmente en el departamento de Sucre existen 13 municipios que tienen centros vida certificados pero solo 11 municipios se encuentran operando, sin embargo, existe Insuficiente atención integral a la población adulto mayor, La cobertura de estos centros es insuficiente para la demanda ya que se encuentran en el limite de su capacidad de atención. Y se refleja en que los adultos mayores presentan baja ingesta de alimentos que mantengan su adecuado estado nutricional, limitado desarrollo de actividades físicas, cognitivas, productivas y de convivencia, deficiente atención para la prevención y promoción de la salud y cuidado personal de los adultos mayores.
Lo que conlleva a su desnutrición, incremento de enfermedades, deterioro en su salud, vulnerabilidad y reducción en sus expectativas de
vida.</t>
  </si>
  <si>
    <t>Reporte Ficha actualizada del proyecto_29072026221354.xlsx</t>
  </si>
  <si>
    <t>Aumentar la capacidad de respuesta pedagógica y administrativa en los establecimientos educativos para la atención a estudiantes con discapacidad, Capacidades o talentos excepcionales y SRPA en el Departamento de Sucre.</t>
  </si>
  <si>
    <t>Investigaciones realizadas por la UNESCO, plantea que, en muchos países, la educación inclusiva aún mantiene un enfoque encaminado a integrar a las personas con discapacidad en el marco de la educación general. Colombia no escapa a esta práctica, por consiguiente el Departamento de Sucre no es ajeno a esta situación; aún persisten grandes inequidades económicas, sociales y culturales, como también concepciones, imaginarios y marginación de una buena parte de la población, en consecuencia algunas instituciones educativas del departamento a pesar de sus esfuerzos aún se vivencian prácticas integradoras, en la que se reciben estudiantes con discapacidad en las aulas, pero se excluyen de una formación que promueva la participación plena, teniendo en cuenta sus características y particularidades; posiblemente por la presencia de barreras actitudinales, metodológicas, de infraestructura, curriculares y didácticas entre otras, que interfieren con una práctica ajustada a las necesidades de los estudiantes en cada contexto.
Expuesto lo anterior, conviene cuestionarse ¿De qué manera las prácticas pedagógicas con enfoque diferencial contribuyen a la mitigación de brechas de exclusión e inequidad de la población con discapacidad y otras poblaciones vulnerables de las instituciones educativas del departamento de Sucre?</t>
  </si>
  <si>
    <t>Garantizar el aprovisionamiento de personal profesionales de apoyo y ayudas didácticas, tecnológicas y capacitación para la atención a la población con discapacidad, capacidades o talentos excepcionales y Sistema de responsabilidad penal para adolescentes, en los establecimientos educativas.</t>
  </si>
  <si>
    <t>Reporte Ficha actualizada del proyecto_03082026215124.xlsx</t>
  </si>
  <si>
    <t>2024002700105</t>
  </si>
  <si>
    <t>Optimizar la gestión institucional de la Gobernación de Sucre.</t>
  </si>
  <si>
    <t>Baja gestión y eficiencia institucional en la Gobernación de Sucre</t>
  </si>
  <si>
    <t xml:space="preserve">Las jefes de las dependencias que conforman la Gobernación de Sucre, identifican la necesidad de brindar y hacerle frente a los distintos requerimientos, gestiones administrativas y todo el andamiaje institucional incluyendo a sus  organismos descentralizados que proporcionan su oferta de servicios para garantizar el manejo eficiente de los recursos púbicos y que estos vayan dirigidos a mejorar las condiciones de los sucreños. Asimismo, debido a las falencias identificadas, es preocupante la cantidad de requerimientos de organismos públicos, de peticiones y la diferente oferta institucional solicitada por parte de los ciudadanos y de las distintas respuestas de cada una de las secretarías de la Gobernación de Sucre. Ahora bien, esta situación es presentada por la baja capacidad en la gestión de recursos económicos de fuentes como el Sistema General de Regalías - SGR; con la que cuenta la entidad y a limitado desarrollo de programas de fortalecimiento institucional, afectando de manera significativa la gestión para la contratación de equipos profesionales encaminados a brindar la seguridad jurídica de la Gobernación de Sucre y a la contestación eficiente de los requerimientos solicitados. Implementar este tipo de estrategias encaminadas al fortalecimiento de la gestión institucional de la Gobernación de Sucre permite proteger sus intereses y cumplir con sus obligaciones, la cual no debe desprenderse de suplir las necesidades de sus habitantes. Es claro que, una baja gestión de la oferta institucional, pocos o bajos servicios prestados por la entidad para garantizar un bien social, que débiles procesos para la consecución de recursos encaminados a mejorar las condiciones de vida de sus habitantes proviene en la eficacia y la eficiencia de la Gobernación, lo que sin duda se vería reflejado en los indicadores de seguimiento, gestión y monitoreo de los organismos de control. </t>
  </si>
  <si>
    <t>Reporte Ficha actualizada del proyecto_29072026221115.xlsx</t>
  </si>
  <si>
    <t>Fortalecer la gestión integral de los procesos de Inspección, Vigilancia y Asistencia Técnica en los establecimientos educativos de los municipios no certificados del departamento de Sucre a través de la implementación de una solución tecnológica</t>
  </si>
  <si>
    <t>Deficiencia en la gestión integral de los procesos de Inspección, Vigilancia y Asistencia Técnica en los establecimientos educativos de los municipios no certificados del departamento de Sucre</t>
  </si>
  <si>
    <t xml:space="preserve">En el departamento de Sucre, la Secretaría de Educación enfrenta un desafío crítico en la administración y supervisión de los establecimientos educativos ubicados en los municipios no certificados. Actualmente, el proceso de Asistencia Técnica, Inspección, Vigilancia y Control (AIVC) se desarrolla bajo un modelo tradicional que carece de una infraestructura tecnológica integrada. Esta situación ha derivado en una gestión fragmentada de la información institucional, donde los datos maestros de las sedes educativas —como su ubicación exacta, estado legal y cumplimiento normativo— residen en archivos físicos o bases de datos aisladas que no permiten una consulta ágil ni una trazabilidad confiable.
Esta carencia de herramientas digitales especializadas impide que la entidad ejerza una supervisión efectiva. En el componente de Inspección y Vigilancia, la ausencia de un expediente digital centralizado dificulta el seguimiento de las actuaciones administrativas, lo que genera riesgos de seguridad jurídica y opacidad en el manejo de las evidencias institucionales. Al no contar con un sistema que registre metadatos y cronologías exactas de las intervenciones, la Secretaría queda vulnerable ante posibles hallazgos de entes de control y pierde la capacidad de reaccionar oportunamente ante irregularidades en los establecimientos.
Por otro lado, la Asistencia Técnica se percibe como un proceso reactivo y difícil de medir. Al no existir un canal formalizado y digital para la radicación y gestión de solicitudes pedagógicas o administrativas, se pierde la oportunidad de focalizar los recursos en las necesidades más urgentes del territorio. Esto crea una brecha entre las políticas de calidad departamentales y la realidad de las instituciones, ya que no es posible realizar un monitoreo constante sobre la evolución de los planes de mejoramiento o el cumplimiento de los compromisos adquiridos en las visitas de campo.
</t>
  </si>
  <si>
    <t>Implementar una plataforma tecnológica centralizada que integre la información institucional y administrativa, garantizando la trazabilidad y el análisis de datos en tiempo real</t>
  </si>
  <si>
    <t>Reporte Ficha actualizada del proyecto_03082026223930.xlsx</t>
  </si>
  <si>
    <t>Mejorar las operaciones de la Armada, Ejercito, policía y Migración en el Departamento de Sucre.</t>
  </si>
  <si>
    <t>Deficientes operaciones de la Armada, Ejercito, Policia y Migración en el Departamento de Sucre.</t>
  </si>
  <si>
    <t>Actualmente el GAO Clan del Golfo, ejercen control territorial en las diferentes subregiones del departamento, dedicados al control de las
dinámicas criminales antes descritas. Su accionar afecta diferentes sectores con la comisión de asesinatos selectivos derivados de la
confrontación por áreas de interés incrementando de esta forma los índices de homicidios selectivos, extorsiones, hurtos, desplazamientos forzados e incremento de economías ilícitas a través de delitos conexos.
En el ejercicio de describir esta problemática que afecta la seguridad y la tranquilidad de los ciudadanos nos obliga tomar decisiones y
adquirir compromisos para desarticular estos grupos armados organizados, a través de un trabajo articulado de las Fuerzas Militares y
migración, con el acompañamiento y el apoyo de la Administración Departamental, teniendo en cuenta que esta problemática permite que ocurran o se generen varias modalidades delictivas afectando la percepción de seguridad y el orden público.
Las falta de equipamiento que permiten coordinar operaciones que van encaminada a la lucha contra delitos de forma oportuna y eficiente, orientadas a la acción inmediata y acertada para el análisis de información, y seguimiento del accionar delictivo en los diferentes Grupos delincuenciales al momento de la realización de los mismos; esta ha sido uno de las situaciones que ha afectado significativamente en la percepción del actuar y cumplimiento de la misionalidad de las entidades del comité de orden público, el no contar con esta tecnología de vanguardia incide en demoras en el análisis de información; así como, el accionar de operaciones tácticas que requieren ser efectuada de manera eficaz para la consecución de resultados que impacten en la seguridad ciudadana, orientadas al esclarecimiento de delitos tales como hurto, homicidio, extorción, y operaciones tácticas que generen resultados impactantes en el desmantelamiento de los grupos criminales.</t>
  </si>
  <si>
    <t>Aumentar los despliegues para realizar operaciones de las fuerzas militares para control territorial en eldepartamento de sucre.</t>
  </si>
  <si>
    <t>Reporte Ficha actualizada del proyecto_29072026222810.xlsx</t>
  </si>
  <si>
    <t>Mejorar condiciones de acceso y circulación de los turistas al Malecón de la playa, del Municipio de Santiago de Tolú.</t>
  </si>
  <si>
    <t>Dificultad en el acceso y circulación de los turistas al Malecón de la playa Fase II, del Municipio de Santiago de Tolú.</t>
  </si>
  <si>
    <t xml:space="preserve">La avenida primera, conocida como el Malecón de la playa (declarado Patrimonio cultural material inmueble), se caracteriza por ser el epicentro de la mayor parte de las actividades turísticas del municipio y en cuya longitud de 1799.79 metros, se encuentran edificaciones, viviendas turísticas u hoteleras, comercio turismo complementario, monumentos o hitos del arte popular. 
Sin embargo en la actualidad se presenta dificultad de acceso y circulación de los turistas al Malecón de la playa, del municipio de Santiago de Tolú en una longitud de 1012.96 metros aproximadamente; ocasionado por dos causas identificadas, la primera se relaciona con una deficiente planificación urbanística en el Área del Malecón Fase II, ocasionada por espacios públicos sin consideraciones técnicas de movilidad y a una escasa regulación para el uso  adecuado del espacio público por parte de empresas y particulares, la segunda causa identificada se relaciona con el desaprovechamiento del potencial turístico de la principal avenida del municipio de Santiago de Tolú, ocasionada por condiciones desfavorables para el desarrollo de actividades comerciales relacionadas al turismo y a deficientes condiciones urbanísticas para la proyección de hitos o monumentos ubicados sobre el malecón de la playa. 
Lo anterior tiene dos efectos identificados, el primero se relaciona con el deterioro de la infraestructura de soporte al desarrollo del sector turístico del municipio, que ocasionan por un lado bajos niveles de inversión en el sector turístico y en proyectos privados de aprovechamiento y pocas oportunidades de fomento al desarrollo de planes de turismo de calidad; el segundo efecto identificado tiene que ver con los bajos niveles de afluencia de visitantes y turistas al municipio de Santiago de Tolú, que ocasiona migración de turistas hacia otros destinos y disminución de los ingresos de los prestadores de servicios turísticos.
</t>
  </si>
  <si>
    <t>aprovechar el potencial turístico de la principal avenida del Municipio de Santiagode Tolú.</t>
  </si>
  <si>
    <t>Equipamiento turístico construido</t>
  </si>
  <si>
    <t>Fortalecer la planificación urbanística en elárea del Malecón.</t>
  </si>
  <si>
    <t xml:space="preserve">Malecón construido     (Producto principal del proyecto) </t>
  </si>
  <si>
    <t>Reporte Ficha actualizada del proyecto_29072026222941.xlsx</t>
  </si>
  <si>
    <t>2023002700082</t>
  </si>
  <si>
    <t>Bajos niveles de permanencia de los niños, niñas, adolescentes y jóvenes en la jornada académica que asisten a los establecimientos educativos oficiales de los municipios no certificadas del Departamento de Sucre</t>
  </si>
  <si>
    <t>El departamento de Sucre ha venido enfrentando tasas sostenidas de deserción escolar intra anual en los periodos recientes; este fenómeno
resulta profundamente grave ya que impacta directamente en el desempeño del sector educativo de la entidad territorial, dificultando el
acceso a la educación superior y el rendimiento de los educandos. Esta situación amenaza con profundizar las condiciones de pobreza,
riesgos asociados a la falta de escolarización, tales como embarazos adolescentes, reclutamiento por parte de Grupos Armados al Margen
de la Ley, consumo de sustancias psicoactivas, vinculación con actividades delictivas y de crimen organizado, entre otros.
Uno de los aspectos que explican la persistencia del fenómeno de deserción escolar en la entidad territorial es la falta de capacidad técnica
de sus equipos para adelantar la prestación del servicio de alimento complementario, sumada a una insuficiente identificación de
necesidades de apoyo con la entrega de complementos alimentario para la población matriculada en los establecimientos educativos
oficiales. Esta situación impacta directamente en el acceso de los estudiantes oficiales a una alimentación balanceada que les permita
continuar sin interrupción con su ciclo de estudios</t>
  </si>
  <si>
    <t xml:space="preserve">Servicio de apoyo a la permanencia con alimentación escolar     (Producto principal del proyecto) </t>
  </si>
  <si>
    <t>Reporte Ficha actualizada del proyecto_03082026230101.xlsx</t>
  </si>
  <si>
    <t>Promocionar el sector artesanal y gastronómico del Departamento de Sucre en los mercados regionales, nacionales e internacionales, para fortalecer su posicionamiento y reconocimiento en el  sector.</t>
  </si>
  <si>
    <t>Los artesanos del Departamento de Sucre conviven con múltiples factores y dificultades dentro de las que se encuentran las escasas
oportunidades de aprendizaje e innovación por la falta de programa educativos o espacios de formación específicos que ayuden a cualificar los productos. Ahora bien, la cualificación productiva además de referirse al nivel de preparación y formación que posee el artesano en términos de conocimientos teóricos y prácticos para llevar a cabo su actividad de manera efectiva, involucra también las competencias relacionadas con la gestión del negocio, la innovación, la comercialización y otros aspectos que influyen en el éxito y la competitividad de su actividad artesanal.
La caracterización realizada a la población artesanal del departamento por Artesanías de Colombia en el año 2020, arrojo entre otros que el nivel de competitividad del sector artesanal en Sucre es bajo, debido a que no cuentan con las herramientas, ni con las capacidades
productivas o comerciales para mejorar sus procesos e ingresos. Estas condiciones de precariedad en las que viven los portadores de este saber, se convierte en un barrera o limitación para que puedan acceder a mercados regionales o nacionales. El hecho de que el 83,1% de los artesanos no participe en ferias artesanales indica una limitada presencia en espacios de exposición y comercialización.
El desconocimiento es otro factor mencionado por el 35,7% de las personas como una dificultad en la comercialización, es decir la falta de
visibilidad y conocimiento sobre los productos artesanales es un obstáculo para llegar a los potenciales compradores, como también la falta de información o promoción adecuada puede limitar la exposición de los productos artesanales, lo cual dificulta su comercialización y su capacidad para competir en el mercado. Continua en documento técnico...</t>
  </si>
  <si>
    <t>Barranquilla</t>
  </si>
  <si>
    <t>Generar espacios de promoción y comercialización para los artesanos, portadores y sabedores de productos osy de apoyo del departamento de Sucre, por medio de un stand de participación en la FERIA SABOR BARRANQUILLA</t>
  </si>
  <si>
    <t>Reporte Ficha actualizada del proyecto_03082026223937.xlsx</t>
  </si>
  <si>
    <t>2024002700087</t>
  </si>
  <si>
    <t xml:space="preserve">Fortalecer la estrategia de patrullajes, inteligencia, operaciones y vigilancia por parte de la Armada de Colombia en el Departamento de Sucre.
</t>
  </si>
  <si>
    <t>Deficientes patrullajes, operativos, vigilancia y protección por parte de la Armada de Colombia en el Departamento de Sucre.</t>
  </si>
  <si>
    <t xml:space="preserve">El Departamento de Sucre, ubicado en la región Caribe de Colombia, presenta diversos desafíos en materia de seguridad pública, especialmente en zonas como los Montes de María, el Golfo de Morrosquillo y la Sabana. Estos territorios son vulnerables a actividades delictivas como el narcotráfico, el contrabando, el abigeato, la extorsión y la violencia armada, la implementación de estrategias de vigilancia aérea mediante la adquisición de un dron permitiría a las autoridades competentes fortalecer la seguridad en estas regiones, optimizando la capacidad de monitoreo y control del territorio.
Bebido a la alta incidencia delictiva las zonas mencionadas anteriormente presentan altos índices de criminalidad, afectando negativamente la seguridad y el bienestar de la población, en diversas zonas del Departamento se presentan dificultades en el acceso la topografía accidentada y la presencia de zonas selváticas dificultan el acceso terrestre a algunas áreas, limitando las operaciones de vigilancia y control por parte de la Infantería de Marina.
Debido a las políticas públicas las entidades encargadas de la seguridad cuentan con recursos limitados para cubrir la totalidad del territorio, lo que dificulta una vigilancia efectiva y permanente por lo que se hace imperioso la adquisición de un Dron de vigilancia la necesidad de tecnología avanzada para la implementación de tecnología moderna como los drones permitiría optimizar las labores de vigilancia y control, complementando las capacidades existentes.
La Infantería de Marina Mejora en la vigilancia y control territorial con el dron para permitir realizar un monitoreo aéreo constante y preciso de las zonas de interés, identificando actividades delictivas y disuadiendo a los infractores, con una mayor capacidad de respuesta con información recopilada por el dron facilitaría una respuesta oportuna y efectiva por parte de las fuerzas del orden ante situaciones de riesgo, se disminuye los riesgos para los soldados de infantería </t>
  </si>
  <si>
    <t>Chalán, Colosó, Corozal, Coveñas, Los Palmitos, Ovejas, Palmito, San José De Toluviejo, San Luis De Sincé, San Onofre, San Pedro, Santiago de Tolú, Sincelejo</t>
  </si>
  <si>
    <t>Adquirir el componente aéreo (Drones) de la Armada de Colombia en el Departamento de Sucre.</t>
  </si>
  <si>
    <t>Reporte Ficha actualizada del proyecto_29072026221529.xlsx</t>
  </si>
  <si>
    <t>Aumentar la intervención efectiva y el acceso a la información en los espacios de participación ciudadana, relacionada con las obras de infraestructura en el Departamento de Sucre.</t>
  </si>
  <si>
    <t>Baja participación ciudadana y limitado acceso a la información relacionada con las obras de infraestructura en el Departamento de Sucre.</t>
  </si>
  <si>
    <t xml:space="preserve">En el Departamento de Sucre se evidencia una baja participación ciudadana en los procesos de planificación, ejecución y seguimiento de las obras de infraestructura pública. Esta limitada intervención de la comunidad no solo reduce la transparencia institucional, sino que también debilita la capacidad de control social y la apropiación colectiva de los proyectos.
El problema está estrechamente relacionado con un acceso insuficiente, fragmentado o tardío a la información sobre las iniciativas que se desarrollan en el territorio, lo que dificulta que la ciudadanía conozca el ciclo de los proyectos, los recursos a ejecutar, los responsables y los avances reales de las obras, información relacionada con los contratos, los avances físicos y financieros, los cronogramas y los responsables de las obras civiles no siempre se difunde de manera oportuna, clara o en formatos accesibles para la ciudadanía. Esta falta de transparencia y de canales adecuados de comunicación limita la posibilidad de que la población comprenda el estado real de los proyectos y, en consecuencia, dificulta el ejercicio de un control social efectivo. Como resultado, las comunidades presentan un bajo nivel de conocimiento sobre las inversiones públicas en su territorio y carecen de las herramientas necesarias para participar de manera informada en la toma de decisiones, formular observaciones fundamentadas o realizar un seguimiento riguroso a la gestión pública. Esta situación profundiza la distancia entre las instituciones y la ciudadanía, y reduce la incidencia de la comunidad en los asuntos que afectan el desarrollo del territorio. 
</t>
  </si>
  <si>
    <t>Implementar espacios para aumentar el conocimiento de la ciudadanía sobre mecanismos de participación y control social</t>
  </si>
  <si>
    <t>Reporte Ficha actualizada del proyecto_03082026224752.xlsx</t>
  </si>
  <si>
    <t>202500000013506</t>
  </si>
  <si>
    <t xml:space="preserve">Fortalecer el posicionamiento del destino turístico Sucre en los mercados nacional e internacional
</t>
  </si>
  <si>
    <t>Reporte Ficha actualizada del proyecto_03082026231854.xlsx</t>
  </si>
  <si>
    <t xml:space="preserve">Actualmente, se presenta Deficiente capacidad de respuesta institucional de la Secretaría de Salud Departamental en Sucre, por deficientes procesos misionales motivado por poco recurso técnico y humano capacitado y con experiencia para el desarrollo de actividades misionales de la Autoridad Sanitaria y Ambiental y por pocos recursos económicos para disponer de apoyo técnico para el cumplimiento de actividades misionales de la Secretaría de Salud Departamental de Sucre, lo cual ha generado: Debilidad en procesos de asistencia técnica y asesoría a sujetos de IVC y/o seguimiento y Debilidad institucional en materia de gobernabilidad y gobernanza en salud, además que ha generado Aumento de problemáticas en salud pública y prestación de servicios y Descontento en la población del departamento de Sucre por poca garantía del derecho a la salud, que ha desembocado en Alto riesgo de imposición de sanciones al departamento de Sucre, que redunda en Desmejoramiento de la calidad de vida de la población del departamento de Sucre.
</t>
  </si>
  <si>
    <t>Reporte Ficha actualizada del proyecto_03082026230143.xlsx</t>
  </si>
  <si>
    <t>202500000032476</t>
  </si>
  <si>
    <t xml:space="preserve">La problemática del bajo relacionamiento e integración social del recurso humano en la Gobernación de Sucre representa un desafío crucial para el desempeño efectivo de la institución. Este problema se manifiesta en una cohesión limitada entre los trabajadores, relaciones laborales débiles y una falta de sentido de pertenencia hacia la entidad. Estas condiciones generan un ambiente de trabajo desfavorable que puede afectar tanto la productividad como el bienestar del personal.
Entre las principales causas de esta problemática, destaca la falta de espacios y actividades diseñadas para fomentar la integración social y el trabajo en equipo . En muchas ocasiones, los trabajadores se ven inmersos en dinámicas individuales y competitivas, lo que dificulta la construcción de relaciones colaborativas. Además, la inexistencia de políticas internas orientadas al fortalecimiento del clima organizacional puede perpetuar conflictos y desmotivación entre los empleados.
Otro factor relevante es la escasa comunicación interna y la falta de canales efectivos para el intercambio de ideas y opiniones . Esto no solo genera una desconexión entre los niveles jerárquicos, sino que también limita la capacidad de los empleados para trabajar hacia objetivos comunes. Cuando las metas institucionales no son compartidas ni comprendidas, los equipos tienden a funcionar de manera fragmentada, reduciendo la eficiencia en la ejecución de proyectos y programas.
Además, la insuficiencia de programas de bienestar laboral afecta negativamente la percepción que los empleados tienen de su lugar de trabajo. En este sentido, la falta de incentivos, capacitaciones y actividades recreativas puede reducir el compromiso de los trabajadores hacia la Gobernación, lo que a largo plazo impacta negativamente en la prestación de servicios públicos.
Abordar esta problemática requiere el diseño e implementación de estrategias como talleres de integración, programas de liderazgo colaborativo y espacios de diálogo. </t>
  </si>
  <si>
    <t>Reporte Ficha actualizada del proyecto_29072026223627.xlsx</t>
  </si>
  <si>
    <t>2024002700075</t>
  </si>
  <si>
    <t>Incrementar el desarrollo de actividades recreo-deportivas individuales y en familia en los Municipios de Sincelejo y Santiago de Tolú.</t>
  </si>
  <si>
    <t>Bajo desarrollo de actividades recreo-deportivas individuales y en familia en los municipios de Sincelejo y Santiago de Tolú.</t>
  </si>
  <si>
    <t>En los Municipios de Sincelejo y Santiago de Tolú, existe un bajo desarrollo de actividades recreo-deportivas individuales y en familia como forma de aprovechamiento del tiempo libre y esparcimiento, puesto que los espacios destinados para desarrollar actividades lúdicas, recreativas y deportivas que busquen la integración de la comunidad son insuficientes e inadecuados, debido al deterioro que presentan estos escenarios. Los espacios públicos para la recreación, la actividad física y el deporte son insuficientes e inadecuados para la población que está en capacidad para practicar algún deporte o que desea aprovechar su tiempo al aire libre. Los espacios existentes están deteriorados y con frecuencia son ocupados para desarrollar otras actividades, y los escenarios deportivos y/o recreativos que están en buenas condiciones no son de uso público. Lo anterior, conlleva al bajo interés de la población en realizar actividad física y deporte, a que exista un inadecuado uso del tiempo libre y de esparcimiento individual y en familia y al aumento de los niveles de sedentarismo en la entidad territorial. A esta problemática se le agrega que, con frecuencia, son utilizados para desarrollar otras actividades, situación que afecta a la población ya que genera, desmotivación en la población para llevar a cabo las actividades recreo-deportivas; Aumento del sedentarismo, Aumento de enfermedades coronarias, metabólicas, entre otras; Menor índice de convivencia social, Incremento de actividades delictivas. Todo lo anterior, repercute en la disminución calidad de vida de los pobladores por lo que es necesario la formulación del proyecto en aras de solucionar dicha problemática.</t>
  </si>
  <si>
    <t>Santiago de Tolú, Sincelejo</t>
  </si>
  <si>
    <t>4301013</t>
  </si>
  <si>
    <t xml:space="preserve">Parques recreativos mejorados     (Producto principal del proyecto) </t>
  </si>
  <si>
    <t>Parques recreativos mejorados</t>
  </si>
  <si>
    <t>Reporte Ficha actualizada del proyecto_29072026212653.xlsx</t>
  </si>
  <si>
    <t>En el conflicto en la región caribe, la acción armada estuvo materializada principalmente de los grupos armados al margen la ley como la FARC-EP y las Autodefensas o paramilitares, los cuales operaron en distintos departamentos como Sucre, haciendo énfasis en la Región de los Montes de María a través de masacres, violaciones y abuso sexuales contra mujeres y adolescentes; con el objetivo de establecer el manejo y control territorial realizó el despojo de la propiedad de la población principalmente rural, para su operación y financiación de distintas acciones delictivas entre ellas el narcotráfico, lo que produjo el desplazamiento de poblaciones de localidades rurales enteras hacia las cabeceras de los municipios y principales ciudades del caribe, como es el caso de Sincelejo, uno de los principales municipios receptores de población desplazada, lo que también produjo nuevos conflictos y rupturas de la convivencia entre la población receptora y refugiada ante las ofertas y demandas de servicios sociales y humanitarios. Esta población convirtió especialmente a las mujeres en víctimas del conflicto como desplazadas, viudas, madres cabeza de familia y expuestas a un sin número de situaciones de violencias, pues muchas debieron cambiar su rol de ser proveedoras del sustento de sus familias realizando distintas labores entre ellas el trabajo sexual, con riesgo de adquirir el VIH/SIDA.
Actualmente existen registros de 2817 personas que padecen la enfermedad en el departamento de Sucre, las cuales en su mayoría se encuentran en mal estado de salud, con casi nulas posibilidades de acceder a un ingreso propio debido a que no los contratan en las empresas por su situación, lo cual impide su alimentación bajo estándares médicos adecuados, incrementando las comorbilidades de su enfermedad y deteriorando su calidad de vida.</t>
  </si>
  <si>
    <t>Reporte Ficha actualizada del proyecto_03082026231923.xlsx</t>
  </si>
  <si>
    <t xml:space="preserve">La problemática del bajo relacionamiento e integración social del recurso humano en la Gobernación de Sucre representa un desafío crucial para el desempeño efectivo de la institución. Este problema se manifiesta en una cohesión limitada entre los trabajadores, relaciones laborales débiles y una falta de sentido de pertenencia hacia la entidad. Estas condiciones generan un ambiente de trabajo desfavorable que puede afectar tanto la productividad como el bienestar del personal.
Entre las principales causas de esta problemática, destaca la falta de espacios y actividades diseñadas para fomentar la integración social y el trabajo en equipo. En muchas ocasiones, los trabajadores se ven inmersos en dinámicas individuales y competitivas, lo que dificulta la construcción de relaciones colaborativas. Además, la inexistencia de políticas internas orientadas al fortalecimiento del clima organizacional puede perpetuar conflictos y desmotivación entre los empleados.
Otro factor relevante es la escasa comunicación interna y la falta de canales efectivos para el intercambio de ideas y opiniones. Esto no solo genera una desconexión entre los niveles jerárquicos, sino que también limita la capacidad de los empleados para trabajar hacia objetivos comunes. Cuando las metas institucionales no son compartidas ni comprendidas, los equipos tienden a funcionar de manera fragmentada, reduciendo la eficiencia en la ejecución de proyectos y programas.
Además, la insuficiencia de programas de bienestar laboral afecta negativamente la percepción que los empleados tienen de su lugar de trabajo. En este sentido, la falta de incentivos, capacitaciones y actividades recreativas puede reducir el compromiso de los trabajadores hacia la Gobernación, lo que a largo plazo impacta negativamente en la prestación de servicios públicos.
</t>
  </si>
  <si>
    <t>Proporcionar espacios para el desarrollo del fortalecimiento de la comunicación y el relacionamiento del recurso humano de la Gobernación de Sucre.</t>
  </si>
  <si>
    <t>Reporte Ficha actualizada del proyecto_03082026224414.xlsx</t>
  </si>
  <si>
    <t>2024002700141</t>
  </si>
  <si>
    <t>Promover el desarrollo del potencial turístico del Departamento de Sucre</t>
  </si>
  <si>
    <t>Bajo desarrollo del potencial turístico del Departamento de Sucre</t>
  </si>
  <si>
    <t>De acuerdo con el Centro Información Turística – CITUR (www.citur.gov.co), la plataforma de análisis sectorial del Ministerio de Comercio, Industria y Turismo, (2021), el diágnostico de la realidad de oferta y demanda turística del Departamento de Sucre:
•	Prestadores de servicios turísticos en Sucre activos en el Registro Nacional de Turismo – RNT : 819
•	Llegada de Pasajeros aéreos nacionales en vuelos regulares: 15.066
•	Visitantes extranjeros no residentes: 490
•	Total Camas Establecimientos de Alojamiento y Hospedaje:  18.835
•	Establecimientos de Alojamiento y Hospedaje (Hoteles, cabañas, apartahoteles, viviendas turísticas, condominios): 718
•	Total Habitaciones Establecimientos de Alojamiento y Hospedaje: 7.982
El posicionamiento moderado del Departamento de Sucre como destino turístico se debe, en gran medida, a la explotación del turismo de sol y playa en el Golfo de Morrosquillo, siendo el municipio de Coveñas el más destacado. No obstante, el departamento también está promoviendo activamente el turismo cultural y el turismo de naturaleza, este último en sincronía con los objetivos del presente proyecto. En este contexto, la participación de la Gobernación de Sucre en la COP 16 busca potenciar la visibilidad del territorio sucreño, incentivando la visita de nuevos turistas, lo que contribuya al mejoramiento de la calidad de vida de las personas vinculadas al flujo económico de la actividad turística.
Actualmente, Sucre cuenta con una oferta turística diversificada en crecimiento, lo que hace indispensable que la promoción de estos servicios se oriente a atraer a más turistas. Además, es crucial aumentar la frecuencia de campañas de sensibilización dirigidas a las comunidades locales, concienciándolas sobre los impactos que las intervenciones turísticas pueden tener en sus territorios y fomentando prácticas más sostenibles.</t>
  </si>
  <si>
    <t>Santiago De Cali</t>
  </si>
  <si>
    <t>Garantizar la participación en espacios para la promoción turística y el fomento de la sostenibilidad ambiental a nivel nacional e internacional del Departamento de Sucre.</t>
  </si>
  <si>
    <t>Reporte Ficha actualizada del proyecto_29072026220338.xlsx</t>
  </si>
  <si>
    <t>Fortalecer la gestión institucional en la prestación de los servicios de fondo mixto para la promoción de la cultura y las Artes de Sucre.</t>
  </si>
  <si>
    <t>El Fondo Mixto de Promoción de la Cultura y las Artes de Sucre se encuentra actualmente en un proceso de mejora de sus procedimientos
de gestión interna, con el fin de cumplir con las metas establecidas en el Plan de Desarrollo Sucre Tierra de Oportunidades 2024-2027. En
este sentido, es necesario fortalecer la estructura organizativa, optimizar los flujos de trabajo con el personal y mejorar los procesos
operativos, con el objetivo de hacer la entidad más ágil y eficiente.
Por otro lado, los procesos operativos del Fondo Mixto de Promoción de la Cultura y las Artes de Sucre y las bibliotecas que forman parte de
la Red Departamental de Sucre, así como los de la Biblioteca Departamental José Elías Cury Lambraño, ubicados en Sincelejo, requieren
una ampliación de su capacidad operativa para poder ofrecer servicios de mayor calidad y ampliar su cobertura a la comunidad. En este
contexto, se hace indispensable un proceso de fortalecimiento del Fondo Mixto de Promoción de la Cultura y las Artes de Sucre y la Red
Departamental de Bibliotecas Públicas de Sucre, a través de asistencia técnicas y operativas, que permita a la entidad cumplir con los
estándares de calidad exigidos, tanto en los servicios como en los productos culturales y educativos que se generan.
Actualmente, el Fondo Mixto no está alcanzando los niveles de cobertura y oferta de servicios esperados, lo que afecta directamente la
satisfacción de los usuarios y la gestión de las actividades culturales, bibliotecarias y museales en el departamento de Sucre.</t>
  </si>
  <si>
    <t>Ampliar la cobertura de los servicios en el Fondo Mixto de Promoción de la Cultura y las Artes de Sucre</t>
  </si>
  <si>
    <t>Reporte Ficha actualizada del proyecto_29072026223431.xlsx</t>
  </si>
  <si>
    <t>2025002700033</t>
  </si>
  <si>
    <t>Fortalecimiento del desarrollo de actividades pedagógicas que mejoren la calidad del servicio educativo en los establecimientos oficiales del departamento de Sucre.</t>
  </si>
  <si>
    <t>Inadecuado desarrollo de las actividades pedagógicas en los establecimientos educativos de los municipios del departamento de Sucre, debido a las deficientes condiciones de infraestructura, que afectan la calidad del servicio educativo y el aprendizaje de los estudiantes.</t>
  </si>
  <si>
    <t>En el departamento de Sucre funcionan setecientos noventa y un (791) establecimientos educativos oficiales, todos susceptibles de mejoramiento en su infraestructura física, los cuales atienden a un total de 138.066 estudiantes  de los niveles preescolar, primaria, secundaria y media. 
La carencia de información consolidada y la falta de estudios de pre-inversión limitan significativamente la capacidad de inversión pública en el sector y, por ende, contribuye al crecimiento de la brecha en materia de infraestructura educativa en el departamento de Sucre.
El diagnóstico realizado en diferentes establecimientos educativos de los municipios del departamento de Sucre evidencia un marcado deterioro en la infraestructura física, tanto en zonas rurales como urbanas. Este deterioro se traduce en deficiencias estructurales y funcionales que limitan las condiciones adecuadas para el desarrollo de los procesos de enseñanza y aprendizaje, afectando directamente la calidad educativa y el bienestar de la comunidad estudiantil.
En la mayoría de las instituciones se identificaron necesidades prioritarias relacionadas con el mantenimiento general de aulas de clase, debido al desgaste de pisos, cubiertas, muros y sistemas eléctricos. Asimismo, se evidenció la ausencia o deterioro de cerramientos perimetrales, lo cual genera condiciones de inseguridad y exposición a factores externos que afectan la integridad de los estudiantes y del
personal docente.
Otra problemática recurrente es la falta de espacios complementarios para el desarrollo integral de los estudiantes, tales como aulas múltiples, bibliotecas, laboratorios, comedores escolares, unidades administrativas y escenarios deportivos, muchos de los cuales se encuentran en condiciones inadecuadas o inexistentes...[Sigue en documento técnico]</t>
  </si>
  <si>
    <t>Mejoramiento de la infraestructura educativa en los establecimientos oficiales del departamento de Sucre.</t>
  </si>
  <si>
    <t>2201039</t>
  </si>
  <si>
    <t xml:space="preserve">Estudios y diseños de infraestructura educativa     (Producto principal del proyecto) </t>
  </si>
  <si>
    <t>220103900</t>
  </si>
  <si>
    <t>Estudios y diseños de infraestructura educativa elaborados</t>
  </si>
  <si>
    <t>Reporte Ficha actualizada del proyecto_29072026223752.xlsx</t>
  </si>
  <si>
    <t>2021002700378</t>
  </si>
  <si>
    <t>Mejorar los niveles de movilidad en el tránsito vehicular y peatonal en la zona urbana del municipio de Sincé, Sucre</t>
  </si>
  <si>
    <t>Bajos niveles de movilidad en el tránsito vehicular y peatonal en la zona urbana del municipio de Sincé, Sucre</t>
  </si>
  <si>
    <t>Actualmente se presenta dificultad en la movilidad y bajo servicio en las vías, debido al mal estado de las mismas, encontrándose estas intransitables o con una restricción de tránsito, debido al alto deterioro de la superficie de rodadura, al drenaje superficial deficiente y la construcción sin consideraciones técnicas.Esta situación se presenta en tramos viales de los Barrios: San Martin, San pedro, Guinea, San José, Colombia, las Brisas, Cascajito, Palacio, Pueblo Nuevo, Gaitán, las Margaritas, Buenos Aires, Charco colorado, El Socorro, El Estanco (sector la Amarillera), La Ford, Transformación, La Ceja, La Esmeralda y El Centro principalmente. Esto deriva en un aumento en los tiempos de viaje, ocasionando así disminución en el acceso a los bienes y servicios en los sectores afectados, así como, congestión vial y daño frecuente en los vehículos particulares y de tránsito público, generando esto mayores costos de movilización y operación. De igual manera al no contar las calles a intervenir con un área segura por donde movilizarse el peatón, se presentan afectaciones en la movilidad peatonal, debido a la inexistencia de andenes por donde transitar, esto influye de manera directa en el aumento del riesgo de accidentalidad. Además, las redes de acueducto y alcantarillado de algunos sectores a intervenir ubicados principalmente en los barrios: la Esmeralda, el Centro, La Ceja y Charco Colorado, se encuentran obsoletas, no cumpliendo con la normatividad vigente por lo que es imperativo la optimización de la mismas, buscando evitar intervenciones futuras sobre las calzadas. Toda esta problemática termina afectando el paisaje urbano, y con ello la imagen del municipio.</t>
  </si>
  <si>
    <t>Mejorar el estado de las vías urbanas del municipio de Sincé</t>
  </si>
  <si>
    <t>Mejorar la infraestructura peatonal</t>
  </si>
  <si>
    <t>Reporte Ficha actualizada del proyecto_29072026223200.xlsx</t>
  </si>
  <si>
    <t>2025000020019</t>
  </si>
  <si>
    <t>Incrementar los niveles de permanencia de los niños, niñas, adolescentes y jóvenes en la jornada académica que asisten a los establecimientos educativos oficiales de los municipios no certificados del Departamento de Sucre</t>
  </si>
  <si>
    <t>Buenavista, Caimito, Chalán, Colosó, Corozal, El Roble, Galeras, Guaranda, La Unión, Los Palmitos, Majagual, Morroa, Ovejas, Palmito, Sampués, San Benito Abad, San José De Toluviejo, San Juan De Betulia, San Luis De Sincé, San Marcos, San Onofre, San Pedro, Santiago de Tolú, Sucre</t>
  </si>
  <si>
    <t>Reporte Ficha actualizada del proyecto_29072026220458.xlsx</t>
  </si>
  <si>
    <t>Aumentar la capacidad institucional para garantizar procesos de comunicación pública eficientes que permitan difundir la gestión gubernamental, mejorar la interacción con la ciudadanía y fortalecer la atención institucional en el Departamento de Sucr</t>
  </si>
  <si>
    <t>Limitada capacidad institucional para garantizar procesos de comunicación pública eficientes que permitan difundir la gestión gubernamental, mejorar la interacción con la ciudadanía y fortalecer la atención institucional en el Departamento de Sucre</t>
  </si>
  <si>
    <t xml:space="preserve">La Gobernación de Sucre enfrenta una situación estructural que limita la efectividad de la comunicación pública e institucional en todo el territorio departamental. Aunque la entidad ha incursionado en medios digitales y administra activos oficiales como el portal web institucional, perfiles en redes sociales y transmisiones en plataformas de video en vivo, estas acciones no se han consolidado dentro de un modelo estratégico multicanal robusto, planificado y con continuidad operativa, lo que genera brechas en el alcance y en la interacción con la ciudadanía. Esta condición se origina en debilidades previas de planeación institucional, baja inversión sostenida en infraestructura tecnológica y una adopción fragmentada de herramientas de comunicación, que dificultan la integración de los distintos medios en un ecosistema único y coordinado. Además, no existen lineamientos perdurables que reglamenten la comunicación gráfica y la señalética en sedes institucionales, bajo parámetros homogéneos de identidad visual, criterios de accesibilidad universal o mecanismos de actualización y mantenimiento preventivo. Esto produce una experiencia desigual para los ciudadanos que acuden a las oficinas físicas, particularmente en edificios administrativos y Centros de Atención al Ciudadano, donde la información visual es incompleta y no estandarizada.
En paralelo, la Secretaría de Comunicaciones presenta rezagos en su capacidad logística para producir contenidos audiovisuales de alto impacto debido a la obsolescencia de los equipos de grabación, edición y transmisión. Esta limitación se asocia a una planificación débil de renovación tecnológica y a asignaciones presupuestales intermitentes, que han impedido la modernización de cámaras, consolas de audio, sistemas de iluminación y estaciones de edición digital necesarias para la producción de material informativo, pedagógico y de rendición de cuentas. </t>
  </si>
  <si>
    <t>Implementar estrategias de comunicación multicanal y estandarizar la señalética institucional de la Gobernación de Sucre, con el fin de mejorar la orientación, la atención al ciudadano y la visibilidad de la gestión pública</t>
  </si>
  <si>
    <t>Desarrollar programas sistemáticos de formación y asignar recursos tecnológicos adecuados, que permitan modernizar la comunicación institucional, integrar medios y mejorar las capacidades de marketing digital y comunicación pública del personal y actores territoriales</t>
  </si>
  <si>
    <t>Reporte Ficha actualizada del proyecto_03082026222021.xlsx</t>
  </si>
  <si>
    <t>Según datos de algunas organizaciones y entidades gubernamentales, se está observando un aumento de conflictos y tensiones en muchas familias de la región, lo que está afectando negativamente sus relaciones familiares. Además, se han identificado algunos factores que están contribuyendo a esta problemática, como la inestabilidad económica, la falta de empleo, la violencia, los problemas de salud mental, la drogadicción y las dificultades en la comunicación.
Estos factores están generando una serie de consecuencias negativas en las familias, como la desintegración familiar, el aumento de los
casos de violencia intrafamiliar, el deterioro de la salud mental y emocional de los miembros de la familia y la falta de habilidades para la
convivencia pacífica y respetuosa.
En este contexto, es necesario tomar medidas urgentes para abordar esta problemática y promover el fortalecimiento de las familias en el
departamento de Sucre, a través de la implementación de programas y actividades que brinden espacios de interacción familiar, emocional y económico, así como de encuentros familiares que permitan abordar los problemas y conflictos que las afectan.
Es por ello, que se proyecta brindar un espacio que promueva la recreación y la cultura y el emprendimiento en familias sucreñas, a través
de la iniciativa denominada 􀂳APOYO PARA LA REALIZACIÓN DE ACTIVIDADES RECREATIVAS, CULTURALES, Y DE
EMPRENDIMIENTO EN EL MARCO DEL MES DE LA FAMILIA 2025 EN EL DEPARTAMENTO DE SUCRE.</t>
  </si>
  <si>
    <t>Buenavista, Corozal, Palmito</t>
  </si>
  <si>
    <t>Servicio de promoción de temas de dinámica relacional y desarrollo autónomo     (Producto principal del proyecto)  - REALIZACIÓN DE ACTIVIDADES   RECREATIVAS, CULTURALES, Y DE EMPRENDIMIENTO EN EL MARCO DEL MES DE LA FAMILIA</t>
  </si>
  <si>
    <t>Reporte Ficha actualizada del proyecto_03082026223538.xlsx</t>
  </si>
  <si>
    <t>2024002700054</t>
  </si>
  <si>
    <t>Contribuir a la recertificación de tres playas turísticas en municipios costeros del departamento de Sucre por parte del programa Blue Flag, mediante acompañamiento a la gestión.</t>
  </si>
  <si>
    <t>Débil oferta para la recertificación de playas con requerimientos internacionales en los municipios de Coveñas y Santiago de Tolú del departamento de Sucre.</t>
  </si>
  <si>
    <t>En el departamento de Sucre, existe una débil oferta de los servicios turísticos en las playas de los municipios de Santiago de Tolú y Coveñas. Debido a la poca gestión para el cumplimiento de los criterios ambientales obligatorios, requeridos para la certificación de playas turísticas en municipios de Santiago de Tolú y Coveñas en el sello de calidad ambiental Blue Flag, a la insuficiente generación de capacidades operativas, administrativas y empresariales, para el cumplimiento de normas técnicas sectoriales de turismo, insuficientes insumos, herramientas y materiales requeridos para la certificación de playas turísticas en municipios de Santiago de Tolú y Coveñas en el sello de calidad, poca gestión por parte de las entidades estatales para el fortalecimiento del sector turístico, pocas acciones realizadas para la conservación del recurso hídrico en el departamento de Sucre. Lo que conlleva al aumento del desempleo formal e informal, disminución de los ingresos de la población que deriva su sustento de estas actividades productivas, disminución de la productividad y competitividad del sector de servicios de turismo náutico y pesquero de los municipios de Santiago de Tolú y Coveñas del departamento de Sucre y detrimento de la calidad de vida de los prestadores de servicios turísticos.</t>
  </si>
  <si>
    <t>Coveñas, Santiago de Tolú</t>
  </si>
  <si>
    <t>Administrar la gestión para el cumplimiento de los criterios ambientales obligatorios, requeridos para la certificación de playas turísticas en municipios de Santiago de Tolú y Coveñas en el sello de calidad ambiental Blue Flag.</t>
  </si>
  <si>
    <t>3502002</t>
  </si>
  <si>
    <t>350200200</t>
  </si>
  <si>
    <t>Documentos de lineamientos técnicos elaborados</t>
  </si>
  <si>
    <t>Reporte Ficha actualizada del proyecto_03082026222004.xlsx</t>
  </si>
  <si>
    <t>El departamento de Sucre, ubicado en la región Caribe de Colombia, ha sido históricamente afectado por el conflicto armado, lo que ha dejado a una parte significativa de su población en condiciones de vulnerabilidad extrema. Esta situación se agrava debido a la deficiente capacidad de respuesta para la atención inmediata de las víctimas del conflicto armado, que se manifiesta en la falta de planificación y coordinación efectiva entre las entidades gubernamentales responsables de brindar asistencia humanitaria. La infraestructura limitada, especialmente en las zonas rurales, dificulta aún más la entrega oportuna de ayuda, lo que perpetúa el ciclo de pobreza y marginación en las comunidades afectadas.
El problema central identificado es la insuficiencia en las acciones para garantizar la ayuda humanitaria a la población víctima del conflicto armado en Sucre. Esta situación se debe en gran medida a causas directas como la falta de planificación adecuada y la mala coordinación entre las instituciones encargadas de la atención humanitaria. Además, existen causas indirectas que exacerban la situación, como el débil acceso a suministros esenciales, incluyendo alimentos, auxilio funerario, albergue temporal y otros elementos mínimos vitales. La infraestructura vial y de transporte deficiente, junto con la escasez de proveedores locales, retrasa la entrega de ayuda humanitaria y aumenta la dependencia de recursos externos. Por otro lado, el desconocimiento de la población víctima en situación de emergencia, debido a la falta de un censo actualizado y la carencia de un sistema de información eficiente, impide una adecuada planificación y asignación de recursos.
Continuar en el documento Tecnico....</t>
  </si>
  <si>
    <t>Reporte Ficha actualizada del proyecto_03082026215811.xlsx</t>
  </si>
  <si>
    <t>Mejorar las condiciones de acceso y circulación de los turistas al borde costero de la segunda ensenada del municipio de Coveñas</t>
  </si>
  <si>
    <t>Dificultad en el acceso y circulación de los turistas al borde costero de la segunda ensenada del municipio de Coveñas</t>
  </si>
  <si>
    <t xml:space="preserve"> se  presenta Dificultad en el acceso y circulación de los turistas al borde costero de la segunda ensenada del municipio de Coveñas, debido a dos causas, la primera es la deficiente planificación urbanística en el área de la playa de la segunda ensenada, originadas por espacios públicos existentes sin consideraciones técnicas de movilidad  y a una escasa regulación para el uso adecuado del espacio público por parte de empresas y particulares, la segunda causa se debe al desaprovechamiento del potencial turístico de la de la zona, debido a condiciones desfavorables para el desarrollo de actividades comerciales relacionadas al turismo y a la construcción de segundas residencias en áreas muy cercanas a la playa que limitan el acceso a las zonas con mayor potencial turístico;  afectando significativamente la economía local, teniendo en cuenta que el turismo es el sustento para muchos habitantes del municipio de Coveñas.     
Lo anterior tiene dos efectos identificados el primero tiene que ver con el deterioro de la infraestructura soporte al desarrollo del sector turístico del municipio, que ocasiona bajos niveles de inversión en el sector turístico y en proyectos privados de aprovechamiento y genera  pocas oportunidades de fomento al desarrollo de planes de turismo de calidad, el segundo efecto identificado tiene que ver con los bajos niveles de afluencia de visitantes y turistas  al municipio de Coveñas, promoviendo la migración de turistas hacia otros destinos   generando una disminución de los ingresos de los prestadores de servicios turísticos .
.    
</t>
  </si>
  <si>
    <t>Fortalecer la planificación urbanística en el área de la playa de la segunda ensenada</t>
  </si>
  <si>
    <t>Aprovechar el potencial turístico de la zona de la segunda ensenada del municipio de Coveñas</t>
  </si>
  <si>
    <t>Reporte Ficha actualizada del proyecto_29072026224040.xlsx</t>
  </si>
  <si>
    <t>202600000013912</t>
  </si>
  <si>
    <t>Aumentar los rendimientos por hectárea en los cultivos de Yuca Industrial en el Departamento de Sucre.</t>
  </si>
  <si>
    <t xml:space="preserve">En el departamento de Sucre, se ha identificado una problemática crítica que afecta la base económica de numerosos pequeños productores: los bajos niveles de rendimientos por hectárea en los cultivos de yuca industrial. Esta situación indica que el potencial productivo del suelo y del material vegetal no está siendo aprovechado eficientemente, situando a la región en una posición de vulnerabilidad frente a otros mercados.
La raíz técnica y operativa de este bajo rendimiento se concentra en la insuficiente cobertura de servicios de mecanización de suelos para la siembra. La falta de una preparación adecuada del terreno impide que el cultivo desarrolle un sistema radicular óptimo, lo cual es fundamental para la yuca industrial.
Esta carencia está directamente ligada a una falla estructural en el soporte logístico del departamento: la insuficiencia de bancos de maquinaria agrícola en los municipios. Sin el acceso a tractores e implementos especializados de manera oportuna y a costos razonables, el productor se ve obligado a recurrir a métodos tradicionales o manuales que no garantizan las condiciones físicas necesarias para la alta productividad.
La persistencia de este problema ha desencadenado una serie de consecuencias negativas que afectan tanto la economía como la estabilidad social:
Impacto Productivo: Se evidencia una clara disminución de la productividad y de los volúmenes totales de producción en las áreas destinadas a la yuca industrial. 
Impacto Competitivo: El pequeño productor sucreño enfrenta una disminución en sus niveles de competitividad. 
Impacto Socioeconómico: El efecto final y más preocupante es el deterioro de la calidad de vida del productor y su núcleo familiar. La baja rentabilidad del cultivo perpetúa ciclos de escasos ingresos, limitando el acceso a mejores condiciones de salud, educación y reinversión en sus propias unidades productivas.
</t>
  </si>
  <si>
    <t>Reporte Ficha actualizada del proyecto_03082026223602.xlsx</t>
  </si>
  <si>
    <t>2024002700058</t>
  </si>
  <si>
    <t xml:space="preserve">En el departamento de Sucre existe insuficiencia en la implementación de herramientas promocionales que promueva la economía de emprendedores locales, debido a los pocos espacios de promoción y divulgación generados para estos actores y al desconocimiento que estas mismas tienen acerca en relación a la oferta empresarial en los procesos de promoción, fomento y fortalecimiento. Lo que conlleva a la poca visualización de la oferta de bienes y servicios, además, poco acceso a mercados regionales y nacionales, así como a tener bajos ingresos económicos como unidades productivas y baja competitividad de los sectores agroindustrial, gastronómico y artesanal del departamento de Sucre.
Estos emprendedores en su mayoría tienen dificultades para acceder a recursos de la banca tradicional, comercialización, logística, desarrollo de innovación y tecnología, de igual manera, tienen deficiencias administrativas y existe una alta intermediación que las mantiene sumidas en la pobreza. No obstante, existe un gran potencial en la producción artesanal, microempresarial y agroindustrial.
Existe poca asignación presupuestal y pocas alianzas estratégicas con el nivel central, que permitan desarrollar proyectos que contribuyan a reducir desigualdades sociales y territoriales.
</t>
  </si>
  <si>
    <t>Reporte Ficha actualizada del proyecto_03082026221955.xlsx</t>
  </si>
  <si>
    <t>Aumentar  la participación efectiva en los espacios de participación del Consejo de Paz en el departamento de Sucre mediante el fortalecimiento del apoyo logístico</t>
  </si>
  <si>
    <t>Baja participación en los espacios de participación del Consejo de Paz en el departamento de Sucre debido a deficiencias en el apoyo logístico.</t>
  </si>
  <si>
    <t>El Consejo Departamental de Paz en Sucre fue concebido como una herramienta crucial para promover la reconciliación y la convivencia pacífica, al articular esfuerzos entre las autoridades locales y la sociedad civil. Sin embargo, a pesar de su importancia en la construcción de paz territorial, enfrenta serios obstáculos que limitan su efectividad y sostenibilidad. Actualmente, este organismo está marcado por varios problemas estructurales y operativos que dificultan su funcionamiento adecuado y, por ende, su capacidad para cumplir con los objetivos trazados.
Uno de los problemas más graves es la insuficiencia de recursos financieros y logísticos. A lo largo de los años, el Consejo ha tenido dificultades para acceder a los fondos necesarios para cubrir aspectos básicos como el transporte de sus miembros, la alimentación en sus reuniones, y la disponibilidad de espacios físicos adecuados para llevar a cabo sus actividades. Esta carencia de recursos impide que las reuniones del Consejo se realicen con regularidad, afectando la participación de actores clave, especialmente de aquellos que residen en zonas rurales o que tienen limitaciones económicas para asistir a las sesiones. Esta falta de soporte logístico debilita el impacto del Consejo, ya que muchas de sus iniciativas no pueden implementarse de manera adecuada sin los recursos necesarios.
Continuar en el documento técnico....</t>
  </si>
  <si>
    <t>Garantizar la provisión de recursos logísticos adecuados para fomentar la participación activa en los espacios del Consejo de Paz.</t>
  </si>
  <si>
    <t>Reporte Ficha actualizada del proyecto_29072026221655.xlsx</t>
  </si>
  <si>
    <t xml:space="preserve">Fortalecer el funcionamiento de la Federación Comunal del Departamento de Sucre. </t>
  </si>
  <si>
    <t>Limitado funcionamiento de la Federación Comunal del Departamento de Sucre.</t>
  </si>
  <si>
    <t>La Federación Comunal del Departamento de Sucre presenta dificultades que afectan su funcionamiento eficiente y reducen su capacidad de incidencia en los procesos de participación ciudadana y organización comunitaria. La insuficiencia de recursos técnicos, logísticos y financieros ha limitado la realización oportuna y sistemática de reuniones, asambleas y procesos de formación, afectando los canales de comunicación y articulación con las Juntas de Acción Comunal y debilitando su estructura organizativa. De igual manera, la carencia de herramientas tecnológicas y de un acompañamiento institucional continuo ha restringido los procesos de planeación, gestión y seguimiento de las acciones comunales, disminuyendo su efectividad y su impacto en la promoción del desarrollo local y comunitario en el departamento.</t>
  </si>
  <si>
    <t>Aumentar la confianza ciudadana en las instituciones públicas mediante una participación comunal activa y efectiva.</t>
  </si>
  <si>
    <t>Reporte Ficha actualizada del proyecto_03082026214257.xlsx</t>
  </si>
  <si>
    <t>Los Funcionarios, Docentes, Directivos Docentes y Administrativos que vienen prestando sus servicios en el Sector Educativo Oficial del Departamento de Sucre, Suspenden periódicamente las actividades escolares ante el no pago oportuno de sus salarios y el desconocimiento de algunos conceptos salariales a que tienen derecho por Ley, continuamente preparan jornadas de paro, llevando a que la prestación del Servicio educativo sea deficiente en los municipios no certificados.
Esto hace muchas veces que los estudiantes pierdan el interés y se retiren con facilidad del sistema educativo, bajando considerablemente los indicadores de la cobertura educativa en el Departamento de Sucre, dada la gruesa nómina de docentes, directivos docentes y administrativos adscritos a la Secretaria de Educación de Sucre, el gobierno departamental no cuenta con los recursos suficientes y oportunos para realizar los pagos mensuales y reconocer algunos conceptos salariales reclamados y que les corresponde por Ley a los funcionarios, lo que conlleva a una desmotivación, baja autoestima y amenazas constantes con la realización de paros indefinidos y a depender de los recursos que se giran por parte del gobierno nacional mediante el Sistema General de Participaciones SGP.</t>
  </si>
  <si>
    <t>Reporte Ficha actualizada del proyecto_03082026214025.xlsx</t>
  </si>
  <si>
    <t>2024002700006</t>
  </si>
  <si>
    <t>Mejorar las condiciones de atención y protección en seguridad alimentaria y nutricional de la población del departamento de Sucre.</t>
  </si>
  <si>
    <t>Deficientes condiciones de atención y protección en seguridad alimentaria y nutricional de la población del departamento de Sucre</t>
  </si>
  <si>
    <t xml:space="preserve">Actualmente en el departamento de Sucre se están presentando deficientes condiciones de atención y protección en seguridad alimentaria y nutricional a la población motivado por: Deficiente seguimiento a las entidades territoriales municipales en el desarrollo de programas de seguridad alimentaria y nutricional, pocos recursos técnicos y humanos para el desarrollo e implementación del programa de seguridad alimentaria y nutricional y débil desarrollo de programas de seguridad alimentaria y nutricional lo cual ha causado insuficiente implementación de acciones en seguridad alimentaria y nutricional, esto en general, ha causado deterioro de la seguridad alimentaria y nutricional en el departamento, que a su vez ha conllevado a la accesibilidad de infantes a contraer enfermedades, al deterioro del estado de salud de las personas, a la afectación de la salud pública en el departamento, incremento del descontento en la población e incluso la pérdida de capital humano.
</t>
  </si>
  <si>
    <t>Gestionar la implementación de programas de Seguridad alimentaria y Nutricional</t>
  </si>
  <si>
    <t>Servicio de gestión del riesgo para temas de consumo, aprovechamiento biológico, calidad e inocuidad de los alimentos</t>
  </si>
  <si>
    <t>Campañas de gestión del riesgo para temas de consumo, aprovechamiento biológico, calidad e inocuidad de los alimentos implementadas</t>
  </si>
  <si>
    <t>Reporte Ficha actualizada del proyecto_03082026214735.xlsx</t>
  </si>
  <si>
    <t>Mejorar las condiciones de atención y protección en salud pública en el departamento de Sucre.</t>
  </si>
  <si>
    <t>Deficientes condiciones de atención y protección en salud pública en el departamento de Sucre.</t>
  </si>
  <si>
    <t>Reporte Ficha actualizada del proyecto_29072026221757.xlsx</t>
  </si>
  <si>
    <t>Garantizar la entrega oportuna y adecuada de las dotaciones de vestido y calzado de labor al personal docentes, administrativos y servicios generales de los establecimientos educativos oficiales de los municipios no certificados del Departamento de S</t>
  </si>
  <si>
    <t>Retraso e inadecuada entrega de las dotaciones de vestido y calzado de labor al personal docente, administrativos y servicios generales de los establecimientos educativos oficiales de los municipios no certificados del Departamento de Sucre, lo que afecta el cumplimiento normativo y la calidad de vida de los beneficiarios.</t>
  </si>
  <si>
    <t>La normatividad colombiana establece que los empleadores, públicos o privados, deben suministrar dotación de vestuario y calzado tres veces al año a los trabajadores que devenguen menos de dos salarios mínimos y tengan más de tres meses de vinculación. En el Departamento de Sucre esta obligación se ha venido cumpliendo, pero en los últimos años se han presentado retrasos en la entrega al personal docente y administrativo de los establecimientos educativos oficiales de los municipios no certificados, ocasionados por deficiencias en la gestión administrativa para la aplicación de la norma 
Debido a lo anteriormente señalado, se ha venido presentando una inadecuada entrega de la dotación de vestido y calzado de labor a los trabajadores (docentes y administrativos) en los Establecimientos Educativos de los municipios no certificados en el  Departamento de Sucre; esto teniendo en cuenta que dichas dotaciones deben realizarse tres veces por año dentro de las siguientes fechas, la primera de ser entregada el 30 de abril, la segunda el día 31 de agosto y la tercera el 20 de diciembre, lo que hace que la población beneficiaria presenta una baja motivación por la no entrega oportuna de su dotación para el desarrollo de sus actividades como lo estipula la norma reglamentaria, generando consecuencias como incremento en el gasto de sus recursos económicos, por concepto de compra de ropa para laborar, ocasionándoles una disminución significativa de los ingresos netos a sus familias, lo que conlleva a en un desmejoramiento de la calidad de vida de los mismos.</t>
  </si>
  <si>
    <t>Gestionar oportunamente la dotación de vestido y calzado a los docentes y administrativos para el desempeño eficiente de sus labores.</t>
  </si>
  <si>
    <t>Reporte Ficha actualizada del proyecto_03082026230342.xlsx</t>
  </si>
  <si>
    <t>Implementar estrategias que propicien y desarrollen la apropiación social del patrimonio para la consolidación del Museo Arqueológico Manuel Huertas Vergara en la ciudad de Sincelejo, en el departamento de Sucre.</t>
  </si>
  <si>
    <t>Inactividad del Museo Arqueológico Manuel Huertas Vergara (MAMHVE) como espacio de memoria, educación patrimonial y participación cultural en Sincelejo y el departamento de Sucre.</t>
  </si>
  <si>
    <t>La inactividad prolongada del Museo Arqueológico Manuel Huertas Vergara (MAMHVE), único museo institucional público del departamento de Sucre representa una afectación crítica a los derechos culturales de sus habitantes y a los procesos de salvaguardia y apropiación del patrimonio cultural. Este hecho se agrava en un contexto regional marcado por profundas brechas en acceso a la infraestructura cultural y participación ciudadana.
Según el Informe Nacional de Cultura del DANE (2022): Solo el 12,9% de la población colombiana reportó haber asistido a un museo en el último año. En la región Caribe, este porcentaje baja a 9,3%, siendo una de las más bajas del país. La razón principal para no asistir a un museo fue la falta de oferta en el territorio o desconocimiento de su existencia (31%).
En el caso específico del departamento de Sucre: No cuenta con una Red Departamental de Museos activa, y en varios municipios no existe infraestructura cultural ni equipamientos para la promoción del patrimonio.
Sincelejo, como capital departamental, tiene un déficit evidente en escenarios de memoria activa. Según el Diagnóstico Cultural de la Gobernación (2023), el MAMHVE es el único museo con vocación arqueológica e histórica con capacidad de atender a visitantes, pero ha permanecido inactivo desde 2018.
A nivel nacional, de acuerdo con el Sistema de Información Cultural del Ministerio de las Culturas (SIC - 2023): Existen cerca de 321 museos registrados en el país, pero solo el 6% se encuentra en la región Caribe. De ese porcentaje, Sucre aporta apenas un museo institucional con enfoque arqueológico y educativo, siendo uno de los departamentos con menor densidad museal por habitante.
Esta baja cobertura de museos en el Caribe colombiano contrasta con la gran riqueza arqueológica de Sucre, que cuenta con más de 200 sitios arqueológicos reportados (según el Instituto Colombiano de Antropología e Historia – ICANH), especialmente en zonas como La Mojana, Toluviejo y los Montes de María</t>
  </si>
  <si>
    <t>Realizar actividades educativas alrededor del Museo Manuel Huertas Vergara que promuevan la formación patrimonial, el pensamiento crítico y la participación de la comunidad sucreña en procesos de memoria y diálogo cultural.</t>
  </si>
  <si>
    <t>Reporte Ficha actualizada del proyecto_29072026223012.xlsx</t>
  </si>
  <si>
    <t>2023002700171</t>
  </si>
  <si>
    <t>Disminuir riesgo de inundaciones en temporadas de lluvias en el municipio de Sincelejo (Barrio Altos del Rosario), departamento de Sucre.</t>
  </si>
  <si>
    <t>Baja implementación de soluciones de drenaje de escorrentías como mitigación del riesgo de desastre y cambio climático</t>
  </si>
  <si>
    <t xml:space="preserve">En los Municipios de Sincelejo (Barrio Altos del Rosario) se presentan Inundaciones en temporada de lluvias, ocasionado por la Falta de canalización, problemas de erosión, mal manejo de aguas lluvias.
</t>
  </si>
  <si>
    <t>Construir obras para mejorar el manejo de aguas lluvias, y disminuir el riesgo de inundación</t>
  </si>
  <si>
    <t xml:space="preserve">Obras de infraestructura para la reducción del riesgo de desastres     (Producto principal del proyecto) </t>
  </si>
  <si>
    <t>Número de obras</t>
  </si>
  <si>
    <t>Reporte Ficha actualizada del proyecto_03082026224448.xlsx</t>
  </si>
  <si>
    <t xml:space="preserve">El departamento de Sucre ha venido adelantando labores de fiscalización para el control los impuestos al consumo de licores, cervezas y cigarrillos. Sin embargo, el contrabando es un fenómeno de vieja data que afecta las rentas departamentales, disminuyendo su recaudo, lo cual impide una mayor inversión en proyectos de salud y educación destinados a la población vulnerable del departamento.
La adulteración constituye además un grave problema de salud pública debido a que la ingesta de licores adulterados o falsificados puede causar intoxicaciones, cegueras y hasta la muerte.  
De acuerdo con lo anterior, el departamento de Sucre tiene el deber de seguir implementando medidas preventivas y correctivas para combatir el flagelo del contrabando y la adulteración. Desde la vigencia 2013 se viene ejecutando el Programa Anticontrabando en el departamento de Sucre a través de la suscripción de convenios interadministrativos con la Federación Nacional de Departamentos, entidad que brinda apoyo económico para la ejecución de todas las líneas de acción contempladas en el referido programa: FORTALECIMIENTO Y GESTIÓN OPERATIVA, COMUNICACIONES, CAPACITACIONES Y GESTIÓN DE INFORMACIÓN. El día 05 de marzo de 2024, se suscribió un nuevo convenio con la FND, No PM 011 de 2024, a través del cual dicha entidad aporta la suma de $ 681.516.653, para fortalecer la lucha del departamento de Sucre contra el contrabando 
y la evasión fiscal de los impuestos al consumo. El departamento de Sucre, como sujeto activo de las rentas departamentales, a través del presente proyecto busca garantizar la permanente fiscalización del impuesto al consumo de licores, cigarrillos y cervezas con el fin de impedir que el contrabando afecte el recaudo de la renta.
</t>
  </si>
  <si>
    <t>Reporte Ficha actualizada del proyecto_29072026222050.xlsx</t>
  </si>
  <si>
    <t>Fortalecer la capacidad organizativa, técnica y operativa de la Red Departamental de Museos, Espacios Museales e Iniciativas de Memoria de Sucre</t>
  </si>
  <si>
    <t>Debilidad organizativa, técnica y operativa de la Red Departamental de Museos, Espacios Museales e Iniciativas de Memoria de Sucre</t>
  </si>
  <si>
    <t>A pesar de la invaluable riqueza patrimonial resguardada en las subregiones de Sucre, los museos y espacios de memoria locales enfrentan un estado de vulnerabilidad y aislamiento debido a la profunda debilidad organizativa, técnica y operativa de su Red Departamental. Esta problemática se origina en el marcado empirismo de los sabedores y líderes comunitarios, derivado de la nula oferta de formación especializada en áreas críticas como la museología social, la curaduría y la conservación preventiva, lo cual se ve drásticamente agravado por una precaria infraestructura física que carece de mobiliario óptimo, sistemas de iluminación adecuada y equipos indispensables para el control de humedad y variables climáticas ambientales.
Como consecuencia de esta precariedad, el departamento asume un riesgo acelerado de pérdida irreversible de sus colecciones materiales e identitarias, propiciando un progresivo desarraigo cultural e histórico en las nuevas generaciones. Asimismo, la total desarticulación organizativa y la inexistencia de una estrategia de marketing o posicionamiento digital unificado excluyen a estas iniciativas de los circuitos nacionales e internacionales de turismo cultural, bloqueando las oportunidades de reactivación económica en los municipios y condenando a los espacios a una absoluta dependencia del asistencialismo estatal esporádico que amenaza con el cierre definitivo de los mismos.</t>
  </si>
  <si>
    <t>Fortalecer la capacidad instalada y mejorar la cualificación técnica en la gestión de los espacios museales del territorio</t>
  </si>
  <si>
    <t>Reporte Ficha actualizada del proyecto_03082026223531.xlsx</t>
  </si>
  <si>
    <t>2024002700053</t>
  </si>
  <si>
    <t xml:space="preserve">Fortalecer la salud y la nutrición de las personas con VIH/SIDA en los municipios de Sincelejo, Corozal, San Marcos, Toluviejo, Tolú, San Onofre, Sampués, Majagual, Sincé y Los Palmitos, del departamento de Sucre. </t>
  </si>
  <si>
    <t>Deterioro de la salud de las personas con VIH- SIDA en los municipios de Sincelejo, Corozal, San Marcos, Toluviejo, Tolú, San Onofre, Sampués, Majagual, Sincé y Los Palmitos, en el departamento de Sucre</t>
  </si>
  <si>
    <t>En el conflicto en la región caribe, la acción armada estuvo materializada principalmente de los grupos armados al margen la ley como la
FARC-EP y las Autodefensas o paramilitares, los cuales operaron en distintos departamentos como Sucre, haciendo énfasis en la Región de los Montes de María a través de masacres, violaciones y abuso sexuales contra mujeres y adolescentes; con el objetivo de establecer el manejo y control territorial realizó el despojo de la propiedad de la población principalmente rural, para su operación y financiación de
distintas acciones delictivas entre ellas el narcotráfico, lo que produjo el desplazamiento de poblaciones de localidades rurales enteras hacia las cabeceras de los municipios y principales ciudades del caribe, como es el caso de Sincelejo, uno de los principales municipios receptores de población desplazada, lo que también produjo nuevos conflictos y rupturas de la convivencia entre la población receptora y refugiada ante las ofertas y demandas de servicios sociales y humanitarios. Esta población convirtió especialmente a las mujeres en víctimas del conflicto
como desplazadas, viudas, madres cabeza de familia y expuestas a un sin número de situaciones de violencias, pues muchas debieron
cambiar su rol de ser proveedoras del sustento de sus familias realizando distintas labores entre ellas el trabajo sexual, con riesgo de adquirir el VIH/SIDA.
Actualmente existen registros de 2922 personas que padecen la enfermedad en el departamento de Sucre, las cuales en su mayoría se
encuentran en mal estado de salud, con casi nulas posibilidades de acceder a un ingreso propio debido a que no los contratan en las
empresas por su situación, lo cual impide su alimentación bajo estándares médicos adecuados, incrementando las comorbilidades de su
enfermedad y deteriorando su calidad de vida.</t>
  </si>
  <si>
    <t>Reporte Ficha actualizada del proyecto_03082026214320.xlsx</t>
  </si>
  <si>
    <t>Implementar acciones técnicas y administrativas para la operativización de la Fusión por Absorción de los hospitales de orden departamental en Sucre.</t>
  </si>
  <si>
    <t>Deficientes acciones técnicas y administrativas para la operativización de la Fusión por Absorción de los hospitales de orden departamental
en Sucre.</t>
  </si>
  <si>
    <t>En la actualidad, la Salud en el Departamento de Sucre, se encuentra en un alto nivel de riesgo debido al estado de la red pública de
hospitales; el Ministerio de Hacienda y Crédito Público a través de la Resolución 851 de 2023, dictaminó cuales son los parámetros bajo los cuales se categoriza el riesgo de las Empresas Sociales del Estado; estableciendo que: el Hospital Regional Nuestra Señora de las
Mercedes de Corozal ESE, la ESE Centro de Salud San Juan de Betulia, el Hospital Regional de II Nivel de San Marcos y el Hospital
Universitario de Sincelejo ESE, se encuentran en RIESGO ALTO.
Actualmente, en el departamento de Sucre hay deficiencias en acciones técnicas y administrativas para la operativización de la Fusión por Absorción de los hospitales de orden departamental, lo cual responde a pocos recursos para la definición de alternativas técnicas y
administrativas para reorganización de la red pública de servicios de salud que a su vez obedece a pocos recursos técnicos y humanos
capacitados y con experiencia en asistencia técnica y administrativa y deficiente información para la toma de decisiones técnicas y
administrativas para reorganización de la red pública de servicios de salud. Todo esto ha conllevado a que se presenten atrasos en el
proceso de fusión por Absorción de los hospitales departamentales de Sucre, a su vez incumplimiento del Plan de Acción aprobado por el
Ministerio de Salud y Protección Social con poca garantía de la prestación integral de servicios de salud; por otro lado, está conllevando a la poca resolutividad de la ESE Fusionada en materia técnica y administrativa, poca garantía técnica y administrativa para operación de la ESE Fusionada y alto riesgo técnico y administrativo de la ESE Fusionada en el departamento de Sucre, todo lo cual finalmente desemboca en el desmejoramiento de la calidad de vida de la población.</t>
  </si>
  <si>
    <t>Gestionar recursos para la definición de alternativas técnicas y administrativas para poner en marcha procesos de fusión por absorción de entidades hospitalarias.</t>
  </si>
  <si>
    <t>Reporte Ficha actualizada del proyecto_13082026204846.xlsx</t>
  </si>
  <si>
    <t>Incrementar la capacidad de respuesta ante situaciones de emergencia en el  municipio de Santiago de Tolú en el departamento de Sucre</t>
  </si>
  <si>
    <t>Baja capacidad de respuesta del cuerpo de Bomberos de Santiago de Tolú  ante situaciones de emergencia</t>
  </si>
  <si>
    <t>Actualmente el municipio de Santiago de Tolú ha presentado un incremento enorme en servicios de Turismo con  un alto grado de espacialidad reflejada por las interacciones de los diferentes actores que de este participan y que se relacionan tanto en diferentes escalas -a nivel global o local-, como en diversas acciones sociales, económicas, culturales y ambientales. El modelo de turismo masivo caracterizado en Santiago de Tolú  por la dinámica de la competitividad y del mercado ha generado múltiples problemáticas en el territorio como una alta inversión de infraestructura física y migración de población para atender la creciente demanda de visitantes, por esta razón surgen problemas en todos los renglones por el desarrollo de la región.
En  el municipio de Santiago de Tolú  y el sector del Golfo de Morrosquillo  no se cuenta con las  instalaciones mínimas necesarias  de 
emergencias, debido principalmente a la obsoleta infraestructura y equipamiento adecuado en la atención de emergencias para la provisión del servicio de una estación de bomberos, por lo que pone en riesgo a la población y los ecosistemas del territorio por la altísima presión de las emergencias ocurridas a lo largo de los últimos años. 
La estación de Bomberos existente  y de equipos e bastante precaria de acuerdo a la demanda de servicios  por las emergencias que 
ocurren a lo largo del año, siendo necesario buscar opciones para mejorar este tipo de servicios vitales para toda la población municipal  y de las áreas adyacentes al golfo de Morrosquillo.</t>
  </si>
  <si>
    <t>Adecuar nuevas instalaciones para la prestación de servicios de emergencias</t>
  </si>
  <si>
    <t xml:space="preserve">Estaciones de bomberos construidas     (Producto principal del proyecto) </t>
  </si>
  <si>
    <t>Número de estaciones</t>
  </si>
  <si>
    <t>Estaciones de bomberos construidas     (Producto principal del proyecto)  - Dotación de estación de bomberos</t>
  </si>
  <si>
    <t>Reporte Ficha actualizada del proyecto_29072026212900.xlsx</t>
  </si>
  <si>
    <t>Aumentar la productividad y calidad de los productos alimenticios ofrecidos por los Pequeños emprendedores del Municipio de Toluviejo - Sucre</t>
  </si>
  <si>
    <t>Bajo nivel de productividad y comercialización de los productores, relacionados con su actividad de emprendimiento</t>
  </si>
  <si>
    <t xml:space="preserve">En el Municipio de Toluviejo, se presenta una alta demanda de alimentos preparados (comida comercial) acompañado de una baja calidad y cubrimiento en la prestación del servicio de restaurante.  Tal situación obedece a factores como: alto consumo de alimentos preparados (comida comercial) por parte de la población y a que muchos de los restaurantes existentes no presentan adecuadas normas de higiene, lo que repercute de forma negativa entre los usuarios de este servicio. 
En este sentido, este proyecto presenta una alternativa de solución orientada al fortalecimiento de pequeños emprendedores del municipio de Toluviejo, por medio del suministro de insumos que permitan cumplir con estrictas normas de higiene y calidad en la prestación del servicio de comida.
La iniciativa se fundamenta en tres principios principales: 
Seguridad: Se entiende como la garantía que tiene el cliente de que los alimentos ofrecidos cumplen con los estándares sanitarios requeridos y que el personal que brinda el servicio lo realiza de forma cuidadosa y respetuosa. 
Cuidado: Implica velar por cada detalle del proceso, es decir, desde la selección cuidadosa de la materia prima, hasta la forma profesional de servir un platillo, así como el cumplimiento de los aspectos de higiene y seguridad. 
Servicio: Concebido como el factor intangible que conecta al establecimiento con sus clientes. Además, es necesario analizar lo que el servicio en si representa en cualquier establecimiento dedicado a servir alimentos y bebidas. En este sentido, también se puede definir como el fenómeno que diferencia a una empresa exitosa de otra que carece de él, ya que un cliente insatisfecho por un mal servicio es un cliente que no regresa.
</t>
  </si>
  <si>
    <t>Brindar asistencia técnica y capacitación en buenas prácticas de manufactura, inocuidad y optimización de procesos productivos</t>
  </si>
  <si>
    <t>3602011</t>
  </si>
  <si>
    <t xml:space="preserve">Servicio de educación para el trabajo en emprendimiento </t>
  </si>
  <si>
    <t>360201100</t>
  </si>
  <si>
    <t>Reporte Ficha actualizada del proyecto_03082026230110.xlsx</t>
  </si>
  <si>
    <t>Incrementar el acceso a la formación en música tradicional y sinfónica coadyuvando a la transmisión y preservación del patrimonio sonoro del
departamento de Sucre.</t>
  </si>
  <si>
    <t>Bajo acceso a la formación en música tradicional y sinfónica, limitando la transmisión y preservación del patrimonio sonoro del departamento de Sucre.</t>
  </si>
  <si>
    <t>El departamento de Sucre, reconocido por su rica herencia musical que incluye géneros tradicionales como la gaita, la cumbia, el porro,
bullerengue, acordeón sabanero, y el fandango, enfrenta actualmente una crisis en la preservación y transmisión de su patrimonio sonoro.
Aunque estas expresiones culturales han sido fundamentales para la identidad cultural sucreña, la falta de espacios adecuados para la
formación musical y el escaso reconocimiento de las prácticas tradicionales han generado un deterioro progresivo en su conservación.
La situación es particularmente preocupante en las zonas rurales y entre las nuevas generaciones, quienes tienen cada vez menos acceso a una educación musical que valore la música sinfónica. La ausencia de apoyo financiero, la falta de recursos para la reparación y
mantenimiento de instrumentos, y la limitada capacitación para los maestros y músicos locales agravan esta problemática, impidiendo que los conocimientos musicales sean transmitidos de manera efectiva.
Existen a nivel departamental, una serie de procesos formativos en cuanto a escuelas municipales de música y de escuelas de formación
musical independientes gestionadas por diversas organizaciones musicales. Estas iniciativas han jugado un papel crucial en la transmisión
de conocimientos y en la formación de nuevas generaciones en el ámbito musical. Sin embargo, estas escuelas y organizaciones enfrentan grandes desafíos debido a la falta de apoyo necesario y suficiente para desarrollar su labor de manera efectiva. La escasez de recursos impide que puedan atender a un número significativo de beneficiarios, limitando así el alcance de sus programas.
En el departamento de Sucre, existe una carencia significativa de acceso a la educación musical sinfónica, especialmente para las
poblaciones más vulnerables.</t>
  </si>
  <si>
    <t>Impulsar la formación en música tradicional y sinfónica a través del apoyo financiero y fortalecimiento de procesos de formación.</t>
  </si>
  <si>
    <t>Reporte Ficha actualizada del proyecto_03082026223914.xlsx</t>
  </si>
  <si>
    <t>Fortalecer los asaltos, despliegues, logística, interdicción, búsqueda y rescate y transporte de tropa en el área de jurisdicción del Puesto Naval Avanzado en el Golfo de Morrosquillo en el Departamento de Sucre.</t>
  </si>
  <si>
    <t>Dificultad de asaltos, despliegues, logística, interdicción, búsqueda y rescate y transporte de tropa en el área de jurisdicción del Puesto Naval Avanzado en el Golfo de Morrosquillo en el Departamento de Sucre.</t>
  </si>
  <si>
    <t>El Golfo de Morrosquillo, es un atractivo natural ubicado en la zona norte del Departamento de Sucre, el cual se encuentra en una encrucijada por Su riqueza natural, diversidad cultural y potencial turístico que la convierten en un área de gran valor, pero al mismo tiempo, la presencia de actividades ilícitas como el narcotráfico, la extorsión y los asesinatos selectivos han estado presentes en la zona desde los años 90  hasta nuestro días; En un comienzo por el bloque norte de las AUC, con la desmovilización de este grupo varias bandas criminales ocuparon el vacío de poder que dejo pero con el pasar de los años el actuar del Clan de Golfo ha sido mayor obteniendo control territorial de la zona,  la zona norte del Departamento de sucre por la importancia geográfica es una ruta obligada de esta banda delincuentes para sacar la cocaína del país hacia centro américa,  estados unidos y Europa, esto generado un alto nivel de inseguridad en todo el Departamento aumentando los homicidios a un record histórico 328 en el 2023 por la lucha de las rentas criminales de  microtrafico y narcotráfico. Es en este contexto que surge la necesidad imperiosa de adquirir un bote multirol (asalto, despliegue, logístico, interdicción, búsqueda y rescate y transporte de tropa) para la Infantería de Marina de Colombia, una embarcación que se presenta como un guardián capaz de proteger este tesoro natural y garantizar la seguridad de sus habitantes. hay una Insuficiencia de un bote  multirol de  operaciones fluviales/marítimas en el área de operaciones del puesto naval avanzado por la falta de asignación de recursos para la adquisición de esta embarcación. El bote multirol sera una herramienta clave en el Golfo de Morrosquillo, destacando por su velocidad, maniobrabilidad y eficacia en operaciones de vigilancia, interdicción y control en aguas poco profundas.</t>
  </si>
  <si>
    <t>Adquirir un bote multirol para mejorar la capacidad logística de las actividades que permiten a la Armada de Colombia planificar y ejecutar operaciones de manera efectiva en el Golfo de Morrosquillo en el Departamento de Sucre.</t>
  </si>
  <si>
    <t>Reporte Ficha actualizada del proyecto_03082026223713.xlsx</t>
  </si>
  <si>
    <t>2024002700076</t>
  </si>
  <si>
    <t>Aumentar el desempeño en el Índice de Gobierno Digital en la gobernación de Sucre</t>
  </si>
  <si>
    <t>Bajo desempeño en el Índice de Gobierno Digital en el departamento de Sucre</t>
  </si>
  <si>
    <t>El departamento de Sucre se enfrenta a una serie de desafíos críticos en su esfuerzo por implementar y fortalecer la política de gobierno digital. La reciente medición del índice de desempeño institucional medido por el FURAG revela que Índice de Gobierno Digital de la gobernación de Sucre obtuvo un puntaje de 69.8, mientras que el promedio del departamento se sitúa en 27.3, ambas cifras por debajo del promedio nacional. Estas evaluaciones destacan significativas deficiencias en áreas clave como la innovación pública digital, los servicios ciudadanos digitales y la seguridad y privacidad de la información. Además, el Índice Departamental de Competitividad 2023 coloca a Sucre en la posición 28 entre los 32 departamentos en cuanto al índice de gobierno digital para la sociedad, con un puntaje de 1.51. Esta situación refleja un bajo nivel de empoderamiento ciudadano a través del acceso a la información proporcionada por las alcaldías y la gobernación.
Una de las principales áreas problemáticas es la infraestructura tecnológica. Actualmente, la Gobernación de Sucre opera con el protocolo de internet IPv4, a pesar de que desde 2017 se ha iniciado en Colombia la transición hacia el protocolo IPv6. La Resolución número 01126 de 2021 del Ministerio de Tecnologías de la Información y las Comunicaciones establece que las entidades territoriales deben completar esta transición a más tardar el 31 de diciembre de 2022. Sin embargo, la gobernación no ha contado con los recursos técnicos necesarios para llevar a cabo esta migración. La implementación de IPv6 es crucial para una transformación digital exitosa, ya que introduce funciones mejoradas que incrementan la seguridad a nivel de direccionamiento IP de la red, permiten la conexión de una mayor variedad de dispositivos y aumentan la movilidad de los usuarios.
Ver documento técnico.</t>
  </si>
  <si>
    <t>Reporte Ficha actualizada del proyecto_29072026222424.xlsx</t>
  </si>
  <si>
    <t>2017000100035</t>
  </si>
  <si>
    <t>Determinar la eficiencia y la efectividad de un método ambientalmente sostenible para mejorar los índices de calidad del agua del Complejo Cenagoso de Santiago Apóstol (CCSA) y El Arroyo Grande de Corozal (AGC).</t>
  </si>
  <si>
    <t>Ausencia de métodos alternativos para tratar los altos niveles de contaminación del agua del Complejo Cenagoso de Santiago Apóstol (CCSA) y su principal afluente, el Arroyo Grande de Corozal (AGC).</t>
  </si>
  <si>
    <t xml:space="preserve">Teniendo conocimiento del problema de contaminación de los cuerpos de agua, se ha llamado mucho la atención sobre la búsqueda de alternativas para la restauración de estos, que puede lograrse mediante la restauración ecológica. Sin embargo, aunque un gran número de proyectos de descontaminación se han realizado en todo el mundo sobre la base de diferentes objetivos de restauración y diferentes metodologías, en estos ecosistemas complejos y extremadamente dinámicos, es altamente relevante la aplicación de tecnologías ecológicas que permitan un abordaje simultáneo de varios factores, y sin agregar en lo posible elementos químicos tóxicos para el ambiente. 
Un reciente reporte de la UNEP sobre los costos de instalación y operación de las tecnologías tradicionales de descontaminación de agua evidencia que aunque algunas de estas podrían realizar la descontaminación técnica de los pululantes, el costo del proceso, los requerimientos energéticos y la necesidad de usar sustancias químicas haría inviable su escalamiento al nivel requerido en este caso. Ante este panorama, los últimos avances que se han reportado en la descontaminación ecológica de cuerpos de agua naturales utilizando Ficoremediación son muy prometedores, y los datos reportados sobre el costo accesible de este abordaje lo convertirían en una posible alternativa para la problemática a nivel local,  sin embargo, al ser la Ficoremediación una alternativa tan novedosa, que no ha sido implementada en fuentes de agua natural en Colombia se requiere acopiar evidencia sobre su efectividad y eficiencia para tratar el agua del AGC y el CCSA.
</t>
  </si>
  <si>
    <t>1.	Evaluar la calidad física, química y microbiológica del agua y sus afectaciones en la integridad ecológica y ambiental del CCSA.</t>
  </si>
  <si>
    <t>2.	Investigar la tecnología de Ficoremediación como un modelo alternativo y sostenible para el mejoramiento de la calidad del agua en el Departamento de Sucre.</t>
  </si>
  <si>
    <t>3.	Desarrollar un modelo de experimentación de Ficoremediación In Situ, para mejorar los índices de calidad del agua del CCSA y AGC y transferir los resultados.</t>
  </si>
  <si>
    <t xml:space="preserve">Documentos de investigación </t>
  </si>
  <si>
    <t>Reporte Ficha actualizada del proyecto_03082026221946.xlsx</t>
  </si>
  <si>
    <t>202400000002636</t>
  </si>
  <si>
    <t>Baja capacidad del sistema eléctrico de la Gobernación de Sucre.</t>
  </si>
  <si>
    <t>El departamento de Sucre, específicamente la Gobernación de Sucre, enfrenta una grave afectación en su sistema eléctrico debido a fallas en las redes eléctricas externas e internas, ocasionadas por las intensas precipitaciones y fuertes vientos registrados periódicamente desde principios de año. Estos fenómenos climáticos han provocado el sobrecalentamiento y explosión de transformadores en la subestación eléctrica, debido a la penetración de agua en las cajas de registro, lo que ha afectado los cables subterráneos y las protecciones internas del sistema.
Además, las redes eléctricas, instaladas hace décadas, se encuentran deterioradas, lo que genera interrupciones en el servicio, sobrecargas, cortocircuitos y daños en equipos. Esta situación, agravada por la falta de un diagnóstico técnico actualizado, ha llevado a operar en condiciones de alto riesgo y con una facturación basada en promedios históricos debido a la ausencia de transformadores y protecciones operativas para una medición precisa.
Actualmente, existe el peligro inminente de un colapso total del sistema eléctrico que alimenta la Gobernación, lo que impactaría severamente en la prestación de servicios esenciales. Es urgente realizar una inspección técnica, implementar las recomendaciones realizadas en la reunión técnica de julio por el ingeniero de Afinia, y ejecutar las reparaciones necesarias para optimizar y garantizar el suministro energético.</t>
  </si>
  <si>
    <t>Reporte Ficha actualizada del proyecto_29072026223538.xlsx</t>
  </si>
  <si>
    <t>20221301010208</t>
  </si>
  <si>
    <t>Mejorar la prestación del servicio de acueducto en el municipio de Morroa</t>
  </si>
  <si>
    <t>Deficiencia en la prestación del servicio de acueducto en el municipio de Morroa</t>
  </si>
  <si>
    <t>El sistema de Acueducto del casco urbano de Morroa se abastece de tres pozos profundos, perforados sobre el Acuífero Morroa, principal fuente de abastecimiento de agua del Departamento de Sucre sirviendo a los Municipios de Morroa, San Juan de Betulia y Sampués; adicionalmente son abastecidos los Municipios de Sincelejo, Corozal y parte del Municipio Carmen de Bolívar (Departamento de Bolívar).
cuenta con un régimen de bombeo de 18 horas. Hay que resaltar que dichos pozos actualmente se encuentra produciendo un caudal de 10 l/s. Estos pozos se encuentra conectados y surten directamente el tanque elevado de 190 m3 y 11 metros de altura que abastece al casco urbano de Morroa.
Se encuentra una estación de rebombeo donde se impulsa el líquido hacia el tanque de 190 m3, sin embargo, dicha no se encuentra en funcionamiento por lo que del pozo bombea directamente al tanque. Esta estación cuenta con dos bombas de 17 HP las cuales operarían alternadamente
La cobertura en redes de distribución en los corregimientos en estudio es alrededor del 80%. Se produce sectorización ya que no existe la capacidad de producción para abastecer con los lineamientos de presión necesarios.</t>
  </si>
  <si>
    <t>Fortalecer la infraestructura que prestan el servicio de acueducto en la zona urbana del municipio de Morroa</t>
  </si>
  <si>
    <t>Reporte Ficha actualizada del proyecto_29072026223822.xlsx</t>
  </si>
  <si>
    <t>2025002700017</t>
  </si>
  <si>
    <t>Contribuir a la mejora en la gestión del ordenamiento territorial en el municipio de Sampués del departamento de Sucre</t>
  </si>
  <si>
    <t>Deficiente gestión del ordenamiento territorial en el municipio de Sampués del departamento de Sucre</t>
  </si>
  <si>
    <t xml:space="preserve">El municipio de Sampués presenta una deficiente gestión del ordenamiento territorial, la cual se origina en la desactualización de los contenidos de largo plazo de su Plan Básico de Ordenamiento Territorial (PBOT) vigente, una situación exacerbada por la debilidad financiera, técnica e institucional de la administración para su formulación y por los cambios drásticos en las condiciones físico-espaciales, socioeconómicas y normativas del municipio. 
Esta problemática de fondo conlleva a una serie de situaciones, tales como la generación e incremento de los riesgos al permitir la ocupación de zonas vulnerables, la inequidad y segregación socioespacial debido a un crecimiento desordenado, el aumento de conflictos por el uso y ocupación del suelo ante la ausencia de reglas claras, y el desaprovechamiento de las ventajas comparativas locales y regionales que limitan el crecimiento económico; a su vez, estas situaciones se manifiestan indirectamente en un incremento de la vulnerabilidad territorial, la ampliación de las brechas socioeconómicas, una mayor degradación y deterioro ambiental por la falta de zonificación adecuada, y una consecuente baja productividad y competitividad de la entidad territorial, evidenciando la necesidad imperativa de un proyecto de revisión y ajuste del PBOT que aborde estas causas y mitigue sus efectos, para así trazar un camino hacia un desarrollo planificado y sostenible.
</t>
  </si>
  <si>
    <t>Elaborar un diagnóstico detallado del territorio y formular un nuevo modelo de ocupación que actualice el PBOT vigente</t>
  </si>
  <si>
    <t>Reporte Ficha actualizada del proyecto_29072026222847.xlsx</t>
  </si>
  <si>
    <t>2022002700147</t>
  </si>
  <si>
    <t>Mejorar las condiciones de acceso y circulación de los turistas al borde del río La Mojana, municipio de Sucre</t>
  </si>
  <si>
    <t>Dificultad en el acceso y circulación de los turistas al borde del río La Mojana, municipio de Sucre</t>
  </si>
  <si>
    <t xml:space="preserve">Actualmente se presenta dificultad  en el acceso y circulación de los turistas al borde del río La Mojana debido a varias situaciones. Principalmente se debe al desaprovechamiento del potencial turístico de la de la zona, debido a condiciones desfavorables para el desarrollo de actividades comerciales relacionadas al turismo, afectando significativamente la economía local teniendo en cuenta que el turismo es el sustento para muchos habitantes del municipio. 
Lo anterior tiene efectos negativos identificados que bien podrían identificarse en los bajos niveles de afluencia de visitante y turistas al municipio de Sucre, ocasionados por la migración de turistas a otros destinos turísticos, lo cual genera una disminución de los ingresos de los prestadores de servicios turísticos. </t>
  </si>
  <si>
    <t>Construir espacios de infraestructura física para el desarrollo turístico regional</t>
  </si>
  <si>
    <t>Reporte Ficha actualizada del proyecto_03082026214747.xlsx</t>
  </si>
  <si>
    <t xml:space="preserve">Actualmente en el departamento de Sucre están registradas 39.917 personas con discapacidad en la base de datos del Registro de Localización y Caracterización de Personas con Discapacidad, sin embargo, para el Ministerio de Salud y Protección Social y de acuerdo con la información registrada en el Programa de Discapacidad de la Secretaría de Salud Departamental de Sucre, se hace necesario tener un procedimiento eficaz que apoye la certificación de discapacidad de estas personas debido a que antes de la entrada en vigencia de la Resolución No. 113 de 2020 (derogada por la Resolución No. 1239 de 2022, a su vez derogada por la Resolución No. 1197 de 2024), esta certificación no se hacía con un equipo multidisciplinario, lo que generaba algunas falencias y debilidades en los procesos de verificación, al hacerse un diagnóstico errado, corriéndose el riesgo de vulnerar derechos de acceso a programas de inclusión social ya que sin certificación y registro, ésta población no puede acceder a ofertas institucionales del orden nacional o local.
Actualmente, en el departamento de Sucre el poco recurso técnico y humano para el desarrollo de procesos de certificación, registro de localización y caracterización de personas con discapacidad y los pocos recursos económicos para financiar éste proceso, han generado deficientes procesos de certificación, registro de localización y caracterización de personas con discapacidad en el departamento de Sucre lo cual a su vez ha generado deficiente atención integral a personas con discapacidad en el departamento. Esta situación ha conllevado a que se presente poco acceso de la población sin certificado de discapacidad a programas de oferta institucional nacional o local, a su vez, poca garantía y/o reconocimiento de derechos de la población con discapacidad, rezago institucional y poca capacidad de respuesta institucional ante la demanda de servicios por parte de la población con discapacidad. </t>
  </si>
  <si>
    <t>Reporte Ficha actualizada del proyecto_03082026220348.xlsx</t>
  </si>
  <si>
    <t>2022002700110</t>
  </si>
  <si>
    <t>Contribuir al mejoramiento de la calidad de vida de 33 familias de escasos recursos, productoras de cerdo en los corregimientos de La Arena y Buenavista municipio de Sincelejo en el departamento de Sucre.</t>
  </si>
  <si>
    <t>Baja productividad en unidades porcícola de familias de escasos recursos en los corregimientos de la Arena y Buenavista municipio de Sincelejo en el departamento de Sucre.</t>
  </si>
  <si>
    <t>El incremento de lugares para levante y cría de cerdos en el área rural del municipio de Sincelejo en el departamento de Sucre, está
comenzando a generar una problemática ambiental. A esto, se suma el uso inadecuado que los productores Porcícolas le están dando al
suelo para su actividad. Por esta situación, la Secretaría de Desarrollo Económico y Medio Ambiente del departamento de Sucre, busca crear conciencia en quienes ejercen esta actividad para que se sensibilicen y dejen de practicar esta actividad en el área urbana, ya que los actuales Planes de Ordenamiento Territorial, POT, prohíben el funcionamiento de corrales en zonas urbanas, pues estos solo están destinados para ser empleados en las zonas rurales.
La forma de sacrificar estos animales es totalmente inadecuada. Actualmente, las exigencias de productos alimenticios en el mercado de nacional y del mundo, demandan de los productores el cumplimiento de prácticas mínimas de calidad e inocuidad de los alimentos, con el objetivo de garantizar, no solo una nutrición adecuada, sino también la ausencia de elementos no deseados que puedan causar enfermedades. Las buenas prácticas ganaderas en la producción Porcícola, son actividades relacionadas con la gestión de riesgos sanitarios, biológicos y químicos en la producción primaria de carne de cerdo. Por tanto, constituyen un sistema de aseguramiento de calidad e inocuidad en la producción primaria, cuyo propósito es obtener alimentos sanos e inocuos en las fincas.</t>
  </si>
  <si>
    <t>Reporte Ficha actualizada del proyecto_29072026223021.xlsx</t>
  </si>
  <si>
    <t>2023002700175</t>
  </si>
  <si>
    <t>El departamento de Sucre ha venido enfrentando tasas sostenidas de deserción escolar intra anual en los periodos recientes; este fenómeno
resulta profundamente grave ya que impacta directamente en el desempeño del sector educativo de la entidad territorial, dificultando el
acceso a la educación superior y el rendimiento de los educandos. Esta situación amenaza con profundizar las condiciones de pobreza,
riesgos asociados a la falta de escolarización, tales como embarazos adolescentes, reclutamiento por parte de Grupos Armados al Margen
de la Ley, consumo de sustancias psicoactivas, vinculación con actividades delictivas y de crimen organizado, entre otros.
Uno de los aspectos que explican la persistencia del fenómeno de deserción escolar en la entidad territorial es la falta de capacidad técnica
de sus equipos para adelantar la prestación del servicio de alimento complementario, sumada a una insuficiente identificación de
necesidades de apoyo con la entrega de complementos alimentario para la población matriculada en los establecimientos educativos
oficiales. Esta situación impacta directamente en el acceso de los estudiantes oficiales a una alimentación balanceada que les permita
continuar sin interrupción con su ciclo de estudios</t>
  </si>
  <si>
    <t xml:space="preserve">Servicio de apoyo financiero a entidades territoriales para la ejecución de estrategias de permanencia con alimentación escolar     (Producto principal del proyecto) </t>
  </si>
  <si>
    <t>Estudiantes beneficiados del programa de alimentación escolar</t>
  </si>
  <si>
    <t>Reporte Ficha actualizada del proyecto_03082026221832.xlsx</t>
  </si>
  <si>
    <t>Reporte Ficha actualizada del proyecto_29072026224222.xlsx</t>
  </si>
  <si>
    <t>2022002700077</t>
  </si>
  <si>
    <t>Mejorar la cobertura del sistema de alcantarillado en el municipio de Morroa, Departamento de sucre.</t>
  </si>
  <si>
    <t>Deficiencia en la cobertura del sistema de alcantarillado en el municipio de Morroa, Departamento de sucre.</t>
  </si>
  <si>
    <t>Actualmente en el municipio de Morroa  la cobertura del sistema de alcantarillado en la zona urbana llega al 93% equivalente a 1.742 usuarios, sin tener información soporte de los cálculos realizados para verificación de esta. Para el caso del alcantarillado, el municipio presenta una cobertura del 65,1%, 
El alcantarillado sanitario en el casco urbano es de tipo mixto, el cual atiende la evacuación de las aguas residuales domésticas y las aguas lluvias. Según el prestador informa, la red de alcantarillado es en PVC de diámetro de 8, 10, 12 y 18 pulgadas, sin embargo, no se cuenta con un catastro de redes actualizado
El municipio no cuenta con planta o sistema de tratamiento o laguna de oxidación de las aguas residuales, por lo que en la actualidad son recolectadas y existe un punto de vertimiento de las aguas servidas del alcantarillado sanitario ubicado directo en el arroyo Morroa a pocos metros del perímetro urbano. No se cuenta con aforos, por lo cual se desconoce el caudal vertido sobre el arroyo.</t>
  </si>
  <si>
    <t xml:space="preserve">Alcantarillados ampliados     (Producto principal del proyecto) </t>
  </si>
  <si>
    <t>DATOS BASICOS PROYECTO</t>
  </si>
  <si>
    <t>INFO GENERAL</t>
  </si>
  <si>
    <t>CONTRATOS</t>
  </si>
  <si>
    <t>RESERVAS</t>
  </si>
  <si>
    <t>VIGENCIA</t>
  </si>
  <si>
    <t>SECTOR</t>
  </si>
  <si>
    <t>NOMBRE  DEL PROYECTO</t>
  </si>
  <si>
    <t>PRODUCTOS</t>
  </si>
  <si>
    <t>HORIZONTE</t>
  </si>
  <si>
    <t>PRIMER_CDP</t>
  </si>
  <si>
    <t>CDPS_FECHA</t>
  </si>
  <si>
    <t>PRIMER_RP</t>
  </si>
  <si>
    <t>RPS_FECHA</t>
  </si>
  <si>
    <t>ACTOS_ADMON (MODALIDAD A TRAVES DE LA CUAL SE COMPROMETIERON LOS RECURSOS)</t>
  </si>
  <si>
    <t>PRIMERA_OBLIGACION</t>
  </si>
  <si>
    <t>OBLIG_FECHA</t>
  </si>
  <si>
    <t>TIPO_ORDEN_GASTO (EL MISMO ACTO_ADMON, PERO SIN EL NUMERO DE ACTO)</t>
  </si>
  <si>
    <t>INFO_CONTRATOS</t>
  </si>
  <si>
    <t>FECHA_FIRMA_PRIMER_CONTRATO</t>
  </si>
  <si>
    <t>FECHA_INICIO_PRIMER_CONTRATO</t>
  </si>
  <si>
    <t>VALOR_RESERVA_DEF</t>
  </si>
  <si>
    <t>SALDO_RESERVA</t>
  </si>
  <si>
    <t>OBLIGACIONES_RESERVA</t>
  </si>
  <si>
    <t>PAGOS_RESERVA</t>
  </si>
  <si>
    <t>12121</t>
  </si>
  <si>
    <t>Autopistas, carreteras, calles</t>
  </si>
  <si>
    <t>4</t>
  </si>
  <si>
    <t>1.3.1.1.05 - RECURSOS DE CREDITO INTERNO</t>
  </si>
  <si>
    <t xml:space="preserve">Rehabilitación y mantenimiento de las vías terciarias en el Departamento de   Sucre </t>
  </si>
  <si>
    <t>2021-2026</t>
  </si>
  <si>
    <t>61</t>
  </si>
  <si>
    <t>1.2.2.0.00-INGRESOS CORRIENTES ACPM</t>
  </si>
  <si>
    <t xml:space="preserve">Construcción de pavimento en concreto hidráulico de la calle 15 entre carreras 6 y 9 del Barrio el Bosque Municipio de Sincé Departamento de  Sucre </t>
  </si>
  <si>
    <t>2022-2025</t>
  </si>
  <si>
    <t>(154, 1/02/2023)</t>
  </si>
  <si>
    <t>(1799, 3/04/2023) | (3684, 17/07/2023)</t>
  </si>
  <si>
    <t>CONTRATO CONCURSO DE MERITOS 2, CONTRATO LICITACION PUBLICA 16</t>
  </si>
  <si>
    <t>(8286, 11/10/2023) | (11077, 19/12/2023) | (11173, 20/12/2023)</t>
  </si>
  <si>
    <t>CONTRATO CONCURSO DE MERITOS</t>
  </si>
  <si>
    <t>(NRO_CONTRATO: 2 - 3/04/2023 - DOC_CONTRATISTA: 901465043 - 92013447,75 - CUATRO MESES - RP: 1799)
(NRO_CONTRATO: 16 - 19/05/2023 - DOC_CONTRATISTA: 901709312 - 1060871108 - CUATRO (4) MESES - RP: 3684)</t>
  </si>
  <si>
    <t>13993</t>
  </si>
  <si>
    <t>1.3.3.1.00-RECURSOS DEL BALANCE DE LIBRE DESTINACION</t>
  </si>
  <si>
    <t>(1796, 27/12/2024)
(1797, 27/12/2024)</t>
  </si>
  <si>
    <t>(7400, 31/12/2024) | (7402, 31/12/2024)</t>
  </si>
  <si>
    <t>CONTRATO ADICIONAL LP 16, ADICIONAL CONCURSO DE MERITO 2</t>
  </si>
  <si>
    <t>(NRO_CONTRATO: 16 - 31/12/2024 - DOC_CONTRATISTA: 901709312 - 466078385 - DOS MESES - RP: 7400)</t>
  </si>
  <si>
    <t>6158</t>
  </si>
  <si>
    <t>38</t>
  </si>
  <si>
    <t>1.3.3.2.00-RECURSOS DEL BALANCE DE ACPM</t>
  </si>
  <si>
    <t>(1879, 9/11/2022)</t>
  </si>
  <si>
    <t>(1797, 27/12/2024)</t>
  </si>
  <si>
    <t>(7400, 31/12/2024)</t>
  </si>
  <si>
    <t>CONTRATO ADICIONAL LP 16</t>
  </si>
  <si>
    <t>(3684, 17/07/2023)</t>
  </si>
  <si>
    <t>CONTRATO LICITACION PUBLICA 16</t>
  </si>
  <si>
    <t>(11188, 20/12/2023)</t>
  </si>
  <si>
    <t>CONTRATO LICITACION PUBLICA</t>
  </si>
  <si>
    <t>(NRO_CONTRATO: 16 - 19/05/2023 - DOC_CONTRATISTA: 901709312 - 1060871108 - CUATRO (4) MESES - RP: 3684)</t>
  </si>
  <si>
    <t>12114</t>
  </si>
  <si>
    <t>Edificios relacionados con salud</t>
  </si>
  <si>
    <t xml:space="preserve">Construcción  equipamiento fijo y dotación del Hospital del Golfo de Morrosquillo en el Municipio de Coveñas  Sucre </t>
  </si>
  <si>
    <t>2023-2026</t>
  </si>
  <si>
    <t>(1677, 24/11/2023)</t>
  </si>
  <si>
    <t>13986</t>
  </si>
  <si>
    <t>(312, 28/02/2024)</t>
  </si>
  <si>
    <t>(1954, 25/04/2024) | (1955, 25/04/2024) | (6520, 21/11/2024)</t>
  </si>
  <si>
    <t>CONTRATO LICITACION PUBLICA, CONTRATO CONCURSO DE MERITOS, CONTRATO ADICIONAL LP</t>
  </si>
  <si>
    <t>(4968, 26/07/2024) | (5656, 14/08/2024) | (5686, 15/08/2024) | (6707, 19/09/2024) | (7767, 15/10/2024) | (8851, 14/11/2024) | (10110, 12/12/2024) | (11526, 30/12/2024)</t>
  </si>
  <si>
    <t>CONTRATO CONCURSO DE MERITOS, CONTRATO LICITACION PUBLICA</t>
  </si>
  <si>
    <t>15183</t>
  </si>
  <si>
    <t>Servicios para la comunidad, sociales y personales</t>
  </si>
  <si>
    <t xml:space="preserve">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t>
  </si>
  <si>
    <t>2025-2025</t>
  </si>
  <si>
    <t>(141, 30/01/2025)
(1275, 26/09/2025)
(1499, 5/11/2025)</t>
  </si>
  <si>
    <t>(4614, 25/08/2025) | (6081, 8/10/2025) | (6941, 21/11/2025)</t>
  </si>
  <si>
    <t>CONTRATO INTERADM SALUD 1, ADICION CONVENIO INT. SALUD 1, ADICION CONTRATO INTER 2</t>
  </si>
  <si>
    <t>(7176, 29/08/2025) | (8986, 24/10/2025) | (12899, 31/12/2025)</t>
  </si>
  <si>
    <t>CONTRATO INTERADM SALUD, ADICION CONVENIO INT. SALUD</t>
  </si>
  <si>
    <t>(NRO_CONTRATO: 2 - 20/11/2025 - DOC_CONTRATISTA: 892280033 - 595300000 - HASTA EL 31 DE DICIEMBRE DE 2025 - RP: 6941)
(NRO_CONTRATO: 1 - 26/09/2025 - DOC_CONTRATISTA: 892280033 - 614700000 - DOS (2) MESES Y QUINCE (15) DÍAS CALENDARIO - RP: 6081)
(NRO_CONTRATO: 1 - 28/03/2025 - DOC_CONTRATISTA: 892280033 - 2780000000 - cinco (5) meses - RP: 4614)</t>
  </si>
  <si>
    <t>15182</t>
  </si>
  <si>
    <t>Servicios prestados a las empresas y servicios de producción</t>
  </si>
  <si>
    <t>(142, 30/01/2025)</t>
  </si>
  <si>
    <t>(5755, 30/09/2025)</t>
  </si>
  <si>
    <t>SEL. ABREV MENOR CUANTIA SALUD 3</t>
  </si>
  <si>
    <t>(8840, 22/10/2025)</t>
  </si>
  <si>
    <t>SEL. ABREV MENOR CUANTIA SALUD</t>
  </si>
  <si>
    <t>(NRO_CONTRATO: 3 - 26/09/2025 - DOC_CONTRATISTA: 64546833 - 779999373 - Tres (03) meses - RP: 5755)</t>
  </si>
  <si>
    <t>12115</t>
  </si>
  <si>
    <t>2.3.2.01.01.001.02.11</t>
  </si>
  <si>
    <t>Instalaciones recreativas</t>
  </si>
  <si>
    <t xml:space="preserve">Construcción de Malecón Turístico de la Segunda ensenada Fase I en el Municipio de  Coveñas Sucre </t>
  </si>
  <si>
    <t>(719, 19/05/2023)</t>
  </si>
  <si>
    <t>(4303, 16/08/2023) | (4729, 31/08/2023)</t>
  </si>
  <si>
    <t>CONTRATO LICITACION PUBLICA 7, CONTRATO CONCURSO DE MERITOS</t>
  </si>
  <si>
    <t>(10681, 13/12/2023)</t>
  </si>
  <si>
    <t>(NRO_CONTRATO: 7 - 16/08/2023 - DOC_CONTRATISTA: 901741611 - 26930895856 - DOCE MESES - RP: 4303)</t>
  </si>
  <si>
    <t>37</t>
  </si>
  <si>
    <t>1.3.3.5.04- R.B. OTRAS TRANSFERENCIAS ANTIGUO SISTEMA DE REGALIAS</t>
  </si>
  <si>
    <t xml:space="preserve">Mejoramiento yo  mantenimiento víal y obras en puntos críticos mediante el fortalecimiento del banco de maquinarias del Departamento de   Sucre </t>
  </si>
  <si>
    <t>2022-2024</t>
  </si>
  <si>
    <t>(176, 2/02/2023)</t>
  </si>
  <si>
    <t>(1508, 21/03/2023) | (1844, 5/04/2023) | (1845, 5/04/2023) | (2184, 2/05/2023)</t>
  </si>
  <si>
    <t>CONTRATO SUBASTA INVERSA 8, CONTRATO LICITACION PUBLICA 17, CONTRATO LICITACION PUBLICA 15, ORDEN DE COMPRA 108688</t>
  </si>
  <si>
    <t>(3179, 24/05/2023) | (5292, 28/07/2023) | (5429, 2/08/2023) | (6037, 16/08/2023) | (6099, 17/08/2023) | (6221, 22/08/2023) | (6222, 22/08/2023) | (7291, 19/09/2023) | (7292, 19/09/2023) | (8928, 27/10/2023) | (8965, 27/10/2023) | (9492, 10/11/2023) | (10613, 12/12/2023) | (11002, 19/12/2023) | (11075, 19/12/2023) | (11260, 21/12/2023) | (11283, 21/12/2023) | (11971, 30/12/2023) | (11975, 30/12/2023) | (12135, 30/12/2023) | (12233, 30/12/2023)</t>
  </si>
  <si>
    <t>CONTRATO LICITACION PUBLICA, ORDEN DE COMPRA, CONTRATO SUBASTA INVERSA</t>
  </si>
  <si>
    <t>(NRO_CONTRATO: 15 - 5/04/2023 - DOC_CONTRATISTA: 901697993 - 4774221205 - HASTA 31 DE DICIEMBRE DEL 2023 - RP: 1845)
(NRO_CONTRATO: 17 - 5/04/2023 - DOC_CONTRATISTA: 901699838 - 1799335236 - HASTA 31 DE DICIEMBRE O HASATA AGOTAR PRESUPUESTO - RP: 1844)
(NRO_CONTRATO: 8 - 17/03/2023 - DOC_CONTRATISTA: 901693426 - 1204169999,97 - HASTA 31 DE DICIEMBRE DEL 2023 - RP: 1508)
(NRO_CONTRATO: 108688 - 28/04/2023 - DOC_CONTRATISTA: 811009788 - 2572590000 - HASTA 29 DE DICIEMBRE DEL 2023 - RP: 2184)</t>
  </si>
  <si>
    <t>(1720, 5/10/2022)</t>
  </si>
  <si>
    <t>(564, 17/04/2024)</t>
  </si>
  <si>
    <t>(2186, 6/05/2024) | (2368, 17/05/2024) | (2760, 5/06/2024) | (2762, 5/06/2024)</t>
  </si>
  <si>
    <t>ORDEN DE COMPRA 128274, CONTRATO ADICIONAL MENOR CUANT 8, CONTRATO ADICIONAL LP 15, CONTRATO ADICIONAL LP 18</t>
  </si>
  <si>
    <t>(4855, 24/07/2024) | (4856, 24/07/2024) | (4868, 24/07/2024) | (6559, 12/09/2024) | (6564, 12/09/2024) | (8179, 28/10/2024) | (8190, 28/10/2024) | (8191, 28/10/2024) | (8206, 28/10/2024) | (9052, 20/11/2024) | (9784, 6/12/2024)</t>
  </si>
  <si>
    <t>ORDEN DE COMPRA</t>
  </si>
  <si>
    <t>(NRO_CONTRATO: 15 - 31/05/2024 - DOC_CONTRATISTA: 901697993 - 1326743594 - TRES MESES - RP: 2760)
(NRO_CONTRATO: 128274 - 6/05/2024 - DOC_CONTRATISTA: 811009788 - 602797520 - CUATRO (4) MESES - RP: 2186)</t>
  </si>
  <si>
    <t>15180</t>
  </si>
  <si>
    <t>Servicios de alojamiento; servicios de suministro de comidas y bebidas; servicios de transporte; y servicios de distribución de electricidad, gas y agua</t>
  </si>
  <si>
    <t xml:space="preserve">Apoyo al programa de alimentación escolar -PAE- primera etapa en los establecimientos educativos oficiales del departamento de  Sucre </t>
  </si>
  <si>
    <t>2024-2025</t>
  </si>
  <si>
    <t>(1, 8/01/2025)
(690, 4/06/2025)</t>
  </si>
  <si>
    <t>(1, 10/01/2025) | (2903, 5/06/2025)</t>
  </si>
  <si>
    <t>CONTRATO LICITACION PUBLICA 8, CONTRATO ADICIONAL 8</t>
  </si>
  <si>
    <t>(2150, 28/04/2025) | (4968, 3/07/2025) | (5581, 21/07/2025) | (6004, 31/07/2025) | (7053, 25/08/2025) | (7501, 5/09/2025) | (11236, 9/12/2025) | (11543, 16/12/2025)</t>
  </si>
  <si>
    <t>CONTRATO LICITACION PUBLICA, CONTRATO ADICIONAL</t>
  </si>
  <si>
    <t>(NRO_CONTRATO: 8 - 5/06/2025 - DOC_CONTRATISTA: 901748431 - 1264560504 - SIETE DIAS DE CALENDARIO ESCOLAR - RP: 2903)
(NRO_CONTRATO: 8 - 30/12/2024 - DOC_CONTRATISTA: 901748431 - 14838360909 - 80 días hábiles del Calendario Escolar de la vigencia 2025 - RP: 1)</t>
  </si>
  <si>
    <t>41</t>
  </si>
  <si>
    <t>1.3.3.5.03-R.B. APORTES NACION - ALIMENTACION ESCOLAR</t>
  </si>
  <si>
    <t>(2, 8/01/2025)</t>
  </si>
  <si>
    <t>(1, 10/01/2025)</t>
  </si>
  <si>
    <t>CONTRATO LICITACION PUBLICA 8</t>
  </si>
  <si>
    <t>(11236, 9/12/2025)</t>
  </si>
  <si>
    <t>(NRO_CONTRATO: 8 - 30/12/2024 - DOC_CONTRATISTA: 901748431 - 14838360909 - 80 días hábiles del Calendario Escolar de la vigencia 2025 - RP: 1)</t>
  </si>
  <si>
    <t>(3, 8/01/2025)</t>
  </si>
  <si>
    <t>(29, 17/01/2025) | (35, 20/01/2025) | (44, 21/01/2025) | (45, 21/01/2025) | (63, 23/01/2025) | (64, 23/01/2025) | (65, 23/01/2025) | (66, 23/01/2025) | (67, 23/01/2025) | (68, 23/01/2025) | (69, 23/01/2025)</t>
  </si>
  <si>
    <t>CONTRATO DE PRESTACION PROF 4, CONTRATO DE PRESTACION PROF 2, CONTRATO DE PRESTACION PROF 6, CONTRATO DE PRESTACION PROF 1, CONTRATO DE PRESTACION PROF 3, CONTRATO DE PRESTACION PROF 9, CONTRATO DE PRESTACION PROF 10, CONTRATO DE PRESTACION PROF 11, CONTRATO DE PRESTACION PROF 5, CONTRATO DE PRESTACION PROF 8, CONTRATO DE PRESTACION PROF 7</t>
  </si>
  <si>
    <t>(384, 20/02/2025) | (397, 24/02/2025) | (398, 24/02/2025) | (399, 24/02/2025) | (400, 24/02/2025) | (401, 24/02/2025) | (402, 24/02/2025) | (464, 27/02/2025) | (465, 27/02/2025) | (488, 28/02/2025) | (598, 5/03/2025) | (1015, 26/03/2025) | (1017, 26/03/2025) | (1018, 26/03/2025) | (1019, 26/03/2025) | (1020, 26/03/2025) | (1021, 26/03/2025) | (1022, 26/03/2025) | (1023, 26/03/2025) | (1024, 26/03/2025) | (1025, 26/03/2025) | (1064, 27/03/2025) | (1838, 22/04/2025) | (1852, 22/04/2025) | (1856, 22/04/2025) | (1867, 23/04/2025) | (1900, 23/04/2025) | (1905, 23/04/2025) | (1914, 24/04/2025) | (1925, 24/04/2025) | (1934, 24/04/2025) | (2052, 25/04/2025) | (2164, 28/04/2025) | (3177, 21/05/2025) | (3182, 21/05/2025) | (3198, 21/05/2025) | (3243, 22/05/2025) | (3336, 26/05/2025) | (3337, 26/05/2025) | (3338, 26/05/2025) | (3339, 26/05/2025) | (3340, 26/05/2025) | (3389, 27/05/2025) | (3467, 29/05/2025) | (3888, 9/06/2025) | (3895, 9/06/2025) | (3896, 9/06/2025) | (3900, 9/06/2025) | (3963, 11/06/2025) | (3965, 11/06/2025) | (3973, 11/06/2025) | (4100, 13/06/2025) | (4124, 16/06/2025) | (4169, 16/06/2025) | (4198, 17/06/2025)</t>
  </si>
  <si>
    <t>CONTRATO DE PRESTACION PROF</t>
  </si>
  <si>
    <t>(NRO_CONTRATO: 1 - 17/01/2025 - DOC_CONTRATISTA: 64580060 - 23567688 - CUATRO MESES Y QUINCE DIAS - RP: 45)
(NRO_CONTRATO: 2 - 17/01/2025 - DOC_CONTRATISTA: 1102821657 - 23567688 - CUATRO (4) MESES Y QUINCE DIAS (15) , contados a partir de la suscripción del acta de inicio del contrato, cumplidos los requisitos de ejecución del contrato, sin que en ningún caso sobrepase la vigencia actual - RP: 35)
(NRO_CONTRATO: 3 - 20/01/2025 - DOC_CONTRATISTA: 1102828243 - 23567688 - El plazo estimado para la ejecución del contrato es CUATRO (4) MESES Y QUINCE (15) DIAS, contados a partir de la suscripción del acta de inicio del contrato, cumplidos cons requisitos del contrato, sin que en ningun caso sobrepase vigencia - RP: 63)
(NRO_CONTRATO: 4 - 17/01/2025 - DOC_CONTRATISTA: 22884384 - 23567688 - El plazo de ejecución del contrato será de CUATRO (4) MESES Y QUINCE (15) DIAS. contados a partir de la suscripción del acta de inicio. Previo cumplimiento de los requisitos de perfeccionamiento y ejecución - RP: 29)
(NRO_CONTRATO: 5 - 17/01/2025 - DOC_CONTRATISTA: 92033989 - 23567688 - CUATRO MESES Y QUINCE DIAS - RP: 67)
(NRO_CONTRATO: 6 - 17/01/2025 - DOC_CONTRATISTA: 1069497853 - 23567688 - s CUATRO (4) MESES Y QUINCE (15) DIAS, contados a partir de la suscripción del acta de inicio del contrato, cumplidos los requisitos de ejecución del contrato, sin que en ningún caso sobrepase vigencia actual - RP: 44)
(NRO_CONTRATO: 7 - 22/01/2025 - DOC_CONTRATISTA: 1005659848 - 23567688 - CUATRO (4) MESES Y QUINCE (15) DÍAS, contados a partir de la suscripción del acta de inicio del contrato, cumplidos los requisitos de ejecución del contrato, sin que en ningún caso sobrepase vigencia actual - RP: 69)
(NRO_CONTRATO: 8 - 21/01/2025 - DOC_CONTRATISTA: 1047478148 - 23567688 - CUATRO MESES Y QUINCE DIAS - RP: 68)
(NRO_CONTRATO: 9 - 21/01/2025 - DOC_CONTRATISTA: 64703642 - 23567688 - CUATRO (4) MESES Y QUINCE (15) DIAS, contados a partir de la suscripción del acta de inicio del contrato, cumplidos los requisitos de ejecución del contrato, sin que en ningún caso sobrepase vigencia actual - RP: 64)
(NRO_CONTRATO: 10 - 21/01/2025 - DOC_CONTRATISTA: 17901255 - 23567688 - CUATRO (4) MESES Y QUINCE (15) DIAS, contados a partir de la suscripción del acta de inicio del contrato, cumplidos los requisitos de ejecución del contrato, sin que en ningún caso sobrepase vigencia actual - RP: 65)
(NRO_CONTRATO: 11 - 21/01/2025 - DOC_CONTRATISTA: 1102839122 - 23567688 - CUATRO (4) MESES Y QUINCE (15) DIAS, contados a partir de la suscripción del acta de inicio del contrato, cumplidos los requisitos de ejecución del contrato, sin que en ningún caso sobrepase vigencia actual - RP: 66)</t>
  </si>
  <si>
    <t>145</t>
  </si>
  <si>
    <t>1.3.3.6.04- R.B.  R.F VIGENCIAS ANTERIORES DE SGP-EDUCACION PRESTACION DE SERVICIO EDUC</t>
  </si>
  <si>
    <t>(621, 23/05/2025)</t>
  </si>
  <si>
    <t>(2677, 26/05/2025)</t>
  </si>
  <si>
    <t>CONTRATO ADICIONAL LP 8</t>
  </si>
  <si>
    <t>(11239, 9/12/2025) | (11455, 11/12/2025)</t>
  </si>
  <si>
    <t>CONTRATO ADICIONAL LP</t>
  </si>
  <si>
    <t>(NRO_CONTRATO: 8 - 23/05/2025 - DOC_CONTRATISTA: 901748431 - 805828699 - OCHENTA  Y OCHO DIAS - RP: 2677)</t>
  </si>
  <si>
    <t>44</t>
  </si>
  <si>
    <t>1.3.3.6.04- R.B. SGP-EDUCACION-CALIDAD  MATRICULA</t>
  </si>
  <si>
    <t>(11239, 9/12/2025)</t>
  </si>
  <si>
    <t>13970</t>
  </si>
  <si>
    <t>2.3.2.01.01.001.01.01</t>
  </si>
  <si>
    <t>Edificios utilizados para residencia</t>
  </si>
  <si>
    <t xml:space="preserve">Mejoramiento de viviendas mediante el  Programa Casa Digna Vida Digna en zonas urbanas del Municipio de Sincelejo Departamento de   Sucre </t>
  </si>
  <si>
    <t>(1544, 30/10/2024)</t>
  </si>
  <si>
    <t>(6597, 25/11/2024)</t>
  </si>
  <si>
    <t>ADICION CONVENIO  COOPERACIO 8</t>
  </si>
  <si>
    <t>(9281, 27/11/2024)</t>
  </si>
  <si>
    <t>ADICION CONVENIO  COOPERACIO</t>
  </si>
  <si>
    <t>(NRO_CONTRATO: 8 - 25/11/2024 - DOC_CONTRATISTA: 830121208 - 190000000,01 - DOCE  MESES - RP: 6597)</t>
  </si>
  <si>
    <t>12118</t>
  </si>
  <si>
    <t>Otros edificios no residenciales</t>
  </si>
  <si>
    <t xml:space="preserve">Construcción y dotación de una estación de bomberos en el municipio de  Santiago de Tolú  departamento de  Sucre </t>
  </si>
  <si>
    <t>2023-2025</t>
  </si>
  <si>
    <t>(1512, 19/10/2023)
(1513, 19/10/2023)</t>
  </si>
  <si>
    <t>13990</t>
  </si>
  <si>
    <t>(374, 5/03/2024)</t>
  </si>
  <si>
    <t>(2412, 20/05/2024) | (3119, 25/06/2024)</t>
  </si>
  <si>
    <t>CONTRATO MENOR CUANTIA 23, CONTRATO CONCURSO DE MERITOS</t>
  </si>
  <si>
    <t>(4964, 26/07/2024) | (6681, 18/09/2024)</t>
  </si>
  <si>
    <t>CONTRATO CONCURSO DE MERITOS, CONTRATO MENOR CUANTIA</t>
  </si>
  <si>
    <t>(NRO_CONTRATO: 23 - 20/05/2024 - DOC_CONTRATISTA: 901822475 - 7083998414 - DIEZ MESES - RP: 2412)</t>
  </si>
  <si>
    <t>14113</t>
  </si>
  <si>
    <t xml:space="preserve">Fortalecimiento de los establecimientos educativos mediante el programa de educación inclusiva con calidad y equidad para la atención a la diversidad durante la vigencia 2024 en el departamento de  Sucre </t>
  </si>
  <si>
    <t>2024-2024</t>
  </si>
  <si>
    <t>(376, 5/03/2024)
(1577, 15/11/2024)</t>
  </si>
  <si>
    <t>(1781, 11/04/2024) | (6586, 25/11/2024)</t>
  </si>
  <si>
    <t>CONVENIO ASOCIACION 10, ADICION CONVENIO 10</t>
  </si>
  <si>
    <t>(1689, 17/04/2024) | (4957, 26/07/2024) | (6575, 12/09/2024) | (10117, 12/12/2024) | (10118, 12/12/2024)</t>
  </si>
  <si>
    <t>CONVENIO ASOCIACION, ADICION CONVENIO</t>
  </si>
  <si>
    <t>(NRO_CONTRATO: 10 - 25/11/2024 - DOC_CONTRATISTA: 901213096 - 172274448 - DIECISIETE DIAS - RP: 6586)
(NRO_CONTRATO: 10 - 11/04/2024 - DOC_CONTRATISTA: 901213096 - 1441764568 - OCHO MESES - RP: 1781)</t>
  </si>
  <si>
    <t>14099</t>
  </si>
  <si>
    <t>2.3.2.01.03.001</t>
  </si>
  <si>
    <t>Tierras y terrenos</t>
  </si>
  <si>
    <t xml:space="preserve">Adquisición de  predio para la  puesta en marcha de una planta de secamiento almacenamiento y trilla de arroz en la Subregión Mojana del departamento de  Sucre </t>
  </si>
  <si>
    <t>2023-2024</t>
  </si>
  <si>
    <t>(236, 19/02/2024)</t>
  </si>
  <si>
    <t>(1834, 15/04/2024)</t>
  </si>
  <si>
    <t>ORDEN PAGO</t>
  </si>
  <si>
    <t>(1727, 19/04/2024)</t>
  </si>
  <si>
    <t>13948</t>
  </si>
  <si>
    <t>Aportes de cesantías</t>
  </si>
  <si>
    <t xml:space="preserve">Actualización De Los Costos De Prestación De Servicios Personales Vigencia 2024 A Funcionarios Docentes Directivos Docentes Y Administrativos Del Sector Educativo Oficial En El Departamento De  Sucre </t>
  </si>
  <si>
    <t>(86, 30/01/2024)
(87, 30/01/2024)
(127, 31/01/2024)
(128, 31/01/2024)
(129, 31/01/2024)
(205, 12/02/2024)
(238, 20/02/2024)
(239, 20/02/2024)
(240, 20/02/2024)
(241, 20/02/2024)
(242, 20/02/2024)
(244, 21/02/2024)
(245, 21/02/2024)
(246, 21/02/2024)
(247, 21/02/2024)
(314, 28/02/2024)
(397, 8/03/2024)
(398, 8/03/2024)
(399, 8/03/2024)
(400, 8/03/2024)
(401, 8/03/2024)
(402, 8/03/2024)
(408, 12/03/2024)
(409, 12/03/2024)
(410, 12/03/2024)
(411, 12/03/2024)
(412, 12/03/2024)
(413, 12/03/2024)
(451, 20/03/2024)
(553, 15/04/2024)
(554, 15/04/2024)
(555, 15/04/2024)
(556, 15/04/2024)
(591, 29/04/2024)
(643, 6/05/2024)
(644, 6/05/2024)
(675, 15/05/2024)
(676, 15/05/2024)
(677, 15/05/2024)
(678, 15/05/2024)
(746, 30/05/2024)
(900, 21/06/2024)
(939, 26/06/2024)
(987, 5/07/2024)
(988, 5/07/2024)
(999, 9/07/2024)
(1000, 9/07/2024)
(1001, 9/07/2024)
(1048, 29/07/2024)
(1079, 2/08/2024)
(1080, 2/08/2024)
(1081, 2/08/2024)
(1082, 2/08/2024)
(1153, 20/08/2024)
(1181, 28/08/2024)
(1246, 6/09/2024)
(1309, 23/09/2024)
(1315, 25/09/2024)
(1385, 8/10/2024)
(1386, 8/10/2024)
(1387, 8/10/2024)
(1388, 8/10/2024)
(1389, 8/10/2024)
(1453, 23/10/2024)
(1539, 30/10/2024)
(1634, 27/11/2024)
(1689, 5/12/2024)
(1690, 5/12/2024)
(1741, 18/12/2024)
(1744, 19/12/2024)
(1754, 20/12/2024)
(1809, 31/12/2024)</t>
  </si>
  <si>
    <t>(232, 30/01/2024) | (233, 30/01/2024) | (347, 2/02/2024) | (389, 7/02/2024) | (390, 7/02/2024) | (451, 12/02/2024) | (452, 12/02/2024) | (453, 12/02/2024) | (454, 12/02/2024) | (623, 21/02/2024) | (624, 21/02/2024) | (625, 21/02/2024) | (626, 21/02/2024) | (640, 22/02/2024) | (706, 22/02/2024) | (707, 22/02/2024) | (708, 22/02/2024) | (760, 23/02/2024) | (859, 28/02/2024) | (1136, 12/03/2024) | (1137, 12/03/2024) | (1138, 12/03/2024) | (1140, 12/03/2024) | (1203, 13/03/2024) | (1204, 13/03/2024) | (1205, 13/03/2024) | (1206, 13/03/2024) | (1219, 14/03/2024) | (1220, 14/03/2024) | (1402, 20/03/2024) | (1514, 22/03/2024) | (1900, 22/04/2024) | (1901, 22/04/2024) | (1904, 22/04/2024) | (2012, 29/04/2024) | (2178, 3/05/2024) | (2267, 9/05/2024) | (2340, 15/05/2024) | (2422, 20/05/2024) | (2423, 20/05/2024) | (2424, 20/05/2024) | (2499, 23/05/2024) | (2654, 30/05/2024) | (3173, 26/06/2024) | (3280, 28/06/2024) | (3422, 10/07/2024) | (3536, 17/07/2024) | (3537, 17/07/2024) | (3747, 29/07/2024) | (4002, 5/08/2024) | (4012, 5/08/2024) | (4028, 8/08/2024) | (4029, 8/08/2024) | (4224, 15/08/2024) | (4396, 27/08/2024) | (4397, 27/08/2024) | (4414, 28/08/2024) | (4759, 9/09/2024) | (5068, 25/09/2024) | (5240, 30/09/2024) | (5502, 15/10/2024) | (5503, 15/10/2024) | (5504, 15/10/2024) | (5667, 22/10/2024) | (5778, 25/10/2024) | (5985, 30/10/2024) | (6210, 1/11/2024) | (6674, 27/11/2024) | (7091, 13/12/2024) | (7092, 13/12/2024) | (7170, 19/12/2024) | (7181, 20/12/2024) | (7408, 31/12/2024) | (7440, 31/12/2024)</t>
  </si>
  <si>
    <t>NOMINA, ORDEN PAGO, RESOLUCIONES, RESOLUCION REGALIAS.</t>
  </si>
  <si>
    <t>(107, 30/01/2024) | (108, 30/01/2024) | (252, 2/02/2024) | (260, 31/12/2024) | (281, 7/02/2024) | (283, 7/02/2024) | (337, 12/02/2024) | (341, 12/02/2024) | (342, 12/02/2024) | (343, 12/02/2024) | (466, 21/02/2024) | (467, 21/02/2024) | (469, 21/02/2024) | (470, 21/02/2024) | (478, 22/02/2024) | (538, 22/02/2024) | (541, 23/02/2024) | (542, 23/02/2024) | (594, 26/02/2024) | (653, 29/02/2024) | (918, 13/03/2024) | (919, 13/03/2024) | (920, 13/03/2024) | (927, 13/03/2024) | (964, 14/03/2024) | (965, 14/03/2024) | (967, 14/03/2024) | (972, 14/03/2024) | (980, 15/03/2024) | (981, 15/03/2024) | (1247, 2/04/2024) | (1588, 21/03/2024) | (1938, 25/04/2024) | (1942, 25/04/2024) | (1951, 25/04/2024) | (2045, 29/04/2024) | (2242, 6/05/2024) | (2388, 10/05/2024) | (2535, 15/05/2024) | (2689, 21/05/2024) | (2695, 21/05/2024) | (2701, 21/05/2024) | (2910, 27/05/2024) | (3081, 30/05/2024) | (4024, 27/06/2024) | (4162, 3/07/2024) | (4455, 11/07/2024) | (4614, 18/07/2024) | (4615, 18/07/2024) | (5036, 30/07/2024) | (5361, 6/08/2024) | (5362, 6/08/2024) | (5456, 9/08/2024) | (5458, 9/08/2024) | (5777, 20/08/2024) | (6078, 28/08/2024) | (6079, 28/08/2024) | (6093, 28/08/2024) | (6489, 9/09/2024) | (6998, 26/09/2024) | (7282, 2/10/2024) | (7809, 16/10/2024) | (7810, 16/10/2024) | (7812, 16/10/2024) | (8042, 23/10/2024) | (8415, 1/11/2024) | (8469, 1/11/2024) | (8578, 6/11/2024) | (9314, 27/11/2024) | (10364, 18/12/2024) | (10365, 18/12/2024) | (10995, 24/12/2024) | (11681, 31/12/2024) | (11863, 19/12/2024)</t>
  </si>
  <si>
    <t>13928</t>
  </si>
  <si>
    <t>Sueldo básico</t>
  </si>
  <si>
    <t>(87, 30/01/2024)
(89, 30/01/2024)
(314, 28/02/2024)
(315, 28/02/2024)
(316, 28/02/2024)
(451, 20/03/2024)
(452, 20/03/2024)
(591, 29/04/2024)
(592, 29/04/2024)
(593, 29/04/2024)
(638, 3/05/2024)
(657, 10/05/2024)
(670, 15/05/2024)
(678, 15/05/2024)
(717, 29/05/2024)
(746, 30/05/2024)
(751, 30/05/2024)
(752, 30/05/2024)
(772, 6/06/2024)
(782, 13/06/2024)
(939, 26/06/2024)
(941, 26/06/2024)
(942, 26/06/2024)
(1009, 15/07/2024)
(1048, 29/07/2024)
(1050, 29/07/2024)
(1051, 29/07/2024)
(1151, 20/08/2024)
(1181, 28/08/2024)
(1183, 28/08/2024)
(1184, 28/08/2024)
(1237, 4/09/2024)
(1275, 13/09/2024)
(1307, 23/09/2024)
(1315, 25/09/2024)
(1317, 25/09/2024)
(1318, 25/09/2024)
(1539, 30/10/2024)
(1542, 30/10/2024)
(1543, 30/10/2024)
(1559, 6/11/2024)
(1612, 24/11/2024)
(1614, 24/11/2024)
(1634, 27/11/2024)
(1641, 27/11/2024)
(1644, 27/11/2024)
(1723, 12/12/2024)
(1726, 13/12/2024)
(1727, 13/12/2024)
(1728, 13/12/2024)
(1744, 19/12/2024)
(1754, 20/12/2024)
(1784, 23/12/2024)
(1785, 23/12/2024)
(1791, 26/12/2024)
(1798, 27/12/2024)
(1799, 27/12/2024)</t>
  </si>
  <si>
    <t>(233, 30/01/2024) | (234, 30/01/2024) | (859, 28/02/2024) | (873, 28/02/2024) | (874, 28/02/2024) | (1402, 20/03/2024) | (1403, 20/03/2024) | (2012, 29/04/2024) | (2013, 29/04/2024) | (2014, 29/04/2024) | (2158, 3/05/2024) | (2282, 10/05/2024) | (2326, 15/05/2024) | (2340, 15/05/2024) | (2604, 29/05/2024) | (2654, 30/05/2024) | (2669, 30/05/2024) | (2670, 30/05/2024) | (2797, 6/06/2024) | (3173, 26/06/2024) | (3174, 26/06/2024) | (3175, 26/06/2024) | (3472, 15/07/2024) | (3747, 29/07/2024) | (3748, 29/07/2024) | (3749, 29/07/2024) | (4077, 9/08/2024) | (4252, 20/08/2024) | (4414, 28/08/2024) | (4415, 28/08/2024) | (4416, 28/08/2024) | (4697, 4/09/2024) | (4849, 13/09/2024) | (4988, 23/09/2024) | (5068, 25/09/2024) | (5069, 25/09/2024) | (5070, 25/09/2024) | (5985, 30/10/2024) | (6006, 30/10/2024) | (6007, 30/10/2024) | (6256, 6/11/2024) | (6562, 24/11/2024) | (6569, 24/11/2024) | (6674, 27/11/2024) | (6675, 27/11/2024) | (6676, 27/11/2024) | (7046, 12/12/2024) | (7060, 13/12/2024) | (7064, 13/12/2024) | (7073, 13/12/2024) | (7167, 19/12/2024) | (7181, 20/12/2024) | (7287, 23/12/2024) | (7288, 23/12/2024) | (7338, 26/12/2024) | (7361, 27/12/2024) | (7362, 27/12/2024)</t>
  </si>
  <si>
    <t>NOMINA, RESOLUCIONES</t>
  </si>
  <si>
    <t>(107, 30/01/2024) | (112, 30/01/2024) | (653, 29/02/2024) | (654, 29/02/2024) | (656, 29/02/2024) | (1133, 21/03/2024) | (1588, 21/03/2024) | (2045, 29/04/2024) | (2049, 30/04/2024) | (2050, 30/04/2024) | (2231, 6/05/2024) | (2428, 14/05/2024) | (2498, 15/05/2024) | (2535, 15/05/2024) | (3064, 30/05/2024) | (3081, 30/05/2024) | (3121, 31/05/2024) | (3124, 31/05/2024) | (3321, 11/06/2024) | (4024, 27/06/2024) | (4028, 27/06/2024) | (4029, 27/06/2024) | (4539, 16/07/2024) | (5036, 30/07/2024) | (5037, 30/07/2024) | (5038, 30/07/2024) | (5820, 21/08/2024) | (6093, 28/08/2024) | (6142, 29/08/2024) | (6208, 29/08/2024) | (6401, 4/09/2024) | (6409, 5/09/2024) | (6634, 16/09/2024) | (6924, 25/09/2024) | (6998, 26/09/2024) | (7068, 27/09/2024) | (7071, 27/09/2024) | (8469, 1/11/2024) | (8496, 5/11/2024) | (8514, 5/11/2024) | (8684, 7/11/2024) | (9153, 25/11/2024) | (9176, 25/11/2024) | (9314, 27/11/2024) | (9317, 27/11/2024) | (9322, 27/11/2024) | (10165, 13/12/2024) | (10211, 16/12/2024) | (10212, 16/12/2024) | (10215, 16/12/2024) | (10982, 24/12/2024) | (10995, 24/12/2024) | (11150, 24/12/2024) | (11244, 27/12/2024) | (11505, 30/12/2024) | (11506, 30/12/2024) | (11859, 19/12/2024)</t>
  </si>
  <si>
    <t>13929</t>
  </si>
  <si>
    <t>Horas extras, dominicales, festivos y recargos</t>
  </si>
  <si>
    <t>(87, 30/01/2024)
(314, 28/02/2024)
(423, 13/03/2024)
(451, 20/03/2024)
(591, 29/04/2024)
(670, 15/05/2024)
(678, 15/05/2024)
(746, 30/05/2024)
(755, 31/05/2024)
(939, 26/06/2024)
(1048, 29/07/2024)
(1151, 20/08/2024)
(1152, 20/08/2024)
(1181, 28/08/2024)
(1315, 25/09/2024)
(1377, 7/10/2024)
(1539, 30/10/2024)
(1634, 27/11/2024)
(1754, 20/12/2024)
(1812, 31/12/2024)</t>
  </si>
  <si>
    <t>(233, 30/01/2024) | (859, 28/02/2024) | (1171, 13/03/2024) | (1402, 20/03/2024) | (2012, 29/04/2024) | (2326, 15/05/2024) | (2340, 15/05/2024) | (2654, 30/05/2024) | (2721, 31/05/2024) | (3173, 26/06/2024) | (3747, 29/07/2024) | (4252, 20/08/2024) | (4253, 20/08/2024) | (4414, 28/08/2024) | (5068, 25/09/2024) | (5412, 7/10/2024) | (5985, 30/10/2024) | (6674, 27/11/2024) | (7181, 20/12/2024) | (7443, 31/12/2024)</t>
  </si>
  <si>
    <t>NOMINA</t>
  </si>
  <si>
    <t>(107, 30/01/2024) | (653, 29/02/2024) | (956, 14/03/2024) | (1588, 21/03/2024) | (2045, 29/04/2024) | (2498, 15/05/2024) | (2535, 15/05/2024) | (3081, 30/05/2024) | (3190, 4/06/2024) | (4024, 27/06/2024) | (5036, 30/07/2024) | (5820, 21/08/2024) | (5821, 21/08/2024) | (6093, 28/08/2024) | (6998, 26/09/2024) | (7586, 8/10/2024) | (8469, 1/11/2024) | (9314, 27/11/2024) | (10995, 24/12/2024) | (11858, 31/12/2024)</t>
  </si>
  <si>
    <t>13931</t>
  </si>
  <si>
    <t>Subsidio de alimentación</t>
  </si>
  <si>
    <t>(87, 30/01/2024)
(314, 28/02/2024)
(316, 28/02/2024)
(451, 20/03/2024)
(452, 20/03/2024)
(591, 29/04/2024)
(592, 29/04/2024)
(593, 29/04/2024)
(638, 3/05/2024)
(657, 10/05/2024)
(678, 15/05/2024)
(746, 30/05/2024)
(751, 30/05/2024)
(752, 30/05/2024)
(939, 26/06/2024)
(941, 26/06/2024)
(942, 26/06/2024)
(1048, 29/07/2024)
(1050, 29/07/2024)
(1051, 29/07/2024)
(1181, 28/08/2024)
(1183, 28/08/2024)
(1184, 28/08/2024)
(1315, 25/09/2024)
(1317, 25/09/2024)
(1318, 25/09/2024)
(1539, 30/10/2024)
(1542, 30/10/2024)
(1543, 30/10/2024)
(1634, 27/11/2024)
(1641, 27/11/2024)
(1644, 27/11/2024)
(1754, 20/12/2024)
(1784, 23/12/2024)
(1785, 23/12/2024)</t>
  </si>
  <si>
    <t>(233, 30/01/2024) | (859, 28/02/2024) | (874, 28/02/2024) | (1402, 20/03/2024) | (1403, 20/03/2024) | (2012, 29/04/2024) | (2013, 29/04/2024) | (2014, 29/04/2024) | (2158, 3/05/2024) | (2282, 10/05/2024) | (2340, 15/05/2024) | (2654, 30/05/2024) | (2669, 30/05/2024) | (2670, 30/05/2024) | (3173, 26/06/2024) | (3174, 26/06/2024) | (3175, 26/06/2024) | (3747, 29/07/2024) | (3748, 29/07/2024) | (3749, 29/07/2024) | (4414, 28/08/2024) | (4415, 28/08/2024) | (4416, 28/08/2024) | (5068, 25/09/2024) | (5069, 25/09/2024) | (5070, 25/09/2024) | (5985, 30/10/2024) | (6006, 30/10/2024) | (6007, 30/10/2024) | (6674, 27/11/2024) | (6675, 27/11/2024) | (6676, 27/11/2024) | (7181, 20/12/2024) | (7287, 23/12/2024) | (7288, 23/12/2024)</t>
  </si>
  <si>
    <t>(107, 30/01/2024) | (653, 29/02/2024) | (654, 29/02/2024) | (1133, 21/03/2024) | (1588, 21/03/2024) | (2045, 29/04/2024) | (2049, 30/04/2024) | (2050, 30/04/2024) | (2231, 6/05/2024) | (2428, 14/05/2024) | (2535, 15/05/2024) | (3081, 30/05/2024) | (3121, 31/05/2024) | (3124, 31/05/2024) | (4024, 27/06/2024) | (4028, 27/06/2024) | (4029, 27/06/2024) | (5036, 30/07/2024) | (5037, 30/07/2024) | (5038, 30/07/2024) | (6093, 28/08/2024) | (6142, 29/08/2024) | (6208, 29/08/2024) | (6998, 26/09/2024) | (7068, 27/09/2024) | (7071, 27/09/2024) | (8469, 1/11/2024) | (8496, 5/11/2024) | (8514, 5/11/2024) | (9314, 27/11/2024) | (9317, 27/11/2024) | (9322, 27/11/2024) | (10982, 24/12/2024) | (10995, 24/12/2024) | (11150, 24/12/2024)</t>
  </si>
  <si>
    <t>13932</t>
  </si>
  <si>
    <t>Auxilio de transporte</t>
  </si>
  <si>
    <t>(87, 30/01/2024)
(314, 28/02/2024)
(316, 28/02/2024)
(451, 20/03/2024)
(452, 20/03/2024)
(591, 29/04/2024)
(592, 29/04/2024)
(593, 29/04/2024)
(638, 3/05/2024)
(657, 10/05/2024)
(746, 30/05/2024)
(751, 30/05/2024)
(752, 30/05/2024)
(939, 26/06/2024)
(941, 26/06/2024)
(942, 26/06/2024)
(1048, 29/07/2024)
(1050, 29/07/2024)
(1051, 29/07/2024)
(1181, 28/08/2024)
(1183, 28/08/2024)
(1184, 28/08/2024)
(1315, 25/09/2024)
(1317, 25/09/2024)
(1318, 25/09/2024)
(1539, 30/10/2024)
(1542, 30/10/2024)
(1543, 30/10/2024)
(1634, 27/11/2024)
(1641, 27/11/2024)
(1644, 27/11/2024)
(1754, 20/12/2024)
(1784, 23/12/2024)
(1785, 23/12/2024)</t>
  </si>
  <si>
    <t>(233, 30/01/2024) | (859, 28/02/2024) | (874, 28/02/2024) | (1402, 20/03/2024) | (1403, 20/03/2024) | (2012, 29/04/2024) | (2013, 29/04/2024) | (2014, 29/04/2024) | (2158, 3/05/2024) | (2282, 10/05/2024) | (2654, 30/05/2024) | (2669, 30/05/2024) | (2670, 30/05/2024) | (3173, 26/06/2024) | (3174, 26/06/2024) | (3175, 26/06/2024) | (3747, 29/07/2024) | (3748, 29/07/2024) | (3749, 29/07/2024) | (4414, 28/08/2024) | (4415, 28/08/2024) | (4416, 28/08/2024) | (5068, 25/09/2024) | (5069, 25/09/2024) | (5070, 25/09/2024) | (5985, 30/10/2024) | (6006, 30/10/2024) | (6007, 30/10/2024) | (6674, 27/11/2024) | (6675, 27/11/2024) | (6676, 27/11/2024) | (7181, 20/12/2024) | (7287, 23/12/2024) | (7288, 23/12/2024)</t>
  </si>
  <si>
    <t>(107, 30/01/2024) | (653, 29/02/2024) | (654, 29/02/2024) | (1133, 21/03/2024) | (1588, 21/03/2024) | (2045, 29/04/2024) | (2049, 30/04/2024) | (2050, 30/04/2024) | (2231, 6/05/2024) | (2428, 14/05/2024) | (3081, 30/05/2024) | (3121, 31/05/2024) | (3124, 31/05/2024) | (4024, 27/06/2024) | (4028, 27/06/2024) | (4029, 27/06/2024) | (5036, 30/07/2024) | (5037, 30/07/2024) | (5038, 30/07/2024) | (6093, 28/08/2024) | (6142, 29/08/2024) | (6208, 29/08/2024) | (6998, 26/09/2024) | (7068, 27/09/2024) | (7071, 27/09/2024) | (8469, 1/11/2024) | (8496, 5/11/2024) | (8514, 5/11/2024) | (9314, 27/11/2024) | (9317, 27/11/2024) | (9322, 27/11/2024) | (10982, 24/12/2024) | (10995, 24/12/2024) | (11150, 24/12/2024)</t>
  </si>
  <si>
    <t>13933</t>
  </si>
  <si>
    <t>Prima de servicio</t>
  </si>
  <si>
    <t>(87, 30/01/2024)
(314, 28/02/2024)
(451, 20/03/2024)
(591, 29/04/2024)
(657, 10/05/2024)
(678, 15/05/2024)
(746, 30/05/2024)
(939, 26/06/2024)
(947, 28/06/2024)
(1048, 29/07/2024)
(1181, 28/08/2024)
(1237, 4/09/2024)
(1275, 13/09/2024)
(1307, 23/09/2024)
(1315, 25/09/2024)
(1539, 30/10/2024)
(1559, 6/11/2024)
(1634, 27/11/2024)
(1726, 13/12/2024)
(1727, 13/12/2024)
(1728, 13/12/2024)
(1754, 20/12/2024)</t>
  </si>
  <si>
    <t>(233, 30/01/2024) | (859, 28/02/2024) | (1402, 20/03/2024) | (2012, 29/04/2024) | (2282, 10/05/2024) | (2340, 15/05/2024) | (2654, 30/05/2024) | (3173, 26/06/2024) | (3278, 28/06/2024) | (3747, 29/07/2024) | (4414, 28/08/2024) | (4697, 4/09/2024) | (4849, 13/09/2024) | (4988, 23/09/2024) | (5068, 25/09/2024) | (5985, 30/10/2024) | (6256, 6/11/2024) | (6674, 27/11/2024) | (7060, 13/12/2024) | (7064, 13/12/2024) | (7073, 13/12/2024) | (7181, 20/12/2024)</t>
  </si>
  <si>
    <t>(107, 30/01/2024) | (653, 29/02/2024) | (1588, 21/03/2024) | (2045, 29/04/2024) | (2428, 14/05/2024) | (2535, 15/05/2024) | (3081, 30/05/2024) | (4024, 27/06/2024) | (4300, 5/07/2024) | (5036, 30/07/2024) | (6093, 28/08/2024) | (6409, 5/09/2024) | (6634, 16/09/2024) | (6924, 25/09/2024) | (6998, 26/09/2024) | (8469, 1/11/2024) | (8684, 7/11/2024) | (9314, 27/11/2024) | (10211, 16/12/2024) | (10212, 16/12/2024) | (10215, 16/12/2024) | (10995, 24/12/2024)</t>
  </si>
  <si>
    <t>13934</t>
  </si>
  <si>
    <t>Bonificación por servicios prestados</t>
  </si>
  <si>
    <t>(87, 30/01/2024)
(314, 28/02/2024)
(451, 20/03/2024)
(591, 29/04/2024)
(678, 15/05/2024)
(746, 30/05/2024)
(939, 26/06/2024)
(1048, 29/07/2024)
(1181, 28/08/2024)
(1315, 25/09/2024)
(1539, 30/10/2024)
(1634, 27/11/2024)
(1754, 20/12/2024)</t>
  </si>
  <si>
    <t>(233, 30/01/2024) | (859, 28/02/2024) | (1402, 20/03/2024) | (2012, 29/04/2024) | (2340, 15/05/2024) | (2654, 30/05/2024) | (3173, 26/06/2024) | (3747, 29/07/2024) | (4414, 28/08/2024) | (5068, 25/09/2024) | (5985, 30/10/2024) | (6674, 27/11/2024) | (7181, 20/12/2024)</t>
  </si>
  <si>
    <t>(107, 30/01/2024) | (653, 29/02/2024) | (1588, 21/03/2024) | (2045, 29/04/2024) | (2535, 15/05/2024) | (3081, 30/05/2024) | (4024, 27/06/2024) | (5036, 30/07/2024) | (6093, 28/08/2024) | (6998, 26/09/2024) | (8469, 1/11/2024) | (9314, 27/11/2024) | (10995, 24/12/2024)</t>
  </si>
  <si>
    <t>13936</t>
  </si>
  <si>
    <t>Prima de navidad</t>
  </si>
  <si>
    <t>(87, 30/01/2024)
(314, 28/02/2024)
(451, 20/03/2024)
(591, 29/04/2024)
(657, 10/05/2024)
(670, 15/05/2024)
(678, 15/05/2024)
(746, 30/05/2024)
(772, 6/06/2024)
(939, 26/06/2024)
(1009, 15/07/2024)
(1048, 29/07/2024)
(1151, 20/08/2024)
(1181, 28/08/2024)
(1275, 13/09/2024)
(1315, 25/09/2024)
(1539, 30/10/2024)
(1634, 27/11/2024)
(1720, 11/12/2024)
(1728, 13/12/2024)
(1754, 20/12/2024)</t>
  </si>
  <si>
    <t>(233, 30/01/2024) | (859, 28/02/2024) | (1402, 20/03/2024) | (2012, 29/04/2024) | (2282, 10/05/2024) | (2326, 15/05/2024) | (2340, 15/05/2024) | (2654, 30/05/2024) | (2797, 6/06/2024) | (3173, 26/06/2024) | (3472, 15/07/2024) | (3747, 29/07/2024) | (4252, 20/08/2024) | (4414, 28/08/2024) | (4849, 13/09/2024) | (5068, 25/09/2024) | (5985, 30/10/2024) | (6674, 27/11/2024) | (7025, 11/12/2024) | (7073, 13/12/2024) | (7181, 20/12/2024)</t>
  </si>
  <si>
    <t>(107, 30/01/2024) | (653, 29/02/2024) | (1588, 21/03/2024) | (2045, 29/04/2024) | (2428, 14/05/2024) | (2498, 15/05/2024) | (2535, 15/05/2024) | (3081, 30/05/2024) | (3321, 11/06/2024) | (4024, 27/06/2024) | (4539, 16/07/2024) | (5036, 30/07/2024) | (5820, 21/08/2024) | (6093, 28/08/2024) | (6634, 16/09/2024) | (6998, 26/09/2024) | (8469, 1/11/2024) | (9314, 27/11/2024) | (10114, 12/12/2024) | (10215, 16/12/2024) | (10995, 24/12/2024)</t>
  </si>
  <si>
    <t>13937</t>
  </si>
  <si>
    <t>Prima de vacaciones</t>
  </si>
  <si>
    <t>(87, 30/01/2024)
(314, 28/02/2024)
(451, 20/03/2024)
(591, 29/04/2024)
(670, 15/05/2024)
(678, 15/05/2024)
(746, 30/05/2024)
(772, 6/06/2024)
(939, 26/06/2024)
(1009, 15/07/2024)
(1048, 29/07/2024)
(1151, 20/08/2024)
(1181, 28/08/2024)
(1315, 25/09/2024)
(1539, 30/10/2024)
(1634, 27/11/2024)
(1697, 5/12/2024)
(1728, 13/12/2024)
(1754, 20/12/2024)</t>
  </si>
  <si>
    <t>(233, 30/01/2024) | (859, 28/02/2024) | (1402, 20/03/2024) | (2012, 29/04/2024) | (2326, 15/05/2024) | (2340, 15/05/2024) | (2654, 30/05/2024) | (2797, 6/06/2024) | (3173, 26/06/2024) | (3472, 15/07/2024) | (3747, 29/07/2024) | (4252, 20/08/2024) | (4414, 28/08/2024) | (5068, 25/09/2024) | (5985, 30/10/2024) | (6674, 27/11/2024) | (6880, 5/12/2024) | (7073, 13/12/2024) | (7181, 20/12/2024)</t>
  </si>
  <si>
    <t>(107, 30/01/2024) | (653, 29/02/2024) | (1588, 21/03/2024) | (2045, 29/04/2024) | (2498, 15/05/2024) | (2535, 15/05/2024) | (3081, 30/05/2024) | (3321, 11/06/2024) | (4024, 27/06/2024) | (4539, 16/07/2024) | (5036, 30/07/2024) | (5820, 21/08/2024) | (6093, 28/08/2024) | (6998, 26/09/2024) | (8469, 1/11/2024) | (9314, 27/11/2024) | (9763, 6/12/2024) | (10215, 16/12/2024) | (10995, 24/12/2024)</t>
  </si>
  <si>
    <t>13943</t>
  </si>
  <si>
    <t>Bonificación Pedagógica Docentes Prescolar, Básica y Media</t>
  </si>
  <si>
    <t>(87, 30/01/2024)
(314, 28/02/2024)
(451, 20/03/2024)
(591, 29/04/2024)
(638, 3/05/2024)
(657, 10/05/2024)
(670, 15/05/2024)
(717, 29/05/2024)
(746, 30/05/2024)
(772, 6/06/2024)
(939, 26/06/2024)
(1009, 15/07/2024)
(1048, 29/07/2024)
(1151, 20/08/2024)
(1181, 28/08/2024)
(1275, 13/09/2024)
(1307, 23/09/2024)
(1315, 25/09/2024)
(1539, 30/10/2024)
(1559, 6/11/2024)
(1634, 27/11/2024)
(1727, 13/12/2024)
(1728, 13/12/2024)
(1754, 20/12/2024)
(1798, 27/12/2024)</t>
  </si>
  <si>
    <t>(233, 30/01/2024) | (859, 28/02/2024) | (1402, 20/03/2024) | (2012, 29/04/2024) | (2158, 3/05/2024) | (2282, 10/05/2024) | (2326, 15/05/2024) | (2604, 29/05/2024) | (2654, 30/05/2024) | (2797, 6/06/2024) | (3173, 26/06/2024) | (3472, 15/07/2024) | (3747, 29/07/2024) | (4252, 20/08/2024) | (4414, 28/08/2024) | (4849, 13/09/2024) | (4988, 23/09/2024) | (5068, 25/09/2024) | (5985, 30/10/2024) | (6256, 6/11/2024) | (6674, 27/11/2024) | (7064, 13/12/2024) | (7073, 13/12/2024) | (7181, 20/12/2024) | (7361, 27/12/2024)</t>
  </si>
  <si>
    <t>(107, 30/01/2024) | (653, 29/02/2024) | (1588, 21/03/2024) | (2045, 29/04/2024) | (2231, 6/05/2024) | (2428, 14/05/2024) | (2498, 15/05/2024) | (3064, 30/05/2024) | (3081, 30/05/2024) | (3321, 11/06/2024) | (4024, 27/06/2024) | (4539, 16/07/2024) | (5036, 30/07/2024) | (5820, 21/08/2024) | (6093, 28/08/2024) | (6634, 16/09/2024) | (6924, 25/09/2024) | (6998, 26/09/2024) | (8469, 1/11/2024) | (8684, 7/11/2024) | (9314, 27/11/2024) | (10212, 16/12/2024) | (10215, 16/12/2024) | (10995, 24/12/2024) | (11505, 30/12/2024)</t>
  </si>
  <si>
    <t>13944</t>
  </si>
  <si>
    <t>Sobresueldo docentes y directivos docentes Prescolar, Básica y Media</t>
  </si>
  <si>
    <t>(87, 30/01/2024)
(314, 28/02/2024)
(451, 20/03/2024)
(591, 29/04/2024)
(593, 29/04/2024)
(638, 3/05/2024)
(657, 10/05/2024)
(746, 30/05/2024)
(772, 6/06/2024)
(939, 26/06/2024)
(1009, 15/07/2024)
(1048, 29/07/2024)
(1151, 20/08/2024)
(1181, 28/08/2024)
(1237, 4/09/2024)
(1275, 13/09/2024)
(1307, 23/09/2024)
(1315, 25/09/2024)
(1539, 30/10/2024)
(1559, 6/11/2024)
(1634, 27/11/2024)
(1727, 13/12/2024)
(1728, 13/12/2024)
(1754, 20/12/2024)
(1798, 27/12/2024)</t>
  </si>
  <si>
    <t>(233, 30/01/2024) | (859, 28/02/2024) | (1402, 20/03/2024) | (2012, 29/04/2024) | (2014, 29/04/2024) | (2158, 3/05/2024) | (2282, 10/05/2024) | (2654, 30/05/2024) | (2797, 6/06/2024) | (3173, 26/06/2024) | (3472, 15/07/2024) | (3747, 29/07/2024) | (4252, 20/08/2024) | (4414, 28/08/2024) | (4697, 4/09/2024) | (4849, 13/09/2024) | (4988, 23/09/2024) | (5068, 25/09/2024) | (5985, 30/10/2024) | (6256, 6/11/2024) | (6674, 27/11/2024) | (7064, 13/12/2024) | (7073, 13/12/2024) | (7181, 20/12/2024) | (7361, 27/12/2024)</t>
  </si>
  <si>
    <t>(107, 30/01/2024) | (653, 29/02/2024) | (1588, 21/03/2024) | (2045, 29/04/2024) | (2050, 30/04/2024) | (2231, 6/05/2024) | (2428, 14/05/2024) | (3081, 30/05/2024) | (3321, 11/06/2024) | (4024, 27/06/2024) | (4539, 16/07/2024) | (5036, 30/07/2024) | (5820, 21/08/2024) | (6093, 28/08/2024) | (6409, 5/09/2024) | (6634, 16/09/2024) | (6924, 25/09/2024) | (6998, 26/09/2024) | (8469, 1/11/2024) | (8684, 7/11/2024) | (9314, 27/11/2024) | (10212, 16/12/2024) | (10215, 16/12/2024) | (10995, 24/12/2024) | (11505, 30/12/2024)</t>
  </si>
  <si>
    <t>13959</t>
  </si>
  <si>
    <t>Bonificación especial de recreación</t>
  </si>
  <si>
    <t>13960</t>
  </si>
  <si>
    <t>Prima técnica no salarial</t>
  </si>
  <si>
    <t>(87, 30/01/2024)
(678, 15/05/2024)
(1314, 25/09/2024)
(1725, 13/12/2024)</t>
  </si>
  <si>
    <t>(233, 30/01/2024) | (2340, 15/05/2024) | (5989, 30/10/2024) | (7085, 13/12/2024)</t>
  </si>
  <si>
    <t>(107, 30/01/2024) | (2535, 15/05/2024) | (8593, 6/11/2024) | (10319, 17/12/2024)</t>
  </si>
  <si>
    <t>13961</t>
  </si>
  <si>
    <t>Auxilio de movilización</t>
  </si>
  <si>
    <t>(87, 30/01/2024)
(314, 28/02/2024)
(451, 20/03/2024)
(591, 29/04/2024)
(638, 3/05/2024)
(657, 10/05/2024)
(746, 30/05/2024)
(939, 26/06/2024)
(1048, 29/07/2024)
(1181, 28/08/2024)
(1315, 25/09/2024)
(1539, 30/10/2024)
(1612, 24/11/2024)
(1634, 27/11/2024)
(1728, 13/12/2024)
(1754, 20/12/2024)</t>
  </si>
  <si>
    <t>(233, 30/01/2024) | (859, 28/02/2024) | (1402, 20/03/2024) | (2012, 29/04/2024) | (2158, 3/05/2024) | (2282, 10/05/2024) | (2654, 30/05/2024) | (3173, 26/06/2024) | (3747, 29/07/2024) | (4414, 28/08/2024) | (5068, 25/09/2024) | (5985, 30/10/2024) | (6562, 24/11/2024) | (6674, 27/11/2024) | (7073, 13/12/2024) | (7181, 20/12/2024)</t>
  </si>
  <si>
    <t>(107, 30/01/2024) | (653, 29/02/2024) | (1588, 21/03/2024) | (2045, 29/04/2024) | (2231, 6/05/2024) | (2428, 14/05/2024) | (3081, 30/05/2024) | (4024, 27/06/2024) | (5036, 30/07/2024) | (6093, 28/08/2024) | (6998, 26/09/2024) | (8469, 1/11/2024) | (9176, 25/11/2024) | (9314, 27/11/2024) | (10215, 16/12/2024) | (10995, 24/12/2024)</t>
  </si>
  <si>
    <t>13962</t>
  </si>
  <si>
    <t>2.3.1.01.03.096</t>
  </si>
  <si>
    <t>Bonificación Zona de Difícil Acceso docentes Prescolar, Básica y Media</t>
  </si>
  <si>
    <t>(87, 30/01/2024)
(314, 28/02/2024)
(316, 28/02/2024)
(451, 20/03/2024)
(452, 20/03/2024)
(591, 29/04/2024)
(593, 29/04/2024)
(638, 3/05/2024)
(657, 10/05/2024)
(670, 15/05/2024)
(746, 30/05/2024)
(751, 30/05/2024)
(772, 6/06/2024)
(939, 26/06/2024)
(941, 26/06/2024)
(1009, 15/07/2024)
(1048, 29/07/2024)
(1050, 29/07/2024)
(1151, 20/08/2024)
(1181, 28/08/2024)
(1183, 28/08/2024)
(1275, 13/09/2024)
(1307, 23/09/2024)
(1315, 25/09/2024)
(1317, 25/09/2024)
(1539, 30/10/2024)
(1543, 30/10/2024)
(1559, 6/11/2024)
(1612, 24/11/2024)
(1614, 24/11/2024)
(1634, 27/11/2024)
(1644, 27/11/2024)
(1726, 13/12/2024)
(1727, 13/12/2024)
(1728, 13/12/2024)
(1754, 20/12/2024)
(1785, 23/12/2024)
(1791, 26/12/2024)
(1798, 27/12/2024)</t>
  </si>
  <si>
    <t>(233, 30/01/2024) | (859, 28/02/2024) | (874, 28/02/2024) | (1402, 20/03/2024) | (1403, 20/03/2024) | (2012, 29/04/2024) | (2014, 29/04/2024) | (2158, 3/05/2024) | (2282, 10/05/2024) | (2326, 15/05/2024) | (2654, 30/05/2024) | (2669, 30/05/2024) | (2797, 6/06/2024) | (3173, 26/06/2024) | (3175, 26/06/2024) | (3472, 15/07/2024) | (3747, 29/07/2024) | (3748, 29/07/2024) | (4252, 20/08/2024) | (4414, 28/08/2024) | (4415, 28/08/2024) | (4849, 13/09/2024) | (4988, 23/09/2024) | (5068, 25/09/2024) | (5069, 25/09/2024) | (5985, 30/10/2024) | (6007, 30/10/2024) | (6256, 6/11/2024) | (6562, 24/11/2024) | (6569, 24/11/2024) | (6674, 27/11/2024) | (6676, 27/11/2024) | (7060, 13/12/2024) | (7064, 13/12/2024) | (7073, 13/12/2024) | (7181, 20/12/2024) | (7288, 23/12/2024) | (7338, 26/12/2024) | (7361, 27/12/2024)</t>
  </si>
  <si>
    <t>(107, 30/01/2024) | (653, 29/02/2024) | (654, 29/02/2024) | (1133, 21/03/2024) | (1588, 21/03/2024) | (2045, 29/04/2024) | (2050, 30/04/2024) | (2231, 6/05/2024) | (2428, 14/05/2024) | (2498, 15/05/2024) | (3081, 30/05/2024) | (3121, 31/05/2024) | (3321, 11/06/2024) | (4024, 27/06/2024) | (4029, 27/06/2024) | (4539, 16/07/2024) | (5036, 30/07/2024) | (5037, 30/07/2024) | (5820, 21/08/2024) | (6093, 28/08/2024) | (6142, 29/08/2024) | (6634, 16/09/2024) | (6924, 25/09/2024) | (6998, 26/09/2024) | (7068, 27/09/2024) | (8469, 1/11/2024) | (8496, 5/11/2024) | (8684, 7/11/2024) | (9153, 25/11/2024) | (9176, 25/11/2024) | (9314, 27/11/2024) | (9317, 27/11/2024) | (10211, 16/12/2024) | (10212, 16/12/2024) | (10215, 16/12/2024) | (10982, 24/12/2024) | (10995, 24/12/2024) | (11244, 27/12/2024) | (11505, 30/12/2024)</t>
  </si>
  <si>
    <t>13963</t>
  </si>
  <si>
    <t>2.3.1.01.03.097</t>
  </si>
  <si>
    <t>Bonificación Grado 14 docentes Prescolar, Básica y Media</t>
  </si>
  <si>
    <t>(87, 30/01/2024)
(314, 28/02/2024)
(451, 20/03/2024)
(591, 29/04/2024)
(638, 3/05/2024)
(657, 10/05/2024)
(746, 30/05/2024)
(772, 6/06/2024)
(939, 26/06/2024)
(1009, 15/07/2024)
(1048, 29/07/2024)
(1181, 28/08/2024)
(1634, 27/11/2024)
(1754, 20/12/2024)</t>
  </si>
  <si>
    <t>(233, 30/01/2024) | (859, 28/02/2024) | (1402, 20/03/2024) | (2012, 29/04/2024) | (2158, 3/05/2024) | (2282, 10/05/2024) | (2654, 30/05/2024) | (2797, 6/06/2024) | (3173, 26/06/2024) | (3472, 15/07/2024) | (3747, 29/07/2024) | (4414, 28/08/2024) | (6674, 27/11/2024) | (7181, 20/12/2024)</t>
  </si>
  <si>
    <t>(107, 30/01/2024) | (653, 29/02/2024) | (1588, 21/03/2024) | (2045, 29/04/2024) | (2231, 6/05/2024) | (2428, 14/05/2024) | (3081, 30/05/2024) | (3321, 11/06/2024) | (4024, 27/06/2024) | (4539, 16/07/2024) | (5036, 30/07/2024) | (6093, 28/08/2024) | (9314, 27/11/2024) | (10995, 24/12/2024)</t>
  </si>
  <si>
    <t>13946</t>
  </si>
  <si>
    <t>Aportes a la seguridad social en pensiones</t>
  </si>
  <si>
    <t>(123, 31/01/2024)
(125, 31/01/2024)
(320, 28/02/2024)
(321, 28/02/2024)
(470, 22/03/2024)
(625, 30/04/2024)
(626, 30/04/2024)
(748, 30/05/2024)
(756, 31/05/2024)
(940, 26/06/2024)
(945, 27/06/2024)
(1049, 29/07/2024)
(1078, 1/08/2024)
(1182, 28/08/2024)
(1225, 30/08/2024)
(1316, 25/09/2024)
(1354, 26/09/2024)
(1549, 1/11/2024)
(1551, 1/11/2024)
(1661, 27/11/2024)
(1663, 27/11/2024)
(1744, 19/12/2024)
(1776, 20/12/2024)
(1789, 26/12/2024)
(1808, 31/12/2024)
(1809, 31/12/2024)</t>
  </si>
  <si>
    <t>(279, 31/01/2024) | (280, 31/01/2024) | (289, 31/01/2024) | (290, 31/01/2024) | (291, 31/01/2024) | (292, 31/01/2024) | (885, 28/02/2024) | (887, 28/02/2024) | (888, 28/02/2024) | (889, 28/02/2024) | (932, 28/02/2024) | (1525, 22/03/2024) | (1526, 22/03/2024) | (1527, 22/03/2024) | (1528, 22/03/2024) | (2053, 30/04/2024) | (2054, 30/04/2024) | (2055, 30/04/2024) | (2056, 30/04/2024) | (2081, 30/04/2024) | (2682, 30/05/2024) | (2683, 30/05/2024) | (2684, 30/05/2024) | (2685, 30/05/2024) | (2686, 30/05/2024) | (2722, 31/05/2024) | (3195, 27/06/2024) | (3203, 27/06/2024) | (3204, 27/06/2024) | (3205, 27/06/2024) | (3206, 27/06/2024) | (3226, 27/06/2024) | (3754, 30/07/2024) | (3755, 30/07/2024) | (3756, 30/07/2024) | (3757, 30/07/2024) | (3758, 30/07/2024) | (3890, 1/08/2024) | (3891, 1/08/2024) | (4473, 28/08/2024) | (4475, 28/08/2024) | (4476, 28/08/2024) | (4477, 28/08/2024) | (4478, 28/08/2024) | (4609, 30/08/2024) | (4610, 30/08/2024) | (4611, 30/08/2024) | (5089, 26/09/2024) | (5090, 26/09/2024) | (5095, 26/09/2024) | (5096, 26/09/2024) | (5097, 26/09/2024) | (5139, 26/09/2024) | (5140, 26/09/2024) | (6140, 1/11/2024) | (6141, 1/11/2024) | (6142, 1/11/2024) | (6167, 1/11/2024) | (6168, 1/11/2024) | (6169, 1/11/2024) | (6170, 1/11/2024) | (6172, 1/11/2024) | (6718, 27/11/2024) | (6719, 27/11/2024) | (6720, 27/11/2024) | (6721, 27/11/2024) | (6722, 27/11/2024) | (6746, 27/11/2024) | (6747, 27/11/2024) | (7168, 19/12/2024) | (7209, 20/12/2024) | (7210, 20/12/2024) | (7211, 20/12/2024) | (7212, 20/12/2024) | (7214, 20/12/2024) | (7319, 26/12/2024) | (7320, 26/12/2024) | (7408, 31/12/2024) | (7409, 31/12/2024) | (7410, 31/12/2024) | (7411, 31/12/2024) | (7412, 31/12/2024)</t>
  </si>
  <si>
    <t>(162, 31/01/2024) | (163, 31/01/2024) | (178, 31/01/2024) | (179, 31/01/2024) | (180, 31/01/2024) | (181, 31/01/2024) | (260, 31/12/2024) | (659, 29/02/2024) | (660, 29/02/2024) | (661, 29/02/2024) | (662, 29/02/2024) | (694, 29/02/2024) | (1203, 2/04/2024) | (1204, 2/04/2024) | (1205, 2/04/2024) | (1206, 2/04/2024) | (2086, 30/04/2024) | (2087, 30/04/2024) | (2089, 30/04/2024) | (2090, 30/04/2024) | (2124, 30/04/2024) | (3148, 31/05/2024) | (3149, 31/05/2024) | (3150, 31/05/2024) | (3151, 31/05/2024) | (3152, 31/05/2024) | (3191, 4/06/2024) | (4101, 28/06/2024) | (4102, 28/06/2024) | (4103, 28/06/2024) | (4104, 28/06/2024) | (4105, 28/06/2024) | (4125, 28/06/2024) | (5052, 30/07/2024) | (5054, 30/07/2024) | (5055, 30/07/2024) | (5056, 30/07/2024) | (5058, 30/07/2024) | (5194, 2/08/2024) | (5195, 2/08/2024) | (6167, 29/08/2024) | (6171, 29/08/2024) | (6172, 29/08/2024) | (6174, 29/08/2024) | (6175, 29/08/2024) | (6242, 2/09/2024) | (6243, 2/09/2024) | (6244, 2/09/2024) | (7077, 27/09/2024) | (7078, 27/09/2024) | (7103, 30/09/2024) | (7104, 30/09/2024) | (7105, 30/09/2024) | (7106, 30/09/2024) | (7107, 30/09/2024) | (8545, 5/11/2024) | (8546, 5/11/2024) | (8547, 5/11/2024) | (8548, 5/11/2024) | (8549, 5/11/2024) | (8604, 6/11/2024) | (8606, 6/11/2024) | (8607, 6/11/2024) | (9389, 28/11/2024) | (9390, 28/11/2024) | (9418, 29/11/2024) | (9419, 29/11/2024) | (9420, 29/11/2024) | (9421, 29/11/2024) | (9422, 29/11/2024) | (11084, 26/12/2024) | (11085, 26/12/2024) | (11087, 26/12/2024) | (11088, 26/12/2024) | (11089, 26/12/2024) | (11256, 27/12/2024) | (11257, 27/12/2024) | (11592, 31/12/2024) | (11593, 31/12/2024) | (11594, 31/12/2024) | (11595, 31/12/2024) | (11860, 19/12/2024)</t>
  </si>
  <si>
    <t>13947</t>
  </si>
  <si>
    <t>Aportes a la seguridad social en salud</t>
  </si>
  <si>
    <t>(281, 31/01/2024) | (282, 31/01/2024) | (293, 31/01/2024) | (294, 31/01/2024) | (295, 31/01/2024) | (296, 31/01/2024) | (297, 31/01/2024) | (298, 31/01/2024) | (299, 31/01/2024) | (300, 31/01/2024) | (301, 31/01/2024) | (302, 31/01/2024) | (303, 31/01/2024) | (304, 31/01/2024) | (305, 31/01/2024) | (892, 28/02/2024) | (897, 28/02/2024) | (902, 28/02/2024) | (903, 28/02/2024) | (905, 28/02/2024) | (906, 28/02/2024) | (908, 28/02/2024) | (909, 28/02/2024) | (910, 28/02/2024) | (912, 28/02/2024) | (914, 28/02/2024) | (915, 28/02/2024) | (917, 28/02/2024) | (933, 28/02/2024) | (934, 28/02/2024) | (1529, 22/03/2024) | (1530, 22/03/2024) | (1531, 22/03/2024) | (1532, 22/03/2024) | (1534, 22/03/2024) | (1535, 22/03/2024) | (1538, 22/03/2024) | (1540, 22/03/2024) | (1541, 22/03/2024) | (1543, 22/03/2024) | (1545, 22/03/2024) | (1547, 22/03/2024) | (1548, 22/03/2024) | (2057, 30/04/2024) | (2058, 30/04/2024) | (2059, 30/04/2024) | (2060, 30/04/2024) | (2061, 30/04/2024) | (2062, 30/04/2024) | (2063, 30/04/2024) | (2064, 30/04/2024) | (2065, 30/04/2024) | (2066, 30/04/2024) | (2067, 30/04/2024) | (2068, 30/04/2024) | (2069, 30/04/2024) | (2082, 30/04/2024) | (2083, 30/04/2024) | (2687, 30/05/2024) | (2688, 30/05/2024) | (2689, 30/05/2024) | (2690, 30/05/2024) | (2691, 30/05/2024) | (2692, 30/05/2024) | (2693, 30/05/2024) | (2694, 30/05/2024) | (2695, 30/05/2024) | (2696, 30/05/2024) | (2697, 30/05/2024) | (2698, 30/05/2024) | (2699, 30/05/2024) | (2700, 30/05/2024) | (2723, 31/05/2024) | (3207, 27/06/2024) | (3208, 27/06/2024) | (3209, 27/06/2024) | (3210, 27/06/2024) | (3211, 27/06/2024) | (3212, 27/06/2024) | (3213, 27/06/2024) | (3214, 27/06/2024) | (3215, 27/06/2024) | (3216, 27/06/2024) | (3217, 27/06/2024) | (3218, 27/06/2024) | (3219, 27/06/2024) | (3227, 27/06/2024) | (3759, 30/07/2024) | (3760, 30/07/2024) | (3761, 30/07/2024) | (3762, 30/07/2024) | (3763, 30/07/2024) | (3764, 30/07/2024) | (3765, 30/07/2024) | (3766, 30/07/2024) | (3767, 30/07/2024) | (3768, 30/07/2024) | (3769, 30/07/2024) | (3770, 30/07/2024) | (3893, 1/08/2024) | (3894, 1/08/2024) | (3895, 1/08/2024) | (3897, 1/08/2024) | (3900, 1/08/2024) | (3901, 1/08/2024) | (3902, 1/08/2024) | (4480, 28/08/2024) | (4481, 28/08/2024) | (4482, 28/08/2024) | (4484, 28/08/2024) | (4485, 28/08/2024) | (4486, 28/08/2024) | (4488, 28/08/2024) | (4489, 28/08/2024) | (4490, 28/08/2024) | (4492, 28/08/2024) | (4494, 28/08/2024) | (4495, 28/08/2024) | (4613, 30/08/2024) | (4615, 30/08/2024) | (5102, 26/09/2024) | (5103, 26/09/2024) | (5105, 26/09/2024) | (5106, 26/09/2024) | (5108, 26/09/2024) | (5109, 26/09/2024) | (5111, 26/09/2024) | (5112, 26/09/2024) | (5114, 26/09/2024) | (5115, 26/09/2024) | (5117, 26/09/2024) | (5118, 26/09/2024) | (5142, 26/09/2024) | (5145, 26/09/2024) | (5147, 26/09/2024) | (6143, 1/11/2024) | (6145, 1/11/2024) | (6146, 1/11/2024) | (6173, 1/11/2024) | (6175, 1/11/2024) | (6176, 1/11/2024) | (6177, 1/11/2024) | (6178, 1/11/2024) | (6180, 1/11/2024) | (6181, 1/11/2024) | (6182, 1/11/2024) | (6183, 1/11/2024) | (6185, 1/11/2024) | (6186, 1/11/2024) | (6187, 1/11/2024) | (6723, 27/11/2024) | (6724, 27/11/2024) | (6725, 27/11/2024) | (6726, 27/11/2024) | (6727, 27/11/2024) | (6728, 27/11/2024) | (6729, 27/11/2024) | (6730, 27/11/2024) | (6731, 27/11/2024) | (6732, 27/11/2024) | (6733, 27/11/2024) | (6734, 27/11/2024) | (6748, 27/11/2024) | (6749, 27/11/2024) | (6750, 27/11/2024) | (7169, 19/12/2024) | (7215, 20/12/2024) | (7217, 20/12/2024) | (7218, 20/12/2024) | (7220, 20/12/2024) | (7222, 20/12/2024) | (7224, 20/12/2024) | (7225, 20/12/2024) | (7228, 20/12/2024) | (7229, 20/12/2024) | (7232, 20/12/2024) | (7236, 20/12/2024) | (7238, 20/12/2024) | (7321, 26/12/2024) | (7322, 26/12/2024) | (7323, 26/12/2024) | (7324, 26/12/2024) | (7325, 26/12/2024) | (7408, 31/12/2024) | (7413, 31/12/2024) | (7414, 31/12/2024) | (7415, 31/12/2024) | (7416, 31/12/2024) | (7417, 31/12/2024) | (7418, 31/12/2024) | (7419, 31/12/2024) | (7420, 31/12/2024) | (7421, 31/12/2024) | (7422, 31/12/2024) | (7423, 31/12/2024) | (7424, 31/12/2024) | (7425, 31/12/2024)</t>
  </si>
  <si>
    <t>(165, 31/01/2024) | (166, 31/01/2024) | (182, 31/01/2024) | (183, 31/01/2024) | (184, 31/01/2024) | (185, 31/01/2024) | (186, 31/01/2024) | (187, 31/01/2024) | (188, 31/01/2024) | (189, 31/01/2024) | (190, 31/01/2024) | (191, 31/01/2024) | (192, 31/01/2024) | (193, 31/01/2024) | (194, 31/01/2024) | (260, 31/12/2024) | (664, 29/02/2024) | (666, 29/02/2024) | (668, 29/02/2024) | (670, 29/02/2024) | (671, 29/02/2024) | (672, 29/02/2024) | (676, 29/02/2024) | (677, 29/02/2024) | (678, 29/02/2024) | (679, 29/02/2024) | (680, 29/02/2024) | (681, 29/02/2024) | (682, 29/02/2024) | (695, 29/02/2024) | (696, 29/02/2024) | (1208, 2/04/2024) | (1210, 2/04/2024) | (1211, 2/04/2024) | (1213, 2/04/2024) | (1214, 2/04/2024) | (1216, 2/04/2024) | (1218, 2/04/2024) | (1220, 2/04/2024) | (1221, 2/04/2024) | (1223, 2/04/2024) | (1226, 2/04/2024) | (1228, 2/04/2024) | (1230, 2/04/2024) | (2091, 30/04/2024) | (2093, 30/04/2024) | (2094, 30/04/2024) | (2096, 30/04/2024) | (2097, 30/04/2024) | (2099, 30/04/2024) | (2100, 30/04/2024) | (2101, 30/04/2024) | (2102, 30/04/2024) | (2105, 30/04/2024) | (2106, 30/04/2024) | (2107, 30/04/2024) | (2108, 30/04/2024) | (2125, 30/04/2024) | (2126, 30/04/2024) | (3153, 31/05/2024) | (3154, 31/05/2024) | (3155, 31/05/2024) | (3156, 31/05/2024) | (3157, 31/05/2024) | (3158, 31/05/2024) | (3159, 31/05/2024) | (3160, 31/05/2024) | (3161, 31/05/2024) | (3162, 31/05/2024) | (3163, 31/05/2024) | (3164, 31/05/2024) | (3165, 31/05/2024) | (3166, 31/05/2024) | (3192, 4/06/2024) | (4106, 28/06/2024) | (4107, 28/06/2024) | (4108, 28/06/2024) | (4109, 28/06/2024) | (4110, 28/06/2024) | (4111, 28/06/2024) | (4112, 28/06/2024) | (4113, 28/06/2024) | (4114, 28/06/2024) | (4115, 28/06/2024) | (4116, 28/06/2024) | (4117, 28/06/2024) | (4118, 28/06/2024) | (4126, 28/06/2024) | (5059, 30/07/2024) | (5061, 30/07/2024) | (5062, 30/07/2024) | (5063, 30/07/2024) | (5064, 30/07/2024) | (5066, 30/07/2024) | (5067, 30/07/2024) | (5070, 30/07/2024) | (5074, 31/07/2024) | (5075, 31/07/2024) | (5076, 31/07/2024) | (5077, 31/07/2024) | (5196, 2/08/2024) | (5197, 2/08/2024) | (5198, 2/08/2024) | (5199, 2/08/2024) | (5200, 2/08/2024) | (5201, 2/08/2024) | (5202, 2/08/2024) | (6177, 29/08/2024) | (6179, 29/08/2024) | (6180, 29/08/2024) | (6182, 29/08/2024) | (6183, 29/08/2024) | (6184, 29/08/2024) | (6185, 29/08/2024) | (6186, 29/08/2024) | (6187, 29/08/2024) | (6188, 29/08/2024) | (6189, 29/08/2024) | (6190, 29/08/2024) | (6245, 2/09/2024) | (6246, 2/09/2024) | (7079, 27/09/2024) | (7080, 27/09/2024) | (7081, 27/09/2024) | (7108, 30/09/2024) | (7109, 30/09/2024) | (7110, 30/09/2024) | (7111, 30/09/2024) | (7112, 30/09/2024) | (7113, 30/09/2024) | (7114, 30/09/2024) | (7116, 30/09/2024) | (7117, 30/09/2024) | (7118, 30/09/2024) | (7119, 30/09/2024) | (7120, 30/09/2024) | (8551, 5/11/2024) | (8552, 5/11/2024) | (8554, 5/11/2024) | (8555, 5/11/2024) | (8557, 5/11/2024) | (8558, 5/11/2024) | (8560, 5/11/2024) | (8562, 5/11/2024) | (8563, 5/11/2024) | (8564, 5/11/2024) | (8565, 5/11/2024) | (8566, 5/11/2024) | (8608, 6/11/2024) | (8609, 6/11/2024) | (8611, 6/11/2024) | (9392, 28/11/2024) | (9393, 28/11/2024) | (9394, 28/11/2024) | (9423, 29/11/2024) | (9424, 29/11/2024) | (9425, 29/11/2024) | (9426, 29/11/2024) | (9427, 29/11/2024) | (9428, 29/11/2024) | (9429, 29/11/2024) | (9430, 29/11/2024) | (9431, 29/11/2024) | (9432, 29/11/2024) | (9433, 29/11/2024) | (9434, 29/11/2024) | (11090, 26/12/2024) | (11091, 26/12/2024) | (11093, 26/12/2024) | (11094, 26/12/2024) | (11097, 26/12/2024) | (11099, 26/12/2024) | (11100, 26/12/2024) | (11101, 26/12/2024) | (11105, 26/12/2024) | (11108, 26/12/2024) | (11109, 26/12/2024) | (11111, 26/12/2024) | (11259, 27/12/2024) | (11260, 27/12/2024) | (11261, 27/12/2024) | (11262, 27/12/2024) | (11264, 27/12/2024) | (11596, 31/12/2024) | (11597, 31/12/2024) | (11598, 31/12/2024) | (11599, 31/12/2024) | (11600, 31/12/2024) | (11604, 31/12/2024) | (11605, 31/12/2024) | (11606, 31/12/2024) | (11607, 31/12/2024) | (11608, 31/12/2024) | (11609, 31/12/2024) | (11610, 31/12/2024) | (11617, 31/12/2024) | (11861, 19/12/2024)</t>
  </si>
  <si>
    <t>13949</t>
  </si>
  <si>
    <t>Aportes a cajas de compensación familiar</t>
  </si>
  <si>
    <t>(123, 31/01/2024)
(125, 31/01/2024)
(320, 28/02/2024)
(321, 28/02/2024)
(375, 4/03/2024)
(470, 22/03/2024)
(475, 1/04/2024)
(625, 30/04/2024)
(626, 30/04/2024)
(639, 3/05/2024)
(659, 10/05/2024)
(748, 30/05/2024)
(756, 31/05/2024)
(757, 31/05/2024)
(780, 12/06/2024)
(916, 21/06/2024)
(940, 26/06/2024)
(945, 27/06/2024)
(946, 28/06/2024)
(1010, 15/07/2024)
(1049, 29/07/2024)
(1073, 31/07/2024)
(1078, 1/08/2024)
(1182, 28/08/2024)
(1225, 30/08/2024)
(1226, 30/08/2024)
(1276, 13/09/2024)
(1308, 23/09/2024)
(1316, 25/09/2024)
(1353, 26/09/2024)
(1354, 26/09/2024)
(1378, 7/10/2024)
(1549, 1/11/2024)
(1550, 1/11/2024)
(1551, 1/11/2024)
(1558, 6/11/2024)
(1560, 6/11/2024)
(1613, 24/11/2024)
(1615, 24/11/2024)
(1661, 27/11/2024)
(1662, 27/11/2024)
(1663, 27/11/2024)
(1729, 13/12/2024)
(1730, 13/12/2024)
(1731, 13/12/2024)
(1776, 20/12/2024)
(1789, 26/12/2024)
(1790, 26/12/2024)
(1792, 26/12/2024)
(1804, 30/12/2024)
(1805, 30/12/2024)
(1808, 31/12/2024)</t>
  </si>
  <si>
    <t>(283, 31/01/2024) | (306, 31/01/2024) | (312, 31/01/2024) | (918, 28/02/2024) | (927, 28/02/2024) | (935, 28/02/2024) | (993, 4/03/2024) | (1551, 22/03/2024) | (1561, 22/03/2024) | (1598, 1/04/2024) | (2070, 30/04/2024) | (2076, 30/04/2024) | (2084, 30/04/2024) | (2159, 3/05/2024) | (2283, 10/05/2024) | (2656, 30/05/2024) | (2701, 30/05/2024) | (2724, 31/05/2024) | (2730, 31/05/2024) | (2839, 12/06/2024) | (3089, 21/06/2024) | (3186, 27/06/2024) | (3220, 27/06/2024) | (3228, 27/06/2024) | (3261, 28/06/2024) | (3642, 23/07/2024) | (3771, 30/07/2024) | (3874, 31/07/2024) | (3879, 31/07/2024) | (3903, 1/08/2024) | (4497, 28/08/2024) | (4538, 29/08/2024) | (4616, 30/08/2024) | (4624, 30/08/2024) | (4850, 13/09/2024) | (4989, 23/09/2024) | (5119, 26/09/2024) | (5126, 26/09/2024) | (5134, 26/09/2024) | (5148, 26/09/2024) | (5416, 7/10/2024) | (6148, 1/11/2024) | (6156, 1/11/2024) | (6189, 1/11/2024) | (6196, 1/11/2024) | (6249, 6/11/2024) | (6260, 6/11/2024) | (6564, 24/11/2024) | (6570, 24/11/2024) | (6735, 27/11/2024) | (6741, 27/11/2024) | (6751, 27/11/2024) | (6762, 28/11/2024) | (7074, 13/12/2024) | (7079, 13/12/2024) | (7086, 13/12/2024) | (7241, 20/12/2024) | (7305, 24/12/2024) | (7326, 26/12/2024) | (7332, 26/12/2024) | (7339, 26/12/2024) | (7382, 30/12/2024) | (7387, 30/12/2024) | (7426, 31/12/2024)</t>
  </si>
  <si>
    <t>(167, 31/01/2024) | (173, 31/01/2024) | (195, 31/01/2024) | (683, 29/02/2024) | (689, 29/02/2024) | (697, 29/02/2024) | (787, 5/03/2024) | (1232, 2/04/2024) | (1239, 2/04/2024) | (1260, 2/04/2024) | (2109, 30/04/2024) | (2119, 30/04/2024) | (2127, 30/04/2024) | (2234, 6/05/2024) | (2433, 14/05/2024) | (3082, 30/05/2024) | (3167, 31/05/2024) | (3193, 4/06/2024) | (3199, 4/06/2024) | (3422, 14/06/2024) | (3877, 24/06/2024) | (4031, 28/06/2024) | (4119, 28/06/2024) | (4128, 28/06/2024) | (4137, 28/06/2024) | (4869, 25/07/2024) | (5078, 31/07/2024) | (5140, 1/08/2024) | (5146, 1/08/2024) | (5203, 2/08/2024) | (6191, 29/08/2024) | (6202, 30/08/2024) | (6247, 2/09/2024) | (6635, 16/09/2024) | (6925, 25/09/2024) | (7082, 27/09/2024) | (7088, 27/09/2024) | (7121, 30/09/2024) | (7129, 30/09/2024) | (7594, 8/10/2024) | (7884, 2/09/2024) | (8540, 5/11/2024) | (8567, 5/11/2024) | (8612, 6/11/2024) | (8622, 6/11/2024) | (8685, 7/11/2024) | (8699, 7/11/2024) | (9395, 28/11/2024) | (9403, 28/11/2024) | (9435, 29/11/2024) | (9441, 29/11/2024) | (10321, 25/11/2024) | (10326, 25/11/2024) | (10333, 17/12/2024) | (10338, 17/12/2024) | (10344, 17/12/2024) | (11070, 26/12/2024) | (11114, 26/12/2024) | (11248, 27/12/2024) | (11267, 27/12/2024) | (11571, 31/12/2024) | (11577, 31/12/2024) | (11611, 31/12/2024) | (11844, 27/12/2024)</t>
  </si>
  <si>
    <t>13950</t>
  </si>
  <si>
    <t>Aportes generales al sistema de riesgos laborales</t>
  </si>
  <si>
    <t>(123, 31/01/2024)
(125, 31/01/2024)
(320, 28/02/2024)
(321, 28/02/2024)
(470, 22/03/2024)
(625, 30/04/2024)
(626, 30/04/2024)
(748, 30/05/2024)
(756, 31/05/2024)
(940, 26/06/2024)
(945, 27/06/2024)
(1049, 29/07/2024)
(1078, 1/08/2024)
(1182, 28/08/2024)
(1225, 30/08/2024)
(1316, 25/09/2024)
(1354, 26/09/2024)
(1549, 1/11/2024)
(1551, 1/11/2024)
(1661, 27/11/2024)
(1663, 27/11/2024)
(1776, 20/12/2024)
(1789, 26/12/2024)
(1808, 31/12/2024)</t>
  </si>
  <si>
    <t>(284, 31/01/2024) | (307, 31/01/2024) | (920, 28/02/2024) | (936, 28/02/2024) | (1553, 22/03/2024) | (2071, 30/04/2024) | (2085, 30/04/2024) | (2702, 30/05/2024) | (2725, 31/05/2024) | (3221, 27/06/2024) | (3229, 27/06/2024) | (3772, 30/07/2024) | (3905, 1/08/2024) | (4498, 28/08/2024) | (4618, 30/08/2024) | (5121, 26/09/2024) | (5149, 26/09/2024) | (6149, 1/11/2024) | (6191, 1/11/2024) | (6736, 27/11/2024) | (6752, 27/11/2024) | (7245, 20/12/2024) | (7327, 26/12/2024) | (7427, 31/12/2024)</t>
  </si>
  <si>
    <t>(168, 31/01/2024) | (196, 31/01/2024) | (684, 29/02/2024) | (698, 29/02/2024) | (1234, 2/04/2024) | (2111, 30/04/2024) | (2128, 30/04/2024) | (3168, 31/05/2024) | (3194, 4/06/2024) | (4120, 28/06/2024) | (4129, 28/06/2024) | (5079, 31/07/2024) | (5204, 2/08/2024) | (6192, 29/08/2024) | (6248, 2/09/2024) | (7083, 27/09/2024) | (7122, 30/09/2024) | (8568, 5/11/2024) | (8614, 6/11/2024) | (9396, 28/11/2024) | (9436, 29/11/2024) | (11116, 26/12/2024) | (11269, 27/12/2024) | (11612, 31/12/2024)</t>
  </si>
  <si>
    <t>13952</t>
  </si>
  <si>
    <t>Aportes al SENA</t>
  </si>
  <si>
    <t>(285, 31/01/2024) | (308, 31/01/2024) | (313, 31/01/2024) | (923, 28/02/2024) | (928, 28/02/2024) | (937, 28/02/2024) | (994, 4/03/2024) | (1557, 22/03/2024) | (1564, 22/03/2024) | (1599, 1/04/2024) | (2073, 30/04/2024) | (2077, 30/04/2024) | (2086, 30/04/2024) | (2160, 3/05/2024) | (2284, 10/05/2024) | (2657, 30/05/2024) | (2703, 30/05/2024) | (2726, 31/05/2024) | (2731, 31/05/2024) | (2840, 12/06/2024) | (3090, 21/06/2024) | (3187, 27/06/2024) | (3222, 27/06/2024) | (3230, 27/06/2024) | (3263, 28/06/2024) | (3643, 23/07/2024) | (3774, 30/07/2024) | (3875, 31/07/2024) | (3880, 31/07/2024) | (3906, 1/08/2024) | (4500, 28/08/2024) | (4539, 29/08/2024) | (4619, 30/08/2024) | (4626, 30/08/2024) | (4851, 13/09/2024) | (4990, 23/09/2024) | (5122, 26/09/2024) | (5128, 26/09/2024) | (5135, 26/09/2024) | (5150, 26/09/2024) | (5417, 7/10/2024) | (6150, 1/11/2024) | (6157, 1/11/2024) | (6192, 1/11/2024) | (6197, 1/11/2024) | (6250, 6/11/2024) | (6261, 6/11/2024) | (6565, 24/11/2024) | (6571, 24/11/2024) | (6737, 27/11/2024) | (6742, 27/11/2024) | (6753, 27/11/2024) | (6763, 28/11/2024) | (7075, 13/12/2024) | (7081, 15/12/2024) | (7087, 13/12/2024) | (7249, 20/12/2024) | (7306, 24/12/2024) | (7328, 26/12/2024) | (7333, 26/12/2024) | (7340, 26/12/2024) | (7383, 30/12/2024) | (7388, 30/12/2024) | (7428, 31/12/2024)</t>
  </si>
  <si>
    <t>(169, 31/01/2024) | (174, 31/01/2024) | (197, 31/01/2024) | (686, 29/02/2024) | (690, 29/02/2024) | (699, 29/02/2024) | (788, 5/03/2024) | (1236, 2/04/2024) | (1241, 2/04/2024) | (1262, 2/04/2024) | (2113, 30/04/2024) | (2120, 30/04/2024) | (2129, 30/04/2024) | (2235, 6/05/2024) | (2434, 14/05/2024) | (3083, 30/05/2024) | (3169, 31/05/2024) | (3195, 4/06/2024) | (3200, 4/06/2024) | (3423, 14/06/2024) | (3878, 24/06/2024) | (4032, 28/06/2024) | (4121, 28/06/2024) | (4130, 28/06/2024) | (4139, 28/06/2024) | (4870, 25/07/2024) | (5081, 31/07/2024) | (5141, 1/08/2024) | (5147, 1/08/2024) | (5205, 2/08/2024) | (6193, 29/08/2024) | (6203, 30/08/2024) | (6249, 2/09/2024) | (6636, 16/09/2024) | (6926, 25/09/2024) | (7084, 27/09/2024) | (7089, 27/09/2024) | (7123, 30/09/2024) | (7130, 30/09/2024) | (7595, 8/10/2024) | (7885, 2/09/2024) | (8541, 5/11/2024) | (8569, 5/11/2024) | (8615, 6/11/2024) | (8623, 6/11/2024) | (8686, 7/11/2024) | (8700, 7/11/2024) | (9397, 28/11/2024) | (9404, 28/11/2024) | (9437, 29/11/2024) | (9442, 29/11/2024) | (10322, 25/11/2024) | (10327, 25/11/2024) | (10334, 17/12/2024) | (10339, 17/12/2024) | (10345, 17/12/2024) | (11072, 26/12/2024) | (11118, 26/12/2024) | (11249, 27/12/2024) | (11271, 27/12/2024) | (11572, 31/12/2024) | (11578, 31/12/2024) | (11613, 31/12/2024) | (11845, 27/12/2024)</t>
  </si>
  <si>
    <t>13951</t>
  </si>
  <si>
    <t>Aportes al ICBF</t>
  </si>
  <si>
    <t>(286, 31/01/2024) | (309, 31/01/2024) | (314, 31/01/2024) | (921, 28/02/2024) | (929, 28/02/2024) | (938, 28/02/2024) | (996, 4/03/2024) | (1555, 22/03/2024) | (1562, 22/03/2024) | (1600, 1/04/2024) | (2072, 30/04/2024) | (2078, 30/04/2024) | (2087, 30/04/2024) | (2161, 3/05/2024) | (2285, 10/05/2024) | (2658, 30/05/2024) | (2704, 30/05/2024) | (2727, 31/05/2024) | (2732, 31/05/2024) | (2841, 12/06/2024) | (3091, 21/06/2024) | (3188, 27/06/2024) | (3223, 27/06/2024) | (3231, 27/06/2024) | (3264, 28/06/2024) | (3644, 23/07/2024) | (3773, 30/07/2024) | (3876, 31/07/2024) | (3881, 31/07/2024) | (3907, 1/08/2024) | (4501, 28/08/2024) | (4540, 29/08/2024) | (4621, 30/08/2024) | (4627, 30/08/2024) | (4852, 13/09/2024) | (4991, 23/09/2024) | (5123, 26/09/2024) | (5129, 26/09/2024) | (5136, 26/09/2024) | (5151, 26/09/2024) | (5419, 7/10/2024) | (6151, 1/11/2024) | (6159, 1/11/2024) | (6193, 1/11/2024) | (6198, 1/11/2024) | (6251, 6/11/2024) | (6262, 6/11/2024) | (6566, 24/11/2024) | (6573, 24/11/2024) | (6738, 27/11/2024) | (6743, 27/11/2024) | (6754, 27/11/2024) | (6764, 28/11/2024) | (7076, 13/12/2024) | (7082, 13/12/2024) | (7088, 13/12/2024) | (7252, 20/12/2024) | (7307, 24/12/2024) | (7329, 26/12/2024) | (7334, 26/12/2024) | (7341, 26/12/2024) | (7384, 30/12/2024) | (7389, 30/12/2024) | (7429, 31/12/2024)</t>
  </si>
  <si>
    <t>(170, 31/01/2024) | (175, 31/01/2024) | (198, 31/01/2024) | (685, 29/02/2024) | (691, 29/02/2024) | (700, 29/02/2024) | (789, 5/03/2024) | (1235, 2/04/2024) | (1240, 2/04/2024) | (1263, 2/04/2024) | (2112, 30/04/2024) | (2121, 30/04/2024) | (2131, 30/04/2024) | (2236, 6/05/2024) | (2435, 14/05/2024) | (3084, 30/05/2024) | (3170, 31/05/2024) | (3196, 4/06/2024) | (3201, 4/06/2024) | (3424, 14/06/2024) | (3879, 24/06/2024) | (4033, 28/06/2024) | (4122, 28/06/2024) | (4131, 28/06/2024) | (4140, 28/06/2024) | (4871, 25/07/2024) | (5080, 31/07/2024) | (5142, 1/08/2024) | (5148, 1/08/2024) | (5206, 2/08/2024) | (6194, 29/08/2024) | (6204, 30/08/2024) | (6250, 2/09/2024) | (6637, 16/09/2024) | (6927, 25/09/2024) | (7085, 27/09/2024) | (7090, 27/09/2024) | (7124, 30/09/2024) | (7131, 30/09/2024) | (7596, 8/10/2024) | (7886, 2/09/2024) | (8542, 5/11/2024) | (8570, 5/11/2024) | (8617, 6/11/2024) | (8625, 6/11/2024) | (8687, 7/11/2024) | (8701, 7/11/2024) | (9398, 28/11/2024) | (9405, 28/11/2024) | (9438, 29/11/2024) | (9443, 29/11/2024) | (10323, 25/11/2024) | (10328, 25/11/2024) | (10335, 17/12/2024) | (10340, 17/12/2024) | (10347, 17/12/2024) | (11074, 26/12/2024) | (11121, 26/12/2024) | (11250, 27/12/2024) | (11272, 27/12/2024) | (11573, 31/12/2024) | (11579, 31/12/2024) | (11614, 31/12/2024) | (11846, 27/12/2024)</t>
  </si>
  <si>
    <t>13953</t>
  </si>
  <si>
    <t>Aportes a la ESAP</t>
  </si>
  <si>
    <t>(287, 31/01/2024) | (310, 31/01/2024) | (315, 31/01/2024) | (924, 28/02/2024) | (930, 28/02/2024) | (939, 28/02/2024) | (997, 4/03/2024) | (1559, 22/03/2024) | (1565, 22/03/2024) | (1601, 1/04/2024) | (2074, 30/04/2024) | (2079, 30/04/2024) | (2088, 30/04/2024) | (2162, 3/05/2024) | (2286, 10/05/2024) | (2659, 30/05/2024) | (2705, 30/05/2024) | (2728, 31/05/2024) | (2733, 31/05/2024) | (2842, 12/06/2024) | (3092, 21/06/2024) | (3189, 27/06/2024) | (3224, 27/06/2024) | (3232, 27/06/2024) | (3266, 28/06/2024) | (3645, 23/07/2024) | (3775, 30/07/2024) | (3877, 31/07/2024) | (3882, 31/07/2024) | (3908, 1/08/2024) | (4503, 28/08/2024) | (4541, 29/08/2024) | (4622, 30/08/2024) | (4628, 30/08/2024) | (4853, 13/09/2024) | (4992, 23/09/2024) | (5124, 26/09/2024) | (5130, 26/09/2024) | (5137, 26/09/2024) | (5152, 26/09/2024) | (5420, 7/10/2024) | (6152, 1/11/2024) | (6160, 1/11/2024) | (6194, 1/11/2024) | (6199, 1/11/2024) | (6252, 6/11/2024) | (6263, 6/11/2024) | (6567, 24/11/2024) | (6574, 24/11/2024) | (6739, 27/11/2024) | (6744, 27/11/2024) | (6755, 27/11/2024) | (6765, 28/11/2024) | (7077, 13/12/2024) | (7083, 13/12/2024) | (7089, 13/12/2024) | (7254, 20/12/2024) | (7308, 24/12/2024) | (7330, 26/12/2024) | (7335, 26/12/2024) | (7342, 26/12/2024) | (7385, 30/12/2024) | (7390, 30/12/2024) | (7430, 31/12/2024)</t>
  </si>
  <si>
    <t>(171, 31/01/2024) | (176, 31/01/2024) | (199, 31/01/2024) | (687, 29/02/2024) | (692, 29/02/2024) | (701, 29/02/2024) | (790, 5/03/2024) | (1237, 2/04/2024) | (1242, 2/04/2024) | (1265, 2/04/2024) | (2116, 30/04/2024) | (2122, 30/04/2024) | (2132, 30/04/2024) | (2237, 6/05/2024) | (2436, 14/05/2024) | (3085, 30/05/2024) | (3171, 31/05/2024) | (3197, 4/06/2024) | (3202, 4/06/2024) | (3425, 14/06/2024) | (3880, 24/06/2024) | (4034, 28/06/2024) | (4123, 28/06/2024) | (4132, 28/06/2024) | (4142, 28/06/2024) | (4872, 25/07/2024) | (5082, 31/07/2024) | (5143, 1/08/2024) | (5149, 1/08/2024) | (5207, 2/08/2024) | (6196, 29/08/2024) | (6205, 30/08/2024) | (6251, 2/09/2024) | (6638, 16/09/2024) | (6928, 25/09/2024) | (7086, 27/09/2024) | (7091, 27/09/2024) | (7126, 30/09/2024) | (7132, 30/09/2024) | (7597, 8/10/2024) | (7887, 2/09/2024) | (8543, 5/11/2024) | (8571, 5/11/2024) | (8619, 6/11/2024) | (8626, 6/11/2024) | (8688, 7/11/2024) | (8702, 7/11/2024) | (9399, 28/11/2024) | (9406, 28/11/2024) | (9439, 29/11/2024) | (9444, 29/11/2024) | (10324, 25/11/2024) | (10329, 25/11/2024) | (10336, 17/12/2024) | (10341, 17/12/2024) | (10348, 17/12/2024) | (11076, 26/12/2024) | (11123, 26/12/2024) | (11252, 27/12/2024) | (11274, 27/12/2024) | (11574, 31/12/2024) | (11580, 31/12/2024) | (11615, 31/12/2024) | (11847, 27/12/2024)</t>
  </si>
  <si>
    <t>13954</t>
  </si>
  <si>
    <t>Aportes a escuelas industriales e institutos técnicos</t>
  </si>
  <si>
    <t>(288, 31/01/2024) | (311, 31/01/2024) | (316, 31/01/2024) | (926, 28/02/2024) | (931, 28/02/2024) | (940, 28/02/2024) | (999, 4/03/2024) | (1560, 22/03/2024) | (1567, 22/03/2024) | (1602, 1/04/2024) | (2075, 30/04/2024) | (2080, 30/04/2024) | (2089, 30/04/2024) | (2163, 3/05/2024) | (2287, 10/05/2024) | (2660, 30/05/2024) | (2706, 30/05/2024) | (2729, 31/05/2024) | (2734, 31/05/2024) | (2843, 12/06/2024) | (3093, 21/06/2024) | (3190, 27/06/2024) | (3225, 27/06/2024) | (3233, 27/06/2024) | (3267, 28/06/2024) | (3646, 23/07/2024) | (3776, 30/07/2024) | (3878, 31/07/2024) | (3883, 31/07/2024) | (3910, 1/08/2024) | (4504, 28/08/2024) | (4542, 29/08/2024) | (4623, 30/08/2024) | (4629, 30/08/2024) | (4854, 13/09/2024) | (4993, 23/09/2024) | (5125, 26/09/2024) | (5132, 26/09/2024) | (5138, 26/09/2024) | (5153, 26/09/2024) | (5421, 7/10/2024) | (6154, 1/11/2024) | (6161, 1/11/2024) | (6195, 1/11/2024) | (6200, 1/11/2024) | (6253, 6/11/2024) | (6264, 6/11/2024) | (6568, 24/11/2024) | (6575, 24/11/2024) | (6740, 27/11/2024) | (6745, 27/11/2024) | (6756, 27/11/2024) | (6766, 28/11/2024) | (7078, 13/12/2024) | (7084, 13/12/2024) | (7090, 13/12/2024) | (7257, 20/12/2024) | (7309, 24/12/2024) | (7331, 26/12/2024) | (7336, 26/12/2024) | (7343, 26/12/2024) | (7386, 30/12/2024) | (7391, 30/12/2024) | (7431, 31/12/2024)</t>
  </si>
  <si>
    <t>(172, 31/01/2024) | (177, 31/01/2024) | (200, 31/01/2024) | (688, 29/02/2024) | (693, 29/02/2024) | (791, 5/03/2024) | (929, 29/02/2024) | (1238, 2/04/2024) | (1243, 2/04/2024) | (1267, 2/04/2024) | (2117, 30/04/2024) | (2123, 30/04/2024) | (2133, 30/04/2024) | (2238, 6/05/2024) | (2437, 14/05/2024) | (3086, 30/05/2024) | (3172, 31/05/2024) | (3198, 4/06/2024) | (3203, 4/06/2024) | (3426, 14/06/2024) | (3881, 24/06/2024) | (4035, 28/06/2024) | (4124, 28/06/2024) | (4133, 28/06/2024) | (4143, 28/06/2024) | (4873, 25/07/2024) | (5083, 31/07/2024) | (5144, 1/08/2024) | (5150, 1/08/2024) | (5208, 2/08/2024) | (6197, 29/08/2024) | (6207, 30/08/2024) | (6252, 2/09/2024) | (6639, 16/09/2024) | (6929, 25/09/2024) | (7087, 27/09/2024) | (7092, 27/09/2024) | (7127, 30/09/2024) | (7133, 30/09/2024) | (7599, 8/10/2024) | (7888, 2/09/2024) | (8544, 5/11/2024) | (8572, 5/11/2024) | (8620, 6/11/2024) | (8628, 6/11/2024) | (8689, 7/11/2024) | (8703, 7/11/2024) | (9400, 28/11/2024) | (9407, 28/11/2024) | (9440, 29/11/2024) | (9445, 29/11/2024) | (10325, 25/11/2024) | (10330, 25/11/2024) | (10337, 17/12/2024) | (10343, 17/12/2024) | (10349, 17/12/2024) | (11078, 26/12/2024) | (11124, 26/12/2024) | (11253, 27/12/2024) | (11276, 27/12/2024) | (11575, 31/12/2024) | (11581, 31/12/2024) | (11616, 31/12/2024) | (11848, 27/12/2024)</t>
  </si>
  <si>
    <t>13939</t>
  </si>
  <si>
    <t>2.3.1.01.01.001.10</t>
  </si>
  <si>
    <t>Viáticos de los funcionarios en comisión</t>
  </si>
  <si>
    <t>(126, 31/01/2024)
(1033, 22/07/2024)
(1195, 29/08/2024)
(1430, 18/10/2024)
(1585, 18/11/2024)</t>
  </si>
  <si>
    <t>(387, 6/02/2024) | (392, 7/02/2024) | (393, 7/02/2024) | (394, 7/02/2024) | (423, 8/02/2024) | (424, 8/02/2024) | (425, 8/02/2024) | (438, 9/02/2024) | (439, 9/02/2024) | (440, 9/02/2024) | (455, 12/02/2024) | (456, 12/02/2024) | (457, 12/02/2024) | (501, 13/02/2024) | (575, 16/02/2024) | (576, 16/02/2024) | (577, 16/02/2024) | (578, 16/02/2024) | (579, 16/02/2024) | (580, 16/02/2024) | (581, 16/02/2024) | (582, 16/02/2024) | (583, 16/02/2024) | (584, 16/02/2024) | (616, 21/02/2024) | (617, 21/02/2024) | (758, 23/02/2024) | (759, 23/02/2024) | (832, 28/02/2024) | (833, 28/02/2024) | (834, 28/02/2024) | (835, 28/02/2024) | (836, 28/02/2024) | (837, 28/02/2024) | (838, 28/02/2024) | (970, 1/03/2024) | (971, 1/03/2024) | (972, 1/03/2024) | (973, 1/03/2024) | (974, 1/03/2024) | (1012, 5/03/2024) | (1013, 5/03/2024) | (1014, 5/03/2024) | (1015, 5/03/2024) | (1016, 5/03/2024) | (1017, 5/03/2024) | (1018, 5/03/2024) | (1019, 5/03/2024) | (1020, 5/03/2024) | (1021, 5/03/2024) | (1042, 6/03/2024) | (1094, 11/03/2024) | (1121, 11/03/2024) | (1122, 11/03/2024) | (1123, 11/03/2024) | (1124, 11/03/2024) | (1125, 11/03/2024) | (1126, 11/03/2024) | (1127, 11/03/2024) | (1147, 12/03/2024) | (1239, 15/03/2024) | (1241, 15/03/2024) | (1242, 15/03/2024) | (1243, 15/03/2024) | (1294, 15/03/2024) | (1295, 15/03/2024) | (1296, 15/03/2024) | (1297, 15/03/2024) | (1298, 15/03/2024) | (1299, 15/03/2024) | (1300, 15/03/2024) | (1301, 15/03/2024) | (1322, 18/03/2024) | (1324, 18/03/2024) | (1329, 18/03/2024) | (1399, 20/03/2024) | (1400, 20/03/2024) | (1401, 20/03/2024) | (1509, 22/03/2024) | (1511, 22/03/2024) | (1512, 23/03/2024) | (1513, 22/03/2024) | (1625, 2/04/2024) | (1709, 5/04/2024) | (1710, 5/04/2024) | (1711, 5/04/2024) | (1712, 5/04/2024) | (1713, 5/04/2024) | (1714, 5/04/2024) | (1715, 5/04/2024) | (1776, 10/04/2024) | (1777, 10/04/2024) | (1778, 10/04/2024) | (1779, 10/04/2024) | (1780, 10/04/2024) | (1821, 12/04/2024) | (1822, 12/04/2024) | (1823, 12/04/2024) | (1858, 17/04/2024) | (1874, 19/04/2024) | (1875, 19/04/2024) | (1876, 19/04/2024) | (1877, 19/04/2024) | (1919, 23/04/2024) | (1920, 23/04/2024) | (1921, 23/04/2024) | (1922, 23/04/2024) | (1923, 23/04/2024) | (1924, 23/04/2024) | (1925, 23/04/2024) | (1926, 23/04/2024) | (1927, 23/04/2024) | (1951, 24/04/2024) | (1952, 24/04/2024) | (1953, 24/04/2024) | (2138, 2/05/2024) | (2164, 3/05/2024) | (2165, 3/05/2024) | (2167, 3/05/2024) | (2168, 3/05/2024) | (2169, 3/05/2024) | (2171, 3/05/2024) | (2172, 3/05/2024) | (2173, 3/05/2024) | (2174, 3/05/2024) | (2175, 3/05/2024) | (2177, 3/05/2024) | (2222, 7/05/2024) | (2225, 7/05/2024) | (2231, 8/05/2024) | (2232, 8/05/2024) | (2255, 8/05/2024) | (2256, 8/05/2024) | (2257, 8/05/2024) | (2258, 8/05/2024) | (2259, 8/05/2024) | (2288, 10/05/2024) | (2289, 10/05/2024) | (2290, 10/05/2024) | (2291, 10/05/2024) | (2293, 14/05/2024) | (2296, 14/05/2024) | (2297, 14/05/2024) | (2300, 14/05/2024) | (2302, 14/05/2024) | (2303, 14/05/2024) | (2304, 14/05/2024) | (2305, 14/05/2024) | (2306, 14/05/2024) | (2307, 14/05/2024) | (2320, 14/05/2024) | (2321, 14/05/2024) | (2322, 14/05/2024) | (2323, 14/05/2024) | (2324, 14/05/2024) | (2335, 15/05/2024) | (2336, 15/05/2024) | (2337, 15/05/2024) | (2338, 15/05/2024) | (2339, 15/05/2024) | (2353, 16/05/2024) | (2354, 16/05/2024) | (2355, 16/05/2024) | (2356, 16/05/2024) | (2357, 16/05/2024) | (2360, 16/05/2024) | (2413, 20/05/2024) | (2414, 20/05/2024) | (2415, 20/05/2024) | (2416, 20/05/2024) | (2417, 20/05/2024) | (2430, 20/05/2024) | (2431, 20/05/2024) | (2462, 22/05/2024) | (2465, 22/05/2024) | (2488, 23/05/2024) | (2489, 23/05/2024) | (2490, 23/05/2024) | (2491, 23/05/2024) | (2492, 23/05/2024) | (2493, 23/05/2024) | (2494, 23/05/2024) | (2495, 23/05/2024) | (2587, 28/05/2024) | (2588, 28/05/2024) | (2589, 28/05/2024) | (2590, 28/05/2024) | (2591, 28/05/2024) | (2592, 28/05/2024) | (2607, 29/05/2024) | (2608, 29/05/2024) | (2609, 29/05/2024) | (2610, 29/05/2024) | (2616, 29/05/2024) | (2617, 29/05/2024) | (2618, 29/05/2024) | (2720, 31/05/2024) | (2799, 7/06/2024) | (2826, 12/06/2024) | (2827, 12/06/2024) | (2828, 12/06/2024) | (2850, 13/06/2024) | (2852, 13/06/2024) | (2855, 13/06/2024) | (2857, 13/06/2024) | (2858, 13/06/2024) | (2956, 18/06/2024) | (2958, 18/06/2024) | (3180, 27/06/2024) | (3181, 27/06/2024) | (3182, 27/06/2024) | (3183, 27/06/2024) | (3184, 27/06/2024) | (3185, 27/06/2024) | (3337, 4/07/2024) | (3340, 4/07/2024) | (3368, 5/07/2024) | (3369, 5/07/2024) | (3370, 5/07/2024) | (3371, 5/07/2024) | (3423, 10/07/2024) | (3424, 10/07/2024) | (3473, 15/07/2024) | (3490, 16/07/2024) | (3491, 16/07/2024) | (3492, 16/07/2024) | (3493, 16/07/2024) | (3494, 16/07/2024) | (3495, 16/07/2024) | (3496, 16/07/2024) | (3497, 16/07/2024) | (3608, 19/07/2024) | (3609, 19/07/2024) | (3610, 19/07/2024) | (3611, 19/07/2024) | (3612, 19/07/2024) | (3613, 19/07/2024) | (3614, 19/07/2024) | (3615, 19/07/2024) | (3616, 19/07/2024) | (3654, 24/07/2024) | (3655, 24/07/2024) | (3657, 24/07/2024) | (3658, 24/07/2024) | (3659, 24/07/2024) | (3671, 25/07/2024) | (3672, 25/07/2024) | (3673, 25/07/2024) | (3674, 25/07/2024) | (3675, 25/07/2024) | (3676, 25/07/2024) | (3677, 25/07/2024) | (3678, 25/07/2024) | (3679, 25/07/2024) | (3680, 25/07/2024) | (3681, 25/07/2024) | (3682, 25/07/2024) | (3683, 25/07/2024) | (3684, 25/07/2024) | (3685, 25/07/2024) | (3686, 25/07/2024) | (3687, 25/07/2024) | (3688, 25/07/2024) | (3689, 25/07/2024) | (3690, 25/07/2024) | (3691, 25/07/2024) | (3692, 25/07/2024) | (3693, 25/07/2024) | (3694, 25/07/2024) | (3695, 25/07/2024) | (3696, 25/07/2024) | (3697, 25/07/2024) | (3698, 25/07/2024) | (3699, 25/07/2024) | (3700, 25/07/2024) | (3701, 25/07/2024) | (3702, 25/07/2024) | (3703, 25/07/2024) | (3704, 25/07/2024) | (3705, 25/07/2024) | (3706, 25/07/2024) | (3707, 25/07/2024) | (3708, 25/07/2024) | (3709, 25/07/2024) | (3710, 25/07/2024) | (3735, 26/07/2024) | (3736, 26/07/2024) | (3744, 29/07/2024) | (3745, 29/07/2024) | (3746, 29/07/2024) | (3750, 30/07/2024) | (3751, 30/07/2024) | (3752, 30/07/2024) | (3819, 31/07/2024) | (3820, 31/07/2024) | (3821, 31/07/2024) | (3823, 31/07/2024) | (3826, 31/07/2024) | (3827, 31/07/2024) | (3828, 31/07/2024) | (3830, 31/07/2024) | (3831, 31/07/2024) | (3832, 31/07/2024) | (3833, 31/07/2024) | (3834, 31/07/2024) | (3836, 31/07/2024) | (3837, 31/07/2024) | (3838, 31/07/2024) | (3839, 31/07/2024) | (3841, 31/07/2024) | (3842, 31/07/2024) | (3843, 31/07/2024) | (3844, 31/07/2024) | (3845, 31/07/2024) | (3846, 31/07/2024) | (3847, 31/07/2024) | (3848, 31/07/2024) | (3849, 31/07/2024) | (3850, 31/07/2024) | (3851, 31/07/2024) | (3852, 31/07/2024) | (3853, 31/07/2024) | (3854, 31/07/2024) | (3855, 31/07/2024) | (3856, 31/07/2024) | (3857, 31/07/2024) | (3858, 31/07/2024) | (3859, 31/07/2024) | (3860, 31/07/2024) | (3861, 31/07/2024) | (3862, 31/07/2024) | (3863, 31/07/2024) | (3864, 31/07/2024) | (3865, 31/07/2024) | (3866, 31/07/2024) | (3867, 31/07/2024) | (3868, 31/07/2024) | (3869, 31/07/2024) | (3870, 31/07/2024) | (3871, 31/07/2024) | (3872, 31/07/2024) | (3873, 31/07/2024) | (3914, 1/08/2024) | (3950, 2/08/2024) | (3952, 2/08/2024) | (3955, 2/08/2024) | (3957, 2/08/2024) | (4003, 5/08/2024) | (4004, 5/08/2024) | (4005, 5/08/2024) | (4006, 5/08/2024) | (4007, 5/08/2024) | (4008, 5/08/2024) | (4009, 5/08/2024) | (4010, 5/08/2024) | (4016, 6/08/2024) | (4017, 6/08/2024) | (4018, 6/08/2024) | (4058, 8/08/2024) | (4059, 8/08/2024) | (4061, 8/08/2024) | (4062, 8/08/2024) | (4063, 8/08/2024) | (4064, 8/08/2024) | (4065, 8/08/2024) | (4067, 8/08/2024) | (4068, 8/08/2024) | (4097, 9/08/2024) | (4099, 9/08/2024) | (4100, 9/08/2024) | (4102, 9/08/2024) | (4104, 9/08/2024) | (4105, 9/08/2024) | (4106, 9/08/2024) | (4108, 9/08/2024) | (4109, 9/08/2024) | (4110, 9/08/2024) | (4117, 12/08/2024) | (4118, 12/08/2024) | (4119, 12/08/2024) | (4120, 12/08/2024) | (4121, 12/08/2024) | (4122, 12/08/2024) | (4124, 13/08/2024) | (4126, 13/08/2024) | (4127, 13/08/2024) | (4128, 13/08/2024) | (4129, 13/08/2024) | (4131, 13/08/2024) | (4132, 13/08/2024) | (4133, 13/08/2024) | (4134, 13/08/2024) | (4138, 13/08/2024) | (4140, 13/08/2024) | (4143, 13/08/2024) | (4144, 13/08/2024) | (4145, 13/08/2024) | (4146, 13/08/2024) | (4147, 13/08/2024) | (4148, 13/08/2024) | (4199, 15/08/2024) | (4201, 15/08/2024) | (4202, 15/08/2024) | (4204, 15/08/2024) | (4206, 15/08/2024) | (4208, 15/08/2024) | (4209, 15/08/2024) | (4211, 15/08/2024) | (4216, 15/08/2024) | (4217, 16/08/2024) | (4218, 15/08/2024) | (4219, 15/08/2024) | (4220, 15/08/2024) | (4221, 15/08/2024) | (4222, 15/08/2024) | (4223, 15/08/2024) | (4234, 16/08/2024) | (4235, 16/08/2024) | (4237, 16/08/2024) | (4240, 16/08/2024) | (4241, 16/08/2024) | (4242, 16/08/2024) | (4244, 16/08/2024) | (4270, 20/08/2024) | (4289, 21/08/2024) | (4290, 21/08/2024) | (4291, 21/08/2024) | (4292, 21/08/2024) | (4293, 21/08/2024) | (4294, 21/08/2024) | (4295, 21/08/2024) | (4296, 21/08/2024) | (4297, 21/08/2024) | (4298, 21/08/2024) | (4299, 21/08/2024) | (4300, 21/08/2024) | (4301, 21/08/2024) | (4398, 27/08/2024) | (4399, 27/08/2024) | (4400, 27/08/2024) | (4401, 27/08/2024) | (4402, 27/08/2024) | (4403, 27/08/2024) | (4404, 27/08/2024) | (4405, 27/08/2024) | (4406, 27/08/2024) | (4407, 27/08/2024) | (4408, 27/08/2024) | (4409, 27/08/2024) | (4410, 27/08/2024) | (4411, 27/08/2024) | (4412, 27/08/2024) | (4565, 30/08/2024) | (4566, 30/08/2024) | (4567, 30/08/2024) | (4568, 30/08/2024) | (4570, 30/08/2024) | (4573, 30/08/2024) | (4575, 30/08/2024) | (4578, 30/08/2024) | (4630, 30/08/2024) | (4644, 2/09/2024) | (4678, 3/09/2024) | (4679, 3/09/2024) | (4680, 3/09/2024) | (4681, 3/09/2024) | (4793, 9/09/2024) | (4794, 9/09/2024) | (4795, 9/09/2024) | (4796, 9/09/2024) | (4832, 11/09/2024) | (4864, 13/09/2024) | (4865, 13/09/2024) | (4866, 13/09/2024) | (4867, 13/09/2024) | (4868, 13/09/2024) | (4869, 13/09/2024) | (4870, 13/09/2024) | (4871, 13/09/2024) | (4872, 13/09/2024) | (4873, 13/09/2024) | (4874, 13/09/2024) | (4875, 13/09/2024) | (4876, 13/09/2024) | (4877, 13/09/2024) | (4878, 13/09/2024) | (4879, 16/09/2024) | (4880, 16/09/2024) | (4881, 16/09/2024) | (4882, 16/09/2024) | (4883, 16/09/2024) | (4884, 16/09/2024) | (4885, 16/09/2024) | (4886, 16/09/2024) | (4887, 16/09/2024) | (4888, 16/09/2024) | (4889, 16/09/2024) | (4890, 16/09/2024) | (4911, 17/09/2024) | (4912, 17/09/2024) | (4959, 20/09/2024) | (4997, 23/09/2024) | (4998, 23/09/2024) | (4999, 23/09/2024) | (5000, 23/09/2024) | (5001, 23/09/2024) | (5002, 23/09/2024) | (5003, 23/09/2024) | (5004, 23/09/2024) | (5005, 23/09/2024) | (5011, 24/09/2024) | (5012, 24/09/2024) | (5013, 24/09/2024) | (5014, 24/09/2024) | (5015, 24/09/2024) | (5016, 24/09/2024) | (5017, 24/09/2024) | (5018, 24/09/2024) | (5019, 24/09/2024) | (5020, 24/09/2024) | (5021, 24/09/2024) | (5022, 24/09/2024) | (5023, 24/09/2024) | (5024, 24/09/2024) | (5025, 24/09/2024) | (5026, 24/09/2024) | (5028, 24/09/2024) | (5029, 24/09/2024) | (5030, 24/09/2024) | (5032, 24/09/2024) | (5034, 24/09/2024) | (5035, 24/09/2024) | (5037, 24/09/2024) | (5039, 24/09/2024) | (5040, 24/09/2024) | (5041, 24/09/2024) | (5042, 24/09/2024) | (5044, 24/09/2024) | (5045, 24/09/2024) | (5047, 24/09/2024) | (5048, 24/09/2024) | (5154, 26/09/2024) | (5155, 26/09/2024) | (5156, 26/09/2024) | (5157, 26/09/2024) | (5158, 26/09/2024) | (5159, 26/09/2024) | (5160, 26/09/2024) | (5161, 26/09/2024) | (5162, 26/09/2024) | (5199, 27/09/2024) | (5200, 27/09/2024) | (5201, 27/09/2024) | (5202, 27/09/2024) | (5203, 27/09/2024) | (5204, 27/09/2024) | (5205, 27/09/2024) | (5207, 27/09/2024) | (5208, 27/09/2024) | (5209, 27/09/2024) | (5221, 30/09/2024) | (5222, 30/09/2024) | (5223, 30/09/2024) | (5224, 30/09/2024) | (5225, 30/09/2024) | (5257, 1/10/2024) | (5341, 4/10/2024) | (5343, 4/10/2024) | (5344, 4/10/2024) | (5345, 4/10/2024) | (5350, 4/10/2024) | (5352, 4/10/2024) | (5353, 4/10/2024) | (5399, 7/10/2024) | (5452, 9/10/2024) | (5456, 9/10/2024) | (5457, 9/10/2024) | (5458, 9/10/2024) | (5459, 9/10/2024) | (5537, 16/10/2024) | (5538, 16/10/2024) | (5539, 16/10/2024) | (5540, 16/10/2024) | (5541, 16/10/2024) | (5542, 16/10/2024) | (5543, 16/10/2024) | (5597, 18/10/2024) | (5599, 18/10/2024) | (5600, 18/10/2024) | (5601, 18/10/2024) | (5602, 18/10/2024) | (5603, 18/10/2024) | (5604, 18/10/2024) | (5605, 18/10/2024) | (5606, 18/10/2024) | (5607, 18/10/2024) | (5645, 21/10/2024) | (5646, 21/10/2024) | (5647, 21/10/2024) | (5648, 21/10/2024) | (5649, 21/10/2024) | (5650, 21/10/2024) | (5651, 21/10/2024) | (5652, 21/10/2024) | (5653, 21/10/2024) | (5654, 21/10/2024) | (5723, 23/10/2024) | (5724, 23/10/2024) | (5725, 23/10/2024) | (5726, 23/10/2024) | (5727, 23/10/2024) | (5729, 23/10/2024) | (5730, 23/10/2024) | (5732, 23/10/2024) | (5733, 23/10/2024) | (5743, 24/10/2024) | (5883, 28/10/2024) | (5884, 28/10/2024) | (5887, 28/10/2024) | (5888, 28/10/2024) | (5889, 28/10/2024) | (5890, 28/10/2024) | (5891, 28/10/2024) | (5892, 28/10/2024) | (5893, 28/10/2024) | (5894, 28/10/2024) | (5896, 28/10/2024) | (5897, 28/10/2024) | (5898, 28/10/2024) | (5900, 28/10/2024) | (6233, 5/11/2024) | (6234, 5/11/2024) | (6235, 5/11/2024) | (6241, 6/11/2024) | (6242, 6/11/2024) | (6426, 18/11/2024) | (6466, 19/11/2024) | (6511, 20/11/2024) | (6529, 21/11/2024) | (6531, 21/11/2024) | (6532, 21/11/2024) | (6533, 21/11/2024) | (6534, 21/11/2024) | (6535, 21/11/2024) | (6537, 21/11/2024) | (6538, 21/11/2024) | (6539, 21/11/2024) | (6540, 21/11/2024) | (6590, 25/11/2024) | (6591, 25/11/2024) | (6592, 25/11/2024) | (6593, 25/11/2024) | (6594, 25/11/2024) | (6595, 25/11/2024) | (6596, 25/11/2024) | (6600, 25/11/2024) | (6601, 25/11/2024) | (6602, 25/11/2024) | (6603, 25/11/2024) | (6608, 25/11/2024) | (6617, 25/11/2024) | (6665, 26/11/2024) | (6666, 26/11/2024) | (6667, 26/11/2024) | (6669, 26/11/2024) | (6670, 26/11/2024) | (6671, 26/11/2024) | (6672, 26/11/2024) | (6673, 26/11/2024) | (6689, 27/11/2024) | (6691, 27/11/2024) | (6693, 27/11/2024) | (6700, 27/11/2024) | (6707, 27/11/2024) | (6710, 27/11/2024) | (6712, 27/11/2024) | (6714, 27/11/2024) | (6828, 3/12/2024) | (6829, 3/12/2024) | (6831, 3/12/2024) | (6833, 3/12/2024) | (6888, 5/12/2024) | (6976, 10/12/2024) | (7054, 13/12/2024) | (7055, 13/12/2024)</t>
  </si>
  <si>
    <t>ORDEN PAGO, RESOLUCIONES, NOMINA</t>
  </si>
  <si>
    <t>(279, 7/02/2024) | (292, 7/02/2024) | (293, 7/02/2024) | (294, 7/02/2024) | (321, 12/02/2024) | (322, 12/02/2024) | (323, 12/02/2024) | (328, 12/02/2024) | (329, 12/02/2024) | (330, 12/02/2024) | (338, 12/02/2024) | (339, 12/02/2024) | (340, 12/02/2024) | (349, 13/02/2024) | (388, 17/02/2024) | (389, 17/02/2024) | (390, 17/02/2024) | (391, 17/02/2024) | (392, 17/02/2024) | (393, 17/02/2024) | (394, 17/02/2024) | (395, 17/02/2024) | (396, 17/02/2024) | (397, 17/02/2024) | (461, 21/02/2024) | (462, 21/02/2024) | (587, 24/02/2024) | (588, 24/02/2024) | (639, 28/02/2024) | (640, 28/02/2024) | (641, 28/02/2024) | (642, 28/02/2024) | (643, 28/02/2024) | (644, 28/02/2024) | (648, 28/02/2024) | (739, 4/03/2024) | (740, 4/03/2024) | (741, 4/03/2024) | (742, 4/03/2024) | (743, 4/03/2024) | (793, 5/03/2024) | (794, 5/03/2024) | (795, 5/03/2024) | (796, 5/03/2024) | (797, 5/03/2024) | (798, 5/03/2024) | (799, 5/03/2024) | (804, 5/03/2024) | (805, 5/03/2024) | (807, 5/03/2024) | (834, 6/03/2024) | (885, 11/03/2024) | (899, 12/03/2024) | (900, 12/03/2024) | (901, 12/03/2024) | (902, 12/03/2024) | (903, 12/03/2024) | (904, 12/03/2024) | (905, 12/03/2024) | (928, 13/03/2024) | (1007, 15/03/2024) | (1008, 15/03/2024) | (1009, 15/03/2024) | (1011, 15/03/2024) | (1044, 18/03/2024) | (1045, 18/03/2024) | (1046, 18/03/2024) | (1047, 18/03/2024) | (1048, 18/03/2024) | (1049, 18/03/2024) | (1050, 18/03/2024) | (1074, 19/03/2024) | (1075, 19/03/2024) | (1076, 19/03/2024) | (1077, 19/03/2024) | (1245, 2/04/2024) | (1246, 2/04/2024) | (1248, 2/04/2024) | (1249, 2/04/2024) | (1362, 3/04/2024) | (1459, 5/04/2024) | (1460, 5/04/2024) | (1461, 5/04/2024) | (1489, 8/04/2024) | (1490, 8/04/2024) | (1491, 8/04/2024) | (1493, 8/04/2024) | (1494, 8/04/2024) | (1495, 8/04/2024) | (1497, 8/04/2024) | (1582, 11/04/2024) | (1583, 11/04/2024) | (1584, 11/04/2024) | (1585, 11/04/2024) | (1586, 11/04/2024) | (1632, 15/04/2024) | (1633, 15/04/2024) | (1642, 15/04/2024) | (1759, 22/04/2024) | (1760, 22/04/2024) | (1763, 22/04/2024) | (1765, 22/04/2024) | (1790, 22/04/2024) | (1887, 24/04/2024) | (1888, 24/04/2024) | (1889, 24/04/2024) | (1890, 24/04/2024) | (1891, 24/04/2024) | (1892, 24/04/2024) | (1893, 24/04/2024) | (1894, 24/04/2024) | (1900, 24/04/2024) | (1960, 25/04/2024) | (1962, 25/04/2024) | (1963, 25/04/2024) | (2217, 3/05/2024) | (2246, 6/05/2024) | (2247, 6/05/2024) | (2248, 6/05/2024) | (2249, 6/05/2024) | (2250, 6/05/2024) | (2331, 8/05/2024) | (2332, 8/05/2024) | (2333, 8/05/2024) | (2334, 8/05/2024) | (2343, 9/05/2024) | (2345, 9/05/2024) | (2372, 10/05/2024) | (2373, 10/05/2024) | (2374, 10/05/2024) | (2375, 10/05/2024) | (2376, 10/05/2024) | (2441, 15/05/2024) | (2444, 15/05/2024) | (2445, 15/05/2024) | (2448, 15/05/2024) | (2449, 15/05/2024) | (2451, 15/05/2024) | (2452, 15/05/2024) | (2453, 15/05/2024) | (2454, 15/05/2024) | (2455, 15/05/2024) | (2459, 15/05/2024) | (2460, 15/05/2024) | (2462, 15/05/2024) | (2463, 15/05/2024) | (2493, 15/05/2024) | (2494, 15/05/2024) | (2495, 15/05/2024) | (2496, 15/05/2024) | (2497, 15/05/2024) | (2573, 17/05/2024) | (2574, 17/05/2024) | (2575, 17/05/2024) | (2576, 17/05/2024) | (2577, 17/05/2024) | (2594, 17/05/2024) | (2616, 20/05/2024) | (2617, 20/05/2024) | (2618, 20/05/2024) | (2620, 20/05/2024) | (2621, 20/05/2024) | (2698, 21/05/2024) | (2699, 21/05/2024) | (2700, 21/05/2024) | (2703, 21/05/2024) | (2705, 21/05/2024) | (2738, 21/05/2024) | (2739, 21/05/2024) | (2825, 23/05/2024) | (2832, 23/05/2024) | (2913, 27/05/2024) | (2914, 27/05/2024) | (2915, 27/05/2024) | (3052, 29/05/2024) | (3053, 29/05/2024) | (3055, 29/05/2024) | (3057, 29/05/2024) | (3058, 29/05/2024) | (3059, 29/05/2024) | (3071, 30/05/2024) | (3072, 30/05/2024) | (3073, 30/05/2024) | (3074, 30/05/2024) | (3076, 30/05/2024) | (3079, 30/05/2024) | (3080, 30/05/2024) | (3189, 4/06/2024) | (3367, 12/06/2024) | (3382, 13/06/2024) | (3383, 13/06/2024) | (3384, 13/06/2024) | (3433, 14/06/2024) | (3434, 14/06/2024) | (3435, 14/06/2024) | (3436, 14/06/2024) | (3437, 14/06/2024) | (3587, 19/06/2024) | (3588, 19/06/2024) | (3882, 24/06/2024) | (3883, 24/06/2024) | (3884, 24/06/2024) | (3885, 24/06/2024) | (3886, 24/06/2024) | (3887, 24/06/2024) | (3888, 24/06/2024) | (3889, 24/06/2024) | (3890, 24/06/2024) | (4038, 28/06/2024) | (4042, 28/06/2024) | (4082, 28/06/2024) | (4083, 28/06/2024) | (4087, 28/06/2024) | (4094, 28/06/2024) | (4294, 5/07/2024) | (4317, 5/07/2024) | (4339, 8/07/2024) | (4340, 8/07/2024) | (4341, 8/07/2024) | (4342, 8/07/2024) | (4462, 11/07/2024) | (4463, 11/07/2024) | (4533, 16/07/2024) | (4754, 22/07/2024) | (4757, 22/07/2024) | (4759, 22/07/2024) | (4765, 22/07/2024) | (4885, 25/07/2024) | (4886, 25/07/2024) | (4887, 25/07/2024) | (4888, 25/07/2024) | (4889, 25/07/2024) | (4898, 26/07/2024) | (4899, 26/07/2024) | (4900, 26/07/2024) | (4901, 26/07/2024) | (4902, 26/07/2024) | (4903, 26/07/2024) | (4904, 26/07/2024) | (4905, 26/07/2024) | (4906, 26/07/2024) | (4907, 26/07/2024) | (4908, 26/07/2024) | (4909, 26/07/2024) | (4910, 26/07/2024) | (4911, 26/07/2024) | (4912, 26/07/2024) | (4913, 26/07/2024) | (4914, 26/07/2024) | (4915, 26/07/2024) | (4916, 26/07/2024) | (4917, 26/07/2024) | (4918, 26/07/2024) | (4919, 26/07/2024) | (4920, 26/07/2024) | (4921, 26/07/2024) | (4922, 26/07/2024) | (4923, 26/07/2024) | (4924, 26/07/2024) | (4925, 26/07/2024) | (4926, 26/07/2024) | (4927, 26/07/2024) | (4928, 26/07/2024) | (4929, 26/07/2024) | (4930, 26/07/2024) | (4931, 26/07/2024) | (4932, 26/07/2024) | (4933, 26/07/2024) | (4934, 26/07/2024) | (4935, 26/07/2024) | (4936, 26/07/2024) | (4937, 26/07/2024) | (4998, 29/07/2024) | (4999, 29/07/2024) | (5060, 30/07/2024) | (5068, 30/07/2024) | (5069, 30/07/2024) | (5071, 30/07/2024) | (5072, 30/07/2024) | (5073, 30/07/2024) | (5151, 1/08/2024) | (5152, 1/08/2024) | (5153, 1/08/2024) | (5154, 1/08/2024) | (5155, 1/08/2024) | (5156, 1/08/2024) | (5157, 1/08/2024) | (5158, 2/08/2024) | (5159, 2/08/2024) | (5160, 2/08/2024) | (5161, 2/08/2024) | (5162, 2/08/2024) | (5163, 2/08/2024) | (5164, 2/08/2024) | (5165, 2/08/2024) | (5166, 2/08/2024) | (5167, 2/08/2024) | (5168, 2/08/2024) | (5169, 2/08/2024) | (5170, 2/08/2024) | (5171, 2/08/2024) | (5172, 2/08/2024) | (5173, 2/08/2024) | (5174, 2/08/2024) | (5176, 2/08/2024) | (5177, 2/08/2024) | (5178, 2/08/2024) | (5179, 2/08/2024) | (5180, 2/08/2024) | (5181, 2/08/2024) | (5182, 2/08/2024) | (5183, 2/08/2024) | (5184, 2/08/2024) | (5185, 2/08/2024) | (5186, 2/08/2024) | (5187, 2/08/2024) | (5188, 2/08/2024) | (5189, 2/08/2024) | (5190, 2/08/2024) | (5191, 2/08/2024) | (5192, 2/08/2024) | (5193, 2/08/2024) | (5209, 2/08/2024) | (5210, 2/08/2024) | (5211, 2/08/2024) | (5212, 2/08/2024) | (5213, 2/08/2024) | (5214, 2/08/2024) | (5215, 2/08/2024) | (5234, 2/08/2024) | (5237, 5/08/2024) | (5238, 5/08/2024) | (5239, 5/08/2024) | (5240, 5/08/2024) | (5241, 5/08/2024) | (5249, 5/08/2024) | (5250, 5/08/2024) | (5262, 5/08/2024) | (5263, 5/08/2024) | (5265, 5/08/2024) | (5266, 5/08/2024) | (5267, 5/08/2024) | (5268, 5/08/2024) | (5284, 5/08/2024) | (5285, 5/08/2024) | (5286, 5/08/2024) | (5287, 5/08/2024) | (5375, 6/08/2024) | (5376, 6/08/2024) | (5377, 6/08/2024) | (5378, 6/08/2024) | (5380, 6/08/2024) | (5382, 6/08/2024) | (5383, 6/08/2024) | (5385, 6/08/2024) | (5484, 9/08/2024) | (5486, 12/08/2024) | (5487, 12/08/2024) | (5488, 12/08/2024) | (5489, 12/08/2024) | (5490, 12/08/2024) | (5491, 12/08/2024) | (5492, 12/08/2024) | (5493, 12/08/2024) | (5494, 12/08/2024) | (5495, 12/08/2024) | (5496, 12/08/2024) | (5560, 13/08/2024) | (5562, 13/08/2024) | (5563, 13/08/2024) | (5567, 13/08/2024) | (5569, 13/08/2024) | (5570, 13/08/2024) | (5572, 13/08/2024) | (5574, 13/08/2024) | (5575, 13/08/2024) | (5577, 13/08/2024) | (5611, 13/08/2024) | (5612, 13/08/2024) | (5613, 13/08/2024) | (5614, 13/08/2024) | (5617, 13/08/2024) | (5618, 13/08/2024) | (5623, 14/08/2024) | (5624, 14/08/2024) | (5625, 14/08/2024) | (5626, 14/08/2024) | (5627, 14/08/2024) | (5628, 14/08/2024) | (5629, 14/08/2024) | (5630, 14/08/2024) | (5631, 14/08/2024) | (5632, 14/08/2024) | (5633, 14/08/2024) | (5782, 20/08/2024) | (5783, 20/08/2024) | (5784, 20/08/2024) | (5785, 20/08/2024) | (5786, 20/08/2024) | (5787, 20/08/2024) | (5788, 20/08/2024) | (5789, 20/08/2024) | (5790, 20/08/2024) | (5791, 20/08/2024) | (5792, 20/08/2024) | (5793, 20/08/2024) | (5794, 20/08/2024) | (5795, 20/08/2024) | (5796, 20/08/2024) | (5797, 20/08/2024) | (5804, 20/08/2024) | (5805, 20/08/2024) | (5806, 20/08/2024) | (5807, 20/08/2024) | (5808, 20/08/2024) | (5809, 20/08/2024) | (5810, 20/08/2024) | (5811, 20/08/2024) | (5812, 20/08/2024) | (5813, 20/08/2024) | (5814, 20/08/2024) | (5815, 20/08/2024) | (5816, 20/08/2024) | (5876, 21/08/2024) | (5887, 22/08/2024) | (5891, 22/08/2024) | (5945, 23/08/2024) | (5946, 23/08/2024) | (5947, 23/08/2024) | (5949, 23/08/2024) | (5950, 23/08/2024) | (5952, 23/08/2024) | (5954, 23/08/2024) | (5955, 23/08/2024) | (5956, 23/08/2024) | (5957, 23/08/2024) | (5964, 23/08/2024) | (6103, 28/08/2024) | (6107, 28/08/2024) | (6109, 28/08/2024) | (6111, 28/08/2024) | (6141, 29/08/2024) | (6143, 29/08/2024) | (6144, 29/08/2024) | (6145, 29/08/2024) | (6146, 29/08/2024) | (6147, 29/08/2024) | (6148, 29/08/2024) | (6149, 29/08/2024) | (6150, 29/08/2024) | (6151, 29/08/2024) | (6224, 2/09/2024) | (6225, 2/09/2024) | (6228, 2/09/2024) | (6229, 2/09/2024) | (6230, 2/09/2024) | (6231, 2/09/2024) | (6232, 2/09/2024) | (6233, 2/09/2024) | (6235, 2/09/2024) | (6292, 3/09/2024) | (6369, 4/09/2024) | (6393, 4/09/2024) | (6394, 4/09/2024) | (6410, 5/09/2024) | (6411, 5/09/2024) | (6530, 10/09/2024) | (6531, 10/09/2024) | (6533, 10/09/2024) | (6534, 10/09/2024) | (6583, 12/09/2024) | (6640, 16/09/2024) | (6641, 16/09/2024) | (6642, 16/09/2024) | (6643, 16/09/2024) | (6644, 16/09/2024) | (6645, 16/09/2024) | (6646, 16/09/2024) | (6647, 16/09/2024) | (6648, 16/09/2024) | (6649, 16/09/2024) | (6650, 16/09/2024) | (6651, 16/09/2024) | (6652, 16/09/2024) | (6653, 16/09/2024) | (6654, 16/09/2024) | (6656, 17/09/2024) | (6657, 17/09/2024) | (6658, 17/09/2024) | (6659, 17/09/2024) | (6660, 17/09/2024) | (6661, 17/09/2024) | (6662, 17/09/2024) | (6664, 17/09/2024) | (6665, 17/09/2024) | (6666, 17/09/2024) | (6667, 17/09/2024) | (6668, 17/09/2024) | (6689, 18/09/2024) | (6690, 18/09/2024) | (6862, 23/09/2024) | (6936, 25/09/2024) | (6937, 25/09/2024) | (6944, 25/09/2024) | (6945, 25/09/2024) | (6946, 25/09/2024) | (6947, 25/09/2024) | (6949, 25/09/2024) | (6950, 25/09/2024) | (6951, 25/09/2024) | (6983, 26/09/2024) | (6984, 26/09/2024) | (6985, 26/09/2024) | (6986, 26/09/2024) | (6987, 26/09/2024) | (6988, 26/09/2024) | (6989, 26/09/2024) | (6990, 26/09/2024) | (6991, 26/09/2024) | (6992, 26/09/2024) | (6993, 26/09/2024) | (6994, 26/09/2024) | (6995, 26/09/2024) | (6996, 26/09/2024) | (6997, 26/09/2024) | (6999, 26/09/2024) | (7000, 26/09/2024) | (7001, 26/09/2024) | (7002, 26/09/2024) | (7003, 26/09/2024) | (7004, 26/09/2024) | (7005, 26/09/2024) | (7006, 26/09/2024) | (7007, 26/09/2024) | (7009, 26/09/2024) | (7019, 26/09/2024) | (7021, 26/09/2024) | (7022, 26/09/2024) | (7023, 26/09/2024) | (7024, 26/09/2024) | (7026, 26/09/2024) | (7173, 30/09/2024) | (7174, 30/09/2024) | (7175, 30/09/2024) | (7176, 30/09/2024) | (7177, 30/09/2024) | (7178, 30/09/2024) | (7179, 30/09/2024) | (7180, 30/09/2024) | (7181, 30/09/2024) | (7182, 30/09/2024) | (7234, 1/10/2024) | (7235, 1/10/2024) | (7237, 1/10/2024) | (7240, 1/10/2024) | (7241, 1/10/2024) | (7242, 1/10/2024) | (7243, 1/10/2024) | (7244, 1/10/2024) | (7245, 1/10/2024) | (7246, 1/10/2024) | (7247, 1/10/2024) | (7248, 1/10/2024) | (7249, 1/10/2024) | (7250, 1/10/2024) | (7297, 2/10/2024) | (7513, 8/10/2024) | (7514, 8/10/2024) | (7515, 8/10/2024) | (7516, 8/10/2024) | (7519, 8/10/2024) | (7520, 8/10/2024) | (7521, 8/10/2024) | (7534, 8/10/2024) | (7695, 10/10/2024) | (7711, 11/10/2024) | (7713, 11/10/2024) | (7714, 11/10/2024) | (7717, 11/10/2024) | (7889, 18/10/2024) | (7890, 18/10/2024) | (7891, 18/10/2024) | (7892, 18/10/2024) | (7893, 18/10/2024) | (7894, 18/10/2024) | (7895, 18/10/2024) | (7976, 21/10/2024) | (7977, 21/10/2024) | (7978, 21/10/2024) | (7979, 21/10/2024) | (7980, 21/10/2024) | (7981, 21/10/2024) | (7982, 21/10/2024) | (7983, 21/10/2024) | (7984, 21/10/2024) | (7985, 21/10/2024) | (8043, 23/10/2024) | (8044, 23/10/2024) | (8045, 23/10/2024) | (8046, 23/10/2024) | (8047, 23/10/2024) | (8048, 23/10/2024) | (8049, 23/10/2024) | (8050, 23/10/2024) | (8051, 23/10/2024) | (8052, 23/10/2024) | (8118, 24/10/2024) | (8119, 24/10/2024) | (8120, 24/10/2024) | (8122, 24/10/2024) | (8123, 24/10/2024) | (8124, 24/10/2024) | (8125, 24/10/2024) | (8126, 24/10/2024) | (8133, 24/10/2024) | (8247, 29/10/2024) | (8248, 29/10/2024) | (8249, 29/10/2024) | (8250, 29/10/2024) | (8251, 29/10/2024) | (8252, 29/10/2024) | (8253, 29/10/2024) | (8254, 29/10/2024) | (8255, 29/10/2024) | (8256, 29/10/2024) | (8257, 29/10/2024) | (8258, 29/10/2024) | (8259, 29/10/2024) | (8260, 29/10/2024) | (8660, 6/11/2024) | (8662, 6/11/2024) | (8664, 6/11/2024) | (8675, 7/11/2024) | (8676, 7/11/2024) | (8995, 19/11/2024) | (9033, 20/11/2024) | (9091, 21/11/2024) | (9119, 22/11/2024) | (9121, 22/11/2024) | (9122, 22/11/2024) | (9123, 22/11/2024) | (9124, 22/11/2024) | (9127, 22/11/2024) | (9128, 22/11/2024) | (9130, 22/11/2024) | (9131, 22/11/2024) | (9233, 26/11/2024) | (9235, 26/11/2024) | (9236, 26/11/2024) | (9237, 26/11/2024) | (9239, 26/11/2024) | (9240, 26/11/2024) | (9245, 26/11/2024) | (9250, 26/11/2024) | (9252, 26/11/2024) | (9253, 26/11/2024) | (9262, 26/11/2024) | (9332, 28/11/2024) | (9333, 28/11/2024) | (9334, 28/11/2024) | (9335, 28/11/2024) | (9336, 28/11/2024) | (9337, 28/11/2024) | (9338, 28/11/2024) | (9339, 28/11/2024) | (9464, 29/11/2024) | (9467, 29/11/2024) | (9469, 29/11/2024) | (9470, 29/11/2024) | (9474, 29/11/2024) | (9475, 29/11/2024) | (9477, 29/11/2024) | (9480, 29/11/2024) | (9654, 4/12/2024) | (9655, 4/12/2024) | (9656, 4/12/2024) | (9657, 4/12/2024) | (9776, 6/12/2024) | (10187, 13/12/2024) | (10189, 13/12/2024)</t>
  </si>
  <si>
    <t>15055</t>
  </si>
  <si>
    <t>Edificios educativos</t>
  </si>
  <si>
    <t xml:space="preserve">Construcción DE CERRAMIENTO DE LA INSTITUCIÓN EDUCATIVA MARISCAL SUCRE  EN EL MUNICIPIO DE  Sampués Sucre </t>
  </si>
  <si>
    <t>(428, 2/04/2025)</t>
  </si>
  <si>
    <t>(3880, 28/07/2025)</t>
  </si>
  <si>
    <t>CONTRATO CONCURSO DE MERITOS 3</t>
  </si>
  <si>
    <t>(9188, 29/10/2025) | (10147, 18/11/2025)</t>
  </si>
  <si>
    <t>(NRO_CONTRATO: 3 - 28/07/2025 - DOC_CONTRATISTA: 901662340 - 114978629 - CUATRO MESES - RP: 3880)</t>
  </si>
  <si>
    <t>12113</t>
  </si>
  <si>
    <t>(1304, 25/08/2023)
(1315, 30/08/2023)</t>
  </si>
  <si>
    <t>120</t>
  </si>
  <si>
    <t>1.3.3.5.03-R.B. NACION RETIROS FONPET</t>
  </si>
  <si>
    <t>(3101, 17/06/2025) | (6870, 19/11/2025)</t>
  </si>
  <si>
    <t>CONTRATO LICITACION PUBLICA, CONTRATO LICITACION PUBLICA 7</t>
  </si>
  <si>
    <t>(10842, 29/11/2025)</t>
  </si>
  <si>
    <t>(NRO_CONTRATO: 7 - 16/06/2025 - DOC_CONTRATISTA: 901474095 - 1952255570,65 - CUATRO MESES - RP: 6870)</t>
  </si>
  <si>
    <t>14004</t>
  </si>
  <si>
    <t>Obras para la comunicación de larga distancia y las líneas eléctricas (cables)</t>
  </si>
  <si>
    <t xml:space="preserve">Construcción de sistemas de autogeneración eléctrica en viviendas rurales dispersas en el departamento de  Sucre </t>
  </si>
  <si>
    <t>(425, 14/03/2024)</t>
  </si>
  <si>
    <t>(2420, 20/05/2024)</t>
  </si>
  <si>
    <t>VIGENCIA FUTURA EJECUCION</t>
  </si>
  <si>
    <t>(9724, 5/12/2024) | (11011, 24/12/2024)</t>
  </si>
  <si>
    <t>122</t>
  </si>
  <si>
    <t>1.3.3.3.20-R.B. ESTAMPILLA PRO ELECTRIFICACION RURAL</t>
  </si>
  <si>
    <t>(1360, 1/10/2024)</t>
  </si>
  <si>
    <t>(6789, 29/11/2024)</t>
  </si>
  <si>
    <t>CONTRATO DE ARRENDAMIENTO</t>
  </si>
  <si>
    <t>12133</t>
  </si>
  <si>
    <t>1.2.3.1.19 - ESTAMPILLAS</t>
  </si>
  <si>
    <t>(710, 18/05/2023)
(1303, 25/08/2023)</t>
  </si>
  <si>
    <t>(6882, 15/12/2023) | (7122, 28/12/2023)</t>
  </si>
  <si>
    <t>CONTRATO DE ARRENDAMIENTO 5, CONVENIO INTERAD</t>
  </si>
  <si>
    <t xml:space="preserve">Mejoramiento de Vías Urbanas Mi Calle Diferente en Municipios del Departamento de  Sucre </t>
  </si>
  <si>
    <t>(561, 17/04/2024)</t>
  </si>
  <si>
    <t>(2132, 2/05/2024) | (2210, 7/05/2024) | (2211, 7/05/2024) | (2342, 16/05/2024) | (2708, 30/05/2024) | (2755, 4/06/2024)</t>
  </si>
  <si>
    <t>CONTRATO ADICIONAL MENOR CUANT 4, ADICION LP LOTE 3 4, ADICION LP LOTE 4 4, ADICIONAL CONCURSO DE MERITO 5, CONTRATO DE PRESTACION PROF 331, CONTRATO DE PRESTACION PROF 342</t>
  </si>
  <si>
    <t>(4272, 4/07/2024) | (4273, 4/07/2024) | (4284, 4/07/2024) | (5132, 1/08/2024) | (5349, 5/08/2024) | (6219, 2/09/2024) | (6408, 5/09/2024)</t>
  </si>
  <si>
    <t>CONTRATO DE PRESTACION PROF, ADICION LP LOTE 4</t>
  </si>
  <si>
    <t>(NRO_CONTRATO: 4 - 6/05/2024 - DOC_CONTRATISTA: 901712219 - 1014480580,52 - TRES MESES - RP: 2210)
(NRO_CONTRATO: 4 - 6/05/2024 - DOC_CONTRATISTA: 901712643 - 1031588289,88 - TRES MESES - RP: 2211)
(NRO_CONTRATO: 5 - 16/05/2024 - DOC_CONTRATISTA: 800256897 - 289099924 - CUATRO MESES - RP: 2342)
(NRO_CONTRATO: 4 - 2/05/2024 - DOC_CONTRATISTA: 901737106 - 500919403 - TRES MESES - RP: 2132)
(NRO_CONTRATO: 331 - 29/05/2024 - DOC_CONTRATISTA: 1102879797 - 15211800 - TRES MESES - RP: 2708)
(NRO_CONTRATO: 342 - 31/05/2024 - DOC_CONTRATISTA: 1102856711 - 15211800 - TRES MESES - RP: 2755)</t>
  </si>
  <si>
    <t>(87, 27/01/2023)</t>
  </si>
  <si>
    <t>(2573, 30/05/2023) | (2606, 30/05/2023) | (2610, 30/05/2023) | (2620, 31/05/2023) | (3553, 12/07/2023) | (3593, 12/07/2023) | (3767, 27/07/2023) | (3842, 31/07/2023)</t>
  </si>
  <si>
    <t>CONTRATO LP LOTE 1, CONTRATO LP LOTE 4, CONTRATO LP LOTE 3, CONTRATO CONCURSO DE MERITOS, CONTRATO DE PRESTACION PROF 598, CONTRATO DE PRESTACION PROF 597, CONTRAO MINIMA CUANTIA 28, CONTRATO MENOR CUANTIA</t>
  </si>
  <si>
    <t>(5799, 11/08/2023) | (6498, 30/08/2023) | (7088, 13/09/2023) | (7210, 15/09/2023) | (8287, 11/10/2023) | (8289, 11/10/2023) | (9622, 15/11/2023) | (9806, 20/11/2023) | (9968, 23/11/2023) | (9999, 24/11/2023) | (10104, 28/11/2023) | (10620, 12/12/2023) | (10657, 13/12/2023) | (10712, 13/12/2023) | (10851, 14/12/2023) | (11403, 21/12/2023) | (11449, 22/12/2023) | (12076, 30/12/2023)</t>
  </si>
  <si>
    <t>CONTRATO DE PRESTACION PROF, CONTRATO LP LOTE 3, CONTRATO MENOR CUANTIA, CONTRATO LP LOTE 4, CONTRATO CONCURSO DE MERITOS, CONTRATO LP LOTE 1</t>
  </si>
  <si>
    <t>(NRO_CONTRATO: 598 - 11/07/2023 - DOC_CONTRATISTA: 1102880656 - 17000000 - CINCO (5) MESES Y VEINTE (20) DIAS - RP: 3553)
(NRO_CONTRATO: 597 - 11/07/2023 - DOC_CONTRATISTA: 1102799541 - 28333333 - CINCO (05) MESES Y VEINTE (20) DIAS - RP: 3593)</t>
  </si>
  <si>
    <t>(1580, 15/11/2024)</t>
  </si>
  <si>
    <t>(6521, 21/11/2024) | (6631, 26/11/2024) | (6781, 29/11/2024)</t>
  </si>
  <si>
    <t>ADICIONAL CONCURSO DE MERITO 5, CONTRATO DE PRESTACION PROF 960, CONTRATO DE PRESTACION PROF 974</t>
  </si>
  <si>
    <t>(11164, 26/12/2024) | (11519, 30/12/2024)</t>
  </si>
  <si>
    <t>(NRO_CONTRATO: 960 - 22/11/2024 - DOC_CONTRATISTA: 1102856711 - 5070600 - UN MES - RP: 6631)
(NRO_CONTRATO: 974 - 26/11/2024 - DOC_CONTRATISTA: 1102799541 - 5070600 - UN MES - RP: 6781)</t>
  </si>
  <si>
    <t>13985</t>
  </si>
  <si>
    <t>97</t>
  </si>
  <si>
    <t>1.2.3.1.19 - ESTAMPILLAS PRO DESARROLLO INFRA-EDUCATIVA</t>
  </si>
  <si>
    <t xml:space="preserve">Adecuación de las instalaciones de la Institución Educativa Instituto la Unión Municipio de la Unión Departamento de   Sucre </t>
  </si>
  <si>
    <t>(545, 11/04/2024)</t>
  </si>
  <si>
    <t>(4893, 16/09/2024) | (5057, 25/09/2024)</t>
  </si>
  <si>
    <t>CONTRATO MENOR CUANTIA 6, CONTRAO MINIMA CUANTIA 25</t>
  </si>
  <si>
    <t>(11165, 26/12/2024)</t>
  </si>
  <si>
    <t>CONTRATO MENOR CUANTIA</t>
  </si>
  <si>
    <t>(NRO_CONTRATO: 25 - 25/09/2024 - DOC_CONTRATISTA: 901542039 - 53345965 - TRES MESES - RP: 5057)
(NRO_CONTRATO: 6 - 16/09/2024 - DOC_CONTRATISTA: 900924060 - 526031203 - TRES MESES - RP: 4893)</t>
  </si>
  <si>
    <t>(1523, 20/10/2023)</t>
  </si>
  <si>
    <t>24</t>
  </si>
  <si>
    <t>1.3.2.2.01-R.F. SGP - EDUCACION-PRESTACION DE SERVICIO EDUCATIVO</t>
  </si>
  <si>
    <t>(1523, 20/10/2023)
(1524, 20/10/2023)</t>
  </si>
  <si>
    <t xml:space="preserve">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t>
  </si>
  <si>
    <t>(450, 9/04/2025)
(1198, 4/09/2025)</t>
  </si>
  <si>
    <t>(1941, 23/04/2025) | (5756, 30/09/2025)</t>
  </si>
  <si>
    <t>CONVENIO ASOCIACION 9, ADICION CONVENIO DE ASOCIACION 9</t>
  </si>
  <si>
    <t>(2149, 28/04/2025) | (4783, 1/07/2025) | (7132, 28/08/2025) | (8499, 10/10/2025) | (9079, 27/10/2025) | (9080, 27/10/2025) | (11614, 17/12/2025) | (12302, 23/12/2025)</t>
  </si>
  <si>
    <t>CONVENIO ASOCIACION, ADICION CONVENIO DE ASOCIACION</t>
  </si>
  <si>
    <t>(NRO_CONTRATO: 9 - 30/09/2025 - DOC_CONTRATISTA: 901213096 - 344259985 - HASTA 23 DE DICIEMBRE DEL 2025 - RP: 5756)
(NRO_CONTRATO: 9 - 23/04/2025 - DOC_CONTRATISTA: 901213096 - 1612677020 - HASTA 31 DE DICIEMBRE DEL 2025 - RP: 1941)</t>
  </si>
  <si>
    <t xml:space="preserve">Mantenimiento de las Instalaciones del Centro De Desarrollo Infantil Rayito De Luz En El Municipio De Sincé Departamento De   Sucre </t>
  </si>
  <si>
    <t>(1063, 31/07/2024)</t>
  </si>
  <si>
    <t>(5585, 18/10/2024)</t>
  </si>
  <si>
    <t>CONTRAO MINIMA CUANTIA 28</t>
  </si>
  <si>
    <t>(11523, 30/12/2024)</t>
  </si>
  <si>
    <t>CONTRAO MINIMA CUANTIA</t>
  </si>
  <si>
    <t>(NRO_CONTRATO: 28 - 18/10/2024 - DOC_CONTRATISTA: 900559761 - 81800414 - UN MES Y QUINCE DIAS - RP: 5585)</t>
  </si>
  <si>
    <t>14105</t>
  </si>
  <si>
    <t>Productos alimenticios, bebidas y tabaco; textiles, prendas de vestir y productos de cuero</t>
  </si>
  <si>
    <t xml:space="preserve">Suministro DE LA PRIMERA SEGUNDA Y TERCERA DOTACIÓN DE VESTUARIOS Y CALZADOS DE LABOR VIGENCIA 2024 A LOS DOCENTES Y ADMINISTRATIVOS DE LOS ESTABLECIMIENTOS EDUCATIVOS DEL DEPARTAMENTO DE   Sucre </t>
  </si>
  <si>
    <t>(1134, 12/08/2024)
(1232, 2/09/2024)</t>
  </si>
  <si>
    <t>(6112, 1/11/2024) | (6285, 7/11/2024) | (6287, 7/11/2024) | (6289, 7/11/2024) | (6290, 7/11/2024)</t>
  </si>
  <si>
    <t>CONTRATO MENOR CUANTIA 13, ORDEN DE COMPRA 135841, ORDEN DE COMPRA 135840, ORDEN DE COMPRA 135843, ORDEN DE COMPRA 135844</t>
  </si>
  <si>
    <t>(11265, 27/12/2024) | (11874, 31/12/2024) | (11875, 31/12/2024) | (11876, 31/12/2024) | (11877, 31/12/2024)</t>
  </si>
  <si>
    <t>CONTRATO MENOR CUANTIA, ORDEN DE COMPRA</t>
  </si>
  <si>
    <t>(NRO_CONTRATO: 13 - 1/11/2024 - DOC_CONTRATISTA: 901001460 - 579044477 - HASTA 31 DE DICIEMBRE DEL 2024 - RP: 6112)
(NRO_CONTRATO: 135840 - 7/11/2024 - DOC_CONTRATISTA: 830048811 - 9886358,64 - HASTA 31 DE DICIEMBRE DEL 2024 - RP: 6287)
(NRO_CONTRATO: 135841 - 7/11/2024 - DOC_CONTRATISTA: 830513863 - 9478550,86 - HASTA 31 DE DICEIMBRE 2024 - RP: 6285)
(NRO_CONTRATO: 135843 - 7/11/2024 - DOC_CONTRATISTA: 805018905 - 24017594,55 - HASTA 31 DE DICIEMBRE DEL 2024 - RP: 6289)
(NRO_CONTRATO: 135844 - 7/11/2024 - DOC_CONTRATISTA: 805018905 - 26275033,92 - HASTA 31 DICIEMBRE - RP: 6290)</t>
  </si>
  <si>
    <t xml:space="preserve">Fortalecimiento  a los  procesos organizativos y culturales de las organizaciones Étnicas (Afro Indígena y Room) en el departamento de   Sucre </t>
  </si>
  <si>
    <t>(1069, 31/07/2024)</t>
  </si>
  <si>
    <t>(5232, 30/09/2024)</t>
  </si>
  <si>
    <t>CONTRATO MENOR CUANTIA 11</t>
  </si>
  <si>
    <t>(9106, 22/11/2024) | (9522, 29/11/2024) | (11017, 24/12/2024)</t>
  </si>
  <si>
    <t>(NRO_CONTRATO: 11 - 30/09/2024 - DOC_CONTRATISTA: 901582090 - 219671400 - TRES MESES - RP: 5232)</t>
  </si>
  <si>
    <t xml:space="preserve">Fortalecimiento DE LA COMISIÓN REGIONAL DE COMPETITIVIDAD E INNOVACIÓN DE  Sucre </t>
  </si>
  <si>
    <t>(194, 8/02/2024)</t>
  </si>
  <si>
    <t>(1060, 6/03/2024)</t>
  </si>
  <si>
    <t>CONVENIO 6</t>
  </si>
  <si>
    <t>(2521, 16/05/2024) | (7801, 16/10/2024) | (11235, 27/12/2024)</t>
  </si>
  <si>
    <t>CONVENIO</t>
  </si>
  <si>
    <t>(NRO_CONTRATO: 6 - 6/03/2024 - DOC_CONTRATISTA: 892280013 - 345105000 - NUEVE MESES - RP: 1060)</t>
  </si>
  <si>
    <t xml:space="preserve">Apoyo a procesos de reubicación de familias en alto riesgo en la Urbanización Villa Paz 2024-2027  Municipio de Sincelejo Departamento de   Sucre </t>
  </si>
  <si>
    <t>2024-2027</t>
  </si>
  <si>
    <t>(102, 29/01/2025)
(393, 28/03/2025)
(736, 24/06/2025)
(1252, 18/09/2025)
(1651, 16/12/2025)</t>
  </si>
  <si>
    <t>(193, 3/02/2025) | (194, 3/02/2025) | (196, 3/02/2025) | (197, 3/02/2025) | (199, 3/02/2025) | (200, 3/02/2025) | (201, 3/02/2025) | (202, 3/02/2025) | (203, 3/02/2025) | (204, 3/02/2025) | (205, 3/02/2025) | (206, 3/02/2025) | (207, 3/02/2025) | (208, 3/02/2025) | (209, 3/02/2025) | (210, 3/02/2025) | (211, 3/02/2025) | (212, 3/02/2025) | (1560, 28/03/2025) | (1561, 28/03/2025) | (1562, 28/03/2025) | (1563, 28/03/2025) | (1564, 28/03/2025) | (1565, 28/03/2025) | (1566, 28/03/2025) | (1567, 28/03/2025) | (1568, 28/03/2025) | (1569, 28/03/2025) | (1570, 28/03/2025) | (1571, 28/03/2025) | (1572, 28/03/2025) | (1573, 28/03/2025) | (1574, 28/03/2025) | (1575, 28/03/2025) | (1576, 28/03/2025) | (1577, 28/03/2025) | (3226, 24/06/2025) | (3228, 24/06/2025) | (3230, 24/06/2025) | (3231, 24/06/2025) | (3232, 24/06/2025) | (3234, 24/06/2025) | (3236, 24/06/2025) | (3238, 24/06/2025) | (3239, 24/06/2025) | (3240, 24/06/2025) | (3241, 24/06/2025) | (3242, 24/06/2025) | (3243, 24/06/2025) | (3244, 24/06/2025) | (3245, 24/06/2025) | (3246, 24/06/2025) | (3247, 24/06/2025) | (3248, 24/06/2025) | (5323, 19/09/2025) | (5324, 19/09/2025) | (5325, 19/09/2025) | (5326, 19/09/2025) | (5327, 19/09/2025) | (5329, 19/09/2025) | (5331, 19/09/2025) | (5332, 19/09/2025) | (5334, 19/09/2025) | (5335, 19/09/2025) | (5337, 19/09/2025) | (5338, 19/09/2025) | (5339, 19/09/2025) | (5340, 19/09/2025) | (5341, 19/09/2025) | (5343, 19/09/2025) | (5346, 19/09/2025) | (5349, 19/09/2025) | (7344, 16/12/2025)</t>
  </si>
  <si>
    <t>ORDEN PAGO, RESOLUCIONES</t>
  </si>
  <si>
    <t>(139, 4/02/2025) | (140, 4/02/2025) | (141, 4/02/2025) | (142, 4/02/2025) | (143, 4/02/2025) | (144, 4/02/2025) | (145, 4/02/2025) | (146, 4/02/2025) | (147, 4/02/2025) | (148, 4/02/2025) | (149, 4/02/2025) | (150, 4/02/2025) | (151, 4/02/2025) | (152, 4/02/2025) | (153, 4/02/2025) | (154, 4/02/2025) | (155, 4/02/2025) | (156, 4/02/2025) | (1191, 29/03/2025) | (1192, 29/03/2025) | (1193, 29/03/2025) | (1194, 29/03/2025) | (1195, 29/03/2025) | (1196, 29/03/2025) | (1197, 29/03/2025) | (1198, 29/03/2025) | (1199, 29/03/2025) | (1200, 29/03/2025) | (1201, 29/03/2025) | (1202, 29/03/2025) | (1203, 29/03/2025) | (1204, 29/03/2025) | (1205, 29/03/2025) | (1206, 29/03/2025) | (1207, 29/03/2025) | (1208, 29/03/2025) | (4539, 26/06/2025) | (4540, 26/06/2025) | (4541, 26/06/2025) | (4542, 26/06/2025) | (4543, 26/06/2025) | (4544, 26/06/2025) | (4545, 26/06/2025) | (4546, 26/06/2025) | (4547, 26/06/2025) | (4548, 26/06/2025) | (4549, 26/06/2025) | (4550, 26/06/2025) | (4551, 26/06/2025) | (4552, 26/06/2025) | (4553, 26/06/2025) | (4554, 26/06/2025) | (4555, 26/06/2025) | (4556, 26/06/2025) | (7873, 22/09/2025) | (7874, 22/09/2025) | (7875, 22/09/2025) | (7876, 22/09/2025) | (7877, 22/09/2025) | (7878, 22/09/2025) | (7879, 22/09/2025) | (7880, 22/09/2025) | (7881, 22/09/2025) | (7882, 22/09/2025) | (7883, 22/09/2025) | (7884, 22/09/2025) | (7885, 22/09/2025) | (7886, 22/09/2025) | (7887, 22/09/2025) | (7888, 22/09/2025) | (7889, 22/09/2025) | (7890, 22/09/2025) | (11618, 17/12/2025)</t>
  </si>
  <si>
    <t>14112</t>
  </si>
  <si>
    <t xml:space="preserve">Apoyo a la promoción y posicionamiento en la Vitrina Turística ANATO 2024 del sector turístico del departamento de  Sucre </t>
  </si>
  <si>
    <t>(208, 12/02/2024)</t>
  </si>
  <si>
    <t>(709, 22/02/2024)</t>
  </si>
  <si>
    <t>CONVENIO INTERAD 2</t>
  </si>
  <si>
    <t>(597, 26/02/2024)</t>
  </si>
  <si>
    <t>CONVENIO INTERAD</t>
  </si>
  <si>
    <t>(NRO_CONTRATO: 2 - 22/02/2024 - DOC_CONTRATISTA: 800225219 - 27839674062 - UN MES - RP: 709)</t>
  </si>
  <si>
    <t>14110</t>
  </si>
  <si>
    <t xml:space="preserve">Apoyo al programa de alimentación escolar para pueblos indígenas (PAIP) para la vigencia 2024 en el Departamento de    Sucre </t>
  </si>
  <si>
    <t>(38, 18/01/2024)</t>
  </si>
  <si>
    <t>(355, 5/02/2024)</t>
  </si>
  <si>
    <t>CONTRATO INTERADMINISTRATIVO</t>
  </si>
  <si>
    <t>(784, 5/03/2024) | (1486, 8/04/2024) | (2382, 10/05/2024) | (2892, 24/05/2024) | (3461, 14/06/2024) | (4073, 28/06/2024) | (4801, 23/07/2024) | (5907, 22/08/2024) | (6860, 21/09/2024) | (8079, 23/10/2024)</t>
  </si>
  <si>
    <t>(1413, 17/10/2024)</t>
  </si>
  <si>
    <t>(5610, 18/10/2024)</t>
  </si>
  <si>
    <t>CONTRATO INTERADMINISTRATIVO 1</t>
  </si>
  <si>
    <t>(9103, 21/11/2024) | (11184, 26/12/2024)</t>
  </si>
  <si>
    <t>(NRO_CONTRATO: 1 - 5/02/2024 - DOC_CONTRATISTA: 901795491 - 10225668832,65 - 180 DIAS HABILES DEL CALENDARIO ESCOLAR 2024 - RP: 5610)</t>
  </si>
  <si>
    <t xml:space="preserve">Apoyo AL PROGRAMA DE FONDOS EDUCATIVOS (FOSE) PARA EL SEGUIMIENTO CONTROL Y CONSOLIDACIÓN FINANCIERA DE RECURSOS DE GRATUIDAD EDUCATIVA VIGENCIA 2024 PARA LOS ESTABLECIMIENTOS EDUCATIVOS DEL DEPARTAMENTO DE   Sucre </t>
  </si>
  <si>
    <t>(207, 12/02/2024)</t>
  </si>
  <si>
    <t>(1255, 15/03/2024) | (2425, 20/05/2024) | (2519, 24/05/2024) | (2583, 28/05/2024) | (2710, 31/05/2024) | (2711, 31/05/2024) | (2815, 11/06/2024) | (2816, 11/06/2024) | (3314, 3/07/2024)</t>
  </si>
  <si>
    <t>CONTRATO DE PRESTACION 200, CONTRATO DE PRESTACION PROF 305, CONTRATO DE PRESTACION PROF 317, CONTRATO DE PRESTACION PROF 319, CONTRATO DE PRESTACION PROF 326, CONTRATO DE PRESTACION PROF 330, CONTRATO DE PRESTACION PROF 346, CONTRATO DE PRESTACION PROF 345, CONTRATO DE PRESTACION PROF 375</t>
  </si>
  <si>
    <t>(1644, 15/04/2024) | (5526, 12/08/2024) | (5583, 13/08/2024) | (5763, 16/08/2024) | (5837, 21/08/2024) | (5847, 21/08/2024) | (5934, 23/08/2024) | (5935, 23/08/2024) | (5948, 23/08/2024) | (5979, 23/08/2024) | (5982, 23/08/2024) | (6013, 26/08/2024) | (6117, 28/08/2024) | (6412, 5/09/2024) | (6421, 5/09/2024) | (6572, 12/09/2024) | (6631, 13/09/2024) | (6845, 21/09/2024) | (6909, 24/09/2024) | (6978, 26/09/2024) | (7066, 26/09/2024) | (7459, 7/10/2024) | (7917, 18/10/2024) | (8207, 28/10/2024) | (8209, 28/10/2024) | (8434, 1/11/2024) | (8482, 2/11/2024) | (8488, 2/11/2024) | (8508, 5/11/2024) | (8598, 6/11/2024) | (9163, 25/11/2024) | (9301, 27/11/2024) | (9327, 27/11/2024) | (9497, 29/11/2024) | (9635, 4/12/2024) | (9713, 5/12/2024) | (9839, 9/12/2024) | (9907, 10/12/2024) | (9909, 10/12/2024) | (10028, 11/12/2024) | (10091, 12/12/2024) | (10130, 12/12/2024) | (10158, 13/12/2024) | (10170, 13/12/2024) | (10201, 16/12/2024) | (10233, 16/12/2024) | (10254, 16/12/2024) | (10491, 19/12/2024) | (10494, 19/12/2024) | (10540, 20/12/2024) | (10863, 23/12/2024) | (11126, 26/12/2024) | (11453, 29/12/2024) | (11454, 29/12/2024) | (11455, 29/12/2024) | (11501, 30/12/2024) | (11520, 30/12/2024) | (11570, 31/12/2024) | (11583, 31/12/2024)</t>
  </si>
  <si>
    <t>CONTRATO DE PRESTACION, CONTRATO DE PRESTACION PROF</t>
  </si>
  <si>
    <t>(NRO_CONTRATO: 200 - 15/03/2024 - DOC_CONTRATISTA: 811025615 - 595000000 - HASTA 31 DE DICIEMBRE DEL 2024 - RP: 1255)
(NRO_CONTRATO: 305 - 17/05/2024 - DOC_CONTRATISTA: 1131106185 - 20300000 - SIETE MESES - RP: 2425)
(NRO_CONTRATO: 319 - 24/05/2024 - DOC_CONTRATISTA: 92548034 - 20300000 - SIETE MESES - RP: 2583)
(NRO_CONTRATO: 326 - 30/05/2024 - DOC_CONTRATISTA: 1102852815 - 20300000 - SIETE MESES - RP: 2710)
(NRO_CONTRATO: 330 - 30/05/2024 - DOC_CONTRATISTA: 1103216418 - 20300000 - SIETE (7) MESES - RP: 2711)
(NRO_CONTRATO: 345 - 6/06/2024 - DOC_CONTRATISTA: 92097759 - 18850000 - SEIS MESES Y QUINCE DIAS - RP: 2816)
(NRO_CONTRATO: 346 - 6/06/2024 - DOC_CONTRATISTA: 1102863710 - 18850000 - SEIS MESES Y QUINCE MESES - RP: 2815)
(NRO_CONTRATO: 375 - 28/06/2024 - DOC_CONTRATISTA: 1100626756 - 17400000 - 6 MESES - RP: 3314)</t>
  </si>
  <si>
    <t>14089</t>
  </si>
  <si>
    <t>Paquetes de software</t>
  </si>
  <si>
    <t xml:space="preserve">Fortalecimiento DE PROCESOS ADMINISTRATIVOS CONTABLES Y FINANCIEROS VIGENCIA 2024 DE LA GOBERNACIÓN DE   Sucre </t>
  </si>
  <si>
    <t>(151, 2/02/2024)</t>
  </si>
  <si>
    <t>(767, 26/02/2024)</t>
  </si>
  <si>
    <t>CONTRATO DE PRESTACION 168</t>
  </si>
  <si>
    <t>(1552, 10/04/2024) | (4210, 4/07/2024) | (7309, 3/10/2024) | (11019, 24/12/2024)</t>
  </si>
  <si>
    <t>CONTRATO DE PRESTACION</t>
  </si>
  <si>
    <t>(NRO_CONTRATO: 168 - 26/02/2024 - DOC_CONTRATISTA: 900293512 - 842937733 - DIEZ (10) MESES - RP: 767)</t>
  </si>
  <si>
    <t xml:space="preserve">Apoyo a la participación en ferias de exhibición internacional internacional del cuero e insumo maquinaria y tecnología del sector calzado del   Sucre </t>
  </si>
  <si>
    <t>(171, 5/02/2024)</t>
  </si>
  <si>
    <t>(487, 13/02/2024)</t>
  </si>
  <si>
    <t>CONVENIO INTERAD 1</t>
  </si>
  <si>
    <t>(409, 19/02/2024)</t>
  </si>
  <si>
    <t>(NRO_CONTRATO: 1 - 13/02/2024 - DOC_CONTRATISTA: 800225219 - 84537600 - UN MES - RP: 487)</t>
  </si>
  <si>
    <t xml:space="preserve">Fortalecimiento  DE LA GESTION ADMINISTRATIVA DE LOS TRIBUTOS DEPARTAMENTALES EN LA VIGENCIA 2024 DE LA SECRETARIA DE HACIENDA DE LA GOBERNACION DE   Sucre </t>
  </si>
  <si>
    <t>(187, 8/02/2024)</t>
  </si>
  <si>
    <t>(634, 22/02/2024)</t>
  </si>
  <si>
    <t>CONTRATO DE PRESTACION 131</t>
  </si>
  <si>
    <t>(1303, 3/04/2024) | (3284, 11/06/2024) | (10518, 19/12/2024)</t>
  </si>
  <si>
    <t>(NRO_CONTRATO: 131 - 21/02/2024 - DOC_CONTRATISTA: 900318963 - 842937733 - DIEZ MESES - RP: 634)</t>
  </si>
  <si>
    <t xml:space="preserve">Apoyo a la prestación del servicios para el control del transporte y trazabilidad de productos generadores de impuestos al consumo de licores cervezas y cigarrillos - sistema infoconsumo en la vigencia 2024 en el departamento de   Sucre </t>
  </si>
  <si>
    <t>(156, 5/02/2024)</t>
  </si>
  <si>
    <t>(596, 19/02/2024)</t>
  </si>
  <si>
    <t>CONTRATO DE PRESTACION 120</t>
  </si>
  <si>
    <t>(3411, 13/06/2024) | (3573, 19/06/2024) | (4590, 17/07/2024) | (5118, 1/08/2024) | (9689, 5/12/2024) | (9732, 6/12/2024) | (9733, 6/12/2024) | (10019, 11/12/2024) | (10640, 20/12/2024) | (11473, 29/12/2024)</t>
  </si>
  <si>
    <t>(NRO_CONTRATO: 120 - 19/02/2024 - DOC_CONTRATISTA: 890206351 - 1014124534 - DIES (10) MESES - RP: 596)</t>
  </si>
  <si>
    <t xml:space="preserve">Desarrollo de la dimensión Salud y Ámbito Laboral del Programa Salud Pública Prioritaria y Diferente Plan de Acción Transitorio 2024 en el departamento de   Sucre </t>
  </si>
  <si>
    <t>(334, 29/02/2024)</t>
  </si>
  <si>
    <t>(1462, 21/03/2024) | (1465, 21/03/2024) | (1483, 22/03/2024) | (1862, 18/04/2024)</t>
  </si>
  <si>
    <t>SERVICIOS PROFESIONALES SALUD 181, APOYO A LA GESTION SALUD 186, SERVICIOS PROFESIONALES SALUD 184, SERVICIOS PROFESIONALES SALUD 280</t>
  </si>
  <si>
    <t>(1939, 25/04/2024) | (1973, 26/04/2024) | (2029, 29/04/2024) | (2801, 23/05/2024) | (2838, 23/05/2024) | (2893, 24/05/2024) | (2912, 27/05/2024) | (3968, 25/06/2024) | (3971, 25/06/2024) | (3978, 26/06/2024) | (4025, 27/06/2024) | (4780, 22/07/2024) | (4781, 22/07/2024) | (4782, 22/07/2024) | (4829, 24/07/2024) | (5830, 21/08/2024) | (5960, 23/08/2024) | (6021, 26/08/2024) | (6136, 28/08/2024) | (6885, 23/09/2024) | (7047, 26/09/2024)</t>
  </si>
  <si>
    <t>APOYO A LA GESTION SALUD, SERVICIOS PROFESIONALES SALUD</t>
  </si>
  <si>
    <t>(NRO_CONTRATO: 186 - 20/03/2024 - DOC_CONTRATISTA: 92260688 - 11890566 - SEIS MESES - RP: 1465)
(NRO_CONTRATO: 181 - 18/03/2024 - DOC_CONTRATISTA: 1102803349 - 19006025 - CINCO (05) MESES - RP: 1462)
(NRO_CONTRATO: 184 - 18/03/2024 - DOC_CONTRATISTA: 92525626 - 19006025 - CINCO (05) MESES - RP: 1483)
(NRO_CONTRATO: 280 - 17/04/2024 - DOC_CONTRATISTA: 1102806809 - 19006025 - CINCO MESES - RP: 1862)</t>
  </si>
  <si>
    <t>(335, 29/02/2024)
(336, 29/02/2024)</t>
  </si>
  <si>
    <t>(2886, 14/06/2024) | (5289, 2/10/2024)</t>
  </si>
  <si>
    <t>CONVENIO INTERADMTIVO SALUD 2, SEL. ABREV MENOR CUANTIA SALUD 3</t>
  </si>
  <si>
    <t>(6442, 6/09/2024) | (8782, 12/11/2024) | (10996, 24/12/2024)</t>
  </si>
  <si>
    <t>CONVENIO INTERADMTIVO SALUD, SEL. ABREV MENOR CUANTIA SALUD</t>
  </si>
  <si>
    <t xml:space="preserve">Desarrollo de la dimensión seguridad alimentaria y nutricional del programa salud pública prioritaria y diferente plan de acción transitorio 2024 en el departamento de   Sucre </t>
  </si>
  <si>
    <t>(351, 29/02/2024)</t>
  </si>
  <si>
    <t>(1464, 21/03/2024) | (1590, 1/04/2024) | (1647, 3/04/2024) | (1648, 3/04/2024) | (1698, 5/04/2024) | (1825, 15/04/2024) | (1830, 15/04/2024) | (1884, 22/04/2024) | (3478, 16/07/2024) | (4637, 2/09/2024)</t>
  </si>
  <si>
    <t>SERVICIOS PROFESIONALES SALUD 194, SERVICIOS PROFESIONALES SALUD 200, SERVICIOS PROFESIONALES SALUD 201, SERVICIOS PROFESIONALES SALUD 218, SERVICIOS PROFESIONALES SALUD 211, APOYO A LA GESTION SALUD 266, SERVICIOS PROFESIONALES SALUD 263, SERVICIOS PROFESIONALES SALUD 286, SERVICIOS PROFESIONALES SALUD 398, SERVICIOS PROFESIONALES SALUD 432</t>
  </si>
  <si>
    <t>(162, 21/09/2024) | (2278, 7/05/2024) | (2279, 7/05/2024) | (2646, 20/05/2024) | (2986, 28/05/2024) | (3026, 29/05/2024) | (3226, 5/06/2024) | (3300, 11/06/2024) | (3341, 12/06/2024) | (3351, 12/06/2024) | (4060, 28/06/2024) | (4357, 9/07/2024) | (4359, 9/07/2024) | (4364, 9/07/2024) | (4372, 9/07/2024) | (4417, 10/07/2024) | (4460, 11/07/2024) | (4475, 11/07/2024) | (4478, 11/07/2024) | (4481, 11/07/2024) | (4648, 19/07/2024) | (5005, 29/07/2024) | (5006, 29/07/2024) | (5507, 12/08/2024) | (5741, 16/08/2024) | (5845, 21/08/2024) | (5846, 21/08/2024) | (6027, 26/08/2024) | (6217, 2/09/2024) | (6377, 4/09/2024) | (6741, 19/09/2024) | (6772, 20/09/2024) | (6843, 21/09/2024) | (6849, 21/09/2024) | (7305, 3/10/2024) | (7650, 10/10/2024) | (8001, 21/10/2024) | (8103, 24/10/2024) | (8112, 24/10/2024) | (8113, 24/10/2024) | (8143, 24/10/2024) | (8392, 31/10/2024) | (8727, 8/11/2024) | (8912, 15/11/2024) | (8913, 15/11/2024) | (9668, 4/12/2024) | (10371, 18/12/2024) | (10678, 20/12/2024) | (11106, 26/12/2024) | (11210, 26/12/2024) | (11872, 31/12/2024)</t>
  </si>
  <si>
    <t>(NRO_CONTRATO: 266 - 12/04/2024 - DOC_CONTRATISTA: 92127148 - 11890566 - SEIS MESES - RP: 1825)
(NRO_CONTRATO: 194 - 21/03/2024 - DOC_CONTRATISTA: 1102858193 - 16300730 - CINCO MESES - RP: 1464)
(NRO_CONTRATO: 200 - 21/03/2024 - DOC_CONTRATISTA: 1064978923 - 17500000 - CINCO MESES - RP: 1590)
(NRO_CONTRATO: 201 - 1/04/2024 - DOC_CONTRATISTA: 1102868848 - 19560876 - SEIS (06) MESES - RP: 1647)
(NRO_CONTRATO: 211 - 22/03/2024 - DOC_CONTRATISTA: 1101444877 - 19560876 - SEIS MESES - RP: 1698)
(NRO_CONTRATO: 218 - 1/04/2024 - DOC_CONTRATISTA: 1100011953 - 19560876 - SEIS (06) MESES - RP: 1648)
(NRO_CONTRATO: 263 - 12/04/2024 - DOC_CONTRATISTA: 64720914 - 19560876 - SEIS (06) MESES - RP: 1830)
(NRO_CONTRATO: 286 - 19/04/2024 - DOC_CONTRATISTA: 1005568222 - 19560876 - SEIS MESES - RP: 1884)
(NRO_CONTRATO: 398 - 11/07/2024 - DOC_CONTRATISTA: 35145342 - 16300730 - CINCO MESES - RP: 3478)
(NRO_CONTRATO: 432 - 26/08/2024 - DOC_CONTRATISTA: 1140873112 - 13040584 - CUATRO MESES - RP: 4637)</t>
  </si>
  <si>
    <t>(352, 29/02/2024)
(355, 1/03/2024)</t>
  </si>
  <si>
    <t>(10996, 24/12/2024) | (11802, 31/12/2024)</t>
  </si>
  <si>
    <t xml:space="preserve">Desarrollo de la dimensión vida saludable y enfermedades transmisibles - enfermedades emergentes reemergentes y desatendidas del programa salud pública prioritaria y diferente plan de acción transitorio 2024 en el departamento de   Sucre </t>
  </si>
  <si>
    <t>(341, 29/02/2024)</t>
  </si>
  <si>
    <t>(1589, 1/04/2024) | (1594, 1/04/2024) | (1643, 3/04/2024) | (1705, 5/04/2024) | (1727, 8/04/2024) | (1767, 10/04/2024) | (2447, 21/05/2024) | (2666, 30/05/2024)</t>
  </si>
  <si>
    <t>SERVICIOS PROFESIONALES SALUD 208, SERVICIOS PROFESIONALES SALUD 162, APOYO A LA GESTION SALUD 216, SERVICIOS PROFESIONALES SALUD 166, SERVICIOS PROFESIONALES SALUD 222, SERVICIOS PROFESIONALES SALUD 244, APOYO A LA GESTION SALUD 325, SERVICIOS PROFESIONALES SALUD 334</t>
  </si>
  <si>
    <t>(2171, 2/05/2024) | (2271, 7/05/2024) | (2477, 15/05/2024) | (2609, 17/05/2024) | (2885, 24/05/2024) | (3212, 5/06/2024) | (3223, 5/06/2024) | (3230, 5/06/2024) | (3347, 12/06/2024) | (3407, 13/06/2024) | (3487, 17/06/2024) | (3773, 21/06/2024) | (4071, 28/06/2024) | (4198, 3/07/2024) | (4199, 3/07/2024) | (4369, 9/07/2024) | (4421, 10/07/2024) | (4467, 11/07/2024) | (4514, 16/07/2024) | (4795, 23/07/2024) | (4863, 24/07/2024) | (5224, 2/08/2024) | (5236, 2/08/2024) | (5251, 5/08/2024) | (5479, 9/08/2024) | (5541, 12/08/2024) | (5914, 23/08/2024) | (6058, 27/08/2024) | (6339, 3/09/2024) | (6340, 3/09/2024) | (6355, 3/09/2024) | (6456, 9/09/2024) | (6560, 12/09/2024) | (6811, 20/09/2024) | (6815, 20/09/2024) | (6817, 20/09/2024) | (6906, 24/09/2024) | (7477, 7/10/2024) | (7972, 21/10/2024) | (8491, 2/11/2024)</t>
  </si>
  <si>
    <t>(NRO_CONTRATO: 216 - 22/03/2024 - DOC_CONTRATISTA: 1103103972 - 9908805 - CINCO (05) MESES - RP: 1643)
(NRO_CONTRATO: 325 - 20/05/2024 - DOC_CONTRATISTA: 92553739 - 9908805 - CINCO MESES - RP: 2447)
(NRO_CONTRATO: 162 - 20/03/2024 - DOC_CONTRATISTA: 1100395559 - 16300730 - CINCO (5) MESES - RP: 1594)
(NRO_CONTRATO: 166 - 1/04/2024 - DOC_CONTRATISTA: 64554116 - 16300730 - CINCO (5) MESES - RP: 1705)
(NRO_CONTRATO: 208 - 22/03/2024 - DOC_CONTRATISTA: 64563917 - 16300730 - CINCO MESES - RP: 1589)
(NRO_CONTRATO: 222 - 3/04/2024 - DOC_CONTRATISTA: 1102812512 - 16300730 - CINCO MESES - RP: 1727)
(NRO_CONTRATO: 244 - 9/04/2024 - DOC_CONTRATISTA: 64871129 - 16300730 - CINCO MESES - RP: 1767)
(NRO_CONTRATO: 334 - 29/05/2024 - DOC_CONTRATISTA: 1015455907 - 17500000 - CINCO MESES - RP: 2666)</t>
  </si>
  <si>
    <t>(342, 29/02/2024)
(343, 29/02/2024)</t>
  </si>
  <si>
    <t>(8782, 12/11/2024) | (10996, 24/12/2024)</t>
  </si>
  <si>
    <t>SEL. ABREV MENOR CUANTIA SALUD, CONVENIO INTERADMTIVO SALUD</t>
  </si>
  <si>
    <t xml:space="preserve">Desarrollo de la dimensión transversal Gestión Diferencial de Poblaciones Vulnerables del Programa Salud Pública Prioritaria y Diferente Plan de Acción Transitorio 2024 en el departamento de   Sucre </t>
  </si>
  <si>
    <t>(364, 1/03/2024)
(365, 1/03/2024)</t>
  </si>
  <si>
    <t>(1103, 11/03/2024) | (1152, 12/03/2024) | (1159, 12/03/2024) | (1352, 18/03/2024) | (1384, 20/03/2024) | (1486, 22/03/2024) | (1743, 9/04/2024) | (1809, 12/04/2024) | (1832, 15/04/2024) | (1833, 15/04/2024) | (1835, 16/04/2024) | (1853, 16/04/2024) | (1886, 22/04/2024) | (2419, 20/05/2024) | (2665, 30/05/2024) | (2804, 11/06/2024) | (3948, 2/08/2024)</t>
  </si>
  <si>
    <t>SERVICIOS PROFESIONALES SALUD 69, SERVICIOS PROFESIONALES SALUD 84, SERVICIOS PROFESIONALES SALUD 71, SERVICIOS PROFESIONALES SALUD 158, SERVICIOS PROFESIONALES SALUD 187, SERVICIOS PROFESIONALES SALUD 87, APOYO A LA GESTION SALUD 238, APOYO A LA GESTION SALUD 256, SERVICIOS PROFESIONALES SALUD 257, SERVICIOS PROFESIONALES SALUD 264, SERVICIOS PROFESIONALES SALUD 270, APOYO A LA GESTION SALUD 269, APOYO A LA GESTION SALUD 282, APOYO A LA GESTION SALUD 317, APOYO A LA GESTION SALUD 332, SERVICIOS PROFESIONALES SALUD 344, SERVICIOS PROFESIONALES SALUD 419</t>
  </si>
  <si>
    <t>(1595, 11/04/2024) | (1601, 12/04/2024) | (1622, 15/04/2024) | (1706, 18/04/2024) | (1861, 23/04/2024) | (1866, 23/04/2024) | (2469, 15/05/2024) | (2470, 15/05/2024) | (2580, 17/05/2024) | (2659, 20/05/2024) | (2660, 20/05/2024) | (2704, 21/05/2024) | (2756, 22/05/2024) | (2853, 23/05/2024) | (2870, 24/05/2024) | (2916, 27/05/2024) | (3011, 29/05/2024) | (3047, 29/05/2024) | (3068, 30/05/2024) | (3370, 12/06/2024) | (3377, 12/06/2024) | (3379, 12/06/2024) | (3387, 13/06/2024) | (3495, 17/06/2024) | (3498, 17/06/2024) | (3511, 17/06/2024) | (3512, 17/06/2024) | (3513, 17/06/2024) | (3650, 19/06/2024) | (3973, 26/06/2024) | (3997, 26/06/2024) | (3999, 26/06/2024) | (4069, 28/06/2024) | (4370, 9/07/2024) | (4395, 9/07/2024) | (4439, 10/07/2024) | (4464, 11/07/2024) | (4465, 11/07/2024) | (4470, 11/07/2024) | (4519, 16/07/2024) | (4543, 17/07/2024) | (4546, 17/07/2024) | (4547, 17/07/2024) | (4592, 17/07/2024) | (4650, 19/07/2024) | (4742, 22/07/2024) | (4972, 26/07/2024) | (4974, 26/07/2024) | (5008, 29/07/2024) | (5514, 12/08/2024) | (5530, 12/08/2024) | (5539, 12/08/2024) | (5621, 13/08/2024) | (5647, 14/08/2024) | (5674, 14/08/2024) | (5751, 16/08/2024) | (5752, 16/08/2024) | (5753, 16/08/2024) | (5848, 21/08/2024) | (5968, 23/08/2024) | (5970, 23/08/2024) | (6022, 26/08/2024) | (6056, 27/08/2024) | (6057, 27/08/2024) | (6140, 28/08/2024) | (6569, 12/09/2024) | (6577, 12/09/2024) | (6600, 13/09/2024) | (6683, 18/09/2024) | (6826, 20/09/2024) | (6827, 20/09/2024) | (6878, 23/09/2024) | (6902, 24/09/2024) | (7141, 30/09/2024) | (7150, 30/09/2024) | (7588, 8/10/2024) | (8155, 25/10/2024) | (8624, 6/11/2024) | (8697, 7/11/2024) | (8959, 18/11/2024) | (9151, 25/11/2024) | (9152, 25/11/2024) | (9738, 6/12/2024) | (10298, 17/12/2024) | (11193, 26/12/2024)</t>
  </si>
  <si>
    <t>SERVICIOS PROFESIONALES SALUD, APOYO A LA GESTION SALUD</t>
  </si>
  <si>
    <t>(NRO_CONTRATO: 238 - 8/04/2024 - DOC_CONTRATISTA: 64749616 - 9908805 - CINCO (5) MESES - RP: 1743)
(NRO_CONTRATO: 256 - 10/04/2024 - DOC_CONTRATISTA: 1100685243 - 9908805 - CINCO (5) MESES - RP: 1809)
(NRO_CONTRATO: 269 - 15/04/2024 - DOC_CONTRATISTA: 64930485 - 9908805 - CINCO (5) MESES - RP: 1853)
(NRO_CONTRATO: 282 - 17/04/2024 - DOC_CONTRATISTA: 1102842969 - 9908805 - CINCO MESES - RP: 1886)
(NRO_CONTRATO: 317 - 10/05/2024 - DOC_CONTRATISTA: 92533811 - 9908805 - CINCO MESES - RP: 2419)
(NRO_CONTRATO: 332 - 28/05/2024 - DOC_CONTRATISTA: 1100340028 - 9908805 - CINCO MESES - RP: 2665)
(NRO_CONTRATO: 69 - 8/03/2024 - DOC_CONTRATISTA: 1005660679 - 16300730 - CINCO MESES - RP: 1103)
(NRO_CONTRATO: 71 - 8/03/2024 - DOC_CONTRATISTA: 64556298 - 16300730 - CINCO MESES - RP: 1159)
(NRO_CONTRATO: 84 - 8/03/2024 - DOC_CONTRATISTA: 1103214066 - 16300730 - CINCO (5) MESES - RP: 1152)
(NRO_CONTRATO: 87 - 19/03/2024 - DOC_CONTRATISTA: 1102864192 - 16300730 - CINCO (5) MESES - RP: 1486)
(NRO_CONTRATO: 158 - 18/03/2024 - DOC_CONTRATISTA: 1063082123 - 16300730 - CINCO MESES - RP: 1352)
(NRO_CONTRATO: 187 - 20/03/2024 - DOC_CONTRATISTA: 32781584 - 16300730 - CINCO MESES - RP: 1384)
(NRO_CONTRATO: 257 - 10/04/2024 - DOC_CONTRATISTA: 1100396768 - 16300730 - CINCO (5) MESES - RP: 1832)
(NRO_CONTRATO: 264 - 12/04/2024 - DOC_CONTRATISTA: 1102823674 - 16300730 - CINCO (5) MESES - RP: 1833)
(NRO_CONTRATO: 270 - 16/04/2024 - DOC_CONTRATISTA: 1104382897 - 16300730 - CINCO MESES - RP: 1835)
(NRO_CONTRATO: 344 - 5/06/2024 - DOC_CONTRATISTA: 23049974 - 16300730 - CINCO MENSUALIDADES - RP: 2804)
(NRO_CONTRATO: 419 - 31/07/2024 - DOC_CONTRATISTA: 33239687 - 16300730 - CINCO MESES - RP: 3948)</t>
  </si>
  <si>
    <t>(366, 1/03/2024)
(367, 1/03/2024)
(368, 1/03/2024)</t>
  </si>
  <si>
    <t>(8782, 12/11/2024) | (10996, 24/12/2024) | (11802, 31/12/2024)</t>
  </si>
  <si>
    <t>15176</t>
  </si>
  <si>
    <t>Otros bienes transportables (excepto productos metálicos, maquinaria y equipo)</t>
  </si>
  <si>
    <t xml:space="preserve">Fortalecimiento de la gobernanza y gobernabilidad para el desarrollo de acciones del plan territorial de salud vigencia 2025 en el departamento de   Sucre </t>
  </si>
  <si>
    <t>(123, 30/01/2025)
(125, 30/01/2025)
(143, 30/01/2025)</t>
  </si>
  <si>
    <t>(3515, 4/07/2025) | (3802, 24/07/2025) | (4386, 15/08/2025) | (5311, 18/09/2025) | (7358, 18/12/2025)</t>
  </si>
  <si>
    <t>CONTRATO SUBASTA INV. SALUD 1, CONTRATO MINIMA CUANTIA SALUD 7, CONTRATO SUBASTA INV. SALUD 2, ADICION MINIMA CUANTIA SALUD 7, CONTRATO SUBASTA INV. SALUD 5</t>
  </si>
  <si>
    <t>(7213, 29/08/2025) | (8134, 30/09/2025) | (8358, 6/10/2025) | (9049, 25/10/2025) | (12254, 23/12/2025)</t>
  </si>
  <si>
    <t>CONTRATO SUBASTA INV. SALUD, CONTRATO MINIMA CUANTIA SALUD, ADICION MINIMA CUANTIA SALUD</t>
  </si>
  <si>
    <t>(NRO_CONTRATO: 7 - 17/09/2025 - DOC_CONTRATISTA: 1102796107 - 15961915 - DOS (2) MESES - RP: 5311)
(NRO_CONTRATO: 7 - 19/07/2025 - DOC_CONTRATISTA: 1102796107 - 63999620,04 - (2) dos meses o hasta agotar presupuesto - RP: 3802)
(NRO_CONTRATO: 1 - 1/07/2025 - DOC_CONTRATISTA: 901673753 - 316025200 - cuatro (4) meses o hasta agotar presupuesto, previo cumplimiento de los requisitos de ejecución. - RP: 3515)
(NRO_CONTRATO: 2 - 13/08/2025 - DOC_CONTRATISTA: 901673753 - 148836480 - El plazo de ejecución del contrato será de tres (3) meses o hasta agotar presupuesto - RP: 4386)
(NRO_CONTRATO: 5 - 15/12/2025 - DOC_CONTRATISTA: 64567817 - 150508570 - hasta el 31 de diciembre de 2025 - RP: 7358)</t>
  </si>
  <si>
    <t>(106, 29/01/2025)
(124, 30/01/2025)
(127, 30/01/2025)</t>
  </si>
  <si>
    <t>(846, 26/02/2025) | (1127, 6/03/2025) | (1903, 21/04/2025) | (5514, 23/09/2025) | (6847, 18/11/2025)</t>
  </si>
  <si>
    <t>CONTRATO MINIMA CUANTIA SALUD 1, CONTRATO MINIMA CUANTIA SALUD 3, PRESTACION DE SERVICIOS CV SAL 1, ADICION MINIMA CUANTIA SALUD 1, ADICION SELC ABREV MEN CUN SAL 2</t>
  </si>
  <si>
    <t>(3215, 21/05/2025) | (3382, 27/05/2025) | (4471, 25/06/2025) | (5721, 24/07/2025) | (5836, 28/07/2025) | (5838, 28/07/2025) | (5864, 28/07/2025) | (6498, 12/08/2025) | (7195, 29/08/2025) | (7551, 8/09/2025) | (7630, 11/09/2025) | (8154, 30/09/2025) | (9325, 31/10/2025) | (11923, 19/12/2025) | (13259, 31/12/2025)</t>
  </si>
  <si>
    <t>CONTRATO MINIMA CUANTIA SALUD, PRESTACION DE SERVICIOS CV SAL, ADICION SELC ABREV MEN CUN SAL</t>
  </si>
  <si>
    <t>(NRO_CONTRATO: 2 - 14/11/2025 - DOC_CONTRATISTA: 900854267 - 59808000 - UN (1) MES Y DIECISIETE (17) DÍAS CALENDARIO - RP: 6847)
(NRO_CONTRATO: 1 - 24/02/2025 - DOC_CONTRATISTA: 830006177 - 45500000 - El plazo de ejecución del contrato será hasta el 31 de diciembre de 2025 o hasta agotar presupuesto - RP: 846)
(NRO_CONTRATO: 3 - 6/03/2025 - DOC_CONTRATISTA: 900854267 - 83703030,3 - 2 meses - RP: 1127)</t>
  </si>
  <si>
    <t>(105, 29/01/2025)
(107, 29/01/2025)
(108, 29/01/2025)
(109, 29/01/2025)
(110, 29/01/2025)
(111, 29/01/2025)
(112, 29/01/2025)
(126, 30/01/2025)
(129, 30/01/2025)
(130, 30/01/2025)
(134, 30/01/2025)
(135, 30/01/2025)</t>
  </si>
  <si>
    <t>(187, 31/01/2025) | (188, 31/01/2025) | (192, 3/02/2025) | (195, 3/02/2025) | (270, 4/02/2025) | (271, 4/02/2025) | (272, 4/02/2025) | (273, 4/02/2025) | (274, 4/02/2025) | (275, 4/02/2025) | (276, 4/02/2025) | (277, 4/02/2025) | (278, 4/02/2025) | (314, 6/02/2025) | (315, 6/02/2025) | (317, 6/02/2025) | (340, 6/02/2025) | (341, 6/02/2025) | (342, 6/02/2025) | (343, 6/02/2025) | (344, 6/02/2025) | (345, 6/02/2025) | (346, 6/02/2025) | (347, 6/02/2025) | (348, 6/02/2025) | (349, 6/02/2025) | (350, 6/02/2025) | (351, 6/02/2025) | (352, 6/02/2025) | (360, 7/02/2025) | (361, 7/02/2025) | (362, 7/02/2025) | (364, 7/02/2025) | (368, 7/02/2025) | (373, 10/02/2025) | (374, 10/02/2025) | (376, 10/02/2025) | (377, 10/02/2025) | (378, 10/02/2025) | (379, 10/02/2025) | (382, 10/02/2025) | (383, 10/02/2025) | (384, 10/02/2025) | (385, 10/02/2025) | (386, 10/02/2025) | (387, 10/02/2025) | (389, 10/02/2025) | (390, 10/02/2025) | (391, 10/02/2025) | (392, 10/02/2025) | (393, 10/02/2025) | (394, 10/02/2025) | (399, 10/02/2025) | (401, 10/02/2025) | (404, 10/02/2025) | (405, 10/02/2025) | (406, 10/02/2025) | (407, 10/02/2025) | (408, 10/02/2025) | (409, 10/02/2025) | (410, 10/02/2025) | (413, 10/02/2025) | (415, 10/02/2025) | (416, 10/02/2025) | (420, 10/02/2025) | (422, 10/02/2025) | (423, 10/02/2025) | (424, 10/02/2025) | (425, 10/02/2025) | (426, 10/02/2025) | (427, 10/02/2025) | (432, 10/02/2025) | (460, 12/02/2025) | (462, 12/02/2025) | (463, 12/02/2025) | (464, 12/02/2025) | (465, 12/02/2025) | (466, 12/02/2025) | (468, 12/02/2025) | (469, 12/02/2025) | (470, 12/02/2025) | (471, 12/02/2025) | (476, 12/02/2025) | (482, 12/02/2025) | (495, 13/02/2025) | (496, 13/02/2025) | (497, 13/02/2025) | (500, 13/02/2025) | (502, 13/02/2025) | (504, 13/02/2025) | (506, 13/02/2025) | (507, 13/02/2025) | (508, 13/02/2025) | (513, 13/02/2025) | (514, 13/02/2025) | (517, 13/02/2025) | (518, 13/02/2025) | (519, 13/02/2025) | (520, 13/02/2025) | (521, 13/02/2025) | (523, 13/02/2025) | (524, 13/02/2025) | (527, 13/02/2025) | (533, 13/02/2025) | (535, 13/02/2025) | (536, 13/02/2025) | (566, 14/02/2025) | (602, 17/02/2025) | (605, 17/02/2025) | (606, 17/02/2025) | (607, 17/02/2025) | (608, 17/02/2025) | (609, 17/02/2025) | (610, 17/02/2025) | (611, 17/02/2025) | (612, 17/02/2025) | (660, 19/02/2025) | (680, 19/02/2025) | (681, 19/02/2025) | (695, 20/02/2025) | (706, 20/02/2025) | (707, 20/02/2025) | (708, 20/02/2025) | (709, 20/02/2025) | (710, 20/02/2025) | (711, 20/02/2025) | (712, 20/02/2025) | (713, 20/02/2025) | (714, 20/02/2025) | (715, 20/02/2025) | (716, 20/02/2025) | (733, 21/02/2025) | (734, 21/02/2025) | (736, 21/02/2025) | (739, 21/02/2025) | (746, 21/02/2025) | (747, 21/02/2025) | (748, 21/02/2025) | (749, 21/02/2025) | (750, 21/02/2025) | (818, 25/02/2025) | (828, 25/02/2025) | (830, 25/02/2025) | (838, 26/02/2025) | (870, 27/02/2025) | (872, 27/02/2025) | (879, 27/02/2025) | (883, 27/02/2025) | (932, 28/02/2025) | (933, 28/02/2025) | (934, 28/02/2025) | (935, 28/02/2025) | (940, 28/02/2025) | (945, 28/02/2025) | (947, 28/02/2025) | (948, 28/02/2025) | (949, 28/02/2025) | (1005, 3/03/2025) | (1006, 3/03/2025) | (1007, 3/03/2025) | (1019, 4/03/2025) | (1020, 4/03/2025) | (1021, 4/03/2025) | (1023, 4/03/2025) | (1024, 4/03/2025) | (1052, 4/03/2025) | (1125, 6/03/2025) | (1154, 7/03/2025) | (1169, 10/03/2025) | (1170, 10/03/2025) | (1171, 10/03/2025) | (1225, 13/03/2025) | (1308, 18/03/2025) | (1347, 20/03/2025) | (1349, 20/03/2025) | (1351, 20/03/2025) | (1591, 29/03/2025) | (1788, 8/04/2025) | (1968, 23/04/2025) | (2540, 19/05/2025) | (2624, 22/05/2025) | (2962, 6/06/2025) | (3035, 11/06/2025) | (4041, 1/08/2025) | (4042, 1/08/2025) | (4205, 11/08/2025) | (4388, 15/08/2025) | (4389, 15/08/2025) | (4390, 15/08/2025) | (4392, 15/08/2025) | (4394, 15/08/2025) | (4395, 15/08/2025) | (4396, 15/08/2025) | (4397, 15/08/2025) | (4398, 15/08/2025) | (4399, 15/08/2025) | (4400, 15/08/2025) | (4401, 15/08/2025) | (4432, 19/08/2025) | (4433, 19/08/2025) | (4434, 19/08/2025) | (4443, 19/08/2025) | (4472, 19/08/2025) | (4477, 19/08/2025) | (4482, 19/08/2025) | (4483, 19/08/2025) | (4484, 19/08/2025) | (4486, 19/08/2025) | (4487, 19/08/2025) | (4488, 19/08/2025) | (4490, 20/08/2025) | (4491, 20/08/2025) | (4492, 20/08/2025) | (4494, 20/08/2025) | (4521, 20/08/2025) | (4522, 20/08/2025) | (4523, 20/08/2025) | (4524, 20/08/2025) | (4525, 20/08/2025) | (4526, 20/08/2025) | (4527, 20/08/2025) | (4528, 20/08/2025) | (4539, 21/08/2025) | (4540, 21/08/2025) | (4544, 21/08/2025) | (4545, 21/08/2025) | (4546, 21/08/2025) | (4547, 21/08/2025) | (4550, 21/08/2025) | (4551, 21/08/2025) | (4555, 22/08/2025) | (4556, 22/08/2025) | (4557, 22/08/2025) | (4558, 22/08/2025) | (4559, 22/08/2025) | (4560, 22/08/2025) | (4561, 22/08/2025) | (4562, 22/08/2025) | (4563, 22/08/2025) | (4564, 22/08/2025) | (4565, 22/08/2025) | (4566, 22/08/2025) | (4567, 22/08/2025) | (4569, 22/08/2025) | (4570, 22/08/2025) | (4572, 22/08/2025) | (4574, 22/08/2025) | (4577, 22/08/2025) | (4578, 22/08/2025) | (4579, 22/08/2025) | (4582, 22/08/2025) | (4584, 22/08/2025) | (4593, 22/08/2025) | (4594, 22/08/2025) | (4595, 22/08/2025) | (4597, 22/08/2025) | (4598, 22/08/2025) | (4600, 22/08/2025) | (4601, 22/08/2025) | (4602, 22/08/2025) | (4603, 22/08/2025) | (4604, 22/08/2025) | (4614, 25/08/2025) | (4705, 27/08/2025) | (4706, 27/08/2025) | (4708, 27/08/2025) | (4709, 27/08/2025) | (4710, 27/08/2025) | (4712, 27/08/2025) | (4715, 27/08/2025) | (4716, 27/08/2025) | (4717, 27/08/2025) | (4718, 27/08/2025) | (4780, 1/09/2025) | (4781, 1/09/2025) | (4784, 1/09/2025) | (4785, 1/09/2025) | (4787, 1/09/2025) | (4790, 1/09/2025) | (4804, 1/09/2025) | (4810, 1/09/2025) | (4820, 1/09/2025) | (4822, 1/09/2025) | (4824, 1/09/2025) | (4825, 1/09/2025) | (4826, 1/09/2025) | (4827, 1/09/2025) | (4828, 1/09/2025) | (4829, 1/09/2025) | (4837, 1/09/2025) | (4838, 1/09/2025) | (4839, 1/09/2025) | (4840, 1/09/2025) | (4841, 1/09/2025) | (4863, 2/09/2025) | (4866, 2/09/2025) | (4876, 2/09/2025) | (4878, 2/09/2025) | (4879, 2/09/2025) | (4880, 2/09/2025) | (4881, 2/09/2025) | (4889, 3/09/2025) | (4938, 5/09/2025) | (4940, 5/09/2025) | (4941, 5/09/2025) | (4942, 5/09/2025) | (4943, 5/09/2025) | (4955, 5/09/2025) | (4958, 5/09/2025) | (4959, 5/09/2025) | (4960, 5/09/2025) | (4961, 5/09/2025) | (4962, 5/09/2025) | (4963, 5/09/2025) | (4964, 5/09/2025) | (4965, 5/09/2025) | (4966, 5/09/2025) | (4968, 5/09/2025) | (4969, 5/09/2025) | (4971, 5/09/2025) | (4972, 5/09/2025) | (4973, 5/09/2025) | (4974, 5/09/2025) | (4975, 5/09/2025) | (5001, 8/09/2025) | (5101, 12/09/2025) | (5103, 12/09/2025) | (5115, 12/09/2025) | (5116, 12/09/2025) | (5117, 12/09/2025) | (5121, 12/09/2025) | (5152, 15/09/2025) | (5233, 17/09/2025) | (5236, 17/09/2025) | (5454, 22/09/2025) | (5464, 22/09/2025) | (5472, 22/09/2025) | (5476, 22/09/2025) | (5478, 22/09/2025) | (5480, 22/09/2025) | (5483, 22/09/2025) | (5484, 22/09/2025) | (5519, 23/09/2025) | (5559, 24/09/2025) | (5560, 24/09/2025) | (5855, 1/10/2025) | (5860, 1/10/2025) | (5888, 1/10/2025) | (5890, 1/10/2025) | (5895, 1/10/2025) | (5898, 1/10/2025) | (5899, 1/10/2025) | (5952, 2/10/2025) | (6006, 6/10/2025) | (6025, 7/10/2025) | (6038, 7/10/2025) | (6044, 7/10/2025) | (6142, 15/10/2025) | (6170, 16/10/2025) | (6171, 16/10/2025) | (6296, 22/10/2025) | (6355, 27/10/2025) | (6384, 28/10/2025) | (6717, 7/11/2025) | (7135, 27/11/2025)</t>
  </si>
  <si>
    <t>SERVICIOS PROFESIONALES SALUD 24, SERVICIOS PROFESIONALES SALUD 23, SERVICIOS PROFESIONALES SALUD 25, SERVICIOS PROFESIONALES SALUD 26, SERVICIOS PROFESIONALES SALUD 27, SERVICIOS PROFESIONALES SALUD 28, SERVICIOS PROFESIONALES SALUD 29, APOYO A LA GESTION SALUD 30, SERVICIOS PROFESIONALES SALUD 31, SERVICIOS PROFESIONALES SALUD 37, SERVICIOS PROFESIONALES SALUD 32, SERVICIOS PROFESIONALES SALUD 33, SERVICIOS PROFESIONALES SALUD 36, APOYO A LA GESTION SALUD 63, APOYO A LA GESTION SALUD 69, SERVICIOS PROFESIONALES SALUD 39, APOYO A LA GESTION SALUD 40, APOYO A LA GESTION SALUD 41, SERVICIOS PROFESIONALES SALUD 42, APOYO A LA GESTION SALUD 43, SERVICIOS PROFESIONALES SALUD 44, SERVICIOS PROFESIONALES SALUD 45, SERVICIOS PROFESIONALES SALUD 46, APOYO A LA GESTION SALUD 47, APOYO A LA GESTION SALUD 48, APOYO A LA GESTION SALUD 67, SERVICIOS PROFESIONALES SALUD 49, SERVICIOS PROFESIONALES SALUD 50, SERVICIOS PROFESIONALES SALUD 52, APOYO A LA GESTION SALUD 53, SERVICIOS PROFESIONALES SALUD 55, SERVICIOS PROFESIONALES SALUD 56, SERVICIOS PROFESIONALES SALUD 59, SERVICIOS PROFESIONALES SALUD 57, SERVICIOS PROFESIONALES SALUD 76, SERVICIOS PROFESIONALES SALUD 66, SERVICIOS PROFESIONALES SALUD 65, SERVICIOS PROFESIONALES SALUD 64, SERVICIOS PROFESIONALES SALUD 62, SERVICIOS PROFESIONALES SALUD 61, SERVICIOS PROFESIONALES SALUD 75, SERVICIOS PROFESIONALES SALUD 73, SERVICIOS PROFESIONALES SALUD 72, SERVICIOS PROFESIONALES SALUD 71, SERVICIOS PROFESIONALES SALUD 74, SERVICIOS PROFESIONALES SALUD 104, SERVICIOS PROFESIONALES SALUD 60, APOYO A LA GESTION SALUD 54, SERVICIOS PROFESIONALES SALUD 38, SERVICIOS PROFESIONALES SALUD 51, SERVICIOS PROFESIONALES SALUD 82, SERVICIOS PROFESIONALES SALUD 83, APOYO A LA GESTION SALUD 87, APOYO A LA GESTION SALUD 107, APOYO A LA GESTION SALUD 109, APOYO A LA GESTION SALUD 113, APOYO A LA GESTION SALUD 114, SERVICIOS PROFESIONALES SALUD 89, APOYO A LA GESTION SALUD 116, SERVICIOS PROFESIONALES SALUD 115, APOYO A LA GESTION SALUD 97, SERVICIOS PROFESIONALES SALUD 70, SERVICIOS PROFESIONALES SALUD 90, SERVICIOS PROFESIONALES SALUD 93, APOYO A LA GESTION SALUD 94, SERVICIOS PROFESIONALES SALUD 85, APOYO A LA GESTION SALUD 106, APOYO A LA GESTION SALUD 110, APOYO A LA GESTION SALUD 134, APOYO A LA GESTION SALUD 105, SERVICIOS PROFESIONALES SALUD 133, APOYO A LA GESTION SALUD 111, SERVICIOS PROFESIONALES SALUD 88, SERVICIOS PROFESIONALES SALUD 80, APOYO A LA GESTION SALUD 136, APOYO A LA GESTION SALUD 135, APOYO A LA GESTION SALUD 139, APOYO A LA GESTION SALUD 145, SERVICIOS PROFESIONALES SALUD 117, SERVICIOS PROFESIONALES SALUD 121, SERVICIOS PROFESIONALES SALUD 122, SERVICIOS PROFESIONALES SALUD 124, SERVICIOS PROFESIONALES SALUD 98, SERVICIOS PROFESIONALES SALUD 120, SERVICIOS PROFESIONALES SALUD 58, APOYO A LA GESTION SALUD 157, APOYO A LA GESTION SALUD 112, SERVICIOS PROFESIONALES SALUD 172, SERVICIOS PROFESIONALES SALUD 129, SERVICIOS PROFESIONALES SALUD 154, APOYO A LA GESTION SALUD 108, APOYO A LA GESTION SALUD 141, APOYO A LA GESTION SALUD 142, CONTRATO DE APOYO A LA GESTION 144, APOYO A LA GESTION SALUD 146, APOYO A LA GESTION SALUD 156, APOYO A LA GESTION SALUD 173, APOYO A LA GESTION SALUD 174, SERVICIOS PROFESIONALES SALUD 176, APOYO A LA GESTION SALUD 137, APOYO A LA GESTION SALUD 138, APOYO A LA GESTION SALUD 140, SERVICIOS PROFESIONALES SALUD 162, SERVICIOS PROFESIONALES SALUD 161, SERVICIOS PROFESIONALES SALUD 177, SERVICIOS PROFESIONALES SALUD 155, APOYO A LA GESTION SALUD 143, APOYO A LA GESTION SALUD 175, SERVICIOS PROFESIONALES SALUD 178, APOYO A LA GESTION SALUD 179, APOYO A LA GESTION SALUD 180, APOYO A LA GESTION SALUD 181, APOYO A LA GESTION SALUD 182, APOYO A LA GESTION SALUD 183, APOYO A LA GESTION SALUD 192, SERVICIOS PROFESIONALES SALUD 193, SERVICIOS PROFESIONALES SALUD 219, APOYO A LA GESTION SALUD 204, APOYO A LA GESTION SALUD 202, SERVICIOS PROFESIONALES SALUD 238, APOYO A LA GESTION SALUD 218, APOYO A LA GESTION SALUD 217, APOYO A LA GESTION SALUD 216, APOYO A LA GESTION SALUD 214, APOYO A LA GESTION SALUD 213, APOYO A LA GESTION SALUD 212, APOYO A LA GESTION SALUD 211, APOYO A LA GESTION SALUD 209, APOYO A LA GESTION SALUD 208, APOYO A LA GESTION SALUD 207, APOYO A LA GESTION SALUD 201, SERVICIOS PROFESIONALES SALUD 241, APOYO A LA GESTION SALUD 199, APOYO A LA GESTION SALUD 197, APOYO A LA GESTION SALUD 200, APOYO A LA GESTION SALUD 234, APOYO A LA GESTION SALUD 235, APOYO A LA GESTION SALUD 243, APOYO A LA GESTION SALUD 210, APOYO A LA GESTION SALUD 215, SERVICIOS PROFESIONALES SALUD 228, SERVICIOS PROFESIONALES SALUD 247, APOYO A LA GESTION SALUD 249, APOYO A LA GESTION SALUD 246, SERVICIOS PROFESIONALES SALUD 248, SERVICIOS PROFESIONALES SALUD 257, APOYO A LA GESTION SALUD 198, SERVICIOS PROFESIONALES SALUD 196, APOYO A LA GESTION SALUD 268, APOYO A LA GESTION SALUD 267, APOYO A LA GESTION SALUD 266, SERVICIOS PROFESIONALES SALUD 265, APOYO A LA GESTION SALUD 256, SERVICIOS PROFESIONALES SALUD 272, SERVICIOS PROFESIONALES SALUD 270, APOYO A LA GESTION SALUD 269, SERVICIOS PROFESIONALES SALUD 263, SERVICIOS PROFESIONALES SALUD 236, APOYO A LA GESTION SALUD 273, SERVICIOS PROFESIONALES SALUD 274, APOYO A LA GESTION SALUD 282, APOYO A LA GESTION SALUD 281, APOYO A LA GESTION SALUD 283, APOYO A LA GESTION SALUD 285, SERVICIOS PROFESIONALES SALUD 284, APOYO A LA GESTION SALUD 279, SERVICIOS PROFESIONALES SALUD 288, APOYO A LA GESTION SALUD 203, APOYO A LA GESTION SALUD 250, APOYO A LA GESTION SALUD 293, SERVICIOS PROFESIONALES SALUD 280, SERVICIOS PROFESIONALES SALUD 296, SERVICIOS PROFESIONALES SALUD 302, SERVICIOS PROFESIONALES SALUD 304, APOYO A LA GESTION SALUD 310, SERVICIOS PROFESIONALES SALUD 308, SERVICIOS PROFESIONALES SALUD 315, CONTRATO DE APOYO A LA GESTION 320, APOYO A LA GESTION SALUD 330, APOYO A LA GESTION SALUD 355, SERVICIOS PROFESIONALES SALUD 384, APOYO A LA GESTION SALUD 395, CONTRATO MINIMA CUANTIA SALUD 8, PRESTACION DE SERVICIOS CV SAL 451, SERVICIOS PROFESIONALES SALUD 450, CONTRATO ADICION SALUD 76, SERVICIOS PROFESIONALES SALUD 453, SERVICIOS PROFESIONALES SALUD 464, SERVICIOS PROFESIONALES SALUD 454, SERVICIOS PROFESIONALES SALUD 455, SERVICIOS PROFESIONALES SALUD 456, APOYO A LA GESTION SALUD 457, SERVICIOS PROFESIONALES SALUD 458, APOYO A LA GESTION SALUD 459, SERVICIOS PROFESIONALES SALUD 460, APOYO A LA GESTION SALUD 461, SERVICIOS PROFESIONALES SALUD 462, SERVICIOS PROFESIONALES SALUD 463, APOYO A LA GESTION SALUD 467, SERVICIOS PROFESIONALES SALUD 469, SERVICIOS PROFESIONALES SALUD 465, SERVICIOS PROFESIONALES SALUD 474, APOYO A LA GESTION SALUD 470, APOYO A LA GESTION SALUD 471, SERVICIOS PROFESIONALES SALUD 484, SERVICIOS PROFESIONALES SALUD 486, SERVICIOS PROFESIONALES SALUD 487, SERVICIOS PROFESIONALES SALUD 488, SERVICIOS PROFESIONALES SALUD 489, SERVICIOS PROFESIONALES SALUD 490, SERVICIOS PROFESIONALES SALUD 476, APOYO A LA GESTION SALUD 477, SERVICIOS PROFESIONALES SALUD 500, SERVICIOS PROFESIONALES SALUD 501, APOYO A LA GESTION SALUD 473, APOYO A LA GESTION SALUD 502, SERVICIOS PROFESIONALES SALUD 503, SERVICIOS PROFESIONALES SALUD 468, APOYO A LA GESTION SALUD 512, APOYO A LA GESTION SALUD 515, APOYO A LA GESTION SALUD 513, APOYO A LA GESTION SALUD 514, APOYO A LA GESTION SALUD 511, SERVICIOS PROFESIONALES SALUD 492, APOYO A LA GESTION SALUD 475, SERVICIOS PROFESIONALES SALUD 485, SERVICIOS PROFESIONALES SALUD 533, APOYO A LA GESTION SALUD 536, SERVICIOS PROFESIONALES SALUD 526, SERVICIOS PROFESIONALES SALUD 506, SERVICIOS PROFESIONALES SALUD 527, SERVICIOS PROFESIONALES SALUD 507, SERVICIOS PROFESIONALES SALUD 528, APOYO A LA GESTION SALUD 508, APOYO A LA GESTION SALUD 537, APOYO A LA GESTION SALUD 509, SERVICIOS PROFESIONALES SALUD 535, APOYO A LA GESTION SALUD 510, SERVICIOS PROFESIONALES SALUD 520, APOYO A LA GESTION SALUD 521, SERVICIOS PROFESIONALES SALUD 522, SERVICIOS PROFESIONALES SALUD 523, SERVICIOS PROFESIONALES SALUD 524, SERVICIOS PROFESIONALES SALUD 496, SERVICIOS PROFESIONALES SALUD 497, SERVICIOS PROFESIONALES SALUD 498, SERVICIOS PROFESIONALES SALUD 491, SERVICIOS PROFESIONALES SALUD 518, SERVICIOS PROFESIONALES SALUD 519, SERVICIOS PROFESIONALES SALUD 531, SERVICIOS PROFESIONALES SALUD 530, APOYO A LA GESTION SALUD 525, SERVICIOS PROFESIONALES SALUD 543, APOYO A LA GESTION SALUD 544, SERVICIOS PROFESIONALES SALUD 550, SERVICIOS PROFESIONALES SALUD 539, SERVICIOS PROFESIONALES SALUD 532, SERVICIOS PROFESIONALES SALUD 552, SERVICIOS PROFESIONALES SALUD 551, SERVICIOS PROFESIONALES SALUD 545, APOYO A LA GESTION SALUD 546, SERVICIOS PROFESIONALES SALUD 547, CONTRATO INTERADM SALUD 1, APOYO A LA GESTION SALUD 554, APOYO A LA GESTION SALUD 553, APOYO A LA GESTION SALUD 555, APOYO A LA GESTION SALUD 556, APOYO A LA GESTION SALUD 557, APOYO A LA GESTION SALUD 558, APOYO A LA GESTION SALUD 559, APOYO A LA GESTION SALUD 560, APOYO A LA GESTION SALUD 561, APOYO A LA GESTION SALUD 562, SERVICIOS PROFESIONALES SALUD 564, APOYO A LA GESTION SALUD 563, APOYO A LA GESTION SALUD 565, APOYO A LA GESTION SALUD 566, APOYO A LA GESTION SALUD 605, SERVICIOS PROFESIONALES SALUD 571, APOYO A LA GESTION SALUD 574, SERVICIOS PROFESIONALES SALUD 576, APOYO A LA GESTION SALUD 570, SERVICIOS PROFESIONALES SALUD 568, SERVICIOS PROFESIONALES SALUD 584, APOYO A LA GESTION SALUD 585, APOYO A LA GESTION SALUD 586, APOYO A LA GESTION SALUD 587, APOYO A LA GESTION SALUD 588, APOYO A LA GESTION SALUD 589, APOYO A LA GESTION SALUD 600, APOYO A LA GESTION SALUD 609, SERVICIOS PROFESIONALES SALUD 612, APOYO A LA GESTION SALUD 611, APOYO A LA GESTION SALUD 610, APOYO A LA GESTION SALUD 603, APOYO A LA GESTION SALUD 604, APOYO A LA GESTION SALUD 606, SERVICIOS PROFESIONALES SALUD 573, APOYO A LA GESTION SALUD 602, APOYO A LA GESTION SALUD 607, SERVICIOS PROFESIONALES SALUD 608, APOYO A LA GESTION SALUD 601, SERVICIOS PROFESIONALES SALUD 631, APOYO A LA GESTION SALUD 614, APOYO A LA GESTION SALUD 615, APOYO A LA GESTION SALUD 616, SERVICIOS PROFESIONALES SALUD 622, SERVICIOS PROFESIONALES SALUD 638, APOYO A LA GESTION SALUD 634, APOYO A LA GESTION SALUD 636, SERVICIOS PROFESIONALES SALUD 643, APOYO A LA GESTION SALUD 644, APOYO A LA GESTION SALUD 645, APOYO A LA GESTION SALUD 646, APOYO A LA GESTION SALUD 647, APOYO A LA GESTION SALUD 648, APOYO A LA GESTION SALUD 649, SERVICIOS PROFESIONALES SALUD 656, SERVICIOS PROFESIONALES SALUD 657, APOYO A LA GESTION SALUD 618, APOYO A LA GESTION SALUD 635, APOYO A LA GESTION SALUD 619, SERVICIOS PROFESIONALES SALUD 650, APOYO A LA GESTION SALUD 620, APOYO A LA GESTION SALUD 653, APOYO A LA GESTION SALUD 663, SERVICIOS PROFESIONALES SALUD 665, APOYO A LA GESTION SALUD 661, APOYO A LA GESTION SALUD 662, APOYO A LA GESTION SALUD 660, APOYO A LA GESTION SALUD 617, SERVICIOS PROFESIONALES SALUD 669, APOYO A LA GESTION SALUD 673, APOYO A LA GESTION SALUD 674, SERVICIOS PROFESIONALES SALUD 684, SERVICIOS PROFESIONALES SALUD 677, APOYO A LA GESTION SALUD 710, SERVICIOS PROFESIONALES SALUD 680, SERVICIOS PROFESIONALES SALUD 696, SERVICIOS PROFESIONALES SALUD 686, APOYO A LA GESTION SALUD 709, SERVICIOS PROFESIONALES SALUD 689, SERVICIOS PROFESIONALES SALUD 702, CONTRATO ADICION SALUD 304, CONTRATO ADICION SALUD 310, CONTRATO ADICION SALUD 315, SERVICIOS PROFESIONALES SALUD 761, SERVICIOS PROFESIONALES SALUD 785, APOYO A LA GESTION SALUD 777, SERVICIOS PROFESIONALES SALUD 788, PRESTACION DE SERVICIOS CV SAL 778, APOYO A LA GESTION SALUD 790, APOYO A LA GESTION SALUD 798, CONTRATO DE APOYO A LA GESTION 810, SERVICIOS PROFESIONALES SALUD 827, APOYO A LA GESTION SALUD 824, APOYO A LA GESTION SALUD 831, SERVICIOS PROFESIONALES SALUD 848, CONTRATO INTERADM SALUD 21, CONTRATO ADICION SALUD 320, SERVICIOS PROFESIONALES SALUD 873, CONTRATO ADICION SALUD 355, SEL. ABREV MENOR CUANTIA SALUD 4, CONCURSO DE MERITO SALUD 1, CONTRATO ADICION SALUD 384</t>
  </si>
  <si>
    <t>(485, 28/02/2025) | (486, 28/02/2025) | (549, 4/03/2025) | (551, 4/03/2025) | (590, 4/03/2025) | (592, 4/03/2025) | (593, 5/03/2025) | (594, 5/03/2025) | (635, 5/03/2025) | (646, 6/03/2025) | (647, 6/03/2025) | (648, 6/03/2025) | (649, 6/03/2025) | (675, 7/03/2025) | (685, 7/03/2025) | (689, 7/03/2025) | (691, 7/03/2025) | (692, 7/03/2025) | (699, 10/03/2025) | (703, 10/03/2025) | (704, 10/03/2025) | (708, 10/03/2025) | (737, 13/03/2025) | (739, 13/03/2025) | (742, 13/03/2025) | (743, 13/03/2025) | (744, 13/03/2025) | (745, 13/03/2025) | (747, 13/03/2025) | (750, 13/03/2025) | (751, 13/03/2025) | (752, 13/03/2025) | (753, 13/03/2025) | (754, 13/03/2025) | (755, 13/03/2025) | (756, 13/03/2025) | (757, 13/03/2025) | (758, 13/03/2025) | (761, 13/03/2025) | (763, 13/03/2025) | (767, 13/03/2025) | (771, 13/03/2025) | (772, 13/03/2025) | (773, 13/03/2025) | (775, 13/03/2025) | (777, 13/03/2025) | (778, 13/03/2025) | (779, 13/03/2025) | (780, 13/03/2025) | (783, 13/03/2025) | (784, 13/03/2025) | (786, 14/03/2025) | (787, 14/03/2025) | (789, 14/03/2025) | (790, 14/03/2025) | (791, 14/03/2025) | (794, 14/03/2025) | (797, 14/03/2025) | (798, 14/03/2025) | (799, 14/03/2025) | (800, 14/03/2025) | (812, 14/03/2025) | (830, 17/03/2025) | (834, 17/03/2025) | (841, 17/03/2025) | (842, 17/03/2025) | (843, 17/03/2025) | (844, 17/03/2025) | (846, 17/03/2025) | (854, 17/03/2025) | (858, 17/03/2025) | (860, 17/03/2025) | (864, 17/03/2025) | (866, 17/03/2025) | (873, 17/03/2025) | (912, 19/03/2025) | (919, 20/03/2025) | (921, 20/03/2025) | (931, 20/03/2025) | (932, 20/03/2025) | (935, 21/03/2025) | (956, 21/03/2025) | (957, 21/03/2025) | (958, 21/03/2025) | (966, 21/03/2025) | (968, 21/03/2025) | (983, 25/03/2025) | (984, 25/03/2025) | (987, 25/03/2025) | (1005, 25/03/2025) | (1076, 27/03/2025) | (1080, 27/03/2025) | (1081, 27/03/2025) | (1083, 27/03/2025) | (1084, 27/03/2025) | (1087, 27/03/2025) | (1110, 28/03/2025) | (1116, 28/03/2025) | (1118, 28/03/2025) | (1119, 28/03/2025) | (1127, 28/03/2025) | (1144, 28/03/2025) | (1211, 31/03/2025) | (1213, 31/03/2025) | (1215, 31/03/2025) | (1261, 2/04/2025) | (1262, 2/04/2025) | (1263, 2/04/2025) | (1269, 2/04/2025) | (1270, 2/04/2025) | (1274, 2/04/2025) | (1275, 2/04/2025) | (1280, 2/04/2025) | (1282, 2/04/2025) | (1285, 2/04/2025) | (1308, 2/04/2025) | (1314, 2/04/2025) | (1377, 3/04/2025) | (1404, 4/04/2025) | (1413, 4/04/2025) | (1414, 4/04/2025) | (1415, 4/04/2025) | (1416, 4/04/2025) | (1421, 4/04/2025) | (1423, 4/04/2025) | (1434, 4/04/2025) | (1437, 4/04/2025) | (1456, 7/04/2025) | (1458, 7/04/2025) | (1459, 7/04/2025) | (1462, 7/04/2025) | (1464, 7/04/2025) | (1465, 7/04/2025) | (1466, 7/04/2025) | (1496, 8/04/2025) | (1498, 8/04/2025) | (1499, 8/04/2025) | (1500, 8/04/2025) | (1501, 8/04/2025) | (1507, 8/04/2025) | (1510, 8/04/2025) | (1512, 8/04/2025) | (1514, 8/04/2025) | (1520, 8/04/2025) | (1533, 8/04/2025) | (1541, 8/04/2025) | (1557, 8/04/2025) | (1560, 8/04/2025) | (1561, 9/04/2025) | (1562, 9/04/2025) | (1582, 9/04/2025) | (1583, 9/04/2025) | (1584, 9/04/2025) | (1585, 9/04/2025) | (1587, 9/04/2025) | (1590, 9/04/2025) | (1593, 9/04/2025) | (1594, 9/04/2025) | (1595, 9/04/2025) | (1596, 9/04/2025) | (1597, 9/04/2025) | (1598, 9/04/2025) | (1600, 9/04/2025) | (1601, 9/04/2025) | (1603, 9/04/2025) | (1604, 9/04/2025) | (1606, 9/04/2025) | (1607, 9/04/2025) | (1609, 9/04/2025) | (1623, 10/04/2025) | (1624, 10/04/2025) | (1625, 10/04/2025) | (1634, 10/04/2025) | (1636, 10/04/2025) | (1638, 10/04/2025) | (1639, 10/04/2025) | (1640, 10/04/2025) | (1644, 10/04/2025) | (1647, 10/04/2025) | (1648, 10/04/2025) | (1653, 10/04/2025) | (1658, 10/04/2025) | (1659, 10/04/2025) | (1660, 10/04/2025) | (1661, 10/04/2025) | (1664, 10/04/2025) | (1682, 11/04/2025) | (1683, 11/04/2025) | (1688, 11/04/2025) | (1691, 11/04/2025) | (1695, 11/04/2025) | (1705, 11/04/2025) | (1714, 11/04/2025) | (1716, 11/04/2025) | (1718, 11/04/2025) | (1789, 21/04/2025) | (1794, 22/04/2025) | (1795, 22/04/2025) | (1800, 22/04/2025) | (1801, 22/04/2025) | (1802, 22/04/2025) | (1807, 22/04/2025) | (1814, 22/04/2025) | (1816, 22/04/2025) | (1818, 22/04/2025) | (1819, 22/04/2025) | (1821, 22/04/2025) | (1822, 22/04/2025) | (1824, 22/04/2025) | (1825, 22/04/2025) | (1827, 22/04/2025) | (1839, 22/04/2025) | (1840, 22/04/2025) | (1841, 22/04/2025) | (1844, 22/04/2025) | (1863, 22/04/2025) | (1873, 23/04/2025) | (1877, 23/04/2025) | (1878, 23/04/2025) | (1881, 23/04/2025) | (1882, 23/04/2025) | (1883, 23/04/2025) | (1887, 23/04/2025) | (1888, 23/04/2025) | (1889, 23/04/2025) | (1890, 23/04/2025) | (1895, 23/04/2025) | (1897, 23/04/2025) | (1927, 24/04/2025) | (1939, 24/04/2025) | (1947, 24/04/2025) | (1950, 24/04/2025) | (1986, 24/04/2025) | (1987, 24/04/2025) | (1989, 24/04/2025) | (1990, 24/04/2025) | (1991, 24/04/2025) | (1996, 24/04/2025) | (1998, 24/04/2025) | (2002, 24/04/2025) | (2007, 24/04/2025) | (2030, 24/04/2025) | (2040, 24/04/2025) | (2042, 24/04/2025) | (2043, 24/04/2025) | (2044, 24/04/2025) | (2048, 24/04/2025) | (2053, 25/04/2025) | (2056, 25/04/2025) | (2061, 25/04/2025) | (2062, 25/04/2025) | (2080, 25/04/2025) | (2082, 25/04/2025) | (2083, 25/04/2025) | (2093, 25/04/2025) | (2143, 28/04/2025) | (2155, 28/04/2025) | (2157, 28/04/2025) | (2158, 28/04/2025) | (2159, 28/04/2025) | (2160, 28/04/2025) | (2162, 28/04/2025) | (2163, 28/04/2025) | (2166, 28/04/2025) | (2238, 29/04/2025) | (2239, 29/04/2025) | (2244, 29/04/2025) | (2258, 29/04/2025) | (2268, 29/04/2025) | (2269, 29/04/2025) | (2270, 29/04/2025) | (2295, 30/04/2025) | (2299, 30/04/2025) | (2323, 30/04/2025) | (2324, 30/04/2025) | (2371, 5/05/2025) | (2386, 5/05/2025) | (2389, 5/05/2025) | (2391, 5/05/2025) | (2411, 6/05/2025) | (2440, 6/05/2025) | (2464, 6/05/2025) | (2467, 6/05/2025) | (2469, 6/05/2025) | (2486, 6/05/2025) | (2489, 6/05/2025) | (2495, 6/05/2025) | (2500, 7/05/2025) | (2507, 7/05/2025) | (2510, 7/05/2025) | (2517, 7/05/2025) | (2524, 7/05/2025) | (2542, 7/05/2025) | (2544, 7/05/2025) | (2549, 7/05/2025) | (2550, 7/05/2025) | (2552, 7/05/2025) | (2553, 7/05/2025) | (2555, 7/05/2025) | (2556, 7/05/2025) | (2559, 7/05/2025) | (2563, 8/05/2025) | (2566, 8/05/2025) | (2570, 8/05/2025) | (2573, 8/05/2025) | (2574, 8/05/2025) | (2576, 8/05/2025) | (2587, 8/05/2025) | (2591, 8/05/2025) | (2592, 8/05/2025) | (2661, 9/05/2025) | (2667, 9/05/2025) | (2671, 9/05/2025) | (2673, 9/05/2025) | (2684, 9/05/2025) | (2685, 9/05/2025) | (2700, 9/05/2025) | (2701, 9/05/2025) | (2720, 9/05/2025) | (2723, 9/05/2025) | (2730, 9/05/2025) | (2735, 12/05/2025) | (2736, 12/05/2025) | (2738, 12/05/2025) | (2739, 12/05/2025) | (2741, 12/05/2025) | (2742, 12/05/2025) | (2744, 12/05/2025) | (2745, 12/05/2025) | (2749, 12/05/2025) | (2750, 12/05/2025) | (2754, 12/05/2025) | (2757, 12/05/2025) | (2758, 12/05/2025) | (2760, 12/05/2025) | (2761, 12/05/2025) | (2763, 12/05/2025) | (2766, 12/05/2025) | (2767, 12/05/2025) | (2782, 13/05/2025) | (2784, 13/05/2025) | (2785, 13/05/2025) | (2793, 13/05/2025) | (2794, 13/05/2025) | (2800, 13/05/2025) | (2810, 13/05/2025) | (2811, 13/05/2025) | (2812, 13/05/2025) | (2865, 14/05/2025) | (2866, 14/05/2025) | (2867, 14/05/2025) | (2868, 14/05/2025) | (2869, 14/05/2025) | (2871, 14/05/2025) | (2872, 14/05/2025) | (2873, 14/05/2025) | (2874, 14/05/2025) | (2896, 14/05/2025) | (2899, 14/05/2025) | (2918, 15/05/2025) | (2922, 15/05/2025) | (2923, 15/05/2025) | (2925, 15/05/2025) | (2934, 15/05/2025) | (2937, 15/05/2025) | (2938, 15/05/2025) | (2939, 15/05/2025) | (2940, 15/05/2025) | (2941, 15/05/2025) | (2942, 15/05/2025) | (2943, 15/05/2025) | (2944, 15/05/2025) | (2945, 15/05/2025) | (2948, 15/05/2025) | (2997, 16/05/2025) | (2999, 16/05/2025) | (3006, 16/05/2025) | (3013, 16/05/2025) | (3015, 16/05/2025) | (3017, 16/05/2025) | (3023, 16/05/2025) | (3032, 16/05/2025) | (3036, 16/05/2025) | (3038, 16/05/2025) | (3039, 16/05/2025) | (3040, 16/05/2025) | (3044, 16/05/2025) | (3045, 16/05/2025) | (3046, 16/05/2025) | (3047, 16/05/2025) | (3051, 16/05/2025) | (3054, 16/05/2025) | (3055, 16/05/2025) | (3058, 19/05/2025) | (3061, 19/05/2025) | (3065, 19/05/2025) | (3066, 19/05/2025) | (3067, 19/05/2025) | (3072, 19/05/2025) | (3076, 19/05/2025) | (3079, 19/05/2025) | (3110, 20/05/2025) | (3111, 20/05/2025) | (3114, 20/05/2025) | (3116, 20/05/2025) | (3130, 20/05/2025) | (3131, 20/05/2025) | (3132, 20/05/2025) | (3133, 20/05/2025) | (3135, 20/05/2025) | (3136, 20/05/2025) | (3138, 20/05/2025) | (3156, 20/05/2025) | (3158, 20/05/2025) | (3160, 20/05/2025) | (3161, 20/05/2025) | (3165, 21/05/2025) | (3174, 21/05/2025) | (3175, 21/05/2025) | (3229, 22/05/2025) | (3230, 22/05/2025) | (3234, 22/05/2025) | (3236, 22/05/2025) | (3301, 26/05/2025) | (3302, 26/05/2025) | (3306, 26/05/2025) | (3316, 26/05/2025) | (3318, 26/05/2025) | (3319, 26/05/2025) | (3322, 26/05/2025) | (3324, 26/05/2025) | (3325, 26/05/2025) | (3327, 26/05/2025) | (3328, 26/05/2025) | (3329, 26/05/2025) | (3347, 26/05/2025) | (3349, 26/05/2025) | (3350, 26/05/2025) | (3361, 26/05/2025) | (3384, 27/05/2025) | (3385, 27/05/2025) | (3388, 27/05/2025) | (3398, 27/05/2025) | (3425, 28/05/2025) | (3430, 28/05/2025) | (3436, 28/05/2025) | (3440, 28/05/2025) | (3475, 29/05/2025) | (3476, 29/05/2025) | (3477, 29/05/2025) | (3484, 29/05/2025) | (3494, 29/05/2025) | (3551, 30/05/2025) | (3553, 30/05/2025) | (3554, 30/05/2025) | (3558, 30/05/2025) | (3562, 3/06/2025) | (3564, 3/06/2025) | (3569, 3/06/2025) | (3608, 3/06/2025) | (3610, 3/06/2025) | (3611, 3/06/2025) | (3613, 3/06/2025) | (3682, 4/06/2025) | (3685, 4/06/2025) | (3689, 4/06/2025) | (3690, 4/06/2025) | (3691, 4/06/2025) | (3693, 4/06/2025) | (3694, 4/06/2025) | (3695, 4/06/2025) | (3696, 4/06/2025) | (3715, 4/06/2025) | (3761, 6/06/2025) | (3767, 6/06/2025) | (3815, 6/06/2025) | (3824, 6/06/2025) | (3829, 6/06/2025) | (3836, 6/06/2025) | (3843, 6/06/2025) | (3850, 6/06/2025) | (3860, 9/06/2025) | (3861, 9/06/2025) | (3863, 9/06/2025) | (3864, 9/06/2025) | (3865, 9/06/2025) | (3876, 9/06/2025) | (3881, 9/06/2025) | (3882, 9/06/2025) | (3894, 9/06/2025) | (3903, 9/06/2025) | (3946, 11/06/2025) | (3981, 11/06/2025) | (3988, 11/06/2025) | (3990, 11/06/2025) | (3991, 11/06/2025) | (3993, 11/06/2025) | (4019, 12/06/2025) | (4023, 12/06/2025) | (4026, 12/06/2025) | (4027, 12/06/2025) | (4030, 12/06/2025) | (4034, 12/06/2025) | (4039, 12/06/2025) | (4042, 12/06/2025) | (4050, 12/06/2025) | (4054, 12/06/2025) | (4066, 12/06/2025) | (4070, 12/06/2025) | (4082, 13/06/2025) | (4092, 13/06/2025) | (4093, 13/06/2025) | (4104, 13/06/2025) | (4109, 16/06/2025) | (4110, 16/06/2025) | (4114, 16/06/2025) | (4117, 16/06/2025) | (4122, 16/06/2025) | (4123, 16/06/2025) | (4131, 16/06/2025) | (4134, 16/06/2025) | (4138, 16/06/2025) | (4142, 16/06/2025) | (4150, 16/06/2025) | (4152, 16/06/2025) | (4159, 16/06/2025) | (4162, 16/06/2025) | (4165, 16/06/2025) | (4177, 17/06/2025) | (4180, 17/06/2025) | (4185, 17/06/2025) | (4186, 17/06/2025) | (4193, 17/06/2025) | (4195, 17/06/2025) | (4197, 17/06/2025) | (4202, 17/06/2025) | (4209, 17/06/2025) | (4211, 17/06/2025) | (4227, 17/06/2025) | (4228, 17/06/2025) | (4231, 18/06/2025) | (4235, 18/06/2025) | (4237, 18/06/2025) | (4242, 18/06/2025) | (4264, 18/06/2025) | (4267, 19/06/2025) | (4270, 19/06/2025) | (4273, 19/06/2025) | (4285, 19/06/2025) | (4286, 19/06/2025) | (4311, 19/06/2025) | (4314, 19/06/2025) | (4320, 19/06/2025) | (4321, 19/06/2025) | (4325, 19/06/2025) | (4327, 19/06/2025) | (4328, 19/06/2025) | (4331, 19/06/2025) | (4332, 19/06/2025) | (4335, 20/06/2025) | (4346, 20/06/2025) | (4347, 20/06/2025) | (4358, 20/06/2025) | (4359, 20/06/2025) | (4379, 23/06/2025) | (4381, 23/06/2025) | (4383, 23/06/2025) | (4384, 23/06/2025) | (4387, 23/06/2025) | (4388, 23/06/2025) | (4393, 24/06/2025) | (4407, 24/06/2025) | (4409, 24/06/2025) | (4411, 24/06/2025) | (4415, 24/06/2025) | (4416, 24/06/2025) | (4419, 24/06/2025) | (4421, 24/06/2025) | (4426, 24/06/2025) | (4429, 24/06/2025) | (4432, 24/06/2025) | (4436, 24/06/2025) | (4448, 24/06/2025) | (4450, 24/06/2025) | (4453, 24/06/2025) | (4480, 25/06/2025) | (4522, 25/06/2025) | (4524, 25/06/2025) | (4525, 25/06/2025) | (4526, 25/06/2025) | (4527, 25/06/2025) | (4528, 25/06/2025) | (4581, 26/06/2025) | (4583, 26/06/2025) | (4586, 26/06/2025) | (4587, 26/06/2025) | (4588, 26/06/2025) | (4589, 26/06/2025) | (4590, 26/06/2025) | (4591, 26/06/2025) | (4600, 26/06/2025) | (4601, 26/06/2025) | (4604, 26/06/2025) | (4605, 26/06/2025) | (4606, 26/06/2025) | (4613, 26/06/2025) | (4614, 26/06/2025) | (4615, 26/06/2025) | (4617, 26/06/2025) | (4619, 26/06/2025) | (4620, 26/06/2025) | (4626, 26/06/2025) | (4634, 26/06/2025) | (4643, 26/06/2025) | (4645, 26/06/2025) | (4654, 26/06/2025) | (4655, 26/06/2025) | (4656, 26/06/2025) | (4657, 26/06/2025) | (4658, 26/06/2025) | (4659, 26/06/2025) | (4660, 26/06/2025) | (4661, 26/06/2025) | (4667, 26/06/2025) | (4681, 26/06/2025) | (4686, 26/06/2025) | (4687, 26/06/2025) | (4689, 27/06/2025) | (4691, 27/06/2025) | (4692, 27/06/2025) | (4695, 27/06/2025) | (4715, 27/06/2025) | (4718, 27/06/2025) | (4829, 2/07/2025) | (4831, 2/07/2025) | (4832, 2/07/2025) | (4870, 2/07/2025) | (4886, 3/07/2025) | (4898, 3/07/2025) | (4926, 3/07/2025) | (4929, 3/07/2025) | (4932, 3/07/2025) | (4936, 3/07/2025) | (4965, 3/07/2025) | (4966, 3/07/2025) | (4970, 4/07/2025) | (4971, 4/07/2025) | (4972, 4/07/2025) | (4973, 4/07/2025) | (4981, 4/07/2025) | (4982, 4/07/2025) | (4984, 4/07/2025) | (4986, 4/07/2025) | (4991, 4/07/2025) | (4997, 4/07/2025) | (5000, 4/07/2025) | (5030, 4/07/2025) | (5037, 4/07/2025) | (5040, 4/07/2025) | (5046, 7/07/2025) | (5049, 7/07/2025) | (5053, 7/07/2025) | (5057, 7/07/2025) | (5060, 7/07/2025) | (5061, 7/07/2025) | (5063, 7/07/2025) | (5085, 7/07/2025) | (5087, 7/07/2025) | (5088, 7/07/2025) | (5092, 7/07/2025) | (5093, 7/07/2025) | (5094, 7/07/2025) | (5137, 8/07/2025) | (5143, 9/07/2025) | (5155, 9/07/2025) | (5158, 9/07/2025) | (5180, 9/07/2025) | (5190, 9/07/2025) | (5191, 9/07/2025) | (5192, 9/07/2025) | (5194, 9/07/2025) | (5197, 9/07/2025) | (5204, 10/07/2025) | (5205, 10/07/2025) | (5235, 10/07/2025) | (5236, 10/07/2025) | (5237, 10/07/2025) | (5243, 10/07/2025) | (5244, 10/07/2025) | (5245, 10/07/2025) | (5246, 10/07/2025) | (5247, 10/07/2025) | (5251, 10/07/2025) | (5252, 10/07/2025) | (5256, 11/07/2025) | (5257, 11/07/2025) | (5258, 11/07/2025) | (5259, 11/07/2025) | (5260, 11/07/2025) | (5269, 11/07/2025) | (5272, 11/07/2025) | (5274, 11/07/2025) | (5280, 11/07/2025) | (5281, 11/07/2025) | (5282, 11/07/2025) | (5283, 11/07/2025) | (5284, 11/07/2025) | (5289, 11/07/2025) | (5290, 11/07/2025) | (5295, 11/07/2025) | (5300, 11/07/2025) | (5301, 14/07/2025) | (5305, 14/07/2025) | (5306, 14/07/2025) | (5309, 14/07/2025) | (5312, 14/07/2025) | (5313, 14/07/2025) | (5318, 14/07/2025) | (5321, 14/07/2025) | (5326, 14/07/2025) | (5331, 14/07/2025) | (5332, 14/07/2025) | (5338, 14/07/2025) | (5349, 15/07/2025) | (5356, 15/07/2025) | (5357, 15/07/2025) | (5360, 15/07/2025) | (5366, 15/07/2025) | (5384, 16/07/2025) | (5385, 16/07/2025) | (5386, 16/07/2025) | (5387, 16/07/2025) | (5390, 16/07/2025) | (5391, 16/07/2025) | (5432, 16/07/2025) | (5433, 16/07/2025) | (5437, 17/07/2025) | (5441, 17/07/2025) | (5446, 17/07/2025) | (5465, 17/07/2025) | (5466, 17/07/2025) | (5468, 17/07/2025) | (5469, 17/07/2025) | (5482, 18/07/2025) | (5484, 18/07/2025) | (5485, 18/07/2025) | (5486, 18/07/2025) | (5489, 18/07/2025) | (5497, 18/07/2025) | (5505, 18/07/2025) | (5507, 18/07/2025) | (5508, 18/07/2025) | (5510, 18/07/2025) | (5511, 18/07/2025) | (5512, 18/07/2025) | (5521, 18/07/2025) | (5522, 18/07/2025) | (5526, 18/07/2025) | (5538, 18/07/2025) | (5539, 18/07/2025) | (5578, 21/07/2025) | (5623, 22/07/2025) | (5633, 22/07/2025) | (5646, 23/07/2025) | (5650, 23/07/2025) | (5671, 23/07/2025) | (5672, 23/07/2025) | (5673, 23/07/2025) | (5674, 23/07/2025) | (5677, 23/07/2025) | (5679, 23/07/2025) | (5685, 24/07/2025) | (5689, 24/07/2025) | (5693, 24/07/2025) | (5694, 24/07/2025) | (5697, 24/07/2025) | (5698, 24/07/2025) | (5699, 24/07/2025) | (5701, 24/07/2025) | (5702, 24/07/2025) | (5711, 24/07/2025) | (5716, 24/07/2025) | (5723, 24/07/2025) | (5728, 24/07/2025) | (5740, 25/07/2025) | (5744, 25/07/2025) | (5748, 25/07/2025) | (5780, 25/07/2025) | (5782, 25/07/2025) | (5830, 28/07/2025) | (5846, 28/07/2025) | (5847, 28/07/2025) | (5853, 28/07/2025) | (5860, 28/07/2025) | (5908, 30/07/2025) | (5934, 30/07/2025) | (5935, 30/07/2025) | (5961, 30/07/2025) | (5962, 30/07/2025) | (5968, 30/07/2025) | (5999, 31/07/2025) | (6001, 31/07/2025) | (6032, 31/07/2025) | (6052, 31/07/2025) | (6055, 1/08/2025) | (6057, 1/08/2025) | (6058, 1/08/2025) | (6059, 1/08/2025) | (6060, 1/08/2025) | (6063, 1/08/2025) | (6064, 1/08/2025) | (6066, 1/08/2025) | (6067, 1/08/2025) | (6068, 1/08/2025) | (6071, 1/08/2025) | (6072, 1/08/2025) | (6073, 1/08/2025) | (6074, 1/08/2025) | (6086, 1/08/2025) | (6093, 1/08/2025) | (6095, 1/08/2025) | (6105, 1/08/2025) | (6140, 4/08/2025) | (6146, 4/08/2025) | (6152, 4/08/2025) | (6167, 4/08/2025) | (6187, 4/08/2025) | (6191, 4/08/2025) | (6194, 4/08/2025) | (6195, 4/08/2025) | (6196, 4/08/2025) | (6197, 4/08/2025) | (6201, 4/08/2025) | (6202, 4/08/2025) | (6203, 4/08/2025) | (6237, 5/08/2025) | (6238, 5/08/2025) | (6259, 5/08/2025) | (6265, 5/08/2025) | (6289, 5/08/2025) | (6301, 6/08/2025) | (6303, 6/08/2025) | (6305, 6/08/2025) | (6307, 6/08/2025) | (6308, 6/08/2025) | (6324, 6/08/2025) | (6330, 6/08/2025) | (6331, 6/08/2025) | (6333, 6/08/2025) | (6334, 6/08/2025) | (6335, 6/08/2025) | (6336, 6/08/2025) | (6338, 6/08/2025) | (6341, 6/08/2025) | (6342, 6/08/2025) | (6366, 8/08/2025) | (6367, 8/08/2025) | (6371, 8/08/2025) | (6372, 8/08/2025) | (6375, 8/08/2025) | (6383, 8/08/2025) | (6385, 8/08/2025) | (6386, 8/08/2025) | (6401, 11/08/2025) | (6403, 11/08/2025) | (6404, 11/08/2025) | (6422, 11/08/2025) | (6424, 11/08/2025) | (6428, 11/08/2025) | (6429, 11/08/2025) | (6455, 12/08/2025) | (6456, 12/08/2025) | (6459, 12/08/2025) | (6460, 12/08/2025) | (6464, 12/08/2025) | (6469, 12/08/2025) | (6470, 12/08/2025) | (6473, 12/08/2025) | (6474, 12/08/2025) | (6476, 12/08/2025) | (6477, 12/08/2025) | (6478, 12/08/2025) | (6482, 12/08/2025) | (6483, 12/08/2025) | (6487, 12/08/2025) | (6488, 12/08/2025) | (6489, 12/08/2025) | (6490, 12/08/2025) | (6495, 12/08/2025) | (6496, 12/08/2025) | (6497, 12/08/2025) | (6499, 12/08/2025) | (6501, 12/08/2025) | (6516, 13/08/2025) | (6518, 13/08/2025) | (6520, 13/08/2025) | (6527, 13/08/2025) | (6528, 13/08/2025) | (6530, 13/08/2025) | (6534, 13/08/2025) | (6585, 14/08/2025) | (6587, 14/08/2025) | (6588, 14/08/2025) | (6589, 14/08/2025) | (6590, 14/08/2025) | (6592, 14/08/2025) | (6593, 14/08/2025) | (6598, 14/08/2025) | (6606, 14/08/2025) | (6609, 14/08/2025) | (6638, 14/08/2025) | (6644, 14/08/2025) | (6645, 14/08/2025) | (6646, 14/08/2025) | (6649, 14/08/2025) | (6650, 14/08/2025) | (6652, 14/08/2025) | (6685, 15/08/2025) | (6687, 15/08/2025) | (6690, 15/08/2025) | (6691, 15/08/2025) | (6692, 15/08/2025) | (6693, 15/08/2025) | (6694, 15/08/2025) | (6695, 15/08/2025) | (6696, 15/08/2025) | (6697, 15/08/2025) | (6733, 19/08/2025) | (6734, 19/08/2025) | (6737, 19/08/2025) | (6738, 19/08/2025) | (6739, 19/08/2025) | (6742, 19/08/2025) | (6745, 19/08/2025) | (6764, 19/08/2025) | (6769, 19/08/2025) | (6786, 20/08/2025) | (6792, 20/08/2025) | (6794, 20/08/2025) | (6798, 20/08/2025) | (6804, 20/08/2025) | (6831, 20/08/2025) | (6835, 20/08/2025) | (6841, 20/08/2025) | (6843, 20/08/2025) | (6866, 20/08/2025) | (6867, 20/08/2025) | (6905, 21/08/2025) | (6906, 21/08/2025) | (6907, 21/08/2025) | (6936, 21/08/2025) | (6940, 21/08/2025) | (6942, 21/08/2025) | (6944, 21/08/2025) | (6945, 21/08/2025) | (6946, 21/08/2025) | (6950, 22/08/2025) | (6951, 22/08/2025) | (6952, 22/08/2025) | (6953, 22/08/2025) | (6960, 22/08/2025) | (6961, 22/08/2025) | (6964, 22/08/2025) | (6965, 22/08/2025) | (6966, 22/08/2025) | (6967, 22/08/2025) | (6970, 22/08/2025) | (6974, 22/08/2025) | (6981, 22/08/2025) | (6994, 22/08/2025) | (6995, 22/08/2025) | (6997, 22/08/2025) | (6998, 22/08/2025) | (6999, 22/08/2025) | (7000, 22/08/2025) | (7001, 22/08/2025) | (7002, 22/08/2025) | (7003, 22/08/2025) | (7005, 22/08/2025) | (7009, 22/08/2025) | (7012, 22/08/2025) | (7014, 22/08/2025) | (7015, 22/08/2025) | (7017, 22/08/2025) | (7022, 22/08/2025) | (7023, 22/08/2025) | (7032, 22/08/2025) | (7033, 22/08/2025) | (7034, 22/08/2025) | (7035, 25/08/2025) | (7036, 25/08/2025) | (7038, 25/08/2025) | (7039, 25/08/2025) | (7042, 22/08/2025) | (7045, 25/08/2025) | (7047, 25/08/2025) | (7049, 25/08/2025) | (7050, 25/08/2025) | (7051, 25/08/2025) | (7087, 27/08/2025) | (7098, 27/08/2025) | (7124, 28/08/2025) | (7130, 28/08/2025) | (7138, 28/08/2025) | (7141, 28/08/2025) | (7145, 28/08/2025) | (7178, 29/08/2025) | (7188, 29/08/2025) | (7189, 29/08/2025) | (7190, 29/08/2025) | (7192, 29/08/2025) | (7194, 29/08/2025) | (7196, 29/08/2025) | (7215, 29/08/2025) | (7217, 29/08/2025) | (7234, 1/09/2025) | (7260, 1/09/2025) | (7280, 1/09/2025) | (7286, 1/09/2025) | (7302, 1/09/2025) | (7336, 2/09/2025) | (7341, 2/09/2025) | (7342, 2/09/2025) | (7343, 2/09/2025) | (7344, 2/09/2025) | (7346, 2/09/2025) | (7348, 2/09/2025) | (7464, 4/09/2025) | (7476, 4/09/2025) | (7486, 5/09/2025) | (7491, 5/09/2025) | (7523, 8/09/2025) | (7524, 8/09/2025) | (7525, 8/09/2025) | (7526, 8/09/2025) | (7527, 8/09/2025) | (7530, 8/09/2025) | (7534, 8/09/2025) | (7535, 8/09/2025) | (7553, 8/09/2025) | (7554, 8/09/2025) | (7564, 9/09/2025) | (7587, 10/09/2025) | (7593, 10/09/2025) | (7597, 10/09/2025) | (7598, 10/09/2025) | (7621, 10/09/2025) | (7625, 11/09/2025) | (7647, 12/09/2025) | (7652, 12/09/2025) | (7655, 12/09/2025) | (7656, 12/09/2025) | (7716, 16/09/2025) | (7719, 16/09/2025) | (7725, 16/09/2025) | (7734, 17/09/2025) | (7738, 17/09/2025) | (7740, 17/09/2025) | (7741, 17/09/2025) | (7742, 17/09/2025) | (7766, 17/09/2025) | (7769, 17/09/2025) | (7801, 18/09/2025) | (7810, 19/09/2025) | (7829, 19/09/2025) | (7833, 19/09/2025) | (7862, 22/09/2025) | (7865, 22/09/2025) | (7866, 22/09/2025) | (7867, 22/09/2025) | (7898, 23/09/2025) | (7900, 23/09/2025) | (7907, 23/09/2025) | (7917, 23/09/2025) | (7918, 23/09/2025) | (7920, 23/09/2025) | (7922, 23/09/2025) | (7930, 23/09/2025) | (7944, 24/09/2025) | (7948, 24/09/2025) | (7952, 24/09/2025) | (7954, 24/09/2025) | (7957, 24/09/2025) | (7958, 24/09/2025) | (7960, 24/09/2025) | (7964, 24/09/2025) | (7965, 24/09/2025) | (7966, 24/09/2025) | (7967, 24/09/2025) | (7968, 24/09/2025) | (7976, 25/09/2025) | (7978, 25/09/2025) | (7981, 25/09/2025) | (7983, 25/09/2025) | (7985, 25/09/2025) | (7994, 25/09/2025) | (7996, 25/09/2025) | (8017, 26/09/2025) | (8020, 26/09/2025) | (8024, 26/09/2025) | (8027, 29/09/2025) | (8028, 29/09/2025) | (8029, 29/09/2025) | (8036, 29/09/2025) | (8037, 29/09/2025) | (8038, 29/09/2025) | (8039, 29/09/2025) | (8040, 29/09/2025) | (8041, 29/09/2025) | (8048, 29/09/2025) | (8051, 29/09/2025) | (8055, 29/09/2025) | (8057, 29/09/2025) | (8060, 29/09/2025) | (8067, 29/09/2025) | (8079, 29/09/2025) | (8080, 29/09/2025) | (8081, 29/09/2025) | (8086, 29/09/2025) | (8088, 29/09/2025) | (8128, 30/09/2025) | (8133, 30/09/2025) | (8137, 30/09/2025) | (8138, 30/09/2025) | (8140, 30/09/2025) | (8145, 30/09/2025) | (8146, 30/09/2025) | (8147, 30/09/2025) | (8150, 30/09/2025) | (8152, 30/09/2025) | (8153, 30/09/2025) | (8161, 30/09/2025) | (8165, 30/09/2025) | (8208, 1/10/2025) | (8209, 1/10/2025) | (8216, 1/10/2025) | (8217, 1/10/2025) | (8249, 2/10/2025) | (8263, 2/10/2025) | (8266, 2/10/2025) | (8273, 2/10/2025) | (8288, 2/10/2025) | (8318, 3/10/2025) | (8319, 3/10/2025) | (8334, 6/10/2025) | (8337, 6/10/2025) | (8338, 6/10/2025) | (8348, 6/10/2025) | (8351, 6/10/2025) | (8353, 6/10/2025) | (8354, 6/10/2025) | (8356, 6/10/2025) | (8365, 7/10/2025) | (8368, 7/10/2025) | (8370, 7/10/2025) | (8372, 7/10/2025) | (8398, 8/10/2025) | (8400, 8/10/2025) | (8401, 8/10/2025) | (8402, 8/10/2025) | (8403, 8/10/2025) | (8404, 8/10/2025) | (8405, 8/10/2025) | (8406, 8/10/2025) | (8422, 9/10/2025) | (8424, 9/10/2025) | (8425, 9/10/2025) | (8427, 9/10/2025) | (8430, 9/10/2025) | (8431, 9/10/2025) | (8456, 9/10/2025) | (8457, 9/10/2025) | (8458, 9/10/2025) | (8459, 9/10/2025) | (8465, 10/10/2025) | (8468, 10/10/2025) | (8470, 10/10/2025) | (8479, 10/10/2025) | (8480, 10/10/2025) | (8481, 10/10/2025) | (8483, 10/10/2025) | (8495, 10/10/2025) | (8496, 10/10/2025) | (8507, 14/10/2025) | (8555, 15/10/2025) | (8575, 15/10/2025) | (8585, 15/10/2025) | (8586, 15/10/2025) | (8589, 15/10/2025) | (8593, 15/10/2025) | (8595, 15/10/2025) | (8604, 15/10/2025) | (8606, 15/10/2025) | (8610, 16/10/2025) | (8612, 16/10/2025) | (8616, 16/10/2025) | (8618, 16/10/2025) | (8621, 16/10/2025) | (8631, 16/10/2025) | (8632, 16/10/2025) | (8634, 16/10/2025) | (8637, 16/10/2025) | (8645, 16/10/2025) | (8647, 16/10/2025) | (8651, 17/10/2025) | (8668, 17/10/2025) | (8675, 17/10/2025) | (8685, 18/10/2025) | (8697, 20/10/2025) | (8698, 20/10/2025) | (8712, 20/10/2025) | (8717, 20/10/2025) | (8719, 20/10/2025) | (8725, 20/10/2025) | (8735, 21/10/2025) | (8741, 21/10/2025) | (8747, 21/10/2025) | (8765, 21/10/2025) | (8806, 22/10/2025) | (8807, 22/10/2025) | (8808, 22/10/2025) | (8809, 22/10/2025) | (8877, 23/10/2025) | (8889, 23/10/2025) | (8894, 23/10/2025) | (8895, 23/10/2025) | (8896, 23/10/2025) | (8898, 23/10/2025) | (8899, 23/10/2025) | (8900, 23/10/2025) | (8901, 23/10/2025) | (8903, 23/10/2025) | (8908, 23/10/2025) | (8910, 23/10/2025) | (8912, 23/10/2025) | (8925, 23/10/2025) | (8934, 23/10/2025) | (8940, 23/10/2025) | (8941, 23/10/2025) | (8942, 23/10/2025) | (8943, 23/10/2025) | (8944, 23/10/2025) | (8946, 23/10/2025) | (8948, 23/10/2025) | (8951, 23/10/2025) | (8956, 23/10/2025) | (8964, 23/10/2025) | (8979, 24/10/2025) | (8986, 24/10/2025) | (9019, 25/10/2025) | (9026, 25/10/2025) | (9032, 25/10/2025) | (9038, 25/10/2025) | (9040, 25/10/2025) | (9041, 25/10/2025) | (9042, 25/10/2025) | (9046, 25/10/2025) | (9050, 25/10/2025) | (9054, 25/10/2025) | (9055, 25/10/2025) | (9056, 25/10/2025) | (9057, 25/10/2025) | (9061, 25/10/2025) | (9063, 25/10/2025) | (9085, 27/10/2025) | (9093, 27/10/2025) | (9100, 27/10/2025) | (9103, 27/10/2025) | (9106, 27/10/2025) | (9113, 27/10/2025) | (9123, 28/10/2025) | (9140, 28/10/2025) | (9142, 28/10/2025) | (9144, 28/10/2025) | (9146, 28/10/2025) | (9173, 29/10/2025) | (9174, 29/10/2025) | (9175, 29/10/2025) | (9192, 29/10/2025) | (9197, 29/10/2025) | (9199, 29/10/2025) | (9201, 29/10/2025) | (9248, 30/10/2025) | (9256, 30/10/2025) | (9262, 30/10/2025) | (9266, 30/10/2025) | (9267, 30/10/2025) | (9284, 30/10/2025) | (9290, 30/10/2025) | (9294, 30/10/2025) | (9299, 30/10/2025) | (9334, 31/10/2025) | (9335, 31/10/2025) | (9369, 4/11/2025) | (9371, 4/11/2025) | (9400, 4/11/2025) | (9403, 4/11/2025) | (9405, 4/11/2025) | (9420, 4/11/2025) | (9424, 4/11/2025) | (9431, 4/11/2025) | (9432, 4/11/2025) | (9433, 4/11/2025) | (9446, 4/11/2025) | (9476, 5/11/2025) | (9482, 5/11/2025) | (9502, 5/11/2025) | (9522, 5/11/2025) | (9577, 5/11/2025) | (9580, 5/11/2025) | (9592, 6/11/2025) | (9594, 6/11/2025) | (9597, 6/11/2025) | (9601, 6/11/2025) | (9603, 6/11/2025) | (9607, 6/11/2025) | (9609, 6/11/2025) | (9612, 6/11/2025) | (9613, 6/11/2025) | (9620, 6/11/2025) | (9623, 6/11/2025) | (9629, 6/11/2025) | (9691, 7/11/2025) | (9693, 7/11/2025) | (9709, 7/11/2025) | (9741, 7/11/2025) | (9746, 7/11/2025) | (9747, 7/11/2025) | (9751, 7/11/2025) | (9783, 10/11/2025) | (9793, 10/11/2025) | (9794, 10/11/2025) | (9797, 10/11/2025) | (9798, 10/11/2025) | (9805, 10/11/2025) | (9811, 10/11/2025) | (9814, 10/11/2025) | (9854, 11/11/2025) | (9859, 11/11/2025) | (9860, 11/11/2025) | (9901, 12/11/2025) | (9902, 12/11/2025) | (9903, 12/11/2025) | (9925, 12/11/2025) | (9935, 12/11/2025) | (9936, 12/11/2025) | (9937, 12/11/2025) | (9945, 12/11/2025) | (10029, 13/11/2025) | (10031, 13/11/2025) | (10050, 14/11/2025) | (10052, 14/11/2025) | (10053, 14/11/2025) | (10054, 14/11/2025) | (10057, 14/11/2025) | (10058, 14/11/2025) | (10076, 14/11/2025) | (10093, 14/11/2025) | (10094, 14/11/2025) | (10131, 18/11/2025) | (10132, 18/11/2025) | (10136, 18/11/2025) | (10140, 18/11/2025) | (10142, 18/11/2025) | (10165, 18/11/2025) | (10186, 18/11/2025) | (10190, 18/11/2025) | (10192, 18/11/2025) | (10193, 18/11/2025) | (10204, 19/11/2025) | (10206, 19/11/2025) | (10213, 19/11/2025) | (10223, 19/11/2025) | (10247, 19/11/2025) | (10250, 19/11/2025) | (10266, 19/11/2025) | (10279, 20/11/2025) | (10280, 20/11/2025) | (10282, 20/11/2025) | (10284, 20/11/2025) | (10285, 20/11/2025) | (10291, 20/11/2025) | (10292, 20/11/2025) | (10297, 19/11/2025) | (10318, 20/11/2025) | (10323, 20/11/2025) | (10328, 20/11/2025) | (10330, 20/11/2025) | (10339, 21/11/2025) | (10344, 21/11/2025) | (10345, 21/11/2025) | (10346, 21/11/2025) | (10349, 21/11/2025) | (10353, 21/11/2025) | (10355, 21/11/2025) | (10357, 21/11/2025) | (10387, 21/11/2025) | (10388, 21/11/2025) | (10393, 22/11/2025) | (10395, 22/11/2025) | (10403, 22/11/2025) | (10413, 22/11/2025) | (10417, 22/11/2025) | (10418, 22/11/2025) | (10422, 22/11/2025) | (10426, 22/11/2025) | (10429, 22/11/2025) | (10433, 22/11/2025) | (10434, 22/11/2025) | (10436, 22/11/2025) | (10437, 22/11/2025) | (10438, 22/11/2025) | (10443, 22/11/2025) | (10444, 22/11/2025) | (10447, 22/11/2025) | (10455, 24/11/2025) | (10462, 24/11/2025) | (10463, 24/11/2025) | (10479, 24/11/2025) | (10483, 22/11/2025) | (10493, 24/11/2025) | (10494, 24/11/2025) | (10520, 25/11/2025) | (10536, 25/11/2025) | (10537, 26/11/2025) | (10546, 26/11/2025) | (10550, 26/11/2025) | (10558, 26/11/2025) | (10562, 26/11/2025) | (10565, 26/11/2025) | (10566, 26/11/2025) | (10568, 26/11/2025) | (10580, 26/11/2025) | (10587, 26/11/2025) | (10588, 26/11/2025) | (10589, 26/11/2025) | (10592, 26/11/2025) | (10593, 26/11/2025) | (10607, 26/11/2025) | (10614, 26/11/2025) | (10618, 26/11/2025) | (10623, 26/11/2025) | (10629, 26/11/2025) | (10634, 26/11/2025) | (10639, 27/11/2025) | (10690, 27/11/2025) | (10691, 27/11/2025) | (10725, 27/11/2025) | (10730, 27/11/2025) | (10740, 27/11/2025) | (10767, 27/11/2025) | (10773, 27/11/2025) | (10775, 27/11/2025) | (10788, 28/11/2025) | (10839, 28/11/2025) | (10844, 29/11/2025) | (10852, 29/11/2025) | (10863, 29/11/2025) | (10865, 29/11/2025) | (10866, 29/11/2025) | (10867, 29/11/2025) | (10868, 29/11/2025) | (10870, 29/11/2025) | (10872, 1/12/2025) | (10873, 1/12/2025) | (10883, 1/12/2025) | (10884, 1/12/2025) | (10887, 1/12/2025) | (10888, 1/12/2025) | (10889, 1/12/2025) | (10914, 1/12/2025) | (10917, 1/12/2025) | (10918, 1/12/2025) | (10919, 1/12/2025) | (11017, 3/12/2025) | (11020, 3/12/2025) | (11023, 3/12/2025) | (11047, 4/12/2025) | (11049, 4/12/2025) | (11058, 4/12/2025) | (11061, 4/12/2025) | (11065, 4/12/2025) | (11072, 4/12/2025) | (11084, 4/12/2025) | (11089, 4/12/2025) | (11104, 4/12/2025) | (11108, 4/12/2025) | (11128, 5/12/2025) | (11154, 5/12/2025) | (11204, 9/12/2025) | (11206, 9/12/2025) | (11217, 9/12/2025) | (11218, 9/12/2025) | (11230, 9/12/2025) | (11238, 9/12/2025) | (11241, 9/12/2025) | (11249, 9/12/2025) | (11250, 9/12/2025) | (11255, 9/12/2025) | (11264, 9/12/2025) | (11265, 9/12/2025) | (11273, 9/12/2025) | (11275, 9/12/2025) | (11278, 9/12/2025) | (11295, 9/12/2025) | (11301, 9/12/2025) | (11302, 9/12/2025) | (11306, 9/12/2025) | (11307, 9/12/2025) | (11344, 10/12/2025) | (11345, 10/12/2025) | (11346, 10/12/2025) | (11347, 10/12/2025) | (11348, 10/12/2025) | (11352, 10/12/2025) | (11353, 10/12/2025) | (11354, 10/12/2025) | (11364, 11/12/2025) | (11369, 11/12/2025) | (11374, 11/12/2025) | (11376, 11/12/2025) | (11380, 11/12/2025) | (11403, 11/12/2025) | (11420, 11/12/2025) | (11421, 11/12/2025) | (11428, 11/12/2025) | (11448, 11/12/2025) | (11449, 11/12/2025) | (11452, 11/12/2025) | (11453, 11/12/2025) | (11460, 15/12/2025) | (11462, 15/12/2025) | (11463, 15/12/2025) | (11465, 15/12/2025) | (11513, 16/12/2025) | (11514, 16/12/2025) | (11517, 16/12/2025) | (11551, 16/12/2025) | (11564, 16/12/2025) | (11570, 16/12/2025) | (11587, 17/12/2025) | (11589, 17/12/2025) | (11649, 18/12/2025) | (11651, 18/12/2025) | (11655, 18/12/2025) | (11659, 18/12/2025) | (11660, 18/12/2025) | (11677, 18/12/2025) | (11686, 18/12/2025) | (11701, 18/12/2025) | (11704, 18/12/2025) | (11705, 18/12/2025) | (11708, 18/12/2025) | (11709, 18/12/2025) | (11711, 18/12/2025) | (11736, 18/12/2025) | (11737, 18/12/2025) | (11752, 18/12/2025) | (11757, 19/12/2025) | (11759, 19/12/2025) | (11775, 19/12/2025) | (11804, 19/12/2025) | (11805, 19/12/2025) | (11811, 19/12/2025) | (11812, 19/12/2025) | (11816, 19/12/2025) | (11842, 19/12/2025) | (11851, 19/12/2025) | (11878, 19/12/2025) | (11895, 19/12/2025) | (11900, 19/12/2025) | (11902, 19/12/2025) | (11918, 19/12/2025) | (11919, 19/12/2</t>
  </si>
  <si>
    <t>SERVICIOS PROFESIONALES SALUD, APOYO A LA GESTION SALUD, CONTRATO DE APOYO A LA GESTION, PRESTACION DE SERVICIOS CV SAL, CONTRATO ADICION SALUD, CONTRATO INTERADM SALUD, CONCURSO DE MERITO SALUD, CONTRATO MINIMA CUANTIA SALUD, SEL. ABREV MENOR CUANTIA SALUD</t>
  </si>
  <si>
    <t>(NRO_CONTRATO: 30 - 3/02/2025 - DOC_CONTRATISTA: 33199365 - 15844446 - SEIS MESES - RP: 273)
(NRO_CONTRATO: 40 - 3/02/2025 - DOC_CONTRATISTA: 1100307372 - 15844446 - SEIS MESES - RP: 340)
(NRO_CONTRATO: 41 - 4/02/2025 - DOC_CONTRATISTA: 64565434 - 15844446 - SEIS MESES - RP: 341)
(NRO_CONTRATO: 43 - 4/02/2025 - DOC_CONTRATISTA: 1103748422 - 15844446 - SEIS MESES - RP: 343)
(NRO_CONTRATO: 47 - 4/02/2025 - DOC_CONTRATISTA: 1102826482 - 18548178 - SEIS MESES - RP: 347)
(NRO_CONTRATO: 48 - 4/02/2025 - DOC_CONTRATISTA: 1103219442 - 18548178 - SEIS MESES - RP: 348)
(NRO_CONTRATO: 53 - 5/02/2025 - DOC_CONTRATISTA: 92642580 - 14725590 - SEIS MESES - RP: 360)
(NRO_CONTRATO: 54 - 5/02/2025 - DOC_CONTRATISTA: 64680088 - 15844446 - SEIS MESES - RP: 390)
(NRO_CONTRATO: 63 - 5/02/2025 - DOC_CONTRATISTA: 42270187 - 14725590 - SEIS MESES - RP: 314)
(NRO_CONTRATO: 67 - 5/02/2025 - DOC_CONTRATISTA: 1099992917 - 14725590 - SEIS MESES - RP: 349)
(NRO_CONTRATO: 69 - 5/02/2025 - DOC_CONTRATISTA: 1102861540 - 14725590 - SEIS MESES - RP: 315)
(NRO_CONTRATO: 87 - 10/02/2025 - DOC_CONTRATISTA: 1103100178 - 15844446 - SEIS MESES - RP: 399)
(NRO_CONTRATO: 94 - 9/02/2025 - DOC_CONTRATISTA: 1099991058 - 14725590 - Seis (6) meses - RP: 420)
(NRO_CONTRATO: 97 - 9/02/2025 - DOC_CONTRATISTA: 23063874 - 14725590 - Seis (6) meses - RP: 410)
(NRO_CONTRATO: 105 - 10/02/2025 - DOC_CONTRATISTA: 92536045 - 15844446 - SEIS MESES - RP: 426)
(NRO_CONTRATO: 106 - 10/02/2025 - DOC_CONTRATISTA: 92520378 - 15844446 - SEIS MESES - RP: 423)
(NRO_CONTRATO: 107 - 10/02/2025 - DOC_CONTRATISTA: 1102842046 - 15844446 - SEIS MESES - RP: 401)
(NRO_CONTRATO: 108 - 10/02/2025 - DOC_CONTRATISTA: 1100690564 - 15844446 - SEIS MESES - RP: 506)
(NRO_CONTRATO: 109 - 10/02/2025 - DOC_CONTRATISTA: 92533766 - 15844446 - SEIS MESES - RP: 404)
(NRO_CONTRATO: 110 - 10/02/2025 - DOC_CONTRATISTA: 92513400 - 15844446 - SEIS MESES - RP: 424)
(NRO_CONTRATO: 111 - 10/02/2025 - DOC_CONTRATISTA: 10877529 - 15844446 - SEIS MESES - RP: 432)
(NRO_CONTRATO: 112 - 10/02/2025 - DOC_CONTRATISTA: 1103098662 - 15844446 - SEIS MESES - RP: 497)
(NRO_CONTRATO: 113 - 10/02/2025 - DOC_CONTRATISTA: 73108191 - 15844446 - SEIS MESES - RP: 405)
(NRO_CONTRATO: 114 - 10/02/2025 - DOC_CONTRATISTA: 64717572 - 15844446 - SEIS MESES - RP: 406)
(NRO_CONTRATO: 116 - 9/02/2025 - DOC_CONTRATISTA: 64548074 - 18548178 - Seis (6) meses - RP: 408)
(NRO_CONTRATO: 134 - 10/02/2025 - DOC_CONTRATISTA: 22837063 - 15844446 - SEIS MESES - RP: 425)
(NRO_CONTRATO: 135 - 10/02/2025 - DOC_CONTRATISTA: 1100397905 - 15844446 - SEIS MESES - RP: 464)
(NRO_CONTRATO: 136 - 10/02/2025 - DOC_CONTRATISTA: 1102832677 - 15844446 - SEIS MESES - RP: 463)
(NRO_CONTRATO: 137 - 10/02/2025 - DOC_CONTRATISTA: 1192756127 - 15844446 - SEIS MESES - RP: 521)
(NRO_CONTRATO: 138 - 10/02/2025 - DOC_CONTRATISTA: 18762892 - 15844446 - SEIS MESES - RP: 523)
(NRO_CONTRATO: 139 - 10/02/2025 - DOC_CONTRATISTA: 1100397885 - 15844446 - SEIS MESES - RP: 465)
(NRO_CONTRATO: 140 - 10/02/2025 - DOC_CONTRATISTA: 1102578204 - 15844446 - SEIS MESES - RP: 524)
(NRO_CONTRATO: 141 - 10/02/2025 - DOC_CONTRATISTA: 64573119 - 15844446 - SEIS MESES - RP: 507)
(NRO_CONTRATO: 143 - 10/02/2025 - DOC_CONTRATISTA: 92277796 - 14725590 - SEIS MESES - RP: 566)
(NRO_CONTRATO: 145 - 11/02/2025 - DOC_CONTRATISTA: 1051444308 - 14725590 - SEIS MESES - RP: 466)
(NRO_CONTRATO: 146 - 11/02/2025 - DOC_CONTRATISTA: 64748530 - 14725590 - SEIS MESES - RP: 514)
(NRO_CONTRATO: 156 - 12/02/2025 - DOC_CONTRATISTA: 9194946 - 15844446 - SEIS MESES - RP: 517)
(NRO_CONTRATO: 157 - 12/02/2025 - DOC_CONTRATISTA: 23029381 - 15844446 - SEIS MESES - RP: 496)
(NRO_CONTRATO: 173 - 12/02/2025 - DOC_CONTRATISTA: 92671465 - 15844446 - SEIS MESES - RP: 518)
(NRO_CONTRATO: 174 - 12/02/2025 - DOC_CONTRATISTA: 1102837027 - 15844446 - SEIS MESES - RP: 519)
(NRO_CONTRATO: 175 - 13/02/2025 - DOC_CONTRATISTA: 23182132 - 14725590 - SEIS MESES - RP: 602)
(NRO_CONTRATO: 179 - 13/02/2025 - DOC_CONTRATISTA: 23180871 - 14725590 - SEIS MESES - RP: 606)
(NRO_CONTRATO: 180 - 13/02/2025 - DOC_CONTRATISTA: 1102797373 - 14725590 - SEIS MESES - RP: 607)
(NRO_CONTRATO: 181 - 13/02/2025 - DOC_CONTRATISTA: 1100397086 - 14725590 - SEIS MESES - RP: 608)
(NRO_CONTRATO: 182 - 14/02/2025 - DOC_CONTRATISTA: 64580235 - 14725590 - SEIS MESES - RP: 609)
(NRO_CONTRATO: 183 - 13/02/2025 - DOC_CONTRATISTA: 92260072 - 14725590 - SEIS MESES - RP: 610)
(NRO_CONTRATO: 192 - 13/02/2025 - DOC_CONTRATISTA: 92543015 - 15844446 - SEIS MESES - RP: 611)
(NRO_CONTRATO: 197 - 18/02/2025 - DOC_CONTRATISTA: 22977937 - 15844446 - SEIS MESES - RP: 736)
(NRO_CONTRATO: 198 - 18/02/2025 - DOC_CONTRATISTA: 78700442 - 15844446 - SEIS MESES - RP: 879)
(NRO_CONTRATO: 199 - 18/02/2025 - DOC_CONTRATISTA: 92503275 - 15844446 - SEIS MESES - RP: 734)
(NRO_CONTRATO: 200 - 18/02/2025 - DOC_CONTRATISTA: 92028140 - 15844446 - SEIS MESES - RP: 739)
(NRO_CONTRATO: 201 - 18/02/2025 - DOC_CONTRATISTA: 92189854 - 15844446 - SEIS MESES - RP: 716)
(NRO_CONTRATO: 202 - 18/02/2025 - DOC_CONTRATISTA: 1104383603 - 15844446 - SEIS MESES - RP: 681)
(NRO_CONTRATO: 203 - 18/02/2025 - DOC_CONTRATISTA: 1102809555 - 14725590 - SEIS MESES - RP: 1154)
(NRO_CONTRATO: 204 - 18/02/2025 - DOC_CONTRATISTA: 92540448 - 15844446 - SEIS MESES - RP: 680)
(NRO_CONTRATO: 207 - 18/02/2025 - DOC_CONTRATISTA: 92690159 - 15844446 - SEIS MESES - RP: 715)
(NRO_CONTRATO: 208 - 18/02/2025 - DOC_CONTRATISTA: 1102863759 - 15844446 - SEIS MESES - RP: 714)
(NRO_CONTRATO: 209 - 19/02/2025 - DOC_CONTRATISTA: 1100551869 - 15844446 - SEIS MESES - RP: 713)
(NRO_CONTRATO: 210 - 19/02/2025 - DOC_CONTRATISTA: 1099961163 - 15844446 - SEIS MESES - RP: 749)
(NRO_CONTRATO: 211 - 19/02/2025 - DOC_CONTRATISTA: 64749616 - 14725590 - SEIS MESES - RP: 712)
(NRO_CONTRATO: 212 - 19/02/2025 - DOC_CONTRATISTA: 1193055064 - 14725590 - SEDIS MESES - RP: 711)
(NRO_CONTRATO: 213 - 19/02/2025 - DOC_CONTRATISTA: 1102230489 - 15844446 - SEIS MESES - RP: 710)
(NRO_CONTRATO: 214 - 19/02/2025 - DOC_CONTRATISTA: 1103214236 - 15844446 - SEIS MESES - RP: 709)
(NRO_CONTRATO: 215 - 19/02/2025 - DOC_CONTRATISTA: 8798132 - 15844446 - SEIS MESES - RP: 750)
(NRO_CONTRATO: 216 - 19/02/2025 - DOC_CONTRATISTA: 1104377276 - 15844446 - SEIS MESES - RP: 708)
(NRO_CONTRATO: 217 - 19/02/2025 - DOC_CONTRATISTA: 64568875 - 15844446 - SEIS MESES - RP: 707)
(NRO_CONTRATO: 218 - 19/02/2025 - DOC_CONTRATISTA: 92545381 - 14725590 - SEIS MESES - RP: 706)
(NRO_CONTRATO: 234 - 20/02/2025 - DOC_CONTRATISTA: 92275760 - 15844446 - SEIS (6) MESES - RP: 746)
(NRO_CONTRATO: 235 - 20/02/2025 - DOC_CONTRATISTA: 1102841573 - 15844446 - SEIS (6) MESES - RP: 747)
(NRO_CONTRATO: 243 - 19/02/2025 - DOC_CONTRATISTA: 9134364 - 15844446 - SEIS MESES - RP: 748)
(NRO_CONTRATO: 246 - 24/02/2025 - DOC_CONTRATISTA: 92261485 - 15844446 - seis (6) meses - RP: 838)
(NRO_CONTRATO: 249 - 24/02/2025 - DOC_CONTRATISTA: 1102578852 - 15844446 - SEIS (6) MESES - RP: 830)
(NRO_CONTRATO: 250 - 24/02/2025 - DOC_CONTRATISTA: 1102850144 - 15844446 - SEIS (6) MESES - RP: 1169)
(NRO_CONTRATO: 256 - 27/02/2025 - DOC_CONTRATISTA: 1102831809 - 14725590 - SEIS (6) MESES - RP: 940)
(NRO_CONTRATO: 266 - 27/02/2025 - DOC_CONTRATISTA: 1026297925 - 15844446 - SEIS MESES - RP: 934)
(NRO_CONTRATO: 267 - 27/02/2025 - DOC_CONTRATISTA: 1103112678 - 14725590 - SEIS MESES - RP: 933)
(NRO_CONTRATO: 268 - 27/02/2025 - DOC_CONTRATISTA: 92534848 - 15844446 - SEIS MESES - RP: 932)
(NRO_CONTRATO: 269 - 27/02/2025 - DOC_CONTRATISTA: 1007344915 - 14725590 - SEIS MESES - RP: 948)
(NRO_CONTRATO: 273 - 27/02/2025 - DOC_CONTRATISTA: 1102853206 - 14725590 - SEIS MESES - RP: 1006)
(NRO_CONTRATO: 279 - 3/03/2025 - DOC_CONTRATISTA: 1096233424 - 23918382 - 6 MESES - RP: 1052)
(NRO_CONTRATO: 281 - 3/02/2025 - DOC_CONTRATISTA: 1100393243 - 15844446 - SEIS MESES - RP: 1020)
(NRO_CONTRATO: 282 - 3/03/2025 - DOC_CONTRATISTA: 1193124473 - 15844446 - 6 MESES - RP: 1019)
(NRO_CONTRATO: 283 - 3/03/2025 - DOC_CONTRATISTA: 1102888672 - 15844446 - SEIS (6) MESES - RP: 1021)
(NRO_CONTRATO: 285 - 4/03/2025 - DOC_CONTRATISTA: 1103109714 - 14725590 - SEIS (6) MESES - RP: 1023)
(NRO_CONTRATO: 293 - 7/03/2025 - DOC_CONTRATISTA: 33083647 - 14725590 - SEIS (6) MESES - RP: 1170)
(NRO_CONTRATO: 310 - 19/03/2025 - DOC_CONTRATISTA: 1193236229 - 18548178 - (06) SEIS MESES - RP: 1349)
(NRO_CONTRATO: 330 - 21/04/2025 - DOC_CONTRATISTA: 1104868727 - 15844446 - SEIS (6) MESES - RP: 1968)
(NRO_CONTRATO: 355 - 19/05/2025 - DOC_CONTRATISTA: 1010055566 - 14725590 - SEIS (06) MESES - RP: 2540)
(NRO_CONTRATO: 395 - 3/06/2025 - DOC_CONTRATISTA: 18763078 - 15844446 - SEIS (06) MESES - RP: 2962)
(NRO_CONTRATO: 457 - 15/08/2025 - DOC_CONTRATISTA: 1100307372 - 11883335 - CUATRO (4) MESES Y QUINCE (15) DÍAS - RP: 4395)
(NRO_CONTRATO: 459 - 15/08/2025 - DOC_CONTRATISTA: 33199365 - 11883335 - CUATRO (4) MESES Y QUINCE (15) DÍAS - RP: 4397)
(NRO_CONTRATO: 467 - 15/08/2025 - DOC_CONTRATISTA: 42270187 - 10635148 - CUATRO MESES Y DIEZ DÍAS - RP: 4432)
(NRO_CONTRATO: 461 - 15/08/2025 - DOC_CONTRATISTA: 1103748422 - 11883335 - CUATRO (04) MESES Y QUINCE (15) DIAS - RP: 4399)
(NRO_CONTRATO: 470 - 19/08/2025 - DOC_CONTRATISTA: 1099992917 - 10635148 - CUATRO (4) MESES Y DIEZ (10) DÍAS - RP: 4472)
(NRO_CONTRATO: 471 - 19/08/2025 - DOC_CONTRATISTA: 1102861540 - 10635148 - CUATRO (4) MESES Y DIEZ (10) DÍAS - RP: 4477)
(NRO_CONTRATO: 473 - 19/08/2025 - DOC_CONTRATISTA: 1103219442 - 13395906 - CUATRO (4) MESES Y DIEZ (10) DIAS - RP: 4521)
(NRO_CONTRATO: 475 - 19/08/2025 - DOC_CONTRATISTA: 64565434 - 11443211 - CUATRO (4) MESES Y DIEZ (10) DÍAS - RP: 4544)
(NRO_CONTRATO: 510 - 19/08/2025 - DOC_CONTRATISTA: 92520378 - 11443211 - CUATRO (4) MESES Y DIEZ (10) DIAS - RP: 4562)
(NRO_CONTRATO: 511 - 19/08/2025 - DOC_CONTRATISTA: 92536045 - 11443211 - CUATRO (4) MESES Y DIEZ (10) DIAS - RP: 4539)
(NRO_CONTRATO: 513 - 19/08/2025 - DOC_CONTRATISTA: 92513400 - 11443211 - CUATRO (4) MESES Y DIEZ (10) DIAS - RP: 4527)
(NRO_CONTRATO: 512 - 19/08/2025 - DOC_CONTRATISTA: 1100690564 - 11443211 - CUATRO (4) MESES Y DIEZ (10) DIAS - RP: 4525)
(NRO_CONTRATO: 477 - 19/08/2025 - DOC_CONTRATISTA: 92642580 - 10635148 - CUATR0 (4) MESES Y (10) DIEZ DÍAS - RP: 4491)
(NRO_CONTRATO: 514 - 19/08/2025 - DOC_CONTRATISTA: 64748530 - 10635148 - CUATRO (4) MESES Y DIEZ (10) DIAS - RP: 4528)
(NRO_CONTRATO: 515 - 19/08/2025 - DOC_CONTRATISTA: 45476778 - 10635148 - CUATRO (4) MESES Y DIEZ (10) DIAS - RP: 4526)
(NRO_CONTRATO: 502 - 20/08/2025 - DOC_CONTRATISTA: 1099991058 - 10635148 - CUATRO (4) MESES Y DIEZ (10) DIAS - RP: 4522)
(NRO_CONTRATO: 508 - 21/08/2025 - DOC_CONTRATISTA: 1103100178 - 11443211 - CUATRO (4) MESES Y DIEZ (10) DÍAS - RP: 4558)
(NRO_CONTRATO: 509 - 21/08/2025 - DOC_CONTRATISTA: 64680088 - 11443211 - CUATRO (4) MESES Y DIEZ (10) DÍAS - RP: 4560)
(NRO_CONTRATO: 521 - 21/08/2025 - DOC_CONTRATISTA: 64548074 - 13395906 - Cuatro (4) meses y diez (10) dias - RP: 4564)
(NRO_CONTRATO: 537 - 21/08/2025 - DOC_CONTRATISTA: 22837063 - 11443211 - CUATRO (4) MESES Y DIEZ (10) DIAS - RP: 4559)
(NRO_CONTRATO: 536 - 21/08/2025 - DOC_CONTRATISTA: 73108191 - 11443211 - CUATRO (4) MESES Y DIEZ (10) DIAS - RP: 4547)
(NRO_CONTRATO: 525 - 21/08/2025 - DOC_CONTRATISTA: 23063874 - 10635148 - CUATRO (4) MESES Y DIEZ (10) DIAS - RP: 4584)
(NRO_CONTRATO: 544 - 22/08/2025 - DOC_CONTRATISTA: 1051444308 - 10635148 - CUATRO (4) MESES Y DIEZ (10) DÍAS - RP: 4594)
(NRO_CONTRATO: 546 - 22/08/2025 - DOC_CONTRATISTA: 92533766 - 11443211 - CUATRO (4) MESES Y DIEZ (10) DIAS - RP: 4603)
(NRO_CONTRATO: 553 - 25/08/2025 - DOC_CONTRATISTA: 23182132 - 10226104 - CUATRO (4) MESES Y CINCO (5) DIAS - RP: 4706)
(NRO_CONTRATO: 554 - 25/08/2025 - DOC_CONTRATISTA: 92277796 - 10226104 - CUATRO (4) MESES Y CINCO (5) DIAS - RP: 4705)
(NRO_CONTRATO: 555 - 27/08/2025 - DOC_CONTRATISTA: 64568875 - 11003088 - CUATRO (04) MESES Y CINCO (05) DIAS - RP: 4708)
(NRO_CONTRATO: 556 - 27/08/2025 - DOC_CONTRATISTA: 9194946 - 11003088 - CUATRO (04) MESES Y CINCO (05) DIAS - RP: 4709)
(NRO_CONTRATO: 557 - 27/08/2025 - DOC_CONTRATISTA: 64573119 - 11003088 - CUATRO (04) MESES Y CINCO (05) DIAS - RP: 4710)
(NRO_CONTRATO: 558 - 27/08/2025 - DOC_CONTRATISTA: 92545381 - 10226104 - CUATRO (04) MESES Y CINCO (05) DIAS - RP: 4712)
(NRO_CONTRATO: 559 - 28/08/2025 - DOC_CONTRATISTA: 1102832677 - 11003088 - CUATRO (4) MESES Y CINCO (5) DIAS - RP: 4715)
(NRO_CONTRATO: 560 - 28/08/2025 - DOC_CONTRATISTA: 1102837027 - 11003088 - CUATRO (4) MESES Y CINCO (5) DÍAS - RP: 4716)
(NRO_CONTRATO: 561 - 28/08/2025 - DOC_CONTRATISTA: 92543015 - 11003088 - CUATRO (4) MESES Y CINCO (5) DÍAS - RP: 4717)
(NRO_CONTRATO: 562 - 28/08/2025 - DOC_CONTRATISTA: 23029381 - 11003088 - CUATRO (4) MESES Y CINCO (5) DÍAS - RP: 4718)
(NRO_CONTRATO: 563 - 28/08/2025 - DOC_CONTRATISTA: 92260072 - 9817060 - CUATRO (4) MESES - RP: 4781)
(NRO_CONTRATO: 565 - 28/08/2025 - DOC_CONTRATISTA: 92540448 - 10562964 - CUATRO (4) MESES - RP: 4784)
(NRO_CONTRATO: 566 - 28/08/2025 - DOC_CONTRATISTA: 78700442 - 10562964 - CUATRO (4) MESES - RP: 4785)
(NRO_CONTRATO: 605 - 1/09/2025 - DOC_CONTRATISTA: 92690159 - 10562964 - CUATRO (4) MESES - RP: 4787)
(NRO_CONTRATO: 585 - 1/09/2025 - DOC_CONTRATISTA: 64700287 - 10562964 - CUATRO (4) MESES - RP: 4825)
(NRO_CONTRATO: 586 - 1/09/2025 - DOC_CONTRATISTA: 1104377276 - 10562964 - CUATRO (4) MESES - RP: 4826)
(NRO_CONTRATO: 574 - 1/09/2025 - DOC_CONTRATISTA: 22977937 - 10562964 - CUATRO (04) MESES - RP: 4804)
(NRO_CONTRATO: 587 - 1/09/2025 - DOC_CONTRATISTA: 1100397885 - 10562964 - CUATRO (4) MESES - RP: 4827)
(NRO_CONTRATO: 588 - 1/09/2025 - DOC_CONTRATISTA: 1193055064 - 9817060 - CUATRO (4) MESES - RP: 4828)
(NRO_CONTRATO: 589 - 1/09/2025 - DOC_CONTRATISTA: 18762892 - 10562964 - CUATRO (4) MESES - RP: 4829)
(NRO_CONTRATO: 570 - 1/09/2025 - DOC_CONTRATISTA: 1102578204 - 10562964 - CUATRO (04) MESES - RP: 4820)
(NRO_CONTRATO: 603 - 1/09/2025 - DOC_CONTRATISTA: 92189854 - 10562964 - CUATRO (04) MESES - RP: 4863)
(NRO_CONTRATO: 604 - 1/09/2025 - DOC_CONTRATISTA: 1102863759 - 10562964 - CUATRO (04) MESES - RP: 4866)
(NRO_CONTRATO: 606 - 1/09/2025 - DOC_CONTRATISTA: 92503275 - 10562964 - CUATRO (04) MESES - RP: 4876)
(NRO_CONTRATO: 600 - 1/09/2025 - DOC_CONTRATISTA: 1102826482 - 12365452 - CUATRO (4) MESES - RP: 4837)
(NRO_CONTRATO: 601 - 1/09/2025 - DOC_CONTRATISTA: 1102867493 - 10562964 - CUATRO (4) MESES - RP: 4889)
(NRO_CONTRATO: 602 - 2/09/2025 - DOC_CONTRATISTA: 92275760 - 10562964 - CUATRO (04) MESES - RP: 4879)
(NRO_CONTRATO: 607 - 2/09/2025 - DOC_CONTRATISTA: 10877529 - 10562964 - CUATRO (04) MESES - RP: 4880)
(NRO_CONTRATO: 609 - 1/09/2025 - DOC_CONTRATISTA: 64580235 - 9817060 - CUATRO (4) MESES - RP: 4838)
(NRO_CONTRATO: 611 - 1/09/2025 - DOC_CONTRATISTA: 23180871 - 9817060 - CUATRO (4) MESES - RP: 4840)
(NRO_CONTRATO: 610 - 1/09/2025 - DOC_CONTRATISTA: 1102797373 - 9817060 - CUATRO (4) MESES - RP: 4841)
(NRO_CONTRATO: 618 - 4/09/2025 - DOC_CONTRATISTA: 1100397905 - 10122841 - TRES (03) MESES Y VEINTICINCO (25) DIAS - RP: 4971)
(NRO_CONTRATO: 616 - 4/09/2025 - DOC_CONTRATISTA: 9134364 - 10122841 - CUATRO (04) MESES Y VEINTICINCO (25) DIAS - RP: 4942)
(NRO_CONTRATO: 614 - 5/09/2025 - DOC_CONTRATISTA: 1102230489 - 10122841 - TRES MESES Y VEINTIICINCO DIAS - RP: 4940)
(NRO_CONTRATO: 615 - 5/09/2025 - DOC_CONTRATISTA: 1192756127 - 10122841 - TRES MESES Y VEINTICINCO DIAS - RP: 4941)
(NRO_CONTRATO: 617 - 5/09/2025 - DOC_CONTRATISTA: 8798132 - 10122841 - TRES MESES Y VEINTICINCO DIAS - RP: 5121)
(NRO_CONTRATO: 619 - 5/09/2025 - DOC_CONTRATISTA: 1103214236 - 10122841 - TRES (03) MESES Y VEINTICINCO (25) DIAS - RP: 4973)
(NRO_CONTRATO: 620 - 5/09/2025 - DOC_CONTRATISTA: 92671465 - 10122841 - TRES (03) MESES Y VEINTICINCO (25) DIAS - RP: 4975)
(NRO_CONTRATO: 653 - 5/09/2025 - DOC_CONTRATISTA: 1067961658 - 15281188 - TRES (03) MESES Y VEINTICINCO (25) DIAS - RP: 5001)
(NRO_CONTRATO: 634 - 5/09/2025 - DOC_CONTRATISTA: 1104383603 - 10122841 - TRES (3) MESES Y VEINTICINCO (25) DIAS - RP: 4958)
(NRO_CONTRATO: 636 - 5/09/2025 - DOC_CONTRATISTA: 1103098662 - 10122841 - TRES (3) MESES Y VEINTICINCO (25) DIAS - RP: 4959)
(NRO_CONTRATO: 644 - 5/09/2025 - DOC_CONTRATISTA: 1102841573 - 10122841 - TRES (3) MESES Y VEINTICINCO (25) DIAS - RP: 4961)
(NRO_CONTRATO: 645 - 5/09/2025 - DOC_CONTRATISTA: 1099961163 - 10122841 - TRES (3) MESES Y VEINTICINCO (25) DIAS - RP: 4962)
(NRO_CONTRATO: 646 - 5/09/2025 - DOC_CONTRATISTA: 1037478510 - 10122841 - TRES (3) MESES Y VEINTICINCO (25) DIAS - RP: 4963)
(NRO_CONTRATO: 647 - 5/09/2025 - DOC_CONTRATISTA: 1102831809 - 9408016 - TRES (3) MESES Y VEINTICINCO (25) DIAS - RP: 4964)
(NRO_CONTRATO: 648 - 5/09/2025 - DOC_CONTRATISTA: 64749616 - 9408016 - TRES (3) MESES Y VEINTICINCO (25) DIAS - RP: 4965)
(NRO_CONTRATO: 649 - 5/09/2025 - DOC_CONTRATISTA: 1026297925 - 10122841 - TRES (3) MESES Y VEINTICINCO (25) DIAS - RP: 4966)
(NRO_CONTRATO: 635 - 5/09/2025 - DOC_CONTRATISTA: 1100551869 - 10122841 - TRES (3) MESES Y VEINTICINCO (25) DIAS - RP: 4972)
(NRO_CONTRATO: 663 - 11/09/2025 - DOC_CONTRATISTA: 1103109714 - 8998971 - TRES (3) MESES Y VEINTE (20) DIAS - RP: 5101)
(NRO_CONTRATO: 661 - 12/09/2025 - DOC_CONTRATISTA: 1100397086 - 8998971 - TRES MESES (3)  Y VEINTE (20) DIAS - RP: 5115)
(NRO_CONTRATO: 662 - 12/09/2025 - DOC_CONTRATISTA: 1102888672 - 9682717 - TRES (3) MESES Y VEINTE (20) DIAS - RP: 5116)
(NRO_CONTRATO: 660 - 12/09/2025 - DOC_CONTRATISTA: 1103112678 - 8998971 - TRES (3) MESES Y VEINTE (20) DIAS - RP: 5117)
(NRO_CONTRATO: 673 - 17/09/2025 - DOC_CONTRATISTA: 1102809555 - 8589927 - TRES (3) MESES Y QUINCE (15) DIAS - RP: 5233)
(NRO_CONTRATO: 674 - 17/09/2025 - DOC_CONTRATISTA: 92534848 - 9242593 - TRES (3) MESES Y QUINCE (15) DIAS - RP: 5236)
(NRO_CONTRATO: 709 - 22/09/2025 - DOC_CONTRATISTA: 1100393243 - 8802470 - TRES (03) MESES Y DIEZ (10) DIAS - RP: 5483)
(NRO_CONTRATO: 710 - 22/09/2025 - DOC_CONTRATISTA: 1102853206 - 8180883 - TRES (3) MESES Y DIEZ (10) DIAS - RP: 5472)
(NRO_CONTRATO: 790 - 1/10/2025 - DOC_CONTRATISTA: 1102578852 - 7922223 - TRES (3) MESES - RP: 5899)
(NRO_CONTRATO: 777 - 1/10/2025 - DOC_CONTRATISTA: 1193124473 - 7922223 - TRES (03) MESES - RP: 5890)
(NRO_CONTRATO: 798 - 2/10/2025 - DOC_CONTRATISTA: 1102850144 - 7922223 - TRES (03) MESES - RP: 5952)
(NRO_CONTRATO: 824 - 6/10/2025 - DOC_CONTRATISTA: 92261485 - 7482100 - DOS MESES Y VEINTICINCO DÍAS - RP: 6038)
(NRO_CONTRATO: 831 - 7/10/2025 - DOC_CONTRATISTA: 33083647 - 6953751 - DOS (02) MESES Y VEINTICINCO (25) DIAS - RP: 6044)
(NRO_CONTRATO: 1 - 31/10/2025 - DOC_CONTRATISTA: 812004917 - 120000000,08 - El plazo de ejecución del contrato será de dos (2) meses - RP: 6717)
(NRO_CONTRATO: 76 - 8/08/2025 - DOC_CONTRATISTA: 22865352 - 3986397 - un (1) mes - RP: 4205)
(NRO_CONTRATO: 304 - 19/09/2025 - DOC_CONTRATISTA: 92530120 - 11959191 - TRES (3) MESES - RP: 5559)
(NRO_CONTRATO: 310 - 19/09/2025 - DOC_CONTRATISTA: 1193236229 - 9274089 - TRES (3) MESES - RP: 5560)
(NRO_CONTRATO: 315 - 26/09/2025 - DOC_CONTRATISTA: 1100395492 - 11959191 - TRES (3) MESES - RP: 5855)
(NRO_CONTRATO: 320 - 10/10/2025 - DOC_CONTRATISTA: 1104258776 - 7130000 - DOS (02) MESES Y VEINTIUN (21) DIAS - RP: 6171)
(NRO_CONTRATO: 355 - 23/10/2025 - DOC_CONTRATISTA: 1010055566 - 3517779 - UN (1) MES Y TRECE (13) DIAS - RP: 6355)
(NRO_CONTRATO: 384 - 21/11/2025 - DOC_CONTRATISTA: 1103115137 - 3432963 - UN (01) MES Y NUEVE (09) DIAS - RP: 7135)
(NRO_CONTRATO: 144 - 10/02/2025 - DOC_CONTRATISTA: 45476778 - 14725590 - SEIS MESES - RP: 513)
(NRO_CONTRATO: 810 - 6/10/2025 - DOC_CONTRATISTA: 64701795 - 7482100 - DOS (2) MESES Y VEINTICINCO (25) DIAS - RP: 6006)
(NRO_CONTRATO: 1 - 28/03/2025 - DOC_CONTRATISTA: 892280033 - 2780000000 - cinco (5) meses - RP: 4614)
(NRO_CONTRATO: 451 - 1/08/2025 - DOC_CONTRATISTA: 1214718950 - 24729375 - CINCO (05) MESES - RP: 4041)
(NRO_CONTRATO: 778 - 1/10/2025 - DOC_CONTRATISTA: 1102821492 - 11959191 - TRES (03) MESES - RP: 5898)
(NRO_CONTRATO: 4 - 22/10/2025 - DOC_CONTRATISTA: 901782224 - 180000000 - UN (01) MES - RP: 6384)
(NRO_CONTRATO: 23 - 31/01/2025 - DOC_CONTRATISTA: 1101815733 - 29675250 - SEIS MESES - RP: 188)
(NRO_CONTRATO: 24 - 31/01/2025 - DOC_CONTRATISTA: 1214718950 - 29675250 - SEIS MESES - RP: 187)
(NRO_CONTRATO: 25 - 31/01/2025 - DOC_CONTRATISTA: 1100686793 - 23918382 - SEIS MESES - RP: 192)
(NRO_CONTRATO: 26 - 31/01/2025 - DOC_CONTRATISTA: 64701540 - 23918382 - SEIS MESES - RP: 195)
(NRO_CONTRATO: 27 - 3/02/2025 - DOC_CONTRATISTA: 1102832779 - 29675250 - SEIS MESES - RP: 270)
(NRO_CONTRATO: 28 - 3/02/2025 - DOC_CONTRATISTA: 64544547 - 29675250 - SEIS MESES - RP: 271)
(NRO_CONTRATO: 29 - 3/02/2024 - DOC_CONTRATISTA: 64865779 - 29675250 - SEIS MESES - RP: 272)
(NRO_CONTRATO: 31 - 3/02/2025 - DOC_CONTRATISTA: 1104407721 - 29675250 - SEIS MESES - RP: 274)
(NRO_CONTRATO: 32 - 3/02/2025 - DOC_CONTRATISTA: 64870379 - 29675250 - SEIS MESES - RP: 276)
(NRO_CONTRATO: 33 - 3/02/2025 - DOC_CONTRATISTA: 64584247 - 23918382 - SEIS MESES - RP: 277)
(NRO_CONTRATO: 36 - 3/02/2025 - DOC_CONTRATISTA: 18778230 - 29675250 - SEIS MESES - RP: 278)
(NRO_CONTRATO: 37 - 3/02/2025 - DOC_CONTRATISTA: 64569339 - 29675250 - SEIS MESES - RP: 275)
(NRO_CONTRATO: 38 - 3/02/2025 - DOC_CONTRATISTA: 16211179 - 23918382 - SEIS MESES - RP: 391)
(NRO_CONTRATO: 39 - 3/02/2025 - DOC_CONTRATISTA: 30569550 - 29675250 - SEIS MESES - RP: 317)
(NRO_CONTRATO: 42 - 4/02/2025 - DOC_CONTRATISTA: 1102803574 - 29675250 - SEIS MESES - RP: 342)
(NRO_CONTRATO: 44 - 4/02/2025 - DOC_CONTRATISTA: 64552909 - 29675250 - SEIS MESES - RP: 344)
(NRO_CONTRATO: 45 - 4/02/2025 - DOC_CONTRATISTA: 22637596 - 29675250 - SEIS MESES - RP: 345)
(NRO_CONTRATO: 46 - 4/02/2025 - DOC_CONTRATISTA: 1007335503 - 23918382 - SEIS MESES - RP: 346)
(NRO_CONTRATO: 49 - 5/02/2025 - DOC_CONTRATISTA: 9132824 - 23918382 - SEIS MESES - RP: 350)
(NRO_CONTRATO: 50 - 5/02/2025 - DOC_CONTRATISTA: 1065576035 - 23918382 - SEIS MESES - RP: 351)
(NRO_CONTRATO: 51 - 5/02/2025 - DOC_CONTRATISTA: 42203507 - 29675250 - SEIS MESES - RP: 392)
(NRO_CONTRATO: 52 - 5/02/2025 - DOC_CONTRATISTA: 64695747 - 23918382 - SEIS  MESES - RP: 352)
(NRO_CONTRATO: 55 - 5/02/2025 - DOC_CONTRATISTA: 1104379351 - 23918382 - SEIS MESES - RP: 361)
(NRO_CONTRATO: 56 - 5/02/2025 - DOC_CONTRATISTA: 64700424 - 23918382 - SEIS MESES - RP: 362)
(NRO_CONTRATO: 57 - 5/02/2025 - DOC_CONTRATISTA: 64545390 - 23918382 - SEIS MESES - RP: 368)
(NRO_CONTRATO: 58 - 5/02/2025 - DOC_CONTRATISTA: 42207554 - 23918382 - SEIS MESES - RP: 495)
(NRO_CONTRATO: 59 - 5/02/2025 - DOC_CONTRATISTA: 1108762712 - 23918382 - SEIS MESES - RP: 364)
(NRO_CONTRATO: 60 - 6/02/2025 - DOC_CONTRATISTA: 22864626 - 23918382 - SEIS MESES - RP: 389)
(NRO_CONTRATO: 61 - 6/02/2025 - DOC_CONTRATISTA: 64722004 - 23918382 - SEIS MESES - RP: 379)
(NRO_CONTRATO: 62 - 6/02/2025 - DOC_CONTRATISTA: 1102827223 - 23918382 - SEIS MESES - RP: 378)
(NRO_CONTRATO: 64 - 6/02/2025 - DOC_CONTRATISTA: 64869119 - 29675250 - SEIS MESES - RP: 377)
(NRO_CONTRATO: 65 - 6/02/2025 - DOC_CONTRATISTA: 43612826 - 23918382 - SEIS MESES - RP: 376)
(NRO_CONTRATO: 66 - 6/02/2025 - DOC_CONTRATISTA: 1052086796 - 23918382 - SEIS MESES - RP: 374)
(NRO_CONTRATO: 70 - 5/02/2025 - DOC_CONTRATISTA: 92511089 - 29675250 - SEIS MESES - RP: 413)
(NRO_CONTRATO: 71 - 8/02/2024 - DOC_CONTRATISTA: 32930597 - 23918382 - SEIS (6) MESES - RP: 385)
(NRO_CONTRATO: 72 - 8/02/2025 - DOC_CONTRATISTA: 1102795309 - 29675250 - SEIS (6) MESES - RP: 384)
(NRO_CONTRATO: 73 - 8/02/2025 - DOC_CONTRATISTA: 1102849747 - 23918382 - SEIS (6) MESES - RP: 383)
(NRO_CONTRATO: 74 - 8/02/2025 - DOC_CONTRATISTA: 9196093 - 23918382 - SEIS (6) MESES - RP: 386)
(NRO_CONTRATO: 75 - 8/02/2025 - DOC_CONTRATISTA: 1082850478 - 23918382 - Seis (6) meses - RP: 382)
(NRO_CONTRATO: 76 - 6/02/2025 - DOC_CONTRATISTA: 22865352 - 23918382 - SEIS MESES - RP: 373)
(NRO_CONTRATO: 80 - 10/02/2025 - DOC_CONTRATISTA: 92032362 - 23918382 - SEIS MESES - RP: 462)
(NRO_CONTRATO: 82 - 10/02/2025 - DOC_CONTRATISTA: 1102808999 - 23918382 - SEIS MESES - RP: 393)
(NRO_CONTRATO: 83 - 12/02/2025 - DOC_CONTRATISTA: 1104017554 - 23918382 - SEIS MESES - RP: 394)
(NRO_CONTRATO: 85 - 10/02/2025 - DOC_CONTRATISTA: 1101812919 - 23918382 - SEIS MESES - RP: 422)
(NRO_CONTRATO: 88 - 10/02/2025 - DOC_CONTRATISTA: 22884587 - 23918382 - SEIS MESES - RP: 460)
(NRO_CONTRATO: 89 - 9/02/2025 - DOC_CONTRATISTA: 85204220 - 29675250 - SEIS (6) MESES - RP: 407)
(NRO_CONTRATO: 90 - 9/02/2025 - DOC_CONTRATISTA: 42209041 - 25288842 - SEIS (6) MESES - RP: 415)
(NRO_CONTRATO: 93 - 9/02/2025 - DOC_CONTRATISTA: 1102828997 - 23918382 - SEIS (6) MESES - RP: 416)
(NRO_CONTRATO: 98 - 11/02/2025 - DOC_CONTRATISTA: 1102851186 - 23918382 - SEIS (06) MESES - RP: 476)
(NRO_CONTRATO: 104 - 9/02/2025 - DOC_CONTRATISTA: 1104411834 - 23918382 - SEIS (6) MESES - RP: 387)
(NRO_CONTRATO: 115 - 9/02/2025 - DOC_CONTRATISTA: 1102802137 - 23918382 - Seis (6) meses - RP: 409)
(NRO_CONTRATO: 117 - 10/02/2025 - DOC_CONTRATISTA: 1102232583 - 23918382 - SEIS (6) MESES - RP: 468)
(NRO_CONTRATO: 120 - 11/02/2025 - DOC_CONTRATISTA: 1100687181 - 23918382 - SEIS (06) MESES - RP: 482)
(NRO_CONTRATO: 121 - 10/02/2025 - DOC_CONTRATISTA: 1102874863 - 23918382 - SEIS (06) MESES - RP: 469)
(NRO_CONTRATO: 122 - 10/02/2025 - DOC_CONTRATISTA: 64921679 - 23918382 - SEIS (06) MESES - RP: 470)
(NRO_CONTRATO: 124 - 10/02/2025 - DOC_CONTRATISTA: 33237872 - 23918382 - SEIS (06) MESES - RP: 471)
(NRO_CONTRATO: 129 - 12/02/2025 - DOC_CONTRATISTA: 64741918 - 23918382 - SEIS (06) MESES - RP: 502)
(NRO_CONTRATO: 133 - 10/02/2025 - DOC_CONTRATISTA: 1103113961 - 23918382 - SEIS MESES - RP: 427)
(NRO_CONTRATO: 154 - 12/02/2025 - DOC_CONTRATISTA: 1102803702 - 28099266 - Seis (6) meses - RP: 504)
(NRO_CONTRATO: 155 - 12/02/2025 - DOC_CONTRATISTA: 64573717 - 23918382 - SEIS MESES - RP: 536)
(NRO_CONTRATO: 161 - 13/02/2025 - DOC_CONTRATISTA: 92031998 - 23918382 - SEIS MESES - RP: 533)
(NRO_CONTRATO: 162 - 12/02/2025 - DOC_CONTRATISTA: 1103110897 - 23918382 - SEIS MESES - RP: 527)
(NRO_CONTRATO: 172 - 12/02/2025 - DOC_CONTRATISTA: 1063289853 - 23918382 - SEIS MESES - RP: 500)
(NRO_CONTRATO: 176 - 12/02/2025 - DOC_CONTRATISTA: 1140873465 - 23918382 - SEIS MESES - RP: 520)
(NRO_CONTRATO: 177 - 12/02/2025 - DOC_CONTRATISTA: 1140884760 - 23918382 - SEIS MESES - RP: 535)
(NRO_CONTRATO: 178 - 12/02/2025 - DOC_CONTRATISTA: 1100400319 - 23918382 - SEIS MESES - RP: 605)
(NRO_CONTRATO: 193 - 13/02/2025 - DOC_CONTRATISTA: 92512808 - 23918382 - SEIS MESES - RP: 612)
(NRO_CONTRATO: 196 - 18/02/2025 - DOC_CONTRATISTA: 1152709705 - 23918382 - SEIS MESES - RP: 883)
(NRO_CONTRATO: 219 - 18/02/2025 - DOC_CONTRATISTA: 1007641389 - 23918382 - Seis (6) meses - RP: 660)
(NRO_CONTRATO: 228 - 24/02/2025 - DOC_CONTRATISTA: 1067404480 - 29675250 - SEIS (6) MESES - RP: 818)
(NRO_CONTRATO: 236 - 24/02/2025 - DOC_CONTRATISTA: 1067961658 - 23918382 - SEIS (06) MESES - RP: 1005)
(NRO_CONTRATO: 238 - 18/02/2025 - DOC_CONTRATISTA: 1129576004 - 29675250 - Seis (6) meses - RP: 695)
(NRO_CONTRATO: 241 - 18/02/2025 - DOC_CONTRATISTA: 33239110 - 23918382 - SEIS MESES - RP: 733)
(NRO_CONTRATO: 247 - 23/02/2025 - DOC_CONTRATISTA: 1100546418 - 23918382 - SEIS (6) MESES - RP: 828)
(NRO_CONTRATO: 248 - 24/02/2025 - DOC_CONTRATISTA: 1104427539 - 23918382 - SEIS (6) MESES - RP: 870)
(NRO_CONTRATO: 257 - 26/02/2025 - DOC_CONTRATISTA: 1129502191 - 19783500 - CUATRO (4) MESES - RP: 872)
(NRO_CONTRATO: 263 - 26/02/2025 - DOC_CONTRATISTA: 1100545971 - 29675250 - SEIS MESES - RP: 949)
(NRO_CONTRATO: 265 - 27/02/2025 - DOC_CONTRATISTA: 1037478510 - 15844446 - SEIS MESES - RP: 935)
(NRO_CONTRATO: 270 - 27/02/2025 - DOC_CONTRATISTA: 1103119044 - 23918382 - SEIS MESES - RP: 947)
(NRO_CONTRATO: 272 - 27/02/2025 - DOC_CONTRATISTA: 79955942 - 29675250 - SEIS MESES - RP: 945)
(NRO_CONTRATO: 274 - 27/02/2025 - DOC_CONTRATISTA: 92520832 - 23918382 - SEIS MESES - RP: 1007)
(NRO_CONTRATO: 280 - 3/03/2025 - DOC_CONTRATISTA: 1100396915 - 23918382 - 6 MESES - RP: 1171)
(NRO_CONTRATO: 284 - 4/03/2025 - DOC_CONTRATISTA: 32796723 - 23918382 - SEIS (6) MESES - RP: 1024)
(NRO_CONTRATO: 288 - 5/03/2025 - DOC_CONTRATISTA: 73073305 - 18548178 - SEIS (6) MESES - RP: 1125)
(NRO_CONTRATO: 296 - 11/03/2025 - DOC_CONTRATISTA: 1104381084 - 23918382 - SEIS (6) MESES - RP: 1225)
(NRO_CONTRATO: 302 - 17/03/2025 - DOC_CONTRATISTA: 1102821492 - 23918382 - 6 MESES - RP: 1308)
(NRO_CONTRATO: 304 - 17/03/2025 - DOC_CONTRATISTA: 92530120 - 23918382 - (06) SEIS MESES - RP: 1347)
(NRO_CONTRATO: 308 - 19/03/2025 - DOC_CONTRATISTA: 92511556 - 15945588 - (4) CUATRO MESES - RP: 1351)
(NRO_CONTRATO: 384 - 21/05/2025 - DOC_CONTRATISTA: 1103115137 - 15844446 - SEIS (06) MESES - RP: 2624)
(NRO_CONTRATO: 450 - 1/08/2025 - DOC_CONTRATISTA: 1101815733 - 24729375 - cinco (5) meses - RP: 4042)
(NRO_CONTRATO: 453 - 14/08/2025 - DOC_CONTRATISTA: 1102832779 - 22256438 - CUATRO (4) MESES Y QUINCE (15) DIAS - RP: 4388)
(NRO_CONTRATO: 454 - 14/08/2025 - DOC_CONTRATISTA: 1104407721 - 22256438 - CUATRO (4) MESES Y QUINCE (15) DIAS - RP: 4390)
(NRO_CONTRATO: 455 - 14/08/2025 - DOC_CONTRATISTA: 64701540 - 17938787 - CUATRO (4) MESES Y QUINCE (15) DIAS - RP: 4392)
(NRO_CONTRATO: 456 - 15/08/2025 - DOC_CONTRATISTA: 18778230 - 22256437 - CUATRO (04) MESES Y QUINCE (15) DÍAS - RP: 4394)
(NRO_CONTRATO: 458 - 15/08/2025 - DOC_CONTRATISTA: 64865779 - 22256438 - CUATRO (4) MESES Y QUINCE (15) DÍAS - RP: 4396)
(NRO_CONTRATO: 460 - 15/08/2025 - DOC_CONTRATISTA: 64569339 - 22256437 - CUATRO (04) Y QUINCE (15) DIAS - RP: 4398)
(NRO_CONTRATO: 462 - 15/08/2025 - DOC_CONTRATISTA: 64584247 - 17938787 - CUATRO (04) MESES Y QUINCE (15) DIAS - RP: 4400)
(NRO_CONTRATO: 463 - 15/08/2025 - DOC_CONTRATISTA: 64544547 - 22256438 - CUATRO (04) MESES Y QUINCE (15) DIAS - RP: 4401)
(NRO_CONTRATO: 464 - 15/08/2025 - DOC_CONTRATISTA: 1100686793 - 17938787 - CUATRO (04) MESES Y QUINCE (15) DIAS - RP: 4389)
(NRO_CONTRATO: 465 - 19/08/2025 - DOC_CONTRATISTA: 92511089 - 21432125 - CUATRO (4) MESES Y DIEZ (10) DIAS - RP: 4434)
(NRO_CONTRATO: 468 - 18/08/2025 - DOC_CONTRATISTA: 1104411834 - 17274387 - CUATRO (04) MESES Y DIEZ (10) DIAS - RP: 4524)
(NRO_CONTRATO: 469 - 16/08/2025 - DOC_CONTRATISTA: 64722004 - 17274387 - CUATRO (04) MESES Y DIEZ (10) DIAS - RP: 4433)
(NRO_CONTRATO: 474 - 19/08/2025 - DOC_CONTRATISTA: 1102803574 - 21432125 - CUATRO (4) MESES Y DIEZ (10) DÍAS - RP: 4443)
(NRO_CONTRATO: 476 - 19/08/2025 - DOC_CONTRATISTA: 85204220 - 21432125 - CUATRO (4) MESES Y DIEZ (10) DÍAS - RP: 4490)
(NRO_CONTRATO: 484 - 18/08/2025 - DOC_CONTRATISTA: 1102827223 - 17274387 - CUATRO (04) MESES Y DIEZ (10) DIAS - RP: 4482)
(NRO_CONTRATO: 485 - 18/08/2025 - DOC_CONTRATISTA: 1102795309 - 21432125 - CUATRO (04) MESES Y DIEZ (10) DIAS - RP: 4545)
(NRO_CONTRATO: 486 - 18/08/2025 - DOC_CONTRATISTA: 32930597 - 17274387 - CUATRO (04) MESES Y DIEZ (10) DIAS - RP: 4483)
(NRO_CONTRATO: 487 - 18/08/2025 - DOC_CONTRATISTA: 1102849747 - 17274387 - CUATRO (04) MESES Y DIEZ (10) DIAS - RP: 4484)
(NRO_CONTRATO: 488 - 18/08/2025 - DOC_CONTRATISTA: 64869119 - 21432125 - CUATRO (04) MESES Y DIEZ (10) DIAS - RP: 4486)
(NRO_CONTRATO: 489 - 18/08/2025 - DOC_CONTRATISTA: 9196093 - 17274387 - CUATRO (04) MESES Y DIEZ (10) DIAS - RP: 4487)
(NRO_CONTRATO: 490 - 18/08/2025 - DOC_CONTRATISTA: 43612826 - 17274387 - CUATRO (04) MESES Y DIEZ (10) DIAS - RP: 4488)
(NRO_CONTRATO: 491 - 20/08/2025 - DOC_CONTRATISTA: 1104379351 - 17274387 - CUATRO (04) MESES Y DIEZ (10) DIAS - RP: 4574)
(NRO_CONTRATO: 492 - 20/08/2025 - DOC_CONTRATISTA: 1102874863 - 17274387 - CUATRO (04) MESES Y DIEZ (10) DIAS - RP: 4540)
(NRO_CONTRATO: 496 - 20/08/2025 - DOC_CONTRATISTA: 1007335503 - 17274387 - CUATRO (04) MESES Y DIEZ (10) DIAS - RP: 4569)
(NRO_CONTRATO: 497 - 20/08/2025 - DOC_CONTRATISTA: 9132824 - 17274387 - CUATRO (04) MESES Y DIEZ (10) DIAS - RP: 4570)
(NRO_CONTRATO: 498 - 20/08/2025 - DOC_CONTRATISTA: 1052086796 - 17274387 - CUATRO (04) MESES Y DIEZ (10) DIAS - RP: 4572)
(NRO_CONTRATO: 500 - 20/08/2025 - DOC_CONTRATISTA: 1082850478 - 17274387 - CUATRO (4) MESES Y DIEZ (10) DÍAS - RP: 4492)
(NRO_CONTRATO: 501 - 20/08/2025 - DOC_CONTRATISTA: 22864626 - 17274387 - CUATRO (4) MESES Y DIEZ (10) DIAS - RP: 4494)
(NRO_CONTRATO: 503 - 20/08/2025 - DOC_CONTRATISTA: 64700424 - 17274387 - CUATRO (4) MESES Y DIEZ (10) DIAS - RP: 4523)
(NRO_CONTRATO: 506 - 20/08/2025 - DOC_CONTRATISTA: 22637596 - 21432125 - CUATRO (4) MESES Y DIEZ (10) DÍAS - RP: 4551)
(NRO_CONTRATO: 507 - 21/08/2025 - DOC_CONTRATISTA: 64552909 - 21432125 - CUATRO (4) MESES Y DIEZ (10) DÍAS - RP: 4556)
(NRO_CONTRATO: 518 - 21/08/2025 - DOC_CONTRATISTA: 1102802137 - 17274387 - CUATRO (04) MESES Y DIEZ (10) DIAS - RP: 4577)
(NRO_CONTRATO: 519 - 21/08/2025 - DOC_CONTRATISTA: 1108762712 - 17274387 - CUATRO (04) MESES Y DIEZ (10) DIAS - RP: 4578)
(NRO_CONTRATO: 520 - 21/08/2025 - DOC_CONTRATISTA: 1102803702 - 20293914 - Cuatro (4) meses y diez (10) días - RP: 4563)
(NRO_CONTRATO: 522 - 21/08/2025 - DOC_CONTRATISTA: 42207554 -</t>
  </si>
  <si>
    <t>15098</t>
  </si>
  <si>
    <t>Maquinaria de informática y sus partes, piezas y accesorios</t>
  </si>
  <si>
    <t>(131, 30/01/2025)</t>
  </si>
  <si>
    <t>(7350, 16/12/2025)</t>
  </si>
  <si>
    <t>CONTRATO SUBASTA INV. SALUD 4</t>
  </si>
  <si>
    <t>15095</t>
  </si>
  <si>
    <t>Otra maquinaria para usos especiales y sus partes y piezas</t>
  </si>
  <si>
    <t>(133, 30/01/2025)</t>
  </si>
  <si>
    <t>(5297, 18/09/2025)</t>
  </si>
  <si>
    <t>CONTRATO SUBASTA INV. SALUD 3</t>
  </si>
  <si>
    <t>(10497, 24/11/2025)</t>
  </si>
  <si>
    <t>CONTRATO SUBASTA INV. SALUD</t>
  </si>
  <si>
    <t>(NRO_CONTRATO: 3 - 9/09/2025 - DOC_CONTRATISTA: 900406401 - 622888457 - DOS (2) MESES - RP: 5297)</t>
  </si>
  <si>
    <t>(136, 30/01/2025)
(152, 31/01/2025)
(153, 31/01/2025)</t>
  </si>
  <si>
    <t>(3838, 25/07/2025) | (5755, 30/09/2025) | (6850, 19/11/2025)</t>
  </si>
  <si>
    <t>PRESTACION DE SERVICIOS CV SAL 2, SEL. ABREV MENOR CUANTIA SALUD 3, CONTRATO MINIMA CUANTIA SALUD 9</t>
  </si>
  <si>
    <t>(11224, 9/12/2025) | (12854, 30/12/2025) | (12921, 31/12/2025)</t>
  </si>
  <si>
    <t>PRESTACION DE SERVICIOS CV SAL, CONTRATO MINIMA CUANTIA SALUD</t>
  </si>
  <si>
    <t>(NRO_CONTRATO: 9 - 13/08/2025 - DOC_CONTRATISTA: 901020021 - 48759793 - hasta 31 de diciembre de 2025 - RP: 6850)
(NRO_CONTRATO: 2 - 23/07/2025 - DOC_CONTRATISTA: 92640956 - 176878305 - HASTA 31 DE DICIEMBRE DEL 2025 - RP: 3838)
(NRO_CONTRATO: 3 - 26/09/2025 - DOC_CONTRATISTA: 64546833 - 779999373 - Tres (03) meses - RP: 5755)</t>
  </si>
  <si>
    <t xml:space="preserve">Fortalecimiento DE LA SECRETARÍA DE HACIENDA DEPARTAMENTAL PARA EL CONTROL DEL CONTRABANDO Y LA EVASIÓN FISCAL DE LOS IMPUESTOS AL CONSUMO DE LICORES CERVEZAS Y CIGARRILLOS VIGENCIA 2024 EN EL DEPARTAMENTO DE  Sucre </t>
  </si>
  <si>
    <t>(234, 19/02/2024)</t>
  </si>
  <si>
    <t>(1183, 13/03/2024) | (1190, 13/03/2024) | (1214, 14/03/2024) | (1744, 9/04/2024) | (1745, 9/04/2024) | (1871, 19/04/2024) | (2209, 7/05/2024) | (2266, 9/05/2024) | (2274, 10/05/2024) | (2369, 17/05/2024) | (2380, 17/05/2024) | (2382, 17/05/2024) | (2383, 17/05/2024) | (2384, 17/05/2024) | (2385, 17/05/2024) | (2386, 17/05/2024) | (2387, 17/05/2024) | (2388, 17/05/2024) | (2389, 17/05/2024) | (2390, 17/05/2024) | (2391, 17/05/2024) | (2392, 17/05/2024) | (2661, 30/05/2024) | (2873, 13/06/2024) | (3430, 11/07/2024) | (3431, 11/07/2024) | (3432, 11/07/2024) | (3433, 11/07/2024) | (3434, 11/07/2024) | (3435, 11/07/2024) | (3436, 11/07/2024) | (3437, 11/07/2024) | (3438, 11/07/2024) | (3439, 11/07/2024) | (3440, 11/07/2024) | (3441, 11/07/2024) | (3442, 11/07/2024) | (3959, 2/08/2024) | (3960, 2/08/2024) | (3961, 2/08/2024) | (3962, 2/08/2024) | (3963, 2/08/2024) | (3964, 2/08/2024) | (3965, 2/08/2024) | (3966, 2/08/2024) | (3967, 2/08/2024) | (3968, 2/08/2024) | (3969, 2/08/2024) | (3970, 2/08/2024) | (3971, 2/08/2024) | (3972, 2/08/2024) | (4737, 6/09/2024) | (4738, 6/09/2024) | (4739, 6/09/2024) | (4740, 6/09/2024) | (4741, 6/09/2024) | (4742, 6/09/2024) | (4743, 6/09/2024) | (4745, 6/09/2024) | (4746, 6/09/2024) | (4747, 6/09/2024) | (4748, 6/09/2024) | (4749, 6/09/2024) | (5349, 4/10/2024) | (5357, 4/10/2024) | (5359, 4/10/2024) | (5361, 4/10/2024) | (5362, 4/10/2024) | (5363, 4/10/2024) | (5369, 4/10/2024) | (5371, 4/10/2024) | (5372, 4/10/2024)</t>
  </si>
  <si>
    <t>CONTRATO DE PRESTACION PROF 245, CONTRATO DE APOYO A LA GESTION 246, CONTRATO DE PRESTACION PROF 251, CONTRATO DE PRESTACION PROF 273, CONTRATO DE PRESTACION PROF 274, CONTRATO DE PRESTACION PROF 275, CONTRATO DE APOYO A LA GESTION 290, CONTRATO DE PRESTACION PROF 292, CONTRATO DE PRESTACION PROF 295, CONTRATO DE PRESTACION PROF 307, ORDEN PAGO, CONTRATO DE PRESTACION PROF 350</t>
  </si>
  <si>
    <t>(1803, 22/04/2024) | (1842, 23/04/2024) | (1922, 25/04/2024) | (2483, 15/05/2024) | (2506, 15/05/2024) | (2534, 16/05/2024) | (2631, 20/05/2024) | (2632, 20/05/2024) | (2633, 20/05/2024) | (2634, 20/05/2024) | (2635, 20/05/2024) | (2636, 20/05/2024) | (2637, 20/05/2024) | (2638, 20/05/2024) | (2640, 20/05/2024) | (2641, 20/05/2024) | (2643, 20/05/2024) | (2644, 20/05/2024) | (2802, 23/05/2024) | (2983, 28/05/2024) | (3142, 31/05/2024) | (3396, 13/06/2024) | (3405, 13/06/2024) | (3510, 17/06/2024) | (3515, 17/06/2024) | (3544, 18/06/2024) | (3707, 20/06/2024) | (3868, 24/06/2024) | (4413, 10/07/2024) | (4483, 12/07/2024) | (4485, 12/07/2024) | (4486, 12/07/2024) | (4487, 12/07/2024) | (4489, 12/07/2024) | (4490, 12/07/2024) | (4492, 12/07/2024) | (4493, 12/07/2024) | (4494, 12/07/2024) | (4496, 12/07/2024) | (4497, 12/07/2024) | (4498, 12/07/2024) | (4499, 12/07/2024) | (4577, 17/07/2024) | (4578, 17/07/2024) | (4603, 18/07/2024) | (4606, 18/07/2024) | (4607, 18/07/2024) | (4800, 23/07/2024) | (5026, 30/07/2024) | (5331, 5/08/2024) | (5332, 5/08/2024) | (5333, 5/08/2024) | (5334, 5/08/2024) | (5335, 5/08/2024) | (5336, 5/08/2024) | (5337, 5/08/2024) | (5338, 5/08/2024) | (5339, 5/08/2024) | (5340, 5/08/2024) | (5341, 5/08/2024) | (5342, 5/08/2024) | (5343, 5/08/2024) | (5344, 5/08/2024) | (5461, 9/08/2024) | (5540, 12/08/2024) | (5718, 15/08/2024) | (5721, 15/08/2024) | (5723, 15/08/2024) | (5799, 20/08/2024) | (5819, 20/08/2024) | (5841, 21/08/2024) | (5844, 21/08/2024) | (5998, 23/08/2024) | (6010, 26/08/2024) | (6108, 28/08/2024) | (6198, 30/08/2024) | (6471, 9/09/2024) | (6472, 9/09/2024) | (6473, 9/09/2024) | (6474, 9/09/2024) | (6475, 9/09/2024) | (6476, 9/09/2024) | (6477, 9/09/2024) | (6478, 9/09/2024) | (6479, 9/09/2024) | (6480, 9/09/2024) | (6481, 9/09/2024) | (6482, 9/09/2024) | (6551, 12/09/2024) | (6554, 12/09/2024) | (7013, 26/09/2024) | (7054, 26/09/2024) | (7062, 26/09/2024) | (7063, 26/09/2024) | (7065, 26/09/2024) | (7125, 30/09/2024) | (7136, 30/09/2024) | (7275, 1/10/2024) | (7522, 8/10/2024) | (7523, 8/10/2024) | (7524, 8/10/2024) | (7525, 8/10/2024) | (7526, 8/10/2024) | (7527, 8/10/2024) | (7528, 8/10/2024) | (7529, 8/10/2024) | (7530, 8/10/2024) | (7813, 16/10/2024) | (7814, 16/10/2024) | (7955, 21/10/2024) | (7998, 21/10/2024) | (8024, 22/10/2024) | (8055, 23/10/2024) | (8189, 28/10/2024) | (8930, 18/11/2024) | (8947, 18/11/2024) | (9594, 3/12/2024) | (9990, 10/12/2024) | (10207, 16/12/2024) | (10208, 16/12/2024) | (10209, 16/12/2024) | (10279, 16/12/2024) | (10459, 18/12/2024) | (10662, 20/12/2024)</t>
  </si>
  <si>
    <t>CONTRATO DE PRESTACION PROF, CONTRATO DE APOYO A LA GESTION, ORDEN PAGO</t>
  </si>
  <si>
    <t>(NRO_CONTRATO: 246 - 11/03/2024 - DOC_CONTRATISTA: 1102830980 - 17400000 - SEIS MESES - RP: 1190)
(NRO_CONTRATO: 290 - 3/05/2024 - DOC_CONTRATISTA: 73143716 - 17400000 - SEIS MESES - RP: 2209)
(NRO_CONTRATO: 245 - 11/03/2024 - DOC_CONTRATISTA: 92548447 - 22200000 - SEIS MESES - RP: 1183)
(NRO_CONTRATO: 251 - 12/03/2024 - DOC_CONTRATISTA: 92540698 - 22200000 - SEIS MESES - RP: 1214)
(NRO_CONTRATO: 273 - 5/04/2024 - DOC_CONTRATISTA: 1003263443 - 22000000 - SEIS MESES - RP: 1744)
(NRO_CONTRATO: 274 - 5/04/2024 - DOC_CONTRATISTA: 1102801206 - 22200000 - 6 meses - RP: 1745)
(NRO_CONTRATO: 275 - 15/04/2024 - DOC_CONTRATISTA: 1101817319 - 22200000 - Seis (06) MESES - RP: 1871)
(NRO_CONTRATO: 295 - 8/05/2024 - DOC_CONTRATISTA: 7368719 - 31200000 - 6 MESES - RP: 2274)
(NRO_CONTRATO: 292 - 7/05/2024 - DOC_CONTRATISTA: 18879018 - 22200000 - SEIS (6) MESES - RP: 2266)
(NRO_CONTRATO: 307 - 17/05/2024 - DOC_CONTRATISTA: 84080778 - 22200000 - SEIS MESES - RP: 2369)
(NRO_CONTRATO: 350 - 12/06/2024 - DOC_CONTRATISTA: 1103123145 - 22200000 - 6 meses - RP: 2873)</t>
  </si>
  <si>
    <t xml:space="preserve">Desarrollo de la dimensión convivencia social y salud mental del programa salud pública prioritaria y diferente plan de acción transitorio 2024 en el departamento de   Sucre </t>
  </si>
  <si>
    <t>(348, 29/02/2024)</t>
  </si>
  <si>
    <t>(1347, 18/03/2024) | (1363, 19/03/2024) | (1373, 19/03/2024) | (1374, 19/03/2024) | (1375, 19/03/2024) | (1387, 20/03/2024) | (1388, 20/03/2024) | (1854, 16/04/2024) | (1857, 17/04/2024) | (2280, 10/05/2024) | (4833, 12/09/2024)</t>
  </si>
  <si>
    <t>APOYO A LA GESTION SALUD 153, SERVICIOS PROFESIONALES SALUD 157, SERVICIOS PROFESIONALES SALUD 149, APOYO A LA GESTION SALUD 148, SERVICIOS PROFESIONALES SALUD 150, SERVICIOS PROFESIONALES SALUD 147, SERVICIOS PROFESIONALES SALUD 151, SERVICIOS PROFESIONALES SALUD 276, SERVICIOS PROFESIONALES SALUD 277, SERVICIOS PROFESIONALES SALUD 299, SERVICIOS PROFESIONALES SALUD 438</t>
  </si>
  <si>
    <t>(1721, 18/04/2024) | (1744, 19/04/2024) | (1762, 22/04/2024) | (1764, 22/04/2024) | (1782, 22/04/2024) | (1783, 22/04/2024) | (1830, 23/04/2024) | (2649, 20/05/2024) | (2752, 22/05/2024) | (2754, 22/05/2024) | (2757, 22/05/2024) | (2760, 22/05/2024) | (2761, 22/05/2024) | (2763, 22/05/2024) | (2828, 23/05/2024) | (2908, 27/05/2024) | (3373, 12/06/2024) | (3575, 19/06/2024) | (3652, 19/06/2024) | (3667, 20/06/2024) | (3669, 20/06/2024) | (3687, 20/06/2024) | (3774, 21/06/2024) | (3809, 21/06/2024) | (3979, 26/06/2024) | (3983, 26/06/2024) | (4677, 19/07/2024) | (4710, 22/07/2024) | (4711, 22/07/2024) | (4712, 22/07/2024) | (4717, 22/07/2024) | (4890, 25/07/2024) | (4891, 25/07/2024) | (4892, 25/07/2024) | (4894, 25/07/2024) | (4943, 26/07/2024) | (5475, 9/08/2024) | (5778, 20/08/2024) | (5828, 21/08/2024) | (5829, 21/08/2024) | (5849, 21/08/2024) | (5850, 21/08/2024) | (5920, 23/08/2024) | (5921, 23/08/2024) | (5922, 23/08/2024) | (6774, 20/09/2024) | (6775, 20/09/2024) | (6802, 20/09/2024) | (6804, 20/09/2024) | (6835, 21/09/2024) | (6847, 21/09/2024) | (7052, 26/09/2024) | (7060, 26/09/2024) | (7143, 30/09/2024) | (7788, 15/10/2024) | (7806, 16/10/2024) | (8036, 22/10/2024) | (8058, 23/10/2024) | (9142, 25/11/2024) | (9615, 3/12/2024)</t>
  </si>
  <si>
    <t>(NRO_CONTRATO: 148 - 18/03/2024 - DOC_CONTRATISTA: 92532456 - 11890566 - SEIS (6) MESES - RP: 1374)
(NRO_CONTRATO: 153 - 16/03/2024 - DOC_CONTRATISTA: 23179852 - 19560876 - SEIS MESES - RP: 1347)
(NRO_CONTRATO: 147 - 18/03/2024 - DOC_CONTRATISTA: 1102880829 - 19560876 - SEIS (6) MESES - RP: 1387)
(NRO_CONTRATO: 149 - 18/03/2024 - DOC_CONTRATISTA: 1102872978 - 19560876 - SEIS (6) MESES - RP: 1373)
(NRO_CONTRATO: 150 - 18/03/2024 - DOC_CONTRATISTA: 1128048035 - 19560876 - SEIS (6) MESES - RP: 1375)
(NRO_CONTRATO: 151 - 18/03/2024 - DOC_CONTRATISTA: 1103102443 - 19560876 - SEIS (6) MESES - RP: 1388)
(NRO_CONTRATO: 157 - 18/03/2024 - DOC_CONTRATISTA: 1099964508 - 19560876 - SEIS MESES - RP: 1363)
(NRO_CONTRATO: 276 - 16/04/2024 - DOC_CONTRATISTA: 1104011636 - 19560876 - SEIS (6) MESES - RP: 1854)
(NRO_CONTRATO: 277 - 18/04/2024 - DOC_CONTRATISTA: 64743545 - 19560876 - SEIS (6) MESES - RP: 1857)
(NRO_CONTRATO: 299 - 25/04/2024 - DOC_CONTRATISTA: 1108758724 - 19560876 - SEIS MESES - RP: 2280)
(NRO_CONTRATO: 438 - 4/09/2024 - DOC_CONTRATISTA: 1100686800 - 6520292 - DOS MESES - RP: 4833)</t>
  </si>
  <si>
    <t>(349, 29/02/2024)
(350, 29/02/2024)</t>
  </si>
  <si>
    <t>(10993, 24/12/2024) | (10996, 24/12/2024) | (11802, 31/12/2024)</t>
  </si>
  <si>
    <t xml:space="preserve">Desarrollo de la dimensión sexualidad derechos sexuales y reproductivos del programa salud pública prioritaria y diferente plan de acción transitorio 2024 en el departamento de  Sucre </t>
  </si>
  <si>
    <t>(356, 1/03/2024)</t>
  </si>
  <si>
    <t>(1463, 21/03/2024) | (1588, 1/04/2024) | (1641, 3/04/2024) | (1679, 3/04/2024) | (1691, 3/04/2024) | (1724, 8/04/2024) | (1828, 15/04/2024) | (1879, 22/04/2024) | (2944, 18/06/2024)</t>
  </si>
  <si>
    <t>APOYO A LA GESTION SALUD 198, APOYO A LA GESTION SALUD 210, SERVICIOS PROFESIONALES SALUD 197, SERVICIOS PROFESIONALES SALUD 217, SERVICIOS PROFESIONALES SALUD 223, SERVICIOS PROFESIONALES SALUD 235, SERVICIOS PROFESIONALES SALUD 265, SERVICIOS PROFESIONALES SALUD 287, SERVICIOS PROFESIONALES SALUD 349</t>
  </si>
  <si>
    <t>(1836, 23/04/2024) | (2172, 2/05/2024) | (2280, 7/05/2024) | (2307, 8/05/2024) | (2488, 15/05/2024) | (2796, 23/05/2024) | (2819, 23/05/2024) | (2829, 23/05/2024) | (3214, 5/06/2024) | (3269, 7/06/2024) | (3287, 11/06/2024) | (3355, 12/06/2024) | (3492, 17/06/2024) | (3502, 17/06/2024) | (3934, 25/06/2024) | (3943, 25/06/2024) | (4287, 5/07/2024) | (4313, 5/07/2024) | (4366, 9/07/2024) | (4367, 9/07/2024) | (4437, 10/07/2024) | (4570, 17/07/2024) | (4730, 22/07/2024) | (4745, 22/07/2024) | (4977, 26/07/2024) | (5145, 1/08/2024) | (5419, 8/08/2024) | (5424, 9/08/2024) | (5457, 9/08/2024) | (5463, 9/08/2024) | (5512, 12/08/2024) | (5901, 22/08/2024) | (5962, 23/08/2024) | (5980, 23/08/2024) | (6262, 3/09/2024) | (6307, 3/09/2024) | (6373, 4/09/2024) | (6402, 4/09/2024) | (6824, 20/09/2024) | (6832, 20/09/2024) | (6883, 23/09/2024) | (7050, 26/09/2024) | (7267, 1/10/2024) | (7306, 3/10/2024) | (7434, 6/10/2024) | (7440, 7/10/2024) | (7913, 18/10/2024) | (8600, 6/11/2024) | (9926, 10/12/2024) | (11831, 31/12/2024)</t>
  </si>
  <si>
    <t>(NRO_CONTRATO: 198 - 21/03/2024 - DOC_CONTRATISTA: 92128811 - 11890566 - SEIS MESES - RP: 1463)
(NRO_CONTRATO: 210 - 22/03/2024 - DOC_CONTRATISTA: 92517457 - 13481916 - SEIS MESES - RP: 1588)
(NRO_CONTRATO: 197 - 22/03/2024 - DOC_CONTRATISTA: 1103095512 - 19560876 - SEIS (06) MESES - RP: 1641)
(NRO_CONTRATO: 217 - 1/04/2024 - DOC_CONTRATISTA: 23109721 - 19560876 - SEIS (06) MESES - RP: 1679)
(NRO_CONTRATO: 223 - 2/04/2024 - DOC_CONTRATISTA: 92126149 - 22697955 - CINCO (05) MESES - RP: 1691)
(NRO_CONTRATO: 235 - 5/04/2024 - DOC_CONTRATISTA: 1100393699 - 13040584 - CUATRO (04) MESES - RP: 1724)
(NRO_CONTRATO: 265 - 12/04/2024 - DOC_CONTRATISTA: 1102840147 - 19560876 - SEIS (06) MESES - RP: 1828)
(NRO_CONTRATO: 287 - 22/04/2024 - DOC_CONTRATISTA: 64725123 - 16300730 - CINCO MESES - RP: 1879)
(NRO_CONTRATO: 349 - 13/06/2024 - DOC_CONTRATISTA: 64586349 - 19560876 - SEIS MESES - RP: 2944)</t>
  </si>
  <si>
    <t>(357, 1/03/2024)
(358, 1/03/2024)</t>
  </si>
  <si>
    <t>(6442, 6/09/2024) | (10993, 24/12/2024)</t>
  </si>
  <si>
    <t xml:space="preserve">Desarrollo DE LA DIMENSIÓN VIDA SALUDABLE Y ENFERMEDADES TRANSMISIBLES ENFERMEDADES INMUNOPREVENIBLES DELPROGRAMA SALUD PÚBLICA PRIORITARIA Y DIFERENTE PLAN DE ACCION TRANSITORIO 2024 EN EL DEPARTAMENTO DE  Sucre </t>
  </si>
  <si>
    <t>(337, 29/02/2024)</t>
  </si>
  <si>
    <t>(1105, 11/03/2024) | (1286, 15/03/2024) | (1309, 18/03/2024) | (1315, 18/03/2024) | (1316, 18/03/2024) | (1371, 19/03/2024) | (1372, 19/03/2024) | (1432, 21/03/2024) | (1591, 1/04/2024) | (1692, 4/04/2024) | (1949, 24/04/2024) | (2530, 27/05/2024)</t>
  </si>
  <si>
    <t>APOYO A LA GESTION SALUD 78, SERVICIOS PROFESIONALES SALUD 111, SERVICIOS PROFESIONALES SALUD 113, SERVICIOS PROFESIONALES SALUD 112, SERVICIOS PROFESIONALES SALUD 114, SERVICIOS PROFESIONALES SALUD 134, SERVICIOS PROFESIONALES SALUD 122, SERVICIOS PROFESIONALES SALUD 121, APOYO A LA GESTION SALUD 203, SERVICIOS PROFESIONALES SALUD 227, SERVICIOS PROFESIONALES SALUD 296, APOYO A LA GESTION SALUD 326</t>
  </si>
  <si>
    <t>(1511, 9/04/2024) | (1659, 16/04/2024) | (1740, 19/04/2024) | (1746, 19/04/2024) | (1749, 19/04/2024) | (1945, 25/04/2024) | (1985, 26/04/2024) | (2143, 2/05/2024) | (2274, 7/05/2024) | (2337, 9/05/2024) | (2389, 10/05/2024) | (2560, 17/05/2024) | (2630, 20/05/2024) | (2771, 22/05/2024) | (2798, 23/05/2024) | (2907, 27/05/2024) | (3136, 31/05/2024) | (3267, 7/06/2024) | (3302, 11/06/2024) | (3349, 12/06/2024) | (3563, 18/06/2024) | (3564, 18/06/2024) | (3565, 18/06/2024) | (3708, 20/06/2024) | (3805, 21/06/2024) | (3810, 21/06/2024) | (3869, 24/06/2024) | (3891, 24/06/2024) | (4003, 26/06/2024) | (4095, 28/06/2024) | (4312, 5/07/2024) | (4399, 9/07/2024) | (4586, 17/07/2024) | (4589, 17/07/2024) | (4594, 17/07/2024) | (4806, 23/07/2024) | (4834, 24/07/2024) | (4854, 24/07/2024) | (4971, 26/07/2024) | (5044, 30/07/2024) | (5407, 8/08/2024) | (5469, 9/08/2024) | (5506, 12/08/2024) | (5868, 21/08/2024) | (5870, 21/08/2024) | (5892, 22/08/2024) | (5958, 23/08/2024) | (5967, 23/08/2024) | (5974, 23/08/2024) | (5997, 23/08/2024) | (6218, 2/09/2024) | (6491, 9/09/2024) | (6563, 12/09/2024) | (6576, 12/09/2024) | (6769, 20/09/2024) | (6777, 20/09/2024) | (6844, 21/09/2024) | (6853, 21/09/2024) | (6884, 23/09/2024) | (6941, 25/09/2024) | (6961, 25/09/2024) | (7012, 26/09/2024) | (7735, 11/10/2024) | (7833, 17/10/2024) | (8394, 31/10/2024) | (10092, 12/12/2024) | (10151, 13/12/2024) | (10152, 13/12/2024) | (10154, 13/12/2024) | (10155, 13/12/2024)</t>
  </si>
  <si>
    <t>(NRO_CONTRATO: 78 - 8/03/2024 - DOC_CONTRATISTA: 1066182435 - 11890566 - SEIS MESES - RP: 1105)
(NRO_CONTRATO: 203 - 21/03/2024 - DOC_CONTRATISTA: 1103122636 - 9908805 - CINCO MESES (5) MESES - RP: 1591)
(NRO_CONTRATO: 326 - 22/05/2024 - DOC_CONTRATISTA: 1100622832 - 9908805 - CINCO MESES - RP: 2530)
(NRO_CONTRATO: 111 - 14/03/2024 - DOC_CONTRATISTA: 92528671 - 19560876 - SEIS MESES - RP: 1286)
(NRO_CONTRATO: 112 - 18/03/2024 - DOC_CONTRATISTA: 64552211 - 19560876 - SEIS (6) MESES - RP: 1315)
(NRO_CONTRATO: 113 - 14/03/2024 - DOC_CONTRATISTA: 92640354 - 19560876 - SEIS (6) MESES - RP: 1309)
(NRO_CONTRATO: 114 - 18/03/2024 - DOC_CONTRATISTA: 64557410 - 19560876 - SEIS (6) MESES - RP: 1316)
(NRO_CONTRATO: 121 - 20/03/2024 - DOC_CONTRATISTA: 1100306646 - 19560876 - SEIS (6) MESES - RP: 1432)
(NRO_CONTRATO: 122 - 18/03/2024 - DOC_CONTRATISTA: 55305749 - 27237546 - SEIS (6) MESES - RP: 1372)
(NRO_CONTRATO: 134 - 18/03/2024 - DOC_CONTRATISTA: 1102872256 - 19560876 - SEIS (6) MESES - RP: 1371)
(NRO_CONTRATO: 227 - 3/04/2024 - DOC_CONTRATISTA: 1100544161 - 19560876 - SEIS (6) MESES - RP: 1692)
(NRO_CONTRATO: 296 - 24/04/2024 - DOC_CONTRATISTA: 64698630 - 27237546 - SEIS MESES - RP: 1949)</t>
  </si>
  <si>
    <t>(338, 29/02/2024)
(339, 29/02/2024)
(340, 29/02/2024)</t>
  </si>
  <si>
    <t>(2278, 10/05/2024) | (2886, 14/06/2024) | (5289, 2/10/2024)</t>
  </si>
  <si>
    <t>CONTRATO MINIMA CUANTIA SALUD 2, CONVENIO INTERADMTIVO SALUD 2, SEL. ABREV MENOR CUANTIA SALUD 3</t>
  </si>
  <si>
    <t>(4004, 26/06/2024) | (7069, 27/09/2024) | (8782, 12/11/2024) | (10996, 24/12/2024) | (11843, 31/12/2024)</t>
  </si>
  <si>
    <t>CONTRATO MINIMA CUANTIA SALUD, SEL. ABREV MENOR CUANTIA SALUD, CONVENIO INTERADMTIVO SALUD</t>
  </si>
  <si>
    <t>(NRO_CONTRATO: 2 - 8/05/2024 - DOC_CONTRATISTA: 900544265 - 26000927 - HASTA EL 31 DE DICIEMBRE - RP: 2278)</t>
  </si>
  <si>
    <t xml:space="preserve">Desarrollo de la dimensión Vida Saludable y Enfermedades Transmisibles - Condiciones y Situaciones Endemoepidémicas del Programa Salud Pública Prioritaria y Diferente Plan de Acción Transitorio 2024 en el departamento de   Sucre </t>
  </si>
  <si>
    <t>(344, 29/02/2024)
(345, 29/02/2024)</t>
  </si>
  <si>
    <t>(1686, 3/04/2024) | (1702, 5/04/2024) | (1772, 10/04/2024) | (1868, 19/04/2024) | (1950, 24/04/2024) | (2260, 9/05/2024) | (2264, 9/05/2024) | (2312, 14/05/2024) | (2443, 21/05/2024)</t>
  </si>
  <si>
    <t>SERVICIOS PROFESIONALES SALUD 224, SERVICIOS PROFESIONALES SALUD 229, SERVICIOS PROFESIONALES SALUD 248, APOYO A LA GESTION SALUD 279, SERVICIOS PROFESIONALES SALUD 298, SERVICIOS PROFESIONALES SALUD 308, SERVICIOS PROFESIONALES SALUD 313, SERVICIOS PROFESIONALES SALUD 304, APOYO A LA GESTION SALUD 323</t>
  </si>
  <si>
    <t>(2878, 24/05/2024) | (2879, 24/05/2024) | (2903, 24/05/2024) | (3176, 31/05/2024) | (3578, 19/06/2024) | (3702, 20/06/2024) | (3772, 21/06/2024) | (3923, 25/06/2024) | (3941, 25/06/2024) | (3942, 25/06/2024) | (3961, 25/06/2024) | (4196, 3/07/2024) | (5012, 29/07/2024) | (5016, 29/07/2024) | (5043, 30/07/2024) | (5093, 31/07/2024) | (5121, 1/08/2024) | (5278, 5/08/2024) | (5305, 5/08/2024) | (5357, 6/08/2024) | (5661, 14/08/2024) | (5672, 14/08/2024) | (5835, 21/08/2024) | (5965, 23/08/2024) | (6138, 28/08/2024) | (6210, 2/09/2024) | (6695, 18/09/2024) | (6709, 19/09/2024) | (6881, 23/09/2024) | (6923, 24/09/2024) | (7320, 3/10/2024) | (7475, 7/10/2024) | (7672, 10/10/2024) | (7803, 16/10/2024) | (7867, 17/10/2024) | (7872, 17/10/2024) | (7926, 18/10/2024) | (8142, 24/10/2024) | (8169, 25/10/2024) | (8427, 1/11/2024) | (8573, 5/11/2024) | (8905, 15/11/2024) | (9388, 28/11/2024) | (9486, 29/11/2024) | (9493, 29/11/2024) | (9699, 5/12/2024) | (9779, 6/12/2024) | (10700, 20/12/2024) | (10702, 20/12/2024)</t>
  </si>
  <si>
    <t>(NRO_CONTRATO: 279 - 17/04/2024 - DOC_CONTRATISTA: 92526271 - 11890566 - SEIS MESES - RP: 1868)
(NRO_CONTRATO: 323 - 20/05/2024 - DOC_CONTRATISTA: 1005627171 - 11890566 - SEIS MESES - RP: 2443)
(NRO_CONTRATO: 224 - 2/04/2024 - DOC_CONTRATISTA: 42207593 - 19560876 - SEIS (06) MESES - RP: 1686)
(NRO_CONTRATO: 229 - 3/04/2024 - DOC_CONTRATISTA: 64565871 - 19560876 - SEIS MESES - RP: 1702)
(NRO_CONTRATO: 248 - 9/04/2024 - DOC_CONTRATISTA: 1100550765 - 19560876 - SEIS (06) MESES - RP: 1772)
(NRO_CONTRATO: 298 - 24/04/2024 - DOC_CONTRATISTA: 1103114102 - 19560876 - SEIS MESES - RP: 1950)
(NRO_CONTRATO: 304 - 2/05/2024 - DOC_CONTRATISTA: 64702743 - 19560876 - SEIS MESES - RP: 2312)
(NRO_CONTRATO: 308 - 6/05/2024 - DOC_CONTRATISTA: 1102876502 - 19560876 - SEIS MESES - RP: 2260)
(NRO_CONTRATO: 313 - 7/05/2024 - DOC_CONTRATISTA: 25871845 - 27237546 - SEIS MESES - RP: 2264)</t>
  </si>
  <si>
    <t>(346, 29/02/2024)
(347, 29/02/2024)</t>
  </si>
  <si>
    <t xml:space="preserve">Desarrollo de la dimensión vida saludable y condiciones no transmisibles del programa salud pública prioritaria y diferente plan de acción transitorio 2024 en el departamento de  Sucre </t>
  </si>
  <si>
    <t>(359, 1/03/2024)
(360, 1/03/2024)</t>
  </si>
  <si>
    <t>(1376, 19/03/2024) | (1386, 20/03/2024) | (1389, 20/03/2024) | (1583, 1/04/2024) | (1592, 1/04/2024) | (1596, 1/04/2024) | (1642, 3/04/2024) | (1644, 3/04/2024) | (1645, 3/04/2024) | (1704, 5/04/2024) | (1786, 11/04/2024) | (1824, 15/04/2024) | (1891, 22/04/2024) | (2166, 3/05/2024) | (2176, 3/05/2024) | (3461, 12/07/2024)</t>
  </si>
  <si>
    <t>SERVICIOS PROFESIONALES SALUD 164, SERVICIOS PROFESIONALES SALUD 175, SERVICIOS PROFESIONALES SALUD 165, SERVICIOS PROFESIONALES SALUD 193, ORDEN PAGO, SERVICIOS PROFESIONALES SALUD 212, SERVICIOS PROFESIONALES SALUD 204, SERVICIOS PROFESIONALES SALUD 214, SERVICIOS PROFESIONALES SALUD 205, SERVICIOS PROFESIONALES SALUD 213, SERVICIOS PROFESIONALES SALUD 246, SERVICIOS PROFESIONALES SALUD 259, SERVICIOS PROFESIONALES SALUD 285, SERVICIOS PROFESIONALES SALUD 302, SERVICIOS PROFESIONALES SALUD 306, SERVICIOS PROFESIONALES SALUD 383</t>
  </si>
  <si>
    <t>(88, 9/05/2024) | (2046, 29/04/2024) | (2170, 2/05/2024) | (2251, 6/05/2024) | (2344, 9/05/2024) | (2351, 9/05/2024) | (2608, 17/05/2024) | (2642, 20/05/2024) | (2645, 20/05/2024) | (2651, 20/05/2024) | (2668, 20/05/2024) | (2868, 24/05/2024) | (2886, 24/05/2024) | (3067, 30/05/2024) | (3296, 11/06/2024) | (3336, 12/06/2024) | (3337, 12/06/2024) | (3344, 12/06/2024) | (3348, 12/06/2024) | (3352, 12/06/2024) | (3372, 12/06/2024) | (3429, 14/06/2024) | (3572, 19/06/2024) | (3894, 24/06/2024) | (3921, 25/06/2024) | (3931, 25/06/2024) | (3950, 25/06/2024) | (4161, 3/07/2024) | (4197, 3/07/2024) | (4208, 3/07/2024) | (4286, 5/07/2024) | (4289, 5/07/2024) | (4319, 5/07/2024) | (4360, 9/07/2024) | (4420, 10/07/2024) | (4458, 11/07/2024) | (4705, 22/07/2024) | (4714, 22/07/2024) | (4857, 24/07/2024) | (4858, 24/07/2024) | (4859, 24/07/2024) | (4941, 26/07/2024) | (4975, 26/07/2024) | (5272, 5/08/2024) | (5354, 6/08/2024) | (5355, 6/08/2024) | (5359, 6/08/2024) | (5423, 8/08/2024) | (5503, 12/08/2024) | (5505, 12/08/2024) | (5511, 12/08/2024) | (5524, 12/08/2024) | (5545, 12/08/2024) | (5675, 14/08/2024) | (5769, 16/08/2024) | (5896, 22/08/2024) | (5994, 23/08/2024) | (6009, 26/08/2024) | (6017, 26/08/2024) | (6173, 29/08/2024) | (6330, 3/09/2024) | (6341, 3/09/2024) | (6364, 3/09/2024) | (6451, 6/09/2024) | (6462, 9/09/2024) | (6505, 10/09/2024) | (6506, 10/09/2024) | (6718, 19/09/2024) | (6805, 20/09/2024) | (6848, 21/09/2024) | (7059, 26/09/2024) | (7264, 1/10/2024) | (7493, 7/10/2024) | (7574, 8/10/2024) | (7612, 9/10/2024) | (7624, 9/10/2024) | (7665, 10/10/2024) | (7787, 15/10/2024) | (7963, 21/10/2024) | (8137, 24/10/2024) | (8173, 25/10/2024) | (8313, 29/10/2024) | (9385, 28/11/2024) | (10928, 24/12/2024) | (11862, 31/12/2024)</t>
  </si>
  <si>
    <t>SERVICIOS PROFESIONALES SALUD, ORDEN PAGO</t>
  </si>
  <si>
    <t>(NRO_CONTRATO: 164 - 18/03/2024 - DOC_CONTRATISTA: 23049333 - 16300730 - CINCO (5) MESES - RP: 1376)
(NRO_CONTRATO: 165 - 18/03/2024 - DOC_CONTRATISTA: 1100402289 - 16300730 - CINCO (5) MESES - RP: 1389)
(NRO_CONTRATO: 175 - 18/03/2024 - DOC_CONTRATISTA: 1102808380 - 16300730 - CINCO MESES - RP: 1386)
(NRO_CONTRATO: 193 - 20/03/2024 - DOC_CONTRATISTA: 22896486 - 19560876 - SEIS (6) MESES - RP: 1583)
(NRO_CONTRATO: 204 - 22/03/2024 - DOC_CONTRATISTA: 64703522 - 16300730 - CINCO (5) MESES - RP: 1642)
(NRO_CONTRATO: 205 - 21/03/2024 - DOC_CONTRATISTA: 64579116 - 16300730 - CINCO MESES - RP: 1645)
(NRO_CONTRATO: 212 - 22/03/2024 - DOC_CONTRATISTA: 64698226 - 19560876 - SEIS (6) MESES - RP: 1596)
(NRO_CONTRATO: 213 - 1/04/2024 - DOC_CONTRATISTA: 18011755 - 16300730 - CINCO (5) MESES - RP: 1704)
(NRO_CONTRATO: 214 - 1/04/2024 - DOC_CONTRATISTA: 1102118721 - 19560876 - SEIS (6) MESES - RP: 1644)
(NRO_CONTRATO: 246 - 10/04/2024 - DOC_CONTRATISTA: 64576676 - 19560876 - SEIS (6) MESES - RP: 1786)
(NRO_CONTRATO: 259 - 12/04/2024 - DOC_CONTRATISTA: 64584654 - 16300730 - CINCO MESES - RP: 1824)
(NRO_CONTRATO: 285 - 19/04/2024 - DOC_CONTRATISTA: 64698467 - 19560876 - SEIS (6) MESES - RP: 1891)
(NRO_CONTRATO: 302 - 30/04/2024 - DOC_CONTRATISTA: 1102815684 - 16300730 - CINCO MESES - RP: 2166)
(NRO_CONTRATO: 306 - 4/05/2024 - DOC_CONTRATISTA: 92512442 - 16300730 - CINCO MESES - RP: 2176)
(NRO_CONTRATO: 383 - 5/07/2024 - DOC_CONTRATISTA: 1102828832 - 16300730 - CINCO MESES - RP: 3461)</t>
  </si>
  <si>
    <t>(361, 1/03/2024)
(362, 1/03/2024)
(363, 1/03/2024)</t>
  </si>
  <si>
    <t>(6442, 6/09/2024) | (10996, 24/12/2024) | (11802, 31/12/2024)</t>
  </si>
  <si>
    <t xml:space="preserve">Implementación del programa compasión por la biodiversidad plan de acción transitorio 2024  en el Departamento de  Sucre </t>
  </si>
  <si>
    <t>(332, 29/02/2024)</t>
  </si>
  <si>
    <t>(1278, 15/03/2024) | (1281, 15/03/2024) | (1318, 18/03/2024) | (1327, 18/03/2024) | (1338, 18/03/2024) | (1339, 18/03/2024) | (1346, 18/03/2024) | (1355, 18/03/2024) | (1356, 18/03/2024) | (1357, 18/03/2024) | (1358, 18/03/2024) | (1359, 18/03/2024) | (1361, 19/03/2024) | (1382, 20/03/2024) | (1385, 20/03/2024) | (1460, 21/03/2024) | (1466, 21/03/2024) | (1490, 22/03/2024) | (1585, 1/04/2024) | (1675, 3/04/2024) | (1676, 3/04/2024) | (1677, 3/04/2024) | (1678, 3/04/2024) | (1700, 5/04/2024) | (1729, 8/04/2024) | (1787, 11/04/2024) | (1788, 11/04/2024) | (1789, 11/04/2024) | (1791, 11/04/2024) | (1792, 11/04/2024) | (1836, 16/04/2024) | (1864, 18/04/2024) | (1880, 22/04/2024) | (1881, 22/04/2024) | (1882, 22/04/2024) | (1892, 22/04/2024) | (2182, 6/05/2024) | (2184, 6/05/2024) | (2440, 21/05/2024) | (2717, 31/05/2024)</t>
  </si>
  <si>
    <t>APOYO A LA GESTION SALUD 116, APOYO A LA GESTION SALUD 115, APOYO A LA GESTION SALUD 117, APOYO A LA GESTION SALUD 135, APOYO A LA GESTION SALUD 137, APOYO A LA GESTION SALUD 138, APOYO A LA GESTION SALUD 152, APOYO A LA GESTION SALUD 173, APOYO A LA GESTION SALUD 172, APOYO A LA GESTION SALUD 171, APOYO A LA GESTION SALUD 169, APOYO A LA GESTION SALUD 167, APOYO A LA GESTION SALUD 136, APOYO A LA GESTION SALUD 176, APOYO A LA GESTION SALUD 170, APOYO A LA GESTION SALUD 180, SERVICIOS PROFESIONALES SALUD 179, APOYO A LA GESTION SALUD 163, APOYO A LA GESTION SALUD 199, APOYO A LA GESTION SALUD 228, APOYO A LA GESTION SALUD 207, APOYO A LA GESTION SALUD 206, APOYO A LA GESTION SALUD 226, APOYO A LA GESTION SALUD 230, APOYO A LA GESTION SALUD 232, APOYO A LA GESTION SALUD 249, APOYO A LA GESTION SALUD 250, APOYO A LA GESTION SALUD 251, APOYO A LA GESTION SALUD 260, APOYO A LA GESTION SALUD 261, APOYO A LA GESTION SALUD 274, APOYO A LA GESTION SALUD 271, APOYO A LA GESTION SALUD 291, APOYO A LA GESTION SALUD 289, APOYO A LA GESTION SALUD 288, APOYO A LA GESTION SALUD 290, APOYO A LA GESTION SALUD 310, APOYO A LA GESTION SALUD 311, APOYO A LA GESTION SALUD 322, APOYO A LA GESTION SALUD 339</t>
  </si>
  <si>
    <t>(1736, 19/04/2024) | (1737, 19/04/2024) | (1738, 19/04/2024) | (1742, 19/04/2024) | (1768, 22/04/2024) | (1771, 22/04/2024) | (1773, 22/04/2024) | (1779, 22/04/2024) | (1787, 22/04/2024) | (1791, 22/04/2024) | (1835, 23/04/2024) | (1843, 23/04/2024) | (1848, 23/04/2024) | (1864, 23/04/2024) | (1930, 25/04/2024) | (1932, 25/04/2024) | (1943, 25/04/2024) | (2042, 29/04/2024) | (2281, 7/05/2024) | (2282, 7/05/2024) | (2283, 7/05/2024) | (2303, 8/05/2024) | (2342, 9/05/2024) | (2383, 10/05/2024) | (2384, 10/05/2024) | (2509, 15/05/2024) | (2510, 15/05/2024) | (2511, 15/05/2024) | (2530, 16/05/2024) | (2653, 20/05/2024) | (2768, 22/05/2024) | (2772, 22/05/2024) | (2774, 22/05/2024) | (2775, 22/05/2024) | (2777, 22/05/2024) | (2782, 22/05/2024) | (2783, 22/05/2024) | (2793, 23/05/2024) | (2794, 23/05/2024) | (2807, 23/05/2024) | (2851, 23/05/2024) | (2862, 24/05/2024) | (2871, 24/05/2024) | (2877, 24/05/2024) | (2880, 24/05/2024) | (2888, 24/05/2024) | (2894, 24/05/2024) | (2895, 24/05/2024) | (2920, 27/05/2024) | (2999, 28/05/2024) | (3131, 31/05/2024) | (3143, 31/05/2024) | (3146, 31/05/2024) | (3304, 11/06/2024) | (3333, 12/06/2024) | (3335, 12/06/2024) | (3360, 12/06/2024) | (3427, 14/06/2024) | (3458, 14/06/2024) | (3471, 17/06/2024) | (3477, 17/06/2024) | (3478, 17/06/2024) | (3503, 17/06/2024) | (3579, 19/06/2024) | (3580, 19/06/2024) | (3648, 19/06/2024) | (3651, 19/06/2024) | (3653, 19/06/2024) | (3655, 19/06/2024) | (3710, 20/06/2024) | (3711, 20/06/2024) | (3771, 21/06/2024) | (3777, 21/06/2024) | (3807, 21/06/2024) | (3817, 21/06/2024) | (3818, 21/06/2024) | (3821, 21/06/2024) | (3824, 21/06/2024) | (3829, 21/06/2024) | (3830, 21/06/2024) | (3926, 25/06/2024) | (3987, 26/06/2024) | (4000, 26/06/2024) | (4001, 26/06/2024) | (4002, 26/06/2024) | (4006, 27/06/2024) | (4150, 2/07/2024) | (4151, 2/07/2024) | (4170, 3/07/2024) | (4202, 3/07/2024) | (4206, 3/07/2024) | (4215, 4/07/2024) | (4218, 4/07/2024) | (4282, 4/07/2024) | (4377, 9/07/2024) | (4419, 10/07/2024) | (4422, 10/07/2024) | (4443, 11/07/2024) | (4444, 11/07/2024) | (4451, 11/07/2024) | (4469, 11/07/2024) | (4583, 17/07/2024) | (4656, 19/07/2024) | (4657, 19/07/2024) | (4658, 19/07/2024) | (4659, 19/07/2024) | (4681, 19/07/2024) | (4691, 19/07/2024) | (4692, 19/07/2024) | (4693, 19/07/2024) | (4694, 19/07/2024) | (4695, 19/07/2024) | (4696, 19/07/2024) | (4698, 19/07/2024) | (4699, 19/07/2024) | (4721, 22/07/2024) | (4723, 22/07/2024) | (4783, 22/07/2024) | (4784, 23/07/2024) | (4785, 23/07/2024) | (4786, 23/07/2024) | (4787, 23/07/2024) | (4790, 23/07/2024) | (4807, 23/07/2024) | (4808, 23/07/2024) | (4827, 24/07/2024) | (4833, 24/07/2024) | (4895, 25/07/2024) | (5045, 30/07/2024) | (5125, 1/08/2024) | (5254, 5/08/2024) | (5255, 5/08/2024) | (5257, 5/08/2024) | (5316, 5/08/2024) | (5317, 5/08/2024) | (5406, 8/08/2024) | (5425, 9/08/2024) | (5470, 9/08/2024) | (5474, 9/08/2024) | (5480, 9/08/2024) | (5537, 12/08/2024) | (5550, 12/08/2024) | (5587, 13/08/2024) | (5639, 14/08/2024) | (5832, 21/08/2024) | (5833, 21/08/2024) | (5853, 21/08/2024) | (5858, 21/08/2024) | (5860, 21/08/2024) | (5861, 21/08/2024) | (5865, 21/08/2024) | (5866, 21/08/2024) | (5867, 21/08/2024) | (5893, 22/08/2024) | (5894, 22/08/2024) | (5897, 22/08/2024) | (5898, 22/08/2024) | (5899, 22/08/2024) | (5900, 22/08/2024) | (5908, 23/08/2024) | (5909, 23/08/2024) | (5910, 23/08/2024) | (5911, 23/08/2024) | (5917, 23/08/2024) | (5919, 23/08/2024) | (5929, 23/08/2024) | (5989, 23/08/2024) | (6028, 26/08/2024) | (6029, 26/08/2024) | (6308, 3/09/2024) | (6309, 3/09/2024) | (6310, 3/09/2024) | (6311, 3/09/2024) | (6332, 3/09/2024) | (6359, 3/09/2024) | (6365, 3/09/2024) | (6457, 9/09/2024) | (6458, 9/09/2024) | (6461, 9/09/2024) | (6570, 12/09/2024) | (6587, 12/09/2024) | (6589, 12/09/2024) | (6593, 12/09/2024) | (6594, 12/09/2024) | (6604, 13/09/2024) | (6699, 19/09/2024) | (6701, 19/09/2024) | (6720, 19/09/2024) | (6722, 19/09/2024) | (6728, 19/09/2024) | (6730, 19/09/2024) | (6734, 19/09/2024) | (6736, 19/09/2024) | (6776, 20/09/2024) | (6787, 20/09/2024) | (6828, 20/09/2024) | (6851, 21/09/2024) | (6896, 24/09/2024) | (6901, 24/09/2024) | (6904, 24/09/2024) | (6905, 24/09/2024) | (6907, 24/09/2024) | (6910, 24/09/2024) | (6919, 24/09/2024) | (6920, 24/09/2024) | (7028, 26/09/2024) | (7044, 26/09/2024) | (7045, 26/09/2024) | (7093, 27/09/2024) | (7138, 30/09/2024) | (7139, 30/09/2024) | (7228, 1/10/2024) | (7229, 1/10/2024) | (7269, 1/10/2024) | (7270, 1/10/2024) | (7307, 3/10/2024) | (7308, 3/10/2024) | (7311, 3/10/2024) | (7312, 3/10/2024) | (7316, 3/10/2024) | (7322, 3/10/2024) | (7417, 4/10/2024) | (7487, 7/10/2024) | (7495, 7/10/2024) | (7671, 10/10/2024) | (7715, 11/10/2024) | (7725, 11/10/2024) | (7733, 11/10/2024) | (7734, 11/10/2024) | (7750, 11/10/2024) | (7826, 16/10/2024) | (7859, 17/10/2024) | (8056, 23/10/2024) | (8059, 23/10/2024) | (8148, 24/10/2024) | (8466, 1/11/2024) | (8621, 6/11/2024) | (8651, 6/11/2024) | (9902, 10/12/2024) | (9988, 10/12/2024)</t>
  </si>
  <si>
    <t>(NRO_CONTRATO: 115 - 14/03/2024 - DOC_CONTRATISTA: 1102842046 - 12622590 - SEIS MESES - RP: 1281)
(NRO_CONTRATO: 116 - 14/03/2024 - DOC_CONTRATISTA: 92503275 - 12622590 - SEIS MESES - RP: 1278)
(NRO_CONTRATO: 117 - 15/03/2024 - DOC_CONTRATISTA: 64697777 - 12622590 - SEIS MESES - RP: 1318)
(NRO_CONTRATO: 135 - 15/03/2024 - DOC_CONTRATISTA: 45476778 - 10899685 - CINCO MESES Y QUINCE DIAS - RP: 1327)
(NRO_CONTRATO: 136 - 15/03/2024 - DOC_CONTRATISTA: 78700442 - 12622590 - SEIS MESES - RP: 1361)
(NRO_CONTRATO: 137 - 16/03/2024 - DOC_CONTRATISTA: 92513400 - 12622590 - SEIS MESES - RP: 1338)
(NRO_CONTRATO: 138 - 16/03/2024 - DOC_CONTRATISTA: 73108191 - 12622590 - SEIS MESES - RP: 1339)
(NRO_CONTRATO: 152 - 16/03/2024 - DOC_CONTRATISTA: 92277796 - 10899685 - CINCO MESES Y QUINCE DIAS - RP: 1346)
(NRO_CONTRATO: 167 - 18/03/2024 - DOC_CONTRATISTA: 18763078 - 12622590 - SEIS MESES - RP: 1359)
(NRO_CONTRATO: 180 - 18/03/2024 - DOC_CONTRATISTA: 92260072 - 11890566 - SEIS (6) MESES - RP: 1460)
(NRO_CONTRATO: 169 - 18/03/2024 - DOC_CONTRATISTA: 1102229268 - 12622590 - SEIS MESES - RP: 1358)
(NRO_CONTRATO: 170 - 18/03/2024 - DOC_CONTRATISTA: 64580235 - 10899685 - CINCO MESES Y QUINCE DIAS - RP: 1385)
(NRO_CONTRATO: 171 - 18/03/2024 - DOC_CONTRATISTA: 92533766 - 12622590 - SEIS MESES - RP: 1357)
(NRO_CONTRATO: 163 - 20/03/2024 - DOC_CONTRATISTA: 1102877490 - 12622590 - SEIS (6) MESES - RP: 1490)
(NRO_CONTRATO: 172 - 18/03/2024 - DOC_CONTRATISTA: 92536045 - 12622590 - SEIS MESES - RP: 1356)
(NRO_CONTRATO: 173 - 18/03/2024 - DOC_CONTRATISTA: 1102831809 - 10899685 - CINCO MESES Y QUINCE DIAS - RP: 1355)
(NRO_CONTRATO: 176 - 18/03/2024 - DOC_CONTRATISTA: 1101125417 - 12622590 - SEIS MESES - RP: 1382)
(NRO_CONTRATO: 199 - 21/03/2024 - DOC_CONTRATISTA: 92189854 - 12622590 - SEIS MESES - RP: 1585)
(NRO_CONTRATO: 206 - 22/03/2024 - DOC_CONTRATISTA: 1102867493 - 12622590 - SEIS MESES - RP: 1677)
(NRO_CONTRATO: 207 - 22/03/2024 - DOC_CONTRATISTA: 64717572 - 12622590 - SEIS MESES - RP: 1676)
(NRO_CONTRATO: 226 - 3/04/2024 - DOC_CONTRATISTA: 64701795 - 12622590 - SEIS MESES - RP: 1678)
(NRO_CONTRATO: 228 - 3/04/2024 - DOC_CONTRATISTA: 1104383603 - 12622590 - SEIS MESES - RP: 1675)
(NRO_CONTRATO: 230 - 4/04/2024 - DOC_CONTRATISTA: 9022875 - 12622590 - SEIS MESES - RP: 1700)
(NRO_CONTRATO: 232 - 5/04/2024 - DOC_CONTRATISTA: 1103121396 - 10899685 - CINCO MESES Y QUINCE DIAS - RP: 1729)
(NRO_CONTRATO: 249 - 10/04/2024 - DOC_CONTRATISTA: 92509288 - 12622590 - SEIS MESES - RP: 1787)
(NRO_CONTRATO: 250 - 10/04/2024 - DOC_CONTRATISTA: 1026297925 - 12622590 - SEIS MESES - RP: 1788)
(NRO_CONTRATO: 251 - 11/04/2024 - DOC_CONTRATISTA: 1129185295 - 12622590 - SEIS MESES - RP: 1789)
(NRO_CONTRATO: 260 - 12/04/2024 - DOC_CONTRATISTA: 1051444308 - 10899685 - CINCO MESES Y QUINCE DIAS - RP: 1791)
(NRO_CONTRATO: 261 - 12/04/2024 - DOC_CONTRATISTA: 92258547 - 12622590 - SEIS MESES - RP: 1792)
(NRO_CONTRATO: 271 - 16/04/2024 - DOC_CONTRATISTA: 1102887336 - 12622590 - SEIS MESES - RP: 1864)
(NRO_CONTRATO: 274 - 16/04/2024 - DOC_CONTRATISTA: 64748530 - 10899685 - CINCO MESES Y QUINCE DIAS - RP: 1836)
(NRO_CONTRATO: 288 - 22/04/2024 - DOC_CONTRATISTA: 1100546060 - 10899685 - CINCO MESES Y QUINCE DIAS - RP: 1882)
(NRO_CONTRATO: 289 - 22/04/2024 - DOC_CONTRATISTA: 1103103449 - 10899685 - CINCO MESES Y QUINCE DIAS - RP: 1881)
(NRO_CONTRATO: 290 - 22/04/2024 - DOC_CONTRATISTA: 1102809555 - 10899685 - CINCO MESES Y QUINCE DIAS - RP: 1892)
(NRO_CONTRATO: 291 - 22/04/2024 - DOC_CONTRATISTA: 1100551869 - 12622590 - SEIS MESES - RP: 1880)
(NRO_CONTRATO: 310 - 6/05/2024 - DOC_CONTRATISTA: 1037478510 - 12622590 - SEIS MESES - RP: 2182)
(NRO_CONTRATO: 311 - 6/05/2024 - DOC_CONTRATISTA: 92028140 - 12622590 - SEIS MESES - RP: 2184)
(NRO_CONTRATO: 322 - 20/05/2024 - DOC_CONTRATISTA: 1102888672 - 12622590 - SEIS MESES - RP: 2440)
(NRO_CONTRATO: 339 - 31/05/2024 - DOC_CONTRATISTA: 92670022 - 12622590 - SEIS MESES - RP: 2717)
(NRO_CONTRATO: 179 - 21/03/2024 - DOC_CONTRATISTA: 92512808 - 19560876 - SEIS (06) MESES - RP: 1466)</t>
  </si>
  <si>
    <t>(333, 29/02/2024)</t>
  </si>
  <si>
    <t>(5051, 25/09/2024)</t>
  </si>
  <si>
    <t>SEL. ABREV MENOR CUANTIA SALUD 5</t>
  </si>
  <si>
    <t xml:space="preserve">Apoyo a la implementación del programa prensa escuela para el fortalecimiento de competencias integrales en los estudiantes de los establecimientos educativos oficiales de los municipios no certificados para la vigencia 2025 en el departamento   Sucre </t>
  </si>
  <si>
    <t>(573, 8/05/2025)
(1507, 6/11/2025)</t>
  </si>
  <si>
    <t>(4153, 6/08/2025) | (6783, 12/11/2025)</t>
  </si>
  <si>
    <t>CONTRATO MENOR CUANTIA 10, ADICION SEL. ABRE. MENOR CUANT 10</t>
  </si>
  <si>
    <t>(7278, 1/09/2025) | (8320, 3/10/2025) | (9053, 25/10/2025) | (12727, 30/12/2025) | (12728, 30/12/2025) | (12729, 30/12/2025)</t>
  </si>
  <si>
    <t>CONTRATO MENOR CUANTIA, ADICION SEL. ABRE. MENOR CUANT</t>
  </si>
  <si>
    <t>(NRO_CONTRATO: 10 - 7/11/2025 - DOC_CONTRATISTA: 800210203 - 149707090 - CUATRO MESES - RP: 6783)
(NRO_CONTRATO: 10 - 6/08/2025 - DOC_CONTRATISTA: 800210203 - 314930622 - CUATRO MESES - RP: 4153)</t>
  </si>
  <si>
    <t xml:space="preserve">Apoyo AL PROCESO DE PARTICIPACIÓN DIAGNÓSTICO FORMULACIÓN APROBACIÓN Y REDACCIÓN DEL PLAN DE DESARROLLO DEPARTAMENTAL 2024-2027 DEL DEPARTAMENTO DE  Sucre </t>
  </si>
  <si>
    <t>(233, 19/02/2024)</t>
  </si>
  <si>
    <t>(816, 27/02/2024) | (840, 28/02/2024) | (1815, 12/04/2024)</t>
  </si>
  <si>
    <t>CONVENIO INTERAD 3, CONTRATO INTERADMINISTRATIVO 3, CONTRAO MINIMA CUANTIA 11</t>
  </si>
  <si>
    <t>(1529, 9/04/2024) | (2657, 20/05/2024) | (4292, 5/07/2024) | (4988, 29/07/2024) | (9053, 20/11/2024) | (9056, 20/11/2024) | (11838, 31/12/2024)</t>
  </si>
  <si>
    <t>CONTRATO INTERADMINISTRATIVO, CONVENIO INTERAD, CONTRAO MINIMA CUANTIA</t>
  </si>
  <si>
    <t>(NRO_CONTRATO: 11 - 12/04/2024 - DOC_CONTRATISTA: 901536964 - 74490000 - SEIS (6) MESES - RP: 1815)
(NRO_CONTRATO: 3 - 27/02/2024 - DOC_CONTRATISTA: 901776082 - 290701412 - SEIS (6) MESES - RP: 840)
(NRO_CONTRATO: 3 - 27/02/2024 - DOC_CONTRATISTA: 800187151 - 503130000 - SEIS MESES - RP: 816)</t>
  </si>
  <si>
    <t xml:space="preserve">Apoyo para la organización actualización y acompañamiento al fortalecimiento institucional en la depuración del pasivo pensional y normalización de cartera de los sectores educación propósito general y salud vigencia 2024 en el Departamento de  Sucre </t>
  </si>
  <si>
    <t>(1065, 31/07/2024)</t>
  </si>
  <si>
    <t>(4087, 9/08/2024) | (5996, 30/10/2024) | (6070, 31/10/2024) | (6071, 31/10/2024) | (6072, 31/10/2024) | (6096, 1/11/2024) | (6097, 1/11/2024)</t>
  </si>
  <si>
    <t>CONTRATO DE PRESTACION PROF 444, CONTRATO DE PRESTACION PROF 865, CONTRATO DE PRESTACION PROF 868, CONTRATO DE PRESTACION PROF 867, CONTRATO DE PRESTACION PROF 876, CONTRATO DE PRESTACION PROF 881, CONTRATO DE PRESTACION PROF 880</t>
  </si>
  <si>
    <t>(7075, 27/09/2024) | (8063, 23/10/2024) | (9765, 6/12/2024) | (9766, 6/12/2024) | (9872, 9/12/2024) | (9957, 10/12/2024) | (9958, 10/12/2024) | (10056, 11/12/2024) | (10071, 11/12/2024) | (10139, 13/12/2024) | (10865, 23/12/2024) | (11242, 27/12/2024) | (11243, 27/12/2024) | (11246, 27/12/2024) | (11255, 27/12/2024) | (11258, 27/12/2024) | (11320, 27/12/2024)</t>
  </si>
  <si>
    <t>(NRO_CONTRATO: 444 - 9/08/2024 - DOC_CONTRATISTA: 900774761 - 216137293 - HASTA 31 DE DICIEMBRE DEL 2024 - RP: 4087)
(NRO_CONTRATO: 865 - 30/10/2024 - DOC_CONTRATISTA: 1104013297 - 8400000 - DOS MESES - RP: 5996)
(NRO_CONTRATO: 867 - 30/10/2024 - DOC_CONTRATISTA: 1104381617 - 8400000 - DOS (2) MESES - RP: 6071)
(NRO_CONTRATO: 868 - 31/10/2024 - DOC_CONTRATISTA: 64697590 - 8400000 - DOS MESES - RP: 6070)
(NRO_CONTRATO: 876 - 31/10/2024 - DOC_CONTRATISTA: 1143261442 - 8400000 - DOS MESES - RP: 6072)
(NRO_CONTRATO: 880 - 31/10/2024 - DOC_CONTRATISTA: 92641981 - 8400000 - DOS MESES - RP: 6097)
(NRO_CONTRATO: 881 - 1/11/2024 - DOC_CONTRATISTA: 1101782658 - 8400000 - DOS MESES - RP: 6096)</t>
  </si>
  <si>
    <t xml:space="preserve">Implementación Y DESARROLLO DEL PROGRAMA DE PREVENCIÓN Y CONTROL DE LA TUBERCULOSIS VIGENCIA 2024 EN EL DEPARTAMENTO DE  Sucre </t>
  </si>
  <si>
    <t>(1643, 26/11/2024)</t>
  </si>
  <si>
    <t>(7104, 16/12/2024)</t>
  </si>
  <si>
    <t>ADICION SELC ABREV MEN CUN SAL 5</t>
  </si>
  <si>
    <t>(NRO_CONTRATO: 5 - 13/12/2024 - DOC_CONTRATISTA: 900854267 - 31111108 - 3 DIAS - RP: 7104)</t>
  </si>
  <si>
    <t xml:space="preserve">Apoyo logístico a la realización de sesiones de  la mesa de participación efectiva y organizaciones defensoras de víctimas del conflicto armado vigencia 2024 en el Departamento de  Sucre </t>
  </si>
  <si>
    <t>(478, 2/04/2024)</t>
  </si>
  <si>
    <t>(2099, 30/04/2024) | (2101, 30/04/2024) | (2104, 2/05/2024) | (2105, 2/05/2024) | (2106, 2/05/2024) | (2108, 2/05/2024) | (2109, 2/05/2024) | (2110, 2/05/2024) | (2112, 2/05/2024) | (2113, 2/05/2024) | (2114, 2/05/2024) | (2115, 2/05/2024) | (2117, 2/05/2024) | (2118, 2/05/2024) | (2119, 2/05/2024) | (2120, 2/05/2024) | (2228, 8/05/2024) | (2518, 24/05/2024) | (2521, 27/05/2024) | (2523, 27/05/2024) | (2524, 27/05/2024) | (2525, 27/05/2024) | (2527, 27/05/2024) | (2531, 27/05/2024) | (2533, 27/05/2024) | (2534, 27/05/2024) | (2540, 27/05/2024) | (2542, 27/05/2024) | (2544, 27/05/2024) | (2546, 27/05/2024) | (2548, 27/05/2024) | (2551, 27/05/2024) | (2553, 27/05/2024) | (2555, 27/05/2024) | (2558, 27/05/2024) | (2560, 27/05/2024) | (2562, 27/05/2024) | (2784, 6/06/2024) | (2811, 11/06/2024) | (3517, 17/07/2024) | (3518, 17/07/2024) | (3519, 17/07/2024) | (3520, 17/07/2024) | (3530, 17/07/2024) | (3531, 17/07/2024) | (3532, 17/07/2024) | (3533, 17/07/2024) | (3534, 17/07/2024) | (3535, 17/07/2024) | (3548, 18/07/2024) | (3551, 18/07/2024) | (3553, 18/07/2024) | (3554, 18/07/2024) | (3555, 18/07/2024) | (3556, 18/07/2024) | (3557, 18/07/2024) | (3558, 18/07/2024) | (3559, 18/07/2024) | (3560, 18/07/2024) | (3562, 18/07/2024) | (3563, 18/07/2024) | (3564, 18/07/2024) | (3565, 18/07/2024) | (3566, 18/07/2024) | (3567, 18/07/2024) | (3569, 18/07/2024) | (3570, 18/07/2024) | (3571, 18/07/2024) | (3572, 18/07/2024) | (3573, 18/07/2024) | (3574, 18/07/2024) | (3575, 18/07/2024) | (3576, 18/07/2024) | (3577, 18/07/2024) | (3578, 18/07/2024) | (3579, 18/07/2024) | (3580, 18/07/2024) | (3581, 18/07/2024) | (3582, 18/07/2024) | (3583, 18/07/2024) | (3584, 18/07/2024) | (3585, 18/07/2024) | (3586, 18/07/2024) | (3587, 18/07/2024) | (3588, 18/07/2024) | (3589, 18/07/2024) | (3590, 18/07/2024) | (3591, 18/07/2024) | (4162, 14/08/2024) | (4163, 14/08/2024) | (4164, 14/08/2024) | (4169, 14/08/2024) | (4170, 14/08/2024) | (4171, 14/08/2024) | (4172, 14/08/2024) | (4173, 14/08/2024) | (4174, 14/08/2024) | (4175, 14/08/2024) | (4177, 14/08/2024) | (4178, 14/08/2024) | (4179, 14/08/2024) | (4180, 14/08/2024) | (4181, 14/08/2024) | (4182, 14/08/2024) | (4183, 14/08/2024) | (4184, 14/08/2024) | (4185, 14/08/2024) | (4186, 14/08/2024) | (4187, 14/08/2024) | (4188, 14/08/2024) | (4189, 14/08/2024) | (4935, 18/09/2024) | (4936, 18/09/2024) | (4937, 18/09/2024) | (4939, 18/09/2024) | (4941, 18/09/2024) | (4942, 18/09/2024) | (4943, 18/09/2024) | (5327, 3/10/2024) | (5340, 4/10/2024) | (5342, 4/10/2024) | (5348, 4/10/2024) | (5354, 4/10/2024) | (5355, 4/10/2024) | (5356, 4/10/2024) | (5358, 4/10/2024) | (5360, 4/10/2024) | (5370, 4/10/2024) | (5373, 4/10/2024) | (5377, 4/10/2024) | (5378, 4/10/2024) | (5379, 4/10/2024) | (5380, 4/10/2024) | (5381, 4/10/2024) | (5382, 4/10/2024) | (5383, 4/10/2024) | (5384, 4/10/2024) | (5385, 4/10/2024) | (5386, 4/10/2024) | (5388, 4/10/2024) | (5389, 4/10/2024) | (5390, 4/10/2024) | (5391, 4/10/2024) | (5392, 4/10/2024) | (5393, 7/10/2024) | (5394, 7/10/2024) | (5395, 7/10/2024) | (5396, 7/10/2024) | (5397, 7/10/2024) | (5398, 7/10/2024) | (5400, 7/10/2024) | (5401, 7/10/2024) | (5402, 7/10/2024) | (5403, 7/10/2024) | (5404, 7/10/2024) | (5405, 7/10/2024) | (5406, 7/10/2024) | (5407, 7/10/2024) | (7294, 23/12/2024) | (7295, 23/12/2024) | (7296, 23/12/2024) | (7297, 23/12/2024) | (7298, 23/12/2024) | (7299, 23/12/2024) | (7300, 23/12/2024) | (7357, 27/12/2024) | (7358, 27/12/2024)</t>
  </si>
  <si>
    <t>ORDEN PAGO, CONTRATO DE PRESTACION PROF 291, CONTRATO DE PRESTACION PROF 344, CONTRATO DE PRESTACION 341, RESOLUCIONES</t>
  </si>
  <si>
    <t>(2193, 3/05/2024) | (2194, 3/05/2024) | (2195, 3/05/2024) | (2196, 3/05/2024) | (2197, 3/05/2024) | (2198, 3/05/2024) | (2200, 3/05/2024) | (2201, 3/05/2024) | (2202, 3/05/2024) | (2204, 3/05/2024) | (2205, 3/05/2024) | (2206, 3/05/2024) | (2208, 3/05/2024) | (2210, 3/05/2024) | (2211, 3/05/2024) | (2212, 3/05/2024) | (2952, 27/05/2024) | (2953, 27/05/2024) | (2955, 27/05/2024) | (2956, 27/05/2024) | (2957, 27/05/2024) | (2958, 27/05/2024) | (2959, 27/05/2024) | (2960, 27/05/2024) | (2961, 27/05/2024) | (2962, 27/05/2024) | (2963, 27/05/2024) | (2964, 27/05/2024) | (2965, 27/05/2024) | (2966, 27/05/2024) | (2967, 27/05/2024) | (2968, 27/05/2024) | (2969, 27/05/2024) | (2970, 27/05/2024) | (2971, 27/05/2024) | (2972, 27/05/2024) | (4314, 5/07/2024) | (4522, 16/07/2024) | (4601, 18/07/2024) | (4626, 18/07/2024) | (4627, 18/07/2024) | (4629, 18/07/2024) | (4630, 18/07/2024) | (4631, 18/07/2024) | (4633, 18/07/2024) | (4636, 18/07/2024) | (4637, 18/07/2024) | (4638, 18/07/2024) | (4639, 18/07/2024) | (4671, 19/07/2024) | (4672, 19/07/2024) | (4674, 19/07/2024) | (4675, 19/07/2024) | (4676, 19/07/2024) | (4678, 19/07/2024) | (4679, 19/07/2024) | (4680, 19/07/2024) | (4682, 19/07/2024) | (4683, 19/07/2024) | (4684, 19/07/2024) | (4686, 19/07/2024) | (4687, 19/07/2024) | (4688, 19/07/2024) | (4689, 19/07/2024) | (4690, 19/07/2024) | (4726, 22/07/2024) | (4731, 22/07/2024) | (4735, 22/07/2024) | (4737, 22/07/2024) | (4744, 22/07/2024) | (4750, 22/07/2024) | (4751, 22/07/2024) | (4753, 22/07/2024) | (4755, 22/07/2024) | (4758, 22/07/2024) | (4761, 22/07/2024) | (4766, 22/07/2024) | (4767, 22/07/2024) | (4768, 22/07/2024) | (4769, 22/07/2024) | (4770, 22/07/2024) | (4771, 22/07/2024) | (4772, 22/07/2024) | (4773, 22/07/2024) | (4775, 22/07/2024) | (4777, 22/07/2024) | (4778, 22/07/2024) | (4779, 22/07/2024) | (4990, 29/07/2024) | (5544, 12/08/2024) | (5586, 13/08/2024) | (5688, 15/08/2024) | (5689, 15/08/2024) | (5690, 15/08/2024) | (5691, 15/08/2024) | (5692, 15/08/2024) | (5693, 15/08/2024) | (5694, 15/08/2024) | (5695, 15/08/2024) | (5696, 15/08/2024) | (5697, 15/08/2024) | (5699, 15/08/2024) | (5700, 15/08/2024) | (5701, 15/08/2024) | (5702, 15/08/2024) | (5703, 15/08/2024) | (5704, 15/08/2024) | (5705, 15/08/2024) | (5707, 15/08/2024) | (5708, 15/08/2024) | (5709, 15/08/2024) | (5710, 15/08/2024) | (5711, 15/08/2024) | (5712, 15/08/2024) | (6592, 12/09/2024) | (6670, 18/09/2024) | (6753, 19/09/2024) | (6754, 19/09/2024) | (6755, 19/09/2024) | (6756, 19/09/2024) | (6757, 19/09/2024) | (6758, 19/09/2024) | (6759, 19/09/2024) | (6877, 23/09/2024) | (7041, 26/09/2024) | (7496, 7/10/2024) | (7497, 7/10/2024) | (7498, 7/10/2024) | (7499, 7/10/2024) | (7500, 7/10/2024) | (7501, 7/10/2024) | (7502, 7/10/2024) | (7503, 7/10/2024) | (7504, 7/10/2024) | (7505, 7/10/2024) | (7506, 7/10/2024) | (7538, 8/10/2024) | (7539, 8/10/2024) | (7541, 8/10/2024) | (7542, 8/10/2024) | (7543, 8/10/2024) | (7544, 8/10/2024) | (7545, 8/10/2024) | (7547, 8/10/2024) | (7548, 8/10/2024) | (7549, 8/10/2024) | (7551, 8/10/2024) | (7552, 8/10/2024) | (7554, 8/10/2024) | (7555, 8/10/2024) | (7556, 8/10/2024) | (7557, 8/10/2024) | (7558, 8/10/2024) | (7559, 8/10/2024) | (7561, 8/10/2024) | (7562, 8/10/2024) | (7563, 8/10/2024) | (7564, 8/10/2024) | (7566, 8/10/2024) | (7567, 8/10/2024) | (7568, 8/10/2024) | (7569, 8/10/2024) | (7570, 8/10/2024) | (7584, 8/10/2024) | (7585, 8/10/2024) | (7827, 16/10/2024) | (7834, 17/10/2024) | (8791, 13/11/2024) | (8960, 18/11/2024) | (9040, 20/11/2024) | (10205, 16/12/2024) | (10259, 16/12/2024) | (10264, 16/12/2024) | (11003, 24/12/2024) | (11004, 24/12/2024) | (11005, 24/12/2024) | (11006, 24/12/2024) | (11007, 24/12/2024) | (11008, 24/12/2024) | (11009, 24/12/2024) | (11487, 30/12/2024) | (11488, 30/12/2024)</t>
  </si>
  <si>
    <t>ORDEN PAGO, CONTRATO DE PRESTACION PROF, CONTRATO DE PRESTACION, RESOLUCIONES</t>
  </si>
  <si>
    <t>(NRO_CONTRATO: 341 - 6/06/2024 - DOC_CONTRATISTA: 55300293 - 15000000 - 6 MESES - RP: 2811)
(NRO_CONTRATO: 291 - 2/05/2024 - DOC_CONTRATISTA: 64578064 - 16440000 - 6 MESES - RP: 2228)
(NRO_CONTRATO: 344 - 5/06/2024 - DOC_CONTRATISTA: 1102890268 - 16440000 - 6 MESES - RP: 2784)</t>
  </si>
  <si>
    <t xml:space="preserve">Implementación DEL PROGRAMA SUCRE CON AUTORIDAD SANITARIA Y AMBIENTAL PLAN DE ACCIÓN TRANSITORIO 2024 EN EL DEPARTAMENTO DE  Sucre </t>
  </si>
  <si>
    <t>(323, 29/02/2024)
(324, 29/02/2024)
(329, 29/02/2024)
(331, 29/02/2024)</t>
  </si>
  <si>
    <t>(1097, 11/03/2024) | (1102, 11/03/2024) | (1104, 11/03/2024) | (1106, 11/03/2024) | (1107, 11/03/2024) | (1108, 11/03/2024) | (1109, 11/03/2024) | (1149, 12/03/2024) | (1150, 12/03/2024) | (1151, 12/03/2024) | (1168, 13/03/2024) | (1169, 13/03/2024) | (1170, 13/03/2024) | (1173, 13/03/2024) | (1177, 13/03/2024) | (1213, 14/03/2024) | (1235, 14/03/2024) | (1237, 14/03/2024) | (1238, 14/03/2024) | (1240, 14/03/2024) | (1244, 14/03/2024) | (1245, 14/03/2024) | (1246, 14/03/2024) | (1248, 15/03/2024) | (1249, 15/03/2024) | (1251, 15/03/2024) | (1254, 15/03/2024) | (1256, 15/03/2024) | (1260, 15/03/2024) | (1262, 15/03/2024) | (1266, 15/03/2024) | (1268, 15/03/2024) | (1273, 15/03/2024) | (1274, 15/03/2024) | (1275, 15/03/2024) | (1276, 15/03/2024) | (1283, 15/03/2024) | (1288, 15/03/2024) | (1289, 15/03/2024) | (1290, 15/03/2024) | (1291, 15/03/2024) | (1304, 18/03/2024) | (1305, 18/03/2024) | (1311, 18/03/2024) | (1313, 18/03/2024) | (1314, 18/03/2024) | (1317, 18/03/2024) | (1332, 18/03/2024) | (1334, 18/03/2024) | (1337, 18/03/2024) | (1348, 18/03/2024) | (1349, 18/03/2024) | (1350, 18/03/2024) | (1353, 18/03/2024) | (1354, 18/03/2024) | (1360, 18/03/2024) | (1362, 19/03/2024) | (1364, 19/03/2024) | (1367, 19/03/2024) | (1370, 19/03/2024) | (1381, 20/03/2024) | (1383, 20/03/2024) | (1436, 21/03/2024) | (1461, 21/03/2024) | (1491, 22/03/2024) | (1492, 22/03/2024) | (1586, 1/04/2024) | (1593, 1/04/2024) | (1595, 1/04/2024) | (1646, 3/04/2024) | (1674, 3/04/2024) | (1690, 3/04/2024) | (1693, 4/04/2024) | (1701, 5/04/2024) | (1703, 5/04/2024) | (1722, 8/04/2024) | (1723, 8/04/2024) | (1725, 8/04/2024) | (1726, 8/04/2024) | (1728, 8/04/2024) | (1730, 8/04/2024) | (1742, 9/04/2024) | (1768, 10/04/2024) | (1773, 10/04/2024) | (1793, 11/04/2024) | (1808, 12/04/2024) | (1812, 12/04/2024) | (1826, 15/04/2024) | (1827, 15/04/2024) | (1829, 15/04/2024) | (1831, 15/04/2024) | (1837, 16/04/2024) | (1838, 16/04/2024) | (1852, 16/04/2024) | (1863, 18/04/2024) | (1867, 19/04/2024) | (1869, 19/04/2024) | (1878, 22/04/2024) | (1890, 22/04/2024) | (1947, 24/04/2024) | (1948, 24/04/2024) | (2006, 26/04/2024) | (2100, 30/04/2024) | (2170, 3/05/2024) | (2181, 6/05/2024) | (2183, 6/05/2024) | (2185, 6/05/2024) | (2262, 9/05/2024) | (2279, 10/05/2024) | (2281, 10/05/2024) | (2441, 21/05/2024) | (2442, 21/05/2024) | (2522, 27/05/2024) | (2526, 27/05/2024) | (2528, 27/05/2024) | (2602, 29/05/2024) | (2606, 29/05/2024) | (2667, 30/05/2024) | (2668, 30/05/2024) | (2758, 5/06/2024) | (2759, 5/06/2024) | (2805, 11/06/2024) | (2806, 11/06/2024) | (2807, 11/06/2024) | (2877, 14/06/2024) | (2878, 14/06/2024) | (2879, 14/06/2024) | (2880, 14/06/2024) | (2881, 14/06/2024) | (2943, 18/06/2024) | (3887, 1/08/2024) | (4150, 13/08/2024) | (4814, 11/09/2024)</t>
  </si>
  <si>
    <t>SERVICIOS PROFESIONALES SALUD 75, SERVICIOS PROFESIONALES SALUD 74, SERVICIOS PROFESIONALES SALUD 73, SERVICIOS PROFESIONALES SALUD 79, APOYO A LA GESTION SALUD 80, APOYO A LA GESTION SALUD 77, APOYO A LA GESTION SALUD 70, SERVICIOS PROFESIONALES SALUD 82, SERVICIOS PROFESIONALES SALUD 76, SERVICIOS PROFESIONALES SALUD 97, SERVICIOS PROFESIONALES SALUD 72, SERVICIOS PROFESIONALES SALUD 92, SERVICIOS PROFESIONALES SALUD 96, SERVICIOS PROFESIONALES SALUD 94, APOYO A LA GESTION SALUD 101, APOYO A LA GESTION SALUD 88, SERVICIOS PROFESIONALES SALUD 83, SERVICIOS PROFESIONALES SALUD 89, APOYO A LA GESTION SALUD 102, SERVICIOS PROFESIONALES SALUD 103, SERVICIOS PROFESIONALES SALUD 104, APOYO A LA GESTION SALUD 106, APOYO A LA GESTION SALUD 107, SERVICIOS PROFESIONALES SALUD 130, SERVICIOS PROFESIONALES SALUD 129, SERVICIOS PROFESIONALES SALUD 126, APOYO A LA GESTION SALUD 90, SERVICIOS PROFESIONALES SALUD 128, SERVICIOS PROFESIONALES SALUD 95, SERVICIOS PROFESIONALES SALUD 110, SERVICIOS PROFESIONALES SALUD 125, SERVICIOS PROFESIONALES SALUD 131, APOYO A LA GESTION SALUD 85, SERVICIOS PROFESIONALES SALUD 132, SERVICIOS PROFESIONALES SALUD 139, SERVICIOS PROFESIONALES SALUD 119, APOYO A LA GESTION SALUD 105, SERVICIOS PROFESIONALES SALUD 108, APOYO A LA GESTION SALUD 81, SERVICIOS PROFESIONALES SALUD 127, SERVICIOS PROFESIONALES SALUD 100, SERVICIOS PROFESIONALES SALUD 133, APOYO A LA GESTION SALUD 86, APOYO A LA GESTION SALUD 145, SERVICIOS PROFESIONALES SALUD 143, SERVICIOS PROFESIONALES SALUD 144, SERVICIOS PROFESIONALES SALUD 118, SERVICIOS PROFESIONALES SALUD 140, SERVICIOS PROFESIONALES SALUD 142, SERVICIOS PROFESIONALES SALUD 141, APOYO A LA GESTION SALUD 155, APOYO A LA GESTION SALUD 156, APOYO A LA GESTION SALUD 99, SERVICIOS PROFESIONALES SALUD 146, APOYO A LA GESTION SALUD 182, SERVICIOS PROFESIONALES SALUD 120, APOYO A LA GESTION SALUD 154, SERVICIOS PROFESIONALES SALUD 177, SERVICIOS PROFESIONALES SALUD 174, APOYO A LA GESTION SALUD 160, SERVICIOS PROFESIONALES SALUD 168, SERVICIOS PROFESIONALES SALUD 185, SERVICIOS PROFESIONALES SALUD 123, APOYO A LA GESTION SALUD 178, APOYO A LA GESTION SALUD 183, APOYO A LA GESTION SALUD 196, SERVICIOS PROFESIONALES SALUD 191, SERVICIOS PROFESIONALES SALUD 192, APOYO A LA GESTION SALUD 189, SERVICIOS PROFESIONALES SALUD 195, APOYO A LA GESTION SALUD 221, SERVICIOS PROFESIONALES SALUD 225, SERVICIOS PROFESIONALES SALUD 219, APOYO A LA GESTION SALUD 220, SERVICIOS PROFESIONALES SALUD 215, APOYO A LA GESTION SALUD 188, APOYO A LA GESTION SALUD 234, SERVICIOS PROFESIONALES SALUD 237, SERVICIOS PROFESIONALES SALUD 236, APOYO A LA GESTION SALUD 231, APOYO A LA GESTION SALUD 233, SERVICIOS PROFESIONALES SALUD 241, APOYO A LA GESTION SALUD 243, APOYO A LA GESTION SALUD 242, SERVICIOS PROFESIONALES SALUD 245, SERVICIOS PROFESIONALES SALUD 247, SERVICIOS PROFESIONALES SALUD 254, APOYO A LA GESTION SALUD 267, APOYO A LA GESTION SALUD 268, SERVICIOS PROFESIONALES SALUD 258, APOYO A LA GESTION SALUD 262, SERVICIOS PROFESIONALES SALUD 273, APOYO A LA GESTION SALUD 272, APOYO A LA GESTION SALUD 255, APOYO A LA GESTION SALUD 278, SERVICIOS PROFESIONALES SALUD 283, SERVICIOS PROFESIONALES SALUD 275, SERVICIOS PROFESIONALES SALUD 281, SERVICIOS PROFESIONALES SALUD 284, SERVICIOS PROFESIONALES SALUD 295, APOYO A LA GESTION SALUD 292, SERVICIOS PROFESIONALES SALUD 293, SERVICIOS PROFESIONALES SALUD 297, SERVICIOS PROFESIONALES SALUD 303, SERVICIOS PROFESIONALES SALUD 305, SERVICIOS PROFESIONALES SALUD 312, SERVICIOS PROFESIONALES SALUD 307, APOYO A LA GESTION SALUD 314, APOYO A LA GESTION SALUD 300, SERVICIOS PROFESIONALES SALUD 301, SERVICIOS PROFESIONALES SALUD 320, SERVICIOS PROFESIONALES SALUD 324, SERVICIOS PROFESIONALES SALUD 327, SERVICIOS PROFESIONALES SALUD 316, SERVICIOS PROFESIONALES SALUD 321, CONTRATO MINIMA CUANTIA SALUD 5, CONVENIO INTERADMTIVO SALUD 1, APOYO A LA GESTION SALUD 336, SERVICIOS PROFESIONALES SALUD 338, APOYO A LA GESTION SALUD 340, APOYO A LA GESTION SALUD 337, SERVICIOS PROFESIONALES SALUD 343, APOYO A LA GESTION SALUD 341, APOYO A LA GESTION SALUD 345, APOYO A LA GESTION SALUD 347, APOYO A LA GESTION SALUD 348, APOYO A LA GESTION SALUD 350, SERVICIOS PROFESIONALES SALUD 342, APOYO A LA GESTION SALUD 346, APOYO A LA GESTION SALUD 352, APOYO A LA GESTION SALUD 420, APOYO A LA GESTION SALUD 401, APOYO A LA GESTION SALUD 435</t>
  </si>
  <si>
    <t>(92, 9/05/2024) | (93, 9/05/2024) | (120, 11/07/2024) | (1544, 10/04/2024) | (1561, 11/04/2024) | (1600, 12/04/2024) | (1620, 15/04/2024) | (1656, 16/04/2024) | (1669, 16/04/2024) | (1670, 16/04/2024) | (1674, 16/04/2024) | (1680, 17/04/2024) | (1685, 17/04/2024) | (1701, 18/04/2024) | (1702, 18/04/2024) | (1709, 18/04/2024) | (1728, 19/04/2024) | (1729, 19/04/2024) | (1730, 19/04/2024) | (1731, 19/04/2024) | (1732, 19/04/2024) | (1734, 19/04/2024) | (1743, 19/04/2024) | (1747, 19/04/2024) | (1758, 22/04/2024) | (1769, 22/04/2024) | (1781, 22/04/2024) | (1785, 22/04/2024) | (1788, 22/04/2024) | (1789, 22/04/2024) | (1796, 22/04/2024) | (1797, 22/04/2024) | (1798, 22/04/2024) | (1802, 22/04/2024) | (1804, 22/04/2024) | (1805, 22/04/2024) | (1806, 22/04/2024) | (1809, 22/04/2024) | (1851, 23/04/2024) | (1857, 23/04/2024) | (1858, 23/04/2024) | (1859, 23/04/2024) | (1865, 23/04/2024) | (1867, 23/04/2024) | (1868, 23/04/2024) | (1869, 23/04/2024) | (1933, 25/04/2024) | (1941, 25/04/2024) | (1964, 26/04/2024) | (2136, 2/05/2024) | (2140, 2/05/2024) | (2141, 2/05/2024) | (2164, 2/05/2024) | (2166, 2/05/2024) | (2190, 3/05/2024) | (2227, 4/05/2024) | (2269, 7/05/2024) | (2336, 9/05/2024) | (2377, 10/05/2024) | (2381, 10/05/2024) | (2399, 10/05/2024) | (2400, 10/05/2024) | (2405, 14/05/2024) | (2409, 14/05/2024) | (2410, 14/05/2024) | (2414, 14/05/2024) | (2426, 14/05/2024) | (2430, 14/05/2024) | (2446, 15/05/2024) | (2447, 15/05/2024) | (2450, 15/05/2024) | (2471, 15/05/2024) | (2478, 15/05/2024) | (2487, 15/05/2024) | (2489, 15/05/2024) | (2491, 15/05/2024) | (2499, 15/05/2024) | (2500, 15/05/2024) | (2508, 15/05/2024) | (2531, 16/05/2024) | (2532, 16/05/2024) | (2551, 17/05/2024) | (2552, 17/05/2024) | (2554, 17/05/2024) | (2558, 17/05/2024) | (2559, 17/05/2024) | (2561, 17/05/2024) | (2563, 17/05/2024) | (2578, 17/05/2024) | (2579, 17/05/2024) | (2583, 17/05/2024) | (2593, 17/05/2024) | (2607, 17/05/2024) | (2610, 17/05/2024) | (2613, 17/05/2024) | (2639, 20/05/2024) | (2648, 20/05/2024) | (2652, 20/05/2024) | (2658, 20/05/2024) | (2661, 20/05/2024) | (2685, 21/05/2024) | (2687, 21/05/2024) | (2690, 21/05/2024) | (2706, 21/05/2024) | (2715, 21/05/2024) | (2718, 21/05/2024) | (2719, 21/05/2024) | (2735, 21/05/2024) | (2753, 22/05/2024) | (2758, 22/05/2024) | (2765, 22/05/2024) | (2779, 22/05/2024) | (2780, 22/05/2024) | (2784, 22/05/2024) | (2786, 22/05/2024) | (2788, 22/05/2024) | (2797, 23/05/2024) | (2809, 23/05/2024) | (2854, 23/05/2024) | (2855, 23/05/2024) | (2863, 24/05/2024) | (2865, 24/05/2024) | (2867, 24/05/2024) | (2869, 24/05/2024) | (2874, 24/05/2024) | (2883, 24/05/2024) | (2884, 24/05/2024) | (2887, 24/05/2024) | (2889, 24/05/2024) | (2890, 24/05/2024) | (2891, 24/05/2024) | (2896, 24/05/2024) | (2904, 27/05/2024) | (2906, 27/05/2024) | (2918, 27/05/2024) | (2919, 27/05/2024) | (2921, 27/05/2024) | (2928, 27/05/2024) | (2990, 28/05/2024) | (3001, 28/05/2024) | (3060, 29/05/2024) | (3066, 30/05/2024) | (3122, 31/05/2024) | (3123, 31/05/2024) | (3126, 31/05/2024) | (3127, 31/05/2024) | (3145, 31/05/2024) | (3222, 5/06/2024) | (3249, 6/06/2024) | (3266, 7/06/2024) | (3271, 7/06/2024) | (3286, 11/06/2024) | (3298, 11/06/2024) | (3329, 11/06/2024) | (3338, 12/06/2024) | (3346, 12/06/2024) | (3356, 12/06/2024) | (3357, 12/06/2024) | (3359, 12/06/2024) | (3368, 12/06/2024) | (3375, 12/06/2024) | (3385, 13/06/2024) | (3386, 13/06/2024) | (3393, 13/06/2024) | (3408, 13/06/2024) | (3412, 14/06/2024) | (3413, 14/06/2024) | (3415, 14/06/2024) | (3420, 14/06/2024) | (3430, 14/06/2024) | (3459, 14/06/2024) | (3462, 14/06/2024) | (3474, 17/06/2024) | (3476, 17/06/2024) | (3483, 17/06/2024) | (3484, 17/06/2024) | (3489, 17/06/2024) | (3497, 17/06/2024) | (3500, 17/06/2024) | (3501, 17/06/2024) | (3509, 17/06/2024) | (3514, 17/06/2024) | (3516, 17/06/2024) | (3517, 17/06/2024) | (3518, 17/06/2024) | (3521, 17/06/2024) | (3526, 17/06/2024) | (3528, 17/06/2024) | (3531, 17/06/2024) | (3532, 17/06/2024) | (3533, 17/06/2024) | (3536, 18/06/2024) | (3538, 18/06/2024) | (3540, 18/06/2024) | (3548, 18/06/2024) | (3549, 18/06/2024) | (3550, 18/06/2024) | (3551, 18/06/2024) | (3552, 18/06/2024) | (3553, 18/06/2024) | (3554, 18/06/2024) | (3555, 18/06/2024) | (3560, 18/06/2024) | (3566, 18/06/2024) | (3567, 19/06/2024) | (3574, 19/06/2024) | (3576, 19/06/2024) | (3577, 19/06/2024) | (3592, 19/06/2024) | (3631, 19/06/2024) | (3656, 19/06/2024) | (3657, 19/06/2024) | (3682, 20/06/2024) | (3704, 20/06/2024) | (3705, 20/06/2024) | (3706, 20/06/2024) | (3714, 20/06/2024) | (3806, 21/06/2024) | (3826, 21/06/2024) | (3827, 21/06/2024) | (3838, 21/06/2024) | (3895, 24/06/2024) | (3898, 24/06/2024) | (3899, 24/06/2024) | (3906, 25/06/2024) | (3925, 25/06/2024) | (3927, 25/06/2024) | (3935, 25/06/2024) | (3937, 25/06/2024) | (3944, 25/06/2024) | (3948, 25/06/2024) | (3949, 25/06/2024) | (3956, 25/06/2024) | (3957, 25/06/2024) | (3982, 26/06/2024) | (3996, 26/06/2024) | (4007, 27/06/2024) | (4018, 27/06/2024) | (4021, 27/06/2024) | (4023, 27/06/2024) | (4153, 2/07/2024) | (4159, 2/07/2024) | (4179, 3/07/2024) | (4200, 3/07/2024) | (4201, 3/07/2024) | (4207, 3/07/2024) | (4305, 5/07/2024) | (4306, 5/07/2024) | (4318, 5/07/2024) | (4320, 5/07/2024) | (4321, 5/07/2024) | (4323, 8/07/2024) | (4325, 8/07/2024) | (4326, 8/07/2024) | (4336, 8/07/2024) | (4358, 9/07/2024) | (4362, 9/07/2024) | (4379, 9/07/2024) | (4383, 9/07/2024) | (4385, 9/07/2024) | (4401, 9/07/2024) | (4403, 9/07/2024) | (4405, 9/07/2024) | (4425, 10/07/2024) | (4431, 10/07/2024) | (4438, 10/07/2024) | (4441, 10/07/2024) | (4449, 11/07/2024) | (4452, 11/07/2024) | (4453, 11/07/2024) | (4454, 11/07/2024) | (4479, 11/07/2024) | (4480, 11/07/2024) | (4484, 12/07/2024) | (4488, 12/07/2024) | (4491, 12/07/2024) | (4501, 12/07/2024) | (4516, 16/07/2024) | (4534, 16/07/2024) | (4535, 16/07/2024) | (4537, 16/07/2024) | (4540, 16/07/2024) | (4548, 17/07/2024) | (4549, 17/07/2024) | (4550, 17/07/2024) | (4551, 17/07/2024) | (4556, 17/07/2024) | (4559, 17/07/2024) | (4560, 17/07/2024) | (4564, 17/07/2024) | (4565, 17/07/2024) | (4567, 17/07/2024) | (4568, 17/07/2024) | (4571, 17/07/2024) | (4573, 17/07/2024) | (4574, 17/07/2024) | (4575, 17/07/2024) | (4579, 17/07/2024) | (4582, 17/07/2024) | (4584, 17/07/2024) | (4585, 17/07/2024) | (4587, 17/07/2024) | (4588, 17/07/2024) | (4591, 17/07/2024) | (4593, 17/07/2024) | (4597, 17/07/2024) | (4655, 19/07/2024) | (4660, 19/07/2024) | (4661, 19/07/2024) | (4662, 19/07/2024) | (4663, 19/07/2024) | (4664, 19/07/2024) | (4666, 19/07/2024) | (4670, 19/07/2024) | (4673, 19/07/2024) | (4685, 19/07/2024) | (4700, 19/07/2024) | (4701, 19/07/2024) | (4703, 19/07/2024) | (4704, 22/07/2024) | (4706, 22/07/2024) | (4707, 22/07/2024) | (4708, 22/07/2024) | (4715, 22/07/2024) | (4716, 22/07/2024) | (4722, 22/07/2024) | (4724, 22/07/2024) | (4725, 22/07/2024) | (4728, 22/07/2024) | (4739, 22/07/2024) | (4752, 22/07/2024) | (4756, 22/07/2024) | (4760, 22/07/2024) | (4763, 22/07/2024) | (4764, 22/07/2024) | (4788, 23/07/2024) | (4793, 23/07/2024) | (4796, 23/07/2024) | (4797, 23/07/2024) | (4830, 24/07/2024) | (4831, 24/07/2024) | (4835, 24/07/2024) | (4861, 24/07/2024) | (4874, 25/07/2024) | (4896, 25/07/2024) | (4897, 25/07/2024) | (4940, 26/07/2024) | (4949, 26/07/2024) | (4950, 26/07/2024) | (4952, 26/07/2024) | (4953, 26/07/2024) | (4954, 26/07/2024) | (4956, 26/07/2024) | (4959, 26/07/2024) | (4960, 26/07/2024) | (4961, 26/07/2024) | (4962, 26/07/2024) | (4973, 26/07/2024) | (4978, 26/07/2024) | (4979, 26/07/2024) | (4980, 26/07/2024) | (5000, 24/07/2024) | (5001, 29/07/2024) | (5002, 29/07/2024) | (5003, 29/07/2024) | (5004, 29/07/2024) | (5013, 29/07/2024) | (5018, 29/07/2024) | (5019, 29/07/2024) | (5039, 30/07/2024) | (5040, 30/07/2024) | (5046, 30/07/2024) | (5049, 30/07/2024) | (5050, 30/07/2024) | (5235, 2/08/2024) | (5253, 5/08/2024) | (5256, 5/08/2024) | (5269, 5/08/2024) | (5277, 5/08/2024) | (5348, 5/08/2024) | (5358, 6/08/2024) | (5416, 8/08/2024) | (5420, 8/08/2024) | (5462, 9/08/2024) | (5465, 9/08/2024) | (5467, 9/08/2024) | (5471, 9/08/2024) | (5476, 9/08/2024) | (5478, 9/08/2024) | (5482, 9/08/2024) | (5509, 12/08/2024) | (5510, 12/08/2024) | (5513, 12/08/2024) | (5515, 12/08/2024) | (5518, 12/08/2024) | (5520, 12/08/2024) | (5522, 12/08/2024) | (5523, 12/08/2024) | (5525, 12/08/2024) | (5528, 12/08/2024) | (5529, 12/08/2024) | (5543, 12/08/2024) | (5548, 12/08/2024) | (5549, 12/08/2024) | (5589, 13/08/2024) | (5590, 13/08/2024) | (5592, 13/08/2024) | (5594, 13/08/2024) | (5596, 13/08/2024) | (5600, 13/08/2024) | (5601, 13/08/2024) | (5604, 13/08/2024) | (5605, 13/08/2024) | (5620, 13/08/2024) | (5636, 14/08/2024) | (5644, 14/08/2024) | (5645, 14/08/2024) | (5648, 14/08/2024) | (5651, 14/08/2024) | (5652, 14/08/2024) | (5653, 14/08/2024) | (5654, 14/08/2024) | (5655, 14/08/2024) | (5657, 14/08/2024) | (5659, 14/08/2024) | (5664, 14/08/2024) | (5677, 15/08/2024) | (5679, 15/08/2024) | (5716, 15/08/2024) | (5717, 15/08/2024) | (5719, 15/08/2024) | (5720, 15/08/2024) | (5722, 15/08/2024) | (5726, 16/08/2024) | (5729, 16/08/2024) | (5745, 16/08/2024) | (5746, 16/08/2024) | (5750, 16/08/2024) | (5755, 16/08/2024) | (5757, 16/08/2024) | (5758, 16/08/2024) | (5761, 16/08/2024) | (5764, 16/08/2024) | (5765, 16/08/2024) | (5766, 16/08/2024) | (5767, 16/08/2024) | (5768, 16/08/2024) | (5817, 20/08/2024) | (5836, 21/08/2024) | (5851, 21/08/2024) | (5902, 22/08/2024) | (5903, 22/08/2024) | (5904, 22/08/2024) | (5905, 22/08/2024) | (5906, 22/08/2024) | (5913, 23/08/2024) | (5915, 23/08/2024) | (5926, 23/08/2024) | (5927, 23/08/2024) | (5928, 23/08/2024) | (5931, 23/08/2024) | (5932, 23/08/2024) | (5963, 23/08/2024) | (5972, 23/08/2024) | (5978, 23/08/2024) | (5985, 23/08/2024) | (5987, 23/08/2024) | (5990, 23/08/2024) | (6025, 26/08/2024) | (6030, 26/08/2024) | (6073, 27/08/2024) | (6076, 27/08/2024) | (6082, 28/08/2024) | (6083, 28/08/2024) | (6084, 28/08/2024) | (6086, 28/08/2024) | (6087, 28/08/2024) | (6091, 28/08/2024) | (6092, 28/08/2024) | (6094, 28/08/2024) | (6095, 28/08/2024) | (6096, 28/08/2024) | (6097, 28/08/2024) | (6098, 28/08/2024) | (6102, 28/08/2024) | (6110, 28/08/2024) | (6112, 28/08/2024) | (6114, 28/08/2024) | (6119, 28/08/2024) | (6120, 28/08/2024) | (6121, 28/08/2024) | (6122, 28/08/2024) | (6125, 28/08/2024) | (6139, 28/08/2024) | (6152, 29/08/2024) | (6153, 29/08/2024) | (6158, 29/08/2024) | (6159, 29/08/2024) | (6161, 29/08/2024) | (6162, 29/08/2024) | (6165, 29/08/2024) | (6178, 29/08/2024) | (6181, 29/08/2024) | (6209, 2/09/2024) | (6215, 2/09/2024) | (6239, 2/09/2024) | (6241, 2/09/2024) | (6271, 3/09/2024) | (6306, 3/09/2024) | (6315, 3/09/2024) | (6322, 3/09/2024) | (6323, 3/09/2024) | (6378, 4/09/2024) | (6391, 4/09/2024) | (6415, 5/09/2024) | (6417, 5/09/2024) | (6418, 5/09/2024) | (6419, 5/09/2024) | (6420, 5/09/2024) | (6426, 6/09/2024) | (6437, 6/09/2024) | (6441, 6/09/2024) | (6443, 6/09/2024) | (6444, 6/09/2024) | (6449, 6/09/2024) | (6450, 6/09/2024) | (6459, 9/09/2024) | (6464, 9/09/2024) | (6486, 9/09/2024) | (6488, 9/09/2024) | (6501, 10/09/2024) | (6503, 10/09/2024) | (6504, 10/09/2024) | (6508, 10/09/2024) | (6524, 10/09/2024) | (6528, 10/09/2024) | (6529, 10/09/2024) | (6532, 10/09/2024) | (6536, 10/09/2024) | (6562, 12/09/2024) | (6568, 12/09/2024) | (6573, 12/09/2024) | (6574, 12/09/2024) | (6579, 12/09/2024) | (6580, 12/09/2024) | (6582, 12/09/2024) | (6590, 12/09/2024) | (6591, 12/09/2024) | (6595, 12/09/2024) | (6599, 13/09/2024) | (6602, 13/09/2024) | (6607, 13/09/2024) | (6609, 13/09/2024) | (6612, 13/09/2024) | (6623, 13/09/2024) | (6624, 13/09/2024) | (6625, 13/09/2024) | (6674, 18/09/2024) | (6678, 18/09/2024) | (6696, 18/09/2024) | (6698, 18/09/2024) | (6702, 19/09/2024) | (6703, 19/09/2024) | (6704, 19/09/2024) | (6716, 19/09/2024) | (6719, 19/09/2024) | (6725, 19/09/2024) | (6727, 19/09/2024) | (6738, 19/09/2024) | (6740, 19/09/2024) | (6743, 19/09/2024) | (6779, 20/09/2024) | (6782, 20/09/2024) | (6783, 20/09/2024) | (6784, 20/09/2024) | (6786, 20/09/2024) | (6789, 20/09/2024) | (6791, 20/09/2024) | (6792, 20/09/2024) | (6794, 20/09/2024) | (6795, 20/09/2024) | (6797, 20/09/2024) | (6798, 20/09/2024) | (6799, 20/09/2024) | (6800, 20/09/2024) | (6803, 20/09/2024) | (6810, 20/09/2024) | (6818, 20/09/2024) | (6820, 20/09/2024) | (6822, 20/09/2024) | (6823, 20/09/2024) | (6825, 20/09/2024) | (6829, 20/09/2024) | (6830, 20/09/2024) | (6831, 20/09/2024) | (6834, 20/09/2024) | (6837, 21/09/2024) | (6846, 21/09/2024) | (6850, 21/09/2024) | (6854, 21/09/2024) | (6855, 21/09/2024) | (6856, 21/09/2024) | (6857, 21/09/2024) | (6858, 21/09/2024) | (6859, 21/09/2024) | (6873, 23/09/2024) | (6874, 23/09/2024) | (6879, 23/09/2024) | (6895, 24/09/2024) | (6898, 24/09/2024) | (6899, 24/09/2024) | (6903, 24/09/2024) | (6918, 24/09/2024) | (6921, 24/09/2024) | (6922, 24/09/2024) | (6943, 25/09/2024) | (6960, 25/09/2024) | (6964, 25/09/2024) | (6965, 25/09/2024) | (6966, 25/09/2024) | (6980, 26/09/2024) | (6982, 26/09/2024) | (7020, 26/09/2024) | (7027, 26/09/2024) | (7030, 26/09/2024) | (7033, 26/09/2024) | (7037, 26/09/2024) | (7048, 26/09/2024) | (7049, 26/09/2024) | (7051, 26/09/2024) | (7053, 26/09/2024) | (7057, 26/09/2024) | (7100, 27/09/2024) | (7148, 30/09/2024) | (7231, 1/10/2024) | (7233, 1/10/2024) | (7256, 1/10/2024) | (7265, 1/10/2024) | (7272, 1/10/2024) | (7276, 1/10/2024) | (7280, 2/10/2024) | (7281, 2/10/2024) | (7284, 2/10/2024) | (7304, 3/10/2024) | (7325, 3/10/2024) | (7326, 3/10/2024) | (7484, 7/10/2024) | (7494, 7/10/2024) | (7535, 8/10/2024) | (7553, 8/10/2024) | (7593, 8/10/2024) | (7611, 9/10/2024) | (7623, 9/10/2024) | (7629, 10/10/2024) | (7654, 10/10/2024) | (7655, 10/10/2024) | (7666, 10/10/2024) | (7667, 10/10/2024) | (7668, 10/10/2024) | (7692, 10/10/2024) | (7701, 10/10/2024) | (7702, 10/10/2024) | (7704, 11/10/2024) | (7738, 11/10/2024) | (7742, 11/10/2024) | (7745, 11/10/2024) | (7746, 11/10/2024) | (7777, 15/10/2024) | (7779, 15/10/2024) | (7783, 15/10/2024) | (7789, 15/10/2024) | (7790, 15/10/2024) | (7802, 16/10/2024) | (7805, 16/10/2024) | (7807, 16/10/2024) | (7829, 17/10/2024) | (7853, 17/10/2024) | (7871, 17/10/2024) | (7873, 17/10/2024) | (7874, 17/10/2024) | (7952, 21/10/2024) | (7954, 21/10/2024) | (7956, 21/10/2024) | (7957, 21/10/2024) | (7961, 21/10/2024) | (7964, 21/10/2024) | (7967, 21/10/2024) | (7996, 21/10/2024) | (7999, 21/10/2024) | (8037, 22/10/2024) | (8068, 23/10/2024) | (8074, 23/10/2024) | (8081, 23/10/2024) | (8082, 23/10/2024) | (8099, 24/10/2024) | (8110, 24/10/2024) | (8111, 24/10/2024) | (8139, 24/10/2024) | (8145, 24/10/2024) | (8151, 25/10/2024) | (8153, 25/10/2024) | (8170, 25/10/2024) | (8171, 25/10/2024) | (8172, 25/10/2024) | (8314, 29/10/2024) | (8353, 30/10/2024) | (8362, 30/10/2024) | (8383, 30/10/2024) | (8385, 30/10/2024) | (8387, 30/10/2024) | (8411, 31/10/2024) | (8412, 31/10/2024) | (8485, 2/11/2024) | (8492, 2/11/2024) | (8576, 5/11/2024) | (8645, 6/11/2024) | (8744, 8/11/2024) | (8777, 12/11/2024) | (8795, 13/11/2024) | (8810, 13/11/2024) | (8811, 13/11/2024) | (8813, 13/11/2024) | (8958, 18/11/2024) | (9118, 22/11/2024) | (9340, 28/11/2024) | (9517, 29/11/2024) | (9538, 2/12/2024) | (9544, 2/12/2024) | (9611, 3/12/2024) | (9665, 4/12/2024) | (9780, 6/12/2024) | (9804, 9/12/2024) | (9820, 9/12/2024) | (9873, 9/12/2024) | (9915, 10/12/2024) | (9928, 10/12/2024) | (9966, 10/12/2024) | (9967, 10/12/2024) | (9969, 10/12/2024) | (10005, 10/12/2024) | (10009, 11/12/2024) | (10010, 11/12/2024) | (10074, 12/12/2024) | (10127, 12/12/2024) | (10131, 12/12/2024) | (10153, 13/12/2024) | (10163, 13/12/2024) | (10164, 13/12/2024) | (10213, 16/12/2024) | (10265, 16/12/2024) | (10911, 24/12/2024) | (11145, 26/12/2024) | (11273, 27/12/2024) | (11407, 28/12/2024) | (11410, 28/12/2024) | (11423, 28/12/2024) | (11624, 31/12/2024) | (11795, 31/12/2024)</t>
  </si>
  <si>
    <t>APOYO A LA GESTION SALUD, SERVICIOS PROFESIONALES SALUD, CONVENIO INTERADMTIVO SALUD</t>
  </si>
  <si>
    <t>(NRO_CONTRATO: 70 - 8/03/2024 - DOC_CONTRATISTA: 1102832677 - 12622590 - SEIS MESES - RP: 1109)
(NRO_CONTRATO: 77 - 8/03/2024 - DOC_CONTRATISTA: 1102861540 - 11890566 - SEIS MESES - RP: 1108)
(NRO_CONTRATO: 80 - 8/03/2024 - DOC_CONTRATISTA: 1099992917 - 11890566 - SEIS MESES - RP: 1107)
(NRO_CONTRATO: 81 - 10/03/2024 - DOC_CONTRATISTA: 22837063 - 12622590 - SEIS MESES - RP: 1289)
(NRO_CONTRATO: 85 - 13/03/2024 - DOC_CONTRATISTA: 23029381 - 12622590 - SEIS (6) MESES - RP: 1273)
(NRO_CONTRATO: 86 - 15/03/2024 - DOC_CONTRATISTA: 64568875 - 12622590 - SEIS (6) MESES - RP: 1305)
(NRO_CONTRATO: 88 - 9/03/2024 - DOC_CONTRATISTA: 92671465 - 12622590 - SEIS MESES - RP: 1213)
(NRO_CONTRATO: 90 - 12/03/2024 - DOC_CONTRATISTA: 92545381 - 11890566 - SEIS (6) MENSUALIDADES VENCIDAS, CADA UNA POR LA SUMA DE UN MILLÓN NOVECIENTOS OCHENTA Y UN MIL SETECIENTOS SESENTA Y UN PESOS MCTE ($1.981.761°°) - RP: 1254)
(NRO_CONTRATO: 99 - 18/03/2024 - DOC_CONTRATISTA: 1100397905 - 12622590 - SEIS MESES - RP: 1350)
(NRO_CONTRATO: 101 - 12/03/2024 - DOC_CONTRATISTA: 42270187 - 11890566 - SEIS MESES - RP: 1177)
(NRO_CONTRATO: 102 - 13/03/2024 - DOC_CONTRATISTA: 33199365 - 13481916 - SEIS MESES - RP: 1238)
(NRO_CONTRATO: 105 - 14/03/2024 - DOC_CONTRATISTA: 1193055064 - 11890566 - SEIS MENSUALIDADES - RP: 1283)
(NRO_CONTRATO: 106 - 14/03/2024 - DOC_CONTRATISTA: 64565434 - 13481916 - SEIS MESES - RP: 1245)
(NRO_CONTRATO: 107 - 14/03/2024 - DOC_CONTRATISTA: 1103748422 - 13481916 - SEIS MESES - RP: 1246)
(NRO_CONTRATO: 145 - 15/03/2024 - DOC_CONTRATISTA: 64548074 - 13481916 - SEIS (06) MESES - RP: 1311)
(NRO_CONTRATO: 154 - 16/03/2024 - DOC_CONTRATISTA: 1102837027 - 12622590 - SEIS MESES - RP: 1362)
(NRO_CONTRATO: 155 - 16/03/2024 - DOC_CONTRATISTA: 18762892 - 12622590 - SEIS MESES - RP: 1348)
(NRO_CONTRATO: 156 - 18/03/2024 - DOC_CONTRATISTA: 22977937 - 12622590 - SEIS MESES - RP: 1349)
(NRO_CONTRATO: 160 - 18/03/2024 - DOC_CONTRATISTA: 9134364 - 12622590 - SEIS MESES - RP: 1370)
(NRO_CONTRATO: 178 - 18/03/2024 - DOC_CONTRATISTA: 92543015 - 12622590 - SEIS (6) MESES - RP: 1461)
(NRO_CONTRATO: 182 - 18/03/2024 - DOC_CONTRATISTA: 64573119 - 12622590 - SEIS (06) MESES - RP: 1354)
(NRO_CONTRATO: 183 - 20/03/2024 - DOC_CONTRATISTA: 8798132 - 12622590 - SEIS (6) MESES - RP: 1491)
(NRO_CONTRATO: 196 - 20/03/2024 - DOC_CONTRATISTA: 1103100178 - 13481916 - SEIS (6) MESES - RP: 1492)
(NRO_CONTRATO: 189 - 22/03/2024 - DOC_CONTRATISTA: 1103219442 - 13481916 - SEIS (6) MESES - RP: 1595)
(NRO_CONTRATO: 188 - 22/03/2024 - DOC_CONTRATISTA: 23220682 - 11890566 - Seis (6) Meses - RP: 1722)
(NRO_CONTRATO: 221 - 3/04/2024 - DOC_CONTRATISTA: 9194946 - 12622590 - SEIS MESES - RP: 1674)
(NRO_CONTRATO: 220 - 3/04/2024 - DOC_CONTRATISTA: 64700287 - 12622590 - SEIS MESES - RP: 1701)
(NRO_CONTRATO: 231 - 5/04/2024 - DOC_CONTRATISTA: 1100682465 - 12622590 - SEIS MESES - RP: 1728)
(NRO_CONTRATO: 233 - 5/04/2024 - DOC_CONTRATISTA: 10885953 - 12622590 - SEIS MESES - RP: 1730)
(NRO_CONTRATO: 234 - 4/05/2024 - DOC_CONTRATISTA: 64680088 - 13481916 - SEIS (6) MESES - RP: 1723)
(NRO_CONTRATO: 242 - 9/04/2024 - DOC_CONTRATISTA: 1102230489 - 12622590 - SEIS MESES - RP: 1773)
(NRO_CONTRATO: 243 - 9/04/2024 - DOC_CONTRATISTA: 1100393243 - 12622590 - SEIS MESES - RP: 1768)
(NRO_CONTRATO: 255 - 11/04/2024 - DOC_CONTRATISTA: 1102826482 - 13481916 - SEIS (6) MESES - RP: 1852)
(NRO_CONTRATO: 262 - 12/04/2024 - DOC_CONTRATISTA: 92642580 - 11890566 - SEIS (6) MESES - RP: 1831)
(NRO_CONTRATO: 267 - 12/04/2024 - DOC_CONTRATISTA: 1010152200 - 11890566 - SEIS MESES - RP: 1826)
(NRO_CONTRATO: 268 - 12/04/2024 - DOC_CONTRATISTA: 1104380176 - 11890566 - SEIS MESES - RP: 1827)
(NRO_CONTRATO: 272 - 16/04/2024 - DOC_CONTRATISTA: 92520832 - 19560876 - SEIS MESES - RP: 1838)
(NRO_CONTRATO: 278 - 17/04/2024 - DOC_CONTRATISTA: 23182132 - 11890566 - SEIS MESES - RP: 1863)
(NRO_CONTRATO: 292 - 22/04/2024 - DOC_CONTRATISTA: 1102850144 - 12622590 - SEIS MESES - RP: 1948)
(NRO_CONTRATO: 300 - 26/04/2024 - DOC_CONTRATISTA: 1099991058 - 11890566 - SEIS MESES - RP: 2279)
(NRO_CONTRATO: 314 - 7/05/2024 - DOC_CONTRATISTA: 1101820431 - 12622590 - SEIS MESES - RP: 2262)
(NRO_CONTRATO: 336 - 29/05/2024 - DOC_CONTRATISTA: 1104377276 - 12622590 - SEIS MESES - RP: 2667)
(NRO_CONTRATO: 337 - 29/05/2024 - DOC_CONTRATISTA: 1100397885 - 12622590 - SEIS MESES - RP: 2759)
(NRO_CONTRATO: 340 - 31/05/2024 - DOC_CONTRATISTA: 1104433653 - 12622590 - SEIS MESES - RP: 2758)
(NRO_CONTRATO: 341 - 31/05/2024 - DOC_CONTRATISTA: 1100687181 - 11890566 - SEIS MESES - RP: 2806)
(NRO_CONTRATO: 345 - 5/06/2024 - DOC_CONTRATISTA: 1100307372 - 13481916 - SEIS MESES - RP: 2807)
(NRO_CONTRATO: 346 - 7/06/2024 - DOC_CONTRATISTA: 1108766147 - 12622590 - SEIS (6) MESES - RP: 2881)
(NRO_CONTRATO: 347 - 12/06/2024 - DOC_CONTRATISTA: 1102578852 - 12622590 - SEIS MESES - RP: 2877)
(NRO_CONTRATO: 348 - 12/06/2024 - DOC_CONTRATISTA: 1103218467 - 12622590 - SEIS MESES - RP: 2878)
(NRO_CONTRATO: 350 - 12/06/2024 - DOC_CONTRATISTA: 1103113445 - 11890566 - SEIS MESES - RP: 2879)
(NRO_CONTRATO: 401 - 11/08/2024 - DOC_CONTRATISTA: 92540448 - 9817570 - CUATRO MESES Y VEINTE DIAS - RP: 4150)
(NRO_CONTRATO: 420 - 31/07/2024 - DOC_CONTRATISTA: 23063874 - 9908805 - CINCO MESES - RP: 3887)
(NRO_CONTRATO: 435 - 4/09/2024 - DOC_CONTRATISTA: 1192756127 - 4207530 - DOS MESES - RP: 4814)
(NRO_CONTRATO: 72 - 8/03/2024 - DOC_CONTRATISTA: 64921679 - 19560876 - SEIS MESES - RP: 1168)
(NRO_CONTRATO: 73 - 8/03/2024 - DOC_CONTRATISTA: 92511089 - 27237546 - SEIS MESES - RP: 1104)
(NRO_CONTRATO: 74 - 8/03/2024 - DOC_CONTRATISTA: 1104407721 - 27237546 - SEIS (6) MESES - RP: 1102)
(NRO_CONTRATO: 75 - 8/03/2024 - DOC_CONTRATISTA: 1102832779 - 27237546 - SEIS (6) MESES - RP: 1097)
(NRO_CONTRATO: 76 - 8/03/2024 - DOC_CONTRATISTA: 64865779 - 27237546 - SEIS (6) MESES - RP: 1150)
(NRO_CONTRATO: 79 - 8/03/2024 - DOC_CONTRATISTA: 1100686793 - 19560876 - SEIS MESES - RP: 1106)
(NRO_CONTRATO: 82 - 8/03/2024 - DOC_CONTRATISTA: 64701540 - 19560876 - SEIS (6) MESES - RP: 1149)
(NRO_CONTRATO: 83 - 8/03/2024 - DOC_CONTRATISTA: 30569550 - 27237546 - SEIS (6) MESES - RP: 1235)
(NRO_CONTRATO: 89 - 9/03/2024 - DOC_CONTRATISTA: 1103115137 - 19560876 - SEIS MESES - RP: 1237)
(NRO_CONTRATO: 92 - 11/03/2024 - DOC_CONTRATISTA: 64870379 - 27237546 - SEIS MESES - RP: 1169)
(NRO_CONTRATO: 94 - 11/03/2024 - DOC_CONTRATISTA: 33239110 - 19560884 - SEIS (6) MESES - RP: 1173)
(NRO_CONTRATO: 95 - 14/03/2024 - DOC_CONTRATISTA: 64544547 - 27237546 - SEIS (6) MESES - RP: 1260)
(NRO_CONTRATO: 96 - 11/03/2024 - DOC_CONTRATISTA: 22637596 - 27237546 - SEIS MESES - RP: 1170)
(NRO_CONTRATO: 100 - 10/03/2024 - DOC_CONTRATISTA: 1103120502 - 19560876 - SEIS (6) MESES - RP: 1291)
(NRO_CONTRATO: 103 - 13/04/2024 - DOC_CONTRATISTA: 64584247 - 19560876 - SEIS MESES - RP: 1240)
(NRO_CONTRATO: 104 - 13/03/2024 - DOC_CONTRATISTA: 64722004 - 19560876 - SEIS MESES - RP: 1244)
(NRO_CONTRATO: 108 - 14/03/2024 - DOC_CONTRATISTA: 92032362 - 19560876 - SEIS MESES - RP: 1288)
(NRO_CONTRATO: 110 - 14/03/2024 - DOC_CONTRATISTA: 85204220 - 27237546 - SEIS (6) MESES - RP: 1262)
(NRO_CONTRATO: 118 - 18/03/2024 - DOC_CONTRATISTA: 43612826 - 19560876 - SEIS (6) MESES - RP: 1317)
(NRO_CONTRATO: 119 - 15/03/2024 - DOC_CONTRATISTA: 16211179 - 19560876 - SEIS MESES - RP: 1276)
(NRO_CONTRATO: 120 - 15/03/2024 - DOC_CONTRATISTA: 64869119 - 27237546 - SEIS MESES - RP: 1360)
(NRO_CONTRATO: 123 - 20/03/2024 - DOC_CONTRATISTA: 1102795309 - 27237546 - SEIS (6) MESES - RP: 1436)
(NRO_CONTRATO: 125 - 15/03/2024 - DOC_CONTRATISTA: 64700424 - 19560876 - SEIS (06) MESES - RP: 1266)
(NRO_CONTRATO: 126 - 15/03/2024 - DOC_CONTRATISTA: 64695747 - 19560876 - SEIS MESES - RP: 1251)
(NRO_CONTRATO: 127 - 15/03/2024 - DOC_CONTRATISTA: 22884587 - 19560876 - SEIS MESES - RP: 1290)
(NRO_CONTRATO: 128 - 15/03/2024 - DOC_CONTRATISTA: 42209041 - 21000000 - SEIS MESES - RP: 1256)
(NRO_CONTRATO: 129 - 15/03/2024 - DOC_CONTRATISTA: 1065576035 - 19560876 - SEIS MESES - RP: 1249)
(NRO_CONTRATO: 131 - 15/03/2024 - DOC_CONTRATISTA: 78694085 - 19560876 - SEIS (06) MESES - RP: 1268)
(NRO_CONTRATO: 132 - 15/03/2024 - DOC_CONTRATISTA: 1102803702 - 22463496 - SEIS (06) MESES - RP: 1274)
(NRO_CONTRATO: 133 - 15/03/2024 - DOC_CONTRATISTA: 22864626 - 19560876 - SEIS (06) MESES - RP: 1304)
(NRO_CONTRATO: 139 - 15/03/2024 - DOC_CONTRATISTA: 1108762712 - 19560876 - SEIS MESES - RP: 1275)
(NRO_CONTRATO: 140 - 15/03/2024 - DOC_CONTRATISTA: 64545390 - 19560876 - SEIS MESES - RP: 1332)
(NRO_CONTRATO: 141 - 15/03/2024 - DOC_CONTRATISTA: 42203507 - 27237546 - SEIS MESES - RP: 1337)
(NRO_CONTRATO: 142 - 15/03/2024 - DOC_CONTRATISTA: 23049089 - 19560876 - SEIS MESES - RP: 1334)
(NRO_CONTRATO: 143 - 15/03/2024 - DOC_CONTRATISTA: 73073305 - 13481916 - SEIS (06) MESES - RP: 1313)
(NRO_CONTRATO: 144 - 15/03/2024 - DOC_CONTRATISTA: 1102870708 - 19560876 - SEIS (06) MESES - RP: 1314)
(NRO_CONTRATO: 146 - 15/03/2024 - DOC_CONTRATISTA: 18778230 - 27237546 - SEIS (06) MESES - RP: 1353)
(NRO_CONTRATO: 168 - 18/03/2024 - DOC_CONTRATISTA: 1102803574 - 27237546 - SEIS MESES - RP: 1381)
(NRO_CONTRATO: 174 - 18/03/2024 - DOC_CONTRATISTA: 1100400319 - 19560876 - SEIS MESES - RP: 1367)
(NRO_CONTRATO: 177 - 18/03/2024 - DOC_CONTRATISTA: 1101812919 - 19560876 - SEIS MESES - RP: 1364)
(NRO_CONTRATO: 185 - 20/03/2024 - DOC_CONTRATISTA: 1129576004 - 27237546 - SEIS MESES - RP: 1383)
(NRO_CONTRATO: 191 - 21/03/2024 - DOC_CONTRATISTA: 1067961658 - 19560876 - SEIS MESES - RP: 1586)
(NRO_CONTRATO: 192 - 21/03/2024 - DOC_CONTRATISTA: 64569339 - 27237546 - SEIS MESES - RP: 1593)
(NRO_CONTRATO: 195 - 22/03/2024 - DOC_CONTRATISTA: 64573717 - 19560876 - SEIS (6) MESES - RP: 1646)
(NRO_CONTRATO: 215 - 22/03/2024 - DOC_CONTRATISTA: 1102874863 - 19560876 - SEIS (6) MESES - RP: 1703)
(NRO_CONTRATO: 219 - 4/04/2024 - DOC_CONTRATISTA: 92260635 - 19560876 - SEIS MESES - RP: 1693)
(NRO_CONTRATO: 225 - 2/04/2024 - DOC_CONTRATISTA: 1007335503 - 19560876 - SEIS (6) MESES - RP: 1690)
(NRO_CONTRATO: 236 - 5/04/2024 - DOC_CONTRATISTA: 92539207 - 19560876 - SEIS MESES - RP: 1726)
(NRO_CONTRATO: 237 - 5/04/2024 - DOC_CONTRATISTA: 1067404480 - 27237546 - SEIS (6) MESES - RP: 1725)
(NRO_CONTRATO: 241 - 9/04/2024 - DOC_CONTRATISTA: 1102851186 - 19560876 - SEIS MESES - RP: 1742)
(NRO_CONTRATO: 245 - 9/04/2024 - DOC_CONTRATISTA: 1082850478 - 19560876 - SEIS (06) MESES - RP: 1793)
(NRO_CONTRATO: 247 - 8/04/2024 - DOC_CONTRATISTA: 1007641389 - 19560876 - SEIS (06) MESES - RP: 1808)
(NRO_CONTRATO: 254 - 12/04/2024 - DOC_CONTRATISTA: 1102849747 - 19560876 - SEIS MESES - RP: 1812)
(NRO_CONTRATO: 258 - 11/04/2024 - DOC_CONTRATISTA: 1102578850 - 27237546 - SEIS (06) MESES - RP: 1829)
(NRO_CONTRATO: 273 - 16/04/2024 - DOC_CONTRATISTA: 1140884760 - 19560876 - SEIS MESES - RP: 1837)
(NRO_CONTRATO: 275 - 17/04/2024 - DOC_CONTRATISTA: 9132824 - 19560876 - SEIS (6) MESES - RP: 1869)
(NRO_CONTRATO: 281 - 17/04/2024 - DOC_CONTRATISTA: 1102828997 - 19560876 - SEIS MESES - RP: 1878)
(NRO_CONTRATO: 283 - 17/04/2024 - DOC_CONTRATISTA: 1100546418 - 19560876 - SEIS MESES - RP: 1867)
(NRO_CONTRATO: 284 - 19/04/2024 - DOC_CONTRATISTA: 1064981461 - 27237546 - SEIS (6) MESES - RP: 1890)
(NRO_CONTRATO: 293 - 22/04/2024 - DOC_CONTRATISTA: 1104017554 - 19560876 - SEIS MESES - RP: 2006)
(NRO_CONTRATO: 295 - 23/04/2024 - DOC_CONTRATISTA: 1101815733 - 27237546 - SEIS MESES - RP: 1947)
(NRO_CONTRATO: 297 - 24/04/2024 - DOC_CONTRATISTA: 1102232583 - 19560876 - SEIS MESES - RP: 2100)
(NRO_CONTRATO: 301 - 26/04/2024 - DOC_CONTRATISTA: 1052086796 - 19560876 - SEIS MESES - RP: 2281)
(NRO_CONTRATO: 303 - 30/04/2024 - DOC_CONTRATISTA: 1104411834 - 19560876 - SEIS MESES - RP: 2170)
(NRO_CONTRATO: 305 - 2/05/2024 - DOC_CONTRATISTA: 1096233424 - 19560876 - SEIS MESES - RP: 2181)
(NRO_CONTRATO: 307 - 6/05/2024 - DOC_CONTRATISTA: 1102835704 - 19560876 - SEIS MESES - RP: 2185)
(NRO_CONTRATO: 312 - 6/05/2024 - DOC_CONTRATISTA: 92530120 - 19560876 - SEIS MESES - RP: 2183)
(NRO_CONTRATO: 316 - 10/05/2024 - DOC_CONTRATISTA: 1102802137 - 19560876 - SEIS MESES - RP: 2526)
(NRO_CONTRATO: 320 - 10/05/2024 - DOC_CONTRATISTA: 1152709705 - 19560876 - SEIS MESES - RP: 2441)
(NRO_CONTRATO: 321 - 21/05/2024 - DOC_CONTRATISTA: 1140873465 - 19560876 - SEIS MESES - RP: 2528)
(NRO_CONTRATO: 324 - 20/05/2024 - DOC_CONTRATISTA: 1100396915 - 19560876 - SEIS MESES - RP: 2442)
(NRO_CONTRATO: 327 - 23/05/2024 - DOC_CONTRATISTA: 1066179349 - 19560876 - SEIS MESES - RP: 2522)
(NRO_CONTRATO: 338 - 29/05/2024 - DOC_CONTRATISTA: 1102827223 - 19560876 - SEIS MESES - RP: 2668)
(NRO_CONTRATO: 342 - 31/05/2024 - DOC_CONTRATISTA: 32930597 - 19560876 - SEIS MESES - RP: 2880)
(NRO_CONTRATO: 343 - 31/05/2024 - DOC_CONTRATISTA: 1102808999 - 19560876 - SEIS MESES - RP: 2805)</t>
  </si>
  <si>
    <t>(328, 29/02/2024)
(330, 29/02/2024)</t>
  </si>
  <si>
    <t>(2496, 23/05/2024) | (2823, 11/06/2024) | (3253, 28/06/2024) | (5051, 25/09/2024)</t>
  </si>
  <si>
    <t>CONTRATO MINIMA CUANTIA SALUD 3, ADICION MINIMA CUANTIA SALUD 4, CONTRATO MINIMA CUANTIA SALUD 9, SEL. ABREV MENOR CUANTIA SALUD 5</t>
  </si>
  <si>
    <t>(7074, 27/09/2024) | (7097, 27/09/2024) | (7232, 1/10/2024) | (7327, 3/10/2024) | (8477, 2/11/2024) | (9086, 21/11/2024) | (9164, 25/11/2024) | (10072, 11/12/2024) | (10134, 12/12/2024) | (10436, 18/12/2024) | (10941, 24/12/2024) | (11688, 31/12/2024)</t>
  </si>
  <si>
    <t>CONTRATO MINIMA CUANTIA SALUD, SEL. ABREV MENOR CUANTIA SALUD, ADICION MINIMA CUANTIA SALUD</t>
  </si>
  <si>
    <t>(NRO_CONTRATO: 3 - 15/05/2024 - DOC_CONTRATISTA: 830006177 - 50000000 - RP: 2496)</t>
  </si>
  <si>
    <t>14106</t>
  </si>
  <si>
    <t>(326, 29/02/2024)</t>
  </si>
  <si>
    <t>(2885, 14/06/2024)</t>
  </si>
  <si>
    <t>SEL. ABREV MENOR CUANTIA SALUD 1</t>
  </si>
  <si>
    <t>(5943, 23/08/2024)</t>
  </si>
  <si>
    <t>14025</t>
  </si>
  <si>
    <t>(5943, 23/08/2024) | (8026, 22/10/2024) | (8746, 8/11/2024)</t>
  </si>
  <si>
    <t>(327, 29/02/2024)</t>
  </si>
  <si>
    <t>(3898, 1/08/2024) | (6813, 2/12/2024)</t>
  </si>
  <si>
    <t>SEL. ABREV MENOR CUANTIA SALUD 2, CONTRATO MINIMA CUANTIA SALUD 14</t>
  </si>
  <si>
    <t>(7073, 27/09/2024) | (8414, 31/10/2024) | (9844, 9/12/2024) | (11440, 29/12/2024) | (11768, 31/12/2024)</t>
  </si>
  <si>
    <t>SEL. ABREV MENOR CUANTIA SALUD, CONTRATO MINIMA CUANTIA SALUD</t>
  </si>
  <si>
    <t>15018</t>
  </si>
  <si>
    <t xml:space="preserve">Actualización De Los Costos De Prestación De Servicios Personales Vigencia 2025 A Funcionarios Docentes Directivos Docentes Y Administrativos Del Sector Educativo Oficial En El Departamento De  Sucre </t>
  </si>
  <si>
    <t>(21, 16/01/2025)
(25, 16/01/2025)
(56, 24/01/2025)
(57, 24/01/2025)
(58, 24/01/2025)
(59, 24/01/2025)
(62, 24/01/2025)
(65, 27/01/2025)
(66, 27/01/2025)
(99, 29/01/2025)
(208, 7/02/2025)
(214, 10/02/2025)
(215, 10/02/2025)
(225, 13/02/2025)
(292, 3/03/2025)
(361, 21/03/2025)
(362, 21/03/2025)
(363, 21/03/2025)
(364, 21/03/2025)
(369, 26/03/2025)
(424, 1/04/2025)
(425, 1/04/2025)
(445, 8/04/2025)
(446, 8/04/2025)
(447, 8/04/2025)
(489, 25/04/2025)
(507, 29/04/2025)
(508, 29/04/2025)
(641, 29/05/2025)
(650, 30/05/2025)
(681, 30/05/2025)
(705, 11/06/2025)
(706, 11/06/2025)
(707, 11/06/2025)
(708, 11/06/2025)
(747, 26/06/2025)
(817, 7/07/2025)
(818, 7/07/2025)
(819, 7/07/2025)
(820, 7/07/2025)
(821, 7/07/2025)
(822, 7/07/2025)
(823, 7/07/2025)
(824, 7/07/2025)
(825, 7/07/2025)
(884, 28/07/2025)
(930, 6/08/2025)
(1135, 26/08/2025)
(1221, 11/09/2025)
(1222, 11/09/2025)
(1223, 11/09/2025)
(1224, 11/09/2025)
(1225, 11/09/2025)
(1226, 11/09/2025)
(1227, 11/09/2025)
(1228, 11/09/2025)
(1276, 26/09/2025)
(1297, 30/09/2025)
(1298, 30/09/2025)
(1299, 30/09/2025)
(1329, 7/10/2025)
(1404, 28/10/2025)
(1581, 25/11/2025)
(1610, 28/11/2025)
(1644, 11/12/2025)
(1678, 23/12/2025)
(1699, 30/12/2025)</t>
  </si>
  <si>
    <t>(14, 16/01/2025) | (26, 17/01/2025) | (88, 27/01/2025) | (89, 27/01/2025) | (94, 27/01/2025) | (107, 28/01/2025) | (128, 29/01/2025) | (294, 5/02/2025) | (295, 5/02/2025) | (369, 7/02/2025) | (370, 7/02/2025) | (371, 7/02/2025) | (372, 7/02/2025) | (491, 13/02/2025) | (702, 20/02/2025) | (703, 20/02/2025) | (806, 25/02/2025) | (951, 3/03/2025) | (1410, 26/03/2025) | (1520, 27/03/2025) | (1522, 27/03/2025) | (1665, 1/04/2025) | (1850, 10/04/2025) | (1857, 10/04/2025) | (1919, 22/04/2025) | (1920, 22/04/2025) | (2002, 24/04/2025) | (2020, 25/04/2025) | (2196, 2/05/2025) | (2342, 8/05/2025) | (2562, 20/05/2025) | (2778, 29/05/2025) | (3042, 11/06/2025) | (3217, 24/06/2025) | (3273, 25/06/2025) | (3274, 26/06/2025) | (3536, 7/07/2025) | (3537, 7/07/2025) | (3538, 7/07/2025) | (3650, 16/07/2025) | (3651, 16/07/2025) | (3652, 16/07/2025) | (3653, 16/07/2025) | (3654, 16/07/2025) | (3655, 16/07/2025) | (3656, 16/07/2025) | (3659, 16/07/2025) | (3660, 16/07/2025) | (3839, 28/07/2025) | (4157, 6/08/2025) | (4634, 26/08/2025) | (5082, 12/09/2025) | (5318, 18/09/2025) | (5373, 19/09/2025) | (5648, 26/09/2025) | (5757, 30/09/2025) | (5758, 30/09/2025) | (5795, 30/09/2025) | (5796, 30/09/2025) | (5797, 30/09/2025) | (6055, 8/10/2025) | (6056, 8/10/2025) | (6059, 8/10/2025) | (6217, 17/10/2025) | (6385, 28/10/2025) | (7021, 25/11/2025) | (7182, 28/11/2025) | (7356, 18/12/2025) | (7410, 23/12/2025) | (7515, 31/12/2025)</t>
  </si>
  <si>
    <t>NOMINA, RESOLUCIONES, ORDEN PAGO</t>
  </si>
  <si>
    <t>(7, 16/01/2025) | (44, 22/01/2025) | (65, 28/01/2025) | (66, 28/01/2025) | (69, 28/01/2025) | (79, 29/01/2025) | (115, 30/01/2025) | (233, 7/02/2025) | (234, 7/02/2025) | (276, 10/02/2025) | (278, 10/02/2025) | (279, 10/02/2025) | (280, 10/02/2025) | (315, 13/02/2025) | (492, 3/03/2025) | (493, 3/03/2025) | (500, 3/03/2025) | (502, 3/03/2025) | (1032, 26/03/2025) | (1187, 29/03/2025) | (1188, 29/03/2025) | (1325, 2/04/2025) | (1708, 11/04/2025) | (1711, 11/04/2025) | (1899, 23/04/2025) | (1901, 23/04/2025) | (2137, 28/04/2025) | (2145, 28/04/2025) | (2365, 5/05/2025) | (2666, 9/05/2025) | (3225, 22/05/2025) | (3520, 30/05/2025) | (4509, 25/06/2025) | (4636, 26/06/2025) | (4706, 27/06/2025) | (5182, 9/07/2025) | (5184, 9/07/2025) | (5187, 9/07/2025) | (5307, 14/07/2025) | (5439, 17/07/2025) | (5442, 17/07/2025) | (5447, 17/07/2025) | (5453, 17/07/2025) | (5455, 17/07/2025) | (5458, 17/07/2025) | (5459, 17/07/2025) | (5499, 18/07/2025) | (5500, 18/07/2025) | (5851, 28/07/2025) | (6346, 8/08/2025) | (7069, 27/08/2025) | (7712, 12/09/2025) | (7860, 18/09/2025) | (7906, 19/09/2025) | (8063, 29/09/2025) | (8277, 2/10/2025) | (8278, 2/10/2025) | (8514, 14/10/2025) | (8516, 14/10/2025) | (8707, 30/09/2025) | (8708, 30/09/2025) | (8709, 30/09/2025) | (8713, 20/10/2025) | (8715, 20/10/2025) | (9184, 29/10/2025) | (10610, 26/11/2025) | (11726, 18/12/2025) | (12360, 24/12/2025) | (13254, 28/11/2025) | (13257, 31/12/2025)</t>
  </si>
  <si>
    <t>15009</t>
  </si>
  <si>
    <t>(61, 24/01/2025)
(438, 4/04/2025)
(866, 18/07/2025)
(1214, 9/09/2025)
(1331, 8/10/2025)</t>
  </si>
  <si>
    <t>(442, 11/02/2025) | (443, 11/02/2025) | (444, 11/02/2025) | (445, 11/02/2025) | (446, 11/02/2025) | (447, 11/02/2025) | (448, 11/02/2025) | (449, 11/02/2025) | (450, 11/02/2025) | (492, 13/02/2025) | (493, 13/02/2025) | (494, 13/02/2025) | (545, 14/02/2025) | (546, 14/02/2025) | (547, 14/02/2025) | (548, 14/02/2025) | (549, 14/02/2025) | (550, 14/02/2025) | (582, 17/02/2025) | (584, 17/02/2025) | (586, 17/02/2025) | (588, 17/02/2025) | (589, 17/02/2025) | (590, 17/02/2025) | (592, 17/02/2025) | (593, 17/02/2025) | (595, 17/02/2025) | (597, 17/02/2025) | (598, 17/02/2025) | (638, 19/02/2025) | (701, 20/02/2025) | (761, 24/02/2025) | (762, 24/02/2025) | (763, 24/02/2025) | (764, 24/02/2025) | (765, 24/02/2025) | (766, 24/02/2025) | (767, 24/02/2025) | (768, 24/02/2025) | (769, 24/02/2025) | (770, 24/02/2025) | (771, 24/02/2025) | (772, 24/02/2025) | (773, 24/02/2025) | (774, 24/02/2025) | (783, 25/02/2025) | (784, 25/02/2025) | (785, 25/02/2025) | (787, 25/02/2025) | (791, 25/02/2025) | (792, 25/02/2025) | (795, 25/02/2025) | (993, 3/03/2025) | (998, 3/03/2025) | (1000, 3/03/2025) | (1001, 3/03/2025) | (1002, 3/03/2025) | (1181, 11/03/2025) | (1182, 11/03/2025) | (1183, 11/03/2025) | (1184, 11/03/2025) | (1192, 12/03/2025) | (1193, 12/03/2025) | (1194, 12/03/2025) | (1195, 12/03/2025) | (1196, 12/03/2025) | (1197, 12/03/2025) | (1198, 12/03/2025) | (1278, 17/03/2025) | (1279, 18/03/2025) | (1280, 18/03/2025) | (1281, 18/03/2025) | (1282, 18/03/2025) | (1284, 18/03/2025) | (1336, 20/03/2025) | (1337, 20/03/2025) | (1338, 20/03/2025) | (1339, 20/03/2025) | (1340, 20/03/2025) | (1401, 25/03/2025) | (1402, 25/03/2025) | (1403, 25/03/2025) | (1404, 25/03/2025) | (1405, 25/03/2025) | (1406, 25/03/2025) | (1407, 25/03/2025) | (1408, 25/03/2025) | (1409, 25/03/2025) | (1491, 27/03/2025) | (1492, 27/03/2025) | (1493, 27/03/2025) | (1666, 1/04/2025) | (1667, 1/04/2025) | (1668, 1/04/2025) | (1669, 1/04/2025) | (1670, 1/04/2025) | (1697, 2/04/2025) | (1698, 2/04/2025) | (1700, 2/04/2025) | (1701, 2/04/2025) | (1702, 2/04/2025) | (1703, 2/04/2025) | (1704, 2/04/2025) | (1705, 2/04/2025) | (1706, 2/04/2025) | (1715, 3/04/2025) | (1716, 3/04/2025) | (1717, 3/04/2025) | (1786, 8/04/2025) | (1787, 8/04/2025) | (1832, 9/04/2025) | (1833, 9/04/2025) | (1834, 9/04/2025) | (1882, 11/04/2025) | (1883, 11/04/2025) | (1884, 11/04/2025) | (1885, 11/04/2025) | (1886, 11/04/2025) | (1887, 11/04/2025) | (1888, 11/04/2025) | (1889, 11/04/2025) | (1890, 11/04/2025) | (1891, 11/04/2025) | (1892, 11/04/2025) | (1900, 21/04/2025) | (1901, 21/04/2025) | (1902, 21/04/2025) | (1921, 22/04/2025) | (1933, 22/04/2025) | (1935, 22/04/2025) | (2024, 25/04/2025) | (2026, 25/04/2025) | (2027, 25/04/2025) | (2028, 27/04/2025) | (2029, 25/04/2025) | (2030, 25/04/2025) | (2031, 25/04/2025) | (2032, 25/04/2025) | (2033, 25/04/2025) | (2034, 25/04/2025) | (2143, 29/04/2025) | (2144, 29/04/2025) | (2145, 29/04/2025) | (2146, 29/04/2025) | (2147, 29/04/2025) | (2148, 29/04/2025) | (2151, 29/04/2025) | (2152, 29/04/2025) | (2160, 30/04/2025) | (2161, 30/04/2025) | (2162, 30/04/2025) | (2163, 30/04/2025) | (2164, 30/04/2025) | (2165, 30/04/2025) | (2166, 30/04/2025) | (2167, 30/04/2025) | (2168, 30/04/2025) | (2169, 30/04/2025) | (2170, 30/04/2025) | (2291, 6/05/2025) | (2294, 6/05/2025) | (2296, 6/05/2025) | (2348, 8/05/2025) | (2352, 8/05/2025) | (2371, 9/05/2025) | (2372, 9/05/2025) | (2373, 9/05/2025) | (2395, 12/05/2025) | (2409, 13/05/2025) | (2410, 13/05/2025) | (2411, 13/05/2025) | (2413, 13/05/2025) | (2415, 13/05/2025) | (2416, 13/05/2025) | (2418, 13/05/2025) | (2419, 13/05/2025) | (2420, 13/05/2025) | (2443, 14/05/2025) | (2445, 14/05/2025) | (2463, 14/05/2025) | (2464, 14/05/2025) | (2465, 14/05/2025) | (2466, 14/05/2025) | (2467, 14/05/2025) | (2468, 14/05/2025) | (2469, 14/05/2025) | (2470, 14/05/2025) | (2471, 14/05/2025) | (2472, 14/05/2025) | (2473, 14/05/2025) | (2516, 16/05/2025) | (2517, 16/05/2025) | (2518, 16/05/2025) | (2519, 16/05/2025) | (2520, 16/05/2025) | (2532, 19/05/2025) | (2533, 19/05/2025) | (2555, 20/05/2025) | (2556, 20/05/2025) | (2559, 20/05/2025) | (2561, 20/05/2025) | (2662, 23/05/2025) | (2663, 23/05/2025) | (2664, 23/05/2025) | (2694, 27/05/2025) | (2695, 27/05/2025) | (2696, 27/05/2025) | (2697, 27/05/2025) | (2843, 30/05/2025) | (2844, 30/05/2025) | (2845, 30/05/2025) | (2846, 30/05/2025) | (2847, 30/05/2025) | (2848, 30/05/2025) | (2849, 30/05/2025) | (2850, 30/05/2025) | (2863, 30/05/2025) | (2864, 30/05/2025) | (2890, 4/06/2025) | (2891, 4/06/2025) | (2892, 4/06/2025) | (2893, 4/06/2025) | (2894, 4/06/2025) | (2895, 4/06/2025) | (2896, 4/06/2025) | (2897, 4/06/2025) | (2904, 5/06/2025) | (2905, 5/06/2025) | (2911, 5/06/2025) | (2912, 5/06/2025) | (2913, 5/06/2025) | (2914, 5/06/2025) | (2916, 5/06/2025) | (2917, 5/06/2025) | (2919, 5/06/2025) | (2920, 5/06/2025) | (2921, 5/06/2025) | (2923, 5/06/2025) | (2925, 5/06/2025) | (2926, 5/06/2025) | (2927, 5/06/2025) | (2929, 5/06/2025) | (2930, 5/06/2025) | (2931, 5/06/2025) | (2932, 5/06/2025) | (2933, 5/06/2025) | (2934, 5/06/2025) | (2935, 5/06/2025) | (2943, 6/06/2025) | (2944, 6/06/2025) | (2964, 6/06/2025) | (2969, 9/06/2025) | (2972, 9/06/2025) | (2973, 9/06/2025) | (2974, 9/06/2025) | (2975, 9/06/2025) | (2976, 9/06/2025) | (2977, 9/06/2025) | (2978, 9/06/2025) | (2979, 9/06/2025) | (2980, 9/06/2025) | (3055, 12/06/2025) | (3056, 12/06/2025) | (3057, 12/06/2025) | (3058, 12/06/2025) | (3091, 16/06/2025) | (3092, 16/06/2025) | (3093, 16/06/2025) | (3094, 16/06/2025) | (3095, 17/06/2025) | (3096, 17/06/2025) | (3097, 17/06/2025) | (3098, 17/06/2025) | (3099, 17/06/2025) | (3100, 17/06/2025) | (3132, 17/06/2025) | (3141, 18/06/2025) | (3142, 18/06/2025) | (3162, 20/06/2025) | (3185, 20/06/2025) | (3187, 20/06/2025) | (3533, 7/07/2025) | (3535, 7/07/2025) | (3720, 18/07/2025) | (3735, 21/07/2025) | (3737, 21/07/2025) | (3738, 21/07/2025) | (3739, 21/07/2025) | (3756, 22/07/2025) | (3757, 22/07/2025) | (3769, 23/07/2025) | (3770, 23/07/2025) | (3771, 23/07/2025) | (3772, 23/07/2025) | (3773, 23/07/2025) | (3774, 23/07/2025) | (3842, 28/07/2025) | (3843, 28/07/2025) | (3948, 30/07/2025) | (3950, 30/07/2025) | (3951, 30/07/2025) | (3953, 30/07/2025) | (3954, 30/07/2025) | (3955, 30/07/2025) | (3957, 30/07/2025) | (3958, 30/07/2025) | (3961, 30/07/2025) | (3963, 30/07/2025) | (3966, 30/07/2025) | (4004, 30/07/2025) | (4006, 30/07/2025) | (4007, 30/07/2025) | (4008, 30/07/2025) | (4074, 1/08/2025) | (4088, 1/08/2025) | (4089, 1/08/2025) | (4090, 1/08/2025) | (4091, 1/08/2025) | (4092, 1/08/2025) | (4093, 1/08/2025) | (4094, 1/08/2025) | (4095, 1/08/2025) | (4096, 1/08/2025) | (4097, 1/08/2025) | (4098, 1/08/2025) | (4110, 4/08/2025) | (4112, 4/08/2025) | (4300, 13/08/2025) | (4301, 13/08/2025) | (4302, 13/08/2025) | (4303, 13/08/2025) | (4391, 15/08/2025) | (4393, 15/08/2025) | (4435, 19/08/2025) | (4436, 19/08/2025) | (4437, 19/08/2025) | (4439, 19/08/2025) | (4440, 19/08/2025) | (4441, 19/08/2025) | (4442, 19/08/2025) | (4444, 19/08/2025) | (4445, 19/08/2025) | (4446, 19/08/2025) | (4447, 19/08/2025) | (4449, 19/08/2025) | (4623, 25/08/2025) | (4624, 25/08/2025) | (4625, 25/08/2025) | (4626, 25/08/2025) | (4627, 25/08/2025) | (4646, 26/08/2025) | (4676, 27/08/2025) | (4678, 27/08/2025) | (4711, 27/08/2025) | (4713, 27/08/2025) | (4714, 27/08/2025) | (4748, 28/08/2025) | (4749, 28/08/2025) | (4750, 28/08/2025) | (4754, 28/08/2025) | (4782, 1/09/2025) | (4783, 1/09/2025) | (4849, 2/09/2025) | (4851, 2/09/2025) | (4852, 2/09/2025) | (4854, 2/09/2025) | (4857, 2/09/2025) | (4859, 2/09/2025) | (4990, 8/09/2025) | (5024, 10/09/2025) | (5174, 15/09/2025) | (5208, 16/09/2025) | (5209, 16/09/2025) | (5250, 17/09/2025) | (5251, 17/09/2025) | (5252, 17/09/2025) | (5253, 17/09/2025) | (5254, 17/09/2025) | (5255, 17/09/2025) | (5300, 18/09/2025) | (5302, 18/09/2025) | (5308, 18/09/2025) | (5309, 18/09/2025) | (5312, 18/09/2025) | (5313, 18/09/2025) | (5315, 18/09/2025) | (5368, 19/09/2025) | (5369, 19/09/2025) | (5370, 19/09/2025) | (5371, 19/09/2025) | (5372, 19/09/2025) | (5505, 23/09/2025) | (5506, 23/09/2025) | (5579, 24/09/2025) | (5585, 24/09/2025) | (5589, 24/09/2025) | (5593, 24/09/2025) | (5598, 24/09/2025) | (5599, 24/09/2025) | (5600, 24/09/2025) | (5601, 24/09/2025) | (5602, 24/09/2025) | (5603, 24/09/2025) | (5604, 24/09/2025) | (5720, 29/09/2025) | (5753, 30/09/2025) | (5798, 30/09/2025) | (5811, 1/10/2025) | (5814, 1/10/2025) | (5815, 1/10/2025) | (5816, 1/10/2025) | (5883, 1/10/2025) | (5884, 1/10/2025) | (5933, 2/10/2025) | (5934, 2/10/2025) | (5940, 2/10/2025) | (5941, 2/10/2025) | (5942, 2/10/2025) | (6001, 6/10/2025) | (6002, 6/10/2025) | (6004, 6/10/2025) | (6022, 7/10/2025) | (6023, 7/10/2025) | (6024, 7/10/2025) | (6026, 7/10/2025) | (6027, 7/10/2025) | (6028, 7/10/2025) | (6029, 7/10/2025) | (6032, 7/10/2025) | (6033, 7/10/2025) | (6034, 7/10/2025) | (6095, 9/10/2025) | (6096, 9/10/2025) | (6097, 9/10/2025) | (6098, 9/10/2025) | (6367, 28/10/2025) | (6370, 28/10/2025) | (6373, 28/10/2025) | (6375, 28/10/2025) | (6377, 28/10/2025) | (6379, 28/10/2025) | (6508, 30/10/2025) | (6509, 30/10/2025) | (6510, 30/10/2025) | (6511, 30/10/2025) | (6512, 30/10/2025) | (6513, 30/10/2025) | (6514, 30/10/2025) | (6515, 30/10/2025) | (6516, 30/10/2025) | (6517, 30/10/2025) | (6518, 30/10/2025) | (6519, 30/10/2025) | (6520, 30/10/2025) | (6521, 30/10/2025) | (6522, 30/10/2025) | (6523, 30/10/2025) | (6612, 4/11/2025) | (6613, 4/11/2025) | (6698, 7/11/2025) | (6699, 7/11/2025) | (6700, 7/11/2025) | (6701, 7/11/2025) | (6702, 7/11/2025) | (6703, 7/11/2025) | (6704, 6/11/2025) | (6705, 6/11/2025) | (6706, 6/11/2025) | (6707, 6/11/2025) | (6848, 18/11/2025) | (6916, 21/11/2025) | (6917, 21/11/2025) | (7097, 27/11/2025) | (7098, 27/11/2025) | (7099, 27/11/2025) | (7100, 27/11/2025) | (7101, 27/11/2025) | (7102, 27/11/2025) | (7103, 27/11/2025) | (7105, 27/11/2025) | (7107, 27/11/2025) | (7108, 27/11/2025) | (7109, 27/11/2025) | (7110, 27/11/2025) | (7112, 27/11/2025) | (7114, 27/11/2025) | (7115, 27/11/2025) | (7117, 27/11/2025) | (7118, 27/11/2025) | (7119, 27/11/2025) | (7120, 27/11/2025) | (7121, 27/11/2025) | (7122, 27/11/2025) | (7123, 27/11/2025) | (7219, 2/12/2025) | (7220, 2/12/2025) | (7230, 3/12/2025) | (7231, 3/12/2025) | (7232, 3/12/2025) | (7233, 3/12/2025) | (7234, 3/12/2025) | (7235, 3/12/2025) | (7236, 3/12/2025) | (7237, 3/12/2025) | (7276, 5/12/2025)</t>
  </si>
  <si>
    <t>ORDEN PAGO, RESOLUCIONES, NOMINA, CONTRATO ADICIONAL MINIMA CUAN 3, TRANSFERENCIA</t>
  </si>
  <si>
    <t>(304, 12/02/2025) | (305, 12/02/2025) | (306, 12/02/2025) | (307, 12/02/2025) | (308, 12/02/2025) | (309, 12/02/2025) | (310, 12/02/2025) | (311, 12/02/2025) | (312, 12/02/2025) | (316, 13/02/2025) | (317, 13/02/2025) | (318, 13/02/2025) | (329, 14/02/2025) | (330, 14/02/2025) | (331, 14/02/2025) | (332, 14/02/2025) | (333, 14/02/2025) | (334, 14/02/2025) | (348, 18/02/2025) | (349, 18/02/2025) | (350, 18/02/2025) | (351, 18/02/2025) | (352, 18/02/2025) | (353, 18/02/2025) | (354, 18/02/2025) | (355, 18/02/2025) | (356, 18/02/2025) | (357, 18/02/2025) | (358, 18/02/2025) | (371, 20/02/2025) | (396, 21/02/2025) | (416, 25/02/2025) | (417, 25/02/2025) | (418, 25/02/2025) | (419, 25/02/2025) | (420, 25/02/2025) | (421, 25/02/2025) | (422, 25/02/2025) | (423, 25/02/2025) | (424, 25/02/2025) | (425, 25/02/2025) | (426, 25/02/2025) | (427, 25/02/2025) | (428, 25/02/2025) | (429, 25/02/2025) | (435, 26/02/2025) | (436, 26/02/2025) | (437, 26/02/2025) | (438, 26/02/2025) | (442, 26/02/2025) | (443, 26/02/2025) | (444, 26/02/2025) | (543, 3/03/2025) | (544, 3/03/2025) | (545, 3/03/2025) | (546, 3/03/2025) | (547, 3/03/2025) | (726, 13/03/2025) | (727, 13/03/2025) | (728, 13/03/2025) | (729, 13/03/2025) | (730, 13/03/2025) | (731, 13/03/2025) | (732, 13/03/2025) | (733, 13/03/2025) | (734, 13/03/2025) | (735, 13/03/2025) | (736, 13/03/2025) | (885, 19/03/2025) | (887, 19/03/2025) | (888, 19/03/2025) | (889, 19/03/2025) | (892, 19/03/2025) | (950, 21/03/2025) | (951, 21/03/2025) | (952, 21/03/2025) | (953, 21/03/2025) | (954, 21/03/2025) | (975, 21/03/2025) | (1039, 26/03/2025) | (1040, 26/03/2025) | (1048, 26/03/2025) | (1049, 26/03/2025) | (1050, 26/03/2025) | (1051, 26/03/2025) | (1052, 26/03/2025) | (1053, 26/03/2025) | (1054, 26/03/2025) | (1113, 28/03/2025) | (1114, 28/03/2025) | (1115, 28/03/2025) | (1358, 3/04/2025) | (1359, 3/04/2025) | (1360, 3/04/2025) | (1361, 3/04/2025) | (1362, 3/04/2025) | (1389, 4/04/2025) | (1390, 4/04/2025) | (1391, 4/04/2025) | (1392, 4/04/2025) | (1393, 4/04/2025) | (1394, 4/04/2025) | (1395, 4/04/2025) | (1396, 4/04/2025) | (1397, 4/04/2025) | (1399, 4/04/2025) | (1400, 4/04/2025) | (1401, 4/04/2025) | (1554, 8/04/2025) | (1555, 8/04/2025) | (1675, 10/04/2025) | (1677, 10/04/2025) | (1681, 10/04/2025) | (1772, 21/04/2025) | (1773, 21/04/2025) | (1774, 21/04/2025) | (1775, 21/04/2025) | (1776, 21/04/2025) | (1777, 21/04/2025) | (1779, 21/04/2025) | (1780, 21/04/2025) | (1781, 21/04/2025) | (1782, 21/04/2025) | (1784, 21/04/2025) | (1906, 23/04/2025) | (1907, 23/04/2025) | (1923, 24/04/2025) | (1961, 24/04/2025) | (1971, 24/04/2025) | (1972, 24/04/2025) | (2167, 28/04/2025) | (2169, 28/04/2025) | (2171, 28/04/2025) | (2172, 28/04/2025) | (2175, 28/04/2025) | (2177, 28/04/2025) | (2178, 28/04/2025) | (2179, 28/04/2025) | (2180, 28/04/2025) | (2181, 28/04/2025) | (2298, 30/04/2025) | (2301, 30/04/2025) | (2303, 30/04/2025) | (2304, 30/04/2025) | (2307, 30/04/2025) | (2309, 30/04/2025) | (2369, 5/05/2025) | (2370, 5/05/2025) | (2373, 5/05/2025) | (2374, 5/05/2025) | (2375, 5/05/2025) | (2376, 5/05/2025) | (2377, 5/05/2025) | (2378, 5/05/2025) | (2380, 5/05/2025) | (2381, 5/05/2025) | (2382, 5/05/2025) | (2387, 5/05/2025) | (2388, 5/05/2025) | (2514, 7/05/2025) | (2515, 7/05/2025) | (2535, 7/05/2025) | (2704, 9/05/2025) | (2705, 9/05/2025) | (2777, 12/05/2025) | (2778, 12/05/2025) | (2779, 12/05/2025) | (2898, 14/05/2025) | (2900, 14/05/2025) | (2901, 14/05/2025) | (2909, 14/05/2025) | (2910, 15/05/2025) | (2911, 15/05/2025) | (2912, 15/05/2025) | (2913, 15/05/2025) | (2914, 15/05/2025) | (2915, 15/05/2025) | (2957, 15/05/2025) | (2966, 15/05/2025) | (2967, 15/05/2025) | (2968, 15/05/2025) | (2975, 16/05/2025) | (2976, 16/05/2025) | (2977, 16/05/2025) | (2978, 16/05/2025) | (2979, 16/05/2025) | (2980, 16/05/2025) | (2991, 16/05/2025) | (2992, 16/05/2025) | (3077, 19/05/2025) | (3078, 19/05/2025) | (3081, 19/05/2025) | (3085, 19/05/2025) | (3086, 19/05/2025) | (3126, 20/05/2025) | (3128, 20/05/2025) | (3214, 21/05/2025) | (3216, 21/05/2025) | (3226, 22/05/2025) | (3227, 22/05/2025) | (3365, 26/05/2025) | (3366, 26/05/2025) | (3367, 26/05/2025) | (3496, 29/05/2025) | (3498, 29/05/2025) | (3500, 29/05/2025) | (3502, 29/05/2025) | (3617, 3/06/2025) | (3618, 3/06/2025) | (3619, 3/06/2025) | (3620, 3/06/2025) | (3621, 3/06/2025) | (3636, 4/06/2025) | (3638, 4/06/2025) | (3639, 4/06/2025) | (3640, 4/06/2025) | (3641, 4/06/2025) | (3805, 6/06/2025) | (3806, 6/06/2025) | (3807, 6/06/2025) | (3812, 6/06/2025) | (3813, 6/06/2025) | (3814, 6/06/2025) | (3818, 6/06/2025) | (3819, 6/06/2025) | (3820, 6/06/2025) | (3822, 6/06/2025) | (3823, 6/06/2025) | (3825, 6/06/2025) | (3828, 6/06/2025) | (3830, 6/06/2025) | (3831, 6/06/2025) | (3832, 6/06/2025) | (3833, 6/06/2025) | (3835, 6/06/2025) | (3838, 6/06/2025) | (3840, 6/06/2025) | (3868, 9/06/2025) | (3870, 9/06/2025) | (3872, 9/06/2025) | (3873, 9/06/2025) | (3875, 9/06/2025) | (3877, 9/06/2025) | (3879, 9/06/2025) | (3880, 9/06/2025) | (3884, 9/06/2025) | (3885, 9/06/2025) | (3906, 10/06/2025) | (3914, 10/06/2025) | (3916, 10/06/2025) | (3917, 10/06/2025) | (3923, 10/06/2025) | (3924, 10/06/2025) | (3925, 10/06/2025) | (3926, 10/06/2025) | (3927, 10/06/2025) | (3928, 10/06/2025) | (3929, 10/06/2025) | (3930, 10/06/2025) | (3931, 10/06/2025) | (4088, 13/06/2025) | (4089, 13/06/2025) | (4090, 13/06/2025) | (4091, 13/06/2025) | (4205, 17/06/2025) | (4207, 17/06/2025) | (4208, 17/06/2025) | (4210, 17/06/2025) | (4215, 17/06/2025) | (4216, 17/06/2025) | (4219, 17/06/2025) | (4220, 17/06/2025) | (4222, 17/06/2025) | (4223, 17/06/2025) | (4301, 19/06/2025) | (4302, 19/06/2025) | (4304, 19/06/2025) | (4405, 24/06/2025) | (4412, 24/06/2025) | (4413, 24/06/2025) | (5130, 8/07/2025) | (5131, 8/07/2025) | (5619, 22/07/2025) | (5649, 23/07/2025) | (5653, 23/07/2025) | (5654, 23/07/2025) | (5791, 25/07/2025) | (5792, 25/07/2025) | (5793, 25/07/2025) | (5800, 25/07/2025) | (5801, 25/07/2025) | (5808, 25/07/2025) | (5809, 25/07/2025) | (5811, 25/07/2025) | (5812, 25/07/2025) | (5866, 28/07/2025) | (5867, 28/07/2025) | (6038, 31/07/2025) | (6039, 31/07/2025) | (6040, 31/07/2025) | (6041, 31/07/2025) | (6042, 31/07/2025) | (6043, 31/07/2025) | (6044, 31/07/2025) | (6045, 31/07/2025) | (6046, 31/07/2025) | (6047, 31/07/2025) | (6048, 31/07/2025) | (6108, 1/08/2025) | (6109, 1/08/2025) | (6110, 1/08/2025) | (6111, 1/08/2025) | (6246, 5/08/2025) | (6247, 5/08/2025) | (6248, 5/08/2025) | (6249, 5/08/2025) | (6250, 5/08/2025) | (6251, 5/08/2025) | (6252, 5/08/2025) | (6253, 5/08/2025) | (6254, 5/08/2025) | (6255, 5/08/2025) | (6257, 5/08/2025) | (6258, 5/08/2025) | (6396, 11/08/2025) | (6397, 11/08/2025) | (6632, 14/08/2025) | (6634, 14/08/2025) | (6635, 14/08/2025) | (6637, 14/08/2025) | (6780, 20/08/2025) | (6781, 20/08/2025) | (6873, 20/08/2025) | (6875, 20/08/2025) | (6876, 20/08/2025) | (6877, 20/08/2025) | (6878, 20/08/2025) | (6879, 20/08/2025) | (6880, 20/08/2025) | (6918, 21/08/2025) | (6919, 21/08/2025) | (6920, 21/08/2025) | (6921, 21/08/2025) | (6922, 21/08/2025) | (7090, 27/08/2025) | (7102, 28/08/2025) | (7103, 28/08/2025) | (7104, 28/08/2025) | (7105, 28/08/2025) | (7106, 28/08/2025) | (7107, 28/08/2025) | (7117, 28/08/2025) | (7303, 1/09/2025) | (7304, 1/09/2025) | (7330, 2/09/2025) | (7331, 2/09/2025) | (7332, 2/09/2025) | (7338, 2/09/2025) | (7375, 3/09/2025) | (7376, 3/09/2025) | (7412, 3/09/2025) | (7421, 3/09/2025) | (7422, 3/09/2025) | (7430, 3/09/2025) | (7437, 3/09/2025) | (7441, 3/09/2025) | (7442, 3/09/2025) | (7637, 11/09/2025) | (7638, 11/09/2025) | (7748, 17/09/2025) | (7820, 19/09/2025) | (7821, 19/09/2025) | (7822, 19/09/2025) | (7823, 19/09/2025) | (7824, 19/09/2025) | (7825, 19/09/2025) | (7826, 19/09/2025) | (7827, 19/09/2025) | (7853, 19/09/2025) | (7854, 19/09/2025) | (7855, 19/09/2025) | (7856, 19/09/2025) | (7857, 19/09/2025) | (7858, 19/09/2025) | (7859, 19/09/2025) | (7868, 22/09/2025) | (7869, 22/09/2025) | (7870, 22/09/2025) | (7871, 22/09/2025) | (7872, 22/09/2025) | (7939, 24/09/2025) | (7940, 24/09/2025) | (8069, 29/09/2025) | (8070, 29/09/2025) | (8071, 29/09/2025) | (8073, 29/09/2025) | (8074, 29/09/2025) | (8075, 29/09/2025) | (8077, 29/09/2025) | (8082, 29/09/2025) | (8083, 29/09/2025) | (8084, 29/09/2025) | (8085, 29/09/2025) | (8281, 2/10/2025) | (8282, 2/10/2025) | (8309, 3/10/2025) | (8310, 3/10/2025) | (8311, 3/10/2025) | (8312, 3/10/2025) | (8316, 3/10/2025) | (8317, 3/10/2025) | (8323, 3/10/2025) | (8324, 3/10/2025) | (8329, 3/10/2025) | (8330, 3/10/2025) | (8331, 3/10/2025) | (8389, 7/10/2025) | (8419, 9/10/2025) | (8421, 9/10/2025) | (8423, 9/10/2025) | (8426, 9/10/2025) | (8429, 9/10/2025) | (8463, 10/10/2025) | (8482, 10/10/2025) | (8486, 10/10/2025) | (8487, 10/10/2025) | (8488, 10/10/2025) | (8490, 10/10/2025) | (8491, 10/10/2025) | (8528, 14/10/2025) | (8530, 14/10/2025) | (8531, 14/10/2025) | (8532, 14/10/2025) | (9223, 29/10/2025) | (9224, 29/10/2025) | (9225, 29/10/2025) | (9229, 30/10/2025) | (9230, 30/10/2025) | (9231, 30/10/2025) | (9341, 4/11/2025) | (9343, 4/11/2025) | (9344, 4/11/2025) | (9345, 4/11/2025) | (9346, 4/11/2025) | (9347, 4/11/2025) | (9349, 4/11/2025) | (9351, 4/11/2025) | (9353, 4/11/2025) | (9355, 4/11/2025) | (9469, 5/11/2025) | (9472, 5/11/2025) | (9473, 5/11/2025) | (9474, 5/11/2025) | (9475, 5/11/2025) | (9477, 5/11/2025) | (9550, 5/11/2025) | (9559, 5/11/2025) | (9833, 2/10/2025) | (9834, 10/11/2025) | (9836, 10/11/2025) | (9838, 10/11/2025) | (9839, 10/11/2025) | (9842, 10/11/2025) | (9843, 10/11/2025) | (10038, 13/11/2025) | (10039, 13/11/2025) | (10040, 13/11/2025) | (10041, 13/11/2025) | (10310, 20/11/2025) | (10651, 27/11/2025) | (10656, 27/11/2025) | (10797, 28/11/2025) | (10798, 28/11/2025) | (10800, 28/11/2025) | (10801, 28/11/2025) | (10803, 28/11/2025) | (10805, 28/11/2025) | (10807, 28/11/2025) | (10809, 28/11/2025) | (10810, 28/11/2025) | (10811, 28/11/2025) | (10813, 28/11/2025) | (10815, 28/11/2025) | (10820, 28/11/2025) | (10821, 28/11/2025) | (10822, 28/11/2025) | (10823, 28/11/2025) | (10824, 28/11/2025) | (10825, 28/11/2025) | (10826, 28/11/2025) | (10827, 28/11/2025) | (10828, 28/11/2025) | (10829, 28/11/2025) | (11018, 3/12/2025) | (11019, 3/12/2025) | (11509, 16/12/2025) | (12664, 29/12/2025) | (12666, 29/12/2025) | (12667, 29/12/2025) | (12669, 29/12/2025) | (12671, 29/12/2025) | (12672, 29/12/2025) | (12673, 29/12/2025) | (12674, 29/12/2025)</t>
  </si>
  <si>
    <t>ORDEN PAGO, RESOLUCIONES, NOMINA, TRANSFERENCIA</t>
  </si>
  <si>
    <t>(NRO_CONTRATO: 3 - 14/05/2025 - DOC_CONTRATISTA: 892200231 - 45000000 - UN MES - RP: 2443)</t>
  </si>
  <si>
    <t>14998</t>
  </si>
  <si>
    <t>(99, 29/01/2025)
(100, 29/01/2025)
(101, 29/01/2025)
(260, 26/02/2025)
(292, 3/03/2025)
(293, 3/03/2025)
(294, 3/03/2025)
(369, 26/03/2025)
(375, 26/03/2025)
(376, 26/03/2025)
(423, 1/04/2025)
(470, 11/04/2025)
(489, 25/04/2025)
(490, 25/04/2025)
(491, 25/04/2025)
(600, 14/05/2025)
(615, 22/05/2025)
(639, 28/05/2025)
(640, 28/05/2025)
(641, 29/05/2025)
(681, 30/05/2025)
(747, 26/06/2025)
(748, 26/06/2025)
(749, 26/06/2025)
(884, 28/07/2025)
(889, 28/07/2025)
(890, 28/07/2025)
(929, 6/08/2025)
(930, 6/08/2025)
(1135, 26/08/2025)
(1142, 26/08/2025)
(1143, 26/08/2025)
(1208, 5/09/2025)
(1276, 26/09/2025)
(1286, 29/09/2025)
(1289, 29/09/2025)
(1290, 29/09/2025)
(1302, 1/10/2025)
(1378, 20/10/2025)
(1401, 28/10/2025)
(1402, 28/10/2025)
(1403, 28/10/2025)
(1404, 28/10/2025)
(1431, 30/10/2025)
(1484, 31/10/2025)
(1581, 25/11/2025)
(1582, 25/11/2025)
(1583, 25/11/2025)
(1584, 25/11/2025)
(1678, 23/12/2025)
(1679, 23/12/2025)
(1680, 23/12/2025)
(1686, 23/12/2025)
(1688, 23/12/2025)</t>
  </si>
  <si>
    <t>(128, 29/01/2025) | (129, 29/01/2025) | (130, 29/01/2025) | (847, 26/02/2025) | (951, 3/03/2025) | (952, 3/03/2025) | (953, 3/03/2025) | (1410, 26/03/2025) | (1415, 26/03/2025) | (1416, 26/03/2025) | (1640, 1/04/2025) | (1893, 11/04/2025) | (2020, 25/04/2025) | (2022, 25/04/2025) | (2023, 25/04/2025) | (2460, 14/05/2025) | (2615, 22/05/2025) | (2739, 28/05/2025) | (2740, 28/05/2025) | (2778, 29/05/2025) | (3042, 11/06/2025) | (3274, 26/06/2025) | (3275, 26/06/2025) | (3276, 26/06/2025) | (3839, 28/07/2025) | (3840, 28/07/2025) | (3841, 28/07/2025) | (4156, 6/08/2025) | (4157, 6/08/2025) | (4634, 26/08/2025) | (4638, 26/08/2025) | (4640, 26/08/2025) | (4944, 5/09/2025) | (5648, 26/09/2025) | (5740, 29/09/2025) | (5747, 29/09/2025) | (5750, 29/09/2025) | (5843, 1/10/2025) | (6243, 20/10/2025) | (6381, 28/10/2025) | (6382, 28/10/2025) | (6383, 28/10/2025) | (6385, 28/10/2025) | (6473, 30/10/2025) | (6576, 31/10/2025) | (7021, 25/11/2025) | (7022, 25/11/2025) | (7023, 25/11/2025) | (7024, 25/11/2025) | (7410, 23/12/2025) | (7411, 23/12/2025) | (7412, 23/12/2025) | (7472, 23/12/2025) | (7474, 23/12/2025)</t>
  </si>
  <si>
    <t>(115, 30/01/2025) | (116, 30/01/2025) | (187, 31/01/2025) | (466, 28/02/2025) | (502, 3/03/2025) | (504, 3/03/2025) | (1032, 26/03/2025) | (1062, 27/03/2025) | (1065, 27/03/2025) | (1257, 2/04/2025) | (1580, 3/03/2025) | (1778, 21/04/2025) | (2145, 28/04/2025) | (2147, 28/04/2025) | (2571, 8/05/2025) | (2953, 15/05/2025) | (3266, 23/05/2025) | (3520, 30/05/2025) | (3559, 3/06/2025) | (3606, 3/06/2025) | (4644, 26/06/2025) | (4706, 27/06/2025) | (4827, 2/07/2025) | (5307, 14/07/2025) | (5851, 28/07/2025) | (5854, 28/07/2025) | (6139, 4/08/2025) | (6345, 8/08/2025) | (6346, 8/08/2025) | (7069, 27/08/2025) | (7088, 27/08/2025) | (7333, 2/09/2025) | (7563, 9/09/2025) | (8063, 29/09/2025) | (8129, 30/09/2025) | (8156, 30/09/2025) | (8215, 1/10/2025) | (8285, 2/10/2025) | (8800, 22/10/2025) | (9184, 29/10/2025) | (9308, 31/10/2025) | (9317, 31/10/2025) | (9342, 31/10/2025) | (9442, 4/11/2025) | (9611, 31/10/2025) | (10610, 26/11/2025) | (10617, 26/11/2025) | (10619, 26/11/2025) | (10635, 27/11/2025) | (12348, 24/12/2025) | (12353, 24/12/2025) | (12360, 24/12/2025) | (12409, 24/12/2025) | (12427, 24/12/2025)</t>
  </si>
  <si>
    <t>14999</t>
  </si>
  <si>
    <t>(99, 29/01/2025)
(261, 26/02/2025)
(292, 3/03/2025)
(369, 26/03/2025)
(489, 25/04/2025)
(603, 14/05/2025)
(641, 29/05/2025)
(747, 26/06/2025)
(884, 28/07/2025)
(930, 6/08/2025)
(1087, 19/08/2025)
(1135, 26/08/2025)
(1276, 26/09/2025)
(1404, 28/10/2025)
(1419, 30/10/2025)
(1581, 25/11/2025)
(1678, 23/12/2025)</t>
  </si>
  <si>
    <t>(128, 29/01/2025) | (848, 26/02/2025) | (951, 3/03/2025) | (1410, 26/03/2025) | (2020, 25/04/2025) | (2474, 14/05/2025) | (2778, 29/05/2025) | (3274, 26/06/2025) | (3839, 28/07/2025) | (4157, 6/08/2025) | (4428, 19/08/2025) | (4634, 26/08/2025) | (5648, 26/09/2025) | (6385, 28/10/2025) | (6459, 30/10/2025) | (7021, 25/11/2025) | (7410, 23/12/2025)</t>
  </si>
  <si>
    <t>(115, 30/01/2025) | (467, 28/02/2025) | (502, 3/03/2025) | (1032, 26/03/2025) | (2145, 28/04/2025) | (2954, 15/05/2025) | (3520, 30/05/2025) | (4706, 27/06/2025) | (5851, 28/07/2025) | (6346, 8/08/2025) | (6758, 19/08/2025) | (7069, 27/08/2025) | (8063, 29/09/2025) | (9184, 29/10/2025) | (9312, 31/10/2025) | (10610, 26/11/2025) | (12360, 24/12/2025)</t>
  </si>
  <si>
    <t>15001</t>
  </si>
  <si>
    <t>(99, 29/01/2025)
(100, 29/01/2025)
(101, 29/01/2025)
(292, 3/03/2025)
(293, 3/03/2025)
(369, 26/03/2025)
(375, 26/03/2025)
(376, 26/03/2025)
(423, 1/04/2025)
(489, 25/04/2025)
(490, 25/04/2025)
(491, 25/04/2025)
(639, 28/05/2025)
(640, 28/05/2025)
(641, 29/05/2025)
(747, 26/06/2025)
(748, 26/06/2025)
(749, 26/06/2025)
(884, 28/07/2025)
(889, 28/07/2025)
(890, 28/07/2025)
(929, 6/08/2025)
(930, 6/08/2025)
(1135, 26/08/2025)
(1142, 26/08/2025)
(1143, 26/08/2025)
(1276, 26/09/2025)
(1289, 29/09/2025)
(1290, 29/09/2025)
(1401, 28/10/2025)
(1403, 28/10/2025)
(1404, 28/10/2025)
(1581, 25/11/2025)
(1582, 25/11/2025)
(1678, 23/12/2025)
(1679, 23/12/2025)
(1680, 23/12/2025)
(1688, 23/12/2025)</t>
  </si>
  <si>
    <t>(128, 29/01/2025) | (129, 29/01/2025) | (130, 29/01/2025) | (951, 3/03/2025) | (952, 3/03/2025) | (1410, 26/03/2025) | (1415, 26/03/2025) | (1416, 26/03/2025) | (1640, 1/04/2025) | (2020, 25/04/2025) | (2022, 25/04/2025) | (2023, 25/04/2025) | (2739, 28/05/2025) | (2740, 28/05/2025) | (2778, 29/05/2025) | (3274, 26/06/2025) | (3275, 26/06/2025) | (3276, 26/06/2025) | (3839, 28/07/2025) | (3840, 28/07/2025) | (3841, 28/07/2025) | (4156, 6/08/2025) | (4157, 6/08/2025) | (4634, 26/08/2025) | (4638, 26/08/2025) | (4640, 26/08/2025) | (5648, 26/09/2025) | (5747, 29/09/2025) | (5750, 29/09/2025) | (6381, 28/10/2025) | (6383, 28/10/2025) | (6385, 28/10/2025) | (7021, 25/11/2025) | (7022, 25/11/2025) | (7410, 23/12/2025) | (7411, 23/12/2025) | (7412, 23/12/2025) | (7474, 23/12/2025)</t>
  </si>
  <si>
    <t>(115, 30/01/2025) | (116, 30/01/2025) | (187, 31/01/2025) | (502, 3/03/2025) | (504, 3/03/2025) | (1032, 26/03/2025) | (1062, 27/03/2025) | (1065, 27/03/2025) | (1257, 2/04/2025) | (2145, 28/04/2025) | (2147, 28/04/2025) | (2571, 8/05/2025) | (3520, 30/05/2025) | (3559, 3/06/2025) | (3606, 3/06/2025) | (4644, 26/06/2025) | (4706, 27/06/2025) | (4827, 2/07/2025) | (5851, 28/07/2025) | (5854, 28/07/2025) | (6139, 4/08/2025) | (6345, 8/08/2025) | (6346, 8/08/2025) | (7069, 27/08/2025) | (7088, 27/08/2025) | (7333, 2/09/2025) | (8063, 29/09/2025) | (8156, 30/09/2025) | (8215, 1/10/2025) | (9184, 29/10/2025) | (9308, 31/10/2025) | (9611, 31/10/2025) | (10610, 26/11/2025) | (10617, 26/11/2025) | (12348, 24/12/2025) | (12353, 24/12/2025) | (12360, 24/12/2025) | (12427, 24/12/2025)</t>
  </si>
  <si>
    <t>15002</t>
  </si>
  <si>
    <t>(99, 29/01/2025)
(100, 29/01/2025)
(101, 29/01/2025)
(292, 3/03/2025)
(293, 3/03/2025)
(369, 26/03/2025)
(375, 26/03/2025)
(376, 26/03/2025)
(423, 1/04/2025)
(489, 25/04/2025)
(490, 25/04/2025)
(491, 25/04/2025)
(639, 28/05/2025)
(640, 28/05/2025)
(641, 29/05/2025)
(747, 26/06/2025)
(748, 26/06/2025)
(749, 26/06/2025)
(884, 28/07/2025)
(889, 28/07/2025)
(890, 28/07/2025)
(929, 6/08/2025)
(1135, 26/08/2025)
(1142, 26/08/2025)
(1143, 26/08/2025)
(1276, 26/09/2025)
(1289, 29/09/2025)
(1290, 29/09/2025)
(1401, 28/10/2025)
(1403, 28/10/2025)
(1404, 28/10/2025)
(1581, 25/11/2025)
(1582, 25/11/2025)
(1678, 23/12/2025)
(1679, 23/12/2025)
(1680, 23/12/2025)
(1688, 23/12/2025)</t>
  </si>
  <si>
    <t>(128, 29/01/2025) | (129, 29/01/2025) | (130, 29/01/2025) | (951, 3/03/2025) | (952, 3/03/2025) | (1410, 26/03/2025) | (1415, 26/03/2025) | (1416, 26/03/2025) | (1640, 1/04/2025) | (2020, 25/04/2025) | (2022, 25/04/2025) | (2023, 25/04/2025) | (2739, 28/05/2025) | (2740, 28/05/2025) | (2778, 29/05/2025) | (3274, 26/06/2025) | (3275, 26/06/2025) | (3276, 26/06/2025) | (3839, 28/07/2025) | (3840, 28/07/2025) | (3841, 28/07/2025) | (4156, 6/08/2025) | (4634, 26/08/2025) | (4638, 26/08/2025) | (4640, 26/08/2025) | (5648, 26/09/2025) | (5747, 29/09/2025) | (5750, 29/09/2025) | (6381, 28/10/2025) | (6383, 28/10/2025) | (6385, 28/10/2025) | (7021, 25/11/2025) | (7022, 25/11/2025) | (7410, 23/12/2025) | (7411, 23/12/2025) | (7412, 23/12/2025) | (7474, 23/12/2025)</t>
  </si>
  <si>
    <t>(115, 30/01/2025) | (116, 30/01/2025) | (187, 31/01/2025) | (502, 3/03/2025) | (504, 3/03/2025) | (1032, 26/03/2025) | (1062, 27/03/2025) | (1065, 27/03/2025) | (1257, 2/04/2025) | (2145, 28/04/2025) | (2147, 28/04/2025) | (2571, 8/05/2025) | (3520, 30/05/2025) | (3559, 3/06/2025) | (3606, 3/06/2025) | (4644, 26/06/2025) | (4706, 27/06/2025) | (4827, 2/07/2025) | (5851, 28/07/2025) | (5854, 28/07/2025) | (6139, 4/08/2025) | (6345, 8/08/2025) | (7069, 27/08/2025) | (7088, 27/08/2025) | (7333, 2/09/2025) | (8063, 29/09/2025) | (8156, 30/09/2025) | (8215, 1/10/2025) | (9184, 29/10/2025) | (9308, 31/10/2025) | (9611, 31/10/2025) | (10610, 26/11/2025) | (10617, 26/11/2025) | (12348, 24/12/2025) | (12353, 24/12/2025) | (12360, 24/12/2025) | (12427, 24/12/2025)</t>
  </si>
  <si>
    <t>15003</t>
  </si>
  <si>
    <t>(99, 29/01/2025)
(260, 26/02/2025)
(292, 3/03/2025)
(369, 26/03/2025)
(489, 25/04/2025)
(600, 14/05/2025)
(641, 29/05/2025)
(681, 30/05/2025)
(747, 26/06/2025)
(826, 8/07/2025)
(884, 28/07/2025)
(929, 6/08/2025)
(930, 6/08/2025)
(1135, 26/08/2025)
(1208, 5/09/2025)
(1276, 26/09/2025)
(1302, 1/10/2025)
(1404, 28/10/2025)
(1431, 30/10/2025)
(1581, 25/11/2025)
(1678, 23/12/2025)
(1686, 23/12/2025)</t>
  </si>
  <si>
    <t>(128, 29/01/2025) | (847, 26/02/2025) | (951, 3/03/2025) | (1410, 26/03/2025) | (2020, 25/04/2025) | (2460, 14/05/2025) | (2778, 29/05/2025) | (3042, 11/06/2025) | (3274, 26/06/2025) | (3561, 8/07/2025) | (3839, 28/07/2025) | (4156, 6/08/2025) | (4157, 6/08/2025) | (4634, 26/08/2025) | (4944, 5/09/2025) | (5648, 26/09/2025) | (5843, 1/10/2025) | (6385, 28/10/2025) | (6473, 30/10/2025) | (7021, 25/11/2025) | (7410, 23/12/2025) | (7472, 23/12/2025)</t>
  </si>
  <si>
    <t>(115, 30/01/2025) | (466, 28/02/2025) | (502, 3/03/2025) | (1032, 26/03/2025) | (2145, 28/04/2025) | (2953, 15/05/2025) | (3520, 30/05/2025) | (4706, 27/06/2025) | (5167, 9/07/2025) | (5307, 14/07/2025) | (5851, 28/07/2025) | (6345, 8/08/2025) | (6346, 8/08/2025) | (7069, 27/08/2025) | (7563, 9/09/2025) | (8063, 29/09/2025) | (8285, 2/10/2025) | (9184, 29/10/2025) | (9317, 31/10/2025) | (10610, 26/11/2025) | (12360, 24/12/2025) | (12409, 24/12/2025)</t>
  </si>
  <si>
    <t>15004</t>
  </si>
  <si>
    <t>(99, 29/01/2025)
(292, 3/03/2025)
(369, 26/03/2025)
(489, 25/04/2025)
(641, 29/05/2025)
(681, 30/05/2025)
(747, 26/06/2025)
(884, 28/07/2025)
(930, 6/08/2025)
(1135, 26/08/2025)
(1276, 26/09/2025)
(1404, 28/10/2025)
(1581, 25/11/2025)
(1678, 23/12/2025)</t>
  </si>
  <si>
    <t>(128, 29/01/2025) | (951, 3/03/2025) | (1410, 26/03/2025) | (2020, 25/04/2025) | (2778, 29/05/2025) | (3042, 11/06/2025) | (3274, 26/06/2025) | (3839, 28/07/2025) | (4157, 6/08/2025) | (4634, 26/08/2025) | (5648, 26/09/2025) | (6385, 28/10/2025) | (7021, 25/11/2025) | (7410, 23/12/2025)</t>
  </si>
  <si>
    <t>(115, 30/01/2025) | (502, 3/03/2025) | (1032, 26/03/2025) | (2145, 28/04/2025) | (3520, 30/05/2025) | (4706, 27/06/2025) | (5307, 14/07/2025) | (5851, 28/07/2025) | (6346, 8/08/2025) | (7069, 27/08/2025) | (8063, 29/09/2025) | (9184, 29/10/2025) | (10610, 26/11/2025) | (12360, 24/12/2025)</t>
  </si>
  <si>
    <t>15013</t>
  </si>
  <si>
    <t>(99, 29/01/2025)
(260, 26/02/2025)
(292, 3/03/2025)
(369, 26/03/2025)
(489, 25/04/2025)
(600, 14/05/2025)
(615, 22/05/2025)
(641, 29/05/2025)
(747, 26/06/2025)
(884, 28/07/2025)
(929, 6/08/2025)
(1135, 26/08/2025)
(1208, 5/09/2025)
(1276, 26/09/2025)
(1286, 29/09/2025)
(1302, 1/10/2025)
(1402, 28/10/2025)
(1404, 28/10/2025)
(1431, 30/10/2025)
(1581, 25/11/2025)
(1678, 23/12/2025)
(1686, 23/12/2025)</t>
  </si>
  <si>
    <t>(128, 29/01/2025) | (847, 26/02/2025) | (951, 3/03/2025) | (1410, 26/03/2025) | (2020, 25/04/2025) | (2460, 14/05/2025) | (2615, 22/05/2025) | (2778, 29/05/2025) | (3274, 26/06/2025) | (3839, 28/07/2025) | (4156, 6/08/2025) | (4634, 26/08/2025) | (4944, 5/09/2025) | (5648, 26/09/2025) | (5740, 29/09/2025) | (5843, 1/10/2025) | (6382, 28/10/2025) | (6385, 28/10/2025) | (6473, 30/10/2025) | (7021, 25/11/2025) | (7410, 23/12/2025) | (7472, 23/12/2025)</t>
  </si>
  <si>
    <t>(115, 30/01/2025) | (466, 28/02/2025) | (502, 3/03/2025) | (1032, 26/03/2025) | (2145, 28/04/2025) | (2953, 15/05/2025) | (3266, 23/05/2025) | (3520, 30/05/2025) | (4706, 27/06/2025) | (5851, 28/07/2025) | (6345, 8/08/2025) | (7069, 27/08/2025) | (7563, 9/09/2025) | (8063, 29/09/2025) | (8129, 30/09/2025) | (8285, 2/10/2025) | (9184, 29/10/2025) | (9317, 31/10/2025) | (9342, 31/10/2025) | (10610, 26/11/2025) | (12360, 24/12/2025) | (12409, 24/12/2025)</t>
  </si>
  <si>
    <t>15014</t>
  </si>
  <si>
    <t>(99, 29/01/2025)
(260, 26/02/2025)
(292, 3/03/2025)
(369, 26/03/2025)
(489, 25/04/2025)
(641, 29/05/2025)
(747, 26/06/2025)
(884, 28/07/2025)
(929, 6/08/2025)
(1135, 26/08/2025)
(1276, 26/09/2025)
(1286, 29/09/2025)
(1302, 1/10/2025)
(1404, 28/10/2025)
(1581, 25/11/2025)
(1678, 23/12/2025)</t>
  </si>
  <si>
    <t>(128, 29/01/2025) | (847, 26/02/2025) | (951, 3/03/2025) | (1410, 26/03/2025) | (2020, 25/04/2025) | (2778, 29/05/2025) | (3274, 26/06/2025) | (3839, 28/07/2025) | (4156, 6/08/2025) | (4634, 26/08/2025) | (5648, 26/09/2025) | (5740, 29/09/2025) | (5843, 1/10/2025) | (6385, 28/10/2025) | (7021, 25/11/2025) | (7410, 23/12/2025)</t>
  </si>
  <si>
    <t>(115, 30/01/2025) | (466, 28/02/2025) | (502, 3/03/2025) | (1032, 26/03/2025) | (2145, 28/04/2025) | (3520, 30/05/2025) | (4706, 27/06/2025) | (5851, 28/07/2025) | (6345, 8/08/2025) | (7069, 27/08/2025) | (8063, 29/09/2025) | (8129, 30/09/2025) | (8285, 2/10/2025) | (9184, 29/10/2025) | (10610, 26/11/2025) | (12360, 24/12/2025)</t>
  </si>
  <si>
    <t>15029</t>
  </si>
  <si>
    <t>15031</t>
  </si>
  <si>
    <t>(99, 29/01/2025)
(292, 3/03/2025)
(369, 26/03/2025)
(489, 25/04/2025)
(641, 29/05/2025)
(747, 26/06/2025)
(884, 28/07/2025)
(929, 6/08/2025)
(1135, 26/08/2025)
(1276, 26/09/2025)
(1404, 28/10/2025)
(1581, 25/11/2025)
(1678, 23/12/2025)</t>
  </si>
  <si>
    <t>(128, 29/01/2025) | (951, 3/03/2025) | (1410, 26/03/2025) | (2020, 25/04/2025) | (2778, 29/05/2025) | (3274, 26/06/2025) | (3839, 28/07/2025) | (4156, 6/08/2025) | (4634, 26/08/2025) | (5648, 26/09/2025) | (6385, 28/10/2025) | (7021, 25/11/2025) | (7410, 23/12/2025)</t>
  </si>
  <si>
    <t>(115, 30/01/2025) | (502, 3/03/2025) | (1032, 26/03/2025) | (2145, 28/04/2025) | (3520, 30/05/2025) | (4706, 27/06/2025) | (5851, 28/07/2025) | (6345, 8/08/2025) | (7069, 27/08/2025) | (8063, 29/09/2025) | (9184, 29/10/2025) | (10610, 26/11/2025) | (12360, 24/12/2025)</t>
  </si>
  <si>
    <t>15032</t>
  </si>
  <si>
    <t>(99, 29/01/2025)
(101, 29/01/2025)
(292, 3/03/2025)
(293, 3/03/2025)
(369, 26/03/2025)
(375, 26/03/2025)
(423, 1/04/2025)
(489, 25/04/2025)
(490, 25/04/2025)
(639, 28/05/2025)
(641, 29/05/2025)
(747, 26/06/2025)
(748, 26/06/2025)
(884, 28/07/2025)
(889, 28/07/2025)
(929, 6/08/2025)
(1135, 26/08/2025)
(1142, 26/08/2025)
(1208, 5/09/2025)
(1276, 26/09/2025)
(1286, 29/09/2025)
(1290, 29/09/2025)
(1302, 1/10/2025)
(1378, 20/10/2025)
(1401, 28/10/2025)
(1402, 28/10/2025)
(1404, 28/10/2025)
(1431, 30/10/2025)
(1581, 25/11/2025)
(1582, 25/11/2025)
(1678, 23/12/2025)
(1679, 23/12/2025)
(1686, 23/12/2025)
(1688, 23/12/2025)</t>
  </si>
  <si>
    <t>(128, 29/01/2025) | (130, 29/01/2025) | (951, 3/03/2025) | (952, 3/03/2025) | (1410, 26/03/2025) | (1415, 26/03/2025) | (1640, 1/04/2025) | (2020, 25/04/2025) | (2022, 25/04/2025) | (2739, 28/05/2025) | (2778, 29/05/2025) | (3274, 26/06/2025) | (3275, 26/06/2025) | (3839, 28/07/2025) | (3840, 28/07/2025) | (4156, 6/08/2025) | (4634, 26/08/2025) | (4638, 26/08/2025) | (4944, 5/09/2025) | (5648, 26/09/2025) | (5740, 29/09/2025) | (5750, 29/09/2025) | (5843, 1/10/2025) | (6243, 20/10/2025) | (6381, 28/10/2025) | (6382, 28/10/2025) | (6385, 28/10/2025) | (6473, 30/10/2025) | (7021, 25/11/2025) | (7022, 25/11/2025) | (7410, 23/12/2025) | (7411, 23/12/2025) | (7472, 23/12/2025) | (7474, 23/12/2025)</t>
  </si>
  <si>
    <t>(115, 30/01/2025) | (116, 30/01/2025) | (502, 3/03/2025) | (504, 3/03/2025) | (1032, 26/03/2025) | (1062, 27/03/2025) | (1257, 2/04/2025) | (2145, 28/04/2025) | (2147, 28/04/2025) | (3520, 30/05/2025) | (3559, 3/06/2025) | (4644, 26/06/2025) | (4706, 27/06/2025) | (5851, 28/07/2025) | (5854, 28/07/2025) | (6345, 8/08/2025) | (7069, 27/08/2025) | (7088, 27/08/2025) | (7563, 9/09/2025) | (8063, 29/09/2025) | (8129, 30/09/2025) | (8156, 30/09/2025) | (8285, 2/10/2025) | (8800, 22/10/2025) | (9184, 29/10/2025) | (9308, 31/10/2025) | (9317, 31/10/2025) | (9342, 31/10/2025) | (10610, 26/11/2025) | (10617, 26/11/2025) | (12348, 24/12/2025) | (12360, 24/12/2025) | (12409, 24/12/2025) | (12427, 24/12/2025)</t>
  </si>
  <si>
    <t>15033</t>
  </si>
  <si>
    <t>15006</t>
  </si>
  <si>
    <t>(99, 29/01/2025)
(260, 26/02/2025)
(292, 3/03/2025)
(369, 26/03/2025)
(489, 25/04/2025)
(641, 29/05/2025)
(681, 30/05/2025)
(747, 26/06/2025)
(748, 26/06/2025)
(884, 28/07/2025)
(929, 6/08/2025)
(930, 6/08/2025)
(1135, 26/08/2025)
(1208, 5/09/2025)
(1276, 26/09/2025)
(1404, 28/10/2025)
(1581, 25/11/2025)
(1643, 11/12/2025)
(1678, 23/12/2025)
(1686, 23/12/2025)
(1688, 23/12/2025)</t>
  </si>
  <si>
    <t>(128, 29/01/2025) | (847, 26/02/2025) | (951, 3/03/2025) | (1410, 26/03/2025) | (2020, 25/04/2025) | (2778, 29/05/2025) | (3042, 11/06/2025) | (3274, 26/06/2025) | (3275, 26/06/2025) | (3839, 28/07/2025) | (4156, 6/08/2025) | (4157, 6/08/2025) | (4634, 26/08/2025) | (4944, 5/09/2025) | (5648, 26/09/2025) | (6385, 28/10/2025) | (7021, 25/11/2025) | (7310, 11/12/2025) | (7410, 23/12/2025) | (7472, 23/12/2025) | (7474, 23/12/2025)</t>
  </si>
  <si>
    <t>(115, 30/01/2025) | (466, 28/02/2025) | (502, 3/03/2025) | (1032, 26/03/2025) | (2145, 28/04/2025) | (3520, 30/05/2025) | (4644, 26/06/2025) | (4706, 27/06/2025) | (5307, 14/07/2025) | (5851, 28/07/2025) | (6345, 8/08/2025) | (6346, 8/08/2025) | (7069, 27/08/2025) | (7563, 9/09/2025) | (8063, 29/09/2025) | (9184, 29/10/2025) | (10610, 26/11/2025) | (11456, 15/12/2025) | (12360, 24/12/2025) | (12409, 24/12/2025) | (12427, 24/12/2025)</t>
  </si>
  <si>
    <t>15007</t>
  </si>
  <si>
    <t>(99, 29/01/2025)
(260, 26/02/2025)
(292, 3/03/2025)
(369, 26/03/2025)
(489, 25/04/2025)
(641, 29/05/2025)
(681, 30/05/2025)
(747, 26/06/2025)
(748, 26/06/2025)
(884, 28/07/2025)
(929, 6/08/2025)
(930, 6/08/2025)
(1135, 26/08/2025)
(1208, 5/09/2025)
(1276, 26/09/2025)
(1404, 28/10/2025)
(1581, 25/11/2025)
(1635, 5/12/2025)
(1678, 23/12/2025)
(1688, 23/12/2025)</t>
  </si>
  <si>
    <t>(128, 29/01/2025) | (847, 26/02/2025) | (951, 3/03/2025) | (1410, 26/03/2025) | (2020, 25/04/2025) | (2778, 29/05/2025) | (3042, 11/06/2025) | (3274, 26/06/2025) | (3275, 26/06/2025) | (3839, 28/07/2025) | (4156, 6/08/2025) | (4157, 6/08/2025) | (4634, 26/08/2025) | (4944, 5/09/2025) | (5648, 26/09/2025) | (6385, 28/10/2025) | (7021, 25/11/2025) | (7267, 5/12/2025) | (7410, 23/12/2025) | (7474, 23/12/2025)</t>
  </si>
  <si>
    <t>(115, 30/01/2025) | (466, 28/02/2025) | (502, 3/03/2025) | (1032, 26/03/2025) | (2145, 28/04/2025) | (3520, 30/05/2025) | (4644, 26/06/2025) | (4706, 27/06/2025) | (5307, 14/07/2025) | (5851, 28/07/2025) | (6345, 8/08/2025) | (6346, 8/08/2025) | (7069, 27/08/2025) | (7563, 9/09/2025) | (8063, 29/09/2025) | (9184, 29/10/2025) | (10610, 26/11/2025) | (11193, 9/12/2025) | (12360, 24/12/2025) | (12427, 24/12/2025)</t>
  </si>
  <si>
    <t>15016</t>
  </si>
  <si>
    <t>(121, 29/01/2025)
(175, 5/02/2025)
(304, 4/03/2025)
(310, 5/03/2025)
(380, 27/03/2025)
(390, 27/03/2025)
(492, 25/04/2025)
(520, 5/05/2025)
(651, 30/05/2025)
(680, 30/05/2025)
(785, 27/06/2025)
(796, 1/07/2025)
(891, 28/07/2025)
(921, 1/08/2025)
(940, 8/08/2025)
(1146, 27/08/2025)
(1192, 1/09/2025)
(1277, 26/09/2025)
(1293, 30/09/2025)
(1294, 30/09/2025)
(1295, 30/09/2025)
(1296, 30/09/2025)
(1300, 1/10/2025)
(1406, 28/10/2025)
(1501, 6/11/2025)
(1587, 26/11/2025)
(1588, 26/11/2025)
(1608, 28/11/2025)
(1609, 28/11/2025)
(1681, 23/12/2025)
(1683, 23/12/2025)
(1699, 30/12/2025)</t>
  </si>
  <si>
    <t>(226, 3/02/2025) | (227, 3/02/2025) | (228, 3/02/2025) | (229, 3/02/2025) | (230, 3/02/2025) | (281, 5/02/2025) | (282, 5/02/2025) | (283, 5/02/2025) | (1026, 4/03/2025) | (1029, 4/03/2025) | (1030, 4/03/2025) | (1031, 4/03/2025) | (1032, 4/03/2025) | (1098, 5/03/2025) | (1108, 5/03/2025) | (1438, 27/03/2025) | (1439, 27/03/2025) | (1641, 1/04/2025) | (1642, 1/04/2025) | (1643, 1/04/2025) | (1644, 1/04/2025) | (1645, 1/04/2025) | (2035, 25/04/2025) | (2036, 25/04/2025) | (2037, 25/04/2025) | (2038, 25/04/2025) | (2039, 25/04/2025) | (2203, 5/05/2025) | (2341, 7/05/2025) | (2780, 30/05/2025) | (2781, 30/05/2025) | (2782, 30/05/2025) | (2783, 30/05/2025) | (2784, 30/05/2025) | (2851, 30/05/2025) | (2852, 30/05/2025) | (2853, 30/05/2025) | (3361, 27/06/2025) | (3363, 27/06/2025) | (3365, 27/06/2025) | (3367, 27/06/2025) | (3368, 27/06/2025) | (3416, 1/07/2025) | (3417, 1/07/2025) | (3418, 1/07/2025) | (3419, 1/07/2025) | (3851, 28/07/2025) | (3852, 28/07/2025) | (3853, 28/07/2025) | (3854, 28/07/2025) | (3855, 28/07/2025) | (4050, 1/08/2025) | (4051, 1/08/2025) | (4052, 1/08/2025) | (4053, 1/08/2025) | (4172, 8/08/2025) | (4173, 8/08/2025) | (4174, 8/08/2025) | (4175, 8/08/2025) | (4176, 8/08/2025) | (4681, 27/08/2025) | (4682, 27/08/2025) | (4683, 27/08/2025) | (4684, 27/08/2025) | (4685, 27/08/2025) | (4796, 1/09/2025) | (4797, 1/09/2025) | (4799, 1/09/2025) | (5759, 30/09/2025) | (5760, 30/09/2025) | (5761, 30/09/2025) | (5762, 30/09/2025) | (5763, 30/09/2025) | (5791, 30/09/2025) | (5792, 30/09/2025) | (5793, 30/09/2025) | (5794, 30/09/2025) | (5820, 1/10/2025) | (6389, 28/10/2025) | (6390, 28/10/2025) | (6391, 28/10/2025) | (6392, 28/10/2025) | (6393, 28/10/2025) | (6646, 6/11/2025) | (6647, 6/11/2025) | (6648, 6/11/2025) | (7057, 26/11/2025) | (7058, 26/11/2025) | (7059, 26/11/2025) | (7060, 26/11/2025) | (7061, 26/11/2025) | (7084, 26/11/2025) | (7180, 28/11/2025) | (7181, 28/11/2025) | (7419, 23/12/2025) | (7420, 23/12/2025) | (7421, 23/12/2025) | (7422, 23/12/2025) | (7423, 23/12/2025) | (7444, 23/12/2025) | (7446, 23/12/2025) | (7447, 23/12/2025) | (7515, 31/12/2025)</t>
  </si>
  <si>
    <t>(188, 4/02/2025) | (189, 4/02/2025) | (190, 4/02/2025) | (191, 4/02/2025) | (192, 4/02/2025) | (605, 5/03/2025) | (608, 5/03/2025) | (609, 5/03/2025) | (611, 5/03/2025) | (612, 5/03/2025) | (1085, 27/03/2025) | (1086, 27/03/2025) | (1286, 2/04/2025) | (1287, 2/04/2025) | (1288, 2/04/2025) | (1289, 2/04/2025) | (1290, 2/04/2025) | (1918, 7/02/2025) | (1920, 7/02/2025) | (1924, 7/02/2025) | (2013, 6/03/2025) | (2022, 6/03/2025) | (2182, 29/04/2025) | (2183, 29/04/2025) | (2184, 29/04/2025) | (2185, 29/04/2025) | (2186, 29/04/2025) | (2636, 9/05/2025) | (2652, 9/05/2025) | (3567, 3/06/2025) | (3568, 3/06/2025) | (3570, 3/06/2025) | (3571, 3/06/2025) | (3572, 3/06/2025) | (3624, 4/06/2025) | (3625, 4/06/2025) | (3626, 4/06/2025) | (4759, 1/07/2025) | (4760, 1/07/2025) | (4761, 1/07/2025) | (4762, 1/07/2025) | (4763, 1/07/2025) | (4896, 3/07/2025) | (4897, 3/07/2025) | (4899, 3/07/2025) | (4900, 3/07/2025) | (5904, 30/07/2025) | (5905, 30/07/2025) | (5906, 30/07/2025) | (5907, 30/07/2025) | (5909, 30/07/2025) | (6208, 5/08/2025) | (6209, 5/08/2025) | (6210, 5/08/2025) | (6211, 5/08/2025) | (6430, 12/08/2025) | (6431, 12/08/2025) | (6432, 12/08/2025) | (6433, 12/08/2025) | (6434, 12/08/2025) | (7197, 29/08/2025) | (7198, 29/08/2025) | (7199, 29/08/2025) | (7200, 29/08/2025) | (7201, 29/08/2025) | (7424, 3/09/2025) | (7427, 3/09/2025) | (7428, 3/09/2025) | (8219, 2/10/2025) | (8220, 2/10/2025) | (8221, 2/10/2025) | (8222, 2/10/2025) | (8223, 2/10/2025) | (8253, 2/10/2025) | (8703, 30/09/2025) | (8705, 30/09/2025) | (8706, 30/09/2025) | (9348, 29/10/2025) | (9350, 28/10/2025) | (9352, 28/10/2025) | (9354, 28/10/2025) | (9356, 4/11/2025) | (9651, 7/11/2025) | (9652, 7/11/2025) | (9653, 7/11/2025) | (10727, 27/11/2025) | (10752, 27/11/2025) | (10753, 27/11/2025) | (10755, 27/11/2025) | (10756, 27/11/2025) | (10757, 27/11/2025) | (12369, 24/12/2025) | (12371, 24/12/2025) | (12373, 24/12/2025) | (12443, 24/12/2025) | (12445, 24/12/2025) | (12446, 24/12/2025) | (12447, 24/12/2025) | (12448, 24/12/2025) | (13253, 28/11/2025) | (13255, 28/11/2025) | (13256, 31/12/2025) | (13257, 31/12/2025) | (13264, 31/10/2025)</t>
  </si>
  <si>
    <t>15017</t>
  </si>
  <si>
    <t>(231, 3/02/2025) | (233, 3/02/2025) | (234, 3/02/2025) | (235, 3/02/2025) | (236, 3/02/2025) | (237, 3/02/2025) | (238, 3/02/2025) | (239, 3/02/2025) | (241, 3/02/2025) | (242, 3/02/2025) | (243, 3/02/2025) | (244, 3/02/2025) | (284, 5/02/2025) | (285, 5/02/2025) | (286, 5/02/2025) | (287, 5/02/2025) | (1033, 4/03/2025) | (1034, 4/03/2025) | (1035, 4/03/2025) | (1036, 4/03/2025) | (1037, 4/03/2025) | (1038, 4/03/2025) | (1039, 4/03/2025) | (1040, 4/03/2025) | (1041, 4/03/2025) | (1042, 4/03/2025) | (1043, 4/03/2025) | (1044, 4/03/2025) | (1100, 5/03/2025) | (1109, 5/03/2025) | (1440, 27/03/2025) | (1441, 27/03/2025) | (1448, 27/03/2025) | (1646, 1/04/2025) | (1647, 1/04/2025) | (1648, 1/04/2025) | (1649, 1/04/2025) | (1650, 1/04/2025) | (1651, 1/04/2025) | (1652, 1/04/2025) | (1653, 1/04/2025) | (1654, 1/04/2025) | (1655, 1/04/2025) | (1656, 1/04/2025) | (1657, 1/04/2025) | (2040, 25/04/2025) | (2041, 25/04/2025) | (2042, 25/04/2025) | (2043, 25/04/2025) | (2044, 25/04/2025) | (2045, 25/04/2025) | (2046, 25/04/2025) | (2047, 25/04/2025) | (2048, 25/04/2025) | (2049, 25/04/2025) | (2050, 25/04/2025) | (2051, 25/04/2025) | (2052, 25/04/2025) | (2204, 5/05/2025) | (2205, 5/05/2025) | (2206, 5/05/2025) | (2340, 7/05/2025) | (2785, 30/05/2025) | (2786, 30/05/2025) | (2787, 30/05/2025) | (2788, 30/05/2025) | (2789, 30/05/2025) | (2790, 30/05/2025) | (2791, 30/05/2025) | (2792, 30/05/2025) | (2793, 30/05/2025) | (2794, 30/05/2025) | (2795, 30/05/2025) | (2796, 30/05/2025) | (2797, 30/05/2025) | (2854, 30/05/2025) | (2855, 30/05/2025) | (2856, 30/05/2025) | (3372, 27/06/2025) | (3373, 27/06/2025) | (3375, 27/06/2025) | (3377, 27/06/2025) | (3379, 27/06/2025) | (3381, 27/06/2025) | (3383, 27/06/2025) | (3384, 27/06/2025) | (3385, 27/06/2025) | (3386, 27/06/2025) | (3387, 27/06/2025) | (3388, 27/06/2025) | (3389, 27/06/2025) | (3420, 1/07/2025) | (3421, 1/07/2025) | (3422, 1/07/2025) | (3423, 1/07/2025) | (3424, 1/07/2025) | (3425, 1/07/2025) | (3856, 28/07/2025) | (3857, 28/07/2025) | (3858, 28/07/2025) | (3859, 28/07/2025) | (3860, 28/07/2025) | (3861, 28/07/2025) | (3862, 28/07/2025) | (3863, 28/07/2025) | (3864, 28/07/2025) | (3865, 28/07/2025) | (3866, 28/07/2025) | (3867, 28/07/2025) | (4054, 1/08/2025) | (4055, 1/08/2025) | (4056, 1/08/2025) | (4057, 1/08/2025) | (4058, 1/08/2025) | (4060, 1/08/2025) | (4062, 1/08/2025) | (4063, 1/08/2025) | (4064, 1/08/2025) | (4065, 1/08/2025) | (4177, 8/08/2025) | (4178, 8/08/2025) | (4179, 8/08/2025) | (4180, 8/08/2025) | (4181, 8/08/2025) | (4182, 8/08/2025) | (4183, 8/08/2025) | (4184, 8/08/2025) | (4185, 8/08/2025) | (4186, 8/08/2025) | (4187, 8/08/2025) | (4188, 8/08/2025) | (4189, 8/08/2025) | (4686, 27/08/2025) | (4687, 27/08/2025) | (4688, 27/08/2025) | (4689, 27/08/2025) | (4690, 27/08/2025) | (4691, 27/08/2025) | (4692, 27/08/2025) | (4693, 27/08/2025) | (4694, 27/08/2025) | (4695, 27/08/2025) | (4696, 27/08/2025) | (4697, 27/08/2025) | (4698, 27/08/2025) | (4800, 1/09/2025) | (4801, 1/09/2025) | (4802, 1/09/2025) | (4803, 1/09/2025) | (5764, 30/09/2025) | (5765, 30/09/2025) | (5766, 30/09/2025) | (5771, 30/09/2025) | (5772, 30/09/2025) | (5773, 30/09/2025) | (5774, 30/09/2025) | (5775, 30/09/2025) | (5776, 30/09/2025) | (5777, 30/09/2025) | (5778, 30/09/2025) | (5779, 1/10/2025) | (5791, 30/09/2025) | (5792, 30/09/2025) | (5793, 30/09/2025) | (5794, 30/09/2025) | (5821, 1/10/2025) | (5822, 1/10/2025) | (5823, 1/10/2025) | (5824, 1/10/2025) | (6394, 28/10/2025) | (6395, 28/10/2025) | (6396, 28/10/2025) | (6397, 28/10/2025) | (6398, 28/10/2025) | (6399, 28/10/2025) | (6400, 28/10/2025) | (6401, 28/10/2025) | (6402, 28/10/2025) | (6403, 28/10/2025) | (6404, 28/10/2025) | (6405, 28/10/2025) | (6649, 6/11/2025) | (6651, 6/11/2025) | (6652, 6/11/2025) | (6653, 6/11/2025) | (6655, 6/11/2025) | (6656, 6/11/2025) | (7062, 26/11/2025) | (7063, 26/11/2025) | (7064, 26/11/2025) | (7065, 26/11/2025) | (7066, 26/11/2025) | (7067, 26/11/2025) | (7068, 26/11/2025) | (7069, 26/11/2025) | (7070, 26/11/2025) | (7071, 26/11/2025) | (7072, 26/11/2025) | (7085, 26/11/2025) | (7180, 28/11/2025) | (7181, 28/11/2025) | (7424, 23/12/2025) | (7425, 23/12/2025) | (7426, 23/12/2025) | (7427, 23/12/2025) | (7428, 23/12/2025) | (7429, 23/12/2025) | (7430, 23/12/2025) | (7431, 23/12/2025) | (7432, 23/12/2025) | (7433, 23/12/2025) | (7434, 23/12/2025) | (7435, 23/12/2025) | (7448, 23/12/2025) | (7449, 23/12/2025) | (7451, 23/12/2025) | (7452, 23/12/2025) | (7515, 31/12/2025)</t>
  </si>
  <si>
    <t>(193, 4/02/2025) | (194, 4/02/2025) | (195, 4/02/2025) | (196, 4/02/2025) | (197, 4/02/2025) | (198, 4/02/2025) | (199, 4/02/2025) | (200, 4/02/2025) | (201, 4/02/2025) | (202, 4/02/2025) | (203, 4/02/2025) | (204, 4/02/2025) | (613, 5/03/2025) | (614, 5/03/2025) | (615, 5/03/2025) | (616, 5/03/2025) | (617, 5/03/2025) | (618, 5/03/2025) | (619, 5/03/2025) | (621, 5/03/2025) | (622, 5/03/2025) | (623, 5/03/2025) | (624, 5/03/2025) | (625, 5/03/2025) | (1088, 27/03/2025) | (1089, 27/03/2025) | (1090, 27/03/2025) | (1291, 2/04/2025) | (1292, 2/04/2025) | (1293, 2/04/2025) | (1294, 2/04/2025) | (1295, 2/04/2025) | (1296, 2/04/2025) | (1297, 2/04/2025) | (1298, 2/04/2025) | (1299, 2/04/2025) | (1300, 2/04/2025) | (1302, 2/04/2025) | (1304, 2/04/2025) | (1926, 7/02/2025) | (1957, 7/02/2025) | (1959, 7/02/2025) | (1988, 7/02/2025) | (2014, 6/03/2025) | (2023, 6/03/2025) | (2187, 29/04/2025) | (2188, 29/04/2025) | (2189, 29/04/2025) | (2190, 29/04/2025) | (2191, 29/04/2025) | (2192, 29/04/2025) | (2193, 29/04/2025) | (2194, 29/04/2025) | (2195, 29/04/2025) | (2196, 29/04/2025) | (2197, 29/04/2025) | (2198, 29/04/2025) | (2199, 29/04/2025) | (2637, 9/05/2025) | (2639, 9/05/2025) | (2641, 9/05/2025) | (2649, 9/05/2025) | (3573, 3/06/2025) | (3574, 3/06/2025) | (3576, 3/06/2025) | (3577, 3/06/2025) | (3578, 3/06/2025) | (3579, 3/06/2025) | (3580, 3/06/2025) | (3581, 3/06/2025) | (3583, 3/06/2025) | (3584, 3/06/2025) | (3586, 3/06/2025) | (3587, 3/06/2025) | (3588, 3/06/2025) | (3627, 4/06/2025) | (3628, 4/06/2025) | (3629, 4/06/2025) | (4764, 1/07/2025) | (4765, 1/07/2025) | (4766, 1/07/2025) | (4767, 1/07/2025) | (4768, 1/07/2025) | (4769, 1/07/2025) | (4770, 1/07/2025) | (4771, 1/07/2025) | (4772, 1/07/2025) | (4773, 1/07/2025) | (4774, 1/07/2025) | (4775, 1/07/2025) | (4776, 1/07/2025) | (4902, 3/07/2025) | (4903, 3/07/2025) | (4905, 3/07/2025) | (4906, 3/07/2025) | (4907, 3/07/2025) | (4908, 3/07/2025) | (5910, 30/07/2025) | (5911, 30/07/2025) | (5913, 30/07/2025) | (5914, 30/07/2025) | (5915, 30/07/2025) | (5917, 30/07/2025) | (5918, 30/07/2025) | (5919, 30/07/2025) | (5920, 30/07/2025) | (5921, 30/07/2025) | (5922, 30/07/2025) | (5924, 30/07/2025) | (6212, 5/08/2025) | (6213, 5/08/2025) | (6214, 5/08/2025) | (6215, 5/08/2025) | (6216, 5/08/2025) | (6217, 5/08/2025) | (6218, 5/08/2025) | (6219, 5/08/2025) | (6220, 5/08/2025) | (6221, 5/08/2025) | (6435, 12/08/2025) | (6436, 12/08/2025) | (6437, 12/08/2025) | (6438, 12/08/2025) | (6439, 12/08/2025) | (6440, 12/08/2025) | (6441, 12/08/2025) | (6442, 12/08/2025) | (6443, 12/08/2025) | (6444, 12/08/2025) | (6445, 12/08/2025) | (6446, 12/08/2025) | (6447, 12/08/2025) | (7202, 29/08/2025) | (7203, 29/08/2025) | (7204, 29/08/2025) | (7206, 29/08/2025) | (7207, 29/08/2025) | (7209, 29/08/2025) | (7211, 29/08/2025) | (7214, 29/08/2025) | (7223, 1/09/2025) | (7224, 1/09/2025) | (7225, 1/09/2025) | (7226, 1/09/2025) | (7227, 1/09/2025) | (7429, 3/09/2025) | (7431, 3/09/2025) | (7433, 3/09/2025) | (7434, 3/09/2025) | (8224, 2/10/2025) | (8225, 2/10/2025) | (8226, 2/10/2025) | (8227, 2/10/2025) | (8228, 2/10/2025) | (8229, 2/10/2025) | (8230, 2/10/2025) | (8231, 2/10/2025) | (8232, 2/10/2025) | (8233, 2/10/2025) | (8234, 2/10/2025) | (8235, 2/10/2025) | (8254, 2/10/2025) | (8256, 2/10/2025) | (8258, 2/10/2025) | (8259, 2/10/2025) | (8703, 30/09/2025) | (8705, 30/09/2025) | (8706, 30/09/2025) | (9357, 4/11/2025) | (9358, 4/11/2025) | (9359, 4/11/2025) | (9362, 4/11/2025) | (9364, 4/11/2025) | (9366, 4/11/2025) | (9368, 4/11/2025) | (9370, 4/11/2025) | (9374, 4/11/2025) | (9375, 4/11/2025) | (9376, 4/11/2025) | (9378, 4/11/2025) | (9654, 7/11/2025) | (9655, 7/11/2025) | (9656, 7/11/2025) | (9657, 7/11/2025) | (9658, 7/11/2025) | (9659, 7/11/2025) | (10728, 27/11/2025) | (10759, 27/11/2025) | (10760, 27/11/2025) | (10761, 27/11/2025) | (10762, 27/11/2025) | (10763, 27/11/2025) | (10764, 27/11/2025) | (10765, 27/11/2025) | (10766, 27/11/2025) | (10768, 27/11/2025) | (10769, 27/11/2025) | (10771, 27/11/2025) | (12375, 24/12/2025) | (12376, 24/12/2025) | (12377, 24/12/2025) | (12378, 24/12/2025) | (12450, 24/12/2025) | (12489, 26/12/2025) | (12490, 26/12/2025) | (12491, 26/12/2025) | (12492, 26/12/2025) | (12493, 26/12/2025) | (12494, 26/12/2025) | (12495, 26/12/2025) | (12496, 26/12/2025) | (12497, 26/12/2025) | (12500, 26/12/2025) | (12501, 26/12/2025) | (13253, 28/11/2025) | (13255, 28/11/2025) | (13256, 31/12/2025) | (13257, 31/12/2025) | (13264, 31/10/2025)</t>
  </si>
  <si>
    <t>15020</t>
  </si>
  <si>
    <t>(121, 29/01/2025)
(175, 5/02/2025)
(304, 4/03/2025)
(310, 5/03/2025)
(380, 27/03/2025)
(390, 27/03/2025)
(492, 25/04/2025)
(520, 5/05/2025)
(651, 30/05/2025)
(680, 30/05/2025)
(785, 27/06/2025)
(796, 1/07/2025)
(891, 28/07/2025)
(921, 1/08/2025)
(940, 8/08/2025)
(1146, 27/08/2025)
(1192, 1/09/2025)
(1277, 26/09/2025)
(1300, 1/10/2025)
(1406, 28/10/2025)
(1501, 6/11/2025)
(1587, 26/11/2025)
(1588, 26/11/2025)
(1681, 23/12/2025)
(1683, 23/12/2025)</t>
  </si>
  <si>
    <t>(246, 3/02/2025) | (289, 5/02/2025) | (1046, 4/03/2025) | (1103, 5/03/2025) | (1110, 5/03/2025) | (1443, 27/03/2025) | (1659, 1/04/2025) | (2054, 25/04/2025) | (2208, 5/05/2025) | (2799, 30/05/2025) | (2858, 30/05/2025) | (3391, 27/06/2025) | (3428, 1/07/2025) | (3869, 28/07/2025) | (4067, 1/08/2025) | (4191, 8/08/2025) | (4700, 27/08/2025) | (4806, 1/09/2025) | (5781, 30/09/2025) | (5826, 1/10/2025) | (6407, 28/10/2025) | (6659, 6/11/2025) | (7074, 26/11/2025) | (7087, 26/11/2025) | (7437, 23/12/2025) | (7454, 23/12/2025)</t>
  </si>
  <si>
    <t>NOMINA, ORDEN PAGO</t>
  </si>
  <si>
    <t>(206, 4/02/2025) | (1092, 27/03/2025) | (1309, 2/04/2025) | (1915, 7/02/2025) | (2011, 5/03/2025) | (2016, 6/03/2025) | (2025, 6/03/2025) | (2201, 29/04/2025) | (2643, 9/05/2025) | (3590, 3/06/2025) | (3631, 4/06/2025) | (4778, 1/07/2025) | (4910, 3/07/2025) | (5926, 30/07/2025) | (6223, 5/08/2025) | (6449, 12/08/2025) | (7229, 1/09/2025) | (7438, 3/09/2025) | (8237, 2/10/2025) | (8262, 2/10/2025) | (9381, 4/11/2025) | (9661, 7/11/2025) | (10717, 27/11/2025) | (10780, 27/11/2025) | (12382, 24/12/2025) | (12506, 26/12/2025)</t>
  </si>
  <si>
    <t>15021</t>
  </si>
  <si>
    <t>(121, 29/01/2025)
(175, 5/02/2025)
(179, 6/02/2025)
(304, 4/03/2025)
(310, 5/03/2025)
(317, 5/03/2025)
(380, 27/03/2025)
(390, 27/03/2025)
(391, 28/03/2025)
(426, 1/04/2025)
(481, 24/04/2025)
(492, 25/04/2025)
(520, 5/05/2025)
(521, 5/05/2025)
(651, 30/05/2025)
(680, 30/05/2025)
(683, 3/06/2025)
(709, 11/06/2025)
(785, 27/06/2025)
(790, 1/07/2025)
(796, 1/07/2025)
(891, 28/07/2025)
(920, 1/08/2025)
(921, 1/08/2025)
(940, 8/08/2025)
(941, 8/08/2025)
(1146, 27/08/2025)
(1192, 1/09/2025)
(1193, 1/09/2025)
(1277, 26/09/2025)
(1288, 29/09/2025)
(1300, 1/10/2025)
(1303, 1/10/2025)
(1305, 1/10/2025)
(1406, 28/10/2025)
(1436, 30/10/2025)
(1476, 31/10/2025)
(1494, 5/11/2025)
(1501, 6/11/2025)
(1587, 26/11/2025)
(1588, 26/11/2025)
(1592, 26/11/2025)
(1681, 23/12/2025)
(1683, 23/12/2025)
(1685, 23/12/2025)</t>
  </si>
  <si>
    <t>(247, 3/02/2025) | (253, 3/02/2025) | (290, 5/02/2025) | (300, 6/02/2025) | (1048, 4/03/2025) | (1058, 4/03/2025) | (1094, 5/03/2025) | (1105, 5/03/2025) | (1113, 5/03/2025) | (1444, 27/03/2025) | (1536, 27/03/2025) | (1542, 28/03/2025) | (1660, 1/04/2025) | (1673, 1/04/2025) | (1996, 24/04/2025) | (2055, 25/04/2025) | (2061, 25/04/2025) | (2209, 5/05/2025) | (2214, 5/05/2025) | (2800, 30/05/2025) | (2808, 30/05/2025) | (2859, 30/05/2025) | (2870, 3/06/2025) | (3045, 11/06/2025) | (3392, 27/06/2025) | (3401, 1/07/2025) | (3429, 1/07/2025) | (3438, 1/07/2025) | (3870, 28/07/2025) | (4030, 31/07/2025) | (4046, 1/08/2025) | (4068, 1/08/2025) | (4192, 8/08/2025) | (4197, 8/08/2025) | (4701, 27/08/2025) | (4773, 29/08/2025) | (4807, 1/09/2025) | (4814, 1/09/2025) | (5782, 30/09/2025) | (5788, 30/09/2025) | (5805, 1/10/2025) | (5827, 1/10/2025) | (5846, 1/10/2025) | (5868, 1/10/2025) | (6408, 28/10/2025) | (6413, 28/10/2025) | (6481, 30/10/2025) | (6552, 31/10/2025) | (6621, 5/11/2025) | (6660, 6/11/2025) | (7075, 26/11/2025) | (7080, 26/11/2025) | (7088, 26/11/2025) | (7131, 27/11/2025) | (7416, 23/12/2025) | (7438, 23/12/2025) | (7455, 23/12/2025) | (7465, 23/12/2025)</t>
  </si>
  <si>
    <t>(207, 4/02/2025) | (213, 4/02/2025) | (629, 5/03/2025) | (639, 5/03/2025) | (672, 6/03/2025) | (1093, 27/03/2025) | (1131, 28/03/2025) | (1136, 28/03/2025) | (1321, 2/04/2025) | (1766, 21/04/2025) | (1995, 7/02/2025) | (2006, 7/02/2025) | (2019, 6/03/2025) | (2029, 7/03/2025) | (2071, 25/04/2025) | (2202, 29/04/2025) | (2208, 29/04/2025) | (2395, 6/05/2025) | (2644, 9/05/2025) | (3593, 3/06/2025) | (3601, 3/06/2025) | (3632, 4/06/2025) | (3709, 4/06/2025) | (4049, 12/06/2025) | (4779, 1/07/2025) | (4823, 2/07/2025) | (4892, 3/07/2025) | (4911, 3/07/2025) | (5927, 30/07/2025) | (6147, 4/08/2025) | (6204, 5/08/2025) | (6224, 5/08/2025) | (6418, 11/08/2025) | (6450, 12/08/2025) | (7230, 1/09/2025) | (7294, 1/09/2025) | (7402, 3/09/2025) | (7439, 3/09/2025) | (8212, 1/10/2025) | (8238, 2/10/2025) | (8244, 2/10/2025) | (8265, 2/10/2025) | (8291, 2/10/2025) | (8299, 2/10/2025) | (9383, 4/11/2025) | (9391, 4/11/2025) | (9398, 4/11/2025) | (9435, 4/11/2025) | (9634, 6/11/2025) | (9662, 7/11/2025) | (10718, 27/11/2025) | (10744, 27/11/2025) | (10783, 27/11/2025) | (10792, 28/11/2025) | (12385, 24/12/2025) | (12396, 24/12/2025) | (12435, 24/12/2025) | (12507, 26/12/2025)</t>
  </si>
  <si>
    <t>15022</t>
  </si>
  <si>
    <t>(248, 3/02/2025) | (252, 3/02/2025) | (291, 5/02/2025) | (299, 6/02/2025) | (1049, 4/03/2025) | (1057, 4/03/2025) | (1093, 5/03/2025) | (1104, 5/03/2025) | (1112, 5/03/2025) | (1445, 27/03/2025) | (1535, 27/03/2025) | (1541, 28/03/2025) | (1661, 1/04/2025) | (1672, 1/04/2025) | (1998, 24/04/2025) | (2056, 25/04/2025) | (2060, 25/04/2025) | (2210, 5/05/2025) | (2215, 5/05/2025) | (2801, 30/05/2025) | (2807, 30/05/2025) | (2860, 30/05/2025) | (2871, 3/06/2025) | (3046, 11/06/2025) | (3393, 27/06/2025) | (3402, 1/07/2025) | (3430, 1/07/2025) | (3437, 1/07/2025) | (3871, 28/07/2025) | (4029, 31/07/2025) | (4047, 1/08/2025) | (4069, 1/08/2025) | (4193, 8/08/2025) | (4198, 8/08/2025) | (4702, 27/08/2025) | (4772, 29/08/2025) | (4808, 1/09/2025) | (4813, 1/09/2025) | (5783, 30/09/2025) | (5787, 30/09/2025) | (5808, 1/10/2025) | (5828, 1/10/2025) | (5848, 1/10/2025) | (5870, 1/10/2025) | (6409, 28/10/2025) | (6414, 28/10/2025) | (6482, 30/10/2025) | (6554, 31/10/2025) | (6622, 5/11/2025) | (6661, 6/11/2025) | (7076, 26/11/2025) | (7081, 26/11/2025) | (7089, 26/11/2025) | (7132, 27/11/2025) | (7415, 23/12/2025) | (7439, 23/12/2025) | (7457, 23/12/2025) | (7466, 23/12/2025)</t>
  </si>
  <si>
    <t>(208, 4/02/2025) | (212, 4/02/2025) | (631, 5/03/2025) | (637, 5/03/2025) | (671, 6/03/2025) | (1094, 27/03/2025) | (1130, 28/03/2025) | (1135, 28/03/2025) | (1311, 2/04/2025) | (1320, 2/04/2025) | (1997, 7/02/2025) | (2005, 7/02/2025) | (2017, 6/03/2025) | (2027, 6/03/2025) | (2072, 25/04/2025) | (2203, 29/04/2025) | (2207, 29/04/2025) | (2396, 6/05/2025) | (2645, 9/05/2025) | (3595, 3/06/2025) | (3600, 3/06/2025) | (3633, 4/06/2025) | (3710, 4/06/2025) | (4051, 12/06/2025) | (4780, 1/07/2025) | (4824, 2/07/2025) | (4890, 3/07/2025) | (4912, 3/07/2025) | (5928, 30/07/2025) | (6145, 4/08/2025) | (6205, 5/08/2025) | (6225, 5/08/2025) | (6419, 11/08/2025) | (6451, 12/08/2025) | (7231, 1/09/2025) | (7293, 1/09/2025) | (7401, 3/09/2025) | (7440, 3/09/2025) | (8214, 1/10/2025) | (8239, 2/10/2025) | (8243, 2/10/2025) | (8267, 2/10/2025) | (8292, 2/10/2025) | (8300, 2/10/2025) | (9384, 4/11/2025) | (9392, 4/11/2025) | (9399, 4/11/2025) | (9436, 4/11/2025) | (9635, 6/11/2025) | (9663, 7/11/2025) | (10719, 27/11/2025) | (10746, 27/11/2025) | (10785, 27/11/2025) | (10793, 28/11/2025) | (12387, 24/12/2025) | (12398, 24/12/2025) | (12434, 24/12/2025) | (12508, 26/12/2025)</t>
  </si>
  <si>
    <t>15023</t>
  </si>
  <si>
    <t>(249, 3/02/2025) | (254, 3/02/2025) | (292, 5/02/2025) | (301, 6/02/2025) | (1050, 4/03/2025) | (1059, 4/03/2025) | (1095, 5/03/2025) | (1106, 5/03/2025) | (1114, 5/03/2025) | (1446, 27/03/2025) | (1537, 27/03/2025) | (1543, 28/03/2025) | (1662, 1/04/2025) | (1674, 1/04/2025) | (1999, 24/04/2025) | (2057, 25/04/2025) | (2062, 27/04/2025) | (2211, 5/05/2025) | (2216, 5/05/2025) | (2802, 30/05/2025) | (2809, 30/05/2025) | (2861, 30/05/2025) | (2872, 3/06/2025) | (3047, 11/06/2025) | (3394, 27/06/2025) | (3403, 1/07/2025) | (3431, 1/07/2025) | (3439, 1/07/2025) | (3872, 28/07/2025) | (4031, 31/07/2025) | (4048, 1/08/2025) | (4070, 1/08/2025) | (4194, 8/08/2025) | (4199, 8/08/2025) | (4703, 27/08/2025) | (4774, 29/08/2025) | (4809, 1/09/2025) | (4815, 1/09/2025) | (5784, 30/09/2025) | (5789, 30/09/2025) | (5804, 1/10/2025) | (5829, 1/10/2025) | (5849, 1/10/2025) | (5872, 1/10/2025) | (6410, 28/10/2025) | (6415, 28/10/2025) | (6483, 30/10/2025) | (6556, 31/10/2025) | (6623, 5/11/2025) | (6662, 6/11/2025) | (7077, 26/11/2025) | (7082, 26/11/2025) | (7090, 26/11/2025) | (7133, 27/11/2025) | (7417, 23/12/2025) | (7440, 23/12/2025) | (7458, 23/12/2025) | (7467, 23/12/2025)</t>
  </si>
  <si>
    <t>(209, 4/02/2025) | (214, 4/02/2025) | (632, 5/03/2025) | (640, 5/03/2025) | (673, 6/03/2025) | (1095, 27/03/2025) | (1132, 28/03/2025) | (1137, 28/03/2025) | (1313, 2/04/2025) | (1322, 2/04/2025) | (1999, 7/02/2025) | (2008, 7/02/2025) | (2020, 6/03/2025) | (2031, 6/03/2025) | (2073, 25/04/2025) | (2204, 29/04/2025) | (2209, 29/04/2025) | (2397, 6/05/2025) | (2646, 9/05/2025) | (3597, 3/06/2025) | (3602, 3/06/2025) | (3634, 4/06/2025) | (3711, 4/06/2025) | (4052, 12/06/2025) | (4781, 1/07/2025) | (4825, 2/07/2025) | (4893, 3/07/2025) | (4913, 3/07/2025) | (5929, 30/07/2025) | (6149, 4/08/2025) | (6206, 5/08/2025) | (6226, 5/08/2025) | (6420, 11/08/2025) | (6452, 12/08/2025) | (7232, 1/09/2025) | (7295, 1/09/2025) | (7403, 3/09/2025) | (7443, 3/09/2025) | (8211, 1/10/2025) | (8240, 2/10/2025) | (8245, 2/10/2025) | (8268, 2/10/2025) | (8294, 2/10/2025) | (8301, 2/10/2025) | (9385, 4/11/2025) | (9393, 4/11/2025) | (9402, 4/11/2025) | (9437, 4/11/2025) | (9637, 6/11/2025) | (9664, 7/11/2025) | (10722, 27/11/2025) | (10747, 27/11/2025) | (10786, 27/11/2025) | (10794, 28/11/2025) | (12391, 24/12/2025) | (12400, 24/12/2025) | (12438, 24/12/2025) | (12510, 26/12/2025)</t>
  </si>
  <si>
    <t>15024</t>
  </si>
  <si>
    <t>(250, 3/02/2025) | (255, 3/02/2025) | (293, 5/02/2025) | (302, 6/02/2025) | (1051, 4/03/2025) | (1060, 4/03/2025) | (1096, 5/03/2025) | (1107, 5/03/2025) | (1115, 5/03/2025) | (1447, 27/03/2025) | (1538, 27/03/2025) | (1544, 28/03/2025) | (1663, 1/04/2025) | (1675, 1/04/2025) | (2000, 24/04/2025) | (2058, 25/04/2025) | (2063, 25/04/2025) | (2212, 5/05/2025) | (2217, 5/05/2025) | (2803, 30/05/2025) | (2810, 30/05/2025) | (2862, 30/05/2025) | (2875, 3/06/2025) | (3048, 11/06/2025) | (3395, 27/06/2025) | (3404, 1/07/2025) | (3432, 1/07/2025) | (3440, 1/07/2025) | (3873, 28/07/2025) | (4032, 31/07/2025) | (4049, 1/08/2025) | (4071, 1/08/2025) | (4195, 8/08/2025) | (4200, 8/08/2025) | (4704, 27/08/2025) | (4775, 29/08/2025) | (4811, 1/09/2025) | (4817, 1/09/2025) | (5785, 30/09/2025) | (5790, 30/09/2025) | (5806, 1/10/2025) | (5830, 1/10/2025) | (5850, 1/10/2025) | (5873, 1/10/2025) | (6411, 28/10/2025) | (6416, 28/10/2025) | (6485, 30/10/2025) | (6557, 31/10/2025) | (6624, 5/11/2025) | (6664, 6/11/2025) | (7078, 26/11/2025) | (7083, 26/11/2025) | (7091, 26/11/2025) | (7134, 27/11/2025) | (7418, 23/12/2025) | (7441, 23/12/2025) | (7459, 23/12/2025) | (7468, 23/12/2025)</t>
  </si>
  <si>
    <t>(210, 4/02/2025) | (215, 4/02/2025) | (633, 5/03/2025) | (641, 5/03/2025) | (674, 6/03/2025) | (1097, 27/03/2025) | (1133, 28/03/2025) | (1138, 28/03/2025) | (1316, 2/04/2025) | (1323, 2/04/2025) | (2000, 7/02/2025) | (2009, 7/02/2025) | (2021, 6/03/2025) | (2033, 6/03/2025) | (2074, 25/04/2025) | (2205, 29/04/2025) | (2210, 29/04/2025) | (2398, 6/05/2025) | (2648, 9/05/2025) | (3598, 3/06/2025) | (3603, 3/06/2025) | (3635, 4/06/2025) | (3713, 4/06/2025) | (4053, 12/06/2025) | (4782, 1/07/2025) | (4826, 2/07/2025) | (4895, 3/07/2025) | (4914, 3/07/2025) | (5930, 30/07/2025) | (6151, 4/08/2025) | (6207, 5/08/2025) | (6227, 5/08/2025) | (6421, 11/08/2025) | (6453, 12/08/2025) | (7233, 1/09/2025) | (7296, 1/09/2025) | (7404, 3/09/2025) | (7445, 3/09/2025) | (8213, 1/10/2025) | (8241, 2/10/2025) | (8246, 2/10/2025) | (8270, 2/10/2025) | (8296, 2/10/2025) | (8302, 2/10/2025) | (9386, 4/11/2025) | (9394, 4/11/2025) | (9404, 4/11/2025) | (9438, 4/11/2025) | (9638, 6/11/2025) | (9665, 7/11/2025) | (10724, 27/11/2025) | (10748, 27/11/2025) | (10789, 27/11/2025) | (10795, 28/11/2025) | (12392, 24/12/2025) | (12402, 24/12/2025) | (12439, 24/12/2025) | (12511, 26/12/2025)</t>
  </si>
  <si>
    <t>15019</t>
  </si>
  <si>
    <t>(245, 3/02/2025) | (251, 3/02/2025) | (288, 5/02/2025) | (298, 6/02/2025) | (1045, 4/03/2025) | (1056, 4/03/2025) | (1092, 5/03/2025) | (1102, 5/03/2025) | (1111, 5/03/2025) | (1442, 27/03/2025) | (1534, 27/03/2025) | (1540, 28/03/2025) | (1658, 1/04/2025) | (1671, 1/04/2025) | (1995, 24/04/2025) | (2053, 25/04/2025) | (2059, 25/04/2025) | (2207, 5/05/2025) | (2213, 5/05/2025) | (2798, 30/05/2025) | (2806, 30/05/2025) | (2857, 30/05/2025) | (2869, 3/06/2025) | (3044, 11/06/2025) | (3390, 27/06/2025) | (3400, 1/07/2025) | (3427, 1/07/2025) | (3436, 1/07/2025) | (3868, 28/07/2025) | (4027, 31/07/2025) | (4045, 1/08/2025) | (4066, 1/08/2025) | (4190, 8/08/2025) | (4196, 8/08/2025) | (4699, 27/08/2025) | (4771, 29/08/2025) | (4805, 1/09/2025) | (4812, 1/09/2025) | (5780, 30/09/2025) | (5786, 30/09/2025) | (5803, 1/10/2025) | (5825, 1/10/2025) | (5845, 1/10/2025) | (5867, 1/10/2025) | (6406, 28/10/2025) | (6412, 28/10/2025) | (6479, 30/10/2025) | (6551, 31/10/2025) | (6620, 5/11/2025) | (6657, 6/11/2025) | (7073, 26/11/2025) | (7079, 26/11/2025) | (7086, 26/11/2025) | (7126, 27/11/2025) | (7414, 23/12/2025) | (7436, 23/12/2025) | (7453, 23/12/2025) | (7464, 23/12/2025)</t>
  </si>
  <si>
    <t>(205, 4/02/2025) | (211, 4/02/2025) | (626, 5/03/2025) | (636, 5/03/2025) | (670, 6/03/2025) | (1091, 27/03/2025) | (1129, 28/03/2025) | (1134, 28/03/2025) | (1306, 2/04/2025) | (1318, 2/04/2025) | (1994, 7/02/2025) | (2004, 7/02/2025) | (2015, 6/03/2025) | (2026, 6/03/2025) | (2070, 25/04/2025) | (2200, 29/04/2025) | (2206, 29/04/2025) | (2394, 6/05/2025) | (2642, 9/05/2025) | (3589, 3/06/2025) | (3599, 3/06/2025) | (3630, 4/06/2025) | (3707, 4/06/2025) | (4048, 12/06/2025) | (4777, 1/07/2025) | (4822, 2/07/2025) | (4889, 3/07/2025) | (4909, 3/07/2025) | (5925, 30/07/2025) | (6142, 4/08/2025) | (6189, 4/08/2025) | (6222, 5/08/2025) | (6415, 11/08/2025) | (6448, 12/08/2025) | (7228, 1/09/2025) | (7292, 1/09/2025) | (7400, 3/09/2025) | (7436, 3/09/2025) | (8210, 1/10/2025) | (8236, 2/10/2025) | (8242, 2/10/2025) | (8261, 2/10/2025) | (8289, 2/10/2025) | (8298, 2/10/2025) | (9379, 4/11/2025) | (9390, 4/11/2025) | (9397, 4/11/2025) | (9434, 4/11/2025) | (9633, 6/11/2025) | (9660, 7/11/2025) | (10716, 27/11/2025) | (10743, 27/11/2025) | (10779, 27/11/2025) | (10791, 28/11/2025) | (12380, 24/12/2025) | (12395, 24/12/2025) | (12433, 24/12/2025) | (12503, 26/12/2025)</t>
  </si>
  <si>
    <t xml:space="preserve">Apoyo logístico para la realización de actividades culturales y productivas enmarcadas en la conmemoración del día de la mujer en el departamento de   Sucre </t>
  </si>
  <si>
    <t>(277, 28/02/2024)</t>
  </si>
  <si>
    <t>(977, 1/03/2024)</t>
  </si>
  <si>
    <t>CONVENIO INTERAD 7</t>
  </si>
  <si>
    <t>(882, 11/03/2024)</t>
  </si>
  <si>
    <t>(NRO_CONTRATO: 7 - 1/03/2024 - DOC_CONTRATISTA: 800225219 - 85000000 - UN MES - RP: 977)</t>
  </si>
  <si>
    <t xml:space="preserve">Implementación  DE ESTRATEGIAS COMUNICACIONALES PARA LA DIFUSIÓN Y PROMOCIÓN DE LA GESTIÓN TRAMITES SERVICIOS Y OFERTA INSTITUCIONAL DE LA GOBERNCIÓN DE  Sucre </t>
  </si>
  <si>
    <t>(1068, 31/07/2024)</t>
  </si>
  <si>
    <t>(5076, 26/09/2024)</t>
  </si>
  <si>
    <t>CONTRATO MENOR CUANTIA 8</t>
  </si>
  <si>
    <t>(8739, 8/11/2024) | (10275, 16/12/2024) | (11796, 31/12/2024)</t>
  </si>
  <si>
    <t>(NRO_CONTRATO: 8 - 26/09/2024 - DOC_CONTRATISTA: 900196518 - 400000000 - HASTA 31 DE DICIEMBRE DEL 2024 - RP: 5076)</t>
  </si>
  <si>
    <t>14132</t>
  </si>
  <si>
    <t>A establecimientos públicos y unidades administrativas especiales</t>
  </si>
  <si>
    <t xml:space="preserve">Apoyo a la promoción en el Mobile World Congress versión 2024 del sector turístico del Departamento de   Sucre </t>
  </si>
  <si>
    <t>(255, 22/02/2024)</t>
  </si>
  <si>
    <t>(713, 22/02/2024)</t>
  </si>
  <si>
    <t>CONVENIO INTERAD 4</t>
  </si>
  <si>
    <t>(611, 27/02/2024)</t>
  </si>
  <si>
    <t>(NRO_CONTRATO: 4 - 22/02/2024 - DOC_CONTRATISTA: 800225219 - 100000000 - DIEZ DIAS - RP: 713)</t>
  </si>
  <si>
    <t xml:space="preserve">Suministro e Instalación de redes eléctricas para la planta de procesamiento de productos lácteos de la asociación APIAS en el corregimiento de San Rafael  Ovejas Sucre </t>
  </si>
  <si>
    <t>(1060, 31/07/2024)</t>
  </si>
  <si>
    <t>(6322, 8/11/2024) | (6399, 15/11/2024)</t>
  </si>
  <si>
    <t>CONTRATO MENOR CUANTIA, CONTRAO MINIMA CUANTIA</t>
  </si>
  <si>
    <t>(9126, 22/11/2024)</t>
  </si>
  <si>
    <t>14010</t>
  </si>
  <si>
    <t>Otras obras de ingeniería civil</t>
  </si>
  <si>
    <t xml:space="preserve">Construcción de cerramiento del predio san cayetano en el municipio de Sincelejo departamento de  Sucre </t>
  </si>
  <si>
    <t>(1150, 20/08/2024)</t>
  </si>
  <si>
    <t>(6398, 15/11/2024)</t>
  </si>
  <si>
    <t>CONTRAO MINIMA CUANTIA 33</t>
  </si>
  <si>
    <t>(11326, 27/12/2024)</t>
  </si>
  <si>
    <t>(NRO_CONTRATO: 33 - 13/11/2024 - DOC_CONTRATISTA: 900432306 - 63525650,5 - UN MES - RP: 6398)</t>
  </si>
  <si>
    <t xml:space="preserve">Apoyo logístico para el desarrollo de reuniones encuentros y eventos como mecanismos para la generación de interacción pública y divulgación de la oferta institucional de la Gobernación de   Sucre </t>
  </si>
  <si>
    <t>(469, 22/03/2024)
(680, 17/05/2024)</t>
  </si>
  <si>
    <t>(4479, 28/08/2024)</t>
  </si>
  <si>
    <t>CONTRATO MENOR CUANTIA 7</t>
  </si>
  <si>
    <t>(9617, 3/12/2024) | (10295, 17/12/2024) | (11056, 26/12/2024) | (11833, 31/12/2024)</t>
  </si>
  <si>
    <t>(NRO_CONTRATO: 7 - 28/08/2024 - DOC_CONTRATISTA: 901069303 - 499945363 - HASTA 31 DE DICIEMBRE DEL 2024 - RP: 4479)</t>
  </si>
  <si>
    <t xml:space="preserve">Prestación de servicios profesionales y de apoyo para el fortalecimiento organizativo de las juntas de acciones comunales en el departamento de  Sucre </t>
  </si>
  <si>
    <t>(650, 8/05/2024)</t>
  </si>
  <si>
    <t>(2783, 6/06/2024) | (2785, 6/06/2024) | (2810, 11/06/2024) | (2884, 14/06/2024) | (3381, 8/07/2024)</t>
  </si>
  <si>
    <t>CONTRATO DE PRESTACION PROF 327, CONTRATO DE PRESTACION PROF 311, CONTRATO DE PRESTACION PROF 347, CONTRATO DE PRESTACION 349, CONTRATO DE PRESTACION PROF 378</t>
  </si>
  <si>
    <t>(4456, 11/07/2024) | (4569, 17/07/2024) | (4864, 24/07/2024) | (5481, 9/08/2024) | (5538, 12/08/2024) | (5581, 13/08/2024) | (5585, 13/08/2024) | (5658, 14/08/2024) | (5730, 16/08/2024) | (6497, 9/09/2024) | (6596, 12/09/2024) | (6597, 12/09/2024) | (6796, 20/09/2024) | (7061, 26/09/2024) | (7634, 10/10/2024) | (7869, 17/10/2024) | (7962, 21/10/2024) | (8102, 24/10/2024) | (8154, 25/10/2024) | (8758, 12/11/2024) | (8850, 14/11/2024) | (8932, 18/11/2024) | (8956, 18/11/2024) | (9117, 22/11/2024) | (10240, 16/12/2024)</t>
  </si>
  <si>
    <t>CONTRATO DE PRESTACION PROF, CONTRATO DE PRESTACION</t>
  </si>
  <si>
    <t>(NRO_CONTRATO: 349 - 12/06/2024 - DOC_CONTRATISTA: 92256584 - 12500000 - 5 MESES - RP: 2884)
(NRO_CONTRATO: 311 - 5/06/2024 - DOC_CONTRATISTA: 1005489833 - 17500000 - 5 MESES - RP: 2785)
(NRO_CONTRATO: 327 - 5/06/2024 - DOC_CONTRATISTA: 1102857481 - 22500000 - 5 MESES - RP: 2783)
(NRO_CONTRATO: 347 - 6/06/2024 - DOC_CONTRATISTA: 1102854569 - 20000000 - 5 MESES - RP: 2810)
(NRO_CONTRATO: 378 - 5/07/2024 - DOC_CONTRATISTA: 1100393444 - 12500000 - 5 MESES - RP: 3381)</t>
  </si>
  <si>
    <t xml:space="preserve">Apoyo al programa de fondos educativos FOSE para el seguimiento control y consolidación financiera de los recursos de gratuidad educativa vigencia 2025 para todos los establecimientos educativos del departamento de  Sucre </t>
  </si>
  <si>
    <t>(49, 22/01/2025)</t>
  </si>
  <si>
    <t>(690, 20/02/2025) | (1592, 31/03/2025) | (1593, 31/03/2025) | (1594, 31/03/2025) | (1684, 2/04/2025) | (1685, 2/04/2025) | (1686, 2/04/2025) | (1776, 7/04/2025) | (1778, 7/04/2025) | (2133, 29/04/2025) | (2487, 15/05/2025)</t>
  </si>
  <si>
    <t>CONTRATO DE PRESTACION PROF 84, CONTRATO DE PRESTACION PROF 381, CONTRATO DE PRESTACION PROF 382, CONTRATO DE PRESTACION PROF 386, CONTRATO DE PRESTACION PROF 391, CONTRATO DE PRESTACION PROF 395, CONTRATO DE PRESTACION PROF 392, CONTRATO DE PRESTACION PROF 400, CONTRATO DE PRESTACION PROF 401, CONTRATO DE PRESTACION PROF 402, CONTRATO DE PRESTACION PROF 468</t>
  </si>
  <si>
    <t>(1937, 24/04/2025) | (3185, 21/05/2025) | (3188, 21/05/2025) | (3258, 22/05/2025) | (3591, 3/06/2025) | (3787, 6/06/2025) | (4569, 26/06/2025) | (4621, 26/06/2025) | (4622, 26/06/2025) | (4641, 26/06/2025) | (4703, 27/06/2025) | (4791, 1/07/2025) | (4836, 2/07/2025) | (5035, 4/07/2025) | (5062, 7/07/2025) | (5072, 7/07/2025) | (5556, 21/07/2025) | (5557, 21/07/2025) | (5558, 21/07/2025) | (5757, 25/07/2025) | (5899, 29/07/2025) | (5958, 30/07/2025) | (5966, 30/07/2025) | (6091, 1/08/2025) | (6285, 5/08/2025) | (6744, 19/08/2025) | (6916, 21/08/2025) | (7139, 28/08/2025) | (7140, 28/08/2025) | (7171, 29/08/2025) | (7182, 29/08/2025) | (7236, 1/09/2025) | (7256, 1/09/2025) | (7258, 1/09/2025) | (7345, 2/09/2025) | (7603, 10/09/2025) | (7653, 12/09/2025) | (7711, 16/09/2025) | (7728, 16/09/2025) | (7795, 18/09/2025) | (7796, 18/09/2025) | (7798, 18/09/2025) | (7799, 18/09/2025) | (7800, 18/09/2025) | (7802, 18/09/2025) | (7803, 18/09/2025) | (7836, 19/09/2025) | (7946, 24/09/2025) | (8346, 6/10/2025) | (8360, 6/10/2025) | (8379, 7/10/2025) | (8380, 7/10/2025) | (8440, 9/10/2025) | (8445, 9/10/2025) | (8524, 14/10/2025) | (8559, 15/10/2025) | (8588, 15/10/2025) | (8949, 23/10/2025) | (9222, 29/10/2025) | (9423, 4/11/2025) | (10386, 21/11/2025) | (10432, 22/11/2025) | (10440, 22/11/2025) | (10507, 24/11/2025) | (10508, 24/11/2025) | (10701, 27/11/2025) | (10750, 27/11/2025) | (11158, 5/12/2025) | (11160, 5/12/2025) | (11298, 9/12/2025) | (11300, 9/12/2025) | (11336, 10/12/2025) | (11349, 10/12/2025) | (11367, 11/12/2025) | (11370, 11/12/2025) | (11379, 11/12/2025) | (11982, 20/12/2025) | (11994, 20/12/2025) | (12011, 21/12/2025) | (12017, 21/12/2025) | (12130, 22/12/2025) | (12200, 22/12/2025) | (12247, 23/12/2025) | (12262, 23/12/2025) | (12298, 23/12/2025) | (12322, 23/12/2025) | (12351, 24/12/2025) | (12352, 24/12/2025) | (12565, 26/12/2025) | (12645, 29/12/2025) | (12725, 30/12/2025) | (12928, 31/12/2025) | (12929, 31/12/2025) | (12999, 31/12/2025)</t>
  </si>
  <si>
    <t>(NRO_CONTRATO: 84 - 20/02/2025 - DOC_CONTRATISTA: 811025615 - 685000000 - HASTA 31 DE DICIEMBRE DE 2025 - RP: 690)
(NRO_CONTRATO: 381 - 27/03/2025 - DOC_CONTRATISTA: 1100626756 - 31328676 - NUEVE MESES - RP: 1592)
(NRO_CONTRATO: 382 - 27/03/2025 - DOC_CONTRATISTA: 1101458265 - 31328676 - NUEVE MESES - RP: 1593)
(NRO_CONTRATO: 386 - 27/03/2025 - DOC_CONTRATISTA: 1102863710 - 31328676 - NUEVE MESES - RP: 1594)
(NRO_CONTRATO: 392 - 31/03/2025 - DOC_CONTRATISTA: 1103216418 - 31328676 - NUEVE MESES - RP: 1686)
(NRO_CONTRATO: 391 - 31/03/2025 - DOC_CONTRATISTA: 1102852815 - 31328676 - NUEVE MESES - RP: 1684)
(NRO_CONTRATO: 395 - 1/04/2025 - DOC_CONTRATISTA: 64578064 - 30168354 - OCHO MESES Y VEINTE DIAS - RP: 1685)
(NRO_CONTRATO: 400 - 3/04/2025 - DOC_CONTRATISTA: 1102808235 - 30168354 - OCHO MESES Y VEINTE DIAS - RP: 1776)
(NRO_CONTRATO: 401 - 4/04/2025 - DOC_CONTRATISTA: 1099963993 - 30168354 - OCHE MESES Y VEINTE DIAS - RP: 1778)
(NRO_CONTRATO: 402 - 4/04/2025 - DOC_CONTRATISTA: 23012640 - 27847712 - OCHO MESES - RP: 2133)
(NRO_CONTRATO: 468 - 14/05/2025 - DOC_CONTRATISTA: 1102889774 - 26107230 - SIETE MESES Y QUINCE DIAS - RP: 2487)</t>
  </si>
  <si>
    <t xml:space="preserve">Apoyo a la certificación de playas turísticas en el sello de calidad ambiental bandera azul para la vigencia 2024 en los municipios de Coveñas y Santiago de Tolú del departamento de  Sucre </t>
  </si>
  <si>
    <t>(664, 14/05/2024)</t>
  </si>
  <si>
    <t>(2941, 18/06/2024)</t>
  </si>
  <si>
    <t>CONTRATO DE PRESTACION 357</t>
  </si>
  <si>
    <t>(8131, 24/10/2024) | (11472, 29/12/2024)</t>
  </si>
  <si>
    <t>(NRO_CONTRATO: 357 - 18/06/2024 - DOC_CONTRATISTA: 830052783 - 118863150 - SEIS (6) MESES - RP: 2941)</t>
  </si>
  <si>
    <t xml:space="preserve">Apoyo al fortalecimiento institucional de la oficina de macroproyectos estratégicos de la gobernación del departamento de  Sucre </t>
  </si>
  <si>
    <t>(1062, 31/07/2024)</t>
  </si>
  <si>
    <t>(4344, 23/08/2024)</t>
  </si>
  <si>
    <t>CONTRATO DE PRESTACION PROF 481</t>
  </si>
  <si>
    <t>(7965, 21/10/2024) | (9850, 9/12/2024) | (10677, 20/12/2024) | (11576, 31/12/2024)</t>
  </si>
  <si>
    <t>(NRO_CONTRATO: 481 - 23/08/2024 - DOC_CONTRATISTA: 901109194 - 205000000 - CUATRO (4) MESES - RP: 4344)</t>
  </si>
  <si>
    <t>96</t>
  </si>
  <si>
    <t>1.2.3.1.19 - ESTAMPILLAS PARA EL BIENESTAR DEL ADULTO MAYOR</t>
  </si>
  <si>
    <t xml:space="preserve">Fortalecimiento del Programa de atención integral para la protección y garantía de los derechos de las personas mayores durante el año 2024 en los Centros de Vida del Departamento de  Sucre </t>
  </si>
  <si>
    <t>(1144, 15/08/2024)</t>
  </si>
  <si>
    <t>(4891, 16/09/2024)</t>
  </si>
  <si>
    <t>CONVENIO ASOCIACION 1</t>
  </si>
  <si>
    <t>(9041, 20/11/2024) | (10146, 13/12/2024) | (11337, 27/12/2024)</t>
  </si>
  <si>
    <t>CONVENIO ASOCIACION</t>
  </si>
  <si>
    <t>(NRO_CONTRATO: 1 - 16/09/2024 - DOC_CONTRATISTA: 900429803 - 11644281361,67 - TRES MESES Y QUINCE DIAS - RP: 4891)</t>
  </si>
  <si>
    <t>121</t>
  </si>
  <si>
    <t>1.3.3.3.20-R.B. ESTAMPILLAS PARA EL BIENESTAR DEL ADULTO MAYOR</t>
  </si>
  <si>
    <t>(7466, 7/10/2024) | (10146, 13/12/2024) | (11337, 27/12/2024)</t>
  </si>
  <si>
    <t xml:space="preserve">Implementación de la estrategia de conectividad escolar  conexión total  del ministerio de educación nacional vigencia 2024 en establecimientos yo sedes educativas oficiales de los municipios no certificados del departamento de  Sucre </t>
  </si>
  <si>
    <t>(624, 30/04/2024)</t>
  </si>
  <si>
    <t>(3592, 19/07/2024) | (6775, 28/11/2024)</t>
  </si>
  <si>
    <t>CONVENIO INTERAD 18, CONVENIO INTERAD ADICIONAL 18</t>
  </si>
  <si>
    <t>(8380, 30/10/2024) | (9680, 4/12/2024) | (9761, 6/12/2024) | (11865, 31/12/2024) | (11866, 31/12/2024)</t>
  </si>
  <si>
    <t>CONVENIO INTERAD, CONVENIO INTERAD ADICIONAL</t>
  </si>
  <si>
    <t>(NRO_CONTRATO: 18 - 19/07/2024 - DOC_CONTRATISTA: 900068796 - 1200300640 - CUATRO MESES - RP: 3592)
(NRO_CONTRATO: 18 - 28/11/2024 - DOC_CONTRATISTA: 900068796 - 75299709,33 - ocho (8) días calendarios - RP: 6775)</t>
  </si>
  <si>
    <t xml:space="preserve">Fortalecimiento a la salud y nutrición a personas viviendo con vihsida para el mejoramiento de sus condiciones de vida en los municipios de Sincelejo Corozal San Marcos Toluviejo Tolú San Onofre Sampués Majagual Sincé y Los Palmitos en el departamento de   Sucre </t>
  </si>
  <si>
    <t>(714, 29/05/2024)</t>
  </si>
  <si>
    <t>(5058, 25/09/2024)</t>
  </si>
  <si>
    <t>CONTRATO MENOR CUANTIA 9</t>
  </si>
  <si>
    <t>(8728, 8/11/2024) | (9087, 21/11/2024) | (11389, 28/12/2024)</t>
  </si>
  <si>
    <t>(NRO_CONTRATO: 9 - 25/09/2024 - DOC_CONTRATISTA: 900112619 - 150000000 - TRES MESES - RP: 5058)</t>
  </si>
  <si>
    <t xml:space="preserve">Implementación de acciones de promoción y valorización internacional del turismo la cultura y la agroindustria del departamento de  Sucre </t>
  </si>
  <si>
    <t>(552, 15/04/2024)</t>
  </si>
  <si>
    <t>(1859, 18/04/2024) | (1866, 19/04/2024)</t>
  </si>
  <si>
    <t>CONVENIO INTERAD 11, CONTRATO ADICIONAL MINIMA CUAN 6</t>
  </si>
  <si>
    <t>(1794, 22/04/2024) | (5109, 1/08/2024)</t>
  </si>
  <si>
    <t>CONVENIO INTERAD, CONTRATO ADICIONAL MINIMA CUAN</t>
  </si>
  <si>
    <t>(NRO_CONTRATO: 6 - 18/04/2024 - DOC_CONTRATISTA: 892200231 - 23762731,19 - UN MES - RP: 1866)
(NRO_CONTRATO: 11 - 18/04/2024 - DOC_CONTRATISTA: 800225219 - 76086843,46 - UN MES - RP: 1859)</t>
  </si>
  <si>
    <t xml:space="preserve">Apoyo para la realización de actividades culturales lúdicas y recreativas en el marco del mes de la niñez en el Departamento de  Sucre </t>
  </si>
  <si>
    <t>(527, 4/04/2024)</t>
  </si>
  <si>
    <t>(1708, 5/04/2024)</t>
  </si>
  <si>
    <t>CONVENIO INTERAD 9</t>
  </si>
  <si>
    <t>(1596, 11/04/2024)</t>
  </si>
  <si>
    <t>(NRO_CONTRATO: 9 - 5/04/2024 - DOC_CONTRATISTA: 800225219 - 85000000,01 - UN MES - RP: 1708)</t>
  </si>
  <si>
    <t xml:space="preserve">Adquisición de sillas de ruedas Neurológicas para personas en condición de discapacidad del departamento de   Sucre </t>
  </si>
  <si>
    <t>(672, 15/05/2024)</t>
  </si>
  <si>
    <t>(4736, 5/09/2024)</t>
  </si>
  <si>
    <t>CONTRATO SUBASTA INVERSA 2</t>
  </si>
  <si>
    <t>(7046, 26/09/2024)</t>
  </si>
  <si>
    <t>CONTRATO SUBASTA INVERSA</t>
  </si>
  <si>
    <t>(NRO_CONTRATO: 2 - 5/09/2024 - DOC_CONTRATISTA: 901673753 - 150000000 - TREINTA DIAS - RP: 4736)</t>
  </si>
  <si>
    <t xml:space="preserve">Apoyo LA ELABORACION DEL PLAN INTEGRAL DE SEGURIDAD Y CONVIVENCIA CIUDADANA: SUCRE SEGURO DELDEPARTAMENTO DE  Sucre </t>
  </si>
  <si>
    <t>(568, 22/04/2024)</t>
  </si>
  <si>
    <t>(2846, 13/06/2024)</t>
  </si>
  <si>
    <t>CONTRAO MINIMA CUANTIA 19</t>
  </si>
  <si>
    <t>(6544, 11/09/2024)</t>
  </si>
  <si>
    <t>(NRO_CONTRATO: 19 - 13/06/2024 - DOC_CONTRATISTA: 830507103 - 79815632,66 - UN MES - RP: 2846)</t>
  </si>
  <si>
    <t xml:space="preserve">Modernización de los Sistemas de Información y las Instalaciones Físicas de la Asamblea del Departamento de   Sucre </t>
  </si>
  <si>
    <t>(1116, 6/08/2024)</t>
  </si>
  <si>
    <t>(6111, 1/11/2024)</t>
  </si>
  <si>
    <t>CONTRATO SUBASTA INVERSA 4</t>
  </si>
  <si>
    <t>(9037, 20/11/2024) | (10022, 11/12/2024)</t>
  </si>
  <si>
    <t>(NRO_CONTRATO: 4 - 1/11/2024 - DOC_CONTRATISTA: 901884657 - 318088935 - DOS MESES - RP: 6111)</t>
  </si>
  <si>
    <t xml:space="preserve">Apoyo a los procesos de bienestar laboral y capacitación a docentes directivos docentes y administrativos de la secretaria de educación del departamento de   Sucre </t>
  </si>
  <si>
    <t>(723, 19/06/2025)</t>
  </si>
  <si>
    <t>(5961, 3/10/2025)</t>
  </si>
  <si>
    <t>CONTRATO MENOR CUANTIA 15</t>
  </si>
  <si>
    <t>(12346, 23/12/2025)</t>
  </si>
  <si>
    <t>(NRO_CONTRATO: 15 - 29/09/2025 - DOC_CONTRATISTA: 901315110 - 428696154 - HASTA 31 DE DICIEMBRE DEL 2024 - RP: 5961)</t>
  </si>
  <si>
    <t>(1412, 16/10/2024)</t>
  </si>
  <si>
    <t>(6778, 28/11/2024)</t>
  </si>
  <si>
    <t>CONTRATO MENOR CUANTIA 17</t>
  </si>
  <si>
    <t>(11307, 27/12/2024)</t>
  </si>
  <si>
    <t>(NRO_CONTRATO: 17 - 28/11/2024 - DOC_CONTRATISTA: 901315110 - 424080348 - UN MES - RP: 6778)</t>
  </si>
  <si>
    <t xml:space="preserve">Apoyo a la implementación del programa prensa escuela para el fortalecimiento de competencias integrales en los estudiantes de los establecimientos educativos oficiales de los municipios no certificados del departamento de  Sucre </t>
  </si>
  <si>
    <t>(706, 27/05/2024)</t>
  </si>
  <si>
    <t>(3726, 26/07/2024)</t>
  </si>
  <si>
    <t>CONTRATO MENOR CUANTIA 5</t>
  </si>
  <si>
    <t>(6484, 9/09/2024) | (6948, 25/09/2024) | (7823, 16/10/2024) | (9383, 28/11/2024) | (11013, 24/12/2024)</t>
  </si>
  <si>
    <t>(NRO_CONTRATO: 5 - 26/07/2024 - DOC_CONTRATISTA: 800210203 - 300078632 - CUATRO (4) MESES - RP: 3726)</t>
  </si>
  <si>
    <t xml:space="preserve">Fortalecimiento A LA PROMOCION DE PRODUCTORES AGROPECUARIOS EN EL MARCO DE LA FERIA ARTESANAL COMERCIAL Y XVII EXPOSICION EQUINA GRADO B A REALIZARSE EN EL MUNICIPIO DE SINCELEJO   Sucre </t>
  </si>
  <si>
    <t>(679, 16/05/2024)</t>
  </si>
  <si>
    <t>(2378, 17/05/2024)</t>
  </si>
  <si>
    <t>CONVENIO ASOCIACION 15</t>
  </si>
  <si>
    <t>(4303, 5/07/2024)</t>
  </si>
  <si>
    <t>(NRO_CONTRATO: 15 - 17/05/2024 - DOC_CONTRATISTA: 823002567 - 99989456 - UN MES - RP: 2378)</t>
  </si>
  <si>
    <t xml:space="preserve">Apoyo a la promoción y fortalecimiento comercial de emprendedores en el marco de la feria exposición agropecuaria en el departamento de  Sucre </t>
  </si>
  <si>
    <t>(671, 14/05/2024)</t>
  </si>
  <si>
    <t>(2379, 17/05/2024)</t>
  </si>
  <si>
    <t>CONVENIO ASOCIACION 14</t>
  </si>
  <si>
    <t>(4436, 10/07/2024)</t>
  </si>
  <si>
    <t>(NRO_CONTRATO: 14 - 17/05/2024 - DOC_CONTRATISTA: 823000505 - 80000000 - UN MES - RP: 2379)</t>
  </si>
  <si>
    <t>74</t>
  </si>
  <si>
    <t>1.3.3.3.20-R.B. ESTAMPILLAS PRODESARROLLO INF EDUCATIVA</t>
  </si>
  <si>
    <t xml:space="preserve">Mejoramiento de la Infraestructura de la Institución Educativa Buenavista - Sede Primaria San Francisco de Asís municipio de Buenavista Departamento de   Sucre </t>
  </si>
  <si>
    <t>(392, 28/03/2025)</t>
  </si>
  <si>
    <t>(3031, 11/06/2025)</t>
  </si>
  <si>
    <t>CONTRAO MINIMA CUANTIA 16</t>
  </si>
  <si>
    <t>(8155, 30/09/2025) | (10838, 28/11/2025)</t>
  </si>
  <si>
    <t>(NRO_CONTRATO: 16 - 4/06/2025 - DOC_CONTRATISTA: 18760245 - 39454364 - TRES MESES - RP: 3031)</t>
  </si>
  <si>
    <t>15108</t>
  </si>
  <si>
    <t>2.3.2.01.01.003.05.02</t>
  </si>
  <si>
    <t>Aparatos transmisores de televisión y radio; televisión, video y cámaras digitales; teléfonos</t>
  </si>
  <si>
    <t xml:space="preserve">Adquisición DE UN SISTEMA OBSERVADOR AVANZADO DE OPERACIONES DE INTELIGENCIA Y PATRULLAJE DIURNA Y NOCTURNA DE LA ARMADA NACIONAL EN EL DEPARTAMENTO DE   Sucre </t>
  </si>
  <si>
    <t>(157, 3/02/2025)</t>
  </si>
  <si>
    <t xml:space="preserve">Fortalecimiento institucional a través de la adecuación de espacios físicos para mejorar la prestación de servicios de la Gobernación del departamanto de  Sucre </t>
  </si>
  <si>
    <t>(1132, 12/08/2024)</t>
  </si>
  <si>
    <t>(6630, 26/11/2024)</t>
  </si>
  <si>
    <t>(11384, 28/12/2024)</t>
  </si>
  <si>
    <t>(NRO_CONTRATO: 15 - 25/11/2024 - DOC_CONTRATISTA: 901889859 - 118355814,16 - VEINTE (20) DIAS - RP: 6630)</t>
  </si>
  <si>
    <t xml:space="preserve">Apoyo PARA LA REALIZACIÓN DE ACTIVIDADES   RECREATIVAS CULTURALES Y DE EMPRENDIMIENTO EN EL MARCO DEL MES DE LA FAMILIA 2024 EN EL DEPARTAMENTO DE   Sucre </t>
  </si>
  <si>
    <t>(690, 21/05/2024)</t>
  </si>
  <si>
    <t>(2479, 22/05/2024)</t>
  </si>
  <si>
    <t>CONVENIO INTERAD 16</t>
  </si>
  <si>
    <t>(2980, 28/05/2024)</t>
  </si>
  <si>
    <t>(NRO_CONTRATO: 16 - 22/05/2024 - DOC_CONTRATISTA: 800225219 - 148346200 - DOS MESES - RP: 2479)</t>
  </si>
  <si>
    <t xml:space="preserve">Apoyo logístico a las mesas de participación efectivas del consejo de paz territorial en el departamento de  Sucre </t>
  </si>
  <si>
    <t>(1067, 31/07/2024)</t>
  </si>
  <si>
    <t>(5231, 30/09/2024)</t>
  </si>
  <si>
    <t>CONTRAO MINIMA CUANTIA 26</t>
  </si>
  <si>
    <t>(11015, 24/12/2024) | (11528, 30/12/2024)</t>
  </si>
  <si>
    <t>(NRO_CONTRATO: 26 - 30/09/2024 - DOC_CONTRATISTA: 901582090 - 23660000 - TRES MESES - RP: 5231)</t>
  </si>
  <si>
    <t xml:space="preserve">Fortalecimiento DE LOS ESPACIOS DE PARTICIPACIÓN DE LA PERSONA MAYOR EN EL MARCO DE LA ESTRATEGIA NACIONAL NUEVO COMIENZO OTRO MOTIVO PARA VIVIR  2024  DEL DEPARTAMENTO DE  Sucre </t>
  </si>
  <si>
    <t>(1239, 4/09/2024)</t>
  </si>
  <si>
    <t>(5873, 28/10/2024)</t>
  </si>
  <si>
    <t>CONTRAO MINIMA CUANTIA 29</t>
  </si>
  <si>
    <t>1.3.3.7.02-R.B. SGP-SALUD-SALUD PUBLICA</t>
  </si>
  <si>
    <t xml:space="preserve">Caracterización del riesgo de enfermedades transmitidas por vectores basado en Vigilancia Entomológica y Análisis Molecular de agentes etiológicos de vectores transmisores en el departamento  Sucre </t>
  </si>
  <si>
    <t>(1124, 8/08/2024)</t>
  </si>
  <si>
    <t>(4233, 16/08/2024)</t>
  </si>
  <si>
    <t>CONVENIO DE COLABORACION 1</t>
  </si>
  <si>
    <t>(10997, 24/12/2024)</t>
  </si>
  <si>
    <t>CONVENIO DE COLABORACION</t>
  </si>
  <si>
    <t>(7633, 10/10/2024)</t>
  </si>
  <si>
    <t xml:space="preserve">Apoyo PARA LA REALIZACIÓN DE ACTIVIDADES CULTURALES Y ORGANIZATIVAS ENFOCADAS EN LA POBLACIÓN LGBTIQ+ EN EL DEPARTAMENTO DE   Sucre </t>
  </si>
  <si>
    <t>(1061, 31/07/2024)</t>
  </si>
  <si>
    <t>(5874, 28/10/2024)</t>
  </si>
  <si>
    <t>CONTRAO MINIMA CUANTIA 30</t>
  </si>
  <si>
    <t xml:space="preserve">Apoyo para la realización del mes de la juventud en el departamento de   Sucre </t>
  </si>
  <si>
    <t>(1064, 31/07/2024)</t>
  </si>
  <si>
    <t>(4550, 30/08/2024)</t>
  </si>
  <si>
    <t>CONTRAO MINIMA CUANTIA 21</t>
  </si>
  <si>
    <t>(8091, 23/10/2024)</t>
  </si>
  <si>
    <t>(NRO_CONTRATO: 21 - 30/08/2024 - DOC_CONTRATISTA: 901256866 - 56700000 - UN MES - RP: 4550)</t>
  </si>
  <si>
    <t xml:space="preserve">Desarrollo de acciones de gestión en salud pública para el fortalecimiento institucional, sectorial y comunitario vigencia 2025 en el departamento de  Sucre </t>
  </si>
  <si>
    <t>(113, 29/01/2025)
(114, 29/01/2025)
(115, 29/01/2025)
(116, 29/01/2025)
(117, 29/01/2025)
(118, 29/01/2025)
(119, 29/01/2025)
(137, 30/01/2025)
(138, 30/01/2025)
(139, 30/01/2025)
(140, 30/01/2025)</t>
  </si>
  <si>
    <t>(316, 6/02/2025) | (388, 10/02/2025) | (412, 10/02/2025) | (414, 10/02/2025) | (417, 10/02/2025) | (418, 10/02/2025) | (419, 10/02/2025) | (421, 10/02/2025) | (433, 10/02/2025) | (459, 12/02/2025) | (467, 12/02/2025) | (474, 12/02/2025) | (478, 12/02/2025) | (480, 12/02/2025) | (481, 12/02/2025) | (498, 13/02/2025) | (499, 13/02/2025) | (501, 13/02/2025) | (503, 13/02/2025) | (516, 13/02/2025) | (525, 13/02/2025) | (526, 13/02/2025) | (534, 13/02/2025) | (562, 14/02/2025) | (563, 14/02/2025) | (564, 14/02/2025) | (565, 14/02/2025) | (567, 17/02/2025) | (581, 17/02/2025) | (583, 17/02/2025) | (585, 17/02/2025) | (587, 17/02/2025) | (591, 18/02/2025) | (594, 17/02/2025) | (596, 17/02/2025) | (599, 17/02/2025) | (600, 17/02/2025) | (601, 17/02/2025) | (603, 17/02/2025) | (604, 17/02/2025) | (643, 19/02/2025) | (646, 19/02/2025) | (676, 19/02/2025) | (692, 20/02/2025) | (693, 20/02/2025) | (694, 20/02/2025) | (696, 20/02/2025) | (697, 20/02/2025) | (698, 20/02/2025) | (700, 20/02/2025) | (704, 20/02/2025) | (705, 20/02/2025) | (735, 21/02/2025) | (737, 21/02/2025) | (738, 21/02/2025) | (740, 21/02/2025) | (741, 21/02/2025) | (742, 21/02/2025) | (743, 21/02/2025) | (744, 21/02/2025) | (745, 21/02/2025) | (754, 24/02/2025) | (815, 25/02/2025) | (819, 25/02/2025) | (822, 25/02/2025) | (826, 25/02/2025) | (833, 26/02/2025) | (835, 26/02/2025) | (839, 26/02/2025) | (861, 27/02/2025) | (865, 27/02/2025) | (875, 27/02/2025) | (877, 27/02/2025) | (881, 27/02/2025) | (936, 28/02/2025) | (937, 28/02/2025) | (941, 28/02/2025) | (950, 28/02/2025) | (1008, 3/03/2025) | (1010, 3/03/2025) | (1018, 4/03/2025) | (1022, 4/03/2025) | (1126, 6/03/2025) | (1168, 10/03/2025) | (1172, 10/03/2025) | (1210, 13/03/2025) | (1228, 13/03/2025) | (1230, 13/03/2025) | (1232, 13/03/2025) | (1268, 17/03/2025) | (1303, 18/03/2025) | (1306, 18/03/2025) | (1309, 18/03/2025) | (1310, 18/03/2025) | (1312, 18/03/2025) | (1348, 20/03/2025) | (1382, 21/03/2025) | (1383, 25/03/2025) | (1588, 29/03/2025) | (1589, 29/03/2025) | (1590, 29/03/2025) | (1781, 7/04/2025) | (1782, 7/04/2025) | (2399, 13/05/2025) | (2457, 14/05/2025) | (2514, 16/05/2025) | (2538, 19/05/2025) | (2565, 20/05/2025) | (2583, 20/05/2025) | (2623, 22/05/2025) | (3743, 21/07/2025) | (4438, 19/08/2025) | (4453, 19/08/2025) | (4457, 19/08/2025) | (4465, 19/08/2025) | (4478, 19/08/2025) | (4481, 19/08/2025) | (4485, 19/08/2025) | (4541, 21/08/2025) | (4542, 21/08/2025) | (4543, 21/08/2025) | (4548, 21/08/2025) | (4549, 21/08/2025) | (4568, 22/08/2025) | (4573, 22/08/2025) | (4575, 22/08/2025) | (4581, 22/08/2025) | (4587, 22/08/2025) | (4592, 22/08/2025) | (4596, 22/08/2025) | (4599, 22/08/2025) | (4605, 22/08/2025) | (4606, 22/08/2025) | (4794, 1/09/2025) | (4798, 1/09/2025) | (4816, 1/09/2025) | (4818, 1/09/2025) | (4819, 1/09/2025) | (4821, 1/09/2025) | (4823, 1/09/2025) | (4830, 1/09/2025) | (4831, 1/09/2025) | (4832, 1/09/2025) | (4833, 1/09/2025) | (4834, 1/09/2025) | (4835, 1/09/2025) | (4836, 1/09/2025) | (4855, 2/09/2025) | (4861, 2/09/2025) | (4870, 2/09/2025) | (4877, 2/09/2025) | (4882, 2/09/2025) | (4888, 3/09/2025) | (4945, 5/09/2025) | (4946, 5/09/2025) | (4947, 5/09/2025) | (4948, 5/09/2025) | (4949, 5/09/2025) | (4950, 5/09/2025) | (4951, 5/09/2025) | (4952, 5/09/2025) | (4953, 5/09/2025) | (4954, 5/09/2025) | (4956, 5/09/2025) | (4957, 5/09/2025) | (4976, 5/09/2025) | (4977, 5/09/2025) | (4978, 5/09/2025) | (4979, 5/09/2025) | (4994, 8/09/2025) | (4997, 8/09/2025) | (4999, 8/09/2025) | (5000, 8/09/2025) | (5011, 9/09/2025) | (5118, 12/09/2025) | (5119, 12/09/2025) | (5120, 12/09/2025) | (5154, 15/09/2025) | (5229, 17/09/2025) | (5231, 17/09/2025) | (5321, 18/09/2025) | (5471, 22/09/2025) | (5473, 22/09/2025) | (5477, 22/09/2025) | (5490, 22/09/2025) | (5491, 22/09/2025) | (5557, 24/09/2025) | (5558, 24/09/2025) | (5561, 24/09/2025) | (5562, 24/09/2025) | (5563, 24/09/2025) | (5564, 24/09/2025) | (5565, 24/09/2025) | (5680, 26/09/2025) | (5684, 26/09/2025) | (5741, 29/09/2025) | (5853, 1/10/2025) | (5854, 1/10/2025) | (5858, 1/10/2025) | (5936, 2/10/2025) | (5950, 2/10/2025) | (6007, 6/10/2025) | (6030, 7/10/2025) | (6041, 7/10/2025) | (6146, 15/10/2025) | (6147, 15/10/2025) | (6148, 15/10/2025) | (6149, 15/10/2025) | (6150, 15/10/2025) | (6458, 29/10/2025) | (6617, 4/11/2025) | (6851, 19/11/2025) | (6852, 19/11/2025) | (6853, 19/11/2025) | (7136, 27/11/2025) | (7137, 27/11/2025) | (7138, 27/11/2025) | (7364, 18/12/2025) | (7366, 18/12/2025)</t>
  </si>
  <si>
    <t>APOYO A LA GESTION SALUD 68, SERVICIOS PROFESIONALES SALUD 79, SERVICIOS PROFESIONALES SALUD 96, SERVICIOS PROFESIONALES SALUD 78, SERVICIOS PROFESIONALES SALUD 86, SERVICIOS PROFESIONALES SALUD 91, SERVICIOS PROFESIONALES SALUD 95, APOYO A LA GESTION SALUD 92, SERVICIOS PROFESIONALES SALUD 100, SERVICIOS PROFESIONALES SALUD 119, SERVICIOS PROFESIONALES SALUD 102, SERVICIOS PROFESIONALES SALUD 127, SERVICIOS PROFESIONALES SALUD 99, SERVICIOS PROFESIONALES SALUD 101, SERVICIOS PROFESIONALES SALUD 103, SERVICIOS PROFESIONALES SALUD 132, SERVICIOS PROFESIONALES SALUD 150, APOYO A LA GESTION SALUD 126, SERVICIOS PROFESIONALES SALUD 152, SERVICIOS PROFESIONALES SALUD 147, SERVICIOS PROFESIONALES SALUD 158, SERVICIOS PROFESIONALES SALUD 160, SERVICIOS PROFESIONALES SALUD 159, SERVICIOS PROFESIONALES SALUD 123, APOYO A LA GESTION SALUD 125, SERVICIOS PROFESIONALES SALUD 130, SERVICIOS PROFESIONALES SALUD 131, SERVICIOS PROFESIONALES SALUD 149, SERVICIOS PROFESIONALES SALUD 148, SERVICIOS PROFESIONALES SALUD 151, APOYO A LA GESTION SALUD 164, SERVICIOS PROFESIONALES SALUD 165, SERVICIOS PROFESIONALES SALUD 169, SERVICIOS PROFESIONALES SALUD 163, APOYO A LA GESTION SALUD 191, SERVICIOS PROFESIONALES SALUD 168, SERVICIOS PROFESIONALES SALUD 171, SERVICIOS PROFESIONALES SALUD 184, SERVICIOS PROFESIONALES SALUD 118, SERVICIOS PROFESIONALES SALUD 166, SERVICIOS PROFESIONALES SALUD 128, SERVICIOS PROFESIONALES SALUD 186, APOYO A LA GESTION SALUD 84, SERVICIOS PROFESIONALES SALUD 190, SERVICIOS PROFESIONALES SALUD 194, SERVICIOS PROFESIONALES SALUD 229, SERVICIOS PROFESIONALES SALUD 239, SERVICIOS PROFESIONALES SALUD 231, SERVICIOS PROFESIONALES SALUD 225, SERVICIOS PROFESIONALES SALUD 226, SERVICIOS PROFESIONALES SALUD 227, SERVICIOS PROFESIONALES SALUD 224, SERVICIOS PROFESIONALES SALUD 242, SERVICIOS PROFESIONALES SALUD 167, SERVICIOS PROFESIONALES SALUD 187, SERVICIOS PROFESIONALES SALUD 188, SERVICIOS PROFESIONALES SALUD 237, SERVICIOS PROFESIONALES SALUD 240, APOYO A LA GESTION SALUD 244, SERVICIOS PROFESIONALES SALUD 189, SERVICIOS PROFESIONALES SALUD 195, SERVICIOS PROFESIONALES SALUD 185, APOYO A LA GESTION SALUD 233, SERVICIOS PROFESIONALES SALUD 253, SERVICIOS PROFESIONALES SALUD 254, SERVICIOS PROFESIONALES SALUD 255, SERVICIOS PROFESIONALES SALUD 232, SERVICIOS PROFESIONALES SALUD 230, SERVICIOS PROFESIONALES SALUD 252, SERVICIOS PROFESIONALES SALUD 221, APOYO A LA GESTION SALUD 245, APOYO A LA GESTION SALUD 262, SERVICIOS PROFESIONALES SALUD 261, SERVICIOS PROFESIONALES SALUD 260, SERVICIOS PROFESIONALES SALUD 264, SERVICIOS PROFESIONALES SALUD 251, SERVICIOS PROFESIONALES SALUD 222, SERVICIOS PROFESIONALES SALUD 259, SERVICIOS PROFESIONALES SALUD 275, SERVICIOS PROFESIONALES SALUD 278, SERVICIOS PROFESIONALES SALUD 286, SERVICIOS PROFESIONALES SALUD 220, SERVICIOS PROFESIONALES SALUD 290, SERVICIOS PROFESIONALES SALUD 295, SERVICIOS PROFESIONALES SALUD 291, APOYO A LA GESTION SALUD 289, SERVICIOS PROFESIONALES SALUD 292, SERVICIOS PROFESIONALES SALUD 294, SERVICIOS PROFESIONALES SALUD 298, SERVICIOS PROFESIONALES SALUD 299, APOYO A LA GESTION SALUD 308, SERVICIOS PROFESIONALES SALUD 297, SERVICIOS PROFESIONALES SALUD 305, APOYO A LA GESTION SALUD 307, SERVICIOS PROFESIONALES SALUD 306, SERVICIOS PROFESIONALES SALUD 309, SERVICIOS PROFESIONALES SALUD 301, APOYO A LA GESTION SALUD 303, SERVICIOS PROFESIONALES SALUD 316, SERVICIOS PROFESIONALES SALUD 312, SERVICIOS PROFESIONALES SALUD 314, APOYO A LA GESTION SALUD 321, APOYO A LA GESTION SALUD 318, SERVICIOS PROFESIONALES SALUD 334, SERVICIOS PROFESIONALES SALUD 332, APOYO A LA GESTION SALUD 333, SERVICIOS PROFESIONALES SALUD 353, SERVICIOS PROFESIONALES SALUD 346, SERVICIOS PROFESIONALES SALUD 352, APOYO A LA GESTION SALUD 382, SERVICIOS PROFESIONALES SALUD 444, SERVICIOS PROFESIONALES SALUD 472, SERVICIOS PROFESIONALES SALUD 478, SERVICIOS PROFESIONALES SALUD 480, APOYO A LA GESTION SALUD 481, SERVICIOS PROFESIONALES SALUD 483, APOYO A LA GESTION SALUD 466, SERVICIOS PROFESIONALES SALUD 516, SERVICIOS PROFESIONALES SALUD 493, SERVICIOS PROFESIONALES SALUD 494, SERVICIOS PROFESIONALES SALUD 495, SERVICIOS PROFESIONALES SALUD 499, SERVICIOS PROFESIONALES SALUD 505, SERVICIOS PROFESIONALES SALUD 482, APOYO A LA GESTION SALUD 517, APOYO A LA GESTION SALUD 529, SERVICIOS PROFESIONALES SALUD 504, SERVICIOS PROFESIONALES SALUD 541, SERVICIOS PROFESIONALES SALUD 542, SERVICIOS PROFESIONALES SALUD 538, SERVICIOS PROFESIONALES SALUD 540, SERVICIOS PROFESIONALES SALUD 548, SERVICIOS PROFESIONALES SALUD 549, SERVICIOS PROFESIONALES SALUD 582, SERVICIOS PROFESIONALES SALUD 572, SERVICIOS PROFESIONALES SALUD 577, SERVICIOS PROFESIONALES SALUD 578, SERVICIOS PROFESIONALES SALUD 579, SERVICIOS PROFESIONALES SALUD 569, SERVICIOS PROFESIONALES SALUD 583, SERVICIOS PROFESIONALES SALUD 590, SERVICIOS PROFESIONALES SALUD 591, SERVICIOS PROFESIONALES SALUD 592, APOYO A LA GESTION SALUD 593, SERVICIOS PROFESIONALES SALUD 598, SERVICIOS PROFESIONALES SALUD 595, SERVICIOS PROFESIONALES SALUD 596, SERVICIOS PROFESIONALES SALUD 567, SERVICIOS PROFESIONALES SALUD 581, SERVICIOS PROFESIONALES SALUD 580, APOYO A LA GESTION SALUD 575, SERVICIOS PROFESIONALES SALUD 594, SERVICIOS PROFESIONALES SALUD 599, SERVICIOS PROFESIONALES SALUD 623, SERVICIOS PROFESIONALES SALUD 624, APOYO A LA GESTION SALUD 625, SERVICIOS PROFESIONALES SALUD 626, SERVICIOS PROFESIONALES SALUD 627, SERVICIOS PROFESIONALES SALUD 628, SERVICIOS PROFESIONALES SALUD 629, SERVICIOS PROFESIONALES SALUD 632, SERVICIOS PROFESIONALES SALUD 633, SERVICIOS PROFESIONALES SALUD 637, APOYO A LA GESTION SALUD 639, SERVICIOS PROFESIONALES SALUD 652, SERVICIOS PROFESIONALES SALUD 641, SERVICIOS PROFESIONALES SALUD 621, SERVICIOS PROFESIONALES SALUD 654, SERVICIOS PROFESIONALES SALUD 640, SERVICIOS PROFESIONALES SALUD 651, SERVICIOS PROFESIONALES SALUD 658, SERVICIOS PROFESIONALES SALUD 630, APOYO A LA GESTION SALUD 642, SERVICIOS PROFESIONALES SALUD 655, SERVICIOS PROFESIONALES SALUD 666, SERVICIOS PROFESIONALES SALUD 667, SERVICIOS PROFESIONALES SALUD 668, SERVICIOS PROFESIONALES SALUD 664, SERVICIOS PROFESIONALES SALUD 670, SERVICIOS PROFESIONALES SALUD 671, SERVICIOS PROFESIONALES SALUD 672, SERVICIOS PROFESIONALES SALUD 701, SERVICIOS PROFESIONALES SALUD 682, APOYO A LA GESTION SALUD 683, SERVICIOS PROFESIONALES SALUD 697, SERVICIOS PROFESIONALES SALUD 698, CONTRATO ADICION SALUD 301, CONTRATO ADICION SALUD 309, SERVICIOS PROFESIONALES SALUD 712, CONTRATO ADICION SALUD 300, CONTRATO ADICION SALUD 292, CONTRATO ADICION SALUD 299, CONTRATO ADICION SALUD 307, SERVICIOS PROFESIONALES SALUD 718, SERVICIOS PROFESIONALES SALUD 717, SERVICIOS PROFESIONALES SALUD 711, CONTRATO ADICION SALUD 314, CONTRATO ADICION SALUD 303, SERVICIOS PROFESIONALES SALUD 764, SERVICIOS PROFESIONALES SALUD 743, SERVICIOS PROFESIONALES SALUD 776, APOYO A LA GESTION SALUD 816, SERVICIOS PROFESIONALES SALUD 814, SERVICIOS PROFESIONALES SALUD 797, CONTRATO ADICION SALUD 306, CONTRATO ADICION SALUD 312, CONTRATO ADICION SALUD 316, CONTRATO ADICION SALUD 318, CONTRATO ADICION SALUD 321, SERVICIOS PROFESIONALES SALUD 877, SERVICIOS PROFESIONALES SALUD 880, CONTRATO ADICION SALUD 353, CONTRATO ADICION SALUD 346, CONTRATO ADICION SALUD 352, CONTRATO ADICION SALUD 333, CONTRATO ADICION SALUD 332, CONTRATO ADICION SALUD 334, CONTRATO ADICION SALUD 382, SERVICIOS PROFESIONALES SALUD 913</t>
  </si>
  <si>
    <t>(597, 5/03/2025) | (741, 13/03/2025) | (746, 13/03/2025) | (748, 13/03/2025) | (749, 13/03/2025) | (759, 13/03/2025) | (760, 13/03/2025) | (762, 13/03/2025) | (782, 13/03/2025) | (792, 14/03/2025) | (793, 14/03/2025) | (804, 14/03/2025) | (806, 14/03/2025) | (807, 14/03/2025) | (811, 14/03/2025) | (832, 17/03/2025) | (838, 17/03/2025) | (848, 17/03/2025) | (850, 17/03/2025) | (853, 17/03/2025) | (865, 17/03/2025) | (901, 19/03/2025) | (902, 19/03/2025) | (905, 19/03/2025) | (906, 19/03/2025) | (909, 19/03/2025) | (914, 19/03/2025) | (920, 20/03/2025) | (933, 20/03/2025) | (942, 21/03/2025) | (943, 21/03/2025) | (955, 21/03/2025) | (959, 21/03/2025) | (960, 21/03/2025) | (963, 21/03/2025) | (967, 21/03/2025) | (978, 25/03/2025) | (981, 25/03/2025) | (982, 25/03/2025) | (988, 25/03/2025) | (989, 25/03/2025) | (1063, 27/03/2025) | (1073, 27/03/2025) | (1077, 27/03/2025) | (1103, 27/03/2025) | (1109, 28/03/2025) | (1117, 28/03/2025) | (1120, 28/03/2025) | (1123, 28/03/2025) | (1124, 28/03/2025) | (1126, 28/03/2025) | (1128, 28/03/2025) | (1210, 31/03/2025) | (1214, 31/03/2025) | (1218, 31/03/2025) | (1255, 2/04/2025) | (1256, 2/04/2025) | (1258, 2/04/2025) | (1264, 2/04/2025) | (1267, 2/04/2025) | (1271, 2/04/2025) | (1281, 2/04/2025) | (1384, 3/04/2025) | (1457, 7/04/2025) | (1463, 7/04/2025) | (1518, 8/04/2025) | (1550, 8/04/2025) | (1556, 8/04/2025) | (1559, 8/04/2025) | (1589, 9/04/2025) | (1599, 9/04/2025) | (1602, 9/04/2025) | (1608, 9/04/2025) | (1621, 10/04/2025) | (1622, 10/04/2025) | (1627, 10/04/2025) | (1630, 10/04/2025) | (1654, 10/04/2025) | (1655, 10/04/2025) | (1656, 10/04/2025) | (1706, 11/04/2025) | (1707, 11/04/2025) | (1715, 11/04/2025) | (1768, 21/04/2025) | (1793, 22/04/2025) | (1796, 22/04/2025) | (1798, 22/04/2025) | (1804, 22/04/2025) | (1805, 22/04/2025) | (1806, 22/04/2025) | (1809, 22/04/2025) | (1811, 22/04/2025) | (1812, 22/04/2025) | (1859, 22/04/2025) | (1872, 23/04/2025) | (1903, 23/04/2025) | (1909, 24/04/2025) | (1910, 24/04/2025) | (1911, 24/04/2025) | (1912, 24/04/2025) | (1916, 24/04/2025) | (1932, 24/04/2025) | (1943, 24/04/2025) | (1951, 24/04/2025) | (1953, 24/04/2025) | (2001, 24/04/2025) | (2010, 24/04/2025) | (2028, 24/04/2025) | (2035, 24/04/2025) | (2037, 24/04/2025) | (2039, 24/04/2025) | (2045, 24/04/2025) | (2047, 24/04/2025) | (2050, 25/04/2025) | (2051, 25/04/2025) | (2055, 25/04/2025) | (2063, 25/04/2025) | (2064, 25/04/2025) | (2065, 25/04/2025) | (2079, 25/04/2025) | (2081, 25/04/2025) | (2094, 25/04/2025) | (2096, 25/04/2025) | (2144, 28/04/2025) | (2151, 28/04/2025) | (2228, 29/04/2025) | (2237, 29/04/2025) | (2241, 29/04/2025) | (2271, 29/04/2025) | (2275, 29/04/2025) | (2276, 29/04/2025) | (2277, 29/04/2025) | (2322, 30/04/2025) | (2325, 30/04/2025) | (2326, 30/04/2025) | (2383, 5/05/2025) | (2392, 5/05/2025) | (2410, 6/05/2025) | (2412, 6/05/2025) | (2462, 6/05/2025) | (2491, 6/05/2025) | (2512, 7/05/2025) | (2522, 7/05/2025) | (2538, 7/05/2025) | (2545, 7/05/2025) | (2546, 7/05/2025) | (2547, 7/05/2025) | (2565, 8/05/2025) | (2569, 8/05/2025) | (2581, 8/05/2025) | (2583, 8/05/2025) | (2595, 8/05/2025) | (2657, 9/05/2025) | (2678, 9/05/2025) | (2699, 9/05/2025) | (2737, 12/05/2025) | (2743, 12/05/2025) | (2748, 12/05/2025) | (2771, 12/05/2025) | (2795, 13/05/2025) | (2797, 13/05/2025) | (2798, 13/05/2025) | (2799, 13/05/2025) | (2817, 7/05/2025) | (2864, 14/05/2025) | (2870, 14/05/2025) | (2875, 14/05/2025) | (2920, 15/05/2025) | (2921, 15/05/2025) | (2926, 15/05/2025) | (2927, 15/05/2025) | (2928, 15/05/2025) | (2929, 15/05/2025) | (2930, 15/05/2025) | (2935, 15/05/2025) | (2949, 15/05/2025) | (2995, 16/05/2025) | (3004, 16/05/2025) | (3008, 16/05/2025) | (3050, 16/05/2025) | (3062, 19/05/2025) | (3063, 19/05/2025) | (3068, 19/05/2025) | (3071, 19/05/2025) | (3104, 19/05/2025) | (3105, 19/05/2025) | (3107, 20/05/2025) | (3109, 20/05/2025) | (3112, 20/05/2025) | (3113, 20/05/2025) | (3118, 20/05/2025) | (3124, 20/05/2025) | (3125, 20/05/2025) | (3139, 20/05/2025) | (3167, 21/05/2025) | (3168, 21/05/2025) | (3208, 21/05/2025) | (3209, 21/05/2025) | (3210, 21/05/2025) | (3212, 21/05/2025) | (3228, 22/05/2025) | (3232, 22/05/2025) | (3238, 22/05/2025) | (3239, 22/05/2025) | (3309, 26/05/2025) | (3314, 26/05/2025) | (3326, 26/05/2025) | (3383, 27/05/2025) | (3386, 27/05/2025) | (3387, 27/05/2025) | (3397, 27/05/2025) | (3429, 28/05/2025) | (3432, 28/05/2025) | (3434, 28/05/2025) | (3435, 28/05/2025) | (3437, 28/05/2025) | (3442, 28/05/2025) | (3443, 28/05/2025) | (3472, 29/05/2025) | (3474, 29/05/2025) | (3478, 29/05/2025) | (3488, 29/05/2025) | (3490, 29/05/2025) | (3497, 29/05/2025) | (3499, 29/05/2025) | (3565, 3/06/2025) | (3566, 3/06/2025) | (3612, 3/06/2025) | (3677, 4/06/2025) | (3681, 4/06/2025) | (3687, 4/06/2025) | (3688, 4/06/2025) | (3697, 4/06/2025) | (3698, 4/06/2025) | (3704, 4/06/2025) | (3760, 6/06/2025) | (3765, 6/06/2025) | (3768, 6/06/2025) | (3792, 6/06/2025) | (3827, 6/06/2025) | (3845, 6/06/2025) | (3847, 6/06/2025) | (3859, 9/06/2025) | (3862, 9/06/2025) | (3871, 9/06/2025) | (3937, 11/06/2025) | (3941, 11/06/2025) | (3943, 11/06/2025) | (3949, 11/06/2025) | (3951, 11/06/2025) | (3952, 11/06/2025) | (3961, 11/06/2025) | (3976, 11/06/2025) | (3987, 11/06/2025) | (4024, 12/06/2025) | (4025, 12/06/2025) | (4035, 12/06/2025) | (4044, 12/06/2025) | (4046, 12/06/2025) | (4072, 12/06/2025) | (4083, 13/06/2025) | (4094, 13/06/2025) | (4128, 16/06/2025) | (4140, 16/06/2025) | (4146, 16/06/2025) | (4157, 16/06/2025) | (4160, 16/06/2025) | (4168, 16/06/2025) | (4170, 16/06/2025) | (4178, 17/06/2025) | (4182, 17/06/2025) | (4190, 17/06/2025) | (4191, 17/06/2025) | (4192, 17/06/2025) | (4199, 17/06/2025) | (4203, 17/06/2025) | (4241, 18/06/2025) | (4261, 18/06/2025) | (4262, 18/06/2025) | (4265, 18/06/2025) | (4269, 19/06/2025) | (4271, 19/06/2025) | (4274, 19/06/2025) | (4278, 19/06/2025) | (4281, 19/06/2025) | (4291, 19/06/2025) | (4330, 19/06/2025) | (4344, 20/06/2025) | (4348, 20/06/2025) | (4349, 20/06/2025) | (4350, 20/06/2025) | (4352, 20/06/2025) | (4354, 20/06/2025) | (4355, 20/06/2025) | (4377, 23/06/2025) | (4382, 23/06/2025) | (4385, 23/06/2025) | (4389, 23/06/2025) | (4390, 23/06/2025) | (4391, 23/06/2025) | (4457, 24/06/2025) | (4459, 24/06/2025) | (4460, 24/06/2025) | (4464, 24/06/2025) | (4473, 25/06/2025) | (4484, 25/06/2025) | (4510, 25/06/2025) | (4511, 25/06/2025) | (4513, 25/06/2025) | (4514, 25/06/2025) | (4515, 25/06/2025) | (4516, 25/06/2025) | (4518, 25/06/2025) | (4519, 25/06/2025) | (4520, 25/06/2025) | (4532, 25/06/2025) | (4579, 26/06/2025) | (4638, 26/06/2025) | (4662, 26/06/2025) | (4664, 26/06/2025) | (4666, 26/06/2025) | (4668, 26/06/2025) | (4671, 26/06/2025) | (4672, 26/06/2025) | (4673, 26/06/2025) | (4675, 26/06/2025) | (4676, 26/06/2025) | (4678, 26/06/2025) | (4684, 26/06/2025) | (4701, 27/06/2025) | (4708, 27/06/2025) | (4709, 27/06/2025) | (4710, 27/06/2025) | (4711, 27/06/2025) | (4712, 27/06/2025) | (4719, 27/06/2025) | (4833, 2/07/2025) | (4834, 2/07/2025) | (4874, 2/07/2025) | (4877, 3/07/2025) | (4881, 3/07/2025) | (4882, 3/07/2025) | (4883, 3/07/2025) | (4884, 3/07/2025) | (4885, 3/07/2025) | (4927, 3/07/2025) | (4961, 3/07/2025) | (4962, 3/07/2025) | (4969, 3/07/2025) | (4976, 4/07/2025) | (4977, 4/07/2025) | (4989, 4/07/2025) | (4999, 4/07/2025) | (5036, 4/07/2025) | (5047, 7/07/2025) | (5071, 7/07/2025) | (5074, 7/07/2025) | (5112, 8/07/2025) | (5138, 8/07/2025) | (5141, 9/07/2025) | (5159, 9/07/2025) | (5177, 9/07/2025) | (5188, 9/07/2025) | (5189, 9/07/2025) | (5199, 9/07/2025) | (5218, 10/07/2025) | (5232, 10/07/2025) | (5233, 10/07/2025) | (5286, 11/07/2025) | (5297, 11/07/2025) | (5316, 14/07/2025) | (5336, 14/07/2025) | (5340, 14/07/2025) | (5346, 15/07/2025) | (5347, 15/07/2025) | (5348, 15/07/2025) | (5359, 15/07/2025) | (5362, 15/07/2025) | (5363, 15/07/2025) | (5368, 15/07/2025) | (5371, 15/07/2025) | (5373, 15/07/2025) | (5378, 15/07/2025) | (5379, 15/07/2025) | (5380, 15/07/2025) | (5395, 16/07/2025) | (5431, 16/07/2025) | (5463, 17/07/2025) | (5477, 17/07/2025) | (5483, 18/07/2025) | (5502, 18/07/2025) | (5506, 18/07/2025) | (5509, 18/07/2025) | (5513, 18/07/2025) | (5515, 18/07/2025) | (5519, 18/07/2025) | (5527, 18/07/2025) | (5528, 18/07/2025) | (5535, 18/07/2025) | (5537, 18/07/2025) | (5574, 21/07/2025) | (5575, 21/07/2025) | (5624, 22/07/2025) | (5628, 22/07/2025) | (5643, 23/07/2025) | (5645, 23/07/2025) | (5647, 23/07/2025) | (5648, 23/07/2025) | (5662, 23/07/2025) | (5666, 23/07/2025) | (5669, 23/07/2025) | (5670, 23/07/2025) | (5687, 24/07/2025) | (5688, 24/07/2025) | (5690, 24/07/2025) | (5691, 24/07/2025) | (5692, 24/07/2025) | (5695, 24/07/2025) | (5704, 24/07/2025) | (5718, 24/07/2025) | (5722, 24/07/2025) | (5725, 24/07/2025) | (5726, 24/07/2025) | (5729, 24/07/2025) | (5733, 24/07/2025) | (5736, 25/07/2025) | (5737, 25/07/2025) | (5747, 25/07/2025) | (5749, 25/07/2025) | (5750, 25/07/2025) | (5762, 25/07/2025) | (5779, 25/07/2025) | (5799, 25/07/2025) | (5802, 25/07/2025) | (5832, 28/07/2025) | (5837, 28/07/2025) | (5840, 28/07/2025) | (5842, 28/07/2025) | (5845, 28/07/2025) | (5857, 28/07/2025) | (5859, 28/07/2025) | (5912, 30/07/2025) | (5916, 30/07/2025) | (5936, 30/07/2025) | (5953, 30/07/2025) | (5954, 30/07/2025) | (5956, 30/07/2025) | (5957, 30/07/2025) | (5959, 30/07/2025) | (5960, 30/07/2025) | (5963, 30/07/2025) | (5965, 30/07/2025) | (5997, 31/07/2025) | (5998, 31/07/2025) | (6002, 31/07/2025) | (6035, 31/07/2025) | (6053, 31/07/2025) | (6054, 31/07/2025) | (6056, 1/08/2025) | (6075, 1/08/2025) | (6087, 1/08/2025) | (6092, 1/08/2025) | (6094, 1/08/2025) | (6106, 1/08/2025) | (6141, 4/08/2025) | (6144, 4/08/2025) | (6155, 4/08/2025) | (6157, 4/08/2025) | (6275, 5/08/2025) | (6287, 5/08/2025) | (6300, 5/08/2025) | (6306, 6/08/2025) | (6309, 6/08/2025) | (6313, 6/08/2025) | (6325, 6/08/2025) | (6326, 6/08/2025) | (6329, 6/08/2025) | (6347, 8/08/2025) | (6373, 8/08/2025) | (6377, 8/08/2025) | (6384, 8/08/2025) | (6390, 8/08/2025) | (6402, 11/08/2025) | (6411, 11/08/2025) | (6457, 12/08/2025) | (6458, 12/08/2025) | (6466, 12/08/2025) | (6468, 12/08/2025) | (6479, 12/08/2025) | (6481, 12/08/2025) | (6491, 12/08/2025) | (6531, 13/08/2025) | (6576, 14/08/2025) | (6586, 14/08/2025) | (6591, 14/08/2025) | (6595, 14/08/2025) | (6602, 14/08/2025) | (6636, 14/08/2025) | (6640, 14/08/2025) | (6641, 14/08/2025) | (6642, 14/08/2025) | (6647, 14/08/2025) | (6651, 14/08/2025) | (6682, 15/08/2025) | (6689, 15/08/2025) | (6698, 15/08/2025) | (6702, 15/08/2025) | (6730, 19/08/2025) | (6731, 19/08/2025) | (6736, 19/08/2025) | (6749, 19/08/2025) | (6753, 19/08/2025) | (6768, 19/08/2025) | (6802, 20/08/2025) | (6805, 20/08/2025) | (6839, 20/08/2025) | (6842, 20/08/2025) | (6872, 20/08/2025) | (6912, 21/08/2025) | (6917, 21/08/2025) | (6968, 22/08/2025) | (6971, 22/08/2025) | (6972, 22/08/2025) | (6983, 22/08/2025) | (6984, 22/08/2025) | (6986, 22/08/2025) | (6992, 22/08/2025) | (6993, 22/08/2025) | (6996, 22/08/2025) | (7010, 22/08/2025) | (7018, 22/08/2025) | (7024, 22/08/2025) | (7026, 22/08/2025) | (7027, 22/08/2025) | (7028, 22/08/2025) | (7030, 22/08/2025) | (7040, 25/08/2025) | (7048, 25/08/2025) | (7066, 26/08/2025) | (7086, 27/08/2025) | (7092, 27/08/2025) | (7096, 27/08/2025) | (7097, 27/08/2025) | (7123, 28/08/2025) | (7125, 28/08/2025) | (7127, 28/08/2025) | (7131, 28/08/2025) | (7135, 28/08/2025) | (7136, 28/08/2025) | (7137, 28/08/2025) | (7147, 28/08/2025) | (7148, 28/08/2025) | (7149, 28/08/2025) | (7150, 28/08/2025) | (7151, 28/08/2025) | (7160, 29/08/2025) | (7161, 29/08/2025) | (7162, 29/08/2025) | (7169, 29/08/2025) | (7170, 29/08/2025) | (7174, 29/08/2025) | (7177, 29/08/2025) | (7180, 29/08/2025) | (7187, 29/08/2025) | (7191, 29/08/2025) | (7216, 29/08/2025) | (7220, 29/08/2025) | (7255, 1/09/2025) | (7259, 1/09/2025) | (7264, 1/09/2025) | (7266, 1/09/2025) | (7291, 1/09/2025) | (7297, 1/09/2025) | (7300, 1/09/2025) | (7339, 2/09/2025) | (7351, 2/09/2025) | (7452, 3/09/2025) | (7467, 4/09/2025) | (7468, 4/09/2025) | (7485, 5/09/2025) | (7487, 5/09/2025) | (7488, 5/09/2025) | (7531, 8/09/2025) | (7533, 8/09/2025) | (7542, 8/09/2025) | (7544, 8/09/2025) | (7547, 8/09/2025) | (7562, 8/09/2025) | (7595, 10/09/2025) | (7596, 10/09/2025) | (7631, 11/09/2025) | (7635, 11/09/2025) | (7644, 12/09/2025) | (7651, 12/09/2025) | (7658, 12/09/2025) | (7697, 15/09/2025) | (7699, 15/09/2025) | (7701, 15/09/2025) | (7703, 15/09/2025) | (7718, 16/09/2025) | (7721, 16/09/2025) | (7727, 16/09/2025) | (7771, 17/09/2025) | (7773, 17/09/2025) | (7777, 17/09/2025) | (7797, 18/09/2025) | (7805, 18/09/2025) | (7812, 19/09/2025) | (7828, 19/09/2025) | (7830, 19/09/2025) | (7832, 19/09/2025) | (7835, 19/09/2025) | (7899, 23/09/2025) | (7925, 23/09/2025) | (7945, 24/09/2025) | (7961, 24/09/2025) | (7998, 26/09/2025) | (8021, 26/09/2025) | (8022, 26/09/2025) | (8023, 26/09/2025) | (8030, 29/09/2025) | (8033, 29/09/2025) | (8042, 29/09/2025) | (8047, 29/09/2025) | (8056, 29/09/2025) | (8066, 29/09/2025) | (8078, 29/09/2025) | (8087, 29/09/2025) | (8094, 29/09/2025) | (8095, 29/09/2025) | (8135, 30/09/2025) | (8148, 30/09/2025) | (8159, 30/09/2025) | (8163, 30/09/2025) | (8179, 1/10/2025) | (8194, 1/10/2025) | (8205, 1/10/2025) | (8206, 1/10/2025) | (8257, 2/10/2025) | (8271, 2/10/2025) | (8274, 2/10/2025) | (8290, 2/10/2025) | (8339, 6/10/2025) | (8340, 6/10/2025) | (8350, 6/10/2025) | (8367, 7/10/2025) | (8374, 7/10/2025) | (8376, 7/10/2025) | (8377, 7/10/2025) | (8378, 7/10/2025) | (8396, 8/10/2025) | (8407, 8/10/2025) | (8428, 9/10/2025) | (8432, 9/10/2025) | (8436, 9/10/2025) | (8471, 10/10/2025) | (8472, 10/10/2025) | (8494, 10/10/2025) | (8497, 10/10/2025) | (8498, 10/10/2025) | (8502, 10/10/2025) | (8503, 14/10/2025) | (8527, 14/10/2025) | (8533, 14/10/2025) | (8534, 14/10/2025) | (8565, 15/10/2025) | (8577, 15/10/2025) | (8584, 15/10/2025) | (8597, 15/10/2025) | (8611, 16/10/2025) | (8636, 16/10/2025) | (8640, 16/10/2025) | (8643, 16/10/2025) | (8648, 16/10/2025) | (8667, 17/10/2025) | (8680, 17/10/2025) | (8683, 18/10/2025) | (8689, 18/10/2025) | (8690, 18/10/2025) | (8711, 20/10/2025) | (8721, 20/10/2025) | (8723, 20/10/2025) | (8724, 20/10/2025) | (8734, 21/10/2025) | (8736, 21/10/2025) | (8743, 21/10/2025) | (8753, 21/10/2025) | (8758, 21/10/2025) | (8764, 21/10/2025) | (8768, 21/10/2025) | (8802, 22/10/2025) | (8848, 22/10/2025) | (8891, 23/10/2025) | (8892, 23/10/2025) | (8921, 23/10/2025) | (8924, 23/10/2025) | (8936, 23/10/2025) | (8937, 23/10/2025) | (8938, 23/10/2025) | (8939, 23/10/2025) | (8947, 23/10/2025) | (8978, 24/10/2025) | (8980, 24/10/2025) | (9016, 25/10/2025) | (9018, 25/10/2025) | (9023, 25/10/2025) | (9030, 25/10/2025) | (9037, 25/10/2025) | (9039, 25/10/2025) | (9051, 25/10/2025) | (9052, 25/10/2025) | (9058, 25/10/2025) | (9060, 25/10/2025) | (9077, 27/10/2025) | (9083, 27/10/2025) | (9090, 27/10/2025) | (9095, 27/10/2025) | (9141, 28/10/2025) | (9143, 28/10/2025) | (9195, 29/10/2025) | (9200, 29/10/2025) | (9253, 30/10/2025) | (9264, 30/10/2025) | (9323, 31/10/2025) | (9363, 4/11/2025) | (9372, 4/11/2025) | (9373, 4/11/2025) | (9527, 5/11/2025) | (9585, 6/11/2025) | (9587, 6/11/2025) | (9589, 6/11/2025) | (9602, 6/11/2025) | (9608, 6/11/2025) | (9641, 6/11/2025) | (9690, 7/11/2025) | (9696, 7/11/2025) | (9698, 7/11/2025) | (9711, 7/11/2025) | (9717, 7/11/2025) | (9719, 7/11/2025) | (9763, 7/11/2025) | (9789, 10/11/2025) | (9795, 10/11/2025) | (9799, 10/11/2025) | (9801, 10/11/2025) | (9802, 10/11/2025) | (9803, 10/11/2025) | (9810, 10/11/2025) | (9812, 10/11/2025) | (9813, 10/11/2025) | (9815, 10/11/2025) | (9816, 10/11/2025) | (9818, 10/11/2025) | (9821, 10/11/2025) | (9840, 10/11/2025) | (9844, 10/11/2025) | (9857, 11/11/2025) | (9866, 11/11/2025) | (9869, 11/11/2025) | (9871, 11/11/2025) | (9872, 11/11/2025) | (9873, 11/11/2025) | (9876, 11/11/2025) | (9880, 11/11/2025) | (9912, 12/11/2025) | (9924, 12/11/2025) | (9939, 12/11/2025) | (9940, 12/11/2025) | (9941, 12/11/2025) | (9943, 12/11/2025) | (9952, 12/11/2025) | (9954, 12/11/2025) | (9956, 12/11/2025) | (10018, 13/11/2025) | (10021, 13/11/2025) | (10059, 14/11/2025) | (10062, 14/11/2025) | (10082, 14/11/2025) | (10086, 14/11/2025) | (10087, 14/11/2025) | (10092, 14/11/2025) | (10195, 18/11/2025) | (10209, 19/11/2025) | (10211, 19/11/2025) | (10220, 19/11/2025) | (10221, 19/11/2025) | (10222, 19/11/2025) | (10239, 19/11/2025) | (10241, 19/11/2025) | (10263, 19/11/2025) | (10272, 20/11/2025) | (10273, 20/11/2025) | (10277, 20/11/2025) | (10307, 20/11/2025) | (10324, 20/11/2025) | (10326, 20/11/2025) | (10338, 21/11/2025) | (10356, 21/11/2025) | (10390, 21/11/2025) | (10419, 22/11/2025) | (10439, 22/11/2025) | (10446, 22/11/2025) | (10449, 22/11/2025) | (10452, 22/11/2025) | (10458, 24/11/2025) | (10474, 24/11/2025) | (10490, 24/11/2025) | (10539, 26/11/2025) | (10554, 26/11/2025) | (10556, 26/11/2025) | (10563, 26/11/2025) | (10591, 26/11/2025) | (10594, 26/11/2025) | (10615, 26/11/2025) | (10620, 26/11/2025) | (10622, 26/11/2025) | (10626, 26/11/2025) | (10700, 27/11/2025) | (10713, 27/11/2025) | (10714, 27/11/2025) | (10776, 27/11/2025) | (10777, 27/11/2025) | (10781, 28/11/2025) | (10787, 28/11/2025) | (10790, 28/11/2025) | (10841, 28/11/2025) | (10856, 29/11/2025) | (10869, 29/11/2025) | (10971, 3/12/2025) | (10975, 3/12/2025) | (10990, 3/12/2025) | (11016, 3/12/2025) | (11064, 4/12/2025) | (11069, 4/12/2025) | (11070, 4/12/2025) | (11076, 4/12/2025) | (11077, 4/12/2025) | (11087, 4/12/2025) | (11092, 4/12/2025) | (11131, 5/12/2025) | (11135, 5/12/2025) | (11136, 5/12/2025) | (11139, 5/12/2025) | (11159, 5/12/2025) | (11197, 9/12/2025) | (11198, 9/12/2025) | (11213, 9/12/2025) | (11214, 9/12/2025) | (11222, 9/12/2025) | (11227, 9/12/2025) | (11233, 9/12/2025) | (11234, 9/12/2025) | (11244, 9/12/2025) | (11245, 9/12/2025) | (11248, 9/12/2025) | (11258, 9/12/2025) | (11260, 9/12/2025) | (11261, 9/12/2025) | (11263, 9/12/2025) | (11266, 9/12/2025) | (11279, 9/12/2025) | (11281, 9/12/2025) | (11299, 9/12/2025) | (11309, 9/12/2025) | (11311, 9/12/2025) | (11316, 10/12/2025) | (11365, 11/12/2025) | (11372, 11/12/2025) | (11410, 11/12/2025) | (11411, 11/12/2025) | (11412, 11/12/2025) | (11423, 11/12/2025) | (11431, 11/12/2025) | (11445, 11/12/2025) | (11451, 11/12/2025) | (11458, 11/12/2025) | (11471, 15/12/2025) | (11473, 15/12/2025) | (11475, 15/12/2025) | (11532, 16/12/2025) | (11535, 16/12/2025) | (11545, 16/12/2025) | (11546, 16/12/2025) | (11548, 16/12/2025) | (11553, 16/12/2025) | (11585, 16/12/2025) | (11609, 17/12/2025) | (11613, 17/12/2025) | (11623, 17/12/2025) | (11624, 17/12/2025) | (11680, 18/12/2025) | (11687, 18/12/2025) | (11703, 18/12/2025) | (11727, 18/12/2025) | (11730, 18/12/2025) | (11732, 18/12/2025) | (11749, 18/12/2025) | (11800, 19/12/2025) | (11807, 19/12/2025) | (11815, 19/12/2025) | (11857, 19/12/2025) | (11859, 19/12/2025) | (11874, 19/12/2025) | (11899, 19/12/2025) | (11914, 19/12/2025) | (11924, 19/12/2025) | (11927, 19/12/2025) | (11981, 20/12/2025) | (12013, 21/12/2025) | (12019, 21/12/2025) | (12027, 17/12/2025) | (12030, 22/12/2025) | (12039, 22/12/2025) | (12040, 22/12/2025) | (12057, 22/12/2025) | (12068, 22/12/2025) | (12073, 22/12/2025) | (12082, 22/12/2025) | (12128, 22/12/2025) | (12181, 22/12/2025) | (12187, 22/12/2025) | (12188, 22/12/2025) | (12189, 22/12/2025) | (12225, 22/12/2025) | (12228, 22/12/2025) | (12288, 23/12/2025) | (12292, 23/12/2025) | (12333, 23/12/2025) | (12384, 24/12/2025) | (12399, 24/12/2025) | (12403, 24/12/2025) | (12411, 24/12/2025) | (12415, 24/12/2025) | (12422, 24/12/2025) | (12436, 24/12/2025) | (12474, 24/12/2025) | (12483, 24/12/2025) | (12531, 26/12/2025) | (12532, 26/12/2025) | (12540, 26/12/2025) | (12547, 26/12/2025) | (12551, 26/12/2025) | (12566, 26/12/2025) | (12568, 26/12/2025) | (12573, 26/12/2025) | (12607, 29/12/2025) | (12610, 29/12/2025) | (12611, 29/12/2025) | (12613, 29/12/2025) | (12617, 29/12/2025) | (12621, 29/12/2025) | (12622, 29/12/2025) | (12625, 29/12/2025) | (12628, 29/12/2025) | (12629, 29/12/2025) | (12631, 29/12/2025) | (12642, 29/12/2025) | (12643, 29/12/2025) | (12644, 29/12/2025) | (12670, 29/12/2025) | (12675, 29/12/2025) | (12685, 29/12/2025) | (12690, 29/12/2025) | (12698, 29/12/2025) | (12706, 29/12/2025) | (12710, 29/12/2025) | (12718, 30/12/2025) | (12721, 30/12/2025) | (12746, 30/12/2025) | (12779, 30/12/2025) | (12781, 30/12/2025) | (12786, 30/12/2025) | (12791, 30/12/2025) | (12795, 30/12/2025) | (12800, 30/12/2025) | (12801, 30/12/2025) | (12802, 30/12/2025) | (12804, 30/12/2025) | (12814, 30/12/2025) | (12815, 30/12/2025) | (12821, 30/12/2025) | (12827, 30/12/2025) | (12850, 30/12/2025) | (12856, 30/12/2025) | (12871, 31/12/2025) | (12875, 31/12/2025) | (12876, 31/12/2025) | (12877, 31/12/2025) | (12878, 31/12/2025) | (12880, 31/12/2025) | (12894, 31/12/2025) | (12910, 31/12/2025) | (12915, 31/12/2025) | (12922, 31/12/2025) | (12934, 31/12/2025) | (12937, 31/12/2025) | (12950, 31/12/2025) | (12970, 31/12/2025) | (12975, 31/12/2025) | (13013, 31/12/2025) | (13014, 31/12/2025) | (13015, 31/12/2025) | (13016, 31/12/2025) | (13017, 31/12/2025) | (13022, 31/12/2025) | (13025, 31/12/2025) | (13027, 31/12/2025) | (13028, 31/12/2025) | (13029, 31/12/2025) | (13031, 31/12/2025) | (13049, 31/12/2025) | (13050, 31/12/2025) | (13054, 31/12/2025) | (13058, 31/12/2025) | (13059, 31/12/2025) | (13061, 31/12/2025) | (13079, 31/12/2025) | (13085, 31/12/2025) | (13086, 31/12/2025) | (13090, 31/12/2025) | (13092, 31/12/2025) | (13100, 31/12/2025) | (13104, 31/12/2025) | (13106, 31/12/2025) | (13109, 31/12/2025) | (13110, 31/12/2025) | (13112, 31/12/2025) | (13121, 31/12/2025) | (13124, 31/12/2025) | (13125, 31/12/2025) | (13145, 31/12/2025) | (13156, 31/12/2025) | (13167, 31/12/2025) | (13182, 31/12/2025) | (13183, 31/12/2025) | (13188, 31/12/2025) | (13193, 31/12/2025) | (13194, 31/12/2025) | (13195, 31/12/2025) | (13196, 31/12/2025) | (13197, 31/12/2025) | (13198, 31/12/2025) | (13200, 31/12/2025) | (13201, 31/12/2025) | (13205, 31/12/2025) | (13207, 31/12/2025) | (13210, 31/12/2025)</t>
  </si>
  <si>
    <t>APOYO A LA GESTION SALUD, SERVICIOS PROFESIONALES SALUD, CONTRATO ADICION SALUD</t>
  </si>
  <si>
    <t>(NRO_CONTRATO: 68 - 5/02/2025 - DOC_CONTRATISTA: 1066182435 - 14725590 - SEIS MESES - RP: 316)
(NRO_CONTRATO: 84 - 10/02/2025 - DOC_CONTRATISTA: 92526271 - 14725590 - SEIS MESES - RP: 676)
(NRO_CONTRATO: 92 - 9/02/2025 - DOC_CONTRATISTA: 92260688 - 14725590 - SEIS (6) MESES - RP: 421)
(NRO_CONTRATO: 125 - 12/02/2025 - DOC_CONTRATISTA: 1100685243 - 14725590 - SEIS (6) MESES - RP: 563)
(NRO_CONTRATO: 126 - 12/02/2025 - DOC_CONTRATISTA: 1104407209 - 14725590 - SEIS (6) MESES - RP: 501)
(NRO_CONTRATO: 164 - 12/02/2025 - DOC_CONTRATISTA: 92532456 - 14725590 - SEIS (06) MESES - RP: 585)
(NRO_CONTRATO: 191 - 13/02/2025 - DOC_CONTRATISTA: 1103122636 - 14725590 - SEIS (6) MESES - RP: 596)
(NRO_CONTRATO: 233 - 24/02/2025 - DOC_CONTRATISTA: 1102842969 - 14725590 - SEIS (6) MESES - RP: 815)
(NRO_CONTRATO: 244 - 20/02/2025 - DOC_CONTRATISTA: 92128811 - 14725590 - SEIS (6) MESES - RP: 743)
(NRO_CONTRATO: 245 - 25/02/2025 - DOC_CONTRATISTA: 1103103972 - 14725590 - SEIS (6) MESES - RP: 865)
(NRO_CONTRATO: 262 - 24/02/2025 - DOC_CONTRATISTA: 92517457 - 15844446 - SEIS MESES - RP: 875)
(NRO_CONTRATO: 289 - 5/03/2025 - DOC_CONTRATISTA: 1102802631 - 11797710 - SEIS (6) MESES - RP: 1210)
(NRO_CONTRATO: 303 - 17/03/2025 - DOC_CONTRATISTA: 64930485 - 14725590 - 6 MESES - RP: 1383)
(NRO_CONTRATO: 307 - 17/03/2025 - DOC_CONTRATISTA: 64871729 - 11797710 - (06) SEIS MESES - RP: 1310)
(NRO_CONTRATO: 308 - 18/03/2025 - DOC_CONTRATISTA: 1102586401 - 14725590 - SEIS (6) MESES - RP: 1303)
(NRO_CONTRATO: 318 - 2/04/2025 - DOC_CONTRATISTA: 92556541 - 14725590 - SEIS (6) MESES - RP: 1782)
(NRO_CONTRATO: 321 - 7/04/2025 - DOC_CONTRATISTA: 1193088140 - 11797710 - seis (6) meses - RP: 1781)
(NRO_CONTRATO: 333 - 6/05/2025 - DOC_CONTRATISTA: 1100340028 - 14725590 - SEIS (06) MESE - RP: 2514)
(NRO_CONTRATO: 382 - 21/05/2025 - DOC_CONTRATISTA: 1101445775 - 11797710 - SEIS (06) MESES - RP: 2623)
(NRO_CONTRATO: 466 - 15/08/2025 - DOC_CONTRATISTA: 1066182435 - 10635148 - CUATRO (4) MESES Y QUINCE (15) DIAS - RP: 4481)
(NRO_CONTRATO: 481 - 19/08/2025 - DOC_CONTRATISTA: 1103122636 - 10635148 - CUATRO (4) MESES Y DIEZ (10) DIAS - RP: 4465)
(NRO_CONTRATO: 517 - 20/08/2025 - DOC_CONTRATISTA: 92260688 - 10635148 - CUATRO (04) MESES Y DIEZ (10) DIAS - RP: 4573)
(NRO_CONTRATO: 529 - 21/08/2025 - DOC_CONTRATISTA: 1104407209 - 10635148 - CUATRO (04) MESES Y DIEZ (10) DIAS - RP: 4575)
(NRO_CONTRATO: 593 - 1/09/2025 - DOC_CONTRATISTA: 92128811 - 9817060 - CUATRO (4) MESES - RP: 4833)
(NRO_CONTRATO: 575 - 2/09/2025 - DOC_CONTRATISTA: 92526271 - 9817060 - CUATRO (04) MESES - RP: 4877)
(NRO_CONTRATO: 625 - 4/09/2025 - DOC_CONTRATISTA: 92532456 - 9408015 - TRES (03) MESES Y VEINTICINCO (25) DÍAS - RP: 4947)
(NRO_CONTRATO: 639 - 5/09/2025 - DOC_CONTRATISTA: 1103103972 - 9408015 - TRES (3) MESES Y VEINTICINCO (25) DIAS - RP: 4956)
(NRO_CONTRATO: 642 - 5/09/2025 - DOC_CONTRATISTA: 92517457 - 10122840 - TRES (03) MESES Y VEINTICINCO (25) DIAS - RP: 5000)
(NRO_CONTRATO: 683 - 18/09/2025 - DOC_CONTRATISTA: 1100685243 - 8180883 - TRES (03) MESES Y DIEZ (10) DÍAS - RP: 5477)
(NRO_CONTRATO: 816 - 3/10/2025 - DOC_CONTRATISTA: 52690876 - 5571140 - DOS MESES Y VEINTICINCO DIAS - RP: 6007)
(NRO_CONTRATO: 292 - 13/09/2025 - DOC_CONTRATISTA: 1102876502 - 11959191 - TRES (3) MESES - RP: 5563)
(NRO_CONTRATO: 299 - 17/09/2025 - DOC_CONTRATISTA: 1100625311 - 11959191 - TRES (3) MESES - RP: 5564)
(NRO_CONTRATO: 300 - 17/09/2025 - DOC_CONTRATISTA: 1102586401 - 7362795 - TRES (3) MESES - RP: 5562)
(NRO_CONTRATO: 307 - 17/09/2025 - DOC_CONTRATISTA: 64871729 - 5898855 - TRES (3) MESES - RP: 5565)
(NRO_CONTRATO: 301 - 19/09/2025 - DOC_CONTRATISTA: 1103216519 - 11959191 - TRES (3) MESES - RP: 5557)
(NRO_CONTRATO: 309 - 20/09/2025 - DOC_CONTRATISTA: 1104383975 - 11959191 - TRES (3) MESES - RP: 5558)
(NRO_CONTRATO: 303 - 25/09/2025 - DOC_CONTRATISTA: 64930485 - 7362795 - TRES (3) MESES - RP: 5854)
(NRO_CONTRATO: 312 - 27/09/2025 - DOC_CONTRATISTA: 1104375414 - 11959191 - TRES (3) MESES - RP: 6147)
(NRO_CONTRATO: 314 - 28/09/2025 - DOC_CONTRATISTA: 92027104 - 12644421 - TRES (3) MESES - RP: 5853)
(NRO_CONTRATO: 316 - 29/09/2025 - DOC_CONTRATISTA: 33081153 - 11959191 - TRES (3) MESES - RP: 6148)
(NRO_CONTRATO: 306 - 19/09/2025 - DOC_CONTRATISTA: 1100550765 - 11959191 - TRES (3) MESES - RP: 6146)
(NRO_CONTRATO: 321 - 6/10/2025 - DOC_CONTRATISTA: 1193088140 - 5571140 - DOS (02) MESES Y VEINTICINCO (25) DIAS - RP: 6150)
(NRO_CONTRATO: 318 - 6/10/2025 - DOC_CONTRATISTA: 92556541 - 6953750 - DOS (02) MESES Y VEINTICINCO (25) DIAS - RP: 6149)
(NRO_CONTRATO: 352 - 14/11/2025 - DOC_CONTRATISTA: 1102868848 - 5580955 - UN (01) MES Y TRECE (13) DIAS - RP: 6853)
(NRO_CONTRATO: 346 - 12/11/2025 - DOC_CONTRATISTA: 1005418735 - 5580955 - UN (01) MES Y DOCE (12) DIAS - RP: 6852)
(NRO_CONTRATO: 353 - 12/11/2025 - DOC_CONTRATISTA: 1005573812 - 5713835 - UN (01) MES Y TRECE (13) DIAS - RP: 6851)
(NRO_CONTRATO: 334 - 13/11/2025 - DOC_CONTRATISTA: 1102854853 - 5979596 - UN (1) MES Y QUINCE (15) DIAS - RP: 7138)
(NRO_CONTRATO: 332 - 12/11/2025 - DOC_CONTRATISTA: 1102877144 - 7024817 - UN (1) MES Y QUINCE (15) DIAS - RP: 7137)
(NRO_CONTRATO: 333 - 24/11/2025 - DOC_CONTRATISTA: 1100340028 - 3681397,5 - UN (01) MES Y QUINCE (15) DÍAS - RP: 7136)
(NRO_CONTRATO: 382 - 21/11/2025 - DOC_CONTRATISTA: 1101445775 - 2621713 - UN (1) MES Y DIEZ (10) DIAS - RP: 7364)
(NRO_CONTRATO: 78 - 7/02/2025 - DOC_CONTRATISTA: 1063082123 - 23918382 - SEIS MESES - RP: 414)
(NRO_CONTRATO: 79 - 10/02/2025 - DOC_CONTRATISTA: 1102803349 - 28099266 - SEIS MESES - RP: 388)
(NRO_CONTRATO: 86 - 10/02/2025 - DOC_CONTRATISTA: 1100306646 - 29675250 - SEIS MESES - RP: 417)
(NRO_CONTRATO: 91 - 9/02/2025 - DOC_CONTRATISTA: 92525626 - 28099266 - SEIS (6) MESES - RP: 418)
(NRO_CONTRATO: 95 - 9/02/2025 - DOC_CONTRATISTA: 64869412 - 28099266 - SEIS (6) MESES - RP: 419)
(NRO_CONTRATO: 96 - 9/02/2025 - DOC_CONTRATISTA: 92528671 - 23918382 - SEIS (6) MESES - RP: 412)
(NRO_CONTRATO: 99 - 11/02/2025 - DOC_CONTRATISTA: 1103214066 - 23918382 - SEIS (6) MESES - RP: 478)
(NRO_CONTRATO: 100 - 10/02/2025 - DOC_CONTRATISTA: 64556298 - 23918382 - SEIS (6) MESES - RP: 433)
(NRO_CONTRATO: 101 - 11/02/2025 - DOC_CONTRATISTA: 1102864192 - 23918382 - SEIS (6) MESES - RP: 480)
(NRO_CONTRATO: 102 - 10/02/2025 - DOC_CONTRATISTA: 1007649603 - 23918382 - SEIS (6) MESES - RP: 467)
(NRO_CONTRATO: 103 - 11/02/2025 - DOC_CONTRATISTA: 64698226 - 23918382 - SEIS (6) MESES - RP: 481)
(NRO_CONTRATO: 118 - 10/02/2025 - DOC_CONTRATISTA: 1102853785 - 23918382 - Seis (6) meses - RP: 603)
(NRO_CONTRATO: 119 - 10/02/2025 - DOC_CONTRATISTA: 1102808380 - 23918382 - SEIS (6) MESES - RP: 459)
(NRO_CONTRATO: 123 - 12/02/2025 - DOC_CONTRATISTA: 32781584 - 23918382 - SEIS (6) MESES - RP: 562)
(NRO_CONTRATO: 127 - 10/02/2025 - DOC_CONTRATISTA: 22896486 - 23918382 - SEIS (06) MESES - RP: 474)
(NRO_CONTRATO: 128 - 12/02/2025 - DOC_CONTRATISTA: 1046400402 - 23918382 - SEIS (06) MESES - RP: 643)
(NRO_CONTRATO: 130 - 12/02/2025 - DOC_CONTRATISTA: 1102872256 - 23918382 - SEIS (6) MESES - RP: 564)
(NRO_CONTRATO: 131 - 13/02/2025 - DOC_CONTRATISTA: 64552211 - 23918382 - SEIS (6) MESES - RP: 565)
(NRO_CONTRATO: 132 - 12/02/2025 - DOC_CONTRATISTA: 64557410 - 23918382 - SEIS (6) MESES - RP: 498)
(NRO_CONTRATO: 147 - 11/02/2025 - DOC_CONTRATISTA: 64554116 - 23918382 - SEIS MESES - RP: 516)
(NRO_CONTRATO: 148 - 12/02/2025 - DOC_CONTRATISTA: 1102118721 - 23918382 - SEIS (06) MESES - RP: 581)
(NRO_CONTRATO: 149 - 12/02/2025 - DOC_CONTRATISTA: 1102815684 - 23918382 - SEIS (06) MESES - RP: 567)
(NRO_CONTRATO: 150 - 12/02/2025 - DOC_CONTRATISTA: 92640354 - 23918382 - 137 - RP: 499)
(NRO_CONTRATO: 151 - 12/02/2025 - DOC_CONTRATISTA: 64704190 - 23918382 - SEIS (6) MESES - RP: 583)
(NRO_CONTRATO: 152 - 12/02/2025 - DOC_CONTRATISTA: 1100402289 - 23918382 - SEIS (6) MESES - RP: 503)
(NRO_CONTRATO: 158 - 12/02/2025 - DOC_CONTRATISTA: 64576676 - 23918382 - SEIS MESES - RP: 525)
(NRO_CONTRATO: 159 - 12/02/2025 - DOC_CONTRATISTA: 64871129 - 23918382 - SEIS MESES - RP: 534)
(NRO_CONTRATO: 160 - 12/02/2025 - DOC_CONTRATISTA: 1015455907 - 25288842 - SEIS MESES - RP: 526)
(NRO_CONTRATO: 163 - 13/02/2025 - DOC_CONTRATISTA: 1102880829 - 23918382 - SEIS (06) MESES - RP: 594)
(NRO_CONTRATO: 165 - 12/02/2025 - DOC_CONTRATISTA: 23179852 - 23918382 - SEIS (06) MESES - RP: 587)
(NRO_CONTRATO: 166 - 12/02/2025 - DOC_CONTRATISTA: 1103102443 - 23918382 - SEIS (06) MESES - RP: 604)
(NRO_CONTRATO: 167 - 14/02/2025 - DOC_CONTRATISTA: 64703522 - 23918382 - SEIS (06) MESES - RP: 737)
(NRO_CONTRATO: 168 - 14/02/2025 - DOC_CONTRATISTA: 1100544161 - 23918382 - SEIS (6) MESES - RP: 599)
(NRO_CONTRATO: 169 - 13/02/2025 - DOC_CONTRATISTA: 1102828832 - 23918382 - SEIS (6) MESES - RP: 591)
(NRO_CONTRATO: 171 - 14/02/2025 - DOC_CONTRATISTA: 64698630 - 29675250 - SEIS (6) MESES - RP: 600)
(NRO_CONTRATO: 184 - 13/02/2025 - DOC_CONTRATISTA: 1102835704 - 23918382 - SEIS MESES - RP: 601)
(NRO_CONTRATO: 185 - 13/02/2025 - DOC_CONTRATISTA: 25871845 - 29675250 - SEIS MESES - RP: 754)
(NRO_CONTRATO: 186 - 17/02/2025 - DOC_CONTRATISTA: 64558462 - 23918382 - Seis (6) meses - RP: 646)
(NRO_CONTRATO: 187 - 17/02/2025 - DOC_CONTRATISTA: 1099964508 - 23918382 - SEIS (06) MESES - RP: 738)
(NRO_CONTRATO: 188 - 17/02/2025 - DOC_CONTRATISTA: 1102872978 - 23918382 - SEIS (06) MESES - RP: 740)
(NRO_CONTRATO: 189 - 20/02/2025 - DOC_CONTRATISTA: 1100686800 - 23918382 - SEIS (06) MESES - RP: 744)
(NRO_CONTRATO: 190 - 17/02/2025 - DOC_CONTRATISTA: 64584654 - 23918382 - SEIS (06) MESES - RP: 692)
(NRO_CONTRATO: 194 - 18/02/2025 - DOC_CONTRATISTA: 1100396768 - 23918382 - SEIS (6) MESES - RP: 693)
(NRO_CONTRATO: 195 - 18/02/2025 - DOC_CONTRATISTA: 64871975 - 23918382 - SEIS (6) MESES - RP: 745)
(NRO_CONTRATO: 220 - 3/03/2025 - DOC_CONTRATISTA: 42207593 - 23918382 - SEIS (6) MESES - RP: 1022)
(NRO_CONTRATO: 221 - 21/02/2025 - DOC_CONTRATISTA: 64743545 - 23918382 - SEIS (06) MESES - RP: 861)
(NRO_CONTRATO: 222 - 27/02/2025 - DOC_CONTRATISTA: 78694085 - 23918382 - Seis (6) meses - RP: 941)
(NRO_CONTRATO: 224 - 19/02/2025 - DOC_CONTRATISTA: 64698467 - 23918382 - SEIS (06) MESES - RP: 705)
(NRO_CONTRATO: 225 - 18/02/2025 - DOC_CONTRATISTA: 1101444877 - 23918382 - Seis (6) meses - RP: 698)
(NRO_CONTRATO: 226 - 19/02/2025 - DOC_CONTRATISTA: 1100395559 - 23918382 - SEIS (6) MESES - RP: 700)
(NRO_CONTRATO: 227 - 19/02/2025 - DOC_CONTRATISTA: 1102812512 - 23918382 - SEIS (6) MESES - RP: 704)
(NRO_CONTRATO: 229 - 18/02/2025 - DOC_CONTRATISTA: 18011755 - 23918382 - SEIS (06) MESES - RP: 694)
(NRO_CONTRATO: 230 - 24/02/2025 - DOC_CONTRATISTA: 1108758724 - 23918382 - SEIS (06) MESES - RP: 835)
(NRO_CONTRATO: 231 - 18/02/2025 - DOC_CONTRATISTA: 1104011636 - 23918382 - SEIS (06) MESES - RP: 697)
(NRO_CONTRATO: 232 - 24/02/2025 - DOC_CONTRATISTA: 1102823674 - 23918382 - SEIS (6) MESES - RP: 833)
(NRO_CONTRATO: 237 - 19/02/2025 - DOC_CONTRATISTA: 64579116 - 23918382 - SEIS (06) MESES - RP: 741)
(NRO_CONTRATO: 239 - 18/02/2025 - DOC_CONTRATISTA: 1065573551 - 23918382 - SEIS (6) MESES - RP: 696)
(NRO_CONTRATO: 240 - 20/02/2025 - DOC_CONTRATISTA: 55305749 - 29675250 - SEIS (6) MESES - RP: 742)
(NRO_CONTRATO: 242 - 20/02/2025 - DOC_CONTRATISTA: 34942988 - 23918382 - SEIS (6) MESES - RP: 735)
(NRO_CONTRATO: 251 - 25/02/2025 - DOC_CONTRATISTA: 1064978923 - 25288842 - SEIS (6) MESES - RP: 937)
(NRO_CONTRATO: 252 - 25/02/2025 - DOC_CONTRATISTA: 1103095512 - 23918382 - SEIS (6) MESES - RP: 839)
(NRO_CONTRATO: 253 - 24/02/2025 - DOC_CONTRATISTA: 92126149 - 29675250 - SEIS (6) MESES - RP: 819)
(NRO_CONTRATO: 254 - 24/02/2025 - DOC_CONTRATISTA: 1102840147 - 29675250 - SEIS (6) MESES - RP: 822)
(NRO_CONTRATO: 255 - 24/02/2025 - DOC_CONTRATISTA: 64725123 - 23918382 - SEIS (6) MESES - RP: 826)
(NRO_CONTRATO: 259 - 24/02/2025 - DOC_CONTRATISTA: 35145342 - 23918382 - SEIS MESES - RP: 950)
(NRO_CONTRATO: 260 - 24/02/2025 - DOC_CONTRATISTA: 23049974 - 23918382 - SEIS MESES - RP: 881)
(NRO_CONTRATO: 261 - 24/02/2025 - DOC_CONTRATISTA: 1100393699 - 23918382 - SEIS MESES - RP: 877)
(NRO_CONTRATO: 264 - 26/02/2025 - DOC_CONTRATISTA: 64586349 - 23918382 - SEIS MESES - RP: 936)
(NRO_CONTRATO: 275 - 28/02/2025 - DOC_CONTRATISTA: 64563917 - 23918382 - SEIS MESES - RP: 1008)
(NRO_CONTRATO: 278 - 28/02/2025 - DOC_CONTRATISTA: 1102840383 - 23918382 - SEIS MESES - RP: 1010)
(NRO_CONTRATO: 286 - 4/03/2025 - DOC_CONTRATISTA: 1005439619 - 23918382 - SEIS (6) MESES - RP: 1018)
(NRO_CONTRATO: 290 - 5/03/2025 - DOC_CONTRATISTA: 92512442 - 23918382 - SEIS (6) MESES - RP: 1126)
(NRO_CONTRATO: 291 - 5/03/2025 - DOC_CONTRATISTA: 1066179349 - 23918382 - SEIS (6) MESES - RP: 1172)
(NRO_CONTRATO: 292 - 7/03/2025 - DOC_CONTRATISTA: 1102876502 - 23918382 - SEIS (6) MESES - RP: 1228)
(NRO_CONTRATO: 294 - 10/03/2025 - DOC_CONTRATISTA: 1010122856 - 23918382 - SEIS (6) MESES - RP: 1230)
(NRO_CONTRATO: 295 - 10/03/2025 - DOC_CONTRATISTA: 64742315 - 23918382 - SEIS (6) MESES - RP: 1168)
(NRO_CONTRATO: 297 - 11/03/2025 - DOC_CONTRATISTA: 1102873540 - 23918382 - SEIS (6) MESES - RP: 1306)
(NRO_CONTRATO: 298 - 11/03/2025 - DOC_CONTRATISTA: 64720914 - 29675250 - SEIS (6) MESES - RP: 1232)
(NRO_CONTRATO: 299 - 11/03/2025 - DOC_CONTRATISTA: 1100625311 - 23918382 - SEIS (6) MESES - RP: 1268)
(NRO_CONTRATO: 305 - 17/03/2025 - DOC_CONTRATISTA: 64565871 - 23918382 - (06) SEIS MESES - RP: 1309)
(NRO_CONTRATO: 306 - 17/03/2025 - DOC_CONTRATISTA: 1100550765 - 23918383 - (06) SEIS MESES - RP: 1312)
(NRO_CONTRATO: 309 - 19/03/2025 - DOC_CONTRATISTA: 1104383975 - 23918382 - SEIS (6) MESES - RP: 1348)
(NRO_CONTRATO: 312 - 29/03/2025 - DOC_CONTRATISTA: 1104375414 - 23918382 - SEIS MESES - RP: 1589)
(NRO_CONTRATO: 314 - 27/03/2025 - DOC_CONTRATISTA: 92027104 - 25288842 - SEIS (6) MESES - RP: 1590)
(NRO_CONTRATO: 316 - 28/03/2025 - DOC_CONTRATISTA: 33081153 - 23918382 - SEIS (6) MESES - RP: 1588)
(NRO_CONTRATO: 332 - 6/05/2025 - DOC_CONTRATISTA: 1102877144 - 28099266 - SEIS (06) MESES - RP: 2457)
(NRO_CONTRATO: 334 - 7/05/2025 - DOC_CONTRATISTA: 1102854853 - 23918382 - SEIS (6) MESES - RP: 2399)
(NRO_CONTRATO: 346 - 20/05/2025 - DOC_CONTRATISTA: 1005418735 - 23918382 - SEIS (06) MESES - RP: 2565)
(NRO_CONTRATO: 352 - 16/05/2025 - DOC_CONTRATISTA: 1102868848 - 23918382 - SEIS (06) MENSUALIDADES VENCIDAS - RP: 2583)
(NRO_CONTRATO: 353 - 19/05/2025 - DOC_CONTRATISTA: 1005573812 - 23918382 - SEIS (06) MESES - RP: 2538)
(NRO_CONTRATO: 444 - 17/07/2025 - DOC_CONTRATISTA: 1103096362 - 21260784 - CINCO (5) MESES Y DIEZ (10) DIAS - RP: 3743)
(NRO_CONTRATO: 472 - 19/08/2025 - DOC_CONTRATISTA: 1063082123 - 17274387 - CUATRO (04) MESES Y DIEZ (10) DÍAS - RP: 4438)
(NRO_CONTRATO: 478 - 19/08/2025 - DOC_CONTRATISTA: 1103214066 - 17274387 - CUATRO (4) MESES Y DIEZ (10) DIAS - RP: 4453)
(NRO_CONTRATO: 480 - 19/08/2025 - DOC_CONTRATISTA: 64556298 - 17274387 - CUATRO (4) MESES Y DIEZ (10) DIAS - RP: 4457)
(NRO_CONTRATO: 482 - 18/08/2025 - DOC_CONTRATISTA: 92640354 - 17274387 - CUATRO (04) MESES Y DIEZ (10) DIAS - RP: 4568)
(NRO_CONTRATO: 483 - 18/08/2025 - DOC_CONTRATISTA: 1102872256 - 17274387 - CUATRO (04) MESES Y DIEZ (10) DIAS - RP: 4478)
(NRO_CONTRATO: 493 - 20/08/2025 - DOC_CONTRATISTA: 1007649603 - 17274387 - CUATRO (04) MESES Y DIEZ (10) DIAS - RP: 4541)
(NRO_CONTRATO: 494 - 20/08/2025 - DOC_CONTRATISTA: 1102864192 - 17274387 - CUATRO (04) MESES Y DIEZ (10) DIAS - RP: 4542)
(NRO_CONTRATO: 495 - 20/08/2025 - DOC_CONTRATISTA: 64698226 - 17274387 - CUATRO (04) MESES Y DIEZ (10) DIAS - RP: 4543)
(NRO_CONTRATO: 499 - 20/08/2025 - DOC_CONTRATISTA: 1100306646 - 21432125 - CUATRO (4) MESES Y DIEZ (10) DIAS - RP: 4548)
(NRO_CONTRATO: 504 - 21/08/2025 - DOC_CONTRATISTA: 64557410 - 17274387 - CUATRO (04) MESES Y DIEZ (10) DIAS - RP: 4581)
(NRO_CONTRATO: 505 - 20/08/2025 - DOC_CONTRATISTA: 92528671 - 17274387 - CUATRO (4) MESES Y DIEZ (10) DIAS - RP: 4549)
(NRO_CONTRATO: 516 - 19/08/2025 - DOC_CONTRATISTA: 1102803349 - 20293914 - CUATRO (4) MESES Y DIEZ (10) DIAS - RP: 4485)
(NRO_CONTRATO: 538 - 22/08/2025 - DOC_CONTRATISTA: 92525626 - 20293914 - CUATRO (04) MESES Y DIEZ (10) DIAS - RP: 4596)
(NRO_CONTRATO: 540 - 22/08/2025 - DOC_CONTRATISTA: 64552211 - 17274387 - CUATRO (04) MESES Y DIEZ (10) DIAS - RP: 4599)
(NRO_CONTRATO: 541 - 22/08/2025 - DOC_CONTRATISTA: 64869412 - 20293914 - CUATRO (4) MESES Y DIEZ (10) DIAS - RP: 4587)
(NRO_CONTRATO: 542 - 22/08/2025 - DOC_CONTRATISTA: 1100544161 - 17274387 - CUATRO (4) MESES Y DIEZ (10) DIAS - RP: 4592)
(NRO_CONTRATO: 548 - 22/08/2025 - DOC_CONTRATISTA: 55305749 - 21432125 - CUANTRO (4) MESES Y DIEZ (10) DIAS - RP: 4605)
(NRO_CONTRATO: 549 - 22/08/2025 - DOC_CONTRATISTA: 64576676 - 17274387 - CUATRO (4) MESES Y DIEZ (10) DIAS - RP: 4606)
(NRO_CONTRATO: 567 - 1/09/2025 - DOC_CONTRATISTA: 64871129 - 15945588 - CUATRO (04) MESES - RP: 4855)
(NRO_CONTRATO: 569 - 29/08/2025 - DOC_CONTRATISTA: 22896486 - 15945588 - CUATRO (04) MESES - RP: 4821)
(NRO_CONTRATO: 572 - 1/09/2025 - DOC_CONTRATISTA: 1100395559 - 15945588 - CUATRO (04) MESES - RP: 4798)
(NRO_CONTRATO: 577 - 1/09/2025 - DOC_CONTRATISTA: 64554116 - 15945588 - CUATRO (04) MESES - RP: 4816)
(NRO_CONTRATO: 578 - 1/09/2025 - DOC_CONTRATISTA: 1015455907 - 16859228 - CUATRO (04) MESES - RP: 4818)
(NRO_CONTRATO: 579 - 1/09/2025 - DOC_CONTRATISTA: 1102118721 - 15945588 - CUATRO (04) MESES - RP: 4819)
(NRO_CONTRATO: 580 - 1/09/2025 - DOC_CONTRATISTA: 1102815684 - 15945588 - CUATRO (04) MESES - RP: 4870)
(NRO_CONTRATO: 581 - 1/09/2025 - DOC_CONTRATISTA: 32781584 - 15945588 - CUATRO (04) MESES - RP: 4861)
(NRO_CONTRATO: 582 - 1/09/2025 - DOC_CONTRATISTA: 64558462 - 15945588 - CUATRO (4) MESES - RP: 4794)
(NRO_CONTRATO: 583 - 1/09/2025 - DOC_CONTRATISTA: 1102812512 - 15945588 - CUATRO (4) MESES - RP: 4823)
(NRO_CONTRATO: 590 - 1/09/2025 - DOC_CONTRATISTA: 64698630 - 19783500 - CUATRO (4) MESES, - RP: 4830)
(NRO_CONTRATO: 591 - 1/09/2025 - DOC_CONTRATISTA: 92126149 - 19783500 - CUATRO (4) MESES - RP: 4831)
(NRO_CONTRATO: 592 - 1/09/2025 - DOC_CONTRATISTA: 64725123 - 15945588 - CUATRO (4) MESES - RP: 4832)
(NRO_CONTRATO: 594 - 1/09/2025 - DOC_CONTRATISTA: 64584654 - 15945588 - CUATRO (04) MESES - RP: 4882)
(NRO_CONTRATO: 595 - 1/09/2025 - DOC_CONTRATISTA: 1100402289 - 15945588 - CUATRO (4) MESES - RP: 4835)
(NRO_CONTRATO: 596 - 1/09/2025 - DOC_CONTRATISTA: 64704190 - 15945588 - CUATRO (4) MESES - RP: 4836)
(NRO_CONTRATO: 598 - 1/09/2025 - DOC_CONTRATISTA: 1102828832 - 15945588 - CUATRO (4) MESES - RP: 4834)
(NRO_CONTRATO: 599 - 1/09/2025 - DOC_CONTRATISTA: 1102808380 - 15945588 - CUATRO (4) MESES - RP: 4888)
(NRO_CONTRATO: 621 - 5/09/2025 - DOC_CONTRATISTA: 1103102443 - 15281188 - TRES (03) MESES Y VEINTICINCO (25) DIAS - RP: 4977)
(NRO_CONTRATO: 623 - 4/09/2025 - DOC_CONTRATISTA: 18011755 - 15281188 - TRES (03) MESES Y VEINTICINCO (25) DÍAS - RP: 4945)
(NRO_CONTRATO: 624 - 4/09/2025 - DOC_CONTRATISTA: 64743545 - 15281188 - TRES (03) MESES Y VEINTICINCO (25) DÍAS - RP: 4946)
(NRO_CONTRATO: 626 - 4/09/2025 - DOC_CONTRATISTA: 23179852 - 15281188 - TRES (03) MESES Y VEINTICINCO (25) DÍAS - RP: 4948)
(NRO_CONTRATO: 627 - 5/09/2025 - DOC_CONTRATISTA: 1104011636 - 15281188 - TRES (03) MESES Y VEINTICINCO (25) DÍAS - RP: 4949)
(NRO_CONTRATO: 628 - 5/09/2025 - DOC_CONTRATISTA: 1102880829 - 15281188 - TRES (03) MESES Y VEINTICINCO (25) DÍAS - RP: 4950)
(NRO_CONTRATO: 629 - 5/09/2025 - DOC_CONTRATISTA: 34942988 - 15281188 - TRES (03) MESES Y VEINTICINCO (25) DIAS - RP: 4951)
(NRO_CONTRATO: 630 - 5/09/2025 - DOC_CONTRATISTA: 78694085 - 15281188 - TRES (03) MESES Y VEINTICINCO (25) DIAS - RP: 4999)
(NRO_CONTRATO: 632 - 5/09/2025 - DOC_CONTRATISTA: 64579116 - 15281188 - TRES (03) MESES Y VEINTICINCO (25) DÍAS - RP: 4952)
(NRO_CONTRATO: 633 - 5/09/2025 - DOC_CONTRATISTA: 64703522 - 15281188 - TRES (03) MESES Y VEINTICINCO (25) DÍAS, - RP: 4953)
(NRO_CONTRATO: 637 - 5/09/2025 - DOC_CONTRATISTA: 1102853785 - 15281166 - TRES (3) MESES Y VEINTICINCO (25) DÍAS - RP: 4954)
(NRO_CONTRATO: 640 - 5/09/2025 - DOC_CONTRATISTA: 64586349 - 15281188 - TRES (03) MESES Y VEINTICINCO (25) DIAS - RP: 4979)
(NRO_CONTRATO: 641 - 5/09/2025 - DOC_CONTRATISTA: 1100393699 - 15281188 - TRES (03) MESES Y VEINTICINCO (25) DIAS - RP: 4976)
(NRO_CONTRATO: 651 - 8/09/2025 - DOC_CONTRATISTA: 1102872978 - 15281188 - TRES (03) MESES Y VEINTICINCO (25) DÍAS - RP: 4994)
(NRO_CONTRATO: 652 - 5/09/2025 - DOC_CONTRATISTA: 1099964508 - 15281188 - TRES (03) MESES Y VEINTICINCO (25) DÍAS, - RP: 4957)
(NRO_CONTRATO: 654 - 5/09/2025 - DOC_CONTRATISTA: 1103095512 - 18959187 - TRES (3) MESES Y VEINTICINCO (25) DIAS - RP: 4978)
(NRO_CONTRATO: 655 - 5/09/2025 - DOC_CONTRATISTA: 1101444877 - 14616789 - TRES (03) MESES Y VEINTICINCO (25) DIAS - RP: 5011)
(NRO_CONTRATO: 658 - 5/09/2025 - DOC_CONTRATISTA: 64698467 - 15281188 - TRES (03) MESES Y VEINTICINCO (25) DÍAS - RP: 4997)
(NRO_CONTRATO: 664 - 11/09/2025 - DOC_CONTRATISTA: 1065573551 - 14616789 - TRES (3) MESES Y VEINTE (20) DÍAS - RP: 5154)
(NRO_CONTRATO: 666 - 11/09/2025 - DOC_CONTRATISTA: 1102835704 - 14616789 - TRES (03) MESES Y VEINTE (20) DIAS - RP: 5118)
(NRO_CONTRATO: 667 - 11/09/2025 - DOC_CONTRATISTA: 92512442 - 14616789 - TRES (03) MESES Y VEINTE (20) DIAS - RP: 5119)
(NRO_CONTRATO: 668 - 11/09/2025 - DOC_CONTRATISTA: 64563917 - 14616789 - TRES (03) MESES Y VEINTE (20) DIAS - RP: 5120)
(NRO_CONTRATO: 670 - 16/09/2025 - DOC_CONTRATISTA: 23049974 - 13819509 - TRES (03) MESES Y CATORCE (14) DIAS - RP: 5229)
(NRO_CONTRATO: 671 - 16/09/2025 - DOC_CONTRATISTA: 1102823674 - 13819509 - TRES (03) MESES Y CATORCE (14) DIAS - RP: 5231)
(NRO_CONTRATO: 672 - 18/09/2025 - DOC_CONTRATISTA: 25871845 - 17310562 - TRES (3) MESES Y QUINCE (15) DIAS - RP: 5321)
(NRO_CONTRATO: 682 - 18/09/2025 - DOC_CONTRATISTA: 35145342 - 13287990 - TRES (3) MESES Y DIEZ (10) DÍAS - RP: 5473)
(NRO_CONTRATO: 697 - 22/09/2025 - DOC_CONTRATISTA: 64742315 - 13287990 - TRES (3) MESES Y DIEZ (10) DIAS - RP: 5490)
(NRO_CONTRATO: 698 - 22/09/2025 - DOC_CONTRATISTA: 23176142 - 13287990 - TRES (3) MESES Y DIEZ (10) DIAS - RP: 5491)
(NRO_CONTRATO: 701 - 22/09/2025 - DOC_CONTRATISTA: 1102842969 - 8180883 - TRES (3) MESES Y DIEZ (10) DÍAS - RP: 5471)
(NRO_CONTRATO: 711 - 22/09/2025 - DOC_CONTRATISTA: 64720914 - 16486250 - 3 MESES Y 10 DÍAS - RP: 5741)
(NRO_CONTRATO: 712 - 22/09/2025 - DOC_CONTRATISTA: 42207593 - 13287990 - 3 MESES Y 10 DIAS - RP: 5561)
(NRO_CONTRATO: 717 - 25/09/2025 - DOC_CONTRATISTA: 64871975 - 12623590 - TRES (03) MESES Y CINCO (05) DIAS - RP: 5684)
(NRO_CONTRATO: 718 - 25/09/2025 - DOC_CONTRATISTA: 1102840383 - 12623590 - TRES (03) MESES Y CINCO (05) DIAS - RP: 5680)
(NRO_CONTRATO: 743 - 29/09/2025 - DOC_CONTRATISTA: 1066179349 - 11959191 - TRES (3) MESES - RP: 5936)
(NRO_CONTRATO: 764 - 1/10/2025 - DOC_CONTRATISTA: 1005439619 - 11959191 - TRES MESES - RP: 5858)
(NRO_CONTRATO: 776 - 1/10/2025 - DOC_CONTRATISTA: 1064978923 - 12644421 - TRES (03) MESES - RP: 5950)
(NRO_CONTRATO: 797 - 6/10/2025 - DOC_CONTRATISTA: 1104379412 - 11294791 - DOS (02) MENSUALIDADES Y VEINTICINCO (25) DIAS - RP: 6041)
(NRO_CONTRATO: 814 - 6/10/2025 - DOC_CONTRATISTA: 1108758724 - 11294791 - DOS MESES (02) Y VEINTICINCO (25) DIAS - RP: 6030)
(NRO_CONTRATO: 877 - 23/10/2025 - DOC_CONTRATISTA: 1103112402 - 7972794 - DOS (02) MESES - RP: 6458)
(NRO_CONTRATO: 880 - 31/10/2025 - DOC_CONTRATISTA: 64869279 - 7972794 - DOS MESES - RP: 6617)</t>
  </si>
  <si>
    <t>(154, 31/01/2025)</t>
  </si>
  <si>
    <t>(3838, 25/07/2025)</t>
  </si>
  <si>
    <t>PRESTACION DE SERVICIOS CV SAL 2</t>
  </si>
  <si>
    <t>(8583, 15/10/2025) | (12854, 30/12/2025)</t>
  </si>
  <si>
    <t>PRESTACION DE SERVICIOS CV SAL</t>
  </si>
  <si>
    <t>(NRO_CONTRATO: 2 - 23/07/2025 - DOC_CONTRATISTA: 92640956 - 176878305 - HASTA 31 DE DICIEMBRE DEL 2025 - RP: 3838)</t>
  </si>
  <si>
    <t>12</t>
  </si>
  <si>
    <t>Oficina De Gestión De Tecnologías De La Información - Ti</t>
  </si>
  <si>
    <t xml:space="preserve">Fortalecimiento de la Política de Gobierno Digital durante la vigencia 2024 en el departamento de   Sucre </t>
  </si>
  <si>
    <t>(1458, 24/10/2024)</t>
  </si>
  <si>
    <t>(6294, 8/11/2024) | (6318, 8/11/2024) | (6336, 12/11/2024) | (6371, 14/11/2024) | (6374, 14/11/2024) | (6706, 27/11/2024) | (6842, 3/12/2024) | (7166, 19/12/2024)</t>
  </si>
  <si>
    <t>CONTRATO DE APOYO A LA GESTION 893, CONTRATO DE APOYO A LA GESTION 892, CONTRATO DE PRESTACION PROF 895, CONTRATO DE APOYO A LA GESTION 920, CONTRATO DE PRESTACION PROF 921, CONTRATO DE PRESTACION PROF 970, CONTRAO MINIMA CUANTIA 41, CONTRATO DE PRESTACION PROF 1058</t>
  </si>
  <si>
    <t>(10444, 18/12/2024) | (10445, 18/12/2024) | (10571, 20/12/2024) | (10659, 20/12/2024) | (10689, 20/12/2024) | (10840, 23/12/2024) | (10843, 23/12/2024) | (10853, 23/12/2024) | (10855, 23/12/2024) | (10858, 23/12/2024) | (10867, 23/12/2024) | (11540, 31/12/2024) | (11726, 31/12/2024)</t>
  </si>
  <si>
    <t>CONTRATO DE APOYO A LA GESTION, CONTRATO DE PRESTACION PROF, CONTRAO MINIMA CUANTIA</t>
  </si>
  <si>
    <t>(NRO_CONTRATO: 41 - 3/12/2024 - DOC_CONTRATISTA: 900606731 - 32200000 - HASTA 31 DE DICIEMBRE DEL 2024 - RP: 6842)
(NRO_CONTRATO: 893 - 6/11/2024 - DOC_CONTRATISTA: 1128054553 - 5700000 - UN MES Y QUINCE DIAS - RP: 6294)
(NRO_CONTRATO: 892 - 6/11/2024 - DOC_CONTRATISTA: 1100398188 - 6000000 - UN MES Y QUINCE DIAS - RP: 6318)
(NRO_CONTRATO: 920 - 13/11/2024 - DOC_CONTRATISTA: 92032432 - 4500000 - UN MES Y QUINCE DIAS - RP: 6371)
(NRO_CONTRATO: 895 - 8/11/2024 - DOC_CONTRATISTA: 1100402200 - 6750000 - UN MES Y QUINCE DIAS - RP: 6336)
(NRO_CONTRATO: 921 - 13/11/2024 - DOC_CONTRATISTA: 92526312 - 7500000 - UN MES Y QUINCE DIAS - RP: 6374)
(NRO_CONTRATO: 970 - 26/11/2024 - DOC_CONTRATISTA: 1143257628 - 3100000 - UN (1) MES, contados a partir de la suscripción del acta de inicio del contrato, cumplidos los requisitos de ejecución del contrato, sin que en ningún caso sobrepase la vigencia actual - RP: 6706)
(NRO_CONTRATO: 1058 - 17/12/2024 - DOC_CONTRATISTA: 830122983 - 7035375 - HASTA 31 DE DICIEMRE DEL 2024 - RP: 7166)</t>
  </si>
  <si>
    <t>(6536, 21/11/2024) | (6926, 6/12/2024)</t>
  </si>
  <si>
    <t>CONTRATO DE APOYO A LA GESTION 950, CONTRATO DE PRESTACION PROF 1009</t>
  </si>
  <si>
    <t>(10857, 23/12/2024) | (10861, 23/12/2024) | (10862, 23/12/2024)</t>
  </si>
  <si>
    <t>CONTRATO DE PRESTACION PROF, CONTRATO DE APOYO A LA GESTION</t>
  </si>
  <si>
    <t>(NRO_CONTRATO: 950 - 20/11/2024 - DOC_CONTRATISTA: 1007649850 - 3733333 - UN MES Y DIEZ DIAS - RP: 6536)
(NRO_CONTRATO: 1009 - 6/12/2024 - DOC_CONTRATISTA: 1103107676 - 4583333 - VEINTICINCO DIAS - RP: 6926)</t>
  </si>
  <si>
    <t xml:space="preserve">Apoyo al foro educativo SUCRE tierra de Oportunidades Educación y Paz en su primera etapa en el Departamento de  Sucre </t>
  </si>
  <si>
    <t>(1269, 12/09/2024)</t>
  </si>
  <si>
    <t>(6779, 28/11/2024)</t>
  </si>
  <si>
    <t>CONTRAO MINIMA CUANTIA 39</t>
  </si>
  <si>
    <t>(11208, 26/12/2024)</t>
  </si>
  <si>
    <t>(NRO_CONTRATO: 39 - 28/11/2024 - DOC_CONTRATISTA: 901315110 - 72238000 - diez (10) días calendarios - RP: 6779)</t>
  </si>
  <si>
    <t xml:space="preserve">Servicio de ayudas humanitarias entregadas a familias victimas del conflicto armando vigencia 2024 en el departamento de  Sucre </t>
  </si>
  <si>
    <t>(1083, 2/08/2024)</t>
  </si>
  <si>
    <t>(4677, 3/09/2024) | (6939, 9/12/2024) | (6940, 9/12/2024) | (6941, 9/12/2024) | (7106, 17/12/2024) | (7107, 17/12/2024) | (7108, 17/12/2024) | (7109, 17/12/2024) | (7110, 17/12/2024) | (7111, 17/12/2024) | (7112, 17/12/2024) | (7113, 17/12/2024) | (7114, 17/12/2024) | (7115, 17/12/2024) | (7116, 17/12/2024) | (7117, 17/12/2024) | (7118, 17/12/2024) | (7119, 17/12/2024) | (7121, 17/12/2024) | (7291, 23/12/2024) | (7292, 23/12/2024) | (7293, 23/12/2024) | (7359, 27/12/2024) | (7363, 27/12/2024) | (7364, 27/12/2024) | (7365, 27/12/2024) | (7366, 27/12/2024) | (7367, 27/12/2024) | (7368, 27/12/2024) | (7369, 27/12/2024) | (7370, 27/12/2024)</t>
  </si>
  <si>
    <t>(6380, 4/09/2024) | (9943, 10/12/2024) | (9944, 10/12/2024) | (9945, 10/12/2024) | (10382, 18/12/2024) | (10383, 18/12/2024) | (10385, 18/12/2024) | (10386, 18/12/2024) | (10387, 18/12/2024) | (10388, 18/12/2024) | (10389, 18/12/2024) | (10391, 18/12/2024) | (10392, 18/12/2024) | (10394, 18/12/2024) | (10395, 18/12/2024) | (10397, 18/12/2024) | (10998, 24/12/2024) | (10999, 24/12/2024) | (11000, 24/12/2024) | (11484, 30/12/2024) | (11562, 31/12/2024) | (11563, 31/12/2024) | (11564, 31/12/2024) | (11565, 31/12/2024) | (11566, 31/12/2024) | (11567, 31/12/2024) | (11568, 31/12/2024) | (11569, 31/12/2024)</t>
  </si>
  <si>
    <t>15063</t>
  </si>
  <si>
    <t>137</t>
  </si>
  <si>
    <t>1.3.2.3.11-R.F. RECURSOS ACPM</t>
  </si>
  <si>
    <t xml:space="preserve">Mantenimiento rutinario de la malla vial del departamento de  Sucre </t>
  </si>
  <si>
    <t>(439, 7/04/2025)</t>
  </si>
  <si>
    <t>(3054, 12/06/2025) | (3221, 24/06/2025)</t>
  </si>
  <si>
    <t>CONTRATO MENOR CUANTIA 22, CONTRAO MINIMA CUANTIA 19</t>
  </si>
  <si>
    <t>(8976, 23/10/2025) | (10228, 19/11/2025) | (11143, 5/12/2025) | (11729, 18/12/2025)</t>
  </si>
  <si>
    <t>CONTRAO MINIMA CUANTIA, CONTRATO MENOR CUANTIA</t>
  </si>
  <si>
    <t>(NRO_CONTRATO: 19 - 20/06/2025 - DOC_CONTRATISTA: 901752114 - 55892215,67 - DOS MESES Y QUINCE DIAS - RP: 3221)
(NRO_CONTRATO: 22 - 11/06/2025 - DOC_CONTRATISTA: 901948621 - 624973567,5 - DOS MESES Y QUINCE DIAS - RP: 3054)</t>
  </si>
  <si>
    <t>(3054, 12/06/2025)</t>
  </si>
  <si>
    <t>CONTRATO MENOR CUANTIA 22</t>
  </si>
  <si>
    <t>(8955, 23/10/2025) | (11143, 5/12/2025) | (12859, 30/12/2025)</t>
  </si>
  <si>
    <t>(NRO_CONTRATO: 22 - 11/06/2025 - DOC_CONTRATISTA: 901948621 - 624973567,5 - DOS MESES Y QUINCE DIAS - RP: 3054)</t>
  </si>
  <si>
    <t xml:space="preserve">Prestación de servicios profesionales para brindar asesoría en la elaboración y actualización de instrumentos de planificación territorial en el departamento de   Sucre </t>
  </si>
  <si>
    <t>(1117, 6/08/2024)</t>
  </si>
  <si>
    <t>(4348, 23/08/2024) | (4349, 23/08/2024) | (4429, 28/08/2024) | (4460, 28/08/2024) | (4464, 28/08/2024) | (4472, 28/08/2024) | (4487, 28/08/2024) | (4507, 28/08/2024) | (4559, 30/08/2024) | (4560, 30/08/2024) | (4719, 4/09/2024)</t>
  </si>
  <si>
    <t>CONTRATO DE PRESTACION PROF 522, CONTRATO DE PRESTACION PROF 511, CONTRATO DE PRESTACION PROF 537, CONTRATO DE PRESTACION PROF 541, CONTRATO DE PRESTACION PROF 555, CONTRATO DE PRESTACION PROF 527, CONTRATO DE PRESTACION PROF 579, CONTRATO DE PRESTACION PROF 554, CONTRATO DE PRESTACION PROF 637, CONTRATO DE PRESTACION PROF 619, CONTRATO DE PRESTACION PROF 528</t>
  </si>
  <si>
    <t>(7425, 4/10/2024) | (7473, 7/10/2024) | (7583, 8/10/2024) | (7644, 10/10/2024) | (7656, 10/10/2024) | (7752, 11/10/2024) | (8034, 22/10/2024) | (8208, 28/10/2024) | (8317, 29/10/2024) | (8480, 2/11/2024) | (8481, 2/11/2024) | (8599, 6/11/2024) | (8696, 7/11/2024) | (9081, 21/11/2024) | (9148, 25/11/2024) | (9302, 27/11/2024) | (9499, 29/11/2024) | (9511, 29/11/2024) | (9929, 10/12/2024) | (9996, 10/12/2024) | (10062, 11/12/2024) | (10068, 11/12/2024) | (10070, 11/12/2024) | (10303, 17/12/2024) | (10515, 19/12/2024) | (10539, 20/12/2024) | (10613, 20/12/2024) | (10807, 23/12/2024) | (10824, 23/12/2024) | (10907, 23/12/2024) | (10929, 24/12/2024) | (10930, 24/12/2024) | (10938, 24/12/2024) | (10983, 24/12/2024) | (11029, 26/12/2024) | (11061, 26/12/2024) | (11063, 26/12/2024) | (11447, 29/12/2024) | (11867, 31/12/2024)</t>
  </si>
  <si>
    <t>(NRO_CONTRATO: 522 - 22/08/2024 - DOC_CONTRATISTA: 1102825774 - 24000000 - CUATRO(4) MESES, contados a partir de la suscripción del acta de inicio del contrato, cumplidos los requisitos de ejecución del contrato, sin que en ningún caso sobrepase vigencia actual - RP: 4348)
(NRO_CONTRATO: 511 - 22/08/2024 - DOC_CONTRATISTA: 92641426 - 20000000 - CUATRO MESES - RP: 4349)
(NRO_CONTRATO: 528 - 22/08/2024 - DOC_CONTRATISTA: 92530141 - 24000000 - CUATRO (4) MESES - RP: 4719)
(NRO_CONTRATO: 537 - 23/08/2024 - DOC_CONTRATISTA: 13514561 - 21500000 - CUATRO MESES - RP: 4429)
(NRO_CONTRATO: 554 - 26/08/2024 - DOC_CONTRATISTA: 35117572 - 14400000 - 4 MESES - RP: 4507)
(NRO_CONTRATO: 555 - 26/08/2024 - DOC_CONTRATISTA: 1102870659 - 16000000 - 4 meses - RP: 4464)
(NRO_CONTRATO: 541 - 26/08/2024 - DOC_CONTRATISTA: 1069495324 - 14400000 - CUATRO MESES - RP: 4460)
(NRO_CONTRATO: 579 - 28/08/2024 - DOC_CONTRATISTA: 1030534609 - 18400000 - CUATRO (4) MESES, contados a partir de la suscripción del acta de inicio del contrato, cumplidos los requisitos de ejecución del contrato, sin que en ningún caso sobrepase vigencia actual - RP: 4487)
(NRO_CONTRATO: 527 - 27/08/2024 - DOC_CONTRATISTA: 1098618199 - 18400000 - CUATRO (4) MESES - RP: 4472)
(NRO_CONTRATO: 619 - 29/08/2024 - DOC_CONTRATISTA: 42208413 - 24000000 - CUATRO (4) MESES, contados a partir de la suscripción del acta de inicio del contrato, cumplidos los requisitos de ejecución del contrato, sin que en ningún caso sobrepase vigencia actual - RP: 4560)
(NRO_CONTRATO: 637 - 29/08/2024 - DOC_CONTRATISTA: 92545341 - 14400000 - CUATRO (4) MESES, contados a partir de la suscripción del acta de inicio del contrato cumplidos los requisitos de ejecución del contrato, sin que en ningún caso sobrepase vigencia actual - RP: 4559)</t>
  </si>
  <si>
    <t>14044</t>
  </si>
  <si>
    <t>Vehículos automotores, remolques y semirremolques; y sus partes, piezas y accesorios</t>
  </si>
  <si>
    <t xml:space="preserve">Fortalecimiento DE LAS CAPACIDADES DE REACCION INTELIGENCIA E INVESTIGACION DE LAS ENTIDADES QUE HACEN PARTE COMITÉ DE ORDEN PUBLICO EN EL DEPARTAMENTO DE  Sucre </t>
  </si>
  <si>
    <t>(1284, 18/09/2024)</t>
  </si>
  <si>
    <t>(6761, 28/11/2024) | (7097, 16/12/2024) | (7098, 16/12/2024) | (7374, 30/12/2024) | (7401, 31/12/2024)</t>
  </si>
  <si>
    <t>ORDEN DE COMPRA, ASI LOTE 1, ASI LOTE 2, ASI LOTE 3</t>
  </si>
  <si>
    <t>64</t>
  </si>
  <si>
    <t>1.2.3.2.21- MULTAS DE TRANSITO Y TRANSPORTE</t>
  </si>
  <si>
    <t>18</t>
  </si>
  <si>
    <t>Secretaría De Tránsito Y Transporte</t>
  </si>
  <si>
    <t xml:space="preserve">Capacitación a los primeros respondientes de siniestros de tránsito en atención integral a víctimas en el departamento de   Sucre </t>
  </si>
  <si>
    <t>(1070, 31/07/2024)</t>
  </si>
  <si>
    <t>(5177, 27/09/2024)</t>
  </si>
  <si>
    <t>CONTRATO MENOR CUANTIA 10</t>
  </si>
  <si>
    <t>(8071, 23/10/2024) | (11474, 29/12/2024)</t>
  </si>
  <si>
    <t>(NRO_CONTRATO: 10 - 27/09/2024 - DOC_CONTRATISTA: 900596173 - 511072000 - TRES MESES - RP: 5177)</t>
  </si>
  <si>
    <t xml:space="preserve">Apoyo al proceso de reorganización rediseño y modernización de la red pública de salud de orden departamental en   Sucre </t>
  </si>
  <si>
    <t>(1128, 9/08/2024)</t>
  </si>
  <si>
    <t>(6328, 12/11/2024)</t>
  </si>
  <si>
    <t>CONVENIO INTERADMTIVO SALUD 20</t>
  </si>
  <si>
    <t>(11873, 31/12/2024)</t>
  </si>
  <si>
    <t>CONVENIO INTERADMTIVO SALUD</t>
  </si>
  <si>
    <t xml:space="preserve">Apoyo PARA LA PRESTACIÓN DE SERVICIOS PROFESIONALES Y DE APOYO A LA GESTIÓN EN LA VIGENCIA 2024 DE LA GOBERNACIÓN DE   Sucre </t>
  </si>
  <si>
    <t>(1129, 12/08/2024)</t>
  </si>
  <si>
    <t>(4231, 16/08/2024) | (4232, 16/08/2024) | (4239, 16/08/2024) | (4250, 20/08/2024) | (4251, 20/08/2024) | (4262, 20/08/2024) | (4263, 20/08/2024) | (4265, 20/08/2024) | (4266, 20/08/2024) | (4267, 20/08/2024) | (4269, 20/08/2024) | (4274, 21/08/2024) | (4275, 21/08/2024) | (4277, 21/08/2024) | (4278, 21/08/2024) | (4280, 21/08/2024) | (4281, 21/08/2024) | (4332, 23/08/2024) | (4333, 23/08/2024) | (4334, 23/08/2024) | (4335, 23/08/2024) | (4336, 23/08/2024) | (4338, 23/08/2024) | (4339, 23/08/2024) | (4340, 23/08/2024) | (4341, 23/08/2024) | (4342, 23/08/2024) | (4343, 23/08/2024) | (4345, 23/08/2024) | (4346, 23/08/2024) | (4350, 23/08/2024) | (4351, 23/08/2024) | (4352, 23/08/2024) | (4353, 23/08/2024) | (4354, 23/08/2024) | (4356, 23/08/2024) | (4357, 23/08/2024) | (4358, 23/08/2024) | (4359, 23/08/2024) | (4360, 23/08/2024) | (4363, 23/08/2024) | (4366, 23/08/2024) | (4367, 23/08/2024) | (4371, 26/08/2024) | (4372, 26/08/2024) | (4373, 26/08/2024) | (4374, 26/08/2024) | (4375, 26/08/2024) | (4376, 26/08/2024) | (4377, 26/08/2024) | (4385, 26/08/2024) | (4413, 27/08/2024) | (4417, 28/08/2024) | (4427, 28/08/2024) | (4433, 28/08/2024) | (4436, 28/08/2024) | (4439, 28/08/2024) | (4441, 28/08/2024) | (4442, 28/08/2024) | (4446, 28/08/2024) | (4450, 28/08/2024) | (4458, 28/08/2024) | (4462, 28/08/2024) | (4463, 28/08/2024) | (4465, 28/08/2024) | (4466, 28/08/2024) | (4467, 28/08/2024) | (4468, 28/08/2024) | (4469, 28/08/2024) | (4470, 28/08/2024) | (4474, 28/08/2024) | (4483, 28/08/2024) | (4491, 28/08/2024) | (4493, 28/08/2024) | (4496, 28/08/2024) | (4499, 28/08/2024) | (4502, 28/08/2024) | (4505, 28/08/2024) | (4506, 28/08/2024) | (4508, 28/08/2024) | (4509, 28/08/2024) | (4510, 28/08/2024) | (4511, 28/08/2024) | (4512, 28/08/2024) | (4513, 28/08/2024) | (4514, 28/08/2024) | (4515, 28/08/2024) | (4516, 28/08/2024) | (4517, 28/08/2024) | (4518, 28/08/2024) | (4519, 28/08/2024) | (4520, 28/08/2024) | (4521, 28/08/2024) | (4522, 28/08/2024) | (4523, 28/08/2024) | (4524, 28/08/2024) | (4525, 28/08/2024) | (4529, 29/08/2024) | (4530, 29/08/2024) | (4531, 29/08/2024) | (4532, 29/08/2024) | (4533, 29/08/2024) | (4534, 29/08/2024) | (4535, 29/08/2024) | (4536, 29/08/2024) | (4537, 29/08/2024) | (4543, 30/08/2024) | (4544, 30/08/2024) | (4545, 30/08/2024) | (4546, 30/08/2024) | (4547, 30/08/2024) | (4548, 30/08/2024) | (4549, 30/08/2024) | (4551, 30/08/2024) | (4552, 30/08/2024) | (4553, 30/08/2024) | (4556, 30/08/2024) | (4557, 30/08/2024) | (4558, 30/08/2024) | (4561, 30/08/2024) | (4562, 30/08/2024) | (4563, 30/08/2024) | (4579, 30/08/2024) | (4580, 30/08/2024) | (4581, 30/08/2024) | (4582, 30/08/2024) | (4607, 30/08/2024) | (4612, 30/08/2024) | (4620, 30/08/2024) | (4634, 30/08/2024) | (4635, 30/08/2024) | (4636, 30/08/2024) | (4645, 2/09/2024) | (4646, 2/09/2024) | (4647, 2/09/2024) | (4648, 2/09/2024) | (4649, 2/09/2024) | (4650, 2/09/2024) | (4651, 2/09/2024) | (4652, 2/09/2024) | (4653, 2/09/2024) | (4654, 2/09/2024) | (4682, 3/09/2024) | (4683, 3/09/2024) | (4684, 3/09/2024) | (4685, 3/09/2024) | (4686, 3/09/2024) | (4688, 4/09/2024) | (4689, 4/09/2024) | (4690, 4/09/2024) | (4691, 4/09/2024) | (4693, 4/09/2024) | (4694, 4/09/2024) | (4698, 4/09/2024) | (4699, 4/09/2024) | (4700, 4/09/2024) | (4702, 4/09/2024) | (4704, 4/09/2024) | (4705, 4/09/2024) | (4706, 4/09/2024) | (4707, 4/09/2024) | (4708, 4/09/2024) | (4709, 4/09/2024) | (4710, 4/09/2024) | (4711, 4/09/2024) | (4712, 4/09/2024) | (4720, 5/09/2024) | (4721, 5/09/2024) | (4722, 5/09/2024) | (4723, 5/09/2024) | (4726, 5/09/2024) | (4727, 5/09/2024) | (4728, 5/09/2024) | (4729, 5/09/2024) | (4730, 5/09/2024) | (4731, 5/09/2024) | (4732, 5/09/2024) | (4733, 5/09/2024) | (4734, 5/09/2024) | (4735, 5/09/2024) | (4760, 9/09/2024) | (4762, 9/09/2024) | (4763, 9/09/2024) | (4764, 9/09/2024) | (4765, 9/09/2024) | (4766, 9/09/2024) | (4767, 9/09/2024) | (4768, 9/09/2024) | (4769, 9/09/2024) | (4770, 9/09/2024) | (4771, 9/09/2024) | (4772, 9/09/2024) | (4773, 9/09/2024) | (4774, 9/09/2024) | (4775, 9/09/2024) | (4776, 9/09/2024) | (4777, 9/09/2024) | (4782, 9/09/2024) | (4784, 9/09/2024) | (4785, 9/09/2024) | (4786, 9/09/2024) | (4787, 9/09/2024) | (4815, 11/09/2024) | (4816, 11/09/2024) | (4817, 11/09/2024) | (4818, 11/09/2024) | (4819, 11/09/2024) | (4821, 11/09/2024) | (4822, 11/09/2024) | (4823, 11/09/2024) | (4824, 11/09/2024) | (4825, 11/09/2024) | (4836, 12/09/2024) | (4837, 12/09/2024) | (4838, 12/09/2024) | (4839, 12/09/2024) | (4841, 12/09/2024) | (4857, 13/09/2024) | (4860, 13/09/2024) | (4861, 13/09/2024) | (4862, 13/09/2024) | (4894, 16/09/2024) | (4895, 16/09/2024) | (4896, 16/09/2024) | (4897, 16/09/2024) | (4898, 16/09/2024) | (4899, 16/09/2024) | (4905, 17/09/2024) | (4907, 17/09/2024) | (4916, 18/09/2024) | (4918, 18/09/2024) | (4920, 18/09/2024) | (4922, 18/09/2024) | (4924, 18/09/2024) | (4940, 18/09/2024) | (4944, 18/09/2024) | (4945, 18/09/2024) | (4950, 19/09/2024) | (4951, 19/09/2024) | (4955, 19/09/2024) | (4956, 19/09/2024) | (4960, 20/09/2024) | (4964, 20/09/2024) | (4965, 20/09/2024) | (4966, 20/09/2024) | (4967, 20/09/2024) | (4968, 20/09/2024) | (4969, 20/09/2024) | (4986, 23/09/2024) | (4987, 23/09/2024) | (5059, 25/09/2024) | (5060, 25/09/2024) | (5088, 26/09/2024) | (5092, 26/09/2024) | (5175, 27/09/2024) | (5179, 27/09/2024) | (5180, 27/09/2024) | (5182, 27/09/2024) | (5187, 27/09/2024) | (5190, 27/09/2024) | (5211, 27/09/2024) | (5212, 27/09/2024) | (5213, 27/09/2024) | (5216, 27/09/2024) | (5217, 27/09/2024) | (5218, 27/09/2024) | (5219, 27/09/2024) | (5220, 27/09/2024) | (5226, 30/09/2024) | (5227, 30/09/2024) | (5228, 30/09/2024) | (5230, 30/09/2024) | (5235, 30/09/2024) | (5236, 30/09/2024) | (5237, 30/09/2024) | (5238, 30/09/2024) | (5239, 30/09/2024) | (5241, 1/10/2024) | (5242, 1/10/2024) | (5244, 1/10/2024) | (5245, 1/10/2024) | (5246, 1/10/2024) | (5247, 1/10/2024) | (5248, 1/10/2024) | (5249, 1/10/2024) | (5250, 1/10/2024) | (5251, 1/10/2024) | (5259, 1/10/2024) | (5260, 1/10/2024) | (5261, 1/10/2024) | (5262, 1/10/2024) | (5263, 1/10/2024) | (5264, 1/10/2024) | (5265, 1/10/2024) | (5267, 1/10/2024) | (5268, 1/10/2024) | (5269, 1/10/2024) | (5270, 1/10/2024) | (5273, 1/10/2024) | (5274, 1/10/2024) | (5275, 1/10/2024) | (5276, 1/10/2024) | (5277, 1/10/2024) | (5278, 1/10/2024) | (5279, 1/10/2024) | (5280, 1/10/2024) | (5281, 1/10/2024) | (5282, 1/10/2024) | (5283, 1/10/2024) | (5284, 1/10/2024) | (5285, 1/10/2024) | (5287, 1/10/2024) | (5288, 1/10/2024) | (5429, 8/10/2024) | (5430, 8/10/2024) | (5433, 8/10/2024) | (5436, 9/10/2024) | (5437, 9/10/2024) | (5438, 9/10/2024) | (5439, 9/10/2024) | (5442, 9/10/2024) | (5444, 9/10/2024) | (5445, 9/10/2024) | (5446, 9/10/2024) | (5475, 10/10/2024) | (5476, 10/10/2024) | (5479, 10/10/2024) | (5493, 15/10/2024) | (5515, 16/10/2024) | (5519, 16/10/2024) | (5522, 16/10/2024) | (5544, 17/10/2024) | (5565, 17/10/2024) | (5644, 21/10/2024) | (5737, 23/10/2024) | (5738, 23/10/2024) | (5751, 24/10/2024) | (5762, 24/10/2024) | (5810, 25/10/2024) | (5990, 30/10/2024) | (5992, 30/10/2024) | (6005, 30/10/2024) | (6008, 30/10/2024) | (6009, 30/10/2024) | (6010, 30/10/2024) | (6011, 30/10/2024) | (6027, 31/10/2024) | (6029, 31/10/2024) | (6031, 31/10/2024) | (6033, 31/10/2024) | (6037, 31/10/2024) | (6038, 31/10/2024) | (6094, 1/11/2024) | (6100, 1/11/2024) | (6101, 1/11/2024) | (6104, 1/11/2024) | (6107, 1/11/2024) | (6258, 6/11/2024) | (6259, 6/11/2024) | (6295, 8/11/2024) | (6298, 8/11/2024) | (6301, 8/11/2024) | (6304, 8/11/2024) | (6313, 8/11/2024) | (6314, 8/11/2024) | (6317, 8/11/2024) | (6320, 8/11/2024) | (6321, 8/11/2024) | (6391, 14/11/2024) | (6431, 18/11/2024) | (6506, 20/11/2024) | (6561, 22/11/2024) | (6580, 22/11/2024) | (6783, 29/11/2024) | (6786, 29/11/2024) | (6863, 4/12/2024) | (6900, 6/12/2024) | (7068, 13/12/2024)</t>
  </si>
  <si>
    <t>CONTRATO DE PRESTACION PROF 456, CONTRATO DE PRESTACION PROF 457, CONTRATO DE PRESTACION PROF 463, CONTRATO DE PRESTACION PROF 464, CONTRATO DE PRESTACION PROF 466, CONTRATO DE PRESTACION PROF 468, CONTRATO DE PRESTACION PROF 480, CONTRATO DE PRESTACION PROF 455, CONTRATO DE PRESTACION PROF 465, CONTRATO DE PRESTACION PROF 459, CONTRATO DE PRESTACION PROF 485, CONTRATO DE PRESTACION PROF 472, CONTRATO DE PRESTACION PROF 473, CONTRATO DE PRESTACION PROF 471, CONTRATO DE PRESTACION PROF 487, CONTRATO DE PRESTACION PROF 470, CONTRATO DE PRESTACION PROF 469, CONTRATO DE PRESTACION PROF 484, CONTRATO DE PRESTACION PROF 494, CONTRATO DE PRESTACION PROF 512, CONTRATO DE PRESTACION PROF 513, CONTRATO DE PRESTACION PROF 497, CONTRATO DE PRESTACION PROF 488, CONTRATO DE PRESTACION PROF 492, CONTRATO DE PRESTACION PROF 499, CONTRATO DE PRESTACION PROF 479, PERSON. PRES. SERVI. PROFESION 477, CONTRATO DE PRESTACION PROF 501, CONTRATO DE PRESTACION PROF 510, CONTRATO DE PRESTACION PROF 509, CONTRATO DE APOYO A LA GESTION 491, CONTRATO DE PRESTACION PROF 496, CONTRATO DE PRESTACION PROF 490, CONTRATO DE PRESTACION PROF 495, CONTRATO DE PRESTACION PROF 502, CONTRATO DE APOYO A LA GESTION 516, CONTRATO DE PRESTACION PROF 523, CONTRATO DE PRESTACION PROF 530, CONTRATO DE PRESTACION PROF 515, CONTRATO DE PRESTACION PROF 514, CONTRATO DE PRESTACION PROF 461, CONTRATO DE APOYO A LA GESTION 478, CONTRATO DE APOYO A LA GESTION 475, CONTRATO DE PRESTACION PROF 532, CONTRATO DE PRESTACION PROF 525, CONTRATO DE PRESTACION PROF 529, CONTRATO DE PRESTACION PROF 526, CONTRATO DE PRESTACION PROF 493, CONTRATO DE PRESTACION PROF 483, CONTRATO DE PRESTACION PROF 518, CONTRATO DE PRESTACION PROF 521, CONTRATO DE APOYO A LA GESTION 519, CONTRATO DE PRESTACION PROF 592, CONTRATO DE PRESTACION PROF 553, CONTRATO DE PRESTACION PROF 536, CONTRATO DE PRESTACION PROF 531, CONTRATO DE PRESTACION PROF 552, CONTRATO DE PRESTACION PROF 584, CONTRATO DE APOYO A LA GESTION 576, CONTRATO DE PRESTACION PROF 546, CONTRATO DE PRESTACION PROF 557, CONTRATO DE PRESTACION PROF 533, CONTRATO DE PRESTACION PROF 563, CONTRATO DE PRESTACION PROF 535, CONTRATO DE PRESTACION PROF 565, CONTRATO DE PRESTACION PROF 566, CONTRATO DE PRESTACION PROF 590, CONTRATO DE PRESTACION PROF 577, CONTRATO DE PRESTACION PROF 569, CONTRATO DE PRESTACION PROF 538, CONTRATO DE PRESTACION PROF 534, CONTRATO DE PRESTACION PROF 573, CONTRATO DE PRESTACION PROF 575, CONTRATO DE PRESTACION PROF 591, CONTRATO DE PRESTACION PROF 558, CONTRATO DE PRESTACION PROF 561, CONTRATO DE PRESTACION PROF 560, CONTRATO DE PRESTACION PROF 572, CONTRATO DE PRESTACION PROF 597, CONTRATO DE APOYO A LA GESTION 580, CONTRATO DE PRESTACION PROF 556, CONTRATO DE PRESTACION PROF 540, CONTRATO DE PRESTACION PROF 545, CONTRATO DE PRESTACION PROF 551, CONTRATO DE PRESTACION PROF 489, CONTRATO DE PRESTACION PROF 500, CONTRATO DE PRESTACION PROF 559, CONTRATO DE PRESTACION PROF 482, CONTRATO DE PRESTACION PROF 505, CONTRATO DE PRESTACION PROF 564, CONTRATO DE PRESTACION PROF 506, CONTRATO DE PRESTACION PROF 524, CONTRATO DE PRESTACION PROF 583, CONTRATO DE PRESTACION PROF 578, CONTRATO DE PRESTACION PROF 571, CONTRATO DE PRESTACION PROF 582, CONTRATO DE APOYO A LA GESTION 581, CONTRATO DE PRESTACION 543, CONTRATO DE PRESTACION PROF 594, CONTRATO DE PRESTACION PROF 613, CONTRATO DE PRESTACION PROF 603, CONTRATO DE PRESTACION PROF 542, CONTRATO DE PRESTACION PROF 507, CONTRATO DE PRESTACION PROF 596, CONTRATO DE PRESTACION PROF 568, CONTRATO DE PRESTACION PROF 585, CONTRATO DE PRESTACION PROF 623, CONTRATO DE PRESTACION PROF 624, CONTRATO DE PRESTACION PROF 625, CONTRATO DE PRESTACION PROF 622, CONTRATO DE PRESTACION 593, CONTRATO DE PRESTACION PROF 617, CONTRATO DE APOYO A LA GESTION 635, CONTRATO DE PRESTACION PROF 640, CONTRATO DE APOYO A LA GESTION 609, CONTRATO DE PRESTACION PROF 606, CONTRATO DE PRESTACION PROF 612, CONTRATO DE PRESTACION PROF 608, CONTRATO DE PRESTACION 587, CONTRATO DE APOYO A LA GESTION 614, CONTRATO DE PRESTACION PROF 595, CONTRATO DE APOYO A LA GESTION 626, CONTRATO DE PRESTACION PROF 620, CONTRATO DE PRESTACION PROF 567, CONTRATO DE PRESTACION PROF 611, CONTRATO DE PRESTACION PROF 643, CONTRATO DE PRESTACION PROF 641, CONTRATO DE PRESTACION PROF 642, CONTRATO DE PRESTACION PROF 636, CONTRATO DE PRESTACION PROF 586, PERSON. PRES. SERVI. PROFESION 644, CONTRATO DE PRESTACION PROF 600, CONTRATO DE PRESTACION PROF 604, CONTRATO DE PRESTACION PROF 651, CONTRATO DE PRESTACION PROF 652, CONTRATO DE PRESTACION PROF 562, CONTRATO DE PRESTACION PROF 588, CONTRATO DE PRESTACION PROF 570, CONTRATO DE PRESTACION PROF 618, CONTRATO DE PRESTACION PROF 610, CONTRATO DE APOYO A LA GESTION 639, CONTRATO DE PRESTACION PROF 574, CONTRATO DE PRESTACION PROF 674, CONTRATO DE PRESTACION PROF 657, CONTRATO DE PRESTACION PROF 654, CONTRATO DE PRESTACION PROF 664, CONTRATO DE PRESTACION PROF 655, CONTRATO DE PRESTACION PROF 653, CONTRATO DE APOYO A LA GESTION 663, CONTRATO DE PRESTACION PROF 629, CONTRATO DE APOYO A LA GESTION 646, CONTRATO DE PRESTACION PROF 589, CONTRATO DE PRESTACION PROF 656, CONTRATO DE PRESTACION PROF 628, CONTRATO DE PRESTACION PROF 661, CONTRATO DE PRESTACION PROF 660, CONTRATO DE PRESTACION PROF 648, CONTRATO DE PRESTACION PROF 544, CONTRATO DE PRESTACION PROF 650, CONTRATO DE APOYO A LA GESTION 647, CONTRATO DE PRESTACION PROF 659, CONTRATO DE PRESTACION PROF 627, CONTRATO DE PRESTACION PROF 539, CONTRATO DE PRESTACION PROF 671, CONTRATO DE APOYO A LA GESTION 638, CONTRATO DE PRESTACION PROF 632, CONTRATO DE PRESTACION PROF 621, CONTRATO DE PRESTACION PROF 673, CONTRATO DE PRESTACION PROF 670, CONTRATO DE PRESTACION 630, CONTRATO DE PRESTACION PROF 672, APOYO A LA GESTION SALUD 669, CONTRATO DE PRESTACION PROF 667, CONTRATO DE PRESTACION PROF 678, CONTRATO DE APOYO A LA GESTION 679, CONTRATO DE PRESTACION PROF 645, CONTRATO DE PRESTACION PROF 662, CONTRATO DE PRESTACION 503, CONTRATO DE PRESTACION PROF 668, CONTRATO DE PRESTACION PROF 658, CONTRATO DE PRESTACION PROF 677, CONTRATO DE APOYO A LA GESTION 517, CONTRATO DE PRESTACION PROF 684, CONTRATO DE PRESTACION PROF 687, CONTRATO DE PRESTACION PROF 682, CONTRATO DE APOYO A LA GESTION 695, CONTRATO DE PRESTACION PROF 690, CONTRATO DE PRESTACION PROF 631, CONTRATO DE PRESTACION PROF 633, CONTRATO DE PRESTACION PROF 634, CONTRATO DE PRESTACION 683, CONTRATO DE PRESTACION PROF 694, CONTRATO DE PRESTACION PROF 693, CONTRATO DE PRESTACION PROF 691, CONTRATO DE PRESTACION PROF 686, CONTRATO DE PRESTACION PROF 689, CONTRATO DE PRESTACION PROF 688, CONTRATO DE PRESTACION PROF 680, CONTRATO DE PRESTACION PROF 696, CONTRATO DE APOYO A LA GESTION 675, CONTRATO DE PRESTACION PROF 676, CONTRATO DE PRESTACION PROF 681, CONTRATO DE PRESTACION PROF 698, CONTRATO DE PRESTACION 700, CONTRATO DE PRESTACION PROF 598, CONTRATO DE PRESTACION PROF 702, CONTRATO DE PRESTACION PROF 701, CONTRATO DE PRESTACION PROF 703, CONTRATO DE PRESTACION PROF 697, CONTRATO DE PRESTACION PROF 707, CONTRATO DE PRESTACION PROF 692, CONTRATO DE PRESTACION PROF 708, CONTRATO DE PRESTACION PROF 714, CONTRATO DE PRESTACION PROF 710, CONTRATO DE PRESTACION PROF 717, CONTRATO DE PRESTACION PROF 715, CONTRATO DE PRESTACION PROF 709, CONTRATO DE PRESTACION PROF 724, CONTRATO DE PRESTACION PROF 666, CONTRATO DE PRESTACION PROF 718, CONTRATO DE PRESTACION PROF 716, CONTRATO DE APOYO A LA GESTION 723, CONTRATO DE PRESTACION PROF 725, CONTRATO DE PRESTACION PROF 728, CONTRATO DE PRESTACION PROF 727, CONTRATO DE PRESTACION PROF 719, CONTRATO DE APOYO A LA GESTION 711, CONTRATO DE PRESTACION PROF 730, CONTRATO DE APOYO A LA GESTION 729, CONTRATO DE PRESTACION PROF 731, CONTRATO DE PRESTACION PROF 736, CONTRATO DE APOYO A LA GESTION 735, CONTRATO DE PRESTACION PROF 733, CONTRATO DE PRESTACION PROF 734, CONTRATO DE PRESTACION PROF 740, CONTRATO DE PRESTACION PROF 743, CONTRATO DE PRESTACION PROF 750, CONTRATO DE APOYO A LA GESTION 739, CONTRATO DE PRESTACION PROF 737, CONTRATO DE PRESTACION PROF 752, CONTRATO DE PRESTACION PROF 745, CONTRATO DE PRESTACION PROF 747, CONTRATO DE PRESTACION PROF 732, CONTRATO DE PRESTACION PROF 741, CONTRATO DE PRESTACION PROF 742, CONTRATO DE PRESTACION PROF 746, CONTRATO DE APOYO A LA GESTION 748, CONTRATO DE APOYO A LA GESTION 749, CONTRATO DE PRESTACION PROF 751, CONTRATO DE PRESTACION PROF 744, CONTRATO DE PRESTACION PROF 755, CONTRATO DE PRESTACION PROF 757, CONTRATO DE PRESTACION PROF 754, CONTRATO DE PRESTACION PROF 753, CONTRATO DE PRESTACION PROF 761, CONTRATO DE PRESTACION PROF 760, CONTRATO DE PRESTACION PROF 763, CONTRATO DE PRESTACION PROF 738, CONTRATO DE APOYO A LA GESTION 756, CONTRATO DE APOYO A LA GESTION 758, CONTRATO DE PRESTACION PROF 767, CONTRATO DE PRESTACION PROF 766, CONTRATO DE PRESTACION PROF 772, CONTRATO DE PRESTACION PROF 769, CONTRATO DE PRESTACION PROF 762, CONTRATO DE PRESTACION PROF 775, CONTRATO DE PRESTACION PROF 768, CONTRATO DE PRESTACION PROF 476, CONTRATO DE PRESTACION PROF 786, CONTRATO DE PRESTACION PROF 778, CONTRATO DE PRESTACION PROF 783, CONTRATO DE PRESTACION PROF 776, PERSON. PRES. SERVI. PROFESION 773, CONTRATO DE PRESTACION PROF 781, CONTRATO DE PRESTACION PROF 764, CONTRATO DE PRESTACION PROF 784, CONTRATO DE PRESTACION PROF 779, CONTRATO DE PRESTACION PROF 793, CONTRATO DE PRESTACION PROF 787, CONTRATO DE APOYO A LA GESTION 770, CONTRATO DE PRESTACION PROF 785, PERSON. PRES. SERVI. PROFESION 788, PERSON. PRES. SERVI. PROFESION 789, CONTRATO DE PRESTACION PROF 790, CONTRATO DE APOYO A LA GESTION 771, CONTRATO DE PRESTACION PROF 774, PERSON. PRES. SERVI. PROFESION 795, CONTRATO DE PRESTACION PROF 797, CONTRATO DE PRESTACION PROF 791, CONTRATO DE PRESTACION PROF 474, CONTRATO DE APOYO A LA GESTION 805, CONTRATO DE APOYO A LA GESTION 792, CONTRATO DE PRESTACION PROF 759, PERSON. PRES. SERVI. PROFESION 798, CONTRATO DE PRESTACION PROF 780, CONTRATO DE PRESTACION PROF 801, CONTRATO DE PRESTACION PROF 800, CONTRATO DE PRESTACION PROF 807, CONTRATO DE PRESTACION PROF 803, CONTRATO DE PRESTACION PROF 802, CONTRATO DE APOYO A LA GESTION 782, CONTRATO DE PRESTACION PROF 806, CONTRATO DE PRESTACION PROF 809, CONTRATO DE APOYO A LA GESTION 810, CONTRATO DE PRESTACION PROF 777, CONTRATO DE PRESTACION PROF 808, PERSON. PRES. SERVI. PROFESION 799, CONTRATO DE PRESTACION PROF 811, CONTRATO DE APOYO A LA GESTION 816, CONTRATO DE PRESTACION PROF 815, CONTRATO DE APOYO A LA GESTION 814, CONTRATO DE PRESTACION PROF 804, CONTRATO DE PRESTACION PROF 794, CONTRATO DE PRESTACION PROF 818, CONTRATO DE PRESTACION PROF 821, CONTRATO DE PRESTACION PROF 826, CONTRATO DE PRESTACION PROF 822, CONTRATO DE PRESTACION PROF 817, CONTRATO DE PRESTACION PROF 825, CONTRATO DE PRESTACION PROF 823, CONTRATO DE PRESTACION PROF 824, CONTRATO DE PRESTACION PROF 812, CONTRATO DE PRESTACION PROF 827, CONTRATO DE APOYO A LA GESTION 813, CONTRATO DE PRESTACION PROF 828, CONTRATO DE PRESTACION PROF 830, CONTRATO DE PRESTACION PROF 831, CONTRATO DE PRESTACION PROF 832, CONTRATO DE PRESTACION PROF 837, CONTRATO DE PRESTACION PROF 835, CONTRATO DE PRESTACION PROF 833, CONTRATO DE PRESTACION PROF 834, CONTRATO DE APOYO A LA GESTION 836, CONTRATO DE PRESTACION PROF 841, CONTRATO DE PRESTACION PROF 839, CONTRATO DE APOYO A LA GESTION 842, CONTRATO DE PRESTACION PROF 849, CONTRATO DE APOYO A LA GESTION 850, CONTRATO DE PRESTACION PROF 840, CONTRATO DE PRESTACION 860, CONTRATO DE PRESTACION PROF 859, CONTRATO DE PRESTACION PROF 864, CONTRATO DE PRESTACION PROF 863, CONTRATO DE PRESTACION PROF 858, CONTRATO DE PRESTACION PROF 861, CONTRATO DE APOYO A LA GESTION 862, CONTRATO DE PRESTACION PROF 869, CONTRATO DE PRESTACION PROF 874, CONTRATO DE PRESTACION PROF 871, CONTRATO DE APOYO A LA GESTION 866, CONTRATO DE PRESTACION PROF 872, CONTRATO DE PRESTACION PROF 873, CONTRATO DE PRESTACION PROF 870, CONTRATO DE PRESTACION PROF 882, CONTRATO DE APOYO A LA GESTION 887, CONTRATO DE PRESTACION PROF 883, CONTRATO DE APOYO A LA GESTION 875, CONTRATO DE PRESTACION PROF 890, CONTRATO DE APOYO A LA GESTION 884, CONTRATO DE PRESTACION PROF 878, CONTRATO DE APOYO A LA GESTION 891, CONTRATO DE PRESTACION PROF 896, CONTRATO DE PRESTACION PROF 901, CONTRATO DE PRESTACION PROF 894, CONTRATO DE PRESTACION PROF 906, CONTRATO DE PRESTACION PROF 898, CONTRATO DE PRESTACION PROF 903, CONTRATO DE PRESTACION PROF 904, CONTRATO DE PRESTACION PROF 922, CONTRATO DE PRESTACION PROF 936, CONTRATO DE PRESTACION PROF 940, CONTRATO DE PRESTACION PROF 958, CONTRATO DE PRESTACION PROF 952, CONTRATO DE PRESTACION PROF 966, CONTRATO DE PRESTACION PROF 968, CONTRATO DE APOYO A LA GESTION 980, CONTRATO DE PRESTACION PROF 1005, CONTRATO DE PRESTACION PROF 1032</t>
  </si>
  <si>
    <t>(6673, 18/09/2024) | (6684, 18/09/2024) | (6713, 19/09/2024) | (6770, 20/09/2024) | (6790, 20/09/2024) | (6814, 20/09/2024) | (7331, 4/10/2024) | (7332, 4/10/2024) | (7333, 4/10/2024) | (7334, 4/10/2024) | (7335, 4/10/2024) | (7336, 4/10/2024) | (7337, 4/10/2024) | (7338, 4/10/2024) | (7339, 4/10/2024) | (7340, 4/10/2024) | (7342, 4/10/2024) | (7343, 4/10/2024) | (7344, 4/10/2024) | (7345, 4/10/2024) | (7346, 4/10/2024) | (7347, 4/10/2024) | (7348, 4/10/2024) | (7349, 4/10/2024) | (7350, 4/10/2024) | (7351, 4/10/2024) | (7352, 4/10/2024) | (7353, 4/10/2024) | (7354, 4/10/2024) | (7355, 4/10/2024) | (7356, 4/10/2024) | (7357, 4/10/2024) | (7358, 4/10/2024) | (7359, 4/10/2024) | (7361, 4/10/2024) | (7362, 4/10/2024) | (7364, 4/10/2024) | (7365, 4/10/2024) | (7366, 4/10/2024) | (7367, 4/10/2024) | (7368, 4/10/2024) | (7369, 4/10/2024) | (7370, 4/10/2024) | (7371, 4/10/2024) | (7372, 4/10/2024) | (7373, 4/10/2024) | (7374, 4/10/2024) | (7375, 4/10/2024) | (7377, 4/10/2024) | (7379, 4/10/2024) | (7380, 4/10/2024) | (7382, 4/10/2024) | (7406, 4/10/2024) | (7407, 4/10/2024) | (7408, 4/10/2024) | (7409, 4/10/2024) | (7410, 4/10/2024) | (7411, 4/10/2024) | (7412, 4/10/2024) | (7413, 4/10/2024) | (7414, 4/10/2024) | (7415, 4/10/2024) | (7416, 4/10/2024) | (7418, 4/10/2024) | (7420, 4/10/2024) | (7421, 4/10/2024) | (7422, 4/10/2024) | (7424, 4/10/2024) | (7426, 4/10/2024) | (7427, 4/10/2024) | (7428, 6/10/2024) | (7429, 6/10/2024) | (7431, 6/10/2024) | (7432, 6/10/2024) | (7436, 7/10/2024) | (7449, 7/10/2024) | (7455, 7/10/2024) | (7463, 7/10/2024) | (7464, 7/10/2024) | (7465, 7/10/2024) | (7467, 7/10/2024) | (7468, 7/10/2024) | (7470, 7/10/2024) | (7471, 7/10/2024) | (7474, 7/10/2024) | (7476, 7/10/2024) | (7479, 7/10/2024) | (7485, 7/10/2024) | (7491, 7/10/2024) | (7492, 7/10/2024) | (7536, 8/10/2024) | (7537, 8/10/2024) | (7540, 8/10/2024) | (7550, 8/10/2024) | (7560, 8/10/2024) | (7571, 8/10/2024) | (7572, 8/10/2024) | (7573, 8/10/2024) | (7575, 8/10/2024) | (7576, 8/10/2024) | (7578, 8/10/2024) | (7580, 8/10/2024) | (7590, 8/10/2024) | (7600, 8/10/2024) | (7603, 8/10/2024) | (7606, 9/10/2024) | (7609, 9/10/2024) | (7620, 9/10/2024) | (7631, 10/10/2024) | (7638, 10/10/2024) | (7639, 10/10/2024) | (7640, 10/10/2024) | (7642, 10/10/2024) | (7647, 10/10/2024) | (7649, 10/10/2024) | (7651, 10/10/2024) | (7653, 10/10/2024) | (7661, 10/10/2024) | (7663, 10/10/2024) | (7664, 10/10/2024) | (7669, 10/10/2024) | (7673, 10/10/2024) | (7674, 10/10/2024) | (7685, 10/10/2024) | (7688, 10/10/2024) | (7689, 10/10/2024) | (7703, 10/10/2024) | (7710, 11/10/2024) | (7719, 11/10/2024) | (7737, 11/10/2024) | (7739, 11/10/2024) | (7741, 11/10/2024) | (7748, 11/10/2024) | (7751, 11/10/2024) | (7754, 11/10/2024) | (7756, 11/10/2024) | (7757, 11/10/2024) | (7763, 15/10/2024) | (7771, 15/10/2024) | (7775, 15/10/2024) | (7776, 15/10/2024) | (7778, 15/10/2024) | (7780, 15/10/2024) | (7781, 15/10/2024) | (7791, 15/10/2024) | (7808, 16/10/2024) | (7811, 16/10/2024) | (7815, 16/10/2024) | (7820, 16/10/2024) | (7822, 16/10/2024) | (7831, 17/10/2024) | (7835, 17/10/2024) | (7837, 17/10/2024) | (7838, 17/10/2024) | (7846, 17/10/2024) | (7850, 17/10/2024) | (7854, 17/10/2024) | (7855, 17/10/2024) | (7857, 17/10/2024) | (7858, 17/10/2024) | (7862, 17/10/2024) | (7865, 17/10/2024) | (7868, 17/10/2024) | (7883, 17/10/2024) | (7911, 18/10/2024) | (7912, 18/10/2024) | (7914, 18/10/2024) | (7915, 18/10/2024) | (7916, 18/10/2024) | (7918, 18/10/2024) | (7919, 18/10/2024) | (7920, 18/10/2024) | (7927, 18/10/2024) | (7932, 18/10/2024) | (7934, 18/10/2024) | (7937, 18/10/2024) | (7947, 21/10/2024) | (7948, 21/10/2024) | (7953, 21/10/2024) | (7960, 21/10/2024) | (7966, 21/10/2024) | (7968, 21/10/2024) | (7969, 21/10/2024) | (7970, 21/10/2024) | (7971, 21/10/2024) | (7994, 21/10/2024) | (8010, 22/10/2024) | (8013, 22/10/2024) | (8017, 22/10/2024) | (8018, 22/10/2024) | (8019, 22/10/2024) | (8022, 22/10/2024) | (8028, 22/10/2024) | (8031, 22/10/2024) | (8054, 23/10/2024) | (8065, 23/10/2024) | (8067, 23/10/2024) | (8072, 23/10/2024) | (8073, 23/10/2024) | (8075, 23/10/2024) | (8077, 23/10/2024) | (8083, 23/10/2024) | (8084, 23/10/2024) | (8086, 23/10/2024) | (8087, 23/10/2024) | (8088, 23/10/2024) | (8101, 24/10/2024) | (8114, 24/10/2024) | (8115, 24/10/2024) | (8130, 24/10/2024) | (8134, 24/10/2024) | (8135, 24/10/2024) | (8144, 24/10/2024) | (8168, 25/10/2024) | (8178, 28/10/2024) | (8192, 28/10/2024) | (8193, 28/10/2024) | (8196, 28/10/2024) | (8198, 28/10/2024) | (8210, 28/10/2024) | (8212, 28/10/2024) | (8216, 29/10/2024) | (8217, 29/10/2024) | (8223, 29/10/2024) | (8224, 29/10/2024) | (8261, 29/10/2024) | (8286, 29/10/2024) | (8300, 29/10/2024) | (8311, 29/10/2024) | (8312, 29/10/2024) | (8315, 29/10/2024) | (8354, 30/10/2024) | (8363, 30/10/2024) | (8364, 30/10/2024) | (8365, 30/10/2024) | (8366, 30/10/2024) | (8368, 30/10/2024) | (8370, 30/10/2024) | (8371, 30/10/2024) | (8372, 30/10/2024) | (8373, 30/10/2024) | (8374, 30/10/2024) | (8375, 30/10/2024) | (8376, 30/10/2024) | (8378, 30/10/2024) | (8381, 30/10/2024) | (8382, 30/10/2024) | (8384, 30/10/2024) | (8388, 31/10/2024) | (8390, 31/10/2024) | (8391, 31/10/2024) | (8393, 31/10/2024) | (8395, 31/10/2024) | (8409, 31/10/2024) | (8416, 1/11/2024) | (8417, 1/11/2024) | (8418, 1/11/2024) | (8419, 1/11/2024) | (8420, 1/11/2024) | (8421, 1/11/2024) | (8422, 1/11/2024) | (8423, 1/11/2024) | (8424, 1/11/2024) | (8425, 1/11/2024) | (8426, 1/11/2024) | (8430, 1/11/2024) | (8457, 1/11/2024) | (8462, 1/11/2024) | (8463, 1/11/2024) | (8464, 1/11/2024) | (8465, 1/11/2024) | (8467, 1/11/2024) | (8468, 1/11/2024) | (8473, 2/11/2024) | (8474, 2/11/2024) | (8476, 2/11/2024) | (8478, 2/11/2024) | (8483, 2/11/2024) | (8484, 2/11/2024) | (8487, 2/11/2024) | (8489, 2/11/2024) | (8490, 2/11/2024) | (8494, 2/11/2024) | (8495, 2/11/2024) | (8497, 5/11/2024) | (8498, 5/11/2024) | (8499, 5/11/2024) | (8501, 5/11/2024) | (8503, 5/11/2024) | (8504, 5/11/2024) | (8506, 5/11/2024) | (8507, 5/11/2024) | (8509, 5/11/2024) | (8510, 5/11/2024) | (8511, 5/11/2024) | (8512, 5/11/2024) | (8513, 5/11/2024) | (8515, 5/11/2024) | (8516, 5/11/2024) | (8517, 5/11/2024) | (8520, 5/11/2024) | (8521, 5/11/2024) | (8522, 5/11/2024) | (8523, 5/11/2024) | (8524, 5/11/2024) | (8529, 5/11/2024) | (8534, 5/11/2024) | (8553, 5/11/2024) | (8556, 5/11/2024) | (8559, 5/11/2024) | (8561, 5/11/2024) | (8574, 5/11/2024) | (8575, 5/11/2024) | (8577, 5/11/2024) | (8589, 6/11/2024) | (8591, 6/11/2024) | (8592, 6/11/2024) | (8597, 6/11/2024) | (8601, 6/11/2024) | (8602, 6/11/2024) | (8603, 6/11/2024) | (8605, 6/11/2024) | (8610, 6/11/2024) | (8613, 6/11/2024) | (8616, 6/11/2024) | (8618, 6/11/2024) | (8629, 6/11/2024) | (8631, 6/11/2024) | (8633, 6/11/2024) | (8634, 6/11/2024) | (8635, 6/11/2024) | (8636, 6/11/2024) | (8638, 6/11/2024) | (8639, 6/11/2024) | (8640, 6/11/2024) | (8641, 6/11/2024) | (8643, 6/11/2024) | (8644, 6/11/2024) | (8646, 6/11/2024) | (8647, 6/11/2024) | (8649, 6/11/2024) | (8650, 6/11/2024) | (8652, 6/11/2024) | (8653, 6/11/2024) | (8654, 6/11/2024) | (8666, 6/11/2024) | (8670, 6/11/2024) | (8671, 6/11/2024) | (8672, 7/11/2024) | (8673, 7/11/2024) | (8677, 7/11/2024) | (8678, 7/11/2024) | (8679, 7/11/2024) | (8681, 7/11/2024) | (8682, 7/11/2024) | (8683, 7/11/2024) | (8690, 7/11/2024) | (8691, 7/11/2024) | (8692, 7/11/2024) | (8693, 7/11/2024) | (8694, 7/11/2024) | (8695, 7/11/2024) | (8698, 7/11/2024) | (8709, 7/11/2024) | (8710, 7/11/2024) | (8711, 7/11/2024) | (8714, 7/11/2024) | (8715, 7/11/2024) | (8719, 8/11/2024) | (8723, 8/11/2024) | (8724, 8/11/2024) | (8726, 8/11/2024) | (8730, 8/11/2024) | (8733, 8/11/2024) | (8737, 8/11/2024) | (8742, 8/11/2024) | (8745, 8/11/2024) | (8747, 8/11/2024) | (8749, 8/11/2024) | (8759, 12/11/2024) | (8761, 12/11/2024) | (8762, 12/11/2024) | (8763, 12/11/2024) | (8764, 12/11/2024) | (8765, 12/11/2024) | (8766, 12/11/2024) | (8768, 12/11/2024) | (8769, 12/11/2024) | (8772, 12/11/2024) | (8773, 12/11/2024) | (8776, 12/11/2024) | (8778, 12/11/2024) | (8779, 12/11/2024) | (8781, 12/11/2024) | (8785, 12/11/2024) | (8787, 12/11/2024) | (8788, 12/11/2024) | (8789, 12/11/2024) | (8792, 13/11/2024) | (8793, 13/11/2024) | (8794, 13/11/2024) | (8797, 13/11/2024) | (8799, 13/11/2024) | (8801, 13/11/2024) | (8802, 13/11/2024) | (8804, 13/11/2024) | (8806, 13/11/2024) | (8807, 13/11/2024) | (8808, 13/11/2024) | (8812, 13/11/2024) | (8814, 13/11/2024) | (8817, 13/11/2024) | (8818, 13/11/2024) | (8819, 13/11/2024) | (8825, 13/11/2024) | (8834, 13/11/2024) | (8837, 14/11/2024) | (8839, 14/11/2024) | (8840, 14/11/2024) | (8842, 14/11/2024) | (8843, 14/11/2024) | (8848, 14/11/2024) | (8852, 14/11/2024) | (8853, 14/11/2024) | (8854, 14/11/2024) | (8861, 14/11/2024) | (8862, 14/11/2024) | (8863, 14/11/2024) | (8864, 14/11/2024) | (8865, 14/11/2024) | (8866, 14/11/2024) | (8867, 14/11/2024) | (8868, 14/11/2024) | (8871, 14/11/2024) | (8872, 14/11/2024) | (8873, 14/11/2024) | (8874, 14/11/2024) | (8883, 14/11/2024) | (8884, 14/11/2024) | (8889, 15/11/2024) | (8890, 15/11/2024) | (8891, 15/11/2024) | (8892, 15/11/2024) | (8894, 15/11/2024) | (8896, 15/11/2024) | (8897, 15/11/2024) | (8898, 15/11/2024) | (8901, 15/11/2024) | (8904, 15/11/2024) | (8908, 15/11/2024) | (8909, 15/11/2024) | (8910, 15/11/2024) | (8911, 15/11/2024) | (8918, 15/11/2024) | (8921, 15/11/2024) | (8923, 15/11/2024) | (8927, 18/11/2024) | (8928, 18/11/2024) | (8933, 18/11/2024) | (8934, 18/11/2024) | (8937, 18/11/2024) | (8941, 18/11/2024) | (8949, 18/11/2024) | (8950, 18/11/2024) | (8962, 18/11/2024) | (8973, 18/11/2024) | (8974, 18/11/2024) | (8976, 18/11/2024) | (8978, 18/11/2024) | (8980, 18/11/2024) | (8984, 18/11/2024) | (8988, 19/11/2024) | (8991, 19/11/2024) | (8992, 19/11/2024) | (8994, 19/11/2024) | (8996, 19/11/2024) | (9010, 19/11/2024) | (9015, 19/11/2024) | (9017, 19/11/2024) | (9039, 20/11/2024) | (9042, 20/11/2024) | (9043, 20/11/2024) | (9048, 20/11/2024) | (9049, 20/11/2024) | (9069, 21/11/2024) | (9070, 21/11/2024) | (9080, 21/11/2024) | (9085, 21/11/2024) | (9115, 22/11/2024) | (9116, 22/11/2024) | (9133, 22/11/2024) | (9134, 22/11/2024) | (9135, 22/11/2024) | (9136, 22/11/2024) | (9138, 22/11/2024) | (9144, 25/11/2024) | (9150, 25/11/2024) | (9154, 25/11/2024) | (9155, 25/11/2024) | (9157, 25/11/2024) | (9162, 25/11/2024) | (9170, 25/11/2024) | (9171, 25/11/2024) | (9172, 25/11/2024) | (9183, 25/11/2024) | (9186, 25/11/2024) | (9192, 25/11/2024) | (9193, 25/11/2024) | (9197, 25/11/2024) | (9198, 25/11/2024) | (9199, 25/11/2024) | (9200, 25/11/2024) | (9201, 25/11/2024) | (9202, 25/11/2024) | (9205, 25/11/2024) | (9206, 25/11/2024) | (9209, 25/11/2024) | (9212, 25/11/2024) | (9243, 26/11/2024) | (9244, 26/11/2024) | (9247, 26/11/2024) | (9248, 26/11/2024) | (9249, 26/11/2024) | (9254, 26/11/2024) | (9259, 26/11/2024) | (9260, 26/11/2024) | (9263, 26/11/2024) | (9277, 27/11/2024) | (9278, 27/11/2024) | (9279, 27/11/2024) | (9291, 27/11/2024) | (9297, 27/11/2024) | (9299, 27/11/2024) | (9304, 27/11/2024) | (9305, 27/11/2024) | (9306, 27/11/2024) | (9316, 27/11/2024) | (9324, 27/11/2024) | (9331, 27/11/2024) | (9377, 28/11/2024) | (9384, 28/11/2024) | (9386, 28/11/2024) | (9387, 28/11/2024) | (9408, 28/11/2024) | (9409, 28/11/2024) | (9454, 29/11/2024) | (9489, 29/11/2024) | (9491, 29/11/2024) | (9494, 29/11/2024) | (9501, 29/11/2024) | (9503, 29/11/2024) | (9504, 29/11/2024) | (9506, 29/11/2024) | (9507, 29/11/2024) | (9512, 29/11/2024) | (9513, 29/11/2024) | (9514, 29/11/2024) | (9515, 29/11/2024) | (9516, 29/11/2024) | (9519, 29/11/2024) | (9520, 29/11/2024) | (9521, 29/11/2024) | (9523, 29/11/2024) | (9524, 29/11/2024) | (9526, 29/11/2024) | (9528, 29/11/2024) | (9530, 29/11/2024) | (9531, 29/11/2024) | (9532, 29/11/2024) | (9537, 2/12/2024) | (9540, 2/12/2024) | (9542, 2/12/2024) | (9545, 2/12/2024) | (9547, 2/12/2024) | (9550, 2/12/2024) | (9552, 2/12/2024) | (9553, 2/12/2024) | (9555, 2/12/2024) | (9558, 2/12/2024) | (9559, 2/12/2024) | (9560, 2/12/2024) | (9561, 2/12/2024) | (9562, 2/12/2024) | (9563, 2/12/2024) | (9564, 2/12/2024) | (9565, 2/12/2024) | (9567, 2/12/2024) | (9569, 2/12/2024) | (9572, 2/12/2024) | (9573, 2/12/2024) | (9574, 2/12/2024) | (9576, 2/12/2024) | (9577, 2/12/2024) | (9578, 2/12/2024) | (9579, 2/12/2024) | (9580, 2/12/2024) | (9586, 3/12/2024) | (9587, 3/12/2024) | (9589, 3/12/2024) | (9590, 3/12/2024) | (9591, 3/12/2024) | (9592, 3/12/2024) | (9593, 3/12/2024) | (9595, 3/12/2024) | (9596, 3/12/2024) | (9597, 3/12/2024) | (9598, 3/12/2024) | (9599, 3/12/2024) | (9607, 3/12/2024) | (9608, 3/12/2024) | (9609, 3/12/2024) | (9612, 3/12/2024) | (9613, 3/12/2024) | (9618, 3/12/2024) | (9621, 3/12/2024) | (9622, 3/12/2024) | (9624, 3/12/2024) | (9627, 3/12/2024) | (9628, 3/12/2024) | (9629, 3/12/2024) | (9630, 3/12/2024) | (9633, 4/12/2024) | (9634, 4/12/2024) | (9638, 4/12/2024) | (9641, 4/12/2024) | (9642, 4/12/2024) | (9643, 4/12/2024) | (9644, 4/12/2024) | (9647, 4/12/2024) | (9648, 4/12/2024) | (9649, 4/12/2024) | (9650, 4/12/2024) | (9651, 4/12/2024) | (9652, 4/12/2024) | (9664, 4/12/2024) | (9666, 4/12/2024) | (9670, 4/12/2024) | (9671, 4/12/2024) | (9672, 4/12/2024) | (9674, 4/12/2024) | (9675, 4/12/2024) | (9676, 4/12/2024) | (9677, 4/12/2024) | (9686, 5/12/2024) | (9687, 5/12/2024) | (9694, 5/12/2024) | (9697, 5/12/2024) | (9698, 5/12/2024) | (9702, 5/12/2024) | (9704, 5/12/2024) | (9705, 5/12/2024) | (9706, 5/12/2024) | (9709, 5/12/2024) | (9715, 5/12/2024) | (9717, 5/12/2024) | (9719, 5/12/2024) | (9720, 5/12/2024) | (9725, 5/12/2024) | (9727, 6/12/2024) | (9734, 6/12/2024) | (9735, 6/12/2024) | (9752, 6/12/2024) | (9756, 6/12/2024) | (9759, 6/12/2024) | (9762, 6/12/2024) | (9768, 6/12/2024) | (9772, 6/12/2024) | (9774, 6/12/2024) | (9775, 6/12/2024) | (9783, 6/12/2024) | (9798, 9/12/2024) | (9801, 9/12/2024) | (9803, 9/12/2024) | (9805, 9/12/2024) | (9815, 9/12/2024) | (9817, 9/12/2024) | (9825, 9/12/2024) | (9831, 9/12/2024) | (9833, 9/12/2024) | (9840, 9/12/2024) | (9842, 9/12/2024) | (9849, 9/12/2024) | (9854, 9/12/2024) | (9857, 9/12/2024) | (9861, 9/12/2024) | (9866, 9/12/2024) | (9868, 9/12/2024) | (9870, 9/12/2024) | (9876, 10/12/2024) | (9877, 10/12/2024) | (9878, 10/12/2024) | (9879, 10/12/2024) | (9880, 10/12/2024) | (9883, 10/12/2024) | (9884, 10/12/2024) | (9885, 10/12/2024) | (9886, 10/12/2024) | (9887, 10/12/2024) | (9899, 10/12/2024) | (9908, 10/12/2024) | (9921, 10/12/2024) | (9931, 10/12/2024) | (9933, 10/12/2024) | (9936, 10/12/2024) | (9938, 10/12/2024) | (9939, 10/12/2024) | (9941, 10/12/2024) | (9942, 10/12/2024) | (9946, 10/12/2024) | (9949, 10/12/2024) | (9951, 10/12/2024) | (9960, 10/12/2024) | (9968, 10/12/2024) | (9970, 10/12/2024) | (9972, 10/12/2024) | (9975, 10/12/2024) | (9976, 10/12/2024) | (9977, 10/12/2024) | (9982, 10/12/2024) | (9984, 10/12/2024) | (9989, 10/12/2024) | (9997, 10/12/2024) | (9998, 10/12/2024) | (10001, 10/12/2024) | (10008, 11/12/2024) | (10012, 11/12/2024) | (10014, 11/12/2024) | (10018, 11/12/2024) | (10020, 11/12/2024) | (10021, 11/12/2024) | (10024, 11/12/2024) | (10025, 11/12/2024) | (10026, 11/12/2024) | (10027, 11/12/2024) | (10029, 11/12/2024) | (10030, 11/12/2024) | (10031, 11/12/2024) | (10032, 11/12/2024) | (10033, 11/12/2024) | (10034, 11/12/2024) | (10035, 11/12/2024) | (10038, 11/12/2024) | (10040, 11/12/2024) | (10054, 11/12/2024) | (10059, 11/12/2024) | (10063, 11/12/2024) | (10064, 11/12/2024) | (10075, 12/12/2024) | (10076, 12/12/2024) | (10077, 12/12/2024) | (10088, 12/12/2024) | (10089, 12/12/2024) | (10090, 12/12/2024) | (10093, 12/12/2024) | (10096, 12/12/2024) | (10104, 12/12/2024) | (10112, 12/12/2024) | (10113, 12/12/2024) | (10115, 12/12/2024) | (10116, 12/12/2024) | (10119, 12/12/2024) | (10120, 12/12/2024) | (10123, 12/12/2024) | (10129, 12/12/2024) | (10132, 12/12/2024) | (10135, 13/12/2024) | (10137, 13/12/2024) | (10138, 13/12/2024) | (10140, 13/12/2024) | (10142, 13/12/2024) | (10143, 13/12/2024) | (10144, 13/12/2024) | (10149, 13/12/2024) | (10161, 13/12/2024) | (10168, 13/12/2024) | (10169, 13/12/2024) | (10172, 13/12/2024) | (10174, 13/12/2024) | (10175, 13/12/2024) | (10176, 13/12/2024) | (10177, 13/12/2024) | (10181, 13/12/2024) | (10182, 13/12/2024) | (10183, 13/12/2024) | (10186, 13/12/2024) | (10190, 13/12/2024) | (10191, 13/12/2024) | (10198, 16/12/2024) | (10199, 16/12/2024) | (10203, 16/12/2024) | (10214, 16/12/2024) | (10218, 16/12/2024) | (10219, 16/12/2024) | (10220, 16/12/2024) | (10223, 16/12/2024) | (10224, 16/12/2024) | (10225, 16/12/2024) | (10228, 16/12/2024) | (10230, 16/12/2024) | (10234, 16/12/2024) | (10235, 16/12/2024) | (10237, 16/12/2024) | (10241, 16/12/2024) | (10242, 16/12/2024) | (10244, 16/12/2024) | (10245, 16/12/2024) | (10249, 16/12/2024) | (10252, 16/12/2024) | (10253, 16/12/2024) | (10258, 16/12/2024) | (10262, 16/12/2024) | (10263, 16/12/2024) | (10281, 16/12/2024) | (10283, 16/12/2024) | (10284, 16/12/2024) | (10286, 16/12/2024) | (10288, 17/12/2024) | (10289, 17/12/2024) | (10290, 17/12/2024) | (10291, 17/12/2024) | (10294, 17/12/2024) | (10296, 17/12/2024) | (10300, 17/12/2024) | (10309, 17/12/2024) | (10310, 17/12/2024) | (10312, 17/12/2024) | (10314, 17/12/2024) | (10315, 17/12/2024) | (10318, 17/12/2024) | (10320, 17/12/2024) | (10331, 17/12/2024) | (10354, 17/12/2024) | (10363, 17/12/2024) | (10366, 18/12/2024) | (10370, 18/12/2024) | (10372, 18/12/2024) | (10373, 18/12/2024) | (10375, 18/12/2024) | (10376, 18/12/2024) | (10377, 18/12/2024) | (10378, 18/12/2024) | (10380, 18/12/2024) | (10396, 18/12/2024) | (10399, 18/12/2024) | (10402, 18/12/2024) | (10405, 18/12/2024) | (10408, 18/12/2024) | (10409, 18/12/2024) | (10412, 18/12/2024) | (10413, 18/12/2024) | (10426, 18/12/2024) | (10435, 18/12/2024) | (10439, 18/12/2024) | (10442, 18/12/2024) | (10446, 18/12/2024) | (10454, 18/12/2024) | (10455, 18/12/2024) | (10457, 18/12/2024) | (10458, 18/12/2024) | (10464, 19/12/2024) | (10465, 19/12/2024) | (10472, 19/12/2024) | (10476, 19/12/2024) | (10482, 19/12/2024) | (10483, 19/12/2024) | (10484, 19/12/2024) | (10486, 19/12/2024) | (10488, 19/12/2024) | (10490, 19/12/2024) | (10492, 19/12/2024) | (10499, 19/12/2024) | (10507, 19/12/2024) | (10514, 19/12/2024) | (10517, 19/12/2024) | (10521, 19/12/2024) | (10525, 19/12/2024) | (10528, 19/12/2024) | (10529, 19/12/2024) | (10533, 20/12/2024) | (10538, 20/12/2024) | (10541, 20/12/2024) | (10542, 20/12/2024) | (10546, 20/12/2024) | (10555, 20/12/2024) | (10556, 20/12/2024) | (10572, 20/12/2024) | (10575, 20/12/2024) | (10576, 20/12/2024) | (10577, 20/12/2024) | (10582, 20/12/2024) | (10585, 20/12/2024) | (10590, 20/12/2024) | (10591, 20/12/2024) | (10598, 20/12/2024) | (10602, 20/12/2024) | (10604, 20/12/2024) | (10605, 20/12/2024) | (10607, 20/12/2024) | (10608, 20/12/2024) | (10609, 20/12/2024) | (10611, 20/12/2024) | (10616, 20/12/2024) | (10617, 20/12/2024) | (10620, 20/12/2024) | (10621, 20/12/2024) | (10623, 20/12/2024) | (10628, 20/12/2024) | (10645, 20/12/2024) | (10653, 20/12/2024) | (10654, 20/12/2024) | (10661, 20/12/2024) | (10664, 20/12/2024) | (10667, 20/12/2024) | (10673, 20/12/2024) | (10682, 20/12/2024) | (10706, 20/12/2024) | (10715, 20/12/2024) | (10735, 23/12/2024) | (10737, 23/12/2024) | (10744, 23/12/2024) | (10747, 23/12/2024) | (10755, 23/12/2024) | (10764, 23/12/2024) | (10791, 23/12/2024) | (10792, 23/12/2024) | (10812, 23/12/2024) | (10815, 23/12/2024) | (10819, 23/12/2024) | (10820, 23/12/2024) | (10826, 23/12/2024) | (10827, 23/12/2024) | (10829, 23/12/2024) | (10830, 23/12/2024) | (10831, 23/12/2024) | (10833, 23/12/2024) | (10834, 23/12/2024) | (10835, 23/12/2024) | (10838, 23/12/2024) | (10839, 23/12/2024) | (10842, 23/12/2024) | (10844, 23/12/2024) | (10846, 23/12/2024) | (10847, 23/12/2024) | (10848, 23/12/2024) | (10850, 23/12/2024) | (10851, 23/12/2024) | (10864, 23/12/2024) | (10866, 23/12/2024) | (10868, 23/12/2024) | (10869, 23/12/2024) | (10870, 23/12/2024) | (10873, 23/12/2024) | (10892, 23/12/2024) | (10894, 23/12/2024) | (10905, 23/12/2024) | (10914, 24/12/2024) | (10919, 24/12/2024) | (10920, 24/12/2024) | (10927, 24/12/2024) | (10934, 24/12/2024) | (10936, 24/12/2024) | (10940, 24/12/2024) | (10942, 24/12/2024) | (10943, 24/12/2024) | (10951, 24/12/2024) | (10952, 24/12/2024) | (10954, 24/12/2024) | (10957, 24/12/2024) | (10960, 24/12/2024) | (10961, 24/12/2024) | (10962, 24/12/2024) | (10974, 24/12/2024) | (10980, 24/12/2024) | (10987, 24/12/2024) | (10988, 24/12/2024) | (10989, 24/12/2024) | (10991, 24/12/2024) | (11002, 24/12/2024) | (11028, 26/12/2024) | (11067, 26/12/2024) | (11071, 26/12/2024) | (11080, 26/12/2024) | (11098, 26/12/2024) | (11103, 26/12/2024) | (11110, 26/12/2024) | (11115, 26/12/2024) | (11132, 26/12/2024) | (11135, 26/12/2024) | (11141, 26/12/2024) | (11170, 26/12/2024) | (11185, 26/12/2024) | (11196, 26/12/2024) | (11199, 26/12/2024) | (11200, 26/12/2024) | (11204, 26/12/2024) | (11227, 27/12/2024) | (11229, 27/12/2024) | (11230, 27/12/2024) | (11234, 27/12/2024) | (11237, 27/12/2024) | (11280, 27/12/2024) | (11287, 27/12/2024) | (11289, 27/12/2024) | (11290, 27/12/2024) | (11292, 27/12/2024) | (11294, 27/12/2024) | (11306, 27/12/2024) | (11322, 27/12/2024) | (11324, 27/12/2024) | (11333, 27/12/2024) | (11334, 27/12/2024) | (11344, 28/12/2024) | (11345, 28/12/2024) | (11349, 28/12/2024) | (11353, 28/12/2024) | (11358, 28/12/2024) | (11359, 28/12/2024) | (11360, 28/12/2024) | (11361, 28/12/2024) | (11365, 28/12/2024) | (11366, 28/12/2024) | (11367, 28/12/2024) | (11369, 28/12/2024) | (11373, 28/12/2024) | (11374, 28/12/2024) | (11385, 28/12/2024) | (11387, 28/12/2024) | (11388, 28/12/2024) | (11393, 28/12/2024) | (11395, 28/12/2024) | (11396, 28/12/2024) | (11397, 28/12/2024) | (11398, 28/12/2024) | (11399, 28/12/2024) | (11406, 28/12/2024) | (11419, 28/12/2024) | (11456, 29/12/2024) | (11471, 29/12/2024) | (11475, 29/12/2024) | (11518, 30/12/2024) | (11530, 31/12/2024) | (11532, 31/12/2024) | (11538, 31/12/2024) | (11582, 31/12/2024) | (11627, 31/12/2024) | (11677, 31/12/2024) | (11744, 31/12/2024) | (11785, 31/12/2024) | (11814, 31/12/2024) | (11815, 31/12/2024) | (11826, 31/12/2024)</t>
  </si>
  <si>
    <t>CONTRATO DE PRESTACION PROF, PERSON. PRES. SERVI. PROFESION, CONTRATO DE APOYO A LA GESTION, CONTRATO DE PRESTACION, APOYO A LA GESTION SALUD</t>
  </si>
  <si>
    <t>(NRO_CONTRATO: 669 - 4/09/2024 - DOC_CONTRATISTA: 34945717 - 7500000 - TRES MESES - RP: 4727)
(NRO_CONTRATO: 491 - 21/08/2024 - DOC_CONTRATISTA: 1102829340 - 10200000 - TRES MESES - RP: 4350)
(NRO_CONTRATO: 475 - 21/08/2024 - DOC_CONTRATISTA: 1082982467 - 9000000 - TRES (03) MESES, contados a partir de la suscripción del acta de inicio del contrato, cumplidos los requisitos de ejecución del contrato, sin que en ningún caso sobrepase la vigencia actual. - RP: 4367)
(NRO_CONTRATO: 516 - 21/08/2024 - DOC_CONTRATISTA: 1193454787 - 9000000 - TRES MESES - RP: 4356)
(NRO_CONTRATO: 517 - 21/08/2024 - DOC_CONTRATISTA: 1100398910 - 9600000 - TRES MESES - RP: 4762)
(NRO_CONTRATO: 478 - 22/08/2024 - DOC_CONTRATISTA: 1045673874 - 10000000 - CUATRO (04) MESES, contados a partir de la suscripción del acta de inicio del contrato, cumplidos los requisitos de ejecución del contrato, sin que en ningún caso sobrepase vigencia actual - RP: 4366)
(NRO_CONTRATO: 519 - 26/08/2024 - DOC_CONTRATISTA: 1102826201 - 10200000 - TRES (03) MESES, contados a partir de la suscripción del acta de inicio del contrato, cumplidos los requisitos de ejecución del contrato, sin que en ningún caso sobrepase vigencia actual - RP: 4413)
(NRO_CONTRATO: 576 - 27/08/2024 - DOC_CONTRATISTA: 1102828982 - 7500000 - TRES (3) MESES, contados a partir de la suscripción del acta de inicio del contrato, cumplidos los requisitos de ejecución del contrato, sin que en ningún caso sobrepase vigencia actual - RP: 4442)
(NRO_CONTRATO: 581 - 27/08/2024 - DOC_CONTRATISTA: 1102869032 - 10000000 - CUATRO MESES - RP: 4525)
(NRO_CONTRATO: 614 - 29/08/2024 - DOC_CONTRATISTA: 92511451 - 7500000 - TRES (03) MESES, contados a partir de la suscripción del acta de inicio del contrato, cumplidos los requisitos de ejecución del contrato, sin que en ningún caso sobrepase vigencia actual - RP: 4561)
(NRO_CONTRATO: 609 - 29/08/2024 - DOC_CONTRATISTA: 64890189 - 10500000 - TRES MESES - RP: 4552)
(NRO_CONTRATO: 626 - 29/08/2024 - DOC_CONTRATISTA: 1102808138 - 12000000 - CUATRO MESES - RP: 4563)
(NRO_CONTRATO: 635 - 29/08/2024 - DOC_CONTRATISTA: 1102817601 - 12000000 - CUATRO MESES - RP: 4549)
(NRO_CONTRATO: 639 - 30/08/2024 - DOC_CONTRATISTA: 22864971 - 7500000 - TRES (3 ) MESES, contados a partir de la suscripción del acta de inicio del contrato, cumplidos los requisitos de ejecución del contrato, sin que en ningún caso sobrepase vigencia actual - RP: 4653)
(NRO_CONTRATO: 646 - 2/09/2024 - DOC_CONTRATISTA: 1103217122 - 7500000 - TRES MESES - RP: 4691)
(NRO_CONTRATO: 647 - 2/09/2024 - DOC_CONTRATISTA: 78745973 - 9000000 - TRES MESES - RP: 4706)
(NRO_CONTRATO: 638 - 2/09/2024 - DOC_CONTRATISTA: 64871738 - 10500000 - TRES (3 ) MESES, contados a partir de la suscripción del acta de inicio del contrato, cumplidos los requisitos de ejecución del contrato, sin que en ningún caso sobrepase vigencia actual - RP: 4711)
(NRO_CONTRATO: 663 - 3/09/2024 - DOC_CONTRATISTA: 34951210 - 7500000 - TRES MESES - RP: 4689)
(NRO_CONTRATO: 675 - 3/09/2024 - DOC_CONTRATISTA: 92640946 - 7500000 - TRES (3) MESES, contados a partir de la suscripción del acta de inicio del contrato, cumplidos los requisitos de ejecución del contrato, sin que en ningún caso sobrepase vigencia actual - RP: 4785)
(NRO_CONTRATO: 679 - 4/09/2024 - DOC_CONTRATISTA: 92032688 - 7500000 - TRES MESES - RP: 4730)
(NRO_CONTRATO: 695 - 6/09/2024 - DOC_CONTRATISTA: 1108761960 - 10500000 - TRES MESES - RP: 4766)
(NRO_CONTRATO: 711 - 12/09/2024 - DOC_CONTRATISTA: 92530614 - 6000000 - TRES MESES - RP: 4899)
(NRO_CONTRATO: 723 - 12/09/2024 - DOC_CONTRATISTA: 1005418237 - 10200000 - TRES MESES - RP: 4894)
(NRO_CONTRATO: 729 - 13/09/2024 - DOC_CONTRATISTA: 10887486 - 6000000 - TRES MESES - RP: 4907)
(NRO_CONTRATO: 735 - 17/09/2024 - DOC_CONTRATISTA: 92552487 - 9900000 - TRES (03) MESES, contados a partir de la suscripción del acta de inicio del contrato, cumplidos los requisitos de ejecución del contrato, sin que en ningún caso sobrepase vigencia actual - RP: 4920)
(NRO_CONTRATO: 739 - 18/09/2024 - DOC_CONTRATISTA: 1102823575 - 7500000 - TRES (3) MESES, contados a partir de la suscripción del acta de inicio del contrato, cumplidos los requisitos de ejecución del contrato, sin que en ningún caso sobrepase vigencia actual - RP: 4950)
(NRO_CONTRATO: 748 - 19/09/2024 - DOC_CONTRATISTA: 92518683 - 5400000 - TRES MESES - RP: 4968)
(NRO_CONTRATO: 749 - 19/09/2024 - DOC_CONTRATISTA: 92032884 - 6000000 - TRES MESES - RP: 4969)
(NRO_CONTRATO: 756 - 24/09/2024 - DOC_CONTRATISTA: 23179831 - 6000000 - TRES MESES - RP: 5187)
(NRO_CONTRATO: 758 - 26/09/2024 - DOC_CONTRATISTA: 92191485 - 8400000 - TRES MESES - RP: 5190)
(NRO_CONTRATO: 770 - 30/09/2024 - DOC_CONTRATISTA: 92030716 - 9000000 - TRES (03) MESES, contados a partir de la suscripción del acta de inicio del contrato, cumplidos los requisitos de ejecución del contrato, sin que en ningún caso sobrepase vigencia actual - RP: 5244)
(NRO_CONTRATO: 771 - 30/09/2024 - DOC_CONTRATISTA: 1104383877 - 9000000 - TRES (03) MESES, contados a partir de la suscripción del acta de inicio del contrato,cumplidos los requisitos de ejecución del contrato, sin que en ningún caso sobrepase vigencia actual - RP: 5249)
(NRO_CONTRATO: 782 - 30/09/2024 - DOC_CONTRATISTA: 64542996 - 7200000 - 3 meses - RP: 5275)
(NRO_CONTRATO: 805 - 1/10/2024 - DOC_CONTRATISTA: 1101815741 - 9000000 - TRES MESES - RP: 5262)
(NRO_CONTRATO: 792 - 1/10/2024 - DOC_CONTRATISTA: 92031966 - 9900000 - TRES (03) MESES , contados a partir de la suscripción del acta de inicio del contrato, cumplidos los requisitos de ejecución del contrato, sin que en ningún caso sobrepase vigencia actual - RP: 5263)
(NRO_CONTRATO: 810 - 1/10/2024 - DOC_CONTRATISTA: 1100399935 - 9000000 - TRES MESES - RP: 5278)
(NRO_CONTRATO: 814 - 1/10/2024 - DOC_CONTRATISTA: 78018304 - 8700000 - TRES MESES - RP: 5285)
(NRO_CONTRATO: 816 - 1/10/2024 - DOC_CONTRATISTA: 23059519 - 6000000 - 3 meses - RP: 5283)
(NRO_CONTRATO: 813 - 7/10/2024 - DOC_CONTRATISTA: 92029209 - 5000000 - DOS MESES Y QUINCE  DIAS - RP: 5446)
(NRO_CONTRATO: 836 - 16/10/2024 - DOC_CONTRATISTA: 1102576207 - 7250000 - DOS MESES Y QUINCE DIAS - RP: 5565)
(NRO_CONTRATO: 842 - 21/10/2024 - DOC_CONTRATISTA: 18879081 - 5000000 - DOS MESES - RP: 5738)
(NRO_CONTRATO: 850 - 23/10/2024 - DOC_CONTRATISTA: 1102846347 - 8000000 - DOS MESES - RP: 5762)
(NRO_CONTRATO: 862 - 29/10/2024 - DOC_CONTRATISTA: 1102584723 - 5000000 - DOS MESES - RP: 6011)
(NRO_CONTRATO: 866 - 30/10/2024 - DOC_CONTRATISTA: 23011621 - 6000000 - DOS MESES - RP: 6033)
(NRO_CONTRATO: 875 - 31/10/2024 - DOC_CONTRATISTA: 64557868 - 6000000 - DOS MESES - RP: 6107)
(NRO_CONTRATO: 887 - 1/11/2024 - DOC_CONTRATISTA: 92260765 - 4000000 - DOS MESES - RP: 6101)
(NRO_CONTRATO: 884 - 5/11/2024 - DOC_CONTRATISTA: 1103220646 - 4500000 - UN MES Y QUINCE DIAS - RP: 6259)
(NRO_CONTRATO: 891 - 6/11/2024 - DOC_CONTRATISTA: 1103104297 - 5700000 - UN MES Y QUINCE DIAS - RP: 6298)
(NRO_CONTRATO: 980 - 3/12/2024 - DOC_CONTRATISTA: 64568907 - 3166666 - VEINTICINCO DIAS - RP: 6863)
(NRO_CONTRATO: 543 - 28/08/2024 - DOC_CONTRATISTA: 1005664744 - 9000000 - TRES MESES - RP: 4529)
(NRO_CONTRATO: 587 - 28/08/2024 - DOC_CONTRATISTA: 1100551012 - 7500000 - TRES (3) MESES - RP: 4558)
(NRO_CONTRATO: 593 - 29/08/2024 - DOC_CONTRATISTA: 92033722 - 12000000 - CUATRO (4) MESES - RP: 4547)
(NRO_CONTRATO: 503 - 3/09/2024 - DOC_CONTRATISTA: 92032664 - 9000000 - TRES (03) MESES - RP: 4733)
(NRO_CONTRATO: 630 - 3/09/2024 - DOC_CONTRATISTA: 1005566755 - 9300000 - TRES (3) MESES - RP: 4723)
(NRO_CONTRATO: 683 - 5/09/2024 - DOC_CONTRATISTA: 92520334 - 7500000 - TRES (3) MESES - RP: 4771)
(NRO_CONTRATO: 700 - 9/09/2024 - DOC_CONTRATISTA: 9041854 - 6000000 - TRES MESES - RP: 4816)
(NRO_CONTRATO: 860 - 29/10/2024 - DOC_CONTRATISTA: 1193215276 - 4200000 - DOS MESES - RP: 5990)
(NRO_CONTRATO: 463 - 16/08/2024 - DOC_CONTRATISTA: 64584474 - 18000000 - TRES MESES - RP: 4239)
(NRO_CONTRATO: 464 - 16/08/2024 - DOC_CONTRATISTA: 1102825051 - 15000000 - TRES MESES - RP: 4250)
(NRO_CONTRATO: 457 - 16/08/2024 - DOC_CONTRATISTA: 1102875966 - 13500000 - TRES MESES - RP: 4232)
(NRO_CONTRATO: 456 - 16/08/2024 - DOC_CONTRATISTA: 1100402976 - 10500000 - TRES MESES - RP: 4231)
(NRO_CONTRATO: 455 - 16/08/2024 - DOC_CONTRATISTA: 64580958 - 18000000 - TRES MESES - RP: 4265)
(NRO_CONTRATO: 465 - 16/08/2024 - DOC_CONTRATISTA: 64702242 - 12000000 - TRES MESES - RP: 4266)
(NRO_CONTRATO: 468 - 16/08/2024 - DOC_CONTRATISTA: 1102870461 - 11400000 - TRES MESES - RP: 4262)
(NRO_CONTRATO: 480 - 20/08/2024 - DOC_CONTRATISTA: 1108762218 - 12000000 - TRES MESES - RP: 4263)
(NRO_CONTRATO: 459 - 20/08/2024 - DOC_CONTRATISTA: 1047394801 - 11400000 - TRES MESES - RP: 4267)
(NRO_CONTRATO: 485 - 20/08/2024 - DOC_CONTRATISTA: 1100395602 - 16500000 - TRES MESES - RP: 4269)
(NRO_CONTRATO: 472 - 20/08/2024 - DOC_CONTRATISTA: 1103220805 - 12000000 - TRES MESES - RP: 4274)
(NRO_CONTRATO: 471 - 20/08/2024 - DOC_CONTRATISTA: 1102870631 - 10500000 - TRES MESES - RP: 4277)
(NRO_CONTRATO: 473 - 20/08/2024 - DOC_CONTRATISTA: 1102812170 - 12000000 - TRES MESES - RP: 4275)
(NRO_CONTRATO: 488 - 20/08/2024 - DOC_CONTRATISTA: 1050962532 - 12000000 - TRES MESES - RP: 4338)
(NRO_CONTRATO: 470 - 20/08/2024 - DOC_CONTRATISTA: 1103222002 - 9000000 - TRES MESES - RP: 4280)
(NRO_CONTRATO: 487 - 20/08/2024 - DOC_CONTRATISTA: 1100548871 - 12000000 - TRES MESES - RP: 4278)
(NRO_CONTRATO: 466 - 16/08/2024 - DOC_CONTRATISTA: 92510609 - 7500000 - TRES MESES - RP: 4251)
(NRO_CONTRATO: 469 - 20/08/2024 - DOC_CONTRATISTA: 1102852929 - 16800000 - CUATRO MESES - RP: 4281)
(NRO_CONTRATO: 479 - 20/08/2024 - DOC_CONTRATISTA: 1102881988 - 14000000 - CUATRO MESES - RP: 4341)
(NRO_CONTRATO: 484 - 21/08/2024 - DOC_CONTRATISTA: 3856915 - 15000000 - TRES (03) MESES - RP: 4332)
(NRO_CONTRATO: 492 - 21/08/2024 - DOC_CONTRATISTA: 1102234104 - 14000000 - CUATRO MESES - RP: 4339)
(NRO_CONTRATO: 483 - 21/08/2024 - DOC_CONTRATISTA: 1088010265 - 13500000 - TRES (03) MESES - RP: 4376)
(NRO_CONTRATO: 461 - 21/08/2024 - DOC_CONTRATISTA: 1102888909 - 9000000 - TRES MESES - RP: 4363)
(NRO_CONTRATO: 493 - 21/08/2024 - DOC_CONTRATISTA: 1108761884 - 10500000 - TRES (3) MESES - RP: 4375)
(NRO_CONTRATO: 490 - 21/08/2024 - DOC_CONTRATISTA: 1066736914 - 11250000 - TRES MESES - RP: 4352)
(NRO_CONTRATO: 494 - 21/08/2024 - DOC_CONTRATISTA: 56054541 - 12000000 - TRES MESES - RP: 4333)
(NRO_CONTRATO: 499 - 21/08/2024 - DOC_CONTRATISTA: 1007183254 - 10500000 - TRES MESES - RP: 4340)
(NRO_CONTRATO: 497 - 21/08/2024 - DOC_CONTRATISTA: 92031271 - 12000000 - 3 MESES - RP: 4336)
(NRO_CONTRATO: 495 - 21/08/2024 - DOC_CONTRATISTA: 1067870123 - 10500000 - TRES MESES - RP: 4353)
(NRO_CONTRATO: 502 - 21/08/2024 - DOC_CONTRATISTA: 1140815329 - 12000000 - TRES MESES - RP: 4354)
(NRO_CONTRATO: 509 - 21/08/2024 - DOC_CONTRATISTA: 1069474913 - 14000000 - CUATRO MESES - RP: 4346)
(NRO_CONTRATO: 510 - 21/08/2024 - DOC_CONTRATISTA: 1102872381 - 14000000 - CUATRO MESES - RP: 4345)
(NRO_CONTRATO: 496 - 21/08/2024 - DOC_CONTRATISTA: 92641601 - 9000000 - TRES MESES - RP: 4351)
(NRO_CONTRATO: 512 - 21/08/2024 - DOC_CONTRATISTA: 1018437383 - 12000000 - TRES MESES - RP: 4334)
(NRO_CONTRATO: 482 - 22/08/2024 - DOC_CONTRATISTA: 1104873633 - 10500000 - TRES (03) MESES - RP: 4516)
(NRO_CONTRATO: 514 - 22/08/2024 - DOC_CONTRATISTA: 1104873723 - 10500000 - 3 meses - RP: 4360)
(NRO_CONTRATO: 513 - 22/08/2024 - DOC_CONTRATISTA: 1005624836 - 12000000 - 3 MESES - RP: 4335)
(NRO_CONTRATO: 523 - 22/08/2024 - DOC_CONTRATISTA: 1102866369 - 13500000 - TRES MESES - RP: 4357)
(NRO_CONTRATO: 524 - 22/08/2024 - DOC_CONTRATISTA: 1100340302 - 9000000 - TRES MESES - RP: 4520)
(NRO_CONTRATO: 501 - 22/08/2024 - DOC_CONTRATISTA: 1102799541 - 15000000 - TRES MESES - RP: 4343)
(NRO_CONTRATO: 515 - 23/08/2024 - DOC_CONTRATISTA: 1099962185 - 12000000 - 3 meses - RP: 4359)
(NRO_CONTRATO: 521 - 22/08/2024 - DOC_CONTRATISTA: 92028318 - 10500000 - TRES (3) MESES, contados a partir de la suscripción del acta de inicio del contrato, cumplidos los requisitos de ejecución del contrato, sin que en ningún caso sobrepase vigencia actual - RP: 4385)
(NRO_CONTRATO: 530 - 22/08/2024 - DOC_CONTRATISTA: 1100687883 - 10500000 - TRES MESES - RP: 4358)
(NRO_CONTRATO: 525 - 22/08/2024 - DOC_CONTRATISTA: 1102868961 - 12000000 - TRES (3) MESES - RP: 4372)
(NRO_CONTRATO: 526 - 22/08/2024 - DOC_CONTRATISTA: 1066752661 - 10500000 - TRES (3) MESES - RP: 4374)
(NRO_CONTRATO: 529 - 23/08/2024 - DOC_CONTRATISTA: 92522524 - 10500000 - TRES MESES - RP: 4373)
(NRO_CONTRATO: 506 - 23/08/2024 - DOC_CONTRATISTA: 1102865821 - 10000000 - CUATRO (4) MESES - RP: 4519)
(NRO_CONTRATO: 532 - 23/08/2024 - DOC_CONTRATISTA: 1104384353 - 9000000 - TRES MESES - RP: 4371)
(NRO_CONTRATO: 531 - 26/08/2024 - DOC_CONTRATISTA: 1152435827 - 13500000 - TRES MESES - RP: 4436)
(NRO_CONTRATO: 536 - 23/08/2024 - DOC_CONTRATISTA: 1128440990 - 20000000 - CUATRO MESES - RP: 4433)
(NRO_CONTRATO: 518 - 23/08/2024 - DOC_CONTRATISTA: 92153255 - 11400000 - TRES (3) MESES, contados a partir de la suscripción del acta de inicio del contrato, cumplidos los requisitos de ejecución del contrato, sin que en ningún caso sobrepase vigencia actual - RP: 4377)
(NRO_CONTRATO: 551 - 23/08/2024 - DOC_CONTRATISTA: 3839867 - 12000000 - TRES MESES - RP: 4512)
(NRO_CONTRATO: 489 - 23/08/2024 - DOC_CONTRATISTA: 73156207 - 12000000 - TRES MESES - RP: 4513)
(NRO_CONTRATO: 545 - 23/08/2024 - DOC_CONTRATISTA: 1104377406 - 10500000 - TRES MESES - RP: 4511)
(NRO_CONTRATO: 540 - 23/08/2024 - DOC_CONTRATISTA: 1103115110 - 16000000 - CUATRO MESES - RP: 4510)
(NRO_CONTRATO: 553 - 23/08/2024 - DOC_CONTRATISTA: 92548376 - 12000000 - TRES MESES - RP: 4427)
(NRO_CONTRATO: 556 - 26/08/2024 - DOC_CONTRATISTA: 1103108235 - 12000000 - TRES MESES - RP: 4509)
(NRO_CONTRATO: 557 - 26/08/2024 - DOC_CONTRATISTA: 1102856208 - 10500000 - TRES MESES - RP: 4450)
(NRO_CONTRATO: 533 - 26/08/2024 - DOC_CONTRATISTA: 1193423770 - 9000000 - 3 meses - RP: 4458)
(NRO_CONTRATO: 534 - 26/08/2024 - DOC_CONTRATISTA: 92533031 - 12000000 - TRES MESES - RP: 4474)
(NRO_CONTRATO: 552 - 26/08/2024 - DOC_CONTRATISTA: 1102875696 - 15000000 - TRES MESES - RP: 4439)
(NRO_CONTRATO: 546 - 26/08/2024 - DOC_CONTRATISTA: 1037659193 - 9000000 - TRES MESES - RP: 4446)
(NRO_CONTRATO: 538 - 26/08/2024 - DOC_CONTRATISTA: 1102808101 - 15000000 - TRES (3) MESES - RP: 4470)
(NRO_CONTRATO: 535 - 26/08/2024 - DOC_CONTRATISTA: 92533125 - 12000000 - TRES MESES - RP: 4463)
(NRO_CONTRATO: 573 - 26/08/2024 - DOC_CONTRATISTA: 1005576398 - 10800000 - TRES - RP: 4483)
(NRO_CONTRATO: 559 - 26/08/2024 - DOC_CONTRATISTA: 1099993615 - 9000000 - TRES MESES - RP: 4515)
(NRO_CONTRATO: 505 - 26/08/2024 - DOC_CONTRATISTA: 78030315 - 10500000 - TRES (3) MESES - RP: 4517)
(NRO_CONTRATO: 572 - 26/08/2024 - DOC_CONTRATISTA: 1102882884 - 12000000 - TRES - RP: 4505)
(NRO_CONTRATO: 564 - 26/08/2024 - DOC_CONTRATISTA: 92509645 - 12000000 - TRES (3) MESES - RP: 4518)
(NRO_CONTRATO: 571 - 26/08/2024 - DOC_CONTRATISTA: 1102874940 - 18000000 - CUATRO MESES - RP: 4523)
(NRO_CONTRATO: 565 - 26/08/2024 - DOC_CONTRATISTA: 45557995 - 8000000 - DOS (02) MESES - RP: 4465)
(NRO_CONTRATO: 560 - 26/08/2024 - DOC_CONTRATISTA: 64696507 - 13200000 - TRES MESES - RP: 4502)
(NRO_CONTRATO: 561 - 26/08/2024 - DOC_CONTRATISTA: 6881092 - 18000000 - TRES MESES - RP: 4499)
(NRO_CONTRATO: 563 - 26/08/2024 - DOC_CONTRATISTA: 92519787 - 11400000 - TRES MESES - RP: 4462)
(NRO_CONTRATO: 500 - 26/08/2024 - DOC_CONTRATISTA: 1102838887 - 12000000 - TRES MESES - RP: 4514)
(NRO_CONTRATO: 578 - 27/08/2024 - DOC_CONTRATISTA: 1020839187 - 10500000 - TRES (3) MESES, contados a partir de la suscripción del acta de inicio del contrato, cumplidoslos requisitos de ejecución del contrato, sin que en ningún caso sobrepase vigencia actual - RP: 4522)
(NRO_CONTRATO: 577 - 27/08/2024 - DOC_CONTRATISTA: 92521132 - 13500000 - TRES (03) MESES, contados a partir de la suscripción del acta de inicio del contrato, cumplidos los requisitos de ejecución del contrato, sin que en ningún caso sobrepase vigencia actual - RP: 4468)
(NRO_CONTRATO: 566 - 27/08/2024 - DOC_CONTRATISTA: 1102840758 - 12000000 - TRES (03) MESES - RP: 4466)
(NRO_CONTRATO: 569 - 27/08/2024 - DOC_CONTRATISTA: 92538169 - 12000000 - TRES (3) MESES - RP: 4469)
(NRO_CONTRATO: 558 - 27/08/2024 - DOC_CONTRATISTA: 1102845310 - 16000000 - CUATRO MESES - RP: 4496)
(NRO_CONTRATO: 562 - 27/08/2024 - DOC_CONTRATISTA: 18875387 - 8000000 - DOS MESES - RP: 4648)
(NRO_CONTRATO: 584 - 27/08/2024 - DOC_CONTRATISTA: 1103108649 - 12000000 - 3 meses - RP: 4441)
(NRO_CONTRATO: 582 - 27/08/2024 - DOC_CONTRATISTA: 1102844233 - 12000000 - TRES MESES - RP: 4524)
(NRO_CONTRATO: 583 - 27/08/2024 - DOC_CONTRATISTA: 1103220606 - 9000000 - TRES MESES - RP: 4521)
(NRO_CONTRATO: 591 - 27/08/2024 - DOC_CONTRATISTA: 92031532 - 28000000 - CUATRO MESES - RP: 4493)
(NRO_CONTRATO: 507 - 27/08/2024 - DOC_CONTRATISTA: 92510973 - 18000000 - CUATRO (4) MESES - RP: 4534)
(NRO_CONTRATO: 590 - 27/08/2024 - DOC_CONTRATISTA: 1103098638 - 10500000 - TRES MESES - RP: 4467)
(NRO_CONTRATO: 592 - 27/08/2024 - DOC_CONTRATISTA: 1102860026 - 12000000 - TRES MESES - RP: 4417)
(NRO_CONTRATO: 597 - 27/08/2024 - DOC_CONTRATISTA: 1101819186 - 10500000 - TRES (03) MESES, contados a partir de la suscripción del acta de inicio del contrato,cumplidos los requisitos de ejecución del contrato, sin que en ningún caso sobrepase vigencia actual - RP: 4506)
(NRO_CONTRATO: 575 - 27/08/2024 - DOC_CONTRATISTA: 1103099264 - 10500000 - TRES MESES - RP: 4491)
(NRO_CONTRATO: 603 - 28/07/2024 - DOC_CONTRATISTA: 1104016859 - 10500000 - TRES (03) MESES, contados a partir de la suscripción del acta de inicio del contrato, cumplidos los requisitos de ejecución del contrato, sin que en ningún caso sobrepase vigencia actual - RP: 4532)
(NRO_CONTRATO: 585 - 28/08/2024 - DOC_CONTRATISTA: 1100337755 - 10500000 - TRES MESES - RP: 4537)
(NRO_CONTRATO: 596 - 28/08/2024 - DOC_CONTRATISTA: 1102859523 - 12000000 - TRES MESES - RP: 4535)
(NRO_CONTRATO: 594 - 28/08/2024 - DOC_CONTRATISTA: 3837722 - 12000000 - TRES MESES - RP: 4530)
(NRO_CONTRATO: 567 - 28/08/2024 - DOC_CONTRATISTA: 1099961455 - 12000000 - TRES (3) MESES - RP: 4580)
(NRO_CONTRATO: 568 - 28/08/2024 - DOC_CONTRATISTA: 1102856462 - 12000000 - TRES (3) MESES - RP: 4536)
(NRO_CONTRATO: 542 - 28/08/2024 - DOC_CONTRATISTA: 1103114558 - 12000000 - TRES (3) MESES - RP: 4533)
(NRO_CONTRATO: 608 - 28/08/2024 - DOC_CONTRATISTA: 42272502 - 9000000 - TRES MESES - RP: 4557)
(NRO_CONTRATO: 611 - 28/08/2024 - DOC_CONTRATISTA: 1102584226 - 12000000 - TRES MESES - RP: 4581)
(NRO_CONTRATO: 612 - 28/08/2024 - DOC_CONTRATISTA: 64572685 - 10500000 - TRES MESES - RP: 4556)
(NRO_CONTRATO: 613 - 28/08/2024 - DOC_CONTRATISTA: 1099964515 - 12000000 - TRES MESES - RP: 4531)
(NRO_CONTRATO: 617 - 29/08/2024 - DOC_CONTRATISTA: 92558093 - 15000000 - TRES (3) MESES, contados a partir de la suscripción del acta de inicio del contrato, cumplidos los requisitos de ejecución del contrato, sin que en ningún caso sobrepase vigencia actual - RP: 4548)
(NRO_CONTRATO: 623 - 29/08/2024 - DOC_CONTRATISTA: 1103104611 - 24000000 - CUATRO MESES - RP: 4543)
(NRO_CONTRATO: 624 - 29/08/2024 - DOC_CONTRATISTA: 45493207 - 22000000 - CUATRO MESES - RP: 4544)
(NRO_CONTRATO: 606 - 29/08/2024 - DOC_CONTRATISTA: 38554486 - 11400000 - TRES (3 ) MESES, contados a partir de la suscripción del acta de inicio del contrato, cumplidos los requisitos de ejecución del contrato, sin que en ningún caso sobrepase vigencia actual - RP: 4553)
(NRO_CONTRATO: 625 - 29/08/2024 - DOC_CONTRATISTA: 1104869617 - 16000000 - CUATRO MESES - RP: 4545)
(NRO_CONTRATO: 622 - 29/08/2024 - DOC_CONTRATISTA: 1005662019 - 10000000 - CUATRO MESES - RP: 4546)
(NRO_CONTRATO: 600 - 29/08/2024 - DOC_CONTRATISTA: 1192907445 - 10500000 - TRES (03) MESES, contados a partir de la suscripción del acta de inicio del contrato cumplidos los requisitos de ejecución del contrato, sin que en ningún caso sobrepase vigencia actual - RP: 4636)
(NRO_CONTRATO: 640 - 29/08/2024 - DOC_CONTRATISTA: 1102121266 - 12000000 - CUATRO MESES - RP: 4551)
(NRO_CONTRATO: 586 - 29/08/2024 - DOC_CONTRATISTA: 64567434 - 16000000 - CUATRO (4) MESES - RP: 4634)
(NRO_CONTRATO: 595 - 30/08/2024 - DOC_CONTRATISTA: 1102872667 - 14000000 - 4 MESES - RP: 4562)
(NRO_CONTRATO: 589 - 29/08/2024 - DOC_CONTRATISTA: 1010032422 - 11400000 - Tres (3) MESES - RP: 4693)
(NRO_CONTRATO: 618 - 30/08/2024 - DOC_CONTRATISTA: 1102871234 - 9900000 - TRES (3 ) MESES, contados a partir de la suscripción del acta de inicio del contrato, cumplidos los requisitos de ejecución del contrato, sin que en ningún caso sobrepase vigencia actual - RP: 4651)
(NRO_CONTRATO: 641 - 30/08/2024 - DOC_CONTRATISTA: 1102879797 - 10500000 - TRES MESES - RP: 4607)
(NRO_CONTRATO: 636 - 30/08/2024 - DOC_CONTRATISTA: 1099991650 - 14000000 - CUATRO MESES - RP: 4620)
(NRO_CONTRATO: 642 - 30/08/2024 - DOC_CONTRATISTA: 1033366231 - 15200000 - CUATRO MESES - RP: 4612)
(NRO_CONTRATO: 643 - 30/08/2024 - DOC_CONTRATISTA: 1102797791 - 16000000 - CUATRO MESES - RP: 4582)
(NRO_CONTRATO: 620 - 29/08/2024 - DOC_CONTRATISTA: 1102883510 - 12000000 - TRES MESES - RP: 4579)
(NRO_CONTRATO: 604 - 30/08/2024 - DOC_CONTRATISTA: 1102834162 - 10500000 - TRES (3) MESES, contados a partir de la suscripción del acta de inicio del contrato, cumplidos los requisitos de ejecución del contrato, sin que en ningún caso sobrepase vigencia actual - RP: 4645)
(NRO_CONTRATO: 588 - 30/08/2024 - DOC_CONTRATISTA: 92032321 - 11400000 - Tres (3) MESES - RP: 4649)
(NRO_CONTRATO: 570 - 30/08/2024 - DOC_CONTRATISTA: 1100691488 - 12000000 - TRES (3) MESES - RP: 4650)
(NRO_CONTRATO: 628 - 2/09/2024 - DOC_CONTRATISTA: 1102801826 - 10500000 - TRES (3) MESES - RP: 4698)
(NRO_CONTRATO: 629 - 2/09/2024 - DOC_CONTRATISTA: 1103107676 - 15000000 - TRES (3) MESES - RP: 4690)
(NRO_CONTRATO: 632 - 2/09/2024 - DOC_CONTRATISTA: 1102868652 - 10500000 - TRES (3) MESES - RP: 4712)
(NRO_CONTRATO: 610 - 2/09/2024 - DOC_CONTRATISTA: 1047424761 - 9900000 - TRES MES - RP: 4652)
(NRO_CONTRATO: 648 - 2/09/2024 - DOC_CONTRATISTA: 1005575560 - 10500000 - TRES MESES - RP: 4702)
(NRO_CONTRATO: 627 - 2/09/2024 - DOC_CONTRATISTA: 1104255362 - 10500000 - Tres (3) MESES - RP: 4708)
(NRO_CONTRATO: 574 - 2/09/2024 - DOC_CONTRATISTA: 1067894878 - 10500000 - TRES MESES - RP: 4654)
(NRO_CONTRATO: 652 - 2/09/2024 - DOC_CONTRATISTA: 1102812927 - 13500000 - TRES MESES - RP: 4647)
(NRO_CONTRATO: 651 - 2/09/2024 - DOC_CONTRATISTA: 1102854104 - 12000000 - TRES MESES - RP: 4646)
(NRO_CONTRATO: 655 - 2/09/2024 - DOC_CONTRATISTA: 64695447 - 13500000 - TRES MESES - RP: 4686)
(NRO_CONTRATO: 654 - 2/09/2024 - DOC_CONTRATISTA: 64741024 - 19500000 - TRES MESES - RP: 4684)
(NRO_CONTRATO: 539 - 3/09/2024 - DOC_CONTRATISTA: 18761316 - 12000000 - TRES MESES - RP: 4709)
(NRO_CONTRATO: 653 - 3/09/2024 - DOC_CONTRATISTA: 1103219214 - 13500000 - TRES MESES - RP: 4688)
(NRO_CONTRATO: 544 - 3/09/2024 - DOC_CONTRATISTA: 92553582 - 10500000 - TRES (3) MESES - RP: 4704)
(NRO_CONTRATO: 645 - 3/09/2024 - DOC_CONTRATISTA: 92498306 - 12000000 - TRES MESES - RP: 4731)
(NRO_CONTRATO: 656 - 3/09/2024 - DOC_CONTRATISTA: 92556315 - 10500000 - TRES MESES - RP: 4694)
(NRO_CONTRATO: 657 - 3/09/2024 - DOC_CONTRATISTA: 1100546849 - 18000000 - TRES MESES - RP: 4683)
(NRO_CONTRATO: 660 - 3/09/2024 - DOC_CONTRATISTA: 1102816356 - 11400000 - TRES MESES - RP: 4700)
(NRO_CONTRATO: 661 - 3/09/2024 - DOC_CONTRATISTA: 1104380651 - 8700000 - TRES MESES - RP: 4699)
(NRO_CONTRATO: 664 - 3/09/2024 - DOC_CONTRATISTA: 1102811942 - 18000000 - TRES MESES - RP: 4685)
(NRO_CONTRATO: 671 - 3/09/2024 - DOC_CONTRATISTA: 1102856386 - 18000000 - TRES MESES - RP: 4710)
(NRO_CONTRATO: 659 - 3/09/2024 - DOC_CONTRATISTA: 92260643 - 11700000 - TRES MESES - RP: 4707)
(NRO_CONTRATO: 674 - 3/09/2024 - DOC_CONTRATISTA: 1103121299 - 18000000 - TRES MESES - RP: 4682)
(NRO_CONTRATO: 667 - 4/09/2024 - DOC_CONTRATISTA: 1192779754 - 12000000 - TRES MESES - RP: 4728)
(NRO_CONTRATO: 668 - 4/09/2024 - DOC_CONTRATISTA: 1102828652 - 11400000 - TRES MESES - RP: 4734)
(NRO_CONTRATO: 650 - 4/09/2024 - DOC_CONTRATISTA: 19616711 - 18000000 - TRES MESES - RP: 4705)
(NRO_CONTRATO: 670 - 4/09/2024 - DOC_CONTRATISTA: 18775608 - 15000000 - TRES MESES - RP: 4722)
(NRO_CONTRATO: 662 - 4/09/2024 - DOC_CONTRATISTA: 64720302 - 10500000 - 1129 - RP: 4732)
(NRO_CONTRATO: 678 - 4/09/2024 - DOC_CONTRATISTA: 1102579979 - 9000000 - TRES (03) MESES, contados a partir de la suscripción del acta de inicio del contrato cumplidos los requisitos de ejecución del contrato, sin que en ningún caso sobrepase vigencia actual - RP: 4729)
(NRO_CONTRATO: 672 - 4/09/2024 - DOC_CONTRATISTA: 92229967 - 10500000 - TRES (3) MESES - RP: 4726)
(NRO_CONTRATO: 673 - 4/09/2024 - DOC_CONTRATISTA: 72231494 - 10500000 - TRES MESES - RP: 4721)
(NRO_CONTRATO: 658 - 4/09/2024 - DOC_CONTRATISTA: 64702616 - 15000000 - TRES MESES - RP: 4735)
(NRO_CONTRATO: 634 - 4/09/2024 - DOC_CONTRATISTA: 1100550738 - 10500000 - TRES (3) MESES - RP: 4770)
(NRO_CONTRATO: 621 - 4/09/2024 - DOC_CONTRATISTA: 64744582 - 12000000 - TRES MESES - RP: 4720)
(NRO_CONTRATO: 676 - 4/09/2024 - DOC_CONTRATISTA: 64719409 - 9000000 - TRES (3) MESES, contados a partir de la suscripción del acta de inicio del contrato, cumplidos los requisitos de ejecución del contrato, sin que en ningún caso sobrepase vigencia actual - RP: 4786)
(NRO_CONTRATO: 666 - 4/09/2024 - DOC_CONTRATISTA: 3855965 - 13500000 - TRES MESES - RP: 4860)
(NRO_CONTRATO: 677 - 4/09/2024 - DOC_CONTRATISTA: 1100337865 - 9000000 - TRES (3) MESES, contados a partir de la suscripción del acta de inicio del contrato, cumplidos los requisitos de ejecución del contrato, sin que en ningún caso sobrepase vigencia actual - RP: 4760)
(NRO_CONTRATO: 681 - 4/09/2024 - DOC_CONTRATISTA: 1072257484 - 8700000 - TRES MESES - RP: 4787)
(NRO_CONTRATO: 682 - 4/09/2024 - DOC_CONTRATISTA: 1103094252 - 10500000 - TRES MESES - RP: 4765)
(NRO_CONTRATO: 680 - 4/09/2024 - DOC_CONTRATISTA: 1102851781 - 12000000 - TRES MESES - RP: 4782)
(NRO_CONTRATO: 688 - 5/09/2024 - DOC_CONTRATISTA: 1102837083 - 12000000 - TRES (3) MESES, contados a partir de la suscripción del acta de inicio del contrato, cumplidos los requisitos de ejecución del contrato, sin que en ningún caso sobrepase vigencia actual - RP: 4777)
(NRO_CONTRATO: 684 - 5/09/2024 - DOC_CONTRATISTA: 1099965990 - 10500000 - TRES MESES - RP: 4763)
(NRO_CONTRATO: 689 - 5/09/2024 - DOC_CONTRATISTA: 1102851511 - 10500000 - TRES MESES - RP: 4776)
(NRO_CONTRATO: 686 - 5/09/2024 - DOC_CONTRATISTA: 92511186 - 18000000 - TRES MESES - RP: 4775)
(NRO_CONTRATO: 687 - 5/09/2024 - DOC_CONTRATISTA: 1128052963 - 12000000 - TRES MESES - RP: 4764)
(NRO_CONTRATO: 691 - 5/09/2024 - DOC_CONTRATISTA: 1101815349 - 12000000 - TRES MESES - RP: 4774)
(NRO_CONTRATO: 633 - 5/09/2024 - DOC_CONTRATISTA: 64722320 - 10500000 - TRES (3) MESES - RP: 4769)
(NRO_CONTRATO: 690 - 6/09/2024 - DOC_CONTRATISTA: 1102861258 - 12000000 - TRES MESES - RP: 4767)
(NRO_CONTRATO: 693 - 6/09/2024 - DOC_CONTRATISTA: 18879530 - 12000000 - TRES (3) MESES, contados a partir de la suscripción del acta de inicio del contrato, cumplidos los requisitos de ejecución del contrato, sin que en ningún caso sobrepase vigencia actual - RP: 4773)
(NRO_CONTRATO: 694 - 6/09/2024 - DOC_CONTRATISTA: 7368503 - 10500000 - TRES (3) MESES, contados a partir de la suscripción del acta de inicio del contrato, cumplidos los requisitos de ejecución del contrato, sin que en ningún caso sobrepase vigencia actual - RP: 4772)
(NRO_CONTRATO: 692 - 6/09/2024 - DOC_CONTRATISTA: 34998373 - 10500000 - TRES MESES - RP: 4824)
(NRO_CONTRATO: 696 - 6/09/2024 - DOC_CONTRATISTA: 64696002 - 9000000 - TRES MESES - RP: 4784)
(NRO_CONTRATO: 598 - 6/09/2024 - DOC_CONTRATISTA: 92547105 - 10500000 - TRES (3) MESES, contados a partir de la suscripción del acta de inicio del contrato, cumplidos los requisitos de ejecución del contrato, sin que en ningún caso sobrepase vigencia actual - RP: 4817)
(NRO_CONTRATO: 697 - 9/09/2024 - DOC_CONTRATISTA: 1100687857 - 12000000 - TRES MESES - RP: 4822)
(NRO_CONTRATO: 631 - 9/09/2024 - DOC_CONTRATISTA: 92557807 - 15000000 - TRES (3) MESES - RP: 4768)
(NRO_CONTRATO: 701 - 9/09/2024 - DOC_CONTRATISTA: 9192442 - 12000000 - TRES MESES - RP: 4819)
(NRO_CONTRATO: 703 - 9/09/2024 - DOC_CONTRATISTA: 92555436 - 12000000 - TRES MESES - RP: 4821)
(NRO_CONTRATO: 702 - 9/09/2024 - DOC_CONTRATISTA: 3848939 - 9000000 - TRES MESES - RP: 4818)
(NRO_CONTRATO: 698 - 10/09/2024 - DOC_CONTRATISTA: 92276456 - 10500000 - TRES MESES - RP: 4815)
(NRO_CONTRATO: 707 - 10/09/2024 - DOC_CONTRATISTA: 23176142 - 12000000 - TRES MESES - RP: 4823)
(NRO_CONTRATO: 708 - 10/09/2024 - DOC_CONTRATISTA: 1102881225 - 11400000 - TRES MESES - RP: 4825)
(NRO_CONTRATO: 709 - 10/09/2024 - DOC_CONTRATISTA: 1102846264 - 9000000 - TRES MESES - RP: 4841)
(NRO_CONTRATO: 710 - 10/09/2024 - DOC_CONTRATISTA: 1104009858 - 9000000 - TRES MESES - RP: 4837)
(NRO_CONTRATO: 714 - 11/09/2024 - DOC_CONTRATISTA: 1103120997 - 7000000 - DOS MESES - RP: 4836)
(NRO_CONTRATO: 715 - 11/09/2024 - DOC_CONTRATISTA: 1102808347 - 12000000 - TRES MESES - RP: 4839)
(NRO_CONTRATO: 717 - 11/09/2024 - DOC_CONTRATISTA: 1102120878 - 10500000 - TRES MESES - RP: 4838)
(NRO_CONTRATO: 719 - 11/09/2024 - DOC_CONTRATISTA: 1083016747 - 10500000 - TRES MESES - RP: 4898)
(NRO_CONTRATO: 718 - 11/09/2024 - DOC_CONTRATISTA: 19325938 - 10500000 - TRES MESES - RP: 4861)
(NRO_CONTRATO: 724 - 12/09/2024 - DOC_CONTRATISTA: 50882585 - 9000000 - TRES MESES - RP: 4857)
(NRO_CONTRATO: 725 - 13/09/2024 - DOC_CONTRATISTA: 1066182291 - 10500000 - TRES MESES - RP: 4895)
(NRO_CONTRATO: 727 - 13/09/2024 - DOC_CONTRATISTA: 64696421 - 10500000 - TRES MESES - RP: 4897)
(NRO_CONTRATO: 728 - 13/09/2024 - DOC_CONTRATISTA: 1102838889 - 11100000 - TRES MESES - RP: 4896)
(NRO_CONTRATO: 730 - 13/09/2024 - DOC_CONTRATISTA: 1101872147 - 9000000 - TRES (3) MESES, contados a partir de la suscripción del acta de inicio del contrato, cumplidos los requisitos de ejecución del contrato, sin que en ningún caso sobrepase vigencia actual - RP: 4905)
(NRO_CONTRATO: 731 - 13/09/2024 - DOC_CONTRATISTA: 92511556 - 10500000 - TRES MESES - RP: 4916)
(NRO_CONTRATO: 733 - 17/09/2024 - DOC_CONTRATISTA: 1102807744 - 13500000 - TRES MESES - RP: 4922)
(NRO_CONTRATO: 734 - 17/09/2024 - DOC_CONTRATISTA: 64696774 - 9000000 - TRES MESES - RP: 4924)
(NRO_CONTRATO: 736 - 17/09/2024 - DOC_CONTRATISTA: 7368708 - 10500000 - TRES MESES - RP: 4918)
(NRO_CONTRATO: 732 - 17/09/2024 - DOC_CONTRATISTA: 5162675 - 12000000 - TRES MESES - RP: 4964)
(NRO_CONTRATO: 737 - 18/09/2024 - DOC_CONTRATISTA: 1100546058 - 10500000 - TRES MESES - RP: 4951)
(NRO_CONTRATO: 738 - 18/09/2024 - DOC_CONTRATISTA: 42271714 - 6000000 - DOS MESES - RP: 5182)
(NRO_CONTRATO: 740 - 18/09/2024 - DOC_CONTRATISTA: 1129564406 - 12000000 - TRES MESES - RP: 4940)
(NRO_CONTRATO: 743 - 18/09/2024 - DOC_CONTRATISTA: 1104010622 - 12000000 - TRES MESES - RP: 4944)
(NRO_CONTRATO: 741 - 18/09/2024 - DOC_CONTRATISTA: 1102795008 - 9000000 - TRES MESES - RP: 4965)
(NRO_CONTRATO: 745 - 18/09/2024 - DOC_CONTRATISTA: 1066187661 - 9000000 - TRES MESES - RP: 4956)
(NRO_CONTRATO: 746 - 19/09/2024 - DOC_CONTRATISTA: 92552929 - 10500000 - TRES MESES - RP: 4967)
(NRO_CONTRATO: 747 - 19/09/2024 - DOC_CONTRATISTA: 1102847079 - 18000000 - TRES MESES - RP: 4960)
(NRO_CONTRATO: 752 - 19/09/2024 - DOC_CONTRATISTA: 1052952698 - 12000000 - TRES MESES - RP: 4955)
(NRO_CONTRATO: 742 - 19/09/2024 - DOC_CONTRATISTA: 1102870472 - 10500000 - TRES MESES - RP: 4966)
(NRO_CONTRATO: 751 - 19/09/2024 - DOC_CONTRATISTA: 1102807649 - 10500000 - TRES MESES - RP: 4986)
(NRO_CONTRATO: 744 - 20/09/2024 - DOC_CONTRATISTA: 64550336 - 12000000 - TRES MESES - RP: 4987)
(NRO_CONTRATO: 755 - 23/09/2024 - DOC_CONTRATISTA: 1100683051 - 12000000 - TRES MESES - RP: 5059)
(NRO_CONTRATO: 753 - 23/09/2024 - DOC_CONTRATISTA: 92027389 - 10500000 - TRES MESES - RP: 5092)
(NRO_CONTRATO: 757 - 24/09/2024 - DOC_CONTRATISTA: 64695408 - 10500000 - TRES MESES - RP: 5060)
(NRO_CONTRATO: 754 - 24/09/2024 - DOC_CONTRATISTA: 64577769 - 10500000 - TRES MESES - RP: 5088)
(NRO_CONTRATO: 760 - 25/09/2024 - DOC_CONTRATISTA: 63563029 - 12000000 - TRES MESES - RP: 5179)
(NRO_CONTRATO: 761 - 25/09/2024 - DOC_CONTRATISTA: 1103111358 - 12000000 - TRES MESES - RP: 5175)
(NRO_CONTRATO: 763 - 26/07/2024 - DOC_CONTRATISTA: 1100689566 - 10500000 - TRES MESES - RP: 5180)
(NRO_CONTRATO: 764 - 26/09/2024 - DOC_CONTRATISTA: 1067856740 - 8000000 - DOS MESES - RP: 5237)
(NRO_CONTRATO: 767 - 26/09/2024 - DOC_CONTRATISTA: 1102850650 - 12000000 - TRES MESES - RP: 5211)
(NRO_CONTRATO: 768 - 26/09/2024 - DOC_CONTRATISTA: 1101816148 - 9000000 - TRES MESES - RP: 5219)
(NRO_CONTRATO: 766 - 26/09/2024 - DOC_CONTRATISTA: 1102865645 - 10500000 - TRES MESES - RP: 5212)
(N</t>
  </si>
  <si>
    <t xml:space="preserve">Apoyo a la promoción fomento y fortalecimiento comercial de los subsectores calzado marroquinería artesanías moda textil y turismo 2024 en el marco de la reactivación económica del departamento de  Sucre </t>
  </si>
  <si>
    <t>(1066, 31/07/2024)</t>
  </si>
  <si>
    <t>(4141, 13/08/2024)</t>
  </si>
  <si>
    <t>CONVENIO INTERAD 20</t>
  </si>
  <si>
    <t>(5640, 14/08/2024)</t>
  </si>
  <si>
    <t>(NRO_CONTRATO: 20 - 13/08/2024 - DOC_CONTRATISTA: 800225219 - 184507259 - UN MES - RP: 4141)</t>
  </si>
  <si>
    <t xml:space="preserve">Implementación DE LA CERTIFICACIÓN DE DISCAPACIDAD Y REGISTRO DE LOCALIZACIÓN Y CARACTERIZACIÓN DE PERSONAS CON DISCAPACIDAD VIGENCIA 2024 EN EL DEPARTAMENTO DE  Sucre </t>
  </si>
  <si>
    <t>(1444, 21/10/2024)</t>
  </si>
  <si>
    <t>(6347, 12/11/2024) | (6348, 12/11/2024) | (6349, 12/11/2024) | (6350, 12/11/2024) | (6351, 12/11/2024) | (6357, 13/11/2024)</t>
  </si>
  <si>
    <t>CONTRATO DE PRESTACION 736, CONTRATO DE PRESTACION 738, CONTRATO DE PRESTACION 737, CONTRATO DE PRESTACION 739, CONTRATO DE PRESTACION 735, CONTRATO DE PRESTACION 734</t>
  </si>
  <si>
    <t>(11441, 29/12/2024) | (11653, 31/12/2024) | (11824, 31/12/2024)</t>
  </si>
  <si>
    <t xml:space="preserve">Fortalecimiento de la Gobernanza y la Gobernabilidad para el desarrollo de acciones del Plan Territorial de Salud Vigencia 2024 en el departamento de  Sucre </t>
  </si>
  <si>
    <t>(1404, 11/10/2024)</t>
  </si>
  <si>
    <t>(5506, 16/10/2024) | (5507, 16/10/2024) | (5508, 16/10/2024) | (5509, 16/10/2024) | (5510, 16/10/2024) | (5511, 16/10/2024) | (5512, 16/10/2024) | (5513, 16/10/2024) | (5514, 16/10/2024) | (5518, 16/10/2024) | (5525, 16/10/2024) | (5526, 16/10/2024) | (5527, 16/10/2024) | (5545, 17/10/2024) | (5546, 17/10/2024) | (5547, 17/10/2024) | (5549, 17/10/2024) | (5551, 17/10/2024) | (5552, 17/10/2024) | (5553, 17/10/2024) | (5554, 17/10/2024) | (5556, 17/10/2024) | (5559, 17/10/2024) | (5560, 17/10/2024) | (5561, 17/10/2024) | (5562, 17/10/2024) | (5563, 17/10/2024) | (5566, 17/10/2024) | (5567, 17/10/2024) | (5568, 17/10/2024) | (5569, 17/10/2024) | (5570, 17/10/2024) | (5571, 17/10/2024) | (5572, 17/10/2024) | (5573, 17/10/2024) | (5574, 17/10/2024) | (5575, 17/10/2024) | (5577, 17/10/2024) | (5635, 21/10/2024) | (5636, 21/10/2024) | (5637, 21/10/2024) | (5638, 21/10/2024) | (5639, 21/10/2024) | (5640, 21/10/2024) | (5641, 21/10/2024) | (5643, 21/10/2024) | (5660, 22/10/2024) | (5661, 22/10/2024) | (5662, 22/10/2024) | (5665, 22/10/2024) | (5671, 22/10/2024) | (5675, 22/10/2024) | (5680, 22/10/2024) | (5681, 22/10/2024) | (5682, 22/10/2024) | (5683, 22/10/2024) | (5684, 22/10/2024) | (5685, 22/10/2024) | (5686, 22/10/2024) | (5688, 22/10/2024) | (5689, 22/10/2024) | (5690, 22/10/2024) | (5691, 22/10/2024) | (5692, 22/10/2024) | (5693, 22/10/2024) | (5694, 22/10/2024) | (5695, 22/10/2024) | (5696, 22/10/2024) | (5697, 22/10/2024) | (5698, 22/10/2024) | (5699, 22/10/2024) | (5701, 22/10/2024) | (5703, 22/10/2024) | (5704, 22/10/2024) | (5705, 22/10/2024) | (5706, 22/10/2024) | (5708, 22/10/2024) | (5709, 22/10/2024) | (5734, 23/10/2024) | (5735, 23/10/2024) | (5772, 24/10/2024) | (5781, 25/10/2024) | (5783, 25/10/2024) | (5784, 25/10/2024) | (5811, 25/10/2024) | (5813, 25/10/2024) | (5814, 25/10/2024) | (5818, 25/10/2024) | (5819, 25/10/2024) | (5880, 28/10/2024) | (5885, 28/10/2024) | (5938, 28/10/2024) | (5939, 28/10/2024) | (5941, 28/10/2024) | (5953, 29/10/2024) | (5956, 29/10/2024) | (5960, 29/10/2024) | (5965, 29/10/2024) | (5966, 29/10/2024) | (5967, 29/10/2024) | (5968, 29/10/2024) | (5969, 29/10/2024) | (5970, 29/10/2024) | (5986, 30/10/2024) | (5987, 30/10/2024) | (6020, 31/10/2024) | (6022, 31/10/2024) | (6024, 31/10/2024) | (6028, 31/10/2024) | (6035, 31/10/2024) | (6039, 31/10/2024) | (6041, 31/10/2024) | (6043, 31/10/2024) | (6044, 31/10/2024) | (6046, 31/10/2024) | (6069, 31/10/2024) | (6073, 31/10/2024) | (6074, 31/10/2024) | (6076, 31/10/2024) | (6077, 31/10/2024) | (6078, 31/10/2024) | (6079, 31/10/2024) | (6080, 31/10/2024) | (6081, 31/10/2024) | (6082, 31/10/2024) | (6117, 1/11/2024) | (6118, 1/11/2024) | (6119, 1/11/2024) | (6120, 1/11/2024) | (6121, 1/11/2024) | (6123, 1/11/2024) | (6124, 1/11/2024) | (6127, 1/11/2024) | (6130, 1/11/2024) | (6155, 1/11/2024) | (6163, 1/11/2024) | (6171, 1/11/2024) | (6179, 1/11/2024) | (6184, 1/11/2024) | (6206, 1/11/2024) | (6211, 1/11/2024) | (6288, 7/11/2024) | (6305, 8/11/2024) | (6307, 8/11/2024) | (6309, 8/11/2024) | (6339, 12/11/2024) | (6344, 12/11/2024) | (6416, 15/11/2024) | (6424, 15/11/2024) | (6440, 18/11/2024) | (6442, 18/11/2024) | (6471, 19/11/2024) | (6509, 20/11/2024) | (6563, 22/11/2024) | (6572, 22/11/2024) | (6576, 22/11/2024) | (6579, 22/11/2024) | (6581, 22/11/2024) | (6589, 25/11/2024) | (6806, 2/12/2024) | (6817, 2/12/2024) | (6819, 2/12/2024) | (6820, 2/12/2024) | (6825, 3/12/2024) | (6958, 9/12/2024) | (6960, 9/12/2024) | (7062, 13/12/2024) | (7069, 13/12/2024) | (7093, 13/12/2024) | (7139, 17/12/2024) | (7140, 17/12/2024) | (7141, 17/12/2024) | (7264, 20/12/2024)</t>
  </si>
  <si>
    <t>SERVICIOS PROFESIONALES SALUD 449, SERVICIOS PROFESIONALES SALUD 458, SERVICIOS PROFESIONALES SALUD 453, SERVICIOS PROFESIONALES SALUD 457, SERVICIOS PROFESIONALES SALUD 465, APOYO A LA GESTION SALUD 450, APOYO A LA GESTION SALUD 451, SERVICIOS PROFESIONALES SALUD 452, SERVICIOS PROFESIONALES SALUD 455, SERVICIOS PROFESIONALES SALUD 456, SERVICIOS PROFESIONALES SALUD 463, SERVICIOS PROFESIONALES SALUD 464, SERVICIOS PROFESIONALES SALUD 466, SERVICIOS PROFESIONALES SALUD 459, APOYO A LA GESTION SALUD 462, APOYO A LA GESTION SALUD 468, APOYO A LA GESTION SALUD 469, SERVICIOS PROFESIONALES SALUD 460, APOYO A LA GESTION SALUD 461, APOYO A LA GESTION SALUD 482, APOYO A LA GESTION SALUD 480, SERVICIOS PROFESIONALES SALUD 472, SERVICIOS PROFESIONALES SALUD 485, SERVICIOS PROFESIONALES SALUD 489, APOYO A LA GESTION SALUD 488, APOYO A LA GESTION SALUD 483, APOYO A LA GESTION SALUD 481, APOYO A LA GESTION SALUD 479, APOYO A LA GESTION SALUD 478, SERVICIOS PROFESIONALES SALUD 477, SERVICIOS PROFESIONALES SALUD 476, APOYO A LA GESTION SALUD 474, APOYO A LA GESTION SALUD 473, SERVICIOS PROFESIONALES SALUD 471, APOYO A LA GESTION SALUD 470, SERVICIOS PROFESIONALES SALUD 467, APOYO A LA GESTION SALUD 475, SERVICIOS PROFESIONALES SALUD 454, SERVICIOS PROFESIONALES SALUD 496, APOYO A LA GESTION SALUD 494, SERVICIOS PROFESIONALES SALUD 498, SERVICIOS PROFESIONALES SALUD 497, APOYO A LA GESTION SALUD 495, APOYO A LA GESTION SALUD 493, APOYO A LA GESTION SALUD 491, APOYO A LA GESTION SALUD 484, SERVICIOS PROFESIONALES SALUD 486, SERVICIOS PROFESIONALES SALUD 492, APOYO A LA GESTION SALUD 500, SERVICIOS PROFESIONALES SALUD 502, SERVICIOS PROFESIONALES SALUD 508, APOYO A LA GESTION SALUD 487, APOYO A LA GESTION SALUD 505, APOYO A LA GESTION SALUD 503, SERVICIOS PROFESIONALES SALUD 499, SERVICIOS PROFESIONALES SALUD 514, APOYO A LA GESTION SALUD 504, SERVICIOS PROFESIONALES SALUD 568, SERVICIOS PROFESIONALES SALUD 521, APOYO A LA GESTION SALUD 510, APOYO A LA GESTION SALUD 557, APOYO A LA GESTION SALUD 556, APOYO A LA GESTION SALUD 555, APOYO A LA GESTION SALUD 554, APOYO A LA GESTION SALUD 553, APOYO A LA GESTION SALUD 550, APOYO A LA GESTION SALUD 549, APOYO A LA GESTION SALUD 546, SERVICIOS PROFESIONALES SALUD 548, APOYO A LA GESTION SALUD 547, SERVICIOS PROFESIONALES SALUD 520, SERVICIOS PROFESIONALES SALUD 518, SERVICIOS PROFESIONALES SALUD 517, APOYO A LA GESTION SALUD 516, SERVICIOS PROFESIONALES SALUD 515, SERVICIOS PROFESIONALES SALUD 501, SERVICIOS PROFESIONALES SALUD 539, APOYO A LA GESTION SALUD 552, APOYO A LA GESTION SALUD 542, SERVICIOS PROFESIONALES SALUD 541, SERVICIOS PROFESIONALES SALUD 576, APOYO A LA GESTION SALUD 565, SERVICIOS PROFESIONALES SALUD 588, SERVICIOS PROFESIONALES SALUD 574, APOYO A LA GESTION SALUD 570, SERVICIOS PROFESIONALES SALUD 573, SERVICIOS PROFESIONALES SALUD 577, APOYO A LA GESTION SALUD 584, SERVICIOS PROFESIONALES SALUD 585, SERVICIOS PROFESIONALES SALUD 571, SERVICIOS PROFESIONALES SALUD 575, APOYO A LA GESTION SALUD 567, SERVICIOS PROFESIONALES SALUD 595, SERVICIOS PROFESIONALES SALUD 604, APOYO A LA GESTION SALUD 621, APOYO A LA GESTION SALUD 602, SERVICIOS PROFESIONALES SALUD 561, SERVICIOS PROFESIONALES SALUD 641, APOYO A LA GESTION SALUD 636, APOYO A LA GESTION SALUD 638, APOYO A LA GESTION SALUD 639, APOYO A LA GESTION SALUD 635, APOYO A LA GESTION SALUD 640, SERVICIOS PROFESIONALES SALUD 601, APOYO A LA GESTION SALUD 603, SERVICIOS PROFESIONALES SALUD 609, SERVICIOS PROFESIONALES SALUD 663, SERVICIOS PROFESIONALES SALUD 610, SERVICIOS PROFESIONALES SALUD 619, SERVICIOS PROFESIONALES SALUD 646, APOYO A LA GESTION SALUD 648, APOYO A LA GESTION SALUD 651, SERVICIOS PROFESIONALES SALUD 611, SERVICIOS PROFESIONALES SALUD 623, SERVICIOS PROFESIONALES SALUD 655, SERVICIOS PROFESIONALES SALUD 682, SERVICIOS PROFESIONALES SALUD 668, APOYO A LA GESTION SALUD 637, SERVICIOS PROFESIONALES SALUD 675, APOYO A LA GESTION SALUD 673, APOYO A LA GESTION SALUD 678, APOYO A LA GESTION SALUD 667, SERVICIOS PROFESIONALES SALUD 672, SERVICIOS PROFESIONALES SALUD 671, APOYO A LA GESTION SALUD 666, SERVICIOS PROFESIONALES SALUD 624, SERVICIOS PROFESIONALES SALUD 679, APOYO A LA GESTION SALUD 699, SERVICIOS PROFESIONALES SALUD 700, APOYO A LA GESTION SALUD 698, APOYO A LA GESTION SALUD 701, APOYO A LA GESTION SALUD 702, SERVICIOS PROFESIONALES SALUD 703, APOYO A LA GESTION SALUD 704, SERVICIOS PROFESIONALES SALUD 690, SERVICIOS PROFESIONALES SALUD 691, APOYO A LA GESTION SALUD 708, SERVICIOS PROFESIONALES SALUD 724, SERVICIOS PROFESIONALES SALUD 722, SERVICIOS PROFESIONALES SALUD 721, SERVICIOS PROFESIONALES SALUD 695, SERVICIOS PROFESIONALES SALUD 732, SERVICIOS PROFESIONALES SALUD 741, APOYO A LA GESTION SALUD 742, APOYO A LA GESTION SALUD 740, SERVICIOS PROFESIONALES SALUD 746, SERVICIOS PROFESIONALES SALUD 744, SERVICIOS PROFESIONALES SALUD 750, CONTRATO INTERADMINISTRATIVO 21, APOYO A LA GESTION SALUD 753, APOYO A LA GESTION SALUD 752, APOYO A LA GESTION SALUD 751, SERVICIOS PROFESIONALES SALUD 758, CONVENIO INTERADMTIVO SALUD 22, APOYO A LA GESTION SALUD 759, SERVICIOS PROFESIONALES SALUD 770, APOYO A LA GESTION SALUD 765, SERVICIOS PROFESIONALES SALUD 766, APOYO A LA GESTION SALUD 754, SERVICIOS PROFESIONALES SALUD 783, APOYO A LA GESTION SALUD 792, SERVICIOS PROFESIONALES SALUD 779, CONVENIO INTERADMTIVO SALUD 25, CONVENIO INTERADMTIVO SALUD 24, SERVICIOS PROFESIONALES SALUD 791, SERVICIOS PROFESIONALES SALUD 798, SERVICIOS PROFESIONALES SALUD 800, APOYO A LA GESTION SALUD 804, APOYO A LA GESTION SALUD 803, APOYO A LA GESTION SALUD 806, SERVICIOS PROFESIONALES SALUD 805, APOYO A LA GESTION SALUD 807, SERVICIOS PROFESIONALES SALUD 808</t>
  </si>
  <si>
    <t>(8900, 15/11/2024) | (8914, 15/11/2024) | (8917, 15/11/2024) | (8925, 18/11/2024) | (8926, 18/11/2024) | (8979, 18/11/2024) | (8981, 18/11/2024) | (8982, 18/11/2024) | (8986, 19/11/2024) | (9014, 19/11/2024) | (9016, 19/11/2024) | (9019, 19/11/2024) | (9032, 20/11/2024) | (9045, 20/11/2024) | (9054, 20/11/2024) | (9082, 21/11/2024) | (9132, 22/11/2024) | (9139, 22/11/2024) | (9140, 22/11/2024) | (9143, 25/11/2024) | (9156, 25/11/2024) | (9158, 25/11/2024) | (9159, 25/11/2024) | (9166, 25/11/2024) | (9175, 25/11/2024) | (9213, 25/11/2024) | (9216, 25/11/2024) | (9217, 25/11/2024) | (9218, 25/11/2024) | (9242, 26/11/2024) | (9276, 27/11/2024) | (9280, 27/11/2024) | (9288, 27/11/2024) | (9292, 27/11/2024) | (9296, 27/11/2024) | (9310, 27/11/2024) | (9318, 27/11/2024) | (9341, 28/11/2024) | (9342, 28/11/2024) | (9411, 28/11/2024) | (9416, 28/11/2024) | (9492, 29/11/2024) | (9502, 29/11/2024) | (9508, 29/11/2024) | (9510, 29/11/2024) | (9533, 2/12/2024) | (9534, 2/12/2024) | (9535, 2/12/2024) | (9541, 2/12/2024) | (9543, 2/12/2024) | (9551, 2/12/2024) | (9623, 3/12/2024) | (9660, 4/12/2024) | (9667, 4/12/2024) | (9684, 5/12/2024) | (9690, 5/12/2024) | (9718, 5/12/2024) | (9723, 5/12/2024) | (9731, 6/12/2024) | (9737, 6/12/2024) | (9782, 6/12/2024) | (9806, 9/12/2024) | (9814, 9/12/2024) | (9816, 9/12/2024) | (9819, 9/12/2024) | (9822, 9/12/2024) | (9834, 9/12/2024) | (9837, 9/12/2024) | (9845, 9/12/2024) | (9848, 9/12/2024) | (9851, 9/12/2024) | (9852, 9/12/2024) | (9853, 9/12/2024) | (9856, 9/12/2024) | (9863, 9/12/2024) | (9864, 9/12/2024) | (9869, 9/12/2024) | (9875, 10/12/2024) | (9889, 10/12/2024) | (9891, 10/12/2024) | (9892, 10/12/2024) | (9894, 10/12/2024) | (9896, 10/12/2024) | (9900, 10/12/2024) | (9903, 10/12/2024) | (9904, 10/12/2024) | (9905, 10/12/2024) | (9910, 10/12/2024) | (9911, 10/12/2024) | (9913, 10/12/2024) | (9947, 10/12/2024) | (9963, 10/12/2024) | (9964, 10/12/2024) | (9971, 10/12/2024) | (9974, 10/12/2024) | (9979, 10/12/2024) | (9980, 10/12/2024) | (9981, 10/12/2024) | (9985, 10/12/2024) | (9986, 10/12/2024) | (9987, 10/12/2024) | (9995, 10/12/2024) | (10037, 11/12/2024) | (10057, 11/12/2024) | (10061, 11/12/2024) | (10066, 11/12/2024) | (10069, 11/12/2024) | (10122, 12/12/2024) | (10125, 12/12/2024) | (10128, 12/12/2024) | (10147, 13/12/2024) | (10148, 13/12/2024) | (10150, 13/12/2024) | (10157, 13/12/2024) | (10159, 13/12/2024) | (10178, 13/12/2024) | (10188, 13/12/2024) | (10195, 13/12/2024) | (10200, 16/12/2024) | (10202, 16/12/2024) | (10216, 16/12/2024) | (10227, 16/12/2024) | (10231, 16/12/2024) | (10232, 16/12/2024) | (10239, 16/12/2024) | (10256, 16/12/2024) | (10267, 16/12/2024) | (10268, 16/12/2024) | (10270, 16/12/2024) | (10271, 16/12/2024) | (10272, 16/12/2024) | (10274, 16/12/2024) | (10276, 16/12/2024) | (10278, 16/12/2024) | (10280, 16/12/2024) | (10282, 16/12/2024) | (10285, 16/12/2024) | (10292, 17/12/2024) | (10293, 17/12/2024) | (10301, 17/12/2024) | (10311, 17/12/2024) | (10316, 17/12/2024) | (10317, 17/12/2024) | (10342, 17/12/2024) | (10353, 17/12/2024) | (10356, 17/12/2024) | (10357, 17/12/2024) | (10360, 17/12/2024) | (10361, 17/12/2024) | (10368, 18/12/2024) | (10374, 18/12/2024) | (10381, 18/12/2024) | (10384, 18/12/2024) | (10393, 18/12/2024) | (10423, 18/12/2024) | (10428, 18/12/2024) | (10440, 18/12/2024) | (10447, 18/12/2024) | (10449, 18/12/2024) | (10450, 18/12/2024) | (10451, 18/12/2024) | (10452, 18/12/2024) | (10453, 18/12/2024) | (10512, 19/12/2024) | (10523, 19/12/2024) | (10549, 20/12/2024) | (10578, 20/12/2024) | (10595, 20/12/2024) | (10650, 20/12/2024) | (10679, 20/12/2024) | (10691, 20/12/2024) | (10707, 20/12/2024) | (10708, 20/12/2024) | (10712, 20/12/2024) | (10714, 20/12/2024) | (10717, 20/12/2024) | (10725, 23/12/2024) | (10726, 23/12/2024) | (10727, 23/12/2024) | (10729, 23/12/2024) | (10730, 23/12/2024) | (10731, 23/12/2024) | (10741, 23/12/2024) | (10749, 23/12/2024) | (10751, 23/12/2024) | (10752, 23/12/2024) | (10754, 23/12/2024) | (10776, 23/12/2024) | (10793, 23/12/2024) | (10794, 23/12/2024) | (10797, 23/12/2024) | (10805, 23/12/2024) | (10806, 23/12/2024) | (10818, 23/12/2024) | (10849, 23/12/2024) | (10878, 23/12/2024) | (10879, 23/12/2024) | (10880, 23/12/2024) | (10886, 23/12/2024) | (10888, 23/12/2024) | (10889, 23/12/2024) | (10891, 23/12/2024) | (10893, 23/12/2024) | (10898, 23/12/2024) | (10901, 23/12/2024) | (10904, 23/12/2024) | (10906, 23/12/2024) | (10908, 24/12/2024) | (10913, 24/12/2024) | (10915, 24/12/2024) | (10917, 24/12/2024) | (10921, 24/12/2024) | (10994, 24/12/2024) | (11020, 25/12/2024) | (11021, 25/12/2024) | (11022, 25/12/2024) | (11026, 26/12/2024) | (11065, 26/12/2024) | (11066, 26/12/2024) | (11069, 26/12/2024) | (11073, 26/12/2024) | (11077, 26/12/2024) | (11079, 26/12/2024) | (11096, 26/12/2024) | (11102, 26/12/2024) | (11113, 26/12/2024) | (11122, 26/12/2024) | (11127, 26/12/2024) | (11131, 26/12/2024) | (11136, 26/12/2024) | (11138, 26/12/2024) | (11139, 26/12/2024) | (11142, 26/12/2024) | (11144, 26/12/2024) | (11147, 26/12/2024) | (11151, 26/12/2024) | (11152, 26/12/2024) | (11153, 26/12/2024) | (11155, 26/12/2024) | (11157, 26/12/2024) | (11159, 26/12/2024) | (11161, 26/12/2024) | (11162, 26/12/2024) | (11163, 26/12/2024) | (11167, 26/12/2024) | (11168, 26/12/2024) | (11173, 26/12/2024) | (11177, 26/12/2024) | (11180, 26/12/2024) | (11181, 26/12/2024) | (11182, 26/12/2024) | (11183, 26/12/2024) | (11189, 26/12/2024) | (11192, 26/12/2024) | (11194, 26/12/2024) | (11198, 26/12/2024) | (11201, 26/12/2024) | (11202, 26/12/2024) | (11212, 26/12/2024) | (11213, 26/12/2024) | (11222, 27/12/2024) | (11224, 27/12/2024) | (11226, 27/12/2024) | (11236, 27/12/2024) | (11239, 27/12/2024) | (11254, 27/12/2024) | (11263, 27/12/2024) | (11268, 27/12/2024) | (11277, 27/12/2024) | (11291, 27/12/2024) | (11299, 27/12/2024) | (11303, 27/12/2024) | (11305, 27/12/2024) | (11311, 27/12/2024) | (11312, 27/12/2024) | (11319, 27/12/2024) | (11328, 27/12/2024) | (11329, 27/12/2024) | (11331, 27/12/2024) | (11362, 28/12/2024) | (11363, 28/12/2024) | (11372, 28/12/2024) | (11375, 28/12/2024) | (11401, 28/12/2024) | (11415, 28/12/2024) | (11416, 28/12/2024) | (11432, 29/12/2024) | (11437, 29/12/2024) | (11438, 29/12/2024) | (11443, 29/12/2024) | (11444, 29/12/2024) | (11445, 29/12/2024) | (11446, 29/12/2024) | (11457, 29/12/2024) | (11464, 29/12/2024) | (11476, 30/12/2024) | (11477, 30/12/2024) | (11479, 30/12/2024) | (11480, 30/12/2024) | (11481, 30/12/2024) | (11492, 30/12/2024) | (11495, 30/12/2024) | (11496, 30/12/2024) | (11497, 30/12/2024) | (11498, 30/12/2024) | (11499, 30/12/2024) | (11500, 30/12/2024) | (11503, 30/12/2024) | (11521, 30/12/2024) | (11541, 31/12/2024) | (11542, 31/12/2024) | (11543, 31/12/2024) | (11544, 31/12/2024) | (11552, 31/12/2024) | (11618, 31/12/2024) | (11619, 31/12/2024) | (11620, 31/12/2024) | (11621, 31/12/2024) | (11622, 31/12/2024) | (11623, 31/12/2024) | (11649, 31/12/2024) | (11651, 31/12/2024) | (11652, 31/12/2024) | (11655, 31/12/2024) | (11656, 31/12/2024) | (11657, 31/12/2024) | (11658, 31/12/2024) | (11659, 31/12/2024) | (11660, 31/12/2024) | (11661, 31/12/2024) | (11663, 31/12/2024) | (11664, 31/12/2024) | (11665, 31/12/2024) | (11667, 31/12/2024) | (11668, 31/12/2024) | (11669, 31/12/2024) | (11670, 31/12/2024) | (11672, 31/12/2024) | (11673, 31/12/2024) | (11674, 31/12/2024) | (11675, 31/12/2024) | (11676, 31/12/2024) | (11678, 31/12/2024) | (11679, 31/12/2024) | (11680, 31/12/2024) | (11682, 31/12/2024) | (11683, 31/12/2024) | (11684, 31/12/2024) | (11685, 31/12/2024) | (11686, 31/12/2024) | (11687, 31/12/2024) | (11690, 31/12/2024) | (11691, 31/12/2024) | (11693, 31/12/2024) | (11694, 31/12/2024) | (11695, 31/12/2024) | (11696, 31/12/2024) | (11697, 31/12/2024) | (11698, 31/12/2024) | (11699, 31/12/2024) | (11700, 31/12/2024) | (11701, 31/12/2024) | (11703, 31/12/2024) | (11704, 31/12/2024) | (11705, 31/12/2024) | (11706, 31/12/2024) | (11707, 31/12/2024) | (11708, 31/12/2024) | (11710, 31/12/2024) | (11711, 31/12/2024) | (11712, 31/12/2024) | (11713, 31/12/2024) | (11714, 31/12/2024) | (11715, 31/12/2024) | (11717, 31/12/2024) | (11718, 31/12/2024) | (11721, 31/12/2024) | (11722, 31/12/2024) | (11725, 31/12/2024) | (11727, 31/12/2024) | (11736, 31/12/2024) | (11737, 31/12/2024) | (11739, 31/12/2024) | (11740, 31/12/2024) | (11745, 31/12/2024) | (11747, 31/12/2024) | (11748, 31/12/2024) | (11752, 31/12/2024) | (11762, 31/12/2024) | (11764, 31/12/2024) | (11769, 31/12/2024) | (11772, 31/12/2024) | (11773, 31/12/2024) | (11777, 31/12/2024) | (11778, 31/12/2024) | (11782, 31/12/2024) | (11783, 31/12/2024) | (11787, 31/12/2024) | (11790, 31/12/2024) | (11791, 31/12/2024) | (11792, 31/12/2024) | (11804, 31/12/2024) | (11805, 31/12/2024) | (11808, 31/12/2024) | (11809, 31/12/2024) | (11813, 31/12/2024) | (11816, 31/12/2024) | (11840, 31/12/2024) | (11841, 31/12/2024) | (11842, 31/12/2024) | (11855, 31/12/2024) | (11878, 31/12/2024)</t>
  </si>
  <si>
    <t>SERVICIOS PROFESIONALES SALUD, APOYO A LA GESTION SALUD, CONTRATO INTERADMINISTRATIVO, CONVENIO INTERADMTIVO SALUD</t>
  </si>
  <si>
    <t>(NRO_CONTRATO: 450 - 15/10/2024 - DOC_CONTRATISTA: 1102861540 - 6135662 - DOS MESES Y QUINCE DIAS - RP: 5511)
(NRO_CONTRATO: 451 - 15/10/2024 - DOC_CONTRATISTA: 1099992917 - 6135662 - DOS MESES Y QUINCE DIAS - RP: 5512)
(NRO_CONTRATO: 461 - 15/10/2024 - DOC_CONTRATISTA: 92513400 - 6601852 - DOS MESES Y QUINCE DIAS - RP: 5552)
(NRO_CONTRATO: 462 - 15/10/2024 - DOC_CONTRATISTA: 45476778 - 6135662 - DOS MESES Y QUINCE DIAS - RP: 5546)
(NRO_CONTRATO: 468 - 15/10/2024 - DOC_CONTRATISTA: 1100397905 - 6601852 - DOS MESES Y QUINCE DIAS - RP: 5547)
(NRO_CONTRATO: 469 - 15/10/2024 - DOC_CONTRATISTA: 1103219442 - 7728407 - DOS MESES Y QUINCE DIAS - RP: 5549)
(NRO_CONTRATO: 470 - 16/10/2024 - DOC_CONTRATISTA: 22837063 - 6601852 - DOS MESES Y QUINCE DIAS - RP: 5573)
(NRO_CONTRATO: 473 - 16/10/2024 - DOC_CONTRATISTA: 92277796 - 6135662 - DOS MESES Y QUINCE DIAS - RP: 5571)
(NRO_CONTRATO: 474 - 16/10/2024 - DOC_CONTRATISTA: 92543015 - 6601852 - DOS MESES Y QUINCE DIAS - RP: 5570)
(NRO_CONTRATO: 475 - 16/10/2024 - DOC_CONTRATISTA: 1102842046 - 6601852 - DOS MESES Y QUINCE DIAS - RP: 5575)
(NRO_CONTRATO: 478 - 16/10/2024 - DOC_CONTRATISTA: 78700442 - 6601852 - DOS MESES Y QUINCE DIAS - RP: 5567)
(NRO_CONTRATO: 479 - 16/10/2024 - DOC_CONTRATISTA: 64697777 - 6601852 - DOS MESES Y QUINCE DIAS - RP: 5566)
(NRO_CONTRATO: 480 - 16/10/2024 - DOC_CONTRATISTA: 22977937 - 6601852 - DOS MESES Y QUINCE DIAS - RP: 5554)
(NRO_CONTRATO: 481 - 16/10/2024 - DOC_CONTRATISTA: 1102832677 - 6601852 - DOS MESES Y QUINCE DIAS - RP: 5563)
(NRO_CONTRATO: 482 - 16/10/2024 - DOC_CONTRATISTA: 23029381 - 6601852 - DOS MESES Y QUINCE DIAS - RP: 5553)
(NRO_CONTRATO: 483 - 16/10/2024 - DOC_CONTRATISTA: 18762892 - 6601852 - DOS MESES Y QUINCE DIAS - RP: 5562)
(NRO_CONTRATO: 488 - 16/10/2024 - DOC_CONTRATISTA: 42270187 - 6135662 - DOS MESES Y QUINCE DIAS - RP: 5561)
(NRO_CONTRATO: 484 - 17/10/2024 - DOC_CONTRATISTA: 9134364 - 6161729 - DOS MESES Y DIEZ DIAS - RP: 5643)
(NRO_CONTRATO: 487 - 17/10/2024 - DOC_CONTRATISTA: 1102837027 - 6161729 - DOS MESES Y DIEZ DIAS - RP: 5675)
(NRO_CONTRATO: 491 - 17/10/2024 - DOC_CONTRATISTA: 64568875 - 6161729 - DOS MESES Y DIEZ DIAS - RP: 5641)
(NRO_CONTRATO: 493 - 18/10/2024 - DOC_CONTRATISTA: 33199365 - 6161729 - DOS MESES Y DIEZ DIAS - RP: 5640)
(NRO_CONTRATO: 494 - 18/10/2024 - DOC_CONTRATISTA: 1103748422 - 6161729 - DOS MESES Y DIEZ DIAS - RP: 5636)
(NRO_CONTRATO: 495 - 18/10/2024 - DOC_CONTRATISTA: 64565434 - 6161729 - DOS MESES Y DIEZ DIAS - RP: 5639)
(NRO_CONTRATO: 500 - 21/10/2024 - DOC_CONTRATISTA: 64717572 - 6161729 - DOS MESES Y DIEZ DIAS - RP: 5662)
(NRO_CONTRATO: 503 - 21/10/2024 - DOC_CONTRATISTA: 92260072 - 5726618 - DOS MESES Y DIEZ DIAS - RP: 5681)
(NRO_CONTRATO: 504 - 21/10/2024 - DOC_CONTRATISTA: 1051444308 - 5726618 - DOS MESES Y DIEZ DIAS - RP: 5684)
(NRO_CONTRATO: 505 - 21/10/2024 - DOC_CONTRATISTA: 73108191 - 6161729 - DOS MESES Y DIEZ DIAS - RP: 5680)
(NRO_CONTRATO: 510 - 21/10/2024 - DOC_CONTRATISTA: 1103103449 - 6161729 - DOS MESES Y DIEZ DIAS - RP: 5688)
(NRO_CONTRATO: 516 - 21/10/2024 - DOC_CONTRATISTA: 1103100178 - 6161729 - DOS MESES Y DIEZ DIAS - RP: 5704)
(NRO_CONTRATO: 546 - 22/10/2024 - DOC_CONTRATISTA: 92545381 - 5726618 - DOS MESES Y DIEZ DIAS - RP: 5696)
(NRO_CONTRATO: 547 - 22/10/2024 - DOC_CONTRATISTA: 92503275 - 6161729 - DOS MESES Y DIEZ DIAS - RP: 5698)
(NRO_CONTRATO: 549 - 22/10/2024 - DOC_CONTRATISTA: 92536045 - 6161729 - DOS MESES Y DIEZ DIAS - RP: 5695)
(NRO_CONTRATO: 550 - 22/10/2024 - DOC_CONTRATISTA: 18763078 - 6161729 - DOS MESES Y DIEZ DIAS - RP: 5694)
(NRO_CONTRATO: 552 - 22/10/2024 - DOC_CONTRATISTA: 92671465 - 6161729 - DOS MESES Y DIEZ DIAS - RP: 5709)
(NRO_CONTRATO: 553 - 22/10/2024 - DOC_CONTRATISTA: 92533766 - 6161729 - DOS MESES Y DIEZ DIAS - RP: 5693)
(NRO_CONTRATO: 554 - 22/10/2024 - DOC_CONTRATISTA: 1102229268 - 6161729 - DOS MESES Y DIEZ DIAS - RP: 5692)
(NRO_CONTRATO: 555 - 22/10/2024 - DOC_CONTRATISTA: 1102867493 - 6161729 - DOS MESES Y DIEZ DIAS - RP: 5691)
(NRO_CONTRATO: 556 - 22/10/2024 - DOC_CONTRATISTA: 1102877490 - 6161729 - DOS MESES Y DIEZ DIAS - RP: 5690)
(NRO_CONTRATO: 557 - 22/10/2024 - DOC_CONTRATISTA: 64701795 - 6161729 - DOS MESES Y DIEZ DIAS - RP: 5689)
(NRO_CONTRATO: 542 - 22/10/2024 - DOC_CONTRATISTA: 64680088 - 6161729 - DOS (2) MESES Y DIEZ (10) DÍAS - RP: 5734)
(NRO_CONTRATO: 567 - 24/10/2024 - DOC_CONTRATISTA: 64748530 - 5317574 - DOS MESES Y CINCO DIAS - RP: 5938)
(NRO_CONTRATO: 570 - 24/10/2024 - DOC_CONTRATISTA: 64580235 - 5317574 - DOS MESES Y CINCO DIAS - RP: 5811)
(NRO_CONTRATO: 565 - 24/10/2024 - DOC_CONTRATISTA: 64548074 - 7213180 - DOS (02) MESES Y CINCO (05) DIAS - RP: 5781)
(NRO_CONTRATO: 584 - 24/10/2024 - DOC_CONTRATISTA: 1010152200 - 5317574 - DOS MESES Y CINCO DIAS - RP: 5818)
(NRO_CONTRATO: 621 - 25/10/2024 - DOC_CONTRATISTA: 64573119 - 5281482 - DOS MESES Y CINCO DIAS - RP: 5953)
(NRO_CONTRATO: 603 - 24/10/2024 - DOC_CONTRATISTA: 8798132 - 5281482 - DOS (2) MESES - RP: 5987)
(NRO_CONTRATO: 602 - 29/10/2024 - DOC_CONTRATISTA: 9194946 - 5281482 - DOS MESES - RP: 5956)
(NRO_CONTRATO: 637 - 29/10/2024 - DOC_CONTRATISTA: 1102831809 - 4908530 - DOS (2) MESES - RP: 6074)
(NRO_CONTRATO: 635 - 29/10/2024 - DOC_CONTRATISTA: 1104383603 - 5281482 - DOS (2) MESES - RP: 5969)
(NRO_CONTRATO: 636 - 29/10/2024 - DOC_CONTRATISTA: 9022875 - 5281482 - DOS (2) MESES - RP: 5966)
(NRO_CONTRATO: 638 - 29/10/2024 - DOC_CONTRATISTA: 1102887336 - 5281482 - DOS (2) MESES - RP: 5967)
(NRO_CONTRATO: 639 - 29/10/2024 - DOC_CONTRATISTA: 1026297925 - 5281482 - DOS (2) MESES - RP: 5968)
(NRO_CONTRATO: 640 - 29/10/2024 - DOC_CONTRATISTA: 92189854 - 5281482 - DOS (2) MESES - RP: 5970)
(NRO_CONTRATO: 648 - 29/10/2024 - DOC_CONTRATISTA: 92509288 - 5281482 - DOS MESES - RP: 6039)
(NRO_CONTRATO: 651 - 29/10/2024 - DOC_CONTRATISTA: 23182132 - 4908530 - DOS MESES - RP: 6041)
(NRO_CONTRATO: 666 - 31/10/2024 - DOC_CONTRATISTA: 64700287 - 5281482 - DOS MESES - RP: 6082)
(NRO_CONTRATO: 667 - 31/10/2024 - DOC_CONTRATISTA: 1102230489 - 5281482 - DOS MESES - RP: 6079)
(NRO_CONTRATO: 673 - 31/10/2024 - DOC_CONTRATISTA: 1100393243 - 5281482 - DOS MESES - RP: 6077)
(NRO_CONTRATO: 678 - 31/10/2024 - DOC_CONTRATISTA: 92642580 - 4908530 - DOS (2) MESES - RP: 6078)
(NRO_CONTRATO: 698 - 31/10/2024 - DOC_CONTRATISTA: 1102853206 - 4908530 - DOS (2) MESES - RP: 6121)
(NRO_CONTRATO: 699 - 31/10/2024 - DOC_CONTRATISTA: 92258547 - 5281482 - DOS (2) MESES - RP: 6119)
(NRO_CONTRATO: 708 - 1/11/2024 - DOC_CONTRATISTA: 1102826482 - 6182726 - DOS MESES - RP: 6171)
(NRO_CONTRATO: 701 - 1/11/2024 - DOC_CONTRATISTA: 1102850144 - 5281482 - DOS (2) MESES - RP: 6123)
(NRO_CONTRATO: 702 - 1/11/2024 - DOC_CONTRATISTA: 1100546060 - 4908530 - DOS (2) MESES60 - RP: 6124)
(NRO_CONTRATO: 704 - 1/11/2024 - DOC_CONTRATISTA: 1100551869 - 5281482 - DOS (2) MESES - RP: 6130)
(NRO_CONTRATO: 740 - 8/11/2024 - DOC_CONTRATISTA: 23180871 - 4499485 - UN MES Y VEINTICINCO DIAS - RP: 6309)
(NRO_CONTRATO: 742 - 8/11/2024 - DOC_CONTRATISTA: 1102809555 - 4499485 - UN MES Y VEINTINCO DIAS - RP: 6307)
(NRO_CONTRATO: 752 - 14/11/2024 - DOC_CONTRATISTA: 1101125417 - 3961111 - UN MES Y QUINCE DIAS - RP: 6442)
(NRO_CONTRATO: 753 - 14/11/2024 - DOC_CONTRATISTA: 1103098662 - 3961111 - UN MES Y QUINCE DIAS - RP: 6440)
(NRO_CONTRATO: 754 - 22/11/2024 - DOC_CONTRATISTA: 92028140 - 3520988 - UN MES Y DIEZ DIAS - RP: 6589)
(NRO_CONTRATO: 751 - 14/11/2024 - DOC_CONTRATISTA: 92533929 - 3681397 - UN (1) MES Y QUINCE (15) DÍAS - RP: 6471)
(NRO_CONTRATO: 759 - 19/11/2024 - DOC_CONTRATISTA: 1037478510 - 3520988 - UN MES Y DIEZ DIAS - RP: 6572)
(NRO_CONTRATO: 765 - 20/11/2024 - DOC_CONTRATISTA: 1100685618 - 2640741 - UN MES - RP: 6579)
(NRO_CONTRATO: 792 - 2/12/2024 - DOC_CONTRATISTA: 1102578204 - 2640741 - UN MES - RP: 6817)
(NRO_CONTRATO: 803 - 16/12/2024 - DOC_CONTRATISTA: 1102802137 - 1993273 - QUINCE DIAS - RP: 7093)
(NRO_CONTRATO: 804 - 16/12/2024 - DOC_CONTRATISTA: 1100307372 - 1320370 - QUINCE DIAS - RP: 7069)
(NRO_CONTRATO: 807 - 16/12/2024 - DOC_CONTRATISTA: 1102888672 - 1320370 - QUINCE DIAS - RP: 7141)
(NRO_CONTRATO: 806 - 12/12/2024 - DOC_CONTRATISTA: 1192756127 - 1320370 - QUINCE DIAS - RP: 7139)
(NRO_CONTRATO: 22 - 21/11/2024 - DOC_CONTRATISTA: 892280033 - 1611068029 - un (1) mes y diez (10) - RP: 6563)
(NRO_CONTRATO: 449 - 15/10/2024 - DOC_CONTRATISTA: 1102832779 - 12364688 - DOS MESES Y QUINCE DIAS - RP: 5506)
(NRO_CONTRATO: 452 - 15/10/2024 - DOC_CONTRATISTA: 1100686793 - 9965993 - DOS MESES Y QUINCE DIAS - RP: 5513)
(NRO_CONTRATO: 453 - 15/10/2024 - DOC_CONTRATISTA: 64722004 - 9965992 - DOS MESES Y QUINCE DIAS - RP: 5508)
(NRO_CONTRATO: 455 - 15/10/2024 - DOC_CONTRATISTA: 64584247 - 9965993 - DOS MESES Y QUINCE DIAS - RP: 5514)
(NRO_CONTRATO: 456 - 15/10/2024 - DOC_CONTRATISTA: 1104407721 - 12364688 - DOS MESES Y QUINCE DIAS - RP: 5518)
(NRO_CONTRATO: 457 - 15/10/2024 - DOC_CONTRATISTA: 92511089 - 12364688 - DOS MESES Y QUINCE DIAS - RP: 5509)
(NRO_CONTRATO: 458 - 15/10/2024 - DOC_CONTRATISTA: 64870379 - 12364688 - DOS MESES Y QUINCE DIAS - RP: 5507)
(NRO_CONTRATO: 459 - 15/10/2024 - DOC_CONTRATISTA: 64544547 - 12364688 - DOS MESES Y QUINCE DIAS - RP: 5545)
(NRO_CONTRATO: 460 - 15/10/2024 - DOC_CONTRATISTA: 33239110 - 9965992 - DOS MESES Y QUINCE DIAS - RP: 5551)
(NRO_CONTRATO: 463 - 15/10/2024 - DOC_CONTRATISTA: 64701540 - 9965993 - DOS MESES Y QUINCE DIAS - RP: 5525)
(NRO_CONTRATO: 464 - 15/10/2024 - DOC_CONTRATISTA: 64865779 - 12364688 - DOS MESES Y QUINCE DIAS - RP: 5526)
(NRO_CONTRATO: 465 - 15/10/2024 - DOC_CONTRATISTA: 43612826 - 9965992 - DOS MESES Y QUINCE DIAS - RP: 5510)
(NRO_CONTRATO: 466 - 15/10/2024 - DOC_CONTRATISTA: 64552909 - 12364688 - DOS MESES Y QUINCE DIAS - RP: 5527)
(NRO_CONTRATO: 467 - 15/10/2024 - DOC_CONTRATISTA: 42203507 - 12364688 - DOS MESES Y QUINCE DIAS - RP: 5574)
(NRO_CONTRATO: 471 - 16/10/2024 - DOC_CONTRATISTA: 1102803574 - 12364688 - DOS MESES Y QUINCE DIAS - RP: 5572)
(NRO_CONTRATO: 472 - 16/10/2024 - DOC_CONTRATISTA: 30569550 - 12364688 - DOS MESES Y QUINCE DIAS - RP: 5556)
(NRO_CONTRATO: 476 - 16/10/2024 - DOC_CONTRATISTA: 1102795309 - 12364687 - DSO MESES Y QUINCE DIAS - RP: 5569)
(NRO_CONTRATO: 477 - 16/10/2024 - DOC_CONTRATISTA: 85204220 - 12364688 - DOS MESES Y QUINCE - RP: 5568)
(NRO_CONTRATO: 485 - 16/10/2024 - DOC_CONTRATISTA: 1103115137 - 9301594 - DOS MESES Y QUINCE DIAS - RP: 5559)
(NRO_CONTRATO: 486 - 17/10/2024 - DOC_CONTRATISTA: 64700424 - 9301593 - DOS MESES Y DIEZ DIAS - RP: 5660)
(NRO_CONTRATO: 489 - 16/10/2024 - DOC_CONTRATISTA: 64869119 - 12364687 - DOS MESES Y QUINCE DIAS - RP: 5560)
(NRO_CONTRATO: 492 - 18/10/2024 - DOC_CONTRATISTA: 1129576004 - 11540375 - DOS MESES Y DIEZ DIAS - RP: 5661)
(NRO_CONTRATO: 496 - 18/10/2024 - DOC_CONTRATISTA: 23049089 - 9301593 - DOS MESES Y DIEZ DIAS - RP: 5635)
(NRO_CONTRATO: 497 - 18/10/2024 - DOC_CONTRATISTA: 64921679 - 9301593 - DOS MESES Y DIEZ DIAS - RP: 5638)
(NRO_CONTRATO: 498 - 18/10/2024 - DOC_CONTRATISTA: 1102870708 - 9301593 - DOS MESES Y DIEZ DIAS - RP: 5637)
(NRO_CONTRATO: 499 - 21/10/2024 - DOC_CONTRATISTA: 22864626 - 9301593 - DSO MESES Y DIEZ DIAS - RP: 5682)
(NRO_CONTRATO: 501 - 21/10/2024 - DOC_CONTRATISTA: 1108762712 - 9301593 - DOS MESES Y DIEZ DIAS - RP: 5706)
(NRO_CONTRATO: 502 - 21/10/2024 - DOC_CONTRATISTA: 1102803702 - 10927492 - DOS MESES Y DIEZ DIAS - RP: 5665)
(NRO_CONTRATO: 508 - 21/10/2024 - DOC_CONTRATISTA: 1067961658 - 9301593 - DSO MESES Y DIEZ DIAS - RP: 5671)
(NRO_CONTRATO: 514 - 21/10/2024 - DOC_CONTRATISTA: 16211179 - 9301593 - DSO MESES Y DIEZ DIAS - RP: 5683)
(NRO_CONTRATO: 515 - 21/10/2024 - DOC_CONTRATISTA: 42209041 - 9834550 - DOS MILLONES Y DIEZ DIAS - RP: 5705)
(NRO_CONTRATO: 517 - 21/10/2024 - DOC_CONTRATISTA: 22884587 - 9301593 - DOS MESES Y DIEZ DIAS - RP: 5703)
(NRO_CONTRATO: 518 - 21/10/2024 - DOC_CONTRATISTA: 1065576035 - 9301593 - DOS MESES Y DIEZ DIAS - RP: 5701)
(NRO_CONTRATO: 520 - 21/10/2024 - DOC_CONTRATISTA: 64695747 - 9301593 - DOS MESES Y DIEZ DIAS - RP: 5699)
(NRO_CONTRATO: 521 - 21/10/2024 - DOC_CONTRATISTA: 64545390 - 9301593 - DOS MESES Y DIEZ DIAS - RP: 5686)
(NRO_CONTRATO: 539 - 22/10/2024 - DOC_CONTRATISTA: 92032362 - 9301594 - DOS MESES Y DIEZ DIAS - RP: 5708)
(NRO_CONTRATO: 541 - 21/10/2024 - DOC_CONTRATISTA: 1104379351 - 9301593 - DOS (2) MESES Y DIEZ (10) DÍAS - RP: 5735)
(NRO_CONTRATO: 548 - 22/10/2024 - DOC_CONTRATISTA: 92512808 - 9301593 - DOS MESES Y DIEZ DIAS - RP: 5697)
(NRO_CONTRATO: 561 - 29/10/2024 - DOC_CONTRATISTA: 1007641389 - 7972794 - DOS (02) MESES - RP: 5960)
(NRO_CONTRATO: 568 - 22/10/2024 - DOC_CONTRATISTA: 1193055064 - 5726618 - DOS MESES Y DIEZ DIAS - RP: 5685)
(NRO_CONTRATO: 571 - 25/10/2024 - DOC_CONTRATISTA: 73073305 - 6697953 - DOS (02) MESES Y CINCO (05) DIAS - RP: 5880)
(NRO_CONTRATO: 573 - 24/10/2024 - DOC_CONTRATISTA: 1100400319 - 8637193 - DOS MESES Y CINCO DIAS - RP: 5813)
(NRO_CONTRATO: 575 - 25/10/2024 - DOC_CONTRATISTA: 1102851186 - 8637193 - DOS (2) MESES Y CINCO (5) DIAS - RP: 5885)
(NRO_CONTRATO: 576 - 24/10/2024 - DOC_CONTRATISTA: 18778230 - 11210650 - DOS MESES Y OCHO DIAS - RP: 5772)
(NRO_CONTRATO: 577 - 24/10/2024 - DOC_CONTRATISTA: 1102874863 - 8637193 - DOS MESES Y CINCO DIAS - RP: 5814)
(NRO_CONTRATO: 585 - 24/10/2024 - DOC_CONTRATISTA: 1101812919 - 8637193 - DSO MESES Y CINCO DIAS - RP: 5819)
(NRO_CONTRATO: 595 - 25/10/2024 - DOC_CONTRATISTA: 1140884760 - 7972794 - DOS MESES - RP: 5939)
(NRO_CONTRATO: 601 - 28/10/2024 - DOC_CONTRATISTA: 92260635 - 7972794 - DOS (2) MESES - RP: 5986)
(NRO_CONTRATO: 604 - 25/10/2024 - DOC_CONTRATISTA: 1102849747 - 8637193 - DOS (2) MESES Y CINCO (5) DÍAS - RP: 5941)
(NRO_CONTRATO: 609 - 30/10/2024 - DOC_CONTRATISTA: 22865352 - 7972794 - DOS (2) MESES - RP: 6020)
(NRO_CONTRATO: 610 - 30/10/2024 - DOC_CONTRATISTA: 1102828997 - 7972794 - DOS (2) MESES - RP: 6024)
(NRO_CONTRATO: 611 - 31/10/2024 - DOC_CONTRATISTA: 33237872 - 7972794 - DOS (2) MESES - RP: 6043)
(NRO_CONTRATO: 619 - 25/10/2024 - DOC_CONTRATISTA: 1052996528 - 7972794 - DSO MESES - RP: 6028)
(NRO_CONTRATO: 623 - 31/10/2024 - DOC_CONTRATISTA: 18855426 - 9891750 - DOS (2) MESES - RP: 6044)
(NRO_CONTRATO: 624 - 31/10/2024 - DOC_CONTRATISTA: 1007335503 - 7972794 - DOS (2) MESES - RP: 6117)
(NRO_CONTRATO: 641 - 29/10/2024 - DOC_CONTRATISTA: 92031998 - 7972794 - DOS MESES - RP: 5965)
(NRO_CONTRATO: 646 - 29/10/2024 - DOC_CONTRATISTA: 9132824 - 7972794 - DOS MESES - RP: 6035)
(NRO_CONTRATO: 655 - 31/10/2024 - DOC_CONTRATISTA: 42207554 - 7972794 - DOS (2) MESES - RP: 6046)
(NRO_CONTRATO: 663 - 30/10/2024 - DOC_CONTRATISTA: 1064981461 - 9891750 - DOS MESES - RP: 6022)
(NRO_CONTRATO: 668 - 31/10/2024 - DOC_CONTRATISTA: 1052991970 - 7972794 - DOS MESES - RP: 6073)
(NRO_CONTRATO: 671 - 31/10/2024 - DOC_CONTRATISTA: 1100396843 - 9891750 - DOS MESES - RP: 6081)
(NRO_CONTRATO: 672 - 31/10/2024 - DOC_CONTRATISTA: 92539207 - 7972794 - DOS MESES - RP: 6080)
(NRO_CONTRATO: 675 - 31/10/2024 - DOC_CONTRATISTA: 9196093 - 7972794 - DOS (2) MESES - RP: 6076)
(NRO_CONTRATO: 679 - 31/10/2024 - DOC_CONTRATISTA: 1067404480 - 9891750 - DOS (2) MESES - RP: 6118)
(NRO_CONTRATO: 682 - 31/10/2024 - DOC_CONTRATISTA: 1082850478 - 7972794 - DOS (02) MESES - RP: 6069)
(NRO_CONTRATO: 690 - 31/10/2024 - DOC_CONTRATISTA: 1100687181 - 7972794 - DOS MESES - RP: 6155)
(NRO_CONTRATO: 691 - 31/10/2024 - DOC_CONTRATISTA: 92535668 - 7972794 - DOS MESES - RP: 6163)
(NRO_CONTRATO: 695 - 1/11/2024 - DOC_CONTRATISTA: 1100546418 - 7972794 - DOS (2) MESES - RP: 6211)
(NRO_CONTRATO: 700 - 1/11/2024 - DOC_CONTRATISTA: 1104017554 - 7972794 - DOS (2) MESES - RP: 6120)
(NRO_CONTRATO: 703 - 1/11/2024 - DOC_CONTRATISTA: 92520832 - 7972794 - DOS (2) MESES - RP: 6127)
(NRO_CONTRATO: 721 - 1/11/2024 - DOC_CONTRATISTA: 1104012887 - 7972794 - DOS (2) MESES - RP: 6206)
(NRO_CONTRATO: 722 - 1/11/2024 - DOC_CONTRATISTA: 64741918 - 7972794 - DOS (2) MESES - RP: 6184)
(NRO_CONTRATO: 724 - 1/11/2024 - DOC_CONTRATISTA: 23063979 - 7972794 - DOS (2) MESES - RP: 6179)
(NRO_CONTRATO: 732 - 7/11/2024 - DOC_CONTRATISTA: 64573717 - 7308395 - UN (1) MES Y VEINTICINCO (25) DÍAS - RP: 6288)
(NRO_CONTRATO: 741 - 8/11/2024 - DOC_CONTRATISTA: 64585203 - 7308394 - UN MES Y VEINTICINCO DIAS - RP: 6305)
(NRO_CONTRATO: 744 - 8/11/2024 - DOC_CONTRATISTA: 1102578850 - 8902575 - Un (1) mes y veinticuatro (24) días - RP: 6344)
(NRO_CONTRATO: 746 - 8/11/2024 - DOC_CONTRATISTA: 92543322 - 9067438 - UN MES Y VEINTICINCO DIAS - RP: 6339)
(NRO_CONTRATO: 750 - 14/11/2024 - DOC_CONTRATISTA: 1102835704 - 5979595 - UN (1) MES Y QUINCE (15) DIAS - RP: 6416)
(NRO_CONTRATO: 758 - 19/11/2024 - DOC_CONTRATISTA: 1104411834 - 5315196 - UN MES Y DIEZ DIAS - RP: 6509)
(NRO_CONTRATO: 766 - 22/11/2024 - DOC_CONTRATISTA: 1102232583 - 5315196 - UN MES Y DIEZ DIAS - RP: 6581)
(NRO_CONTRATO: 770 - 22/11/2024 - DOC_CONTRATISTA: 1052086796 - 5315196 - UN MES Y DIEZ DIAS - RP: 6576)
(NRO_CONTRATO: 779 - 28/11/2024 - DOC_CONTRATISTA: 1099991058 - 2454265 - UN MES - RP: 6819)
(NRO_CONTRATO: 783 - 28/11/2024 - DOC_CONTRATISTA: 92530120 - 3986397 - UN MES - RP: 6806)
(NRO_CONTRATO: 791 - 2/12/2024 - DOC_CONTRATISTA: 1102827223 - 3986397 - UN MES - RP: 6958)
(NRO_CONTRATO: 798 - 9/12/2024 - DOC_CONTRATISTA: 1103110897 - 2657598 - 20 DIAS - RP: 6960)
(NRO_CONTRATO: 800 - 10/12/2024 - DOC_CONTRATISTA: 1152709705 - 2657598 - VEINTE DIAS - RP: 7062)
(NRO_CONTRATO: 805 - 16/12/2024 - DOC_CONTRATISTA: 1100396915 - 1993198 - QUINCE DIAS - RP: 7140)
(NRO_CONTRATO: 808 - 17/12/2024 - DOC_CONTRATISTA: 1140873465 - 1993198 - QUINCE DIAS - RP: 7264)</t>
  </si>
  <si>
    <t>(1403, 11/10/2024)</t>
  </si>
  <si>
    <t>(6085, 31/10/2024) | (6935, 6/12/2024) | (7350, 27/12/2024)</t>
  </si>
  <si>
    <t>ADICION SEL ABRE SUBAS INVERSA 1, SEL. ABREV MENOR CUANTIA SALUD 6, CONTRATO SUBASTA INV. SALUD 4</t>
  </si>
  <si>
    <t>(9787, 9/12/2024) | (10504, 19/12/2024) | (10874, 23/12/2024) | (11549, 31/12/2024)</t>
  </si>
  <si>
    <t>ADICION SEL ABRE SUBAS INVERSA, SEL. ABREV MENOR CUANTIA SALUD, CONTRATO SUBASTA INV. SALUD</t>
  </si>
  <si>
    <t xml:space="preserve">Apoyo a los foros educativos SUCRE tierra de Oportunidades Educación y Paz en su segunda etapa en el Departamento de  Sucre </t>
  </si>
  <si>
    <t>(1437, 21/10/2024)</t>
  </si>
  <si>
    <t>(6808, 2/12/2024)</t>
  </si>
  <si>
    <t>CONTRATO MENOR CUANTIA 19</t>
  </si>
  <si>
    <t>(11308, 27/12/2024)</t>
  </si>
  <si>
    <t>(NRO_CONTRATO: 19 - 2/12/2024 - DOC_CONTRATISTA: 901315110 - 198711000 - QUINCE DIAS CALENDARIO - RP: 6808)</t>
  </si>
  <si>
    <t xml:space="preserve">Desarrollo de acciones de gestión en salud pública para el fortalecimiento institucional sectorial y comunitario vigencia 2024 en el departamento de   Sucre </t>
  </si>
  <si>
    <t>(1406, 11/10/2024)
(1618, 25/11/2024)</t>
  </si>
  <si>
    <t>(5592, 18/10/2024) | (5593, 18/10/2024) | (5594, 18/10/2024) | (5595, 18/10/2024) | (5596, 18/10/2024) | (5642, 21/10/2024) | (5672, 22/10/2024) | (5687, 22/10/2024) | (5700, 22/10/2024) | (5702, 22/10/2024) | (5739, 23/10/2024) | (5740, 23/10/2024) | (5767, 24/10/2024) | (5779, 25/10/2024) | (5780, 25/10/2024) | (5782, 25/10/2024) | (5816, 25/10/2024) | (5820, 25/10/2024) | (5821, 25/10/2024) | (5822, 25/10/2024) | (5823, 25/10/2024) | (5824, 25/10/2024) | (5827, 25/10/2024) | (5829, 25/10/2024) | (5831, 25/10/2024) | (5832, 25/10/2024) | (5833, 25/10/2024) | (5882, 28/10/2024) | (5895, 28/10/2024) | (5899, 28/10/2024) | (5909, 28/10/2024) | (5918, 28/10/2024) | (5925, 28/10/2024) | (5930, 28/10/2024) | (5936, 28/10/2024) | (5940, 28/10/2024) | (5942, 28/10/2024) | (5943, 28/10/2024) | (5951, 29/10/2024) | (5952, 29/10/2024) | (5955, 29/10/2024) | (5959, 29/10/2024) | (5961, 29/10/2024) | (5962, 29/10/2024) | (5964, 29/10/2024) | (5971, 29/10/2024) | (5972, 29/10/2024) | (6014, 31/10/2024) | (6021, 31/10/2024) | (6034, 31/10/2024) | (6036, 31/10/2024) | (6042, 31/10/2024) | (6048, 31/10/2024) | (6067, 31/10/2024) | (6075, 31/10/2024) | (6083, 31/10/2024) | (6084, 31/10/2024) | (6086, 31/10/2024) | (6088, 31/10/2024) | (6113, 1/11/2024) | (6116, 1/11/2024) | (6137, 1/11/2024) | (6147, 1/11/2024) | (6153, 1/11/2024) | (6162, 1/11/2024) | (6165, 1/11/2024) | (6174, 1/11/2024) | (6188, 1/11/2024) | (6190, 1/11/2024) | (6208, 1/11/2024) | (6209, 1/11/2024) | (6244, 6/11/2024) | (6257, 6/11/2024) | (6268, 6/11/2024) | (6269, 6/11/2024) | (6282, 7/11/2024) | (6286, 7/11/2024) | (6291, 7/11/2024) | (6354, 12/11/2024) | (6424, 15/11/2024) | (6425, 15/11/2024) | (6510, 20/11/2024) | (6577, 22/11/2024) | (6584, 22/11/2024) | (6585, 22/11/2024) | (6757, 27/11/2024) | (6758, 27/11/2024) | (6759, 27/11/2024) | (6760, 27/11/2024) | (6805, 2/12/2024) | (6807, 2/12/2024) | (6818, 2/12/2024) | (6895, 5/12/2024) | (7017, 11/12/2024) | (7059, 13/12/2024) | (7065, 13/12/2024) | (7071, 13/12/2024) | (7072, 13/12/2024) | (7183, 20/12/2024)</t>
  </si>
  <si>
    <t>APOYO A LA GESTION SALUD 523, SERVICIOS PROFESIONALES SALUD 522, SERVICIOS PROFESIONALES SALUD 512, SERVICIOS PROFESIONALES SALUD 513, SERVICIOS PROFESIONALES SALUD 511, APOYO A LA GESTION SALUD 490, SERVICIOS PROFESIONALES SALUD 506, SERVICIOS PROFESIONALES SALUD 507, SERVICIOS PROFESIONALES SALUD 519, SERVICIOS PROFESIONALES SALUD 540, SERVICIOS PROFESIONALES SALUD 551, SERVICIOS PROFESIONALES SALUD 562, SERVICIOS PROFESIONALES SALUD 564, SERVICIOS PROFESIONALES SALUD 558, SERVICIOS PROFESIONALES SALUD 563, SERVICIOS PROFESIONALES SALUD 572, SERVICIOS PROFESIONALES SALUD 583, SERVICIOS PROFESIONALES SALUD 586, SERVICIOS PROFESIONALES SALUD 587, SERVICIOS PROFESIONALES SALUD 594, SERVICIOS PROFESIONALES SALUD 596, APOYO A LA GESTION SALUD 597, SERVICIOS PROFESIONALES SALUD 598, SERVICIOS PROFESIONALES SALUD 599, SERVICIOS PROFESIONALES SALUD 559, SERVICIOS PROFESIONALES SALUD 578, SERVICIOS PROFESIONALES SALUD 560, SERVICIOS PROFESIONALES SALUD 600, APOYO A LA GESTION SALUD 579, SERVICIOS PROFESIONALES SALUD 615, SERVICIOS PROFESIONALES SALUD 613, SERVICIOS PROFESIONALES SALUD 566, SERVICIOS PROFESIONALES SALUD 592, SERVICIOS PROFESIONALES SALUD 580, SERVICIOS PROFESIONALES SALUD 622, APOYO A LA GESTION SALUD 616, APOYO A LA GESTION SALUD 606, SERVICIOS PROFESIONALES SALUD 620, APOYO A LA GESTION SALUD 614, SERVICIOS PROFESIONALES SALUD 617, SERVICIOS PROFESIONALES SALUD 626, SERVICIOS PROFESIONALES SALUD 593, SERVICIOS PROFESIONALES SALUD 608, SERVICIOS PROFESIONALES SALUD 590, SERVICIOS PROFESIONALES SALUD 581, SERVICIOS PROFESIONALES SALUD 618, APOYO A LA GESTION SALUD 607, SERVICIOS PROFESIONALES SALUD 645, SERVICIOS PROFESIONALES SALUD 664, APOYO A LA GESTION SALUD 644, SERVICIOS PROFESIONALES SALUD 647, SERVICIOS PROFESIONALES SALUD 662, SERVICIOS PROFESIONALES SALUD 652, SERVICIOS PROFESIONALES SALUD 589, SERVICIOS PROFESIONALES SALUD 677, SERVICIOS PROFESIONALES SALUD 681, APOYO A LA GESTION SALUD 656, APOYO A LA GESTION SALUD 665, SERVICIOS PROFESIONALES SALUD 591, SERVICIOS PROFESIONALES SALUD 683, SERVICIOS PROFESIONALES SALUD 686, SERVICIOS PROFESIONALES SALUD 717, SERVICIOS PROFESIONALES SALUD 706, SERVICIOS PROFESIONALES SALUD 684, APOYO A LA GESTION SALUD 726, SERVICIOS PROFESIONALES SALUD 707, SERVICIOS PROFESIONALES SALUD 680, APOYO A LA GESTION SALUD 712, SERVICIOS PROFESIONALES SALUD 696, SERVICIOS PROFESIONALES SALUD 713, SERVICIOS PROFESIONALES SALUD 693, SERVICIOS PROFESIONALES SALUD 687, SERVICIOS PROFESIONALES SALUD 688, SERVICIOS PROFESIONALES SALUD 714, SERVICIOS PROFESIONALES SALUD 725, SERVICIOS PROFESIONALES SALUD 723, SERVICIOS PROFESIONALES SALUD 733, SERVICIOS PROFESIONALES SALUD 727, SERVICIOS PROFESIONALES SALUD 745, CONTRATO INTERADMINISTRATIVO 21, SERVICIOS PROFESIONALES SALUD 731, SERVICIOS PROFESIONALES SALUD 763, SERVICIOS PROFESIONALES SALUD 762, APOYO A LA GESTION SALUD 772, APOYO A LA GESTION SALUD 748, SERVICIOS PROFESIONALES SALUD 757, SERVICIOS PROFESIONALES SALUD 773, SERVICIOS PROFESIONALES SALUD 774, SERVICIOS PROFESIONALES SALUD 775, SERVICIOS PROFESIONALES SALUD 777, SERVICIOS PROFESIONALES SALUD 778, SERVICIOS PROFESIONALES SALUD 767, SERVICIOS PROFESIONALES SALUD 782, SERVICIOS PROFESIONALES SALUD 790, SERVICIOS PROFESIONALES SALUD 793, SERVICIOS PROFESIONALES SALUD 801, SERVICIOS PROFESIONALES SALUD 795, SERVICIOS PROFESIONALES SALUD 802, CONTRATO MINIMA CUANTIA SALUD 16</t>
  </si>
  <si>
    <t>(9044, 20/11/2024) | (9161, 25/11/2024) | (9165, 25/11/2024) | (9204, 25/11/2024) | (9274, 26/11/2024) | (9308, 27/11/2024) | (9315, 27/11/2024) | (9325, 27/11/2024) | (9343, 28/11/2024) | (9344, 28/11/2024) | (9345, 28/11/2024) | (9365, 28/11/2024) | (9401, 28/11/2024) | (9402, 28/11/2024) | (9410, 28/11/2024) | (9412, 28/11/2024) | (9413, 28/11/2024) | (9415, 28/11/2024) | (9509, 29/11/2024) | (9536, 2/12/2024) | (9546, 2/12/2024) | (9581, 2/12/2024) | (9588, 3/12/2024) | (9610, 3/12/2024) | (9619, 3/12/2024) | (9631, 3/12/2024) | (9636, 4/12/2024) | (9661, 4/12/2024) | (9662, 4/12/2024) | (9663, 4/12/2024) | (9669, 4/12/2024) | (9673, 4/12/2024) | (9692, 5/12/2024) | (9708, 5/12/2024) | (9711, 5/12/2024) | (9736, 6/12/2024) | (9777, 6/12/2024) | (9778, 6/12/2024) | (9781, 6/12/2024) | (9796, 9/12/2024) | (9799, 9/12/2024) | (9802, 9/12/2024) | (9813, 9/12/2024) | (9821, 9/12/2024) | (9855, 9/12/2024) | (9858, 9/12/2024) | (9862, 9/12/2024) | (9890, 10/12/2024) | (9897, 10/12/2024) | (9898, 10/12/2024) | (9901, 10/12/2024) | (9906, 10/12/2024) | (9924, 10/12/2024) | (9935, 10/12/2024) | (9991, 10/12/2024) | (9999, 10/12/2024) | (10058, 11/12/2024) | (10067, 11/12/2024) | (10078, 12/12/2024) | (10111, 12/12/2024) | (10136, 13/12/2024) | (10145, 13/12/2024) | (10162, 13/12/2024) | (10192, 13/12/2024) | (10193, 13/12/2024) | (10197, 13/12/2024) | (10236, 16/12/2024) | (10238, 16/12/2024) | (10269, 16/12/2024) | (10277, 16/12/2024) | (10304, 17/12/2024) | (10407, 18/12/2024) | (10520, 19/12/2024) | (10526, 19/12/2024) | (10544, 20/12/2024) | (10552, 20/12/2024) | (10635, 20/12/2024) | (10637, 20/12/2024) | (10638, 20/12/2024) | (10642, 20/12/2024) | (10648, 20/12/2024) | (10655, 20/12/2024) | (10656, 20/12/2024) | (10658, 20/12/2024) | (10660, 20/12/2024) | (10669, 20/12/2024) | (10675, 20/12/2024) | (10681, 20/12/2024) | (10683, 20/12/2024) | (10696, 20/12/2024) | (10705, 20/12/2024) | (10724, 23/12/2024) | (10733, 23/12/2024) | (10736, 23/12/2024) | (10795, 23/12/2024) | (10798, 23/12/2024) | (10808, 23/12/2024) | (10816, 23/12/2024) | (10881, 23/12/2024) | (10882, 23/12/2024) | (10883, 23/12/2024) | (10884, 23/12/2024) | (10885, 23/12/2024) | (10887, 23/12/2024) | (10897, 23/12/2024) | (10903, 23/12/2024) | (10910, 24/12/2024) | (10949, 24/12/2024) | (10969, 24/12/2024) | (10978, 24/12/2024) | (11083, 26/12/2024) | (11086, 26/12/2024) | (11104, 26/12/2024) | (11107, 26/12/2024) | (11134, 26/12/2024) | (11148, 26/12/2024) | (11154, 26/12/2024) | (11160, 26/12/2024) | (11169, 26/12/2024) | (11175, 26/12/2024) | (11176, 26/12/2024) | (11178, 26/12/2024) | (11179, 26/12/2024) | (11191, 26/12/2024) | (11195, 26/12/2024) | (11203, 26/12/2024) | (11209, 26/12/2024) | (11215, 26/12/2024) | (11216, 26/12/2024) | (11228, 27/12/2024) | (11275, 27/12/2024) | (11278, 27/12/2024) | (11279, 27/12/2024) | (11286, 27/12/2024) | (11297, 27/12/2024) | (11310, 27/12/2024) | (11313, 27/12/2024) | (11316, 27/12/2024) | (11317, 27/12/2024) | (11318, 27/12/2024) | (11332, 27/12/2024) | (11376, 28/12/2024) | (11380, 28/12/2024) | (11392, 28/12/2024) | (11405, 28/12/2024) | (11409, 28/12/2024) | (11411, 28/12/2024) | (11412, 28/12/2024) | (11417, 28/12/2024) | (11418, 28/12/2024) | (11428, 28/12/2024) | (11442, 29/12/2024) | (11458, 29/12/2024) | (11521, 30/12/2024) | (11545, 31/12/2024) | (11546, 31/12/2024) | (11547, 31/12/2024) | (11553, 31/12/2024) | (11556, 31/12/2024) | (11557, 31/12/2024) | (11558, 31/12/2024) | (11641, 31/12/2024) | (11642, 31/12/2024) | (11643, 31/12/2024) | (11644, 31/12/2024) | (11645, 31/12/2024) | (11647, 31/12/2024) | (11666, 31/12/2024) | (11671, 31/12/2024) | (11692, 31/12/2024) | (11709, 31/12/2024) | (11716, 31/12/2024) | (11719, 31/12/2024) | (11720, 31/12/2024) | (11723, 31/12/2024) | (11724, 31/12/2024) | (11728, 31/12/2024) | (11729, 31/12/2024) | (11730, 31/12/2024) | (11731, 31/12/2024) | (11732, 31/12/2024) | (11733, 31/12/2024) | (11734, 31/12/2024) | (11738, 31/12/2024) | (11741, 31/12/2024) | (11742, 31/12/2024) | (11743, 31/12/2024) | (11746, 31/12/2024) | (11751, 31/12/2024) | (11753, 31/12/2024) | (11754, 31/12/2024) | (11755, 31/12/2024) | (11756, 31/12/2024) | (11758, 31/12/2024) | (11761, 31/12/2024) | (11765, 31/12/2024) | (11766, 31/12/2024) | (11771, 31/12/2024) | (11775, 31/12/2024) | (11776, 31/12/2024) | (11779, 31/12/2024) | (11788, 31/12/2024) | (11793, 31/12/2024) | (11794, 31/12/2024) | (11800, 31/12/2024) | (11810, 31/12/2024) | (11812, 31/12/2024) | (11820, 31/12/2024) | (11821, 31/12/2024) | (11822, 31/12/2024) | (11829, 31/12/2024) | (11870, 31/12/2024)</t>
  </si>
  <si>
    <t>APOYO A LA GESTION SALUD, SERVICIOS PROFESIONALES SALUD, CONTRATO INTERADMINISTRATIVO, CONTRATO MINIMA CUANTIA SALUD</t>
  </si>
  <si>
    <t>(NRO_CONTRATO: 490 - 17/10/2024 - DOC_CONTRATISTA: 1066182435 - 5726618 - DOS MESES Y DIEZ DIAS - RP: 5642)
(NRO_CONTRATO: 523 - 18/10/2024 - DOC_CONTRATISTA: 64866278 - 4784626 - DOS MESES Y TRECE DIAS - RP: 5592)
(NRO_CONTRATO: 597 - 25/10/2024 - DOC_CONTRATISTA: 92532456 - 5317574 - DOS MESES Y CINCO DIAS - RP: 5824)
(NRO_CONTRATO: 607 - 25/10/2024 - DOC_CONTRATISTA: 64749616 - 4908530 - DOS (2) MESES - RP: 5972)
(NRO_CONTRATO: 614 - 25/10/2024 - DOC_CONTRATISTA: 1103103972 - 4908530 - DOS MESES - RP: 5951)
(NRO_CONTRATO: 616 - 25/10/2024 - DOC_CONTRATISTA: 1100685243 - 4908530 - DOS MESES - RP: 5940)
(NRO_CONTRATO: 606 - 28/10/2024 - DOC_CONTRATISTA: 64930485 - 4908530 - DOS (2) MESES - RP: 5942)
(NRO_CONTRATO: 579 - 25/10/2024 - DOC_CONTRATISTA: 92260688 - 5317574 - DOS MESES (02) Y CINCO (05) DIAS - RP: 5895)
(NRO_CONTRATO: 644 - 29/10/2024 - DOC_CONTRATISTA: 1102842969 - 4908530 - DOS MESES - RP: 6034)
(NRO_CONTRATO: 665 - 30/10/2024 - DOC_CONTRATISTA: 1103122636 - 4908530 - DOS (2) MESES - RP: 6086)
(NRO_CONTRATO: 656 - 31/10/2024 - DOC_CONTRATISTA: 92517457 - 5281482 - DOS (02) MESES - RP: 6084)
(NRO_CONTRATO: 712 - 1/11/2024 - DOC_CONTRATISTA: 92553739 - 4908530 - DOS (2) MESES - RP: 6188)
(NRO_CONTRATO: 726 - 1/11/2024 - DOC_CONTRATISTA: 92526271 - 4908530 - DOS (02) MESES - RP: 6162)
(NRO_CONTRATO: 748 - 20/11/2024 - DOC_CONTRATISTA: 1104407209 - 3272353 - UN (1) MES Y DIEZ (10) DIAS - RP: 6585)
(NRO_CONTRATO: 772 - 22/11/2024 - DOC_CONTRATISTA: 92641875 - 2621713 - UN MES Y DIEZ DIAS - RP: 6584)
(NRO_CONTRATO: 506 - 21/10/2024 - DOC_CONTRATISTA: 1103214066 - 9301593 - DSO MESES Y DIEZ DIAS - RP: 5672)
(NRO_CONTRATO: 507 - 21/10/2024 - DOC_CONTRATISTA: 64556298 - 9301593 - DSO MESES Y DIEZ DIAS - RP: 5687)
(NRO_CONTRATO: 511 - 18/10/2024 - DOC_CONTRATISTA: 1102808380 - 9700232 - DOS MESES Y TRECE DIAS - RP: 5596)
(NRO_CONTRATO: 512 - 18/10/2024 - DOC_CONTRATISTA: 64704190 - 9700232 - DOS MESES Y TRECE DIAS - RP: 5594)
(NRO_CONTRATO: 513 - 18/10/2024 - DOC_CONTRATISTA: 1100402289 - 9700232 - DOS MESES Y TRECE DIAS - RP: 5595)
(NRO_CONTRATO: 519 - 21/10/2024 - DOC_CONTRATISTA: 1102864192 - 9301593 - DOS MESES Y DIEZ DIAS - RP: 5700)
(NRO_CONTRATO: 522 - 18/10/2024 - DOC_CONTRATISTA: 23049333 - 9700232 - DOS MESES Y TRECE DIAS - RP: 5593)
(NRO_CONTRATO: 540 - 22/10/2024 - DOC_CONTRATISTA: 1102803349 - 10927492 - DOS MESES Y DIEZ DIAS - RP: 5702)
(NRO_CONTRATO: 551 - 21/10/2024 - DOC_CONTRATISTA: 64703522 - 9301593 - DOS (2) MESES Y DIEZ (10) DIAS - RP: 5739)
(NRO_CONTRATO: 558 - 22/10/2024 - DOC_CONTRATISTA: 92512442 - 9301593 - DOS (2) MESES Y DIEZ (10) DIAS - RP: 5779)
(NRO_CONTRATO: 559 - 25/10/2024 - DOC_CONTRATISTA: 22896486 - 8637193 - DOS (2) MESES Y CINCO (5) DIAS - RP: 5831)
(NRO_CONTRATO: 560 - 25/10/2024 - DOC_CONTRATISTA: 1102118721 - 8902953 - DOS (2) MESES Y SIETE (7) DIAS - RP: 5833)
(NRO_CONTRATO: 562 - 22/10/2024 - DOC_CONTRATISTA: 64584654 - 9301593 - DOS (2) MESES Y DIEZ (10) DIAS - RP: 5740)
(NRO_CONTRATO: 563 - 23/10/2024 - DOC_CONTRATISTA: 1102815684 - 9035833 - DOS (2) MESES Y OCHO (8) DIAS - RP: 5780)
(NRO_CONTRATO: 564 - 22/10/2024 - DOC_CONTRATISTA: 64579116 - 9168713 - DOS (2) MESES Y DIEZ (10) DIAS - RP: 5767)
(NRO_CONTRATO: 566 - 28/10/2024 - DOC_CONTRATISTA: 18011755 - 7972794 - DOS (2) MESES - RP: 5918)
(NRO_CONTRATO: 572 - 25/10/2024 - DOC_CONTRATISTA: 92528671 - 8637193 - DOS (2) MESES Y CINCO (5) DIAS - RP: 5782)
(NRO_CONTRATO: 578 - 25/10/2024 - DOC_CONTRATISTA: 92525626 - 10146957 - DOS (02) MESES Y CINCO (05) DIAS - RP: 5832)
(NRO_CONTRATO: 580 - 28/10/2024 - DOC_CONTRATISTA: 1102806809 - 9366422 - DOS (02) MESES - RP: 5930)
(NRO_CONTRATO: 581 - 29/10/2024 - DOC_CONTRATISTA: 55305749 - 9891750 - DOS(2) MESES - RP: 5964)
(NRO_CONTRATO: 583 - 24/10/2024 - DOC_CONTRATISTA: 92128811 - 5317574 - DOS MESES Y CINCO DIAS - RP: 5816)
(NRO_CONTRATO: 586 - 24/10/2024 - DOC_CONTRATISTA: 64554116 - 8637193 - DOS MESES Y CINCO DIAS - RP: 5820)
(NRO_CONTRATO: 587 - 24/10/2024 - DOC_CONTRATISTA: 1100395559 - 8637193 - DOS MESES Y CINCO - RP: 5821)
(NRO_CONTRATO: 589 - 31/10/2024 - DOC_CONTRATISTA: 1100306646 - 7972794 - DOS (2) MESES - RP: 6067)
(NRO_CONTRATO: 590 - 29/10/2024 - DOC_CONTRATISTA: 64871129 - 7972794 - DOS (2) MESES - RP: 5962)
(NRO_CONTRATO: 591 - 30/10/2024 - DOC_CONTRATISTA: 1102853785 - 7972794 - DOS (02) MESES - RP: 6088)
(NRO_CONTRATO: 592 - 28/10/2024 - DOC_CONTRATISTA: 92640354 - 8371433 - DOS (2) MESES Y TRES (3) DÍAS - RP: 5925)
(NRO_CONTRATO: 593 - 28/10/2024 - DOC_CONTRATISTA: 1102840147 - 10386337 - DOS (02) MESES Y TRES (3) DIAS - RP: 5959)
(NRO_CONTRATO: 594 - 25/10/2024 - DOC_CONTRATISTA: 1103102443 - 8637193 - DOS MESES Y CINCO DIAS - RP: 5822)
(NRO_CONTRATO: 598 - 25/10/2024 - DOC_CONTRATISTA: 1099964508 - 8637193 - DOS MESES Y CINCO DIAS - RP: 5827)
(NRO_CONTRATO: 599 - 25/10/2024 - DOC_CONTRATISTA: 1102872978 - 8637193 - DOS MESES Y CINCO DIAS - RP: 5829)
(NRO_CONTRATO: 600 - 25/10/2024 - DOC_CONTRATISTA: 1102880829 - 8637193 - DOS (2) MESES Y CINCO (5) DÍAS - RP: 5882)
(NRO_CONTRATO: 608 - 29/10/2024 - DOC_CONTRATISTA: 64563917 - 7972794 - DOS (2) MESES - RP: 5961)
(NRO_CONTRATO: 613 - 25/10/2024 - DOC_CONTRATISTA: 1102872256 - 8637193 - DSO MESES Y CINCO DIAS - RP: 5909)
(NRO_CONTRATO: 615 - 25/10/2024 - DOC_CONTRATISTA: 1063082123 - 8637193 - DOS MESES Y CINCO DIAS - RP: 5899)
(NRO_CONTRATO: 617 - 28/10/2024 - DOC_CONTRATISTA: 1100393699 - 7972794 - DOS MESES - RP: 5952)
(NRO_CONTRATO: 618 - 28/10/2024 - DOC_CONTRATISTA: 64725123 - 7972794 - DOS MESES - RP: 5971)
(NRO_CONTRATO: 620 - 28/10/2024 - DOC_CONTRATISTA: 32781584 - 7972794 - DOS MESES - RP: 5943)
(NRO_CONTRATO: 622 - 28/10/2024 - DOC_CONTRATISTA: 64557410 - 7972794 - DOS (2) MESES - RP: 5936)
(NRO_CONTRATO: 626 - 29/10/2024 - DOC_CONTRATISTA: 78694085 - 7972794 - DOS MESES - RP: 5955)
(NRO_CONTRATO: 645 - 29/10/2024 - DOC_CONTRATISTA: 1101444877 - 7972794 - DOS MESES - RP: 6014)
(NRO_CONTRATO: 647 - 29/10/2024 - DOC_CONTRATISTA: 64552211 - 7972794 - DOS MESES - RP: 6036)
(NRO_CONTRATO: 652 - 31/10/2024 - DOC_CONTRATISTA: 92126149 - 9891750 - DOS (02) MESES - RP: 6048)
(NRO_CONTRATO: 662 - 30/10/2024 - DOC_CONTRATISTA: 1103095512 - 7972794 - DOS MESES - RP: 6042)
(NRO_CONTRATO: 664 - 30/10/2024 - DOC_CONTRATISTA: 23109721 - 7972974 - DOS MESES - RP: 6021)
(NRO_CONTRATO: 677 - 31/10/2024 - DOC_CONTRATISTA: 1102887502 - 7972794 - DOS (2) MESES - RP: 6075)
(NRO_CONTRATO: 680 - 31/10/2024 - DOC_CONTRATISTA: 1104011636 - 7972974 - DOS (2) MESES - RP: 6174)
(NRO_CONTRATO: 681 - 31/10/2024 - DOC_CONTRATISTA: 64576676 - 7972794 - DOS (2) MESES - RP: 6083)
(NRO_CONTRATO: 683 - 31/10/2024 - DOC_CONTRATISTA: 1100544161 - 7972794 - DOS MESES - RP: 6113)
(NRO_CONTRATO: 684 - 31/10/2024 - DOC_CONTRATISTA: 1064978923 - 8429614 - DOS MESES - RP: 6153)
(NRO_CONTRATO: 686 - 31/10/2024 - DOC_CONTRATISTA: 1100550765 - 7972794 - DOS MESES - RP: 6116)
(NRO_CONTRATO: 687 - 5/11/2024 - DOC_CONTRATISTA: 1102823674 - 7308395 - UN MES Y VEINTICINCO - RP: 6244)
(NRO_CONTRATO: 688 - 5/11/2024 - DOC_CONTRATISTA: 1100396768 - 7308395 - UN MES Y QUINCE DIAS - RP: 6257)
(NRO_CONTRATO: 693 - 1/11/2024 - DOC_CONTRATISTA: 64698467 - 7972794 - DOS (2) MESES - RP: 6209)
(NRO_CONTRATO: 696 - 1/11/2024 - DOC_CONTRATISTA: 42207593 - 7972794 - DOS (02) MESES - RP: 6190)
(NRO_CONTRATO: 706 - 1/11/2024 - DOC_CONTRATISTA: 64720914 - 7972794 - DOS MESES - RP: 6147)
(NRO_CONTRATO: 707 - 1/11/2024 - DOC_CONTRATISTA: 1102858193 - 7972794 - DOS MESES - RP: 6165)
(NRO_CONTRATO: 713 - 1/11/2024 - DOC_CONTRATISTA: 1007649603 - 7972794 - DOS (2) MESES - RP: 6208)
(NRO_CONTRATO: 714 - 5/11/2024 - DOC_CONTRATISTA: 64698226 - 7308394 - UN (1) MES Y VEINTICINCO (25) DÍAS - RP: 6268)
(NRO_CONTRATO: 717 - 1/11/2024 - DOC_CONTRATISTA: 1102812512 - 7972794 - DOS (2) MESES - RP: 6137)
(NRO_CONTRATO: 723 - 1/11/2024 - DOC_CONTRATISTA: 64698630 - 9891750 - DOS MESES - RP: 6282)
(NRO_CONTRATO: 725 - 6/11/2024 - DOC_CONTRATISTA: 1102868848 - 7308394 - UN (1) MES Y VEINTICINCO (25) DÍAS - RP: 6269)
(NRO_CONTRATO: 727 - 5/11/2024 - DOC_CONTRATISTA: 64743545 - 7308395 - UN MES Y QUINCE DIAS - RP: 6291)
(NRO_CONTRATO: 733 - 7/11/2024 - DOC_CONTRATISTA: 1100395492 - 7308394 - UN (01) MES Y VEINTICINCO (25) DIAS - RP: 6286)
(NRO_CONTRATO: 745 - 8/11/2024 - DOC_CONTRATISTA: 1015455907 - 7586652 - UN (1) MES Y VEINTICUATRO (24) DIAS - RP: 6354)
(NRO_CONTRATO: 757 - 25/11/2024 - DOC_CONTRATISTA: 64558462 - 4650796 - UN MES Y CINCO DIAS - RP: 6757)
(NRO_CONTRATO: 762 - 19/11/2024 - DOC_CONTRATISTA: 1100625311 - 5315196 - UN MES Y DIEZ DIAS - RP: 6577)
(NRO_CONTRATO: 763 - 18/11/2024 - DOC_CONTRATISTA: 1099965491 - 5315196 - UN MES Y DIEZ DIAS - RP: 6510)
(NRO_CONTRATO: 767 - 25/11/2024 - DOC_CONTRATISTA: 25871845 - 5770187 - UN MES Y CINCO DIAS - RP: 6818)
(NRO_CONTRATO: 773 - 25/11/2024 - DOC_CONTRATISTA: 1065573551 - 4650796 - UN MES Y CINCO DIAS - RP: 6758)
(NRO_CONTRATO: 775 - 26/11/2024 - DOC_CONTRATISTA: 64869412 - 5463746 - UN MES Y CINCO DIAS - RP: 6760)
(NRO_CONTRATO: 777 - 28/11/2024 - DOC_CONTRATISTA: 1046400402 - 3986397 - UN MES - RP: 6805)
(NRO_CONTRATO: 778 - 28/11/2024 - DOC_CONTRATISTA: 34942988 - 3986397 - UN MES - RP: 6807)
(NRO_CONTRATO: 782 - 28/11/2024 - DOC_CONTRATISTA: 1100686800 - 3986397 - UN MES - RP: 6895)
(NRO_CONTRATO: 790 - 2/12/2024 - DOC_CONTRATISTA: 64871975 - 3986397 - UN MES - RP: 7017)
(NRO_CONTRATO: 795 - 5/12/2024 - DOC_CONTRATISTA: 1005568222 - 2657598 - VEINTIOCHO (28) DÍAS - RP: 7071)
(NRO_CONTRATO: 801 - 10/12/2024 - DOC_CONTRATISTA: 1102840383 - 2391838 - VEINTE DIAS - RP: 7065)
(NRO_CONTRATO: 802 - 10/12/2024 - DOC_CONTRATISTA: 1100340028 - 1636176 - VEINTE DIAS - RP: 7072)</t>
  </si>
  <si>
    <t>15074</t>
  </si>
  <si>
    <t xml:space="preserve">Construcción de Soluciones Fotovoltaicas en Microacueductos Rurales en distintos Corregimientos del departamento de   Sucre </t>
  </si>
  <si>
    <t>2024-2026</t>
  </si>
  <si>
    <t>(172, 4/02/2025)</t>
  </si>
  <si>
    <t>(472, 12/02/2025)</t>
  </si>
  <si>
    <t>CONTRATO CONCURSO DE MERITOS 10</t>
  </si>
  <si>
    <t>(NRO_CONTRATO: 10 - 12/02/2025 - DOC_CONTRATISTA: 77010802 - 166889431 - OCHO (8) MESES - RP: 472)</t>
  </si>
  <si>
    <t xml:space="preserve">Fortalecimiento DE LAS COMPETENCIAS DE LA SECRETARÍA DE SALUD EN: DIRECCIÓN DEL SECTOR SALUD, PRESTACIÓN DE SERVICIOS DE SALUD, SALUD PÚBLICA Y ASEGURAMIENTO, EN EL DEPARTAMENTO DE   Sucre </t>
  </si>
  <si>
    <t>(565, 7/05/2025)</t>
  </si>
  <si>
    <t>(2488, 15/05/2025) | (2497, 15/05/2025) | (2498, 15/05/2025) | (2511, 16/05/2025) | (2527, 16/05/2025) | (2528, 16/05/2025) | (2531, 19/05/2025) | (2535, 19/05/2025) | (2548, 19/05/2025) | (2549, 19/05/2025) | (2550, 19/05/2025) | (2557, 20/05/2025) | (2560, 20/05/2025) | (2563, 20/05/2025) | (2564, 20/05/2025) | (2568, 20/05/2025) | (2575, 20/05/2025) | (2580, 20/05/2025) | (2581, 20/05/2025) | (2585, 20/05/2025) | (2586, 20/05/2025) | (2587, 20/05/2025) | (2588, 20/05/2025) | (2589, 20/05/2025) | (2618, 22/05/2025) | (2619, 22/05/2025) | (2620, 22/05/2025) | (2621, 22/05/2025) | (2622, 22/05/2025) | (2625, 22/05/2025) | (2633, 22/05/2025) | (2634, 22/05/2025) | (2635, 22/05/2025) | (2636, 22/05/2025) | (2637, 23/05/2025) | (2638, 22/05/2025) | (2639, 23/05/2025) | (2674, 26/05/2025) | (2675, 26/05/2025) | (2676, 26/05/2025) | (2684, 26/05/2025) | (2685, 26/05/2025) | (2698, 27/05/2025) | (2741, 28/05/2025) | (2742, 28/05/2025) | (2745, 28/05/2025) | (2805, 30/05/2025) | (2811, 30/05/2025) | (2812, 30/05/2025) | (2901, 4/06/2025) | (2902, 4/06/2025) | (2949, 6/06/2025) | (2961, 6/06/2025) | (2967, 9/06/2025) | (2968, 9/06/2025) | (3020, 11/06/2025) | (3028, 11/06/2025) | (3049, 11/06/2025) | (3051, 12/06/2025) | (3143, 18/06/2025) | (3147, 19/06/2025) | (3237, 24/06/2025) | (3472, 2/07/2025) | (3473, 2/07/2025) | (3474, 2/07/2025) | (3526, 4/07/2025) | (3527, 4/07/2025) | (3579, 9/07/2025) | (3582, 9/07/2025) | (3595, 9/07/2025) | (3631, 14/07/2025) | (3634, 14/07/2025) | (3635, 14/07/2025) | (3678, 17/07/2025) | (4017, 31/07/2025) | (4018, 31/07/2025) | (4998, 8/09/2025)</t>
  </si>
  <si>
    <t>SERVICIOS PROFESIONALES SALUD 336, SERVICIOS PROFESIONALES SALUD 343, SERVICIOS PROFESIONALES SALUD 345, APOYO A LA GESTION SALUD 349, SERVICIOS PROFESIONALES SALUD 338, SERVICIOS PROFESIONALES SALUD 340, SERVICIOS PROFESIONALES SALUD 350, SERVICIOS PROFESIONALES SALUD 351, SERVICIOS PROFESIONALES SALUD 356, SERVICIOS PROFESIONALES SALUD 360, SERVICIOS PROFESIONALES SALUD 362, SERVICIOS PROFESIONALES SALUD 363, SERVICIOS PROFESIONALES SALUD 380, SERVICIOS PROFESIONALES SALUD 365, SERVICIOS PROFESIONALES SALUD 366, SERVICIOS PROFESIONALES SALUD 368, SERVICIOS PROFESIONALES SALUD 369, SERVICIOS PROFESIONALES SALUD 370, SERVICIOS PROFESIONALES SALUD 371, SERVICIOS PROFESIONALES SALUD 357, APOYO A LA GESTION SALUD 359, SERVICIOS PROFESIONALES SALUD 377, SERVICIOS PROFESIONALES SALUD 379, SERVICIOS PROFESIONALES SALUD 373, SERVICIOS PROFESIONALES SALUD 364, SERVICIOS PROFESIONALES SALUD 375, SERVICIOS PROFESIONALES SALUD 378, SERVICIOS PROFESIONALES SALUD 381, SERVICIOS PROFESIONALES SALUD 383, SERVICIOS PROFESIONALES SALUD 347, APOYO A LA GESTION SALUD 361, SERVICIOS PROFESIONALES SALUD 374, SERVICIOS PROFESIONALES SALUD 358, SERVICIOS PROFESIONALES SALUD 372, SERVICIOS PROFESIONALES SALUD 385, SERVICIOS PROFESIONALES SALUD 387, SERVICIOS PROFESIONALES SALUD 376, SERVICIOS PROFESIONALES SALUD 386, SERVICIOS PROFESIONALES SALUD 388, SERVICIOS PROFESIONALES SALUD 390, SERVICIOS PROFESIONALES SALUD 389, SERVICIOS PROFESIONALES SALUD 393, SERVICIOS PROFESIONALES SALUD 392, SERVICIOS PROFESIONALES SALUD 394, SERVICIOS PROFESIONALES SALUD 399, SERVICIOS PROFESIONALES SALUD 397, SERVICIOS PROFESIONALES SALUD 396, SERVICIOS PROFESIONALES SALUD 398, APOYO A LA GESTION SALUD 391, SERVICIOS PROFESIONALES SALUD 405, SERVICIOS PROFESIONALES SALUD 404, SERVICIOS PROFESIONALES SALUD 400, SERVICIOS PROFESIONALES SALUD 401, SERVICIOS PROFESIONALES SALUD 413, APOYO A LA GESTION SALUD 403, APOYO A LA GESTION SALUD 417, SERVICIOS PROFESIONALES SALUD 416, SERVICIOS PROFESIONALES SALUD 419, APOYO A LA GESTION SALUD 412, SERVICIOS PROFESIONALES SALUD 424, SERVICIOS PROFESIONALES SALUD 422, SERVICIOS PROFESIONALES SALUD 425, SERVICIOS PROFESIONALES SALUD 429, SERVICIOS PROFESIONALES SALUD 426, SERVICIOS PROFESIONALES SALUD 427, SERVICIOS PROFESIONALES SALUD 428, SERVICIOS PROFESIONALES SALUD 432, SERVICIOS PROFESIONALES SALUD 402, SERVICIOS PROFESIONALES SALUD 430, SERVICIOS PROFESIONALES SALUD 431, SERVICIOS PROFESIONALES SALUD 436, SERVICIOS PROFESIONALES SALUD 438, APOYO A LA GESTION SALUD 437, SERVICIOS PROFESIONALES SALUD 439, SERVICIOS PROFESIONALES SALUD 448, SERVICIOS PROFESIONALES SALUD 445, SERVICIOS PROFESIONALES SALUD 659</t>
  </si>
  <si>
    <t>(4158, 16/06/2025) | (4181, 17/06/2025) | (4206, 17/06/2025) | (4341, 20/06/2025) | (4452, 24/06/2025) | (4458, 24/06/2025) | (4469, 25/06/2025) | (4472, 25/06/2025) | (4512, 25/06/2025) | (4521, 25/06/2025) | (4578, 26/06/2025) | (4611, 26/06/2025) | (4612, 26/06/2025) | (4637, 26/06/2025) | (4639, 26/06/2025) | (4642, 26/06/2025) | (4680, 26/06/2025) | (4682, 23/06/2025) | (4688, 26/06/2025) | (4702, 27/06/2025) | (4704, 27/06/2025) | (4705, 27/06/2025) | (4707, 27/06/2025) | (4713, 27/06/2025) | (4714, 27/06/2025) | (4717, 27/06/2025) | (4726, 27/06/2025) | (4868, 2/07/2025) | (4869, 2/07/2025) | (4879, 3/07/2025) | (4894, 3/07/2025) | (4922, 3/07/2025) | (4931, 3/07/2025) | (4933, 3/07/2025) | (4940, 3/07/2025) | (4979, 4/07/2025) | (4980, 4/07/2025) | (5013, 4/07/2025) | (5039, 4/07/2025) | (5042, 7/07/2025) | (5050, 7/07/2025) | (5056, 7/07/2025) | (5068, 7/07/2025) | (5086, 7/07/2025) | (5156, 9/07/2025) | (5200, 9/07/2025) | (5288, 11/07/2025) | (5304, 14/07/2025) | (5339, 14/07/2025) | (5394, 16/07/2025) | (5426, 16/07/2025) | (5436, 17/07/2025) | (5438, 17/07/2025) | (5488, 18/07/2025) | (5490, 18/07/2025) | (5491, 18/07/2025) | (5503, 18/07/2025) | (5533, 18/07/2025) | (5576, 21/07/2025) | (5579, 21/07/2025) | (5625, 22/07/2025) | (5644, 23/07/2025) | (5657, 23/07/2025) | (5667, 23/07/2025) | (5668, 23/07/2025) | (5675, 23/07/2025) | (5683, 23/07/2025) | (5686, 24/07/2025) | (5696, 24/07/2025) | (5705, 24/07/2025) | (5707, 24/07/2025) | (5713, 24/07/2025) | (5734, 24/07/2025) | (5735, 24/07/2025) | (5738, 25/07/2025) | (5739, 25/07/2025) | (5741, 25/07/2025) | (5742, 25/07/2025) | (5756, 25/07/2025) | (5781, 25/07/2025) | (5796, 25/07/2025) | (5831, 28/07/2025) | (5862, 28/07/2025) | (5923, 30/07/2025) | (5955, 30/07/2025) | (5992, 31/07/2025) | (6006, 31/07/2025) | (6034, 31/07/2025) | (6051, 31/07/2025) | (6062, 1/08/2025) | (6078, 1/08/2025) | (6097, 1/08/2025) | (6098, 1/08/2025) | (6099, 1/08/2025) | (6100, 1/08/2025) | (6101, 1/08/2025) | (6102, 1/08/2025) | (6104, 1/08/2025) | (6156, 4/08/2025) | (6236, 5/08/2025) | (6267, 5/08/2025) | (6271, 5/08/2025) | (6288, 5/08/2025) | (6299, 5/08/2025) | (6361, 8/08/2025) | (6388, 8/08/2025) | (6389, 8/08/2025) | (6400, 11/08/2025) | (6409, 11/08/2025) | (6410, 11/08/2025) | (6465, 12/08/2025) | (6631, 14/08/2025) | (6633, 14/08/2025) | (6686, 15/08/2025) | (6701, 15/08/2025) | (6703, 15/08/2025) | (6729, 19/08/2025) | (6740, 19/08/2025) | (6741, 19/08/2025) | (6747, 19/08/2025) | (6750, 19/08/2025) | (6767, 19/08/2025) | (6770, 19/08/2025) | (6800, 20/08/2025) | (6806, 20/08/2025) | (6814, 20/08/2025) | (6815, 20/08/2025) | (6817, 20/08/2025) | (6870, 20/08/2025) | (6904, 21/08/2025) | (6910, 21/08/2025) | (6913, 21/08/2025) | (6914, 21/08/2025) | (6956, 22/08/2025) | (6969, 22/08/2025) | (6991, 22/08/2025) | (7013, 22/08/2025) | (7019, 22/08/2025) | (7020, 22/08/2025) | (7021, 22/08/2025) | (7041, 25/08/2025) | (7046, 25/08/2025) | (7065, 26/08/2025) | (7095, 27/08/2025) | (7100, 27/08/2025) | (7119, 28/08/2025) | (7129, 28/08/2025) | (7134, 28/08/2025) | (7152, 28/08/2025) | (7153, 28/08/2025) | (7154, 28/08/2025) | (7155, 28/08/2025) | (7156, 28/08/2025) | (7167, 29/08/2025) | (7168, 29/08/2025) | (7175, 29/08/2025) | (7210, 29/08/2025) | (7212, 29/08/2025) | (7279, 1/09/2025) | (7299, 1/09/2025) | (7301, 1/09/2025) | (7347, 2/09/2025) | (7350, 2/09/2025) | (7352, 2/09/2025) | (7354, 2/09/2025) | (7453, 3/09/2025) | (7461, 4/09/2025) | (7465, 4/09/2025) | (7470, 4/09/2025) | (7471, 4/09/2025) | (7528, 8/09/2025) | (7532, 8/09/2025) | (7538, 8/09/2025) | (7539, 8/09/2025) | (7594, 10/09/2025) | (7605, 10/09/2025) | (7646, 12/09/2025) | (7650, 12/09/2025) | (7657, 12/09/2025) | (7659, 12/09/2025) | (7700, 15/09/2025) | (7706, 15/09/2025) | (7709, 15/09/2025) | (7720, 16/09/2025) | (7724, 16/09/2025) | (7726, 16/09/2025) | (7743, 17/09/2025) | (7745, 17/09/2025) | (7780, 17/09/2025) | (7794, 18/09/2025) | (7804, 18/09/2025) | (7809, 19/09/2025) | (7831, 19/09/2025) | (7834, 19/09/2025) | (7837, 19/09/2025) | (7861, 22/09/2025) | (7864, 22/09/2025) | (7893, 22/09/2025) | (7896, 22/09/2025) | (7897, 23/09/2025) | (7903, 23/09/2025) | (7927, 23/09/2025) | (7928, 23/09/2025) | (7943, 24/09/2025) | (7950, 24/09/2025) | (7953, 24/09/2025) | (7959, 24/09/2025) | (7962, 24/09/2025) | (7999, 26/09/2025) | (8000, 26/09/2025) | (8002, 26/09/2025) | (8004, 26/09/2025) | (8006, 26/09/2025) | (8016, 26/09/2025) | (8019, 26/09/2025) | (8025, 26/09/2025) | (8032, 29/09/2025) | (8035, 29/09/2025) | (8045, 29/09/2025) | (8064, 29/09/2025) | (8076, 29/09/2025) | (8089, 29/09/2025) | (8090, 29/09/2025) | (8091, 29/09/2025) | (8125, 30/09/2025) | (8139, 30/09/2025) | (8144, 30/09/2025) | (8149, 30/09/2025) | (8151, 30/09/2025) | (8160, 30/09/2025) | (8164, 30/09/2025) | (8166, 30/09/2025) | (8173, 1/10/2025) | (8252, 2/10/2025) | (8255, 2/10/2025) | (8260, 2/10/2025) | (8272, 2/10/2025) | (8275, 2/10/2025) | (8286, 2/10/2025) | (8341, 6/10/2025) | (8349, 6/10/2025) | (8366, 7/10/2025) | (8369, 7/10/2025) | (8371, 7/10/2025) | (8409, 8/10/2025) | (8418, 9/10/2025) | (8434, 9/10/2025) | (8449, 7/10/2025) | (8467, 30/09/2025) | (8469, 10/10/2025) | (8477, 10/10/2025) | (8478, 10/10/2025) | (8484, 10/10/2025) | (8492, 10/10/2025) | (8505, 14/10/2025) | (8508, 14/10/2025) | (8526, 14/10/2025) | (8557, 15/10/2025) | (8563, 15/10/2025) | (8600, 15/10/2025) | (8630, 16/10/2025) | (8633, 16/10/2025) | (8670, 17/10/2025) | (8671, 17/10/2025) | (8674, 17/10/2025) | (8726, 20/10/2025) | (8738, 21/10/2025) | (8744, 21/10/2025) | (8953, 23/10/2025) | (9010, 25/10/2025) | (9087, 27/10/2025) | (9097, 27/10/2025) | (9185, 29/10/2025) | (9332, 31/10/2025) | (9610, 6/11/2025) | (9614, 6/11/2025) | (9628, 6/11/2025) | (9700, 7/11/2025) | (9914, 12/11/2025) | (9921, 12/11/2025) | (10101, 14/11/2025) | (10191, 18/11/2025) | (10198, 18/11/2025) | (10238, 19/11/2025) | (10278, 20/11/2025) | (10352, 21/11/2025) | (10405, 22/11/2025) | (10421, 22/11/2025) | (10548, 26/11/2025) | (10577, 26/11/2025) | (10595, 26/11/2025) | (10602, 26/11/2025) | (10835, 28/11/2025) | (10949, 2/12/2025) | (11102, 4/12/2025) | (11228, 9/12/2025) | (11256, 9/12/2025) | (11350, 10/12/2025) | (11855, 19/12/2025) | (12953, 31/12/2025) | (13066, 31/12/2025) | (13108, 31/12/2025) | (13165, 31/12/2025) | (13166, 31/12/2025)</t>
  </si>
  <si>
    <t>(NRO_CONTRATO: 349 - 15/05/2025 - DOC_CONTRATISTA: 1102839542 - 10562964 - CUATRO (4) MESES - RP: 2511)
(NRO_CONTRATO: 359 - 19/05/2025 - DOC_CONTRATISTA: 64542773 - 11412660 - CUATRO (04) MESES - RP: 2586)
(NRO_CONTRATO: 361 - 19/05/2025 - DOC_CONTRATISTA: 1100686147 - 11412660 - CUATRO (04) MESES - RP: 2633)
(NRO_CONTRATO: 391 - 26/05/2025 - DOC_CONTRATISTA: 64550095 - 10562964 - CUATRO (04) MESES - RP: 2812)
(NRO_CONTRATO: 403 - 2/06/2025 - DOC_CONTRATISTA: 92520381 - 10562964 - CUATRO (04) MESES - RP: 2968)
(NRO_CONTRATO: 412 - 2/06/2025 - DOC_CONTRATISTA: 1102831692 - 10562964 - CUATRO (04) MESES - RP: 3051)
(NRO_CONTRATO: 336 - 13/05/2025 - DOC_CONTRATISTA: 1100689698 - 18877076 - CUATRO (4) MESES - RP: 2488)
(NRO_CONTRATO: 338 - 14/05/2025 - DOC_CONTRATISTA: 92640709 - 18877076 - CUATRO (4) MESES - RP: 2527)
(NRO_CONTRATO: 340 - 13/05/2025 - DOC_CONTRATISTA: 1102856246 - 21657116 - CUATRO (4) MESES - RP: 2528)
(NRO_CONTRATO: 343 - 14/05/2025 - DOC_CONTRATISTA: 10777059 - 16859228 - CUATRO (04) MESES - RP: 2497)
(NRO_CONTRATO: 345 - 15/05/2025 - DOC_CONTRATISTA: 22977406 - 18732844 - CUATRO (04) MESES - RP: 2498)
(NRO_CONTRATO: 347 - 19/05/2025 - DOC_CONTRATISTA: 18857683 - 19783500 - CUATRO (04) MESES - RP: 2625)
(NRO_CONTRATO: 350 - 16/05/2025 - DOC_CONTRATISTA: 1100400938 - 13923856 - CUATRO (04) MENSUALIDADES VENCIDAS - RP: 2531)
(NRO_CONTRATO: 351 - 19/05/2025 - DOC_CONTRATISTA: 1102827460 - 12365452 - CUATRO (04) MESES - RP: 2535)
(NRO_CONTRATO: 356 - 19/05/2025 - DOC_CONTRATISTA: 3856236 - 15945588 - CUATRO (04) MESES - RP: 2548)
(NRO_CONTRATO: 357 - 19/05/2025 - DOC_CONTRATISTA: 1100399202 - 13048056 - CUATRO (04) MESES - RP: 2585)
(NRO_CONTRATO: 358 - 19/05/2025 - DOC_CONTRATISTA: 1104425683 - 15945588 - CUATRO (04) MESES - RP: 2635)
(NRO_CONTRATO: 360 - 19/05/2025 - DOC_CONTRATISTA: 1100694320 - 13048056 - CUATRO (04) MESES - RP: 2549)
(NRO_CONTRATO: 362 - 19/05/2025 - DOC_CONTRATISTA: 64700580 - 15945588 - CUATRO (04) MESES - RP: 2550)
(NRO_CONTRATO: 363 - 19/05/2025 - DOC_CONTRATISTA: 1102578967 - 12365452 - CUATRO (4) MESES - RP: 2557)
(NRO_CONTRATO: 364 - 20/05/2025 - DOC_CONTRATISTA: 1100542826 - 15945588 - CUATRO (04) MESES - RP: 2618)
(NRO_CONTRATO: 365 - 20/05/2025 - DOC_CONTRATISTA: 64553020 - 15945588 - CUATRO (4) MESES - RP: 2563)
(NRO_CONTRATO: 366 - 19/05/2025 - DOC_CONTRATISTA: 64930459 - 16859228 - CUATRO (04) MESES - RP: 2564)
(NRO_CONTRATO: 368 - 20/05/2025 - DOC_CONTRATISTA: 92533011 - 13923856 - CUATRO (04) MENSUALIDADES - RP: 2568)
(NRO_CONTRATO: 369 - 20/05/2025 - DOC_CONTRATISTA: 64572739 - 15945588 - CUATRO (04) MESES - RP: 2575)
(NRO_CONTRATO: 370 - 20/05/2025 - DOC_CONTRATISTA: 50885808 - 15945588 - CUATRO (04) MESES - RP: 2580)
(NRO_CONTRATO: 371 - 20/05/2025 - DOC_CONTRATISTA: 52693750 - 15945588 - CUATRO (04) MESES - RP: 2581)
(NRO_CONTRATO: 372 - 20/05/2025 - DOC_CONTRATISTA: 1102870366 - 15945588 - CUATRO (04) MESES - RP: 2636)
(NRO_CONTRATO: 373 - 20/05/2025 - DOC_CONTRATISTA: 1103741024 - 15945588 - CUATRO (04) MESES - RP: 2589)
(NRO_CONTRATO: 374 - 20/05/2025 - DOC_CONTRATISTA: 73078608 - 18732844 - CUATRO (04) MESES - RP: 2634)
(NRO_CONTRATO: 375 - 20/05/2025 - DOC_CONTRATISTA: 1102811171 - 15945588 - CUATRO (04) MESES - RP: 2619)
(NRO_CONTRATO: 376 - 20/05/2025 - DOC_CONTRATISTA: 64578451 - 15945588 - CUATRO (04) MESES - RP: 2639)
(NRO_CONTRATO: 377 - 20/05/2025 - DOC_CONTRATISTA: 78696319 - 16859228 - CUATRO (04) MESES - RP: 2587)
(NRO_CONTRATO: 378 - 21/05/2025 - DOC_CONTRATISTA: 1104427412 - 16859228 - CUATRO (04) MESES - RP: 2620)
(NRO_CONTRATO: 379 - 20/05/2025 - DOC_CONTRATISTA: 92255947 - 18732844 - CUATRO (04) MESES - RP: 2588)
(NRO_CONTRATO: 380 - 19/05/2025 - DOC_CONTRATISTA: 36752021 - 15945588 - CUATRO (04) MESES - RP: 2560)
(NRO_CONTRATO: 381 - 21/05/2025 - DOC_CONTRATISTA: 73107516 - 19783500 - CUATRO (04) MESES - RP: 2621)
(NRO_CONTRATO: 383 - 21/05/2025 - DOC_CONTRATISTA: 92531128 - 12365452 - CUATRO (04) MESES - RP: 2622)
(NRO_CONTRATO: 385 - 21/05/2025 - DOC_CONTRATISTA: 1104380651 - 12365452 - CUATRO (04) MESES - RP: 2637)
(NRO_CONTRATO: 386 - 22/05/2025 - DOC_CONTRATISTA: 1047379625 - 16859228 - CUATRO (04) MESES - RP: 2674)
(NRO_CONTRATO: 387 - 21/05/2025 - DOC_CONTRATISTA: 1100686342 - 15945588 - CUATRO (04) MESES - RP: 2638)
(NRO_CONTRATO: 388 - 22/05/2025 - DOC_CONTRATISTA: 64725288 - 13923856 - CUATRO (04) MESES - RP: 2675)
(NRO_CONTRATO: 389 - 22/05/2025 - DOC_CONTRATISTA: 1102873926 - 18877076 - CUATRO (04) MESES - RP: 2684)
(NRO_CONTRATO: 390 - 23/05/2025 - DOC_CONTRATISTA: 1102803853 - 13923856 - CUATRO (04) MESES - RP: 2676)
(NRO_CONTRATO: 392 - 23/05/2025 - DOC_CONTRATISTA: 1102828234 - 12365452 - CUATRO (04) MESES - RP: 2698)
(NRO_CONTRATO: 393 - 26/05/2025 - DOC_CONTRATISTA: 1102575681 - 12365452 - CUATRO (04) MESES - RP: 2685)
(NRO_CONTRATO: 394 - 26/05/2025 - DOC_CONTRATISTA: 92641555 - 13048056 - CUATRO (04) MESES - RP: 2741)
(NRO_CONTRATO: 396 - 26/05/2025 - DOC_CONTRATISTA: 1102883565 - 15945588 - CUATRO (04) MESES - RP: 2805)
(NRO_CONTRATO: 397 - 26/05/2025 - DOC_CONTRATISTA: 92640956 - 13923856 - CUATRO (04) MESES - RP: 2745)
(NRO_CONTRATO: 398 - 23/05/2025 - DOC_CONTRATISTA: 23176161 - 13923856 - CUATRO (04) MESES - RP: 2811)
(NRO_CONTRATO: 399 - 26/05/2025 - DOC_CONTRATISTA: 1100693807 - 15945588 - CUATRO (04) MESES - RP: 2742)
(NRO_CONTRATO: 400 - 30/05/2025 - DOC_CONTRATISTA: 73165565 - 19783500 - CUATRO (04) MESES - RP: 2949)
(NRO_CONTRATO: 401 - 2/06/2025 - DOC_CONTRATISTA: 1104382813 - 15945588 - CUATRO (04) MESES - RP: 2961)
(NRO_CONTRATO: 402 - 2/06/2025 - DOC_CONTRATISTA: 92559674 - 15945588 - CUATRO (04) MESES - RP: 3579)
(NRO_CONTRATO: 404 - 30/05/2025 - DOC_CONTRATISTA: 1140892682 - 13923856 - CUATRO (04) MESES - RP: 2902)
(NRO_CONTRATO: 405 - 3/06/2025 - DOC_CONTRATISTA: 73579352 - 15945588 - CUATRO (04) MESES - RP: 2901)
(NRO_CONTRATO: 413 - 3/06/2025 - DOC_CONTRATISTA: 1100010242 - 13923856 - CUATRO (04) MESES - RP: 2967)
(NRO_CONTRATO: 419 - 11/06/2025 - DOC_CONTRATISTA: 1102845294 - 12365452 - CUATRO (4) MESES - RP: 3049)
(NRO_CONTRATO: 422 - 16/06/2025 - DOC_CONTRATISTA: 64871694 - 13923856 - CUATRO (4) MESES - RP: 3147)
(NRO_CONTRATO: 424 - 16/06/2025 - DOC_CONTRATISTA: 1100396843 - 13923856 - CUATRO (4) MESES - RP: 3143)
(NRO_CONTRATO: 425 - 21/06/2025 - DOC_CONTRATISTA: 1102822407 - 13923856 - CUATRO (4) MESES - RP: 3237)
(NRO_CONTRATO: 426 - 2/07/2025 - DOC_CONTRATISTA: 1102865665 - 13923856 - CUATRO (4) MESES - RP: 3473)
(NRO_CONTRATO: 427 - 2/07/2025 - DOC_CONTRATISTA: 72344770 - 15945588 - CUATRO (4) MESES - RP: 3474)
(NRO_CONTRATO: 428 - 2/07/2025 - DOC_CONTRATISTA: 45480028 - 13923856 - CUATRO (4) MESES - RP: 3526)
(NRO_CONTRATO: 429 - 2/07/2025 - DOC_CONTRATISTA: 1102884373 - 15945588 - CUATRO (4) MESES - RP: 3472)
(NRO_CONTRATO: 430 - 2/07/2025 - DOC_CONTRATISTA: 1102880720 - 15945588 - CUATRO (4) MESES - RP: 3582)
(NRO_CONTRATO: 431 - 8/07/2025 - DOC_CONTRATISTA: 1104384397 - 13923856 - CUATRO (4) MESES - RP: 3595)
(NRO_CONTRATO: 432 - 2/07/2025 - DOC_CONTRATISTA: 64702564 - 12365452 - CUATRO (4) MESES - RP: 3527)
(NRO_CONTRATO: 436 - 10/07/2025 - DOC_CONTRATISTA: 1102860026 - 11161911 - DOS MESES Y 24 DÍAS - RP: 3631)
(NRO_CONTRATO: 438 - 11/07/2025 - DOC_CONTRATISTA: 92098191 - 15945588 - cuatro (4) meses - RP: 3634)
(NRO_CONTRATO: 439 - 15/07/2025 - DOC_CONTRATISTA: 1102233372 - 12365452 - CUATRO (4) MESES - RP: 3678)
(NRO_CONTRATO: 445 - 29/07/2025 - DOC_CONTRATISTA: 64585203 - 15945588 - CUATRO (4) MESES - RP: 4018)
(NRO_CONTRATO: 448 - 31/07/2025 - DOC_CONTRATISTA: 1100693798 - 12365452 - CUATRO (4) MESES - RP: 4017)
(NRO_CONTRATO: 659 - 5/09/2025 - DOC_CONTRATISTA: 1102885137 - 17952309 - TRES (3) MESES Y VEINTICINCO (25) DIAS - RP: 4998)</t>
  </si>
  <si>
    <t xml:space="preserve">Fortalecimiento A LA PROMOCION DE PRODUCTORES AGROPECUARIOS EN EL MARCO DE LA MUESTRA GASTRONOMICA AGROINDUSTRIAL COMERCIAL Y ARTESANAL Y 44 EXPOSICION EQUINA GRADO A A REALIZARSE EN EL DEPARTAMENTO DE  Sucre </t>
  </si>
  <si>
    <t>(1160, 21/08/2024)</t>
  </si>
  <si>
    <t>(4347, 23/08/2024)</t>
  </si>
  <si>
    <t>CONVENIO ASOCIACION 21</t>
  </si>
  <si>
    <t>(7211, 30/09/2024)</t>
  </si>
  <si>
    <t>(NRO_CONTRATO: 21 - 23/08/2024 - DOC_CONTRATISTA: 823002567 - 149998800 - SIETE (7) DIAS - RP: 4347)</t>
  </si>
  <si>
    <t xml:space="preserve">Fortalecimiento del Fondo Rotatorio de Estupefacientes del departamento de  Sucre </t>
  </si>
  <si>
    <t>(623, 23/05/2025)</t>
  </si>
  <si>
    <t>(2960, 6/06/2025) | (2963, 6/06/2025) | (3050, 11/06/2025) | (3139, 18/06/2025) | (4043, 1/08/2025)</t>
  </si>
  <si>
    <t>SERVICIOS PROFESIONALES SALUD 414, SERVICIOS PROFESIONALES SALUD 415, APOYO A LA GESTION SALUD 418, APOYO A LA GESTION SALUD 423, APOYO A LA GESTION SALUD 449</t>
  </si>
  <si>
    <t>(5532, 18/07/2025) | (5754, 25/07/2025) | (6190, 4/08/2025) | (6339, 6/08/2025) | (6681, 15/08/2025) | (6973, 22/08/2025) | (7011, 22/08/2025) | (7599, 10/09/2025) | (7606, 10/09/2025) | (7622, 10/09/2025) | (7731, 17/09/2025) | (8059, 29/09/2025) | (8345, 6/10/2025) | (8433, 9/10/2025) | (8500, 10/10/2025) | (8950, 23/10/2025) | (9011, 25/10/2025) | (9014, 25/10/2025) | (9713, 7/11/2025) | (9804, 10/11/2025) | (10200, 19/11/2025) | (10379, 21/11/2025) | (11012, 3/12/2025) | (11405, 11/12/2025) | (12824, 30/12/2025)</t>
  </si>
  <si>
    <t>(NRO_CONTRATO: 418 - 11/06/2025 - DOC_CONTRATISTA: 42271103 - 12271325 - CINCO (5) MESES - RP: 3050)
(NRO_CONTRATO: 423 - 15/06/2025 - DOC_CONTRATISTA: 64742369 - 12271325 - CINCO (5) MESES - RP: 3139)
(NRO_CONTRATO: 449 - 1/08/2025 - DOC_CONTRATISTA: 64871064 - 9999425 - CINCO (5) MESES - RP: 4043)
(NRO_CONTRATO: 414 - 30/05/2025 - DOC_CONTRATISTA: 1099962185 - 17938786 - CUATRO (04) MESES Y QUINCE (15) DIAS - RP: 2960)
(NRO_CONTRATO: 415 - 3/06/2025 - DOC_CONTRATISTA: 1100628456 - 19931985 - CINCO (05) MESES - RP: 2963)</t>
  </si>
  <si>
    <t xml:space="preserve">Desarrollo de acciones complementarias de gestión en salud pública para el fortalecimiento institucional, sectorial y comunitario vigencia 2025 en el departamento de  Sucre </t>
  </si>
  <si>
    <t>(729, 20/06/2025)
(730, 20/06/2025)
(731, 20/06/2025)
(732, 20/06/2025)
(733, 20/06/2025)</t>
  </si>
  <si>
    <t>(3524, 4/07/2025) | (3594, 9/07/2025) | (3680, 17/07/2025) | (3681, 17/07/2025) | (3683, 17/07/2025) | (3684, 17/07/2025) | (4034, 31/07/2025) | (4044, 1/08/2025) | (4402, 15/08/2025) | (4777, 1/09/2025) | (5459, 22/09/2025) | (5526, 23/09/2025) | (5946, 2/10/2025) | (6534, 31/10/2025) | (6772, 11/11/2025)</t>
  </si>
  <si>
    <t>SERVICIOS PROFESIONALES SALUD 434, SERVICIOS PROFESIONALES SALUD 435, SERVICIOS PROFESIONALES SALUD 443, SERVICIOS PROFESIONALES SALUD 442, APOYO A LA GESTION SALUD 441, APOYO A LA GESTION SALUD 440, SERVICIOS PROFESIONALES SALUD 447, SERVICIOS PROFESIONALES SALUD 446, SERVICIOS PROFESIONALES SALUD 452, CONTRATO INTERADM SALUD 20, SERVICIOS PROFESIONALES SALUD 679, SERVICIOS PROFESIONALES SALUD 681, APOYO A LA GESTION SALUD 811, SERVICIOS PROFESIONALES SALUD 879, SERVICIOS PROFESIONALES SALUD 882</t>
  </si>
  <si>
    <t>(6292, 5/08/2025) | (6838, 20/08/2025) | (7037, 25/08/2025) | (7186, 29/08/2025) | (7540, 8/09/2025) | (7586, 10/09/2025) | (7717, 16/09/2025) | (8072, 29/09/2025) | (8355, 6/10/2025) | (8375, 7/10/2025) | (8415, 8/10/2025) | (8501, 10/10/2025) | (8599, 15/10/2025) | (8945, 23/10/2025) | (9035, 25/10/2025) | (9064, 25/10/2025) | (9116, 27/10/2025) | (9163, 29/10/2025) | (9755, 7/11/2025) | (9788, 10/11/2025) | (9796, 10/11/2025) | (9851, 11/11/2025) | (9913, 12/11/2025) | (10526, 25/11/2025) | (10845, 29/11/2025) | (10848, 29/11/2025) | (11210, 9/12/2025) | (11252, 9/12/2025) | (11253, 9/12/2025) | (11359, 10/12/2025) | (11397, 11/12/2025) | (11495, 15/12/2025) | (11741, 18/12/2025) | (11748, 18/12/2025) | (11872, 19/12/2025) | (12512, 26/12/2025) | (12521, 26/12/2025) | (12598, 29/12/2025) | (12647, 29/12/2025) | (12648, 29/12/2025) | (12766, 30/12/2025) | (12826, 30/12/2025) | (13076, 31/12/2025) | (13105, 31/12/2025) | (13158, 31/12/2025)</t>
  </si>
  <si>
    <t>SERVICIOS PROFESIONALES SALUD, APOYO A LA GESTION SALUD, CONTRATO INTERADM SALUD</t>
  </si>
  <si>
    <t>(NRO_CONTRATO: 440 - 15/07/2025 - DOC_CONTRATISTA: 1126243527 - 9817060 - CUATRO (4) MESES - RP: 3684)
(NRO_CONTRATO: 811 - 2/10/2025 - DOC_CONTRATISTA: 18762642 - 5898855 - TRES (3) MESES - RP: 5946)
(NRO_CONTRATO: 20 - 28/08/2025 - DOC_CONTRATISTA: 892280033 - 403000000 - dos (2) meses - RP: 4777)
(NRO_CONTRATO: 434 - 4/07/2025 - DOC_CONTRATISTA: 64585774 - 19931985 - CINCO (5) MESES - RP: 3524)
(NRO_CONTRATO: 442 - 15/07/2025 - DOC_CONTRATISTA: 1102870708 - 19931985 - CINCO (5) MESES - RP: 3681)
(NRO_CONTRATO: 443 - 16/07/2025 - DOC_CONTRATISTA: 72302654 - 24729375 - CINCO (5) MESES - RP: 3680)
(NRO_CONTRATO: 446 - 31/07/2025 - DOC_CONTRATISTA: 64556830 - 19931985 - CINCO (5) MESES - RP: 4044)
(NRO_CONTRATO: 447 - 31/07/2025 - DOC_CONTRATISTA: 30856049 - 19931985 - CINCO (5) MESES - RP: 4034)
(NRO_CONTRATO: 452 - 11/08/2025 - DOC_CONTRATISTA: 64703515 - 17939787 - (04) CUATRO MESES Y (20) VEINTE DÍAS - RP: 4402)
(NRO_CONTRATO: 679 - 22/09/2025 - DOC_CONTRATISTA: 1100547305 - 13287990 - TRES (03) Y DIEZ (10) DIAS - RP: 5459)
(NRO_CONTRATO: 681 - 18/09/2025 - DOC_CONTRATISTA: 1102868280 - 13287990 - TRES (3) MESES Y DIEZ (10) DÍAS - RP: 5526)
(NRO_CONTRATO: 879 - 31/10/2025 - DOC_CONTRATISTA: 1005524740 - 7972794 - DOS MESES - RP: 6534)
(NRO_CONTRATO: 882 - 31/10/2025 - DOC_CONTRATISTA: 88032102 - 7972794 - DOS (02) MESES - RP: 6772)</t>
  </si>
  <si>
    <t xml:space="preserve">Implementación DE UNA ESTRATEGIA DE CULTURA VIAL Y NORMAS DE TRANSITO A LOS ESTUDIANTES DE GRADO MEDIA SUPEROR EN DIFERENTES INSTITUCIONES EDUCATIVAS EN EL DEPARTAMENTO DE  Sucre </t>
  </si>
  <si>
    <t>(1297, 20/09/2024)</t>
  </si>
  <si>
    <t>(5876, 28/10/2024)</t>
  </si>
  <si>
    <t>CONTRATO MENOR CUANTIA 14</t>
  </si>
  <si>
    <t>(10606, 20/12/2024)</t>
  </si>
  <si>
    <t>(NRO_CONTRATO: 14 - 28/10/2024 - DOC_CONTRATISTA: 901883530 - 363569000 - UN MES - RP: 5876)</t>
  </si>
  <si>
    <t xml:space="preserve">Apoyo A LA SECRETARÍA DE HACIENDA DEPARTAMENTAL PARA EL CONTROL DEL CONTRABANDO Y LA EVASIÓN FISCAL DE LOS IMPUESTOS AL CONSUMO DE LICORES CERVEZAS Y CIGARRILLOS VIGENCIA 2024 EN EL DEPARTAMENTO DE  Sucre </t>
  </si>
  <si>
    <t>(1411, 16/10/2024)</t>
  </si>
  <si>
    <t>(5786, 25/10/2024) | (5791, 25/10/2024) | (5794, 25/10/2024) | (5815, 25/10/2024) | (5817, 25/10/2024) | (5875, 28/10/2024) | (5976, 30/10/2024) | (6049, 31/10/2024) | (6051, 31/10/2024) | (6052, 31/10/2024) | (6053, 31/10/2024) | (6055, 31/10/2024) | (6056, 31/10/2024) | (6058, 31/10/2024) | (6060, 31/10/2024) | (6061, 31/10/2024) | (6062, 31/10/2024) | (6064, 31/10/2024) | (6065, 31/10/2024) | (6066, 31/10/2024) | (6427, 18/11/2024) | (6559, 22/11/2024) | (6791, 29/11/2024) | (6799, 2/12/2024) | (6837, 3/12/2024) | (6864, 4/12/2024) | (6866, 4/12/2024) | (6867, 4/12/2024) | (6868, 4/12/2024) | (6870, 4/12/2024) | (6871, 4/12/2024) | (6872, 4/12/2024) | (6873, 4/12/2024) | (6874, 4/12/2024) | (6875, 4/12/2024) | (6876, 4/12/2024) | (6877, 4/12/2024) | (6878, 4/12/2024) | (6879, 4/12/2024) | (6901, 6/12/2024) | (7276, 23/12/2024)</t>
  </si>
  <si>
    <t>CONTRATO DE PRESTACION PROF 851, CONTRATO DE APOYO A LA GESTION 847, CONTRATO DE PRESTACION PROF 848, CONTRATO DE PRESTACION PROF 856, CONTRATO DE PRESTACION PROF 855, CONTRATO DE PRESTACION PROF 852, CONTRATO DE PRESTACION PROF 846, ORDEN PAGO, CONTRATO DE PRESTACION PROF 946, CONTRATO DE APOYO A LA GESTION 979, CONTRATO DE PRESTACION PROF 978, CONTRATO DE APOYO A LA GESTION 957, ADICION SEL. ABRE. MENOR CUANT, CONTRATO DE PRESTACION PROF 1063</t>
  </si>
  <si>
    <t>(8443, 1/11/2024) | (8448, 1/11/2024) | (8452, 1/11/2024) | (8453, 1/11/2024) | (8454, 1/11/2024) | (8455, 1/11/2024) | (8456, 1/11/2024) | (8458, 1/11/2024) | (8459, 1/11/2024) | (8460, 1/11/2024) | (8461, 1/11/2024) | (8632, 6/11/2024) | (8725, 8/11/2024) | (8997, 19/11/2024) | (9703, 5/12/2024) | (9707, 5/12/2024) | (9710, 5/12/2024) | (9744, 6/12/2024) | (9745, 6/12/2024) | (9746, 6/12/2024) | (9747, 6/12/2024) | (9748, 6/12/2024) | (9749, 6/12/2024) | (9750, 6/12/2024) | (9751, 6/12/2024) | (9753, 6/12/2024) | (9754, 6/12/2024) | (9755, 6/12/2024) | (9757, 6/12/2024) | (9758, 6/12/2024) | (9760, 6/12/2024) | (9808, 9/12/2024) | (10016, 11/12/2024) | (10184, 13/12/2024) | (10261, 16/12/2024) | (10430, 18/12/2024) | (10432, 18/12/2024) | (10434, 18/12/2024) | (10437, 18/12/2024) | (10448, 18/12/2024) | (10467, 19/12/2024) | (11075, 26/12/2024) | (11082, 26/12/2024) | (11092, 26/12/2024) | (11119, 26/12/2024) | (11211, 26/12/2024) | (11231, 27/12/2024) | (11282, 27/12/2024) | (11323, 27/12/2024)</t>
  </si>
  <si>
    <t>ORDEN PAGO, CONTRATO DE APOYO A LA GESTION, CONTRATO DE PRESTACION PROF</t>
  </si>
  <si>
    <t>(NRO_CONTRATO: 847 - 23/10/2024 - DOC_CONTRATISTA: 1102830980 - 6766667 - HASTA 31 DE DICIEMBRE DE 2024 - RP: 5791)
(NRO_CONTRATO: 957 - 21/11/2024 - DOC_CONTRATISTA: 73143716 - 4350000 - HASTA 31 DE DICIEMBRE DE 2024 - RP: 6837)
(NRO_CONTRATO: 979 - 28/11/2024 - DOC_CONTRATISTA: 18880599 - 2900000 - UN MES - RP: 6791)
(NRO_CONTRATO: 848 - 23/10/2024 - DOC_CONTRATISTA: 92540698 - 8633333 - HASTA 31 DE DICIEMBRE DE 2024 - RP: 5794)
(NRO_CONTRATO: 851 - 23/10/2024 - DOC_CONTRATISTA: 92548447 - 8633333 - HASTA 31 DE DICIEMBRE DE 2024 - RP: 5786)
(NRO_CONTRATO: 856 - 25/10/2024 - DOC_CONTRATISTA: 1007418685 - 8633333 - SESENTA Y CINCO DIAS - RP: 5815)
(NRO_CONTRATO: 855 - 25/10/2024 - DOC_CONTRATISTA: 1102881817 - 8633333 - SESENTA Y CINCO DIAS - RP: 5817)
(NRO_CONTRATO: 852 - 25/10/2024 - DOC_CONTRATISTA: 1101817319 - 8633333 - SESENTA Y CINCO DIAS - RP: 5875)
(NRO_CONTRATO: 846 - 28/10/2024 - DOC_CONTRATISTA: 9040900 - 10400000 - DOS MESES - RP: 5976)
(NRO_CONTRATO: 946 - 20/11/2024 - DOC_CONTRATISTA: 1101816818 - 5550080 - UN MES Y DIEZ DIAS - RP: 6559)
(NRO_CONTRATO: 978 - 28/11/2024 - DOC_CONTRATISTA: 84080778 - 3700000 - UN MES - RP: 6799)
(NRO_CONTRATO: 1063 - 19/12/2024 - DOC_CONTRATISTA: 1103123145 - 1233333 - TRECE DIAS - RP: 7276)</t>
  </si>
  <si>
    <t>(7014, 11/12/2024) | (7276, 23/12/2024)</t>
  </si>
  <si>
    <t>ORDEN DE COMPRA, CONTRATO DE PRESTACION PROF 1063</t>
  </si>
  <si>
    <t>(NRO_CONTRATO: 1063 - 19/12/2024 - DOC_CONTRATISTA: 1103123145 - 1233333 - TRECE DIAS - RP: 7276)</t>
  </si>
  <si>
    <t>14028</t>
  </si>
  <si>
    <t>(6948, 9/12/2024) | (7276, 23/12/2024)</t>
  </si>
  <si>
    <t>CONTRAO MINIMA CUANTIA, CONTRATO DE PRESTACION PROF 1063</t>
  </si>
  <si>
    <t>(7096, 16/12/2024) | (7276, 23/12/2024)</t>
  </si>
  <si>
    <t>(7162, 18/12/2024) | (7276, 23/12/2024)</t>
  </si>
  <si>
    <t>ORDEN PAGO, CONTRATO DE PRESTACION PROF 1063</t>
  </si>
  <si>
    <t>(10503, 19/12/2024)</t>
  </si>
  <si>
    <t xml:space="preserve">Aportes PARA LA PARTICIPACIÓN EN LA COP16 MEDIANTE EL DESARROLLO DE POLÍTICAS Y ESTRATEGIAS EMPRESARIALES Y COMERCIALES COMO MECANISMO DE PROMOCIÓN TURÍSTICA Y CULTURA DEL DEPARTAMENTO DE   Sucre </t>
  </si>
  <si>
    <t>(1409, 16/10/2024)</t>
  </si>
  <si>
    <t>(5591, 18/10/2024) | (5878, 28/10/2024)</t>
  </si>
  <si>
    <t>CONVENIO INTERAD 24, ORDEN PAGO</t>
  </si>
  <si>
    <t>(8152, 25/10/2024) | (10742, 28/10/2024)</t>
  </si>
  <si>
    <t>CONVENIO INTERAD, ORDEN PAGO</t>
  </si>
  <si>
    <t>(NRO_CONTRATO: 24 - 18/10/2024 - DOC_CONTRATISTA: 800225219 - 432223608 - UN MES - RP: 5591)</t>
  </si>
  <si>
    <t>123</t>
  </si>
  <si>
    <t>1.2.3.3.03 - APORTES NACION MINISTERIO DE LAS TIC</t>
  </si>
  <si>
    <t xml:space="preserve">Fortalecimiento de la infraestructura tecnológica y dinamización de la implementación de la política de Gobierno digital a través del habilitador de arquitectura empresarial en el departamento de  Sucre </t>
  </si>
  <si>
    <t>(1331, 26/09/2024)</t>
  </si>
  <si>
    <t>(5564, 17/10/2024)</t>
  </si>
  <si>
    <t>CONVENIO INTERAD 23</t>
  </si>
  <si>
    <t>(9051, 20/11/2024) | (9554, 2/12/2024) | (10308, 13/12/2024)</t>
  </si>
  <si>
    <t>(NRO_CONTRATO: 23 - 17/10/2024 - DOC_CONTRATISTA: 901100455 - 7000000000 - HASTA 13 DE DICIEMBRE DEL 2024 - RP: 5564)</t>
  </si>
  <si>
    <t>15175</t>
  </si>
  <si>
    <t xml:space="preserve">Suministro de la Primera Segunda y Tercera Dotación de Vestuarios y Calzados de Labor Vigencia 2025 a Los Docentes y Administrativos de los Establecimientos Educativos del Departamento de   Sucre </t>
  </si>
  <si>
    <t>(700, 10/06/2025)
(1184, 28/08/2025)</t>
  </si>
  <si>
    <t>(6920, 21/11/2025) | (7322, 15/12/2025) | (7323, 15/12/2025) | (7324, 15/12/2025) | (7351, 17/12/2025)</t>
  </si>
  <si>
    <t>CONTRATO MENOR CUANTIA 19, ORDEN DE COMPRA 157428, ORDEN DE COMPRA 157400, ORDEN DE COMPRA 157422, ORDEN DE COMPRA 157945</t>
  </si>
  <si>
    <t>(12574, 26/12/2025)</t>
  </si>
  <si>
    <t>(NRO_CONTRATO: 19 - 19/11/2025 - DOC_CONTRATISTA: 901001460 - 577584936 - HASTA 31 DE DICIEMBRE DEL 2025 - RP: 6920)
(NRO_CONTRATO: 157400 - 15/12/2025 - DOC_CONTRATISTA: 805013342 - 36572584 - HASTA 31 DE DICIEMBRE DEL 2025 - RP: 7323)
(NRO_CONTRATO: 157422 - 15/12/2025 - DOC_CONTRATISTA: 805013342 - 20573189 - HASTA 31 DE DICIEMBRE DEL 2025 - RP: 7324)
(NRO_CONTRATO: 157428 - 15/12/2025 - DOC_CONTRATISTA: 805013342 - 15707545 - HASTA 31 DE DICIEMBRE DEL 2025 - RP: 7322)
(NRO_CONTRATO: 157945 - 15/12/2025 - DOC_CONTRATISTA: 805013342 - 61144624 - HASTA 31 DE DICIEMBRE DEL 2025 - RP: 7351)</t>
  </si>
  <si>
    <t xml:space="preserve">Implementación de acciones en salud pública para el desarrollo de las Intervenciones Individuales y Colectivas para la afectación positiva de los determinantes sociales de la salud con enfoque familiar y de atención primaria en salud vigencia 2024 en el departamento de  Sucre </t>
  </si>
  <si>
    <t>(1408, 15/10/2024)</t>
  </si>
  <si>
    <t>(6563, 22/11/2024) | (6821, 2/12/2024)</t>
  </si>
  <si>
    <t>CONVENIO INTERADMTIVO SALUD 22, CONVENIO INTERADMTIVO SALUD 23</t>
  </si>
  <si>
    <t>(10718, 20/12/2024) | (11878, 31/12/2024)</t>
  </si>
  <si>
    <t>(NRO_CONTRATO: 22 - 21/11/2024 - DOC_CONTRATISTA: 892280033 - 1611068029 - un (1) mes y diez (10) - RP: 6563)</t>
  </si>
  <si>
    <t xml:space="preserve">Fortalecimiento a docentes y directivos docentes en competencias básicas, específicas, ciudadanas y socioemocionales durante la vigencia 2025 en el departamento de  Sucre </t>
  </si>
  <si>
    <t>(192, 7/02/2025)</t>
  </si>
  <si>
    <t>(4087, 1/08/2025)</t>
  </si>
  <si>
    <t>CONVENIO INTERAD 15</t>
  </si>
  <si>
    <t>(7548, 8/09/2025)</t>
  </si>
  <si>
    <t>(NRO_CONTRATO: 15 - 1/08/2025 - DOC_CONTRATISTA: 892200323 - 747000000 - HASTA 31 DE DICIEMBRE DEL 2025 - RP: 4087)</t>
  </si>
  <si>
    <t xml:space="preserve">Apoyo logístico para la organización y funcionamiento de los espacios de participación del Consejo de Paz en el Departamento de  Sucre </t>
  </si>
  <si>
    <t>(160, 3/02/2025)</t>
  </si>
  <si>
    <t>(3600, 10/07/2025)</t>
  </si>
  <si>
    <t>(11203, 9/12/2025) | (11315, 9/12/2025) | (12889, 31/12/2025)</t>
  </si>
  <si>
    <t>(NRO_CONTRATO: 21 - 8/07/2025 - DOC_CONTRATISTA: 900545982 - 28198417 - TRES MESES - RP: 3600)</t>
  </si>
  <si>
    <t xml:space="preserve">Servicio de ayuda humanitaria a familias victimas del conflicto armado vigencia 2025 en el Departamento de  Sucre </t>
  </si>
  <si>
    <t>(164, 3/02/2025)</t>
  </si>
  <si>
    <t>(3213, 24/06/2025) | (3214, 24/06/2025) | (3215, 24/06/2025) | (3216, 24/06/2025) | (3218, 24/06/2025) | (3219, 24/06/2025) | (3220, 24/06/2025) | (3222, 24/06/2025) | (3223, 24/06/2025) | (3224, 24/06/2025) | (3225, 24/06/2025) | (3227, 24/06/2025) | (3229, 24/06/2025) | (3233, 24/06/2025) | (3235, 24/06/2025) | (7332, 16/12/2025) | (7516, 31/12/2025)</t>
  </si>
  <si>
    <t>(4557, 26/06/2025) | (4558, 26/06/2025) | (4559, 26/06/2025) | (4560, 26/06/2025) | (4561, 26/06/2025) | (4562, 26/06/2025) | (4563, 26/06/2025) | (4564, 26/06/2025) | (4565, 26/06/2025) | (4566, 26/06/2025) | (4567, 26/06/2025) | (4568, 26/06/2025) | (4570, 26/06/2025) | (4571, 26/06/2025) | (4573, 26/06/2025) | (11590, 17/12/2025) | (13161, 31/12/2025)</t>
  </si>
  <si>
    <t xml:space="preserve">Apoyo logístico para la realización de espacios de participación de comunidades étnicas en el Departamento de  Sucre </t>
  </si>
  <si>
    <t>2025-2026</t>
  </si>
  <si>
    <t>(165, 3/02/2025)</t>
  </si>
  <si>
    <t>(7508, 31/12/2025)</t>
  </si>
  <si>
    <t>CONTRAO MINIMA CUANTIA 48</t>
  </si>
  <si>
    <t>(NRO_CONTRATO: 48 - 30/12/2025 - DOC_CONTRATISTA: 901052645 - 24016972 - TRES MESES - RP: 7508)</t>
  </si>
  <si>
    <t xml:space="preserve">Apoyo para la realización de actividades recreativas y lúdicas en el marco del mes de la niñez Vigencia 2025, en el Departamento de  Sucre </t>
  </si>
  <si>
    <t>(437, 4/04/2025)</t>
  </si>
  <si>
    <t>(2018, 25/04/2025)</t>
  </si>
  <si>
    <t>CONTRAO MINIMA CUANTIA 13</t>
  </si>
  <si>
    <t>(4750, 1/07/2025)</t>
  </si>
  <si>
    <t>(NRO_CONTRATO: 13 - 25/04/2025 - DOC_CONTRATISTA: 901227392 - 56000000 - QUINCE DIAS CALENDARIOS - RP: 2018)</t>
  </si>
  <si>
    <t xml:space="preserve">Fortalecimiento de la Comisión Regional de Competitividad e Innovación para la vigencia 2025 del departamento de  Sucre </t>
  </si>
  <si>
    <t>(199, 7/02/2025)</t>
  </si>
  <si>
    <t>(1295, 18/03/2025)</t>
  </si>
  <si>
    <t>CONVENIO ASOCIACION 4</t>
  </si>
  <si>
    <t>(1896, 23/04/2025) | (8390, 7/10/2025) | (12926, 31/12/2025)</t>
  </si>
  <si>
    <t>(NRO_CONTRATO: 4 - 14/03/2025 - DOC_CONTRATISTA: 892280013 - 150000000 - OCHO MESES - RP: 1295)</t>
  </si>
  <si>
    <t xml:space="preserve">Apoyo PARA LA REALIZACIÓN DE ACTIVIDADES   RECREATIVAS, CULTURALES, Y DE EMPRENDIMIENTO EN EL MARCO DEL MES DE LA FAMILIA 2025 EN EL DEPARTAMENTO DE   Sucre </t>
  </si>
  <si>
    <t>(471, 21/04/2025)</t>
  </si>
  <si>
    <t>(2804, 30/05/2025)</t>
  </si>
  <si>
    <t>CONTRAO MINIMA CUANTIA 14</t>
  </si>
  <si>
    <t>(5703, 24/07/2025)</t>
  </si>
  <si>
    <t>(NRO_CONTRATO: 14 - 29/05/2025 - DOC_CONTRATISTA: 900532231 - 53759890 - UN MES - RP: 2804)</t>
  </si>
  <si>
    <t xml:space="preserve">Apoyo logistico a la realizacion de sesiones de la mesa de participacion efectiva y organizaciones defensoras de victimas del conflicto armado vigencia 2025 en el departamento de  Sucre </t>
  </si>
  <si>
    <t>(217, 11/02/2025)</t>
  </si>
  <si>
    <t>(1967, 24/04/2025) | (1969, 24/04/2025) | (1970, 24/04/2025) | (1971, 24/04/2025) | (1972, 24/04/2025) | (1973, 24/04/2025) | (1974, 24/04/2025) | (1975, 24/04/2025) | (1976, 24/04/2025) | (1977, 24/04/2025) | (1978, 24/04/2025) | (1979, 24/04/2025) | (1980, 24/04/2025) | (1981, 24/04/2025) | (1982, 24/04/2025) | (1983, 24/04/2025) | (1984, 24/04/2025) | (1986, 24/04/2025) | (1987, 24/04/2025) | (1988, 24/04/2025) | (1989, 24/04/2025) | (2480, 15/05/2025) | (2481, 15/05/2025) | (2482, 15/05/2025) | (2483, 15/05/2025) | (2945, 6/06/2025) | (2946, 6/06/2025) | (2947, 6/06/2025) | (2948, 6/06/2025) | (2999, 10/06/2025) | (3001, 10/06/2025) | (3002, 10/06/2025) | (3003, 10/06/2025) | (3008, 11/06/2025) | (3009, 11/06/2025) | (3010, 11/06/2025) | (3011, 11/06/2025) | (3012, 11/06/2025) | (3013, 11/06/2025) | (3014, 11/06/2025) | (3015, 11/06/2025) | (3016, 11/06/2025) | (3018, 11/06/2025) | (3019, 11/06/2025) | (3021, 11/06/2025) | (3022, 11/06/2025) | (3023, 11/06/2025) | (3024, 11/06/2025) | (3025, 11/06/2025) | (3026, 11/06/2025) | (3182, 20/06/2025) | (3183, 20/06/2025) | (3184, 20/06/2025) | (3186, 20/06/2025) | (3188, 20/06/2025) | (3189, 20/06/2025) | (3190, 20/06/2025) | (3191, 20/06/2025) | (3192, 20/06/2025) | (3193, 20/06/2025) | (3194, 20/06/2025) | (3915, 29/07/2025) | (3916, 29/07/2025) | (3917, 29/07/2025) | (3918, 29/07/2025) | (3919, 29/07/2025) | (3920, 29/07/2025) | (3923, 30/07/2025) | (3926, 30/07/2025) | (3928, 30/07/2025) | (3930, 30/07/2025) | (3932, 30/07/2025) | (3934, 30/07/2025) | (3936, 30/07/2025) | (3937, 30/07/2025) | (3939, 30/07/2025) | (3941, 30/07/2025) | (3949, 30/07/2025) | (3952, 30/07/2025) | (4883, 3/09/2025) | (4884, 3/09/2025) | (4885, 3/09/2025) | (4887, 3/09/2025) | (5055, 11/09/2025) | (5058, 11/09/2025) | (5060, 11/09/2025) | (5061, 11/09/2025) | (5067, 11/09/2025) | (5068, 11/09/2025) | (5069, 11/09/2025) | (5070, 11/09/2025) | (5071, 11/09/2025) | (5072, 11/09/2025) | (5073, 11/09/2025) | (5074, 11/09/2025) | (5075, 11/09/2025) | (5912, 1/10/2025) | (5913, 1/10/2025) | (5914, 1/10/2025) | (5915, 1/10/2025) | (6013, 7/10/2025) | (6014, 7/10/2025) | (6015, 7/10/2025) | (6016, 7/10/2025) | (6017, 7/10/2025) | (6018, 7/10/2025) | (6019, 7/10/2025) | (6020, 7/10/2025) | (6635, 6/11/2025) | (6636, 6/11/2025) | (6637, 6/11/2025) | (6638, 6/11/2025) | (6639, 6/11/2025) | (6640, 6/11/2025) | (6641, 6/11/2025) | (6642, 6/11/2025) | (6643, 6/11/2025) | (6644, 6/11/2025) | (6645, 6/11/2025) | (6650, 6/11/2025) | (6654, 6/11/2025) | (6658, 6/11/2025) | (6663, 6/11/2025) | (6665, 6/11/2025) | (6666, 6/11/2025) | (6667, 6/11/2025) | (6668, 6/11/2025) | (6785, 13/11/2025) | (6786, 13/11/2025) | (7289, 10/12/2025) | (7290, 10/12/2025) | (7291, 10/12/2025) | (7292, 10/12/2025) | (7293, 10/12/2025) | (7294, 10/12/2025) | (7295, 10/12/2025) | (7296, 10/12/2025) | (7297, 10/12/2025) | (7298, 10/12/2025) | (7299, 10/12/2025) | (7300, 10/12/2025) | (7301, 10/12/2025) | (7488, 29/12/2025) | (7489, 29/12/2025) | (7490, 29/12/2025) | (7491, 29/12/2025) | (7492, 29/12/2025) | (7493, 29/12/2025) | (7494, 29/12/2025)</t>
  </si>
  <si>
    <t>(2099, 25/04/2025) | (2100, 25/04/2025) | (2102, 25/04/2025) | (2103, 25/04/2025) | (2104, 25/04/2025) | (2105, 25/04/2025) | (2106, 25/04/2025) | (2107, 25/04/2025) | (2108, 25/04/2025) | (2109, 25/04/2025) | (2110, 25/04/2025) | (2111, 25/04/2025) | (2112, 25/04/2025) | (2113, 25/04/2025) | (2114, 25/04/2025) | (2115, 25/04/2025) | (2116, 25/04/2025) | (2117, 25/04/2025) | (2118, 25/04/2025) | (2119, 25/04/2025) | (2120, 25/04/2025) | (3024, 16/05/2025) | (3027, 16/05/2025) | (3029, 16/05/2025) | (3031, 16/05/2025) | (3889, 9/06/2025) | (3890, 9/06/2025) | (3891, 9/06/2025) | (3892, 9/06/2025) | (3994, 12/06/2025) | (3995, 12/06/2025) | (3996, 12/06/2025) | (3997, 12/06/2025) | (3998, 12/06/2025) | (3999, 12/06/2025) | (4000, 12/06/2025) | (4001, 12/06/2025) | (4002, 12/06/2025) | (4003, 12/06/2025) | (4004, 12/06/2025) | (4005, 12/06/2025) | (4006, 12/06/2025) | (4007, 12/06/2025) | (4008, 12/06/2025) | (4009, 12/06/2025) | (4011, 12/06/2025) | (4012, 12/06/2025) | (4014, 12/06/2025) | (4015, 12/06/2025) | (4016, 12/06/2025) | (4428, 24/06/2025) | (4430, 24/06/2025) | (4431, 24/06/2025) | (4433, 24/06/2025) | (4434, 24/06/2025) | (4438, 24/06/2025) | (4440, 24/06/2025) | (4442, 24/06/2025) | (4443, 24/06/2025) | (4444, 24/06/2025) | (4445, 24/06/2025) | (6165, 4/08/2025) | (6166, 4/08/2025) | (6168, 4/08/2025) | (6169, 4/08/2025) | (6170, 4/08/2025) | (6171, 4/08/2025) | (6172, 4/08/2025) | (6173, 4/08/2025) | (6174, 4/08/2025) | (6175, 4/08/2025) | (6176, 4/08/2025) | (6177, 4/08/2025) | (6178, 4/08/2025) | (6179, 4/08/2025) | (6180, 4/08/2025) | (6181, 4/08/2025) | (6182, 4/08/2025) | (6183, 4/08/2025) | (7446, 3/09/2025) | (7448, 3/09/2025) | (7449, 3/09/2025) | (7450, 3/09/2025) | (7661, 12/09/2025) | (7662, 12/09/2025) | (7663, 12/09/2025) | (7664, 12/09/2025) | (7665, 12/09/2025) | (7666, 12/09/2025) | (7667, 12/09/2025) | (7668, 12/09/2025) | (7669, 12/09/2025) | (7670, 12/09/2025) | (7671, 12/09/2025) | (7673, 12/09/2025) | (7674, 12/09/2025) | (8305, 3/10/2025) | (8306, 3/10/2025) | (8307, 3/10/2025) | (8308, 3/10/2025) | (8435, 9/10/2025) | (8437, 9/10/2025) | (8438, 9/10/2025) | (8439, 9/10/2025) | (8441, 9/10/2025) | (8442, 9/10/2025) | (8443, 9/10/2025) | (8444, 9/10/2025) | (9667, 7/11/2025) | (9668, 7/11/2025) | (9669, 7/11/2025) | (9670, 7/11/2025) | (9671, 7/11/2025) | (9672, 7/11/2025) | (9673, 7/11/2025) | (9674, 7/11/2025) | (9675, 7/11/2025) | (9676, 7/11/2025) | (9677, 7/11/2025) | (9678, 7/11/2025) | (9680, 7/11/2025) | (9681, 7/11/2025) | (9682, 7/11/2025) | (9683, 7/11/2025) | (9684, 7/11/2025) | (9685, 7/11/2025) | (9686, 7/11/2025) | (10047, 14/11/2025) | (10048, 14/11/2025) | (11378, 11/12/2025) | (11381, 11/12/2025) | (11385, 11/12/2025) | (11386, 11/12/2025) | (11388, 11/12/2025) | (11389, 11/12/2025) | (11392, 11/12/2025) | (11394, 11/12/2025) | (11395, 11/12/2025) | (11396, 11/12/2025) | (11398, 11/12/2025) | (11399, 11/12/2025) | (11400, 11/12/2025) | (13034, 29/12/2025) | (13036, 29/12/2025) | (13037, 29/12/2025) | (13038, 29/12/2025) | (13039, 29/12/2025) | (13041, 29/12/2025) | (13042, 29/12/2025)</t>
  </si>
  <si>
    <t xml:space="preserve">Fortalecimiento de las políticas de gobierno digital y seguridad digital durante la vigencia 2025 en la gobernación de  Sucre </t>
  </si>
  <si>
    <t>(201, 7/02/2025)</t>
  </si>
  <si>
    <t>(894, 27/02/2025) | (7038, 26/11/2025) | (7333, 16/12/2025)</t>
  </si>
  <si>
    <t>CONVENIO INTERAD 5, CONTRAO MINIMA CUANTIA 41, CONTRAO MINIMA CUANTIA 42</t>
  </si>
  <si>
    <t>(7683, 12/09/2025)</t>
  </si>
  <si>
    <t>(NRO_CONTRATO: 41 - 24/11/2025 - DOC_CONTRATISTA: 900425485 - 29000000 - UN MES - RP: 7038)
(NRO_CONTRATO: 42 - 11/12/2025 - DOC_CONTRATISTA: 860049921 - 11214560 - QUINCE DIAS - RP: 7333)
(NRO_CONTRATO: 5 - 27/02/2025 - DOC_CONTRATISTA: 800149483 - 9707305 - cinco (5) días, - RP: 894)</t>
  </si>
  <si>
    <t>(1508, 27/03/2025) | (1600, 31/03/2025) | (2198, 2/05/2025) | (4591, 22/08/2025) | (5167, 15/09/2025) | (6671, 6/11/2025)</t>
  </si>
  <si>
    <t>CONTRATO DE PRESTACION PROF 347, CONTRATO DE PRESTACION PROF 353, CONTRATO DE PRESTACION PROF 442, CONTRATO DE APOYO A LA GESTION 562, CONTRATO DE PRESTACION 731, CONTRATO ADICIONAL 353</t>
  </si>
  <si>
    <t>(2825, 13/05/2025) | (2834, 13/05/2025) | (4108, 16/06/2025) | (4121, 16/06/2025) | (4125, 16/06/2025) | (4995, 4/07/2025) | (5048, 7/07/2025) | (5303, 14/07/2025) | (6290, 5/08/2025) | (6311, 6/08/2025) | (6340, 6/08/2025) | (7591, 10/09/2025) | (7645, 12/09/2025) | (7774, 17/09/2025) | (8359, 8/10/2025) | (8519, 14/10/2025) | (9198, 29/10/2025) | (9236, 30/10/2025) | (10230, 19/11/2025) | (10420, 22/11/2025) | (11202, 9/12/2025) | (11936, 20/12/2025) | (12383, 24/12/2025) | (12428, 24/12/2025)</t>
  </si>
  <si>
    <t>CONTRATO DE PRESTACION PROF, CONTRATO DE APOYO A LA GESTION, CONTRATO DE PRESTACION, CONTRATO ADICIONAL</t>
  </si>
  <si>
    <t>(NRO_CONTRATO: 353 - 4/11/2025 - DOC_CONTRATISTA: 1103107676 - 5237264 - UN MES - RP: 6671)
(NRO_CONTRATO: 562 - 20/08/2025 - DOC_CONTRATISTA: 5594437 - 14248176 - CUATRO MESES - RP: 4591)
(NRO_CONTRATO: 731 - 15/09/2025 - DOC_CONTRATISTA: 1100398188 - 12066313 - TRES MESES Y QUINCE DIAS - RP: 5167)
(NRO_CONTRATO: 353 - 20/03/2025 - DOC_CONTRATISTA: 1103107676 - 41898112 - OCHO MESES - RP: 1600)
(NRO_CONTRATO: 347 - 21/03/2025 - DOC_CONTRATISTA: 92526312 - 19931985 - CINCO (05) MESES - RP: 1508)
(NRO_CONTRATO: 442 - 30/04/2025 - DOC_CONTRATISTA: 92031662 - 17404820 - CINCO MESES - RP: 2198)</t>
  </si>
  <si>
    <t xml:space="preserve">Fortalecimiento y asistencia técnica para la Mesa de Participación Efectiva de Víctimas en el Departamento de  Sucre </t>
  </si>
  <si>
    <t>(200, 7/02/2025)</t>
  </si>
  <si>
    <t>(661, 19/02/2025) | (662, 19/02/2025) | (687, 20/02/2025)</t>
  </si>
  <si>
    <t>CONTRATO DE PRESTACION PROF 108, CONTRATO DE APOYO A LA GESTION 109, CONTRATO DE APOYO A LA GESTION 107</t>
  </si>
  <si>
    <t>(936, 21/03/2025) | (937, 21/03/2025) | (980, 25/03/2025) | (1848, 22/04/2025) | (1851, 22/04/2025) | (1866, 23/04/2025) | (3244, 22/05/2025) | (3304, 26/05/2025) | (3346, 26/05/2025) | (4455, 24/06/2025) | (4517, 25/06/2025) | (4610, 26/06/2025) | (5663, 23/07/2025) | (5715, 24/07/2025) | (6065, 1/08/2025)</t>
  </si>
  <si>
    <t>CONTRATO DE APOYO A LA GESTION, CONTRATO DE PRESTACION PROF</t>
  </si>
  <si>
    <t>(NRO_CONTRATO: 109 - 18/02/2025 - DOC_CONTRATISTA: 1005582438 - 12271325 - El plazo de ejecución del contrato será de CINCO (5) MESES, contados a partir de la suscripción del acta de inicio, previo cumplimiento de los requisitos de perfeccionamiento y ejecución - RP: 662)
(NRO_CONTRATO: 107 - 19/02/2025 - DOC_CONTRATISTA: 1193088292 - 12271325 - El plazo de ejecución del contrato será de CINCO (5) MESES, contados a partir de la suscripción del acta de inicio, previo cumplimiento de los requisitos de perfeccionamiento y ejecución. - RP: 687)
(NRO_CONTRATO: 108 - 18/02/2025 - DOC_CONTRATISTA: 1102890268 - 17404820 - CINCO (5) MESES, contados a partir de la suscripción del acta de inicio del contrato, cumplidos los requisitos de ejecución del contrato, sin que en ningún caso sobrepase vigencia actual - RP: 661)</t>
  </si>
  <si>
    <t xml:space="preserve">Apoyo al programa de alimentación escolar para pueblos indígenas (PAIP)  primera etapa en los establecimientos educativos oficiales del departamento de  Sucre </t>
  </si>
  <si>
    <t>(782, 27/06/2025)</t>
  </si>
  <si>
    <t>(3575, 8/07/2025) | (3576, 8/07/2025) | (3577, 8/07/2025) | (3578, 8/07/2025) | (3585, 9/07/2025) | (3614, 11/07/2025) | (3617, 11/07/2025) | (3623, 14/07/2025) | (3689, 18/07/2025)</t>
  </si>
  <si>
    <t>CONTRATO DE PRESTACION PROF 503, CONTRATO DE PRESTACION PROF 504, CONTRATO DE PRESTACION PROF 505, CONTRATO DE PRESTACION PROF 506, CONTRATO DE PRESTACION PROF 508, CONTRATO DE PRESTACION PROF 509, CONTRATO DE PRESTACION PROF 510, CONTRATO DE PRESTACION PROF 511, CONTRATO DE PRESTACION PROF 515</t>
  </si>
  <si>
    <t>(6462, 12/08/2025) | (6463, 12/08/2025) | (6467, 12/08/2025) | (6471, 12/08/2025) | (6472, 12/08/2025) | (6475, 12/08/2025) | (6486, 12/08/2025) | (6836, 20/08/2025) | (6947, 21/08/2025) | (7561, 8/09/2025) | (7565, 9/09/2025) | (7567, 9/09/2025) | (7589, 10/09/2025) | (7620, 10/09/2025) | (7632, 11/09/2025) | (7696, 15/09/2025) | (7813, 19/09/2025) | (8053, 29/09/2025) | (8446, 9/10/2025) | (8448, 9/10/2025) | (8450, 9/10/2025) | (8455, 9/10/2025) | (8473, 10/10/2025) | (8538, 14/10/2025) | (8549, 15/10/2025) | (8909, 23/10/2025) | (8954, 23/10/2025) | (10380, 21/11/2025) | (10385, 21/11/2025) | (10424, 22/11/2025) | (10503, 24/11/2025) | (10609, 26/11/2025) | (10611, 26/11/2025) | (10688, 27/11/2025) | (10784, 28/11/2025) | (11005, 3/12/2025) | (11055, 4/12/2025) | (11079, 4/12/2025) | (11500, 15/12/2025) | (11534, 16/12/2025)</t>
  </si>
  <si>
    <t>(NRO_CONTRATO: 503 - 4/07/2025 - DOC_CONTRATISTA: 1069497853 - 23567688 - CUATRO MESES Y QUINCE DIAS - RP: 3575)
(NRO_CONTRATO: 504 - 4/07/2025 - DOC_CONTRATISTA: 64580060 - 23567688 - CUATRO MESES Y QUINCE DIAS - RP: 3576)
(NRO_CONTRATO: 505 - 7/07/2025 - DOC_CONTRATISTA: 1102821657 - 23567688 - CUATRO MESES Y QUINCE DIAS - RP: 3577)
(NRO_CONTRATO: 506 - 7/07/2025 - DOC_CONTRATISTA: 1005659848 - 20949056 - CUATRO MESES - RP: 3578)
(NRO_CONTRATO: 508 - 8/07/2025 - DOC_CONTRATISTA: 1102839122 - 20949056 - CUATRO MESES - RP: 3585)
(NRO_CONTRATO: 509 - 10/07/2025 - DOC_CONTRATISTA: 64703642 - 20949056 - CUATRO MESES - RP: 3614)
(NRO_CONTRATO: 511 - 11/07/2025 - DOC_CONTRATISTA: 1102828243 - 20949056 - CUATRO MESES - RP: 3623)
(NRO_CONTRATO: 510 - 11/07/2025 - DOC_CONTRATISTA: 22884384 - 23043961,6 - CUATRO MESES Y DOCE DIAS - RP: 3617)
(NRO_CONTRATO: 515 - 16/07/2025 - DOC_CONTRATISTA: 1047478148 - 20949056 - CUATRO MESES - RP: 3689)</t>
  </si>
  <si>
    <t>(3624, 14/07/2025) | (3643, 16/07/2025) | (3689, 18/07/2025)</t>
  </si>
  <si>
    <t>CONTRATO DE PRESTACION PROF 512, CONTRATO DE PRESTACION PROF 513, CONTRATO DE PRESTACION PROF 515</t>
  </si>
  <si>
    <t>(6915, 21/08/2025) | (6987, 22/08/2025) | (7814, 19/09/2025) | (8143, 30/09/2025) | (8864, 23/10/2025) | (10692, 27/11/2025) | (10806, 28/11/2025) | (11005, 3/12/2025) | (11501, 15/12/2025)</t>
  </si>
  <si>
    <t>(NRO_CONTRATO: 512 - 11/07/2025 - DOC_CONTRATISTA: 92033989 - 20949056 - CUATRO MESES - RP: 3624)
(NRO_CONTRATO: 513 - 15/07/2025 - DOC_CONTRATISTA: 17901255 - 20949056 - CUATRO MESES - RP: 3643)
(NRO_CONTRATO: 515 - 16/07/2025 - DOC_CONTRATISTA: 1047478148 - 20949056 - CUATRO MESES - RP: 3689)</t>
  </si>
  <si>
    <t>1.3.2.2.09-R.F. SGP - ASIGNACION ESPECIAL-PROGRAMAS DE ALIMENTACION ESCOLAR</t>
  </si>
  <si>
    <t>(263, 27/02/2025)</t>
  </si>
  <si>
    <t>(1298, 18/03/2025)</t>
  </si>
  <si>
    <t>(NRO_CONTRATO: 1 - 17/03/2025 - DOC_CONTRATISTA: 901926953 - 6677826785,65 - CIENTO SIETE (107) días hábiles calendario escolar, - RP: 1298)</t>
  </si>
  <si>
    <t>(1803, 22/04/2025) | (5449, 17/07/2025) | (6955, 22/08/2025) | (8890, 23/10/2025) | (10964, 3/12/2025) | (12314, 23/12/2025) | (12323, 23/12/2025)</t>
  </si>
  <si>
    <t xml:space="preserve">Fortalecimiento ESTRATEGICO PARA PREVENIR, DETECTAR Y ACOMPAÑAR A VÍCTIMAS DE VIOLENCIA BASADAS EN GÉNEROMEDIANTE UNA SOLUCION TECNOLOGICA INTEGRADA, EN EL DEPARTAMENTO DE  Sucre </t>
  </si>
  <si>
    <t>(1616, 25/11/2024)</t>
  </si>
  <si>
    <t>(7301, 24/12/2024)</t>
  </si>
  <si>
    <t>CONTRATO DE PRESTACION PROF 1065</t>
  </si>
  <si>
    <t>(NRO_CONTRATO: 1065 - 24/12/2024 - DOC_CONTRATISTA: 900795749 - 287868246 - TRES MESES - RP: 7301)</t>
  </si>
  <si>
    <t xml:space="preserve">Apoyo logístico para la realización de actividades culturales y productivas enmarcadas en la conmemoración del día de la mujer durante el año 2025 en el departamento de  Sucre </t>
  </si>
  <si>
    <t>(203, 7/02/2025)</t>
  </si>
  <si>
    <t>(1283, 18/03/2025)</t>
  </si>
  <si>
    <t>CONTRAO MINIMA CUANTIA 7</t>
  </si>
  <si>
    <t>(5325, 14/07/2025)</t>
  </si>
  <si>
    <t>(NRO_CONTRATO: 7 - 14/03/2025 - DOC_CONTRATISTA: 1102796107 - 56000105,83 - UN MES - RP: 1283)</t>
  </si>
  <si>
    <t xml:space="preserve">Apoyo LOGISTICO PARA EL FORTALECIMIENTO DEL SISTEMA DE PARTICIPACIÓN JUVENIL EN EL DEPARTAMENTO DE   Sucre </t>
  </si>
  <si>
    <t>(1609, 21/11/2024)</t>
  </si>
  <si>
    <t>(7354, 27/12/2024)</t>
  </si>
  <si>
    <t>CONTRAO MINIMA CUANTIA 46</t>
  </si>
  <si>
    <t>(NRO_CONTRATO: 46 - 27/12/2024 - DOC_CONTRATISTA: 900316403 - 83844783 - SEIS MESES - RP: 7354)</t>
  </si>
  <si>
    <t xml:space="preserve">Prestación de servicios profesionales para brindar asesoría en la formulación del Plan Estadístico y el diseño de la estructura del Observatorio de Desarrollo Territorial del departamento de  Sucre </t>
  </si>
  <si>
    <t>(1696, 5/12/2024)</t>
  </si>
  <si>
    <t>(7346, 27/12/2024) | (7347, 27/12/2024) | (7371, 30/12/2024) | (7372, 30/12/2024) | (7373, 30/12/2024) | (7378, 30/12/2024) | (7393, 31/12/2024) | (7394, 31/12/2024) | (7395, 31/12/2024)</t>
  </si>
  <si>
    <t>CONTRATO DE PRESTACION PROF 1067, CONTRATO DE PRESTACION PROF</t>
  </si>
  <si>
    <t>(NRO_CONTRATO: 1067 - 26/12/2024 - DOC_CONTRATISTA: 64870684 - 22000000 - El plazo estimado para la ejecución del contrato es CUATRO (4) MESES - RP: 7346)</t>
  </si>
  <si>
    <t>NIVEL CENTRAL</t>
  </si>
  <si>
    <t xml:space="preserve">Apoyo PARA EL DESARROLLO DEL EVENTO DE FIN DE AÑO PARA EL FOMENTO DEL BIENESTAR SOCIAL INSTITUCIONAL DE LA GOBERNACIÓN DE   Sucre </t>
  </si>
  <si>
    <t>(1683, 5/12/2024)</t>
  </si>
  <si>
    <t>(7145, 18/12/2024)</t>
  </si>
  <si>
    <t>CONTRATO INTERADMINISTRATIVO 27</t>
  </si>
  <si>
    <t>(11014, 24/12/2024)</t>
  </si>
  <si>
    <t>(NRO_CONTRATO: 27 - 18/12/2024 - DOC_CONTRATISTA: 901776082 - 300000000 - HASTA 31 DE DICIEMBRE DEL 2024 - RP: 7145)</t>
  </si>
  <si>
    <t xml:space="preserve">Apoyo PARA LA REALIZACIÓN DE ACTIVIDADES CULTURALES Y ORGANIZATIVAS ENFOCADAS EN LA POBLACIÓN LGBTIQ+ DURANTE EL AÑO 2025  EN ELDEPARTAMENTO DE  Sucre </t>
  </si>
  <si>
    <t>(686, 4/06/2025)</t>
  </si>
  <si>
    <t>(3601, 10/07/2025)</t>
  </si>
  <si>
    <t>CONTRAO MINIMA CUANTIA 25</t>
  </si>
  <si>
    <t>(8821, 22/10/2025)</t>
  </si>
  <si>
    <t>(NRO_CONTRATO: 25 - 9/07/2025 - DOC_CONTRATISTA: 901676088 - 39999500 - UN MES - RP: 3601)</t>
  </si>
  <si>
    <t xml:space="preserve">Fortalecimiento de los establecimientos educativos mediante el programa de educación inclusiva con calidad y equidad para la atención a la población con discapacidad durante la vigencia 2025, en el departamento de  Sucre </t>
  </si>
  <si>
    <t>(195, 7/02/2025)</t>
  </si>
  <si>
    <t xml:space="preserve">Fortalecimiento técnico para el funcionamiento de la red operacional del sisben en el departamento de   Sucre </t>
  </si>
  <si>
    <t>(812, 7/07/2025)</t>
  </si>
  <si>
    <t>(6062, 8/10/2025)</t>
  </si>
  <si>
    <t>CONTRAO MINIMA CUANTIA 36</t>
  </si>
  <si>
    <t>(10510, 24/11/2025)</t>
  </si>
  <si>
    <t>(NRO_CONTRATO: 36 - 7/10/2025 - DOC_CONTRATISTA: 901227392 - 40100000 - UN MES - RP: 6062)</t>
  </si>
  <si>
    <t>115</t>
  </si>
  <si>
    <t>1.2.1.0.00 -INGRESOS CORRIENTES DE LIBRE DESTINACION 1% ACUIFEROS</t>
  </si>
  <si>
    <t xml:space="preserve">Restauración de áreas estratégicas para la conservación del recurso hídrico en el departamento de   Sucre </t>
  </si>
  <si>
    <t>(218, 11/02/2025)</t>
  </si>
  <si>
    <t>(6875, 19/11/2025) | (7484, 29/12/2025)</t>
  </si>
  <si>
    <t>CONTRATO LICITACION PUBLICA 4, CONTRATO CONCURSO DE MERITOS 11</t>
  </si>
  <si>
    <t xml:space="preserve">Apoyo  LOGÍSTICO PARA EL DESARROLLO DE ENCUENTROS, REUNIONES Y MESAS INSTITUCIONALES EN EL MARCO DEL CUMPLIMIENTO MISIONAL DE LA GOBERNACIÓN DE   Sucre </t>
  </si>
  <si>
    <t>(224, 13/02/2025)
(477, 22/04/2025)
(1545, 18/11/2025)</t>
  </si>
  <si>
    <t>(3161, 20/06/2025) | (7040, 26/11/2025) | (7287, 9/12/2025)</t>
  </si>
  <si>
    <t>CONTRATO MENOR CUANTIA 7, CONTRATO SUBASTA INVERSA 11, CONTRATO ADICIONAL MENOR CUANT 7</t>
  </si>
  <si>
    <t>(7052, 25/08/2025) | (8062, 29/09/2025) | (10965, 3/12/2025) | (12285, 23/12/2025) | (12294, 23/12/2025) | (12300, 23/12/2025) | (13139, 31/12/2025) | (13250, 31/12/2025)</t>
  </si>
  <si>
    <t>CONTRATO MENOR CUANTIA, CONTRATO SUBASTA INVERSA, CONTRATO ADICIONAL MENOR CUANT</t>
  </si>
  <si>
    <t>(NRO_CONTRATO: 7 - 5/12/2025 - DOC_CONTRATISTA: 901069303 - 213245940 - HASTA 31 DE DICIEMBRE DEL 2025 - RP: 7287)
(NRO_CONTRATO: 7 - 17/06/2025 - DOC_CONTRATISTA: 901069303 - 712027996 - HASTA EL 31 DE DICIEMBRE DE 2025 Y/O HASTA AGOTAR RECURSOS - RP: 3161)
(NRO_CONTRATO: 11 - 24/11/2025 - DOC_CONTRATISTA: 900906303 - 148951900 - HASTA 31 DE DCIIEMBRE DEL 2025 - RP: 7040)</t>
  </si>
  <si>
    <t>15109</t>
  </si>
  <si>
    <t xml:space="preserve">Fortalecimiento DE LAS CAPACIDADES OPERATIVAS DEL COMANDO DE LA FUERZA PUBLICA EN EL DEPARTAMENTO DE   Sucre </t>
  </si>
  <si>
    <t>(161, 3/02/2025)</t>
  </si>
  <si>
    <t>(3539, 7/07/2025)</t>
  </si>
  <si>
    <t>CONTRATO SUBASTA INVERSA 1</t>
  </si>
  <si>
    <t>(9443, 4/11/2025) | (9444, 4/11/2025)</t>
  </si>
  <si>
    <t>(NRO_CONTRATO: 1 - 7/07/2025 - DOC_CONTRATISTA: 901962441 - 2257939000 - DOS MESES - RP: 3539)</t>
  </si>
  <si>
    <t xml:space="preserve">Adquisición DE EQUIPOS ANTIDRONES PARA MEJORAR LAS CAPACIDADES OPERATIVAS DE LA FUERZA PUBLICA EN EL DEPARTAMENTO DE   Sucre </t>
  </si>
  <si>
    <t>(158, 3/02/2025)</t>
  </si>
  <si>
    <t>15159</t>
  </si>
  <si>
    <t xml:space="preserve">Fortalecimiento DE LA GESTION ADMINISTRATIVA DE LOS TRIBUTOS DEPARTAMENTALES ETAPA 1  DE LA SECRETARIA DE HACIENDA DE LA GOBERNACION DE   Sucre </t>
  </si>
  <si>
    <t>(209, 10/02/2025)</t>
  </si>
  <si>
    <t>(1201, 12/03/2025)</t>
  </si>
  <si>
    <t>CONTRATO DE PRESTACION PROF 158</t>
  </si>
  <si>
    <t>(2828, 13/05/2025) | (3441, 28/05/2025) | (4396, 24/06/2025)</t>
  </si>
  <si>
    <t>(NRO_CONTRATO: 158 - 10/03/2025 - DOC_CONTRATISTA: 900318963 - 423647512 - CUATRO (4) MESES - RP: 1201)</t>
  </si>
  <si>
    <t>15114</t>
  </si>
  <si>
    <t xml:space="preserve">Adquisición DE PARQUE AUTOMOTOR PARA MEJORAR LA OPERATIVIDAD DEL INPEC Y LA INFANTERIA DE MARINA EN EL DEPARTAMENTO DE   Sucre </t>
  </si>
  <si>
    <t>(162, 3/02/2025)
(682, 3/06/2025)</t>
  </si>
  <si>
    <t xml:space="preserve">Fortalecimiento DE LAS CAPACIDADES HUMANAS, PARA LA ATENCIÓN, ANÁLISIS, FORMULACIÓN, EJECUCIÓN, SEGUIMIENTO ACOMPAÑAMIENTO Y PUESTA EN MARCHA DE LA ESTRATEGIA DE SEGURIDAD, ORDEN PÚBLICO Y CONVIVENCIA CIUDADANA EN EL DEPARTAMENTO DE   Sucre </t>
  </si>
  <si>
    <t>(156, 3/02/2025)</t>
  </si>
  <si>
    <t>(363, 7/02/2025) | (489, 12/02/2025) | (1992, 24/04/2025) | (4009, 30/07/2025)</t>
  </si>
  <si>
    <t>CONTRATO DE PRESTACION PROF 49, CONTRATO DE PRESTACION PROF 70, CONTRATO DE PRESTACION PROF 237, CONTRATO DE APOYO A LA GESTION 540</t>
  </si>
  <si>
    <t>(690, 7/03/2025) | (765, 13/03/2025) | (1516, 8/04/2025) | (1797, 22/04/2025) | (2593, 8/05/2025) | (2859, 14/05/2025) | (3978, 11/06/2025) | (4047, 12/06/2025) | (4640, 26/06/2025) | (5148, 9/07/2025) | (5193, 9/07/2025) | (5308, 14/07/2025) | (6365, 8/08/2025) | (6382, 8/08/2025) | (6532, 13/08/2025) | (7560, 8/09/2025) | (7643, 12/09/2025) | (7733, 17/09/2025) | (8420, 9/10/2025) | (8529, 14/10/2025) | (8959, 23/10/2025) | (8961, 23/10/2025) | (9237, 30/10/2025) | (9537, 5/11/2025) | (9694, 7/11/2025) | (9772, 7/11/2025) | (9915, 12/11/2025) | (11390, 11/12/2025) | (11507, 16/12/2025) | (11653, 18/12/2025) | (11734, 18/12/2025) | (12406, 24/12/2025) | (12594, 29/12/2025)</t>
  </si>
  <si>
    <t>(NRO_CONTRATO: 540 - 30/07/2025 - DOC_CONTRATISTA: 1102809276 - 12271325 - CINCO MESES - RP: 4009)
(NRO_CONTRATO: 49 - 6/02/2025 - DOC_CONTRATISTA: 1100689566 - 53173670 - DIEZ MESES - RP: 363)
(NRO_CONTRATO: 70 - 11/02/2025 - DOC_CONTRATISTA: 1063181129 - 46832110 - DIEZ MESES - RP: 489)
(NRO_CONTRATO: 237 - 9/04/2025 - DOC_CONTRATISTA: 79576345 - 37465688 - 8 MESES - RP: 1992)</t>
  </si>
  <si>
    <t xml:space="preserve">Implementación de la ruta de los ODS Infancia Sostenible en instituciones educativas del departamento  Sucre </t>
  </si>
  <si>
    <t>(197, 7/02/2025)</t>
  </si>
  <si>
    <t xml:space="preserve">Implementación DE ESTRATEGIAS COMUNICACIONALES PARA LA DIFUSIÓN Y PROMOCIÓN DE LA GESTIÓN, TRAMITES, SERVICIOS Y OFERTA INSTITUCIONAL DE LA GOBERNACIÓN DE   Sucre </t>
  </si>
  <si>
    <t>(202, 7/02/2025)
(750, 26/06/2025)</t>
  </si>
  <si>
    <t>(4493, 20/08/2025)</t>
  </si>
  <si>
    <t>(8701, 20/10/2025) | (9846, 10/11/2025) | (11882, 19/12/2025)</t>
  </si>
  <si>
    <t>(NRO_CONTRATO: 11 - 19/08/2025 - DOC_CONTRATISTA: 900196518 - 364081770 - TRES MESES - RP: 4493)</t>
  </si>
  <si>
    <t xml:space="preserve">Apoyo LOGÍSTICO PARA EL DESARROLLO DE LA CEREMONIA Y PREMIACIÓN PREMIO DE PERIODISMO MARISCAL SUCRE XXXI EN EL DEPARTAMENTO   Sucre </t>
  </si>
  <si>
    <t>(223, 13/02/2025)</t>
  </si>
  <si>
    <t>(1350, 20/03/2025)</t>
  </si>
  <si>
    <t>CONTRAO MINIMA CUANTIA 8</t>
  </si>
  <si>
    <t>(4081, 13/06/2025)</t>
  </si>
  <si>
    <t>(NRO_CONTRATO: 8 - 20/03/2025 - DOC_CONTRATISTA: 1102796107 - 68734648,31 - UN MES - RP: 1350)</t>
  </si>
  <si>
    <t xml:space="preserve">Fortalecimiento de la Secretaria de Hacienda Departamental para el control del contrabando y la evasión fiscal de los impuestos al consumo etapa I vigencia 2025 en el departamento de  Sucre </t>
  </si>
  <si>
    <t>(155, 3/02/2025)</t>
  </si>
  <si>
    <t>(639, 19/02/2025) | (640, 19/02/2025) | (654, 19/02/2025) | (655, 19/02/2025) | (656, 19/02/2025) | (691, 20/02/2025) | (723, 21/02/2025) | (759, 24/02/2025) | (974, 3/03/2025) | (1064, 5/03/2025) | (1259, 17/03/2025) | (1709, 2/04/2025) | (6227, 20/10/2025) | (6228, 20/10/2025) | (6814, 14/11/2025) | (6815, 14/11/2025) | (6816, 14/11/2025) | (6817, 14/11/2025) | (6818, 14/11/2025) | (6819, 14/11/2025) | (6820, 14/11/2025) | (6821, 14/11/2025) | (6822, 14/11/2025) | (6823, 14/11/2025) | (6825, 14/11/2025) | (7367, 19/12/2025) | (7368, 19/12/2025)</t>
  </si>
  <si>
    <t>CONTRATO DE APOYO A LA GESTION 110, CONTRATO DE PRESTACION PROF 111, CONTRATO DE APOYO A LA GESTION 117, CONTRATO DE PRESTACION PROF 116, CONTRATO DE PRESTACION PROF 115, CONTRATO DE PRESTACION PROF 131, CONTRATO DE PRESTACION PROF 142, CONTRATO DE PRESTACION PROF 141, CONTRATO DE PRESTACION PROF 203, CONTRATO DE PRESTACION PROF 215, CONTRATO DE APOYO A LA GESTION 285, CONTRATO DE APOYO A LA GESTION 307, ORDEN PAGO</t>
  </si>
  <si>
    <t>(1259, 2/04/2025) | (1260, 2/04/2025) | (1268, 2/04/2025) | (1272, 2/04/2025) | (1364, 3/04/2025) | (1383, 3/04/2025) | (1433, 4/04/2025) | (1470, 7/04/2025) | (1578, 9/04/2025) | (1652, 10/04/2025) | (1880, 23/04/2025) | (1960, 24/04/2025) | (2012, 24/04/2025) | (2088, 25/04/2025) | (2091, 25/04/2025) | (2318, 30/04/2025) | (2629, 8/05/2025) | (2688, 9/05/2025) | (2689, 9/05/2025) | (2751, 12/05/2025) | (2752, 12/05/2025) | (2813, 13/05/2025) | (3444, 28/05/2025) | (3481, 29/05/2025) | (3607, 3/06/2025) | (3794, 6/06/2025) | (3839, 6/06/2025) | (4074, 12/06/2025) | (4234, 18/06/2025) | (5140, 8/07/2025) | (5144, 9/07/2025) | (5504, 18/07/2025) | (5580, 21/07/2025) | (7025, 22/08/2025) | (7660, 12/09/2025) | (8343, 6/10/2025) | (8793, 22/10/2025) | (8794, 22/10/2025) | (10167, 18/11/2025) | (10168, 18/11/2025) | (10169, 18/11/2025) | (10170, 18/11/2025) | (10171, 18/11/2025) | (10172, 18/11/2025) | (10179, 18/11/2025) | (10181, 18/11/2025) | (10182, 18/11/2025) | (10183, 18/11/2025) | (10185, 18/11/2025) | (11879, 19/12/2025) | (11880, 19/12/2025)</t>
  </si>
  <si>
    <t>CONTRATO DE APOYO A LA GESTION, CONTRATO DE PRESTACION PROF, ORDEN PAGO</t>
  </si>
  <si>
    <t>(NRO_CONTRATO: 110 - 18/02/2024 - DOC_CONTRATISTA: 1102830980 - 8700000 - TRES MESES - RP: 639)
(NRO_CONTRATO: 117 - 18/02/2025 - DOC_CONTRATISTA: 18880599 - 8700000 - TRES MESES - RP: 654)
(NRO_CONTRATO: 285 - 12/03/2025 - DOC_CONTRATISTA: 78033504 - 15600000 - TRES MESES - RP: 1259)
(NRO_CONTRATO: 307 - 27/03/2025 - DOC_CONTRATISTA: 18777527 - 8700000 - 3 MESES - RP: 1709)
(NRO_CONTRATO: 111 - 18/02/2025 - DOC_CONTRATISTA: 92548447 - 11100000 - TRES MESES - RP: 640)
(NRO_CONTRATO: 115 - 18/02/2025 - DOC_CONTRATISTA: 1101817319 - 11100000 - TRES MESES - RP: 656)
(NRO_CONTRATO: 116 - 18/02/2025 - DOC_CONTRATISTA: 84080778 - 11100000 - TRES MESES - RP: 655)
(NRO_CONTRATO: 131 - 19/02/2025 - DOC_CONTRATISTA: 1102881817 - 11100000 - TRES MESES - RP: 691)
(NRO_CONTRATO: 142 - 20/02/2025 - DOC_CONTRATISTA: 1101815359 - 11100000 - TRES MESES - RP: 723)
(NRO_CONTRATO: 141 - 20/02/2025 - DOC_CONTRATISTA: 92540698 - 11100000 - TRES MESES - RP: 759)
(NRO_CONTRATO: 203 - 28/02/2025 - DOC_CONTRATISTA: 1143257628 - 11100000 - TRES MESES - RP: 974)
(NRO_CONTRATO: 215 - 28/02/2025 - DOC_CONTRATISTA: 63464510 - 11100000 - TRES MESES - RP: 1064)</t>
  </si>
  <si>
    <t xml:space="preserve">Apoyo A LA PRESTACION DEL SERVICIO PARA EL CONTROL DEL TRANSPORTE Y TRAZABILIDAD DE PRODUCTOS GENERADORES DE IMPUESTOS AL CONSUMO - SISTEMA INFOCONSUMO ETAPA I EN LA VIGENCIA 2025 EN EL DEPARTAMENTO DE   Sucre </t>
  </si>
  <si>
    <t>(163, 3/02/2025)</t>
  </si>
  <si>
    <t>(796, 25/02/2025)</t>
  </si>
  <si>
    <t>CONTRATO DE PRESTACION PROF 123</t>
  </si>
  <si>
    <t>(4398, 24/06/2025) | (4401, 24/06/2025) | (5700, 24/07/2025) | (6234, 5/08/2025) | (7648, 12/09/2025) | (10456, 22/11/2025)</t>
  </si>
  <si>
    <t>(NRO_CONTRATO: 123 - 25/02/2025 - DOC_CONTRATISTA: 890206351 - 497244520,68 - SEIS (6) MESES - RP: 796)</t>
  </si>
  <si>
    <t xml:space="preserve">Fortalecimiento DE PROCESOS ADMINISTRATIVOS, CONTABLES Y FINANCIEROS ETAPA 1 DE GOBERNACIÓN DE  Sucre </t>
  </si>
  <si>
    <t>(198, 7/02/2025)</t>
  </si>
  <si>
    <t>(1136, 7/03/2025)</t>
  </si>
  <si>
    <t>CONTRATO DE PRESTACION PROF 196</t>
  </si>
  <si>
    <t>(2273, 29/04/2025) | (3514, 29/05/2025) | (5043, 7/07/2025)</t>
  </si>
  <si>
    <t>(NRO_CONTRATO: 196 - 7/03/2025 - DOC_CONTRATISTA: 900293512 - 379107928 - TRES MESES - RP: 1136)</t>
  </si>
  <si>
    <t>15202</t>
  </si>
  <si>
    <t xml:space="preserve">Fortalecimiento del deporte, la recreación y la actividad física a través de la gestión de nómina administrativa y operacional del Instituto Departamental de Deportes y Recreación de  Sucre </t>
  </si>
  <si>
    <t>(227, 13/02/2025)
(794, 1/07/2025)
(883, 28/07/2025)
(1189, 1/09/2025)
(1309, 1/10/2025)
(1384, 24/10/2025)
(1557, 21/11/2025)
(1666, 19/12/2025)</t>
  </si>
  <si>
    <t>(529, 13/02/2025) | (3410, 1/07/2025) | (3847, 28/07/2025) | (4846, 2/09/2025) | (5963, 3/10/2025) | (6341, 27/10/2025) | (6908, 21/11/2025) | (7397, 19/12/2025)</t>
  </si>
  <si>
    <t>ORDEN PAGO, TRANSFERENCIA</t>
  </si>
  <si>
    <t>(320, 14/02/2025) | (4812, 2/07/2025) | (5879, 29/07/2025) | (7396, 3/09/2025) | (8327, 3/10/2025) | (9132, 28/10/2025) | (10471, 24/11/2025) | (12147, 22/12/2025)</t>
  </si>
  <si>
    <t xml:space="preserve">Fortalecimiento institucional para la gestión de prestaciones de servicios profesionales y de apoyo a la gestión vigencia 2025 del instituto departamental de deportes y recreación de Sucre, Inder  Sucre </t>
  </si>
  <si>
    <t>(228, 13/02/2025)</t>
  </si>
  <si>
    <t>(530, 13/02/2025)</t>
  </si>
  <si>
    <t>(323, 14/02/2025)</t>
  </si>
  <si>
    <t xml:space="preserve">Apoyo A LA PROMOCIÓN Y POSICIONAMIENTO EN LA VITRINA TURÍSTICA  ANATO 2025 DEL SECTOR TURÍSTICO DEL DEPARTAMENTO DE  Sucre </t>
  </si>
  <si>
    <t>(216, 11/02/2025)</t>
  </si>
  <si>
    <t xml:space="preserve">Apoyo A LA PROMOCIÓN Y POSICIONAMIENTO EN LA VITRINA TURÍSTICA ANATO 2025 DEL SECTOR TURÍSTICO DEL DEPARTAMENTO DE  Sucre </t>
  </si>
  <si>
    <t>(231, 14/02/2025)</t>
  </si>
  <si>
    <t>(797, 25/02/2025)</t>
  </si>
  <si>
    <t>CONTRAO MINIMA CUANTIA 6</t>
  </si>
  <si>
    <t>(927, 20/03/2025)</t>
  </si>
  <si>
    <t>(NRO_CONTRATO: 6 - 24/02/2025 - DOC_CONTRATISTA: 823003813 - 73975036 - UN MES - RP: 797)</t>
  </si>
  <si>
    <t xml:space="preserve">Apoyo logístico para la conmemoración del mes de la juventud 2025 en el Departamento de  Sucre </t>
  </si>
  <si>
    <t>(957, 11/08/2025)</t>
  </si>
  <si>
    <t>(4905, 4/09/2025)</t>
  </si>
  <si>
    <t>CONTRAO MINIMA CUANTIA 32</t>
  </si>
  <si>
    <t>(10878, 1/12/2025)</t>
  </si>
  <si>
    <t>(NRO_CONTRATO: 32 - 4/09/2025 - DOC_CONTRATISTA: 900513507 - 58886600 - UN MES - RP: 4905)</t>
  </si>
  <si>
    <t xml:space="preserve">Prestación de servicios de asesoría para la modernización administrativa de la administración central en la vigencia 2025 de la gobernación del departamento de  Sucre </t>
  </si>
  <si>
    <t>(569, 8/05/2025)</t>
  </si>
  <si>
    <t>(3033, 11/06/2025)</t>
  </si>
  <si>
    <t>CONTRATO DE PRESTACION 482</t>
  </si>
  <si>
    <t>(12410, 24/12/2025)</t>
  </si>
  <si>
    <t>(NRO_CONTRATO: 482 - 10/06/2025 - DOC_CONTRATISTA: 800036327 - 289750000 - CINCO MESES - RP: 3033)</t>
  </si>
  <si>
    <t>15046</t>
  </si>
  <si>
    <t>2.3.2.01.01.001.01.08</t>
  </si>
  <si>
    <t>Construcciones prefabricadas</t>
  </si>
  <si>
    <t xml:space="preserve">Fortalecimiento DEL PUESTO AVANZADO DE INFANTERIA DE MARINA EN EL DEPARTAMENTO DE    Sucre </t>
  </si>
  <si>
    <t>(937, 8/08/2025)</t>
  </si>
  <si>
    <t>(5958, 3/10/2025)</t>
  </si>
  <si>
    <t>CONTRAO MINIMA CUANTIA 34</t>
  </si>
  <si>
    <t>(12930, 31/12/2025)</t>
  </si>
  <si>
    <t>(NRO_CONTRATO: 34 - 26/09/2025 - DOC_CONTRATISTA: 901315110 - 92481500 - HASTA 31 DE DICIEMBRE DEL 2025 - RP: 5958)</t>
  </si>
  <si>
    <t xml:space="preserve">Desarrollo de una estrategia para el fortalecimiento del emprendimiento y el talento de personas con discapacidad , como mecanismo para lasuperación de barreras sociales, en el marco del programa "Soy Capaz" vigencia 2025, en el Departamento de  Sucre </t>
  </si>
  <si>
    <t>(1116, 20/08/2025)</t>
  </si>
  <si>
    <t>(6012, 7/10/2025)</t>
  </si>
  <si>
    <t>CONTRAO MINIMA CUANTIA 35</t>
  </si>
  <si>
    <t>(11791, 19/12/2025)</t>
  </si>
  <si>
    <t>(NRO_CONTRATO: 35 - 7/10/2025 - DOC_CONTRATISTA: 901227392 - 63033524,5 - DOS MESES - RP: 6012)</t>
  </si>
  <si>
    <t xml:space="preserve">Fortalecimiento de Liderazgos políticos de mujeres Comunales y Lideresas del Departamento de  Sucre </t>
  </si>
  <si>
    <t>(1148, 28/08/2025)</t>
  </si>
  <si>
    <t>(6184, 17/10/2025)</t>
  </si>
  <si>
    <t>(12558, 26/12/2025)</t>
  </si>
  <si>
    <t>(NRO_CONTRATO: 39 - 16/10/2025 - DOC_CONTRATISTA: 901078523 - 77408000 - UN MES Y QUINCE DIAS - RP: 6184)</t>
  </si>
  <si>
    <t xml:space="preserve">Prestación de servicios profesionales para el apoyo a la gestión de la Subsecretaría de Gestión de la Información y Evaluación Institucional en el departamento de  Sucre </t>
  </si>
  <si>
    <t>(604, 16/05/2025)</t>
  </si>
  <si>
    <t>(2708, 28/05/2025) | (2762, 29/05/2025) | (2768, 29/05/2025) | (2865, 3/06/2025) | (2970, 9/06/2025) | (3029, 11/06/2025)</t>
  </si>
  <si>
    <t>CONTRATO DE PRESTACION PROF 472, CONTRATO DE PRESTACION PROF 478, CONTRATO DE PRESTACION PROF 481, CONTRATO DE PRESTACION PROF 479, CONTRATO DE PRESTACION PROF 473, CONTRATO DE PRESTACION PROF 487</t>
  </si>
  <si>
    <t>(4878, 3/07/2025) | (4928, 3/07/2025) | (5681, 23/07/2025) | (5682, 23/07/2025) | (5786, 25/07/2025) | (5895, 29/07/2025) | (6036, 31/07/2025) | (6584, 14/08/2025) | (6818, 20/08/2025) | (7179, 29/08/2025) | (7335, 2/09/2025) | (7361, 2/09/2025) | (7432, 3/09/2025) | (7790, 18/09/2025) | (8044, 29/09/2025) | (8142, 30/09/2025) | (8293, 2/10/2025) | (8416, 9/10/2025) | (8914, 23/10/2025) | (9150, 28/10/2025) | (9203, 29/10/2025) | (9761, 7/11/2025) | (11477, 15/12/2025) | (12131, 22/12/2025)</t>
  </si>
  <si>
    <t>(NRO_CONTRATO: 472 - 26/05/2025 - DOC_CONTRATISTA: 64870684 - 19600000 - CUATRO MESES - RP: 2708)
(NRO_CONTRATO: 478 - 27/05/2025 - DOC_CONTRATISTA: 1102866887 - 12000000 - CUATRO MESES - RP: 2762)
(NRO_CONTRATO: 479 - 27/05/2025 - DOC_CONTRATISTA: 92505465 - 12000000 - CUATRO MESES - RP: 2865)
(NRO_CONTRATO: 473 - 29/05/2025 - DOC_CONTRATISTA: 92641426 - 19600000 - CUATRO MESES - RP: 2970)
(NRO_CONTRATO: 481 - 29/05/2025 - DOC_CONTRATISTA: 1102857481 - 14000000 - CUATRO MESES - RP: 2768)
(NRO_CONTRATO: 487 - 10/06/2025 - DOC_CONTRATISTA: 1100395974 - 15600000 - CUATRO MESES - RP: 3029)</t>
  </si>
  <si>
    <t xml:space="preserve">Apoyo a la creación del banco de alimentos del departamento de  Sucre </t>
  </si>
  <si>
    <t>(955, 11/08/2025)
(1203, 5/09/2025)</t>
  </si>
  <si>
    <t>(6099, 10/10/2025) | (6874, 19/11/2025)</t>
  </si>
  <si>
    <t>CONTRATO DE ARRENDAMIENTO 5, CONTRATO MENOR CUANTIA 18</t>
  </si>
  <si>
    <t>(10396, 22/11/2025) | (11584, 16/12/2025)</t>
  </si>
  <si>
    <t>(NRO_CONTRATO: 5 - 9/10/2025 - DOC_CONTRATISTA: 901043107 - 108000000 - SEIS MESES - RP: 6099)
(NRO_CONTRATO: 18 - 19/11/2025 - DOC_CONTRATISTA: 901227392 - 410722530 - SEIS MESES - RP: 6874)</t>
  </si>
  <si>
    <t xml:space="preserve">Fortalecimiento a la salud y nutrición a personas viviendo con vih/sida para el mejoramiento de sus condiciones de vida en los municipios de Sincelejo, Corozal, San Marcos, Toluviejo, Sampués y Sincé, en el departamento de  Sucre </t>
  </si>
  <si>
    <t>(1149, 28/08/2025)</t>
  </si>
  <si>
    <t>(6599, 31/10/2025)</t>
  </si>
  <si>
    <t>CONTRATO MENOR CUANTIA 16</t>
  </si>
  <si>
    <t>(10457, 22/11/2025) | (11478, 15/12/2025)</t>
  </si>
  <si>
    <t>(NRO_CONTRATO: 16 - 31/10/2025 - DOC_CONTRATISTA: 900112619 - 150339510 - TRES MESES - RP: 6599)</t>
  </si>
  <si>
    <t xml:space="preserve">Prestación de servicios de asesoría para la medición de la percepción de seguridad, convivencia ciudadana y confianza institucional en el departamento de  Sucre </t>
  </si>
  <si>
    <t>(956, 11/08/2025)</t>
  </si>
  <si>
    <t>(4890, 3/09/2025)</t>
  </si>
  <si>
    <t>CONTRATO DE PRESTACION 573</t>
  </si>
  <si>
    <t>(12442, 24/12/2025) | (12559, 26/12/2025)</t>
  </si>
  <si>
    <t>(NRO_CONTRATO: 573 - 1/09/2025 - DOC_CONTRATISTA: 890909099 - 163628570 - HASTA 31 DE DICIEMBRE - RP: 4890)</t>
  </si>
  <si>
    <t xml:space="preserve">Apoyo A LA PRESTACION DE SERVICIOS PROFESIONALES Y DE APOYO A LA GESTION VIGENCIA 2025 DE LA GOBERNACION DE  Sucre </t>
  </si>
  <si>
    <t>(1202, 5/09/2025)
(1549, 19/11/2025)</t>
  </si>
  <si>
    <t>(5016, 10/09/2025) | (5017, 10/09/2025) | (5018, 10/09/2025) | (5019, 10/09/2025) | (5020, 10/09/2025) | (5021, 10/09/2025) | (5023, 10/09/2025) | (5031, 11/09/2025) | (5032, 11/09/2025) | (5033, 11/09/2025) | (5034, 11/09/2025) | (5035, 11/09/2025) | (5036, 11/09/2025) | (5037, 11/09/2025) | (5038, 11/09/2025) | (5039, 11/09/2025) | (5040, 11/09/2025) | (5041, 11/09/2025) | (5042, 11/09/2025) | (5043, 11/09/2025) | (5044, 11/09/2025) | (5045, 11/09/2025) | (5046, 11/09/2025) | (5047, 11/09/2025) | (5048, 11/09/2025) | (5049, 11/09/2025) | (5050, 11/09/2025) | (5051, 11/09/2025) | (5052, 11/09/2025) | (5053, 11/09/2025) | (5054, 11/09/2025) | (5056, 11/09/2025) | (5057, 11/09/2025) | (5059, 11/09/2025) | (5066, 11/09/2025) | (5076, 11/09/2025) | (5077, 11/09/2025) | (5078, 11/09/2025) | (5079, 11/09/2025) | (5080, 11/09/2025) | (5083, 12/09/2025) | (5084, 12/09/2025) | (5085, 12/09/2025) | (5086, 12/09/2025) | (5087, 12/09/2025) | (5088, 12/09/2025) | (5089, 12/09/2025) | (5090, 12/09/2025) | (5091, 12/09/2025) | (5093, 12/09/2025) | (5094, 12/09/2025) | (5095, 12/09/2025) | (5096, 12/09/2025) | (5097, 12/09/2025) | (5098, 12/09/2025) | (5099, 12/09/2025) | (5100, 12/09/2025) | (5102, 12/09/2025) | (5122, 15/09/2025) | (5123, 15/09/2025) | (5124, 15/09/2025) | (5125, 15/09/2025) | (5126, 15/09/2025) | (5127, 15/09/2025) | (5128, 15/09/2025) | (5129, 15/09/2025) | (5130, 15/09/2025) | (5131, 15/09/2025) | (5132, 15/09/2025) | (5133, 15/09/2025) | (5134, 15/09/2025) | (5135, 15/09/2025) | (5136, 15/09/2025) | (5137, 15/09/2025) | (5140, 15/09/2025) | (5141, 15/09/2025) | (5142, 15/09/2025) | (5143, 15/09/2025) | (5144, 15/09/2025) | (5145, 15/09/2025) | (5146, 15/09/2025) | (5147, 15/09/2025) | (5148, 15/09/2025) | (5149, 15/09/2025) | (5150, 15/09/2025) | (5151, 15/09/2025) | (5155, 15/09/2025) | (5156, 15/09/2025) | (5157, 15/09/2025) | (5158, 15/09/2025) | (5159, 15/09/2025) | (5160, 15/09/2025) | (5161, 15/09/2025) | (5162, 15/09/2025) | (5163, 15/09/2025) | (5164, 15/09/2025) | (5165, 15/09/2025) | (5166, 15/09/2025) | (5168, 15/09/2025) | (5175, 16/09/2025) | (5176, 16/09/2025) | (5177, 16/09/2025) | (5178, 16/09/2025) | (5179, 16/09/2025) | (5180, 16/09/2025) | (5181, 16/09/2025) | (5182, 16/09/2025) | (5183, 16/09/2025) | (5185, 16/09/2025) | (5186, 16/09/2025) | (5187, 16/09/2025) | (5188, 16/09/2025) | (5189, 16/09/2025) | (5190, 16/09/2025) | (5191, 16/09/2025) | (5192, 16/09/2025) | (5193, 16/09/2025) | (5194, 16/09/2025) | (5195, 16/09/2025) | (5196, 16/09/2025) | (5203, 16/09/2025) | (5204, 16/09/2025) | (5205, 16/09/2025) | (5206, 16/09/2025) | (5207, 16/09/2025) | (5210, 16/09/2025) | (5211, 16/09/2025) | (5212, 16/09/2025) | (5213, 16/09/2025) | (5214, 16/09/2025) | (5215, 16/09/2025) | (5216, 16/09/2025) | (5217, 16/09/2025) | (5218, 16/09/2025) | (5219, 16/09/2025) | (5221, 16/09/2025) | (5227, 17/09/2025) | (5228, 17/09/2025) | (5230, 17/09/2025) | (5232, 17/09/2025) | (5234, 17/09/2025) | (5235, 17/09/2025) | (5242, 17/09/2025) | (5243, 17/09/2025) | (5244, 17/09/2025) | (5245, 17/09/2025) | (5246, 17/09/2025) | (5247, 17/09/2025) | (5248, 17/09/2025) | (5256, 18/09/2025) | (5258, 18/09/2025) | (5259, 18/09/2025) | (5260, 18/09/2025) | (5261, 18/09/2025) | (5262, 18/09/2025) | (5263, 18/09/2025) | (5264, 18/09/2025) | (5265, 18/09/2025) | (5266, 18/09/2025) | (5268, 18/09/2025) | (5271, 18/09/2025) | (5273, 18/09/2025) | (5275, 18/09/2025) | (5278, 18/09/2025) | (5279, 18/09/2025) | (5280, 18/09/2025) | (5281, 18/09/2025) | (5282, 18/09/2025) | (5284, 18/09/2025) | (5285, 18/09/2025) | (5286, 18/09/2025) | (5287, 18/09/2025) | (5288, 18/09/2025) | (5293, 18/09/2025) | (5294, 18/09/2025) | (5295, 18/09/2025) | (5296, 18/09/2025) | (5298, 18/09/2025) | (5299, 18/09/2025) | (5303, 18/09/2025) | (5304, 18/09/2025) | (5305, 18/09/2025) | (5306, 18/09/2025) | (5307, 18/09/2025) | (5310, 18/09/2025) | (5317, 18/09/2025) | (5328, 19/09/2025) | (5330, 19/09/2025) | (5333, 19/09/2025) | (5336, 19/09/2025) | (5342, 19/09/2025) | (5345, 19/09/2025) | (5347, 19/09/2025) | (5350, 19/09/2025) | (5351, 19/09/2025) | (5352, 19/09/2025) | (5353, 19/09/2025) | (5355, 19/09/2025) | (5356, 19/09/2025) | (5357, 19/09/2025) | (5358, 19/09/2025) | (5359, 19/09/2025) | (5360, 19/09/2025) | (5361, 19/09/2025) | (5362, 19/09/2025) | (5363, 19/09/2025) | (5364, 19/09/2025) | (5365, 19/09/2025) | (5366, 19/09/2025) | (5367, 19/09/2025) | (5374, 19/09/2025) | (5375, 19/09/2025) | (5376, 19/09/2025) | (5377, 19/09/2025) | (5378, 19/09/2025) | (5380, 19/09/2025) | (5382, 19/09/2025) | (5383, 19/09/2025) | (5384, 19/09/2025) | (5385, 19/09/2025) | (5386, 19/09/2025) | (5387, 19/09/2025) | (5389, 19/09/2025) | (5390, 19/09/2025) | (5391, 19/09/2025) | (5392, 19/09/2025) | (5399, 22/09/2025) | (5400, 22/09/2025) | (5402, 22/09/2025) | (5404, 22/09/2025) | (5405, 22/09/2025) | (5406, 22/09/2025) | (5407, 22/09/2025) | (5408, 22/09/2025) | (5409, 22/09/2025) | (5410, 22/09/2025) | (5411, 22/09/2025) | (5412, 22/09/2025) | (5414, 22/09/2025) | (5416, 22/09/2025) | (5417, 22/09/2025) | (5418, 22/09/2025) | (5419, 22/09/2025) | (5420, 22/09/2025) | (5421, 22/09/2025) | (5422, 22/09/2025) | (5423, 22/09/2025) | (5428, 22/09/2025) | (5430, 22/09/2025) | (5431, 22/09/2025) | (5432, 22/09/2025) | (5433, 22/09/2025) | (5434, 22/09/2025) | (5435, 23/09/2025) | (5436, 22/09/2025) | (5437, 22/09/2025) | (5438, 22/09/2025) | (5439, 22/09/2025) | (5440, 23/09/2025) | (5441, 22/09/2025) | (5442, 22/09/2025) | (5443, 22/09/2025) | (5444, 22/09/2025) | (5445, 22/09/2025) | (5447, 22/09/2025) | (5448, 22/09/2025) | (5449, 22/09/2025) | (5451, 22/09/2025) | (5452, 22/09/2025) | (5453, 22/09/2025) | (5455, 22/09/2025) | (5457, 22/09/2025) | (5461, 22/09/2025) | (5463, 22/09/2025) | (5465, 22/09/2025) | (5466, 22/09/2025) | (5467, 22/09/2025) | (5468, 22/09/2025) | (5493, 23/09/2025) | (5494, 23/09/2025) | (5495, 23/09/2025) | (5496, 23/09/2025) | (5497, 23/09/2025) | (5498, 23/09/2025) | (5499, 23/09/2025) | (5500, 23/09/2025) | (5507, 23/09/2025) | (5508, 23/09/2025) | (5510, 23/09/2025) | (5511, 23/09/2025) | (5512, 23/09/2025) | (5513, 23/09/2025) | (5528, 23/09/2025) | (5529, 23/09/2025) | (5530, 23/09/2025) | (5531, 23/09/2025) | (5539, 24/09/2025) | (5540, 24/09/2025) | (6345, 27/10/2025) | (6864, 19/11/2025) | (6873, 19/11/2025) | (6895, 20/11/2025) | (6897, 20/11/2025) | (6898, 20/11/2025) | (6900, 20/11/2025) | (6901, 20/11/2025) | (6913, 21/11/2025) | (6915, 21/11/2025) | (6923, 21/11/2025) | (6925, 21/11/2025) | (6926, 21/11/2025) | (6930, 21/11/2025) | (6934, 21/11/2025) | (6936, 21/11/2025) | (6948, 24/11/2025) | (6949, 24/11/2025) | (6957, 24/11/2025) | (6958, 24/11/2025) | (6962, 24/11/2025) | (6963, 24/11/2025) | (6964, 24/11/2025) | (6967, 24/11/2025) | (6972, 25/11/2025) | (6973, 25/11/2025) | (6977, 25/11/2025) | (6978, 25/11/2025) | (6979, 25/11/2025) | (6980, 25/11/2025) | (6981, 25/11/2025) | (6982, 25/11/2025) | (6983, 25/11/2025) | (6984, 25/11/2025) | (6986, 25/11/2025) | (6987, 25/11/2025) | (7032, 25/11/2025) | (7033, 25/11/2025) | (7034, 25/11/2025) | (7044, 26/11/2025) | (7045, 26/11/2025) | (7046, 26/11/2025) | (7111, 27/11/2025) | (7113, 27/11/2025) | (7116, 27/11/2025) | (7127, 27/11/2025) | (7129, 27/11/2025) | (7130, 27/11/2025) | (7188, 1/12/2025) | (7192, 1/12/2025) | (7193, 1/12/2025) | (7194, 1/12/2025) | (7195, 1/12/2025) | (7199, 1/12/2025) | (7200, 1/12/2025) | (7201, 1/12/2025) | (7202, 1/12/2025) | (7203, 1/12/2025) | (7204, 1/12/2025) | (7215, 2/12/2025) | (7229, 3/12/2025) | (7255, 4/12/2025) | (7313, 15/12/2025) | (7314, 15/12/2025) | (7316, 15/12/2025) | (7336, 16/12/2025) | (7337, 16/12/2025) | (7354, 17/12/2025)</t>
  </si>
  <si>
    <t>CONTRATO DE PRESTACION PROF 582, CONTRATO DE PRESTACION PROF 593, CONTRATO DE PRESTACION PROF 592, CONTRATO DE PRESTACION PROF 591, CONTRATO DE PRESTACION PROF 577, CONTRATO DE PRESTACION PROF 589, CONTRATO DE PRESTACION PROF 590, CONTRATO DE APOYO A LA GESTION 613, CONTRATO DE PRESTACION PROF 614, CONTRATO DE PRESTACION PROF 639, CONTRATO DE PRESTACION PROF 637, CONTRATO DE PRESTACION PROF 636, CONTRATO DE PRESTACION PROF 635, CONTRATO DE PRESTACION PROF 634, PERSON. PRES. SERVI. PROFESION 603, CONTRATO DE PRESTACION PROF 588, CONTRATO DE PRESTACION PROF 585, CONTRATO DE PRESTACION PROF 608, CONTRATO DE PRESTACION PROF 594, CONTRATO DE PRESTACION PROF 596, CONTRATO DE PRESTACION PROF 595, CONTRATO DE PRESTACION PROF 598, CONTRATO DE PRESTACION PROF 583, CONTRATO DE PRESTACION PROF 612, CONTRATO DE PRESTACION PROF 597, CONTRATO DE PRESTACION PROF 605, CONTRATO DE PRESTACION PROF 601, CONTRATO DE PRESTACION PROF 600, CONTRATO DE PRESTACION PROF 611, CONTRATO DE PRESTACION PROF 624, CONTRATO DE PRESTACION PROF 670, CONTRATO DE PRESTACION PROF 587, CONTRATO DE PRESTACION PROF 606, CONTRATO DE PRESTACION PROF 650, CONTRATO DE PRESTACION PROF 669, CONTRATO DE PRESTACION PROF 604, CONTRATO DE PRESTACION PROF 609, CONTRATO DE PRESTACION PROF 602, CONTRATO DE PRESTACION PROF 661, CONTRATO DE APOYO A LA GESTION 667, CONTRATO DE PRESTACION PROF 586, CONTRATO DE PRESTACION PROF 629, CONTRATO DE PRESTACION PROF 616, CONTRATO DE PRESTACION PROF 615, CONTRATO DE PRESTACION PROF 610, CONTRATO DE PRESTACION PROF 625, CONTRATO DE APOYO A LA GESTION 626, CONTRATO DE PRESTACION PROF 630, CONTRATO DE PRESTACION PROF 642, CONTRATO DE PRESTACION PROF 677, CONTRATO DE PRESTACION PROF 647, CONTRATO DE PRESTACION PROF 599, CONTRATO DE PRESTACION PROF 649, CONTRATO DE PRESTACION PROF 640, CONTRATO DE PRESTACION PROF 668, CONTRATO DE APOYO A LA GESTION 676, CONTRATO DE APOYO A LA GESTION 584, CONTRATO DE PRESTACION PROF 627, CONTRATO DE PRESTACION PROF 659, CONTRATO DE PRESTACION PROF 660, CONTRATO DE PRESTACION PROF 638, CONTRATO DE PRESTACION PROF 674, CONTRATO DE PRESTACION PROF 578, CONTRATO DE PRESTACION PROF 656, CONTRATO DE PRESTACION PROF 653, CONTRATO DE PRESTACION PROF 579, CONTRATO DE PRESTACION PROF 673, CONTRATO DE PRESTACION PROF 675, CONTRATO DE PRESTACION PROF 644, CONTRATO DE PRESTACION PROF 622, CONTRATO DE PRESTACION 678, CONTRATO DE PRESTACION PROF 641, CONTRATO DE PRESTACION PROF 618, CONTRATO DE PRESTACION PROF 617, CONTRATO DE PRESTACION PROF 619, CONTRATO DE PRESTACION PROF 662, CONTRATO DE PRESTACION PROF 664, CONTRATO DE PRESTACION 645, CONTRATO DE PRESTACION PROF 643, CONTRATO DE PRESTACION 672, CONTRATO DE PRESTACION PROF 679, CONTRATO DE PRESTACION PROF 680, CONTRATO DE PRESTACION PROF 681, CONTRATO DE APOYO A LA GESTION 682, CONTRATO DE PRESTACION PROF 652, CONTRATO DE APOYO A LA GESTION 683, CONTRATO DE PRESTACION PROF 686, CONTRATO DE PRESTACION PROF 713, CONTRATO DE PRESTACION PROF 621, CONTRATO DE PRESTACION PROF 684, CONTRATO DE PRESTACION PROF 685, CONTRATO DE PRESTACION PROF 687, CONTRATO DE PRESTACION PROF 690, CONTRATO DE PRESTACION PROF 688, CONTRATO DE PRESTACION PROF 694, CONTRATO DE PRESTACION 580, CONTRATO DE PRESTACION PROF 654, CONTRATO DE PRESTACION PROF 702, CONTRATO DE PRESTACION PROF 646, CONTRATO DE PRESTACION PROF 720, CONTRATO DE PRESTACION PROF 715, CONTRATO DE PRESTACION PROF 716, CONTRATO DE PRESTACION PROF 719, CONTRATO DE PRESTACION PROF 648, CONTRATO DE PRESTACION PROF 717, CONTRATO DE PRESTACION PROF 722, CONTRATO DE APOYO A LA GESTION 632, CONTRATO DE PRESTACION PROF 723, CONTRATO DE PRESTACION PROF 665, CONTRATO DE APOYO A LA GESTION 631, CONTRATO DE PRESTACION PROF 628, CONTRATO DE PRESTACION PROF 633, CONTRATO DE PRESTACION PROF 705, CONTRATO DE PRESTACION PROF 724, CONTRATO DE PRESTACION PROF 666, CONTRATO DE PRESTACION PROF 727, CONTRATO DE PRESTACION 671, CONTRATO DE PRESTACION PROF 704, CONTRATO DE PRESTACION 706, CONTRATO DE APOYO A LA GESTION 709, CONTRATO DE APOYO A LA GESTION 663, CONTRATO DE PRESTACION 721, CONTRATO DE PRESTACION PROF 620, CONTRATO DE APOYO A LA GESTION 703, CONTRATO DE PRESTACION PROF 761, CONTRATO DE PRESTACION PROF 714, CONTRATO DE PRESTACION PROF 607, CONTRATO DE PRESTACION PROF 730, CONTRATO DE PRESTACION PROF 729, CONTRATO DE PRESTACION PROF 725, CONTRATO DE PRESTACION PROF 726, CONTRATO DE PRESTACION 651, CONTRATO DE PRESTACION PROF 760, CONTRATO DE PRESTACION PROF 758, CONTRATO DE PRESTACION PROF 759, CONTRATO DE PRESTACION PROF 689, CONTRATO DE PRESTACION PROF 763, CONTRATO DE PRESTACION PROF 655, CONTRATO DE PRESTACION PROF 718, CONTRATO DE PRESTACION PROF 657, CONTRATO DE PRESTACION PROF 691, CONTRATO DE PRESTACION PROF 692, CONTRATO DE PRESTACION PROF 693, CONTRATO DE PRESTACION PROF 699, CONTRATO DE PRESTACION PROF 736, CONTRATO DE PRESTACION PROF 756, CONTRATO DE PRESTACION PROF 749, CONTRATO DE PRESTACION PROF 750, CONTRATO DE APOYO A LA GESTION 762, CONTRATO DE PRESTACION PROF 752, CONTRATO DE PRESTACION PROF 753, CONTRATO DE PRESTACION PROF 754, CONTRATO DE PRESTACION 705, CONTRATO DE PRESTACION PROF 711, CONTRATO DE PRESTACION PROF 784, CONTRATO DE PRESTACION PROF 767, CONTRATO DE PRESTACION PROF 734, CONTRATO DE PRESTACION PROF 755, CONTRATO DE APOYO A LA GESTION 792, CONTRATO DE PRESTACION PROF 791, CONTRATO DE PRESTACION PROF 747, CONTRATO DE PRESTACION PROF 748, CONTRATO DE PRESTACION PROF 766, CONTRATO DE PRESTACION PROF 789, CONTRATO DE PRESTACION PROF 786, CONTRATO DE PRESTACION PROF 787, CONTRATO DE PRESTACION PROF 770, CONTRATO DE PRESTACION 771, CONTRATO DE PRESTACION PROF 707, CONTRATO DE PRESTACION PROF 769, CONTRATO DE PRESTACION PROF 794, CONTRATO DE PRESTACION PROF 776, CONTRATO DE PRESTACION PROF 733, CONTRATO DE PRESTACION PROF 793, CONTRATO DE PRESTACION PROF 795, CONTRATO DE PRESTACION PROF 833, CONTRATO DE PRESTACION PROF 834, CONTRATO DE PRESTACION PROF 837, CONTRATO DE PRESTACION PROF 816, CONTRATO DE PRESTACION PROF 835, CONTRATO DE PRESTACION PROF 836, CONTRATO DE PRESTACION PROF 803, CONTRATO DE PRESTACION PROF 806, CONTRATO DE PRESTACION PROF 804, CONTRATO DE PRESTACION PROF 805, CONTRATO DE PRESTACION PROF 751, CONTRATO DE PRESTACION PROF 788, CONTRATO DE APOYO A LA GESTION 738, CONTRATO DE PRESTACION PROF 764, CONTRATO DE PRESTACION PROF 737, CONTRATO DE PRESTACION PROF 772, CONTRATO DE PRESTACION PROF 790, CONTRATO DE PRESTACION PROF 831, CONTRATO DE PRESTACION PROF 696, CONTRATO DE PRESTACION PROF 735, CONTRATO DE PRESTACION PROF 757, CONTRATO DE PRESTACION PROF 799, CONTRATO DE PRESTACION PROF 765, CONTRATO DE PRESTACION PROF 838, CONTRATO DE APOYO A LA GESTION 832, CONTRATO DE PRESTACION PROF 798, CONTRATO DE PRESTACION PROF 830, CONTRATO DE PRESTACION PROF 797, CONTRATO DE PRESTACION PROF 739, CONTRATO DE PRESTACION PROF 796, CONTRATO DE PRESTACION PROF 785, CONTRATO DE PRESTACION PROF 740, CONTRATO DE PRESTACION 712, CONTRATO DE PRESTACION PROF 811, CONTRATO DE PRESTACION PROF 695, CONTRATO DE PRESTACION PROF 839, CONTRATO DE PRESTACION PROF 775, CONTRATO DE PRESTACION PROF 824, CONTRATO DE PRESTACION PROF 825, CONTRATO DE PRESTACION PROF 826, CONTRATO DE PRESTACION PROF 821, CONTRATO DE PRESTACION PROF 822, CONTRATO DE PRESTACION PROF 741, CONTRATO DE PRESTACION PROF 768, CONTRATO DE PRESTACION PROF 710, CONTRATO DE PRESTACION PROF 773, CONTRATO DE PRESTACION PROF 812, CONTRATO DE PRESTACION PROF 698, CONTRATO DE PRESTACION PROF 779, CONTRATO DE PRESTACION PROF 842, CONTRATO DE PRESTACION PROF 827, CONTRATO DE APOYO A LA GESTION 742, CONTRATO DE PRESTACION PROF 807, CONTRATO DE PRESTACION PROF 815, CONTRATO DE PRESTACION PROF 843, CONTRATO DE PRESTACION PROF 743, CONTRATO DE APOYO A LA GESTION 845, CONTRATO DE APOYO A LA GESTION 844, CONTRATO DE PRESTACION PROF 744, CONTRATO DE PRESTACION PROF 846, CONTRATO DE PRESTACION PROF 848, CONTRATO DE PRESTACION PROF 849, CONTRATO DE PRESTACION PROF 841, CONTRATO DE PRESTACION PROF 817, CONTRATO DE PRESTACION PROF 813, CONTRATO DE PRESTACION PROF 814, CONTRATO DE PRESTACION PROF 847, CONTRATO DE APOYO A LA GESTION 877, CONTRATO DE PRESTACION PROF 875, CONTRATO DE APOYO A LA GESTION 876, CONTRATO DE PRESTACION PROF 850, CONTRATO DE PRESTACION PROF 874, CONTRATO DE PRESTACION PROF 828, CONTRATO DE PRESTACION PROF 823, CONTRATO DE PRESTACION PROF 829, CONTRATO DE PRESTACION PROF 873, CONTRATO DE PRESTACION PROF 858, CONTRATO DE PRESTACION PROF 872, CONTRATO DE PRESTACION PROF 778, CONTRATO DE PRESTACION PROF, CONTRATO DE PRESTACION PROF 810, CONTRATO DE PRESTACION PROF 869, CONTRATO DE PRESTACION PROF 809, CONTRATO DE PRESTACION PROF 782, CONTRATO DE PRESTACION PROF 728, CONTRATO DE PRESTACION PROF 879, CONTRATO DE PRESTACION PROF 881, CONTRATO DE PRESTACION PROF 866, CONTRATO DE PRESTACION PROF 701, CONTRATO DE PRESTACION PROF 777, CONTRATO DE PRESTACION PROF 868, CONTRATO DE PRESTACION PROF 867, CONTRATO DE PRESTACION PROF 878, CONTRATO DE PRESTACION PROF 880, CONTRATO DE PRESTACION PROF 888, CONTRATO DE PRESTACION PROF 746, CONTRATO DE PRESTACION PROF 820, CONTRATO DE PRESTACION PROF 861, CONTRATO DE PRESTACION 863, CONTRATO DE PRESTACION PROF 818, CONTRATO DE PRESTACION PROF 862, CONTRATO DE PRESTACION PROF 860, CONTRATO DE PRESTACION PROF 819, CONTRATO DE PRESTACION PROF 882, CONTRATO DE PRESTACION PROF 908, CONTRATO DE PRESTACION PROF 897, CONTRATO DE PRESTACION PROF 883, CONTRATO DE PRESTACION PROF 896, CONTRATO DE PRESTACION PROF 870, CONTRATO DE PRESTACION PROF 865, CONTRATO DE PRESTACION PROF 781, CONTRATO DE PRESTACION PROF 910, CONTRATO DE PRESTACION PROF 783, CONTRATO DE APOYO A LA GESTION 921, CONTRATO DE PRESTACION PROF 890, CONTRATO DE APOYO A LA GESTION 932, CONTRATO DE PRESTACION 886, CONTRATO DE PRESTACION PROF 904, CONTRATO DE PRESTACION PROF 911, CONTRATO DE PRESTACION PROF 900, CONTRATO DE PRESTACION PROF 901, CONTRATO DE PRESTACION PROF 700, CONTRATO DE PRESTACION PROF 933, CONTRATO DE APOYO A LA GESTION 1067, CONTRATO DE PRESTACION PROF 745, CONTRATO DE PRESTACION PROF 1117, CONTRATO DE PRESTACION PROF 1126, CONTRATO DE PRESTACION PROF 1127, CONTRATO DE PRESTACION PROF 1125, CONTRATO DE PRESTACION PROF 1136, CONTRATO DE PRESTACION PROF 1135, CONTRATO DE PRESTACION PROF 1128, CONTRATO DE PRESTACION PROF 1105, CONTRATO DE APOYO A LA GESTION 1130, CONTRATO DE PRESTACION PROF 1146, CONTRATO ADICIONAL 923, CONTRATO DE PRESTACION PROF 1137, CONTRATO DE APOYO A LA GESTION 1145, CONTRATO DE PRESTACION PROF 1144, CONTRATO ADICIONAL 772, CONTRATO ADICIONAL 860, CONTRATO DE PRESTACION PROF 1165, CONTRATO DE APOYO A LA GESTION 1162, CONTRATO ADICIONAL 916, CONTRATO ADICIONAL 917, CONTRATO DE PRESTACION PROF 1159, CONTRATO DE PRESTACION PROF 1161, CONTRATO DE PRESTACION PROF 1148, CONTRATO DE PRESTACION PROF 1166, CONTRATO DE PRESTACION PROF 1134, CONTRATO ADICIONAL 600, CONTRATO ADICIONAL 937, CONTRATO ADICIONAL 874, CONTRATO ADICIONAL 955, CONTRATO ADICIONAL 954, CONTRATO ADICIONAL 933, CONTRATO ADICIONAL 986, CONTRATO DE PRESTACION PROF 1163, CONTRATO DE PRESTACION PROF 1164, CONTRATO ADICIONAL 995, CONTRATO ADICIONAL 606, CONTRATO ADICIONAL 608, CONTRATO DE PRESTACION PROF 1154, CONTRATO DE PRESTACION PROF 1168, CONTRATO DE PRESTACION PROF 1178, CONTRATO DE PRESTACION PROF 1171, CONTRATO DE PRESTACION PROF 1169, CONTRATO DE PRESTACION PROF 1170, CONTRATO DE PRESTACION PROF 1173, CONTRATO DE PRESTACION PROF 1177, CONTRATO DE PRESTACION PROF 1172, CONTRATO ADICIONAL 968, CONTRATO DE PRESTACION PROF 1160, CONTRATO DE PRESTACION PROF 1182, CONTRATO DE PRESTACION PROF 1180, CONTRATO ADICIONAL 958, CONTRATO DE PRESTACION PROF 1190, CONTRATO ADICIONAL 965, CONTRATO DE PRESTACION PROF 1179, CONTRATO DE PRESTACION PROF 1167, CONTRATO ADICIONAL 935, CONTRATO ADICIONAL 1010, CONTRATO ADICIONAL 601, CONTRATO ADICIONAL 978, CONTRATO ADICIONAL 936, CONTRATO ADICIONAL 650, CONTRATO ADICIONAL 1038, CONTRATO ADICIONAL 647, CONTRATO DE PRESTACION PROF 1215, CONTRATO DE PRESTACION PROF 1216, CONTRATO ADICIONAL 836</t>
  </si>
  <si>
    <t>(8452, 9/10/2025) | (8464, 10/10/2025) | (8476, 10/10/2025) | (8485, 10/10/2025) | (8493, 10/10/2025) | (8509, 14/10/2025) | (8510, 14/10/2025) | (8512, 14/10/2025) | (8515, 14/10/2025) | (8517, 14/10/2025) | (8518, 14/10/2025) | (8520, 14/10/2025) | (8521, 14/10/2025) | (8525, 14/10/2025) | (8535, 14/10/2025) | (8536, 14/10/2025) | (8537, 14/10/2025) | (8558, 15/10/2025) | (8560, 15/10/2025) | (8561, 15/10/2025) | (8568, 15/10/2025) | (8574, 15/10/2025) | (8580, 15/10/2025) | (8582, 15/10/2025) | (8587, 15/10/2025) | (8590, 15/10/2025) | (8591, 15/10/2025) | (8592, 15/10/2025) | (8594, 15/10/2025) | (8596, 15/10/2025) | (8598, 15/10/2025) | (8601, 15/10/2025) | (8602, 15/10/2025) | (8603, 15/10/2025) | (8605, 15/10/2025) | (8607, 15/10/2025) | (8608, 15/10/2025) | (8609, 16/10/2025) | (8613, 16/10/2025) | (8614, 16/10/2025) | (8617, 16/10/2025) | (8622, 16/10/2025) | (8623, 16/10/2025) | (8624, 16/10/2025) | (8635, 16/10/2025) | (8638, 16/10/2025) | (8639, 16/10/2025) | (8641, 16/10/2025) | (8644, 16/10/2025) | (8646, 16/10/2025) | (8652, 17/10/2025) | (8654, 17/10/2025) | (8658, 17/10/2025) | (8659, 17/10/2025) | (8660, 17/10/2025) | (8662, 17/10/2025) | (8663, 17/10/2025) | (8664, 17/10/2025) | (8665, 17/10/2025) | (8666, 17/10/2025) | (8669, 17/10/2025) | (8672, 17/10/2025) | (8678, 17/10/2025) | (8682, 18/10/2025) | (8684, 18/10/2025) | (8686, 18/10/2025) | (8687, 18/10/2025) | (8688, 18/10/2025) | (8691, 18/10/2025) | (8692, 18/10/2025) | (8693, 18/10/2025) | (8694, 18/10/2025) | (8695, 18/10/2025) | (8699, 20/10/2025) | (8700, 20/10/2025) | (8702, 20/10/2025) | (8704, 20/10/2025) | (8714, 20/10/2025) | (8716, 20/10/2025) | (8718, 20/10/2025) | (8728, 20/10/2025) | (8729, 20/10/2025) | (8733, 21/10/2025) | (8737, 21/10/2025) | (8739, 21/10/2025) | (8740, 21/10/2025) | (8742, 21/10/2025) | (8745, 21/10/2025) | (8746, 21/10/2025) | (8749, 21/10/2025) | (8750, 21/10/2025) | (8751, 21/10/2025) | (8754, 21/10/2025) | (8755, 21/10/2025) | (8756, 21/10/2025) | (8760, 21/10/2025) | (8763, 21/10/2025) | (8767, 21/10/2025) | (8783, 22/10/2025) | (8786, 22/10/2025) | (8795, 22/10/2025) | (8796, 22/10/2025) | (8797, 22/10/2025) | (8804, 22/10/2025) | (8850, 22/10/2025) | (8851, 22/10/2025) | (8874, 23/10/2025) | (8878, 23/10/2025) | (8881, 23/10/2025) | (8882, 23/10/2025) | (8883, 23/10/2025) | (8884, 23/10/2025) | (8885, 23/10/2025) | (8886, 23/10/2025) | (8887, 23/10/2025) | (8888, 23/10/2025) | (8893, 23/10/2025) | (8897, 23/10/2025) | (8902, 23/10/2025) | (8904, 23/10/2025) | (8905, 23/10/2025) | (8906, 23/10/2025) | (8911, 23/10/2025) | (8913, 23/10/2025) | (8915, 23/10/2025) | (8916, 23/10/2025) | (8917, 23/10/2025) | (8918, 23/10/2025) | (8920, 23/10/2025) | (8922, 23/10/2025) | (8923, 23/10/2025) | (8930, 23/10/2025) | (8932, 23/10/2025) | (8952, 23/10/2025) | (8957, 23/10/2025) | (8958, 23/10/2025) | (8965, 23/10/2025) | (8967, 23/10/2025) | (8971, 23/10/2025) | (8973, 23/10/2025) | (8974, 23/10/2025) | (8975, 23/10/2025) | (8977, 23/10/2025) | (8981, 24/10/2025) | (8982, 24/10/2025) | (8983, 24/10/2025) | (8984, 24/10/2025) | (8985, 24/10/2025) | (8987, 24/10/2025) | (9003, 24/10/2025) | (9004, 24/10/2025) | (9007, 25/10/2025) | (9008, 25/10/2025) | (9012, 25/10/2025) | (9013, 25/10/2025) | (9015, 25/10/2025) | (9017, 25/10/2025) | (9020, 25/10/2025) | (9021, 25/10/2025) | (9024, 25/10/2025) | (9025, 25/10/2025) | (9027, 25/10/2025) | (9028, 25/10/2025) | (9029, 25/10/2025) | (9031, 25/10/2025) | (9033, 25/10/2025) | (9034, 25/10/2025) | (9036, 25/10/2025) | (9044, 25/10/2025) | (9067, 27/10/2025) | (9068, 27/10/2025) | (9094, 27/10/2025) | (9105, 27/10/2025) | (9107, 27/10/2025) | (9109, 27/10/2025) | (9110, 27/10/2025) | (9111, 27/10/2025) | (9114, 27/10/2025) | (9117, 27/10/2025) | (9119, 27/10/2025) | (9121, 27/10/2025) | (9122, 27/10/2025) | (9128, 28/10/2025) | (9131, 28/10/2025) | (9134, 28/10/2025) | (9136, 28/10/2025) | (9139, 28/10/2025) | (9145, 28/10/2025) | (9158, 29/10/2025) | (9159, 29/10/2025) | (9161, 29/10/2025) | (9162, 29/10/2025) | (9164, 29/10/2025) | (9165, 29/10/2025) | (9166, 29/10/2025) | (9167, 29/10/2025) | (9169, 29/10/2025) | (9170, 29/10/2025) | (9172, 29/10/2025) | (9177, 29/10/2025) | (9180, 29/10/2025) | (9181, 29/10/2025) | (9182, 29/10/2025) | (9183, 29/10/2025) | (9186, 29/10/2025) | (9187, 29/10/2025) | (9189, 29/10/2025) | (9190, 29/10/2025) | (9193, 29/10/2025) | (9194, 29/10/2025) | (9196, 29/10/2025) | (9207, 29/10/2025) | (9208, 29/10/2025) | (9210, 29/10/2025) | (9211, 29/10/2025) | (9212, 29/10/2025) | (9232, 30/10/2025) | (9238, 30/10/2025) | (9239, 30/10/2025) | (9251, 30/10/2025) | (9257, 30/10/2025) | (9258, 30/10/2025) | (9259, 30/10/2025) | (9260, 30/10/2025) | (9263, 30/10/2025) | (9288, 30/10/2025) | (9319, 31/10/2025) | (9322, 31/10/2025) | (9330, 31/10/2025) | (9336, 31/10/2025) | (9339, 31/10/2025) | (9377, 4/11/2025) | (9380, 4/11/2025) | (9407, 4/11/2025) | (9408, 4/11/2025) | (9412, 4/11/2025) | (9419, 4/11/2025) | (9427, 4/11/2025) | (9429, 4/11/2025) | (9478, 5/11/2025) | (9479, 5/11/2025) | (9494, 5/11/2025) | (9500, 5/11/2025) | (9572, 5/11/2025) | (9574, 5/11/2025) | (9575, 5/11/2025) | (9582, 6/11/2025) | (9596, 6/11/2025) | (9605, 6/11/2025) | (9606, 6/11/2025) | (9639, 6/11/2025) | (9689, 7/11/2025) | (9739, 7/11/2025) | (9770, 7/11/2025) | (9774, 7/11/2025) | (9782, 10/11/2025) | (9785, 10/11/2025) | (9817, 10/11/2025) | (9820, 10/11/2025) | (9824, 10/11/2025) | (9826, 10/11/2025) | (9841, 10/11/2025) | (9845, 10/11/2025) | (9858, 11/11/2025) | (9864, 11/11/2025) | (9865, 11/11/2025) | (9874, 11/11/2025) | (9875, 11/11/2025) | (9877, 11/11/2025) | (9878, 11/11/2025) | (9879, 11/11/2025) | (9888, 11/11/2025) | (9899, 12/11/2025) | (9900, 12/11/2025) | (9905, 12/11/2025) | (9906, 12/11/2025) | (9910, 12/11/2025) | (9911, 12/11/2025) | (9916, 12/11/2025) | (9918, 12/11/2025) | (9926, 12/11/2025) | (9930, 12/11/2025) | (9932, 12/11/2025) | (9947, 12/11/2025) | (9948, 12/11/2025) | (9959, 12/11/2025) | (9964, 12/11/2025) | (9982, 13/11/2025) | (9985, 13/11/2025) | (10013, 13/11/2025) | (10016, 13/11/2025) | (10023, 13/11/2025) | (10025, 13/11/2025) | (10030, 13/11/2025) | (10032, 13/11/2025) | (10037, 13/11/2025) | (10061, 14/11/2025) | (10064, 14/11/2025) | (10067, 14/11/2025) | (10069, 14/11/2025) | (10071, 14/11/2025) | (10072, 14/11/2025) | (10074, 14/11/2025) | (10075, 14/11/2025) | (10077, 14/11/2025) | (10080, 14/11/2025) | (10081, 14/11/2025) | (10084, 14/11/2025) | (10091, 14/11/2025) | (10097, 14/11/2025) | (10098, 14/11/2025) | (10106, 14/11/2025) | (10109, 14/11/2025) | (10123, 18/11/2025) | (10125, 18/11/2025) | (10126, 18/11/2025) | (10127, 18/11/2025) | (10130, 18/11/2025) | (10133, 18/11/2025) | (10134, 18/11/2025) | (10135, 18/11/2025) | (10138, 18/11/2025) | (10139, 18/11/2025) | (10141, 18/11/2025) | (10145, 18/11/2025) | (10146, 18/11/2025) | (10148, 18/11/2025) | (10149, 18/11/2025) | (10150, 18/11/2025) | (10153, 18/11/2025) | (10156, 18/11/2025) | (10158, 18/11/2025) | (10160, 18/11/2025) | (10161, 18/11/2025) | (10162, 18/11/2025) | (10163, 18/11/2025) | (10166, 18/11/2025) | (10176, 18/11/2025) | (10177, 18/11/2025) | (10178, 18/11/2025) | (10180, 18/11/2025) | (10189, 18/11/2025) | (10202, 19/11/2025) | (10203, 19/11/2025) | (10205, 19/11/2025) | (10208, 19/11/2025) | (10212, 19/11/2025) | (10214, 19/11/2025) | (10216, 19/11/2025) | (10217, 19/11/2025) | (10219, 19/11/2025) | (10224, 19/11/2025) | (10225, 19/11/2025) | (10226, 19/11/2025) | (10229, 19/11/2025) | (10231, 19/11/2025) | (10234, 19/11/2025) | (10235, 19/11/2025) | (10236, 19/11/2025) | (10243, 19/11/2025) | (10249, 19/11/2025) | (10251, 19/11/2025) | (10253, 19/11/2025) | (10254, 19/11/2025) | (10257, 19/11/2025) | (10260, 19/11/2025) | (10264, 19/11/2025) | (10269, 20/11/2025) | (10271, 20/11/2025) | (10287, 20/11/2025) | (10288, 20/11/2025) | (10289, 20/11/2025) | (10293, 20/11/2025) | (10295, 20/11/2025) | (10296, 20/11/2025) | (10300, 20/11/2025) | (10303, 20/11/2025) | (10309, 20/11/2025) | (10312, 20/11/2025) | (10316, 20/11/2025) | (10327, 20/11/2025) | (10329, 20/11/2025) | (10332, 20/11/2025) | (10333, 20/11/2025) | (10351, 21/11/2025) | (10359, 21/11/2025) | (10382, 21/11/2025) | (10383, 21/11/2025) | (10384, 21/11/2025) | (10389, 21/11/2025) | (10400, 22/11/2025) | (10401, 22/11/2025) | (10404, 22/11/2025) | (10411, 22/11/2025) | (10412, 22/11/2025) | (10415, 22/11/2025) | (10416, 22/11/2025) | (10425, 22/11/2025) | (10430, 22/11/2025) | (10431, 22/11/2025) | (10445, 22/11/2025) | (10459, 24/11/2025) | (10461, 24/11/2025) | (10464, 24/11/2025) | (10468, 24/11/2025) | (10476, 24/11/2025) | (10477, 24/11/2025) | (10478, 24/11/2025) | (10481, 24/11/2025) | (10482, 24/11/2025) | (10495, 24/11/2025) | (10496, 24/11/2025) | (10499, 24/11/2025) | (10505, 24/11/2025) | (10512, 24/11/2025) | (10513, 24/11/2025) | (10515, 24/11/2025) | (10516, 25/11/2025) | (10521, 25/11/2025) | (10522, 25/11/2025) | (10524, 25/11/2025) | (10525, 25/11/2025) | (10541, 26/11/2025) | (10542, 26/11/2025) | (10544, 26/11/2025) | (10549, 26/11/2025) | (10552, 26/11/2025) | (10553, 26/11/2025) | (10561, 26/11/2025) | (10564, 26/11/2025) | (10569, 26/11/2025) | (10572, 26/11/2025) | (10573, 26/11/2025) | (10574, 26/11/2025) | (10576, 26/11/2025) | (10578, 26/11/2025) | (10581, 26/11/2025) | (10582, 26/11/2025) | (10583, 26/11/2025) | (10585, 26/11/2025) | (10586, 26/11/2025) | (10596, 26/11/2025) | (10597, 26/11/2025) | (10598, 26/11/2025) | (10605, 26/11/2025) | (10616, 26/11/2025) | (10625, 26/11/2025) | (10630, 26/11/2025) | (10633, 26/11/2025) | (10674, 27/11/2025) | (10679, 27/11/2025) | (10689, 27/11/2025) | (10694, 27/11/2025) | (10697, 27/11/2025) | (10709, 27/11/2025) | (10721, 27/11/2025) | (10731, 27/11/2025) | (10732, 27/11/2025) | (10796, 28/11/2025) | (10802, 28/11/2025) | (10804, 28/11/2025) | (10808, 28/11/2025) | (10812, 28/11/2025) | (10814, 28/11/2025) | (10817, 28/11/2025) | (10837, 28/11/2025) | (10840, 28/11/2025) | (10843, 29/11/2025) | (10846, 29/11/2025) | (10850, 29/11/2025) | (10851, 29/11/2025) | (10853, 29/11/2025) | (10855, 29/11/2025) | (10857, 29/11/2025) | (10858, 29/11/2025) | (10860, 29/11/2025) | (10874, 1/12/2025) | (10879, 1/12/2025) | (10880, 1/12/2025) | (10881, 1/12/2025) | (10885, 1/12/2025) | (10886, 1/12/2025) | (10891, 1/12/2025) | (10907, 1/12/2025) | (10920, 1/12/2025) | (10936, 2/12/2025) | (10941, 2/12/2025) | (10943, 2/12/2025) | (10944, 2/12/2025) | (10948, 2/12/2025) | (10951, 2/12/2025) | (10957, 2/12/2025) | (10963, 3/12/2025) | (10970, 3/12/2025) | (10974, 3/12/2025) | (10981, 3/12/2025) | (10982, 3/12/2025) | (10984, 3/12/2025) | (10985, 3/12/2025) | (10999, 3/12/2025) | (11007, 3/12/2025) | (11008, 3/12/2025) | (11011, 3/12/2025) | (11030, 3/12/2025) | (11033, 3/12/2025) | (11038, 3/12/2025) | (11039, 3/12/2025) | (11054, 4/12/2025) | (11057, 4/12/2025) | (11059, 4/12/2025) | (11060, 4/12/2025) | (11066, 4/12/2025) | (11098, 4/12/2025) | (11100, 4/12/2025) | (11110, 4/12/2025) | (11111, 4/12/2025) | (11118, 4/12/2025) | (11119, 4/12/2025) | (11120, 4/12/2025) | (11121, 4/12/2025) | (11129, 5/12/2025) | (11140, 5/12/2025) | (11145, 5/12/2025) | (11146, 5/12/2025) | (11147, 5/12/2025) | (11149, 5/12/2025) | (11150, 5/12/2025) | (11152, 5/12/2025) | (11155, 5/12/2025) | (11165, 5/12/2025) | (11175, 5/12/2025) | (11180, 5/12/2025) | (11181, 5/12/2025) | (11194, 9/12/2025) | (11196, 9/12/2025) | (11208, 9/12/2025) | (11212, 9/12/2025) | (11226, 9/12/2025) | (11237, 9/12/2025) | (11240, 9/12/2025) | (11242, 9/12/2025) | (11251, 9/12/2025) | (11254, 9/12/2025) | (11257, 9/12/2025) | (11262, 9/12/2025) | (11274, 9/12/2025) | (11277, 9/12/2025) | (11323, 10/12/2025) | (11324, 10/12/2025) | (11325, 10/12/2025) | (11337, 10/12/2025) | (11338, 10/12/2025) | (11341, 10/12/2025) | (11363, 11/12/2025) | (11375, 11/12/2025) | (11382, 11/12/2025) | (11384, 11/12/2025) | (11413, 11/12/2025) | (11415, 11/12/2025) | (11424, 11/12/2025) | (11425, 11/12/2025) | (11432, 11/12/2025) | (11433, 11/12/2025) | (11435, 11/12/2025) | (11437, 11/12/2025) | (11438, 11/12/2025) | (11440, 11/12/2025) | (11442, 11/12/2025) | (11444, 11/12/2025) | (11446, 11/12/2025) | (11457, 15/12/2025) | (11459, 15/12/2025) | (11461, 15/12/2025) | (11464, 15/12/2025) | (11466, 15/12/2025) | (11467, 15/12/2025) | (11468, 15/12/2025) | (11470, 15/12/2025) | (11472, 15/12/2025) | (11479, 15/12/2025) | (11480, 15/12/2025) | (11483, 15/12/2025) | (11484, 15/12/2025) | (11485, 15/12/2025) | (11486, 15/12/2025) | (11487, 15/12/2025) | (11491, 15/12/2025) | (11498, 15/12/2025) | (11499, 15/12/2025) | (11503, 15/12/2025) | (11505, 16/12/2025) | (11512, 16/12/2025) | (11515, 16/12/2025) | (11519, 16/12/2025) | (11521, 16/12/2025) | (11525, 16/12/2025) | (11526, 16/12/2025) | (11527, 16/12/2025) | (11530, 16/12/2025) | (11531, 16/12/2025) | (11539, 16/12/2025) | (11540, 16/12/2025) | (11541, 16/12/2025) | (11547, 16/12/2025) | (11549, 16/12/2025) | (11550, 16/12/2025) | (11552, 16/12/2025) | (11558, 16/12/2025) | (11561, 16/12/2025) | (11563, 16/12/2025) | (11565, 16/12/2025) | (11569, 16/12/2025) | (11571, 16/12/2025) | (11572, 16/12/2025) | (11574, 16/12/2025) | (11575, 16/12/2025) | (11576, 16/12/2025) | (11578, 16/12/2025) | (11579, 16/12/2025) | (11580, 16/12/2025) | (11581, 16/12/2025) | (11582, 16/12/2025) | (11586, 17/12/2025) | (11591, 17/12/2025) | (11602, 17/12/2025) | (11603, 17/12/2025) | (11604, 17/12/2025) | (11605, 17/12/2025) | (11606, 17/12/2025) | (11608, 17/12/2025) | (11610, 17/12/2025) | (11611, 17/12/2025) | (11612, 17/12/2025) | (11615, 17/12/2025) | (11620, 17/12/2025) | (11637, 18/12/2025) | (11638, 18/12/2025) | (11639, 18/12/2025) | (11643, 18/12/2025) | (11646, 18/12/2025) | (11648, 18/12/2025) | (11650, 18/12/2025) | (11654, 18/12/2025) | (11656, 18/12/2025) | (11657, 18/12/2025) | (11662, 18/12/2025) | (11663, 18/12/2025) | (11664, 18/12/2025) | (11665, 18/12/2025) | (11666, 18/12/2025) | (11667, 18/12/2025) | (11668, 18/12/2025) | (11669, 18/12/2025) | (11674, 18/12/2025) | (11676, 18/12/2025) | (11678, 18/12/2025) | (11679, 18/12/2025) | (11683, 18/12/2025) | (11691, 18/12/2025) | (11694, 18/12/2025) | (11695, 18/12/2025) | (11696, 18/12/2025) | (11697, 18/12/2025) | (11698, 18/12/2025) | (11699, 18/12/2025) | (11700, 18/12/2025) | (11712, 18/12/2025) | (11713, 18/12/2025) | (11716, 18/12/2025) | (11717, 18/12/2025) | (11718, 18/12/2025) | (11720, 18/12/2025) | (11724, 18/12/2025) | (11725, 18/12/2025) | (11728, 18/12/2025) | (11731, 18/12/2025) | (11735, 18/12/2025) | (11738, 18/12/2025) | (11739, 18/12/2025) | (11740, 18/12/2025) | (11744, 18/12/2025) | (11745, 18/12/2025) | (11746, 18/12/2025) | (11747, 18/12/2025) | (11756, 19/12/2025) | (11762, 19/12/2025) | (11765, 19/12/2025) | (11767, 19/12/2025) | (11768, 19/12/2025) | (11769, 19/12/2025) | (11770, 19/12/2025) | (11771, 19/12/2025) | (11773, 19/12/2025) | (11774, 19/12/2025) | (11776, 19/12/2025) | (11778, 19/12/2025) | (11779, 19/12/2025) | (11780, 19/12/2025) | (11781, 19/12/2025) | (11782, 19/12/2025) | (11783, 19/12/2025) | (11784, 19/12/2025) | (11789, 19/12/2025) | (11792, 19/12/2025) | (11793, 19/12/2025) | (11796, 19/12/2025) | (11798, 19/12/2025) | (11806, 19/12/2025) | (11808, 19/12/2025) | (11809, 19/12/2025) | (11810, 19/12/2025) | (11817, 19/12/2025) | (11818, 19/12/2025) | (11819, 19/12/2025) | (11820, 19/12/2025) | (11821, 19/12/2025) | (11822, 19/12/2025) | (11826, 19/12/2025) | (11829, 19/12/2025) | (11831, 19/12/2025) | (11836, 19/12/2025) | (11837, 19/12/2025) | (11838, 19/12/2025) | (11839, 19/12/2025) | (11840, 19/12/2025) | (11843, 19/12/2025) | (11846, 19/12/2025) | (11849, 19/12/2025) | (11850, 19/12/2025) | (11853, 19/12/2025) | (11856, 19/12/2025) | (11858, 19/12/2025) | (11861, 19/12/2025) | (11863, 19/12/2025) | (11864, 19/12/2025) | (11865, 19/12/2025) | (11866, 19/12/2025) | (11867, 19/12/2025) | (11868, 19/12/2025) | (11869, 19/12/2025) | (11888, 19/12/2025) | (11889, 19/12/2025) | (11890, 19/12/2025) | (11892, 19/12/2025) | (11893, 19/12/2025) | (11894, 19/12/2025) | (11898, 19/12/2025) | (11901, 19/12/2025) | (11904, 19/12/2025) | (11905, 19/12/2025) | (11906, 19/12/2025) | (11910, 19/12/2025) | (11912, 19/12/2025) | (11913, 19/12/2025) | (11915, 19/12/2025) | (11917, 19/12/2025) | (11922, 19/12/2025) | (11925, 19/12/2025) | (11926, 19/12/2025) | (11932, 20/12/2025) | (11938, 20/12/2025) | (11941, 20/12/2025) | (11943, 20/12/2025) | (11944, 20/12/2025) | (11945, 20/12/2025) | (11952, 20/12/2025) | (11953, 20/12/2025) | (11954, 20/12/2025) | (11955, 20/12/2025) | (11958, 20/12/2025) | (11960, 20/12/2025) | (11961, 20/12/2025) | (11963, 20/12/2025) | (11964, 20/12/2025) | (11965, 20/12/2025) | (11966, 20/12/2025) | (11967, 20/12/2025) | (11972, 20/12/2025) | (11975, 20/12/2025) | (11976, 20/12/2025) | (11980, 20/12/2025) | (11984, 20/12/2025) | (11985, 20/12/2025) | (11987, 20/12/2025) | (11990, 20/12/2025) | (11992, 20/12/2025) | (11993, 20/12/2025) | (11997, 21/12/2025) | (11998, 21/12/2025) | (11999, 21/12/2025) | (12007, 21/12/2025) | (12008, 21/12/2025) | (12012, 21/12/2025) | (12016, 21/12/2025) | (12018, 21/12/2025) | (12024, 22/12/2025) | (12029, 22/12/2025) | (12032, 22/12/2025) | (12033, 22/12/2025) | (12035, 22/12/2025) | (12036, 22/12/2025) | (12041, 22/12/2025) | (12043, 22/12/2025) | (12044, 22/12/2025) | (12048, 22/12/2025) | (12050, 22/12/2025) | (12052, 22/12/2025) | (12055, 22/12/2025) | (12063, 22/12/2025) | (12064, 22/12/2025) | (12070, 22/12/2025) | (12072, 22/12/2025) | (12074, 22/12/2025) | (12076, 22/12/2025) | (12080, 22/12/2025) | (12081, 22/12/2025) | (12083, 22/12/2025) | (12084, 22/12/2025) | (12087, 22/12/2025) | (12091, 22/12/2025) | (12092, 22/12/2025) | (12093, 22/12/2025) | (12096, 22/12/2025) | (12097, 22/12/2025) | (12102, 22/12/2025) | (12106, 22/12/2025) | (12113, 22/12/2025) | (12117, 22/12/2025) | (12119, 22/12/2025) | (12120, 22/12/2025) | (12125, 22/12/2025) | (12127, 22/12/2025) | (12129, 22/12/2025) | (12135, 22/12/2025) | (12136, 22/12/2025) | (12137, 22/12/2025) | (12138, 22/12/2025) | (12141, 22/12/2025) | (12142, 22/12/2025) | (12143, 22/12/2025) | (12144, 22/12/2025) | (12150, 22/12/2025) | (12151, 22/12/2025) | (12174, 22/12/2025) | (12197, 22/12/2025) | (12214, 22/12/2025) | (12218, 22/12/2025) | (12222, 22/12/2025) | (12229, 22/12/2025) | (12230, 22/12/2025) | (12233, 23/12/2025) | (12237, 23/12/2025) | (12240, 23/12/2025) | (12249, 23/12/2025) | (12256, 23/12/2025) | (12260, 23/12/2025) | (12261, 23/12/2025) | (12267, 23/12/2025) | (12286, 23/12/2025) | (12303, 23/12/2025) | (12307, 23/12/2025) | (12308, 23/12/2025) | (12310, 23/12/2025) | (12313, 23/12/2025) | (12316, 23/12/2025) | (12330, 23/12/2025) | (12343, 23/12/2025) | (12350, 24/12/2025) | (12354, 24/12/2025) | (12357, 24/12/2025) | (12359, 24/12/2025) | (12361, 24/12/2025) | (12363, 24/12/2025) | (12365, 24/12/2025) | (12368, 24/12/2025) | (12370, 24/12/2025) | (12397, 24/12/2025) | (12401, 24/12/2025) | (12404, 24/12/2025) | (12405, 24/12/2025) | (12407, 24/12/2025) | (12416, 24/12/2025) | (12418, 24/12/2025) | (12421, 24/12/2025) | (12452, 24/12/2025) | (12456, 24/12/2025) | (12461, 24/12/2025) | (12464, 24/12/2025) | (12465, 24/12/2025) | (12471, 24/12/2025) | (12473, 24/12/2025) | (12504, 26/12/2025) | (12554, 26/12/2025) | (12557, 26/12/2025) | (12564, 26/12/2025) | (12567, 26/12/2025) | (12569, 26/12/2025) | (12586, 26/12/2025) | (12587, 26/12/2025) | (12663, 29/12/2025) | (12689, 29/12/2025) | (12740, 30/12/2025) | (12762, 30/12/2025) | (12764, 30/12/2025) | (12797, 30/12/2025) | (12809, 30/12/2025) | (12810, 30/12/2025) | (12811, 30/12/2025) | (12836, 30/12/2025) | (12852, 30/12/2025) | (12923, 31/12/2025) | (12940, 31/12/2025) | (12944, 31/12/2025) | (12955, 31/12/2025) | (12985, 31/12/2025) | (12986, 31/12/2025) | (13035, 31/12/2025) | (13185, 31/12/2025) | (13189, 31/12/2025)</t>
  </si>
  <si>
    <t>CONTRATO DE PRESTACION PROF, CONTRATO DE APOYO A LA GESTION, PERSON. PRES. SERVI. PROFESION, CONTRATO DE PRESTACION, CONTRATO ADICIONAL</t>
  </si>
  <si>
    <t>(NRO_CONTRATO: 923 - 21/11/2025 - DOC_CONTRATISTA: 1108761145 - 4000000 - UN MES - RP: 6926)
(NRO_CONTRATO: 772 - 21/11/2024 - DOC_CONTRATISTA: 1102847369 - 4000000 - UN MES - RP: 6948)
(NRO_CONTRATO: 860 - 21/11/2025 - DOC_CONTRATISTA: 1102808347 - 4000000 - un mes - RP: 6949)
(NRO_CONTRATO: 916 - 21/11/2025 - DOC_CONTRATISTA: 1005675509 - 3500000 - UN MES - RP: 6962)
(NRO_CONTRATO: 937 - 24/11/2025 - DOC_CONTRATISTA: 18881942 - 3500000 - UN MES - RP: 6979)
(NRO_CONTRATO: 917 - 21/11/2025 - DOC_CONTRATISTA: 92549741 - 4000000 - un mes - RP: 6963)
(NRO_CONTRATO: 600 - 24/11/2025 - DOC_CONTRATISTA: 1005488659 - 1850000 - QUINCE (15) DIAS - RP: 6978)
(NRO_CONTRATO: 606 - 25/11/2025 - DOC_CONTRATISTA: 1102887590 - 1950000 - quince dias - RP: 7033)
(NRO_CONTRATO: 608 - 21/11/2025 - DOC_CONTRATISTA: 1102890268 - 1750000 - quince dias - RP: 7034)
(NRO_CONTRATO: 874 - 25/11/2025 - DOC_CONTRATISTA: 1192756112 - 3000000 - UN MES - RP: 6980)
(NRO_CONTRATO: 955 - 25/11/2025 - DOC_CONTRATISTA: 1102836714 - 6000000 - UN MES - RP: 6981)
(NRO_CONTRATO: 954 - 25/11/2025 - DOC_CONTRATISTA: 1103123393 - 3500000 - UN MES - RP: 6982)
(NRO_CONTRATO: 933 - 25/11/2025 - DOC_CONTRATISTA: 49734664 - 6000000 - UN MES - RP: 6983)
(NRO_CONTRATO: 986 - 25/11/2025 - DOC_CONTRATISTA: 1103110680 - 3000000 - UN MES - RP: 6984)
(NRO_CONTRATO: 995 - 25/11/2025 - DOC_CONTRATISTA: 1047482921 - 5000000 - UN MES - RP: 7032)
(NRO_CONTRATO: 968 - 26/11/2025 - DOC_CONTRATISTA: 80054295 - 5000000 - UN (1) MES - RP: 7188)
(NRO_CONTRATO: 958 - 28/11/2025 - DOC_CONTRATISTA: 23179831 - 2000000 - UN (1) MES - RP: 7195)
(NRO_CONTRATO: 965 - 1/12/2025 - DOC_CONTRATISTA: 92154409 - 4000000 - UN MES - RP: 7200)
(NRO_CONTRATO: 1010 - 1/12/2025 - DOC_CONTRATISTA: 3837192 - 3000000 - UN MES - RP: 7204)
(NRO_CONTRATO: 935 - 1/12/2025 - DOC_CONTRATISTA: 64540136 - 6000000 - UN MES - RP: 7203)
(NRO_CONTRATO: 601 - 2/12/2025 - DOC_CONTRATISTA: 1103117816 - 2250000 - UNA MES - RP: 7215)
(NRO_CONTRATO: 978 - 28/11/2025 - DOC_CONTRATISTA: 1047394801 - 3800000 - UN MES - RP: 7229)
(NRO_CONTRATO: 936 - 4/12/2025 - DOC_CONTRATISTA: 92552129 - 5000000 - UN MES - RP: 7255)
(NRO_CONTRATO: 1038 - 5/12/2025 - DOC_CONTRATISTA: 92525295 - 4000000 - VEINTE DIAS - RP: 7314)
(NRO_CONTRATO: 647 - 10/12/2025 - DOC_CONTRATISTA: 1098735439 - 4000000 - VEINTE DIAS - RP: 7316)
(NRO_CONTRATO: 650 - 10/12/2025 - DOC_CONTRATISTA: 1118838356 - 2500000 - 15 - RP: 7313)
(NRO_CONTRATO: 836 - 17/12/2025 - DOC_CONTRATISTA: 1102858670 - 1666666 - diez dias - RP: 7354)
(NRO_CONTRATO: 613 - 10/09/2025 - DOC_CONTRATISTA: 64871738 - 11100000 - TRES MESES - RP: 5031)
(NRO_CONTRATO: 626 - 11/09/2025 - DOC_CONTRATISTA: 64542996 - 7200000 - 3 MESES - RP: 5089)
(NRO_CONTRATO: 667 - 11/09/2025 - DOC_CONTRATISTA: 1005581743 - 7500000 - TRES MESES - RP: 5080)
(NRO_CONTRATO: 676 - 11/09/2025 - DOC_CONTRATISTA: 1102873364 - 10500000 - TRES MESES - RP: 5099)
(NRO_CONTRATO: 584 - 11/09/2025 - DOC_CONTRATISTA: 1103094451 - 9000000 - 3 MESES - RP: 5100)
(NRO_CONTRATO: 632 - 12/09/2025 - DOC_CONTRATISTA: 1102584723 - 8400000 - 3 MESES - RP: 5182)
(NRO_CONTRATO: 682 - 12/09/2025 - DOC_CONTRATISTA: 1005457985 - 6000000 - TRES MESES - RP: 5149)
(NRO_CONTRATO: 683 - 12/09/2025 - DOC_CONTRATISTA: 1102865821 - 7500000 - TRES MESES - RP: 5151)
(NRO_CONTRATO: 631 - 15/09/2025 - DOC_CONTRATISTA: 1101815741 - 9000000 - 3 MESES - RP: 5186)
(NRO_CONTRATO: 709 - 15/09/2025 - DOC_CONTRATISTA: 92032664 - 9900000 - TRES (3) MESES - RP: 5196)
(NRO_CONTRATO: 703 - 15/09/2025 - DOC_CONTRATISTA: 34951210 - 7800000 - Tres (3) meses - RP: 5206)
(NRO_CONTRATO: 663 - 16/09/2025 - DOC_CONTRATISTA: 1005664744 - 10311412,13 - TRES MESES - RP: 5203)
(NRO_CONTRATO: 792 - 17/09/2025 - DOC_CONTRATISTA: 92256584 - 6000000 - TRES MESES - RP: 5266)
(NRO_CONTRATO: 832 - 18/09/2025 - DOC_CONTRATISTA: 1102877265 - 10500000 - TRES MESES - RP: 5357)
(NRO_CONTRATO: 738 - 18/09/2025 - DOC_CONTRATISTA: 1102794985 - 7500000 - 3 MESES - RP: 5330)
(NRO_CONTRATO: 742 - 19/09/2025 - DOC_CONTRATISTA: 64890189 - 10500000 - 3 MESES - RP: 5399)
(NRO_CONTRATO: 876 - 19/09/2025 - DOC_CONTRATISTA: 1066511686 - 7500000 - TRES MESES - RP: 5421)
(NRO_CONTRATO: 845 - 19/09/2025 - DOC_CONTRATISTA: 1005625461 - 10500000 - TRES MESES - RP: 5406)
(NRO_CONTRATO: 844 - 19/09/2025 - DOC_CONTRATISTA: 92191485 - 9000000 - TRES MESES - RP: 5407)
(NRO_CONTRATO: 877 - 19/09/2025 - DOC_CONTRATISTA: 1102805546 - 11400000 - TRES MESES - RP: 5419)
(NRO_CONTRATO: 921 - 23/09/2025 - DOC_CONTRATISTA: 92530614 - 7500000 - TRES MESES - RP: 5510)
(NRO_CONTRATO: 932 - 23/09/2025 - DOC_CONTRATISTA: 1102854104 - 8000000 - DOS MESES - RP: 5512)
(NRO_CONTRATO: 1067 - 23/10/2025 - DOC_CONTRATISTA: 1234098086 - 6000000 - DOS (2) MESES - RP: 6345)
(NRO_CONTRATO: 1130 - 21/11/2025 - DOC_CONTRATISTA: 1103097993 - 3000000 - 1 MES - RP: 6923)
(NRO_CONTRATO: 1145 - 21/11/2025 - DOC_CONTRATISTA: 92510609 - 2500000 - UN MES - RP: 6934)
(NRO_CONTRATO: 1162 - 24/11/2025 - DOC_CONTRATISTA: 1102854104 - 4000000 - UN MES - RP: 6958)
(NRO_CONTRATO: 645 - 12/09/2025 - DOC_CONTRATISTA: 92538169 - 12000000 - TRES MESES - RP: 5143)
(NRO_CONTRATO: 580 - 12/09/2025 - DOC_CONTRATISTA: 92227891 - 10500000 - TRES MESES - RP: 5164)
(NRO_CONTRATO: 672 - 12/09/2025 - DOC_CONTRATISTA: 1000065640 - 9000000 - TRES MESES - RP: 5145)
(NRO_CONTRATO: 706 - 15/09/2025 - DOC_CONTRATISTA: 1100398910 - 9000000 - TRES (3) MESES - RP: 5195)
(NRO_CONTRATO: 671 - 15/09/2025 - DOC_CONTRATISTA: 1045673874 - 9000000 - TRES MESES - RP: 5193)
(NRO_CONTRATO: 721 - 15/09/2025 - DOC_CONTRATISTA: 1102808138 - 9000000 - TRES MESES - RP: 5204)
(NRO_CONTRATO: 705 - 16/09/2025 - DOC_CONTRATISTA: 78745973 - 9000000 - TRES (3) - RP: 5260)
(NRO_CONTRATO: 712 - 16/09/2025 - DOC_CONTRATISTA: 1103107144 - 12000000 - TRES (3) MESES - RP: 5365)
(NRO_CONTRATO: 651 - 12/09/2025 - DOC_CONTRATISTA: 901764656 - 24000000 - TRES MESES - RP: 5216)
(NRO_CONTRATO: 771 - 17/09/2025 - DOC_CONTRATISTA: 92031966 - 11400000 - TRES (3) - RP: 5282)
(NRO_CONTRATO: 863 - 19/09/2025 - DOC_CONTRATISTA: 1102857970 - 10500000 - TRES (3) MESES - RP: 5463)
(NRO_CONTRATO: 886 - 22/09/2025 - DOC_CONTRATISTA: 1102869032 - 9000000 - TRES MESES - RP: 5513)
(NRO_CONTRATO: 589 - 9/09/2025 - DOC_CONTRATISTA: 1100548871 - 12000000 - TRES MESES - RP: 5021)
(NRO_CONTRATO: 577 - 9/09/2025 - DOC_CONTRATISTA: 1102833179 - 12000000 - TRES MESES - RP: 5020)
(NRO_CONTRATO: 590 - 9/09/2025 - DOC_CONTRATISTA: 56054541 - 12000000 - TRES MESES - RP: 5023)
(NRO_CONTRATO: 591 - 9/09/2025 - DOC_CONTRATISTA: 34942189 - 16500000 - TRES MESES - RP: 5019)
(NRO_CONTRATO: 592 - 9/09/2025 - DOC_CONTRATISTA: 1102812170 - 12900000 - TRES MESES - RP: 5018)
(NRO_CONTRATO: 594 - 9/09/2025 - DOC_CONTRATISTA: 23182619 - 11100000 - TRES MESES - RP: 5042)
(NRO_CONTRATO: 582 - 9/09/2025 - DOC_CONTRATISTA: 1102828982 - 10500000 - 3 MESES - RP: 5016)
(NRO_CONTRATO: 593 - 9/09/2025 - DOC_CONTRATISTA: 1103220805 - 8000000 - DOS MESES - RP: 5017)
(NRO_CONTRATO: 583 - 9/09/2025 - DOC_CONTRATISTA: 52866426 - 15000000 - 3 MESES - RP: 5046)
(NRO_CONTRATO: 596 - 9/09/2025 - DOC_CONTRATISTA: 1103222002 - 10500000 - TRES MESES - RP: 5043)
(NRO_CONTRATO: 601 - 10/09/2025 - DOC_CONTRATISTA: 1103117816 - 13500000 - TRES MESES - RP: 5050)
(NRO_CONTRATO: 605 - 10/09/2025 - DOC_CONTRATISTA: 1066187661 - 11400000 - TRES MESES - RP: 5049)
(NRO_CONTRATO: 597 - 10/09/2025 - DOC_CONTRATISTA: 1102845541 - 10500000 - TRES MESES - RP: 5048)
(NRO_CONTRATO: 612 - 10/09/2025 - DOC_CONTRATISTA: 1007183254 - 10500000 - 3 MESES - RP: 5047)
(NRO_CONTRATO: 598 - 10/09/2025 - DOC_CONTRATISTA: 1100402379 - 12000000 - TRES MESES - RP: 5045)
(NRO_CONTRATO: 611 - 10/09/2025 - DOC_CONTRATISTA: 1102877708 - 15000000 - TRES MESES - RP: 5052)
(NRO_CONTRATO: 595 - 10/09/2025 - DOC_CONTRATISTA: 1005605439 - 9000000 - TRES MESES - RP: 5044)
(NRO_CONTRATO: 600 - 10/09/2025 - DOC_CONTRATISTA: 1005488659 - 11100000 - TRES MESES - RP: 5051)
(NRO_CONTRATO: 588 - 10/09/2025 - DOC_CONTRATISTA: 1102811291 - 11400000 - 3 MESES - RP: 5039)
(NRO_CONTRATO: 606 - 10/09/2025 - DOC_CONTRATISTA: 1102887590 - 11700000 - TRES MESES - RP: 5057)
(NRO_CONTRATO: 585 - 10/09/2025 - DOC_CONTRATISTA: 64865200 - 15000000 - 3 MESES - RP: 5040)
(NRO_CONTRATO: 624 - 10/09/2025 - DOC_CONTRATISTA: 1108762874 - 10500000 - 3 MESES - RP: 5053)
(NRO_CONTRATO: 608 - 10/09/2025 - DOC_CONTRATISTA: 1102890268 - 10500000 - TRES MESES - RP: 5041)
(NRO_CONTRATO: 650 - 10/09/2025 - DOC_CONTRATISTA: 1118838356 - 15000000 - 3 MESES - RP: 5059)
(NRO_CONTRATO: 614 - 10/09/2025 - DOC_CONTRATISTA: 1104255362 - 11100000 - TRES MESES - RP: 5032)
(NRO_CONTRATO: 634 - 10/09/2025 - DOC_CONTRATISTA: 1102871234 - 10500000 - TRES MESES - RP: 5037)
(NRO_CONTRATO: 635 - 10/09/2025 - DOC_CONTRATISTA: 1010032422 - 12000000 - TRES MESES - RP: 5036)
(NRO_CONTRATO: 636 - 10/09/2025 - DOC_CONTRATISTA: 1005469667 - 9000000 - TRES MESES - RP: 5035)
(NRO_CONTRATO: 637 - 10/09/2025 - DOC_CONTRATISTA: 1047424761 - 10500000 - TRES MESES - RP: 5034)
(NRO_CONTRATO: 639 - 10/09/2025 - DOC_CONTRATISTA: 1100694340 - 15000000 - TRES MESES - RP: 5033)
(NRO_CONTRATO: 602 - 10/09/2025 - DOC_CONTRATISTA: 3856915 - 15000000 - TRES MESES - RP: 5078)
(NRO_CONTRATO: 643 - 10/09/2025 - DOC_CONTRATISTA: 1152435827 - 15000000 - TRES MESES - RP: 5144)
(NRO_CONTRATO: 661 - 11/09/2025 - DOC_CONTRATISTA: 1102851511 - 11100000 - TRES MESES - RP: 5079)
(NRO_CONTRATO: 586 - 11/09/2025 - DOC_CONTRATISTA: 1102812161 - 12000000 - 3 MESES - RP: 5083)
(NRO_CONTRATO: 587 - 11/09/2025 - DOC_CONTRATISTA: 1101873810 - 9900000 - 3 MESES - RP: 5056)
(NRO_CONTRATO: 638 - 11/09/2025 - DOC_CONTRATISTA: 92032321 - 12000000 - TRES MESES - RP: 5124)
(NRO_CONTRATO: 610 - 11/09/2025 - DOC_CONTRATISTA: 1102875696 - 15000000 - TRES (3) MESES - RP: 5087)
(NRO_CONTRATO: 615 - 11/09/2025 - DOC_CONTRATISTA: 22866178 - 10500000 - TRES (3) MESES - RP: 5086)
(NRO_CONTRATO: 604 - 11/09/2025 - DOC_CONTRATISTA: 23214614 - 15000000 - TRES MESES - RP: 5076)
(NRO_CONTRATO: 629 - 11/09/2025 - DOC_CONTRATISTA: 9075807 - 19500000 - 3 MESES - RP: 5084)
(NRO_CONTRATO: 609 - 11/09/2025 - DOC_CONTRATISTA: 92026224 - 15000000 - TRES (3) MESES - RP: 5077)
(NRO_CONTRATO: 662 - 11/09/2025 - DOC_CONTRATISTA: 1193215276 - 11400000 - TRES MESES - RP: 5141)
(NRO_CONTRATO: 625 - 11/09/2025 - DOC_CONTRATISTA: 1102843513 - 12000000 - 3 MESES - RP: 5088)
(NRO_CONTRATO: 668 - 11/09/2025 - DOC_CONTRATISTA: 64696507 - 15000000 - TRES MESES - RP: 5098)
(NRO_CONTRATO: 652 - 11/09/2025 - DOC_CONTRATISTA: 1100552053 - 11100000 - 3 MESES - RP: 5150)
(NRO_CONTRATO: 630 - 11/09/2025 - DOC_CONTRATISTA: 1018437383 - 12000000 - 3 MESES - RP: 5090)
(NRO_CONTRATO: 669 - 11/09/2025 - DOC_CONTRATISTA: 1102887695 - 15000000 - TRES MESES - RP: 5066)
(NRO_CONTRATO: 670 - 11/09/2025 - DOC_CONTRATISTA: 1108761884 - 12000000 - TRES MESES - RP: 5054)
(NRO_CONTRATO: 653 - 11/09/2025 - DOC_CONTRATISTA: 1103219214 - 13500000 - TRES MESES - RP: 5128)
(NRO_CONTRATO: 654 - 11/09/2025 - DOC_CONTRATISTA: 1103116870 - 12000000 - TRES MESES - RP: 5165)
(NRO_CONTRATO: 579 - 11/09/2025 - DOC_CONTRATISTA: 1101815349 - 12000000 - 3 MESES - RP: 5129)
(NRO_CONTRATO: 616 - 11/09/2025 - DOC_CONTRATISTA: 1103981302 - 9000000 - TRES (3) MESES - RP: 5085)
(NRO_CONTRATO: 659 - 11/09/2025 - DOC_CONTRATISTA: 1066752661 - 12000000 - TRES MESES - RP: 5122)
(NRO_CONTRATO: 660 - 11/09/2025 - DOC_CONTRATISTA: 1103108649 - 8000000 - DOS MESES - RP: 5123)
(NRO_CONTRATO: 627 - 11/09/2025 - DOC_CONTRATISTA: 1100396855 - 10500000 - 3 MESES - RP: 5102)
(NRO_CONTRATO: 578 - 11/09/2025 - DOC_CONTRATISTA: 19616711 - 12000000 - TRES MESES - RP: 5126)
(NRO_CONTRATO: 646 - 11/09/2025 - DOC_CONTRATISTA: 1102813049 - 12600000 - TRES MESES - RP: 5168)
(NRO_CONTRATO: 647 - 11/09/2025 - DOC_CONTRATISTA: 1098735439 - 18000000 - TRES MESES - RP: 5094)
(NRO_CONTRATO: 640 - 11/09/2025 - DOC_CONTRATISTA: 1102850650 - 12900000 - TRES MESES - RP: 5097)
(NRO_CONTRATO: 677 - 12/09/2025 - DOC_CONTRATISTA: 1102836757 - 13500000 - 3 MESES - RP: 5093)
(NRO_CONTRATO: 617 - 12/09/2025 - DOC_CONTRATISTA: 1140888023 - 12000000 - TRES (3) MESES, - RP: 5137)
(NRO_CONTRATO: 599 - 12/09/2025 - DOC_CONTRATISTA: 23180253 - 12000000 - TRES MESES - RP: 5095)
(NRO_CONTRATO: 642 - 12/09/2025 - DOC_CONTRATISTA: 1101816148 - 9600000 - TRES MESES - RP: 5091)
(NRO_CONTRATO: 641 - 12/09/2025 - DOC_CONTRATISTA: 64558385 - 15000000 - TRES MESES - RP: 5135)
(NRO_CONTRATO: 633 - 12/09/2025 - DOC_CONTRATISTA: 1037598415 - 12000000 - 3 MESES - RP: 5188)
(NRO_CONTRATO: 649 - 12/09/2025 - DOC_CONTRATISTA: 23182697 - 15000000 - TRES MESES - RP: 5096)
(NRO_CONTRATO: 680 - 12/09/2025 - DOC_CONTRATISTA: 1102234104 - 12000000 - TRES MESES - RP: 5147)
(NRO_CONTRATO: 681 - 12/09/2025 - DOC_CONTRATISTA: 1069474913 - 10500000 - TRES MESES - RP: 5148)
(NRO_CONTRATO: 644 - 12/09/2025 - DOC_CONTRATISTA: 78018304 - 7500000 - TRES MESES - RP: 5132)
(NRO_CONTRATO: 618 - 12/09/2025 - DOC_CONTRATISTA: 1152457781 - 12000000 - TRES (3) MESES - RP: 5136)
(NRO_CONTRATO: 619 - 12/09/2025 - DOC_CONTRATISTA: 1102801826 - 18000000 - DOS (2) MESES, - RP: 5140)
(NRO_CONTRATO: 684 - 12/09/2025 - DOC_CONTRATISTA: 1103115110 - 12000000 - TRES MESES - RP: 5158)
(NRO_CONTRATO: 685 - 12/09/2025 - DOC_CONTRATISTA: 1100687296 - 7000000 - DOS MESES - RP: 5159)
(NRO_CONTRATO: 674 - 12/09/2025 - DOC_CONTRATISTA: 45493207 - 18600000 - TRES MESES - RP: 5125)
(NRO_CONTRATO: 664 - 12/09/2025 - DOC_CONTRATISTA: 1102828652 - 11400000 - 3 MESES - RP: 5142)
(NRO_CONTRATO: 686 - 12/09/2025 - DOC_CONTRATISTA: 92097759 - 11100000 - TRES MESES - RP: 5155)
(NRO_CONTRATO: 675 - 12/09/2025 - DOC_CONTRATISTA: 1102874940 - 14400000 - TRES MESES - RP: 5131)
(NRO_CONTRATO: 687 - 12/09/2025 - DOC_CONTRATISTA: 73194772 - 12000000 - TRES MESES - RP: 5160)
(NRO_CONTRATO: 673 - 12/09/2025 - DOC_CONTRATISTA: 1005573983 - 7500000 - TRES MESES - RP: 5130)
(NRO_CONTRATO: 688 - 12/09/2025 - DOC_CONTRATISTA: 1051815071 - 10500000 - TRES MESES - RP: 5162)
(NRO_CONTRATO: 679 - 12/09/2025 - DOC_CONTRATISTA: 1069464528 - 10000000 - DOS MESES - RP: 5146)
(NRO_CONTRATO: 702 - 12/09/2025 - DOC_CONTRATISTA: 79690953 - 18000000 - 3 MESES - RP: 5166)
(NRO_CONTRATO: 713 - 12/09/2025 - DOC_CONTRATISTA: 1100688359 - 10500000 - TRES MESES - RP: 5156)
(NRO_CONTRATO: 694 - 12/09/2025 - DOC_CONTRATISTA: 92521132 - 15000000 - TRES MESES - RP: 5163)
(NRO_CONTRATO: 690 - 12/09/2025 - DOC_CONTRATISTA: 1143337100 - 10500000 - TRES MESES - RP: 5161)
(NRO_CONTRATO: 622 - 12/09/2025 - DOC_CONTRATISTA: 1102881225 - 12000000 - TRES (03) MESES - RP: 5133)
(NRO_CONTRATO: 716 - 15/09/2025 - DOC_CONTRATISTA: 1193423770 - 9000000 - TRES MESES - RP: 5177)
(NRO_CONTRATO: 722 - 15/09/2025 - DOC_CONTRATISTA: 1102827779 - 10500000 - TRES MESES - RP: 5181)
(NRO_CONTRATO: 628 - 15/09/2025 - DOC_CONTRATISTA: 1103094252 - 10500000 - 3 MESES - RP: 5187)
(NRO_CONTRATO: 717 - 15/09/2025 - DOC_CONTRATISTA: 15679560 - 8000000 - DOS MESES - RP: 5180)
(NRO_CONTRATO: 715 - 15/09/2025 - DOC_CONTRATISTA: 1005627459 - 10500000 - TRES MESES - RP: 5176)
(NRO_CONTRATO: 665 - 15/09/2025 - DOC_CONTRATISTA: 72274175 - 14400000 - 3 MESES - RP: 5185)
(NRO_CONTRATO: 723 - 15/09/2025 - DOC_CONTRATISTA: 1103108540 - 10500000 - TRES MESES - RP: 5183)
(NRO_CONTRATO: 724 - 15/09/2025 - DOC_CONTRATISTA: 92694374 - 10500000 - TRES MESES - RP: 5190)
(NRO_CONTRATO: 620 - 15/09/2025 - DOC_CONTRATISTA: 72231494 - 10500000 - Tres (3) MESES - RP: 5205)
(NRO_CONTRATO: 705 - 15/09/2025 - DOC_CONTRATISTA: 1067870123 - 9900000 - TRES (3) MESES - RP: 5189)
(NRO_CONTRATO: 719 - 15/09/2025 - DOC_CONTRATISTA: 1103120997 - 10500000 - TRES MESES - RP: 5178)
(NRO_CONTRATO: 648 - 15/09/2025 - DOC_CONTRATISTA: 1102870943 - 12000000 - TRES MESES - RP: 5179)
(NRO_CONTRATO: 666 - 15/09/2025 - DOC_CONTRATISTA: 1020839187 - 10500000 - 3 MESES - RP: 5191)
(NRO_CONTRATO: 714 - 15/09/2025 - DOC_CONTRATISTA: 92530018 - 11100000 - TRES MESES - RP: 5210)
(NRO_CONTRATO: 720 - 15/09/2025 - DOC_CONTRATISTA: 1102816356 - 11400000 - TRES MESES - RP: 5175)
(NRO_CONTRATO: 727 - 15/09/2025 - DOC_CONTRATISTA: 1104384353 - 9000000 - TRES MESES - RP: 5192)
(NRO_CONTRATO: 704 - 15/09/2025 - DOC_CONTRATISTA: 78750104 - 12000000 - TRES (3) MESES - RP: 5194)
(NRO_CONTRATO: 725 - 15/09/2025 - DOC_CONTRATISTA: 1100687883 - 10500000 - TRES MESES - RP: 5214)
(NRO_CONTRATO: 689 - 15/09/2025 - DOC_CONTRATISTA: 1102884816 - 10500000 - TRES MESES - RP: 5221)
(NRO_CONTRATO: 657 - 15/09/2025 - DOC_CONTRATISTA: 92533031 - 12000000 - TRES MESES - RP: 5232)
(NRO_CONTRATO: 726 - 15/09/2025 - DOC_CONTRATISTA: 1102837361 - 12000000 - TRES MESES - RP: 5215)
(NRO_CONTRATO: 758 - 15/09/2025 - DOC_CONTRATISTA: 64557868 - 10500000 - 3 MESES - RP: 5218)
(NRO_CONTRATO: 691 - 16/09/2025 - DOC_CONTRATISTA: 1005424909 - 11100000 - TRES MESES - RP: 5234)
(NRO_CONTRATO: 729 - 16/09/2025 - DOC_CONTRATISTA: 1064995647 - 10500000 - TRES MESES - RP: 5213)
(NRO_CONTRATO: 761 - 16/09/2025 - DOC_CONTRATISTA: 1102845310 - 12000000 - 3 MESES - RP: 5207)
(NRO_CONTRATO: 730 - 16/09/2025 - DOC_CONTRATISTA: 1100682004 - 12000000 - TRES MESES - RP: 5212)
(NRO_CONTRATO: 759 - 16/09/2025 - DOC_CONTRATISTA: 1005604554 - 9000000 - 3 MESES - RP: 5219)
(NRO_CONTRATO: 760 - 16/09/2025 - DOC_CONTRATISTA: 92548376 - 13500000 - 3 MESES - RP: 5217)
(NRO_CONTRATO: 607 - 16/09/2025 - DOC_CONTRATISTA: 1102864627 - 15900000 - TRES (3) MESES - RP: 5211)
(NRO_CONTRATO: 699 - 16/09/2025 - DOC_CONTRATISTA: 1103114785 - 10500000 - TRES MESES - RP: 5243)
(NRO_CONTRATO: 718 - 16/09/2025 - DOC_CONTRATISTA: 1128046820 - 13500000 - TRES MESES - RP: 5230)
(NRO_CONTRATO: 693 - 16/09/2025 - DOC_CONTRATISTA: 1192779754 - 12000000 - TRES MESES - RP: 5242)
(NRO_CONTRATO: 728 - 19/09/2025 - DOC_CONTRATISTA: 1101819186 - 11400000 - TRES MESES - RP: 5441)
(NRO_CONTRATO: 707 - 16/09/2025 - DOC_CONTRATISTA: 1102846374 - 10500000 - TRES (3) MESES - RP: 5284)
(NRO_CONTRATO: 655 - 16/09/2025 - DOC_CONTRATISTA: 1102811453 - 10500000 - TRES MESES - RP: 5228)
(NRO_CONTRATO: 748 - 16/09/2025 - DOC_CONTRATISTA: 64567434 - 12000000 - TRES MESES - RP: 5273)
(NRO_CONTRATO: 711 - 16/09/2025 - DOC_CONTRATISTA: 1104873723 - 10500000 - TRES (3) MESES - RP: 5261)
(NRO_CONTRATO: 747 - 16/09/2025 - DOC_CONTRATISTA: 92498306 - 12000000 - TRES MESES - RP: 5271)
(NRO_CONTRATO: 749 - 16/09/2025 - DOC_CONTRATISTA: 92522524 - 10500000 - TRES MESES - RP: 5246)
(NRO_CONTRATO: 750 - 16/09/2025 - DOC_CONTRATISTA: 78030315 - 10500000 - TRES MESES - RP: 5247)
(NRO_CONTRATO: 736 - 16/09/2025 - DOC_CONTRATISTA: 1104017684 - 10500000 - TRES MESES - RP: 5244)
(NRO_CONTRATO: 756 - 17/09/2025 - DOC_CONTRATISTA: 1102861258 - 12000000 - TRES MESES - RP: 5245)
(NRO_CONTRATO: 752 - 16/09/2025 - DOC_CONTRATISTA: 18881714 - 9000000 - TRES MESES - RP: 5256)
(NRO_CONTRATO: 763 - 16/09/2025 - DOC_CONTRATISTA: 1102870620 - 12000000 - 3 MESES - RP: 5227)
(NRO_CONTRATO: 753 - 16/09/2025 - DOC_CONTRATISTA: 92031403 - 12000000 - TRES MESES - RP: 5258)
(NRO_CONTRATO: 754 - 16/09/2025 - DOC_CONTRATISTA: 1100337755 - 12000000 - TRES MESES - RP: 5259)
(NRO_CONTRATO: 755 - 16/09/2025 - DOC_CONTRATISTA: 92552958 - 12000000 - TRES MESES - RP: 5265)
(NRO_CONTRATO: 770 - 16/09/2025 - DOC_CONTRATISTA: 92497039 - 12000000 - TRES (3) MESES - RP: 5281)
(NRO_CONTRATO: 785 - 17/09/2025 - DOC_CONTRATISTA: 92096789 - 10500000 - TRES MESES - RP: 5363)
(NRO_CONTRATO: 784 - 17/09/2025 - DOC_CONTRATISTA: 92546379 - 7500000 - TRES MESES - RP: 5262)
(NRO_CONTRATO: 786 - 17/09/2025 - DOC_CONTRATISTA: 18777875 - 10500000 - TRES MESES - RP: 5279)
(NRO_CONTRATO: 787 - 17/09/2025 - DOC_CONTRATISTA: 1102797791 - 10500000 - TRES MESES - RP: 5280)
(NRO_CONTRATO: 734 - 17/09/2025 - DOC_CONTRATISTA: 50882585 - 10500000 - TRES MESES - RP: 5264)
(NRO_CONTRATO: 769 - 17/09/2025 - DOC_CONTRATISTA: 1102857568 - 9300000 - TRES (3) MESES - RP: 5285)
(NRO_CONTRATO: 775 - 17/09/2025 - DOC_CONTRATISTA: 1005624836 - 12000000 - TRES (3) MESES - RP: 5375)
(NRO_CONTRATO: 766 - 17/09/2025 - DOC_CONTRATISTA: 92642411 - 10500000 - 3 MESES - RP: 5275)
(NRO_CONTRATO: 791 - 17/09/2025 - DOC_CONTRATISTA: 64572537 - 10500000 - TRES MESES - RP: 5268)
(NRO_CONTRATO: 767 - 17/09/2025 - DOC_CONTRATISTA: 92276456 - 10500000 - 3 MESES - RP: 5263)
(NRO_CONTRATO: 788 - 17/09/2025 - DOC_CONTRATISTA: 1100546058 - 10500000 - TRES MESES - RP: 5328)
(NRO_CONTRATO: 794 - 17/09/2025 - DOC_CONTRATISTA: 1069487192 - 12000000 - TRES MESES - RP: 5286)
(NRO_CONTRATO: 789 - 17/09/2025 - DOC_CONTRATISTA: 1067856740 - 8000000 - DOS MESES - RP: 5278)
(NRO_CONTRATO: 793 - 17/09/2025 - DOC_CONTRATISTA: 1104016595 - 10500000 - TRES MESES - RP: 5293)
(NRO_CONTRATO: 795 - 17/09/2025 - DOC_CONTRATISTA: 1102800885 - 13500000 - TRES MESES - RP: 5294)
(NRO_CONTRATO: 735 - 17/09/2025 - DOC_CONTRATISTA: 1066180038 - 10500000 - TRES MESES - RP: 5351)
(NRO_CONTRATO: 772 - 17/09/2025 - DOC_CONTRATISTA: 1102847369 - 8000000 - DOS (2) MESES - RP: 5342)
(NRO_CONTRATO: 776 - 17/09/2025 - DOC_CONTRATISTA: 92555254 - 12000000 - TRES (3) MESES - RP: 5287)
(NRO_CONTRATO: 757 - 17/09/2025 - DOC_CONTRATISTA: 1099965990 - 12000000 - TRES MESES - RP: 5352)
(NRO_CONTRATO: 811 - 17/09/2025 - DOC_CONTRATISTA: 1100396135 - 11400000 - TRES (3) MESES - RP: 5366)
(NRO_CONTRATO: 790 - 17/09/2025 - DOC_CONTRATISTA: 1102868228 - 7600000 - DOS MESES - RP: 5345)
(NRO_CONTRATO: 831 - 17/09/2025 - DOC_CONTRATISTA: 1067836835 - 7600000 - DOS MESES - RP: 5347)
(NRO_CONTRATO: 764 - 17/09/2025 - DOC_CONTRATISTA: 1102848151 - 12000000 - 3 MESES - RP: 5333)
(NRO_CONTRATO: 765 - 17/09/2025 - DOC_CONTRATISTA: 64718006 - 15000000 - 3 MESES - RP: 5355)
(NRO_CONTRATO: 696 - 17/09/2025 - DOC_CONTRATISTA: 92032688 - 7500000 - TRES MESES - RP: 5350)
(NRO_CONTRATO: 830 - 18/09/2025 - DOC_CONTRATISTA: 1088010265 - 15000000 - TRES MESES - RP: 5359)
(NRO_CONTRATO: 695 - 18/09/2025 - DOC_CONTRATISTA: 1005566755 - 9000000 - TRES MESES - RP: 5367)
(NRO_CONTRATO: 796 - 18/09/2025 - DOC_CONTRATISTA: 1104869617 - 12600000 - TRES MESES - RP: 5362)
(NRO_CONTRATO: 751 - 18/09/2025 - DOC_CONTRATISTA: 10878818 - 10500000 - TRES MESES - RP: 5317)
(NRO_CONTRATO: 797 - 18/09/2025 - DOC_CONTRATISTA: 52514422 - 16000000 - DOS MESES - RP: 5360)
(NRO_CONTRATO: 798 - 18/09/2025 - DOC_CONTRATISTA: 1102872381 - 12300000 - TRES MESES - RP: 5358)
(NRO_CONTRATO: 733 - 18/09/2025 - DOC_CONTRATISTA: 1103096446 - 11100000 - TRES MESES - RP: 5288)
(NRO_CONTRATO: 799 - 18/09/2025 - DOC_CONTRATISTA: 64695408 - 12000000 - TRES MESES - RP: 5353)
(NRO_CONTRATO: 737 - 18/09/2025 - DOC_CONTRATISTA: 1102795008 - 9000000 - 3 MESES - RP: 5336)
(NRO_CONTRATO: 739 - 18/09/2025 - DOC_CONTRATISTA: 73164012 - 21000000 - 3 MESES - RP: 5361)
(NRO_CONTRATO: 834 - 18/09/2025 - DOC_CONTRATISTA: 1100402976 - 7000000 - DOS MESES - RP: 5296)
(NRO_CONTRATO: 833 - 18/09/2025 - DOC_CONTRATISTA: 1102875966 - 9000000 - DOS MESES - RP: 5295)
(NRO_CONTRATO: 740 - 18/09/2025 - DOC_CONTRATISTA: 1102869198 - 12000000 - 3 MESES - RP: 5364)
(NRO_CONTRATO: 837 - 18/09/2025 - DOC_CONTRATISTA: 92510609 - 5000000 - DOS MESES - RP: 5298)
(NRO_CONTRATO: 835 - 18/09/2025 - DOC_CONTRATISTA: 1102812927 - 10000000 - DOS MESES - RP: 5303)
(NRO_CONTRATO: 836 - 18/09/2025 - DOC_CONTRATISTA: 1102858670 - 15000000 - TRES MESES - RP: 5304)
(NRO_CONTRATO: 803 - 18/09/2025 - DOC_CONTRATISTA: 1102811942 - 12000000 - DOS MESES - RP: 5305)
(NRO_CONTRATO: 698 - 18/09/2025 - DOC_CONTRATISTA: 1102838889 - 11400000 - TRES MESES - RP: 5389)
(NRO_CONTRATO: 838 - 18/09/2025 - DOC_CONTRATISTA: 1102872667 - 10500000 - TRES MESES - RP: 5356)
(NRO_CONTRATO: 804 - 18/09/2025 - DOC_CONTRATISTA: 64584474 - 12000000 - DOS MESES - RP: 5307)
(NRO_CONTRATO: 806 - 18/09/2025 - DOC_CONTRATISTA: 1099964515 - 9000000 - DOS MESES - RP: 5306)
(NRO_CONTRATO: 779 - 18/09/2025 - DOC_CONTRATISTA: 1100403104 - 9000000 - TRES MESES - RP: 5390)
(NRO_CONTRATO: 805 - 18/09/2025 - DOC_CONTRATISTA: 64695447 - 8400000 - DOS MESES - RP: 5310)
(NRO_CONTRATO: 768 - 18/09/2025 - DOC_CONTRATISTA: 92553582 - 10500000 - 3 MESES - RP: 5384)
(NRO_CONTRATO: 821 - 18/09/2025 - DOC_CONTRATISTA: 18875387 - 12000000 - TRES MESES - RP: 5380)
(NRO_CONTRATO: 778 - 18/09/2025 - DOC_CONTRATISTA: 1104015632 - 12000000 - TRES MESES - RP: 5435)
(NRO_CONTRATO: 839 - 18/09/2025 - DOC_CONTRATISTA: 1103122853 - 9000000 - TRES MESES - RP: 5374)
(NRO_CONTRATO: 822 - 18/09/2025 - DOC_CONTRATISTA: 1099965354 - 10500000 - TRES MESES - RP: 5382)
(NRO_CONTRATO: 816 - 18/09/2025 - DOC_CONTRATISTA: 1102870461 - 7600000 - DOS (2) MESES - RP: 5299)
(NRO_CONTRATO: 710 - 18/09/2025 - DOC_CONTRATISTA: 92034230 - 12000000 - TRES (3) MESES - RP: 5385)
(NRO_CONTRATO: 841 - 18/09/2025 - DOC_CONTRATISTA: 1102118502 - 10500000 - TRES MESES - RP: 5412)
(NRO_CONTRATO: 773 - 18/09/2025 - DOC_CONTRATISTA: 1102807744 - 13500000 - TRES (3)MESES - RP: 5386)
(NRO_CONTRATO: 812 - 18/09/2025 - DOC_CONTRATISTA: 92557486 - 12000000 - TRES (3) MESES - RP: 5387)
(NRO_CONTRATO: 813 - 18/09/2025 - DOC_CONTRATISTA: 45576206 - 12000000 - TRES (3) MESES - RP: 5416)
(NRO_CONTRATO: 814 - 18/09/2025 - DOC_CONTRATISTA: 3839867 - 15000000 - TRES (3) MESES - RP: 5417)
(NRO_CONTRATO: 815 - 18/09/2025 - DOC_CONTRATISTA: 92552990 - 10000000 - DOS (2) MESES - RP: 5402)
(NRO_CONTRATO: 842 - 19/09/2025 - DOC_CONTRATISTA: 64720302 - 10500000 - TRES MESES - RP: 5391)
(NRO_CONTRATO: 843 - 18/09/2025 - DOC_CONTRATISTA: 1100687857 - 12000000 - TRES MESES - RP: 5404)
(NRO_CONTRATO: 741 - 18/09/2025 - DOC_CONTRATISTA: 92031271 - 12000000 - 3 MESES - RP: 5383)
(NRO_CONTRATO: 846 - 19/09/2025 - DOC_CONTRATISTA: 1193304640 - 10500000 - TRES MESES - RP: 5409)
(NRO_CONTRATO: 847 - 19/09/2025 - DOC_CONTRATISTA: 18879081 - 6000000 - TRES MESES - RP: 5418)
(NRO_CONTRATO: 848 - 19/09/2025 - DOC_CONTRATISTA: 1100689793 - 12600000 - TRES MESES - RP: 5410)
(NRO_CONTRATO: 849 - 19/09/2025 - DOC_CONTRATISTA: 1102827488 - 10800000 - TRES MESES - RP: 5411)
(NRO_CONTRATO: 850 - 19/09/2025 - DOC_CONTRATISTA: 1102885301 - 12000000 - TRES MESES - RP: 5422)
(NRO_CONTRATO: 875 - 19/09/2025 - DOC_CONTRATISTA: 3836343 - 10500000 - TRES MESES - RP: 5420)
(NRO_CONTRATO: 743 - 19/09/2025 - DOC_CONTRATISTA: 1102812813 - 12000000 - 3 MESES - RP: 5405)
(NRO_CONTRATO: 744 - 19/09/2025 - DOC_CONTRATISTA: 1066736914 - 11400000 - 3 MESES - RP: 5408)
(NRO_CONTRATO: 807 - 19/09/2025 - DOC_CONTRATISTA: 1007183339 - 10500000 - TRES MESES - RP: 5400)
(NRO_CONTRATO: 745 - 19/09/2025 - DOC_CONTRATISTA: 1103110897 - 10200000 - 3 MESES - RP: 6864)
(NRO_CONTRATO: 809 - 19/09/2025 - DOC_CONTRATISTA: 92540194 - 10500000 - TRES MESES - RP: 5439)
(NRO_CONTRATO: 810 - 19/09/2025 - DOC_CONTRATISTA: 1102844734 - 10500000 - TRES MESES - RP: 5437)
(NRO_CONTRATO: 872 - 19/09/2025 - DOC_CONTRATISTA: 1005575560 - 11400000 - TRES MESES - RP: 5434)
(NRO_CONTRATO: 823 - 19/09/2025 - DOC_CONTRATISTA: 92527909 - 15000000 - TRES MESES - RP: 5430)
(NRO_CONTRATO: 824 - 19/09/2025 - DOC_CONTRATISTA: 1102797848 - 9600000 - TRES MESES - RP: 5376)
(NRO_CONTRATO: 858 - 19/09/2025 - DOC_CONTRATISTA: 64696002 - 10500000 - TRES MESES - RP: 5433)
(NRO_CONTRATO: 825 - 19/09/2025 - DOC_CONTRATISTA: 92542451 - 15000000 - TRES MESES - RP: 5377)
(NRO_CONTRATO: 826 - 19/09/2025 - DOC_CONTRATISTA: 18777705 - 9000000 - TRES MESES - RP: 5378)
(NRO_CONTRATO: 873 - 19/09/2025 - DOC_CONTRATISTA: 11323438 - 12000000 - TRES MESES - RP: 5432)
(NRO_CONTRATO: 874 - 19/09/2025 - DOC_CONTRATISTA: 1192756112 - 6000000 - DOS MESES - RP: 5423)
(NRO_CONTRATO: 827 - 19/09/2025 - DOC_CONTRATISTA: 1010130348 - 10500000 - TRES MESES - RP: 5392)
(NRO_CONTRATO: 817 - 19/09/2025 - DOC_CONTRATISTA: 1104377406 - 12000000 - TRES (3) MESES - RP: 5414)
(NRO_CONTRATO: 818 - 19/09/2025 - DOC_CONTRATISTA: 5162675 - 16500000 - TRES (3) MESES - RP: 5465)
(NRO_CONTRATO: 819 - 19/09/2025 - DOC_CONTRATISTA: 1102890000 - 9000000 - TRES (3) MESES - RP: 5468)
(NRO_CONTRATO: 867 - 19/09/2025 - DOC_CONTRATISTA: 1100546849 - 12000000 - DOS MESES - RP: 5449)
(NRO_CONTRATO: 777 - 19/09/2025 - DOC_CONTRATISTA: 1101460742 - 9000000 - TRES MESES - RP: 5447)
(NRO_CONTRATO: 860 - 19/09/2025 - DOC_CONTRATISTA: 1102808347 - 8000000 - DOS (2) MESES - RP: 5467)
(NRO_CONTRATO: 868 - 19/09/2025 - DOC_CONTRATISTA: 64741024 - 12000000 - DOS MESES - RP: 5448)
(NRO_CONTRATO: 862 - 19/09/2025 - DOC_CONTRATISTA: 1102824602 - 10500000 - TRES (3) MESES - RP: 5466)
(NRO_CONTRATO: 866 - 19/09/2025 - DOC_CONTRATISTA: 1102825051 - 10000000 - DOS MESES - RP: 5444)
(NRO_CONTRATO: 828 - 19/09/2025 - DOC_CONTRATISTA: 92546823 - 15000000 - TRES MESES - RP: 5428)
(NRO_CONTRATO: 878 - 19/09/2025 - DOC_CONTRATISTA: 1104016527 - 10500000 - 3 MESES - RP: 5451)
(NRO_CONTRATO: 701 - 19/09/2025 - DOC_CONTRATISTA: 18879530 - 12000000 - TRES MESES - RP: 5445)
(NRO_CONTRATO: 879 - 19/09/2025 - DOC_CONTRATISTA: 1100685902 - 9000000 - TRES MESES - RP: 5442)
(NRO_CONTRATO: 881 - 19/09/2025 - DOC_CONTRATISTA: 1102873495 - 11400000 - TRES MESES - RP: 5443)
(NRO_CONTRATO: 746 - 19/09/2025 - DOC_CONTRATISTA: 92556315 - 10500000 - 3 MESES - RP: 5455)
(NRO_CONTRATO: 861 - 19/02/2025 - DOC_CONTRATISTA: 73581181 - 12000000 - TRES(3) MESES - RP: 5461)
(NRO_CONTRATO: 880 - 19/09/2025 - DOC_CONTRATISTA: 1103219494 - 9000000 - 3 MESES - RP: 5452)
(NRO_CONTRATO: 820 - 19/09/2025 - DOC_CONTRATISTA: 1100545463 - 12000000 - TRES (3) MESES - RP: 5457)
(NRO_CONTRATO: 888 - 19/09/2025 - DOC_CONTRATISTA: 1100402978 - 8000000 - DOS MESES - RP: 5453)
(NRO_CONTRATO: 782 - 19/09/2025 - DOC_CONTRATISTA: 1103948798 - 11700000 - TRES MESES - RP: 5440)
(NRO_CONTRATO: 882 - 19/09/2025 - DOC_CONTRATISTA: 1005639922 - 9000000 - 3 MESES - RP: 5493)
(NRO_CONTRATO: 869 - 19/09/2025 - DOC_CONTRATISTA: 1102878483 - 9000000 - TRES MESES - RP: 5438)
(NRO_CONTRATO: 883 - 19/09/2025 - DOC_CONTRATISTA: 1066187303 - 10500000 - TRES MESES - RP: 5496)
(NRO_CONTRATO: 870 - 19/09/2025 - DOC_CONTRATISTA: 92025487 - 10500000 - TRES MESES - RP: 5498)
(NRO_CONTRATO: 829 - 19/09/2025 - DOC_CONTRATISTA: 1102847079 - 18000000 - TRES MESES - RP: 5431)
(NRO_CONTRATO: 890 - 22/09/2025 - DOC_CONTRATISTA: 42271714 - 9000000 - TRES MES - RP: 5511)
(NRO_CONTRATO: 897 - 22/09/2025 - DOC_CONTRATISTA: 1102834162 - 10500000 - TRES MESES - RP: 5495)
(NRO_CONTRATO: 783 - 22/09/2025 - DOC_CONTRATISTA: 1005709756 - 9000000 - TRES MESES - RP: 5508)
(NRO_CONTRATO: 896 - 22/09/2025 - DOC_CONTRATISTA: 1102579979 - 9000000 - 3 MESES - RP: 5497)
(NRO_CONTRATO: 781 - 22/09/2025 - DOC_CONTRATISTA: 34945717 - 7800000 - TRES MESES - RP: 5500)
(NRO_CONTRATO: 865 - 22/09/2025 - DOC_CONTRATISTA: 92032447 - 9900000 - TRES (3) MESES - RP: 5499)
(NRO_CONTRATO: 700 - 22/09/2025 - DOC_CONTRATISTA: 1101818698 - 10500000 - TRES MESES - RP: 5539)
(NRO_CONTRATO: 900 - 22/09/2025 - DOC_CONTRATISTA: 1103098638 - 10500000 - 3 MESES - RP: 5530)
(NRO_CONTRATO: 901 - 22/09/2025 - DOC_CONTRATISTA: 64719409 - 10500000 - 3 MESES - RP: 5531)
(NRO_CONTRATO: 908 - 22/09/2025 - DOC_CONTRATISTA: 1102856386 - 12000000 - DOS MESES - RP: 5494)
(NRO_CONTRATO: 910 - 22/09/2025 - DOC_CONTRATISTA: 1140815329 - 11400000 - TRES (3) MESES - RP: 5507)
(NRO_CONTRATO: 911 - 22/09/2025 - DOC_CONTRATISTA: 9193482 - 11400000 - TRES (3) MESES - RP: 5529)
(NRO_CONTRATO: 904 - 22/09/2025 - DOC_CONTRATISTA: 1101872147 - 9000000 - 3 MESES - RP: 5528)
(NRO_CONTRATO: 933 - 23/09/2025 - DOC_CONTRATISTA: 49734664 - 12000000 - DOS MESES - RP: 5540)
(NRO_CONTRATO: 1105 - 20/11/2025 - DOC_CONTRATISTA: 92548257 - 3600000 - UN MES - RP: 6915)
(NRO_CONTRATO: 1117 - 18/11/2025 - DOC_CONTRATISTA: 64744130 - 4000000 - 40 DIAS - RP: 6873)
(NRO_CONTRATO: 1125 - 20/11/2025 - DOC_CONTRATISTA: 1100402976 - 3500000 - UN (1) MES - RP: 6898)
(NRO_CONTRATO: 1126 - 20/11/2025 - DOC_CONTRATISTA: 1102811942 - 8000000 - UN MES - RP: 6895)
(NRO_CONTRATO: 1127 - 20/11/2025 - DOC_CONTRATISTA: 1102870461 - 3800000 - UN MES - RP: 6897)
(NRO_CONTRATO: 1128 - 20/11/2025 - DOC_CONTRATISTA: 1103122061 - 4000000 - 1 MES - RP: 6913)
(NRO_CONTRATO: 1134 - 21/11/2025 - DOC_CONTRATISTA: 1103122696 - 4000000 - 1 MES - RP: 6977)
(NRO_CONTRATO: 1135 - 20/11/2025 - DOC_CONTRATISTA: 64584474 - 8000000 - UN MES Y DIEZ DIAS - RP: 6901)
(NRO_CONTRATO: 1136 - 20/11/2025 - DOC_CONTRATISTA: 64695447 - 5600000 - UN MES Y DIEZ DIAS - RP: 6900)
(NRO_CONTRATO: 1137 - 20/11/2025 - DOC_CONTRATISTA: 1099964515 - 4500000 - UN MES - RP: 6930)
(NRO_CONTRATO: 1144 - 21/11/2025 - DOC_CONTRATISTA: 1102883510 - 4000000 - UN MES - RP: 6936)
(NRO_CONTRATO: 1146 - 21/11/2025 - DOC_CONTRATISTA: 1102875966 - 4500000 - UN MES - RP: 6925)
(NRO_CONTRATO: 1148 - 21/11/2025 - DOC_CONTRATISTA: 92552990 - 5000000 - 1 MES - RP: 6972)
(NRO_CONTRATO: 1154 - 25/11/2025 - DOC_CONTRATISTA: 1103220805 - 4000000 - 1 MES - RP: 7044)
(NRO_CONTRATO: 1159 - 24/11/2025 - DOC_CONTRATISTA: 1069464528 - 5000000 - UN MES - RP: 6964)
(NRO_CONTRATO: 1160 - 26/11/2025 - DOC_CONTRATISTA: 92537544 - 6000000 - UN MES - RP: 7192)
(NRO_CONTRATO: 1161 - 24/11/2025 - D</t>
  </si>
  <si>
    <t>(1202, 5/09/2025)</t>
  </si>
  <si>
    <t>(5015, 10/09/2025) | (5033, 11/09/2025) | (5178, 16/09/2025) | (5203, 16/09/2025) | (5204, 16/09/2025) | (5227, 17/09/2025) | (5230, 17/09/2025) | (5263, 18/09/2025) | (5264, 18/09/2025) | (5287, 18/09/2025) | (5288, 18/09/2025) | (5295, 18/09/2025) | (5296, 18/09/2025) | (5298, 18/09/2025) | (5299, 18/09/2025) | (5303, 18/09/2025) | (5304, 18/09/2025) | (5305, 18/09/2025) | (5306, 18/09/2025) | (5307, 18/09/2025) | (5310, 18/09/2025) | (5399, 22/09/2025) | (5400, 22/09/2025) | (5402, 22/09/2025) | (5444, 22/09/2025) | (5448, 22/09/2025) | (5449, 22/09/2025) | (5453, 22/09/2025) | (5455, 22/09/2025) | (5457, 22/09/2025) | (5493, 23/09/2025) | (5494, 23/09/2025) | (5509, 23/09/2025) | (5512, 23/09/2025) | (5540, 24/09/2025) | (5541, 24/09/2025) | (5542, 24/09/2025) | (5543, 24/09/2025) | (5544, 24/09/2025) | (5545, 24/09/2025) | (5546, 24/09/2025) | (5547, 24/09/2025) | (5548, 24/09/2025) | (5566, 24/09/2025) | (5574, 24/09/2025) | (5576, 24/09/2025) | (5581, 24/09/2025) | (5587, 24/09/2025) | (5592, 24/09/2025) | (5597, 24/09/2025) | (5619, 25/09/2025) | (5622, 25/09/2025) | (5624, 25/09/2025) | (5627, 25/09/2025) | (5629, 25/09/2025) | (5630, 25/09/2025) | (5632, 25/09/2025) | (5633, 25/09/2025) | (5634, 25/09/2025) | (5635, 25/09/2025) | (5636, 25/09/2025) | (5637, 25/09/2025) | (5638, 25/09/2025) | (5639, 25/09/2025) | (5640, 25/09/2025) | (5641, 25/09/2025) | (5642, 25/09/2025) | (5643, 25/09/2025) | (5644, 25/09/2025) | (5645, 26/09/2025) | (5646, 26/09/2025) | (5647, 26/09/2025) | (5649, 26/09/2025) | (5650, 26/09/2025) | (5651, 26/09/2025) | (5652, 26/09/2025) | (5653, 26/09/2025) | (5654, 26/09/2025) | (5655, 26/09/2025) | (5656, 26/09/2025) | (5657, 26/09/2025) | (5658, 26/09/2025) | (5659, 26/09/2025) | (5660, 26/09/2025) | (5661, 26/09/2025) | (5662, 26/09/2025) | (5663, 26/09/2025) | (5664, 26/09/2025) | (5666, 26/09/2025) | (5667, 26/09/2025) | (5668, 26/09/2025) | (5669, 26/09/2025) | (5722, 29/09/2025) | (5723, 29/09/2025) | (5724, 29/09/2025) | (5725, 29/09/2025) | (5726, 29/09/2025) | (5727, 29/09/2025) | (5728, 29/09/2025) | (5730, 29/09/2025) | (5731, 29/09/2025) | (5799, 1/10/2025) | (5800, 1/10/2025) | (5809, 1/10/2025) | (5810, 1/10/2025) | (5813, 1/10/2025) | (5817, 1/10/2025) | (5818, 1/10/2025) | (5819, 1/10/2025) | (5831, 1/10/2025) | (5833, 1/10/2025) | (5834, 1/10/2025) | (5835, 1/10/2025) | (5836, 1/10/2025) | (5837, 1/10/2025) | (5838, 1/10/2025) | (5839, 1/10/2025) | (5840, 1/10/2025) | (5841, 1/10/2025) | (5842, 1/10/2025) | (5844, 1/10/2025) | (5861, 1/10/2025) | (5864, 1/10/2025) | (5869, 1/10/2025) | (5874, 1/10/2025) | (5875, 1/10/2025) | (5880, 1/10/2025) | (5881, 1/10/2025) | (5916, 1/10/2025) | (5917, 1/10/2025) | (5920, 1/10/2025) | (5921, 1/10/2025) | (5922, 1/10/2025) | (5923, 1/10/2025) | (5924, 1/10/2025) | (5925, 1/10/2025) | (5926, 1/10/2025) | (5927, 1/10/2025) | (5928, 1/10/2025) | (5929, 1/10/2025) | (5930, 1/10/2025) | (5931, 1/10/2025) | (5932, 2/10/2025) | (5976, 6/10/2025) | (5978, 6/10/2025) | (6054, 8/10/2025) | (6090, 9/10/2025) | (6094, 9/10/2025) | (6101, 10/10/2025) | (6125, 10/10/2025) | (6135, 15/10/2025) | (6182, 17/10/2025) | (6183, 17/10/2025) | (6185, 17/10/2025) | (6225, 20/10/2025) | (6267, 21/10/2025) | (6333, 24/10/2025) | (6335, 24/10/2025) | (6337, 27/10/2025) | (6338, 27/10/2025) | (6339, 27/10/2025) | (6345, 27/10/2025) | (6349, 27/10/2025) | (6350, 27/10/2025) | (6361, 28/10/2025) | (6446, 29/10/2025) | (6475, 30/10/2025) | (6487, 30/10/2025) | (6488, 30/10/2025) | (6489, 30/10/2025) | (6492, 30/10/2025) | (6561, 31/10/2025) | (6581, 31/10/2025) | (6592, 31/10/2025) | (6594, 31/10/2025) | (6595, 31/10/2025) | (6596, 31/10/2025) | (6597, 31/10/2025) | (6598, 31/10/2025) | (6670, 6/11/2025) | (6774, 11/11/2025) | (6826, 14/11/2025) | (6872, 19/11/2025) | (7316, 15/12/2025) | (7354, 17/12/2025)</t>
  </si>
  <si>
    <t>CONTRATO DE PRESTACION PROF 581, CONTRATO DE PRESTACION PROF 639, CONTRATO DE PRESTACION PROF 719, CONTRATO DE APOYO A LA GESTION 663, CONTRATO DE PRESTACION 721, CONTRATO DE PRESTACION PROF 763, CONTRATO DE PRESTACION PROF 718, CONTRATO DE PRESTACION PROF 767, CONTRATO DE PRESTACION PROF 734, CONTRATO DE PRESTACION PROF 776, CONTRATO DE PRESTACION PROF 733, CONTRATO DE PRESTACION PROF 833, CONTRATO DE PRESTACION PROF 834, CONTRATO DE PRESTACION PROF 837, CONTRATO DE PRESTACION PROF 816, CONTRATO DE PRESTACION PROF 835, CONTRATO DE PRESTACION PROF 836, CONTRATO DE PRESTACION PROF 803, CONTRATO DE PRESTACION PROF 806, CONTRATO DE PRESTACION PROF 804, CONTRATO DE PRESTACION PROF 805, CONTRATO DE APOYO A LA GESTION 742, CONTRATO DE PRESTACION PROF 807, CONTRATO DE PRESTACION PROF 815, CONTRATO DE PRESTACION PROF 866, CONTRATO DE PRESTACION PROF 868, CONTRATO DE PRESTACION PROF 867, CONTRATO DE PRESTACION PROF 888, CONTRATO DE PRESTACION PROF 746, CONTRATO DE PRESTACION PROF 820, CONTRATO DE PRESTACION PROF 882, CONTRATO DE PRESTACION PROF 908, CONTRATO DE PRESTACION PROF 903, CONTRATO DE APOYO A LA GESTION 932, CONTRATO DE PRESTACION PROF 933, CONTRATO DE APOYO A LA GESTION 906, CONTRATO DE PRESTACION PROF 931, CONTRATO DE PRESTACION PROF 930, CONTRATO DE APOYO A LA GESTION 905, CONTRATO DE PRESTACION PROF 902, CONTRATO DE PRESTACION PROF 907, CONTRATO DE PRESTACION PROF 920, CONTRATO DE APOYO A LA GESTION 922, CONTRATO DE PRESTACION PROF 926, CONTRATO DE PRESTACION PROF 909, CONTRATO DE PRESTACION PROF 912, CONTRATO DE PRESTACION 913, CONTRATO DE PRESTACION PROF 914, CONTRATO DE PRESTACION PROF 916, CONTRATO DE PRESTACION PROF 917, CONTRATO DE PRESTACION PROF 940, CONTRATO DE PRESTACION PROF 935, CONTRATO DE APOYO A LA GESTION 950, CONTRATO DE PRESTACION PROF 952, CONTRATO DE PRESTACION PROF 941, CONTRATO DE PRESTACION PROF 915, CONTRATO DE PRESTACION PROF 948, CONTRATO DE PRESTACION PROF 923, CONTRATO DE PRESTACION PROF 953, CONTRATO DE PRESTACION PROF 949, CONTRATO DE PRESTACION PROF 929, CONTRATO DE PRESTACION PROF 936, CONTRATO DE PRESTACION PROF 939, CONTRATO DE PRESTACION PROF 899, CONTRATO DE PRESTACION PROF 938, CONTRATO DE PRESTACION PROF 937, CONTRATO DE PRESTACION PROF 780, CONTRATO DE PRESTACION PROF 963, CONTRATO DE PRESTACION PROF 964, CONTRATO DE PRESTACION PROF 960, CONTRATO DE PRESTACION PROF 856, CONTRATO DE PRESTACION PROF 976, CONTRATO DE PRESTACION 956, CONTRATO DE PRESTACION PROF 978, CONTRATO DE PRESTACION PROF 851, CONTRATO DE PRESTACION PROF 970, CONTRATO DE PRESTACION PROF 957, CONTRATO DE PRESTACION PROF 857, CONTRATO DE PRESTACION PROF 859, CONTRATO DE PRESTACION PROF 942, CONTRATO DE PRESTACION PROF 947, CONTRATO DE PRESTACION PROF 971, CONTRATO DE PRESTACION PROF 966, CONTRATO DE PRESTACION PROF 852, CONTRATO DE PRESTACION PROF 954, CONTRATO DE PRESTACION 958, CONTRATO DE PRESTACION PROF 951, CONTRATO DE PRESTACION PROF 965, CONTRATO DE PRESTACION PROF 962, CONTRATO DE PRESTACION PROF 977, CONTRATO DE APOYO A LA GESTION 986, CONTRATO DE PRESTACION PROF 955, CONTRATO DE PRESTACION PROF 959, CONTRATO DE PRESTACION PROF 961, CONTRATO DE PRESTACION PROF 990, CONTRATO DE APOYO A LA GESTION 989, CONTRATO DE APOYO A LA GESTION 984, CONTRATO DE PRESTACION PROF 887, CONTRATO DE PRESTACION PROF 919, CONTRATO DE PRESTACION PROF 853, CONTRATO DE PRESTACION PROF 974, CONTRATO DE PRESTACION PROF 991, CONTRATO DE APOYO A LA GESTION 982, CONTRATO DE PRESTACION PROF 994, CONTRATO DE PRESTACION PROF 987, CONTRATO DE PRESTACION PROF 988, CONTRATO DE PRESTACION PROF 800, CONTRATO DE APOYO A LA GESTION 934, CONTRATO DE PRESTACION PROF 995, CONTRATO DE PRESTACION PROF 972, CONTRATO DE PRESTACION PROF 975, CONTRATO DE PRESTACION 992, CONTRATO DE PRESTACION PROF 1001, CONTRATO DE PRESTACION PROF 1003, CONTRATO DE PRESTACION PROF 996, CONTRATO DE PRESTACION PROF 1010, CONTRATO DE APOYO A LA GESTION 1027, CONTRATO DE PRESTACION PROF 697, CONTRATO DE PRESTACION PROF 1012, CONTRATO DE PRESTACION PROF 1011, CONTRATO DE APOYO A LA GESTION 855, CONTRATO DE PRESTACION PROF 1020, CONTRATO DE PRESTACION PROF 999, CONTRATO DE PRESTACION PROF 968, CONTRATO DE PRESTACION PROF 1000, CONTRATO DE PRESTACION PROF 1006, CONTRATO DE PRESTACION PROF 998, CONTRATO DE PRESTACION PROF 983, CONTRATO DE PRESTACION PROF 1005, CONTRATO DE PRESTACION PROF 1017, CONTRATO DE PRESTACION PROF 1015, CONTRATO DE PRESTACION PROF 1014, CONTRATO DE APOYO A LA GESTION 1013, CONTRATO DE PRESTACION PROF 1018, CONTRATO DE PRESTACION PROF 1029, CONTRATO DE PRESTACION PROF 979, CONTRATO DE PRESTACION 993, CONTRATO DE PRESTACION 1002, CONTRATO DE PRESTACION PROF 981, CONTRATO DE PRESTACION PROF 1025, CONTRATO DE PRESTACION PROF 980, CONTRATO DE PRESTACION PROF 1016, CONTRATO DE PRESTACION PROF 1019, CONTRATO DE PRESTACION PROF 1030, CONTRATO DE PRESTACION PROF 1031, CONTRATO DE PRESTACION PROF 732, CONTRATO DE PRESTACION PROF 1038, CONTRATO DE PRESTACION PROF 1023, CONTRATO DE PRESTACION PROF 1039, CONTRATO DE PRESTACION PROF 1009, CONTRATO DE PRESTACION PROF 1045, CONTRATO DE PRESTACION 1034, CONTRATO DE PRESTACION PROF 1043, CONTRATO DE PRESTACION PROF 1028, CONTRATO DE PRESTACION PROF 1048, CONTRATO DE PRESTACION 1032, CONTRATO DE PRESTACION PROF 1073, CONTRATO DE PRESTACION PROF 1069, CONTRATO DE PRESTACION PROF 1065, CONTRATO DE PRESTACION PROF 1078, CONTRATO DE PRESTACION PROF 1079, CONTRATO DE APOYO A LA GESTION 1067, CONTRATO DE APOYO A LA GESTION 1070, CONTRATO DE PRESTACION PROF 1007, CONTRATO DE PRESTACION PROF 871, CONTRATO DE PRESTACION PROF 1081, CONTRATO DE APOYO A LA GESTION 1075, CONTRATO DE PRESTACION 1021, CONTRATO DE PRESTACION PROF 1082, CONTRATO DE PRESTACION PROF 1076, CONTRATO DE APOYO A LA GESTION 1086, CONTRATO DE APOYO A LA GESTION 1093, CONTRATO DE PRESTACION PROF 1089, CONTRATO DE APOYO A LA GESTION 1102, CONTRATO DE PRESTACION PROF 1107, CONTRATO DE PRESTACION 1109, CONTRATO DE PRESTACION 1108, CONTRATO DE PRESTACION PROF 1088, CONTRATO DE PRESTACION PROF 1100, CONTRATO DE PRESTACION PROF 1101, CONTRATO DE PRESTACION PROF 1112, CONTRATO DE PRESTACION PROF 1113, CONTRATO DE PRESTACION PROF 1119, CONTRATO ADICIONAL 647, CONTRATO ADICIONAL 836</t>
  </si>
  <si>
    <t>(8573, 15/10/2025) | (8971, 23/10/2025) | (9104, 27/10/2025) | (9118, 27/10/2025) | (9127, 28/10/2025) | (9133, 28/10/2025) | (9160, 29/10/2025) | (9171, 29/10/2025) | (9202, 29/10/2025) | (9204, 29/10/2025) | (9205, 29/10/2025) | (9206, 29/10/2025) | (9209, 29/10/2025) | (9217, 29/10/2025) | (9221, 29/10/2025) | (9242, 30/10/2025) | (9243, 30/10/2025) | (9244, 30/10/2025) | (9245, 30/10/2025) | (9261, 30/10/2025) | (9270, 30/10/2025) | (9396, 4/11/2025) | (9409, 4/11/2025) | (9417, 4/11/2025) | (9418, 4/11/2025) | (9425, 4/11/2025) | (9430, 4/11/2025) | (9497, 5/11/2025) | (9503, 5/11/2025) | (9525, 5/11/2025) | (9579, 5/11/2025) | (9584, 6/11/2025) | (9586, 6/11/2025) | (9588, 6/11/2025) | (9590, 6/11/2025) | (9591, 6/11/2025) | (9599, 6/11/2025) | (9600, 6/11/2025) | (9631, 6/11/2025) | (9692, 7/11/2025) | (9697, 7/11/2025) | (9701, 7/11/2025) | (9703, 7/11/2025) | (9731, 7/11/2025) | (9744, 7/11/2025) | (9754, 7/11/2025) | (9757, 7/11/2025) | (9773, 7/11/2025) | (9806, 10/11/2025) | (9819, 10/11/2025) | (9822, 10/11/2025) | (9823, 10/11/2025) | (9829, 10/11/2025) | (9835, 10/11/2025) | (9837, 10/11/2025) | (9852, 11/11/2025) | (9881, 11/11/2025) | (9887, 11/11/2025) | (9909, 12/11/2025) | (9920, 12/11/2025) | (9933, 12/11/2025) | (9938, 12/11/2025) | (9942, 12/11/2025) | (9949, 12/11/2025) | (9951, 12/11/2025) | (10010, 13/11/2025) | (10033, 13/11/2025) | (10046, 13/11/2025) | (10049, 14/11/2025) | (10055, 14/11/2025) | (10065, 14/11/2025) | (10066, 14/11/2025) | (10102, 14/11/2025) | (10110, 14/11/2025) | (10124, 18/11/2025) | (10128, 18/11/2025) | (10129, 18/11/2025) | (10174, 18/11/2025) | (10188, 18/11/2025) | (10207, 19/11/2025) | (10218, 19/11/2025) | (10232, 19/11/2025) | (10233, 19/11/2025) | (10286, 20/11/2025) | (10331, 20/11/2025) | (10358, 21/11/2025) | (10397, 22/11/2025) | (10414, 22/11/2025) | (10460, 24/11/2025) | (10466, 24/11/2025) | (10480, 24/11/2025) | (10498, 24/11/2025) | (10500, 24/11/2025) | (10501, 24/11/2025) | (10511, 24/11/2025) | (10540, 26/11/2025) | (10543, 26/11/2025) | (10557, 26/11/2025) | (10570, 26/11/2025) | (10571, 26/11/2025) | (10575, 26/11/2025) | (10578, 26/11/2025) | (10579, 26/11/2025) | (10603, 26/11/2025) | (10613, 26/11/2025) | (10627, 26/11/2025) | (10677, 27/11/2025) | (10681, 27/11/2025) | (10704, 27/11/2025) | (10799, 28/11/2025) | (10833, 28/11/2025) | (10834, 28/11/2025) | (10836, 28/11/2025) | (10847, 29/11/2025) | (10859, 29/11/2025) | (10875, 1/12/2025) | (10876, 1/12/2025) | (10890, 1/12/2025) | (10921, 1/12/2025) | (10937, 2/12/2025) | (10938, 2/12/2025) | (10939, 2/12/2025) | (10940, 2/12/2025) | (10942, 2/12/2025) | (10945, 2/12/2025) | (10953, 2/12/2025) | (10966, 3/12/2025) | (10968, 3/12/2025) | (10969, 3/12/2025) | (10973, 3/12/2025) | (10988, 3/12/2025) | (10993, 3/12/2025) | (11003, 3/12/2025) | (11006, 3/12/2025) | (11010, 3/12/2025) | (11028, 3/12/2025) | (11031, 3/12/2025) | (11032, 3/12/2025) | (11036, 3/12/2025) | (11037, 3/12/2025) | (11041, 3/12/2025) | (11052, 4/12/2025) | (11062, 4/12/2025) | (11078, 4/12/2025) | (11082, 4/12/2025) | (11105, 4/12/2025) | (11109, 4/12/2025) | (11112, 4/12/2025) | (11113, 4/12/2025) | (11114, 4/12/2025) | (11115, 4/12/2025) | (11116, 4/12/2025) | (11117, 4/12/2025) | (11127, 5/12/2025) | (11134, 5/12/2025) | (11144, 5/12/2025) | (11161, 5/12/2025) | (11162, 5/12/2025) | (11167, 5/12/2025) | (11168, 5/12/2025) | (11169, 5/12/2025) | (11175, 5/12/2025) | (11205, 9/12/2025) | (11209, 9/12/2025) | (11211, 9/12/2025) | (11215, 9/12/2025) | (11220, 9/12/2025) | (11225, 9/12/2025) | (11231, 9/12/2025) | (11235, 9/12/2025) | (11267, 9/12/2025) | (11305, 9/12/2025) | (11308, 9/12/2025) | (11312, 9/12/2025) | (11317, 10/12/2025) | (11322, 10/12/2025) | (11332, 10/12/2025) | (11334, 10/12/2025) | (11340, 10/12/2025) | (11416, 11/12/2025) | (11418, 11/12/2025) | (11419, 11/12/2025) | (11422, 11/12/2025) | (11427, 11/12/2025) | (11469, 15/12/2025) | (11474, 15/12/2025) | (11476, 15/12/2025) | (11490, 15/12/2025) | (11492, 15/12/2025) | (11493, 15/12/2025) | (11496, 15/12/2025) | (11497, 15/12/2025) | (11502, 15/12/2025) | (11516, 16/12/2025) | (11518, 16/12/2025) | (11528, 16/12/2025) | (11529, 16/12/2025) | (11533, 16/12/2025) | (11536, 16/12/2025) | (11557, 16/12/2025) | (11559, 16/12/2025) | (11562, 16/12/2025) | (11568, 16/12/2025) | (11592, 17/12/2025) | (11593, 17/12/2025) | (11599, 17/12/2025) | (11607, 17/12/2025) | (11621, 17/12/2025) | (11641, 18/12/2025) | (11658, 18/12/2025) | (11673, 18/12/2025) | (11675, 18/12/2025) | (11681, 18/12/2025) | (11682, 18/12/2025) | (11684, 18/12/2025) | (11685, 18/12/2025) | (11710, 18/12/2025) | (11714, 18/12/2025) | (11715, 18/12/2025) | (11716, 18/12/2025) | (11719, 18/12/2025) | (11721, 18/12/2025) | (11722, 18/12/2025) | (11742, 18/12/2025) | (11750, 18/12/2025) | (11751, 18/12/2025) | (11754, 18/12/2025) | (11760, 19/12/2025) | (11761, 19/12/2025) | (11764, 19/12/2025) | (11772, 19/12/2025) | (11785, 19/12/2025) | (11786, 19/12/2025) | (11787, 19/12/2025) | (11788, 19/12/2025) | (11801, 19/12/2025) | (11802, 19/12/2025) | (11813, 19/12/2025) | (11824, 19/12/2025) | (11828, 19/12/2025) | (11832, 19/12/2025) | (11833, 19/12/2025) | (11834, 19/12/2025) | (11844, 19/12/2025) | (11848, 19/12/2025) | (11860, 19/12/2025) | (11871, 19/12/2025) | (11873, 19/12/2025) | (11877, 19/12/2025) | (11881, 19/12/2025) | (11885, 19/12/2025) | (11891, 19/12/2025) | (11897, 19/12/2025) | (11920, 19/12/2025) | (11935, 20/12/2025) | (11937, 20/12/2025) | (11939, 20/12/2025) | (11947, 20/12/2025) | (11948, 20/12/2025) | (11949, 20/12/2025) | (11962, 20/12/2025) | (11973, 20/12/2025) | (11979, 20/12/2025) | (11983, 20/12/2025) | (11991, 20/12/2025) | (12006, 21/12/2025) | (12014, 21/12/2025) | (12023, 22/12/2025) | (12025, 22/12/2025) | (12026, 22/12/2025) | (12042, 22/12/2025) | (12047, 22/12/2025) | (12051, 22/12/2025) | (12088, 22/12/2025) | (12103, 22/12/2025) | (12122, 22/12/2025) | (12175, 22/12/2025) | (12177, 22/12/2025) | (12183, 22/12/2025) | (12184, 22/12/2025) | (12195, 22/12/2025) | (12205, 22/12/2025) | (12209, 22/12/2025) | (12211, 22/12/2025) | (12220, 22/12/2025) | (12234, 23/12/2025) | (12235, 23/12/2025) | (12236, 23/12/2025) | (12238, 23/12/2025) | (12242, 23/12/2025) | (12250, 23/12/2025) | (12253, 23/12/2025) | (12257, 23/12/2025) | (12258, 23/12/2025) | (12283, 23/12/2025) | (12287, 23/12/2025) | (12289, 23/12/2025) | (12290, 23/12/2025) | (12291, 23/12/2025) | (12319, 23/12/2025) | (12320, 23/12/2025) | (12321, 23/12/2025) | (12331, 23/12/2025) | (12334, 23/12/2025) | (12342, 23/12/2025) | (12362, 24/12/2025) | (12364, 24/12/2025) | (12374, 24/12/2025) | (12381, 24/12/2025) | (12388, 24/12/2025) | (12420, 24/12/2025) | (12423, 24/12/2025) | (12424, 24/12/2025) | (12430, 24/12/2025) | (12451, 24/12/2025) | (12453, 24/12/2025) | (12457, 24/12/2025) | (12459, 24/12/2025) | (12460, 24/12/2025) | (12463, 24/12/2025) | (12472, 24/12/2025) | (12487, 24/12/2025) | (12556, 26/12/2025) | (12561, 26/12/2025) | (12571, 26/12/2025) | (12576, 26/12/2025) | (12577, 26/12/2025) | (12583, 26/12/2025) | (12595, 29/12/2025) | (12623, 29/12/2025) | (12661, 29/12/2025) | (12683, 29/12/2025) | (12684, 29/12/2025) | (12686, 29/12/2025) | (12692, 29/12/2025) | (12701, 29/12/2025) | (12704, 29/12/2025) | (12709, 29/12/2025) | (12712, 29/12/2025) | (12730, 30/12/2025) | (12732, 30/12/2025) | (12734, 30/12/2025) | (12742, 30/12/2025) | (12743, 30/12/2025) | (12744, 30/12/2025) | (12745, 30/12/2025) | (12747, 30/12/2025) | (12799, 30/12/2025) | (12822, 30/12/2025) | (12823, 30/12/2025) | (12834, 30/12/2025) | (12835, 30/12/2025) | (12837, 30/12/2025) | (12851, 30/12/2025) | (12853, 30/12/2025) | (12866, 31/12/2025) | (12909, 31/12/2025) | (12933, 31/12/2025) | (12938, 31/12/2025) | (12941, 31/12/2025) | (12945, 31/12/2025) | (12962, 31/12/2025) | (12963, 31/12/2025) | (12984, 31/12/2025) | (12988, 31/12/2025) | (12989, 31/12/2025) | (13040, 31/12/2025) | (13043, 31/12/2025) | (13045, 31/12/2025)</t>
  </si>
  <si>
    <t>CONTRATO DE PRESTACION PROF, CONTRATO DE APOYO A LA GESTION, CONTRATO DE PRESTACION</t>
  </si>
  <si>
    <t xml:space="preserve">Apoyo a la realización del Foro Educativo y los diferentes encuentros pedagógicos e interactivos de la Secretaría de Educación Departamental de  Sucre </t>
  </si>
  <si>
    <t>(1185, 28/08/2025)</t>
  </si>
  <si>
    <t>(6871, 19/11/2025)</t>
  </si>
  <si>
    <t>(12347, 23/12/2025)</t>
  </si>
  <si>
    <t>(NRO_CONTRATO: 17 - 18/11/2025 - DOC_CONTRATISTA: 901315110 - 507751727 - hasta 31 de diciembre de 2025 - RP: 6871)</t>
  </si>
  <si>
    <t>(229, 13/02/2025)
(465, 10/04/2025)</t>
  </si>
  <si>
    <t>(531, 13/02/2025) | (1866, 10/04/2025)</t>
  </si>
  <si>
    <t>(321, 14/02/2025) | (1720, 11/04/2025)</t>
  </si>
  <si>
    <t>(230, 13/02/2025)
(792, 1/07/2025)
(1353, 14/10/2025)
(1416, 29/10/2025)</t>
  </si>
  <si>
    <t>(532, 13/02/2025) | (3414, 1/07/2025) | (6131, 14/10/2025) | (6450, 29/10/2025)</t>
  </si>
  <si>
    <t>ORDEN PAGO, TRANSFERENCIA, RESOLUCIONES</t>
  </si>
  <si>
    <t>(322, 14/02/2025) | (4813, 2/07/2025) | (8578, 15/10/2025) | (9300, 30/10/2025)</t>
  </si>
  <si>
    <t>(1405, 11/10/2024)</t>
  </si>
  <si>
    <t>(6815, 2/12/2024) | (7344, 26/12/2024)</t>
  </si>
  <si>
    <t>ADICION SELC ABREV MEN CUN SAL 3, CONTRATO MINIMA CUANTIA SALUD 17</t>
  </si>
  <si>
    <t>(11759, 31/12/2024) | (11803, 31/12/2024)</t>
  </si>
  <si>
    <t>CONTRATO MINIMA CUANTIA SALUD, ADICION SELC ABREV MEN CUN SAL</t>
  </si>
  <si>
    <t>(1407, 11/10/2024)</t>
  </si>
  <si>
    <t>14039</t>
  </si>
  <si>
    <t xml:space="preserve">Fortalecimiento DE LAS COMUNICACIONES PARA MEJORAR LAS CAPACIDADES OPERATIVAS DE LAS FUERZAS ARMADAS Y MIGRACION EN EL DEPARTAMENTO DE   Sucre </t>
  </si>
  <si>
    <t>(1447, 23/10/2024)</t>
  </si>
  <si>
    <t>(6822, 3/12/2024)</t>
  </si>
  <si>
    <t xml:space="preserve">Fortalecimiento DE LAS CAPACIDADES OPERATIVAS Y DE ASISTENCIA HUMANITARIA DEL EJÉRCITO NACIONAL A TRAVÉS DE LA ADQUISICIÓN, INSTALACIÓN Y PUESTA EN FUNCIONAMIENTO DE LA BASE MILITAR TIPO MODULAR Y EL PUESTO DE CONTROL ESTRATEGICO PARA LAS UNIDADES TÁCTICAS ADSCRITAS A LA DÉCIMA PRIMERA BRIGADA EN EL MUNICIPIO DE SAN MARCOS EN EL DEPARTAMENTO DE   Sucre </t>
  </si>
  <si>
    <t>(813, 7/07/2025)</t>
  </si>
  <si>
    <t>(6625, 5/11/2025)</t>
  </si>
  <si>
    <t>CONTRATO SUBASTA INVERSA 10</t>
  </si>
  <si>
    <t>(NRO_CONTRATO: 10 - 4/11/2025 - DOC_CONTRATISTA: 900823725 - 5849999992 - TRES MESES - RP: 6625)</t>
  </si>
  <si>
    <t xml:space="preserve">Adecuación y mantenimiento de cancha multifuncional y pista de patinaje del municipio de San Marcos, departamento de   Sucre </t>
  </si>
  <si>
    <t>(262, 26/02/2025)
(379, 27/03/2025)
(466, 10/04/2025)
(616, 23/05/2025)
(793, 1/07/2025)
(885, 28/07/2025)
(1470, 31/10/2025)</t>
  </si>
  <si>
    <t>(857, 27/02/2025) | (1494, 27/03/2025) | (1867, 10/04/2025) | (2647, 23/05/2025) | (3411, 1/07/2025) | (3848, 28/07/2025) | (6677, 6/11/2025)</t>
  </si>
  <si>
    <t>TRANSFERENCIA, RESOLUCIONES</t>
  </si>
  <si>
    <t>(463, 27/02/2025) | (1112, 28/03/2025) | (1721, 11/04/2025) | (3303, 26/05/2025) | (4815, 2/07/2025) | (5877, 29/07/2025) | (9780, 10/11/2025)</t>
  </si>
  <si>
    <t xml:space="preserve">Apoyo PARA LA ELABORACIÓN E IMPLEMENTACIÓN DEL MAPA DE LA RUTA INTEGRAL DE ATENCIÓN A LA PRIMERA INFANCIA Y ADOLESCENCIA - RIA EN LOS MUNICIPIOS DEL DEPARTAMENTO DE   Sucre </t>
  </si>
  <si>
    <t>(1264, 12/09/2024)</t>
  </si>
  <si>
    <t>(6843, 3/12/2024)</t>
  </si>
  <si>
    <t xml:space="preserve">Fortalecimiento DE LAS CAPACIDADES EN LOS GRUPOS DE OPERACIONES ESPECIALES EN EL DEPARTAMENTO DE   Sucre </t>
  </si>
  <si>
    <t>(572, 8/05/2025)</t>
  </si>
  <si>
    <t>(7372, 19/12/2025)</t>
  </si>
  <si>
    <t>CONTRATO SUBASTA INVERSA 12</t>
  </si>
  <si>
    <t>(NRO_CONTRATO: 12 - 19/12/2025 - DOC_CONTRATISTA: 900352229 - 2255905700 - CINCO MESES - RP: 7372)</t>
  </si>
  <si>
    <t>(6999, 10/12/2024)</t>
  </si>
  <si>
    <t>CONTRATO DE PRESTACION 796</t>
  </si>
  <si>
    <t>(11801, 31/12/2024)</t>
  </si>
  <si>
    <t>(NRO_CONTRATO: 796 - 11/12/2024 - DOC_CONTRATISTA: 901008753 - 173877283,5 - RP: 6999)</t>
  </si>
  <si>
    <t xml:space="preserve">Fortalecimiento del Programa de atención integral para la protección y garantía de los derechos de las personas mayores durante el año 2025en los Centros de Vida del Departamento de  Sucre </t>
  </si>
  <si>
    <t>(757, 27/06/2025)</t>
  </si>
  <si>
    <t>(5620, 25/09/2025)</t>
  </si>
  <si>
    <t>CONVENIO 1</t>
  </si>
  <si>
    <t>(8413, 8/10/2025) | (10877, 1/12/2025) | (11524, 16/12/2025)</t>
  </si>
  <si>
    <t>(NRO_CONTRATO: 1 - 23/09/2025 - DOC_CONTRATISTA: 901990109 - 5534402161,01 - SESENTA DIAS - RP: 5620)</t>
  </si>
  <si>
    <t xml:space="preserve">Adquisición de áreas estratégicas para conservación del recurso hídrico en el departamento de  Sucre </t>
  </si>
  <si>
    <t>(1149, 16/08/2024)</t>
  </si>
  <si>
    <t>(7099, 16/12/2024)</t>
  </si>
  <si>
    <t>(10379, 16/12/2024)</t>
  </si>
  <si>
    <t>14150</t>
  </si>
  <si>
    <t>2.3.4.04</t>
  </si>
  <si>
    <t>Para la adquisición de activos no financieros</t>
  </si>
  <si>
    <t xml:space="preserve">Fortalecimiento  de las acciones de retención estudiantil para la sede Eco-Región Mojana de la Universidad de Sucre Departamento   Sucre </t>
  </si>
  <si>
    <t>(1563, 12/11/2024)</t>
  </si>
  <si>
    <t>(7304, 24/12/2024)</t>
  </si>
  <si>
    <t>CONVENIO 29</t>
  </si>
  <si>
    <t>(11529, 30/12/2024)</t>
  </si>
  <si>
    <t>(NRO_CONTRATO: 29 - 24/12/2024 - DOC_CONTRATISTA: 892200323 - 999389767 - CUATRO (4) MESES - RP: 7304)</t>
  </si>
  <si>
    <t>(265, 28/02/2025)
(353, 21/03/2025)
(374, 26/03/2025)
(464, 10/04/2025)
(465, 10/04/2025)
(617, 23/05/2025)
(618, 23/05/2025)
(810, 7/07/2025)
(811, 7/07/2025)
(882, 28/07/2025)
(886, 28/07/2025)
(1190, 1/09/2025)
(1191, 1/09/2025)
(1310, 2/10/2025)
(1352, 14/10/2025)
(1385, 24/10/2025)
(1386, 24/10/2025)
(1558, 21/11/2025)
(1559, 21/11/2025)
(1665, 19/12/2025)
(1667, 19/12/2025)</t>
  </si>
  <si>
    <t>(906, 28/02/2025) | (1365, 21/03/2025) | (1463, 27/03/2025) | (1865, 10/04/2025) | (1866, 10/04/2025) | (2648, 23/05/2025) | (2649, 23/05/2025) | (3558, 7/07/2025) | (3559, 7/07/2025) | (3844, 28/07/2025) | (3846, 28/07/2025) | (4844, 2/09/2025) | (4845, 2/09/2025) | (5964, 3/10/2025) | (6130, 14/10/2025) | (6342, 27/10/2025) | (6343, 27/10/2025) | (6907, 21/11/2025) | (6909, 21/11/2025) | (7394, 19/12/2025) | (7396, 19/12/2025)</t>
  </si>
  <si>
    <t>(535, 3/03/2025) | (1007, 25/03/2025) | (1096, 27/03/2025) | (1717, 11/04/2025) | (1720, 11/04/2025) | (3310, 26/05/2025) | (3313, 26/05/2025) | (5124, 8/07/2025) | (5125, 8/07/2025) | (5880, 29/07/2025) | (5881, 29/07/2025) | (7392, 3/09/2025) | (7393, 3/09/2025) | (8326, 3/10/2025) | (8576, 15/10/2025) | (9129, 28/10/2025) | (9130, 28/10/2025) | (10467, 24/11/2025) | (10469, 24/11/2025) | (12145, 22/12/2025) | (12148, 22/12/2025)</t>
  </si>
  <si>
    <t>124</t>
  </si>
  <si>
    <t>1.3.2.3.11-R.F. SOBRETASA FONDO DE SEGURIDAD</t>
  </si>
  <si>
    <t>(7100, 16/12/2024)</t>
  </si>
  <si>
    <t>(1401, 11/10/2024)</t>
  </si>
  <si>
    <t>(7103, 16/12/2024)</t>
  </si>
  <si>
    <t>CONTRATO SELECCION ABRE. SALUD 2</t>
  </si>
  <si>
    <t>(11001, 24/12/2024)</t>
  </si>
  <si>
    <t>CONTRATO SELECCION ABRE. SALUD</t>
  </si>
  <si>
    <t xml:space="preserve">Fortalecimiento a festivales, encuentros culturales, artísticos y patrimoniales, carnavales, fiestas y ferias tradicionales durante el año 2025, en el departamento de   Sucre </t>
  </si>
  <si>
    <t>(306, 5/03/2025)
(894, 29/07/2025)
(1337, 8/10/2025)
(1698, 30/12/2025)</t>
  </si>
  <si>
    <t>(1066, 5/03/2025) | (3890, 29/07/2025) | (6077, 8/10/2025) | (7499, 30/12/2025)</t>
  </si>
  <si>
    <t>(610, 5/03/2025) | (5932, 30/07/2025) | (8451, 9/10/2025) | (12818, 30/12/2025)</t>
  </si>
  <si>
    <t>15030</t>
  </si>
  <si>
    <t>(323, 7/03/2025)
(602, 14/05/2025)
(692, 5/06/2025)
(795, 1/07/2025)
(933, 8/08/2025)
(1240, 17/09/2025)
(1241, 17/09/2025)
(1345, 9/10/2025)
(1548, 18/11/2025)
(1648, 15/12/2025)
(1684, 23/12/2025)</t>
  </si>
  <si>
    <t>(1155, 7/03/2025) | (2478, 15/05/2025) | (2907, 5/06/2025) | (3412, 1/07/2025) | (4164, 8/08/2025) | (5224, 17/09/2025) | (5225, 17/09/2025) | (6091, 9/10/2025) | (6849, 18/11/2025) | (7327, 15/12/2025) | (7463, 23/12/2025)</t>
  </si>
  <si>
    <t>(695, 10/03/2025) | (2960, 15/05/2025) | (3773, 6/06/2025) | (4915, 3/07/2025) | (6360, 8/08/2025) | (7784, 18/09/2025) | (7785, 18/09/2025) | (8506, 14/10/2025) | (10268, 20/11/2025) | (11508, 16/12/2025) | (12355, 24/12/2025)</t>
  </si>
  <si>
    <t xml:space="preserve">Elaboración DE ESTUDIOS Y DISEÑOS EN FASE 3 DE SOLUCIONES DE ENERGÍA NO CONVENCIONAL (FOTOVOLTAICA) PARA EL SUMINISTRO DE ENERGÍA ELÉCTRICA A LOS ESTABLECIMIENTOS EDUCATIVOS OFICIALES NO CERTIFICADOS DEL DEPARTAMENTO DE  Sucre </t>
  </si>
  <si>
    <t>(1141, 15/08/2024)</t>
  </si>
  <si>
    <t>(7165, 19/12/2024)</t>
  </si>
  <si>
    <t>14158</t>
  </si>
  <si>
    <t>2.3.5.02.08</t>
  </si>
  <si>
    <t xml:space="preserve">Apoyo A LA PROMOCIÓN Y FORTALECIMIENTO COMERCIAL DEL SECTOR SOCIAL Y SOLIDARIO, EN EL MARCO DE LA FERIAEXPOSICIÓN AGROPECUARIA 2025 EN EL DEPARTAMENTO DE  Sucre </t>
  </si>
  <si>
    <t>(596, 13/05/2025)</t>
  </si>
  <si>
    <t>(2441, 14/05/2025)</t>
  </si>
  <si>
    <t>CONVENIO ASOCIACION 10</t>
  </si>
  <si>
    <t>(4935, 3/07/2025)</t>
  </si>
  <si>
    <t>(NRO_CONTRATO: 10 - 14/05/2025 - DOC_CONTRATISTA: 823000505 - 100000000 - UN MES - RP: 2441)</t>
  </si>
  <si>
    <t>(347, 19/03/2025)
(472, 21/04/2025)
(577, 9/05/2025)
(791, 1/07/2025)
(843, 14/07/2025)
(985, 12/08/2025)
(1256, 22/09/2025)
(1376, 17/10/2025)
(1628, 4/12/2025)
(1629, 4/12/2025)
(1693, 29/12/2025)</t>
  </si>
  <si>
    <t>(1319, 19/03/2025) | (1899, 21/04/2025) | (2367, 9/05/2025) | (3413, 1/07/2025) | (3633, 14/07/2025) | (4261, 12/08/2025) | (5503, 23/09/2025) | (6216, 17/10/2025) | (7249, 4/12/2025) | (7250, 4/12/2025) | (7485, 29/12/2025)</t>
  </si>
  <si>
    <t>(917, 20/03/2025) | (1791, 21/04/2025) | (2728, 9/05/2025) | (4814, 2/07/2025) | (5361, 15/07/2025) | (6537, 13/08/2025) | (7942, 24/09/2025) | (8710, 20/10/2025) | (11123, 4/12/2025) | (11124, 4/12/2025) | (12676, 29/12/2025)</t>
  </si>
  <si>
    <t>(1618, 25/11/2024)</t>
  </si>
  <si>
    <t>(7183, 20/12/2024)</t>
  </si>
  <si>
    <t>CONTRATO MINIMA CUANTIA SALUD 16</t>
  </si>
  <si>
    <t>(10978, 24/12/2024)</t>
  </si>
  <si>
    <t>CONTRATO MINIMA CUANTIA SALUD</t>
  </si>
  <si>
    <t xml:space="preserve">Fortalecimiento a la promoción de productores agropecuarios en el marco de la feria artesanal comercial y XIX exposición equina grado B, a realizarse en el municipio de Sincelejo  Sucre </t>
  </si>
  <si>
    <t>(599, 14/05/2025)</t>
  </si>
  <si>
    <t>(2554, 20/05/2025)</t>
  </si>
  <si>
    <t>CONVENIO ASOCIACION 12</t>
  </si>
  <si>
    <t>(5542, 18/07/2025)</t>
  </si>
  <si>
    <t>(NRO_CONTRATO: 12 - 20/05/2025 - DOC_CONTRATISTA: 823002567 - 100000000 - UN MES - RP: 2554)</t>
  </si>
  <si>
    <t xml:space="preserve">Fortalecimiento SECTOR AGROINDUSTRIAL MEDIANTE LA DOTACIÓN DE ACTIVOS Y FORMACIÓN A LA ASOCIACIÓN AMUCIPALMITO EN SU PLANTA PILOTO DE TRANSFORMACIÓN DE FRUTAS Y VERDURAS EN EL CORREGIMIENTO DEL PIÑAL, MUNICIPIO DE LOS PALMITOS DEL DEPARTAMENTO DE  Sucre </t>
  </si>
  <si>
    <t>(1566, 12/11/2024)</t>
  </si>
  <si>
    <t>(7269, 23/12/2024)</t>
  </si>
  <si>
    <t xml:space="preserve">Fortalecimiento del deporte de reserva y alto rendimiento deportivo de sucre a través del instituto departamental de deportes y recreación de sucre, Inder  Sucre </t>
  </si>
  <si>
    <t>(354, 21/03/2025)
(462, 10/04/2025)
(620, 23/05/2025)</t>
  </si>
  <si>
    <t>(1366, 21/03/2025) | (1862, 10/04/2025) | (2651, 23/05/2025)</t>
  </si>
  <si>
    <t>TRANSFERENCIA</t>
  </si>
  <si>
    <t>(1004, 25/03/2025) | (1702, 11/04/2025) | (3308, 26/05/2025)</t>
  </si>
  <si>
    <t>(1575, 14/11/2024)
(1576, 14/11/2024)</t>
  </si>
  <si>
    <t>(7272, 23/12/2024) | (7392, 30/12/2024)</t>
  </si>
  <si>
    <t>CONTRATO MINIMA CUANTIA SALUD 18, CONTRATO MINIMA CUANTIA SALUD 21</t>
  </si>
  <si>
    <t xml:space="preserve">Implementación y desarrollo del programa nacional de eliminación de Lepra o Enfermedad de Hansen vigencia 2024 en el Departamento de   Sucre </t>
  </si>
  <si>
    <t>(1446, 22/10/2024)</t>
  </si>
  <si>
    <t>(7275, 23/12/2024)</t>
  </si>
  <si>
    <t>CONTRATO MINIMA CUANTIA SALUD 20</t>
  </si>
  <si>
    <t>(11817, 31/12/2024)</t>
  </si>
  <si>
    <t>(NRO_CONTRATO: 20 - 24/12/2024 - DOC_CONTRATISTA: 901008753 - 32723418,49 - RP: 7275)</t>
  </si>
  <si>
    <t>(378, 27/03/2025)
(461, 10/04/2025)
(619, 23/05/2025)</t>
  </si>
  <si>
    <t>(1465, 27/03/2025) | (1863, 10/04/2025) | (2650, 23/05/2025)</t>
  </si>
  <si>
    <t>RESOLUCIONES, TRANSFERENCIA</t>
  </si>
  <si>
    <t>(1098, 27/03/2025) | (1703, 11/04/2025) | (3305, 26/05/2025)</t>
  </si>
  <si>
    <t>14046</t>
  </si>
  <si>
    <t>Buques</t>
  </si>
  <si>
    <t xml:space="preserve">Adquisición DE BOTE DE 36FT PARA EL FORTALECIMIENTO DEL APOYO LOGISTICO DE TRANSPORTE Y OPERACIONES FLUVIALMARÍTIMO DE LA ARMADA NACIONAL EN EL DEPARTAMENTO DE   Sucre </t>
  </si>
  <si>
    <t>(1285, 18/09/2024)</t>
  </si>
  <si>
    <t>(7289, 23/12/2024)</t>
  </si>
  <si>
    <t xml:space="preserve">Caracterización del riesgo de enfermedades transmitidas por vectores basado en vigilancia entomológica y análisis molecular de agentes etiológicos de vectores transmisores e implementación de medidas preventivas vigencia 2025 en el departamento de  Sucre </t>
  </si>
  <si>
    <t>(1117, 20/08/2025)</t>
  </si>
  <si>
    <t>(6139, 15/10/2025)</t>
  </si>
  <si>
    <t>CONVENIO ESPECIAL DE CP SALUD 1</t>
  </si>
  <si>
    <t>(NRO_CONTRATO: 1 - 2/10/2025 - DOC_CONTRATISTA: 892201263 - 1768795806,15 - hasta el 31 de diciembre del 2025 - RP: 6139)</t>
  </si>
  <si>
    <t>(11184, 5/12/2025)</t>
  </si>
  <si>
    <t>CONVENIO ESPECIAL DE CP SALUD</t>
  </si>
  <si>
    <t xml:space="preserve">Fortalecimiento de las unidades productoras de yabolín en el  municipio de San Juan de Betulia Departamento de   Sucre </t>
  </si>
  <si>
    <t>(1567, 12/11/2024)</t>
  </si>
  <si>
    <t>(7302, 24/12/2024)</t>
  </si>
  <si>
    <t>(11525, 30/12/2024)</t>
  </si>
  <si>
    <t xml:space="preserve">Fortalecimiento Institucional para la gestión de la Escuela de Bellas Artes y Humanidades de Sucre vigencia 2025 en el departamento de  Sucre </t>
  </si>
  <si>
    <t>(427, 2/04/2025)
(455, 10/04/2025)
(467, 10/04/2025)
(594, 13/05/2025)
(986, 12/08/2025)
(1328, 6/10/2025)</t>
  </si>
  <si>
    <t>(1683, 2/04/2025) | (1836, 10/04/2025) | (1868, 10/04/2025) | (2432, 13/05/2025) | (4262, 12/08/2025) | (5991, 6/10/2025)</t>
  </si>
  <si>
    <t>(1324, 2/04/2025) | (1670, 10/04/2025) | (1722, 11/04/2025) | (2903, 14/05/2025) | (6535, 13/08/2025) | (8362, 6/10/2025)</t>
  </si>
  <si>
    <t>Unidad Administrativa Especial Para La Gestión Del Riesgo, Atención De Desastres Y Cambio Climático,</t>
  </si>
  <si>
    <t xml:space="preserve">Apoyo técnico para la estructuración de programas que permitan definir procesos de gestión efectiva ante los riesgos naturales costeros en el Departamento de  Sucre </t>
  </si>
  <si>
    <t>(1438, 21/10/2024)</t>
  </si>
  <si>
    <t>(7310, 26/12/2024)</t>
  </si>
  <si>
    <t xml:space="preserve">Implementación de un modelo alternativo para la producción de carne de ovino con Seis (6) organizaciones de pequeños productores del Municipio de San Marcos Departamento de   Sucre </t>
  </si>
  <si>
    <t>(1299, 20/09/2024)</t>
  </si>
  <si>
    <t>(7351, 27/12/2024)</t>
  </si>
  <si>
    <t>(11533, 31/12/2024)</t>
  </si>
  <si>
    <t xml:space="preserve">Fortalecimiento institucional a través de la implementación de acciones que ayuden a mejorar la gestión de los residuos sólidos contaminantes no biológicos generados por la Gobernación de  Sucre </t>
  </si>
  <si>
    <t>(1685, 5/12/2024)</t>
  </si>
  <si>
    <t>(7355, 27/12/2024)</t>
  </si>
  <si>
    <t xml:space="preserve">Implementación de una estrategia para el fortalecimiento de la circulación artística a través del programa artes en movimiento 2025, en el departamento de  Sucre </t>
  </si>
  <si>
    <t>(432, 4/04/2025)
(512, 30/04/2025)
(894, 29/07/2025)
(1239, 17/09/2025)
(1337, 8/10/2025)</t>
  </si>
  <si>
    <t>(1744, 4/04/2025) | (2186, 2/05/2025) | (3890, 29/07/2025) | (5222, 17/09/2025) | (6077, 8/10/2025)</t>
  </si>
  <si>
    <t>(1439, 4/04/2025) | (2364, 2/05/2025) | (5932, 30/07/2025) | (7759, 17/09/2025) | (8451, 9/10/2025)</t>
  </si>
  <si>
    <t>43</t>
  </si>
  <si>
    <t>1.3.3.6.01-R.B. SGP-EDUCACION PRESTACION DE SERVICIOS</t>
  </si>
  <si>
    <t>(1815, 31/12/2024)</t>
  </si>
  <si>
    <t>(7447, 31/12/2024)</t>
  </si>
  <si>
    <t>RESOLUCIONES</t>
  </si>
  <si>
    <t>(11869, 31/12/2024)</t>
  </si>
  <si>
    <t>(7374, 30/12/2024)</t>
  </si>
  <si>
    <t>(1291, 20/09/2024)
(1292, 20/09/2024)</t>
  </si>
  <si>
    <t>(7375, 30/12/2024)</t>
  </si>
  <si>
    <t xml:space="preserve">Fortalecimiento al sector cultural en el departamento de Sucre y en el Fondo Mixto de Promoción de la Cultura y las Artes de   Sucre </t>
  </si>
  <si>
    <t>(432, 4/04/2025)
(512, 30/04/2025)
(894, 29/07/2025)
(1239, 17/09/2025)</t>
  </si>
  <si>
    <t>(1744, 4/04/2025) | (2186, 2/05/2025) | (3890, 29/07/2025) | (5222, 17/09/2025)</t>
  </si>
  <si>
    <t>(1439, 4/04/2025) | (2364, 2/05/2025) | (5932, 30/07/2025) | (7759, 17/09/2025)</t>
  </si>
  <si>
    <t xml:space="preserve">Adecuación y dotación de la estación de policía del municipio de Coveñas departamento de   Sucre </t>
  </si>
  <si>
    <t>(828, 9/07/2025)</t>
  </si>
  <si>
    <t>(4429, 19/08/2025)</t>
  </si>
  <si>
    <t>(9445, 4/11/2025)</t>
  </si>
  <si>
    <t>(NRO_CONTRATO: 16 - 15/08/2025 - DOC_CONTRATISTA: 823003543 - 1007718291 - CINCO MESES - RP: 4429)</t>
  </si>
  <si>
    <t>(1528, 28/10/2024)</t>
  </si>
  <si>
    <t>(7376, 30/12/2024)</t>
  </si>
  <si>
    <t xml:space="preserve">Desarrollo de una plataforma para la centralización de la información asociada a la evaluación asignación y ejecución de los proyectos y de la gestión de recursos públicos en el departamento de  Sucre </t>
  </si>
  <si>
    <t>(1271, 13/09/2024)</t>
  </si>
  <si>
    <t>(7377, 30/12/2024)</t>
  </si>
  <si>
    <t xml:space="preserve">Fortalecimiento institucional en la Biblioteca Pública departamental José Elías Cury Lambraño, en el departamento de   Sucre </t>
  </si>
  <si>
    <t>(432, 4/04/2025)
(512, 30/04/2025)
(627, 23/05/2025)
(894, 29/07/2025)</t>
  </si>
  <si>
    <t>(1744, 4/04/2025) | (2186, 2/05/2025) | (2668, 26/05/2025) | (3890, 29/07/2025)</t>
  </si>
  <si>
    <t>(1439, 4/04/2025) | (2364, 2/05/2025) | (3356, 26/05/2025) | (5932, 30/07/2025)</t>
  </si>
  <si>
    <t xml:space="preserve">Implementación de la estrategia de conectividad escolar durante la vigencia 2025 en establecimientos y/o sedes educativas del departamento de   Sucre </t>
  </si>
  <si>
    <t>(848, 15/07/2025)</t>
  </si>
  <si>
    <t>(5092, 12/09/2025)</t>
  </si>
  <si>
    <t>CONVENIO INTERAD 18</t>
  </si>
  <si>
    <t>(13211, 31/12/2025)</t>
  </si>
  <si>
    <t>(NRO_CONTRATO: 18 - 11/09/2025 - DOC_CONTRATISTA: 900068796 - 1039191300 - TRES MESES - RP: 5092)</t>
  </si>
  <si>
    <t xml:space="preserve">Apoyo A LOS CENTROS DE BIENESTAR PARA LA ATENCIÓN INTEGRAL DE LAS PERSONAS MAYORES DURANTE EL AÑO 2024 EN LOS MUNICIPIOS DE SAN MARCOS Y SAN ONOFRE DEL DEPARTAMENTO DE   Sucre </t>
  </si>
  <si>
    <t>(1272, 13/09/2024)</t>
  </si>
  <si>
    <t>(7379, 30/12/2024)</t>
  </si>
  <si>
    <t>12231</t>
  </si>
  <si>
    <t>(1405, 22/09/2023)</t>
  </si>
  <si>
    <t xml:space="preserve">Implementación De Una Comunidad Energética Urbana En El Mercado Municipal De  Sincelejo, Sucre </t>
  </si>
  <si>
    <t>(1693, 5/12/2024)</t>
  </si>
  <si>
    <t>(7380, 30/12/2024)</t>
  </si>
  <si>
    <t xml:space="preserve">Construcción - electrificación  rural  fase 1 a través de redes de media y baja tensión en el departamento de   Sucre </t>
  </si>
  <si>
    <t>(1468, 28/10/2024)</t>
  </si>
  <si>
    <t>(7381, 30/12/2024)</t>
  </si>
  <si>
    <t xml:space="preserve">Incorporación de lineamientos urbanísticos de gestión de riesgo como determinantes para el ordenamiento territorial en el marco de la revisión y ajuste del esquema de ordenamiento territorial del municipio de   Los Palmitos Sucre </t>
  </si>
  <si>
    <t>(1691, 5/12/2024)</t>
  </si>
  <si>
    <t>(7396, 31/12/2024)</t>
  </si>
  <si>
    <t>(7401, 31/12/2024)</t>
  </si>
  <si>
    <t>ASI LOTE 3</t>
  </si>
  <si>
    <t xml:space="preserve">Adquisición de dotación para los servicios de: Cirugía, Imágenes Diagnósticas y Hospitalización Adulto del Hospital Universitario de Sincelejo E.S.E  Sucre </t>
  </si>
  <si>
    <t>(609, 16/05/2025)</t>
  </si>
  <si>
    <t>(3620, 11/07/2025)</t>
  </si>
  <si>
    <t>CONVENIO INTERADMTIVO SALUD 17</t>
  </si>
  <si>
    <t>(7083, 27/08/2025)</t>
  </si>
  <si>
    <t>(NRO_CONTRATO: 17 - 10/07/2025 - DOC_CONTRATISTA: 892280033 - 1393811116,74 - El plazo de ejecución del convenio será de cinco (5) meses, contados a partir de la suscripción del acta de inicio del convenio, previo cumplimiento de los requisitos de  perfeccionamiento y ejecución del mismo. - RP: 3620)</t>
  </si>
  <si>
    <t>113</t>
  </si>
  <si>
    <t>1.3.3.3.20-R.B. SALUD EVALUACION SANITARIA</t>
  </si>
  <si>
    <t xml:space="preserve">Fortalecimiento del Sistema Integral Departamental de Evaluación Sanitaria y de la Prestación de Servicios de Salud - SIDEVASS en el departamento de  Sucre </t>
  </si>
  <si>
    <t>(563, 7/05/2025)</t>
  </si>
  <si>
    <t>(2489, 15/05/2025) | (2492, 15/05/2025) | (2495, 15/05/2025) | (2496, 15/05/2025) | (2515, 16/05/2025)</t>
  </si>
  <si>
    <t>SERVICIOS PROFESIONALES SALUD 341, SERVICIOS PROFESIONALES SALUD 337, SERVICIOS PROFESIONALES SALUD 339, SERVICIOS PROFESIONALES SALUD 342, SERVICIOS PROFESIONALES SALUD 344</t>
  </si>
  <si>
    <t>(4106, 13/06/2025) | (4163, 16/06/2025) | (4427, 24/06/2025) | (4724, 27/06/2025) | (5073, 7/07/2025) | (5396, 16/07/2025) | (5400, 16/07/2025) | (5530, 18/07/2025) | (5894, 29/07/2025) | (5938, 30/07/2025) | (6630, 14/08/2025) | (6699, 15/08/2025) | (6743, 19/08/2025) | (7029, 22/08/2025) | (7163, 29/08/2025) | (7710, 15/09/2025) | (7779, 17/09/2025) | (7816, 19/09/2025) | (8015, 26/09/2025) | (8043, 29/09/2025)</t>
  </si>
  <si>
    <t>SERVICIOS PROFESIONALES SALUD</t>
  </si>
  <si>
    <t>(NRO_CONTRATO: 337 - 13/05/2025 - DOC_CONTRATISTA: 1234090145 - 16859228 - CUATRO (04) MESES - RP: 2492)
(NRO_CONTRATO: 339 - 13/05/2025 - DOC_CONTRATISTA: 1128060862 - 18877076 - CUATRO (04) MESES - RP: 2495)
(NRO_CONTRATO: 341 - 14/05/2025 - DOC_CONTRATISTA: 1102889826 - 11412660 - CUATRO (04) MESES - RP: 2489)
(NRO_CONTRATO: 342 - 15/05/2025 - DOC_CONTRATISTA: 1102578850 - 15945588 - CUATRO (04) MESES - RP: 2496)
(NRO_CONTRATO: 344 - 14/05/2025 - DOC_CONTRATISTA: 1100623425 - 15945588 - CUATRO (04) MESES - RP: 2515)</t>
  </si>
  <si>
    <t>142</t>
  </si>
  <si>
    <t>1.2.3.3.03 - APORTES NACION DISCAPACIDAD</t>
  </si>
  <si>
    <t xml:space="preserve">Implementación del proceso de certificación de discapacidad y registro de localización y caracterización de personas con Discapacidad vigencia 2025, en el departamento de   Sucre </t>
  </si>
  <si>
    <t>(564, 7/05/2025)</t>
  </si>
  <si>
    <t>(3077, 13/06/2025) | (3080, 13/06/2025) | (3081, 13/06/2025) | (3082, 13/06/2025)</t>
  </si>
  <si>
    <t>SERVICIOS PROFESIONALES SALUD 408, SERVICIOS PROFESIONALES SALUD 409, SERVICIOS PROFESIONALES SALUD 410, SERVICIOS PROFESIONALES SALUD 411</t>
  </si>
  <si>
    <t>(9367, 4/11/2025) | (9428, 4/11/2025) | (9520, 5/11/2025) | (9848, 11/11/2025)</t>
  </si>
  <si>
    <t>(NRO_CONTRATO: 411 - 1/10/2025 - DOC_CONTRATISTA: 901730419 - 56184450 - 4 - RP: 3082)</t>
  </si>
  <si>
    <t xml:space="preserve">Adquisición DE DOS AMBULANCIAS BÁSICAS PARA EL SERVICIO DE TRANSPORTE ASISTENCIAL DEL HOSPITAL UNIVERSITARIO DE SINCELEJO E.S.E,   Sucre </t>
  </si>
  <si>
    <t>(893, 28/07/2025)</t>
  </si>
  <si>
    <t>(4993, 8/09/2025)</t>
  </si>
  <si>
    <t>CONVENIO INTERADMTIVO SALUD 18</t>
  </si>
  <si>
    <t>(8046, 29/09/2025)</t>
  </si>
  <si>
    <t>(NRO_CONTRATO: 18 - 18/08/2025 - DOC_CONTRATISTA: 892280033 - 606188883,26 - HASTA EL 31 DE DICIEMBRE DE 2025 - RP: 4993)</t>
  </si>
  <si>
    <t xml:space="preserve">Apoyo a la implementación de los planes especiales de salvaguardia del patrimonio inmaterial en el municipio de Santiago de Tolú, departamento de   Sucre </t>
  </si>
  <si>
    <t>(627, 23/05/2025)
(894, 29/07/2025)</t>
  </si>
  <si>
    <t>(2668, 26/05/2025) | (3890, 29/07/2025)</t>
  </si>
  <si>
    <t>(3351, 26/05/2025) | (5932, 30/07/2025)</t>
  </si>
  <si>
    <t xml:space="preserve">Apoyo a la promoción y posicionamiento en la feria de arte manual del caribe "AMA" del sector artesanal del departamento de  Sucre </t>
  </si>
  <si>
    <t>(627, 23/05/2025)</t>
  </si>
  <si>
    <t>(2668, 26/05/2025)</t>
  </si>
  <si>
    <t>(3353, 26/05/2025)</t>
  </si>
  <si>
    <t xml:space="preserve">Implementación del plan de manejo integrado de vectores en el departamento de  Sucre </t>
  </si>
  <si>
    <t>(1118, 20/08/2025)</t>
  </si>
  <si>
    <t>(5694, 29/09/2025)</t>
  </si>
  <si>
    <t>PRESTACION DE SER. CAL PUB 1</t>
  </si>
  <si>
    <t>(12523, 26/12/2025)</t>
  </si>
  <si>
    <t>PRESTACION DE SER. CAL PUB</t>
  </si>
  <si>
    <t>(NRO_CONTRATO: 1 - 26/09/2025 - DOC_CONTRATISTA: 830507103 - 2117927127,42 - DOS (2) MESES - RP: 5694)</t>
  </si>
  <si>
    <t>(8357, 6/10/2025) | (12523, 26/12/2025)</t>
  </si>
  <si>
    <t xml:space="preserve">Apoyo A LA SECRETARÍA DE HACIENDA DEPARTAMENTAL PARA EL CONTROL DEL CONTRABANDO Y LA EVASIÓN FISCAL DE LOS IMPUESTOS AL CONSUMO VIGENCIA 2025 - 2026 EN EL DEPARTAMENTO DE  Sucre </t>
  </si>
  <si>
    <t>(1396, 28/10/2025)</t>
  </si>
  <si>
    <t>(6490, 30/10/2025) | (6491, 30/10/2025) | (6559, 31/10/2025) | (6562, 31/10/2025) | (6577, 31/10/2025) | (6578, 31/10/2025) | (6579, 31/10/2025) | (6580, 31/10/2025) | (7260, 4/12/2025) | (7285, 9/12/2025)</t>
  </si>
  <si>
    <t>CONTRATO DE PRESTACION PROF 1094, CONTRATO DE PRESTACION PROF 1095, CONTRATO DE PRESTACION PROF 1096, CONTRATO DE PRESTACION PROF 1099, CONTRATO DE PRESTACION PROF 1098, CONTRATO DE PRESTACION 1103, CONTRATO DE PRESTACION PROF 1111, CONTRATO DE PRESTACION PROF 1110, CONTRATO DE PRESTACION PROF 1199, CONTRATO DE PRESTACION 1203</t>
  </si>
  <si>
    <t>(11335, 10/12/2025) | (11408, 11/12/2025) | (11795, 19/12/2025) | (11876, 19/12/2025) | (11883, 19/12/2025) | (11928, 20/12/2025) | (11929, 20/12/2025) | (11930, 20/12/2025) | (11931, 20/12/2025) | (11933, 20/12/2025) | (11934, 20/12/2025) | (11942, 20/12/2025) | (11969, 20/12/2025) | (11970, 20/12/2025) | (11971, 20/12/2025) | (12115, 22/12/2025) | (12252, 23/12/2025) | (12269, 23/12/2025)</t>
  </si>
  <si>
    <t>(NRO_CONTRATO: 1103 - 31/10/2025 - DOC_CONTRATISTA: 18777527 - 5800000 - DOS MESES - RP: 6578)
(NRO_CONTRATO: 1203 - 5/12/2025 - DOC_CONTRATISTA: 1100248051 - 2900000 - DIAS - RP: 7285)
(NRO_CONTRATO: 1094 - 29/10/2025 - DOC_CONTRATISTA: 1102830980 - 7400000 - DOS MESES - RP: 6490)
(NRO_CONTRATO: 1095 - 29/10/2025 - DOC_CONTRATISTA: 92548447 - 9400000 - 2 MESES - RP: 6491)
(NRO_CONTRATO: 1096 - 31/10/2025 - DOC_CONTRATISTA: 1102881817 - 7400000 - DOS MESES - RP: 6559)
(NRO_CONTRATO: 1098 - 30/10/2025 - DOC_CONTRATISTA: 92540698 - 7400000 - DOS MESES - RP: 6577)
(NRO_CONTRATO: 1099 - 30/10/2025 - DOC_CONTRATISTA: 84080778 - 7400000 - DOS MESES - RP: 6562)
(NRO_CONTRATO: 1110 - 31/10/2025 - DOC_CONTRATISTA: 45646571 - 7400000 - DOS MESES - RP: 6580)
(NRO_CONTRATO: 1111 - 31/10/2025 - DOC_CONTRATISTA: 63464510 - 7400000 - DOS MESES - RP: 6579)
(NRO_CONTRATO: 1199 - 2/12/2025 - DOC_CONTRATISTA: 92032324 - 3700000 - 29 DIAS - RP: 7260)</t>
  </si>
  <si>
    <t>15057</t>
  </si>
  <si>
    <t>(691, 5/06/2025)</t>
  </si>
  <si>
    <t>(3032, 11/06/2025)</t>
  </si>
  <si>
    <t>(11125, 4/12/2025) | (13047, 23/12/2025)</t>
  </si>
  <si>
    <t>15184</t>
  </si>
  <si>
    <t>(934, 8/08/2025)</t>
  </si>
  <si>
    <t xml:space="preserve">Adquisición , INSTALACIÓN Y PUESTA EN FUNCIONAMIENTO DE UN SISTEMA DE CIRCUITO CERRADO DE TELEVISIÓN PARA LA VIGILANCIA, MONITOREO Y CONTROL DEL MUNICIPIO DE   El Roble </t>
  </si>
  <si>
    <t>(938, 8/08/2025)</t>
  </si>
  <si>
    <t>(7503, 31/12/2025)</t>
  </si>
  <si>
    <t>LICITACION PUBLICA LOTE 1 11</t>
  </si>
  <si>
    <t xml:space="preserve">Apoyo a la promoción, fomento y fortalecimiento cultural y comercial de los subsectores calzado, marroquinería, artesanías, moda, textil, y turismo 2025, en el marco de la reactivación económica del departamento de  Sucre </t>
  </si>
  <si>
    <t>(1013, 13/08/2025)</t>
  </si>
  <si>
    <t>(4281, 13/08/2025)</t>
  </si>
  <si>
    <t>(6552, 13/08/2025)</t>
  </si>
  <si>
    <t xml:space="preserve">Implementación Y Desarrollo Del Programa Nacional De Eliminación De Lepra O Enfermedad De Hansen Vigencia 2025, En El Departamento De  Sucre </t>
  </si>
  <si>
    <t>(1205, 5/09/2025)
(1232, 12/09/2025)</t>
  </si>
  <si>
    <t>(6533, 31/10/2025)</t>
  </si>
  <si>
    <t>CONTRATO MINIMA CUANTIA SALUD 11</t>
  </si>
  <si>
    <t>(12912, 31/12/2025)</t>
  </si>
  <si>
    <t>(NRO_CONTRATO: 11 - 31/10/2025 - DOC_CONTRATISTA: 901008753 - 35400000 - DOS MESES - RP: 6533)</t>
  </si>
  <si>
    <t>(11326, 10/12/2025) | (12912, 31/12/2025)</t>
  </si>
  <si>
    <t xml:space="preserve">Implementación de complemento del proceso de certificación de discapacidad y registro de localización y caracterización de personas con discapacidad, vigencia 2025, en el departamento de   Sucre </t>
  </si>
  <si>
    <t>(1206, 5/09/2025)</t>
  </si>
  <si>
    <t>(6787, 13/11/2025) | (6788, 13/11/2025) | (6789, 13/11/2025) | (6790, 13/11/2025)</t>
  </si>
  <si>
    <t>SERVICIOS PROFESIONALES SALUD 860, SERVICIOS PROFESIONALES SALUD 861, SERVICIOS PROFESIONALES SALUD 862, SERVICIOS PROFESIONALES SALUD 863</t>
  </si>
  <si>
    <t>(13150, 31/12/2025) | (13151, 31/12/2025) | (13202, 31/12/2025) | (13203, 31/12/2025)</t>
  </si>
  <si>
    <t>(NRO_CONTRATO: 860 - 12/11/2025 - DOC_CONTRATISTA: 800250625 - 36645441 - HASTA 31 DE DICIEMBRE DEL 2025 - RP: 6787)
(NRO_CONTRATO: 861 - 12/11/2025 - DOC_CONTRATISTA: 901341454 - 36248661 - HASTA EL 31 DE DICIEMBRE DE 2025 - RP: 6788)
(NRO_CONTRATO: 862 - 12/11/2025 - DOC_CONTRATISTA: 901730419 - 36645441 - HASTA EL 31 DE DICIEMBRE DE 2025 - RP: 6789)
(NRO_CONTRATO: 863 - 12/11/2025 - DOC_CONTRATISTA: 901493176 - 36476568 - HASTA EL 31 DE DICIEMBRE DE 2025 - RP: 6790)</t>
  </si>
  <si>
    <t xml:space="preserve">Implementación Y desarrollo del Programa de Prevención y Control de la Tuberculosis vigencia 2025 en el departamento de   Sucre </t>
  </si>
  <si>
    <t>(1207, 5/09/2025)
(1231, 12/09/2025)</t>
  </si>
  <si>
    <t>(7329, 15/12/2025)</t>
  </si>
  <si>
    <t>CONTRATO MINIMA CUANTIA SALUD 12</t>
  </si>
  <si>
    <t>(NRO_CONTRATO: 12 - 5/12/2025 - DOC_CONTRATISTA: 6844141 - 25869860 - hasta 31 de diciembre del 2025 - RP: 7329)</t>
  </si>
  <si>
    <t>(6138, 15/10/2025)</t>
  </si>
  <si>
    <t>ADICION SELC ABREV MEN CUN SAL 1</t>
  </si>
  <si>
    <t>(13258, 31/12/2025)</t>
  </si>
  <si>
    <t>ADICION SELC ABREV MEN CUN SAL</t>
  </si>
  <si>
    <t>(NRO_CONTRATO: 1 - 7/10/2025 - DOC_CONTRATISTA: 900854267 - 75650001 - UN (1) MES Y DIECISIETE (17) DÍAS CALENDARIO. - RP: 6138)</t>
  </si>
  <si>
    <t xml:space="preserve">Apoyo a la promoción Gastronómica, Cultural y Turística en el marco de la continuidad de la estrategia Sucre Sabe Diferente en el departamento de  Sucre </t>
  </si>
  <si>
    <t>(1239, 17/09/2025)</t>
  </si>
  <si>
    <t>(5222, 17/09/2025)</t>
  </si>
  <si>
    <t>(7759, 17/09/2025)</t>
  </si>
  <si>
    <t xml:space="preserve">Implementación DE ESTRATEGIAS INTEGRALES DE PROMOCIÓN Y VALORIZACIÓN INTERNACIONAL DEL TURISMO, LA CULTURA Y LA AGROINDUSTRIA DEL DEPARTAMENTO DE   Sucre </t>
  </si>
  <si>
    <t>(1265, 23/09/2025)</t>
  </si>
  <si>
    <t>(5532, 23/09/2025)</t>
  </si>
  <si>
    <t>(7971, 24/09/2025)</t>
  </si>
  <si>
    <t>(5812, 1/10/2025)</t>
  </si>
  <si>
    <t>SERVICIOS PROFESIONALES SALUD 737</t>
  </si>
  <si>
    <t>(9907, 12/11/2025) | (11200, 9/12/2025) | (12911, 31/12/2025)</t>
  </si>
  <si>
    <t>(NRO_CONTRATO: 737 - 29/09/2025 - DOC_CONTRATISTA: 901008753 - 154365002 - TRES (3) MESES - RP: 5812)</t>
  </si>
  <si>
    <t xml:space="preserve">Apoyo TÉCNICO Y LOGÍSTICO PARA LA VIGENCIA 2025 DEL CONSEJO TERRITORIAL DE PLANEACIÓN DEL DEPARTAMENTO DE  Sucre </t>
  </si>
  <si>
    <t>(1218, 10/09/2025)</t>
  </si>
  <si>
    <t xml:space="preserve">Implementación de actividades bibliotecarias y de mediación en el Marco del Encuentro de Bibliotecarios y mediadores socioculturales 2025, en el departamento de   Sucre </t>
  </si>
  <si>
    <t>(1337, 8/10/2025)</t>
  </si>
  <si>
    <t>(6077, 8/10/2025)</t>
  </si>
  <si>
    <t>(8451, 9/10/2025)</t>
  </si>
  <si>
    <t xml:space="preserve">Apoyo a la Promoción Y Posicionamiento En La Feria Gastronómica “Sabor Barranquilla” Del Sector Cultural del Departamento de   Sucre </t>
  </si>
  <si>
    <t>(1230, 12/09/2025)</t>
  </si>
  <si>
    <t>(5426, 22/09/2025) | (5450, 22/09/2025) | (5456, 22/09/2025) | (5469, 22/09/2025) | (5479, 22/09/2025) | (5481, 22/09/2025) | (5482, 22/09/2025) | (5485, 22/09/2025) | (5486, 22/09/2025) | (5487, 22/09/2025) | (5489, 22/09/2025) | (5492, 22/09/2025) | (5535, 23/09/2025) | (5536, 23/09/2025) | (5538, 23/09/2025) | (5556, 24/09/2025) | (5623, 25/09/2025) | (5625, 25/09/2025) | (5626, 25/09/2025) | (5628, 25/09/2025) | (5631, 25/09/2025) | (5665, 26/09/2025) | (5678, 26/09/2025) | (5681, 26/09/2025) | (5683, 26/09/2025) | (5685, 26/09/2025) | (5686, 26/09/2025) | (5687, 26/09/2025) | (5689, 26/09/2025) | (5736, 29/09/2025) | (5739, 29/09/2025) | (5742, 29/09/2025) | (5744, 29/09/2025) | (5745, 29/09/2025) | (5751, 29/09/2025) | (5752, 29/09/2025) | (5856, 1/10/2025) | (5857, 1/10/2025) | (5859, 1/10/2025) | (5862, 1/10/2025) | (5863, 1/10/2025) | (5865, 1/10/2025) | (5876, 1/10/2025) | (5877, 1/10/2025) | (5878, 1/10/2025) | (5879, 1/10/2025) | (5882, 1/10/2025) | (5885, 1/10/2025) | (5887, 1/10/2025) | (5889, 1/10/2025) | (5891, 1/10/2025) | (5892, 1/10/2025) | (5894, 1/10/2025) | (5900, 1/10/2025) | (5901, 1/10/2025) | (5902, 1/10/2025) | (5904, 1/10/2025) | (5905, 1/10/2025) | (5906, 1/10/2025) | (5910, 1/10/2025) | (5911, 1/10/2025) | (5937, 2/10/2025) | (5938, 2/10/2025) | (5939, 2/10/2025) | (5945, 2/10/2025) | (5947, 2/10/2025) | (5948, 2/10/2025) | (5949, 2/10/2025) | (5951, 2/10/2025) | (5953, 2/10/2025) | (5954, 2/10/2025) | (5955, 2/10/2025) | (5956, 2/10/2025) | (6003, 6/10/2025) | (6009, 6/10/2025) | (6010, 6/10/2025) | (6011, 6/10/2025) | (6021, 7/10/2025) | (6031, 7/10/2025) | (6035, 7/10/2025) | (6037, 7/10/2025) | (6040, 7/10/2025) | (6043, 7/10/2025) | (6045, 7/10/2025) | (6047, 7/10/2025) | (6048, 7/10/2025) | (6049, 7/10/2025) | (6050, 7/10/2025) | (6051, 7/10/2025) | (6052, 7/10/2025) | (6104, 10/10/2025) | (6108, 10/10/2025) | (6143, 15/10/2025) | (6172, 16/10/2025) | (6173, 16/10/2025) | (6177, 16/10/2025) | (6218, 17/10/2025) | (6221, 17/10/2025) | (6241, 20/10/2025) | (6302, 23/10/2025) | (6423, 29/10/2025) | (6618, 4/11/2025) | (6824, 14/11/2025) | (6831, 14/11/2025) | (6899, 20/11/2025) | (6903, 20/11/2025) | (6988, 25/11/2025) | (7179, 28/11/2025) | (7205, 1/12/2025) | (7228, 3/12/2025) | (7365, 18/12/2025)</t>
  </si>
  <si>
    <t>SERVICIOS PROFESIONALES SALUD 676, APOYO A LA GESTION SALUD 695, SERVICIOS PROFESIONALES SALUD 690, SERVICIOS PROFESIONALES SALUD 699, APOYO A LA GESTION SALUD 685, SERVICIOS PROFESIONALES SALUD 687, PRESTACION DE SERVICIOS CV SAL 688, SERVICIOS PROFESIONALES SALUD 691, SERVICIOS PROFESIONALES SALUD 692, SERVICIOS PROFESIONALES SALUD 693, SERVICIOS PROFESIONALES SALUD 694, APOYO A LA GESTION SALUD 705, SERVICIOS PROFESIONALES SALUD 713, SERVICIOS PROFESIONALES SALUD 714, SERVICIOS PROFESIONALES SALUD 723, SERVICIOS PROFESIONALES SALUD 724, SERVICIOS PROFESIONALES SALUD 704, SERVICIOS PROFESIONALES SALUD 703, SERVICIOS PROFESIONALES SALUD 725, SERVICIOS PROFESIONALES SALUD 726, APOYO A LA GESTION SALUD 727, SERVICIOS PROFESIONALES SALUD 749, SERVICIOS PROFESIONALES SALUD 721, SERVICIOS PROFESIONALES SALUD 734, SERVICIOS PROFESIONALES SALUD 719, SERVICIOS PROFESIONALES SALUD 716, SERVICIOS PROFESIONALES SALUD 738, SERVICIOS PROFESIONALES SALUD 739, SERVICIOS PROFESIONALES SALUD 728, SERVICIOS PROFESIONALES SALUD 722, SERVICIOS PROFESIONALES SALUD 742, SERVICIOS PROFESIONALES SALUD 752, APOYO A LA GESTION SALUD 753, SERVICIOS PROFESIONALES SALUD 754, APOYO A LA GESTION SALUD 700, SERVICIOS PROFESIONALES SALUD 729, APOYO A LA GESTION SALUD 766, SERVICIOS PROFESIONALES SALUD 765, SERVICIOS PROFESIONALES SALUD 760, SERVICIOS PROFESIONALES SALUD 762, SERVICIOS PROFESIONALES SALUD 763, SERVICIOS PROFESIONALES SALUD 759, PRESTACION DE SERVICIOS CV SAL 771, SERVICIOS PROFESIONALES SALUD 781, APOYO A LA GESTION SALUD 747, SERVICIOS PROFESIONALES SALUD 782, SERVICIOS PROFESIONALES SALUD 783, APOYO A LA GESTION SALUD 772, SERVICIOS PROFESIONALES SALUD 775, SERVICIOS PROFESIONALES SALUD 786, CONTRATO DE PRESTACION PROF 802, SERVICIOS PROFESIONALES SALUD 774, PRESTACION DE SERVICIOS CV SAL 779, SERVICIOS PROFESIONALES SALUD 745, SERVICIOS PROFESIONALES SALUD 746, SERVICIOS PROFESIONALES SALUD 730, SERVICIOS PROFESIONALES SALUD 750, SERVICIOS PROFESIONALES SALUD 751, SERVICIOS PROFESIONALES SALUD 748, SERVICIOS PROFESIONALES SALUD 769, APOYO A LA GESTION SALUD 773, SERVICIOS PROFESIONALES SALUD 799, SERVICIOS PROFESIONALES SALUD 800, SERVICIOS PROFESIONALES SALUD 801, SERVICIOS PROFESIONALES SALUD 805, SERVICIOS PROFESIONALES SALUD 795, SERVICIOS PROFESIONALES SALUD 794, SERVICIOS PROFESIONALES SALUD 792, SERVICIOS PROFESIONALES SALUD 793, SERVICIOS PROFESIONALES SALUD 806, SERVICIOS PROFESIONALES SALUD 807, SERVICIOS PROFESIONALES SALUD 808, SERVICIOS PROFESIONALES SALUD 809, SERVICIOS PROFESIONALES SALUD 768, SERVICIOS PROFESIONALES SALUD 815, SERVICIOS PROFESIONALES SALUD 819, SERVICIOS PROFESIONALES SALUD 820, SERVICIOS PROFESIONALES SALUD 828, APOYO A LA GESTION SALUD 821, APOYO A LA GESTION SALUD 822, APOYO A LA GESTION SALUD 823, SERVICIOS PROFESIONALES SALUD 842, SERVICIOS PROFESIONALES SALUD 830, SERVICIOS PROFESIONALES SALUD 832, SERVICIOS PROFESIONALES SALUD 834, SERVICIOS PROFESIONALES SALUD 835, SERVICIOS PROFESIONALES SALUD 837, SERVICIOS PROFESIONALES SALUD 840, SERVICIOS PROFESIONALES SALUD 836, APOYO A LA GESTION SALUD 825, SERVICIOS PROFESIONALES SALUD 847, SERVICIOS PROFESIONALES SALUD 838, SERVICIOS PROFESIONALES SALUD 843, SERVICIOS PROFESIONALES SALUD 850, SERVICIOS PROFESIONALES SALUD 855, SERVICIOS PROFESIONALES SALUD 858, PRESTACION DE SERVICIOS CV SAL 857, PRESTACION DE SERVICIOS CV SAL 865, SERVICIOS PROFESIONALES SALUD 868, SERVICIOS PROFESIONALES SALUD 875, SERVICIOS PROFESIONALES SALUD 872, SERVICIOS PROFESIONALES SALUD 881, SERVICIOS PROFESIONALES SALUD 889, SERVICIOS PROFESIONALES SALUD 891, SERVICIOS PROFESIONALES SALUD 895, SERVICIOS PROFESIONALES SALUD 894, SERVICIOS PROFESIONALES SALUD 899, SERVICIOS PROFESIONALES SALUD 903, SERVICIOS PROFESIONALES SALUD 906, APOYO A LA GESTION SALUD 908, SERVICIOS PROFESIONALES SALUD 914</t>
  </si>
  <si>
    <t>(8752, 21/10/2025) | (8799, 22/10/2025) | (8810, 22/10/2025) | (8846, 22/10/2025) | (8849, 22/10/2025) | (9047, 25/10/2025) | (9059, 25/10/2025) | (9062, 25/10/2025) | (9081, 27/10/2025) | (9112, 27/10/2025) | (9120, 27/10/2025) | (9168, 29/10/2025) | (9176, 29/10/2025) | (9214, 29/10/2025) | (9282, 30/10/2025) | (9331, 31/10/2025) | (9337, 31/10/2025) | (9360, 4/11/2025) | (9387, 4/11/2025) | (9388, 4/11/2025) | (9401, 4/11/2025) | (9421, 4/11/2025) | (9439, 4/11/2025) | (9521, 5/11/2025) | (9524, 5/11/2025) | (9573, 5/11/2025) | (9581, 6/11/2025) | (9583, 6/11/2025) | (9598, 6/11/2025) | (9699, 7/11/2025) | (9702, 7/11/2025) | (9706, 7/11/2025) | (9707, 7/11/2025) | (9708, 7/11/2025) | (9710, 7/11/2025) | (9714, 7/11/2025) | (9715, 7/11/2025) | (9726, 7/11/2025) | (9737, 7/11/2025) | (9750, 7/11/2025) | (9753, 7/11/2025) | (9760, 7/11/2025) | (9784, 10/11/2025) | (9786, 10/11/2025) | (9790, 10/11/2025) | (9791, 10/11/2025) | (9792, 10/11/2025) | (9827, 10/11/2025) | (9828, 10/11/2025) | (9849, 11/11/2025) | (9855, 11/11/2025) | (9862, 11/11/2025) | (9882, 11/11/2025) | (9883, 11/11/2025) | (9919, 12/11/2025) | (9922, 12/11/2025) | (9934, 12/11/2025) | (9944, 12/11/2025) | (9955, 12/11/2025) | (9957, 12/11/2025) | (9958, 12/11/2025) | (9981, 13/11/2025) | (10024, 13/11/2025) | (10051, 14/11/2025) | (10056, 14/11/2025) | (10063, 14/11/2025) | (10083, 14/11/2025) | (10085, 14/11/2025) | (10088, 14/11/2025) | (10090, 14/11/2025) | (10100, 14/11/2025) | (10105, 14/11/2025) | (10108, 14/11/2025) | (10137, 18/11/2025) | (10151, 18/11/2025) | (10175, 18/11/2025) | (10184, 18/11/2025) | (10197, 18/11/2025) | (10240, 19/11/2025) | (10270, 20/11/2025) | (10274, 20/11/2025) | (10275, 20/11/2025) | (10276, 20/11/2025) | (10283, 20/11/2025) | (10311, 20/11/2025) | (10317, 20/11/2025) | (10325, 20/11/2025) | (10381, 21/11/2025) | (10391, 21/11/2025) | (10435, 22/11/2025) | (10442, 22/11/2025) | (10448, 22/11/2025) | (10451, 22/11/2025) | (10465, 24/11/2025) | (10519, 25/11/2025) | (10545, 26/11/2025) | (10547, 26/11/2025) | (10584, 26/11/2025) | (10608, 26/11/2025) | (10643, 27/11/2025) | (10693, 27/11/2025) | (10695, 27/11/2025) | (10738, 27/11/2025) | (10741, 27/11/2025) | (10770, 27/11/2025) | (10772, 27/11/2025) | (10778, 27/11/2025) | (10782, 28/11/2025) | (10854, 29/11/2025) | (10861, 29/11/2025) | (10864, 29/11/2025) | (10871, 29/11/2025) | (10882, 1/12/2025) | (10892, 1/12/2025) | (10911, 1/12/2025) | (10913, 1/12/2025) | (10947, 2/12/2025) | (10950, 2/12/2025) | (10952, 2/12/2025) | (10954, 2/12/2025) | (10955, 2/12/2025) | (10972, 3/12/2025) | (10976, 3/12/2025) | (10978, 3/12/2025) | (10980, 3/12/2025) | (10983, 3/12/2025) | (11013, 3/12/2025) | (11021, 3/12/2025) | (11022, 3/12/2025) | (11035, 3/12/2025) | (11067, 4/12/2025) | (11068, 4/12/2025) | (11085, 4/12/2025) | (11095, 4/12/2025) | (11096, 4/12/2025) | (11097, 4/12/2025) | (11101, 4/12/2025) | (11106, 4/12/2025) | (11130, 5/12/2025) | (11133, 5/12/2025) | (11137, 5/12/2025) | (11141, 5/12/2025) | (11148, 5/12/2025) | (11156, 5/12/2025) | (11157, 5/12/2025) | (11163, 5/12/2025) | (11164, 5/12/2025) | (11176, 5/12/2025) | (11177, 5/12/2025) | (11178, 5/12/2025) | (11179, 5/12/2025) | (11216, 9/12/2025) | (11219, 9/12/2025) | (11221, 9/12/2025) | (11246, 9/12/2025) | (11247, 9/12/2025) | (11271, 9/12/2025) | (11283, 9/12/2025) | (11285, 9/12/2025) | (11292, 9/12/2025) | (11296, 9/12/2025) | (11297, 9/12/2025) | (11304, 9/12/2025) | (11318, 10/12/2025) | (11320, 10/12/2025) | (11351, 10/12/2025) | (11373, 11/12/2025) | (11391, 11/12/2025) | (11434, 11/12/2025) | (11447, 11/12/2025) | (11450, 11/12/2025) | (11494, 15/12/2025) | (11520, 16/12/2025) | (11537, 16/12/2025) | (11555, 16/12/2025) | (11556, 16/12/2025) | (11560, 16/12/2025) | (11583, 16/12/2025) | (11595, 17/12/2025) | (11596, 17/12/2025) | (11598, 17/12/2025) | (11600, 17/12/2025) | (11619, 17/12/2025) | (11636, 18/12/2025) | (11689, 18/12/2025) | (11702, 18/12/2025) | (11753, 18/12/2025) | (11827, 19/12/2025) | (11862, 19/12/2025) | (11903, 19/12/2025) | (11907, 19/12/2025) | (11916, 19/12/2025) | (11950, 20/12/2025) | (11959, 20/12/2025) | (12028, 22/12/2025) | (12031, 22/12/2025) | (12049, 22/12/2025) | (12053, 22/12/2025) | (12123, 22/12/2025) | (12159, 22/12/2025) | (12178, 22/12/2025) | (12227, 22/12/2025) | (12259, 23/12/2025) | (12279, 23/12/2025) | (12280, 23/12/2025) | (12312, 23/12/2025) | (12315, 23/12/2025) | (12317, 23/12/2025) | (12335, 23/12/2025) | (12340, 23/12/2025) | (12358, 24/12/2025) | (12393, 24/12/2025) | (12412, 24/12/2025) | (12413, 24/12/2025) | (12417, 24/12/2025) | (12419, 24/12/2025) | (12467, 24/12/2025) | (12478, 24/12/2025) | (12479, 24/12/2025) | (12485, 24/12/2025) | (12514, 26/12/2025) | (12517, 26/12/2025) | (12519, 26/12/2025) | (12525, 26/12/2025) | (12526, 26/12/2025) | (12527, 26/12/2025) | (12528, 26/12/2025) | (12535, 26/12/2025) | (12536, 26/12/2025) | (12552, 26/12/2025) | (12578, 26/12/2025) | (12580, 26/12/2025) | (12584, 26/12/2025) | (12602, 29/12/2025) | (12608, 29/12/2025) | (12627, 29/12/2025) | (12630, 29/12/2025) | (12640, 29/12/2025) | (12651, 29/12/2025) | (12652, 29/12/2025) | (12653, 29/12/2025) | (12659, 29/12/2025) | (12662, 29/12/2025) | (12678, 29/12/2025) | (12679, 29/12/2025) | (12680, 29/12/2025) | (12695, 29/12/2025) | (12696, 29/12/2025) | (12697, 29/12/2025) | (12700, 29/12/2025) | (12705, 29/12/2025) | (12722, 30/12/2025) | (12723, 30/12/2025) | (12726, 30/12/2025) | (12737, 30/12/2025) | (12738, 30/12/2025) | (12751, 30/12/2025) | (12752, 30/12/2025) | (12753, 30/12/2025) | (12754, 30/12/2025) | (12759, 30/12/2025) | (12761, 30/12/2025) | (12770, 30/12/2025) | (12792, 30/12/2025) | (12796, 30/12/2025) | (12803, 30/12/2025) | (12806, 30/12/2025) | (12816, 30/12/2025) | (12819, 30/12/2025) | (12830, 30/12/2025) | (12844, 30/12/2025) | (12845, 30/12/2025) | (12860, 30/12/2025) | (12863, 30/12/2025) | (12869, 31/12/2025) | (12873, 31/12/2025) | (12882, 31/12/2025) | (12884, 31/12/2025) | (12885, 31/12/2025) | (12887, 31/12/2025) | (12896, 31/12/2025) | (12935, 31/12/2025) | (12936, 31/12/2025) | (12943, 31/12/2025) | (12974, 31/12/2025) | (12983, 31/12/2025) | (13069, 31/12/2025) | (13073, 31/12/2025) | (13078, 31/12/2025) | (13082, 31/12/2025) | (13089, 31/12/2025) | (13091, 31/12/2025) | (13094, 31/12/2025) | (13096, 31/12/2025) | (13101, 31/12/2025) | (13113, 31/12/2025) | (13117, 31/12/2025) | (13132, 31/12/2025) | (13133, 31/12/2025) | (13149, 31/12/2025) | (13168, 31/12/2025) | (13180, 31/12/2025) | (13186, 31/12/2025) | (13191, 31/12/2025) | (13192, 31/12/2025) | (13199, 31/12/2025) | (13208, 31/12/2025) | (13216, 31/12/2025)</t>
  </si>
  <si>
    <t>SERVICIOS PROFESIONALES SALUD, APOYO A LA GESTION SALUD, PRESTACION DE SERVICIOS CV SAL, CONTRATO DE PRESTACION PROF</t>
  </si>
  <si>
    <t>(NRO_CONTRATO: 685 - 18/09/2025 - DOC_CONTRATISTA: 1005513049 - 7922223 - TRES (3) MESES - RP: 5479)
(NRO_CONTRATO: 695 - 18/09/2025 - DOC_CONTRATISTA: 1102839542 - 8559495 - TRES (03) MESES - RP: 5450)
(NRO_CONTRATO: 705 - 23/09/2025 - DOC_CONTRATISTA: 92553685 - 7922223 - TRES (03) MESES - RP: 5492)
(NRO_CONTRATO: 700 - 25/09/2025 - DOC_CONTRATISTA: 1104008677 - 7922223 - TRES (03) MESES - RP: 5751)
(NRO_CONTRATO: 727 - 25/09/2025 - DOC_CONTRATISTA: 64542773 - 8559495 - TRES (3) MESES - RP: 5631)
(NRO_CONTRATO: 753 - 29/09/2025 - DOC_CONTRATISTA: 1100307193 - 7922223 - TRES (03) MESES - RP: 5744)
(NRO_CONTRATO: 766 - 30/09/2025 - DOC_CONTRATISTA: 23220850 - 7922223 - TRES MESES - RP: 5856)
(NRO_CONTRATO: 747 - 30/09/2025 - DOC_CONTRATISTA: 1100686147 - 8559495 - TRES (03) MESES - RP: 5878)
(NRO_CONTRATO: 772 - 1/10/2025 - DOC_CONTRATISTA: 1102582031 - 7922223 - TRES (03) MESES - RP: 5885)
(NRO_CONTRATO: 773 - 1/10/2025 - DOC_CONTRATISTA: 1063173746 - 7514124 - TRES (03) MESES - RP: 5911)
(NRO_CONTRATO: 821 - 6/10/2025 - DOC_CONTRATISTA: 64550095 - 7482100 - DOS MESES Y VEINTICINCO DÍAS - RP: 6031)
(NRO_CONTRATO: 822 - 6/10/2025 - DOC_CONTRATISTA: 1103980082 - 7482100 - DOS MESES Y VEINTICINCO DIAS - RP: 6035)
(NRO_CONTRATO: 823 - 6/10/2025 - DOC_CONTRATISTA: 23176161 - 9862562 - DOS MESES Y VEINTICINCO DIAS - RP: 6037)
(NRO_CONTRATO: 825 - 6/10/2025 - DOC_CONTRATISTA: 1100550798 - 8758862 - DOS MESES Y VEINTICINCO DÍAS - RP: 6052)
(NRO_CONTRATO: 908 - 22/11/2025 - DOC_CONTRATISTA: 1102811706 - 3000000 - UN MES Y DIEZ DÍAS - RP: 7228)
(NRO_CONTRATO: 802 - 1/10/2025 - DOC_CONTRATISTA: 1102883565 - 11959191 - TRES (3) MESES - RP: 5891)
(NRO_CONTRATO: 688 - 19/09/2025 - DOC_CONTRATISTA: 92153651 - 14837625 - TRES (03) MESES - RP: 5482)
(NRO_CONTRATO: 771 - 29/09/2025 - DOC_CONTRATISTA: 1102870366 - 11959191 - TRES (03) MESES - RP: 5876)
(NRO_CONTRATO: 779 - 1/10/2025 - DOC_CONTRATISTA: 1042427955 - 12644421 - TRES (03) MESES - RP: 5894)
(NRO_CONTRATO: 857 - 15/10/2025 - DOC_CONTRATISTA: 1005457780 - 7132912 - DOS (02) MESES Y QUINCE (15) DIAS - RP: 6218)
(NRO_CONTRATO: 865 - 17/10/2025 - DOC_CONTRATISTA: 1102845294 - 7728407 - DOS (02) MESES Y QUINCE (15) DIAS - RP: 6221)
(NRO_CONTRATO: 676 - 17/09/2025 - DOC_CONTRATISTA: 1100689698 - 18000000 - TRES (03) MESES - RP: 5426)
(NRO_CONTRATO: 687 - 19/09/2025 - DOC_CONTRATISTA: 1007183951 - 9274089 - TRES (03) MESES - RP: 5481)
(NRO_CONTRATO: 690 - 19/09/2025 - DOC_CONTRATISTA: 22977406 - 14049633 - TRES (03) MESES - RP: 5456)
(NRO_CONTRATO: 691 - 18/09/2025 - DOC_CONTRATISTA: 92276315 - 10442712 - TRES (3) MESES - RP: 5485)
(NRO_CONTRATO: 692 - 18/09/2025 - DOC_CONTRATISTA: 1102813211 - 9274089 - TRES (3) MESES - RP: 5486)
(NRO_CONTRATO: 693 - 19/09/2025 - DOC_CONTRATISTA: 30575505 - 14157807 - TRES (03) MESES - RP: 5487)
(NRO_CONTRATO: 694 - 22/09/2025 - DOC_CONTRATISTA: 1103980330 - 10442712 - TRES (3) MESES - RP: 5489)
(NRO_CONTRATO: 699 - 22/09/2025 - DOC_CONTRATISTA: 1100693481 - 9274089 - TRES (3) MESES - RP: 5469)
(NRO_CONTRATO: 703 - 23/09/2025 - DOC_CONTRATISTA: 1100685618 - 9274089 - TRES (3) MESES - RP: 5625)
(NRO_CONTRATO: 704 - 24/09/2025 - DOC_CONTRATISTA: 1102856208 - 12644421 - TRES (3) MESES - RP: 5623)
(NRO_CONTRATO: 713 - 23/09/2025 - DOC_CONTRATISTA: 1100400938 - 10442712 - TRES (03) MESES - RP: 5535)
(NRO_CONTRATO: 714 - 23/09/2025 - DOC_CONTRATISTA: 1128060862 - 14157807 - TRES (3) MESES - RP: 5536)
(NRO_CONTRATO: 716 - 24/09/2025 - DOC_CONTRATISTA: 1103948361 - 10442712 - TRES (03) MESES - RP: 5685)
(NRO_CONTRATO: 719 - 25/09/2025 - DOC_CONTRATISTA: 10889431 - 10442712 - TRES (03) MESES - RP: 5683)
(NRO_CONTRATO: 721 - 25/09/2025 - DOC_CONTRATISTA: 64477620 - 9274089 - TRES (03) MESES - RP: 5678)
(NRO_CONTRATO: 723 - 23/09/2025 - DOC_CONTRATISTA: 1102578967 - 9274089 - TRES (3) MESES - RP: 5538)
(NRO_CONTRATO: 724 - 24/09/2025 - DOC_CONTRATISTA: 45553800 - 11959191 - TRES  (3) MESES - RP: 5556)
(NRO_CONTRATO: 725 - 24/09/2025 - DOC_CONTRATISTA: 1005425672 - 11959191 - TRES (3) MESES - RP: 5626)
(NRO_CONTRATO: 726 - 24/09/2025 - DOC_CONTRATISTA: 1102844007 - 9274089 - TRES (03) MESES - RP: 5628)
(NRO_CONTRATO: 728 - 29/09/2025 - DOC_CONTRATISTA: 1103948327 - 9274089 - TRES (03) MESES - RP: 5689)
(NRO_CONTRATO: 729 - 26/09/2025 - DOC_CONTRATISTA: 22884398 - 9274089 - TRES (03) MESES - RP: 5752)
(NRO_CONTRATO: 730 - 26/09/2025 - DOC_CONTRATISTA: 33055630 - 10442712 - TRES (03) MESES - RP: 5902)
(NRO_CONTRATO: 734 - 26/09/2025 - DOC_CONTRATISTA: 1102827460 - 9274089 - TRES (03) MESES - RP: 5681)
(NRO_CONTRATO: 738 - 26/09/2025 - DOC_CONTRATISTA: 1104427412 - 14837625 - TRES (03) MESES - RP: 5686)
(NRO_CONTRATO: 739 - 26/09/2025 - DOC_CONTRATISTA: 92531128 - 10442712 - TRES (3) MESES - RP: 5687)
(NRO_CONTRATO: 742 - 29/09/2025 - DOC_CONTRATISTA: 52693750 - 11959191 - TRES (3) MESES - RP: 5739)
(NRO_CONTRATO: 745 - 29/09/2025 - DOC_CONTRATISTA: 64571794 - 9274089 - TRES (03) MESES - RP: 5900)
(NRO_CONTRATO: 746 - 30/09/2025 - DOC_CONTRATISTA: 1103741024 - 11959191 - TRES (03) MESES - RP: 5901)
(NRO_CONTRATO: 748 - 30/09/2025 - DOC_CONTRATISTA: 3856236 - 11959191 - TRES (03) MESES - RP: 5906)
(NRO_CONTRATO: 749 - 26/09/2025 - DOC_CONTRATISTA: 1234090145 - 15807378 - TRES (3) MESES - RP: 5665)
(NRO_CONTRATO: 750 - 28/09/2025 - DOC_CONTRATISTA: 1100694320 - 9786042 - TRES (03) MESES - RP: 5904)
(NRO_CONTRATO: 751 - 28/09/2025 - DOC_CONTRATISTA: 1100399202 - 9786042 - TRES (03) MESES - RP: 5905)
(NRO_CONTRATO: 752 - 28/09/2025 - DOC_CONTRATISTA: 64700580 - 11959191 - TRES (03) MESES - RP: 5742)
(NRO_CONTRATO: 754 - 29/09/2025 - DOC_CONTRATISTA: 1103116084 - 9274089 - TRES (3) MESES - RP: 5745)
(NRO_CONTRATO: 759 - 1/10/2025 - DOC_CONTRATISTA: 18857683 - 14837627 - TRES (03) MESES - RP: 5865)
(NRO_CONTRATO: 760 - 30/09/2025 - DOC_CONTRATISTA: 1104380651 - 10442712 - TRES (3) MESES - RP: 5859)
(NRO_CONTRATO: 762 - 30/09/2025 - DOC_CONTRATISTA: 64578451 - 11959191 - TRES (3) MESES - RP: 5862)
(NRO_CONTRATO: 763 - 1/10/2025 - DOC_CONTRATISTA: 1102811171 - 11959191 - TRES (3) MESES - RP: 5863)
(NRO_CONTRATO: 765 - 29/09/2025 - DOC_CONTRATISTA: 1102873926 - 14157807 - TRES MESES - RP: 5857)
(NRO_CONTRATO: 768 - 29/09/2025 - DOC_CONTRATISTA: 8860700 - 9274089 - TRES (03) MESES - RP: 6003)
(NRO_CONTRATO: 769 - 29/09/2025 - DOC_CONTRATISTA: 1104425683 - 11959191 - TRES (03) MESES - RP: 5910)
(NRO_CONTRATO: 774 - 1/10/2025 - DOC_CONTRATISTA: 73078608 - 14049633 - TRES (03) MESES - RP: 5892)
(NRO_CONTRATO: 775 - 1/10/2025 - DOC_CONTRATISTA: 1193170348 - 9274089 - TRES (03) MESES - RP: 5887)
(NRO_CONTRATO: 781 - 1/10/2025 - DOC_CONTRATISTA: 1099961313 - 10442712 - TRES (03) MESES - RP: 5877)
(NRO_CONTRATO: 782 - 1/10/2025 - DOC_CONTRATISTA: 64553020 - 11959191 - TRES (3) MESES - RP: 5879)
(NRO_CONTRATO: 783 - 1/10/2025 - DOC_CONTRATISTA: 92255947 - 14049633 - TRES (03) MESES - RP: 5882)
(NRO_CONTRATO: 786 - 1/10/2025 - DOC_CONTRATISTA: 64572739 - 10442712 - TRES (3) MESES - RP: 5889)
(NRO_CONTRATO: 792 - 1/10/2025 - DOC_CONTRATISTA: 1103116827 - 9274089 - TRES (03) MESES - RP: 5949)
(NRO_CONTRATO: 793 - 2/10/2025 - DOC_CONTRATISTA: 64725288 - 10442712 - TRES (03) MESES - RP: 5951)
(NRO_CONTRATO: 794 - 2/10/2025 - DOC_CONTRATISTA: 50885808 - 11959191 - TRES (3) MESES - RP: 5948)
(NRO_CONTRATO: 795 - 2/10/2025 - DOC_CONTRATISTA: 8727563 - 10442712 - TRES (03) MESES - RP: 5947)
(NRO_CONTRATO: 799 - 2/10/2025 - DOC_CONTRATISTA: 1102828234 - 9274089 - TRES (3) MESES - RP: 5937)
(NRO_CONTRATO: 800 - 2/10/2025 - DOC_CONTRATISTA: 30766750 - 11959191 - TRES (3) MESES - RP: 5938)
(NRO_CONTRATO: 801 - 2/10/2025 - DOC_CONTRATISTA: 92533929 - 9274089 - TRES (3) MESES - RP: 5939)
(NRO_CONTRATO: 805 - 2/10/2025 - DOC_CONTRATISTA: 1129502191 - 9274089 - TRES (03) MESES - RP: 5945)
(NRO_CONTRATO: 806 - 2/10/2025 - DOC_CONTRATISTA: 1128427380 - 9274089 - TRES (03) MESES - RP: 5953)
(NRO_CONTRATO: 807 - 2/10/2025 - DOC_CONTRATISTA: 1103216021 - 9274089 - TRES (03) MESES - RP: 5954)
(NRO_CONTRATO: 808 - 2/10/2025 - DOC_CONTRATISTA: 1100686342 - 11959191 - TRES (03) MESES - RP: 5955)
(NRO_CONTRATO: 809 - 2/10/2025 - DOC_CONTRATISTA: 1103948175 - 10442712 - TRES (03) MESES - RP: 5956)
(NRO_CONTRATO: 815 - 6/10/2025 - DOC_CONTRATISTA: 1100693807 - 11294792 - DOS MESES Y VEINTICINCO DÍAS - RP: 6009)
(NRO_CONTRATO: 819 - 5/10/2025 - DOC_CONTRATISTA: 78733993 - 13371263 - DOS MESES Y VEINTICINCO DIAS - RP: 6010)
(NRO_CONTRATO: 820 - 6/10/2025 - DOC_CONTRATISTA: 1103120460 - 10539498 - DOS MESES Y VEINTICINCO DÍAS - RP: 6011)
(NRO_CONTRATO: 828 - 6/10/2025 - DOC_CONTRATISTA: 64870462 - 8758862 - DOS MESES Y VEINTICINCO DIAS - RP: 6021)
(NRO_CONTRATO: 830 - 7/10/2025 - DOC_CONTRATISTA: 64930459 - 14013313 - DOS (02) MESES Y VEINTICINCO (25) DIAS - RP: 6043)
(NRO_CONTRATO: 832 - 7/10/2025 - DOC_CONTRATISTA: 92533011 - 9862561 - DOS (02) MESES Y VEINTICINCO (25) DIAS - RP: 6045)
(NRO_CONTRATO: 834 - 7/10/2025 - DOC_CONTRATISTA: 22865606 - 8188585,87 - DOS (2) MESES - RP: 6047)
(NRO_CONTRATO: 835 - 7/10/2025 - DOC_CONTRATISTA: 1005415168 - 9862565 - DOS (02) MESES Y VEINTICINCO (25) DIAS - RP: 6048)
(NRO_CONTRATO: 836 - 7/10/2025 - DOC_CONTRATISTA: 64872074 - 8758861 - DOS (02) MESES Y VEINTICINCO (25) DIAS - RP: 6051)
(NRO_CONTRATO: 837 - 7/10/2025 - DOC_CONTRATISTA: 1102803853 - 9862565 - DOS (02) MESES Y VEINTICINCO (25) DIAS - RP: 6049)
(NRO_CONTRATO: 838 - 10/10/2025 - DOC_CONTRATISTA: 92640956 - 9862561 - DOS MESES Y VEINTICINCO DÍAS - RP: 6108)
(NRO_CONTRATO: 840 - 7/10/2025 - DOC_CONTRATISTA: 1192804262 - 8758862 - DOS (02) MESES Y VEINTICINCO (25) DIAS - RP: 6050)
(NRO_CONTRATO: 842 - 7/10/2025 - DOC_CONTRATISTA: 1047461805 - 8758862 - DOS MESES Y VEINTICINCO DIAS - RP: 6040)
(NRO_CONTRATO: 843 - 10/10/2025 - DOC_CONTRATISTA: 1128044770 - 10630392 - 2 MESES Y 20 DÍAS - RP: 6143)
(NRO_CONTRATO: 847 - 9/10/2025 - DOC_CONTRATISTA: 1100542826 - 11239485 - DOS (02) MESES Y VEINTE (20) DIAS - RP: 6104)
(NRO_CONTRATO: 858 - 16/10/2025 - DOC_CONTRATISTA: 73165565 - 12364688 - DOS (02) MESES Y QUINCE (15) DIAS - RP: 6177)
(NRO_CONTRATO: 868 - 20/10/2025 - DOC_CONTRATISTA: 92535668 - 11074086 - 2 MESES Y 10 DÍAS - RP: 6241)
(NRO_CONTRATO: 872 - 21/10/2025 - DOC_CONTRATISTA: 92641555 - 7067697 - DOS (02) MESES Y DIEZ (10) DIAS - RP: 6423)
(NRO_CONTRATO: 875 - 21/10/2025 - DOC_CONTRATISTA: 64871694 - 8122109 - DOS (02) MESES Y DIEZ (10) DIAS - RP: 6302)
(NRO_CONTRATO: 889 - 14/11/2025 - DOC_CONTRATISTA: 1102118932 - 6750000 - un mes y quince dias - RP: 6824)
(NRO_CONTRATO: 891 - 14/11/2025 - DOC_CONTRATISTA: 1102844396 - 6000000 - UN (01) MES Y QUINCE (15) DIAS - RP: 6831)
(NRO_CONTRATO: 894 - 20/11/2025 - DOC_CONTRATISTA: 1103979677 - 5333333 - UN (1) MES Y DIEZ (10) DIAS - RP: 6903)
(NRO_CONTRATO: 895 - 20/11/2025 - DOC_CONTRATISTA: 1140901438 - 5333333 - UN (1) MES Y DIEZ (10) DIAS - RP: 6899)
(NRO_CONTRATO: 899 - 22/11/2025 - DOC_CONTRATISTA: 1102884816 - 4000000 - UN MES - RP: 6988)
(NRO_CONTRATO: 903 - 29/11/2025 - DOC_CONTRATISTA: 1102800874 - 4180309 - UN MES - RP: 7179)
(NRO_CONTRATO: 906 - 1/11/2025 - DOC_CONTRATISTA: 22885465 - 3000000 - un mes - RP: 7205)</t>
  </si>
  <si>
    <t xml:space="preserve">Fortalecimiento de los procesos de formación y difusión musical a través del programa "Sonidos para la Vida” durante el 2025 en el departamento de  Sucre </t>
  </si>
  <si>
    <t>(1337, 8/10/2025)
(1502, 6/11/2025)
(1624, 3/12/2025)</t>
  </si>
  <si>
    <t>(6077, 8/10/2025) | (6673, 6/11/2025) | (7240, 3/12/2025)</t>
  </si>
  <si>
    <t>(8451, 9/10/2025) | (9777, 10/11/2025) | (11093, 4/12/2025)</t>
  </si>
  <si>
    <t xml:space="preserve">Implementación DE UNA ESTRATEGIA DE IMPULSO EMPRESARIAL EN EL DEPARTAMENTO DE   Sucre </t>
  </si>
  <si>
    <t>(1234, 15/09/2025)</t>
  </si>
  <si>
    <t xml:space="preserve">Apoyo Alianzas para mejorar las capacidades productivas y la seguridad alimentaria rural en el departamento de  Sucre </t>
  </si>
  <si>
    <t>(1316, 3/10/2025)</t>
  </si>
  <si>
    <t>(6106, 10/10/2025) | (6109, 10/10/2025) | (6110, 14/10/2025) | (6111, 10/10/2025) | (6112, 10/10/2025) | (6113, 14/10/2025) | (6114, 10/10/2025) | (6115, 10/10/2025) | (6120, 10/10/2025) | (6121, 10/10/2025) | (6122, 10/10/2025) | (6134, 14/10/2025)</t>
  </si>
  <si>
    <t>(8539, 15/10/2025) | (8540, 15/10/2025) | (8541, 15/10/2025) | (8542, 15/10/2025) | (8543, 15/10/2025) | (8544, 15/10/2025) | (8545, 15/10/2025) | (8546, 15/10/2025) | (8552, 15/10/2025) | (8553, 15/10/2025) | (8554, 15/10/2025) | (8581, 15/10/2025)</t>
  </si>
  <si>
    <t>(6116, 10/10/2025) | (6117, 10/10/2025) | (6118, 10/10/2025) | (6119, 10/10/2025) | (6121, 10/10/2025)</t>
  </si>
  <si>
    <t>(8547, 15/10/2025) | (8548, 15/10/2025) | (8550, 15/10/2025) | (8551, 15/10/2025) | (8553, 15/10/2025)</t>
  </si>
  <si>
    <t>71</t>
  </si>
  <si>
    <t>1.3.3.7.02-R.B.SALUD-SUBSIDIO A LA OFERTA</t>
  </si>
  <si>
    <t xml:space="preserve">Desarrollo de acciones complementarias para el fortalecimiento de las competencias de la secretaría de salud en: dirección del sector salud, prestación de servicios de salud, salud pública y aseguramiento, en el departamento de  Sucre </t>
  </si>
  <si>
    <t>(1243, 17/09/2025)</t>
  </si>
  <si>
    <t>(5446, 22/09/2025) | (5470, 22/09/2025) | (5488, 22/09/2025) | (5537, 23/09/2025) | (5670, 26/09/2025) | (5675, 26/09/2025) | (5679, 26/09/2025) | (5690, 26/09/2025) | (5691, 26/09/2025) | (5692, 26/09/2025) | (5733, 29/09/2025) | (5743, 29/09/2025) | (5746, 29/09/2025) | (5748, 29/09/2025) | (5749, 29/09/2025) | (5871, 1/10/2025) | (5886, 1/10/2025) | (5893, 1/10/2025) | (5896, 1/10/2025) | (5897, 1/10/2025) | (5903, 1/10/2025) | (5907, 1/10/2025) | (5908, 1/10/2025) | (5909, 1/10/2025) | (5943, 2/10/2025) | (5944, 2/10/2025) | (6000, 6/10/2025) | (6005, 6/10/2025) | (6036, 7/10/2025) | (6039, 7/10/2025) | (6042, 7/10/2025) | (6046, 7/10/2025) | (6053, 7/10/2025) | (6103, 10/10/2025) | (6105, 10/10/2025) | (6107, 10/10/2025) | (6144, 15/10/2025) | (6145, 15/10/2025) | (6174, 16/10/2025) | (6175, 16/10/2025) | (6176, 16/10/2025) | (6219, 17/10/2025) | (6220, 17/10/2025) | (6222, 17/10/2025) | (6223, 17/10/2025) | (6242, 20/10/2025) | (6244, 20/10/2025) | (6245, 20/10/2025) | (6336, 24/10/2025) | (6457, 29/10/2025) | (6616, 4/11/2025) | (6619, 4/11/2025) | (6734, 10/11/2025) | (6773, 11/11/2025) | (6775, 11/11/2025) | (6828, 14/11/2025) | (6829, 14/11/2025) | (6830, 14/11/2025) | (6832, 14/11/2025) | (6904, 20/11/2025) | (6942, 21/11/2025) | (6945, 24/11/2025) | (6947, 24/11/2025) | (7025, 26/11/2025) | (7139, 27/11/2025) | (7140, 27/11/2025) | (7177, 28/11/2025) | (7178, 28/11/2025) | (7206, 1/12/2025) | (7274, 5/12/2025) | (7304, 10/12/2025) | (7330, 15/12/2025)</t>
  </si>
  <si>
    <t>SERVICIOS PROFESIONALES SALUD 706, SERVICIOS PROFESIONALES SALUD 707, SERVICIOS PROFESIONALES SALUD 708, SERVICIOS PROFESIONALES SALUD 715, SERVICIOS PROFESIONALES SALUD 740, SERVICIOS PROFESIONALES SALUD 755, APOYO A LA GESTION SALUD 720, SERVICIOS PROFESIONALES SALUD 736, SERVICIOS PROFESIONALES SALUD 741, APOYO A LA GESTION SALUD 733, SERVICIOS PROFESIONALES SALUD 735, SERVICIOS PROFESIONALES SALUD 744, SERVICIOS PROFESIONALES SALUD 758, PRESTACION DE SERVICIOS CV SAL 731, APOYO A LA GESTION SALUD 732, SERVICIOS PROFESIONALES SALUD 780, SERVICIOS PROFESIONALES SALUD 784, APOYO A LA GESTION SALUD 787, SERVICIOS PROFESIONALES SALUD 796, SERVICIOS PROFESIONALES SALUD 789, PRESTACION DE SERVICIOS CV SAL 770, SERVICIOS PROFESIONALES SALUD 756, SERVICIOS PROFESIONALES SALUD 767, SERVICIOS PROFESIONALES SALUD 757, SERVICIOS PROFESIONALES SALUD 803, APOYO A LA GESTION SALUD 804, SERVICIOS PROFESIONALES SALUD 812, APOYO A LA GESTION SALUD 791, APOYO A LA GESTION SALUD 826, SERVICIOS PROFESIONALES SALUD 817, SERVICIOS PROFESIONALES SALUD 829, APOYO A LA GESTION SALUD 833, SERVICIOS PROFESIONALES SALUD, SERVICIOS PROFESIONALES SALUD 818, SERVICIOS PROFESIONALES SALUD 846, SERVICIOS PROFESIONALES SALUD 845, SERVICIOS PROFESIONALES SALUD 851, SERVICIOS PROFESIONALES SALUD 844, APOYO A LA GESTION SALUD 853, SERVICIOS PROFESIONALES SALUD 852, SERVICIOS PROFESIONALES SALUD 856, APOYO A LA GESTION SALUD 859, PRESTACION DE SERVICIOS CV SAL 866, PRESTACION DE SERVICIOS CV SAL 864, SERVICIOS PROFESIONALES SALUD 854, SERVICIOS PROFESIONALES SALUD 874, SERVICIOS PROFESIONALES SALUD 869, SERVICIOS PROFESIONALES SALUD 870, SERVICIOS PROFESIONALES SALUD 871, APOYO A LA GESTION SALUD 876, SERVICIOS PROFESIONALES SALUD 878, SERVICIOS PROFESIONALES SALUD 867, SERVICIOS PROFESIONALES SALUD 884, APOYO A LA GESTION SALUD 885, SERVICIOS PROFESIONALES SALUD 883, SERVICIOS PROFESIONALES SALUD 890, SERVICIOS PROFESIONALES SALUD 887, SERVICIOS PROFESIONALES SALUD 886, SERVICIOS PROFESIONALES SALUD 888, SERVICIOS PROFESIONALES SALUD 893, SERVICIOS PROFESIONALES SALUD 892, SERVICIOS PROFESIONALES SALUD 896, SERVICIOS PROFESIONALES SALUD 897, SERVICIOS PROFESIONALES SALUD 900, APOYO A LA GESTION SALUD 902, SERVICIOS PROFESIONALES SALUD 901, APOYO A LA GESTION SALUD 905, APOYO A LA GESTION SALUD 904, APOYO A LA GESTION SALUD 907, SERVICIOS PROFESIONALES SALUD 910, SERVICIOS PROFESIONALES SALUD 911, SERVICIOS PROFESIONALES SALUD 912</t>
  </si>
  <si>
    <t>(8757, 21/10/2025) | (9045, 25/10/2025) | (9078, 27/10/2025) | (9213, 29/10/2025) | (9338, 31/10/2025) | (9361, 4/11/2025) | (9406, 4/11/2025) | (9466, 5/11/2025) | (9523, 5/11/2025) | (9531, 5/11/2025) | (9576, 5/11/2025) | (9735, 7/11/2025) | (9771, 7/11/2025) | (9787, 10/11/2025) | (9800, 10/11/2025) | (9807, 10/11/2025) | (9830, 10/11/2025) | (9863, 11/11/2025) | (9904, 12/11/2025) | (9908, 12/11/2025) | (9929, 12/11/2025) | (9946, 12/11/2025) | (10068, 14/11/2025) | (10095, 14/11/2025) | (10103, 14/11/2025) | (10107, 14/11/2025) | (10196, 18/11/2025) | (10215, 19/11/2025) | (10281, 20/11/2025) | (10290, 20/11/2025) | (10341, 21/11/2025) | (10343, 21/11/2025) | (10348, 21/11/2025) | (10423, 22/11/2025) | (10450, 22/11/2025) | (10514, 24/11/2025) | (10555, 26/11/2025) | (10567, 26/11/2025) | (10601, 26/11/2025) | (10612, 26/11/2025) | (10711, 27/11/2025) | (10739, 27/11/2025) | (10903, 1/12/2025) | (10967, 3/12/2025) | (11025, 3/12/2025) | (11027, 3/12/2025) | (11034, 3/12/2025) | (11083, 4/12/2025) | (11086, 4/12/2025) | (11088, 4/12/2025) | (11091, 4/12/2025) | (11094, 4/12/2025) | (11099, 4/12/2025) | (11103, 4/12/2025) | (11151, 5/12/2025) | (11153, 5/12/2025) | (11229, 9/12/2025) | (11343, 10/12/2025) | (11377, 11/12/2025) | (11393, 11/12/2025) | (11401, 11/12/2025) | (11406, 11/12/2025) | (11417, 11/12/2025) | (11429, 11/12/2025) | (11430, 11/12/2025) | (11542, 16/12/2025) | (11544, 16/12/2025) | (11554, 16/12/2025) | (11573, 16/12/2025) | (11597, 17/12/2025) | (11640, 18/12/2025) | (11661, 18/12/2025) | (11672, 18/12/2025) | (11707, 18/12/2025) | (11755, 19/12/2025) | (11758, 19/12/2025) | (11763, 19/12/2025) | (11799, 19/12/2025) | (11803, 19/12/2025) | (11823, 19/12/2025) | (11835, 19/12/2025) | (11854, 19/12/2025) | (11870, 19/12/2025) | (11886, 19/12/2025) | (11887, 19/12/2025) | (11896, 19/12/2025) | (11911, 19/12/2025) | (11978, 20/12/2025) | (11986, 20/12/2025) | (12069, 22/12/2025) | (12071, 22/12/2025) | (12114, 22/12/2025) | (12182, 22/12/2025) | (12215, 22/12/2025) | (12265, 23/12/2025) | (12275, 23/12/2025) | (12277, 23/12/2025) | (12326, 23/12/2025) | (12328, 23/12/2025) | (12344, 23/12/2025) | (12356, 24/12/2025) | (12426, 24/12/2025) | (12429, 24/12/2025) | (12480, 24/12/2025) | (12481, 24/12/2025) | (12498, 26/12/2025) | (12538, 26/12/2025) | (12579, 26/12/2025) | (12601, 29/12/2025) | (12609, 29/12/2025) | (12639, 29/12/2025) | (12649, 29/12/2025) | (12650, 29/12/2025) | (12660, 29/12/2025) | (12681, 29/12/2025) | (12699, 29/12/2025) | (12716, 30/12/2025) | (12724, 30/12/2025) | (12733, 30/12/2025) | (12735, 30/12/2025) | (12739, 30/12/2025) | (12755, 30/12/2025) | (12765, 30/12/2025) | (12768, 30/12/2025) | (12774, 30/12/2025) | (12775, 30/12/2025) | (12787, 30/12/2025) | (12788, 30/12/2025) | (12793, 30/12/2025) | (12794, 30/12/2025) | (12805, 30/12/2025) | (12838, 30/12/2025) | (12840, 30/12/2025) | (12872, 31/12/2025) | (12879, 31/12/2025) | (12900, 31/12/2025) | (12906, 31/12/2025) | (12917, 31/12/2025) | (12939, 31/12/2025) | (12957, 31/12/2025) | (12960, 31/12/2025) | (12992, 31/12/2025) | (13024, 31/12/2025) | (13030, 31/12/2025) | (13053, 31/12/2025) | (13070, 31/12/2025) | (13072, 31/12/2025) | (13075, 31/12/2025) | (13080, 31/12/2025) | (13095, 31/12/2025) | (13098, 31/12/2025) | (13107, 31/12/2025) | (13111, 31/12/2025) | (13114, 31/12/2025) | (13118, 31/12/2025) | (13159, 31/12/2025) | (13162, 31/12/2025) | (13177, 31/12/2025) | (13220, 31/12/2025)</t>
  </si>
  <si>
    <t>SERVICIOS PROFESIONALES SALUD, APOYO A LA GESTION SALUD, PRESTACION DE SERVICIOS CV SAL</t>
  </si>
  <si>
    <t>(NRO_CONTRATO: 720 - 25/09/2025 - DOC_CONTRATISTA: 64930519 - 5688156 - DOS (02) MESES - RP: 5679)
(NRO_CONTRATO: 733 - 26/09/2025 - DOC_CONTRATISTA: 1005574371 - 4266117 - UN (01) MES Y QUINCE (15) DIAS - RP: 5692)
(NRO_CONTRATO: 732 - 29/09/2025 - DOC_CONTRATISTA: 92131742 - 5286486 - DOS (02) MESES - RP: 5749)
(NRO_CONTRATO: 787 - 1/10/2025 - DOC_CONTRATISTA: 23220682 - 3964864 - UN (01) MES Y QUINCE (15) DIAS - RP: 5893)
(NRO_CONTRATO: 791 - 2/10/2025 - DOC_CONTRATISTA: 1100543016 - 5688156 - TRES (02) MESES - RP: 6005)
(NRO_CONTRATO: 804 - 2/10/2025 - DOC_CONTRATISTA: 92098419 - 7110195 - DOS (2) MESES Y QUINCE (15) DIAS - RP: 5944)
(NRO_CONTRATO: 826 - 6/10/2025 - DOC_CONTRATISTA: 10885185 - 5688156 - DOS MESES - RP: 6036)
(NRO_CONTRATO: 833 - 7/10/2025 - DOC_CONTRATISTA: 1143405483 - 6000118 - DOS (02) MESES Y VEINTICINCO (25) DIAS - RP: 6046)
(NRO_CONTRATO: 853 - 15/10/2025 - DOC_CONTRATISTA: 1101820069 - 7110195 - 2 MESES Y 15 DÍAS - RP: 6174)
(NRO_CONTRATO: 859 - 16/10/2025 - DOC_CONTRATISTA: 1103220922 - 7110195 - DOS (02) MESES Y QUINCE (15) DIAS - RP: 6219)
(NRO_CONTRATO: 885 - 6/11/2025 - DOC_CONTRATISTA: 1005389834 - 3176533,5 - UN (01) MES Y QUINCE (15) DIAS - RP: 6773)
(NRO_CONTRATO: 902 - 26/11/2025 - DOC_CONTRATISTA: 1045760698 - 2844078 - UN (01) MES - RP: 7139)
(NRO_CONTRATO: 904 - 27/11/2025 - DOC_CONTRATISTA: 42271103 - 2643243 - UN (01) MES - RP: 7178)
(NRO_CONTRATO: 905 - 28/11/2025 - DOC_CONTRATISTA: 64742369 - 2643243 - UN (01) MES - RP: 7177)
(NRO_CONTRATO: 907 - 1/12/2025 - DOC_CONTRATISTA: 64890189 - 4476171 - UN MES - RP: 7206)
(NRO_CONTRATO: 731 - 26/09/2025 - DOC_CONTRATISTA: 1193146875 - 9372495 - DOS (02) MESES Y QUINCE (15) DIAS - RP: 5748)
(NRO_CONTRATO: 770 - 29/09/2025 - DOC_CONTRATISTA: 92521620 - 11246994 - TRES (03) MESES - RP: 5903)
(NRO_CONTRATO: 864 - 17/10/2025 - DOC_CONTRATISTA: 1140892682 - 10733375 - DOS (02) MESES Y QUINCE (15) DIAS - RP: 6222)
(NRO_CONTRATO: 866 - 17/10/2025 - DOC_CONTRATISTA: 92520381 - 3176533 - UN MES Y QUINCE DIAS - RP: 6220)
(NRO_CONTRATO: 706 - 22/09/2025 - DOC_CONTRATISTA: 1102889826 - 9372495 - DOS MESES Y QUINCE DÍAS - RP: 5446)
(NRO_CONTRATO: 707 - 22/09/2025 - DOC_CONTRATISTA: 1005605643 - 11246994 - TRES (3) MESES - RP: 5470)
(NRO_CONTRATO: 708 - 22/09/2025 - DOC_CONTRATISTA: 63563029 - 15247959 - TRES (3) MESES - RP: 5488)
(NRO_CONTRATO: 715 - 23/09/2025 - DOC_CONTRATISTA: 22865352 - 10733375 - DOS (2) MESES Y QUINCE (15) DIAS - RP: 5537)
(NRO_CONTRATO: 735 - 26/09/2025 - DOC_CONTRATISTA: 92131797 - 5688156 - DOS (2) MESES - RP: 5733)
(NRO_CONTRATO: 736 - 29/09/2025 - DOC_CONTRATISTA: 1100398313 - 7497996 - DOS (2) MESES - RP: 5690)
(NRO_CONTRATO: 740 - 26/09/2025 - DOC_CONTRATISTA: 10777059 - 11348368 - DOS (2) MESES Y QUINCE (15) DIAS - RP: 5670)
(NRO_CONTRATO: 741 - 29/09/2025 - DOC_CONTRATISTA: 1192791117 - 11246994 - TRES (3) MESES - RP: 5691)
(NRO_CONTRATO: 744 - 29/09/2025 - DOC_CONTRATISTA: 92449352 - 11246994 - TRES (3) MESES - RP: 5743)
(NRO_CONTRATO: 755 - 26/09/2025 - DOC_CONTRATISTA: 1102856246 - 14577945,06 - DOS (02) MESES Y QUINCE (15) DIAS - RP: 5675)
(NRO_CONTRATO: 756 - 29/09/2025 - DOC_CONTRATISTA: 1102578850 - 11348457 - DOS (02) MESES Y QUINCE (15) DIAS - RP: 5907)
(NRO_CONTRATO: 757 - 29/09/2025 - DOC_CONTRATISTA: 1140877089 - 11246994 - TRES (03) MESES - RP: 5909)
(NRO_CONTRATO: 758 - 29/09/2025 - DOC_CONTRATISTA: 1140824305 - 12880050 - TRES (3) MESES - RP: 5746)
(NRO_CONTRATO: 767 - 29/09/2025 - DOC_CONTRATISTA: 1005470185 - 11246994 - TRES (03) MESES - RP: 5908)
(NRO_CONTRATO: 780 - 1/10/2025 - DOC_CONTRATISTA: 1002493870 - 11246994 - TRES (03) MESES - RP: 5871)
(NRO_CONTRATO: 784 - 1/10/2025 - DOC_CONTRATISTA: 78696319 - 11348367 - DOS (2) MESES Y QUINCE (15) DIAS - RP: 5886)
(NRO_CONTRATO: 789 - 1/10/2025 - DOC_CONTRATISTA: 73107516 - 13316767,5 - DOS (2) MESES  Y QUINCE (15) DIAS - RP: 5897)
(NRO_CONTRATO: 796 - 1/10/2025 - DOC_CONTRATISTA: 92028554 - 12888050 - TRES (03) MESES - RP: 5896)
(NRO_CONTRATO: 803 - 2/10/2025 - DOC_CONTRATISTA: 1019139628 - 11246994 - TRES (3) MESES - RP: 5943)
(NRO_CONTRATO: 812 - 3/10/2025 - DOC_CONTRATISTA: 79986995 - 12164491 - DOS (2) MESES Y VEINTICINCO (25) DIAS - RP: 6000)
(NRO_CONTRATO: 817 - 6/10/2025 - DOC_CONTRATISTA: 92540956 - 14400850 - DOS (2) MESES Y VEINTICINCO (25) DIAS - RP: 6039)
(NRO_CONTRATO: 818 - 10/10/2025 - DOC_CONTRATISTA: 42272063 - 9997328 - DOS (2) MESES Y VEINTE (20) DIAS - RP: 6103)
(NRO_CONTRATO: 829 - 7/10/2025 - DOC_CONTRATISTA: 1102840796 - 12164491 - DOS (02) MESES Y VEINTICINCO (25) DIAS - RP: 6042)
(NRO_CONTRATO: 844 - 8/10/2025 - DOC_CONTRATISTA: 64571824 - 9997328 - DOS MESES Y VEINTICINCO DIAS - RP: 6145)
(NRO_CONTRATO: 845 - 9/10/2025 - DOC_CONTRATISTA: 1102575681 - 7497996 - DOS (02) MESES - RP: 6107)
(NRO_CONTRATO: 846 - 9/10/2025 - DOC_CONTRATISTA: 92640709 - 14101332 - DOS (02) MESES Y QUINCE (15) DIAS - RP: 6105)
(NRO_CONTRATO: 851 - 13/10/2025 - DOC_CONTRATISTA: 92187918 - 3748998 - UN MES - RP: 6144)
(NRO_CONTRATO: 852 - 15/10/2025 - DOC_CONTRATISTA: 1102845040 - 12706632 - DOS MESES Y QUINCE DÍAS - RP: 6175)
(NRO_CONTRATO: 854 - 17/10/2025 - DOC_CONTRATISTA: 1100686493 - 9372495 - 2 MESES Y 15 DÍAS - RP: 6223)
(NRO_CONTRATO: 856 - 15/10/2025 - DOC_CONTRATISTA: 1102860026 - 8586700 - DOS (02) MESES - RP: 6176)
(NRO_CONTRATO: 867 - 20/10/2025 - DOC_CONTRATISTA: 1104382813 - 6440025 - UN MES Y QUINCE DIAS - RP: 6619)
(NRO_CONTRATO: 870 - 20/10/2025 - DOC_CONTRATISTA: 1102862833 - 11859523 - 2 MESES Y 10 DÍAS - RP: 6245)
(NRO_CONTRATO: 871 - 21/10/2025 - DOC_CONTRATISTA: 1100010242 - 10017817 - DOS (02) MESES Y DIEZ (10) DIAS - RP: 6336)
(NRO_CONTRATO: 874 - 20/10/2025 - DOC_CONTRATISTA: 1047379625 - 10017817 - 2 MESES Y 10 DIAS - RP: 6242)
(NRO_CONTRATO: 878 - 29/10/2025 - DOC_CONTRATISTA: 1099962185 - 4293350 - UN (1) MES - RP: 6616)
(NRO_CONTRATO: 883 - 5/11/2025 - DOC_CONTRATISTA: 1102822407 - 5623497 - UN (1) MES Y QUINCE (15) DIAS - RP: 6775)
(NRO_CONTRATO: 884 - 6/11/2025 - DOC_CONTRATISTA: 45480028 - 5623497 - UN (01) MES Y QUINCE (15) DIAS - RP: 6734)
(NRO_CONTRATO: 886 - 14/11/2025 - DOC_CONTRATISTA: 1102884373 - 6440025 - UN (1) MES Y QUINCE (15) DIAS - RP: 6830)
(NRO_CONTRATO: 887 - 14/11/2025 - DOC_CONTRATISTA: 73579352 - 6440025 - UN (1) MES Y QUINCE (15) DIAS - RP: 6829)
(NRO_CONTRATO: 888 - 14/11/2025 - DOC_CONTRATISTA: 1102865665 - 6440025 - UN MES Y QUINCE DIAS - RP: 6832)
(NRO_CONTRATO: 890 - 14/11/2025 - DOC_CONTRATISTA: 64702564 - 5623497 - UN (1) MES Y QUINCE (15) DIAS - RP: 6828)
(NRO_CONTRATO: 892 - 19/11/2025 - DOC_CONTRATISTA: 72344770 - 5724466 - UN (1) MES Y DIEZ (10) DIAS - RP: 6942)
(NRO_CONTRATO: 893 - 20/11/2025 - DOC_CONTRATISTA: 92098191 - 5724466 - UN (1) MES Y DIEZ (10) DIAS - RP: 6904)
(NRO_CONTRATO: 896 - 21/11/2025 - DOC_CONTRATISTA: 1100628456 - 4293350 - UN (01) MES - RP: 6945)
(NRO_CONTRATO: 897 - 21/11/2025 - DOC_CONTRATISTA: 1102233372 - 3748998 - UN (01) MES - RP: 6947)
(NRO_CONTRATO: 900 - 25/11/2025 - DOC_CONTRATISTA: 1102580904 - 3748998 - UN MES - RP: 7025)
(NRO_CONTRATO: 901 - 26/11/2025 - DOC_CONTRATISTA: 1102880720 - 4293350 - UN (01) MES - RP: 7140)
(NRO_CONTRATO: 910 - 4/12/2025 - DOC_CONTRATISTA: 1100693798 - 3124165 - VEINTICINCO (25) DIAS - RP: 7274)
(NRO_CONTRATO: 911 - 9/12/2025 - DOC_CONTRATISTA: 1102838755 - 3148456 - VEINTIDOS (22) DIAS - RP: 7304)
(NRO_CONTRATO: 912 - 15/12/2025 - DOC_CONTRATISTA: 1104384397 - 2289786 - DIECISEIS DIAS - RP: 7330)</t>
  </si>
  <si>
    <t xml:space="preserve">Transformación digital e implementación de la política de gobierno digital a través del habilitador de arquitectura empresarial, cultura y apropiación y la línea de acción de servicios y procesos inteligente, en el Departamento de  Sucre </t>
  </si>
  <si>
    <t>(1255, 19/09/2025)</t>
  </si>
  <si>
    <t>(5403, 22/09/2025)</t>
  </si>
  <si>
    <t>(9886, 11/11/2025) | (11706, 18/12/2025)</t>
  </si>
  <si>
    <t>(NRO_CONTRATO: 20 - 20/09/2025 - DOC_CONTRATISTA: 901100455 - 5000000000 - TRES MESES - RP: 5403)</t>
  </si>
  <si>
    <t>(1344, 9/10/2025)</t>
  </si>
  <si>
    <t>(6126, 14/10/2025)</t>
  </si>
  <si>
    <t>VIGENCIA FUTURA EJECUCION 24</t>
  </si>
  <si>
    <t>(8769, 21/10/2025) | (9321, 31/10/2025) | (10371, 21/11/2025) | (11790, 19/12/2025) | (12271, 23/12/2025)</t>
  </si>
  <si>
    <t>(NRO_CONTRATO: 24 - 27/12/2023 - DOC_CONTRATISTA: 901776082 - 660633630,85 - RP: 6126)</t>
  </si>
  <si>
    <t xml:space="preserve">Capacitación Ambiental para la Formación de Líderes Verdes, Emprendedores y Defensores de los Recursos Naturales en San Benito Abad, La Unión, Caimito y San Marcos,   Sucre </t>
  </si>
  <si>
    <t>(1259, 22/09/2025)</t>
  </si>
  <si>
    <t>(7477, 24/12/2025)</t>
  </si>
  <si>
    <t>CONTRATO MENOR CUANTIA 24</t>
  </si>
  <si>
    <t>(1264, 23/09/2025)</t>
  </si>
  <si>
    <t>(5959, 3/10/2025)</t>
  </si>
  <si>
    <t>ADICION CONTRATO INTER 1</t>
  </si>
  <si>
    <t>(12341, 23/12/2025) | (12345, 23/12/2025)</t>
  </si>
  <si>
    <t>ADICION CONTRATO INTER</t>
  </si>
  <si>
    <t>(NRO_CONTRATO: 1 - 3/10/2025 - DOC_CONTRATISTA: 901926953 - 2057880343,42 - HASTA EL 28 DE NOVIEMBRE DEL 2025 - RP: 5959)</t>
  </si>
  <si>
    <t xml:space="preserve">Implementación de Actividades Literarias y de Mediación Cultural vigencia 2025, en el departamento de  Sucre </t>
  </si>
  <si>
    <t>(1502, 6/11/2025)
(1503, 6/11/2025)</t>
  </si>
  <si>
    <t>(6673, 6/11/2025) | (6675, 6/11/2025)</t>
  </si>
  <si>
    <t>(9777, 10/11/2025) | (9778, 10/11/2025)</t>
  </si>
  <si>
    <t xml:space="preserve">Implementación DE ACCIONES DE FORTALECIMIENTO DEL TEJIDO SOCIAL QUE AYUDE AL MEJORAMIENTO DEL RESPETO Y LA GARANTÍA DE LOS DERECHIOS HUMANOS DE LOS JÓVENES DE LOS MUNICIPIOS DE BUENAVISTA, SAN PEDRO, GALERAS, BETULIA, SINCÉ, MORROA COROZAL Y SINCELEJO EN EL DEPARTAMENTO DE  Sucre </t>
  </si>
  <si>
    <t>(1368, 16/10/2025)</t>
  </si>
  <si>
    <t xml:space="preserve">Desarrollo de acciones de promoción de la tenencia responsable de animales de compañía (perros y gatos), para la prevención de zoonosis en el departamento de  Sucre </t>
  </si>
  <si>
    <t>(1291, 30/09/2025)</t>
  </si>
  <si>
    <t>(6776, 11/11/2025)</t>
  </si>
  <si>
    <t>(12539, 26/12/2025)</t>
  </si>
  <si>
    <t>(NRO_CONTRATO: 5 - 10/11/2025 - DOC_CONTRATISTA: 900928544 - 676059452,59 - un (1) mes y quince (15) días calendarios - RP: 6776)</t>
  </si>
  <si>
    <t xml:space="preserve">Estudios y Diseños para la construcción y adecuación del parque principal del municipio de San Juan de Betulia, departamento de   Sucre </t>
  </si>
  <si>
    <t>(1470, 31/10/2025)
(1485, 31/10/2025)
(1508, 6/11/2025)</t>
  </si>
  <si>
    <t>(6676, 6/11/2025) | (6677, 6/11/2025) | (6678, 6/11/2025)</t>
  </si>
  <si>
    <t>(9779, 10/11/2025) | (9780, 10/11/2025) | (9781, 10/11/2025)</t>
  </si>
  <si>
    <t>(11050, 4/12/2025) | (12539, 26/12/2025)</t>
  </si>
  <si>
    <t>15040</t>
  </si>
  <si>
    <t xml:space="preserve">Mejoramiento de Vivienda urbana y rural en materia de subsidio familiar de vivienda en la modalidad de mejoramiento en el esquema asociativo del programa Cambia mi Casa en el  Departamento de   Sucre </t>
  </si>
  <si>
    <t>(1324, 6/10/2025)</t>
  </si>
  <si>
    <t>(6266, 21/10/2025) | (6268, 21/10/2025) | (6275, 22/10/2025) | (6277, 22/10/2025) | (6278, 22/10/2025) | (6279, 22/10/2025) | (6327, 24/10/2025) | (6328, 24/10/2025) | (6329, 24/10/2025) | (6330, 24/10/2025)</t>
  </si>
  <si>
    <t>CONTRATO DE PRESTACION PROF 1052, CONTRATO DE PRESTACION PROF 1051, CONTRATO DE PRESTACION PROF 1055, CONTRATO DE PRESTACION PROF 1057, CONTRATO DE PRESTACION PROF 1058, CONTRATO DE PRESTACION PROF 1053, CONTRATO DE PRESTACION PROF 1062, CONTRATO DE PRESTACION PROF 1061, CONTRATO DE PRESTACION PROF 1059, CONTRATO DE PRESTACION PROF 1064</t>
  </si>
  <si>
    <t>(10600, 26/11/2025) | (10637, 27/11/2025) | (10754, 27/11/2025) | (10774, 27/11/2025) | (10862, 29/11/2025) | (10902, 1/12/2025) | (10904, 1/12/2025) | (10905, 1/12/2025) | (11243, 9/12/2025) | (11329, 10/12/2025) | (12046, 22/12/2025) | (12061, 22/12/2025) | (12090, 22/12/2025) | (12153, 22/12/2025) | (12166, 22/12/2025) | (12171, 22/12/2025) | (12179, 22/12/2025) | (12329, 23/12/2025) | (12390, 24/12/2025) | (12530, 26/12/2025)</t>
  </si>
  <si>
    <t>(NRO_CONTRATO: 1051 - 21/10/2025 - DOC_CONTRATISTA: 1104254383 - 10000000 - DOS (02) MESES - RP: 6268)
(NRO_CONTRATO: 1052 - 17/10/2025 - DOC_CONTRATISTA: 1100402176 - 10000000 - DOS MESES - RP: 6266)
(NRO_CONTRATO: 1053 - 20/10/2025 - DOC_CONTRATISTA: 1104016859 - 10000000 - DOS MESES - RP: 6279)
(NRO_CONTRATO: 1055 - 21/10/2025 - DOC_CONTRATISTA: 1102856711 - 10000000 - 2 MESES - RP: 6275)
(NRO_CONTRATO: 1057 - 20/10/2025 - DOC_CONTRATISTA: 1193213678 - 10000000 - DOS MESES - RP: 6277)
(NRO_CONTRATO: 1058 - 20/10/2025 - DOC_CONTRATISTA: 1103114714 - 10000000 - DOS MESES - RP: 6278)
(NRO_CONTRATO: 1059 - 21/10/2025 - DOC_CONTRATISTA: 1104436142 - 10000000 - DOS (02) MESES - RP: 6329)
(NRO_CONTRATO: 1061 - 21/10/2025 - DOC_CONTRATISTA: 1102875707 - 14000000 - 2 MESES - RP: 6328)
(NRO_CONTRATO: 1062 - 22/10/2025 - DOC_CONTRATISTA: 1103122808 - 10000000 - DOS MESES - RP: 6327)
(NRO_CONTRATO: 1064 - 22/10/2025 - DOC_CONTRATISTA: 1100625352 - 8400000 - DOS MESES - RP: 6330)</t>
  </si>
  <si>
    <t>94</t>
  </si>
  <si>
    <t>1.2.2.0.00- RENTAS CEDIDAS</t>
  </si>
  <si>
    <t xml:space="preserve">Apoyo financiero para el funcionamiento de la nómina general de la Secretaría de Salud Departamental de   Sucre </t>
  </si>
  <si>
    <t>(1560, 21/11/2025)</t>
  </si>
  <si>
    <t>(7003, 25/11/2025) | (7413, 23/12/2025) | (7443, 23/12/2025) | (7473, 23/12/2025)</t>
  </si>
  <si>
    <t>(10624, 26/11/2025) | (12454, 24/12/2025) | (12458, 24/12/2025)</t>
  </si>
  <si>
    <t>(6334, 24/10/2025) | (6924, 21/11/2025) | (7478, 24/12/2025)</t>
  </si>
  <si>
    <t>CONTRATO DE PRESTACION PROF 1063, CONTRATO DE PRESTACION PROF 1129, CONTRATO LICITACION PUBLICA 5</t>
  </si>
  <si>
    <t>(10745, 27/11/2025) | (12099, 22/12/2025) | (12157, 22/12/2025) | (12176, 22/12/2025)</t>
  </si>
  <si>
    <t>(NRO_CONTRATO: 1063 - 22/10/2025 - DOC_CONTRATISTA: 1103221867 - 8400000 - DOS MESES - RP: 6334)
(NRO_CONTRATO: 1129 - 21/11/2025 - DOC_CONTRATISTA: 1007649835 - 6666666,67 - 1 MES - RP: 6924)
(NRO_CONTRATO: 5 - 22/12/2025 - DOC_CONTRATISTA: 902015962 - 6344000000 - SEIS MESES - RP: 7478)</t>
  </si>
  <si>
    <t xml:space="preserve">Apoyo AL CENTRO DE BIENESTAR PARA LA ATENCIÓN INTEGRAL DE LAS PERSONAS MAYORES DURANTE EL AÑO 2025 EN EL MUNICIPIO DE SAN ONOFRE, EN EL DEPARTAMENTO DE   Sucre </t>
  </si>
  <si>
    <t>(1312, 3/10/2025)</t>
  </si>
  <si>
    <t>(7511, 31/12/2025)</t>
  </si>
  <si>
    <t>CONVENIO ASOCIACION 2</t>
  </si>
  <si>
    <t>(NRO_CONTRATO: 2 - 30/12/2025 - DOC_CONTRATISTA: 900223291 - 1031473980,6 - NUEVE MESES - RP: 7511)</t>
  </si>
  <si>
    <t>85</t>
  </si>
  <si>
    <t>1.2.2.0.00 - RECURSOS DEL BALANCE TELEFONIA MOVIL TELEFONIA MOVIL</t>
  </si>
  <si>
    <t xml:space="preserve">Implementación de estrategias de apropiación social del patrimonio para la consolidación del Museo Arqueológico Manuel Huertas Vergara en Sincelejo,   Sucre </t>
  </si>
  <si>
    <t>(1596, 27/11/2025)</t>
  </si>
  <si>
    <t>(7106, 27/11/2025)</t>
  </si>
  <si>
    <t>(10832, 28/11/2025)</t>
  </si>
  <si>
    <t xml:space="preserve">Apoyo en la formulación del plan especial de manejo y protección del centro histórico del municipio de Corozal, Departamento de  Sucre </t>
  </si>
  <si>
    <t xml:space="preserve">Recuperación ambiental de  un área estratégica para la conservación del recurso hídrico en el municipio de Los Palmitos, departamento de   Sucre </t>
  </si>
  <si>
    <t>(1313, 3/10/2025)</t>
  </si>
  <si>
    <t>(7373, 19/12/2025) | (7484, 29/12/2025)</t>
  </si>
  <si>
    <t>CONTRATO LICITACION PUBLICA 7, CONTRATO CONCURSO DE MERITOS 11</t>
  </si>
  <si>
    <t>(NRO_CONTRATO: 7 - 18/12/2025 - DOC_CONTRATISTA: 800179753 - 2444094354 - DIECIOCHO (18) MESES - RP: 7373)</t>
  </si>
  <si>
    <t xml:space="preserve">Implementación del programa  “Conectando Sentidos” dirigido a la población con discapacidad visual y auditiva en el Museo Arqueológico Manuel Huertas Vergara en el Departamento de  Sucre </t>
  </si>
  <si>
    <t xml:space="preserve">Fortalecimiento de Procesos Administrativos, Contables y Financieros en su segunda etapa, Vigencia 2025 de la Gobernación de  Sucre </t>
  </si>
  <si>
    <t>(1314, 3/10/2025)</t>
  </si>
  <si>
    <t>(7041, 26/11/2025)</t>
  </si>
  <si>
    <t>CONTRATO DE PRESTACION PROF 1120</t>
  </si>
  <si>
    <t>(12897, 31/12/2025)</t>
  </si>
  <si>
    <t>(NRO_CONTRATO: 1120 - 24/11/2025 - DOC_CONTRATISTA: 900293512 - 550000000 - TRES MESES - RP: 7041)</t>
  </si>
  <si>
    <t>149</t>
  </si>
  <si>
    <t>1.3.2.3.11-R.F. ANTIGUO SISTEMA DE REGALIAS</t>
  </si>
  <si>
    <t>(6344, 27/10/2025) | (6346, 27/10/2025) | (6347, 27/10/2025) | (6348, 27/10/2025) | (6447, 29/10/2025) | (6471, 30/10/2025) | (6474, 30/10/2025) | (6591, 31/10/2025) | (6593, 31/10/2025) | (6912, 21/11/2025) | (7478, 24/12/2025)</t>
  </si>
  <si>
    <t>CONTRATO DE PRESTACION PROF 1060, CONTRATO DE PRESTACION PROF 1074, CONTRATO DE PRESTACION PROF 1054, CONTRATO DE PRESTACION PROF 1068, CONTRATO DE PRESTACION PROF 1087, CONTRATO DE PRESTACION PROF 1091, CONTRATO DE PRESTACION PROF 1092, CONTRATO DE PRESTACION PROF 1072, CONTRATO DE APOYO A LA GESTION 1083, CONTRATO DE PRESTACION PROF 1118, CONTRATO LICITACION PUBLICA 5</t>
  </si>
  <si>
    <t>(11081, 4/12/2025) | (11132, 5/12/2025) | (11138, 5/12/2025) | (11207, 9/12/2025) | (11259, 9/12/2025) | (11327, 10/12/2025) | (11693, 18/12/2025) | (11825, 19/12/2025) | (12158, 22/12/2025) | (12162, 22/12/2025) | (12169, 22/12/2025) | (12170, 22/12/2025) | (12194, 22/12/2025) | (12231, 22/12/2025) | (12296, 23/12/2025) | (12309, 23/12/2025) | (12311, 23/12/2025) | (12338, 23/12/2025) | (12964, 31/12/2025) | (12965, 31/12/2025)</t>
  </si>
  <si>
    <t>(NRO_CONTRATO: 1083 - 30/10/2025 - DOC_CONTRATISTA: 1005425472 - 7000000 - DOS MESES - RP: 6593)
(NRO_CONTRATO: 1054 - 24/10/2025 - DOC_CONTRATISTA: 9021952 - 10000000 - DOS MESES - RP: 6347)
(NRO_CONTRATO: 1060 - 22/10/2025 - DOC_CONTRATISTA: 1102862386 - 14000000 - DOS (02) MESES - RP: 6344)
(NRO_CONTRATO: 1068 - 24/10/2025 - DOC_CONTRATISTA: 1102877150 - 10000000 - DOS (02) MESES, - RP: 6348)
(NRO_CONTRATO: 1072 - 28/10/2025 - DOC_CONTRATISTA: 1104436675 - 10000000 - DOS (02) MESES - RP: 6591)
(NRO_CONTRATO: 1074 - 23/10/2025 - DOC_CONTRATISTA: 1049641675 - 10000000 - 2 MESES - RP: 6346)
(NRO_CONTRATO: 1087 - 28/10/2025 - DOC_CONTRATISTA: 1103121197 - 10000000 - 2 MESES - RP: 6447)
(NRO_CONTRATO: 1092 - 29/10/2025 - DOC_CONTRATISTA: 1099964953 - 10000000 - DOS MESES - RP: 6474)
(NRO_CONTRATO: 1118 - 21/10/2025 - DOC_CONTRATISTA: 1099963530 - 6666666,67 - UN MES Y DIEZ DIAS - RP: 6912)
(NRO_CONTRATO: 5 - 22/12/2025 - DOC_CONTRATISTA: 902015962 - 6344000000 - SEIS MESES - RP: 7478)</t>
  </si>
  <si>
    <t xml:space="preserve">Apoyo a la Participación Cultural, Artesanal Y Gastrónomica En El Marco De La 45a Exposición Equina Grado A Muestra Gastronómica, Comercial Y Artesanal En El Departamento de  Sucre </t>
  </si>
  <si>
    <t>(1624, 3/12/2025)
(1697, 30/12/2025)</t>
  </si>
  <si>
    <t>(7240, 3/12/2025) | (7495, 30/12/2025)</t>
  </si>
  <si>
    <t>(11093, 4/12/2025) | (12798, 30/12/2025)</t>
  </si>
  <si>
    <t xml:space="preserve">Apoyo para la organización, actualización y acompañamiento en la depuración del pasivo pensional y normalización de la cartera de los sectores educación, propósito general y salud del FONPET en el departamento de  Sucre </t>
  </si>
  <si>
    <t>(1315, 3/10/2025)</t>
  </si>
  <si>
    <t>(7039, 26/11/2025)</t>
  </si>
  <si>
    <t>CONTRATO DE PRESTACION PROF 1115</t>
  </si>
  <si>
    <t>(13218, 31/12/2025)</t>
  </si>
  <si>
    <t>(NRO_CONTRATO: 1115 - 24/11/2025 - DOC_CONTRATISTA: 901899033 - 235577004 - DOS MESES Y QUINCE DIAS - RP: 7039)</t>
  </si>
  <si>
    <t>(7262, 4/12/2025)</t>
  </si>
  <si>
    <t>(11195, 5/12/2025)</t>
  </si>
  <si>
    <t xml:space="preserve">Apoyo al Desarrollo Empresarial y Económico de Pequeños Emprendedores en el Área Urbana y Rural del Municipio de Toluviejo, Departamento de   Sucre </t>
  </si>
  <si>
    <t>(1317, 3/10/2025)</t>
  </si>
  <si>
    <t>(7334, 16/12/2025)</t>
  </si>
  <si>
    <t>CONTRATO MENOR CUANTIA 20</t>
  </si>
  <si>
    <t>(NRO_CONTRATO: 20 - 11/12/2025 - DOC_CONTRATISTA: 900846969 - 119321236 - UN MES - RP: 7334)</t>
  </si>
  <si>
    <t xml:space="preserve">Fortalecimiento DE LOS ESPACIOS DE PARTICIPACIÓN DE LA PERSONA MAYOR EN EL MARCO DE LA ESTRATEGIA NACIONAL “NUEVO COMIENZO OTRO MOTIVO PARA VIVIR" 2025  DEL DEPARTAMENTO DE  Sucre </t>
  </si>
  <si>
    <t>(1320, 6/10/2025)</t>
  </si>
  <si>
    <t>(6795, 13/11/2025)</t>
  </si>
  <si>
    <t>CONTRAO MINIMA CUANTIA 40</t>
  </si>
  <si>
    <t>(11366, 11/12/2025)</t>
  </si>
  <si>
    <t>(NRO_CONTRATO: 40 - 12/11/2025 - DOC_CONTRATISTA: 1102796107 - 48086680,95 - UN MES - RP: 6795)</t>
  </si>
  <si>
    <t xml:space="preserve">Apoyo para el fortalecimiento del Sistema de participación Juvenil durante las vigencias 2025 - 2026 en el Departamento de  Sucre </t>
  </si>
  <si>
    <t>(1321, 6/10/2025)</t>
  </si>
  <si>
    <t xml:space="preserve">Fortalecimiento  DE LOS PROCESOS DE PRODUCCIÓN EMPLEADOS POR PEQUEÑOS PRODUCTORES DE CARNE DE GANADO OVINO EN LOS MUNICIPIOS DE CAIMITO, SAN BENITO ABAD Y LA UNIÓN,   Sucre </t>
  </si>
  <si>
    <t>(1322, 6/10/2025)</t>
  </si>
  <si>
    <t xml:space="preserve">Apoyo PARA EL DESARROLLO DEL EVENTO DE FIN DE AÑO PARA EL FOMENTO DEL BIENESTAR SOCIAL INSTITUCIONAL EN LA VIGENCIA 2025 DE LA GOBERNACIÓN DE   Sucre </t>
  </si>
  <si>
    <t>(1594, 27/11/2025)</t>
  </si>
  <si>
    <t>(7311, 11/12/2025)</t>
  </si>
  <si>
    <t>(11670, 18/12/2025)</t>
  </si>
  <si>
    <t>(NRO_CONTRATO: 22 - 10/12/2025 - DOC_CONTRATISTA: 901227392 - 530000000 - UNA SEMANA - RP: 7311)</t>
  </si>
  <si>
    <t xml:space="preserve">Adquisición DE SILLAS DE RUEDAS PARA PERSONAS EN CONDICIÓN DE DISCAPACIDAD DEL DEPARTAMENTO DE  Sucre </t>
  </si>
  <si>
    <t>(1323, 6/10/2025)
(1514, 7/11/2025)</t>
  </si>
  <si>
    <t>(7259, 4/12/2025)</t>
  </si>
  <si>
    <t>CONTRAO MINIMA CUANTIA 43</t>
  </si>
  <si>
    <t>(12541, 26/12/2025)</t>
  </si>
  <si>
    <t>(NRO_CONTRATO: 43 - 4/12/2025 - DOC_CONTRATISTA: 901227392 - 92262000 - HASTA 31 DE DICIEMBRE DEL 2025 - RP: 7259)</t>
  </si>
  <si>
    <t xml:space="preserve">Fortalecimiento de Capacidades para el Desarrollo Empresarial en el Departamento de   Sucre </t>
  </si>
  <si>
    <t>(1551, 20/11/2025)</t>
  </si>
  <si>
    <t>(7258, 4/12/2025)</t>
  </si>
  <si>
    <t>CONTRATO DE PRESTACION PROF 1197</t>
  </si>
  <si>
    <t>(11845, 19/12/2025) | (12516, 26/12/2025) | (12996, 31/12/2025)</t>
  </si>
  <si>
    <t>(NRO_CONTRATO: 1197 - 4/12/2025 - DOC_CONTRATISTA: 50938811 - 85000000 - HASTA 31 DE DICIEMBRE DEL 2025 - RP: 7258)</t>
  </si>
  <si>
    <t>134</t>
  </si>
  <si>
    <t>1.3.2.3.11-R.F. FINDETER</t>
  </si>
  <si>
    <t>(7218, 2/12/2025) | (7478, 24/12/2025)</t>
  </si>
  <si>
    <t>CONTRATO CONCURSO DE MERITOS 7, CONTRATO LICITACION PUBLICA 5</t>
  </si>
  <si>
    <t>(NRO_CONTRATO: 7 - 2/12/2025 - DOC_CONTRATISTA: 901465043 - 480470837 - SIETE MESES - RP: 7218)
(NRO_CONTRATO: 5 - 22/12/2025 - DOC_CONTRATISTA: 902015962 - 6344000000 - SEIS MESES - RP: 7478)</t>
  </si>
  <si>
    <t>84</t>
  </si>
  <si>
    <t>1.2.4.1.01 - REINTEGROS FOMAG</t>
  </si>
  <si>
    <t>(1678, 23/12/2025)</t>
  </si>
  <si>
    <t>(7410, 23/12/2025)</t>
  </si>
  <si>
    <t>(12360, 24/12/2025)</t>
  </si>
  <si>
    <t>(6927, 21/11/2025) | (7478, 24/12/2025)</t>
  </si>
  <si>
    <t>CONTRATO DE PRESTACION PROF 1121, CONTRATO LICITACION PUBLICA 5</t>
  </si>
  <si>
    <t>(NRO_CONTRATO: 1121 - 21/11/2025 - DOC_CONTRATISTA: 92535269 - 6666666,67 - UN MES Y DIEZ DIAS - RP: 6927)
(NRO_CONTRATO: 5 - 22/12/2025 - DOC_CONTRATISTA: 902015962 - 6344000000 - SEIS MESES - RP: 7478)</t>
  </si>
  <si>
    <t>150</t>
  </si>
  <si>
    <t>1.2.3.3.03 - APORTES NACION FONVIVIENDA</t>
  </si>
  <si>
    <t>(1342, 9/10/2025)</t>
  </si>
  <si>
    <t>(7478, 24/12/2025)</t>
  </si>
  <si>
    <t>CONTRATO LICITACION PUBLICA 5</t>
  </si>
  <si>
    <t>(NRO_CONTRATO: 5 - 22/12/2025 - DOC_CONTRATISTA: 902015962 - 6344000000 - SEIS MESES - RP: 7478)</t>
  </si>
  <si>
    <t xml:space="preserve">Adquisición , INSTALACIÓN Y PUESTA EN FUNCIONAMIENTO DE UN SISTEMA DE CIRCUITO CERRADO DE TELEVISIÓN PARA LA VIGILANCIA, MONITOREO Y CONTROL EN LOS MUNICIPIOS DE GUARANDA, LA UNION, CAIMITO MAJAGUAL EN EL DEPARTAMENTO DE   Sucre </t>
  </si>
  <si>
    <t>(1343, 9/10/2025)</t>
  </si>
  <si>
    <t>(7502, 31/12/2025) | (7504, 31/12/2025)</t>
  </si>
  <si>
    <t>CONCURSO DE MERITOS LOTE 2 12, LICITACION PUBLICA LOTE 2 11</t>
  </si>
  <si>
    <t>(NRO_CONTRATO: 11 - 30/12/2025 - DOC_CONTRATISTA: 902021213 - 5087151167 - SEIS MESES - RP: 7504)</t>
  </si>
  <si>
    <t xml:space="preserve">Construcción de sistemas individuales de energía solar fotovoltaica en la zona rural de los municipios de chalán y san marcos departamento de   Sucre </t>
  </si>
  <si>
    <t>(1350, 10/10/2025)</t>
  </si>
  <si>
    <t>(7506, 31/12/2025) | (7510, 31/12/2025)</t>
  </si>
  <si>
    <t>CONTRATO CONCURSO DE MERITOS 10, CONTRATO LICITACION PUBLICA 10</t>
  </si>
  <si>
    <t>(NRO_CONTRATO: 10 - 30/12/2025 - DOC_CONTRATISTA: 900688229 - 130981663 - CUATRO MESES - RP: 7506)
(NRO_CONTRATO: 10 - 30/12/2025 - DOC_CONTRATISTA: 900653118 - 1855247059,44 - CUATRO MESES - RP: 7510)</t>
  </si>
  <si>
    <t xml:space="preserve">Dotación del Sistema Integral Departamental de Evaluación Sanitaria y de la Prestación de Servicios de Salud - SIDEVASS en el departamento de  Sucre </t>
  </si>
  <si>
    <t>(1351, 10/10/2025)</t>
  </si>
  <si>
    <t>76</t>
  </si>
  <si>
    <t>1.3.2.3.11-R.B. FONDO ROTATORIO</t>
  </si>
  <si>
    <t xml:space="preserve">Dotación del Fondo Rotatorio de Estupefacientes del departamento de  Sucre </t>
  </si>
  <si>
    <t>(1365, 15/10/2025)</t>
  </si>
  <si>
    <t>(7357, 18/12/2025)</t>
  </si>
  <si>
    <t>CONTRATO MINIMA CUANTIA SALUD 15</t>
  </si>
  <si>
    <t>(12619, 29/12/2025)</t>
  </si>
  <si>
    <t>(NRO_CONTRATO: 15 - 16/12/2025 - DOC_CONTRATISTA: 64567817 - 60664380 - HASTA EL 31 DE DICIEMBRE DE 2025 - RP: 7357)</t>
  </si>
  <si>
    <t>(7309, 10/12/2025)</t>
  </si>
  <si>
    <t>CONTRATO MINIMA CUANTIA SALUD 14</t>
  </si>
  <si>
    <t>(12736, 30/12/2025)</t>
  </si>
  <si>
    <t>(NRO_CONTRATO: 14 - 3/12/2025 - DOC_CONTRATISTA: 92536057 - 73793995 - hasta el 31 de diciembre de 2025 - RP: 7309)</t>
  </si>
  <si>
    <t>(7309, 10/12/2025) | (7471, 23/12/2025)</t>
  </si>
  <si>
    <t>CONTRATO MINIMA CUANTIA SALUD 14, CONTRATO MINIMA CUANTIA SALUD 13</t>
  </si>
  <si>
    <t>(12736, 30/12/2025) | (13046, 31/12/2025)</t>
  </si>
  <si>
    <t>(NRO_CONTRATO: 13 - 5/12/2025 - DOC_CONTRATISTA: 901094964 - 36097610 - hasta el 31 de diciembre de 2025 - RP: 7471)
(NRO_CONTRATO: 14 - 3/12/2025 - DOC_CONTRATISTA: 92536057 - 73793995 - hasta el 31 de diciembre de 2025 - RP: 7309)</t>
  </si>
  <si>
    <t>(7471, 23/12/2025)</t>
  </si>
  <si>
    <t>CONTRATO MINIMA CUANTIA SALUD 13</t>
  </si>
  <si>
    <t>(13046, 31/12/2025)</t>
  </si>
  <si>
    <t>(NRO_CONTRATO: 13 - 5/12/2025 - DOC_CONTRATISTA: 901094964 - 36097610 - hasta el 31 de diciembre de 2025 - RP: 7471)</t>
  </si>
  <si>
    <t xml:space="preserve">Prestación DE SERVICIOS PARA LA OPTIMIZACIÓN DE PROCESOS DE GESTIÓN DE PROYECTOS Y COMUNICACIÓN INSTITUCIONAL DE LA GOBERNACIÓN DE   Sucre </t>
  </si>
  <si>
    <t>(1397, 28/10/2025)</t>
  </si>
  <si>
    <t>(7335, 16/12/2025)</t>
  </si>
  <si>
    <t>CONTRATO DE PRESTACION PROF 1212</t>
  </si>
  <si>
    <t>(12741, 30/12/2025)</t>
  </si>
  <si>
    <t>(NRO_CONTRATO: 1212 - 15/12/2025 - DOC_CONTRATISTA: 901246652 - 252000000 - DOS MESES - RP: 7335)</t>
  </si>
  <si>
    <t xml:space="preserve">Apoyo a la promoción y posicionamiento en la Feria Colombia son las Regiones del sector artesanal del departamento de  Sucre </t>
  </si>
  <si>
    <t>(1697, 30/12/2025)
(1698, 30/12/2025)</t>
  </si>
  <si>
    <t>(7495, 30/12/2025) | (7499, 30/12/2025)</t>
  </si>
  <si>
    <t>(12798, 30/12/2025) | (12818, 30/12/2025)</t>
  </si>
  <si>
    <t xml:space="preserve">Apoyo a la promoción de actividades culturales en el marco del XI festival cultural en el municipio de Sincé, departamento de   Sucre </t>
  </si>
  <si>
    <t>(1697, 30/12/2025)</t>
  </si>
  <si>
    <t>(7495, 30/12/2025)</t>
  </si>
  <si>
    <t>(12798, 30/12/2025)</t>
  </si>
  <si>
    <t>(1439, 30/10/2025)</t>
  </si>
  <si>
    <t>(7035, 25/11/2025)</t>
  </si>
  <si>
    <t>CONTRATO ADICIONAL MENOR CUANT 11</t>
  </si>
  <si>
    <t>(12920, 31/12/2025)</t>
  </si>
  <si>
    <t>CONTRATO ADICIONAL MENOR CUANT</t>
  </si>
  <si>
    <t>(NRO_CONTRATO: 11 - 21/11/2025 - DOC_CONTRATISTA: 900196518 - 181917618 - UN MES - RP: 7035)</t>
  </si>
  <si>
    <t xml:space="preserve">Fortalecimiento INSTITUCIONAL POR MEDIO DE LA DOTACIÓN DE EQUIPOS DE OFICINA DE LA SECRETARÍA DE EDUCACIÓN DEL DEPARTAMENTO DE  Sucre </t>
  </si>
  <si>
    <t>(1553, 20/11/2025)</t>
  </si>
  <si>
    <t>(7469, 23/12/2025)</t>
  </si>
  <si>
    <t>CONTRAO MINIMA CUANTIA 45</t>
  </si>
  <si>
    <t>(12981, 31/12/2025)</t>
  </si>
  <si>
    <t>(NRO_CONTRATO: 45 - 23/12/2025 - DOC_CONTRATISTA: 823002969 - 92144300 - HASTA 31 DE DICIEMBRE DEL 2025 - RP: 7469)</t>
  </si>
  <si>
    <t xml:space="preserve">Implementación  de una estrategia dirigida a fomentar la productividad agrícola en las instituciones educativas técnico agropecuarias en elDepartamento de   Sucre </t>
  </si>
  <si>
    <t>(1554, 20/11/2025)</t>
  </si>
  <si>
    <t>(7352, 17/12/2025)</t>
  </si>
  <si>
    <t>CONTRATO MENOR CUANTIA 21</t>
  </si>
  <si>
    <t>(13056, 31/12/2025)</t>
  </si>
  <si>
    <t>(NRO_CONTRATO: 21 - 16/12/2025 - DOC_CONTRATISTA: 901315110 - 499481010,5 - HASTA 31 DE DICIEMBRE DEL 2025 - RP: 7352)</t>
  </si>
  <si>
    <t>1.3.2.2.06-R.F. SGP - SALUD-SALUD PUBLICA</t>
  </si>
  <si>
    <t xml:space="preserve">Desarrollo de acciones complementarias al fortalecimiento de la Gobernanza y Gobernabilidad para el desarrollo de acciones del Plan Territorial de Salud Vigencia 2025 en el departamento de   Sucre </t>
  </si>
  <si>
    <t>(1566, 21/11/2025)</t>
  </si>
  <si>
    <t>(7470, 23/12/2025)</t>
  </si>
  <si>
    <t>CONTRATO SUBASTA INV. SALUD 6</t>
  </si>
  <si>
    <t>(13152, 31/12/2025)</t>
  </si>
  <si>
    <t>(NRO_CONTRATO: 6 - 21/12/2025 - DOC_CONTRATISTA: 901705242 - 832855800 - hasta 31 de diciembre del 2025 - RP: 7470)</t>
  </si>
  <si>
    <t xml:space="preserve">Implementación de una estrategia para el mejoramiento de la prestación de los servicios y la calidad educativa en los establecimientos educativos priorizados de los municipios no certificados del departamento de  Sucre </t>
  </si>
  <si>
    <t>(1504, 6/11/2025)</t>
  </si>
  <si>
    <t>(7172, 28/11/2025)</t>
  </si>
  <si>
    <t>CONTRATO UNICO OFERENTE 1</t>
  </si>
  <si>
    <t>(13160, 31/12/2025)</t>
  </si>
  <si>
    <t>CONTRATO UNICO OFERENTE</t>
  </si>
  <si>
    <t>(NRO_CONTRATO: 1 - 28/01/2025 - DOC_CONTRATISTA: 64740279 - 402631454 - HASTA 31 DE DICIEMBRE DEL 2025 - RP: 7172)</t>
  </si>
  <si>
    <t>(1498, 5/11/2025)</t>
  </si>
  <si>
    <t>(1499, 5/11/2025)</t>
  </si>
  <si>
    <t>(6941, 21/11/2025)</t>
  </si>
  <si>
    <t>ADICION CONTRATO INTER 2</t>
  </si>
  <si>
    <t>(NRO_CONTRATO: 2 - 20/11/2025 - DOC_CONTRATISTA: 892280033 - 595300000 - HASTA EL 31 DE DICIEMBRE DE 2025 - RP: 6941)</t>
  </si>
  <si>
    <t xml:space="preserve">Construcción DE UN SISTEMA DE AUTOGENERACION DE ENERGIA FOTOVOLTAICA DE 500 KW PARA EL SUMINISTRO DE ENERGIA ELECTRICA A ESTABLECIMIENTOS EDUCATIVOS Y EMISORAS COMUNITARIAS DEL DEPARTAMENTO DE   Sucre </t>
  </si>
  <si>
    <t>(1506, 6/11/2025)</t>
  </si>
  <si>
    <t>(1509, 6/11/2025)</t>
  </si>
  <si>
    <t xml:space="preserve">Prestación de servicios de asesoría especializada en el acompañamiento de procesos de liquidación de contratos de la vigencia 2024 del departamento de  Sucre </t>
  </si>
  <si>
    <t>(1543, 14/11/2025)</t>
  </si>
  <si>
    <t>(7404, 22/12/2025)</t>
  </si>
  <si>
    <t>CONTRATO DE PRESTACION PROF 1217</t>
  </si>
  <si>
    <t>(NRO_CONTRATO: 1217 - 19/12/2025 - DOC_CONTRATISTA: 901453500 - 205305165 - TRES MESES - RP: 7404)</t>
  </si>
  <si>
    <t xml:space="preserve">Implementación de actividades comunicativas orientadas a la divulgación, promoción y fortalecimiento del posicionamiento a nivel regional de la gestión institucional del Departamento de   Sucre </t>
  </si>
  <si>
    <t>(1544, 18/11/2025)</t>
  </si>
  <si>
    <t>(7222, 3/12/2025)</t>
  </si>
  <si>
    <t>CONTRATO DE PRESTACION PROF 1196</t>
  </si>
  <si>
    <t>(NRO_CONTRATO: 1196 - 2/12/2025 - DOC_CONTRATISTA: 860014923 - 237000000 - HASTA 31 DE DICIEMBRE DEL 2025 - RP: 7222)</t>
  </si>
  <si>
    <t>(1131, 12/08/2024)</t>
  </si>
  <si>
    <t>(1065, 23/06/2022)</t>
  </si>
  <si>
    <t>(4367, 22/07/2022)</t>
  </si>
  <si>
    <t>6135</t>
  </si>
  <si>
    <t>(1025, 10/06/2022)</t>
  </si>
  <si>
    <t>(6153, 18/10/2022)</t>
  </si>
  <si>
    <t>CONVENIO ASOCIACION 8</t>
  </si>
  <si>
    <t>(11865, 28/12/2022)</t>
  </si>
  <si>
    <t>(NRO_CONTRATO: 8 - 13/10/2022 - DOC_CONTRATISTA: 830121208 - 1500000000 - HASTA 31 DE DICIEMBRE DEL 2023 - RP: 6153)</t>
  </si>
  <si>
    <t>(1294, 20/09/2024)</t>
  </si>
  <si>
    <t>14038</t>
  </si>
  <si>
    <t>(1283, 18/09/2024)</t>
  </si>
  <si>
    <t xml:space="preserve">Adquisición de computadores portátiles durante la vigencia 2024 con destino a sedes educativas oficiales de los municipios no certificados del departamento de   Sucre </t>
  </si>
  <si>
    <t>(931, 25/06/2024)</t>
  </si>
  <si>
    <t xml:space="preserve">Fortalecimiento  a docentes y directivos docentes en competencias básicas especificas ciudadanas y socioemocionales durante la vigencia 2024 en el departamento de  Sucre </t>
  </si>
  <si>
    <t>(1268, 12/09/2024)</t>
  </si>
  <si>
    <t>8</t>
  </si>
  <si>
    <t>1.2.3.2.07 - OTRAS MULTAS, SANCIONES E INTERESES DE MORA</t>
  </si>
  <si>
    <t xml:space="preserve">Fortalecimiento al proceso de recuperación de cartera vigencia 2024 de la secretaria de transito y transporte del departamento de  Sucre </t>
  </si>
  <si>
    <t xml:space="preserve">Apoyo A LA ENTREGA DE ESTÍMULOS DE CARÁCTER EDUCATIVO CULTURAL Y RECREATIVO PARA LOS CONSEJEROS DEPARTAMENTALES DE JUVENTUD Y SUMINISTRO DE ELEMENTOS DE APOYO AL SISTEMA DE PARTICIPACIÓN JUVENIL DEL DEPARTAMENTO DE   Sucre </t>
  </si>
  <si>
    <t>(1295, 20/09/2024)</t>
  </si>
  <si>
    <t xml:space="preserve">Estudios  de preinversión para la elaboración del diagnóstico e inventario de señalización vial existente en vías localizada en la subregiones Golfo de Morrosquillo Montes de María San Jorge Sabana y Mojana en el departamento de   Sucre </t>
  </si>
  <si>
    <t>(1296, 20/09/2024)</t>
  </si>
  <si>
    <t xml:space="preserve">Fortalecimiento ESTRATEGICO PARA PREVENIR DETECTAR Y ACOMPAÑAR A VÍCTIMAS DE VIOLENCIA BASADAS EN GÉNERO MEDIANTE UNA SOLUCION TECNOLOGICA INTEGRADA EN EL DEPARTAMENTO DE   Sucre </t>
  </si>
  <si>
    <t>(1298, 20/09/2024)</t>
  </si>
  <si>
    <t xml:space="preserve">Implementación de buenas prácticas Porcícolas en unidades productivas de familias de escasos recursos de los corregimientos de la Arena y Buenavista municipio de Sincelejo en el departamento de  Sucre </t>
  </si>
  <si>
    <t xml:space="preserve">Implementación DE COMPLEMENTO DEL PROCESO DE CERTIFICACIÓN DE DISCAPACIDAD Y REGISTRO DE LOCALIZACIÓN Y CARACTERIZACIÓN DE PERSONAS CON DISCAPACIDAD VIGENCIA 2024 EN EL DEPARTAMENTO DE   Sucre </t>
  </si>
  <si>
    <t xml:space="preserve">Apoyo  fortalecimiento del sistema de participación juvenil en el departamento de sucre  Sucre </t>
  </si>
  <si>
    <t xml:space="preserve">Adquisición , instalación y mantenimiento correctivo de equipos para la normalización de la medida en media tensión en la subestación eléctrica de la Gobernación de   Sucre </t>
  </si>
  <si>
    <t>(1687, 5/12/2024)</t>
  </si>
  <si>
    <t xml:space="preserve">Desarrollo de una estrategia para el fortalecimiento del emprendimiento y el talento de personas con discapacidad como mecanismo para la superación de barreras sociales en el marco del programa Soy Capaz en el Departamento de  Sucre </t>
  </si>
  <si>
    <t>(1692, 5/12/2024)</t>
  </si>
  <si>
    <t>6285</t>
  </si>
  <si>
    <t>(1942, 1/12/2022)</t>
  </si>
  <si>
    <t xml:space="preserve">Fortalecimiento A LA IMPLEMENTACIÓN DEL MODELO DE ALTA GERENCIA PARA LA EJECUCIÓN DEL PLAN DE DESARROLLO DEPARTAMENTAL EN LA GOBERNACIÓN DE  Sucre </t>
  </si>
  <si>
    <t>2026-2026</t>
  </si>
  <si>
    <t>(43, 9/01/2026)
(224, 29/01/2026)
(646, 3/06/2026)
(882, 12/08/2026)</t>
  </si>
  <si>
    <t>(101, 14/01/2026) | (106, 15/01/2026) | (107, 15/01/2026) | (108, 15/01/2026) | (109, 15/01/2026) | (113, 15/01/2026) | (114, 15/01/2026) | (115, 15/01/2026) | (127, 16/01/2026) | (129, 16/01/2026) | (130, 16/01/2026) | (132, 16/01/2026) | (133, 16/01/2026) | (235, 20/01/2026) | (239, 20/01/2026) | (275, 21/01/2026) | (301, 23/01/2026) | (393, 23/01/2026) | (435, 26/01/2026) | (1378, 30/01/2026) | (1379, 30/01/2026) | (5256, 20/08/2026)</t>
  </si>
  <si>
    <t>CONTRATO DE PRESTACION PROF 31, CONTRATO DE PRESTACION PROF 38, CONTRATO DE PRESTACION PROF 36, CONTRATO DE PRESTACION PROF 32, CONTRATO DE PRESTACION PROF 40, CONTRATO DE PRESTACION PROF 37, CONTRATO DE PRESTACION PROF 29, CONTRATO DE PRESTACION PROF 30, CONTRATO DE PRESTACION PROF 41, CONTRATO DE PRESTACION PROF 53, CONTRATO DE PRESTACION 49, CONTRATO DE PRESTACION PROF 35, CONTRATO DE PRESTACION PROF 39, CONTRATO DE PRESTACION PROF 42, CONTRATO DE PRESTACION PROF 76, CONTRATO DE PRESTACION PROF 85, CONTRATO DE PRESTACION PROF 81, CONTRATO DE PRESTACION 91, CONTRATO DE PRESTACION PROF 80, CONTRATO DE APOYO A LA GESTION 645, CONTRATO DE APOYO A LA GESTION 646, CONTRATO DE PRESTACION PROF 802</t>
  </si>
  <si>
    <t>(548, 17/02/2026) | (565, 18/02/2026) | (571, 18/02/2026) | (602, 18/02/2026) | (606, 18/02/2026) | (609, 18/02/2026) | (631, 19/02/2026) | (632, 19/02/2026) | (681, 24/02/2026) | (704, 24/02/2026) | (733, 25/02/2026) | (735, 25/02/2026) | (1229, 5/03/2026) | (1248, 5/03/2026) | (1304, 5/03/2026) | (1603, 11/03/2026) | (1727, 13/03/2026) | (1902, 18/03/2026) | (1926, 18/03/2026) | (1931, 18/03/2026) | (1933, 18/03/2026) | (1938, 18/03/2026) | (1950, 19/03/2026) | (1972, 19/03/2026) | (2071, 20/03/2026) | (2078, 20/03/2026) | (2079, 20/03/2026) | (2095, 24/03/2026) | (2126, 24/03/2026) | (2187, 25/03/2026) | (2325, 26/03/2026) | (2337, 26/03/2026) | (2532, 30/03/2026) | (2655, 7/04/2026) | (2762, 8/04/2026) | (3006, 10/04/2026) | (3212, 15/04/2026) | (3219, 15/04/2026) | (3221, 15/04/2026) | (3246, 15/04/2026) | (3278, 15/04/2026) | (3305, 16/04/2026) | (3369, 16/04/2026) | (3376, 16/04/2026) | (3395, 17/04/2026) | (3434, 20/04/2026) | (3451, 20/04/2026) | (3500, 21/04/2026) | (3511, 21/04/2026) | (3591, 22/04/2026) | (3758, 27/04/2026) | (3823, 28/04/2026) | (3929, 29/04/2026) | (4448, 8/05/2026) | (4522, 11/05/2026) | (4745, 14/05/2026) | (4764, 14/05/2026) | (4900, 18/05/2026) | (4903, 18/05/2026) | (4931, 19/05/2026) | (5012, 20/05/2026) | (5037, 20/05/2026) | (5055, 20/05/2026) | (5060, 20/05/2026) | (5061, 20/05/2026) | (5062, 20/05/2026) | (5088, 21/05/2026) | (5288, 26/05/2026) | (5298, 26/05/2026) | (5649, 31/05/2026) | (5741, 1/06/2026) | (5791, 2/06/2026) | (5904, 3/06/2026) | (5943, 4/06/2026) | (6045, 5/06/2026) | (6311, 16/06/2026) | (6324, 16/06/2026) | (6331, 16/06/2026) | (6349, 17/06/2026) | (6378, 17/06/2026) | (6397, 18/06/2026) | (6398, 18/06/2026) | (6399, 18/06/2026) | (6450, 19/06/2026) | (6451, 19/06/2026) | (6471, 22/06/2026) | (6777, 26/06/2026) | (6793, 26/06/2026) | (6858, 30/06/2026) | (6881, 30/06/2026) | (6883, 1/07/2026) | (6936, 2/07/2026) | (7426, 15/07/2026) | (7456, 16/07/2026) | (7463, 16/07/2026) | (7470, 16/07/2026) | (7502, 17/07/2026) | (7520, 17/07/2026) | (7532, 17/07/2026) | (7536, 17/07/2026) | (7537, 21/07/2026) | (7596, 22/07/2026) | (7662, 23/07/2026) | (7671, 23/07/2026) | (7725, 24/07/2026) | (7827, 29/07/2026) | (7845, 29/07/2026) | (7964, 31/07/2026) | (8020, 31/07/2026) | (8167, 4/08/2026) | (8195, 4/08/2026) | (8199, 5/08/2026) | (8340, 12/08/2026) | (8598, 14/08/2026) | (8604, 14/08/2026) | (8624, 18/08/2026) | (8644, 19/08/2026) | (8655, 20/08/2026) | (8667, 20/08/2026) | (8676, 20/08/2026) | (8681, 20/08/2026) | (8682, 20/08/2026)</t>
  </si>
  <si>
    <t>CONTRATO DE PRESTACION PROF, CONTRATO DE PRESTACION, CONTRATO DE APOYO A LA GESTION</t>
  </si>
  <si>
    <t>(NRO_CONTRATO: 645 - 30/01/2026 - DOC_CONTRATISTA: 64720671 - 35200000 - OCHO MESES - RP: 1378)
(NRO_CONTRATO: 646 - 30/01/2026 - DOC_CONTRATISTA: 1193547425 - 22400000 - OCHO MESES - RP: 1379)
(NRO_CONTRATO: 49 - 16/01/2026 - DOC_CONTRATISTA: 1102890268 - 30400000 - OCHO(8) MESES - RP: 130)
(NRO_CONTRATO: 91 - 22/01/2026 - DOC_CONTRATISTA: 1101820966 - 28000000 - ocho(8) meses - RP: 393)
(NRO_CONTRATO: 29 - 14/01/2026 - DOC_CONTRATISTA: 64550336 - 32000000 - OCHO (08) MESES - RP: 114)
(NRO_CONTRATO: 30 - 14/01/2026 - DOC_CONTRATISTA: 1100552053 - 30400000 - OCHO (8) MESES, - RP: 115)
(NRO_CONTRATO: 31 - 14/01/2026 - DOC_CONTRATISTA: 1102887590 - 32000000 - OCHO MESES - RP: 101)
(NRO_CONTRATO: 32 - 14/01/2026 - DOC_CONTRATISTA: 64870684 - 40000000 - OCHO MESES - RP: 108)
(NRO_CONTRATO: 35 - 14/01/2026 - DOC_CONTRATISTA: 1010130348 - 32000000 - 8 MESES - RP: 132)
(NRO_CONTRATO: 36 - 14/01/2026 - DOC_CONTRATISTA: 1102866887 - 32000000 - OCHO MESES - RP: 107)
(NRO_CONTRATO: 37 - 15/01/2026 - DOC_CONTRATISTA: 1100682004 - 32000000 - 8 meses - RP: 113)
(NRO_CONTRATO: 38 - 15/01/2026 - DOC_CONTRATISTA: 1005488659 - 32000000 - 8 meses - RP: 106)
(NRO_CONTRATO: 39 - 14/01/2026 - DOC_CONTRATISTA: 72274175 - 40000000 - OCHO MESES - RP: 133)
(NRO_CONTRATO: 40 - 14/01/2026 - DOC_CONTRATISTA: 1102883534 - 32000000 - 8 MESES - RP: 109)
(NRO_CONTRATO: 41 - 15/01/2026 - DOC_CONTRATISTA: 1007183254 - 32000000 - 8 MESES - RP: 127)
(NRO_CONTRATO: 42 - 16/01/2026 - DOC_CONTRATISTA: 1104016595 - 28000000 - 8 MESES - RP: 235)
(NRO_CONTRATO: 53 - 15/01/2026 - DOC_CONTRATISTA: 1102843513 - 32000000 - 8 MESES - RP: 129)
(NRO_CONTRATO: 76 - 19/01/2026 - DOC_CONTRATISTA: 1005605439 - 29600000 - OCHO (8) MESES - RP: 239)
(NRO_CONTRATO: 80 - 22/01/2026 - DOC_CONTRATISTA: 1102872381 - 32000000 - OCHO MESES - RP: 435)
(NRO_CONTRATO: 81 - 22/01/2026 - DOC_CONTRATISTA: 1102857481 - 32000000 - OCHO MESES - RP: 301)
(NRO_CONTRATO: 85 - 20/01/2026 - DOC_CONTRATISTA: 1102797848 - 30400000 - OCHO MESES - RP: 275)</t>
  </si>
  <si>
    <t xml:space="preserve">Implementación del programa de alimentación escolar PAE para la vigencia 2026 en el Departamento de   Sucre </t>
  </si>
  <si>
    <t>(53, 9/01/2026)</t>
  </si>
  <si>
    <t>(315, 23/01/2026) | (317, 23/01/2026) | (387, 23/01/2026) | (420, 24/01/2026) | (502, 26/01/2026) | (523, 26/01/2026) | (550, 26/01/2026) | (561, 26/01/2026) | (862, 28/01/2026) | (1260, 30/01/2026) | (1867, 3/03/2026)</t>
  </si>
  <si>
    <t>CONTRATO DE PRESTACION PROF 89, CONTRATO DE PRESTACION PROF 88, CONTRATO DE PRESTACION PROF 114, CONTRATO DE PRESTACION PROF 72, CONTRATO DE PRESTACION PROF 159, CONTRATO DE PRESTACION PROF, CONTRATO DE PRESTACION PROF 315, CONTRATO DE PRESTACION PROF 208, CONTRATO DE PRESTACION PROF 155, CONTRATO DE PRESTACION PROF 640, CONTRATO DE PRESTACION PROF 170</t>
  </si>
  <si>
    <t>(NRO_CONTRATO: 88 - 21/01/2026 - DOC_CONTRATISTA: 64580060 - 57528435 - DIEZ MESES Y VEINTICUATRO DIAS - RP: 317)
(NRO_CONTRATO: 89 - 21/01/2026 - DOC_CONTRATISTA: 1102821657 - 34623595 - SEIS MESES Y QUINCE DIAS - RP: 315)
(NRO_CONTRATO: 114 - 22/01/2026 - DOC_CONTRATISTA: 1100307483 - 31960242 - SEIS MESES - RP: 387)
(NRO_CONTRATO: 155 - 27/01/2026 - DOC_CONTRATISTA: 1193521557 - 34623595,5 - SEIS MESES Y QUINCE DIAS - RP: 862)
(NRO_CONTRATO: 159 - 23/01/2026 - DOC_CONTRATISTA: 64701039 - 34623595 - SEIS MESES Y QUINCE DIAS - RP: 502)
(NRO_CONTRATO: 170 - 23/01/2026 - DOC_CONTRATISTA: 64525004 - 33203140 - SEIS MESES Y SIETE DIAS - RP: 1867)
(NRO_CONTRATO: 208 - 24/01/2026 - DOC_CONTRATISTA: 73351729 - 34623595,5 - SEIS (6) MESES Y QUINCE (15) DIAS - RP: 561)
(NRO_CONTRATO: 315 - 25/01/2026 - DOC_CONTRATISTA: 22884384 - 34623595,5 - 6 MESES Y 15 DIAS - RP: 550)
(NRO_CONTRATO: 640 - 30/01/2026 - DOC_CONTRATISTA: 1007649603 - 34623595,5 - SEIS MESES Y QUINCE DIAS - RP: 1260)</t>
  </si>
  <si>
    <t>(54, 9/01/2026)</t>
  </si>
  <si>
    <t>(1014, 29/01/2026)</t>
  </si>
  <si>
    <t>CONTRATO DE PRESTACION PROF 471</t>
  </si>
  <si>
    <t>(1677, 13/03/2026) | (2997, 10/04/2026) | (4430, 8/05/2026) | (5703, 1/06/2026) | (7333, 9/07/2026) | (8150, 3/08/2026)</t>
  </si>
  <si>
    <t>(NRO_CONTRATO: 471 - 28/01/2026 - DOC_CONTRATISTA: 8726815 - 24000000 - OCHO (08) MESES - RP: 1014)</t>
  </si>
  <si>
    <t>(3307, 19/05/2026)</t>
  </si>
  <si>
    <t>CONTRATO MINIMA CUANTIA 14</t>
  </si>
  <si>
    <t>(NRO_CONTRATO: 14 - 15/05/2026 - DOC_CONTRATISTA: 901001460 - 31851785 - 45 DIAS CALENDARIOS - RP: 3307)</t>
  </si>
  <si>
    <t xml:space="preserve">Mejoramiento y/o mantenimiento vial y obras en puntos críticos mediante el fortalecimiento del banco de maquinarias del departamento de  Sucre </t>
  </si>
  <si>
    <t>(55, 9/01/2026)</t>
  </si>
  <si>
    <t>(1886, 3/03/2026) | (4190, 3/07/2026) | (5139, 12/08/2026)</t>
  </si>
  <si>
    <t>ORDEN DE COMPRA 159296, CONTRATO MENOR CUANTIA 11, CONTRATO MENOR CUANTIA 21</t>
  </si>
  <si>
    <t>(1841, 17/03/2026) | (2376, 27/03/2026) | (2377, 27/03/2026) | (3894, 29/04/2026)</t>
  </si>
  <si>
    <t>(56, 9/01/2026)</t>
  </si>
  <si>
    <t xml:space="preserve">Fortalecimiento de las políticas de gobierno digital y de seguridad digital durante la vigencia 2026 en el departamento de   Sucre </t>
  </si>
  <si>
    <t>(57, 9/01/2026)</t>
  </si>
  <si>
    <t>(257, 21/01/2026) | (404, 23/01/2026) | (481, 26/01/2026) | (920, 28/01/2026)</t>
  </si>
  <si>
    <t>CONTRATO DE PRESTACION 84, CONTRATO DE APOYO A LA GESTION 106, CONTRATO DE APOYO A LA GESTION 98, CONTRATO DE APOYO A LA GESTION 320</t>
  </si>
  <si>
    <t>(1855, 17/03/2026) | (1866, 17/03/2026) | (2063, 20/03/2026) | (3300, 16/04/2026) | (3780, 28/04/2026) | (3882, 29/04/2026) | (4604, 12/05/2026) | (4930, 19/05/2026) | (6148, 10/06/2026) | (6255, 16/06/2026) | (6387, 18/06/2026) | (7413, 14/07/2026) | (7703, 24/07/2026)</t>
  </si>
  <si>
    <t>CONTRATO DE PRESTACION, CONTRATO DE APOYO A LA GESTION</t>
  </si>
  <si>
    <t>(NRO_CONTRATO: 106 - 22/01/2026 - DOC_CONTRATISTA: 92032432 - 18744990 - 05 MESES - RP: 404)
(NRO_CONTRATO: 98 - 22/01/2026 - DOC_CONTRATISTA: 5594437 - 18744990 - CINCO MESES - RP: 481)
(NRO_CONTRATO: 320 - 27/01/2026 - DOC_CONTRATISTA: 1100398188 - 16294680 - CINCO MESES - RP: 920)
(NRO_CONTRATO: 84 - 20/01/2026 - DOC_CONTRATISTA: 1039447888 - 13216215 - CINCO (05) MESES - RP: 257)</t>
  </si>
  <si>
    <t xml:space="preserve">Adquisición DE VEHICULOS PARA MEJORAR LA RESPUESTA DE LAS FUERZAS MILITARES Y POLICIALES EN EL DEPARTAEMENTO DE   Sucre </t>
  </si>
  <si>
    <t>(60, 9/01/2026)</t>
  </si>
  <si>
    <t xml:space="preserve">Fortalecimiento DE LAS CAPACIDADES DE INTELIGENCIA, TECNOLOGICAS Y DE COMUNICACIONES DE LOS GRUPOS OPERATIVOS DEL COMITÉ DE ORDEN PUBLICO EN EL DEPARTAMENTO DE   Sucre </t>
  </si>
  <si>
    <t>(61, 9/01/2026)</t>
  </si>
  <si>
    <t>(2482, 15/04/2026)</t>
  </si>
  <si>
    <t>(8332, 12/08/2026) | (8335, 12/08/2026) | (8345, 12/08/2026)</t>
  </si>
  <si>
    <t>(NRO_CONTRATO: 1 - 10/04/2026 - DOC_CONTRATISTA: 902052634 - 3599987763 - CINCO MESES - RP: 2482)</t>
  </si>
  <si>
    <t xml:space="preserve">Implementación  del programa de alimentación escolar -PAE-  en los establecimientos educativos oficiales en ruralidad dispersa del departamento de  Sucre </t>
  </si>
  <si>
    <t>(65, 9/01/2026)
(452, 13/04/2026)
(460, 16/04/2026)</t>
  </si>
  <si>
    <t>(3748, 11/06/2026)</t>
  </si>
  <si>
    <t>CONTRATO LICITACION PUBLICA 13</t>
  </si>
  <si>
    <t>(66, 9/01/2026)
(764, 6/07/2026)</t>
  </si>
  <si>
    <t>(116, 16/01/2026) | (121, 16/01/2026) | (1373, 30/01/2026) | (4218, 7/07/2026)</t>
  </si>
  <si>
    <t>CONTRATO INTERADMINISTRATIVO 2, CONTRATO LICITACION PUBLICA 13, CONTRATO AFRO 1, ADICION CONTRATO INTER 3</t>
  </si>
  <si>
    <t>(2650, 7/04/2026) | (2687, 8/04/2026) | (3085, 13/04/2026) | (3532, 22/04/2026) | (4336, 6/05/2026) | (4442, 8/05/2026) | (6203, 11/06/2026) | (6660, 24/06/2026) | (6667, 24/06/2026) | (7023, 2/07/2026) | (7237, 7/07/2026) | (7239, 7/07/2026) | (7241, 7/07/2026) | (7243, 7/07/2026) | (7244, 7/07/2026) | (7245, 7/07/2026) | (7737, 27/07/2026) | (8642, 19/08/2026) | (8653, 20/08/2026)</t>
  </si>
  <si>
    <t>CONTRATO LICITACION PUBLICA, CONTRATO AFRO, CONTRATO INTERADMINISTRATIVO</t>
  </si>
  <si>
    <t>(NRO_CONTRATO: 1 - 30/01/2026 - DOC_CONTRATISTA: 900274007 - 1817035913,6 - 180 DIAS HABILES CALENDARIO ESCOLAR - RP: 1373)
(NRO_CONTRATO: 2 - 31/12/2025 - DOC_CONTRATISTA: 902021136 - 6829313665,44 - NOVENTA Y SEIS (96) 
días hábiles calendario - RP: 116)
(NRO_CONTRATO: 13 - 16/01/2026 - DOC_CONTRATISTA: 902024779 - 19608514133 - 143 días hábiles del Calendario escolar - RP: 121)</t>
  </si>
  <si>
    <t xml:space="preserve">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t>
  </si>
  <si>
    <t>(73, 13/01/2026)</t>
  </si>
  <si>
    <t xml:space="preserve">Desarrollo de acciones de gestión en salud pública para el fortalecimiento institucional, sectorial y comunitario vigencia 2026 en el departamento de   Sucre </t>
  </si>
  <si>
    <t>(89, 13/01/2026)</t>
  </si>
  <si>
    <t>(3849, 17/06/2026)</t>
  </si>
  <si>
    <t>CONTRATO MINIMA CUANTIA SALUD 5</t>
  </si>
  <si>
    <t xml:space="preserve">Fortalecimiento a la salud y nutrición a personas viviendo con vih/sida para el mejoramiento de sus condiciones de vida en los municipios de Sincelejo, Corozal, San Marcos, Toluviejo, Sampués y Sincé durante el año 2026 en el departamento de  Sucre </t>
  </si>
  <si>
    <t>(93, 14/01/2026)</t>
  </si>
  <si>
    <t>(1888, 4/03/2026)</t>
  </si>
  <si>
    <t>CONTRATO MENOR CUANTIA 2</t>
  </si>
  <si>
    <t>(2479, 27/03/2026) | (3482, 20/04/2026) | (7024, 2/07/2026)</t>
  </si>
  <si>
    <t>(NRO_CONTRATO: 2 - 2/03/2026 - DOC_CONTRATISTA: 900112619 - 148236000 - TRES MESES - RP: 1888)</t>
  </si>
  <si>
    <t xml:space="preserve">Implementación de estrategias, dotación, servicios y formación en comunicación para la promoción institucional y la difusión de la gestión y trámites de la Gobernación de  Sucre </t>
  </si>
  <si>
    <t>(94, 14/01/2026)
(696, 22/06/2026)</t>
  </si>
  <si>
    <t>(5112, 11/08/2026)</t>
  </si>
  <si>
    <t xml:space="preserve">Fortalecimiento la gobernanza del centro de innovación y productividad- CIP de la Gobernación de  Sucre </t>
  </si>
  <si>
    <t>(95, 14/01/2026)</t>
  </si>
  <si>
    <t>(798, 27/01/2026) | (838, 28/01/2026) | (1067, 29/01/2026) | (1068, 29/01/2026) | (1074, 29/01/2026) | (1075, 29/01/2026) | (1184, 30/01/2026) | (1355, 30/01/2026)</t>
  </si>
  <si>
    <t>CONTRATO DE PRESTACION PROF 377, CONTRATO DE PRESTACION PROF 417, CONTRATO DE PRESTACION PROF 450, CONTRATO DE PRESTACION PROF 457, CONTRATO DE PRESTACION PROF 459, CONTRATO DE PRESTACION PROF 396, CONTRATO DE PRESTACION PROF 435, CONTRATO DE PRESTACION PROF 376</t>
  </si>
  <si>
    <t>(NRO_CONTRATO: 377 - 26/01/2026 - DOC_CONTRATISTA: 1140882403 - 49700000 - 7 MESES - RP: 798)
(NRO_CONTRATO: 417 - 27/01/2026 - DOC_CONTRATISTA: 1102866952 - 35350000 - SIETE MESES - RP: 838)
(NRO_CONTRATO: 457 - 27/01/2026 - DOC_CONTRATISTA: 1102873640 - 35350000 - SIETE (7) MESES - RP: 1068)
(NRO_CONTRATO: 450 - 28/01/2026 - DOC_CONTRATISTA: 1102849480 - 30800000 - 7 meses - RP: 1067)
(NRO_CONTRATO: 459 - 28/01/2026 - DOC_CONTRATISTA: 1102824678 - 35350000 - SIETE (7) MESES - RP: 1074)
(NRO_CONTRATO: 396 - 29/01/2026 - DOC_CONTRATISTA: 64698202 - 46550000 - SIETE MESES - RP: 1075)
(NRO_CONTRATO: 376 - 29/01/2026 - DOC_CONTRATISTA: 1046401059 - 31550000 - SIETE MESES - RP: 1355)
(NRO_CONTRATO: 435 - 30/01/2026 - DOC_CONTRATISTA: 1103099417 - 35350000 - SIETE MESES - RP: 1184)</t>
  </si>
  <si>
    <t xml:space="preserve">Apoyo PARA LA REALIZACIÓN DE ACTIVIDADES RECREATIVAS, DE EMPRENDIMIENTO, JUEGO, CIENCIA Y TECNOLOGIA A NIÑOS Y NIÑAS DEL DEPARTAMENTO DE   Sucre </t>
  </si>
  <si>
    <t>(97, 14/01/2026)</t>
  </si>
  <si>
    <t>(2001, 9/03/2026)</t>
  </si>
  <si>
    <t>CONTRATO MINIMA CUANTIA 6</t>
  </si>
  <si>
    <t>(5406, 27/05/2026)</t>
  </si>
  <si>
    <t>CONTRATO MINIMA CUANTIA</t>
  </si>
  <si>
    <t>(NRO_CONTRATO: 6 - 4/03/2026 - DOC_CONTRATISTA: 901227392 - 61999116 - UN MES - RP: 2001)</t>
  </si>
  <si>
    <t xml:space="preserve">Apoyo AL FORTALECIMIENTO DEL BANCO DE ALIMENTOS DEL DEPARTAMENTO DE  Sucre </t>
  </si>
  <si>
    <t>(98, 14/01/2026)</t>
  </si>
  <si>
    <t>(2483, 15/04/2026) | (3727, 9/06/2026) | (4445, 24/07/2026)</t>
  </si>
  <si>
    <t>CONTR. ARRENDAMIENTO ADICIONAL 5, ADICION SEL. ABRE. MENOR CUANT 18, CONTRATO DE ARRENDAMIENTO 5</t>
  </si>
  <si>
    <t>(7347, 9/07/2026) | (7437, 15/07/2026) | (7540, 21/07/2026)</t>
  </si>
  <si>
    <t>CONTR. ARRENDAMIENTO ADICIONAL</t>
  </si>
  <si>
    <t>(NRO_CONTRATO: 18 - 5/06/2026 - DOC_CONTRATISTA: 901227392 - 57720912 - TRES MESES - RP: 3727)
(NRO_CONTRATO: 5 - 15/04/2026 - DOC_CONTRATISTA: 901043107 - 54000000 - TRES MESES - RP: 2483)</t>
  </si>
  <si>
    <t xml:space="preserve">Fortalecimiento de la Gobernanza y Gobernabilidad para el desarrollo de acciones del plan terrritorial de salud vigencia 2026 en el departamento de   Sucre </t>
  </si>
  <si>
    <t>(102, 14/01/2026)
(104, 14/01/2026)
(112, 14/01/2026)
(123, 14/01/2026)</t>
  </si>
  <si>
    <t>(1764, 25/02/2026) | (2177, 20/03/2026) | (2250, 25/03/2026) | (2739, 28/04/2026)</t>
  </si>
  <si>
    <t>CONTRATO MINIMA CUANTIA SALUD 1, CONTRATO MINIMA CUANTIA SALUD 3, ADICION MINIMA CUANTIA SALUD 1, SEL. ABREV MENOR CUANTIA SALUD 1</t>
  </si>
  <si>
    <t>(3579, 22/04/2026) | (4343, 6/05/2026) | (5128, 21/05/2026) | (6225, 12/06/2026) | (6262, 16/06/2026) | (7971, 31/07/2026)</t>
  </si>
  <si>
    <t>CONTRATO MINIMA CUANTIA SALUD, ADICION MINIMA CUANTIA SALUD</t>
  </si>
  <si>
    <t>(NRO_CONTRATO: 1 - 24/03/2026 - DOC_CONTRATISTA: 900854267 - 33600000 - 15 DÍAS - RP: 2250)
(NRO_CONTRATO: 1 - 25/02/2026 - DOC_CONTRATISTA: 900854267 - 100800000 - un (01) mes y quince (15) días - RP: 1764)
(NRO_CONTRATO: 3 - 18/03/2026 - DOC_CONTRATISTA: 830006177 - 57000000 - 9 MESES Y 12 DIAS - RP: 2177)
(NRO_CONTRATO: 1 - 24/04/2026 - DOC_CONTRATISTA: 900854267 - 470400000 - siete (7) meses - RP: 2739)</t>
  </si>
  <si>
    <t>(103, 14/01/2026)
(105, 14/01/2026)
(119, 14/01/2026)</t>
  </si>
  <si>
    <t>(4050, 30/06/2026) | (5128, 11/08/2026)</t>
  </si>
  <si>
    <t>CONTRATO SUBASTA INV. SALUD 1, CONTRATO SUBASTA INV. SALUD 2</t>
  </si>
  <si>
    <t>(8307, 11/08/2026)</t>
  </si>
  <si>
    <t>(NRO_CONTRATO: 1 - 26/06/2026 - DOC_CONTRATISTA: 901242728 - 930286149 - 4 MESES - RP: 4050)</t>
  </si>
  <si>
    <t>(115, 14/01/2026)
(116, 14/01/2026)
(118, 14/01/2026)</t>
  </si>
  <si>
    <t>(120, 14/01/2026)</t>
  </si>
  <si>
    <t>(122, 14/01/2026)</t>
  </si>
  <si>
    <t xml:space="preserve">Fortalecimiento de la Comisión Regional de Competitividad e Innovación para la vigencia 2026 del Departamento de  Sucre </t>
  </si>
  <si>
    <t>(131, 15/01/2026)</t>
  </si>
  <si>
    <t>(1367, 30/01/2026)</t>
  </si>
  <si>
    <t>(3218, 15/04/2026)</t>
  </si>
  <si>
    <t>(NRO_CONTRATO: 2 - 30/01/2026 - DOC_CONTRATISTA: 892280013 - 250000000 - NUEVE MESES - RP: 1367)</t>
  </si>
  <si>
    <t xml:space="preserve">Actualización DE LOS COSTOS DE PRESTACIÓN DE SERVICIOS PERSONALES VIGENCIA 2026 A FUNCIONARIOS DOCENTES, DIRECTIVOS DOCENTES Y ADMINISTRATIVOS DEL SECTOR EDUCATIVO OFICIAL EN EL DEPARTAMENTO DE  Sucre </t>
  </si>
  <si>
    <t>(140, 19/01/2026)
(189, 27/01/2026)
(197, 28/01/2026)
(232, 2/02/2026)
(233, 2/02/2026)
(234, 2/02/2026)
(235, 2/02/2026)
(236, 2/02/2026)
(237, 2/02/2026)
(238, 2/02/2026)
(239, 2/02/2026)
(240, 2/02/2026)
(241, 2/02/2026)
(242, 2/02/2026)
(260, 5/02/2026)
(322, 26/02/2026)
(385, 20/03/2026)
(434, 27/03/2026)
(507, 29/04/2026)
(530, 5/05/2026)
(585, 19/05/2026)
(618, 28/05/2026)
(628, 29/05/2026)
(630, 29/05/2026)
(632, 29/05/2026)
(634, 29/05/2026)
(635, 29/05/2026)
(637, 29/05/2026)
(638, 29/05/2026)
(639, 29/05/2026)
(681, 17/06/2026)
(682, 17/06/2026)
(683, 17/06/2026)
(684, 17/06/2026)
(704, 23/06/2026)
(719, 24/06/2026)
(720, 24/06/2026)
(738, 30/06/2026)
(825, 29/07/2026)
(904, 21/08/2026)
(905, 21/08/2026)</t>
  </si>
  <si>
    <t>(154, 19/01/2026) | (658, 27/01/2026) | (664, 27/01/2026) | (665, 27/01/2026) | (667, 27/01/2026) | (821, 28/01/2026) | (1444, 5/02/2026) | (1445, 5/02/2026) | (1446, 5/02/2026) | (1447, 5/02/2026) | (1448, 5/02/2026) | (1449, 5/02/2026) | (1450, 5/02/2026) | (1451, 5/02/2026) | (1452, 5/02/2026) | (1453, 5/02/2026) | (1785, 26/02/2026) | (1791, 26/02/2026) | (2153, 20/03/2026) | (2329, 27/03/2026) | (2777, 29/04/2026) | (3050, 5/05/2026) | (3303, 19/05/2026) | (3490, 28/05/2026) | (3613, 2/06/2026) | (3614, 2/06/2026) | (3671, 4/06/2026) | (3672, 4/06/2026) | (3673, 4/06/2026) | (3674, 4/06/2026) | (3675, 4/06/2026) | (3905, 22/06/2026) | (3939, 23/06/2026) | (4023, 26/06/2026) | (4024, 26/06/2026) | (4027, 26/06/2026) | (4047, 30/06/2026) | (4172, 1/07/2026) | (4173, 1/07/2026) | (4484, 27/07/2026) | (4516, 29/07/2026)</t>
  </si>
  <si>
    <t>(81, 19/01/2026) | (158, 27/01/2026) | (159, 27/01/2026) | (160, 27/01/2026) | (161, 27/01/2026) | (171, 29/01/2026) | (378, 6/02/2026) | (380, 6/02/2026) | (385, 6/02/2026) | (386, 6/02/2026) | (387, 9/02/2026) | (388, 9/02/2026) | (389, 9/02/2026) | (390, 9/02/2026) | (391, 9/02/2026) | (392, 9/02/2026) | (844, 27/02/2026) | (858, 28/02/2026) | (2154, 25/03/2026) | (3141, 27/03/2026) | (3887, 29/04/2026) | (4272, 5/05/2026) | (4984, 20/05/2026) | (5532, 28/05/2026) | (5872, 3/06/2026) | (5873, 3/06/2026) | (5989, 4/06/2026) | (5990, 4/06/2026) | (5992, 4/06/2026) | (5994, 4/06/2026) | (5996, 4/06/2026) | (6530, 22/06/2026) | (6659, 24/06/2026) | (6829, 30/06/2026) | (6831, 30/06/2026) | (6833, 30/06/2026) | (7017, 2/07/2026) | (7019, 2/07/2026) | (7631, 30/06/2026) | (7794, 28/07/2026) | (7856, 29/07/2026)</t>
  </si>
  <si>
    <t>(150, 20/01/2026)
(197, 28/01/2026)
(322, 26/02/2026)
(337, 2/03/2026)
(385, 20/03/2026)
(507, 29/04/2026)
(585, 19/05/2026)
(618, 28/05/2026)
(704, 23/06/2026)
(825, 29/07/2026)
(863, 4/08/2026)</t>
  </si>
  <si>
    <t>(226, 20/01/2026) | (821, 28/01/2026) | (1785, 26/02/2026) | (1858, 2/03/2026) | (2153, 20/03/2026) | (2777, 29/04/2026) | (3303, 19/05/2026) | (3490, 28/05/2026) | (3939, 23/06/2026) | (4516, 29/07/2026) | (4914, 4/08/2026)</t>
  </si>
  <si>
    <t>(91, 21/01/2026) | (171, 29/01/2026) | (844, 27/02/2026) | (1032, 3/03/2026) | (2154, 25/03/2026) | (3887, 29/04/2026) | (4984, 20/05/2026) | (5532, 28/05/2026) | (6659, 24/06/2026) | (7856, 29/07/2026) | (8241, 5/08/2026)</t>
  </si>
  <si>
    <t xml:space="preserve">Suministro de la primera, segunda y tercera dotación de vestuario y calzado de labor a los docentes y administrativos de los establecimientos educativos para la vigencia 2026 del departamento de  Sucre </t>
  </si>
  <si>
    <t>(178, 23/01/2026)</t>
  </si>
  <si>
    <t>(191, 27/01/2026)</t>
  </si>
  <si>
    <t>(1086, 29/01/2026) | (1270, 30/01/2026)</t>
  </si>
  <si>
    <t>CONTRATO DE PRESTACION PROF 544, CONTRATO DE PRESTACION PROF 663</t>
  </si>
  <si>
    <t>(996, 2/03/2026) | (1897, 18/03/2026) | (2634, 7/04/2026) | (3013, 10/04/2026) | (4145, 4/05/2026) | (4174, 4/05/2026) | (5803, 2/06/2026) | (5982, 4/06/2026) | (6935, 2/07/2026) | (7206, 7/07/2026) | (8147, 3/08/2026) | (8608, 18/08/2026)</t>
  </si>
  <si>
    <t>(NRO_CONTRATO: 544 - 29/01/2026 - DOC_CONTRATISTA: 1005659848 - 57528435 - 10 MESES Y 24 DIAS - RP: 1086)
(NRO_CONTRATO: 663 - 30/01/2026 - DOC_CONTRATISTA: 1047478148 - 55930423,5 - DIEZ MESES Y QUINCE DIAS - RP: 1270)</t>
  </si>
  <si>
    <t xml:space="preserve">Fortalecimiento DE LA GESTIÓN ADMINISTRATIVA DE LOS TRIBUTOS DEPARTAMENTALES DE LA SECRETARÍA DE HACIENDA PARA LA VIGENCIA 2026 DE LA GOBERNACIÓN DE  Sucre </t>
  </si>
  <si>
    <t>(195, 28/01/2026)</t>
  </si>
  <si>
    <t>(1386, 30/01/2026)</t>
  </si>
  <si>
    <t>CONTRATO DE PRESTACION 580</t>
  </si>
  <si>
    <t>(1884, 17/03/2026) | (4148, 4/05/2026) | (7607, 22/07/2026)</t>
  </si>
  <si>
    <t>(NRO_CONTRATO: 580 - 30/01/2026 - DOC_CONTRATISTA: 900318963 - 187000000 - TRES MESES - RP: 1386)</t>
  </si>
  <si>
    <t>(197, 28/01/2026)
(265, 9/02/2026)
(288, 16/02/2026)
(322, 26/02/2026)
(374, 13/03/2026)
(385, 20/03/2026)
(454, 13/04/2026)
(507, 29/04/2026)
(584, 19/05/2026)
(585, 19/05/2026)
(618, 28/05/2026)
(704, 23/06/2026)
(825, 29/07/2026)
(860, 4/08/2026)
(906, 21/08/2026)</t>
  </si>
  <si>
    <t>(821, 28/01/2026) | (1471, 9/02/2026) | (1600, 16/02/2026) | (1785, 26/02/2026) | (2087, 13/03/2026) | (2153, 20/03/2026) | (2462, 13/04/2026) | (2777, 29/04/2026) | (3302, 19/05/2026) | (3303, 19/05/2026) | (3490, 28/05/2026) | (3939, 23/06/2026) | (4516, 29/07/2026) | (4783, 4/08/2026) | (5293, 21/08/2026)</t>
  </si>
  <si>
    <t>(197, 28/01/2026)
(322, 26/02/2026)
(385, 20/03/2026)
(507, 29/04/2026)
(584, 19/05/2026)
(585, 19/05/2026)
(618, 28/05/2026)
(704, 23/06/2026)
(825, 29/07/2026)</t>
  </si>
  <si>
    <t>(821, 28/01/2026) | (1785, 26/02/2026) | (2153, 20/03/2026) | (2777, 29/04/2026) | (3302, 19/05/2026) | (3303, 19/05/2026) | (3490, 28/05/2026) | (3939, 23/06/2026) | (4516, 29/07/2026)</t>
  </si>
  <si>
    <t>(171, 29/01/2026) | (844, 27/02/2026) | (2154, 25/03/2026) | (3887, 29/04/2026) | (4984, 20/05/2026) | (4989, 20/05/2026) | (5532, 28/05/2026) | (6659, 24/06/2026) | (7856, 29/07/2026)</t>
  </si>
  <si>
    <t>(197, 28/01/2026)
(322, 26/02/2026)
(385, 20/03/2026)
(507, 29/04/2026)
(618, 28/05/2026)
(704, 23/06/2026)
(825, 29/07/2026)</t>
  </si>
  <si>
    <t>(821, 28/01/2026) | (1785, 26/02/2026) | (2153, 20/03/2026) | (2777, 29/04/2026) | (3490, 28/05/2026) | (3939, 23/06/2026) | (4516, 29/07/2026)</t>
  </si>
  <si>
    <t>(171, 29/01/2026) | (844, 27/02/2026) | (2154, 25/03/2026) | (3887, 29/04/2026) | (5532, 28/05/2026) | (6659, 24/06/2026) | (7856, 29/07/2026)</t>
  </si>
  <si>
    <t>(197, 28/01/2026)
(322, 26/02/2026)
(385, 20/03/2026)
(454, 13/04/2026)
(507, 29/04/2026)
(584, 19/05/2026)
(585, 19/05/2026)
(618, 28/05/2026)
(704, 23/06/2026)
(763, 3/07/2026)
(825, 29/07/2026)</t>
  </si>
  <si>
    <t>(821, 28/01/2026) | (1785, 26/02/2026) | (2153, 20/03/2026) | (2462, 13/04/2026) | (2777, 29/04/2026) | (3302, 19/05/2026) | (3303, 19/05/2026) | (3490, 28/05/2026) | (3939, 23/06/2026) | (4213, 6/07/2026) | (4516, 29/07/2026)</t>
  </si>
  <si>
    <t>(171, 29/01/2026) | (844, 27/02/2026) | (2154, 25/03/2026) | (3168, 14/04/2026) | (3887, 29/04/2026) | (4984, 20/05/2026) | (4989, 20/05/2026) | (5532, 28/05/2026) | (6659, 24/06/2026) | (7242, 7/07/2026) | (7856, 29/07/2026)</t>
  </si>
  <si>
    <t>(197, 28/01/2026)
(322, 26/02/2026)
(385, 20/03/2026)
(507, 29/04/2026)
(585, 19/05/2026)
(618, 28/05/2026)
(704, 23/06/2026)
(825, 29/07/2026)</t>
  </si>
  <si>
    <t>(821, 28/01/2026) | (1785, 26/02/2026) | (2153, 20/03/2026) | (2777, 29/04/2026) | (3303, 19/05/2026) | (3490, 28/05/2026) | (3939, 23/06/2026) | (4516, 29/07/2026)</t>
  </si>
  <si>
    <t>(171, 29/01/2026) | (844, 27/02/2026) | (2154, 25/03/2026) | (3887, 29/04/2026) | (4984, 20/05/2026) | (5532, 28/05/2026) | (6659, 24/06/2026) | (7856, 29/07/2026)</t>
  </si>
  <si>
    <t>(197, 28/01/2026)
(288, 16/02/2026)
(322, 26/02/2026)
(374, 13/03/2026)
(385, 20/03/2026)
(454, 13/04/2026)
(507, 29/04/2026)
(584, 19/05/2026)
(585, 19/05/2026)
(618, 28/05/2026)
(704, 23/06/2026)
(825, 29/07/2026)</t>
  </si>
  <si>
    <t>(821, 28/01/2026) | (1600, 16/02/2026) | (1785, 26/02/2026) | (2087, 13/03/2026) | (2153, 20/03/2026) | (2462, 13/04/2026) | (2777, 29/04/2026) | (3302, 19/05/2026) | (3303, 19/05/2026) | (3490, 28/05/2026) | (3939, 23/06/2026) | (4516, 29/07/2026)</t>
  </si>
  <si>
    <t>(171, 29/01/2026) | (555, 17/02/2026) | (844, 27/02/2026) | (1797, 17/03/2026) | (2154, 25/03/2026) | (3168, 14/04/2026) | (3887, 29/04/2026) | (4984, 20/05/2026) | (4989, 20/05/2026) | (5532, 28/05/2026) | (6659, 24/06/2026) | (7856, 29/07/2026)</t>
  </si>
  <si>
    <t>(197, 28/01/2026)
(265, 9/02/2026)
(322, 26/02/2026)
(374, 13/03/2026)
(385, 20/03/2026)
(454, 13/04/2026)
(507, 29/04/2026)
(584, 19/05/2026)
(585, 19/05/2026)
(618, 28/05/2026)
(704, 23/06/2026)
(825, 29/07/2026)</t>
  </si>
  <si>
    <t>(821, 28/01/2026) | (1471, 9/02/2026) | (1785, 26/02/2026) | (2087, 13/03/2026) | (2153, 20/03/2026) | (2462, 13/04/2026) | (2777, 29/04/2026) | (3302, 19/05/2026) | (3303, 19/05/2026) | (3490, 28/05/2026) | (3939, 23/06/2026) | (4516, 29/07/2026)</t>
  </si>
  <si>
    <t>(171, 29/01/2026) | (418, 10/02/2026) | (844, 27/02/2026) | (1797, 17/03/2026) | (2154, 25/03/2026) | (3168, 14/04/2026) | (3887, 29/04/2026) | (4984, 20/05/2026) | (4989, 20/05/2026) | (5532, 28/05/2026) | (6659, 24/06/2026) | (7856, 29/07/2026)</t>
  </si>
  <si>
    <t>(197, 28/01/2026)
(265, 9/02/2026)
(322, 26/02/2026)
(385, 20/03/2026)
(454, 13/04/2026)
(507, 29/04/2026)
(584, 19/05/2026)
(618, 28/05/2026)
(704, 23/06/2026)
(825, 29/07/2026)
(860, 4/08/2026)</t>
  </si>
  <si>
    <t>(821, 28/01/2026) | (1471, 9/02/2026) | (1785, 26/02/2026) | (2153, 20/03/2026) | (2462, 13/04/2026) | (2777, 29/04/2026) | (3302, 19/05/2026) | (3490, 28/05/2026) | (3939, 23/06/2026) | (4516, 29/07/2026) | (4783, 4/08/2026)</t>
  </si>
  <si>
    <t>(171, 29/01/2026) | (418, 10/02/2026) | (844, 27/02/2026) | (2154, 25/03/2026) | (3168, 14/04/2026) | (3887, 29/04/2026) | (4989, 20/05/2026) | (5532, 28/05/2026) | (6659, 24/06/2026) | (7856, 29/07/2026) | (8225, 5/08/2026)</t>
  </si>
  <si>
    <t>(197, 28/01/2026)
(322, 26/02/2026)
(374, 13/03/2026)
(385, 20/03/2026)
(454, 13/04/2026)
(507, 29/04/2026)
(584, 19/05/2026)
(618, 28/05/2026)
(704, 23/06/2026)
(825, 29/07/2026)
(860, 4/08/2026)</t>
  </si>
  <si>
    <t>(821, 28/01/2026) | (1785, 26/02/2026) | (2087, 13/03/2026) | (2153, 20/03/2026) | (2462, 13/04/2026) | (2777, 29/04/2026) | (3302, 19/05/2026) | (3490, 28/05/2026) | (3939, 23/06/2026) | (4516, 29/07/2026) | (4783, 4/08/2026)</t>
  </si>
  <si>
    <t>(171, 29/01/2026) | (844, 27/02/2026) | (1797, 17/03/2026) | (2154, 25/03/2026) | (3168, 14/04/2026) | (3887, 29/04/2026) | (4989, 20/05/2026) | (5532, 28/05/2026) | (6659, 24/06/2026) | (7856, 29/07/2026) | (8225, 5/08/2026)</t>
  </si>
  <si>
    <t>(197, 28/01/2026)
(322, 26/02/2026)
(385, 20/03/2026)
(507, 29/04/2026)
(584, 19/05/2026)
(618, 28/05/2026)
(704, 23/06/2026)
(825, 29/07/2026)</t>
  </si>
  <si>
    <t>(821, 28/01/2026) | (1785, 26/02/2026) | (2153, 20/03/2026) | (2777, 29/04/2026) | (3302, 19/05/2026) | (3490, 28/05/2026) | (3939, 23/06/2026) | (4516, 29/07/2026)</t>
  </si>
  <si>
    <t>(171, 29/01/2026) | (844, 27/02/2026) | (2154, 25/03/2026) | (3887, 29/04/2026) | (4989, 20/05/2026) | (5532, 28/05/2026) | (6659, 24/06/2026) | (7856, 29/07/2026)</t>
  </si>
  <si>
    <t>(197, 28/01/2026)
(265, 9/02/2026)
(288, 16/02/2026)
(322, 26/02/2026)
(374, 13/03/2026)
(385, 20/03/2026)
(454, 13/04/2026)
(507, 29/04/2026)
(584, 19/05/2026)
(618, 28/05/2026)
(704, 23/06/2026)
(825, 29/07/2026)
(906, 21/08/2026)</t>
  </si>
  <si>
    <t>(821, 28/01/2026) | (1471, 9/02/2026) | (1600, 16/02/2026) | (1785, 26/02/2026) | (2087, 13/03/2026) | (2153, 20/03/2026) | (2462, 13/04/2026) | (2777, 29/04/2026) | (3302, 19/05/2026) | (3490, 28/05/2026) | (3939, 23/06/2026) | (4516, 29/07/2026) | (5293, 21/08/2026)</t>
  </si>
  <si>
    <t>(199, 28/01/2026)
(324, 27/02/2026)
(326, 27/02/2026)
(389, 24/03/2026)
(393, 24/03/2026)
(434, 27/03/2026)
(508, 29/04/2026)
(514, 29/04/2026)
(619, 28/05/2026)
(623, 28/05/2026)
(672, 12/06/2026)
(707, 24/06/2026)
(718, 24/06/2026)
(738, 30/06/2026)
(837, 29/07/2026)
(838, 29/07/2026)</t>
  </si>
  <si>
    <t>(871, 28/01/2026) | (874, 28/01/2026) | (895, 28/01/2026) | (896, 28/01/2026) | (898, 28/01/2026) | (899, 28/01/2026) | (900, 28/01/2026) | (1794, 27/02/2026) | (1795, 27/02/2026) | (1796, 27/02/2026) | (1797, 27/02/2026) | (1798, 27/02/2026) | (1821, 27/02/2026) | (2184, 24/03/2026) | (2185, 24/03/2026) | (2186, 24/03/2026) | (2187, 24/03/2026) | (2188, 24/03/2026) | (2214, 24/03/2026) | (2215, 24/03/2026) | (2216, 24/03/2026) | (2217, 24/03/2026) | (2329, 27/03/2026) | (2778, 29/04/2026) | (2779, 29/04/2026) | (2780, 29/04/2026) | (2781, 29/04/2026) | (2782, 29/04/2026) | (2833, 29/04/2026) | (2834, 29/04/2026) | (2835, 29/04/2026) | (2836, 29/04/2026) | (3492, 28/05/2026) | (3493, 28/05/2026) | (3494, 28/05/2026) | (3520, 28/05/2026) | (3521, 28/05/2026) | (3522, 28/05/2026) | (3523, 28/05/2026) | (3524, 28/05/2026) | (3794, 12/06/2026) | (3795, 12/06/2026) | (3797, 12/06/2026) | (3798, 12/06/2026) | (3799, 12/06/2026) | (3946, 24/06/2026) | (3947, 24/06/2026) | (3950, 24/06/2026) | (3951, 24/06/2026) | (3953, 24/06/2026) | (3994, 24/06/2026) | (3995, 24/06/2026) | (3996, 24/06/2026) | (4047, 30/06/2026) | (4550, 29/07/2026) | (4551, 29/07/2026) | (4552, 29/07/2026) | (4553, 29/07/2026) | (4569, 29/07/2026) | (4570, 29/07/2026) | (4571, 29/07/2026) | (4572, 29/07/2026) | (4573, 29/07/2026)</t>
  </si>
  <si>
    <t>(201, 29/01/2026) | (202, 29/01/2026) | (214, 29/01/2026) | (215, 29/01/2026) | (216, 29/01/2026) | (217, 29/01/2026) | (218, 29/01/2026) | (954, 2/03/2026) | (955, 2/03/2026) | (956, 2/03/2026) | (958, 2/03/2026) | (959, 2/03/2026) | (1013, 3/03/2026) | (2164, 25/03/2026) | (2165, 25/03/2026) | (2167, 25/03/2026) | (2168, 25/03/2026) | (2170, 25/03/2026) | (2269, 25/03/2026) | (2270, 25/03/2026) | (2272, 25/03/2026) | (2274, 25/03/2026) | (3139, 27/03/2026) | (3140, 27/03/2026) | (3141, 27/03/2026) | (3951, 30/04/2026) | (3952, 30/04/2026) | (3954, 30/04/2026) | (3955, 30/04/2026) | (3972, 30/04/2026) | (3973, 30/04/2026) | (3974, 30/04/2026) | (3975, 30/04/2026) | (3976, 30/04/2026) | (5585, 29/05/2026) | (5587, 29/05/2026) | (5588, 29/05/2026) | (5663, 1/06/2026) | (5666, 1/06/2026) | (5668, 1/06/2026) | (5672, 1/06/2026) | (5673, 1/06/2026) | (6278, 16/06/2026) | (6279, 16/06/2026) | (6280, 16/06/2026) | (6281, 16/06/2026) | (6282, 16/06/2026) | (6695, 25/06/2026) | (6696, 25/06/2026) | (6697, 25/06/2026) | (6698, 25/06/2026) | (6699, 25/06/2026) | (6736, 25/06/2026) | (6737, 25/06/2026) | (6738, 25/06/2026) | (7630, 30/06/2026) | (7631, 30/06/2026) | (7632, 30/06/2026) | (7933, 31/07/2026) | (7934, 31/07/2026) | (7935, 31/07/2026) | (7936, 31/07/2026) | (7967, 31/07/2026) | (7968, 31/07/2026) | (7970, 31/07/2026) | (7972, 31/07/2026) | (7973, 31/07/2026)</t>
  </si>
  <si>
    <t>(877, 28/01/2026) | (878, 28/01/2026) | (879, 28/01/2026) | (881, 28/01/2026) | (884, 28/01/2026) | (901, 28/01/2026) | (902, 28/01/2026) | (904, 28/01/2026) | (905, 28/01/2026) | (906, 28/01/2026) | (907, 28/01/2026) | (908, 28/01/2026) | (909, 28/01/2026) | (911, 28/01/2026) | (912, 28/01/2026) | (913, 28/01/2026) | (1799, 27/02/2026) | (1800, 27/02/2026) | (1801, 27/02/2026) | (1802, 27/02/2026) | (1803, 27/02/2026) | (1804, 27/02/2026) | (1805, 27/02/2026) | (1806, 27/02/2026) | (1807, 27/02/2026) | (1808, 27/02/2026) | (1809, 27/02/2026) | (1823, 27/02/2026) | (2189, 24/03/2026) | (2190, 24/03/2026) | (2191, 24/03/2026) | (2192, 24/03/2026) | (2193, 24/03/2026) | (2194, 24/03/2026) | (2195, 24/03/2026) | (2196, 24/03/2026) | (2197, 24/03/2026) | (2198, 24/03/2026) | (2199, 24/03/2026) | (2200, 24/03/2026) | (2218, 24/03/2026) | (2219, 24/03/2026) | (2220, 24/03/2026) | (2221, 24/03/2026) | (2329, 27/03/2026) | (2783, 29/04/2026) | (2784, 29/04/2026) | (2785, 29/04/2026) | (2786, 29/04/2026) | (2787, 29/04/2026) | (2788, 29/04/2026) | (2789, 29/04/2026) | (2790, 29/04/2026) | (2791, 29/04/2026) | (2792, 29/04/2026) | (2793, 29/04/2026) | (2842, 29/04/2026) | (2843, 29/04/2026) | (2845, 29/04/2026) | (2846, 29/04/2026) | (2847, 29/04/2026) | (2848, 29/04/2026) | (2850, 29/04/2026) | (3495, 28/05/2026) | (3496, 28/05/2026) | (3497, 28/05/2026) | (3498, 28/05/2026) | (3499, 28/05/2026) | (3500, 28/05/2026) | (3501, 28/05/2026) | (3502, 28/05/2026) | (3525, 28/05/2026) | (3526, 28/05/2026) | (3527, 28/05/2026) | (3528, 28/05/2026) | (3529, 28/05/2026) | (3530, 28/05/2026) | (3531, 28/05/2026) | (3532, 28/05/2026) | (3533, 28/05/2026) | (3534, 28/05/2026) | (3535, 28/05/2026) | (3800, 12/06/2026) | (3801, 12/06/2026) | (3803, 12/06/2026) | (3804, 12/06/2026) | (3805, 12/06/2026) | (3806, 12/06/2026) | (3808, 12/06/2026) | (3809, 12/06/2026) | (3811, 12/06/2026) | (3812, 12/06/2026) | (3813, 12/06/2026) | (3815, 12/06/2026) | (3954, 24/06/2026) | (3955, 24/06/2026) | (3956, 24/06/2026) | (3958, 24/06/2026) | (3959, 24/06/2026) | (3960, 24/06/2026) | (3961, 24/06/2026) | (3962, 24/06/2026) | (3963, 24/06/2026) | (3964, 24/06/2026) | (3965, 24/06/2026) | (3966, 24/06/2026) | (3997, 24/06/2026) | (3998, 24/06/2026) | (3999, 24/06/2026) | (4000, 24/06/2026) | (4001, 24/06/2026) | (4047, 30/06/2026) | (4554, 29/07/2026) | (4555, 29/07/2026) | (4556, 29/07/2026) | (4557, 29/07/2026) | (4558, 29/07/2026) | (4559, 29/07/2026) | (4560, 29/07/2026) | (4561, 29/07/2026) | (4562, 29/07/2026) | (4574, 29/07/2026) | (4575, 29/07/2026) | (4576, 29/07/2026) | (4577, 29/07/2026) | (4578, 29/07/2026) | (4579, 29/07/2026) | (4580, 29/07/2026) | (4581, 29/07/2026) | (4583, 29/07/2026) | (4585, 29/07/2026) | (4586, 29/07/2026) | (4587, 29/07/2026) | (4588, 29/07/2026)</t>
  </si>
  <si>
    <t>(203, 29/01/2026) | (204, 29/01/2026) | (205, 29/01/2026) | (206, 29/01/2026) | (207, 29/01/2026) | (219, 29/01/2026) | (220, 29/01/2026) | (221, 29/01/2026) | (222, 29/01/2026) | (223, 29/01/2026) | (224, 29/01/2026) | (225, 29/01/2026) | (226, 29/01/2026) | (227, 29/01/2026) | (228, 29/01/2026) | (229, 29/01/2026) | (961, 2/03/2026) | (962, 2/03/2026) | (963, 2/03/2026) | (965, 2/03/2026) | (966, 2/03/2026) | (967, 2/03/2026) | (968, 2/03/2026) | (969, 2/03/2026) | (971, 2/03/2026) | (972, 2/03/2026) | (973, 2/03/2026) | (1014, 3/03/2026) | (2172, 25/03/2026) | (2174, 25/03/2026) | (2216, 25/03/2026) | (2217, 25/03/2026) | (2218, 25/03/2026) | (2220, 25/03/2026) | (2221, 25/03/2026) | (2238, 25/03/2026) | (2239, 25/03/2026) | (2241, 25/03/2026) | (2242, 25/03/2026) | (2244, 25/03/2026) | (2276, 25/03/2026) | (2280, 25/03/2026) | (2281, 25/03/2026) | (2282, 25/03/2026) | (3140, 27/03/2026) | (3141, 27/03/2026) | (3956, 30/04/2026) | (3957, 30/04/2026) | (3958, 30/04/2026) | (3959, 30/04/2026) | (3960, 30/04/2026) | (3961, 30/04/2026) | (3962, 30/04/2026) | (3977, 30/04/2026) | (3978, 30/04/2026) | (3979, 30/04/2026) | (3980, 30/04/2026) | (3981, 30/04/2026) | (3982, 30/04/2026) | (3983, 30/04/2026) | (3984, 30/04/2026) | (3985, 30/04/2026) | (3986, 30/04/2026) | (3987, 30/04/2026) | (5589, 29/05/2026) | (5590, 29/05/2026) | (5591, 29/05/2026) | (5592, 29/05/2026) | (5594, 29/05/2026) | (5595, 29/05/2026) | (5596, 29/05/2026) | (5598, 29/05/2026) | (5678, 1/06/2026) | (5679, 1/06/2026) | (5681, 1/06/2026) | (5682, 1/06/2026) | (5683, 1/06/2026) | (5684, 1/06/2026) | (5685, 1/06/2026) | (5686, 1/06/2026) | (5687, 1/06/2026) | (5688, 1/06/2026) | (5689, 1/06/2026) | (6283, 16/06/2026) | (6284, 16/06/2026) | (6285, 16/06/2026) | (6286, 16/06/2026) | (6287, 16/06/2026) | (6288, 16/06/2026) | (6289, 16/06/2026) | (6291, 16/06/2026) | (6292, 16/06/2026) | (6293, 16/06/2026) | (6294, 16/06/2026) | (6295, 16/06/2026) | (6700, 25/06/2026) | (6701, 25/06/2026) | (6702, 25/06/2026) | (6703, 25/06/2026) | (6704, 25/06/2026) | (6705, 25/06/2026) | (6706, 25/06/2026) | (6708, 25/06/2026) | (6709, 25/06/2026) | (6710, 25/06/2026) | (6711, 25/06/2026) | (6712, 25/06/2026) | (6739, 25/06/2026) | (6740, 25/06/2026) | (6741, 25/06/2026) | (6742, 25/06/2026) | (6743, 25/06/2026) | (7632, 30/06/2026) | (7937, 31/07/2026) | (7938, 31/07/2026) | (7939, 31/07/2026) | (7940, 31/07/2026) | (7941, 31/07/2026) | (7942, 31/07/2026) | (7943, 31/07/2026) | (7944, 31/07/2026) | (7945, 31/07/2026) | (7975, 31/07/2026) | (7977, 31/07/2026) | (7978, 31/07/2026) | (7979, 31/07/2026) | (7980, 31/07/2026) | (7981, 31/07/2026) | (7982, 31/07/2026) | (7983, 31/07/2026) | (7984, 31/07/2026) | (7985, 31/07/2026) | (7986, 31/07/2026) | (7987, 31/07/2026) | (7988, 31/07/2026)</t>
  </si>
  <si>
    <t>(199, 28/01/2026)
(266, 9/02/2026)
(289, 16/02/2026)
(324, 27/02/2026)
(325, 27/02/2026)
(326, 27/02/2026)
(327, 27/02/2026)
(375, 13/03/2026)
(389, 24/03/2026)
(390, 24/03/2026)
(393, 24/03/2026)
(395, 24/03/2026)
(455, 13/04/2026)
(508, 29/04/2026)
(509, 29/04/2026)
(512, 29/04/2026)
(514, 29/04/2026)
(591, 21/05/2026)
(619, 28/05/2026)
(622, 28/05/2026)
(623, 28/05/2026)
(644, 2/06/2026)
(672, 12/06/2026)
(686, 17/06/2026)
(707, 24/06/2026)
(708, 24/06/2026)
(717, 24/06/2026)
(718, 24/06/2026)
(837, 29/07/2026)
(838, 29/07/2026)
(839, 29/07/2026)
(861, 4/08/2026)
(862, 4/08/2026)
(907, 21/08/2026)</t>
  </si>
  <si>
    <t>(199, 28/01/2026)
(324, 27/02/2026)
(326, 27/02/2026)
(389, 24/03/2026)
(393, 24/03/2026)
(508, 29/04/2026)
(514, 29/04/2026)
(619, 28/05/2026)
(623, 28/05/2026)
(672, 12/06/2026)
(707, 24/06/2026)
(718, 24/06/2026)
(837, 29/07/2026)
(838, 29/07/2026)</t>
  </si>
  <si>
    <t>(887, 28/01/2026) | (915, 28/01/2026) | (1811, 27/02/2026) | (1825, 27/02/2026) | (2202, 24/03/2026) | (2223, 24/03/2026) | (2795, 29/04/2026) | (2854, 29/04/2026) | (3504, 28/05/2026) | (3537, 28/05/2026) | (3817, 12/06/2026) | (3968, 24/06/2026) | (4003, 24/06/2026) | (4564, 29/07/2026) | (4597, 29/07/2026)</t>
  </si>
  <si>
    <t>(209, 29/01/2026) | (231, 29/01/2026) | (976, 2/03/2026) | (1016, 3/03/2026) | (2248, 25/03/2026) | (2284, 25/03/2026) | (3964, 30/04/2026) | (3989, 30/04/2026) | (5601, 29/05/2026) | (5691, 1/06/2026) | (6297, 16/06/2026) | (6714, 25/06/2026) | (6745, 25/06/2026) | (7947, 31/07/2026) | (7990, 31/07/2026)</t>
  </si>
  <si>
    <t xml:space="preserve">Prestación de servicios profesionales para brindar apoyo en la identificación, caracterización y análisis jurídico - cartográfico de los conflictos limítrofes en el departamento de   Sucre </t>
  </si>
  <si>
    <t>(221, 29/01/2026)</t>
  </si>
  <si>
    <t>(1210, 30/01/2026) | (1230, 30/01/2026) | (1374, 30/01/2026)</t>
  </si>
  <si>
    <t>CONTRATO DE PRESTACION PROF 713, CONTRATO DE PRESTACION PROF 721, CONTRATO DE PRESTACION PROF 725</t>
  </si>
  <si>
    <t>(NRO_CONTRATO: 713 - 30/01/2026 - DOC_CONTRATISTA: 92641470 - 16400000 - 4 MESES - RP: 1210)
(NRO_CONTRATO: 725 - 30/01/2026 - DOC_CONTRATISTA: 6581844 - 11400000 - TRES MESES - RP: 1374)</t>
  </si>
  <si>
    <t xml:space="preserve">Apoyo a la promoción y posicionamiento en la Vitrina ANATO 2026 del sector Turístico del departamento de  Sucre </t>
  </si>
  <si>
    <t>(223, 29/01/2026)
(295, 19/02/2026)</t>
  </si>
  <si>
    <t>(1675, 20/02/2026)</t>
  </si>
  <si>
    <t>(659, 20/02/2026)</t>
  </si>
  <si>
    <t xml:space="preserve">Fortalecimiento del proceso de Asistencia Técnica, Inspección, Vigilancia y Control (AIVC) en los Establecimientos Educativos de los municipios no certificados del departamento de   Sucre </t>
  </si>
  <si>
    <t>(229, 30/01/2026)</t>
  </si>
  <si>
    <t>(1372, 30/01/2026)</t>
  </si>
  <si>
    <t>CONTRATO DE PRESTACION 688</t>
  </si>
  <si>
    <t>(5017, 20/05/2026)</t>
  </si>
  <si>
    <t>(NRO_CONTRATO: 688 - 30/01/2026 - DOC_CONTRATISTA: 902019040 - 356000000 - SEIS MESES - RP: 1372)</t>
  </si>
  <si>
    <t>(243, 2/02/2026)</t>
  </si>
  <si>
    <t>(1542, 12/02/2026) | (3866, 19/06/2026)</t>
  </si>
  <si>
    <t>ADICION 2 LP 18, ADICION 3 LP 18</t>
  </si>
  <si>
    <t>(576, 18/02/2026) | (6733, 25/06/2026)</t>
  </si>
  <si>
    <t>ADICION 2 LP</t>
  </si>
  <si>
    <t>(NRO_CONTRATO: 18 - 6/02/2026 - DOC_CONTRATISTA: 901811441 - 6015697203,5 - TRES MESES - RP: 1542)</t>
  </si>
  <si>
    <t>(274, 11/02/2026)
(657, 5/06/2026)
(767, 3/07/2026)
(818, 24/07/2026)
(891, 19/08/2026)</t>
  </si>
  <si>
    <t>(1517, 11/02/2026) | (3704, 5/06/2026) | (4198, 3/07/2026) | (4454, 27/07/2026) | (5250, 19/08/2026)</t>
  </si>
  <si>
    <t>(471, 11/02/2026) | (6095, 9/06/2026) | (7179, 6/07/2026) | (7771, 27/07/2026) | (8647, 19/08/2026)</t>
  </si>
  <si>
    <t xml:space="preserve">Apoyo PARA LA REALIZACIÓN DE ACTIVIDADES CULTURALES Y ORGANIZATIVAS ENFOCADAS EN LA POBLACIÓN LGBTIQ+ DURANTE EL AÑO 2026 EN EL DEPARTAMENTO DE   Sucre </t>
  </si>
  <si>
    <t>(279, 13/02/2026)
(789, 16/07/2026)</t>
  </si>
  <si>
    <t xml:space="preserve">Fortalecimiento DE CAPACIDADES PSICOSOCIALES, PRODUCTIVAS Y PARTICIPATIVAS DE LAS FAMILAS VULNERABLES DEL DEPARTAMENTO DE  Sucre </t>
  </si>
  <si>
    <t>(307, 25/02/2026)</t>
  </si>
  <si>
    <t>(3340, 21/05/2026)</t>
  </si>
  <si>
    <t>CONTRATO MINIMA CUANTIA 15</t>
  </si>
  <si>
    <t>(7431, 15/07/2026)</t>
  </si>
  <si>
    <t>(NRO_CONTRATO: 15 - 20/05/2026 - DOC_CONTRATISTA: 901227392 - 82499999 - UN MES - RP: 3340)</t>
  </si>
  <si>
    <t xml:space="preserve">Apoyo para el fortalecimiento del sistema de participación juvenil para la vigencia 2026 en el Departamento de  Sucre </t>
  </si>
  <si>
    <t>(308, 25/02/2026)</t>
  </si>
  <si>
    <t>(4040, 30/06/2026)</t>
  </si>
  <si>
    <t>(309, 25/02/2026)</t>
  </si>
  <si>
    <t>(5290, 21/08/2026)</t>
  </si>
  <si>
    <t>CONTRATO CONCURSO DE MERITOS 7</t>
  </si>
  <si>
    <t xml:space="preserve">Apoyo LOGÍSTICO A LA REALIZACIÓN DE SESIONES DE LA MESA DE PARTICIPACIÓN EFECTIVA Y ORGANIZACIONES DEFENSORAS DE VICTIMAS DEL CONFLICTO ARMADO VIGENCIA 2026 EN EL DEPARTAMENTO DE   Sucre </t>
  </si>
  <si>
    <t>(415, 26/03/2026)</t>
  </si>
  <si>
    <t xml:space="preserve">Apoyo al programa “Alianzas productivas para la vida” Fase IV para mejorar las capacidades productivas y la seguridad alimentaria rural en el departamento de   Sucre </t>
  </si>
  <si>
    <t>(416, 26/03/2026)</t>
  </si>
  <si>
    <t>(4973, 6/08/2026) | (4974, 6/08/2026) | (5138, 12/08/2026)</t>
  </si>
  <si>
    <t>(8291, 10/08/2026) | (8292, 10/08/2026)</t>
  </si>
  <si>
    <t xml:space="preserve">Apoyo al fortalecimiento empresarial del sector apícola de los municipios de Corozal y Morroa del departamento de   Sucre </t>
  </si>
  <si>
    <t>(420, 27/03/2026)</t>
  </si>
  <si>
    <t>(5113, 11/08/2026)</t>
  </si>
  <si>
    <t xml:space="preserve">Fortalecimiento empresarial de los productores artesanos de caña flecha, hilos y hamaca del municipio de Sampués en el departamento de   Sucre </t>
  </si>
  <si>
    <t>(421, 27/03/2026)</t>
  </si>
  <si>
    <t xml:space="preserve">Fortalecimiento productivo y empresarial para emprendedores del sector de confecciones, costureria y modistería del municipio de San Antonio de Palmito del departamento de  Sucre </t>
  </si>
  <si>
    <t>(422, 27/03/2026)</t>
  </si>
  <si>
    <t xml:space="preserve">Apoyo a la promoción, fomento y fortalecimiento empresarial de los Subsectores Calzado, Marroquinería, Artesanías, Moda, Textil y Turismo 2026 en el departamento de  Sucre </t>
  </si>
  <si>
    <t>(423, 27/03/2026)</t>
  </si>
  <si>
    <t xml:space="preserve">Apoyo  A LA PROMOCIÓN Y FORTALECIMIENTO COMERCIAL DEL SECTOR SOCIAL Y SOLIDARIO, EN EL MARCO DE LA FERIAEXPOSICIÓN AGROPECUARIA 2026 EN EL DEPARTAMENTO DE   Sucre </t>
  </si>
  <si>
    <t>(447, 9/04/2026)</t>
  </si>
  <si>
    <t>(3186, 12/05/2026)</t>
  </si>
  <si>
    <t>CONTRAO MINIMA CUANTIA 12</t>
  </si>
  <si>
    <t>(8270, 6/08/2026)</t>
  </si>
  <si>
    <t>(NRO_CONTRATO: 12 - 8/05/2026 - DOC_CONTRATISTA: 64701348 - 70000000 - UN MES - RP: 3186)</t>
  </si>
  <si>
    <t xml:space="preserve">Fortalecimiento a la promoción de productores Agropecuarios en el marco de la Feria Artesanal Comercial; y XX Exposición equina grado B, a realizarse en el municipio de Sincelejo  Sucre </t>
  </si>
  <si>
    <t>(448, 9/04/2026)</t>
  </si>
  <si>
    <t xml:space="preserve">Fortalecimiento de organizaciones campesinas mediante la celebración del día nacional del campesino en los municipios de Galeras y San Benito Abad, departamento de  Sucre </t>
  </si>
  <si>
    <t>(465, 20/04/2026)</t>
  </si>
  <si>
    <t>(4191, 3/07/2026)</t>
  </si>
  <si>
    <t>15100</t>
  </si>
  <si>
    <t>2.3.2.01.01.003.04.01</t>
  </si>
  <si>
    <t>Motores, generadores y transformadores eléctricos y sus partes y piezas</t>
  </si>
  <si>
    <t xml:space="preserve">Adquisición , instalación y mantenimiento correctivo de equipos para la normalización de la medida en media tensión en la subestación eléctrica de la gobernación de   Sucre </t>
  </si>
  <si>
    <t xml:space="preserve">Servicio DE AYUDA HUMANITARIA A FAMILIAS VÍCTIMAS DEL CONFLICTO ARMADO VIGENCIA 2026 EN EL DEPARTAMENTO DE   Sucre </t>
  </si>
  <si>
    <t>(525, 4/05/2026)</t>
  </si>
  <si>
    <t xml:space="preserve">Apoyo LOGÍSTICO PARA ESPACIOS DE PARTICIPACIÓN Y FUNCIONAMIENTO DE LA FEDERACIÓN COMUNAL, VIGENCIA 2026 DEL DEPARTAMENTO DE   Sucre </t>
  </si>
  <si>
    <t>(526, 4/05/2026)</t>
  </si>
  <si>
    <t xml:space="preserve">Apoyo LOGÍSTICO PARA LA ORGANIZACIÓN Y FUNCIONAMIENTO DE LOS ESPACIOS DE PARTICIPACIÓN DEL CONSEJO DE PAZ Y LAS COMUNIDADES ETNICAS, VIGENCIA 2026 EN EL DEPARTAMENTO DE   Sucre </t>
  </si>
  <si>
    <t>(527, 4/05/2026)</t>
  </si>
  <si>
    <t>(4955, 5/08/2026)</t>
  </si>
  <si>
    <t>CONTRATO MINIMA CUANTIA 21</t>
  </si>
  <si>
    <t xml:space="preserve">Apoyo Al Fortalecimiento de los Trabajadores de Economía Popular, Lustrabotas, Talabarteros y Calzadistas con Asiento en el Parque Central del Municipio de sincelejo Departamento de  Sucre </t>
  </si>
  <si>
    <t>(539, 7/05/2026)</t>
  </si>
  <si>
    <t xml:space="preserve">Suministro DE LA PRIMERA, SEGUNDA Y TERCERA DOTACION DE VESTUARIO Y CALZADO DE LABOR A LOS DOCENTES Y ADMINISTRATIVOS DE LOS ESTABLECIMIENTOS EDUCATIVOS PARA LA VIGENCIA 2026 DEPARTAMENTO DE   Sucre </t>
  </si>
  <si>
    <t>(577, 15/05/2026)</t>
  </si>
  <si>
    <t>(602, 22/05/2026)</t>
  </si>
  <si>
    <t>(3902, 22/06/2026) | (3903, 22/06/2026)</t>
  </si>
  <si>
    <t>ADICION 1 LP 9, ADICIONAL CONCURSO DE MERITO 10</t>
  </si>
  <si>
    <t xml:space="preserve">Optimización del suministro eléctrico mediante energía fotovoltaica en micro acueductos rurales en los municipios de Sincé, Galeras, Guaranda,  y El Roble en el departamento de  Sucre </t>
  </si>
  <si>
    <t>(647, 3/06/2026)</t>
  </si>
  <si>
    <t xml:space="preserve">Elaboración de los instrumentos archivísticos que contribuyan a mejorar el funcionamiento de la gestión documental en la gobernación del departamento  Sucre </t>
  </si>
  <si>
    <t>(667, 12/06/2026)</t>
  </si>
  <si>
    <t xml:space="preserve">Prestación de servicios de asesoría especializada en el acompañamiento de procesos de liquidación de contratos de la vigencia 2025 del departamento de  Sucre </t>
  </si>
  <si>
    <t>(668, 12/06/2026)</t>
  </si>
  <si>
    <t>(4308, 14/07/2026)</t>
  </si>
  <si>
    <t>CONTRATO DE PRESTACION 730</t>
  </si>
  <si>
    <t>(NRO_CONTRATO: 730 - 10/07/2026 - DOC_CONTRATISTA: 901453500 - 249891917,52 - CUATRO (4) MESES - RP: 4308)</t>
  </si>
  <si>
    <t>(669, 12/06/2026)</t>
  </si>
  <si>
    <t>(3866, 19/06/2026)</t>
  </si>
  <si>
    <t>ADICION 3 LP 18</t>
  </si>
  <si>
    <t xml:space="preserve">Apoyo Logístico e Institucional para el Fortalecimiento de los Espacios de Participación de los Pequeños Productores Rurales delDepartamento de  Sucre </t>
  </si>
  <si>
    <t>(695, 22/06/2026)</t>
  </si>
  <si>
    <t>17190</t>
  </si>
  <si>
    <t>Construcciones Prefabricadas</t>
  </si>
  <si>
    <t>(697, 22/06/2026)</t>
  </si>
  <si>
    <t>(4490, 28/07/2026)</t>
  </si>
  <si>
    <t>CONTRATO ADICIONAL SUB. INVERS 10</t>
  </si>
  <si>
    <t xml:space="preserve">Apoyo FINANCIERO PARA EL FUNCIONAMIENTO DE LA NÓMINA GENERAL DE LA SECRETARÍA DE SALUD DEPARTAMENTAL DE   Sucre </t>
  </si>
  <si>
    <t xml:space="preserve">Implementación de Buenas Prácticas Porcicolas en unidades productivas de familias de escasos recursos de la zona rural del municipio de Sincelejo del departamento de  Sucre </t>
  </si>
  <si>
    <t>(715, 24/06/2026)</t>
  </si>
  <si>
    <t xml:space="preserve">Apoyo logístico para eventos de divulgación de obras de infraestructura del departamento de  Sucre </t>
  </si>
  <si>
    <t>(716, 24/06/2026)</t>
  </si>
  <si>
    <t>17317</t>
  </si>
  <si>
    <t>2.3.2.02.01.000</t>
  </si>
  <si>
    <t>Agricultura, Silvicultura Y Productos De La Pesca</t>
  </si>
  <si>
    <t xml:space="preserve">Fortalecimiento productivo de las asociaciones de pequeños productores acuícola en el departamento de   Sucre </t>
  </si>
  <si>
    <t>(726, 26/06/2026)</t>
  </si>
  <si>
    <t>17199</t>
  </si>
  <si>
    <t>Edificios Educativos</t>
  </si>
  <si>
    <t xml:space="preserve">Construcción de cerramiento perimetral de la institución educativa técnico agropecuaria de chinulito, corregimiento de chinulito, municipio de coloso, departamento de  Sucre </t>
  </si>
  <si>
    <t>(756, 2/07/2026)</t>
  </si>
  <si>
    <t>(763, 3/07/2026)</t>
  </si>
  <si>
    <t>(4213, 6/07/2026)</t>
  </si>
  <si>
    <t>(7242, 7/07/2026)</t>
  </si>
  <si>
    <t>(764, 6/07/2026)</t>
  </si>
  <si>
    <t xml:space="preserve">Fortalecimiento de la capacidad técnica y operativa para la gestión de estudios básicos requeridos en la formulación de proyectos de inversiónpública en el departamento de  Sucre </t>
  </si>
  <si>
    <t>(781, 14/07/2026)
(782, 14/07/2026)</t>
  </si>
  <si>
    <t>17204</t>
  </si>
  <si>
    <t>Otros Edificios No Residenciales</t>
  </si>
  <si>
    <t xml:space="preserve">Construcción  y dotación de una estación de bomberos en el municipio de  Santiago de Tolú,  departamento de  Sucre </t>
  </si>
  <si>
    <t>(871, 6/08/2026)</t>
  </si>
  <si>
    <t xml:space="preserve">Apoyo a la Realización de Campañas de Prevención y Cultura Vial a Motociclistas - Durante el Año 2025, en Dieciseis (16) Municipios del Departamento de   Sucre </t>
  </si>
  <si>
    <t xml:space="preserve">Suministro de material de ferretería para atender la emergencia por amenaza de origen natural y antrópico que afectan a las familias vulnerables  del departamento de    Sucre </t>
  </si>
  <si>
    <t xml:space="preserve">Implementación de una estrategia dirigida a fomentar la productividad agrícola en las instituciones educativas técnico agropecuarias en el Departamento de   Sucre </t>
  </si>
  <si>
    <t xml:space="preserve">Apoyo en la Participación Institucional en el Marco Del XXII Encuentro Cultural La Pollera Colorá, en el Municipio San Luis de Sincé, Departamento de  Sucre </t>
  </si>
  <si>
    <t xml:space="preserve">Implementación y Desarrollo del Programa de Prevención y Control de la Tuberculosis vigencia 2026, en el departamento de  Sucre </t>
  </si>
  <si>
    <t xml:space="preserve">Implementación y desarrollo del programa nacional de eliminación de Lepra o Enfermedad de Hansen vigencia 2026, en el Departamento de  Sucre </t>
  </si>
  <si>
    <t xml:space="preserve">Apoyo a la transferencia de recursos de subsidio a la oferta con el fin de financiar los gastos de operación de las Empresas Sociales del Estado y Administradores de Infraestructura Pública de los Municipios No Certificados Vigencia 2026, del departamento de  Sucre </t>
  </si>
  <si>
    <t>158</t>
  </si>
  <si>
    <t>1.3.2.2.06-R.F. SGP - SALUD-SUBSIDIO A LA OFERTA</t>
  </si>
  <si>
    <t xml:space="preserve">Apoyo para el fomento de las oportunidades de los jovenes mediante la realización de Ferias Universitarias, espacios de emprendimiento y otros escenarios de participación en el departamento de  Sucre </t>
  </si>
  <si>
    <t>(306, 25/02/2026)</t>
  </si>
  <si>
    <t xml:space="preserve">Apoyo a la Realización del Foro Educativo y los Diferentes Encuentros Pedagógicos e Interactivos Vigencia 2026, de la Secretaria de Educación Departamental de   Sucre </t>
  </si>
  <si>
    <t>(866, 6/08/2026)</t>
  </si>
  <si>
    <t xml:space="preserve">Apoyo al Programa de Fondos Educativos Fose para el Seguimiento, Control y Consolidación Financiera de Recursos de Gratuidad Educativa Vigencia 2026, para los Establecimientos Educativos del Departamento de  Sucre </t>
  </si>
  <si>
    <t>(129, 15/01/2026)</t>
  </si>
  <si>
    <t>(489, 26/01/2026) | (506, 26/01/2026) | (552, 26/01/2026) | (696, 27/01/2026) | (707, 27/01/2026) | (716, 27/01/2026) | (997, 29/01/2026) | (1083, 29/01/2026) | (1277, 30/01/2026) | (1283, 30/01/2026) | (1362, 30/01/2026)</t>
  </si>
  <si>
    <t>CONTRATO DE PRESTACION 181, CONTRATO DE PRESTACION PROF 221, CONTRATO DE PRESTACION PROF 288, CONTRATO DE PRESTACION PROF 244, CONTRATO DE PRESTACION PROF 356, CONTRATO DE PRESTACION PROF 340, CONTRATO DE PRESTACION PROF 500, CONTRATO DE PRESTACION PROF 479, CONTRATO DE PRESTACION PROF 493, CONTRATO DE PRESTACION PROF 673, CONTRATO DE PRESTACION 476</t>
  </si>
  <si>
    <t>(1516, 10/03/2026) | (1651, 12/03/2026) | (1719, 13/03/2026) | (1815, 17/03/2026) | (1823, 17/03/2026) | (1936, 18/03/2026) | (2017, 20/03/2026) | (2025, 20/03/2026) | (2026, 20/03/2026) | (2338, 26/03/2026) | (2635, 7/04/2026) | (2979, 10/04/2026) | (3033, 11/04/2026) | (3038, 11/04/2026) | (3165, 14/04/2026) | (3166, 14/04/2026) | (3210, 15/04/2026) | (3243, 15/04/2026) | (3248, 15/04/2026) | (3651, 23/04/2026) | (3886, 29/04/2026) | (4135, 4/05/2026) | (4136, 4/05/2026) | (4137, 4/05/2026) | (4146, 4/05/2026) | (4175, 4/05/2026) | (4192, 4/05/2026) | (4218, 5/05/2026) | (4595, 12/05/2026) | (5214, 22/05/2026) | (6268, 16/06/2026) | (6269, 16/06/2026) | (6271, 16/06/2026) | (6323, 16/06/2026) | (6347, 17/06/2026) | (6362, 17/06/2026) | (6365, 17/06/2026) | (6395, 18/06/2026) | (6452, 19/06/2026) | (6453, 19/06/2026) | (7064, 3/07/2026) | (7415, 14/07/2026) | (7506, 17/07/2026) | (7508, 17/07/2026) | (7509, 17/07/2026) | (7515, 17/07/2026) | (7516, 17/07/2026) | (7521, 17/07/2026) | (7530, 17/07/2026) | (7919, 30/07/2026) | (7924, 30/07/2026) | (8299, 11/08/2026) | (8302, 11/08/2026) | (8309, 11/08/2026) | (8317, 11/08/2026) | (8318, 11/08/2026) | (8320, 11/08/2026) | (8324, 11/08/2026) | (8328, 12/08/2026) | (8625, 18/08/2026) | (8649, 20/08/2026)</t>
  </si>
  <si>
    <t xml:space="preserve">Apoyo A LOS PROCESOS DE BIENESTAR LABORAL Y CAPACITACIÓN A DOCENTES, DIRECTIVOS DOCENTES Y ADMNISTRATIVOS PARA LA VIGENCIA 2026 DE LA SECRETARIA DE EDUCACIÓN DEL DEPARTAMENTO DE  Sucre </t>
  </si>
  <si>
    <t>(169, 23/01/2026)</t>
  </si>
  <si>
    <t xml:space="preserve">Apoyo A LA IMPLEMENTACION DEL PROGRAMA PRENSA ESCUELA PARA EL FORTALECIMIENTO DE COMPETENCIAS INTEGRALES EN LOS ESTUDIANTES DE LOS ESTABLECIMIENTOS EDUCATIVOS OFICIALES DE 8 DE LOS MUNICIPIOS NO CERTIFICADOS, PARA LA VIGENCIA 2026 EN EL DEPARTAMENTO DE   Sucre </t>
  </si>
  <si>
    <t>(269, 9/02/2026)</t>
  </si>
  <si>
    <t>(3435, 27/05/2026)</t>
  </si>
  <si>
    <t>CONTRATO MENOR CUANTIA 13</t>
  </si>
  <si>
    <t>(6327, 16/06/2026) | (8265, 6/08/2026)</t>
  </si>
  <si>
    <t>(NRO_CONTRATO: 13 - 26/05/2026 - DOC_CONTRATISTA: 800210203 - 330677152,2 - CUATRO (4) MESES - RP: 3435)</t>
  </si>
  <si>
    <t xml:space="preserve">Fortalecimiento de las competencias comunicativas y transversales a través de la educación no formal en establecimientos educativos de los municipios no certificados del departamento de  Sucre </t>
  </si>
  <si>
    <t>(193, 27/01/2026)</t>
  </si>
  <si>
    <t>(1244, 30/01/2026) | (1301, 30/01/2026) | (1302, 30/01/2026) | (1338, 30/01/2026) | (1348, 30/01/2026) | (5112, 11/08/2026)</t>
  </si>
  <si>
    <t>CONTRATO DE PRESTACION 591, CONTRATO DE PRESTACION PROF 665, CONTRATO DE APOYO A LA GESTION 705, CONTRATO DE APOYO A LA GESTION 627, CONTRATO DE PRESTACION PROF 677, CONTRATO MENOR CUANTIA 20</t>
  </si>
  <si>
    <t>(1745, 13/03/2026) | (1814, 17/03/2026) | (1990, 19/03/2026) | (2230, 25/03/2026) | (2673, 7/04/2026) | (3294, 16/04/2026) | (3741, 27/04/2026) | (3921, 29/04/2026) | (3990, 27/04/2026) | (4557, 11/05/2026) | (4716, 13/05/2026) | (5218, 22/05/2026) | (6021, 5/06/2026) | (6102, 9/06/2026) | (6217, 11/06/2026) | (7204, 7/07/2026) | (7276, 8/07/2026) | (7279, 8/07/2026) | (7321, 9/07/2026) | (7441, 15/07/2026) | (8043, 31/07/2026) | (8087, 3/08/2026) | (8203, 5/08/2026) | (8589, 14/08/2026)</t>
  </si>
  <si>
    <t>CONTRATO DE APOYO A LA GESTION, CONTRATO DE PRESTACION, CONTRATO DE PRESTACION PROF</t>
  </si>
  <si>
    <t>(NRO_CONTRATO: 627 - 30/01/2026 - DOC_CONTRATISTA: 1007183109 - 19553616 - SEIS MESES - RP: 1338)
(NRO_CONTRATO: 705 - 30/01/2026 - DOC_CONTRATISTA: 92532123 - 19553616 - SEIS MESES - RP: 1302)
(NRO_CONTRATO: 591 - 30/01/2026 - DOC_CONTRATISTA: 1102845517 - 22493988 - SEIS (06) MESES - RP: 1244)
(NRO_CONTRATO: 665 - 30/01/2026 - DOC_CONTRATISTA: 1102820589 - 27236082 - SEIS MESES - RP: 1301)
(NRO_CONTRATO: 677 - 30/01/2026 - DOC_CONTRATISTA: 1102812795 - 25760100 - SEIS MESES - RP: 1348)</t>
  </si>
  <si>
    <t xml:space="preserve">Implementación de la estrategia de conectividad escolar del ministerio de educación nacional vigencia 2026 en establecimientos y/o sedes educativas de los municipios no certificados del departamento de  Sucre </t>
  </si>
  <si>
    <t>(283, 13/02/2026)</t>
  </si>
  <si>
    <t>(3700, 5/06/2026)</t>
  </si>
  <si>
    <t>ORDEN DE COMPRA 165281</t>
  </si>
  <si>
    <t>(NRO_CONTRATO: 165281 - 1/06/2026 - DOC_CONTRATISTA: 819006966 - 836987521,02 - SEIS MESES - RP: 3700)</t>
  </si>
  <si>
    <t xml:space="preserve">Fortalecimiento DE LOS ESTABLECIMIENTOS EDUCATIVOS MEDIANTE EL PROGRAMA DE EDUCACIÓN INCLUSIVA CON CALIDAD Y EQUIDAD PARA LA ATENCIÓN A ESTUDIANTES CON DISCAPACIDAD, CAPACIDADES Y TALENTOS EXCEPCIONALES Y ATENCION A JOVENES DEL SISTEMA DE RESPONSABILIDAD PENAL PARA ADOLESCENTES (SRPA) VIGENCIA 2026 EN EL DEPARTAMENTO DE  Sucre </t>
  </si>
  <si>
    <t>(280, 13/02/2026)
(466, 20/04/2026)</t>
  </si>
  <si>
    <t>(3432, 27/05/2026)</t>
  </si>
  <si>
    <t>(5991, 4/06/2026)</t>
  </si>
  <si>
    <t>(NRO_CONTRATO: 1 - 26/05/2026 - DOC_CONTRATISTA: 901213096 - 2163747261 - HASTA 31 DE DICIEMBRE DEL 2026 - RP: 3432)</t>
  </si>
  <si>
    <t xml:space="preserve">Fortalecimiento en competencias gerenciales y de innovación en ciencias agropecuarias a directivos docentes y docentes de las Instituciones Educativas técnicas agropecuarias –IETAS para la  vigencia 2026, en el Departamento de   Sucre </t>
  </si>
  <si>
    <t>(800, 22/07/2026)</t>
  </si>
  <si>
    <t>(75, 13/01/2026)
(76, 13/01/2026)
(77, 13/01/2026)
(78, 13/01/2026)
(80, 13/01/2026)
(83, 13/01/2026)
(84, 13/01/2026)
(85, 13/01/2026)
(86, 13/01/2026)
(87, 13/01/2026)
(88, 13/01/2026)</t>
  </si>
  <si>
    <t>APOYO A LA GESTION SALUD, SERVICIOS PROFESIONALES SALUD, PRESTACION DE SERVICIOS CV SAL</t>
  </si>
  <si>
    <t>(48, 9/01/2026)
(81, 13/01/2026)
(82, 13/01/2026)
(91, 13/01/2026)
(106, 14/01/2026)
(107, 14/01/2026)
(108, 14/01/2026)
(109, 14/01/2026)
(110, 14/01/2026)
(111, 14/01/2026)
(113, 14/01/2026)
(117, 14/01/2026)
(121, 14/01/2026)
(123, 14/01/2026)</t>
  </si>
  <si>
    <t>(74, 13/01/2026)</t>
  </si>
  <si>
    <t>(4304, 10/07/2026)</t>
  </si>
  <si>
    <t>CONTRATO INTERADM SALUD 1</t>
  </si>
  <si>
    <t>(NRO_CONTRATO: 1 - 9/07/2026 - DOC_CONTRATISTA: 892280033 - 4532018463 - cinco (5) meses y 20 dias - RP: 4304)</t>
  </si>
  <si>
    <t>(232, 20/01/2026) | (240, 20/01/2026) | (294, 22/01/2026) | (328, 23/01/2026) | (332, 23/01/2026) | (372, 23/01/2026) | (379, 23/01/2026) | (384, 23/01/2026) | (388, 23/01/2026) | (389, 23/01/2026) | (1021, 29/01/2026) | (1253, 30/01/2026)</t>
  </si>
  <si>
    <t>CONTRATO DE PRESTACION PROF 60, CONTRATO DE PRESTACION PROF 67, CONTRATO DE PRESTACION PROF 87, CONTRATO DE PRESTACION PROF 69, CONTRATO DE PRESTACION PROF 68, CONTRATO DE PRESTACION PROF 100, CONTRATO DE PRESTACION 65, CONTRATO DE APOYO A LA GESTION 93, CONTRATO DE PRESTACION PROF 70, CONTRATO DE PRESTACION PROF 99, CONTRATO DE PRESTACION PROF 523, CONTRATO DE PRESTACION PROF 392</t>
  </si>
  <si>
    <t>(1356, 6/03/2026) | (1672, 12/03/2026) | (1682, 13/03/2026) | (1728, 13/03/2026) | (1741, 13/03/2026) | (1778, 16/03/2026) | (1782, 16/03/2026) | (1860, 17/03/2026) | (2009, 20/03/2026) | (2275, 25/03/2026) | (2442, 27/03/2026) | (2818, 9/04/2026) | (3083, 13/04/2026) | (3084, 13/04/2026) | (3087, 13/04/2026) | (3375, 16/04/2026) | (3383, 17/04/2026) | (3389, 17/04/2026) | (3504, 21/04/2026) | (3534, 22/04/2026) | (3563, 22/04/2026) | (3671, 23/04/2026) | (3706, 24/04/2026) | (4539, 11/05/2026) | (4575, 12/05/2026) | (4631, 12/05/2026) | (4729, 14/05/2026) | (5101, 21/05/2026) | (5233, 25/05/2026) | (5284, 25/05/2026) | (5286, 26/05/2026) | (5445, 28/05/2026) | (5448, 28/05/2026) | (5480, 28/05/2026) | (5739, 1/06/2026) | (5779, 2/06/2026) | (5939, 4/06/2026) | (5995, 4/06/2026) | (6381, 17/06/2026) | (6680, 25/06/2026) | (6886, 1/07/2026) | (6887, 1/07/2026) | (6903, 1/07/2026) | (7218, 7/07/2026) | (7313, 9/07/2026) | (7318, 9/07/2026) | (7319, 9/07/2026) | (7334, 9/07/2026) | (7353, 10/07/2026) | (8151, 3/08/2026) | (8152, 3/08/2026) | (8166, 4/08/2026) | (8221, 5/08/2026) | (8262, 6/08/2026) | (8342, 12/08/2026) | (8650, 20/08/2026) | (8659, 20/08/2026) | (8697, 20/08/2026) | (8702, 21/08/2026)</t>
  </si>
  <si>
    <t>(NRO_CONTRATO: 93 - 21/01/2026 - DOC_CONTRATISTA: 18777527 - 24000000 - OCHO MESES - RP: 384)
(NRO_CONTRATO: 60 - 19/01/2026 - DOC_CONTRATISTA: 45646571 - 30400000 - 8 MESES - RP: 232)
(NRO_CONTRATO: 67 - 16/01/2026 - DOC_CONTRATISTA: 84080778 - 30400000 - OCHO MESES - RP: 240)
(NRO_CONTRATO: 68 - 21/01/2026 - DOC_CONTRATISTA: 92548447 - 37600000 - OCHO MESES - RP: 332)
(NRO_CONTRATO: 69 - 21/01/2026 - DOC_CONTRATISTA: 92540698 - 30400000 - OCHO MESES - RP: 328)
(NRO_CONTRATO: 70 - 22/01/2026 - DOC_CONTRATISTA: 1102830980 - 30400000 - OCHO MESES - RP: 388)
(NRO_CONTRATO: 87 - 21/01/2026 - DOC_CONTRATISTA: 1103112754 - 30400000 - OCHO MESES - RP: 294)
(NRO_CONTRATO: 99 - 22/01/2026 - DOC_CONTRATISTA: 1103120336 - 30400000 - OCHO MESES - RP: 389)
(NRO_CONTRATO: 100 - 22/01/2026 - DOC_CONTRATISTA: 64586588 - 30400000 - OCHO (08) MESES - RP: 372)
(NRO_CONTRATO: 523 - 29/01/2026 - DOC_CONTRATISTA: 1103096712 - 42400000 - OCHO MESES - RP: 1021)</t>
  </si>
  <si>
    <t xml:space="preserve">Implementación DEL PROCESO DE CERTIFICACIÓN DE DISCAPACIDAD Y REGISTRO DE LOCALIZACIÓN Y CARACTERIZACIÓN DE PERSONAS CON DISCAPACIDAD, VIGENCIA 2026, EN EL DEPARTAMENTO DE   Sucre </t>
  </si>
  <si>
    <t>(729, 26/06/2026)</t>
  </si>
  <si>
    <t>202600000015653</t>
  </si>
  <si>
    <t xml:space="preserve">Fortalecimiento de las capacidades institucionales para la gestión del conocimiento y la comunicación pública territorial en el departamento de  Sucre </t>
  </si>
  <si>
    <t>49</t>
  </si>
  <si>
    <t>Turismo</t>
  </si>
  <si>
    <t xml:space="preserve">Apoyo TÉCNICO Y LOGÍSTICO PARA LA FORMULACIÓN DEL PLAN SECTORIAL DE TURISMO 2026- 2032 DEL DEPARTAMENTO DE  Sucre </t>
  </si>
  <si>
    <t>(882, 12/08/2026)</t>
  </si>
  <si>
    <t xml:space="preserve">Apoyo A LA PRESTACION DE SERVICIOS PROFESIONALES Y DE APOYO A LA GESTION VIGENCIA 2026 DE LA GOBERNACION DE  Sucre </t>
  </si>
  <si>
    <t>(46, 9/01/2026)
(155, 21/01/2026)
(488, 23/04/2026)</t>
  </si>
  <si>
    <t>(302, 23/01/2026) | (367, 23/01/2026) | (373, 23/01/2026) | (390, 23/01/2026) | (391, 23/01/2026) | (392, 25/01/2026) | (398, 23/01/2026) | (400, 23/01/2026) | (401, 23/01/2026) | (405, 23/01/2026) | (406, 23/01/2026) | (407, 23/01/2026) | (408, 23/01/2026) | (409, 23/01/2026) | (411, 23/01/2026) | (414, 23/01/2026) | (415, 23/01/2026) | (418, 24/01/2026) | (421, 24/01/2026) | (423, 24/01/2026) | (424, 24/01/2026) | (425, 24/01/2026) | (426, 24/01/2026) | (427, 24/01/2026) | (428, 24/01/2026) | (429, 24/01/2026) | (430, 24/01/2026) | (439, 26/01/2026) | (442, 26/01/2026) | (446, 26/01/2026) | (449, 26/01/2026) | (454, 26/01/2026) | (457, 26/01/2026) | (458, 26/01/2026) | (462, 26/01/2026) | (468, 26/01/2026) | (470, 26/01/2026) | (478, 26/01/2026) | (479, 26/01/2026) | (484, 26/01/2026) | (490, 26/01/2026) | (491, 26/01/2026) | (492, 26/01/2026) | (493, 26/01/2026) | (494, 26/01/2026) | (495, 26/01/2026) | (496, 26/01/2026) | (497, 26/01/2026) | (498, 26/01/2026) | (499, 26/01/2026) | (500, 26/01/2026) | (501, 26/01/2026) | (503, 26/01/2026) | (504, 26/01/2026) | (505, 26/01/2026) | (507, 26/01/2026) | (508, 26/01/2026) | (509, 26/01/2026) | (510, 26/01/2026) | (511, 26/01/2026) | (513, 26/01/2026) | (515, 26/01/2026) | (521, 26/01/2026) | (525, 26/01/2026) | (526, 26/01/2026) | (528, 26/01/2026) | (530, 26/01/2026) | (531, 26/01/2026) | (538, 26/01/2026) | (539, 26/01/2026) | (542, 26/01/2026) | (545, 26/01/2026) | (547, 26/01/2026) | (554, 26/01/2026) | (555, 26/01/2026) | (556, 26/01/2026) | (558, 26/01/2026) | (559, 26/01/2026) | (560, 26/01/2026) | (563, 26/01/2026) | (565, 26/01/2026) | (566, 26/01/2026) | (567, 26/01/2026) | (572, 26/01/2026) | (579, 26/01/2026) | (580, 26/01/2026) | (583, 26/01/2026) | (586, 26/01/2026) | (591, 26/01/2026) | (596, 26/01/2026) | (599, 26/01/2026) | (601, 26/01/2026) | (602, 26/01/2026) | (603, 26/01/2026) | (604, 26/01/2026) | (605, 26/01/2026) | (607, 26/01/2026) | (608, 26/01/2026) | (609, 26/01/2026) | (610, 26/01/2026) | (611, 26/01/2026) | (612, 26/01/2026) | (613, 26/01/2026) | (615, 26/01/2026) | (616, 26/01/2026) | (617, 26/01/2026) | (618, 26/01/2026) | (619, 26/01/2026) | (620, 26/01/2026) | (621, 26/01/2026) | (622, 26/01/2026) | (623, 26/01/2026) | (624, 26/01/2026) | (625, 26/01/2026) | (627, 26/01/2026) | (628, 26/01/2026) | (630, 26/01/2026) | (631, 26/01/2026) | (632, 26/01/2026) | (633, 26/01/2026) | (634, 26/01/2026) | (635, 26/01/2026) | (636, 26/01/2026) | (637, 26/01/2026) | (638, 26/01/2026) | (639, 26/01/2026) | (640, 26/01/2026) | (641, 26/01/2026) | (642, 26/01/2026) | (643, 26/01/2026) | (644, 26/01/2026) | (645, 26/01/2026) | (647, 26/01/2026) | (648, 26/01/2026) | (649, 26/01/2026) | (651, 26/01/2026) | (652, 26/01/2026) | (653, 26/01/2026) | (654, 26/01/2026) | (655, 26/01/2026) | (656, 26/01/2026) | (660, 27/01/2026) | (674, 27/01/2026) | (678, 27/01/2026) | (681, 27/01/2026) | (683, 27/01/2026) | (687, 27/01/2026) | (688, 27/01/2026) | (689, 27/01/2026) | (690, 27/01/2026) | (691, 27/01/2026) | (692, 27/01/2026) | (693, 27/01/2026) | (694, 27/01/2026) | (695, 27/01/2026) | (697, 27/01/2026) | (698, 27/01/2026) | (699, 27/01/2026) | (700, 27/01/2026) | (702, 27/01/2026) | (703, 27/01/2026) | (704, 27/01/2026) | (705, 27/01/2026) | (706, 27/01/2026) | (708, 27/01/2026) | (709, 27/01/2026) | (710, 27/01/2026) | (711, 27/01/2026) | (713, 27/01/2026) | (715, 27/01/2026) | (718, 27/01/2026) | (720, 27/01/2026) | (722, 27/01/2026) | (724, 27/01/2026) | (726, 27/01/2026) | (727, 27/01/2026) | (729, 27/01/2026) | (730, 27/01/2026) | (732, 27/01/2026) | (734, 27/01/2026) | (736, 27/01/2026) | (739, 27/01/2026) | (740, 27/01/2026) | (743, 27/01/2026) | (744, 27/01/2026) | (745, 27/01/2026) | (747, 27/01/2026) | (748, 27/01/2026) | (749, 27/01/2026) | (752, 27/01/2026) | (755, 27/01/2026) | (759, 27/01/2026) | (769, 27/01/2026) | (776, 27/01/2026) | (779, 27/01/2026) | (780, 27/01/2026) | (782, 27/01/2026) | (784, 27/01/2026) | (785, 27/01/2026) | (786, 27/01/2026) | (788, 27/01/2026) | (789, 27/01/2026) | (790, 27/01/2026) | (791, 27/01/2026) | (792, 27/01/2026) | (793, 27/01/2026) | (794, 27/01/2026) | (795, 27/01/2026) | (796, 27/01/2026) | (797, 27/01/2026) | (799, 27/01/2026) | (800, 27/01/2026) | (801, 27/01/2026) | (802, 27/01/2026) | (803, 27/01/2026) | (804, 27/01/2026) | (805, 27/01/2026) | (806, 27/01/2026) | (813, 28/01/2026) | (817, 28/01/2026) | (825, 28/01/2026) | (829, 28/01/2026) | (835, 28/01/2026) | (839, 28/01/2026) | (841, 28/01/2026) | (842, 28/01/2026) | (843, 28/01/2026) | (844, 28/01/2026) | (847, 28/01/2026) | (848, 28/01/2026) | (849, 28/01/2026) | (851, 28/01/2026) | (855, 28/01/2026) | (856, 28/01/2026) | (857, 28/01/2026) | (859, 28/01/2026) | (860, 28/01/2026) | (861, 28/01/2026) | (863, 28/01/2026) | (864, 28/01/2026) | (865, 28/01/2026) | (866, 28/01/2026) | (867, 28/01/2026) | (868, 28/01/2026) | (869, 28/01/2026) | (870, 28/01/2026) | (894, 28/01/2026) | (922, 28/01/2026) | (923, 28/01/2026) | (925, 28/01/2026) | (927, 28/01/2026) | (929, 28/01/2026) | (931, 28/01/2026) | (933, 28/01/2026) | (949, 29/01/2026) | (952, 29/01/2026) | (955, 29/01/2026) | (957, 29/01/2026) | (960, 29/01/2026) | (962, 29/01/2026) | (968, 29/01/2026) | (969, 29/01/2026) | (971, 29/01/2026) | (972, 29/01/2026) | (974, 29/01/2026) | (981, 29/01/2026) | (983, 29/01/2026) | (986, 29/01/2026) | (995, 29/01/2026) | (996, 29/01/2026) | (998, 29/01/2026) | (999, 29/01/2026) | (1000, 29/01/2026) | (1001, 29/01/2026) | (1003, 29/01/2026) | (1007, 29/01/2026) | (1008, 29/01/2026) | (1009, 29/01/2026) | (1012, 29/01/2026) | (1015, 29/01/2026) | (1018, 29/01/2026) | (1028, 29/01/2026) | (1032, 29/01/2026) | (1035, 29/01/2026) | (1037, 29/01/2026) | (1038, 29/01/2026) | (1039, 29/01/2026) | (1041, 29/01/2026) | (1044, 29/01/2026) | (1048, 29/01/2026) | (1049, 29/01/2026) | (1051, 29/01/2026) | (1052, 29/01/2026) | (1053, 29/01/2026) | (1054, 29/01/2026) | (1055, 29/01/2026) | (1058, 29/01/2026) | (1059, 29/01/2026) | (1061, 29/01/2026) | (1062, 29/01/2026) | (1064, 29/01/2026) | (1065, 29/01/2026) | (1066, 29/01/2026) | (1069, 29/01/2026) | (1070, 29/01/2026) | (1071, 29/01/2026) | (1072, 29/01/2026) | (1073, 29/01/2026) | (1076, 29/01/2026) | (1077, 29/01/2026) | (1078, 29/01/2026) | (1079, 29/01/2026) | (1080, 29/01/2026) | (1081, 29/01/2026) | (1084, 29/01/2026) | (1085, 29/01/2026) | (1087, 29/01/2026) | (1088, 29/01/2026) | (1089, 29/01/2026) | (1090, 29/01/2026) | (1092, 29/01/2026) | (1093, 30/01/2026) | (1164, 30/01/2026) | (1167, 30/01/2026) | (1169, 30/01/2026) | (1171, 30/01/2026) | (1173, 30/01/2026) | (1174, 30/01/2026) | (1175, 30/01/2026) | (1176, 30/01/2026) | (1178, 30/01/2026) | (1182, 30/01/2026) | (1183, 30/01/2026) | (1187, 30/01/2026) | (1196, 30/01/2026) | (1197, 30/01/2026) | (1201, 30/01/2026) | (1203, 30/01/2026) | (1204, 30/01/2026) | (1205, 30/01/2026) | (1207, 30/01/2026) | (1212, 30/01/2026) | (1214, 30/01/2026) | (1215, 30/01/2026) | (1234, 30/01/2026) | (1235, 30/01/2026) | (1236, 30/01/2026) | (1237, 30/01/2026) | (1252, 30/01/2026) | (1254, 30/01/2026) | (1257, 30/01/2026) | (1258, 30/01/2026) | (1261, 30/01/2026) | (1263, 30/01/2026) | (1267, 30/01/2026) | (1273, 30/01/2026) | (1276, 30/01/2026) | (1279, 30/01/2026) | (1286, 30/01/2026) | (1287, 30/01/2026) | (1288, 30/01/2026) | (1290, 30/01/2026) | (1291, 30/01/2026) | (1295, 30/01/2026) | (1319, 30/01/2026) | (1321, 30/01/2026) | (1336, 30/01/2026) | (1340, 30/01/2026) | (1353, 30/01/2026) | (1354, 30/01/2026) | (1356, 30/01/2026) | (1360, 30/01/2026) | (1363, 30/01/2026) | (1376, 30/01/2026) | (1377, 30/01/2026) | (2470, 13/04/2026) | (2669, 27/04/2026) | (2670, 27/04/2026) | (2672, 27/04/2026) | (2674, 27/04/2026) | (2675, 27/04/2026) | (2677, 27/04/2026) | (2678, 27/04/2026) | (2679, 27/04/2026) | (2680, 27/04/2026) | (2681, 27/04/2026) | (2682, 27/04/2026) | (2683, 27/04/2026) | (2686, 27/04/2026) | (2688, 27/04/2026) | (2691, 27/04/2026) | (2724, 27/04/2026) | (2726, 28/04/2026) | (2727, 28/04/2026) | (2728, 28/04/2026) | (2729, 28/04/2026) | (2730, 28/04/2026) | (2731, 28/04/2026) | (2733, 28/04/2026) | (2734, 28/04/2026) | (2735, 28/04/2026) | (2736, 28/04/2026) | (2737, 28/04/2026) | (2738, 28/04/2026) | (2741, 28/04/2026) | (2742, 28/04/2026) | (2743, 28/04/2026) | (2746, 28/04/2026) | (2749, 28/04/2026) | (2750, 28/04/2026) | (2751, 28/04/2026) | (2752, 28/04/2026) | (2753, 28/04/2026) | (2754, 28/04/2026) | (2755, 28/04/2026) | (2756, 28/04/2026) | (2757, 28/04/2026) | (2758, 28/04/2026) | (2759, 28/04/2026) | (2809, 29/04/2026) | (2810, 29/04/2026) | (2811, 29/04/2026) | (2812, 29/04/2026) | (2813, 29/04/2026) | (2814, 29/04/2026) | (2815, 29/04/2026) | (2816, 29/04/2026) | (2817, 29/04/2026) | (2818, 29/04/2026) | (2819, 29/04/2026) | (2820, 29/04/2026) | (2821, 29/04/2026) | (2822, 29/04/2026) | (2823, 29/04/2026) | (2824, 29/04/2026) | (2837, 29/04/2026) | (2838, 29/04/2026) | (2839, 29/04/2026) | (2840, 29/04/2026) | (2841, 29/04/2026) | (2844, 29/04/2026) | (2849, 29/04/2026) | (2851, 29/04/2026) | (2852, 29/04/2026) | (2855, 29/04/2026) | (2860, 29/04/2026) | (2863, 29/04/2026) | (2865, 29/04/2026) | (2867, 29/04/2026) | (2869, 29/04/2026) | (2881, 30/04/2026) | (2885, 30/04/2026) | (2886, 30/04/2026) | (2887, 30/04/2026) | (2888, 30/04/2026) | (2893, 30/04/2026) | (2894, 30/04/2026) | (2896, 30/04/2026) | (2897, 30/04/2026) | (2898, 30/04/2026) | (2899, 30/04/2026) | (2900, 30/04/2026) | (2901, 30/04/2026) | (2904, 30/04/2026) | (2905, 30/04/2026) | (2906, 30/04/2026) | (2907, 30/04/2026) | (2908, 30/04/2026) | (2934, 30/04/2026) | (2935, 30/04/2026) | (2937, 30/04/2026) | (2938, 30/04/2026) | (2941, 30/04/2026) | (2942, 30/04/2026) | (2944, 30/04/2026) | (2947, 30/04/2026) | (2948, 30/04/2026) | (2950, 30/04/2026) | (2951, 30/04/2026) | (2952, 30/04/2026) | (2953, 30/04/2026) | (2954, 30/04/2026) | (2955, 30/04/2026) | (2956, 30/04/2026) | (2958, 30/04/2026) | (2959, 30/04/2026) | (2960, 30/04/2026) | (2961, 30/04/2026) | (2962, 30/04/2026) | (2963, 30/04/2026) | (2964, 30/04/2026) | (2968, 30/04/2026) | (2969, 30/04/2026) | (2971, 30/04/2026) | (2972, 30/04/2026) | (2973, 30/04/2026) | (2974, 30/04/2026) | (2977, 30/04/2026) | (2978, 30/04/2026) | (2979, 30/04/2026) | (2980, 30/04/2026) | (2981, 30/04/2026) | (2983, 30/04/2026) | (2990, 30/04/2026) | (2992, 30/04/2026) | (2993, 30/04/2026) | (2995, 30/04/2026) | (2997, 30/04/2026) | (2998, 30/04/2026) | (2999, 30/04/2026) | (3000, 30/04/2026) | (3003, 30/04/2026) | (3004, 30/04/2026) | (3007, 30/04/2026) | (3008, 30/04/2026) | (3009, 30/04/2026) | (3010, 30/04/2026) | (3011, 30/04/2026) | (3012, 30/04/2026) | (3014, 4/05/2026) | (3016, 4/05/2026) | (3054, 5/05/2026) | (3055, 5/05/2026) | (3056, 5/05/2026) | (3057, 5/05/2026) | (3058, 5/05/2026) | (3069, 5/05/2026) | (3070, 5/05/2026) | (3071, 5/05/2026) | (3072, 5/05/2026) | (3073, 5/05/2026) | (3074, 5/05/2026) | (3075, 5/05/2026) | (3076, 5/05/2026) | (3077, 5/05/2026) | (3078, 5/05/2026) | (3080, 5/05/2026) | (3104, 6/05/2026)</t>
  </si>
  <si>
    <t>CONTRATO DE PRESTACION PROF 137, CONTRATO DE APOYO A LA GESTION 116, CONTRATO DE PRESTACION PROF 125, CONTRATO DE PRESTACION PROF 127, CONTRATO DE PRESTACION PROF 140, CONTRATO DE PRESTACION PROF 122, CONTRATO DE PRESTACION PROF 120, PERSON. PRES. SERVI. PROFESION 111, CONTRATO DE PRESTACION PROF 115, CONTRATO DE PRESTACION 132, CONTRATO DE PRESTACION PROF 128, CONTRATO DE PRESTACION PROF 134, CONTRATO DE PRESTACION PROF 138, CONTRATO DE PRESTACION PROF 123, CONTRATO DE PRESTACION PROF 135, CONTRATO DE PRESTACION PROF 118, CONTRATO DE PRESTACION PROF 110, CONTRATO DE PRESTACION PROF 174, CONTRATO DE PRESTACION 151, CONTRATO DE PRESTACION PROF 158, CONTRATO DE PRESTACION 150, CONTRATO DE PRESTACION PROF 126, CONTRATO DE PRESTACION 149, CONTRATO DE PRESTACION PROF 95, CONTRATO DE PRESTACION PROF 129, CONTRATO DE PRESTACION 152, CONTRATO DE PRESTACION PROF 136, CONTRATO DE PRESTACION PROF 177, CONTRATO DE PRESTACION PROF 199, CONTRATO DE PRESTACION 153, CONTRATO DE PRESTACION PROF 207, CONTRATO DE PRESTACION PROF 205, CONTRATO DE PRESTACION PROF 198, CONTRATO DE PRESTACION PROF 251, CONTRATO DE PRESTACION 222, CONTRATO DE PRESTACION PROF 163, CONTRATO DE APOYO A LA GESTION 175, CONTRATO DE PRESTACION PROF 162, CONTRATO DE PRESTACION PROF 164, CONTRATO DE PRESTACION PROF 156, CONTRATO DE PRESTACION PROF 200, CONTRATO DE PRESTACION PROF 201, CONTRATO DE PRESTACION PROF 249, CONTRATO DE PRESTACION PROF 157, CONTRATO DE PRESTACION PROF 176, CONTRATO DE PRESTACION 183, CONTRATO DE PRESTACION 195, CONTRATO DE APOYO A LA GESTION 250, CONTRATO DE PRESTACION PROF 188, CONTRATO DE PRESTACION PROF 190, CONTRATO DE PRESTACION PROF 112, CONTRATO DE PRESTACION PROF 119, CONTRATO DE PRESTACION PROF 154, CONTRATO DE PRESTACION PROF 189, CONTRATO DE PRESTACION PROF 168, CONTRATO DE PRESTACION PROF 295, CONTRATO DE PRESTACION 185, CONTRATO DE PRESTACION PROF 173, PERSON. PRES. SERVI. PROFESION 142, CONTRATO DE PRESTACION PROF 179, CONTRATO DE PRESTACION PROF 73, CONTRATO DE PRESTACION PROF 211, CONTRATO DE APOYO A LA GESTION 165, CONTRATO DE PRESTACION PROF 253, CONTRATO DE PRESTACION PROF 166, CONTRATO DE PRESTACION 224, PERSON. PRES. SERVI. PROFESION 141, CONTRATO DE PRESTACION PROF 285, CONTRATO DE PRESTACION 182, CONTRATO DE PRESTACION PROF 273, CONTRATO DE PRESTACION PROF 271, CONTRATO DE PRESTACION PROF 274, CONTRATO DE PRESTACION PROF 302, CONTRATO DE PRESTACION PROF 256, CONTRATO DE PRESTACION 184, CONTRATO DE PRESTACION PROF 277, CONTRATO DE PRESTACION PROF 108, CONTRATO DE PRESTACION PROF 304, CONTRATO DE PRESTACION PROF 186, CONTRATO DE PRESTACION PROF 238, CONTRATO DE PRESTACION PROF 213, CONTRATO DE PRESTACION PROF 130, CONTRATO DE APOYO A LA GESTION 180, CONTRATO DE PRESTACION PROF 131, CONTRATO DE PRESTACION 227, CONTRATO DE PRESTACION PROF 296, CONTRATO DE PRESTACION PROF 291, CONTRATO DE PRESTACION PROF 313, CONTRATO DE PRESTACION PROF 196, CONTRATO DE PRESTACION PROF 171, CONTRATO DE PRESTACION PROF 178, CONTRATO DE PRESTACION PROF 172, CONTRATO DE PRESTACION PROF 187, CONTRATO DE PRESTACION PROF 194, CONTRATO DE PRESTACION PROF 139, CONTRATO DE PRESTACION PROF 202, CONTRATO DE APOYO A LA GESTION 235, CONTRATO DE PRESTACION PROF 206, CONTRATO DE PRESTACION 210, CONTRATO DE PRESTACION PROF 161, CONTRATO DE PRESTACION PROF 297, CONTRATO DE PRESTACION PROF 232, CONTRATO DE PRESTACION PROF 214, CONTRATO DE PRESTACION PROF 160, CONTRATO DE PRESTACION PROF 252, CONTRATO DE PRESTACION PROF 294, CONTRATO DE PRESTACION 223, CONTRATO DE PRESTACION PROF 212, CONTRATO DE PRESTACION PROF 255, CONTRATO DE PRESTACION PROF 254, CONTRATO DE APOYO A LA GESTION 259, CONTRATO DE PRESTACION PROF 260, CONTRATO DE PRESTACION PROF 324, CONTRATO DE APOYO A LA GESTION 326, PERSON. PRES. SERVI. PROFESION 289, CONTRATO DE PRESTACION PROF 193, CONTRATO DE PRESTACION 225, CONTRATO DE PRESTACION PROF 192, CONTRATO DE PRESTACION PROF 229, CONTRATO DE PRESTACION 228, CONTRATO DE APOYO A LA GESTION 261, CONTRATO DE PRESTACION PROF 299, PERSON. PRES. SERVI. PROFESION 286, CONTRATO DE PRESTACION PROF 300, CONTRATO DE PRESTACION PROF 275, CONTRATO DE PRESTACION PROF 303, CONTRATO DE PRESTACION PROF 301, CONTRATO DE PRESTACION PROF 298, CONTRATO DE PRESTACION PROF 310, CONTRATO DE PRESTACION PROF 311, CONTRATO DE PRESTACION PROF 345, CONTRATO DE PRESTACION PROF 287, CONTRATO DE PRESTACION PROF 246, CONTRATO DE PRESTACION PROF 247, CONTRATO DE PRESTACION PROF 245, CONTRATO DE PRESTACION PROF 236, CONTRATO DE PRESTACION 237, CONTRATO DE PRESTACION 239, CONTRATO DE PRESTACION 241, CONTRATO DE PRESTACION PROF 242, CONTRATO DE PRESTACION 243, CONTRATO DE PRESTACION PROF 332, CONTRATO DE PRESTACION PROF 343, CONTRATO DE PRESTACION PROF 233, CONTRATO DE APOYO A LA GESTION 389, CONTRATO DE PRESTACION PROF 312, CONTRATO DE PRESTACION PROF 339, CONTRATO DE PRESTACION PROF 281, CONTRATO DE PRESTACION PROF 292, CONTRATO DE PRESTACION PROF 282, CONTRATO DE PRESTACION PROF 283, CONTRATO DE APOYO A LA GESTION 284, CONTRATO DE PRESTACION PROF 331, CONTRATO DE PRESTACION PROF 330, CONTRATO DE PRESTACION 329, CONTRATO DE PRESTACION PROF 327, CONTRATO DE PRESTACION PROF 278, CONTRATO DE PRESTACION PROF 279, CONTRATO DE PRESTACION PROF 354, CONTRATO DE PRESTACION PROF 231, CONTRATO DE PRESTACION PROF 380, CONTRATO DE PRESTACION PROF 280, CONTRATO DE PRESTACION PROF 333, CONTRATO DE PRESTACION PROF 334, CONTRATO DE PRESTACION PROF 357, CONTRATO DE APOYO A LA GESTION 360, PERSON. PRES. SERVI. PROFESION 348, CONTRATO DE PRESTACION PROF 344, CONTRATO DE PRESTACION PROF 351, CONTRATO DE PRESTACION PROF 401, CONTRATO DE PRESTACION PROF 402, CONTRATO DE PRESTACION PROF 381, CONTRATO DE PRESTACION PROF 395, CONTRATO DE PRESTACION PROF 318, CONTRATO DE PRESTACION PROF 317, CONTRATO DE PRESTACION PROF 316, CONTRATO DE PRESTACION PROF 325, CONTRATO DE PRESTACION PROF 307, CONTRATO DE APOYO A LA GESTION 306, CONTRATO DE APOYO A LA GESTION 353, CONTRATO DE PRESTACION PROF 355, CONTRATO DE PRESTACION PROF 359, CONTRATO DE PRESTACION PROF 314, CONTRATO DE PRESTACION PROF 341, CONTRATO DE PRESTACION PROF 378, CONTRATO DE PRESTACION PROF 363, CONTRATO DE PRESTACION PROF 383, CONTRATO DE PRESTACION PROF 290, CONTRATO DE PRESTACION PROF 124, CONTRATO DE APOYO A LA GESTION 368, CONTRATO DE PRESTACION PROF 366, CONTRATO DE APOYO A LA GESTION 305, CONTRATO DE PRESTACION PROF 328, CONTRATO DE PRESTACION PROF 308, CONTRATO DE PRESTACION PROF 263, CONTRATO DE PRESTACION PROF 234, CONTRATO DE PRESTACION PROF 209, CONTRATO DE PRESTACION PROF 309, CONTRATO DE PRESTACION PROF 369, CONTRATO DE PRESTACION PROF 388, CONTRATO DE PRESTACION 342, CONTRATO DE PRESTACION PROF 358, CONTRATO DE PRESTACION PROF 361, CONTRATO DE PRESTACION PROF 362, CONTRATO DE PRESTACION PROF 349, CONTRATO DE PRESTACION PROF 350, CONTRATO DE PRESTACION PROF 293, CONTRATO DE PRESTACION PROF 386, CONTRATO DE PRESTACION PROF 216, CONTRATO DE PRESTACION PROF 416, CONTRATO DE PRESTACION PROF 409, CONTRATO DE PRESTACION PROF 400, CONTRATO DE PRESTACION PROF 411, CONTRATO DE PRESTACION 226, CONTRATO DE APOYO A LA GESTION 413, CONTRATO DE PRESTACION PROF 403, CONTRATO DE PRESTACION PROF 387, CONTRATO DE PRESTACION PROF 379, CONTRATO DE PRESTACION PROF 414, CONTRATO DE PRESTACION PROF 410, CONTRATO DE PRESTACION PROF 431, CONTRATO DE PRESTACION PROF 265, CONTRATO DE PRESTACION PROF 352, CONTRATO DE APOYO A LA GESTION 412, CONTRATO DE APOYO A LA GESTION 419, CONTRATO DE PRESTACION PROF 420, CONTRATO DE APOYO A LA GESTION 421, CONTRATO DE PRESTACION PROF 423, CONTRATO DE PRESTACION PROF 217, CONTRATO DE PRESTACION PROF 440, CONTRATO DE PRESTACION PROF 408, CONTRATO DE PRESTACION PROF 146, CONTRATO DE PRESTACION PROF 444, CONTRATO DE PRESTACION 442, CONTRATO DE PRESTACION PROF 398, CONTRATO DE PRESTACION PROF 397, CONTRATO DE PRESTACION PROF 406, CONTRATO DE PRESTACION PROF 372, CONTRATO DE PRESTACION PROF 385, CONTRATO DE PRESTACION PROF 269, CONTRATO DE PRESTACION PROF 266, CONTRATO DE PRESTACION PROF 319, CONTRATO DE PRESTACION PROF 456, CONTRATO DE PRESTACION PROF 147, CONTRATO DE APOYO A LA GESTION 370, CONTRATO DE PRESTACION PROF 145, CONTRATO DE PRESTACION PROF 407, CONTRATO DE PRESTACION PROF 468, CONTRATO DE PRESTACION PROF 470, CONTRATO DE PRESTACION PROF 371, CONTRATO DE PRESTACION PROF 367, CONTRATO DE PRESTACION PROF 475, CONTRATO DE APOYO A LA GESTION 267, CONTRATO DE PRESTACION PROF 458, CONTRATO DE PRESTACION PROF 264, CONTRATO DE PRESTACION PROF 478, CONTRATO DE APOYO A LA GESTION 485, CONTRATO DE PRESTACION PROF 487, CONTRATO DE PRESTACION PROF 483, CONTRATO DE PRESTACION PROF 467, CONTRATO DE PRESTACION 449, CONTRATO DE PRESTACION PROF 466, CONTRATO DE PRESTACION 446, CONTRATO DE PRESTACION PROF 452, CONTRATO DE PRESTACION PROF 506, CONTRATO DE PRESTACION PROF 447, CONTRATO DE PRESTACION PROF 489, CONTRATO DE PRESTACION 443, CONTRATO DE PRESTACION PROF 486, CONTRATO DE PRESTACION PROF 480, CONTRATO DE PRESTACION PROF 503, CONTRATO DE PRESTACION PROF 505, CONTRATO DE APOYO A LA GESTION 504, CONTRATO DE PRESTACION PROF 501, CONTRATO DE PRESTACION PROF 481, CONTRATO DE PRESTACION PROF 497, CONTRATO DE PRESTACION PROF 425, CONTRATO DE PRESTACION PROF 536, CONTRATO DE PRESTACION PROF 422, CONTRATO DE PRESTACION PROF 472, CONTRATO DE PRESTACION PROF 549, CONTRATO DE APOYO A LA GESTION 148, CONTRATO DE PRESTACION PROF 498, CONTRATO DE PRESTACION PROF 516, CONTRATO DE PRESTACION PROF 499, CONTRATO DE PRESTACION 510, CONTRATO DE PRESTACION PROF 533, CONTRATO DE APOYO A LA GESTION 520, CONTRATO DE PRESTACION PROF 550, CONTRATO DE PRESTACION PROF 517, CONTRATO DE PRESTACION PROF 515, CONTRATO DE APOYO A LA GESTION 490, CONTRATO DE PRESTACION PROF 496, CONTRATO DE PRESTACION PROF 461, CONTRATO DE PRESTACION PROF 474, CONTRATO DE PRESTACION PROF 451, CONTRATO DE PRESTACION PROF 559, CONTRATO DE PRESTACION PROF 469, CONTRATO DE PRESTACION PROF 219, CONTRATO DE PRESTACION PROF 448, CONTRATO DE PRESTACION PROF 532, CONTRATO DE PRESTACION PROF 514, CONTRATO DE PRESTACION PROF 374, CONTRATO DE APOYO A LA GESTION 547, CONTRATO DE PRESTACION PROF 522, CONTRATO DE PRESTACION PROF 426, CONTRATO DE PRESTACION PROF 218, CONTRATO DE PRESTACION PROF 548, CONTRATO DE APOYO A LA GESTION 553, CONTRATO DE PRESTACION PROF 270, CONTRATO DE PRESTACION PROF 521, CONTRATO DE PRESTACION PROF 473, CONTRATO DE PRESTACION PROF 502, CONTRATO DE PRESTACION PROF 215, CONTRATO DE PRESTACION PROF 511, CONTRATO DE PRESTACION PROF 508, CONTRATO DE APOYO A LA GESTION 531, CONTRATO DE PRESTACION PROF 460, CONTRATO DE PRESTACION PROF 546, CONTRATO DE PRESTACION PROF 346, CONTRATO DE PRESTACION 107, CONTRATO DE PRESTACION PROF 507, CONTRATO DE PRESTACION PROF 433, CONTRATO DE PRESTACION PROF 437, CONTRATO DE PRESTACION PROF 390, CONTRATO DE APOYO A LA GESTION 545, CONTRATO DE PRESTACION PROF 394, CONTRATO DE PRESTACION 393, CONTRATO DE PRESTACION PROF 463, CONTRATO DE APOYO A LA GESTION 594, CONTRATO DE PRESTACION PROF 524, CONTRATO DE PRESTACION PROF 529, CONTRATO DE PRESTACION PROF 530, CONTRATO DE PRESTACION PROF 220, CONTRATO DE PRESTACION PROF 557, CONTRATO DE APOYO A LA GESTION 565, CONTRATO DE PRESTACION PROF 391, CONTRATO DE PRESTACION PROF 464, CONTRATO DE PRESTACION PROF 538, CONTRATO DE PRESTACION PROF 539, CONTRATO DE PRESTACION PROF 436, CONTRATO DE PRESTACION PROF 637, CONTRATO DE APOYO A LA GESTION 686, CONTRATO DE PRESTACION PROF 684, CONTRATO DE PRESTACION 240, CONTRATO DE PRESTACION PROF 560, CONTRATO DE PRESTACION 561, CONTRATO DE PRESTACION PROF 563, CONTRATO DE PRESTACION PROF 438, CONTRATO DE PRESTACION PROF 434, CONTRATO DE PRESTACION PROF 648, CONTRATO DE PRESTACION 465, CONTRATO DE PRESTACION PROF, CONTRATO DE PRESTACION PROF 641, CONTRATO DE PRESTACION PROF 562, CONTRATO DE PRESTACION PROF 595, CONTRATO DE PRESTACION PROF 321, CONTRATO DE APOYO A LA GESTION 598, CONTRATO DE PRESTACION PROF 628, CONTRATO DE PRESTACION PROF 462, CONTRATO DE PRESTACION PROF 535, CONTRATO DE PRESTACION PROF 633, CONTRATO DE APOYO A LA GESTION 690, CONTRATO DE PRESTACION PROF 650, CONTRATO DE PRESTACION PROF 512, CONTRATO DE PRESTACION PROF 482, CONTRATO DE PRESTACION PROF 492, CONTRATO DE PRESTACION PROF 427, CONTRATO DE APOYO A LA GESTION 429, CONTRATO DE APOYO A LA GESTION 428, CONTRATO DE PRESTACION PROF 373, CONTRATO DE PRESTACION 121, CONTRATO DE APOYO A LA GESTION 620, CONTRATO DE PRESTACION PROF 625, CONTRATO DE PRESTACION 702, CONTRATO DE PRESTACION PROF 528, CONTRATO ADICIONAL 151, CONTRATO ADICIONAL 108, CONTRATO ADICIONAL 282, CONTRATO ADICIONAL 120, CONTRATO ADICIONAL 149, CONTRATO ADICIONAL 293, CONTRATO ADICIONAL 407, CONTRATO ADICIONAL 139, CONTRATO ADICIONAL 123, CONTRATO ADICIONAL 128, CONTRATO ADICIONAL 256, CONTRATO ADICIONAL 363, CONTRATO ADICIONAL 129, CONTRATO ADICIONAL 110, CONTRATO ADICIONAL 163, CONTRATO ADICIONAL 198, CONTRATO ADICIONAL 126, CONTRATO ADICIONAL 133, CONTRATO ADICIONAL 143, CONTRATO ADICIONAL 167, CONTRATO ADICIONAL 117, CONTRATO ADICIONAL 187, CONTRATO ADICIONAL 190, CONTRATO ADICIONAL 192, CONTRATO ADICIONAL 202, CONTRATO ADICIONAL 203, CONTRATO ADICIONAL 184, CONTRATO ADICIONAL 223, CONTRATO ADICIONAL 272, CONTRATO ADICIONAL 284, CONTRATO ADICIONAL 207, CONTRATO ADICIONAL 145, CONTRATO ADICIONAL 132, CONTRATO ADICIONAL 161, CONTRATO ADICIONAL 366, CONTRATO ADICIONAL 235, CONTRATO ADICIONAL 419, CONTRATO ADICIONAL 298, CONTRATO ADICIONAL 188, CONTRATO ADICIONAL 134, CONTRATO ADICIONAL 205, CONTRATO ADICIONAL 199, CONTRATO ADICIONAL 125, CONTRATO ADICIONAL 1210, CONTRATO ADICIONAL 339, CONTRATO ADICIONAL 390, CONTRATO ADICIONAL 359, CONTRATO ADICIONAL 350, CONTRATO ADICIONAL 349, CONTRATO ADICIONAL 361, CONTRATO ADICIONAL 304, CONTRATO ADICIONAL 426, CONTRATO ADICIONAL 452, CONTRATO ADICIONAL 141, CONTRATO ADICIONAL 107, CONTRATO ADICIONAL 391, CONTRATO ADICIONAL 325, CONTRATO ADICIONAL 214, CONTRATO ADICIONAL 174, CONTRATO ADICIONAL 260, CONTRATO ADICIONAL 111, CONTRATO ADICIONAL 281, CONTRATO ADICIONAL 380, CONTRATO ADICIONAL 283, CONTRATO ADICIONAL 273, CONTRATO ADICIONAL 381, CONTRATO ADICIONAL 331, CONTRATO ADICIONAL 276, CONTRATO ADICIONAL 333, CONTRATO ADICIONAL 137, CONTRATO ADICIONAL 228, CONTRATO ADICIONAL 469, CONTRATO ADICIONAL 148, CONTRATO ADICIONAL 503, CONTRATO ADICIONAL 115, CONTRATO ADICIONAL 135, CONTRATO ADICIONAL 463, CONTRATO ADICIONAL 241, CONTRATO ADICIONAL 303, CONTRATO ADICIONAL 229, CONTRATO ADICIONAL 116, CONTRATO ADICIONAL 73, CONTRATO ADICIONAL 562, CONTRATO ADICIONAL 179, CONTRATO ADICIONAL 173, CONTRATO ADICIONAL 231, CONTRATO ADICIONAL 122, CONTRATO ADICIONAL 233, CONTRATO ADICIONAL 388, CONTRATO ADICIONAL 313, CONTRATO ADICIONAL 291, CONTRATO ADICIONAL 389, CONTRATO ADICIONAL 119, CONTRATO ADICIONAL 140, CONTRATO ADICIONAL 189, CONTRATO ADICIONAL 146, CONTRATO ADICIONAL 354, CONTRATO ADICIONAL 264, CONTRATO ADICIONAL 447, CONTRATO ADICIONAL 334, CONTRATO ADICIONAL 342, CONTRATO ADICIONAL 370, CONTRATO ADICIONAL 327, CONTRATO ADICIONAL 348, CONTRATO ADICIONAL 535, CONTRATO ADICIONAL 369, CONTRATO ADICIONAL 344, CONTRATO ADICIONAL 280, CONTRATO ADICIONAL 200, CONTRATO ADICIONAL 247, CONTRATO ADICIONAL 358, CONTRATO ADICIONAL 296, CONTRATO ADICIONAL 201, CONTRATO ADICIONAL 326, CONTRATO ADICIONAL 324, CONTRATO ADICIONAL 385, CONTRATO ADICIONAL 166, CONTRATO ADICIONAL 319, CONTRATO ADICIONAL 171, CONTRATO ADICIONAL 136, CONTRATO ADICIONAL 267, CONTRATO ADICIONAL 374, TIENDA VIRTUAL ADICIONAL 560, CONTRATO ADICIONAL 308, CONTRATO ADICIONAL 547, CONTRATO ADICIONAL 448, CONTRATO ADICIONAL 394, CONTRATO ADICIONAL 545, CONTRATO ADICIONAL 557, CONTRATO ADICIONAL 521, CONTRATO ADICIONAL 160, CONTRATO ADICIONAL 294, CONTRATO ADICIONAL 368, CONTRATO ADICIONAL 387, CONTRATO ADICIONAL 409, CONTRATO ADICIONAL 180, CONTRATO ADICIONAL 176, CONTRATO ADICIONAL 183, CONTRATO ADICIONAL 400, CONTRATO ADICIONAL 379, CONTRATO ADICIONAL 458, CONTRATO ADICIONAL 411, CONTRATO ADICIONAL 152, CONTRATO ADICIONAL 473, CONTRATO ADICIONAL 486, CONTRATO ADICIONAL 321, CONTRATO ADICIONAL 406, CONTRATO ADICIONAL 431, CONTRATO ADICIONAL 497, CONTRATO ADICIONAL 442, CONTRATO ADICIONAL 314, CONTRATO ADICIONAL 226, CONTRATO ADICIONAL 131, CONTRATO ADICIONAL 182, CONTRATO ADICIONAL 297, CONTRATO ADICIONAL 506, CONTRATO ADICIONAL 505, CONTRATO ADICIONAL 172, CONTRATO ADICIONAL 420, CONTRATO ADICIONAL 311, CONTRATO ADICIONAL 449, CONTRATO ADICIONAL 121</t>
  </si>
  <si>
    <t>(682, 24/02/2026) | (714, 24/02/2026) | (732, 25/02/2026) | (734, 25/02/2026) | (736, 25/02/2026) | (737, 25/02/2026) | (738, 25/02/2026) | (739, 25/02/2026) | (740, 25/02/2026) | (745, 25/02/2026) | (762, 25/02/2026) | (767, 25/02/2026) | (770, 26/02/2026) | (782, 26/02/2026) | (783, 26/02/2026) | (784, 26/02/2026) | (785, 26/02/2026) | (786, 26/02/2026) | (789, 26/02/2026) | (793, 26/02/2026) | (795, 26/02/2026) | (798, 26/02/2026) | (799, 26/02/2026) | (805, 26/02/2026) | (811, 26/02/2026) | (817, 26/02/2026) | (824, 26/02/2026) | (827, 26/02/2026) | (828, 26/02/2026) | (829, 26/02/2026) | (830, 27/02/2026) | (832, 27/02/2026) | (838, 27/02/2026) | (841, 27/02/2026) | (854, 27/02/2026) | (855, 27/02/2026) | (856, 27/02/2026) | (865, 28/02/2026) | (880, 28/02/2026) | (883, 28/02/2026) | (886, 28/02/2026) | (887, 28/02/2026) | (916, 2/03/2026) | (926, 2/03/2026) | (936, 2/03/2026) | (939, 2/03/2026) | (945, 2/03/2026) | (946, 2/03/2026) | (947, 2/03/2026) | (948, 2/03/2026) | (949, 2/03/2026) | (950, 2/03/2026) | (951, 2/03/2026) | (952, 2/03/2026) | (953, 2/03/2026) | (957, 2/03/2026) | (964, 2/03/2026) | (970, 2/03/2026) | (981, 2/03/2026) | (989, 2/03/2026) | (990, 2/03/2026) | (991, 2/03/2026) | (993, 2/03/2026) | (997, 2/03/2026) | (1000, 2/03/2026) | (1005, 2/03/2026) | (1009, 2/03/2026) | (1010, 2/03/2026) | (1012, 2/03/2026) | (1023, 3/03/2026) | (1024, 3/03/2026) | (1025, 3/03/2026) | (1027, 3/03/2026) | (1029, 3/03/2026) | (1030, 3/03/2026) | (1033, 3/03/2026) | (1042, 3/03/2026) | (1050, 3/03/2026) | (1052, 3/03/2026) | (1064, 3/03/2026) | (1083, 3/03/2026) | (1084, 3/03/2026) | (1085, 3/03/2026) | (1087, 3/03/2026) | (1091, 3/03/2026) | (1092, 3/03/2026) | (1095, 3/03/2026) | (1097, 3/03/2026) | (1106, 3/03/2026) | (1121, 4/03/2026) | (1131, 4/03/2026) | (1137, 4/03/2026) | (1143, 4/03/2026) | (1144, 4/03/2026) | (1145, 4/03/2026) | (1150, 4/03/2026) | (1151, 4/03/2026) | (1153, 4/03/2026) | (1154, 4/03/2026) | (1157, 4/03/2026) | (1159, 4/03/2026) | (1160, 4/03/2026) | (1161, 4/03/2026) | (1164, 4/03/2026) | (1165, 4/03/2026) | (1169, 4/03/2026) | (1178, 4/03/2026) | (1180, 4/03/2026) | (1181, 4/03/2026) | (1183, 4/03/2026) | (1185, 4/03/2026) | (1187, 4/03/2026) | (1188, 4/03/2026) | (1189, 4/03/2026) | (1193, 4/03/2026) | (1197, 4/03/2026) | (1199, 4/03/2026) | (1202, 4/03/2026) | (1208, 5/03/2026) | (1210, 5/03/2026) | (1215, 5/03/2026) | (1217, 5/03/2026) | (1218, 5/03/2026) | (1221, 5/03/2026) | (1223, 5/03/2026) | (1224, 5/03/2026) | (1225, 5/03/2026) | (1227, 5/03/2026) | (1230, 5/03/2026) | (1231, 5/03/2026) | (1239, 5/03/2026) | (1241, 5/03/2026) | (1242, 5/03/2026) | (1245, 5/03/2026) | (1246, 5/03/2026) | (1249, 5/03/2026) | (1250, 5/03/2026) | (1283, 5/03/2026) | (1284, 5/03/2026) | (1285, 5/03/2026) | (1293, 5/03/2026) | (1297, 5/03/2026) | (1299, 5/03/2026) | (1305, 5/03/2026) | (1306, 5/03/2026) | (1307, 6/03/2026) | (1309, 6/03/2026) | (1316, 6/03/2026) | (1317, 6/03/2026) | (1318, 6/03/2026) | (1329, 6/03/2026) | (1353, 6/03/2026) | (1366, 6/03/2026) | (1375, 6/03/2026) | (1381, 6/03/2026) | (1383, 6/03/2026) | (1386, 6/03/2026) | (1390, 6/03/2026) | (1391, 6/03/2026) | (1393, 6/03/2026) | (1395, 6/03/2026) | (1396, 6/03/2026) | (1399, 6/03/2026) | (1402, 6/03/2026) | (1422, 9/03/2026) | (1437, 9/03/2026) | (1442, 9/03/2026) | (1445, 9/03/2026) | (1448, 9/03/2026) | (1450, 9/03/2026) | (1452, 9/03/2026) | (1453, 9/03/2026) | (1457, 9/03/2026) | (1459, 9/03/2026) | (1460, 9/03/2026) | (1501, 10/03/2026) | (1503, 10/03/2026) | (1511, 10/03/2026) | (1522, 10/03/2026) | (1530, 10/03/2026) | (1538, 10/03/2026) | (1541, 10/03/2026) | (1544, 10/03/2026) | (1546, 10/03/2026) | (1551, 10/03/2026) | (1553, 10/03/2026) | (1555, 10/03/2026) | (1559, 10/03/2026) | (1561, 10/03/2026) | (1568, 11/03/2026) | (1570, 11/03/2026) | (1575, 11/03/2026) | (1585, 11/03/2026) | (1592, 11/03/2026) | (1599, 11/03/2026) | (1601, 11/03/2026) | (1612, 11/03/2026) | (1622, 12/03/2026) | (1630, 12/03/2026) | (1632, 12/03/2026) | (1634, 12/03/2026) | (1637, 12/03/2026) | (1639, 12/03/2026) | (1640, 12/03/2026) | (1641, 12/03/2026) | (1642, 12/03/2026) | (1644, 12/03/2026) | (1647, 12/03/2026) | (1653, 12/03/2026) | (1655, 12/03/2026) | (1666, 12/03/2026) | (1670, 12/03/2026) | (1675, 13/03/2026) | (1679, 13/03/2026) | (1685, 13/03/2026) | (1686, 13/03/2026) | (1694, 13/03/2026) | (1703, 13/03/2026) | (1706, 13/03/2026) | (1717, 13/03/2026) | (1722, 13/03/2026) | (1723, 13/03/2026) | (1725, 13/03/2026) | (1731, 13/03/2026) | (1735, 13/03/2026) | (1740, 13/03/2026) | (1742, 13/03/2026) | (1744, 13/03/2026) | (1747, 16/03/2026) | (1756, 16/03/2026) | (1758, 16/03/2026) | (1759, 16/03/2026) | (1770, 16/03/2026) | (1775, 16/03/2026) | (1786, 16/03/2026) | (1789, 16/03/2026) | (1803, 17/03/2026) | (1806, 17/03/2026) | (1812, 17/03/2026) | (1813, 17/03/2026) | (1817, 17/03/2026) | (1818, 17/03/2026) | (1820, 17/03/2026) | (1830, 17/03/2026) | (1832, 17/03/2026) | (1834, 17/03/2026) | (1838, 17/03/2026) | (1843, 17/03/2026) | (1844, 17/03/2026) | (1845, 17/03/2026) | (1848, 17/03/2026) | (1849, 17/03/2026) | (1850, 17/03/2026) | (1853, 17/03/2026) | (1859, 17/03/2026) | (1862, 17/03/2026) | (1863, 17/03/2026) | (1864, 17/03/2026) | (1867, 17/03/2026) | (1869, 17/03/2026) | (1870, 17/03/2026) | (1872, 17/03/2026) | (1885, 18/03/2026) | (1887, 18/03/2026) | (1888, 18/03/2026) | (1891, 18/03/2026) | (1894, 18/03/2026) | (1895, 18/03/2026) | (1898, 18/03/2026) | (1908, 18/03/2026) | (1916, 18/03/2026) | (1917, 18/03/2026) | (1929, 18/03/2026) | (1930, 18/03/2026) | (1934, 18/03/2026) | (1937, 18/03/2026) | (1941, 19/03/2026) | (1960, 19/03/2026) | (1973, 19/03/2026) | (1980, 19/03/2026) | (1986, 19/03/2026) | (1987, 19/03/2026) | (1989, 19/03/2026) | (1991, 19/03/2026) | (1993, 19/03/2026) | (1996, 19/03/2026) | (2012, 20/03/2026) | (2021, 20/03/2026) | (2024, 20/03/2026) | (2028, 20/03/2026) | (2033, 20/03/2026) | (2034, 20/03/2026) | (2036, 20/03/2026) | (2039, 20/03/2026) | (2040, 20/03/2026) | (2045, 20/03/2026) | (2056, 20/03/2026) | (2066, 20/03/2026) | (2069, 20/03/2026) | (2074, 20/03/2026) | (2090, 24/03/2026) | (2096, 24/03/2026) | (2097, 24/03/2026) | (2100, 24/03/2026) | (2104, 24/03/2026) | (2127, 24/03/2026) | (2129, 24/03/2026) | (2142, 25/03/2026) | (2146, 25/03/2026) | (2149, 25/03/2026) | (2159, 25/03/2026) | (2160, 25/03/2026) | (2163, 25/03/2026) | (2169, 25/03/2026) | (2175, 25/03/2026) | (2189, 25/03/2026) | (2191, 25/03/2026) | (2204, 25/03/2026) | (2206, 25/03/2026) | (2231, 25/03/2026) | (2232, 25/03/2026) | (2235, 25/03/2026) | (2237, 25/03/2026) | (2243, 25/03/2026) | (2246, 25/03/2026) | (2271, 25/03/2026) | (2277, 25/03/2026) | (2279, 25/03/2026) | (2294, 25/03/2026) | (2310, 26/03/2026) | (2323, 26/03/2026) | (2334, 26/03/2026) | (2335, 26/03/2026) | (2336, 26/03/2026) | (2341, 26/03/2026) | (2346, 26/03/2026) | (2347, 26/03/2026) | (2348, 26/03/2026) | (2360, 26/03/2026) | (2361, 26/03/2026) | (2367, 26/03/2026) | (2379, 27/03/2026) | (2380, 27/03/2026) | (2381, 27/03/2026) | (2383, 27/03/2026) | (2385, 27/03/2026) | (2387, 27/03/2026) | (2389, 27/03/2026) | (2393, 27/03/2026) | (2402, 27/03/2026) | (2405, 27/03/2026) | (2408, 27/03/2026) | (2409, 27/03/2026) | (2412, 27/03/2026) | (2414, 27/03/2026) | (2415, 27/03/2026) | (2421, 27/03/2026) | (2422, 27/03/2026) | (2424, 27/03/2026) | (2431, 27/03/2026) | (2433, 27/03/2026) | (2436, 27/03/2026) | (2438, 27/03/2026) | (2439, 27/03/2026) | (2440, 27/03/2026) | (2441, 27/03/2026) | (2443, 27/03/2026) | (2444, 27/03/2026) | (2445, 27/03/2026) | (2447, 27/03/2026) | (2451, 27/03/2026) | (2454, 27/03/2026) | (2455, 27/03/2026) | (2456, 27/03/2026) | (2461, 27/03/2026) | (2463, 27/03/2026) | (2466, 27/03/2026) | (2478, 27/03/2026) | (2500, 30/03/2026) | (2504, 30/03/2026) | (2505, 30/03/2026) | (2507, 30/03/2026) | (2508, 30/03/2026) | (2509, 30/03/2026) | (2510, 30/03/2026) | (2512, 30/03/2026) | (2513, 30/03/2026) | (2515, 30/03/2026) | (2516, 30/03/2026) | (2518, 30/03/2026) | (2520, 30/03/2026) | (2522, 30/03/2026) | (2531, 30/03/2026) | (2533, 30/03/2026) | (2537, 30/03/2026) | (2540, 31/03/2026) | (2548, 31/03/2026) | (2549, 31/03/2026) | (2550, 31/03/2026) | (2562, 31/03/2026) | (2572, 31/03/2026) | (2574, 31/03/2026) | (2577, 1/04/2026) | (2578, 1/04/2026) | (2579, 1/04/2026) | (2581, 1/04/2026) | (2582, 1/04/2026) | (2606, 6/04/2026) | (2608, 6/04/2026) | (2610, 6/04/2026) | (2616, 6/04/2026) | (2617, 6/04/2026) | (2620, 6/04/2026) | (2625, 7/04/2026) | (2626, 7/04/2026) | (2627, 7/04/2026) | (2631, 7/04/2026) | (2632, 7/04/2026) | (2633, 7/04/2026) | (2636, 7/04/2026) | (2640, 7/04/2026) | (2642, 7/04/2026) | (2643, 7/04/2026) | (2647, 7/04/2026) | (2648, 7/04/2026) | (2651, 7/04/2026) | (2652, 7/04/2026) | (2660, 7/04/2026) | (2663, 7/04/2026) | (2664, 7/04/2026) | (2667, 7/04/2026) | (2669, 7/04/2026) | (2670, 7/04/2026) | (2674, 7/04/2026) | (2675, 7/04/2026) | (2676, 7/04/2026) | (2677, 7/04/2026) | (2684, 7/04/2026) | (2695, 8/04/2026) | (2704, 8/04/2026) | (2705, 8/04/2026) | (2721, 8/04/2026) | (2726, 8/04/2026) | (2734, 8/04/2026) | (2748, 8/04/2026) | (2750, 8/04/2026) | (2753, 8/04/2026) | (2756, 8/04/2026) | (2757, 8/04/2026) | (2759, 8/04/2026) | (2775, 8/04/2026) | (2783, 8/04/2026) | (2787, 8/04/2026) | (2791, 8/04/2026) | (2793, 8/04/2026) | (2798, 8/04/2026) | (2801, 8/04/2026) | (2805, 8/04/2026) | (2807, 8/04/2026) | (2808, 8/04/2026) | (2809, 8/04/2026) | (2814, 8/04/2026) | (2819, 9/04/2026) | (2822, 9/04/2026) | (2831, 9/04/2026) | (2834, 9/04/2026) | (2845, 9/04/2026) | (2847, 9/04/2026) | (2859, 9/04/2026) | (2869, 9/04/2026) | (2873, 9/04/2026) | (2875, 9/04/2026) | (2876, 9/04/2026) | (2881, 9/04/2026) | (2893, 9/04/2026) | (2898, 9/04/2026) | (2915, 9/04/2026) | (2916, 9/04/2026) | (2918, 9/04/2026) | (2923, 9/04/2026) | (2930, 9/04/2026) | (2932, 9/04/2026) | (2933, 9/04/2026) | (2934, 9/04/2026) | (2935, 9/04/2026) | (2937, 9/04/2026) | (2942, 9/04/2026) | (2946, 9/04/2026) | (2948, 9/04/2026) | (2950, 9/04/2026) | (2955, 9/04/2026) | (2956, 9/04/2026) | (2960, 9/04/2026) | (2962, 9/04/2026) | (2966, 9/04/2026) | (2981, 10/04/2026) | (2983, 10/04/2026) | (2985, 10/04/2026) | (2986, 10/04/2026) | (2989, 10/04/2026) | (2992, 10/04/2026) | (2996, 10/04/2026) | (3000, 10/04/2026) | (3003, 10/04/2026) | (3005, 10/04/2026) | (3007, 10/04/2026) | (3008, 10/04/2026) | (3009, 10/04/2026) | (3011, 10/04/2026) | (3012, 10/04/2026) | (3015, 10/04/2026) | (3016, 10/04/2026) | (3026, 11/04/2026) | (3027, 11/04/2026) | (3028, 11/04/2026) | (3031, 11/04/2026) | (3037, 11/04/2026) | (3041, 11/04/2026) | (3042, 11/04/2026) | (3043, 11/04/2026) | (3044, 11/04/2026) | (3046, 12/04/2026) | (3053, 12/04/2026) | (3061, 13/04/2026) | (3067, 13/04/2026) | (3070, 13/04/2026) | (3071, 13/04/2026) | (3073, 13/04/2026) | (3076, 13/04/2026) | (3077, 13/04/2026) | (3081, 13/04/2026) | (3082, 13/04/2026) | (3086, 13/04/2026) | (3088, 13/04/2026) | (3102, 13/04/2026) | (3111, 13/04/2026) | (3116, 13/04/2026) | (3119, 13/04/2026) | (3120, 13/04/2026) | (3121, 13/04/2026) | (3123, 13/04/2026) | (3124, 13/04/2026) | (3125, 13/04/2026) | (3128, 13/04/2026) | (3129, 13/04/2026) | (3132, 13/04/2026) | (3133, 13/04/2026) | (3135, 13/04/2026) | (3137, 13/04/2026) | (3143, 14/04/2026) | (3164, 14/04/2026) | (3195, 15/04/2026) | (3196, 15/04/2026) | (3197, 15/04/2026) | (3202, 15/04/2026) | (3206, 15/04/2026) | (3211, 15/04/2026) | (3213, 15/04/2026) | (3216, 15/04/2026) | (3220, 15/04/2026) | (3223, 15/04/2026) | (3232, 15/04/2026) | (3233, 15/04/2026) | (3234, 15/04/2026) | (3236, 15/04/2026) | (3239, 15/04/2026) | (3245, 15/04/2026) | (3249, 15/04/2026) | (3251, 15/04/2026) | (3259, 15/04/2026) | (3260, 15/04/2026) | (3262, 15/04/2026) | (3264, 15/04/2026) | (3265, 15/04/2026) | (3266, 15/04/2026) | (3267, 15/04/2026) | (3271, 15/04/2026) | (3273, 15/04/2026) | (3275, 15/04/2026) | (3286, 16/04/2026) | (3287, 16/04/2026) | (3289, 16/04/2026) | (3293, 16/04/2026) | (3295, 16/04/2026) | (3296, 16/04/2026) | (3297, 16/04/2026) | (3302, 16/04/2026) | (3303, 16/04/2026) | (3304, 16/04/2026) | (3307, 16/04/2026) | (3308, 16/04/2026) | (3310, 16/04/2026) | (3312, 16/04/2026) | (3318, 16/04/2026) | (3319, 16/04/2026) | (3322, 16/04/2026) | (3323, 16/04/2026) | (3326, 16/04/2026) | (3350, 16/04/2026) | (3352, 16/04/2026) | (3371, 16/04/2026) | (3397, 17/04/2026) | (3398, 17/04/2026) | (3421, 20/04/2026) | (3425, 20/04/2026) | (3427, 20/04/2026) | (3430, 20/04/2026) | (3433, 20/04/2026) | (3437, 20/04/2026) | (3462, 20/04/2026) | (3468, 20/04/2026) | (3469, 20/04/2026) | (3470, 20/04/2026) | (3472, 20/04/2026) | (3474, 20/04/2026) | (3475, 20/04/2026) | (3484, 20/04/2026) | (3490, 20/04/2026) | (3510, 21/04/2026) | (3513, 21/04/2026) | (3524, 22/04/2026) | (3556, 22/04/2026) | (3573, 22/04/2026) | (3574, 22/04/2026) | (3575, 22/04/2026) | (3576, 22/04/2026) | (3578, 22/04/2026) | (3580, 22/04/2026) | (3582, 22/04/2026) | (3605, 23/04/2026) | (3607, 23/04/2026) | (3610, 23/04/2026) | (3616, 23/04/2026) | (3624, 23/04/2026) | (3628, 23/04/2026) | (3629, 23/04/2026) | (3630, 23/04/2026) | (3631, 23/04/2026) | (3632, 23/04/2026) | (3633, 23/04/2026) | (3662, 23/04/2026) | (3668, 23/04/2026) | (3697, 23/04/2026) | (3698, 23/04/2026) | (3701, 24/04/2026) | (3702, 24/04/2026) | (3710, 24/04/2026) | (3711, 24/04/2026) | (3712, 24/04/2026) | (3738, 27/04/2026) | (3745, 27/04/2026) | (3746, 27/04/2026) | (3747, 27/04/2026) | (3749, 27/04/2026) | (3763, 27/04/2026) | (3767, 27/04/2026) | (3770, 27/04/2026) | (3778, 28/04/2026) | (3785, 28/04/2026) | (3788, 28/04/2026) | (3790, 28/04/2026) | (3791, 28/04/2026) | (3793, 28/04/2026) | (3803, 28/04/2026) | (3804, 28/04/2026) | (3805, 28/04/2026) | (3806, 28/04/2026) | (3808, 28/04/2026) | (3812, 28/04/2026) | (3819, 28/04/2026) | (3821, 28/04/2026) | (3825, 28/04/2026) | (3828, 28/04/2026) | (3832, 28/04/2026) | (3845, 29/04/2026) | (3846, 29/04/2026) | (3848, 29/04/2026) | (3851, 29/04/2026) | (3853, 29/04/2026) | (3854, 29/04/2026) | (3864, 29/04/2026) | (3868, 29/04/2026) | (3869, 29/04/2026) | (3871, 29/04/2026) | (3873, 29/04/2026) | (3874, 29/04/2026) | (3876, 29/04/2026) | (3879, 29/04/2026) | (3880, 29/04/2026) | (3884, 29/04/2026) | (3889, 29/04/2026) | (3890, 29/04/2026) | (3891, 29/04/2026) | (3896, 29/04/2026) | (3915, 29/04/2026) | (3920, 29/04/2026) | (3922, 29/04/2026) | (3923, 29/04/2026) | (3924, 29/04/2026) | (3925, 29/04/2026) | (3926, 29/04/2026) | (3927, 29/04/2026) | (3928, 29/04/2026) | (3934, 29/04/2026) | (3937, 29/04/2026) | (3938, 29/04/2026) | (3939, 29/04/2026) | (3940, 29/04/2026) | (3942, 29/04/2026) | (3949, 29/04/2026) | (3969, 30/04/2026) | (3970, 30/04/2026) | (3992, 28/04/2026) | (4012, 30/04/2026) | (4014, 30/04/2026) | (4035, 30/04/2026) | (4041, 30/04/2026) | (4043, 30/04/2026) | (4046, 1/05/2026) | (4047, 1/05/2026) | (4052, 1/05/2026) | (4055, 1/05/2026) | (4059, 1/05/2026) | (4094, 4/05/2026) | (4098, 4/05/2026) | (4099, 4/05/2026) | (4102, 4/05/2026) | (4126, 4/05/2026) | (4128, 4/05/2026) | (4129, 4/05/2026) | (4131, 4/05/2026) | (4132, 4/05/2026) | (4133, 4/05/2026) | (4134, 4/05/2026) | (4139, 4/05/2026) | (4140, 4/05/2026) | (4142, 4/05/2026) | (4144, 4/05/2026) | (4155, 4/05/2026) | (4158, 4/05/2026) | (4168, 4/05/2026) | (4179, 4/05/2026) | (4198, 4/05/2026) | (4200, 4/05/2026) | (4201, 4/05/2026) | (4202, 4/05/2026) | (4205, 5/05/2026) | (4208, 5/05/2026) | (4209, 5/05/2026) | (4211, 5/05/2026) | (4212, 5/05/2026) | (4219, 5/05/2026) | (4220, 5/05/2026) | (4247, 5/05/2026) | (4253, 5/05/2026) | (4254, 5/05/2026) | (4257, 5/05/2026) | (4259, 5/05/2026) | (4264, 5/05/2026) | (4266, 5/05/2026) | (4271, 5/05/2026) | (4273, 5/05/2026) | (4275, 5/05/2026) | (4278, 5/05/2026) | (4283, 5/05/2026) | (4284, 4/05/2026) | (4296, 6/05/2026) | (4300, 6/05/2026) | (4302, 6/05/2026) | (4303, 6/05/2026) | (4319, 6/05/2026) | (4321, 6/05/2026) | (4328, 6/05/2026) | (4330, 6/05/2026) | (4332, 6/05/2026) | (4338, 6/05/2026) | (4340, 6/05/2026) | (4342, 6/05/2026) | (4350, 6/05/2026) | (4356, 6/05/2026) | (4357, 6/05/2026) | (4359, 6/05/2026) | (4360, 6/05/2026) | (4362, 6/05/2026) | (4363, 6/05/2026) | (4367, 6/05/2026) | (4369, 6/05/2026) | (4370, 6/05/2026) | (4372, 6/05/2026) | (4373, 6/05/2026) | (4375, 6/05/2026) | (4376, 6/05/2026) | (4377, 6/05/2026) | (4378, 6/05/2026) | (4379, 6/05/2026) | (4394, 7/05/2026) | (4403, 7/05/2026) | (4405, 7/05/2026) | (4422, 7/05/2026) | (4424, 7/05/2026) | (4445, 8/05/2026) | (4446, 8/05/2026) | (4447, 8/05/2026) | (4450, 8/05/2026) | (4459, 8/05/2026) | (4475, 8/05/2026) | (4478, 8/05/2026) | (4492, 11/05/2026) | (4493, 11/05/2026) | (4494, 11/05/2026) | (4508, 11/05/2026) | (4511, 11/05/2026) | (4514, 11/05/2026) | (4521, 11/05/2026) | (4529, 11/05/2026) | (4538, 11/05/2026) | (4558, 11/05/2026) | (4560, 11/05/2026) | (4562, 11/05/2026) | (4563, 11/05/2026) | (4564, 11/05/2026) | (4566, 11/05/2026) | (4567, 11/05/2026) | (4574, 12/05/2026) | (4576, 12/05/2026) | (4580, 12/05/2026) | (4581, 12/05/2026) | (4582, 12/05/2026) | (4585, 12/05/2026) | (4589, 12/05/2026) | (4603, 12/05/2026) | (4607, 12/05/2026) | (4610, 12/05/2026) | (4617, 12/05/2026) | (4621, 12/05/2026) | (4622, 12/05/2026) | (4625, 12/05/2026) | (4633, 12/05/2026) | (4635, 12/05/2026) | (4637, 12/05/2026) | (4638, 12/05/2026) | (4639, 12/05/2026) | (4652, 13/05/2026) | (4656, 13/05/2026) | (4667, 13/05/2026) | (4674, 13/05/2026) | (4678, 13/05/2026) | (4679, 13/05/2026) | (4680, 13/05/2026) | (4685, 13/05/2026) | (4686, 13/05/2026) | (4687, 13/05/2026) | (4688, 13/05/2026) | (4710, 13/05/2026) | (4712, 13/05/2026) | (4715, 13/05/2026) | (4717, 13/05/2026) | (4720, 14/05/2026) | (4721, 14/05/2026) | (4724, 14/05/2026) | (4726, 14/05/2026) | (4730, 14/05/2026) | (4734, 14/05/2026) | (4736, 14/05/2026) | (4740, 14/05/2026) | (4743, 14/05/2026) | (4748, 14/05/2026) | (4750, 14/05/2026) | (4751, 14/05/2026) | (4754, 14/05/2026) | (4756, 14/05/2026) | (4757, 14/05/2026) | (4768, 14/05/2026) | (4770, 14/05/2026) | (4796, 15/05/2026) | (4800, 15/05/2026) | (4803, 15/05/2026) | (4806, 15/05/2026) | (4861, 15/05/2026) | (4865, 15/05/2026) | (4881, 15/05/2026) | (4890, 15/05/2026) | (4897, 15/05/2026) | (4898, 18/05/2026) | (4899, 18/05/2026) | (4901, 18/05/2026) | (4905, 18/05/2026) | (4907, 18/05/2026) | (4913, 18/05/2026) | (4914, 18/05/2026) | (4917, 18/05/2026) | (4918, 18/05/2026) | (4928, 19/05/2026) | (4933, 19/05/2026) | (4937, 19/05/2026) | (4939, 19/05/2026) | (4941, 19/05/2026) | (4944, 19/05/2026) | (4964, 19/05/2026) | (4968, 19/05/2026) | (4969, 20/05/2026) | (4971, 20/05/2026) | (4973, 20/05/2026) | (4974, 20/05/2026) | (4976, 20/05/2026) | (4978, 20/05/2026) | (4998, 20/05/2026) | (5001, 20/05/2026) | (5009, 20/05/2026) | (5010, 20/05/2026) | (5013, 20/05/2026) | (5018, 20/05/2026) | (5021, 20/05/2026) | (5024, 20/05/2026) | (5027, 20/05/2026) | (5028, 20/05/2026) | (5029, 20/05/2026) | (5030, 20/05/2026) | (5031, 20/05/2026) | (5032, 20/05/2026) | (5033, 20/05/2026) | (5034, 20/05/2026) | (5040, 20/05/2026) | (5046, 20/05/2026) | (5053, 20/05/2026) | (5057, 20/05/2026) | (5058, 20/05/2026) | (5063, 20/05/2026) | (5064, 21/05/2026) | (5065, 21/05/2026) | (5066, 21/05/2026) | (5069, 21/05/2026) | (5070, 21/05/2026) | (5085, 21/05/2026) | (5086, 21/05/2026) | (5087, 21/05/2026) | (5090, 21/05/2026) | (5091, 21/05/2026) | (5092, 21/05/2026) | (5094, 21/05/2026) | (5100, 21/05/2026) | (5117, 21/05/2026) | (5124, 21/05/2026) | (5131, 22/05/2026) | (5156, 22/05/2026) | (5168, 22/05/2026) | (5170, 22/05/2026) | (5172, 22/05/2026) | (5173, 22/05/2026) | (5216, 22/05/2026) | (5217, 22/05/2026) | (5219, 22/05/2026) | (5220, 22/05/2026) | (5223, 22/05/2026) | (5224, 25/05/2026) | (5225, 25/05/2026) | (5226, 25/05/2026) | (5256, 25/05/2026) | (5257, 25/05/2026) | (5258, 25/05/2026) | (5259, 25/05/2026) | (5265, 25/05/2026) | (5268, 25/05/2026) | (5269, 25/05/2026) | (5271, 25/05/2026) | (5275, 25/05/2026) | (5278, 25/05/2026) | (5283, 25/05/2026) | (5290, 26/05/2026) | (5294, 26/05/2026) | (5316, 26/05/2026) | (5319, 26/05/2026) | (5338, 26/05/2026) | (5346, 26/05/2026) | (5347, 26/05/2026) | (5349, 26/05/2026) | (5351, 26/05/2026) | (5352, 26/05/2026) | (5353, 26/05/2026) | (5354, 26/05/2026) | (5358, 27/05/2026) | (5363, 27/05/2026) | (5374, 27/05/2026) | (5376, 27/05/2026) | (5377, 27/05/2026) | (5389, 27/05/2026) | (5393, 27/05/2026) | (5403, 27/05/2026) | (5439, 27/05/2026) | (5441, 28/05/2026) | (5449, 28/05/2026) | (5450, 28/05/2026) | (5455, 28/05/2026) | (5456, 28/05/2026) | (5460, 28/05/2026) | (5461, 28/05/2026) | (5464, 28/05/2026) | (5465, 28/05/2026) | (5467, 28/05/2026) | (5472, 28/05/2026) | (5474, 28/05/2026) | (5476, 28/05/2026) | (5482, 28/05/2026) | (5483, 28/05/2026) | (5484, 28/05/2026) | (5485, 28/05/2026) | (5486, 28/05/2026) | (5487, 28/05/2026) | (5488, 28/05/2026) | (5489, 28/05/2026) | (5490, 28/05/2026) | (5498, 28/05/2026) | (5506, 28/05/2026) | (5508, 28/05/2026) | (5515, 28/05/2026) | (5523, 28/05/2026) | (5526, 28/05/2026) | (5528, 28/05/2026) | (5531, 28/05/2026) | (5534, 28/05/2026) | (5537, 28/05/2026) | (5543, 28/05/2026) | (5545, 28/05/2026) | (5599, 29/05/2026) | (5621, 29/05/2026) | (5622, 29/05/2026) | (5624, 29/05/2026) | (5625, 29/05/2026) | (5627, 29/05/2026) | (5628, 29/05/2026) | (5630, 29/05/2026) | (5631, 29/05/2026) | (5669, 1/06/2026) | (5696, 1/06/2026) | (5697, 1/06/2026) | (5698, 1/06/2026) | (5699, 1/06/2026) | (5701, 1/06/2026) | (5702, 1/06/2026) | (5721, 1/06/2026) | (5726, 1/06/2026) | (5743, 1/06/2026) | (5746, 1/06/2026) | (5748, 1/06/2026) | (5751, 1/06/2026) | (5768, 2/06/2026) | (5771, 2/06/2026) | (5772, 2/06/2026) | (5773, 2/06/2026) | (5776, 2/06/2026) | (5777, 2/06/2026) | (5778, 2/06/2026) | (5780, 2/06/2026) | (5784, 2/06/2026) | (5786, 2/06/2026) | (5788, 2/06/2026) | (5789, 2/06/2026) | (5790, 2/06/2026) | (5794, 2/06/2026) | (5795, 2/06/2026) | (5805, 2/06/2026) | (5806, 2/06/2026) | (5807, 2/06/2026) | (5808, 2/06/2026) | (5822, 3/06/2026) | (5825, 3/06/2026) | (5828, 3/06/2026) | (5831, 3/06/2026) | (5836, 3/06/2026) | (5839, 3/06/2026) | (5841, 3/06/2026) | (5864, 3/06/2026) | (5870, 3/06/2026) | (5871, 3/06/2026) | (5891, 3/06/2026) | (5892, 3/06/2026) | (5893, 3/06/2026) | (5896, 3/06/2026) | (5898, 3/06/2026) | (5901, 3/06/2026) | (5905, 3/06/2026) | (5907, 3/06/2026) | (5916, 3/06/2026) | (5920, 3/06/2026) | (5921, 3/06/2026) | (5927, 3/06/2026) | (5929, 3/06/2026) | (5969, 4/06/2026) | (6017, 5/06/2026) | (6020, 5/06/2026) | (6022, 5/06/2026) | (6026, 5/06/2026) | (6038, 5/06/2026) | (6050, 5/06/2026) | (6051, 5/06/2026) | (6052, 5/06/2026) | (6054, 5/06/2026) | (6055, 5/06/2026) | (6072, 9/06/2026) | (6075, 9/06/2026) | (6077, 9/06/2026) | (6078, 9/06/2026) | (6083, 9/06/2026) | (6085, 9/06/2026) | (6086, 9/06/2026) | (6087, 9/06/2026) | (6088, 9/06/2026) | (6124, 10/06/2026) | (6125, 10/06/2026) | (6131, 10/06/2026) | (6142, 10/06/2026) | (6144, 10/06/2026) | (6159, 10/06/2026) | (6162, 10/06/2026) | (6163, 10/06/2026) | (6192, 11/06/2026) | (6194, 11/06/2026) | (6197, 11/06/2026) | (6201, 11/06/2026) | (6204, 11/06/2026) | (6205, 11/06/2026) | (6207, 11/06/2026) | (6215, 11/06/2026) | (6216, 11/06/2026) | (6218, 11/06/2026) | (6222, 12/06/2026) | (6223, 12/06/2026) | (6240, 12/06/2026) | (6241, 12/06/2026) | (6257, 16/06/2026) | (6263, 16/06/2026) | (6264, 16/06/2026) | (6265, 16/06/2026) | (6266, 16/06/2026) | (6267, 16/06/2026) | (6272, 16/06/2026) | (6318, 16/06/2026) | (6330, 16/06/2026) | (6334, 16/06/2026) | (6361, 17/06/2026) | (6363, 17/06/2026) | (6364, 17/06/2026) | (6382, 17/06/2026) | (6386, 18/06/2026) | (6390, 18/06/2026) | (6391, 18/06/2026) | (6392, 18/06/2026) | (6394, 18/06/2026) | (6414, 18/06/2026) | (6425, 18/06/2026) | (6428, 19/06/2026) | (6440, 19/06/2026) | (6441, 19/06/2026) | (6446, 19/06/2026) | (6449, 19/06/2026) | (6454, 19/06/2026) | (6455, 19/06/2026) | (6459, 19/06/2026) | (6466, 19/06/2026) | (6478, 22/06/2026) | (6507, 22/06/2026) | (6508, 22/06/2026) | (6509, 22/06/2026) | (6516, 22/06/2026) | (6524, 22/06/2026) | (6525, 22/06/2026) | (6526, 22/06/2026) | (6531, 23/06/2026) | (6541, 23/06/2026) | (6546, 23/06/2026) | (6552, 23/06/2026) | (6581, 23/06/2026) | (6602, 23/06/2026) | (6604, 23/06/2026) | (6662, 24/06/2026) | (6756, 25/06/2026) | (6762, 25/06/2026) | (6770, 26/06/2026) | (6771, 26/06/2026) | (6774, 26/06/2026) | (6775, 26/06/2026) | (6795, 26/06/2026) | (6796, 26/06/2026) | (6849, 30/06/2026) | (6869, 30/06/2026) | (6874, 30/06/2026) | (6888, 1/07/2026) | (6905, 1/07/2026) | (7015, 2/07/2026) | (7022, 2/07/2026) | (7160, 6/07/2026) | (7161, 6/07/2026) | (7165, 6/07/2026) | (7174, 6/07/2026) | (7188, 6/07/2026) | (7252, 8/07/2026) | (7278, 8/07/2026) | (7284, 8/07/2026) | (7317, 9/07/2026) | (7324, 9/07/2026) | (7354, 10/07/2026) | (7355, 10/07/2026) | (7362, 14/07/2026) | (7379, 14/07/2026) | (7424, 15/07/2026) | (7475, 16/07/2026) | (7479, 16/07/2026) | (7489, 17/07/2026) | (7524, 17/07/2026) | (7526, 17/07/2026) | (7528, 17/07/2026) | (7529, 17/07/2026) | (7535, 17/07/2026) | (7590, 22/07/2026) | (7653, 23/07/2026) | (7655, 23/07/2026) | (7701, 24/07/2026) | (7739, 27/07/2026) | (7840, 29/07/2026) | (7885, 30/07/2026) | (7890, 30/07/2026) | (7902, 30/07/2026) | (8021, 31/07/2026) | (8303, 11/08/2026) | (8304, 11/08/2026) | (8554, 13/08/2026) | (8609, 18/08/2026) | (8622, 18/08/2026) | (8683, 20/08/2026)</t>
  </si>
  <si>
    <t>CONTRATO DE PRESTACION PROF, CONTRATO DE PRESTACION, CONTRATO DE APOYO A LA GESTION, PERSON. PRES. SERVI. PROFESION, CONTRATO ADICIONAL, TIENDA VIRTUAL ADICIONAL</t>
  </si>
  <si>
    <t>(147, 20/01/2026)
(414, 26/03/2026)
(679, 16/06/2026)</t>
  </si>
  <si>
    <t>(308, 23/01/2026) | (309, 23/01/2026) | (311, 23/01/2026) | (312, 23/01/2026) | (313, 23/01/2026) | (314, 23/01/2026) | (316, 23/01/2026) | (318, 23/01/2026) | (319, 23/01/2026) | (320, 23/01/2026) | (321, 23/01/2026) | (322, 23/01/2026) | (323, 23/01/2026) | (324, 23/01/2026) | (325, 23/01/2026) | (326, 23/01/2026) | (327, 23/01/2026) | (329, 23/01/2026) | (331, 23/01/2026) | (2299, 26/03/2026) | (2303, 26/03/2026) | (2304, 26/03/2026) | (2305, 26/03/2026) | (2306, 26/03/2026) | (2307, 26/03/2026) | (2308, 26/03/2026) | (2309, 26/03/2026) | (2310, 26/03/2026) | (2311, 26/03/2026) | (2312, 26/03/2026) | (2313, 26/03/2026) | (2314, 26/03/2026) | (2315, 26/03/2026) | (2317, 26/03/2026) | (2318, 26/03/2026) | (2319, 26/03/2026) | (2320, 26/03/2026) | (2321, 26/03/2026) | (3916, 22/06/2026) | (3917, 22/06/2026) | (3918, 22/06/2026) | (3919, 22/06/2026) | (3920, 22/06/2026) | (3921, 22/06/2026) | (3922, 22/06/2026) | (3923, 22/06/2026) | (3924, 22/06/2026) | (3925, 22/06/2026) | (3926, 22/06/2026) | (3927, 22/06/2026) | (3928, 22/06/2026) | (3929, 22/06/2026) | (3930, 22/06/2026) | (3931, 22/06/2026) | (3932, 22/06/2026) | (3933, 22/06/2026) | (3934, 22/06/2026)</t>
  </si>
  <si>
    <t>(118, 26/01/2026) | (119, 26/01/2026) | (120, 26/01/2026) | (121, 26/01/2026) | (122, 26/01/2026) | (123, 26/01/2026) | (124, 26/01/2026) | (125, 26/01/2026) | (126, 26/01/2026) | (127, 26/01/2026) | (128, 26/01/2026) | (129, 26/01/2026) | (130, 26/01/2026) | (131, 26/01/2026) | (132, 26/01/2026) | (133, 26/01/2026) | (134, 26/01/2026) | (135, 26/01/2026) | (136, 26/01/2026) | (2480, 27/03/2026) | (2481, 27/03/2026) | (2482, 27/03/2026) | (2483, 27/03/2026) | (2484, 27/03/2026) | (2485, 27/03/2026) | (2486, 27/03/2026) | (2487, 27/03/2026) | (2488, 27/03/2026) | (2489, 27/03/2026) | (2490, 27/03/2026) | (2491, 27/03/2026) | (2492, 27/03/2026) | (2493, 27/03/2026) | (2494, 27/03/2026) | (2495, 27/03/2026) | (2496, 27/03/2026) | (2497, 27/03/2026) | (2498, 27/03/2026) | (6562, 23/06/2026) | (6563, 23/06/2026) | (6564, 23/06/2026) | (6565, 23/06/2026) | (6566, 23/06/2026) | (6567, 23/06/2026) | (6568, 23/06/2026) | (6569, 23/06/2026) | (6570, 23/06/2026) | (6571, 23/06/2026) | (6572, 23/06/2026) | (6573, 23/06/2026) | (6574, 23/06/2026) | (6575, 23/06/2026) | (6576, 23/06/2026) | (6577, 23/06/2026) | (6578, 23/06/2026) | (6579, 23/06/2026) | (6580, 23/06/2026)</t>
  </si>
  <si>
    <t xml:space="preserve">Implementación DE ACCIONES DE APOYO PSICOSOCIAL COMO ESTRATEGIA FRENTE A LAS PROBLEMÁTICAS DE SALUD MENTAL EN EL DEPARTAMENTO DE   Sucre </t>
  </si>
  <si>
    <t>(100, 14/01/2026)</t>
  </si>
  <si>
    <t>(231, 20/01/2026) | (237, 20/01/2026) | (293, 22/01/2026) | (369, 23/01/2026) | (375, 23/01/2026) | (419, 24/01/2026) | (537, 26/01/2026) | (712, 27/01/2026) | (850, 28/01/2026) | (2079, 13/03/2026)</t>
  </si>
  <si>
    <t>CONTRATO DE PRESTACION PROF 74, CONTRATO DE PRESTACION PROF 75, CONTRATO DE PRESTACION PROF 94, CONTRATO DE PRESTACION PROF 96, CONTRATO DE PRESTACION PROF 102, CONTRATO DE PRESTACION 113, CONTRATO DE PRESTACION PROF 248, CONTRATO DE APOYO A LA GESTION 382, CONTRATO DE PRESTACION PROF 144, CONTRATO MINIMA CUANTIA 9</t>
  </si>
  <si>
    <t>(1606, 11/03/2026) | (1611, 11/03/2026) | (1633, 12/03/2026) | (1650, 12/03/2026) | (1835, 17/03/2026) | (1957, 19/03/2026) | (2349, 26/03/2026) | (2351, 26/03/2026) | (2813, 8/04/2026) | (2941, 9/04/2026) | (3192, 15/04/2026) | (3224, 15/04/2026) | (3268, 15/04/2026) | (3270, 15/04/2026) | (3572, 22/04/2026) | (4626, 12/05/2026) | (4744, 14/05/2026) | (4863, 15/05/2026) | (5135, 22/05/2026) | (5136, 22/05/2026) | (5159, 22/05/2026) | (5177, 22/05/2026) | (5221, 22/05/2026) | (5248, 25/05/2026) | (5812, 2/06/2026) | (5814, 2/06/2026) | (6400, 18/06/2026) | (6413, 18/06/2026) | (6511, 22/06/2026) | (6686, 25/06/2026) | (6797, 26/06/2026) | (6808, 26/06/2026) | (6855, 30/06/2026) | (6859, 30/06/2026) | (7414, 14/07/2026) | (7492, 17/07/2026) | (7519, 17/07/2026) | (7544, 21/07/2026) | (7546, 21/07/2026) | (7722, 24/07/2026) | (8082, 3/08/2026) | (8293, 10/08/2026) | (8548, 13/08/2026) | (8596, 14/08/2026) | (8654, 20/08/2026) | (8684, 20/08/2026) | (8685, 20/08/2026)</t>
  </si>
  <si>
    <t>CONTRATO DE PRESTACION PROF, CONTRATO DE PRESTACION, CONTRATO DE APOYO A LA GESTION, CONTRATO MINIMA CUANTIA</t>
  </si>
  <si>
    <t>(NRO_CONTRATO: 382 - 26/01/2026 - DOC_CONTRATISTA: 1104259498 - 26432430 - DIEZ MESES - RP: 712)
(NRO_CONTRATO: 113 - 22/01/2026 - DOC_CONTRATISTA: 64589527 - 37489980 - DIEZ(10) MESES - RP: 419)
(NRO_CONTRATO: 74 - 19/01/2026 - DOC_CONTRATISTA: 1102876211 - 37489980 - 10 MESES - RP: 231)
(NRO_CONTRATO: 75 - 19/01/2026 - DOC_CONTRATISTA: 1005550930 - 25511720 - 10 - RP: 237)
(NRO_CONTRATO: 94 - 21/01/2026 - DOC_CONTRATISTA: 64567870 - 37489980 - 10 MESES - RP: 293)
(NRO_CONTRATO: 96 - 22/01/2026 - DOC_CONTRATISTA: 64871444 - 37489980 - DIEZ (10) MESES - RP: 369)
(NRO_CONTRATO: 102 - 21/01/2026 - DOC_CONTRATISTA: 72204151 - 45393470 - 10 MESES - RP: 375)
(NRO_CONTRATO: 248 - 25/01/2026 - DOC_CONTRATISTA: 1102824602 - 18744990 - CINCO MESES - RP: 537)
(NRO_CONTRATO: 9 - 10/03/2026 - DOC_CONTRATISTA: 901969129 - 95171175 - NUEVE MESES - RP: 2079)</t>
  </si>
  <si>
    <t xml:space="preserve">Apoyo LOGÍSTICO PARA EL DESARROLLO DE ENCUENTROS, REUNIONES Y MESAS INSTITUCIONALES EN EL MARCO DEL CUMPLIMIENTO MISIONAL VIGENCIA 2026 DE LA GOBERNACIÓN DE  Sucre </t>
  </si>
  <si>
    <t>(278, 13/02/2026)</t>
  </si>
  <si>
    <t>(255, 21/01/2026) | (396, 23/01/2026) | (481, 26/01/2026) | (593, 26/01/2026)</t>
  </si>
  <si>
    <t>CONTRATO DE PRESTACION PROF 83, CONTRATO DE PRESTACION PROF 101, CONTRATO DE APOYO A LA GESTION 98, CONTRATO DE PRESTACION PROF 103</t>
  </si>
  <si>
    <t>(1829, 17/03/2026) | (1935, 18/03/2026) | (3136, 13/04/2026) | (3225, 15/04/2026) | (3263, 15/04/2026) | (3774, 28/04/2026) | (3945, 29/04/2026) | (4207, 5/05/2026) | (4453, 8/05/2026) | (6260, 16/06/2026) | (6321, 16/06/2026) | (6358, 17/06/2026) | (7155, 6/07/2026) | (7159, 6/07/2026) | (8145, 3/08/2026) | (8300, 11/08/2026)</t>
  </si>
  <si>
    <t>(NRO_CONTRATO: 98 - 22/01/2026 - DOC_CONTRATISTA: 5594437 - 18744990 - CINCO MESES - RP: 481)
(NRO_CONTRATO: 83 - 20/01/2026 - DOC_CONTRATISTA: 1103107676 - 47940363 - NUEVE (09) MESES - RP: 255)
(NRO_CONTRATO: 101 - 22/01/2026 - DOC_CONTRATISTA: 92031662 - 25760100 - SEIS MESES - RP: 396)
(NRO_CONTRATO: 103 - 23/01/2026 - DOC_CONTRATISTA: 92526312 - 17173400 - CUATRO MESES - RP: 593)</t>
  </si>
  <si>
    <t>(177, 23/01/2026)</t>
  </si>
  <si>
    <t>(1366, 30/01/2026)</t>
  </si>
  <si>
    <t>CONTRATO LICITACION PUBLICA 12</t>
  </si>
  <si>
    <t>(7926, 30/07/2026)</t>
  </si>
  <si>
    <t>(NRO_CONTRATO: 12 - 30/01/2026 - DOC_CONTRATISTA: 900532231 - 4210644447 - DIEZ MESES - RP: 1366)</t>
  </si>
  <si>
    <t xml:space="preserve">Adquisición DE SILLAS DE RUEDA PARA PERSONAS EN CONDICIÓN DE DISCAPACIDAD VIGENCIA 2026 EN EL DEPARTAMENTO DE  Sucre </t>
  </si>
  <si>
    <t>(101, 14/01/2026)</t>
  </si>
  <si>
    <t>(1680, 20/02/2026)</t>
  </si>
  <si>
    <t>CONTRATO MINIMA CUANTIA 3</t>
  </si>
  <si>
    <t>(1998, 19/03/2026)</t>
  </si>
  <si>
    <t>(NRO_CONTRATO: 3 - 18/02/2026 - DOC_CONTRATISTA: 901227392 - 90000000 - TREINTA DIAS - RP: 1680)</t>
  </si>
  <si>
    <t xml:space="preserve">Apoyo a las medidas de atención temporal para casos de trata de personas y otras formas de violencia reportadas en la vigencia 2026 en eldepartamento de  Sucre </t>
  </si>
  <si>
    <t>(92, 14/01/2026)</t>
  </si>
  <si>
    <t>(125, 16/01/2026)</t>
  </si>
  <si>
    <t>CONTRATO DE PRESTACION PROF 59</t>
  </si>
  <si>
    <t>(1276, 5/03/2026) | (2565, 31/03/2026) | (4902, 18/05/2026) | (5443, 28/05/2026) | (7014, 2/07/2026)</t>
  </si>
  <si>
    <t>(NRO_CONTRATO: 59 - 15/01/2026 - DOC_CONTRATISTA: 1102857568 - 15500000 - 5 meses - RP: 125)</t>
  </si>
  <si>
    <t xml:space="preserve">Fortalecimiento DE CAPACIDADES PSICOSOCIALES, PRODUCTIVAS Y PARTICIPATIVAS DE LAS MUJERES DEL DEPARTAMENTO DE   Sucre </t>
  </si>
  <si>
    <t>(261, 9/02/2026)
(287, 16/02/2026)</t>
  </si>
  <si>
    <t>(1889, 4/03/2026)</t>
  </si>
  <si>
    <t>CONTRATO MINIMA CUANTIA 7</t>
  </si>
  <si>
    <t>(6862, 30/06/2026)</t>
  </si>
  <si>
    <t>(NRO_CONTRATO: 7 - 4/03/2026 - DOC_CONTRATISTA: 901227392 - 63999031,2 - DOS MESES - RP: 1889)</t>
  </si>
  <si>
    <t>(145, 20/01/2026)</t>
  </si>
  <si>
    <t>(5608, 29/05/2026) | (7926, 30/07/2026)</t>
  </si>
  <si>
    <t xml:space="preserve">Fortalecimiento PARA LA ATENCIÓN, ANÁLISIS, FORMULACIÓN, EJECUCIÓN, SEGUIMIENTO, ACOMPAÑAMIENTO Y PUESTA EN MARCHA DEL PLAN INTEGRAL DE SEGURIDAD Y CONVIVENCIA SUCRE SEGURO EN EL DEPARTAMENTO DE   Sucre </t>
  </si>
  <si>
    <t>(59, 9/01/2026)</t>
  </si>
  <si>
    <t>(233, 20/01/2026) | (234, 20/01/2026) | (412, 23/01/2026) | (1033, 29/01/2026) | (1249, 30/01/2026)</t>
  </si>
  <si>
    <t>CONTRATO DE PRESTACION PROF 61, CONTRATO DE PRESTACION PROF 57, CONTRATO DE PRESTACION 90, CONTRATO DE PRESTACION PROF 424, CONTRATO DE PRESTACION 683</t>
  </si>
  <si>
    <t>(628, 19/02/2026) | (712, 24/02/2026) | (1746, 16/03/2026) | (1889, 18/03/2026) | (2089, 24/03/2026) | (2180, 25/03/2026) | (2324, 26/03/2026) | (2573, 31/03/2026) | (2621, 7/04/2026) | (3343, 16/04/2026) | (3505, 21/04/2026) | (3626, 23/04/2026) | (5174, 22/05/2026) | (5339, 26/05/2026) | (5345, 26/05/2026) | (6023, 5/06/2026) | (6027, 5/06/2026) | (6469, 22/06/2026) | (6505, 22/06/2026) | (6689, 25/06/2026) | (6772, 26/06/2026) | (6773, 26/06/2026) | (6867, 30/06/2026) | (6872, 30/06/2026) | (7657, 23/07/2026) | (7658, 23/07/2026) | (7909, 30/07/2026) | (8295, 10/08/2026) | (8600, 14/08/2026) | (8696, 20/08/2026)</t>
  </si>
  <si>
    <t>(NRO_CONTRATO: 90 - 22/01/2026 - DOC_CONTRATISTA: 79576345 - 38640150 - NUEVE (09) MESES - RP: 412)
(NRO_CONTRATO: 683 - 30/01/2026 - DOC_CONTRATISTA: 1100547745 - 28105512 - OCHO MESES - RP: 1249)
(NRO_CONTRATO: 57 - 19/01/2026 - DOC_CONTRATISTA: 1063181129 - 34346800 - OCHO MESES - RP: 234)
(NRO_CONTRATO: 61 - 16/01/2026 - DOC_CONTRATISTA: 1100689566 - 58526230 - 10 MESES - RP: 233)
(NRO_CONTRATO: 424 - 27/01/2026 - DOC_CONTRATISTA: 1102585320 - 34346800 - OCHO MESES - RP: 1033)</t>
  </si>
  <si>
    <t xml:space="preserve">Fortalecimiento DE LA CAPACIDAD OPERATIVA Y DE CONTROL TERRITORIAL DE LA INFANTERÍA DE MARINA MEDIANTE LA IMPLEMENTACIÓN DE INFRAESTRUCTURA OPERATIVA MODULAR EN LOS PUESTOS AVANZADOS DE SAN ONOFRE Y COLOSÓ, EN EL DEPARTAMENTO DE   Sucre </t>
  </si>
  <si>
    <t>(446, 9/04/2026)</t>
  </si>
  <si>
    <t>(3433, 27/05/2026)</t>
  </si>
  <si>
    <t>CONTRATO MINIMA CUANTIA 16</t>
  </si>
  <si>
    <t>(8333, 12/08/2026)</t>
  </si>
  <si>
    <t>(NRO_CONTRATO: 16 - 21/05/2026 - DOC_CONTRATISTA: 901123972 - 112363500 - UN MES - RP: 3433)</t>
  </si>
  <si>
    <t xml:space="preserve">Fortalecimiento del Fondo Rotatorio de Estupefacientes del departamento de   Sucre </t>
  </si>
  <si>
    <t>(72, 13/01/2026)</t>
  </si>
  <si>
    <t>(166, 19/01/2026) | (485, 26/01/2026) | (903, 28/01/2026) | (970, 29/01/2026) | (1107, 30/01/2026) | (1118, 30/01/2026) | (1152, 30/01/2026)</t>
  </si>
  <si>
    <t>SERVICIOS PROFESIONALES SALUD 23, APOYO A LA GESTION SALUD 212, APOYO A LA GESTION SALUD 289, PRESTACION DE SERVICIOS CV SAL 291, APOYO A LA GESTION SALUD 339, APOYO A LA GESTION SALUD 360, APOYO A LA GESTION SALUD 402</t>
  </si>
  <si>
    <t>(1211, 5/03/2026) | (1214, 5/03/2026) | (1613, 11/03/2026) | (1614, 11/03/2026) | (1657, 12/03/2026) | (1658, 12/03/2026) | (1840, 17/03/2026) | (2622, 7/04/2026) | (2630, 7/04/2026) | (2679, 7/04/2026) | (2974, 10/04/2026) | (2995, 10/04/2026) | (3017, 10/04/2026) | (3131, 13/04/2026) | (3857, 29/04/2026) | (4017, 30/04/2026) | (4026, 30/04/2026) | (4090, 4/05/2026) | (4391, 7/05/2026) | (4420, 7/05/2026) | (4425, 7/05/2026) | (5572, 29/05/2026) | (5623, 29/05/2026) | (5671, 1/06/2026) | (5752, 1/06/2026) | (5833, 3/06/2026) | (5834, 3/06/2026) | (6003, 5/06/2026) | (6914, 1/07/2026) | (6920, 1/07/2026) | (6924, 2/07/2026) | (7248, 7/07/2026) | (7359, 10/07/2026) | (7478, 16/07/2026) | (7511, 17/07/2026)</t>
  </si>
  <si>
    <t>APOYO A LA GESTION SALUD, PRESTACION DE SERVICIOS CV SAL, SERVICIOS PROFESIONALES SALUD</t>
  </si>
  <si>
    <t>(NRO_CONTRATO: 212 - 23/01/2026 - DOC_CONTRATISTA: 64702564 - 18744990 - CINCO (05) MESES - RP: 485)
(NRO_CONTRATO: 289 - 27/01/2026 - DOC_CONTRATISTA: 64550095 - 10769380 - CINCO (05) MESES - RP: 903)
(NRO_CONTRATO: 339 - 29/01/2026 - DOC_CONTRATISTA: 64742369 - 16646990 - CINCO (05) MESES - RP: 1107)
(NRO_CONTRATO: 360 - 30/01/2026 - DOC_CONTRATISTA: 1102807309 - 10769380 - CINCO (05) MESES - RP: 1118)
(NRO_CONTRATO: 402 - 30/01/2026 - DOC_CONTRATISTA: 42271103 - 13216215 - 5 MESES - RP: 1152)
(NRO_CONTRATO: 291 - 27/01/2026 - DOC_CONTRATISTA: 1099962185 - 22696735 - CINCO (05) MESES - RP: 970)
(NRO_CONTRATO: 23 - 19/01/2026 - DOC_CONTRATISTA: 1100628456 - 21466750 - CINCO (5) MESES - RP: 166)</t>
  </si>
  <si>
    <t xml:space="preserve">Apoyo FINANCIERO PARA EL FUNCIONAMIENTO DE LA SECRETARÍA DE SALUD DEPARTAMENTAL DE  Sucre </t>
  </si>
  <si>
    <t>(210, 28/01/2026)</t>
  </si>
  <si>
    <t>(1097, 30/01/2026) | (1101, 30/01/2026) | (1104, 30/01/2026) | (1125, 30/01/2026) | (1131, 30/01/2026) | (1132, 30/01/2026) | (1133, 30/01/2026) | (1134, 30/01/2026) | (1135, 30/01/2026) | (1139, 30/01/2026) | (1140, 30/01/2026) | (1141, 30/01/2026) | (1146, 30/01/2026) | (1149, 30/01/2026) | (1150, 30/01/2026) | (1161, 30/01/2026)</t>
  </si>
  <si>
    <t>SERVICIOS PROFESIONALES SALUD 384, SERVICIOS PROFESIONALES SALUD 383, SERVICIOS PROFESIONALES SALUD 372, SERVICIOS PROFESIONALES SALUD 375, SERVICIOS PROFESIONALES SALUD 367, SERVICIOS PROFESIONALES SALUD 368, SERVICIOS PROFESIONALES SALUD 369, SERVICIOS PROFESIONALES SALUD 377, SERVICIOS PROFESIONALES SALUD 378, SERVICIOS PROFESIONALES SALUD 366, SERVICIOS PROFESIONALES SALUD 363, SERVICIOS PROFESIONALES SALUD 365, APOYO A LA GESTION SALUD 389, SERVICIOS PROFESIONALES SALUD 388, SERVICIOS PROFESIONALES SALUD 395, PRESTACION DE SERVICIOS CV SAL 403</t>
  </si>
  <si>
    <t>(924, 2/03/2026) | (1060, 3/03/2026) | (1133, 4/03/2026) | (1235, 5/03/2026) | (1287, 5/03/2026) | (1420, 9/03/2026) | (1557, 10/03/2026) | (1565, 11/03/2026) | (1807, 17/03/2026) | (1821, 17/03/2026) | (1946, 19/03/2026) | (2007, 20/03/2026) | (2064, 20/03/2026) | (2317, 26/03/2026) | (2639, 7/04/2026) | (2685, 7/04/2026) | (2763, 8/04/2026) | (2795, 8/04/2026) | (2889, 9/04/2026) | (2961, 9/04/2026) | (3148, 14/04/2026) | (3158, 14/04/2026) | (3159, 14/04/2026) | (3227, 15/04/2026) | (3252, 15/04/2026) | (3285, 16/04/2026) | (3644, 23/04/2026) | (4077, 2/05/2026) | (4270, 5/05/2026) | (4287, 6/05/2026) | (4297, 6/05/2026) | (4305, 6/05/2026) | (4310, 6/05/2026) | (4465, 8/05/2026) | (4512, 11/05/2026) | (4517, 11/05/2026) | (4548, 11/05/2026) | (4612, 12/05/2026) | (4708, 13/05/2026) | (4758, 14/05/2026) | (4977, 20/05/2026) | (5299, 26/05/2026) | (5759, 2/06/2026) | (5838, 3/06/2026) | (5861, 3/06/2026) | (5925, 3/06/2026) | (5993, 4/06/2026) | (6121, 10/06/2026) | (6184, 10/06/2026) | (6185, 10/06/2026) | (6314, 16/06/2026) | (6325, 16/06/2026) | (6437, 19/06/2026) | (6812, 26/06/2026) | (6814, 26/06/2026) | (6906, 1/07/2026) | (7094, 3/07/2026) | (8155, 4/08/2026) | (8339, 12/08/2026) | (8687, 20/08/2026)</t>
  </si>
  <si>
    <t>SERVICIOS PROFESIONALES SALUD, PRESTACION DE SERVICIOS CV SAL, APOYO A LA GESTION SALUD</t>
  </si>
  <si>
    <t>(NRO_CONTRATO: 389 - 30/01/2026 - DOC_CONTRATISTA: 1143405483 - 6246087 - TRES (3) MESES - RP: 1146)
(NRO_CONTRATO: 403 - 30/01/2026 - DOC_CONTRATISTA: 64871694 - 13035744 - CUATRO (04) MESES - RP: 1161)
(NRO_CONTRATO: 363 - 30/01/2026 - DOC_CONTRATISTA: 92531128 - 14052756 - CUATRO (04) MESES - RP: 1140)
(NRO_CONTRATO: 365 - 30/01/2026 - DOC_CONTRATISTA: 1100399202 - 13317592 - CUATRO (04) MESES - RP: 1141)
(NRO_CONTRATO: 366 - 30/01/2026 - DOC_CONTRATISTA: 8727563 - 14052756 - 4 MESES - RP: 1139)
(NRO_CONTRATO: 367 - 30/01/2026 - DOC_CONTRATISTA: 92640956 - 14052756 - 4 MESES - RP: 1131)
(NRO_CONTRATO: 368 - 30/01/2026 - DOC_CONTRATISTA: 3856236 - 16773480 - 4 MESES - RP: 1132)
(NRO_CONTRATO: 369 - 30/01/2026 - DOC_CONTRATISTA: 1104380651 - 14052756 - 4 MESES - RP: 1133)
(NRO_CONTRATO: 372 - 30/01/2026 - DOC_CONTRATISTA: 92098191 - 13317592 - CUATRO (04) MESES - RP: 1104)
(NRO_CONTRATO: 375 - 30/01/2026 - DOC_CONTRATISTA: 1100694320 - 13317592 - CUATRO (4) MESES - RP: 1125)
(NRO_CONTRATO: 377 - 30/01/2026 - DOC_CONTRATISTA: 1047461805 - 13035744 - 4 MESES - RP: 1134)
(NRO_CONTRATO: 378 - 30/01/2026 - DOC_CONTRATISTA: 92641555 - 13317592 - 4 MESES - RP: 1135)
(NRO_CONTRATO: 383 - 30/01/2026 - DOC_CONTRATISTA: 1102828234 - 13035744 - CUATRO (4) MESES - RP: 1101)
(NRO_CONTRATO: 384 - 30/01/2026 - DOC_CONTRATISTA: 1102575681 - 13317592 - CUATRO (4) MESES - RP: 1097)
(NRO_CONTRATO: 388 - 30/01/2026 - DOC_CONTRATISTA: 1002493870 - 14052756 - CUATRO (4) MESES - RP: 1149)
(NRO_CONTRATO: 395 - 30/01/2026 - DOC_CONTRATISTA: 92521620 - 13035744 - 4 MESES - RP: 1150)</t>
  </si>
  <si>
    <t xml:space="preserve">Desarrollo DE ACCIONES COMPLEMENTARIAS PARA EL FORTALECIMIENTO DEL FONDO ROTATORIO DE ESTUPEFACIENTES DEL DEPARTAMENTO DE   Sucre </t>
  </si>
  <si>
    <t>(872, 10/08/2026)</t>
  </si>
  <si>
    <t xml:space="preserve">Fortalecimiento del Programa de Atención Integral para la Protección y Garantía de los Derechos de las Personas Mayores durante el año 2026 en los Centros de Vida del departamento de  Sucre </t>
  </si>
  <si>
    <t>(881, 12/08/2026)</t>
  </si>
  <si>
    <t>112</t>
  </si>
  <si>
    <t>1.3.3.3.20-R.B. OTROS GASTOS RETHUS</t>
  </si>
  <si>
    <t xml:space="preserve">Apoyo FINANCIERO COMPLEMENTARIO PARA EL FUNCIONAMIENTO DE LA SECRETARÍA DE SALUD DEPARTAMENTAL DE   Sucre </t>
  </si>
  <si>
    <t>(874, 10/08/2026)</t>
  </si>
  <si>
    <t xml:space="preserve">Desarrollo DE ACCIONES COMPLEMENTARIAS PARA EL FORTALECIMIENTO DEL SISTEMA INTEGRAL DEPARTAMENTAL DE EVALUACIÓN SANITARIA Y DE LA PRESTACIÓN DE SERVICIOS DE SALUD - SIDEVASS EN EL DEPARTAMENTO DE   Sucre </t>
  </si>
  <si>
    <t>(873, 10/08/2026)</t>
  </si>
  <si>
    <t>(46, 9/01/2026)
(156, 21/01/2026)
(157, 21/01/2026)</t>
  </si>
  <si>
    <t>(338, 23/01/2026) | (339, 23/01/2026) | (340, 23/01/2026) | (365, 23/01/2026) | (431, 24/01/2026) | (433, 26/01/2026) | (436, 26/01/2026) | (465, 26/01/2026) | (474, 26/01/2026) | (519, 26/01/2026) | (524, 26/01/2026) | (535, 26/01/2026) | (539, 26/01/2026) | (543, 26/01/2026) | (564, 26/01/2026) | (569, 26/01/2026) | (570, 26/01/2026) | (574, 26/01/2026) | (584, 26/01/2026) | (587, 26/01/2026) | (606, 26/01/2026) | (614, 26/01/2026) | (626, 26/01/2026) | (646, 26/01/2026) | (650, 26/01/2026) | (663, 27/01/2026) | (668, 27/01/2026) | (673, 27/01/2026) | (701, 27/01/2026) | (717, 27/01/2026) | (719, 27/01/2026) | (723, 27/01/2026) | (728, 27/01/2026) | (733, 27/01/2026) | (737, 27/01/2026) | (741, 27/01/2026) | (756, 27/01/2026) | (761, 27/01/2026) | (770, 27/01/2026) | (771, 27/01/2026) | (773, 27/01/2026) | (774, 27/01/2026) | (775, 27/01/2026) | (778, 27/01/2026) | (781, 27/01/2026) | (783, 27/01/2026) | (840, 28/01/2026) | (845, 28/01/2026) | (846, 28/01/2026) | (853, 28/01/2026) | (858, 28/01/2026) | (875, 28/01/2026) | (880, 28/01/2026) | (886, 28/01/2026) | (910, 28/01/2026) | (921, 28/01/2026) | (935, 28/01/2026) | (976, 29/01/2026) | (978, 29/01/2026) | (982, 29/01/2026) | (984, 29/01/2026) | (993, 29/01/2026) | (1002, 29/01/2026) | (1030, 29/01/2026) | (1045, 29/01/2026) | (1056, 29/01/2026) | (1060, 29/01/2026) | (1082, 29/01/2026) | (1095, 30/01/2026) | (1100, 30/01/2026) | (1103, 30/01/2026) | (1105, 30/01/2026) | (1106, 30/01/2026) | (1109, 30/01/2026) | (1115, 30/01/2026) | (1116, 30/01/2026) | (1119, 30/01/2026) | (1122, 30/01/2026) | (1127, 30/01/2026) | (1128, 30/01/2026) | (1136, 30/01/2026) | (1144, 30/01/2026) | (1153, 30/01/2026) | (1157, 30/01/2026) | (1162, 30/01/2026) | (1165, 30/01/2026) | (1181, 30/01/2026) | (1195, 30/01/2026) | (1206, 30/01/2026) | (1208, 30/01/2026) | (1216, 30/01/2026) | (1223, 30/01/2026) | (1323, 30/01/2026) | (3001, 30/04/2026) | (3005, 30/04/2026)</t>
  </si>
  <si>
    <t>SERVICIOS PROFESIONALES SALUD 213, APOYO A LA GESTION SALUD 216, SERVICIOS PROFESIONALES SALUD 214, SERVICIOS PROFESIONALES SALUD 240, CONTRATO DE PRESTACION PROF 169, SERVICIOS PROFESIONALES SALUD 218, SERVICIOS PROFESIONALES SALUD 217, CONTRATO DE PRESTACION PROF 133, CONTRATO DE PRESTACION PROF 117, SERVICIOS PROFESIONALES SALUD 245, APOYO A LA GESTION SALUD 244, CONTRATO DE PRESTACION PROF 276, CONTRATO DE PRESTACION PROF 273, SERVICIOS PROFESIONALES SALUD 254, SERVICIOS PROFESIONALES SALUD 226, APOYO A LA GESTION SALUD 225, APOYO A LA GESTION SALUD 224, CONTRATO DE PRESTACION PROF 204, SERVICIOS PROFESIONALES SALUD 247, SERVICIOS PROFESIONALES SALUD 248, CONTRATO DE PRESTACION PROF 203, CONTRATO DE PRESTACION PROF 167, CONTRATO DE PRESTACION PROF 337, CONTRATO DE PRESTACION PROF 347, CONTRATO DE PRESTACION PROF 143, SERVICIOS PROFESIONALES SALUD 253, SERVICIOS PROFESIONALES SALUD 255, SERVICIOS PROFESIONALES SALUD 252, APOYO A LA GESTION SALUD 297, SERVICIOS PROFESIONALES SALUD 308, SERVICIOS PROFESIONALES SALUD 294, SERVICIOS PROFESIONALES SALUD 246, SERVICIOS PROFESIONALES SALUD 257, CONTRATO DE PRESTACION PROF 338, SERVICIOS PROFESIONALES SALUD 278, SERVICIOS PROFESIONALES SALUD 277, SERVICIOS PROFESIONALES SALUD 285, APOYO A LA GESTION SALUD 258, SERVICIOS PROFESIONALES SALUD 279, SERVICIOS PROFESIONALES SALUD 280, SERVICIOS PROFESIONALES SALUD 281, APOYO A LA GESTION SALUD 282, SERVICIOS PROFESIONALES SALUD 256, SERVICIOS PROFESIONALES SALUD 296, CONTRATO DE PRESTACION PROF 191, CONTRATO DE PRESTACION PROF 268, CONTRATO DE PRESTACION PROF 453, CONTRATO DE PRESTACION PROF 415, CONTRATO DE PRESTACION PROF 454, PRESTACION DE SERVICIOS CV SAL 290, CONTRATO DE PRESTACION PROF 272, CONTRATO DE PRESTACION PROF 336, CONTRATO DE PRESTACION PROF 404, CONTRATO DE PRESTACION PROF 405, SERVICIOS PROFESIONALES SALUD 320, APOYO A LA GESTION SALUD 286, CONTRATO DE PRESTACION PROF 418, CONTRATO DE PRESTACION PROF 488, CONTRATO DE PRESTACION PROF 445, SERVICIOS PROFESIONALES SALUD 316, SERVICIOS PROFESIONALES SALUD 303, SERVICIOS PROFESIONALES SALUD 327, SERVICIOS PROFESIONALES SALUD 301, CONTRATO DE PRESTACION PROF 323, SERVICIOS PROFESIONALES SALUD 331, CONTRATO DE PRESTACION PROF 439, SERVICIOS PROFESIONALES SALUD 338, CONTRATO DE PRESTACION PROF 552, SERVICIOS PROFESIONALES SALUD 355, SERVICIOS PROFESIONALES SALUD 344, SERVICIOS PROFESIONALES SALUD 346, SERVICIOS PROFESIONALES SALUD 349, SERVICIOS PROFESIONALES SALUD 371, SERVICIOS PROFESIONALES SALUD 370, SERVICIOS PROFESIONALES SALUD 359, SERVICIOS PROFESIONALES SALUD 381, SERVICIOS PROFESIONALES SALUD 364, SERVICIOS PROFESIONALES SALUD 348, SERVICIOS PROFESIONALES SALUD 353, SERVICIOS PROFESIONALES SALUD 354, SERVICIOS PROFESIONALES SALUD 379, SERVICIOS PROFESIONALES SALUD 401, SERVICIOS PROFESIONALES SALUD 393, SERVICIOS PROFESIONALES SALUD 362, CONTRATO DE PRESTACION PROF 432, CONTRATO DE PRESTACION PROF 322, CONTRATO DE PRESTACION PROF 527, CONTRATO DE PRESTACION PROF 556, CONTRATO DE PRESTACION PROF 540, CONTRATO DE APOYO A LA GESTION 609, CONTRATO DE PRESTACION PROF 525, CONTRATO DE PRESTACION PROF 542, CONTRATO DE PRESTACION PROF 655, CONTRATO ADICIONAL 454, CONTRATO ADICIONAL 655</t>
  </si>
  <si>
    <t>(729, 25/02/2026) | (730, 25/02/2026) | (757, 25/02/2026) | (768, 25/02/2026) | (769, 25/02/2026) | (794, 26/02/2026) | (797, 26/02/2026) | (806, 26/02/2026) | (808, 26/02/2026) | (816, 26/02/2026) | (823, 26/02/2026) | (835, 27/02/2026) | (864, 28/02/2026) | (867, 28/02/2026) | (872, 28/02/2026) | (879, 28/02/2026) | (910, 2/03/2026) | (925, 2/03/2026) | (941, 2/03/2026) | (988, 2/03/2026) | (994, 2/03/2026) | (1022, 3/03/2026) | (1045, 3/03/2026) | (1139, 4/03/2026) | (1163, 4/03/2026) | (1196, 4/03/2026) | (1200, 4/03/2026) | (1207, 5/03/2026) | (1219, 5/03/2026) | (1226, 5/03/2026) | (1232, 5/03/2026) | (1237, 5/03/2026) | (1292, 5/03/2026) | (1320, 6/03/2026) | (1322, 6/03/2026) | (1325, 6/03/2026) | (1348, 6/03/2026) | (1355, 6/03/2026) | (1361, 6/03/2026) | (1362, 6/03/2026) | (1379, 6/03/2026) | (1380, 6/03/2026) | (1382, 6/03/2026) | (1384, 6/03/2026) | (1403, 9/03/2026) | (1404, 9/03/2026) | (1405, 9/03/2026) | (1411, 9/03/2026) | (1412, 9/03/2026) | (1413, 9/03/2026) | (1415, 9/03/2026) | (1423, 9/03/2026) | (1434, 9/03/2026) | (1435, 9/03/2026) | (1443, 9/03/2026) | (1461, 9/03/2026) | (1462, 9/03/2026) | (1469, 10/03/2026) | (1532, 10/03/2026) | (1566, 11/03/2026) | (1572, 11/03/2026) | (1574, 11/03/2026) | (1604, 11/03/2026) | (1610, 11/03/2026) | (1631, 12/03/2026) | (1656, 12/03/2026) | (1708, 13/03/2026) | (1711, 13/03/2026) | (1748, 16/03/2026) | (1761, 16/03/2026) | (1763, 16/03/2026) | (1769, 16/03/2026) | (1837, 17/03/2026) | (1858, 17/03/2026) | (1877, 17/03/2026) | (1947, 19/03/2026) | (1970, 19/03/2026) | (2102, 24/03/2026) | (2125, 24/03/2026) | (2179, 25/03/2026) | (2194, 25/03/2026) | (2199, 25/03/2026) | (2202, 25/03/2026) | (2207, 25/03/2026) | (2278, 25/03/2026) | (2312, 26/03/2026) | (2340, 26/03/2026) | (2344, 26/03/2026) | (2350, 26/03/2026) | (2358, 26/03/2026) | (2359, 26/03/2026) | (2368, 26/03/2026) | (2374, 26/03/2026) | (2388, 27/03/2026) | (2392, 27/03/2026) | (2394, 27/03/2026) | (2419, 27/03/2026) | (2430, 27/03/2026) | (2446, 27/03/2026) | (2502, 30/03/2026) | (2514, 30/03/2026) | (2521, 30/03/2026) | (2523, 30/03/2026) | (2534, 30/03/2026) | (2538, 31/03/2026) | (2546, 31/03/2026) | (2551, 31/03/2026) | (2552, 31/03/2026) | (2566, 31/03/2026) | (2567, 31/03/2026) | (2583, 1/04/2026) | (2587, 1/04/2026) | (2589, 1/04/2026) | (2590, 1/04/2026) | (2591, 1/04/2026) | (2615, 6/04/2026) | (2637, 7/04/2026) | (2683, 7/04/2026) | (2713, 8/04/2026) | (2733, 8/04/2026) | (2760, 8/04/2026) | (2764, 8/04/2026) | (2766, 8/04/2026) | (2778, 8/04/2026) | (2790, 8/04/2026) | (2797, 8/04/2026) | (2815, 9/04/2026) | (2854, 9/04/2026) | (2884, 9/04/2026) | (2887, 9/04/2026) | (2894, 9/04/2026) | (2901, 9/04/2026) | (2904, 9/04/2026) | (2919, 9/04/2026) | (2947, 9/04/2026) | (2949, 9/04/2026) | (2959, 9/04/2026) | (2967, 10/04/2026) | (2970, 10/04/2026) | (2998, 10/04/2026) | (3002, 10/04/2026) | (3020, 10/04/2026) | (3021, 10/04/2026) | (3032, 11/04/2026) | (3048, 12/04/2026) | (3049, 12/04/2026) | (3122, 13/04/2026) | (3149, 14/04/2026) | (3151, 14/04/2026) | (3162, 14/04/2026) | (3205, 15/04/2026) | (3207, 15/04/2026) | (3229, 15/04/2026) | (3230, 15/04/2026) | (3237, 15/04/2026) | (3238, 15/04/2026) | (3279, 15/04/2026) | (3282, 16/04/2026) | (3284, 16/04/2026) | (3290, 16/04/2026) | (3298, 16/04/2026) | (3314, 16/04/2026) | (3382, 17/04/2026) | (3446, 20/04/2026) | (3581, 22/04/2026) | (3739, 27/04/2026) | (3769, 27/04/2026) | (3777, 28/04/2026) | (3783, 28/04/2026) | (3784, 28/04/2026) | (3811, 28/04/2026) | (3813, 28/04/2026) | (3815, 28/04/2026) | (3816, 28/04/2026) | (3818, 28/04/2026) | (3820, 28/04/2026) | (3829, 28/04/2026) | (3831, 28/04/2026) | (3834, 28/04/2026) | (3856, 29/04/2026) | (3870, 29/04/2026) | (3898, 29/04/2026) | (3993, 30/04/2026) | (4000, 30/04/2026) | (4021, 30/04/2026) | (4042, 30/04/2026) | (4062, 2/05/2026) | (4068, 2/05/2026) | (4072, 2/05/2026) | (4079, 2/05/2026) | (4138, 4/05/2026) | (4171, 4/05/2026) | (4172, 4/05/2026) | (4213, 5/05/2026) | (4215, 5/05/2026) | (4256, 5/05/2026) | (4274, 5/05/2026) | (4281, 5/05/2026) | (4285, 6/05/2026) | (4286, 6/05/2026) | (4288, 6/05/2026) | (4291, 6/05/2026) | (4298, 6/05/2026) | (4299, 6/05/2026) | (4301, 6/05/2026) | (4304, 6/05/2026) | (4306, 6/05/2026) | (4313, 6/05/2026) | (4317, 6/05/2026) | (4319, 6/05/2026) | (4341, 6/05/2026) | (4393, 7/05/2026) | (4397, 7/05/2026) | (4399, 7/05/2026) | (4402, 7/05/2026) | (4427, 7/05/2026) | (4449, 8/05/2026) | (4467, 8/05/2026) | (4468, 8/05/2026) | (4470, 8/05/2026) | (4480, 8/05/2026) | (4484, 8/05/2026) | (4501, 11/05/2026) | (4505, 11/05/2026) | (4510, 11/05/2026) | (4513, 11/05/2026) | (4516, 11/05/2026) | (4523, 11/05/2026) | (4534, 11/05/2026) | (4541, 11/05/2026) | (4550, 11/05/2026) | (4551, 11/05/2026) | (4561, 11/05/2026) | (4598, 12/05/2026) | (4605, 12/05/2026) | (4654, 13/05/2026) | (4684, 13/05/2026) | (4713, 13/05/2026) | (4718, 14/05/2026) | (4725, 14/05/2026) | (4732, 14/05/2026) | (4742, 14/05/2026) | (4765, 14/05/2026) | (4766, 14/05/2026) | (4790, 15/05/2026) | (4842, 15/05/2026) | (4957, 19/05/2026) | (4961, 19/05/2026) | (4962, 19/05/2026) | (5016, 20/05/2026) | (5059, 20/05/2026) | (5097, 21/05/2026) | (5162, 22/05/2026) | (5165, 22/05/2026) | (5222, 22/05/2026) | (5273, 25/05/2026) | (5329, 26/05/2026) | (5330, 26/05/2026) | (5331, 26/05/2026) | (5341, 26/05/2026) | (5342, 26/05/2026) | (5344, 26/05/2026) | (5356, 26/05/2026) | (5405, 27/05/2026) | (5435, 27/05/2026) | (5453, 28/05/2026) | (5454, 28/05/2026) | (5481, 28/05/2026) | (5550, 28/05/2026) | (5583, 29/05/2026) | (5597, 29/05/2026) | (5617, 29/05/2026) | (5619, 29/05/2026) | (5632, 29/05/2026) | (5633, 29/05/2026) | (5635, 29/05/2026) | (5642, 31/05/2026) | (5647, 31/05/2026) | (5652, 31/05/2026) | (5720, 1/06/2026) | (5747, 1/06/2026) | (5749, 1/06/2026) | (5754, 1/06/2026) | (5756, 2/06/2026) | (5763, 2/06/2026) | (5810, 2/06/2026) | (5811, 2/06/2026) | (5813, 2/06/2026) | (5823, 3/06/2026) | (5824, 3/06/2026) | (5830, 3/06/2026) | (5860, 3/06/2026) | (5862, 3/06/2026) | (5930, 3/06/2026) | (5986, 4/06/2026) | (6006, 5/06/2026) | (6008, 5/06/2026) | (6015, 5/06/2026) | (6016, 5/06/2026) | (6039, 5/06/2026) | (6042, 5/06/2026) | (6046, 5/06/2026) | (6063, 5/06/2026) | (6066, 5/06/2026) | (6126, 10/06/2026) | (6127, 10/06/2026) | (6136, 10/06/2026) | (6161, 10/06/2026) | (6214, 11/06/2026) | (6236, 12/06/2026) | (6492, 22/06/2026) | (6540, 23/06/2026) | (6582, 23/06/2026) | (6606, 24/06/2026) | (6609, 24/06/2026) | (6617, 24/06/2026) | (6678, 25/06/2026) | (6679, 25/06/2026) | (6752, 25/06/2026) | (6759, 25/06/2026) | (6810, 26/06/2026) | (6816, 26/06/2026) | (6817, 26/06/2026) | (6818, 26/06/2026) | (6821, 30/06/2026) | (6822, 30/06/2026) | (6847, 30/06/2026) | (6860, 30/06/2026) | (6863, 30/06/2026) | (6864, 30/06/2026) | (6885, 1/07/2026) | (6913, 1/07/2026) | (6923, 2/07/2026) | (6928, 2/07/2026) | (7021, 2/07/2026) | (7027, 2/07/2026) | (7067, 3/07/2026) | (7085, 3/07/2026) | (7088, 3/07/2026) | (7089, 3/07/2026) | (7093, 3/07/2026) | (7095, 3/07/2026) | (7103, 3/07/2026) | (7104, 3/07/2026) | (7119, 3/07/2026) | (7127, 3/07/2026) | (7131, 3/07/2026) | (7132, 3/07/2026) | (7154, 6/07/2026) | (7158, 6/07/2026) | (7172, 6/07/2026) | (7176, 6/07/2026) | (7177, 6/07/2026) | (7185, 6/07/2026) | (7187, 6/07/2026) | (7190, 6/07/2026) | (7199, 7/07/2026) | (7208, 7/07/2026) | (7256, 8/07/2026) | (7270, 8/07/2026) | (7289, 8/07/2026) | (7292, 8/07/2026) | (7316, 9/07/2026) | (7326, 9/07/2026) | (7346, 9/07/2026) | (7416, 14/07/2026) | (7428, 15/07/2026) | (7477, 16/07/2026) | (7629, 22/07/2026) | (7698, 24/07/2026) | (7707, 24/07/2026) | (7898, 30/07/2026) | (7899, 30/07/2026) | (7904, 30/07/2026) | (8022, 31/07/2026) | (8040, 31/07/2026) | (8044, 31/07/2026) | (8045, 31/07/2026) | (8046, 31/07/2026) | (8089, 3/08/2026) | (8090, 3/08/2026) | (8104, 3/08/2026) | (8182, 4/08/2026) | (8185, 4/08/2026) | (8280, 10/08/2026) | (8281, 10/08/2026) | (8296, 10/08/2026) | (8312, 11/08/2026) | (8677, 20/08/2026)</t>
  </si>
  <si>
    <t>CONTRATO DE PRESTACION PROF, SERVICIOS PROFESIONALES SALUD, APOYO A LA GESTION SALUD, PRESTACION DE SERVICIOS CV SAL, CONTRATO DE APOYO A LA GESTION, CONTRATO ADICIONAL</t>
  </si>
  <si>
    <t>(NRO_CONTRATO: 216 - 23/01/2026 - DOC_CONTRATISTA: 1103103658 - 13203705 - CINCO (5) MESES - RP: 339)
(NRO_CONTRATO: 224 - 26/01/2026 - DOC_CONTRATISTA: 64542773 - 14265825 - 5 MESES - RP: 570)
(NRO_CONTRATO: 225 - 26/01/2026 - DOC_CONTRATISTA: 1100686147 - 14265825 - 5 MESES - RP: 569)
(NRO_CONTRATO: 244 - 26/01/2026 - DOC_CONTRATISTA: 1005457780 - 14265825 - CINCO (05) MESES - RP: 524)
(NRO_CONTRATO: 258 - 26/01/2026 - DOC_CONTRATISTA: 1063173746 - 12523540 - CINCO (05) MESES - RP: 761)
(NRO_CONTRATO: 282 - 27/01/2026 - DOC_CONTRATISTA: 92553685 - 13203705 - 5 MESES - RP: 774)
(NRO_CONTRATO: 286 - 27/01/2026 - DOC_CONTRATISTA: 1101820069 - 13203705 - CINCO (05) MESES - RP: 921)
(NRO_CONTRATO: 297 - 27/01/2026 - DOC_CONTRATISTA: 1102889826 - 15456815 - 5 MESES - RP: 701)
(NRO_CONTRATO: 454 - 27/01/2026 - DOC_CONTRATISTA: 1007117682 - 3935000 - UN MES - RP: 3001)
(NRO_CONTRATO: 655 - 27/04/2026 - DOC_CONTRATISTA: 1005512370 - 3091363 - UN MES - RP: 3005)
(NRO_CONTRATO: 609 - 30/01/2026 - DOC_CONTRATISTA: 1100307193 - 7922223 - TRES MESES - RP: 1208)
(NRO_CONTRATO: 117 - 22/01/2026 - DOC_CONTRATISTA: 1102877708 - 16500000 - 3 - RP: 474)
(NRO_CONTRATO: 133 - 23/01/2026 - DOC_CONTRATISTA: 1066187661 - 12000000 - 3 MESES - RP: 465)
(NRO_CONTRATO: 143 - 24/01/2026 - DOC_CONTRATISTA: 1102836757 - 15000000 - TRES (3) MESES - RP: 650)
(NRO_CONTRATO: 167 - 24/01/2026 - DOC_CONTRATISTA: 1103121219 - 12000000 - TRES MESES - RP: 614)
(NRO_CONTRATO: 169 - 23/01/2026 - DOC_CONTRATISTA: 45506250 - 12000000 - 3 MESES - RP: 431)
(NRO_CONTRATO: 191 - 26/01/2026 - DOC_CONTRATISTA: 92552129 - 35349999,58 - TRES MESES - RP: 781)
(NRO_CONTRATO: 203 - 23/01/2026 - DOC_CONTRATISTA: 1193215276 - 12000000 - 3 - RP: 606)
(NRO_CONTRATO: 204 - 23/01/2026 - DOC_CONTRATISTA: 1102834162 - 10500000 - TRES(3) MESES - RP: 574)
(NRO_CONTRATO: 273 - 24/01/2026 - DOC_CONTRATISTA: 1005573983 - 9000000 - TRES MESES - RP: 539)
(NRO_CONTRATO: 347 - 25/01/2026 - DOC_CONTRATISTA: 1005675991 - 10500000 - 3 MESES - RP: 646)
(NRO_CONTRATO: 276 - 25/01/2026 - DOC_CONTRATISTA: 1005627459 - 17500000 - TRES MESES - RP: 535)
(NRO_CONTRATO: 337 - 25/01/2026 - DOC_CONTRATISTA: 23176161 - 10442712 - 3 MESES - RP: 626)
(NRO_CONTRATO: 338 - 26/01/2026 - DOC_CONTRATISTA: 1099961313 - 10442712 - TRES MESES - RP: 733)
(NRO_CONTRATO: 268 - 26/01/2026 - DOC_CONTRATISTA: 1102821855 - 12000000 - TRES MESES - RP: 783)
(NRO_CONTRATO: 272 - 27/01/2026 - DOC_CONTRATISTA: 1102852929 - 13500000 - TRES MESES - RP: 858)
(NRO_CONTRATO: 454 - 27/01/2026 - DOC_CONTRATISTA: 1007117682 - 11805000 - TRES MESES - RP: 846)
(NRO_CONTRATO: 336 - 27/01/2026 - DOC_CONTRATISTA: 1103216021 - 9274089 - TRES (3) MESES - RP: 875)
(NRO_CONTRATO: 404 - 27/01/2026 - DOC_CONTRATISTA: 1099963993 - 10442892 - TRES (3) MESES - RP: 880)
(NRO_CONTRATO: 405 - 27/01/2026 - DOC_CONTRATISTA: 1103948361 - 10442712 - TRES (3) MESES - RP: 886)
(NRO_CONTRATO: 453 - 27/01/2026 - DOC_CONTRATISTA: 1102845294 - 9274089 - 3 MESES - RP: 840)
(NRO_CONTRATO: 415 - 27/01/2026 - DOC_CONTRATISTA: 22885465 - 10442892 - TRES MESES - RP: 845)
(NRO_CONTRATO: 418 - 27/01/2026 - DOC_CONTRATISTA: 64870373 - 10449569 - TRES MESES - RP: 935)
(NRO_CONTRATO: 488 - 28/01/2026 - DOC_CONTRATISTA: 22884398 - 9274089 - TRES MESES - RP: 976)
(NRO_CONTRATO: 323 - 28/01/2026 - DOC_CONTRATISTA: 92276315 - 10442712 - TRES MESES - RP: 1030)
(NRO_CONTRATO: 439 - 28/01/2026 - DOC_CONTRATISTA: 1100694905 - 10442712 - TRES MESES - RP: 1056)
(NRO_CONTRATO: 552 - 29/01/2026 - DOC_CONTRATISTA: 33055630 - 10442712 - TRES MESES - RP: 1082)
(NRO_CONTRATO: 556 - 29/01/2026 - DOC_CONTRATISTA: 1100547999 - 9274089 - 3 MESES - RP: 1195)
(NRO_CONTRATO: 322 - 29/01/2026 - DOC_CONTRATISTA: 1103948175 - 10442712 - TRES MESES - RP: 1165)
(NRO_CONTRATO: 525 - 29/01/2026 - DOC_CONTRATISTA: 1103981333 - 11805000 - 3 meses - RP: 1216)
(NRO_CONTRATO: 432 - 29/01/2026 - DOC_CONTRATISTA: 1042427955 - 12644421 - TRES MESES - RP: 1162)
(NRO_CONTRATO: 527 - 30/01/2026 - DOC_CONTRATISTA: 8860700 - 9274089 - 3 meses - RP: 1181)
(NRO_CONTRATO: 655 - 30/01/2026 - DOC_CONTRATISTA: 1005512370 - 9274089 - TRES (3) MESES - RP: 1323)
(NRO_CONTRATO: 213 - 23/01/2026 - DOC_CONTRATISTA: 1100689698 - 30000000 - CINCO (5) MESES - RP: 338)
(NRO_CONTRATO: 214 - 23/01/2026 - DOC_CONTRATISTA: 1102873926 - 23596345 - CINCO (5) MESES - RP: 340)
(NRO_CONTRATO: 217 - 23/01/2026 - DOC_CONTRATISTA: 1104427412 - 24729375 - CINCO (05) MESES - RP: 436)
(NRO_CONTRATO: 218 - 26/01/2026 - DOC_CONTRATISTA: 1100400938 - 19931985 - CINCO (05) MESES - RP: 433)
(NRO_CONTRATO: 226 - 26/01/2026 - DOC_CONTRATISTA: 1104425683 - 19931985 - 5 MESES - RP: 564)
(NRO_CONTRATO: 240 - 23/01/2026 - DOC_CONTRATISTA: 1102883565 - 17404520 - CINCO (05) MESES - RP: 365)
(NRO_CONTRATO: 245 - 26/01/2026 - DOC_CONTRATISTA: 64700580 - 19931985 - CINCO (05) MESES - RP: 519)
(NRO_CONTRATO: 246 - 26/01/2026 - DOC_CONTRATISTA: 1102870366 - 19931985 - CINCO (05) MESES - RP: 723)
(NRO_CONTRATO: 247 - 26/01/2026 - DOC_CONTRATISTA: 1103741024 - 19931985 - CINCO (05) MESES - RP: 584)
(NRO_CONTRATO: 248 - 26/01/2026 - DOC_CONTRATISTA: 1102811171 - 19931985 - CINCO (05) MESES - RP: 587)
(NRO_CONTRATO: 252 - 26/01/2026 - DOC_CONTRATISTA: 1140877089 - 17404520 - 5 MESES - RP: 673)
(NRO_CONTRATO: 253 - 26/01/2026 - DOC_CONTRATISTA: 64578451 - 19931985 - 5 MESES - RP: 663)
(NRO_CONTRATO: 254 - 26/01/2026 - DOC_CONTRATISTA: 1100550798 - 19931985 - 5 MESES - RP: 543)
(NRO_CONTRATO: 255 - 26/01/2026 - DOC_CONTRATISTA: 64930459 - 24729375 - 5 MESES - RP: 668)
(NRO_CONTRATO: 256 - 26/01/2026 - DOC_CONTRATISTA: 1100686342 - 19931985 - CINCO (05) MESES - RP: 775)
(NRO_CONTRATO: 257 - 26/01/2026 - DOC_CONTRATISTA: 73078608 - 21074035 - CINCO (05) MESES - RP: 728)
(NRO_CONTRATO: 277 - 27/01/2026 - DOC_CONTRATISTA: 73165565 - 24729375 - 5 MESES - RP: 741)
(NRO_CONTRATO: 278 - 27/01/2026 - DOC_CONTRATISTA: 92153651 - 24581240 - 5 MESES - RP: 737)
(NRO_CONTRATO: 279 - 27/01/2026 - DOC_CONTRATISTA: 1102865665 - 17404820 - 5 MESES - RP: 770)
(NRO_CONTRATO: 280 - 27/01/2026 - DOC_CONTRATISTA: 52693750 - 19931985 - 5 MESES - RP: 771)
(NRO_CONTRATO: 281 - 27/01/2026 - DOC_CONTRATISTA: 1102827460 - 15456815 - 5 MESES - RP: 773)
(NRO_CONTRATO: 285 - 26/01/2026 - DOC_CONTRATISTA: 92500054 - 19931985 - CINCO (05) MESES - RP: 756)
(NRO_CONTRATO: 294 - 27/01/2026 - DOC_CONTRATISTA: 45553800 - 17404520 - CINCO (05) MESES - RP: 719)
(NRO_CONTRATO: 296 - 27/01/2026 - DOC_CONTRATISTA: 22977406 - 23416055 - 5 MESES - RP: 778)
(NRO_CONTRATO: 301 - 28/01/2026 - DOC_CONTRATISTA: 92255947 - 23416055 - CINCO (5) MESES - RP: 1002)
(NRO_CONTRATO: 303 - 28/01/2026 - DOC_CONTRATISTA: 18857683 - 20471460 - CINCO (05) MESES - RP: 984)
(NRO_CONTRATO: 308 - 27/01/2026 - DOC_CONTRATISTA: 1102578967 - 19931985 - CINCO (05) MESES - RP: 717)
(NRO_CONTRATO: 316 - 28/01/2026 - DOC_CONTRATISTA: 1100693807 - 19931985 - CINCO (05) MESES - RP: 982)
(NRO_CONTRATO: 320 - 28/01/2025 - DOC_CONTRATISTA: 1102856246 - 25000000 - CINCO (05) MESES - RP: 910)
(NRO_CONTRATO: 327 - 28/01/2026 - DOC_CONTRATISTA: 1100542826 - 21074035 - CINCO (05) MESES - RP: 993)
(NRO_CONTRATO: 331 - 28/01/2026 - DOC_CONTRATISTA: 92559674 - 15456815 - 5 MESES - RP: 1045)
(NRO_CONTRATO: 344 - 30/01/2026 - DOC_CONTRATISTA: 92449352 - 18744990 - CINCO (05) MESES - RP: 1100)
(NRO_CONTRATO: 346 - 30/01/2026 - DOC_CONTRATISTA: 30766750 - 19931985 - CINCO (05) MESES - RP: 1103)
(NRO_CONTRATO: 348 - 30/01/2026 - DOC_CONTRATISTA: 1005425672 - 19931985 - CINCO (05) MESES - RP: 1122)
(NRO_CONTRATO: 349 - 30/01/2026 - DOC_CONTRATISTA: 64872074 - 15456815 - CINCO (05) MESES - RP: 1105)
(NRO_CONTRATO: 353 - 26/01/2026 - DOC_CONTRATISTA: 92028554 - 17404520 - 5 MESES - RP: 1127)
(NRO_CONTRATO: 354 - 26/01/2026 - DOC_CONTRATISTA: 64563767 - 18744990 - 5 MESES - RP: 1128)
(NRO_CONTRATO: 355 - 26/01/2026 - DOC_CONTRATISTA: 6818647 - 23596345 - 5 MESES - RP: 1095)
(NRO_CONTRATO: 359 - 26/01/2026 - DOC_CONTRATISTA: 72127591 - 18744990 - 5 MESES - RP: 1115)
(NRO_CONTRATO: 362 - 30/01/2026 - DOC_CONTRATISTA: 1103116827 - 15456815 - CINCO (05) MESES - RP: 1157)
(NRO_CONTRATO: 364 - 30/01/2026 - DOC_CONTRATISTA: 1005415168 - 17404525 - CINCO (05) MESES - RP: 1119)
(NRO_CONTRATO: 370 - 30/01/2026 - DOC_CONTRATISTA: 64522108 - 18744990 - CINCO (05) MESES - RP: 1109)
(NRO_CONTRATO: 371 - 30/01/2026 - DOC_CONTRATISTA: 79986995 - 17400000 - CINCO (5) MESES - RP: 1106)
(NRO_CONTRATO: 379 - 30/01/2026 - DOC_CONTRATISTA: 92543605 - 15456815 - 5 MESES - RP: 1136)
(NRO_CONTRATO: 381 - 30/01/2026 - DOC_CONTRATISTA: 1102858380 - 20471460 - CINCO (5) MESES - RP: 1116)
(NRO_CONTRATO: 393 - 30/01/2026 - DOC_CONTRATISTA: 1100686493 - 18744990 - CINCO (05) MESES - RP: 1153)
(NRO_CONTRATO: 401 - 30/01/2026 - DOC_CONTRATISTA: 92190921 - 15456815 - 5 MESES - RP: 1144)</t>
  </si>
  <si>
    <t>(1366, 30/01/2026) | (3698, 5/06/2026)</t>
  </si>
  <si>
    <t>CONTRATO LICITACION PUBLICA 12, CONTRATO CONCURSO DE MERITOS 5</t>
  </si>
  <si>
    <t>(3752, 27/04/2026) | (7814, 29/07/2026) | (7926, 30/07/2026) | (8690, 20/08/2026)</t>
  </si>
  <si>
    <t>CONTRATO LICITACION PUBLICA, CONTRATO CONCURSO DE MERITOS</t>
  </si>
  <si>
    <t>(NRO_CONTRATO: 5 - 5/06/2026 - DOC_CONTRATISTA: 900497610 - 194450405 - SIETE (7) MESES - RP: 3698)
(NRO_CONTRATO: 12 - 30/01/2026 - DOC_CONTRATISTA: 900532231 - 4210644447 - DIEZ MESES - RP: 1366)</t>
  </si>
  <si>
    <t xml:space="preserve">Fortalecimiento DEL SISTEMA INTEGRAL DEPARTAMENTAL DE EVALUACIÓN SANITARIA Y DE LA PRESTACIÓN DE SERVICIOS DE SALUD  - SIDEVASS EN EL DEPARTAMENTO DE   Sucre </t>
  </si>
  <si>
    <t>(79, 13/01/2026)</t>
  </si>
  <si>
    <t>(480, 26/01/2026) | (536, 26/01/2026) | (577, 26/01/2026) | (578, 26/01/2026) | (589, 26/01/2026) | (721, 27/01/2026) | (725, 27/01/2026) | (1026, 29/01/2026) | (1042, 29/01/2026) | (1148, 30/01/2026) | (1163, 30/01/2026)</t>
  </si>
  <si>
    <t>SERVICIOS PROFESIONALES SALUD 222, SERVICIOS PROFESIONALES SALUD 234, SERVICIOS PROFESIONALES SALUD 221, SERVICIOS PROFESIONALES SALUD 223, SERVICIOS PROFESIONALES SALUD 250, SERVICIOS PROFESIONALES SALUD 239, SERVICIOS PROFESIONALES SALUD 249, SERVICIOS PROFESIONALES SALUD 311, SERVICIOS PROFESIONALES SALUD 314, SERVICIOS PROFESIONALES SALUD 397, SERVICIOS PROFESIONALES SALUD 404</t>
  </si>
  <si>
    <t>(871, 28/02/2026) | (1195, 4/03/2026) | (1419, 9/03/2026) | (1428, 9/03/2026) | (1663, 12/03/2026) | (1669, 12/03/2026) | (1678, 13/03/2026) | (1688, 13/03/2026) | (1774, 16/03/2026) | (1943, 19/03/2026) | (1964, 19/03/2026) | (2390, 27/03/2026) | (2588, 1/04/2026) | (2914, 9/04/2026) | (2925, 9/04/2026) | (2963, 9/04/2026) | (2972, 10/04/2026) | (3126, 13/04/2026) | (3355, 16/04/2026) | (3366, 16/04/2026) | (3776, 28/04/2026) | (3782, 28/04/2026) | (4159, 4/05/2026) | (4173, 4/05/2026) | (4210, 5/05/2026) | (4277, 5/05/2026) | (4464, 8/05/2026) | (4471, 8/05/2026) | (4476, 8/05/2026) | (4506, 11/05/2026) | (4606, 12/05/2026) | (5138, 22/05/2026) | (5169, 22/05/2026) | (5533, 28/05/2026) | (5648, 31/05/2026) | (5653, 31/05/2026) | (5762, 2/06/2026) | (5856, 3/06/2026) | (6047, 5/06/2026) | (6062, 5/06/2026) | (6123, 10/06/2026) | (6154, 10/06/2026) | (6212, 11/06/2026) | (6224, 12/06/2026) | (6799, 26/06/2026) | (7259, 8/07/2026) | (7273, 8/07/2026) | (7320, 9/07/2026) | (7328, 9/07/2026) | (7329, 9/07/2026) | (7348, 10/07/2026)</t>
  </si>
  <si>
    <t>(NRO_CONTRATO: 221 - 23/01/2026 - DOC_CONTRATISTA: 1128060862 - 22697181 - CUATRO (4) MESES Y QUINCE (15) DIAS - RP: 577)
(NRO_CONTRATO: 222 - 23/01/2026 - DOC_CONTRATISTA: 1102866940 - 25382398 - CUATRO (04) MESES Y QUINCE (15) DIAS - RP: 480)
(NRO_CONTRATO: 223 - 23/01/2026 - DOC_CONTRATISTA: 1102860026 - 21466750 - CINCO (05) MESES - RP: 578)
(NRO_CONTRATO: 234 - 23/01/2026 - DOC_CONTRATISTA: 78733993 - 25219090 - CINCO (5) MESES - RP: 536)
(NRO_CONTRATO: 239 - 26/01/2026 - DOC_CONTRATISTA: 1102578850 - 18744990 - CINCO (05) MESES - RP: 721)
(NRO_CONTRATO: 249 - 26/01/2026 - DOC_CONTRATISTA: 50885808 - 18744990 - CINCO (05) MESES - RP: 725)
(NRO_CONTRATO: 250 - 26/01/2026 - DOC_CONTRATISTA: 1102856208 - 18744990 - CINCO (05) MESES - RP: 589)
(NRO_CONTRATO: 311 - 28/01/2026 - DOC_CONTRATISTA: 30575505 - 25219090 - 5 MESES - RP: 1026)
(NRO_CONTRATO: 314 - 28/01/2026 - DOC_CONTRATISTA: 1140824305 - 18744990 - 5 MESES - RP: 1042)
(NRO_CONTRATO: 397 - 30/01/2026 - DOC_CONTRATISTA: 1102803853 - 19080050 - 5 MESES - RP: 1148)
(NRO_CONTRATO: 404 - 30/01/2026 - DOC_CONTRATISTA: 1102118932 - 18744990 - CINCO (5) MESES - RP: 1163)</t>
  </si>
  <si>
    <t>(194, 27/01/2026)
(222, 29/01/2026)
(728, 26/06/2026)
(832, 29/07/2026)</t>
  </si>
  <si>
    <t>RESOLUCIONES, ORDEN PAGO, CONTRATO SUBASTA INVERSA 2, NOMINA</t>
  </si>
  <si>
    <t>RESOLUCIONES, ORDEN PAGO, CONTRATO SUBASTA INVERSA, NOMINA</t>
  </si>
  <si>
    <t>(NRO_CONTRATO: 2 - 25/03/2026 - DOC_CONTRATISTA: 892200231 - 200000000 - HASTA 31 DE DICIEMBRE DEL 2026 - RP: 2362)</t>
  </si>
  <si>
    <t>(1927, 5/03/2026) | (1929, 5/03/2026) | (1930, 5/03/2026) | (1931, 5/03/2026) | (1932, 5/03/2026) | (1933, 5/03/2026) | (1934, 5/03/2026) | (1935, 5/03/2026) | (1937, 5/03/2026) | (1938, 5/03/2026) | (1940, 5/03/2026) | (1941, 5/03/2026) | (1943, 5/03/2026) | (1944, 5/03/2026) | (1946, 5/03/2026) | (1947, 5/03/2026) | (2395, 8/04/2026) | (2396, 8/04/2026) | (2397, 8/04/2026) | (2398, 8/04/2026) | (2399, 8/04/2026) | (2400, 8/04/2026) | (2401, 8/04/2026) | (2402, 8/04/2026) | (2403, 8/04/2026) | (2404, 8/04/2026) | (2405, 8/04/2026) | (2406, 8/04/2026) | (2407, 8/04/2026) | (2409, 8/04/2026) | (2410, 8/04/2026) | (2411, 8/04/2026) | (3021, 4/05/2026) | (3022, 4/05/2026) | (3023, 4/05/2026) | (3024, 4/05/2026) | (3025, 4/05/2026) | (3026, 4/05/2026) | (3027, 4/05/2026) | (3028, 4/05/2026) | (3029, 4/05/2026) | (3030, 4/05/2026) | (3031, 4/05/2026) | (3032, 4/05/2026) | (3033, 4/05/2026) | (3034, 4/05/2026) | (3035, 4/05/2026) | (3036, 4/05/2026) | (3645, 3/06/2026) | (3646, 3/06/2026) | (3650, 3/06/2026) | (3653, 3/06/2026) | (3655, 3/06/2026) | (3656, 3/06/2026) | (3657, 3/06/2026) | (3659, 3/06/2026) | (3660, 3/06/2026) | (3662, 3/06/2026) | (3663, 3/06/2026) | (3664, 3/06/2026) | (3665, 3/06/2026) | (3666, 3/06/2026) | (3667, 3/06/2026) | (3668, 3/06/2026) | (4229, 8/07/2026) | (4230, 8/07/2026) | (4231, 8/07/2026) | (4232, 8/07/2026) | (4233, 8/07/2026) | (4234, 8/07/2026) | (4235, 8/07/2026) | (4236, 8/07/2026) | (4237, 8/07/2026) | (4238, 8/07/2026) | (4239, 8/07/2026) | (4240, 8/07/2026) | (4241, 8/07/2026) | (4243, 8/07/2026) | (4244, 8/07/2026) | (4245, 8/07/2026) | (4910, 4/08/2026) | (4911, 4/08/2026) | (4912, 4/08/2026) | (4913, 4/08/2026) | (4915, 4/08/2026) | (4916, 4/08/2026) | (4917, 4/08/2026) | (4918, 4/08/2026) | (4919, 4/08/2026) | (4920, 4/08/2026) | (4921, 4/08/2026) | (4922, 4/08/2026) | (4923, 4/08/2026) | (4924, 4/08/2026) | (4925, 4/08/2026)</t>
  </si>
  <si>
    <t>(1335, 6/03/2026) | (1337, 6/03/2026) | (1338, 6/03/2026) | (1339, 6/03/2026) | (1340, 6/03/2026) | (1341, 6/03/2026) | (1342, 6/03/2026) | (1343, 6/03/2026) | (1344, 6/03/2026) | (1345, 6/03/2026) | (1346, 6/03/2026) | (1347, 6/03/2026) | (1349, 6/03/2026) | (1350, 6/03/2026) | (1351, 6/03/2026) | (1352, 6/03/2026) | (2861, 9/04/2026) | (2862, 9/04/2026) | (2863, 9/04/2026) | (2864, 9/04/2026) | (2865, 9/04/2026) | (2866, 9/04/2026) | (2867, 9/04/2026) | (2868, 9/04/2026) | (2870, 9/04/2026) | (2871, 9/04/2026) | (2877, 9/04/2026) | (2878, 9/04/2026) | (2879, 9/04/2026) | (2880, 9/04/2026) | (2882, 9/04/2026) | (2883, 9/04/2026) | (4233, 5/05/2026) | (4234, 5/05/2026) | (4235, 5/05/2026) | (4236, 5/05/2026) | (4237, 5/05/2026) | (4239, 5/05/2026) | (4240, 5/05/2026) | (4241, 5/05/2026) | (4242, 5/05/2026) | (4244, 5/05/2026) | (4245, 5/05/2026) | (4246, 5/05/2026) | (4248, 5/05/2026) | (4249, 5/05/2026) | (4250, 5/05/2026) | (4252, 5/05/2026) | (5945, 4/06/2026) | (5946, 4/06/2026) | (5947, 4/06/2026) | (5948, 4/06/2026) | (5949, 4/06/2026) | (5950, 4/06/2026) | (5951, 4/06/2026) | (5952, 4/06/2026) | (5953, 4/06/2026) | (5954, 4/06/2026) | (5956, 4/06/2026) | (5957, 4/06/2026) | (5958, 4/06/2026) | (5959, 4/06/2026) | (5960, 4/06/2026) | (5961, 4/06/2026) | (7295, 8/07/2026) | (7296, 8/07/2026) | (7297, 8/07/2026) | (7298, 8/07/2026) | (7299, 8/07/2026) | (7300, 8/07/2026) | (7301, 8/07/2026) | (7302, 8/07/2026) | (7303, 8/07/2026) | (7304, 8/07/2026) | (7305, 8/07/2026) | (7306, 8/07/2026) | (7307, 8/07/2026) | (7308, 8/07/2026) | (7309, 8/07/2026) | (7310, 8/07/2026) | (8245, 5/08/2026) | (8246, 5/08/2026) | (8247, 5/08/2026) | (8248, 5/08/2026) | (8249, 5/08/2026) | (8250, 5/08/2026) | (8251, 5/08/2026) | (8252, 5/08/2026) | (8253, 5/08/2026) | (8254, 5/08/2026) | (8255, 5/08/2026) | (8256, 5/08/2026) | (8257, 5/08/2026) | (8258, 5/08/2026) | (8259, 5/08/2026)</t>
  </si>
  <si>
    <t xml:space="preserve">Fortalecimiento institucional  del Fondo Mixto de Promoción de la cultura y las Artes de  Sucre </t>
  </si>
  <si>
    <t>(254, 5/02/2026)
(340, 3/03/2026)
(399, 25/03/2026)
(493, 24/04/2026)
(553, 11/05/2026)
(676, 16/06/2026)
(783, 15/07/2026)
(878, 11/08/2026)</t>
  </si>
  <si>
    <t>(1433, 5/02/2026) | (1869, 3/03/2026) | (2260, 26/03/2026) | (2719, 27/04/2026) | (3160, 11/05/2026) | (3844, 17/06/2026) | (4341, 17/07/2026) | (5133, 12/08/2026)</t>
  </si>
  <si>
    <t>(373, 6/02/2026) | (1128, 4/03/2026) | (2315, 26/03/2026) | (3802, 28/04/2026) | (4624, 12/05/2026) | (6371, 17/06/2026) | (7534, 17/07/2026) | (8364, 12/08/2026)</t>
  </si>
  <si>
    <t>(836, 29/07/2026)</t>
  </si>
  <si>
    <t>(4664, 30/07/2026)</t>
  </si>
  <si>
    <t>(8010, 31/07/2026)</t>
  </si>
  <si>
    <t xml:space="preserve">Fortalecimiento del deporte, la recreación y la actividad física a través de la gestión de nómina administrativa del Instituto Departamental de Deportes y Recreación de  Sucre </t>
  </si>
  <si>
    <t>(675, 16/06/2026)
(784, 15/07/2026)
(877, 11/08/2026)</t>
  </si>
  <si>
    <t>(3845, 17/06/2026) | (4342, 17/07/2026) | (5132, 12/08/2026)</t>
  </si>
  <si>
    <t>(6372, 17/06/2026) | (7533, 17/07/2026) | (8363, 12/08/2026)</t>
  </si>
  <si>
    <t xml:space="preserve">Fortalecimiento  institucional para la gestion de prestaciones de servicios profesionales y de apoyo a la gestion vigencia 2026 del instituto departamental de deporte y recreacion de sucre, Inder  Sucre </t>
  </si>
  <si>
    <t>(293, 18/02/2026)
(489, 23/04/2026)
(554, 12/05/2026)
(675, 16/06/2026)</t>
  </si>
  <si>
    <t>(1641, 18/02/2026) | (2665, 24/04/2026) | (3242, 14/05/2026) | (3845, 17/06/2026)</t>
  </si>
  <si>
    <t>(608, 18/02/2026) | (3743, 27/04/2026) | (4774, 14/05/2026) | (6372, 17/06/2026)</t>
  </si>
  <si>
    <t xml:space="preserve">Desarrollo del deporte, la recreación y la actividad física mediante los programas misionales del instituto departamental de deportes y recreación de sucre indersucre en el departamento de  Sucre </t>
  </si>
  <si>
    <t xml:space="preserve">Implementación y fortalecimiento de la política pública PAP-PDA orientada a la planeación, estructuración y gestión integral de proyectos de agua potable y saneamiento básico en el departamento de   Sucre </t>
  </si>
  <si>
    <t>(304, 20/02/2026)</t>
  </si>
  <si>
    <t>(2451, 9/04/2026) | (2453, 9/04/2026)</t>
  </si>
  <si>
    <t>(3117, 13/04/2026)</t>
  </si>
  <si>
    <t xml:space="preserve">Fortalecimiento y salvaguardia de los saberes gastronómicos tradicionales en las subregiones San Jorge y Mojana del departamento de  Sucre </t>
  </si>
  <si>
    <t xml:space="preserve">Consolidación y Fortalecimiento de la Red Departamental de Museos, Espacios Museales e Iniciativas de Memoria del Departamento de  Sucre </t>
  </si>
  <si>
    <t>(688, 18/06/2026)</t>
  </si>
  <si>
    <t>(3861, 19/06/2026)</t>
  </si>
  <si>
    <t>(6462, 19/06/2026)</t>
  </si>
  <si>
    <t xml:space="preserve">Fortalecimiento del deporte asociado, talentos y reservas deportivas para la consolidación del alto rendiento en el departamento de   Sucre </t>
  </si>
  <si>
    <t>(721, 25/06/2026)</t>
  </si>
  <si>
    <t>(4016, 25/06/2026)</t>
  </si>
  <si>
    <t>(6787, 26/06/2026)</t>
  </si>
  <si>
    <t>(621, 28/05/2026)</t>
  </si>
  <si>
    <t>(3544, 29/05/2026)</t>
  </si>
  <si>
    <t>(5641, 29/05/2026)</t>
  </si>
  <si>
    <t xml:space="preserve">Fortalecimiento del centro de idiomas de la Escuela de Bellas Artes y Humanidades de Sucre vigencia 2026, en el departamento de  Sucre </t>
  </si>
  <si>
    <t>(534, 5/05/2026)</t>
  </si>
  <si>
    <t>(3062, 5/05/2026)</t>
  </si>
  <si>
    <t>(4293, 6/05/2026)</t>
  </si>
  <si>
    <t>(341, 3/03/2026)
(342, 3/03/2026)
(424, 27/03/2026)
(425, 27/03/2026)
(468, 21/04/2026)
(470, 21/04/2026)
(588, 21/05/2026)
(592, 21/05/2026)
(713, 24/06/2026)
(714, 24/06/2026)
(820, 28/07/2026)
(821, 28/07/2026)
(894, 20/08/2026)
(896, 20/08/2026)</t>
  </si>
  <si>
    <t>(1871, 3/03/2026) | (1872, 3/03/2026) | (2325, 27/03/2026) | (2326, 27/03/2026) | (2595, 21/04/2026) | (2597, 21/04/2026) | (3342, 21/05/2026) | (3345, 21/05/2026) | (4019, 25/06/2026) | (4020, 25/06/2026) | (4494, 28/07/2026) | (4496, 28/07/2026) | (5265, 20/08/2026) | (5267, 20/08/2026)</t>
  </si>
  <si>
    <t>ORDEN PAGO, RESOLUCIONES, TRANSFERENCIA</t>
  </si>
  <si>
    <t>(1124, 4/03/2026) | (1126, 4/03/2026) | (2468, 27/03/2026) | (2470, 27/03/2026) | (3541, 22/04/2026) | (3542, 22/04/2026) | (5109, 21/05/2026) | (5112, 21/05/2026) | (6788, 26/06/2026) | (6790, 26/06/2026) | (7864, 29/07/2026) | (7865, 29/07/2026) | (8698, 20/08/2026) | (8700, 21/08/2026)</t>
  </si>
  <si>
    <t>(344, 3/03/2026)
(427, 27/03/2026)
(472, 21/04/2026)
(590, 21/05/2026)</t>
  </si>
  <si>
    <t>(1874, 3/03/2026) | (2323, 27/03/2026) | (2596, 21/04/2026) | (3343, 21/05/2026)</t>
  </si>
  <si>
    <t>(1127, 4/03/2026) | (2472, 27/03/2026) | (3543, 22/04/2026) | (5110, 21/05/2026)</t>
  </si>
  <si>
    <t>(712, 24/06/2026)
(849, 30/07/2026)
(895, 20/08/2026)</t>
  </si>
  <si>
    <t>(4018, 25/06/2026) | (4666, 30/07/2026) | (5266, 20/08/2026)</t>
  </si>
  <si>
    <t>(6789, 26/06/2026) | (8007, 31/07/2026) | (8699, 20/08/2026)</t>
  </si>
  <si>
    <t>(897, 20/08/2026)</t>
  </si>
  <si>
    <t>(5270, 20/08/2026)</t>
  </si>
  <si>
    <t>(8707, 21/08/2026)</t>
  </si>
  <si>
    <t xml:space="preserve">Apoyo a proyecto DRAF - Competencia de Regatas Artesanales en el municipio de Santiago de Tolú, departamento de  Sucre </t>
  </si>
  <si>
    <t>(471, 21/04/2026)</t>
  </si>
  <si>
    <t>(2598, 21/04/2026)</t>
  </si>
  <si>
    <t>(3540, 22/04/2026)</t>
  </si>
  <si>
    <t>(343, 3/03/2026)
(426, 27/03/2026)</t>
  </si>
  <si>
    <t>(1870, 3/03/2026) | (2324, 27/03/2026)</t>
  </si>
  <si>
    <t>(1123, 4/03/2026) | (2474, 27/03/2026)</t>
  </si>
  <si>
    <t xml:space="preserve">Fortalecimiento del deporte, la recreacion y la actividad fisica  a través de la estrategia  sistema departamental de capacitaciones en el departamento de   Sucre </t>
  </si>
  <si>
    <t>(426, 27/03/2026)</t>
  </si>
  <si>
    <t>(2324, 27/03/2026)</t>
  </si>
  <si>
    <t>(2474, 27/03/2026)</t>
  </si>
  <si>
    <t>(426, 27/03/2026)
(471, 21/04/2026)
(589, 21/05/2026)
(711, 24/06/2026)</t>
  </si>
  <si>
    <t>(2324, 27/03/2026) | (2598, 21/04/2026) | (3344, 21/05/2026) | (4017, 25/06/2026)</t>
  </si>
  <si>
    <t>(2474, 27/03/2026) | (3540, 22/04/2026) | (5111, 21/05/2026) | (6791, 26/06/2026)</t>
  </si>
  <si>
    <t>(711, 24/06/2026)
(850, 30/07/2026)
(897, 20/08/2026)</t>
  </si>
  <si>
    <t>(4017, 25/06/2026) | (4665, 30/07/2026) | (5270, 20/08/2026)</t>
  </si>
  <si>
    <t>(6791, 26/06/2026) | (8004, 31/07/2026) | (8707, 21/08/2026)</t>
  </si>
  <si>
    <t xml:space="preserve">Fortalecimiento al sector cultural en el departamento de Sucre y en el Fondo Mixto de Promoción de la Cultura y las Artes de  Sucre </t>
  </si>
  <si>
    <t>(339, 3/03/2026)
(435, 27/03/2026)
(535, 6/05/2026)
(674, 16/06/2026)
(859, 4/08/2026)</t>
  </si>
  <si>
    <t>(1873, 3/03/2026) | (2371, 7/04/2026) | (3117, 7/05/2026) | (3843, 17/06/2026) | (4950, 5/08/2026)</t>
  </si>
  <si>
    <t>(1129, 4/03/2026) | (2855, 9/04/2026) | (4411, 7/05/2026) | (6373, 17/06/2026) | (8266, 6/08/2026)</t>
  </si>
  <si>
    <t xml:space="preserve">Fortalecimiento a Festivales, Encuentros Culturales, Artísticos y Patrimoniales, Carnavales, Fiestas y Ferias Tradicionales para el 2026 en el Departamento de  Sucre </t>
  </si>
  <si>
    <t>(435, 27/03/2026)
(535, 6/05/2026)
(674, 16/06/2026)
(822, 28/07/2026)
(859, 4/08/2026)</t>
  </si>
  <si>
    <t>(2371, 7/04/2026) | (3117, 7/05/2026) | (3843, 17/06/2026) | (4493, 28/07/2026) | (4950, 5/08/2026)</t>
  </si>
  <si>
    <t>(2855, 9/04/2026) | (4411, 7/05/2026) | (6373, 17/06/2026) | (7866, 29/07/2026) | (8266, 6/08/2026)</t>
  </si>
  <si>
    <t xml:space="preserve">Implementación de una estrategia para el fortalecimiento de la circulación artística a través del programa Artes en Movimiento 2026  en el departamento de   Sucre </t>
  </si>
  <si>
    <t>(339, 3/03/2026)
(535, 6/05/2026)
(674, 16/06/2026)</t>
  </si>
  <si>
    <t>(1873, 3/03/2026) | (3117, 7/05/2026) | (3843, 17/06/2026)</t>
  </si>
  <si>
    <t>(1129, 4/03/2026) | (4411, 7/05/2026) | (6373, 17/06/2026)</t>
  </si>
  <si>
    <t>(674, 16/06/2026)
(822, 28/07/2026)
(859, 4/08/2026)</t>
  </si>
  <si>
    <t>(3843, 17/06/2026) | (4493, 28/07/2026) | (4950, 5/08/2026)</t>
  </si>
  <si>
    <t>(6373, 17/06/2026) | (7866, 29/07/2026) | (8266, 6/08/2026)</t>
  </si>
  <si>
    <t xml:space="preserve">Fortalecimiento de los procesos de formación y difusión musical a través del programa "SONIDOS PARA LA VIDA" durante el año 2026 en el departamento de   Sucre </t>
  </si>
  <si>
    <t xml:space="preserve">Edición e impresión de obras literarias de escritores del departamento de  Sucre </t>
  </si>
  <si>
    <t>(822, 28/07/2026)</t>
  </si>
  <si>
    <t>(4493, 28/07/2026)</t>
  </si>
  <si>
    <t>(7866, 29/07/2026)</t>
  </si>
  <si>
    <t xml:space="preserve">Implementación de acciones para el fortalecimiento, salvaguardia y apropiación social del patrimonio cultural asociado al Festival Riano Sabanero en el municipio de Caimito,  Sucre </t>
  </si>
  <si>
    <t xml:space="preserve">Estudios y diseños para la construcción y adecuación de la cancha de softbol en el municipio de Toluviejo, departamento de   Sucre </t>
  </si>
  <si>
    <t>(725, 25/06/2026)</t>
  </si>
  <si>
    <t>(4031, 26/06/2026)</t>
  </si>
  <si>
    <t>(6819, 30/06/2026)</t>
  </si>
  <si>
    <t xml:space="preserve">Fortalecimiento de la identidad cultural mediante la formación en confección de trajes típicos en el departamento de  Sucre </t>
  </si>
  <si>
    <t>(481, 23/04/2026)</t>
  </si>
  <si>
    <t>(2652, 23/04/2026)</t>
  </si>
  <si>
    <t>(3715, 24/04/2026)</t>
  </si>
  <si>
    <t xml:space="preserve">Fortalecimiento de las capacidades de creación de contenido digital y narrativas culturales en la población juvenil del departamento de  Sucre </t>
  </si>
  <si>
    <t>EntregableActividad</t>
  </si>
  <si>
    <t>NombreEntregableActividad</t>
  </si>
  <si>
    <t>Fecha de Inicio</t>
  </si>
  <si>
    <t>Fecha de Finalización</t>
  </si>
  <si>
    <t>Cantidad Total</t>
  </si>
  <si>
    <t>Cantidad Ejecutada</t>
  </si>
  <si>
    <t>Actividad</t>
  </si>
  <si>
    <t>ADQUIRIR INSUMOS PARA EL SUBPROGRAMA DE LABORATORIO DE SALUD PÚBLICA</t>
  </si>
  <si>
    <t>ADQUIRIR INSUMOS PARA EL SUBPROGRAMA DE SALUD AMBIENTAL</t>
  </si>
  <si>
    <t>GESTIONAR RECURSO HUMANO PARA ENFERMEDADES CRÓNICAS NO TRANSMISIBLES</t>
  </si>
  <si>
    <t>ADQUIRIR INSUMOS PARA EL SUBPROGRAMA DE VIGILANCIA EN SALUD PÚBLICA</t>
  </si>
  <si>
    <t>ADQUIRIR INSUMOS PARA EL SUBPROGRAMA DE ZOONOSIS</t>
  </si>
  <si>
    <t>DESARROLLAR ACTIVIDADES PIC - PLAN DE MEDIOS EN EL SUBPROGRAMA DE PARTICIPACIÓN SOCIAL EN SALUD</t>
  </si>
  <si>
    <t>DESARROLLAR ACTIVIDADES PIC - PLAN DE MEDIOS EN EL SUBPROGRAMA DE SALUD AMBIENTAL</t>
  </si>
  <si>
    <t>GESTIONAR RECURSO HUMANO PARA SALUD LABORAL</t>
  </si>
  <si>
    <t>DESARROLLAR ACTIVIDADES PIC - PLAN DE MEDIOS EN EL SUBPROGRAMA DE ZOONOSIS</t>
  </si>
  <si>
    <t>DESARROLLAR ACTIVIDADES PIC EN EL SUBPROGRAMA DE PARTICIPACIÓN SOCIAL EN SALUD</t>
  </si>
  <si>
    <t>DESARROLLAR ACTIVIDADES PIC EN EL SUBPROGRAMA DE SALUD AMBIENTAL</t>
  </si>
  <si>
    <t>DESARROLLAR ACTIVIDADES PIC EN EL SUBPROGRAMA DE ZOONOSIS</t>
  </si>
  <si>
    <t>GESTIONAR RECURSO HUMANO PARA ENFERMEDADES EMERGENTES, REEMERGENTES Y DESATENDIDAS</t>
  </si>
  <si>
    <t>GESTIONAR RECURSO HUMANO PARA EL DESARROLLO DE ACTIVIDADES EN EL SUBPROGRAMA DE INSPECCIÓN, VIGILANCIA Y CONTROL - MEDICAMENTOS</t>
  </si>
  <si>
    <t>GESTIONAR RECURSO HUMANO PARA EL DESARROLLO DE ACTIVIDADES EN EL SUBPROGRAMA DE INSPECCIÓN, VIGILANCIA Y CONTROL SANITARIO</t>
  </si>
  <si>
    <t>GESTIONAR RECURSO HUMANO PARA CURSO DE VIDA (RIAS)</t>
  </si>
  <si>
    <t>GESTIONAR RECURSO HUMANO PARA EL DESARROLLO DE ACTIVIDADES EN EL SUBPROGRAMA DE LABORATORIO DE SALUD PÚBLICA</t>
  </si>
  <si>
    <t>GESTIONAR RECURSO HUMANO PARA EL DESARROLLO DE ACTIVIDADES EN EL SUBPROGRAMA DE PARTICIPACIÓN SOCIAL EN SALUD</t>
  </si>
  <si>
    <t>GESTIONAR RECURSO HUMANO PARA EL DESARROLLO DE ACTIVIDADES EN EL SUBPROGRAMA DE PLANEACIÓN INTEGRAL EN SALUD</t>
  </si>
  <si>
    <t>Contratar profesional en psiquiatría</t>
  </si>
  <si>
    <t>GESTIONAR RECURSO HUMANO PARA EL DESARROLLO DE ACTIVIDADES EN EL SUBPROGRAMA DE SALUD AMBIENTAL</t>
  </si>
  <si>
    <t>GESTIONAR RECURSO HUMANO PARA EL DESARROLLO DE ACTIVIDADES EN EL SUBPROGRAMA DE VIGILANCIA EN SALUD PÚBLICA</t>
  </si>
  <si>
    <t>GESTIONAR RECURSO HUMANO PARA EL DESARROLLO DE ACTIVIDADES PIC EN EL SUBPROGRAMA DE ZOONOSIS</t>
  </si>
  <si>
    <t>GESTIONAR SERVICIO DE TRANSPORTE DE PERSONAL PARA EL SUBPROGRAMA DE INSPECCIÓN, VIGILANCIA Y CONTROL SANITARIO</t>
  </si>
  <si>
    <t>GESTIONAR SERVICIO DE TRANSPORTE DE PERSONAL PARA EL SUBPROGRAMA DE ZOONOSIS</t>
  </si>
  <si>
    <t>GESTIONAR SERVICIO DE TRANSPORTE PARA EL SUBPROGRAMA DE LABORATORIO DE SALUD PÚBLICA</t>
  </si>
  <si>
    <t>GESTIONAR SERVICIOS PARA EL  SUBPROGRAMA DE LABORATORIO DE SALUD PÚBLICA</t>
  </si>
  <si>
    <t>GESTIONAR SERVICIOS PARA EL  SUBPROGRAMA DE SALUD AMBIENTAL</t>
  </si>
  <si>
    <t>GESTIONAR RECURSO HUMANO PARA DISCAPACIDAD</t>
  </si>
  <si>
    <t>GESTIONAR SERVICIOS PARA EL  SUBPROGRAMA DE VIGILANCIA EN SALUD PÚBLICA</t>
  </si>
  <si>
    <t>Acabados</t>
  </si>
  <si>
    <t>Aseo de obra</t>
  </si>
  <si>
    <t>Contrarar profesional en trabajo social</t>
  </si>
  <si>
    <t>Cimentación</t>
  </si>
  <si>
    <t>Estructuras</t>
  </si>
  <si>
    <t>Interventoría</t>
  </si>
  <si>
    <t>Obras exteriores</t>
  </si>
  <si>
    <t>Planes de manejo</t>
  </si>
  <si>
    <t>Contratar servicios profesionales de un (1) abogado con experiencia general mínima de 2 años y experiencia relacionada de mínimo 1 año en el sector salud, para el fortalecimiento del Sistema Integral Departamental de Evaluación Sanitaria y de la Prestación de Servicios de Salud - SIDEVASS en el departamento de Sucre.</t>
  </si>
  <si>
    <t>Preliminares</t>
  </si>
  <si>
    <t>Redes e instalaciones</t>
  </si>
  <si>
    <t>Item no previsto - Equipos Generales</t>
  </si>
  <si>
    <t>Item no previsto - Obra</t>
  </si>
  <si>
    <t>Item No previsto - Otros componentes</t>
  </si>
  <si>
    <t>Item no previstos -Equipos Medicos</t>
  </si>
  <si>
    <t>Dotación</t>
  </si>
  <si>
    <t>ADQUIRIR ELEMENTOS QUE COMPONEN LA BASE Y EL PUESTO DE CONTROL ESTRATEGICO DEL EJERCITO EN EL DEPARTAMENTO DE SUCRE</t>
  </si>
  <si>
    <t>Contratar servicios profesionales de un (1) Enfermero con experiencia general mínima de 4 meses y experiencia relacionada de mínimo 3 meses en el sector salud, para el fortalecimiento del Sistema Integral Departamental de Evaluación Sanitaria y de la Prestación de Servicios de Salud - SIDEVASS en el departamento de Sucre.</t>
  </si>
  <si>
    <t>ADQUIRIR LOTE PARA LA PUESTA EN FUNCIONAMIENTO DE LA BASE MILITAR DEL EJERCITO EN SAN MARCOS</t>
  </si>
  <si>
    <t>1.1.1 ADQUIRIR ELEMENTOS QUE COMPONEN LA BASE Y EL PUESTO DE CONTROL ESTRATEGICO DEL EJERCITO EN EL DEPARTAMENTO DE SUCRE .</t>
  </si>
  <si>
    <t>Calcular administración e imprevistos</t>
  </si>
  <si>
    <t>Calcular los costos directos de la operación</t>
  </si>
  <si>
    <t>Contratar servicios profesionales de un (1) abogado con experiencia general mínima de 6 meses y experiencia relacionada de mínimo 6 meses en el sector salud, para el fortalecimiento del Sistema Integral Departamental de Evaluación Sanitaria y de la Prestación de Servicios de Salud - SIDEVASS en el departamento de Sucre.</t>
  </si>
  <si>
    <t>Calcular los costos indirectos operación</t>
  </si>
  <si>
    <t>GESTIONAR RECURSO HUMANO PARA SALUD SEXUAL Y REPRODUCTIVA</t>
  </si>
  <si>
    <t>contratar personal de apoyo a la supervision</t>
  </si>
  <si>
    <t>Construccion componente eléctrico</t>
  </si>
  <si>
    <t>GESTIONAR RECURSO HUMANO PARA EL PROGRAMA AMPLIADO DE INMUNIZACIONES - PAI</t>
  </si>
  <si>
    <t>Construccion de componente obras civiles</t>
  </si>
  <si>
    <t>Realizacion de derechos operador de red- certificacion retie</t>
  </si>
  <si>
    <t>GESTIONAR RECURSO HUMANO PARA SALUD NUTRICIONAL</t>
  </si>
  <si>
    <t>Realizar interventoria técnica, administrativa, financiera, juridica y contable (9%)</t>
  </si>
  <si>
    <t>Contratar servicios profesionales de dos (2) abogados con experiencia general mínima de 2 años y experiencia relacionada de mínimo 1 año en el sector salud, para implementación de procesos administrativos sancionatorios a vigilados, impulso procesal, respuesta a PQRS y otras actividades relacionadas con el fortalecimiento del Sistema Integral Departamental de Evaluación Sanitaria y de la Prestación de Servicios de Salud - SIDEVASS en el departamento de Sucre.</t>
  </si>
  <si>
    <t>Ejercer interventoría</t>
  </si>
  <si>
    <t>Realizar actividad de limpieza de obras de arte menores y/o mayores en vías secundarias</t>
  </si>
  <si>
    <t>Realizar actividad de limpieza manual cunetas zanjas descoles en vías secundarias</t>
  </si>
  <si>
    <t>Realizar actividad de Mitigación ambiental</t>
  </si>
  <si>
    <t>Realizar actividad de rocería en vías secundarias</t>
  </si>
  <si>
    <t>Realizar actividad de Limpieza de obras de arte menores y/o mayores en vías terciarias</t>
  </si>
  <si>
    <t>Contratar técnico en sistemas</t>
  </si>
  <si>
    <t>Realizar actividad de Limpieza manual de cunetas, zanjas y descoles de vías terciarias</t>
  </si>
  <si>
    <t>Realizar actividad de rocería en Vías terciarias</t>
  </si>
  <si>
    <t>Adquirir Motocicletas de inteligencia</t>
  </si>
  <si>
    <t>GESTIONAR RECURSO HUMANO PARA POBLACIONES VULNERABLES</t>
  </si>
  <si>
    <t>Adquirir Vehículo Necro móvil de 2 Cuerpos.</t>
  </si>
  <si>
    <t>Contratar servicios profesionales de dos (2) Abogados con experiencia general mínima de 3 meses y experiencia relacionada de mínimo 3 meses en el sector salud, para el fortalecimiento del Sistema Integral Departamental de Evaluación Sanitaria y de la Prestación de Servicios de Salud - SIDEVASS en el departamento de Sucre.</t>
  </si>
  <si>
    <t>DESARROLLAR MANTENIMIENTO, CALIBRACIÓN, VALIDACIÓN Y CALIFICACIÓN DE LOS EQUIPOS DE RED DE FRÍO  DEL PROGRAMA AMPLIADO DE INMUNIZACIONES - PAI</t>
  </si>
  <si>
    <t>GESTIONAR RECURSO HUMANO PARA ENFERMEDADES TRANSMISIBLES - ENDEMOEPIDÉMICAS</t>
  </si>
  <si>
    <t>GESTIONAR RECURSO HUMANO PARA SALUD MENTAL</t>
  </si>
  <si>
    <t>Contratar servicios profesionales de un (1) abogado con experiencia general mínima de 3 años y experiencia relacionada de mínimo 1 año en el sector salud, para el fortalecimiento del Sistema Integral Departamental de Evaluación Sanitaria y de la Prestación de Servicios de Salud - SIDEVASS en el departamento de Sucre.</t>
  </si>
  <si>
    <t>CONTRATAR TALENTO HUMANO ADMINISTRATIVO</t>
  </si>
  <si>
    <t>CONTRATAR TALENTO HUMANO TÉCNICO - ASISTENCIAL</t>
  </si>
  <si>
    <t>REALIZAR PROCESO DE CERTIFICACIÓN DE DISCAPACIDAD Y REGISTRO DE LOCALIZACIÓN Y CARACTERIZACIÓN DE PERSONAS CON DISCAPACIDAD, VIGENCIA 2026, EN EL DEPARTAMENTO DE SUCRE, A TRAVÉS DE VALORACIONES  PRESENCIALES O INSTITUCIONALES POR LOS EQUIPOS MULTIDISCIPLINARIOS.</t>
  </si>
  <si>
    <t>Adquirir elementos de aseo</t>
  </si>
  <si>
    <t>Contratar servicios profesionales de un (1) Enfermero con experiencia general mínima de 3 meses y experiencia relacionada de mínimo 3 meses en el sector salud, para el fortalecimiento del Sistema Integral Departamental de Evaluación Sanitaria y de la Prestación de Servicios de Salud - SIDEVASS en el departamento de Sucre.</t>
  </si>
  <si>
    <t>ADQUIRIR ELEMENTOS DE VISIBILIDAD Y EMPAQUE</t>
  </si>
  <si>
    <t>Alquiler de bodega</t>
  </si>
  <si>
    <t>COMPRAR ALIMENTOS</t>
  </si>
  <si>
    <t>CONTRATAR TRANSPORTE</t>
  </si>
  <si>
    <t>Contratar profesionales en psicología</t>
  </si>
  <si>
    <t>ADQUIRIR ELEMENTOS Y MATERIALES LOGÍSTICOS PARA LA  REALIZACIÓN DE LAS ACTIVIDADES DEL MES DE LA NIÑEZ</t>
  </si>
  <si>
    <t>Contratar Recurso Humano</t>
  </si>
  <si>
    <t>CUMBRE DE NIÑOS Y NIÑAS</t>
  </si>
  <si>
    <t>FERIA DE CIENCIA Y TECNOLOGIA</t>
  </si>
  <si>
    <t>JUGUEMOS SOY CAPAZ</t>
  </si>
  <si>
    <t>MOCHILAS LOCAS</t>
  </si>
  <si>
    <t>REALIZAR ACTIVIDAD ESPACIO PÚBLICO UN TERRITORIO DE JUEGO</t>
  </si>
  <si>
    <t>REALIZAR ACTIVIDAD JUGANDO VAMOS SANANDO</t>
  </si>
  <si>
    <t>REALIZAR FERIA EMPRENDE KIDS</t>
  </si>
  <si>
    <t>REALIZAR RUTA 25 - MI ESCUELA TERRITORIO DE JUEGO.</t>
  </si>
  <si>
    <t>Realizar compraventa para suministro de báscula ganadera electrónica</t>
  </si>
  <si>
    <t>Realizar Obras civiles y Adecuación del terreno (Ver desglose detallado en presupuesto oficial y APU)</t>
  </si>
  <si>
    <t>Conformar de enrocados</t>
  </si>
  <si>
    <t>Desarrollar evaluación y seguimiento - dimar</t>
  </si>
  <si>
    <t>Ejecutar obras complementarias</t>
  </si>
  <si>
    <t>Ejecutar plan de manejo arqueológico</t>
  </si>
  <si>
    <t>Ejecutar seguimiento de autoridad nacional de licencias ambientales - anla</t>
  </si>
  <si>
    <t>Elaborar informes de cumplimiento ambiental - icas</t>
  </si>
  <si>
    <t>Realizar actividades preliminares</t>
  </si>
  <si>
    <t>Realizar apoyo a la supervisión y/o gestión del proyecto</t>
  </si>
  <si>
    <t>Realizar gestión ambiental (plan de manejo ambiental del eia, plan social y de gestión reputacional)</t>
  </si>
  <si>
    <t>Realizar interventoría</t>
  </si>
  <si>
    <t>Realizar plan de aseguramiento de la licencia ambiental</t>
  </si>
  <si>
    <t>Realizar plan de manejo de tránsito - pmt</t>
  </si>
  <si>
    <t>Realizar regeneración de playas</t>
  </si>
  <si>
    <t>Realizar transporte de materiales</t>
  </si>
  <si>
    <t>Contratar servicios profesionales de un (1) Fisioterapeuta con experiencia general mínima de 3 meses y experiencia relacionada de mínimo 3 meses en el sector salud, para el fortalecimiento del Sistema Integral Departamental de Evaluación Sanitaria y de la Prestación de Servicios de Salud - SIDEVASS en el departamento de Sucre.</t>
  </si>
  <si>
    <t>Tramitar licenciamiento</t>
  </si>
  <si>
    <t>Contratación de talento humano (coordinador del proyecto y profesionales) para fortalecer las capacidades técnicas y de diseño con la metodología de taller escuela, aprender haciendo. Se realizarán 5 talleres: Fortalecimiento técnico en modistería, Patronaje de Modas, Técnica avanzada de costura y confecciones; Diseño de moda y tendencias actuales, Escalado de tallas y ajuste de patrones. Además, posicionamiento de los productos en redes sociales para aumentar las ventas, Manejo contable.</t>
  </si>
  <si>
    <t>Contratar transporte de insumos</t>
  </si>
  <si>
    <t>Entrega de activos productivos (materiales e insumos) para el fortalecimiento comercial de nuevos productos del sector de confecciones, costurería y modistería en el municipio de San Antonio de Palmito del departamento de Sucre</t>
  </si>
  <si>
    <t>CONTRATAR RECURSOS HUMANOS IDÓNEOS</t>
  </si>
  <si>
    <t>ENTREGAR MATERIAL DE IDENTIFICACIÓN Y PUBLICIDAD</t>
  </si>
  <si>
    <t>ENTREGAR PREMIACIÓN</t>
  </si>
  <si>
    <t>REALIZAR FERIA UNIVERSITARIA DEPARTAMENTAL</t>
  </si>
  <si>
    <t>SUMINISTRAR ALIMENTACIÓN</t>
  </si>
  <si>
    <t>SUMINISTRAR LOGÍSTICA PARA EL DESARROLLO DE LA FERIA DE EMPRENDIMIENTO "SUCRE TERRITORIO JOVEN" DEPARTAMENTAL</t>
  </si>
  <si>
    <t>Contratar servicios profesionales de un (1) Odontólogo con experiencia general mínima de 3 meses y experiencia relacionada de mínimo 3 meses en el sector salud, para el fortalecimiento del Sistema Integral Departamental de Evaluación Sanitaria y de la Prestación de Servicios de Salud - SIDEVASS en el departamento de Sucre.</t>
  </si>
  <si>
    <t>SUMINISTRAR TRANSPORTE Y HOSPEDAJE</t>
  </si>
  <si>
    <t>REALIZAR PROCESO DE CERTIFICACIÓN DE DISCAPACIDAD Y REGISTRO DE LOCALIZACIÓN Y CARACTERIZACIÓN DE PERSONAS CON DISCAPACIDAD, VIGENCIA 2026, EN EL DEPARTAMENTO DE SUCRE, A TRAVÉS DE VALORACIONES DOMICILIARIAS POR LOS EQUIPOS MULTIDISCIPLINARIOS</t>
  </si>
  <si>
    <t>Contratar servicios profesionales de un (1) Administrador de Servicios de Salud / Administrador en Salud y/o Afines.</t>
  </si>
  <si>
    <t>Contratar personal colaborativo de acompañamiento a las Educativas Técnicas Agropecuarias (IETA) en el desarrollo del proyecto</t>
  </si>
  <si>
    <t>Dotar a las IETAS de elementos de seguridad y protección personal para el desarrollo seguro de las actividades pedagógicas y prácticas agropecuarias.</t>
  </si>
  <si>
    <t>Implementar proyectos productivos agropecuarios escolares en las Instituciones Educativas Técnicas Agropecuarias (IETAS), como herramientas de aprendizaje práctico, innovación y fortalecimiento de la pertinencia productiva.</t>
  </si>
  <si>
    <t>Realizar un encuentro departamental de las Instituciones Educativas Técnicas Agropecuarias (IETA), orientado al intercambio de experiencias, socialización de buenas prácticas e innovación educativa en el sector agropecuario</t>
  </si>
  <si>
    <t>Contratar Director de Consultoria</t>
  </si>
  <si>
    <t>Contratar entregables, alquiler de equipos, oficinas y gastos generales</t>
  </si>
  <si>
    <t>Contratar comunicador social</t>
  </si>
  <si>
    <t>Contratar servicio de transporte</t>
  </si>
  <si>
    <t>Desarrollo de los programas técnicos en la Fase I (Primer semestre académico).</t>
  </si>
  <si>
    <t>Inscripción de estudiantes a los diferentes programas.</t>
  </si>
  <si>
    <t>AMARRES EN ACERO GALVANIZADO</t>
  </si>
  <si>
    <t>COSTALES DE POLIPROPILENO</t>
  </si>
  <si>
    <t>PLASTICO NEGRO CALIBRE 6 (4MT X 100 M)</t>
  </si>
  <si>
    <t>TEJA DE ZINC ONDULADA 3.05X0.80 M ESPESOR 20 MM</t>
  </si>
  <si>
    <t>Realizar el pago de costos de personal incluyendo salarios, prestaciones sociales y aportes parafiscales</t>
  </si>
  <si>
    <t>Realizar el pago de los Gastos Generales</t>
  </si>
  <si>
    <t>Realizar las labores de Revisoría Fiscal</t>
  </si>
  <si>
    <t>Fortalecer la capacidad institucional mediante la estructuración de un proyecto de infraestructura acuícola</t>
  </si>
  <si>
    <t>Recolección, análisis y sistematización de información topográfica, hidráulica, geotécnica y ambiental.</t>
  </si>
  <si>
    <t>Realizar Acompañamiento tecnico al Proyecto</t>
  </si>
  <si>
    <t>Realizar coordinación técnica del proyecto</t>
  </si>
  <si>
    <t>Realizar entrega de materiales e insumos (Incluye costos de legalización de la Asocoación)</t>
  </si>
  <si>
    <t>Desarrollar el componente artístico y tecnológico de difusión</t>
  </si>
  <si>
    <t>Desarrollar la producción técnica e infraestructura logística</t>
  </si>
  <si>
    <t>Apoyo a la supervisión total</t>
  </si>
  <si>
    <t>Construcción de bordillos y andenes mr</t>
  </si>
  <si>
    <t>Construcción de bordillos y andenes puente</t>
  </si>
  <si>
    <t>Construcción de bordillos y andenes san martin</t>
  </si>
  <si>
    <t>Construcción de bordillos y andenes sin cra 16</t>
  </si>
  <si>
    <t>Construcción de bordillos y andenes val</t>
  </si>
  <si>
    <t>Construcción de obras de arte puente</t>
  </si>
  <si>
    <t>Construcción de obras de arte val</t>
  </si>
  <si>
    <t>Estructuras de paso puente</t>
  </si>
  <si>
    <t>Instalación de señalización vial mr</t>
  </si>
  <si>
    <t>Instalación de señalización vial puente</t>
  </si>
  <si>
    <t>Instalación de señalización vial san martin</t>
  </si>
  <si>
    <t>Instalación de señalización vial sin cra 16</t>
  </si>
  <si>
    <t>Instalación de señalización vial val</t>
  </si>
  <si>
    <t>Interventoria total</t>
  </si>
  <si>
    <t>Obras de drenaje san martin</t>
  </si>
  <si>
    <t>Obras preliminares mr</t>
  </si>
  <si>
    <t>Obras preliminares puente</t>
  </si>
  <si>
    <t>Obras preliminares san martin</t>
  </si>
  <si>
    <t>Obras preliminares sin cra 16</t>
  </si>
  <si>
    <t>Obras preliminares val</t>
  </si>
  <si>
    <t>Pavimento rígido mr</t>
  </si>
  <si>
    <t>Pavimento rígido puente</t>
  </si>
  <si>
    <t>Pavimento rígido san martin</t>
  </si>
  <si>
    <t>Pavimento rígido sin cra 16</t>
  </si>
  <si>
    <t>Pavimento rígido val</t>
  </si>
  <si>
    <t>Plan de adaptación a la guía ambiental (paga) mr</t>
  </si>
  <si>
    <t>Plan de adaptación a la guía ambiental (paga) san martin</t>
  </si>
  <si>
    <t>Plan de adaptación a la guía ambiental (paga) sin cra 16</t>
  </si>
  <si>
    <t>Plan de adaptación a la guía ambiental (paga) val</t>
  </si>
  <si>
    <t>Plan de adaptación a la guía ambiental (paga) y pgio puente</t>
  </si>
  <si>
    <t>Plan de manejo de transito (pmt) mr</t>
  </si>
  <si>
    <t>Plan de manejo de transito (pmt) puente</t>
  </si>
  <si>
    <t>Plan de manejo de transito (pmt) san martin</t>
  </si>
  <si>
    <t>Plan de manejo de transito (pmt) sin cra 16</t>
  </si>
  <si>
    <t>Plan de manejo de transito (pmt) val</t>
  </si>
  <si>
    <t>Reubicación de redes de acueducto mr</t>
  </si>
  <si>
    <t>Reubicación de redes de acueducto sin cra 16</t>
  </si>
  <si>
    <t>Reubicacion de redes de alcantarillado sanitario mr</t>
  </si>
  <si>
    <t>Reubicacion de redes de alcantarillado sanitario sin cra 16</t>
  </si>
  <si>
    <t>Subrasante, rellenos, subbases mr</t>
  </si>
  <si>
    <t>Subrasante, rellenos, subbases puente</t>
  </si>
  <si>
    <t>Subrasante, rellenos, subbases san martin</t>
  </si>
  <si>
    <t>Subrasante, rellenos, subbases sin cra 16</t>
  </si>
  <si>
    <t>Subrasante, rellenos, subbases val</t>
  </si>
  <si>
    <t>Contratar profesionales para la asesoría administrativa y financiera</t>
  </si>
  <si>
    <t>Contratar profesionales para la dirección, asesoría jurídica y técnica del proyecto</t>
  </si>
  <si>
    <t>ENTREGAR REFRIGERIOS</t>
  </si>
  <si>
    <t>REALIZAR ENTREGA DE KITS DE EMPRENDIMIENTO DE BARBERIA</t>
  </si>
  <si>
    <t>REALIZAR ENTREGA DE KITS DE EMPRENDIMIENTO DE PELUQUERÍA</t>
  </si>
  <si>
    <t>ENTREGA DE EMPRENDIMIENTOS</t>
  </si>
  <si>
    <t>APOYAR MARCHA DEL ORGULLO GAY</t>
  </si>
  <si>
    <t>CONTRATAR TALENTO HUMANO</t>
  </si>
  <si>
    <t>REALIZAR FORMACIÓN EN DERECHOS HUMANOS Y POLÍTICAS PÚBLICAS LGBTIQ+</t>
  </si>
  <si>
    <t>Construir estructuras en concreto</t>
  </si>
  <si>
    <t>Realizar Carpintería Metálica</t>
  </si>
  <si>
    <t>Realizar Instalaciones Eléctricas e Iluminación</t>
  </si>
  <si>
    <t>Realizar Instalaciones Hidráulicas, Sanitarias y Aparatos Sanitarios</t>
  </si>
  <si>
    <t>Realizar Mampostería, pañete y cerámicas</t>
  </si>
  <si>
    <t>Realizar Pintura</t>
  </si>
  <si>
    <t>Realizar Preliminares</t>
  </si>
  <si>
    <t>Realizar Varios</t>
  </si>
  <si>
    <t>Adquirir kit alimenticio</t>
  </si>
  <si>
    <t>Adquirir kit de aseo personal</t>
  </si>
  <si>
    <t>Contratar albergue temporal</t>
  </si>
  <si>
    <t>contratar auxilio funerario</t>
  </si>
  <si>
    <t>Apoyar la Producción y circulación de obras y/o Contenidos Culturales y Artísticos</t>
  </si>
  <si>
    <t>Contratar recursos humano</t>
  </si>
  <si>
    <t>Otorgar Estímulos/Apoyos económicos a artistas del sector musical para asistir a grandes plataformas de circulación.</t>
  </si>
  <si>
    <t>Otorgar Estímulos/Apoyos económicos a la Circulación de Artistas, Agentes y Contenidos Culturales Y Artísticos</t>
  </si>
  <si>
    <t>Realizar publicaciones de la ejecución del proyecto</t>
  </si>
  <si>
    <t>ADQUILER DE MAQUINARIA PESADA</t>
  </si>
  <si>
    <t>CONTRATAR PERSONAL</t>
  </si>
  <si>
    <t>Contratar servicios de un (1) Auxiliar Administrativo con experiencia general mínima de 1 año y experiencia relacionada de mínimo 1 año en el sector salud, para apoyo al fortalecimiento del Sistema Integral Departamental de Evaluación Sanitaria y de la Prestación de Servicios de Salud - SIDEVASS en el departamento de Sucre.</t>
  </si>
  <si>
    <t>Contratar servicios de un (1) Profesional en Administración de Servicios de Salud o Profesional en Administración en Salud y/o afines, con experiencia general mínima de 3 meses y experiencia relacionada de mínimo 3 meses en el sector salud, para el fortalecimiento del Sistema Integral Departamental de Evaluación Sanitaria y de la Prestación de Servicios de Salud - SIDEVASS en el departamento de Sucre.</t>
  </si>
  <si>
    <t>Contratar servicios profesionales de dos (2)  Abogados con experiencia general mínima de 2 años y experiencia relacionada de mínimo 1 año en el sector salud, para apoyo al fortalecimiento del Sistema Integral Departamental de Evaluación Sanitaria y de la Prestación de Servicios de Salud - SIDEVASS en el departamento de Sucre.</t>
  </si>
  <si>
    <t>Contratar servicios profesionales de un (1)  Abogado con experiencia general mínima de 3 meses y experiencia relacionada de mínimo 3 meses en el sector salud, para apoyo al fortalecimiento del Sistema Integral Departamental de Evaluación Sanitaria y de la Prestación de Servicios de Salud - SIDEVASS en el departamento de Sucre.</t>
  </si>
  <si>
    <t>Contratar servicios profesionales de un (1) abogado con experiencia general mínima de 2 años y experiencia relacionada de mínimo 1 año en el sector salud, para el fortalecimiento del Sistema Integral Departamental de Evaluación Sanitaria y de la Prestación de Servicios de Salud - SIDEVASS y gestión de PQRS en el departamento de Sucre.</t>
  </si>
  <si>
    <t>Contratar servicios profesionales de un (1) Economista con experiencia general mínima de 1 año y experiencia relacionada de mínimo 1 año en el sector salud, para apoyo al fortalecimiento del Sistema Integral Departamental de Evaluación Sanitaria y de la Prestación de Servicios de Salud - SIDEVASS en el departamento de Sucre.</t>
  </si>
  <si>
    <t>Adquirir Equipos y Herramientas</t>
  </si>
  <si>
    <t>Contratar servicio de Mantenimiento Infraestructura</t>
  </si>
  <si>
    <t>Adquirir insumos agrícolas y pecuarios</t>
  </si>
  <si>
    <t>Adquisición de insumos para el sostenimiento</t>
  </si>
  <si>
    <t>Realizar Contratación de Equipo de Supervisión técnica, administrativa, financiera y jurídica</t>
  </si>
  <si>
    <t>Suministrar la administración e imprevistos</t>
  </si>
  <si>
    <t>Suministrar los costos directos de la operación</t>
  </si>
  <si>
    <t>Suministrar los costos indirectos operación</t>
  </si>
  <si>
    <t>Desarrollar Una Estrategia Integral de Comunicaciones</t>
  </si>
  <si>
    <t>Ejecutar el Plan de Medios</t>
  </si>
  <si>
    <t>Ejecutar la Coordinación de las labores relacionadas a la administración y operación del proyecto</t>
  </si>
  <si>
    <t>Ejecutar la Revisión Jurídica y legal del proyecto</t>
  </si>
  <si>
    <t>Realizar el apoyo a festivales, encuentros culturales, artísticos y patrimoniales, carnavales, fiestas y ferias tradicionales</t>
  </si>
  <si>
    <t>Realizar el Apoyo a la supervisión</t>
  </si>
  <si>
    <t>CONTRATAR RECURSOS HUMANOS PARA HÁBITOS Y ESTILOS DE VIDA SALUDABLE - HEVS</t>
  </si>
  <si>
    <t>DESARROLLAR  ADULTO MAYOR FASE DEPARTAMENTAL</t>
  </si>
  <si>
    <t>DESARROLLAR CAMPAMENTOS JUVENILES FASE DEPARTAMENTAL</t>
  </si>
  <si>
    <t>DESARROLLAR EVENTOS DE PROGRAMAS MISIONALES DRAF</t>
  </si>
  <si>
    <t>DESARROLLAR JUEGOS INTERCOLEGIADOS FASE DEPARTAMENTAL</t>
  </si>
  <si>
    <t>Contratar servicios profesionales especializado para brindar asesoria en la Dirección de Proyectos Estratégicos de la Gobernación de Sucre.</t>
  </si>
  <si>
    <t>Contratar servicios profesionales y/o apoyo a la gestión para brindar acompañamiento en la Dirección de Proyectos Estratégicos de la Gobernación de Sucre.</t>
  </si>
  <si>
    <t>Contratar el APOYO EQUIPO LOGISTICO ASISTENCIAL GRADO 1</t>
  </si>
  <si>
    <t>Contratar el COORDINADOR DEL PROYECTO PROFESIONAL GRADO 13</t>
  </si>
  <si>
    <t>Realizar la publicación de experiencias significativas del proyecto en medias paginas de un medio de comunicación de prensa</t>
  </si>
  <si>
    <t>Realizar TALLERES EN SALUD MENTAL Y SOCIOEMOCIONAL, CONVIVENCIA ESCOLAR  Y  AMBIENTES DE  PAZ, HABILIDADES COMUNICATIVAS Y REDES SOCIALES Y LECTURA CRÍTICA Y TÉCNICAS DE REDACCIÓN, que incluya (talleristas, transporte, manutención, equipos y materiales didácticos y pedagógico para cada una de las actividades en los EE Priorizadas)</t>
  </si>
  <si>
    <t>Realizar actividad de DMINISTRACIÓN Y OPERACIÓN DE LA MAQUINARIA PESADA Y VEHÍCULOS PARA LA ATENCIÓN DE EMERGENCIAS, PUNTOS CRÍTICOS Y MANTENIMIENTOS EN LA RED VIAL DEL DEPARTAMENTO DE SUCRE</t>
  </si>
  <si>
    <t>Realizar actividad de MANTENIMIENTO PREVENTIVO Y CORRECTIVO DE MAQUINARIA PESADA Y VEHÍCULOS DE CARGA DEL DEPARTAMENTO DE SUCRE</t>
  </si>
  <si>
    <t>Realizar actividad de SUMINISTRO DE COMBUSTIBLES (ACPM DIESEL) PARA LA MAQUINARIA PESADA Y VEHÍCULOS DE CARGA AL SERVICIO DE LA GOBERNACIÓN DE SUCRE.</t>
  </si>
  <si>
    <t>Desarrollar apoyo logístico para aprovisionamiento de personal en el marco de la ejecución de las metas institucionales</t>
  </si>
  <si>
    <t>Desarrollar apoyo logístico para proveer producción técnica de eventos</t>
  </si>
  <si>
    <t>Realizar apoyo logístico para el transporte</t>
  </si>
  <si>
    <t>Realizar aprovisionamiento de alimentos y bebidas para el desarrollo de espacios de interacción institucional.</t>
  </si>
  <si>
    <t>Desarrollar la estrategia de posicionamiento digital y amplificación de las narrativas culturales del departamento de Sucre</t>
  </si>
  <si>
    <t>Fortalecer la base tecnológica y estímulos a la excelencia narrativa para jóvenes creadores de contenido</t>
  </si>
  <si>
    <t>Realizar el desarrollo de competencias técnicas y narrativas para la creación de contenidos culturales digitales</t>
  </si>
  <si>
    <t>Realizar el despliegue logístico y articulación operativa para la apropiación cultural en las subregiones del departamento de Sucre</t>
  </si>
  <si>
    <t>Contratar el recurso humano para brindar apoyo en la realización del foro Educativo y los diferentes encuentros pedagógicos e interactivos.</t>
  </si>
  <si>
    <t>Suministrar materiales de apoyo para la realización del foro Educativo y los diferentes encuentros pedagógicos e interactivos.</t>
  </si>
  <si>
    <t>Contratar recurso humano Asistencial Grado 1 para el funcionamiento de la Secretaría de Salud Departamental de Sucre</t>
  </si>
  <si>
    <t>Contratar recurso humano Asistencial Grado 9 para el funcionamiento de la Secretaría de Salud Departamental de Sucre</t>
  </si>
  <si>
    <t>Contratar recurso humano Profesional Grado 4 para el funcionamiento de la Secretaría de Salud Departamental de Sucre</t>
  </si>
  <si>
    <t>Contratar recurso humano Técnico Grado 2 para el funcionamiento de la Secretaría de Salud Departamental de Sucre</t>
  </si>
  <si>
    <t>Contratar recurso humano Técnico Grado 3 para el funcionamiento de la Secretaría de Salud Departamental de Sucre</t>
  </si>
  <si>
    <t>Contratar recurso humano Técnico Grado 6 para el funcionamiento de la Secretaría de Salud Departamental de Sucre</t>
  </si>
  <si>
    <t>Enlaces de Conectividad Terrestre - Enlaces Dedicados a Internet - Departamento - Bronce - Alta - 50Mbps - 50Mbps - Re-uso: 1:1 - Simétrico - Mes - CANTIDAD: 67							"</t>
  </si>
  <si>
    <t>Instalación del servicio</t>
  </si>
  <si>
    <t>Calcular imprevistos</t>
  </si>
  <si>
    <t>Implementar la estrategia de comunicación del proyecto</t>
  </si>
  <si>
    <t>Pago administración y servicios conexos</t>
  </si>
  <si>
    <t>REALIZAR DOTACIÓN DE ACTIVOS PRODUCTIVOS</t>
  </si>
  <si>
    <t>REALIZAR EVENTOS DE SOCIALIZACIÓN DE LECCIONES APRENDIDAS</t>
  </si>
  <si>
    <t>REALIZAR IMERSIÓN SOBRE DELINQUIR NO PAGA</t>
  </si>
  <si>
    <t>contratar espacios de participación</t>
  </si>
  <si>
    <t>Contratar servicios logísticos para promoción a la participación ciudadana</t>
  </si>
  <si>
    <t>Contratar Estrategias de promoción de la garantía de derechos implementadas</t>
  </si>
  <si>
    <t>Contratar servicios logísticos para de promoción de la garantía de derechos</t>
  </si>
  <si>
    <t>Adquirir predio la unión ubicado en el km 3, vía santiago de tolú, con área de 10 hectáreas, matricula 340-11240</t>
  </si>
  <si>
    <t>Construir cerramiento de villa olímpica</t>
  </si>
  <si>
    <t>Construir coliseo de combate</t>
  </si>
  <si>
    <t>Construir garita de acceso</t>
  </si>
  <si>
    <t>Construir otras obras  complementarias</t>
  </si>
  <si>
    <t>Construir vías de acceso principal y zona peatonal</t>
  </si>
  <si>
    <t>Construir vías de acceso y zonas comunes (parqueaderos)</t>
  </si>
  <si>
    <t>Realizar actividades de pgio, pmt y gestión ambiental</t>
  </si>
  <si>
    <t>Realizar apoyo a la supervisión</t>
  </si>
  <si>
    <t>Realizar interventoría integral del proyecto</t>
  </si>
  <si>
    <t>Realizar obras preliminares</t>
  </si>
  <si>
    <t>Realizar trámites de certificaciones y estudios</t>
  </si>
  <si>
    <t>Suministrar e instalar redes hidráulicas, sanitarias, aguas lluvias y drenaje de urbanismo</t>
  </si>
  <si>
    <t>Contratar servicios profesionales</t>
  </si>
  <si>
    <t>Contrato de servicios de apoyo a la gestión</t>
  </si>
  <si>
    <t>Brindar la logística para la entrega de seis título ganadores del Portafolio de Estímulos 2024</t>
  </si>
  <si>
    <t>Realizar la edición e impresión de seis títulos ganadores del Portafolio de Estímulos 2024</t>
  </si>
  <si>
    <t>Actualizar los instrumentos técnicos y formatos operativos</t>
  </si>
  <si>
    <t>Actualizar los planos de conectividad interna de las estaciones de servicio del departamento de Sucre</t>
  </si>
  <si>
    <t>Determinar el volumen real de combustibles comercializados en las estaciones de servicio del departamento de Sucre</t>
  </si>
  <si>
    <t>Determinar los inventarios finales de combustibles de las estaciones de servicio del departamento de Sucre</t>
  </si>
  <si>
    <t>Determinar los inventarios iniciales de combustibles de las estaciones de servicio del departamento de Sucre</t>
  </si>
  <si>
    <t>Elaborar informe final del proyecto</t>
  </si>
  <si>
    <t>Elaborar informes técnicos de fiscalización</t>
  </si>
  <si>
    <t>Identifica y caracterizar las estaciones de servicio en el departamento de Sucre</t>
  </si>
  <si>
    <t>Identificar posibles inconsistencias en la comercialización de combustibles de las estaciones de servicio del departamento de Sucre</t>
  </si>
  <si>
    <t>Identificar y remarcar los surtidores y mangueras dispensadoras de las estaciones de servicio del departamento de Sucre</t>
  </si>
  <si>
    <t>Identificar y remarcar los tanques de almacenamiento de las estaciones de servicio del departamento de Sucre</t>
  </si>
  <si>
    <t>Realizar el cruce de información entre inventarios y facturación de las estaciones de servicio del departamento de Sucre</t>
  </si>
  <si>
    <t>Realizar la coordinación institucional y definición del plan operativo de trabajo</t>
  </si>
  <si>
    <t>Realizar la toma de lectura de registros de despacho de surtidores en las estaciones de servicio del departamento de Sucre</t>
  </si>
  <si>
    <t>Realizar pruebas de calibración de surtidores en las estaciones de servicio del departamento de Sucre</t>
  </si>
  <si>
    <t>Realizar pruebas de separación de fase de alcohol carburante en las estaciones de servicio del departamento de Sucre</t>
  </si>
  <si>
    <t>Recopilar la información de facturación de combustibles de las estaciones de servicio del departamento de Sucre</t>
  </si>
  <si>
    <t>Verificar las tablas de aforo de tanques de las estaciones de servicio del departamento de Sucre</t>
  </si>
  <si>
    <t>Verificar posibles mermas en el despacho de combustibles de las estaciones de servicio del departamento de Sucre</t>
  </si>
  <si>
    <t>Brindar servicio de alimentación</t>
  </si>
  <si>
    <t>Brindar servicio de hospedaje</t>
  </si>
  <si>
    <t>Adquirir la papelería y útiles de oficina para la gestión administrativa</t>
  </si>
  <si>
    <t>Arrendar la infraestructura física para la operación de los Centros Vida</t>
  </si>
  <si>
    <t>Desarrollar encuentros intergeneracionales para la integración y participación social</t>
  </si>
  <si>
    <t>Dotar de uniformes institucionales al talento humano</t>
  </si>
  <si>
    <t>Dotar de vestuario institucional a los adultos mayores beneficiados</t>
  </si>
  <si>
    <t>Entregar Kits de aseo personal para el cuidado básico de los beneficiarios</t>
  </si>
  <si>
    <t>Garantizar el servicio transporte y movilidad para las personas mayores</t>
  </si>
  <si>
    <t>Realizar fumigación a Centros Vida</t>
  </si>
  <si>
    <t>Suministrar alimentación e hidratación a los adultos mayores beneficiados</t>
  </si>
  <si>
    <t>Suministrar insumos de aseo y limpieza institucional</t>
  </si>
  <si>
    <t>Suministrar insumos médicos de primeros auxilios para Centros de Vida</t>
  </si>
  <si>
    <t>Suministrar materiales para los talleres ocupacionales y recreativos</t>
  </si>
  <si>
    <t>Vincular el talento humano para la atención integral y administrativa</t>
  </si>
  <si>
    <t>Adquirir insumos para el Programa de Prevención y Control de la Tuberculosis</t>
  </si>
  <si>
    <t>Contratar recurso humano con experiencia en programa de Tuberculosis y servicio de transporte de personal</t>
  </si>
  <si>
    <t>Desarrollar actividades de base comunitaria y de intervenciones poblacionales sobre Tuberculosis</t>
  </si>
  <si>
    <t>Alquilar Camioneta con capacidad para 4 pasajeros para Transporte del Personal</t>
  </si>
  <si>
    <t>Contratar recurso humano con experiencia mínima de 12 meses en programas de Lepra y en el desarrollo de estrategias de intervención psicosocial en el Sector de la Salud</t>
  </si>
  <si>
    <t>Desarrollar de Actividades de Educación para la salud (Plegables, afiches, volantes), realizar Fortalecimiento de redes sociales y comunitarias, ejecutar Rehabilitación basada en la Comunidad (RBC).</t>
  </si>
  <si>
    <t>Realizar actividades de Gestión del Conocimiento</t>
  </si>
  <si>
    <t>CONTRATAR APOYO LOGISTICO A LOS ESPACIO DE PARTICIPACION</t>
  </si>
  <si>
    <t>ENTREGAR VALOR COMPENSATORIO</t>
  </si>
  <si>
    <t>Contratar apoyo logístico a plenaria de la mesa de las victimas</t>
  </si>
  <si>
    <t>Contratar apoyo logístico comité ejecutivo mesa de victimas</t>
  </si>
  <si>
    <t>adquirir insumos y herramientas</t>
  </si>
  <si>
    <t>entrega de lechones</t>
  </si>
  <si>
    <t>transporte de materiales e insumos</t>
  </si>
  <si>
    <t>Contratar Profesional Extensionista Agropecuario</t>
  </si>
  <si>
    <t>Contratar Tecnico extensionista Agropecuario</t>
  </si>
  <si>
    <t>INTERLOCUCIÓN CON LAS AUTORIDADES TERRITORIALES</t>
  </si>
  <si>
    <t>PARTICIPAR EN ASAMBLEAS DEPARTAMENTALES JUVENTUD</t>
  </si>
  <si>
    <t>PARTICIPAR EN COMISIONES DE CONCERTACIÓN</t>
  </si>
  <si>
    <t>PARTICIPAR EN SESIONES DE LA JUNTA DIRECTIVA DE LA PLATAFORMA DEPARTAMENTAL DE JUVENTUDES</t>
  </si>
  <si>
    <t>PARTICIPAR EN SESIONES DE LA PLATAFORMA DEPARTAMENTAL DE JUVENTUD</t>
  </si>
  <si>
    <t>PARTICIPAR EN SESIONES DEL CONSEJO DEPARTAMENTAL DE JUVENTUDES SINCELEJO</t>
  </si>
  <si>
    <t>Realizar labores de apoyo a la supervisión de la consultoría</t>
  </si>
  <si>
    <t>Realizar labores de interventoría</t>
  </si>
  <si>
    <t>Realizar los diseños técnicos de la infraestructura administrativa de la secretaría de salud departamental</t>
  </si>
  <si>
    <t>Realizar los diseños técnicos de la infraestructura del edificio de la sabanera</t>
  </si>
  <si>
    <t>Realizar los estudios de patología y vulnerabilidad sísmica de la infraestructura administrativa de la secretaría de salud departamental</t>
  </si>
  <si>
    <t>Realizar los estudios de patología y vulnerabilidad sísmica de la infraestructura del edificio de la sabanera</t>
  </si>
  <si>
    <t>Realizar los estudios previos de la infraestructura administrativa de la secretaría de salud departamental</t>
  </si>
  <si>
    <t>Realizar los estudios previos de la infraestructura del edificio de la sabanera</t>
  </si>
  <si>
    <t>Realizar otros estudios de la infraestructura administrativa de la secretaría de salud departamental</t>
  </si>
  <si>
    <t>Realizar otros estudios de la infraestructura del edificio de la sabanera</t>
  </si>
  <si>
    <t>Contratar el Servicio de Implementación del protocolo IPv6</t>
  </si>
  <si>
    <t>Contratar servicio de alojamiento virtual para servidores</t>
  </si>
  <si>
    <t>Vincular personal</t>
  </si>
  <si>
    <t>CONTRATAR PRESTACIÓN DE SERVICIOS PROFESIONALES</t>
  </si>
  <si>
    <t>CONTRATAR PRESTACIÓN DE SERVICIOS PROFESIONALES DE APOYO A LA GESTIÓN</t>
  </si>
  <si>
    <t>Apoyar en el rediseño integral del proceso de comunicación institucional de la Gobernación de Sucre</t>
  </si>
  <si>
    <t>Apoyar en el rediseño integral del proceso de gestión de proyectos desde la etapa de iniciativa hasta la respectiva liquidación en la Gobernación de Sucre.</t>
  </si>
  <si>
    <t>APOYAR MEDIANTE INCENTIVOS EDUCATIVOS A DEPORTISTAS DE ALTO RENDIMIENTO</t>
  </si>
  <si>
    <t>CONTRATAR ENTRENADORES Y PROFESIONALES DE CIENCIAS APLICADAS</t>
  </si>
  <si>
    <t>SUMINISTRAR VIAJES, EVENTOS CLASIFICATORIOS FEDERADOS Y LOGISTICA DEPORTIVA</t>
  </si>
  <si>
    <t>Realizar Conferencias, Seminarios y/o Talleres</t>
  </si>
  <si>
    <t>Realizar webinar</t>
  </si>
  <si>
    <t>Desarrollar reuniones de gobernanza</t>
  </si>
  <si>
    <t>Desarrollar una (1) estrategia de comunicaciones del proyecto</t>
  </si>
  <si>
    <t>Dotar de Equipos a la CRCIS para el ejercicio de sus funciones</t>
  </si>
  <si>
    <t>Ejecutar contrato de Asistente Administrativo y Operativo</t>
  </si>
  <si>
    <t>Ejecutar contrato de Coordinador de Proyectos e Indicadores</t>
  </si>
  <si>
    <t>Ejecutar contrato de Gerente CRCIS</t>
  </si>
  <si>
    <t>Realizar apoyo a la supervisión del proyecto</t>
  </si>
  <si>
    <t>Realizar Apoyo Logístico al equipo de la Comisión Regional de Competitividad para la asistencia a viajes de gestión y representación</t>
  </si>
  <si>
    <t>Prestar servicio de hospedaje</t>
  </si>
  <si>
    <t>Prestar servicio de restaurante</t>
  </si>
  <si>
    <t>Prestar servicio de transporte terreste</t>
  </si>
  <si>
    <t>Ejecutar contrato de Profesional Agro</t>
  </si>
  <si>
    <t>Ejecutar contrato de Profesional Gestión Subregiones</t>
  </si>
  <si>
    <t>Ejecutar contrato de Profesional Turismo</t>
  </si>
  <si>
    <t>Coordinar, gestionar y supervisar las actividades orientadas a la formación musical o promoción cultural del proyecto</t>
  </si>
  <si>
    <t>Formación de música de composición sabanera. Curso de Fundamentos de la música sabanera (15 estudiantes), Curso de técnicas de composición sabanera (15 estudiantes), Curso de Instrumentación típica (15 estudiantes), Curso de composición aplicada (15 estudiantes), Curso de interpretación y puesta en escena (15 estudiantes) y Curso de memoria cultural y derechos de autor (15 estudiantes). Cada curso tendrá como mínimo una sesión semanal de 1 hora. Rango de edades 18-28 años.</t>
  </si>
  <si>
    <t>Formación en música sinfónica como forma de conservación cultural en el departamento de Sucre: Curso de Afianzar Cuerdas Frotadas (20 estudiantes), Curso de Ensamble (20 estudiantes), Curso de Vientos: Cobres y maderas (10 estudiantes), Curso de Iniciación Musical (20 estudiantes), Curso de Canto (20 estudiantes). Cada curso tendrá como mínimo una sesión semanal de 2 horas. Rango de edades (6-23 años)</t>
  </si>
  <si>
    <t>Formación en música sinfónica con enfoque diferencial como forma de conservación cultural en el departamento de Sucre: Curso de Trompeta y Trombón (30 estudiantes), Curso de Saxofon y flauta traversa (30 estudiantes), Curso de vientos por la paz flauta dulce (40 estudiantes), Curso de piano (50 estudiantes) y Curso de cuerdas frotadas (50 estudiantes). Cada curso tendrá como mínimo una sesión semanal de 2 horas. Rango de edades (6-59 años)</t>
  </si>
  <si>
    <t>Acero de refuerzo</t>
  </si>
  <si>
    <t>Compra de predios</t>
  </si>
  <si>
    <t>Implementación licencia ambiental</t>
  </si>
  <si>
    <t>Implementación plan de manejo de tránsito - pmt</t>
  </si>
  <si>
    <t>Implementación planes de gestión de calidad de obra y sg-sst</t>
  </si>
  <si>
    <t>Interventoría técnica, administrativa, financiera y ambiental</t>
  </si>
  <si>
    <t>Licencia ambiental</t>
  </si>
  <si>
    <t>Movimiento de tierras</t>
  </si>
  <si>
    <t>Permiso de uso de zona de vía nacional</t>
  </si>
  <si>
    <t>Retie-retilap</t>
  </si>
  <si>
    <t>ALMUERZOS Y REFRIGERIOS</t>
  </si>
  <si>
    <t>elementos de identificación y visibilización institucional</t>
  </si>
  <si>
    <t>HIDRTACION Y ESTACION DE CAFETIN</t>
  </si>
  <si>
    <t>Adquirir sillas de ruedas estándar adulto</t>
  </si>
  <si>
    <t>Adquirir sillas de ruedas estándar pediátrica</t>
  </si>
  <si>
    <t>Construir pavimento (tramo 3)</t>
  </si>
  <si>
    <t>Efectuar caracterización vial (tramo 3)</t>
  </si>
  <si>
    <t>Instalar señalización y seguridad  (tramo 3)</t>
  </si>
  <si>
    <t>Realizar explanación (tramo 3)</t>
  </si>
  <si>
    <t>Realizar plan de adaptación a la guía ambiental - paga (tramo 3)</t>
  </si>
  <si>
    <t>Realizar plan de manejo de transito - pmt (tramo 3)</t>
  </si>
  <si>
    <t>Contratar contadores públicos de apoyo para realizar la Consolidación Contable de los fondos de servicios educativos estatales de acuerdo con las normas vigentes expedidas por el Contador General de la Nación, de los establecimientos educativos adscritos a la secretaria de Educación Departamental.</t>
  </si>
  <si>
    <t>Contratar un Abogado para apoyar los procesos de seguimiento y control de los fondos de servicios educativos estatales de acuerdo con las normas vigentes, de los establecimientos educativos adscritos a la Secretaria de Educación Departamental</t>
  </si>
  <si>
    <t>Contratar un administrador de empresas para apoyar los procesos de seguimiento y control de los fondos de servicios educativos estatales de acuerdo con las normas vigentes, de los establecimientos educativos adscritos a la Secretaria de Educación Departamental.</t>
  </si>
  <si>
    <t>Adquirir hosting durante la vigencia del contrato para los Establecimientos Educativos</t>
  </si>
  <si>
    <t>Realizar mesa de ayuda: Asistencia remota en el manejo del software financiero SAR para IES del departamento, en el horario de 8:00 a.m. a 12:30 m y de 2:00 p.m. a 5:30 p.m., durante la vigencia del contrato.  Realizar actualización genérica remota Software SAR para IES del departamento.</t>
  </si>
  <si>
    <t>Contratar equipo disciplinario y logística asociada a la línea de fortalecimiento y gestión operativa del programa Anti-contrabando de la Gobernación de Sucre.</t>
  </si>
  <si>
    <t>Contratar recurso humano asociado a la línea de gestión de la información del programa Anti-contrabando de la Gobernación de Sucre.</t>
  </si>
  <si>
    <t>Contratar recurso humano y logística asociada a la línea de comunicaciones del programa Anti-contrabando de la Gobernación de Sucre.</t>
  </si>
  <si>
    <t>Cubrir los gastos de participación en los encuentros regionales, capacitaciones presenciales y demás eventos convocados por la FND en temas relacionados con el Programa Anti-contrabando.</t>
  </si>
  <si>
    <t>Contratar prestación de servicios profesionales y de apoyo a la gestión a la Dirección de Proyectos Estratégicos de la Gobernación de Sucre.</t>
  </si>
  <si>
    <t>Contratar prestación de servicios profesionales y de apoyo a la gestión a la oficina Asesora Jurídica de la Gobernación de Sucre.</t>
  </si>
  <si>
    <t>Contratar prestación de servicios profesionales y de apoyo a la gestión a la Oficina de  Control Interno de Gestión  de la Gobernación de Sucre.</t>
  </si>
  <si>
    <t>Contratar prestación de servicios profesionales y de apoyo a la gestión a la Oficina de  Control Interno Disciplinario de Instrucción de la Gobernación de Sucre.</t>
  </si>
  <si>
    <t>Contratar prestación de servicios profesionales y de apoyo a la gestión a la Oficina de  Innovación, Tecnologías y Competitividad.</t>
  </si>
  <si>
    <t>Contratar prestación de servicios profesionales y de apoyo a la gestión a la Oficina de Control Interno Disciplinario de Juzgamiento de la Gobernación de Sucre.</t>
  </si>
  <si>
    <t>Contratar prestación de servicios profesionales y de apoyo a la gestión a la Oficina de Tecnologías de la Información y las Comunicaciones - TIC de la Gobernación de Sucre.</t>
  </si>
  <si>
    <t>Contratar prestación de servicios profesionales y de apoyo a la gestión a la Oficina de Turismo y Cultura de la Gobernación de Sucre.</t>
  </si>
  <si>
    <t>Contratar prestación de servicios profesionales y de apoyo a la gestión a la Secretaria de Comunicaciones de la Gobernación de Sucre.</t>
  </si>
  <si>
    <t>Contratar prestación de servicios profesionales y de apoyo a la gestión a la Secretaria de Desarrollo y Sostenibilidad Ambiental de la Gobernación de Sucre.</t>
  </si>
  <si>
    <t>Contratar prestación de servicios profesionales y de apoyo a la gestión a la Secretaria de Educación de la Gobernación de Sucre.</t>
  </si>
  <si>
    <t>Contratar prestación de servicios profesionales y de apoyo a la gestión a la Secretaria de Energía de la Gobernación de Sucre.</t>
  </si>
  <si>
    <t>Contratar prestación de servicios profesionales y de apoyo a la gestión a la Secretaria de Hacienda de la Gobernación de Sucre.</t>
  </si>
  <si>
    <t>Contratar prestación de servicios profesionales y de apoyo a la gestión a la Secretaria de Infraestructura de la Gobernación de Sucre.</t>
  </si>
  <si>
    <t>Contratar prestación de servicios profesionales y de apoyo a la gestión a la Secretaria de Movilidad y  Tránsito de la Gobernación de Sucre.</t>
  </si>
  <si>
    <t>Contratar prestación de servicios profesionales y de apoyo a la gestión a la Secretaria de Mujer, Juventud e Inclusión de la Gobernación de Sucre.</t>
  </si>
  <si>
    <t>Contratar prestación de servicios profesionales y de apoyo a la gestión a la Secretaria de Planeación de la Gobernación de Sucre.</t>
  </si>
  <si>
    <t>Contratar prestación de servicios profesionales y de apoyo a la gestión a la Secretaria de Salud de la Gobernación de Sucre.</t>
  </si>
  <si>
    <t>Contratar prestación de servicios profesionales y de apoyo a la gestión a la Secretaria del Interior de la Gobernación de Sucre.</t>
  </si>
  <si>
    <t>Contratar prestación de servicios profesionales y de apoyo a la gestión a la Secretaria General de la Gobernación de Sucre.</t>
  </si>
  <si>
    <t>Contratar prestación de servicios profesionales y de apoyo a la gestión a la Secretaria Privada de la Gobernación de Sucre.</t>
  </si>
  <si>
    <t>Contratar prestación de servicios profesionales y de apoyo a la gestión a la Unidad Administrativa Especial para la Gestión del Riesgo de la Gobernación de Sucre.</t>
  </si>
  <si>
    <t>Adquirir alimentación tipo almuerzo para el equipo de apoyo logístico</t>
  </si>
  <si>
    <t>Alquiler de stand comercial con puntos de conexión eléctrica</t>
  </si>
  <si>
    <t>Contratar recurso humano Asesor Empresarial (experto en areas administrativas, gerencia de mercado)</t>
  </si>
  <si>
    <t>Contratar Recurso Humano para apoyo logístico de actividades</t>
  </si>
  <si>
    <t>Suministrar publicidad para la realización del evento</t>
  </si>
  <si>
    <t>Ejecutar pgio</t>
  </si>
  <si>
    <t>Ejercer apoyo a la supervisión</t>
  </si>
  <si>
    <t>Realizar actividad de preliminares</t>
  </si>
  <si>
    <t>Realizar actividades de acabados</t>
  </si>
  <si>
    <t>Realizar actividades de cimentaciones</t>
  </si>
  <si>
    <t>Realizar actividades de construcción de estructura metálica</t>
  </si>
  <si>
    <t>Realizar actividades de excavaciones y rellenos</t>
  </si>
  <si>
    <t>Realizar actividades de instalaciones eléctricas</t>
  </si>
  <si>
    <t>Realizar actividades de reparación y adecuación de bordillo y andenes</t>
  </si>
  <si>
    <t>Realizar actividades de sobre nivel, levantes y piso</t>
  </si>
  <si>
    <t>Prestar servicios profesionales y de apoyo a la gestión a las Oficinas Asesoras, Direcciones y Unidades de la Gobernación de Sucre.</t>
  </si>
  <si>
    <t>Prestar servicios profesionales y de apoyo a la gestión a las Secretarías de Despacho de la Gobernación de Sucre.</t>
  </si>
  <si>
    <t>ALQUILER DE VEHIÍCULOS Alquiler de vehículo tipo camioneta 4 X 4, con platón y documentos vigentes. Modelo no menor a 2022</t>
  </si>
  <si>
    <t>BODEGA Bodega de mínimo 500 m2, con servicios públicos incluidos</t>
  </si>
  <si>
    <t>CARGUE Y DESCARGUE DE AYUDAS ALIMENTARIAS Y NO ALIMENTARIAS Prestación de servicios de personas para el cargue de ayudas alimentarias y No alimentarias</t>
  </si>
  <si>
    <t>CARGUE Y DESCARGUE DE AYUDAS ALIMENTARIAS Y NO ALIMENTARIAS Prestación de servicios de personas para el descargue de ayudas alimentarias y No alimentarias</t>
  </si>
  <si>
    <t>RECURSO HUMANO Auxiliar logístico y operacional, Asistencial Grado 02. experiencia general 1 año de trabajos relacionados.</t>
  </si>
  <si>
    <t>RECURSO HUMANO Coordinador logístico y operacional, Profesional Grado 02. Experiencia general 1 año de trabajos relacionados.</t>
  </si>
  <si>
    <t>TRANSPORTE FLUVIAL *Puerto Calle Nueva (San Benito Abad) -  El latal, Come si lleva (San Marcos) *Puerto Calle Nueva (San Benito Abad) -  Caño Caiman (San Benito Abad) *Puerto Calle Nueva (San Benito Abad) -  Caño Viejo (San Benito Abad) *Puerto Calle Nueva (San Benito Abad) -   Cuiva, Palo Alto (San Benito Abad)</t>
  </si>
  <si>
    <t>TRANSPORTE FLUVIAL *Puerto la Sierpita (Majagual) -  La mina (San Benito Abad) *Puerto la Sierpita (Majagual) -   El Chinchorro (San Benito Abad) *Puerto la Sierpita (Majagual) - Boca de las Mujeres (Majagual) *Puerto la Sierpita (Majagual) - Santa Helena *Puerto la Sierpita (Majagual) -  El Indio (Majagual) *Puerto la Sierpita (Majagual) - La Cortesia, Sincelejito (Majagual)</t>
  </si>
  <si>
    <t>TRANSPORTE FLUVIAL *Puerto Magangué-Sucre, Sucre  *Puerto Magangue - Isla del Coco *Puerto Magangue - Orejero *Puerto Magangue - Isla Grande *Puerto Magangue - Calzon Blanco</t>
  </si>
  <si>
    <t>TRANSPORTE FLUVIAL *Puerto San Benito Abad -  Jegua (San Benito Abad) *Puerto San Benito Abad -  Cienaga Nueva (San Benito Abad) *Puerto San Benito Abad -  Guayabal (San Benito Abad) *Puerto San Benito Abad -  El Limón (San Benito Abad) *Puerto San Benito Abad -  Moguan (San Benito Abad) *Puerto San Benito Abad -  El Guamo (San Benito Abad)</t>
  </si>
  <si>
    <t>TRANSPORTE TERRESTRE DE AYUDAS ALIMENTARIAS Y NO ALIMENTARIAS: Servicio de transporte tipo camión con capacidad de carga mínima de 9000Kg,  carrocería tipo estaca con carpa  RUTA 1:  Sincelejo - Corozal Sincelejo - Morroa Sincelejo - Sampués</t>
  </si>
  <si>
    <t>TRANSPORTE TERRESTRE DE AYUDAS ALIMENTARIAS Y NO ALIMENTARIAS: Servicio de transporte tipo camión con capacidad de carga mínima de 9000Kg,  carrocería tipo estaca con carpa RUTA 2:  Sincelejo - Palmito Sincelejo - Los Palmitos Sincelejo - Betulia Sincelejo - Toluviejo</t>
  </si>
  <si>
    <t>TRANSPORTE TERRESTRE DE AYUDAS ALIMENTARIAS Y NO ALIMENTARIAS: Servicio de transporte tipo camión con capacidad de carga mínima de 9000Kg,  carrocería tipo estaca con carpa RUTA 3: Sincelejo - Sincé Sincelejo - Colosó</t>
  </si>
  <si>
    <t>TRANSPORTE TERRESTRE DE AYUDAS ALIMENTARIAS Y NO ALIMENTARIAS: Servicio de transporte tipo camión con capacidad de carga mínima de 9000Kg,  carrocería tipo estaca con carpa RUTA 4:  Sincelejo - Tolú Sincelejo - Chalán Sincelejo - Ovejas Sincelejo - El Roble Sincelejo - San Pedro Sincelejo - Buenavista Sincelejo - Coveñas Sincelejo – Galeras</t>
  </si>
  <si>
    <t>TRANSPORTE TERRESTRE DE AYUDAS ALIMENTARIAS Y NO ALIMENTARIAS: Servicio de transporte tipo camión con capacidad de carga mínima de 9000Kg,  carrocería tipo estaca con carpa RUTA 5:  Sincelejo - San Benito Abad Sincelejo - San Onofre Sincelejo - Caimito Sincelejo - Magangué Sincelejo - La Unión Sincelejo - San Marcos</t>
  </si>
  <si>
    <t>TRANSPORTE TERRESTRE DE AYUDAS ALIMENTARIAS Y NO ALIMENTARIAS: Servicio de transporte tipo camión con capacidad de carga mínima de 9000Kg,  carrocería tipo estaca con carpa RUTA 6:  Sincelejo - Guaranda Sincelejo - Majagual</t>
  </si>
  <si>
    <t>Contratar un Abogado con especialización en Legislación Rural y Ordenamiento Territorial</t>
  </si>
  <si>
    <t>Contratar un Arquitecto con especialización en Gerencia Ambiental y estudios de Maestría en Urbanismo y Desarrollo Territorial</t>
  </si>
  <si>
    <t>Contratar un Tecnólogo en Topografía</t>
  </si>
  <si>
    <t>Administrar el Proyecto</t>
  </si>
  <si>
    <t>Suministrar 4.300 alevinos por asociaciones acuícolas beneficiada</t>
  </si>
  <si>
    <t>Suministrar 49,1 bultos de alimento balanceado por asociaciones acuícolas beneficiada</t>
  </si>
  <si>
    <t>Realizar arranque y puesta en marcha</t>
  </si>
  <si>
    <t>Realizar carpinteria metalica - ptap</t>
  </si>
  <si>
    <t>Realizar cimentación - lechos de secado</t>
  </si>
  <si>
    <t>Realizar cimentación - ptap</t>
  </si>
  <si>
    <t>Realizar estructura metálica - lechos de secado</t>
  </si>
  <si>
    <t>Realizar estructuras de concreto - ptap</t>
  </si>
  <si>
    <t>Realizar estructuras de fibra de vidrio - ptap</t>
  </si>
  <si>
    <t>Realizar estructuras en concreto - lechos de secado</t>
  </si>
  <si>
    <t>Realizar instalaciones hidráulicas - lechos de secado</t>
  </si>
  <si>
    <t>Realizar instalaciones hidráulicas - ptap</t>
  </si>
  <si>
    <t>Realizar lechos de secado</t>
  </si>
  <si>
    <t>Realizar medios filtrantes - ptap</t>
  </si>
  <si>
    <t>Realizar preliminares y movimiento de tierra - lechos de secado</t>
  </si>
  <si>
    <t>Realizar preliminares y movimiento de tierra - ptap</t>
  </si>
  <si>
    <t>DESARROLLAR EL PRIMER TRIMESTRE DEL PROGRAMA DE FORMACION (Módulo de Anatomía y Fisiología, Módulo de Competencias Comunicativas, Módulo de Razonamiento Matemático, Módulo de Emprendimiento, Módulo Sociología Deportiva, Módulo Práctica Deportiva I, Módulo Biología Humana, Módulo Psicomotricidad, Módulo Práctica Deportiva II)</t>
  </si>
  <si>
    <t>DESARROLLAR EL SEGUNDO TRIMESTRE  DEL PROGRAMA DE FORMACION ( Módulo Acondicionamiento Físico, Módulo Pedagogía del deporte, Módulo Gestión y Administración Deportiva, Módulo Nutrición Deportiva, Módulo Entrenamiento Recreativio, Módulo Iniciación Recreativa y Deportiva, Módulo Planeación Deportiva,Módulo Práctica Deportiva III, Módulo Primeros Auxilios, Módulo Sistema de Detección de Talentos, Módulo Herramientas Ofimáticas)</t>
  </si>
  <si>
    <t>Realizar asistencia técnica empresarial</t>
  </si>
  <si>
    <t>Realizar supervisión de procesos productivos y acompañamiento técnica capacitación en prácticas y procesos de conservación de la miel y cera para su comercialización</t>
  </si>
  <si>
    <t>Realizar entrega de materiales e insumos</t>
  </si>
  <si>
    <t>DESARROLLAR PLAN DE INTERVENCIONES INDIVIDUALES Y COLECTIVAS PARA EL COMPONENTE DE  ENFERMEDADES EMERGENTES, REEMERGENTES: ERA/IRA/TB/LEPRA</t>
  </si>
  <si>
    <t>DESARROLLAR PLAN DE INTERVENCIONES INDIVIDUALES Y COLECTIVAS PARA EL COMPONENTE DE DISCAPACIDAD</t>
  </si>
  <si>
    <t>DESARROLLAR PLAN DE INTERVENCIONES INDIVIDUALES Y COLECTIVAS PARA EL COMPONENTE DE ENFERMEDADES CRÓNICAS NO TRANSMISIBLES</t>
  </si>
  <si>
    <t>DESARROLLAR PLAN DE INTERVENCIONES INDIVIDUALES Y COLECTIVAS PARA EL COMPONENTE DE ENFERMEDADES TRANSMITIDAS POR VECTORES</t>
  </si>
  <si>
    <t>DESARROLLAR PLAN DE INTERVENCIONES INDIVIDUALES Y COLECTIVAS PARA EL COMPONENTE DE POBLACIONES VULNERABLES</t>
  </si>
  <si>
    <t>DESARROLLAR PLAN DE INTERVENCIONES INDIVIDUALES Y COLECTIVAS PARA EL COMPONENTE DE SALUD LABORAL</t>
  </si>
  <si>
    <t>DESARROLLAR PLAN DE INTERVENCIONES INDIVIDUALES Y COLECTIVAS PARA EL COMPONENTE DE SALUD MENTAL</t>
  </si>
  <si>
    <t>DESARROLLAR PLAN DE INTERVENCIONES INDIVIDUALES Y COLECTIVAS PARA EL COMPONENTE DE SALUD NUTRICIONAL</t>
  </si>
  <si>
    <t>DESARROLLAR PLAN DE INTERVENCIONES INDIVIDUALES Y COLECTIVAS PARA EL COMPONENTE DE SALUD SEXUAL Y REPRODUCTIVA</t>
  </si>
  <si>
    <t>DESARROLLAR PLAN DE INTERVENCIONES INDIVIDUALES Y COLECTIVAS PARA EL PROGRAMA AMPLIADO DE INMUNIZACIONES (PAI)</t>
  </si>
  <si>
    <t>Entregar Kit 1 – Parques urbanos sin portería. Incluye suministro de pintura, herramientas menores, elementos de señalización y mantenimiento básico)</t>
  </si>
  <si>
    <t>Entregar Kit 2 – Parques urbanos con portería. Incluye suministro de pintura, herramientas, porterías, señalización y elementos de recuperación visual y funcional.</t>
  </si>
  <si>
    <t>Entregar Kit 3 – Parque rural. Incluye suministro de pintura, herramientas, señalización, mobiliario y elementos complementarios para mantenimiento y urbanismo táctico</t>
  </si>
  <si>
    <t>interventoría</t>
  </si>
  <si>
    <t>Realizar  obra civil</t>
  </si>
  <si>
    <t>Realizar componente eléctrico</t>
  </si>
  <si>
    <t>Realizar el Apoyo a la Supervisión</t>
  </si>
  <si>
    <t>Realizar las certificaciones RETIE</t>
  </si>
  <si>
    <t>Realizar el suministro de materiales textiles y elementos para formación</t>
  </si>
  <si>
    <t>Realizar la operación logística de los talleres y evento de clausura de resultados</t>
  </si>
  <si>
    <t>Realizar la vinculación de instructores y transferencia de saberes técnicos-culturales</t>
  </si>
  <si>
    <t>Realizar Consolidación de la Información geográfica (Geodata Base) de las áreas intervenidas, en polígonos georreferenciados. (Bajo estándares y normatividad vigente del IGAC).</t>
  </si>
  <si>
    <t>Realizar construcción y dotación de un vivero comunitario.</t>
  </si>
  <si>
    <t>Realizar jornadas Educativas sobre el cuidado de los bosques, normatividad y legislación ambiental</t>
  </si>
  <si>
    <t>Realizar jornadas Educativas sobre el cuidado y conservación de los acuiferos</t>
  </si>
  <si>
    <t>Realizar jornadas Educativas Teorico Practicas en produccion de material vegetal y capacitación en manejo de viveros</t>
  </si>
  <si>
    <t>Realizar la interventoria del proyecto</t>
  </si>
  <si>
    <t>Contratar servicios de dos (2) Auxiliares Administrativos para el desarrollo de procesos misionales del Fondo Rotatorio de Estupefacientes de Sucre - FRESUCRE</t>
  </si>
  <si>
    <t>Contratar servicios profesionales de un (1) Abogado para el desarrollo de procesos misionales del Fondo Rotatorio de Estupefacientes de Sucre - FRESUCRE</t>
  </si>
  <si>
    <t>Contratar servicios profesionales de un (1) Químico Farmaceuta para el desarrollo de procesos misionales del Fondo Rotatorio de Estupefacientes de Sucre - FRESUCRE</t>
  </si>
  <si>
    <t>Contratar servicios profesionales de un (1) Químico para el desarrollo de procesos misionales del Fondo Rotatorio de Estupefacientes de Sucre - FRESUCRE</t>
  </si>
  <si>
    <t>Contratar servicios profesionales de un (1) Regente de Farmacia (Técnico Grado 1) para el desarrollo de procesos misionales del Fondo Rotatorio de Estupefacientes de Sucre - FRESUCRE</t>
  </si>
  <si>
    <t>Contratar servicios profesionales de un (1) Regente de Farmacia (Técnico Grado 2) para el desarrollo de procesos misionales del Fondo Rotatorio de Estupefacientes de Sucre - FRESUCRE</t>
  </si>
  <si>
    <t>Contratar servicios de cuatro (4) Auxiliares Administrativos para el desarrollo de procesos misionales del Fondo Rotatorio de Estupefacientes de Sucre - FRESUCRE</t>
  </si>
  <si>
    <t>Aportes al SENA.</t>
  </si>
  <si>
    <t>Aportes de cesantías.</t>
  </si>
  <si>
    <t>Aportes generales al sistema de riesgos laborales.</t>
  </si>
  <si>
    <t>Auxilio de movilización.</t>
  </si>
  <si>
    <t>Auxilio de transporte.</t>
  </si>
  <si>
    <t>Bonificación especial de recreación.</t>
  </si>
  <si>
    <t>Bonificación Grado 14 docentes Prescolar, Básica y Media.</t>
  </si>
  <si>
    <t>Bonificación Pedagógica Docentes Prescolar, Básica y Media.</t>
  </si>
  <si>
    <t>Bonificación por servicios prestados.</t>
  </si>
  <si>
    <t>Bonificación Zona de Difícil Acceso docentes Prescolar, Básica y Media.</t>
  </si>
  <si>
    <t>Horas extras, dominicales, festivos y recargos.</t>
  </si>
  <si>
    <t>Prima de navidad.</t>
  </si>
  <si>
    <t>Prima de servicio.</t>
  </si>
  <si>
    <t>Prima de vacaciones.</t>
  </si>
  <si>
    <t>Prima técnica no salarial.</t>
  </si>
  <si>
    <t>Sobresueldos y directivos docentes Prescolar, Básica y Media.</t>
  </si>
  <si>
    <t>Subsidio de alimentación.</t>
  </si>
  <si>
    <t>Sueldo Básico.</t>
  </si>
  <si>
    <t>Viáticos de los funcionarios en comisión.</t>
  </si>
  <si>
    <t>Aportes a cajas de compensación familiar.</t>
  </si>
  <si>
    <t>Aportes a escuelas industriales e institutos técnicos.</t>
  </si>
  <si>
    <t>Aportes a la ESAP.</t>
  </si>
  <si>
    <t>Aportes a la seguridad social en pensiones.</t>
  </si>
  <si>
    <t>Aportes a la seguridad social en salud.</t>
  </si>
  <si>
    <t>Aportes al ICBF.</t>
  </si>
  <si>
    <t>CONTRATAR RECURSO HUMANO DE APOYO A LA EJECUCIÓN.</t>
  </si>
  <si>
    <t>REALIZAR ACTIVIDADES LÚDICAS RECREATIVAS MOTIVACIONALES PARA ADMINISTRATIVOS DE PLANTA CENTRAL DE LA SECRETARIA DE EDUCACIÓN DEL DEPARTAMENTO DE SUCRE.</t>
  </si>
  <si>
    <t>REALIZAR JORNADAS DE INDUCCIÓN Y REINDUCCIÓN A DOCENTES Y DIRECTIVOS DOCENTES DE LOS ESTABLECIMIENTOS EDUCATIVOS DEL DEPARTAMENTO DE SUCRE.</t>
  </si>
  <si>
    <t>REALIZAR LA NOCHE DE LOS MEJORES DIRIGIDA A DOCENTES Y DIRECTIVOS DOCENTES DEL DEPARTAMENTO DE SUCRE.</t>
  </si>
  <si>
    <t>REALIZAR SEMINARIO TALLER PARA PRE-PENSIONADOS DE LA SECRETARIA DE EDUCACIÓN DEL DEPARTAMENTO DE SUCRE.</t>
  </si>
  <si>
    <t>REALIZAR TALLER MUJER MAESTRA.</t>
  </si>
  <si>
    <t>REALIZAR TALLERES DE PREVENCIÓN Y PROMOCIÓN DE LA SALUD, PAUSAS ACTIVAS Y MANEJO DE ESTRÉS DIRIGIDA A ADMINISTRATIVOS DE LA PLANTA CENTRAL DEL SED DEL DEPARTAMENTO DE SUCRE.</t>
  </si>
  <si>
    <t>SUMINISTRAR UNIFORMES DE PRESENTACIÓN A LOS DOCENTES Y DIRECTIVOS DOCENTES EN EL ENCUENTRO FOLCLORICO Y CULTURAL NACIONAL.</t>
  </si>
  <si>
    <t>SUMINISTRAR UNIFORMES DEPORTIVOS, DE PRESENTACIÓN Y PARTICIPACIÓN A LOS DOCENTES Y DIRECTIVOS DOCENTES EN LOS JUEGOS MAGISTERIALES 2026 DEPARTAMENTALES Y NACIONALES.</t>
  </si>
  <si>
    <t>TALLER EN INNOVACIÓN EDUCATIVA PARA RECTORES Y DIRECTIVOS DOCENTES  DEL DEPARTAMENTO DE SUCRE.</t>
  </si>
  <si>
    <t>COMPRAR ACTIVOS PRODUCTIVOS</t>
  </si>
  <si>
    <t>REALIZAR FERIA EMPODERADA Y PRODUCTIVA</t>
  </si>
  <si>
    <t>CONMEMORAR DÍA DE LA MUJER</t>
  </si>
  <si>
    <t>CONMEMORAR DÍA DE LA MUJER RURAL</t>
  </si>
  <si>
    <t>CONTRATAR TALENTO HUMANO BASE</t>
  </si>
  <si>
    <t>REALIZAR EVENTO SOY PODEROSA</t>
  </si>
  <si>
    <t>REALIZAR JORNADAS DE PREVENCIÓN  EN VBG</t>
  </si>
  <si>
    <t>Servicio de transporte</t>
  </si>
  <si>
    <t>Contratar apoyo logístico</t>
  </si>
  <si>
    <t>Ejecutar estrategias de socialización y apropiación social del proyecto.</t>
  </si>
  <si>
    <t>Instalar hitos de interpretación patrimonial con integración tecnológica.</t>
  </si>
  <si>
    <t>Intervenir el paisaje urbano mediante muralismo narrativo en fachadas estratégicas.</t>
  </si>
  <si>
    <t>Producir contenidos audiovisuales y sonoros para la salvaguardia de la memoria histórica</t>
  </si>
  <si>
    <t>Realizar diagnóstico situacional y mapeo de actores del patrimonio inmaterial</t>
  </si>
  <si>
    <t>Adquirir stand y espacios comerciales</t>
  </si>
  <si>
    <t>Contratar apoyo logístico (Alimentación)</t>
  </si>
  <si>
    <t>Contratar recurso humano</t>
  </si>
  <si>
    <t>Proporcionar material POP, de promoción y posicionamiento</t>
  </si>
  <si>
    <t>Diseñar e implementar la oferta de servicios de innovación y productividad del Centro de Innovación y Productividad- CIP, alineada con las capacidades instaladas y las demandas del sector productivo del territorio</t>
  </si>
  <si>
    <t>Implementar y coordinar el modelo de gobernanza y la gestión institucional del Centro de Innovación y Productividad- CIP del Departamento de Sucre.</t>
  </si>
  <si>
    <t>Diseñar y ejecutar la oferta de formación y transferencia de conocimiento del Centro de Innovación y Productividad- CIP, orientada al fortalecimiento de capacidades técnicas, empresariales y humanas del ecosistema departamental</t>
  </si>
  <si>
    <t>Operar y activar los servicios tecnológicos asociados a las capacidades 4.0 del Centro de Innovación y Productividad- CIP, garantizando el uso efectivo de su infraestructura y equipamiento tecnológico</t>
  </si>
  <si>
    <t>Brindar soporte jurídico integral para la operación y el proceso de formalización institucional del Centro de Innovación y Productividad- CIP del Departamento de Sucre</t>
  </si>
  <si>
    <t>Implementar procesos administrativos y de seguimiento a la operación del CIP</t>
  </si>
  <si>
    <t>Desarrollar producción del stand de participación</t>
  </si>
  <si>
    <t>Diseñar e imprimir material POP</t>
  </si>
  <si>
    <t>Contratar personal administrativo para la promoción del departamento de Sucre a nivel nacional e internacional</t>
  </si>
  <si>
    <t>Contratar personal asistencial para la promoción del departamento de Sucre a nivel nacional e internacional</t>
  </si>
  <si>
    <t>DOTACIÓN DE VESTUARIO Y CALZADO DE CABALLEROS</t>
  </si>
  <si>
    <t>DOTACIÓN DE VESTUARIO Y CALZADO DE DAMA</t>
  </si>
  <si>
    <t>CONFORMAR RELLENOS</t>
  </si>
  <si>
    <t>IMPLEMENTAR INTERVENTORIA</t>
  </si>
  <si>
    <t>IMPLEMENTAR PGIO</t>
  </si>
  <si>
    <t>REALIZAR ACTIVIDADES DE CONCRETOS</t>
  </si>
  <si>
    <t>REALIZAR ACTIVIDADES DE PAÑETES - MUROS Y ACABADOS</t>
  </si>
  <si>
    <t>REALIZAR ACTIVIDADES PRELIMINARES</t>
  </si>
  <si>
    <t>REALIZAR ASEO GENERAL</t>
  </si>
  <si>
    <t>REALIZAR EXCAVACIONES</t>
  </si>
  <si>
    <t>REALIZAR INSTALACIÓNES ELECTRICAS</t>
  </si>
  <si>
    <t>CONTRATAR INTERVENTORIA</t>
  </si>
  <si>
    <t>INSTALAR  EL CCTV EN EL MUNICIPIO DEL ROBLE.</t>
  </si>
  <si>
    <t>Realizar entrega de implementos agrícolas</t>
  </si>
  <si>
    <t>Realizar entrega de tractores agrícolas</t>
  </si>
  <si>
    <t>Realizar actividades de bases granulares</t>
  </si>
  <si>
    <t>Realizar actividades de señalización</t>
  </si>
  <si>
    <t>Realizar estructuras y drenajes</t>
  </si>
  <si>
    <t>Realizar interventoría del proyecto</t>
  </si>
  <si>
    <t>Realizar movimiento de tierras</t>
  </si>
  <si>
    <t>Realizar paga</t>
  </si>
  <si>
    <t>Realizar pavimentación en concreto hidráulico</t>
  </si>
  <si>
    <t>Realizar pmt</t>
  </si>
  <si>
    <t>Contratar  Administrador Policial en el escalafón de Oficial Superior con grado mínimo de Mayor.</t>
  </si>
  <si>
    <t>Contratar Abogado, con especialización en Derecho Administrativo. Con 1 año de experiencia.</t>
  </si>
  <si>
    <t>Contratar Profesional con formación en ingeniería industrial, administración de empresas o carreras afines, y con una especialización en gestión de proyectos. Con 2 años de experiencia.</t>
  </si>
  <si>
    <t>Contratar Profesional en psicología</t>
  </si>
  <si>
    <t>Contratar Técnico administrativo</t>
  </si>
  <si>
    <t>Adquisición y dotación de equipos tecnológicos</t>
  </si>
  <si>
    <t>Personal</t>
  </si>
  <si>
    <t>Edificaciones</t>
  </si>
  <si>
    <t>Ensayos geotécnicos para vías y/o acueductos</t>
  </si>
  <si>
    <t>Ensayos geotécnicos para viviendas y/o edificaciones</t>
  </si>
  <si>
    <t>Estudios topográficos para vías y/o acueductos</t>
  </si>
  <si>
    <t>Apoyo a la Supervisión</t>
  </si>
  <si>
    <t>Contratar prestación de servicios profesionales y de apoyo a la gestión para la implementación del Modelo de Alta Gerencia en demás dependencias de la Gobernación de Sucre.</t>
  </si>
  <si>
    <t>Contratar prestación de servicios profesionales y de apoyo a la gestión para la implementación del Modelo de Alta Gerencia en la Secretaria de Planeación de la Gobernación de Sucre.</t>
  </si>
  <si>
    <t>Realizar la provisión de incentivos por evaluación del Modelo de Alta Gerencia</t>
  </si>
  <si>
    <t>Realizar las actividades de logística y reconocimientos (bolsa de monto agotable para diplomas, medallería, refrigerios de capacitaciones, decoración, elementos de visibilidad y demás requeridos</t>
  </si>
  <si>
    <t>REALIZAR TRANSFERENCIA DE RECURSOS SGP SALUD SUBSIDIO A LA OFERTA PARA LA OPERACIÓN DE LA PRESTACIÓN DE SERVICIOS DE SALUD EN EL CENTRO DE SALUD CARTAGENA DE INDIAS COROZAL</t>
  </si>
  <si>
    <t>REALIZAR TRANSFERENCIA DE RECURSOS SGP SALUD SUBSIDIO A LA OFERTA PARA LA OPERACIÓN DE LA PRESTACIÓN DE SERVICIOS DE SALUD EN EL CENTRO DE SALUD DE SAMPUES (Sucre) EMPRESA SOCIAL DEL ESTADO</t>
  </si>
  <si>
    <t>REALIZAR TRANSFERENCIA DE RECURSOS SGP SALUD SUBSIDIO A LA OFERTA PARA LA OPERACIÓN DE LA PRESTACIÓN DE SERVICIOS DE SALUD EN EL CENTRO DE SALUD SAN JOSE DE TOLUVIEJO E.S.E</t>
  </si>
  <si>
    <t>REALIZAR TRANSFERENCIA DE RECURSOS SGP SALUD SUBSIDIO A LA OFERTA PARA LA OPERACIÓN DE LA PRESTACIÓN DE SERVICIOS DE SALUD EN EL HOSPITAL LA UNION EMPRESA SOCIAL DEL ESTADO DEL MUNICIPIO DE LA UNIÓN</t>
  </si>
  <si>
    <t>REALIZAR TRANSFERENCIA DE RECURSOS SGP SALUD SUBSIDIO A LA OFERTA PARA LA OPERACIÓN DE LA PRESTACIÓN DE SERVICIOS DE SALUD EN EL HOSPITAL LOCAL SAN BENITO ABAD E.S.E</t>
  </si>
  <si>
    <t>REALIZAR TRANSFERENCIA DE RECURSOS SGP SALUD SUBSIDIO A LA OFERTA PARA LA OPERACIÓN DE LA PRESTACIÓN DE SERVICIOS DE SALUD EN EL HOSPITAL LOCAL SANTA CATALINA DE SENA DE SUCRE-SUCRE E.S.E</t>
  </si>
  <si>
    <t>REALIZAR TRANSFERENCIA DE RECURSOS SGP SALUD SUBSIDIO A LA OFERTA PARA LA OPERACIÓN DE LA PRESTACIÓN DE SERVICIOS DE SALUD EN EL HOSPITAL REGIONAL NUESTRA SEÑORA DE LAS MERCEDES DE COROZAL</t>
  </si>
  <si>
    <t>REALIZAR TRANSFERENCIA DE RECURSOS SGP SALUD SUBSIDIO A LA OFERTA PARA LA OPERACIÓN DE LA PRESTACIÓN DE SERVICIOS DE SALUD EN LA E.S.E CENTRO DE SALUD COLOSÓ</t>
  </si>
  <si>
    <t>REALIZAR TRANSFERENCIA DE RECURSOS SGP SALUD SUBSIDIO A LA OFERTA PARA LA OPERACIÓN DE LA PRESTACIÓN DE SERVICIOS DE SALUD EN LA E.S.E CENTRO DE SALUD EL ROBLE</t>
  </si>
  <si>
    <t>REALIZAR TRANSFERENCIA DE RECURSOS SGP SALUD SUBSIDIO A LA OFERTA PARA LA OPERACIÓN DE LA PRESTACIÓN DE SERVICIOS DE SALUD EN LA E.S.E CENTRO DE SALUD SANTA LUCIA  DEL MUNICIPIO DE BUENAVISTA.</t>
  </si>
  <si>
    <t>REALIZAR TRANSFERENCIA DE RECURSOS SGP SALUD SUBSIDIO A LA OFERTA PARA LA OPERACIÓN DE LA PRESTACIÓN DE SERVICIOS DE SALUD EN LA EMPRESA SOCIAL DEL ESTADO CENTRO DE SALUD DE CAIMITO</t>
  </si>
  <si>
    <t>REALIZAR TRANSFERENCIA DE RECURSOS SGP SALUD SUBSIDIO A LA OFERTA PARA LA OPERACIÓN DE LA PRESTACIÓN DE SERVICIOS DE SALUD EN LA EMPRESA SOCIAL DEL ESTADO SAN JUAN DE BETULIA</t>
  </si>
  <si>
    <t>REALIZAR TRANSFERENCIA DE RECURSOS SGP SALUD SUBSIDIO A LA OFERTA PARA LA OPERACIÓN DE LA PRESTACIÓN DE SERVICIOS DE SALUD EN LA ESE CENTRO DE SALUD DE GUARANDA</t>
  </si>
  <si>
    <t>REALIZAR TRANSFERENCIA DE RECURSOS SGP SALUD SUBSIDIO A LA OFERTA PARA LA OPERACIÓN DE LA PRESTACIÓN DE SERVICIOS DE SALUD EN LA ESE CENTRO DE SALUD SAN ANTONIO DE PALMITO</t>
  </si>
  <si>
    <t>REALIZAR TRANSFERENCIA DE RECURSOS SGP SALUD SUBSIDIO A LA OFERTA PARA LA OPERACIÓN DE LA PRESTACIÓN DE SERVICIOS DE SALUD EN LA ESE HOSPITAL LOCAL DE SAN ONOFRE</t>
  </si>
  <si>
    <t>REALIZAR TRANSFERENCIA DE RECURSOS SGP SALUD SUBSIDIO A LA OFERTA PARA LA OPERACIÓN DE LA PRESTACIÓN DE SERVICIOS DE SALUD EN LA IPS INTEGRAL FUTURO LIMITADA DEL MUNICIPIO DE CHALÁN</t>
  </si>
  <si>
    <t>REALIZAR TRANSFERENCIA DE RECURSOS SGP SALUD SUBSIDIO A LA OFERTA PARA LA OPERACIÓN DE LA PRESTACIÓN DE SERVICIOS DE SALUD EN LA IPS SAN RAFAEL DEL MUNICIPIO DE COVEÑAS</t>
  </si>
  <si>
    <t>Adquirir elementos tecnológicos</t>
  </si>
  <si>
    <t>Elementos de Redes de comunicaciones</t>
  </si>
  <si>
    <t>Entregar subsidios de arriendo</t>
  </si>
  <si>
    <t>ADQUISICION DE ELEMENTOS Y MATERIALES LOGÍSTICOS PARA LA  REALIZACIÓN DE LAS ACTIVIDADES.</t>
  </si>
  <si>
    <t>ADQUISICION DE INSUMOS PARA ACTIVIDAD MI FAMILIA MI  EMPRENDIMIENTO</t>
  </si>
  <si>
    <t>Contratar Recurso Humano Idóneo</t>
  </si>
  <si>
    <t>SUMINISTRO LOGISTICO PARA  ENFOQUE EDUCATIVO Y CULTURAL</t>
  </si>
  <si>
    <t>SUMINISTRO LOGISTICO PARA EL ENFOQUE COMUNITARIO Y  OFERTA INSTITUCIONAL</t>
  </si>
  <si>
    <t>Fortalecer la gestión institucional, el acompañamiento integral y la calidad educativa</t>
  </si>
  <si>
    <t>Implementar y ejecutar la oferta académica bilingüe con enfoque en competencias globales</t>
  </si>
  <si>
    <t>Aplicar estuco y pintura</t>
  </si>
  <si>
    <t>Construir de cimentación</t>
  </si>
  <si>
    <t>Construir de estructura en concreto y metálicas</t>
  </si>
  <si>
    <t>Construir instalaciones hidrosanitarias</t>
  </si>
  <si>
    <t>Construir obras exteriores</t>
  </si>
  <si>
    <t>Construir pañete</t>
  </si>
  <si>
    <t>Implementar plan de manejo ambiental - pma</t>
  </si>
  <si>
    <t>Implementar plan de manejo de transito - pmt</t>
  </si>
  <si>
    <t>Instalar aparatos sanitarios y accesorios</t>
  </si>
  <si>
    <t>Instalar carpintería metálica</t>
  </si>
  <si>
    <t>Instalar cielo raso</t>
  </si>
  <si>
    <t>Instalar cubiertas e impermeabilización</t>
  </si>
  <si>
    <t>Instalar enchapes y revestimiento</t>
  </si>
  <si>
    <t>Instalar pisos</t>
  </si>
  <si>
    <t>Realizar adecuación de darsena</t>
  </si>
  <si>
    <t>Realizar aseo general</t>
  </si>
  <si>
    <t>Realizar mampostería</t>
  </si>
  <si>
    <t>Realizar preliminares</t>
  </si>
  <si>
    <t>Realizar retie</t>
  </si>
  <si>
    <t>Realizar retilap</t>
  </si>
  <si>
    <t>Suministrar e instalar muelle pantalan de reparto</t>
  </si>
  <si>
    <t>Suministrar e instalar muelles fingers flotantes para amarres</t>
  </si>
  <si>
    <t>Suministrar instalaciones eléctricas e iluminación</t>
  </si>
  <si>
    <t>Implementar los kits de experiencia gastronómica para el fortalecimiento de la práctica culinaria local</t>
  </si>
  <si>
    <t>Realizar la investigación y caracterización de portadores y saberes culinarios tradicionales de la subregión</t>
  </si>
  <si>
    <t>Realizar la producción y edición del Libro de Saberes y Guías Metodológicas (Recetarios) del San Jorge y la Mojana</t>
  </si>
  <si>
    <t>Realizar talleres de transferencia de saberes: "El Sazón de los Abuelos" para el relevo generacional</t>
  </si>
  <si>
    <t>Realizar el pago de otros gastos asociados a la nómina (capacitación y estímulos, programas de bienestar y viáticos)</t>
  </si>
  <si>
    <t>Realizar el pago de otros gastos generales y operativos</t>
  </si>
  <si>
    <t>SUMINISTRO DE ELEMENTOS DE PREMIACION</t>
  </si>
  <si>
    <t>SUMINISTRO DE INDUMENTARIA  DEPORTIVA</t>
  </si>
  <si>
    <t>Realizar analisis y selección de alternativas</t>
  </si>
  <si>
    <t>Realizar componente legal, institucional y financiero (diagnostico, alternativa e implementación)</t>
  </si>
  <si>
    <t>Realizar componente social (lineamientos para la gestion social y reputacional)</t>
  </si>
  <si>
    <t>Realizar diagnóstico</t>
  </si>
  <si>
    <t>Realizar diseño conceptual</t>
  </si>
  <si>
    <t>Realizar diseños de detalle</t>
  </si>
  <si>
    <t>Realizar estudios basicos y catastro de infraestructura</t>
  </si>
  <si>
    <t>Realizar gestion ambiental incluye avr</t>
  </si>
  <si>
    <t>Realizar gestion predial</t>
  </si>
  <si>
    <t>Realizar interventoria</t>
  </si>
  <si>
    <t>Realizar proyecciones de poblacion, dotacion y demanda</t>
  </si>
  <si>
    <t>Adquirir y suministrar semillas de hortalizas certificadas (surtidas)</t>
  </si>
  <si>
    <t>Adquirir y suministrar semillas de Maiz variedad ICA V109</t>
  </si>
  <si>
    <t>Contrar servicio de transporte de insumos</t>
  </si>
  <si>
    <t>Adquirir y suministrar Barretón Forjado 3lb</t>
  </si>
  <si>
    <t>Adquirir y suministrar Fumigadora Manual 20 Litros</t>
  </si>
  <si>
    <t>Adquirir y suministrar Lima triangular para Afilar, de 6 Pulgadas</t>
  </si>
  <si>
    <t>Adquirir y suministrar machetes No. 16</t>
  </si>
  <si>
    <t>Adquirir y suministrar Pala Redonda con Mango Largo #2</t>
  </si>
  <si>
    <t>Adquirir y suministrar Palín Hoyador</t>
  </si>
  <si>
    <t>Contratar servicio de restaurante (Agua, Refrigerios y Almuerzos)</t>
  </si>
  <si>
    <t>Ejecutar intervención de carpintería metálica mediante adecuación de cerramiento, porterías, pintura y estructuras.</t>
  </si>
  <si>
    <t>Ejecutar obras complementarias mediante construcción de drenajes, muros y refuerzos estructurales.</t>
  </si>
  <si>
    <t>Realizar actividades preliminares de localización, replanteo, desmonte de grama, excavación y retiro de material.</t>
  </si>
  <si>
    <t>Realizar la adecuación de la zona de juego mediante suministro, nivelación y compactación de material granular.</t>
  </si>
  <si>
    <t>Gestionar recursos financieros para apoyar el pago de nómina de los profesionales en el cargo de Profesional Especializado</t>
  </si>
  <si>
    <t>Gestionar recursos financieros para apoyar el pago de nómina de profesionales en el cargo de Asesor</t>
  </si>
  <si>
    <t>Gestionar recursos financieros para apoyar el pago de nómina de profesionales en el cargo de Líder de Programa</t>
  </si>
  <si>
    <t>Gestionar recursos financieros para apoyar el pago de nómina de profesionales en el cargo de Líder de Proyecto</t>
  </si>
  <si>
    <t>Gestionar recursos financieros para apoyar el pago de nómina de profesionales en el cargo de Profesional Universitario</t>
  </si>
  <si>
    <t>Gestionar recursos financieros para apoyar el pago de nómina de recurso humano en el cargo de Asistencial</t>
  </si>
  <si>
    <t>Gestionar recursos financieros para apoyar el pago de nómina de recurso humano en el cargo de Técnico</t>
  </si>
  <si>
    <t>Gestionar recursos financieros para apoyar el pago de nómina del profesional en el cargo de Secretario de Despacho</t>
  </si>
  <si>
    <t>REALIZAR LA REFORMULACION ³AMPLIACIÓN Y OPTIMIZACIÓN DEL SISTEMA DE ACUEDUCTO DEL CORREGIMIENTO DE SAN LUIS - MUNICIPIO DE SAMPUES-SUCRE´</t>
  </si>
  <si>
    <t>REALIZAR LA REFORMULACION DEL PROYECTO: AMPLIACIÓN Y OPTIMIZACIÓN, SEGUNDA ETAPA, DEL SISTEMA DE ACUEDUCTO DE LA CABECERA MUNICIPAL DE LOS PALMITOS, DEPARTAMENTO DE SUCRE</t>
  </si>
  <si>
    <t>EALIZAR AMPLIACION Y OPTIMIZACION, SEGUNDA ETAPA DEL SISTEMA DE ACUEDUCTO DE LOS CENTROS POBLADOS DE SEGOVIA Y LOS PEREZ, EN EL MUNICIPIO DE SAMPUES,SUCRE</t>
  </si>
  <si>
    <t>REALIZAR AMPLIACIÓN Y OPTIMIZACIÓN, SEGUNDA ETAPA, DEL SISTEMA DE ACUEDUCTO REGIONAL RURAL ZONA NORTE (AUMENTO DE CAPACIDAD DEL SISTEMA DE ACUEDUCTO DEL CENTRO POBLADO PALMAS DE VINO) EN EL MUNICIPIO DE LOS PALMITOS, SUCRE</t>
  </si>
  <si>
    <t>REALIZAR OPTIMIZACION DE REDES DE ALCANTARILLADO DEL CASCO URBANO DEL MUNICIPIO DE CHALAN, SUCRE</t>
  </si>
  <si>
    <t>REALIZAR OPTIMIZACION DE REDES DE ALCANTARILLADO DEL CASCO URBANO DEL MUNICIPIO DE CHÁLAN, SUCRE</t>
  </si>
  <si>
    <t>ASISTIR TECNICAMENTE A PERSONAS EN LAS AREAS BENEFICIADAS CON EL PROYECTO: CONSTRUCCIÓN DEL RELLENO SANITARIO REGIONAL SAN JORGE, LOCALIZADO EN EL MUNICIPIO DE CAIMITO, DEPARTAMENTO DE SUCRE</t>
  </si>
  <si>
    <t>IMPLEMENTAR CLUBES DEFENSORES DEL AGUA</t>
  </si>
  <si>
    <t>EALIZAR ESTUDIOS Y DISEÑOS PARA LA CONSTRUCCIÓN DE LA PRIMERA ETAPA DEL SISTEMA DE ALCANTARILLADO SANITARIO DEL CORREGIMIENTO DE RINCÓN DEL MAR DEL MUNICIPIO DE SAN ONOFRE, SUCRE.</t>
  </si>
  <si>
    <t>REALIZAR ESTUDIOS Y DISEÑOS PARA LA AMPLIACION Y OPTIMIZACION DE LOS SISTEMAS DE ACUEDUCTO Y ALCANTARRILLADO EN EL CORREGIMIENTO DE GRANADA, MUNICIPIO DE SINCE, SUCRE; AMPLIACION Y OPTIMIZACION DEL ACUEDUCTO Y CONSTRUCCION DEL SISTEMA DE ALCANTARILLADO DEL CORREGIMIENTO EL PIÑAL, MUNICIPIO DE LOS PALMITOS, SUCRE</t>
  </si>
  <si>
    <t>REALIZAR ESTUDIOS Y DISEÑOS PARA LA OPTIMIZACIÓN Y/O AMPLIACIÓN DEL SISTEMA DE TRATAMIENTO DE AGUAS RESIDUALES DEL MUNICIPIO DE MAJAGUAL, SUCRE.</t>
  </si>
  <si>
    <t>BRINDAR FUNCIONAMIENTO EADS</t>
  </si>
  <si>
    <t>Capitalizar empresas</t>
  </si>
  <si>
    <t>BRINDAR ASEGURAMIENTO DE LA PRESTACIÓN DE LOS SERVICIOS PUBLICOS DE ACUEDUCTO Y SANEAMIENTO BASICO EN LOS MUNICIPIOS DE OVEJAS, BUENVAISTA, EN EL DEPARTAMENTO DE SUCRE</t>
  </si>
  <si>
    <t>BRINDAR ASEGURAMIENTO DE LA PRESTACIÓN DE LOS SERVICIOS PUBLICOS DE ACUEDUCTO Y SANEAMIENTO BASICO EN LOS MUNICIPIOS DE SAMPUES Y SUCRE EN EL DEPARTAMENTO DE SUCRE</t>
  </si>
  <si>
    <t>Comprar kits de aseo personal</t>
  </si>
  <si>
    <t>Comprar paquetes alimenticios</t>
  </si>
  <si>
    <t>Contratar personal para la ejecución del proyecto</t>
  </si>
  <si>
    <t>Realizar capacitaciones en prevención y ruta de atención de vgb, así como derechos alimentarios y salud y nutrición</t>
  </si>
  <si>
    <t>Realizar Contratación de recurso humano de apoyo</t>
  </si>
  <si>
    <t>Realizar Coordinación del proyecto</t>
  </si>
  <si>
    <t>Contratar Servicio de hospedaje y suministro de alimentación</t>
  </si>
  <si>
    <t>Contratar Suministro de branding y material POP</t>
  </si>
  <si>
    <t>Realizar evento de inauguración</t>
  </si>
  <si>
    <t>Diplomado “Líderes por Naturaleza: Gestión Estratégica y Proyectos Productivos en la Educación Agropecuaria de Sucre” dirigido a los docentes de las IETA del Departamento de Sucre</t>
  </si>
  <si>
    <t>Diplomado en Gestión Administrativa Educativa para Directivos Docentes de las IETA del Departamento de Sucre</t>
  </si>
  <si>
    <t>Contratar profesionales y técnicos de apoyo pedagógico para el acompañamiento a las Instituciones Educativas del Departamento de Sucre</t>
  </si>
  <si>
    <t>Dotar a las Instituciones Educativas oficiales de los Municipios no certificados que atienden estudiantes con discapacidad y/o talentos excepcionales a travès de la entrega de canastas educativas pedagogicas especializadas y material pedagogico</t>
  </si>
  <si>
    <t>Realizar dotación de canasta pedagógica dirigida a estudiantes con discapacidad</t>
  </si>
  <si>
    <t>Realizar Jornadas pedagógicas  por la paz y la diversidad que se realizaran en un total de 5 encuentros, donde participaran 150 estudiantes en cada jornada</t>
  </si>
  <si>
    <t>Realizar jornadas pedagógicas de arte y pintura como estrategia de Re-potencializar los talentos y capacidades de los estudiantes con capacidades y talentos excepcionales</t>
  </si>
  <si>
    <t>Realizar proceso de formación y orientaciones dirigidos a los estudiantes con (SRPA) y Talentos Excepcionales</t>
  </si>
  <si>
    <t>REALIZAR SEMINARIO EN INTERCULTURALIDAD, INCLUSIÓN Y EQUIDAD EN  LA EDUCACIÓN dirigido a 180 Personas entre Directivos Docentes, Docentes y Orientadores</t>
  </si>
  <si>
    <t>REALIZAR SEMINARIO TALLER EN SALUD MENTAL Y BIENESTAR PSICOLÓGICO EN EL ADOLESCENTE. dirigido a 180 Personas entre Directivos Docentes, Docentes y Orientadores</t>
  </si>
  <si>
    <t>REALIZAR. FORO EDUCATIVO TODOS Y TODAS LOS ESTUDIANTES CUENTAN: INCLUSIÓN DE LAS PERSONAS CON DISCAPACIDAD E IGUALDAD DE GÉNERO EN LA EDUCACIÓN dirigido a 200 Personas entre Directivos Docentes, Docentes y Orientadores</t>
  </si>
  <si>
    <t>REALIZAR: FORO  DE INCLUSIÓN. DISCAPACIDAD Y SALUD MENTAL: CAMBIANDO PARADIGMAS.   dirigido a 200 Personas entre Directivos Docentes, Docentes y Orientadores</t>
  </si>
  <si>
    <t>Adquirir hosting para el suministro durante el tiempo del contrato para la Secretaria de Educación  Departamental (Incluye soporte para el servicio)</t>
  </si>
  <si>
    <t>Adquisición de licencia, configuración y personalización de la Plataforma NEXUS - EDU (Incluye capacitación y recurso de asistencia técnica)</t>
  </si>
  <si>
    <t>Contratar talento humano</t>
  </si>
  <si>
    <t>Realizar actividad de Colocación de la primera piedra de obras de infraestructura</t>
  </si>
  <si>
    <t>Realizar actividad de entrega de obra de infraestructura a la comunidad</t>
  </si>
  <si>
    <t>Realizar actividad de Socialización de obras de infraestructura</t>
  </si>
  <si>
    <t>Contratar Coordinadores</t>
  </si>
  <si>
    <t>Contratar personal para la formulación y seguimiento de proyectos</t>
  </si>
  <si>
    <t>Contratar personal de comunicación y divulgación</t>
  </si>
  <si>
    <t>Realizar aprovisionamiento de alimentos y bebidas para el desarrollo de espacios de interacción institucional</t>
  </si>
  <si>
    <t>contratar apoyo logístico para día de las acciones comunales</t>
  </si>
  <si>
    <t>Contratar transporte aéreo para los delegados de la federación de las acciones comunales en sucre</t>
  </si>
  <si>
    <t>Realizar el encuentro de articulación y trabajo colaborativo de la red</t>
  </si>
  <si>
    <t>Realizar la construcción de los planes de mejora y dotación de activos productivos para iniciativas museales</t>
  </si>
  <si>
    <t>Realizar la estrategia de comunicación, marketing cultural y consolidación digital</t>
  </si>
  <si>
    <t>Realizar la formación, laboratorio y fortalecimiento técnico para la consolidación del ecosistema museal territorial</t>
  </si>
  <si>
    <t>DESCARGADO</t>
  </si>
  <si>
    <t>ESTA EN PIIP</t>
  </si>
  <si>
    <t>2018002700030</t>
  </si>
  <si>
    <t>2020002700017</t>
  </si>
  <si>
    <t>2020002700040</t>
  </si>
  <si>
    <t>2020002700061</t>
  </si>
  <si>
    <t>2020002700067</t>
  </si>
  <si>
    <t>2020002700090</t>
  </si>
  <si>
    <t>2021002700007</t>
  </si>
  <si>
    <t>2021002700016</t>
  </si>
  <si>
    <t>2021002700069</t>
  </si>
  <si>
    <t>2021002700083</t>
  </si>
  <si>
    <t>2021002700107</t>
  </si>
  <si>
    <t>2021002700158</t>
  </si>
  <si>
    <t>2021002700161</t>
  </si>
  <si>
    <t>2021002700171</t>
  </si>
  <si>
    <t>2021002700175</t>
  </si>
  <si>
    <t>2021002700191</t>
  </si>
  <si>
    <t>2021002700197</t>
  </si>
  <si>
    <t>2021002700199</t>
  </si>
  <si>
    <t>2021002700200</t>
  </si>
  <si>
    <t>2021002700201</t>
  </si>
  <si>
    <t>2021002700202</t>
  </si>
  <si>
    <t>2021002700203</t>
  </si>
  <si>
    <t>2021002700204</t>
  </si>
  <si>
    <t>2021002700209</t>
  </si>
  <si>
    <t>2021002700217</t>
  </si>
  <si>
    <t>2021002700218</t>
  </si>
  <si>
    <t>2021002700220</t>
  </si>
  <si>
    <t>2021002700223</t>
  </si>
  <si>
    <t>2021002700227</t>
  </si>
  <si>
    <t>2021002700232</t>
  </si>
  <si>
    <t>2021002700234</t>
  </si>
  <si>
    <t>2021002700235</t>
  </si>
  <si>
    <t>2021002700236</t>
  </si>
  <si>
    <t>2021002700238</t>
  </si>
  <si>
    <t>2021002700239</t>
  </si>
  <si>
    <t>2021002700240</t>
  </si>
  <si>
    <t>2021002700243</t>
  </si>
  <si>
    <t>2021002700248</t>
  </si>
  <si>
    <t>2021002700249</t>
  </si>
  <si>
    <t>2021002700264</t>
  </si>
  <si>
    <t>2021002700272</t>
  </si>
  <si>
    <t>2021002700273</t>
  </si>
  <si>
    <t>2021002700277</t>
  </si>
  <si>
    <t>2021002700281</t>
  </si>
  <si>
    <t>2021002700284</t>
  </si>
  <si>
    <t>2021002700285</t>
  </si>
  <si>
    <t>2021002700287</t>
  </si>
  <si>
    <t>2021002700288</t>
  </si>
  <si>
    <t>2021002700289</t>
  </si>
  <si>
    <t>2021002700293</t>
  </si>
  <si>
    <t>2021002700296</t>
  </si>
  <si>
    <t>2021002700301</t>
  </si>
  <si>
    <t>2021002700303</t>
  </si>
  <si>
    <t>2021002700304</t>
  </si>
  <si>
    <t>2021002700305</t>
  </si>
  <si>
    <t>2021002700306</t>
  </si>
  <si>
    <t>2021002700307</t>
  </si>
  <si>
    <t>2021002700308</t>
  </si>
  <si>
    <t>2021002700309</t>
  </si>
  <si>
    <t>2021002700311</t>
  </si>
  <si>
    <t>2021002700314</t>
  </si>
  <si>
    <t>2021002700315</t>
  </si>
  <si>
    <t>2021002700316</t>
  </si>
  <si>
    <t>2021002700317</t>
  </si>
  <si>
    <t>2021002700318</t>
  </si>
  <si>
    <t>2021002700319</t>
  </si>
  <si>
    <t>2021002700320</t>
  </si>
  <si>
    <t>2021002700323</t>
  </si>
  <si>
    <t>2021002700324</t>
  </si>
  <si>
    <t>2021002700337</t>
  </si>
  <si>
    <t>2021002700348</t>
  </si>
  <si>
    <t>2021002700356</t>
  </si>
  <si>
    <t>2021002700373</t>
  </si>
  <si>
    <t>2021002700380</t>
  </si>
  <si>
    <t>2021002700383</t>
  </si>
  <si>
    <t>2021002700386</t>
  </si>
  <si>
    <t>2021002700387</t>
  </si>
  <si>
    <t>2021002700389</t>
  </si>
  <si>
    <t>2021002700390</t>
  </si>
  <si>
    <t>2021002700391</t>
  </si>
  <si>
    <t>2021002700392</t>
  </si>
  <si>
    <t>2021002700393</t>
  </si>
  <si>
    <t>2021002700394</t>
  </si>
  <si>
    <t>2021002700395</t>
  </si>
  <si>
    <t>2021002700396</t>
  </si>
  <si>
    <t>2021002700397</t>
  </si>
  <si>
    <t>2022002700006</t>
  </si>
  <si>
    <t>2022002700011</t>
  </si>
  <si>
    <t>2022002700013</t>
  </si>
  <si>
    <t>2022002700014</t>
  </si>
  <si>
    <t>2022002700015</t>
  </si>
  <si>
    <t>2022002700016</t>
  </si>
  <si>
    <t>2022002700017</t>
  </si>
  <si>
    <t>2022002700018</t>
  </si>
  <si>
    <t>2022002700019</t>
  </si>
  <si>
    <t>2022002700020</t>
  </si>
  <si>
    <t>2022002700022</t>
  </si>
  <si>
    <t>2022002700024</t>
  </si>
  <si>
    <t>2022002700026</t>
  </si>
  <si>
    <t>2022002700027</t>
  </si>
  <si>
    <t>2022002700028</t>
  </si>
  <si>
    <t>2022002700029</t>
  </si>
  <si>
    <t>2022002700030</t>
  </si>
  <si>
    <t>2022002700031</t>
  </si>
  <si>
    <t>2022002700032</t>
  </si>
  <si>
    <t>2022002700033</t>
  </si>
  <si>
    <t>2022002700039</t>
  </si>
  <si>
    <t>2022002700040</t>
  </si>
  <si>
    <t>2022002700042</t>
  </si>
  <si>
    <t>2022002700043</t>
  </si>
  <si>
    <t>2022002700044</t>
  </si>
  <si>
    <t>2022002700046</t>
  </si>
  <si>
    <t>2022002700047</t>
  </si>
  <si>
    <t>2022002700048</t>
  </si>
  <si>
    <t>2022002700049</t>
  </si>
  <si>
    <t>2022002700050</t>
  </si>
  <si>
    <t>2022002700057</t>
  </si>
  <si>
    <t>2022002700059</t>
  </si>
  <si>
    <t>2022002700060</t>
  </si>
  <si>
    <t>2022002700061</t>
  </si>
  <si>
    <t>2022002700062</t>
  </si>
  <si>
    <t>2022002700063</t>
  </si>
  <si>
    <t>2022002700064</t>
  </si>
  <si>
    <t>2022002700065</t>
  </si>
  <si>
    <t>2022002700066</t>
  </si>
  <si>
    <t>2022002700067</t>
  </si>
  <si>
    <t>2022002700069</t>
  </si>
  <si>
    <t>2022002700070</t>
  </si>
  <si>
    <t>2022002700071</t>
  </si>
  <si>
    <t>2022002700073</t>
  </si>
  <si>
    <t>2022002700076</t>
  </si>
  <si>
    <t>2022002700078</t>
  </si>
  <si>
    <t>2022002700079</t>
  </si>
  <si>
    <t>2022002700080</t>
  </si>
  <si>
    <t>2022002700081</t>
  </si>
  <si>
    <t>2022002700082</t>
  </si>
  <si>
    <t>2022002700083</t>
  </si>
  <si>
    <t>2022002700086</t>
  </si>
  <si>
    <t>2022002700087</t>
  </si>
  <si>
    <t>2022002700088</t>
  </si>
  <si>
    <t>2022002700089</t>
  </si>
  <si>
    <t>2022002700090</t>
  </si>
  <si>
    <t>2022002700091</t>
  </si>
  <si>
    <t>2022002700094</t>
  </si>
  <si>
    <t>2022002700096</t>
  </si>
  <si>
    <t>2022002700097</t>
  </si>
  <si>
    <t>2022002700099</t>
  </si>
  <si>
    <t>2022002700100</t>
  </si>
  <si>
    <t>2022002700101</t>
  </si>
  <si>
    <t>2022002700103</t>
  </si>
  <si>
    <t>2022002700104</t>
  </si>
  <si>
    <t>2022002700105</t>
  </si>
  <si>
    <t>2022002700106</t>
  </si>
  <si>
    <t>2022002700108</t>
  </si>
  <si>
    <t>2022002700111</t>
  </si>
  <si>
    <t>2022002700115</t>
  </si>
  <si>
    <t>2022002700116</t>
  </si>
  <si>
    <t>2022002700121</t>
  </si>
  <si>
    <t>2022002700122</t>
  </si>
  <si>
    <t>2022002700128</t>
  </si>
  <si>
    <t>2022002700130</t>
  </si>
  <si>
    <t>2022002700131</t>
  </si>
  <si>
    <t>2022002700137</t>
  </si>
  <si>
    <t>2022002700138</t>
  </si>
  <si>
    <t>2022002700139</t>
  </si>
  <si>
    <t>2022002700140</t>
  </si>
  <si>
    <t>2022002700141</t>
  </si>
  <si>
    <t>2022002700142</t>
  </si>
  <si>
    <t>2022002700143</t>
  </si>
  <si>
    <t>2022002700144</t>
  </si>
  <si>
    <t>2022002700145</t>
  </si>
  <si>
    <t>2022002700146</t>
  </si>
  <si>
    <t>2022002700149</t>
  </si>
  <si>
    <t>2022002700151</t>
  </si>
  <si>
    <t>2022002700152</t>
  </si>
  <si>
    <t>2022002700154</t>
  </si>
  <si>
    <t>2022002700158</t>
  </si>
  <si>
    <t>2022002700160</t>
  </si>
  <si>
    <t>2022002700161</t>
  </si>
  <si>
    <t>2022002700164</t>
  </si>
  <si>
    <t>2022002700165</t>
  </si>
  <si>
    <t>2022002700166</t>
  </si>
  <si>
    <t>2022002700168</t>
  </si>
  <si>
    <t>2022002700169</t>
  </si>
  <si>
    <t>2022002700170</t>
  </si>
  <si>
    <t>2023002700001</t>
  </si>
  <si>
    <t>2023002700003</t>
  </si>
  <si>
    <t>2023002700004</t>
  </si>
  <si>
    <t>2023002700006</t>
  </si>
  <si>
    <t>2023002700007</t>
  </si>
  <si>
    <t>2023002700008</t>
  </si>
  <si>
    <t>2023002700010</t>
  </si>
  <si>
    <t>2023002700012</t>
  </si>
  <si>
    <t>2023002700013</t>
  </si>
  <si>
    <t>2023002700018</t>
  </si>
  <si>
    <t>2023002700019</t>
  </si>
  <si>
    <t>2023002700022</t>
  </si>
  <si>
    <t>2023002700023</t>
  </si>
  <si>
    <t>2023002700024</t>
  </si>
  <si>
    <t>2023002700025</t>
  </si>
  <si>
    <t>2023002700026</t>
  </si>
  <si>
    <t>2023002700028</t>
  </si>
  <si>
    <t>2023002700031</t>
  </si>
  <si>
    <t>2023002700032</t>
  </si>
  <si>
    <t>2023002700033</t>
  </si>
  <si>
    <t>2023002700035</t>
  </si>
  <si>
    <t>2023002700036</t>
  </si>
  <si>
    <t>2023002700038</t>
  </si>
  <si>
    <t>2023002700042</t>
  </si>
  <si>
    <t>2023002700045</t>
  </si>
  <si>
    <t>2023002700046</t>
  </si>
  <si>
    <t>2023002700047</t>
  </si>
  <si>
    <t>2023002700048</t>
  </si>
  <si>
    <t>2023002700051</t>
  </si>
  <si>
    <t>2023002700052</t>
  </si>
  <si>
    <t>2023002700053</t>
  </si>
  <si>
    <t>2023002700054</t>
  </si>
  <si>
    <t>2023002700055</t>
  </si>
  <si>
    <t>2023002700056</t>
  </si>
  <si>
    <t>2023002700057</t>
  </si>
  <si>
    <t>2023002700059</t>
  </si>
  <si>
    <t>2023002700060</t>
  </si>
  <si>
    <t>2023002700061</t>
  </si>
  <si>
    <t>2023002700062</t>
  </si>
  <si>
    <t>2023002700063</t>
  </si>
  <si>
    <t>2023002700064</t>
  </si>
  <si>
    <t>2023002700065</t>
  </si>
  <si>
    <t>2023002700066</t>
  </si>
  <si>
    <t>2023002700067</t>
  </si>
  <si>
    <t>2023002700068</t>
  </si>
  <si>
    <t>2023002700071</t>
  </si>
  <si>
    <t>2023002700073</t>
  </si>
  <si>
    <t>2023002700074</t>
  </si>
  <si>
    <t>2023002700075</t>
  </si>
  <si>
    <t>2023002700081</t>
  </si>
  <si>
    <t>2023002700084</t>
  </si>
  <si>
    <t>2023002700085</t>
  </si>
  <si>
    <t>2023002700087</t>
  </si>
  <si>
    <t>2023002700088</t>
  </si>
  <si>
    <t>2023002700089</t>
  </si>
  <si>
    <t>2023002700090</t>
  </si>
  <si>
    <t>2023002700091</t>
  </si>
  <si>
    <t>2023002700092</t>
  </si>
  <si>
    <t>2023002700094</t>
  </si>
  <si>
    <t>2023002700095</t>
  </si>
  <si>
    <t>2023002700096</t>
  </si>
  <si>
    <t>2023002700099</t>
  </si>
  <si>
    <t>2023002700103</t>
  </si>
  <si>
    <t>2023002700105</t>
  </si>
  <si>
    <t>2023002700107</t>
  </si>
  <si>
    <t>2023002700108</t>
  </si>
  <si>
    <t>2023002700110</t>
  </si>
  <si>
    <t>2023002700111</t>
  </si>
  <si>
    <t>2023002700115</t>
  </si>
  <si>
    <t>2023002700116</t>
  </si>
  <si>
    <t>2023002700117</t>
  </si>
  <si>
    <t>2023002700119</t>
  </si>
  <si>
    <t>2023002700120</t>
  </si>
  <si>
    <t>2023002700122</t>
  </si>
  <si>
    <t>2023002700130</t>
  </si>
  <si>
    <t>2023002700131</t>
  </si>
  <si>
    <t>2023002700135</t>
  </si>
  <si>
    <t>2023002700143</t>
  </si>
  <si>
    <t>2023002700146</t>
  </si>
  <si>
    <t>2023002700147</t>
  </si>
  <si>
    <t>2023002700149</t>
  </si>
  <si>
    <t>2023002700155</t>
  </si>
  <si>
    <t>2023002700158</t>
  </si>
  <si>
    <t>2023002700159</t>
  </si>
  <si>
    <t>2023002700162</t>
  </si>
  <si>
    <t>2023002700163</t>
  </si>
  <si>
    <t>202400000001672</t>
  </si>
  <si>
    <t>2024002700055</t>
  </si>
  <si>
    <t>2024002700062</t>
  </si>
  <si>
    <t>Hoja</t>
  </si>
  <si>
    <t>Columna</t>
  </si>
  <si>
    <t>ContratosElectronicos</t>
  </si>
  <si>
    <t>Proceso de Compra</t>
  </si>
  <si>
    <t>ID Contrato</t>
  </si>
  <si>
    <t>Referencia del Contrato</t>
  </si>
  <si>
    <t>Estado Contrato</t>
  </si>
  <si>
    <t>Fecha de Firma</t>
  </si>
  <si>
    <t>Fecha de Inicio del Contrato</t>
  </si>
  <si>
    <t>Fecha de Fin del Contrato</t>
  </si>
  <si>
    <t>Documento Proveedor</t>
  </si>
  <si>
    <t>Valor del Contrato</t>
  </si>
  <si>
    <t>NUMERO_CONTRATO_GENERADO_SIIFWEB</t>
  </si>
  <si>
    <t>ProcesosContractuales</t>
  </si>
  <si>
    <t>ID del Proceso</t>
  </si>
  <si>
    <t>Referencia del Proceso</t>
  </si>
  <si>
    <t>ID del Portafolio</t>
  </si>
  <si>
    <t>Fecha de Publicacion del Proceso</t>
  </si>
  <si>
    <t>Fecha de Ultima Publicación</t>
  </si>
  <si>
    <t>Fecha de Recepcion de Respuestas</t>
  </si>
  <si>
    <t>Fecha de Apertura de Respuesta</t>
  </si>
  <si>
    <t>Fecha de Apertura Efectiva</t>
  </si>
  <si>
    <t>Estado del Procedimiento</t>
  </si>
  <si>
    <t>ID Proceso</t>
  </si>
  <si>
    <t>ID Portafolio</t>
  </si>
  <si>
    <t>Validacion BPIN</t>
  </si>
  <si>
    <t>Descripcion del Proceso</t>
  </si>
  <si>
    <t>URLProceso</t>
  </si>
  <si>
    <t>Objeto del Contrato</t>
  </si>
  <si>
    <t>CO1.REQ.8966375</t>
  </si>
  <si>
    <t>CO1.PCCNTR.8364734</t>
  </si>
  <si>
    <t>CO1.BDOS.8807126</t>
  </si>
  <si>
    <t>Validado</t>
  </si>
  <si>
    <t>CPS-851-2025</t>
  </si>
  <si>
    <t>En ejecución</t>
  </si>
  <si>
    <t>PRESTACION DE SERVICIOS PROFESIONALES DE UN ECONOMISTA PARA BRINDAR APOYO Y ACOMPAÑAMIENTO EN LA SUBSECRETARIA DE GESTION DE RECURSOS FISICOS.</t>
  </si>
  <si>
    <t>1005639763</t>
  </si>
  <si>
    <t>https://community.secop.gov.co/Public/Tendering/OpportunityDetail/Index?noticeUID=CO1.NTC.8832611&amp;isFromPublicArea=True&amp;isModal=true&amp;asPopupView=true</t>
  </si>
  <si>
    <t>Seleccionado</t>
  </si>
  <si>
    <t>CO1.REQ.7634111</t>
  </si>
  <si>
    <t>CO1.PCCNTR.7397084</t>
  </si>
  <si>
    <t>CO1.BDOS.7497976</t>
  </si>
  <si>
    <t>CP-SDSD-028-2025</t>
  </si>
  <si>
    <t>terminado</t>
  </si>
  <si>
    <t>PRESTACIÓN DE SERVICIOS PROFESIONALES DE UN EPIDEMIÓLOGO PARA EL
DESARROLLO DE ACCIONES EN EL COMPONENTE VIGILANCIA EPIDEMIOLÓGICA EN EL MARCO DEL DESARROLLO DEL PLAN TERRITORIAL DE SALUD VIGENCIA 2025 EN EL DEPARTAMENTO DE SUCRE.</t>
  </si>
  <si>
    <t>64544547</t>
  </si>
  <si>
    <t>https://community.secop.gov.co/Public/Tendering/OpportunityDetail/Index?noticeUID=CO1.NTC.7522584&amp;isFromPublicArea=True&amp;isModal=true&amp;asPopupView=true</t>
  </si>
  <si>
    <t>CO1.REQ.9752469</t>
  </si>
  <si>
    <t>CO1.PCCNTR.8982200</t>
  </si>
  <si>
    <t>CO1.BDOS.9585228</t>
  </si>
  <si>
    <t>Cancelado</t>
  </si>
  <si>
    <t>Sin Descripcion</t>
  </si>
  <si>
    <t>No Definido</t>
  </si>
  <si>
    <t>https://community.secop.gov.co/Public/Tendering/OpportunityDetail/Index?noticeUID=CO1.NTC.9613433&amp;isFromPublicArea=True&amp;isModal=true&amp;asPopupView=true</t>
  </si>
  <si>
    <t>No definido</t>
  </si>
  <si>
    <t>CO1.PCCNTR.8982602</t>
  </si>
  <si>
    <t>CP-SDSD-058-2026</t>
  </si>
  <si>
    <t>PRESTACIÓN DE SERVICIOS PROFESIONALES DE UN (A)  PROFESIONAL AREA
SALUD/ SOCIAL ADMINISTRATIVA PARA EL DESARROLLO DE ACCIONES EN EL
SUBPROGRAMA VIGILANCIA EPIDEMIOLÓGICA EN EL MARCO DEL DESARROLLO
DEL PLAN TERRITORIAL DE SALUD VIGENCIA 2026 EN EL DEPARTAMENTO DE
SUCRE.</t>
  </si>
  <si>
    <t>16211179</t>
  </si>
  <si>
    <t>CO1.REQ.10758456</t>
  </si>
  <si>
    <t>CO1.PCCNTR.9742615</t>
  </si>
  <si>
    <t>CO1.BDOS.10574885</t>
  </si>
  <si>
    <t>CP-SDSD-526-2026</t>
  </si>
  <si>
    <t>Aprobado</t>
  </si>
  <si>
    <t>PRESTACION DE SERVICIOS DE APOYO A LA GESTION DE UN TECNICO DE SANEAMIENTO PARA EL DESARROLLO DE ACCIONES EN EL SUBPROGRAMA SALUD AMBIENTAL EN EL MARCO DEL DESARROLLO DEL PLAN TERRITORIAL DE SALUD VIGENCIA 2026 EN EL DEPARTAMENTO DE SUCRE.</t>
  </si>
  <si>
    <t>92261485</t>
  </si>
  <si>
    <t>https://community.secop.gov.co/Public/Tendering/OpportunityDetail/Index?noticeUID=CO1.NTC.10618405&amp;isFromPublicArea=True&amp;isModal=true&amp;asPopupView=true</t>
  </si>
  <si>
    <t>CO1.REQ.10789617</t>
  </si>
  <si>
    <t>CO1.PCCNTR.9770797</t>
  </si>
  <si>
    <t>CO1.BDOS.10605751</t>
  </si>
  <si>
    <t>CP-SDSD-584-2026</t>
  </si>
  <si>
    <t>PRESTACION DE SERVICIOS DE APOYO A LA GESTION DE UN TECNICO DE SANEAMIENTO PARA EL DESARROLLO DE ACCIONES EN EL SUBPROGRAMA SALUD AMBIENTAL EN EL MARCO DEL DESARROLLO DEL PLAN TERRITORIAL DE SALUD
VIGENCIA 2026 EN EL DEPARTAMENTO DE SUCRE</t>
  </si>
  <si>
    <t>1102578204</t>
  </si>
  <si>
    <t>https://community.secop.gov.co/Public/Tendering/OpportunityDetail/Index?noticeUID=CO1.NTC.10656213&amp;isFromPublicArea=True&amp;isModal=true&amp;asPopupView=true</t>
  </si>
  <si>
    <t>CO1.REQ.9984036</t>
  </si>
  <si>
    <t>CO1.PCCNTR.9209397</t>
  </si>
  <si>
    <t>CO1.BDOS.9815477</t>
  </si>
  <si>
    <t>CPS-367-2026</t>
  </si>
  <si>
    <t>PRESTACION DE SERVICIOS PROFESIONALES JURIDICOS EN EL DESARROLLO DE LAS ACCIONES EN EL MARCO DEL PROYECTO APOYO A LA PRESTACION DE SERVICIOS PROFESIONALES Y DE APOYO A LA GESTION VIGENCIA 2026 DE LA GOBERNACION DE SUCRE</t>
  </si>
  <si>
    <t>64719409</t>
  </si>
  <si>
    <t>https://community.secop.gov.co/Public/Tendering/OpportunityDetail/Index?noticeUID=CO1.NTC.9840994&amp;isFromPublicArea=True&amp;isModal=true&amp;asPopupView=true</t>
  </si>
  <si>
    <t>CO1.REQ.9893625</t>
  </si>
  <si>
    <t>CO1.PCCNTR.9114793</t>
  </si>
  <si>
    <t>CO1.BDOS.9717213</t>
  </si>
  <si>
    <t>CPS-205-2026</t>
  </si>
  <si>
    <t>Modificado</t>
  </si>
  <si>
    <t>PRESTACION DE SERVICIOS PROFESIONALES DE UN
PROFESIONAL EN DERECHO PARA BRINDAR ACOMPAÑAMIENTO Y ASESORIA EN LOS TRAMITES QUE ESTEN A CARGO DE LA
SUBSECRETARIA FINANCIERA DE LA GOBERNACION DE SUCRE</t>
  </si>
  <si>
    <t>1005664744</t>
  </si>
  <si>
    <t>https://community.secop.gov.co/Public/Tendering/OpportunityDetail/Index?noticeUID=CO1.NTC.9750346&amp;isFromPublicArea=True&amp;isModal=true&amp;asPopupView=true</t>
  </si>
  <si>
    <t>CO1.REQ.9962326</t>
  </si>
  <si>
    <t>CO1.PCCNTR.9195286</t>
  </si>
  <si>
    <t>CO1.BDOS.9793759</t>
  </si>
  <si>
    <t>CPS-398-2026</t>
  </si>
  <si>
    <t>PRESTACIÓN DE SERVICIOS PROFESIONALES COMO INGENIERO CIVIL PARA BRINDAR
ASESORÍA; APOYO Y ACOMPAÑAMIENTO A LA SECRETARÍA DE INFRAESTRUCTURA DE LA GOBERNACIÓN DE SUCRE.</t>
  </si>
  <si>
    <t>92540194</t>
  </si>
  <si>
    <t>https://community.secop.gov.co/Public/Tendering/OpportunityDetail/Index?noticeUID=CO1.NTC.9827681&amp;isFromPublicArea=True&amp;isModal=true&amp;asPopupView=true</t>
  </si>
  <si>
    <t>CO1.REQ.10729238</t>
  </si>
  <si>
    <t>CO1.PCCNTR.9718619</t>
  </si>
  <si>
    <t>CO1.BDOS.10546215</t>
  </si>
  <si>
    <t>CP-SDSD-440-2026*</t>
  </si>
  <si>
    <t>PRESTACIÓN DE SERVICIOS PROFESIONALES DE UN (A) INGENIERO DE SISTEMAS
PARA EL DESARROLLO DE ACCIONES EN EL SUBPROGRAMA VIGILANCIA
EPIDEMIOLÓGICA EN EL MARCO DEL DESARROLLO DEL PLAN TERRITORIAL DE
SALUD VIGENCIA 2026 EN EL DEPARTAMENTO DE SUCRE.</t>
  </si>
  <si>
    <t>64701540</t>
  </si>
  <si>
    <t>https://community.secop.gov.co/Public/Tendering/OpportunityDetail/Index?noticeUID=CO1.NTC.10585255&amp;isFromPublicArea=True&amp;isModal=true&amp;asPopupView=true</t>
  </si>
  <si>
    <t>CO1.REQ.8881537</t>
  </si>
  <si>
    <t>CO1.PCCNTR.8307015</t>
  </si>
  <si>
    <t>CO1.BDOS.8722137</t>
  </si>
  <si>
    <t>CPS-595-2025</t>
  </si>
  <si>
    <t>PRESTACION DE SERVICIOS PROFESIONALES COMO INGENIERO CIVIL PARA BRINDAR APOYO Y ACOMPAÑAMIENTO A LA SECRETARIA DE INFRAESTRUCTURA DE LA GOBERNACION DE SUCRE</t>
  </si>
  <si>
    <t>1005605439</t>
  </si>
  <si>
    <t>https://community.secop.gov.co/Public/Tendering/OpportunityDetail/Index?noticeUID=CO1.NTC.8753899&amp;isFromPublicArea=True&amp;isModal=true&amp;asPopupView=true</t>
  </si>
  <si>
    <t>CO1.REQ.8882793</t>
  </si>
  <si>
    <t>CO1.PCCNTR.8306383</t>
  </si>
  <si>
    <t>CO1.BDOS.8725522</t>
  </si>
  <si>
    <t>CPS-603-2025</t>
  </si>
  <si>
    <t>Cerrado</t>
  </si>
  <si>
    <t>PRESTACION DE SERVICIOS PROFESIONALES PARA BRINDAR APOYO Y 
ACOMPAÑAMIENTO EN LOS PROCESOS QUE ADELANTE LA OFICINA DE CONTROL INTERNO DE GESTIÓN DE LA GOBERNACIÓN DE 
SUCRE.</t>
  </si>
  <si>
    <t>1102865645</t>
  </si>
  <si>
    <t>https://community.secop.gov.co/Public/Tendering/OpportunityDetail/Index?noticeUID=CO1.NTC.8753932&amp;isFromPublicArea=True&amp;isModal=true&amp;asPopupView=true</t>
  </si>
  <si>
    <t>CO1.REQ.9888938</t>
  </si>
  <si>
    <t>CO1.PCCNTR.9102845</t>
  </si>
  <si>
    <t>CO1.BDOS.9720789</t>
  </si>
  <si>
    <t>CP-SDSD-217-2026</t>
  </si>
  <si>
    <t>PRESTACIÓN DE SERVICIOS PROFESIONALES DE UN(A) ABOGADO(A) PARA BRINDAR APOYO Y ACOMPAÑAMIENTO A LA SECRETARÍA DE SALUD DE LA GOBERNACIÓN DE SUCRE EN LA DIRECCIÓN DE ASUNTOS JURÍDICOS Y CONTRATACIÓN.</t>
  </si>
  <si>
    <t>1104427412</t>
  </si>
  <si>
    <t>https://community.secop.gov.co/Public/Tendering/OpportunityDetail/Index?noticeUID=CO1.NTC.9738683&amp;isFromPublicArea=True&amp;isModal=true&amp;asPopupView=true</t>
  </si>
  <si>
    <t>CO1.REQ.8922121</t>
  </si>
  <si>
    <t>CO1.PCCNTR.8333920</t>
  </si>
  <si>
    <t>CO1.BDOS.8763938</t>
  </si>
  <si>
    <t>CPS-754-2025</t>
  </si>
  <si>
    <t>PRESTACION DE SERVICIOS PROFESIONALES
 ESPECIALIZADOS PARA BRINDAR ASESORÍA FINANCIERA A LA SUBSECRETARIA DE DESARROLLO RURAL Y MEDIO AMBINETE DE
 LA GOBERNACIÓN DE SUCRE DURANTE LA VIGENCIA 2025</t>
  </si>
  <si>
    <t>1100337755</t>
  </si>
  <si>
    <t>https://community.secop.gov.co/Public/Tendering/OpportunityDetail/Index?noticeUID=CO1.NTC.8789276&amp;isFromPublicArea=True&amp;isModal=true&amp;asPopupView=true</t>
  </si>
  <si>
    <t>CO1.REQ.9985817</t>
  </si>
  <si>
    <t>CO1.PCCNTR.9265488</t>
  </si>
  <si>
    <t>CO1.BDOS.9817317</t>
  </si>
  <si>
    <t>CPS-390-2026</t>
  </si>
  <si>
    <t>PRESTACIÓN DE SERVICIOS PROFESIONALES EN INGENIERIA AGRICOLA PARA BRINDAR ASESORÍA Y ACOMPAÑAMIENTO A LA SECRETARIA ENERGIAS DE LA GOBERNACION DE SUCRE</t>
  </si>
  <si>
    <t>1005646323</t>
  </si>
  <si>
    <t>https://community.secop.gov.co/Public/Tendering/OpportunityDetail/Index?noticeUID=CO1.NTC.9895552&amp;isFromPublicArea=True&amp;isModal=true&amp;asPopupView=true</t>
  </si>
  <si>
    <t>CO1.REQ.8884978</t>
  </si>
  <si>
    <t>CO1.PCCNTR.8305590</t>
  </si>
  <si>
    <t>CO1.BDOS.8727281</t>
  </si>
  <si>
    <t>CPS-597-2025</t>
  </si>
  <si>
    <t>PRESTACION DE SERVICIOS PROFESIONALES COMO ABOGADO PARA BRINDAR ASESORIA; APOYO Y ACOMPAÑAMIENTO A LA SECRETARIA DE INFRAESTRUCTURA DE LA GOBERNACION DE SUCRE.</t>
  </si>
  <si>
    <t>1102845541</t>
  </si>
  <si>
    <t>https://community.secop.gov.co/Public/Tendering/OpportunityDetail/Index?noticeUID=CO1.NTC.8753028&amp;isFromPublicArea=True&amp;isModal=true&amp;asPopupView=true</t>
  </si>
  <si>
    <t>CO1.REQ.7623252</t>
  </si>
  <si>
    <t>CO1.PCCNTR.7384768</t>
  </si>
  <si>
    <t>CO1.BDOS.7488224</t>
  </si>
  <si>
    <t>CP-SDSD-026-2025</t>
  </si>
  <si>
    <t>PRESTACIÓN DE SERVICIOS PROFESIONALES DE UN INGENIERO DE SISTEMAS PARA EL DESARROLLO DE ACCIONES EN EL COMPONENTE VIGILANCIA EPIDEMIOLOGICA EN EL MARCO DEL DESARROLLO DEL PLAN TERRITORIAL DE SALUD VIGENCIA 2025 EN EL DEPARTAMENTO DE SUCRE.</t>
  </si>
  <si>
    <t>https://community.secop.gov.co/Public/Tendering/OpportunityDetail/Index?noticeUID=CO1.NTC.7508995&amp;isFromPublicArea=True&amp;isModal=true&amp;asPopupView=true</t>
  </si>
  <si>
    <t>CO1.REQ.6033024</t>
  </si>
  <si>
    <t>CO1.PCCNTR.6166761</t>
  </si>
  <si>
    <t>CO1.BDOS.5914397</t>
  </si>
  <si>
    <t>CP-SDSD-229-2024</t>
  </si>
  <si>
    <t>PRESTACIÓN DE SERVICIOS PROFESIONALES DE UN (A) BACTERIÓLOGO (A) PARA EL DESARROLLO DE ACCIONES EN LA DIMENSIÓN VIDA SALUDABLE Y 
ENFERMEDADES TRANSMISIBLES; COMPONENTE CONDICIONES Y SITUACIONES ENDEMOEPIDEMICAS EN EL MARCO DEL PLAN DE ACCIÓN TRANSITORIO SALUD PÚBLICA 2024 DEL DEPARTAMENTO DE SUCRE</t>
  </si>
  <si>
    <t>64565871</t>
  </si>
  <si>
    <t>https://community.secop.gov.co/Public/Tendering/OpportunityDetail/Index?noticeUID=CO1.NTC.5922754&amp;isFromPublicArea=True&amp;isModal=true&amp;asPopupView=true</t>
  </si>
  <si>
    <t>CO1.REQ.8980079</t>
  </si>
  <si>
    <t>CO1.PCCNTR.8376534</t>
  </si>
  <si>
    <t>CO1.BDOS.8820375</t>
  </si>
  <si>
    <t>CPS-986-2025</t>
  </si>
  <si>
    <t>PRESTACIÓN DE SERVICIOS DE APOYO A LA
GESTION DE LA SECRETARIA GENERAL DE LA GOBERNACION DE SUCRE. desde la
SECRETARIA GENERAL</t>
  </si>
  <si>
    <t>1103110680</t>
  </si>
  <si>
    <t>https://community.secop.gov.co/Public/Tendering/OpportunityDetail/Index?noticeUID=CO1.NTC.8847030&amp;isFromPublicArea=True&amp;isModal=true&amp;asPopupView=true</t>
  </si>
  <si>
    <t>CO1.REQ.9005793</t>
  </si>
  <si>
    <t>CO1.PCCNTR.8398945</t>
  </si>
  <si>
    <t>CO1.BDOS.8846288</t>
  </si>
  <si>
    <t>CPS-1029-2025</t>
  </si>
  <si>
    <t>PRESTACIÓN DE SERVICIOS PROFESIONALES EN INGENIERÍA ELECTRÓNICA PARA BRINDAR ACOMPAÑAMIENTO Y ASESORÍA A LA SECRETARIA DE ENERGIAS DE LA GOBERNACIÓN DE SUCRE</t>
  </si>
  <si>
    <t>92671337</t>
  </si>
  <si>
    <t>https://community.secop.gov.co/Public/Tendering/OpportunityDetail/Index?noticeUID=CO1.NTC.8873520&amp;isFromPublicArea=True&amp;isModal=true&amp;asPopupView=true</t>
  </si>
  <si>
    <t>CO1.REQ.7190048</t>
  </si>
  <si>
    <t>CO1.PCCNTR.7059512</t>
  </si>
  <si>
    <t>CO1.BDOS.7055815</t>
  </si>
  <si>
    <t>CP-SDSD-757-2024</t>
  </si>
  <si>
    <t>PRESTACION DE SERVICIOS PROFESIONALES DE UN (A) ENFERMERA (A) PARA ELDESARROLLO DE LAS ACCIONES EN EL COMPONENTE EMERGENTES Y
REMERGENTES EN EL MARCO DEL DESARROLLO DEL PLAN TERRITORIAL DE SALUDVIGENCIA 2024 EN EL DEPARTAMENTO DE SUCRE.</t>
  </si>
  <si>
    <t>64558462</t>
  </si>
  <si>
    <t>https://community.secop.gov.co/Public/Tendering/OpportunityDetail/Index?noticeUID=CO1.NTC.7093283&amp;isFromPublicArea=True&amp;isModal=true&amp;asPopupView=true</t>
  </si>
  <si>
    <t>CO1.REQ.9920029</t>
  </si>
  <si>
    <t>CO1.PCCNTR.9143047</t>
  </si>
  <si>
    <t>CO1.BDOS.9751663</t>
  </si>
  <si>
    <t>CPS-278-2026</t>
  </si>
  <si>
    <t>PRESTACIÓN DE SERVICIOS PROFESIONALES COMO INGENIERO CIVIL PARA BRINDAR
ASESORÍA; APOYO Y ACOMPAÑAMIENTO A LA SECRETARÍA DE INFRAESTRUCTURA DE LA GOBERNACIÓN DE SUCRE</t>
  </si>
  <si>
    <t>3856915</t>
  </si>
  <si>
    <t>https://community.secop.gov.co/Public/Tendering/OpportunityDetail/Index?noticeUID=CO1.NTC.9775186&amp;isFromPublicArea=True&amp;isModal=true&amp;asPopupView=true</t>
  </si>
  <si>
    <t>CO1.REQ.7040315</t>
  </si>
  <si>
    <t>CO1.PCCNTR.6932201</t>
  </si>
  <si>
    <t>CO1.BDOS.6909425</t>
  </si>
  <si>
    <t>CP-SDSD-506-2024</t>
  </si>
  <si>
    <t>PRESTACIÓN DE SERVICIOS PROFESIONALES DE UN(A) INGENIERO(A) DE SISTEMAS PARA EL DESARROLLO DE ACCIONES EN EL COMPONENTE POBLACIONES VULNERABLES EN EL MARCO DEL DESARROLLO DEL PLAN TERRITORIAL DE SALUD VIGENCIA 2024 EN EL DEPARTAMENTO DE SUCRE</t>
  </si>
  <si>
    <t>1103214066</t>
  </si>
  <si>
    <t>https://community.secop.gov.co/Public/Tendering/OpportunityDetail/Index?noticeUID=CO1.NTC.6927408&amp;isFromPublicArea=True&amp;isModal=true&amp;asPopupView=true</t>
  </si>
  <si>
    <t>CO1.REQ.5961753</t>
  </si>
  <si>
    <t>CO1.PCCNTR.6107502</t>
  </si>
  <si>
    <t>CO1.BDOS.5844266</t>
  </si>
  <si>
    <t>CP-SDSD-156-2024</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</si>
  <si>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t>
  </si>
  <si>
    <t>22977937</t>
  </si>
  <si>
    <t>https://community.secop.gov.co/Public/Tendering/OpportunityDetail/Index?noticeUID=CO1.NTC.5852012&amp;isFromPublicArea=True&amp;isModal=true&amp;asPopupView=true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</si>
  <si>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</si>
  <si>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CO1.REQ.7725024</t>
  </si>
  <si>
    <t>CO1.PCCNTR.7483603</t>
  </si>
  <si>
    <t>CO1.BDOS.7590238</t>
  </si>
  <si>
    <t>CP-SDSD-159-2025</t>
  </si>
  <si>
    <t>PRESTACIÓN DE SERVICIOS PROFESIONALES DE UN(A) TRABAJADOR(A) SOCIAL PARA EL DESARROLLO DE ACCIONES EN EL COMPONENTE EMERGENTES Y REMERGENTES: IRA-EDA-LEPRA Y TB EN EL MARCO DEL DESARROLLO DEL PLAN TERRITORIAL DE SALUD VIGENCIA 2025 EN EL DEPARTAMENTO DE SUCRE</t>
  </si>
  <si>
    <t>64871129</t>
  </si>
  <si>
    <t>https://community.secop.gov.co/Public/Tendering/OpportunityDetail/Index?noticeUID=CO1.NTC.7621250&amp;isFromPublicArea=True&amp;isModal=true&amp;asPopupView=true</t>
  </si>
  <si>
    <t>CO1.REQ.6699245</t>
  </si>
  <si>
    <t>CO1.PCCNTR.6687471</t>
  </si>
  <si>
    <t>CO1.BDOS.6573332</t>
  </si>
  <si>
    <t>CPS-500-2024</t>
  </si>
  <si>
    <t>PRESTACION DE SERVICIOS PROFESIONALES DE UN ADMINISTRADOR DE EMPRESAS AGROPECUARIAS PARA BRINDAR APOYO EN TEMAS RELACIONADOS A LA SECRETARIA DE DESARROLLO ECONOMICO Y MEDIO AMBIENTE; DURANTE LA VIGENCIA 2024</t>
  </si>
  <si>
    <t>1102838887</t>
  </si>
  <si>
    <t>https://community.secop.gov.co/Public/Tendering/OpportunityDetail/Index?noticeUID=CO1.NTC.6609265&amp;isFromPublicArea=True&amp;isModal=true&amp;asPopupView=true</t>
  </si>
  <si>
    <t>CO1.REQ.6117476</t>
  </si>
  <si>
    <t>CO1.PCCNTR.6233882</t>
  </si>
  <si>
    <t>CO1.BDOS.5998361</t>
  </si>
  <si>
    <t>CP-SDSD-290-2024</t>
  </si>
  <si>
    <t>PRESTACIÓN DE SERVICIOS DE APOYO A LA GESTIÓN DE UN ANOTADOR PARA EL DESARROLLO DE ACCIONES EN LA DIMENSIÓN SALUD AMBIENTAL; COMPONENTE SITUACIONES DE SALUD RELACIONADAS CON CONDICIONES AMBIENTALES; DEL PLAN DECENAL DE SALUD PÚBLICA- PROGRAMA COMPASIÓN POR LA BIODIVERSIDAD- PAS TRANSITORIO 2024 DE L</t>
  </si>
  <si>
    <t>1102809555</t>
  </si>
  <si>
    <t>https://community.secop.gov.co/Public/Tendering/OpportunityDetail/Index?noticeUID=CO1.NTC.6007283&amp;isFromPublicArea=True&amp;isModal=true&amp;asPopupView=true</t>
  </si>
  <si>
    <t>PRESTACIÓN DE SERVICIOS DE APOYO A LA GESTIÓN DE UN ANOTADOR PARA EL DESARROLLO DE ACCIONES EN LA DIMENSIÓN SALUD AMBIENTAL; COMPONENTE SITUACIONES DE SALUD RELACIONADAS CON CONDICIONES AMBIENTALES; DEL PLAN DECENAL DE SALUD PÚBLICA- PROGRAMA COMPASIÓN POR LA BIODIVERSIDAD- PAS TRANSITORIO 2024 DE LA SECRETARÍA DE SALUD DEL DEPARTAMENTO DE SUCRE.</t>
  </si>
  <si>
    <t>CO1.REQ.9897401</t>
  </si>
  <si>
    <t>CO1.PCCNTR.9129807</t>
  </si>
  <si>
    <t>CO1.BDOS.9729123</t>
  </si>
  <si>
    <t>CPS-245-2026</t>
  </si>
  <si>
    <t>PRESTACIÓN DE SERVICIOS PROFESIONALES DE UN
ABOGADO PARA BRINDAR ASESORIA EN LAS ACTIVIDADES RELACIONADAS CON LA GESTIÓN JURÍDICA Y PREVENCIÓN DEL DAÑO ANTIJURÍDICO EN LA OFICINA JURIDICA DE LA GOBERNACIÓN DE SUCRE</t>
  </si>
  <si>
    <t>1102808347</t>
  </si>
  <si>
    <t>https://community.secop.gov.co/Public/Tendering/OpportunityDetail/Index?noticeUID=CO1.NTC.9757907&amp;isFromPublicArea=True&amp;isModal=true&amp;asPopupView=true</t>
  </si>
  <si>
    <t>CO1.REQ.9926016</t>
  </si>
  <si>
    <t>CO1.PCCNTR.9151429</t>
  </si>
  <si>
    <t>CO1.BDOS.9757416</t>
  </si>
  <si>
    <t>CP-SDSD-264-2026</t>
  </si>
  <si>
    <t>PRESTACIÓN DE SERVICIOS PROFESIONALES DE UN (A) MÉDICO (A) PARA EL
DESARROLLO DE ACCIONES EN EL SUBPROGRAMA SALUD NUTRICIONAL EN EL
MARCO DEL DESARROLLO DEL PLAN TERRITORIAL DE SALUD VIGENCIA 2026 EN
EL DEPARTAMENTO DE SUCRE</t>
  </si>
  <si>
    <t>1064978923</t>
  </si>
  <si>
    <t>https://community.secop.gov.co/Public/Tendering/OpportunityDetail/Index?noticeUID=CO1.NTC.9783718&amp;isFromPublicArea=True&amp;isModal=true&amp;asPopupView=true</t>
  </si>
  <si>
    <t>CO1.PCCNTR.9151186</t>
  </si>
  <si>
    <t>CO1.REQ.9263301</t>
  </si>
  <si>
    <t>CO1.PCCNTR.8587635</t>
  </si>
  <si>
    <t>CO1.BDOS.9098104</t>
  </si>
  <si>
    <t>CPS-1113-2025</t>
  </si>
  <si>
    <t>PRESTACION DE SERVICIOS PROFESIONALES DE UN ABOGADO PARA BRINDAR ASESORIA Y ACOMPAÑAMIENTO JURIDICO A LA SECRETARIA DEL INTERIOR DEPARTAMENTAL.</t>
  </si>
  <si>
    <t>1103095916</t>
  </si>
  <si>
    <t>https://community.secop.gov.co/Public/Tendering/OpportunityDetail/Index?noticeUID=CO1.NTC.9124302&amp;isFromPublicArea=True&amp;isModal=true&amp;asPopupView=true</t>
  </si>
  <si>
    <t>CO1.REQ.8844109</t>
  </si>
  <si>
    <t>CO1.PCCNTR.8284260</t>
  </si>
  <si>
    <t>CO1.BDOS.8686586</t>
  </si>
  <si>
    <t>CP-SDSD-614-2025</t>
  </si>
  <si>
    <t>PRESTACIÓN DE SERVICIOS DE APOYO A LA GESTION COMO TECNICO DE SANEAMIENTO BASICO AMBIENTAL PARA EL DESARROLLO DE ACCIONES EN EL COMPONENTE SALUD AMBIENTAL; EN EL MARCO DEL DESARROLLO DEL PLAN TERRITORIAL DE SALUD VIGENCIA 2025 EN EL DEPARTAMENTO DE SUCRE</t>
  </si>
  <si>
    <t>1102230489</t>
  </si>
  <si>
    <t>https://community.secop.gov.co/Public/Tendering/OpportunityDetail/Index?noticeUID=CO1.NTC.8723667&amp;isFromPublicArea=True&amp;isModal=true&amp;asPopupView=true</t>
  </si>
  <si>
    <t>CO1.REQ.9944299</t>
  </si>
  <si>
    <t>CO1.PCCNTR.9167169</t>
  </si>
  <si>
    <t>CO1.BDOS.9776118</t>
  </si>
  <si>
    <t>CPS-379-2026</t>
  </si>
  <si>
    <t>PRESTACIÓN DE SERVICIOS DE APOYO A LA GESTION COMO BACHILLER PARA BRINDAR
APOYO Y ACOMPAÑAMIENTO A LA SUBSECRETARIA DE GESTION DE HABITAT; VIVIENDA Y TERRITORIO DE LA GOBERNACIÓN DE
SUCRE</t>
  </si>
  <si>
    <t>1005661156</t>
  </si>
  <si>
    <t>https://community.secop.gov.co/Public/Tendering/OpportunityDetail/Index?noticeUID=CO1.NTC.9799099&amp;isFromPublicArea=True&amp;isModal=true&amp;asPopupView=true</t>
  </si>
  <si>
    <t>CO1.REQ.6710754</t>
  </si>
  <si>
    <t>CO1.PCCNTR.6684421</t>
  </si>
  <si>
    <t>CO1.BDOS.6584709</t>
  </si>
  <si>
    <t>CPS-533-2024</t>
  </si>
  <si>
    <t>PRESTACIÓN DE SERVICIOS PROFESIONALES DE UN 
ABOGADO PARA BRINDAR ASESORIA EN LAS ACTIVIDADES RELACIONADAS CON LA GESTIÓN JURÍDICA Y PREVENCIÓN DEL DAÑO 
ANTIJURÍDICO EN LA OFICINA JURIDICA DE LA GOBERNACIÓN DE SUCRE.</t>
  </si>
  <si>
    <t>1193423770</t>
  </si>
  <si>
    <t>https://community.secop.gov.co/Public/Tendering/OpportunityDetail/Index?noticeUID=CO1.NTC.6605407&amp;isFromPublicArea=True&amp;isModal=true&amp;asPopupView=true</t>
  </si>
  <si>
    <t>CO1.REQ.6852917</t>
  </si>
  <si>
    <t>CO1.PCCNTR.6781772</t>
  </si>
  <si>
    <t>CO1.BDOS.6724700</t>
  </si>
  <si>
    <t>CPS-735-2024</t>
  </si>
  <si>
    <t>CONTRATACION SERVICIOS DE APOYO A LA GESTIÓN PARA BRINDAR APOYO A LA SECRETARIA DE COMUNICACIONES DE LA GOBERNACIÓN DE SUCRE</t>
  </si>
  <si>
    <t>92552487</t>
  </si>
  <si>
    <t>https://community.secop.gov.co/Public/Tendering/OpportunityDetail/Index?noticeUID=CO1.NTC.6736646&amp;isFromPublicArea=True&amp;isModal=true&amp;asPopupView=true</t>
  </si>
  <si>
    <t>CO1.REQ.6581720</t>
  </si>
  <si>
    <t>CO1.PCCNTR.6690606</t>
  </si>
  <si>
    <t>CO1.BDOS.6374809</t>
  </si>
  <si>
    <t>AMC-006-2024</t>
  </si>
  <si>
    <t>ADECUACIÓN DE LAS INSTALACIONES DE LA INSTITUCIÓN EDUCATIVA INSTITUTO LA UNIÓN; MUNICIPIO DE LA UNIÓN; DEPARTAMENTO DE SUCRE.</t>
  </si>
  <si>
    <t>900924060</t>
  </si>
  <si>
    <t>https://community.secop.gov.co/Public/Tendering/OpportunityDetail/Index?noticeUID=CO1.NTC.6466719&amp;isFromPublicArea=True&amp;isModal=true&amp;asPopupView=true</t>
  </si>
  <si>
    <t>CO1.REQ.6712265</t>
  </si>
  <si>
    <t>CO1.PCCNTR.6685012</t>
  </si>
  <si>
    <t>CO1.BDOS.6585662</t>
  </si>
  <si>
    <t>CPS-541-2024</t>
  </si>
  <si>
    <t>PRESTACIÓN DE SERVICIOS PROFESIONALES
DE UN INGENIERO CIVIL PARA BRINDAR ASESORÍA A LA SECRETARÍA DE
PLANEACIÓN EN LA ELABORACIÓN Y ACTUALIZACIÓN DE INSTRUMENTOS DE
PLANIFICACIÓN TERRITORIAL DEL DEPARTAMENTO DE SUCRE.</t>
  </si>
  <si>
    <t>1069495324</t>
  </si>
  <si>
    <t>https://community.secop.gov.co/Public/Tendering/OpportunityDetail/Index?noticeUID=CO1.NTC.6606202&amp;isFromPublicArea=True&amp;isModal=true&amp;asPopupView=true</t>
  </si>
  <si>
    <t>CO1.REQ.4815638</t>
  </si>
  <si>
    <t>CO1.PCCNTR.5209828</t>
  </si>
  <si>
    <t>CO1.BDOS.4709678</t>
  </si>
  <si>
    <t>CPS-597-2023</t>
  </si>
  <si>
    <t>PRESTACIÓN DE SERVICIOS PROFESIONALES COMO INGENIERO CIVIL ESPECIALISTA PARA EL APOYO A LA SUPERVISIÓN AL PROYECTO MEJORAMIENTO EN VIAS URBANAS DE LOS MUNICIPIOS DE SUCRE MI CALLE DIFERENTE</t>
  </si>
  <si>
    <t>1102799541</t>
  </si>
  <si>
    <t>https://community.secop.gov.co/Public/Tendering/OpportunityDetail/Index?noticeUID=CO1.NTC.4722105&amp;isFromPublicArea=True&amp;isModal=true&amp;asPopupView=true</t>
  </si>
  <si>
    <t>CO1.REQ.9973030</t>
  </si>
  <si>
    <t>CO1.PCCNTR.9195790</t>
  </si>
  <si>
    <t>CO1.BDOS.9804285</t>
  </si>
  <si>
    <t>CPS-421-2026</t>
  </si>
  <si>
    <t>PRESTACION DE SERVICIOS DE APOYO A LA GESTION
PARA LA PRESENTACION DE EVENTOS EN LA SECRETARIA DE COMUNICACIONES DE LA GOEBRNACION DE SUCRE</t>
  </si>
  <si>
    <t>92032664</t>
  </si>
  <si>
    <t>https://community.secop.gov.co/Public/Tendering/OpportunityDetail/Index?noticeUID=CO1.NTC.9828343&amp;isFromPublicArea=True&amp;isModal=true&amp;asPopupView=true</t>
  </si>
  <si>
    <t>CO1.REQ.9021143</t>
  </si>
  <si>
    <t>CO1.BDOS.8860848</t>
  </si>
  <si>
    <t>Evaluación</t>
  </si>
  <si>
    <t>CO1.REQ.9970437</t>
  </si>
  <si>
    <t>CO1.PCCNTR.9207253</t>
  </si>
  <si>
    <t>CO1.BDOS.9802315</t>
  </si>
  <si>
    <t>CPS-449-2026</t>
  </si>
  <si>
    <t>PRESTACIÓN DE SERVICIOS COMO APOYO A LA GESTIÓN DE PROTOCOLO; A CARGO DE LA
SECRETARÍA PRIVADA DE LA GOBERNACIÓN DE SUCRE</t>
  </si>
  <si>
    <t>64500420</t>
  </si>
  <si>
    <t>https://community.secop.gov.co/Public/Tendering/OpportunityDetail/Index?noticeUID=CO1.NTC.9838539&amp;isFromPublicArea=True&amp;isModal=true&amp;asPopupView=true</t>
  </si>
  <si>
    <t>CO1.REQ.9822572</t>
  </si>
  <si>
    <t>CO1.PCCNTR.9054984</t>
  </si>
  <si>
    <t>CO1.BDOS.9655060</t>
  </si>
  <si>
    <t>CPS-096-2026</t>
  </si>
  <si>
    <t>PRESTACION DE SERVICIOS PROFESIONALES EN PSICOLOGIA PARA BRINDAR APOYO Y ACOMPAÑAMIENTO A LA ESTRATEGIA SUCRE ESCUCHA EN LA SECRETARIA DE LA MUJER; JUVENTUD E INCLUSION SOCIAL DEL DEPARTAMENTO DE SUCRE</t>
  </si>
  <si>
    <t>64871444</t>
  </si>
  <si>
    <t>https://community.secop.gov.co/Public/Tendering/OpportunityDetail/Index?noticeUID=CO1.NTC.9689487&amp;isFromPublicArea=True&amp;isModal=true&amp;asPopupView=true</t>
  </si>
  <si>
    <t>CO1.PCCNTR.9055338</t>
  </si>
  <si>
    <t>Borrador</t>
  </si>
  <si>
    <t>CO1.REQ.9665821</t>
  </si>
  <si>
    <t>CO1.PCCNTR.8883964</t>
  </si>
  <si>
    <t>CO1.BDOS.9498254</t>
  </si>
  <si>
    <t>CPS-035-2026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</si>
  <si>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</si>
  <si>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1010130348</t>
  </si>
  <si>
    <t>https://community.secop.gov.co/Public/Tendering/OpportunityDetail/Index?noticeUID=CO1.NTC.9516450&amp;isFromPublicArea=True&amp;isModal=true&amp;asPopupView=true</t>
  </si>
  <si>
    <t>CO1.REQ.8818836</t>
  </si>
  <si>
    <t>CO1.PCCNTR.8262002</t>
  </si>
  <si>
    <t>CO1.BDOS.8661950</t>
  </si>
  <si>
    <t>CP-SDSD-583-2025</t>
  </si>
  <si>
    <t>PRESTACIÓN DE SERVICIOS PROFESIONALES DE UN(A) ENFERMERO(A) PARA EL DESARROLLO DE ACCIONES EN EL COMPONENTE EMERGENTES Y
 REMERGENTES: IRA-EDA-LEPRA Y TB EN EL MARCO DEL DESARROLLO DEL PLAN
 TERRITORIAL DE SALUD VIGENCIA 2025 EN EL DEPARTAMENTO DE SUCRE</t>
  </si>
  <si>
    <t>1102812512</t>
  </si>
  <si>
    <t>https://community.secop.gov.co/Public/Tendering/OpportunityDetail/Index?noticeUID=CO1.NTC.8692209&amp;isFromPublicArea=True&amp;isModal=true&amp;asPopupView=true</t>
  </si>
  <si>
    <t>CO1.REQ.9973687</t>
  </si>
  <si>
    <t>CO1.PCCNTR.9196882</t>
  </si>
  <si>
    <t>CO1.BDOS.9805519</t>
  </si>
  <si>
    <t>CPS-423-2026</t>
  </si>
  <si>
    <t>PRESTACION DE SERVICIOS PROFESIONALES DE UN
ADMINISTRADOR DE EMPRESAS PARA BRINDAR APOYOR TECNICO; EMPRESARIAL Y ADMINISTRATIVO A LA SECRETARIA DE
DESARROLLO ECONOMICO Y SOSTENIBILIDAD AMBIENTAL DEL DEPARTAMENTO DE SUCRE DURANTE LA VIGENCIA 2026</t>
  </si>
  <si>
    <t>10878818</t>
  </si>
  <si>
    <t>https://community.secop.gov.co/Public/Tendering/OpportunityDetail/Index?noticeUID=CO1.NTC.9829502&amp;isFromPublicArea=True&amp;isModal=true&amp;asPopupView=true</t>
  </si>
  <si>
    <t>CO1.REQ.9942699</t>
  </si>
  <si>
    <t>CO1.PCCNTR.9167027</t>
  </si>
  <si>
    <t>CO1.BDOS.9774818</t>
  </si>
  <si>
    <t>CP-SDSD-281-2026</t>
  </si>
  <si>
    <t>PRESTACIÓN DE SERVICIOS PROFESIONALES DE UN(A) ADMINISTRADOR(A) DE EMPRESAS PARA BRINDAR APOYO Y ACOMPAÑAMIENTO A LA SECRETARÍA DE SALUD DE LA GOBERNACIÓN DE SUCRE EN EL AREA FLUJO DE RECURSOS</t>
  </si>
  <si>
    <t>1102827460</t>
  </si>
  <si>
    <t>https://community.secop.gov.co/Public/Tendering/OpportunityDetail/Index?noticeUID=CO1.NTC.9799199&amp;isFromPublicArea=True&amp;isModal=true&amp;asPopupView=true</t>
  </si>
  <si>
    <t>CO1.REQ.6987585</t>
  </si>
  <si>
    <t>CO1.PCCNTR.6884653</t>
  </si>
  <si>
    <t>CO1.BDOS.6857894</t>
  </si>
  <si>
    <t>CPS-831-2024</t>
  </si>
  <si>
    <t>PRESTACION DE SERVICIOS DE APOYO A LA GESTION PARA BRINDAR ACOMPAÑAMIENTO A LA SUBSECRETARIA DE GESTION DEL TALENTO HUMANO DE LA GOBERNACION DE SUCRE</t>
  </si>
  <si>
    <t>1104016204</t>
  </si>
  <si>
    <t>https://community.secop.gov.co/Public/Tendering/OpportunityDetail/Index?noticeUID=CO1.NTC.6870095&amp;isFromPublicArea=True&amp;isModal=true&amp;asPopupView=true</t>
  </si>
  <si>
    <t>CO1.REQ.8931064</t>
  </si>
  <si>
    <t>CO1.PCCNTR.8339893</t>
  </si>
  <si>
    <t>CO1.BDOS.8772814</t>
  </si>
  <si>
    <t>CPS-695-2025</t>
  </si>
  <si>
    <t>PRESTACION DE SERVICIOS DE APOYO A LA GESTION DE TECNICO EN SISTEMAS PARA BRINDAR SOPORTE Y ACOMPAÑAMIENTO EN LA SUBSECRETARIA DE GESTION DE RECURSOS FISICOS</t>
  </si>
  <si>
    <t>1005566755</t>
  </si>
  <si>
    <t>https://community.secop.gov.co/Public/Tendering/OpportunityDetail/Index?noticeUID=CO1.NTC.8799507&amp;isFromPublicArea=True&amp;isModal=true&amp;asPopupView=true</t>
  </si>
  <si>
    <t>CO1.REQ.8855934</t>
  </si>
  <si>
    <t>CO1.PCCNTR.8282562</t>
  </si>
  <si>
    <t>CO1.BDOS.8697982</t>
  </si>
  <si>
    <t>CP-SDSD-636-2025</t>
  </si>
  <si>
    <t>PRESTACIÓN DE SERVICIOS DE APOYO A LA GESTIÓN DE UN VACUNADOR PARA
 EL DESARROLLO DE ACCIONES EN EL COMPONENTE ZOONOSIS; EN EL MARCO
 DEL DESARROLLO DEL PLAN TERRITORIAL DE SALUD VIGENCIA 2025 EN EL
 DEPARTAMENTO DE SUCRE.</t>
  </si>
  <si>
    <t>1103098662</t>
  </si>
  <si>
    <t>https://community.secop.gov.co/Public/Tendering/OpportunityDetail/Index?noticeUID=CO1.NTC.8721199&amp;isFromPublicArea=True&amp;isModal=true&amp;asPopupView=true</t>
  </si>
  <si>
    <t>CO1.REQ.8906601</t>
  </si>
  <si>
    <t>CO1.PCCNTR.8320987</t>
  </si>
  <si>
    <t>CO1.BDOS.8748504</t>
  </si>
  <si>
    <t>CPS-686-2025</t>
  </si>
  <si>
    <t>PRESTACION DE SERVICIOS PROFESIONALES DE UN
 CONTADOR PUBLICO PARA BRINDAR APOYO A LA SUBSECRTERIA DE GESTION TRIBUTARIA DE LA SECRETARÍA DE HACIENDA
 DEPARTAMENTAL.</t>
  </si>
  <si>
    <t>92097759</t>
  </si>
  <si>
    <t>https://community.secop.gov.co/Public/Tendering/OpportunityDetail/Index?noticeUID=CO1.NTC.8772844&amp;isFromPublicArea=True&amp;isModal=true&amp;asPopupView=true</t>
  </si>
  <si>
    <t>CO1.REQ.6773169</t>
  </si>
  <si>
    <t>CO1.PCCNTR.6725170</t>
  </si>
  <si>
    <t>CO1.BDOS.6646347</t>
  </si>
  <si>
    <t>CPS-667-2024</t>
  </si>
  <si>
    <t>PRESTACIÓN DE SERVICIOS PROFESIONALES EN INGENIERÍA ELÉCTRICA PARA BRINDAR ASESORÍA Y ACOMPAÑAMIENTO A LA SECRETARIA DE ENERGIAS DE LA GOBERNACIÓN DE SUCRE</t>
  </si>
  <si>
    <t>1192779754</t>
  </si>
  <si>
    <t>https://community.secop.gov.co/Public/Tendering/OpportunityDetail/Index?noticeUID=CO1.NTC.6659022&amp;isFromPublicArea=True&amp;isModal=true&amp;asPopupView=true</t>
  </si>
  <si>
    <t>CO1.REQ.7360208</t>
  </si>
  <si>
    <t>CO1.PCCNTR.7175621</t>
  </si>
  <si>
    <t>CO1.BDOS.7223200</t>
  </si>
  <si>
    <t>CPS-1066-2024</t>
  </si>
  <si>
    <t>PRESTACION DE SERVICIO INTEGRAL DE RESIDUOS TOXICOS NO BIOLOGICOS; RECOLECCION; TRANSPORTE; TRATAMIENTO Y DISPOSICION FINAL DE RESIDUOS GENERADOS EN LA GOBERNACION DEL DEPARTAMENTO DE SUCRE Y CADA UNA DE SUS SEDES</t>
  </si>
  <si>
    <t>1102857481</t>
  </si>
  <si>
    <t>https://community.secop.gov.co/Public/Tendering/OpportunityDetail/Index?noticeUID=CO1.NTC.7244527&amp;isFromPublicArea=True&amp;isModal=true&amp;asPopupView=true</t>
  </si>
  <si>
    <t>CO1.REQ.8295344</t>
  </si>
  <si>
    <t>CO1.PCCNTR.7900093</t>
  </si>
  <si>
    <t>CO1.BDOS.8149339</t>
  </si>
  <si>
    <t>CP-SDSD-383-2025</t>
  </si>
  <si>
    <t>PRESTACIÓN DE SERVICIOS PROFESIONALES DE UN(A) ADMINISTRADOR(A) EN SERVICIOS DE SALUD PARA EL FORTALECIMIENTO DE LAS COMPETENCIAS DE LA SECRETARÍA DE SALUD DEL DEPARTAMENTO DE SUCRE EN EL AREA DE ORGANIZACIÓN Y DESARROLLO</t>
  </si>
  <si>
    <t>92531128</t>
  </si>
  <si>
    <t>https://community.secop.gov.co/Public/Tendering/OpportunityDetail/Index?noticeUID=CO1.NTC.8171517&amp;isFromPublicArea=True&amp;isModal=true&amp;asPopupView=true</t>
  </si>
  <si>
    <t>CO1.REQ.8512448</t>
  </si>
  <si>
    <t>CO1.PCCNTR.8048936</t>
  </si>
  <si>
    <t>CO1.BDOS.8361855</t>
  </si>
  <si>
    <t>CP-SDSD-434-2025</t>
  </si>
  <si>
    <t>PRESTACIÓN DE SERVICIOS PROFESIONALES DE UN (A) INGENIERO (A)
 AGROINDUSTRIAL PARA EL DESARROLLO DE ACCIONES COMPLEMENTARIAS EN
 EL COMPONENTE SALUD AMBIENTAL; EN EL MARCO DEL DESARROLLO DEL PLAN
 TERRITORIAL DE SALUD VIGENCIA 2025 EN EL DEPARTAMENTO DE SUCRE.</t>
  </si>
  <si>
    <t>64585774</t>
  </si>
  <si>
    <t>https://community.secop.gov.co/Public/Tendering/OpportunityDetail/Index?noticeUID=CO1.NTC.8384098&amp;isFromPublicArea=True&amp;isModal=true&amp;asPopupView=true</t>
  </si>
  <si>
    <t>CO1.REQ.9721796</t>
  </si>
  <si>
    <t>CO1.PCCNTR.8940700</t>
  </si>
  <si>
    <t>CO1.BDOS.9554375</t>
  </si>
  <si>
    <t>CPS-061-2026</t>
  </si>
  <si>
    <t>PRESTACIÓN DE SERVICIOS PROFESIONALES DE UN INGENIERO
INDUSTRIAL ESPECIALISTA EN GERENCIA DE PROYECTOS PARA BRINDAR
ACOMPAÑAMIENTO A LA SECRETARIA DEL INTERIOR DE LA GOBERNACION DE
SUCRE desde la SECRETARÍA DEL INTERIOR.</t>
  </si>
  <si>
    <t>1100689566</t>
  </si>
  <si>
    <t>https://community.secop.gov.co/Public/Tendering/OpportunityDetail/Index?noticeUID=CO1.NTC.9574802&amp;isFromPublicArea=True&amp;isModal=true&amp;asPopupView=true</t>
  </si>
  <si>
    <t>CO1.REQ.8897982</t>
  </si>
  <si>
    <t>CO1.PCCNTR.8314983</t>
  </si>
  <si>
    <t>CO1.BDOS.8740037</t>
  </si>
  <si>
    <t>CPS-616-2025</t>
  </si>
  <si>
    <t>PRESTACION DE SERVICIOS PROFESIONALES DE UN ABOGADO PARA BRINDAR ASESORÍA Y 
ACOMPAÑAMIENTO EN LOS PROCESOS QUE ADELANTE LA OFICINA DE CONTROL INTERNO DE GESTIÓN DE LA GOBERNACION DE 
SUCRE.</t>
  </si>
  <si>
    <t>1103981302</t>
  </si>
  <si>
    <t>https://community.secop.gov.co/Public/Tendering/OpportunityDetail/Index?noticeUID=CO1.NTC.8765303&amp;isFromPublicArea=True&amp;isModal=true&amp;asPopupView=true</t>
  </si>
  <si>
    <t>CO1.REQ.9165450</t>
  </si>
  <si>
    <t>CO1.PCCNTR.8610253</t>
  </si>
  <si>
    <t>CO1.BDOS.8925682</t>
  </si>
  <si>
    <t>SA-019-2025</t>
  </si>
  <si>
    <t>SUMINISTRO DE BONOS REDIMIBLES O CANJEABLES EXCLUSIVAMENTE PARA DOTACION DE VESTIDO Y CALZADO DE TRABAJO PARA FUNCIONARIOS; DOCENTES Y ADMINISTRATIVOS DE LOS ESTABLECIMIENTOS EDUCATIVOS DEL DEPARTAMENTO DE SUCRE; QUE CUMPLAN CON LAS CONDICIONES SEÑALADAS EN LA LEY 70 DE 1988 Y ARTICULO 3° DEL DECRET</t>
  </si>
  <si>
    <t>901001460</t>
  </si>
  <si>
    <t>https://community.secop.gov.co/Public/Tendering/OpportunityDetail/Index?noticeUID=CO1.NTC.9025726&amp;isFromPublicArea=True&amp;isModal=true&amp;asPopupView=true</t>
  </si>
  <si>
    <t>SUMINISTRO DE BONOS REDIMIBLES O CANJEABLES EXCLUSIVAMENTE PARA DOTACION DE VESTIDO Y CALZADO DE TRABAJO PARA FUNCIONARIOS; DOCENTES Y ADMINISTRATIVOS DE LOS ESTABLECIMIENTOS EDUCATIVOS DEL DEPARTAMENTO DE SUCRE; QUE CUMPLAN CON LAS CONDICIONES SEÑALADAS EN LA LEY 70 DE 1988 Y ARTICULO 3° DEL DECRETO DE 1989; PARA LA VIGENCIA 2025.</t>
  </si>
  <si>
    <t>CO1.REQ.6860825</t>
  </si>
  <si>
    <t>CO1.BDOS.6732148</t>
  </si>
  <si>
    <t>CO1.REQ.9925171</t>
  </si>
  <si>
    <t>CO1.PCCNTR.9145163</t>
  </si>
  <si>
    <t>CO1.BDOS.9756571</t>
  </si>
  <si>
    <t>CP-SDSD-275-2026</t>
  </si>
  <si>
    <t>PRESTACIÓN DE SERVICIOS PROFESIONALES DE UN (A) MEDICO PARA EL DESARROLLO DE ACCIONES EN EL SUBPROGRAMA EMERGENTES Y REMERGENTES: IIAS-RAM EN EL MARCO DEL DESARROLLO DEL PLAN TERRITORIAL DE SALUD VIGENCIA 2026 EN EL DEPARTAMENTO DE SUCRE</t>
  </si>
  <si>
    <t>92027104</t>
  </si>
  <si>
    <t>https://community.secop.gov.co/Public/Tendering/OpportunityDetail/Index?noticeUID=CO1.NTC.9777372&amp;isFromPublicArea=True&amp;isModal=true&amp;asPopupView=true</t>
  </si>
  <si>
    <t>CO1.REQ.4249878</t>
  </si>
  <si>
    <t>CO1.PCCNTR.4942864</t>
  </si>
  <si>
    <t>CO1.BDOS.4033184</t>
  </si>
  <si>
    <t>LP-004-2023-LOTE-4</t>
  </si>
  <si>
    <t>Suspendido</t>
  </si>
  <si>
    <t>MEJORAMIENTO DE VIAS URBANAS MI CALLE DIFERENTE EN MUNICIPIOS DEL DEPARTAMENTO DE SUCRE (LOTE 4).</t>
  </si>
  <si>
    <t>901712643</t>
  </si>
  <si>
    <t>https://community.secop.gov.co/Public/Tendering/OpportunityDetail/Index?noticeUID=CO1.NTC.4166235&amp;isFromPublicArea=True&amp;isModal=true&amp;asPopupView=true</t>
  </si>
  <si>
    <t>CO1.PCCNTR.4943129</t>
  </si>
  <si>
    <t>LP-004-2023-LOTE 1</t>
  </si>
  <si>
    <t>MEJORAMIENTO DE VIAS URBANAS MI CALLE DIFERENTE EN MUNICIPIOS DEL DEPARTAMENTO DE SUCRE. (LOTE 1).</t>
  </si>
  <si>
    <t>901711931</t>
  </si>
  <si>
    <t>CO1.PCCNTR.4942993</t>
  </si>
  <si>
    <t>LP-004-2023-LOTE-3</t>
  </si>
  <si>
    <t>MEJORAMIENTO DE VIAS URBANAS MI CALLE DIFERENTE EN MUNICIPIOS DEL DEPARTAMENTO DE SUCRE (LOTE 3).</t>
  </si>
  <si>
    <t>901712219</t>
  </si>
  <si>
    <t>CO1.REQ.6769954</t>
  </si>
  <si>
    <t>CO1.PCCNTR.6726165</t>
  </si>
  <si>
    <t>CO1.BDOS.6642656</t>
  </si>
  <si>
    <t>CPS-658-2024</t>
  </si>
  <si>
    <t>PRESTACIÓN DE SERVICIOS PROFESIONALES DE UN INGENIERO CIVIL PARA BRINDAR APOYO Y ACOMPAÑAMIENTO A LA SECRETARÍA DE INFRAESTRUCTURA DE LA GOBERNACIÓN DE SUCRE.</t>
  </si>
  <si>
    <t>64702616</t>
  </si>
  <si>
    <t>https://community.secop.gov.co/Public/Tendering/OpportunityDetail/Index?noticeUID=CO1.NTC.6660581&amp;isFromPublicArea=True&amp;isModal=true&amp;asPopupView=true</t>
  </si>
  <si>
    <t>CO1.REQ.10757407</t>
  </si>
  <si>
    <t>CO1.PCCNTR.9742200</t>
  </si>
  <si>
    <t>CO1.BDOS.10573724</t>
  </si>
  <si>
    <t>CP-SDSD-509-2026</t>
  </si>
  <si>
    <t>PRESTACIÓN DE SERVICIOS PROFESIONALES DE UN (A) INGENIERO(A) DE SISTEMAS PARA
EL DESARROLLO DE ACCIONES EN EL SUBPROGRAMA IVC MEDICAMENTOS EN EL MARCO DEL DESARROLLO DEL PLAN TERRITORIAL DE SALUD VIGENCIA 2026 EN EL DEPARTAMENTO DE SUCRE</t>
  </si>
  <si>
    <t>1052086796</t>
  </si>
  <si>
    <t>https://community.secop.gov.co/Public/Tendering/OpportunityDetail/Index?noticeUID=CO1.NTC.10618059&amp;isFromPublicArea=True&amp;isModal=true&amp;asPopupView=true</t>
  </si>
  <si>
    <t>CO1.REQ.10006083</t>
  </si>
  <si>
    <t>CO1.PCCNTR.9278015</t>
  </si>
  <si>
    <t>CO1.BDOS.9837463</t>
  </si>
  <si>
    <t>CPS-435-2026</t>
  </si>
  <si>
    <t>Prestación de servicios profesionales especializados para
liderar la estrategia de Apropiación Social del Conocimiento y el fortalecimiento del ecosistema de innovación del CIP; mediante el diseño de
programas de formación; la articulación de actores regionales; la gestión de la comunicación estraté</t>
  </si>
  <si>
    <t>1103099417</t>
  </si>
  <si>
    <t>https://community.secop.gov.co/Public/Tendering/OpportunityDetail/Index?noticeUID=CO1.NTC.9909604&amp;isFromPublicArea=True&amp;isModal=true&amp;asPopupView=true</t>
  </si>
  <si>
    <t>Prestación de servicios profesionales especializados para
liderar la estrategia de Apropiación Social del Conocimiento y el fortalecimiento del ecosistema de innovación del CIP; mediante el diseño de
programas de formación; la articulación de actores regionales; la gestión de la comunicación estratégica y la dinamización de servicios de
innovación abierta en el departamento de Sucre.</t>
  </si>
  <si>
    <t>CO1.REQ.7192019</t>
  </si>
  <si>
    <t>CO1.PCCNTR.7049815</t>
  </si>
  <si>
    <t>CO1.BDOS.7057100</t>
  </si>
  <si>
    <t>CPS-946-2024</t>
  </si>
  <si>
    <t>PRESTACIÓN DE SERVICIOS PROFESIONALES PARA BRINDAR ASESORIA COMO CONTADOR 
PÚBLICO EN LA SUBSECRETARÍA DE GESTIÓN TRIBUTARIA DEL DEPARTAMENTO DE SUCRE EN DESARROLLO DEL PROGRAMA 
ANTICONTRABANDO; CONVENIO No PM 011 2024.</t>
  </si>
  <si>
    <t>1101816818</t>
  </si>
  <si>
    <t>https://community.secop.gov.co/Public/Tendering/OpportunityDetail/Index?noticeUID=CO1.NTC.7080970&amp;isFromPublicArea=True&amp;isModal=true&amp;asPopupView=true</t>
  </si>
  <si>
    <t>CO1.REQ.8917008</t>
  </si>
  <si>
    <t>CO1.PCCNTR.8386599</t>
  </si>
  <si>
    <t>CO1.BDOS.8700782</t>
  </si>
  <si>
    <t>SA-015-2025</t>
  </si>
  <si>
    <t>APOYO A LOS PROCESOS DE BIENESTAR LABORAL Y CAPACITACIÓN A DOCENTES; DIRECTIVOS DOCENTES Y ADMINISTRATIVOS VIGENCIA 2025 DE LA SECRETARIA DE EDUCACIÓN DEL DEPARTAMENTO DE SUCRE</t>
  </si>
  <si>
    <t>901315110</t>
  </si>
  <si>
    <t>https://community.secop.gov.co/Public/Tendering/OpportunityDetail/Index?noticeUID=CO1.NTC.8781895&amp;isFromPublicArea=True&amp;isModal=true&amp;asPopupView=true</t>
  </si>
  <si>
    <t>CO1.REQ.10065556</t>
  </si>
  <si>
    <t>CO1.PCCNTR.9299165</t>
  </si>
  <si>
    <t>CO1.BDOS.9894653</t>
  </si>
  <si>
    <t>CPS-683-2026</t>
  </si>
  <si>
    <t>A CELEBRARSE ES LA PRESTACIÓN DE SERVICIOS DE APOYO A LA GESTION DE UN TÉCNICO ADMINISTRATIVO PARA BRINDAR 
APOYO A LA SECRETARIA DEL INTERIOR DE LA GOBERNACION DE SUCRE. PARA EL ACOMPAÑAMIENTO A LA ADECUADA 
EJECUCIÓN DEL PLAN INTEGRAL DE SEGURIDAD Y CONVIVENCIA CIUDADANA (PISCC) 2024- 2027 Y LA IM</t>
  </si>
  <si>
    <t>1100547745</t>
  </si>
  <si>
    <t>https://community.secop.gov.co/Public/Tendering/OpportunityDetail/Index?noticeUID=CO1.NTC.9931071&amp;isFromPublicArea=True&amp;isModal=true&amp;asPopupView=true</t>
  </si>
  <si>
    <t>A CELEBRARSE ES LA PRESTACIÓN DE SERVICIOS DE APOYO A LA GESTION DE UN TÉCNICO ADMINISTRATIVO PARA BRINDAR 
APOYO A LA SECRETARIA DEL INTERIOR DE LA GOBERNACION DE SUCRE. PARA EL ACOMPAÑAMIENTO A LA ADECUADA 
EJECUCIÓN DEL PLAN INTEGRAL DE SEGURIDAD Y CONVIVENCIA CIUDADANA (PISCC) 2024- 2027 Y LA IMPLEMENTACIÓN DE LA 
ESTRATEGIA 
DE 
SEGURIDAD 
DEPARTAMENTAL</t>
  </si>
  <si>
    <t>CO1.REQ.7023715</t>
  </si>
  <si>
    <t>CO1.PCCNTR.6912377</t>
  </si>
  <si>
    <t>CO1.BDOS.6892800</t>
  </si>
  <si>
    <t>CP-SDSD-488-2024</t>
  </si>
  <si>
    <t>PRESTACIÓN DE SERVICIOS DE APOYO A LA GESTIÓN DE UN(A) TECNICO DE 
SISTEMAS PARA EL DESARROLLO DE ACCIONES EN EL COMPONENTE PLANEACION INTEGRAL EN EL MARCO DEL DESARROLLO DEL PLAN TERRITORIAL DE SALUD VIGENCIA 2024 EN EL DEPARTAMENTO DE SUCRE.</t>
  </si>
  <si>
    <t>42270187</t>
  </si>
  <si>
    <t>https://community.secop.gov.co/Public/Tendering/OpportunityDetail/Index?noticeUID=CO1.NTC.6904915&amp;isFromPublicArea=True&amp;isModal=true&amp;asPopupView=true</t>
  </si>
  <si>
    <t>CO1.REQ.8899574</t>
  </si>
  <si>
    <t>CO1.PCCNTR.8316671</t>
  </si>
  <si>
    <t>CO1.BDOS.8740960</t>
  </si>
  <si>
    <t>CPS-647-2025</t>
  </si>
  <si>
    <t>PRESTACION DE SERVICIOS PROFESIONALES PARA BRINDAR ACOMPAÑAMIENTO Y ASESORIA EN TODOS LOS ASUNTOS JURÍDICOS DE LA GOBERNACIÓN DE SUCRE.</t>
  </si>
  <si>
    <t>1098735439</t>
  </si>
  <si>
    <t>https://community.secop.gov.co/Public/Tendering/OpportunityDetail/Index?noticeUID=CO1.NTC.8766954&amp;isFromPublicArea=True&amp;isModal=true&amp;asPopupView=true</t>
  </si>
  <si>
    <t>CO1.REQ.10744514</t>
  </si>
  <si>
    <t>CO1.PCCNTR.9734599</t>
  </si>
  <si>
    <t>CO1.BDOS.10560680</t>
  </si>
  <si>
    <t>CP-SDSD-501-2026</t>
  </si>
  <si>
    <t>PRESTACION DE SERVICIOS DE APOYO A LA GESTION DE UN VACUNADOR PARA EL DESARROLLO DE ACCIONES EN EL SUBPROGRAMA ZOONOSIS EN EL MARCO DEL DESARROLLO DEL PLAN TERRITORIAL DE SALUD VIGENCIA 2026 EN EL DEPARTAMENTO DE SUCRE.</t>
  </si>
  <si>
    <t>1100690564</t>
  </si>
  <si>
    <t>https://community.secop.gov.co/Public/Tendering/OpportunityDetail/Index?noticeUID=CO1.NTC.10608346&amp;isFromPublicArea=True&amp;isModal=true&amp;asPopupView=true</t>
  </si>
  <si>
    <t>CO1.REQ.10007990</t>
  </si>
  <si>
    <t>CO1.PCCNTR.9237015</t>
  </si>
  <si>
    <t>CO1.BDOS.9839466</t>
  </si>
  <si>
    <t>CPS-473-2026</t>
  </si>
  <si>
    <t>PRESTACIÓN DE SERVICIOS PROFESIONALES DE UN
ABOGADO PARA BRINDAR ASESORIA EN LAS ACTIVIDADES RELACIONADAS CON LA GESTIÓN JURÍDICA Y PREVENCIÓN DEL
DAÑO ANTIJURÍDICO EN LA OFICINA JURIDICA DE LA GOBERNACIÓN DE SUCRE</t>
  </si>
  <si>
    <t>5162675</t>
  </si>
  <si>
    <t>https://community.secop.gov.co/Public/Tendering/OpportunityDetail/Index?noticeUID=CO1.NTC.9868837&amp;isFromPublicArea=True&amp;isModal=true&amp;asPopupView=true</t>
  </si>
  <si>
    <t>CO1.REQ.8943029</t>
  </si>
  <si>
    <t>CO1.PCCNTR.8347908</t>
  </si>
  <si>
    <t>CO1.BDOS.8783769</t>
  </si>
  <si>
    <t>CPS-867-2025</t>
  </si>
  <si>
    <t>PRESTACIÓN DE SERVICIOS PROFESIONALES PARA BRINDAR ASESORÍA Y ACOMPAÑAMIENTO A LA SUBSECRETARIA DE GESTIÓN DE CONTRATACIÓN DE LA GOBERNACIÓN DE SUCRE.</t>
  </si>
  <si>
    <t>1100546849</t>
  </si>
  <si>
    <t>https://community.secop.gov.co/Public/Tendering/OpportunityDetail/Index?noticeUID=CO1.NTC.8809811&amp;isFromPublicArea=True&amp;isModal=true&amp;asPopupView=true</t>
  </si>
  <si>
    <t>CO1.REQ.9458295</t>
  </si>
  <si>
    <t>CO1.PCCNTR.8720068</t>
  </si>
  <si>
    <t>CO1.BDOS.9290354</t>
  </si>
  <si>
    <t>CPS-1217-2025</t>
  </si>
  <si>
    <t>Prestación de servicios profesionales de asesoría especializada en el acompañamiento de procesos de liquidación de contratos celebrados por el Departamento de Sucre en la vigencia 2024</t>
  </si>
  <si>
    <t>901453500</t>
  </si>
  <si>
    <t>https://community.secop.gov.co/Public/Tendering/OpportunityDetail/Index?noticeUID=CO1.NTC.9316192&amp;isFromPublicArea=True&amp;isModal=true&amp;asPopupView=true</t>
  </si>
  <si>
    <t>CO1.REQ.9034974</t>
  </si>
  <si>
    <t>CO1.PCCNTR.8423522</t>
  </si>
  <si>
    <t>CO1.BDOS.8874745</t>
  </si>
  <si>
    <t>CP-SDSD-832-2025</t>
  </si>
  <si>
    <t>PRESTACIÓN DE SERVICIOS PROFESIONALES DE UN(A) ADMINISTRADOR(A) DE EMPRESAS PARA BRINDAR APOYO Y ACOMPAÑAMIENTO A LA SECRETARÍA DE SALUD DE LA GOBERNACIÓN DE SUCRE EN EL AREA DE RUTAS INTEGRALES DE ATENCION EN SALUD</t>
  </si>
  <si>
    <t>92533011</t>
  </si>
  <si>
    <t>https://community.secop.gov.co/Public/Tendering/OpportunityDetail/Index?noticeUID=CO1.NTC.8906225&amp;isFromPublicArea=True&amp;isModal=true&amp;asPopupView=true</t>
  </si>
  <si>
    <t>CO1.REQ.8968942</t>
  </si>
  <si>
    <t>CO1.PCCNTR.8366726</t>
  </si>
  <si>
    <t>CO1.BDOS.8809710</t>
  </si>
  <si>
    <t>CPS-852-2025</t>
  </si>
  <si>
    <t>PRESTACIÓN DE SERVICIOS PROFESIONALES PARA BRINDAR ASESORÍA Y ACOMPAÑAMIENTO PSICOSOCIAL EN LA SECRETARÍA DE INCLUSIÓN SOCIAL; MUJER Y EQUIDAD DE GÉNERO DEL DEPARTAMENTO DE SUCRE</t>
  </si>
  <si>
    <t>1100549551</t>
  </si>
  <si>
    <t>https://community.secop.gov.co/Public/Tendering/OpportunityDetail/Index?noticeUID=CO1.NTC.8835096&amp;isFromPublicArea=True&amp;isModal=true&amp;asPopupView=true</t>
  </si>
  <si>
    <t>CO1.REQ.9009629</t>
  </si>
  <si>
    <t>CO1.PCCNTR.8405673</t>
  </si>
  <si>
    <t>CO1.BDOS.8849589</t>
  </si>
  <si>
    <t>https://community.secop.gov.co/Public/Tendering/OpportunityDetail/Index?noticeUID=CO1.NTC.8882016&amp;isFromPublicArea=True&amp;isModal=true&amp;asPopupView=true</t>
  </si>
  <si>
    <t>CO1.PCCNTR.8405920</t>
  </si>
  <si>
    <t>CP-SDSD-803-2025</t>
  </si>
  <si>
    <t>PRESTACIÓN DE SERVICIOS PROFESIONALES DE UN(A) DISEÑADOR INDUSTRIAL
PARA EL FORTALECIMIENTO DE LAS COMPETENCIAS DE LA SECRETARÍA DE
SALUD DEL DEPARTAMENTO DE SUCRE EN EL DESPACHO DEL SECRETARIO</t>
  </si>
  <si>
    <t>1019139628</t>
  </si>
  <si>
    <t>CO1.REQ.8974216</t>
  </si>
  <si>
    <t>CO1.PCCNTR.8375688</t>
  </si>
  <si>
    <t>CO1.BDOS.8814617</t>
  </si>
  <si>
    <t>CP-SDSD-729-2025</t>
  </si>
  <si>
    <t>PRESTACIÓN DE SERVICIOS PROFESIONALES DE UN(A) TRABAJADOR (A) SOCIAL;  PARA BRINDAR APOYO Y ACOMPAÑAMIENTO A LA SECRETARÍA DE SALUD DE LA GOBERNACIÓN DE SUCRE EN LA SUBSECRETARIA DE GESTIÓN DE SALUD PUBLICA.</t>
  </si>
  <si>
    <t>22884398</t>
  </si>
  <si>
    <t>https://community.secop.gov.co/Public/Tendering/OpportunityDetail/Index?noticeUID=CO1.NTC.8845983&amp;isFromPublicArea=True&amp;isModal=true&amp;asPopupView=true</t>
  </si>
  <si>
    <t>CO1.REQ.8938203</t>
  </si>
  <si>
    <t>CO1.PCCNTR.8492455</t>
  </si>
  <si>
    <t>CO1.BDOS.8592798</t>
  </si>
  <si>
    <t>LP-004-2025</t>
  </si>
  <si>
    <t>RESTAURACIÓN DE ÁREAS ESTRATÉGICAS PARA LA CONSERVACIÓN DEL RECURSO HÍDRICO EN ALGUNAS ÁREAS UBICADAS EN EL DEPARTAMENTO DE SUCRE</t>
  </si>
  <si>
    <t>https://community.secop.gov.co/Public/Tendering/OpportunityDetail/Index?noticeUID=CO1.NTC.8804214&amp;isFromPublicArea=True&amp;isModal=true&amp;asPopupView=true</t>
  </si>
  <si>
    <t>CO1.REQ.6763598</t>
  </si>
  <si>
    <t>CO1.PCCNTR.6730104</t>
  </si>
  <si>
    <t>CO1.BDOS.6636909</t>
  </si>
  <si>
    <t>CPS-634-2024</t>
  </si>
  <si>
    <t>PRESTACIÓN DE SERVICIOS PROFESIONALES DE UN ADMINISTRADOR DE EMPRESAS PARA APOYAR EN EL SEGUIMIENTO DE PROYECTOS LIDERADOS POR LA OFICINA DE GESTIÓN DE TECNOLOGÍAS DE LA INFORMACIÓN - TI</t>
  </si>
  <si>
    <t>1100550738</t>
  </si>
  <si>
    <t>https://community.secop.gov.co/Public/Tendering/OpportunityDetail/Index?noticeUID=CO1.NTC.6665793&amp;isFromPublicArea=True&amp;isModal=true&amp;asPopupView=true</t>
  </si>
  <si>
    <t>CO1.REQ.7130442</t>
  </si>
  <si>
    <t>CO1.PCCNTR.7004382</t>
  </si>
  <si>
    <t>CO1.BDOS.6997294</t>
  </si>
  <si>
    <t>CPS-901-2024</t>
  </si>
  <si>
    <t>PRESTACIÓN DE SERVICIOS PROFESIONALES COMO PROFESIONAL EN CONTADURIA PUBLICA PARA BRINDAR APOYO Y ACOMPAÑAMIENTO A LA SECRETARÍA DE INFRAESTRUCTURA DE LA GOBERNACIÓN DE SUCRE.</t>
  </si>
  <si>
    <t>9096970</t>
  </si>
  <si>
    <t>https://community.secop.gov.co/Public/Tendering/OpportunityDetail/Index?noticeUID=CO1.NTC.7021180&amp;isFromPublicArea=True&amp;isModal=true&amp;asPopupView=true</t>
  </si>
  <si>
    <t>CO1.REQ.9853046</t>
  </si>
  <si>
    <t>CO1.PCCNTR.9075444</t>
  </si>
  <si>
    <t>CO1.BDOS.9685498</t>
  </si>
  <si>
    <t>CPS-098-2026</t>
  </si>
  <si>
    <t>PRESTACION DE SERVICIOS DE APOYO A LA GESTION PARA FORTALECER LAS CAPACIDADES TECNICAS DE LA OFICINA DE TECNOLOGIAS DE LA INFORMACION Y LAS COMUNICACIONES - TIC DE LA GOBERNACION DE SUCRE.</t>
  </si>
  <si>
    <t>5594437</t>
  </si>
  <si>
    <t>https://community.secop.gov.co/Public/Tendering/OpportunityDetail/Index?noticeUID=CO1.NTC.9709473&amp;isFromPublicArea=True&amp;isModal=true&amp;asPopupView=true</t>
  </si>
  <si>
    <t>CO1.REQ.10729812</t>
  </si>
  <si>
    <t>CO1.PCCNTR.9718747</t>
  </si>
  <si>
    <t>CO1.BDOS.10546511</t>
  </si>
  <si>
    <t>CP-SDSD-480-2026</t>
  </si>
  <si>
    <t>PRESTACION DE SERVICIOS DE APOYO A LA GESTION DE UN (A) TECNOLOGO EN
DISEÑO Y ANALISIS DE SISTEMAS PARA EL DESARROLLO DE ACCIONES EN EL
SUBPROGRAMA EMERGENTES Y REMERGENTES: IRA/EDA EN EL MARCO DEL
DESARROLLO DEL PLAN TERRITORIAL DE SALUD VIGENCIA 2026 EN EL
DEPARTAMENTO DE SUCRE</t>
  </si>
  <si>
    <t>92556541</t>
  </si>
  <si>
    <t>https://community.secop.gov.co/Public/Tendering/OpportunityDetail/Index?noticeUID=CO1.NTC.10586108&amp;isFromPublicArea=True&amp;isModal=true&amp;asPopupView=true</t>
  </si>
  <si>
    <t>CO1.REQ.7047151</t>
  </si>
  <si>
    <t>CO1.PCCNTR.6931917</t>
  </si>
  <si>
    <t>CO1.BDOS.6916255</t>
  </si>
  <si>
    <t>CP-SDSD-554-2024</t>
  </si>
  <si>
    <t>PRESTACIÓN DE SERVICIOS DE APOYO A LA GESTIÓN DE UN VACUNADOR PARA EL DESARROLLO DE ACCIONES EN EL COMPONENTE ZOONOSIS; EN EL MARCO DEL DESARROLLO DEL PLAN TERRITORIAL DE SALUD VIGENCIA 2024 EN EL DEPARTAMENTO DE SUCRE.</t>
  </si>
  <si>
    <t>1102229268</t>
  </si>
  <si>
    <t>https://community.secop.gov.co/Public/Tendering/OpportunityDetail/Index?noticeUID=CO1.NTC.6927428&amp;isFromPublicArea=True&amp;isModal=true&amp;asPopupView=true</t>
  </si>
  <si>
    <t>CO1.REQ.7022676</t>
  </si>
  <si>
    <t>CO1.PCCNTR.6912326</t>
  </si>
  <si>
    <t>CO1.BDOS.6892402</t>
  </si>
  <si>
    <t>CP-SDSD-481-2024</t>
  </si>
  <si>
    <t>PRESTACIÓN DE SERVICIOS DE APOYO A LA GESTIÓN DE UN TÈCNICO DE 
SANEAMIENTO BÀSICO PARA EL DESARROLLO DE ACCIONES EN EL COMPONENTE SALUD AMBIENTAL; EN EL MARCO DEL DESARROLLO DEL PLAN TERRITORIAL DE SALUD VIGENCIA 2024 EN EL DEPARTAMENTO DE SUCRE.</t>
  </si>
  <si>
    <t>1102832677</t>
  </si>
  <si>
    <t>https://community.secop.gov.co/Public/Tendering/OpportunityDetail/Index?noticeUID=CO1.NTC.6904298&amp;isFromPublicArea=True&amp;isModal=true&amp;asPopupView=true</t>
  </si>
  <si>
    <t>CO1.REQ.8347530</t>
  </si>
  <si>
    <t>CO1.PCCNTR.7943874</t>
  </si>
  <si>
    <t>CO1.BDOS.8200526</t>
  </si>
  <si>
    <t>CP-SDSD-412-2025</t>
  </si>
  <si>
    <t>PRESTACIÓN DE SERVICIOS DE APOYO A LA GESTIÓN DE UN(A) BACHILLER PARA EL FORTALECIMIENTO DE LAS COMPETENCIAS DE LA SECRETARÍA DE SALUD DEL DEPARTAMENTO DE SUCRE EN EL DESPACHO DEL SECRETARIO.</t>
  </si>
  <si>
    <t>1102831692</t>
  </si>
  <si>
    <t>https://community.secop.gov.co/Public/Tendering/OpportunityDetail/Index?noticeUID=CO1.NTC.8232919&amp;isFromPublicArea=True&amp;isModal=true&amp;asPopupView=true</t>
  </si>
  <si>
    <t>CO1.REQ.9813446</t>
  </si>
  <si>
    <t>CO1.PCCNTR.9108589</t>
  </si>
  <si>
    <t>CO1.BDOS.9645851</t>
  </si>
  <si>
    <t>CP-SDSD-128-2026</t>
  </si>
  <si>
    <t>PRESTACIÓN DE SERVICIOS PROFESIONALES DE UN INGENIERO(A) DE ALIMENTOS PARA EL DESARROLLO DE ACCIONES EN EL SUBPROGRAMA DE SALUD AMBIENTAL; EN EL MARCO DEL DESARROLLO DEL PLAN
TERRITORIAL DE SALUD VIGENCIA 2026 EN EL DEPARTAMENTO DE SUCRE</t>
  </si>
  <si>
    <t>33239110</t>
  </si>
  <si>
    <t>https://community.secop.gov.co/Public/Tendering/OpportunityDetail/Index?noticeUID=CO1.NTC.9712320&amp;isFromPublicArea=True&amp;isModal=true&amp;asPopupView=true</t>
  </si>
  <si>
    <t>CO1.REQ.9011338</t>
  </si>
  <si>
    <t>CO1.PCCNTR.8449055</t>
  </si>
  <si>
    <t>CO1.BDOS.8846823</t>
  </si>
  <si>
    <t>CPS-1028-2025</t>
  </si>
  <si>
    <t>PRESTACIÓN DE SERVICIOS PROFESIONALES PARA BRINDAR ACOMPAÑAMIENTO Y ASESORIA A LA SUBSECRETARÍA DE GESTION DEL TALENTO HUMANO DE LA GOBERNACIÓN DE SUCRE.</t>
  </si>
  <si>
    <t>92542763</t>
  </si>
  <si>
    <t>https://community.secop.gov.co/Public/Tendering/OpportunityDetail/Index?noticeUID=CO1.NTC.8940243&amp;isFromPublicArea=True&amp;isModal=true&amp;asPopupView=true</t>
  </si>
  <si>
    <t>CO1.REQ.6117564</t>
  </si>
  <si>
    <t>CO1.PCCNTR.6232990</t>
  </si>
  <si>
    <t>CO1.BDOS.5998506</t>
  </si>
  <si>
    <t>CP-SDSD-289-2024</t>
  </si>
  <si>
    <t>1103103449</t>
  </si>
  <si>
    <t>https://community.secop.gov.co/Public/Tendering/OpportunityDetail/Index?noticeUID=CO1.NTC.6006560&amp;isFromPublicArea=True&amp;isModal=true&amp;asPopupView=true</t>
  </si>
  <si>
    <t>CO1.REQ.5982459</t>
  </si>
  <si>
    <t>CO1.PCCNTR.6127753</t>
  </si>
  <si>
    <t>CO1.BDOS.5864680</t>
  </si>
  <si>
    <t>CP-SDSD-192-2024</t>
  </si>
  <si>
    <t>PRESTACIÓN DE SERVICIOS PROFESIONALES DE UN(A) ABOGADO(A) PARA EL 
DESARROLLO DE ACCIONES EN LA DIMENSIÓN FORTALECIMIENTO DE LA 
AUTORIDAD SANITARIA PARA LA GESTIÓN EN SALUD; COMPONENTE IVC SANITARIOSIDEVASS EN EL MARCO DEL DESARROLLO DEL PLAN DE ACCIÓN TRANSITORIO 2024 EN EL DEPARTAMENTO DE SUCRE</t>
  </si>
  <si>
    <t>64569339</t>
  </si>
  <si>
    <t>https://community.secop.gov.co/Public/Tendering/OpportunityDetail/Index?noticeUID=CO1.NTC.5875862&amp;isFromPublicArea=True&amp;isModal=true&amp;asPopupView=true</t>
  </si>
  <si>
    <t>CO1.REQ.7274818</t>
  </si>
  <si>
    <t>CO1.PCCNTR.7117053</t>
  </si>
  <si>
    <t>CO1.BDOS.7139315</t>
  </si>
  <si>
    <t>CPS-1009-2024</t>
  </si>
  <si>
    <t>PRESTACIÓN DE SERVICIOS PROFESIONALES DE UN INGENIERO INDUSTRIAL
ESPECIALISTA PARA APOYAR LA FORMULACIÓN Y/O GESTIÓN DE PROYECTOS QUE
LIDERE LA OFICINA DE GESTIÓN DE TECNOLOGÍAS DE LA INFORMACIÓN - TI</t>
  </si>
  <si>
    <t>1103107676</t>
  </si>
  <si>
    <t>https://community.secop.gov.co/Public/Tendering/OpportunityDetail/Index?noticeUID=CO1.NTC.7171239&amp;isFromPublicArea=True&amp;isModal=true&amp;asPopupView=true</t>
  </si>
  <si>
    <t>CO1.REQ.7106365</t>
  </si>
  <si>
    <t>CO1.PCCNTR.6980557</t>
  </si>
  <si>
    <t>CO1.BDOS.6974179</t>
  </si>
  <si>
    <t>CP-SDSD-693-2024</t>
  </si>
  <si>
    <t>PRESTACIÓN DE SERVICIOS PROFESIONALES DE UN ENFERMERO (A). PARA EL DESARROLLO DE ACCIONES EN EL COMPONENTE 
ENFERMEDADES CRONICAS NO TRANSMISIBLES ECNT; EN EL MARCO DEL DESARROLLO DEL PLAN TERRITORIAL DE SALUD 
VIGENCIA 2024 EN EL DEPARTAMENTO DE SUCRE</t>
  </si>
  <si>
    <t>64698467</t>
  </si>
  <si>
    <t>https://community.secop.gov.co/Public/Tendering/OpportunityDetail/Index?noticeUID=CO1.NTC.6987276&amp;isFromPublicArea=True&amp;isModal=true&amp;asPopupView=true</t>
  </si>
  <si>
    <t>CO1.REQ.8551676</t>
  </si>
  <si>
    <t>CO1.PCCNTR.8074620</t>
  </si>
  <si>
    <t>CO1.BDOS.8400276</t>
  </si>
  <si>
    <t>CPS-511-2025</t>
  </si>
  <si>
    <t>PRESTACION DE SERVICIOS PROFESIONALES PARA APOYAR EL DESARROLLO DE
 ACCIONES EN EL MARCO DEL PROGRAMA DE ALIMENTACION ESCOLAR DE LA SECRETARIA DE EDUCACION DEPARTAMENTAL
 DE LA GOBERNACIÓN DE SUCRE.</t>
  </si>
  <si>
    <t>1102828243</t>
  </si>
  <si>
    <t>https://community.secop.gov.co/Public/Tendering/OpportunityDetail/Index?noticeUID=CO1.NTC.8423336&amp;isFromPublicArea=True&amp;isModal=true&amp;asPopupView=true</t>
  </si>
  <si>
    <t>CO1.REQ.9991491</t>
  </si>
  <si>
    <t>CO1.PCCNTR.9234318</t>
  </si>
  <si>
    <t>CO1.BDOS.9823164</t>
  </si>
  <si>
    <t>CPS-502-2026</t>
  </si>
  <si>
    <t>PRESTACIÓN DE SERVICIOS PROFESIONALES DE UN
ABOGADO PARA BRINDAR ASESORIA EN LAS ACTIVIDADES RELACIONADAS CON LA GESTIÓN JURÍDICA Y PREVENCIÓN DEL
DAÑO ANTIJURÍDICO EN LA OFICINA JURIDICA DE LA GOBERNACIÓN DE SUCRE.</t>
  </si>
  <si>
    <t>92509645</t>
  </si>
  <si>
    <t>https://community.secop.gov.co/Public/Tendering/OpportunityDetail/Index?noticeUID=CO1.NTC.9866173&amp;isFromPublicArea=True&amp;isModal=true&amp;asPopupView=true</t>
  </si>
  <si>
    <t>CO1.REQ.9905220</t>
  </si>
  <si>
    <t>CO1.PCCNTR.9119680</t>
  </si>
  <si>
    <t>CO1.BDOS.9736807</t>
  </si>
  <si>
    <t>CPS-297-2026</t>
  </si>
  <si>
    <t>PRESTACIÓN DE SERVICIOS PROFESIONALES DE UN
 ABOGADO PARA BRINDAR ASESORIA EN LAS ACTIVIDADES RELACIONADAS CON LA GESTIÓN JURÍDICA Y PREVENCIÓN DEL
 DAÑO ANTIJURÍDICO EN LA OFICINA JURIDICA DE LA GOBERNACIÓN DE SUCRE</t>
  </si>
  <si>
    <t>1005624836</t>
  </si>
  <si>
    <t>https://community.secop.gov.co/Public/Tendering/OpportunityDetail/Index?noticeUID=CO1.NTC.9755375&amp;isFromPublicArea=True&amp;isModal=true&amp;asPopupView=true</t>
  </si>
  <si>
    <t>CO1.REQ.8957586</t>
  </si>
  <si>
    <t>CO1.PCCNTR.8359281</t>
  </si>
  <si>
    <t>CO1.BDOS.8798192</t>
  </si>
  <si>
    <t>CPS-931-2025</t>
  </si>
  <si>
    <t>PRESTACIÓN DE SERVICIOS PROFESIONALES
 de un ABOGADO  PARA BRINDAR ASESORÍA Y ACOMPAÑAMIENTO EN LOS
 ASUNTOS JURÍDICOS QUE ESTÉN A CARGO DE LA SECRETARÍA GENERAL DE LA
 GOBERNACION DE SUCRE</t>
  </si>
  <si>
    <t>1102821855</t>
  </si>
  <si>
    <t>https://community.secop.gov.co/Public/Tendering/OpportunityDetail/Index?noticeUID=CO1.NTC.8824621&amp;isFromPublicArea=True&amp;isModal=true&amp;asPopupView=true</t>
  </si>
  <si>
    <t>CO1.REQ.8938502</t>
  </si>
  <si>
    <t>CO1.PCCNTR.8347728</t>
  </si>
  <si>
    <t>CO1.BDOS.8779264</t>
  </si>
  <si>
    <t>CPS-777-2025</t>
  </si>
  <si>
    <t>PRESTACIÓN DE SERVICIOS PROFESIONALES EN DERECHO PARA BRINDAR ASESORÍA Y ACOMPAÑAMIENTO A LA SECRETARIA DE ENERGIAS DE LA GOBERNACIÓN DE SUCRE.</t>
  </si>
  <si>
    <t>1101460742</t>
  </si>
  <si>
    <t>https://community.secop.gov.co/Public/Tendering/OpportunityDetail/Index?noticeUID=CO1.NTC.8809813&amp;isFromPublicArea=True&amp;isModal=true&amp;asPopupView=true</t>
  </si>
  <si>
    <t>CO1.REQ.5990349</t>
  </si>
  <si>
    <t>CO1.PCCNTR.6137693</t>
  </si>
  <si>
    <t>CO1.BDOS.5872544</t>
  </si>
  <si>
    <t>CP-SDSD-204-2024</t>
  </si>
  <si>
    <t>PRESTACIÓN DE SERVICIOS PROFESIONALES DE UNA FONOAUDIOLOGA PARA EL DESARROLLO DE ACCIONES EN LA DIMENSION VIDA SALUDABLE Y CONDICIONES NO TRANSMISIBLES; EN EL MARCO DEL DESARROLLO DE ACCIONES COMPLEMENTARIAS PLAN DE ACCIÓN TRANSITORIO SALUD PUBLICA 2024 DEL DEPARTAMENTO DE SUCRE</t>
  </si>
  <si>
    <t>64703522</t>
  </si>
  <si>
    <t>https://community.secop.gov.co/Public/Tendering/OpportunityDetail/Index?noticeUID=CO1.NTC.5888112&amp;isFromPublicArea=True&amp;isModal=true&amp;asPopupView=true</t>
  </si>
  <si>
    <t>CO1.REQ.7760919</t>
  </si>
  <si>
    <t>CO1.PCCNTR.7537486</t>
  </si>
  <si>
    <t>CO1.BDOS.7625657</t>
  </si>
  <si>
    <t>CP-SDSD-189-2025</t>
  </si>
  <si>
    <t>PRESTACIÓN DE SERVICIOS PROFESIONALES DE UN(A) PSICOLOGO(A) PARA EL
DESARROLLO DE ACCIONES EN EL COMPONENTE SALUD MENTAL; EN EL MARCO
DEL DESARROLLO DEL PLAN TERRITORIAL DE SALUD VIGENCIA 2025 EN EL DEPARTAMENTO DE SUCRE</t>
  </si>
  <si>
    <t>1100686800</t>
  </si>
  <si>
    <t>https://community.secop.gov.co/Public/Tendering/OpportunityDetail/Index?noticeUID=CO1.NTC.7688316&amp;isFromPublicArea=True&amp;isModal=true&amp;asPopupView=true</t>
  </si>
  <si>
    <t>CO1.REQ.9200685</t>
  </si>
  <si>
    <t>CO1.PCCNTR.8667469</t>
  </si>
  <si>
    <t>CO1.BDOS.8876529</t>
  </si>
  <si>
    <t>LP-005-2025</t>
  </si>
  <si>
    <t>MEJORAMIENTO DE VIVIENDA URBANA Y RURAL EN MATERIA DE SUBSIDIO FAMILIAR EN LA MODALIDAD DE MEJORAMIENTO EN EL ESQUEMA ASOCIADO DEL PROGRAMA CAMBIA MI CASA EN EL DEPARTAMENTO DE SUCRE</t>
  </si>
  <si>
    <t>902015962</t>
  </si>
  <si>
    <t>https://community.secop.gov.co/Public/Tendering/OpportunityDetail/Index?noticeUID=CO1.NTC.9061556&amp;isFromPublicArea=True&amp;isModal=true&amp;asPopupView=true</t>
  </si>
  <si>
    <t>CO1.REQ.7261106</t>
  </si>
  <si>
    <t>CO1.PCCNTR.7157818</t>
  </si>
  <si>
    <t>CO1.BDOS.7054800</t>
  </si>
  <si>
    <t>CM-007-2024</t>
  </si>
  <si>
    <t>CONSULTORIA PARA EL APOYO TÉCNICO EN LA ESTRUCTURACIÓN DE PROGRAMAS QUE PERMITAN DEFINIR PROCESOS DE GESTIÓN EFECTIVA ANTE LOS RIESGOS NATURALES COSTEROS EN EL DEPARTAMENTO DE SUCRE</t>
  </si>
  <si>
    <t>32676500</t>
  </si>
  <si>
    <t>https://community.secop.gov.co/Public/Tendering/OpportunityDetail/Index?noticeUID=CO1.NTC.7145004&amp;isFromPublicArea=True&amp;isModal=true&amp;asPopupView=true</t>
  </si>
  <si>
    <t>CO1.REQ.6131361</t>
  </si>
  <si>
    <t>CO1.PCCNTR.6245325</t>
  </si>
  <si>
    <t>CO1.BDOS.6011769</t>
  </si>
  <si>
    <t>CP-SDSD-298-2024</t>
  </si>
  <si>
    <t>PRESTACION DE SERVICIOS PROFESIONALES DE UN (A) ENFERMERO (A) PARA EL DESARROLLO DE LA DIMENSION VIDA SALUDABLE Y ENFERMEDADES 
TRANSMISIBLES - CONDICIONES Y SITUACIONES ENDEMOEPIDEMICAS DEL 
PROGRAMA SALUD PUBLICA PRIORITARIA Y DIFERENTE. PLAN DE ACClON 
TRANSITORIO 2024 EN EL DEPARTAMENTO DE SUCRE</t>
  </si>
  <si>
    <t>1103114102</t>
  </si>
  <si>
    <t>https://community.secop.gov.co/Public/Tendering/OpportunityDetail/Index?noticeUID=CO1.NTC.6020482&amp;isFromPublicArea=True&amp;isModal=true&amp;asPopupView=true</t>
  </si>
  <si>
    <t>PRESTACION DE SERVICIOS PROFESIONALES DE UN (A) ENFERMERO (A) PARA EL DESARROLLO DE LA DIMENSION VIDA SALUDABLE Y ENFERMEDADES 
TRANSMISIBLES - CONDICIONES Y SITUACIONES ENDEMOEPIDEMICAS DEL 
PROGRAMA SALUD PUBLICA PRIORITARIA Y DIFERENTE. PLAN DE ACClON 
TRANSITORIO 2024 EN EL DEPARTAMENTO DE SUCRE.</t>
  </si>
  <si>
    <t>CO1.REQ.7138328</t>
  </si>
  <si>
    <t>CO1.PCCNTR.7002313</t>
  </si>
  <si>
    <t>CO1.BDOS.7004597</t>
  </si>
  <si>
    <t>CPS-904-2024</t>
  </si>
  <si>
    <t>CONTRATAR SERVICIOS PROFESIONALES EN ADMINISTRACIÓN DE EMPRESAS PARA BRINDAR APOYO EN LA SECRETARÍA PRIVADA DE LA GOBERNACIÓN DE SUCRE.</t>
  </si>
  <si>
    <t>1101782532</t>
  </si>
  <si>
    <t>https://community.secop.gov.co/Public/Tendering/OpportunityDetail/Index?noticeUID=CO1.NTC.7017581&amp;isFromPublicArea=True&amp;isModal=true&amp;asPopupView=true</t>
  </si>
  <si>
    <t>CO1.REQ.9956070</t>
  </si>
  <si>
    <t>CO1.PCCNTR.9194917</t>
  </si>
  <si>
    <t>CO1.BDOS.9787369</t>
  </si>
  <si>
    <t>CPS-415-2026</t>
  </si>
  <si>
    <t>PRESTACIÓN DE SERVICIOS PROFESIONALES PARA BRINDAR ASESORÍA; ASISTENCIA TECNICA Y APOYO EN EL PROCESO DE EVALUACIÓN; SEGUIMIENTO Y ANÁLISIS DE LA GESTIÓN DE RECURSOS DEL SISTEMA
GENERAL DE PARTICIPACIONES (SGP) Y EL INDICE DE DESEMPEÑO FISCAL (IDF) EN EL COMPONENTE DE SALUD DEL
DEPARTAMENTO DE SUCRE</t>
  </si>
  <si>
    <t>22885465</t>
  </si>
  <si>
    <t>https://community.secop.gov.co/Public/Tendering/OpportunityDetail/Index?noticeUID=CO1.NTC.9827209&amp;isFromPublicArea=True&amp;isModal=true&amp;asPopupView=true</t>
  </si>
  <si>
    <t>CO1.REQ.8980224</t>
  </si>
  <si>
    <t>CO1.PCCNTR.8376037</t>
  </si>
  <si>
    <t>CO1.BDOS.8820232</t>
  </si>
  <si>
    <t>CPS-959-2025</t>
  </si>
  <si>
    <t>PRESTACIÓN DE SERVICIOS PROFESIONALES DE UN ABOGADO PARA BRINDAR APOYO
 JURÍDICO A LA OFICINA DE GESTIÓN DE TECNOLOGÍAS DE LA INFORMACIÓN EN LA GOBERNACIÓN DE SUCRE</t>
  </si>
  <si>
    <t>92547105</t>
  </si>
  <si>
    <t>https://community.secop.gov.co/Public/Tendering/OpportunityDetail/Index?noticeUID=CO1.NTC.8846080&amp;isFromPublicArea=True&amp;isModal=true&amp;asPopupView=true</t>
  </si>
  <si>
    <t>CO1.REQ.8778209</t>
  </si>
  <si>
    <t>CO1.PCCNTR.8228697</t>
  </si>
  <si>
    <t>CO1.BDOS.8622421</t>
  </si>
  <si>
    <t>CP-SDSD-550-2025</t>
  </si>
  <si>
    <t>PRESTACIÓN DE SERVICIOS PROFESIONALES DE UN MICROBIÓLOGO (A) PARA EL
 DESARROLLO DE ACCIONES EN EL COMPONENTE VIGILANCIA EPIDEMIOLÓGICA
 EN EL MARCO DEL DESARROLLO DEL PLAN TERRITORIAL DE SALUD VIGENCIA
 2025 EN EL DEPARTAMENTO DE SUCRE.</t>
  </si>
  <si>
    <t>1065576035</t>
  </si>
  <si>
    <t>https://community.secop.gov.co/Public/Tendering/OpportunityDetail/Index?noticeUID=CO1.NTC.8647126&amp;isFromPublicArea=True&amp;isModal=true&amp;asPopupView=true</t>
  </si>
  <si>
    <t>CO1.REQ.10769638</t>
  </si>
  <si>
    <t>CO1.BDOS.10437123</t>
  </si>
  <si>
    <t>CO1.REQ.9981719</t>
  </si>
  <si>
    <t>CO1.PCCNTR.9202791</t>
  </si>
  <si>
    <t>CO1.BDOS.9813148</t>
  </si>
  <si>
    <t>CP-SDSD-325-2026</t>
  </si>
  <si>
    <t>PRESTACION DE SERVICIOS DE APOYO A LA GESTION DE UN (A) TECNICO/AUXILIAR DE
ENFERMERIA PARA EL DESARROLLO DE ACCIONES EN EL SUBPROGRAMA VIGILANCIA EPIDEMIOLÓGICA EN EL MARCO DEL DESARROLLO DEL PLAN TERRITORIAL DE SALUD VIGENCIA 2026 EN EL DEPARTAMENTO DE SUCRE.</t>
  </si>
  <si>
    <t>40932456</t>
  </si>
  <si>
    <t>https://community.secop.gov.co/Public/Tendering/OpportunityDetail/Index?noticeUID=CO1.NTC.9834832&amp;isFromPublicArea=True&amp;isModal=true&amp;asPopupView=true</t>
  </si>
  <si>
    <t>CO1.REQ.9909210</t>
  </si>
  <si>
    <t>CO1.PCCNTR.9133844</t>
  </si>
  <si>
    <t>CO1.BDOS.9740523</t>
  </si>
  <si>
    <t>CPS-303-2026</t>
  </si>
  <si>
    <t>PRESTACIÓN DE SERVICIOS PROFESIONALES PARA LA
PRODUCCIÓN; GESTIÓN Y PUBLICACIÓN DE CONTENIDO AUDIOVISUAL EN REDES SOCIALES EN LA SECRETARIA DE
COMUNICACIONES DE LA GOBERNACIÓN DE SUCRE.</t>
  </si>
  <si>
    <t>1005575560</t>
  </si>
  <si>
    <t>https://community.secop.gov.co/Public/Tendering/OpportunityDetail/Index?noticeUID=CO1.NTC.9768325&amp;isFromPublicArea=True&amp;isModal=true&amp;asPopupView=true</t>
  </si>
  <si>
    <t>CO1.REQ.10774524</t>
  </si>
  <si>
    <t>CO1.PCCNTR.9760947</t>
  </si>
  <si>
    <t>CO1.BDOS.10590826</t>
  </si>
  <si>
    <t>CP-SDSD-567-2026</t>
  </si>
  <si>
    <t>PRESTACIÓN DE SERVICIOS PROFESIONALES DE UN(A) TRABAJADOR(A) SOCIAL PARA EL DESARROLLO DE ACCIONES EN EL SUBPROGRAMA DE PARTICIPACION SOCIAL; EN EL MARCO DEL DESARROLLO DEL PLAN TERRITORIAL DE SALUD VIGENCIA 2026 EN EL DEPARTAMENTO DE SUCRE</t>
  </si>
  <si>
    <t>1102874863</t>
  </si>
  <si>
    <t>https://community.secop.gov.co/Public/Tendering/OpportunityDetail/Index?noticeUID=CO1.NTC.10640389&amp;isFromPublicArea=True&amp;isModal=true&amp;asPopupView=true</t>
  </si>
  <si>
    <t>CO1.REQ.6721998</t>
  </si>
  <si>
    <t>CO1.PCCNTR.6687487</t>
  </si>
  <si>
    <t>CO1.BDOS.6595100</t>
  </si>
  <si>
    <t>CPS-561-2024</t>
  </si>
  <si>
    <t>PRESTACIÓN DE SERVICIOS PROFESIONALES DE UN
INGENIERO SANITARIO CON ESPECIALIZACION PARA BRINDAR ACOMPAÑAMIENTO A LA OFICINA DE MACROPROYECTOS
ESTRATEGICOS DE LA GOBERNACIÓN DE SUCRE</t>
  </si>
  <si>
    <t>6881092</t>
  </si>
  <si>
    <t>https://community.secop.gov.co/Public/Tendering/OpportunityDetail/Index?noticeUID=CO1.NTC.6609299&amp;isFromPublicArea=True&amp;isModal=true&amp;asPopupView=true</t>
  </si>
  <si>
    <t>CO1.REQ.7216167</t>
  </si>
  <si>
    <t>CO1.PCCNTR.7069873</t>
  </si>
  <si>
    <t>CO1.BDOS.7081131</t>
  </si>
  <si>
    <t>CONVENIO INTERADMINISTRATIVO N° CONV-SDSD-023-2024</t>
  </si>
  <si>
    <t>AUNAR ESFUERZOS TECNICOS; ADMINSTRATIVOS Y FINANCIEROS; PARA DESARROLLAR ESTRATEGIA DE EDUCACIÓN Y COMUNICACIÓN PARA LA PREVENCIÓN DE EMBARAZO EN ADOLESCENTES EN LOS MUNICIPIOS DE GUARANDA; MAJAGUAL; TOLÚ Y SAN BENITO ABAD</t>
  </si>
  <si>
    <t>892200323</t>
  </si>
  <si>
    <t>https://community.secop.gov.co/Public/Tendering/OpportunityDetail/Index?noticeUID=CO1.NTC.7104060&amp;isFromPublicArea=True&amp;isModal=true&amp;asPopupView=true</t>
  </si>
  <si>
    <t>CO1.REQ.9928087</t>
  </si>
  <si>
    <t>CO1.PCCNTR.9163873</t>
  </si>
  <si>
    <t>CO1.BDOS.9759776</t>
  </si>
  <si>
    <t>CPS-359-2026</t>
  </si>
  <si>
    <t>PRESTACION DE SERVICIOS PROFESIONALES JURIDICOS EN EL DESARROLLO DE LAS
ACCIONES EN EL MARCO DEL PROYECTO APOYO A LA PRESTACION DE SERVICIOS PROFESIONALES Y DE APOYO A LA
GESTION VIGENCIA 2026 DE LA GOBERNACION DE SUCRE</t>
  </si>
  <si>
    <t>1102857675</t>
  </si>
  <si>
    <t>https://community.secop.gov.co/Public/Tendering/OpportunityDetail/Index?noticeUID=CO1.NTC.9796340&amp;isFromPublicArea=True&amp;isModal=true&amp;asPopupView=true</t>
  </si>
  <si>
    <t>CO1.REQ.8818953</t>
  </si>
  <si>
    <t>CO1.PCCNTR.8268363</t>
  </si>
  <si>
    <t>CO1.BDOS.8662327</t>
  </si>
  <si>
    <t>CP-SDSD-573-2025</t>
  </si>
  <si>
    <t>PRESTACIÓN DE SERVICIOS PROFESIONALES DE UN INGENIERO AMBIENTAL PARA EL DESARROLLO DE ACCIONES EN EL COMPONENTE LABORATORIO DE SALUD PÚBLICA EN EL MARCO DEL DESARROLLO DEL PLAN TERRITORIAL DE SALUD VIGENCIA 2025 EN EL DEPARTAMENTO DE SUCRE.</t>
  </si>
  <si>
    <t>1007641389</t>
  </si>
  <si>
    <t>https://community.secop.gov.co/Public/Tendering/OpportunityDetail/Index?noticeUID=CO1.NTC.8701196&amp;isFromPublicArea=True&amp;isModal=true&amp;asPopupView=true</t>
  </si>
  <si>
    <t>CO1.REQ.9936380</t>
  </si>
  <si>
    <t>CO1.PCCNTR.9162187</t>
  </si>
  <si>
    <t>CO1.BDOS.9768039</t>
  </si>
  <si>
    <t>CPS-330-2026</t>
  </si>
  <si>
    <t>PRESTACION DE SERVICIOS PROFESIONALES DE UN
ZOOTECNISTA PARA BRINDAR APOYO EN TEMAS AGROPECUARIOS A LA SECRETARIA DE DESARROLLO ECONOMICO Y SOSTENIBILIDAD AMBIENTAL DURANTE LA VIGENCIA 2026</t>
  </si>
  <si>
    <t>1067856740</t>
  </si>
  <si>
    <t>https://community.secop.gov.co/Public/Tendering/OpportunityDetail/Index?noticeUID=CO1.NTC.9794558&amp;isFromPublicArea=True&amp;isModal=true&amp;asPopupView=true</t>
  </si>
  <si>
    <t>CO1.REQ.8905776</t>
  </si>
  <si>
    <t>CO1.PCCNTR.8320748</t>
  </si>
  <si>
    <t>CO1.BDOS.8748026</t>
  </si>
  <si>
    <t>CPS-702-2025</t>
  </si>
  <si>
    <t>PRESTACIÓN DE SERVICIOS PROFESIONALES DE UN
 ABOGADO CON UN DOCTORADO PARA BRINDAR ACOMPAÑAMIENTO A LA SECRETARIA DEL INTERIOR DE LA GOBERNACIÓN DE
 SUCRE EN EL MARCO DEL PROYECTO APOYO A LA PRESTACIÓN DE SERVICIOS PROFESIONALES Y DE APOYO A LA GESTIÓN
 VIGENCIA 2025 DE LA GOBERNACIÓN DE SUCRE</t>
  </si>
  <si>
    <t>79690953</t>
  </si>
  <si>
    <t>https://community.secop.gov.co/Public/Tendering/OpportunityDetail/Index?noticeUID=CO1.NTC.8772076&amp;isFromPublicArea=True&amp;isModal=true&amp;asPopupView=true</t>
  </si>
  <si>
    <t>CO1.REQ.5962945</t>
  </si>
  <si>
    <t>CO1.PCCNTR.6108406</t>
  </si>
  <si>
    <t>CO1.BDOS.5845345</t>
  </si>
  <si>
    <t>CP-SDSD-147-2024</t>
  </si>
  <si>
    <t>PRESTACIÓN DE SERVICIOS DE UN PROFESIONAL EN PSICOLOGIA PARA EL DESARROLLO DE ACCIONES EN LA DIMENSIÓN CONVIVENCIA SOCIAL Y SALUD MENTAL; EN EL MARCO DEL PROGRAMA SALUD PUBLICA PRIORITARIA Y DIFERENTE PLAN DE ACCION TRANSITORIO 2024 EN EL DEPARTAMENTO DE SUCRE</t>
  </si>
  <si>
    <t>1102880829</t>
  </si>
  <si>
    <t>https://community.secop.gov.co/Public/Tendering/OpportunityDetail/Index?noticeUID=CO1.NTC.5853306&amp;isFromPublicArea=True&amp;isModal=true&amp;asPopupView=true</t>
  </si>
  <si>
    <t>CO1.REQ.8216249</t>
  </si>
  <si>
    <t>CO1.PCCNTR.7850058</t>
  </si>
  <si>
    <t>CO1.BDOS.8072560</t>
  </si>
  <si>
    <t>CP-SDSD-332-2025</t>
  </si>
  <si>
    <t>PRESTACIÓN DE SERVICIOS PROFESIONALES DE UN ESPECIALISTA EN
 SEGURIDAD Y SALUD EN EL TRABAJO PARA EL DESARROLLO DE ACCIONES EN EL
 COMPONENTE SALUD LABORAL EN EL MARCO DEL DESARROLLO DEL PLAN
 TERRITORIAL DE SALUD VIGENCIA 2025 EN EL DEPARTAMENTO DE SUCRE.</t>
  </si>
  <si>
    <t>1102877144</t>
  </si>
  <si>
    <t>https://community.secop.gov.co/Public/Tendering/OpportunityDetail/Index?noticeUID=CO1.NTC.8092506&amp;isFromPublicArea=True&amp;isModal=true&amp;asPopupView=true</t>
  </si>
  <si>
    <t>CO1.REQ.9947780</t>
  </si>
  <si>
    <t>CO1.PCCNTR.9178908</t>
  </si>
  <si>
    <t>CO1.BDOS.9779100</t>
  </si>
  <si>
    <t>CP-SDSD-294-2026</t>
  </si>
  <si>
    <t>PRESTACIÓN DE SERVICIOS PROFESIONALES DE UN(A) INGENIERO(A) INDUSTRIAL
PARA BRINDAR APOYO Y ACOMPAÑAMIENTO A LA SECRETARÍA DE SALUD DE LA
GOBERNACIÓN DE SUCRE EN DESPACHO DEL SECRETARIO.</t>
  </si>
  <si>
    <t>45553800</t>
  </si>
  <si>
    <t>https://community.secop.gov.co/Public/Tendering/OpportunityDetail/Index?noticeUID=CO1.NTC.9810256&amp;isFromPublicArea=True&amp;isModal=true&amp;asPopupView=true</t>
  </si>
  <si>
    <t>CO1.REQ.8932748</t>
  </si>
  <si>
    <t>CO1.PCCNTR.8345403</t>
  </si>
  <si>
    <t>CO1.BDOS.8773952</t>
  </si>
  <si>
    <t>CP-SDSD-688-2025</t>
  </si>
  <si>
    <t>PRESTACIÓN DE SERVICIOS PROFESIONALES DE UN(A) ADMINISTRADOR(A) EN SERVICIOS DE SALUD ESPECIALISTA EN GERENCIA DE LA CALIDAD EN SALUD PARA BRINDAR APOYO Y ACOMPAÑAMIENTO A LA SECRETARÍA DE SALUD DE LA GOBERNACIÓN DE SUCRE EN EL AREA DE AUDITORIA DE CUENTAS MEDICAS</t>
  </si>
  <si>
    <t>92153651</t>
  </si>
  <si>
    <t>https://community.secop.gov.co/Public/Tendering/OpportunityDetail/Index?noticeUID=CO1.NTC.8805867&amp;isFromPublicArea=True&amp;isModal=true&amp;asPopupView=true</t>
  </si>
  <si>
    <t>CO1.REQ.7087449</t>
  </si>
  <si>
    <t>CO1.PCCNTR.6968311</t>
  </si>
  <si>
    <t>CO1.BDOS.6955629</t>
  </si>
  <si>
    <t>CP-SDSD-591-2024</t>
  </si>
  <si>
    <t>PRESTACIÓN DE SERVICIOS PROFESIONALES DE UN (A) BIOLOGO (A) PARA EL DESARROLLO DE ACCIONES EN EL COMPONENTE 
ENFERMEDADES TRANSMISIBLES POR VECTORES -ETV EN EL MARCO DEL DESARROLLO DEL PLAN TERRITORIAL DE SALUD 
VIGENCIA 2024 EN EL DEPARTAMENTO DE SUCRE.</t>
  </si>
  <si>
    <t>1102853785</t>
  </si>
  <si>
    <t>https://community.secop.gov.co/Public/Tendering/OpportunityDetail/Index?noticeUID=CO1.NTC.6972088&amp;isFromPublicArea=True&amp;isModal=true&amp;asPopupView=true</t>
  </si>
  <si>
    <t>CO1.REQ.10082940</t>
  </si>
  <si>
    <t>CO1.PCCNTR.9308339</t>
  </si>
  <si>
    <t>CO1.BDOS.9914537</t>
  </si>
  <si>
    <t>CP-SDSD-406-2026</t>
  </si>
  <si>
    <t>PRESTACIÓN DE SERVICIOS PROFESIONALES DE UN(A) QUÍMICO PARA EL DESARROLLO DE ACCIONES EN EL SUBPROGRAMA DE LABORATORIO DE SALUD PÚBLICA EN EL MARCO DEL DESARROLLO DEL PLAN TERRITORIAL DE SALUD VIGENCIA 2026 EN EL DEPARTAMENTO DE SUCRE</t>
  </si>
  <si>
    <t>1005640591</t>
  </si>
  <si>
    <t>https://community.secop.gov.co/Public/Tendering/OpportunityDetail/Index?noticeUID=CO1.NTC.9939357&amp;isFromPublicArea=True&amp;isModal=true&amp;asPopupView=true</t>
  </si>
  <si>
    <t>CO1.PCCNTR.9308019</t>
  </si>
  <si>
    <t>enviado Proveedor</t>
  </si>
  <si>
    <t>CO1.REQ.9002380</t>
  </si>
  <si>
    <t>CO1.PCCNTR.8398009</t>
  </si>
  <si>
    <t>CO1.BDOS.8842495</t>
  </si>
  <si>
    <t>CP-SDSD-796-2025</t>
  </si>
  <si>
    <t>PRESTACIÓN DE SERVICIOS PROFESIONALES DE UN(A) ODONTOLOGO(A) EN PARA
EL FORTALECIMIENTO DE LAS COMPETENCIAS DE LA SECRETARÍA DE SALUD DEL
DEPARTAMENTO DE SUCRE EN EL COMPONENTE ENFERMEDADES CRONICAS NO TRANSMISIBLES ECNT</t>
  </si>
  <si>
    <t>92028554</t>
  </si>
  <si>
    <t>https://community.secop.gov.co/Public/Tendering/OpportunityDetail/Index?noticeUID=CO1.NTC.8867425&amp;isFromPublicArea=True&amp;isModal=true&amp;asPopupView=true</t>
  </si>
  <si>
    <t>CO1.REQ.9133402</t>
  </si>
  <si>
    <t>CO1.PCCNTR.8502600</t>
  </si>
  <si>
    <t>CO1.BDOS.8969866</t>
  </si>
  <si>
    <t>CP-SDSD-877-2025</t>
  </si>
  <si>
    <t>PRESTACIÓN DE SERVICIOS PROFESIONALES DE UN(A) ENFERMERO(A) PARA EL
DESARROLLO DE ACCIONES EN EL COMPONENTE SALUD SEXUAL Y
REPRODUCTIVA EN EL MARCO DEL DESARROLLO DEL PLAN TERRITORIAL DE
SALUD VIGENCIA 2025 EN EL DEPARTAMENTO DE SUCRE</t>
  </si>
  <si>
    <t>1103112402</t>
  </si>
  <si>
    <t>https://community.secop.gov.co/Public/Tendering/OpportunityDetail/Index?noticeUID=CO1.NTC.9014719&amp;isFromPublicArea=True&amp;isModal=true&amp;asPopupView=true</t>
  </si>
  <si>
    <t>CO1.REQ.9821276</t>
  </si>
  <si>
    <t>CO1.PCCNTR.9041722</t>
  </si>
  <si>
    <t>CO1.BDOS.9653845</t>
  </si>
  <si>
    <t>CP-SDSD-140-2026</t>
  </si>
  <si>
    <t>PRESTACIÓN DE SERVICIOS PROFESIONALES DE UN INGENIERO (A) AGROINDUSTRIAL PARA EL DESARROLLO DE ACCIONES EN EL SUBPROGRAMA DE SALUD AMBIENTAL; EN EL MARCO DEL DESARROLLO DEL PLAN TERRITORIAL DE SALUD VIGENCIA 2026 EN EL DEPARTAMENTO DE SUCRE</t>
  </si>
  <si>
    <t>https://community.secop.gov.co/Public/Tendering/OpportunityDetail/Index?noticeUID=CO1.NTC.9675990&amp;isFromPublicArea=True&amp;isModal=true&amp;asPopupView=true</t>
  </si>
  <si>
    <t>CO1.REQ.8978078</t>
  </si>
  <si>
    <t>CO1.PCCNTR.8375805</t>
  </si>
  <si>
    <t>CO1.BDOS.8818258</t>
  </si>
  <si>
    <t>CPS-982-2025</t>
  </si>
  <si>
    <t>PRESTACION DE SERVICOS DE APOYO A LA GESTION
DE UN TECNICO DESDE LA SECRETARIA GENERAL</t>
  </si>
  <si>
    <t>92551690</t>
  </si>
  <si>
    <t>https://community.secop.gov.co/Public/Tendering/OpportunityDetail/Index?noticeUID=CO1.NTC.8845385&amp;isFromPublicArea=True&amp;isModal=true&amp;asPopupView=true</t>
  </si>
  <si>
    <t>CO1.REQ.7341220</t>
  </si>
  <si>
    <t>CO1.PCCNTR.7160407</t>
  </si>
  <si>
    <t>CO1.BDOS.7203900</t>
  </si>
  <si>
    <t>CP-SDSD-809-2024</t>
  </si>
  <si>
    <t>PRESTACIÓN DE SERVICIOS PROFESIONALES DE UN(A) ENFERMERO (A) PARA EL DESARROLLO DE ACCIONES EN EL COMPONENTE PLANEACION INTEGRAL EN EL MARCO DEL DESARROLLO DEL PLAN TERRITORIAL DE SALUD VIGENCIA 2024 EN EL DEPARTAMENTO DE SUCRE.</t>
  </si>
  <si>
    <t>1066179349</t>
  </si>
  <si>
    <t>https://community.secop.gov.co/Public/Tendering/OpportunityDetail/Index?noticeUID=CO1.NTC.7227663&amp;isFromPublicArea=True&amp;isModal=true&amp;asPopupView=true</t>
  </si>
  <si>
    <t>CO1.REQ.9288324</t>
  </si>
  <si>
    <t>CO1.PCCNTR.8605537</t>
  </si>
  <si>
    <t>CO1.BDOS.9122190</t>
  </si>
  <si>
    <t>CPS-1119-2025</t>
  </si>
  <si>
    <t>PRESTACIÓN DE SERVICIOS PROFESIONALES DE UNA CONTADORA PUBLICA PARA BRINDAR
ACOMPAÑAMIENTO Y APOYO TÉCNICO EN LA EVALUACIÓN DE LA GESTIÓN DE LOS RECURSOS DEL SISTEMA GENERAL DE
PARTICIPACIONES (SGP) DE LOS MUNICIPIOS DEL DEPARTAMENTO DE SUCRE</t>
  </si>
  <si>
    <t>1102866887</t>
  </si>
  <si>
    <t>https://community.secop.gov.co/Public/Tendering/OpportunityDetail/Index?noticeUID=CO1.NTC.9149276&amp;isFromPublicArea=True&amp;isModal=true&amp;asPopupView=true</t>
  </si>
  <si>
    <t>CO1.REQ.9795009</t>
  </si>
  <si>
    <t>CO1.PCCNTR.9043828</t>
  </si>
  <si>
    <t>CO1.BDOS.9627644</t>
  </si>
  <si>
    <t>CP-SDSD-118-2026</t>
  </si>
  <si>
    <t>PRESTACIÓN DE SERVICIOS PROFESIONALES DE UN INGENIERO AGROINDUSTRIAL PARA EL
DESARROLLO DE ACCIONES EN EL SUBPROGRAMA DE SALUD AMBIENTAL; EN EL MARCO DEL DESARROLLO DEL PLAN TERRITORIAL DE SALUD VIGENCIA 2026 EN EL DEPARTAMENTO DE SUCRE.</t>
  </si>
  <si>
    <t>1140873465</t>
  </si>
  <si>
    <t>https://community.secop.gov.co/Public/Tendering/OpportunityDetail/Index?noticeUID=CO1.NTC.9679691&amp;isFromPublicArea=True&amp;isModal=true&amp;asPopupView=true</t>
  </si>
  <si>
    <t>CO1.REQ.7725161</t>
  </si>
  <si>
    <t>CO1.PCCNTR.7480167</t>
  </si>
  <si>
    <t>CO1.BDOS.7590401</t>
  </si>
  <si>
    <t>CP-SDSD-130-2025</t>
  </si>
  <si>
    <t>PRESTACIÓN DE SERVICIOS PROFESIONALES DE UN INGENIERO (A) DE SISTEMAS
PARA EL DESARROLLO DE ACCIONES EN EL COMPONENTE PROGRAMA AMPLIADO
DE INMUNIZACIONES PAI; EN EL MARCO DEL DESARROLLO DEL PLAN TERRITORIAL
DE SALUD VIGENCIA 2025 EN EL DEPARTAMENTO DE SUCRE</t>
  </si>
  <si>
    <t>1102872256</t>
  </si>
  <si>
    <t>https://community.secop.gov.co/Public/Tendering/OpportunityDetail/Index?noticeUID=CO1.NTC.7617257&amp;isFromPublicArea=True&amp;isModal=true&amp;asPopupView=true</t>
  </si>
  <si>
    <t>CO1.REQ.6032457</t>
  </si>
  <si>
    <t>CO1.PCCNTR.6166764</t>
  </si>
  <si>
    <t>CO1.BDOS.5914287</t>
  </si>
  <si>
    <t>CP-SDSD-226-2024</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</si>
  <si>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t>
  </si>
  <si>
    <t>64701795</t>
  </si>
  <si>
    <t>https://community.secop.gov.co/Public/Tendering/OpportunityDetail/Index?noticeUID=CO1.NTC.5922913&amp;isFromPublicArea=True&amp;isModal=true&amp;asPopupView=true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</si>
  <si>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</si>
  <si>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CO1.REQ.9373597</t>
  </si>
  <si>
    <t>CO1.PCCNTR.8667348</t>
  </si>
  <si>
    <t>CO1.BDOS.9206111</t>
  </si>
  <si>
    <t>CPS-1199-2025</t>
  </si>
  <si>
    <t>PRESTACIÓN DE SERVICIOS PROFESIONALES PARA
BRINDAR ASESORÍA COMO ADMINISTRADOR DE EMPRESAS EN LA SUBSECRETARÍA DE GESTIÓN TRIBUTARIA DE LA
SECRETARÍA DE HACIENDA DEL DEPARTAMENTO DE SUCRE EN CUMPLIMIENTO DEL CONVENIO INTERADMINISTRATIVO
PMICV.0023.2025</t>
  </si>
  <si>
    <t>92032324</t>
  </si>
  <si>
    <t>https://community.secop.gov.co/Public/Tendering/OpportunityDetail/Index?noticeUID=CO1.NTC.9234234&amp;isFromPublicArea=True&amp;isModal=true&amp;asPopupView=true</t>
  </si>
  <si>
    <t>CO1.REQ.9183355</t>
  </si>
  <si>
    <t>CO1.PCCNTR.8526743</t>
  </si>
  <si>
    <t>CO1.BDOS.9019381</t>
  </si>
  <si>
    <t>CPS-1108-2025</t>
  </si>
  <si>
    <t>PRESTACIÓN DE SERVICIOS DE APOYO A LA GESTIÓN DE UN BACHILLER PARA BRINDAR APOYO EN LA GESTIÓN ADMINISTRATIVA Y OPERATIVA DE LA SECRETARÍA DEL INTERIOR DEL DEPARTAMENTO DE SUCRE.</t>
  </si>
  <si>
    <t>1099963217</t>
  </si>
  <si>
    <t>https://community.secop.gov.co/Public/Tendering/OpportunityDetail/Index?noticeUID=CO1.NTC.9044367&amp;isFromPublicArea=True&amp;isModal=true&amp;asPopupView=true</t>
  </si>
  <si>
    <t>CO1.REQ.9955890</t>
  </si>
  <si>
    <t>CO1.PCCNTR.9183840</t>
  </si>
  <si>
    <t>CO1.BDOS.9787279</t>
  </si>
  <si>
    <t>CPS-414-2026</t>
  </si>
  <si>
    <t>PRESTACIÓN DE SERVICIOS PROFESIONALES DE UN ABOGADO PARA BRINDAR ASESORIA Y
ACOMPAÑAMIENTO A LA SUBSECRETARÍA ADMINISTRATIVA DE LA SECRETARIA DE EDUCACION DE LA GOBERNACIÓN DE
SUCRE</t>
  </si>
  <si>
    <t>1102869198</t>
  </si>
  <si>
    <t>https://community.secop.gov.co/Public/Tendering/OpportunityDetail/Index?noticeUID=CO1.NTC.9816229&amp;isFromPublicArea=True&amp;isModal=true&amp;asPopupView=true</t>
  </si>
  <si>
    <t>CO1.REQ.6065571</t>
  </si>
  <si>
    <t>CO1.PCCNTR.6196162</t>
  </si>
  <si>
    <t>CO1.BDOS.5947222</t>
  </si>
  <si>
    <t>CP-SDSD-256-2024</t>
  </si>
  <si>
    <t>PRESTACIÓN DE SERVICIO DE APOYO A LA GESTIÓN DE UN (A) AUXILIAR DE ENFERMERÍA PARA BRINDAR APOYO EN LA DIMENSIÓN TRANSVERSAL GESTIÓN DIFERENCIAL DE LAS POBLACIONES VULNERABLES COMPONENTE DESARROLLO INTEGRAL DE LAS NIÑAS; NIÑOS Y ADOLESCENTES EN EL MARCO DEL PLAN ACCIÓN TRANSITORIO VIGENCIA 2024 DEL</t>
  </si>
  <si>
    <t>1100685243</t>
  </si>
  <si>
    <t>https://community.secop.gov.co/Public/Tendering/OpportunityDetail/Index?noticeUID=CO1.NTC.5960623&amp;isFromPublicArea=True&amp;isModal=true&amp;asPopupView=true</t>
  </si>
  <si>
    <t>PRESTACIÓN DE SERVICIO DE APOYO A LA GESTIÓN DE UN (A) AUXILIAR DE ENFERMERÍA PARA BRINDAR APOYO EN LA DIMENSIÓN TRANSVERSAL GESTIÓN DIFERENCIAL DE LAS POBLACIONES VULNERABLES COMPONENTE DESARROLLO INTEGRAL DE LAS NIÑAS; NIÑOS Y ADOLESCENTES EN EL MARCO DEL PLAN ACCIÓN TRANSITORIO VIGENCIA 2024 DEL DEPARTAMENTO DE SUCRE</t>
  </si>
  <si>
    <t>CO1.REQ.10030263</t>
  </si>
  <si>
    <t>CO1.PCCNTR.9269320</t>
  </si>
  <si>
    <t>CO1.BDOS.9861697</t>
  </si>
  <si>
    <t>CPS-562-2026</t>
  </si>
  <si>
    <t>PRESTACIÓN DE SERVICIOS PROFESIONALES DE UNA ABOGADA ESPECIALISTA PARA BRINDAR ASESORIA Y ACOMPAÑAMIENTO A LA SUBSECRETARÍA ADMINISTRATIVA DE LA SECRETARIA DE EDUCACION DE LAGOBERNACIÓN DE SUCRE</t>
  </si>
  <si>
    <t>1214718950</t>
  </si>
  <si>
    <t>https://community.secop.gov.co/Public/Tendering/OpportunityDetail/Index?noticeUID=CO1.NTC.9900963&amp;isFromPublicArea=True&amp;isModal=true&amp;asPopupView=true</t>
  </si>
  <si>
    <t>CO1.REQ.8812517</t>
  </si>
  <si>
    <t>CO1.PCCNTR.8262025</t>
  </si>
  <si>
    <t>CO1.BDOS.8656219</t>
  </si>
  <si>
    <t>CP-SDSD-567-2025</t>
  </si>
  <si>
    <t>PRESTACIÓN DE SERVICIOS PROFESIONALES DE UN(A) TRABAJADOR(A) SOCIAL PARA EL DESARROLLO DE ACCIONES EN ELCOMPONENTE EMERGENTES Y REMERGENTES: IRA-EDA-LEPRA Y TB EN EL MARCO DEL DESARROLLO DEL PLAN TERRITORIAL DE SALUD VIGENCIA 2025 EN EL DEPARTAMENTO DE SUCRE</t>
  </si>
  <si>
    <t>https://community.secop.gov.co/Public/Tendering/OpportunityDetail/Index?noticeUID=CO1.NTC.8692259&amp;isFromPublicArea=True&amp;isModal=true&amp;asPopupView=true</t>
  </si>
  <si>
    <t>CO1.REQ.8818546</t>
  </si>
  <si>
    <t>CO1.PCCNTR.8262003</t>
  </si>
  <si>
    <t>CO1.BDOS.8662108</t>
  </si>
  <si>
    <t>CP-SDSD-585-2025</t>
  </si>
  <si>
    <t>PRESTACIÓN DE SERVICIOS DE APOYO A LA GESTION COMO TECNICO DE SANEAMIENTO BASICO AMBIENTAL PARA EL DESARROLLO DE ACCIONES EN EL
 COMPONENTE SALUD AMBIENTAL; EN EL MARCO DEL DESARROLLO DEL PLAN
 TERRITORIAL DE SALUD VIGENCIA 2025 EN EL DEPARTAMENTO DE SUCRE</t>
  </si>
  <si>
    <t>64700287</t>
  </si>
  <si>
    <t>https://community.secop.gov.co/Public/Tendering/OpportunityDetail/Index?noticeUID=CO1.NTC.8691779&amp;isFromPublicArea=True&amp;isModal=true&amp;asPopupView=true</t>
  </si>
  <si>
    <t>CO1.REQ.9015964</t>
  </si>
  <si>
    <t>CO1.PCCNTR.8407517</t>
  </si>
  <si>
    <t>CO1.BDOS.8855927</t>
  </si>
  <si>
    <t>CP-SDSD-808-2025</t>
  </si>
  <si>
    <t>PRESTACIÓN DE SERVICIOS PROFESIONALES DE UN(A) ENFERMERO (A) CON
ESPECIALIZACIÓN EN AUDITORIA PARA BRINDAR APOYO Y ACOMPAÑAMIENTO A LA SECRETARÍA DE SALUD DE LA
GOBERNACIÓN DE SUCRE EN EL AREA CRUE.</t>
  </si>
  <si>
    <t>1100686342</t>
  </si>
  <si>
    <t>https://community.secop.gov.co/Public/Tendering/OpportunityDetail/Index?noticeUID=CO1.NTC.8883848&amp;isFromPublicArea=True&amp;isModal=true&amp;asPopupView=true</t>
  </si>
  <si>
    <t>CO1.REQ.6727086</t>
  </si>
  <si>
    <t>CO1.PCCNTR.6691959</t>
  </si>
  <si>
    <t>CO1.BDOS.6600737</t>
  </si>
  <si>
    <t>CPS-575-2024</t>
  </si>
  <si>
    <t>CONTRATAR SERVICIOS PROFESIONALES DE ABOGADO DE LA SECRETARÍA GENERAL DE LA GOBERNACIÓN DE SUCRE</t>
  </si>
  <si>
    <t>1103099264</t>
  </si>
  <si>
    <t>https://community.secop.gov.co/Public/Tendering/OpportunityDetail/Index?noticeUID=CO1.NTC.6615225&amp;isFromPublicArea=True&amp;isModal=true&amp;asPopupView=true</t>
  </si>
  <si>
    <t>CO1.REQ.9303073</t>
  </si>
  <si>
    <t>CO1.PCCNTR.8690516</t>
  </si>
  <si>
    <t>CO1.BDOS.9130614</t>
  </si>
  <si>
    <t>MC-042-2025</t>
  </si>
  <si>
    <t>CAPACITACIÓN AUDITORES INTERNOS NORMA ISO/IEC 27001:2022</t>
  </si>
  <si>
    <t>860049921</t>
  </si>
  <si>
    <t>https://community.secop.gov.co/Public/Tendering/OpportunityDetail/Index?noticeUID=CO1.NTC.9164955&amp;isFromPublicArea=True&amp;isModal=true&amp;asPopupView=true</t>
  </si>
  <si>
    <t>CO1.REQ.9316804</t>
  </si>
  <si>
    <t>CO1.PCCNTR.8628261</t>
  </si>
  <si>
    <t>CO1.BDOS.9150306</t>
  </si>
  <si>
    <t>CP-SDSD-899-2025</t>
  </si>
  <si>
    <t>PRESTACIÓN DE SERVICIOS PROFESIONALES DE UN(A) ABOGADO(A) PARA
 BRINDAR APOYO Y ACOMPAÑAMIENTO A LA SECRETARÍA DE SALUD DE LA
 GOBERNACIÓN DE SUCRE EN LA DIRECCIÓN ADMINISTRATIVA DE ASUNTOS
 JURIDICOS Y DE CONTRATACIÓN</t>
  </si>
  <si>
    <t>1102884816</t>
  </si>
  <si>
    <t>https://community.secop.gov.co/Public/Tendering/OpportunityDetail/Index?noticeUID=CO1.NTC.9179746&amp;isFromPublicArea=True&amp;isModal=true&amp;asPopupView=true</t>
  </si>
  <si>
    <t>CO1.REQ.6815150</t>
  </si>
  <si>
    <t>CO1.PCCNTR.6762658</t>
  </si>
  <si>
    <t>CO1.BDOS.6687857</t>
  </si>
  <si>
    <t>CPS-711-2024</t>
  </si>
  <si>
    <t>APOYO A LA GESTION PARA BRINDAR ACOMPAÑAMIENTO EN LA
DIFERENTES ACTIVIDADES DE LA SECRETARIA DEL INTERIOR DEL DEPARTAMENTO
DE SUCRE</t>
  </si>
  <si>
    <t>92530614</t>
  </si>
  <si>
    <t>https://community.secop.gov.co/Public/Tendering/OpportunityDetail/Index?noticeUID=CO1.NTC.6711431&amp;isFromPublicArea=True&amp;isModal=true&amp;asPopupView=true</t>
  </si>
  <si>
    <t>CO1.REQ.7783601</t>
  </si>
  <si>
    <t>CO1.PCCNTR.7521519</t>
  </si>
  <si>
    <t>CO1.BDOS.7647526</t>
  </si>
  <si>
    <t>CP-SDSD-197-2025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</si>
  <si>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</si>
  <si>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https://community.secop.gov.co/Public/Tendering/OpportunityDetail/Index?noticeUID=CO1.NTC.7668082&amp;isFromPublicArea=True&amp;isModal=true&amp;asPopupView=true</t>
  </si>
  <si>
    <t>CO1.REQ.9846113</t>
  </si>
  <si>
    <t>CO1.PCCNTR.9079723</t>
  </si>
  <si>
    <t>CO1.BDOS.9678283</t>
  </si>
  <si>
    <t>CP-SDSD-180-2026</t>
  </si>
  <si>
    <t>PRESTACIÓN DE SERVICIOS PROFESIONALES DE UN (A) MÉDICO PARA EL DESARROLLO DE ACCIONES EN EL SUBPROGRAMA DE ENFERMEDADES TRANSMISIBLES POR VECTORES EN EL MARCO DEL DESARROLLO DEL PLAN TERRITORIAL DE SALUD VIGENCIA 2026 EN EL DEPARTAMENTO DE SUCRE</t>
  </si>
  <si>
    <t>25871845</t>
  </si>
  <si>
    <t>https://community.secop.gov.co/Public/Tendering/OpportunityDetail/Index?noticeUID=CO1.NTC.9714629&amp;isFromPublicArea=True&amp;isModal=true&amp;asPopupView=true</t>
  </si>
  <si>
    <t>CO1.REQ.9813011</t>
  </si>
  <si>
    <t>CO1.PCCNTR.9030611</t>
  </si>
  <si>
    <t>CO1.BDOS.9645317</t>
  </si>
  <si>
    <t>CP-SDSD-116-2026</t>
  </si>
  <si>
    <t>PRESTACION DE SERVICIOS DE APOYO A LA GESTION DE UN TÉCNICO EN SISTEMAS PARA EL DESARROLLO DE ACCIONES EN EL SUBPROGRAMA SALUD AMBIENTAL EN EL MARCO DEL DESARROLLO DEL PLAN TERRITORIAL DE SALUD VIGENCIA 2026 EN EL DEPARTAMENTO DE SUCRE.</t>
  </si>
  <si>
    <t>1102861540</t>
  </si>
  <si>
    <t>https://community.secop.gov.co/Public/Tendering/OpportunityDetail/Index?noticeUID=CO1.NTC.9664711&amp;isFromPublicArea=True&amp;isModal=true&amp;asPopupView=true</t>
  </si>
  <si>
    <t>CO1.REQ.9892590</t>
  </si>
  <si>
    <t>CO1.PCCNTR.9116777</t>
  </si>
  <si>
    <t>CO1.BDOS.9724468</t>
  </si>
  <si>
    <t>CP-SDSD-225-2026</t>
  </si>
  <si>
    <t>PRESTACIÓN DE SERVICIOS DE APOYO A LA GESTIÓN DE UN(A) AUXILIAR DE ENFERMERIA PARA BRINDAR APOYO Y ACOMPAÑAMIENTO A LA SECRETARÍA DE SALUD DE LA GOBERNACIÓN DE SUCRE EN EL AREA CRUE</t>
  </si>
  <si>
    <t>1100686147</t>
  </si>
  <si>
    <t>https://community.secop.gov.co/Public/Tendering/OpportunityDetail/Index?noticeUID=CO1.NTC.9752340&amp;isFromPublicArea=True&amp;isModal=true&amp;asPopupView=true</t>
  </si>
  <si>
    <t>CO1.REQ.9167820</t>
  </si>
  <si>
    <t>CO1.PCCNTR.8514882</t>
  </si>
  <si>
    <t>CO1.BDOS.9004111</t>
  </si>
  <si>
    <t>CPS-1093-2025</t>
  </si>
  <si>
    <t>PRESTACION DE SERVICIOS DE APOYO A LA GESTION COMO BACHILLER PARA BRINDAR APOYO A LA SUBSECRTERIA DE GESTION TRIBUTARIA DE LA SECRETARÍA DE HACIENDA DEPARTAMENTAL</t>
  </si>
  <si>
    <t>1005626348</t>
  </si>
  <si>
    <t>https://community.secop.gov.co/Public/Tendering/OpportunityDetail/Index?noticeUID=CO1.NTC.9029383&amp;isFromPublicArea=True&amp;isModal=true&amp;asPopupView=true</t>
  </si>
  <si>
    <t>CO1.REQ.8820790</t>
  </si>
  <si>
    <t>CO1.PCCNTR.8262840</t>
  </si>
  <si>
    <t>CO1.BDOS.8663870</t>
  </si>
  <si>
    <t>CP-SDSD-591-2025</t>
  </si>
  <si>
    <t>PRESTACIÓN DE SERVICIOS PROFESIONALES DE UN(A) MEDICO(A) GINECOLOGO(A) PARA EL DESARROLLO DE ACCIONES EN EL COMPONENTE SALUD SEXUAL Y REPRODUCTIVA EN EL MARCO DEL DESARROLLO DEL PLAN TERRITORIAL DE SALUD VIGENCIA 2025 EN EL DEPARTAMENTO DE SUCRE.</t>
  </si>
  <si>
    <t>92126149</t>
  </si>
  <si>
    <t>https://community.secop.gov.co/Public/Tendering/OpportunityDetail/Index?noticeUID=CO1.NTC.8693976&amp;isFromPublicArea=True&amp;isModal=true&amp;asPopupView=true</t>
  </si>
  <si>
    <t>CO1.REQ.9040076</t>
  </si>
  <si>
    <t>CO1.PCCNTR.8423016</t>
  </si>
  <si>
    <t>CO1.BDOS.8879383</t>
  </si>
  <si>
    <t>CP-SDSD-827-2025</t>
  </si>
  <si>
    <t>PRESTACIÓN DE SERVICIOS PROFESIONALES DE UN INGENIERO (A) AMBIENTAL Y
SANITARIO (A) PARA EL DESARROLLO DE ACCIONES EN EL COMPONENTE SALUD AMBIENTAL; EN EL MARCO DEL DESARROLLO
DEL PLAN TERRITORIAL DE SALUD VIGENCIA 2025 EN EL DEPARTAMENTO DE SUCRE</t>
  </si>
  <si>
    <t>1103113961</t>
  </si>
  <si>
    <t>https://community.secop.gov.co/Public/Tendering/OpportunityDetail/Index?noticeUID=CO1.NTC.8905605&amp;isFromPublicArea=True&amp;isModal=true&amp;asPopupView=true</t>
  </si>
  <si>
    <t>CO1.REQ.6878735</t>
  </si>
  <si>
    <t>CO1.PCCNTR.6806040</t>
  </si>
  <si>
    <t>CO1.BDOS.6750152</t>
  </si>
  <si>
    <t>CPS-755-2024</t>
  </si>
  <si>
    <t>PRESTACION DE SERVICIOS PROFESIONALES
EN DERECHO PARA BRINDAR APOYO A LA SECRETARIA DE COMUNICACIONES DE
LA GOBERNACIÓN DE SUCRE</t>
  </si>
  <si>
    <t>1100683051</t>
  </si>
  <si>
    <t>https://community.secop.gov.co/Public/Tendering/OpportunityDetail/Index?noticeUID=CO1.NTC.6767342&amp;isFromPublicArea=True&amp;isModal=true&amp;asPopupView=true</t>
  </si>
  <si>
    <t>CO1.REQ.8922426</t>
  </si>
  <si>
    <t>CO1.PCCNTR.8334058</t>
  </si>
  <si>
    <t>CO1.BDOS.8764323</t>
  </si>
  <si>
    <t>https://community.secop.gov.co/Public/Tendering/OpportunityDetail/Index?noticeUID=CO1.NTC.8789913&amp;isFromPublicArea=True&amp;isModal=true&amp;asPopupView=true</t>
  </si>
  <si>
    <t>CO1.PCCNTR.8334135</t>
  </si>
  <si>
    <t>CPS-770-2025</t>
  </si>
  <si>
    <t>PRESTACIÓN DE SERVICIOS PROFESIONALES DE UN ABOGADO PARA BRINDAR ASESORIA EN LAS ACTIVIDADES RELACIONADAS CON LA GESTIÓN JURÍDICA Y PREVENCIÓN DEL DAÑO ANTIJURÍDICO EN LA OFICINA JURIDICA DE LA GOBERNACIÓN DE SUCRE</t>
  </si>
  <si>
    <t>92497039</t>
  </si>
  <si>
    <t>CO1.REQ.7882955</t>
  </si>
  <si>
    <t>CO1.PCCNTR.7596223</t>
  </si>
  <si>
    <t>CO1.BDOS.7745422</t>
  </si>
  <si>
    <t>CP-SDSD-279-2025</t>
  </si>
  <si>
    <t>PRESTACIÓN DE SERVICIOS PROFESIONALES DE UN INGENIERO AMBIENTAL Y DE
SANEAMIENTO PARA EL DESARROLLO DE ACCIONES EN EL COMPONENTE SALUD AMBIENTAL; EN EL MARCO DEL DESARROLLO
DEL PLAN TERRITORIAL DE SALUD VIGENCIA 2025 EN EL DEPARTAMENTO DE SUCRE.</t>
  </si>
  <si>
    <t>1096233424</t>
  </si>
  <si>
    <t>https://community.secop.gov.co/Public/Tendering/OpportunityDetail/Index?noticeUID=CO1.NTC.7760301&amp;isFromPublicArea=True&amp;isModal=true&amp;asPopupView=true</t>
  </si>
  <si>
    <t>CO1.REQ.6698616</t>
  </si>
  <si>
    <t>CO1.PCCNTR.6666735</t>
  </si>
  <si>
    <t>CO1.BDOS.6572368</t>
  </si>
  <si>
    <t>CPS-502-2024</t>
  </si>
  <si>
    <t>CONTRATACION DE SERVICIOS PROFESIONALES EN COMUNICACIÓN SOCIAL PARA BRINDAR APOYO A LA SECRETARIA DE COMUNICACIONES DE LA GOBERNACIÓN DE SUCRE</t>
  </si>
  <si>
    <t>1140815329</t>
  </si>
  <si>
    <t>https://community.secop.gov.co/Public/Tendering/OpportunityDetail/Index?noticeUID=CO1.NTC.6583136&amp;isFromPublicArea=True&amp;isModal=true&amp;asPopupView=true</t>
  </si>
  <si>
    <t>CO1.REQ.6126721</t>
  </si>
  <si>
    <t>CO1.PCCNTR.6289137</t>
  </si>
  <si>
    <t>CO1.BDOS.6006710</t>
  </si>
  <si>
    <t>901227392</t>
  </si>
  <si>
    <t>https://community.secop.gov.co/Public/Tendering/OpportunityDetail/Index?noticeUID=CO1.NTC.6018727&amp;isFromPublicArea=True&amp;isModal=true&amp;asPopupView=true</t>
  </si>
  <si>
    <t>CO1.PCCNTR.6289135</t>
  </si>
  <si>
    <t>900544265</t>
  </si>
  <si>
    <t>CO1.PCCNTR.6288773</t>
  </si>
  <si>
    <t>92506104</t>
  </si>
  <si>
    <t>CO1.PCCNTR.6299567</t>
  </si>
  <si>
    <t>MC-SDSD-02-2024</t>
  </si>
  <si>
    <t>PRESTACIÓN DE SERVICIOS DE MANTENIMIENTO PREVENTIVO DE LOS EQUIPOS DEL PROGRAMA AMPLIADO DE INMUNIZACIONES - PAI DE LA SECRETARIA DE SALUD DEL DEPARTAMENTO DE SUCRE EN EL MARCO DEL PLAN DE ACCION 2024</t>
  </si>
  <si>
    <t>CO1.REQ.10020101</t>
  </si>
  <si>
    <t>CO1.PCCNTR.9284235</t>
  </si>
  <si>
    <t>CO1.BDOS.9851609</t>
  </si>
  <si>
    <t>https://community.secop.gov.co/Public/Tendering/OpportunityDetail/Index?noticeUID=CO1.NTC.9916071&amp;isFromPublicArea=True&amp;isModal=true&amp;asPopupView=true</t>
  </si>
  <si>
    <t>CO1.PCCNTR.9284072</t>
  </si>
  <si>
    <t>CPS-538-2026</t>
  </si>
  <si>
    <t>PRESTACION DE SERVICIOS DE PROFESIONALES PARA BRINDAR ASESORIA Y ACOMPAÑAMIENTO EN LOS PROCESOS QUE ADELANTE LA OFICINA DE CONTROL INTERNO DE GESTION.</t>
  </si>
  <si>
    <t>1131111155</t>
  </si>
  <si>
    <t>CO1.PCCNTR.9284318</t>
  </si>
  <si>
    <t>CO1.PCCNTR.9284230</t>
  </si>
  <si>
    <t>CO1.PCCNTR.9284225</t>
  </si>
  <si>
    <t>CO1.REQ.9304606</t>
  </si>
  <si>
    <t>CO1.PCCNTR.8619295</t>
  </si>
  <si>
    <t>CO1.BDOS.9138263</t>
  </si>
  <si>
    <t>CPS-1120-2025</t>
  </si>
  <si>
    <t>PRESTACIÓN DE SERVICIOS PARA EL FORTALECIMIENTO DE LOS PROCESOS ADMINISTRATIVOS; CONTABLES Y FINANCIEROS ETAPA 2 DE LA GOBERNACIÓN DE SUCRE</t>
  </si>
  <si>
    <t>900293512</t>
  </si>
  <si>
    <t>https://community.secop.gov.co/Public/Tendering/OpportunityDetail/Index?noticeUID=CO1.NTC.9169423&amp;isFromPublicArea=True&amp;isModal=true&amp;asPopupView=true</t>
  </si>
  <si>
    <t>CO1.REQ.6820393</t>
  </si>
  <si>
    <t>CO1.PCCNTR.6756481</t>
  </si>
  <si>
    <t>CO1.BDOS.6692962</t>
  </si>
  <si>
    <t>CPS-714-2024</t>
  </si>
  <si>
    <t>PRESTACIÓN DE SERVICIOS PROFESIONALES PARA BRINDAR ACOMPAÑAMIENTO Y ASESORIA EN TODOS LOS ASUNTOS JURÍDICOS DE LA SUBSECRETARIA DE GESTIÓN DEL TALENTO HUMANO DE LA GOBERNACION DEL
DEPARTAMENTO DE SUCRE.</t>
  </si>
  <si>
    <t>1103120997</t>
  </si>
  <si>
    <t>https://community.secop.gov.co/Public/Tendering/OpportunityDetail/Index?noticeUID=CO1.NTC.6703783&amp;isFromPublicArea=True&amp;isModal=true&amp;asPopupView=true</t>
  </si>
  <si>
    <t>CO1.REQ.8931683</t>
  </si>
  <si>
    <t>CO1.PCCNTR.8340993</t>
  </si>
  <si>
    <t>CO1.BDOS.8773305</t>
  </si>
  <si>
    <t>CP-SDSD-692-2025</t>
  </si>
  <si>
    <t>PRESTACIÓN DE SERVICIOS PROFESIONALES DE UN(A) CONTADOR PARA
 BRINDAR APOYO Y ACOMPAÑAMIENTO A LA SECRETARÍA DE SALUD DE LA
 GOBERNACIÓN DE SUCRE EN EL ÁREA DE ASISTENCIA TÉCNICA Y FINANCIERA DE
 LAS ESE´s.</t>
  </si>
  <si>
    <t>1102813211</t>
  </si>
  <si>
    <t>https://community.secop.gov.co/Public/Tendering/OpportunityDetail/Index?noticeUID=CO1.NTC.8801536&amp;isFromPublicArea=True&amp;isModal=true&amp;asPopupView=true</t>
  </si>
  <si>
    <t>CO1.REQ.9305909</t>
  </si>
  <si>
    <t>CO1.PCCNTR.8616643</t>
  </si>
  <si>
    <t>CO1.BDOS.9139837</t>
  </si>
  <si>
    <t>CP-SDSD-895-2025</t>
  </si>
  <si>
    <t>PRESTACIÓN DE SERVICIOS PROFESIONALES DE UN(A) INGENIERO(A) INDUSTRIAL
 PARA BRINDAR APOYO Y ACOMPAÑAMIENTO A LA SECRETARÍA DE SALUD DE LA
 GOBERNACIÓN DE SUCRE EN SALUD AMBIENTAL</t>
  </si>
  <si>
    <t>1140901438</t>
  </si>
  <si>
    <t>https://community.secop.gov.co/Public/Tendering/OpportunityDetail/Index?noticeUID=CO1.NTC.9164855&amp;isFromPublicArea=True&amp;isModal=true&amp;asPopupView=true</t>
  </si>
  <si>
    <t>CO1.REQ.9824287</t>
  </si>
  <si>
    <t>CO1.PCCNTR.9047479</t>
  </si>
  <si>
    <t>CO1.BDOS.9656823</t>
  </si>
  <si>
    <t>CP-SDSD-153-2026</t>
  </si>
  <si>
    <t>PRESTACIÓN DE SERVICIOS PROFESIONALES DE UN (A) ENFERMERO(A) PARA EL
DESARROLLO DE ACCIONES EN EL SUBPROGRAMA PROGRAMA AMPLIADO DE INMUNIZACIONES-PAI EN EL MARCO DEL DESARROLLO DEL PLAN TERRITORIAL DE SALUD VIGENCIA 2026 EN EL DEPARTAMENTO DE SUCRE</t>
  </si>
  <si>
    <t>1100544161</t>
  </si>
  <si>
    <t>https://community.secop.gov.co/Public/Tendering/OpportunityDetail/Index?noticeUID=CO1.NTC.9682886&amp;isFromPublicArea=True&amp;isModal=true&amp;asPopupView=true</t>
  </si>
  <si>
    <t>CO1.REQ.9918926</t>
  </si>
  <si>
    <t>CO1.PCCNTR.9136707</t>
  </si>
  <si>
    <t>CO1.BDOS.9750651</t>
  </si>
  <si>
    <t>CPS-259-2026</t>
  </si>
  <si>
    <t>PRESTACIÓN DE SERVICIOS DE APOYO A LA GESTION
DE UN AGENTE DE TRANSITO PARA BRINDAR ASISTENCIA A LA SECRETARÍA DE TRÁNSITO Y MOVILIDAD DE LA GOBERNACIÓN
DE SUCRE</t>
  </si>
  <si>
    <t>92542037</t>
  </si>
  <si>
    <t>https://community.secop.gov.co/Public/Tendering/OpportunityDetail/Index?noticeUID=CO1.NTC.9770737&amp;isFromPublicArea=True&amp;isModal=true&amp;asPopupView=true</t>
  </si>
  <si>
    <t>CO1.REQ.5963317</t>
  </si>
  <si>
    <t>CO1.PCCNTR.6108218</t>
  </si>
  <si>
    <t>CO1.BDOS.5845715</t>
  </si>
  <si>
    <t>CP-SDSD-160-2024</t>
  </si>
  <si>
    <t>9134364</t>
  </si>
  <si>
    <t>https://community.secop.gov.co/Public/Tendering/OpportunityDetail/Index?noticeUID=CO1.NTC.5852925&amp;isFromPublicArea=True&amp;isModal=true&amp;asPopupView=true</t>
  </si>
  <si>
    <t>CO1.REQ.8552187</t>
  </si>
  <si>
    <t>CO1.PCCNTR.8074293</t>
  </si>
  <si>
    <t>CO1.BDOS.8400688</t>
  </si>
  <si>
    <t>CP-SDSD-438-2025</t>
  </si>
  <si>
    <t>PRESTACIÓN DE SERVICIOS DE UN(A) ADMINISTRADOR (A) EN SALUD PARA EL
FORTALECIMIENTO DE LAS COMPETENCIAS DE LA SECRETARÍA DE SALUD DEL DEPARTAMENTO DE SUCRE EN LA
SUBSECRETARÍA DE GESTIÓN DE PRESTACIÓN DE SERVICIOS</t>
  </si>
  <si>
    <t>92098191</t>
  </si>
  <si>
    <t>https://community.secop.gov.co/Public/Tendering/OpportunityDetail/Index?noticeUID=CO1.NTC.8423086&amp;isFromPublicArea=True&amp;isModal=true&amp;asPopupView=true</t>
  </si>
  <si>
    <t>CO1.REQ.10484253</t>
  </si>
  <si>
    <t>CO1.BDOS.10276290</t>
  </si>
  <si>
    <t>CO1.REQ.9128916</t>
  </si>
  <si>
    <t>CO1.PCCNTR.8493053</t>
  </si>
  <si>
    <t>CO1.BDOS.8966043</t>
  </si>
  <si>
    <t>CPS-1068-2025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</si>
  <si>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t>
  </si>
  <si>
    <t>1102877150</t>
  </si>
  <si>
    <t>https://community.secop.gov.co/Public/Tendering/OpportunityDetail/Index?noticeUID=CO1.NTC.9003038&amp;isFromPublicArea=True&amp;isModal=true&amp;asPopupView=true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</si>
  <si>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</si>
  <si>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CO1.REQ.7725380</t>
  </si>
  <si>
    <t>CO1.PCCNTR.7473713</t>
  </si>
  <si>
    <t>CO1.BDOS.7590574</t>
  </si>
  <si>
    <t>CP-SDSD-178-2025</t>
  </si>
  <si>
    <t>PRESTACIÓN DE SERVICIOS PROFESIONALES DE UN INGENIERO (A) DE
ALIMENTOS PARA EL DESARROLLO DE ACCIONES EN EL COMPONENTE SALUD
AMBIENTAL; EN EL MARCO DEL DESARROLLO DEL PLAN TERRITORIAL DE SALUD VIGENCIA 2025 EN EL DEPARTAMENTO DE SUCRE.</t>
  </si>
  <si>
    <t>1100400319</t>
  </si>
  <si>
    <t>https://community.secop.gov.co/Public/Tendering/OpportunityDetail/Index?noticeUID=CO1.NTC.7609925&amp;isFromPublicArea=True&amp;isModal=true&amp;asPopupView=true</t>
  </si>
  <si>
    <t>CO1.REQ.6744471</t>
  </si>
  <si>
    <t>CO1.PCCNTR.6702723</t>
  </si>
  <si>
    <t>CO1.BDOS.6617711</t>
  </si>
  <si>
    <t>CPS-635-2024</t>
  </si>
  <si>
    <t>PRESTACION DE SERVICIOS DE APOYO A LA
GESTION DE UN BACHILLER PARA BRINDAR APOYO A LA SECRETARIA DEL INTERIOR
DE LA GOBERNACION DE SUCRE desde la SECRETARÍA DEL INTERIOR</t>
  </si>
  <si>
    <t>1102817601</t>
  </si>
  <si>
    <t>https://community.secop.gov.co/Public/Tendering/OpportunityDetail/Index?noticeUID=CO1.NTC.6629419&amp;isFromPublicArea=True&amp;isModal=true&amp;asPopupView=true</t>
  </si>
  <si>
    <t>CO1.REQ.8778840</t>
  </si>
  <si>
    <t>CO1.PCCNTR.8228931</t>
  </si>
  <si>
    <t>CO1.BDOS.8623148</t>
  </si>
  <si>
    <t>CP-SDSD-552-2025</t>
  </si>
  <si>
    <t>PRESTACIÓN DE SERVICIOS PROFESIONALES DE UN(A) TRABAJADOR(A) SOCIAL PARA EL DESARROLLO DE ACCIONES EN EL COMPONENTE DE PARTICIPACION SOCIAL EN SALUD EN EL MARCO DEL DESARROLLO DEL PLAN TERRITORIAL DE SALUD VIGENCIA 2025 EN EL DEPARTAMENTO DE SUCRE..</t>
  </si>
  <si>
    <t>33237872</t>
  </si>
  <si>
    <t>https://community.secop.gov.co/Public/Tendering/OpportunityDetail/Index?noticeUID=CO1.NTC.8646382&amp;isFromPublicArea=True&amp;isModal=true&amp;asPopupView=true</t>
  </si>
  <si>
    <t>CO1.REQ.6720709</t>
  </si>
  <si>
    <t>CO1.PCCNTR.6684617</t>
  </si>
  <si>
    <t>CO1.BDOS.6593773</t>
  </si>
  <si>
    <t>CPS-555-2024</t>
  </si>
  <si>
    <t>PRESTACIÓN DE SERVICIOS PROFESIONALES PARA 
BRINDAR ASESORÍA A LA SECRETARÍA DE PLANEACIÓN EN LA ELABORACIÓN Y ACTUALIZACIÓN DE INSTRUMENTOS DE 
PLANIFICACIÓN TERRITORIAL DEL DEPARTAMENTO DE SUCRE</t>
  </si>
  <si>
    <t>1102870659</t>
  </si>
  <si>
    <t>https://community.secop.gov.co/Public/Tendering/OpportunityDetail/Index?noticeUID=CO1.NTC.6605375&amp;isFromPublicArea=True&amp;isModal=true&amp;asPopupView=true</t>
  </si>
  <si>
    <t>CO1.REQ.9780540</t>
  </si>
  <si>
    <t>CO1.PCCNTR.9012134</t>
  </si>
  <si>
    <t>CO1.BDOS.9613050</t>
  </si>
  <si>
    <t>CP-SDSD-085-2026</t>
  </si>
  <si>
    <t>PRESTACION DE SERVICIOS DE APOYO A LA GESTION DE UN ANOTADOR PARA EL
DESARROLLO DE ACCIONES EN EL SUBPROGRAMA ZOONOSIS EN EL MARCO DEL
DESARROLLO DEL PLAN TERRITORIAL DE SALUD VIGENCIA 2026 EN EL DEPARTAMENTO DE SUCRE</t>
  </si>
  <si>
    <t>1102831809</t>
  </si>
  <si>
    <t>https://community.secop.gov.co/Public/Tendering/OpportunityDetail/Index?noticeUID=CO1.NTC.9645675&amp;isFromPublicArea=True&amp;isModal=true&amp;asPopupView=true</t>
  </si>
  <si>
    <t>CO1.REQ.7061418</t>
  </si>
  <si>
    <t>CO1.PCCNTR.6950202</t>
  </si>
  <si>
    <t>CO1.BDOS.6930523</t>
  </si>
  <si>
    <t>CPS-852-2024</t>
  </si>
  <si>
    <t>PRESTACIÓN DE SERVICIOS PROFESIONALES PARA BRINDAR ASESORÍA JURÍDICA EN LA 
SUBSECRETARÍA DE GESTIÓN TRIBUTARIA DEL DEPARTAMENTO DE SUCRE EN DESARROLLO DEL PROGRAMA 
ANTICONTRABANDO No PM 011 2024</t>
  </si>
  <si>
    <t>1101817319</t>
  </si>
  <si>
    <t>https://community.secop.gov.co/Public/Tendering/OpportunityDetail/Index?noticeUID=CO1.NTC.6947786&amp;isFromPublicArea=True&amp;isModal=true&amp;asPopupView=true</t>
  </si>
  <si>
    <t>CO1.REQ.7162291</t>
  </si>
  <si>
    <t>CO1.PCCNTR.7020636</t>
  </si>
  <si>
    <t>CO1.BDOS.7028633</t>
  </si>
  <si>
    <t>CPS-922-2024</t>
  </si>
  <si>
    <t>PRESTACIÓN DE SERVICIOS PROFESIONALES
DE UN ABOGADO PARA BRINDAR ASESORIA EN LAS ACTIVIDADES RELACIONADAS
CON LA GESTIÓN JURÍDICA Y PREVENCIÓN DEL DAÑO ANTIJURÍDICO EN LA OFICINA
JURIDICA DE LA GOBERNACIÓN DE SUCRE</t>
  </si>
  <si>
    <t>78750104</t>
  </si>
  <si>
    <t>https://community.secop.gov.co/Public/Tendering/OpportunityDetail/Index?noticeUID=CO1.NTC.7042315&amp;isFromPublicArea=True&amp;isModal=true&amp;asPopupView=true</t>
  </si>
  <si>
    <t>CO1.REQ.8846427</t>
  </si>
  <si>
    <t>CO1.PCCNTR.8284810</t>
  </si>
  <si>
    <t>CO1.BDOS.8689136</t>
  </si>
  <si>
    <t>CP-SDSD-616-2025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</si>
  <si>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</si>
  <si>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https://community.secop.gov.co/Public/Tendering/OpportunityDetail/Index?noticeUID=CO1.NTC.8724051&amp;isFromPublicArea=True&amp;isModal=true&amp;asPopupView=true</t>
  </si>
  <si>
    <t>CO1.REQ.7267334</t>
  </si>
  <si>
    <t>CO1.BDOS.7131863</t>
  </si>
  <si>
    <t>CO1.REQ.9752871</t>
  </si>
  <si>
    <t>CO1.PCCNTR.8969228</t>
  </si>
  <si>
    <t>CO1.BDOS.9585491</t>
  </si>
  <si>
    <t>CP-SDSD-051-2026</t>
  </si>
  <si>
    <t>PRESTACIÓN DE SERVICIOS PROFESIONALES DE UN (A) INGENIERO(A) DE SISTEMAS PARA EL DESARROLLO DE ACCIONES EN EL SUBPROGRAMA PLANEACION INTEGRAL EN SALUD EN EL MARCO DEL DESARROLLO DEL PLAN TERRITORIAL DE SALUD VIGENCIA 2026 EN EL DEPARTAMENTO DE SUCRE</t>
  </si>
  <si>
    <t>32930597</t>
  </si>
  <si>
    <t>https://community.secop.gov.co/Public/Tendering/OpportunityDetail/Index?noticeUID=CO1.NTC.9599657&amp;isFromPublicArea=True&amp;isModal=true&amp;asPopupView=true</t>
  </si>
  <si>
    <t>CO1.REQ.6712848</t>
  </si>
  <si>
    <t>CO1.PCCNTR.6681661</t>
  </si>
  <si>
    <t>CO1.BDOS.6586550</t>
  </si>
  <si>
    <t>CPS-545-2024</t>
  </si>
  <si>
    <t>a PRESTACIÓN DE SERVICIOS PROFESIONALES PARA 
BRINDAR ASESORIA EN LAS ACTIVIDADES RELACIONADAS CON LA GESTIÓN JURÍDICA Y PREVENCIÓN DEL DAÑO ANTIJURÍDICO 
EN LA OFICINA JURIDICA DE LA GOBERNACIÓN DE SUCRE</t>
  </si>
  <si>
    <t>1104377406</t>
  </si>
  <si>
    <t>https://community.secop.gov.co/Public/Tendering/OpportunityDetail/Index?noticeUID=CO1.NTC.6602237&amp;isFromPublicArea=True&amp;isModal=true&amp;asPopupView=true</t>
  </si>
  <si>
    <t>CO1.REQ.8996548</t>
  </si>
  <si>
    <t>CO1.PCCNTR.8395603</t>
  </si>
  <si>
    <t>CO1.BDOS.8836628</t>
  </si>
  <si>
    <t>CP-SDSD-784-2025</t>
  </si>
  <si>
    <t>PRESTACIÓN DE SERVICIOS PROFESIONALES DE UN  PROFESIONAL EN EL ÁREA
 DE LA SALUD CON ESPECIALIZACIÓN EN GERENCIA DE LA CALIDAD Y AUDITORIA
 EN SALUD; PARA EL FORTALECIMIENTO DE LAS COMPETENCIAS DE LA
 SECRETARÍA DE SALUD DEL DEPARTAMENTO DE SUCRE EN  EL AREA DE AUTORIZACIONES.</t>
  </si>
  <si>
    <t>78696319</t>
  </si>
  <si>
    <t>https://community.secop.gov.co/Public/Tendering/OpportunityDetail/Index?noticeUID=CO1.NTC.8868632&amp;isFromPublicArea=True&amp;isModal=true&amp;asPopupView=true</t>
  </si>
  <si>
    <t>CO1.REQ.8287712</t>
  </si>
  <si>
    <t>CO1.PCCNTR.7895900</t>
  </si>
  <si>
    <t>CO1.BDOS.8141775</t>
  </si>
  <si>
    <t>CONV-012-2025</t>
  </si>
  <si>
    <t>Aunar esfuerzos para la ejecución del proyecto Fortalecimiento a la promoción de productores agropecuarios en el marco de la feria artesanal comercial y XIX exposición equina grado b; a realizarse en el municipio de Sincelejo - Sucre.</t>
  </si>
  <si>
    <t>823002567</t>
  </si>
  <si>
    <t>https://community.secop.gov.co/Public/Tendering/OpportunityDetail/Index?noticeUID=CO1.NTC.8164408&amp;isFromPublicArea=True&amp;isModal=true&amp;asPopupView=true</t>
  </si>
  <si>
    <t>CO1.REQ.7073848</t>
  </si>
  <si>
    <t>CO1.PCCNTR.6957772</t>
  </si>
  <si>
    <t>CO1.BDOS.6942445</t>
  </si>
  <si>
    <t>CP-SDSD-620-2024</t>
  </si>
  <si>
    <t>PRESTACIÒN DE SERVICIOS DE APOYO A LA GESTION DE UN(A) LICENCIADO (A) EN EDUCACIÒN ESPECIAL PARA EL DESARROLLO DE ACCIONES EN EL COMPONENTE NIÑOS; NIÑAS Y ADOLESCENTES; EN EL MARCO DEL DESARROLLO DEL PLAN TERRITORIAL DE SALUD VIGENCIA 2024 EN EL DEPARTAMENTO DE SUCRE</t>
  </si>
  <si>
    <t>32781584</t>
  </si>
  <si>
    <t>https://community.secop.gov.co/Public/Tendering/OpportunityDetail/Index?noticeUID=CO1.NTC.6959025&amp;isFromPublicArea=True&amp;isModal=true&amp;asPopupView=true</t>
  </si>
  <si>
    <t>CO1.REQ.9853147</t>
  </si>
  <si>
    <t>CO1.PCCNTR.9089256</t>
  </si>
  <si>
    <t>CO1.BDOS.9684452</t>
  </si>
  <si>
    <t>CPS-073-2026</t>
  </si>
  <si>
    <t>PRESTACIÓN DE SERVICIOS PROFESIONALES DE UN ABOGADO ESPECIALISTA PARA BRINDAR ASESORÍA Y ACOMPAÑAMIENTO A LA SUBSECRETARÍA ADMINISTRATIVA DE LA SECRETARIA DE EDUCACION DE LA GOBERNACIÓN DE SUCRE.</t>
  </si>
  <si>
    <t>1102872192</t>
  </si>
  <si>
    <t>https://community.secop.gov.co/Public/Tendering/OpportunityDetail/Index?noticeUID=CO1.NTC.9724309&amp;isFromPublicArea=True&amp;isModal=true&amp;asPopupView=true</t>
  </si>
  <si>
    <t>CO1.REQ.8320713</t>
  </si>
  <si>
    <t>CO1.PCCNTR.7919077</t>
  </si>
  <si>
    <t>CO1.BDOS.8174057</t>
  </si>
  <si>
    <t>CP-SDSD-397-2025</t>
  </si>
  <si>
    <t>PRESTACIÓN DE SERVICIOS PROFESIONALES DE UN(A) INGENIERO ELECTRÓNICO PARA EL FORTALECIMIENTO DE LAS COMPETENCIAS DE LA SECRETARÍA DE SALUD DEL DEPARTAMENTO DE SUCRE EN EL AREA DE ORGANIZACIÓN Y DESARROLLO</t>
  </si>
  <si>
    <t>92640956</t>
  </si>
  <si>
    <t>https://community.secop.gov.co/Public/Tendering/OpportunityDetail/Index?noticeUID=CO1.NTC.8197357&amp;isFromPublicArea=True&amp;isModal=true&amp;asPopupView=true</t>
  </si>
  <si>
    <t>CO1.PCCNTR.7919249</t>
  </si>
  <si>
    <t>CO1.REQ.6956642</t>
  </si>
  <si>
    <t>CO1.PCCNTR.6861106</t>
  </si>
  <si>
    <t>CO1.BDOS.6827510</t>
  </si>
  <si>
    <t>CPS-821-2024</t>
  </si>
  <si>
    <t>PRESTACIÓN DE SERVICIOS PROFESIONALES PARA
BRINDAR APOYO FUNCIONAL A LOS DIVERSOS PROCESOS DE LA UNIDAD ADMINISTRATIVA ESPECIAL PARA LA GESTIÓN DEL
RIESGOS; ATENCIÓN DE DESASTRES Y CAMBIO CLIMATICO DEL DEPARTAMENTO DE SUCRE.</t>
  </si>
  <si>
    <t>64718420</t>
  </si>
  <si>
    <t>https://community.secop.gov.co/Public/Tendering/OpportunityDetail/Index?noticeUID=CO1.NTC.6838804&amp;isFromPublicArea=True&amp;isModal=true&amp;asPopupView=true</t>
  </si>
  <si>
    <t>CO1.REQ.7040211</t>
  </si>
  <si>
    <t>CO1.PCCNTR.6926624</t>
  </si>
  <si>
    <t>CO1.BDOS.6909518</t>
  </si>
  <si>
    <t>CP-SDSD-499-2024</t>
  </si>
  <si>
    <t>PRESTACIÓN DE SERVICIOS PROFESIONALES DE UN INGENIERO (A) QUIMICO PARA EL DESARROLLO DE ACCIONES EN EL LABORATORIO DE SALUD PUBLICA EN EL MARCO DEL DESARROLLO DEL PLAN TERRITORIAL DE SALUD VIGENCIA 2024 EN EL DEPARTAMENTO DE SUCRE.</t>
  </si>
  <si>
    <t>22864626</t>
  </si>
  <si>
    <t>https://community.secop.gov.co/Public/Tendering/OpportunityDetail/Index?noticeUID=CO1.NTC.6920711&amp;isFromPublicArea=True&amp;isModal=true&amp;asPopupView=true</t>
  </si>
  <si>
    <t>CO1.REQ.9980939</t>
  </si>
  <si>
    <t>CO1.PCCNTR.9203332</t>
  </si>
  <si>
    <t>CO1.BDOS.9812273</t>
  </si>
  <si>
    <t>CP-SDSD-321-2026</t>
  </si>
  <si>
    <t>PRESTACIÓN DE SERVICIOS PROFESIONALES DE UN BIÓLOGO (A) PARA EL DESARROLLO
DE ACCIONES EN EL SUBPROGRAMA DE SALUD AMBIENTAL; EN EL MARCO DEL DESARROLLO DEL PLAN TERRITORIAL DE SALUD VIGENCIA 2026 EN EL DEPARTAMENTO DE SUCRE</t>
  </si>
  <si>
    <t>1192804262</t>
  </si>
  <si>
    <t>https://community.secop.gov.co/Public/Tendering/OpportunityDetail/Index?noticeUID=CO1.NTC.9834873&amp;isFromPublicArea=True&amp;isModal=true&amp;asPopupView=true</t>
  </si>
  <si>
    <t>CO1.REQ.6204402</t>
  </si>
  <si>
    <t>CO1.PCCNTR.6410223</t>
  </si>
  <si>
    <t>CO1.BDOS.6004855</t>
  </si>
  <si>
    <t>CM-003-2024</t>
  </si>
  <si>
    <t>INTERVENTORÍA TÉCNICA; ADMINISTRATIVA; FINANCIERA; LEGAL Y AMBIENTAL PARA LA CONSTRUCCIÓN Y DOTACIÓN DE UNA ESTACIÓN DE BOMBEROS EN EL MUNICIPIO DE SANTIAGO DE TOLÚ; DEPARTAMENTO DE SUCRE</t>
  </si>
  <si>
    <t>901840482</t>
  </si>
  <si>
    <t>https://community.secop.gov.co/Public/Tendering/OpportunityDetail/Index?noticeUID=CO1.NTC.6091745&amp;isFromPublicArea=True&amp;isModal=true&amp;asPopupView=true</t>
  </si>
  <si>
    <t>CO1.REQ.10745793</t>
  </si>
  <si>
    <t>CO1.PCCNTR.9735304</t>
  </si>
  <si>
    <t>CO1.BDOS.10562620</t>
  </si>
  <si>
    <t>CP-SDSD-503-2026</t>
  </si>
  <si>
    <t>PRESTACIÓN DE SERVICIOS PROFESIONALES DE UN (A) BIÓLOGO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</si>
  <si>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https://community.secop.gov.co/Public/Tendering/OpportunityDetail/Index?noticeUID=CO1.NTC.10608784&amp;isFromPublicArea=True&amp;isModal=true&amp;asPopupView=true</t>
  </si>
  <si>
    <t>CO1.REQ.5936718</t>
  </si>
  <si>
    <t>CO1.PCCNTR.6091268</t>
  </si>
  <si>
    <t>CO1.BDOS.5819339</t>
  </si>
  <si>
    <t>CP-SDSD-090-2024</t>
  </si>
  <si>
    <t>PRESTACIÓN DE SERVICIOS DE APOYO A LA GESTION COMO TECNOLOGO EN SISTEMAS PARA EL DESARROLLO DE ACCIONES EN LA DIMENSION SALUD AMBIENTAL EN EL COMPONENTE HABITAT SALUDABLE DEL PLAN DECENAL DE SALUD PÚBLICA- PROGRAMA SUCRE CON AUTORIDAD SANITARIA Y AMBIENTAL - PAS TRANSITORIO 2024 DE LA SECRETARIA DE</t>
  </si>
  <si>
    <t>92545381</t>
  </si>
  <si>
    <t>https://community.secop.gov.co/Public/Tendering/OpportunityDetail/Index?noticeUID=CO1.NTC.5833241&amp;isFromPublicArea=True&amp;isModal=true&amp;asPopupView=true</t>
  </si>
  <si>
    <t>PRESTACIÓN DE SERVICIOS DE APOYO A LA GESTION COMO TECNOLOGO EN SISTEMAS PARA EL DESARROLLO DE ACCIONES EN LA DIMENSION SALUD AMBIENTAL EN EL COMPONENTE HABITAT SALUDABLE DEL PLAN DECENAL DE SALUD PÚBLICA- PROGRAMA SUCRE CON AUTORIDAD SANITARIA Y AMBIENTAL - PAS TRANSITORIO 2024 DE LA SECRETARIA DE SALUD DEL DEPARTAMENTO</t>
  </si>
  <si>
    <t>CO1.REQ.9792494</t>
  </si>
  <si>
    <t>CO1.PCCNTR.9024453</t>
  </si>
  <si>
    <t>CO1.BDOS.9625165</t>
  </si>
  <si>
    <t>CP-SDSD-131-2026</t>
  </si>
  <si>
    <t>PRESTACION DE SERVICIOS DE APOYO A LA GESTION DE UN DE UN TECNICO DE
SANEAMIENTO PARA EL DESARROLLO DE ACCIONES EN EL SUBPROGRAMA SALUD AMBIENTAL EN EL MARCO DEL DESARROLLO DEL PLAN TERRITORIAL DE SALUD VIGENCIA 2026 EN EL DEPARTAMENTO DE SUCRE</t>
  </si>
  <si>
    <t>1100393243</t>
  </si>
  <si>
    <t>https://community.secop.gov.co/Public/Tendering/OpportunityDetail/Index?noticeUID=CO1.NTC.9657730&amp;isFromPublicArea=True&amp;isModal=true&amp;asPopupView=true</t>
  </si>
  <si>
    <t>CO1.REQ.9906594</t>
  </si>
  <si>
    <t>CO1.PCCNTR.9122119</t>
  </si>
  <si>
    <t>CO1.BDOS.9738294</t>
  </si>
  <si>
    <t>CPS-223-2026</t>
  </si>
  <si>
    <t>PRESTACIÓN DE SERVICIOS DE PROFESIONALES ESPECIALIZADOS PARA BRINDAR ASESORIA Y ACOMPAÑAMIENTO EN LOS PROCESOS QUE ADELANTE LA OFICINA DE CONTROL INTERNO DE GESTION</t>
  </si>
  <si>
    <t>45553070</t>
  </si>
  <si>
    <t>https://community.secop.gov.co/Public/Tendering/OpportunityDetail/Index?noticeUID=CO1.NTC.9757831&amp;isFromPublicArea=True&amp;isModal=true&amp;asPopupView=true</t>
  </si>
  <si>
    <t>CO1.REQ.9968550</t>
  </si>
  <si>
    <t>CO1.PCCNTR.9193532</t>
  </si>
  <si>
    <t>CO1.BDOS.9800413</t>
  </si>
  <si>
    <t>CPS-442-2026</t>
  </si>
  <si>
    <t>PRESTACION DE SERVICIOS DE APOYO A LA GESTION
DE UN TECNICO EN ADMINISTRACION DE EMPRESAS PARA BRINDAR APOYO ADMINISTRATIVO A LA SECRETARIA DE
DESARROLLO ECONOMICO Y SOSTENIBILIDAD AMBIENTAL DURANTE LA VIGENCIA 2026</t>
  </si>
  <si>
    <t>18856323</t>
  </si>
  <si>
    <t>https://community.secop.gov.co/Public/Tendering/OpportunityDetail/Index?noticeUID=CO1.NTC.9825572&amp;isFromPublicArea=True&amp;isModal=true&amp;asPopupView=true</t>
  </si>
  <si>
    <t>CO1.REQ.7084592</t>
  </si>
  <si>
    <t>CO1.PCCNTR.6962835</t>
  </si>
  <si>
    <t>CO1.BDOS.6952784</t>
  </si>
  <si>
    <t>CP-SDSD-614-2024</t>
  </si>
  <si>
    <t>PRESTACIÓN DE SERVICIOS DE APOYO A LA GESTION DE UN TECNICO EN SISTEMASPARA EL DESARROLLO DE ACCIONES EN EL COMPONENTE EMERGENTES YREMERGENTES EN EL MARCO DEL DESARROLLO DEL PLAN TERRITORIAL DE SALUDVIGENCIA 2024 EN EL DEPARTAMENTO DE SUCRE.</t>
  </si>
  <si>
    <t>1103103972</t>
  </si>
  <si>
    <t>https://community.secop.gov.co/Public/Tendering/OpportunityDetail/Index?noticeUID=CO1.NTC.6964915&amp;isFromPublicArea=True&amp;isModal=true&amp;asPopupView=true</t>
  </si>
  <si>
    <t>CO1.REQ.8853105</t>
  </si>
  <si>
    <t>CO1.PCCNTR.8286943</t>
  </si>
  <si>
    <t>CO1.BDOS.8695306</t>
  </si>
  <si>
    <t>CP-SDSD-632-2025</t>
  </si>
  <si>
    <t>PRESTACIÓN DE SERVICIOS PROFESIONALES DE UN(A) ODONTÓLOGO(A) PARA EL
 DESARROLLO DE ACCIONES EN EL COMPONENTE ENFERMEDADES CRONICAS NO TRANSMISIBLES ECNT; EN EL MARCO DEL DESARROLLO DEL PLAN TERRITORIAL
 DE SALUD VIGENCIA 2025 EN EL DEPARTAMENTO DE SUCRE.</t>
  </si>
  <si>
    <t>64579116</t>
  </si>
  <si>
    <t>https://community.secop.gov.co/Public/Tendering/OpportunityDetail/Index?noticeUID=CO1.NTC.8728102&amp;isFromPublicArea=True&amp;isModal=true&amp;asPopupView=true</t>
  </si>
  <si>
    <t>CO1.REQ.6926265</t>
  </si>
  <si>
    <t>CO1.PCCNTR.6839271</t>
  </si>
  <si>
    <t>CO1.BDOS.6796962</t>
  </si>
  <si>
    <t>CPS-791-2024</t>
  </si>
  <si>
    <t>PRESTACIÓN DE SERVICIOS PROFESIONALES PARA BRINDAR ASESORÍA Y ACOMPAÑAMIENTO EN LOS ASUNTOS ADMINISTRATIVOS QUE ESTÉN A CARGO DE LA SECRETARÍA DE INCLUSIÓN SOCIAL; MUJER Y EQUIDAD DE GÉNERO - SUBSECRETARÍA DE GESTIÓN DE LA INCLUSIÓN SOCIAL DEL DEPARTAMENTO DE SUCRE.</t>
  </si>
  <si>
    <t>64546757</t>
  </si>
  <si>
    <t>https://community.secop.gov.co/Public/Tendering/OpportunityDetail/Index?noticeUID=CO1.NTC.6810221&amp;isFromPublicArea=True&amp;isModal=true&amp;asPopupView=true</t>
  </si>
  <si>
    <t>CO1.REQ.6694181</t>
  </si>
  <si>
    <t>CO1.PCCNTR.6664756</t>
  </si>
  <si>
    <t>CO1.BDOS.6568455</t>
  </si>
  <si>
    <t>CPS-477-2024</t>
  </si>
  <si>
    <t>PRESTACIÓN DE SERVICIOS PROFESIONALES COMO ARQUITECTO PARA BRINDAR APOYO Y ACOMPAÑAMIENTO A LA SECRETARIA DE INFRAESTRUCTURA DE LA GOBERNACIÓN DE SUCRE.</t>
  </si>
  <si>
    <t>23182619</t>
  </si>
  <si>
    <t>https://community.secop.gov.co/Public/Tendering/OpportunityDetail/Index?noticeUID=CO1.NTC.6580656&amp;isFromPublicArea=True&amp;isModal=true&amp;asPopupView=true</t>
  </si>
  <si>
    <t>CO1.REQ.9325025</t>
  </si>
  <si>
    <t>CO1.PCCNTR.8630879</t>
  </si>
  <si>
    <t>CO1.BDOS.9158622</t>
  </si>
  <si>
    <t>CPS-1164-2025</t>
  </si>
  <si>
    <t>PRESTACIÓN DE SERVICIOS PROFESIONALES
 DE UN ABOGADO ESPECIALISTA PARA BRINDAR ACOMPAÑAMIENTO A LA
 SUBSECRETARÍA DE CONTRATACIÓN DE LA GOBERNACIÓN DE SUCRE</t>
  </si>
  <si>
    <t>64741024</t>
  </si>
  <si>
    <t>https://community.secop.gov.co/Public/Tendering/OpportunityDetail/Index?noticeUID=CO1.NTC.9184422&amp;isFromPublicArea=True&amp;isModal=true&amp;asPopupView=true</t>
  </si>
  <si>
    <t>CO1.REQ.6761788</t>
  </si>
  <si>
    <t>CO1.PCCNTR.6720647</t>
  </si>
  <si>
    <t>CO1.BDOS.6634729</t>
  </si>
  <si>
    <t>CPS-645-2024</t>
  </si>
  <si>
    <t>a PRESTACIÓN DE SERVICIOS PROFESIONALES COMO INGENIERO CIVIL PARA BRINDAR APOYO 
Y ACOMPAÑAMIENTO A LA SECRETARÍA DE INFRAESTRUCTURA DE LA GOBERNACIÓN DE SUCRE.</t>
  </si>
  <si>
    <t>92498306</t>
  </si>
  <si>
    <t>https://community.secop.gov.co/Public/Tendering/OpportunityDetail/Index?noticeUID=CO1.NTC.6653095&amp;isFromPublicArea=True&amp;isModal=true&amp;asPopupView=true</t>
  </si>
  <si>
    <t>CO1.REQ.9861509</t>
  </si>
  <si>
    <t>CO1.PCCNTR.9077033</t>
  </si>
  <si>
    <t>CO1.BDOS.9693636</t>
  </si>
  <si>
    <t>CPS-158-2026</t>
  </si>
  <si>
    <t>PRESTACION DE SERVICIOS PROFESIONALES DE UN
PROFESIONAL EN NEGOCIOS INTERNACIONALES PARA BRINDAR APOYO ADMINISTRATIVO A LA OFICINA DE TURISMO Y
CULTURA DE LA GOBERNACION DE SUCRE DURANTE LA VIGENCIA 2026</t>
  </si>
  <si>
    <t>1005457985</t>
  </si>
  <si>
    <t>https://community.secop.gov.co/Public/Tendering/OpportunityDetail/Index?noticeUID=CO1.NTC.9712185&amp;isFromPublicArea=True&amp;isModal=true&amp;asPopupView=true</t>
  </si>
  <si>
    <t>CO1.REQ.8943215</t>
  </si>
  <si>
    <t>CO1.PCCNTR.8348431</t>
  </si>
  <si>
    <t>CO1.BDOS.8784065</t>
  </si>
  <si>
    <t>CPS-879-2025</t>
  </si>
  <si>
    <t>PRESTACIÓN DE SERVICIOS PROFESIONALES
 PARA BRINDAR APOYO FUNCIONAL A LOS DIVERSOS PROCESOS DE LA UNIDAD
 ADMINISTRATIVA ESPECIAL PARA LA GESTIÓN DEL RIESGOS; ATENCIÓN DE
 DESASTRES Y CAMBIO CLIMATICO DE LA GOBERNACIÓN DE SUCRE.</t>
  </si>
  <si>
    <t>1100685902</t>
  </si>
  <si>
    <t>https://community.secop.gov.co/Public/Tendering/OpportunityDetail/Index?noticeUID=CO1.NTC.8810516&amp;isFromPublicArea=True&amp;isModal=true&amp;asPopupView=true</t>
  </si>
  <si>
    <t>CO1.REQ.10009874</t>
  </si>
  <si>
    <t>CO1.PCCNTR.9240625</t>
  </si>
  <si>
    <t>CO1.BDOS.9841564</t>
  </si>
  <si>
    <t>CPS-511-2026</t>
  </si>
  <si>
    <t>https://community.secop.gov.co/Public/Tendering/OpportunityDetail/Index?noticeUID=CO1.NTC.9872523&amp;isFromPublicArea=True&amp;isModal=true&amp;asPopupView=true</t>
  </si>
  <si>
    <t>CO1.REQ.9994636</t>
  </si>
  <si>
    <t>CO1.PCCNTR.9234159</t>
  </si>
  <si>
    <t>CO1.BDOS.9826505</t>
  </si>
  <si>
    <t>CP-SDSD-310-2026</t>
  </si>
  <si>
    <t>PRESTACIÓN DE SERVICIOS DE APOYO A LA GESTION DE UN TÉCNICO EN SISTEMAS PARA EL DESARROLLO DE ACCIONES EN EL SUBPROGRAMA DE EMERGENTES Y REMERGENTES LEPRA Y TB EN EL MARCO DEL DESARROLLO DEL PLAN TERRITORIAL DE SALUD VIGENCIA 2026 EN EL DEPARTAMENTO DE SUCRE</t>
  </si>
  <si>
    <t>92530182</t>
  </si>
  <si>
    <t>https://community.secop.gov.co/Public/Tendering/OpportunityDetail/Index?noticeUID=CO1.NTC.9866271&amp;isFromPublicArea=True&amp;isModal=true&amp;asPopupView=true</t>
  </si>
  <si>
    <t>CO1.REQ.8943007</t>
  </si>
  <si>
    <t>CO1.PCCNTR.8347979</t>
  </si>
  <si>
    <t>CO1.BDOS.8783628</t>
  </si>
  <si>
    <t>CPS-866-2025</t>
  </si>
  <si>
    <t>PRESTACIÓN DE SERVICIOS PROFESIONALES DE UN ABOGADO PARA BRINDAR ASESORIA Y
 COMPAÑAMIENTO A LA SUBSECRETARÍA DE GESTIÓN DE LA CONTRATACIÓN DE LA GOBERNACIÓN DE SUCRE.</t>
  </si>
  <si>
    <t>1102825051</t>
  </si>
  <si>
    <t>https://community.secop.gov.co/Public/Tendering/OpportunityDetail/Index?noticeUID=CO1.NTC.8810137&amp;isFromPublicArea=True&amp;isModal=true&amp;asPopupView=true</t>
  </si>
  <si>
    <t>CO1.REQ.6863964</t>
  </si>
  <si>
    <t>CO1.PCCNTR.6800403</t>
  </si>
  <si>
    <t>CO1.BDOS.6735412</t>
  </si>
  <si>
    <t>CPS-744-2024</t>
  </si>
  <si>
    <t>PRESTACION DE SERVICIOS PROFESIONALES DE UN PSICOLOGO SOCIAL PARA BRINDAR ASESORIA; APOYO Y ACOMPAÑAMIENTO A LOS DIVERSOS PROGRAMAS DE LA SECRETARIA DEL INTERIOR DEL DEPARTAMENTO
DE SUCRE</t>
  </si>
  <si>
    <t>64550336</t>
  </si>
  <si>
    <t>https://community.secop.gov.co/Public/Tendering/OpportunityDetail/Index?noticeUID=CO1.NTC.6760163&amp;isFromPublicArea=True&amp;isModal=true&amp;asPopupView=true</t>
  </si>
  <si>
    <t>CO1.REQ.8981476</t>
  </si>
  <si>
    <t>CO1.PCCNTR.8379228</t>
  </si>
  <si>
    <t>CO1.BDOS.8821873</t>
  </si>
  <si>
    <t>CPS-991-2025</t>
  </si>
  <si>
    <t>PRESTACIÓN DE SERVICIOS PROFESIONALES DE UN
 PROFESIONAL EN DERECHO  PARA BRINDAR ASESORÍA Y ACOMPAÑAMIENTO EN LOS ASUNTOS JURÍDICOS QUE ESTÉN A
 CARGO DE LA SECRETARÍA GENERAL DE LA GOBERNACION DE SUCRE</t>
  </si>
  <si>
    <t>1103114558</t>
  </si>
  <si>
    <t>https://community.secop.gov.co/Public/Tendering/OpportunityDetail/Index?noticeUID=CO1.NTC.8850304&amp;isFromPublicArea=True&amp;isModal=true&amp;asPopupView=true</t>
  </si>
  <si>
    <t>CO1.REQ.8907818</t>
  </si>
  <si>
    <t>CO1.PCCNTR.8321455</t>
  </si>
  <si>
    <t>CO1.BDOS.8749537</t>
  </si>
  <si>
    <t>CPS-694-2025</t>
  </si>
  <si>
    <t>PRESTACION DE SERVICIOS PROFESIONALES DE UN ADMINISTRADOR DE EMPRESAS PARA BRINDAR APOYO Y ACOMPAÑAMIENTO EN LA SUBSECRETARIA DE GESTION DE RECURSOS FISICOS</t>
  </si>
  <si>
    <t>92521132</t>
  </si>
  <si>
    <t>https://community.secop.gov.co/Public/Tendering/OpportunityDetail/Index?noticeUID=CO1.NTC.8773248&amp;isFromPublicArea=True&amp;isModal=true&amp;asPopupView=true</t>
  </si>
  <si>
    <t>CO1.REQ.9962506</t>
  </si>
  <si>
    <t>CO1.PCCNTR.9207825</t>
  </si>
  <si>
    <t>CO1.BDOS.9794104</t>
  </si>
  <si>
    <t>CP-SDSD-302-2026</t>
  </si>
  <si>
    <t>PRESTACIÓN DE SERVICIOS PROFESIONALES DE UN(A) ODONTOLOGO(A) PARA EL DESARROLLO DE ACCIONES EN EL SUBPROGRAMA ENFERMEDADES CRONICAS
NO TRANSMISIBLES ECNT EN EL MARCO DEL DESARROLLO DEL PLAN TERRITORIAL DE SALUD VIGENCIA 2026 EN EL DEPARTAMENTO DE SUCRE.</t>
  </si>
  <si>
    <t>1104017823</t>
  </si>
  <si>
    <t>https://community.secop.gov.co/Public/Tendering/OpportunityDetail/Index?noticeUID=CO1.NTC.9839089&amp;isFromPublicArea=True&amp;isModal=true&amp;asPopupView=true</t>
  </si>
  <si>
    <t>CO1.REQ.8895050</t>
  </si>
  <si>
    <t>CO1.PCCNTR.8313626</t>
  </si>
  <si>
    <t>CO1.BDOS.8737056</t>
  </si>
  <si>
    <t>CPS-610-2025</t>
  </si>
  <si>
    <t>PRESTACION DE SERVICIOS PROFESIONALES DE UNA
 ABOGADA PARA BRINDAR ASESORÍA Y ACOMPAÑAMIENTO EN LOS PROCESOS QUE ADELANTE LA OFICINA DE CONTROL NTERNO DE GESTIÓN DE LA GOBERNACION DE SUCRE</t>
  </si>
  <si>
    <t>1102875696</t>
  </si>
  <si>
    <t>https://community.secop.gov.co/Public/Tendering/OpportunityDetail/Index?noticeUID=CO1.NTC.8763069&amp;isFromPublicArea=True&amp;isModal=true&amp;asPopupView=true</t>
  </si>
  <si>
    <t>CO1.REQ.8825152</t>
  </si>
  <si>
    <t>CO1.PCCNTR.8265759</t>
  </si>
  <si>
    <t>CO1.BDOS.8668149</t>
  </si>
  <si>
    <t>CP-SDSD-599-2025</t>
  </si>
  <si>
    <t>PRESTACIÓN DE SERVICIOS PROFESIONALES DE UN(A) INGENIERO(A) DE SISTEMAS PARA EL DESARROLLO DE ACCIONES EN EL COMPONENTE DISCAPACIDAD EN EL MARCO DEL DESARROLLO DEL PLAN TERRITORIAL DE
 SALUD PUBLICA VIGENCIA 2025 EN EL DEPARTAMENTO DE SUCRE</t>
  </si>
  <si>
    <t>1102808380</t>
  </si>
  <si>
    <t>https://community.secop.gov.co/Public/Tendering/OpportunityDetail/Index?noticeUID=CO1.NTC.8698409&amp;isFromPublicArea=True&amp;isModal=true&amp;asPopupView=true</t>
  </si>
  <si>
    <t>CO1.REQ.9856319</t>
  </si>
  <si>
    <t>CO1.PCCNTR.9074729</t>
  </si>
  <si>
    <t>CO1.BDOS.9688648</t>
  </si>
  <si>
    <t>CPS-149-2026</t>
  </si>
  <si>
    <t>PRESTACIÓN DE SERVICIOS DE APOYO A LA GESTION
PARA BRINDAR APOYO Y ACOMPAÑAMIENTO EN LOS ASUNTOS QUE ESTÉN A CARGO DE LA SECRETARÍA DE LA MUJER;
JUVENTUD E INCLUSIÓN SOCIAL DEL DEPARTAMENTO DE SUCRE</t>
  </si>
  <si>
    <t>64557868</t>
  </si>
  <si>
    <t>https://community.secop.gov.co/Public/Tendering/OpportunityDetail/Index?noticeUID=CO1.NTC.9709628&amp;isFromPublicArea=True&amp;isModal=true&amp;asPopupView=true</t>
  </si>
  <si>
    <t>CO1.REQ.9885960</t>
  </si>
  <si>
    <t>CO1.PCCNTR.9105813</t>
  </si>
  <si>
    <t>CO1.BDOS.9718154</t>
  </si>
  <si>
    <t>CPS-212-2026</t>
  </si>
  <si>
    <t>PRESTACION DE SERVICIOS PROFESIONALES de
un PROFESIONAL EN DERECHO ESPECIALISTA PARA BRINDAR ASESORÍA Y ACOMPAÑAMIENTO EN LOS ASUNTOS JURÍDICOS
QUE ESTÉN A CARGO DE LA SECRETARÍA GENERAL DE LA GOBERNACION DE SUCRE.</t>
  </si>
  <si>
    <t>9099459</t>
  </si>
  <si>
    <t>https://community.secop.gov.co/Public/Tendering/OpportunityDetail/Index?noticeUID=CO1.NTC.9741880&amp;isFromPublicArea=True&amp;isModal=true&amp;asPopupView=true</t>
  </si>
  <si>
    <t>CO1.REQ.9186154</t>
  </si>
  <si>
    <t>CO1.PCCNTR.8629928</t>
  </si>
  <si>
    <t>CO1.BDOS.8892020</t>
  </si>
  <si>
    <t>SI-011-2025</t>
  </si>
  <si>
    <t>ADQUISICIÓN DE EQUIPOS Y ELEMENTOS PARA PARA EL DESARROLLO DE ENCUENTROS; REUNIONES Y MESAS INSTITUCIONALES EN EL MARCO DEL CUMPLIMIENTO MISIONAL DE LA GOBERNACIÓN DE SUCRE.</t>
  </si>
  <si>
    <t>900906303</t>
  </si>
  <si>
    <t>https://community.secop.gov.co/Public/Tendering/OpportunityDetail/Index?noticeUID=CO1.NTC.9046680&amp;isFromPublicArea=True&amp;isModal=true&amp;asPopupView=true</t>
  </si>
  <si>
    <t>CO1.REQ.9893137</t>
  </si>
  <si>
    <t>CO1.PCCNTR.9111465</t>
  </si>
  <si>
    <t>CO1.BDOS.9725214</t>
  </si>
  <si>
    <t>CP-SDSD-221-2026</t>
  </si>
  <si>
    <t>PRESTACIÓN DE SERVICIOS PROFESIONALES DE UN(A) ABOGADO(A) PARA EL
FORTALECIMIENTO DEL SISTEMA INTEGRAL DEPARTAMENTAL DE EVALUACIÓN
SANITARIA Y DE LA PRESTACIÓN DE SERVICIOS DE SALUD-SIDEVASS DE LA
SECRETARÍA DE SALUD DEL DEPARTAMENTO DE SUCRE.</t>
  </si>
  <si>
    <t>1128060862</t>
  </si>
  <si>
    <t>https://community.secop.gov.co/Public/Tendering/OpportunityDetail/Index?noticeUID=CO1.NTC.9747729&amp;isFromPublicArea=True&amp;isModal=true&amp;asPopupView=true</t>
  </si>
  <si>
    <t>CO1.REQ.10702525</t>
  </si>
  <si>
    <t>CO1.PCCNTR.9699266</t>
  </si>
  <si>
    <t>CO1.BDOS.10519081</t>
  </si>
  <si>
    <t>CP-SDSD-433-2026</t>
  </si>
  <si>
    <t>PRESTACIÓN DE SERVICIOS PROFESIONALES DE UN (A) CONTADOR(A) PARA EL DESARROLLO DE ACCIONES EN EL SUBPROGRAMA PLANEACION INTEGRAL EN SALUD EN EL MARCO DEL DESARROLLO DEL PLAN TERRITORIAL DE SALUD VIGENCIA 2026 EN EL DEPARTAMENTO DE SUCRE</t>
  </si>
  <si>
    <t>1102849747</t>
  </si>
  <si>
    <t>https://community.secop.gov.co/Public/Tendering/OpportunityDetail/Index?noticeUID=CO1.NTC.10558250&amp;isFromPublicArea=True&amp;isModal=true&amp;asPopupView=true</t>
  </si>
  <si>
    <t>CO1.REQ.8940952</t>
  </si>
  <si>
    <t>CO1.PCCNTR.8346356</t>
  </si>
  <si>
    <t>CO1.BDOS.8782026</t>
  </si>
  <si>
    <t>CPS-849-2025</t>
  </si>
  <si>
    <t>PRESTACIÓN DE SERVICIOS PROFESIONALES COMO COMUNICADOR SOCIAL; PARA
 BRINDAR APOYO EN LA GESTION DE PROTOCOLO A CARGO DE LA SECRETARÍA PRIVADA DE LA GOBERNACIÓN DE SUCRE</t>
  </si>
  <si>
    <t>1102827488</t>
  </si>
  <si>
    <t>https://community.secop.gov.co/Public/Tendering/OpportunityDetail/Index?noticeUID=CO1.NTC.8807418&amp;isFromPublicArea=True&amp;isModal=true&amp;asPopupView=true</t>
  </si>
  <si>
    <t>CO1.REQ.9109856</t>
  </si>
  <si>
    <t>CO1.PCCNTR.8473455</t>
  </si>
  <si>
    <t>CO1.BDOS.8947463</t>
  </si>
  <si>
    <t>CP-SDSD-868-2025</t>
  </si>
  <si>
    <t>PRESTACIÓN DE SERVICIOS PROFESIONALES DE UN(A) INGENIERO(A) INDUSTRIAL
PARA BRINDAR APOYO Y ACOMPAÑAMIENTO A LA SECRETARÍA DE SALUD DE LA
GOBERNACIÓN DE SUCRE EN EL COMPONENTE IVC SANITARIO</t>
  </si>
  <si>
    <t>92535668</t>
  </si>
  <si>
    <t>https://community.secop.gov.co/Public/Tendering/OpportunityDetail/Index?noticeUID=CO1.NTC.8973670&amp;isFromPublicArea=True&amp;isModal=true&amp;asPopupView=true</t>
  </si>
  <si>
    <t>CO1.REQ.7785119</t>
  </si>
  <si>
    <t>CO1.PCCNTR.7521624</t>
  </si>
  <si>
    <t>CO1.BDOS.7649047</t>
  </si>
  <si>
    <t>CP-SDSD-203-2025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</si>
  <si>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</si>
  <si>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https://community.secop.gov.co/Public/Tendering/OpportunityDetail/Index?noticeUID=CO1.NTC.7668248&amp;isFromPublicArea=True&amp;isModal=true&amp;asPopupView=true</t>
  </si>
  <si>
    <t>CO1.REQ.6784691</t>
  </si>
  <si>
    <t>CO1.PCCNTR.6732911</t>
  </si>
  <si>
    <t>CO1.BDOS.6657554</t>
  </si>
  <si>
    <t>CPS-684-2024</t>
  </si>
  <si>
    <t>PRESTACIÓN DE SERVICIOS PROFESIONALES PARA 
BRINDAR ACOMPAÑAMIENTO A LA SECRETARIA DEL INTERIOR DE LA GOBERNACIÓN DE SUCRE.</t>
  </si>
  <si>
    <t>1099965990</t>
  </si>
  <si>
    <t>https://community.secop.gov.co/Public/Tendering/OpportunityDetail/Index?noticeUID=CO1.NTC.6669693&amp;isFromPublicArea=True&amp;isModal=true&amp;asPopupView=true</t>
  </si>
  <si>
    <t>CO1.REQ.8778733</t>
  </si>
  <si>
    <t>CO1.PCCNTR.8228574</t>
  </si>
  <si>
    <t>CO1.BDOS.8623130</t>
  </si>
  <si>
    <t>CP-SDSD-551-2025</t>
  </si>
  <si>
    <t>PRESTACIÓN DE SERVICIOS PROFESIONALES DE UN EPIDEMIÓLOGO PARA EL DESARROLLO DE ACCIONES EN EL COMPONENTE VIGILANCIA EPIDEMIOLÓGICA EN EL MARCO DEL DESARROLLO DEL PLAN TERRITORIAL DE SALUD VIGENCIA 2025 EN EL DEPARTAMENTO DE SUCRE.</t>
  </si>
  <si>
    <t>42203507</t>
  </si>
  <si>
    <t>https://community.secop.gov.co/Public/Tendering/OpportunityDetail/Index?noticeUID=CO1.NTC.8646183&amp;isFromPublicArea=True&amp;isModal=true&amp;asPopupView=true</t>
  </si>
  <si>
    <t>CO1.PCCNTR.8228573</t>
  </si>
  <si>
    <t>CO1.REQ.6762913</t>
  </si>
  <si>
    <t>CO1.PCCNTR.6829694</t>
  </si>
  <si>
    <t>CO1.BDOS.6635492</t>
  </si>
  <si>
    <t>CPS-779-2024</t>
  </si>
  <si>
    <t>PRESTACIÓN DE SERVICIOS PROFESIONALES DE UN INGENIERO AGRONOMO PARA APOYAR Y BRINDAR ASESORIA EN TEMAS RELACIONADOS CON LOS PLANES DE MANEJO AMBIENTAL DESARROLLADOS EN LA SECRETARÍA DE DESARROLLO ECONÓMICO Y MEDIO AMBIENTE DURANTE LA VIGENCIA 2024</t>
  </si>
  <si>
    <t>92027177</t>
  </si>
  <si>
    <t>https://community.secop.gov.co/Public/Tendering/OpportunityDetail/Index?noticeUID=CO1.NTC.6797888&amp;isFromPublicArea=True&amp;isModal=true&amp;asPopupView=true</t>
  </si>
  <si>
    <t>CO1.REQ.10077950</t>
  </si>
  <si>
    <t>CO1.PCCNTR.9304042</t>
  </si>
  <si>
    <t>CO1.BDOS.9910238</t>
  </si>
  <si>
    <t>CP-SDSD-400-2026</t>
  </si>
  <si>
    <t>PRESTACIÓN DE SERVICIOS PROFESIONALES DE UN(A) ENFERMERO(A) PARA EL DESARROLLO DE ACCIONES EN EL SUBPROGRAMA GEOHELMINTIASIS EN EL MARCO DEL DESARROLLO DEL PLAN TERRITORIAL DE SALUD VIGENCIA 2026 EN EL DEPARTAMENTO DE SUCRE.</t>
  </si>
  <si>
    <t>23029401</t>
  </si>
  <si>
    <t>https://community.secop.gov.co/Public/Tendering/OpportunityDetail/Index?noticeUID=CO1.NTC.9935492&amp;isFromPublicArea=True&amp;isModal=true&amp;asPopupView=true</t>
  </si>
  <si>
    <t>CO1.PCCNTR.9304166</t>
  </si>
  <si>
    <t>CO1.REQ.7018861</t>
  </si>
  <si>
    <t>CO1.PCCNTR.6912303</t>
  </si>
  <si>
    <t>CO1.BDOS.6888178</t>
  </si>
  <si>
    <t>CP-SDSD-474-2024</t>
  </si>
  <si>
    <t>92543015</t>
  </si>
  <si>
    <t>https://community.secop.gov.co/Public/Tendering/OpportunityDetail/Index?noticeUID=CO1.NTC.6904610&amp;isFromPublicArea=True&amp;isModal=true&amp;asPopupView=true</t>
  </si>
  <si>
    <t>CO1.REQ.10733920</t>
  </si>
  <si>
    <t>CO1.PCCNTR.9730052</t>
  </si>
  <si>
    <t>CO1.BDOS.10551120</t>
  </si>
  <si>
    <t>CP-SDSD-493-2026</t>
  </si>
  <si>
    <t>PRESTACIÓN DE SERVICIOS PROFESIONALES DE UN INGENIERO (A) QUÍMICO (A) PARA EL DESARROLLO DE ACCIONES EN EL SUBPROGRAMA DE LABORATORIO DE SALUD PÚBLICA EN EL MARCO DEL DESARROLLO DEL PLAN TERRITORIAL DE SALUD VIGENCIA 2026 EN EL DEPARTAMENTO DE SUCRE.</t>
  </si>
  <si>
    <t>https://community.secop.gov.co/Public/Tendering/OpportunityDetail/Index?noticeUID=CO1.NTC.10602665&amp;isFromPublicArea=True&amp;isModal=true&amp;asPopupView=true</t>
  </si>
  <si>
    <t>CO1.REQ.9764879</t>
  </si>
  <si>
    <t>CO1.PCCNTR.8995069</t>
  </si>
  <si>
    <t>CO1.BDOS.9596875</t>
  </si>
  <si>
    <t>CP-SDSD-078-2026</t>
  </si>
  <si>
    <t>PRESTACION DE SERVICIOS DE APOYO A LA GESTION DE UN ANOTADOR PARA EL DESARROLLO DE ACCIONES EN EL SUBPROGRAMA ZOONOSIS EN EL MARCO DEL DESARROLLO DEL PLAN TERRITORIAL DE SALUD VIGENCIA 2026 EN EL DEPARTAMENTO DE SUCRE</t>
  </si>
  <si>
    <t>45476778</t>
  </si>
  <si>
    <t>https://community.secop.gov.co/Public/Tendering/OpportunityDetail/Index?noticeUID=CO1.NTC.9626839&amp;isFromPublicArea=True&amp;isModal=true&amp;asPopupView=true</t>
  </si>
  <si>
    <t>CO1.REQ.9421461</t>
  </si>
  <si>
    <t>CO1.PCCNTR.8725791</t>
  </si>
  <si>
    <t>CO1.BDOS.9253214</t>
  </si>
  <si>
    <t>MC-045-2025</t>
  </si>
  <si>
    <t>FORTALECIMIENTO INSTITUCIONAL POR MEDIO DE LA DOTACIÓN DE EQUIPOS DE OFICINA DE LA SECRETARÍA DE EDUCACIÓN DEL DEPARTAMENTO DE SUCRE</t>
  </si>
  <si>
    <t>823002969</t>
  </si>
  <si>
    <t>https://community.secop.gov.co/Public/Tendering/OpportunityDetail/Index?noticeUID=CO1.NTC.9282422&amp;isFromPublicArea=True&amp;isModal=true&amp;asPopupView=true</t>
  </si>
  <si>
    <t>CO1.REQ.9742320</t>
  </si>
  <si>
    <t>CO1.PCCNTR.8968312</t>
  </si>
  <si>
    <t>CO1.BDOS.9574526</t>
  </si>
  <si>
    <t>CP-SDSD-010-2026</t>
  </si>
  <si>
    <t>PRESTACIÓN DE SERVICIOS DE APOYO A LA GESTIÓN DE UN TÉCNICO EN DESARROLLO Y GERENCIA DE SISTEMAS INFORMÁTICOS PARA EL DESARROLLO DE ACCIONES EN EL SUBPROGRAMA DE ENFERMEDADES
TRANSMISIBLES POR VECTORES - ETV EN EL MARCO DEL DESARROLLO DEL PLAN TERRITORIAL DE SALUD VIGENCIA 2026 EN
EL DEPARTAMENTO DE</t>
  </si>
  <si>
    <t>92526271</t>
  </si>
  <si>
    <t>https://community.secop.gov.co/Public/Tendering/OpportunityDetail/Index?noticeUID=CO1.NTC.9599522&amp;isFromPublicArea=True&amp;isModal=true&amp;asPopupView=true</t>
  </si>
  <si>
    <t>PRESTACIÓN DE SERVICIOS DE APOYO A LA GESTIÓN DE UN TÉCNICO EN DESARROLLO Y GERENCIA DE SISTEMAS INFORMÁTICOS PARA EL DESARROLLO DE ACCIONES EN EL SUBPROGRAMA DE ENFERMEDADES
TRANSMISIBLES POR VECTORES - ETV EN EL MARCO DEL DESARROLLO DEL PLAN TERRITORIAL DE SALUD VIGENCIA 2026 EN
EL DEPARTAMENTO DE SUCRE</t>
  </si>
  <si>
    <t>CO1.REQ.7156758</t>
  </si>
  <si>
    <t>CO1.PCCNTR.7106538</t>
  </si>
  <si>
    <t>CO1.BDOS.6953989</t>
  </si>
  <si>
    <t>SA-SDSD-02-SI-2024</t>
  </si>
  <si>
    <t>LA ADQUISICIÓN DE EQUIPOS NECESARIOS PARA EL DESARROLLO
DE LOS PROCESO DE VIGILANCIA EN EL LABORATORIO DE SALUD
PUBLICA DEPARTAMENTAL</t>
  </si>
  <si>
    <t>901898361</t>
  </si>
  <si>
    <t>https://community.secop.gov.co/Public/Tendering/OpportunityDetail/Index?noticeUID=CO1.NTC.7035608&amp;isFromPublicArea=True&amp;isModal=true&amp;asPopupView=true</t>
  </si>
  <si>
    <t>CO1.REQ.5941879</t>
  </si>
  <si>
    <t>CO1.PCCNTR.6094328</t>
  </si>
  <si>
    <t>CO1.BDOS.5824766</t>
  </si>
  <si>
    <t>CP-SDSD-085-2024</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</si>
  <si>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t>
  </si>
  <si>
    <t>23029381</t>
  </si>
  <si>
    <t>https://community.secop.gov.co/Public/Tendering/OpportunityDetail/Index?noticeUID=CO1.NTC.5836589&amp;isFromPublicArea=True&amp;isModal=true&amp;asPopupView=true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</si>
  <si>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t>
  </si>
  <si>
    <t>CO1.REQ.10779105</t>
  </si>
  <si>
    <t>CO1.PCCNTR.9758568</t>
  </si>
  <si>
    <t>CO1.BDOS.10595404</t>
  </si>
  <si>
    <t>CP-SDSD-573-2026</t>
  </si>
  <si>
    <t>PRESTACIÓN DE SERVICIOS PROFESIONALES DE UNA INGENIERA AMBIENTAL Y/O SANITARIO PARA EL DESARROLLO DE ACCIONES EN EL SUBPROGRAMA DE LABORATORIO DE SALUD PÚBLICA EN EL MARCO DEL DESARROLLO DEL PLAN
TERRITORIAL DE SALUD VIGENCIA 2026 . EN EL DEPARTAMENTO DE SUCRE.</t>
  </si>
  <si>
    <t>https://community.secop.gov.co/Public/Tendering/OpportunityDetail/Index?noticeUID=CO1.NTC.10638023&amp;isFromPublicArea=True&amp;isModal=true&amp;asPopupView=true</t>
  </si>
  <si>
    <t>CO1.REQ.8887880</t>
  </si>
  <si>
    <t>CO1.PCCNTR.8313218</t>
  </si>
  <si>
    <t>CO1.BDOS.8730156</t>
  </si>
  <si>
    <t>CPS-604-2025</t>
  </si>
  <si>
    <t>PRESTACION DE SERVICIOS DE UN ADMINISTRADOR DE EMPRESAS PARA BRINDAR ASESORÍA Y ACOMPAÑAMIENTO EN LOS PROCESOS QUE ADELANTE LA OFICINA DE CONTROL INTERNO DE GESTIÓN DE LA GOBERNACION DE SUCRE</t>
  </si>
  <si>
    <t>23214614</t>
  </si>
  <si>
    <t>https://community.secop.gov.co/Public/Tendering/OpportunityDetail/Index?noticeUID=CO1.NTC.8762315&amp;isFromPublicArea=True&amp;isModal=true&amp;asPopupView=true</t>
  </si>
  <si>
    <t>CO1.REQ.5949555</t>
  </si>
  <si>
    <t>CO1.PCCNTR.6097467</t>
  </si>
  <si>
    <t>CO1.BDOS.5832243</t>
  </si>
  <si>
    <t>CP-SDSD-110-2024</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</si>
  <si>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
  </si>
  <si>
    <t>85204220</t>
  </si>
  <si>
    <t>https://community.secop.gov.co/Public/Tendering/OpportunityDetail/Index?noticeUID=CO1.NTC.5841002&amp;isFromPublicArea=True&amp;isModal=true&amp;asPopupView=true</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</si>
  <si>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DEPARTAMENTO DE SUCRE.</t>
  </si>
  <si>
    <t>CO1.REQ.7027210</t>
  </si>
  <si>
    <t>CO1.PCCNTR.6925560</t>
  </si>
  <si>
    <t>CO1.BDOS.6896095</t>
  </si>
  <si>
    <t>CP-SDSD-491-2024</t>
  </si>
  <si>
    <t>PRESTACIÓN DE SERVICIOS DE APOYO A LA GESTIÓN DE UN TÈCNICO DE 
SANEAMIENTO BÀSICO PARA EL DESARROLLO DE ACCIONES EN EL COMPONENTE SALUD AMBIENTAL; EN EL MARCO DEL DESARROLLO DEL PLAN TERRITORIAL DE SALUD VIGENCIA 2024 EN EL DEPARTAMENTO DE SUCRE</t>
  </si>
  <si>
    <t>64568875</t>
  </si>
  <si>
    <t>https://community.secop.gov.co/Public/Tendering/OpportunityDetail/Index?noticeUID=CO1.NTC.6919559&amp;isFromPublicArea=True&amp;isModal=true&amp;asPopupView=true</t>
  </si>
  <si>
    <t>CO1.REQ.8974596</t>
  </si>
  <si>
    <t>CO1.PCCNTR.8372224</t>
  </si>
  <si>
    <t>CO1.BDOS.8815107</t>
  </si>
  <si>
    <t>CPS-856-2025</t>
  </si>
  <si>
    <t>PRESTACIÓN DE SERVICIOS PROFESIONALES DE UN ABOGADO PARA BRINDAR ASESORIA Y ACOMPAÑAMIENTO A LA OFICINA DE CONTROL INTERNO DISCIPLINARIO DE LA GOBERNACION DE SUCRE.</t>
  </si>
  <si>
    <t>64556879</t>
  </si>
  <si>
    <t>https://community.secop.gov.co/Public/Tendering/OpportunityDetail/Index?noticeUID=CO1.NTC.8842105&amp;isFromPublicArea=True&amp;isModal=true&amp;asPopupView=true</t>
  </si>
  <si>
    <t>CO1.REQ.9751544</t>
  </si>
  <si>
    <t>CO1.PCCNTR.8968414</t>
  </si>
  <si>
    <t>CO1.BDOS.9584072</t>
  </si>
  <si>
    <t>CP-SDSD-070-2026</t>
  </si>
  <si>
    <t>PRESTACIÓN DE SERVICIOS PROFESIONALES DE UN (A) ENFERMERA PARA EL
DESARROLLO DE ACCIONES EN EL SUBPROGRAMA DE SALUD MENTAL EN EL MARCO DEL DESARROLLO DEL PLAN TERRITORIAL DE SALUD VIGENCIA 2026 EN EL DEPARTAMENTO DE SUCRE</t>
  </si>
  <si>
    <t>1099964508</t>
  </si>
  <si>
    <t>https://community.secop.gov.co/Public/Tendering/OpportunityDetail/Index?noticeUID=CO1.NTC.9599231&amp;isFromPublicArea=True&amp;isModal=true&amp;asPopupView=true</t>
  </si>
  <si>
    <t>CO1.REQ.7809539</t>
  </si>
  <si>
    <t>CO1.PCCNTR.7612605</t>
  </si>
  <si>
    <t>CO1.BDOS.7672870</t>
  </si>
  <si>
    <t>CONTRATO DE MÍNIMA CUANTÍA No. MC-SDSD-03-2025</t>
  </si>
  <si>
    <t>PRESTACIÓN DE SERVICIOS PARA EL TRANSPORTE PÚBLICO TERRESTRE AUTOMOTOR ESPECIAL PARA LOS FUNCIONARIOS; EMPLEADOS Y CONTRATISTAS DE LA SECRETARIA DE SALUD DEPARTAMENTAL DE SUCRE</t>
  </si>
  <si>
    <t>900854267</t>
  </si>
  <si>
    <t>https://community.secop.gov.co/Public/Tendering/OpportunityDetail/Index?noticeUID=CO1.NTC.7710955&amp;isFromPublicArea=True&amp;isModal=true&amp;asPopupView=true</t>
  </si>
  <si>
    <t>CO1.REQ.8672653</t>
  </si>
  <si>
    <t>CO1.PCCNTR.8155087</t>
  </si>
  <si>
    <t>CO1.BDOS.8518661</t>
  </si>
  <si>
    <t>CP-SDSD-450-2025</t>
  </si>
  <si>
    <t>PRESTACIÓN DE SERVICIOS PROFESIONALES DE UN(A) ABOGADO(A) PARA EL DESARROLLO
DE ACCIONES EN EL COMPONENTE INSPECCIÓN; VIGILANCIA Y CONTROL SANITARIO EN EL MARCO DEL DESARROLLO DEL
PLAN TERRITORIAL DE SALUD VIGENCIA 2025 EN EL DEPARTAMENTO DE SUCRE</t>
  </si>
  <si>
    <t>1101815733</t>
  </si>
  <si>
    <t>https://community.secop.gov.co/Public/Tendering/OpportunityDetail/Index?noticeUID=CO1.NTC.8541158&amp;isFromPublicArea=True&amp;isModal=true&amp;asPopupView=true</t>
  </si>
  <si>
    <t>CO1.PCCNTR.8155513</t>
  </si>
  <si>
    <t>CO1.REQ.8962746</t>
  </si>
  <si>
    <t>CO1.PCCNTR.8363794</t>
  </si>
  <si>
    <t>CO1.BDOS.8803709</t>
  </si>
  <si>
    <t>CPS-949-2025</t>
  </si>
  <si>
    <t>PRESTACION DE SERVICIOS PROFESIONALES DE UN ABOGADO PARA BRINDAR
ACOMPAÑAMIENTO JURIDICO A LA SECRETARIA DEL INTERIOR DE LA
GOBERNACION DE SUCRE</t>
  </si>
  <si>
    <t>1005604156</t>
  </si>
  <si>
    <t>https://community.secop.gov.co/Public/Tendering/OpportunityDetail/Index?noticeUID=CO1.NTC.8831066&amp;isFromPublicArea=True&amp;isModal=true&amp;asPopupView=true</t>
  </si>
  <si>
    <t>CO1.REQ.9914448</t>
  </si>
  <si>
    <t>CO1.PCCNTR.9139711</t>
  </si>
  <si>
    <t>CO1.BDOS.9746130</t>
  </si>
  <si>
    <t>CP-SDSD-248-2026</t>
  </si>
  <si>
    <t>PRESTACIÓN DE SERVICIOS PROFESIONALES DE UN(A) PSICOLOGO(A) PARA
BRINDAR APOYO Y ACOMPAÑAMIENTO A LA SECRETARÍA DE SALUD DE LA
GOBERNACIÓN DE SUCRE EN EL AREA CRUE.</t>
  </si>
  <si>
    <t>1102811171</t>
  </si>
  <si>
    <t>https://community.secop.gov.co/Public/Tendering/OpportunityDetail/Index?noticeUID=CO1.NTC.9773156&amp;isFromPublicArea=True&amp;isModal=true&amp;asPopupView=true</t>
  </si>
  <si>
    <t>CO1.REQ.10794500</t>
  </si>
  <si>
    <t>CO1.PCCNTR.9773266</t>
  </si>
  <si>
    <t>CO1.BDOS.10610849</t>
  </si>
  <si>
    <t>CP-SDSD-582-2026</t>
  </si>
  <si>
    <t>PRESTACIÓN DE SERVICIOS PROFESIONALES DE UN(A) LICENCIADO(A) EN
EDUCACION ESPECIAL PARA EL DESARROLLO DE ACCIONES EN EL
SUBPROGRAMA GEOHELMINTIASIS EN EL MARCO DEL DESARROLLO DEL PLAN
TERRITORIAL DE SALUD VIGENCIA 2026 EN EL DEPARTAMENTO DE SUCRE.</t>
  </si>
  <si>
    <t>https://community.secop.gov.co/Public/Tendering/OpportunityDetail/Index?noticeUID=CO1.NTC.10658867&amp;isFromPublicArea=True&amp;isModal=true&amp;asPopupView=true</t>
  </si>
  <si>
    <t>CO1.REQ.8284540</t>
  </si>
  <si>
    <t>CO1.PCCNTR.7896049</t>
  </si>
  <si>
    <t>CO1.BDOS.8138770</t>
  </si>
  <si>
    <t>CP-SDSD-370-2025</t>
  </si>
  <si>
    <t>PRESTACIÓN DE SERVICIOS PROFESIONALES DE UN (A) FISIOTERAPEUTA PARA EL FORTALECIMIENTO DE LAS COMPETENCIAS DE LA SECRETARÍA DE SALUD DEL
DEPARTAMENTO DE SUCRE EN EL ARÉA CRUE</t>
  </si>
  <si>
    <t>50885808</t>
  </si>
  <si>
    <t>https://community.secop.gov.co/Public/Tendering/OpportunityDetail/Index?noticeUID=CO1.NTC.8164056&amp;isFromPublicArea=True&amp;isModal=true&amp;asPopupView=true</t>
  </si>
  <si>
    <t>CO1.REQ.9835307</t>
  </si>
  <si>
    <t>CO1.PCCNTR.9077728</t>
  </si>
  <si>
    <t>CO1.BDOS.9667679</t>
  </si>
  <si>
    <t>CP-SDSD-192-2026</t>
  </si>
  <si>
    <t>PRESTACIÓN DE SERVICIOS PROFESIONALES DE UN (A) INGENIERO DE SISTEMAS PARA EL DESARROLLO DE ACCIONES EN EL SUBPROGRAMA INSPECCION; VIGILANCIA Y CONTROL SANITARIO Y DE MEDICAMENTOS EN EL MARCO DEL DESARROLLO DEL PLAN TERRITORIAL DE SALUD VIGENCIA 2026 EN EL DEPARTAMENTO DE SUCRE</t>
  </si>
  <si>
    <t>1104381084</t>
  </si>
  <si>
    <t>https://community.secop.gov.co/Public/Tendering/OpportunityDetail/Index?noticeUID=CO1.NTC.9712927&amp;isFromPublicArea=True&amp;isModal=true&amp;asPopupView=true</t>
  </si>
  <si>
    <t>CO1.REQ.10715295</t>
  </si>
  <si>
    <t>CO1.PCCNTR.9710056</t>
  </si>
  <si>
    <t>CO1.BDOS.10532705</t>
  </si>
  <si>
    <t>CP-SDSD-445-2026</t>
  </si>
  <si>
    <t>PRESTACIÓN DE SERVICIOS PROFESIONALES DE UN (A) INGENIERO(A) DE SISTEMAS PARA EL DESARROLLO DE ACCIONES EN EL SUBPROGRAMA POBLACIONES VULNERABLES EN EL MARCO DEL DESARROLLO DEL PLAN TERRITORIAL DE SALUD VIGENCIA 2026 EN EL DEPARTAMENTO DE SUCRE</t>
  </si>
  <si>
    <t>https://community.secop.gov.co/Public/Tendering/OpportunityDetail/Index?noticeUID=CO1.NTC.10573508&amp;isFromPublicArea=True&amp;isModal=true&amp;asPopupView=true</t>
  </si>
  <si>
    <t>CO1.REQ.10770395</t>
  </si>
  <si>
    <t>CO1.PCCNTR.9751170</t>
  </si>
  <si>
    <t>CO1.BDOS.10587316</t>
  </si>
  <si>
    <t>CP-SDSD-542-2026</t>
  </si>
  <si>
    <t>PRESTACION DE SERVICIOS DE APOYO A LA GESTION DE UN (A)
TECNICO/AUXILIAR DE ENFERMERIA PARA EL DESARROLLO DE ACCIONES EN EL
SUBPROGRAMA VIGILANCIA EPIDEMIOLÓGICA EN EL MARCO DEL DESARROLLO
DEL PLAN TERRITORIAL DE SALUD VIGENCIA 2026 EN EL DEPARTAMENTO DE
SUCRE.</t>
  </si>
  <si>
    <t>1103748422</t>
  </si>
  <si>
    <t>https://community.secop.gov.co/Public/Tendering/OpportunityDetail/Index?noticeUID=CO1.NTC.10628190&amp;isFromPublicArea=True&amp;isModal=true&amp;asPopupView=true</t>
  </si>
  <si>
    <t>CO1.REQ.6717831</t>
  </si>
  <si>
    <t>CO1.PCCNTR.6685467</t>
  </si>
  <si>
    <t>CO1.BDOS.6591432</t>
  </si>
  <si>
    <t>CPS-565-2024</t>
  </si>
  <si>
    <t>PRESTACIÓN DE SERVICIOS PROFESIONALES PARA BRINDAR APOYO EN LAS DISTINTAS DEPENDENCIAS DE LA SECRETARÍA DE EDUCACIÓN DE LA GOBERNACIÓN DE SUCRE</t>
  </si>
  <si>
    <t>45557995</t>
  </si>
  <si>
    <t>https://community.secop.gov.co/Public/Tendering/OpportunityDetail/Index?noticeUID=CO1.NTC.6606951&amp;isFromPublicArea=True&amp;isModal=true&amp;asPopupView=true</t>
  </si>
  <si>
    <t>CO1.REQ.9897808</t>
  </si>
  <si>
    <t>CO1.PCCNTR.9131470</t>
  </si>
  <si>
    <t>CO1.BDOS.9729732</t>
  </si>
  <si>
    <t>CPS-247-2026</t>
  </si>
  <si>
    <t>PRESTACION DE SERVICIOS PROFESIONALES DE UN COMUNICADOR SOCIAL PARA BRINDAR ACOMPAÑAMIENTO A LA SECRETARIA DEL INTERIOR DE LA GOBERNACION DE SUCRE EN EL MARCO DEL PROYECTO APOYO A LA PRESTACIÓN DE SERVICIOS PROFESIONALES Y DE APOYO A LA GESTIÓN VIGENCIA 2026 DE LA GOBERNACIÓN DE SUCRE.</t>
  </si>
  <si>
    <t>1052952698</t>
  </si>
  <si>
    <t>https://community.secop.gov.co/Public/Tendering/OpportunityDetail/Index?noticeUID=CO1.NTC.9764932&amp;isFromPublicArea=True&amp;isModal=true&amp;asPopupView=true</t>
  </si>
  <si>
    <t>CO1.REQ.6030465</t>
  </si>
  <si>
    <t>CO1.PCCNTR.6164498</t>
  </si>
  <si>
    <t>CO1.BDOS.5912143</t>
  </si>
  <si>
    <t>CP-SDSD-221-2024</t>
  </si>
  <si>
    <t>9194946</t>
  </si>
  <si>
    <t>https://community.secop.gov.co/Public/Tendering/OpportunityDetail/Index?noticeUID=CO1.NTC.5920803&amp;isFromPublicArea=True&amp;isModal=true&amp;asPopupView=true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</si>
  <si>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</si>
  <si>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CO1.REQ.10797927</t>
  </si>
  <si>
    <t>CO1.PCCNTR.9783721</t>
  </si>
  <si>
    <t>CO1.BDOS.10613693</t>
  </si>
  <si>
    <t>CP-SDSD-606-2026</t>
  </si>
  <si>
    <t>PRESTACIÓN DE SERVICIOS PROFESIONALES DE UN BACTERIÓLOGO (A) PARA EL DESARROLLO DE ACCIONES EN EL SUBPROGRAMA DE LABORATORIO DE SALUD PÚBLICA EN EL MARCO DEL DESARROLLO DEL PLAN TERRITORIAL DE SALUD VIGENCIA 2026 EN EL DEPARTAMENTO DE SUCRE.</t>
  </si>
  <si>
    <t>32796723</t>
  </si>
  <si>
    <t>CO1.REQ.9975361</t>
  </si>
  <si>
    <t>CO1.PCCNTR.9199075</t>
  </si>
  <si>
    <t>CO1.BDOS.9807525</t>
  </si>
  <si>
    <t>CPS-470-2026</t>
  </si>
  <si>
    <t>1005675509</t>
  </si>
  <si>
    <t>https://community.secop.gov.co/Public/Tendering/OpportunityDetail/Index?noticeUID=CO1.NTC.9831449&amp;isFromPublicArea=True&amp;isModal=true&amp;asPopupView=true</t>
  </si>
  <si>
    <t>CO1.REQ.9979102</t>
  </si>
  <si>
    <t>CO1.PCCNTR.9207908</t>
  </si>
  <si>
    <t>CO1.BDOS.9810644</t>
  </si>
  <si>
    <t>CPS-475-2026</t>
  </si>
  <si>
    <t>PRESTACIÓN DE SERVICIOS PROFESIONALES EN INGENIERÍA ELÉCTRICA PARA BRINDAR ACOMPAÑAMIENTO Y ASESORÍA A LA SECRETARIA DE ENERGIAS DE LA GOBERNACIÓN DE SUCRE</t>
  </si>
  <si>
    <t>https://community.secop.gov.co/Public/Tendering/OpportunityDetail/Index?noticeUID=CO1.NTC.9839334&amp;isFromPublicArea=True&amp;isModal=true&amp;asPopupView=true</t>
  </si>
  <si>
    <t>CO1.REQ.6778211</t>
  </si>
  <si>
    <t>CO1.PCCNTR.6727978</t>
  </si>
  <si>
    <t>CO1.BDOS.6651205</t>
  </si>
  <si>
    <t>CPS-677-2024</t>
  </si>
  <si>
    <t>PRESTACION DE SERVICIOS PROFESIONALES DE UNA ECONOMISTA PARA BRINDAR ASESORÍA FINANCIERA A LA SECRETARIA DE DESARROLLO ECONOMICO Y MEDIO AMBINETE DE LA GOBERNACIÓN DE SUCRE DURANTE LA VIGENCIA 2024.</t>
  </si>
  <si>
    <t>1100337865</t>
  </si>
  <si>
    <t>https://community.secop.gov.co/Public/Tendering/OpportunityDetail/Index?noticeUID=CO1.NTC.6663621&amp;isFromPublicArea=True&amp;isModal=true&amp;asPopupView=true</t>
  </si>
  <si>
    <t>CO1.REQ.7109454</t>
  </si>
  <si>
    <t>CO1.PCCNTR.6984697</t>
  </si>
  <si>
    <t>CO1.BDOS.6977342</t>
  </si>
  <si>
    <t>CP-SDSD-696-2024</t>
  </si>
  <si>
    <t>PRESTACIÓN DE SERVICIOS PROFESIONALES DE UN (A) ENFEMERO (A) PARA EL DESARROLLO DE ACCIONES EN EL COMPONENTE 
ENFERMEDADES TRANSMISIBLES POR VECTORES -ETV EN EL MARCO DEL DESARROLLO DEL PLAN TERRITORIAL DE SALUD VIGENCIA 2024 EN EL DEPARTAMENTO DE SUCRE.</t>
  </si>
  <si>
    <t>42207593</t>
  </si>
  <si>
    <t>https://community.secop.gov.co/Public/Tendering/OpportunityDetail/Index?noticeUID=CO1.NTC.6992359&amp;isFromPublicArea=True&amp;isModal=true&amp;asPopupView=true</t>
  </si>
  <si>
    <t>CO1.REQ.6698852</t>
  </si>
  <si>
    <t>CO1.PCCNTR.6670640</t>
  </si>
  <si>
    <t>CO1.BDOS.6573021</t>
  </si>
  <si>
    <t>https://community.secop.gov.co/Public/Tendering/OpportunityDetail/Index?noticeUID=CO1.NTC.6588146&amp;isFromPublicArea=True&amp;isModal=true&amp;asPopupView=true</t>
  </si>
  <si>
    <t>CO1.REQ.9842812</t>
  </si>
  <si>
    <t>CO1.PCCNTR.9077852</t>
  </si>
  <si>
    <t>CO1.BDOS.9675105</t>
  </si>
  <si>
    <t>CP-SDSD-163-2026</t>
  </si>
  <si>
    <t>cedido</t>
  </si>
  <si>
    <t>PRESTACIÓN DE SERVICIOS PROFESIONALES DE UN (A) EPIDEMIÓLOGO PARA EL
DESARROLLO DE ACCIONES EN EL SUBPROGRAMA VIGILANCIA EPIDEMIOLÓGICA
EN EL MARCO DEL DESARROLLO DEL PLAN TERRITORIAL DE SALUD VIGENCIA 2026 EN EL DEPARTAMENTO DE SUCRE.</t>
  </si>
  <si>
    <t>56097901</t>
  </si>
  <si>
    <t>https://community.secop.gov.co/Public/Tendering/OpportunityDetail/Index?noticeUID=CO1.NTC.9713059&amp;isFromPublicArea=True&amp;isModal=true&amp;asPopupView=true</t>
  </si>
  <si>
    <t>CO1.REQ.8938965</t>
  </si>
  <si>
    <t>CO1.PCCNTR.8347646</t>
  </si>
  <si>
    <t>CO1.BDOS.8780508</t>
  </si>
  <si>
    <t>CPS-818-2025</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</si>
  <si>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</si>
  <si>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https://community.secop.gov.co/Public/Tendering/OpportunityDetail/Index?noticeUID=CO1.NTC.8809225&amp;isFromPublicArea=True&amp;isModal=true&amp;asPopupView=true</t>
  </si>
  <si>
    <t>CO1.REQ.10727437</t>
  </si>
  <si>
    <t>CO1.PCCNTR.9716418</t>
  </si>
  <si>
    <t>CO1.BDOS.10544031</t>
  </si>
  <si>
    <t>CP-SDSD-452-2026</t>
  </si>
  <si>
    <t>PRESTACIÓN DE SERVICIOS PROFESIONALES DE UN (A) - ENFERMERO(A)
ESPECIALISTA PARA EL DESARROLLO DE ACCIONES EN EL SUBPROGRAMA
PROGRAMA AMPLIADO DE INMUNIZACIONES-PAI EN EL MARCO DEL DESARROLLO
DEL PLAN TERRITORIAL DE SALUD VIGENCIA 2026 EN EL DEPARTAMENTO DE
SUCRE</t>
  </si>
  <si>
    <t>55305749</t>
  </si>
  <si>
    <t>https://community.secop.gov.co/Public/Tendering/OpportunityDetail/Index?noticeUID=CO1.NTC.10582323&amp;isFromPublicArea=True&amp;isModal=true&amp;asPopupView=true</t>
  </si>
  <si>
    <t>CO1.REQ.5998034</t>
  </si>
  <si>
    <t>CO1.PCCNTR.6168336</t>
  </si>
  <si>
    <t>CO1.BDOS.5880131</t>
  </si>
  <si>
    <t>CP-SDSD-219-2024</t>
  </si>
  <si>
    <t>PRESTACIÓN DE SERVICIOS PROFESIONALES DE UN INGENIERO DE SISTEMAS PARA EL DESARROLLO DE ACCIONES EN LA DIMENSIÓN FORTALECIMIENTO DE LA AUTORIDAD SANITARIA PARA LA GESTIÓN EN SALUD; COMPONENTE IVC SANITARIOSIDEVASS EN EL MARCO DEL DESARROLLO DEL PLAN DE ACCIÓN TRANSITORIO 2024 EN EL DEPARTAMENTO DE S</t>
  </si>
  <si>
    <t>92260635</t>
  </si>
  <si>
    <t>https://community.secop.gov.co/Public/Tendering/OpportunityDetail/Index?noticeUID=CO1.NTC.5925084&amp;isFromPublicArea=True&amp;isModal=true&amp;asPopupView=true</t>
  </si>
  <si>
    <t>PRESTACIÓN DE SERVICIOS PROFESIONALES DE UN INGENIERO DE SISTEMAS PARA EL DESARROLLO DE ACCIONES EN LA DIMENSIÓN FORTALECIMIENTO DE LA AUTORIDAD SANITARIA PARA LA GESTIÓN EN SALUD; COMPONENTE IVC SANITARIOSIDEVASS EN EL MARCO DEL DESARROLLO DEL PLAN DE ACCIÓN TRANSITORIO 2024 EN EL DEPARTAMENTO DE SUCRE</t>
  </si>
  <si>
    <t>CO1.REQ.10727276</t>
  </si>
  <si>
    <t>CO1.PCCNTR.9716813</t>
  </si>
  <si>
    <t>CO1.BDOS.10543953</t>
  </si>
  <si>
    <t>CP-SDSD-453-2026</t>
  </si>
  <si>
    <t>PRESTACIÓN DE SERVICIOS PROFESIONALES DE UN (A) ENFERMERO(A) PARA EL
DESARROLLO DE ACCIONES EN EL SUBPROGRAMA PROGRAMA AMPLIADO DE
INMUNIZACIONES-PAI EN EL MARCO DEL DESARROLLO DEL PLAN TERRITORIAL DE
SALUD VIGENCIA 2026 EN EL DEPARTAMENTO DE SUCRE.</t>
  </si>
  <si>
    <t>https://community.secop.gov.co/Public/Tendering/OpportunityDetail/Index?noticeUID=CO1.NTC.10582215&amp;isFromPublicArea=True&amp;isModal=true&amp;asPopupView=true</t>
  </si>
  <si>
    <t>CO1.REQ.10009311</t>
  </si>
  <si>
    <t>CO1.PCCNTR.9241655</t>
  </si>
  <si>
    <t>CO1.BDOS.9840694</t>
  </si>
  <si>
    <t>CPS-474-2026</t>
  </si>
  <si>
    <t>PRESTACIÓN DE SERVICIOS PROFESIONALES PARA
BRINDAR ACOMPAÑAMIEMTO EN EL CUBRIMIENTO DE FUENTES DESDE LA SECRETARIA DE COMUNICACIONES DE LA
GOBERNACIÓN  DE SUCRE</t>
  </si>
  <si>
    <t>1066736914</t>
  </si>
  <si>
    <t>https://community.secop.gov.co/Public/Tendering/OpportunityDetail/Index?noticeUID=CO1.NTC.9873475&amp;isFromPublicArea=True&amp;isModal=true&amp;asPopupView=true</t>
  </si>
  <si>
    <t>CO1.REQ.6716014</t>
  </si>
  <si>
    <t>CO1.PCCNTR.6684077</t>
  </si>
  <si>
    <t>CO1.BDOS.6588856</t>
  </si>
  <si>
    <t>CPS-552-2024</t>
  </si>
  <si>
    <t>PRESTACIÓN DE SERVICIOS PROFESIONALES PARA BRINDAR ASESORIA JURIDICA
A LA OFICINA DE CONTROL INTERNO DISCIPLINARIO DE LA GOBERNACION DE
SUCRE EN EL MARCO DEL PROYECTO</t>
  </si>
  <si>
    <t>https://community.secop.gov.co/Public/Tendering/OpportunityDetail/Index?noticeUID=CO1.NTC.6605713&amp;isFromPublicArea=True&amp;isModal=true&amp;asPopupView=true</t>
  </si>
  <si>
    <t>CO1.REQ.8752790</t>
  </si>
  <si>
    <t>CO1.PCCNTR.8211921</t>
  </si>
  <si>
    <t>CO1.BDOS.8597684</t>
  </si>
  <si>
    <t>CP-SDSD-513-2025</t>
  </si>
  <si>
    <t>92513400</t>
  </si>
  <si>
    <t>https://community.secop.gov.co/Public/Tendering/OpportunityDetail/Index?noticeUID=CO1.NTC.8621786&amp;isFromPublicArea=True&amp;isModal=true&amp;asPopupView=true</t>
  </si>
  <si>
    <t>CO1.REQ.9921029</t>
  </si>
  <si>
    <t>CO1.PCCNTR.9138673</t>
  </si>
  <si>
    <t>CO1.BDOS.9752821</t>
  </si>
  <si>
    <t>CPS-329-2026</t>
  </si>
  <si>
    <t>PRESTACIÓN DE SERVICIOS DE UN TECNICO EN
INFORMATICA Y COMPUTACIÓN PARA BRINDAR ACOMPAÑAMIENTO A LA DIRECCIÓN DE PROYECTOS ESTRATEGICOS DE LA
GOBERNACIÓN DE SUCRE.</t>
  </si>
  <si>
    <t>1007857645</t>
  </si>
  <si>
    <t>https://community.secop.gov.co/Public/Tendering/OpportunityDetail/Index?noticeUID=CO1.NTC.9772259&amp;isFromPublicArea=True&amp;isModal=true&amp;asPopupView=true</t>
  </si>
  <si>
    <t>CO1.REQ.8932668</t>
  </si>
  <si>
    <t>CO1.PCCNTR.8344807</t>
  </si>
  <si>
    <t>CO1.BDOS.8774191</t>
  </si>
  <si>
    <t>CP-SDSD-690-2025</t>
  </si>
  <si>
    <t>PRESTACIÓN DE SERVICIOS DE APOYO A LA GESTIÓN DE UN(A) ADMINISTRADOR(A) PUBLICO(A) ESPECIALISTA EN GERENCIA PUBLICA PARA BRINDAR APOYO Y ACOMPAÑAMIENTO A LA SECRETARÍA DE SALUD DE LA GOBERNACIÓN DE SUCRE EN EL ÁREA DE ASISTENCIA TÉCNICA Y FINANCIERA DE LAS ESE´s</t>
  </si>
  <si>
    <t>22977406</t>
  </si>
  <si>
    <t>https://community.secop.gov.co/Public/Tendering/OpportunityDetail/Index?noticeUID=CO1.NTC.8805426&amp;isFromPublicArea=True&amp;isModal=true&amp;asPopupView=true</t>
  </si>
  <si>
    <t>CO1.REQ.8891736</t>
  </si>
  <si>
    <t>CO1.PCCNTR.8312918</t>
  </si>
  <si>
    <t>CO1.BDOS.8733859</t>
  </si>
  <si>
    <t>CP-SDSD-668-2025</t>
  </si>
  <si>
    <t>PRESTACIÓN DE SERVICIOS PROFESIONALES DE UNA ENFERMERA PARA EL DESARROLLO DE ACCIONES EN EL COMPONENTE DE EMERGENTES Y REMERGENTES LEPRA Y TB EN EL MARCO DEL DESARROLLO DEL PLAN TERRITORIAL DE SALUD VIGENCIA 2025 EN EL DEPARTAMENTO DE SUCRE</t>
  </si>
  <si>
    <t>64563917</t>
  </si>
  <si>
    <t>https://community.secop.gov.co/Public/Tendering/OpportunityDetail/Index?noticeUID=CO1.NTC.8761686&amp;isFromPublicArea=True&amp;isModal=true&amp;asPopupView=true</t>
  </si>
  <si>
    <t>CO1.REQ.9865862</t>
  </si>
  <si>
    <t>CO1.PCCNTR.9093134</t>
  </si>
  <si>
    <t>CO1.BDOS.9698045</t>
  </si>
  <si>
    <t>CPS-156-2026</t>
  </si>
  <si>
    <t>PRESTACION DE SERVICIOS PROFESIONALES PARA BRINDAR APOYO Y ACOMPAÑAMIENTO PSICOSOCIAL EN LOS ASUNTOS QUE ESTEN A CARGO DE LA SECRETARIA DE LA MUJER; JUVENTUD E INCLUSION SOCIAL DEL DEPARTAMENTO DE SUCRE</t>
  </si>
  <si>
    <t>1102843561</t>
  </si>
  <si>
    <t>https://community.secop.gov.co/Public/Tendering/OpportunityDetail/Index?noticeUID=CO1.NTC.9728249&amp;isFromPublicArea=True&amp;isModal=true&amp;asPopupView=true</t>
  </si>
  <si>
    <t>CO1.REQ.8924317</t>
  </si>
  <si>
    <t>CO1.PCCNTR.8343446</t>
  </si>
  <si>
    <t>CO1.BDOS.8765932</t>
  </si>
  <si>
    <t>CPS-773-2025</t>
  </si>
  <si>
    <t>PRESTACIÓN DE SERVICIOS PROFESIONALES DE UN ABOGADO ESPECIALISTA PARA ASESORAR Y APOYAR EN TEMAS LEGALES QUE REQUIERA LA SECRETARIA DE INTERIOR DE LAGOBERNACIÓN DE SUCRE; EN EL MARCO DEL PROYECTO APOYO A LA PRESTACIÓN DE SERVICIOS PROFESIONALES Y DE APOYO A LA GESTIÓN VIGENCIA 2025 DE LA GOBERNACIÓ</t>
  </si>
  <si>
    <t>1102807744</t>
  </si>
  <si>
    <t>https://community.secop.gov.co/Public/Tendering/OpportunityDetail/Index?noticeUID=CO1.NTC.8804139&amp;isFromPublicArea=True&amp;isModal=true&amp;asPopupView=true</t>
  </si>
  <si>
    <t>PRESTACIÓN DE SERVICIOS PROFESIONALES DE UN ABOGADO ESPECIALISTA PARA ASESORAR Y APOYAR EN TEMAS LEGALES QUE REQUIERA LA SECRETARIA DE INTERIOR DE LAGOBERNACIÓN DE SUCRE; EN EL MARCO DEL PROYECTO APOYO A LA PRESTACIÓN DE SERVICIOS PROFESIONALES Y DE APOYO A LA GESTIÓN VIGENCIA 2025 DE LA GOBERNACIÓN DE SUCRE</t>
  </si>
  <si>
    <t>CO1.REQ.8744728</t>
  </si>
  <si>
    <t>CO1.PCCNTR.8210903</t>
  </si>
  <si>
    <t>CO1.BDOS.8589560</t>
  </si>
  <si>
    <t>CP-SDSD-465-2025</t>
  </si>
  <si>
    <t>PRESTACIÓN DE SERVICIOS PROFESIONALES DE UN(A) EPIDEMIÒLOGO(A) PARA
EL DESARROLLO DE LAS ACCIONES EN EL COMPONENTE PLANEACION INTEGRAL
EN SALUD EN EL MARCO DEL DESARROLLO DEL PLAN TERRITORIAL DE SALUD
VIGENCIA 2025 EN EL DEPARTAMENTO DE SUCRE</t>
  </si>
  <si>
    <t>92511089</t>
  </si>
  <si>
    <t>https://community.secop.gov.co/Public/Tendering/OpportunityDetail/Index?noticeUID=CO1.NTC.8620518&amp;isFromPublicArea=True&amp;isModal=true&amp;asPopupView=true</t>
  </si>
  <si>
    <t>CO1.REQ.8973255</t>
  </si>
  <si>
    <t>CO1.PCCNTR.8371618</t>
  </si>
  <si>
    <t>CO1.BDOS.8813703</t>
  </si>
  <si>
    <t>CPS-961-2025</t>
  </si>
  <si>
    <t>PRESTACIÓN DE SERVICIOS PROFESIONALES DE UN ECONOMISTA PARA APOYAR Y ACOMPAÑAR LA PLANIFICACIÓN INSTITUCIONAL; EJECUCIÓN; SEGUIMIENTO Y EVALUACIÓN DE
 PROYECTOS; PROGRAMAS Y ESTRATEGIAS DE LA SECRETARÍA DEL INTERIOR DE LA GOBERNACIÓN DE SUCRE</t>
  </si>
  <si>
    <t>1090405513</t>
  </si>
  <si>
    <t>https://community.secop.gov.co/Public/Tendering/OpportunityDetail/Index?noticeUID=CO1.NTC.8841048&amp;isFromPublicArea=True&amp;isModal=true&amp;asPopupView=true</t>
  </si>
  <si>
    <t>CO1.REQ.5963747</t>
  </si>
  <si>
    <t>CO1.PCCNTR.6108804</t>
  </si>
  <si>
    <t>CO1.BDOS.5846147</t>
  </si>
  <si>
    <t>CP-SDSD-151-2024</t>
  </si>
  <si>
    <t>PRESTACIÓN DE SERVICIOS DE UN PROFESIONAL EN PSICOLOGIA PARA EL DESARROLLO DE ACCIONES EN LA DIMENSIÓN CONVIVENCIA SOCIAL Y SALUD MENTAL; EN EL MARCO DEL PROGRAMA SALUD PÚBLICA PRIORITARIA Y DIFERENTE; PLAN DE ACCION TRANSITORIO 2024 EN EL DEPARTAMENTO DE SUCRE</t>
  </si>
  <si>
    <t>1103102443</t>
  </si>
  <si>
    <t>https://community.secop.gov.co/Public/Tendering/OpportunityDetail/Index?noticeUID=CO1.NTC.5853803&amp;isFromPublicArea=True&amp;isModal=true&amp;asPopupView=true</t>
  </si>
  <si>
    <t>CO1.REQ.7846464</t>
  </si>
  <si>
    <t>CO1.PCCNTR.7571574</t>
  </si>
  <si>
    <t>CO1.BDOS.7709944</t>
  </si>
  <si>
    <t>CP-SDSD-263-2025</t>
  </si>
  <si>
    <t>PRESTACIÓN DE SERVICIOS PROFESIONALES DE UN(A) ABOGADO(A) PARA EL
 DESARROLLO DE ACCIONES EN EL COMPONENTE IVC SANITARIO EN EL MARCO  DEL DESARROLLO DEL PLAN TERRITORIAL DE SALUD VIGENCIA 2025 EN EL DEPARTAMENTO DE SUCRE</t>
  </si>
  <si>
    <t>1100545971</t>
  </si>
  <si>
    <t>https://community.secop.gov.co/Public/Tendering/OpportunityDetail/Index?noticeUID=CO1.NTC.7732063&amp;isFromPublicArea=True&amp;isModal=true&amp;asPopupView=true</t>
  </si>
  <si>
    <t>CO1.REQ.8906216</t>
  </si>
  <si>
    <t>CO1.PCCNTR.8329839</t>
  </si>
  <si>
    <t>CO1.BDOS.8747895</t>
  </si>
  <si>
    <t>CPS-691-2025</t>
  </si>
  <si>
    <t>PRESTACIÓN DE SERVICIOS PROFESIONALES EN INGENIERIA CIVIL PARA BRINDAR
ASESORÍA Y ACOMPAÑAMIENTO A LA SECRETARIA DE ENERGIAS DE LA GOBERNACIÓN DE SUCRE.</t>
  </si>
  <si>
    <t>1005424909</t>
  </si>
  <si>
    <t>https://community.secop.gov.co/Public/Tendering/OpportunityDetail/Index?noticeUID=CO1.NTC.8784015&amp;isFromPublicArea=True&amp;isModal=true&amp;asPopupView=true</t>
  </si>
  <si>
    <t>CO1.REQ.10071521</t>
  </si>
  <si>
    <t>CO1.PCCNTR.9292260</t>
  </si>
  <si>
    <t>CO1.BDOS.9903292</t>
  </si>
  <si>
    <t>CP-SDSD-398-2026</t>
  </si>
  <si>
    <t>PRESTACIÓN DE SERVICIOS PROFESIONALES DE UN (A) PSICÓLOGO (A) PARA EL DESARROLLO DE ACCIONES EN EL SUBPROGRAMA SALUD NUTRICIONAL EN EL MARCO DEL DESARROLLO DEL PLAN TERRITORIAL DE SALUD VIGENCIA 2026 EN EL DEPARTAMENTO DE SUCRE</t>
  </si>
  <si>
    <t>1100693798</t>
  </si>
  <si>
    <t>https://community.secop.gov.co/Public/Tendering/OpportunityDetail/Index?noticeUID=CO1.NTC.9924145&amp;isFromPublicArea=True&amp;isModal=true&amp;asPopupView=true</t>
  </si>
  <si>
    <t>CO1.REQ.7049401</t>
  </si>
  <si>
    <t>CO1.PCCNTR.6941666</t>
  </si>
  <si>
    <t>CO1.BDOS.6918449</t>
  </si>
  <si>
    <t>CP-SDSD-563-2024</t>
  </si>
  <si>
    <t>PRESTACIÓN DE SERVICIOS
PROFESIONALES DE UN LICENCIADO EN DEPORTES PARA EL DESARROLLO DE ACCIONES EN EL
COMPONENTE ENFERMEDADES CRONICAS NO TRANSMISIBLES ECNT; EN EL MARCO DEL DESARROLLO
DEL PLAN TERRITORIAL DE SALUD VIGENCIA 2024 EN EL DEPARTAMENTO DE SUCRE.</t>
  </si>
  <si>
    <t>1102815684</t>
  </si>
  <si>
    <t>https://community.secop.gov.co/Public/Tendering/OpportunityDetail/Index?noticeUID=CO1.NTC.6938853&amp;isFromPublicArea=True&amp;isModal=true&amp;asPopupView=true</t>
  </si>
  <si>
    <t>CO1.REQ.6995311</t>
  </si>
  <si>
    <t>CO1.PCCNTR.6890790</t>
  </si>
  <si>
    <t>CO1.BDOS.6864875</t>
  </si>
  <si>
    <t>CONV- 023-2024</t>
  </si>
  <si>
    <t>AUNAR ESFUERZOS TÉCNICOS; ADMINISTRATIVOS Y FINANCIEROS PARA FORTALECIMIENTO DE LA INFRAESTRUCTURA TECNOLÓGICA Y DINAMIZACIÓN DE LA IMPLEMENTACIÓN DE LA POLÍTICA DE GOBIERNO DIGITAL A TRAVÉS DEL HABILITADOR DE ARQUITECTURA EMPRESARIAL EN EL DEPARTAMENTO DE SUCRE.</t>
  </si>
  <si>
    <t>9011004555</t>
  </si>
  <si>
    <t>https://community.secop.gov.co/Public/Tendering/OpportunityDetail/Index?noticeUID=CO1.NTC.6878334&amp;isFromPublicArea=True&amp;isModal=true&amp;asPopupView=true</t>
  </si>
  <si>
    <t>CO1.REQ.8906955</t>
  </si>
  <si>
    <t>CO1.PCCNTR.8320989</t>
  </si>
  <si>
    <t>CO1.BDOS.8744729</t>
  </si>
  <si>
    <t>CPS-643-2025.</t>
  </si>
  <si>
    <t>PRESTACION DE SERVICIOS PROFESIONALES DE UN ABOGADO ESPECIALIZADO PARA BRINDAR ASESORIA Y ACOMPAÑAMIENTO EN LA SUBSECRETARIA DE GESTION DE RCURSOS FISICOS</t>
  </si>
  <si>
    <t>1152435827</t>
  </si>
  <si>
    <t>https://community.secop.gov.co/Public/Tendering/OpportunityDetail/Index?noticeUID=CO1.NTC.8773019&amp;isFromPublicArea=True&amp;isModal=true&amp;asPopupView=true</t>
  </si>
  <si>
    <t>CO1.REQ.8940689</t>
  </si>
  <si>
    <t>CO1.PCCNTR.8346098</t>
  </si>
  <si>
    <t>CO1.BDOS.8781595</t>
  </si>
  <si>
    <t>CPS-745-2025</t>
  </si>
  <si>
    <t>PRESTACION DE SERVICIOS PROFESIONALES PARA
BRINDAR APOYO EN MEDIOS DIGITALES A LA SECRETARIA DE COMUNICACIONES DE LA GOBERNACIÓN DE SUCRE</t>
  </si>
  <si>
    <t>1103110897</t>
  </si>
  <si>
    <t>https://community.secop.gov.co/Public/Tendering/OpportunityDetail/Index?noticeUID=CO1.NTC.8807612&amp;isFromPublicArea=True&amp;isModal=true&amp;asPopupView=true</t>
  </si>
  <si>
    <t>CO1.REQ.8892253</t>
  </si>
  <si>
    <t>CO1.PCCNTR.8314023</t>
  </si>
  <si>
    <t>CO1.BDOS.8734272</t>
  </si>
  <si>
    <t>CPS-652-2025</t>
  </si>
  <si>
    <t>PRESTACIÓN DE SERVICIOS PROFESIONALES EN INGENIERÍA INDUSTRIAL PARA BRINDAR ASESORÍA Y ACOMPAÑAMIENTO A LA SECRETARIA DE ENERGIAS DE LA GOBERNACIÓN DE SUCRE.</t>
  </si>
  <si>
    <t>1100552053</t>
  </si>
  <si>
    <t>https://community.secop.gov.co/Public/Tendering/OpportunityDetail/Index?noticeUID=CO1.NTC.8763808&amp;isFromPublicArea=True&amp;isModal=true&amp;asPopupView=true</t>
  </si>
  <si>
    <t>CO1.REQ.5935119</t>
  </si>
  <si>
    <t>CO1.PCCNTR.6089113</t>
  </si>
  <si>
    <t>CO1.BDOS.5817737</t>
  </si>
  <si>
    <t>CP-SDSD-103-2024</t>
  </si>
  <si>
    <t>PRESTACIÓN DE SERVICIOS PROFESIONALES DE UN INGENIERO DE SISTEMAS PARA EL DESARROLLO DE ACCIONES EN LA DIMENSIÓN FORTALECIMIENTO DE LA AUTORIDAD SANITARIA PARA LA GESTIÓN EN SALUD; EN EL COMPONENTE VIGILANCIA EN SALUD PÚBLICA EN EL MARCO DEL DESARROLLO DEL PLAN DE ACCION TRANSITORIO 2024 EN EL DEPAR</t>
  </si>
  <si>
    <t>64584247</t>
  </si>
  <si>
    <t>https://community.secop.gov.co/Public/Tendering/OpportunityDetail/Index?noticeUID=CO1.NTC.5830440&amp;isFromPublicArea=True&amp;isModal=true&amp;asPopupView=true</t>
  </si>
  <si>
    <t>PRESTACIÓN DE SERVICIOS PROFESIONALES DE UN INGENIERO DE SISTEMAS PARA EL DESARROLLO DE ACCIONES EN LA DIMENSIÓN FORTALECIMIENTO DE LA AUTORIDAD SANITARIA PARA LA GESTIÓN EN SALUD; EN EL COMPONENTE VIGILANCIA EN SALUD PÚBLICA EN EL MARCO DEL DESARROLLO DEL PLAN DE ACCION TRANSITORIO 2024 EN EL DEPARTAMENTO DE SUCRE</t>
  </si>
  <si>
    <t>CO1.REQ.7308578</t>
  </si>
  <si>
    <t>CO1.PCCNTR.7167583</t>
  </si>
  <si>
    <t>CO1.BDOS.7125343</t>
  </si>
  <si>
    <t>CONTRATO DE SUMINISTROS N° SA-SDSD-04-SI-2024</t>
  </si>
  <si>
    <t>ADQUISICIÓN; ELABORACION E IMPRESIÓN DE FORMATOS Y/O ACTAS Y DEMAS ELEMENTOS DE PAPELERIA PARA FORTALECER LA INSPECCIÓN; VIGILANCIA Y CONTROL DEL COMPONENTE SALUD AMBIENTAL Y ZOONOSIS</t>
  </si>
  <si>
    <t>64546833</t>
  </si>
  <si>
    <t>https://community.secop.gov.co/Public/Tendering/OpportunityDetail/Index?noticeUID=CO1.NTC.7193439&amp;isFromPublicArea=True&amp;isModal=true&amp;asPopupView=true</t>
  </si>
  <si>
    <t>CO1.REQ.8932754</t>
  </si>
  <si>
    <t>CO1.PCCNTR.8352746</t>
  </si>
  <si>
    <t>CO1.BDOS.8774075</t>
  </si>
  <si>
    <t>CP-SDSD-689-2025</t>
  </si>
  <si>
    <t>PRESTACIÓN DE SERVICIOS PROFESIONALES DE UN (A) INGENIERO (A) AMBIENTAL Y SANITARIO (A) PARA EL DESARROLLO DE ACCIONES EN EL COMPONENTE SALUD AMBIENTAL; EN EL MARCO DEL DESARROLLO DEL PLAN TERRITORIAL DE SALUD VIGENCIA 2025 EN EL DEPARTAMENTO DE SUCRE.</t>
  </si>
  <si>
    <t>1066528697</t>
  </si>
  <si>
    <t>https://community.secop.gov.co/Public/Tendering/OpportunityDetail/Index?noticeUID=CO1.NTC.8814983&amp;isFromPublicArea=True&amp;isModal=true&amp;asPopupView=true</t>
  </si>
  <si>
    <t>CO1.REQ.9816708</t>
  </si>
  <si>
    <t>CO1.PCCNTR.9068190</t>
  </si>
  <si>
    <t>CO1.BDOS.9648572</t>
  </si>
  <si>
    <t>CP-SDSD-160-2026</t>
  </si>
  <si>
    <t>PRESTACION DE SERVICIOS DE APOYO A LA GESTION DE UN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</si>
  <si>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https://community.secop.gov.co/Public/Tendering/OpportunityDetail/Index?noticeUID=CO1.NTC.9703514&amp;isFromPublicArea=True&amp;isModal=true&amp;asPopupView=true</t>
  </si>
  <si>
    <t>CO1.REQ.10715747</t>
  </si>
  <si>
    <t>CO1.PCCNTR.9710740</t>
  </si>
  <si>
    <t>CO1.BDOS.10532581</t>
  </si>
  <si>
    <t>CP-SDSD-437-2026</t>
  </si>
  <si>
    <t>PRESTACIÓN DE SERVICIOS PROFESIONALES DE UN (A) EPIDEMIOLOGO(A) PARA
EL DESARROLLO DE ACCIONES EN EL SUBPROGRAMA PLANEACION INTEGRAL EN
SALUD EN EL MARCO DEL DESARROLLO DEL PLAN TERRITORIAL DE SALUD
VIGENCIA 2026 EN EL DEPARTAMENTO DE SUCRE</t>
  </si>
  <si>
    <t>https://community.secop.gov.co/Public/Tendering/OpportunityDetail/Index?noticeUID=CO1.NTC.10574005&amp;isFromPublicArea=True&amp;isModal=true&amp;asPopupView=true</t>
  </si>
  <si>
    <t>CO1.REQ.9160556</t>
  </si>
  <si>
    <t>CO1.PCCNTR.8508893</t>
  </si>
  <si>
    <t>CO1.BDOS.8997519</t>
  </si>
  <si>
    <t>CPS-1086-2025</t>
  </si>
  <si>
    <t>PRESTACIÓN DE SERVICIOS DE UN TECNICO EN
 INFORMATICA Y COMPUTACIÓN PARA BRINDAR ACOMPAÑAMIENTO A LA OFICINA DE MACROPROYECTOS ESTRATEGICOS DE LA
 GOBERNACIÓN DE SUCRE</t>
  </si>
  <si>
    <t>https://community.secop.gov.co/Public/Tendering/OpportunityDetail/Index?noticeUID=CO1.NTC.9021095&amp;isFromPublicArea=True&amp;isModal=true&amp;asPopupView=true</t>
  </si>
  <si>
    <t>CO1.REQ.10003258</t>
  </si>
  <si>
    <t>CO1.PCCNTR.9234882</t>
  </si>
  <si>
    <t>CO1.BDOS.9834760</t>
  </si>
  <si>
    <t>CPS-514-2026</t>
  </si>
  <si>
    <t>PRESTACION DE SERVICIOS DE APOYO ALA GESTION
 PARA BRINDAR ACOMPAÑAMIENTO EN LA CREACION DE PIEZAS GRAFICAS A LA SECRETARIA DE COMUNICACIONES DE LA
 GOBERNACION DE SUCRE</t>
  </si>
  <si>
    <t>1102829340</t>
  </si>
  <si>
    <t>https://community.secop.gov.co/Public/Tendering/OpportunityDetail/Index?noticeUID=CO1.NTC.9866956&amp;isFromPublicArea=True&amp;isModal=true&amp;asPopupView=true</t>
  </si>
  <si>
    <t>CO1.REQ.7225066</t>
  </si>
  <si>
    <t>CO1.PCCNTR.7936515</t>
  </si>
  <si>
    <t>CO1.BDOS.6998051</t>
  </si>
  <si>
    <t>LP-007-2024</t>
  </si>
  <si>
    <t>CONSTRUCCIÓN DE CERRAMIENTO DE LA INSTITUCIÓN MARISCAL 
SUCRE EN EL MUNICIPIO DE SAMPUÉS; SUCRE</t>
  </si>
  <si>
    <t>901474095</t>
  </si>
  <si>
    <t>https://community.secop.gov.co/Public/Tendering/OpportunityDetail/Index?noticeUID=CO1.NTC.7107918&amp;isFromPublicArea=True&amp;isModal=true&amp;asPopupView=true</t>
  </si>
  <si>
    <t>CO1.REQ.8757819</t>
  </si>
  <si>
    <t>CO1.PCCNTR.8216313</t>
  </si>
  <si>
    <t>CO1.BDOS.8601975</t>
  </si>
  <si>
    <t>CP-SDSD-492-2025</t>
  </si>
  <si>
    <t>PRESTACIÓN DE SERVICIOS PROFESIONALES DE UN(A) TRABAJADOR(A) SOCIAL PARA EL DESARROLLO DE ACCIONES EN EL COMPONENTE PARTICIPACION SOCIAL EN EL MARCO DEL DESARROLLO DEL PLAN TERRITORIAL DE SALUD VIGENCIA 2025 EN EL DEPARTAMENTO DE SUCRE.</t>
  </si>
  <si>
    <t>https://community.secop.gov.co/Public/Tendering/OpportunityDetail/Index?noticeUID=CO1.NTC.8628642&amp;isFromPublicArea=True&amp;isModal=true&amp;asPopupView=true</t>
  </si>
  <si>
    <t>CO1.REQ.8508596</t>
  </si>
  <si>
    <t>CO1.PCCNTR.8047640</t>
  </si>
  <si>
    <t>CO1.BDOS.8358714</t>
  </si>
  <si>
    <t>CPS-503-2025</t>
  </si>
  <si>
    <t>PRESTACION DE SERVICIOS PROFESIONALES PARA APOYAR EL DESARROLLO DE
ACCIONES EN EL MARCO DEL PROGRAMA DE ALIMENTACION ESCOLAR DE LA
SECRETARIA DE EDUCACION DEPARTAMENTAL DE LA GOBERNACIÓN DE SUCRE.</t>
  </si>
  <si>
    <t>1069497853</t>
  </si>
  <si>
    <t>https://community.secop.gov.co/Public/Tendering/OpportunityDetail/Index?noticeUID=CO1.NTC.8382000&amp;isFromPublicArea=True&amp;isModal=true&amp;asPopupView=true</t>
  </si>
  <si>
    <t>CO1.REQ.8887970</t>
  </si>
  <si>
    <t>CO1.PCCNTR.8306626</t>
  </si>
  <si>
    <t>CO1.BDOS.8730164</t>
  </si>
  <si>
    <t>CP-SDSD-662-2025</t>
  </si>
  <si>
    <t>1102888672</t>
  </si>
  <si>
    <t>https://community.secop.gov.co/Public/Tendering/OpportunityDetail/Index?noticeUID=CO1.NTC.8753813&amp;isFromPublicArea=True&amp;isModal=true&amp;asPopupView=true</t>
  </si>
  <si>
    <t>CO1.REQ.8902420</t>
  </si>
  <si>
    <t>CO1.PCCNTR.8320248</t>
  </si>
  <si>
    <t>CO1.BDOS.8744321</t>
  </si>
  <si>
    <t>CPS-664-2025</t>
  </si>
  <si>
    <t>PRESTACIÓN DE SERVICIOS PROFESIONALES PARA
BRINDAR APOYO Y ACOMPAÑAMIENTO EN LOS PROGRAMAS QUE ESTÉN A CARGO DE LA SECRETARÍA DE INCLUSIÓN SOCIAL;
MUJER Y EQUIDAD DE GÉNERO  SUBSECRETARÍA DE GESTIÓN DE LA INCLUSIÓN SOCIAL DEL DEPARTAMENTO DE SUCRE</t>
  </si>
  <si>
    <t>1102828652</t>
  </si>
  <si>
    <t>https://community.secop.gov.co/Public/Tendering/OpportunityDetail/Index?noticeUID=CO1.NTC.8771828&amp;isFromPublicArea=True&amp;isModal=true&amp;asPopupView=true</t>
  </si>
  <si>
    <t>CO1.REQ.8997140</t>
  </si>
  <si>
    <t>CO1.PCCNTR.8396389</t>
  </si>
  <si>
    <t>CO1.BDOS.8837560</t>
  </si>
  <si>
    <t>CP-SDSD-776-2025</t>
  </si>
  <si>
    <t>PRESTACIÓN DE SERVICIOS PROFESIONALES DE UN MÉDICO (A) PARA EL DESARROLLO DE ACCIONES EN EL COMPONENTE SALUD NUTRICIONAL EN EL MARCO DEL DESARROLLO DEL PLAN TERRITORIAL DE SALUD VIGENCIA 2025 EN EL DEPARTAMENTO DE SUCRE.</t>
  </si>
  <si>
    <t>https://community.secop.gov.co/Public/Tendering/OpportunityDetail/Index?noticeUID=CO1.NTC.8869976&amp;isFromPublicArea=True&amp;isModal=true&amp;asPopupView=true</t>
  </si>
  <si>
    <t>CO1.REQ.7100381</t>
  </si>
  <si>
    <t>CO1.PCCNTR.6976577</t>
  </si>
  <si>
    <t>CO1.BDOS.6968628</t>
  </si>
  <si>
    <t>CP-SDSD-681-2024</t>
  </si>
  <si>
    <t>PRESTACIÓN DE SERVICIOS PROFESIONALES DE UN(A) ENFERMERO (A) PARA EL DESARROLLO DE ACCIONES EN EL 
COMPONENTE EMERGENTES Y REMERGENTES: IRA-EDA-LEPRA Y TB EL MARCO DEL DESARROLLO DEL PLAN TERRITORIAL DE 
SALUD VIGENCIA 2024 EN EL DEPARTAMENTO DE SUCRE.</t>
  </si>
  <si>
    <t>64576676</t>
  </si>
  <si>
    <t>https://community.secop.gov.co/Public/Tendering/OpportunityDetail/Index?noticeUID=CO1.NTC.6982895&amp;isFromPublicArea=True&amp;isModal=true&amp;asPopupView=true</t>
  </si>
  <si>
    <t>CO1.REQ.7793655</t>
  </si>
  <si>
    <t>CO1.PCCNTR.7525696</t>
  </si>
  <si>
    <t>CO1.BDOS.7657150</t>
  </si>
  <si>
    <t>CP-SDSD-213-2025</t>
  </si>
  <si>
    <t>https://community.secop.gov.co/Public/Tendering/OpportunityDetail/Index?noticeUID=CO1.NTC.7673853&amp;isFromPublicArea=True&amp;isModal=true&amp;asPopupView=true</t>
  </si>
  <si>
    <t>CO1.REQ.6703501</t>
  </si>
  <si>
    <t>CO1.PCCNTR.6670760</t>
  </si>
  <si>
    <t>CO1.BDOS.6577202</t>
  </si>
  <si>
    <t>CPS-513-2024</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</si>
  <si>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</si>
  <si>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https://community.secop.gov.co/Public/Tendering/OpportunityDetail/Index?noticeUID=CO1.NTC.6588571&amp;isFromPublicArea=True&amp;isModal=true&amp;asPopupView=true</t>
  </si>
  <si>
    <t>CO1.REQ.6938219</t>
  </si>
  <si>
    <t>CO1.PCCNTR.6846404</t>
  </si>
  <si>
    <t>CO1.BDOS.6808925</t>
  </si>
  <si>
    <t>CPS-816-2024</t>
  </si>
  <si>
    <t>CONTRATO DE PRESTACION DE SERVICIOS PARA BRINDAR 
APOYO A LA SUBSECRETARIA DE GESTION DE RECURSOS FISICOS DE LA GOBERNACIÓN DE SUCRE</t>
  </si>
  <si>
    <t>23059519</t>
  </si>
  <si>
    <t>https://community.secop.gov.co/Public/Tendering/OpportunityDetail/Index?noticeUID=CO1.NTC.6818430&amp;isFromPublicArea=True&amp;isModal=true&amp;asPopupView=true</t>
  </si>
  <si>
    <t>CO1.REQ.6683456</t>
  </si>
  <si>
    <t>CO1.PCCNTR.6655216</t>
  </si>
  <si>
    <t>CO1.BDOS.6557810</t>
  </si>
  <si>
    <t>CPS-455-2024.</t>
  </si>
  <si>
    <t>PRESTACIÓN DE SERVICIOS PROFESIONALES 
ESPECIALIZADOS PARA BRINDAR APOYO JURIDICO Y CONTRACTUAL A LA SUBSECRETARÍA DE GESTIÓN DE CONTRATACIÓN 
DE LA GOBERNACIÓN DE SUCRE</t>
  </si>
  <si>
    <t>64580958</t>
  </si>
  <si>
    <t>https://community.secop.gov.co/Public/Tendering/OpportunityDetail/Index?noticeUID=CO1.NTC.6568008&amp;isFromPublicArea=True&amp;isModal=true&amp;asPopupView=true</t>
  </si>
  <si>
    <t>CO1.REQ.7742733</t>
  </si>
  <si>
    <t>CO1.PCCNTR.7519872</t>
  </si>
  <si>
    <t>CO1.BDOS.7607708</t>
  </si>
  <si>
    <t>CPS-084-2025</t>
  </si>
  <si>
    <t>Prestación de servicios de Apoyo al programa de fondos educativos FOSE para el seguimiento; control y consolidación financiera de recursos de gratuidad educativa vigencia 2025; para los establecimientos educativos del Departamento de Sucre.</t>
  </si>
  <si>
    <t>811025615</t>
  </si>
  <si>
    <t>https://community.secop.gov.co/Public/Tendering/OpportunityDetail/Index?noticeUID=CO1.NTC.7661016&amp;isFromPublicArea=True&amp;isModal=true&amp;asPopupView=true</t>
  </si>
  <si>
    <t>CO1.REQ.9748653</t>
  </si>
  <si>
    <t>CO1.PCCNTR.8963561</t>
  </si>
  <si>
    <t>CO1.BDOS.9581335</t>
  </si>
  <si>
    <t>CP-SDSD-040-2026</t>
  </si>
  <si>
    <t>PRESTACIÓN DE SERVICIOS PROFESIONALES DE UN (A) - ENFERMERO(A) ESPECIALISTA PARA EL DESARROLLO DE ACCIONES EN EL SUBPROGRAMA PROGRAMA AMPLIADO DE INMUNIZACIONES-PAI EN EL MARCO DEL DESARROLLO DEL PLAN TERRITORIAL DE SALUD VIGENCIA 2026 EN EL DEPARTAMENTO DE SUCRE</t>
  </si>
  <si>
    <t>https://community.secop.gov.co/Public/Tendering/OpportunityDetail/Index?noticeUID=CO1.NTC.9595082&amp;isFromPublicArea=True&amp;isModal=true&amp;asPopupView=true</t>
  </si>
  <si>
    <t>CO1.REQ.6932387</t>
  </si>
  <si>
    <t>CO1.PCCNTR.6842127</t>
  </si>
  <si>
    <t>CO1.BDOS.6803230</t>
  </si>
  <si>
    <t>CPS-801-2024</t>
  </si>
  <si>
    <t>PRESTACION DE SERVICIOS PROFESIONALES
DE UN COMUNICADOR SOCIAL PARA BRINDAR ACOMPAÑAMIENTO A LA
SECRETARÍA DE HACIENDA - SUBSECRETARIA DE GESTION TRIBUTARIA DE LA
GOBERNACION DE SUCRE</t>
  </si>
  <si>
    <t>1102836620</t>
  </si>
  <si>
    <t>https://community.secop.gov.co/Public/Tendering/OpportunityDetail/Index?noticeUID=CO1.NTC.6813547&amp;isFromPublicArea=True&amp;isModal=true&amp;asPopupView=true</t>
  </si>
  <si>
    <t>CO1.REQ.7822336</t>
  </si>
  <si>
    <t>CO1.PCCNTR.7560333</t>
  </si>
  <si>
    <t>CO1.BDOS.7685433</t>
  </si>
  <si>
    <t>CP-SDSD-245-2025</t>
  </si>
  <si>
    <t>PRESTACIÓN DE SERVICIOS DE APOYO A LA GESTIÓN DE UN TÉCNICO EN ANÁLISIS Y DESARROLLO DE SISTEMA DE INFORMÁTICA PARA EL DESARROLLO DE ACCIONES EN EL COMPONENTE DE EMERGENTES Y REMERGENTES LEPRA Y TB EN EL MARCO DEL DESARROLLO DEL PLAN TERRITORIAL DE SALUD VIGENCIA 2025 EN EL DEPARTAMENTO DE SUCRE</t>
  </si>
  <si>
    <t>https://community.secop.gov.co/Public/Tendering/OpportunityDetail/Index?noticeUID=CO1.NTC.7717425&amp;isFromPublicArea=True&amp;isModal=true&amp;asPopupView=true</t>
  </si>
  <si>
    <t>CO1.REQ.10740349</t>
  </si>
  <si>
    <t>CO1.PCCNTR.9735148</t>
  </si>
  <si>
    <t>CO1.BDOS.10556897</t>
  </si>
  <si>
    <t>CP-SDSD-499-2026</t>
  </si>
  <si>
    <t>PRESTACION DE SERVICIOS DE APOYO A LA GESTION DE UN TECNICO DE SANEAMIENTO
PARA EL DESARROLLO DE ACCIONES EN EL SUBPROGRAMA SALUD AMBIENTAL EN EL MARCO DEL DESARROLLO DEL PLAN TERRITORIAL DE SALUD VIGENCIA 2026 EN EL DEPARTAMENTO DE SUCRE.</t>
  </si>
  <si>
    <t>https://community.secop.gov.co/Public/Tendering/OpportunityDetail/Index?noticeUID=CO1.NTC.10608778&amp;isFromPublicArea=True&amp;isModal=true&amp;asPopupView=true</t>
  </si>
  <si>
    <t>CO1.REQ.7712538</t>
  </si>
  <si>
    <t>CO1.PCCNTR.7461018</t>
  </si>
  <si>
    <t>CO1.BDOS.7577730</t>
  </si>
  <si>
    <t>CP-SDSD-145-2025</t>
  </si>
  <si>
    <t>1051444308</t>
  </si>
  <si>
    <t>https://community.secop.gov.co/Public/Tendering/OpportunityDetail/Index?noticeUID=CO1.NTC.7594070&amp;isFromPublicArea=True&amp;isModal=true&amp;asPopupView=true</t>
  </si>
  <si>
    <t>CO1.REQ.7823832</t>
  </si>
  <si>
    <t>CO1.PCCNTR.7549745</t>
  </si>
  <si>
    <t>CO1.BDOS.7687129</t>
  </si>
  <si>
    <t>CP-SDSD-247-2025</t>
  </si>
  <si>
    <t>PRESTACIÓN DE SERVICIOS PROFESIONALES DE UN INGENIERO (A) DE SISTEMAS PARA EL
DESARROLLO DE ACCIONES EN EL COMPONENTE SALUD AMBIENTAL; EN EL MARCO DEL DESARROLLO DEL PLAN TERRITORIAL
DE SALUD VIGENCIA 2025 EN EL DEPARTAMENTO DE SUCRE.</t>
  </si>
  <si>
    <t>1100546418</t>
  </si>
  <si>
    <t>https://community.secop.gov.co/Public/Tendering/OpportunityDetail/Index?noticeUID=CO1.NTC.7702375&amp;isFromPublicArea=True&amp;isModal=true&amp;asPopupView=true</t>
  </si>
  <si>
    <t>CO1.REQ.8923017</t>
  </si>
  <si>
    <t>CO1.PCCNTR.8334012</t>
  </si>
  <si>
    <t>CO1.BDOS.8765008</t>
  </si>
  <si>
    <t>CPS-763-2025</t>
  </si>
  <si>
    <t>PRESTACION DE SERVICIOS PROFESIONALES EN DERECHO PARA APOYAR LOS TRAMITES JURIDICOS DE LA SUBSECRETARIA DE GESTION FINANCIERA DE LA GOBERNACION DE SUCRE.</t>
  </si>
  <si>
    <t>1102870620</t>
  </si>
  <si>
    <t>https://community.secop.gov.co/Public/Tendering/OpportunityDetail/Index?noticeUID=CO1.NTC.8789417&amp;isFromPublicArea=True&amp;isModal=true&amp;asPopupView=true</t>
  </si>
  <si>
    <t>CO1.REQ.8752760</t>
  </si>
  <si>
    <t>CO1.PCCNTR.8211406</t>
  </si>
  <si>
    <t>CO1.BDOS.8597659</t>
  </si>
  <si>
    <t>CP-SDSD-488-2025</t>
  </si>
  <si>
    <t>PRESTACIÓN DE SERVICIOS DE UN(A) PROFESIONAL DEL AREA DE LA SALUD ESPECIALIZADO PARA EL DESARROLLO DE LAS ACCIONES EN EL COMPONENTE PLANEACION INTEGRAL EN SALUD EN EL MARCO DEL DESARROLLO DEL PLAN TERRITORIAL DE SALUD VIGENCIA 2025 EN EL DEPARTAMENTO DE SUCRE.</t>
  </si>
  <si>
    <t>64869119</t>
  </si>
  <si>
    <t>https://community.secop.gov.co/Public/Tendering/OpportunityDetail/Index?noticeUID=CO1.NTC.8621008&amp;isFromPublicArea=True&amp;isModal=true&amp;asPopupView=true</t>
  </si>
  <si>
    <t>CO1.REQ.9712592</t>
  </si>
  <si>
    <t>CO1.PCCNTR.8985199</t>
  </si>
  <si>
    <t>CO1.BDOS.9545603</t>
  </si>
  <si>
    <t>CPS-060-2026</t>
  </si>
  <si>
    <t>PRESTACIÓN DE SERVICIOS PROFESIONALES PARA BRINDAR ASESORÍA COMO
COMUNICADOR SOCIAL EN LA SUBSECRETARÍA TRIBUTARIA DE LA SECRETARÍA DE HACIENDA DEL DEPARTAMENTO DE SUCRE
EN CUMPLIMIENTO DEL CONVENIO INTERADMINISTRATIVO PMICV.0023.2025</t>
  </si>
  <si>
    <t>45646571</t>
  </si>
  <si>
    <t>https://community.secop.gov.co/Public/Tendering/OpportunityDetail/Index?noticeUID=CO1.NTC.9616335&amp;isFromPublicArea=True&amp;isModal=true&amp;asPopupView=true</t>
  </si>
  <si>
    <t>CO1.REQ.9951167</t>
  </si>
  <si>
    <t>CO1.PCCNTR.9181809</t>
  </si>
  <si>
    <t>CO1.BDOS.9782368</t>
  </si>
  <si>
    <t>CPS-321-2026</t>
  </si>
  <si>
    <t>PRESTACION DE SERVICIOS PROFESIONALES DE UN MEDICO VETERINARIO Y
ZOOTECNISTA PARA BRINDAR APOYO EN TEMAS RELACIONADOS A LA SECRETARIA DE DESARROLLO ECONOMICO Y
SOSTENIBILIDAD AMBIENTAL DURANTE LA VIGENCIA 2026</t>
  </si>
  <si>
    <t>18856552</t>
  </si>
  <si>
    <t>https://community.secop.gov.co/Public/Tendering/OpportunityDetail/Index?noticeUID=CO1.NTC.9813814&amp;isFromPublicArea=True&amp;isModal=true&amp;asPopupView=true</t>
  </si>
  <si>
    <t>CO1.REQ.7880292</t>
  </si>
  <si>
    <t>CO1.PCCNTR.7599827</t>
  </si>
  <si>
    <t>CO1.BDOS.7742891</t>
  </si>
  <si>
    <t>CP-SDSD-284-2025</t>
  </si>
  <si>
    <t>PRESTACIÓN DE SERVICIOS PROFESIONALES DE UN BACTERIÓLOGO (A) PARA EL 
DESARROLLO DE ACCIONES EN EL COMPONENTE LABORATORIO DE SALUD 
PÚBLICA EN EL MARCO DEL DESARROLLO DEL PLAN TERRITORIAL DE SALUD 
VIGENCIA 2025 EN EL DEPARTAMENTO DE SUCRE.</t>
  </si>
  <si>
    <t>https://community.secop.gov.co/Public/Tendering/OpportunityDetail/Index?noticeUID=CO1.NTC.7765042&amp;isFromPublicArea=True&amp;isModal=true&amp;asPopupView=true</t>
  </si>
  <si>
    <t>CO1.REQ.9949151</t>
  </si>
  <si>
    <t>CO1.PCCNTR.9193122</t>
  </si>
  <si>
    <t>CO1.BDOS.9780682</t>
  </si>
  <si>
    <t>CP-SDSD-292-2026</t>
  </si>
  <si>
    <t>PRESTACIÓN DE SERVICIOS DE APOYO A LA GESTIÓN DE UN TECNOLOGO EN DESARROLLO DE SOFTWARE Y SISTEMAS EN EL SUBPROGRAMA DE LABORATORIO DE SALUD PÚBLICA EN EL MARCO DEL DESARROLLO DEL
PLAN TERRITORIAL DE SALUD VIGENCIA 2026 EN EL DEPARTAMENTO DE SUCRE.</t>
  </si>
  <si>
    <t>1103109714</t>
  </si>
  <si>
    <t>https://community.secop.gov.co/Public/Tendering/OpportunityDetail/Index?noticeUID=CO1.NTC.9825176&amp;isFromPublicArea=True&amp;isModal=true&amp;asPopupView=true</t>
  </si>
  <si>
    <t>CO1.REQ.8942271</t>
  </si>
  <si>
    <t>CO1.PCCNTR.8347077</t>
  </si>
  <si>
    <t>CO1.BDOS.8783441</t>
  </si>
  <si>
    <t>CPS-877-2025</t>
  </si>
  <si>
    <t>PRESTACION DE SERVICIOS DE APOYO A LA GESTION
 PARA BRINDAR ACOMPAÑAMIENTO EN ACTIVIDADES AUDIOVISUALES EN LA SECRETARIA DE COMUNICACIONES DE LA
 GOBERNACION DE SUCRE</t>
  </si>
  <si>
    <t>1102805546</t>
  </si>
  <si>
    <t>https://community.secop.gov.co/Public/Tendering/OpportunityDetail/Index?noticeUID=CO1.NTC.8808737&amp;isFromPublicArea=True&amp;isModal=true&amp;asPopupView=true</t>
  </si>
  <si>
    <t>CO1.REQ.7089037</t>
  </si>
  <si>
    <t>CO1.PCCNTR.6964370</t>
  </si>
  <si>
    <t>CO1.BDOS.6957413</t>
  </si>
  <si>
    <t>CP-SDSD-641-2024</t>
  </si>
  <si>
    <t>PRESTACIÓN DE SERVICIOS PROFESIONALES DE UN(A) ADMINISTRADOR(A) DE EMPRESAS PARA EL DESARROLLO DE ACCIONES EN EL COMPONENTE 
PARTICIPACION SOCIAL EN SALUD - PARSO EN EL MARCO DEL DESARROLLO DEL PLAN TERRITORIAL DE SALUD VIGENCIA 2024 EN EL DEPARTAMENTO DE SUCRE.</t>
  </si>
  <si>
    <t>92031998</t>
  </si>
  <si>
    <t>https://community.secop.gov.co/Public/Tendering/OpportunityDetail/Index?noticeUID=CO1.NTC.6968254&amp;isFromPublicArea=True&amp;isModal=true&amp;asPopupView=true</t>
  </si>
  <si>
    <t>CO1.REQ.9110215</t>
  </si>
  <si>
    <t>CO1.PCCNTR.8474604</t>
  </si>
  <si>
    <t>CO1.BDOS.8947176</t>
  </si>
  <si>
    <t>CPS-1053-2025</t>
  </si>
  <si>
    <t>PRESTACIÓN DE SERVICIOS PROFESIONALES DE UN ARQUITECTO (A) PARA BRINDAR APOYO Y ACOMPAÑAMIENTO A LA SUBSECRETARIA DE GESTION DE HABITAT Y VIVIENDA EN EL MARCO DEL PROYECTO MEJORAMIENTO DE VIVIENDA URBANA Y RURAL; EN MATERIA DE SUBSIDIO FAMILIAR DE VIVIENDA EN LA MODALIDAD DE
MEJORAMIENTOS EN EL ESQ</t>
  </si>
  <si>
    <t>1104016859</t>
  </si>
  <si>
    <t>https://community.secop.gov.co/Public/Tendering/OpportunityDetail/Index?noticeUID=CO1.NTC.8975080&amp;isFromPublicArea=True&amp;isModal=true&amp;asPopupView=true</t>
  </si>
  <si>
    <t>PRESTACIÓN DE SERVICIOS PROFESIONALES DE UN ARQUITECTO (A)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</si>
  <si>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CO1.REQ.7699140</t>
  </si>
  <si>
    <t>CO1.PCCNTR.7447343</t>
  </si>
  <si>
    <t>CO1.BDOS.7563850</t>
  </si>
  <si>
    <t>CP-SDSD-115-2025</t>
  </si>
  <si>
    <t>PRESTACIÓN DE SERVICIOS PROFESIONALES DE UN BACTERIÓLOGO (A) PARA EL DESARROLLO DE ACCIONES EN EL COMPONENTE LABORATORIO DE SALUD PÚBLICA EN EL MARCO DEL DESARROLLO DEL PLAN TERRITORIAL DE SALUD VIGENCIA 
2025 EN EL DEPARTAMENTO DE SUCRE</t>
  </si>
  <si>
    <t>11028021370</t>
  </si>
  <si>
    <t>https://community.secop.gov.co/Public/Tendering/OpportunityDetail/Index?noticeUID=CO1.NTC.7579221&amp;isFromPublicArea=True&amp;isModal=true&amp;asPopupView=true</t>
  </si>
  <si>
    <t>CO1.REQ.10032129</t>
  </si>
  <si>
    <t>CO1.PCCNTR.9273787</t>
  </si>
  <si>
    <t>CO1.BDOS.9863834</t>
  </si>
  <si>
    <t>CPS-563-2026</t>
  </si>
  <si>
    <t>a PRESTACION DE SERVICIOS PROFESIONALES de una
PROFESIONAL EN CONTADURIA PUBLICA PARA BRINDAR ASESORÍA Y ACOMPAÑAMIENTO EN LOS ASUNTOS QUE ESTÉN A
CARGO DE LA SECRETARÍA GENERAL DE LA GOBERNACION DE SUCRE</t>
  </si>
  <si>
    <t>42207442</t>
  </si>
  <si>
    <t>https://community.secop.gov.co/Public/Tendering/OpportunityDetail/Index?noticeUID=CO1.NTC.9905627&amp;isFromPublicArea=True&amp;isModal=true&amp;asPopupView=true</t>
  </si>
  <si>
    <t>CO1.REQ.7097821</t>
  </si>
  <si>
    <t>CO1.PCCNTR.6974294</t>
  </si>
  <si>
    <t>CO1.BDOS.6965836</t>
  </si>
  <si>
    <t>CPS-873-2024</t>
  </si>
  <si>
    <t>PRESTACIÓN DE SERVICIOS PROFESIONALES DE UN  
ABOGADO CON POSGRADO EN MODALIDAD DE MAESTRIA  PARA BRINDAR ACOMPAÑAMIENTO A LA SECRETARIA DEL INTERIOR 
DE LA GOBERNACIÓN DE SUCRE.</t>
  </si>
  <si>
    <t>1118838356</t>
  </si>
  <si>
    <t>https://community.secop.gov.co/Public/Tendering/OpportunityDetail/Index?noticeUID=CO1.NTC.6980325&amp;isFromPublicArea=True&amp;isModal=true&amp;asPopupView=true</t>
  </si>
  <si>
    <t>CO1.REQ.9118582</t>
  </si>
  <si>
    <t>CO1.PCCNTR.8520325</t>
  </si>
  <si>
    <t>CO1.BDOS.8956002</t>
  </si>
  <si>
    <t>CONTRATAO DE MÍNIMA CUANTÍA No. MC-SDSD-11-2025</t>
  </si>
  <si>
    <t>PRESTACION DE SERVICIOS PARA LA IMPLEMENTACIÓN Y DESARROLLO DEL PROGRAMA NACIONAL DE ELIMINACION DE LEPRA O ENFERMEDAD DE HANSEN VIGENCIA 2025; EN EL DEPARTAMENTO DE SUCRE</t>
  </si>
  <si>
    <t>901008753</t>
  </si>
  <si>
    <t>https://community.secop.gov.co/Public/Tendering/OpportunityDetail/Index?noticeUID=CO1.NTC.8981643&amp;isFromPublicArea=True&amp;isModal=true&amp;asPopupView=true</t>
  </si>
  <si>
    <t>CO1.REQ.9016208</t>
  </si>
  <si>
    <t>CO1.PCCNTR.8407945</t>
  </si>
  <si>
    <t>CO1.BDOS.8855696</t>
  </si>
  <si>
    <t>CP-SDSD-809-2025</t>
  </si>
  <si>
    <t>PRESTACIÓN DE SERVICIOS PROFESIONALES DE UN(A) ABOGADO (A) PARA BRINDAR APOYO Y ACOMPAÑAMIENTO A LA SECRETARÍA DE SALUD DE LA GOBERNACIÓN DE SUCRE EN EL LA DIRECCIÓN DE ASUNTOS JURÍDICOS Y DE CONTRATACIÓN</t>
  </si>
  <si>
    <t>1103948175</t>
  </si>
  <si>
    <t>https://community.secop.gov.co/Public/Tendering/OpportunityDetail/Index?noticeUID=CO1.NTC.8884191&amp;isFromPublicArea=True&amp;isModal=true&amp;asPopupView=true</t>
  </si>
  <si>
    <t>CO1.REQ.6917354</t>
  </si>
  <si>
    <t>CO1.PCCNTR.6830963</t>
  </si>
  <si>
    <t>CO1.BDOS.6787605</t>
  </si>
  <si>
    <t>CPS-783-2024</t>
  </si>
  <si>
    <t>PRESTACIÓN DE SERVICIOS PROFESIONALES DE UN ADMINISTRADOR DE EMPRESAS CON ESPECIALIZACION PARA BRINDAR APOYO Y ACOMPAÑAMIENTO A LA SECRETARÍA DE INFRAESTRUCTURA DE LA GOBERNACIÓN
DE SUCRE.</t>
  </si>
  <si>
    <t>23182697</t>
  </si>
  <si>
    <t>https://community.secop.gov.co/Public/Tendering/OpportunityDetail/Index?noticeUID=CO1.NTC.6799686&amp;isFromPublicArea=True&amp;isModal=true&amp;asPopupView=true</t>
  </si>
  <si>
    <t>CO1.REQ.8892811</t>
  </si>
  <si>
    <t>CO1.PCCNTR.8313972</t>
  </si>
  <si>
    <t>CO1.BDOS.8735103</t>
  </si>
  <si>
    <t>CPS-653-2025</t>
  </si>
  <si>
    <t>PRESTACIÓN DE SERVICIOS PROFESIONALES COMO ADMINISTRADOR DE EMPRESAS PARA BRINDAR ASESORARIA Y APOYO ADMINISTRATIVO A LA SECRETARIA DE HACIENDA DEL DEPARTAMENTO DE SUCRE.</t>
  </si>
  <si>
    <t>1103219214</t>
  </si>
  <si>
    <t>https://community.secop.gov.co/Public/Tendering/OpportunityDetail/Index?noticeUID=CO1.NTC.8763751&amp;isFromPublicArea=True&amp;isModal=true&amp;asPopupView=true</t>
  </si>
  <si>
    <t>CO1.REQ.7067941</t>
  </si>
  <si>
    <t>CO1.PCCNTR.6949193</t>
  </si>
  <si>
    <t>CO1.BDOS.6934420</t>
  </si>
  <si>
    <t>CPS-856-2024</t>
  </si>
  <si>
    <t>1007418685</t>
  </si>
  <si>
    <t>https://community.secop.gov.co/Public/Tendering/OpportunityDetail/Index?noticeUID=CO1.NTC.6948019&amp;isFromPublicArea=True&amp;isModal=true&amp;asPopupView=true</t>
  </si>
  <si>
    <t>CO1.REQ.8752412</t>
  </si>
  <si>
    <t>CO1.PCCNTR.8211417</t>
  </si>
  <si>
    <t>CO1.BDOS.8596917</t>
  </si>
  <si>
    <t>CP-SDSD-477-2025</t>
  </si>
  <si>
    <t>PRESTACIÓN DE SERVICIOS DE APOYO A LA GESTIÓN DE UN (A) TÉCNICO EN
 SISTEMAS PARA EL DESARROLLO DE ACCIONES EN EL COMPONENTE VIGILANCIA
 EPIDEMIOLÓGICA EN EL MARCO DEL DESARROLLO DEL PLAN TERRITORIAL DE
 SALUD VIGENCIA 2025 EN EL DEPARTAMENTO DE SUCRE</t>
  </si>
  <si>
    <t>92642580</t>
  </si>
  <si>
    <t>https://community.secop.gov.co/Public/Tendering/OpportunityDetail/Index?noticeUID=CO1.NTC.8620927&amp;isFromPublicArea=True&amp;isModal=true&amp;asPopupView=true</t>
  </si>
  <si>
    <t>CO1.REQ.7042514</t>
  </si>
  <si>
    <t>CO1.PCCNTR.6932203</t>
  </si>
  <si>
    <t>CO1.BDOS.6911742</t>
  </si>
  <si>
    <t>CP-SDSD-516-2024</t>
  </si>
  <si>
    <t>PRESTACIÓN DE SERVICIOS DE APOYO A LA GESTIÓN DE UN TECNICO/AUXILIAR DE ENFERMERIA PARA EL DESARROLLO DE ACCIONES EN EL COMPONENTE VIGILANCIA EN SALUD PUBLICA EN EL MARCO DEL DESARROLLO DEL PLAN TERRITORIAL DE SALUD VIGENCIA 2024 EN EL DEPARTAMENTO DE SUCRE.</t>
  </si>
  <si>
    <t>1103100178</t>
  </si>
  <si>
    <t>https://community.secop.gov.co/Public/Tendering/OpportunityDetail/Index?noticeUID=CO1.NTC.6927413&amp;isFromPublicArea=True&amp;isModal=true&amp;asPopupView=true</t>
  </si>
  <si>
    <t>CO1.REQ.9947948</t>
  </si>
  <si>
    <t>CO1.PCCNTR.9182030</t>
  </si>
  <si>
    <t>CO1.BDOS.9779248</t>
  </si>
  <si>
    <t>CP-SDSD-290-2026</t>
  </si>
  <si>
    <t>PRESTACIÓN DE SERVICIOS PROFESIONALES DE UN(A) ABOGADO(A) PARA BRINDAR APOYO
Y ACOMPAÑAMIENTO A LA SECRETARÍA DE SALUD DE LA GOBERNACIÓN DE SUCRE EN EL AREA DE AUDITORIA DE CUENTAS MEDICAS</t>
  </si>
  <si>
    <t>64553020</t>
  </si>
  <si>
    <t>https://community.secop.gov.co/Public/Tendering/OpportunityDetail/Index?noticeUID=CO1.NTC.9813969&amp;isFromPublicArea=True&amp;isModal=true&amp;asPopupView=true</t>
  </si>
  <si>
    <t>CO1.REQ.8531260</t>
  </si>
  <si>
    <t>CO1.PCCNTR.8062307</t>
  </si>
  <si>
    <t>CO1.BDOS.8380339</t>
  </si>
  <si>
    <t>CP-SDSD-435-2025</t>
  </si>
  <si>
    <t>1100395023</t>
  </si>
  <si>
    <t>https://community.secop.gov.co/Public/Tendering/OpportunityDetail/Index?noticeUID=CO1.NTC.8404252&amp;isFromPublicArea=True&amp;isModal=true&amp;asPopupView=true</t>
  </si>
  <si>
    <t>CO1.REQ.8498035</t>
  </si>
  <si>
    <t>CO1.PCCNTR.8039238</t>
  </si>
  <si>
    <t>CO1.BDOS.8347558</t>
  </si>
  <si>
    <t>CP-SDSD-428-2025</t>
  </si>
  <si>
    <t>PRESTACIÓN DE SERVICIOS DE UN(A) PROFESIONAL EN EL ÁREA DE LA SALUD
 PARA EL FORTALECIMIENTO DE LAS COMPETENCIAS DE LA SECRETARÍA DE
 SALUD DEL DEPARTAMENTO DE SUCRE EN LA  SUBSECRETARÍA DE GESTIÓN DE
 PRESTACIÓN DE SERVICIOS</t>
  </si>
  <si>
    <t>45480028</t>
  </si>
  <si>
    <t>https://community.secop.gov.co/Public/Tendering/OpportunityDetail/Index?noticeUID=CO1.NTC.8369398&amp;isFromPublicArea=True&amp;isModal=true&amp;asPopupView=true</t>
  </si>
  <si>
    <t>CO1.REQ.5941165</t>
  </si>
  <si>
    <t>CO1.PCCNTR.6093222</t>
  </si>
  <si>
    <t>CO1.BDOS.5824014</t>
  </si>
  <si>
    <t>CP-SDSD-105-2024</t>
  </si>
  <si>
    <t>PRESTACIÓN DE SERVICIOS DE APOYO A LA GESTION COMO TÉCNICO EN SALUD OCUPACIONAL PARA EL DESARROLLO DE ACCIONES EN LA DIMENSION SALUD AMBIENTAL EN EL COMPONENTE HABITAT SALUDABLE DEL PLAN DECENAL DE SALUD PÚBLICA- PROGRAMA SUCRE CON AUTORIDAD SANITARIA Y AMBIENTAL -PAS TRANSITORIO 2024 DE LA SECRETAR</t>
  </si>
  <si>
    <t>1193055064</t>
  </si>
  <si>
    <t>https://community.secop.gov.co/Public/Tendering/OpportunityDetail/Index?noticeUID=CO1.NTC.5835464&amp;isFromPublicArea=True&amp;isModal=true&amp;asPopupView=true</t>
  </si>
  <si>
    <t>PRESTACIÓN DE SERVICIOS DE APOYO A LA GESTION COMO TÉCNICO EN SALUD OCUPACIONAL PARA EL DESARROLLO DE ACCIONES EN LA DIMENSION SALUD AMBIENTAL EN EL COMPONENTE HABITAT SALUDABLE DEL PLAN DECENAL DE SALUD PÚBLICA- PROGRAMA SUCRE CON AUTORIDAD SANITARIA Y AMBIENTAL -PAS TRANSITORIO 2024 DE LA SECRETARIA DE SALUD DEL DEPARTAMENTO DE SUCRE.</t>
  </si>
  <si>
    <t>CO1.REQ.8779011</t>
  </si>
  <si>
    <t>CO1.PCCNTR.8228381</t>
  </si>
  <si>
    <t>CO1.BDOS.8623133</t>
  </si>
  <si>
    <t>CP-SDSD-548-2025</t>
  </si>
  <si>
    <t>PRESTACIÓN DE SERVICIOS PROFESIONALES DE UN ENFERMERO (A)
 ESPECIALISTA EN AUDITORIA PARA EL DESARROLLO DE ACCIONES EN EL
 COMPONENTE PROGRAMA AMPLIADO DE INMUNIZACIONES PAI; EN EL MARCO DEL
 DESARROLLO DEL PLAN TERRITORIAL DE SALUD VIGENCIA 2025 EN EL
 DEPARTAMENTO DE SUCRE.</t>
  </si>
  <si>
    <t>https://community.secop.gov.co/Public/Tendering/OpportunityDetail/Index?noticeUID=CO1.NTC.8646305&amp;isFromPublicArea=True&amp;isModal=true&amp;asPopupView=true</t>
  </si>
  <si>
    <t>CO1.REQ.9897178</t>
  </si>
  <si>
    <t>CO1.PCCNTR.9138290</t>
  </si>
  <si>
    <t>CO1.BDOS.9729062</t>
  </si>
  <si>
    <t>CP-SDSD-158-2026</t>
  </si>
  <si>
    <t>PRESTACION DE SERVICIOS DE APOYO A LA GESTION DE UN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</si>
  <si>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https://community.secop.gov.co/Public/Tendering/OpportunityDetail/Index?noticeUID=CO1.NTC.9772304&amp;isFromPublicArea=True&amp;isModal=true&amp;asPopupView=true</t>
  </si>
  <si>
    <t>CO1.REQ.9913128</t>
  </si>
  <si>
    <t>CO1.PCCNTR.9132883</t>
  </si>
  <si>
    <t>CO1.BDOS.9744588</t>
  </si>
  <si>
    <t>CP-SDSD-253-2026</t>
  </si>
  <si>
    <t>PRESTACIÓN DE SERVICIOS PROFESIONALES DE UN(A) ENFERMERO(A) PARA BRINDAR APOYO Y ACOMPAÑAMIENTO A LA SECRETARÍA DE SALUD DE LA GOBERNACIÓN DE SUCRE EN EL AREA CRUE</t>
  </si>
  <si>
    <t>64578451</t>
  </si>
  <si>
    <t>https://community.secop.gov.co/Public/Tendering/OpportunityDetail/Index?noticeUID=CO1.NTC.9767838&amp;isFromPublicArea=True&amp;isModal=true&amp;asPopupView=true</t>
  </si>
  <si>
    <t>CO1.REQ.5949391</t>
  </si>
  <si>
    <t>CO1.PCCNTR.6101236</t>
  </si>
  <si>
    <t>CO1.BDOS.5832063</t>
  </si>
  <si>
    <t>CP-SDSD-135-2024</t>
  </si>
  <si>
    <t>https://community.secop.gov.co/Public/Tendering/OpportunityDetail/Index?noticeUID=CO1.NTC.5845521&amp;isFromPublicArea=True&amp;isModal=true&amp;asPopupView=true</t>
  </si>
  <si>
    <t>PRESTACIÓN DE SERVICIOS DE APOYO A LA GESTIÓN DE UN ANOTADOR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</si>
  <si>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CO1.REQ.9436585</t>
  </si>
  <si>
    <t>CO1.PCCNTR.8707245</t>
  </si>
  <si>
    <t>CO1.BDOS.9268615</t>
  </si>
  <si>
    <t>CP-SDSD-912-2025</t>
  </si>
  <si>
    <t>PRESTACIÓN DE SERVICIOS PROFESIONALES DE UN(A) ENFERMERO(A) PARA EL
FORTALECIMIENTO DE LAS COMPETENCIAS DE LA SECRETARÍA DE SALUD DEL DEPARTAMENTO DE SUCRE EN EL AREA CRUE.</t>
  </si>
  <si>
    <t>1104384397</t>
  </si>
  <si>
    <t>https://community.secop.gov.co/Public/Tendering/OpportunityDetail/Index?noticeUID=CO1.NTC.9295317&amp;isFromPublicArea=True&amp;isModal=true&amp;asPopupView=true</t>
  </si>
  <si>
    <t>CO1.REQ.9994007</t>
  </si>
  <si>
    <t>CO1.PCCNTR.9227816</t>
  </si>
  <si>
    <t>CO1.BDOS.9825460</t>
  </si>
  <si>
    <t>CP-SDSD-318-2026</t>
  </si>
  <si>
    <t>PRESTACIÓN DE SERVICIOS DE UN(A) PROFESIONAL ÁREA DE SALUD; CON POSGRADO EN SEGURIDAD Y SALUD EN EL TRABAJO (SALUD OCUPACIONAL)
PARA EL DESARROLLO DE ACCIONES EN EL SUBPROGRAMA SALUD LABORAL EN
EL MARCO DEL DESARROLLO DEL PLAN TERRITORIAL DE SALUD VIGENCIA 2026 EN EL DEPARTAMENTO DE SUCRE</t>
  </si>
  <si>
    <t>23063189</t>
  </si>
  <si>
    <t>https://community.secop.gov.co/Public/Tendering/OpportunityDetail/Index?noticeUID=CO1.NTC.9859565&amp;isFromPublicArea=True&amp;isModal=true&amp;asPopupView=true</t>
  </si>
  <si>
    <t>CO1.REQ.9842150</t>
  </si>
  <si>
    <t>CO1.PCCNTR.9077430</t>
  </si>
  <si>
    <t>CO1.BDOS.9674158</t>
  </si>
  <si>
    <t>CP-SDSD-161-2026</t>
  </si>
  <si>
    <t>PRESTACION DE SERVICIOS DE APOYO A LA GESTION DE UN (A) TECNOLOGO 
EN ANALISIS Y DISEÑO DE SISTEMAS PARA EL DESARROLLO DE ACCIONES EN 
EL SUBPROGRAMA SALUD SEXUAL Y REPRODUCTIVA EN EL MARCO DEL 
DESARROLLO DEL PLAN TERRITORIAL DE SALUD VIGENCIA 2026 EN EL DEPARTAMENTO DE SUCRE.</t>
  </si>
  <si>
    <t>92128811</t>
  </si>
  <si>
    <t>https://community.secop.gov.co/Public/Tendering/OpportunityDetail/Index?noticeUID=CO1.NTC.9712512&amp;isFromPublicArea=True&amp;isModal=true&amp;asPopupView=true</t>
  </si>
  <si>
    <t>CO1.REQ.6751560</t>
  </si>
  <si>
    <t>CO1.PCCNTR.6707577</t>
  </si>
  <si>
    <t>CO1.BDOS.6624437</t>
  </si>
  <si>
    <t>CPS-604-2024</t>
  </si>
  <si>
    <t>PRESTACION DE SERVICIOS PROFESIONALAES EN DERECHO PARA BRINDAR APOYO A LA SECRETARÍA DE HACIENDA DE LA GOBERNACIÓN DE SUCRE.</t>
  </si>
  <si>
    <t>1102834162</t>
  </si>
  <si>
    <t>https://community.secop.gov.co/Public/Tendering/OpportunityDetail/Index?noticeUID=CO1.NTC.6635860&amp;isFromPublicArea=True&amp;isModal=true&amp;asPopupView=true</t>
  </si>
  <si>
    <t>CO1.REQ.5929903</t>
  </si>
  <si>
    <t>CO1.PCCNTR.6083019</t>
  </si>
  <si>
    <t>CO1.BDOS.5812603</t>
  </si>
  <si>
    <t>CP-SDSD-101-2024</t>
  </si>
  <si>
    <t>PRESTACIÓN DE SERVICIOS DE APOYO A LA GESTION DE UN TECNICO EN ANALISIS Y PROGRAMACION DE COMPUTADORES CON EXPERIENCIA EN EL SECTOR SALUD PARA EL DESARROLLO DE ACCIONES EN LA DIMENSIÓN FORTALECIMIENTO DE LA AUTORIDAD SANITARIA PARA LA GESTIÓN EN SALUD; COMPONENTE PLANEACION INTEGRAL EN EL MARCO DEL</t>
  </si>
  <si>
    <t>https://community.secop.gov.co/Public/Tendering/OpportunityDetail/Index?noticeUID=CO1.NTC.5821600&amp;isFromPublicArea=True&amp;isModal=true&amp;asPopupView=true</t>
  </si>
  <si>
    <t>PRESTACIÓN DE SERVICIOS DE APOYO A LA GESTION DE UN TECNICO EN ANALISIS Y PROGRAMACION DE COMPUTADORES CON EXPERIENCIA EN EL SECTOR SALUD PARA EL DESARROLLO DE ACCIONES EN LA DIMENSIÓN FORTALECIMIENTO DE LA AUTORIDAD SANITARIA PARA LA GESTIÓN EN SALUD; COMPONENTE PLANEACION INTEGRAL EN EL MARCO DEL DESARROLLO DEL PLAN DE ACCION TRANSITORIO 2024 EN EL DEPARTAMENTO DE SUCRE</t>
  </si>
  <si>
    <t>CO1.REQ.9449292</t>
  </si>
  <si>
    <t>CO1.PCCNTR.8715009</t>
  </si>
  <si>
    <t>CO1.BDOS.9280856</t>
  </si>
  <si>
    <t>CP-SDSD-914-2025</t>
  </si>
  <si>
    <t>PRESTACIÓN DE SERVICIOS PROFESIONALES DE UN(A) INSTRUMENTADORA QUIRURGICA CON ESPECIALIZACION EN GERENCIA DE LA CALIDAD; AUDITORA EN SERVICIOS DE SALUD PARA BRINDAR APOYO Y ACOMPAÑAMIENTO A LA SECRETARÍA DE SALUD DE LA GOBERNACIÓN DE SUCRE EN EL AREA DE ORGANIZACION Y DESARROLLO</t>
  </si>
  <si>
    <t>22551790</t>
  </si>
  <si>
    <t>https://community.secop.gov.co/Public/Tendering/OpportunityDetail/Index?noticeUID=CO1.NTC.9308427&amp;isFromPublicArea=True&amp;isModal=true&amp;asPopupView=true</t>
  </si>
  <si>
    <t>CO1.REQ.7223052</t>
  </si>
  <si>
    <t>CO1.PCCNTR.7073684</t>
  </si>
  <si>
    <t>CO1.BDOS.7087864</t>
  </si>
  <si>
    <t>CP-SDSD-774-2024</t>
  </si>
  <si>
    <t>PRESTACIÓN DE SERVICIOS PROFESIONALES DE UN (A) NUTRICIONISTA PARA EL DESARROLLO DE ACCIONES EN EL COMPONENTE SALUD NUTRICIONAL EN EL MARCO DEL DESARROLLO DEL PLAN TERRITORIAL DE SALUD VIGENCIA 2024 EN EL DEPARTAMENTO DE SUCRE</t>
  </si>
  <si>
    <t>33081153</t>
  </si>
  <si>
    <t>https://community.secop.gov.co/Public/Tendering/OpportunityDetail/Index?noticeUID=CO1.NTC.7112511&amp;isFromPublicArea=True&amp;isModal=true&amp;asPopupView=true</t>
  </si>
  <si>
    <t>CO1.REQ.10797316</t>
  </si>
  <si>
    <t>CO1.PCCNTR.9782821</t>
  </si>
  <si>
    <t>CO1.BDOS.10613503</t>
  </si>
  <si>
    <t>CO1.REQ.7085016</t>
  </si>
  <si>
    <t>CO1.PCCNTR.6962540</t>
  </si>
  <si>
    <t>CO1.BDOS.6952794</t>
  </si>
  <si>
    <t>CP-SDSD-618-2024</t>
  </si>
  <si>
    <t>PRESTACIÓN DE SERVICIOS PROFESIONALES DE UN (A) TRABAJADOR (A) SOCIAL PARA EL DESARROLLO DE ACCIONES EN EL COMPONENTE SALUD SEXUAL Y REPRODUCTIVA EN EL MARCO DEL DESARROLLO DEL PLAN TERRITORIAL DE SALUD VIGENCIA 2024 EN EL DEPARTAMENTO DE SUCRE.</t>
  </si>
  <si>
    <t>64725123</t>
  </si>
  <si>
    <t>https://community.secop.gov.co/Public/Tendering/OpportunityDetail/Index?noticeUID=CO1.NTC.6964449&amp;isFromPublicArea=True&amp;isModal=true&amp;asPopupView=true</t>
  </si>
  <si>
    <t>CO1.REQ.8509521</t>
  </si>
  <si>
    <t>CO1.PCCNTR.8050682</t>
  </si>
  <si>
    <t>CO1.BDOS.8358888</t>
  </si>
  <si>
    <t>CPS-504-2025</t>
  </si>
  <si>
    <t>PRESTACION DE SERVICIOS PROFESIONALES PARA APOYAR EL DESARROLLO DE
ACCIONES EN EL MARCO DEL PROGRAMA DE ALIMENTACION ESCOLAR DE LA SECRETARIA DE EDUCACION DEPARTAMENTAL
DE LA GOBERNACIÓN DE SUCRE.</t>
  </si>
  <si>
    <t>64580060</t>
  </si>
  <si>
    <t>https://community.secop.gov.co/Public/Tendering/OpportunityDetail/Index?noticeUID=CO1.NTC.8386747&amp;isFromPublicArea=True&amp;isModal=true&amp;asPopupView=true</t>
  </si>
  <si>
    <t>CO1.REQ.9924844</t>
  </si>
  <si>
    <t>CO1.PCCNTR.9203700</t>
  </si>
  <si>
    <t>CO1.BDOS.9756406</t>
  </si>
  <si>
    <t>CPS-267-2026</t>
  </si>
  <si>
    <t>PRESTACION DE SERVICIOS DE APOYO A LA GESTIÓN COMO CONDUCTOR DE VEHICULO AUTOMOTOR PARA APOYAR EL DESPLAZAMIENTO DE BIENES Y PERSONAL DE LA SECRETARÍA DE HACIENDA DE LA GOBERNACIÓN DE SUCRE.</t>
  </si>
  <si>
    <t>92524338</t>
  </si>
  <si>
    <t>https://community.secop.gov.co/Public/Tendering/OpportunityDetail/Index?noticeUID=CO1.NTC.9835612&amp;isFromPublicArea=True&amp;isModal=true&amp;asPopupView=true</t>
  </si>
  <si>
    <t>CO1.REQ.7084599</t>
  </si>
  <si>
    <t>CO1.PCCNTR.6962816</t>
  </si>
  <si>
    <t>CO1.BDOS.6952789</t>
  </si>
  <si>
    <t>CP-SDSD-617-2024</t>
  </si>
  <si>
    <t>PRESTACIÓN DE SERVICIOS PROFESIONALES DE UN (A) PSICOLOGO PARA EL 
DESARROLLO DE ACCIONES EN EL COMPONENTE SALUD SEXUAL Y REPRODUCTIVA EN EL MARCO DEL DESARROLLO DEL PLAN TERRITORIAL DE SALUD VIGENCIA 2024 EN EL DEPARTAMENTO DE SUCRE.</t>
  </si>
  <si>
    <t>1100393699</t>
  </si>
  <si>
    <t>https://community.secop.gov.co/Public/Tendering/OpportunityDetail/Index?noticeUID=CO1.NTC.6964439&amp;isFromPublicArea=True&amp;isModal=true&amp;asPopupView=true</t>
  </si>
  <si>
    <t>CO1.REQ.9160249</t>
  </si>
  <si>
    <t>CO1.PCCNTR.8509108</t>
  </si>
  <si>
    <t>CO1.BDOS.8997092</t>
  </si>
  <si>
    <t>CPS-1087-2025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</si>
  <si>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t>
  </si>
  <si>
    <t>1103121197</t>
  </si>
  <si>
    <t>https://community.secop.gov.co/Public/Tendering/OpportunityDetail/Index?noticeUID=CO1.NTC.9020999&amp;isFromPublicArea=True&amp;isModal=true&amp;asPopupView=true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</si>
  <si>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CASAEN EL DEPARTAMENTO DE SUCRE</t>
  </si>
  <si>
    <t>CO1.REQ.9099200</t>
  </si>
  <si>
    <t>CO1.PCCNTR.8465127</t>
  </si>
  <si>
    <t>CO1.BDOS.8937474</t>
  </si>
  <si>
    <t>CP-SDSD-854-2025</t>
  </si>
  <si>
    <t>PRESTACIÓN DE SERVICIOS PROFESIONALES DE UN(A) ADMINISTRADOR(A)
 PUBLICO PARA EL FORTALECIMIENTO DE LAS COMPETENCIAS DE LA SECRETARÍA
 DE SALUD DEL DEPARTAMENTO DE SUCRE EN LA SUBSECRETARIA DE GESTIÓN
 ADMINISTRATIVA Y FINANCIERA</t>
  </si>
  <si>
    <t>1100686493</t>
  </si>
  <si>
    <t>https://community.secop.gov.co/Public/Tendering/OpportunityDetail/Index?noticeUID=CO1.NTC.8962833&amp;isFromPublicArea=True&amp;isModal=true&amp;asPopupView=true</t>
  </si>
  <si>
    <t>CO1.REQ.10791013</t>
  </si>
  <si>
    <t>CO1.PCCNTR.9770074</t>
  </si>
  <si>
    <t>CO1.BDOS.10607317</t>
  </si>
  <si>
    <t>CP-SDSD-592-2026</t>
  </si>
  <si>
    <t>PRESTACION DE SERVICIOS DE APOYO A LA GESTION DE UN (A) TECNICO/AUXILIAR DE ENFERMERIA PARA EL DESARROLLO DE ACCIONES EN EL SUBPROGRAMA VIGILANCIA EPIDEMIOLÓGICA EN EL MARCO DEL DESARROLLO DEL PLAN TERRITORIAL DE SALUD VIGENCIA 2026 EN EL DEPARTAMENTO DE SUCRE.</t>
  </si>
  <si>
    <t>https://community.secop.gov.co/Public/Tendering/OpportunityDetail/Index?noticeUID=CO1.NTC.10654954&amp;isFromPublicArea=True&amp;isModal=true&amp;asPopupView=true</t>
  </si>
  <si>
    <t>CO1.REQ.7255916</t>
  </si>
  <si>
    <t>CO1.PCCNTR.7093381</t>
  </si>
  <si>
    <t>CO1.BDOS.7120410</t>
  </si>
  <si>
    <t>CONV-SDSD-024-2024</t>
  </si>
  <si>
    <t>PRESTACIÓN DE SERVICIOS DE APOYO A LA GESTIÓN; PARA BRINDAR ASESORÍA; ACOMPAÑAMIENTO Y ANALISIS DE LA INFORMACIÓN DE LA APLICACIÓN DE ENCUENTAS DE COBERTURAS DE VACUNACIÓN EN LOS MUNICIPIOS DEL DEPARTAMETO DE SUCRE</t>
  </si>
  <si>
    <t>890480113</t>
  </si>
  <si>
    <t>https://community.secop.gov.co/Public/Tendering/OpportunityDetail/Index?noticeUID=CO1.NTC.7140409&amp;isFromPublicArea=True&amp;isModal=true&amp;asPopupView=true</t>
  </si>
  <si>
    <t>CO1.REQ.10045453</t>
  </si>
  <si>
    <t>CO1.PCCNTR.9283995</t>
  </si>
  <si>
    <t>CO1.BDOS.9877145</t>
  </si>
  <si>
    <t>CP-SDSD-362-2026</t>
  </si>
  <si>
    <t>PRESTACIÓN DE SERVICIOS PROFESIONALES DE UN(A) PSICOLOGO(A) PARA BRINDAR
APOYO Y ACOMPAÑAMIENTO A LA SECRETARÍA DE SALUD DE LA GOBERNACIÓN DE SUCRE EN EL SUBPROGRAMA SALUD MENTAL</t>
  </si>
  <si>
    <t>1103116827</t>
  </si>
  <si>
    <t>https://community.secop.gov.co/Public/Tendering/OpportunityDetail/Index?noticeUID=CO1.NTC.9916227&amp;isFromPublicArea=True&amp;isModal=true&amp;asPopupView=true</t>
  </si>
  <si>
    <t>CO1.REQ.8973993</t>
  </si>
  <si>
    <t>CO1.PCCNTR.8376427</t>
  </si>
  <si>
    <t>CO1.BDOS.8814298</t>
  </si>
  <si>
    <t>CP-SDSD-731-2025</t>
  </si>
  <si>
    <t>PRESTACIÓN DE SERVICIOS PROFESIONALES DE UN(A) CONTADOR PUBLICO(A) PARA EL FORTALECIMIENTO DE LAS COMPETENCIAS DE LA SECRETARÍA DE SALUD DEL DEPARTAMENTO DE SUCRE EN LA SUBSECRETARIA DE GESTION ADMINISTRATIVA Y FINANCIERA.</t>
  </si>
  <si>
    <t>1193146875</t>
  </si>
  <si>
    <t>https://community.secop.gov.co/Public/Tendering/OpportunityDetail/Index?noticeUID=CO1.NTC.8846689&amp;isFromPublicArea=True&amp;isModal=true&amp;asPopupView=true</t>
  </si>
  <si>
    <t>CO1.REQ.8910823</t>
  </si>
  <si>
    <t>CO1.PCCNTR.8328255</t>
  </si>
  <si>
    <t>CO1.BDOS.8753330</t>
  </si>
  <si>
    <t>CPS-704-2025</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</si>
  <si>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</si>
  <si>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https://community.secop.gov.co/Public/Tendering/OpportunityDetail/Index?noticeUID=CO1.NTC.8781878&amp;isFromPublicArea=True&amp;isModal=true&amp;asPopupView=true</t>
  </si>
  <si>
    <t>CO1.REQ.6932645</t>
  </si>
  <si>
    <t>CO1.PCCNTR.6841707</t>
  </si>
  <si>
    <t>CO1.BDOS.6803251</t>
  </si>
  <si>
    <t>CPS-803-2024</t>
  </si>
  <si>
    <t>CONTRATAR SERVICIOS PROFESIONALES EN DERECHO PARA BRINDAR APOYO EN LA SECRETARÍA PRIVADA DE LA GOBERNACIÓN DE SUCRE</t>
  </si>
  <si>
    <t>1102820825</t>
  </si>
  <si>
    <t>https://community.secop.gov.co/Public/Tendering/OpportunityDetail/Index?noticeUID=CO1.NTC.6813163&amp;isFromPublicArea=True&amp;isModal=true&amp;asPopupView=true</t>
  </si>
  <si>
    <t>CO1.REQ.6746495</t>
  </si>
  <si>
    <t>CO1.PCCNTR.6701888</t>
  </si>
  <si>
    <t>CO1.BDOS.6619438</t>
  </si>
  <si>
    <t>CPS-640-2024</t>
  </si>
  <si>
    <t>PRESTACIÓN DE SERVICIOS PROFESIONALES DE UN ADMINISTRADOR DE EMPRESAS PARA APOYAR EN EL SEGUIMIENTO DE LOS PLANES DE LA OFICINA DE GESTIÓN DE TECNOLOGÍAS DE LA INFORMACIÓN - TI</t>
  </si>
  <si>
    <t>1102121266</t>
  </si>
  <si>
    <t>https://community.secop.gov.co/Public/Tendering/OpportunityDetail/Index?noticeUID=CO1.NTC.6629007&amp;isFromPublicArea=True&amp;isModal=true&amp;asPopupView=true</t>
  </si>
  <si>
    <t>CO1.REQ.9089222</t>
  </si>
  <si>
    <t>CO1.REQ.7125796</t>
  </si>
  <si>
    <t>CO1.BDOS.6993301</t>
  </si>
  <si>
    <t>CO1.REQ.6722748</t>
  </si>
  <si>
    <t>CO1.PCCNTR.6685153</t>
  </si>
  <si>
    <t>CO1.BDOS.6596146</t>
  </si>
  <si>
    <t>CPS-531-2024.</t>
  </si>
  <si>
    <t>CONTRATAR SERVICIOS PROFESIONALES DE ABOGADO DE
LA SECRETARÍA GENERAL DE LA GOBERNACIÓN DE SUCRE</t>
  </si>
  <si>
    <t>https://community.secop.gov.co/Public/Tendering/OpportunityDetail/Index?noticeUID=CO1.NTC.6606514&amp;isFromPublicArea=True&amp;isModal=true&amp;asPopupView=true</t>
  </si>
  <si>
    <t>CO1.REQ.9820651</t>
  </si>
  <si>
    <t>CO1.PCCNTR.9035023</t>
  </si>
  <si>
    <t>CO1.BDOS.9653013</t>
  </si>
  <si>
    <t>CPS-094-2026</t>
  </si>
  <si>
    <t>PRESTACION DE SERVICIOS PROFESIONALES EN
PSICOLOGIA PARA BRINDAR APOYO Y ACOMPAÑAMIENTO A LA ESTRATEGIA SUCRE ESCUCHA EN LA SECRETARIA DE LA
MUJER; JUVENTUD E INCLUSION SOCIAL DEL DEPARTAMENTO DE SUCRE.</t>
  </si>
  <si>
    <t>64567870</t>
  </si>
  <si>
    <t>https://community.secop.gov.co/Public/Tendering/OpportunityDetail/Index?noticeUID=CO1.NTC.9669290&amp;isFromPublicArea=True&amp;isModal=true&amp;asPopupView=true</t>
  </si>
  <si>
    <t>CO1.REQ.6850411</t>
  </si>
  <si>
    <t>CO1.PCCNTR.6780788</t>
  </si>
  <si>
    <t>CO1.BDOS.6722265</t>
  </si>
  <si>
    <t>CPS-734-2024</t>
  </si>
  <si>
    <t>PRESTACIÓN DE SERVICIOS PROFESIONALES PARA BRINDAR
ACOMPAÑAMIENTO A LA SECRETARIA DEL INTERIOR DE LA GOBERNACIÓN DE SUCRE.</t>
  </si>
  <si>
    <t>64696774</t>
  </si>
  <si>
    <t>https://community.secop.gov.co/Public/Tendering/OpportunityDetail/Index?noticeUID=CO1.NTC.6734981&amp;isFromPublicArea=True&amp;isModal=true&amp;asPopupView=true</t>
  </si>
  <si>
    <t>CO1.REQ.8889215</t>
  </si>
  <si>
    <t>CO1.PCCNTR.8309036</t>
  </si>
  <si>
    <t>CO1.BDOS.8731092</t>
  </si>
  <si>
    <t>CP-SDSD-663-2025</t>
  </si>
  <si>
    <t>PRESTACIÓN DE SERVICIOS DE APOYO A LA GESTIÓN DE UN TECNÓLOGO EN DESARROLLO DE SOFTWARE Y REDES PARA EL DESARROLLO DE ACCIONES EN
 EL COMPONENTE LABORATORIO DE SALUD PÚBLICA EN EL MARCO DEL DESARROLLO DEL PLAN TERRITORIAL DE SALUD VIGENCIA 2025 EN EL DEPARTAMENTO DE SUCRE.</t>
  </si>
  <si>
    <t>https://community.secop.gov.co/Public/Tendering/OpportunityDetail/Index?noticeUID=CO1.NTC.8756671&amp;isFromPublicArea=True&amp;isModal=true&amp;asPopupView=true</t>
  </si>
  <si>
    <t>CO1.REQ.8903660</t>
  </si>
  <si>
    <t>CO1.PCCNTR.8320924</t>
  </si>
  <si>
    <t>CO1.BDOS.8745722</t>
  </si>
  <si>
    <t>CPS-656-2025</t>
  </si>
  <si>
    <t>PRESTACIÓN DE SERVICIOS PROFESIONALES COMO ABOGADO PARA BRINDAR ACOMPAÑAMIENTO Y ASESORIA EN MATERIA JURIDICA Y CONTRACTUAL A LA SECRETARIA DE ENERGÍAS DE LA GOBERNACION DE SUCRE.</t>
  </si>
  <si>
    <t>1102808101</t>
  </si>
  <si>
    <t>https://community.secop.gov.co/Public/Tendering/OpportunityDetail/Index?noticeUID=CO1.NTC.8772181&amp;isFromPublicArea=True&amp;isModal=true&amp;asPopupView=true</t>
  </si>
  <si>
    <t>CO1.REQ.7010844</t>
  </si>
  <si>
    <t>CO1.PCCNTR.6906532</t>
  </si>
  <si>
    <t>CO1.BDOS.6880555</t>
  </si>
  <si>
    <t>CP-SDSD-465-2024</t>
  </si>
  <si>
    <t>PRESTACIÓN DE SERVICIOS PROFESIONALES DE UN(A) ADMINISTRADOR(A) EN SALUD PARA EL DESARROLLO DE LAS ACCIONES EN EL COMPONENTE PLANEACION INTEGRAL EN EL MARCO DEL DESARROLLO DEL PLAN TERRITORIAL DE SALUD VIGENCIA 2024 EN EL DEPARTAMENTO DE SUCRE.</t>
  </si>
  <si>
    <t>43612826</t>
  </si>
  <si>
    <t>https://community.secop.gov.co/Public/Tendering/OpportunityDetail/Index?noticeUID=CO1.NTC.6897010&amp;isFromPublicArea=True&amp;isModal=true&amp;asPopupView=true</t>
  </si>
  <si>
    <t>CO1.REQ.8895946</t>
  </si>
  <si>
    <t>CO1.PCCNTR.8312922</t>
  </si>
  <si>
    <t>CO1.BDOS.8738034</t>
  </si>
  <si>
    <t>CPS-629-2025</t>
  </si>
  <si>
    <t>PRESTACIÓN DE SERVICIOS PROFESIONALES DE UN
ABOGADO MAGISTER PARA BRINDAR ASESORIA EN LAS ACTIVIDADES RELACIONADAS CON LA GESTIÓN JURÍDICA Y
PREVENCIÓN DEL DAÑO ANTIJURÍDICO EN LA OFICINA JURIDICA DE LA GOBERNACIÓN DE SUCRE.</t>
  </si>
  <si>
    <t>9075807</t>
  </si>
  <si>
    <t>https://community.secop.gov.co/Public/Tendering/OpportunityDetail/Index?noticeUID=CO1.NTC.8761852&amp;isFromPublicArea=True&amp;isModal=true&amp;asPopupView=true</t>
  </si>
  <si>
    <t>CO1.REQ.6774050</t>
  </si>
  <si>
    <t>CO1.PCCNTR.6724749</t>
  </si>
  <si>
    <t>CO1.BDOS.6646668</t>
  </si>
  <si>
    <t>CPS-675-2024</t>
  </si>
  <si>
    <t>PRESTACIÓN DE SERVICIOS DE APOYO A LA GESTION PARA BRINDAR ACOMPAÑAMIENTO A LA OFICINA DE CONTROL INTERNO DISCIPLINARIO DE LA GOBERNACION DE SUCRE EN EL MARCO DEL PROYECTO APOYO PARA LA PRESTACION DE SERVICIOS PROFESIONALES Y DE APOYO A LA GESTION EN LA VIGENCIA 2024 DE LA GOBERNACION DE SUCRE</t>
  </si>
  <si>
    <t>92640946</t>
  </si>
  <si>
    <t>https://community.secop.gov.co/Public/Tendering/OpportunityDetail/Index?noticeUID=CO1.NTC.6658470&amp;isFromPublicArea=True&amp;isModal=true&amp;asPopupView=true</t>
  </si>
  <si>
    <t>CO1.REQ.9925961</t>
  </si>
  <si>
    <t>CO1.PCCNTR.9149961</t>
  </si>
  <si>
    <t>CO1.BDOS.9757765</t>
  </si>
  <si>
    <t>CPS-305-2026</t>
  </si>
  <si>
    <t>PRESTACION DE SERVICOS DE APOYO A LA GESTION
 DE UN TECNICO DESDE LA SECRETARIA GENERAL EN EL MARCO DEL PROYECTO APOYO A LA PRESTACIÓN DE SERVICIOS PROFESIONALES Y DE APOYO A LA GESTIÓN VIGENCIA 2026 DE LA GOBERNACIÓN DE SUCRE</t>
  </si>
  <si>
    <t>https://community.secop.gov.co/Public/Tendering/OpportunityDetail/Index?noticeUID=CO1.NTC.9781963&amp;isFromPublicArea=True&amp;isModal=true&amp;asPopupView=true</t>
  </si>
  <si>
    <t>CO1.REQ.7957203</t>
  </si>
  <si>
    <t>CO1.PCCNTR.7709062</t>
  </si>
  <si>
    <t>CO1.BDOS.7818576</t>
  </si>
  <si>
    <t>CPS-307-2025</t>
  </si>
  <si>
    <t>PRESTACIÓN DE SERVICIOS DE APOYO A LA GESTIÓN COMO TÉCNICO PROFESIONAL EN SERVICIO DE POLICÍA PARA DESARROLLAR ACTIVIDADES EN LA SUBSECRETARÍA DE GESTIÓN TRIBUTARIA DEL DEPARTAMENTO DE SUCRE EN DESARROLLO DEL CONVENIO ANTICONTRABANDO NO PM 011 2024.</t>
  </si>
  <si>
    <t>18777527</t>
  </si>
  <si>
    <t>https://community.secop.gov.co/Public/Tendering/OpportunityDetail/Index?noticeUID=CO1.NTC.7906579&amp;isFromPublicArea=True&amp;isModal=true&amp;asPopupView=true</t>
  </si>
  <si>
    <t>CO1.REQ.6057557</t>
  </si>
  <si>
    <t>CO1.PCCNTR.6195469</t>
  </si>
  <si>
    <t>CO1.BDOS.5939313</t>
  </si>
  <si>
    <t>CP-SDSD-246	-2024</t>
  </si>
  <si>
    <t>PRESTACIÓN DE SERVICIOS PROFESIONALES DE UNA ENFERMERA PARA EL DESARROLLO DE ACCIONES EN 
LA DIMENSIÓN VIDA SALUDABLE Y CONDICIONES NO TRANSMISIBLES; COMPONENTE MODOS; CONDICIONES 
Y ESTILOS DE VIDA SALUDABLES Y CONDICIONES CRÓNICAS PREVALENTES EN EL MARCO DEL DESARROLLO 
DEL PLAN DE ACCIÓN SALUD PÚ</t>
  </si>
  <si>
    <t>https://community.secop.gov.co/Public/Tendering/OpportunityDetail/Index?noticeUID=CO1.NTC.5959645&amp;isFromPublicArea=True&amp;isModal=true&amp;asPopupView=true</t>
  </si>
  <si>
    <t>PRESTACIÓN DE SERVICIOS PROFESIONALES DE UNA ENFERMERA PARA EL DESARROLLO DE ACCIONES EN 
LA DIMENSIÓN VIDA SALUDABLE Y CONDICIONES NO TRANSMISIBLES; COMPONENTE MODOS; CONDICIONES 
Y ESTILOS DE VIDA SALUDABLES Y CONDICIONES CRÓNICAS PREVALENTES EN EL MARCO DEL DESARROLLO 
DEL PLAN DE ACCIÓN SALUD PÚBLICA 2024 DEL DEPARTAMENTO DE SUCRE</t>
  </si>
  <si>
    <t>CO1.REQ.7087922</t>
  </si>
  <si>
    <t>CO1.PCCNTR.6963894</t>
  </si>
  <si>
    <t>CO1.BDOS.6956034</t>
  </si>
  <si>
    <t>CP-SDSD-636-2024</t>
  </si>
  <si>
    <t>PRESTACIÓN DE SERVICIOS DE APOYO A LA GESTIÓN DE UN VACUNADOR PARA EL 
DESARROLLO DE ACCIONES EN EL COMPONENTE ZOONOSIS; EN EL MARCO DEL 
DESARROLLO DEL PLAN TERRITORIAL DE SALUD VIGENCIA 2024 EN EL 
DEPARTAMENTO</t>
  </si>
  <si>
    <t>9022875</t>
  </si>
  <si>
    <t>https://community.secop.gov.co/Public/Tendering/OpportunityDetail/Index?noticeUID=CO1.NTC.6967010&amp;isFromPublicArea=True&amp;isModal=true&amp;asPopupView=true</t>
  </si>
  <si>
    <t>CO1.REQ.7113054</t>
  </si>
  <si>
    <t>CO1.PCCNTR.6984843</t>
  </si>
  <si>
    <t>CO1.BDOS.6980518</t>
  </si>
  <si>
    <t>CP-SDSD-721-2024</t>
  </si>
  <si>
    <t>PRESTACIÓN DE SERVICIOS PROFESIONALES DE UN(A) PSICOLOGO (A) PARA EL DESARROLLO DE ACCIONES EN EL COMPONENTE PARTICIPACIÓN SOCIAL EN SALUD - PARSO EN EL MARCO DEL DESARROLLO DEL PLAN TERRITORIAL DE SALUD VIGENCIA 2024 EN EL DEPARTAMENTO DE SUCRE.</t>
  </si>
  <si>
    <t>1104012887</t>
  </si>
  <si>
    <t>https://community.secop.gov.co/Public/Tendering/OpportunityDetail/Index?noticeUID=CO1.NTC.6992180&amp;isFromPublicArea=True&amp;isModal=true&amp;asPopupView=true</t>
  </si>
  <si>
    <t>CO1.REQ.6765363</t>
  </si>
  <si>
    <t>CO1.PCCNTR.6725447</t>
  </si>
  <si>
    <t>CO1.BDOS.6638463</t>
  </si>
  <si>
    <t>CPS-650-2024</t>
  </si>
  <si>
    <t>PRESTACIÓN DE SERVICIOS PROFESIONALES
PARA BRINDAR ASESORIA FINANCIERA A LA SECRETARÍA DE HACIENDA.</t>
  </si>
  <si>
    <t>19616711</t>
  </si>
  <si>
    <t>https://community.secop.gov.co/Public/Tendering/OpportunityDetail/Index?noticeUID=CO1.NTC.6659640&amp;isFromPublicArea=True&amp;isModal=true&amp;asPopupView=true</t>
  </si>
  <si>
    <t>CO1.REQ.9006109</t>
  </si>
  <si>
    <t>CO1.PCCNTR.8398173</t>
  </si>
  <si>
    <t>CO1.BDOS.8846137</t>
  </si>
  <si>
    <t>CPS-1020-2025</t>
  </si>
  <si>
    <t>PRESTACIÓN DE SERVICIOS PROFESIONALES COMO ABOGADO DE APOYO JURÍDICO AL DESPACHO DE LA SECRETARIA DE HACIENDA DE LA GOBERNACION DE SUCRE</t>
  </si>
  <si>
    <t>92228714</t>
  </si>
  <si>
    <t>https://community.secop.gov.co/Public/Tendering/OpportunityDetail/Index?noticeUID=CO1.NTC.8872076&amp;isFromPublicArea=True&amp;isModal=true&amp;asPopupView=true</t>
  </si>
  <si>
    <t>CO1.REQ.7375150</t>
  </si>
  <si>
    <t>CO1.PCCNTR.7186336</t>
  </si>
  <si>
    <t>CO1.BDOS.7238509</t>
  </si>
  <si>
    <t>CPS-1074-2024</t>
  </si>
  <si>
    <t>PRESTACIÓN DE SERVICIOS PROFESIONALES PARA 
BRINDAR ASESORÍA EN LA FORMULACIÓN DEL PLAN ESTADÍSTICO Y EL DISEÑO DE LA ESTRUCTURA DEL OBSERVATORIO DE 
DESARROLLO TERRITORIAL DEL DEPARTAMENTO DE SUCRE</t>
  </si>
  <si>
    <t>92505465</t>
  </si>
  <si>
    <t>https://community.secop.gov.co/Public/Tendering/OpportunityDetail/Index?noticeUID=CO1.NTC.7258404&amp;isFromPublicArea=True&amp;isModal=true&amp;asPopupView=true</t>
  </si>
  <si>
    <t>CO1.REQ.7748733</t>
  </si>
  <si>
    <t>CO1.BDOS.7613542</t>
  </si>
  <si>
    <t>CO1.REQ.8286712</t>
  </si>
  <si>
    <t>CO1.PCCNTR.7895467</t>
  </si>
  <si>
    <t>CO1.BDOS.8140874</t>
  </si>
  <si>
    <t>CP-SDSD-375-2025</t>
  </si>
  <si>
    <t>PRESTACIÓN DE SERVICIOS PROFESIONALES PSICOLOGO (A) PARA EL FORTALECIMIENTO DE LAS COMPETENCIAS DE LA SECRETARÍA DE SALUD DEL DEPARTAMENTO DE SUCRE EN EL ARÉA CRUE.</t>
  </si>
  <si>
    <t>https://community.secop.gov.co/Public/Tendering/OpportunityDetail/Index?noticeUID=CO1.NTC.8162436&amp;isFromPublicArea=True&amp;isModal=true&amp;asPopupView=true</t>
  </si>
  <si>
    <t>CO1.REQ.9987459</t>
  </si>
  <si>
    <t>CO1.PCCNTR.9257608</t>
  </si>
  <si>
    <t>CO1.BDOS.9819078</t>
  </si>
  <si>
    <t>CPS-394-2026</t>
  </si>
  <si>
    <t>PRESTACIÓN DE SERVICIOS PROFESIONALES PARA BRINDAR APOYO Y ACOMPAÑAMIENTO EN LOS ASUNTOS QUE ESTÉN A CARGO DE LA SECRETARÍA DE LA MUJER; JUVENTUD E INCLUSIÓN SOCIAL DEL DEPARTAMENTO DE SUCRE</t>
  </si>
  <si>
    <t>1102851831</t>
  </si>
  <si>
    <t>https://community.secop.gov.co/Public/Tendering/OpportunityDetail/Index?noticeUID=CO1.NTC.9890124&amp;isFromPublicArea=True&amp;isModal=true&amp;asPopupView=true</t>
  </si>
  <si>
    <t>CO1.REQ.8763585</t>
  </si>
  <si>
    <t>CO1.PCCNTR.8221008</t>
  </si>
  <si>
    <t>CO1.BDOS.8608217</t>
  </si>
  <si>
    <t>CP-SDSD-521-2025</t>
  </si>
  <si>
    <t>PRESTACIÓN DE SERVICIOS DE APOYO A LA GESTIÓN DE UN TÉCNICO
 PROFESIONAL EN CITOHISTOLOGÍA PARA EL DESARROLLO DE ACCIONES EN EL
 COMPONENTE LABORATORIO DE SALUD PÚBLICA EN EL MARCO DEL DESARROLLO
 DEL PLAN TERRITORIAL DE SALUD VIGENCIA 2025 EN EL DEPARTAMENTO DE SUCRE.</t>
  </si>
  <si>
    <t>64548074</t>
  </si>
  <si>
    <t>https://community.secop.gov.co/Public/Tendering/OpportunityDetail/Index?noticeUID=CO1.NTC.8635713&amp;isFromPublicArea=True&amp;isModal=true&amp;asPopupView=true</t>
  </si>
  <si>
    <t>CO1.REQ.7329365</t>
  </si>
  <si>
    <t>CO1.BDOS.7192861</t>
  </si>
  <si>
    <t>CO1.REQ.9305530</t>
  </si>
  <si>
    <t>CO1.PCCNTR.8616358</t>
  </si>
  <si>
    <t>CO1.BDOS.9139413</t>
  </si>
  <si>
    <t>CPS-1136-2025</t>
  </si>
  <si>
    <t>PRESTACIÓN DE SERVICIOS PROFESIONALES PARA BRINDAR ACOMPAÑAMIENTO A LA
 SUBSECRETARÍA DE GESTION DE LA CONTRATACION DE LA GOBERNACIÓN DE SUCRE.</t>
  </si>
  <si>
    <t>64695447</t>
  </si>
  <si>
    <t>https://community.secop.gov.co/Public/Tendering/OpportunityDetail/Index?noticeUID=CO1.NTC.9164522&amp;isFromPublicArea=True&amp;isModal=true&amp;asPopupView=true</t>
  </si>
  <si>
    <t>CO1.REQ.9882526</t>
  </si>
  <si>
    <t>CO1.PCCNTR.9101957</t>
  </si>
  <si>
    <t>CO1.BDOS.9714587</t>
  </si>
  <si>
    <t>CPS-131-2026</t>
  </si>
  <si>
    <t>https://community.secop.gov.co/Public/Tendering/OpportunityDetail/Index?noticeUID=CO1.NTC.9737793&amp;isFromPublicArea=True&amp;isModal=true&amp;asPopupView=true</t>
  </si>
  <si>
    <t>CO1.REQ.8941008</t>
  </si>
  <si>
    <t>CO1.PCCNTR.8346777</t>
  </si>
  <si>
    <t>CO1.BDOS.8781808</t>
  </si>
  <si>
    <t>CPS-824-2025</t>
  </si>
  <si>
    <t>PRESTACIÓN DE SERVICIOS PROFESIONALES DE UN
ECONOMISTA PARA BRINDAR APOYO A LA OFICINA DE MACROPROYECTOS ESTRATEGICOS DE LA GOBERNACIÓN DE SUCRE</t>
  </si>
  <si>
    <t>1102797848</t>
  </si>
  <si>
    <t>https://community.secop.gov.co/Public/Tendering/OpportunityDetail/Index?noticeUID=CO1.NTC.8807269&amp;isFromPublicArea=True&amp;isModal=true&amp;asPopupView=true</t>
  </si>
  <si>
    <t>CO1.REQ.6139931</t>
  </si>
  <si>
    <t>CO1.PCCNTR.6255738</t>
  </si>
  <si>
    <t>CO1.BDOS.6020438</t>
  </si>
  <si>
    <t>CP-SDSD-299-2024</t>
  </si>
  <si>
    <t>PRESTACIÓN DE SERVICIOS DE UN PROFESIONAL EN PSICOLOGIA PARA EL 
DESARROLLO DE ACCIONES EN LA DIMENSIÓN CONVIVENCIA SOCIAL Y SALUD 
MENTAL; EN EL MARCO DEL PROGRAMA SALUD PUBLICA PRIORITARIA Y DIFERENTE PLAN DE ACCION TRANSITORIO 2024 EN EL DEPARTAMENTO DE SUCRE.</t>
  </si>
  <si>
    <t>1108758724</t>
  </si>
  <si>
    <t>https://community.secop.gov.co/Public/Tendering/OpportunityDetail/Index?noticeUID=CO1.NTC.6032778&amp;isFromPublicArea=True&amp;isModal=true&amp;asPopupView=true</t>
  </si>
  <si>
    <t>CO1.REQ.8273053</t>
  </si>
  <si>
    <t>CO1.PCCNTR.7889838</t>
  </si>
  <si>
    <t>CO1.BDOS.8127958</t>
  </si>
  <si>
    <t>CP-SDSD-350-2025</t>
  </si>
  <si>
    <t>PRESTACIÓN DE SERVICIOS PROFESIONALES DE UN(A) ABOGADO(A) PARA EL FORTALECIMIENTO DE LAS COMPETENCIAS DE LA SECRETARÍA DE SALUD DEL DEPARTAMENTO DE SUCRE EN LA DIRECCIÓN DE ASUNTOS JURÍDICOS Y DE CONTRATACIÓN.</t>
  </si>
  <si>
    <t>1100400938</t>
  </si>
  <si>
    <t>https://community.secop.gov.co/Public/Tendering/OpportunityDetail/Index?noticeUID=CO1.NTC.8154932&amp;isFromPublicArea=True&amp;isModal=true&amp;asPopupView=true</t>
  </si>
  <si>
    <t>CO1.REQ.8757399</t>
  </si>
  <si>
    <t>CO1.PCCNTR.8215916</t>
  </si>
  <si>
    <t>CO1.BDOS.8601790</t>
  </si>
  <si>
    <t>CP-SDSD-506-2025</t>
  </si>
  <si>
    <t>PRESTACIÓN DE SERVICIOS PROFESIONALES DE UN EPIDEMIÓLOGO PARA EL
 DESARROLLO DE ACCIONES EN EL COMPONENTE VIGILANCIA EPIDEMIOLÓGICA
 EN EL MARCO DEL DESARROLLO DEL PLAN TERRITORIAL DE SALUD VIGENCIA
 2025 EN EL DEPARTAMENTO DE SUCRE.</t>
  </si>
  <si>
    <t>22637596</t>
  </si>
  <si>
    <t>https://community.secop.gov.co/Public/Tendering/OpportunityDetail/Index?noticeUID=CO1.NTC.8627835&amp;isFromPublicArea=True&amp;isModal=true&amp;asPopupView=true</t>
  </si>
  <si>
    <t>CO1.REQ.10753406</t>
  </si>
  <si>
    <t>CO1.PCCNTR.9744044</t>
  </si>
  <si>
    <t>CO1.BDOS.10569700</t>
  </si>
  <si>
    <t>CP-SDSD-520-2026</t>
  </si>
  <si>
    <t>PRESTACIÓN DE SERVICIOS PROFESIONALES DE UN(A) QUIMICO PARA EL
DESARROLLO DE ACCIONES EN EL SUBPROGRAMA DE SALUD AMBIENTAL; EN EL
MARCO DEL DESARROLLO DEL PLAN TERRITORIAL DE SALUD VIGENCIA 2026 EN
EL DEPARTAMENTO DE SUCRE.</t>
  </si>
  <si>
    <t>1005649404</t>
  </si>
  <si>
    <t>https://community.secop.gov.co/Public/Tendering/OpportunityDetail/Index?noticeUID=CO1.NTC.10620414&amp;isFromPublicArea=True&amp;isModal=true&amp;asPopupView=true</t>
  </si>
  <si>
    <t>CO1.REQ.10003005</t>
  </si>
  <si>
    <t>CO1.PCCNTR.9227959</t>
  </si>
  <si>
    <t>CO1.BDOS.9834392</t>
  </si>
  <si>
    <t>CPS-499-2026</t>
  </si>
  <si>
    <t>9193482</t>
  </si>
  <si>
    <t>https://community.secop.gov.co/Public/Tendering/OpportunityDetail/Index?noticeUID=CO1.NTC.9860087&amp;isFromPublicArea=True&amp;isModal=true&amp;asPopupView=true</t>
  </si>
  <si>
    <t>CO1.REQ.9939078</t>
  </si>
  <si>
    <t>CO1.PCCNTR.9170333</t>
  </si>
  <si>
    <t>CO1.BDOS.9770937</t>
  </si>
  <si>
    <t>CPS-319-2026</t>
  </si>
  <si>
    <t>PRESTACIÓN DE SERVICIOS PROFESIONALES COMO ABOGADO DE APOYO JURIDICO; DEL
DESPACHO DE LA SECRETARÍA PRIVADA DE LA GOBERNACION DE SUCRE</t>
  </si>
  <si>
    <t>1102812452</t>
  </si>
  <si>
    <t>https://community.secop.gov.co/Public/Tendering/OpportunityDetail/Index?noticeUID=CO1.NTC.9799929&amp;isFromPublicArea=True&amp;isModal=true&amp;asPopupView=true</t>
  </si>
  <si>
    <t>CO1.REQ.9086264</t>
  </si>
  <si>
    <t>CO1.PCCNTR.8455791</t>
  </si>
  <si>
    <t>CO1.BDOS.8924260</t>
  </si>
  <si>
    <t>CP-SDSD-856-2025</t>
  </si>
  <si>
    <t>PRESTACIÓN DE SERVICIOS PROFESIONALES DE UN(A) ABOGADO(A) ESPECIALISTA PARA EL FORTALECIMIENTO DE LAS COMPETENCIAS DE LA SECRETARÍA DE SALUD DEL DEPARTAMENTO DE SUCRE EN LA DIRECCIÓN DE ASUNTOS JURÍDICOS Y DE CONTRATACIÓN</t>
  </si>
  <si>
    <t>1102860026</t>
  </si>
  <si>
    <t>https://community.secop.gov.co/Public/Tendering/OpportunityDetail/Index?noticeUID=CO1.NTC.8950345&amp;isFromPublicArea=True&amp;isModal=true&amp;asPopupView=true</t>
  </si>
  <si>
    <t>CO1.REQ.9893790</t>
  </si>
  <si>
    <t>CO1.PCCNTR.9115282</t>
  </si>
  <si>
    <t>CO1.BDOS.9725761</t>
  </si>
  <si>
    <t>CP-SDSD-223-2026</t>
  </si>
  <si>
    <t>PRESTACIÓN DE SERVICIOS PROFESIONALES DE UN(A) ABOGADO(A) PARA EL FORTALECIMIENTO DEL SISTEMA INTEGRAL DEPARTAMENTAL DE EVALUACIÓN
SANITARIA Y DE LA PRESTACIÓN DE SERVICIOS DE SALUD-SIDEVASS DE LA SECRETARÍA DE SALUD DEL DEPARTAMENTO DE SUCRE.</t>
  </si>
  <si>
    <t>https://community.secop.gov.co/Public/Tendering/OpportunityDetail/Index?noticeUID=CO1.NTC.9751011&amp;isFromPublicArea=True&amp;isModal=true&amp;asPopupView=true</t>
  </si>
  <si>
    <t>CO1.REQ.6725734</t>
  </si>
  <si>
    <t>CO1.PCCNTR.6689121</t>
  </si>
  <si>
    <t>CO1.BDOS.6598872</t>
  </si>
  <si>
    <t>CPS-583-2024</t>
  </si>
  <si>
    <t>PRESTACIÓN DE SERVICIOS PROFESIONALES
PARA BRINDAR ASESORIA EN LAS ACTIVIDADES RELACIONADAS CON LA GESTIÓN
JURÍDICA Y PREVENCIÓN DEL DAÑO ANTIJURÍDICO EN LA OFICINA JURIDICA DE LA
GOBERNACIÓN DE SUCRE.</t>
  </si>
  <si>
    <t>1103220606</t>
  </si>
  <si>
    <t>https://community.secop.gov.co/Public/Tendering/OpportunityDetail/Index?noticeUID=CO1.NTC.6611117&amp;isFromPublicArea=True&amp;isModal=true&amp;asPopupView=true</t>
  </si>
  <si>
    <t>CO1.REQ.5949166</t>
  </si>
  <si>
    <t>CO1.PCCNTR.6096881</t>
  </si>
  <si>
    <t>CO1.BDOS.5831693</t>
  </si>
  <si>
    <t>CP-SDSD-130-2024</t>
  </si>
  <si>
    <t>PRESTACIÓN DE SERVICIOS PROFESIONALES DE UN ENFERMERO(A) PARA EL 
DESARROLLO DE ACCIONES EN LA DIMENSIÓN FORTALECIMIENTO DE LA 
AUTORIDAD SANITARIA PARA LA GESTIÓN EN SALUD; EN EL COMPONENTE 
VIGILANCIA EN SALUD PÚBLICA EN EL MARCO DEL DESARROLLO DEL PLAN DE 
ACCION TRANSITORIO 2024 EN EL DEPARTAMEN</t>
  </si>
  <si>
    <t>1104379351</t>
  </si>
  <si>
    <t>https://community.secop.gov.co/Public/Tendering/OpportunityDetail/Index?noticeUID=CO1.NTC.5839790&amp;isFromPublicArea=True&amp;isModal=true&amp;asPopupView=true</t>
  </si>
  <si>
    <t>PRESTACIÓN DE SERVICIOS PROFESIONALES DE UN ENFERMERO(A) PARA EL 
DESARROLLO DE ACCIONES EN LA DIMENSIÓN FORTALECIMIENTO DE LA 
AUTORIDAD SANITARIA PARA LA GESTIÓN EN SALUD; EN EL COMPONENTE 
VIGILANCIA EN SALUD PÚBLICA EN EL MARCO DEL DESARROLLO DEL PLAN DE 
ACCION TRANSITORIO 2024 EN EL DEPARTAMENTO DE SUCRE</t>
  </si>
  <si>
    <t>CO1.REQ.7102934</t>
  </si>
  <si>
    <t>CO1.PCCNTR.6975996</t>
  </si>
  <si>
    <t>CO1.BDOS.6970867</t>
  </si>
  <si>
    <t>CPS-882-2024</t>
  </si>
  <si>
    <t>PRESTACIÓN DE SERVICIOS PROFESIONALES de un 
ADMINISTRADOR DE EMPRESAS PARA BRINDAR ASESORÍA Y APOYO EN LA FORMULACIÓN; REVISIÓN; EVALUACIÓN Y 
SEGUIMIENTO DE PROYECTOS A CARGO DE LA GOBERNACION DE SUCRE; DESDE LA SECRETARÍA DE LA INCLUSIÓN SOCIAL; 
MUJER Y EQUIDAD DE GÉNERO.</t>
  </si>
  <si>
    <t>72274175</t>
  </si>
  <si>
    <t>https://community.secop.gov.co/Public/Tendering/OpportunityDetail/Index?noticeUID=CO1.NTC.6982148&amp;isFromPublicArea=True&amp;isModal=true&amp;asPopupView=true</t>
  </si>
  <si>
    <t>CO1.REQ.8890496</t>
  </si>
  <si>
    <t>CO1.PCCNTR.8309645</t>
  </si>
  <si>
    <t>CO1.BDOS.8732909</t>
  </si>
  <si>
    <t>CPS-640-2025</t>
  </si>
  <si>
    <t>1102850650</t>
  </si>
  <si>
    <t>https://community.secop.gov.co/Public/Tendering/OpportunityDetail/Index?noticeUID=CO1.NTC.8758002&amp;isFromPublicArea=True&amp;isModal=true&amp;asPopupView=true</t>
  </si>
  <si>
    <t>CO1.REQ.7073689</t>
  </si>
  <si>
    <t>CO1.PCCNTR.6957934</t>
  </si>
  <si>
    <t>CO1.BDOS.6942537</t>
  </si>
  <si>
    <t>CP-SDSD-616-2024</t>
  </si>
  <si>
    <t>PRESTACIÒN DE SERVICIOS DE APOYO A LA GESTION DE UN(A) TÉCNICO(A) AUXILIAR DE ENFERMERÍA PARA EL DESARROLLO DE ACCIONES EN EL COMPONENTE NIÑOS; NIÑAS Y ADOLESCENTES; EN EL MARCO DEL DESARROLLO DEL PLAN TERRITORIAL DE SALUD VIGENCIA 2024 EN EL 
DEPARTAMENTO DE SUCRE</t>
  </si>
  <si>
    <t>https://community.secop.gov.co/Public/Tendering/OpportunityDetail/Index?noticeUID=CO1.NTC.6958718&amp;isFromPublicArea=True&amp;isModal=true&amp;asPopupView=true</t>
  </si>
  <si>
    <t>CO1.REQ.8958063</t>
  </si>
  <si>
    <t>CO1.PCCNTR.8360311</t>
  </si>
  <si>
    <t>CO1.BDOS.8798659</t>
  </si>
  <si>
    <t>CPS-913-2025</t>
  </si>
  <si>
    <t>PRESTACION DE SERVICIOS DE APOYO A LA GESTION PARA BRINDAR ACOMPAÑAMIENTO EN CREACION DE PIEZA GRAFICAS A LA SECRETARIA DE COMUNICACIONES DE LA GOBERNACION DE SUCRE</t>
  </si>
  <si>
    <t>https://community.secop.gov.co/Public/Tendering/OpportunityDetail/Index?noticeUID=CO1.NTC.8825461&amp;isFromPublicArea=True&amp;isModal=true&amp;asPopupView=true</t>
  </si>
  <si>
    <t>CO1.REQ.10004547</t>
  </si>
  <si>
    <t>CO1.PCCNTR.9235407</t>
  </si>
  <si>
    <t>CO1.BDOS.9836083</t>
  </si>
  <si>
    <t>CP-SDSD-331-2026</t>
  </si>
  <si>
    <t>92559674</t>
  </si>
  <si>
    <t>https://community.secop.gov.co/Public/Tendering/OpportunityDetail/Index?noticeUID=CO1.NTC.9867223&amp;isFromPublicArea=True&amp;isModal=true&amp;asPopupView=true</t>
  </si>
  <si>
    <t>CO1.REQ.7046705</t>
  </si>
  <si>
    <t>CO1.PCCNTR.6932108</t>
  </si>
  <si>
    <t>CO1.BDOS.6915396</t>
  </si>
  <si>
    <t>CP-SDSD-547-2024</t>
  </si>
  <si>
    <t>92503275</t>
  </si>
  <si>
    <t>https://community.secop.gov.co/Public/Tendering/OpportunityDetail/Index?noticeUID=CO1.NTC.6927143&amp;isFromPublicArea=True&amp;isModal=true&amp;asPopupView=true</t>
  </si>
  <si>
    <t>CO1.REQ.8988670</t>
  </si>
  <si>
    <t>CO1.PCCNTR.8391312</t>
  </si>
  <si>
    <t>CO1.BDOS.8828874</t>
  </si>
  <si>
    <t>CP-SDSD-757-2025</t>
  </si>
  <si>
    <t>PRESTACIÓN DE SERVICIOS PROFESIONALES DE UN ABOGADO (A) PARA BRINDAR APOYO Y ACOMPAÑAMIENTO A LA SECRETARÍA DE SALUD DE LA GOBERNACIÓN DE SUCRE EN LA DIRECCION DE ASUNTOS JURIDICOS Y DE CONTRATACION</t>
  </si>
  <si>
    <t>1140877089</t>
  </si>
  <si>
    <t>https://community.secop.gov.co/Public/Tendering/OpportunityDetail/Index?noticeUID=CO1.NTC.8863811&amp;isFromPublicArea=True&amp;isModal=true&amp;asPopupView=true</t>
  </si>
  <si>
    <t>CO1.REQ.8935229</t>
  </si>
  <si>
    <t>CO1.PCCNTR.8341186</t>
  </si>
  <si>
    <t>CO1.BDOS.8776422</t>
  </si>
  <si>
    <t>CPS-779-2025</t>
  </si>
  <si>
    <t>PRESTACIÓN DE SERVICIOS PROFESIONALES COMO TRABAJADORA SOCIAL PARA BRINDAR APOYO Y ACOMPAÑAMIENTO A LA SECRETARIA DE ENERGIAS DE LA GOBERNACIÓN DE SUCRE.</t>
  </si>
  <si>
    <t>1100403104</t>
  </si>
  <si>
    <t>https://community.secop.gov.co/Public/Tendering/OpportunityDetail/Index?noticeUID=CO1.NTC.8801910&amp;isFromPublicArea=True&amp;isModal=true&amp;asPopupView=true</t>
  </si>
  <si>
    <t>CO1.REQ.8948077</t>
  </si>
  <si>
    <t>CO1.PCCNTR.8351648</t>
  </si>
  <si>
    <t>CO1.BDOS.8789285</t>
  </si>
  <si>
    <t>CP-SDSD-706-2025</t>
  </si>
  <si>
    <t>PRESTACIÓN DE SERVICIOS PROFESIONALES DE UN(A) ABOGADO(A) PARA EL
 FORTALECIMIENTO DE LAS COMPETENCIAS DE LA SECRETARÍA DE SALUD DEL
 DEPARTAMENTO DE SUCRE EN  LA DIRECCIÓN ADMINISTRATIVA DE ASUNTOS
 JURIDICOS Y DE CONTRATACIÓN.</t>
  </si>
  <si>
    <t>1102889826</t>
  </si>
  <si>
    <t>https://community.secop.gov.co/Public/Tendering/OpportunityDetail/Index?noticeUID=CO1.NTC.8813928&amp;isFromPublicArea=True&amp;isModal=true&amp;asPopupView=true</t>
  </si>
  <si>
    <t>CO1.REQ.10035441</t>
  </si>
  <si>
    <t>CO1.PCCNTR.9261290</t>
  </si>
  <si>
    <t>CO1.BDOS.9867070</t>
  </si>
  <si>
    <t>CP-SDSD-341-2026</t>
  </si>
  <si>
    <t>PRESTACIÓN DE SERVICIOS DE UN PROFESIONAL DEL ÁREA DE LA SALUD PARA EL DESARROLLO DE ACCIONES EN EL SUBPROGRAMA DE ENFERMEDADES TRANSMISIBLES POR VECTORES EN EL MARCO DEL DESARROLLO DEL PLAN
TERRITORIAL DE SALUD VIGENCIA 2026 EN EL DEPARTAMENTO DE SUCRE</t>
  </si>
  <si>
    <t>https://community.secop.gov.co/Public/Tendering/OpportunityDetail/Index?noticeUID=CO1.NTC.9894048&amp;isFromPublicArea=True&amp;isModal=true&amp;asPopupView=true</t>
  </si>
  <si>
    <t>CO1.REQ.6410041</t>
  </si>
  <si>
    <t>CO1.BDOS.6220759</t>
  </si>
  <si>
    <t>CO1.REQ.9912542</t>
  </si>
  <si>
    <t>CO1.PCCNTR.9132932</t>
  </si>
  <si>
    <t>CO1.BDOS.9743978</t>
  </si>
  <si>
    <t>CPS-275-2026</t>
  </si>
  <si>
    <t>PRESTACIÓN DE SERVICIOS PROFESIONALES DE UN
PROFESIONAL EN DERECHO ESPECIALIZADO PARA BRINDAR ACOMPAÑAMIENTO EN LA DIFERENTES ACTIVIDADES QUE
REQUIERA LA SECRETARIA DE TRÁNSITO Y MOVILIDAD DE LA GOBERNACIÓN DE SUCRE</t>
  </si>
  <si>
    <t>1102813049</t>
  </si>
  <si>
    <t>https://community.secop.gov.co/Public/Tendering/OpportunityDetail/Index?noticeUID=CO1.NTC.9767812&amp;isFromPublicArea=True&amp;isModal=true&amp;asPopupView=true</t>
  </si>
  <si>
    <t>CO1.REQ.9917599</t>
  </si>
  <si>
    <t>CO1.PCCNTR.9137321</t>
  </si>
  <si>
    <t>CO1.BDOS.9749214</t>
  </si>
  <si>
    <t>CPS-315-2026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</si>
  <si>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</si>
  <si>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22884384</t>
  </si>
  <si>
    <t>https://community.secop.gov.co/Public/Tendering/OpportunityDetail/Index?noticeUID=CO1.NTC.9770985&amp;isFromPublicArea=True&amp;isModal=true&amp;asPopupView=true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</si>
  <si>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</si>
  <si>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CO1.REQ.6698970</t>
  </si>
  <si>
    <t>CO1.PCCNTR.6667241</t>
  </si>
  <si>
    <t>CO1.BDOS.6573041</t>
  </si>
  <si>
    <t>CPS-509-2024</t>
  </si>
  <si>
    <t>PRESTACIÓN DE SERVICIOS PROFESIONALES
DE UN ADMINISTRADOR DE EMPRESAS TURISTICAS PARA APOYAR EN LOS
PROCESOS TURISTICOS A LA SUBSECRETARÍA DE PRODUCTIVIDAD E INNOVACION
DEL DEPARTAMENTO DE SUCRE DURANTE LA VIGENCIA 2024</t>
  </si>
  <si>
    <t>1069474913</t>
  </si>
  <si>
    <t>https://community.secop.gov.co/Public/Tendering/OpportunityDetail/Index?noticeUID=CO1.NTC.6583741&amp;isFromPublicArea=True&amp;isModal=true&amp;asPopupView=true</t>
  </si>
  <si>
    <t>CO1.REQ.8261929</t>
  </si>
  <si>
    <t>CO1.PCCNTR.7877818</t>
  </si>
  <si>
    <t>CO1.BDOS.8117123</t>
  </si>
  <si>
    <t>CPS-468-2025</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</si>
  <si>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 Y</t>
  </si>
  <si>
    <t>1102889774</t>
  </si>
  <si>
    <t>https://community.secop.gov.co/Public/Tendering/OpportunityDetail/Index?noticeUID=CO1.NTC.8137732&amp;isFromPublicArea=True&amp;isModal=true&amp;asPopupView=true</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</si>
  <si>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 Y CONSOLIDACIÓN FINANCIERA DE RECURSOS DE GRATUIDAD EDUCATIVA VIGENCIA 2025; PARA LOS
 ESTABLECIMIENTOS EDUCATIVOS DEL DEPARTAMENTO DE SUCRE</t>
  </si>
  <si>
    <t>CO1.REQ.6933321</t>
  </si>
  <si>
    <t>CO1.PCCNTR.6841954</t>
  </si>
  <si>
    <t>CO1.BDOS.6803641</t>
  </si>
  <si>
    <t>CPS-805-2024</t>
  </si>
  <si>
    <t>PRESTACIÓN DE SERVICIOS DE APOYO A LA GESTIÓN 
PARA BRINDAR APOYO Y ACOMPAÑAMIENTO A LOS DIFERENTES PROGRAMAS QUE ESTÉN A CARGO DE LA SECRETARÍA DE 
INCLUSIÓN SOCIAL; MUJER Y EQUIDAD DE GÉNERO  SUBSECRETARÍA DE GESTIÓN DE LA INCLUSIÓN SOCIAL DEL 
DEPARTAMENTO DE SUCRE</t>
  </si>
  <si>
    <t>1101815741</t>
  </si>
  <si>
    <t>https://community.secop.gov.co/Public/Tendering/OpportunityDetail/Index?noticeUID=CO1.NTC.6813703&amp;isFromPublicArea=True&amp;isModal=true&amp;asPopupView=true</t>
  </si>
  <si>
    <t>CO1.REQ.9745234</t>
  </si>
  <si>
    <t>CO1.PCCNTR.8959756</t>
  </si>
  <si>
    <t>CO1.BDOS.9577667</t>
  </si>
  <si>
    <t>CP-SDSD-028-2026</t>
  </si>
  <si>
    <t>PRESTACIÓN DE SERVICIOS PROFESIONALES DE UN (A) EPIDEMIÓLOGO PARA EL DESARROLLO DE ACCIONES EN EL SUBPROGRAMA VIGILANCIA EPIDEMIOLÓGICA EN EL MARCO DEL DESARROLLO DEL PLAN TERRITORIAL DE SALUD VIGENCIA 2026 EN EL DEPARTAMENTO DE SUCRE</t>
  </si>
  <si>
    <t>64865779</t>
  </si>
  <si>
    <t>https://community.secop.gov.co/Public/Tendering/OpportunityDetail/Index?noticeUID=CO1.NTC.9592357&amp;isFromPublicArea=True&amp;isModal=true&amp;asPopupView=true</t>
  </si>
  <si>
    <t>CO1.REQ.9962388</t>
  </si>
  <si>
    <t>CO1.PCCNTR.9195343</t>
  </si>
  <si>
    <t>CO1.BDOS.9793779</t>
  </si>
  <si>
    <t>CPS-417-2026</t>
  </si>
  <si>
    <t>Prestación de servicios profesionales para la estructuración
técnica; operativa y estratégica del CIP SUCRE; mediante el diseño del portafolio de innovación; la articulación del ecosistema regional; la
asistencia técnica a Mipymes y la coordinación administrativa para el cumplimiento de indicadores</t>
  </si>
  <si>
    <t>1102866952</t>
  </si>
  <si>
    <t>https://community.secop.gov.co/Public/Tendering/OpportunityDetail/Index?noticeUID=CO1.NTC.9827588&amp;isFromPublicArea=True&amp;isModal=true&amp;asPopupView=true</t>
  </si>
  <si>
    <t>Prestación de servicios profesionales para la estructuración
técnica; operativa y estratégica del CIP SUCRE; mediante el diseño del portafolio de innovación; la articulación del ecosistema regional; la
asistencia técnica a Mipymes y la coordinación administrativa para el cumplimiento de indicadores de ciencia; tecnología e innovación</t>
  </si>
  <si>
    <t>CO1.REQ.10729690</t>
  </si>
  <si>
    <t>CO1.PCCNTR.9721728</t>
  </si>
  <si>
    <t>CO1.BDOS.10546570</t>
  </si>
  <si>
    <t>CP-SDSD-482-2026</t>
  </si>
  <si>
    <t>PRESTACION DE SERVICIOS DE APOYO A LA GESTION DE UN (A) TECNICO EN
SISTEMAS PARA EL DESARROLLO DE ACCIONES EN EL SUBPROGRAMA
VIGILANCIA EPIDEMIOLÓGICA EN EL MARCO DEL DESARROLLO DEL PLAN
TERRITORIAL DE SALUD VIGENCIA 2026 EN EL DEPARTAMENTO DE SUCRE.</t>
  </si>
  <si>
    <t>https://community.secop.gov.co/Public/Tendering/OpportunityDetail/Index?noticeUID=CO1.NTC.10590077&amp;isFromPublicArea=True&amp;isModal=true&amp;asPopupView=true</t>
  </si>
  <si>
    <t>CO1.REQ.8951293</t>
  </si>
  <si>
    <t>CO1.PCCNTR.8354162</t>
  </si>
  <si>
    <t>CO1.BDOS.8792365</t>
  </si>
  <si>
    <t>CP-SDSD-712-2025</t>
  </si>
  <si>
    <t>PRESTACIÓN DE SERVICIOS PROFESIONALES DE UN (A) ENFERMERO (A)  PARA EL
 DESARROLLO DE ACCIONES EN EL COMPONENTE ENFERMEDADES
 TRANSMISIBLES POR VECTORES - ETV EN EL MARCO DEL DESARROLLO DEL PLAN
 TERRITORIAL DE SALUD VIGENCIA 2025 EN EL DEPARTAMENTO DE SUCRE</t>
  </si>
  <si>
    <t>https://community.secop.gov.co/Public/Tendering/OpportunityDetail/Index?noticeUID=CO1.NTC.8817509&amp;isFromPublicArea=True&amp;isModal=true&amp;asPopupView=true</t>
  </si>
  <si>
    <t>CO1.REQ.8974802</t>
  </si>
  <si>
    <t>CO1.PCCNTR.8371448</t>
  </si>
  <si>
    <t>CO1.BDOS.8815109</t>
  </si>
  <si>
    <t>CPS-970-2025</t>
  </si>
  <si>
    <t>PRESTACIÓN DE SERVICIOS PROFESIONALES
PARA BRINDAR APOYO JURÍDICO A LA SUBSECRETARIA DE GESTIÓN DE
CONTRATACIÓN DE LA GOBERNACIÓN DE SUCRE</t>
  </si>
  <si>
    <t>1102233207</t>
  </si>
  <si>
    <t>https://community.secop.gov.co/Public/Tendering/OpportunityDetail/Index?noticeUID=CO1.NTC.8841505&amp;isFromPublicArea=True&amp;isModal=true&amp;asPopupView=true</t>
  </si>
  <si>
    <t>CO1.REQ.6759761</t>
  </si>
  <si>
    <t>CO1.PCCNTR.6737532</t>
  </si>
  <si>
    <t>CO1.BDOS.6632860</t>
  </si>
  <si>
    <t>CPS-633-2024</t>
  </si>
  <si>
    <t>PRESTACIÓN DE SERVICIOS PROFESIONALES DE UN ABOGADO PARA BRINDAR APOYO JURIDICO A LA OFICINA DE GESTIÓN DE TECNOLOGÍAS DE LA INFORMACIÓN EN LA GOBERNACIÓN DE SUCRE</t>
  </si>
  <si>
    <t>64722320</t>
  </si>
  <si>
    <t>https://community.secop.gov.co/Public/Tendering/OpportunityDetail/Index?noticeUID=CO1.NTC.6676339&amp;isFromPublicArea=True&amp;isModal=true&amp;asPopupView=true</t>
  </si>
  <si>
    <t>CO1.REQ.8896806</t>
  </si>
  <si>
    <t>CO1.PCCNTR.8314102</t>
  </si>
  <si>
    <t>CO1.BDOS.8738542</t>
  </si>
  <si>
    <t>CPS-630-2025</t>
  </si>
  <si>
    <t>PRESTACIÓN DE SERVICIOS PROFESIONALES DE UN
ABOGADO ESPECIALISTA PARA BRINDAR ASESORIA EN LAS ACTIVIDADES RELACIONADAS CON LA GESTIÓN JURÍDICA Y
PREVENCIÓN DEL DAÑO ANTIJURÍDICO EN LA OFICINA JURIDICA DE LA GOBERNACIÓN DE SUCRE</t>
  </si>
  <si>
    <t>1018437383</t>
  </si>
  <si>
    <t>https://community.secop.gov.co/Public/Tendering/OpportunityDetail/Index?noticeUID=CO1.NTC.8763640&amp;isFromPublicArea=True&amp;isModal=true&amp;asPopupView=true</t>
  </si>
  <si>
    <t>CO1.REQ.7163831</t>
  </si>
  <si>
    <t>CO1.PCCNTR.7137795</t>
  </si>
  <si>
    <t>CO1.BDOS.6951279</t>
  </si>
  <si>
    <t>ASI-006-2024 LOTE 2</t>
  </si>
  <si>
    <t>ADQUISICIÓN DEL PARQUE AUTOMOTOR PARA EL FORTALECIMIENTO DE LAS CAPACIDADES DE REACCION; INTELIGENCIA E INVESTIGACION DE LAS ENTIDADES QUE HACEN PARTE COMITÉ DE ORDEN PUBLICO EN EL DEPARTAMENTO DE SUCRE LOTE  2</t>
  </si>
  <si>
    <t>900411323</t>
  </si>
  <si>
    <t>https://community.secop.gov.co/Public/Tendering/OpportunityDetail/Index?noticeUID=CO1.NTC.7043419&amp;isFromPublicArea=True&amp;isModal=true&amp;asPopupView=true</t>
  </si>
  <si>
    <t>CO1.PCCNTR.7137796</t>
  </si>
  <si>
    <t>ASI-006-2024 LOTE 1</t>
  </si>
  <si>
    <t>ADQUISICIÓN DEL PARQUE AUTOMOTOR PARA EL FORTALECIMIENTO DE LAS CAPACIDADES DE REACCION; INTELIGENCIA E INVESTIGACION DE LAS ENTIDADES QUE HACEN PARTE COMITÉ DE ORDEN PUBLICO EN EL DEPARTAMENTO DE SUCRE LOTE 1</t>
  </si>
  <si>
    <t>1098623565</t>
  </si>
  <si>
    <t>CO1.PCCNTR.7137497</t>
  </si>
  <si>
    <t>ASI-006-2024 LOTE 3</t>
  </si>
  <si>
    <t>ADQUISICIÓN DEL PARQUE AUTOMOTOR PARA EL FORTALECIMIENTO DE LAS CAPACIDADES DE REACCION; INTELIGENCIA E INVESTIGACION DE LAS ENTIDADES QUE HACEN PARTE COMITÉ DE ORDEN PUBLICO EN EL DEPARTAMENTO DE SUCRE LOTE 3</t>
  </si>
  <si>
    <t>901901472</t>
  </si>
  <si>
    <t>CO1.REQ.9941319</t>
  </si>
  <si>
    <t>CO1.PCCNTR.9166291</t>
  </si>
  <si>
    <t>CO1.BDOS.9772922</t>
  </si>
  <si>
    <t>CP-SDSD-278-2026</t>
  </si>
  <si>
    <t>PRESTACIÓN DE SERVICIOS PROFESIONALES DE UN(A) ADMINISTRADOR(A) EN SERVICIOS EN SALUD PARA BRINDAR APOYO Y ACOMPAÑAMIENTO A LA SECRETARÍA DE SALUD DE LA GOBERNACIÓN DE SUCRE EN EL AREA DE AUDITORIA DE CUENTAS MEDICAS</t>
  </si>
  <si>
    <t>https://community.secop.gov.co/Public/Tendering/OpportunityDetail/Index?noticeUID=CO1.NTC.9798702&amp;isFromPublicArea=True&amp;isModal=true&amp;asPopupView=true</t>
  </si>
  <si>
    <t>CO1.REQ.7373431</t>
  </si>
  <si>
    <t>CO1.PCCNTR.7185706</t>
  </si>
  <si>
    <t>CO1.BDOS.7236379</t>
  </si>
  <si>
    <t>CPS-1070-2024</t>
  </si>
  <si>
    <t>92641426</t>
  </si>
  <si>
    <t>https://community.secop.gov.co/Public/Tendering/OpportunityDetail/Index?noticeUID=CO1.NTC.7257138&amp;isFromPublicArea=True&amp;isModal=true&amp;asPopupView=true</t>
  </si>
  <si>
    <t>CO1.REQ.8973831</t>
  </si>
  <si>
    <t>CO1.PCCNTR.8376088</t>
  </si>
  <si>
    <t>CO1.BDOS.8814073</t>
  </si>
  <si>
    <t>CP-SDSD-721-2025</t>
  </si>
  <si>
    <t>PRESTACIÓN DE SERVICIOS PROFESIONALES DE UN(A) CONTADOR(A) PUBLICO PARA BRINDAR APOYO Y ACOMPAÑAMIENTO A LA SECRETARÍA DE SALUD DE LA GOBERNACIÓN DE SUCRE EN EL ÁREA DE ASISTENCIA TÉCNICA Y FINANCIERA DE LAS ESE´s.</t>
  </si>
  <si>
    <t>64477620</t>
  </si>
  <si>
    <t>https://community.secop.gov.co/Public/Tendering/OpportunityDetail/Index?noticeUID=CO1.NTC.8846706&amp;isFromPublicArea=True&amp;isModal=true&amp;asPopupView=true</t>
  </si>
  <si>
    <t>CO1.REQ.7784073</t>
  </si>
  <si>
    <t>CO1.PCCNTR.7521443</t>
  </si>
  <si>
    <t>CO1.BDOS.7648172</t>
  </si>
  <si>
    <t>CP-SDSD-200-2025</t>
  </si>
  <si>
    <t>PRESTACIÓN DE SERVICIOS DE APOYO A LA GESTIÓN DE UN VACUNADOR PARA EL DESARROLLO DE ACCIONES EN EL COMPONENTE ZOONOSIS; EN EL MARCO DEL DESARROLLO DEL PLAN TERRITORIAL DE SALUD VIGENCIA 2025 EN EL DEPARTAMENTO DE SUCRE.</t>
  </si>
  <si>
    <t>92028140</t>
  </si>
  <si>
    <t>https://community.secop.gov.co/Public/Tendering/OpportunityDetail/Index?noticeUID=CO1.NTC.7668501&amp;isFromPublicArea=True&amp;isModal=true&amp;asPopupView=true</t>
  </si>
  <si>
    <t>CO1.REQ.7858737</t>
  </si>
  <si>
    <t>CO1.PCCNTR.7580377</t>
  </si>
  <si>
    <t>CO1.BDOS.7721864</t>
  </si>
  <si>
    <t>CPS-203-2025</t>
  </si>
  <si>
    <t>PRESTACIÓN DE SERVICIOS PROFESIONALES PARA BRINDAR ASESORÍA COMO
 COMUNICADOR SOCIAL EN LA SUBSECRETARÍA DE GESTIÓN TRIBUTARIA DEL DEPARTAMENTO DE SUCRE EN DESARROLLO DEL
 CONVENIO ANTICONTRABANDO No PM 011 2024</t>
  </si>
  <si>
    <t>1143257628</t>
  </si>
  <si>
    <t>https://community.secop.gov.co/Public/Tendering/OpportunityDetail/Index?noticeUID=CO1.NTC.7741945&amp;isFromPublicArea=True&amp;isModal=true&amp;asPopupView=true</t>
  </si>
  <si>
    <t>CO1.REQ.7088819</t>
  </si>
  <si>
    <t>CO1.PCCNTR.6973117</t>
  </si>
  <si>
    <t>CO1.BDOS.6957116</t>
  </si>
  <si>
    <t>CP-SDSD-637-2024</t>
  </si>
  <si>
    <t>PRESTACIÓN DE SERVICIOS DE APOYO A LA GESTIÓN DE UN ANOTADOR PARA EL 
DESARROLLO DE ACCIONES EN EL COMPONENTE ZOONOSIS; EN EL MARCO DEL 
DESARROLLO DEL PLAN TERRITORIAL DE SALUD VIGENCIA 2024 EN EL 
DEPARTAMENTO DE SUCRE.</t>
  </si>
  <si>
    <t>https://community.secop.gov.co/Public/Tendering/OpportunityDetail/Index?noticeUID=CO1.NTC.6978121&amp;isFromPublicArea=True&amp;isModal=true&amp;asPopupView=true</t>
  </si>
  <si>
    <t>CO1.REQ.9896703</t>
  </si>
  <si>
    <t>CO1.PCCNTR.9129666</t>
  </si>
  <si>
    <t>CO1.BDOS.9728706</t>
  </si>
  <si>
    <t>CPS-244-2026</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</si>
  <si>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t>
  </si>
  <si>
    <t>1101818255</t>
  </si>
  <si>
    <t>https://community.secop.gov.co/Public/Tendering/OpportunityDetail/Index?noticeUID=CO1.NTC.9757812&amp;isFromPublicArea=True&amp;isModal=true&amp;asPopupView=true</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</si>
  <si>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EDUCATIVOS DEL DEPARTAMENTO DE SUCRE</t>
  </si>
  <si>
    <t>CO1.REQ.7884197</t>
  </si>
  <si>
    <t>CO1.PCCNTR.7597035</t>
  </si>
  <si>
    <t>CO1.BDOS.7747217</t>
  </si>
  <si>
    <t>CP-SDSD-286-2025</t>
  </si>
  <si>
    <t>PRESTACIÓN DE SERVICIOS PROFESIONALES DE UN (A) NUTRICIONISTA CON
CAPACITACIÓN EN LINEAMIENTOS RESOLUCIÓN 2350; PARA EL DESARROLLO DE ACCIONES EN EL COMPONENTE SALUD
NUTRICIONAL EN EL MARCO DEL DESARROLLO DEL PLAN TERRITORIAL DE SALUD VIGENCIA 2025 EN EL DEPARTAMENTO DE
SUCRE.</t>
  </si>
  <si>
    <t>1005439619</t>
  </si>
  <si>
    <t>https://community.secop.gov.co/Public/Tendering/OpportunityDetail/Index?noticeUID=CO1.NTC.7761735&amp;isFromPublicArea=True&amp;isModal=true&amp;asPopupView=true</t>
  </si>
  <si>
    <t>CO1.REQ.10052869</t>
  </si>
  <si>
    <t>CO1.PCCNTR.9275301</t>
  </si>
  <si>
    <t>CO1.BDOS.9884381</t>
  </si>
  <si>
    <t>CP-SDSD-372-2026</t>
  </si>
  <si>
    <t>PRESTACIÓN DE SERVICIOS PROFESIONALES DE UN ADMINISTRADOR DE SERVICIOS EN SALUD PARA BRINDAR APOYO Y ACOMPAÑAMIENTO A LA SECRETARÍA DE SALUD DE LA GOBERNACIÓN DE SUCRE EN EL SUBPROGRAMA DE ASEGURAAMIENTO</t>
  </si>
  <si>
    <t>https://community.secop.gov.co/Public/Tendering/OpportunityDetail/Index?noticeUID=CO1.NTC.9906707&amp;isFromPublicArea=True&amp;isModal=true&amp;asPopupView=true</t>
  </si>
  <si>
    <t>CO1.REQ.9884023</t>
  </si>
  <si>
    <t>CO1.PCCNTR.9104577</t>
  </si>
  <si>
    <t>CO1.BDOS.9716171</t>
  </si>
  <si>
    <t>CPS-211-2026</t>
  </si>
  <si>
    <t>PRESTACIÓN DE SERVICIOS PROFESIONALES DE UNA ADMINISTRADORA DE EMPRESAS
 PARA BRINDAR ASESORIA LA SUBSECRETARÍA ADMINISTRATIVA DE LA SECRETARIA DE EDUCACION DE LA GOBERNACIÓN DE
 SUCRE</t>
  </si>
  <si>
    <t>1102886642</t>
  </si>
  <si>
    <t>https://community.secop.gov.co/Public/Tendering/OpportunityDetail/Index?noticeUID=CO1.NTC.9740899&amp;isFromPublicArea=True&amp;isModal=true&amp;asPopupView=true</t>
  </si>
  <si>
    <t>CO1.REQ.7374103</t>
  </si>
  <si>
    <t>CO1.PCCNTR.7185708</t>
  </si>
  <si>
    <t>CO1.BDOS.7237503</t>
  </si>
  <si>
    <t>CPS-1071-2024</t>
  </si>
  <si>
    <t>https://community.secop.gov.co/Public/Tendering/OpportunityDetail/Index?noticeUID=CO1.NTC.7257143&amp;isFromPublicArea=True&amp;isModal=true&amp;asPopupView=true</t>
  </si>
  <si>
    <t>CO1.REQ.7231125</t>
  </si>
  <si>
    <t>CO1.PCCNTR.7074705</t>
  </si>
  <si>
    <t>CO1.BDOS.7095913</t>
  </si>
  <si>
    <t>CPS-974-2024</t>
  </si>
  <si>
    <t>PRESTACIÓN DE SERVICIOS PROFESIONALES COMO INGENIERO CIVIL ESPECIALISTA PARA EL APOYO A LA SUPERVISIÓN AL PROYECTO MEJORAMIENTO EN VIAS URBANAS DE LOS MUNICIPIOS DE SUCRE MI CALLE DIFERENTE.</t>
  </si>
  <si>
    <t>https://community.secop.gov.co/Public/Tendering/OpportunityDetail/Index?noticeUID=CO1.NTC.7113190&amp;isFromPublicArea=True&amp;isModal=true&amp;asPopupView=true</t>
  </si>
  <si>
    <t>CO1.REQ.10707848</t>
  </si>
  <si>
    <t>CO1.PCCNTR.9704089</t>
  </si>
  <si>
    <t>CO1.BDOS.10524698</t>
  </si>
  <si>
    <t>CP-SDSD-427-2026</t>
  </si>
  <si>
    <t>PRESTACIÓN DE SERVICIOS PROFESIONALES DE UN (A) ADMINISTRADOR(A) EN SALUD PARA EL DESARROLLO DE ACCIONES EN EL SUBPROGRAMA PLANEACION
INTEGRAL EN SALUD EN EL MARCO DEL DESARROLLO DEL PLAN TERRITORIAL DE SALUD VIGENCIA 2026 EN EL DEPARTAMENTO DE SUCRE</t>
  </si>
  <si>
    <t>https://community.secop.gov.co/Public/Tendering/OpportunityDetail/Index?noticeUID=CO1.NTC.10564973&amp;isFromPublicArea=True&amp;isModal=true&amp;asPopupView=true</t>
  </si>
  <si>
    <t>CO1.REQ.7778741</t>
  </si>
  <si>
    <t>CO1.PCCNTR.7519258</t>
  </si>
  <si>
    <t>CO1.BDOS.7642740</t>
  </si>
  <si>
    <t>CP-SDSD-219-2025</t>
  </si>
  <si>
    <t>https://community.secop.gov.co/Public/Tendering/OpportunityDetail/Index?noticeUID=CO1.NTC.7666095&amp;isFromPublicArea=True&amp;isModal=true&amp;asPopupView=true</t>
  </si>
  <si>
    <t>CO1.REQ.9839249</t>
  </si>
  <si>
    <t>CO1.PCCNTR.9093901</t>
  </si>
  <si>
    <t>CO1.BDOS.9671561</t>
  </si>
  <si>
    <t>CP-SDSD-187-2026</t>
  </si>
  <si>
    <t>PRESTACION DE SERVICIOS DE APOYO A LA GESTION DE UN VACUNADOR PARA EL
DESARROLLO DE ACCIONES EN EL SUBPROGRAMA ZOONOSIS EN EL MARCO DEL DESARROLLO DEL PLAN TERRITORIAL DE SALUD VIGENCIA 2026 EN EL DEPARTAMENTO DE SUCRE</t>
  </si>
  <si>
    <t>1104258776</t>
  </si>
  <si>
    <t>https://community.secop.gov.co/Public/Tendering/OpportunityDetail/Index?noticeUID=CO1.NTC.9729040&amp;isFromPublicArea=True&amp;isModal=true&amp;asPopupView=true</t>
  </si>
  <si>
    <t>CO1.REQ.9359154</t>
  </si>
  <si>
    <t>CO1.PCCNTR.8656302</t>
  </si>
  <si>
    <t>CO1.BDOS.9191773</t>
  </si>
  <si>
    <t>CP-SDSD-906-2025</t>
  </si>
  <si>
    <t>PRESTACIÓN DE SERVICIOS DE APOYO A LA GESTIÓN DE UN(A) BACHILLER PARA
 BRINDAR APOYO Y ACOMPAÑAMIENTO A LA SECRETARÍA DE SALUD DE LA
 GOBERNACIÓN DE SUCRE EN LA DIRECCION DE ASUNTOS JURIDICOS Y DE
 CONTRATACION.</t>
  </si>
  <si>
    <t>https://community.secop.gov.co/Public/Tendering/OpportunityDetail/Index?noticeUID=CO1.NTC.9217193&amp;isFromPublicArea=True&amp;isModal=true&amp;asPopupView=true</t>
  </si>
  <si>
    <t>CO1.REQ.9926234</t>
  </si>
  <si>
    <t>CO1.PCCNTR.9162650</t>
  </si>
  <si>
    <t>CO1.BDOS.9757792</t>
  </si>
  <si>
    <t>CP-SDSD-266-2026</t>
  </si>
  <si>
    <t>PRESTACIÓN DE SERVICIOS PROFESIONALES DE UNA ENFERMERA PARA EL
DESARROLLO DE ACCIONES EN EL SUBPROGRAMA SALUD NUTRICIONAL EN EL
MARCO DEL DESARROLLO DEL PLAN TERRITORIAL DE SALUD VIGENCIA 2026 EN
EL DEPARTAMENTO DE SUCRE</t>
  </si>
  <si>
    <t>1104375414</t>
  </si>
  <si>
    <t>https://community.secop.gov.co/Public/Tendering/OpportunityDetail/Index?noticeUID=CO1.NTC.9794832&amp;isFromPublicArea=True&amp;isModal=true&amp;asPopupView=true</t>
  </si>
  <si>
    <t>CO1.REQ.7095285</t>
  </si>
  <si>
    <t>CO1.PCCNTR.6971188</t>
  </si>
  <si>
    <t>CO1.BDOS.6963350</t>
  </si>
  <si>
    <t>https://community.secop.gov.co/Public/Tendering/OpportunityDetail/Index?noticeUID=CO1.NTC.6975868&amp;isFromPublicArea=True&amp;isModal=true&amp;asPopupView=true</t>
  </si>
  <si>
    <t>CO1.PCCNTR.6971617</t>
  </si>
  <si>
    <t>CPS-869-2024</t>
  </si>
  <si>
    <t>1140888023</t>
  </si>
  <si>
    <t>CO1.REQ.8945249</t>
  </si>
  <si>
    <t>CO1.PCCNTR.8349027</t>
  </si>
  <si>
    <t>CO1.BDOS.8786041</t>
  </si>
  <si>
    <t>CPS-782-2025</t>
  </si>
  <si>
    <t>1103948798</t>
  </si>
  <si>
    <t>https://community.secop.gov.co/Public/Tendering/OpportunityDetail/Index?noticeUID=CO1.NTC.8811164&amp;isFromPublicArea=True&amp;isModal=true&amp;asPopupView=true</t>
  </si>
  <si>
    <t>CO1.REQ.7699126</t>
  </si>
  <si>
    <t>CO1.PCCNTR.7447355</t>
  </si>
  <si>
    <t>CO1.BDOS.7563835</t>
  </si>
  <si>
    <t>CP-SDSD-116-2025</t>
  </si>
  <si>
    <t>PRESTACIÓN DE SERVICIOS DE APOYO A LA GESTIÓN DE UN TÉCNICO PROFESIONAL EN CITOHISTOLOGÍA PARA EL DESARROLLO 
DE ACCIONES EN EL COMPONENTE LABORATORIO DE SALUD PÚBLICA EN EL MARCO DEL DESARROLLO DEL PLAN TERRITORIAL DE SALUD VIGENCIA 2025 EN EL DEPARTAMENTO DE SUCRE</t>
  </si>
  <si>
    <t>https://community.secop.gov.co/Public/Tendering/OpportunityDetail/Index?noticeUID=CO1.NTC.7579233&amp;isFromPublicArea=True&amp;isModal=true&amp;asPopupView=true</t>
  </si>
  <si>
    <t>CO1.REQ.9270762</t>
  </si>
  <si>
    <t>CO1.PCCNTR.8593357</t>
  </si>
  <si>
    <t>CO1.BDOS.9105637</t>
  </si>
  <si>
    <t>CP-SDSD-887-2025</t>
  </si>
  <si>
    <t>PRESTACIÓN DE SERVICIOS DE UN(A) PROFESIONAL DEL ÁREA DE LA SALUD ESPECIALISTA EN AUDITORIA PARA EL FORTALECIMIENTO DE LAS COMPETENCIAS DE LA SECRETARÍA DE SALUD DEL DEPARTAMENTO DE SUCRE EN EL AREA DE AUDITORIA DE CUENTAS MEDICAS</t>
  </si>
  <si>
    <t>73579352</t>
  </si>
  <si>
    <t>https://community.secop.gov.co/Public/Tendering/OpportunityDetail/Index?noticeUID=CO1.NTC.9132638&amp;isFromPublicArea=True&amp;isModal=true&amp;asPopupView=true</t>
  </si>
  <si>
    <t>CO1.REQ.6916857</t>
  </si>
  <si>
    <t>CO1.PCCNTR.6835845</t>
  </si>
  <si>
    <t>CO1.BDOS.6786607</t>
  </si>
  <si>
    <t>https://community.secop.gov.co/Public/Tendering/OpportunityDetail/Index?noticeUID=CO1.NTC.6806556&amp;isFromPublicArea=True&amp;isModal=true&amp;asPopupView=true</t>
  </si>
  <si>
    <t>CO1.PCCNTR.6835750</t>
  </si>
  <si>
    <t>CO1.PCCNTR.6835751</t>
  </si>
  <si>
    <t>CPS-776-2024</t>
  </si>
  <si>
    <t>PRESTACION DE SERVICIOS PROFESIONALES EN CONTADURIA PARA BRINDAR APOYO A LA SECRETARÍA DE HACIENDA DE LA GOBERNACIÓN DE SUCRE</t>
  </si>
  <si>
    <t>92531974</t>
  </si>
  <si>
    <t>CO1.REQ.8892221</t>
  </si>
  <si>
    <t>CO1.PCCNTR.8319500</t>
  </si>
  <si>
    <t>CO1.BDOS.8733362</t>
  </si>
  <si>
    <t>CPS-644-2025</t>
  </si>
  <si>
    <t>PRESTACION DE SERVICIOS DE APOYO A LA GESTION PARA BRINDAR APOYO COMO CONDUCTOR EN LA SUBSECRETARIA DE GESTION DE RECURSOS FISICOS</t>
  </si>
  <si>
    <t>78018304</t>
  </si>
  <si>
    <t>https://community.secop.gov.co/Public/Tendering/OpportunityDetail/Index?noticeUID=CO1.NTC.8770664&amp;isFromPublicArea=True&amp;isModal=true&amp;asPopupView=true</t>
  </si>
  <si>
    <t>CO1.REQ.7197756</t>
  </si>
  <si>
    <t>CO1.PCCNTR.7046873</t>
  </si>
  <si>
    <t>CO1.BDOS.7063271</t>
  </si>
  <si>
    <t>CP-SDSD-765-2024</t>
  </si>
  <si>
    <t>1100685618</t>
  </si>
  <si>
    <t>https://community.secop.gov.co/Public/Tendering/OpportunityDetail/Index?noticeUID=CO1.NTC.7078280&amp;isFromPublicArea=True&amp;isModal=true&amp;asPopupView=true</t>
  </si>
  <si>
    <t>CO1.REQ.7712298</t>
  </si>
  <si>
    <t>CO1.PCCNTR.7478920</t>
  </si>
  <si>
    <t>CO1.BDOS.7577842</t>
  </si>
  <si>
    <t>CP-SDSD-152-2025</t>
  </si>
  <si>
    <t>PRESTACIÓN DE SERVICIOS PROFESIONALES DE UN(A) ANTROPOLOGO(A) PARA
EL DESARROLLO DE ACCIONES EN EL COMPONENTE DISCAPACIDAD EN EL
MARCO DEL DESARROLLO DEL PLAN TERRITORIAL DE SALUD PUBLICA VIGENCIA
2025 EN EL DEPARTAMENTO DE SUCRE</t>
  </si>
  <si>
    <t>1100402289</t>
  </si>
  <si>
    <t>https://community.secop.gov.co/Public/Tendering/OpportunityDetail/Index?noticeUID=CO1.NTC.7615962&amp;isFromPublicArea=True&amp;isModal=true&amp;asPopupView=true</t>
  </si>
  <si>
    <t>CO1.REQ.7830463</t>
  </si>
  <si>
    <t>CO1.PCCNTR.7564710</t>
  </si>
  <si>
    <t>CO1.BDOS.7693431</t>
  </si>
  <si>
    <t>CP-SDSD-261-2025</t>
  </si>
  <si>
    <t>PRESTACIÓN DE SERVICIOS PROFESIONALES DE UN(A) PSICOLOGO(A) PARA EL DESARROLLO DE ACCIONES EN EL COMPONENTE SALUD SEXUAL Y
 REPRODUCTIVA EN EL MARCO DEL DESARROLLO DEL PLAN TERRITORIAL DE
 SALUD VIGENCIA 2025 EN EL DEPARTAMENTO DE SUCRE</t>
  </si>
  <si>
    <t>https://community.secop.gov.co/Public/Tendering/OpportunityDetail/Index?noticeUID=CO1.NTC.7723257&amp;isFromPublicArea=True&amp;isModal=true&amp;asPopupView=true</t>
  </si>
  <si>
    <t>CO1.REQ.9966052</t>
  </si>
  <si>
    <t>CO1.PCCNTR.9215308</t>
  </si>
  <si>
    <t>CO1.BDOS.9797413</t>
  </si>
  <si>
    <t>https://community.secop.gov.co/Public/Tendering/OpportunityDetail/Index?noticeUID=CO1.NTC.9847701&amp;isFromPublicArea=True&amp;isModal=true&amp;asPopupView=true</t>
  </si>
  <si>
    <t>CO1.PCCNTR.9215090</t>
  </si>
  <si>
    <t>CO1.PCCNTR.9215307</t>
  </si>
  <si>
    <t>CP-SDSD-303-2026</t>
  </si>
  <si>
    <t>PRESTACIÓN DE SERVICIOS PROFESIONALES DE UN ADMINISTRADOR DE EMPRESAS PARA BRINDAR APOYO Y ACOMPAÑAMIENTO A LA SECRETARÍA DE
SALUD DE LA GOBERNACIÓN DE SUCRE EN DESPACHO DEL SECRETARIO.</t>
  </si>
  <si>
    <t>18857683</t>
  </si>
  <si>
    <t>CO1.REQ.10212374</t>
  </si>
  <si>
    <t>CO1.PCCNTR.9390733</t>
  </si>
  <si>
    <t>CO1.BDOS.10043864</t>
  </si>
  <si>
    <t>MC-SDSD-03-2026</t>
  </si>
  <si>
    <t>PRESTACIÓN DE MENSAJERÍA EXPRESA PARA EL TRANSPORTE DE
MUESTRAS BIOLÓGICAS DE INTERES EN SALUD PÚBLICA DEL LABORATORIO DE SALUD A NIVEL NACIONAL; VIGENCIA 2026.</t>
  </si>
  <si>
    <t>830006177</t>
  </si>
  <si>
    <t>https://community.secop.gov.co/Public/Tendering/OpportunityDetail/Index?noticeUID=CO1.NTC.10087863&amp;isFromPublicArea=True&amp;isModal=true&amp;asPopupView=true</t>
  </si>
  <si>
    <t>CO1.REQ.6925650</t>
  </si>
  <si>
    <t>CO1.PCCNTR.6838933</t>
  </si>
  <si>
    <t>CO1.BDOS.6796241</t>
  </si>
  <si>
    <t>https://community.secop.gov.co/Public/Tendering/OpportunityDetail/Index?noticeUID=CO1.NTC.6809569&amp;isFromPublicArea=True&amp;isModal=true&amp;asPopupView=true</t>
  </si>
  <si>
    <t>CO1.PCCNTR.6839066</t>
  </si>
  <si>
    <t>CO1.PCCNTR.6839054</t>
  </si>
  <si>
    <t>CPS-782-2024</t>
  </si>
  <si>
    <t>PRESTACIÓN DE SERVICIOS DE APOYO A LA GESTIÓN 
PARA BRINDAR APOYO EN LOS ASUNTOS QUE ESTÉN A CARGO DE LA SECRETARÍA DE INCLUSIÓN SOCIAL; MUJER Y EQUIDAD DE 
GÉNERO  SUBSECRETARÍA DE GESTIÓN DE LA INCLUSIÓN SOCIAL DEL DEPARTAMENTO DE SUCRE.</t>
  </si>
  <si>
    <t>64542996</t>
  </si>
  <si>
    <t>CO1.REQ.8897685</t>
  </si>
  <si>
    <t>CO1.PCCNTR.8317737</t>
  </si>
  <si>
    <t>CO1.BDOS.8739670</t>
  </si>
  <si>
    <t>CPS-578-2025</t>
  </si>
  <si>
    <t>PRESTACIÓN DE SERVICIOS PROFESIONALES PARA BRINDAR ASESORÍA FINANCIERA A LA SECRETARÍA DE HACIENDA</t>
  </si>
  <si>
    <t>https://community.secop.gov.co/Public/Tendering/OpportunityDetail/Index?noticeUID=CO1.NTC.8768815&amp;isFromPublicArea=True&amp;isModal=true&amp;asPopupView=true</t>
  </si>
  <si>
    <t>CO1.REQ.7697791</t>
  </si>
  <si>
    <t>CO1.PCCNTR.7446074</t>
  </si>
  <si>
    <t>CO1.BDOS.7562675</t>
  </si>
  <si>
    <t>CP-SDSD-104-2025</t>
  </si>
  <si>
    <t>PRESTACIÓN DE SERVICIOS PROFESIONALES DE UN(A) CONTADOR (A) PARA EL DESARROLLO DE ACCIONES EN EL COMPONENTE PLANEACION INTEGRAL EN EL MARCO DEL DESARROLLO DEL PLAN TERRITORIAL DE SALUD VIGENCIA 2025 EN EL DEPARTAMENTO DE SUCRE</t>
  </si>
  <si>
    <t>1104411834</t>
  </si>
  <si>
    <t>https://community.secop.gov.co/Public/Tendering/OpportunityDetail/Index?noticeUID=CO1.NTC.7577692&amp;isFromPublicArea=True&amp;isModal=true&amp;asPopupView=true</t>
  </si>
  <si>
    <t>CO1.REQ.9120953</t>
  </si>
  <si>
    <t>CO1.PCCNTR.8481950</t>
  </si>
  <si>
    <t>CO1.BDOS.8958357</t>
  </si>
  <si>
    <t>CPS-1062-2025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</si>
  <si>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t>
  </si>
  <si>
    <t>1103122808</t>
  </si>
  <si>
    <t>https://community.secop.gov.co/Public/Tendering/OpportunityDetail/Index?noticeUID=CO1.NTC.8987978&amp;isFromPublicArea=True&amp;isModal=true&amp;asPopupView=true</t>
  </si>
  <si>
    <t>CO1.REQ.8862201</t>
  </si>
  <si>
    <t>CO1.PCCNTR.8287644</t>
  </si>
  <si>
    <t>CO1.BDOS.8704120</t>
  </si>
  <si>
    <t>CP-SDSD-649-2025</t>
  </si>
  <si>
    <t>1026297925</t>
  </si>
  <si>
    <t>https://community.secop.gov.co/Public/Tendering/OpportunityDetail/Index?noticeUID=CO1.NTC.8728686&amp;isFromPublicArea=True&amp;isModal=true&amp;asPopupView=true</t>
  </si>
  <si>
    <t>CO1.REQ.8525423</t>
  </si>
  <si>
    <t>CO1.PCCNTR.8057744</t>
  </si>
  <si>
    <t>CO1.BDOS.8374822</t>
  </si>
  <si>
    <t>CPS-505-2025</t>
  </si>
  <si>
    <t>1102821657</t>
  </si>
  <si>
    <t>https://community.secop.gov.co/Public/Tendering/OpportunityDetail/Index?noticeUID=CO1.NTC.8397556&amp;isFromPublicArea=True&amp;isModal=true&amp;asPopupView=true</t>
  </si>
  <si>
    <t>CO1.REQ.6573337</t>
  </si>
  <si>
    <t>CO1.BDOS.6447594</t>
  </si>
  <si>
    <t>CO1.REQ.9858485</t>
  </si>
  <si>
    <t>CO1.PCCNTR.9082829</t>
  </si>
  <si>
    <t>CO1.BDOS.9691046</t>
  </si>
  <si>
    <t>CPS-108-2026</t>
  </si>
  <si>
    <t>PRESTACIÓN DE SERVICIOS DE PROFESIONALES ESPECIALIZADOS EN LOS PROCESOS QUE ADELANTE LA OFICINA DE CONTROL INTERNO DISCIPLINARIO DE JUZGAMIENTO; ASI COMO LOS PROCESOS ADMINISTRATIVOS PROPIOS DE LA ENTIDAD EN EL MARCO DE LOS OBJETIVOS MISIONALES.</t>
  </si>
  <si>
    <t>1108761884</t>
  </si>
  <si>
    <t>https://community.secop.gov.co/Public/Tendering/OpportunityDetail/Index?noticeUID=CO1.NTC.9717322&amp;isFromPublicArea=True&amp;isModal=true&amp;asPopupView=true</t>
  </si>
  <si>
    <t>CO1.REQ.8901379</t>
  </si>
  <si>
    <t>CO1.PCCNTR.8319742</t>
  </si>
  <si>
    <t>CO1.BDOS.8742991</t>
  </si>
  <si>
    <t>CPS-633-2025</t>
  </si>
  <si>
    <t>PRESTACIÓN DE SERVICIOS PROFESIONALES PARA
BRINDAR ASESORÍA Y ACOMPAÑAMIENTO EN LA FORMULACIÓN DE PROYECTOS Y ASUNTOS ADMINISTRATIVOS QUE ESTÉN A
CARGO DE LA SECRETARÍA DE INCLUSIÓN SOCIAL; MUJER Y EQUIDAD DE GÉNERO DEL DEPARTAMENTO DE SUCRE..</t>
  </si>
  <si>
    <t>1037598415</t>
  </si>
  <si>
    <t>https://community.secop.gov.co/Public/Tendering/OpportunityDetail/Index?noticeUID=CO1.NTC.8770673&amp;isFromPublicArea=True&amp;isModal=true&amp;asPopupView=true</t>
  </si>
  <si>
    <t>CO1.REQ.7743865</t>
  </si>
  <si>
    <t>CO1.PCCNTR.7490061</t>
  </si>
  <si>
    <t>CO1.BDOS.7609149</t>
  </si>
  <si>
    <t>CP-SDSD-182-2025</t>
  </si>
  <si>
    <t>PRESTACIÓN DE SERVICIOS DE APOYO A LA GESTIÓN DE UN ANOTADOR PARA
EL DESARROLLO DE ACCIONES EN EL COMPONENTE ZOONOSIS; EN EL MARCO DEL DESARROLLO DEL PLAN TERRITORIAL DE SALUD VIGENCIA 2025 EN EL DEPARTAMENTO DE SUCRE.</t>
  </si>
  <si>
    <t>64580235</t>
  </si>
  <si>
    <t>https://community.secop.gov.co/Public/Tendering/OpportunityDetail/Index?noticeUID=CO1.NTC.7629742&amp;isFromPublicArea=True&amp;isModal=true&amp;asPopupView=true</t>
  </si>
  <si>
    <t>CO1.REQ.6735555</t>
  </si>
  <si>
    <t>CO1.BDOS.6608719</t>
  </si>
  <si>
    <t>CO1.REQ.9942762</t>
  </si>
  <si>
    <t>CO1.PCCNTR.9166729</t>
  </si>
  <si>
    <t>CO1.BDOS.9774347</t>
  </si>
  <si>
    <t>CP-SDSD-280-2026</t>
  </si>
  <si>
    <t>PRESTACIÓN DE SERVICIOS PROFESIONALES DE UN(A) ODONTOLOGO(A) PARA BRINDAR APOYO Y ACOMPAÑAMIENTO A LA SECRETARÍA DE SALUD DE LA GOBERNACIÓN DE SUCRE EN EL AREA DE AUDITORIA DE CUENTAS MEDICAS</t>
  </si>
  <si>
    <t>52693750</t>
  </si>
  <si>
    <t>https://community.secop.gov.co/Public/Tendering/OpportunityDetail/Index?noticeUID=CO1.NTC.9798878&amp;isFromPublicArea=True&amp;isModal=true&amp;asPopupView=true</t>
  </si>
  <si>
    <t>CO1.REQ.9750549</t>
  </si>
  <si>
    <t>CO1.PCCNTR.8966154</t>
  </si>
  <si>
    <t>CO1.BDOS.9583244</t>
  </si>
  <si>
    <t>CP-SDSD-046-2026</t>
  </si>
  <si>
    <t>PRESTACION DE SERVICIOS DE APOYO A LA GESTION DE UN (A) AUXILIAR DE ENFERMERÍA PARA EL DESARROLLO DE ACCIONES EN EL SUBPROGRAMA GEOHELMINTIASIS EN EL MARCO DEL DESARROLLO DEL PLAN TERRITORIAL DE SALUD VIGENCIA 2026 EN EL DEPARTAMENTO DE SUCRE</t>
  </si>
  <si>
    <t>https://community.secop.gov.co/Public/Tendering/OpportunityDetail/Index?noticeUID=CO1.NTC.9597629&amp;isFromPublicArea=True&amp;isModal=true&amp;asPopupView=true</t>
  </si>
  <si>
    <t>CO1.REQ.6721574</t>
  </si>
  <si>
    <t>CO1.BDOS.6520924</t>
  </si>
  <si>
    <t>CO1.REQ.8995522</t>
  </si>
  <si>
    <t>CO1.PCCNTR.8393055</t>
  </si>
  <si>
    <t>CO1.BDOS.8835445</t>
  </si>
  <si>
    <t>CPS-999-2025</t>
  </si>
  <si>
    <t>PRESTACIÓN DE SERVICIOS PROFESIONALES COMO INGENIERO INDUSTRIAL PARA BRINDAR APOYO Y ACOMPAÑAMIENTO EN LA GESTIÓN DE PROYECTOS ESTRATÉGICOS A CARGO DE LA SECRETARÍA PRIVADA
DE LA GOBERNACIÓN DE SUCRE</t>
  </si>
  <si>
    <t>92032880</t>
  </si>
  <si>
    <t>https://community.secop.gov.co/Public/Tendering/OpportunityDetail/Index?noticeUID=CO1.NTC.8865918&amp;isFromPublicArea=True&amp;isModal=true&amp;asPopupView=true</t>
  </si>
  <si>
    <t>CO1.REQ.9896687</t>
  </si>
  <si>
    <t>CO1.PCCNTR.9137447</t>
  </si>
  <si>
    <t>CO1.BDOS.9728720</t>
  </si>
  <si>
    <t>CP-SDSD-219-2026</t>
  </si>
  <si>
    <t>PRESTACIÓN DE SERVICIOS PROFESIONALES DE UN BACTERIÓLOGO (A) PARA EL DESARROLLO DE ACCIONES EN EL SUBPROGRAMA DE LABORATORIO DE SALUD PÚBLICA EN EL MARCO DEL DESARROLLO DEL PLAN TERRITORIAL DE SALUD VIGENCIA 2026 EN EL DEPARTAMENTO DE SUCRE</t>
  </si>
  <si>
    <t>https://community.secop.gov.co/Public/Tendering/OpportunityDetail/Index?noticeUID=CO1.NTC.9771485&amp;isFromPublicArea=True&amp;isModal=true&amp;asPopupView=true</t>
  </si>
  <si>
    <t>CO1.REQ.9741190</t>
  </si>
  <si>
    <t>CO1.PCCNTR.8957299</t>
  </si>
  <si>
    <t>CO1.BDOS.9573772</t>
  </si>
  <si>
    <t>CP-SDSD-014-2026</t>
  </si>
  <si>
    <t>https://community.secop.gov.co/Public/Tendering/OpportunityDetail/Index?noticeUID=CO1.NTC.9590271&amp;isFromPublicArea=True&amp;isModal=true&amp;asPopupView=true</t>
  </si>
  <si>
    <t>CO1.REQ.7045539</t>
  </si>
  <si>
    <t>CO1.PCCNTR.6932402</t>
  </si>
  <si>
    <t>CO1.BDOS.6676976</t>
  </si>
  <si>
    <t>CP-SDSD-551-2024</t>
  </si>
  <si>
    <t>PRESTACIÓN DE SERVICIOS PROFESIONALES DE UN FONOAUDIOLOGO (A); PARA EL DESARROLLO DE ACCIONES EN EL COMPONENTE ENFERMEDADES CRONICAS NO TRANSMISIBLES ECNT; EN EL MARCO DEL DESARROLLO DEL PLAN TERRITORIAL DE SALUD VIGENCIA 2024 EN EL DEPARTAMENTO DE SUCRE</t>
  </si>
  <si>
    <t>https://community.secop.gov.co/Public/Tendering/OpportunityDetail/Index?noticeUID=CO1.NTC.6927955&amp;isFromPublicArea=True&amp;isModal=true&amp;asPopupView=true</t>
  </si>
  <si>
    <t>CO1.REQ.7748703</t>
  </si>
  <si>
    <t>CO1.PCCNTR.7490147</t>
  </si>
  <si>
    <t>CO1.BDOS.7613379</t>
  </si>
  <si>
    <t>CP-SDSD-192-2025</t>
  </si>
  <si>
    <t>https://community.secop.gov.co/Public/Tendering/OpportunityDetail/Index?noticeUID=CO1.NTC.7629926&amp;isFromPublicArea=True&amp;isModal=true&amp;asPopupView=true</t>
  </si>
  <si>
    <t>CO1.PCCNTR.7490146</t>
  </si>
  <si>
    <t>CO1.REQ.5955274</t>
  </si>
  <si>
    <t>CO1.PCCNTR.6116543</t>
  </si>
  <si>
    <t>CO1.BDOS.5837796</t>
  </si>
  <si>
    <t>CP-SDSD-087-2024</t>
  </si>
  <si>
    <t>PRESTACIÓN DE SERVICIOS PROFESIONALES DE UN (A) PSICOLOGO (A) PARA EL DIMENSIÓN TRANSVERSAL GESTIÓN DIFERENCIAL DE POBLACIONES VULNERABLES COMPONENTE VICTIMAS DEL CONFLICTO ARMADO EN EL MARCO DEL DESARROLLO DEL PLAN DE ACCIÓN TRANSITORIO 2024 EN EL DEPARTAMENTO DE SUCRE.</t>
  </si>
  <si>
    <t>1102864192</t>
  </si>
  <si>
    <t>https://community.secop.gov.co/Public/Tendering/OpportunityDetail/Index?noticeUID=CO1.NTC.5863199&amp;isFromPublicArea=True&amp;isModal=true&amp;asPopupView=true</t>
  </si>
  <si>
    <t>CO1.REQ.8928620</t>
  </si>
  <si>
    <t>CO1.PCCNTR.8345013</t>
  </si>
  <si>
    <t>CO1.BDOS.8769751</t>
  </si>
  <si>
    <t>CP-SDSD-677-2025</t>
  </si>
  <si>
    <t>PRESTACIÓN DE SERVICIOS DE APOYO A LA GESTION DE UN TÉCNICO LABORAL POR COMPETENCIAS EN SISTEMAS PARA EL DESARROLLO DE ACCIONES EN EL COMPONENTE SALUD AMBIENTAL; EN EL MARCO DEL DESARROLLO DEL PLAN TERRITORIAL DE SALUD VIGENCIA 2025 EN EL DEPARTAMENTO DE SUCRE.</t>
  </si>
  <si>
    <t>1007344915</t>
  </si>
  <si>
    <t>https://community.secop.gov.co/Public/Tendering/OpportunityDetail/Index?noticeUID=CO1.NTC.8805608&amp;isFromPublicArea=True&amp;isModal=true&amp;asPopupView=true</t>
  </si>
  <si>
    <t>CO1.REQ.9742427</t>
  </si>
  <si>
    <t>CO1.PCCNTR.8957852</t>
  </si>
  <si>
    <t>CO1.BDOS.9575003</t>
  </si>
  <si>
    <t>CP-SDSD-023-2026</t>
  </si>
  <si>
    <t>PRESTACIÓN DE SERVICIOS PROFESIONALES DE UN QUIMICO FARMACEUTA PARA EL FORTALECIMIENTO DEL FONDO ROTATORIO DE ESTUPEFACIENTES - FRE EN LA SECRETARIA DE SALUD DEL DEPARTAMENTO
DE SUCRE.</t>
  </si>
  <si>
    <t>1100628456</t>
  </si>
  <si>
    <t>https://community.secop.gov.co/Public/Tendering/OpportunityDetail/Index?noticeUID=CO1.NTC.9590618&amp;isFromPublicArea=True&amp;isModal=true&amp;asPopupView=true</t>
  </si>
  <si>
    <t>CO1.REQ.10793004</t>
  </si>
  <si>
    <t>CO1.BDOS.10606747</t>
  </si>
  <si>
    <t>Publicado</t>
  </si>
  <si>
    <t>CO1.REQ.5948874</t>
  </si>
  <si>
    <t>CO1.PCCNTR.6097027</t>
  </si>
  <si>
    <t>CO1.BDOS.5831916</t>
  </si>
  <si>
    <t>CP-SDSD-128-2024</t>
  </si>
  <si>
    <t>PRESTACIÓN DE SERVICIOS PROFESIONALES DE UN MÉDICO PARA EL 
DESARROLLO DE ACCIONES EN LA DIMENSIÓN FORTALECIMIENTO DE LA 
AUTORIDAD SANITARIA PARA LA GESTIÓN EN SALUD; EN EL COMPONENTE 
VIGILANCIA EN SALUD PÚBLICA EN EL MARCO DEL DESARROLLO DEL PLAN DE 
ACCION TRANSITORIO 2024 EN EL DEPARTAMENTO DE</t>
  </si>
  <si>
    <t>42209041</t>
  </si>
  <si>
    <t>https://community.secop.gov.co/Public/Tendering/OpportunityDetail/Index?noticeUID=CO1.NTC.5840065&amp;isFromPublicArea=True&amp;isModal=true&amp;asPopupView=true</t>
  </si>
  <si>
    <t>PRESTACIÓN DE SERVICIOS PROFESIONALES DE UN MÉDICO PARA EL 
DESARROLLO DE ACCIONES EN LA DIMENSIÓN FORTALECIMIENTO DE LA 
AUTORIDAD SANITARIA PARA LA GESTIÓN EN SALUD; EN EL COMPONENTE 
VIGILANCIA EN SALUD PÚBLICA EN EL MARCO DEL DESARROLLO DEL PLAN DE 
ACCION TRANSITORIO 2024 EN EL DEPARTAMENTO DE SUCRE</t>
  </si>
  <si>
    <t>CO1.REQ.9002617</t>
  </si>
  <si>
    <t>CO1.PCCNTR.8395492</t>
  </si>
  <si>
    <t>CO1.BDOS.8842901</t>
  </si>
  <si>
    <t>CP-SDSD-783-2025</t>
  </si>
  <si>
    <t>PRESTACIÓN DE SERVICIOS PROFESIONALES DE UN(A) CONTADOR (A)  PUBLICO
 (A); PARA BRINDAR APOYO Y ACOMPAÑAMIENTO A LA SECRETARÍA DE SALUD DE
 LA GOBERNACIÓN DE SUCRE EN EL ÁREA DE ASISTENCIA TÉCNICA Y FINANCIERA
 DE LAS ESE´s.</t>
  </si>
  <si>
    <t>92255947</t>
  </si>
  <si>
    <t>https://community.secop.gov.co/Public/Tendering/OpportunityDetail/Index?noticeUID=CO1.NTC.8867995&amp;isFromPublicArea=True&amp;isModal=true&amp;asPopupView=true</t>
  </si>
  <si>
    <t>CO1.REQ.6915974</t>
  </si>
  <si>
    <t>CO1.PCCNTR.6835737</t>
  </si>
  <si>
    <t>CO1.BDOS.6786150</t>
  </si>
  <si>
    <t>CPS-770-2024</t>
  </si>
  <si>
    <t>PRESTACION DE SERVICIOS DE APOYO A LA GESTIÓN PARA BRINDAR APOYO A LA SECRETARIA DE COMUNICACIONES DE LA GOBERNACIÓN DE SUCRE</t>
  </si>
  <si>
    <t>92030716</t>
  </si>
  <si>
    <t>https://community.secop.gov.co/Public/Tendering/OpportunityDetail/Index?noticeUID=CO1.NTC.6806841&amp;isFromPublicArea=True&amp;isModal=true&amp;asPopupView=true</t>
  </si>
  <si>
    <t>CO1.REQ.8447863</t>
  </si>
  <si>
    <t>CO1.PCCNTR.8005367</t>
  </si>
  <si>
    <t>CO1.BDOS.8297724</t>
  </si>
  <si>
    <t>CP-SDSD-425-2025</t>
  </si>
  <si>
    <t>PRESTACIÓN DE SERVICIOS PROFESIONALES DE UN(A) BIOLOGO (A) PARA EL
 FORTALECIMIENTO DE LAS COMPETENCIAS DE LA SECRETARÍA DE SALUD DEL
 DEPARTAMENTO DE SUCRE EN EL COMPONENTE ENFERMEDADES
 TRANSMISIBLES POR VECTORES-ETV</t>
  </si>
  <si>
    <t>1102822407</t>
  </si>
  <si>
    <t>https://community.secop.gov.co/Public/Tendering/OpportunityDetail/Index?noticeUID=CO1.NTC.8320548&amp;isFromPublicArea=True&amp;isModal=true&amp;asPopupView=true</t>
  </si>
  <si>
    <t>CO1.REQ.9829523</t>
  </si>
  <si>
    <t>CO1.PCCNTR.9044814</t>
  </si>
  <si>
    <t>CO1.BDOS.9662124</t>
  </si>
  <si>
    <t>https://community.secop.gov.co/Public/Tendering/OpportunityDetail/Index?noticeUID=CO1.NTC.9680905&amp;isFromPublicArea=True&amp;isModal=true&amp;asPopupView=true</t>
  </si>
  <si>
    <t>CO1.REQ.8120056</t>
  </si>
  <si>
    <t>CO1.PCCNTR.7801861</t>
  </si>
  <si>
    <t>CO1.BDOS.7979199</t>
  </si>
  <si>
    <t>CONV-009-2025</t>
  </si>
  <si>
    <t>Aunar esfuerzos para la ejecución del proyecto: Fortalecimiento de los establecimientos educativos mediante el programa de educación inclusiva con calidad y equidad para la atención a estudiantes con discapacidad; capacidades y talentos excepcionales y atención a jóvenes del sistema de responsabili</t>
  </si>
  <si>
    <t>901213096</t>
  </si>
  <si>
    <t>https://community.secop.gov.co/Public/Tendering/OpportunityDetail/Index?noticeUID=CO1.NTC.8025938&amp;isFromPublicArea=True&amp;isModal=true&amp;asPopupView=true</t>
  </si>
  <si>
    <t>Aunar esfuerzos para la ejecución del proyecto: 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durante la vigencia 2025 en el Departamento de Sucre</t>
  </si>
  <si>
    <t>CO1.REQ.7725209</t>
  </si>
  <si>
    <t>CO1.PCCNTR.7483195</t>
  </si>
  <si>
    <t>CO1.BDOS.7590167</t>
  </si>
  <si>
    <t>CP-SDSD-161-2025</t>
  </si>
  <si>
    <t>PRESTACIÓN DE SERVICIOS PROFESIONALES DE UN(A) ADMINISTRADOR(A) DE EMPRESAS PARA EL DESARROLLO DE ACCIONES EN EL COMPONENTE
PARTICIPACION SOCIAL EN EL MARCO DEL DESARROLLO DEL PLAN TERRITORIAL DE SALUD VIGENCIA 2025 EN EL DEPARTAMENTO DE SUCRE.</t>
  </si>
  <si>
    <t>https://community.secop.gov.co/Public/Tendering/OpportunityDetail/Index?noticeUID=CO1.NTC.7621495&amp;isFromPublicArea=True&amp;isModal=true&amp;asPopupView=true</t>
  </si>
  <si>
    <t>CO1.REQ.9274620</t>
  </si>
  <si>
    <t>CO1.PCCNTR.8595415</t>
  </si>
  <si>
    <t>CO1.BDOS.9109405</t>
  </si>
  <si>
    <t>CP-SDSD-891-2025</t>
  </si>
  <si>
    <t>PRESTACIÓN DE SERVICIOS PROFESIONALES DE UN(A) ADMINISTRADOR(A) DE EMPRESAS
PARA BRINDAR APOYO Y ACOMPAÑAMIENTO A LA SECRETARÍA DE SALUD DE LA GOBERNACIÓN DE SUCRE EN LA SUBSECRETARIA DE GESTION ADMINISTRATIVA Y FINANCIERA</t>
  </si>
  <si>
    <t>1102844396</t>
  </si>
  <si>
    <t>https://community.secop.gov.co/Public/Tendering/OpportunityDetail/Index?noticeUID=CO1.NTC.9135256&amp;isFromPublicArea=True&amp;isModal=true&amp;asPopupView=true</t>
  </si>
  <si>
    <t>CO1.REQ.10066682</t>
  </si>
  <si>
    <t>CO1.PCCNTR.9297389</t>
  </si>
  <si>
    <t>CO1.BDOS.9898293</t>
  </si>
  <si>
    <t>CP-SDSD-391-2026</t>
  </si>
  <si>
    <t>PRESTACIÓN DE SERVICIOS PROFESIONALES DE UN (A) ENFERMERA PARA EL DESARROLLO DE ACCIONES EN EL SUBPROGRAMA CURSO DE VIDA (RÍAS) EN EL MARCO DEL DESARROLLO DEL PLAN TERRITORIAL DE SALUD VIGENCIA 2026 EN EL DEPARTAMENTO DE SUCRE</t>
  </si>
  <si>
    <t>1104865818</t>
  </si>
  <si>
    <t>https://community.secop.gov.co/Public/Tendering/OpportunityDetail/Index?noticeUID=CO1.NTC.9929380&amp;isFromPublicArea=True&amp;isModal=true&amp;asPopupView=true</t>
  </si>
  <si>
    <t>CO1.REQ.10070739</t>
  </si>
  <si>
    <t>CO1.PCCNTR.9297836</t>
  </si>
  <si>
    <t>CO1.BDOS.9902490</t>
  </si>
  <si>
    <t>CP-SDSD-388-2026</t>
  </si>
  <si>
    <t>PRESTACIÓN DE SERVICIOS PROFESIONALES DE UN(A) ADMINISTRADOR(A) DE EMPRESAS
PARA BRINDAR APOYO Y ACOMPAÑAMIENTO A LA SECRETARÍA DE SALUD DE LA GOBERNACIÓN DE SUCRE EN EL SUBPROGRAMA RUTAS INTEGRALES DE ATENCION EN SALUD</t>
  </si>
  <si>
    <t>1002493870</t>
  </si>
  <si>
    <t>https://community.secop.gov.co/Public/Tendering/OpportunityDetail/Index?noticeUID=CO1.NTC.9929581&amp;isFromPublicArea=True&amp;isModal=true&amp;asPopupView=true</t>
  </si>
  <si>
    <t>CO1.REQ.9812944</t>
  </si>
  <si>
    <t>CO1.PCCNTR.9030790</t>
  </si>
  <si>
    <t>CO1.BDOS.9645167</t>
  </si>
  <si>
    <t>CP-SDSD-117-2026</t>
  </si>
  <si>
    <t>PRESTACION DE SERVICIOS DE APOYO A LA GESTION DE UN TÉCNICO AUXILIAR
ADMINISTRATIVO PARA EL DESARROLLO DE ACCIONES EN EL SUBPROGRAMA
SALUD AMBIENTAL EN EL MARCO DEL DESARROLLO DEL PLAN TERRITORIAL DE
SALUD VIGENCIA 2026 EN EL DEPARTAMENTO DE SUCRE.</t>
  </si>
  <si>
    <t>1099992917</t>
  </si>
  <si>
    <t>https://community.secop.gov.co/Public/Tendering/OpportunityDetail/Index?noticeUID=CO1.NTC.9665208&amp;isFromPublicArea=True&amp;isModal=true&amp;asPopupView=true</t>
  </si>
  <si>
    <t>CO1.REQ.7006850</t>
  </si>
  <si>
    <t>CO1.PCCNTR.6904168</t>
  </si>
  <si>
    <t>CO1.BDOS.6876452</t>
  </si>
  <si>
    <t>CP-SDSD-449-2024</t>
  </si>
  <si>
    <t>PRESTACIÓN DE SERVICIOS PROFESIONALES DE UN EPIDEMIÓLOGO PARA EL 
DESARROLLO DE ACCIONES EN EL COMPONENTE DE VIGILANCIA EN SALUD 
PUBLICA EN EL MARCO DEL DESARROLLO DEL PLAN TERRITORIAL DE SALUD 
VIGENCIA 2024 EN EL DEPARTAMENTO DE SUCRE</t>
  </si>
  <si>
    <t>1102832779</t>
  </si>
  <si>
    <t>https://community.secop.gov.co/Public/Tendering/OpportunityDetail/Index?noticeUID=CO1.NTC.6894105&amp;isFromPublicArea=True&amp;isModal=true&amp;asPopupView=true</t>
  </si>
  <si>
    <t>CO1.REQ.7099306</t>
  </si>
  <si>
    <t>CO1.PCCNTR.6975329</t>
  </si>
  <si>
    <t>CO1.BDOS.6967105</t>
  </si>
  <si>
    <t>CP-SDSD-680-2024</t>
  </si>
  <si>
    <t>PRESTACIÓN DE SERVICIOS PROFESIONALES DE UNA TRABAJADORA SOCIAL PARA EL DESARROLLO DE ACCIONES EN 
EL COMPONENTE SALUD MENTAL; EN EL MARCO DEL DESARROLLO DEL PLAN TERRITORIAL DE SALUD VIGENCIA 2024 EN EL 
DEPARTAMENTO DE SUCRE.</t>
  </si>
  <si>
    <t>1104011636</t>
  </si>
  <si>
    <t>https://community.secop.gov.co/Public/Tendering/OpportunityDetail/Index?noticeUID=CO1.NTC.6980980&amp;isFromPublicArea=True&amp;isModal=true&amp;asPopupView=true</t>
  </si>
  <si>
    <t>CO1.REQ.7066874</t>
  </si>
  <si>
    <t>CO1.PCCNTR.6949734</t>
  </si>
  <si>
    <t>CO1.BDOS.6936131</t>
  </si>
  <si>
    <t>CP-SDSD-597-2024</t>
  </si>
  <si>
    <t>PRESTACIÓN DE SERVICIOS DE APOYO A LA GESTIÓN DE UN TÉCNICO EN SISTEMAS PARA EL DESARROLLO DE ACCIONES EN EL COMPONENTE SALUD MENTAL; EN EL MARCO DEL DESARROLLO DEL PLAN TERRITORIAL DE SALUD VIGENCIA 2024 EN EL DEPARTAMENTO DE SUCRE.</t>
  </si>
  <si>
    <t>92532456</t>
  </si>
  <si>
    <t>https://community.secop.gov.co/Public/Tendering/OpportunityDetail/Index?noticeUID=CO1.NTC.6948094&amp;isFromPublicArea=True&amp;isModal=true&amp;asPopupView=true</t>
  </si>
  <si>
    <t>CO1.REQ.7048215</t>
  </si>
  <si>
    <t>CO1.PCCNTR.6948087</t>
  </si>
  <si>
    <t>CO1.BDOS.6917053</t>
  </si>
  <si>
    <t>CP-SDSD-560-2024</t>
  </si>
  <si>
    <t>PRESTACION DE SERVICIOS PROFESIONALES DE UN TRABAJADOR (A) SOCIAL PARA EL 
DESARROLLO DE ACCIONES EN EL COMPONENTE ENFERMEDADES CRONICAS NO TRANSMISIBLES ECNT; EN EL MARCO DEL 
DESARROLLO DEL PLAN TERRITORIAL DE SALUD VIGENCIA 2024 EN EL DEPARTAMENTO DE SUCRE</t>
  </si>
  <si>
    <t>1102118721</t>
  </si>
  <si>
    <t>https://community.secop.gov.co/Public/Tendering/OpportunityDetail/Index?noticeUID=CO1.NTC.6946653&amp;isFromPublicArea=True&amp;isModal=true&amp;asPopupView=true</t>
  </si>
  <si>
    <t>CO1.REQ.6783990</t>
  </si>
  <si>
    <t>CO1.PCCNTR.6731806</t>
  </si>
  <si>
    <t>CO1.BDOS.6657123</t>
  </si>
  <si>
    <t>CPS-683-2024</t>
  </si>
  <si>
    <t>PRESTACIÓN DE SERVICIOS DE APOYO A LA GESTIÓN PARA ACOMPAÑAR LAS ESTRATEGIAS DE APROPIACIÓN DE TECNOLOGÍA INFORMÁTICA EN LOS PROYECTOS LIDERADOS POR LA OFICINA DE GESTIÓN DE TECNOLOGÍAS DE LA INFORMACIÓN - TI</t>
  </si>
  <si>
    <t>92520334</t>
  </si>
  <si>
    <t>https://community.secop.gov.co/Public/Tendering/OpportunityDetail/Index?noticeUID=CO1.NTC.6668283&amp;isFromPublicArea=True&amp;isModal=true&amp;asPopupView=true</t>
  </si>
  <si>
    <t>CO1.REQ.9752391</t>
  </si>
  <si>
    <t>CO1.PCCNTR.8987554</t>
  </si>
  <si>
    <t>CO1.BDOS.9585602</t>
  </si>
  <si>
    <t>CP-SDSD-060-2026</t>
  </si>
  <si>
    <t>PRESTACIÓN DE SERVICIOS PROFESIONALES DE UN (A) INGENIERO (A) DE
SISTEMAS PARA EL DESARROLLO DE ACCIONES EN EL SUBPROGRAMA
LABORATORIO DE SALUD PÚBLICA EN EL MARCO DEL DESARROLLO DEL PLAN
TERRITORIAL DE SALUD VIGENCIA 2026 EN EL DEPARTAMENTO DE SUCRE</t>
  </si>
  <si>
    <t>1082850478</t>
  </si>
  <si>
    <t>https://community.secop.gov.co/Public/Tendering/OpportunityDetail/Index?noticeUID=CO1.NTC.9619163&amp;isFromPublicArea=True&amp;isModal=true&amp;asPopupView=true</t>
  </si>
  <si>
    <t>CO1.REQ.7060927</t>
  </si>
  <si>
    <t>CO1.PCCNTR.6948062</t>
  </si>
  <si>
    <t>CO1.BDOS.6930130</t>
  </si>
  <si>
    <t>CP-SDSD-572-2024</t>
  </si>
  <si>
    <t>PRESTACIÓN DE SERVICIOS PROFESIONALES DE UN ENFERMERO/A PARA EL DESARROLLO DE ACCIONES EN EL COMPONENTE
PROGRAMA AMPLIADO DE INMUNIZACIONES PAI; EN EL MARCO DEL DESARROLLO DEL PLAN TERRITORIAL DE SALUD VIGENCIA
2024 EN EL DEPARTAMENTO DE SUCRE</t>
  </si>
  <si>
    <t>92528671</t>
  </si>
  <si>
    <t>https://community.secop.gov.co/Public/Tendering/OpportunityDetail/Index?noticeUID=CO1.NTC.6946369&amp;isFromPublicArea=True&amp;isModal=true&amp;asPopupView=true</t>
  </si>
  <si>
    <t>CO1.REQ.8771215</t>
  </si>
  <si>
    <t>CO1.PCCNTR.8228047</t>
  </si>
  <si>
    <t>CO1.BDOS.8615365</t>
  </si>
  <si>
    <t>CP-SDSD-532-2025</t>
  </si>
  <si>
    <t>PRESTACIÓN DE SERVICIOS PROFESIONALES DE UN MÉDICO PARA EL DESARROLLO DE ACCIONES EN EL COMPONENTE VIGILANCIA EPIDEMIOLÓGICA EN EL MARCO DEL DESARROLLO DEL PLAN TERRITORIAL DE SALUD VIGENCIA 2025 EN EL DEPARTAMENTO DE SUCRE.</t>
  </si>
  <si>
    <t>https://community.secop.gov.co/Public/Tendering/OpportunityDetail/Index?noticeUID=CO1.NTC.8645576&amp;isFromPublicArea=True&amp;isModal=true&amp;asPopupView=true</t>
  </si>
  <si>
    <t>CO1.REQ.9909914</t>
  </si>
  <si>
    <t>CO1.PCCNTR.9130507</t>
  </si>
  <si>
    <t>CO1.BDOS.9740888</t>
  </si>
  <si>
    <t>CPS-239-2026</t>
  </si>
  <si>
    <t>PRESTACIÓN DE SERVICIOS DE APOYO A LA GESTIÓN PARA BRINDAR SOPORTE TECNICO A
LOS EQUIPOS TECNOLOGICOS EN EL AREA DE SISTEMAS DE LA GOBERNACIÓN DE SUCRE</t>
  </si>
  <si>
    <t>https://community.secop.gov.co/Public/Tendering/OpportunityDetail/Index?noticeUID=CO1.NTC.9765636&amp;isFromPublicArea=True&amp;isModal=true&amp;asPopupView=true</t>
  </si>
  <si>
    <t>CO1.REQ.6170613</t>
  </si>
  <si>
    <t>CO1.PCCNTR.6278095</t>
  </si>
  <si>
    <t>CO1.BDOS.6050710</t>
  </si>
  <si>
    <t>CP-SDSD-304-2024</t>
  </si>
  <si>
    <t>PRESTACIÓN DE SERVICIOS PROFESIONALES DE UN (A) COMUNICADOR (A) SOCIAL PARA EL DESARROLLO DE ACCIONES EN LA DIMENSIÓN VIDA SALUDABLE Y ENFERMEDADES TRANSMISIBLES COMPONENTE CONDICIONES Y SITUACIONES ENDEMOEPIDEMICAS EN EL MARCO DEL PLAN DE ACClON TRANSITORIO 2024 EN EL DEPARTAMENTO DE SUCRE</t>
  </si>
  <si>
    <t>64702743</t>
  </si>
  <si>
    <t>https://community.secop.gov.co/Public/Tendering/OpportunityDetail/Index?noticeUID=CO1.NTC.6061049&amp;isFromPublicArea=True&amp;isModal=true&amp;asPopupView=true</t>
  </si>
  <si>
    <t>CO1.REQ.9967859</t>
  </si>
  <si>
    <t>CO1.PCCNTR.9193914</t>
  </si>
  <si>
    <t>CO1.BDOS.9799162</t>
  </si>
  <si>
    <t>CPS-405-2026</t>
  </si>
  <si>
    <t>PRESTACIÓN DE SERVICIOS PROFESIONALES COMO ADMINISTRADOR PÚBLICO PARA BRINDAR ASESORÍA Y APOYO EN LA GOBERNACION DE SUCRE.</t>
  </si>
  <si>
    <t>1103948361</t>
  </si>
  <si>
    <t>https://community.secop.gov.co/Public/Tendering/OpportunityDetail/Index?noticeUID=CO1.NTC.9825586&amp;isFromPublicArea=True&amp;isModal=true&amp;asPopupView=true</t>
  </si>
  <si>
    <t>CO1.REQ.7130419</t>
  </si>
  <si>
    <t>CO1.PCCNTR.6997527</t>
  </si>
  <si>
    <t>CO1.BDOS.6997609</t>
  </si>
  <si>
    <t>CPS-894-2024</t>
  </si>
  <si>
    <t>PRESTACIÓN DE SERVICIOS PROFESIONALES PARA BRINDAR APOYO Y ACOMPAÑAMIENTO 
EN LAS DISTINTAS DEPENDENCIAS DE LA SECRETARÍA DE EDUCACIÓN DE LA GOBERNACIÓN DE SUCRE.</t>
  </si>
  <si>
    <t>92154409</t>
  </si>
  <si>
    <t>https://community.secop.gov.co/Public/Tendering/OpportunityDetail/Index?noticeUID=CO1.NTC.7010064&amp;isFromPublicArea=True&amp;isModal=true&amp;asPopupView=true</t>
  </si>
  <si>
    <t>CO1.REQ.8944860</t>
  </si>
  <si>
    <t>CO1.PCCNTR.8348948</t>
  </si>
  <si>
    <t>CO1.BDOS.8786039</t>
  </si>
  <si>
    <t>CPS-869-2025</t>
  </si>
  <si>
    <t>PRESTACIÓN DE SERVICIOS PROFESIONALES COMO INGENIERO INDUSTRIAL PARA BRINDAR ASESORÍA; APOYO Y ACOMPAÑAMIENTO A LA SECRETARÍA DE INFRAESTRUCTURA DE LA GOBERNACIÓN DE SUCRE.</t>
  </si>
  <si>
    <t>1102878483</t>
  </si>
  <si>
    <t>https://community.secop.gov.co/Public/Tendering/OpportunityDetail/Index?noticeUID=CO1.NTC.8811345&amp;isFromPublicArea=True&amp;isModal=true&amp;asPopupView=true</t>
  </si>
  <si>
    <t>CO1.REQ.5967587</t>
  </si>
  <si>
    <t>CO1.PCCNTR.6112970</t>
  </si>
  <si>
    <t>CO1.BDOS.5850413</t>
  </si>
  <si>
    <t>CP-SDSD-165-2024</t>
  </si>
  <si>
    <t>PRESTACIÓN DE SERVICIOS PROFESIONALES DE UN ANTROPOLOGO (A) PARA EL DESARROLLO DE ACCIONES EN LA DIMENSION TRANSVERSAL GESTION DIFERENCIAL DE POBLACIONES VULNERABLES COMPONENTE DISCAPACIDAD; EN EL MARCO DEL DESARROLLO DEL PLAN DE ACCIÓN SALUD PÚBLICA TRANSITORIO 2024 DEL DEPARTAMENTO DE SUCRE</t>
  </si>
  <si>
    <t>https://community.secop.gov.co/Public/Tendering/OpportunityDetail/Index?noticeUID=CO1.NTC.5859269&amp;isFromPublicArea=True&amp;isModal=true&amp;asPopupView=true</t>
  </si>
  <si>
    <t>CO1.REQ.6771641</t>
  </si>
  <si>
    <t>CO1.PCCNTR.6721430</t>
  </si>
  <si>
    <t>CO1.BDOS.6644367</t>
  </si>
  <si>
    <t>CPS-663-2024</t>
  </si>
  <si>
    <t>PRESTACIÓN DE SERVICIOS DE APOYO A LA
GESTIÓN PARA BRINDAR COMPAÑAMIENTO ADMINISTRATIVO EN LA
SUBSECRETARIA DE GESTIÓN TRIBUTARIA DEL DEPARTAMENTO DE
SUCRE</t>
  </si>
  <si>
    <t>34951210</t>
  </si>
  <si>
    <t>https://community.secop.gov.co/Public/Tendering/OpportunityDetail/Index?noticeUID=CO1.NTC.6653598&amp;isFromPublicArea=True&amp;isModal=true&amp;asPopupView=true</t>
  </si>
  <si>
    <t>CO1.REQ.7090210</t>
  </si>
  <si>
    <t>CO1.PCCNTR.6966490</t>
  </si>
  <si>
    <t>CO1.BDOS.6958179</t>
  </si>
  <si>
    <t>CP-SDSD-648-2024</t>
  </si>
  <si>
    <t>92509288</t>
  </si>
  <si>
    <t>https://community.secop.gov.co/Public/Tendering/OpportunityDetail/Index?noticeUID=CO1.NTC.6970703&amp;isFromPublicArea=True&amp;isModal=true&amp;asPopupView=true</t>
  </si>
  <si>
    <t>CO1.REQ.6693385</t>
  </si>
  <si>
    <t>CO1.PCCNTR.6662753</t>
  </si>
  <si>
    <t>CO1.BDOS.6567441</t>
  </si>
  <si>
    <t>CPS-488-2024</t>
  </si>
  <si>
    <t>LA CONTRATACION DE SERVICIOS PROFESIONALES EN INGENIERÍA INDUSTRIAL PARA BRINDAR APOYO A LA SECRETARIA DE COMUNICACIONES DE LA GOBERNACIÓN DE SUCRE.</t>
  </si>
  <si>
    <t>1050962532</t>
  </si>
  <si>
    <t>https://community.secop.gov.co/Public/Tendering/OpportunityDetail/Index?noticeUID=CO1.NTC.6577849&amp;isFromPublicArea=True&amp;isModal=true&amp;asPopupView=true</t>
  </si>
  <si>
    <t>CO1.REQ.6802962</t>
  </si>
  <si>
    <t>CO1.PCCNTR.6815819</t>
  </si>
  <si>
    <t>CO1.BDOS.6546856</t>
  </si>
  <si>
    <t>AMC-008-2024</t>
  </si>
  <si>
    <t>IMPLEMENTACIÓN DE ESTRATEGIAS COMUNICACIONALES PARA LA DIFUSIÓN Y PROMOCIÓN DE LA GESTIÓN; TRAMITES; SERVICIOS Y OFERTA INSTITUCIONAL DE LA GOBERNCIÓN DE SUCRE.</t>
  </si>
  <si>
    <t>900196518</t>
  </si>
  <si>
    <t>https://community.secop.gov.co/Public/Tendering/OpportunityDetail/Index?noticeUID=CO1.NTC.6686827&amp;isFromPublicArea=True&amp;isModal=true&amp;asPopupView=true</t>
  </si>
  <si>
    <t>CO1.PCCNTR.6785708</t>
  </si>
  <si>
    <t>CO1.REQ.10373951</t>
  </si>
  <si>
    <t>CO1.BDOS.10199724</t>
  </si>
  <si>
    <t>CO1.REQ.7089725</t>
  </si>
  <si>
    <t>CO1.PCCNTR.6968008</t>
  </si>
  <si>
    <t>CO1.BDOS.6958015</t>
  </si>
  <si>
    <t>CP-SDSD-645-2024</t>
  </si>
  <si>
    <t>PRESTACIÓN DE SERVICIOS PROFESIONALES DE UN (A) INGENIERO (A) DE 
SISTEMAS PARA EL COMPONENTE DE SALUD NUTRICIONAL EN EL MARCO DEL 
DESARROLLO DE ACCIONES DE GESTIÓN EN SALUD PÚBLICA PARA EL 
FORTALECIMIENTO INSTITUCIONAL; SECTORIAL Y COMUNITARIO VIGENCIA 2024 EN EL DEPARTAMENTO DE SUCRE</t>
  </si>
  <si>
    <t>1101444877</t>
  </si>
  <si>
    <t>https://community.secop.gov.co/Public/Tendering/OpportunityDetail/Index?noticeUID=CO1.NTC.6971391&amp;isFromPublicArea=True&amp;isModal=true&amp;asPopupView=true</t>
  </si>
  <si>
    <t>CO1.REQ.7658785</t>
  </si>
  <si>
    <t>CO1.PCCNTR.7412116</t>
  </si>
  <si>
    <t>CO1.BDOS.7523834</t>
  </si>
  <si>
    <t>CP-SDSD-067-2025</t>
  </si>
  <si>
    <t>PRESTACIÓN DE SERVICIOS DE APOYO A LA GESTION DE UN TECNICO AUXILIARADMINISTRATIVO PARA EL DESARROLLO DE ACCIONES EN EL COMPONENTE SALUD AMBIENTAL; EN EL MARCO DEL DESARROLLO DEL PLAN TERRITORIAL DE SALUD VIGENCIA 2025 EN EL DEPARTAMENTO DE SUCRE</t>
  </si>
  <si>
    <t>https://community.secop.gov.co/Public/Tendering/OpportunityDetail/Index?noticeUID=CO1.NTC.7540024&amp;isFromPublicArea=True&amp;isModal=true&amp;asPopupView=true</t>
  </si>
  <si>
    <t>CO1.REQ.7712576</t>
  </si>
  <si>
    <t>CO1.PCCNTR.7462347</t>
  </si>
  <si>
    <t>CO1.BDOS.7577765</t>
  </si>
  <si>
    <t>CP-SDSD-147-2025</t>
  </si>
  <si>
    <t>PRESTACIÓN DE SERVICIOS PROFESIONALES DE UN(A) ENFERMERO(A) PARA EL DESARROLLO DE ACCIONES EN EL COMPONENTE EMERGENTES Y
REMERGENTES: IRA-EDA-LEPRA Y TB EN EL MARCO DEL DESARROLLO DEL PLAN TERRITORIAL DE SALUD VIGENCIA 2025 EN EL DEPARTAMENTO DE SUCRE..</t>
  </si>
  <si>
    <t>64554116</t>
  </si>
  <si>
    <t>https://community.secop.gov.co/Public/Tendering/OpportunityDetail/Index?noticeUID=CO1.NTC.7596210&amp;isFromPublicArea=True&amp;isModal=true&amp;asPopupView=true</t>
  </si>
  <si>
    <t>CO1.REQ.9741233</t>
  </si>
  <si>
    <t>CO1.PCCNTR.8959962</t>
  </si>
  <si>
    <t>CO1.BDOS.9574030</t>
  </si>
  <si>
    <t>CP-SDSD-020-2026</t>
  </si>
  <si>
    <t>PRESTACIÓN DE SERVICIOS PROFESIONALES DE UN (A) ENFERMERO(A) PARA EL DESARROLLO DE ACCIONES EN EL SUBPROGRAMA EMERGENTES Y REMERGENTES: IRA/EDA EN EL MARCO DEL DESARROLLO DEL PLAN TERRITORIAL DE SALUD VIGENCIA 2026 EN EL DEPARTAMENTO DE SUCRE</t>
  </si>
  <si>
    <t>https://community.secop.gov.co/Public/Tendering/OpportunityDetail/Index?noticeUID=CO1.NTC.9592421&amp;isFromPublicArea=True&amp;isModal=true&amp;asPopupView=true</t>
  </si>
  <si>
    <t>CO1.REQ.6695454</t>
  </si>
  <si>
    <t>CO1.PCCNTR.6664592</t>
  </si>
  <si>
    <t>CO1.BDOS.6569555</t>
  </si>
  <si>
    <t>CPS-492-2024</t>
  </si>
  <si>
    <t>PRESTACIÓN DE SERVICIOS PROFESIONALES ESPECIALIZADOS; PARA ASESORAR A LA SUBSECRETARIA DE PRODUCTIVIDAD E INNOVACION; EN LA LINEA ESTRATEGICA: EMPRENDIMIENTO; INNOVACIÓN; FORTALECIMIENTO EMPRESARIAL; EMPLEABILIDAD Y ASOCIATIVIDAD; DURANTE LA VIGENCIA 2024.</t>
  </si>
  <si>
    <t>1102234104</t>
  </si>
  <si>
    <t>https://community.secop.gov.co/Public/Tendering/OpportunityDetail/Index?noticeUID=CO1.NTC.6581229&amp;isFromPublicArea=True&amp;isModal=true&amp;asPopupView=true</t>
  </si>
  <si>
    <t>CO1.REQ.6724552</t>
  </si>
  <si>
    <t>CO1.PCCNTR.6687744</t>
  </si>
  <si>
    <t>CO1.BDOS.6597911</t>
  </si>
  <si>
    <t>CPS-571-2024</t>
  </si>
  <si>
    <t>PRESTACION DE SERVICIOS PROFESIONALES EN LA 
GESTION DE LOS ASUNTOS ADMINISTRATIVOS DE LA SECRETARÍA PRIVADA DE LA GOBERNACION DE SUCRE.</t>
  </si>
  <si>
    <t>1102874940</t>
  </si>
  <si>
    <t>https://community.secop.gov.co/Public/Tendering/OpportunityDetail/Index?noticeUID=CO1.NTC.6609850&amp;isFromPublicArea=True&amp;isModal=true&amp;asPopupView=true</t>
  </si>
  <si>
    <t>CO1.REQ.8501123</t>
  </si>
  <si>
    <t>CO1.PCCNTR.8042605</t>
  </si>
  <si>
    <t>CO1.BDOS.8350127</t>
  </si>
  <si>
    <t>CP-SDSD-430-2025</t>
  </si>
  <si>
    <t>PRESTACIÓN DE SERVICIOS PROFESIONALES DE UN ENFERMERO (A) PARA EL
 FORTALECIMIENTO DE LAS COMPETENCIAS DE LA SECRETARÍA DE SALUD DEL
 DEPARTAMENTO DE SUCRE EN EL ARÉA CRUE.</t>
  </si>
  <si>
    <t>1102880720</t>
  </si>
  <si>
    <t>https://community.secop.gov.co/Public/Tendering/OpportunityDetail/Index?noticeUID=CO1.NTC.8373791&amp;isFromPublicArea=True&amp;isModal=true&amp;asPopupView=true</t>
  </si>
  <si>
    <t>CO1.REQ.9905036</t>
  </si>
  <si>
    <t>CO1.PCCNTR.9125187</t>
  </si>
  <si>
    <t>CO1.BDOS.9736675</t>
  </si>
  <si>
    <t>CPS-285-2026</t>
  </si>
  <si>
    <t>PRESTACIÓN DE SERVICIOS PROFESIONALES DE UN
INGENIERO INDUSTRIAL CON ESPECIALIZACIÓN PARA BRINDAR ASESORIA Y APOYO EN LA DIRECCIÓN DE PROYECTOS
ESTRATÉGICOS DE LA GOBERNACIÓN DE SUCRE</t>
  </si>
  <si>
    <t>1102845310</t>
  </si>
  <si>
    <t>https://community.secop.gov.co/Public/Tendering/OpportunityDetail/Index?noticeUID=CO1.NTC.9757133&amp;isFromPublicArea=True&amp;isModal=true&amp;asPopupView=true</t>
  </si>
  <si>
    <t>CO1.REQ.6050716</t>
  </si>
  <si>
    <t>CO1.PCCNTR.6185909</t>
  </si>
  <si>
    <t>CO1.BDOS.5932403</t>
  </si>
  <si>
    <t>CP-SDSD-238-2024</t>
  </si>
  <si>
    <t>PRESTACIÓN DE SERVICIO DE APOYO A LA GESTIÓN DE UN (A) AUXILIAR DE ENFERMERÍA PARA BRINDAR 
APOYO EN LA DIMENSIÓN TRANSVERSAL GESTIÓN DIFERENCIAL DE LAS POBLACIONES VULNERABLES 
COMPONENTE DESARROLLO INTEGRAL DE LAS NIÑAS; NIÑOS Y ADOLESCENTES EN EL MARCO DEL PLAN 
ACCIÓN TRANSITORIO VIGENCIA 2024 D</t>
  </si>
  <si>
    <t>64749616</t>
  </si>
  <si>
    <t>https://community.secop.gov.co/Public/Tendering/OpportunityDetail/Index?noticeUID=CO1.NTC.5946885&amp;isFromPublicArea=True&amp;isModal=true&amp;asPopupView=true</t>
  </si>
  <si>
    <t>PRESTACIÓN DE SERVICIO DE APOYO A LA GESTIÓN DE UN (A) AUXILIAR DE ENFERMERÍA PARA BRINDAR 
APOYO EN LA DIMENSIÓN TRANSVERSAL GESTIÓN DIFERENCIAL DE LAS POBLACIONES VULNERABLES 
COMPONENTE DESARROLLO INTEGRAL DE LAS NIÑAS; NIÑOS Y ADOLESCENTES EN EL MARCO DEL PLAN 
ACCIÓN TRANSITORIO VIGENCIA 2024 DEL DEPARTAMENTO DE SUCRE.</t>
  </si>
  <si>
    <t>CO1.REQ.10054324</t>
  </si>
  <si>
    <t>CO1.PCCNTR.9287579</t>
  </si>
  <si>
    <t>CO1.BDOS.9885400</t>
  </si>
  <si>
    <t>CP-SDSD-378-2026</t>
  </si>
  <si>
    <t>PRESTACIÓN DE SERVICIOS PROFESIONALES DE UN(A) INGENIERO(A) DE SISTEMAS DE SALUD PARA BRINDAR APOYO Y ACOMPAÑAMIENTO A LA SECRETARÍA DE SALUD DE LA GOBERNACIÓN DE SUCRE EN EL AREA DE ASEGURAMIENTO</t>
  </si>
  <si>
    <t>92641555</t>
  </si>
  <si>
    <t>https://community.secop.gov.co/Public/Tendering/OpportunityDetail/Index?noticeUID=CO1.NTC.9919754&amp;isFromPublicArea=True&amp;isModal=true&amp;asPopupView=true</t>
  </si>
  <si>
    <t>CO1.REQ.6832140</t>
  </si>
  <si>
    <t>CO1.PCCNTR.6765406</t>
  </si>
  <si>
    <t>CO1.BDOS.6704198</t>
  </si>
  <si>
    <t>CPS-723-2024</t>
  </si>
  <si>
    <t>CONTRATAR SERVICIOS DE APOYO A LA GESTIÓN PARA 
BRINDAR APOYO A LA SECRETARIA DE COMUNICACIONES DE LA GOBERNACIÓN DE SUCRE</t>
  </si>
  <si>
    <t>1005418237</t>
  </si>
  <si>
    <t>https://community.secop.gov.co/Public/Tendering/OpportunityDetail/Index?noticeUID=CO1.NTC.6714799&amp;isFromPublicArea=True&amp;isModal=true&amp;asPopupView=true</t>
  </si>
  <si>
    <t>CO1.REQ.7011032</t>
  </si>
  <si>
    <t>CO1.PCCNTR.6906387</t>
  </si>
  <si>
    <t>CO1.BDOS.6880633</t>
  </si>
  <si>
    <t>CP-SDSD-464-2024</t>
  </si>
  <si>
    <t>PRESTACIÓN DE SERVICIOS PROFESIONALES DE UN EPIDEMIÓLOGO PARA EL 
DESARROLLO DE ACCIONES EN EL COMPONENTE VIGILANCIA EN SALUD PUBLICA EN EL MARCO DEL DESARROLLO DEL PLAN TERRITORIAL DE SALUD VIGENCIA 2024 EN EL DEPARTAMENTO DE SUCRE.</t>
  </si>
  <si>
    <t>https://community.secop.gov.co/Public/Tendering/OpportunityDetail/Index?noticeUID=CO1.NTC.6897002&amp;isFromPublicArea=True&amp;isModal=true&amp;asPopupView=true</t>
  </si>
  <si>
    <t>CO1.REQ.10612987</t>
  </si>
  <si>
    <t>CO1.PCCNTR.9640729</t>
  </si>
  <si>
    <t>CO1.BDOS.10430976</t>
  </si>
  <si>
    <t>CONT-SDSD-01-2026</t>
  </si>
  <si>
    <t>EJECUCIÓN DE ACTIVIDADES DEL PLAN DE INTERVENCIONES COLECTIVAS-PIC PARA LA AFECTACION POSITIVA DE LOS DETERMINANTES SOCIALES DE LA SALUD; CON ENFOQUE FAMILIAR Y DE ATENCIÓN PRIMARIA EN SALUD EN EL DEPARTAMENTO DE SUCRE; VIGENCIA 2026</t>
  </si>
  <si>
    <t>892280033</t>
  </si>
  <si>
    <t>https://community.secop.gov.co/Public/Tendering/OpportunityDetail/Index?noticeUID=CO1.NTC.10474830&amp;isFromPublicArea=True&amp;isModal=true&amp;asPopupView=true</t>
  </si>
  <si>
    <t>CO1.REQ.8879977</t>
  </si>
  <si>
    <t>CO1.PCCNTR.8301343</t>
  </si>
  <si>
    <t>CO1.BDOS.8721869</t>
  </si>
  <si>
    <t>CPS-591-2025</t>
  </si>
  <si>
    <t>PRESTACION DE SERVICIOS PROFESIONALES COMO ABOGADO ESPECIALISTA PARA BRINDAR ASESORIA; APOYO Y ACOMPAÑAMIENTO A LA SECRETARIA DE INFRAESTRUCTURA DE LA GOBERNACIÓN DE SUCRE.</t>
  </si>
  <si>
    <t>34942189</t>
  </si>
  <si>
    <t>https://community.secop.gov.co/Public/Tendering/OpportunityDetail/Index?noticeUID=CO1.NTC.8747414&amp;isFromPublicArea=True&amp;isModal=true&amp;asPopupView=true</t>
  </si>
  <si>
    <t>CO1.REQ.9773675</t>
  </si>
  <si>
    <t>CO1.PCCNTR.8996707</t>
  </si>
  <si>
    <t>CO1.BDOS.9606512</t>
  </si>
  <si>
    <t>CP-SDSD-081-2026</t>
  </si>
  <si>
    <t>PRESTACION DE SERVICIOS DE APOYO A LA GESTION DE UN VACUNADOR PARA EL DESARROLLO DE ACCIONES EN EL SUBPROGRAMA ZOONOSIS EN EL MARCO DEL DESARROLLO DEL PLAN TERRITORIAL DE SALUD VIGENCIA 2026 EN EL DEPARTAMENTO DE SUCRE</t>
  </si>
  <si>
    <t>1193124473</t>
  </si>
  <si>
    <t>https://community.secop.gov.co/Public/Tendering/OpportunityDetail/Index?noticeUID=CO1.NTC.9628510&amp;isFromPublicArea=True&amp;isModal=true&amp;asPopupView=true</t>
  </si>
  <si>
    <t>CO1.REQ.9889033</t>
  </si>
  <si>
    <t>CO1.PCCNTR.9133358</t>
  </si>
  <si>
    <t>CO1.BDOS.9720889</t>
  </si>
  <si>
    <t>CPS-193-2026</t>
  </si>
  <si>
    <t>PRESTACION DE SERVICIOS PROFESIONALES DE UN ADMINISTRADOR DE EMPRESAS PARA BRINDAR APOYO Y ACOMPAÑAMIENTO EN LA GOBERNACION DE SUCRE</t>
  </si>
  <si>
    <t>https://community.secop.gov.co/Public/Tendering/OpportunityDetail/Index?noticeUID=CO1.NTC.9767963&amp;isFromPublicArea=True&amp;isModal=true&amp;asPopupView=true</t>
  </si>
  <si>
    <t>CO1.REQ.7702508</t>
  </si>
  <si>
    <t>CO1.PCCNTR.7467197</t>
  </si>
  <si>
    <t>CO1.BDOS.7567314</t>
  </si>
  <si>
    <t>CP-SDSD-103-2025</t>
  </si>
  <si>
    <t>PRESTACIÓN DE SERVICIOS PROFESIONALES DE UN(A) TRABAJADOR(A) SOCIAL
PARA EL DESARROLLO DE ACCIONES EN EL COMPONENTE POBLACIONES
VULNERABLES EN EL MARCO DEL DESARROLLO DEL PLAN TERRITORIAL DE
SALUD PUBLICA VIGENCIA 2025 EN EL DEPARTAMENTO DE SUCRE</t>
  </si>
  <si>
    <t>64698226</t>
  </si>
  <si>
    <t>https://community.secop.gov.co/Public/Tendering/OpportunityDetail/Index?noticeUID=CO1.NTC.7602132&amp;isFromPublicArea=True&amp;isModal=true&amp;asPopupView=true</t>
  </si>
  <si>
    <t>CO1.REQ.7011013</t>
  </si>
  <si>
    <t>CO1.PCCNTR.6906748</t>
  </si>
  <si>
    <t>CO1.BDOS.6880512</t>
  </si>
  <si>
    <t>CP-SDSD462-2024</t>
  </si>
  <si>
    <t>PRESTACIÓN DE SERVICIOS DE APOYO A LA GESTIÓN DE UN ANOTADOR PARA EL DESARROLLO DE ACCIONES EN EL COMPONENTE ZOONOSIS; EN EL MARCO DEL DESARROLLO DEL PLAN TERRITORIAL DE SALUD VIGENCIA 2024 EN EL DEPARTAMENTO DE SUCRE.</t>
  </si>
  <si>
    <t>https://community.secop.gov.co/Public/Tendering/OpportunityDetail/Index?noticeUID=CO1.NTC.6896876&amp;isFromPublicArea=True&amp;isModal=true&amp;asPopupView=true</t>
  </si>
  <si>
    <t>CO1.REQ.6117904</t>
  </si>
  <si>
    <t>CO1.PCCNTR.6233863</t>
  </si>
  <si>
    <t>CO1.BDOS.5998624</t>
  </si>
  <si>
    <t>CP-SDSD-291-2024</t>
  </si>
  <si>
    <t>PRESTACIÓN DE SERVICIOS DE APOYO A LA GESTIÓN DE UN VACUNADOR 
PARA EL DESARROLLO DE ACCIONES EN LA DIMENSIÓN SALUD AMBIENTAL; COMPONENTE SITUACIONES DE SALUD RELACIONADAS CON CONDICIONES AMBIENTALES; DEL PLAN DECENAL DE SALUD PÚBLICAPROGRAMA COMPASIÓN POR LA BIODIVERSIDAD- PAS TRANSITORIO 2024 DE L</t>
  </si>
  <si>
    <t>1100551869</t>
  </si>
  <si>
    <t>https://community.secop.gov.co/Public/Tendering/OpportunityDetail/Index?noticeUID=CO1.NTC.6007404&amp;isFromPublicArea=True&amp;isModal=true&amp;asPopupView=true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</si>
  <si>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PÚBLICAPROGRAMA COMPASIÓN POR LA BIODIVERSIDAD- PAS TRANSITORIO 2024 DE LA SECRETARIA DE SALUD DEL DEPARTAMENTO DE SUCRE</t>
  </si>
  <si>
    <t>CO1.REQ.7647160</t>
  </si>
  <si>
    <t>CO1.PCCNTR.7410122</t>
  </si>
  <si>
    <t>CO1.BDOS.7512133</t>
  </si>
  <si>
    <t>CP-SDSD-042-2025</t>
  </si>
  <si>
    <t>PRESTACIÓN DE SERVICIOS PROFESIONALES DE UN EPIDEMIÓLOGO PARA EL
DESARROLLO DE ACCIONES EN EL COMPONENTE VIGILANCIA EPIDEMIOLÓGICA EN EL MARCO DEL DESARROLLO DEL PLAN TERRITORIAL DE SALUD VIGENCIA
2025 EN EL DEPARTAMENTO DE SUCRE</t>
  </si>
  <si>
    <t>1102803574</t>
  </si>
  <si>
    <t>https://community.secop.gov.co/Public/Tendering/OpportunityDetail/Index?noticeUID=CO1.NTC.7537433&amp;isFromPublicArea=True&amp;isModal=true&amp;asPopupView=true</t>
  </si>
  <si>
    <t>CO1.REQ.10713039</t>
  </si>
  <si>
    <t>CO1.PCCNTR.9709415</t>
  </si>
  <si>
    <t>CO1.BDOS.10529940</t>
  </si>
  <si>
    <t>CP-SDSD-441-2026</t>
  </si>
  <si>
    <t>PRESTACIÓN DE SERVICIOS PROFESIONALES DE UN (A) PSICOLOGO(A) PARA EL DESARROLLO DE ACCIONES EN EL SUBPROGRAMA POBLACIONES VULNERABLES EN EL MARCO DEL DESARROLLO DEL PLAN TERRITORIAL DE SALUD VIGENCIA 2026 EN EL DEPARTAMENTO DE SUCRE</t>
  </si>
  <si>
    <t>https://community.secop.gov.co/Public/Tendering/OpportunityDetail/Index?noticeUID=CO1.NTC.10571820&amp;isFromPublicArea=True&amp;isModal=true&amp;asPopupView=true</t>
  </si>
  <si>
    <t>CO1.REQ.6934237</t>
  </si>
  <si>
    <t>CO1.PCCNTR.6842594</t>
  </si>
  <si>
    <t>CO1.BDOS.6805121</t>
  </si>
  <si>
    <t>CPS-798-2024</t>
  </si>
  <si>
    <t>PRESTACIÓN DE SERVICIOS PROFESIONALES PARA BRINDAR ASESORÍA Y ACOMPAÑAMIENTO EN LOS ASUNTOS  QUE ESTÉN A CARGO DE LA SECRETARÍA DE INCLUSIÓN SOCIAL; MUJER Y EQUIDAD DE GÉNERO DEL DEPARTAMENTO DE SUCRE.</t>
  </si>
  <si>
    <t>1102812813</t>
  </si>
  <si>
    <t>https://community.secop.gov.co/Public/Tendering/OpportunityDetail/Index?noticeUID=CO1.NTC.6814511&amp;isFromPublicArea=True&amp;isModal=true&amp;asPopupView=true</t>
  </si>
  <si>
    <t>CO1.REQ.6838652</t>
  </si>
  <si>
    <t>CO1.PCCNTR.6769541</t>
  </si>
  <si>
    <t>CO1.BDOS.6710940</t>
  </si>
  <si>
    <t>CPS-728-2024</t>
  </si>
  <si>
    <t>PRESTACION DE SERVICIOS PROFESIONALES EN 
COMUNICACIÓN SOCIAL PARA BRINDAR APOYO A LA SECRETARIA DE COMUNICACIONES DE LA GOBERNACIÓN DE SUCRE</t>
  </si>
  <si>
    <t>1102838889</t>
  </si>
  <si>
    <t>https://community.secop.gov.co/Public/Tendering/OpportunityDetail/Index?noticeUID=CO1.NTC.6720393&amp;isFromPublicArea=True&amp;isModal=true&amp;asPopupView=true</t>
  </si>
  <si>
    <t>CO1.REQ.7096189</t>
  </si>
  <si>
    <t>CO1.PCCNTR.6970463</t>
  </si>
  <si>
    <t>CO1.BDOS.6964520</t>
  </si>
  <si>
    <t>CPS-870-2024</t>
  </si>
  <si>
    <t>PRESTACIÓN DE SERVICIOS PROFESIONALES PARA BRINDAR APOYO Y ACOMPAÑAMIENTO JURÍDICO EN LAS DISTINTAS DEPENDENCIAS DE LA SECRETARÍA DE EDUCACIÓN DE LA GOBERNACIÓN DE SUCRE.</t>
  </si>
  <si>
    <t>1103117816</t>
  </si>
  <si>
    <t>https://community.secop.gov.co/Public/Tendering/OpportunityDetail/Index?noticeUID=CO1.NTC.6976232&amp;isFromPublicArea=True&amp;isModal=true&amp;asPopupView=true</t>
  </si>
  <si>
    <t>CO1.REQ.7017876</t>
  </si>
  <si>
    <t>CO1.PCCNTR.6912109</t>
  </si>
  <si>
    <t>CO1.BDOS.6887174</t>
  </si>
  <si>
    <t>CP-SDSD-471-2024</t>
  </si>
  <si>
    <t>https://community.secop.gov.co/Public/Tendering/OpportunityDetail/Index?noticeUID=CO1.NTC.6903880&amp;isFromPublicArea=True&amp;isModal=true&amp;asPopupView=true</t>
  </si>
  <si>
    <t>CO1.REQ.7724567</t>
  </si>
  <si>
    <t>CO1.PCCNTR.7470032</t>
  </si>
  <si>
    <t>CO1.BDOS.7589584</t>
  </si>
  <si>
    <t>https://community.secop.gov.co/Public/Tendering/OpportunityDetail/Index?noticeUID=CO1.NTC.7604340&amp;isFromPublicArea=True&amp;isModal=true&amp;asPopupView=true</t>
  </si>
  <si>
    <t>CO1.REQ.6907674</t>
  </si>
  <si>
    <t>CO1.PCCNTR.6823459</t>
  </si>
  <si>
    <t>CO1.BDOS.6778013</t>
  </si>
  <si>
    <t>CPS-762-2024</t>
  </si>
  <si>
    <t>PRESTACION DE SERVICIOS PROFESIONALES PARA BRINDAR ASESORIA Y ACOMPAÑAMIENTO A LA SUBSECRETARIA DE GESTION DEL TALENTO HUMANO DE LA GOBERNACION DE SUCRE</t>
  </si>
  <si>
    <t>1140846352</t>
  </si>
  <si>
    <t>https://community.secop.gov.co/Public/Tendering/OpportunityDetail/Index?noticeUID=CO1.NTC.6789923&amp;isFromPublicArea=True&amp;isModal=true&amp;asPopupView=true</t>
  </si>
  <si>
    <t>CO1.REQ.9003223</t>
  </si>
  <si>
    <t>CO1.PCCNTR.8405522</t>
  </si>
  <si>
    <t>CO1.BDOS.8843422</t>
  </si>
  <si>
    <t>CP-SDSD-800-2025</t>
  </si>
  <si>
    <t>PRESTACIÓN DE SERVICIOS PROFESIONALES DE UN(A) INSTRUMENTADOR(A) QUIRURGICO(A) PARA BRINDAR APOYO Y ACOMPAÑAMIENTO A LA SECRETARÍA
DE SALUD DE LA GOBERNACIÓN DE SUCRE EN LA SUBSECRETARIA DE GESTION DE PRESTACION DE SERVICIOS</t>
  </si>
  <si>
    <t>30766750</t>
  </si>
  <si>
    <t>https://community.secop.gov.co/Public/Tendering/OpportunityDetail/Index?noticeUID=CO1.NTC.8881352&amp;isFromPublicArea=True&amp;isModal=true&amp;asPopupView=true</t>
  </si>
  <si>
    <t>CO1.REQ.10701985</t>
  </si>
  <si>
    <t>CO1.PCCNTR.9782534</t>
  </si>
  <si>
    <t>CO1.BDOS.10405641</t>
  </si>
  <si>
    <t>SA-021-2026</t>
  </si>
  <si>
    <t>MANTENIMIENTO PREVENTIVO Y CORRECTIVO DE MAQUINARIA PESADA Y VEHÍCULOS DE CARGA DEL DEPARTAMENTO DE SUCRE</t>
  </si>
  <si>
    <t>901116036</t>
  </si>
  <si>
    <t>https://community.secop.gov.co/Public/Tendering/OpportunityDetail/Index?noticeUID=CO1.NTC.10556244&amp;isFromPublicArea=True&amp;isModal=true&amp;asPopupView=true</t>
  </si>
  <si>
    <t>CO1.REQ.7712283</t>
  </si>
  <si>
    <t>CO1.PCCNTR.7476027</t>
  </si>
  <si>
    <t>CO1.BDOS.7577831</t>
  </si>
  <si>
    <t>CP-SDSD-123-2025</t>
  </si>
  <si>
    <t>PRESTACIÒN DE SERVICIOS PROFESIONALES DE UNA LICENCIADA EN EDUCACIÓN ESPECIAL PARA EL DESARROLLO DE 
ACCIONES EN EL COMPONENTE NIÑOS; NIÑAS Y ADOLESCENTES; EN EL MARCO DEL DESARROLLO DEL PLAN TERRITORIAL DE 
SALUD VIGENCIA 2025 EN EL DEPARTAMENTO DE SUCRE.</t>
  </si>
  <si>
    <t>https://community.secop.gov.co/Public/Tendering/OpportunityDetail/Index?noticeUID=CO1.NTC.7612837&amp;isFromPublicArea=True&amp;isModal=true&amp;asPopupView=true</t>
  </si>
  <si>
    <t>CO1.REQ.6059416</t>
  </si>
  <si>
    <t>CO1.PCCNTR.6188667</t>
  </si>
  <si>
    <t>CO1.BDOS.5940855</t>
  </si>
  <si>
    <t>CP-SDSD-244-2024</t>
  </si>
  <si>
    <t>PRESTACIÓN DE SERVICIOS PROFESIONALES DE UN(A) TRABAJADORA 
SOCIAL CON EXPERIENCIA EN TRABAJO EN COMUNIDAD PROGRAMA DE PROMOCION Y PREVENCION EDA/IRA PARA EL DESARROLLO DE ACCIONES EN LA DIMENSIÓN VIDA SALUDABLE Y ENFERMEDADES TRANSMISIBLES 
EN EL COMPONENTE DE ENFERMEDADES EMERGENTE; REEMERGENTE Y</t>
  </si>
  <si>
    <t>https://community.secop.gov.co/Public/Tendering/OpportunityDetail/Index?noticeUID=CO1.NTC.5951018&amp;isFromPublicArea=True&amp;isModal=true&amp;asPopupView=true</t>
  </si>
  <si>
    <t>PRESTACIÓN DE SERVICIOS PROFESIONALES DE UN(A) TRABAJADORA 
SOCIAL CON EXPERIENCIA EN TRABAJO EN COMUNIDAD PROGRAMA DE PROMOCION Y PREVENCION EDA/IRA PARA EL DESARROLLO DE ACCIONES EN LA DIMENSIÓN VIDA SALUDABLE Y ENFERMEDADES TRANSMISIBLES 
EN EL COMPONENTE DE ENFERMEDADES EMERGENTE; REEMERGENTE Y DESATENDIDAS EN EL MARCO DEL PLAN DE ACCION TRANSITORIO 2024 EN EL DEPARTAMENTO DE SUCRE</t>
  </si>
  <si>
    <t>CO1.REQ.9922931</t>
  </si>
  <si>
    <t>CO1.PCCNTR.9148150</t>
  </si>
  <si>
    <t>CO1.BDOS.9754462</t>
  </si>
  <si>
    <t>CPS-338-2026</t>
  </si>
  <si>
    <t>PRESTACIÓN DE SERVICIOS PROFESIONALES COMO
ADMINISTRADOR DE EMPRESAS PARA BRINDAR ASESORÍA Y APOYO EN LA GOBERNACION DE SUCRE.</t>
  </si>
  <si>
    <t>1099961313</t>
  </si>
  <si>
    <t>https://community.secop.gov.co/Public/Tendering/OpportunityDetail/Index?noticeUID=CO1.NTC.9779989&amp;isFromPublicArea=True&amp;isModal=true&amp;asPopupView=true</t>
  </si>
  <si>
    <t>CO1.REQ.7979456</t>
  </si>
  <si>
    <t>CO1.PCCNTR.7668378</t>
  </si>
  <si>
    <t>CO1.BDOS.7840869</t>
  </si>
  <si>
    <t>CP-SDSD-306-2025</t>
  </si>
  <si>
    <t>PRESTACIÓN DE SERVICIOS PROFESIONALES DE UN MICROBIÓLOGO (A) PARA EL
DESARROLLO DE ACCIONES EN EL COMPONENTE ENFERMEDADES
TRANSMISIBLES POR VECTORES - ETV EN EL MARCO DEL DESARROLLO DEL PLAN
TERRITORIAL DE SALUD VIGENCIA 2025 EN EL DEPARTAMENTO DE SUCRE.</t>
  </si>
  <si>
    <t>1100550765</t>
  </si>
  <si>
    <t>https://community.secop.gov.co/Public/Tendering/OpportunityDetail/Index?noticeUID=CO1.NTC.7855860&amp;isFromPublicArea=True&amp;isModal=true&amp;asPopupView=true</t>
  </si>
  <si>
    <t>CO1.REQ.7159616</t>
  </si>
  <si>
    <t>CO1.PCCNTR.7079237</t>
  </si>
  <si>
    <t>CO1.BDOS.7025496</t>
  </si>
  <si>
    <t>MC-039-2024</t>
  </si>
  <si>
    <t>APOYO AL XXVI FORO EDUCATIVO SUCRE; TIERRA DE OPORTUNIDADES; EDUCACIÓN Y PAZ</t>
  </si>
  <si>
    <t>https://community.secop.gov.co/Public/Tendering/OpportunityDetail/Index?noticeUID=CO1.NTC.7043318&amp;isFromPublicArea=True&amp;isModal=true&amp;asPopupView=true</t>
  </si>
  <si>
    <t>CO1.REQ.8920993</t>
  </si>
  <si>
    <t>CO1.PCCNTR.8333678</t>
  </si>
  <si>
    <t>CO1.BDOS.8762685</t>
  </si>
  <si>
    <t>CPS-712-2025</t>
  </si>
  <si>
    <t>PRESTACION DE SERVICIOS DE APOYO A LA GESTION
 PARA REALIZAR ACTIVIDADES AUDIOVISUALES EN LA SECRETARIA DE COMUNICACIONES DE LA GOBERNACION DE SUCRE</t>
  </si>
  <si>
    <t>1103107144</t>
  </si>
  <si>
    <t>https://community.secop.gov.co/Public/Tendering/OpportunityDetail/Index?noticeUID=CO1.NTC.8789810&amp;isFromPublicArea=True&amp;isModal=true&amp;asPopupView=true</t>
  </si>
  <si>
    <t>CO1.REQ.8922309</t>
  </si>
  <si>
    <t>CO1.PCCNTR.8333470</t>
  </si>
  <si>
    <t>CO1.BDOS.8763962</t>
  </si>
  <si>
    <t>CPS-756-2025</t>
  </si>
  <si>
    <t>PRESTACIÓN DE SERVICIOS PROFESIONALES
 PARA BRINDAR APOYO FUNCIONAL A LOS DIVERSOS PROCESOS DE LA UNIDAD
 ADMINISTRATIVA ESPECIAL PARA LA GESTIÓN DEL RIESGOS; ATENCIÓN DE
 DESASTRES Y CAMBIO CLIMATICO DEL DEPARTAMENTO DE SUCRE</t>
  </si>
  <si>
    <t>1102861258</t>
  </si>
  <si>
    <t>https://community.secop.gov.co/Public/Tendering/OpportunityDetail/Index?noticeUID=CO1.NTC.8788978&amp;isFromPublicArea=True&amp;isModal=true&amp;asPopupView=true</t>
  </si>
  <si>
    <t>CO1.REQ.7702795</t>
  </si>
  <si>
    <t>CO1.PCCNTR.7449626</t>
  </si>
  <si>
    <t>CO1.BDOS.7567594</t>
  </si>
  <si>
    <t>CP-SDSD-139-2025</t>
  </si>
  <si>
    <t>1100397885</t>
  </si>
  <si>
    <t>https://community.secop.gov.co/Public/Tendering/OpportunityDetail/Index?noticeUID=CO1.NTC.7581361&amp;isFromPublicArea=True&amp;isModal=true&amp;asPopupView=true</t>
  </si>
  <si>
    <t>CO1.REQ.7086758</t>
  </si>
  <si>
    <t>CO1.PCCNTR.6963943</t>
  </si>
  <si>
    <t>CO1.BDOS.6954973</t>
  </si>
  <si>
    <t>CPS-860-2024</t>
  </si>
  <si>
    <t>PRESTACIÓN DE SERVICIOS DE APOYO A LA GESTION DE LA SECRETARIA GENERAL DE LA GOBERNACION DE SUCRE.</t>
  </si>
  <si>
    <t>1193215276</t>
  </si>
  <si>
    <t>https://community.secop.gov.co/Public/Tendering/OpportunityDetail/Index?noticeUID=CO1.NTC.6966648&amp;isFromPublicArea=True&amp;isModal=true&amp;asPopupView=true</t>
  </si>
  <si>
    <t>CO1.REQ.9333259</t>
  </si>
  <si>
    <t>CO1.PCCNTR.8636710</t>
  </si>
  <si>
    <t>CO1.BDOS.9166599</t>
  </si>
  <si>
    <t>CP-SDSD-900-2025</t>
  </si>
  <si>
    <t>PRESTACIÓN DE SERVICIOS PROFESIONALES DE UN(A) TRABAJADOR(A) SOCIAL
 PARA EL FORTALECIMIENTO DE LAS COMPETENCIAS DE LA SECRETARÍA DE
 SALUD DEL DEPARTAMENTO DE SUCRE EN LA SUBSECRETARIA DE PRESTACION
 DE SERVICIOS.</t>
  </si>
  <si>
    <t>1102580904</t>
  </si>
  <si>
    <t>https://community.secop.gov.co/Public/Tendering/OpportunityDetail/Index?noticeUID=CO1.NTC.9191831&amp;isFromPublicArea=True&amp;isModal=true&amp;asPopupView=true</t>
  </si>
  <si>
    <t>CO1.REQ.10757729</t>
  </si>
  <si>
    <t>CO1.PCCNTR.9741339</t>
  </si>
  <si>
    <t>CO1.BDOS.10574232</t>
  </si>
  <si>
    <t>CP-SDSD-510-2026</t>
  </si>
  <si>
    <t>PRESTACION DE SERVICIOS DE APOYO A LA GESTION DE UN (A) REGENTE EN FARMACIA PARA EL DESARROLLO DE ACCIONES EN EL SUBPROGRAMA IVC MEDICAMENTOS EN EL MARCO DEL DESARROLLO DEL PLAN
TERRITORIAL DE SALUD VIGENCIA 2026 EN EL DEPARTAMENTO DE SUCRE</t>
  </si>
  <si>
    <t>1193236229</t>
  </si>
  <si>
    <t>https://community.secop.gov.co/Public/Tendering/OpportunityDetail/Index?noticeUID=CO1.NTC.10617130&amp;isFromPublicArea=True&amp;isModal=true&amp;asPopupView=true</t>
  </si>
  <si>
    <t>CO1.REQ.9766059</t>
  </si>
  <si>
    <t>CO1.PCCNTR.8997769</t>
  </si>
  <si>
    <t>CO1.BDOS.9598625</t>
  </si>
  <si>
    <t>CP-SDSD-090-2026</t>
  </si>
  <si>
    <t>https://community.secop.gov.co/Public/Tendering/OpportunityDetail/Index?noticeUID=CO1.NTC.9629906&amp;isFromPublicArea=True&amp;isModal=true&amp;asPopupView=true</t>
  </si>
  <si>
    <t>CO1.REQ.9161770</t>
  </si>
  <si>
    <t>CO1.PCCNTR.8510011</t>
  </si>
  <si>
    <t>CO1.BDOS.8998548</t>
  </si>
  <si>
    <t>CPS-1091-2025</t>
  </si>
  <si>
    <t>1102841788</t>
  </si>
  <si>
    <t>https://community.secop.gov.co/Public/Tendering/OpportunityDetail/Index?noticeUID=CO1.NTC.9022230&amp;isFromPublicArea=True&amp;isModal=true&amp;asPopupView=true</t>
  </si>
  <si>
    <t>CO1.REQ.9835157</t>
  </si>
  <si>
    <t>CO1.PCCNTR.9076786</t>
  </si>
  <si>
    <t>CO1.BDOS.9668033</t>
  </si>
  <si>
    <t>CP-SDSD-178-2026</t>
  </si>
  <si>
    <t>PRESTACIÓN DE SERVICIOS PROFESIONALES DE UN (A) TRABAJADOR(A) SOCIAL PARA EL DESARROLLO DE ACCIONES EN EL SUBPROGRAMA SALUD SEXUAL Y REPRODUCTIVA EN EL MARCO DEL DESARROLLO DEL PLAN TERRITORIAL DE SALUD VIGENCIA 2026 EN EL DEPARTAMENTO DE SUCRE</t>
  </si>
  <si>
    <t>https://community.secop.gov.co/Public/Tendering/OpportunityDetail/Index?noticeUID=CO1.NTC.9711694&amp;isFromPublicArea=True&amp;isModal=true&amp;asPopupView=true</t>
  </si>
  <si>
    <t>CO1.REQ.9881393</t>
  </si>
  <si>
    <t>CO1.PCCNTR.9102631</t>
  </si>
  <si>
    <t>CO1.BDOS.9713723</t>
  </si>
  <si>
    <t>CPS-195-2026</t>
  </si>
  <si>
    <t>PRESTACION DE SERVICIOS DE APOYO A LA GESTION PARA BRINDAR
ACOMPAÑAMIENTO COMO CONDUCTOR EN LA GOBERNACION DE SUCRE</t>
  </si>
  <si>
    <t>78018304*</t>
  </si>
  <si>
    <t>https://community.secop.gov.co/Public/Tendering/OpportunityDetail/Index?noticeUID=CO1.NTC.9736356&amp;isFromPublicArea=True&amp;isModal=true&amp;asPopupView=true</t>
  </si>
  <si>
    <t>CO1.PCCNTR.9105875</t>
  </si>
  <si>
    <t>CO1.REQ.6729627</t>
  </si>
  <si>
    <t>CO1.PCCNTR.6689428</t>
  </si>
  <si>
    <t>CO1.BDOS.6602570</t>
  </si>
  <si>
    <t>CPS-592-2024</t>
  </si>
  <si>
    <t>PRESTACIÓN DE SERVICIOS PROFESIONALES PARA 
BRINDAR APOYO EN LAS DISTINTAS DEPENDENCIAS DE LA SECRETARÍA DE EDUCACIÓN DE LA GOBERNACIÓN DE SUCRE</t>
  </si>
  <si>
    <t>https://community.secop.gov.co/Public/Tendering/OpportunityDetail/Index?noticeUID=CO1.NTC.6611599&amp;isFromPublicArea=True&amp;isModal=true&amp;asPopupView=true</t>
  </si>
  <si>
    <t>CO1.REQ.8260394</t>
  </si>
  <si>
    <t>CO1.PCCNTR.7879360</t>
  </si>
  <si>
    <t>CO1.BDOS.8115284</t>
  </si>
  <si>
    <t>CP-SDSD-345-2025</t>
  </si>
  <si>
    <t>PRESTACIÓN DE SERVICIOS PROFESIONALES DE UN(A) ADMINISTRADOR (A) PUBLICO (A) PARA EL FORTALECIMIENTO DE LAS COMPETENCIAS DE LA SECRETARÍA DE SALUD DEL DEPARTAMENTO DE SUCRE EN EL AREA DE ASISTENCIA TECNICA Y FINANCIERA DE LAS ESE´s.</t>
  </si>
  <si>
    <t>https://community.secop.gov.co/Public/Tendering/OpportunityDetail/Index?noticeUID=CO1.NTC.8139868&amp;isFromPublicArea=True&amp;isModal=true&amp;asPopupView=true</t>
  </si>
  <si>
    <t>CO1.REQ.6769848</t>
  </si>
  <si>
    <t>CO1.PCCNTR.6720818</t>
  </si>
  <si>
    <t>CO1.BDOS.6642726</t>
  </si>
  <si>
    <t>CPS-657-2024</t>
  </si>
  <si>
    <t>PRESTACIÓN DE SERVICIOS PROFESIONALES DE INGENIERO CIVIL PARA BRINDAR ACOMPAÑAMIENTO A LA SUBSECRETARÍA DE GESTIÓN DE LA CONTRATACIÓN.</t>
  </si>
  <si>
    <t>https://community.secop.gov.co/Public/Tendering/OpportunityDetail/Index?noticeUID=CO1.NTC.6652898&amp;isFromPublicArea=True&amp;isModal=true&amp;asPopupView=true</t>
  </si>
  <si>
    <t>CO1.REQ.8844222</t>
  </si>
  <si>
    <t>CO1.PCCNTR.8284926</t>
  </si>
  <si>
    <t>CO1.BDOS.8686933</t>
  </si>
  <si>
    <t>CP-SDSD-615-2025</t>
  </si>
  <si>
    <t>1192756127</t>
  </si>
  <si>
    <t>https://community.secop.gov.co/Public/Tendering/OpportunityDetail/Index?noticeUID=CO1.NTC.8724279&amp;isFromPublicArea=True&amp;isModal=true&amp;asPopupView=true</t>
  </si>
  <si>
    <t>CO1.REQ.8329314</t>
  </si>
  <si>
    <t>CO1.PCCNTR.7923593</t>
  </si>
  <si>
    <t>CO1.BDOS.8182190</t>
  </si>
  <si>
    <t>CPS-479-2025</t>
  </si>
  <si>
    <t>PRESTACIÓN DE SERVICIOS PROFESIONALES
PARA EL APOYO A LA GESTIÓN DE LA SUBSECRETARIA DE GESTIÓN DE LA
INFORMACIÓN Y EVALUACIÓN INSTITUCIONAL EN EL DEPARTAMENTO DE SUCRE</t>
  </si>
  <si>
    <t>https://community.secop.gov.co/Public/Tendering/OpportunityDetail/Index?noticeUID=CO1.NTC.8203603&amp;isFromPublicArea=True&amp;isModal=true&amp;asPopupView=true</t>
  </si>
  <si>
    <t>CO1.REQ.10038081</t>
  </si>
  <si>
    <t>CO1.PCCNTR.9265020</t>
  </si>
  <si>
    <t>CO1.BDOS.9870142</t>
  </si>
  <si>
    <t>CP-SDSD-346-2026</t>
  </si>
  <si>
    <t>PRESTACIÓN DE SERVICIOS PROFESIONALES DE UN(A) INSTRUMENTADOR(A) QUIRÚRGICO PARA BRINDAR APOYO Y ACOMPAÑAMIENTO A LA SECRETARÍA DE SALUD DE LA GOBERNACIÓN DE SUCRE EN LA SUBSECRETARIA DE PRESTACION DE SERVICIOS.</t>
  </si>
  <si>
    <t>https://community.secop.gov.co/Public/Tendering/OpportunityDetail/Index?noticeUID=CO1.NTC.9896794&amp;isFromPublicArea=True&amp;isModal=true&amp;asPopupView=true</t>
  </si>
  <si>
    <t>CO1.REQ.9953624</t>
  </si>
  <si>
    <t>CO1.PCCNTR.9211073</t>
  </si>
  <si>
    <t>CO1.BDOS.9784849</t>
  </si>
  <si>
    <t>CP-SDSD-301-2026</t>
  </si>
  <si>
    <t>PRESTACIÓN DE SERVICIOS PROFESIONALES DE UN CONTADOR (A) PUBLICO (A) PARA BRINDAR APOYO Y ACOMPAÑAMIENTO A LA SECRETARÍA DE SALUD DE LA GOBERNACIÓN DE SUCRE EN EL SUBPROGRAMA DE ASISTENCIA TÉCNICA Y FINANCIERA DE LAS ESE s</t>
  </si>
  <si>
    <t>https://community.secop.gov.co/Public/Tendering/OpportunityDetail/Index?noticeUID=CO1.NTC.9842959&amp;isFromPublicArea=True&amp;isModal=true&amp;asPopupView=true</t>
  </si>
  <si>
    <t>CO1.REQ.6674960</t>
  </si>
  <si>
    <t>CO1.PCCNTR.6665335</t>
  </si>
  <si>
    <t>CO1.BDOS.6548460</t>
  </si>
  <si>
    <t>CPS-461-2024</t>
  </si>
  <si>
    <t>1102888909</t>
  </si>
  <si>
    <t>https://community.secop.gov.co/Public/Tendering/OpportunityDetail/Index?noticeUID=CO1.NTC.6581601&amp;isFromPublicArea=True&amp;isModal=true&amp;asPopupView=true</t>
  </si>
  <si>
    <t>CO1.REQ.6971751</t>
  </si>
  <si>
    <t>CO1.PCCNTR.6873394</t>
  </si>
  <si>
    <t>CO1.BDOS.6842523</t>
  </si>
  <si>
    <t>CPS-825-2024</t>
  </si>
  <si>
    <t>PRESTACIÓN DE SERVICIOS PROFESIONALES EN INGENIERÍA DE PETRÓLEOS PARA
BRINDAR ACOMPAÑAMIENTO Y ASESORÍA A LA SECRETARIA DE ENERGIAS DE LA
GOBERNACION DE SUCRE</t>
  </si>
  <si>
    <t>1128277072</t>
  </si>
  <si>
    <t>https://community.secop.gov.co/Public/Tendering/OpportunityDetail/Index?noticeUID=CO1.NTC.6856012&amp;isFromPublicArea=True&amp;isModal=true&amp;asPopupView=true</t>
  </si>
  <si>
    <t>CO1.REQ.8001805</t>
  </si>
  <si>
    <t>CO1.PCCNTR.7686500</t>
  </si>
  <si>
    <t>CO1.BDOS.7861981</t>
  </si>
  <si>
    <t>CPS-347-2025</t>
  </si>
  <si>
    <t>PRESTACIÓN DE SERVICIOS PROFESIONALES DE UN INGENIERO DE SISTEMAS PARA EL FORTALECIMIENTO DE LA POLITICA DE GOBIERNO DIGITAL EN EL DEPARTAMENTO DE SUCRE.</t>
  </si>
  <si>
    <t>92526312</t>
  </si>
  <si>
    <t>https://community.secop.gov.co/Public/Tendering/OpportunityDetail/Index?noticeUID=CO1.NTC.7879450&amp;isFromPublicArea=True&amp;isModal=true&amp;asPopupView=true</t>
  </si>
  <si>
    <t>CO1.REQ.9115963</t>
  </si>
  <si>
    <t>CO1.PCCNTR.8478321</t>
  </si>
  <si>
    <t>CO1.BDOS.8953613</t>
  </si>
  <si>
    <t>CP-SDSD-873-2025</t>
  </si>
  <si>
    <t>PRESTACIÓN DE SERVICIOS PROFESIONALES DE UN ENFERMERO (A) PARA EL DESARROLLO DE ACCIONES EN EL COMPONENTE VIGILANCIA EPIDEMIOLÓGICA EN EL MARCO DEL DESARROLLO DEL PLAN
TERRITORIAL DE SALUD VIGENCIA 2025 EN EL DEPARTAMENTO DE SUCRE.</t>
  </si>
  <si>
    <t>64573717</t>
  </si>
  <si>
    <t>https://community.secop.gov.co/Public/Tendering/OpportunityDetail/Index?noticeUID=CO1.NTC.8981206&amp;isFromPublicArea=True&amp;isModal=true&amp;asPopupView=true</t>
  </si>
  <si>
    <t>CO1.REQ.8941528</t>
  </si>
  <si>
    <t>CO1.PCCNTR.8346936</t>
  </si>
  <si>
    <t>CO1.BDOS.8782338</t>
  </si>
  <si>
    <t>CPS-826-2025</t>
  </si>
  <si>
    <t>PRESTACIÓN DE SERVICIOS PROFESIONALES DE UN
ECONOMISTA PARA BRINDAR ACOMPAÑAMIENTO A LA OFICINA DE MACROPROYECTOS ESTRATEGICOS DE LA GOBERNACIÓN
DE SUCRE</t>
  </si>
  <si>
    <t>18777705</t>
  </si>
  <si>
    <t>https://community.secop.gov.co/Public/Tendering/OpportunityDetail/Index?noticeUID=CO1.NTC.8807632&amp;isFromPublicArea=True&amp;isModal=true&amp;asPopupView=true</t>
  </si>
  <si>
    <t>CO1.REQ.8863579</t>
  </si>
  <si>
    <t>CO1.PCCNTR.8289918</t>
  </si>
  <si>
    <t>CO1.BDOS.8705916</t>
  </si>
  <si>
    <t>CP-SDSD-642-2025</t>
  </si>
  <si>
    <t>PRESTACIÓN DE SERVICIOS DE APOYO A LA GESTIÓN DE UN TECNÓLOGO EN ADMINISTRACION EMPRESARIAL PARA EL
DESARROLLO DE ACCIONES EN EL COMPONENTE SALUD SEXUAL Y REPRODUCTIVA EN EL MARCO DEL DESARROLLO DEL PLAN
TERRITORIAL DE SALUD VIGENCIA 2025 EN EL DEPARTAMENTO DE SUCRE.</t>
  </si>
  <si>
    <t>92517457</t>
  </si>
  <si>
    <t>https://community.secop.gov.co/Public/Tendering/OpportunityDetail/Index?noticeUID=CO1.NTC.8732728&amp;isFromPublicArea=True&amp;isModal=true&amp;asPopupView=true</t>
  </si>
  <si>
    <t>CO1.REQ.8021003</t>
  </si>
  <si>
    <t>CO1.PCCNTR.7732590</t>
  </si>
  <si>
    <t>CO1.BDOS.7881547</t>
  </si>
  <si>
    <t>CP-SDSD-313-2025</t>
  </si>
  <si>
    <t>PRESTACIÓN DE SERVICIOS PROFESIONALES DE UN (A) NUTRICIONISTA PARA EL
 DESARROLLO DE ACCIONES EN EL COMPONENTE SALUD NUTRICIONAL EN EL
 MARCO DEL DESARROLLO DEL PLAN TERRITORIAL DE SALUD VIGENCIA 2025 EN
 EL DEPARTAMENTO DE SUCRE</t>
  </si>
  <si>
    <t>92229785</t>
  </si>
  <si>
    <t>https://community.secop.gov.co/Public/Tendering/OpportunityDetail/Index?noticeUID=CO1.NTC.7935522&amp;isFromPublicArea=True&amp;isModal=true&amp;asPopupView=true</t>
  </si>
  <si>
    <t>CO1.REQ.8906383</t>
  </si>
  <si>
    <t>CO1.PCCNTR.8321350</t>
  </si>
  <si>
    <t>CO1.BDOS.8748530</t>
  </si>
  <si>
    <t>CPS-687-2025</t>
  </si>
  <si>
    <t>PRESTACION DE SERVICIOS PROFESIONALES COMO
 ASESOR DE EMPRENDIMIENTO Y DESARROLLO EMPRESARIAL; A LA SUBSECRETARIA DE PRODUCTIVIDAD E INNOVACION; DE LA
 GOBERNACION DE SUCRE DURANTE LA VIGENCIA 2024</t>
  </si>
  <si>
    <t>73194772</t>
  </si>
  <si>
    <t>https://community.secop.gov.co/Public/Tendering/OpportunityDetail/Index?noticeUID=CO1.NTC.8773035&amp;isFromPublicArea=True&amp;isModal=true&amp;asPopupView=true</t>
  </si>
  <si>
    <t>CO1.REQ.6735557</t>
  </si>
  <si>
    <t>CO1.PCCNTR.6699390</t>
  </si>
  <si>
    <t>CO1.BDOS.6608494</t>
  </si>
  <si>
    <t>CPS-595-2024.</t>
  </si>
  <si>
    <t>PRESTACIÓN DE SERVICIOS PROFESIONALES PARA 
BRINDAR APOYO FUNCIONAL A LOS DIVERSOS PROCESOS DE LA UNIDAD ADMINISTRATIVA ESPECIAL PARA LA GESTIÓN DEL 
RIESGOS; ATENCIÓN DE DESASTRES Y CAMBIO CLIMATICO DEL DEPARTAMENTO DE SUCRE</t>
  </si>
  <si>
    <t>1102872667</t>
  </si>
  <si>
    <t>https://community.secop.gov.co/Public/Tendering/OpportunityDetail/Index?noticeUID=CO1.NTC.6626121&amp;isFromPublicArea=True&amp;isModal=true&amp;asPopupView=true</t>
  </si>
  <si>
    <t>CO1.REQ.7048874</t>
  </si>
  <si>
    <t>CO1.PCCNTR.6935094</t>
  </si>
  <si>
    <t>CO1.BDOS.6918134</t>
  </si>
  <si>
    <t>CP-SDSD-562-2024</t>
  </si>
  <si>
    <t>PRESTACION DE SERVICIOS PROFESIONALES DE UN (A) FISIOTERAPEUTA PARA EL DESARROLLO DE ACCIONES EN EL 
COMPONENTE ENFERMEDADES CRONICAS NO TRANSMISIBLES ECNT; EN EL MARCO DEL DESARROLLO DEL PLAN TERRITORIAL 
DE SALUD VIGENCIA 2024 EN EL DEPARTAMENTO DE SUCRE</t>
  </si>
  <si>
    <t>64584654</t>
  </si>
  <si>
    <t>https://community.secop.gov.co/Public/Tendering/OpportunityDetail/Index?noticeUID=CO1.NTC.6931343&amp;isFromPublicArea=True&amp;isModal=true&amp;asPopupView=true</t>
  </si>
  <si>
    <t>CO1.REQ.9006338</t>
  </si>
  <si>
    <t>CO1.PCCNTR.8397290</t>
  </si>
  <si>
    <t>CO1.BDOS.8846715</t>
  </si>
  <si>
    <t>CP-SDSD-802-2025</t>
  </si>
  <si>
    <t>PRESTACIÓN DE SERVICIOS PROFESIONALES DE UN(A) ABOGADA PARA BRINDAR
 APOYO Y ACOMPAÑAMIENTO A LA SECRETARÍA DE SALUD DE LA GOBERNACIÓN
 DE SUCRE EN LA DIRECCION DE ASUNTOS JURIDICOS Y DE CONTRATACION</t>
  </si>
  <si>
    <t>1102883565</t>
  </si>
  <si>
    <t>https://community.secop.gov.co/Public/Tendering/OpportunityDetail/Index?noticeUID=CO1.NTC.8871567&amp;isFromPublicArea=True&amp;isModal=true&amp;asPopupView=true</t>
  </si>
  <si>
    <t>CO1.REQ.7975917</t>
  </si>
  <si>
    <t>CO1.BDOS.7781107</t>
  </si>
  <si>
    <t>CO1.REQ.6634636</t>
  </si>
  <si>
    <t>CO1.PCCNTR.6723014</t>
  </si>
  <si>
    <t>CO1.BDOS.6440909</t>
  </si>
  <si>
    <t>ASI-002-2024</t>
  </si>
  <si>
    <t>ADQUISICIÓN DE SILLAS DE RUEDAS NEUROLÓGICAS PARA PERSONAS EN CONDICIÓN DE DISCAPACIDAD DEL DEPARTAMENTO DE SUCRE.</t>
  </si>
  <si>
    <t>901673753</t>
  </si>
  <si>
    <t>https://community.secop.gov.co/Public/Tendering/OpportunityDetail/Index?noticeUID=CO1.NTC.6520692&amp;isFromPublicArea=True&amp;isModal=true&amp;asPopupView=true</t>
  </si>
  <si>
    <t>CO1.REQ.6694563</t>
  </si>
  <si>
    <t>CO1.PCCNTR.6670081</t>
  </si>
  <si>
    <t>CO1.BDOS.6568590</t>
  </si>
  <si>
    <t>CPS-478-2024</t>
  </si>
  <si>
    <t>PRESTACIÓN DE SERVICIOS DE APOYO A LA GESTION COMO TECNICO EN MANTENIMIENTO DE EQUIPOS PARA BRINDAR APOYO Y ACOMPAÑAMIENTO EN MANTENIMIENTO DE MAQUINARIA A LA SECRETARÍA DE INFRAESTRUCTURA DE LA GOBERNACIÓN DE SUCRE.</t>
  </si>
  <si>
    <t>1045673874</t>
  </si>
  <si>
    <t>https://community.secop.gov.co/Public/Tendering/OpportunityDetail/Index?noticeUID=CO1.NTC.6587675&amp;isFromPublicArea=True&amp;isModal=true&amp;asPopupView=true</t>
  </si>
  <si>
    <t>CO1.PCCNTR.6670317</t>
  </si>
  <si>
    <t>CO1.REQ.9939802</t>
  </si>
  <si>
    <t>CO1.PCCNTR.9163190</t>
  </si>
  <si>
    <t>CO1.BDOS.9771308</t>
  </si>
  <si>
    <t>CPS-332-2026</t>
  </si>
  <si>
    <t>PRESTACIÓN DE SERVICIOS PROFESIONALES DE UN
ABOGADO PARA BRINDAR ASESORIA EN LAS ACTIVIDADES RELACIONADAS CON LA GESTIÓN JURÍDICA Y PREVENCIÓN DEL DAÑO ANTIJURÍDICO EN LA OFICINA JURIDICA DE LA GOBERNACIÓN DE SUCRE.</t>
  </si>
  <si>
    <t>1005566329</t>
  </si>
  <si>
    <t>https://community.secop.gov.co/Public/Tendering/OpportunityDetail/Index?noticeUID=CO1.NTC.9795463&amp;isFromPublicArea=True&amp;isModal=true&amp;asPopupView=true</t>
  </si>
  <si>
    <t>CO1.REQ.9813044</t>
  </si>
  <si>
    <t>CO1.PCCNTR.9050782</t>
  </si>
  <si>
    <t>CO1.BDOS.9645288</t>
  </si>
  <si>
    <t>CP-SDSD-126-2026</t>
  </si>
  <si>
    <t>PRESTACION DE SERVICIOS DE APOYO A LA GESTION DE UN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</si>
  <si>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https://community.secop.gov.co/Public/Tendering/OpportunityDetail/Index?noticeUID=CO1.NTC.9685918&amp;isFromPublicArea=True&amp;isModal=true&amp;asPopupView=true</t>
  </si>
  <si>
    <t>CO1.REQ.9822136</t>
  </si>
  <si>
    <t>CO1.PCCNTR.9041836</t>
  </si>
  <si>
    <t>CO1.BDOS.9654714</t>
  </si>
  <si>
    <t>CP-SDSD-141-2026</t>
  </si>
  <si>
    <t>PRESTACION DE SERVICIOS DE APOYO A LA GESTION DE UN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</si>
  <si>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https://community.secop.gov.co/Public/Tendering/OpportunityDetail/Index?noticeUID=CO1.NTC.9676640&amp;isFromPublicArea=True&amp;isModal=true&amp;asPopupView=true</t>
  </si>
  <si>
    <t>CO1.REQ.7701002</t>
  </si>
  <si>
    <t>CO1.PCCNTR.7448329</t>
  </si>
  <si>
    <t>CO1.BDOS.7565807</t>
  </si>
  <si>
    <t>CP-SDSD-106-2025</t>
  </si>
  <si>
    <t>PRESTACIÓN DE SERVICIOS DE APOYO A LA GESTIÓN DE UN VACUNADOR PARA EL DESARROLLO DE ACCIONES EN EL COMPONENTE ZOONOSIS; EN EL MARCO DEL DESARROLLO DEL PLAN TERRITORIAL DE SALUD VIGENCIA 2025 EN ELDEPARTAMENTO DE SUCRE</t>
  </si>
  <si>
    <t>92520378</t>
  </si>
  <si>
    <t>https://community.secop.gov.co/Public/Tendering/OpportunityDetail/Index?noticeUID=CO1.NTC.7580332&amp;isFromPublicArea=True&amp;isModal=true&amp;asPopupView=true</t>
  </si>
  <si>
    <t>CO1.REQ.8921836</t>
  </si>
  <si>
    <t>CO1.PCCNTR.8333731</t>
  </si>
  <si>
    <t>CO1.BDOS.8763387</t>
  </si>
  <si>
    <t>CPS-751-2025</t>
  </si>
  <si>
    <t>PRESTACION DE SERVICIOS PROFESIONALES DE UN
 ADMINISTRADOR DE EMPRESAS PARA BRINDAR APOYOR TECNICO; EMPRESARIAL Y ADMINISTRATIVO A LA SUBSECRETARIA DE
 DESARROLLO RURAL Y MEDIO AMBIENTE DEL DEPARTAMENTO DE SUCRE DURANTE LA VIGENCIA 2025</t>
  </si>
  <si>
    <t>https://community.secop.gov.co/Public/Tendering/OpportunityDetail/Index?noticeUID=CO1.NTC.8789010&amp;isFromPublicArea=True&amp;isModal=true&amp;asPopupView=true</t>
  </si>
  <si>
    <t>CO1.REQ.9169732</t>
  </si>
  <si>
    <t>CO1.PCCNTR.8516836</t>
  </si>
  <si>
    <t>CO1.BDOS.9005878</t>
  </si>
  <si>
    <t>CPS-1094-2025</t>
  </si>
  <si>
    <t>PRESTACIÓN DE SERVICIOS PROFESIONALES PARA
 BRINDAR ASESORÍA JURÍDICA EN LA SUBSECRETARÍA DE GESTIÓN TRIBUTARIA DE LA SECRETARÍA DE HACIENDA DEL
 DEPARTAMENTO DE SUCRE EN CUMPLIMIENTO DEL CONVENIO INTERADMINISTRATIVO PMICV.0023.2025</t>
  </si>
  <si>
    <t>1102830980</t>
  </si>
  <si>
    <t>https://community.secop.gov.co/Public/Tendering/OpportunityDetail/Index?noticeUID=CO1.NTC.9031445&amp;isFromPublicArea=True&amp;isModal=true&amp;asPopupView=true</t>
  </si>
  <si>
    <t>CO1.REQ.7744833</t>
  </si>
  <si>
    <t>CO1.PCCNTR.7513826</t>
  </si>
  <si>
    <t>CO1.BDOS.7609299</t>
  </si>
  <si>
    <t>CP-SDSD-185-2025</t>
  </si>
  <si>
    <t>PRESTACIÓN DE SERVICIOS PROFESIONALES DE UN MÉDICO ESPECIALISTA EN AUDITORIA EN SALUD PARA EL DESARROLLO DE ACCIONES EN EL COMPONENTE ENFERMEDADES TRANSMISIBLES POR VECTORES - ETV EN EL MARCO DEL DESARROLLO DEL PLAN TERRITORIAL DE SALUD VIGENCIA 2025 EN EL DEPARTAMENTO DE SUCRE.</t>
  </si>
  <si>
    <t>https://community.secop.gov.co/Public/Tendering/OpportunityDetail/Index?noticeUID=CO1.NTC.7660029&amp;isFromPublicArea=True&amp;isModal=true&amp;asPopupView=true</t>
  </si>
  <si>
    <t>CO1.REQ.9925044</t>
  </si>
  <si>
    <t>CO1.PCCNTR.9188310</t>
  </si>
  <si>
    <t>CO1.BDOS.9756474</t>
  </si>
  <si>
    <t>CPS-352-2026</t>
  </si>
  <si>
    <t>PRESTACIÓN DE SERVICIOS PROFESIONALES ESPECIALIZADOS PARA BRINDAR ASESORÍA JURÍDICA EN EL PROCESO DE FORMULACIÓN DE PROYECTOS ESTRATÉGICOS SUSCEPTIBLES DE SER FINANCIADOS CON DIVERSAS FUENTES DE FINANCIACIÓN; ASI MISMO EL DIRECCIONAMIENTO ESTRATÉGICO DE LA OFICINA DE INNOVACION; TECNOLOGIA Y COMPETI</t>
  </si>
  <si>
    <t>1140844727</t>
  </si>
  <si>
    <t>https://community.secop.gov.co/Public/Tendering/OpportunityDetail/Index?noticeUID=CO1.NTC.9820095&amp;isFromPublicArea=True&amp;isModal=true&amp;asPopupView=true</t>
  </si>
  <si>
    <t>PRESTACIÓN DE SERVICIOS PROFESIONALES ESPECIALIZADOS PARA BRINDAR ASESORÍA JURÍDICA EN EL PROCESO DE FORMULACIÓN DE PROYECTOS ESTRATÉGICOS SUSCEPTIBLES DE SER FINANCIADOS CON DIVERSAS FUENTES DE FINANCIACIÓN; ASI MISMO EL DIRECCIONAMIENTO ESTRATÉGICO DE LA OFICINA DE INNOVACION; TECNOLOGIA Y COMPETIVIDAD DE LA GOBERNACIÓN DE SUCRE; ASI MISMO LA DEFINICIÓN DE LAS LÍNEAS ESTRATÉGICAS Y EL POSIBLE DESARROLLO OPERATIVO DEL CIP.</t>
  </si>
  <si>
    <t>CO1.REQ.4227422</t>
  </si>
  <si>
    <t>CO1.PCCNTR.4830748</t>
  </si>
  <si>
    <t>CO1.BDOS.4025701</t>
  </si>
  <si>
    <t>CM-002-2023</t>
  </si>
  <si>
    <t>INTERVENTORÍA TÉCNICA; ADMINISTRATIVA; FINANCIERA; Y AMBIENTAL PARA LA CONSTRUCCIÓN DE PAVIMENTO EN CONCRETO HIDRÁULICO DE LA CALLE 15 ENTRE CARRERAS 6 Y 9 DEL BARRIO EL BOSQUE; MUNICIPIO DE SINCÉ; DEPARTAMENTO DE SUCRE</t>
  </si>
  <si>
    <t>901465043</t>
  </si>
  <si>
    <t>https://community.secop.gov.co/Public/Tendering/OpportunityDetail/Index?noticeUID=CO1.NTC.4146695&amp;isFromPublicArea=True&amp;isModal=true&amp;asPopupView=true</t>
  </si>
  <si>
    <t>CO1.REQ.9754174</t>
  </si>
  <si>
    <t>CO1.PCCNTR.8983335</t>
  </si>
  <si>
    <t>CO1.BDOS.9586878</t>
  </si>
  <si>
    <t>CP-SDSD-071-2026</t>
  </si>
  <si>
    <t>PRESTACION DE SERVICIOS DE APOYO A LA GESTION DE UN (A) AUXILIAR ADMINISTRATIVO
PARA EL DESARROLLO DE ACCIONES EN EL SUBPROGRAMA PROGRAMA AMPLIADO DE INMUNIZACIONES-PAI EN EL MARCO DEL DESARROLLO DEL PLAN TERRITORIAL DE SALUD VIGENCIA 2026 EN EL DEPARTAMENTO DE SUCRE</t>
  </si>
  <si>
    <t>1103122636</t>
  </si>
  <si>
    <t>https://community.secop.gov.co/Public/Tendering/OpportunityDetail/Index?noticeUID=CO1.NTC.9614407&amp;isFromPublicArea=True&amp;isModal=true&amp;asPopupView=true</t>
  </si>
  <si>
    <t>CO1.REQ.9443498</t>
  </si>
  <si>
    <t>CO1.PCCNTR.8710828</t>
  </si>
  <si>
    <t>CO1.BDOS.9274888</t>
  </si>
  <si>
    <t>CP-SDSD-913-2025</t>
  </si>
  <si>
    <t>PRESTACIÓN DE SERVICIOS PROFESIONALES DE UN(A) ODONTÓLOGO(A) PARA EL
DESARROLLO DE ACCIONES EN EL COMPONENTE ENFERMEDADES CRONICAS NO TRANSMISIBLES ECNT; EN EL MARCO DEL
DESARROLLO DEL PLAN TERRITORIAL DE SALUD VIGENCIA 2025 EN EL DEPARTAMENTO DE SUCRE.</t>
  </si>
  <si>
    <t>92510726</t>
  </si>
  <si>
    <t>https://community.secop.gov.co/Public/Tendering/OpportunityDetail/Index?noticeUID=CO1.NTC.9301500&amp;isFromPublicArea=True&amp;isModal=true&amp;asPopupView=true</t>
  </si>
  <si>
    <t>CO1.REQ.7075651</t>
  </si>
  <si>
    <t>CO1.PCCNTR.6957296</t>
  </si>
  <si>
    <t>CO1.BDOS.6944080</t>
  </si>
  <si>
    <t>https://community.secop.gov.co/Public/Tendering/OpportunityDetail/Index?noticeUID=CO1.NTC.6957993&amp;isFromPublicArea=True&amp;isModal=true&amp;asPopupView=true</t>
  </si>
  <si>
    <t>CO1.PCCNTR.6957158</t>
  </si>
  <si>
    <t>CP-SDSD-601-2024</t>
  </si>
  <si>
    <t>PRESTACIÓN DE SERVICIOS PROFESIONALES DE UN(A) INGENIERO (A) DE SISTEMAS PARA 
EL DESARROLLO DE ACCIONES EN EL COMPONENTE INSPECCIÓN; VIGILANCIA Y CONTROL SANITARIO Y DE MEDICAMENTOS EN 
EL MARCO DEL DESARROLLO DEL PLAN TERRITORIAL DE SALUD VIGENCIA 2024 EN EL DEPARTAMENTO DE SUCRE.</t>
  </si>
  <si>
    <t>CO1.REQ.9225048</t>
  </si>
  <si>
    <t>CO1.BDOS.9060818</t>
  </si>
  <si>
    <t>CO1.REQ.9875017</t>
  </si>
  <si>
    <t>CO1.PCCNTR.9100936</t>
  </si>
  <si>
    <t>CO1.BDOS.9704763</t>
  </si>
  <si>
    <t>CPS-107-2026</t>
  </si>
  <si>
    <t>PRESTACIÓN DE SERVICIOS DE APOYO A LA GESTION PARA BRINDAR ACOMPAÑAMIENTO A LOS DIVERSOS PROCESOS DE LA UNIDAD ADMINISTRATIVA ESPECIAL PARA LA GESTIÓN DEL RIESGOS; ATENCIÓN DE DESASTRES Y CAMBIO CLIMATICO DE LA GOBERNACIÓN DE SUCRE</t>
  </si>
  <si>
    <t>1102808138</t>
  </si>
  <si>
    <t>https://community.secop.gov.co/Public/Tendering/OpportunityDetail/Index?noticeUID=CO1.NTC.9736181&amp;isFromPublicArea=True&amp;isModal=true&amp;asPopupView=true</t>
  </si>
  <si>
    <t>CO1.REQ.7214744</t>
  </si>
  <si>
    <t>CO1.PCCNTR.7059263</t>
  </si>
  <si>
    <t>CO1.BDOS.7079548</t>
  </si>
  <si>
    <t>CP-SDSD-770-2024</t>
  </si>
  <si>
    <t>PRESTACIÓN DE SERVICIOS PROFESIONALES DE UN(A) INGENIERO(A) DE SISTEMAS PARA EL DESARROLLO DE ACCIONES EN EL COMPONENTE INSPECCIÓN; VIGILANCIA Y CONTROL SANITARIO Y DE MEDICAMENTOS EN EL MARCO DEL DESARROLLO DEL PLAN TERRITORIAL DE SALUD VIGENCIA 2024 EN EL DEPARTAMENTO DE SUCRE.</t>
  </si>
  <si>
    <t>https://community.secop.gov.co/Public/Tendering/OpportunityDetail/Index?noticeUID=CO1.NTC.7094302&amp;isFromPublicArea=True&amp;isModal=true&amp;asPopupView=true</t>
  </si>
  <si>
    <t>CO1.REQ.8861652</t>
  </si>
  <si>
    <t>CO1.PCCNTR.8287501</t>
  </si>
  <si>
    <t>CO1.BDOS.8703762</t>
  </si>
  <si>
    <t>CP-SDSD-645-2025</t>
  </si>
  <si>
    <t>PRESTACIÓN DE SERVICIOS DE APOYO A LA GESTIÓN DE UN VACUNADOR PARA
 EL DESARROLLO DE ACCIONES EN EL COMPONENTE ZOONOSIS; EN EL MARCO
 DEL DESARROLLO DEL PLAN TERRITORIAL DE SALUD VIGENCIA 2025 EN EL
 DEPARTAMENTO DE SUCRE</t>
  </si>
  <si>
    <t>1099961163</t>
  </si>
  <si>
    <t>https://community.secop.gov.co/Public/Tendering/OpportunityDetail/Index?noticeUID=CO1.NTC.8728414&amp;isFromPublicArea=True&amp;isModal=true&amp;asPopupView=true</t>
  </si>
  <si>
    <t>CO1.REQ.8576204</t>
  </si>
  <si>
    <t>CO1.PCCNTR.8091462</t>
  </si>
  <si>
    <t>CO1.BDOS.8423999</t>
  </si>
  <si>
    <t>CP-SDSD-439-2025</t>
  </si>
  <si>
    <t>PRESTACIÓN DE SERVICIOS PROFESIONALES DE UN(A) CONTADOR PÚBLICO PARA
 EL FORTALECIMIENTO DE LAS COMPETENCIAS DE LA SECRETARÍA DE SALUD DEL
 DEPARTAMENTO DE SUCRE EN LA SUBSECRETARIA DE GESTIÓN ADMINISTRATIVA
 Y FINANCIERA</t>
  </si>
  <si>
    <t>1102233372</t>
  </si>
  <si>
    <t>https://community.secop.gov.co/Public/Tendering/OpportunityDetail/Index?noticeUID=CO1.NTC.8446609&amp;isFromPublicArea=True&amp;isModal=true&amp;asPopupView=true</t>
  </si>
  <si>
    <t>CO1.REQ.5958314</t>
  </si>
  <si>
    <t>CO1.PCCNTR.6107529</t>
  </si>
  <si>
    <t>CO1.BDOS.5840926</t>
  </si>
  <si>
    <t>CP-SDSD-154-2024</t>
  </si>
  <si>
    <t>1102837027</t>
  </si>
  <si>
    <t>https://community.secop.gov.co/Public/Tendering/OpportunityDetail/Index?noticeUID=CO1.NTC.5852327&amp;isFromPublicArea=True&amp;isModal=true&amp;asPopupView=true</t>
  </si>
  <si>
    <t>CO1.REQ.7663913</t>
  </si>
  <si>
    <t>CO1.PCCNTR.7417772</t>
  </si>
  <si>
    <t>CO1.BDOS.7528391</t>
  </si>
  <si>
    <t>CP-SDSD-052-2025</t>
  </si>
  <si>
    <t>PRESTACIÓN DE SERVICIOS PROFESIONALES DE UN ENFERMERO (A) PARA EL
DESARROLLO DE ACCIONES EN EL COMPONENTE VIGILANCIA EPIDEMIOLÓGICA EN EL MARCO DEL DESARROLLO DEL PLAN TERRITORIAL DE SALUD VIGENCIA
2025 EN EL DEPARTAMENTO DE SUCRE.</t>
  </si>
  <si>
    <t>64695747</t>
  </si>
  <si>
    <t>https://community.secop.gov.co/Public/Tendering/OpportunityDetail/Index?noticeUID=CO1.NTC.7546780&amp;isFromPublicArea=True&amp;isModal=true&amp;asPopupView=true</t>
  </si>
  <si>
    <t>CO1.REQ.10792555</t>
  </si>
  <si>
    <t>CO1.PCCNTR.9772163</t>
  </si>
  <si>
    <t>CO1.BDOS.10609030</t>
  </si>
  <si>
    <t>CP-SDSD-589-2026</t>
  </si>
  <si>
    <t>1101124604</t>
  </si>
  <si>
    <t>https://community.secop.gov.co/Public/Tendering/OpportunityDetail/Index?noticeUID=CO1.NTC.10657616&amp;isFromPublicArea=True&amp;isModal=true&amp;asPopupView=true</t>
  </si>
  <si>
    <t>CO1.REQ.6032392</t>
  </si>
  <si>
    <t>CO1.PCCNTR.6167524</t>
  </si>
  <si>
    <t>CO1.BDOS.5914309</t>
  </si>
  <si>
    <t>CP-SDSD-222-2024</t>
  </si>
  <si>
    <t>PRESTACIÓN DE SERVICIOS PROFESIONALES DE UN(A) ENFERMERO(A) PARA EL DESARROLLO DE ACCIONES EN LA DIMENSIÓN VIDA SALUDABLE Y ENFERMEDADES TRANSMISIBLES; COMPONENTE ENFERMEDADES EMERGENTES; REEMERGENTES Y DESATENDIDAS EN EL MARCO DEL DESARROLLO DEL PLAN DE ACCION TRANSITORIO 2024 EN EL DEPARTAMENTO DE</t>
  </si>
  <si>
    <t>https://community.secop.gov.co/Public/Tendering/OpportunityDetail/Index?noticeUID=CO1.NTC.5923340&amp;isFromPublicArea=True&amp;isModal=true&amp;asPopupView=true</t>
  </si>
  <si>
    <t>PRESTACIÓN DE SERVICIOS PROFESIONALES DE UN(A) ENFERMERO(A) PARA EL DESARROLLO DE ACCIONES EN LA DIMENSIÓN VIDA SALUDABLE Y ENFERMEDADES TRANSMISIBLES; COMPONENTE ENFERMEDADES EMERGENTES; REEMERGENTES Y DESATENDIDAS EN EL MARCO DEL DESARROLLO DEL PLAN DE ACCION TRANSITORIO 2024 EN EL DEPARTAMENTO DE SUCRE</t>
  </si>
  <si>
    <t>CO1.REQ.9887122</t>
  </si>
  <si>
    <t>CO1.PCCNTR.9108919</t>
  </si>
  <si>
    <t>CO1.BDOS.9719103</t>
  </si>
  <si>
    <t>CPS-153-2026</t>
  </si>
  <si>
    <t>PRESTACIÓN DE SERVICIOS PROFESIONALES DE UN ABOGADO PARA BRINDAR ASESORIA Y ACOMPAÑAMIENTO A LA OFICINA DE CONTROL INTERNO DISCIPLINARIO DE INSTRUCCIÓN DE LA GOBERNACION DE SUCRE.</t>
  </si>
  <si>
    <t>1103122633</t>
  </si>
  <si>
    <t>https://community.secop.gov.co/Public/Tendering/OpportunityDetail/Index?noticeUID=CO1.NTC.9744794&amp;isFromPublicArea=True&amp;isModal=true&amp;asPopupView=true</t>
  </si>
  <si>
    <t>CO1.REQ.9309663</t>
  </si>
  <si>
    <t>CO1.PCCNTR.8676681</t>
  </si>
  <si>
    <t>CO1.BDOS.9143218</t>
  </si>
  <si>
    <t>MC-SDSD-12-2025</t>
  </si>
  <si>
    <t>ADQUISICION DE INSUMOS PARA EL PROGRAMA DE PROMOCIÓN Y PREVENCIÓN DE TUBERCULOSIS EN EL DEPARTAMENTO DE SUCRE;</t>
  </si>
  <si>
    <t>6844141</t>
  </si>
  <si>
    <t>https://community.secop.gov.co/Public/Tendering/OpportunityDetail/Index?noticeUID=CO1.NTC.9189105&amp;isFromPublicArea=True&amp;isModal=true&amp;asPopupView=true</t>
  </si>
  <si>
    <t>CO1.REQ.6770414</t>
  </si>
  <si>
    <t>CO1.PCCNTR.6720628</t>
  </si>
  <si>
    <t>CO1.BDOS.6642991</t>
  </si>
  <si>
    <t>CPS-661-2024</t>
  </si>
  <si>
    <t>1104380651</t>
  </si>
  <si>
    <t>https://community.secop.gov.co/Public/Tendering/OpportunityDetail/Index?noticeUID=CO1.NTC.6652893&amp;isFromPublicArea=True&amp;isModal=true&amp;asPopupView=true</t>
  </si>
  <si>
    <t>CO1.REQ.8814627</t>
  </si>
  <si>
    <t>CO1.PCCNTR.8255173</t>
  </si>
  <si>
    <t>CO1.BDOS.8658208</t>
  </si>
  <si>
    <t>CP-SDSD-569-2025</t>
  </si>
  <si>
    <t>PRESTACIÓN DE SERVICIOS PROFESIONALES DE UN(A) NUTRICIONISTA PARA EL DESARROLLO DE ACCIONES EN EL COMPONENTE ENFERMEDADES CRONICAS NO TRANSMISIBLES ECNT; EN EL MARCO DEL DESARROLLO DEL PLAN TERRITORIAL DE SALUD VIGENCIA 2025 EN EL DEPARTAMENTO DE SUCRE</t>
  </si>
  <si>
    <t>22896486</t>
  </si>
  <si>
    <t>https://community.secop.gov.co/Public/Tendering/OpportunityDetail/Index?noticeUID=CO1.NTC.8683314&amp;isFromPublicArea=True&amp;isModal=true&amp;asPopupView=true</t>
  </si>
  <si>
    <t>CO1.REQ.8959246</t>
  </si>
  <si>
    <t>CO1.PCCNTR.8361122</t>
  </si>
  <si>
    <t>CO1.BDOS.8799852</t>
  </si>
  <si>
    <t>CPS-936-2025</t>
  </si>
  <si>
    <t>PRESTACION DE SERVICIOS PROFESIONALES
 DE UN CONTADOR PUBLICO PARA BRINDAR APOYO A LA SECRETARIA GENERAL
 DE LA GOBERNACION DE SUCRE</t>
  </si>
  <si>
    <t>92552129</t>
  </si>
  <si>
    <t>https://community.secop.gov.co/Public/Tendering/OpportunityDetail/Index?noticeUID=CO1.NTC.8827177&amp;isFromPublicArea=True&amp;isModal=true&amp;asPopupView=true</t>
  </si>
  <si>
    <t>CO1.REQ.8879925</t>
  </si>
  <si>
    <t>CO1.PCCNTR.8301458</t>
  </si>
  <si>
    <t>CO1.BDOS.8722105</t>
  </si>
  <si>
    <t>CPS-590-2025</t>
  </si>
  <si>
    <t>PRESTACION DE SERVICIOS PROFESIONALES DE UNABOGADO ESPECIALISTA PARA BRINDAR ASESORIA EN LAS ACTIVIDADES RELACIONADAS CON LA GESTION JURIDICA Y PREVENCIÓN DEL DAÑO ANTIJURIDICO EN LA OFICINA JURIDICA DE LA GOBERNACION DE SUCRE.</t>
  </si>
  <si>
    <t>56054541</t>
  </si>
  <si>
    <t>https://community.secop.gov.co/Public/Tendering/OpportunityDetail/Index?noticeUID=CO1.NTC.8747144&amp;isFromPublicArea=True&amp;isModal=true&amp;asPopupView=true</t>
  </si>
  <si>
    <t>CO1.REQ.8893573</t>
  </si>
  <si>
    <t>CO1.PCCNTR.8314448</t>
  </si>
  <si>
    <t>CO1.BDOS.8735473</t>
  </si>
  <si>
    <t>CPS-659-2025</t>
  </si>
  <si>
    <t>PRESTACIÓN DE SERVICIOS PROFESIONALES PARA BRINDAR APOYO Y ACOMPAÑAMIENTO EN LAS DISTINTAS DEPENDENCIAS DE LA SECRETARÍA DE EDUCACIÓN DE LA GOBERNACIÓN DE SUCRE</t>
  </si>
  <si>
    <t>1066752661</t>
  </si>
  <si>
    <t>https://community.secop.gov.co/Public/Tendering/OpportunityDetail/Index?noticeUID=CO1.NTC.8764704&amp;isFromPublicArea=True&amp;isModal=true&amp;asPopupView=true</t>
  </si>
  <si>
    <t>CO1.REQ.8757871</t>
  </si>
  <si>
    <t>CO1.PCCNTR.8216855</t>
  </si>
  <si>
    <t>CO1.BDOS.8602341</t>
  </si>
  <si>
    <t>CP-SDSD-508-2025</t>
  </si>
  <si>
    <t>PRESTACIÓN DE SERVICIOS DE APOYO A LA GESTIÓN DE UN (A) TECNICO/AUXILIAR DE ENFERMERIA PARA EL DESARROLLO DE ACCIONES EN EL COMPONENTE VIGILANCIA EPIDEMIOLÓGICA EN EL MARCO DEL DESARROLLO DEL PLAN TERRITORIAL DE SALUD VIGENCIA 2025 EN EL DEPARTAMENTO DE SUCRE</t>
  </si>
  <si>
    <t>https://community.secop.gov.co/Public/Tendering/OpportunityDetail/Index?noticeUID=CO1.NTC.8629657&amp;isFromPublicArea=True&amp;isModal=true&amp;asPopupView=true</t>
  </si>
  <si>
    <t>CO1.REQ.9888838</t>
  </si>
  <si>
    <t>CO1.PCCNTR.9107432</t>
  </si>
  <si>
    <t>CO1.BDOS.9720842</t>
  </si>
  <si>
    <t>CPS-184-2026</t>
  </si>
  <si>
    <t>PRESTACIÓN DE SERVICIOS PROFESIONALES ESPECIALIZADOS PARA BRINDAR ASESORIA Y ACOMPAÑAMIENTO EN LOS PROCESOS QUE ADELANTE LA OFICINA DE CONTROL
INTERNO DE GESTION</t>
  </si>
  <si>
    <t>https://community.secop.gov.co/Public/Tendering/OpportunityDetail/Index?noticeUID=CO1.NTC.9743520&amp;isFromPublicArea=True&amp;isModal=true&amp;asPopupView=true</t>
  </si>
  <si>
    <t>CO1.REQ.8894372</t>
  </si>
  <si>
    <t>CO1.PCCNTR.8316312</t>
  </si>
  <si>
    <t>CO1.BDOS.8736539</t>
  </si>
  <si>
    <t>CPS-627-2025</t>
  </si>
  <si>
    <t>PRESTACIÓN DE LOS SERVICIOS PROFESIONALES
PARA BRINDAR APOYO AL COMPONENTE PSICOSOCIAL EN LA SECRETARIA DE INCLUSIÓN SOCIAL; MUJER Y EQUIDAD DE
GÉNERO DEL DEPARTAMENTO DE SUCRE desde LA SUBSECRETARIA DE GESTIÓN DE LA MUJER Y EQUIDAD DE GENERO.</t>
  </si>
  <si>
    <t>1100396855</t>
  </si>
  <si>
    <t>https://community.secop.gov.co/Public/Tendering/OpportunityDetail/Index?noticeUID=CO1.NTC.8766163&amp;isFromPublicArea=True&amp;isModal=true&amp;asPopupView=true</t>
  </si>
  <si>
    <t>CO1.REQ.9921103</t>
  </si>
  <si>
    <t>CO1.PCCNTR.9142468</t>
  </si>
  <si>
    <t>CO1.BDOS.9752377</t>
  </si>
  <si>
    <t>CPS-326-2026</t>
  </si>
  <si>
    <t>PRESTACIÓN DE SERVICIOS DE APOYO A LA GESTIÓN PARA BRINDAR APOYO
ADMINISTRATIVO; OPERATIVO Y LOGÍSTICO A LA SECRETARÍA DEL INTERIOR DE LA GOBERNACIÓN DE SUCRE; EN EL MARCO
DEL PROYECTO APOYO A LA PRESTACIÓN DE SERVICIOS PROFESIONALES Y DE APOYO A LA GESTIÓN VIGENCIA 2026 DE LA
GOBERNACIÓN DE SUCRE</t>
  </si>
  <si>
    <t>1010097218</t>
  </si>
  <si>
    <t>https://community.secop.gov.co/Public/Tendering/OpportunityDetail/Index?noticeUID=CO1.NTC.9775458&amp;isFromPublicArea=True&amp;isModal=true&amp;asPopupView=true</t>
  </si>
  <si>
    <t>CO1.REQ.10005208</t>
  </si>
  <si>
    <t>CO1.PCCNTR.9235651</t>
  </si>
  <si>
    <t>CO1.BDOS.9836581</t>
  </si>
  <si>
    <t>CPS-515-2026</t>
  </si>
  <si>
    <t>PRESTACIÓN DE SERVICIOS PROFESIONALES DE UNA TRABAJADORA SOCIAL PARA
BRINDAR APOYO A LA SECRETARÍA DEL INTERIOR DE LA GOBERNACIÓN DE SUCRE EN LA GESTIÓN; SEGUIMIENTO Y
EJECUCIÓN DE PROGRAMAS Y PROYECTOS SOCIALES; PARTICIPACIÓN CIUDADANA; ARTICULACIÓN COMUNITARIA Y
ACOMPAÑAMIENTO A LAS ESTRATEGIAS IN</t>
  </si>
  <si>
    <t>1066182291</t>
  </si>
  <si>
    <t>https://community.secop.gov.co/Public/Tendering/OpportunityDetail/Index?noticeUID=CO1.NTC.9867806&amp;isFromPublicArea=True&amp;isModal=true&amp;asPopupView=true</t>
  </si>
  <si>
    <t>PRESTACIÓN DE SERVICIOS PROFESIONALES DE UNA TRABAJADORA SOCIAL PARA
BRINDAR APOYO A LA SECRETARÍA DEL INTERIOR DE LA GOBERNACIÓN DE SUCRE EN LA GESTIÓN; SEGUIMIENTO Y
EJECUCIÓN DE PROGRAMAS Y PROYECTOS SOCIALES; PARTICIPACIÓN CIUDADANA; ARTICULACIÓN COMUNITARIA Y
ACOMPAÑAMIENTO A LAS ESTRATEGIAS INSTITUCIONALES; EN EL MARCO DEL PROYECTO APOYO A LA PRESTACIÓN DE
SERVICIOS PROFESIONALES Y DE APOYO A LA GESTIÓN VIGENCIA 2026 DE LA GOBERNACIÓN DE SUCRE</t>
  </si>
  <si>
    <t>CO1.REQ.7256066</t>
  </si>
  <si>
    <t>CO1.PCCNTR.7094318</t>
  </si>
  <si>
    <t>CO1.BDOS.7120355</t>
  </si>
  <si>
    <t>CONV-SDSD-025 - 2024</t>
  </si>
  <si>
    <t>PRESTACIÓN DE SERVICIOS DE APOYO A LA GESTIÓN; PARA DESARROLLAR SIMULACRO DE EVENTO DE INTERES EN SALUD PÚBLICA EN EL DEPARTAMENTO DE SUCRE.</t>
  </si>
  <si>
    <t>https://community.secop.gov.co/Public/Tendering/OpportunityDetail/Index?noticeUID=CO1.NTC.7140818&amp;isFromPublicArea=True&amp;isModal=true&amp;asPopupView=true</t>
  </si>
  <si>
    <t>CO1.REQ.9761815</t>
  </si>
  <si>
    <t>CO1.PCCNTR.8997722</t>
  </si>
  <si>
    <t>CO1.BDOS.9594184</t>
  </si>
  <si>
    <t>CP-SDSD-064-2026</t>
  </si>
  <si>
    <t>PRESTACION DE SERVICIOS DE APOYO A LA GESTION DE UN (A) AUXILIAR DE ENFERMERÍA PARA EL DESARROLLO DE ACCIONES EN EL SUBPROGRAMA GEOHELMINTIASIS EN EL MARCO DEL DESARROLLO DEL PLAN TERRITORIAL DE SALUD VIGENCIA 2026 EN EL DEPARTAMENTO DE SUCRE.</t>
  </si>
  <si>
    <t>64930485</t>
  </si>
  <si>
    <t>https://community.secop.gov.co/Public/Tendering/OpportunityDetail/Index?noticeUID=CO1.NTC.9629524&amp;isFromPublicArea=True&amp;isModal=true&amp;asPopupView=true</t>
  </si>
  <si>
    <t>CO1.REQ.7106493</t>
  </si>
  <si>
    <t>CO1.PCCNTR.6980751</t>
  </si>
  <si>
    <t>CO1.BDOS.6974188</t>
  </si>
  <si>
    <t>CP-SDSD-713-2024</t>
  </si>
  <si>
    <t>PRESTACIÓN DE SERVICIOS PROFESIONALES DE UN(A) ECONOMISTA PARA EL DESARROLLO DE ACCIONES EN EL COMPONENTE 
POBLACIONES VULNERABLES EN EL MARCO DEL DESARROLLO DEL PLAN TERRITORIAL DE SALUD VIGENCIA 2024 EN EL 
DEPARTAMENTO DE SUCRE</t>
  </si>
  <si>
    <t>1007649603</t>
  </si>
  <si>
    <t>https://community.secop.gov.co/Public/Tendering/OpportunityDetail/Index?noticeUID=CO1.NTC.6987582&amp;isFromPublicArea=True&amp;isModal=true&amp;asPopupView=true</t>
  </si>
  <si>
    <t>CO1.REQ.9742137</t>
  </si>
  <si>
    <t>CO1.PCCNTR.8958359</t>
  </si>
  <si>
    <t>CO1.BDOS.9574821</t>
  </si>
  <si>
    <t>CP-SDSD-016-2026</t>
  </si>
  <si>
    <t>https://community.secop.gov.co/Public/Tendering/OpportunityDetail/Index?noticeUID=CO1.NTC.9590790&amp;isFromPublicArea=True&amp;isModal=true&amp;asPopupView=true</t>
  </si>
  <si>
    <t>CO1.REQ.7794446</t>
  </si>
  <si>
    <t>CO1.PCCNTR.7527063</t>
  </si>
  <si>
    <t>CO1.BDOS.7658115</t>
  </si>
  <si>
    <t>CP-SDSD-218-2025</t>
  </si>
  <si>
    <t>PRESTACIÓN DE SERVICIOS DE APOYO A LA GESTION DE UN TECNÓLOGO EN
SISTEMAS PARA EL DESARROLLO DE ACCIONES EN EL COMPONENTE SALUD
AMBIENTAL; EN EL MARCO DEL DESARROLLO DEL PLAN TERRITORIAL DE SALUD VIGENCIA 2025 EN EL DEPARTAMENTO DE SUCRE.</t>
  </si>
  <si>
    <t>https://community.secop.gov.co/Public/Tendering/OpportunityDetail/Index?noticeUID=CO1.NTC.7675450&amp;isFromPublicArea=True&amp;isModal=true&amp;asPopupView=true</t>
  </si>
  <si>
    <t>CO1.REQ.10039117</t>
  </si>
  <si>
    <t>CO1.PCCNTR.9270006</t>
  </si>
  <si>
    <t>CO1.BDOS.9870680</t>
  </si>
  <si>
    <t>CP-SDSD-357-2026</t>
  </si>
  <si>
    <t>PRESTACIÓN DE SERVICIOS PROFESIONALES DE UNA ENFERMERA PARA EL DESARROLLO DE ACCIONES EN EL SUBPROGRAMA SALUD NUTRICIONAL EN EL MARCO DEL DESARROLLO DEL PLAN TERRITORIAL DE SALUD VIGENCIA 2026 EN EL DEPARTAMENTO DE SUCRE</t>
  </si>
  <si>
    <t>1066182868</t>
  </si>
  <si>
    <t>https://community.secop.gov.co/Public/Tendering/OpportunityDetail/Index?noticeUID=CO1.NTC.9901751&amp;isFromPublicArea=True&amp;isModal=true&amp;asPopupView=true</t>
  </si>
  <si>
    <t>CO1.REQ.8820797</t>
  </si>
  <si>
    <t>CO1.PCCNTR.8263127</t>
  </si>
  <si>
    <t>CO1.BDOS.8663877</t>
  </si>
  <si>
    <t>https://community.secop.gov.co/Public/Tendering/OpportunityDetail/Index?noticeUID=CO1.NTC.8694408&amp;isFromPublicArea=True&amp;isModal=true&amp;asPopupView=true</t>
  </si>
  <si>
    <t>CO1.PCCNTR.8262862</t>
  </si>
  <si>
    <t>CP-SDSD-592-2025</t>
  </si>
  <si>
    <t>PRESTACIÓN DE SERVICIOS PROFESIONALES DE UN(A) TRABAJADOR(A) SOCIAL
 PARA EL DESARROLLO DE ACCIONES EN EL COMPONENTE SALUD SEXUAL Y
 REPRODUCTIVA EN EL MARCO DEL DESARROLLO DEL PLAN TERRITORIAL DE
 SALUD VIGENCIA 2025 EN EL DEPARTAMENTO DE SUCRE</t>
  </si>
  <si>
    <t>CO1.REQ.8975960</t>
  </si>
  <si>
    <t>CO1.PCCNTR.8372617</t>
  </si>
  <si>
    <t>CO1.BDOS.8816425</t>
  </si>
  <si>
    <t>CPS-958-2025</t>
  </si>
  <si>
    <t>PRESTACION DE SERVICIOS DE APOYO A LA GESTION
 DE UN BACHILLER PARA BRINDAR APOYO A LA SECRETARIA DEL INTERIOR DE LA GOBERNACION DE SUCRE</t>
  </si>
  <si>
    <t>23179831</t>
  </si>
  <si>
    <t>https://community.secop.gov.co/Public/Tendering/OpportunityDetail/Index?noticeUID=CO1.NTC.8842398&amp;isFromPublicArea=True&amp;isModal=true&amp;asPopupView=true</t>
  </si>
  <si>
    <t>CO1.REQ.7725234</t>
  </si>
  <si>
    <t>CO1.PCCNTR.7470039</t>
  </si>
  <si>
    <t>CO1.BDOS.7590452</t>
  </si>
  <si>
    <t>CP-SDSD-162-2025</t>
  </si>
  <si>
    <t>PRESTACIÓN DE SERVICIOS PROFESIONALES DE UN(A) COMUNICADOR(A) SOCIAL PARA EL DESARROLLO DE ACCIONES EN EL COMPONENTE PARTICIPACION SOCIAL EN EL MARCO DEL DESARROLLO DEL PLAN TERRITORIAL DE SALUD VIGENCIA 2025 EN EL DEPARTAMENTO DE SUCRE.</t>
  </si>
  <si>
    <t>https://community.secop.gov.co/Public/Tendering/OpportunityDetail/Index?noticeUID=CO1.NTC.7604344&amp;isFromPublicArea=True&amp;isModal=true&amp;asPopupView=true</t>
  </si>
  <si>
    <t>CO1.REQ.7100203</t>
  </si>
  <si>
    <t>CO1.PCCNTR.6976370</t>
  </si>
  <si>
    <t>CO1.BDOS.6967689</t>
  </si>
  <si>
    <t>CP-SDSD-678-2024</t>
  </si>
  <si>
    <t>PRESTACIÓN DE SERVICIOS DE APOYO A LA GESTIÓN DE UN TECNICO EN SISTEMAS PARA EL DESARROLLO DE ACCIONES EN EL 
COMPONENTE VIGILANCIA EN SALUD PUBLICA EN EL MARCO DEL DESARROLLO DEL PLAN TERRITORIAL DE SALUD VIGENCIA 2024 
EN EL DEPARTAMENTO DE SUCRE.</t>
  </si>
  <si>
    <t>https://community.secop.gov.co/Public/Tendering/OpportunityDetail/Index?noticeUID=CO1.NTC.6982910&amp;isFromPublicArea=True&amp;isModal=true&amp;asPopupView=true</t>
  </si>
  <si>
    <t>CO1.REQ.9742512</t>
  </si>
  <si>
    <t>CO1.PCCNTR.9044634</t>
  </si>
  <si>
    <t>CO1.BDOS.9574269</t>
  </si>
  <si>
    <t>CP-SDSD-013-2026</t>
  </si>
  <si>
    <t>PRESTACIÓN DE SERVICIOS DE APOYO A LA GESTIÓN DE UN (A) TÉCNICO DE SISTEMAS / TÉCNICO ADMINISTRATIVO PARA EL DESARROLLO DE ACCIONES EN EL SUBPROGRAMA DE SALUD NUTRICIONAL EN EL MARCO DEL DESARROLLO DEL PLAN TERRITORIAL DE SALUD VIGENCIA 2026 EN EL DEPARTAMENTO DE SUCRE</t>
  </si>
  <si>
    <t>1102586401</t>
  </si>
  <si>
    <t>https://community.secop.gov.co/Public/Tendering/OpportunityDetail/Index?noticeUID=CO1.NTC.9681012&amp;isFromPublicArea=True&amp;isModal=true&amp;asPopupView=true</t>
  </si>
  <si>
    <t>CO1.REQ.9813236</t>
  </si>
  <si>
    <t>CO1.PCCNTR.9056736</t>
  </si>
  <si>
    <t>CO1.BDOS.9645533</t>
  </si>
  <si>
    <t>CPS-081-2026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</si>
  <si>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</si>
  <si>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https://community.secop.gov.co/Public/Tendering/OpportunityDetail/Index?noticeUID=CO1.NTC.9686325&amp;isFromPublicArea=True&amp;isModal=true&amp;asPopupView=true</t>
  </si>
  <si>
    <t>CO1.REQ.8276278</t>
  </si>
  <si>
    <t>CO1.PCCNTR.7894705</t>
  </si>
  <si>
    <t>CO1.BDOS.8131172</t>
  </si>
  <si>
    <t>CP-SDSD-352-2025</t>
  </si>
  <si>
    <t>PRESTACIÓN DE SERVICIOS PROFESIONALES DE UN PSICÓLOGO (A) PARA EL DESARROLLO DE ACCIONES EN EL COMPONENTE SALUD NUTRICIONAL EN EL MARCO DEL DESARROLLO DEL PLAN TERRITORIAL DE SALUD VIGENCIA 2025 EN EL DEPARTAMENTO DE SUCRE.</t>
  </si>
  <si>
    <t>1102868848</t>
  </si>
  <si>
    <t>https://community.secop.gov.co/Public/Tendering/OpportunityDetail/Index?noticeUID=CO1.NTC.8160976&amp;isFromPublicArea=True&amp;isModal=true&amp;asPopupView=true</t>
  </si>
  <si>
    <t>CO1.REQ.10737928</t>
  </si>
  <si>
    <t>CO1.PCCNTR.9734098</t>
  </si>
  <si>
    <t>CO1.BDOS.10554671</t>
  </si>
  <si>
    <t>CP-SDSD-498-2026</t>
  </si>
  <si>
    <t>PRESTACION DE SERVICIOS DE APOYO A LA GESTION DE UN TECNICO DE SANEAMIENTO PARA EL DESARROLLO DE ACCIONES EN EL SUBPROGRAMA SALUD AMBIENTAL EN EL MARCO DEL DESARROLLO DEL PLAN
TERRITORIAL DE SALUD VIGENCIA 2026 EN EL DEPARTAMENTO DE SUCRE.</t>
  </si>
  <si>
    <t>22837063</t>
  </si>
  <si>
    <t>https://community.secop.gov.co/Public/Tendering/OpportunityDetail/Index?noticeUID=CO1.NTC.10607932&amp;isFromPublicArea=True&amp;isModal=true&amp;asPopupView=true</t>
  </si>
  <si>
    <t>CO1.REQ.9972889</t>
  </si>
  <si>
    <t>CO1.PCCNTR.9209256</t>
  </si>
  <si>
    <t>CO1.BDOS.9804855</t>
  </si>
  <si>
    <t>CPS-422-2026</t>
  </si>
  <si>
    <t>PRESTACION DE SERVICIOS PROFESIONALES
ESPECIALIZADOS PARA BRINDAR ASESORIA JURIDICA A LA SECRETARIA DE DESARROLLO ECONOMICO Y SOSTENIBILIDAD
AMBIENTAL DEL DEPARTAMENTO DE SUCRE DURANTE LA VIGENCIA 2026</t>
  </si>
  <si>
    <t>1102873660</t>
  </si>
  <si>
    <t>https://community.secop.gov.co/Public/Tendering/OpportunityDetail/Index?noticeUID=CO1.NTC.9840917&amp;isFromPublicArea=True&amp;isModal=true&amp;asPopupView=true</t>
  </si>
  <si>
    <t>CO1.REQ.9882054</t>
  </si>
  <si>
    <t>CO1.PCCNTR.9107753</t>
  </si>
  <si>
    <t>CO1.BDOS.9714410</t>
  </si>
  <si>
    <t>CPS-198-2026</t>
  </si>
  <si>
    <t>PRESTACION DE SERVICIOS PROFESIONALES EN EL DESARROLLO DE LAS ACCIONES EN EL
MARCO DEL PROYECTO APOYO A LA PRESTACION DE SERVICIOS PROFESIONALES Y DE APOYO A LA GESTION VIGENCIA 2026
DE LA GOBERNACION DE SUCRE</t>
  </si>
  <si>
    <t>1102843995</t>
  </si>
  <si>
    <t>https://community.secop.gov.co/Public/Tendering/OpportunityDetail/Index?noticeUID=CO1.NTC.9743711&amp;isFromPublicArea=True&amp;isModal=true&amp;asPopupView=true</t>
  </si>
  <si>
    <t>CO1.REQ.9662423</t>
  </si>
  <si>
    <t>CO1.PCCNTR.8879896</t>
  </si>
  <si>
    <t>CO1.BDOS.9495456</t>
  </si>
  <si>
    <t>CPS-032-2026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</si>
  <si>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</si>
  <si>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64870684</t>
  </si>
  <si>
    <t>https://community.secop.gov.co/Public/Tendering/OpportunityDetail/Index?noticeUID=CO1.NTC.9511762&amp;isFromPublicArea=True&amp;isModal=true&amp;asPopupView=true</t>
  </si>
  <si>
    <t>CO1.REQ.7724749</t>
  </si>
  <si>
    <t>CO1.PCCNTR.7475709</t>
  </si>
  <si>
    <t>CO1.BDOS.7589944</t>
  </si>
  <si>
    <t>CP-SDSD-132-2025</t>
  </si>
  <si>
    <t>PRESTACIÓN DE SERVICIOS PROFESIONALES DE UN ENFERMERO PARA EL DESARROLLO DE ACCIONES EN EL COMPONENTE PROGRAMA AMPLIADO DE INMUNIZACIONES PAI; EN EL MARCO DEL DESARROLLO DEL PLAN TERRITORIAL DE SALUD VIGENCIA 2025 EN EL DEPARTAMENTO DE SUCRE</t>
  </si>
  <si>
    <t>64557410</t>
  </si>
  <si>
    <t>https://community.secop.gov.co/Public/Tendering/OpportunityDetail/Index?noticeUID=CO1.NTC.7611947&amp;isFromPublicArea=True&amp;isModal=true&amp;asPopupView=true</t>
  </si>
  <si>
    <t>CO1.REQ.9160253</t>
  </si>
  <si>
    <t>CO1.PCCNTR.8509093</t>
  </si>
  <si>
    <t>CO1.BDOS.8996981</t>
  </si>
  <si>
    <t>CPS-1072-2025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</si>
  <si>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t>
  </si>
  <si>
    <t>1104436675</t>
  </si>
  <si>
    <t>https://community.secop.gov.co/Public/Tendering/OpportunityDetail/Index?noticeUID=CO1.NTC.9021457&amp;isFromPublicArea=True&amp;isModal=true&amp;asPopupView=true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</si>
  <si>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</si>
  <si>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CO1.REQ.8944004</t>
  </si>
  <si>
    <t>CO1.PCCNTR.8349233</t>
  </si>
  <si>
    <t>CO1.BDOS.8784741</t>
  </si>
  <si>
    <t>CPS-882-2025</t>
  </si>
  <si>
    <t>PRESTACION DE SERVICIOS PROFESIONALES DE UN
ABOGADO QUE APOYE TRAMITES JURIDICOS DE LA SUBSECRETARIA DE GESTION FINANCIERA DE LA GOBERNACION DE
SUCRE.</t>
  </si>
  <si>
    <t>1005639922</t>
  </si>
  <si>
    <t>https://community.secop.gov.co/Public/Tendering/OpportunityDetail/Index?noticeUID=CO1.NTC.8811181&amp;isFromPublicArea=True&amp;isModal=true&amp;asPopupView=true</t>
  </si>
  <si>
    <t>CO1.REQ.10753671</t>
  </si>
  <si>
    <t>CO1.PCCNTR.9740830</t>
  </si>
  <si>
    <t>CO1.BDOS.10570282</t>
  </si>
  <si>
    <t>CP-SDSD-522-2026</t>
  </si>
  <si>
    <t>PRESTACION DE SERVICIOS DE APOYO A LA GESTION DE UN TECNICO DE
SANEAMIENTO PARA EL DESARROLLO DE ACCIONES EN EL SUBPROGRAMA SALUD
AMBIENTAL EN EL MARCO DEL DESARROLLO DEL PLAN TERRITORIAL DE SALUD
VIGENCIA 2026 EN EL DEPARTAMENTO DE SUCRE.</t>
  </si>
  <si>
    <t>https://community.secop.gov.co/Public/Tendering/OpportunityDetail/Index?noticeUID=CO1.NTC.10616523&amp;isFromPublicArea=True&amp;isModal=true&amp;asPopupView=true</t>
  </si>
  <si>
    <t>CO1.REQ.9813255</t>
  </si>
  <si>
    <t>CO1.PCCNTR.9055611</t>
  </si>
  <si>
    <t>CO1.BDOS.9645554</t>
  </si>
  <si>
    <t>CP-SDSD-127-2026</t>
  </si>
  <si>
    <t>https://community.secop.gov.co/Public/Tendering/OpportunityDetail/Index?noticeUID=CO1.NTC.9690212&amp;isFromPublicArea=True&amp;isModal=true&amp;asPopupView=true</t>
  </si>
  <si>
    <t>CO1.REQ.9752260</t>
  </si>
  <si>
    <t>CO1.PCCNTR.8973867</t>
  </si>
  <si>
    <t>CO1.BDOS.9585102</t>
  </si>
  <si>
    <t>CP-SDSD-037-2026</t>
  </si>
  <si>
    <t>PRESTACIÓN DE SERVICIOS PROFESIONALES DE UN (A) EPIDEMIÓLOGO PARA EL
DESARROLLO DE ACCIONES EN EL SUBPROGRAMA VIGILANCIA EPIDEMIOLÓGICA
EN EL MARCO DEL DESARROLLO DEL PLAN TERRITORIAL DE SALUD VIGENCIA
2026 EN EL DEPARTAMENTO DE SUCRE.</t>
  </si>
  <si>
    <t>1104407721</t>
  </si>
  <si>
    <t>https://community.secop.gov.co/Public/Tendering/OpportunityDetail/Index?noticeUID=CO1.NTC.9603938&amp;isFromPublicArea=True&amp;isModal=true&amp;asPopupView=true</t>
  </si>
  <si>
    <t>CO1.REQ.7681236</t>
  </si>
  <si>
    <t>CO1.PCCNTR.7442551</t>
  </si>
  <si>
    <t>CO1.BDOS.7546317</t>
  </si>
  <si>
    <t>CP-SDSD-072-2025</t>
  </si>
  <si>
    <t>PRESTACIÓN DE SERVICIOS DE UN(A) PROFESIONAL EN EL AREA DE LA SALUD; ESPECIALISTA PARA EL DESARROLLO DE LAS ACCIONES EN EL COMPONENTE PLANEACION INTEGRAL EN EL MARCO DEL DESARROLLO DEL PLAN TERRITORIAL DE SALUD VIGENCIA 2025 EN EL DEPARTAMENTO DE SUCRE.</t>
  </si>
  <si>
    <t>1102795309</t>
  </si>
  <si>
    <t>https://community.secop.gov.co/Public/Tendering/OpportunityDetail/Index?noticeUID=CO1.NTC.7574358&amp;isFromPublicArea=True&amp;isModal=true&amp;asPopupView=true</t>
  </si>
  <si>
    <t>CO1.REQ.5825602</t>
  </si>
  <si>
    <t>CO1.PCCNTR.5994227</t>
  </si>
  <si>
    <t>CO1.BDOS.5708905</t>
  </si>
  <si>
    <t>CON-004-2024</t>
  </si>
  <si>
    <t>Aunar esfuerzos entre el Departamento de Sucre y el Fondo Mixto de Promoción de la Cultura y de las Artes de Sucre; para el APOYO A LA PROMOCIÓN EN EL MOBILE WORLD CONGRESS VERSIÓN 2024 DEL SECTOR</t>
  </si>
  <si>
    <t>800225219</t>
  </si>
  <si>
    <t>https://community.secop.gov.co/Public/Tendering/OpportunityDetail/Index?noticeUID=CO1.NTC.5716960&amp;isFromPublicArea=True&amp;isModal=true&amp;asPopupView=true</t>
  </si>
  <si>
    <t>CO1.REQ.10797822</t>
  </si>
  <si>
    <t>CO1.PCCNTR.9774505</t>
  </si>
  <si>
    <t>CO1.BDOS.10614007</t>
  </si>
  <si>
    <t>CP-SDSD-617-2026</t>
  </si>
  <si>
    <t>PRESTACIÓN DE SERVICIOS PROFESIONALES DE UN(A) ENFERMERO(A) PARA EL DESARROLLO DE ACCIONES EN EL SUBPROGRAMA GEOHELMINTIASIS EN EL MARCO DEL DESARROLLO DEL PLAN TERRITORIAL DE SALUD VIGENCIA 2026 EN EL DEPARTAMENTO DE SUCRE</t>
  </si>
  <si>
    <t>64869279</t>
  </si>
  <si>
    <t>https://community.secop.gov.co/Public/Tendering/OpportunityDetail/Index?noticeUID=CO1.NTC.10660315&amp;isFromPublicArea=True&amp;isModal=true&amp;asPopupView=true</t>
  </si>
  <si>
    <t>CO1.REQ.7105643</t>
  </si>
  <si>
    <t>CO1.PCCNTR.6979960</t>
  </si>
  <si>
    <t>CO1.BDOS.6973395</t>
  </si>
  <si>
    <t>CP-SDSD-695-2024</t>
  </si>
  <si>
    <t>PRESTACIÓN DE SERVICIOS PROFESIONALES DE UN INGENIERO DE SISTEMAS PARA EL DESARROLLO DE ACCIONES EN EL 
COMPONENTE SALUD AMBIENTAL; EN EL MARCO DEL DESARROLLO DEL PLAN TERRITORIAL DE SALUD VIGENCIA 2024 EN EL 
DEPARTAMENTO DE SUCRE</t>
  </si>
  <si>
    <t>https://community.secop.gov.co/Public/Tendering/OpportunityDetail/Index?noticeUID=CO1.NTC.6987104&amp;isFromPublicArea=True&amp;isModal=true&amp;asPopupView=true</t>
  </si>
  <si>
    <t>CO1.REQ.7166067</t>
  </si>
  <si>
    <t>CO1.PCCNTR.7030349</t>
  </si>
  <si>
    <t>CO1.BDOS.7031684</t>
  </si>
  <si>
    <t>CP-SDSD-753-2024</t>
  </si>
  <si>
    <t>https://community.secop.gov.co/Public/Tendering/OpportunityDetail/Index?noticeUID=CO1.NTC.7056010&amp;isFromPublicArea=True&amp;isModal=true&amp;asPopupView=true</t>
  </si>
  <si>
    <t>CO1.REQ.7699101</t>
  </si>
  <si>
    <t>CO1.PCCNTR.7447396</t>
  </si>
  <si>
    <t>CO1.BDOS.7563805</t>
  </si>
  <si>
    <t>CP-SDSD-096-2025</t>
  </si>
  <si>
    <t>PRESTACIÓN DE SERVICIOS PROFESIONALES DE UN ENFERMERO PARA EL DESARROLLO DE ACCIONES EN EL COMPONENTE 
PROGRAMA AMPLIADO DE INMUNIZACIONES PAI; EN EL MARCO DEL DESARROLLO DEL PLAN TERRITORIAL DE SALUD VIGENCIA 
2025 EN EL DEPARTAMENTO DE SUCRE.</t>
  </si>
  <si>
    <t>https://community.secop.gov.co/Public/Tendering/OpportunityDetail/Index?noticeUID=CO1.NTC.7579257&amp;isFromPublicArea=True&amp;isModal=true&amp;asPopupView=true</t>
  </si>
  <si>
    <t>CO1.REQ.9926093</t>
  </si>
  <si>
    <t>CO1.BDOS.9757458</t>
  </si>
  <si>
    <t>CO1.REQ.9886886</t>
  </si>
  <si>
    <t>CO1.PCCNTR.9109466</t>
  </si>
  <si>
    <t>CO1.BDOS.9718636</t>
  </si>
  <si>
    <t>CPS-190-2026</t>
  </si>
  <si>
    <t>PRESTACION DE SERVICIOS PROFESIONALES DE UN ABOGADO PARA BRINDAR ASESORIA EN LAS ACTIVIDADES RELACIONADAS CON LA GESTION JURIDICA Y PREVENCION DEL DAÑO ANTIJURIDICO EN LA OFICINA JURIDICA DE LA GOBERNACION DE SUCRE.</t>
  </si>
  <si>
    <t>https://community.secop.gov.co/Public/Tendering/OpportunityDetail/Index?noticeUID=CO1.NTC.9745293&amp;isFromPublicArea=True&amp;isModal=true&amp;asPopupView=true</t>
  </si>
  <si>
    <t>CO1.REQ.7067882</t>
  </si>
  <si>
    <t>CO1.PCCNTR.6965809</t>
  </si>
  <si>
    <t>CO1.BDOS.6936963</t>
  </si>
  <si>
    <t>CP-SDSD-590-2024</t>
  </si>
  <si>
    <t>PRESTACIÓN DE SERVICIOS PROFESIONALES DE UN(A) TRABAJADOR(A) SOCIAL PARA EL DESARROLLO DE ACCIONES EN EL 
COMPONENTE EMERGENTES Y REMERGENTES: IRA-EDA-LEPRA Y TB EN EL MARCO DEL DESARROLLO DEL PLAN TERRITORIAL 
DE SALUD VIGENCIA 2024 EN EL DEPARTAMENTO DE SUCRE</t>
  </si>
  <si>
    <t>https://community.secop.gov.co/Public/Tendering/OpportunityDetail/Index?noticeUID=CO1.NTC.6969037&amp;isFromPublicArea=True&amp;isModal=true&amp;asPopupView=true</t>
  </si>
  <si>
    <t>CO1.REQ.8951668</t>
  </si>
  <si>
    <t>CO1.PCCNTR.8355617</t>
  </si>
  <si>
    <t>CO1.BDOS.8792912</t>
  </si>
  <si>
    <t>CPS-900-2025</t>
  </si>
  <si>
    <t>PRESTACIÓN DE SERVICIOS PROFESIONALES PARA BRINDAR APOYO Y ACOMPAÑAMIENTO
EN LAS DISTINTAS DEPENDENCIAS DE LA SECRETARÍA DE EDUCACIÓN DE LA GOBERNACIÓN DE SUCRE</t>
  </si>
  <si>
    <t>1103098638</t>
  </si>
  <si>
    <t>https://community.secop.gov.co/Public/Tendering/OpportunityDetail/Index?noticeUID=CO1.NTC.8818506&amp;isFromPublicArea=True&amp;isModal=true&amp;asPopupView=true</t>
  </si>
  <si>
    <t>CO1.REQ.6729907</t>
  </si>
  <si>
    <t>CO1.PCCNTR.6708634</t>
  </si>
  <si>
    <t>CO1.BDOS.6602863</t>
  </si>
  <si>
    <t>CPS-588-2024</t>
  </si>
  <si>
    <t>PRESTACIÓN DE SERVICIOS PROFESIONALES COMO INGENIERO DE SISTEMAS PARA BRINDAR ASESORÍA EN LA SECRETARÍA DE HACIENDA DEPARTAMENTAL DURANTE LA VIGENCIA 2024 DESDE LA SUBSECRETARÍA DE GESTION TRIBUTARIA.</t>
  </si>
  <si>
    <t>92032321</t>
  </si>
  <si>
    <t>https://community.secop.gov.co/Public/Tendering/OpportunityDetail/Index?noticeUID=CO1.NTC.6636945&amp;isFromPublicArea=True&amp;isModal=true&amp;asPopupView=true</t>
  </si>
  <si>
    <t>CO1.REQ.10075741</t>
  </si>
  <si>
    <t>CO1.PCCNTR.9301472</t>
  </si>
  <si>
    <t>CO1.BDOS.9907632</t>
  </si>
  <si>
    <t>CP-SDSD-397-2026</t>
  </si>
  <si>
    <t>PRESTACIÓN DE SERVICIOS PROFESIONALES DE UN(A) ENFERMERO(A)PARA EL FORTALECIMIENTO DEL SISTEMA INTEGRAL DEPARTAMENTAL DE EVALUACIÓN SANITARIA Y DE LA PRESTACIÓN DE SERVICIOS DE SALUD-SIDEVASS DE LA SECRETARÍA DE SALUD DEL DEPARTAMENTO DE SUCRE</t>
  </si>
  <si>
    <t>1102803853</t>
  </si>
  <si>
    <t>https://community.secop.gov.co/Public/Tendering/OpportunityDetail/Index?noticeUID=CO1.NTC.9932886&amp;isFromPublicArea=True&amp;isModal=true&amp;asPopupView=true</t>
  </si>
  <si>
    <t>CO1.REQ.9848685</t>
  </si>
  <si>
    <t>CO1.PCCNTR.9078254</t>
  </si>
  <si>
    <t>CO1.BDOS.9681152</t>
  </si>
  <si>
    <t>CP-SDSD-182-2026</t>
  </si>
  <si>
    <t>PRESTACIÓN DE SERVICIOS PROFESIONALES DE UN (A) EPIDEMIÓLOGO PARA EL
DESARROLLO DE ACCIONES EN EL SUBPROGRAMA VIGILANCIA EPIDEMIOLÓGICA EN EL MARCO DEL DESARROLLO DEL PLAN TERRITORIAL DE SALUD VIGENCIA 2026 EN EL DEPARTAMENTO DE SUCRE.</t>
  </si>
  <si>
    <t>https://community.secop.gov.co/Public/Tendering/OpportunityDetail/Index?noticeUID=CO1.NTC.9713226&amp;isFromPublicArea=True&amp;isModal=true&amp;asPopupView=true</t>
  </si>
  <si>
    <t>CO1.REQ.6066105</t>
  </si>
  <si>
    <t>CO1.PCCNTR.6196498</t>
  </si>
  <si>
    <t>CO1.BDOS.5947184</t>
  </si>
  <si>
    <t>CP-SDSD-249-2024</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</si>
  <si>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t>
  </si>
  <si>
    <t>https://community.secop.gov.co/Public/Tendering/OpportunityDetail/Index?noticeUID=CO1.NTC.5961465&amp;isFromPublicArea=True&amp;isModal=true&amp;asPopupView=true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</si>
  <si>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</si>
  <si>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CO1.REQ.9345361</t>
  </si>
  <si>
    <t>CO1.PCCNTR.8652206</t>
  </si>
  <si>
    <t>CO1.BDOS.9178834</t>
  </si>
  <si>
    <t>CP-SDSD-905-2025</t>
  </si>
  <si>
    <t>PRESTACIÓN DE SERVICIOS DE APOYO A LA GESTION UN(A) REGENTE DE FARMACIA PARA EL FORTALECIMIENTO DE LAS COMPETENCIAS DE LA SECRETARÍA DE SALUD DEL DEPARTAMENTO DE SUCRE EN EL FONDO ROTATORIO DE ESTUPEFACIENTES  FRE</t>
  </si>
  <si>
    <t>64742369</t>
  </si>
  <si>
    <t>https://community.secop.gov.co/Public/Tendering/OpportunityDetail/Index?noticeUID=CO1.NTC.9212671&amp;isFromPublicArea=True&amp;isModal=true&amp;asPopupView=true</t>
  </si>
  <si>
    <t>CO1.REQ.9892303</t>
  </si>
  <si>
    <t>CO1.PCCNTR.9140610</t>
  </si>
  <si>
    <t>CO1.BDOS.9724250</t>
  </si>
  <si>
    <t>CP-SDSD-235-2026</t>
  </si>
  <si>
    <t>PRESTACIÓN DE SERVICIOS PROFESIONALES DE UN (A) INGENIERO DE SISTEMAS PARA EL
DESARROLLO DE ACCIONES EN EL SUBPROGRAMA VIGILANCIA EPIDEMIOLÓGICA EN EL MARCO DEL DESARROLLO DEL PLAN
TERRITORIAL DE SALUD VIGENCIA 2026 EN EL DEPARTAMENTO DE SUCRE</t>
  </si>
  <si>
    <t>1102828997</t>
  </si>
  <si>
    <t>https://community.secop.gov.co/Public/Tendering/OpportunityDetail/Index?noticeUID=CO1.NTC.9774008&amp;isFromPublicArea=True&amp;isModal=true&amp;asPopupView=true</t>
  </si>
  <si>
    <t>CO1.REQ.9398874</t>
  </si>
  <si>
    <t>CO1.PCCNTR.8726349</t>
  </si>
  <si>
    <t>CO1.BDOS.9178784</t>
  </si>
  <si>
    <t>CM-010-2025</t>
  </si>
  <si>
    <t>INTERVENTORIA TECNICA; ADMINISTRATIVA; FINANCIERA Y JURIDICA PARA LA CONSTRUCCIÓN DE SISTEMAS INDIVIDUALES DE ENERGÍA SOLAR FOTOVOLTAICA EN LA ZONA RURAL DE LOS MUNICIPIOS DE CHALÁN Y SAN MARCOS DEPARTAMENTO DE SUCRE</t>
  </si>
  <si>
    <t>900688229</t>
  </si>
  <si>
    <t>https://community.secop.gov.co/Public/Tendering/OpportunityDetail/Index?noticeUID=CO1.NTC.9258692&amp;isFromPublicArea=True&amp;isModal=true&amp;asPopupView=true</t>
  </si>
  <si>
    <t>CO1.REQ.9186221</t>
  </si>
  <si>
    <t>CO1.PCCNTR.8528538</t>
  </si>
  <si>
    <t>CO1.BDOS.9021869</t>
  </si>
  <si>
    <t>CP-SDSD-882-2025</t>
  </si>
  <si>
    <t>DESARROLLO DE ACCIONES COMPLEMENTARIAS DE GESTIÓN EN SALUD PUBLICA PARA EL FORTALECIMIENTO INSTITUCIONAL; SECTORIAL Y COMUNITARIO VIGENCIA 2025 EN EL DEPARTAMENTO DE SUCRE</t>
  </si>
  <si>
    <t>88032102</t>
  </si>
  <si>
    <t>https://community.secop.gov.co/Public/Tendering/OpportunityDetail/Index?noticeUID=CO1.NTC.9047030&amp;isFromPublicArea=True&amp;isModal=true&amp;asPopupView=true</t>
  </si>
  <si>
    <t>CO1.REQ.9337676</t>
  </si>
  <si>
    <t>CO1.PCCNTR.8641803</t>
  </si>
  <si>
    <t>CO1.BDOS.9171103</t>
  </si>
  <si>
    <t>CPS-1173-2025</t>
  </si>
  <si>
    <t>PRESTACION DE SERVICIOS PROFESIONALES PARA BRINDAR APOYO JURIDICO A LA
 SECRETARÍA DE EDUCACION DE LA GOBERNACIÓN DE SUCRE</t>
  </si>
  <si>
    <t>1103108649</t>
  </si>
  <si>
    <t>https://community.secop.gov.co/Public/Tendering/OpportunityDetail/Index?noticeUID=CO1.NTC.9198294&amp;isFromPublicArea=True&amp;isModal=true&amp;asPopupView=true</t>
  </si>
  <si>
    <t>CO1.REQ.7011451</t>
  </si>
  <si>
    <t>CO1.PCCNTR.6903504</t>
  </si>
  <si>
    <t>CO1.BDOS.6880867</t>
  </si>
  <si>
    <t>CPS-835-2024</t>
  </si>
  <si>
    <t>PRESTACION DE SERVICIOS PROFESIONALES PARA BRINDAR ASESORIA Y ACOMPAÑAMIENTO 
EN ACTIVIDADES QUE ADELANTA LA SECRETARIA GENERAL DE LA GOBERNACION DE SUCRE</t>
  </si>
  <si>
    <t>1102836757</t>
  </si>
  <si>
    <t>https://community.secop.gov.co/Public/Tendering/OpportunityDetail/Index?noticeUID=CO1.NTC.6892697&amp;isFromPublicArea=True&amp;isModal=true&amp;asPopupView=true</t>
  </si>
  <si>
    <t>CO1.REQ.7702122</t>
  </si>
  <si>
    <t>CO1.PCCNTR.7466644</t>
  </si>
  <si>
    <t>CO1.BDOS.7566825</t>
  </si>
  <si>
    <t>CP-SDSD-098-2025</t>
  </si>
  <si>
    <t>PRESTACIÓN DE SERVICIOS PROFESIONALES DE UN(A) TRABAJADOR(A) SOCIAL PARA EL DESARROLLO DE ACCIONES EN EL COMPONENTE PARTICIPACION SOCIAL EN EL MARCO DEL DESARROLLO DEL PLAN TERRITORIAL DE SALUD VIGENCIA 2025 EN EL DEPARTAMENTO DE SUCRE</t>
  </si>
  <si>
    <t>1102851186</t>
  </si>
  <si>
    <t>https://community.secop.gov.co/Public/Tendering/OpportunityDetail/Index?noticeUID=CO1.NTC.7600883&amp;isFromPublicArea=True&amp;isModal=true&amp;asPopupView=true</t>
  </si>
  <si>
    <t>CO1.PCCNTR.7466639</t>
  </si>
  <si>
    <t>CO1.PCCNTR.7466642</t>
  </si>
  <si>
    <t>CO1.PCCNTR.7466641</t>
  </si>
  <si>
    <t>CO1.REQ.9845258</t>
  </si>
  <si>
    <t>CO1.PCCNTR.9058116</t>
  </si>
  <si>
    <t>CO1.BDOS.9677185</t>
  </si>
  <si>
    <t>CPS-120-2026</t>
  </si>
  <si>
    <t>PRESTACIÓN DE SERVICIOS PROFESIONALES DE UN INGENIERO DE SISTEMAS PARA
 BRINDAR ASESORIA; APOYO Y ACOMPAÑAMIENTO EN LOS PROCESOS TÉCNICOS DE INFORMACIÓN DE LOS PROYECTOS QUE
 SE ADELANTAN EN LAS DISTINTAS SECRETARÍAS DEL DEPARTAMENTO Y SU OPORTUNO REGISTRO EN LA PLATAFORMA SECOP
 II; Y SIIFWEB.</t>
  </si>
  <si>
    <t>1102833179</t>
  </si>
  <si>
    <t>https://community.secop.gov.co/Public/Tendering/OpportunityDetail/Index?noticeUID=CO1.NTC.9692809&amp;isFromPublicArea=True&amp;isModal=true&amp;asPopupView=true</t>
  </si>
  <si>
    <t>CO1.REQ.7089764</t>
  </si>
  <si>
    <t>CO1.PCCNTR.6966487</t>
  </si>
  <si>
    <t>CO1.BDOS.6958119</t>
  </si>
  <si>
    <t>CP-SDSD-646-2024</t>
  </si>
  <si>
    <t>PRESTACIÓN DE SERVICIOS PROFESIONALES DE UN(A) QUIMICO(A) FARMACEUTA PARA EL DESARROLLO DE ACCIONES EN EL COMPONENTE INSPECCIÓN; VIGILANCIA Y CONTROL SANITARIO Y DE MEDICAMENTOS EN EL MARCO DEL DESARROLLO DEL PLAN TERRITORIAL DE SALUD VIGENCIA 2024 EN EL DEPARTAMENTO DE SUCRE</t>
  </si>
  <si>
    <t>9132824</t>
  </si>
  <si>
    <t>https://community.secop.gov.co/Public/Tendering/OpportunityDetail/Index?noticeUID=CO1.NTC.6970299&amp;isFromPublicArea=True&amp;isModal=true&amp;asPopupView=true</t>
  </si>
  <si>
    <t>CO1.REQ.7703027</t>
  </si>
  <si>
    <t>CO1.PCCNTR.7457969</t>
  </si>
  <si>
    <t>CO1.BDOS.7567638</t>
  </si>
  <si>
    <t>CP-SDSD-124-2025</t>
  </si>
  <si>
    <t>https://community.secop.gov.co/Public/Tendering/OpportunityDetail/Index?noticeUID=CO1.NTC.7590393&amp;isFromPublicArea=True&amp;isModal=true&amp;asPopupView=true</t>
  </si>
  <si>
    <t>CO1.REQ.6703304</t>
  </si>
  <si>
    <t>CO1.PCCNTR.6672540</t>
  </si>
  <si>
    <t>CO1.BDOS.6577503</t>
  </si>
  <si>
    <t>CPS-515-2024</t>
  </si>
  <si>
    <t>1099962185</t>
  </si>
  <si>
    <t>https://community.secop.gov.co/Public/Tendering/OpportunityDetail/Index?noticeUID=CO1.NTC.6590509&amp;isFromPublicArea=True&amp;isModal=true&amp;asPopupView=true</t>
  </si>
  <si>
    <t>CO1.REQ.8974544</t>
  </si>
  <si>
    <t>CO1.PCCNTR.8383015</t>
  </si>
  <si>
    <t>CO1.BDOS.8814818</t>
  </si>
  <si>
    <t>CP-SDSD-732-2025</t>
  </si>
  <si>
    <t>PRESTACIÓN DE SERVICIOS DE APOYO A LA GESTION DE UN(A) TÉCNICO DE SISTEMAS
PARA EL FORTALECIMIENTO DE LAS COMPETENCIAS DE LA SECRETARÍA DE SALUD DEL DEPARTAMENTO DE SUCRE EN EL
DESPACHO DEL SECRETARIO.</t>
  </si>
  <si>
    <t>92131742</t>
  </si>
  <si>
    <t>https://community.secop.gov.co/Public/Tendering/OpportunityDetail/Index?noticeUID=CO1.NTC.8853619&amp;isFromPublicArea=True&amp;isModal=true&amp;asPopupView=true</t>
  </si>
  <si>
    <t>CO1.REQ.9739509</t>
  </si>
  <si>
    <t>CO1.PCCNTR.8957367</t>
  </si>
  <si>
    <t>CO1.BDOS.9571777</t>
  </si>
  <si>
    <t>CP-SDSD-008-2026</t>
  </si>
  <si>
    <t>PRESTACIÓN DE SERVICIOS PROFESIONALES DE UN (A) BIÓLOGO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</si>
  <si>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https://community.secop.gov.co/Public/Tendering/OpportunityDetail/Index?noticeUID=CO1.NTC.9590141&amp;isFromPublicArea=True&amp;isModal=true&amp;asPopupView=true</t>
  </si>
  <si>
    <t>CO1.REQ.7702765</t>
  </si>
  <si>
    <t>CO1.PCCNTR.7449617</t>
  </si>
  <si>
    <t>CO1.BDOS.7567564</t>
  </si>
  <si>
    <t>CP-SDSD-135-2025</t>
  </si>
  <si>
    <t>1100397905</t>
  </si>
  <si>
    <t>https://community.secop.gov.co/Public/Tendering/OpportunityDetail/Index?noticeUID=CO1.NTC.7581354&amp;isFromPublicArea=True&amp;isModal=true&amp;asPopupView=true</t>
  </si>
  <si>
    <t>CO1.REQ.6770263</t>
  </si>
  <si>
    <t>CO1.PCCNTR.6726680</t>
  </si>
  <si>
    <t>CO1.BDOS.6643305</t>
  </si>
  <si>
    <t>CPS-676-2024</t>
  </si>
  <si>
    <t>PRESTACIÓN DE SERVICIOS PROFESIONALES PARA BRINDAR ASESORIA JURIDICA A LA
OFICINA DE CONTROL INTERNO DISCIPLINARIO DE LA GOBERNACION DE SUCRE EN EL MARCO DEL PROYECTO APOYO PARA LA
PRESTACION DE SERVICIOS PROFESIONALES Y DE APOYO A LA GESTION EN LA VIGENCIA 2024 DE LA GOBERNACION DE SUCRE</t>
  </si>
  <si>
    <t>https://community.secop.gov.co/Public/Tendering/OpportunityDetail/Index?noticeUID=CO1.NTC.6661750&amp;isFromPublicArea=True&amp;isModal=true&amp;asPopupView=true</t>
  </si>
  <si>
    <t>CO1.REQ.8887549</t>
  </si>
  <si>
    <t>CO1.PCCNTR.8309329</t>
  </si>
  <si>
    <t>CO1.BDOS.8730110</t>
  </si>
  <si>
    <t>CPS-614-2025</t>
  </si>
  <si>
    <t>PRESTACION DE SERVICIOS PROFESIONALES DE
 ECONOMISTA PARA BRINDAR APOYO A LA SUBSECRTERIA DE GESTION TRIBUTARIA DE LA SECRETARÍA DE HACIENDA
 DEPARTAMENTAL</t>
  </si>
  <si>
    <t>1104255362</t>
  </si>
  <si>
    <t>https://community.secop.gov.co/Public/Tendering/OpportunityDetail/Index?noticeUID=CO1.NTC.8757369&amp;isFromPublicArea=True&amp;isModal=true&amp;asPopupView=true</t>
  </si>
  <si>
    <t>CO1.REQ.8285949</t>
  </si>
  <si>
    <t>CO1.PCCNTR.7895409</t>
  </si>
  <si>
    <t>CO1.BDOS.8140337</t>
  </si>
  <si>
    <t>CP-SDSD-373-2025</t>
  </si>
  <si>
    <t>PRESTACIÓN DE SERVICIOS PROFESIONALES DE UN PSICOLOGO (A) PARA EL
FORTALECIMIENTO DE LAS COMPETENCIAS DE LA SECRETARÍA DE SALUD DEL DEPARTAMENTO DE SUCRE EN EL ARÉA CRUE.</t>
  </si>
  <si>
    <t>1103741024</t>
  </si>
  <si>
    <t>https://community.secop.gov.co/Public/Tendering/OpportunityDetail/Index?noticeUID=CO1.NTC.8162135&amp;isFromPublicArea=True&amp;isModal=true&amp;asPopupView=true</t>
  </si>
  <si>
    <t>CO1.REQ.8906952</t>
  </si>
  <si>
    <t>CO1.PCCNTR.8321427</t>
  </si>
  <si>
    <t>CO1.BDOS.8749117</t>
  </si>
  <si>
    <t>CPS-713-2025</t>
  </si>
  <si>
    <t>PRESTACION DE SERVICIOS PROFESIONALES DE UN
 CONTADOR PUBLICO PARA BRINDAR APOYO A LA SUBSECRTERIA DE GESTION TRIBUTARIA DE LA SECRETARÍA DE HACIENDA
 DEPARTAMENTAL</t>
  </si>
  <si>
    <t>1100688359</t>
  </si>
  <si>
    <t>https://community.secop.gov.co/Public/Tendering/OpportunityDetail/Index?noticeUID=CO1.NTC.8773138&amp;isFromPublicArea=True&amp;isModal=true&amp;asPopupView=true</t>
  </si>
  <si>
    <t>CO1.REQ.8752778</t>
  </si>
  <si>
    <t>CO1.PCCNTR.8211814</t>
  </si>
  <si>
    <t>CO1.BDOS.8597670</t>
  </si>
  <si>
    <t>CP-SDSD-510-2025</t>
  </si>
  <si>
    <t>https://community.secop.gov.co/Public/Tendering/OpportunityDetail/Index?noticeUID=CO1.NTC.8621750&amp;isFromPublicArea=True&amp;isModal=true&amp;asPopupView=true</t>
  </si>
  <si>
    <t>CO1.REQ.6835684</t>
  </si>
  <si>
    <t>CO1.BDOS.6708086</t>
  </si>
  <si>
    <t>CO1.REQ.6912248</t>
  </si>
  <si>
    <t>CO1.PCCNTR.6825880</t>
  </si>
  <si>
    <t>CO1.BDOS.6782557</t>
  </si>
  <si>
    <t>CPS-768-2024</t>
  </si>
  <si>
    <t>CONTRATO DE PRESTACION DE SERVICIOS PARA BRINDAR APOYO A LA SUBSECRETARIA DE GESTION DE RECURSOS FISICOS DE LA GOBERNACIÓN DE SUCRE</t>
  </si>
  <si>
    <t>1101816148</t>
  </si>
  <si>
    <t>https://community.secop.gov.co/Public/Tendering/OpportunityDetail/Index?noticeUID=CO1.NTC.6792927&amp;isFromPublicArea=True&amp;isModal=true&amp;asPopupView=true</t>
  </si>
  <si>
    <t>CO1.REQ.4129512</t>
  </si>
  <si>
    <t>CO1.REQ.7724761</t>
  </si>
  <si>
    <t>CO1.PCCNTR.7479980</t>
  </si>
  <si>
    <t>CO1.BDOS.7590091</t>
  </si>
  <si>
    <t>CP-SDSD-148-2025</t>
  </si>
  <si>
    <t>PRESTACIÓN DE SERVICIOS PROFESIONALES DE UN(A) TRABAJADOR(A) SOCIAL
PARA EL DESARROLLO DE ACCIONES EN EL COMPONENTE ENFERMEDADES
CRONICAS NO TRANSMISIBLES ECNT; EN EL MARCO DEL DESARROLLO DEL PLAN
TERRITORIAL DE SALUD VIGENCIA 2025 EN EL DEPARTAMENTO DE SUCRE.</t>
  </si>
  <si>
    <t>https://community.secop.gov.co/Public/Tendering/OpportunityDetail/Index?noticeUID=CO1.NTC.7617246&amp;isFromPublicArea=True&amp;isModal=true&amp;asPopupView=true</t>
  </si>
  <si>
    <t>CO1.REQ.8931865</t>
  </si>
  <si>
    <t>CO1.PCCNTR.8346398</t>
  </si>
  <si>
    <t>CO1.BDOS.8773240</t>
  </si>
  <si>
    <t>CP-SDSD-693-2025</t>
  </si>
  <si>
    <t>PRESTACIÓN DE SERVICIOS PROFESIONALES DE UN ABOGADO (A) ESPECIALISTA PARA BRINDAR APOYO Y ACOMPAÑAMIENTO A LA SECRETARÍA DE SALUD DE LA
 GOBERNACIÓN DE SUCRE EN LA DIRECCION DE ASUNTOS JURIDICOS Y DE CONTRATACION</t>
  </si>
  <si>
    <t>30575505</t>
  </si>
  <si>
    <t>https://community.secop.gov.co/Public/Tendering/OpportunityDetail/Index?noticeUID=CO1.NTC.8807096&amp;isFromPublicArea=True&amp;isModal=true&amp;asPopupView=true</t>
  </si>
  <si>
    <t>CO1.REQ.7098457</t>
  </si>
  <si>
    <t>CO1.PCCNTR.6974325</t>
  </si>
  <si>
    <t>CO1.BDOS.6966179</t>
  </si>
  <si>
    <t>CP-SDSD-671-2024</t>
  </si>
  <si>
    <t>PRESTACIÓN DE SERVICIOS PROFESIONALES DE UN ABOGADO PARA EL 
DESARROLLO DE ACCIONES EN EL COMPONENTE IVC 
SANITARIO EN EL MARCO DEL DESARROLLO DEL PLAN TERRITORIAL DE SALUD VIGENCIA 2024 EN EL DEPARTAMENTO DE SUCRE</t>
  </si>
  <si>
    <t>1100396843</t>
  </si>
  <si>
    <t>https://community.secop.gov.co/Public/Tendering/OpportunityDetail/Index?noticeUID=CO1.NTC.6979746&amp;isFromPublicArea=True&amp;isModal=true&amp;asPopupView=true</t>
  </si>
  <si>
    <t>CO1.REQ.5919706</t>
  </si>
  <si>
    <t>CO1.BDOS.5802694</t>
  </si>
  <si>
    <t>CO1.REQ.10041127</t>
  </si>
  <si>
    <t>CO1.PCCNTR.9269970</t>
  </si>
  <si>
    <t>CO1.BDOS.9872500</t>
  </si>
  <si>
    <t>CP-SDSD-351-2026</t>
  </si>
  <si>
    <t>PRESTACION DE SERVICIOS DE APOYO A LA GESTION DE UN DE UN TÉCNICO LABORAL POR COMPETENCIAS EN DESARROLLO DE SISTEMAS DE INFORMACIÓN PARA EL DESARROLLO DE ACCIONES EN EL SUBPROGRAMA SALUD AMBIENTAL EN EL MARCO DEL DESARROLLO DEL PLAN TERRITORIAL DE SALUD VIGENCIA 2026 EN EL DEPARTAMENTO DE SUCRE.</t>
  </si>
  <si>
    <t>1045760698</t>
  </si>
  <si>
    <t>https://community.secop.gov.co/Public/Tendering/OpportunityDetail/Index?noticeUID=CO1.NTC.9901873&amp;isFromPublicArea=True&amp;isModal=true&amp;asPopupView=true</t>
  </si>
  <si>
    <t>CO1.REQ.8855478</t>
  </si>
  <si>
    <t>CO1.PCCNTR.8288975</t>
  </si>
  <si>
    <t>CO1.BDOS.8697975</t>
  </si>
  <si>
    <t>CP-SDSD-640-2025</t>
  </si>
  <si>
    <t>PRESTACIÓN DE SERVICIOS PROFESIONALES DE UN(A) ENFERMERO(A) PARA EL DESARROLLO DE ACCIONES EN EL COMPONENTE SALUD SEXUAL Y REPRODUCTIVA EN EL MARCO DEL DESARROLLO DEL PLAN
TERRITORIAL DE SALUD VIGENCIA 2025 EN EL DEPARTAMENTO DE SUCRE</t>
  </si>
  <si>
    <t>64586349</t>
  </si>
  <si>
    <t>https://community.secop.gov.co/Public/Tendering/OpportunityDetail/Index?noticeUID=CO1.NTC.8731081&amp;isFromPublicArea=True&amp;isModal=true&amp;asPopupView=true</t>
  </si>
  <si>
    <t>CO1.PCCNTR.8288890</t>
  </si>
  <si>
    <t>CO1.REQ.6556617</t>
  </si>
  <si>
    <t>CO1.REQ.8714619</t>
  </si>
  <si>
    <t>CO1.PCCNTR.8184573</t>
  </si>
  <si>
    <t>CO1.BDOS.8559596</t>
  </si>
  <si>
    <t>CP-SDSD-452-2025</t>
  </si>
  <si>
    <t>PRESTACIÓN DE SERVICIOS PROFESIONALES DE UN(A) INGENIERO(A) DE
ALIMENTOS PARA EL DESARROLLO DE ACCIONES COMPLEMENTARIAS EN EL
COMPONENTE SALUD AMBIENTAL; EN EL MARCO DEL DESARROLLO DEL PLAN
TERRITORIAL DE SALUD VIGENCIA 2025 EN EL DEPARTAMENTO DE SUCRE.</t>
  </si>
  <si>
    <t>64703515</t>
  </si>
  <si>
    <t>https://community.secop.gov.co/Public/Tendering/OpportunityDetail/Index?noticeUID=CO1.NTC.8584765&amp;isFromPublicArea=True&amp;isModal=true&amp;asPopupView=true</t>
  </si>
  <si>
    <t>CO1.REQ.6247802</t>
  </si>
  <si>
    <t>CO1.PCCNTR.6342056</t>
  </si>
  <si>
    <t>CO1.BDOS.6125359</t>
  </si>
  <si>
    <t>CPS-305-2024</t>
  </si>
  <si>
    <t>PRESTACIÓN DE SERVICIOS PROFESIONALES DE UN CONTADOR PÚBLICO PARA LA ASESORÍA Y ACOMPAÑAMIENTO DEL SEGUIMIENTO AL MANEJO DE LOS FONDOS DE SERVICIO EDUCATIVO - FOSE EN LA SECRETARÍA DE EDUCACIÓN DE LA GOBERNACIÓN DE SUCRE</t>
  </si>
  <si>
    <t>1131106185</t>
  </si>
  <si>
    <t>https://community.secop.gov.co/Public/Tendering/OpportunityDetail/Index?noticeUID=CO1.NTC.6143972&amp;isFromPublicArea=True&amp;isModal=true&amp;asPopupView=true</t>
  </si>
  <si>
    <t>CO1.REQ.10323993</t>
  </si>
  <si>
    <t>CO1.BDOS.10109109</t>
  </si>
  <si>
    <t>CO1.REQ.6833508</t>
  </si>
  <si>
    <t>CO1.PCCNTR.6767609</t>
  </si>
  <si>
    <t>CO1.BDOS.6705176</t>
  </si>
  <si>
    <t>CPS-725-2024</t>
  </si>
  <si>
    <t>PRESTACION DE SERVICIOS PROFESIONALES PARA BRINDAR 
ACOMPAÑAMIENTO EN LA DIFERENTES ACTIVIDADES DE LA SECRETARIA DEL INTERIOR DEL DEPARTAMENTO DE SUCRE</t>
  </si>
  <si>
    <t>https://community.secop.gov.co/Public/Tendering/OpportunityDetail/Index?noticeUID=CO1.NTC.6717775&amp;isFromPublicArea=True&amp;isModal=true&amp;asPopupView=true</t>
  </si>
  <si>
    <t>CO1.REQ.7333631</t>
  </si>
  <si>
    <t>CO1.PCCNTR.7151530</t>
  </si>
  <si>
    <t>CO1.BDOS.7197209</t>
  </si>
  <si>
    <t>CP-SDSD-808-2024</t>
  </si>
  <si>
    <t>PRESTACIÓN DE SERVICIOS PROFESIONALES DE UN INGENIERO (A) 
AGROINDUSTRIAL. PARA EL DESARROLLO DE ACCIONES EN EL COMPONENTE 
HABITAT SALUDABLE; EN EL MARCO DEL DESARROLLO DEL PLAN TERRITORIAL DE SALUD VIGENCIA 2024 EN EL DEPARTAMENTO DE SUCRE.</t>
  </si>
  <si>
    <t>https://community.secop.gov.co/Public/Tendering/OpportunityDetail/Index?noticeUID=CO1.NTC.7217231&amp;isFromPublicArea=True&amp;isModal=true&amp;asPopupView=true</t>
  </si>
  <si>
    <t>CO1.REQ.5950104</t>
  </si>
  <si>
    <t>CO1.PCCNTR.6101191</t>
  </si>
  <si>
    <t>CO1.BDOS.5832619</t>
  </si>
  <si>
    <t>CP-SDSD-136-2024</t>
  </si>
  <si>
    <t>78700442</t>
  </si>
  <si>
    <t>https://community.secop.gov.co/Public/Tendering/OpportunityDetail/Index?noticeUID=CO1.NTC.5845548&amp;isFromPublicArea=True&amp;isModal=true&amp;asPopupView=true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</si>
  <si>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</si>
  <si>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CO1.REQ.9995799</t>
  </si>
  <si>
    <t>CO1.PCCNTR.9233147</t>
  </si>
  <si>
    <t>CO1.BDOS.9827644</t>
  </si>
  <si>
    <t>CP-SDSD-311-2026</t>
  </si>
  <si>
    <t>PRESTACIÓN DE SERVICIOS PROFESIONALES DE UN(A) ABOGADO(A) PARA EL FORTALECIMIENTO DEL SISTEMA INTEGRAL DEPARTAMENTAL DE EVALUACIÓN SANITARIA Y DE LA PRESTACIÓN DE SERVICIOS DE SALUD-SIDEVASS DE LA SECRETARÍA DE SALUD DEL DEPARTAMENTO DE SUCRE</t>
  </si>
  <si>
    <t>https://community.secop.gov.co/Public/Tendering/OpportunityDetail/Index?noticeUID=CO1.NTC.9865145&amp;isFromPublicArea=True&amp;isModal=true&amp;asPopupView=true</t>
  </si>
  <si>
    <t>CO1.REQ.9799046</t>
  </si>
  <si>
    <t>CO1.PCCNTR.9037358</t>
  </si>
  <si>
    <t>CO1.BDOS.9631758</t>
  </si>
  <si>
    <t>CPS-069-2026</t>
  </si>
  <si>
    <t>PRESTACIÓN DE SERVICIOS PROFESIONALES PARA BRINDAR ASESORÍA COMO ADMINISTRADOR DE EMPRESAS EN LA SUBSECRETARÍA TRIBUTARIA DE LA SECRETARÍA DE HACIENDA DEL DEPARTAMENTO DE SUCRE EN CUMPLIMIENTO DEL CONVENIO INTERADMINISTRATIVO</t>
  </si>
  <si>
    <t>92540698</t>
  </si>
  <si>
    <t>https://community.secop.gov.co/Public/Tendering/OpportunityDetail/Index?noticeUID=CO1.NTC.9671615&amp;isFromPublicArea=True&amp;isModal=true&amp;asPopupView=true</t>
  </si>
  <si>
    <t>CO1.REQ.9848183</t>
  </si>
  <si>
    <t>CO1.PCCNTR.9075868</t>
  </si>
  <si>
    <t>CO1.BDOS.9680478</t>
  </si>
  <si>
    <t>CPS-133-2026</t>
  </si>
  <si>
    <t>PRESTACION DE
SERVICIOS PROFESIONALES de un PROFESIONAL EN DERECHO PARA BRINDAR ASESORÍA Y ACOMPAÑAMIENTO EN LOS
ASUNTOS JURÍDICOS QUE ESTÉN A CARGO DE LA SECRETARÍA GENERAL DE LA GOBERNACION DE SUCRE.</t>
  </si>
  <si>
    <t>1066187661</t>
  </si>
  <si>
    <t>https://community.secop.gov.co/Public/Tendering/OpportunityDetail/Index?noticeUID=CO1.NTC.9710871&amp;isFromPublicArea=True&amp;isModal=true&amp;asPopupView=true</t>
  </si>
  <si>
    <t>CO1.REQ.9294704</t>
  </si>
  <si>
    <t>CO1.PCCNTR.8610208</t>
  </si>
  <si>
    <t>CO1.BDOS.9128548</t>
  </si>
  <si>
    <t>CP-SDSD-892-2025</t>
  </si>
  <si>
    <t>PRESTACIÓN DE SERVICIOS PROFESIONALES DE UN(A) INGENIERO(A) DE SISTEMAS PARA EL FORTALECIMIENTO DE LAS COMPETENCIAS DE LA SECRETARÍA DE SALUD DEL DEPARTAMENTO DE SUCRE EN EL AREA DE ASEGURAMIENTO</t>
  </si>
  <si>
    <t>72344770</t>
  </si>
  <si>
    <t>https://community.secop.gov.co/Public/Tendering/OpportunityDetail/Index?noticeUID=CO1.NTC.9154678&amp;isFromPublicArea=True&amp;isModal=true&amp;asPopupView=true</t>
  </si>
  <si>
    <t>CO1.REQ.7823841</t>
  </si>
  <si>
    <t>CO1.PCCNTR.7549758</t>
  </si>
  <si>
    <t>CO1.BDOS.7687211</t>
  </si>
  <si>
    <t>CP-SDSD-249-2025</t>
  </si>
  <si>
    <t>PRESTACIÓN DE SERVICIOS DE APOYO A LA GESTION COMO TECNICO DE SANEAMIENTO
BASICO AMBIENTAL PARA EL DESARROLLO DE ACCIONES EN EL COMPONENTE SALUD AMBIENTAL; EN EL MARCO DEL
DESARROLLO DEL PLAN TERRITORIAL DE SALUD VIGENCIA 2025 EN EL DEPARTAMENTO DE SUCRE</t>
  </si>
  <si>
    <t>1102578852</t>
  </si>
  <si>
    <t>https://community.secop.gov.co/Public/Tendering/OpportunityDetail/Index?noticeUID=CO1.NTC.7702652&amp;isFromPublicArea=True&amp;isModal=true&amp;asPopupView=true</t>
  </si>
  <si>
    <t>CO1.REQ.8347214</t>
  </si>
  <si>
    <t>CO1.PCCNTR.7944335</t>
  </si>
  <si>
    <t>CO1.BDOS.8199697</t>
  </si>
  <si>
    <t>CP-SDSD-405-2025</t>
  </si>
  <si>
    <t>https://community.secop.gov.co/Public/Tendering/OpportunityDetail/Index?noticeUID=CO1.NTC.8233146&amp;isFromPublicArea=True&amp;isModal=true&amp;asPopupView=true</t>
  </si>
  <si>
    <t>CO1.REQ.9387360</t>
  </si>
  <si>
    <t>CO1.PCCNTR.8706753</t>
  </si>
  <si>
    <t>CO1.BDOS.9219058</t>
  </si>
  <si>
    <t>CONTRATO DE MÍNIMA CUANTÍA No. MC-SDSD-15-2025</t>
  </si>
  <si>
    <t>ADQUISICIÓN DE MUEBLES E INSUMOS PARA DISTINTAS ÁREAS DONDE FUNCIONA EL FONDO ROTATORIO DE ESTUPEFACIENTES DEL DEPARTAMENTO DE SUCRE</t>
  </si>
  <si>
    <t>64567817</t>
  </si>
  <si>
    <t>https://community.secop.gov.co/Public/Tendering/OpportunityDetail/Index?noticeUID=CO1.NTC.9249594&amp;isFromPublicArea=True&amp;isModal=true&amp;asPopupView=true</t>
  </si>
  <si>
    <t>CO1.REQ.9204705</t>
  </si>
  <si>
    <t>CO1.PCCNTR.8546439</t>
  </si>
  <si>
    <t>CO1.BDOS.9040282</t>
  </si>
  <si>
    <t>CP-SDSD-883-2025</t>
  </si>
  <si>
    <t>PRESTACIÓN DE SERVICIOS PROFESIONALES DE UNA BIOLOGA PARA EL FORTALECIMIENTO DE LAS COMPETENCIAS DE LA SECRETARÍA DE SALUD DEL DEPARTAMENTO DE SUCRE EN EL COMPONENTE ENFERMEDADES TRANSMISIBLES POR VECTORES-ETV</t>
  </si>
  <si>
    <t>https://community.secop.gov.co/Public/Tendering/OpportunityDetail/Index?noticeUID=CO1.NTC.9069914&amp;isFromPublicArea=True&amp;isModal=true&amp;asPopupView=true</t>
  </si>
  <si>
    <t>CO1.REQ.8941456</t>
  </si>
  <si>
    <t>CO1.PCCNTR.8346270</t>
  </si>
  <si>
    <t>CO1.BDOS.8782333</t>
  </si>
  <si>
    <t>CPS-872-2025</t>
  </si>
  <si>
    <t>PRESTACION DE SERVICIOS PROFESIONALES  PARA LA
 PRODUCCIÓN; GESTIÓN Y PUBLICACIÓN DE CONTENIDO AUDIOVISUAL EN REDES SOCIALES  EN LA SECRETARIA DE
 COMUNICACIONES DE LA GOBERNACIÓN DE SUCRE</t>
  </si>
  <si>
    <t>https://community.secop.gov.co/Public/Tendering/OpportunityDetail/Index?noticeUID=CO1.NTC.8807722&amp;isFromPublicArea=True&amp;isModal=true&amp;asPopupView=true</t>
  </si>
  <si>
    <t>CO1.REQ.9912290</t>
  </si>
  <si>
    <t>CO1.PCCNTR.9133491</t>
  </si>
  <si>
    <t>CO1.BDOS.9744321</t>
  </si>
  <si>
    <t>CPS-242-2026</t>
  </si>
  <si>
    <t>PRESTACION DE SERVICIOS PROFESIONALES de
un PROFESIONAL EN DERECHO PARA BRINDAR ASESORÍA Y ACOMPAÑAMIENTO EN LOS ASUNTOS JURÍDICOS QUE ESTÉN A
CARGO DE LA SECRETARÍA GENERAL DE LA GOBERNACION DE SUCRE.</t>
  </si>
  <si>
    <t>1152467253</t>
  </si>
  <si>
    <t>https://community.secop.gov.co/Public/Tendering/OpportunityDetail/Index?noticeUID=CO1.NTC.9768144&amp;isFromPublicArea=True&amp;isModal=true&amp;asPopupView=true</t>
  </si>
  <si>
    <t>CO1.REQ.9035251</t>
  </si>
  <si>
    <t>CO1.PCCNTR.8473412</t>
  </si>
  <si>
    <t>CO1.BDOS.8874766</t>
  </si>
  <si>
    <t>CPS-1032-2025</t>
  </si>
  <si>
    <t>PRESTACION DE SERVICIOS DE APOYO A LA GESTION
 de un BACHILLER para brindar la PRESTACION DE SERVICIOS DE APOYO A LA GESTION Y ACOMPAÑAMIENTO EN LOS ASUNTOS
 QUE ESTÉN A CARGO DE LA SECRETARÍA GENERAL DE LA GOBERNACION DE SUCRE</t>
  </si>
  <si>
    <t>1102869566</t>
  </si>
  <si>
    <t>https://community.secop.gov.co/Public/Tendering/OpportunityDetail/Index?noticeUID=CO1.NTC.8973463&amp;isFromPublicArea=True&amp;isModal=true&amp;asPopupView=true</t>
  </si>
  <si>
    <t>CO1.REQ.7761811</t>
  </si>
  <si>
    <t>CO1.PCCNTR.7512713</t>
  </si>
  <si>
    <t>CO1.BDOS.7626199</t>
  </si>
  <si>
    <t>CP-SDSD-194-2025</t>
  </si>
  <si>
    <t>PRESTACIÒN DE SERVICIOS PROFESIONALES DE UN ENFERMERO (A) PARA EL
DESARROLLO DE ACCIONES EN EL COMPONENTE NIÑOS; NIÑAS Y
ADOLESCENTES; EN EL MARCO DEL DESARROLLO DEL PLAN TERRITORIAL DE
SALUD VIGENCIA 2025 EN EL DEPARTAMENTO DE SUCRE</t>
  </si>
  <si>
    <t>1100396768</t>
  </si>
  <si>
    <t>https://community.secop.gov.co/Public/Tendering/OpportunityDetail/Index?noticeUID=CO1.NTC.7657727&amp;isFromPublicArea=True&amp;isModal=true&amp;asPopupView=true</t>
  </si>
  <si>
    <t>CO1.REQ.9864575</t>
  </si>
  <si>
    <t>CO1.PCCNTR.9185009</t>
  </si>
  <si>
    <t>CO1.BDOS.9696428</t>
  </si>
  <si>
    <t>CPS-155-2026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</si>
  <si>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</si>
  <si>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1193521557</t>
  </si>
  <si>
    <t>https://community.secop.gov.co/Public/Tendering/OpportunityDetail/Index?noticeUID=CO1.NTC.9817065&amp;isFromPublicArea=True&amp;isModal=true&amp;asPopupView=true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</si>
  <si>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</si>
  <si>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CO1.REQ.8763458</t>
  </si>
  <si>
    <t>CO1.PCCNTR.8221022</t>
  </si>
  <si>
    <t>CO1.BDOS.8608219</t>
  </si>
  <si>
    <t>CP-SDSD-522-2025</t>
  </si>
  <si>
    <t>PRESTACIÓN DE SERVICIOS PROFESIONALES DE UN BACTERIÓLOGO (A) PARA EL
 DESARROLLO DE ACCIONES EN EL COMPONENTE LABORATORIO DE SALUD
 PÚBLICA EN EL MARCO DEL DESARROLLO DEL PLAN TERRITORIAL DE SALUD
 VIGENCIA 2025 EN EL DEPARTAMENTO DE SUCRE.</t>
  </si>
  <si>
    <t>42207554</t>
  </si>
  <si>
    <t>https://community.secop.gov.co/Public/Tendering/OpportunityDetail/Index?noticeUID=CO1.NTC.8635831&amp;isFromPublicArea=True&amp;isModal=true&amp;asPopupView=true</t>
  </si>
  <si>
    <t>CO1.REQ.9166464</t>
  </si>
  <si>
    <t>CO1.PCCNTR.8515743</t>
  </si>
  <si>
    <t>CO1.BDOS.9003301</t>
  </si>
  <si>
    <t>CPS-1092-2025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</si>
  <si>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t>
  </si>
  <si>
    <t>1099964953</t>
  </si>
  <si>
    <t>https://community.secop.gov.co/Public/Tendering/OpportunityDetail/Index?noticeUID=CO1.NTC.9029841&amp;isFromPublicArea=True&amp;isModal=true&amp;asPopupView=true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</si>
  <si>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</si>
  <si>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CO1.REQ.9921008</t>
  </si>
  <si>
    <t>CO1.PCCNTR.9142059</t>
  </si>
  <si>
    <t>CO1.BDOS.9752651</t>
  </si>
  <si>
    <t>CPS-293-2026</t>
  </si>
  <si>
    <t>PRESTACIÓN DE SERVICIOS PROFESIONALES PARA
BRINDAR APOYO Y ACOMPAÑAMIENTO PSICOSOCIAL EN LOS ASUNTOS QUE ESTÉN A CARGO DE LA SECRETARÍA DE LA MUJER;
JUVENTUD E INCLUSIÓN SOCIAL DEL DEPARTAMENTO DE SUCRE.</t>
  </si>
  <si>
    <t>1104016527</t>
  </si>
  <si>
    <t>https://community.secop.gov.co/Public/Tendering/OpportunityDetail/Index?noticeUID=CO1.NTC.9775133&amp;isFromPublicArea=True&amp;isModal=true&amp;asPopupView=true</t>
  </si>
  <si>
    <t>CO1.REQ.6044249</t>
  </si>
  <si>
    <t>CO1.PCCNTR.6176275</t>
  </si>
  <si>
    <t>CO1.BDOS.5925790</t>
  </si>
  <si>
    <t>CP-SDSD-232-2024</t>
  </si>
  <si>
    <t>1103121396</t>
  </si>
  <si>
    <t>https://community.secop.gov.co/Public/Tendering/OpportunityDetail/Index?noticeUID=CO1.NTC.5935820&amp;isFromPublicArea=True&amp;isModal=true&amp;asPopupView=true</t>
  </si>
  <si>
    <t>PRESTACIÓN DE SERVICIOS DE APOYO A LA GESTIÓN DE UN ANOTADOR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</si>
  <si>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CO1.REQ.10778191</t>
  </si>
  <si>
    <t>CO1.PCCNTR.9757216</t>
  </si>
  <si>
    <t>CO1.BDOS.10594497</t>
  </si>
  <si>
    <t>CP-DSD-558-2026</t>
  </si>
  <si>
    <t>https://community.secop.gov.co/Public/Tendering/OpportunityDetail/Index?noticeUID=CO1.NTC.10635657&amp;isFromPublicArea=True&amp;isModal=true&amp;asPopupView=true</t>
  </si>
  <si>
    <t>CO1.REQ.9201471</t>
  </si>
  <si>
    <t>CO1.PCCNTR.8608024</t>
  </si>
  <si>
    <t>CO1.BDOS.8905759</t>
  </si>
  <si>
    <t>SA-018-2025</t>
  </si>
  <si>
    <t>APOYO A LA CREACIÓN DEL BANCO DE ALIMENTOS DEL DEPARTAMENTO DE SUCRE</t>
  </si>
  <si>
    <t>https://community.secop.gov.co/Public/Tendering/OpportunityDetail/Index?noticeUID=CO1.NTC.9061521&amp;isFromPublicArea=True&amp;isModal=true&amp;asPopupView=true</t>
  </si>
  <si>
    <t>CO1.REQ.10728949</t>
  </si>
  <si>
    <t>CO1.PCCNTR.9719352</t>
  </si>
  <si>
    <t>CO1.BDOS.10545466</t>
  </si>
  <si>
    <t>CP-SDSD-476-2026</t>
  </si>
  <si>
    <t>PRESTACIÓN DE SERVICIOS PROFESIONALES DE UN (A) ENFERMERO(A) PARA EL DESARROLLO DE ACCIONES EN EL SUBPROGRAMA EMERGENTES Y REMERGENTES: IIAS-RAM EN EL MARCO DEL DESARROLLO DEL PLAN TERRITORIAL DE SALUD VIGENCIA 2026 EN EL DEPARTAMENTO DE SUCRE</t>
  </si>
  <si>
    <t>https://community.secop.gov.co/Public/Tendering/OpportunityDetail/Index?noticeUID=CO1.NTC.10586500&amp;isFromPublicArea=True&amp;isModal=true&amp;asPopupView=true</t>
  </si>
  <si>
    <t>CO1.REQ.8921526</t>
  </si>
  <si>
    <t>CO1.PCCNTR.8333304</t>
  </si>
  <si>
    <t>CO1.BDOS.8763096</t>
  </si>
  <si>
    <t>CPS-749-2025</t>
  </si>
  <si>
    <t>PRESTACION DE SERVICIOS PROFESIONALES DE UN
 MEDICO VETERINARIO Y ZOOTECNISTA PARA BRINDAR ACOMPAÑAMIENTO EN TEMAS AGROPECUARIOS DE LA SUBSECRETARIA
 DE DESARROLLO RURAL Y MEDIO AMBIENTE DURANTE LA VIGENCIA 2025</t>
  </si>
  <si>
    <t>92522524</t>
  </si>
  <si>
    <t>https://community.secop.gov.co/Public/Tendering/OpportunityDetail/Index?noticeUID=CO1.NTC.8788638&amp;isFromPublicArea=True&amp;isModal=true&amp;asPopupView=true</t>
  </si>
  <si>
    <t>CO1.REQ.5990483</t>
  </si>
  <si>
    <t>CO1.PCCNTR.6134335</t>
  </si>
  <si>
    <t>CO1.BDOS.5872717</t>
  </si>
  <si>
    <t>CP-SDSD-210-2024</t>
  </si>
  <si>
    <t>PRESTACION DE SERVICIOS DE APOYO A LA GESTION DE UN (A) TECNÓLOGO (A) EN ADMINISTRACIÓN EMPRESARIAL PARA EL DESARROLLO DE ACCIONES EN LA DIMENSIÓN SEXUALIDAD; DERECHOS SEXUALES Y REPRODUCTIVOS DEL PLAN DE ACCION TRANSITORIO 2024 EN EL DEPARTAMENTO DE SUCRE.</t>
  </si>
  <si>
    <t>https://community.secop.gov.co/Public/Tendering/OpportunityDetail/Index?noticeUID=CO1.NTC.5883446&amp;isFromPublicArea=True&amp;isModal=true&amp;asPopupView=true</t>
  </si>
  <si>
    <t>CO1.REQ.8890380</t>
  </si>
  <si>
    <t>CO1.PCCNTR.8309117</t>
  </si>
  <si>
    <t>CO1.BDOS.8732372</t>
  </si>
  <si>
    <t>CPS-650-2025</t>
  </si>
  <si>
    <t>PRESTACIÓN DE SERVICIOS PROFESIONALES DE UN ABOGADO CON POSGRADO EN
 MODALIDAD DE MAESTRIA PARA BRINDAR ASESORIA Y ACOMPAÑAMIENTO A LA SECRETARIA DEL INTERIOR DE LA
 GOBERNACIÓN DE SUCRE; EN EL MARCO DEL PROYECTO APOYO A LA PRESTACIÓN DE SERVICIOS PROFESIONALES Y DE
 APOYO A LA GESTIÓN VIGENCIA 202</t>
  </si>
  <si>
    <t>https://community.secop.gov.co/Public/Tendering/OpportunityDetail/Index?noticeUID=CO1.NTC.8756961&amp;isFromPublicArea=True&amp;isModal=true&amp;asPopupView=true</t>
  </si>
  <si>
    <t>PRESTACIÓN DE SERVICIOS PROFESIONALES DE UN ABOGADO CON POSGRADO EN
 MODALIDAD DE MAESTRIA PARA BRINDAR ASESORIA Y ACOMPAÑAMIENTO A LA SECRETARIA DEL INTERIOR DE LA
 GOBERNACIÓN DE SUCRE; EN EL MARCO DEL PROYECTO APOYO A LA PRESTACIÓN DE SERVICIOS PROFESIONALES Y DE
 APOYO A LA GESTIÓN VIGENCIA 2025 DE LA GOBERNACIÓN DE SUCRE</t>
  </si>
  <si>
    <t>CO1.REQ.9175973</t>
  </si>
  <si>
    <t>CO1.PCCNTR.8520595</t>
  </si>
  <si>
    <t>CO1.BDOS.9012153</t>
  </si>
  <si>
    <t>CPS-1096-2025</t>
  </si>
  <si>
    <t>1102881817</t>
  </si>
  <si>
    <t>https://community.secop.gov.co/Public/Tendering/OpportunityDetail/Index?noticeUID=CO1.NTC.9036965&amp;isFromPublicArea=True&amp;isModal=true&amp;asPopupView=true</t>
  </si>
  <si>
    <t>CO1.REQ.7243070</t>
  </si>
  <si>
    <t>CO1.PCCNTR.7081948</t>
  </si>
  <si>
    <t>CO1.BDOS.7107427</t>
  </si>
  <si>
    <t>CP-SDSD-778-2024</t>
  </si>
  <si>
    <t>PRESTACIÓN DE SERVICIOS PROFESIONALES DE UN(A) TRABAJADOR(A) SOCIAL PARA EL DESARROLLO DE ACCIONES EN EL COMPONENTE POBLACIONES VULNERABLES EN EL MARCO DEL DESARROLLO DEL PLAN TERRITORIAL DE SALUD VIGENCIA 2024 EN EL DEPARTAMENTO DE SUCRE.</t>
  </si>
  <si>
    <t>34942988</t>
  </si>
  <si>
    <t>https://community.secop.gov.co/Public/Tendering/OpportunityDetail/Index?noticeUID=CO1.NTC.7124233&amp;isFromPublicArea=True&amp;isModal=true&amp;asPopupView=true</t>
  </si>
  <si>
    <t>CO1.REQ.6771766</t>
  </si>
  <si>
    <t>CO1.PCCNTR.6720887</t>
  </si>
  <si>
    <t>CO1.BDOS.6644730</t>
  </si>
  <si>
    <t>CPS-664-2024</t>
  </si>
  <si>
    <t>PRESTACIÓN DE SERVICIOS PROFESIONALES
ESPECIALIZADOS PARA BRINDAR ASESORÍA Y ACOMPAÑAMIENTO EN TODOS LOS
ASUNTOS DE CONTRATACIÓN ESTATAL A LA SUBSECRETARÍA DE
GESTIÓN DE LA CONTRATACIÓN DE LA GOBERNACIÓN DE SUCRE.</t>
  </si>
  <si>
    <t>1102811942</t>
  </si>
  <si>
    <t>https://community.secop.gov.co/Public/Tendering/OpportunityDetail/Index?noticeUID=CO1.NTC.6653726&amp;isFromPublicArea=True&amp;isModal=true&amp;asPopupView=true</t>
  </si>
  <si>
    <t>CO1.REQ.7668010</t>
  </si>
  <si>
    <t>CO1.PCCNTR.7419773</t>
  </si>
  <si>
    <t>CO1.BDOS.7532936</t>
  </si>
  <si>
    <t>CP-SDSD-056-2025</t>
  </si>
  <si>
    <t>PRESTACIÓN DE SERVICIOS PROFESIONALES DE UN BACTERIÓLOGO (A) PARA EL DESARROLLO DE ACCIONES EN EL COMPONENTE LABORATORIO DE SALUD PÚBLICA EN EL MARCO DEL DESARROLLO DEL PLAN TERRITORIAL DE SALUD VIGENCIA 2025 EN EL DEPARTAMENTO DE SUCRE.</t>
  </si>
  <si>
    <t>64700424</t>
  </si>
  <si>
    <t>https://community.secop.gov.co/Public/Tendering/OpportunityDetail/Index?noticeUID=CO1.NTC.7549383&amp;isFromPublicArea=True&amp;isModal=true&amp;asPopupView=true</t>
  </si>
  <si>
    <t>CO1.REQ.7658797</t>
  </si>
  <si>
    <t>CO1.PCCNTR.7412658</t>
  </si>
  <si>
    <t>CO1.BDOS.7523846</t>
  </si>
  <si>
    <t>CP-SDSD-068-2025</t>
  </si>
  <si>
    <t>PRESTACIÓN DE SERVICIOS DE APOYO A LA GESTIÓN DE UN(A) TÈCNICO DE
SISTEMAS PARA EL DESARROLLO DE ACCIONES EN EL COMPONENTE PROGRAMA AMPLIADO DE INMUNIZACIONES-PAI EN EL MARCO DEL DESARROLLO DEL PLAN TERRITORIAL DE SALUD VIGENCIA 2025 EN EL DEPARTAMENTO DE SUCRE</t>
  </si>
  <si>
    <t>1066182435</t>
  </si>
  <si>
    <t>https://community.secop.gov.co/Public/Tendering/OpportunityDetail/Index?noticeUID=CO1.NTC.7540478&amp;isFromPublicArea=True&amp;isModal=true&amp;asPopupView=true</t>
  </si>
  <si>
    <t>CO1.REQ.9851087</t>
  </si>
  <si>
    <t>CO1.PCCNTR.9069571</t>
  </si>
  <si>
    <t>CO1.BDOS.9683813</t>
  </si>
  <si>
    <t>CPS-111-2026</t>
  </si>
  <si>
    <t>PRESTACIÓN DE SERVICIOS PROFESIONALES PARA
BRINDAR APOYO Y ACOMPAÑAMIENTO JURIDICO EN LOS ASUNTOS QUE ESTÉN A CARGO DE LA SECRETARÍA DE LA MUJER; JUVENTUD E INCLUSIÓN SOCIAL DEL DEPARTAMENTO DE SUCRE</t>
  </si>
  <si>
    <t>1102872203</t>
  </si>
  <si>
    <t>https://community.secop.gov.co/Public/Tendering/OpportunityDetail/Index?noticeUID=CO1.NTC.9704262&amp;isFromPublicArea=True&amp;isModal=true&amp;asPopupView=true</t>
  </si>
  <si>
    <t>CO1.REQ.8759080</t>
  </si>
  <si>
    <t>CO1.PCCNTR.8216244</t>
  </si>
  <si>
    <t>CO1.BDOS.8603450</t>
  </si>
  <si>
    <t>CP-SDSD-495-2025</t>
  </si>
  <si>
    <t>PRESTACIÓN DE SERVICIOS PROFESIONALES DE UN(A) TRABAJADOR(A) SOCIAL PARA EL DESARROLLO DE ACCIONES EN EL COMPONENTE POBLACIONES VULNERABLES EN EL MARCO DEL DESARROLLO DEL PLAN TERRITORIAL DE SALUD PUBLICA VIGENCIA 2025 EN EL DEPARTAMENTO DE SUCRE</t>
  </si>
  <si>
    <t>https://community.secop.gov.co/Public/Tendering/OpportunityDetail/Index?noticeUID=CO1.NTC.8628481&amp;isFromPublicArea=True&amp;isModal=true&amp;asPopupView=true</t>
  </si>
  <si>
    <t>CO1.REQ.6713820</t>
  </si>
  <si>
    <t>CO1.PCCNTR.6681566</t>
  </si>
  <si>
    <t>CO1.BDOS.6587338</t>
  </si>
  <si>
    <t>CPS-551-2024</t>
  </si>
  <si>
    <t>PRESTACIÓN DE 
SERVICIOS PROFESIONALES PARA BRINDAR ASESORIA EN LAS ACTIVIDADES RELACIONADAS CON LA GESTIÓN JURÍDICA Y 
PREVENCIÓN DEL DAÑO ANTIJURÍDICO EN LA OFICINA JURIDICA DE LA GOBERNACIÓN DE SUCRE.</t>
  </si>
  <si>
    <t>3839867</t>
  </si>
  <si>
    <t>https://community.secop.gov.co/Public/Tendering/OpportunityDetail/Index?noticeUID=CO1.NTC.6602050&amp;isFromPublicArea=True&amp;isModal=true&amp;asPopupView=true</t>
  </si>
  <si>
    <t>CO1.REQ.10723627</t>
  </si>
  <si>
    <t>CO1.PCCNTR.9716138</t>
  </si>
  <si>
    <t>CO1.BDOS.10540273</t>
  </si>
  <si>
    <t>CP-SDSD-440-2026</t>
  </si>
  <si>
    <t>PRESTACIÓN DE SERVICIOS PROFESIONALES DE UN (A) INGENIERO DE SISTEMAS PARA EL DESARROLLO DE ACCIONES EN EL SUBPROGRAMA VIGILANCIA EPIDEMIOLÓGICA EN EL MARCO DEL DESARROLLO DEL PLAN TERRITORIAL DE SALUD VIGENCIA 2026 EN EL DEPARTAMENTO DE SUCRE.</t>
  </si>
  <si>
    <t>https://community.secop.gov.co/Public/Tendering/OpportunityDetail/Index?noticeUID=CO1.NTC.10581874&amp;isFromPublicArea=True&amp;isModal=true&amp;asPopupView=true</t>
  </si>
  <si>
    <t>CO1.REQ.8998921</t>
  </si>
  <si>
    <t>CO1.PCCNTR.8396965</t>
  </si>
  <si>
    <t>CO1.BDOS.8838893</t>
  </si>
  <si>
    <t>CP-SDSD-778-2025</t>
  </si>
  <si>
    <t>PRESTACIÓN DE SERVICIOS PROFESIONALES DE UN (A) INGENIERO (A) QUÍMICO
PARA EL DESARROLLO DE ACCIONES EN EL COMPONENTE LABORATORIO DE SALUD PÚBLICA EN EL MARCO DEL DESARROLLO DEL PLAN TERRITORIAL DE SALUD VIGENCIA 2025 EN EL DEPARTAMENTO DE SUCRE.</t>
  </si>
  <si>
    <t>1102821492</t>
  </si>
  <si>
    <t>https://community.secop.gov.co/Public/Tendering/OpportunityDetail/Index?noticeUID=CO1.NTC.8871078&amp;isFromPublicArea=True&amp;isModal=true&amp;asPopupView=true</t>
  </si>
  <si>
    <t>CO1.REQ.6918685</t>
  </si>
  <si>
    <t>CO1.PCCNTR.6831627</t>
  </si>
  <si>
    <t>CO1.BDOS.6789537</t>
  </si>
  <si>
    <t>CPS-784-2024</t>
  </si>
  <si>
    <t>PRESTACIÓN DE LOS SERVICIOS PROFESIONALES PARA BRINDAR APOYO AL COMPONENTE PSICOSOCIAL EN LA SECRETARIA DE INCLUSIÓN SOCIAL; MUJER Y EQUIDAD DE GÉNERO DEL DEPARTAMENTO DE SUCRE desde LA SUBSECRETARIA DE GESTIÓN DE LA MUJER Y EQUIDAD DE GENERO.</t>
  </si>
  <si>
    <t>1005604554</t>
  </si>
  <si>
    <t>https://community.secop.gov.co/Public/Tendering/OpportunityDetail/Index?noticeUID=CO1.NTC.6800183&amp;isFromPublicArea=True&amp;isModal=true&amp;asPopupView=true</t>
  </si>
  <si>
    <t>CO1.REQ.8581636</t>
  </si>
  <si>
    <t>CO1.PCCNTR.8186379</t>
  </si>
  <si>
    <t>CO1.BDOS.8340683</t>
  </si>
  <si>
    <t>CONTRATO DE SUMINISTRO Nº SA-SDSD-02-SI-2025</t>
  </si>
  <si>
    <t>SUMINISTRO DE INSUMOS PARA LA VACUNACION ANTIRRABICA DE PERROS Y GATOS DEL COMPONENTE ZOONOSIS EN EL DEPARTAMENTO DE SUCRE</t>
  </si>
  <si>
    <t>https://community.secop.gov.co/Public/Tendering/OpportunityDetail/Index?noticeUID=CO1.NTC.8451811&amp;isFromPublicArea=True&amp;isModal=true&amp;asPopupView=true</t>
  </si>
  <si>
    <t>CO1.REQ.7057057</t>
  </si>
  <si>
    <t>CO1.PCCNTR.6944326</t>
  </si>
  <si>
    <t>CO1.BDOS.6926046</t>
  </si>
  <si>
    <t>CPS-851-2024</t>
  </si>
  <si>
    <t>a PRESTACIÓN DE SERVICIOS PROFESIONALES
PARA BRINDAR ASESORÍA COMO ADMINISTRADOR PÚBLICO EN LA SUBSECRETARÍA
DE GESTIÓN TRIBUTARIA DE LA SECRETARÍA DE HACIENDA DEL DEPARTAMENTO
DE SUCRE EN DESARROLLO DEL CONVENIO ANTICONTRABANDO No PM 011 2024</t>
  </si>
  <si>
    <t>92548447</t>
  </si>
  <si>
    <t>https://community.secop.gov.co/Public/Tendering/OpportunityDetail/Index?noticeUID=CO1.NTC.6942228&amp;isFromPublicArea=True&amp;isModal=true&amp;asPopupView=true</t>
  </si>
  <si>
    <t>CO1.REQ.8931917</t>
  </si>
  <si>
    <t>CO1.PCCNTR.8341066</t>
  </si>
  <si>
    <t>CO1.BDOS.8773067</t>
  </si>
  <si>
    <t>CP-SDSD-691-2025</t>
  </si>
  <si>
    <t>PRESTACIÓN DE SERVICIOS PROFESIONALES DE UN(A) ADMINISTRADOR(A) DE
 EMPRESAS PARA BRINDAR APOYO Y ACOMPAÑAMIENTO A LA SECRETARÍA DE
 SALUD DE LA GOBERNACIÓN DE SUCRE EN LA  SUBSECRETARIA DE GESTION
 ADMINISTRATIVA Y FINANCIERA</t>
  </si>
  <si>
    <t>92276315</t>
  </si>
  <si>
    <t>https://community.secop.gov.co/Public/Tendering/OpportunityDetail/Index?noticeUID=CO1.NTC.8800891&amp;isFromPublicArea=True&amp;isModal=true&amp;asPopupView=true</t>
  </si>
  <si>
    <t>CO1.REQ.7684805</t>
  </si>
  <si>
    <t>CO1.PCCNTR.7432585</t>
  </si>
  <si>
    <t>CO1.BDOS.7549622</t>
  </si>
  <si>
    <t>CP-SDSD-065-2025</t>
  </si>
  <si>
    <t>PRESTACIÓN DE SERVICIOS PROFESIONALES DE UN(A) ADMINISTRADOR(A) EN SALUD PARA EL DESARROLLO DE LAS ACCIONES EN EL COMPONENTE
PLANEACION INTEGRAL EN EL MARCO DEL DESARROLLO DEL PLAN TERRITORIAL DE SALUD VIGENCIA 2025 EN EL DEPARTAMENTO DE SUCRE</t>
  </si>
  <si>
    <t>https://community.secop.gov.co/Public/Tendering/OpportunityDetail/Index?noticeUID=CO1.NTC.7563734&amp;isFromPublicArea=True&amp;isModal=true&amp;asPopupView=true</t>
  </si>
  <si>
    <t>CO1.REQ.9302581</t>
  </si>
  <si>
    <t>CO1.PCCNTR.8615112</t>
  </si>
  <si>
    <t>CO1.BDOS.9136328</t>
  </si>
  <si>
    <t>CPS-1105-2025</t>
  </si>
  <si>
    <t>PRESTACION DE SERVICIOS PROFESIONALES DE UN ADMINISTRADOR DE EMPRESAS PARA
 BRINDAR ASESORIA Y APOYO TECNICO EN LA FORMULACIÓN; REVISIÓN; EVALUACIÓN Y SEGUIMIENTO DE PROYECTOS A
 CARGO DE LA SECRETARÍA DE PLANEACIÓN</t>
  </si>
  <si>
    <t>92548257</t>
  </si>
  <si>
    <t>https://community.secop.gov.co/Public/Tendering/OpportunityDetail/Index?noticeUID=CO1.NTC.9162183&amp;isFromPublicArea=True&amp;isModal=true&amp;asPopupView=true</t>
  </si>
  <si>
    <t>CO1.REQ.6745387</t>
  </si>
  <si>
    <t>CO1.PCCNTR.6700795</t>
  </si>
  <si>
    <t>CO1.BDOS.6615988</t>
  </si>
  <si>
    <t>CPS-622-2024</t>
  </si>
  <si>
    <t>PRESTACIÓN DE SERVICIOS DE APOYO A LA GESTION PARA BRINDAR APOYO Y ACOMPAÑAMIENTO A LA SECRETARÍA DE INFRAESTRUCTURA DE LA GOBERNACIÓN DE SUCRE.</t>
  </si>
  <si>
    <t>1005662019</t>
  </si>
  <si>
    <t>https://community.secop.gov.co/Public/Tendering/OpportunityDetail/Index?noticeUID=CO1.NTC.6627677&amp;isFromPublicArea=True&amp;isModal=true&amp;asPopupView=true</t>
  </si>
  <si>
    <t>CO1.REQ.4620438</t>
  </si>
  <si>
    <t>CO1.BDOS.4516877</t>
  </si>
  <si>
    <t>CO1.REQ.8295043</t>
  </si>
  <si>
    <t>CO1.PCCNTR.7900249</t>
  </si>
  <si>
    <t>CO1.BDOS.8149237</t>
  </si>
  <si>
    <t>CP-SDSD-382-2025</t>
  </si>
  <si>
    <t>PRESTACIÓN DE SERVICIOS DE APOYO A LA GESTIÓN DE UN(A) GESTOR (A) COMUNITARIO PARA EL DESARROLLO DE ACCIONES EN EL COMPONENTE DISCAPACIDAD EN EL MARCO DEL DESARROLLO DEL PLAN TERRITORIAL DE SALUD VIGENCIA 2025 EN EL DEPARTAMENTO DE SUCRE.</t>
  </si>
  <si>
    <t>1101445775</t>
  </si>
  <si>
    <t>https://community.secop.gov.co/Public/Tendering/OpportunityDetail/Index?noticeUID=CO1.NTC.8171234&amp;isFromPublicArea=True&amp;isModal=true&amp;asPopupView=true</t>
  </si>
  <si>
    <t>CO1.REQ.9901311</t>
  </si>
  <si>
    <t>CO1.PCCNTR.9121400</t>
  </si>
  <si>
    <t>CO1.BDOS.9732957</t>
  </si>
  <si>
    <t>CPS-284-2026</t>
  </si>
  <si>
    <t>PRESTACIÓN DE SERVICIOS DE APOYO A LA GESTION COMO BACHILLER PARA BRINDAR
APOYO Y ACOMPAÑAMIENTO A LA SECRETARÍA DE INFRAESTRUCTURA DE LA GOBERNACIÓN DE SUCRE.</t>
  </si>
  <si>
    <t>1000065640</t>
  </si>
  <si>
    <t>https://community.secop.gov.co/Public/Tendering/OpportunityDetail/Index?noticeUID=CO1.NTC.9757158&amp;isFromPublicArea=True&amp;isModal=true&amp;asPopupView=true</t>
  </si>
  <si>
    <t>CO1.REQ.8853101</t>
  </si>
  <si>
    <t>CO1.PCCNTR.8286709</t>
  </si>
  <si>
    <t>CO1.BDOS.8695302</t>
  </si>
  <si>
    <t>CP-SDSD-627-2025</t>
  </si>
  <si>
    <t>PRESTACIÓN DE SERVICIOS PROFESIONALES DE UN(A) TRABAJADOR(A) SOCIAL
 PARA EL DESARROLLO DE ACCIONES EN EL COMPONENTE SALUD MENTAL; EN EL
 MARCO DEL DESARROLLO DEL PLAN TERRITORIAL DE SALUD VIGENCIA 2025 EN
 EL DEPARTAMENTO DE SUCRE.</t>
  </si>
  <si>
    <t>https://community.secop.gov.co/Public/Tendering/OpportunityDetail/Index?noticeUID=CO1.NTC.8727332&amp;isFromPublicArea=True&amp;isModal=true&amp;asPopupView=true</t>
  </si>
  <si>
    <t>CO1.REQ.9152234</t>
  </si>
  <si>
    <t>CO1.PCCNTR.8502334</t>
  </si>
  <si>
    <t>CO1.BDOS.8988719</t>
  </si>
  <si>
    <t>CPS-1075-2025</t>
  </si>
  <si>
    <t>PRESTACIÓN DE SERVICIOS DE APOYO A LA GESTION
PARA BRINDAR APOYO Y ACOMPAÑAMIENTO A LA SECRETARIA DE INCLUSIÓN SOCIAL; MUJER Y EQUIDAD DE GENERO</t>
  </si>
  <si>
    <t>1103220646</t>
  </si>
  <si>
    <t>https://community.secop.gov.co/Public/Tendering/OpportunityDetail/Index?noticeUID=CO1.NTC.9013750&amp;isFromPublicArea=True&amp;isModal=true&amp;asPopupView=true</t>
  </si>
  <si>
    <t>CO1.REQ.10055557</t>
  </si>
  <si>
    <t>CO1.PCCNTR.9294866</t>
  </si>
  <si>
    <t>CO1.BDOS.9887053</t>
  </si>
  <si>
    <t>https://community.secop.gov.co/Public/Tendering/OpportunityDetail/Index?noticeUID=CO1.NTC.9926187&amp;isFromPublicArea=True&amp;isModal=true&amp;asPopupView=true</t>
  </si>
  <si>
    <t>CO1.PCCNTR.9295026</t>
  </si>
  <si>
    <t>CPS -655-2026</t>
  </si>
  <si>
    <t>PRESTACION DE SERVICIOS PROFESIONALES PARA BRINDAR ASESORÍA; ASISTENCIATECNICA Y APOYO EN EL PROCESO DE EVALUACIÓN; SEGUIMIENTO Y ANÁLISIS DE LA GESTIÓN DE RECURSOS DEL SISTEMA
GENERAL DE PARTICIPACIONES (SGP) Y EL INDICE DE DESEMPEÑO FISCAL (IDF) EN EL COMPONENTE DE SALUD DELDEPARTAMENTO DE SUCRE</t>
  </si>
  <si>
    <t>1005512370</t>
  </si>
  <si>
    <t>CO1.REQ.9921523</t>
  </si>
  <si>
    <t>CO1.PCCNTR.9140660</t>
  </si>
  <si>
    <t>CO1.BDOS.9753152</t>
  </si>
  <si>
    <t>CPS-345-2026</t>
  </si>
  <si>
    <t>PRESTACION DE SERVICIOS PROFESIONALES DE UN PROFESIONAL EN COMUNICACION SOCIAL / PERIODISMO PARA BRINDAR ACOMPAÑAMIENTO A LA SECRETARÍA GENERAL DE
LA GOBERNACION DE SUCRE desde la SECRETARIA GENERAL</t>
  </si>
  <si>
    <t>64739634</t>
  </si>
  <si>
    <t>https://community.secop.gov.co/Public/Tendering/OpportunityDetail/Index?noticeUID=CO1.NTC.9774207&amp;isFromPublicArea=True&amp;isModal=true&amp;asPopupView=true</t>
  </si>
  <si>
    <t>CO1.REQ.8934316</t>
  </si>
  <si>
    <t>CO1.PCCNTR.8342529</t>
  </si>
  <si>
    <t>CO1.BDOS.8775614</t>
  </si>
  <si>
    <t>CP-SDSD-696-2025</t>
  </si>
  <si>
    <t>PRESTACIÓN DE SERVICIOS PROFESIONALES DE UN INGENIERO DE SISTEMAS PARA EL DESARROLLO DE ACCIONES EN EL COMPONENTE IVC SANITARIO DEL PLAN TERRITORIAL DE SALUD VIGENCIA 2025 EN EL DEPARTAMENTO DE SUCRE</t>
  </si>
  <si>
    <t>https://community.secop.gov.co/Public/Tendering/OpportunityDetail/Index?noticeUID=CO1.NTC.8802837&amp;isFromPublicArea=True&amp;isModal=true&amp;asPopupView=true</t>
  </si>
  <si>
    <t>CO1.REQ.10009843</t>
  </si>
  <si>
    <t>CO1.PCCNTR.9236274</t>
  </si>
  <si>
    <t>CO1.BDOS.9841359</t>
  </si>
  <si>
    <t>CP-SDSD-336-2026</t>
  </si>
  <si>
    <t>PRESTACION DE SERVICIOS DE APOYO A LA GESTION DE UN (A) GESTOR COMUNITARIO PARA EL DESARROLLO DE ACCIONES EN EL SUBPROGRAMA DISCAPACIDAD EN EL MARCO DEL DESARROLLO DEL PLAN TERRITORIAL DE SALUD VIGENCIA 2026 EN EL DEPARTAMENTO DE SUCRE</t>
  </si>
  <si>
    <t>1099991983</t>
  </si>
  <si>
    <t>https://community.secop.gov.co/Public/Tendering/OpportunityDetail/Index?noticeUID=CO1.NTC.9868424&amp;isFromPublicArea=True&amp;isModal=true&amp;asPopupView=true</t>
  </si>
  <si>
    <t>CO1.REQ.8673025</t>
  </si>
  <si>
    <t>CO1.PCCNTR.8155257</t>
  </si>
  <si>
    <t>CO1.BDOS.8518773</t>
  </si>
  <si>
    <t>CP-SDSD-451-2025</t>
  </si>
  <si>
    <t>PRESTACIÓN DE SERVICIOS PROFESIONALES DE UN(A) ABOGADO(A) PARA EL DESARROLLO DE ACCIONES EN EL COMPONENTE INSPECCIÓN; VIGILANCIA Y CONTROL SANITARIO Y DE MEDICAMENTOS EN EL MARCO DEL DESARROLLO DEL PLAN TERRITORIAL DE SALUD VIGENCIA 2025 EN EL DEPARTAMENTO DE SUCRE.</t>
  </si>
  <si>
    <t>https://community.secop.gov.co/Public/Tendering/OpportunityDetail/Index?noticeUID=CO1.NTC.8541368&amp;isFromPublicArea=True&amp;isModal=true&amp;asPopupView=true</t>
  </si>
  <si>
    <t>CO1.REQ.6587223</t>
  </si>
  <si>
    <t>CO1.PCCNTR.6586735</t>
  </si>
  <si>
    <t>CO1.BDOS.6462216</t>
  </si>
  <si>
    <t>CP-SDSD-420-2024</t>
  </si>
  <si>
    <t>PRESTACIÓN DE SERVICIOS DE APOYO A LA GESTION DE UN (A) TÉCNICO (A) O AUXILIAR EN EL AREA DE LA SALUD PARA EL DESARROLLO DE ACCIONES EN LA DIMENSIÓN FORTALECIMIENTO DE LA AUTORIDAD SANITARIA; COMPONENTE LABORATORIO DE SALUD PUBLICA EN EL MARCO DEL PLAN DE ACCIÓN TRANSITORIO 2024 EN EL DEPARTAMENTO D</t>
  </si>
  <si>
    <t>23063874</t>
  </si>
  <si>
    <t>https://community.secop.gov.co/Public/Tendering/OpportunityDetail/Index?noticeUID=CO1.NTC.6473728&amp;isFromPublicArea=True&amp;isModal=true&amp;asPopupView=true</t>
  </si>
  <si>
    <t>PRESTACIÓN DE SERVICIOS DE APOYO A LA GESTION DE UN (A) TÉCNICO (A) O AUXILIAR EN EL AREA DE LA SALUD PARA EL DESARROLLO DE ACCIONES EN LA DIMENSIÓN FORTALECIMIENTO DE LA AUTORIDAD SANITARIA; COMPONENTE LABORATORIO DE SALUD PUBLICA EN EL MARCO DEL PLAN DE ACCIÓN TRANSITORIO 2024 EN EL DEPARTAMENTO DE SUCRE</t>
  </si>
  <si>
    <t>CO1.REQ.7348572</t>
  </si>
  <si>
    <t>CO1.PCCNTR.7861389</t>
  </si>
  <si>
    <t>CO1.BDOS.7150842</t>
  </si>
  <si>
    <t>AMC-022-2024</t>
  </si>
  <si>
    <t>MANTENIMIENTO RUTINARIO DE LA MALLA VIAL DEL DEPARTAMENTO DE SUCRE</t>
  </si>
  <si>
    <t>901948621</t>
  </si>
  <si>
    <t>https://community.secop.gov.co/Public/Tendering/OpportunityDetail/Index?noticeUID=CO1.NTC.7231916&amp;isFromPublicArea=True&amp;isModal=true&amp;asPopupView=true</t>
  </si>
  <si>
    <t>CO1.REQ.7094334</t>
  </si>
  <si>
    <t>CO1.PCCNTR.6971119</t>
  </si>
  <si>
    <t>CO1.BDOS.6962834</t>
  </si>
  <si>
    <t>CPS-867-2024</t>
  </si>
  <si>
    <t>APOYO PARA LA ORGANIZACIÓN; ACTUALIZACIÓN Y ACOMPAÑAMIENTO AL
FORTALECIMIENTO INSTITUCIONAL EN LA DEPURACIÓN DEL PASIVO PENSIONAL Y
NORMALIZACIÓN DE CARTERA DE LOS SECTORES EDUCACIÓN; PROPÓSITO
GENERAL Y SALUD; DE LA GOBERNACIÓN DE SUCRE desde la SECRETARIA DE
EDUCACION.</t>
  </si>
  <si>
    <t>1104381617</t>
  </si>
  <si>
    <t>https://community.secop.gov.co/Public/Tendering/OpportunityDetail/Index?noticeUID=CO1.NTC.6975491&amp;isFromPublicArea=True&amp;isModal=true&amp;asPopupView=true</t>
  </si>
  <si>
    <t>CO1.REQ.6912259</t>
  </si>
  <si>
    <t>CO1.PCCNTR.6825864</t>
  </si>
  <si>
    <t>CO1.BDOS.6782670</t>
  </si>
  <si>
    <t>CPS-767-2024</t>
  </si>
  <si>
    <t>PRESTACIÓN DE SERVICIOS PROFESIONALES PARA BRINDAR ASESORIA Y ACOMPAÑAMIENTO A LA SUBSECRETARÍA DE GESTION DEL TALENTO HUMANO DE LA GOBERNACIÓN DE SUCRE</t>
  </si>
  <si>
    <t>https://community.secop.gov.co/Public/Tendering/OpportunityDetail/Index?noticeUID=CO1.NTC.6792575&amp;isFromPublicArea=True&amp;isModal=true&amp;asPopupView=true</t>
  </si>
  <si>
    <t>CO1.REQ.10007640</t>
  </si>
  <si>
    <t>CO1.PCCNTR.9236116</t>
  </si>
  <si>
    <t>CO1.BDOS.9839374</t>
  </si>
  <si>
    <t>CPS-520-2026</t>
  </si>
  <si>
    <t>78750573</t>
  </si>
  <si>
    <t>https://community.secop.gov.co/Public/Tendering/OpportunityDetail/Index?noticeUID=CO1.NTC.9867768&amp;isFromPublicArea=True&amp;isModal=true&amp;asPopupView=true</t>
  </si>
  <si>
    <t>CO1.REQ.9782913</t>
  </si>
  <si>
    <t>CO1.PCCNTR.9023662</t>
  </si>
  <si>
    <t>CO1.BDOS.9614872</t>
  </si>
  <si>
    <t>CP-SDSD-101-2026</t>
  </si>
  <si>
    <t>PRESTACIÓN DE SERVICIOS PROFESIONALES DE UN (A) FISIOTERAPEUTA PARA EL
DESARROLLO DE ACCIONES EN EL SUBPROGRAMA DISCAPACIDAD EN EL MARCO
DEL DESARROLLO DEL PLAN TERRITORIAL DE SALUD VIGENCIA 2026 EN EL DEPARTAMENTO DE SUCRE</t>
  </si>
  <si>
    <t>1102828832</t>
  </si>
  <si>
    <t>https://community.secop.gov.co/Public/Tendering/OpportunityDetail/Index?noticeUID=CO1.NTC.9657022&amp;isFromPublicArea=True&amp;isModal=true&amp;asPopupView=true</t>
  </si>
  <si>
    <t>CO1.REQ.8746052</t>
  </si>
  <si>
    <t>CO1.PCCNTR.8209102</t>
  </si>
  <si>
    <t>CO1.BDOS.8590945</t>
  </si>
  <si>
    <t>CP-SDSD-469-2025</t>
  </si>
  <si>
    <t>PRESTACIÓN DE SERVICIOS PROFESIONALES DE UN(A) ENFERMERO(A) PARA EL DESARROLLO DE ACCIONES EN EL COMPONENTE PLANEACION INTEGRAL EN SALUD EN EL MARCO DEL DESARROLLO DEL PLAN TERRITORIAL DE SALUD VIGENCIA 2025 EN EL DEPARTAMENTO DE SUCRE.</t>
  </si>
  <si>
    <t>64722004</t>
  </si>
  <si>
    <t>https://community.secop.gov.co/Public/Tendering/OpportunityDetail/Index?noticeUID=CO1.NTC.8618105&amp;isFromPublicArea=True&amp;isModal=true&amp;asPopupView=true</t>
  </si>
  <si>
    <t>CO1.REQ.9093013</t>
  </si>
  <si>
    <t>CO1.PCCNTR.8459591</t>
  </si>
  <si>
    <t>CO1.BDOS.8930751</t>
  </si>
  <si>
    <t>CP-SDSD-859-2025</t>
  </si>
  <si>
    <t>PRESTACIÓN DE SERVICIOS DE APOYO A LA GESTION UN(A) AUXILIAR DE ENFERMERIA PARA EL FORTALECIMIENTO DE LAS COMPETENCIAS DE LA SECRETARÍA DE SALUD DEL DEPARTAMENTO DE SUCRE EN EL PROGRAMA AMPLIADO DE INMUNIZACIONES-PAI</t>
  </si>
  <si>
    <t>1103220922</t>
  </si>
  <si>
    <t>https://community.secop.gov.co/Public/Tendering/OpportunityDetail/Index?noticeUID=CO1.NTC.8955687&amp;isFromPublicArea=True&amp;isModal=true&amp;asPopupView=true</t>
  </si>
  <si>
    <t>CO1.REQ.8973964</t>
  </si>
  <si>
    <t>CO1.PCCNTR.8374624</t>
  </si>
  <si>
    <t>CO1.BDOS.8814642</t>
  </si>
  <si>
    <t>CP-SDSD-730-2025</t>
  </si>
  <si>
    <t>PRESTACIÓN DE SERVICIOS PROFESIONALES DE UN(A) ADMINISTRADOR PUBLICO PARA BRINDAR APOYO Y ACOMPAÑAMIENTO A LA SECRETARÍA DE SALUD DE LA GOBERNACIÓN DE SUCRE EN LA SUBSECRETARIA DE GESTIÓN DE SALUD PÚBLICA</t>
  </si>
  <si>
    <t>33055630</t>
  </si>
  <si>
    <t>https://community.secop.gov.co/Public/Tendering/OpportunityDetail/Index?noticeUID=CO1.NTC.8844734&amp;isFromPublicArea=True&amp;isModal=true&amp;asPopupView=true</t>
  </si>
  <si>
    <t>CO1.REQ.4138385</t>
  </si>
  <si>
    <t>CO1.REQ.8988781</t>
  </si>
  <si>
    <t>CO1.PCCNTR.8385363</t>
  </si>
  <si>
    <t>CO1.BDOS.8828984</t>
  </si>
  <si>
    <t>CP-SDSD-756-2025</t>
  </si>
  <si>
    <t>PRESTACIÓN DE SERVICIOS PROFESIONALES DE UN(A) ABOGADO(A) PARA EL FORTALECIMIENTO DE LAS COMPETENCIAS DE LA SECRETARÍA DE SALUD DEL DEPARTAMENTO DE SUCRE EN LA DIRECCIÓN ADMINISTRATIVA DE ASUNTOS JURIDICOS Y DE CONTRATACIÓN</t>
  </si>
  <si>
    <t>1102578850</t>
  </si>
  <si>
    <t>https://community.secop.gov.co/Public/Tendering/OpportunityDetail/Index?noticeUID=CO1.NTC.8857746&amp;isFromPublicArea=True&amp;isModal=true&amp;asPopupView=true</t>
  </si>
  <si>
    <t>CO1.REQ.8992269</t>
  </si>
  <si>
    <t>CO1.PCCNTR.8390666</t>
  </si>
  <si>
    <t>CO1.BDOS.8832553</t>
  </si>
  <si>
    <t>CPS-993-2025</t>
  </si>
  <si>
    <t>PRESTACION DE SERVICIOS DE APOYO A LA GESTION DE UN TÉCNICO EN PROCESOS ADMINISTRATIVOS PARA BRINDAR  APOYO EN EL FORTALECIMIENTO Y OPTIMIZACIÓN DE LAS
 ACTIVIDADES ADMINISTRATIVAS; ESTRATÉGICAS Y OPERATIVAS DE LA SECRETARÍA DEL INTERIOR DEL DEPARTAMENTO DE SUCRE</t>
  </si>
  <si>
    <t>1099992670</t>
  </si>
  <si>
    <t>https://community.secop.gov.co/Public/Tendering/OpportunityDetail/Index?noticeUID=CO1.NTC.8862977&amp;isFromPublicArea=True&amp;isModal=true&amp;asPopupView=true</t>
  </si>
  <si>
    <t>CO1.REQ.6304246</t>
  </si>
  <si>
    <t>CO1.PCCNTR.6388122</t>
  </si>
  <si>
    <t>CO1.BDOS.6181944</t>
  </si>
  <si>
    <t>CPS-326-2024</t>
  </si>
  <si>
    <t>PRESTACIÓN DE SERVICIOS PROFESIONALES
DE UN CONTADOR PÚBLICO PARA LA
ASESORÍA Y ACOMPAÑAMIENTO DEL SEGUIMIENTO AL MANEJO DE LOS FONDOS DE
SERVICIO EDUCATIVO - FOSE EN LA
SECRETARÍA DE EDUCACIÓN DE LA GOBERNACIÓN DE SUCRE</t>
  </si>
  <si>
    <t>1102852815</t>
  </si>
  <si>
    <t>https://community.secop.gov.co/Public/Tendering/OpportunityDetail/Index?noticeUID=CO1.NTC.6206142&amp;isFromPublicArea=True&amp;isModal=true&amp;asPopupView=true</t>
  </si>
  <si>
    <t>CO1.REQ.7873762</t>
  </si>
  <si>
    <t>CO1.PCCNTR.7596893</t>
  </si>
  <si>
    <t>CO1.BDOS.7736862</t>
  </si>
  <si>
    <t>CP-SDSD-281-2025</t>
  </si>
  <si>
    <t>a 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</si>
  <si>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https://community.secop.gov.co/Public/Tendering/OpportunityDetail/Index?noticeUID=CO1.NTC.7761766&amp;isFromPublicArea=True&amp;isModal=true&amp;asPopupView=true</t>
  </si>
  <si>
    <t>CO1.REQ.8905043</t>
  </si>
  <si>
    <t>CO1.PCCNTR.8320829</t>
  </si>
  <si>
    <t>CO1.BDOS.8746957</t>
  </si>
  <si>
    <t>CPS-621-2025</t>
  </si>
  <si>
    <t>PRESTACION DE SERVICIOS PROFESIONALES DE UN ADMINISTRADOR DE EMPRESAS PARA BRINDAR APOYO A LA SUBSECRTERIA DE GESTION TRIBUTARIA DE LA SECRETARÍA DE  HACIENDA DEPARTAMENTAL</t>
  </si>
  <si>
    <t>22864971</t>
  </si>
  <si>
    <t>https://community.secop.gov.co/Public/Tendering/OpportunityDetail/Index?noticeUID=CO1.NTC.8772066&amp;isFromPublicArea=True&amp;isModal=true&amp;asPopupView=true</t>
  </si>
  <si>
    <t>CO1.REQ.8752232</t>
  </si>
  <si>
    <t>CO1.PCCNTR.8211245</t>
  </si>
  <si>
    <t>CO1.BDOS.8596833</t>
  </si>
  <si>
    <t>CP-SDSD-475-2025</t>
  </si>
  <si>
    <t>PRESTACIÓN DE SERVICIOS DE APOYO A LA GESTIÓN DE UN (A)  TECNICO/AUXILIAR DE ENFERMERIA PARA EL DESARROLLO DE ACCIONES EN EL
 COMPONENTE VIGILANCIA EPIDEMIOLÓGICA EN EL MARCO DEL DESARROLLO DEL
 PLAN TERRITORIAL DE SALUD VIGENCIA 2025 EN EL DEPARTAMENTO DE SUCRE</t>
  </si>
  <si>
    <t>64565434</t>
  </si>
  <si>
    <t>https://community.secop.gov.co/Public/Tendering/OpportunityDetail/Index?noticeUID=CO1.NTC.8620576&amp;isFromPublicArea=True&amp;isModal=true&amp;asPopupView=true</t>
  </si>
  <si>
    <t>CO1.REQ.8347275</t>
  </si>
  <si>
    <t>CO1.BDOS.8200501</t>
  </si>
  <si>
    <t>CO1.REQ.9310844</t>
  </si>
  <si>
    <t>CO1.PCCNTR.8622542</t>
  </si>
  <si>
    <t>CO1.BDOS.9144562</t>
  </si>
  <si>
    <t>CPS-1148-2025</t>
  </si>
  <si>
    <t>PRESTACIÓN DE SERVICIOS PROFESIONALES DE UN
ABOGADO ESPECIALISTA PARA BRINDAR ASESORIA Y ACOMPAÑAMIENTO A LA OFICINA DE CONTROL INTERNO DISCIPLINARIO
DE INSTRUCCIÓN DE LA GOBERNACION DE SUCRE. Desde la OFICINA DE CONTROL INTERNO DISCIPLINARIO DE INSTRUCCIÓN.</t>
  </si>
  <si>
    <t>92552990</t>
  </si>
  <si>
    <t>https://community.secop.gov.co/Public/Tendering/OpportunityDetail/Index?noticeUID=CO1.NTC.9172868&amp;isFromPublicArea=True&amp;isModal=true&amp;asPopupView=true</t>
  </si>
  <si>
    <t>CO1.REQ.6752658</t>
  </si>
  <si>
    <t>CO1.PCCNTR.6706164</t>
  </si>
  <si>
    <t>CO1.BDOS.6625629</t>
  </si>
  <si>
    <t>CPS-643-2024</t>
  </si>
  <si>
    <t>PRESTACIÓN DE SERVICIOS PROFESIONALES PARA BRINDAR ACOMPAÑAMIENTO A LA SECRETARÍA GENERAL DE LA GOBERNACIÓN DE SUCRE.</t>
  </si>
  <si>
    <t>1102797791</t>
  </si>
  <si>
    <t>https://community.secop.gov.co/Public/Tendering/OpportunityDetail/Index?noticeUID=CO1.NTC.6634291&amp;isFromPublicArea=True&amp;isModal=true&amp;asPopupView=true</t>
  </si>
  <si>
    <t>CO1.REQ.8863005</t>
  </si>
  <si>
    <t>CO1.PCCNTR.8289431</t>
  </si>
  <si>
    <t>CO1.BDOS.8705137</t>
  </si>
  <si>
    <t>CP-SDSD-651-2025</t>
  </si>
  <si>
    <t>PRESTACIÓN DE SERVICIOS PROFESIONALES DE UN(A) PSICOLOGO(A) PARA EL
 DESARROLLO DE ACCIONES EN EL COMPONENTE SALUD MENTAL; EN EL MARCO
 DEL DESARROLLO DEL PLAN TERRITORIAL DE SALUD VIGENCIA 2025 EN EL DEPARTAMENTO DE SUCRE</t>
  </si>
  <si>
    <t>1102872978</t>
  </si>
  <si>
    <t>https://community.secop.gov.co/Public/Tendering/OpportunityDetail/Index?noticeUID=CO1.NTC.8731619&amp;isFromPublicArea=True&amp;isModal=true&amp;asPopupView=true</t>
  </si>
  <si>
    <t>CO1.REQ.6773959</t>
  </si>
  <si>
    <t>CO1.PCCNTR.6725336</t>
  </si>
  <si>
    <t>CO1.BDOS.6647212</t>
  </si>
  <si>
    <t>CP-SDSD-435-2024</t>
  </si>
  <si>
    <t>https://community.secop.gov.co/Public/Tendering/OpportunityDetail/Index?noticeUID=CO1.NTC.6659193&amp;isFromPublicArea=True&amp;isModal=true&amp;asPopupView=true</t>
  </si>
  <si>
    <t>CO1.REQ.6342216</t>
  </si>
  <si>
    <t>CO1.PCCNTR.6409642</t>
  </si>
  <si>
    <t>CO1.BDOS.6218926</t>
  </si>
  <si>
    <t>CPS-345-2024</t>
  </si>
  <si>
    <t>https://community.secop.gov.co/Public/Tendering/OpportunityDetail/Index?noticeUID=CO1.NTC.6234482&amp;isFromPublicArea=True&amp;isModal=true&amp;asPopupView=true</t>
  </si>
  <si>
    <t>CO1.REQ.7781849</t>
  </si>
  <si>
    <t>CO1.PCCNTR.7547537</t>
  </si>
  <si>
    <t>CO1.BDOS.7645728</t>
  </si>
  <si>
    <t>CP-SDSD-236-2025</t>
  </si>
  <si>
    <t>PRESTACION DE SERVICIOS PROFESIONALES DE UN INGENIERO SANITARIO Y
AMBIENTAL PARA EL DESARROLLO DE ACTIVIDADES EN EL SUBPROCESO DE
CONTROL DE ACCIONES EN EL COMPONENTE IVC SANITARIO DEL PLAN
TERRITORIAL DE SALUD VIGENCIA 2025 EN EL DEPARTAMENTO DE SUCRE</t>
  </si>
  <si>
    <t>1067961658</t>
  </si>
  <si>
    <t>https://community.secop.gov.co/Public/Tendering/OpportunityDetail/Index?noticeUID=CO1.NTC.7700317&amp;isFromPublicArea=True&amp;isModal=true&amp;asPopupView=true</t>
  </si>
  <si>
    <t>CO1.REQ.9390041</t>
  </si>
  <si>
    <t>CO1.PCCNTR.8677129</t>
  </si>
  <si>
    <t>CO1.BDOS.9221908</t>
  </si>
  <si>
    <t>CP-SDSD-910-2025</t>
  </si>
  <si>
    <t>PRESTACIÓN DE SERVICIOS PROFESIONALES DE UN(A) PSICOLOGO(A) PARA EL
FORTALECIMIENTO DE LAS COMPETENCIAS DE LA SECRETARÍA DE SALUD DEL DEPARTAMENTO DE SUCRE EN LA SUBSECRETARIA DE PRESTACION DE SERVICIOS</t>
  </si>
  <si>
    <t>https://community.secop.gov.co/Public/Tendering/OpportunityDetail/Index?noticeUID=CO1.NTC.9250020&amp;isFromPublicArea=True&amp;isModal=true&amp;asPopupView=true</t>
  </si>
  <si>
    <t>CO1.REQ.10474131</t>
  </si>
  <si>
    <t>CO1.PCCNTR.9596797</t>
  </si>
  <si>
    <t>CO1.BDOS.10195904</t>
  </si>
  <si>
    <t>No. SA-011-2026</t>
  </si>
  <si>
    <t>ADMINISTRACIÓN Y OPERACIÓN DE LA MAQUINARIA PESADA Y VEHÍCULOS PARA LA ATENCIÓN DE EMERGENCIAS; PUNTOS CRÍTICOS Y MANTENIMIENTOS EN LA RED VIAL DEL DEPARTAMENTO DE SUCRE</t>
  </si>
  <si>
    <t>https://community.secop.gov.co/Public/Tendering/OpportunityDetail/Index?noticeUID=CO1.NTC.10330240&amp;isFromPublicArea=True&amp;isModal=true&amp;asPopupView=true</t>
  </si>
  <si>
    <t>CO1.PCCNTR.9596919</t>
  </si>
  <si>
    <t>SA-011-2026</t>
  </si>
  <si>
    <t>ADMINISTRACION Y OPERACIÓN DE LA MAQUINARIA PESADA Y VEHICULOS PARA LA ATENCION DE EMERGENCIAS; PUNTOS CRITICOS Y MANTENIMIENTOS EN LA RED VIAL DEL DEPARTAMENTO DE SUCRE.</t>
  </si>
  <si>
    <t>CO1.REQ.8901842</t>
  </si>
  <si>
    <t>CO1.PCCNTR.8320982</t>
  </si>
  <si>
    <t>CO1.BDOS.8743533</t>
  </si>
  <si>
    <t>CPS-672-2025</t>
  </si>
  <si>
    <t>PRESTACIÓN DE SERVICIOS DE APOYO A LA GESTION COMO BACHILLER PARA BRINDAR APOYO Y ACOMPAÑAMIENTO A LA SECRETARÍA DE INFRAESTRUCTURA DE LA GOBERNACIÓN DE SUCRE.</t>
  </si>
  <si>
    <t>https://community.secop.gov.co/Public/Tendering/OpportunityDetail/Index?noticeUID=CO1.NTC.8773008&amp;isFromPublicArea=True&amp;isModal=true&amp;asPopupView=true</t>
  </si>
  <si>
    <t>CO1.REQ.9924315</t>
  </si>
  <si>
    <t>CO1.PCCNTR.9179847</t>
  </si>
  <si>
    <t>CO1.BDOS.9756012</t>
  </si>
  <si>
    <t>CPS-340-2026</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</si>
  <si>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t>
  </si>
  <si>
    <t>92543240</t>
  </si>
  <si>
    <t>https://community.secop.gov.co/Public/Tendering/OpportunityDetail/Index?noticeUID=CO1.NTC.9811544&amp;isFromPublicArea=True&amp;isModal=true&amp;asPopupView=true</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</si>
  <si>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EDUCATIVOS DEL DEPARTAMENTO DE SUCRE.</t>
  </si>
  <si>
    <t>CO1.REQ.8949934</t>
  </si>
  <si>
    <t>CO1.PCCNTR.8352864</t>
  </si>
  <si>
    <t>CO1.BDOS.8790918</t>
  </si>
  <si>
    <t>CP-SDSD-701-2025</t>
  </si>
  <si>
    <t>PRESTACIÓN DE SERVICIOS DE APOYO A LA GESTION DE UN (A) AUXILIAR DE ENFERMERÍA
PARA EL DESARROLLO DE ACCIONES EN EL COMPONENTE NIÑOS; NIÑAS Y ADOLESCENTES; EN EL MARCO DEL DESARROLLO
DEL PLAN TERRITORIAL DE SALUD VIGENCIA 2025 EN EL DEPARTAMENTO DE SUCRE</t>
  </si>
  <si>
    <t>1102842969</t>
  </si>
  <si>
    <t>https://community.secop.gov.co/Public/Tendering/OpportunityDetail/Index?noticeUID=CO1.NTC.8815567&amp;isFromPublicArea=True&amp;isModal=true&amp;asPopupView=true</t>
  </si>
  <si>
    <t>CO1.REQ.9960174</t>
  </si>
  <si>
    <t>CO1.PCCNTR.9185599</t>
  </si>
  <si>
    <t>CO1.BDOS.9791733</t>
  </si>
  <si>
    <t>CPS-440-2026</t>
  </si>
  <si>
    <t>PRESTACION DE SERVICIOS PROFESIONALES DE UN
 ADMINISTRADOR DE EMPRESAS PARA BRINDAR APOYO EN ASUNTOS ADMINISTRATIVOS A LA SECRETARIA DE DESARROLLO ECONOMICO Y SOSTENIBILIDAD AMBIENTAL</t>
  </si>
  <si>
    <t>92694374</t>
  </si>
  <si>
    <t>https://community.secop.gov.co/Public/Tendering/OpportunityDetail/Index?noticeUID=CO1.NTC.9818324&amp;isFromPublicArea=True&amp;isModal=true&amp;asPopupView=true</t>
  </si>
  <si>
    <t>CO1.REQ.8995317</t>
  </si>
  <si>
    <t>CO1.PCCNTR.8394411</t>
  </si>
  <si>
    <t>CO1.BDOS.8835415</t>
  </si>
  <si>
    <t>CP-SDSD-759-2025</t>
  </si>
  <si>
    <t>PRESTACIÓN DE SERVICIOS PROFESIONALES DE UN ADMINISTRADOR (A) DE EMPRESAS ESPECIALISTA EN GERENCIA DE LOS SERVICIOS DE SALUD PARA
 BRINDAR APOYO Y ACOMPAÑAMIENTO A LA SECRETARÍA DE SALUD DE LA GOBERNACIÓN DE SUCRE EN EL DESPACHO DEL SECRETARIO.</t>
  </si>
  <si>
    <t>https://community.secop.gov.co/Public/Tendering/OpportunityDetail/Index?noticeUID=CO1.NTC.8867429&amp;isFromPublicArea=True&amp;isModal=true&amp;asPopupView=true</t>
  </si>
  <si>
    <t>CO1.REQ.6784863</t>
  </si>
  <si>
    <t>CO1.PCCNTR.6733203</t>
  </si>
  <si>
    <t>CO1.BDOS.6657907</t>
  </si>
  <si>
    <t>CPS-687-2024</t>
  </si>
  <si>
    <t>PRESTACION DE SERVICIOS PROFESIONALES DE UN
ABOGADO PARA BRINDAR ASESORIA JURIDICA A LA SECRETARIA DE DESARROLLO ECONOMICO Y MEDIO AMBIENTE -
SUBSECRETARIA DE PRODUCTIVIDAD E INNOVACION DEL DEPARTAMENTO DE SUCRE DURANTE LA VIGENCIA 2024.</t>
  </si>
  <si>
    <t>1128052963</t>
  </si>
  <si>
    <t>https://community.secop.gov.co/Public/Tendering/OpportunityDetail/Index?noticeUID=CO1.NTC.6670062&amp;isFromPublicArea=True&amp;isModal=true&amp;asPopupView=true</t>
  </si>
  <si>
    <t>CO1.REQ.8925732</t>
  </si>
  <si>
    <t>CO1.PCCNTR.8336636</t>
  </si>
  <si>
    <t>CO1.BDOS.8767144</t>
  </si>
  <si>
    <t>CPS-775-2025</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</si>
  <si>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</si>
  <si>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https://community.secop.gov.co/Public/Tendering/OpportunityDetail/Index?noticeUID=CO1.NTC.8794458&amp;isFromPublicArea=True&amp;isModal=true&amp;asPopupView=true</t>
  </si>
  <si>
    <t>CO1.REQ.9737194</t>
  </si>
  <si>
    <t>CO1.PCCNTR.8953471</t>
  </si>
  <si>
    <t>CO1.BDOS.9570060</t>
  </si>
  <si>
    <t>CP-SDSD-001-2026</t>
  </si>
  <si>
    <t>PRESTACIÓN DE SERVICIOS PROFESIONALES DE UN (A) INGENIERO DE SISTEMAS PARA EL DESARROLLO DE ACCIONES EN EL SUBPROGRAMA VIGILANCIA EN SALUD PUBLICA EN EL MARCO DEL DESARROLLO DEL PLAN TERRITORIAL DE SALUD VIGENCIA 2026 EN EL DEPARTAMENTO DE SUCRE</t>
  </si>
  <si>
    <t>1100686793</t>
  </si>
  <si>
    <t>https://community.secop.gov.co/Public/Tendering/OpportunityDetail/Index?noticeUID=CO1.NTC.9586656&amp;isFromPublicArea=True&amp;isModal=true&amp;asPopupView=true</t>
  </si>
  <si>
    <t>CO1.REQ.8301926</t>
  </si>
  <si>
    <t>CO1.PCCNTR.7908834</t>
  </si>
  <si>
    <t>CO1.BDOS.8156237</t>
  </si>
  <si>
    <t>CP-SDSD-390-2025</t>
  </si>
  <si>
    <t>PRESTACIÓN DE SERVICIOS DE UN(A) PROFESIONAL EN EL ÁREA DE LA SALUD PARA EL FORTALECIMIENTO DE LAS COMPETENCIAS DE LA SECRETARÍA DE SALUD DEL DEPARTAMENTO DE SUCRE EN EL AREA DE ORGANIZACIÓN Y DESARROLLO</t>
  </si>
  <si>
    <t>https://community.secop.gov.co/Public/Tendering/OpportunityDetail/Index?noticeUID=CO1.NTC.8183558&amp;isFromPublicArea=True&amp;isModal=true&amp;asPopupView=true</t>
  </si>
  <si>
    <t>CO1.REQ.7002484</t>
  </si>
  <si>
    <t>CO1.PCCNTR.6894975</t>
  </si>
  <si>
    <t>CO1.BDOS.6872465</t>
  </si>
  <si>
    <t>CPS-834-2024</t>
  </si>
  <si>
    <t>PRESTACIÓN DE SERVICIOS PROFESIONALES PARA BRINDAR APOYO EN LAS DISTINTAS 
DEPENDENCIAS DE LA SECRETARÍA DE EDUCACIÓN DE LA GOBERNACIÓN DE SUCRE</t>
  </si>
  <si>
    <t>1102844127</t>
  </si>
  <si>
    <t>https://community.secop.gov.co/Public/Tendering/OpportunityDetail/Index?noticeUID=CO1.NTC.6883333&amp;isFromPublicArea=True&amp;isModal=true&amp;asPopupView=true</t>
  </si>
  <si>
    <t>CO1.REQ.9819694</t>
  </si>
  <si>
    <t>CO1.PCCNTR.9070126</t>
  </si>
  <si>
    <t>CO1.BDOS.9651797</t>
  </si>
  <si>
    <t>CPS-090-2026</t>
  </si>
  <si>
    <t>PRESTACION DE SERVICIOS PROFESIONALES EN MATERIA DE SEGURIDAD Y DEFENSA PARA BRINDAR ASESORIA; APOYO Y ACOMPAÑAMIENTO A LA SECRETARIA DEL INTERIOR DEL DEPARTAMENTO DE SUCRE</t>
  </si>
  <si>
    <t>79576345</t>
  </si>
  <si>
    <t>https://community.secop.gov.co/Public/Tendering/OpportunityDetail/Index?noticeUID=CO1.NTC.9704159&amp;isFromPublicArea=True&amp;isModal=true&amp;asPopupView=true</t>
  </si>
  <si>
    <t>CO1.REQ.9000736</t>
  </si>
  <si>
    <t>CO1.PCCNTR.8396418</t>
  </si>
  <si>
    <t>CO1.BDOS.8840785</t>
  </si>
  <si>
    <t>CPS-1027-2025</t>
  </si>
  <si>
    <t>PRESTACIÓN DE SERVICIOS DE APOYO A LA GESTIÓN
PARA REALIZAR ACOMPAÑAMIENTO EN LOS ASUNTOS DE LA SECRETARÍA DE COMUNICACIONES DE LA GOBERNACIÓN DE
SUCRE</t>
  </si>
  <si>
    <t>1082982467</t>
  </si>
  <si>
    <t>https://community.secop.gov.co/Public/Tendering/OpportunityDetail/Index?noticeUID=CO1.NTC.8869490&amp;isFromPublicArea=True&amp;isModal=true&amp;asPopupView=true</t>
  </si>
  <si>
    <t>CO1.REQ.8911145</t>
  </si>
  <si>
    <t>CO1.PCCNTR.8327034</t>
  </si>
  <si>
    <t>CO1.BDOS.8752957</t>
  </si>
  <si>
    <t>CPS-709-2025</t>
  </si>
  <si>
    <t>PRESTACIÓN DE SERVICIOS DE APOYO A LA GESTIÓN PARA LA PRESENTACIÓN DE EVENTOS EN LA SECRETARÍA DE COMUNICACIONES DE LA GOBERNACIÓN DE SUCRE.</t>
  </si>
  <si>
    <t>https://community.secop.gov.co/Public/Tendering/OpportunityDetail/Index?noticeUID=CO1.NTC.8779385&amp;isFromPublicArea=True&amp;isModal=true&amp;asPopupView=true</t>
  </si>
  <si>
    <t>CO1.PCCNTR.8326079</t>
  </si>
  <si>
    <t>CPS-705-2025</t>
  </si>
  <si>
    <t>PRESTACION DE SERVICIOS PROFESIONALES PARA  DESARROLLAR ACTIVIDADES ADMINISTRATIVAS EN LA SECRETARIA DE COMUNICACIONES DE LA GOBERNACION DE SUCRE</t>
  </si>
  <si>
    <t>1067870123</t>
  </si>
  <si>
    <t>CO1.REQ.9771843</t>
  </si>
  <si>
    <t>CO1.PCCNTR.8995185</t>
  </si>
  <si>
    <t>CO1.BDOS.9604466</t>
  </si>
  <si>
    <t>CP-SDSD-079-2026</t>
  </si>
  <si>
    <t>92533766</t>
  </si>
  <si>
    <t>https://community.secop.gov.co/Public/Tendering/OpportunityDetail/Index?noticeUID=CO1.NTC.9626874&amp;isFromPublicArea=True&amp;isModal=true&amp;asPopupView=true</t>
  </si>
  <si>
    <t>CO1.REQ.7656428</t>
  </si>
  <si>
    <t>CO1.PCCNTR.7410126</t>
  </si>
  <si>
    <t>CO1.BDOS.7521313</t>
  </si>
  <si>
    <t>CP-SDSD-044-2025</t>
  </si>
  <si>
    <t>PRESTACIÓN DE SERVICIOS PROFESIONALES DE UN EPIDEMIÓLOGO PARA EL
DESARROLLO DE ACCIONES EN EL COMPONENTE VIGILANCIA EPIDEMIOLÓGICA EN EL MARCO DEL DESARROLLO DEL PLAN TERRITORIAL DE SALUD VIGENCIA 2025 EN EL DEPARTAMENTO DE SUCRE</t>
  </si>
  <si>
    <t>64552909</t>
  </si>
  <si>
    <t>https://community.secop.gov.co/Public/Tendering/OpportunityDetail/Index?noticeUID=CO1.NTC.7537440&amp;isFromPublicArea=True&amp;isModal=true&amp;asPopupView=true</t>
  </si>
  <si>
    <t>CO1.REQ.7671611</t>
  </si>
  <si>
    <t>CO1.PCCNTR.7445696</t>
  </si>
  <si>
    <t>CO1.BDOS.7536275</t>
  </si>
  <si>
    <t>CP-SDSD-060-2025</t>
  </si>
  <si>
    <t>PRESTACIÓN DE SERVICIOS PROFESIONALES DE UN INGENIERO (A) QUÍMICO (A) PARA EL DESARROLLO DE ACCIONES EN EL COMPONENTE LABORATORIO DE SALUD PÚBLICA EN EL MARCO DEL DESARROLLO DEL PLAN TERRITORIAL DE SALUD VIGENCIA 2025 EN EL DEPARTAMENTO DE SUCRE</t>
  </si>
  <si>
    <t>https://community.secop.gov.co/Public/Tendering/OpportunityDetail/Index?noticeUID=CO1.NTC.7577854&amp;isFromPublicArea=True&amp;isModal=true&amp;asPopupView=true</t>
  </si>
  <si>
    <t>CO1.REQ.8996239</t>
  </si>
  <si>
    <t>CO1.PCCNTR.8395635</t>
  </si>
  <si>
    <t>CO1.BDOS.8836539</t>
  </si>
  <si>
    <t>CP-SDSD-770-2025</t>
  </si>
  <si>
    <t>PRESTACIÓN DE SERVICIOS PROFESIONALES DE UN(A) ADMINISTRADOR(A) DE
EMPRESAS PARA EL FORTALECIMIENTO DE LAS COMPETENCIAS DE LA SECRETARÍA DE SALUD DEL DEPARTAMENTO DE SUCRE EN LA SUBSECRETARÍA DE GESTIÓN ADMINISTRATIVA Y FINANCIERA</t>
  </si>
  <si>
    <t>92521620</t>
  </si>
  <si>
    <t>https://community.secop.gov.co/Public/Tendering/OpportunityDetail/Index?noticeUID=CO1.NTC.8867424&amp;isFromPublicArea=True&amp;isModal=true&amp;asPopupView=true</t>
  </si>
  <si>
    <t>CO1.REQ.10010268</t>
  </si>
  <si>
    <t>CO1.PCCNTR.9272733</t>
  </si>
  <si>
    <t>CO1.BDOS.9841767</t>
  </si>
  <si>
    <t>CPS-376-2026</t>
  </si>
  <si>
    <t>PRESTACION DE SERVICIOS PROFESIONALES PARA SEGUIMIENTO TECNICO A LOS PROCESOS ADMINISTRATIVOS TRANSVERSALES Y DE FORMALIZACION INSTITUCIONAL DEL CENTRO DE INNOVACION Y PRODUCTIVIDAD</t>
  </si>
  <si>
    <t>1046401059</t>
  </si>
  <si>
    <t>https://community.secop.gov.co/Public/Tendering/OpportunityDetail/Index?noticeUID=CO1.NTC.9904358&amp;isFromPublicArea=True&amp;isModal=true&amp;asPopupView=true</t>
  </si>
  <si>
    <t>CO1.REQ.3770905</t>
  </si>
  <si>
    <t>CO1.BDOS.3674833</t>
  </si>
  <si>
    <t>CO1.REQ.7029427</t>
  </si>
  <si>
    <t>CO1.BDOS.6824824</t>
  </si>
  <si>
    <t>Abierto</t>
  </si>
  <si>
    <t>CO1.REQ.8969393</t>
  </si>
  <si>
    <t>CO1.PCCNTR.8367059</t>
  </si>
  <si>
    <t>CO1.BDOS.8810403</t>
  </si>
  <si>
    <t>CPS-964-2025</t>
  </si>
  <si>
    <t>PRESTACIÓN DE SERVICIOS PROFESIONALES PARA
BRINDAR APOYO CONTABLE EN LA SECRETARÍA DE HACIENDA DEL DEPARTAMENTO DE SUCRE</t>
  </si>
  <si>
    <t>92153355</t>
  </si>
  <si>
    <t>https://community.secop.gov.co/Public/Tendering/OpportunityDetail/Index?noticeUID=CO1.NTC.8835887&amp;isFromPublicArea=True&amp;isModal=true&amp;asPopupView=true</t>
  </si>
  <si>
    <t>CO1.REQ.5976122</t>
  </si>
  <si>
    <t>CO1.PCCNTR.6125149</t>
  </si>
  <si>
    <t>CO1.BDOS.5858410</t>
  </si>
  <si>
    <t>CP-SDSD-163-2024</t>
  </si>
  <si>
    <t>1102877490</t>
  </si>
  <si>
    <t>https://community.secop.gov.co/Public/Tendering/OpportunityDetail/Index?noticeUID=CO1.NTC.5873114&amp;isFromPublicArea=True&amp;isModal=true&amp;asPopupView=true</t>
  </si>
  <si>
    <t>CO1.REQ.9945160</t>
  </si>
  <si>
    <t>CO1.PCCNTR.9167944</t>
  </si>
  <si>
    <t>CO1.BDOS.9776821</t>
  </si>
  <si>
    <t>CPS-381-2026</t>
  </si>
  <si>
    <t>PRESTACIÓN DE SERVICIOS PROFESIONALES DE UN TRABAJADOR (A) SOCIAL PARA
BRINDAR APOYO Y ACOMPAÑAMIENTO A LA SECRETARÍA DE INFRAESTRUCTURA DE LA GOBERNACIÓN DE SUCRE.</t>
  </si>
  <si>
    <t>1100625352</t>
  </si>
  <si>
    <t>https://community.secop.gov.co/Public/Tendering/OpportunityDetail/Index?noticeUID=CO1.NTC.9800000&amp;isFromPublicArea=True&amp;isModal=true&amp;asPopupView=true</t>
  </si>
  <si>
    <t>CO1.REQ.9843543</t>
  </si>
  <si>
    <t>CO1.PCCNTR.9077872</t>
  </si>
  <si>
    <t>CO1.BDOS.9675531</t>
  </si>
  <si>
    <t>CP-SDSD-164-2026</t>
  </si>
  <si>
    <t>PRESTACIÓN DE SERVICIOS PROFESIONALES DE UN (A) PSICOLOGO(A) PARA 
EL DESARROLLO DE ACCIONES EN EL SUBPROGRAMA SALUD SEXUAL Y 
REPRODUCTIVA EN EL MARCO DEL DESARROLLO DEL PLAN TERRITORIAL DE 
SALUD VIGENCIA 2026 EN EL DEPARTAMENTO DE SUCRE.</t>
  </si>
  <si>
    <t>https://community.secop.gov.co/Public/Tendering/OpportunityDetail/Index?noticeUID=CO1.NTC.9712766&amp;isFromPublicArea=True&amp;isModal=true&amp;asPopupView=true</t>
  </si>
  <si>
    <t>CO1.REQ.7160358</t>
  </si>
  <si>
    <t>CO1.BDOS.7026502</t>
  </si>
  <si>
    <t>CO1.REQ.4628168</t>
  </si>
  <si>
    <t>CO1.BDOS.4525067</t>
  </si>
  <si>
    <t>CO1.REQ.7142260</t>
  </si>
  <si>
    <t>CO1.PCCNTR.7005452</t>
  </si>
  <si>
    <t>CO1.BDOS.7009137</t>
  </si>
  <si>
    <t>CPS-906-2024</t>
  </si>
  <si>
    <t>PRESTACION DE SERVICIOS PROFESIONALES COMO 
ASESOR DE EMPRENDIMIENTO Y DESARROLLO EMPRESARIAL; A LA SUBSECRETARIA DE PRODUCTIVIDAD E INNOVACION; DE LA 
SECRETARIA DE DESARROLLO ECONOMICO DE LA GOBERNACION DE SUCRE.</t>
  </si>
  <si>
    <t>https://community.secop.gov.co/Public/Tendering/OpportunityDetail/Index?noticeUID=CO1.NTC.7021820&amp;isFromPublicArea=True&amp;isModal=true&amp;asPopupView=true</t>
  </si>
  <si>
    <t>CO1.REQ.5966153</t>
  </si>
  <si>
    <t>CO1.PCCNTR.6113045</t>
  </si>
  <si>
    <t>CO1.BDOS.5848280</t>
  </si>
  <si>
    <t>CP-SDSD-164-2024</t>
  </si>
  <si>
    <t>PRESTACIÓN DE SERVICIOS PROFESIONALES DE UN FONOAUDIÓLOGA (O) PARA EL DESARROLLO DE ACCIONES EN LA DIMENSION TRANSVERSAL GESTION DIFERENCIAL DE POBLACIONES VULNERABLES COMPONENTE DISCAPACIDAD; EN EL MARCO DEL DESARROLLO DEL PLAN DE ACCIÓN SALUD PÚBLICA TRANSITORIO 2024 DEL DEPARTAMENTO DE SUCRE</t>
  </si>
  <si>
    <t>23049333</t>
  </si>
  <si>
    <t>https://community.secop.gov.co/Public/Tendering/OpportunityDetail/Index?noticeUID=CO1.NTC.5858890&amp;isFromPublicArea=True&amp;isModal=true&amp;asPopupView=true</t>
  </si>
  <si>
    <t>CO1.REQ.7987333</t>
  </si>
  <si>
    <t>CO1.BDOS.7847958</t>
  </si>
  <si>
    <t>CO1.REQ.9890877</t>
  </si>
  <si>
    <t>CO1.PCCNTR.9135741</t>
  </si>
  <si>
    <t>CO1.BDOS.9723046</t>
  </si>
  <si>
    <t>CP-SDSD-232-2026</t>
  </si>
  <si>
    <t>PRESTACION DE SERVICIOS DE APOYO A LA GESTION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</si>
  <si>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https://community.secop.gov.co/Public/Tendering/OpportunityDetail/Index?noticeUID=CO1.NTC.9770340&amp;isFromPublicArea=True&amp;isModal=true&amp;asPopupView=true</t>
  </si>
  <si>
    <t>CO1.REQ.8863916</t>
  </si>
  <si>
    <t>CO1.PCCNTR.8288187</t>
  </si>
  <si>
    <t>CO1.BDOS.8706115</t>
  </si>
  <si>
    <t>CP-SDSD-657-2025</t>
  </si>
  <si>
    <t>PRESTACIÓN DE SERVICIOS PROFESIONALES DE UN INGENIERO (A) QUIMICO (A)
 PARA EL DESARROLLO DE ACCIONES EN EL COMPONENTE SALUD AMBIENTAL; EN
 EL MARCO DEL DESARROLLO DEL PLAN TERRITORIAL DE SALUD VIGENCIA 2025
 EN EL DEPARTAMENTO DE SUCRE.</t>
  </si>
  <si>
    <t>1152709705</t>
  </si>
  <si>
    <t>https://community.secop.gov.co/Public/Tendering/OpportunityDetail/Index?noticeUID=CO1.NTC.8730012&amp;isFromPublicArea=True&amp;isModal=true&amp;asPopupView=true</t>
  </si>
  <si>
    <t>CO1.REQ.7784644</t>
  </si>
  <si>
    <t>CO1.PCCNTR.7521619</t>
  </si>
  <si>
    <t>CO1.BDOS.7648537</t>
  </si>
  <si>
    <t>CP-SDSD-201-2025</t>
  </si>
  <si>
    <t>PRESTACIÓN DE SERVICIOS DE APOYO A LA GESTIÓN DE UN VACUNADOR PARA EL DESARROLLO DE ACCIONES EN EL COMPONENTE ZOONOSIS; EN EL MARCO DEL DESARROLLO DEL PLAN TERRITORIAL DE SALUD VIGENCIA 2025 EN EL DEPARTAMENTO DE SUCRE</t>
  </si>
  <si>
    <t>92189854</t>
  </si>
  <si>
    <t>https://community.secop.gov.co/Public/Tendering/OpportunityDetail/Index?noticeUID=CO1.NTC.7668241&amp;isFromPublicArea=True&amp;isModal=true&amp;asPopupView=true</t>
  </si>
  <si>
    <t>CO1.REQ.6091385</t>
  </si>
  <si>
    <t>CO1.PCCNTR.6212232</t>
  </si>
  <si>
    <t>CO1.BDOS.5972708</t>
  </si>
  <si>
    <t>CP-SDSD-273-2024</t>
  </si>
  <si>
    <t>PRESTACIÓN DE SERVICIOS PROFESIONALES DE UN INGENIERO SANITARIO Y/O AMBIENTAL PARA EL DESARROLLO DE ACCIONES EN LA DIMENSION SALUD AMBIENTAL PARA LA GESTIÓN EN SALUD; EN EL MARCO DEL DESARROLLO DEL PLAN DE ACCIÓN SALUD TRANSITORIO 2024 EN EL DEPARTAMENTO DE SUCRE</t>
  </si>
  <si>
    <t>1140884760</t>
  </si>
  <si>
    <t>https://community.secop.gov.co/Public/Tendering/OpportunityDetail/Index?noticeUID=CO1.NTC.5980629&amp;isFromPublicArea=True&amp;isModal=true&amp;asPopupView=true</t>
  </si>
  <si>
    <t>CO1.REQ.6735896</t>
  </si>
  <si>
    <t>CO1.PCCNTR.6701488</t>
  </si>
  <si>
    <t>CO1.BDOS.6609045</t>
  </si>
  <si>
    <t>CPS-600-2024</t>
  </si>
  <si>
    <t>CONTRATAR SERVICIOS PROFESIONALES DE ABOGADO DE LA SECRETARÍA GENERAL DE LA GOBERNACIÓN DE SUCRE.</t>
  </si>
  <si>
    <t>1192907445</t>
  </si>
  <si>
    <t>https://community.secop.gov.co/Public/Tendering/OpportunityDetail/Index?noticeUID=CO1.NTC.6628099&amp;isFromPublicArea=True&amp;isModal=true&amp;asPopupView=true</t>
  </si>
  <si>
    <t>CO1.REQ.7724799</t>
  </si>
  <si>
    <t>CO1.PCCNTR.7472492</t>
  </si>
  <si>
    <t>CO1.BDOS.7589996</t>
  </si>
  <si>
    <t>CP-SDSD-174-2025</t>
  </si>
  <si>
    <t>https://community.secop.gov.co/Public/Tendering/OpportunityDetail/Index?noticeUID=CO1.NTC.7609094&amp;isFromPublicArea=True&amp;isModal=true&amp;asPopupView=true</t>
  </si>
  <si>
    <t>CO1.REQ.10071959</t>
  </si>
  <si>
    <t>CO1.PCCNTR.9301259</t>
  </si>
  <si>
    <t>CO1.BDOS.9902708</t>
  </si>
  <si>
    <t>CP-SDSD-393-2026</t>
  </si>
  <si>
    <t>PRESTACIÓN DE SERVICIOS PROFESIONALES DE UN(A) ADMINISTRADOR PUBLICO
PARA BRINDAR APOYO Y ACOMPAÑAMIENTO A LA SECRETARÍA DE SALUD DE LA
GOBERNACIÓN DE SUCRE EN LA SUBSECRETARIA ADMINISTRATIVA Y FINANCIERA</t>
  </si>
  <si>
    <t>https://community.secop.gov.co/Public/Tendering/OpportunityDetail/Index?noticeUID=CO1.NTC.9933361&amp;isFromPublicArea=True&amp;isModal=true&amp;asPopupView=true</t>
  </si>
  <si>
    <t>CO1.REQ.7778619</t>
  </si>
  <si>
    <t>CO1.PCCNTR.7519693</t>
  </si>
  <si>
    <t>CO1.BDOS.7642618</t>
  </si>
  <si>
    <t>CP-SDSD-229-2025</t>
  </si>
  <si>
    <t>PRESTACIÓN DE SERVICIOS PROFESIONALES DE UN(A) OPTOMETRA PARA EL DESARROLLO DE ACCIONES EN EL COMPONENTE ENFERMEDADES CRONICAS NO TRANSMISIBLES ECNT; EN EL MARCO DEL DESARROLLO DEL PLAN TERRITORIAL
DE SALUD VIGENCIA 2025 EN EL DEPARTAMENTO DE SUCRE.</t>
  </si>
  <si>
    <t>18011755</t>
  </si>
  <si>
    <t>https://community.secop.gov.co/Public/Tendering/OpportunityDetail/Index?noticeUID=CO1.NTC.7666451&amp;isFromPublicArea=True&amp;isModal=true&amp;asPopupView=true</t>
  </si>
  <si>
    <t>CO1.REQ.9306059</t>
  </si>
  <si>
    <t>CO1.BDOS.9044600</t>
  </si>
  <si>
    <t>CO1.REQ.7794206</t>
  </si>
  <si>
    <t>CO1.PCCNTR.7527110</t>
  </si>
  <si>
    <t>CO1.BDOS.7657655</t>
  </si>
  <si>
    <t>CP-SDSD-216-2025</t>
  </si>
  <si>
    <t>1104377276</t>
  </si>
  <si>
    <t>https://community.secop.gov.co/Public/Tendering/OpportunityDetail/Index?noticeUID=CO1.NTC.7675335&amp;isFromPublicArea=True&amp;isModal=true&amp;asPopupView=true</t>
  </si>
  <si>
    <t>CO1.REQ.7068197</t>
  </si>
  <si>
    <t>CO1.PCCNTR.6953825</t>
  </si>
  <si>
    <t>CO1.BDOS.6937123</t>
  </si>
  <si>
    <t>CP-SDSD-579-2024</t>
  </si>
  <si>
    <t>PRESTACIÓN DE SERVICIOS DE APOYO A LA GESTIÓN DE UN(A) TECNICO EN SISTEMAS PARA EL DESARROLLO DE ACCIONES EN EL 
COMPONENTE SALUD LABORAL EN EL MARCO DEL DESARROLLO DEL PLAN TERRITORIAL DE SALUD VIGENCIA 2024 EN EL 
DEPARTAMENTO DE SUCRE</t>
  </si>
  <si>
    <t>92260688</t>
  </si>
  <si>
    <t>https://community.secop.gov.co/Public/Tendering/OpportunityDetail/Index?noticeUID=CO1.NTC.6952754&amp;isFromPublicArea=True&amp;isModal=true&amp;asPopupView=true</t>
  </si>
  <si>
    <t>CO1.PCCNTR.6953822</t>
  </si>
  <si>
    <t>CO1.REQ.8334800</t>
  </si>
  <si>
    <t>CO1.BDOS.8188078</t>
  </si>
  <si>
    <t>CO1.REQ.6469005</t>
  </si>
  <si>
    <t>CO1.PCCNTR.6502439</t>
  </si>
  <si>
    <t>CO1.BDOS.6344449</t>
  </si>
  <si>
    <t>CP-SDSD-383-2024</t>
  </si>
  <si>
    <t>PRESTACIÓN DE SERVICIOS PROFESIONALES DE UN (A) FISIOTERAPEUTA PARA EL DESARROLLO DE ACCIONES EN LA DIMENSION TRANSVERSAL GESTION DIFERENCIAL DE POBLACIONES VULNERABLES COMPONENTE DISCAPACIDAD; EN EL MARCO DEL DESARROLLO DEL PLAN DE ACCIÓN SALUD PÚBLICA TRANSITORIO 2024 DEL DEPARTAMENTO DE SUCRE.</t>
  </si>
  <si>
    <t>https://community.secop.gov.co/Public/Tendering/OpportunityDetail/Index?noticeUID=CO1.NTC.6360099&amp;isFromPublicArea=True&amp;isModal=true&amp;asPopupView=true</t>
  </si>
  <si>
    <t>CO1.REQ.10022153</t>
  </si>
  <si>
    <t>CO1.PCCNTR.9297558</t>
  </si>
  <si>
    <t>CO1.BDOS.9853573</t>
  </si>
  <si>
    <t>CPS-542-2026</t>
  </si>
  <si>
    <t>PRESTACIÓN DE SERVICIOS PROFESIONALES COMO ADMINISTRADOR DE EMPRESAS PARA BRINDAR ASESORÍA Y APOYO EN LA GOBERNACION DE SUCRE.</t>
  </si>
  <si>
    <t>1007183951</t>
  </si>
  <si>
    <t>https://community.secop.gov.co/Public/Tendering/OpportunityDetail/Index?noticeUID=CO1.NTC.9929934&amp;isFromPublicArea=True&amp;isModal=true&amp;asPopupView=true</t>
  </si>
  <si>
    <t>CO1.REQ.7047509</t>
  </si>
  <si>
    <t>CO1.PCCNTR.6933618</t>
  </si>
  <si>
    <t>CO1.BDOS.6917101</t>
  </si>
  <si>
    <t>CP-SDSD-558-2024</t>
  </si>
  <si>
    <t>PRESTACIÓN DE SERVICIOS PROFESIONALES DE UN ODONTÓLOGO (A) PARA EL DESARROLLO DE ACCIONES EN EL COMPONENTE ENFERMEDADES CRONICAS NO TRANSMISIBLES ECNT; EN EL MARCO DEL 
DESARROLLO DEL PLAN TERRITORIAL DE SALUD VIGENCIA 2024 EN EL DEPARTAMENTO DE SUCRE</t>
  </si>
  <si>
    <t>92512442</t>
  </si>
  <si>
    <t>https://community.secop.gov.co/Public/Tendering/OpportunityDetail/Index?noticeUID=CO1.NTC.6929600&amp;isFromPublicArea=True&amp;isModal=true&amp;asPopupView=true</t>
  </si>
  <si>
    <t>CO1.REQ.6170632</t>
  </si>
  <si>
    <t>CO1.PCCNTR.6280138</t>
  </si>
  <si>
    <t>CO1.BDOS.6050500</t>
  </si>
  <si>
    <t>CP-SDSD-305-2024</t>
  </si>
  <si>
    <t>PRESTACIÓN DE SERVICIOS PROFESIONALES DE UN INGENIERO (A) AMBIENTAL Y SANITARIO PARA EL DESARROLLO DE ACCIONES EN LA DIMENSION SALUD AMBIENTAL EN EL COMPONENTE HABITAT SALUDABLE DEL PLAN DECENAL DE SALUD PÚBLICA- PROGRAMA SUCRE CON AUTORIDAD SANITARIA Y AMBIENTAL -PAS TRANSITORIO 2024 EN EL DEPARTAM</t>
  </si>
  <si>
    <t>https://community.secop.gov.co/Public/Tendering/OpportunityDetail/Index?noticeUID=CO1.NTC.6062863&amp;isFromPublicArea=True&amp;isModal=true&amp;asPopupView=true</t>
  </si>
  <si>
    <t>PRESTACIÓN DE SERVICIOS PROFESIONALES DE UN INGENIERO (A) AMBIENTAL Y SANITARIO PARA EL DESARROLLO DE ACCIONES EN LA DIMENSION SALUD AMBIENTAL EN EL COMPONENTE HABITAT SALUDABLE DEL PLAN DECENAL DE SALUD PÚBLICA- PROGRAMA SUCRE CON AUTORIDAD SANITARIA Y AMBIENTAL -PAS TRANSITORIO 2024 EN EL DEPARTAMENTO DE SUCRE.</t>
  </si>
  <si>
    <t>CO1.REQ.7102665</t>
  </si>
  <si>
    <t>CO1.PCCNTR.6976124</t>
  </si>
  <si>
    <t>CO1.BDOS.6970734</t>
  </si>
  <si>
    <t>CPS-883-2024</t>
  </si>
  <si>
    <t>PRESTACION DE SERVICIOS PROFESIONALES DE UN 
INGENIERO AGROINDUSTRIAL MAGISTER EN LOGISTICA INTEGRAL PARA APOYAR LOS PROCESOS DE LA CADENA APICOLA DEL 
DEPARTAMENTO DE SUCRE DURANTE LA VIGENCIA 2024</t>
  </si>
  <si>
    <t>1102842172</t>
  </si>
  <si>
    <t>https://community.secop.gov.co/Public/Tendering/OpportunityDetail/Index?noticeUID=CO1.NTC.6981698&amp;isFromPublicArea=True&amp;isModal=true&amp;asPopupView=true</t>
  </si>
  <si>
    <t>CO1.REQ.4056076</t>
  </si>
  <si>
    <t>CO1.PCCNTR.4748830</t>
  </si>
  <si>
    <t>ASI-SID-008-2022</t>
  </si>
  <si>
    <t>SUMINISTRO DE MINERALES NO METÁLICOS TIPO MATERIALES DE CONSTRUCCIÓN DE ORIGEN LEGAL MINERO Y AMBIENTAL; PARA LA ATENCIÓN DE EMERGENCIAS; PUNTOS CRÍTICOS Y MANTENIMIENTOS EN LA RED VIAL DEL DEPARTAMENTO DE SUCRE</t>
  </si>
  <si>
    <t>901693426</t>
  </si>
  <si>
    <t>https://community.secop.gov.co/Public/Tendering/OpportunityDetail/Index?noticeUID=CO1.NTC.3982706&amp;isFromPublicArea=True&amp;isModal=true&amp;asPopupView=true</t>
  </si>
  <si>
    <t>CO1.REQ.6861032</t>
  </si>
  <si>
    <t>CO1.PCCNTR.6789237</t>
  </si>
  <si>
    <t>CO1.BDOS.6732198</t>
  </si>
  <si>
    <t>CPS-740-2024</t>
  </si>
  <si>
    <t>PRESTACIÓN DE SERVICIOS PROFESIONALES COMO ABOGADO PARA BRINDAR APOYO Y ACOMPAÑAMIENTO A LA SECRETARÍA DE INFRAESTRUCTURA DE LA GOBERNACIÓN DE SUCRE.</t>
  </si>
  <si>
    <t>1129564406</t>
  </si>
  <si>
    <t>https://community.secop.gov.co/Public/Tendering/OpportunityDetail/Index?noticeUID=CO1.NTC.6745666&amp;isFromPublicArea=True&amp;isModal=true&amp;asPopupView=true</t>
  </si>
  <si>
    <t>CO1.REQ.6488861</t>
  </si>
  <si>
    <t>CO1.PCCNTR.6569106</t>
  </si>
  <si>
    <t>CO1.BDOS.6260564</t>
  </si>
  <si>
    <t>AMC-005-2024</t>
  </si>
  <si>
    <t>APOYO A LA IMPLEMENTACIÓN DEL PROGRAMA PRENSA ESCUELA PARA EL FORTALECIMIENTO DE COMPETENCIAS INTEGRALES EN LOS ESTUDIANTES DE LOS ESTABLECIMIENTOS EDUCATIVOS OFICIALES DE LOS MUNICIPIOS NO CERTIFICADOS DEL DEPARTAMENTO DE SUCRE</t>
  </si>
  <si>
    <t>800210203</t>
  </si>
  <si>
    <t>https://community.secop.gov.co/Public/Tendering/OpportunityDetail/Index?noticeUID=CO1.NTC.6374954&amp;isFromPublicArea=True&amp;isModal=true&amp;asPopupView=true</t>
  </si>
  <si>
    <t>CO1.REQ.9762992</t>
  </si>
  <si>
    <t>CO1.PCCNTR.9002496</t>
  </si>
  <si>
    <t>CO1.BDOS.9595909</t>
  </si>
  <si>
    <t>CP-SDSD-065-2026</t>
  </si>
  <si>
    <t>PRESTACION DE SERVICIOS DE APOYO A LA GESTION DE UN (A) TECNICO EN SISTEMAS PARA EL DESARROLLO DE ACCIONES EN EL SUBPROGRAMA DE SALUD MENTAL EN EL MARCO DEL DESARROLLO DEL PLAN
TERRITORIAL DE SALUD VIGENCIA 2026 EN EL DEPARTAMENTO DE SUCRE.</t>
  </si>
  <si>
    <t>https://community.secop.gov.co/Public/Tendering/OpportunityDetail/Index?noticeUID=CO1.NTC.9636208&amp;isFromPublicArea=True&amp;isModal=true&amp;asPopupView=true</t>
  </si>
  <si>
    <t>CO1.REQ.10475583</t>
  </si>
  <si>
    <t>CO1.BDOS.10297367</t>
  </si>
  <si>
    <t>CO1.REQ.7106298</t>
  </si>
  <si>
    <t>CO1.PCCNTR.6978769</t>
  </si>
  <si>
    <t>CO1.BDOS.6974231</t>
  </si>
  <si>
    <t>CP-SDSD-707-2024</t>
  </si>
  <si>
    <t>PRESTACIÓN DE SERVICIOS PROFESIONALES DE UN (A) TRABAJADOR (A) SOCIAL EN EL COMPONENTE SALUD NUTRICIONAL EN EL MARCO DEL DESARROLLO DE ACCIONES DE GESTIÓN EN SALUD PÚBLICA PARA EL FORTALECIMIENTO INSTITUCIONAL; SECTORIAL Y COMUNITARIO VIGENCIA 2024 EN EL DEPARTAMENTO DE SUCRE</t>
  </si>
  <si>
    <t>1102858193</t>
  </si>
  <si>
    <t>https://community.secop.gov.co/Public/Tendering/OpportunityDetail/Index?noticeUID=CO1.NTC.6985428&amp;isFromPublicArea=True&amp;isModal=true&amp;asPopupView=true</t>
  </si>
  <si>
    <t>CO1.REQ.6700229</t>
  </si>
  <si>
    <t>CO1.PCCNTR.6674916</t>
  </si>
  <si>
    <t>CO1.BDOS.6574008</t>
  </si>
  <si>
    <t>CPS-511-2024</t>
  </si>
  <si>
    <t>PRESTACIÓN DE SERVICIOS PROFESIONALES DE UN
INGENIERO INDUSTRIAL CON POSGRADO PARA BRINDAR ASESORÍA A LA SECRETARIA DE PLANEACION DEPARTAMENTAL EN EL MARCO DEL PROYECTO PRESTACION DE SERVICIOS PROFESIONALES PARA BRINDAR ASESORIA EN LA ELABORACION Y  ACTUALIZACION DE INSTRUMENTOS DE PLANIFICACION TER</t>
  </si>
  <si>
    <t>https://community.secop.gov.co/Public/Tendering/OpportunityDetail/Index?noticeUID=CO1.NTC.6593738&amp;isFromPublicArea=True&amp;isModal=true&amp;asPopupView=true</t>
  </si>
  <si>
    <t>PRESTACIÓN DE SERVICIOS PROFESIONALES DE UN
INGENIERO INDUSTRIAL CON POSGRADO PARA BRINDAR ASESORÍA A LA SECRETARIA DE PLANEACION DEPARTAMENTAL EN EL MARCO DEL PROYECTO PRESTACION DE SERVICIOS PROFESIONALES PARA BRINDAR ASESORIA EN LA ELABORACION Y  ACTUALIZACION DE INSTRUMENTOS DE PLANIFICACION TERRITORIAL EN SUCRE.</t>
  </si>
  <si>
    <t>CO1.REQ.9950933</t>
  </si>
  <si>
    <t>CO1.PCCNTR.9185536</t>
  </si>
  <si>
    <t>CO1.BDOS.9782429</t>
  </si>
  <si>
    <t>CPS-372-2026</t>
  </si>
  <si>
    <t>PRESTACION DE SERVICIOS PROFESIONALES DE UNA ARQUITECTA PARA BRINDAR APOYO EN TEMAS RELACIONADOS A LA OFICINA DE TURISMO Y CULTURA DE LA GOBERNACION DE SUCRE DURANTE LA VIGENCIA 2026</t>
  </si>
  <si>
    <t>1102887987</t>
  </si>
  <si>
    <t>https://community.secop.gov.co/Public/Tendering/OpportunityDetail/Index?noticeUID=CO1.NTC.9817856&amp;isFromPublicArea=True&amp;isModal=true&amp;asPopupView=true</t>
  </si>
  <si>
    <t>CO1.REQ.10729664</t>
  </si>
  <si>
    <t>CO1.PCCNTR.9718880</t>
  </si>
  <si>
    <t>CO1.BDOS.10546939</t>
  </si>
  <si>
    <t>CP-SDSD-481-2026</t>
  </si>
  <si>
    <t>PRESTACIÓN DE SERVICIOS PROFESIONALES DE UN (A) PSICOLOGO(A) PARA EL
DESARROLLO DE ACCIONES EN EL SUBPROGRAMA DISCAPACIDAD EN EL MARCO
DEL DESARROLLO DEL PLAN TERRITORIAL DE SALUD VIGENCIA 2026 EN EL
DEPARTAMENTO DE SUCRE</t>
  </si>
  <si>
    <t>64704190</t>
  </si>
  <si>
    <t>https://community.secop.gov.co/Public/Tendering/OpportunityDetail/Index?noticeUID=CO1.NTC.10586156&amp;isFromPublicArea=True&amp;isModal=true&amp;asPopupView=true</t>
  </si>
  <si>
    <t>CO1.REQ.9324700</t>
  </si>
  <si>
    <t>CO1.PCCNTR.8630748</t>
  </si>
  <si>
    <t>CO1.BDOS.9158702</t>
  </si>
  <si>
    <t>CPS-1166-2025</t>
  </si>
  <si>
    <t>PRESTACION DE SERVICIOS PROFESIONALES PARA BRINDAR ASESORIA Y
 ACOMPAÑAMIENTO A LA SUBSECRETARIA DE CONTRATACIÓN DE LA GOBERNACIÓN DE SUCRE.</t>
  </si>
  <si>
    <t>1102856386</t>
  </si>
  <si>
    <t>https://community.secop.gov.co/Public/Tendering/OpportunityDetail/Index?noticeUID=CO1.NTC.9183953&amp;isFromPublicArea=True&amp;isModal=true&amp;asPopupView=true</t>
  </si>
  <si>
    <t>CO1.REQ.6745569</t>
  </si>
  <si>
    <t>CO1.PCCNTR.6705793</t>
  </si>
  <si>
    <t>CO1.BDOS.6618222</t>
  </si>
  <si>
    <t>CPS-636-2024</t>
  </si>
  <si>
    <t>PRESTACIÓN DE SERVICIOS PROFESIONALES
PARA BRINDAR ACOMPAÑAMIENTO A LA SECRETARIA DEL INTERIOR DE LA
GOBERNACIÓN DE SUCRE.</t>
  </si>
  <si>
    <t>1099991650</t>
  </si>
  <si>
    <t>https://community.secop.gov.co/Public/Tendering/OpportunityDetail/Index?noticeUID=CO1.NTC.6634008&amp;isFromPublicArea=True&amp;isModal=true&amp;asPopupView=true</t>
  </si>
  <si>
    <t>CO1.REQ.8911968</t>
  </si>
  <si>
    <t>CO1.PCCNTR.8386533</t>
  </si>
  <si>
    <t>CO1.BDOS.8754316</t>
  </si>
  <si>
    <t>MC-035-2025</t>
  </si>
  <si>
    <t>APOYO PARA EL DESARROLLO DE UNA ESTRATEGIA PARA EL FORTALECIMIENTO DEL EMPRENDIMIENTO Y EL TALENTO DE PERSONAS CON DISCAPACIDAD; COMO MECANISMO PARA LA SUPERACIÓN DE BARRERAS SOCIALES; EN EL MARCO DEL PROGRAMA SOY CAPAZ; VIGENCIA 2025</t>
  </si>
  <si>
    <t>https://community.secop.gov.co/Public/Tendering/OpportunityDetail/Index?noticeUID=CO1.NTC.8781608&amp;isFromPublicArea=True&amp;isModal=true&amp;asPopupView=true</t>
  </si>
  <si>
    <t>CO1.REQ.10013771</t>
  </si>
  <si>
    <t>CO1.PCCNTR.9261522</t>
  </si>
  <si>
    <t>CO1.BDOS.9845427</t>
  </si>
  <si>
    <t>CPS-527-2026</t>
  </si>
  <si>
    <t>PRESTACION DE SERVICIOS PROFESIONALES PARA BRINDAR ASESORÍA; ASISTENCIA
TECNICA Y APOYO EN EL PROCESO DE EVALUACIÓN; SEGUIMIENTO Y ANÁLISIS DE LA GESTIÓN DE RECURSOS DEL SISTEMA
GENERAL DE PARTICIPACIONES (SGP) Y EL INDICE DE DESEMPEÑO FISCAL (IDF) EN EL COMPONENTE DE SALUD DEL
DEPARTAMENTO DE SUCR</t>
  </si>
  <si>
    <t>8860700</t>
  </si>
  <si>
    <t>https://community.secop.gov.co/Public/Tendering/OpportunityDetail/Index?noticeUID=CO1.NTC.9893587&amp;isFromPublicArea=True&amp;isModal=true&amp;asPopupView=true</t>
  </si>
  <si>
    <t>PRESTACION DE SERVICIOS PROFESIONALES PARA BRINDAR ASESORÍA; ASISTENCIA
TECNICA Y APOYO EN EL PROCESO DE EVALUACIÓN; SEGUIMIENTO Y ANÁLISIS DE LA GESTIÓN DE RECURSOS DEL SISTEMA
GENERAL DE PARTICIPACIONES (SGP) Y EL INDICE DE DESEMPEÑO FISCAL (IDF) EN EL COMPONENTE DE SALUD DEL
DEPARTAMENTO DE SUCRE</t>
  </si>
  <si>
    <t>CO1.REQ.5915512</t>
  </si>
  <si>
    <t>CO1.PCCNTR.6087359</t>
  </si>
  <si>
    <t>CO1.BDOS.5798664</t>
  </si>
  <si>
    <t>CP-SDSD-083-2024</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</si>
  <si>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DEPARTAMENTO</t>
  </si>
  <si>
    <t>30569550</t>
  </si>
  <si>
    <t>https://community.secop.gov.co/Public/Tendering/OpportunityDetail/Index?noticeUID=CO1.NTC.5827543&amp;isFromPublicArea=True&amp;isModal=true&amp;asPopupView=true</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</si>
  <si>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DEPARTAMENTO DE SUCRE.</t>
  </si>
  <si>
    <t>CO1.REQ.9303300</t>
  </si>
  <si>
    <t>CO1.PCCNTR.8616120</t>
  </si>
  <si>
    <t>CO1.BDOS.9137603</t>
  </si>
  <si>
    <t>CP-SDSD-893-2025</t>
  </si>
  <si>
    <t>PRESTACIÓN DE SERVICIOS PROFESIONALES DE UN(A) ADMINISTRADOR(A) EN SALUD
PARA EL FORTALECIMIENTO DE LAS COMPETENCIAS DE LA SECRETARÍA DE SALUD DEL DEPARTAMENTO DE SUCRE EN EL
AREA DE ASEGURAMIENTO</t>
  </si>
  <si>
    <t>https://community.secop.gov.co/Public/Tendering/OpportunityDetail/Index?noticeUID=CO1.NTC.9163717&amp;isFromPublicArea=True&amp;isModal=true&amp;asPopupView=true</t>
  </si>
  <si>
    <t>CO1.REQ.7180308</t>
  </si>
  <si>
    <t>CO1.PCCNTR.7079240</t>
  </si>
  <si>
    <t>CO1.BDOS.6989519</t>
  </si>
  <si>
    <t>AMC-017-2024</t>
  </si>
  <si>
    <t>APOYO A LOS PROCESOS DE BIENESTAR LABORAL Y CAPACITACIÓN A DOCENTES; DIRECTIVOS DOCENTES Y ADMINISTRATIVOS VIGENCIA 2024 DE LA SECRETARIA DE EDUCACIÓN DEL DEPARTAMENTO DE SUCRE</t>
  </si>
  <si>
    <t>https://community.secop.gov.co/Public/Tendering/OpportunityDetail/Index?noticeUID=CO1.NTC.7058898&amp;isFromPublicArea=True&amp;isModal=true&amp;asPopupView=true</t>
  </si>
  <si>
    <t>CO1.REQ.8755689</t>
  </si>
  <si>
    <t>CO1.PCCNTR.8215748</t>
  </si>
  <si>
    <t>CO1.BDOS.8600601</t>
  </si>
  <si>
    <t>CP-SDSD-502-2025</t>
  </si>
  <si>
    <t>PRESTACIÓN DE SERVICIOS DE APOYO A LA GESTIÓN DE UN AUXILIAR EN EL ÁREA
 DE SALUD PARA EL DESARROLLO DE ACCIONES EN EL COMPONENTE
 LABORATORIO DE SALUD PÚBLICA EN EL MARCO DEL DESARROLLO DEL PLAN
 TERRITORIAL DE SALUD VIGENCIA 2025 EN EL DEPARTAMENTO DE SUCRE.</t>
  </si>
  <si>
    <t>1099991058</t>
  </si>
  <si>
    <t>https://community.secop.gov.co/Public/Tendering/OpportunityDetail/Index?noticeUID=CO1.NTC.8627705&amp;isFromPublicArea=True&amp;isModal=true&amp;asPopupView=true</t>
  </si>
  <si>
    <t>CO1.REQ.7374709</t>
  </si>
  <si>
    <t>CO1.PCCNTR.7185768</t>
  </si>
  <si>
    <t>CO1.BDOS.7237900</t>
  </si>
  <si>
    <t>CPS-1072-2024</t>
  </si>
  <si>
    <t>1030534609</t>
  </si>
  <si>
    <t>https://community.secop.gov.co/Public/Tendering/OpportunityDetail/Index?noticeUID=CO1.NTC.7257614&amp;isFromPublicArea=True&amp;isModal=true&amp;asPopupView=true</t>
  </si>
  <si>
    <t>CO1.REQ.10651037</t>
  </si>
  <si>
    <t>CO1.BDOS.10468738</t>
  </si>
  <si>
    <t>CO1.REQ.9304682</t>
  </si>
  <si>
    <t>CO1.BDOS.9138667</t>
  </si>
  <si>
    <t>CO1.REQ.9891802</t>
  </si>
  <si>
    <t>CO1.PCCNTR.9116395</t>
  </si>
  <si>
    <t>CO1.BDOS.9723494</t>
  </si>
  <si>
    <t>CPS-232-2026</t>
  </si>
  <si>
    <t>PRESTACIÓN DE SERVICIOS PROFESIONALES DE UN ABOGADO PARA APOYAR EN LOS
 PROCESOS JURÍDICOS QUE LIDERA LA OFICINA DE TECNOLOGÍAS DE LA INFORMACIÓN Y LAS COMUNICACIONES TIC</t>
  </si>
  <si>
    <t>92557807</t>
  </si>
  <si>
    <t>https://community.secop.gov.co/Public/Tendering/OpportunityDetail/Index?noticeUID=CO1.NTC.9752039&amp;isFromPublicArea=True&amp;isModal=true&amp;asPopupView=true</t>
  </si>
  <si>
    <t>CO1.REQ.7014199</t>
  </si>
  <si>
    <t>CO1.PCCNTR.6905047</t>
  </si>
  <si>
    <t>CO1.BDOS.6884011</t>
  </si>
  <si>
    <t>CPS-837-2024</t>
  </si>
  <si>
    <t>PRESTACIÓN DE SERVICIOS PROFESIONALES PARA BRINDAR ACOMPAÑAMIENTO Y ASESORIA EN TODOS LOS ASUNTOS JURÍDICOS DE LA SECRETARIA GENERAL - SUBSECRETARIA DE GESTION DEL TALENTO HUMANO DEL DEPARTAMENTO DE SUCRE.</t>
  </si>
  <si>
    <t>https://community.secop.gov.co/Public/Tendering/OpportunityDetail/Index?noticeUID=CO1.NTC.6894663&amp;isFromPublicArea=True&amp;isModal=true&amp;asPopupView=true</t>
  </si>
  <si>
    <t>CO1.REQ.6066219</t>
  </si>
  <si>
    <t>CO1.PCCNTR.6196928</t>
  </si>
  <si>
    <t>CO1.BDOS.5947466</t>
  </si>
  <si>
    <t>CP-SDSD-250-2024</t>
  </si>
  <si>
    <t>https://community.secop.gov.co/Public/Tendering/OpportunityDetail/Index?noticeUID=CO1.NTC.5961377&amp;isFromPublicArea=True&amp;isModal=true&amp;asPopupView=true</t>
  </si>
  <si>
    <t>CO1.REQ.9118079</t>
  </si>
  <si>
    <t>CO1.PCCNTR.8479119</t>
  </si>
  <si>
    <t>CO1.BDOS.8955828</t>
  </si>
  <si>
    <t>CPS-1055-2025</t>
  </si>
  <si>
    <t>1102856711</t>
  </si>
  <si>
    <t>https://community.secop.gov.co/Public/Tendering/OpportunityDetail/Index?noticeUID=CO1.NTC.8982223&amp;isFromPublicArea=True&amp;isModal=true&amp;asPopupView=true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</si>
  <si>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</si>
  <si>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CO1.REQ.8576722</t>
  </si>
  <si>
    <t>CO1.PCCNTR.8092808</t>
  </si>
  <si>
    <t>CO1.BDOS.8424747</t>
  </si>
  <si>
    <t>CPS-515-2025</t>
  </si>
  <si>
    <t>1047478148</t>
  </si>
  <si>
    <t>https://community.secop.gov.co/Public/Tendering/OpportunityDetail/Index?noticeUID=CO1.NTC.8447724&amp;isFromPublicArea=True&amp;isModal=true&amp;asPopupView=true</t>
  </si>
  <si>
    <t>CO1.REQ.8929841</t>
  </si>
  <si>
    <t>CO1.PCCNTR.8342896</t>
  </si>
  <si>
    <t>CO1.BDOS.8770881</t>
  </si>
  <si>
    <t>CPS-778-2025</t>
  </si>
  <si>
    <t>PRESTACIÓN DE SERVICIOS PROFESIONALES PARA BRINDAR ACOMPAÑAMIENTO EN MATERIA ECONÓMICA A LA SECRETARÍA DE HACIENDA DE LA GOBERNACION DE SUCRE</t>
  </si>
  <si>
    <t>1104015632</t>
  </si>
  <si>
    <t>https://community.secop.gov.co/Public/Tendering/OpportunityDetail/Index?noticeUID=CO1.NTC.8803091&amp;isFromPublicArea=True&amp;isModal=true&amp;asPopupView=true</t>
  </si>
  <si>
    <t>CO1.REQ.10051672</t>
  </si>
  <si>
    <t>CO1.PCCNTR.9295614</t>
  </si>
  <si>
    <t>CO1.BDOS.9883310</t>
  </si>
  <si>
    <t>CPS-645-2026</t>
  </si>
  <si>
    <t>PRESTACION DE SERVICIOS DE APOYO A LA GESTION PARA BRINDAR
ACOMPAÑAMIENTO Y APOYO A LA SECRETARÍA DE PLANEACIÓN EN EL MARCO
DEL PROYECTO FORTALECIMIENTO A LA IMPLEMENTACION DEL MODELO DE ALTA
GERENCIA PARA LA EJECUCION DEL PLAN DE DESARROLLO DEPARTAMENTAL EN
LA GOBERNACION DE SUCRE</t>
  </si>
  <si>
    <t>64720671</t>
  </si>
  <si>
    <t>https://community.secop.gov.co/Public/Tendering/OpportunityDetail/Index?noticeUID=CO1.NTC.9914175&amp;isFromPublicArea=True&amp;isModal=true&amp;asPopupView=true</t>
  </si>
  <si>
    <t>CO1.REQ.6098525</t>
  </si>
  <si>
    <t>CO1.PCCNTR.6226522</t>
  </si>
  <si>
    <t>CO1.BDOS.5979450</t>
  </si>
  <si>
    <t>CP-SDSD-277-2024-</t>
  </si>
  <si>
    <t>64743545</t>
  </si>
  <si>
    <t>https://community.secop.gov.co/Public/Tendering/OpportunityDetail/Index?noticeUID=CO1.NTC.5998030&amp;isFromPublicArea=True&amp;isModal=true&amp;asPopupView=true</t>
  </si>
  <si>
    <t>CO1.REQ.6738224</t>
  </si>
  <si>
    <t>CO1.PCCNTR.6695831</t>
  </si>
  <si>
    <t>CO1.BDOS.6611123</t>
  </si>
  <si>
    <t>CPS-611-2024</t>
  </si>
  <si>
    <t>PRESTACIÓN DE SERVICIOS PROFESIONALES
PARA BRINDAR APOYO EN LAS DISTINTAS DEPENDENCIAS DE LA SECRETARÍA DE
EDUCACIÓN DE LA GOBERNACIÓN DE SUCRE</t>
  </si>
  <si>
    <t>1102584226</t>
  </si>
  <si>
    <t>https://community.secop.gov.co/Public/Tendering/OpportunityDetail/Index?noticeUID=CO1.NTC.6620720&amp;isFromPublicArea=True&amp;isModal=true&amp;asPopupView=true</t>
  </si>
  <si>
    <t>CO1.REQ.9940405</t>
  </si>
  <si>
    <t>CO1.PCCNTR.9162767</t>
  </si>
  <si>
    <t>CO1.BDOS.9770942</t>
  </si>
  <si>
    <t>CPS-382-2026</t>
  </si>
  <si>
    <t>PRESTACIÓN DE SERVICIOS DE UN PROFESIONAL EN DERECHO; PARA BRINDAR
 ASESORIA Y APOYO EN LA EN LA GESTIÓN DE ASUNTOS JURÍDICOS Y
 ADMINISTRATIVOS QUE LE CORRESPONDAN A LA SECRETARIA DE PLANEACION</t>
  </si>
  <si>
    <t>1104259498</t>
  </si>
  <si>
    <t>https://community.secop.gov.co/Public/Tendering/OpportunityDetail/Index?noticeUID=CO1.NTC.9795162&amp;isFromPublicArea=True&amp;isModal=true&amp;asPopupView=true</t>
  </si>
  <si>
    <t>CO1.REQ.8935436</t>
  </si>
  <si>
    <t>CO1.PCCNTR.8342739</t>
  </si>
  <si>
    <t>CO1.BDOS.8776910</t>
  </si>
  <si>
    <t>CPS-821-2025</t>
  </si>
  <si>
    <t>PRESTACIÓN DE SERVICIOS PROFESIONALES DE UN ECONOMISTA PARA BRINDAR ASESORIA Y ACOMPAÑAMIENTO A LA OFICINA DE MACROPROYECTOS ESTRATEGICOS DE LA GOBERNACIÓN DE SUCRE</t>
  </si>
  <si>
    <t>18875387</t>
  </si>
  <si>
    <t>https://community.secop.gov.co/Public/Tendering/OpportunityDetail/Index?noticeUID=CO1.NTC.8802999&amp;isFromPublicArea=True&amp;isModal=true&amp;asPopupView=true</t>
  </si>
  <si>
    <t>CO1.REQ.9817305</t>
  </si>
  <si>
    <t>CO1.PCCNTR.9056925</t>
  </si>
  <si>
    <t>CO1.BDOS.9633627</t>
  </si>
  <si>
    <t>CPS-065-2026</t>
  </si>
  <si>
    <t>PRESTACIÓN DE SERVICIOS DE APOYO A LA GESTIÓN COMO TÉCNICO EN ÁREAS
FINANCIERAS PARA DESARROLLAR ACTIVIDADES EN LA SUBSECRETARÍA
TRIBUTARIA DE LA SECRETARÍA DE HACIENDA DEL DEPARTAMENTO DE SUCRE EN
CUMPLIMIENTO DEL CONVENIO INTERADMINISTRATIVO PMICV.0023.2025</t>
  </si>
  <si>
    <t>1100248051</t>
  </si>
  <si>
    <t>https://community.secop.gov.co/Public/Tendering/OpportunityDetail/Index?noticeUID=CO1.NTC.9691914&amp;isFromPublicArea=True&amp;isModal=true&amp;asPopupView=true</t>
  </si>
  <si>
    <t>CO1.REQ.8244932</t>
  </si>
  <si>
    <t>CO1.BDOS.8100787</t>
  </si>
  <si>
    <t>CO1.REQ.6068064</t>
  </si>
  <si>
    <t>CO1.PCCNTR.6193702</t>
  </si>
  <si>
    <t>CO1.BDOS.5949298</t>
  </si>
  <si>
    <t>CONV-010-2024</t>
  </si>
  <si>
    <t>Fortalecimiento de los establecimientos educativos mediante el programa de educación inclusiva con calidad y equidad para la atención a la diversidad; durante la vigencia 2024 en el Departamento de Sucre</t>
  </si>
  <si>
    <t>https://community.secop.gov.co/Public/Tendering/OpportunityDetail/Index?noticeUID=CO1.NTC.5956818&amp;isFromPublicArea=True&amp;isModal=true&amp;asPopupView=true</t>
  </si>
  <si>
    <t>CO1.REQ.9906992</t>
  </si>
  <si>
    <t>CO1.PCCNTR.9123095</t>
  </si>
  <si>
    <t>CO1.BDOS.9738460</t>
  </si>
  <si>
    <t>CPS-298-2026</t>
  </si>
  <si>
    <t>PRESTACIÓN DE SERVICIOS PROFESIONALES
 PARA BRINDAR APOYO Y ACOMPAÑAMIENTO EN LOS ASUNTOS QUE ESTÉN A
 CARGO DE LA SECRETARÍA DE LA MUJER; JUVENTUD E INCLUSIÓN SOCIAL 
SUBSECRETARÍA DE INCLUSIÓN SOCIAL DEL DEPARTAMENTO DE SUCRE.</t>
  </si>
  <si>
    <t>https://community.secop.gov.co/Public/Tendering/OpportunityDetail/Index?noticeUID=CO1.NTC.9759362&amp;isFromPublicArea=True&amp;isModal=true&amp;asPopupView=true</t>
  </si>
  <si>
    <t>CO1.REQ.10081055</t>
  </si>
  <si>
    <t>CO1.PCCNTR.9306236</t>
  </si>
  <si>
    <t>CO1.BDOS.9913501</t>
  </si>
  <si>
    <t>CP-SDSD-403-2026</t>
  </si>
  <si>
    <t>PRESTACIÓN DE SERVICIOS PROFESIONALES DE UN(A) ADMINISTRADOR(A) DE SERVICIOS
DE SALUD PARA BRINDAR APOYO Y ACOMPAÑAMIENTO A LA SECRETARÍA DE SALUD DE LA GOBERNACIÓN DE SUCRE EN LA
SUBSECRETARIA DE PRESTACION DE SERVICIOS</t>
  </si>
  <si>
    <t>64871694</t>
  </si>
  <si>
    <t>https://community.secop.gov.co/Public/Tendering/OpportunityDetail/Index?noticeUID=CO1.NTC.9937759&amp;isFromPublicArea=True&amp;isModal=true&amp;asPopupView=true</t>
  </si>
  <si>
    <t>CO1.REQ.5967750</t>
  </si>
  <si>
    <t>CO1.PCCNTR.6113178</t>
  </si>
  <si>
    <t>CO1.BDOS.5849979</t>
  </si>
  <si>
    <t>CP-SDSD-184-2024</t>
  </si>
  <si>
    <t>PRESTACIÓN DE SERVICIOS PROFESIONALES DE UN ODONTOLOGO; ESPECIALISTA EN SEGURIDAD Y SALUD EN EL TRABAJO (SALUD OCUPACIONAL) PARA EL DESARROLLO DE ACCIONES EN LA DIMENSIÓN SALUD Y AMBITO LABORAL EN EL MARCO DEL DESARROLLO DEL PLAN DE ACCIÓN TRANSITORIO 2024 EN EL DEPARTAMENTO DE SUCRE.</t>
  </si>
  <si>
    <t>92525626</t>
  </si>
  <si>
    <t>https://community.secop.gov.co/Public/Tendering/OpportunityDetail/Index?noticeUID=CO1.NTC.5859212&amp;isFromPublicArea=True&amp;isModal=true&amp;asPopupView=true</t>
  </si>
  <si>
    <t>CO1.REQ.6706399</t>
  </si>
  <si>
    <t>CO1.PCCNTR.6674472</t>
  </si>
  <si>
    <t>CO1.BDOS.6580457</t>
  </si>
  <si>
    <t>CPS-528-2024</t>
  </si>
  <si>
    <t>PRESTACIÓN DE SERVICIOS PROFESIONALES PARA BRINDAR ASESORÍA A LA SECRETARÍA DE PLANEACIÓN EN LA ELABORACIÓN Y ACTUALIZACIÓN DE INSTRUMENTOS DE PLANIFICACIÓN TERRITORIAL DEL DEPARTAMENTO DE SUCRE</t>
  </si>
  <si>
    <t>92530141</t>
  </si>
  <si>
    <t>https://community.secop.gov.co/Public/Tendering/OpportunityDetail/Index?noticeUID=CO1.NTC.6593287&amp;isFromPublicArea=True&amp;isModal=true&amp;asPopupView=true</t>
  </si>
  <si>
    <t>CO1.REQ.9926391</t>
  </si>
  <si>
    <t>CO1.PCCNTR.9159880</t>
  </si>
  <si>
    <t>CO1.BDOS.9757995</t>
  </si>
  <si>
    <t>CPS-306-2026</t>
  </si>
  <si>
    <t>PRESTACION DE SERVICIOS DE APOYO A LA
 GESTION de un BACHILLER para brindar la PRESTACION DE SERVICIOS DE APOYO A
 LA GESTION Y ACOMPAÑAMIENTO EN LOS ASUNTOS QUE ESTÉN A CARGO DE LA
 SECRETARÍA GENERAL DE LA GOBERNACION DE SUCRE</t>
  </si>
  <si>
    <t>https://community.secop.gov.co/Public/Tendering/OpportunityDetail/Index?noticeUID=CO1.NTC.9791887&amp;isFromPublicArea=True&amp;isModal=true&amp;asPopupView=true</t>
  </si>
  <si>
    <t>CO1.REQ.6853423</t>
  </si>
  <si>
    <t>CO1.PCCNTR.6782128</t>
  </si>
  <si>
    <t>CO1.BDOS.6725087</t>
  </si>
  <si>
    <t>CPS-736-2024</t>
  </si>
  <si>
    <t>CONTRATAR LOS SERVICIOS PROFESIONALES EN CIENCIA DE LA INFORMACIÓN: BIBLIOTECOLOGÍA; DOCUMENTACIÓN Y ARCHIVÍSTICA PARA BRINDAR APOYO A LA SECRETARÍA GENERAL
DE LA GOBERNACIÓN DE SUCRE</t>
  </si>
  <si>
    <t>7368708</t>
  </si>
  <si>
    <t>https://community.secop.gov.co/Public/Tendering/OpportunityDetail/Index?noticeUID=CO1.NTC.6736530&amp;isFromPublicArea=True&amp;isModal=true&amp;asPopupView=true</t>
  </si>
  <si>
    <t>CO1.REQ.6854723</t>
  </si>
  <si>
    <t>CO1.BDOS.6726099</t>
  </si>
  <si>
    <t>CO1.REQ.10739041</t>
  </si>
  <si>
    <t>CO1.PCCNTR.9728321</t>
  </si>
  <si>
    <t>CO1.BDOS.10555581</t>
  </si>
  <si>
    <t>CP-SDSD-472-2026</t>
  </si>
  <si>
    <t>PRESTACIÓN DE SERVICIOS PROFESIONALES DE UN INGENIERO (A) AMBIENTAL PARA EL DESARROLLO DE ACCIONES EN EL SUBPROGRAMA SALUD AMBIENTAL; EN EL MARCO DEL DESARROLLO DEL PLAN TERRITORIAL DE SALUD VIGENCIA 2026 EN EL DEPARTAMENTO DE SUCRE</t>
  </si>
  <si>
    <t>1063289853</t>
  </si>
  <si>
    <t>https://community.secop.gov.co/Public/Tendering/OpportunityDetail/Index?noticeUID=CO1.NTC.10599635&amp;isFromPublicArea=True&amp;isModal=true&amp;asPopupView=true</t>
  </si>
  <si>
    <t>CO1.REQ.8544676</t>
  </si>
  <si>
    <t>CO1.PCCNTR.8069617</t>
  </si>
  <si>
    <t>CO1.BDOS.8393599</t>
  </si>
  <si>
    <t>CP-SDSD-437-2025</t>
  </si>
  <si>
    <t>PRESTACIÓN DE SERVICIOS DE APOYO A LA GESTION  DE UN BACHILLER PARA EL
 FORTALECIMIENTO DE LAS COMPETENCIAS DE LA SECRETARÍA DE SALUD DEL
 DEPARTAMENTO DE SUCRE EN LA SUBSECRETARIA DE GESTIÓN ADMINISTRATIVA
 Y FINANCIERA.</t>
  </si>
  <si>
    <t>https://community.secop.gov.co/Public/Tendering/OpportunityDetail/Index?noticeUID=CO1.NTC.8416015&amp;isFromPublicArea=True&amp;isModal=true&amp;asPopupView=true</t>
  </si>
  <si>
    <t>CO1.REQ.5984895</t>
  </si>
  <si>
    <t>CO1.PCCNTR.6136048</t>
  </si>
  <si>
    <t>CO1.BDOS.5866964</t>
  </si>
  <si>
    <t>CP-SDSD-203-2024</t>
  </si>
  <si>
    <t>PRESTACIÓN DE SERVICIOS DE APOYO A LA GESTIÓN DE UN AUXILIAR ADMINISTRATIVO PARA EL DESARROLLO DE ACCIONES EN LA DIMENSIÓN VIDA SALUDABLE Y ENFERMEDADES TRANSMISIBLES ENFERMEDADES INMUNOPREVENIBLES- DEL PROGRAMA SALUD PUBLICA PRIORITARIA Y DIFERENTE PLAN DE ACCION TRANSITORIO 2024 EN EL DEPARTAMENTO</t>
  </si>
  <si>
    <t>https://community.secop.gov.co/Public/Tendering/OpportunityDetail/Index?noticeUID=CO1.NTC.5885609&amp;isFromPublicArea=True&amp;isModal=true&amp;asPopupView=true</t>
  </si>
  <si>
    <t>PRESTACIÓN DE SERVICIOS DE APOYO A LA GESTIÓN DE UN AUXILIAR ADMINISTRATIVO PARA EL DESARROLLO DE ACCIONES EN LA DIMENSIÓN VIDA SALUDABLE Y ENFERMEDADES TRANSMISIBLES ENFERMEDADES INMUNOPREVENIBLES- DEL PROGRAMA SALUD PUBLICA PRIORITARIA Y DIFERENTE PLAN DE ACCION TRANSITORIO 2024 EN EL DEPARTAMENTO DE SUCRE</t>
  </si>
  <si>
    <t>CO1.REQ.8981343</t>
  </si>
  <si>
    <t>CO1.PCCNTR.8376487</t>
  </si>
  <si>
    <t>CO1.BDOS.8821513</t>
  </si>
  <si>
    <t>CPS-990-2025</t>
  </si>
  <si>
    <t>PRESTACIÓN DE SERVICIOS PROFESIONALES DE UN ECONOMISTA PARA APOYAR EN LA OFICINA DE GESTIÓN DE TECNOLOGIAS DE LA INFORMACIÓN TI</t>
  </si>
  <si>
    <t>1100544859</t>
  </si>
  <si>
    <t>https://community.secop.gov.co/Public/Tendering/OpportunityDetail/Index?noticeUID=CO1.NTC.8847232&amp;isFromPublicArea=True&amp;isModal=true&amp;asPopupView=true</t>
  </si>
  <si>
    <t>CO1.REQ.8930149</t>
  </si>
  <si>
    <t>CO1.PCCNTR.8337958</t>
  </si>
  <si>
    <t>CO1.BDOS.8771475</t>
  </si>
  <si>
    <t>CPS-788-2025</t>
  </si>
  <si>
    <t>PRESTACIÓN DE SERVICIOS PROFESIONALES PARA BRINDAR APOYO Y ACOMPAÑAMIENTO
 JURÍDICO EN LAS DISTINTAS DEPENDENCIAS DE LA SECRETARÍA DE EDUCACIÓN DE LA GOBERNACIÓN DE SUCRE</t>
  </si>
  <si>
    <t>1100546058</t>
  </si>
  <si>
    <t>https://community.secop.gov.co/Public/Tendering/OpportunityDetail/Index?noticeUID=CO1.NTC.8795877&amp;isFromPublicArea=True&amp;isModal=true&amp;asPopupView=true</t>
  </si>
  <si>
    <t>CO1.REQ.8814783</t>
  </si>
  <si>
    <t>CO1.PCCNTR.8256155</t>
  </si>
  <si>
    <t>CO1.BDOS.8658000</t>
  </si>
  <si>
    <t>CP-SDSD-571-2025</t>
  </si>
  <si>
    <t>PRESTACIÓN DE SERVICIOS PROFESIONALES DE UN ENFERMERO (A) PARA EL DESARROLLO DE ACCIONES EN EL COMPONENTE VIGILANCIA EPIDEMIOLÓGICA EN EL MARCO DEL DESARROLLO DEL PLAN TERRITORIAL DE SALUD VIGENCIA 2025 EN EL DEPARTAMENTO DE SUCRE.</t>
  </si>
  <si>
    <t>https://community.secop.gov.co/Public/Tendering/OpportunityDetail/Index?noticeUID=CO1.NTC.8683592&amp;isFromPublicArea=True&amp;isModal=true&amp;asPopupView=true</t>
  </si>
  <si>
    <t>CO1.REQ.9110307</t>
  </si>
  <si>
    <t>CO1.PCCNTR.8473436</t>
  </si>
  <si>
    <t>CO1.BDOS.8947577</t>
  </si>
  <si>
    <t>CP-SDSD-869-2025</t>
  </si>
  <si>
    <t>PRESTACIÓN DE SERVICIOS DE UN(A) PROFESIONAL DEL AREA DE LA SALUD ESPECIALISTA
 PARA EL FORTALECIMIENTO DE LAS COMPETENCIAS DE LA SECRETARÍA DE SALUD DEL DEPARTAMENTO DE SUCRE EN LA
 SUBSECRETARÍA DE GESTIÓN DE PRESTACIÓN DE SERVICIOS</t>
  </si>
  <si>
    <t>73092929</t>
  </si>
  <si>
    <t>https://community.secop.gov.co/Public/Tendering/OpportunityDetail/Index?noticeUID=CO1.NTC.8973176&amp;isFromPublicArea=True&amp;isModal=true&amp;asPopupView=true</t>
  </si>
  <si>
    <t>CO1.REQ.9902621</t>
  </si>
  <si>
    <t>CO1.PCCNTR.9127994</t>
  </si>
  <si>
    <t>CO1.BDOS.9734702</t>
  </si>
  <si>
    <t>CP-SDSD-237-2026</t>
  </si>
  <si>
    <t>PRESTACIÓN DE SERVICIOS PROFESIONALES DE UN (A) ABOGADO(A)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</si>
  <si>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https://community.secop.gov.co/Public/Tendering/OpportunityDetail/Index?noticeUID=CO1.NTC.9763722&amp;isFromPublicArea=True&amp;isModal=true&amp;asPopupView=true</t>
  </si>
  <si>
    <t>CO1.REQ.8940778</t>
  </si>
  <si>
    <t>CO1.PCCNTR.8348665</t>
  </si>
  <si>
    <t>CO1.BDOS.8781658</t>
  </si>
  <si>
    <t>CPS-820-2025</t>
  </si>
  <si>
    <t>PRESTACION DE SERVICIOS PROFESIONALES de un ABOGADO; ESPECIALISTA para brindar El objeto del contrato a celebrarse es la PRESTACIÓN DESERVICIOS PROFESIONALES DE UN
 ABOGADO ESPECIALISTA PARA BRINDAR ASESORIA Y ACOMPAÑAMIENTO A LA OFICINA DE CONTROL INTERNO DISCIPLINARIO
 DE LA GOBERNACION DE SUCRE.</t>
  </si>
  <si>
    <t>1100545463</t>
  </si>
  <si>
    <t>https://community.secop.gov.co/Public/Tendering/OpportunityDetail/Index?noticeUID=CO1.NTC.8810597&amp;isFromPublicArea=True&amp;isModal=true&amp;asPopupView=true</t>
  </si>
  <si>
    <t>PRESTACION DE SERVICIOS PROFESIONALES de un ABOGADO; ESPECIALISTA para brindar El objeto del contrato a celebrarse es la PRESTACIÓN DESERVICIOS PROFESIONALES DE UN
 ABOGADO ESPECIALISTA PARA BRINDAR ASESORIA Y ACOMPAÑAMIENTO A LA OFICINA DE CONTROL INTERNO DISCIPLINARIO
 DE LA GOBERNACION DE SUCRE. desde la OFICINA DE CONTROL INTERNO DISCIPLINARIO.</t>
  </si>
  <si>
    <t>CO1.REQ.6782251</t>
  </si>
  <si>
    <t>CO1.PCCNTR.6728973</t>
  </si>
  <si>
    <t>CO1.BDOS.6654885</t>
  </si>
  <si>
    <t>CPS-682-2024</t>
  </si>
  <si>
    <t>PRESTACIÓN DE SERVICIOS PROFESIONALES PARA BRINDAR ACOMPAÑAMIENTO Y ASESORÍA A LOS DIFERENTES PROGRAMAS DE LA SECRETARÍA DE LA INCLUSIÓN SOCIAL; MUJER
Y EQUIDAD DE GÉNERO DE LA GOBERNACIÓN DE SUCRE; desde la SUBSECRETARÍA DE GESTIÓN DE LA MUJER Y EQUIDAD DE
GÉNERO.</t>
  </si>
  <si>
    <t>1103094252</t>
  </si>
  <si>
    <t>https://community.secop.gov.co/Public/Tendering/OpportunityDetail/Index?noticeUID=CO1.NTC.6664576&amp;isFromPublicArea=True&amp;isModal=true&amp;asPopupView=true</t>
  </si>
  <si>
    <t>CO1.REQ.6772836</t>
  </si>
  <si>
    <t>CO1.PCCNTR.6722554</t>
  </si>
  <si>
    <t>CO1.BDOS.6645681</t>
  </si>
  <si>
    <t>CPS-671-2024</t>
  </si>
  <si>
    <t>PRESTACION DE SERVICIOS PROFESIONALES PARA
BRINDAR ASESORIA Y ACOMPAÑAMIENTO A LA SUBSECRETARIA DE GESTION DE CONTRATACION DE LA GOBERNACION DE
SUCRE</t>
  </si>
  <si>
    <t>https://community.secop.gov.co/Public/Tendering/OpportunityDetail/Index?noticeUID=CO1.NTC.6655493&amp;isFromPublicArea=True&amp;isModal=true&amp;asPopupView=true</t>
  </si>
  <si>
    <t>CO1.REQ.5910703</t>
  </si>
  <si>
    <t>CO1.PCCNTR.6067248</t>
  </si>
  <si>
    <t>CO1.BDOS.5793779</t>
  </si>
  <si>
    <t>CP-SDSD-070-2024</t>
  </si>
  <si>
    <t>PRESTACIÓN DE SERVICIOS DE APOYO A LA GESTIÓN COMO TÉCNICO DE 
SANEAMIENTO BÁSICO AMBIENTAL PARA EL DESARROLLO DE ACCIONES EN LA DIMENSIÓN SALUD AMBIENTAL EN EL COMPONENTE HÁBITAT SALUDABLE DEL PLAN DECENAL DE SALUD PÚBLICA- PROGRAMA SUCRE CON AUTORIDAD SANITARIA Y AMBIENTAL - PAS TRANSITORIO 2024 D</t>
  </si>
  <si>
    <t>https://community.secop.gov.co/Public/Tendering/OpportunityDetail/Index?noticeUID=CO1.NTC.5802258&amp;isFromPublicArea=True&amp;isModal=true&amp;asPopupView=true</t>
  </si>
  <si>
    <t>PRESTACIÓN DE SERVICIOS DE APOYO A LA GESTIÓN COMO TÉCNICO DE 
SANEAMIENTO BÁSICO AMBIENTAL PARA EL DESARROLLO DE ACCIONES EN LA DIMENSIÓN SALUD AMBIENTAL EN EL COMPONENTE HÁBITAT SALUDABLE DEL PLAN DECENAL DE SALUD PÚBLICA- PROGRAMA SUCRE CON AUTORIDAD SANITARIA Y AMBIENTAL - PAS TRANSITORIO 2024 DE LA SECRETARÍA DE SALUD DEL DEPARTAMENTO DE SUCRE</t>
  </si>
  <si>
    <t>CO1.REQ.9003218</t>
  </si>
  <si>
    <t>CO1.PCCNTR.8407752</t>
  </si>
  <si>
    <t>CO1.BDOS.8842728</t>
  </si>
  <si>
    <t>CP-SDSD-795-2025</t>
  </si>
  <si>
    <t>PRESTACIÓN DE SERVICIOS PROFESIONALES DE UN(A) QUIMICO FARMACEUTICO
 PARA BRINDAR APOYO Y ACOMPAÑAMIENTO A LA SECRETARÍA DE SALUD DE LA
 GOBERNACIÓN DE SUCRE  EN EL AREA DE ORGANIZACIÓN Y DESARROLLO</t>
  </si>
  <si>
    <t>8727563</t>
  </si>
  <si>
    <t>https://community.secop.gov.co/Public/Tendering/OpportunityDetail/Index?noticeUID=CO1.NTC.8884234&amp;isFromPublicArea=True&amp;isModal=true&amp;asPopupView=true</t>
  </si>
  <si>
    <t>CO1.REQ.8995360</t>
  </si>
  <si>
    <t>CO1.PCCNTR.8393071</t>
  </si>
  <si>
    <t>CO1.BDOS.8835629</t>
  </si>
  <si>
    <t>CPS-1000-2025</t>
  </si>
  <si>
    <t>PRESTACIÓN DE SERVICIOS PROFESIONALES EN RELACIONES INTERNACIONALES PARA BRINDAR APOYO EN LA SECRETARÍA PRIVADA DE LA GOBERNACIÓN DE SUCRE</t>
  </si>
  <si>
    <t>1140832325</t>
  </si>
  <si>
    <t>https://community.secop.gov.co/Public/Tendering/OpportunityDetail/Index?noticeUID=CO1.NTC.8865679&amp;isFromPublicArea=True&amp;isModal=true&amp;asPopupView=true</t>
  </si>
  <si>
    <t>CO1.REQ.8073760</t>
  </si>
  <si>
    <t>CO1.PCCNTR.7745175</t>
  </si>
  <si>
    <t>CO1.BDOS.7933967</t>
  </si>
  <si>
    <t>CPS-401-2025</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</si>
  <si>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t>
  </si>
  <si>
    <t>1099963993</t>
  </si>
  <si>
    <t>https://community.secop.gov.co/Public/Tendering/OpportunityDetail/Index?noticeUID=CO1.NTC.7951785&amp;isFromPublicArea=True&amp;isModal=true&amp;asPopupView=true</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</si>
  <si>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 Y CONSOLIDACIÓN FINANCIERA DE RECURSOS DE GRATUIDAD EDUCATIVA VIGENCIA 2025; PARA LOS
 ESTABLECIMIENTOS EDUCATIVOS DEL DEPARTAMENTO DE SUCRE</t>
  </si>
  <si>
    <t>CO1.REQ.6115455</t>
  </si>
  <si>
    <t>CO1.PCCNTR.6231158</t>
  </si>
  <si>
    <t>CO1.BDOS.5996220</t>
  </si>
  <si>
    <t>CP-SDSD-286-2024</t>
  </si>
  <si>
    <t>PRESTACIÓN DE SERVICIOS PROFESIONALES DE UN (A) NUTRICIONISTA 
PARA EL DESARROLLO DE LA DIMENSIÓN SEGURIDAD ALIMENTARIA Y NUTRICIONAL DEL PROGRAMA SALUD PÚBLICA PRIORITARIA Y DIFERENTE; PLAN DE ACCIÓN TRANSITORIO 2024 EN EL DEPARTAMENTO DE SUCRE</t>
  </si>
  <si>
    <t>1005568222</t>
  </si>
  <si>
    <t>https://community.secop.gov.co/Public/Tendering/OpportunityDetail/Index?noticeUID=CO1.NTC.6003976&amp;isFromPublicArea=True&amp;isModal=true&amp;asPopupView=true</t>
  </si>
  <si>
    <t>CO1.REQ.7932954</t>
  </si>
  <si>
    <t>CO1.PCCNTR.7633383</t>
  </si>
  <si>
    <t>CO1.BDOS.7794962</t>
  </si>
  <si>
    <t>CP-SDSD-298-2025</t>
  </si>
  <si>
    <t>PRESTACIÓN DE SERVICIOS PROFESIONALES DE UN (A) ENFERMERO (A)
ESPECIALISTA PARA EL DESARROLLO DE ACCIONES EN EL COMPONENTE SALUD
NUTRICIONAL EN EL MARCO DEL DESARROLLO DEL PLAN TERRITORIAL DE SALUD
VIGENCIA 2025 EN EL DEPARTAMENTO DE SUCRE.</t>
  </si>
  <si>
    <t>64720914</t>
  </si>
  <si>
    <t>https://community.secop.gov.co/Public/Tendering/OpportunityDetail/Index?noticeUID=CO1.NTC.7809855&amp;isFromPublicArea=True&amp;isModal=true&amp;asPopupView=true</t>
  </si>
  <si>
    <t>CO1.REQ.7098502</t>
  </si>
  <si>
    <t>CO1.PCCNTR.6974528</t>
  </si>
  <si>
    <t>CO1.BDOS.6966321</t>
  </si>
  <si>
    <t>CP-SDSD-668-2024</t>
  </si>
  <si>
    <t>PRESTACIÓN DE SERVICIOS PROFESIONALES DE UN INGENIERO (A) AMBIENTAL Y SANITARIO PARA EL DESARROLLO DE ACCIONES EN EL COMPONENTE SALUD AMBIENTAL; EN EL MARCO DEL DESARROLLO DEL PLAN TERRITORIAL DE SALUD VIGENCIA 2024 EN EL DEPARTAMENTO DE SUCRE</t>
  </si>
  <si>
    <t>11052991970</t>
  </si>
  <si>
    <t>https://community.secop.gov.co/Public/Tendering/OpportunityDetail/Index?noticeUID=CO1.NTC.6979950&amp;isFromPublicArea=True&amp;isModal=true&amp;asPopupView=true</t>
  </si>
  <si>
    <t>CO1.REQ.7022548</t>
  </si>
  <si>
    <t>CO1.PCCNTR.6912908</t>
  </si>
  <si>
    <t>CO1.BDOS.6891382</t>
  </si>
  <si>
    <t>CP-SDSD-480-2024</t>
  </si>
  <si>
    <t>https://community.secop.gov.co/Public/Tendering/OpportunityDetail/Index?noticeUID=CO1.NTC.6905144&amp;isFromPublicArea=True&amp;isModal=true&amp;asPopupView=true</t>
  </si>
  <si>
    <t>CO1.REQ.8283629</t>
  </si>
  <si>
    <t>CO1.PCCNTR.7895204</t>
  </si>
  <si>
    <t>CO1.BDOS.8138107</t>
  </si>
  <si>
    <t>CP-SDSD-346-2025</t>
  </si>
  <si>
    <t>PRESTACIÓN DE SERVICIOS PROFESIONALES DE UN (A) NUTRICIONISTA PARA EL DESARROLLO DE ACCIONES EN EL COMPONENTE DE SALUD NUTRICIONAL EN EL MARCO DEL DESARROLLO DEL PLAN TERRITORIAL DE SALUD VIGENCIA 2025 EN EL DEPARTAMENTO DE SUCRE</t>
  </si>
  <si>
    <t>1005418735</t>
  </si>
  <si>
    <t>https://community.secop.gov.co/Public/Tendering/OpportunityDetail/Index?noticeUID=CO1.NTC.8162206&amp;isFromPublicArea=True&amp;isModal=true&amp;asPopupView=true</t>
  </si>
  <si>
    <t>CO1.REQ.10053817</t>
  </si>
  <si>
    <t>CO1.PCCNTR.9281971</t>
  </si>
  <si>
    <t>CO1.BDOS.9885248</t>
  </si>
  <si>
    <t>CP-SDSD-375-2026</t>
  </si>
  <si>
    <t>PRESTACIÓN DE SERVICIOS PROFESIONALES DE UN(A)  ARQUITECTO PARA
BRINDAR APOYO Y ACOMPAÑAMIENTO A LA SECRETARÍA DE SALUD DE LA
GOBERNACIÓN DE SUCRE EN EL SUBRPROGRAMA DE ORGANIZACION Y
DESARROLLO</t>
  </si>
  <si>
    <t>1100694320</t>
  </si>
  <si>
    <t>https://community.secop.gov.co/Public/Tendering/OpportunityDetail/Index?noticeUID=CO1.NTC.9913949&amp;isFromPublicArea=True&amp;isModal=true&amp;asPopupView=true</t>
  </si>
  <si>
    <t>CO1.REQ.9037218</t>
  </si>
  <si>
    <t>CO1.REQ.10027309</t>
  </si>
  <si>
    <t>CO1.PCCNTR.9257856</t>
  </si>
  <si>
    <t>CO1.BDOS.9858498</t>
  </si>
  <si>
    <t>CP-SDSD-339-2026</t>
  </si>
  <si>
    <t>PRESTACIÓN DE SERVICIOS DE APOYO A LA GESTIÓN DE UN(A) REGENTE DE FARMACIA PARA EL FORTALECIMIENTO DEL FONDO ROTATORIO DE ESTUPEFACIENTES - FRE EN LA SECRETARIA DE SALUD DEL DEPARTAMENTO DE SUCRE.</t>
  </si>
  <si>
    <t>https://community.secop.gov.co/Public/Tendering/OpportunityDetail/Index?noticeUID=CO1.NTC.9890707&amp;isFromPublicArea=True&amp;isModal=true&amp;asPopupView=true</t>
  </si>
  <si>
    <t>CO1.REQ.7822425</t>
  </si>
  <si>
    <t>CO1.PCCNTR.7553551</t>
  </si>
  <si>
    <t>CO1.BDOS.7685129</t>
  </si>
  <si>
    <t>CP-SDSD-253-2025</t>
  </si>
  <si>
    <t>https://community.secop.gov.co/Public/Tendering/OpportunityDetail/Index?noticeUID=CO1.NTC.7707941&amp;isFromPublicArea=True&amp;isModal=true&amp;asPopupView=true</t>
  </si>
  <si>
    <t>CO1.REQ.6839112</t>
  </si>
  <si>
    <t>CO1.PCCNTR.6769654</t>
  </si>
  <si>
    <t>CO1.BDOS.6711053</t>
  </si>
  <si>
    <t>CPS-729-2024</t>
  </si>
  <si>
    <t>PRESTACION DE SERVICIOS DE APOYO A LA GESTION DE UN BACHILLER 
PARA BRINDAR APOYO A LA SECRETARIA DEL INTERIOR DE LA GOBERNACION DE SUCRE.</t>
  </si>
  <si>
    <t>10887486</t>
  </si>
  <si>
    <t>https://community.secop.gov.co/Public/Tendering/OpportunityDetail/Index?noticeUID=CO1.NTC.6720838&amp;isFromPublicArea=True&amp;isModal=true&amp;asPopupView=true</t>
  </si>
  <si>
    <t>CO1.REQ.7042796</t>
  </si>
  <si>
    <t>CO1.PCCNTR.6932104</t>
  </si>
  <si>
    <t>CO1.BDOS.6912097</t>
  </si>
  <si>
    <t>CP-SDSD-519-2024</t>
  </si>
  <si>
    <t>PRESTACIÓN DE SERVICIOS PROFESIONALES DE UN(A) PSICOLOGO(A) PARA EL DESARROLLO DE LAS ACCIONES EN EL COMPONENTE POBLACIONES 
VULNERABLES EL MARCO DEL DESARROLLO DEL PLAN TERRITORIAL DE SALUD VIGENCIA 2024 EN EL DEPARTAMENTO DE SUCRE</t>
  </si>
  <si>
    <t>https://community.secop.gov.co/Public/Tendering/OpportunityDetail/Index?noticeUID=CO1.NTC.6927505&amp;isFromPublicArea=True&amp;isModal=true&amp;asPopupView=true</t>
  </si>
  <si>
    <t>CO1.REQ.9668944</t>
  </si>
  <si>
    <t>CO1.PCCNTR.8884754</t>
  </si>
  <si>
    <t>CO1.BDOS.9501550</t>
  </si>
  <si>
    <t>CPS-038-2026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</si>
  <si>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</si>
  <si>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1005488659</t>
  </si>
  <si>
    <t>https://community.secop.gov.co/Public/Tendering/OpportunityDetail/Index?noticeUID=CO1.NTC.9517647&amp;isFromPublicArea=True&amp;isModal=true&amp;asPopupView=true</t>
  </si>
  <si>
    <t>CO1.REQ.6048807</t>
  </si>
  <si>
    <t>CO1.PCCNTR.6179074</t>
  </si>
  <si>
    <t>CO1.BDOS.5930415</t>
  </si>
  <si>
    <t>CP-SDSD-237-2024</t>
  </si>
  <si>
    <t>PRESTACIÓN DE SERVICIOS PROFESIONALES DE UN MÉDICO PARA EL DESARROLLO DE ACCIONES EN LA DIMENSIÓN FORTALECIMIENTO DE LA AUTORIDAD SANITARIA PARA LA GESTIÓN EN SALUD; EN EL COMPONENTE VIGILANCIA EN SALUD PÚBLICA EN EL MARCO DEL DESARROLLO DEL PLAN DE ACCION TRANSITORIO 2024 EN EL DEPARTAMENTO DE SUCR</t>
  </si>
  <si>
    <t>1067404480</t>
  </si>
  <si>
    <t>https://community.secop.gov.co/Public/Tendering/OpportunityDetail/Index?noticeUID=CO1.NTC.5939597&amp;isFromPublicArea=True&amp;isModal=true&amp;asPopupView=true</t>
  </si>
  <si>
    <t>PRESTACIÓN DE SERVICIOS PROFESIONALES DE UN MÉDICO PARA EL DESARROLLO DE ACCIONES EN LA DIMENSIÓN FORTALECIMIENTO DE LA AUTORIDAD SANITARIA PARA LA GESTIÓN EN SALUD; EN EL COMPONENTE VIGILANCIA EN SALUD PÚBLICA EN EL MARCO DEL DESARROLLO DEL PLAN DE ACCION TRANSITORIO 2024 EN EL DEPARTAMENTO DE SUCRE</t>
  </si>
  <si>
    <t>CO1.REQ.9928076</t>
  </si>
  <si>
    <t>CO1.PCCNTR.9162471</t>
  </si>
  <si>
    <t>CO1.BDOS.9759764</t>
  </si>
  <si>
    <t>CPS-355-2026</t>
  </si>
  <si>
    <t>PRESTACION DE SERVICIOS PROFESIONALES de un
PROFESIONAL EN DERECHO PARA BRINDAR ASESORÍA Y ACOMPAÑAMIENTO EN LOS ASUNTOS JURÍDICOS QUE ESTÉN A
CARGO DE LA SECRETARÍA GENERAL DE LA GOBERNACION DE SUCRE.</t>
  </si>
  <si>
    <t>1192756112</t>
  </si>
  <si>
    <t>https://community.secop.gov.co/Public/Tendering/OpportunityDetail/Index?noticeUID=CO1.NTC.9794687&amp;isFromPublicArea=True&amp;isModal=true&amp;asPopupView=true</t>
  </si>
  <si>
    <t>CO1.REQ.8029402</t>
  </si>
  <si>
    <t>CO1.PCCNTR.7708653</t>
  </si>
  <si>
    <t>CO1.BDOS.7889775</t>
  </si>
  <si>
    <t>CPS-386-2025</t>
  </si>
  <si>
    <t>1102863710</t>
  </si>
  <si>
    <t>https://community.secop.gov.co/Public/Tendering/OpportunityDetail/Index?noticeUID=CO1.NTC.7906511&amp;isFromPublicArea=True&amp;isModal=true&amp;asPopupView=true</t>
  </si>
  <si>
    <t>CO1.REQ.6739407</t>
  </si>
  <si>
    <t>CO1.PCCNTR.6719450</t>
  </si>
  <si>
    <t>CO1.BDOS.6611894</t>
  </si>
  <si>
    <t>CPS-539-2024</t>
  </si>
  <si>
    <t>PRESTACION DE SERVICIOS PROFESIONALES ESPECIALIZADOS PARA FORMULAR PROYECTOS DE INVERSION EN LA SECRETARIA DE DESARROLLO ECONOMICO Y MEDIO AMBIENTE DE LA GOBERNACION DE SUCRE DURANTE LA VIGENCIA 2024</t>
  </si>
  <si>
    <t>18761316</t>
  </si>
  <si>
    <t>https://community.secop.gov.co/Public/Tendering/OpportunityDetail/Index?noticeUID=CO1.NTC.6651386&amp;isFromPublicArea=True&amp;isModal=true&amp;asPopupView=true</t>
  </si>
  <si>
    <t>CO1.REQ.8981986</t>
  </si>
  <si>
    <t>CO1.PCCNTR.8383667</t>
  </si>
  <si>
    <t>CO1.BDOS.8822517</t>
  </si>
  <si>
    <t>CP-SDSD-745-2025</t>
  </si>
  <si>
    <t>PRESTACIÓN DE SERVICIOS PROFESIONALES DE UN ADMINISTRADOR DE
 EMPRESAS PARA BRINDAR APOYO Y ACOMPAÑAMIENTO EN LA SECRETARÍA DE
 SALUD DE LA GOBERNACIÓN DE SUCRE EN LA SUBSECRETARIA DE GESTION
 ADMINISTRATIVA Y FINANCIERA</t>
  </si>
  <si>
    <t>64571794</t>
  </si>
  <si>
    <t>https://community.secop.gov.co/Public/Tendering/OpportunityDetail/Index?noticeUID=CO1.NTC.8854774&amp;isFromPublicArea=True&amp;isModal=true&amp;asPopupView=true</t>
  </si>
  <si>
    <t>CO1.REQ.9336684</t>
  </si>
  <si>
    <t>CO1.PCCNTR.8639654</t>
  </si>
  <si>
    <t>CO1.BDOS.9169791</t>
  </si>
  <si>
    <t>CPS-1178-2025</t>
  </si>
  <si>
    <t>PRESTACIÓN DE SERVICIOS PROFESIONALES
 PARA BRINDAR ACOMPAÑAMIENTO EN MATERIA CONTRACTUAL A LA
 SUBSECRETARIA DE CONTRATACION DE LA GOBERNACION DE SUCRE.</t>
  </si>
  <si>
    <t>1100395602</t>
  </si>
  <si>
    <t>https://community.secop.gov.co/Public/Tendering/OpportunityDetail/Index?noticeUID=CO1.NTC.9196290&amp;isFromPublicArea=True&amp;isModal=true&amp;asPopupView=true</t>
  </si>
  <si>
    <t>CO1.REQ.7743488</t>
  </si>
  <si>
    <t>CO1.PCCNTR.7490103</t>
  </si>
  <si>
    <t>CO1.BDOS.7608575</t>
  </si>
  <si>
    <t>CP-SDSD-180-2025</t>
  </si>
  <si>
    <t>1102797373</t>
  </si>
  <si>
    <t>https://community.secop.gov.co/Public/Tendering/OpportunityDetail/Index?noticeUID=CO1.NTC.7629629&amp;isFromPublicArea=True&amp;isModal=true&amp;asPopupView=true</t>
  </si>
  <si>
    <t>CO1.REQ.6915856</t>
  </si>
  <si>
    <t>CO1.PCCNTR.6828496</t>
  </si>
  <si>
    <t>CO1.BDOS.6786068</t>
  </si>
  <si>
    <t>CPS-772-2024</t>
  </si>
  <si>
    <t>PRESTACION DE SERVICIOS PROFESIONALES DE UN ABOGADO PARA BRINDAR ASESORÍA Y ACOMPAÑAMIENTO EN LOS PROCESOS QUE ADELANTE LA OFICINA DE CONTROL INTERNO DE GESTIÓN DE LA GOBERNACION DE SUCRE.</t>
  </si>
  <si>
    <t>92026224</t>
  </si>
  <si>
    <t>https://community.secop.gov.co/Public/Tendering/OpportunityDetail/Index?noticeUID=CO1.NTC.6796680&amp;isFromPublicArea=True&amp;isModal=true&amp;asPopupView=true</t>
  </si>
  <si>
    <t>CO1.REQ.6130815</t>
  </si>
  <si>
    <t>CO1.PCCNTR.6244996</t>
  </si>
  <si>
    <t>CO1.BDOS.6011318</t>
  </si>
  <si>
    <t>CP-SDSD-296-2024</t>
  </si>
  <si>
    <t>PRESTACIÓN DE SERVICIOS PROFESIONALES DE UN ENFERMERO/A ESPECIALISTA EN EPIDEMIOLOGIA PARA EL DESARROLLO DE ACCIONES EN LA DIMENSIÓN VIDA SALUDABLE Y ENFERMEDADES TRANSMISIBLES; COMPONENTE ENFERMEDADES INMUNOPREVENIBLES EN EL MARCO DEL PLAN DE ACCION TRANSITORIO 2024 EN EL DEPARTAMENTO DE SUCRE</t>
  </si>
  <si>
    <t>64698630</t>
  </si>
  <si>
    <t>https://community.secop.gov.co/Public/Tendering/OpportunityDetail/Index?noticeUID=CO1.NTC.6020658&amp;isFromPublicArea=True&amp;isModal=true&amp;asPopupView=true</t>
  </si>
  <si>
    <t>CO1.REQ.9910418</t>
  </si>
  <si>
    <t>CO1.PCCNTR.9134454</t>
  </si>
  <si>
    <t>CO1.BDOS.9741955</t>
  </si>
  <si>
    <t>CP-SDSD-242-2026</t>
  </si>
  <si>
    <t>PRESTACION DE SERVICIOS PROFESIONALES DE UN MEDICO VETERINARIO PARA EL DESARROLLO DE ACCIONES EN EL SUBPROGRAMA ZOONOSIS EN EL MARCO DEL DESARROLLO DEL PLAN TERRITORIAL DE
SALUD VIGENCIA 2026 EN EL DEPARTAMENTO DE SUCRE.</t>
  </si>
  <si>
    <t>92512808</t>
  </si>
  <si>
    <t>https://community.secop.gov.co/Public/Tendering/OpportunityDetail/Index?noticeUID=CO1.NTC.9768819&amp;isFromPublicArea=True&amp;isModal=true&amp;asPopupView=true</t>
  </si>
  <si>
    <t>CO1.REQ.9949838</t>
  </si>
  <si>
    <t>CO1.PCCNTR.9183479</t>
  </si>
  <si>
    <t>CO1.BDOS.9781052</t>
  </si>
  <si>
    <t>CPS-121-2026</t>
  </si>
  <si>
    <t>Prestación de servicios profesionales para brindar asesoría jurídica especializada y de apoyo a la subsecretaría gestión de recursos administrativos de la Gobernación de Sucre</t>
  </si>
  <si>
    <t>901764656</t>
  </si>
  <si>
    <t>https://community.secop.gov.co/Public/Tendering/OpportunityDetail/Index?noticeUID=CO1.NTC.9815919&amp;isFromPublicArea=True&amp;isModal=true&amp;asPopupView=true</t>
  </si>
  <si>
    <t>CO1.REQ.7106702</t>
  </si>
  <si>
    <t>CO1.PCCNTR.6984597</t>
  </si>
  <si>
    <t>CO1.BDOS.6974193</t>
  </si>
  <si>
    <t>CP-SDSD-712-2024</t>
  </si>
  <si>
    <t>PRESTACIÓN DE SERVICIOS DE APOYO A LA GESTION DE UN(A) TECNOLOGO EN SISTEMAS PARA EL
DESARROLLO DE ACCIONES EN EL COMPONENTE EMERGENTES Y REMERGENTES: IRA-EDA-LEPRA Y TB
EN EL MARCO DEL DESARROLLO DEL PLAN TERRITORIAL DE SALUD VIGENCIA 2024 EN EL
DEPARTAMENTO DE SUCRE</t>
  </si>
  <si>
    <t>92553739</t>
  </si>
  <si>
    <t>https://community.secop.gov.co/Public/Tendering/OpportunityDetail/Index?noticeUID=CO1.NTC.6992456&amp;isFromPublicArea=True&amp;isModal=true&amp;asPopupView=true</t>
  </si>
  <si>
    <t>CO1.REQ.9906818</t>
  </si>
  <si>
    <t>CO1.PCCNTR.9125904</t>
  </si>
  <si>
    <t>CO1.BDOS.9738485</t>
  </si>
  <si>
    <t>CPS-287-2026</t>
  </si>
  <si>
    <t>PRESTACIÓN DE SERVICIOS PROFESIONALES COMO
ADMINISTRADOR DE EMPRESAS PARA BRINDAR ASESORÍA Y APOYO ADMINISTRATIVO A LA SECRETARÍA DE HACIENDA DEL
DEPARTAMENTO DE SUCRE</t>
  </si>
  <si>
    <t>https://community.secop.gov.co/Public/Tendering/OpportunityDetail/Index?noticeUID=CO1.NTC.9757251&amp;isFromPublicArea=True&amp;isModal=true&amp;asPopupView=true</t>
  </si>
  <si>
    <t>CO1.REQ.9754589</t>
  </si>
  <si>
    <t>CO1.PCCNTR.8997325</t>
  </si>
  <si>
    <t>CO1.BDOS.9587149</t>
  </si>
  <si>
    <t>CP-SDSD-061-2026</t>
  </si>
  <si>
    <t>PRESTACIÓN DE SERVICIOS PROFESIONALES DE UN (A) ENFERMERO/A  PARA EL
DESARROLLO DE ACCIONES EN EL SUBPROGRAMA GEOHELMINTIASIS EN EL
MARCO DEL DESARROLLO DEL PLAN TERRITORIAL DE SALUD VIGENCIA 2026 EN
EL DEPARTAMENTO DE SUCRE</t>
  </si>
  <si>
    <t>64871975</t>
  </si>
  <si>
    <t>https://community.secop.gov.co/Public/Tendering/OpportunityDetail/Index?noticeUID=CO1.NTC.9629157&amp;isFromPublicArea=True&amp;isModal=true&amp;asPopupView=true</t>
  </si>
  <si>
    <t>CO1.REQ.8911140</t>
  </si>
  <si>
    <t>CO1.PCCNTR.8325598</t>
  </si>
  <si>
    <t>CO1.BDOS.8753133</t>
  </si>
  <si>
    <t>CPS-665-2025</t>
  </si>
  <si>
    <t>PRESTACIÓN DE SERVICIOS PROFESIONALES DE UN
ADMINISTRADOR DE EMPRESAS PARA BRINDAR ASESORÍA Y APOYO EN LA FORMULACIÓN; REVISIÓN; EVALUACIÓN Y
SEGUIMIENTO DE PROYECTOS A CARGO DE LA GOBERNACION DE SUCRE; DESDE LA SECRETARÍA DE LA INCLUSIÓN SOCIAL;
MUJER Y EQUIDAD DE GÉNERO.</t>
  </si>
  <si>
    <t>https://community.secop.gov.co/Public/Tendering/OpportunityDetail/Index?noticeUID=CO1.NTC.8778430&amp;isFromPublicArea=True&amp;isModal=true&amp;asPopupView=true</t>
  </si>
  <si>
    <t>CO1.REQ.9991540</t>
  </si>
  <si>
    <t>CO1.PCCNTR.9225718</t>
  </si>
  <si>
    <t>CO1.BDOS.9823309</t>
  </si>
  <si>
    <t>CP-SDSD-327-2026</t>
  </si>
  <si>
    <t>PRESTACIÓN DE SERVICIOS PROFESIONALES DE UN(A) ABOGADO(A) PARA BRINDAR APOYO Y ACOMPAÑAMIENTO A LA SECRETARÍA DE SALUD DE LA GOBERNACIÓN DE SUCRE EN LA SUBSECRETARIA DE SALUD PUBLICA.</t>
  </si>
  <si>
    <t>1100542826</t>
  </si>
  <si>
    <t>https://community.secop.gov.co/Public/Tendering/OpportunityDetail/Index?noticeUID=CO1.NTC.9858156&amp;isFromPublicArea=True&amp;isModal=true&amp;asPopupView=true</t>
  </si>
  <si>
    <t>CO1.REQ.8933775</t>
  </si>
  <si>
    <t>CO1.PCCNTR.8359991</t>
  </si>
  <si>
    <t>CO1.BDOS.8775150</t>
  </si>
  <si>
    <t>CONTRATO DE PRESTACIÓN DE SERVICIOS No. CD-SDSD-RP-001-2025</t>
  </si>
  <si>
    <t>PRESTACIÓN DE SERVICIOS PARA LA IMPLEMENTACIÓN DEL PLAN DE MANEJO INTEGRADO DE VECTORES EN EL DEPARTAMENTO DE SUCRE</t>
  </si>
  <si>
    <t>830507103</t>
  </si>
  <si>
    <t>https://community.secop.gov.co/Public/Tendering/OpportunityDetail/Index?noticeUID=CO1.NTC.8801039&amp;isFromPublicArea=True&amp;isModal=true&amp;asPopupView=true</t>
  </si>
  <si>
    <t>CO1.REQ.8776683</t>
  </si>
  <si>
    <t>CO1.PCCNTR.8228305</t>
  </si>
  <si>
    <t>CO1.BDOS.8617470</t>
  </si>
  <si>
    <t>CP-SDSD-538-2025</t>
  </si>
  <si>
    <t>PRESTACIÓN DE SERVICIOS DE UN PROFESIONAL ÁREA DE SALUD; ESPECIALISTA EN
SEGURIDAD Y SALUD EN EL TRABAJO (SALUD OCUPACIONAL) PARA EL DESARROLLO DE ACCIONES EN EL COMPONENTE SALUD LABORAL EN EL MARCO DEL DESARROLLO DEL PLAN TERRITORIAL DE SALUD VIGENCIA 2025 EN EL DEPARTAMENTO DE SUCRE</t>
  </si>
  <si>
    <t>https://community.secop.gov.co/Public/Tendering/OpportunityDetail/Index?noticeUID=CO1.NTC.8645177&amp;isFromPublicArea=True&amp;isModal=true&amp;asPopupView=true</t>
  </si>
  <si>
    <t>CO1.REQ.8996335</t>
  </si>
  <si>
    <t>CO1.PCCNTR.8395352</t>
  </si>
  <si>
    <t>CO1.BDOS.8836624</t>
  </si>
  <si>
    <t>CP-SDSD-781-2025</t>
  </si>
  <si>
    <t>PRESTACIÓN DE SERVICIOS PROFESIONALES DE UN(A) ADMINISTRADOR(A) DE
 EMPRESAS PARA BRINDAR APOYO Y ACOMPAÑAMIENTO A LA SECRETARÍA DE
 SALUD DE LA GOBERNACIÓN DE SUCRE EN LA SUBSECRETARIA DE GESTION
 ADMINISTRATIVA Y FINANCIERA.</t>
  </si>
  <si>
    <t>https://community.secop.gov.co/Public/Tendering/OpportunityDetail/Index?noticeUID=CO1.NTC.8868084&amp;isFromPublicArea=True&amp;isModal=true&amp;asPopupView=true</t>
  </si>
  <si>
    <t>CO1.REQ.9313932</t>
  </si>
  <si>
    <t>CO1.PCCNTR.8630709</t>
  </si>
  <si>
    <t>CO1.BDOS.9147416</t>
  </si>
  <si>
    <t>CP-1115-2025</t>
  </si>
  <si>
    <t>PRESTACIÓN DE SERVICIOS PROFESIONALES PARA APOYAR LA ORGANIZACIÓN; ACTUALIZACIÓN Y ACOMPAÑAMIENTO AL FORTALECIMIENTO INSTITUCIONAL EN LA DEPURACIÓN DEL PASIVO PENSIONAL Y NORMALIZACIÓN DE CARTERA DE LOS SECTORES EDUCACIÓN; PROPÓSITO GENERAL Y SALUD DEL FONPET VIGENCIA 2025 EN EL DEPARTAMENTO DE SUCR</t>
  </si>
  <si>
    <t>901899033</t>
  </si>
  <si>
    <t>https://community.secop.gov.co/Public/Tendering/OpportunityDetail/Index?noticeUID=CO1.NTC.9183466&amp;isFromPublicArea=True&amp;isModal=true&amp;asPopupView=true</t>
  </si>
  <si>
    <t>PRESTACIÓN DE SERVICIOS PROFESIONALES PARA APOYAR LA ORGANIZACIÓN; ACTUALIZACIÓN Y ACOMPAÑAMIENTO AL FORTALECIMIENTO INSTITUCIONAL EN LA DEPURACIÓN DEL PASIVO PENSIONAL Y NORMALIZACIÓN DE CARTERA DE LOS SECTORES EDUCACIÓN; PROPÓSITO GENERAL Y SALUD DEL FONPET VIGENCIA 2025 EN EL DEPARTAMENTO DE SUCRE.</t>
  </si>
  <si>
    <t>CO1.REQ.6635384</t>
  </si>
  <si>
    <t>CO1.REQ.7822345</t>
  </si>
  <si>
    <t>CO1.PCCNTR.7560679</t>
  </si>
  <si>
    <t>CO1.BDOS.7685443</t>
  </si>
  <si>
    <t>CP-SDSD-251-2025</t>
  </si>
  <si>
    <t>PRESTACIÓN DE SERVICIOS PROFESIONALES DE UN MÉDICO (A) PARA EL DESARROLLO DE ACCIONES EN EL COMPONENTE SALUD NUTRICIONAL EN EL MARCO DEL DESARROLLO DEL PLAN TERRITORIAL DE SALUD VIGENCIA 2025 EN EL DEPARTAMENTO DE SUCRE</t>
  </si>
  <si>
    <t>https://community.secop.gov.co/Public/Tendering/OpportunityDetail/Index?noticeUID=CO1.NTC.7717953&amp;isFromPublicArea=True&amp;isModal=true&amp;asPopupView=true</t>
  </si>
  <si>
    <t>CO1.REQ.10715595</t>
  </si>
  <si>
    <t>CO1.PCCNTR.9710183</t>
  </si>
  <si>
    <t>CO1.BDOS.10532825</t>
  </si>
  <si>
    <t>CP-SDSD-447-2026</t>
  </si>
  <si>
    <t>PRESTACIÓN DE SERVICIOS PROFESIONALES DE UN (A) ABOGADO(A)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</si>
  <si>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https://community.secop.gov.co/Public/Tendering/OpportunityDetail/Index?noticeUID=CO1.NTC.10573561&amp;isFromPublicArea=True&amp;isModal=true&amp;asPopupView=true</t>
  </si>
  <si>
    <t>CO1.REQ.5990770</t>
  </si>
  <si>
    <t>CO1.PCCNTR.6137050</t>
  </si>
  <si>
    <t>CO1.BDOS.5872881</t>
  </si>
  <si>
    <t>CP-SDSD-215-2024</t>
  </si>
  <si>
    <t>PRESTACIÓN DE SERVICIOS DE UN PROFESIONAL EN TRABAJADO SOCIAL PARA EL DESARROLLO DE 
ACCIONES EN LA DIMENSIÓN FORTALECIMIENTO DE LA AUTORIDAD SANITARIA PARA LA GESTIÓN EN SALUD 
EN EL COMPONENTE DE PARTICIPACION SOCIAL PARA FORTALECER LOS PROCESOS DE PARTICIPACIÓN SOCIAL EN SALUD; EN EL MARCO DEL DE</t>
  </si>
  <si>
    <t>https://community.secop.gov.co/Public/Tendering/OpportunityDetail/Index?noticeUID=CO1.NTC.5886575&amp;isFromPublicArea=True&amp;isModal=true&amp;asPopupView=true</t>
  </si>
  <si>
    <t>PRESTACIÓN DE SERVICIOS DE UN PROFESIONAL EN TRABAJADO SOCIAL PARA EL DESARROLLO DE 
ACCIONES EN LA DIMENSIÓN FORTALECIMIENTO DE LA AUTORIDAD SANITARIA PARA LA GESTIÓN EN SALUD 
EN EL COMPONENTE DE PARTICIPACION SOCIAL PARA FORTALECER LOS PROCESOS DE PARTICIPACIÓN SOCIAL EN SALUD; EN EL MARCO DEL DESARROLLO DEL PLAN DE ACCIÓN TRANSITORIO 2024 EN EL 
DEPARTAMENTO DE SUCRE</t>
  </si>
  <si>
    <t>CO1.REQ.4460563</t>
  </si>
  <si>
    <t>CO1.BDOS.4360810</t>
  </si>
  <si>
    <t>CO1.REQ.8852906</t>
  </si>
  <si>
    <t>CO1.PCCNTR.8283822</t>
  </si>
  <si>
    <t>CO1.BDOS.8695207</t>
  </si>
  <si>
    <t>CP-SDSD-624-2025</t>
  </si>
  <si>
    <t>PRESTACIÓN DE SERVICIOS PROFESIONALES DE UN(A) PSICOLOGO(A) PARA EL DESARROLLO DE ACCIONES EN EL COMPONENTE 
SALUD MENTAL; EN EL MARCO DEL DESARROLLO DEL PLAN TERRITORIAL DE SALUD VIGENCIA 2025 EN EL DEPARTAMENTO DE SUCRE.</t>
  </si>
  <si>
    <t>https://community.secop.gov.co/Public/Tendering/OpportunityDetail/Index?noticeUID=CO1.NTC.8723006&amp;isFromPublicArea=True&amp;isModal=true&amp;asPopupView=true</t>
  </si>
  <si>
    <t>CO1.REQ.7331608</t>
  </si>
  <si>
    <t>CO1.PCCNTR.7175522</t>
  </si>
  <si>
    <t>CO1.BDOS.7136378</t>
  </si>
  <si>
    <t>AMC-023-2024</t>
  </si>
  <si>
    <t>IMPLEMENTACIÓN DE UN MODELO ALTERNATIVO PARA LA PRODUCCIÓN DE CARNE DE OVINO CON SEIS (6) ORGANIZACIONES DE PEQUEÑOS PRODUCTORES DEL MUNICIPIO DE SAN MARCOS; DEPARTAMENTO DE SUCRE</t>
  </si>
  <si>
    <t>9008469697</t>
  </si>
  <si>
    <t>https://community.secop.gov.co/Public/Tendering/OpportunityDetail/Index?noticeUID=CO1.NTC.7214995&amp;isFromPublicArea=True&amp;isModal=true&amp;asPopupView=true</t>
  </si>
  <si>
    <t>CO1.REQ.9752902</t>
  </si>
  <si>
    <t>CO1.PCCNTR.8968745</t>
  </si>
  <si>
    <t>CO1.BDOS.9585510</t>
  </si>
  <si>
    <t>CP-SDSD-050-2026</t>
  </si>
  <si>
    <t>1102827223</t>
  </si>
  <si>
    <t>https://community.secop.gov.co/Public/Tendering/OpportunityDetail/Index?noticeUID=CO1.NTC.9599778&amp;isFromPublicArea=True&amp;isModal=true&amp;asPopupView=true</t>
  </si>
  <si>
    <t>CO1.REQ.8996562</t>
  </si>
  <si>
    <t>CO1.PCCNTR.8396824</t>
  </si>
  <si>
    <t>CO1.BDOS.8836767</t>
  </si>
  <si>
    <t>CP-SDSD-788-2025</t>
  </si>
  <si>
    <t>PRESTACIÓN DE SERVICIOS PROFESIONALES DE UN INGENIERO AMBIENTAL Y DE
 SANEAMIENTO PARA EL DESARROLLO DE ACCIONES EN EL COMPONENTE SALUD
 AMBIENTAL; EN EL MARCO DEL DESARROLLO DEL PLAN TERRITORIAL DE SALUD
 VIGENCIA 2025 EN EL DEPARTAMENTO DE SUCRE.</t>
  </si>
  <si>
    <t>https://community.secop.gov.co/Public/Tendering/OpportunityDetail/Index?noticeUID=CO1.NTC.8870100&amp;isFromPublicArea=True&amp;isModal=true&amp;asPopupView=true</t>
  </si>
  <si>
    <t>CO1.REQ.8185439</t>
  </si>
  <si>
    <t>CO1.PCCNTR.7831110</t>
  </si>
  <si>
    <t>CO1.BDOS.8042470</t>
  </si>
  <si>
    <t>CPS-442-2025</t>
  </si>
  <si>
    <t>PRESTACIÓN DE SERVICIOS PROFESIONALES PARA APOYAR EN LA
ORGANIZACIÓN DE BASE DE DATOS DE LA GOBERNACIÓN DE SUCRE</t>
  </si>
  <si>
    <t>92031662</t>
  </si>
  <si>
    <t>https://community.secop.gov.co/Public/Tendering/OpportunityDetail/Index?noticeUID=CO1.NTC.8065801&amp;isFromPublicArea=True&amp;isModal=true&amp;asPopupView=true</t>
  </si>
  <si>
    <t>CO1.REQ.8917186</t>
  </si>
  <si>
    <t>CO1.PCCNTR.8331114</t>
  </si>
  <si>
    <t>CO1.BDOS.8759138</t>
  </si>
  <si>
    <t>CPS-760-2025</t>
  </si>
  <si>
    <t>PRESTACIÓN DE SERVICIOS PROFESIONALES DE UN
CONTADOR PÚBLICO ESPECIALISTA EN GERENCIA FINANCIERA PARA BRINDAR ACOMPAÑAMIENTO A LA OFICINA DE
MACROPROYECTOS ESTRATEGICOS DE LA GOBERNACIÓN DE SUCRE</t>
  </si>
  <si>
    <t>92548376</t>
  </si>
  <si>
    <t>https://community.secop.gov.co/Public/Tendering/OpportunityDetail/Index?noticeUID=CO1.NTC.8785415&amp;isFromPublicArea=True&amp;isModal=true&amp;asPopupView=true</t>
  </si>
  <si>
    <t>CO1.REQ.8863887</t>
  </si>
  <si>
    <t>CO1.PCCNTR.8290610</t>
  </si>
  <si>
    <t>CO1.BDOS.8706074</t>
  </si>
  <si>
    <t>CP-SDSD-653-2025</t>
  </si>
  <si>
    <t>PRESTACIÓN DE SERVICIOS PROFESIONALES DE UN INGENIERO SANITARIO Y AMBIENTAL PARA EL DESARROLLO DE ACTIVIDADES EN EL COMPONENTE IVC SANITARIO DEL PLAN TERRITORIAL DE SALUD VIGENCIA 2025 EN EL DEPARTAMENTO DE SUCRE</t>
  </si>
  <si>
    <t>https://community.secop.gov.co/Public/Tendering/OpportunityDetail/Index?noticeUID=CO1.NTC.8733104&amp;isFromPublicArea=True&amp;isModal=true&amp;asPopupView=true</t>
  </si>
  <si>
    <t>CO1.REQ.10788320</t>
  </si>
  <si>
    <t>CO1.PCCNTR.9770845</t>
  </si>
  <si>
    <t>CO1.BDOS.10604619</t>
  </si>
  <si>
    <t>CP-SDSD-583-2026</t>
  </si>
  <si>
    <t>PRESTACIÓN DE SERVICIOS DE APOYO A LA GESTIÓN DE UN TECNICO(A) EN SALUD OCUPACIONAL PARA EL DESARROLLO DE ACCIONES EN EL SUBPROGRAMA DE SALUD AMBIENTAL; EN EL MARCO DEL DESARROLLO DEL PLAN TERRITORIAL DE SALUD VIGENCIA 2026 EN EL DEPARTAMENTO DE SUCRE</t>
  </si>
  <si>
    <t>https://community.secop.gov.co/Public/Tendering/OpportunityDetail/Index?noticeUID=CO1.NTC.10655396&amp;isFromPublicArea=True&amp;isModal=true&amp;asPopupView=true</t>
  </si>
  <si>
    <t>CO1.REQ.10808706</t>
  </si>
  <si>
    <t>CO1.BDOS.10625489</t>
  </si>
  <si>
    <t>CO1.REQ.7064177</t>
  </si>
  <si>
    <t>CO1.PCCNTR.6947982</t>
  </si>
  <si>
    <t>CO1.BDOS.6932164</t>
  </si>
  <si>
    <t>CP-SDSD-574-2024</t>
  </si>
  <si>
    <t>PRESTACIÓN DE SERVICIOS PROFESIONALES DE UN ABOGADO PARA EL DESARROLLO DE ACCIONES EN EL COMPONENTE
INSPECCIÓN; VIGILANCIA Y CONTROL SANITARIO Y DE MEDICAMENTOS EN EL MARCO DEL DESARROLLO DEL PLAN TERRITORIAL DE SALUD VIGENCIA 2024 EN EL DEPARTAMENTO DE SUCRE.</t>
  </si>
  <si>
    <t>https://community.secop.gov.co/Public/Tendering/OpportunityDetail/Index?noticeUID=CO1.NTC.6946625&amp;isFromPublicArea=True&amp;isModal=true&amp;asPopupView=true</t>
  </si>
  <si>
    <t>CO1.REQ.6566141</t>
  </si>
  <si>
    <t>CO1.REQ.9893096</t>
  </si>
  <si>
    <t>CO1.PCCNTR.9122983</t>
  </si>
  <si>
    <t>CO1.BDOS.9725370</t>
  </si>
  <si>
    <t>CP-SDSD-227-2026</t>
  </si>
  <si>
    <t>PRESTACION DE SERVICIOS DE APOYO A LA GESTION DE UN TECNICO DE SANEAMIENTO PARA EL DESARROLLO DE ACCIONES EN EL SUBPROGRAMA SALUD AMBIENTAL EN EL MARCO DEL DESARROLLO DEL PLAN TERRITORIAL DE SALUD VIGENCIA 2026 EN EL DEPARTAMENTO DE SUCRE</t>
  </si>
  <si>
    <t>64928558</t>
  </si>
  <si>
    <t>https://community.secop.gov.co/Public/Tendering/OpportunityDetail/Index?noticeUID=CO1.NTC.9759183&amp;isFromPublicArea=True&amp;isModal=true&amp;asPopupView=true</t>
  </si>
  <si>
    <t>CO1.REQ.6059572</t>
  </si>
  <si>
    <t>CO1.PCCNTR.6191544</t>
  </si>
  <si>
    <t>CO1.BDOS.5941338</t>
  </si>
  <si>
    <t>CP-SDSD-248-2024</t>
  </si>
  <si>
    <t>PRESTACIÓN DE SERVICIOS PROFESIONALES DE UN (A) MICROBIÓLOGO (A) PARA EL DESARROLLO DE ACCIONES EN LA DIMENSION VIDA SALUDABLE Y ENFERMEDADES TRANSMISIBLES - CONDICIONES Y SITUACIONES ENDEMOEPIDEMICAS DEL PROGRAMA SALUD PUBLICA PRIORITARIA Y DIFERENTE EN EL MARCO DEL PLAN DE ACClÓN TRANSITORIO 2024</t>
  </si>
  <si>
    <t>https://community.secop.gov.co/Public/Tendering/OpportunityDetail/Index?noticeUID=CO1.NTC.5954449&amp;isFromPublicArea=True&amp;isModal=true&amp;asPopupView=true</t>
  </si>
  <si>
    <t>PRESTACIÓN DE SERVICIOS PROFESIONALES DE UN (A) MICROBIÓLOGO (A) PARA EL DESARROLLO DE ACCIONES EN LA DIMENSION VIDA SALUDABLE Y ENFERMEDADES TRANSMISIBLES - CONDICIONES Y SITUACIONES ENDEMOEPIDEMICAS DEL PROGRAMA SALUD PUBLICA PRIORITARIA Y DIFERENTE EN EL MARCO DEL PLAN DE ACClÓN TRANSITORIO 2024 EN EL DEPARTAMENTO DE SUCRE</t>
  </si>
  <si>
    <t>CO1.REQ.6000945</t>
  </si>
  <si>
    <t>CO1.PCCNTR.6161185</t>
  </si>
  <si>
    <t>CO1.BDOS.5883210</t>
  </si>
  <si>
    <t>CP-SDSD-218-2024</t>
  </si>
  <si>
    <t>PRESTACIÓN DE SERVICIOS PROFESIONALES DE UN(A) NUTRICIONISTA PARA EL DESARROLO DE ACCIONES 
EN LA DIMENSIÓN SEGURIDAD ALIMENTARIA Y NUTRICIONAL EN EL MARCO DEL PLAN DE ACCION TRANSITORIO 2024 EN EL DEPARTAMENTO DE SUCRE</t>
  </si>
  <si>
    <t>1100011953</t>
  </si>
  <si>
    <t>https://community.secop.gov.co/Public/Tendering/OpportunityDetail/Index?noticeUID=CO1.NTC.5915357&amp;isFromPublicArea=True&amp;isModal=true&amp;asPopupView=true</t>
  </si>
  <si>
    <t>CO1.REQ.8906129</t>
  </si>
  <si>
    <t>CO1.PCCNTR.8321217</t>
  </si>
  <si>
    <t>CO1.BDOS.8748130</t>
  </si>
  <si>
    <t>CPS-685-2025</t>
  </si>
  <si>
    <t>PRESTACION DE SERVICIOS PROFESIONALES DE UNA
 ADMINISTRADORA DE EMPRESAS PARA BRINDAR APOYO EN TEMAS RELACIONADOS A LA SUBSECRETARIA DE PRODUCTIVIDAD
 E INNOVACION DURANTE LA VIGENCIA 2025</t>
  </si>
  <si>
    <t>1100687296</t>
  </si>
  <si>
    <t>https://community.secop.gov.co/Public/Tendering/OpportunityDetail/Index?noticeUID=CO1.NTC.8772472&amp;isFromPublicArea=True&amp;isModal=true&amp;asPopupView=true</t>
  </si>
  <si>
    <t>CO1.REQ.9048870</t>
  </si>
  <si>
    <t>CO1.PCCNTR.8429287</t>
  </si>
  <si>
    <t>CO1.BDOS.8888358</t>
  </si>
  <si>
    <t>CP-SDSD-844-2025</t>
  </si>
  <si>
    <t>PRESTACIÓN DE SERVICIOS PROFESIONALES DE UNA PSICOLOGA PARA EL
 FORTALECIMIENTO DE LAS COMPETENCIAS DE LA SECRETARÍA DE SALUD DEL
 DEPARTAMENTO DE SUCRE EN EL AREA DE ASEGURAMIENTO</t>
  </si>
  <si>
    <t>64571824</t>
  </si>
  <si>
    <t>https://community.secop.gov.co/Public/Tendering/OpportunityDetail/Index?noticeUID=CO1.NTC.8915705&amp;isFromPublicArea=True&amp;isModal=true&amp;asPopupView=true</t>
  </si>
  <si>
    <t>CO1.REQ.6752425</t>
  </si>
  <si>
    <t>CO1.PCCNTR.6755975</t>
  </si>
  <si>
    <t>SA-SDSD-03-MC-2024</t>
  </si>
  <si>
    <t>PRESTACION DE SERVICIO PARA EL DESARROLLO DEL PLAN DE MEDIOS DE COMUNICACIÓN PARA LA EJECUCIÓN DEL PIC DE LA SECRETARÍA DE SALUD DEPARTAMENTAL VIGENCIA 2024 EN EL DEPARTAMENTO DE SUCRE</t>
  </si>
  <si>
    <t>https://community.secop.gov.co/Public/Tendering/OpportunityDetail/Index?noticeUID=CO1.NTC.6633471&amp;isFromPublicArea=True&amp;isModal=true&amp;asPopupView=true</t>
  </si>
  <si>
    <t>CO1.REQ.10016851</t>
  </si>
  <si>
    <t>CO1.PCCNTR.9258057</t>
  </si>
  <si>
    <t>CO1.BDOS.9848539</t>
  </si>
  <si>
    <t>CPS-556-2026</t>
  </si>
  <si>
    <t>PRESTACION DE SERVICIOS PROFESIONALES PARA BRINDAR ASESORÍA; ASISTENCIA
TECNICA Y APOYO EN EL PROCESO DE EVALUACIÓN; SEGUIMIENTO Y ANÁLISIS DE LA GESTIÓN DE RECURSOS DEL SISTEMA GENERAL DE PARTICIPACIONES (SGP) Y EL INDICE DE DESEMPEÑO FISCAL (IDF) EN EL COMPONENTE DE SALUD DEL DEPARTAMENTO DE SUCRE</t>
  </si>
  <si>
    <t>1100547999</t>
  </si>
  <si>
    <t>https://community.secop.gov.co/Public/Tendering/OpportunityDetail/Index?noticeUID=CO1.NTC.9890479&amp;isFromPublicArea=True&amp;isModal=true&amp;asPopupView=true</t>
  </si>
  <si>
    <t>CO1.REQ.8863283</t>
  </si>
  <si>
    <t>CO1.PCCNTR.8289624</t>
  </si>
  <si>
    <t>CO1.BDOS.8705380</t>
  </si>
  <si>
    <t>CP-SDSD-641-2025</t>
  </si>
  <si>
    <t>PRESTACIÓN DE SERVICIOS PROFESIONALES DE UN(A) PSICOLOGO(A) PARA EL DESARROLLO DE ACCIONES EN EL COMPONENTE SALUD SEXUAL Y REPRODUCTIVA EN EL MARCO DEL DESARROLLO DEL PLAN
TERRITORIAL DE SALUD VIGENCIA 2025 EN EL DEPARTAMENTO DE SUCRE</t>
  </si>
  <si>
    <t>https://community.secop.gov.co/Public/Tendering/OpportunityDetail/Index?noticeUID=CO1.NTC.8731831&amp;isFromPublicArea=True&amp;isModal=true&amp;asPopupView=true</t>
  </si>
  <si>
    <t>CO1.REQ.5955394</t>
  </si>
  <si>
    <t>CO1.PCCNTR.6107404</t>
  </si>
  <si>
    <t>CO1.BDOS.5838328</t>
  </si>
  <si>
    <t>CP-SDSD-114-2024</t>
  </si>
  <si>
    <t>PRESTACIÓN DE SERVICIOS PROFESIONALES DE UN ENFERMERO/A PARA EL DESARROLLO DE ACCIONES EN LA DIMENSIÓN VIDA SALUDABLE Y ENFERMEDADES TRANSMISIBLES-ENFERMEDADES INMUNOPREVENIBLES; EN EL MARCO DEL DESARROLLO DEL PLAN DECENAL DE SALUD PUBLICA DESDE LA SECRETARIA DE SALUD EN EL MARCO DEL PROYECTO DESARR</t>
  </si>
  <si>
    <t>https://community.secop.gov.co/Public/Tendering/OpportunityDetail/Index?noticeUID=CO1.NTC.5852106&amp;isFromPublicArea=True&amp;isModal=true&amp;asPopupView=true</t>
  </si>
  <si>
    <t>PRESTACIÓN DE SERVICIOS PROFESIONALES DE UN ENFERMERO/A PARA EL DESARROLLO DE ACCIONES EN LA DIMENSIÓN VIDA SALUDABLE Y ENFERMEDADES TRANSMISIBLES-ENFERMEDADES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 DIFERENTE PLAN DE ACCION TRANSITORIO 2024 EN EL DEPARTAMENTO</t>
  </si>
  <si>
    <t>CO1.REQ.8387206</t>
  </si>
  <si>
    <t>CO1.PCCNTR.8002005</t>
  </si>
  <si>
    <t>CO1.BDOS.8239017</t>
  </si>
  <si>
    <t>MC-019-2025</t>
  </si>
  <si>
    <t>INTERVENTORÍA TÉCNICA; ADMINISTRATIVA; FINANCIERA Y AMBIENTAL PARA EL MANTENIMIENTO RUTINARIO DE LA MALLA VIAL DEL DEPARTAMENTO DE SUCRE</t>
  </si>
  <si>
    <t>901752114</t>
  </si>
  <si>
    <t>https://community.secop.gov.co/Public/Tendering/OpportunityDetail/Index?noticeUID=CO1.NTC.8268022&amp;isFromPublicArea=True&amp;isModal=true&amp;asPopupView=true</t>
  </si>
  <si>
    <t>CO1.REQ.8914619</t>
  </si>
  <si>
    <t>CO1.PCCNTR.8327612</t>
  </si>
  <si>
    <t>CO1.BDOS.8756704</t>
  </si>
  <si>
    <t>CPS-731-2025</t>
  </si>
  <si>
    <t>PRESTACIÓN DE SERVICIOS DE APOYO A LA GESTIÓN PARA LA PROMOCIÓN; PRODUCCIÓN Y DIVULGACIÓN DE LA POLITICA DE GOBIERNO DIGITAL EN EL DEPARTAMENTO DE SUCRE DESDE LA OFICINA DE TECNOLOGÍAS DE LA INFORMACIÓN - TI</t>
  </si>
  <si>
    <t>1100398188</t>
  </si>
  <si>
    <t>https://community.secop.gov.co/Public/Tendering/OpportunityDetail/Index?noticeUID=CO1.NTC.8780658&amp;isFromPublicArea=True&amp;isModal=true&amp;asPopupView=true</t>
  </si>
  <si>
    <t>CO1.REQ.5952559</t>
  </si>
  <si>
    <t>CO1.PCCNTR.6098721</t>
  </si>
  <si>
    <t>CO1.BDOS.5834992</t>
  </si>
  <si>
    <t>CP-SDSD-133-2024</t>
  </si>
  <si>
    <t>PRESTACIÓN DE SERVICIOS PROFESIONALES DE UN(A) INGENIERO (A) QUIMICO (A) EN EL AREA 
FISICOQUIMICA DE ALIMENTOS PARA EL DESARROLLO DE ACCIONES EN LA DIMENSIÓN FORTALECIMIENTO 
DE LA AUTORIDAD SANITARIA PARA LA GESTIÓN EN SALUD; COMPONENTE LABORATORIO DE SALUD PUBLICA 
EN EL MARCO DEL DESARROLLO DEL</t>
  </si>
  <si>
    <t>https://community.secop.gov.co/Public/Tendering/OpportunityDetail/Index?noticeUID=CO1.NTC.5841800&amp;isFromPublicArea=True&amp;isModal=true&amp;asPopupView=true</t>
  </si>
  <si>
    <t>PRESTACIÓN DE SERVICIOS PROFESIONALES DE UN(A) INGENIERO (A) QUIMICO (A) EN EL AREA 
FISICOQUIMICA DE ALIMENTOS PARA EL DESARROLLO DE ACCIONES EN LA DIMENSIÓN FORTALECIMIENTO 
DE LA AUTORIDAD SANITARIA PARA LA GESTIÓN EN SALUD; COMPONENTE LABORATORIO DE SALUD PUBLICA 
EN EL MARCO DEL DESARROLLO DEL PLAN DE ACCIÓN TRANSITORIO 2024 EN EL DEPARTAMENTO DE SUCRE</t>
  </si>
  <si>
    <t>CO1.REQ.9321390</t>
  </si>
  <si>
    <t>CO1.PCCNTR.8630079</t>
  </si>
  <si>
    <t>CO1.BDOS.9154849</t>
  </si>
  <si>
    <t>CPS-1159-2025</t>
  </si>
  <si>
    <t>PRESTACION DE SERVICIOS PROFESIONALES DE UNA
PSICOLOGA PARA BRIDNAR ACOMPAÑAMIENTO A LA SECRETARÍA GENERAL DE LA GOBERNACIÓN DE SUCRE</t>
  </si>
  <si>
    <t>1069464528</t>
  </si>
  <si>
    <t>https://community.secop.gov.co/Public/Tendering/OpportunityDetail/Index?noticeUID=CO1.NTC.9183412&amp;isFromPublicArea=True&amp;isModal=true&amp;asPopupView=true</t>
  </si>
  <si>
    <t>CO1.REQ.8981079</t>
  </si>
  <si>
    <t>CO1.PCCNTR.8376891</t>
  </si>
  <si>
    <t>CO1.BDOS.8821181</t>
  </si>
  <si>
    <t>CPS-987-2025</t>
  </si>
  <si>
    <t>PRESTACION DE SERVICIOS PROFESIONALES DE UN
 INGENIERO AGRONOMO PARA APOYAR EN LA FORMULACION DE PROYECTOS Y PROCESOS AGRONOMOS A LA SUBSECRETARIA
 DE DESARROLLO RURAL Y MEDIO AMBIENTE DEL DEPARTAMENTO DE SUCRE DURANTE LA VIGENCIA 2025</t>
  </si>
  <si>
    <t>92510973</t>
  </si>
  <si>
    <t>https://community.secop.gov.co/Public/Tendering/OpportunityDetail/Index?noticeUID=CO1.NTC.8847696&amp;isFromPublicArea=True&amp;isModal=true&amp;asPopupView=true</t>
  </si>
  <si>
    <t>CO1.REQ.6320204</t>
  </si>
  <si>
    <t>CO1.PCCNTR.6388120</t>
  </si>
  <si>
    <t>CO1.BDOS.6197243</t>
  </si>
  <si>
    <t>CONT-SDSD-002-2024</t>
  </si>
  <si>
    <t>DESARROLLO DE ACCIONES DEL PLAN DE INTERVENCIONES COLECTIVAS - PIC DEPARTAMENTAL DEL PROGRAMA SALUD PUBLICA PRIORITARIA Y DIFERENTE VIGENCIA 2024 EN EL DEPARTAMENTO DE SUCRE.</t>
  </si>
  <si>
    <t>https://community.secop.gov.co/Public/Tendering/OpportunityDetail/Index?noticeUID=CO1.NTC.6206143&amp;isFromPublicArea=True&amp;isModal=true&amp;asPopupView=true</t>
  </si>
  <si>
    <t>CO1.REQ.9896294</t>
  </si>
  <si>
    <t>CO1.PCCNTR.9141485</t>
  </si>
  <si>
    <t>CO1.BDOS.9728397</t>
  </si>
  <si>
    <t>CP-SDSD-157-2026</t>
  </si>
  <si>
    <t>PRESTACION DE SERVICIOS DE APOYO A LA GESTION DE UN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</si>
  <si>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https://community.secop.gov.co/Public/Tendering/OpportunityDetail/Index?noticeUID=CO1.NTC.9774724&amp;isFromPublicArea=True&amp;isModal=true&amp;asPopupView=true</t>
  </si>
  <si>
    <t>CO1.REQ.9972458</t>
  </si>
  <si>
    <t>CO1.PCCNTR.9195469</t>
  </si>
  <si>
    <t>CO1.BDOS.9804507</t>
  </si>
  <si>
    <t>CPS-420-2026</t>
  </si>
  <si>
    <t>PRESTACIÓN DE SERVICIOS PROFESIONALES PARA
REALIZAR CUBRIMIENTO EN LA SECRETARIA DE COMUNICACIONES DE LA GOBERNACIÓN DE SUCRE</t>
  </si>
  <si>
    <t>1102838755</t>
  </si>
  <si>
    <t>https://community.secop.gov.co/Public/Tendering/OpportunityDetail/Index?noticeUID=CO1.NTC.9828042&amp;isFromPublicArea=True&amp;isModal=true&amp;asPopupView=true</t>
  </si>
  <si>
    <t>CO1.REQ.9005752</t>
  </si>
  <si>
    <t>CO1.PCCNTR.8397229</t>
  </si>
  <si>
    <t>CO1.BDOS.8846083</t>
  </si>
  <si>
    <t>CP-SDSD-764-2025</t>
  </si>
  <si>
    <t>RESTACIÓN DE SERVICIOS PROFESIONALES DE UN (A) NUTRICIONISTA PARA EL
 DESARROLLO DE ACCIONES EN EL COMPONENTE SALUD NUTRICIONAL EN EL
 MARCO DEL DESARROLLO DEL PLAN TERRITORIAL DE SALUD VIGENCIA 2025 EN
 EL DEPARTAMENTO DE SUCRE.</t>
  </si>
  <si>
    <t>https://community.secop.gov.co/Public/Tendering/OpportunityDetail/Index?noticeUID=CO1.NTC.8870973&amp;isFromPublicArea=True&amp;isModal=true&amp;asPopupView=true</t>
  </si>
  <si>
    <t>CO1.REQ.9798432</t>
  </si>
  <si>
    <t>CO1.PCCNTR.9037968</t>
  </si>
  <si>
    <t>CO1.BDOS.9631082</t>
  </si>
  <si>
    <t>CPS-068-2026.</t>
  </si>
  <si>
    <t>PRESTACIÓN DE SERVICIOS PROFESIONALES PARA BRINDAR ASESORÍA COMO ADMINISTRADOR PÚBLICO EN LA SUBSECRETARÍA TRIBUTARIA DE LA SECRETARÍA DE HACIENDA DEL DEPARTAMENTO DE SUCRE EN CUMPLIMIENTO DEL CONVENIO INTERADMINISTRATIVO</t>
  </si>
  <si>
    <t>https://community.secop.gov.co/Public/Tendering/OpportunityDetail/Index?noticeUID=CO1.NTC.9672478&amp;isFromPublicArea=True&amp;isModal=true&amp;asPopupView=true</t>
  </si>
  <si>
    <t>CO1.REQ.8755697</t>
  </si>
  <si>
    <t>CO1.PCCNTR.8215445</t>
  </si>
  <si>
    <t>CO1.BDOS.8600615</t>
  </si>
  <si>
    <t>CP-DSD-503-2025</t>
  </si>
  <si>
    <t>https://community.secop.gov.co/Public/Tendering/OpportunityDetail/Index?noticeUID=CO1.NTC.8627416&amp;isFromPublicArea=True&amp;isModal=true&amp;asPopupView=true</t>
  </si>
  <si>
    <t>CO1.REQ.8931734</t>
  </si>
  <si>
    <t>CO1.PCCNTR.8338550</t>
  </si>
  <si>
    <t>CO1.BDOS.8772743</t>
  </si>
  <si>
    <t>CPS-790-2025</t>
  </si>
  <si>
    <t>PRESTACION DE SERVICIOS PROFESIONALES DE UN
 ZOOTECNISTA PARA APOYAR EN LA FORMULACION DE PROYECTOS EN EL AREA AGROPECUARIA Y CADENAS PRODUCTIVAS
 QUE SE ADELANTEN EN LA SUBSECRETARIA DE DESARROLLO RURAL Y MEDIO AMBIENTE DE LA GOBERNACION DE SUCRE
 DURANTE LA VIGENCIA 2025</t>
  </si>
  <si>
    <t>1102868228</t>
  </si>
  <si>
    <t>https://community.secop.gov.co/Public/Tendering/OpportunityDetail/Index?noticeUID=CO1.NTC.8797335&amp;isFromPublicArea=True&amp;isModal=true&amp;asPopupView=true</t>
  </si>
  <si>
    <t>CO1.REQ.9825740</t>
  </si>
  <si>
    <t>CO1.PCCNTR.9047700</t>
  </si>
  <si>
    <t>CO1.BDOS.9657957</t>
  </si>
  <si>
    <t>CP-SDSD-170-2026</t>
  </si>
  <si>
    <t>PRESTACIÓN DE SERVICIOS PROFESIONALES DE UN(A) TRABAJADOR(A) SOCIAL PARA EL
DESARROLLO DE ACCIONES EN EL SUBPROGRAMA DE PARTICIPACION SOCIAL; EN EL MARCO DEL DESARROLLO DEL PLAN TERRITORIAL DE SALUD VIGENCIA 2026 EN EL DEPARTAMENTO DE SUCRE.</t>
  </si>
  <si>
    <t>https://community.secop.gov.co/Public/Tendering/OpportunityDetail/Index?noticeUID=CO1.NTC.9683336&amp;isFromPublicArea=True&amp;isModal=true&amp;asPopupView=true</t>
  </si>
  <si>
    <t>CO1.REQ.9919044</t>
  </si>
  <si>
    <t>CO1.PCCNTR.9135648</t>
  </si>
  <si>
    <t>CO1.BDOS.9750743</t>
  </si>
  <si>
    <t>CPS-260-2026</t>
  </si>
  <si>
    <t>PRESTACION DE SERVICIOS PROFESIONALES PARA
EL FORTALECIMIENTO DE LA COMUNICACIÓN INSTITUCIONAL CON ENFOQUE SOCIAL Y COMUNITARIO EN LA GOBERNACION DE
SUCRE</t>
  </si>
  <si>
    <t>1100402319</t>
  </si>
  <si>
    <t>https://community.secop.gov.co/Public/Tendering/OpportunityDetail/Index?noticeUID=CO1.NTC.9769865&amp;isFromPublicArea=True&amp;isModal=true&amp;asPopupView=true</t>
  </si>
  <si>
    <t>CO1.REQ.6130347</t>
  </si>
  <si>
    <t>CO1.PCCNTR.6244406</t>
  </si>
  <si>
    <t>CO1.BDOS.6010772</t>
  </si>
  <si>
    <t>CP-SDSD-295-2024</t>
  </si>
  <si>
    <t>https://community.secop.gov.co/Public/Tendering/OpportunityDetail/Index?noticeUID=CO1.NTC.6018794&amp;isFromPublicArea=True&amp;isModal=true&amp;asPopupView=true</t>
  </si>
  <si>
    <t>CO1.REQ.9808996</t>
  </si>
  <si>
    <t>CO1.PCCNTR.9050049</t>
  </si>
  <si>
    <t>CO1.BDOS.9642030</t>
  </si>
  <si>
    <t>CP-SDSD-122-2026</t>
  </si>
  <si>
    <t>https://community.secop.gov.co/Public/Tendering/OpportunityDetail/Index?noticeUID=CO1.NTC.9685150&amp;isFromPublicArea=True&amp;isModal=true&amp;asPopupView=true</t>
  </si>
  <si>
    <t>CO1.REQ.9063256</t>
  </si>
  <si>
    <t>CO1.PCCNTR.8456009</t>
  </si>
  <si>
    <t>CO1.BDOS.8898405</t>
  </si>
  <si>
    <t>CPS-1043-2025</t>
  </si>
  <si>
    <t>PRESTACION DE SERVICIOS PROFESIONALES de un ADMINISTRADOR DE EMPRESAS  PARA BRINDAR ASESORÍA Y ACOMPAÑAMIENTO EN LOS ASUNTOS QUE ESTÉN A CARGO DE LA SECRETARÍA GENERAL DE LA GOBERNACION DE SUCRE</t>
  </si>
  <si>
    <t>1102862519</t>
  </si>
  <si>
    <t>https://community.secop.gov.co/Public/Tendering/OpportunityDetail/Index?noticeUID=CO1.NTC.8950319&amp;isFromPublicArea=True&amp;isModal=true&amp;asPopupView=true</t>
  </si>
  <si>
    <t>CO1.REQ.6850480</t>
  </si>
  <si>
    <t>CO1.PCCNTR.6780783</t>
  </si>
  <si>
    <t>CO1.BDOS.6722761</t>
  </si>
  <si>
    <t>CPS-733-2024</t>
  </si>
  <si>
    <t>PRESTACIÓN DE SERVICIOS PROFESIONALES DE UN 
ABOGADO PARA BRINDAR ACOMPAÑAMIENTO A LA SECRETARIA DEL INTERIOR DE LA GOBERNACIÓN DE SUCRE</t>
  </si>
  <si>
    <t>https://community.secop.gov.co/Public/Tendering/OpportunityDetail/Index?noticeUID=CO1.NTC.6735125&amp;isFromPublicArea=True&amp;isModal=true&amp;asPopupView=true</t>
  </si>
  <si>
    <t>CO1.REQ.9355123</t>
  </si>
  <si>
    <t>CO1.BDOS.9123880</t>
  </si>
  <si>
    <t>CO1.REQ.10052170</t>
  </si>
  <si>
    <t>CO1.PCCNTR.9298544</t>
  </si>
  <si>
    <t>CO1.BDOS.9883571</t>
  </si>
  <si>
    <t>https://community.secop.gov.co/Public/Tendering/OpportunityDetail/Index?noticeUID=CO1.NTC.9930823&amp;isFromPublicArea=True&amp;isModal=true&amp;asPopupView=true</t>
  </si>
  <si>
    <t>CO1.PCCNTR.9298268</t>
  </si>
  <si>
    <t>CP-SDSD-387-2026</t>
  </si>
  <si>
    <t>PRESTACION DE SERVICIOS DE APOYO A LA GESTION DE UN(A) AUXILIAR DE
ENFERMERIA PARA EL DESARROLLO DE ACCIONES EN EL SUBPROGRAMA
GEOHELMINTIASIS EN EL MARCO DEL DESARROLLO DEL PLAN TERRITORIAL DE
SALUD VIGENCIA 2026 EN EL DEPARTAMENTO DE SUCRE</t>
  </si>
  <si>
    <t>22978881</t>
  </si>
  <si>
    <t>CO1.REQ.10812582</t>
  </si>
  <si>
    <t>CO1.BDOS.10629769</t>
  </si>
  <si>
    <t>CO1.REQ.6786849</t>
  </si>
  <si>
    <t>CO1.PCCNTR.6732395</t>
  </si>
  <si>
    <t>CO1.BDOS.6659584</t>
  </si>
  <si>
    <t>CPS-689-2024</t>
  </si>
  <si>
    <t>PRESTACIÓN DE SERVICIOS PROFESIONALES
PARA BRINDAR APOYO COMO ABOGADA EN LA SUBSECRETARIA DE GESTIÓN
TRIBUTARIA DE LA SECRETARÍA DE HACIENDA DEL DEPARTAMENTO DE SUCRE
DURANTE LA VIGENCIA 2024</t>
  </si>
  <si>
    <t>1102851511</t>
  </si>
  <si>
    <t>https://community.secop.gov.co/Public/Tendering/OpportunityDetail/Index?noticeUID=CO1.NTC.6669578&amp;isFromPublicArea=True&amp;isModal=true&amp;asPopupView=true</t>
  </si>
  <si>
    <t>CO1.REQ.7207784</t>
  </si>
  <si>
    <t>CO1.PCCNTR.7056252</t>
  </si>
  <si>
    <t>CO1.BDOS.7072795</t>
  </si>
  <si>
    <t>CPS-957-2024</t>
  </si>
  <si>
    <t>PRESTACIÓN DE SERVICIOS DE APOYO A LA GESTIÓN COMO TÉCNICO
PROFESIONAL EN SERVICIO DE POLICÍA PARA DESARROLLAR ACTIVIDADES EN LA
SUBSECRETARÍA DE GESTIÓN TRIBUTARIA DEL DEPARTAMENTO DE SUCRE EN
DESARROLLO DEL PROGRAMA ANTICONTRABANDO; CONVENIO No PM 011 2024</t>
  </si>
  <si>
    <t>73143716</t>
  </si>
  <si>
    <t>https://community.secop.gov.co/Public/Tendering/OpportunityDetail/Index?noticeUID=CO1.NTC.7089799&amp;isFromPublicArea=True&amp;isModal=true&amp;asPopupView=true</t>
  </si>
  <si>
    <t>CO1.REQ.8770209</t>
  </si>
  <si>
    <t>CO1.PCCNTR.8221979</t>
  </si>
  <si>
    <t>CO1.BDOS.8614269</t>
  </si>
  <si>
    <t>CP-SDSD-535-2025</t>
  </si>
  <si>
    <t>PRESTACIÓN DE SERVICIOS PROFESIONALES DE UN ADMINISTRADOR (A)
 SERVICIOS EN SALUD PARA EL DESARROLLO DE ACCIONES EN EL COMPONENTE
 SALUD AMBIENTAL; EN EL MARCO DEL DESARROLLO DEL PLAN TERRITORIAL DE
 SALUD VIGENCIA 2025 EN EL DEPARTAMENTO DE SUCRE.</t>
  </si>
  <si>
    <t>1101812919</t>
  </si>
  <si>
    <t>https://community.secop.gov.co/Public/Tendering/OpportunityDetail/Index?noticeUID=CO1.NTC.8637646&amp;isFromPublicArea=True&amp;isModal=true&amp;asPopupView=true</t>
  </si>
  <si>
    <t>CO1.REQ.10728947</t>
  </si>
  <si>
    <t>CO1.PCCNTR.9719438</t>
  </si>
  <si>
    <t>CO1.BDOS.10545462</t>
  </si>
  <si>
    <t>CP-SDSD-459-2026</t>
  </si>
  <si>
    <t>https://community.secop.gov.co/Public/Tendering/OpportunityDetail/Index?noticeUID=CO1.NTC.10586643&amp;isFromPublicArea=True&amp;isModal=true&amp;asPopupView=true</t>
  </si>
  <si>
    <t>CO1.REQ.10762764</t>
  </si>
  <si>
    <t>CO1.PCCNTR.9760842</t>
  </si>
  <si>
    <t>CO1.BDOS.10579083</t>
  </si>
  <si>
    <t>CP-SDSD-533-2026</t>
  </si>
  <si>
    <t>https://community.secop.gov.co/Public/Tendering/OpportunityDetail/Index?noticeUID=CO1.NTC.10640617&amp;isFromPublicArea=True&amp;isModal=true&amp;asPopupView=true</t>
  </si>
  <si>
    <t>CO1.REQ.9910637</t>
  </si>
  <si>
    <t>CO1.PCCNTR.9133456</t>
  </si>
  <si>
    <t>CO1.BDOS.9742442</t>
  </si>
  <si>
    <t>CPS-274-2026</t>
  </si>
  <si>
    <t>PRESTACIÓN DE SERVICIOS PROFESIONALES DE UN ADMINISTRADOR DE EMPRESAS PARA
BRINDAR APOYO Y ACOMPAÑAMIENTO A LA SECRETARÍA DE INFRAESTRUCTURA DE LA GOBERNACIÓN DE SUCRE</t>
  </si>
  <si>
    <t>1066180038</t>
  </si>
  <si>
    <t>https://community.secop.gov.co/Public/Tendering/OpportunityDetail/Index?noticeUID=CO1.NTC.9768131&amp;isFromPublicArea=True&amp;isModal=true&amp;asPopupView=true</t>
  </si>
  <si>
    <t>CO1.REQ.9942407</t>
  </si>
  <si>
    <t>CO1.PCCNTR.9166574</t>
  </si>
  <si>
    <t>CO1.BDOS.9773664</t>
  </si>
  <si>
    <t>CP-SDSD-279-2026</t>
  </si>
  <si>
    <t>PRESTACIÓN DE SERVICIOS PROFESIONALES DE UN(A) INGENIERO(A) DE SISTEMAS PARA BRINDAR APOYO Y ACOMPAÑAMIENTO A LA SECRETARÍA DE SALUD DE LA GOBERNACIÓN DE SUCRE EN EL AREA DE AUDITORIA DE CUENTAS MEDICAS</t>
  </si>
  <si>
    <t>1102865665</t>
  </si>
  <si>
    <t>https://community.secop.gov.co/Public/Tendering/OpportunityDetail/Index?noticeUID=CO1.NTC.9798850&amp;isFromPublicArea=True&amp;isModal=true&amp;asPopupView=true</t>
  </si>
  <si>
    <t>CO1.REQ.7027426</t>
  </si>
  <si>
    <t>CO1.PCCNTR.6926568</t>
  </si>
  <si>
    <t>CO1.BDOS.6896586</t>
  </si>
  <si>
    <t>CP-SDSD-492-2024</t>
  </si>
  <si>
    <t>PRESTACIÓN DE SERVICIOS PROFESIONALES DE UN (A) BACTERIOLOGO (A) 
ESPECIALISTA EN EPIDEMIOLOGIA PARA EL DESARROLLO DE ACCIONES EN EL 
LABORATORIO DE SALUD PUBLICA EN EL MARCO DEL DESARROLLO DEL PLAN 
TERRITORIAL DE SALUD VIGENCIA 2024 EN EL DEPARTAMENTO DE SUCRE</t>
  </si>
  <si>
    <t>1129576004</t>
  </si>
  <si>
    <t>https://community.secop.gov.co/Public/Tendering/OpportunityDetail/Index?noticeUID=CO1.NTC.6920509&amp;isFromPublicArea=True&amp;isModal=true&amp;asPopupView=true</t>
  </si>
  <si>
    <t>CO1.REQ.8576910</t>
  </si>
  <si>
    <t>CO1.PCCNTR.8092136</t>
  </si>
  <si>
    <t>CO1.BDOS.8424770</t>
  </si>
  <si>
    <t>CP-SDSD-441-2025</t>
  </si>
  <si>
    <t>PRESTACIÓN DE SERVICIOS DE APOYO A LA GESTION DE UN(A) TECNICO
 ADMINISTRATIVO PARA EL DESARROLLO DE ACCIONES COMPLEMENTARIAS EN EL
 COMPONENTE SALUD NUTRICIONAL; EN EL MARCO DEL DESARROLLO DEL PLAN
 TERRITORIAL DE SALUD VIGENCIA 2025 EN EL DEPARTAMENTO DE SUCRE</t>
  </si>
  <si>
    <t>1100683387</t>
  </si>
  <si>
    <t>https://community.secop.gov.co/Public/Tendering/OpportunityDetail/Index?noticeUID=CO1.NTC.8446947&amp;isFromPublicArea=True&amp;isModal=true&amp;asPopupView=true</t>
  </si>
  <si>
    <t>CO1.REQ.7270861</t>
  </si>
  <si>
    <t>CO1.PCCNTR.7157838</t>
  </si>
  <si>
    <t>CO1.BDOS.7079087</t>
  </si>
  <si>
    <t>AMC-020-2024</t>
  </si>
  <si>
    <t>CONSTRUCCIÓN - ELECTRIFICACION RURAL FASE 1 A TRAVES DE REDES DE MEDIA Y BAJA TENSION EN EL DEPARTAMENTO DE SUCRE.</t>
  </si>
  <si>
    <t>901900505</t>
  </si>
  <si>
    <t>https://community.secop.gov.co/Public/Tendering/OpportunityDetail/Index?noticeUID=CO1.NTC.7154855&amp;isFromPublicArea=True&amp;isModal=true&amp;asPopupView=true</t>
  </si>
  <si>
    <t>CO1.REQ.5964341</t>
  </si>
  <si>
    <t>CO1.PCCNTR.6108449</t>
  </si>
  <si>
    <t>CO1.BDOS.5846151</t>
  </si>
  <si>
    <t>CP-SDSD-171-2024</t>
  </si>
  <si>
    <t>https://community.secop.gov.co/Public/Tendering/OpportunityDetail/Index?noticeUID=CO1.NTC.5853360&amp;isFromPublicArea=True&amp;isModal=true&amp;asPopupView=true</t>
  </si>
  <si>
    <t>CO1.REQ.9006573</t>
  </si>
  <si>
    <t>CO1.PCCNTR.8398484</t>
  </si>
  <si>
    <t>CO1.BDOS.8846841</t>
  </si>
  <si>
    <t>CPS-1019-2025</t>
  </si>
  <si>
    <t>PRESTACIÓN DE SERVICIOS PROFESIONALES DE UN INGENIERO DE SISTEMAS PARA EL FORTALECIMIENTO DE LA POLITICA DE GOBIERNO DIGITAL EN EL DEPARTAMENTO DE SUCRE DESDE LA OFICINA DE TECNOLOGÍAS DE LA INFORMACIÓN - TI</t>
  </si>
  <si>
    <t>https://community.secop.gov.co/Public/Tendering/OpportunityDetail/Index?noticeUID=CO1.NTC.8872982&amp;isFromPublicArea=True&amp;isModal=true&amp;asPopupView=true</t>
  </si>
  <si>
    <t>CO1.REQ.9924221</t>
  </si>
  <si>
    <t>CO1.PCCNTR.9154005</t>
  </si>
  <si>
    <t>CO1.BDOS.9755485</t>
  </si>
  <si>
    <t>CPS-348-2026</t>
  </si>
  <si>
    <t>PRESTACION DE SERVICIOS PROFESIONALES DE UN
INGENIERO AGRICOLA PARA BRINDAR APOYO EN TEMAS RELACIONADOS A LA SECRETARIA DE DESARROLLO ECONOMICO Y
SOSTENIBILIDAD AMBIENTAL DURANTE LA VIGENCIA 2026</t>
  </si>
  <si>
    <t>1005485937</t>
  </si>
  <si>
    <t>https://community.secop.gov.co/Public/Tendering/OpportunityDetail/Index?noticeUID=CO1.NTC.9785990&amp;isFromPublicArea=True&amp;isModal=true&amp;asPopupView=true</t>
  </si>
  <si>
    <t>CO1.REQ.10761100</t>
  </si>
  <si>
    <t>CO1.PCCNTR.9746410</t>
  </si>
  <si>
    <t>CO1.BDOS.10577941</t>
  </si>
  <si>
    <t>CP-SDSD-529-2026</t>
  </si>
  <si>
    <t>https://community.secop.gov.co/Public/Tendering/OpportunityDetail/Index?noticeUID=CO1.NTC.10623099&amp;isFromPublicArea=True&amp;isModal=true&amp;asPopupView=true</t>
  </si>
  <si>
    <t>CO1.REQ.7524003</t>
  </si>
  <si>
    <t>CO1.PCCNTR.7296709</t>
  </si>
  <si>
    <t>CO1.BDOS.7387723</t>
  </si>
  <si>
    <t>CPS-010-2025</t>
  </si>
  <si>
    <t>17901255</t>
  </si>
  <si>
    <t>https://community.secop.gov.co/Public/Tendering/OpportunityDetail/Index?noticeUID=CO1.NTC.7408313&amp;isFromPublicArea=True&amp;isModal=true&amp;asPopupView=true</t>
  </si>
  <si>
    <t>CO1.REQ.9835202</t>
  </si>
  <si>
    <t>CO1.PCCNTR.9076527</t>
  </si>
  <si>
    <t>CO1.BDOS.9668046</t>
  </si>
  <si>
    <t>CP-SDSD-189-2026</t>
  </si>
  <si>
    <t>https://community.secop.gov.co/Public/Tendering/OpportunityDetail/Index?noticeUID=CO1.NTC.9711443&amp;isFromPublicArea=True&amp;isModal=true&amp;asPopupView=true</t>
  </si>
  <si>
    <t>CO1.REQ.9384075</t>
  </si>
  <si>
    <t>CO1.BDOS.9215838</t>
  </si>
  <si>
    <t>CO1.REQ.7042922</t>
  </si>
  <si>
    <t>CO1.PCCNTR.6931909</t>
  </si>
  <si>
    <t>CO1.BDOS.6912413</t>
  </si>
  <si>
    <t>CP-SDSD-518-2024</t>
  </si>
  <si>
    <t>PRESTACIÓN DE SERVICIOS PROFESIONALES DE UN MICROBIÓLOGO PARA EL 
DESARROLLO DE ACCIONES EN EL COMPONENTE VIGILANCIA EN SALUD PUBLICA EN EL MARCO DEL DESARROLLO DEL PLAN TERRITORIAL DE SALUD VIGENCIA 2024 EN EL DEPARTAMENTO DE SUCRE.</t>
  </si>
  <si>
    <t>https://community.secop.gov.co/Public/Tendering/OpportunityDetail/Index?noticeUID=CO1.NTC.6927131&amp;isFromPublicArea=True&amp;isModal=true&amp;asPopupView=true</t>
  </si>
  <si>
    <t>CO1.REQ.7824035</t>
  </si>
  <si>
    <t>CO1.PCCNTR.7558289</t>
  </si>
  <si>
    <t>CO1.BDOS.7686942</t>
  </si>
  <si>
    <t>CP-SDSD-248-2025</t>
  </si>
  <si>
    <t>PRESTACIÓN DE SERVICIOS PROFESIONALES DE UN INGENIERO AGRÓNOMO PARA EL
DESARROLLO DE ACCIONES EN EL COMPONENTE SALUD AMBIENTAL; EN EL MARCO DEL DESARROLLO DEL PLAN TERRITORIAL
DE SALUD VIGENCIA 2025 EN EL DEPARTAMENTO DE SUCRE.</t>
  </si>
  <si>
    <t>1104427539</t>
  </si>
  <si>
    <t>https://community.secop.gov.co/Public/Tendering/OpportunityDetail/Index?noticeUID=CO1.NTC.7714687&amp;isFromPublicArea=True&amp;isModal=true&amp;asPopupView=true</t>
  </si>
  <si>
    <t>CO1.REQ.9337628</t>
  </si>
  <si>
    <t>CO1.PCCNTR.8640951</t>
  </si>
  <si>
    <t>CO1.BDOS.9170124</t>
  </si>
  <si>
    <t>CPS-1172-2025</t>
  </si>
  <si>
    <t>PRESTACION DE SERVICIOS PROFESIONALES DE UN
 ZOOTECNISTA PARA APOYAR EN LA FORMULACION DE PROYECTOS EN EL AREA AGROPECUARIA Y CADENAS PRODUCTIVAS
 QUE SE ADELANTEN EN LA SUBSECRETARIA DE AGROINDUSTRIA Y RURALIDAD DE LA GOBERNACION DE SUCRE DURANTE LA
 VIGENCIA 2025</t>
  </si>
  <si>
    <t>https://community.secop.gov.co/Public/Tendering/OpportunityDetail/Index?noticeUID=CO1.NTC.9197892&amp;isFromPublicArea=True&amp;isModal=true&amp;asPopupView=true</t>
  </si>
  <si>
    <t>CO1.REQ.5973319</t>
  </si>
  <si>
    <t>CO1.PCCNTR.6116901</t>
  </si>
  <si>
    <t>CO1.BDOS.5855922</t>
  </si>
  <si>
    <t>CP-SDSD-187-2024</t>
  </si>
  <si>
    <t>PRESTACIÒN DE SERVICIOS PROFESIONALES DE UNA LICENCIADA EN EDUCACIÒN ESPECIAL PARA EL DESARROLLO DE ACCIONES EN LA DIMENSIÒN TRANSVERSAL GESTIÒN DIFERENCIAL DE LAS POBLACIONES VULNERABLES EN EL COMPONENTE DESARROLLO INTEGRAL DE NIÑOS; NIÑAS Y ADOLESCENTES; EN EL MARCO DEL DESARROLLO DEL PLAN DE ACCI</t>
  </si>
  <si>
    <t>https://community.secop.gov.co/Public/Tendering/OpportunityDetail/Index?noticeUID=CO1.NTC.5863377&amp;isFromPublicArea=True&amp;isModal=true&amp;asPopupView=true</t>
  </si>
  <si>
    <t>PRESTACIÒN DE SERVICIOS PROFESIONALES DE UNA LICENCIADA EN EDUCACIÒN ESPECIAL PARA EL DESARROLLO DE ACCIONES EN LA DIMENSIÒN TRANSVERSAL GESTIÒN DIFERENCIAL DE LAS POBLACIONES VULNERABLES EN EL COMPONENTE DESARROLLO INTEGRAL DE NIÑOS; NIÑAS Y ADOLESCENTES; EN EL MARCO DEL DESARROLLO DEL PLAN DE ACCIÒN TRANSITORIO 2024 EN EL DEPARTAMENTO DE SUCRE</t>
  </si>
  <si>
    <t>CO1.REQ.8967138</t>
  </si>
  <si>
    <t>CO1.PCCNTR.8365199</t>
  </si>
  <si>
    <t>CO1.BDOS.8807657</t>
  </si>
  <si>
    <t>CPS-939-2025</t>
  </si>
  <si>
    <t>PRESTACIÓN DE SERVICIOS PROFESIONALES PARA
BRINDAR ASESORÍA Y ACOMPAÑAMIENTO EN LOS ASUNTOS JURÍDICOS QUE ESTÉN A CARGO DE LA SECRETARÍA DE
INCLUSIÓN SOCIAL; MUJER Y EQUIDAD DE GÉNERO</t>
  </si>
  <si>
    <t>64573222</t>
  </si>
  <si>
    <t>https://community.secop.gov.co/Public/Tendering/OpportunityDetail/Index?noticeUID=CO1.NTC.8833199&amp;isFromPublicArea=True&amp;isModal=true&amp;asPopupView=true</t>
  </si>
  <si>
    <t>CO1.REQ.6934448</t>
  </si>
  <si>
    <t>CO1.PCCNTR.6843856</t>
  </si>
  <si>
    <t>CO1.BDOS.6805248</t>
  </si>
  <si>
    <t>CPS-810-2024</t>
  </si>
  <si>
    <t>PRESTACIÓN DE SERVICIOS DE APOYO A LA GESTIÓN 
PARA BRINDAR ACOMPAÑAMIENTO EN LOS PROGRAMAS QUE ESTÉN A CARGO DE LA SECRETARÍA DE INCLUSIÓN SOCIAL; MUJER
Y EQUIDAD DE GÉNERO  SUBSECRETARÍA DE GESTIÓN DE LA INCLUSIÓN SOCIAL DEL DEPARTAMENTO DE SUCRE.</t>
  </si>
  <si>
    <t>1100399935</t>
  </si>
  <si>
    <t>https://community.secop.gov.co/Public/Tendering/OpportunityDetail/Index?noticeUID=CO1.NTC.6815453&amp;isFromPublicArea=True&amp;isModal=true&amp;asPopupView=true</t>
  </si>
  <si>
    <t>CO1.REQ.9858754</t>
  </si>
  <si>
    <t>CO1.PCCNTR.9078981</t>
  </si>
  <si>
    <t>CO1.BDOS.9690973</t>
  </si>
  <si>
    <t>CP-SDSD-200-2026</t>
  </si>
  <si>
    <t>PRESTACIÓN DE SERVICIOS PROFESIONALES DE UN BIÓLOGO (A) PARA EL DESARROLLO DE ACCIONES EN EL SUBPROGRAMA DE LABORATORIO DE SALUD PÚBLICA EN EL MARCO DEL DESARROLLO DEL PLAN TERRITORIAL DE SALUD VIGENCIA 2026 EN EL DEPARTAMENTO DE SUCRE</t>
  </si>
  <si>
    <t>1102803702</t>
  </si>
  <si>
    <t>https://community.secop.gov.co/Public/Tendering/OpportunityDetail/Index?noticeUID=CO1.NTC.9714064&amp;isFromPublicArea=True&amp;isModal=true&amp;asPopupView=true</t>
  </si>
  <si>
    <t>CO1.REQ.8379550</t>
  </si>
  <si>
    <t>CO1.PCCNTR.7965785</t>
  </si>
  <si>
    <t>CO1.BDOS.8232111</t>
  </si>
  <si>
    <t>CPS-482-2025</t>
  </si>
  <si>
    <t>PRESTACIÓN DE SERVICIOS DE ASESORÍA PARA LA MODERNIZACIÓN ADMINISTRATIVA DE LA ADMINISTRACIÓN CENTRAL EN LA VIGENCIA 2025 DE LA GOBERNACIÓN DEL DEPARTAMENTO DE SUCRE</t>
  </si>
  <si>
    <t>800036327</t>
  </si>
  <si>
    <t>https://community.secop.gov.co/Public/Tendering/OpportunityDetail/Index?noticeUID=CO1.NTC.8264983&amp;isFromPublicArea=True&amp;isModal=true&amp;asPopupView=true</t>
  </si>
  <si>
    <t>CO1.REQ.5299704</t>
  </si>
  <si>
    <t>CO1.BDOS.4988707</t>
  </si>
  <si>
    <t>CO1.REQ.7267330</t>
  </si>
  <si>
    <t>CO1.PCCNTR.7185127</t>
  </si>
  <si>
    <t>CO1.BDOS.7032229</t>
  </si>
  <si>
    <t>LP-009-2024</t>
  </si>
  <si>
    <t>CONSTRUCCIÓN DE SOLUCIONES FOTOVOLTAICAS PARA MICRO ACUEDUCTOS RURALES EN DISTINTOS CORREGIMIENTOS DEL DEPARTAMENTO DE SUCRE</t>
  </si>
  <si>
    <t>900176111</t>
  </si>
  <si>
    <t>https://community.secop.gov.co/Public/Tendering/OpportunityDetail/Index?noticeUID=CO1.NTC.7151187&amp;isFromPublicArea=True&amp;isModal=true&amp;asPopupView=true</t>
  </si>
  <si>
    <t>CO1.REQ.6916299</t>
  </si>
  <si>
    <t>CO1.PCCNTR.6829666</t>
  </si>
  <si>
    <t>CO1.BDOS.6787018</t>
  </si>
  <si>
    <t>CPS-781-2024</t>
  </si>
  <si>
    <t>PRESTACIÓN DE SERVICIOS PROFESIONALES PARA 
BRINDAR APOYO Y ACOMPAÑAMIENTO EN LOS DIFERENTES PROGRAMAS QUE ESTÉN A CARGO DE LA SECRETARÍA DE 
INCLUSIÓN SOCIAL; MUJER Y EQUIDAD DE GÉNERO SUBSECRETARÍA DE GESTIÓN DE LA INCLUSIÓN SOCIAL DEL 
DEPARTAMENTO DE SUCRE.</t>
  </si>
  <si>
    <t>1052092841</t>
  </si>
  <si>
    <t>https://community.secop.gov.co/Public/Tendering/OpportunityDetail/Index?noticeUID=CO1.NTC.6797699&amp;isFromPublicArea=True&amp;isModal=true&amp;asPopupView=true</t>
  </si>
  <si>
    <t>CO1.REQ.9135517</t>
  </si>
  <si>
    <t>CO1.PCCNTR.8488978</t>
  </si>
  <si>
    <t>CO1.BDOS.8971887</t>
  </si>
  <si>
    <t>CPS-1074-2025</t>
  </si>
  <si>
    <t>PRESTACIÓN DE SERVICIOS PROFESIONALES DE UN ARQUITECTO (A) PARA BRINDAR APOYO Y ACOMPAÑAMIENTO A LA SUBSECRETARIA DE GESTION DE HABITAT Y VIVIENDA EN EL MARCO DEL PROYECTO MEJORAMIENTO DE VIVIENDA URBANA Y RURAL; EN MATERIA DE SUBSIDIO FAMILIAR DE VIVIENDA EN LA MODALIDAD DE
MEJORAMIENTOS EN EL ESQU</t>
  </si>
  <si>
    <t>1049641675</t>
  </si>
  <si>
    <t>https://community.secop.gov.co/Public/Tendering/OpportunityDetail/Index?noticeUID=CO1.NTC.8997918&amp;isFromPublicArea=True&amp;isModal=true&amp;asPopupView=true</t>
  </si>
  <si>
    <t>CO1.REQ.6188314</t>
  </si>
  <si>
    <t>CO1.PCCNTR.6292883</t>
  </si>
  <si>
    <t>CO1.BDOS.6067925</t>
  </si>
  <si>
    <t>CP-SDSD-313-2024</t>
  </si>
  <si>
    <t>PRESTACIÓN DE SERVICIOS PROFESIONALES DE UN (A) MEDICO 
ESPECIALISTA PARA EL DESARROLLO DE ACCIONES EN LA DIMENSION VIDA SALUDABLE Y ENFERMEDADES TRANSMISIBLES - CONDICIONES Y SITUACIONES ENDEMOEPIDEMICAS EN EL MARCO DEL PLAN DE ACClON TRANSITORIO 2024 EN EL DEPARTAMENTO DE SUCRE.</t>
  </si>
  <si>
    <t>https://community.secop.gov.co/Public/Tendering/OpportunityDetail/Index?noticeUID=CO1.NTC.6080147&amp;isFromPublicArea=True&amp;isModal=true&amp;asPopupView=true</t>
  </si>
  <si>
    <t>CO1.REQ.8944756</t>
  </si>
  <si>
    <t>CO1.PCCNTR.8348688</t>
  </si>
  <si>
    <t>CO1.BDOS.8785547</t>
  </si>
  <si>
    <t>CPS-883-2025</t>
  </si>
  <si>
    <t>PRESTACIÓN DE SERVICIOS PROFESIONALES
 COMO PSICÓLOGA PARA APOYAR LAS ACTIVIDADES TÉCNICAS; COMUNITARIAS E
 INSTITUCIONALES DESARROLLADAS POR LA SECRETARÍA DEL INTERIOR DEL
 DEPARTAMENTO DE SUCRE</t>
  </si>
  <si>
    <t>1066187303</t>
  </si>
  <si>
    <t>https://community.secop.gov.co/Public/Tendering/OpportunityDetail/Index?noticeUID=CO1.NTC.8811314&amp;isFromPublicArea=True&amp;isModal=true&amp;asPopupView=true</t>
  </si>
  <si>
    <t>CO1.REQ.8800218</t>
  </si>
  <si>
    <t>CO1.PCCNTR.8243955</t>
  </si>
  <si>
    <t>CO1.BDOS.8644017</t>
  </si>
  <si>
    <t>CP-SDSD-558-2025</t>
  </si>
  <si>
    <t>PRESTACIÓN DE SERVICIOS DE APOYO A LA GESTION DE UN TECNÓLOGO EN SISTEMAS PARA EL DESARROLLO DE ACCIONES EN EL COMPONENTE SALUD AMBIENTAL; EN EL MARCO DEL DESARROLLO DEL PLAN TERRITORIAL DE SALUD VIGENCIA 2025 EN EL DEPARTAMENTO DE SUCRE.</t>
  </si>
  <si>
    <t>https://community.secop.gov.co/Public/Tendering/OpportunityDetail/Index?noticeUID=CO1.NTC.8668965&amp;isFromPublicArea=True&amp;isModal=true&amp;asPopupView=true</t>
  </si>
  <si>
    <t>CO1.REQ.9751460</t>
  </si>
  <si>
    <t>CO1.PCCNTR.8972894</t>
  </si>
  <si>
    <t>CO1.BDOS.9584214</t>
  </si>
  <si>
    <t>CP-SDSD-035-2026</t>
  </si>
  <si>
    <t>PRESTACIÓN DE SERVICIOS PROFESIONALES DE UN (A) LICENCIADA EN
EDUCACION ESPECIAL  
PARA EL DESARROLLO DE ACCIONES EN EL
SUBPROGRAMA GEOHELMINTIASIS EN EL MARCO DEL DESARROLLO DEL PLAN
TERRITORIAL DE SALUD VIGENCIA 2026 EN EL DEPARTAMENTO DE SUCRE</t>
  </si>
  <si>
    <t>https://community.secop.gov.co/Public/Tendering/OpportunityDetail/Index?noticeUID=CO1.NTC.9603073&amp;isFromPublicArea=True&amp;isModal=true&amp;asPopupView=true</t>
  </si>
  <si>
    <t>CO1.REQ.9340088</t>
  </si>
  <si>
    <t>CO1.PCCNTR.8645997</t>
  </si>
  <si>
    <t>CO1.BDOS.9173231</t>
  </si>
  <si>
    <t>CPS-1182-2025</t>
  </si>
  <si>
    <t>PRESTACION DE SERVICIOS PROFESIONALES de una
 ADMINISTRADORA DE NEGOCIOS INTERNACIONALES para brindar ASESORÍA Y ACOMPAÑAMIENTO EN LOS ASUNTOS QUE ESTÉN
 A CARGO DE LA SECRETARÍA GENERAL DE LA GOBERNACION DE SUCRE.</t>
  </si>
  <si>
    <t>1143436584</t>
  </si>
  <si>
    <t>https://community.secop.gov.co/Public/Tendering/OpportunityDetail/Index?noticeUID=CO1.NTC.9205068&amp;isFromPublicArea=True&amp;isModal=true&amp;asPopupView=true</t>
  </si>
  <si>
    <t>CO1.REQ.9742516</t>
  </si>
  <si>
    <t>CO1.PCCNTR.8970761</t>
  </si>
  <si>
    <t>CO1.BDOS.9574556</t>
  </si>
  <si>
    <t>CP-SDSD-027-2026</t>
  </si>
  <si>
    <t>PRESTACIÓN DE SERVICIOS PROFESIONALES DE UN (A) INGENIERO DE SISTEMAS
PARA EL DESARROLLO DE ACCIONES EN EL SUBPROGRAMA PROGRAMA
AMPLIADO DE INMUNIZACIONES-PAI EN EL MARCO DEL DESARROLLO DEL PLAN
TERRITORIAL DE SALUD VIGENCIA 2026 EN EL DEPARTAMENTO DE SUCRE.</t>
  </si>
  <si>
    <t>92640354</t>
  </si>
  <si>
    <t>https://community.secop.gov.co/Public/Tendering/OpportunityDetail/Index?noticeUID=CO1.NTC.9601455&amp;isFromPublicArea=True&amp;isModal=true&amp;asPopupView=true</t>
  </si>
  <si>
    <t>CO1.REQ.6813844</t>
  </si>
  <si>
    <t>CO1.PCCNTR.6751930</t>
  </si>
  <si>
    <t>CO1.BDOS.6686472</t>
  </si>
  <si>
    <t>CPS-707-2024</t>
  </si>
  <si>
    <t>PRESTACIÓN DE SERVICIOS PROFESIONALES
PARA BRINDAR APOYO Y ACOMPAÑAMIENTO EN LOS PROGRAMAS QUE ESTÉN A
CARGO DE LA SECRETARÍA DE INCLUSIÓN SOCIAL; MUJER Y EQUIDAD DE GÉNERO
SUBSECRETARÍA DE GESTIÓN DE LA INCLUSIÓN SOCIAL DEL DEPARTAMENTO DE
SUCRE.</t>
  </si>
  <si>
    <t>23176142</t>
  </si>
  <si>
    <t>https://community.secop.gov.co/Public/Tendering/OpportunityDetail/Index?noticeUID=CO1.NTC.6696619&amp;isFromPublicArea=True&amp;isModal=true&amp;asPopupView=true</t>
  </si>
  <si>
    <t>CO1.REQ.8920952</t>
  </si>
  <si>
    <t>CO1.PCCNTR.8333862</t>
  </si>
  <si>
    <t>CO1.BDOS.8754304</t>
  </si>
  <si>
    <t>CPS-708-2025</t>
  </si>
  <si>
    <t>PRESTACIÓN DE SERVICIOS DE APOYO A LA GESTIÓN
 PARA BRINDAR ACOMPAÑAMIENTO A LA SECRETARIA DE COMUNICACIONES DE LA GOBERNACIÓN DEL DEPARTAMENTO DESUCRE</t>
  </si>
  <si>
    <t>78745973</t>
  </si>
  <si>
    <t>https://community.secop.gov.co/Public/Tendering/OpportunityDetail/Index?noticeUID=CO1.NTC.8789576&amp;isFromPublicArea=True&amp;isModal=true&amp;asPopupView=true</t>
  </si>
  <si>
    <t>CO1.REQ.6772981</t>
  </si>
  <si>
    <t>CO1.PCCNTR.6724981</t>
  </si>
  <si>
    <t>CO1.BDOS.6646306</t>
  </si>
  <si>
    <t>CPS-668-2024</t>
  </si>
  <si>
    <t>PRESTACIÓN DE SERVICIOS PROFESIONALES PARA
BRINDAR ASESORÍA Y ACOMPAÑAMIENTO PSICOSOCIAL A LA SECRETARÍA DE INCLUSIÓN SOCIAL; MUJER Y EQUIDAD DE
GÉNERO DEL DEPARTAMENTO DE SUCRE.</t>
  </si>
  <si>
    <t>https://community.secop.gov.co/Public/Tendering/OpportunityDetail/Index?noticeUID=CO1.NTC.6659301&amp;isFromPublicArea=True&amp;isModal=true&amp;asPopupView=true</t>
  </si>
  <si>
    <t>CO1.REQ.7124963</t>
  </si>
  <si>
    <t>CO1.BDOS.6990302</t>
  </si>
  <si>
    <t>CO1.REQ.9017989</t>
  </si>
  <si>
    <t>CO1.PCCNTR.8413616</t>
  </si>
  <si>
    <t>CO1.BDOS.8857953</t>
  </si>
  <si>
    <t>CP-SDSD-812-2025</t>
  </si>
  <si>
    <t>PRESTACIÓN DE SERVICIOS PROFESIONALES DE UN(A) INGENIERO DE SISTEMAS
 PARA EL FORTALECIMIENTO DE LAS COMPETENCIAS DE LA SECRETARÍA DE
 SALUD DEL DEPARTAMENTO DE SUCRE EN EL AREA DE ASEGURAMIENTO</t>
  </si>
  <si>
    <t>79986995</t>
  </si>
  <si>
    <t>https://community.secop.gov.co/Public/Tendering/OpportunityDetail/Index?noticeUID=CO1.NTC.8891482&amp;isFromPublicArea=True&amp;isModal=true&amp;asPopupView=true</t>
  </si>
  <si>
    <t>CO1.REQ.6080362</t>
  </si>
  <si>
    <t>CO1.PCCNTR.6203026</t>
  </si>
  <si>
    <t>CO1.BDOS.5961905</t>
  </si>
  <si>
    <t>CP-SDSD-262-2024</t>
  </si>
  <si>
    <t>PRESTACIÓN DE SERVICIOS DE APOYO A LA GESTIÓN DE UNA TECNICO DE SISTEMAS PARA EL DESARROLLO DE ACCIONES EN LA DIMENSIÓN FORTALECIMIENTO DE LA AUTORIDAD SANITARIA PARA LA GESTIÓN EN SALUD; EN EL COMPONENTE VIGILANCIA EN SALUD PÚBLICA EN EL MARCO DEL DESARROLLO DEL PLAN DE ACCION TRANSITORIO 2024 EN E</t>
  </si>
  <si>
    <t>https://community.secop.gov.co/Public/Tendering/OpportunityDetail/Index?noticeUID=CO1.NTC.5968971&amp;isFromPublicArea=True&amp;isModal=true&amp;asPopupView=true</t>
  </si>
  <si>
    <t>PRESTACIÓN DE SERVICIOS DE APOYO A LA GESTIÓN DE UNA TECNICO DE SISTEMAS PARA EL DESARROLLO DE ACCIONES EN LA DIMENSIÓN FORTALECIMIENTO DE LA AUTORIDAD SANITARIA PARA LA GESTIÓN EN SALUD; EN EL COMPONENTE VIGILANCIA EN SALUD PÚBLICA EN EL MARCO DEL DESARROLLO DEL PLAN DE ACCION TRANSITORIO 2024 EN EL DEPARTAMENTO DE SUCRE.</t>
  </si>
  <si>
    <t>CO1.REQ.9034991</t>
  </si>
  <si>
    <t>CO1.PCCNTR.8423618</t>
  </si>
  <si>
    <t>CO1.BDOS.8874763</t>
  </si>
  <si>
    <t>CP-SDSD-833-2025</t>
  </si>
  <si>
    <t>PRESTACIÓN DE SERVICIOS DE APOYO A LA GESTION UN(A) AUXILIAR ADMINISTRATIVO Y/O BACHILLER PARA EL FORTALECIMIENTO DE LAS COMPETENCIAS DE LA SECRETARÍA DE SALUD DEL DEPARTAMENTO DE SUCRE EN LA SUBSECRETARÍA DE GESTIÓN ADMINISTRATIVA Y FINANCIERA</t>
  </si>
  <si>
    <t>1143405483</t>
  </si>
  <si>
    <t>https://community.secop.gov.co/Public/Tendering/OpportunityDetail/Index?noticeUID=CO1.NTC.8906132&amp;isFromPublicArea=True&amp;isModal=true&amp;asPopupView=true</t>
  </si>
  <si>
    <t>CO1.REQ.9953161</t>
  </si>
  <si>
    <t>CO1.PCCNTR.9210442</t>
  </si>
  <si>
    <t>CO1.BDOS.9784480</t>
  </si>
  <si>
    <t>CP-SDSD-299-2026</t>
  </si>
  <si>
    <t>PRESTACIÓN DE SERVICIOS PROFESIONALES DE UN (A) MICROBIOLOGO PARA EL DESARROLLO DE ACCIONES EN EL SUBPROGRAMA VIGILANCIA EPIDEMIOLÓGICA EN EL MARCO DEL DESARROLLO DEL PLAN TERRITORIAL DE SALUD VIGENCIA 2026 EN EL DEPARTAMENTO DE SUCRE</t>
  </si>
  <si>
    <t>https://community.secop.gov.co/Public/Tendering/OpportunityDetail/Index?noticeUID=CO1.NTC.9842136&amp;isFromPublicArea=True&amp;isModal=true&amp;asPopupView=true</t>
  </si>
  <si>
    <t>CO1.REQ.10665298</t>
  </si>
  <si>
    <t>CO1.BDOS.10406302</t>
  </si>
  <si>
    <t>CO1.REQ.8890232</t>
  </si>
  <si>
    <t>CO1.PCCNTR.8310058</t>
  </si>
  <si>
    <t>CO1.BDOS.8732288</t>
  </si>
  <si>
    <t>CPS-639-2025</t>
  </si>
  <si>
    <t>PRESTACIÓN DE SERVICIOS PROFESIONALES PARA
BRINDAR APOYO JURÍDICO A LA SUBSECRETARIA DE GESTIÓN DE CONTRATACIÓN DE LA GOBERNACIÓN DE SUCRE</t>
  </si>
  <si>
    <t>1100694340</t>
  </si>
  <si>
    <t>https://community.secop.gov.co/Public/Tendering/OpportunityDetail/Index?noticeUID=CO1.NTC.8758548&amp;isFromPublicArea=True&amp;isModal=true&amp;asPopupView=true</t>
  </si>
  <si>
    <t>CO1.REQ.5947762</t>
  </si>
  <si>
    <t>CO1.PCCNTR.6095186</t>
  </si>
  <si>
    <t>CO1.BDOS.5830711</t>
  </si>
  <si>
    <t>CP-SDSD-119-2024</t>
  </si>
  <si>
    <t>PRESTACIÓN DE SERVICIOS PROFESIONALES DE UN PROFESIONAL AREA SALUD SOCIAL/ADMINISTRATIVA PARA EL DESARROLLO DE ACCIONES EN LA DIMENSIÓN FORTALECIMIENTO DE LA AUTORIDAD SANITARIA PARA LA GESTIÓN EN SALUD; EN EL COMPONENTE VIGILANCIA EN SALUD PÚBLICA EN EL MARCO DEL DESARROLLO DEL PLAN DE ACCION TRANS</t>
  </si>
  <si>
    <t>https://community.secop.gov.co/Public/Tendering/OpportunityDetail/Index?noticeUID=CO1.NTC.5838031&amp;isFromPublicArea=True&amp;isModal=true&amp;asPopupView=true</t>
  </si>
  <si>
    <t>PRESTACIÓN DE SERVICIOS PROFESIONALES DE UN PROFESIONAL AREA SALUD SOCIAL/ADMINISTRATIVA PARA EL DESARROLLO DE ACCIONES EN LA DIMENSIÓN FORTALECIMIENTO DE LA AUTORIDAD SANITARIA PARA LA GESTIÓN EN SALUD; EN EL COMPONENTE VIGILANCIA EN SALUD PÚBLICA EN EL MARCO DEL DESARROLLO DEL PLAN DE ACCION TRANSITORIO 2024 EN EL DEPARTAMENTO DE SUCRE</t>
  </si>
  <si>
    <t>CO1.REQ.8875737</t>
  </si>
  <si>
    <t>CO1.PCCNTR.8301455</t>
  </si>
  <si>
    <t>CO1.BDOS.8717830</t>
  </si>
  <si>
    <t>CPS-577-2025</t>
  </si>
  <si>
    <t>https://community.secop.gov.co/Public/Tendering/OpportunityDetail/Index?noticeUID=CO1.NTC.8747139&amp;isFromPublicArea=True&amp;isModal=true&amp;asPopupView=true</t>
  </si>
  <si>
    <t>CO1.REQ.7702783</t>
  </si>
  <si>
    <t>CO1.PCCNTR.7449622</t>
  </si>
  <si>
    <t>CO1.BDOS.7567579</t>
  </si>
  <si>
    <t>CP-SDSD-137-2025</t>
  </si>
  <si>
    <t>https://community.secop.gov.co/Public/Tendering/OpportunityDetail/Index?noticeUID=CO1.NTC.7581358&amp;isFromPublicArea=True&amp;isModal=true&amp;asPopupView=true</t>
  </si>
  <si>
    <t>CO1.REQ.9900848</t>
  </si>
  <si>
    <t>CO1.PCCNTR.9123693</t>
  </si>
  <si>
    <t>CO1.BDOS.9733025</t>
  </si>
  <si>
    <t>CPS-254-2026</t>
  </si>
  <si>
    <t>PRESTACIÓN DE SERVICIOS PROFESIONALES EN INGENIERIA CIVIL PARA BRINDAR
ASESORÍA Y ACOMPAÑAMIENTO A LA SECRETARIA DE ENERGIAS DE LA GOBERNACIÓN DE SUCRE</t>
  </si>
  <si>
    <t>1100550719</t>
  </si>
  <si>
    <t>https://community.secop.gov.co/Public/Tendering/OpportunityDetail/Index?noticeUID=CO1.NTC.9759711&amp;isFromPublicArea=True&amp;isModal=true&amp;asPopupView=true</t>
  </si>
  <si>
    <t>CO1.REQ.3770400</t>
  </si>
  <si>
    <t>CO1.BDOS.3674475</t>
  </si>
  <si>
    <t>CO1.REQ.9860893</t>
  </si>
  <si>
    <t>CO1.PCCNTR.9075792</t>
  </si>
  <si>
    <t>CO1.BDOS.9693098</t>
  </si>
  <si>
    <t>CPS-151-2026</t>
  </si>
  <si>
    <t>PRESTACIÓN DE SERVICIOS DE PROFESIONALES ESPECIALIZADOS EN LOS PROCESOS QUE ADELANTE LA OFICINA DE CONTROL INTERNO DISCIPLINARIO DE JUZGAMIENTO; ASI COMO LOS PROCESOS ADMINISTRATIVOS PROPIOS DE LA ENTIDAD EN EL MARCO DE LOS OBJETIVOS MISIONALES</t>
  </si>
  <si>
    <t>https://community.secop.gov.co/Public/Tendering/OpportunityDetail/Index?noticeUID=CO1.NTC.9711111&amp;isFromPublicArea=True&amp;isModal=true&amp;asPopupView=true</t>
  </si>
  <si>
    <t>CO1.REQ.9051910</t>
  </si>
  <si>
    <t>CO1.PCCNTR.8434985</t>
  </si>
  <si>
    <t>CO1.BDOS.8890696</t>
  </si>
  <si>
    <t>CP-SDSD-846-2025</t>
  </si>
  <si>
    <t>PRESTACIÓN DE SERVICIOS PROFESIONALES DE UN CONTADOR PUBLICO PARA EL
FORTALECIMIENTO DE LAS COMPETENCIAS DE LA SECRETARÍA DE SALUD DEL DEPARTAMENTO DE SUCRE EN LA SUBSECRETARIA DE GESTION ADMINISTRATIVA Y FINANCIERA.</t>
  </si>
  <si>
    <t>92640709</t>
  </si>
  <si>
    <t>https://community.secop.gov.co/Public/Tendering/OpportunityDetail/Index?noticeUID=CO1.NTC.8922053&amp;isFromPublicArea=True&amp;isModal=true&amp;asPopupView=true</t>
  </si>
  <si>
    <t>CO1.REQ.8957412</t>
  </si>
  <si>
    <t>CO1.PCCNTR.8359203</t>
  </si>
  <si>
    <t>CO1.BDOS.8797761</t>
  </si>
  <si>
    <t>CPS-922-2025</t>
  </si>
  <si>
    <t>PRESTACION DE SERVICIOS DE APOYO A LA GESTION
PARA BRINDAR ACOMPAÑAMIENTO COMO CONDUCTOR EN LA SUBSECRETARIA DE GESTION DE RECURSOS FISICOS</t>
  </si>
  <si>
    <t>92503843</t>
  </si>
  <si>
    <t>https://community.secop.gov.co/Public/Tendering/OpportunityDetail/Index?noticeUID=CO1.NTC.8823722&amp;isFromPublicArea=True&amp;isModal=true&amp;asPopupView=true</t>
  </si>
  <si>
    <t>CO1.REQ.6789890</t>
  </si>
  <si>
    <t>CO1.PCCNTR.6736794</t>
  </si>
  <si>
    <t>CO1.BDOS.6662972</t>
  </si>
  <si>
    <t>CPS-693-2024</t>
  </si>
  <si>
    <t>PRESTACIÓN DE SERVICIOS PROFESIONALES PARA BRINDAR ASESORIA EN ADMINISTRACIÓN A LA SECRETARÍA DE HACIENDA DE LA GOBERNACIÓN DE SUCRE</t>
  </si>
  <si>
    <t>18879530</t>
  </si>
  <si>
    <t>https://community.secop.gov.co/Public/Tendering/OpportunityDetail/Index?noticeUID=CO1.NTC.6675880&amp;isFromPublicArea=True&amp;isModal=true&amp;asPopupView=true</t>
  </si>
  <si>
    <t>CO1.REQ.8963587</t>
  </si>
  <si>
    <t>CO1.PCCNTR.8366051</t>
  </si>
  <si>
    <t>CO1.BDOS.8803862</t>
  </si>
  <si>
    <t>CP-SDSD-726-2025</t>
  </si>
  <si>
    <t>PRESTACIÓN DE SERVICIOS PROFESIONALES DE UN(A) ADMINISTRADOR (A) DE
 EMPRESAS;  PARA BRINDAR APOYO Y ACOMPAÑAMIENTO A LA SECRETARÍA DE
 SALUD DE LA GOBERNACIÓN DE SUCRE EN LA SUBSECRETARIA DE GESTION
 ADMINISTRATIVA Y FINANCIERA.</t>
  </si>
  <si>
    <t>1102844007</t>
  </si>
  <si>
    <t>https://community.secop.gov.co/Public/Tendering/OpportunityDetail/Index?noticeUID=CO1.NTC.8834461&amp;isFromPublicArea=True&amp;isModal=true&amp;asPopupView=true</t>
  </si>
  <si>
    <t>CO1.REQ.6282236</t>
  </si>
  <si>
    <t>CO1.PCCNTR.6361800</t>
  </si>
  <si>
    <t>CO1.BDOS.6160141</t>
  </si>
  <si>
    <t>CPS-318-2024</t>
  </si>
  <si>
    <t>PRESTACIÓN DE SERVICIOS PROFESIONALES
DE UN CONTADOR PÚBLICO PARA LA
ASESORÍA Y ACOMPAÑAMIENTO DEL SEGUIMIENTO AL MANEJO DE LOS FONDOS DE
SERVICIO EDUCATIVO - FOSE EN LA
SECRETARÍA DE EDUCACIÓN DE LA GOBERNACIÓN DE SUCRE.</t>
  </si>
  <si>
    <t>92532395</t>
  </si>
  <si>
    <t>https://community.secop.gov.co/Public/Tendering/OpportunityDetail/Index?noticeUID=CO1.NTC.6171110&amp;isFromPublicArea=True&amp;isModal=true&amp;asPopupView=true</t>
  </si>
  <si>
    <t>CO1.REQ.9039955</t>
  </si>
  <si>
    <t>CO1.PCCNTR.8422673</t>
  </si>
  <si>
    <t>CO1.BDOS.8879425</t>
  </si>
  <si>
    <t>CP-SDSD-826-2025</t>
  </si>
  <si>
    <t>PRESTACIÓN DE SERVICIOS DE APOYO A LA GESTION DE UN(A) BACHILLER
 AGROPECUARIO (A) PARA EL FORTALECIMIENTO DE LAS COMPETENCIAS DE LA
 SECRETARÍA DE SALUD DEL DEPARTAMENTO DE SUCRE EN EL COMPONENTE
 ZOONOSIS</t>
  </si>
  <si>
    <t>10885185</t>
  </si>
  <si>
    <t>https://community.secop.gov.co/Public/Tendering/OpportunityDetail/Index?noticeUID=CO1.NTC.8905237&amp;isFromPublicArea=True&amp;isModal=true&amp;asPopupView=true</t>
  </si>
  <si>
    <t>CO1.REQ.10633127</t>
  </si>
  <si>
    <t>CO1.BDOS.10375623</t>
  </si>
  <si>
    <t>CO1.REQ.7079785</t>
  </si>
  <si>
    <t>CO1.PCCNTR.6963666</t>
  </si>
  <si>
    <t>CO1.BDOS.6948151</t>
  </si>
  <si>
    <t>CPS-858-2024</t>
  </si>
  <si>
    <t>PRESTACIÓN DE SERVICIOS PROFESIONALES
DE UN ABOGADO ESPECIALISTA PARA BRINDAR ASESORIA EN LAS ACTIVIDADES
RELACIONADAS CON LA GESTIÓN JURÍDICA Y PREVENCIÓN DEL DAÑO
ANTIJURÍDICO EN LA OFICINA JURIDICA DE LA GOBERNACIÓN DE SUCRE.</t>
  </si>
  <si>
    <t>64552914</t>
  </si>
  <si>
    <t>https://community.secop.gov.co/Public/Tendering/OpportunityDetail/Index?noticeUID=CO1.NTC.6966281&amp;isFromPublicArea=True&amp;isModal=true&amp;asPopupView=true</t>
  </si>
  <si>
    <t>CO1.REQ.9812446</t>
  </si>
  <si>
    <t>CO1.PCCNTR.9073520</t>
  </si>
  <si>
    <t>CO1.BDOS.9644745</t>
  </si>
  <si>
    <t>CP-SDSD-125-2026</t>
  </si>
  <si>
    <t>PRESTACIÓN DE SERVICIOS PROFESIONALES DE UN INGENIERO (A) AMBIENTAL PARA EL DESARROLLO DE ACCIONES EN EL SUBPROGRAMA DE SALUD AMBIENTAL; EN EL MARCO DEL DESARROLLO DEL PLAN
TERRITORIAL DE SALUD VIGENCIA 2026 EN EL DEPARTAMENTO DE SUCRE</t>
  </si>
  <si>
    <t>https://community.secop.gov.co/Public/Tendering/OpportunityDetail/Index?noticeUID=CO1.NTC.9708068&amp;isFromPublicArea=True&amp;isModal=true&amp;asPopupView=true</t>
  </si>
  <si>
    <t>CO1.REQ.6091147</t>
  </si>
  <si>
    <t>CO1.PCCNTR.6212335</t>
  </si>
  <si>
    <t>CO1.BDOS.5972279</t>
  </si>
  <si>
    <t>CP-SDSD-272-2024</t>
  </si>
  <si>
    <t>PRESTACIÓN DE SERVICIOS PROFESIONALES DE UN MEDICO VETERINARIO PARA EL DESARROLLO DE ACCIONES EN LA DIMENSIÓN SALUD AMBIENTAL; EN EL MARCO DEL PLAN DECENAL DE SALUD PÚBLICA- PAS TRANSITORIO 2024 DE LA SECRETARIA DE SALUD DEL DEPARTAMENTO DE SUCRE.</t>
  </si>
  <si>
    <t>92520832</t>
  </si>
  <si>
    <t>https://community.secop.gov.co/Public/Tendering/OpportunityDetail/Index?noticeUID=CO1.NTC.5980546&amp;isFromPublicArea=True&amp;isModal=true&amp;asPopupView=true</t>
  </si>
  <si>
    <t>CO1.REQ.10049047</t>
  </si>
  <si>
    <t>CO1.PCCNTR.9292672</t>
  </si>
  <si>
    <t>CO1.BDOS.9880805</t>
  </si>
  <si>
    <t>CPS-640-2026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</si>
  <si>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</si>
  <si>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https://community.secop.gov.co/Public/Tendering/OpportunityDetail/Index?noticeUID=CO1.NTC.9924671&amp;isFromPublicArea=True&amp;isModal=true&amp;asPopupView=true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</si>
  <si>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</si>
  <si>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CO1.REQ.10796383</t>
  </si>
  <si>
    <t>CO1.PCCNTR.9773652</t>
  </si>
  <si>
    <t>CO1.BDOS.10612369</t>
  </si>
  <si>
    <t>CP-SDSD-601-2026</t>
  </si>
  <si>
    <t>PRESTACIÓN DE SERVICIOS PROFESIONALES DE UN (A) MEDICO(A)
GINECOLOGO(A) PARA EL DESARROLLO DE ACCIONES EN EL SUBPROGRAMA
SALUD SEXUAL Y REPRODUCTIVA EN EL MARCO DEL DESARROLLO DEL PLAN
TERRITORIAL DE SALUD VIGENCIA 2026 EN EL DEPARTAMENTO DE SUCRE</t>
  </si>
  <si>
    <t>https://community.secop.gov.co/Public/Tendering/OpportunityDetail/Index?noticeUID=CO1.NTC.10659339&amp;isFromPublicArea=True&amp;isModal=true&amp;asPopupView=true</t>
  </si>
  <si>
    <t>CO1.REQ.9026531</t>
  </si>
  <si>
    <t>CO1.PCCNTR.8413744</t>
  </si>
  <si>
    <t>CO1.BDOS.8866223</t>
  </si>
  <si>
    <t>CP-SDSD-814-2025</t>
  </si>
  <si>
    <t>PRESTACIÓN DE SERVICIOS PROFESIONALES DE UN(A) PSICOLOGO(A) PARA EL DESARROLLO DE ACCIONES EN EL 
COMPONENTE SALUD MENTAL; EN EL MARCO DEL DESARROLLO DEL PLAN TERRITORIAL DE SALUD VIGENCIA 2025 EN EL DEPARTAMENTO DE SUCRE</t>
  </si>
  <si>
    <t>https://community.secop.gov.co/Public/Tendering/OpportunityDetail/Index?noticeUID=CO1.NTC.8891893&amp;isFromPublicArea=True&amp;isModal=true&amp;asPopupView=true</t>
  </si>
  <si>
    <t>CO1.REQ.8928578</t>
  </si>
  <si>
    <t>CO1.PCCNTR.8338024</t>
  </si>
  <si>
    <t>CO1.BDOS.8770052</t>
  </si>
  <si>
    <t>CPS-795-2025</t>
  </si>
  <si>
    <t>PRESTACIÓN DE SERVICIOS PROFESIONALES
DE UN INGENIERO AGRÍCOLA PARA BRINDAR ACOMPAÑAMIENTO A LA OFICINA DE
MACROPROYECTOS ESTRATEGICOS DE LA GOBERNACIÓN DE SUCRE</t>
  </si>
  <si>
    <t>1102800885</t>
  </si>
  <si>
    <t>https://community.secop.gov.co/Public/Tendering/OpportunityDetail/Index?noticeUID=CO1.NTC.8796126&amp;isFromPublicArea=True&amp;isModal=true&amp;asPopupView=true</t>
  </si>
  <si>
    <t>CO1.REQ.8895324</t>
  </si>
  <si>
    <t>CO1.PCCNTR.8324593</t>
  </si>
  <si>
    <t>CO1.BDOS.8737516</t>
  </si>
  <si>
    <t>CPS-628-2025</t>
  </si>
  <si>
    <t>PRESTACIÓN DE SERVICIOS PROFESIONALES PARA
BRINDAR ACOMPAÑAMIENTO Y ASESORÍA A LOS DIFERENTES PROGRAMAS DE LA SECRETARÍA DE LA INCLUSIÓN SOCIAL;
MUJER Y EQUIDAD DE GÉNERO-SUBSECRETARIA DE GESTIÓN DE LA MUJER Y EQUIDAD DE GENERO DE LA GOBERNACIÓN DE
SUCRE desde la SUBSECRETARÍA DE LA MUJER Y EQUIDAD</t>
  </si>
  <si>
    <t>https://community.secop.gov.co/Public/Tendering/OpportunityDetail/Index?noticeUID=CO1.NTC.8777815&amp;isFromPublicArea=True&amp;isModal=true&amp;asPopupView=true</t>
  </si>
  <si>
    <t>PRESTACIÓN DE SERVICIOS PROFESIONALES PARA
BRINDAR ACOMPAÑAMIENTO Y ASESORÍA A LOS DIFERENTES PROGRAMAS DE LA SECRETARÍA DE LA INCLUSIÓN SOCIAL;
MUJER Y EQUIDAD DE GÉNERO-SUBSECRETARIA DE GESTIÓN DE LA MUJER Y EQUIDAD DE GENERO DE LA GOBERNACIÓN DE
SUCRE desde la SUBSECRETARÍA DE LA MUJER Y EQUIDAD DE GÉNERO</t>
  </si>
  <si>
    <t>CO1.REQ.8939128</t>
  </si>
  <si>
    <t>CO1.PCCNTR.8347275</t>
  </si>
  <si>
    <t>CO1.BDOS.8780084</t>
  </si>
  <si>
    <t>CPS-817-2025</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</si>
  <si>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</si>
  <si>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https://community.secop.gov.co/Public/Tendering/OpportunityDetail/Index?noticeUID=CO1.NTC.8808935&amp;isFromPublicArea=True&amp;isModal=true&amp;asPopupView=true</t>
  </si>
  <si>
    <t>CO1.REQ.10736358</t>
  </si>
  <si>
    <t>CO1.PCCNTR.9728637</t>
  </si>
  <si>
    <t>CO1.BDOS.10553503</t>
  </si>
  <si>
    <t>CP-SDSD-470-2026</t>
  </si>
  <si>
    <t>PRESTACION DE SERVICIOS PROFESIONALES DE UN INGENIERO DE SISTEMAS PARA EL DESARROLLO DE ACCIONES EN EL SUBPROGRAMA SALUD AMBIENTAL EN EL MARCO DEL DESARROLLO DEL PLAN TERRITORIAL DE SALUD VIGENCIA 2026 EN EL DEPARTAMENTO DE SUCRE</t>
  </si>
  <si>
    <t>https://community.secop.gov.co/Public/Tendering/OpportunityDetail/Index?noticeUID=CO1.NTC.10599889&amp;isFromPublicArea=True&amp;isModal=true&amp;asPopupView=true</t>
  </si>
  <si>
    <t>CO1.REQ.5921205</t>
  </si>
  <si>
    <t>CO1.PCCNTR.6095758</t>
  </si>
  <si>
    <t>CO1.BDOS.5804403</t>
  </si>
  <si>
    <t>CP-SDSD-100-2024</t>
  </si>
  <si>
    <t>PRESTACIÓN DE SERVICIOS PROFESIONALES DE UN INGENIERO (A) AMBIENTAL PARA EL DESARROLLO DE
ACCIONES EN LA DIMENSIÓN SALUD AMBIENTAL EN EL COMPONENTE HABITAT SALUDABLE DEL PLAN
DECENAL DE SALUD PÚBLICA- PROGRAMA SUCRE CON AUTORIDAD SANITARIA Y AMBIENTAL - PAS
TRANSITORIO 2024 DE LA SECRETARIA DE SALUD</t>
  </si>
  <si>
    <t>1103120502</t>
  </si>
  <si>
    <t>https://community.secop.gov.co/Public/Tendering/OpportunityDetail/Index?noticeUID=CO1.NTC.5837510&amp;isFromPublicArea=True&amp;isModal=true&amp;asPopupView=true</t>
  </si>
  <si>
    <t>PRESTACIÓN DE SERVICIOS PROFESIONALES DE UN INGENIERO (A)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</si>
  <si>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CO1.REQ.6708143</t>
  </si>
  <si>
    <t>CO1.PCCNTR.6675019</t>
  </si>
  <si>
    <t>CO1.BDOS.6582016</t>
  </si>
  <si>
    <t>CPS-532-2024</t>
  </si>
  <si>
    <t>PRESTACIÓN DE SERVICIOS PROFESIONALES
PARA BRINDAR ASESORIA EN LAS ACTIVIDADES RELACIONADAS CON LA GESTIÓN
JURÍDICA Y PREVENCIÓN DEL DAÑO ANTIJURÍDICO EN LA OFICINA JURIDICA DE LA
GOBERNACIÓN DE SUCRE</t>
  </si>
  <si>
    <t>1104384353</t>
  </si>
  <si>
    <t>https://community.secop.gov.co/Public/Tendering/OpportunityDetail/Index?noticeUID=CO1.NTC.6593765&amp;isFromPublicArea=True&amp;isModal=true&amp;asPopupView=true</t>
  </si>
  <si>
    <t>CO1.REQ.7778626</t>
  </si>
  <si>
    <t>CO1.PCCNTR.7520250</t>
  </si>
  <si>
    <t>CO1.BDOS.7642753</t>
  </si>
  <si>
    <t>CP-SDSD-239-2025</t>
  </si>
  <si>
    <t>PRESTACIÓN DE SERVICIOS PROFESIONALES DE UN COMUNICADOR (A) SOCIAL
PARA EL DESARROLLO DE ACCIONES EN EL COMPONENTE ENFERMEDADES
TRANSMISIBLES POR VECTORES - ETV EN EL MARCO DEL DESARROLLO DEL PLAN
TERRITORIAL DE SALUD VIGENCIA 2025 EN EL DEPARTAMENTO DE SUCRE</t>
  </si>
  <si>
    <t>1065573551</t>
  </si>
  <si>
    <t>https://community.secop.gov.co/Public/Tendering/OpportunityDetail/Index?noticeUID=CO1.NTC.7667020&amp;isFromPublicArea=True&amp;isModal=true&amp;asPopupView=true</t>
  </si>
  <si>
    <t>CO1.REQ.7040236</t>
  </si>
  <si>
    <t>CO1.PCCNTR.6932202</t>
  </si>
  <si>
    <t>CO1.BDOS.6909723</t>
  </si>
  <si>
    <t>CP-SDSD-508-2024</t>
  </si>
  <si>
    <t>PRESTACIÓN DE SERVICIOS PROFESIONALES DE UN(A) INGENIERO SANITARIO Y AMBIENTAL PARA EL DESARROLLO DE LAS ACCIONES EN EL COMPONENTE INSPECCIÓN; VIGILANCIA Y CONTROL SANITARIO EL MARCO DEL DESARROLLO DEL PLAN TERRITORIAL DE SALUD VIGENCIA 2024 EN EL DEPARTAMENTO DE SUCRE.</t>
  </si>
  <si>
    <t>https://community.secop.gov.co/Public/Tendering/OpportunityDetail/Index?noticeUID=CO1.NTC.6927309&amp;isFromPublicArea=True&amp;isModal=true&amp;asPopupView=true</t>
  </si>
  <si>
    <t>CO1.REQ.10008236</t>
  </si>
  <si>
    <t>CO1.PCCNTR.9236222</t>
  </si>
  <si>
    <t>CO1.BDOS.9839798</t>
  </si>
  <si>
    <t>CP-SDSD-334-2026</t>
  </si>
  <si>
    <t>PRESTACIÓN DE SERVICIOS PROFESIONALES DE UN (A) ENFERMERO(A) PARA EL DESARROLLO DE ACCIONES EN EL SUBPROGRAMA SALUD SEXUAL Y REPRODUCTIVA EN EL MARCO DEL DESARROLLO DEL PLAN TERRITORIAL DE SALUD VIGENCIA 2026 EN EL DEPARTAMENTO DE SUCRE.</t>
  </si>
  <si>
    <t>https://community.secop.gov.co/Public/Tendering/OpportunityDetail/Index?noticeUID=CO1.NTC.9867782&amp;isFromPublicArea=True&amp;isModal=true&amp;asPopupView=true</t>
  </si>
  <si>
    <t>CO1.REQ.5734963</t>
  </si>
  <si>
    <t>CO1.PCCNTR.5929463</t>
  </si>
  <si>
    <t>CO1.BDOS.5617818</t>
  </si>
  <si>
    <t>001-2024</t>
  </si>
  <si>
    <t>Aunar esfuerzos entre el Departamento de Sucre y el Fondo Mixto de Promoción de la Cultura y de las Artes de Sucre; para el Apoyo a la participación en Ferias de Exhibición Internacional del cuero e insumo; maquinaria y tecnología del sector calzado del Departamento de Sucre</t>
  </si>
  <si>
    <t>https://community.secop.gov.co/Public/Tendering/OpportunityDetail/Index?noticeUID=CO1.NTC.5637842&amp;isFromPublicArea=True&amp;isModal=true&amp;asPopupView=true</t>
  </si>
  <si>
    <t>CO1.REQ.8889740</t>
  </si>
  <si>
    <t>CO1.PCCNTR.8308396</t>
  </si>
  <si>
    <t>CO1.BDOS.8732143</t>
  </si>
  <si>
    <t>CPS-624-2025</t>
  </si>
  <si>
    <t>1108762874</t>
  </si>
  <si>
    <t>https://community.secop.gov.co/Public/Tendering/OpportunityDetail/Index?noticeUID=CO1.NTC.8756494&amp;isFromPublicArea=True&amp;isModal=true&amp;asPopupView=true</t>
  </si>
  <si>
    <t>CO1.REQ.7702149</t>
  </si>
  <si>
    <t>CO1.PCCNTR.7456810</t>
  </si>
  <si>
    <t>CO1.BDOS.7566855</t>
  </si>
  <si>
    <t>CP-SDSD-100-2025</t>
  </si>
  <si>
    <t>PRESTACIÓN DE SERVICIOS PROFESIONALES DE UN(A) TRABAJADOR(A) SOCIAL PARA EL DESARROLLO DE ACCIONES EN EL 
COMPONENTE POBLACIONES VULNERABLES EN EL MARCO DEL DESARROLLO DEL PLAN TERRITORIAL DE SALUD PUBLICA 
VIGENCIA 2025 EN EL DEPARTAMENTO DE SUCRE</t>
  </si>
  <si>
    <t>64556298</t>
  </si>
  <si>
    <t>https://community.secop.gov.co/Public/Tendering/OpportunityDetail/Index?noticeUID=CO1.NTC.7589044&amp;isFromPublicArea=True&amp;isModal=true&amp;asPopupView=true</t>
  </si>
  <si>
    <t>CO1.REQ.9008646</t>
  </si>
  <si>
    <t>CO1.PCCNTR.8402487</t>
  </si>
  <si>
    <t>CO1.BDOS.8849121</t>
  </si>
  <si>
    <t>CPS-1030-2025</t>
  </si>
  <si>
    <t>PRESTACIÓN DE SERVICIOS PROFESIONALES PARA
BRINDAR ASESORÍA Y ACOMPAÑAMIENTO EN LOS ASUNTOS JURÍDICOS QUE ESTÉN A CARGO DE LA SECRETARÍA DE
INCLUSIÓN SOCIAL; MUJER Y EQUIDAD DE GÉNERO DEL DEPARTAMENTO DE SUCRE.</t>
  </si>
  <si>
    <t>https://community.secop.gov.co/Public/Tendering/OpportunityDetail/Index?noticeUID=CO1.NTC.8877860&amp;isFromPublicArea=True&amp;isModal=true&amp;asPopupView=true</t>
  </si>
  <si>
    <t>CO1.REQ.5990498</t>
  </si>
  <si>
    <t>CO1.PCCNTR.6134098</t>
  </si>
  <si>
    <t>CO1.BDOS.5872733</t>
  </si>
  <si>
    <t>CP-SDSD-211-2024</t>
  </si>
  <si>
    <t>PRESTACIÓN DE SERVICIOS PROFESIONALES DE UN (A) INGENIERO (A) DE 
SISTEMAS PARA LA DIMENSIÓN SEGURIDAD ALIMENTARIA Y NUTRICIONAL EN EL DESARROLLO DEL PLAN DE ACCION TRANSITORIO 2024 EN EL DEPARTAMENTO DE SUCRE.</t>
  </si>
  <si>
    <t>https://community.secop.gov.co/Public/Tendering/OpportunityDetail/Index?noticeUID=CO1.NTC.5883620&amp;isFromPublicArea=True&amp;isModal=true&amp;asPopupView=true</t>
  </si>
  <si>
    <t>CO1.REQ.10727310</t>
  </si>
  <si>
    <t>CO1.PCCNTR.9716334</t>
  </si>
  <si>
    <t>CO1.BDOS.10544014</t>
  </si>
  <si>
    <t>CP-SDSD-449-2026</t>
  </si>
  <si>
    <t>PRESTACIÓN DE SERVICIOS PROFESIONALES DE UN (A) ENFERMERO(A) PARA EL
DESARROLLO DE ACCIONES EN EL SUBPROGRAMA EMERGENTES Y
REMERGENTES: IRA/EDA EN EL MARCO DEL DESARROLLO DEL PLAN TERRITORIAL
DE SALUD VIGENCIA 2026 EN EL DEPARTAMENTO DE SUCRE</t>
  </si>
  <si>
    <t>https://community.secop.gov.co/Public/Tendering/OpportunityDetail/Index?noticeUID=CO1.NTC.10582056&amp;isFromPublicArea=True&amp;isModal=true&amp;asPopupView=true</t>
  </si>
  <si>
    <t>CO1.REQ.6836621</t>
  </si>
  <si>
    <t>CO1.PCCNTR.6768651</t>
  </si>
  <si>
    <t>CO1.BDOS.6709028</t>
  </si>
  <si>
    <t>CPS-727-2024</t>
  </si>
  <si>
    <t>PRESTACIÓN DE SERVICIOS PROFESIONALES PARA BRINDAR APOYO Y ACOMPAÑAMIENTO EN LOS PROGRAMAS QUE ESTÉN A CARGO DE LA SECRETARÍA DE INCLUSIÓN SOCIAL; MUJER Y EQUIDAD DE GÉNERO - SUBSECRETARÍA DE GESTIÓN DE LA INCLUSIÓN SOCIAL DEL DEPARTAMENTO DE SUCRE.</t>
  </si>
  <si>
    <t>64696421</t>
  </si>
  <si>
    <t>https://community.secop.gov.co/Public/Tendering/OpportunityDetail/Index?noticeUID=CO1.NTC.6719547&amp;isFromPublicArea=True&amp;isModal=true&amp;asPopupView=true</t>
  </si>
  <si>
    <t>CO1.REQ.4815382</t>
  </si>
  <si>
    <t>CO1.PCCNTR.5209500</t>
  </si>
  <si>
    <t>CO1.BDOS.4709490</t>
  </si>
  <si>
    <t>CPS-598-2023</t>
  </si>
  <si>
    <t>PRESTACIÓN DE SERVICIOS PROFESIONALES COMO INGENIERO CIVIL PARA EL APOYO A LA SUPERVISIÓN AL PROYECTO MEJORAMIENTO EN VIAS URBANAS DE LOS MUNICIPIOS DE SUCRE MI CALLE DIFERENTE.</t>
  </si>
  <si>
    <t>1102880656</t>
  </si>
  <si>
    <t>https://community.secop.gov.co/Public/Tendering/OpportunityDetail/Index?noticeUID=CO1.NTC.4721893&amp;isFromPublicArea=True&amp;isModal=true&amp;asPopupView=true</t>
  </si>
  <si>
    <t>CO1.REQ.8418240</t>
  </si>
  <si>
    <t>CO1.PCCNTR.8046383</t>
  </si>
  <si>
    <t>CO1.BDOS.8209915</t>
  </si>
  <si>
    <t>CONTRATO DE PRESTACIÓN DE SERVICIOS Nº SA-SDSD-02-MC-2025</t>
  </si>
  <si>
    <t>PRESTACIÓN DE SERVICIOS DE MANTENIMIENTO PREVENTIVO Y CORRECTIVO A TODO COSTO DE LOS EQUIPOS DEL LABORATORIO DE SALUD PÚBLICA Y MANTENIMIENTO PREVENTIVO DE LOS EQUIPOS DEL PROGRAMA AMPLIADO DE INMUNIZACIONES - PAI DE LA SECRETARIA DE SALUD DEL DEPARTAMENTO DE SUCRE</t>
  </si>
  <si>
    <t>https://community.secop.gov.co/Public/Tendering/OpportunityDetail/Index?noticeUID=CO1.NTC.8291632&amp;isFromPublicArea=True&amp;isModal=true&amp;asPopupView=true</t>
  </si>
  <si>
    <t>CO1.REQ.10797719</t>
  </si>
  <si>
    <t>CO1.PCCNTR.9773829</t>
  </si>
  <si>
    <t>CO1.BDOS.10613817</t>
  </si>
  <si>
    <t>CP-SDSD-613-2026</t>
  </si>
  <si>
    <t>PRESTACIÓN DE SERVICIOS PROFESIONALES DE UN(A) INGENIERO(A) DE SISTEMAS PARA EL DESARROLLO DE ACCIONES EN EL SUBPROGRAMA DE PARTICIPACION SOCIAL; EN EL MARCO DEL DESARROLLO DEL PLAN TERRITORIAL DE SALUD VIGENCIA 2026 EN EL DEPARTAMENTO DE SUCRE</t>
  </si>
  <si>
    <t>1100687181</t>
  </si>
  <si>
    <t>https://community.secop.gov.co/Public/Tendering/OpportunityDetail/Index?noticeUID=CO1.NTC.10659507&amp;isFromPublicArea=True&amp;isModal=true&amp;asPopupView=true</t>
  </si>
  <si>
    <t>CO1.REQ.7855521</t>
  </si>
  <si>
    <t>CO1.PCCNTR.7577752</t>
  </si>
  <si>
    <t>CO1.BDOS.7718586</t>
  </si>
  <si>
    <t>CP-SDSD-269-2025</t>
  </si>
  <si>
    <t>https://community.secop.gov.co/Public/Tendering/OpportunityDetail/Index?noticeUID=CO1.NTC.7739108&amp;isFromPublicArea=True&amp;isModal=true&amp;asPopupView=true</t>
  </si>
  <si>
    <t>CO1.REQ.9906735</t>
  </si>
  <si>
    <t>CO1.PCCNTR.9174168</t>
  </si>
  <si>
    <t>CO1.BDOS.9732058</t>
  </si>
  <si>
    <t>CPS-144-2026</t>
  </si>
  <si>
    <t>PRESTACIÓN DE SERVICIOS PROFESIONALES EN TRABAJO SOCIAL PARA BRINDAR APOYO Y 
ACOMPAÑAMIENTO A LA ESTRATEGIA SUCRE ESCUCHA EN LA SECRETARÍA DE LA MUJER; JUVENTUD E INCLUSIÓN SOCIAL DEL 
DEPARTAMENTO DE SUCRE.</t>
  </si>
  <si>
    <t>1102862204</t>
  </si>
  <si>
    <t>https://community.secop.gov.co/Public/Tendering/OpportunityDetail/Index?noticeUID=CO1.NTC.9770363&amp;isFromPublicArea=True&amp;isModal=true&amp;asPopupView=true</t>
  </si>
  <si>
    <t>CO1.REQ.8989581</t>
  </si>
  <si>
    <t>CO1.PCCNTR.8389209</t>
  </si>
  <si>
    <t>CO1.BDOS.8829779</t>
  </si>
  <si>
    <t>CP-SDSD-747-2025</t>
  </si>
  <si>
    <t>PRESTACIÓN DE SERVICIOS DE APOYO A LA GESTIÓN DE UN(A) AUXILIAR DE ENFERMERÍA PARA BRINDAR APOYO Y ACOMPAÑAMIENTO A LA SECRETARÍA DE SALUD DE LA GOBERNACIÓN DE SUCRE EN EL AREA CRUE</t>
  </si>
  <si>
    <t>https://community.secop.gov.co/Public/Tendering/OpportunityDetail/Index?noticeUID=CO1.NTC.8860806&amp;isFromPublicArea=True&amp;isModal=true&amp;asPopupView=true</t>
  </si>
  <si>
    <t>CO1.REQ.9860480</t>
  </si>
  <si>
    <t>CO1.PCCNTR.9074226</t>
  </si>
  <si>
    <t>CO1.BDOS.9692924</t>
  </si>
  <si>
    <t>CPS-150-2026</t>
  </si>
  <si>
    <t>PRESTACIÓN DE SERVICIOS PROFESIONALES PARA BRINDAR APOYO Y ACOMPAÑAMIENTO PSICOSOCIAL EN LOS ASUNTOS QUE ESTÉN A CARGO DE LA SECRETARÍA DE LA MUJER; JUVENTUD E INCLUSIÓN SOCIAL DEL DEPARTAMENTO DE SUCRE.</t>
  </si>
  <si>
    <t>1005991592</t>
  </si>
  <si>
    <t>https://community.secop.gov.co/Public/Tendering/OpportunityDetail/Index?noticeUID=CO1.NTC.9708764&amp;isFromPublicArea=True&amp;isModal=true&amp;asPopupView=true</t>
  </si>
  <si>
    <t>CO1.REQ.9849448</t>
  </si>
  <si>
    <t>CO1.PCCNTR.9080622</t>
  </si>
  <si>
    <t>CO1.BDOS.9681778</t>
  </si>
  <si>
    <t>CP-SDSD-205-2026</t>
  </si>
  <si>
    <t>PRESTACIÓN DE SERVICIOS PROFESIONALES DE UN(A) ENFERMERA PARA EL DESARROLLO
DE ACCIONES EN EL SUBPROGRAMA ENFERMEDADES CRONICAS NO TRANSMISIBLES ECNT EN EL MARCO DEL DESARROLLO DEL PLAN TERRITORIAL DE SALUD VIGENCIA 2026 EN EL DEPARTAMENTO DE SUCRE</t>
  </si>
  <si>
    <t>23049974</t>
  </si>
  <si>
    <t>https://community.secop.gov.co/Public/Tendering/OpportunityDetail/Index?noticeUID=CO1.NTC.9715381&amp;isFromPublicArea=True&amp;isModal=true&amp;asPopupView=true</t>
  </si>
  <si>
    <t>CO1.REQ.9882178</t>
  </si>
  <si>
    <t>CO1.PCCNTR.9096625</t>
  </si>
  <si>
    <t>CO1.BDOS.9714345</t>
  </si>
  <si>
    <t>CP-SDSD-213-2026</t>
  </si>
  <si>
    <t>PRESTACIÓN DE SERVICIOS PROFESIONALES DE UN(A) ABOGADO(A) PARA BRINDAR APOYO Y ACOMPAÑAMIENTO A LA SECRETARÍA DE SALUD DE LA GOBERNACIÓN DE SUCRE EN LA DIRECCIÓN DE ASUNTOS JURÍDICOS Y CONTRATACIÓN</t>
  </si>
  <si>
    <t>1100689698</t>
  </si>
  <si>
    <t>https://community.secop.gov.co/Public/Tendering/OpportunityDetail/Index?noticeUID=CO1.NTC.9732122&amp;isFromPublicArea=True&amp;isModal=true&amp;asPopupView=true</t>
  </si>
  <si>
    <t>CO1.REQ.10178158</t>
  </si>
  <si>
    <t>CO1.PCCNTR.9365801</t>
  </si>
  <si>
    <t>CO1.BDOS.9953446</t>
  </si>
  <si>
    <t>SA-002-2026</t>
  </si>
  <si>
    <t>FORTALECIMIENTO A LA SALUD Y NUTRICIÓN A PERSONAS 
VIVIENDO CON VIH/SIDA PARA EL MEJORAMIENTO DE SUS 
CONDICIONES DE VIDA EN LOS MUNICIPIOS DE SINCELEJO; 
COROZAL; SAN MARCOS; TOLUVIEJO; SAMPUÉS Y SINCÉ; 
DURANTE EL AÑO 2026 EN EL DEPARTAMENTO DE SUCRE</t>
  </si>
  <si>
    <t>900112619</t>
  </si>
  <si>
    <t>https://community.secop.gov.co/Public/Tendering/OpportunityDetail/Index?noticeUID=CO1.NTC.10035734&amp;isFromPublicArea=True&amp;isModal=true&amp;asPopupView=true</t>
  </si>
  <si>
    <t>CO1.REQ.8400533</t>
  </si>
  <si>
    <t>CO1.PCCNTR.8089038</t>
  </si>
  <si>
    <t>CM-003-2025</t>
  </si>
  <si>
    <t>INTERVENTORÍA TÉCNICA; ADMINISTRATIVA; FINANCIERA Y AMBIENTAL PARA LA CONSTRUCCIÓN DE CERRAMIENTO DE LA INSTITUCIÓN MARISCAL SUCRE EN EL MUNICIPIO DE SAMPUÉS; SUCRE</t>
  </si>
  <si>
    <t>901662340</t>
  </si>
  <si>
    <t>https://community.secop.gov.co/Public/Tendering/OpportunityDetail/Index?noticeUID=CO1.NTC.8275749&amp;isFromPublicArea=True&amp;isModal=true&amp;asPopupView=true</t>
  </si>
  <si>
    <t>CO1.REQ.10739122</t>
  </si>
  <si>
    <t>CO1.PCCNTR.9728505</t>
  </si>
  <si>
    <t>CO1.BDOS.10555765</t>
  </si>
  <si>
    <t>CP-SDSD-473-2026</t>
  </si>
  <si>
    <t>https://community.secop.gov.co/Public/Tendering/OpportunityDetail/Index?noticeUID=CO1.NTC.10596199&amp;isFromPublicArea=True&amp;isModal=true&amp;asPopupView=true</t>
  </si>
  <si>
    <t>CO1.REQ.7094818</t>
  </si>
  <si>
    <t>CO1.PCCNTR.6971167</t>
  </si>
  <si>
    <t>CO1.BDOS.6962782</t>
  </si>
  <si>
    <t>CPS-868-2024</t>
  </si>
  <si>
    <t>APOYO PARA LA ORGANIZACIÓN; ACTUALIZACIÓN Y ACOMPAÑAMIENTO AL
FORTALECIMIENTO INSTITUCIONAL EN LA DEPURACIÓN DEL PASIVO PENSIONAL Y
NORMALIZACIÓN DE CARTERA DE LOS SECTORES EDUCACIÓN; PROPÓSITO
GENERAL Y SALUD; DE LA GOBERNACIÓN DE SUCRE</t>
  </si>
  <si>
    <t>64697590</t>
  </si>
  <si>
    <t>https://community.secop.gov.co/Public/Tendering/OpportunityDetail/Index?noticeUID=CO1.NTC.6975841&amp;isFromPublicArea=True&amp;isModal=true&amp;asPopupView=true</t>
  </si>
  <si>
    <t>CO1.REQ.7701085</t>
  </si>
  <si>
    <t>CO1.PCCNTR.7448356</t>
  </si>
  <si>
    <t>CO1.BDOS.7565896</t>
  </si>
  <si>
    <t>CP-SDSD-109-2025</t>
  </si>
  <si>
    <t>https://community.secop.gov.co/Public/Tendering/OpportunityDetail/Index?noticeUID=CO1.NTC.7580359&amp;isFromPublicArea=True&amp;isModal=true&amp;asPopupView=true</t>
  </si>
  <si>
    <t>CO1.REQ.9747153</t>
  </si>
  <si>
    <t>CO1.PCCNTR.8962605</t>
  </si>
  <si>
    <t>CO1.BDOS.9579742</t>
  </si>
  <si>
    <t>CP-SDSD-032-2026</t>
  </si>
  <si>
    <t>https://community.secop.gov.co/Public/Tendering/OpportunityDetail/Index?noticeUID=CO1.NTC.9594507&amp;isFromPublicArea=True&amp;isModal=true&amp;asPopupView=true</t>
  </si>
  <si>
    <t>CO1.REQ.9936781</t>
  </si>
  <si>
    <t>CO1.PCCNTR.9160527</t>
  </si>
  <si>
    <t>CO1.BDOS.9768713</t>
  </si>
  <si>
    <t>CPS-209-2026</t>
  </si>
  <si>
    <t>PRESTACIÓN DE SERVICIOS PROFESIONALES EN ADMINISTRACIÓN DE EMPRESAS PARA
BRINDAR ACOMPAÑAMIENTO Y ASESORÍA A LA SECRETARIA DE ENERGIAS DE LA GOBERNACIÓN DE SUCRE</t>
  </si>
  <si>
    <t>92530018</t>
  </si>
  <si>
    <t>https://community.secop.gov.co/Public/Tendering/OpportunityDetail/Index?noticeUID=CO1.NTC.9792724&amp;isFromPublicArea=True&amp;isModal=true&amp;asPopupView=true</t>
  </si>
  <si>
    <t>CO1.REQ.7106287</t>
  </si>
  <si>
    <t>CO1.PCCNTR.6978569</t>
  </si>
  <si>
    <t>CO1.BDOS.6974218</t>
  </si>
  <si>
    <t>CP-SDSD-706-2024</t>
  </si>
  <si>
    <t>PRESTACIÓN DE SERVICIOS PROFESIONALES DE UN (A) ENFERMERO (A) PARA EL DESARROLLO DE ACCIONES EN EL COMPONENTE DE SALUD NUTRICIONAL EN EL MARCO DEL DESARROLLO DEL PLAN TERRITORIAL DE SALUD VIGENCIA 2024 EN EL DEPARTAMENTO DE SUCRE.</t>
  </si>
  <si>
    <t>https://community.secop.gov.co/Public/Tendering/OpportunityDetail/Index?noticeUID=CO1.NTC.6985426&amp;isFromPublicArea=True&amp;isModal=true&amp;asPopupView=true</t>
  </si>
  <si>
    <t>CO1.REQ.7782782</t>
  </si>
  <si>
    <t>CO1.PCCNTR.7526713</t>
  </si>
  <si>
    <t>CO1.BDOS.7646782</t>
  </si>
  <si>
    <t>CP-SDSD-224-2025</t>
  </si>
  <si>
    <t>PRESTACIÓN DE SERVICIOS PROFESIONALES DE UNA ENFERMERO(A) PARA EL
DESARROLLO DE ACCIONES EN EL COMPONENTE ENFERMEDADES CRONICAS NO TRANSMISIBLES ECNT; EN EL MARCO DEL DESARROLLO DEL PLAN TERRITORIAL
DE SALUD VIGENCIA 2025 EN EL DEPARTAMENTO DE SUCRE</t>
  </si>
  <si>
    <t>https://community.secop.gov.co/Public/Tendering/OpportunityDetail/Index?noticeUID=CO1.NTC.7674884&amp;isFromPublicArea=True&amp;isModal=true&amp;asPopupView=true</t>
  </si>
  <si>
    <t>CO1.REQ.8890443</t>
  </si>
  <si>
    <t>CO1.PCCNTR.8312904</t>
  </si>
  <si>
    <t>CO1.BDOS.8732733</t>
  </si>
  <si>
    <t>CP-SDSD-667-2025</t>
  </si>
  <si>
    <t>PRESTACIÓN DE SERVICIOS PROFESIONALES DE UN(A) ODONTOLOGO(A) PARA EL
DESARROLLO DE ACCIONES EN EL COMPONENTE ENFERMEDADES CRONICAS NO TRANSMISIBLES ECNT; EN EL MARCO DEL DESARROLLO DEL PLAN TERRITORIAL DE SALUD VIGENCIA 2025 EN EL DEPARTAMENTO DE SUCRE</t>
  </si>
  <si>
    <t>https://community.secop.gov.co/Public/Tendering/OpportunityDetail/Index?noticeUID=CO1.NTC.8761905&amp;isFromPublicArea=True&amp;isModal=true&amp;asPopupView=true</t>
  </si>
  <si>
    <t>CO1.REQ.7792125</t>
  </si>
  <si>
    <t>CO1.PCCNTR.7525458</t>
  </si>
  <si>
    <t>CO1.BDOS.7655629</t>
  </si>
  <si>
    <t>CP-SDSD-209-2025</t>
  </si>
  <si>
    <t>https://community.secop.gov.co/Public/Tendering/OpportunityDetail/Index?noticeUID=CO1.NTC.7673410&amp;isFromPublicArea=True&amp;isModal=true&amp;asPopupView=true</t>
  </si>
  <si>
    <t>CO1.REQ.5984626</t>
  </si>
  <si>
    <t>CO1.PCCNTR.6127638</t>
  </si>
  <si>
    <t>CO1.BDOS.5866855</t>
  </si>
  <si>
    <t>CP-SDSD-194-2024</t>
  </si>
  <si>
    <t>PRESTACIÓN DE SERVICIOS PROFESIONALES DE UN MÉDICO PARA LA DIMENSIÓN SEGURIDAD ALIMENTARIA Y NUTRICIONAL EN EL MARCO DEL DESARROLLO DEL PLAN DE ACCIÓN TRANSITORIO EN SALUD PÚBLICA 2024 DEL DEPARTAMENTO DE SUCRE</t>
  </si>
  <si>
    <t>https://community.secop.gov.co/Public/Tendering/OpportunityDetail/Index?noticeUID=CO1.NTC.5876046&amp;isFromPublicArea=True&amp;isModal=true&amp;asPopupView=true</t>
  </si>
  <si>
    <t>CO1.REQ.7064202</t>
  </si>
  <si>
    <t>CO1.PCCNTR.6949331</t>
  </si>
  <si>
    <t>CO1.BDOS.6933221</t>
  </si>
  <si>
    <t>CP-SDSD-573-2024</t>
  </si>
  <si>
    <t>PRESTACIÓN DE SERVICIOS PROFESIONALES DE UN INGENIERO (A) DE ALIMENTOS PARA EL DESARROLLO DE ACCIONES EN EL COMPONENTE SALUD AMBIENTAL; EN EL MARCO DEL DESARROLLO DEL PLAN TERRITORIAL DE SALUD VIGENCIA 2024 EN EL DEPARTAMENTO DE SUCRE.</t>
  </si>
  <si>
    <t>https://community.secop.gov.co/Public/Tendering/OpportunityDetail/Index?noticeUID=CO1.NTC.6947446&amp;isFromPublicArea=True&amp;isModal=true&amp;asPopupView=true</t>
  </si>
  <si>
    <t>CO1.REQ.8967314</t>
  </si>
  <si>
    <t>CO1.PCCNTR.8375697</t>
  </si>
  <si>
    <t>CO1.BDOS.8807662</t>
  </si>
  <si>
    <t>CP-SDSD-720-2025</t>
  </si>
  <si>
    <t>PRESTACIÓN DE SERVICIOS DE APOYO A LA GESTION UN(A) AUXILIAR ADMINISTRATIVO Y/O BACHILLER PARA EL FORTALECIMIENTO DE LAS COMPETENCIAS DE LA SECRETARÍA DE SALUD DEL DEPARTAMENTO DE SUCRE EN LA SUBSECRETARIA DE GESTIÓN ADMINISTRATIVA Y FINANCIERA</t>
  </si>
  <si>
    <t>64930519</t>
  </si>
  <si>
    <t>https://community.secop.gov.co/Public/Tendering/OpportunityDetail/Index?noticeUID=CO1.NTC.8846425&amp;isFromPublicArea=True&amp;isModal=true&amp;asPopupView=true</t>
  </si>
  <si>
    <t>CO1.REQ.8934619</t>
  </si>
  <si>
    <t>CO1.PCCNTR.8343494</t>
  </si>
  <si>
    <t>CO1.BDOS.8775902</t>
  </si>
  <si>
    <t>CPS-812-2025</t>
  </si>
  <si>
    <t>92557486</t>
  </si>
  <si>
    <t>https://community.secop.gov.co/Public/Tendering/OpportunityDetail/Index?noticeUID=CO1.NTC.8804444&amp;isFromPublicArea=True&amp;isModal=true&amp;asPopupView=true</t>
  </si>
  <si>
    <t>CO1.REQ.7032023</t>
  </si>
  <si>
    <t>CO1.PCCNTR.6925563</t>
  </si>
  <si>
    <t>CO1.BDOS.6901622</t>
  </si>
  <si>
    <t>CP-SDSD-495-2024</t>
  </si>
  <si>
    <t>https://community.secop.gov.co/Public/Tendering/OpportunityDetail/Index?noticeUID=CO1.NTC.6919562&amp;isFromPublicArea=True&amp;isModal=true&amp;asPopupView=true</t>
  </si>
  <si>
    <t>CO1.REQ.10560211</t>
  </si>
  <si>
    <t>CO1.PCCNTR.9748206</t>
  </si>
  <si>
    <t>CO1.BDOS.10306816</t>
  </si>
  <si>
    <t>78038456</t>
  </si>
  <si>
    <t>https://community.secop.gov.co/Public/Tendering/OpportunityDetail/Index?noticeUID=CO1.NTC.10415895&amp;isFromPublicArea=True&amp;isModal=true&amp;asPopupView=true</t>
  </si>
  <si>
    <t>CO1.REQ.9011331</t>
  </si>
  <si>
    <t>CO1.PCCNTR.8403929</t>
  </si>
  <si>
    <t>CO1.BDOS.8851403</t>
  </si>
  <si>
    <t>CP-SDSD-792-2025</t>
  </si>
  <si>
    <t>PRESTACIÓN DE SERVICIOS PROFESIONALES DE UN(A) PSICOLOGO (A) PARA BRINDAR APOYO Y ACOMPAÑAMIENTO A LA SECRETARÍA DE SALUD DE LA GOBERNACIÓN DE SUCRE EN LA SUBSECRETARIA DE GESTION DE SALUD PUBLICA.</t>
  </si>
  <si>
    <t>https://community.secop.gov.co/Public/Tendering/OpportunityDetail/Index?noticeUID=CO1.NTC.8879538&amp;isFromPublicArea=True&amp;isModal=true&amp;asPopupView=true</t>
  </si>
  <si>
    <t>CO1.REQ.6684542</t>
  </si>
  <si>
    <t>CO1.PCCNTR.6660350</t>
  </si>
  <si>
    <t>CO1.BDOS.6558170</t>
  </si>
  <si>
    <t>CPS-468-2024</t>
  </si>
  <si>
    <t>PRESTACIÓN DE SERVICIOS PROFESIONALES PARA 
BRINDAR ACOMPAÑAMIENTO Y APOYO EN EL MANEJO DE LA PLATAFORMA SECOP II; A LA SUBSECRETARÍA DE GESTIÓN DE 
LA CONTRATACIÓN DE LA GOBERNACIÓN DE SUCRE.</t>
  </si>
  <si>
    <t>1102870461</t>
  </si>
  <si>
    <t>https://community.secop.gov.co/Public/Tendering/OpportunityDetail/Index?noticeUID=CO1.NTC.6573156&amp;isFromPublicArea=True&amp;isModal=true&amp;asPopupView=true</t>
  </si>
  <si>
    <t>CO1.REQ.9046041</t>
  </si>
  <si>
    <t>CO1.PCCNTR.8426463</t>
  </si>
  <si>
    <t>CO1.BDOS.8885605</t>
  </si>
  <si>
    <t>CP-SDSD-842-2025</t>
  </si>
  <si>
    <t>PRESTACIÓN DE SERVICIOS PROFESIONALES DE UN(A) PSICOLOGO(A) PARA
 BRINDAR APOYO Y ACOMPAÑAMIENTO A LA SECRETARÍA DE SALUD DE LA
 GOBERNACIÓN DE SUCRE EN LA SUBSECRETARÍA DE GESTIÓN DE PRESTACIÓN
 DE SERVICIOS.</t>
  </si>
  <si>
    <t>1047461805</t>
  </si>
  <si>
    <t>https://community.secop.gov.co/Public/Tendering/OpportunityDetail/Index?noticeUID=CO1.NTC.8910943&amp;isFromPublicArea=True&amp;isModal=true&amp;asPopupView=true</t>
  </si>
  <si>
    <t>CO1.REQ.10763882</t>
  </si>
  <si>
    <t>CO1.PCCNTR.9755411</t>
  </si>
  <si>
    <t>CO1.BDOS.10580484</t>
  </si>
  <si>
    <t>CP-SDSD-552-2026</t>
  </si>
  <si>
    <t>PRESTACIÓN DE SERVICIOS PROFESIONALES DE UN INGENIERO DE ALIMENTOS PARA EL DESARROLLO DE ACCIONES EN EL SUBPROGRAMA DE SALUD AMBIENTAL; EN EL MARCO DEL DESARROLLO DEL PLAN TERRITORIAL DE SALUD VIGENCIA 2026 EN EL DEPARTAMENTO DE SUCRE.</t>
  </si>
  <si>
    <t>92032362</t>
  </si>
  <si>
    <t>https://community.secop.gov.co/Public/Tendering/OpportunityDetail/Index?noticeUID=CO1.NTC.10632965&amp;isFromPublicArea=True&amp;isModal=true&amp;asPopupView=true</t>
  </si>
  <si>
    <t>CO1.REQ.10053802</t>
  </si>
  <si>
    <t>CO1.PCCNTR.9285612</t>
  </si>
  <si>
    <t>CO1.BDOS.9885419</t>
  </si>
  <si>
    <t>CP-SDSD-368-2026</t>
  </si>
  <si>
    <t>PRESTACIÓN DE SERVICIOS PROFESIONALES DE UN(A) ODONTOLOGO PARA BRINDAR APOYO Y ACOMPAÑAMIENTO A LA SECRETARÍA DE SALUD DE LA GOBERNACIÓN DE SUCRE EN EL SUBPROGRAMA DE ORGANIZACIÓN Y DESARROLLO</t>
  </si>
  <si>
    <t>3856236</t>
  </si>
  <si>
    <t>https://community.secop.gov.co/Public/Tendering/OpportunityDetail/Index?noticeUID=CO1.NTC.9917538&amp;isFromPublicArea=True&amp;isModal=true&amp;asPopupView=true</t>
  </si>
  <si>
    <t>CO1.REQ.8938933</t>
  </si>
  <si>
    <t>CO1.PCCNTR.8354360</t>
  </si>
  <si>
    <t>CO1.BDOS.8779787</t>
  </si>
  <si>
    <t>CPS-781-2025</t>
  </si>
  <si>
    <t>PRESTACION DE SERVICIOS DE APOYO A LA GESTION COMO BACHILLER PARA BRINDAR APOYO A LA SUBSECRTERIA DE GESTION TRIBUTARIA DE LA SECRETARÍA DE HACIENDA DEPARTAMENTAL.</t>
  </si>
  <si>
    <t>34945717</t>
  </si>
  <si>
    <t>https://community.secop.gov.co/Public/Tendering/OpportunityDetail/Index?noticeUID=CO1.NTC.8817759&amp;isFromPublicArea=True&amp;isModal=true&amp;asPopupView=true</t>
  </si>
  <si>
    <t>CO1.REQ.9927453</t>
  </si>
  <si>
    <t>CO1.PCCNTR.9160128</t>
  </si>
  <si>
    <t>CO1.BDOS.9759202</t>
  </si>
  <si>
    <t>CP-SDSD-271-2026</t>
  </si>
  <si>
    <t>PRESTACIÓN DE SERVICIOS PROFESIONALES DE UN (A) NUTRICIONISTA PARA EL DESARROLLO DE ACCIONES EN EL SUBPROGRAMA SALUD NUTRICIONAL EN EL MARCO DEL DESARROLLO DEL PLAN
TERRITORIAL DE SALUD VIGENCIA 2026 EN EL DEPARTAMENTO DE SUCRE</t>
  </si>
  <si>
    <t>1131111144</t>
  </si>
  <si>
    <t>https://community.secop.gov.co/Public/Tendering/OpportunityDetail/Index?noticeUID=CO1.NTC.9792499&amp;isFromPublicArea=True&amp;isModal=true&amp;asPopupView=true</t>
  </si>
  <si>
    <t>CO1.REQ.10668158</t>
  </si>
  <si>
    <t>CO1.PCCNTR.9691474</t>
  </si>
  <si>
    <t>CO1.BDOS.10485722</t>
  </si>
  <si>
    <t>CD-ARR-005-2026</t>
  </si>
  <si>
    <t>ARRENDAMIENTO DE UNA BODEGA PARA EL FUNCIONAMIENTO BANCO DE ALIMENTOS DE LA GOBERNACIÓN DE SUCRE</t>
  </si>
  <si>
    <t>901043107</t>
  </si>
  <si>
    <t>https://community.secop.gov.co/Public/Tendering/OpportunityDetail/Index?noticeUID=CO1.NTC.10545699&amp;isFromPublicArea=True&amp;isModal=true&amp;asPopupView=true</t>
  </si>
  <si>
    <t>CO1.REQ.6698366</t>
  </si>
  <si>
    <t>CO1.PCCNTR.6672222</t>
  </si>
  <si>
    <t>CO1.BDOS.6572353</t>
  </si>
  <si>
    <t>CPS-501-2024</t>
  </si>
  <si>
    <t>PRESTACIÓN DE SERVICIOS PROFESIONALES COMO INGENIERO CIVIL
ESPECIALISTA PARA BRINDAR ASESORÍA; APOYO Y ACOMPAÑAMIENTO A LA
SECRETARÍA DE INFRAESTRUCTURA DE LA GOBERNACIÓN DE SUCRE.</t>
  </si>
  <si>
    <t>https://community.secop.gov.co/Public/Tendering/OpportunityDetail/Index?noticeUID=CO1.NTC.6590135&amp;isFromPublicArea=True&amp;isModal=true&amp;asPopupView=true</t>
  </si>
  <si>
    <t>CO1.REQ.6707323</t>
  </si>
  <si>
    <t>CO1.PCCNTR.6674592</t>
  </si>
  <si>
    <t>CO1.BDOS.6581025</t>
  </si>
  <si>
    <t>CPS-529-2024</t>
  </si>
  <si>
    <t>PRESTACION DE SERVICIOS PROFESIONALES
DE UN MEDICO VETERINARIO Y ZOOTECNISTA PARA BRINDAR ACOMPAÑAMIENTO
EN TEMAS AGROPECUARIOS DE LA SECRETARIA DE
DESARROLLO ECONOMICO Y MEDIO AMBIENTE DURANTE LA VIGENCIA 2024</t>
  </si>
  <si>
    <t>https://community.secop.gov.co/Public/Tendering/OpportunityDetail/Index?noticeUID=CO1.NTC.6593097&amp;isFromPublicArea=True&amp;isModal=true&amp;asPopupView=true</t>
  </si>
  <si>
    <t>CO1.REQ.8930013</t>
  </si>
  <si>
    <t>CO1.PCCNTR.8341039</t>
  </si>
  <si>
    <t>CO1.BDOS.8771333</t>
  </si>
  <si>
    <t>CP-SDSD-684-2025</t>
  </si>
  <si>
    <t>PRESTACIÓN DE SERVICIOS PROFESIONALES DE UN(A) ABOGADO(A) PARA EL
 DESARROLLO DE ACCIONES EN EL COMPONENTE IVC SANITARIO EN EL MARCO
 DEL DESARROLLO DEL PLAN TERRITORIAL DE SALUD VIGENCIA 2025 EN EL  DEPARTAMENTO DE SUCRE.</t>
  </si>
  <si>
    <t>79955942</t>
  </si>
  <si>
    <t>https://community.secop.gov.co/Public/Tendering/OpportunityDetail/Index?noticeUID=CO1.NTC.8800982&amp;isFromPublicArea=True&amp;isModal=true&amp;asPopupView=true</t>
  </si>
  <si>
    <t>CO1.REQ.7319591</t>
  </si>
  <si>
    <t>CO1.PCCNTR.7141818</t>
  </si>
  <si>
    <t>CO1.BDOS.7183404</t>
  </si>
  <si>
    <t>CP-SDSD-804-2024</t>
  </si>
  <si>
    <t>1100307372</t>
  </si>
  <si>
    <t>https://community.secop.gov.co/Public/Tendering/OpportunityDetail/Index?noticeUID=CO1.NTC.7204108&amp;isFromPublicArea=True&amp;isModal=true&amp;asPopupView=true</t>
  </si>
  <si>
    <t>CO1.REQ.9913508</t>
  </si>
  <si>
    <t>CO1.PCCNTR.9191448</t>
  </si>
  <si>
    <t>CO1.BDOS.9744938</t>
  </si>
  <si>
    <t>CPS-272-2026</t>
  </si>
  <si>
    <t>PRESTACIÓN DE SERVICIOS PROFESIONALES COMO INGENIERO CIVIL ESPECIALISTA PARA
BRINDAR ASESORÍA; APOYO Y ACOMPAÑAMIENTO A LA SECRETARÍA DE INFRAESTRUCTURA DE LA GOBERNACIÓN DE SUCRE.</t>
  </si>
  <si>
    <t>1102852929</t>
  </si>
  <si>
    <t>https://community.secop.gov.co/Public/Tendering/OpportunityDetail/Index?noticeUID=CO1.NTC.9824141&amp;isFromPublicArea=True&amp;isModal=true&amp;asPopupView=true</t>
  </si>
  <si>
    <t>CO1.REQ.9864612</t>
  </si>
  <si>
    <t>CO1.PCCNTR.9096251</t>
  </si>
  <si>
    <t>CO1.BDOS.9696758</t>
  </si>
  <si>
    <t>CPS-166-2026</t>
  </si>
  <si>
    <t>PRESTACIÓN DE SERVICIOS PROFESIONALES COMO
ABOGADO DE APOYO JURÍDICO AL DESPACHO DE LA SECRETARIA DE HACIENDA DE LA GOBERNACION DE SUCRE.</t>
  </si>
  <si>
    <t>1103114785</t>
  </si>
  <si>
    <t>https://community.secop.gov.co/Public/Tendering/OpportunityDetail/Index?noticeUID=CO1.NTC.9731965&amp;isFromPublicArea=True&amp;isModal=true&amp;asPopupView=true</t>
  </si>
  <si>
    <t>CO1.REQ.9824028</t>
  </si>
  <si>
    <t>CO1.PCCNTR.9042368</t>
  </si>
  <si>
    <t>CO1.BDOS.9655956</t>
  </si>
  <si>
    <t>CP-SDSD-143-2026</t>
  </si>
  <si>
    <t>https://community.secop.gov.co/Public/Tendering/OpportunityDetail/Index?noticeUID=CO1.NTC.9677076&amp;isFromPublicArea=True&amp;isModal=true&amp;asPopupView=true</t>
  </si>
  <si>
    <t>CO1.REQ.7026766</t>
  </si>
  <si>
    <t>CO1.PCCNTR.6925558</t>
  </si>
  <si>
    <t>CO1.BDOS.6896038</t>
  </si>
  <si>
    <t>CP-SDSD-490-2024</t>
  </si>
  <si>
    <t>PRESTACIÓN DE SERVICIOS DE APOYO A LA GESTIÓN DE UN(A) TÈCNICO DE 
SISTEMAS PARA EL DESARROLLO DE ACCIONES EN EL COMPONENTE PROGRAMA AMPLIADO DE INMUNIZACIONES-PAI EN EL MARCO DEL DESARROLLO DEL PLAN TERRITORIAL DE SALUD VIGENCIA 2024 EN EL DEPARTAMENTO DE SUCRE.</t>
  </si>
  <si>
    <t>https://community.secop.gov.co/Public/Tendering/OpportunityDetail/Index?noticeUID=CO1.NTC.6919558&amp;isFromPublicArea=True&amp;isModal=true&amp;asPopupView=true</t>
  </si>
  <si>
    <t>CO1.REQ.8958305</t>
  </si>
  <si>
    <t>CO1.PCCNTR.8360522</t>
  </si>
  <si>
    <t>CO1.BDOS.8798846</t>
  </si>
  <si>
    <t>CPS-914-2025</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</si>
  <si>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</si>
  <si>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https://community.secop.gov.co/Public/Tendering/OpportunityDetail/Index?noticeUID=CO1.NTC.8826003&amp;isFromPublicArea=True&amp;isModal=true&amp;asPopupView=true</t>
  </si>
  <si>
    <t>CO1.REQ.7683615</t>
  </si>
  <si>
    <t>CO1.PCCNTR.7446463</t>
  </si>
  <si>
    <t>CO1.BDOS.7548269</t>
  </si>
  <si>
    <t>CP-SDSD-074-2025</t>
  </si>
  <si>
    <t>PRESTACIÓN DE SERVICIOS PROFESIONALES DE UN(A) ADMINISTRADOR(A) FINANCIERO PARA EL DESARROLLO DE ACCIONES EN EL COMPONENTE PLANEACIÓN INTEGRAL EN EL MARCO DEL DESARROLLO DEL PLAN TERRITORIAL DE SALUD VIGENCIA 2025 EN EL DEPARTAMENTO DE SUCRE</t>
  </si>
  <si>
    <t>9196093</t>
  </si>
  <si>
    <t>https://community.secop.gov.co/Public/Tendering/OpportunityDetail/Index?noticeUID=CO1.NTC.7578050&amp;isFromPublicArea=True&amp;isModal=true&amp;asPopupView=true</t>
  </si>
  <si>
    <t>CO1.REQ.10771825</t>
  </si>
  <si>
    <t>CO1.PCCNTR.9754752</t>
  </si>
  <si>
    <t>CO1.BDOS.10587797</t>
  </si>
  <si>
    <t>CP-SDSD-545-2026</t>
  </si>
  <si>
    <t>https://community.secop.gov.co/Public/Tendering/OpportunityDetail/Index?noticeUID=CO1.NTC.10632283&amp;isFromPublicArea=True&amp;isModal=true&amp;asPopupView=true</t>
  </si>
  <si>
    <t>CO1.REQ.8525490</t>
  </si>
  <si>
    <t>CO1.PCCNTR.8058514</t>
  </si>
  <si>
    <t>CO1.BDOS.8375225</t>
  </si>
  <si>
    <t>CPS-506-2025</t>
  </si>
  <si>
    <t>PRESTACION DE SERVICIOS PROFESIONALES PARA APOYAR EL DESARROLLO DE
ACCIONES EN EL MARCO DEL PROGRAMA DE ALIMENTACION ESCOLAR DE LA
SECRETARIA DE EDUCACION DEPARTAMENTAL DE LA GOBERNACIÓN DE SUCRE</t>
  </si>
  <si>
    <t>1005659848</t>
  </si>
  <si>
    <t>https://community.secop.gov.co/Public/Tendering/OpportunityDetail/Index?noticeUID=CO1.NTC.8398015&amp;isFromPublicArea=True&amp;isModal=true&amp;asPopupView=true</t>
  </si>
  <si>
    <t>CO1.REQ.7680893</t>
  </si>
  <si>
    <t>CO1.PCCNTR.7442525</t>
  </si>
  <si>
    <t>CO1.BDOS.7546075</t>
  </si>
  <si>
    <t>CP-SDSD-071-2025</t>
  </si>
  <si>
    <t>PRESTACIÓN DE SERVICIOS PROFESIONALES DE UN(A) INGENIERO (A) DE SISTEMAS PARA EL DESARROLLO DE ACCIONES EN EL COMPONENTE PLANEACION INTEGRAL EN EL MARCO DEL DESARROLLO DEL PLAN TERRITORIAL DE SALUD VIGENCIA 2025 EN EL DEPARTAMENTO DE SUCRE.</t>
  </si>
  <si>
    <t>https://community.secop.gov.co/Public/Tendering/OpportunityDetail/Index?noticeUID=CO1.NTC.7574332&amp;isFromPublicArea=True&amp;isModal=true&amp;asPopupView=true</t>
  </si>
  <si>
    <t>CO1.REQ.8309013</t>
  </si>
  <si>
    <t>CO1.PCCNTR.7943840</t>
  </si>
  <si>
    <t>CO1.BDOS.8162686</t>
  </si>
  <si>
    <t>CP-SDSD-395-2025</t>
  </si>
  <si>
    <t>18763078</t>
  </si>
  <si>
    <t>https://community.secop.gov.co/Public/Tendering/OpportunityDetail/Index?noticeUID=CO1.NTC.8232795&amp;isFromPublicArea=True&amp;isModal=true&amp;asPopupView=true</t>
  </si>
  <si>
    <t>CO1.REQ.8942873</t>
  </si>
  <si>
    <t>CO1.PCCNTR.8347769</t>
  </si>
  <si>
    <t>CO1.BDOS.8783650</t>
  </si>
  <si>
    <t>CPS-868-2025</t>
  </si>
  <si>
    <t>PRESTACIÓN DE SERVICIOS PROFESIONALES DE UN ABOGADO ESPECIALISTA PARA BRINDAR ACOMPAÑAMIENTO A LA SUBSECRETARÍA DE GESTIÓN DE LA CONTRATACIÓN DE LA GOBERNACIÓN DE SUCRE</t>
  </si>
  <si>
    <t>https://community.secop.gov.co/Public/Tendering/OpportunityDetail/Index?noticeUID=CO1.NTC.8810013&amp;isFromPublicArea=True&amp;isModal=true&amp;asPopupView=true</t>
  </si>
  <si>
    <t>CO1.REQ.8765824</t>
  </si>
  <si>
    <t>CO1.PCCNTR.8225218</t>
  </si>
  <si>
    <t>CO1.BDOS.8610254</t>
  </si>
  <si>
    <t>CP-SDSD-525-2025</t>
  </si>
  <si>
    <t>PRESTACIÓN DE SERVICIOS DE APOYO A LA GESTIÓN DE UN AUXILIAR EN EL ÁREA DE SALUD PARA EL DESARROLLO DE ACCIONES EN EL COMPONENTE
 LABORATORIO DE SALUD PÚBLICA EN EL MARCO DEL DESARROLLO DEL PLAN
 TERRITORIAL DE SALUD VIGENCIA 2025 EN EL DEPARTAMENTO DE SUCRE.</t>
  </si>
  <si>
    <t>https://community.secop.gov.co/Public/Tendering/OpportunityDetail/Index?noticeUID=CO1.NTC.8641457&amp;isFromPublicArea=True&amp;isModal=true&amp;asPopupView=true</t>
  </si>
  <si>
    <t>CO1.REQ.7647139</t>
  </si>
  <si>
    <t>CO1.PCCNTR.7410116</t>
  </si>
  <si>
    <t>CO1.BDOS.7512114</t>
  </si>
  <si>
    <t>CP-SDSD-041-2025</t>
  </si>
  <si>
    <t>PRESTACIÓN DE SERVICIOS DE APOYO A LA GESTIÓN DE UN (A)
TECNICO/AUXILIAR DE ENFERMERIA PARA EL DESARROLLO DE ACCIONES EN EL COMPONENTE VIGILANCIA EPIDEMIOLÓGICA EN EL MARCO DEL DESARROLLO DEL PLAN TERRITORIAL DE SALUD VIGENCIA 2025 EN EL DEPARTAMENTO DE SUCRE</t>
  </si>
  <si>
    <t>https://community.secop.gov.co/Public/Tendering/OpportunityDetail/Index?noticeUID=CO1.NTC.7537425&amp;isFromPublicArea=True&amp;isModal=true&amp;asPopupView=true</t>
  </si>
  <si>
    <t>CO1.REQ.7226662</t>
  </si>
  <si>
    <t>CO1.PCCNTR.7073517</t>
  </si>
  <si>
    <t>CO1.BDOS.7091541</t>
  </si>
  <si>
    <t>CPS-968-2024</t>
  </si>
  <si>
    <t>PRESTACION DE SERVICIOS PROFESIONALES
DE UN ADMINISTRADOR DE COMERCIO EXTERIOR PARA BRINDAR APOYO TECNICO
A LA SECRETARIA DE DESARROLLO ECONOMICO Y MEDIO AMBIENTE DEL
DEPARTAMENTO DE SUCRE</t>
  </si>
  <si>
    <t>92552958</t>
  </si>
  <si>
    <t>https://community.secop.gov.co/Public/Tendering/OpportunityDetail/Index?noticeUID=CO1.NTC.7111558&amp;isFromPublicArea=True&amp;isModal=true&amp;asPopupView=true</t>
  </si>
  <si>
    <t>CO1.REQ.7066600</t>
  </si>
  <si>
    <t>CO1.PCCNTR.6949727</t>
  </si>
  <si>
    <t>CO1.BDOS.6936129</t>
  </si>
  <si>
    <t>CP-SDSD-596-2024</t>
  </si>
  <si>
    <t>PRESTACIÓN DE SERVICIOS PROFESIONALES DE UN (A) ENFERMERO (A) PARA EL DESARROLLO DE ACCIONES EN EL COMPONENTE SALUD MENTAL; EN EL MARCO DEL DESARROLLO DEL PLAN TERRITORIAL DE SALUD VIGENCIA 2024 EN EL DEPARTAMENTO DE SUCRE</t>
  </si>
  <si>
    <t>23179852</t>
  </si>
  <si>
    <t>https://community.secop.gov.co/Public/Tendering/OpportunityDetail/Index?noticeUID=CO1.NTC.6948078&amp;isFromPublicArea=True&amp;isModal=true&amp;asPopupView=true</t>
  </si>
  <si>
    <t>CO1.REQ.9927045</t>
  </si>
  <si>
    <t>CO1.PCCNTR.9162965</t>
  </si>
  <si>
    <t>CO1.BDOS.9759007</t>
  </si>
  <si>
    <t>CP-SDSD-269-2026</t>
  </si>
  <si>
    <t>PRESTACIÓN DE SERVICIOS PROFESIONALES DE UN MEDICO PEDIATRA PARA EL DESARROLLO DE ACCIONES EN EL SUBPROGRAMA DE SALUD NUTRICIONAL EN EL MARCO DEL DESARROLLO DEL PLAN TERRITORIAL DE SALUD VIGENCIA 2026 EN EL DEPARTAMENTO DE SUCRE</t>
  </si>
  <si>
    <t>72302654</t>
  </si>
  <si>
    <t>https://community.secop.gov.co/Public/Tendering/OpportunityDetail/Index?noticeUID=CO1.NTC.9795312&amp;isFromPublicArea=True&amp;isModal=true&amp;asPopupView=true</t>
  </si>
  <si>
    <t>CO1.REQ.10656731</t>
  </si>
  <si>
    <t>CO1.PCCNTR.9773091</t>
  </si>
  <si>
    <t>SA-019-2026</t>
  </si>
  <si>
    <t>PRESTACION DE SERVICIOS PARA EJECUTAR LAS ACTIVIDADES DENTRO DEL PROYECTO APOYO AL FORTALECIMIENTO EMPRESARIAL DEL SECTOR APICOLA DE LOS MUNICIPIOS DE COROZAL Y MORROA DEL DEPARTAMENTO DE SUCRE.</t>
  </si>
  <si>
    <t>900734112</t>
  </si>
  <si>
    <t>https://community.secop.gov.co/Public/Tendering/OpportunityDetail/Index?noticeUID=CO1.NTC.10510818&amp;isFromPublicArea=True&amp;isModal=true&amp;asPopupView=true</t>
  </si>
  <si>
    <t>CO1.REQ.7243751</t>
  </si>
  <si>
    <t>CO1.PCCNTR.7083730</t>
  </si>
  <si>
    <t>CO1.BDOS.7108421</t>
  </si>
  <si>
    <t>CPS-979-2024</t>
  </si>
  <si>
    <t>PRESTACIÓN DE SERVICIOS DE APOYO A LA GESTIÓN COMO SUBOFICIAL DE LA
RESERVA ACTIVA DE LA FUERZA PÚBLICA PARA DESARROLLAR ACTIVIDADES EN LA
SUBSECRETARÍA DE GESTIÓN TRIBUTARIA DEL DEPARTAMENTO DE SUCRE EN
DESARROLLO DEL PROGRAMA ANTICONTRABANDO; CONVENIO No PM 011 2024</t>
  </si>
  <si>
    <t>18880599</t>
  </si>
  <si>
    <t>https://community.secop.gov.co/Public/Tendering/OpportunityDetail/Index?noticeUID=CO1.NTC.7126558&amp;isFromPublicArea=True&amp;isModal=true&amp;asPopupView=true</t>
  </si>
  <si>
    <t>CO1.REQ.8924652</t>
  </si>
  <si>
    <t>CO1.PCCNTR.8338534</t>
  </si>
  <si>
    <t>CO1.BDOS.8766321</t>
  </si>
  <si>
    <t>CPS-764-2025</t>
  </si>
  <si>
    <t>1102848151</t>
  </si>
  <si>
    <t>https://community.secop.gov.co/Public/Tendering/OpportunityDetail/Index?noticeUID=CO1.NTC.8797179&amp;isFromPublicArea=True&amp;isModal=true&amp;asPopupView=true</t>
  </si>
  <si>
    <t>CO1.REQ.9967545</t>
  </si>
  <si>
    <t>CO1.PCCNTR.9193137</t>
  </si>
  <si>
    <t>CO1.BDOS.9799067</t>
  </si>
  <si>
    <t>CPS-419-2026</t>
  </si>
  <si>
    <t>PRESTACIÓN DE SERVICIOS DE APOYO A LA GESTIÓN
PARA BRINDAR ACOMPAÑAMIENTO EN LOS ASUNTOS QUE ESTÉN A CARGO DE LA SECRETARÍA DE LA MUJER; JUVENTUD E
INCLUSION SOCIAL DE LA GOBERNACIÓN DE SUCRE</t>
  </si>
  <si>
    <t>https://community.secop.gov.co/Public/Tendering/OpportunityDetail/Index?noticeUID=CO1.NTC.9825523&amp;isFromPublicArea=True&amp;isModal=true&amp;asPopupView=true</t>
  </si>
  <si>
    <t>CO1.REQ.8301945</t>
  </si>
  <si>
    <t>CO1.PCCNTR.7916164</t>
  </si>
  <si>
    <t>CO1.BDOS.8156089</t>
  </si>
  <si>
    <t>CP-SDSD-391-2025</t>
  </si>
  <si>
    <t>PRESTACIÓN DE SERVICIOS DE APOYO A LA GESTIÓN DE UN(A) AUXILIAR ADMINISTRATIVA Y/O BACHILLER PARA EL FORTALECIMIENTO DE LAS COMPETENCIAS DE LA SECRETARÍA DE SALUD DEL DEPARTAMENTO DE SUCRE EN LA SUBSECRETARÍA DE GESTIÓN DE PRESTACIÓN DE SERVICIOS</t>
  </si>
  <si>
    <t>64550095</t>
  </si>
  <si>
    <t>https://community.secop.gov.co/Public/Tendering/OpportunityDetail/Index?noticeUID=CO1.NTC.8193514&amp;isFromPublicArea=True&amp;isModal=true&amp;asPopupView=true</t>
  </si>
  <si>
    <t>CO1.REQ.6153989</t>
  </si>
  <si>
    <t>CO1.BDOS.6034562</t>
  </si>
  <si>
    <t>CO1.REQ.6712948</t>
  </si>
  <si>
    <t>CO1.PCCNTR.6685326</t>
  </si>
  <si>
    <t>CO1.BDOS.6586365</t>
  </si>
  <si>
    <t>CPS-546-2024</t>
  </si>
  <si>
    <t>CONTRATACION DE SERVICIOS EN
COMUNICACIÓN AUDIOVISUAL PARA BRINDAR APOYO A LA SECRETARIA DE
COMUNICACIONES DE LA GOBERNACIÓN DE SUCRE</t>
  </si>
  <si>
    <t>1037659193</t>
  </si>
  <si>
    <t>https://community.secop.gov.co/Public/Tendering/OpportunityDetail/Index?noticeUID=CO1.NTC.6606508&amp;isFromPublicArea=True&amp;isModal=true&amp;asPopupView=true</t>
  </si>
  <si>
    <t>CO1.REQ.9912716</t>
  </si>
  <si>
    <t>CO1.PCCNTR.9132792</t>
  </si>
  <si>
    <t>CO1.BDOS.9743994</t>
  </si>
  <si>
    <t>CP-SDSD-252-2026</t>
  </si>
  <si>
    <t>https://community.secop.gov.co/Public/Tendering/OpportunityDetail/Index?noticeUID=CO1.NTC.9767733&amp;isFromPublicArea=True&amp;isModal=true&amp;asPopupView=true</t>
  </si>
  <si>
    <t>CO1.REQ.5877294</t>
  </si>
  <si>
    <t>CO1.PCCNTR.6038073</t>
  </si>
  <si>
    <t>CO1.BDOS.5760738</t>
  </si>
  <si>
    <t>CONV-007-2024</t>
  </si>
  <si>
    <t>AUNAR ESFUERZOS ENTRE EL DEPARTAMENTO DE SUCRE Y EL FONDO MIXTO DE PROMOCIÓN DE LA CULTURA Y LAS ARTES DE SUCRE PARA LA REALIZACIÓN DE ACTIVIDADES CULTURALES Y PRODUCTIVAS ENMARCADAS EN LA CONMEMORACIÓN DEL DÍA DE LA MUJER EN EL DEPARTAMENTO DE SUCRE</t>
  </si>
  <si>
    <t>https://community.secop.gov.co/Public/Tendering/OpportunityDetail/Index?noticeUID=CO1.NTC.5768537&amp;isFromPublicArea=True&amp;isModal=true&amp;asPopupView=true</t>
  </si>
  <si>
    <t>CO1.REQ.6691819</t>
  </si>
  <si>
    <t>CO1.PCCNTR.6670797</t>
  </si>
  <si>
    <t>CO1.BDOS.6566008</t>
  </si>
  <si>
    <t>CPS-482-2024</t>
  </si>
  <si>
    <t>PRESTACIÓN DE SERVICIOS PROFESIONALES COMO INGENIERO CIVIL PARA BRINDAR APOYO Y ACOMPAÑAMIENTO A LA SECRETARÍA DE INFRAESTRUCTURA DE LA GOBERNACIÓN DE SUCRE</t>
  </si>
  <si>
    <t>1104873633</t>
  </si>
  <si>
    <t>https://community.secop.gov.co/Public/Tendering/OpportunityDetail/Index?noticeUID=CO1.NTC.6588652&amp;isFromPublicArea=True&amp;isModal=true&amp;asPopupView=true</t>
  </si>
  <si>
    <t>CO1.REQ.4759218</t>
  </si>
  <si>
    <t>CO1.BDOS.4653306</t>
  </si>
  <si>
    <t>CO1.REQ.9116144</t>
  </si>
  <si>
    <t>CO1.PCCNTR.8478157</t>
  </si>
  <si>
    <t>CO1.BDOS.8953270</t>
  </si>
  <si>
    <t>CP-SDSD-875-2025</t>
  </si>
  <si>
    <t>PRESTACIÓN DE SERVICIOS PROFESIONALES DE UN(A) ADMINISTRADOR (A) EN SERVICIOS DE SALUD PARA EL FORTALECIMIENTO DE LAS COMPETENCIAS DE LA SECRETARÍA DE SALUD DEL DEPARTAMENTO DE SUCRE EN LA SUBSECRETARÍA DE GESTIÓN DE PRESTACIÓN DE SERVICIOS</t>
  </si>
  <si>
    <t>https://community.secop.gov.co/Public/Tendering/OpportunityDetail/Index?noticeUID=CO1.NTC.8981501&amp;isFromPublicArea=True&amp;isModal=true&amp;asPopupView=true</t>
  </si>
  <si>
    <t>CO1.REQ.7027891</t>
  </si>
  <si>
    <t>CO1.PCCNTR.6920743</t>
  </si>
  <si>
    <t>CO1.BDOS.6897133</t>
  </si>
  <si>
    <t>CPS-839-2024</t>
  </si>
  <si>
    <t>PRESTACIÓN DE SERVICIOS PROFESIONALES
DE UNA ADMINISTRADORA PÚBLICA PARA PRESTAR APOYO; ASESORÍA Y
ACOMPAÑAMIENTO A LA SECRETARÍA DEL INTERIOR DE LA GOBERNACIÓN DE
SUCRE.</t>
  </si>
  <si>
    <t>64871145</t>
  </si>
  <si>
    <t>https://community.secop.gov.co/Public/Tendering/OpportunityDetail/Index?noticeUID=CO1.NTC.6914849&amp;isFromPublicArea=True&amp;isModal=true&amp;asPopupView=true</t>
  </si>
  <si>
    <t>CO1.REQ.9973632</t>
  </si>
  <si>
    <t>CO1.PCCNTR.9199770</t>
  </si>
  <si>
    <t>CO1.BDOS.9805373</t>
  </si>
  <si>
    <t>CPS-467-2026</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</si>
  <si>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t>
  </si>
  <si>
    <t>92513031</t>
  </si>
  <si>
    <t>https://community.secop.gov.co/Public/Tendering/OpportunityDetail/Index?noticeUID=CO1.NTC.9831798&amp;isFromPublicArea=True&amp;isModal=true&amp;asPopupView=true</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</si>
  <si>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 LA GOBERNACIÓN DE SUCRE</t>
  </si>
  <si>
    <t>CO1.REQ.8988552</t>
  </si>
  <si>
    <t>CO1.PCCNTR.8383718</t>
  </si>
  <si>
    <t>CO1.BDOS.8828640</t>
  </si>
  <si>
    <t>CP-SDSD-750-2025</t>
  </si>
  <si>
    <t>PRESTACIÓN DE SERVICIOS PROFESIONALES DE UN(A) ARQUITECTO(A) PARA BRINDAR APOYO Y ACOMPAÑAMIENTO A LA SECRETARÍA DE SALUD DE LA GOBERNACIÓN DE SUCRE EN EL AREA DE ORGANIZACIÓN Y DESARROLLO</t>
  </si>
  <si>
    <t>https://community.secop.gov.co/Public/Tendering/OpportunityDetail/Index?noticeUID=CO1.NTC.8854829&amp;isFromPublicArea=True&amp;isModal=true&amp;asPopupView=true</t>
  </si>
  <si>
    <t>CO1.REQ.6312544</t>
  </si>
  <si>
    <t>CO1.PCCNTR.6387920</t>
  </si>
  <si>
    <t>CO1.BDOS.6189828</t>
  </si>
  <si>
    <t>CPS-330-2024</t>
  </si>
  <si>
    <t>1103216418</t>
  </si>
  <si>
    <t>https://community.secop.gov.co/Public/Tendering/OpportunityDetail/Index?noticeUID=CO1.NTC.6205276&amp;isFromPublicArea=True&amp;isModal=true&amp;asPopupView=true</t>
  </si>
  <si>
    <t>CO1.REQ.9948998</t>
  </si>
  <si>
    <t>CO1.PCCNTR.9182907</t>
  </si>
  <si>
    <t>CO1.BDOS.9780186</t>
  </si>
  <si>
    <t>CPS-410-2026</t>
  </si>
  <si>
    <t>PRESTACIÓN DE SERVICIOS PROFESIONALES DE UN
INGENIERO CIVIL PARA BRINDAR ASESORIA Y APOYO EN LA DIRECCIÓN DE PROYECTOS ESTRATÉGICOS DE LA GOBERNACIÓN
DE SUCRE</t>
  </si>
  <si>
    <t>92542451</t>
  </si>
  <si>
    <t>https://community.secop.gov.co/Public/Tendering/OpportunityDetail/Index?noticeUID=CO1.NTC.9814922&amp;isFromPublicArea=True&amp;isModal=true&amp;asPopupView=true</t>
  </si>
  <si>
    <t>CO1.REQ.8295194</t>
  </si>
  <si>
    <t>CO1.PCCNTR.7906214</t>
  </si>
  <si>
    <t>CO1.BDOS.8149287</t>
  </si>
  <si>
    <t>CP-SDSD-386-2025</t>
  </si>
  <si>
    <t>PRESTACIÓN DE SERVICIOS PROFESIONALES DE UN(A) ABOGADO(A) PARA EL
FORTALECIMIENTO DE LAS COMPETENCIAS DE LA SECRETARÍA DE SALUD DEL DEPARTAMENTO DE SUCRE EN LA SUBSECRETARÍA DE GESTIÓN DE PRESTACIÓN DE SERVICIOS</t>
  </si>
  <si>
    <t>1047379625</t>
  </si>
  <si>
    <t>https://community.secop.gov.co/Public/Tendering/OpportunityDetail/Index?noticeUID=CO1.NTC.8179916&amp;isFromPublicArea=True&amp;isModal=true&amp;asPopupView=true</t>
  </si>
  <si>
    <t>CO1.REQ.7933479</t>
  </si>
  <si>
    <t>CO1.PCCNTR.7634247</t>
  </si>
  <si>
    <t>CO1.BDOS.7795589</t>
  </si>
  <si>
    <t>CP-SDSD-299-2025</t>
  </si>
  <si>
    <t>PRESTACIÓN DE SERVICIOS PROFESIONALES DE UN ENFERMERO (A) PARA EL
DESARROLLO DE ACCIONES EN EL COMPONENTE ENFERMEDADES
TRANSMISIBLES POR VECTORES - ETV EN EL MARCO DEL DESARROLLO DEL PLAN
TERRITORIAL DE SALUD VIGENCIA 2025 EN EL DEPARTAMENTO DE SUCRE</t>
  </si>
  <si>
    <t>1100625311</t>
  </si>
  <si>
    <t>https://community.secop.gov.co/Public/Tendering/OpportunityDetail/Index?noticeUID=CO1.NTC.7811070&amp;isFromPublicArea=True&amp;isModal=true&amp;asPopupView=true</t>
  </si>
  <si>
    <t>CO1.REQ.6460682</t>
  </si>
  <si>
    <t>CO1.REQ.6052186</t>
  </si>
  <si>
    <t>CO1.PCCNTR.6180486</t>
  </si>
  <si>
    <t>CO1.BDOS.5934010</t>
  </si>
  <si>
    <t>CONV-009-2024</t>
  </si>
  <si>
    <t>AUNAR ESFUERZOS ENTRE EL DEPARTAMENTO DE SUCRE Y EL FONDO MIXTO DE PROMOCION DE LA CULTURA Y LAS ARTES PARA LA REALIZACION DE ACTIVIDADES CULTURALES; LÚDICAS Y RECREATIVAS EN EL MARCO DEL MES DE LA NIÑEZ EN EL DEPARTAMENTO DE SUCRE</t>
  </si>
  <si>
    <t>https://community.secop.gov.co/Public/Tendering/OpportunityDetail/Index?noticeUID=CO1.NTC.5941640&amp;isFromPublicArea=True&amp;isModal=true&amp;asPopupView=true</t>
  </si>
  <si>
    <t>CO1.REQ.7701017</t>
  </si>
  <si>
    <t>CO1.PCCNTR.7448335</t>
  </si>
  <si>
    <t>CO1.BDOS.7565823</t>
  </si>
  <si>
    <t>CP-SDSD-107-2025</t>
  </si>
  <si>
    <t>1102842046</t>
  </si>
  <si>
    <t>https://community.secop.gov.co/Public/Tendering/OpportunityDetail/Index?noticeUID=CO1.NTC.7580336&amp;isFromPublicArea=True&amp;isModal=true&amp;asPopupView=true</t>
  </si>
  <si>
    <t>CO1.REQ.9378373</t>
  </si>
  <si>
    <t>CO1.PCCNTR.8743924</t>
  </si>
  <si>
    <t>CO1.BDOS.9106227</t>
  </si>
  <si>
    <t>LP-010-2025</t>
  </si>
  <si>
    <t>CONSTRUCCIÓN DE SISTEMAS INDIVIDUALES DE ENERGÍA SOLAR FOTOVOLTAICA EN LA ZONA RURAL DE LOS MUNICIPIOS DE CHALÁN Y SAN MARCOS DEPARTAMENTO DE SUCRE</t>
  </si>
  <si>
    <t>900653118</t>
  </si>
  <si>
    <t>https://community.secop.gov.co/Public/Tendering/OpportunityDetail/Index?noticeUID=CO1.NTC.9236564&amp;isFromPublicArea=True&amp;isModal=true&amp;asPopupView=true</t>
  </si>
  <si>
    <t>CO1.REQ.6069506</t>
  </si>
  <si>
    <t>CO1.PCCNTR.6197120</t>
  </si>
  <si>
    <t>CO1.BDOS.5950709</t>
  </si>
  <si>
    <t>CP-SDSD-251-2024</t>
  </si>
  <si>
    <t>1129185295</t>
  </si>
  <si>
    <t>https://community.secop.gov.co/Public/Tendering/OpportunityDetail/Index?noticeUID=CO1.NTC.5962010&amp;isFromPublicArea=True&amp;isModal=true&amp;asPopupView=true</t>
  </si>
  <si>
    <t>CO1.REQ.8790517</t>
  </si>
  <si>
    <t>CO1.PCCNTR.8236146</t>
  </si>
  <si>
    <t>CO1.BDOS.8634711</t>
  </si>
  <si>
    <t>CP-SDSD-554-2025</t>
  </si>
  <si>
    <t>PRESTACIÓN DE SERVICIOS DE APOYO A LA GESTIÓN DE UN ANOTADOR PARA EL
 DESARROLLO DE ACCIONES EN EL COMPONENTE ZOONOSIS; EN EL MARCO DEL
 DESARROLLO DEL PLAN TERRITORIAL DE SALUD VIGENCIA 2025 EN EL
 DEPARTAMENTO DE SUCRE</t>
  </si>
  <si>
    <t>92277796</t>
  </si>
  <si>
    <t>https://community.secop.gov.co/Public/Tendering/OpportunityDetail/Index?noticeUID=CO1.NTC.8657103&amp;isFromPublicArea=True&amp;isModal=true&amp;asPopupView=true</t>
  </si>
  <si>
    <t>CO1.REQ.9925386</t>
  </si>
  <si>
    <t>CO1.PCCNTR.9156698</t>
  </si>
  <si>
    <t>CO1.BDOS.9756936</t>
  </si>
  <si>
    <t>CP-SDSD-262-2026</t>
  </si>
  <si>
    <t>PRESTACIÓN DE SERVICIOS PROFESIONALES DE UN (A) EPIDEMIÓLOGO PARA EL DESARROLLO DE ACCIONES EN EL SUBPROGRAMA VIGILANCIA EPIDEMIOLÓGICA EN EL MARCO DEL DESARROLLO DEL PLAN TERRITORIAL DE SALUD VIGENCIA 2026 EN EL DEPARTAMENTO DE SUCRE.</t>
  </si>
  <si>
    <t>https://community.secop.gov.co/Public/Tendering/OpportunityDetail/Index?noticeUID=CO1.NTC.9788865&amp;isFromPublicArea=True&amp;isModal=true&amp;asPopupView=true</t>
  </si>
  <si>
    <t>CO1.REQ.6076442</t>
  </si>
  <si>
    <t>CO1.PCCNTR.6200201</t>
  </si>
  <si>
    <t>CO1.BDOS.5957838</t>
  </si>
  <si>
    <t>CP-SDSD-261-2024</t>
  </si>
  <si>
    <t>PRESTACIÓN DE SERVICIOS DE APOYO A LA GESTIÓN DE UN VACUNADOR PARA EL DESARROLLO DE ACCIONES EN LA DIMENSIÓN SALUD AMBIENTAL; COMPONENTE SITUACIONES DE SALUD RELACIONADAS CON EL AMBIENTE; DEL PLAN DECENAL DE SALUD PÚBLICA- PROGRAMA COMPASIÓN POR LA BIODIVERSIDAD- PAS TRANSITORIO 2024 EN EL DEPARTAM</t>
  </si>
  <si>
    <t>92258547</t>
  </si>
  <si>
    <t>https://community.secop.gov.co/Public/Tendering/OpportunityDetail/Index?noticeUID=CO1.NTC.5965397&amp;isFromPublicArea=True&amp;isModal=true&amp;asPopupView=true</t>
  </si>
  <si>
    <t>PRESTACIÓN DE SERVICIOS DE APOYO A LA GESTIÓN DE UN VACUNADOR PARA EL DESARROLLO DE ACCIONES EN LA DIMENSIÓN SALUD AMBIENTAL; COMPONENTE SITUACIONES DE SALUD RELACIONADAS CON EL AMBIENTE; DEL PLAN DECENAL DE SALUD PÚBLICA- PROGRAMA COMPASIÓN POR LA BIODIVERSIDAD- PAS TRANSITORIO 2024 EN EL DEPARTAMENTO DE SUCRE.</t>
  </si>
  <si>
    <t>CO1.REQ.10382273</t>
  </si>
  <si>
    <t>CO1.PCCNTR.9514328</t>
  </si>
  <si>
    <t>CO1.BDOS.10207842</t>
  </si>
  <si>
    <t>MC-014-2026</t>
  </si>
  <si>
    <t>ADQUISICIÓN DE PRENDAS DE VESTIR PARA DOTACIÓN E IDENTIFICACIÓN DE LOS MIEMBROS DEL GRUPO OPERATIVO ANTICONTRABANDO EN EL MARCO DEL CONVENIO PMICV.0023.2025 SUSCRITO ENTRE EL DEPARTAMENTO DE SUCRE Y LA FEDERACIÓN NACIONAL DE DEPARTAMENTOS</t>
  </si>
  <si>
    <t>https://community.secop.gov.co/Public/Tendering/OpportunityDetail/Index?noticeUID=CO1.NTC.10251419&amp;isFromPublicArea=True&amp;isModal=true&amp;asPopupView=true</t>
  </si>
  <si>
    <t>CO1.REQ.8759038</t>
  </si>
  <si>
    <t>CO1.PCCNTR.8216625</t>
  </si>
  <si>
    <t>CO1.BDOS.8603220</t>
  </si>
  <si>
    <t>CP-SDSD-494-2025</t>
  </si>
  <si>
    <t>PRESTACIÓN DE SERVICIOS PROFESIONALES DE UN(A) PSICOLOGO(A) PARA EL DESARROLLO DE ACCIONES EN EL COMPONENTE POBLACIONES VULNERABLES EN EL MARCO DEL DESARROLLO DEL PLAN TERRITORIAL DE SALUD PUBLICA VIGENCIA 2025 EN EL DEPARTAMENTO DE SUCRE</t>
  </si>
  <si>
    <t>https://community.secop.gov.co/Public/Tendering/OpportunityDetail/Index?noticeUID=CO1.NTC.8628369&amp;isFromPublicArea=True&amp;isModal=true&amp;asPopupView=true</t>
  </si>
  <si>
    <t>CO1.REQ.6646720</t>
  </si>
  <si>
    <t>CO1.REQ.8707957</t>
  </si>
  <si>
    <t>CO1.BDOS.8553231</t>
  </si>
  <si>
    <t>CO1.REQ.10702855</t>
  </si>
  <si>
    <t>CO1.PCCNTR.9703272</t>
  </si>
  <si>
    <t>CO1.BDOS.10519833</t>
  </si>
  <si>
    <t>CP-SDSD-424-2026</t>
  </si>
  <si>
    <t>PRESTACIÓN DE SERVICIOS PROFESIONALES DE UN (A) INGENIERO DE SISTEMAS PARA EL DESARROLLO DE ACCIONES EN EL SUBPROGRAMA VIGILANCIA
EPIDEMIOLÓGICA EN EL MARCO DEL DESARROLLO DEL PLAN TERRITORIAL DE
SALUD VIGENCIA 2026 EN EL DEPARTAMENTO DE SUCRE.</t>
  </si>
  <si>
    <t>https://community.secop.gov.co/Public/Tendering/OpportunityDetail/Index?noticeUID=CO1.NTC.10563497&amp;isFromPublicArea=True&amp;isModal=true&amp;asPopupView=true</t>
  </si>
  <si>
    <t>CO1.REQ.8390596</t>
  </si>
  <si>
    <t>CO1.PCCNTR.7965763</t>
  </si>
  <si>
    <t>CO1.BDOS.8243007</t>
  </si>
  <si>
    <t>CPS-487-2025</t>
  </si>
  <si>
    <t>PRESTACIÓN DE SERVICIOS PROFESIONALES PARA EL
 APOYO A LA GESTIÓN DE LA SUBSECRETARIA DE GESTIÓN DE LA INFORMACIÓN Y EVALUACIÓN INSTITUCIONAL EN EL
 DEPARTAMENTO DE SUCRE</t>
  </si>
  <si>
    <t>1100395974</t>
  </si>
  <si>
    <t>https://community.secop.gov.co/Public/Tendering/OpportunityDetail/Index?noticeUID=CO1.NTC.8264919&amp;isFromPublicArea=True&amp;isModal=true&amp;asPopupView=true</t>
  </si>
  <si>
    <t>CO1.REQ.8884010</t>
  </si>
  <si>
    <t>CO1.PCCNTR.8303918</t>
  </si>
  <si>
    <t>CO1.BDOS.8725897</t>
  </si>
  <si>
    <t>CPS-583-2025</t>
  </si>
  <si>
    <t>PROFESIONALES PARA APOYAR EL DESARROLLO Y
EJECUCIÓN DE PROGRAMAS DE INFANCIA Y/O ADOLESCENCIA EN LA SECRETARÍA DE LA INCLUSIÓN SOCIAL; MUJER Y EQUIDAD
DE GÉNERO SUBSECRETARÍA DE GESTIÓN DE LA INCLUSIÓN SOCIAL; DE LA GOBERNACION DE SUCRE.</t>
  </si>
  <si>
    <t>52866426</t>
  </si>
  <si>
    <t>https://community.secop.gov.co/Public/Tendering/OpportunityDetail/Index?noticeUID=CO1.NTC.8749938&amp;isFromPublicArea=True&amp;isModal=true&amp;asPopupView=true</t>
  </si>
  <si>
    <t>CO1.REQ.6794938</t>
  </si>
  <si>
    <t>CO1.PCCNTR.6738459</t>
  </si>
  <si>
    <t>CO1.BDOS.6668012</t>
  </si>
  <si>
    <t>CPS-695-2024</t>
  </si>
  <si>
    <t>PRESTACION DE SERVICIOS DE APOYO A LA
GESTIÓN PARA BRINDAR ACOMPAÑAMIENTO EN LA DIFERENTES ACTIVIDADES DE
LA SECRETARIA DEL INTERIOR DEL DEPARTAMENTO DE SUCRE</t>
  </si>
  <si>
    <t>1108761960</t>
  </si>
  <si>
    <t>https://community.secop.gov.co/Public/Tendering/OpportunityDetail/Index?noticeUID=CO1.NTC.6677194&amp;isFromPublicArea=True&amp;isModal=true&amp;asPopupView=true</t>
  </si>
  <si>
    <t>CO1.REQ.8930123</t>
  </si>
  <si>
    <t>CO1.PCCNTR.8341124</t>
  </si>
  <si>
    <t>CO1.BDOS.8771380</t>
  </si>
  <si>
    <t>CP-SDSD-685-2025</t>
  </si>
  <si>
    <t>PRESTACIÓN DE SERVICIOS DE APOYO A LA GESTIÓN DE UN(A) AUXILIAR
 ADMINISTRATIVO PARA BRINDAR APOYO Y ACOMPAÑAMIENTO A LA SECRETARÍA
 DE SALUD DE LA GOBERNACIÓN DE SUCRE EN LA SUBSECRETARÍA DE GESTIÓN
 ADMINISTRATIVA Y FINANCIERA</t>
  </si>
  <si>
    <t>1005513049</t>
  </si>
  <si>
    <t>https://community.secop.gov.co/Public/Tendering/OpportunityDetail/Index?noticeUID=CO1.NTC.8801220&amp;isFromPublicArea=True&amp;isModal=true&amp;asPopupView=true</t>
  </si>
  <si>
    <t>CO1.REQ.10009131</t>
  </si>
  <si>
    <t>CO1.PCCNTR.9236384</t>
  </si>
  <si>
    <t>CO1.BDOS.9840592</t>
  </si>
  <si>
    <t>CP-SDSD-335-2026</t>
  </si>
  <si>
    <t>PRESTACIÓN DE SERVICIOS PROFESIONALES DE UN (A) ENFERMERO (A)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</si>
  <si>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https://community.secop.gov.co/Public/Tendering/OpportunityDetail/Index?noticeUID=CO1.NTC.9867896&amp;isFromPublicArea=True&amp;isModal=true&amp;asPopupView=true</t>
  </si>
  <si>
    <t>CO1.REQ.10702254</t>
  </si>
  <si>
    <t>CO1.PCCNTR.9699612</t>
  </si>
  <si>
    <t>CO1.BDOS.10519055</t>
  </si>
  <si>
    <t>CP-SDSD-432-2026</t>
  </si>
  <si>
    <t>PRESTACIÓN DE SERVICIOS DE UN(A) PROFESIONAL DEL AREA DE LA SALUD ESPECIALIZADO PARA EL DESARROLLO DE ACCIONES EN EL SUBPROGRAMA PLANEACION INTEGRAL EN SALUD EN EL MARCO DEL DESARROLLO DEL PLAN TERRITORIAL DE SALUD VIGENCIA 2026 EN EL DEPARTAMENTO DE SUCRE</t>
  </si>
  <si>
    <t>https://community.secop.gov.co/Public/Tendering/OpportunityDetail/Index?noticeUID=CO1.NTC.10558452&amp;isFromPublicArea=True&amp;isModal=true&amp;asPopupView=true</t>
  </si>
  <si>
    <t>CO1.REQ.5982162</t>
  </si>
  <si>
    <t>CO1.PCCNTR.6127747</t>
  </si>
  <si>
    <t>CO1.BDOS.5864475</t>
  </si>
  <si>
    <t>CP-SDSD-190-2024</t>
  </si>
  <si>
    <t>PRESTACIÓN DE SERVICIOS PROFESIONALES DE UNA ENFERMERA PARA EL 
DESARROLLO DE ACCIONES EN LA DIMENSIÓN VIDA SALUDABLE Y CONDICIONES NO TRANSMISIBLES; COMPONENTE MODOS; CONDICIONES Y ESTILOS DE VIDA SALUDABLES Y CONDICIONES CRÓNICAS PREVALENTES EN EL MARCO DEL DESARROLLO DEL PLAN DE ACCIÓN SALUD PÚBL</t>
  </si>
  <si>
    <t>64556940</t>
  </si>
  <si>
    <t>https://community.secop.gov.co/Public/Tendering/OpportunityDetail/Index?noticeUID=CO1.NTC.5875847&amp;isFromPublicArea=True&amp;isModal=true&amp;asPopupView=true</t>
  </si>
  <si>
    <t>PRESTACIÓN DE SERVICIOS PROFESIONALES DE UNA ENFERMERA PARA EL 
DESARROLLO DE ACCIONES EN LA DIMENSIÓN VIDA SALUDABLE Y CONDICIONES NO TRANSMISIBLES; COMPONENTE MODOS; CONDICIONES Y ESTILOS DE VIDA SALUDABLES Y CONDICIONES CRÓNICAS PREVALENTES EN EL MARCO DEL DESARROLLO DEL PLAN DE ACCIÓN SALUD PÚBLICA 2024 DEL DEPARTAMENTO DE SUCRE</t>
  </si>
  <si>
    <t>CO1.REQ.10046915</t>
  </si>
  <si>
    <t>CO1.PCCNTR.9272601</t>
  </si>
  <si>
    <t>CO1.BDOS.9878624</t>
  </si>
  <si>
    <t>CP-SDSD-358-2026</t>
  </si>
  <si>
    <t>PRESTACIÓN DE SERVICIOS PROFESIONALES DE UN INGENIERO INDUSTRIAL PARA EL DESARROLLO DE ACCIONES EN EL SUBPROGRAMA DE LABORATORIO DE SALUD PÚBLICA EN EL MARCO DEL DESARROLLO DEL PLAN TERRITORIAL DE SALUD VIGENCIA 2026 EN EL DEPARTAMENTO DE SUCRE</t>
  </si>
  <si>
    <t>1100551350</t>
  </si>
  <si>
    <t>https://community.secop.gov.co/Public/Tendering/OpportunityDetail/Index?noticeUID=CO1.NTC.9903891&amp;isFromPublicArea=True&amp;isModal=true&amp;asPopupView=true</t>
  </si>
  <si>
    <t>CO1.REQ.8544603</t>
  </si>
  <si>
    <t>CO1.PCCNTR.8070042</t>
  </si>
  <si>
    <t>CO1.BDOS.8393258</t>
  </si>
  <si>
    <t>CP-SDSD-436-2025</t>
  </si>
  <si>
    <t>PRESTACIÓN DE SERVICIOS PROFESIONALES DE UN(A) ABOGADO(A) PARA EL
 FORTALECIMIENTO DE LAS COMPETENCIAS DE LA SECRETARÍA DE SALUD DEL
 DEPARTAMENTO DE SUCRE EN LA DIRECCIÓN DE ASUNTOS JURÍDICOS Y DE
 CONTRATACIÓN</t>
  </si>
  <si>
    <t>https://community.secop.gov.co/Public/Tendering/OpportunityDetail/Index?noticeUID=CO1.NTC.8416911&amp;isFromPublicArea=True&amp;isModal=true&amp;asPopupView=true</t>
  </si>
  <si>
    <t>CO1.REQ.10742381</t>
  </si>
  <si>
    <t>CO1.PCCNTR.9735051</t>
  </si>
  <si>
    <t>CO1.BDOS.10559337</t>
  </si>
  <si>
    <t>CP-SDSD-500-2026</t>
  </si>
  <si>
    <t>https://community.secop.gov.co/Public/Tendering/OpportunityDetail/Index?noticeUID=CO1.NTC.10608786&amp;isFromPublicArea=True&amp;isModal=true&amp;asPopupView=true</t>
  </si>
  <si>
    <t>CO1.REQ.9873021</t>
  </si>
  <si>
    <t>CO1.PCCNTR.9090234</t>
  </si>
  <si>
    <t>CO1.BDOS.9704951</t>
  </si>
  <si>
    <t>CPS-172-2026</t>
  </si>
  <si>
    <t>PRESTACIÓN DE SERVICIOS PROFESIONALES PARA
APOYAR LA GESTIÓN Y EJECUCIÓN DE ESTRATEGIAS DE COMUNICACIÓN INSTUTICIONAL DESDE LA SECRETARIA DE
COMUNICACIÓN DE LA GOBERNACION DE SUCRE</t>
  </si>
  <si>
    <t>1100400946</t>
  </si>
  <si>
    <t>https://community.secop.gov.co/Public/Tendering/OpportunityDetail/Index?noticeUID=CO1.NTC.9725032&amp;isFromPublicArea=True&amp;isModal=true&amp;asPopupView=true</t>
  </si>
  <si>
    <t>CO1.REQ.8887905</t>
  </si>
  <si>
    <t>CO1.PCCNTR.8307170</t>
  </si>
  <si>
    <t>CO1.BDOS.8730037</t>
  </si>
  <si>
    <t>CPS-606-2025</t>
  </si>
  <si>
    <t>RESTACIÓN DE SERVICIOS PROFESIONALES DE UNA ECONOMISTA PARA BRINDAR  ASESORÍA Y APOYO TÉCNICO EN LA FORMULACIÓN; REVISIÓN; EVALUACIÓN Y SEGUIMIENTO DE PROYECTOS A CARGO DE LA  SECRETARÍA DE PLANEACIÓN</t>
  </si>
  <si>
    <t>1102887590</t>
  </si>
  <si>
    <t>https://community.secop.gov.co/Public/Tendering/OpportunityDetail/Index?noticeUID=CO1.NTC.8754616&amp;isFromPublicArea=True&amp;isModal=true&amp;asPopupView=true</t>
  </si>
  <si>
    <t>CO1.REQ.8752962</t>
  </si>
  <si>
    <t>CO1.PCCNTR.8211414</t>
  </si>
  <si>
    <t>CO1.BDOS.8597450</t>
  </si>
  <si>
    <t>CP-SDSD-490-2025</t>
  </si>
  <si>
    <t>PRESTACIÓN DE SERVICIOS PROFESIONALES DE UN(A) ADMINISTRADOR(A) EN SALUD PARA
EL DESARROLLO DE LAS ACCIONES EN EL COMPONENTE PLANEACION INTEGRAL EN SALUD EN EL MARCO DEL DESARROLLO DEL PLAN TERRITORIAL DE SALUD VIGENCIA 2025 EN EL DEPARTAMENTO DE SUCRE.</t>
  </si>
  <si>
    <t>https://community.secop.gov.co/Public/Tendering/OpportunityDetail/Index?noticeUID=CO1.NTC.8621214&amp;isFromPublicArea=True&amp;isModal=true&amp;asPopupView=true</t>
  </si>
  <si>
    <t>CO1.REQ.8814539</t>
  </si>
  <si>
    <t>CO1.PCCNTR.8254819</t>
  </si>
  <si>
    <t>CO1.BDOS.8657875</t>
  </si>
  <si>
    <t>CP-SDSD-568-2025</t>
  </si>
  <si>
    <t>PRESTACIÓN DE SERVICIOS PROFESIONALES DE UN INGENIERO (A) AMBIENTAL Y SANITARIO (A) PARA EL DESARROLLO DE ACCIONES EN EL COMPONENTE SALUD AMBIENTAL; EN EL MARCO DEL DESARROLLO DEL PLAN TERRITORIAL DE SALUD VIGENCIA 2025 EN EL DEPARTAMENTO DE SUCRE</t>
  </si>
  <si>
    <t>1104017554</t>
  </si>
  <si>
    <t>https://community.secop.gov.co/Public/Tendering/OpportunityDetail/Index?noticeUID=CO1.NTC.8682566&amp;isFromPublicArea=True&amp;isModal=true&amp;asPopupView=true</t>
  </si>
  <si>
    <t>CO1.REQ.10786241</t>
  </si>
  <si>
    <t>CO1.PCCNTR.9766304</t>
  </si>
  <si>
    <t>CO1.BDOS.10603003</t>
  </si>
  <si>
    <t>CP-SDSD-576-2026</t>
  </si>
  <si>
    <t>PRESTACIÓN DE SERVICIOS PROFESIONALES DE UN(A) ODONTOLOGO(A)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</si>
  <si>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https://community.secop.gov.co/Public/Tendering/OpportunityDetail/Index?noticeUID=CO1.NTC.10649007&amp;isFromPublicArea=True&amp;isModal=true&amp;asPopupView=true</t>
  </si>
  <si>
    <t>CO1.REQ.10779107</t>
  </si>
  <si>
    <t>CO1.PCCNTR.9758980</t>
  </si>
  <si>
    <t>CO1.BDOS.10595609</t>
  </si>
  <si>
    <t>CP-SDSD-574-2026</t>
  </si>
  <si>
    <t>PRESTACIÓN DE SERVICIOS PROFESIONALES DE UN BACTERIÓLOGO (A) PARA EL
DESARROLLO DE ACCIONES EN EL SUBPROGRAMA DE LABORATORIO DE SALUD
PÚBLICA EN EL MARCO DEL DESARROLLO DEL PLAN TERRITORIAL DE SALUD
VIGENCIA 2026 EN EL DEPARTAMENTO DE SUCRE.</t>
  </si>
  <si>
    <t>https://community.secop.gov.co/Public/Tendering/OpportunityDetail/Index?noticeUID=CO1.NTC.10638294&amp;isFromPublicArea=True&amp;isModal=true&amp;asPopupView=true</t>
  </si>
  <si>
    <t>CO1.REQ.6926808</t>
  </si>
  <si>
    <t>CO1.PCCNTR.6837452</t>
  </si>
  <si>
    <t>CO1.BDOS.6797273</t>
  </si>
  <si>
    <t>CPS-789-2024</t>
  </si>
  <si>
    <t>PRESTACIÓN DE SERVICIOS PROFESIONALES PARA BRINDAR ASESORÍA Y ACOMPAÑAMIENTO EN LA FORMULACIÓN DE PROYECTOS Y ASUNTOS ADMINISTRATICOS QUE ESTÉN A CARGO DE LA SECRETARÍA DE INCLUSIÓN SOCIAL; MUJER Y EQUIDAD DE GÉNERO - SUBSECRETARÍA DE GESTIÓN DE LA INCLUSIÓN SOCIAL DEL DEPARTAMENTO DE SUCRE.</t>
  </si>
  <si>
    <t>https://community.secop.gov.co/Public/Tendering/OpportunityDetail/Index?noticeUID=CO1.NTC.6808163&amp;isFromPublicArea=True&amp;isModal=true&amp;asPopupView=true</t>
  </si>
  <si>
    <t>CO1.REQ.9792766</t>
  </si>
  <si>
    <t>CO1.PCCNTR.9036207</t>
  </si>
  <si>
    <t>CO1.BDOS.9625727</t>
  </si>
  <si>
    <t>CP-SDSD-133-2026</t>
  </si>
  <si>
    <t>PRESTACION DE SERVICIOS DE APOYO A LA GESTION DE UN DE UN TECNICO DE
SANEAMIENTO PARA EL DESARROLLO DE ACCIONES EN EL SUBPROGRAMA SALUD AMBIENTAL EN EL MARCO DEL DESARROLLO
DEL PLAN TERRITORIAL DE SALUD VIGENCIA 2026 EN EL DEPARTAMENTO DE SUCRE.</t>
  </si>
  <si>
    <t>1102850144</t>
  </si>
  <si>
    <t>https://community.secop.gov.co/Public/Tendering/OpportunityDetail/Index?noticeUID=CO1.NTC.9670624&amp;isFromPublicArea=True&amp;isModal=true&amp;asPopupView=true</t>
  </si>
  <si>
    <t>CO1.REQ.5963033</t>
  </si>
  <si>
    <t>CO1.PCCNTR.6107811</t>
  </si>
  <si>
    <t>CO1.BDOS.5845342</t>
  </si>
  <si>
    <t>CP-SDSD-122-2024</t>
  </si>
  <si>
    <t>PRESTACIÓN DE SERVICIOS PROFESIONALES DE UN ENFERMERO/A ESPECIALISTA EN AUDITORIA PARA EL DESARROLLO DE ACCIONES EN LA DIMENSION VIDA SALUDABLE Y ENFERMEDADES TRANSMISIBLES ENFERMEDADES INMUNOPREVENIBLES- DEL PROGRAMA SALUD PUBLICA PRIORITARIA Y DIFERENTE PLAN DE ACCION TRANSITORIO 2024 EN EL DEPART</t>
  </si>
  <si>
    <t>https://community.secop.gov.co/Public/Tendering/OpportunityDetail/Index?noticeUID=CO1.NTC.5852611&amp;isFromPublicArea=True&amp;isModal=true&amp;asPopupView=true</t>
  </si>
  <si>
    <t>PRESTACIÓN DE SERVICIOS PROFESIONALES DE UN ENFERMERO/A ESPECIALISTA EN AUDITORIA PARA EL DESARROLLO DE ACCIONES EN LA DIMENSION VIDA SALUDABLE Y ENFERMEDADES TRANSMISIBLES ENFERMEDADES INMUNOPREVENIBLES- DEL PROGRAMA SALUD PUBLICA PRIORITARIA Y DIFERENTE PLAN DE ACCION TRANSITORIO 2024 EN EL DEPARTAMENTO DE SUCRE</t>
  </si>
  <si>
    <t>CO1.REQ.8901844</t>
  </si>
  <si>
    <t>CO1.PCCNTR.8320651</t>
  </si>
  <si>
    <t>CO1.BDOS.8743400</t>
  </si>
  <si>
    <t>CPS-673-2025</t>
  </si>
  <si>
    <t>1005573983</t>
  </si>
  <si>
    <t>https://community.secop.gov.co/Public/Tendering/OpportunityDetail/Index?noticeUID=CO1.NTC.8772413&amp;isFromPublicArea=True&amp;isModal=true&amp;asPopupView=true</t>
  </si>
  <si>
    <t>CO1.REQ.9902514</t>
  </si>
  <si>
    <t>CO1.PCCNTR.9119739</t>
  </si>
  <si>
    <t>CO1.BDOS.9733982</t>
  </si>
  <si>
    <t>CPS-295-2026</t>
  </si>
  <si>
    <t>PRESTACION DE SERVICIOS PROFESIONALES DE UN ADMINISTRADOR DE EMPRESAS PARA BRINDAR APOYO EN TEMAS RELACIONADOS A LA OFICINA DE TURISMO Y CULTURA DE LA GOBERNACION DE SUCRE DURANTE LA VIGENCIA 2026</t>
  </si>
  <si>
    <t>1005627444</t>
  </si>
  <si>
    <t>https://community.secop.gov.co/Public/Tendering/OpportunityDetail/Index?noticeUID=CO1.NTC.9755249&amp;isFromPublicArea=True&amp;isModal=true&amp;asPopupView=true</t>
  </si>
  <si>
    <t>CO1.REQ.9007407</t>
  </si>
  <si>
    <t>CO1.BDOS.8847145</t>
  </si>
  <si>
    <t>CO1.REQ.9055925</t>
  </si>
  <si>
    <t>CO1.PCCNTR.8439184</t>
  </si>
  <si>
    <t>CO1.BDOS.8894831</t>
  </si>
  <si>
    <t>CP-SDSD-848-2025</t>
  </si>
  <si>
    <t>PRESTACIÓN DE SERVICIOS PROFESIONALES DE UN EPIDEMIÓLOGO PARA EL DESARROLLO
DE ACCIONES EN EL COMPONENTE VIGILANCIA EPIDEMIOLÓGICA EN EL MARCO DEL DESARROLLO DEL PLAN TERRITORIAL DE SALUD VIGENCIA 2025 EN EL DEPARTAMENTO DE SUCRE.</t>
  </si>
  <si>
    <t>92543322</t>
  </si>
  <si>
    <t>https://community.secop.gov.co/Public/Tendering/OpportunityDetail/Index?noticeUID=CO1.NTC.8927385&amp;isFromPublicArea=True&amp;isModal=true&amp;asPopupView=true</t>
  </si>
  <si>
    <t>CO1.REQ.8930633</t>
  </si>
  <si>
    <t>CO1.PCCNTR.8338299</t>
  </si>
  <si>
    <t>CO1.BDOS.8771564</t>
  </si>
  <si>
    <t>CPS-811-2025</t>
  </si>
  <si>
    <t>PRESTACIÓN DE SERVICIOS PROFESIONALES PARA BRINDAR ASESORÍA Y ACOMPAÑAMIENTO A LA SECRETARÍA DE COMUNICACIONES DE LA GOBERNACION DE SUCRE</t>
  </si>
  <si>
    <t>1100396135</t>
  </si>
  <si>
    <t>https://community.secop.gov.co/Public/Tendering/OpportunityDetail/Index?noticeUID=CO1.NTC.8796472&amp;isFromPublicArea=True&amp;isModal=true&amp;asPopupView=true</t>
  </si>
  <si>
    <t>CO1.REQ.7167741</t>
  </si>
  <si>
    <t>CO1.PCCNTR.7029307</t>
  </si>
  <si>
    <t>CO1.BDOS.7033491</t>
  </si>
  <si>
    <t>CONTRATO INTERADMINISTRATIVO N° CONT-SDSD-021-2024</t>
  </si>
  <si>
    <t>PRESTACION DE SERVICIOS PARA DESARROLLAR UNA AGENDA DE CAPACITACIÓN AL TALENTO HUMANO DE SALUD DE LOS 26 MUNICIPIOS EN NORMAS; PROTOCOLOS; GUÍAS Y LINEAMIENTOS EN SALUD PÚBLICA VIGENCIA 2024 EN EL DEPARTAMENTO DE SUCRE</t>
  </si>
  <si>
    <t>823001901</t>
  </si>
  <si>
    <t>https://community.secop.gov.co/Public/Tendering/OpportunityDetail/Index?noticeUID=CO1.NTC.7046837&amp;isFromPublicArea=True&amp;isModal=true&amp;asPopupView=true</t>
  </si>
  <si>
    <t>CO1.REQ.8950225</t>
  </si>
  <si>
    <t>CO1.PCCNTR.8363925</t>
  </si>
  <si>
    <t>CO1.BDOS.8791126</t>
  </si>
  <si>
    <t>CP-SDSD-704-2025</t>
  </si>
  <si>
    <t>PRESTACIÓN DE SERVICIOS PROFESIONALES DE UN(A)ABOGADO PARA BRINDAR
 APOYO Y ACOMPAÑAMIENTO A LA SECRETARÍA DE SALUD DE LA GOBERNACIÓN
 DE SUCRE EN LA DIRECCION DE ASUNTOS JURIDICOS Y DE CONTRATACION</t>
  </si>
  <si>
    <t>1102856208</t>
  </si>
  <si>
    <t>https://community.secop.gov.co/Public/Tendering/OpportunityDetail/Index?noticeUID=CO1.NTC.8831195&amp;isFromPublicArea=True&amp;isModal=true&amp;asPopupView=true</t>
  </si>
  <si>
    <t>CO1.REQ.8752909</t>
  </si>
  <si>
    <t>CO1.PCCNTR.8211130</t>
  </si>
  <si>
    <t>CO1.BDOS.8597510</t>
  </si>
  <si>
    <t>CP-SDSD-484-2025</t>
  </si>
  <si>
    <t>PRESTACIÓN DE SERVICIOS PROFESIONALES DE UN(A) INGENIERO(A) DE SISTEMAS PARA
EL DESARROLLO DE ACCIONES EN EL COMPONENTE PLANEACION INTEGRAL EN SALUD EN EL MARCO DEL DESARROLLO DEL PLAN TERRITORIAL DE SALUD VIGENCIA 2025 EN EL DEPARTAMENTO DE SUCRE</t>
  </si>
  <si>
    <t>https://community.secop.gov.co/Public/Tendering/OpportunityDetail/Index?noticeUID=CO1.NTC.8620797&amp;isFromPublicArea=True&amp;isModal=true&amp;asPopupView=true</t>
  </si>
  <si>
    <t>CO1.REQ.8996330</t>
  </si>
  <si>
    <t>CO1.PCCNTR.8395337</t>
  </si>
  <si>
    <t>CO1.BDOS.8836739</t>
  </si>
  <si>
    <t>CP-SDSD-780-2025</t>
  </si>
  <si>
    <t>PRESTACIÓN DE SERVICIOS PROFESIONALES DE UN ADMINISTRADOR DE
 EMPRESAS PARA EL FORTALECIMIENTO DE LAS COMPETENCIAS DE LA
 SECRETARÍA DE SALUD DEL DEPARTAMENTO DE SUCRE EN LA SUBSECRETARIA
 DE GESTION ADMINISTRATIVA Y FINANCIERA</t>
  </si>
  <si>
    <t>https://community.secop.gov.co/Public/Tendering/OpportunityDetail/Index?noticeUID=CO1.NTC.8868260&amp;isFromPublicArea=True&amp;isModal=true&amp;asPopupView=true</t>
  </si>
  <si>
    <t>CO1.REQ.9992315</t>
  </si>
  <si>
    <t>CO1.PCCNTR.9218330</t>
  </si>
  <si>
    <t>CO1.BDOS.9824132</t>
  </si>
  <si>
    <t>CP-SDSD-316-2026</t>
  </si>
  <si>
    <t>PRESTACIÓN DE SERVICIOS PROFESIONALES DE UN(A) INGENIERO(A) INDUSTRIAL PARA BRINDAR APOYO Y ACOMPAÑAMIENTO A LA SECRETARÍA DE SALUD DE LA
GOBERNACIÓN DE SUCRE EN DESPACHO DEL SECRETARIO.</t>
  </si>
  <si>
    <t>1100693807</t>
  </si>
  <si>
    <t>https://community.secop.gov.co/Public/Tendering/OpportunityDetail/Index?noticeUID=CO1.NTC.9850381&amp;isFromPublicArea=True&amp;isModal=true&amp;asPopupView=true</t>
  </si>
  <si>
    <t>CO1.PCCNTR.9218329</t>
  </si>
  <si>
    <t>CO1.REQ.6693456</t>
  </si>
  <si>
    <t>CO1.PCCNTR.6677043</t>
  </si>
  <si>
    <t>CO1.BDOS.6567188</t>
  </si>
  <si>
    <t>CPS-489-2024</t>
  </si>
  <si>
    <t>PRESTACIÓN DE SERVICIOS PROFESIONALES DE UN INGENIERO QUIMICO ESPECIALISTA EN 
GERENCIA DE LA CALIDAD PARA ASESORAR; APOYAR Y ACOMPAÑAR A LA SECRETARÍA DE INFRAESTRUCTURA DE LA 
GOBERNACIÓN DE SUCRE</t>
  </si>
  <si>
    <t>73156207</t>
  </si>
  <si>
    <t>https://community.secop.gov.co/Public/Tendering/OpportunityDetail/Index?noticeUID=CO1.NTC.6596827&amp;isFromPublicArea=True&amp;isModal=true&amp;asPopupView=true</t>
  </si>
  <si>
    <t>CO1.REQ.7007619</t>
  </si>
  <si>
    <t>CO1.PCCNTR.6904284</t>
  </si>
  <si>
    <t>CO1.BDOS.6877036</t>
  </si>
  <si>
    <t>CP-SDSD-454-2024</t>
  </si>
  <si>
    <t>PRESTACIÓN DE SERVICIOS PROFESIONALES DE UN INGENIERO (A) AMBIENTAL Y SANITARIO PARA EL DESARROLLO DE ACCIONES EN EL COMPONENTE HABITAT SALUDABLE; EN EL MARCO DEL DESARROLLO DEL PLAN TERRITORIAL DE SALUD VIGENCIA 2024 EN EL DEPARTAMENTO DE SUCRE</t>
  </si>
  <si>
    <t>https://community.secop.gov.co/Public/Tendering/OpportunityDetail/Index?noticeUID=CO1.NTC.6894509&amp;isFromPublicArea=True&amp;isModal=true&amp;asPopupView=true</t>
  </si>
  <si>
    <t>CO1.REQ.7040029</t>
  </si>
  <si>
    <t>CO1.PCCNTR.6926916</t>
  </si>
  <si>
    <t>CO1.BDOS.6909528</t>
  </si>
  <si>
    <t>CP-SDSD-504-2024</t>
  </si>
  <si>
    <t>PRESTACIÓN DE SERVICIOS DE APOYO A LA GESTIÓN DE UN ANOTADOR PARA EL DESARROLLO DE ACCIONES EN EL COMPONENTE ZOONOSIS; EN EL MARCO DEL DESARROLLO DEL PLAN TERRITORIAL DE SALUD VIGENCIA 2024 EN EL DEPARTAMENTO DE SUCRE</t>
  </si>
  <si>
    <t>https://community.secop.gov.co/Public/Tendering/OpportunityDetail/Index?noticeUID=CO1.NTC.6920426&amp;isFromPublicArea=True&amp;isModal=true&amp;asPopupView=true</t>
  </si>
  <si>
    <t>CO1.REQ.10006967</t>
  </si>
  <si>
    <t>CO1.PCCNTR.9235987</t>
  </si>
  <si>
    <t>CO1.BDOS.9838712</t>
  </si>
  <si>
    <t>CP-SDSD-333-2026</t>
  </si>
  <si>
    <t>1102232583</t>
  </si>
  <si>
    <t>https://community.secop.gov.co/Public/Tendering/OpportunityDetail/Index?noticeUID=CO1.NTC.9867952&amp;isFromPublicArea=True&amp;isModal=true&amp;asPopupView=true</t>
  </si>
  <si>
    <t>CO1.REQ.7295874</t>
  </si>
  <si>
    <t>CO1.PCCNTR.7157276</t>
  </si>
  <si>
    <t>CO1.BDOS.7159877</t>
  </si>
  <si>
    <t>MC-SDSD-016-2024</t>
  </si>
  <si>
    <t>ADQUISICION DE INSUMOS Y ELEMENTOS PARA EL PROGRAMA AMPLIADO DE INMUNIZACIONES PAI DE LA SECRETARIA DE SALUD DEPARTAMENTAL</t>
  </si>
  <si>
    <t>https://community.secop.gov.co/Public/Tendering/OpportunityDetail/Index?noticeUID=CO1.NTC.7183462&amp;isFromPublicArea=True&amp;isModal=true&amp;asPopupView=true</t>
  </si>
  <si>
    <t>CO1.REQ.8278060</t>
  </si>
  <si>
    <t>CO1.PCCNTR.7890006</t>
  </si>
  <si>
    <t>CO1.BDOS.8132860</t>
  </si>
  <si>
    <t>CP-SDSD-359-2025</t>
  </si>
  <si>
    <t>PRESTACIÓN DE SERVICIOS DE APOYO A LA GESTION DE UN (A) AUXILIAR DE ENFERMERIA PARA EL FORTALECIMIENTO DE LAS COMPETENCIAS DE LA SECRETARÍA DE SALUD DEL DEPARTAMENTO DE SUCRE EN EL ARÉA CRUE</t>
  </si>
  <si>
    <t>64542773</t>
  </si>
  <si>
    <t>https://community.secop.gov.co/Public/Tendering/OpportunityDetail/Index?noticeUID=CO1.NTC.8155239&amp;isFromPublicArea=True&amp;isModal=true&amp;asPopupView=true</t>
  </si>
  <si>
    <t>CO1.REQ.9741209</t>
  </si>
  <si>
    <t>CO1.PCCNTR.8959691</t>
  </si>
  <si>
    <t>CO1.BDOS.9573817</t>
  </si>
  <si>
    <t>CP-SDSD-019-2026</t>
  </si>
  <si>
    <t>PRESTACION DE SERVICIOS DE APOYO A LA GESTION  DE UN (A) TECNOLOGO EN DISEÑO Y ANALISIS DE SISTEMAS PARA EL DESARROLLO DE ACCIONES EN EL SUBPROGRAMA EMERGENTES Y REMERGENTES: IRA/EDA EN EL MARCO DEL DESARROLLO DEL PLAN TERRITORIAL DE SALUD VIGENCIA 2026 EN EL DEPARTAMENTO DE SUCRE.</t>
  </si>
  <si>
    <t>https://community.secop.gov.co/Public/Tendering/OpportunityDetail/Index?noticeUID=CO1.NTC.9592177&amp;isFromPublicArea=True&amp;isModal=true&amp;asPopupView=true</t>
  </si>
  <si>
    <t>CO1.REQ.8932628</t>
  </si>
  <si>
    <t>CO1.PCCNTR.8340793</t>
  </si>
  <si>
    <t>CO1.BDOS.8773825</t>
  </si>
  <si>
    <t>CPS-738-2025</t>
  </si>
  <si>
    <t>PRESTACION DE SERVICIOS DE APOYO A LA GESTIÓN PARA BRINDAR APOYO A LA SECRETARÍA DE EDUCACION DE LA GOBERNACIÓN DE SUCRE</t>
  </si>
  <si>
    <t>1102794985</t>
  </si>
  <si>
    <t>https://community.secop.gov.co/Public/Tendering/OpportunityDetail/Index?noticeUID=CO1.NTC.8801207&amp;isFromPublicArea=True&amp;isModal=true&amp;asPopupView=true</t>
  </si>
  <si>
    <t>CO1.REQ.10802140</t>
  </si>
  <si>
    <t>CO1.BDOS.10514260</t>
  </si>
  <si>
    <t>CO1.REQ.7919021</t>
  </si>
  <si>
    <t>CO1.REQ.5964328</t>
  </si>
  <si>
    <t>CO1.PCCNTR.6108731</t>
  </si>
  <si>
    <t>CO1.BDOS.5846825</t>
  </si>
  <si>
    <t>CP-SDSD-168-2024</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</si>
  <si>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
  </si>
  <si>
    <t>https://community.secop.gov.co/Public/Tendering/OpportunityDetail/Index?noticeUID=CO1.NTC.5853642&amp;isFromPublicArea=True&amp;isModal=true&amp;asPopupView=true</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</si>
  <si>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DEPARTAMENTO DE SUCRE</t>
  </si>
  <si>
    <t>CO1.REQ.9741264</t>
  </si>
  <si>
    <t>CO1.PCCNTR.8959976</t>
  </si>
  <si>
    <t>CO1.BDOS.9573865</t>
  </si>
  <si>
    <t>CP-SDSD-021-2026</t>
  </si>
  <si>
    <t>PRESTACIÓN DE SERVICIOS PROFESIONALES DE UN (A) TRABAJADOR(A) SOCIAL PARA EL DESARROLLO DE ACCIONES EN EL SUBPROGRAMA EMERGENTES Y
REMERGENTES: IRA/EDA EN EL MARCO DEL DESARROLLO DEL PLAN TERRITORIAL DE SALUD VIGENCIA 2026 EN EL DEPARTAMENTO DE SUCRE</t>
  </si>
  <si>
    <t>https://community.secop.gov.co/Public/Tendering/OpportunityDetail/Index?noticeUID=CO1.NTC.9592807&amp;isFromPublicArea=True&amp;isModal=true&amp;asPopupView=true</t>
  </si>
  <si>
    <t>CO1.REQ.7850646</t>
  </si>
  <si>
    <t>CO1.PCCNTR.7638306</t>
  </si>
  <si>
    <t>CO1.BDOS.7713839</t>
  </si>
  <si>
    <t>MC-007-2025.</t>
  </si>
  <si>
    <t>APOYO LOGÍSTICO PARA LA REALIZACIÓN DE ACTIVIDADES CULTURALES Y PRODUCTIVAS ENMARCADAS EN LA CONMEMORACIÓN DEL DÍA DE LA MUJER DURANTE EL AÑO 2025 EN EL DEPARTAMENTO DE SUCRE</t>
  </si>
  <si>
    <t>1102796107</t>
  </si>
  <si>
    <t>https://community.secop.gov.co/Public/Tendering/OpportunityDetail/Index?noticeUID=CO1.NTC.7728741&amp;isFromPublicArea=True&amp;isModal=true&amp;asPopupView=true</t>
  </si>
  <si>
    <t>CO1.REQ.5972431</t>
  </si>
  <si>
    <t>CO1.PCCNTR.6116417</t>
  </si>
  <si>
    <t>CO1.BDOS.5854487</t>
  </si>
  <si>
    <t>CP-SDSD-185-2024</t>
  </si>
  <si>
    <t>PRESTACIÓN DE SERVICIOS PROFESIONALES DE UN (A) BACTERIOLOGO 
(A) ESPECIALISTA EN EPIDEMIOLOGIA PARA EL DESARROLLO DE ACCIONES EN LA DIMENSIÓN DE AUTORIDAD SANITARIA; COMPONENTE LABORATORIO DE SALUD PUBLICA EN EL MARCO DEL DESARROLLO DEL PLAN DE ACCIÓN TRANSITORIO 2024 DEL DEPARTAMENTO DE SUCRE</t>
  </si>
  <si>
    <t>https://community.secop.gov.co/Public/Tendering/OpportunityDetail/Index?noticeUID=CO1.NTC.5863110&amp;isFromPublicArea=True&amp;isModal=true&amp;asPopupView=true</t>
  </si>
  <si>
    <t>CO1.REQ.9073783</t>
  </si>
  <si>
    <t>CO1.PCCNTR.8447609</t>
  </si>
  <si>
    <t>CO1.BDOS.8912354</t>
  </si>
  <si>
    <t>CP-SDSD-851-2025</t>
  </si>
  <si>
    <t>PRESTACIÓN DE SERVICIOS PROFESIONALES DE UN(A) ABOGADO (A) PARA EL
 FORTALECIMIENTO DE LAS COMPETENCIAS DE LA SECRETARÍA DE SALUD DEL DEPARTAMENTO DE SUCRE EN LA DIRECCIÓN
 ADMINISTRATIVA DE ASUNTOS JURIDICOS Y DE CONTRATACIÓN</t>
  </si>
  <si>
    <t>92187918</t>
  </si>
  <si>
    <t>https://community.secop.gov.co/Public/Tendering/OpportunityDetail/Index?noticeUID=CO1.NTC.8938121&amp;isFromPublicArea=True&amp;isModal=true&amp;asPopupView=true</t>
  </si>
  <si>
    <t>CO1.REQ.8576885</t>
  </si>
  <si>
    <t>CO1.PCCNTR.8092367</t>
  </si>
  <si>
    <t>CO1.BDOS.8425205</t>
  </si>
  <si>
    <t>CP-SDSD-442-2025</t>
  </si>
  <si>
    <t>PRESTACIÓN DE SERVICIOS PROFESIONALES DE UN BIÓLOGO  (A)  PARA EL
 DESARROLLO DE ACCIONES COMPLEMENTARIAS EN EL COMPONENTE
 ENFERMEDADES TRASMITIDAS POR VECTORES ETV EN EL MARCO DEL
 DESARROLLO DEL PLAN TERRITORIAL DE SALUD VIGENCIA 2025 EN EL
 DEPARTAMENTO DE SUCRE</t>
  </si>
  <si>
    <t>1102870708</t>
  </si>
  <si>
    <t>https://community.secop.gov.co/Public/Tendering/OpportunityDetail/Index?noticeUID=CO1.NTC.8447179&amp;isFromPublicArea=True&amp;isModal=true&amp;asPopupView=true</t>
  </si>
  <si>
    <t>CO1.REQ.5962636</t>
  </si>
  <si>
    <t>CO1.PCCNTR.6122130</t>
  </si>
  <si>
    <t>CO1.BDOS.5845128</t>
  </si>
  <si>
    <t>CP-SDSD-121-2024</t>
  </si>
  <si>
    <t>PRESTACION DE SERVICIOS PROFESIONALES DE UN ENFERMERO/A PARA EL DESARROLLO DE ACCIONES EN LA DIMENSION VIDA SALUDABLE Y ENFERMEDADES TRANSMISIBLES-ENFERMEDADES INMUNOPREVENIBLES; EN EL MARCO DEL DESARROLLO DEL PLAN DECENAL DE SALUD PUBLICA DESDE LA SECRETARIA DE SALUD
EN EL MARCO DEL PROYECTO DESARR</t>
  </si>
  <si>
    <t>1100306646</t>
  </si>
  <si>
    <t>https://community.secop.gov.co/Public/Tendering/OpportunityDetail/Index?noticeUID=CO1.NTC.5869521&amp;isFromPublicArea=True&amp;isModal=true&amp;asPopupView=true</t>
  </si>
  <si>
    <t>PRESTACION DE SERVICIOS PROFESIONALES DE UN ENFERMERO/A PARA EL DESARROLLO DE ACCIONES EN LA DIMENSION VIDA SALUDABLE Y ENFERMEDADES TRANSMISIBLES-ENFERMEDADES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 DIFERENTE PLAN DE ACCION TRANSITORIO 2024 EN EL DEPARTAMENTO</t>
  </si>
  <si>
    <t>CO1.REQ.9900493</t>
  </si>
  <si>
    <t>CO1.PCCNTR.9123326</t>
  </si>
  <si>
    <t>CO1.BDOS.9732352</t>
  </si>
  <si>
    <t>CPS-253-2026</t>
  </si>
  <si>
    <t>PRESTACIÓN DE SERVICIOS PROFESIONALES DE UNA
INGENIERA SANITARIA PARA BRINDAR ASESORIA Y APOYO EN LA DIRECCIÓN DE PROYECTOS ESTRATÉGICOS DE LA
GOBERNACIÓN DE SUCRE</t>
  </si>
  <si>
    <t>1103104011</t>
  </si>
  <si>
    <t>https://community.secop.gov.co/Public/Tendering/OpportunityDetail/Index?noticeUID=CO1.NTC.9758846&amp;isFromPublicArea=True&amp;isModal=true&amp;asPopupView=true</t>
  </si>
  <si>
    <t>CO1.REQ.8887264</t>
  </si>
  <si>
    <t>CO1.PCCNTR.8306687</t>
  </si>
  <si>
    <t>CO1.BDOS.8726823</t>
  </si>
  <si>
    <t>CPS-611-2025</t>
  </si>
  <si>
    <t>PRESTACION DE SERVICIOS PROFESIONALES
 de un ABOGADA ESPECIALISTA EN DERECHO ADMINISTRATIVO PARA BRINDAR
 ASESORÍA Y ACOMPAÑAMIENTO EN LOS ASUNTOS JURÍDICOS QUE ESTÉN A
 CARGO DE LA SECRETARÍA GENERAL DE LA GOBERNACION DE SUCRE</t>
  </si>
  <si>
    <t>1102877708</t>
  </si>
  <si>
    <t>https://community.secop.gov.co/Public/Tendering/OpportunityDetail/Index?noticeUID=CO1.NTC.8753896&amp;isFromPublicArea=True&amp;isModal=true&amp;asPopupView=true</t>
  </si>
  <si>
    <t>CO1.REQ.6057949</t>
  </si>
  <si>
    <t>CO1.PCCNTR.6188032</t>
  </si>
  <si>
    <t>CO1.BDOS.5939363</t>
  </si>
  <si>
    <t>CP-SDSD-247-20247</t>
  </si>
  <si>
    <t>PRESTACIÓN DE SERVICIOS PROFESIONALES DE UN (A) INGENIERO (A) AMBIENTAL Y/O SANITARIO PARA EL DESARROLLO DE ACCIONES EN LA DIMENSIÓN FORTALECIMIENTO DE LA AUTORIDAD SANITARIA PARA LA GESTIÓN EN SALUD; COMPONENTE LABORATORIO DE SALUD PUBLICA EN EL MARCO DEL DESARROLLO DEL PLAN DE ACCIÓN TRANSITORIO 2</t>
  </si>
  <si>
    <t>https://community.secop.gov.co/Public/Tendering/OpportunityDetail/Index?noticeUID=CO1.NTC.5949926&amp;isFromPublicArea=True&amp;isModal=true&amp;asPopupView=true</t>
  </si>
  <si>
    <t>PRESTACIÓN DE SERVICIOS PROFESIONALES DE UN (A) INGENIERO (A) AMBIENTAL Y/O SANITARIO PARA EL DESARROLLO DE ACCIONES EN LA DIMENSIÓN FORTALECIMIENTO DE LA AUTORIDAD SANITARIA PARA LA GESTIÓN EN SALUD; COMPONENTE LABORATORIO DE SALUD PUBLICA EN EL MARCO DEL DESARROLLO DEL PLAN DE ACCIÓN TRANSITORIO 2024 EN EL DEPARTAMENTO DE SUCRE</t>
  </si>
  <si>
    <t>CO1.REQ.7781497</t>
  </si>
  <si>
    <t>CO1.PCCNTR.7526463</t>
  </si>
  <si>
    <t>CO1.BDOS.7645647</t>
  </si>
  <si>
    <t>CP-SDSD-226-2025</t>
  </si>
  <si>
    <t>PRESTACIÓN DE SERVICIOS PROFESIONALES DE UN(A) ENFERMERO(A) PARA EL
DESARROLLO DE ACCIONES EN EL COMPONENTE EMERGENTES Y
REMERGENTES: IRA-EDA-LEPRA Y TB EN EL MARCO DEL DESARROLLO DEL PLAN
TERRITORIAL DE SALUD VIGENCIA 2025 EN EL DEPARTAMENTO DE SUCRE..</t>
  </si>
  <si>
    <t>1100395559</t>
  </si>
  <si>
    <t>https://community.secop.gov.co/Public/Tendering/OpportunityDetail/Index?noticeUID=CO1.NTC.7674741&amp;isFromPublicArea=True&amp;isModal=true&amp;asPopupView=true</t>
  </si>
  <si>
    <t>CO1.REQ.8941881</t>
  </si>
  <si>
    <t>CO1.PCCNTR.8361196</t>
  </si>
  <si>
    <t>CO1.BDOS.8782742</t>
  </si>
  <si>
    <t>CPS-780-2025</t>
  </si>
  <si>
    <t>PRESTACIÓN DE SERVICIOS PROFESIONALES COMO ECONOMISTA PARA BRINDAR APOYO Y ACOMPAÑAMIENTO A LA SECRETARIA DE HACIENDA DE LA GOBERNACION DE SUCRE</t>
  </si>
  <si>
    <t>92258981</t>
  </si>
  <si>
    <t>https://community.secop.gov.co/Public/Tendering/OpportunityDetail/Index?noticeUID=CO1.NTC.8827856&amp;isFromPublicArea=True&amp;isModal=true&amp;asPopupView=true</t>
  </si>
  <si>
    <t>CO1.REQ.8820689</t>
  </si>
  <si>
    <t>CO1.PCCNTR.8262122</t>
  </si>
  <si>
    <t>CO1.BDOS.8664130</t>
  </si>
  <si>
    <t>CP-SDSD-579-2025</t>
  </si>
  <si>
    <t>PRESTACIÓN DE SERVICIOS PROFESIONALES DE UN(A) TRABAJADOR(A) SOCIAL PARA EL DESARROLLO DE ACCIONES EN EL COMPONENTE ENFERMEDADES CRONICAS NO TRANSMISIBLES ECNT; EN EL MARCO DEL DESARROLLO DEL PLAN TERRITORIAL DE SALUD VIGENCIA 2025 EN EL DEPARTAMENTO DE SUCRE</t>
  </si>
  <si>
    <t>https://community.secop.gov.co/Public/Tendering/OpportunityDetail/Index?noticeUID=CO1.NTC.8692624&amp;isFromPublicArea=True&amp;isModal=true&amp;asPopupView=true</t>
  </si>
  <si>
    <t>CO1.REQ.7836428</t>
  </si>
  <si>
    <t>CO1.PCCNTR.7571765</t>
  </si>
  <si>
    <t>CO1.BDOS.7699465</t>
  </si>
  <si>
    <t>CP-SDSD-256-2025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</si>
  <si>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</si>
  <si>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https://community.secop.gov.co/Public/Tendering/OpportunityDetail/Index?noticeUID=CO1.NTC.7731958&amp;isFromPublicArea=True&amp;isModal=true&amp;asPopupView=true</t>
  </si>
  <si>
    <t>CO1.REQ.7856527</t>
  </si>
  <si>
    <t>CO1.PCCNTR.7577856</t>
  </si>
  <si>
    <t>CO1.BDOS.7719615</t>
  </si>
  <si>
    <t>CP-SDSD-273-2025</t>
  </si>
  <si>
    <t>PRESTACIÓN DE SERVICIOS DE APOYO A LA GESTIÓN DE UN TÉCNICO EN
 PROCESOS LOGISTICOS PARA EL DESARROLLO DE ACCIONES EN EL
 COMPONENTE ZOONOSIS; EN EL MARCO DEL DESARROLLO DEL PLAN
 TERRITORIAL DE SALUD VIGENCIA 2025 EN EL DEPARTAMENTO DE SUCRE.</t>
  </si>
  <si>
    <t>1102853206</t>
  </si>
  <si>
    <t>https://community.secop.gov.co/Public/Tendering/OpportunityDetail/Index?noticeUID=CO1.NTC.7739129&amp;isFromPublicArea=True&amp;isModal=true&amp;asPopupView=true</t>
  </si>
  <si>
    <t>CO1.REQ.10809142</t>
  </si>
  <si>
    <t>CO1.BDOS.10626201</t>
  </si>
  <si>
    <t>CO1.REQ.7083086</t>
  </si>
  <si>
    <t>CO1.REQ.8962978</t>
  </si>
  <si>
    <t>CO1.PCCNTR.8364588</t>
  </si>
  <si>
    <t>CO1.BDOS.8803576</t>
  </si>
  <si>
    <t>CPS-950-2025</t>
  </si>
  <si>
    <t>PRESTACIÓN DE SERVICIOS DE APOYO A LA
GESTIÓN PARA BRINDAR APOYO EN LA GESTIÓN ADMINISTRATIVA Y OPERATIVA
DE LA SECRETARÍA DEL INTERIOR DEL DEPARTAMENTO DE SUCRE</t>
  </si>
  <si>
    <t>https://community.secop.gov.co/Public/Tendering/OpportunityDetail/Index?noticeUID=CO1.NTC.8832483&amp;isFromPublicArea=True&amp;isModal=true&amp;asPopupView=true</t>
  </si>
  <si>
    <t>CO1.REQ.6955642</t>
  </si>
  <si>
    <t>CO1.PCCNTR.6932154</t>
  </si>
  <si>
    <t>CO1.BDOS.6821883</t>
  </si>
  <si>
    <t>MC-029-2024</t>
  </si>
  <si>
    <t>PRESTACION DE SERVICIOS DE APOYO LOGÍSTICO; PARA EL FORTALECIMIENTO DE LOS ESPACIOS DE PARTICIPACIÓN DE LA PERSONA MAYOR EN EL MARCO DE LA ESTRATEGIA NACIONAL NUEVO COMIENZO OTRO MOTIVO PARA VIVIR 2024 DEL DEPARTAMENTO DE SUCRE</t>
  </si>
  <si>
    <t>901256866</t>
  </si>
  <si>
    <t>https://community.secop.gov.co/Public/Tendering/OpportunityDetail/Index?noticeUID=CO1.NTC.6851647&amp;isFromPublicArea=True&amp;isModal=true&amp;asPopupView=true</t>
  </si>
  <si>
    <t>CO1.REQ.5953766</t>
  </si>
  <si>
    <t>CO1.PCCNTR.6102623</t>
  </si>
  <si>
    <t>CO1.BDOS.5836090</t>
  </si>
  <si>
    <t>CP-SDSD-141-2024</t>
  </si>
  <si>
    <t>https://community.secop.gov.co/Public/Tendering/OpportunityDetail/Index?noticeUID=CO1.NTC.5846281&amp;isFromPublicArea=True&amp;isModal=true&amp;asPopupView=true</t>
  </si>
  <si>
    <t>CO1.REQ.9162465</t>
  </si>
  <si>
    <t>CO1.PCCNTR.8522174</t>
  </si>
  <si>
    <t>CO1.BDOS.8999140</t>
  </si>
  <si>
    <t>CPS-1083-2025</t>
  </si>
  <si>
    <t>PRESTACIÓN DE SERVICIOS DE APOYO A LA GESTION COMO BACHILLER PARA BRINDAR APOYO Y ACOMPAÑAMIENTO A LA SUBSECRETARIA DE GESTION DE HABITAT Y VIVIENDA EN EL MARCO DEL PROYECTO MEJORAMIENTO DE VIVIENDA URBANA Y RURAL; EN MATERIA DE SUBSIDIO FAMILIAR DE VIVIENDA EN LA MODALIDAD DE MEJORAMIENTOS EN EL E</t>
  </si>
  <si>
    <t>1005425472</t>
  </si>
  <si>
    <t>https://community.secop.gov.co/Public/Tendering/OpportunityDetail/Index?noticeUID=CO1.NTC.9039052&amp;isFromPublicArea=True&amp;isModal=true&amp;asPopupView=true</t>
  </si>
  <si>
    <t>PRESTACIÓN DE SERVICIOS DE APOYO A LA GESTION COMO BACHILLER PARA BRINDAR APOYO Y ACOMPAÑAMIENTO A LA SUBSECRETARIA DE GESTION DE HABITAT Y VIVIENDA EN EL MARCO DEL PROYECTO MEJORAMIENTO DE VIVIENDA URBANA Y RURAL; EN MATERIA DE SUBSIDIO FAMILIAR DE VIVIENDA EN LA MODALIDAD DE MEJORAMIENTOS EN EL ESQUEMA ASOCIATIVO DEL PROGRAMA</t>
  </si>
  <si>
    <t>CO1.REQ.8754815</t>
  </si>
  <si>
    <t>CO1.PCCNTR.8215417</t>
  </si>
  <si>
    <t>CO1.BDOS.8599227</t>
  </si>
  <si>
    <t>CP-SDSD-499-2025</t>
  </si>
  <si>
    <t>PRESTACIÓN DE SERVICIOS PROFESIONALES DE UN(A) ENFERMERO (A) CON
 POSGRADO EN SALUD PUBLICA PARA EL DESARROLLO DE ACCIONES EN EL
 COMPONENTE PROGRAMA AMPLIADO DE INMUNIZACIONES PAI; EN EL MARCO DEL
 DESARROLLO DEL PLAN TERRITORIAL DE SALUD VIGENCIA 2025 EN EL DEPARTAMENTO DE SUCRE.</t>
  </si>
  <si>
    <t>https://community.secop.gov.co/Public/Tendering/OpportunityDetail/Index?noticeUID=CO1.NTC.8627148&amp;isFromPublicArea=True&amp;isModal=true&amp;asPopupView=true</t>
  </si>
  <si>
    <t>CO1.REQ.9751367</t>
  </si>
  <si>
    <t>CO1.PCCNTR.8967903</t>
  </si>
  <si>
    <t>CO1.BDOS.9583995</t>
  </si>
  <si>
    <t>CP-SDSD-068-2026</t>
  </si>
  <si>
    <t>PRESTACIÓN DE SERVICIOS PROFESIONALES DE UN (A) PSICOLOGA PARA EL DESARROLLO
DE ACCIONES EN EL SUBPROGRAMA DE SALUD MENTAL EN EL MARCO DEL DESARROLLO DEL PLAN TERRITORIAL DE SALUD VIGENCIA 2026 EN EL DEPARTAMENTO DE SUCRE</t>
  </si>
  <si>
    <t>https://community.secop.gov.co/Public/Tendering/OpportunityDetail/Index?noticeUID=CO1.NTC.9598881&amp;isFromPublicArea=True&amp;isModal=true&amp;asPopupView=true</t>
  </si>
  <si>
    <t>CO1.REQ.8753044</t>
  </si>
  <si>
    <t>CO1.PCCNTR.8211701</t>
  </si>
  <si>
    <t>CO1.BDOS.8597422</t>
  </si>
  <si>
    <t>CP-SDSD-480-2025</t>
  </si>
  <si>
    <t>PRESTACIÓN DE SERVICIOS PROFESIONALES DE UN(A) TRABAJADOR(A) SOCIAL
 PARA EL DESARROLLO DE ACCIONES EN EL COMPONENTE POBLACIONES
 VULNERABLES EN EL MARCO DEL DESARROLLO DEL PLAN TERRITORIAL DE
 SALUD PUBLICA VIGENCIA 2025 EN EL DEPARTAMENTO DE SUCRE.</t>
  </si>
  <si>
    <t>https://community.secop.gov.co/Public/Tendering/OpportunityDetail/Index?noticeUID=CO1.NTC.8621315&amp;isFromPublicArea=True&amp;isModal=true&amp;asPopupView=true</t>
  </si>
  <si>
    <t>CO1.REQ.10006762</t>
  </si>
  <si>
    <t>CO1.PCCNTR.9294377</t>
  </si>
  <si>
    <t>CO1.BDOS.9838256</t>
  </si>
  <si>
    <t>CPS-436-2026</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</si>
  <si>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t>
  </si>
  <si>
    <t>1100692950</t>
  </si>
  <si>
    <t>https://community.secop.gov.co/Public/Tendering/OpportunityDetail/Index?noticeUID=CO1.NTC.9926422&amp;isFromPublicArea=True&amp;isModal=true&amp;asPopupView=true</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</si>
  <si>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 LA GOBERNACIÓN DE SUCRE.</t>
  </si>
  <si>
    <t>CO1.REQ.8825138</t>
  </si>
  <si>
    <t>CO1.PCCNTR.8264968</t>
  </si>
  <si>
    <t>CO1.BDOS.8668134</t>
  </si>
  <si>
    <t>CP-SDSD-597-2025</t>
  </si>
  <si>
    <t>PRESTACIÓN DE SERVICIOS PROFESIONALES DE UN PROFESIONAL AREA
 SALUD/SOCIAL ADMINISTRATIVA PARA EL DESARROLLO DE ACCIONES EN EL
 COMPONENTE VIGILANCIA EPIDEMIOLÓGICA EN EL MARCO DEL DESARROLLO DEL
 PLAN TERRITORIAL DE SALUD VIGENCIA 2025 EN EL DEPARTAMENTO DE SUCRE</t>
  </si>
  <si>
    <t>https://community.secop.gov.co/Public/Tendering/OpportunityDetail/Index?noticeUID=CO1.NTC.8697195&amp;isFromPublicArea=True&amp;isModal=true&amp;asPopupView=true</t>
  </si>
  <si>
    <t>CO1.REQ.9738210</t>
  </si>
  <si>
    <t>CO1.PCCNTR.8953497</t>
  </si>
  <si>
    <t>CO1.BDOS.9570829</t>
  </si>
  <si>
    <t>CP-SDSD-002-2026</t>
  </si>
  <si>
    <t>PRESTACION DE SERVICIOS DE APOYO A LA GESTION DE UN (A) TECNICO EN SISTEMAS PARA EL DESARROLLO DE ACCIONES EN EL SUBPROGRAMA PROGRAMA AMPLIADO DE INMUNIZACIONES-PAI EN EL MARCO DEL DESARROLLO DEL PLAN TERRITORIAL DE SALUD VIGENCIA 2026 EN EL DEPARTAMENTO DE SUCRE</t>
  </si>
  <si>
    <t>https://community.secop.gov.co/Public/Tendering/OpportunityDetail/Index?noticeUID=CO1.NTC.9586688&amp;isFromPublicArea=True&amp;isModal=true&amp;asPopupView=true</t>
  </si>
  <si>
    <t>CO1.REQ.5964356</t>
  </si>
  <si>
    <t>CO1.PCCNTR.6108728</t>
  </si>
  <si>
    <t>CO1.BDOS.5846757</t>
  </si>
  <si>
    <t>CP-SDSD-174-2024</t>
  </si>
  <si>
    <t>PRESTACIÓN DE SERVICIOS PROFESIONALES DE UN INGENIERO (A) DE ALIMENTOS PARA EL DESARROLLO DE ACCIONES EN LA DIMENSION SALUD AMBIENTAL PARA LA GESTIÓN EN SALUD; EN EL MARCO DEL DESARROLLO DEL PLAN DE ACCIÓN TRANSITORIO SALUD PÚBLICA 2024 DEL DEPARTAMENTO DE SUCRE.</t>
  </si>
  <si>
    <t>https://community.secop.gov.co/Public/Tendering/OpportunityDetail/Index?noticeUID=CO1.NTC.5853639&amp;isFromPublicArea=True&amp;isModal=true&amp;asPopupView=true</t>
  </si>
  <si>
    <t>CO1.REQ.10818327</t>
  </si>
  <si>
    <t>CO1.BDOS.10634779</t>
  </si>
  <si>
    <t>CO1.REQ.10017774</t>
  </si>
  <si>
    <t>CO1.PCCNTR.9256532</t>
  </si>
  <si>
    <t>CO1.BDOS.9849530</t>
  </si>
  <si>
    <t>CPS-482-2026</t>
  </si>
  <si>
    <t>PRESTACIÓN DE SERVICIOS DE APOYO A LA GESTION COMO TECNICO EN TOPOGRAFÍA
PARA BRINDAR APOYO Y ACOMPAÑAMIENTO A LA SUBSECRETARÍA DE GESTIÓN DE HÁBITAT; VIVIENDA Y TERRITORIO DE LA
SECRETARÍA DE INFRAESTRUCTURA DE LA GOBERNACIÓN DE SUCRE</t>
  </si>
  <si>
    <t>92033722</t>
  </si>
  <si>
    <t>https://community.secop.gov.co/Public/Tendering/OpportunityDetail/Index?noticeUID=CO1.NTC.9888887&amp;isFromPublicArea=True&amp;isModal=true&amp;asPopupView=true</t>
  </si>
  <si>
    <t>CO1.REQ.10731077</t>
  </si>
  <si>
    <t>CO1.PCCNTR.9723996</t>
  </si>
  <si>
    <t>CO1.BDOS.10548072</t>
  </si>
  <si>
    <t>CP-SDSD-461-2026</t>
  </si>
  <si>
    <t>https://community.secop.gov.co/Public/Tendering/OpportunityDetail/Index?noticeUID=CO1.NTC.10593750&amp;isFromPublicArea=True&amp;isModal=true&amp;asPopupView=true</t>
  </si>
  <si>
    <t>CO1.REQ.9748447</t>
  </si>
  <si>
    <t>CO1.PCCNTR.8963786</t>
  </si>
  <si>
    <t>CO1.BDOS.9581271</t>
  </si>
  <si>
    <t>CP-SDSD-043-2026</t>
  </si>
  <si>
    <t>https://community.secop.gov.co/Public/Tendering/OpportunityDetail/Index?noticeUID=CO1.NTC.9595567&amp;isFromPublicArea=True&amp;isModal=true&amp;asPopupView=true</t>
  </si>
  <si>
    <t>CO1.REQ.9793567</t>
  </si>
  <si>
    <t>CO1.PCCNTR.9041603</t>
  </si>
  <si>
    <t>CO1.BDOS.9626432</t>
  </si>
  <si>
    <t>CP-SDSD-096-2026</t>
  </si>
  <si>
    <t>PRESTACIÓN DE SERVICIOS PROFESIONALES DE UN (A) MEDICO PARA EL DESARROLLO DE
ACCIONES EN EL SUBPROGRAMA EMERGENTES Y REMERGENTES: IRA/EDA EN EL MARCO DEL DESARROLLO DEL PLAN TERRITORIAL DE SALUD VIGENCIA 2026 EN EL DEPARTAMENTO DE SUCRE</t>
  </si>
  <si>
    <t>1015455907</t>
  </si>
  <si>
    <t>https://community.secop.gov.co/Public/Tendering/OpportunityDetail/Index?noticeUID=CO1.NTC.9676307&amp;isFromPublicArea=True&amp;isModal=true&amp;asPopupView=true</t>
  </si>
  <si>
    <t>CO1.REQ.10300799</t>
  </si>
  <si>
    <t>CO1.BDOS.10088713</t>
  </si>
  <si>
    <t>CO1.REQ.8940736</t>
  </si>
  <si>
    <t>CO1.PCCNTR.8345654</t>
  </si>
  <si>
    <t>CO1.BDOS.8781617</t>
  </si>
  <si>
    <t>CPS-847-2025</t>
  </si>
  <si>
    <t>PRESTACIÓN DE SERVICIOS DE APOYO A LA GESTIÓN
 DE UN BACHILLER PARA BRINDAR APOYO EN LA GESTIÓN ADMINISTRATIVA Y OPERATIVA DE LA SECRETARÍA DEL INTERIOR DEL
 DEPARTAMENTO DE SUCRE</t>
  </si>
  <si>
    <t>18879081</t>
  </si>
  <si>
    <t>https://community.secop.gov.co/Public/Tendering/OpportunityDetail/Index?noticeUID=CO1.NTC.8806534&amp;isFromPublicArea=True&amp;isModal=true&amp;asPopupView=true</t>
  </si>
  <si>
    <t>CO1.REQ.6217824</t>
  </si>
  <si>
    <t>CO1.PCCNTR.6313155</t>
  </si>
  <si>
    <t>CO1.BDOS.6097308</t>
  </si>
  <si>
    <t>CP-SDSD-317-2024</t>
  </si>
  <si>
    <t>PRESTACIÓN DE SERVICIO DE APOYO A LA GESTIÓN DE UN TECNICO EN SISTEMAS PARA BRINDAR APOYO EN LA DIMENSIÓN TRANSVERSAL GESTIÓN DIFERENCIAL DE LAS POBLACIONES VULNERABLES COMPONENTE DESARROLLO INTEGRAL DE LAS NIÑAS; NIÑOS Y ADOLESCENTES EN EL MARCO DEL PLAN ACCIÓN TRANSITORIO 2024 EN EL DEPARTAMENTO D</t>
  </si>
  <si>
    <t>92533811</t>
  </si>
  <si>
    <t>https://community.secop.gov.co/Public/Tendering/OpportunityDetail/Index?noticeUID=CO1.NTC.6106490&amp;isFromPublicArea=True&amp;isModal=true&amp;asPopupView=true</t>
  </si>
  <si>
    <t>PRESTACIÓN DE SERVICIO DE APOYO A LA GESTIÓN DE UN TECNICO EN SISTEMAS PARA BRINDAR APOYO EN LA DIMENSIÓN TRANSVERSAL GESTIÓN DIFERENCIAL DE LAS POBLACIONES VULNERABLES COMPONENTE DESARROLLO INTEGRAL DE LAS NIÑAS; NIÑOS Y ADOLESCENTES EN EL MARCO DEL PLAN ACCIÓN TRANSITORIO 2024 EN EL DEPARTAMENTO DE SUCRE</t>
  </si>
  <si>
    <t>CO1.REQ.8962512</t>
  </si>
  <si>
    <t>CO1.PCCNTR.8361978</t>
  </si>
  <si>
    <t>CO1.BDOS.8803108</t>
  </si>
  <si>
    <t>CPS-938-2025</t>
  </si>
  <si>
    <t>PRESTACIÓN DE SERVICIOS PROFESIONALES DE UN
ABOGADO PARA BRINDAR ACOMPAÑAMIENTO JURÍDICO A LA SECRETARIA DEL INTERIOR DE LA GOBERNACIÓN DE SUCRE.</t>
  </si>
  <si>
    <t>1102854569</t>
  </si>
  <si>
    <t>https://community.secop.gov.co/Public/Tendering/OpportunityDetail/Index?noticeUID=CO1.NTC.8828932&amp;isFromPublicArea=True&amp;isModal=true&amp;asPopupView=true</t>
  </si>
  <si>
    <t>CO1.REQ.8988928</t>
  </si>
  <si>
    <t>CO1.PCCNTR.8393968</t>
  </si>
  <si>
    <t>CO1.BDOS.8829411</t>
  </si>
  <si>
    <t>CP-SDSD-763-2025</t>
  </si>
  <si>
    <t>PRESTACIÓN DE SERVICIOS PROFESIONALES DE UN(A) PSICOLOGO(A) PARA
 BRINDAR APOYO Y ACOMPAÑAMIENTO A LA SECRETARÍA DE SALUD DE LA
 GOBERNACIÓN DE SUCRE EN EL AREA CRUE.</t>
  </si>
  <si>
    <t>https://community.secop.gov.co/Public/Tendering/OpportunityDetail/Index?noticeUID=CO1.NTC.8867202&amp;isFromPublicArea=True&amp;isModal=true&amp;asPopupView=true</t>
  </si>
  <si>
    <t>CO1.REQ.6721233</t>
  </si>
  <si>
    <t>CO1.PCCNTR.6687283</t>
  </si>
  <si>
    <t>CO1.BDOS.6594546</t>
  </si>
  <si>
    <t>CPS-577-2024</t>
  </si>
  <si>
    <t>CONTRATAR SERVICIOS PROFESIONALES EN ADMINISTRACIÓN DE EMPRESAS PARA BRINDAR APOYO A LA SECRETARÍA GENERAL DE LA GOBERNACIÓN DE SUCRE</t>
  </si>
  <si>
    <t>https://community.secop.gov.co/Public/Tendering/OpportunityDetail/Index?noticeUID=CO1.NTC.6609667&amp;isFromPublicArea=True&amp;isModal=true&amp;asPopupView=true</t>
  </si>
  <si>
    <t>CO1.REQ.9993225</t>
  </si>
  <si>
    <t>CO1.PCCNTR.9221782</t>
  </si>
  <si>
    <t>CO1.BDOS.9824857</t>
  </si>
  <si>
    <t>CPS-426-2026</t>
  </si>
  <si>
    <t>PRESTACIÓN DE SERVICIOS DE PROFESIONALES PARA
BRINDAR APOYO FUNCIONAL A LOS DIVERSOS PROCESOS DE LA UNIDAD ADMINISTRATIVA ESPECIAL PARA LA GESTIÓN DEL
RIESGOS; ATENCIÓN DE DESASTRES Y CAMBIO CLIMATICO DE LA GOBERNACIÓN DE SUCRE.</t>
  </si>
  <si>
    <t>22865951</t>
  </si>
  <si>
    <t>https://community.secop.gov.co/Public/Tendering/OpportunityDetail/Index?noticeUID=CO1.NTC.9854623&amp;isFromPublicArea=True&amp;isModal=true&amp;asPopupView=true</t>
  </si>
  <si>
    <t>2024002700169</t>
  </si>
  <si>
    <t>CO1.REQ.7222373</t>
  </si>
  <si>
    <t>CO1.PCCNTR.7068102</t>
  </si>
  <si>
    <t>CO1.BDOS.7087505</t>
  </si>
  <si>
    <t>CP-SDSD-773-2024</t>
  </si>
  <si>
    <t>PRESTACIÓN DE SERVICIOS PROFESIONALES DE UN (COMUNICADOR (A) SOCIAL PARA EL DESARROLLO DE ACCIONES EN EL COMPONENTE ENFERMEDADES TRANSMISIBLES POR VECTORES -ETV EN EL MARCO DEL DESARROLLO DEL PLAN TERRITORIAL DE SALUD VIGENCIA 2024 EN EL DEPARTAMENTO DE SUCRE</t>
  </si>
  <si>
    <t>https://community.secop.gov.co/Public/Tendering/OpportunityDetail/Index?noticeUID=CO1.NTC.7105601&amp;isFromPublicArea=True&amp;isModal=true&amp;asPopupView=true</t>
  </si>
  <si>
    <t>CO1.REQ.8952241</t>
  </si>
  <si>
    <t>CO1.PCCNTR.8355532</t>
  </si>
  <si>
    <t>CO1.BDOS.8793237</t>
  </si>
  <si>
    <t>CPS-901-2025</t>
  </si>
  <si>
    <t>PRESTACIÓN DE SERVICIOS PROFESIONALES PARA BRINDAR APOYO Y ACOMPAÑAMIENTO
JURIDICO EN LAS DISTINTAS DEPENDENCIAS DE LA SECRETARÍA DE EDUCACIÓN DE LA GOBERNACIÓN DE SUCRE</t>
  </si>
  <si>
    <t>https://community.secop.gov.co/Public/Tendering/OpportunityDetail/Index?noticeUID=CO1.NTC.8819477&amp;isFromPublicArea=True&amp;isModal=true&amp;asPopupView=true</t>
  </si>
  <si>
    <t>CO1.REQ.6926092</t>
  </si>
  <si>
    <t>CO1.PCCNTR.6838585</t>
  </si>
  <si>
    <t>CO1.BDOS.6797001</t>
  </si>
  <si>
    <t>CPS-790-2024</t>
  </si>
  <si>
    <t>PRESTACIÓN DE LOS SERVICIOS PROFESIONALES PARA 
BRINDAR APOYO AL COMPONENTE PSICOSOCIAL EN LA SECRETARIA DE INCLUSIÓN SOCIAL; MUJER Y EQUIDAD DE GÉNERO DEL 
DEPARTAMENTO DE SUCRE desde LA SUBSECRETARIA DE GESTIÓN DE LA MUJER Y EQUIDAD DE GENERO.</t>
  </si>
  <si>
    <t>https://community.secop.gov.co/Public/Tendering/OpportunityDetail/Index?noticeUID=CO1.NTC.6809379&amp;isFromPublicArea=True&amp;isModal=true&amp;asPopupView=true</t>
  </si>
  <si>
    <t>CO1.REQ.10703653</t>
  </si>
  <si>
    <t>CO1.PCCNTR.9703511</t>
  </si>
  <si>
    <t>CO1.BDOS.10520363</t>
  </si>
  <si>
    <t>CP-SDSD-422-2026</t>
  </si>
  <si>
    <t>PRESTACIÓN DE SERVICIOS PROFESIONALES DE UN(A) ENFERMERO(A) CON POSGRADO EN SALUD PUBLICA PARA EL DESARROLLO DE ACCIONES EN EL
SUBPROGRAMA PROGRAMA AMPLIADO DE INMUNIZACIONES-PAI EN EL MARCO
DEL DESARROLLO DEL PLAN TERRITORIAL DE SALUD VIGENCIA 2026 EN EL DEPARTAMENTO DE SUCRE.</t>
  </si>
  <si>
    <t>https://community.secop.gov.co/Public/Tendering/OpportunityDetail/Index?noticeUID=CO1.NTC.10563565&amp;isFromPublicArea=True&amp;isModal=true&amp;asPopupView=true</t>
  </si>
  <si>
    <t>CO1.REQ.7329467</t>
  </si>
  <si>
    <t>CO1.PCCNTR.7147890</t>
  </si>
  <si>
    <t>CO1.BDOS.7192877</t>
  </si>
  <si>
    <t>CP-SDSD-806-2024</t>
  </si>
  <si>
    <t>https://community.secop.gov.co/Public/Tendering/OpportunityDetail/Index?noticeUID=CO1.NTC.7213414&amp;isFromPublicArea=True&amp;isModal=true&amp;asPopupView=true</t>
  </si>
  <si>
    <t>CO1.REQ.8269452</t>
  </si>
  <si>
    <t>CO1.PCCNTR.7882043</t>
  </si>
  <si>
    <t>CO1.BDOS.8124495</t>
  </si>
  <si>
    <t>CP-SDSD-349-2025</t>
  </si>
  <si>
    <t>PRESTACIÓN DE SERVICIOS DE APOYO A LA GESTION DE UN(A) TECNOLOGO (A)
EN GESTIÓN ADMINISTRATIVA DE EMPRESAS DE SALUD PARA EL
FORTALECIMIENTO DE LAS COMPETENCIAS DE LA SECRETARÍA DE SALUD DEL
DEPARTAMENTO DE SUCRE EN LA DIRECCIÓN DE ASUNTOS JURÍDICOS Y DE
CONTRATACIÓN.</t>
  </si>
  <si>
    <t>1102839542</t>
  </si>
  <si>
    <t>https://community.secop.gov.co/Public/Tendering/OpportunityDetail/Index?noticeUID=CO1.NTC.8144233&amp;isFromPublicArea=True&amp;isModal=true&amp;asPopupView=true</t>
  </si>
  <si>
    <t>CO1.REQ.10793915</t>
  </si>
  <si>
    <t>CO1.PCCNTR.9773239</t>
  </si>
  <si>
    <t>CO1.BDOS.10609681</t>
  </si>
  <si>
    <t>CP-SDSD-581-2026</t>
  </si>
  <si>
    <t>PRESTACIÓN DE SERVICIOS PROFESIONALES DE UN(A) PSICOLOGO(A) PARA EL
DESARROLLO DE ACCIONES EN EL SUBPROGRAMA GEOHELMINTIASIS EN EL
MARCO DEL DESARROLLO DEL PLAN TERRITORIAL DE SALUD VIGENCIA 2026 EN
EL DEPARTAMENTO DE SUCRE.</t>
  </si>
  <si>
    <t>1102823674</t>
  </si>
  <si>
    <t>https://community.secop.gov.co/Public/Tendering/OpportunityDetail/Index?noticeUID=CO1.NTC.10658839&amp;isFromPublicArea=True&amp;isModal=true&amp;asPopupView=true</t>
  </si>
  <si>
    <t>CO1.REQ.5860103</t>
  </si>
  <si>
    <t>CO1.PCCNTR.6080320</t>
  </si>
  <si>
    <t>CO1.BDOS.5742938</t>
  </si>
  <si>
    <t>CPS-200-2024</t>
  </si>
  <si>
    <t>Prestación de servicios de Apoyo al programa de fondos educativos FOSE para el seguimiento; control y consolidación financiera de recursos de gratuidad educativa vigencia 2024; para los establecimientos educativos del Departamento de Sucre</t>
  </si>
  <si>
    <t>https://community.secop.gov.co/Public/Tendering/OpportunityDetail/Index?noticeUID=CO1.NTC.5817184&amp;isFromPublicArea=True&amp;isModal=true&amp;asPopupView=true</t>
  </si>
  <si>
    <t>CO1.REQ.10772088</t>
  </si>
  <si>
    <t>CO1.PCCNTR.9751299</t>
  </si>
  <si>
    <t>CO1.BDOS.10589109</t>
  </si>
  <si>
    <t>CP-SDSD-548-2026</t>
  </si>
  <si>
    <t>PRESTACIÓN DE SERVICIOS PROFESIONALES DE UN (A) ENFERMERO PARA EL
DESARROLLO DE ACCIONES EN EL SUBPROGRAMA VIGILANCIA EPIDEMIOLÓGICA
EN EL MARCO DEL DESARROLLO DEL PLAN TERRITORIAL DE SALUD VIGENCIA
2026 EN EL DEPARTAMENTO DE SUCRE.</t>
  </si>
  <si>
    <t>https://community.secop.gov.co/Public/Tendering/OpportunityDetail/Index?noticeUID=CO1.NTC.10628537&amp;isFromPublicArea=True&amp;isModal=true&amp;asPopupView=true</t>
  </si>
  <si>
    <t>CO1.REQ.10734814</t>
  </si>
  <si>
    <t>CO1.PCCNTR.9730715</t>
  </si>
  <si>
    <t>CO1.BDOS.10551593</t>
  </si>
  <si>
    <t>CP-SDSD-494-2026</t>
  </si>
  <si>
    <t>PRESTACIÓN DE SERVICIOS PROFESIONALES DE UN(A) MICROBIOLOGA PARA EL DESARROLLO DE ACCIONES EN EL SUBPROGRAMA DE SALUD AMBIENTAL; EN EL MARCO DEL DESARROLLO DEL PLAN
TERRITORIAL DE SALUD VIGENCIA 2026 EN EL DEPARTAMENTO DE SUCRE.</t>
  </si>
  <si>
    <t>1102808999</t>
  </si>
  <si>
    <t>https://community.secop.gov.co/Public/Tendering/OpportunityDetail/Index?noticeUID=CO1.NTC.10603423&amp;isFromPublicArea=True&amp;isModal=true&amp;asPopupView=true</t>
  </si>
  <si>
    <t>CO1.REQ.10381175</t>
  </si>
  <si>
    <t>CO1.BDOS.10206741</t>
  </si>
  <si>
    <t>CO1.REQ.7482436</t>
  </si>
  <si>
    <t>CO1.PCCNTR.7267000</t>
  </si>
  <si>
    <t>CO1.BDOS.7346496</t>
  </si>
  <si>
    <t>CPS-001-2025</t>
  </si>
  <si>
    <t>PRESTACION DE SERVICIOS PROFESIONALES PARA APOYAR EL DESARROLLO DE ACCIONES EN EL MARCO DEL PROGRAMA DE ALIMENTACION ESCOLAR DE LA SECRETARIA DE EDUCACION DEPARTAMENTAL DE LA GOBERNACIÓN DE SUCRE</t>
  </si>
  <si>
    <t>https://community.secop.gov.co/Public/Tendering/OpportunityDetail/Index?noticeUID=CO1.NTC.7374651&amp;isFromPublicArea=True&amp;isModal=true&amp;asPopupView=true</t>
  </si>
  <si>
    <t>CO1.REQ.7636662</t>
  </si>
  <si>
    <t>CO1.PCCNTR.7397752</t>
  </si>
  <si>
    <t>CO1.BDOS.7501052</t>
  </si>
  <si>
    <t>CP-SDSD-032-2025</t>
  </si>
  <si>
    <t>64870379</t>
  </si>
  <si>
    <t>https://community.secop.gov.co/Public/Tendering/OpportunityDetail/Index?noticeUID=CO1.NTC.7523179&amp;isFromPublicArea=True&amp;isModal=true&amp;asPopupView=true</t>
  </si>
  <si>
    <t>CO1.REQ.8848992</t>
  </si>
  <si>
    <t>CO1.PCCNTR.8286857</t>
  </si>
  <si>
    <t>CO1.BDOS.8691949</t>
  </si>
  <si>
    <t>CP-SDSD-620-2025</t>
  </si>
  <si>
    <t>92671465</t>
  </si>
  <si>
    <t>https://community.secop.gov.co/Public/Tendering/OpportunityDetail/Index?noticeUID=CO1.NTC.8727869&amp;isFromPublicArea=True&amp;isModal=true&amp;asPopupView=true</t>
  </si>
  <si>
    <t>CO1.REQ.8852905</t>
  </si>
  <si>
    <t>CO1.PCCNTR.8283167</t>
  </si>
  <si>
    <t>CO1.BDOS.8695206</t>
  </si>
  <si>
    <t>CP-SDSD-623-2025</t>
  </si>
  <si>
    <t>PRESTACIÓN DE SERVICIOS PROFESIONALES DE UN(A) OPTOMETRA PARA EL DESARROLLO DE ACCIONES EN EL COMPONENTE ENFERMEDADES CRONICAS NO TRANSMISIBLES ECNT; EN EL MARCO DEL DESARROLLO DEL PLAN TERRITORIAL DE SALUD VIGENCIA 2025 EN EL DEPARTAMENTO DE SUCRE.</t>
  </si>
  <si>
    <t>https://community.secop.gov.co/Public/Tendering/OpportunityDetail/Index?noticeUID=CO1.NTC.8722249&amp;isFromPublicArea=True&amp;isModal=true&amp;asPopupView=true</t>
  </si>
  <si>
    <t>CO1.REQ.7252033</t>
  </si>
  <si>
    <t>CO1.PCCNTR.7150883</t>
  </si>
  <si>
    <t>CO1.BDOS.7064271</t>
  </si>
  <si>
    <t>CM-008-2024</t>
  </si>
  <si>
    <t>ELABORACIÓN DE ESTUDIOS Y DISEÑOS EN FASE 3 DE SOLUCIONES DE ENERGÍA NO CONVENCIONAL (FOTOVOLTAICA) PARA EL SUMINISTRO DE ENERGÍA ELÉCTRICA A LOS ESTABLECIMIENTOS EDUCATIVOS OFICIALES NO CERTIFICADOS DEL DEPARTAMENTO DE SUCRE</t>
  </si>
  <si>
    <t>900981128</t>
  </si>
  <si>
    <t>https://community.secop.gov.co/Public/Tendering/OpportunityDetail/Index?noticeUID=CO1.NTC.7133551&amp;isFromPublicArea=True&amp;isModal=true&amp;asPopupView=true</t>
  </si>
  <si>
    <t>CO1.REQ.7724955</t>
  </si>
  <si>
    <t>CO1.PCCNTR.7490233</t>
  </si>
  <si>
    <t>CO1.BDOS.7590142</t>
  </si>
  <si>
    <t>CP-SDSD-131-2025</t>
  </si>
  <si>
    <t>PRESTACIÓN DE SERVICIOS PROFESIONALES DE UN ENFERMERO PARA EL DESARROLLO DE ACCIONES EN EL COMPONENTE 
PROGRAMA AMPLIADO DE INMUNIZACIONES PAI; EN EL MARCO DEL DESARROLLO DEL PLAN TERRITORIAL DE SALUD VIGENCIA 
2025 EN EL DEPARTAMENTO DE SUCRE</t>
  </si>
  <si>
    <t>64552211</t>
  </si>
  <si>
    <t>https://community.secop.gov.co/Public/Tendering/OpportunityDetail/Index?noticeUID=CO1.NTC.7630023&amp;isFromPublicArea=True&amp;isModal=true&amp;asPopupView=true</t>
  </si>
  <si>
    <t>CO1.REQ.6777824</t>
  </si>
  <si>
    <t>CO1.PCCNTR.6725814</t>
  </si>
  <si>
    <t>CO1.BDOS.6650609</t>
  </si>
  <si>
    <t>CPS-678-2024</t>
  </si>
  <si>
    <t>PRESTACIÓN DE SERVICIOS PROFESIONALES COMO AGOBADO DE APOYO JURIDICO AL DESPACHO DE LA SECRETARIA DE HACIENDA.</t>
  </si>
  <si>
    <t>1102579979</t>
  </si>
  <si>
    <t>https://community.secop.gov.co/Public/Tendering/OpportunityDetail/Index?noticeUID=CO1.NTC.6660003&amp;isFromPublicArea=True&amp;isModal=true&amp;asPopupView=true</t>
  </si>
  <si>
    <t>CO1.REQ.7329327</t>
  </si>
  <si>
    <t>CO1.BDOS.6992347</t>
  </si>
  <si>
    <t>CO1.REQ.8858744</t>
  </si>
  <si>
    <t>CO1.REQ.9963159</t>
  </si>
  <si>
    <t>CO1.PCCNTR.9189505</t>
  </si>
  <si>
    <t>CO1.BDOS.9794806</t>
  </si>
  <si>
    <t>CPS-431-2026</t>
  </si>
  <si>
    <t>PRESTACION DE SERVICIOS PROFESIONALES ESPECIALIZADOS PARA FORMULAR PROYECTOS DE INVERSION EN LA SECRETARIA DE DESARROLLO ECONOMICO Y
SOSTENIBILIDAD AMBIENTAL DE LA GOBERNACION DE SUCRE DURANTE LA VIGENCIA 2026</t>
  </si>
  <si>
    <t>https://community.secop.gov.co/Public/Tendering/OpportunityDetail/Index?noticeUID=CO1.NTC.9822203&amp;isFromPublicArea=True&amp;isModal=true&amp;asPopupView=true</t>
  </si>
  <si>
    <t>CO1.REQ.8819460</t>
  </si>
  <si>
    <t>CO1.PCCNTR.8261930</t>
  </si>
  <si>
    <t>CO1.BDOS.8662720</t>
  </si>
  <si>
    <t>CP-SDSD-587-2025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</si>
  <si>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</si>
  <si>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https://community.secop.gov.co/Public/Tendering/OpportunityDetail/Index?noticeUID=CO1.NTC.8692815&amp;isFromPublicArea=True&amp;isModal=true&amp;asPopupView=true</t>
  </si>
  <si>
    <t>CO1.REQ.8892083</t>
  </si>
  <si>
    <t>CO1.PCCNTR.8312961</t>
  </si>
  <si>
    <t>CO1.BDOS.8734240</t>
  </si>
  <si>
    <t>CPS-609-2025</t>
  </si>
  <si>
    <t>PRESTACION DE SERVICIOS PROFESIONALES DE UN
ABOGADO PARA BRINDAR ASESORÍA Y ACOMPAÑAMIENTO EN LOS PROCESOS QUE ADELANTE LA OFICINA DE CONTROL INTERNO DE GESTIÓN DE LA GOBERNACION DE SUCRE</t>
  </si>
  <si>
    <t>https://community.secop.gov.co/Public/Tendering/OpportunityDetail/Index?noticeUID=CO1.NTC.8762434&amp;isFromPublicArea=True&amp;isModal=true&amp;asPopupView=true</t>
  </si>
  <si>
    <t>CO1.REQ.8963277</t>
  </si>
  <si>
    <t>CO1.PCCNTR.8364235</t>
  </si>
  <si>
    <t>CO1.BDOS.8804050</t>
  </si>
  <si>
    <t>CP-SDSD-724-2025</t>
  </si>
  <si>
    <t>PRESTACIÓN DE SERVICIOS PROFESIONALES DE UN(A) INGENIERO (A) INDUSTRIAL PARA BRINDAR APOYO Y ACOMPAÑAMIENTO A LA SECRETARÍA DE SALUD DE LA GOBERNACIÓN DE SUCRE EN EL DESPACHO DEL SECRETARIO</t>
  </si>
  <si>
    <t>https://community.secop.gov.co/Public/Tendering/OpportunityDetail/Index?noticeUID=CO1.NTC.8831525&amp;isFromPublicArea=True&amp;isModal=true&amp;asPopupView=true</t>
  </si>
  <si>
    <t>CO1.REQ.7647109</t>
  </si>
  <si>
    <t>CO1.PCCNTR.7410109</t>
  </si>
  <si>
    <t>CO1.BDOS.7511487</t>
  </si>
  <si>
    <t>CP-SDSD-040-2025</t>
  </si>
  <si>
    <t>PRESTACIÓN DE SERVICIOS DE APOYO A LA GESTIÓN DE UN (A)
TECNICO/AUXILIAR DE ENFERMERIA PARA EL DESARROLLO DE ACCIONES EN ELCOMPONENTE VIGILANCIA EPIDEMIOLÓGICA EN EL MARCO DEL DESARROLLO DEL
PLAN TERRITORIAL DE SALUD VIGENCIA 2025 EN EL DEPARTAMENTO DE SUCRE</t>
  </si>
  <si>
    <t>https://community.secop.gov.co/Public/Tendering/OpportunityDetail/Index?noticeUID=CO1.NTC.7537416&amp;isFromPublicArea=True&amp;isModal=true&amp;asPopupView=true</t>
  </si>
  <si>
    <t>CO1.REQ.8912715</t>
  </si>
  <si>
    <t>CO1.PCCNTR.8330628</t>
  </si>
  <si>
    <t>CO1.BDOS.8754591</t>
  </si>
  <si>
    <t>CPS-729-2025</t>
  </si>
  <si>
    <t>PRESTACION DE SERVICIOS PROFESIONALES
 DE UN ABOGADO PARA BRINDAR ASESORÍA Y ACOMPAÑAMIENTO EN LOS
 PROCESOS QUE ADELANTE LA OFICINA DE CONTROL INTERNO DE GESTIÓN DE LA
 GOBERNACION DE SUCRE.</t>
  </si>
  <si>
    <t>1064995647</t>
  </si>
  <si>
    <t>https://community.secop.gov.co/Public/Tendering/OpportunityDetail/Index?noticeUID=CO1.NTC.8784464&amp;isFromPublicArea=True&amp;isModal=true&amp;asPopupView=true</t>
  </si>
  <si>
    <t>CO1.REQ.6497415</t>
  </si>
  <si>
    <t>CO1.PCCNTR.6521953</t>
  </si>
  <si>
    <t>CO1.BDOS.6373043</t>
  </si>
  <si>
    <t>CONV- 018-2024</t>
  </si>
  <si>
    <t>AUNAR ESFUERZOS PARA LA IMPLEMENTACIÓN DE LA ESTRATEGIA DE CONECTIVIDAD ESCOLAR DEL MINISTERIO DE EDUCACIÓN NACIONAL -VIGENCIA 2024 - EN ESTABLECIMIENTOS Y/O SEDES EDUCATIVAS OFICIALES PRIORIZADAS EN MUNICIPIOS NO CERTIFICADOS DEL DEPARTAMENTO DE SUCRE</t>
  </si>
  <si>
    <t>900068796</t>
  </si>
  <si>
    <t>https://community.secop.gov.co/Public/Tendering/OpportunityDetail/Index?noticeUID=CO1.NTC.6389559&amp;isFromPublicArea=True&amp;isModal=true&amp;asPopupView=true</t>
  </si>
  <si>
    <t>CO1.REQ.6724926</t>
  </si>
  <si>
    <t>CO1.PCCNTR.6687646</t>
  </si>
  <si>
    <t>CO1.BDOS.6598046</t>
  </si>
  <si>
    <t>CPS-579-2024</t>
  </si>
  <si>
    <t>PRESTACION DE SERVICIOS PROFESIONALES PARA BRINDAR ASESORIA A LA SECRETARIA DE PLANEACION EN LA ELABORACION Y ACTUALIZACION DE INSTRUMENTOS DE PLANIFICACION TERRITORIAL DEL DEPARTAMENTO DE SUCRE</t>
  </si>
  <si>
    <t>https://community.secop.gov.co/Public/Tendering/OpportunityDetail/Index?noticeUID=CO1.NTC.6609481&amp;isFromPublicArea=True&amp;isModal=true&amp;asPopupView=true</t>
  </si>
  <si>
    <t>CO1.REQ.9990012</t>
  </si>
  <si>
    <t>CO1.PCCNTR.9244375</t>
  </si>
  <si>
    <t>CO1.BDOS.9821633</t>
  </si>
  <si>
    <t>CPS-322-2026</t>
  </si>
  <si>
    <t>PRESTACIÓN DE SERVICIOS PROFESIONALES COMO
ABOGADO PARA BRINDAR ASESORÍA Y APOYO EN LA GOBERNACION DE SUCRE.</t>
  </si>
  <si>
    <t>https://community.secop.gov.co/Public/Tendering/OpportunityDetail/Index?noticeUID=CO1.NTC.9876373&amp;isFromPublicArea=True&amp;isModal=true&amp;asPopupView=true</t>
  </si>
  <si>
    <t>CO1.REQ.10019338</t>
  </si>
  <si>
    <t>CO1.PCCNTR.9258960</t>
  </si>
  <si>
    <t>CO1.BDOS.9851023</t>
  </si>
  <si>
    <t>CPS-528-2026</t>
  </si>
  <si>
    <t>PRESTACIÓN DE SERVICIOS PROFESIONALES DE UNA
INGENIERA FORESTAL PARA BRINDAR ASESORÍA Y APOYO EN LA DIRECCIÓN DE PROYECTOS ESTRATÉGICOS DE LA
GOBERNACIÓN DE SUCRE</t>
  </si>
  <si>
    <t>1096956066</t>
  </si>
  <si>
    <t>https://community.secop.gov.co/Public/Tendering/OpportunityDetail/Index?noticeUID=CO1.NTC.9891486&amp;isFromPublicArea=True&amp;isModal=true&amp;asPopupView=true</t>
  </si>
  <si>
    <t>CO1.REQ.5956598</t>
  </si>
  <si>
    <t>CO1.PCCNTR.6102696</t>
  </si>
  <si>
    <t>CO1.BDOS.5839238</t>
  </si>
  <si>
    <t>CP-SDSD-146-2024</t>
  </si>
  <si>
    <t>PRESTACIÓN DE SERVICIOS PROFESIONALES DE UN ABOGADO PARA EL DESARROLLO DE ACCIONES EN LA 
DIMENSIÓN FORTALECIMIENTO DE LA AUTORIDAD SANITARIA PARA LA GESTIÓN EN SALUD; COMPONENTE IVC SANITARIO-SIDEVASS EN EL MARCO DEL DESARROLLO DEL PLAN DE ACCIÓN TRANSITORIO 2024 EN EL DEPARTAMENTO DE SUCRE</t>
  </si>
  <si>
    <t>18778230</t>
  </si>
  <si>
    <t>https://community.secop.gov.co/Public/Tendering/OpportunityDetail/Index?noticeUID=CO1.NTC.5846779&amp;isFromPublicArea=True&amp;isModal=true&amp;asPopupView=true</t>
  </si>
  <si>
    <t>CO1.REQ.6081520</t>
  </si>
  <si>
    <t>CO1.PCCNTR.6206032</t>
  </si>
  <si>
    <t>CO1.BDOS.5962182</t>
  </si>
  <si>
    <t>CP-SDSD-264-2024</t>
  </si>
  <si>
    <t>PRESTACIÒN DE SERVICIOS PROFESIONALES DE UN PSICOLOGO PARA EL DESARROLLO DE ACCIONES EN LA 
DIMENSIÒN TRANSVERSAL GESTIÒN DIFERENCIAL DE LAS POBLACIONES VULNERABLES EN EL COMPONENTE 
DESARROLLO INTEGRAL DE NIÑOS; NIÑAS Y ADOLESCENTES; EN EL MARCO DEL DESARROLLO DEL PLAN DE 
ACCIÒN SALUD PUBLICA 2024</t>
  </si>
  <si>
    <t>https://community.secop.gov.co/Public/Tendering/OpportunityDetail/Index?noticeUID=CO1.NTC.5972464&amp;isFromPublicArea=True&amp;isModal=true&amp;asPopupView=true</t>
  </si>
  <si>
    <t>PRESTACIÒN DE SERVICIOS PROFESIONALES DE UN PSICOLOGO PARA EL DESARROLLO DE ACCIONES EN LA 
DIMENSIÒN TRANSVERSAL GESTIÒN DIFERENCIAL DE LAS POBLACIONES VULNERABLES EN EL COMPONENTE 
DESARROLLO INTEGRAL DE NIÑOS; NIÑAS Y ADOLESCENTES; EN EL MARCO DEL DESARROLLO DEL PLAN DE 
ACCIÒN SALUD PUBLICA 2024 DEL DEPARTAMENTO DE SUCRE</t>
  </si>
  <si>
    <t>CO1.REQ.9738604</t>
  </si>
  <si>
    <t>CO1.PCCNTR.8953525</t>
  </si>
  <si>
    <t>CO1.BDOS.9571156</t>
  </si>
  <si>
    <t>CP-SDSD-003-2026</t>
  </si>
  <si>
    <t>PRESTACIÓN DE SERVICIOS PROFESIONALES DE UN (A) INGENIERO DE SISTEMAS PARA EL DESARROLLO DE ACCIONES EN EL SUBPROGRAMA DE SALUD NUTRICIONAL EN EL MARCO DEL DESARROLLO DEL PLAN TERRITORIAL DE SALUD VIGENCIA 2026 EN EL DEPARTAMENTO DE SUCRE</t>
  </si>
  <si>
    <t>https://community.secop.gov.co/Public/Tendering/OpportunityDetail/Index?noticeUID=CO1.NTC.9586977&amp;isFromPublicArea=True&amp;isModal=true&amp;asPopupView=true</t>
  </si>
  <si>
    <t>CO1.REQ.6928396</t>
  </si>
  <si>
    <t>CO1.PCCNTR.6841500</t>
  </si>
  <si>
    <t>CO1.BDOS.6799709</t>
  </si>
  <si>
    <t>CPS-797-2024</t>
  </si>
  <si>
    <t>92549741</t>
  </si>
  <si>
    <t>https://community.secop.gov.co/Public/Tendering/OpportunityDetail/Index?noticeUID=CO1.NTC.6813253&amp;isFromPublicArea=True&amp;isModal=true&amp;asPopupView=true</t>
  </si>
  <si>
    <t>CO1.REQ.7310258</t>
  </si>
  <si>
    <t>CO1.PCCNTR.7138564</t>
  </si>
  <si>
    <t>CO1.BDOS.7174411</t>
  </si>
  <si>
    <t>CPS-1032-2024</t>
  </si>
  <si>
    <t>ONTRATAR SERVICIOS PROFESIONALES EN ADMINISTRACIÓN DE EMPRESAS PARA BRINDAR APOYO EN LA SECRETARÍA PRIVADA DE LA GOBERNACIÓN DE SUCRE</t>
  </si>
  <si>
    <t>https://community.secop.gov.co/Public/Tendering/OpportunityDetail/Index?noticeUID=CO1.NTC.7199885&amp;isFromPublicArea=True&amp;isModal=true&amp;asPopupView=true</t>
  </si>
  <si>
    <t>CO1.REQ.10707795</t>
  </si>
  <si>
    <t>CO1.PCCNTR.9703617</t>
  </si>
  <si>
    <t>CO1.BDOS.10524701</t>
  </si>
  <si>
    <t>CP-SDSD-425-2026</t>
  </si>
  <si>
    <t>PRESTACION DE SERVICIOS DE APOYO A LA GESTION DE UN (A) TECNICO EN SISTEMAS PARA EL DESARROLLO DE ACCIONES EN EL SUBPROGRAMA
PLANEACION INTEGRAL EN SALUD EN EL MARCO DEL DESARROLLO DEL PLAN
TERRITORIAL DE SALUD VIGENCIA 2026 EN EL DEPARTAMENTO DE SUCRE</t>
  </si>
  <si>
    <t>https://community.secop.gov.co/Public/Tendering/OpportunityDetail/Index?noticeUID=CO1.NTC.10564114&amp;isFromPublicArea=True&amp;isModal=true&amp;asPopupView=true</t>
  </si>
  <si>
    <t>CO1.REQ.8935551</t>
  </si>
  <si>
    <t>CO1.PCCNTR.8343490</t>
  </si>
  <si>
    <t>CO1.BDOS.8776923</t>
  </si>
  <si>
    <t>CPS-813-2025</t>
  </si>
  <si>
    <t>PRESTACIÓN DE SERVICIOS PROFESIONALES DE UN ABOGADO  PARA BRINDAR ASESORIA EN LAS ACTIVIDADES RELACIONADAS CON LA GESTIÓN JURÍDICA Y PREVENCIÓN DEL DAÑO ANTIJURÍDICO EN LA OFICINA JURIDICA DE LA GOBERNACIÓN DE SUCRE.</t>
  </si>
  <si>
    <t>45576206</t>
  </si>
  <si>
    <t>https://community.secop.gov.co/Public/Tendering/OpportunityDetail/Index?noticeUID=CO1.NTC.8804435&amp;isFromPublicArea=True&amp;isModal=true&amp;asPopupView=true</t>
  </si>
  <si>
    <t>CO1.REQ.8935828</t>
  </si>
  <si>
    <t>CO1.PCCNTR.8346651</t>
  </si>
  <si>
    <t>CO1.BDOS.8776772</t>
  </si>
  <si>
    <t>CPS-823-2025</t>
  </si>
  <si>
    <t>PRESTACIÓN DE SERVICIOS PROFESIONALES DE UN
ARQUITECTO PARA BRINDAR ACOMPAÑAMIENTO A LA OFICINA DE MACROPROYECTOS ESTRATEGICOS DE LA GOBERNACIÓN
DE SUCRE</t>
  </si>
  <si>
    <t>92527909</t>
  </si>
  <si>
    <t>https://community.secop.gov.co/Public/Tendering/OpportunityDetail/Index?noticeUID=CO1.NTC.8806684&amp;isFromPublicArea=True&amp;isModal=true&amp;asPopupView=true</t>
  </si>
  <si>
    <t>CO1.REQ.6076256</t>
  </si>
  <si>
    <t>CO1.PCCNTR.6199994</t>
  </si>
  <si>
    <t>CO1.BDOS.5957574</t>
  </si>
  <si>
    <t>CP-SDSD-260-2024</t>
  </si>
  <si>
    <t>PRESTACIÓN DE SERVICIOS DE APOYO A LA GESTIÓN DE UN ANOTADOR PARA EL DESARROLLO DE ACCIONES EN LA DIMENSIÓN SALUD AMBIENTAL; COMPONENTE SITUACIONES DE SALUD RELACIONADAS CON CONDICIONES AMBIENTALES; DEL PLAN DECENAL DE SALUD PÚBLICA- PROGRAMA COMPASIÓN POR LA BIODIVERSIDAD- PAS TRANSITORIO 2024 DEL</t>
  </si>
  <si>
    <t>https://community.secop.gov.co/Public/Tendering/OpportunityDetail/Index?noticeUID=CO1.NTC.5965516&amp;isFromPublicArea=True&amp;isModal=true&amp;asPopupView=true</t>
  </si>
  <si>
    <t>PRESTACIÓN DE SERVICIOS DE APOYO A LA GESTIÓN DE UN ANOTADOR PARA EL DESARROLLO DE ACCIONES EN LA DIMENSIÓN SALUD AMBIENTAL; COMPONENTE SITUACIONES DE SALUD RELACIONADAS CON CONDICIONES AMBIENTALES; DEL PLAN DECENAL DE SALUD PÚBLICA- PROGRAMA COMPASIÓN POR LA BIODIVERSIDAD- PAS TRANSITORIO 2024 DEL DEPARTAMENTO DE SUCRE</t>
  </si>
  <si>
    <t>CO1.REQ.8935343</t>
  </si>
  <si>
    <t>CO1.PCCNTR.8341060</t>
  </si>
  <si>
    <t>CO1.BDOS.8776549</t>
  </si>
  <si>
    <t>CPS-833-2025</t>
  </si>
  <si>
    <t>PRESTACIÓN DE SERVICIOS PROFESIONALES PARA BRINDAR APOYO JURÍDICO EN
 MATERIA CONTRACTUAL A LA SUBSECRETARIA DE GESTIÓN DE CONTRATACIÓN
 DE LA GOBERNACIÓN DE SUCRE.</t>
  </si>
  <si>
    <t>1102875966</t>
  </si>
  <si>
    <t>https://community.secop.gov.co/Public/Tendering/OpportunityDetail/Index?noticeUID=CO1.NTC.8801086&amp;isFromPublicArea=True&amp;isModal=true&amp;asPopupView=true</t>
  </si>
  <si>
    <t>CO1.REQ.9911053</t>
  </si>
  <si>
    <t>CO1.PCCNTR.9133305</t>
  </si>
  <si>
    <t>CO1.BDOS.9742921</t>
  </si>
  <si>
    <t>CPS-240-2026</t>
  </si>
  <si>
    <t>PRESTACIÓN DE SERVICIOS DE APOYO A LA GESTIÓN
PARA BRINDAR ACOMPAÑAMIENTO EN LOS ASUNTOS QUE ESTÉN A CARGO DE LA SECRETARÍA DE LA MUJER; JUVENTUD E
INCLUSION SOCIAL DE LA GOBERNACION DE SUCRE.</t>
  </si>
  <si>
    <t>23011621</t>
  </si>
  <si>
    <t>https://community.secop.gov.co/Public/Tendering/OpportunityDetail/Index?noticeUID=CO1.NTC.9767857&amp;isFromPublicArea=True&amp;isModal=true&amp;asPopupView=true</t>
  </si>
  <si>
    <t>CO1.REQ.6771242</t>
  </si>
  <si>
    <t>CO1.BDOS.6643799</t>
  </si>
  <si>
    <t>CO1.REQ.9839406</t>
  </si>
  <si>
    <t>CO1.PCCNTR.9092336</t>
  </si>
  <si>
    <t>CO1.BDOS.9671590</t>
  </si>
  <si>
    <t>CP-SDSD-188-2026</t>
  </si>
  <si>
    <t>PRESTACIÓN DE SERVICIOS PROFESIONALES DE UN(A) QUIMICO PARA EL DESARROLLO DE
ACCIONES EN EL SUBPROGRAMA DE SALUD AMBIENTAL; EN EL MARCO DEL DESARROLLO DEL PLAN TERRITORIAL DE SALUD VIGENCIA 2026 EN EL DEPARTAMENTO DE SUCRE.</t>
  </si>
  <si>
    <t>https://community.secop.gov.co/Public/Tendering/OpportunityDetail/Index?noticeUID=CO1.NTC.9727702&amp;isFromPublicArea=True&amp;isModal=true&amp;asPopupView=true</t>
  </si>
  <si>
    <t>CO1.REQ.9007445</t>
  </si>
  <si>
    <t>CO1.PCCNTR.8404146</t>
  </si>
  <si>
    <t>CO1.BDOS.8847575</t>
  </si>
  <si>
    <t>CP-SDSD-791-2025</t>
  </si>
  <si>
    <t>PRESTACIÓN DE SERVICIOS DE APOYO A LA GESTION UN(A) AUXILIAR DE ENFERMERIA PARA EL FORTALECIMIENTO DE LAS COMPETENCIAS DE LA
SECRETARÍA DE SALUD DEL DEPARTAMENTO DE SUCRE EN EL COMPONENTE DE DISCAPACIDAD</t>
  </si>
  <si>
    <t>1100543016</t>
  </si>
  <si>
    <t>https://community.secop.gov.co/Public/Tendering/OpportunityDetail/Index?noticeUID=CO1.NTC.8879959&amp;isFromPublicArea=True&amp;isModal=true&amp;asPopupView=true</t>
  </si>
  <si>
    <t>CO1.REQ.8311784</t>
  </si>
  <si>
    <t>CO1.PCCNTR.7911176</t>
  </si>
  <si>
    <t>CO1.BDOS.8165687</t>
  </si>
  <si>
    <t>CP-SDSD-398-2025</t>
  </si>
  <si>
    <t>PRESTACION DE SERVICIOS PROFESIONALES DE UN(A) ADMINISTRADOR(A) DE EMPRESAS PARA EL FORTALECIMIENTO DE LAS COMPETENCIAS DE LA SECRETARIA DE SALUD EN EL DEPARTAMENTO DE SUCRE EN LA
SUBSECRETARIA DE GESTION ADMINISTRATIVA Y FINANCIERA</t>
  </si>
  <si>
    <t>23176161</t>
  </si>
  <si>
    <t>https://community.secop.gov.co/Public/Tendering/OpportunityDetail/Index?noticeUID=CO1.NTC.8187153&amp;isFromPublicArea=True&amp;isModal=true&amp;asPopupView=true</t>
  </si>
  <si>
    <t>CO1.REQ.8890403</t>
  </si>
  <si>
    <t>CO1.PCCNTR.8312464</t>
  </si>
  <si>
    <t>CO1.BDOS.8732292</t>
  </si>
  <si>
    <t>CP-SDSD-666-2025</t>
  </si>
  <si>
    <t>PRESTACIÓN DE SERVICIOS PROFESIONALES DE UN(A) ENFERMERO(A) PARA EL
DESARROLLO DE ACCIONES EN EL COMPONENTE ENFERMEDADES CRONICAS NO TRANSMISIBLES ECNT; EN EL MARCO DEL
DESARROLLO DEL PLAN TERRITORIAL DE SALUD VIGENCIA 2025 EN EL DEPARTAMENTO DE SUCRE.</t>
  </si>
  <si>
    <t>1102835704</t>
  </si>
  <si>
    <t>https://community.secop.gov.co/Public/Tendering/OpportunityDetail/Index?noticeUID=CO1.NTC.8757743&amp;isFromPublicArea=True&amp;isModal=true&amp;asPopupView=true</t>
  </si>
  <si>
    <t>CO1.REQ.8887411</t>
  </si>
  <si>
    <t>CO1.PCCNTR.8305999</t>
  </si>
  <si>
    <t>CO1.BDOS.8729478</t>
  </si>
  <si>
    <t>CP-SDSD-660-2025</t>
  </si>
  <si>
    <t>1103112678</t>
  </si>
  <si>
    <t>https://community.secop.gov.co/Public/Tendering/OpportunityDetail/Index?noticeUID=CO1.NTC.8753219&amp;isFromPublicArea=True&amp;isModal=true&amp;asPopupView=true</t>
  </si>
  <si>
    <t>CO1.REQ.10809075</t>
  </si>
  <si>
    <t>CO1.BDOS.10626224</t>
  </si>
  <si>
    <t>CO1.REQ.6721837</t>
  </si>
  <si>
    <t>CO1.PCCNTR.6687696</t>
  </si>
  <si>
    <t>CO1.BDOS.6595121</t>
  </si>
  <si>
    <t>CPS-558-2024</t>
  </si>
  <si>
    <t>PRESTACIÓN DE SERVICIOS PROFESIONALES DE UN INGENIERO INDUSTRIAL CON MAESTRIA PARA BRINDAR ACOMPAÑAMIENTO A LA OFICINA DE MACROPROYECTOS ESTRATEGICOS DE LA GOBERNACIÓN DE SUCRE.</t>
  </si>
  <si>
    <t>https://community.secop.gov.co/Public/Tendering/OpportunityDetail/Index?noticeUID=CO1.NTC.6610420&amp;isFromPublicArea=True&amp;isModal=true&amp;asPopupView=true</t>
  </si>
  <si>
    <t>CO1.REQ.5961669</t>
  </si>
  <si>
    <t>CO1.PCCNTR.6106478</t>
  </si>
  <si>
    <t>CO1.BDOS.5843883</t>
  </si>
  <si>
    <t>CP-SDSD-158-2024</t>
  </si>
  <si>
    <t>PRESTACIÓN DE SERVICIOS PROFESIONALES DE UNA ENFERMERA PARA 
EL DESARROLLO DE ACCIONES EN LA DIMENSIÓN TRANSVERSAL GESTIÓN DIFERENCIAL DE LAS POBLACIONES VULNERABLES EN EL COMPONENTE DESARROLLO INTEGRAL DE NIÑOS; NIÑAS Y ADOLESCENTES; EN EL MARCO DEL DESARROLLO PLAN DE ACCIÓN TRANSITORIO 2024 EN ELD</t>
  </si>
  <si>
    <t>1063082123</t>
  </si>
  <si>
    <t>https://community.secop.gov.co/Public/Tendering/OpportunityDetail/Index?noticeUID=CO1.NTC.5851553&amp;isFromPublicArea=True&amp;isModal=true&amp;asPopupView=true</t>
  </si>
  <si>
    <t>PRESTACIÓN DE SERVICIOS PROFESIONALES DE UNA ENFERMERA PARA 
EL DESARROLLO DE ACCIONES EN LA DIMENSIÓN TRANSVERSAL GESTIÓN DIFERENCIAL DE LAS POBLACIONES VULNERABLES EN EL COMPONENTE DESARROLLO INTEGRAL DE NIÑOS; NIÑAS Y ADOLESCENTES; EN EL MARCO DEL DESARROLLO PLAN DE ACCIÓN TRANSITORIO 2024 EN ELDEPARTAMENTO DE SUCRE</t>
  </si>
  <si>
    <t>CO1.REQ.7033964</t>
  </si>
  <si>
    <t>CO1.PCCNTR.6920794</t>
  </si>
  <si>
    <t>CO1.BDOS.6903294</t>
  </si>
  <si>
    <t>CP-SDSD-511-2024</t>
  </si>
  <si>
    <t>PRESTACIÓN DE SERVICIOS PROFESIONALES DE UN(A) INGENIERO (A) DE 
SISTEMAS PARA EL DESARROLLO DE ACCIONES EN EL COMPONENTE 
DISCAPACIDAD EN EL MARCO DEL DESARROLLO DEL PLAN TERRITORIAL DE SALUD 
VIGENCIA 2024 EN EL DEPARTAMENTO DE SUCRE.</t>
  </si>
  <si>
    <t>https://community.secop.gov.co/Public/Tendering/OpportunityDetail/Index?noticeUID=CO1.NTC.6915412&amp;isFromPublicArea=True&amp;isModal=true&amp;asPopupView=true</t>
  </si>
  <si>
    <t>CO1.REQ.7213187</t>
  </si>
  <si>
    <t>CO1.BDOS.7011709</t>
  </si>
  <si>
    <t>CO1.REQ.9855274</t>
  </si>
  <si>
    <t>CO1.PCCNTR.9069728</t>
  </si>
  <si>
    <t>CO1.BDOS.9687912</t>
  </si>
  <si>
    <t>CPS-137-2026</t>
  </si>
  <si>
    <t>PRESTACION DE SERVICIOS PROFESIONALES EN
CONTADURIA PARA BRINDAR ASESORIA Y ACOMPAÑAMIENTO A LA SUBSECRETARIA FINANCIERA DE LA GOBERNACION DE
SUCRE</t>
  </si>
  <si>
    <t>92276456</t>
  </si>
  <si>
    <t>https://community.secop.gov.co/Public/Tendering/OpportunityDetail/Index?noticeUID=CO1.NTC.9704453&amp;isFromPublicArea=True&amp;isModal=true&amp;asPopupView=true</t>
  </si>
  <si>
    <t>CO1.REQ.6705759</t>
  </si>
  <si>
    <t>CO1.PCCNTR.6684990</t>
  </si>
  <si>
    <t>CO1.BDOS.6579753</t>
  </si>
  <si>
    <t>CPS-505-2024</t>
  </si>
  <si>
    <t>PRESTACION DE SERVICIOS PROFESIONALES DE UN INGENIERO AGROINDUSTRIAL PARA APOYAR EN LA FORMULACION DE PROYECTOS A LA SECRETARIA DE DESARROLLO ECONOMICO Y MEDIO AMBIENTE DEL DEPARTAMENTO DE SUCRE DURANTE LA VIGENCIA 2024</t>
  </si>
  <si>
    <t>78030315</t>
  </si>
  <si>
    <t>https://community.secop.gov.co/Public/Tendering/OpportunityDetail/Index?noticeUID=CO1.NTC.6606299&amp;isFromPublicArea=True&amp;isModal=true&amp;asPopupView=true</t>
  </si>
  <si>
    <t>CO1.REQ.5913191</t>
  </si>
  <si>
    <t>CO1.PCCNTR.6169661</t>
  </si>
  <si>
    <t>CO1.BDOS.5791684</t>
  </si>
  <si>
    <t>MC- 011-2024</t>
  </si>
  <si>
    <t>PRESTAR EL SERVICIO DE TRANSPORTE ESPECIAL DE PERSONAL EN EL DESARROLLO DE LAS MESAS DE PARTICIPACIÓN CIUDADANA. PARA GARANTIZAR QUE LAS POBLACIONES HAGAN PARTE DE LOS PROCESOS DE PARTICIPACIÓN; DIAGNÓSTICO; FORMULACIÓN Y APROBACIÓN DEL PLAN DE DESARROLLO DEPARTAMENTAL 2024-2027 DEL DEPARTAMENTO DE</t>
  </si>
  <si>
    <t>901536964</t>
  </si>
  <si>
    <t>https://community.secop.gov.co/Public/Tendering/OpportunityDetail/Index?noticeUID=CO1.NTC.5808027&amp;isFromPublicArea=True&amp;isModal=true&amp;asPopupView=true</t>
  </si>
  <si>
    <t>PRESTAR EL SERVICIO DE TRANSPORTE ESPECIAL DE PERSONAL EN EL DESARROLLO DE LAS MESAS DE PARTICIPACIÓN CIUDADANA. PARA GARANTIZAR QUE LAS POBLACIONES HAGAN PARTE DE LOS PROCESOS DE PARTICIPACIÓN; DIAGNÓSTICO; FORMULACIÓN Y APROBACIÓN DEL PLAN DE DESARROLLO DEPARTAMENTAL 2024-2027 DEL DEPARTAMENTO DE SUCRE</t>
  </si>
  <si>
    <t>CO1.REQ.8971318</t>
  </si>
  <si>
    <t>CO1.PCCNTR.8370303</t>
  </si>
  <si>
    <t>CO1.BDOS.8811597</t>
  </si>
  <si>
    <t>CPS-947-2025</t>
  </si>
  <si>
    <t>PRESTACION DE SERVICIOS PROFESIONALES DE UN
 PSICOLOGO PARA BRINDAR ACOMPAÑAMIENTO PSICOSOCIAL A LA SUBSECRETARIA DE DESARROLLO RURAL Y MEDIO
 AMBIENTE DE LA GOBERNACION DE SUCRE DURANTE LA VIGENCIA 2025</t>
  </si>
  <si>
    <t>1103118093</t>
  </si>
  <si>
    <t>https://community.secop.gov.co/Public/Tendering/OpportunityDetail/Index?noticeUID=CO1.NTC.8839658&amp;isFromPublicArea=True&amp;isModal=true&amp;asPopupView=true</t>
  </si>
  <si>
    <t>CO1.REQ.8491327</t>
  </si>
  <si>
    <t>CO1.REQ.7792806</t>
  </si>
  <si>
    <t>CO1.PCCNTR.7525472</t>
  </si>
  <si>
    <t>CO1.BDOS.7656307</t>
  </si>
  <si>
    <t>CP-SDSD-210-2025</t>
  </si>
  <si>
    <t>https://community.secop.gov.co/Public/Tendering/OpportunityDetail/Index?noticeUID=CO1.NTC.7673425&amp;isFromPublicArea=True&amp;isModal=true&amp;asPopupView=true</t>
  </si>
  <si>
    <t>CO1.REQ.7056776</t>
  </si>
  <si>
    <t>CO1.PCCNTR.6957070</t>
  </si>
  <si>
    <t>CO1.BDOS.6923225</t>
  </si>
  <si>
    <t>CPS-846-2024</t>
  </si>
  <si>
    <t>PRESTACIÓN DE SERVICIOS PROFESIONALES DE UN SUBOFICIAL DE LA RESERVA ACTIVA DE 
LA FUERZA PÚBLICA PARA APOYAR EN LA COORDINACIÓN DE LAS ACTIVIDADES DEL GRUPO ANTICONTRABANDO EN LA 
SUBSECRETARÍA DE GESTIÓN TRIBUTARIA DEL DEPARTAMENTO DE SUCRE EN DESARROLLO DEL PROGRAMA 
ANTICONTRABANDO No PM 011 202</t>
  </si>
  <si>
    <t>9040900</t>
  </si>
  <si>
    <t>https://community.secop.gov.co/Public/Tendering/OpportunityDetail/Index?noticeUID=CO1.NTC.6957796&amp;isFromPublicArea=True&amp;isModal=true&amp;asPopupView=true</t>
  </si>
  <si>
    <t>PRESTACIÓN DE SERVICIOS PROFESIONALES DE UN SUBOFICIAL DE LA RESERVA ACTIVA DE 
LA FUERZA PÚBLICA PARA APOYAR EN LA COORDINACIÓN DE LAS ACTIVIDADES DEL GRUPO ANTICONTRABANDO EN LA 
SUBSECRETARÍA DE GESTIÓN TRIBUTARIA DEL DEPARTAMENTO DE SUCRE EN DESARROLLO DEL PROGRAMA 
ANTICONTRABANDO No PM 011 2024</t>
  </si>
  <si>
    <t>CO1.REQ.7215855</t>
  </si>
  <si>
    <t>CO1.PCCNTR.7060389</t>
  </si>
  <si>
    <t>CO1.BDOS.7080658</t>
  </si>
  <si>
    <t>CPS-960-2024.</t>
  </si>
  <si>
    <t>https://community.secop.gov.co/Public/Tendering/OpportunityDetail/Index?noticeUID=CO1.NTC.7095398&amp;isFromPublicArea=True&amp;isModal=true&amp;asPopupView=true</t>
  </si>
  <si>
    <t>CO1.REQ.7748752</t>
  </si>
  <si>
    <t>CO1.PCCNTR.7490091</t>
  </si>
  <si>
    <t>CO1.BDOS.7613677</t>
  </si>
  <si>
    <t>CP-SDSD-193-2025</t>
  </si>
  <si>
    <t>PRESTACIÓN DE SERVICIOS PROFESIONALES DE UN MÉDICO VETERINARIO PARA EL DESARROLLO DE ACCIONES EN EL COMPONENTE ZOONOSIS; EN EL MARCO DEL DESARROLLO DEL PLAN TERRITORIAL DE SALUD VIGENCIA 2025 EN EL DEPARTAMENTO DE SUCRE</t>
  </si>
  <si>
    <t>https://community.secop.gov.co/Public/Tendering/OpportunityDetail/Index?noticeUID=CO1.NTC.7629839&amp;isFromPublicArea=True&amp;isModal=true&amp;asPopupView=true</t>
  </si>
  <si>
    <t>CO1.REQ.10012136</t>
  </si>
  <si>
    <t>CO1.PCCNTR.9258541</t>
  </si>
  <si>
    <t>CO1.BDOS.9843819</t>
  </si>
  <si>
    <t>CPS-525-2026</t>
  </si>
  <si>
    <t>1103981333</t>
  </si>
  <si>
    <t>https://community.secop.gov.co/Public/Tendering/OpportunityDetail/Index?noticeUID=CO1.NTC.9891121&amp;isFromPublicArea=True&amp;isModal=true&amp;asPopupView=true</t>
  </si>
  <si>
    <t>CO1.REQ.10056101</t>
  </si>
  <si>
    <t>CO1.PCCNTR.9296769</t>
  </si>
  <si>
    <t>CO1.BDOS.9887506</t>
  </si>
  <si>
    <t>CPS-665-2026</t>
  </si>
  <si>
    <t>PRESTACION DE SERVICIOS PROFESIONALES PARA
DESARROLLAR ACTIVIDADES ADMINISTRATIVA EN LA  GOBERNACIÓN DE SUCRE</t>
  </si>
  <si>
    <t>1102820589</t>
  </si>
  <si>
    <t>https://community.secop.gov.co/Public/Tendering/OpportunityDetail/Index?noticeUID=CO1.NTC.9929113&amp;isFromPublicArea=True&amp;isModal=true&amp;asPopupView=true</t>
  </si>
  <si>
    <t>CO1.REQ.9309932</t>
  </si>
  <si>
    <t>CO1.PCCNTR.8622504</t>
  </si>
  <si>
    <t>CO1.BDOS.9143281</t>
  </si>
  <si>
    <t>CP-SDSD-896-2025</t>
  </si>
  <si>
    <t>PRESTACIÓN DE SERVICIOS PROFESIONALES DE UN QUIMICO FARMACEUTA PARA EL FORTALECIMIENTO DE LAS COMPETENCIAS DE LA SECRETARÍA DE SALUD DEL DEPARTAMENTO DE SUCRE EN EL FONDO
ROTATORIO DE ESTUPEFACIENTES FRE</t>
  </si>
  <si>
    <t>https://community.secop.gov.co/Public/Tendering/OpportunityDetail/Index?noticeUID=CO1.NTC.9172716&amp;isFromPublicArea=True&amp;isModal=true&amp;asPopupView=true</t>
  </si>
  <si>
    <t>CO1.REQ.8995632</t>
  </si>
  <si>
    <t>CO1.PCCNTR.8395171</t>
  </si>
  <si>
    <t>CO1.BDOS.8836218</t>
  </si>
  <si>
    <t>CP-SDSD-767-2025</t>
  </si>
  <si>
    <t>PRESTACIÓN DE SERVICIOS PROFESIONALES DE UNA (UN) ECONOMISTA PARA EL FORTALECIMIENTO DE LAS COMPETENCIAS DE LA SECRETARÍA DE SALUD DEL
DEPARTAMENTO DE SUCRE EN LA SUBSECRETARÍA DE GESTIÓN ADMINISTRATIVA Y FINANCIERA</t>
  </si>
  <si>
    <t>1005470185</t>
  </si>
  <si>
    <t>https://community.secop.gov.co/Public/Tendering/OpportunityDetail/Index?noticeUID=CO1.NTC.8867335&amp;isFromPublicArea=True&amp;isModal=true&amp;asPopupView=true</t>
  </si>
  <si>
    <t>CO1.REQ.8821115</t>
  </si>
  <si>
    <t>CO1.PCCNTR.8261673</t>
  </si>
  <si>
    <t>CO1.BDOS.8664058</t>
  </si>
  <si>
    <t>CP-SDSD-581-2025</t>
  </si>
  <si>
    <t>PRESTACIÒN DE SERVICIOS PROFESIONALES DE UNA LICENCIADA EN EDUCACIÓN ESPECIAL PARA EL DESARROLLO DE ACCIONES EN EL COMPONENTE NIÑOS; NIÑAS Y ADOLESCENTES; EN EL MARCO DEL DESARROLLO DEL PLAN TERRITORIAL DE SALUD VIGENCIA 2025 EN EL DEPARTAMENTO DE SUCRE</t>
  </si>
  <si>
    <t>https://community.secop.gov.co/Public/Tendering/OpportunityDetail/Index?noticeUID=CO1.NTC.8692824&amp;isFromPublicArea=True&amp;isModal=true&amp;asPopupView=true</t>
  </si>
  <si>
    <t>CO1.REQ.9015844</t>
  </si>
  <si>
    <t>CO1.PCCNTR.8407066</t>
  </si>
  <si>
    <t>CO1.BDOS.8855643</t>
  </si>
  <si>
    <t>CP-SDSD-807-2025</t>
  </si>
  <si>
    <t>PRESTACIÓN DE SERVICIOS PROFESIONALES DE UN(A) ADMINISTRADOR(A) DE EMPRESAS
PARA BRINDAR APOYO Y ACOMPAÑAMIENTO A LA SECRETARÍA DE SALUD DE LA GOBERNACIÓN DE SUCRE EN LA
SUBSECRETARÍA DE GESTIÓN DE PRESTACION DE SERVICIOS</t>
  </si>
  <si>
    <t>1103216021</t>
  </si>
  <si>
    <t>https://community.secop.gov.co/Public/Tendering/OpportunityDetail/Index?noticeUID=CO1.NTC.8883387&amp;isFromPublicArea=True&amp;isModal=true&amp;asPopupView=true</t>
  </si>
  <si>
    <t>CO1.REQ.7760487</t>
  </si>
  <si>
    <t>CO1.PCCNTR.7509314</t>
  </si>
  <si>
    <t>CO1.BDOS.7625636</t>
  </si>
  <si>
    <t>CP-SDSD-187-2025</t>
  </si>
  <si>
    <t>PRESTACIÓN DE SERVICIOS PROFESIONALES DE UN(A) ENFERMERO(A) PARA EL
DESARROLLO DE ACCIONES EN EL COMPONENTE SALUD MENTAL; EN EL MARCO
DEL DESARROLLO DEL PLAN TERRITORIAL DE SALUD VIGENCIA 2025 EN EL DEPARTAMENTO DE SUCRE.</t>
  </si>
  <si>
    <t>https://community.secop.gov.co/Public/Tendering/OpportunityDetail/Index?noticeUID=CO1.NTC.7653775&amp;isFromPublicArea=True&amp;isModal=true&amp;asPopupView=true</t>
  </si>
  <si>
    <t>CO1.REQ.5957914</t>
  </si>
  <si>
    <t>CO1.PCCNTR.6105487</t>
  </si>
  <si>
    <t>CO1.BDOS.5840538</t>
  </si>
  <si>
    <t>CP-SDSD-153-2024</t>
  </si>
  <si>
    <t>https://community.secop.gov.co/Public/Tendering/OpportunityDetail/Index?noticeUID=CO1.NTC.5850289&amp;isFromPublicArea=True&amp;isModal=true&amp;asPopupView=true</t>
  </si>
  <si>
    <t>CO1.REQ.9867419</t>
  </si>
  <si>
    <t>CO1.PCCNTR.9121001</t>
  </si>
  <si>
    <t>CO1.BDOS.9699281</t>
  </si>
  <si>
    <t>CP-SDSD-209-2026</t>
  </si>
  <si>
    <t>PRESTACIÓN DE SERVICIOS PROFESIONALES DE UN (A) QUIMICO(A) FARMACEUTA
PARA EL DESARROLLO DE ACCIONES EN EL SUBPROGRAMA IVC MEDICAMENTOS EN EL MARCO DEL DESARROLLO DEL PLAN TERRITORIAL DE SALUD VIGENCIA 2026 EN EL DEPARTAMENTO DE SUCRE.</t>
  </si>
  <si>
    <t>https://community.secop.gov.co/Public/Tendering/OpportunityDetail/Index?noticeUID=CO1.NTC.9756752&amp;isFromPublicArea=True&amp;isModal=true&amp;asPopupView=true</t>
  </si>
  <si>
    <t>CO1.REQ.7189737</t>
  </si>
  <si>
    <t>CO1.PCCNTR.7088402</t>
  </si>
  <si>
    <t>ASI-008-2024</t>
  </si>
  <si>
    <t>FORTALECIMIENTO DE LAS CAPACIDADES DE COMANDO Y CONTROL DE LA POLICIA NACIONAL DE COLOMBIA ARMADA DE COLOMBIA UNIDAD DE PROTECCION Y MIGRACION COLOMBIA MEDIANTE LA ADQUISICION DE EQUIPOS TECNOLOGICOS Y DE TELECOMUNICACIONES</t>
  </si>
  <si>
    <t>901894130</t>
  </si>
  <si>
    <t>https://community.secop.gov.co/Public/Tendering/OpportunityDetail/Index?noticeUID=CO1.NTC.7068625&amp;isFromPublicArea=True&amp;isModal=true&amp;asPopupView=true</t>
  </si>
  <si>
    <t>CO1.REQ.9991270</t>
  </si>
  <si>
    <t>CO1.PCCNTR.9225770</t>
  </si>
  <si>
    <t>CO1.BDOS.9823063</t>
  </si>
  <si>
    <t>CP-SDSD-315-2026</t>
  </si>
  <si>
    <t>PRESTACIÓN DE SERVICIOS PROFESIONALES DE UN (A) ADMINISTRADOR(A) FINANCIERO(A) PARA EL DESARROLLO DE ACCIONES EN EL SUBPROGRAMA
PLANEACION INTEGRAL EN SALUD EN EL MARCO DEL DESARROLLO DEL PLAN TERRITORIAL DE SALUD VIGENCIA 2026 EN EL DEPARTAMENTO DE SUCRE</t>
  </si>
  <si>
    <t>https://community.secop.gov.co/Public/Tendering/OpportunityDetail/Index?noticeUID=CO1.NTC.9858518&amp;isFromPublicArea=True&amp;isModal=true&amp;asPopupView=true</t>
  </si>
  <si>
    <t>CO1.REQ.6236494</t>
  </si>
  <si>
    <t>CO1.REQ.7297299</t>
  </si>
  <si>
    <t>CO1.PCCNTR.7157965</t>
  </si>
  <si>
    <t>CO1.BDOS.7161419</t>
  </si>
  <si>
    <t>MC-044-2024</t>
  </si>
  <si>
    <t>FORTALECIMIENTO PARA EL SECTOR AGROINDUSTRIAL MEDIANTE LA DOTACIÓN DE ACTIVOS Y FORMACIÓN A LA ASOCIACIÓN AMUCIPALMITO EN SU PLANTA PILOTO DE TRASFORMACIÓN DE FRUTAS Y VERDURAS EN EL CORREGIMIENTO DEL PIÑAL; MUNICIPIO DE LOS PALMITOS DEL DEPARTAMENTO DE SUCRE</t>
  </si>
  <si>
    <t>901013393</t>
  </si>
  <si>
    <t>https://community.secop.gov.co/Public/Tendering/OpportunityDetail/Index?noticeUID=CO1.NTC.7182646&amp;isFromPublicArea=True&amp;isModal=true&amp;asPopupView=true</t>
  </si>
  <si>
    <t>CO1.REQ.7987856</t>
  </si>
  <si>
    <t>CO1.PCCNTR.7678613</t>
  </si>
  <si>
    <t>CO1.BDOS.7848796</t>
  </si>
  <si>
    <t>CP-SDSD-308-2025</t>
  </si>
  <si>
    <t>PRESTACIÓN DE SERVICIOS PROFESIONALES DE UN(A) ADMINISTRADOR(A) DE
EMPRESAS PARA EL DESARROLLO DE ACCIONES EN EL COMPONENTE
PLANEACION INTEGRAL EN EL MARCO DEL DESARROLLO DEL PLAN TERRITORIAL
DE SALUD VIGENCIA 2025 EN EL DEPARTAMENTO DE SUCRE</t>
  </si>
  <si>
    <t>92511556</t>
  </si>
  <si>
    <t>https://community.secop.gov.co/Public/Tendering/OpportunityDetail/Index?noticeUID=CO1.NTC.7869329&amp;isFromPublicArea=True&amp;isModal=true&amp;asPopupView=true</t>
  </si>
  <si>
    <t>CO1.REQ.7031619</t>
  </si>
  <si>
    <t>CO1.PCCNTR.6925804</t>
  </si>
  <si>
    <t>CO1.BDOS.6901203</t>
  </si>
  <si>
    <t>CP-SDSD-493-2024</t>
  </si>
  <si>
    <t>33199365</t>
  </si>
  <si>
    <t>https://community.secop.gov.co/Public/Tendering/OpportunityDetail/Index?noticeUID=CO1.NTC.6919710&amp;isFromPublicArea=True&amp;isModal=true&amp;asPopupView=true</t>
  </si>
  <si>
    <t>CO1.REQ.7784365</t>
  </si>
  <si>
    <t>CO1.PCCNTR.7519574</t>
  </si>
  <si>
    <t>CO1.BDOS.7648908</t>
  </si>
  <si>
    <t>CPS-116-2025</t>
  </si>
  <si>
    <t>PRESTACIÓN DE SERVICIOS PROFESIONALES PARA BRINDAR ASESORÍA COMO CONTADOR PÚBLICO EN LA SUBSECRETARÍA DE GESTIÓN TRIBUTARIA DEL DEPARTAMENTO DE SUCRE EN DESARROLLO DEL CONVENIO ANTICONTRABANDO NO PM 011 2024.</t>
  </si>
  <si>
    <t>84080778</t>
  </si>
  <si>
    <t>https://community.secop.gov.co/Public/Tendering/OpportunityDetail/Index?noticeUID=CO1.NTC.7666566&amp;isFromPublicArea=True&amp;isModal=true&amp;asPopupView=true</t>
  </si>
  <si>
    <t>CO1.REQ.9880715</t>
  </si>
  <si>
    <t>CO1.PCCNTR.9097176</t>
  </si>
  <si>
    <t>CO1.BDOS.9713009</t>
  </si>
  <si>
    <t>CPS-194-2026</t>
  </si>
  <si>
    <t>PRESTACIÓN DE SERVICIOS PROFESIONALES DE UN CONTADOR PUBLICO PARA
 BRINDAR APOYO Y ACOMPAÑAMIENTO EN LA GOBERNACIÓN DE SUCRE</t>
  </si>
  <si>
    <t>1051815071</t>
  </si>
  <si>
    <t>https://community.secop.gov.co/Public/Tendering/OpportunityDetail/Index?noticeUID=CO1.NTC.9732599&amp;isFromPublicArea=True&amp;isModal=true&amp;asPopupView=true</t>
  </si>
  <si>
    <t>CO1.REQ.8295566</t>
  </si>
  <si>
    <t>CO1.PCCNTR.7903267</t>
  </si>
  <si>
    <t>CO1.BDOS.8149753</t>
  </si>
  <si>
    <t>CP-SDSD-388-2025</t>
  </si>
  <si>
    <t>PRESTACION DE SERVICIOS PROFESIONALES DE UN (A) ADMINISTRADOR (A) EN SALUD PARA EL FORTALECIMIENTO DE LAS COMPETENCIAS DE LA SECRETARIA DE SALUD EN EL DEPARTAMENTO DE SUCRE EN EL AREA DE ASISTENCIA TECNICA Y FINANCIERA DE LAS ESES</t>
  </si>
  <si>
    <t>64725288</t>
  </si>
  <si>
    <t>https://community.secop.gov.co/Public/Tendering/OpportunityDetail/Index?noticeUID=CO1.NTC.8175740&amp;isFromPublicArea=True&amp;isModal=true&amp;asPopupView=true</t>
  </si>
  <si>
    <t>CO1.REQ.7187233</t>
  </si>
  <si>
    <t>CO1.PCCNTR.7039776</t>
  </si>
  <si>
    <t>CO1.BDOS.7052936</t>
  </si>
  <si>
    <t>CP-SDSD-763-2024</t>
  </si>
  <si>
    <t>PRESTACION DE SERVICIOS PROFESIONALES DE UN(A) TRABAJADOR (A) SOCIAL PARA EL DESARROLLO DE ACCIONES EN EL COMPONENTE ENFERMEDADES CRONICAS NO TRANSMISIBLES ECNT; EN EL MARCO DEL DESARROLLO DEL PLAN TERRITORIAL DE SALUD VIGENCIA 2024 EN EL DEPARTAMENTO DE SUCRE</t>
  </si>
  <si>
    <t>1099965491</t>
  </si>
  <si>
    <t>https://community.secop.gov.co/Public/Tendering/OpportunityDetail/Index?noticeUID=CO1.NTC.7069111&amp;isFromPublicArea=True&amp;isModal=true&amp;asPopupView=true</t>
  </si>
  <si>
    <t>CO1.REQ.7667671</t>
  </si>
  <si>
    <t>CO1.PCCNTR.7419758</t>
  </si>
  <si>
    <t>CO1.BDOS.7529855</t>
  </si>
  <si>
    <t>CP-SDSD-055-2025</t>
  </si>
  <si>
    <t>PRESTACIÓN DE SERVICIOS PROFESIONALES DE UN ENFERMERO (A) PARA EL
DESARROLLO DE ACCIONES EN EL COMPONENTE VIGILANCIA EPIDEMIOLÓGICA EN EL MARCO DEL DESARROLLO DEL PLAN TERRITORIAL DE SALUD VIGENCIA 2025 EN EL DEPARTAMENTO DE SUCRE.</t>
  </si>
  <si>
    <t>https://community.secop.gov.co/Public/Tendering/OpportunityDetail/Index?noticeUID=CO1.NTC.7549369&amp;isFromPublicArea=True&amp;isModal=true&amp;asPopupView=true</t>
  </si>
  <si>
    <t>CO1.REQ.10791781</t>
  </si>
  <si>
    <t>CO1.PCCNTR.9777074</t>
  </si>
  <si>
    <t>CO1.BDOS.10608256</t>
  </si>
  <si>
    <t>CP-SDSD-596-2026</t>
  </si>
  <si>
    <t>PRESTACIÓN DE SERVICIOS PROFESIONALES DE UN (A) PSICOLOGO(A) PARA EL DESARROLLO DE ACCIONES EN EL SUBPROGRAMA DISCAPACIDAD EN EL MARCO DEL DESARROLLO DEL PLAN TERRITORIAL DE SALUD VIGENCIA 2026 EN EL DEPARTAMENTO DE SUCRE.</t>
  </si>
  <si>
    <t>1102856068</t>
  </si>
  <si>
    <t>https://community.secop.gov.co/Public/Tendering/OpportunityDetail/Index?noticeUID=CO1.NTC.10664472&amp;isFromPublicArea=True&amp;isModal=true&amp;asPopupView=true</t>
  </si>
  <si>
    <t>CO1.REQ.10768700</t>
  </si>
  <si>
    <t>CO1.BDOS.10499176</t>
  </si>
  <si>
    <t>CO1.REQ.10769271</t>
  </si>
  <si>
    <t>CO1.REQ.6281515</t>
  </si>
  <si>
    <t>CO1.PCCNTR.6359388</t>
  </si>
  <si>
    <t>CO1.BDOS.6159295</t>
  </si>
  <si>
    <t>CONV-016-2024</t>
  </si>
  <si>
    <t>AUNAR ESFUERZOS PARA EL APOYO EN LA REALIZACIÓN DE ACTIVIDADES   RECREATIVAS; CULTURALES; Y DE EMPRENDIMIENTO EN EL MARCO DEL MES DE LA FAMILIA 2024 EN EL DEPARTAMENTO DE SUCRE</t>
  </si>
  <si>
    <t>https://community.secop.gov.co/Public/Tendering/OpportunityDetail/Index?noticeUID=CO1.NTC.6168040&amp;isFromPublicArea=True&amp;isModal=true&amp;asPopupView=true</t>
  </si>
  <si>
    <t>CO1.REQ.8944877</t>
  </si>
  <si>
    <t>CO1.PCCNTR.8495675</t>
  </si>
  <si>
    <t>CO1.BDOS.8785895</t>
  </si>
  <si>
    <t>CPS-871-2025</t>
  </si>
  <si>
    <t>1001937085</t>
  </si>
  <si>
    <t>https://community.secop.gov.co/Public/Tendering/OpportunityDetail/Index?noticeUID=CO1.NTC.9006151&amp;isFromPublicArea=True&amp;isModal=true&amp;asPopupView=true</t>
  </si>
  <si>
    <t>CO1.REQ.6117726</t>
  </si>
  <si>
    <t>CO1.PCCNTR.6233542</t>
  </si>
  <si>
    <t>CO1.BDOS.5998062</t>
  </si>
  <si>
    <t>CP-SDSD-288-2024</t>
  </si>
  <si>
    <t>1100546060</t>
  </si>
  <si>
    <t>https://community.secop.gov.co/Public/Tendering/OpportunityDetail/Index?noticeUID=CO1.NTC.6006355&amp;isFromPublicArea=True&amp;isModal=true&amp;asPopupView=true</t>
  </si>
  <si>
    <t>CO1.REQ.10258538</t>
  </si>
  <si>
    <t>CO1.REQ.8755306</t>
  </si>
  <si>
    <t>CO1.REQ.9802233</t>
  </si>
  <si>
    <t>CO1.PCCNTR.9052181</t>
  </si>
  <si>
    <t>CO1.BDOS.9635120</t>
  </si>
  <si>
    <t>CPS-070-2026</t>
  </si>
  <si>
    <t>PRESTACIÓN DE SERVICIOS PROFESIONALES PARA BRINDAR ASESORÍA JURÍDICA EN LA SUBSECRETARÍA TRIBUTARIA DE LA SECRETARÍA DE HACIENDA DEL DEPARTAMENTO DE SUCRE EN CUMPLIMIENTO DEL CONVENIO INTERADMINISTRATIVO</t>
  </si>
  <si>
    <t>https://community.secop.gov.co/Public/Tendering/OpportunityDetail/Index?noticeUID=CO1.NTC.9686404&amp;isFromPublicArea=True&amp;isModal=true&amp;asPopupView=true</t>
  </si>
  <si>
    <t>CO1.REQ.8927379</t>
  </si>
  <si>
    <t>CO1.PCCNTR.8337060</t>
  </si>
  <si>
    <t>CO1.BDOS.8768993</t>
  </si>
  <si>
    <t>CPS-792-2025</t>
  </si>
  <si>
    <t>PRESTACIÓN DE SERVICIOS DE APOYO A LA
 GESTION A LOS DIVERSOS PROCESOS DE LA UNIDAD ADMINISTRATIVA ESPECIAL
 PARA LA GESTIÓN DEL RIESGOS; ATENCIÓN DE DESASTRES Y CAMBIO CLIMATICO
 DEL DEPARTAMENTO DE SUCRE</t>
  </si>
  <si>
    <t>92256584</t>
  </si>
  <si>
    <t>https://community.secop.gov.co/Public/Tendering/OpportunityDetail/Index?noticeUID=CO1.NTC.8794791&amp;isFromPublicArea=True&amp;isModal=true&amp;asPopupView=true</t>
  </si>
  <si>
    <t>CO1.REQ.10459013</t>
  </si>
  <si>
    <t>CO1.REQ.8912138</t>
  </si>
  <si>
    <t>CO1.PCCNTR.8327062</t>
  </si>
  <si>
    <t>CO1.BDOS.8754223</t>
  </si>
  <si>
    <t>PRESTACIÓN DE SERVICIOS DE APOYO A LA GESTIÓN PARA LA PRESENTACIÓN DE EVENTOS EN LA SECRETARÍA DE COMUNICACIONES DE LA GOBERNACIÓN DE SUCRE</t>
  </si>
  <si>
    <t>https://community.secop.gov.co/Public/Tendering/OpportunityDetail/Index?noticeUID=CO1.NTC.8780322&amp;isFromPublicArea=True&amp;isModal=true&amp;asPopupView=true</t>
  </si>
  <si>
    <t>CO1.REQ.6098625</t>
  </si>
  <si>
    <t>CO1.PCCNTR.6219869</t>
  </si>
  <si>
    <t>CO1.BDOS.5979714</t>
  </si>
  <si>
    <t>CP-SDSD-276-2024</t>
  </si>
  <si>
    <t>PRESTACIÓN DE SERVICIOS PROFESIONALES DE UNA TRABAJADORA SOCIAL PARA EL DESARROLLO DE ACCIONES EN LA DIMENSIÓN CONVIVENCIA SOCIAL Y SALUD MENTAL; EN EL MARCO DEL PROGRAMA SALUD PUBLICA PRIORITARIA Y DIFERENTE PLAN DE ACCION TRANSITORIO 2024 EN EL DEPARTAMENTO DE SUCRE.</t>
  </si>
  <si>
    <t>https://community.secop.gov.co/Public/Tendering/OpportunityDetail/Index?noticeUID=CO1.NTC.5990025&amp;isFromPublicArea=True&amp;isModal=true&amp;asPopupView=true</t>
  </si>
  <si>
    <t>CO1.REQ.7047501</t>
  </si>
  <si>
    <t>CO1.PCCNTR.6935326</t>
  </si>
  <si>
    <t>CO1.BDOS.6915519</t>
  </si>
  <si>
    <t>CP-SDSD-541-2024</t>
  </si>
  <si>
    <t>PRESTACIÓN DE SERVICIOS PROFESIONALES DE UN ENFERMERO PARA EL DESARROLLO DE ACCIONES EN EL COMPONENTE 
VIGILANCIA EN SALUD PUBLICA EN EL MARCO DEL DESARROLLO DEL PLAN TERRITORIAL DE SALUD VIGENCIA 2024 EN EL 
DEPARTAMENTO DE SUCRE</t>
  </si>
  <si>
    <t>https://community.secop.gov.co/Public/Tendering/OpportunityDetail/Index?noticeUID=CO1.NTC.6931322&amp;isFromPublicArea=True&amp;isModal=true&amp;asPopupView=true</t>
  </si>
  <si>
    <t>CO1.REQ.8993651</t>
  </si>
  <si>
    <t>CO1.PCCNTR.8397495</t>
  </si>
  <si>
    <t>CO1.BDOS.8833657</t>
  </si>
  <si>
    <t>CPS-1005-2025</t>
  </si>
  <si>
    <t>PRESTACIÓN DE SERVICIOS PROFESIONALES DE UN
 INGENIERO ELECTRICO O AFINES CON ESPECIALIZACIÓN PARA BRINDAR ACOMPAÑAMIENTO A LA OFICINA DE MACROPROYECTOS ESTRATEGICOS DE LA GOBERNACIÓN DE SUCRE.</t>
  </si>
  <si>
    <t>92512010</t>
  </si>
  <si>
    <t>https://community.secop.gov.co/Public/Tendering/OpportunityDetail/Index?noticeUID=CO1.NTC.8871910&amp;isFromPublicArea=True&amp;isModal=true&amp;asPopupView=true</t>
  </si>
  <si>
    <t>CO1.REQ.9968708</t>
  </si>
  <si>
    <t>CO1.PCCNTR.9216689</t>
  </si>
  <si>
    <t>CO1.BDOS.9800222</t>
  </si>
  <si>
    <t>https://community.secop.gov.co/Public/Tendering/OpportunityDetail/Index?noticeUID=CO1.NTC.9849386&amp;isFromPublicArea=True&amp;isModal=true&amp;asPopupView=true</t>
  </si>
  <si>
    <t>CO1.PCCNTR.9216691</t>
  </si>
  <si>
    <t>CP-SDSD-305-2026</t>
  </si>
  <si>
    <t>PRESTACION DE SERVICIOS DE APOYO A LA GESTION DE UN VACUNADOR PARA EL DESARROLLO DE ACCIONES EN EL SUBPROGRAMA ZOONOSIS EN EL MARCO
DEL DESARROLLO DEL PLAN TERRITORIAL DE SALUD VIGENCIA 2026 EN EL DEPARTAMENTO DE SUCRE.</t>
  </si>
  <si>
    <t>1005389537</t>
  </si>
  <si>
    <t>CO1.REQ.9826287</t>
  </si>
  <si>
    <t>CO1.PCCNTR.9053167</t>
  </si>
  <si>
    <t>CO1.BDOS.9658439</t>
  </si>
  <si>
    <t>CPS-101-2026</t>
  </si>
  <si>
    <t>PRESTACIÓN DE SERVICIOS PROFESIONALES PARA APOYAR EN EL
 FORTALECIMIENTO DE LA GESTIÓN DOCUMENTAL Y ORGANIZACIÓN DE DATOS DE
 LA GOBERNACIÓN DE SUCRE</t>
  </si>
  <si>
    <t>https://community.secop.gov.co/Public/Tendering/OpportunityDetail/Index?noticeUID=CO1.NTC.9678008&amp;isFromPublicArea=True&amp;isModal=true&amp;asPopupView=true</t>
  </si>
  <si>
    <t>CO1.REQ.9793290</t>
  </si>
  <si>
    <t>CO1.PCCNTR.9025110</t>
  </si>
  <si>
    <t>CO1.BDOS.9625869</t>
  </si>
  <si>
    <t>CP-SDSD-135-2026</t>
  </si>
  <si>
    <t>https://community.secop.gov.co/Public/Tendering/OpportunityDetail/Index?noticeUID=CO1.NTC.9658182&amp;isFromPublicArea=True&amp;isModal=true&amp;asPopupView=true</t>
  </si>
  <si>
    <t>CO1.REQ.8891662</t>
  </si>
  <si>
    <t>CO1.PCCNTR.8315684</t>
  </si>
  <si>
    <t>CO1.BDOS.8734104</t>
  </si>
  <si>
    <t>CPS-584-2025</t>
  </si>
  <si>
    <t>PRESTACIÓN DE SERVICIOS DE APOYO A LA GESTIÓN
PARA BRINDAR ACOMPAÑAMIENTO EN LOS ASUNTOS QUE ESTÉN A CARGO DE LA SECRETARIA DE INCLUSIÓN SOCIAL; MUJER Y
EQUIDAD DE GÉNERO SUBSECRETARÍA DE GESTIÓN DE LA INCLUSIÓN SOCIAL DEL DEPARTAMENTO DE SUCRE</t>
  </si>
  <si>
    <t>1103094451</t>
  </si>
  <si>
    <t>https://community.secop.gov.co/Public/Tendering/OpportunityDetail/Index?noticeUID=CO1.NTC.8766406&amp;isFromPublicArea=True&amp;isModal=true&amp;asPopupView=true</t>
  </si>
  <si>
    <t>CO1.REQ.6996504</t>
  </si>
  <si>
    <t>CO1.PCCNTR.6954107</t>
  </si>
  <si>
    <t>AMC-012-2024</t>
  </si>
  <si>
    <t>SUMINISTRO E INSTALACIÓN DE REDES ELÉCTRICAS PARA LA PLANTA DE PROCESAMIENTO DE PRODUCTOS LÁCTEOS DE LA ASOCIACIÓN APIAS DEL CORREGIMIENTO DE SAN RAFAEL; OVEJAS SUCRE</t>
  </si>
  <si>
    <t>https://community.secop.gov.co/Public/Tendering/OpportunityDetail/Index?noticeUID=CO1.NTC.6875955&amp;isFromPublicArea=True&amp;isModal=true&amp;asPopupView=true</t>
  </si>
  <si>
    <t>CO1.REQ.8031120</t>
  </si>
  <si>
    <t>CO1.PCCNTR.7710083</t>
  </si>
  <si>
    <t>CO1.BDOS.7891940</t>
  </si>
  <si>
    <t>CP-SDSD-316-2025</t>
  </si>
  <si>
    <t>PRESTACIÓN DE SERVICIOS PROFESIONALES DE UN (A) NUTRICIONISTA PARA EL
 DESARROLLO DE ACCIONES EN EL COMPONENTE DE SALUD NUTRICIONAL EN EL
 MARCO DEL DESARROLLO DEL PLAN TERRITORIAL DE SALUD VIGENCIA 2025 EN
 EL DEPARTAMENTO DE SUCRE.</t>
  </si>
  <si>
    <t>https://community.secop.gov.co/Public/Tendering/OpportunityDetail/Index?noticeUID=CO1.NTC.7908147&amp;isFromPublicArea=True&amp;isModal=true&amp;asPopupView=true</t>
  </si>
  <si>
    <t>CO1.REQ.9869768</t>
  </si>
  <si>
    <t>CO1.PCCNTR.9089730</t>
  </si>
  <si>
    <t>CO1.BDOS.9701700</t>
  </si>
  <si>
    <t>CPS-174-2026</t>
  </si>
  <si>
    <t>PRESTACIÓN DE SERVICIOS PROFESIONALES COMO ABOGADO ESPECIALISTA PARA
BRINDAR ASESORÍA Y ACOMPAÑAMIENTO EN LOS ASUNTOS JURÍDICOS QUE ESTÉN A CARGO DE LA SECRETARÍA PRIVADA DE
LA GOBERNACION DE SUCRE</t>
  </si>
  <si>
    <t>45493207</t>
  </si>
  <si>
    <t>https://community.secop.gov.co/Public/Tendering/OpportunityDetail/Index?noticeUID=CO1.NTC.9724612&amp;isFromPublicArea=True&amp;isModal=true&amp;asPopupView=true</t>
  </si>
  <si>
    <t>CO1.REQ.10755676</t>
  </si>
  <si>
    <t>CO1.REQ.8996139</t>
  </si>
  <si>
    <t>CO1.PCCNTR.8396744</t>
  </si>
  <si>
    <t>CO1.BDOS.8836451</t>
  </si>
  <si>
    <t>CP-SDSD-789-2025</t>
  </si>
  <si>
    <t>PRESTACIÓN DE SERVICIOS PROFESIONALES DE UN(A) MEDICO(A) ESPECIALISTA
 EN AUDITORIA PARA EL FORTALECIMIENTO DE LAS COMPETENCIAS DE LA
 SECRETARÍA DE SALUD DEL DEPARTAMENTO DE SUCRE EN EL AREA DE
 ORGANIZACIÓN Y DESARROLLO</t>
  </si>
  <si>
    <t>73107516</t>
  </si>
  <si>
    <t>https://community.secop.gov.co/Public/Tendering/OpportunityDetail/Index?noticeUID=CO1.NTC.8870185&amp;isFromPublicArea=True&amp;isModal=true&amp;asPopupView=true</t>
  </si>
  <si>
    <t>CO1.REQ.7779430</t>
  </si>
  <si>
    <t>CO1.PCCNTR.7514185</t>
  </si>
  <si>
    <t>CO1.BDOS.7643143</t>
  </si>
  <si>
    <t>CPS-110-2025</t>
  </si>
  <si>
    <t>PRESTACIÓN DE SERVICIOS DE APOYO A LA GESTIÓN COMO TÉCNICO EN INVESTIGACIÓN JUDICIAL PARA DESARROLLAR ACTIVIDADES EN LA SUBSECRETARÍA DE GESTIÓN TRIBUTARIA DEL DEPARTAMENTO DE SUCRE EN DESARROLLO DEL CONVENIO ANTICONTRABANDO NO PM 011 2024.</t>
  </si>
  <si>
    <t>https://community.secop.gov.co/Public/Tendering/OpportunityDetail/Index?noticeUID=CO1.NTC.7660705&amp;isFromPublicArea=True&amp;isModal=true&amp;asPopupView=true</t>
  </si>
  <si>
    <t>CO1.REQ.8984023</t>
  </si>
  <si>
    <t>CO1.PCCNTR.8379161</t>
  </si>
  <si>
    <t>CO1.BDOS.8823934</t>
  </si>
  <si>
    <t>CPS-994-2024</t>
  </si>
  <si>
    <t>PRESTACIÓN DE SERVICIOS DE APOYO A LA GESTIÓN
PARA BRINDAR ACOMPAÑAMIENTO A LA SECRETARIA DE COMUNICACIONES DE LA GOBERNACIÓN DEL DEPARTAMENTO DE
SUCRE</t>
  </si>
  <si>
    <t>1102842570</t>
  </si>
  <si>
    <t>https://community.secop.gov.co/Public/Tendering/OpportunityDetail/Index?noticeUID=CO1.NTC.8850164&amp;isFromPublicArea=True&amp;isModal=true&amp;asPopupView=true</t>
  </si>
  <si>
    <t>CO1.REQ.7800136</t>
  </si>
  <si>
    <t>CO1.PCCNTR.7536437</t>
  </si>
  <si>
    <t>CO1.BDOS.7663408</t>
  </si>
  <si>
    <t>CP-SDSD-244-2025</t>
  </si>
  <si>
    <t>PRESTACIÓN DE SERVICIOS DE APOYO A LA GESTIÓN DE UN TECNOLOGO EN
ANALISIS Y DISEÑO DE SISTEMAS PARA EL DESARROLLO DE ACCIONES EN EL
COMPONENTE SALUD SEXUAL Y REPRODUCTIVA EN EL MARCO DEL DESARROLLO
DEL PLAN TERRITORIAL DE SALUD VIGENCIA 2025 EN EL DEPARTAMENTO DE SUCRE</t>
  </si>
  <si>
    <t>https://community.secop.gov.co/Public/Tendering/OpportunityDetail/Index?noticeUID=CO1.NTC.7686802&amp;isFromPublicArea=True&amp;isModal=true&amp;asPopupView=true</t>
  </si>
  <si>
    <t>CO1.REQ.6727354</t>
  </si>
  <si>
    <t>CO1.PCCNTR.6688732</t>
  </si>
  <si>
    <t>CO1.BDOS.6600740</t>
  </si>
  <si>
    <t>CPS-584-2024</t>
  </si>
  <si>
    <t>PRESTACION DE SERVICIOS PROFESIONALES de un 
ABOGADO para brindar PRESTACIÓN DE SERVICIOS PROFESIONALES PARA BRINDAR ACOMPAÑAMIENTO A LA SECRETARÍA 
GENERAL DE LA GOBERNACIÓN DE SUCRE</t>
  </si>
  <si>
    <t>https://community.secop.gov.co/Public/Tendering/OpportunityDetail/Index?noticeUID=CO1.NTC.6610817&amp;isFromPublicArea=True&amp;isModal=true&amp;asPopupView=true</t>
  </si>
  <si>
    <t>CO1.REQ.9782902</t>
  </si>
  <si>
    <t>CO1.PCCNTR.9023165</t>
  </si>
  <si>
    <t>CO1.BDOS.9615073</t>
  </si>
  <si>
    <t>CP-SDSD-100-2026</t>
  </si>
  <si>
    <t>PRESTACIÓN DE SERVICIOS PROFESIONALES DE UN (A) ANTROPOLOGO(A)  PARA
EL DESARROLLO DE ACCIONES EN EL SUBPROGRAMA DISCAPACIDAD EN EL
MARCO DEL DESARROLLO DEL PLAN TERRITORIAL DE SALUD VIGENCIA 2026 EN
EL DEPARTAMENTO DE SUCRE</t>
  </si>
  <si>
    <t>https://community.secop.gov.co/Public/Tendering/OpportunityDetail/Index?noticeUID=CO1.NTC.9656455&amp;isFromPublicArea=True&amp;isModal=true&amp;asPopupView=true</t>
  </si>
  <si>
    <t>CO1.REQ.6091812</t>
  </si>
  <si>
    <t>CO1.PCCNTR.6212168</t>
  </si>
  <si>
    <t>CO1.BDOS.5972744</t>
  </si>
  <si>
    <t>CP-SDSD-274-2024</t>
  </si>
  <si>
    <t>PRESTACIÓN DE SERVICIOS DE APOYO A LA GESTIÓN DE UN ANOTADOR PARA EL DESARROLLO DE ACCIONES EN LA DIMENSIÓN SALUD AMBIENTAL; COMPONENTE SITUACIONES DE SALUD RELACIONADAS CON EL AMBIENTE; DEL PLAN DECENAL DE SALUD PÚBLICA- PROGRAMA COMPASIÓN POR LA BIODIVERSIDAD- PAS TRANSITORIO 2024 EN EL DEPARTAMEN</t>
  </si>
  <si>
    <t>64748530</t>
  </si>
  <si>
    <t>https://community.secop.gov.co/Public/Tendering/OpportunityDetail/Index?noticeUID=CO1.NTC.5980568&amp;isFromPublicArea=True&amp;isModal=true&amp;asPopupView=true</t>
  </si>
  <si>
    <t>PRESTACIÓN DE SERVICIOS DE APOYO A LA GESTIÓN DE UN ANOTADOR PARA EL DESARROLLO DE ACCIONES EN LA DIMENSIÓN SALUD AMBIENTAL; COMPONENTE SITUACIONES DE SALUD RELACIONADAS CON EL AMBIENTE; DEL PLAN DECENAL DE SALUD PÚBLICA- PROGRAMA COMPASIÓN POR LA BIODIVERSIDAD- PAS TRANSITORIO 2024 EN EL DEPARTAMENTO DE SUCRE.</t>
  </si>
  <si>
    <t>CO1.REQ.10516286</t>
  </si>
  <si>
    <t>CO1.BDOS.10308916</t>
  </si>
  <si>
    <t>CO1.REQ.6985966</t>
  </si>
  <si>
    <t>CO1.PCCNTR.6951784</t>
  </si>
  <si>
    <t>CO1.BDOS.6855684</t>
  </si>
  <si>
    <t>MC-030-2024</t>
  </si>
  <si>
    <t>APOYO PARA LA REALIZACIÓN DE ACTIVIDADES CULTURALES Y ORGANIZATIVAS ENFOCADAS EN LA POBLACIÓN LGBTIQ+ EN EL DEPARTAMENTO DE SUCRE</t>
  </si>
  <si>
    <t>823004403</t>
  </si>
  <si>
    <t>https://community.secop.gov.co/Public/Tendering/OpportunityDetail/Index?noticeUID=CO1.NTC.6882963&amp;isFromPublicArea=True&amp;isModal=true&amp;asPopupView=true</t>
  </si>
  <si>
    <t>CO1.REQ.8742468</t>
  </si>
  <si>
    <t>CO1.PCCNTR.8204566</t>
  </si>
  <si>
    <t>CO1.BDOS.8587513</t>
  </si>
  <si>
    <t>CP-SDSD-460-2025</t>
  </si>
  <si>
    <t>PRESTACIÓN DE SERVICIOS PROFESIONALES DE UN(A) ABOGADO(A) PARA EL DESARROLLO
DE ACCIONES EN EL COMPONENTE IVC SANITARIO EN EL MARCO DEL DESARROLLO DEL PLAN TERRITORIAL DE SALUD VIGENCIA 2025 EN EL DEPARTAMENTO DE SUCRE</t>
  </si>
  <si>
    <t>https://community.secop.gov.co/Public/Tendering/OpportunityDetail/Index?noticeUID=CO1.NTC.8612769&amp;isFromPublicArea=True&amp;isModal=true&amp;asPopupView=true</t>
  </si>
  <si>
    <t>CO1.REQ.8276818</t>
  </si>
  <si>
    <t>CO1.PCCNTR.7889431</t>
  </si>
  <si>
    <t>CO1.BDOS.8131298</t>
  </si>
  <si>
    <t>CP-SDSD-353-2025</t>
  </si>
  <si>
    <t>PRESTACIÓN DE SERVICIOS PROFESIONALES DE UN (A) NUTRICIONISTA PARA EL DESARROLLO DE ACCIONES EN EL COMPONENTE SALUD NUTRICIONAL EN EL MARCO DEL DESARROLLO DEL PLAN TERRITORIAL DE SALUD VIGENCIA 2025 EN EL DEPARTAMENTO DE SUCRE</t>
  </si>
  <si>
    <t>100573812</t>
  </si>
  <si>
    <t>https://community.secop.gov.co/Public/Tendering/OpportunityDetail/Index?noticeUID=CO1.NTC.8155020&amp;isFromPublicArea=True&amp;isModal=true&amp;asPopupView=true</t>
  </si>
  <si>
    <t>CO1.REQ.7107324</t>
  </si>
  <si>
    <t>CO1.PCCNTR.6979032</t>
  </si>
  <si>
    <t>CO1.BDOS.6974931</t>
  </si>
  <si>
    <t>CP-SDSD-704-2024</t>
  </si>
  <si>
    <t>PRESTACIÓN DE SERVICIOS DE APOYO A LA GESTIÓN DE UN VACUNADOR PARA EL 
DESARROLLO DE ACCIONES EN EL COMPONENTE ZOONOSIS; EN EL MARCO DEL 
DESARROLLO DEL PLAN TERRITORIAL DE SALUD VIGENCIA 2024 EN EL 
DEPARTAMENTO DE SUCRE</t>
  </si>
  <si>
    <t>https://community.secop.gov.co/Public/Tendering/OpportunityDetail/Index?noticeUID=CO1.NTC.6985841&amp;isFromPublicArea=True&amp;isModal=true&amp;asPopupView=true</t>
  </si>
  <si>
    <t>CO1.REQ.6729829</t>
  </si>
  <si>
    <t>CO1.PCCNTR.6701044</t>
  </si>
  <si>
    <t>CO1.BDOS.6602927</t>
  </si>
  <si>
    <t>CPS-589-2024</t>
  </si>
  <si>
    <t>PRESTACIÓN DE SERVICIOS PROFESIONALES PARA BRINDAR APOYO COMO ABOGADA ESPECIALISTA EN GERENCIA TRIBUTARIA EN LA SUBSECRETARIA DE GESTIÓN TRIBUTARIA DE LA SECRETARÍA DE HACIENDA DEL DEPARTAMENTO DE SUCRE DURANTE LA VIGENCIA 2024</t>
  </si>
  <si>
    <t>1010032422</t>
  </si>
  <si>
    <t>https://community.secop.gov.co/Public/Tendering/OpportunityDetail/Index?noticeUID=CO1.NTC.6627404&amp;isFromPublicArea=True&amp;isModal=true&amp;asPopupView=true</t>
  </si>
  <si>
    <t>CO1.REQ.6781828</t>
  </si>
  <si>
    <t>CO1.PCCNTR.6729409</t>
  </si>
  <si>
    <t>CO1.BDOS.6654931</t>
  </si>
  <si>
    <t>CPS-680-2024</t>
  </si>
  <si>
    <t>PRESTACIÓN DE SERVICIOS PROFESIONALES COMO INGENIERO CIVIL PARA
BRINDAR ACOMPAÑAMIENTO Y ASESORIA A LA SECRETARIA DE ENERGIAS DE LA
GOBERNACION DE SUCRE</t>
  </si>
  <si>
    <t>1102851781</t>
  </si>
  <si>
    <t>https://community.secop.gov.co/Public/Tendering/OpportunityDetail/Index?noticeUID=CO1.NTC.6664970&amp;isFromPublicArea=True&amp;isModal=true&amp;asPopupView=true</t>
  </si>
  <si>
    <t>CO1.REQ.8988448</t>
  </si>
  <si>
    <t>CO1.PCCNTR.8383727</t>
  </si>
  <si>
    <t>CO1.BDOS.8828648</t>
  </si>
  <si>
    <t>CP-SDSD-752-2025</t>
  </si>
  <si>
    <t>PRESTACIÓN DE SERVICIOS PROFESIONALES DE UN(A) ENFERMERO(A) PARA BRINDAR
APOYO Y ACOMPAÑAMIENTO A LA SECRETARÍA DE SALUD DE LA GOBERNACIÓN DE SUCRE EN EL AREA CRUE.</t>
  </si>
  <si>
    <t>64700580</t>
  </si>
  <si>
    <t>https://community.secop.gov.co/Public/Tendering/OpportunityDetail/Index?noticeUID=CO1.NTC.8854843&amp;isFromPublicArea=True&amp;isModal=true&amp;asPopupView=true</t>
  </si>
  <si>
    <t>CO1.REQ.5982949</t>
  </si>
  <si>
    <t>CO1.PCCNTR.6127756</t>
  </si>
  <si>
    <t>CO1.BDOS.5865329</t>
  </si>
  <si>
    <t>PRESTACIÓN DE SERVICIOS PROFESIONALES DE UN (A) TRABAJADOR (A) SOCIAL PARA LA DIMENSIÓN SEGURIDAD ALIMENTARIA Y NUTRICIONAL EN EL MARCO DEL DESARROLLO DEL PLAN DE ACCIÓN TRANSITORIO DE SALUD PÚBLICA 2024 DEL DEPARTAMENTO DE SUCRE.</t>
  </si>
  <si>
    <t>https://community.secop.gov.co/Public/Tendering/OpportunityDetail/Index?noticeUID=CO1.NTC.5875867&amp;isFromPublicArea=True&amp;isModal=true&amp;asPopupView=true</t>
  </si>
  <si>
    <t>CO1.REQ.8765473</t>
  </si>
  <si>
    <t>CO1.PCCNTR.8224078</t>
  </si>
  <si>
    <t>CO1.BDOS.8610153</t>
  </si>
  <si>
    <t>CP-SDSD-523-2025</t>
  </si>
  <si>
    <t>PRESTACIÓN DE SERVICIOS PROFESIONALES DE UN(A) TRABAJADOR(A) SOCIAL PARA EL DESARROLLO DE ACCIONES EN EL COMPONENTE PARTICIPACION  SOCIAL EN EL MARCO DEL DESARROLLO DEL PLAN TERRITORIAL DE SALUD VIGENCIA 2025 EN EL DEPARTAMENTO DE SUCRE</t>
  </si>
  <si>
    <t>https://community.secop.gov.co/Public/Tendering/OpportunityDetail/Index?noticeUID=CO1.NTC.8640462&amp;isFromPublicArea=True&amp;isModal=true&amp;asPopupView=true</t>
  </si>
  <si>
    <t>CO1.REQ.8942110</t>
  </si>
  <si>
    <t>CO1.PCCNTR.8347419</t>
  </si>
  <si>
    <t>CO1.BDOS.8782574</t>
  </si>
  <si>
    <t>CPS-876-2025</t>
  </si>
  <si>
    <t>1066511686</t>
  </si>
  <si>
    <t>https://community.secop.gov.co/Public/Tendering/OpportunityDetail/Index?noticeUID=CO1.NTC.8808792&amp;isFromPublicArea=True&amp;isModal=true&amp;asPopupView=true</t>
  </si>
  <si>
    <t>CO1.REQ.9003332</t>
  </si>
  <si>
    <t>CO1.PCCNTR.8396730</t>
  </si>
  <si>
    <t>CO1.BDOS.8843538</t>
  </si>
  <si>
    <t>CPS-1016-2025</t>
  </si>
  <si>
    <t>PRESTACION DE SERVICIOS PROFESIONALES  DE UN
 ABOGADO PARA BRINDAR ACOMPAÑAMIENTO JURIDICO A LA SECRETARIA DEL INTERIOR DE LA GOBERNACIÓN DE SUCRE</t>
  </si>
  <si>
    <t>92539619</t>
  </si>
  <si>
    <t>https://community.secop.gov.co/Public/Tendering/OpportunityDetail/Index?noticeUID=CO1.NTC.8870739&amp;isFromPublicArea=True&amp;isModal=true&amp;asPopupView=true</t>
  </si>
  <si>
    <t>CO1.REQ.7701428</t>
  </si>
  <si>
    <t>CO1.PCCNTR.7448364</t>
  </si>
  <si>
    <t>CO1.BDOS.7566235</t>
  </si>
  <si>
    <t>CP-SDSD-111-2025</t>
  </si>
  <si>
    <t>10877529</t>
  </si>
  <si>
    <t>https://community.secop.gov.co/Public/Tendering/OpportunityDetail/Index?noticeUID=CO1.NTC.7580367&amp;isFromPublicArea=True&amp;isModal=true&amp;asPopupView=true</t>
  </si>
  <si>
    <t>CO1.REQ.9212986</t>
  </si>
  <si>
    <t>CO1.PCCNTR.8549847</t>
  </si>
  <si>
    <t>CO1.BDOS.9048925</t>
  </si>
  <si>
    <t>CPS-1112-2025</t>
  </si>
  <si>
    <t>PRESTACION DE SERVICIOS PROFESIONALES DE UN ECONOMISTA ESPECIALISTA PARA BRINDAR ASESORIA Y APOYO TECNICO EN LA FORMULACIÓN; REVISIÓN; EVALUACIÓN Y SEGUIMIENTO DE PROYECTOS A CARGO DE LA SECRETARÍA DE PLANEACIÓN</t>
  </si>
  <si>
    <t>https://community.secop.gov.co/Public/Tendering/OpportunityDetail/Index?noticeUID=CO1.NTC.9075251&amp;isFromPublicArea=True&amp;isModal=true&amp;asPopupView=true</t>
  </si>
  <si>
    <t>CO1.REQ.10809641</t>
  </si>
  <si>
    <t>CO1.PCCNTR.9784419</t>
  </si>
  <si>
    <t>CO1.BDOS.10626637</t>
  </si>
  <si>
    <t>CO1.REQ.9034591</t>
  </si>
  <si>
    <t>CO1.PCCNTR.8419559</t>
  </si>
  <si>
    <t>CO1.BDOS.8874041</t>
  </si>
  <si>
    <t>CP-SDSD-821-2025</t>
  </si>
  <si>
    <t>PRESTACIÓN DE SERVICIOS DE APOYO A LA GESTIÓN DE UN(A) AUXILIAR
 ADMINISTRATIVA Y/O BACHILLER PARA BRINDAR APOYO Y ACOMPAÑAMIENTO A
 LA SECRETARÍA DE SALUD DE LA GOBERNACIÓN DE SUCRE EN LA
 SUBSECRETARIA DE PRESTACION DE SERVICIOS.</t>
  </si>
  <si>
    <t>https://community.secop.gov.co/Public/Tendering/OpportunityDetail/Index?noticeUID=CO1.NTC.8900030&amp;isFromPublicArea=True&amp;isModal=true&amp;asPopupView=true</t>
  </si>
  <si>
    <t>CO1.REQ.7663490</t>
  </si>
  <si>
    <t>CO1.PCCNTR.7417738</t>
  </si>
  <si>
    <t>CO1.BDOS.7528374</t>
  </si>
  <si>
    <t>CP-SDSD-051-2025</t>
  </si>
  <si>
    <t>https://community.secop.gov.co/Public/Tendering/OpportunityDetail/Index?noticeUID=CO1.NTC.7546745&amp;isFromPublicArea=True&amp;isModal=true&amp;asPopupView=true</t>
  </si>
  <si>
    <t>CO1.REQ.7364327</t>
  </si>
  <si>
    <t>CO1.PCCNTR.7183752</t>
  </si>
  <si>
    <t>CO1.BDOS.7226299</t>
  </si>
  <si>
    <t>CONV-030-2024</t>
  </si>
  <si>
    <t>AUNAR ESFUERZOS PARA EL DESARROLLO DEL PROYECTO INCORPORACIÓN DE LINEAMIENTOS URBANÍSTICOS DE GESTIÓN DEL RIESGO COMO DETERMINANTES PARA EL ORDENAMIENTO TERRITORIAL EN EL MARCO DE LA REVISIÓN Y AJUSTE DEL ESQUEMA DE ORDENAMIENTO TERRITORIAL DEL MUNICIPIO DE LOS PALMITOS.</t>
  </si>
  <si>
    <t>892201287</t>
  </si>
  <si>
    <t>https://community.secop.gov.co/Public/Tendering/OpportunityDetail/Index?noticeUID=CO1.NTC.7248221&amp;isFromPublicArea=True&amp;isModal=true&amp;asPopupView=true</t>
  </si>
  <si>
    <t>CO1.REQ.8864072</t>
  </si>
  <si>
    <t>CO1.PCCNTR.8289370</t>
  </si>
  <si>
    <t>CO1.BDOS.8706091</t>
  </si>
  <si>
    <t>CP-SDSD-654-2025</t>
  </si>
  <si>
    <t>PRESTACIÓN DE SERVICIOS PROFESIONALES DE UN(A) ENFERMERO(A) ESPECIALISTA PARA EL DESARROLLO DE ACCIONES EN EL COMPONENTE SALUD SEXUAL Y REPRODUCTIVA EN EL MARCO DEL DESARROLLO DEL PLAN TERRITORIAL DE SALUD VIGENCIA 2025 EN EL DEPARTAMENTO DE SUCRE</t>
  </si>
  <si>
    <t>1103095512</t>
  </si>
  <si>
    <t>https://community.secop.gov.co/Public/Tendering/OpportunityDetail/Index?noticeUID=CO1.NTC.8731689&amp;isFromPublicArea=True&amp;isModal=true&amp;asPopupView=true</t>
  </si>
  <si>
    <t>CO1.REQ.5911287</t>
  </si>
  <si>
    <t>CO1.PCCNTR.6081809</t>
  </si>
  <si>
    <t>CO1.BDOS.5794543</t>
  </si>
  <si>
    <t>CP-SDSD-076-2024</t>
  </si>
  <si>
    <t>https://community.secop.gov.co/Public/Tendering/OpportunityDetail/Index?noticeUID=CO1.NTC.5819660&amp;isFromPublicArea=True&amp;isModal=true&amp;asPopupView=true</t>
  </si>
  <si>
    <t>CO1.REQ.7122320</t>
  </si>
  <si>
    <t>CO1.REQ.9973251</t>
  </si>
  <si>
    <t>CO1.PCCNTR.9198363</t>
  </si>
  <si>
    <t>CO1.BDOS.9805064</t>
  </si>
  <si>
    <t>CPS-418-2026</t>
  </si>
  <si>
    <t>64870373</t>
  </si>
  <si>
    <t>https://community.secop.gov.co/Public/Tendering/OpportunityDetail/Index?noticeUID=CO1.NTC.9830626&amp;isFromPublicArea=True&amp;isModal=true&amp;asPopupView=true</t>
  </si>
  <si>
    <t>CO1.REQ.8949104</t>
  </si>
  <si>
    <t>CO1.PCCNTR.8374730</t>
  </si>
  <si>
    <t>CO1.BDOS.8790003</t>
  </si>
  <si>
    <t>CP-SDSD-700-2025</t>
  </si>
  <si>
    <t>PRESTACIÓN DE SERVICIOS DE APOYO A LA GESTIÓN DE UN(A) AUXILIAR ADMINISTRATIVO PARA BRINDAR APOYO Y ACOMPAÑAMIENTO A LA SECRETARÍA DE SALUD DE LA GOBERNACIÓN DE SUCRE EN LA SUBSECRETARIA DE GESTIÓN ADMINISTRATIVA Y FINANCIERA.</t>
  </si>
  <si>
    <t>1104008677</t>
  </si>
  <si>
    <t>https://community.secop.gov.co/Public/Tendering/OpportunityDetail/Index?noticeUID=CO1.NTC.8844632&amp;isFromPublicArea=True&amp;isModal=true&amp;asPopupView=true</t>
  </si>
  <si>
    <t>CO1.REQ.7166057</t>
  </si>
  <si>
    <t>CO1.PCCNTR.7023530</t>
  </si>
  <si>
    <t>CO1.BDOS.7031940</t>
  </si>
  <si>
    <t>CP-SDSD-752-2024</t>
  </si>
  <si>
    <t>PRESTACIÓN DE SERVICIOS DE APOYO A LA GESTIÓN DE UN VACUNADOR PARA EL DESARROLLO DE ACCIONES EN EL COMPONENTE ZOONOSIS; EN EL MARCO DEL DESARROLLO DEL PLAN TERRITORIAL DE SALUD VIGENCIA 2024 EN EL DEPARTAMENTO DE SUCRE</t>
  </si>
  <si>
    <t>1101125417</t>
  </si>
  <si>
    <t>https://community.secop.gov.co/Public/Tendering/OpportunityDetail/Index?noticeUID=CO1.NTC.7046185&amp;isFromPublicArea=True&amp;isModal=true&amp;asPopupView=true</t>
  </si>
  <si>
    <t>CO1.REQ.8745270</t>
  </si>
  <si>
    <t>CO1.PCCNTR.8205035</t>
  </si>
  <si>
    <t>CO1.BDOS.8590403</t>
  </si>
  <si>
    <t>CP-SDSD-467-2025</t>
  </si>
  <si>
    <t>PRESTACIÓN DE SERVICIOS DE APOYO A LA GESTIÓN DE UN(A) TECNICO DE
 SISTEMAS PARA EL DESARROLLO DE ACCIONES EN EL COMPONENTE
 PLANEACION INTEGRAL EN SALUD EN EL MARCO DEL DESARROLLO DEL PLAN
 TERRITORIAL DE SALUD VIGENCIA 2025 EN EL DEPARTAMENTO DE SUCRE</t>
  </si>
  <si>
    <t>https://community.secop.gov.co/Public/Tendering/OpportunityDetail/Index?noticeUID=CO1.NTC.8613285&amp;isFromPublicArea=True&amp;isModal=true&amp;asPopupView=true</t>
  </si>
  <si>
    <t>CO1.REQ.9329062</t>
  </si>
  <si>
    <t>CO1.PCCNTR.8691874</t>
  </si>
  <si>
    <t>SA-020-2025</t>
  </si>
  <si>
    <t>PRESTACIÓN DE SERVICIOS PARA APOYAR EL DESARROLLO
EMPRESARIAL Y ECONÓMICO DE PEQUEÑOS EMPRENDEDORES
EN EL ÁREA URBANA Y RURAL DEL MUNICIPIO DE TOLUVIEJO;
DEPARTAMENTO DE SUCRE</t>
  </si>
  <si>
    <t>https://community.secop.gov.co/Public/Tendering/OpportunityDetail/Index?noticeUID=CO1.NTC.9187719&amp;isFromPublicArea=True&amp;isModal=true&amp;asPopupView=true</t>
  </si>
  <si>
    <t>CO1.REQ.7042723</t>
  </si>
  <si>
    <t>CO1.PCCNTR.6929010</t>
  </si>
  <si>
    <t>CO1.BDOS.6911694</t>
  </si>
  <si>
    <t>CPS-842-2024</t>
  </si>
  <si>
    <t>PRESTACION DE SERVICIOS DE APOYO A LA GESTION DE UN BACHILLER 
PARA BRINDAR APOYO A LA SECRETARIA DEL INTERIOR DE LA GOBERNACION DE SUCRE</t>
  </si>
  <si>
    <t>https://community.secop.gov.co/Public/Tendering/OpportunityDetail/Index?noticeUID=CO1.NTC.6923466&amp;isFromPublicArea=True&amp;isModal=true&amp;asPopupView=true</t>
  </si>
  <si>
    <t>CO1.REQ.7638985</t>
  </si>
  <si>
    <t>CO1.BDOS.7503489</t>
  </si>
  <si>
    <t>CO1.REQ.9155903</t>
  </si>
  <si>
    <t>CO1.REQ.9179464</t>
  </si>
  <si>
    <t>CO1.BDOS.9015812</t>
  </si>
  <si>
    <t>CO1.REQ.10797049</t>
  </si>
  <si>
    <t>CO1.BDOS.10613136</t>
  </si>
  <si>
    <t>CO1.REQ.9346504</t>
  </si>
  <si>
    <t>CO1.BDOS.9179078</t>
  </si>
  <si>
    <t>CO1.REQ.7016083</t>
  </si>
  <si>
    <t>CO1.BDOS.6819706</t>
  </si>
  <si>
    <t>CO1.REQ.7761816</t>
  </si>
  <si>
    <t>CO1.PCCNTR.7519525</t>
  </si>
  <si>
    <t>CO1.BDOS.7626603</t>
  </si>
  <si>
    <t>CP-SDSD-195-2025</t>
  </si>
  <si>
    <t>PRESTACIÒN DE SERVICIOS PROFESIONALES DE UN ENFERMERO (A) PARA EL DESARROLLO DE ACCIONES EN EL COMPONENTE NIÑOS; NIÑAS Y ADOLESCENTES; EN EL MARCO DEL DESARROLLO DEL PLAN TERRITORIAL DE SALUD VIGENCIA 2025 EN EL DEPARTAMENTO DE SUCRE</t>
  </si>
  <si>
    <t>https://community.secop.gov.co/Public/Tendering/OpportunityDetail/Index?noticeUID=CO1.NTC.7665954&amp;isFromPublicArea=True&amp;isModal=true&amp;asPopupView=true</t>
  </si>
  <si>
    <t>CO1.REQ.10052329</t>
  </si>
  <si>
    <t>CO1.PCCNTR.9297051</t>
  </si>
  <si>
    <t>CO1.BDOS.9883924</t>
  </si>
  <si>
    <t>CPS-646-2026</t>
  </si>
  <si>
    <t>1193547425</t>
  </si>
  <si>
    <t>https://community.secop.gov.co/Public/Tendering/OpportunityDetail/Index?noticeUID=CO1.NTC.9929186&amp;isFromPublicArea=True&amp;isModal=true&amp;asPopupView=true</t>
  </si>
  <si>
    <t>CO1.REQ.8800785</t>
  </si>
  <si>
    <t>CO1.PCCNTR.8245747</t>
  </si>
  <si>
    <t>CO1.BDOS.8644679</t>
  </si>
  <si>
    <t>CP-SDSD-561-2025</t>
  </si>
  <si>
    <t>https://community.secop.gov.co/Public/Tendering/OpportunityDetail/Index?noticeUID=CO1.NTC.8671531&amp;isFromPublicArea=True&amp;isModal=true&amp;asPopupView=true</t>
  </si>
  <si>
    <t>CO1.REQ.7066994</t>
  </si>
  <si>
    <t>CO1.PCCNTR.6949749</t>
  </si>
  <si>
    <t>CO1.BDOS.6935790</t>
  </si>
  <si>
    <t>CP-SDSD-598-2024</t>
  </si>
  <si>
    <t>PRESTACIÓN DE SERVICIOS PROFESIONALES DE UN (A) ENFERMERO (A) PARA EL DESARROLLO DE ACCIONES EN EL COMPONENTE SALUD MENTAL; EN EL MARCO DEL DESARROLLO DEL PLAN TERRITORIAL DE SALUD VIGENCIA 2024 EN EL DEPARTAMENTO DE SUCRE.</t>
  </si>
  <si>
    <t>https://community.secop.gov.co/Public/Tendering/OpportunityDetail/Index?noticeUID=CO1.NTC.6948428&amp;isFromPublicArea=True&amp;isModal=true&amp;asPopupView=true</t>
  </si>
  <si>
    <t>CO1.REQ.9042582</t>
  </si>
  <si>
    <t>CO1.PCCNTR.8425107</t>
  </si>
  <si>
    <t>CO1.BDOS.8881950</t>
  </si>
  <si>
    <t>CP-SDSD-837-2025</t>
  </si>
  <si>
    <t>PRESTACIÓN DE SERVICIOS DE UN(A) PROFESIONAL DEL AREA DE LA SALUD PARA BRINDAR APOYO Y ACOMPAÑAMIENTO A LA SECRETARÍA DE SALUD DE LA GOBERNACIÓN DE SUCRE EN EL AREA DE
ORGANIZACIÓN Y DESARROLLO</t>
  </si>
  <si>
    <t>https://community.secop.gov.co/Public/Tendering/OpportunityDetail/Index?noticeUID=CO1.NTC.8908846&amp;isFromPublicArea=True&amp;isModal=true&amp;asPopupView=true</t>
  </si>
  <si>
    <t>CO1.REQ.6259035</t>
  </si>
  <si>
    <t>CO1.PCCNTR.6346493</t>
  </si>
  <si>
    <t>CO1.BDOS.6137032</t>
  </si>
  <si>
    <t>CP-SDSD-322-2024</t>
  </si>
  <si>
    <t>https://community.secop.gov.co/Public/Tendering/OpportunityDetail/Index?noticeUID=CO1.NTC.6149881&amp;isFromPublicArea=True&amp;isModal=true&amp;asPopupView=true</t>
  </si>
  <si>
    <t>CO1.REQ.9853500</t>
  </si>
  <si>
    <t>CO1.PCCNTR.9068639</t>
  </si>
  <si>
    <t>CO1.BDOS.9686616</t>
  </si>
  <si>
    <t>CPS-136-2026</t>
  </si>
  <si>
    <t>1103116870</t>
  </si>
  <si>
    <t>https://community.secop.gov.co/Public/Tendering/OpportunityDetail/Index?noticeUID=CO1.NTC.9703573&amp;isFromPublicArea=True&amp;isModal=true&amp;asPopupView=true</t>
  </si>
  <si>
    <t>CO1.REQ.9100167</t>
  </si>
  <si>
    <t>CO1.PCCNTR.8466253</t>
  </si>
  <si>
    <t>CO1.BDOS.8938507</t>
  </si>
  <si>
    <t>CP-SDSD-866-2025</t>
  </si>
  <si>
    <t>PRESTACIÓN DE SERVICIOS DE APOYO A LA GESTION UN(A) BACHILLER PARA EL FORTALECIMIENTO DE LAS COMPETENCIAS DE LA SECRETARÍA DE SALUD DEL DEPARTAMENTO DE SUCRE EN LA SUBSECRETARIA DE GESTIÓN ADMINISTRATIVA Y FINANCIERA..</t>
  </si>
  <si>
    <t>92520381</t>
  </si>
  <si>
    <t>https://community.secop.gov.co/Public/Tendering/OpportunityDetail/Index?noticeUID=CO1.NTC.8964522&amp;isFromPublicArea=True&amp;isModal=true&amp;asPopupView=true</t>
  </si>
  <si>
    <t>CO1.REQ.10012030</t>
  </si>
  <si>
    <t>CO1.PCCNTR.9255255</t>
  </si>
  <si>
    <t>CO1.BDOS.9843299</t>
  </si>
  <si>
    <t>CPS-535-2026</t>
  </si>
  <si>
    <t>PRESTACIÓN DE SERVICIOS PROFESIONALES EN RELACIONES INTERNACIONALES PARA
BRINDAR APOYO EN LA OFICINA DE PROTOCOLO DE LA SECRETARIA PRIVADA DE LA GOBERNACION DE SUCRE</t>
  </si>
  <si>
    <t>https://community.secop.gov.co/Public/Tendering/OpportunityDetail/Index?noticeUID=CO1.NTC.9887830&amp;isFromPublicArea=True&amp;isModal=true&amp;asPopupView=true</t>
  </si>
  <si>
    <t>CO1.REQ.9013972</t>
  </si>
  <si>
    <t>CO1.PCCNTR.8405556</t>
  </si>
  <si>
    <t>CO1.BDOS.8853840</t>
  </si>
  <si>
    <t>CP-SDSD-801-2025</t>
  </si>
  <si>
    <t>PRESTACIÓN DE SERVICIOS PROFESIONALES DE UN(A) INGENIERO (A) DE
 SISTEMAS  PARA BRINDAR APOYO Y ACOMPAÑAMIENTO A LA SECRETARÍA DE
 SALUD DE LA GOBERNACIÓN DE SUCRE EN LA SUBSECRETARÍA DE GESTIÓN DE
 PRESTACIÓN DE SERVICIOS</t>
  </si>
  <si>
    <t>92533929</t>
  </si>
  <si>
    <t>https://community.secop.gov.co/Public/Tendering/OpportunityDetail/Index?noticeUID=CO1.NTC.8881812&amp;isFromPublicArea=True&amp;isModal=true&amp;asPopupView=true</t>
  </si>
  <si>
    <t>CO1.REQ.6708387</t>
  </si>
  <si>
    <t>CO1.PCCNTR.6685185</t>
  </si>
  <si>
    <t>CO1.BDOS.6582602</t>
  </si>
  <si>
    <t>CPS-535-2024</t>
  </si>
  <si>
    <t>PRESTACIÓN DE SERVICIOS PROFESIONALES EN ADIMINISTRACIÓN PUBLICA PARA
BRINDAR ACOMPAÑAMIENTO Y ASESORIA A LA SECRETARIA DE ENERGIAS DE LA
GOBERNACIÓN DE SUCRE</t>
  </si>
  <si>
    <t>92533125</t>
  </si>
  <si>
    <t>https://community.secop.gov.co/Public/Tendering/OpportunityDetail/Index?noticeUID=CO1.NTC.6606544&amp;isFromPublicArea=True&amp;isModal=true&amp;asPopupView=true</t>
  </si>
  <si>
    <t>CO1.REQ.8824865</t>
  </si>
  <si>
    <t>CO1.PCCNTR.8266980</t>
  </si>
  <si>
    <t>CO1.BDOS.8667863</t>
  </si>
  <si>
    <t>CP-SDSD-601-2025</t>
  </si>
  <si>
    <t>PRESTACIÓN DE SERVICIOS DE APOYO A LA GESTIÓN DE UN VACUNADOR PARA
 EL DESARROLLO DE ACCIONES EN EL COMPONENTE ZOONOSIS; EN EL MARCO
 DEL DESARROLLO DEL PLAN TERRITORIAL DE SALUD VIGENCIA 2025 EN EL DEPARTAMENTO DE SUCRE.</t>
  </si>
  <si>
    <t>1102867493</t>
  </si>
  <si>
    <t>https://community.secop.gov.co/Public/Tendering/OpportunityDetail/Index?noticeUID=CO1.NTC.8699763&amp;isFromPublicArea=True&amp;isModal=true&amp;asPopupView=true</t>
  </si>
  <si>
    <t>CO1.REQ.7319392</t>
  </si>
  <si>
    <t>CO1.PCCNTR.7141831</t>
  </si>
  <si>
    <t>CO1.BDOS.7182984</t>
  </si>
  <si>
    <t>CP-SDSD-803-2024</t>
  </si>
  <si>
    <t>PRESTACIÓN DE SERVICIOS PROFESIONALES DE UN (A) BACTERIOLOGO (A) PARA EL DESARROLLO DE ACCIONES EN EL COMPONENTE LABORATORIO DE SALUD PUBLICA EN EL MARCO DEL DESARROLLO DEL PLAN TERRITORIAL DE SALUD VIGENCIA 2024 EN EL DEPARTAMENTO DE SUCRE</t>
  </si>
  <si>
    <t>https://community.secop.gov.co/Public/Tendering/OpportunityDetail/Index?noticeUID=CO1.NTC.7204124&amp;isFromPublicArea=True&amp;isModal=true&amp;asPopupView=true</t>
  </si>
  <si>
    <t>CO1.REQ.9750525</t>
  </si>
  <si>
    <t>CO1.PCCNTR.8966147</t>
  </si>
  <si>
    <t>CO1.BDOS.9582966</t>
  </si>
  <si>
    <t>CP-SDSD-045-2026</t>
  </si>
  <si>
    <t>PRESTACIÓN DE SERVICIOS PROFESIONALES DE UN (A) MÉDICO PARA EL DESARROLLO DE ACCIONES EN EL SUBPROGRAMA VIGILANCIA EPIDEMIOLÓGICA EN EL MARCO DEL DESARROLLO DEL PLAN TERRITORIAL DE SALUD VIGENCIA 2026 EN EL DEPARTAMENTO DE SUCRE</t>
  </si>
  <si>
    <t>https://community.secop.gov.co/Public/Tendering/OpportunityDetail/Index?noticeUID=CO1.NTC.9597620&amp;isFromPublicArea=True&amp;isModal=true&amp;asPopupView=true</t>
  </si>
  <si>
    <t>CO1.REQ.6110854</t>
  </si>
  <si>
    <t>CO1.PCCNTR.6227286</t>
  </si>
  <si>
    <t>CO1.BDOS.5991477</t>
  </si>
  <si>
    <t>CONV-011-2024.</t>
  </si>
  <si>
    <t>IMPLEMENTACIÓN DE ACCIONES DE PROMOCIÓN Y VALORIZACIÓN INTERNACIONAL DEL TURISMO; LA CULTURA Y LA AGROINDUSTRIA DEL DEPARTAMENTO DE SUCRE</t>
  </si>
  <si>
    <t>https://community.secop.gov.co/Public/Tendering/OpportunityDetail/Index?noticeUID=CO1.NTC.5999357&amp;isFromPublicArea=True&amp;isModal=true&amp;asPopupView=true</t>
  </si>
  <si>
    <t>CO1.REQ.9910737</t>
  </si>
  <si>
    <t>CO1.PCCNTR.9136882</t>
  </si>
  <si>
    <t>CO1.BDOS.9742431</t>
  </si>
  <si>
    <t>CPS-310-2026</t>
  </si>
  <si>
    <t>PRESTACION DE SERVICIOS DE PROFESIONALES PARA
BRINDAR ASESORIA Y ACOMPAÑAMIENTO EN LOS PROCESOS QUE ADELANTE LA OFICINA DE CONTROL INTERNO DE GESTION</t>
  </si>
  <si>
    <t>https://community.secop.gov.co/Public/Tendering/OpportunityDetail/Index?noticeUID=CO1.NTC.9770791&amp;isFromPublicArea=True&amp;isModal=true&amp;asPopupView=true</t>
  </si>
  <si>
    <t>CO1.REQ.10715810</t>
  </si>
  <si>
    <t>CO1.PCCNTR.9710837</t>
  </si>
  <si>
    <t>CO1.BDOS.10532654</t>
  </si>
  <si>
    <t>CP-SDSD-446-2026</t>
  </si>
  <si>
    <t>PRESTACIÓN DE SERVICIOS PROFESIONALES DE UN (A) TRABAJADOR(A) SOCIAL PARA EL DESARROLLO DE ACCIONES EN EL SUBPROGRAMA POBLACIONES VULNERABLES EN EL MARCO DEL DESARROLLO DEL PLAN TERRITORIAL DE SALUD VIGENCIA 2026 EN EL DEPARTAMENTO DE SUCRE</t>
  </si>
  <si>
    <t>https://community.secop.gov.co/Public/Tendering/OpportunityDetail/Index?noticeUID=CO1.NTC.10574078&amp;isFromPublicArea=True&amp;isModal=true&amp;asPopupView=true</t>
  </si>
  <si>
    <t>CO1.REQ.9358865</t>
  </si>
  <si>
    <t>CO1.BDOS.9180612</t>
  </si>
  <si>
    <t>CO1.REQ.10052896</t>
  </si>
  <si>
    <t>CO1.PCCNTR.9279664</t>
  </si>
  <si>
    <t>CO1.BDOS.9885134</t>
  </si>
  <si>
    <t>https://community.secop.gov.co/Public/Tendering/OpportunityDetail/Index?noticeUID=CO1.NTC.9911854&amp;isFromPublicArea=True&amp;isModal=true&amp;asPopupView=true</t>
  </si>
  <si>
    <t>CO1.PCCNTR.9279665</t>
  </si>
  <si>
    <t>CP-SDSD-373-2026</t>
  </si>
  <si>
    <t>PRESTACION DE SERVICIOS DE APOYO A LA GESTION DE UN(A) AUXILIAR DE
ENFERMERIA PARA EL DESARROLLO DE ACCIONES EN EL SUBPROGRAMA
GEOHELMINTIASIS EN EL MARCO DEL DESARROLLO DEL PLAN TERRITORIAL DE
SALUD VIGENCIA 2026 EN EL DEPARTAMENTO DE SUCRE.</t>
  </si>
  <si>
    <t>1102811706</t>
  </si>
  <si>
    <t>CO1.REQ.7645320</t>
  </si>
  <si>
    <t>CO1.PCCNTR.7445684</t>
  </si>
  <si>
    <t>CO1.BDOS.7504147</t>
  </si>
  <si>
    <t>CP-SDSD-038-2025</t>
  </si>
  <si>
    <t>PRESTACIÓN DE SERVICIOS PROFESIONALES DE UN PSICOLOGO SOCIAL
COMUNITARIO PARA EL DESARROLLO DE ACCIONES EN EL COMPONENTE
VIGILANCIA EPIDEMIOLÓGICA EN EL MARCO DEL DESARROLLO DEL PLAN
TERRITORIAL DE SALUD VIGENCIA 2025 EN EL DEPARTAMENTO DE SUCRE.</t>
  </si>
  <si>
    <t>https://community.secop.gov.co/Public/Tendering/OpportunityDetail/Index?noticeUID=CO1.NTC.7577833&amp;isFromPublicArea=True&amp;isModal=true&amp;asPopupView=true</t>
  </si>
  <si>
    <t>CO1.REQ.8910971</t>
  </si>
  <si>
    <t>CO1.PCCNTR.8327427</t>
  </si>
  <si>
    <t>CO1.BDOS.8753270</t>
  </si>
  <si>
    <t>CPS-666-2025</t>
  </si>
  <si>
    <t>PRESTACIÓN DE SERVICIOS PROFESIONALES PARA
BRINDAR APOYO Y ACOMPAÑAMIENTO EN LA CAMPAÑA SOY MUJER EMPODERADA Y PRODUCTIVA Y DEMAS PROCESOS DE LA
SUBSECRETARIA DE GESTIÓN DE LA MUJER Y EQUIDAD DE GENERO DEL DEPARTAMENTO DE SUCRE</t>
  </si>
  <si>
    <t>1020839187</t>
  </si>
  <si>
    <t>https://community.secop.gov.co/Public/Tendering/OpportunityDetail/Index?noticeUID=CO1.NTC.8780808&amp;isFromPublicArea=True&amp;isModal=true&amp;asPopupView=true</t>
  </si>
  <si>
    <t>CO1.REQ.8861465</t>
  </si>
  <si>
    <t>CO1.PCCNTR.8287435</t>
  </si>
  <si>
    <t>CO1.BDOS.8703865</t>
  </si>
  <si>
    <t>CP-SDSD-647-2025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</si>
  <si>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</si>
  <si>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https://community.secop.gov.co/Public/Tendering/OpportunityDetail/Index?noticeUID=CO1.NTC.8728473&amp;isFromPublicArea=True&amp;isModal=true&amp;asPopupView=true</t>
  </si>
  <si>
    <t>CO1.REQ.7028820</t>
  </si>
  <si>
    <t>CO1.PCCNTR.6921858</t>
  </si>
  <si>
    <t>CO1.BDOS.6898216</t>
  </si>
  <si>
    <t>CPS-840-2024</t>
  </si>
  <si>
    <t>CONTRATACION DE SERVICIOS PROFESIONALES EN ARQUITECTURA PARA
BRINDAR APOYO EN LA SECRETARÍA PRIVADA DE LA GOBERNACIÓN DE SUCRE</t>
  </si>
  <si>
    <t>1102862808</t>
  </si>
  <si>
    <t>https://community.secop.gov.co/Public/Tendering/OpportunityDetail/Index?noticeUID=CO1.NTC.6916639&amp;isFromPublicArea=True&amp;isModal=true&amp;asPopupView=true</t>
  </si>
  <si>
    <t>CO1.PCCNTR.6940054</t>
  </si>
  <si>
    <t>CONTRATACION DE SERVICIOS PROFESIONALES EN ARQUITECTURA PARA BRINDAR APOYO EN LA SECRETARÍA PRIVADA DE LA GOBERNACIÓN DE SUCRE</t>
  </si>
  <si>
    <t>CO1.REQ.8935739</t>
  </si>
  <si>
    <t>CO1.PCCNTR.8341615</t>
  </si>
  <si>
    <t>CO1.BDOS.8776833</t>
  </si>
  <si>
    <t>CPS-837-2025</t>
  </si>
  <si>
    <t>PRESTACION DE SERVICIOS DE APOYO A LA GESTION PARA LA REALIZACION DE
 ACTIVIDADES ADMINISTRATIVAS EN LA SUBSECRETARIA DE GESTIÓN DE CONTRATACIÓN DE LA GOBERNACION DE SUCRE</t>
  </si>
  <si>
    <t>92510609</t>
  </si>
  <si>
    <t>https://community.secop.gov.co/Public/Tendering/OpportunityDetail/Index?noticeUID=CO1.NTC.8801657&amp;isFromPublicArea=True&amp;isModal=true&amp;asPopupView=true</t>
  </si>
  <si>
    <t>CO1.REQ.7988465</t>
  </si>
  <si>
    <t>CO1.PCCNTR.7676940</t>
  </si>
  <si>
    <t>CO1.BDOS.7849442</t>
  </si>
  <si>
    <t>CP-SDSD-309-2025</t>
  </si>
  <si>
    <t>PRESTACIÓN DE SERVICIOS PROFESIONALES DE UN(A) ENFERMERO(A) PARA EL
DESARROLLO DE ACCIONES EN EL COMPONENTE SALUD SEXUAL Y REPRODUCTIVA EN EL MARCO DEL DESARROLLO DEL PLAN
TERRITORIAL DE SALUD VIGENCIA 2025 EN EL DEPARTAMENTO DE SUCRE</t>
  </si>
  <si>
    <t>1104383975</t>
  </si>
  <si>
    <t>https://community.secop.gov.co/Public/Tendering/OpportunityDetail/Index?noticeUID=CO1.NTC.7867518&amp;isFromPublicArea=True&amp;isModal=true&amp;asPopupView=true</t>
  </si>
  <si>
    <t>CO1.REQ.7006859</t>
  </si>
  <si>
    <t>CO1.PCCNTR.6904187</t>
  </si>
  <si>
    <t>CO1.BDOS.6876655</t>
  </si>
  <si>
    <t>CP-SDSD-451-2024</t>
  </si>
  <si>
    <t>PRESTACIÓN DE SERVICIOS DE APOYO A LA GESTION DE UN TECNICO AUXILIAR ADMINISTRATIVO PARA EL DESARROLLO DE ACCIONES EN EL COMPONENTE SALUD AMBIENTAL; EN EL MARCO DEL DESARROLLO DEL PLAN TERRITORIAL DE SALUD VIGENCIA 2024 EN EL DEPARTAMENTO DE SUCRE</t>
  </si>
  <si>
    <t>https://community.secop.gov.co/Public/Tendering/OpportunityDetail/Index?noticeUID=CO1.NTC.6893891&amp;isFromPublicArea=True&amp;isModal=true&amp;asPopupView=true</t>
  </si>
  <si>
    <t>CO1.REQ.9178013</t>
  </si>
  <si>
    <t>CO1.PCCNTR.8521808</t>
  </si>
  <si>
    <t>CO1.BDOS.9013595</t>
  </si>
  <si>
    <t>CPS-1102-2025</t>
  </si>
  <si>
    <t>PRESTACIÓN DE SERVICIOS DE APOYO A LA GESTIÓN PARA FORTALECER LAS
 ACTIVIDADES TÉCNICAS DESARROLLADAS POR LA OFICINA DE GESTIÓN DE TECNOLOGÍAS DE LA INFORMACIÓN -TI</t>
  </si>
  <si>
    <t>92275679</t>
  </si>
  <si>
    <t>https://community.secop.gov.co/Public/Tendering/OpportunityDetail/Index?noticeUID=CO1.NTC.9038604&amp;isFromPublicArea=True&amp;isModal=true&amp;asPopupView=true</t>
  </si>
  <si>
    <t>CO1.REQ.8931810</t>
  </si>
  <si>
    <t>CO1.PCCNTR.8338851</t>
  </si>
  <si>
    <t>CO1.BDOS.8773036</t>
  </si>
  <si>
    <t>CPS-831-2025</t>
  </si>
  <si>
    <t>PRESTACION DE SERVICIOS PROFESIONALES DE UN
 ZOOTECNISTA PARA BRINDAR APOYO EN TEMAS PECUARIOS A LA SUBSECRETARIA DE DESARROLLO RURAL Y MEDIO
 AMBIENTE DURANTE LA VIGENCIA 2025</t>
  </si>
  <si>
    <t>1067836835</t>
  </si>
  <si>
    <t>https://community.secop.gov.co/Public/Tendering/OpportunityDetail/Index?noticeUID=CO1.NTC.8797432&amp;isFromPublicArea=True&amp;isModal=true&amp;asPopupView=true</t>
  </si>
  <si>
    <t>CO1.REQ.7090340</t>
  </si>
  <si>
    <t>CO1.PCCNTR.6966498</t>
  </si>
  <si>
    <t>CO1.BDOS.6958427</t>
  </si>
  <si>
    <t>CP-SDSD-651-2024</t>
  </si>
  <si>
    <t>PRESTACIÓN DE SERVICIOS DE APOYO A LA GESTION COMO TÉCNICO AUXILIAR ADMINISTRATIVO PARA EL DESARROLLO DE ACCIONES EN EL COMPONENTE SALUD AMBIENTAL; EN EL MARCO DEL DESARROLLO DEL PLAN TERRITORIAL DE SALUD VIGENCIA 2024 EN EL DEPARTAMENTO DE SUCRE.</t>
  </si>
  <si>
    <t>23182132</t>
  </si>
  <si>
    <t>https://community.secop.gov.co/Public/Tendering/OpportunityDetail/Index?noticeUID=CO1.NTC.6970904&amp;isFromPublicArea=True&amp;isModal=true&amp;asPopupView=true</t>
  </si>
  <si>
    <t>CO1.REQ.10778376</t>
  </si>
  <si>
    <t>CO1.PCCNTR.9762851</t>
  </si>
  <si>
    <t>CO1.BDOS.10594672</t>
  </si>
  <si>
    <t>CP-SDSD-571-2026</t>
  </si>
  <si>
    <t>PRESTACIÓN DE SERVICIOS PROFESIONALES DE UN (A) PSICOLOGO (A) PARA EL
DESARROLLO DE ACCIONES EN EL SUBPROGRAMA DE SALUD MENTAL EN EL
MARCO DEL DESARROLLO DEL PLAN TERRITORIAL DE SALUD VIGENCIA 2026 EN
EL DEPARTAMENTO DE SUCRE.</t>
  </si>
  <si>
    <t>https://community.secop.gov.co/Public/Tendering/OpportunityDetail/Index?noticeUID=CO1.NTC.10644223&amp;isFromPublicArea=True&amp;isModal=true&amp;asPopupView=true</t>
  </si>
  <si>
    <t>CO1.REQ.8974647</t>
  </si>
  <si>
    <t>CO1.PCCNTR.8374630</t>
  </si>
  <si>
    <t>CO1.BDOS.8814869</t>
  </si>
  <si>
    <t>CPSDSD-733-2025</t>
  </si>
  <si>
    <t>PRESTACIÓN DE SERVICIOS DE APOYO A LA GESTION UN(A) AUXILIAR ADMINISTRATIVO PARA EL FORTALECIMIENTO DE LAS COMPETENCIAS DE LA SECRETARÍA DE SALUD DEL DEPARTAMENTO DE SUCRE EN EL DESPACHO DEL SECRETARIO</t>
  </si>
  <si>
    <t>1005574371</t>
  </si>
  <si>
    <t>https://community.secop.gov.co/Public/Tendering/OpportunityDetail/Index?noticeUID=CO1.NTC.8844737&amp;isFromPublicArea=True&amp;isModal=true&amp;asPopupView=true</t>
  </si>
  <si>
    <t>CO1.REQ.9908368</t>
  </si>
  <si>
    <t>CO1.PCCNTR.9124284</t>
  </si>
  <si>
    <t>CO1.BDOS.9740315</t>
  </si>
  <si>
    <t>CPS-302-2026</t>
  </si>
  <si>
    <t>PRESTACIÓN DE SERVICIOS PROFESIONALES COMO GEOLOGO PARA BRINDAR APOYO Y ACOMPAÑAMIENTO A LA SECRETARÍA DE INFRAESTRUCTURA DE LA GOBERNACIÓN DE SUCRE.</t>
  </si>
  <si>
    <t>1088010265</t>
  </si>
  <si>
    <t>https://community.secop.gov.co/Public/Tendering/OpportunityDetail/Index?noticeUID=CO1.NTC.9760375&amp;isFromPublicArea=True&amp;isModal=true&amp;asPopupView=true</t>
  </si>
  <si>
    <t>CO1.REQ.8825155</t>
  </si>
  <si>
    <t>CO1.PCCNTR.8266322</t>
  </si>
  <si>
    <t>CO1.BDOS.8668152</t>
  </si>
  <si>
    <t>CP-SDSD-600-2025</t>
  </si>
  <si>
    <t>PRESTACIÓN DE SERVICIOS DE APOYO A LA GESTION DE UN(A) REGENTE EN
 FARMACIA PARA EL DESARROLLO DE ACCIONES EN EL COMPONENTE IVC
 MEDICAMENTOS EN EL MARCO DEL PLAN TERRITORIAL DE SALUD VIGENCIA 2025
 EN EL DEPARTAMENTO DE SUCRE</t>
  </si>
  <si>
    <t>1102826482</t>
  </si>
  <si>
    <t>https://community.secop.gov.co/Public/Tendering/OpportunityDetail/Index?noticeUID=CO1.NTC.8698732&amp;isFromPublicArea=True&amp;isModal=true&amp;asPopupView=true</t>
  </si>
  <si>
    <t>CO1.REQ.8901836</t>
  </si>
  <si>
    <t>CO1.PCCNTR.8327697</t>
  </si>
  <si>
    <t>CO1.BDOS.8743396</t>
  </si>
  <si>
    <t>CPS-671-2025</t>
  </si>
  <si>
    <t>https://community.secop.gov.co/Public/Tendering/OpportunityDetail/Index?noticeUID=CO1.NTC.8781274&amp;isFromPublicArea=True&amp;isModal=true&amp;asPopupView=true</t>
  </si>
  <si>
    <t>CO1.REQ.6743070</t>
  </si>
  <si>
    <t>CO1.PCCNTR.6706544</t>
  </si>
  <si>
    <t>CO1.BDOS.6615844</t>
  </si>
  <si>
    <t>CPS-620-2024</t>
  </si>
  <si>
    <t>1102883510</t>
  </si>
  <si>
    <t>https://community.secop.gov.co/Public/Tendering/OpportunityDetail/Index?noticeUID=CO1.NTC.6634848&amp;isFromPublicArea=True&amp;isModal=true&amp;asPopupView=true</t>
  </si>
  <si>
    <t>CO1.REQ.9944423</t>
  </si>
  <si>
    <t>CO1.PCCNTR.9163905</t>
  </si>
  <si>
    <t>CO1.BDOS.9775489</t>
  </si>
  <si>
    <t>CPS-388-2026</t>
  </si>
  <si>
    <t>PRESTACIÓN DE SERVICIOS PROFESIONALES EN LA GESTIÓN DE LOS ASUNTOS
ADMINISTRATIVOS DE LA SECRETARÍA PRIVADA DE LA GOBERNACIÓN DE SUCRE</t>
  </si>
  <si>
    <t>https://community.secop.gov.co/Public/Tendering/OpportunityDetail/Index?noticeUID=CO1.NTC.9795779&amp;isFromPublicArea=True&amp;isModal=true&amp;asPopupView=true</t>
  </si>
  <si>
    <t>CO1.REQ.4084458</t>
  </si>
  <si>
    <t>CO1.BDOS.3988685</t>
  </si>
  <si>
    <t>CO1.REQ.9982977</t>
  </si>
  <si>
    <t>CO1.PCCNTR.9231770</t>
  </si>
  <si>
    <t>CO1.BDOS.9814082</t>
  </si>
  <si>
    <t>CPS-479-2026</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</si>
  <si>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t>
  </si>
  <si>
    <t>23012905</t>
  </si>
  <si>
    <t>https://community.secop.gov.co/Public/Tendering/OpportunityDetail/Index?noticeUID=CO1.NTC.9863766&amp;isFromPublicArea=True&amp;isModal=true&amp;asPopupView=true</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</si>
  <si>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EDUCATIVOS DEL DEPARTAMENTO DE SUCRE</t>
  </si>
  <si>
    <t>CO1.REQ.8312181</t>
  </si>
  <si>
    <t>CO1.PCCNTR.7912013</t>
  </si>
  <si>
    <t>CO1.BDOS.8164295</t>
  </si>
  <si>
    <t>CPS-472-2025</t>
  </si>
  <si>
    <t>El objeto del contrato a celebrarse es la PRESTACIÓN DE SERVICIOS PROFESIONALES PARA EL APOYO A LA GESTIÓN DE LA 
SUBSECRETARIA DE GESTIÓN DE LA INFORMACIÓN Y EVALUACIÓN INSTITUCIONAL EN EL DEPARTAMENTO DE SUCRE.</t>
  </si>
  <si>
    <t>https://community.secop.gov.co/Public/Tendering/OpportunityDetail/Index?noticeUID=CO1.NTC.8187654&amp;isFromPublicArea=True&amp;isModal=true&amp;asPopupView=true</t>
  </si>
  <si>
    <t>CO1.REQ.9176434</t>
  </si>
  <si>
    <t>CO1.PCCNTR.8521193</t>
  </si>
  <si>
    <t>CO1.BDOS.9012516</t>
  </si>
  <si>
    <t>CPS-1098-2025</t>
  </si>
  <si>
    <t>PRESTACIÓN DE SERVICIOS PROFESIONALES
 PARA BRINDAR ASESORÍA COMO ADMINISTRADOR DE EMPRESAS EN LA
 SUBSECRETARÍA DE GESTIÓN TRIBUTARIA DE LA SECRETARÍA DE HACIENDA DEL
 DEPARTAMENTO DE SUCRE EN CUMPLIMIENTO DEL CONVENIO
 INTERADMINISTRATIVO PMICV.0023.2025</t>
  </si>
  <si>
    <t>https://community.secop.gov.co/Public/Tendering/OpportunityDetail/Index?noticeUID=CO1.NTC.9037590&amp;isFromPublicArea=True&amp;isModal=true&amp;asPopupView=true</t>
  </si>
  <si>
    <t>CO1.REQ.6102209</t>
  </si>
  <si>
    <t>CO1.PCCNTR.6222147</t>
  </si>
  <si>
    <t>CO1.BDOS.5983301</t>
  </si>
  <si>
    <t>CP-SDSD-278-2024</t>
  </si>
  <si>
    <t>PRESTACIÓN DE SERVICIOS DE APOYO A LA GESTION COMO TÉCNICO AUXILIAR ADMINISTRATIVO PARA EL DESARROLLO DE ACCIONES EN LA DIMENSION SALUD AMBIENTAL EN EL COMPONENTE HABITAT SALUDABLE DEL PLAN DECENAL DE SALUD PÚBLICA- PROGRAMA SUCRE CON AUTORIDAD SANITARIA Y AMBIENTAL -PAS TRANSITORIO 2024 DE LA SECRE</t>
  </si>
  <si>
    <t>https://community.secop.gov.co/Public/Tendering/OpportunityDetail/Index?noticeUID=CO1.NTC.5992468&amp;isFromPublicArea=True&amp;isModal=true&amp;asPopupView=true</t>
  </si>
  <si>
    <t>PRESTACIÓN DE SERVICIOS DE APOYO A LA GESTION COMO TÉCNICO AUXILIAR ADMINISTRATIVO PARA EL DESARROLLO DE ACCIONES EN LA DIMENSION SALUD AMBIENTAL EN EL COMPONENTE HABITAT SALUDABLE DEL PLAN DECENAL DE SALUD PÚBLICA- PROGRAMA SUCRE CON AUTORIDAD SANITARIA Y AMBIENTAL -PAS TRANSITORIO 2024 DE LA SECRETARIA DE SALUD DEL DEPARTAMENTO DE SUCRE</t>
  </si>
  <si>
    <t>CO1.REQ.7724793</t>
  </si>
  <si>
    <t>CO1.PCCNTR.7472667</t>
  </si>
  <si>
    <t>CO1.BDOS.7589991</t>
  </si>
  <si>
    <t>CP-SDSD-172-2025</t>
  </si>
  <si>
    <t>PRESTACIÓN DE SERVICIOS PROFESIONALES DE UN (A) INGENIERO (A)
AMBIENTAL Y SANITARIO (A) PARA EL DESARROLLO DE ACCIONES EN EL
COMPONENTE SALUD AMBIENTAL; EN EL MARCO DEL DESARROLLO DEL PLAN
TERRITORIAL DE SALUD VIGENCIA 2025 EN EL DEPARTAMENTO DE SUCRE.</t>
  </si>
  <si>
    <t>https://community.secop.gov.co/Public/Tendering/OpportunityDetail/Index?noticeUID=CO1.NTC.7608924&amp;isFromPublicArea=True&amp;isModal=true&amp;asPopupView=true</t>
  </si>
  <si>
    <t>CO1.REQ.6188106</t>
  </si>
  <si>
    <t>CO1.PCCNTR.6289979</t>
  </si>
  <si>
    <t>CO1.BDOS.6067809</t>
  </si>
  <si>
    <t>CP-SDSD-309-2024</t>
  </si>
  <si>
    <t>1100334779</t>
  </si>
  <si>
    <t>https://community.secop.gov.co/Public/Tendering/OpportunityDetail/Index?noticeUID=CO1.NTC.6075799&amp;isFromPublicArea=True&amp;isModal=true&amp;asPopupView=true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</si>
  <si>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PÚBLICAPROGRAMA COMPASIÓN POR LA BIODIVERSIDAD- PAS TRANSITORIO 2024 DE LA SECRETARIA DE SALUD DEL DEPARTAMENTO DE SUCRE.</t>
  </si>
  <si>
    <t>CO1.REQ.9889298</t>
  </si>
  <si>
    <t>CO1.PCCNTR.9115195</t>
  </si>
  <si>
    <t>CO1.BDOS.9721737</t>
  </si>
  <si>
    <t>CP-SDSD-169-2026</t>
  </si>
  <si>
    <t>PRESTACIÓN DE SERVICIOS PROFESIONALES DE UN INGENIERO(A) DE ALIMENTOS
PARA EL DESARROLLO DE ACCIONES EN EL SUBPROGRAMA DE SALUD
AMBIENTAL; EN EL MARCO DEL DESARROLLO DEL PLAN TERRITORIAL DE SALUD
VIGENCIA 2026 EN EL DEPARTAMENTO DE SUCRE.</t>
  </si>
  <si>
    <t>https://community.secop.gov.co/Public/Tendering/OpportunityDetail/Index?noticeUID=CO1.NTC.9750905&amp;isFromPublicArea=True&amp;isModal=true&amp;asPopupView=true</t>
  </si>
  <si>
    <t>CO1.REQ.6823499</t>
  </si>
  <si>
    <t>CO1.BDOS.6616813</t>
  </si>
  <si>
    <t>CO1.REQ.9745475</t>
  </si>
  <si>
    <t>CO1.PCCNTR.8959787</t>
  </si>
  <si>
    <t>CO1.BDOS.9578115</t>
  </si>
  <si>
    <t>CP-SDSD-029-2026</t>
  </si>
  <si>
    <t>PRESTACIÓN DE SERVICIOS PROFESIONALES DE UN INGENIERO (A) QUÍMICO (A) PARA EL DESARROLLO DE ACCIONES EN EL SUBPROGRAMA DE LABORATORIO DE SALUD PÚBLICA EN EL MARCO DEL DESARROLLO DEL PLAN TERRITORIAL DE SALUD VIGENCIA 2026 EN EL DEPARTAMENTO DE SUCRE</t>
  </si>
  <si>
    <t>https://community.secop.gov.co/Public/Tendering/OpportunityDetail/Index?noticeUID=CO1.NTC.9592389&amp;isFromPublicArea=True&amp;isModal=true&amp;asPopupView=true</t>
  </si>
  <si>
    <t>CO1.REQ.7295802</t>
  </si>
  <si>
    <t>CO1.REQ.10406689</t>
  </si>
  <si>
    <t>CO1.PCCNTR.9523946</t>
  </si>
  <si>
    <t>CO1.BDOS.10231198</t>
  </si>
  <si>
    <t>MC-016-2026</t>
  </si>
  <si>
    <t>FORTALECIMIENTO DE LA CAPACIDAD OPERATIVA Y DE CONTROL TERRITORIAL DE LA INFANTERÍA DE MARINA MEDIANTE LA IMPLEMENTACIÓN DE INFRAESTRUCTURA OPERATIVA MODULAR EN LOS PUESTOS AVANZADOS DE SAN ONOFRE Y COLOSÓ; EN EL DEPARTAMENTO DE SUCRE</t>
  </si>
  <si>
    <t>901123972</t>
  </si>
  <si>
    <t>https://community.secop.gov.co/Public/Tendering/OpportunityDetail/Index?noticeUID=CO1.NTC.10268473&amp;isFromPublicArea=True&amp;isModal=true&amp;asPopupView=true</t>
  </si>
  <si>
    <t>CO1.REQ.6694099</t>
  </si>
  <si>
    <t>CO1.PCCNTR.6666087</t>
  </si>
  <si>
    <t>CO1.BDOS.6568284</t>
  </si>
  <si>
    <t>CPS-490-2024</t>
  </si>
  <si>
    <t>CONTRATACION DE SERVICIONES PROFESIONALES 
EN COMUNCICACION SOCIAL PARA BRINDAR APOYO A LA SECRETARIA DE COMUNICACIONES DE LA GOBERNACION DE 
SUCRE</t>
  </si>
  <si>
    <t>https://community.secop.gov.co/Public/Tendering/OpportunityDetail/Index?noticeUID=CO1.NTC.6582485&amp;isFromPublicArea=True&amp;isModal=true&amp;asPopupView=true</t>
  </si>
  <si>
    <t>CO1.REQ.10144657</t>
  </si>
  <si>
    <t>CO1.PCCNTR.9352810</t>
  </si>
  <si>
    <t>CO1.BDOS.9976913</t>
  </si>
  <si>
    <t>MC-SDSD-01-2026</t>
  </si>
  <si>
    <t>PRESTACIÓN DE SERVICIOS PARA EL TRANSPORTE PÚBLICO TERRESTRE AUTOMOTOR ESPECIAL PARA LOS FUNCIONARIOS; EMPLEADOS Y CONTRATISTAS DE LA SECRETARIA DE SALUD DEPARTAMENTAL DE SUCRE;</t>
  </si>
  <si>
    <t>https://community.secop.gov.co/Public/Tendering/OpportunityDetail/Index?noticeUID=CO1.NTC.10008674&amp;isFromPublicArea=True&amp;isModal=true&amp;asPopupView=true</t>
  </si>
  <si>
    <t>CO1.REQ.7783961</t>
  </si>
  <si>
    <t>CO1.PCCNTR.7521528</t>
  </si>
  <si>
    <t>CO1.BDOS.7647388</t>
  </si>
  <si>
    <t>CP-SDSD-199-2025</t>
  </si>
  <si>
    <t>https://community.secop.gov.co/Public/Tendering/OpportunityDetail/Index?noticeUID=CO1.NTC.7668095&amp;isFromPublicArea=True&amp;isModal=true&amp;asPopupView=true</t>
  </si>
  <si>
    <t>CO1.REQ.9852109</t>
  </si>
  <si>
    <t>CO1.PCCNTR.9067586</t>
  </si>
  <si>
    <t>CO1.BDOS.9684921</t>
  </si>
  <si>
    <t>CPS-139-2026</t>
  </si>
  <si>
    <t>PRESTACION DE SERVICIOS PROFESIONALES JURIDICOS EN EL DESARROLLO DE LAS
 ACCIONES EN EL MARCO DEL PROYECTO APOYO A LA PRESTACION DE SERVICIOS PROFESIONALES Y DE APOYO A LA GESTION VIGENCIA 2026 DE LA GOBERNACION DE SUCRE</t>
  </si>
  <si>
    <t>https://community.secop.gov.co/Public/Tendering/OpportunityDetail/Index?noticeUID=CO1.NTC.9702391&amp;isFromPublicArea=True&amp;isModal=true&amp;asPopupView=true</t>
  </si>
  <si>
    <t>CO1.REQ.9332713</t>
  </si>
  <si>
    <t>CO1.PCCNTR.8635587</t>
  </si>
  <si>
    <t>CO1.BDOS.9166019</t>
  </si>
  <si>
    <t>CPS-1171-2025</t>
  </si>
  <si>
    <t>PRESTACION DE SERVICIOS PROFESIONALES
 de un ABOGADA CON ESPECIALIZACION EN DERECHO ADMINISTRATIVO Y
 MAESTRIA EN DERECHO para brindar ASESORÍA Y ACOMPAÑAMIENTO EN LOS
 ASUNTOS JURÍDICOS QUE ESTÉN A CARGO DE LA SECRETARÍA GENERAL DE LA
 GOBERNACION DE SUCRE.</t>
  </si>
  <si>
    <t>1102801826</t>
  </si>
  <si>
    <t>https://community.secop.gov.co/Public/Tendering/OpportunityDetail/Index?noticeUID=CO1.NTC.9191493&amp;isFromPublicArea=True&amp;isModal=true&amp;asPopupView=true</t>
  </si>
  <si>
    <t>CO1.REQ.9913441</t>
  </si>
  <si>
    <t>CO1.PCCNTR.9137952</t>
  </si>
  <si>
    <t>CO1.BDOS.9745328</t>
  </si>
  <si>
    <t>CP-SDSD-244-2026</t>
  </si>
  <si>
    <t>PRESTACIÓN DE SERVICIOS DE APOYO A LA GESTIÓN DE UN(A) AUXILIAR DE
ENFERMERIA PARA BRINDAR APOYO Y ACOMPAÑAMIENTO A LA SECRETARÍA DE
SALUD DE LA GOBERNACIÓN DE SUCRE EN EL AREA CRUE</t>
  </si>
  <si>
    <t>1005457780</t>
  </si>
  <si>
    <t>https://community.secop.gov.co/Public/Tendering/OpportunityDetail/Index?noticeUID=CO1.NTC.9771578&amp;isFromPublicArea=True&amp;isModal=true&amp;asPopupView=true</t>
  </si>
  <si>
    <t>CO1.REQ.8259420</t>
  </si>
  <si>
    <t>CO1.PCCNTR.7879538</t>
  </si>
  <si>
    <t>CO1.BDOS.8111655</t>
  </si>
  <si>
    <t>CP-SDSD-342-2025</t>
  </si>
  <si>
    <t>PRESTACIÓN DE SERVICIOS PROFESIONALES DE UN(A) ABOGADO(A) PARA EL
FORTALECIMIENTO DEL SISTEMA INTEGRAL DEPARTAMENTAL DE EVALUACIÓN SANITARIA Y DE LA PRESTACIÓN DE SERVICIOS DE SALUD-SIDEVASS DE LA SECRETARÍA DE SALUD DEL DEPARTAMENTO DE SUCRE</t>
  </si>
  <si>
    <t>https://community.secop.gov.co/Public/Tendering/OpportunityDetail/Index?noticeUID=CO1.NTC.8140070&amp;isFromPublicArea=True&amp;isModal=true&amp;asPopupView=true</t>
  </si>
  <si>
    <t>CO1.REQ.9907908</t>
  </si>
  <si>
    <t>CO1.PCCNTR.9123684</t>
  </si>
  <si>
    <t>CO1.BDOS.9739542</t>
  </si>
  <si>
    <t>CPS-301-2026</t>
  </si>
  <si>
    <t>PRESTACIÓN DE SERVICIOS PROFESIONALES PARA
 BRINDAR APOYO Y ACOMPAÑAMIENTO EN LOS ASUNTOS QUE ESTÉN A CARGO DE LA SECRETARÍA DE LA MUJER; JUVENTUD E
 INCLUSIÓN SOCIAL DEL DEPARTAMENTO DE SUCRE.</t>
  </si>
  <si>
    <t>1103123393</t>
  </si>
  <si>
    <t>https://community.secop.gov.co/Public/Tendering/OpportunityDetail/Index?noticeUID=CO1.NTC.9759707&amp;isFromPublicArea=True&amp;isModal=true&amp;asPopupView=true</t>
  </si>
  <si>
    <t>CO1.REQ.7742130</t>
  </si>
  <si>
    <t>CO1.PCCNTR.7553039</t>
  </si>
  <si>
    <t>CO1.BDOS.7603848</t>
  </si>
  <si>
    <t>MC-006-2025</t>
  </si>
  <si>
    <t>APOYO A LA PROMOCIÓN Y POSICIONAMIENTO EN LA VITRINA TURÍSTICA ANATO 2025 DEL SECTOR TURÍSTICO DEL DEPARTAMENTO DE SUCRE</t>
  </si>
  <si>
    <t>823003813</t>
  </si>
  <si>
    <t>https://community.secop.gov.co/Public/Tendering/OpportunityDetail/Index?noticeUID=CO1.NTC.7629340&amp;isFromPublicArea=True&amp;isModal=true&amp;asPopupView=true</t>
  </si>
  <si>
    <t>CO1.REQ.8757418</t>
  </si>
  <si>
    <t>CO1.PCCNTR.8216415</t>
  </si>
  <si>
    <t>CO1.BDOS.8601375</t>
  </si>
  <si>
    <t>CP-SDSD-491-2025</t>
  </si>
  <si>
    <t>https://community.secop.gov.co/Public/Tendering/OpportunityDetail/Index?noticeUID=CO1.NTC.8628231&amp;isFromPublicArea=True&amp;isModal=true&amp;asPopupView=true</t>
  </si>
  <si>
    <t>CO1.REQ.7684817</t>
  </si>
  <si>
    <t>CO1.PCCNTR.7432901</t>
  </si>
  <si>
    <t>CO1.BDOS.7549634</t>
  </si>
  <si>
    <t>CP-SDSD-066-2025</t>
  </si>
  <si>
    <t>PRESTACIÓN DE SERVICIOS PROFESIONALES DE UN(A) INGENIERO(A) DE
SISTEMAS PARA EL DESARROLLO DE ACCIONES EN EL COMPONENTE IVC
MEDICAMENTOS EN EL MARCO DEL DESARROLLO DEL PLAN TERRITORIAL DE
SALUD VIGENCIA 2025 EN EL DEPARTAMENTO DE SUCRE.</t>
  </si>
  <si>
    <t>https://community.secop.gov.co/Public/Tendering/OpportunityDetail/Index?noticeUID=CO1.NTC.7563742&amp;isFromPublicArea=True&amp;isModal=true&amp;asPopupView=true</t>
  </si>
  <si>
    <t>CO1.REQ.8958676</t>
  </si>
  <si>
    <t>CO1.PCCNTR.8361941</t>
  </si>
  <si>
    <t>CO1.BDOS.8799530</t>
  </si>
  <si>
    <t>CPS-935-2025</t>
  </si>
  <si>
    <t>PRESTACIÓN DE SERVICIOS PROFESIONALES de un
 ABOGADO PARA BRINDAR ASESORÍA Y ACOMPAÑAMIENTO EN LOS ASUNTOS JURÍDICOS QUE ESTÉN A CARGO DE LA
 SECRETARÍA GENERAL DE LA GOBERNACION DE SUCRE</t>
  </si>
  <si>
    <t>64540136</t>
  </si>
  <si>
    <t>https://community.secop.gov.co/Public/Tendering/OpportunityDetail/Index?noticeUID=CO1.NTC.8828568&amp;isFromPublicArea=True&amp;isModal=true&amp;asPopupView=true</t>
  </si>
  <si>
    <t>CO1.REQ.5947293</t>
  </si>
  <si>
    <t>CO1.PCCNTR.6103850</t>
  </si>
  <si>
    <t>CO1.BDOS.5830248</t>
  </si>
  <si>
    <t>CP-SDSD-117-2024</t>
  </si>
  <si>
    <t>64697777</t>
  </si>
  <si>
    <t>https://community.secop.gov.co/Public/Tendering/OpportunityDetail/Index?noticeUID=CO1.NTC.5848376&amp;isFromPublicArea=True&amp;isModal=true&amp;asPopupView=true</t>
  </si>
  <si>
    <t>CO1.REQ.10009105</t>
  </si>
  <si>
    <t>CO1.PCCNTR.9239910</t>
  </si>
  <si>
    <t>CO1.BDOS.9840629</t>
  </si>
  <si>
    <t>CPS-521-2025</t>
  </si>
  <si>
    <t>1103105389</t>
  </si>
  <si>
    <t>https://community.secop.gov.co/Public/Tendering/OpportunityDetail/Index?noticeUID=CO1.NTC.9871562&amp;isFromPublicArea=True&amp;isModal=true&amp;asPopupView=true</t>
  </si>
  <si>
    <t>CO1.REQ.10003853</t>
  </si>
  <si>
    <t>CO1.PCCNTR.9234777</t>
  </si>
  <si>
    <t>CO1.BDOS.9835469</t>
  </si>
  <si>
    <t>CP-SDSD-330-2026</t>
  </si>
  <si>
    <t>PRESTACIÓN DE SERVICIOS PROFESIONALES DE UN(A)CONTADOR PUBLICO PARA BRINDAR APOYO Y ACOMPAÑAMIENTO A LA SECRETARÍA DE SALUD DE LA GOBERNACIÓN DE SUCRE EN LA SUBSECRETARIA ADMINISTRATIVA Y FINANCIERA</t>
  </si>
  <si>
    <t>https://community.secop.gov.co/Public/Tendering/OpportunityDetail/Index?noticeUID=CO1.NTC.9867032&amp;isFromPublicArea=True&amp;isModal=true&amp;asPopupView=true</t>
  </si>
  <si>
    <t>CO1.REQ.7622671</t>
  </si>
  <si>
    <t>CO1.PCCNTR.7376653</t>
  </si>
  <si>
    <t>CO1.BDOS.7487457</t>
  </si>
  <si>
    <t>CP-SDSD-024-2025</t>
  </si>
  <si>
    <t>PRESTACIÓN DE SERVICIOS PROFESIONALES DE UN (A) ABOGADO(A) PARA EL
DESARROLLO DE ACCIONES EN EL COMPONENTE IVC SANITARIO EN EL MARCODEL DESARROLLO DEL PLAN TERRITORIAL DE SALUD VIGENCIA 2025 EN EL DEPARTAMENTO DE SUCRE.</t>
  </si>
  <si>
    <t>https://community.secop.gov.co/Public/Tendering/OpportunityDetail/Index?noticeUID=CO1.NTC.7501028&amp;isFromPublicArea=True&amp;isModal=true&amp;asPopupView=true</t>
  </si>
  <si>
    <t>CO1.REQ.8816756</t>
  </si>
  <si>
    <t>CO1.PCCNTR.8255803</t>
  </si>
  <si>
    <t>CO1.BDOS.8660059</t>
  </si>
  <si>
    <t>CP-SDSD-565-2025</t>
  </si>
  <si>
    <t>PRESTACIÓN DE SERVICIOS DE APOYO A LA GESTIÓN DE UN VACUNADOR PARA
EL DESARROLLO DE ACCIONES EN EL COMPONENTE ZOONOSIS; EN EL MARCO
DEL DESARROLLO DEL PLAN TERRITORIAL DE SALUD VIGENCIA 2025 EN EL
DEPARTAMENTO DE SUCRE</t>
  </si>
  <si>
    <t>92540448</t>
  </si>
  <si>
    <t>https://community.secop.gov.co/Public/Tendering/OpportunityDetail/Index?noticeUID=CO1.NTC.8683374&amp;isFromPublicArea=True&amp;isModal=true&amp;asPopupView=true</t>
  </si>
  <si>
    <t>CO1.REQ.9040162</t>
  </si>
  <si>
    <t>CO1.PCCNTR.8423203</t>
  </si>
  <si>
    <t>CO1.BDOS.8879833</t>
  </si>
  <si>
    <t>CP-SDSD-828-2025</t>
  </si>
  <si>
    <t>PRESTACIÓN DE SERVICIOS PROFESIONALES DE UN(A) CONTADOR(A) PUBLICO(A)
 PARA BRINDAR APOYO Y ACOMPAÑAMIENTO A LA SECRETARÍA DE SALUD DE LA
 GOBERNACIÓN DE SUCRE EN LA SUBSECRETARIA DE GESTIÓN ADMINISTRATIVA Y
 FINANCIERA</t>
  </si>
  <si>
    <t>64870462</t>
  </si>
  <si>
    <t>https://community.secop.gov.co/Public/Tendering/OpportunityDetail/Index?noticeUID=CO1.NTC.8905709&amp;isFromPublicArea=True&amp;isModal=true&amp;asPopupView=true</t>
  </si>
  <si>
    <t>CO1.REQ.7251305</t>
  </si>
  <si>
    <t>CO1.PCCNTR.7101997</t>
  </si>
  <si>
    <t>CO1.BDOS.7115630</t>
  </si>
  <si>
    <t>CPS-980-2024</t>
  </si>
  <si>
    <t>PRESTAR SERVICIOS COMO APOYO A LA GESTION EN LA COORDINACION DE EVENTOS A 
CARGO DE LA SECRETARIA PRIVADA; QUE LLEVE A CABO LA GOBERNACION DE SUCRE</t>
  </si>
  <si>
    <t>64568907</t>
  </si>
  <si>
    <t>https://community.secop.gov.co/Public/Tendering/OpportunityDetail/Index?noticeUID=CO1.NTC.7151286&amp;isFromPublicArea=True&amp;isModal=true&amp;asPopupView=true</t>
  </si>
  <si>
    <t>CO1.REQ.7785911</t>
  </si>
  <si>
    <t>CO1.PCCNTR.7521623</t>
  </si>
  <si>
    <t>CO1.BDOS.7649918</t>
  </si>
  <si>
    <t>CP-SDSD-202-2025</t>
  </si>
  <si>
    <t>1104383603</t>
  </si>
  <si>
    <t>https://community.secop.gov.co/Public/Tendering/OpportunityDetail/Index?noticeUID=CO1.NTC.7668246&amp;isFromPublicArea=True&amp;isModal=true&amp;asPopupView=true</t>
  </si>
  <si>
    <t>CO1.REQ.7214090</t>
  </si>
  <si>
    <t>CO1.PCCNTR.7059094</t>
  </si>
  <si>
    <t>CO1.BDOS.7079094</t>
  </si>
  <si>
    <t>CP-SDSD-766-2024</t>
  </si>
  <si>
    <t>PRESTACIÓN DE SERVICIOS PROFESIONALES DE UN ENFERMERO PARA EL 
DESARROLLO DE ACCIONES EN EL COMPONENTE VIGILANCIA EN SALUD PUBLICA EN EL MARCO DEL DESARROLLO DEL PLAN TERRITORIAL DE SALUD VIGENCIA 2024 EN EL DEPARTAMENTO DE SUCRE.</t>
  </si>
  <si>
    <t>https://community.secop.gov.co/Public/Tendering/OpportunityDetail/Index?noticeUID=CO1.NTC.7093545&amp;isFromPublicArea=True&amp;isModal=true&amp;asPopupView=true</t>
  </si>
  <si>
    <t>CO1.REQ.8752782</t>
  </si>
  <si>
    <t>CO1.PCCNTR.8211816</t>
  </si>
  <si>
    <t>CO1.BDOS.8597676</t>
  </si>
  <si>
    <t>CP-SDSD-511-2025</t>
  </si>
  <si>
    <t>92536045</t>
  </si>
  <si>
    <t>https://community.secop.gov.co/Public/Tendering/OpportunityDetail/Index?noticeUID=CO1.NTC.8621661&amp;isFromPublicArea=True&amp;isModal=true&amp;asPopupView=true</t>
  </si>
  <si>
    <t>CO1.REQ.8942926</t>
  </si>
  <si>
    <t>CO1.PCCNTR.8348255</t>
  </si>
  <si>
    <t>CO1.BDOS.8783592</t>
  </si>
  <si>
    <t>CPS-828-2025</t>
  </si>
  <si>
    <t>PRESTACIÓN DE SERVICIOS PROFESIONALES DE UN
INGENIERO CIVIL ESPECIALISTA EN INGENIERIA DE SANEAMIENTO AMBIENTAL PARA BRINDAR ASESORIA Y APOYO A LA
SUPERVISION EN LA FORMULACIÓN Y ESTRUCTURACION DE PROYECTOS DESDE LA OFICINA DE GESTIÓN DE
MACROPROYECTOS ESTRATEGICOS DE LA GOBERNACIÓN DE SUCRE</t>
  </si>
  <si>
    <t>92546823</t>
  </si>
  <si>
    <t>https://community.secop.gov.co/Public/Tendering/OpportunityDetail/Index?noticeUID=CO1.NTC.8810052&amp;isFromPublicArea=True&amp;isModal=true&amp;asPopupView=true</t>
  </si>
  <si>
    <t>CO1.REQ.5923345</t>
  </si>
  <si>
    <t>CO1.PCCNTR.6214188</t>
  </si>
  <si>
    <t>CO1.BDOS.5321008</t>
  </si>
  <si>
    <t>AMC-023-2023</t>
  </si>
  <si>
    <t>CONSTRUCCIÓN Y DOTACIÓN DE UNA ESTACIÓN DE BOMBEROS EN EL MUNICIPIO DE SANTIAGO DE TOLÚ; DEPARTAMENTO DE SUCRE</t>
  </si>
  <si>
    <t>901822475</t>
  </si>
  <si>
    <t>https://community.secop.gov.co/Public/Tendering/OpportunityDetail/Index?noticeUID=CO1.NTC.5817277&amp;isFromPublicArea=True&amp;isModal=true&amp;asPopupView=true</t>
  </si>
  <si>
    <t>CO1.REQ.10772180</t>
  </si>
  <si>
    <t>CO1.PCCNTR.9751702</t>
  </si>
  <si>
    <t>CO1.BDOS.10589024</t>
  </si>
  <si>
    <t>CP-SDSD-549-2026</t>
  </si>
  <si>
    <t>PRESTACION DE SERVICIOS DE APOYO A LA GESTION DE UN VACUNADOR PARA
EL DESARROLLO DE ACCIONES EN EL SUBPROGRAMA ZOONOSIS EN EL MARCO
DEL DESARROLLO DEL PLAN TERRITORIAL DE SALUD VIGENCIA 2026 EN EL
DEPARTAMENTO DE SUCRE.</t>
  </si>
  <si>
    <t>https://community.secop.gov.co/Public/Tendering/OpportunityDetail/Index?noticeUID=CO1.NTC.10628652&amp;isFromPublicArea=True&amp;isModal=true&amp;asPopupView=true</t>
  </si>
  <si>
    <t>CO1.REQ.6916183</t>
  </si>
  <si>
    <t>CO1.PCCNTR.6836884</t>
  </si>
  <si>
    <t>CO1.BDOS.6786545</t>
  </si>
  <si>
    <t>CPS-774-2024</t>
  </si>
  <si>
    <t>PRESTACIÓN DE SERVICIOS PROFESIONALES DE UN ABOGADO PARA BRINDAR ASESORIA EN LAS ACTIVIDADES RELACIONADAS CON LA GESTIÓN JURÍDICA Y PREVENCIÓN DEL DAÑO
ANTIJURÍDICO EN LA OFICINA JURIDICA DE LA GOBERNACIÓN DE SUCRE</t>
  </si>
  <si>
    <t>22865606</t>
  </si>
  <si>
    <t>https://community.secop.gov.co/Public/Tendering/OpportunityDetail/Index?noticeUID=CO1.NTC.6808130&amp;isFromPublicArea=True&amp;isModal=true&amp;asPopupView=true</t>
  </si>
  <si>
    <t>CO1.REQ.6728970</t>
  </si>
  <si>
    <t>CO1.PCCNTR.6698194</t>
  </si>
  <si>
    <t>CO1.BDOS.6602327</t>
  </si>
  <si>
    <t>CPS-587-2024</t>
  </si>
  <si>
    <t>PRESTACIÓN DE SERVICIOS DE APOYO A LA GESTIÓN PARA BRINDAR ACOMPAÑAMIENTO EN LA SECRETARIA DE ENERGÍAS DE LA GOBERNACIÓN DE SUCRE</t>
  </si>
  <si>
    <t>1100551012</t>
  </si>
  <si>
    <t>https://community.secop.gov.co/Public/Tendering/OpportunityDetail/Index?noticeUID=CO1.NTC.6624140&amp;isFromPublicArea=True&amp;isModal=true&amp;asPopupView=true</t>
  </si>
  <si>
    <t>CO1.REQ.8661514</t>
  </si>
  <si>
    <t>CO1.PCCNTR.8146522</t>
  </si>
  <si>
    <t>CO1.BDOS.8507316</t>
  </si>
  <si>
    <t>CP-SDSD-446-2025</t>
  </si>
  <si>
    <t>PRESTACION DE SERVICIOS DE UN PROFESIONAL EN EL AREA DE LA SALUD PARA EL
 DESARROLLO DE ACCIONES COMPLEMENTARIAS EN EL COMPONENTE SALUD NUTRICIONAL; EN EL MARCO DEL DESARROLLO
 DEL PLAN TERRITORIAL DE SALUD VIGENCIA 2025 EN EL DEPARTAMENTO DE SUCRE..</t>
  </si>
  <si>
    <t>64556830</t>
  </si>
  <si>
    <t>https://community.secop.gov.co/Public/Tendering/OpportunityDetail/Index?noticeUID=CO1.NTC.8529731&amp;isFromPublicArea=True&amp;isModal=true&amp;asPopupView=true</t>
  </si>
  <si>
    <t>CO1.REQ.8881374</t>
  </si>
  <si>
    <t>CO1.PCCNTR.8303077</t>
  </si>
  <si>
    <t>CO1.BDOS.8722062</t>
  </si>
  <si>
    <t>CPS-594-2025</t>
  </si>
  <si>
    <t>PRESTACION DE SERVICIOS PROFESIONALES COMO ARQUITECTO PARA BRINDAR APOYO Y ACOMPAÑAMIENTO A LA SECRETARIA DE INFRAESTRUCTURA DE LA GOBERNACION DE SUCRE.</t>
  </si>
  <si>
    <t>https://community.secop.gov.co/Public/Tendering/OpportunityDetail/Index?noticeUID=CO1.NTC.8748910&amp;isFromPublicArea=True&amp;isModal=true&amp;asPopupView=true</t>
  </si>
  <si>
    <t>CO1.REQ.6692435</t>
  </si>
  <si>
    <t>CO1.PCCNTR.6665037</t>
  </si>
  <si>
    <t>CO1.BDOS.6565483</t>
  </si>
  <si>
    <t>CPS-479-2024</t>
  </si>
  <si>
    <t>PRESTACIÓN DE SERVICIOS PROFESIONALES COMO PSICOLOGA PARA BRINDAR APOYO Y ACOMPAÑAMIENTO A LA SECRETARÍA DE INFRAESTRUCTURA DE LA GOBERNACIÓN DE SUCRE.</t>
  </si>
  <si>
    <t>1102881988</t>
  </si>
  <si>
    <t>https://community.secop.gov.co/Public/Tendering/OpportunityDetail/Index?noticeUID=CO1.NTC.6581325&amp;isFromPublicArea=True&amp;isModal=true&amp;asPopupView=true</t>
  </si>
  <si>
    <t>CO1.REQ.10004903</t>
  </si>
  <si>
    <t>CO1.PCCNTR.9247176</t>
  </si>
  <si>
    <t>CO1.BDOS.9833013</t>
  </si>
  <si>
    <t>CPS-434-2026</t>
  </si>
  <si>
    <t>PRESTACIÓN DE SERVICIOS PROFESIONALES DE UN
INGENIERO CIVIL PARA BRINDAR ASESORIA Y ACOMPAÑAMIENTO EN LA DIRECCIÓN DE PROYECTOS ESTRATÉGICOS DE LA
GOBERNACIÓN DE SUCRE</t>
  </si>
  <si>
    <t>92537544</t>
  </si>
  <si>
    <t>https://community.secop.gov.co/Public/Tendering/OpportunityDetail/Index?noticeUID=CO1.NTC.9876693&amp;isFromPublicArea=True&amp;isModal=true&amp;asPopupView=true</t>
  </si>
  <si>
    <t>CO1.REQ.7780838</t>
  </si>
  <si>
    <t>CO1.PCCNTR.7513494</t>
  </si>
  <si>
    <t>CO1.BDOS.7644492</t>
  </si>
  <si>
    <t>CP-SDSD-241-2025</t>
  </si>
  <si>
    <t>https://community.secop.gov.co/Public/Tendering/OpportunityDetail/Index?noticeUID=CO1.NTC.7659494&amp;isFromPublicArea=True&amp;isModal=true&amp;asPopupView=true</t>
  </si>
  <si>
    <t>CO1.REQ.10797828</t>
  </si>
  <si>
    <t>CO1.BDOS.10613843</t>
  </si>
  <si>
    <t>CO1.REQ.9304486</t>
  </si>
  <si>
    <t>CO1.PCCNTR.8616276</t>
  </si>
  <si>
    <t>CO1.BDOS.9138441</t>
  </si>
  <si>
    <t>CPS-1127-2025</t>
  </si>
  <si>
    <t>PRESTACIÓN DE SERVICIOS PROFESIONALES
 PARA BRINDAR ACOMPAÑAMIENTO Y APOYO EN MANEJO DE LA PLATAFORMA
 SECOP II; A LA SUBSECRETARÍA DE CONTRATACIÓN DE LA GOBERNACIÓN DE
 SUCRE</t>
  </si>
  <si>
    <t>https://community.secop.gov.co/Public/Tendering/OpportunityDetail/Index?noticeUID=CO1.NTC.9164543&amp;isFromPublicArea=True&amp;isModal=true&amp;asPopupView=true</t>
  </si>
  <si>
    <t>CO1.REQ.9835611</t>
  </si>
  <si>
    <t>CO1.PCCNTR.9077841</t>
  </si>
  <si>
    <t>CO1.BDOS.9667961</t>
  </si>
  <si>
    <t>CP-SDSD-194-2026</t>
  </si>
  <si>
    <t>64573119</t>
  </si>
  <si>
    <t>https://community.secop.gov.co/Public/Tendering/OpportunityDetail/Index?noticeUID=CO1.NTC.9713045&amp;isFromPublicArea=True&amp;isModal=true&amp;asPopupView=true</t>
  </si>
  <si>
    <t>CO1.REQ.8921347</t>
  </si>
  <si>
    <t>CO1.PCCNTR.8332844</t>
  </si>
  <si>
    <t>CO1.BDOS.8763220</t>
  </si>
  <si>
    <t>CPS-748-2025</t>
  </si>
  <si>
    <t>PRESTACIÓN DE SERVICIOS PROFESIONALES
 PARA BRINDAR APOYO FUNCIONAL A LOS DIVERSOS PROCESOS DE LA UNIDAD
 ADMINISTRATIVA ESPECIAL PARA LA GESTIÓN DEL RIESGOS; ATENCIÓN DE
 DESASTRES Y CAMBIO CLIMATICO DEL DEPARTAMENTO DE SUCRE.</t>
  </si>
  <si>
    <t>64567434</t>
  </si>
  <si>
    <t>https://community.secop.gov.co/Public/Tendering/OpportunityDetail/Index?noticeUID=CO1.NTC.8787598&amp;isFromPublicArea=True&amp;isModal=true&amp;asPopupView=true</t>
  </si>
  <si>
    <t>CO1.REQ.10796918</t>
  </si>
  <si>
    <t>CO1.PCCNTR.9777398</t>
  </si>
  <si>
    <t>CO1.BDOS.10613040</t>
  </si>
  <si>
    <t>CP-SDSD-605-2026</t>
  </si>
  <si>
    <t>PRESTACIÓN DE SERVICIOS PROFESIONALES DE UN BIÓLOGO (A) PARA EL
DESARROLLO DE ACCIONES EN EL SUBPROGRAMA DE LABORATORIO DE SALUD
PÚBLICA EN EL MARCO DEL DESARROLLO DEL PLAN TERRITORIAL DE SALUD
VIGENCIA 2026 EN EL DEPARTAMENTO DE SUCRE.</t>
  </si>
  <si>
    <t>https://community.secop.gov.co/Public/Tendering/OpportunityDetail/Index?noticeUID=CO1.NTC.10665009&amp;isFromPublicArea=True&amp;isModal=true&amp;asPopupView=true</t>
  </si>
  <si>
    <t>CO1.REQ.5910233</t>
  </si>
  <si>
    <t>CO1.PCCNTR.6067507</t>
  </si>
  <si>
    <t>CO1.BDOS.5793472</t>
  </si>
  <si>
    <t>CP-SDSD-069-2024</t>
  </si>
  <si>
    <t>PRESTACIÓN DE SERVICIOS PROFESIONALES DE UNA TRABAJADORA SOCIAL; CON EXPERIENCIA Y CERTIFICADO DE TRABAJO EN POBLACION VICTIMA DEL CONFLICTO ARMADO; PARA LA DIMENSIÓN TRANSVERSAL GESTIÓN DIFERENCIAL DE POBLACIONES VULNERABLES COMPONENTE VICTIMAS DEL CONFLICTO ARMADO EN EL MARCO DEL DESARROLLO DEL PL</t>
  </si>
  <si>
    <t>1005660679</t>
  </si>
  <si>
    <t>https://community.secop.gov.co/Public/Tendering/OpportunityDetail/Index?noticeUID=CO1.NTC.5802149&amp;isFromPublicArea=True&amp;isModal=true&amp;asPopupView=true</t>
  </si>
  <si>
    <t>PRESTACIÓN DE SERVICIOS PROFESIONALES DE UNA TRABAJADORA SOCIAL; CON EXPERIENCIA Y CERTIFICADO DE TRABAJO EN POBLACION VICTIMA DEL CONFLICTO ARMADO; PARA LA DIMENSIÓN TRANSVERSAL GESTIÓN DIFERENCIAL DE POBLACIONES VULNERABLES COMPONENTE VICTIMAS DEL CONFLICTO ARMADO EN EL MARCO DEL DESARROLLO DEL PLAN DE ACCIÓN TRANSITORIO 2024 EN EL DEPARTAMENTO DE SUCRE</t>
  </si>
  <si>
    <t>CO1.REQ.8941830</t>
  </si>
  <si>
    <t>CO1.PCCNTR.8347981</t>
  </si>
  <si>
    <t>CO1.BDOS.8782394</t>
  </si>
  <si>
    <t>CPS-701-2025</t>
  </si>
  <si>
    <t>PRESTACIÓN DE SERVICIOS PROFESIONALES PARA BRINDAR ASESORÍA EN ADMINISTRACIÓN A LA SECRETARÍA DE HACIENDA DE LA GOBERNACIÓN DE SUCRE</t>
  </si>
  <si>
    <t>https://community.secop.gov.co/Public/Tendering/OpportunityDetail/Index?noticeUID=CO1.NTC.8809792&amp;isFromPublicArea=True&amp;isModal=true&amp;asPopupView=true</t>
  </si>
  <si>
    <t>CO1.REQ.7744259</t>
  </si>
  <si>
    <t>CO1.PCCNTR.7490068</t>
  </si>
  <si>
    <t>CO1.BDOS.7609269</t>
  </si>
  <si>
    <t>CP-SDSD-184-2025</t>
  </si>
  <si>
    <t>PRESTACIÓN DE SERVICIOS PROFESIONALES DE UN(A) ENFERMERO(A) PARA EL DESARROLLO DE ACCIONES EN EL COMPONENTE SALUD NUTRICIONAL EN EL MARCO DEL DESARROLLO DEL PLAN TERRITORIAL DE SALUD VIGENCIA 2025 EN EL DEPARTAMENTO DE SUCRE</t>
  </si>
  <si>
    <t>https://community.secop.gov.co/Public/Tendering/OpportunityDetail/Index?noticeUID=CO1.NTC.7629910&amp;isFromPublicArea=True&amp;isModal=true&amp;asPopupView=true</t>
  </si>
  <si>
    <t>CO1.REQ.9742801</t>
  </si>
  <si>
    <t>CO1.PCCNTR.8956497</t>
  </si>
  <si>
    <t>CO1.BDOS.9575054</t>
  </si>
  <si>
    <t>CP-SDSD-024-2026</t>
  </si>
  <si>
    <t>PRESTACIÓN DE SERVICIOS PROFESIONALES DE UN(A) ENFERMERO(A) ESPECIALISTA EN EPIDEMIOLOGIA PARA EL DESARROLLO DE ACCIONES EN EL SUBPROGRAMA PROGRAMA AMPLIADO DE INMUNIZACIONES-PAI
EN EL MARCO DEL DESARROLLO DEL PLAN TERRITORIAL DE SALUD VIGENCIA 2026 EN EL DEPARTAMENTO DE SUCRE</t>
  </si>
  <si>
    <t>https://community.secop.gov.co/Public/Tendering/OpportunityDetail/Index?noticeUID=CO1.NTC.9589281&amp;isFromPublicArea=True&amp;isModal=true&amp;asPopupView=true</t>
  </si>
  <si>
    <t>CO1.REQ.7036229</t>
  </si>
  <si>
    <t>CO1.PCCNTR.6921542</t>
  </si>
  <si>
    <t>CO1.BDOS.6905559</t>
  </si>
  <si>
    <t>CP-SDSD-523-2024</t>
  </si>
  <si>
    <t>PRESTACIÓN DE SERVICIOS DE APOYO A LA GESTIÓN DE UN(A) GESTOR (A) 
COMUNITARIO PARA EL DESARROLLO DE ACCIONES EN EL COMPONENTE 
DISCAPACIDAD EN EL MARCO DEL DESARROLLO DEL PLAN TERRITORIAL DE SALUD VIGENCIA 2024 EN EL DEPARTAMENTO DE SUCRE.</t>
  </si>
  <si>
    <t>64866278</t>
  </si>
  <si>
    <t>https://community.secop.gov.co/Public/Tendering/OpportunityDetail/Index?noticeUID=CO1.NTC.6915586&amp;isFromPublicArea=True&amp;isModal=true&amp;asPopupView=true</t>
  </si>
  <si>
    <t>CO1.REQ.8939243</t>
  </si>
  <si>
    <t>CO1.PCCNTR.8347202</t>
  </si>
  <si>
    <t>CO1.BDOS.8780130</t>
  </si>
  <si>
    <t>CPS-809-2025</t>
  </si>
  <si>
    <t>PRESTACIÓN DE SERVICIOS PROFESIONALES COMO INGENIERO CIVIL PARA BRINDAR ASESORÍA; APOYO Y ACOMPAÑAMIENTO A LA SECRETARÍA DE INFRAESTRUCTURA DE LA GOBERNACIÓN DE SUCRE.</t>
  </si>
  <si>
    <t>https://community.secop.gov.co/Public/Tendering/OpportunityDetail/Index?noticeUID=CO1.NTC.8808285&amp;isFromPublicArea=True&amp;isModal=true&amp;asPopupView=true</t>
  </si>
  <si>
    <t>CO1.REQ.9924829</t>
  </si>
  <si>
    <t>CO1.PCCNTR.9186191</t>
  </si>
  <si>
    <t>CO1.BDOS.9756274</t>
  </si>
  <si>
    <t>CPS-266-2026</t>
  </si>
  <si>
    <t>PRESTACIÓN DE SERVICIOS PROFESIONALES DE UN ANTRÓPOLOGO PARA BRINDAR ASESORIA; APOYO Y ACOMPAÑAMIENTO EN LA DIRECCIÓN DE PROYECTOS ESTRATÉGICOS DE LA GOBERNACIÓN DE SUCRE</t>
  </si>
  <si>
    <t>1030522494</t>
  </si>
  <si>
    <t>https://community.secop.gov.co/Public/Tendering/OpportunityDetail/Index?noticeUID=CO1.NTC.9818682&amp;isFromPublicArea=True&amp;isModal=true&amp;asPopupView=true</t>
  </si>
  <si>
    <t>CO1.REQ.9808916</t>
  </si>
  <si>
    <t>CO1.PCCNTR.9049680</t>
  </si>
  <si>
    <t>CO1.BDOS.9641406</t>
  </si>
  <si>
    <t>CP-SDSD-121-2026</t>
  </si>
  <si>
    <t>PRESTACION DE SERVICIOS DE APOYO A LA GESTION DE UN TÉCNICO AUXILIAR ADMINISTRATIVO PARA EL DESARROLLO DE ACCIONES EN EL SUBPROGRAMA SALUD AMBIENTAL EN EL MARCO DEL
DESARROLLO DEL PLAN TERRITORIAL DE SALUD VIGENCIA 2026 EN EL DEPARTAMENTO DE SUCRE.</t>
  </si>
  <si>
    <t>https://community.secop.gov.co/Public/Tendering/OpportunityDetail/Index?noticeUID=CO1.NTC.9684769&amp;isFromPublicArea=True&amp;isModal=true&amp;asPopupView=true</t>
  </si>
  <si>
    <t>CO1.REQ.9920364</t>
  </si>
  <si>
    <t>CO1.PCCNTR.9142405</t>
  </si>
  <si>
    <t>CO1.BDOS.9751861</t>
  </si>
  <si>
    <t>CPS-325-2026</t>
  </si>
  <si>
    <t>PRESTACIÓN DE SERVICIOS PROFESIONALES COMO TRABAJADORA SOCIAL PARA BRINDAR
APOYO Y ACOMPAÑAMIENTO A LA SECRETARIA DE ENERGIAS DE LA GOBERNACIÓN DE SUCRE.</t>
  </si>
  <si>
    <t>1103222002</t>
  </si>
  <si>
    <t>https://community.secop.gov.co/Public/Tendering/OpportunityDetail/Index?noticeUID=CO1.NTC.9775418&amp;isFromPublicArea=True&amp;isModal=true&amp;asPopupView=true</t>
  </si>
  <si>
    <t>CO1.REQ.10019787</t>
  </si>
  <si>
    <t>CO1.PCCNTR.9247093</t>
  </si>
  <si>
    <t>CO1.BDOS.9851327</t>
  </si>
  <si>
    <t>CPS-548-2026</t>
  </si>
  <si>
    <t>PRESTACIÓN DE SERVICIOS PROFESIONALES DE UN ADMINISTRADOR DE EMPRESAS PARA
FORTALECER EN LOS PROCESOS QUE MANEJA LA OFICINA DE TECNOLOGÍAS DE LA INFORMACIÓN Y LAS COMUNICACIONES 
TIC.</t>
  </si>
  <si>
    <t>92190778</t>
  </si>
  <si>
    <t>https://community.secop.gov.co/Public/Tendering/OpportunityDetail/Index?noticeUID=CO1.NTC.9879634&amp;isFromPublicArea=True&amp;isModal=true&amp;asPopupView=true</t>
  </si>
  <si>
    <t>CO1.REQ.8526269</t>
  </si>
  <si>
    <t>CO1.PCCNTR.8067331</t>
  </si>
  <si>
    <t>CO1.BDOS.8376210</t>
  </si>
  <si>
    <t>CONVENIO INTERADMINISTRATIVO N° CONV-SDSD-17-2025</t>
  </si>
  <si>
    <t>TRANSFERENCIA DE RECURSOS PARA LA ADQUISICIÓN DE DOTACIÓN PARA LOS SERVICIOS DE: CIRUGÍA; IMÁGENES DIAGNÓSTICAS Y HOSPITALIZACIÓN ADULTO DEL HOSPITAL UNIVERSITARIO DE SINCELEJO E.S.E; SUCRE</t>
  </si>
  <si>
    <t>https://community.secop.gov.co/Public/Tendering/OpportunityDetail/Index?noticeUID=CO1.NTC.8397626&amp;isFromPublicArea=True&amp;isModal=true&amp;asPopupView=true</t>
  </si>
  <si>
    <t>CO1.REQ.10731183</t>
  </si>
  <si>
    <t>CO1.PCCNTR.9724081</t>
  </si>
  <si>
    <t>CO1.BDOS.10548534</t>
  </si>
  <si>
    <t>CP-SDSD-463-2026</t>
  </si>
  <si>
    <t>https://community.secop.gov.co/Public/Tendering/OpportunityDetail/Index?noticeUID=CO1.NTC.10594062&amp;isFromPublicArea=True&amp;isModal=true&amp;asPopupView=true</t>
  </si>
  <si>
    <t>CO1.REQ.6691015</t>
  </si>
  <si>
    <t>CO1.PCCNTR.6662763</t>
  </si>
  <si>
    <t>CO1.BDOS.6565018</t>
  </si>
  <si>
    <t>CPS-470-2024</t>
  </si>
  <si>
    <t>PRESTACIÓN DE SERVICIOS PROFESIONALES COMO TRABAJADORA SOCIAL PARA BRINDAR APOYO Y ACOMPAÑAMIENTO A LA SECRETARÍA DE INFRAESTRUCTURA DE LA GOBERNACIÓN DE SUCRE.</t>
  </si>
  <si>
    <t>https://community.secop.gov.co/Public/Tendering/OpportunityDetail/Index?noticeUID=CO1.NTC.6578114&amp;isFromPublicArea=True&amp;isModal=true&amp;asPopupView=true</t>
  </si>
  <si>
    <t>CO1.REQ.6705465</t>
  </si>
  <si>
    <t>CO1.PCCNTR.6676004</t>
  </si>
  <si>
    <t>CO1.BDOS.6579253</t>
  </si>
  <si>
    <t>CPS-524-2024</t>
  </si>
  <si>
    <t>PRESTACIÓN DE SERVICIOS PROFESIONALES COMO ARQUITECTO PARA BRINDAR APOYO Y 
ACOMPAÑAMIENTO A LA SECRETARIA DE INFRAESTRUCTURA DE LA GOBERNACIÓN DE SUCRE.</t>
  </si>
  <si>
    <t>1100340302</t>
  </si>
  <si>
    <t>https://community.secop.gov.co/Public/Tendering/OpportunityDetail/Index?noticeUID=CO1.NTC.6595268&amp;isFromPublicArea=True&amp;isModal=true&amp;asPopupView=true</t>
  </si>
  <si>
    <t>CO1.REQ.9962023</t>
  </si>
  <si>
    <t>CO1.PCCNTR.9216109</t>
  </si>
  <si>
    <t>CO1.BDOS.9793172</t>
  </si>
  <si>
    <t>CPS-218-2026</t>
  </si>
  <si>
    <t>PRESTACIÓN DE SERVICIOS DE PROFESIONALES PARA BRINDAR APOYO FUNCIONAL A LOS DIVERSOS PROCESOS DE LA UNIDAD ADMINISTRATIVA ESPECIAL PARA LA GESTIÓN DEL RIESGOS; ATENCIÓN DE DESASTRES Y CAMBIO CLIMATICO DE LA GOBERNACIÓN DE SUCRE.</t>
  </si>
  <si>
    <t>1101782728</t>
  </si>
  <si>
    <t>https://community.secop.gov.co/Public/Tendering/OpportunityDetail/Index?noticeUID=CO1.NTC.9823204&amp;isFromPublicArea=True&amp;isModal=true&amp;asPopupView=true</t>
  </si>
  <si>
    <t>CO1.REQ.6692715</t>
  </si>
  <si>
    <t>CO1.PCCNTR.6663648</t>
  </si>
  <si>
    <t>CO1.BDOS.6566819</t>
  </si>
  <si>
    <t>CPS-487-2024</t>
  </si>
  <si>
    <t>PRESTACION DE SERVICIOS PROFESIONALES PARA
BRINDAR ASESORIA Y ACOMPAÑAMIENTO EN LOS ASUNTOS JURÍDICOS QUE ESTÉN A CARGO DE LA SECRETARÍA DE INCLUSIÓN
SOCIAL; MUJER Y EQUIDAD DE GENERO - SUBSECRETARÍA DE GESTION DE LA INCLUSION SOCIAL DEL DEPARTAMENTO DE
SUCRE.</t>
  </si>
  <si>
    <t>1100548871</t>
  </si>
  <si>
    <t>https://community.secop.gov.co/Public/Tendering/OpportunityDetail/Index?noticeUID=CO1.NTC.6578285&amp;isFromPublicArea=True&amp;isModal=true&amp;asPopupView=true</t>
  </si>
  <si>
    <t>CO1.REQ.9972106</t>
  </si>
  <si>
    <t>CO1.PCCNTR.9199311</t>
  </si>
  <si>
    <t>CO1.BDOS.9802800</t>
  </si>
  <si>
    <t>CPS-444-2026</t>
  </si>
  <si>
    <t>PRESTACIÓN DE SERVICIOS PROFESIONALES COMO ABOGADO PARA BRINDAR ASESORÍA;
APOYO Y ACOMPAÑAMIENTO A LA SECRETARÍA DE INFRAESTRUCTURA DE LA GOBERNACIÓN DE SUCRE</t>
  </si>
  <si>
    <t>https://community.secop.gov.co/Public/Tendering/OpportunityDetail/Index?noticeUID=CO1.NTC.9831266&amp;isFromPublicArea=True&amp;isModal=true&amp;asPopupView=true</t>
  </si>
  <si>
    <t>CO1.REQ.9974299</t>
  </si>
  <si>
    <t>CO1.PCCNTR.9209770</t>
  </si>
  <si>
    <t>CO1.BDOS.9806146</t>
  </si>
  <si>
    <t>CPS-425-2026</t>
  </si>
  <si>
    <t>PRESTACION DE SERVICIOS PROFESIONALES DE UN
ZOOTECNISTA PARA BRINDAR APOYO EN TEMAS PECUARIOS A LA SECRETARIA DE DESARROLLO ECONOMICO Y
SOSTENIBILIDAD AMBIENTAL DURANTE LA VIGENCIA 2026</t>
  </si>
  <si>
    <t>https://community.secop.gov.co/Public/Tendering/OpportunityDetail/Index?noticeUID=CO1.NTC.9841570&amp;isFromPublicArea=True&amp;isModal=true&amp;asPopupView=true</t>
  </si>
  <si>
    <t>CO1.REQ.10773292</t>
  </si>
  <si>
    <t>CO1.PCCNTR.9754761</t>
  </si>
  <si>
    <t>CO1.BDOS.10589786</t>
  </si>
  <si>
    <t>CP-SDSD-570-2026</t>
  </si>
  <si>
    <t>PRESTACIÓN DE SERVICIOS PROFESIONALES DE UN (A) PSICOLOGO (A) PARA EL
DESARROLLO DE ACCIONES EN EL SUBPROGRAMA DE SALUD MENTAL EN EL
MARCO DEL DESARROLLO DEL PLAN TERRITORIAL DE SALUD VIGENCIA 2026 EN
EL DEPARTAMENTO DE SUCRE</t>
  </si>
  <si>
    <t>https://community.secop.gov.co/Public/Tendering/OpportunityDetail/Index?noticeUID=CO1.NTC.10632293&amp;isFromPublicArea=True&amp;isModal=true&amp;asPopupView=true</t>
  </si>
  <si>
    <t>CO1.REQ.9935717</t>
  </si>
  <si>
    <t>CO1.PCCNTR.9161412</t>
  </si>
  <si>
    <t>CO1.BDOS.9766793</t>
  </si>
  <si>
    <t>CPS-308-2026</t>
  </si>
  <si>
    <t>PRESTACIÓN DE SERVICIOS DE UNA PROFESIONAL EN DERECHO PARA BRINDAR ASESORÍA
 Y APOYO EN LA GESTIÓN DE LOS ASUNTOS JURÍDICOS Y ADMINISTRATIVOS QUE LE CORRESPONDAN A LA SECRETARÍA DE
 PLANEACIÓN DEPARTAMENTAL</t>
  </si>
  <si>
    <t>1193112472</t>
  </si>
  <si>
    <t>https://community.secop.gov.co/Public/Tendering/OpportunityDetail/Index?noticeUID=CO1.NTC.9793470&amp;isFromPublicArea=True&amp;isModal=true&amp;asPopupView=true</t>
  </si>
  <si>
    <t>CO1.REQ.9799562</t>
  </si>
  <si>
    <t>CO1.PCCNTR.9014327</t>
  </si>
  <si>
    <t>CO1.BDOS.9632277</t>
  </si>
  <si>
    <t>CPS-085-2026</t>
  </si>
  <si>
    <t>https://community.secop.gov.co/Public/Tendering/OpportunityDetail/Index?noticeUID=CO1.NTC.9647930&amp;isFromPublicArea=True&amp;isModal=true&amp;asPopupView=true</t>
  </si>
  <si>
    <t>CO1.REQ.9110324</t>
  </si>
  <si>
    <t>CO1.PCCNTR.8473233</t>
  </si>
  <si>
    <t>CO1.BDOS.8947913</t>
  </si>
  <si>
    <t>CP-SDSD-870-2025</t>
  </si>
  <si>
    <t>PRESTACIÓN DE SERVICIOS PROFESIONALES DE UN INGENIERO CIVIL PARA EL
FORTALECIMIENTO DE LAS COMPETENCIAS DE LA SECRETARÍA DE SALUD DEL
DEPARTAMENTO DE SUCRE EN EL DESPACHO DEL SECRETARIO DE SALUD</t>
  </si>
  <si>
    <t>1102862833</t>
  </si>
  <si>
    <t>https://community.secop.gov.co/Public/Tendering/OpportunityDetail/Index?noticeUID=CO1.NTC.8973089&amp;isFromPublicArea=True&amp;isModal=true&amp;asPopupView=true</t>
  </si>
  <si>
    <t>CO1.REQ.10005516</t>
  </si>
  <si>
    <t>CO1.PCCNTR.9272779</t>
  </si>
  <si>
    <t>CO1.BDOS.9836799</t>
  </si>
  <si>
    <t>CPS-429-2026</t>
  </si>
  <si>
    <t>PRESTACIÓN DE SERVICIOS DE APOYO ALA GESTIÓN PARA BRINDAR ACOMPAÑAMIENTO EN ACTIVIDADES AUDIOVISUALES EN LA SECRETARIA DE COMUNICACIONES DE LA GOBERNACIÓN DE SUCRE</t>
  </si>
  <si>
    <t>https://community.secop.gov.co/Public/Tendering/OpportunityDetail/Index?noticeUID=CO1.NTC.9904972&amp;isFromPublicArea=True&amp;isModal=true&amp;asPopupView=true</t>
  </si>
  <si>
    <t>CO1.REQ.8974420</t>
  </si>
  <si>
    <t>CO1.PCCNTR.8376034</t>
  </si>
  <si>
    <t>CO1.BDOS.8814484</t>
  </si>
  <si>
    <t>CP-SDSD-739-2025</t>
  </si>
  <si>
    <t>PRESTACIÓN DE SERVICIOS PROFESIONALES DE UN(A) ADMINISTRADOR(A) EN SERVICIOS DE SALUD PARA BRINDAR APOYO Y ACOMPAÑAMIENTO A LA  SECRETARÍA DE SALUD DE LA GOBERNACIÓN DE SUCRE EN EL AREA DE
 ORGANIZACIÓN Y DESARROLLO</t>
  </si>
  <si>
    <t>https://community.secop.gov.co/Public/Tendering/OpportunityDetail/Index?noticeUID=CO1.NTC.8846306&amp;isFromPublicArea=True&amp;isModal=true&amp;asPopupView=true</t>
  </si>
  <si>
    <t>CO1.REQ.9922370</t>
  </si>
  <si>
    <t>CO1.PCCNTR.9153613</t>
  </si>
  <si>
    <t>CO1.BDOS.9754036</t>
  </si>
  <si>
    <t>CPS-344-2026</t>
  </si>
  <si>
    <t>PRESTACION DE SERVICIOS PROFESIONALES DE UN
ZOOTECNISTA; ESPECIALISTA EN GERENCIA DE PROYECTOS  PARA APOYAR EN LA FORMULACION DE PROYECTOS EN EL AREA
AGROPECUARIA Y CADENAS PRODUCTIVAS QUE SE ADELANTEN EN LA SECRETARIA DE DESARROLLO ECONOMICO Y
SOSTENIBILIDAD AMBIENTAL DE LA GOBERNACION DE SUCRE DUR</t>
  </si>
  <si>
    <t>1100687883</t>
  </si>
  <si>
    <t>https://community.secop.gov.co/Public/Tendering/OpportunityDetail/Index?noticeUID=CO1.NTC.9785809&amp;isFromPublicArea=True&amp;isModal=true&amp;asPopupView=true</t>
  </si>
  <si>
    <t>PRESTACION DE SERVICIOS PROFESIONALES DE UN
ZOOTECNISTA; ESPECIALISTA EN GERENCIA DE PROYECTOS  PARA APOYAR EN LA FORMULACION DE PROYECTOS EN EL AREA
AGROPECUARIA Y CADENAS PRODUCTIVAS QUE SE ADELANTEN EN LA SECRETARIA DE DESARROLLO ECONOMICO Y
SOSTENIBILIDAD AMBIENTAL DE LA GOBERNACION DE SUCRE DURANTE LA VIGENCIA 2026</t>
  </si>
  <si>
    <t>CO1.REQ.10020070</t>
  </si>
  <si>
    <t>CO1.PCCNTR.9247865</t>
  </si>
  <si>
    <t>CO1.BDOS.9851342</t>
  </si>
  <si>
    <t>CPS-549-2026</t>
  </si>
  <si>
    <t>PRESTACION DE SERVICIOS PROFESIONALES DE UNA
INGENIERA AMBIENTAL PARA BRINDAR APOYO EN TEMAS RELACIONADOS A LA SECRETARIA DE DESARROLLO ECONOMICO Y
SOSTENIBILIDAD AMBIENTAL DE LA GOBERNACION DE SUCRE DURANTE LA VIGENCIA 2026</t>
  </si>
  <si>
    <t>1005708077</t>
  </si>
  <si>
    <t>https://community.secop.gov.co/Public/Tendering/OpportunityDetail/Index?noticeUID=CO1.NTC.9880345&amp;isFromPublicArea=True&amp;isModal=true&amp;asPopupView=true</t>
  </si>
  <si>
    <t>CO1.REQ.8752142</t>
  </si>
  <si>
    <t>CO1.PCCNTR.8211241</t>
  </si>
  <si>
    <t>CO1.BDOS.8596739</t>
  </si>
  <si>
    <t>CP-SDSD-472-2025</t>
  </si>
  <si>
    <t>PRESTACIÓN DE SERVICIOS PROFESIONALES DE UN(A) ENFERMERO(A) PARA EL
 DESARROLLO DE ACCIONES EN EL COMPONENTE NIÑOS; NIÑAS Y ADOLESCENTES
 EN EL MARCO DEL DESARROLLO DEL PLAN TERRITORIAL DE SALUD VIGENCIA
 2025 EN EL DEPARTAMENTO DE SUCRE</t>
  </si>
  <si>
    <t>https://community.secop.gov.co/Public/Tendering/OpportunityDetail/Index?noticeUID=CO1.NTC.8620821&amp;isFromPublicArea=True&amp;isModal=true&amp;asPopupView=true</t>
  </si>
  <si>
    <t>CO1.REQ.7639264</t>
  </si>
  <si>
    <t>CO1.PCCNTR.7398235</t>
  </si>
  <si>
    <t>CO1.BDOS.7503954</t>
  </si>
  <si>
    <t>CP-SDSD-037-2025</t>
  </si>
  <si>
    <t>PRESTACIÓN DE SERVICIOS PROFESIONALES DE UN(A) ABOGADO(A) PARA EL
DESARROLLO DE ACCIONES EN EL COMPONENTE IVC SANITARIO EN EL MARCO DEL DESARROLLO DEL PLAN TERRITORIAL DE SALUD VIGENCIA 2025 EN EL DEPARTAMENTO DE SUCRE.</t>
  </si>
  <si>
    <t>https://community.secop.gov.co/Public/Tendering/OpportunityDetail/Index?noticeUID=CO1.NTC.7523570&amp;isFromPublicArea=True&amp;isModal=true&amp;asPopupView=true</t>
  </si>
  <si>
    <t>CO1.REQ.6742493</t>
  </si>
  <si>
    <t>CO1.PCCNTR.6702293</t>
  </si>
  <si>
    <t>CO1.BDOS.6615356</t>
  </si>
  <si>
    <t>CPS-626-2024</t>
  </si>
  <si>
    <t>PRESTACIÓN DE SERVICIOS DE APOYO
FUNCIONAL A LOS DIVERSOS PROCESOS DE LA UNIDAD ADMINISTRATIVA ESPECIAL
PARA LA GESTIÓN DEL RIESGOS; ATENCIÓN DE DESASTRES Y CAMBIO CLIMATICO
DEL DEPARTAMENTO DE SUCRE</t>
  </si>
  <si>
    <t>https://community.secop.gov.co/Public/Tendering/OpportunityDetail/Index?noticeUID=CO1.NTC.6629069&amp;isFromPublicArea=True&amp;isModal=true&amp;asPopupView=true</t>
  </si>
  <si>
    <t>CO1.REQ.9847918</t>
  </si>
  <si>
    <t>CO1.PCCNTR.9063903</t>
  </si>
  <si>
    <t>CO1.BDOS.9680265</t>
  </si>
  <si>
    <t>CPS-126-2026</t>
  </si>
  <si>
    <t>PRESTACIÓN DE SERVICIOS PROFESIONALES
ESPECIALIZADOS PARA APOYAR; ASESORAR Y ACOMPAÑAR DESDE EL ÁMBITO FISCAL; LOS PROCESOS CONTRACTUALES EN
LA SECRETARÍA DE LA MUJER; JUVENTUD E INCLUSIÓN SOCIAL.</t>
  </si>
  <si>
    <t>64865200</t>
  </si>
  <si>
    <t>https://community.secop.gov.co/Public/Tendering/OpportunityDetail/Index?noticeUID=CO1.NTC.9698334&amp;isFromPublicArea=True&amp;isModal=true&amp;asPopupView=true</t>
  </si>
  <si>
    <t>CO1.REQ.6706327</t>
  </si>
  <si>
    <t>CO1.PCCNTR.6674281</t>
  </si>
  <si>
    <t>CO1.BDOS.6580046</t>
  </si>
  <si>
    <t>CPS-526-2024</t>
  </si>
  <si>
    <t>https://community.secop.gov.co/Public/Tendering/OpportunityDetail/Index?noticeUID=CO1.NTC.6592977&amp;isFromPublicArea=True&amp;isModal=true&amp;asPopupView=true</t>
  </si>
  <si>
    <t>CO1.REQ.6724876</t>
  </si>
  <si>
    <t>CO1.PCCNTR.6688176</t>
  </si>
  <si>
    <t>CO1.BDOS.6598316</t>
  </si>
  <si>
    <t>CPS-581-2024</t>
  </si>
  <si>
    <t>PRESTACIÓN DE SERVICIOS DE APOYO A LA GESTION COMO AUXILIAR CONTABLE
PARA BRINDAR APOYO Y ACOMPAÑAMIENTO A LA SECRETARÍA DE
INFRAESTRUCTURA DE LA GOBERNACIÓN DE SUCRE</t>
  </si>
  <si>
    <t>1102869032</t>
  </si>
  <si>
    <t>https://community.secop.gov.co/Public/Tendering/OpportunityDetail/Index?noticeUID=CO1.NTC.6610440&amp;isFromPublicArea=True&amp;isModal=true&amp;asPopupView=true</t>
  </si>
  <si>
    <t>CO1.REQ.9218524</t>
  </si>
  <si>
    <t>CO1.PCCNTR.8554399</t>
  </si>
  <si>
    <t>CO1.BDOS.9054326</t>
  </si>
  <si>
    <t>CP-SDSD-885-2025</t>
  </si>
  <si>
    <t>PRESTACIÓN DE SERVICIOS DE APOYO A LA GESTION UN(A) BACHILLER PARA EL
FORTALECIMIENTO DE LAS COMPETENCIAS DE LA SECRETARÍA DE SALUD DEL DEPARTAMENTO DE SUCRE EN EL DESPACHO DEL SECRETARIO</t>
  </si>
  <si>
    <t>1005389834</t>
  </si>
  <si>
    <t>https://community.secop.gov.co/Public/Tendering/OpportunityDetail/Index?noticeUID=CO1.NTC.9080917&amp;isFromPublicArea=True&amp;isModal=true&amp;asPopupView=true</t>
  </si>
  <si>
    <t>CO1.REQ.8926905</t>
  </si>
  <si>
    <t>CO1.PCCNTR.8336028</t>
  </si>
  <si>
    <t>CO1.BDOS.8767998</t>
  </si>
  <si>
    <t>CPS-785-2025</t>
  </si>
  <si>
    <t>PRESTACION DE SERVICIOS PROFESIONALES DE UN
 ADMINISTRADOR DE EMPRESAS PARA BRINDAR APOYO EN TEMAS RELACIONADOS A LA SUBSECRETARIA DE DESARROLLO
 RURAL Y MEDIO AMBIENTE DURANTE LA VIGENCIA 2025</t>
  </si>
  <si>
    <t>92096789</t>
  </si>
  <si>
    <t>https://community.secop.gov.co/Public/Tendering/OpportunityDetail/Index?noticeUID=CO1.NTC.8793405&amp;isFromPublicArea=True&amp;isModal=true&amp;asPopupView=true</t>
  </si>
  <si>
    <t>CO1.REQ.8938070</t>
  </si>
  <si>
    <t>CO1.PCCNTR.8343689</t>
  </si>
  <si>
    <t>CO1.BDOS.8779525</t>
  </si>
  <si>
    <t>CPS-741-2025</t>
  </si>
  <si>
    <t>PRESTACIÓN DE SERVICIOS PROFESIONALES DE UN
ABOGADO ESPECIALISTA PARA BRINDAR ASESORIA EN LAS ACTIVIDADES RELACIONADAS CON LA GESTIÓN JURÍDICA Y
PREVENCIÓN DEL DAÑO ANTIJURÍDICO EN LA OFICINA JURIDICA DE LA GOBERNACIÓN DE SUCRE.</t>
  </si>
  <si>
    <t>92031271</t>
  </si>
  <si>
    <t>https://community.secop.gov.co/Public/Tendering/OpportunityDetail/Index?noticeUID=CO1.NTC.8804632&amp;isFromPublicArea=True&amp;isModal=true&amp;asPopupView=true</t>
  </si>
  <si>
    <t>CO1.REQ.7670249</t>
  </si>
  <si>
    <t>CO1.PCCNTR.7430316</t>
  </si>
  <si>
    <t>CO1.BDOS.7535131</t>
  </si>
  <si>
    <t>CPS-049-2025</t>
  </si>
  <si>
    <t>PRESTACIÓN DE SERVICIOS PROFESIONALES DE UN INGENIERO INDUSTRIAL ESPECIALISTA EN GERENCIA DE PROYECTOS PARA BRINDAR ACOMPAÑAMIENTO A LA SECRETARIA DEL INTERIOR DE LA GOBERNACION DE SUCRE desde la SECRETARÍA DEL INTERIOR</t>
  </si>
  <si>
    <t>https://community.secop.gov.co/Public/Tendering/OpportunityDetail/Index?noticeUID=CO1.NTC.7560797&amp;isFromPublicArea=True&amp;isModal=true&amp;asPopupView=true</t>
  </si>
  <si>
    <t>CO1.REQ.8649750</t>
  </si>
  <si>
    <t>CO1.PCCNTR.8147318</t>
  </si>
  <si>
    <t>CO1.BDOS.8494726</t>
  </si>
  <si>
    <t>CP-SDSD-445-2025</t>
  </si>
  <si>
    <t>PRESTACIÓN DE SERVICIOS PROFESIONALES DE UN INGENIERO (A) DE
ALIMENTOS PARA EL DESARROLLO DE ACCIONES COMPLEMENTARIAS EN EL
COMPONENTE SALUD AMBIENTAL; EN EL MARCO DEL DESARROLLO DEL PLAN
TERRITORIAL DE SALUD VIGENCIA 2025 EN EL DEPARTAMENTO DE SUCRE.</t>
  </si>
  <si>
    <t>64585203</t>
  </si>
  <si>
    <t>https://community.secop.gov.co/Public/Tendering/OpportunityDetail/Index?noticeUID=CO1.NTC.8530477&amp;isFromPublicArea=True&amp;isModal=true&amp;asPopupView=true</t>
  </si>
  <si>
    <t>CO1.REQ.8825826</t>
  </si>
  <si>
    <t>CO1.PCCNTR.8269119</t>
  </si>
  <si>
    <t>CO1.BDOS.8668822</t>
  </si>
  <si>
    <t>CP-SDSD-607-2025</t>
  </si>
  <si>
    <t>https://community.secop.gov.co/Public/Tendering/OpportunityDetail/Index?noticeUID=CO1.NTC.8702594&amp;isFromPublicArea=True&amp;isModal=true&amp;asPopupView=true</t>
  </si>
  <si>
    <t>CO1.REQ.8922198</t>
  </si>
  <si>
    <t>CO1.PCCNTR.8333710</t>
  </si>
  <si>
    <t>CO1.BDOS.8763997</t>
  </si>
  <si>
    <t>CPS-762-2025</t>
  </si>
  <si>
    <t>92537731</t>
  </si>
  <si>
    <t>https://community.secop.gov.co/Public/Tendering/OpportunityDetail/Index?noticeUID=CO1.NTC.8789012&amp;isFromPublicArea=True&amp;isModal=true&amp;asPopupView=true</t>
  </si>
  <si>
    <t>CO1.REQ.9893241</t>
  </si>
  <si>
    <t>CO1.PCCNTR.9108525</t>
  </si>
  <si>
    <t>CO1.BDOS.9725264</t>
  </si>
  <si>
    <t>CPS-170-2026</t>
  </si>
  <si>
    <t>PRESTACION DE SERVICIOS DE APOYO A LA GESTION
COMO TECNICO LABORAL EN LOCUCION; PRESENTACION DE RADIO Y TELEVISION PARA BRINDAR APOYO A LA SUBSECRTERIA
TRIBUTARIA DE LA SECRETARÍA DE HACIENDA DEPARTAMENTAL.</t>
  </si>
  <si>
    <t>1102889320</t>
  </si>
  <si>
    <t>https://community.secop.gov.co/Public/Tendering/OpportunityDetail/Index?noticeUID=CO1.NTC.9744291&amp;isFromPublicArea=True&amp;isModal=true&amp;asPopupView=true</t>
  </si>
  <si>
    <t>CO1.PCCNTR.9108554</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</si>
  <si>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t>
  </si>
  <si>
    <t>64525004</t>
  </si>
  <si>
    <t>CO1.REQ.7023119</t>
  </si>
  <si>
    <t>CO1.PCCNTR.6912819</t>
  </si>
  <si>
    <t>CO1.BDOS.6892354</t>
  </si>
  <si>
    <t>CP-SDSD-482-2024</t>
  </si>
  <si>
    <t>https://community.secop.gov.co/Public/Tendering/OpportunityDetail/Index?noticeUID=CO1.NTC.6905076&amp;isFromPublicArea=True&amp;isModal=true&amp;asPopupView=true</t>
  </si>
  <si>
    <t>CO1.REQ.9909707</t>
  </si>
  <si>
    <t>CO1.PCCNTR.9129021</t>
  </si>
  <si>
    <t>CO1.BDOS.9741505</t>
  </si>
  <si>
    <t>CPS-224-2026</t>
  </si>
  <si>
    <t>PRESTACIÓN DE SERVICIOS DE APOYO A LA GESTION DE UN BACHILLER PARA BRINDAR APOYO ADMINISTRATIVO EN LA OFICINA DE TURISMO Y CULTURA DE LA GOBERNACION DE SUCRE</t>
  </si>
  <si>
    <t>92447598</t>
  </si>
  <si>
    <t>https://community.secop.gov.co/Public/Tendering/OpportunityDetail/Index?noticeUID=CO1.NTC.9764099&amp;isFromPublicArea=True&amp;isModal=true&amp;asPopupView=true</t>
  </si>
  <si>
    <t>CO1.REQ.10076886</t>
  </si>
  <si>
    <t>CO1.PCCNTR.9299224</t>
  </si>
  <si>
    <t>CO1.BDOS.9900173</t>
  </si>
  <si>
    <t>CPS-686-2026</t>
  </si>
  <si>
    <t>PRESTACIÓN DE SERVICIOS DE APOYO A LA GESTION
PARA BRINDAR APOYO Y ACOMPAÑAMIENTO EN LOS ASUNTOS QUE ESTÉN A CARGO DE LA SECRETARÍA DE LA MUJER;
JUVENTUD E INCLUSIÓN SOCIAL DEL DEPARTAMENTO DE SUCRE.</t>
  </si>
  <si>
    <t>https://community.secop.gov.co/Public/Tendering/OpportunityDetail/Index?noticeUID=CO1.NTC.9930556&amp;isFromPublicArea=True&amp;isModal=true&amp;asPopupView=true</t>
  </si>
  <si>
    <t>CO1.REQ.10732646</t>
  </si>
  <si>
    <t>CO1.PCCNTR.9730113</t>
  </si>
  <si>
    <t>CO1.BDOS.10549646</t>
  </si>
  <si>
    <t>CP-SDSD-491-2026</t>
  </si>
  <si>
    <t>PRESTACIÓN DE SERVICIOS PROFESIONALES DE UN (A) INGENIERO (A) DE SISTEMAS PARA EL DESARROLLO DE ACCIONES EN EL SUBPROGRAMA LABORATORIO DE SALUD PÚBLICA EN EL MARCO DEL DESARROLLO DEL
PLAN TERRITORIAL DE SALUD VIGENCIA 2026 EN EL DEPARTAMENTO DE SUCRE.</t>
  </si>
  <si>
    <t>https://community.secop.gov.co/Public/Tendering/OpportunityDetail/Index?noticeUID=CO1.NTC.10602393&amp;isFromPublicArea=True&amp;isModal=true&amp;asPopupView=true</t>
  </si>
  <si>
    <t>CO1.REQ.6216915</t>
  </si>
  <si>
    <t>CO1.PCCNTR.6313060</t>
  </si>
  <si>
    <t>CO1.BDOS.6096151</t>
  </si>
  <si>
    <t>CP-SDSD-316-2024</t>
  </si>
  <si>
    <t>PRESTACIÓN DE SERVICIOS PROFESIONALES DE UN (A) BACTERIOLOGO (A) PARA EL DESAROLLO DEL PROGRAMA SUCRE CON AUTORIDAD SANITARIA Y AMBIENTAL; COMPONENTE LABORATORIO DE SALUD PUBLICA EN EL MARCO DEL PLAN DE ACCION TRANSITORIO 2024 DEL DEPARTAMENTO DE SUCRE.</t>
  </si>
  <si>
    <t>https://community.secop.gov.co/Public/Tendering/OpportunityDetail/Index?noticeUID=CO1.NTC.6106486&amp;isFromPublicArea=True&amp;isModal=true&amp;asPopupView=true</t>
  </si>
  <si>
    <t>CO1.REQ.8935834</t>
  </si>
  <si>
    <t>CO1.PCCNTR.8342007</t>
  </si>
  <si>
    <t>CO1.BDOS.8776700</t>
  </si>
  <si>
    <t>CPS-836-2025</t>
  </si>
  <si>
    <t>PRESTACIÓN DE SERVICIOS PROFESIONALES
 ESPECIALIZADOS PARA BRINDAR ASESORÍA Y ACOMPAÑAMIENTO EN TODOS LOS
 ASUNTOS DE CONTRATACIÓN ESTATAL A LA SUBSECRETARÍA DE GESTIÓN DE LA
 CONTRATACIÓN DE LA GOBERNACIÓN DE SUCRE</t>
  </si>
  <si>
    <t>1102858670</t>
  </si>
  <si>
    <t>https://community.secop.gov.co/Public/Tendering/OpportunityDetail/Index?noticeUID=CO1.NTC.8802149&amp;isFromPublicArea=True&amp;isModal=true&amp;asPopupView=true</t>
  </si>
  <si>
    <t>CO1.REQ.10715783</t>
  </si>
  <si>
    <t>CO1.PCCNTR.9710559</t>
  </si>
  <si>
    <t>CO1.BDOS.10532781</t>
  </si>
  <si>
    <t>CP-SDSD-439-2026</t>
  </si>
  <si>
    <t>https://community.secop.gov.co/Public/Tendering/OpportunityDetail/Index?noticeUID=CO1.NTC.10574428&amp;isFromPublicArea=True&amp;isModal=true&amp;asPopupView=true</t>
  </si>
  <si>
    <t>CO1.REQ.7106050</t>
  </si>
  <si>
    <t>CO1.PCCNTR.6978485</t>
  </si>
  <si>
    <t>CO1.BDOS.6973678</t>
  </si>
  <si>
    <t>CP-SDSD-698-2024</t>
  </si>
  <si>
    <t>PRESTACIÓN DE SERVICIOS DE APOYO A LA GESTIÓN DE UN TÉCNICO ADMINISTRATIVO PARA 
EL DESARROLLO DE ACCIONES EN EL COMPONENTE ZOONOSIS; EN EL MARCO DEL DESARROLLO DEL PLAN TERRITORIAL DE 
SALUD VIGENCIA 2024 EN EL DEPARTAMENTO DE SUCRE.</t>
  </si>
  <si>
    <t>https://community.secop.gov.co/Public/Tendering/OpportunityDetail/Index?noticeUID=CO1.NTC.6985130&amp;isFromPublicArea=True&amp;isModal=true&amp;asPopupView=true</t>
  </si>
  <si>
    <t>CO1.REQ.9121289</t>
  </si>
  <si>
    <t>CO1.PCCNTR.8484454</t>
  </si>
  <si>
    <t>CO1.BDOS.8958486</t>
  </si>
  <si>
    <t>CPS-1064-2025</t>
  </si>
  <si>
    <t>PRESTACIÓN DE SERVICIOS PROFESIONALES DE UN TRABAJADOR (A) SOCIAL
PARA BRINDAR APOYO Y ACOMPAÑAMIENTO A LA SUBSECRETARIA DE GESTION
DE HABITAT Y VIVIENDA EN EL MARCO DEL PROYECTO MEJORAMIENTO DE
VIVIENDA URBANA Y RURAL; EN MATERIA DE SUBSIDIO FAMILIAR DE VIVIENDA EN
LA MODALIDAD DE MEJORAMIENTOS EN</t>
  </si>
  <si>
    <t>https://community.secop.gov.co/Public/Tendering/OpportunityDetail/Index?noticeUID=CO1.NTC.8991423&amp;isFromPublicArea=True&amp;isModal=true&amp;asPopupView=true</t>
  </si>
  <si>
    <t>PRESTACIÓN DE SERVICIOS PROFESIONALES DE UN TRABAJADOR (A) SOCIAL
PARA BRINDAR APOYO Y ACOMPAÑAMIENTO A LA SUBSECRETARIA DE GESTION
DE HABITAT Y VIVIENDA EN EL MARCO DEL PROYECTO MEJORAMIENTO DE
VIVIENDA URBANA Y RURAL; EN MATERIA DE SUBSIDIO FAMILIAR DE VIVIENDA EN
LA MODALIDAD DE MEJORAMIENTOS EN EL ESQUEMA ASOCIATIVO DEL
PROGRAMA</t>
  </si>
  <si>
    <t>CO1.REQ.9822708</t>
  </si>
  <si>
    <t>CO1.PCCNTR.9051384</t>
  </si>
  <si>
    <t>CO1.BDOS.9653883</t>
  </si>
  <si>
    <t>CP-SDSD-166-2026</t>
  </si>
  <si>
    <t>PRESTACION DE SERVICIOS DE APOYO A LA GESTION DE UN TÉCNICO LABORAL EN SISTEMAS INFORMÁTICOS PARA EL DESARROLLO DE ACCIONES EN EL SUBPROGRAMA SALUD AMBIENTAL EN EL MARCO DEL
DESARROLLO DEL PLAN TERRITORIAL DE SALUD VIGENCIA 2026 EN EL DEPARTAMENTO DE SUCRE.</t>
  </si>
  <si>
    <t>1010055566</t>
  </si>
  <si>
    <t>https://community.secop.gov.co/Public/Tendering/OpportunityDetail/Index?noticeUID=CO1.NTC.9686176&amp;isFromPublicArea=True&amp;isModal=true&amp;asPopupView=true</t>
  </si>
  <si>
    <t>CO1.REQ.6703601</t>
  </si>
  <si>
    <t>CO1.PCCNTR.6670196</t>
  </si>
  <si>
    <t>CO1.BDOS.6577301</t>
  </si>
  <si>
    <t>CPS-514-2024</t>
  </si>
  <si>
    <t>PRESTACIÓN DE SERVICIOS PROFESIONALES DE UN 
ABOGADO PARA BRINDAR ASESORIA EN LAS ACTIVIDADES RELACIONADAS CON LA GESTIÓN JURÍDICA Y PREVENCIÓN DEL 
DAÑO ANTIJURÍDICO EN LA OFICINA JURIDICA DE LA GOBERNACIÓN DE SUCRE.</t>
  </si>
  <si>
    <t>1104873723</t>
  </si>
  <si>
    <t>https://community.secop.gov.co/Public/Tendering/OpportunityDetail/Index?noticeUID=CO1.NTC.6588227&amp;isFromPublicArea=True&amp;isModal=true&amp;asPopupView=true</t>
  </si>
  <si>
    <t>CO1.REQ.9774223</t>
  </si>
  <si>
    <t>CO1.PCCNTR.8992997</t>
  </si>
  <si>
    <t>CO1.BDOS.9606914</t>
  </si>
  <si>
    <t>CP-SDSD-103-2026</t>
  </si>
  <si>
    <t>a PRESTACIÓN DE SERVICIOS PROFESIONALES DE UN (A) PSICOLOGO(A) PARA EL
DESARROLLO DE ACCIONES EN EL SUBPROGRAMA DISCAPACIDAD EN EL MARCO DEL DESARROLLO DEL PLAN TERRITORIAL DE
SALUD VIGENCIA 2026 EN EL DEPARTAMENTO DE SUCRE</t>
  </si>
  <si>
    <t>https://community.secop.gov.co/Public/Tendering/OpportunityDetail/Index?noticeUID=CO1.NTC.9625214&amp;isFromPublicArea=True&amp;isModal=true&amp;asPopupView=true</t>
  </si>
  <si>
    <t>CO1.REQ.6499686</t>
  </si>
  <si>
    <t>CO1.PCCNTR.6526033</t>
  </si>
  <si>
    <t>CO1.BDOS.6375519</t>
  </si>
  <si>
    <t>CP-SDSD-398-2024</t>
  </si>
  <si>
    <t>PRESTACIÓN DE SERVICIOS PROFESIONALES DE UN (A) INGENIERO (A) DE 
ALIMENTOS PARA EL DESAROLLO DE LA DIMENSIÓN SEGURIDAD ALIMENTARIA Y NUTRICIONAL EN EL MARCO DEL PLAN DE ACCIÓN SALUD PUBLICA TRANSITORIO 2024 DEL DEPARTAMENTO DE SUCRE</t>
  </si>
  <si>
    <t>35145342</t>
  </si>
  <si>
    <t>https://community.secop.gov.co/Public/Tendering/OpportunityDetail/Index?noticeUID=CO1.NTC.6395356&amp;isFromPublicArea=True&amp;isModal=true&amp;asPopupView=true</t>
  </si>
  <si>
    <t>CO1.REQ.5963830</t>
  </si>
  <si>
    <t>CO1.PCCNTR.6108423</t>
  </si>
  <si>
    <t>CO1.BDOS.5846418</t>
  </si>
  <si>
    <t>CP-SDSD-182-2024</t>
  </si>
  <si>
    <t>https://community.secop.gov.co/Public/Tendering/OpportunityDetail/Index?noticeUID=CO1.NTC.5853627&amp;isFromPublicArea=True&amp;isModal=true&amp;asPopupView=true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</si>
  <si>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</si>
  <si>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CO1.REQ.8357337</t>
  </si>
  <si>
    <t>CO1.REQ.7778618</t>
  </si>
  <si>
    <t>CO1.PCCNTR.7519650</t>
  </si>
  <si>
    <t>CO1.BDOS.7642747</t>
  </si>
  <si>
    <t>CP-SDSD-225-2025</t>
  </si>
  <si>
    <t>PRESTACIÓN DE SERVICIOS PROFESIONALES DE UN INGENIERO DE SISTEMAS PARA EL DESARROLLO DE ACCIONES EN EL 
COMPONENTE SALUD NUTRICIONAL EN EL MARCO DEL DESARROLLO DEL PLAN TERRITORIAL DE SALUD VIGENCIA 2025 EN EL DEPARTAMENTO DE SUCRE. .</t>
  </si>
  <si>
    <t>https://community.secop.gov.co/Public/Tendering/OpportunityDetail/Index?noticeUID=CO1.NTC.7665992&amp;isFromPublicArea=True&amp;isModal=true&amp;asPopupView=true</t>
  </si>
  <si>
    <t>CO1.REQ.7668088</t>
  </si>
  <si>
    <t>CO1.PCCNTR.7420109</t>
  </si>
  <si>
    <t>CO1.BDOS.7533308</t>
  </si>
  <si>
    <t>CP-SDSD-059-2025</t>
  </si>
  <si>
    <t>PRESTACIÓN DE SERVICIOS PROFESIONALES DE UN INGENIERO (A) INDUSTRIAL PARA EL DESARROLLO DE ACCIONES EN EL COMPONENTE LABORATORIO DE SALUD PÚBLICA EN EL MARCO DEL DESARROLLO DEL PLAN TERRITORIAL DE SALUD VIGENCIA 2025 EN EL DEPARTAMENTO DE SUCRE</t>
  </si>
  <si>
    <t>1108762712</t>
  </si>
  <si>
    <t>https://community.secop.gov.co/Public/Tendering/OpportunityDetail/Index?noticeUID=CO1.NTC.7549724&amp;isFromPublicArea=True&amp;isModal=true&amp;asPopupView=true</t>
  </si>
  <si>
    <t>CO1.REQ.8825134</t>
  </si>
  <si>
    <t>CO1.PCCNTR.8264287</t>
  </si>
  <si>
    <t>CO1.BDOS.8668131</t>
  </si>
  <si>
    <t>CP-SDSD-595-2025</t>
  </si>
  <si>
    <t>PRESTACIÓN DE SERVICIOS PROFESIONALES DE UN(A) ANTROPOLOGO(A) PARA EL DESARROLLO DE ACCIONES EN EL 
COMPONENTE DISCAPACIDAD EN EL MARCO DEL DESARROLLO DEL PLAN TERRITORIAL DE SALUD PUBLICA VIGENCIA 2025 EN EL 
DEPARTAMENTO DE SUCRE.</t>
  </si>
  <si>
    <t>https://community.secop.gov.co/Public/Tendering/OpportunityDetail/Index?noticeUID=CO1.NTC.8696454&amp;isFromPublicArea=True&amp;isModal=true&amp;asPopupView=true</t>
  </si>
  <si>
    <t>CO1.REQ.10055582</t>
  </si>
  <si>
    <t>CO1.PCCNTR.9309238</t>
  </si>
  <si>
    <t>CO1.BDOS.9887000</t>
  </si>
  <si>
    <t>CPS-625-2026</t>
  </si>
  <si>
    <t>PRESTACIÓN DE SERVICIOS DE APOYO A LA
GESTIÓN PARA BRINDAR APOYO Y ACOMPAÑAMIENTO EN LA GOBERNACION DE
SUCRE</t>
  </si>
  <si>
    <t>1102796860</t>
  </si>
  <si>
    <t>https://community.secop.gov.co/Public/Tendering/OpportunityDetail/Index?noticeUID=CO1.NTC.9940827&amp;isFromPublicArea=True&amp;isModal=true&amp;asPopupView=true</t>
  </si>
  <si>
    <t>CO1.PCCNTR.9309413</t>
  </si>
  <si>
    <t>CO1.REQ.8989679</t>
  </si>
  <si>
    <t>CO1.PCCNTR.8389214</t>
  </si>
  <si>
    <t>CO1.BDOS.8829879</t>
  </si>
  <si>
    <t>CP-SDSD-748-2025</t>
  </si>
  <si>
    <t>PRESTACIÓN DE SERVICIOS PROFESIONALES DE UN(A) ODONTOLOGO(A) ESPECIALISTA EN GERENCIA DE LA CALIDAD Y AUDITORIA EN SALUD PARA BRINDAR APOYO Y ACOMPAÑAMIENTO A LA SECRETARÍA DE SALUD DE LA GOBERNACIÓN DE SUCRE EN EL AREA DE ORGANIZACIÓN Y DESARROLLO</t>
  </si>
  <si>
    <t>https://community.secop.gov.co/Public/Tendering/OpportunityDetail/Index?noticeUID=CO1.NTC.8860715&amp;isFromPublicArea=True&amp;isModal=true&amp;asPopupView=true</t>
  </si>
  <si>
    <t>CO1.REQ.8935964</t>
  </si>
  <si>
    <t>CO1.PCCNTR.8354640</t>
  </si>
  <si>
    <t>CO1.BDOS.8777262</t>
  </si>
  <si>
    <t>CPS-700-2025</t>
  </si>
  <si>
    <t>PRESTACIÓN DE SERVICIOS PROFESIONALES COMO ABOGADO DE APOYO JURÍDICO AL DESPACHO DE LA SECRETARÍA DE HACIENDA DE LA GOBERNACION DE SUCRE.</t>
  </si>
  <si>
    <t>1101818698</t>
  </si>
  <si>
    <t>https://community.secop.gov.co/Public/Tendering/OpportunityDetail/Index?noticeUID=CO1.NTC.8818254&amp;isFromPublicArea=True&amp;isModal=true&amp;asPopupView=true</t>
  </si>
  <si>
    <t>CO1.REQ.8938753</t>
  </si>
  <si>
    <t>CO1.PCCNTR.8343564</t>
  </si>
  <si>
    <t>CO1.BDOS.8779939</t>
  </si>
  <si>
    <t>CPS-843-2025</t>
  </si>
  <si>
    <t>PRESTACIÓN DE SERVICIOS PROFESIONALES
 DE UN ABOGADO PARA BRINDAR ACOMPAÑAMIENTO A LA SECRETARIA DEL
 INTERIOR DE LA GOBERNACIÓN DE SUCRE EN EL MARCO DEL PROYECTO</t>
  </si>
  <si>
    <t>1100687857</t>
  </si>
  <si>
    <t>https://community.secop.gov.co/Public/Tendering/OpportunityDetail/Index?noticeUID=CO1.NTC.8804096&amp;isFromPublicArea=True&amp;isModal=true&amp;asPopupView=true</t>
  </si>
  <si>
    <t>CO1.REQ.8896041</t>
  </si>
  <si>
    <t>CO1.PCCNTR.8312593</t>
  </si>
  <si>
    <t>CO1.BDOS.8738106</t>
  </si>
  <si>
    <t>CPS-662-2025</t>
  </si>
  <si>
    <t>PRESTACION DE SERVICIOS PROFESIONALES
 de un ABOGADO PARA BRINDAR ASESORÍA Y ACOMPAÑAMIENTO EN LOS ASUNTOS
 JURÍDICOS QUE ESTÉN A CARGO DE LA SECRETARÍA GENERAL DE LA
 GOBERNACION DE SUCRE.</t>
  </si>
  <si>
    <t>https://community.secop.gov.co/Public/Tendering/OpportunityDetail/Index?noticeUID=CO1.NTC.8762089&amp;isFromPublicArea=True&amp;isModal=true&amp;asPopupView=true</t>
  </si>
  <si>
    <t>CO1.REQ.7066864</t>
  </si>
  <si>
    <t>CO1.PCCNTR.6958178</t>
  </si>
  <si>
    <t>CO1.BDOS.6936073</t>
  </si>
  <si>
    <t>CP-SDSD-595-2024</t>
  </si>
  <si>
    <t>PRESTACIÓN DE SERVICIOS PROFESIONALES DE UN INGENIERO (A) AMBIENTAL PARA EL DESARROLLO DE ACCIONES EN EL COMPONENTE SALUD AMBIENTAL; EN EL MARCO DEL DESARROLLO DEL PLAN TERRITORIAL DE SALUD VIGENCIA 2024 EN EL DEPARTAMENTO DE SUCRE.</t>
  </si>
  <si>
    <t>https://community.secop.gov.co/Public/Tendering/OpportunityDetail/Index?noticeUID=CO1.NTC.6959061&amp;isFromPublicArea=True&amp;isModal=true&amp;asPopupView=true</t>
  </si>
  <si>
    <t>CO1.REQ.10749765</t>
  </si>
  <si>
    <t>CO1.PCCNTR.9731541</t>
  </si>
  <si>
    <t>CO1.BDOS.10566428</t>
  </si>
  <si>
    <t>CP-SDSD-523-2026</t>
  </si>
  <si>
    <t>PRESTACIÓN DE SERVICIOS PROFESIONALES DE UN INGENIERO (A) AGROINDUSTRIAL PARA EL DESARROLLO DE ACCIONES EN EL SUBPROGRAMA DE SALUD AMBIENTAL; EN EL MARCO DEL DESARROLLO DEL PLAN TERRITORIAL DE SALUD VIGENCIA 2026 EN EL DEPARTAMENTO DE SUCRE.</t>
  </si>
  <si>
    <t>https://community.secop.gov.co/Public/Tendering/OpportunityDetail/Index?noticeUID=CO1.NTC.10604547&amp;isFromPublicArea=True&amp;isModal=true&amp;asPopupView=true</t>
  </si>
  <si>
    <t>CO1.REQ.7027065</t>
  </si>
  <si>
    <t>CO1.PCCNTR.6922210</t>
  </si>
  <si>
    <t>CO1.BDOS.6895957</t>
  </si>
  <si>
    <t>CONV- 024-2024</t>
  </si>
  <si>
    <t>Aunar esfuerzos de APORTES PARA LA PARTICIPACION EN LA COP16 MEDIANTE EL DESARROLLO DE POLITICAS Y ESTRATEGIAS EMPRESARIALES Y COMERCIALES; COMO MECANISMO DE PROMOCION TURISTICA Y CULTURAL DEL DEPARTAMENTO DE SUCRE</t>
  </si>
  <si>
    <t>https://community.secop.gov.co/Public/Tendering/OpportunityDetail/Index?noticeUID=CO1.NTC.6916179&amp;isFromPublicArea=True&amp;isModal=true&amp;asPopupView=true</t>
  </si>
  <si>
    <t>CO1.REQ.9927348</t>
  </si>
  <si>
    <t>CO1.PCCNTR.9155603</t>
  </si>
  <si>
    <t>CO1.BDOS.9758859</t>
  </si>
  <si>
    <t>CP-SDSD-270-2026</t>
  </si>
  <si>
    <t>PRESTACIÓN DE SERVICIOS PROFESIONALES DE UN (A) NUTRICIONISTA PARA EL DESARROLLO DE ACCIONES EN EL COMPONENTE DE SALUD NUTRICIONAL EN EL MARCO DEL DESARROLLO DEL PLAN TERRITORIAL DE SALUD VIGENCIA 2026 EN EL DEPARTAMENTO DE SUCRE.</t>
  </si>
  <si>
    <t>https://community.secop.gov.co/Public/Tendering/OpportunityDetail/Index?noticeUID=CO1.NTC.9787444&amp;isFromPublicArea=True&amp;isModal=true&amp;asPopupView=true</t>
  </si>
  <si>
    <t>CO1.REQ.8963102</t>
  </si>
  <si>
    <t>CO1.PCCNTR.8364342</t>
  </si>
  <si>
    <t>CO1.BDOS.8803327</t>
  </si>
  <si>
    <t>CPS-948-2025</t>
  </si>
  <si>
    <t>PRESTACIÓN DE SERVICIOS PROFESIONALES
COMO ABOGADO PARA APOYAR TÉCNICA; JURÍDICA Y OPERATIVAMENTE LA
GESTIÓN DE LA OFICINA DE ASUNTOS INTERRELIGIOSOS DE LA SECRETARÍA DEL
INTERIOR DEPARTAMENTAL DE SUCRE</t>
  </si>
  <si>
    <t>34998373</t>
  </si>
  <si>
    <t>https://community.secop.gov.co/Public/Tendering/OpportunityDetail/Index?noticeUID=CO1.NTC.8831515&amp;isFromPublicArea=True&amp;isModal=true&amp;asPopupView=true</t>
  </si>
  <si>
    <t>CO1.REQ.6695174</t>
  </si>
  <si>
    <t>CO1.PCCNTR.6666128</t>
  </si>
  <si>
    <t>CO1.BDOS.6569607</t>
  </si>
  <si>
    <t>CPS-494-2024</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</si>
  <si>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</si>
  <si>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https://community.secop.gov.co/Public/Tendering/OpportunityDetail/Index?noticeUID=CO1.NTC.6581881&amp;isFromPublicArea=True&amp;isModal=true&amp;asPopupView=true</t>
  </si>
  <si>
    <t>CO1.REQ.9835503</t>
  </si>
  <si>
    <t>CO1.PCCNTR.9077820</t>
  </si>
  <si>
    <t>CO1.BDOS.9668074</t>
  </si>
  <si>
    <t>CP-SDSD-193-2026</t>
  </si>
  <si>
    <t>8798132</t>
  </si>
  <si>
    <t>https://community.secop.gov.co/Public/Tendering/OpportunityDetail/Index?noticeUID=CO1.NTC.9712935&amp;isFromPublicArea=True&amp;isModal=true&amp;asPopupView=true</t>
  </si>
  <si>
    <t>CO1.REQ.10713075</t>
  </si>
  <si>
    <t>CO1.PCCNTR.9709456</t>
  </si>
  <si>
    <t>CO1.BDOS.10530247</t>
  </si>
  <si>
    <t>CP-SDSD-443-2026</t>
  </si>
  <si>
    <t>https://community.secop.gov.co/Public/Tendering/OpportunityDetail/Index?noticeUID=CO1.NTC.10572126&amp;isFromPublicArea=True&amp;isModal=true&amp;asPopupView=true</t>
  </si>
  <si>
    <t>CO1.REQ.8385989</t>
  </si>
  <si>
    <t>CO1.PCCNTR.7963005</t>
  </si>
  <si>
    <t>CO1.BDOS.8238027</t>
  </si>
  <si>
    <t>CP-SDSD-416-2025</t>
  </si>
  <si>
    <t>PRESTACIÓN DE SERVICIOS PROFESIONALES DE UN(A)  INGENIERO (A)
 INDUSTRIAL PARA EL FORTALECIMIENTO DE LAS COMPETENCIAS DE LA
 SECRETARÍA DE SALUD DEL DEPARTAMENTO DE SUCRE EN EL COMPONENTE IVC
 SANITARIO</t>
  </si>
  <si>
    <t>https://community.secop.gov.co/Public/Tendering/OpportunityDetail/Index?noticeUID=CO1.NTC.8260190&amp;isFromPublicArea=True&amp;isModal=true&amp;asPopupView=true</t>
  </si>
  <si>
    <t>CO1.REQ.10127391</t>
  </si>
  <si>
    <t>CO1.PCCNTR.9346639</t>
  </si>
  <si>
    <t>CO1.BDOS.9960425</t>
  </si>
  <si>
    <t>MC-003-2026</t>
  </si>
  <si>
    <t>ADQUISICIÓN DE 
SILLAS DE RUEDAS PARA PERSONAS EN CONDICIÓN DE DISCAPACIDAD 
VIGENCIA 2026 EN EL DEPARTAMENTO DE SUCRE</t>
  </si>
  <si>
    <t>https://community.secop.gov.co/Public/Tendering/OpportunityDetail/Index?noticeUID=CO1.NTC.9988212&amp;isFromPublicArea=True&amp;isModal=true&amp;asPopupView=true</t>
  </si>
  <si>
    <t>CO1.REQ.9289414</t>
  </si>
  <si>
    <t>CO1.BDOS.9123543</t>
  </si>
  <si>
    <t>CO1.REQ.8295488</t>
  </si>
  <si>
    <t>CO1.PCCNTR.7900366</t>
  </si>
  <si>
    <t>CO1.BDOS.8149166</t>
  </si>
  <si>
    <t>CP-SDSD-385-2025</t>
  </si>
  <si>
    <t>PRESTACIÓN DE SERVICIOS PROFESIONALES DE UN(A) ADMINISTRADOR (A) EN SALUD PARA EL FORTALECIMIENTO DE LAS COMPETENCIAS DE LA SECRETARÍA DE SALUD DEL DEPARTAMENTO DE SUCRE EN EL AREA DE ORGANIZACIÓN Y DESARROLLO</t>
  </si>
  <si>
    <t>https://community.secop.gov.co/Public/Tendering/OpportunityDetail/Index?noticeUID=CO1.NTC.8171794&amp;isFromPublicArea=True&amp;isModal=true&amp;asPopupView=true</t>
  </si>
  <si>
    <t>CO1.REQ.9831142</t>
  </si>
  <si>
    <t>CO1.PCCNTR.9064172</t>
  </si>
  <si>
    <t>CO1.BDOS.9663334</t>
  </si>
  <si>
    <t>CPS-091-2026</t>
  </si>
  <si>
    <t>PRESTACIÓN DE SERVICIOS PROFESIONALES DE UN
ADMINISTRADOR DE EMPRESAS PARA BRINDAR APOYO Y ACOMPAÑAMIENTO EN EL MARCO DEL PROYECTO DE
FORTALECIMIENTO A LA IMPLEMENTACION DEL MODELO DE ALTA GERENCIA PARA LA EJECUCION DEL PLAN DE DESARROLLO DEPARTAMENTAL EN LA GOBERNACION DE SUCRE.</t>
  </si>
  <si>
    <t>1101820966</t>
  </si>
  <si>
    <t>https://community.secop.gov.co/Public/Tendering/OpportunityDetail/Index?noticeUID=CO1.NTC.9698693&amp;isFromPublicArea=True&amp;isModal=true&amp;asPopupView=true</t>
  </si>
  <si>
    <t>CO1.REQ.7743579</t>
  </si>
  <si>
    <t>CO1.PCCNTR.7489858</t>
  </si>
  <si>
    <t>CO1.BDOS.7608451</t>
  </si>
  <si>
    <t>CP-SDSD-179-2025</t>
  </si>
  <si>
    <t>PRESTACIÓN DE SERVICIOS DE APOYO A LA GESTIÓN DE UN ANOTADOR PARA EL DESARROLLO DE ACCIONES EN EL COMPONENTE ZOONOSIS; EN EL MARCO DEL DESARROLLO DEL PLAN TERRITORIAL DE SALUD VIGENCIA 2025 EN EL DEPARTAMENTO DE SUCRE</t>
  </si>
  <si>
    <t>23180871</t>
  </si>
  <si>
    <t>https://community.secop.gov.co/Public/Tendering/OpportunityDetail/Index?noticeUID=CO1.NTC.7629624&amp;isFromPublicArea=True&amp;isModal=true&amp;asPopupView=true</t>
  </si>
  <si>
    <t>CO1.REQ.7882790</t>
  </si>
  <si>
    <t>CO1.PCCNTR.7596049</t>
  </si>
  <si>
    <t>CO1.BDOS.7745715</t>
  </si>
  <si>
    <t>CP-SDSD-280-2025</t>
  </si>
  <si>
    <t>PRESTACIÓN DE SERVICIOS PROFESIONALES DE UN INGENIERO (A) AGROINDUSTRIAL PARA EL
DESARROLLO DE ACCIONES EN EL COMPONENTE SALUD AMBIENTAL; EN EL MARCO DEL DESARROLLO DEL PLAN TERRITORIAL
DE SALUD VIGENCIA 2025 EN EL DEPARTAMENTO DE SUCRE.</t>
  </si>
  <si>
    <t>1100396915</t>
  </si>
  <si>
    <t>https://community.secop.gov.co/Public/Tendering/OpportunityDetail/Index?noticeUID=CO1.NTC.7759999&amp;isFromPublicArea=True&amp;isModal=true&amp;asPopupView=true</t>
  </si>
  <si>
    <t>CO1.REQ.8996299</t>
  </si>
  <si>
    <t>CO1.PCCNTR.8396205</t>
  </si>
  <si>
    <t>CO1.BDOS.8836936</t>
  </si>
  <si>
    <t>CP-SDSD-774-2025</t>
  </si>
  <si>
    <t>PRESTACIÓN DE SERVICIOS PROFESIONALES DE UN(A) MEDICO(A) PARA BRINDAR APOYO Y ACOMPAÑAMIENTO A LA SECRETARÍA DE SALUD DE LA GOBERNACIÓN DE SUCRE EN EL AREA CRUE.</t>
  </si>
  <si>
    <t>73078608</t>
  </si>
  <si>
    <t>https://community.secop.gov.co/Public/Tendering/OpportunityDetail/Index?noticeUID=CO1.NTC.8869655&amp;isFromPublicArea=True&amp;isModal=true&amp;asPopupView=true</t>
  </si>
  <si>
    <t>CO1.REQ.5990504</t>
  </si>
  <si>
    <t>CO1.PCCNTR.6158629</t>
  </si>
  <si>
    <t>CO1.BDOS.5872723</t>
  </si>
  <si>
    <t>CP-SDSD-214-2024</t>
  </si>
  <si>
    <t>PRESTACIÓN DE SERVICIOS PROFESIONALES DE UNA TRABAJADORA SOCIAL PARA EL DESARROLLO DE ACCIONES EN LA DIMENSIÓN VIDA SALUDABLE Y CONDICIONES NO TRANSMISIBLES; EN EL MARCO DEL DESARROLLO DEL PLAN DE ACCION TRANSITORIO 2024 DEL DEPARTAMENTO DE SUCRE</t>
  </si>
  <si>
    <t>https://community.secop.gov.co/Public/Tendering/OpportunityDetail/Index?noticeUID=CO1.NTC.5911286&amp;isFromPublicArea=True&amp;isModal=true&amp;asPopupView=true</t>
  </si>
  <si>
    <t>CO1.REQ.10808134</t>
  </si>
  <si>
    <t>CO1.BDOS.10625027</t>
  </si>
  <si>
    <t>CO1.REQ.9309519</t>
  </si>
  <si>
    <t>CO1.PCCNTR.8673167</t>
  </si>
  <si>
    <t>CO1.BDOS.9143145</t>
  </si>
  <si>
    <t>MC-043-2025</t>
  </si>
  <si>
    <t>ADQUISICIÓN DE SILLAS DE RUEDAS NEUROLÓGICAS PARA PERSONAS EN CONDICIÓN DE DISCAPACIDAD DEL DEPARTAMENTO DE SUCRE</t>
  </si>
  <si>
    <t>https://community.secop.gov.co/Public/Tendering/OpportunityDetail/Index?noticeUID=CO1.NTC.9170391&amp;isFromPublicArea=True&amp;isModal=true&amp;asPopupView=true</t>
  </si>
  <si>
    <t>CO1.REQ.10714271</t>
  </si>
  <si>
    <t>CO1.PCCNTR.9710424</t>
  </si>
  <si>
    <t>CO1.BDOS.10531425</t>
  </si>
  <si>
    <t>CP-SDSD-435-2026</t>
  </si>
  <si>
    <t>https://community.secop.gov.co/Public/Tendering/OpportunityDetail/Index?noticeUID=CO1.NTC.10573476&amp;isFromPublicArea=True&amp;isModal=true&amp;asPopupView=true</t>
  </si>
  <si>
    <t>CO1.REQ.9748382</t>
  </si>
  <si>
    <t>CO1.PCCNTR.8963852</t>
  </si>
  <si>
    <t>CO1.BDOS.9581030</t>
  </si>
  <si>
    <t>CP-SDSD-042-2026</t>
  </si>
  <si>
    <t>https://community.secop.gov.co/Public/Tendering/OpportunityDetail/Index?noticeUID=CO1.NTC.9595556&amp;isFromPublicArea=True&amp;isModal=true&amp;asPopupView=true</t>
  </si>
  <si>
    <t>CO1.REQ.9110167</t>
  </si>
  <si>
    <t>CO1.PCCNTR.8494006</t>
  </si>
  <si>
    <t>CO1.BDOS.8947412</t>
  </si>
  <si>
    <t>CPS-1054-2025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</si>
  <si>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t>
  </si>
  <si>
    <t>9021952</t>
  </si>
  <si>
    <t>https://community.secop.gov.co/Public/Tendering/OpportunityDetail/Index?noticeUID=CO1.NTC.9003452&amp;isFromPublicArea=True&amp;isModal=true&amp;asPopupView=true</t>
  </si>
  <si>
    <t>CO1.REQ.8901736</t>
  </si>
  <si>
    <t>CO1.PCCNTR.8320819</t>
  </si>
  <si>
    <t>CO1.BDOS.8743535</t>
  </si>
  <si>
    <t>CPS-674-2025</t>
  </si>
  <si>
    <t>PRESTACIÓN DE SERVICIOS PROFESIONALES COMO ABOGADO ESPECIALISTA PARA BRINDAR ASESORÍA Y ACOMPAÑAMIENTO EN LOS ASUNTOS JURÍDICOS QUE ESTÉN A CARGO DE LA SECRETARÍA PRIVADA DE
LA GOBERNACION DE SUCRE</t>
  </si>
  <si>
    <t>https://community.secop.gov.co/Public/Tendering/OpportunityDetail/Index?noticeUID=CO1.NTC.8772135&amp;isFromPublicArea=True&amp;isModal=true&amp;asPopupView=true</t>
  </si>
  <si>
    <t>CO1.REQ.7107215</t>
  </si>
  <si>
    <t>CO1.PCCNTR.6979030</t>
  </si>
  <si>
    <t>CO1.BDOS.6974718</t>
  </si>
  <si>
    <t>CP-SDSD-703-2024</t>
  </si>
  <si>
    <t>PRESTACIÓN DE SERVICIOS PROFESIONALES DE UN MEDICO VETERINARIO PARA 
EL DESARROLLO DE ACCIONES EN EL COMPONENTE ZOONOSIS; EN EL MARCO DEL 
DESARROLLO DEL PLAN TERRITORIAL DE SALUD VIGENCIA 2024 EN EL 
DEPARTAMENTO DE SUCRE.</t>
  </si>
  <si>
    <t>https://community.secop.gov.co/Public/Tendering/OpportunityDetail/Index?noticeUID=CO1.NTC.6985832&amp;isFromPublicArea=True&amp;isModal=true&amp;asPopupView=true</t>
  </si>
  <si>
    <t>CO1.REQ.7050201</t>
  </si>
  <si>
    <t>CO1.PCCNTR.6945388</t>
  </si>
  <si>
    <t>CO1.BDOS.6919231</t>
  </si>
  <si>
    <t>CP-SDSD-565-2024</t>
  </si>
  <si>
    <t>PRESTACIÓN DE SERVICIOS DE APOYO A LA GESTIÓN DE UN (A) TECNICO PROFESIONAL EN CITOHISTOLOGIA PARA EL DESARROLLO DE ACCIONES EN EL LABORATORIO DE SALUD PUBLICA EN EL MARCO DEL DESARROLLO DEL PLAN TERRITORIAL DE SALUD VIGENCIA 2024 EN EL DEPARTAMENTO DE SUCRE.</t>
  </si>
  <si>
    <t>https://community.secop.gov.co/Public/Tendering/OpportunityDetail/Index?noticeUID=CO1.NTC.6943747&amp;isFromPublicArea=True&amp;isModal=true&amp;asPopupView=true</t>
  </si>
  <si>
    <t>CO1.REQ.9930149</t>
  </si>
  <si>
    <t>CO1.PCCNTR.9164957</t>
  </si>
  <si>
    <t>CO1.BDOS.9761741</t>
  </si>
  <si>
    <t>CPS-363-2026</t>
  </si>
  <si>
    <t>PRESTACION DE SERVICIOS PROFESIONALES ESPECIALIZADOS EN EL DESARROLLO DE LAS
ACCIONES EN EL MARCO DEL PROYECTO APOYO A LA PRESTACION DE SERVICIOS PROFESIONALES Y DE APOYO A LA
GESTION VIGENCIA 2026 DE LA GOBERNACION DE SUCRE</t>
  </si>
  <si>
    <t>3837785</t>
  </si>
  <si>
    <t>https://community.secop.gov.co/Public/Tendering/OpportunityDetail/Index?noticeUID=CO1.NTC.9797422&amp;isFromPublicArea=True&amp;isModal=true&amp;asPopupView=true</t>
  </si>
  <si>
    <t>CO1.REQ.8058495</t>
  </si>
  <si>
    <t>CO1.PCCNTR.7733711</t>
  </si>
  <si>
    <t>CO1.BDOS.7919403</t>
  </si>
  <si>
    <t>CP-SDSD-318-2025</t>
  </si>
  <si>
    <t>PRESTACIÓN DE SERVICIOS DE APOYO A LA GESTIÓN DE UN(A) TECNOLOGO EN
 DISEÑO Y ANALISIS DE SISTEMAS PARA EL DESARROLLO DE ACCIONES EN EL
 COMPONENTE EMERGENTES Y REMERGENTES: IRA-EDA-LEPRA Y TB EN EL
 MARCO DEL DESARROLLO DEL PLAN TERRITORIAL DE SALUD VIGENCIA 2025 EN
 EL DEPARTAMENTO DE SUCRE.</t>
  </si>
  <si>
    <t>https://community.secop.gov.co/Public/Tendering/OpportunityDetail/Index?noticeUID=CO1.NTC.7936340&amp;isFromPublicArea=True&amp;isModal=true&amp;asPopupView=true</t>
  </si>
  <si>
    <t>CO1.PCCNTR.7733710</t>
  </si>
  <si>
    <t>CO1.REQ.7857551</t>
  </si>
  <si>
    <t>CO1.PCCNTR.7575282</t>
  </si>
  <si>
    <t>CO1.BDOS.7720170</t>
  </si>
  <si>
    <t>CONV- 005-2025</t>
  </si>
  <si>
    <t>AUNAR ESFUERZOS PARA LA ORGANIZACION DEL EVENTO ACADÉMICO TIC CINTEL FUTURE CITIES EL CAMINO HACIA UN GOLFO DE MORROSQUILLO INTELIGENTE EN EL DEPARTAMENTO DE SUCRE</t>
  </si>
  <si>
    <t>800149483</t>
  </si>
  <si>
    <t>https://community.secop.gov.co/Public/Tendering/OpportunityDetail/Index?noticeUID=CO1.NTC.7736217&amp;isFromPublicArea=True&amp;isModal=true&amp;asPopupView=true</t>
  </si>
  <si>
    <t>CO1.REQ.8982927</t>
  </si>
  <si>
    <t>CO1.PCCNTR.8386149</t>
  </si>
  <si>
    <t>CO1.BDOS.8822894</t>
  </si>
  <si>
    <t>CPS- 992-2025</t>
  </si>
  <si>
    <t>PRESTACIÓN DE SERVICIOS DE APOYO A LA GESTIÓN DE UN BACHILLER PARA BRINDAR APOYO EN LA GESTIÓN ADMINISTRATIVA Y OPERATIVA DE LA SECRETARÍA DEL INTERIOR DEL DEPARTAMENTO DE SUCRE</t>
  </si>
  <si>
    <t>1005582438</t>
  </si>
  <si>
    <t>https://community.secop.gov.co/Public/Tendering/OpportunityDetail/Index?noticeUID=CO1.NTC.8858035&amp;isFromPublicArea=True&amp;isModal=true&amp;asPopupView=true</t>
  </si>
  <si>
    <t>CO1.REQ.9928601</t>
  </si>
  <si>
    <t>CO1.PCCNTR.9164163</t>
  </si>
  <si>
    <t>CO1.BDOS.9759901</t>
  </si>
  <si>
    <t>CPS-360-2026</t>
  </si>
  <si>
    <t>PRESTACIÓN DE SERVICIOS DE APOYO A LA GESTION PARA BRINDAR ACOMPAÑAMIENTO A
LA SUBSECRETARÍA ADMINISTRATIVA DE LA SECRETARIA DE EDUCACION DE LA GOBERNACIÓN DE SUCRE</t>
  </si>
  <si>
    <t>https://community.secop.gov.co/Public/Tendering/OpportunityDetail/Index?noticeUID=CO1.NTC.9796827&amp;isFromPublicArea=True&amp;isModal=true&amp;asPopupView=true</t>
  </si>
  <si>
    <t>CO1.REQ.8245698</t>
  </si>
  <si>
    <t>CO1.PCCNTR.7877271</t>
  </si>
  <si>
    <t>CO1.BDOS.8093332</t>
  </si>
  <si>
    <t>CONV-010-2025</t>
  </si>
  <si>
    <t>Aunar esfuerzos para la ejecución del proyecto Apoyo a la promoción y fortalecimiento comercial del sector social y solidario; en el marco de la feria exposición agropecuaria 2025 en el Departamento de Sucre</t>
  </si>
  <si>
    <t>823000505</t>
  </si>
  <si>
    <t>https://community.secop.gov.co/Public/Tendering/OpportunityDetail/Index?noticeUID=CO1.NTC.8136698&amp;isFromPublicArea=True&amp;isModal=true&amp;asPopupView=true</t>
  </si>
  <si>
    <t>CO1.REQ.7856551</t>
  </si>
  <si>
    <t>CO1.PCCNTR.7579715</t>
  </si>
  <si>
    <t>CO1.BDOS.7719725</t>
  </si>
  <si>
    <t>CP-SDSD-274-2025</t>
  </si>
  <si>
    <t>PRESTACIÓN DE SERVICIOS PROFESIONALES DE UN MEDICO VETERINARIO PARA EL DESARROLLO DE ACCIONES EN EL COMPONENTE ZOONOSIS; EN EL MARCO DEL DESARROLLO DEL PLAN TERRITORIAL DE SALUD VIGENCIA 2025 EN EL DEPARTAMENTO DE SUCRE</t>
  </si>
  <si>
    <t>https://community.secop.gov.co/Public/Tendering/OpportunityDetail/Index?noticeUID=CO1.NTC.7740785&amp;isFromPublicArea=True&amp;isModal=true&amp;asPopupView=true</t>
  </si>
  <si>
    <t>CO1.REQ.10083892</t>
  </si>
  <si>
    <t>CO1.PCCNTR.9307649</t>
  </si>
  <si>
    <t>CO1.BDOS.9916100</t>
  </si>
  <si>
    <t>CPS-721-2026</t>
  </si>
  <si>
    <t>PRESTACIÓN DE SERVICIOS PROFESIONALES PARA BRINDAR APOYO EN LA
IDENTIFICACIÓN; CARACTERIZACIÓN Y ANÁLISIS JURÍDICO  CARTOGRÁFICO DE LOS CONFLICTOS LIMÍTROFES EN EL
DEPARTAMENTO DE SUCRE</t>
  </si>
  <si>
    <t>92545341</t>
  </si>
  <si>
    <t>https://community.secop.gov.co/Public/Tendering/OpportunityDetail/Index?noticeUID=CO1.NTC.9938496&amp;isFromPublicArea=True&amp;isModal=true&amp;asPopupView=true</t>
  </si>
  <si>
    <t>CO1.REQ.9185609</t>
  </si>
  <si>
    <t>CO1.PCCNTR.8528817</t>
  </si>
  <si>
    <t>CO1.BDOS.9021200</t>
  </si>
  <si>
    <t>CPS-1109-2025</t>
  </si>
  <si>
    <t>PRESTACION DE SERVICIOS APOYO A LA GESTIÓN DE UN BACHILLER PARA BRINDAR APOYO EN LA GESTIÓN ADMINISTRATIVA Y OPERATIVA DE LA SECRETARÍA DEL INTERIOR DEL DEPARTAMENTO DE SUCRE</t>
  </si>
  <si>
    <t>92260765</t>
  </si>
  <si>
    <t>https://community.secop.gov.co/Public/Tendering/OpportunityDetail/Index?noticeUID=CO1.NTC.9047243&amp;isFromPublicArea=True&amp;isModal=true&amp;asPopupView=true</t>
  </si>
  <si>
    <t>CO1.REQ.8881887</t>
  </si>
  <si>
    <t>CO1.PCCNTR.8302580</t>
  </si>
  <si>
    <t>CO1.BDOS.8724471</t>
  </si>
  <si>
    <t>CPS-582-2025</t>
  </si>
  <si>
    <t>PRESTACIÓN DE SERVICIOS PROFESIONALES PARA
BRINDAR APOYO Y ACOMPAÑAMIENTO EN LOS ASUNTOS CONTABLES QUE ESTÉN A CARGO DE LA SECRETARÍA DE INCLUSIÓN
SOCIAL; MUJER Y EQUIDAD DE GÉNERO SUBSECRETARÍA DE GESTIÓN DE LA INCLUSIÓN SOCIAL DEL DEPARTAMENTO DE
SUCRE.</t>
  </si>
  <si>
    <t>1102828982</t>
  </si>
  <si>
    <t>https://community.secop.gov.co/Public/Tendering/OpportunityDetail/Index?noticeUID=CO1.NTC.8748397&amp;isFromPublicArea=True&amp;isModal=true&amp;asPopupView=true</t>
  </si>
  <si>
    <t>CO1.REQ.8954355</t>
  </si>
  <si>
    <t>CO1.PCCNTR.8356575</t>
  </si>
  <si>
    <t>CO1.BDOS.8795061</t>
  </si>
  <si>
    <t>CPS-904-2025</t>
  </si>
  <si>
    <t>PRESTACIÓN DE SERVICIOS PROFESIONALES DE UN ADMINISTRADOR DE EMPRESAS PARA
FORTALECER LAS ACTIVIDADES DE PROCESOS INTERNOS CON QUE MANEJA LA OFICINA DE GESTIÓN DE TECNOLOGÍAS DE LA
INFORMACIÓN</t>
  </si>
  <si>
    <t>1101872147.</t>
  </si>
  <si>
    <t>https://community.secop.gov.co/Public/Tendering/OpportunityDetail/Index?noticeUID=CO1.NTC.8820928&amp;isFromPublicArea=True&amp;isModal=true&amp;asPopupView=true</t>
  </si>
  <si>
    <t>CO1.REQ.8934768</t>
  </si>
  <si>
    <t>CO1.PCCNTR.8340599</t>
  </si>
  <si>
    <t>CO1.BDOS.8776202</t>
  </si>
  <si>
    <t>CP-SDSD-699-2025</t>
  </si>
  <si>
    <t>PRESTACIÓN DE SERVICIOS PROFESIONALES DE UN ABOGADO PARA BRINDAR
APOYO Y ACOMPAÑAMIENTO A LA SECRETARÍA DE SALUD DE LA GOBERNACIÓN
DE SUCRE EN LA DIRECCIÓN DE ASUNTOS JURIDICOS Y DE CONTRATACIÓN</t>
  </si>
  <si>
    <t>1100693481</t>
  </si>
  <si>
    <t>https://community.secop.gov.co/Public/Tendering/OpportunityDetail/Index?noticeUID=CO1.NTC.8800424&amp;isFromPublicArea=True&amp;isModal=true&amp;asPopupView=true</t>
  </si>
  <si>
    <t>CO1.REQ.9941708</t>
  </si>
  <si>
    <t>CO1.PCCNTR.9177978</t>
  </si>
  <si>
    <t>CO1.BDOS.9772866</t>
  </si>
  <si>
    <t>CPS-217-2026</t>
  </si>
  <si>
    <t>PRESTACIÓN DE SERVICIOS PROFESIONALES
DE UN PROFESIONAL EN INGENIERIA DE SISTEMAS QUE ESTÉN A CARGO DE LA
SECRETARÍA GENERAL DE LA GOBERNACION DE SUCRE EN EL MARCO DEL
PROYECTO  APOYO A LA PRESTACIÓN DE SERVICIOS PROFESIONALES Y DE APOYO A LA GESTIÓN VIGENCIA 2026 DE LA GOBERNACIÓN DE SUCRE</t>
  </si>
  <si>
    <t>11323438</t>
  </si>
  <si>
    <t>https://community.secop.gov.co/Public/Tendering/OpportunityDetail/Index?noticeUID=CO1.NTC.9809569&amp;isFromPublicArea=True&amp;isModal=true&amp;asPopupView=true</t>
  </si>
  <si>
    <t>CO1.REQ.6765388</t>
  </si>
  <si>
    <t>CO1.PCCNTR.6717674</t>
  </si>
  <si>
    <t>CO1.BDOS.6638398</t>
  </si>
  <si>
    <t>CPS-651-2024</t>
  </si>
  <si>
    <t>PRESTACIÓN DE SERVICIOS DE APOYO A LA GESTIÓN; PARA BRINDAR ACOMPAÑAMIENTO EN LA SUBSECRETARIA DE GESTIÓN DE CONTRATACIÓN DE LA GOBERNACIÓN DE SUCRE.</t>
  </si>
  <si>
    <t>1102854104</t>
  </si>
  <si>
    <t>https://community.secop.gov.co/Public/Tendering/OpportunityDetail/Index?noticeUID=CO1.NTC.6649229&amp;isFromPublicArea=True&amp;isModal=true&amp;asPopupView=true</t>
  </si>
  <si>
    <t>CO1.REQ.9988171</t>
  </si>
  <si>
    <t>CO1.PCCNTR.9253886</t>
  </si>
  <si>
    <t>CO1.BDOS.9819684</t>
  </si>
  <si>
    <t>CPS-462-2026</t>
  </si>
  <si>
    <t>PRESTACIÓN DE SERVICIOS PROFESIONALES EN ADMINISTRACIÓN DE EMPRESAS PARA BRINDAR APOYO EN LA SUPERVISIÓN DE CONTRATOS A CARGO DE LA SECRETARIA PRIVADA DE LA GOBERNACIÓN DE SUCRE</t>
  </si>
  <si>
    <t>1102867123</t>
  </si>
  <si>
    <t>https://community.secop.gov.co/Public/Tendering/OpportunityDetail/Index?noticeUID=CO1.NTC.9886187&amp;isFromPublicArea=True&amp;isModal=true&amp;asPopupView=true</t>
  </si>
  <si>
    <t>CO1.REQ.9368999</t>
  </si>
  <si>
    <t>CO1.PCCNTR.8663441</t>
  </si>
  <si>
    <t>CO1.BDOS.9201316</t>
  </si>
  <si>
    <t>CPS-1196-2025</t>
  </si>
  <si>
    <t>PRESTACIÓN DE SERVICIOS PARA LA IMPLEMENTACIÓN DE ACTIVIDADES COMUNICATIVAS ORIENTADAS A LA DIVULGACIÓN; PROMOCIÓN Y FORTALECIMIENTO DEL POSICIONAMIENTO A NIVEL REGIONAL DE LA GESTIÓN INSTITUCIONAL DEL DEPARTAMENTO DE SUCRE</t>
  </si>
  <si>
    <t>8600149234</t>
  </si>
  <si>
    <t>https://community.secop.gov.co/Public/Tendering/OpportunityDetail/Index?noticeUID=CO1.NTC.9228048&amp;isFromPublicArea=True&amp;isModal=true&amp;asPopupView=true</t>
  </si>
  <si>
    <t>CO1.PCCNTR.8664756</t>
  </si>
  <si>
    <t>860014923</t>
  </si>
  <si>
    <t>CO1.REQ.9928503</t>
  </si>
  <si>
    <t>CO1.PCCNTR.9164625</t>
  </si>
  <si>
    <t>CO1.BDOS.9759905</t>
  </si>
  <si>
    <t>CPS-361-2026</t>
  </si>
  <si>
    <t>PRESTACIÓN DE SERVICIOS PROFESIONALES EN DERECHO PARA BRINDAR ASESORÍA Y
ACOMPAÑAMIENTO A LA SECRETARIA DE ENERGIAS DE LA GOBERNACIÓN DE SUCRE.</t>
  </si>
  <si>
    <t>23183956</t>
  </si>
  <si>
    <t>https://community.secop.gov.co/Public/Tendering/OpportunityDetail/Index?noticeUID=CO1.NTC.9797013&amp;isFromPublicArea=True&amp;isModal=true&amp;asPopupView=true</t>
  </si>
  <si>
    <t>CO1.REQ.10039238</t>
  </si>
  <si>
    <t>CO1.PCCNTR.9267315</t>
  </si>
  <si>
    <t>CO1.BDOS.9871103</t>
  </si>
  <si>
    <t>CP-SDSD-349-2026</t>
  </si>
  <si>
    <t>PRESTACIÓN DE SERVICIOS PROFESIONALES DE UN(A) ADMINISTRADOR(A) DE SALUD  PARA BRINDAR APOYO Y ACOMPAÑAMIENTO A LA SECRETARÍA DE SALUD DE LA GOBERNACIÓN DE SUCRE EN LA SUBSECRETARIA DE PRESTACION DE SERVICIOS.</t>
  </si>
  <si>
    <t>64872074</t>
  </si>
  <si>
    <t>https://community.secop.gov.co/Public/Tendering/OpportunityDetail/Index?noticeUID=CO1.NTC.9898999&amp;isFromPublicArea=True&amp;isModal=true&amp;asPopupView=true</t>
  </si>
  <si>
    <t>CO1.REQ.9993263</t>
  </si>
  <si>
    <t>CO1.PCCNTR.9222606</t>
  </si>
  <si>
    <t>CO1.BDOS.9825123</t>
  </si>
  <si>
    <t>CPS-496-2026</t>
  </si>
  <si>
    <t>9312835</t>
  </si>
  <si>
    <t>https://community.secop.gov.co/Public/Tendering/OpportunityDetail/Index?noticeUID=CO1.NTC.9855141&amp;isFromPublicArea=True&amp;isModal=true&amp;asPopupView=true</t>
  </si>
  <si>
    <t>CO1.REQ.8998721</t>
  </si>
  <si>
    <t>CO1.PCCNTR.8391465</t>
  </si>
  <si>
    <t>CO1.BDOS.8838143</t>
  </si>
  <si>
    <t>CPS-1012-2025</t>
  </si>
  <si>
    <t>PRESTACIÓN DE SERVICIOS PROFESIONALES DE UN
ABOGADO PARA BRINDAR ASESORIA Y ACOMPAÑAMIENTO A LA OFICINA DE CONTROL INTERNO DISCIPLINARIO DE LA
GOBERNACION DE SUCRE.</t>
  </si>
  <si>
    <t>https://community.secop.gov.co/Public/Tendering/OpportunityDetail/Index?noticeUID=CO1.NTC.8864064&amp;isFromPublicArea=True&amp;isModal=true&amp;asPopupView=true</t>
  </si>
  <si>
    <t>CO1.REQ.8982141</t>
  </si>
  <si>
    <t>CO1.PCCNTR.8376691</t>
  </si>
  <si>
    <t>CO1.BDOS.8822418</t>
  </si>
  <si>
    <t>CP-SDSD-749-2025</t>
  </si>
  <si>
    <t>PRESTACIÓN DE SERVICIOS PROFESIONALES DE UN ABOGADO (A) PARA BRINDAR APOYO Y
ACOMPAÑAMIENTO A LA SECRETARÍA DE SALUD DE LA GOBERNACIÓN DE SUCRE EN LA DIRECCIÓN DE ASUNTOS JURIDICOS Y
DE CONTRATACIÓN</t>
  </si>
  <si>
    <t>1234090145</t>
  </si>
  <si>
    <t>https://community.secop.gov.co/Public/Tendering/OpportunityDetail/Index?noticeUID=CO1.NTC.8847373&amp;isFromPublicArea=True&amp;isModal=true&amp;asPopupView=true</t>
  </si>
  <si>
    <t>CO1.REQ.8988921</t>
  </si>
  <si>
    <t>CO1.PCCNTR.8389757</t>
  </si>
  <si>
    <t>CO1.BDOS.8829023</t>
  </si>
  <si>
    <t>CP-SDSD-761-2025</t>
  </si>
  <si>
    <t>PRESTACIÓN DE SERVICIOS PROFESIONALES DE UN MÉDICO PATÓLOGO PARA EL
 DESARROLLO DE ACCIONES EN EL COMPONENTE LABORATORIO DE SALUD
 PÚBLICA EN EL MARCO DEL DESARROLLO DEL PLAN TERRITORIAL DE SALUD
 VIGENCIA 2025 EN EL DEPARTAMENTO DE SUCRE.</t>
  </si>
  <si>
    <t>73073305</t>
  </si>
  <si>
    <t>https://community.secop.gov.co/Public/Tendering/OpportunityDetail/Index?noticeUID=CO1.NTC.8861617&amp;isFromPublicArea=True&amp;isModal=true&amp;asPopupView=true</t>
  </si>
  <si>
    <t>CO1.REQ.6344329</t>
  </si>
  <si>
    <t>CO1.REQ.10396148</t>
  </si>
  <si>
    <t>CO1.PCCNTR.9544522</t>
  </si>
  <si>
    <t>CM-005-2026</t>
  </si>
  <si>
    <t>INTERVENTORÍA TÉCNICA; ADMINISTRATIVA; CONTABLE; FINANCIERA Y JURÍDICA AL CONTRATO CUYO OBJETO ES IMPLEMENTACIÓN DE ACCIONES DE FORTALECIMIENTO DEL TEJIDO SOCIAL QUE AYUDE AL MEJORAMIENTO DEL RESPETO Y LA GARANTÍA DE LOS DERECHOS HUMANOS DE LOS JÓVENES DE LOS MUNICIPIOS DE BUENAVISTA; SAN PEDRO; GAL</t>
  </si>
  <si>
    <t>900497610</t>
  </si>
  <si>
    <t>https://community.secop.gov.co/Public/Tendering/OpportunityDetail/Index?noticeUID=CO1.NTC.10269123&amp;isFromPublicArea=True&amp;isModal=true&amp;asPopupView=true</t>
  </si>
  <si>
    <t>INTERVENTORÍA TÉCNICA; ADMINISTRATIVA; CONTABLE; FINANCIERA Y JURÍDICA AL CONTRATO CUYO OBJETO ES IMPLEMENTACIÓN DE ACCIONES DE FORTALECIMIENTO DEL TEJIDO SOCIAL QUE AYUDE AL MEJORAMIENTO DEL RESPETO Y LA GARANTÍA DE LOS DERECHOS HUMANOS DE LOS JÓVENES DE LOS MUNICIPIOS DE BUENAVISTA; SAN PEDRO; GALERAS; BETULIA; SINCÉ; MORROA COROZAL Y SINCELEJO EN EL DEPARTAMENTO DE SUCRE</t>
  </si>
  <si>
    <t>CO1.REQ.6821249</t>
  </si>
  <si>
    <t>CO1.PCCNTR.6757174</t>
  </si>
  <si>
    <t>CO1.BDOS.6693570</t>
  </si>
  <si>
    <t>CPS-719-2024</t>
  </si>
  <si>
    <t>1083016747</t>
  </si>
  <si>
    <t>https://community.secop.gov.co/Public/Tendering/OpportunityDetail/Index?noticeUID=CO1.NTC.6704478&amp;isFromPublicArea=True&amp;isModal=true&amp;asPopupView=true</t>
  </si>
  <si>
    <t>CO1.REQ.7066860</t>
  </si>
  <si>
    <t>CO1.PCCNTR.6949614</t>
  </si>
  <si>
    <t>CO1.BDOS.6936119</t>
  </si>
  <si>
    <t>CP-SDSD-594-2024</t>
  </si>
  <si>
    <t>PRESTACIÓN DE SERVICIOS PROFESIONALES DE UNA PSICÓLOGO (A) PARA EL DESARROLLO DE ACCIONES EN EL COMPONENTE SALUD MENTAL; EN EL MARCO DEL DESARROLLO DEL PLAN TERRITORIAL DE SALUD VIGENCIA 2024 EN EL DEPARTAMENTO DE SUCRE.</t>
  </si>
  <si>
    <t>https://community.secop.gov.co/Public/Tendering/OpportunityDetail/Index?noticeUID=CO1.NTC.6947767&amp;isFromPublicArea=True&amp;isModal=true&amp;asPopupView=true</t>
  </si>
  <si>
    <t>CO1.REQ.7701039</t>
  </si>
  <si>
    <t>CO1.PCCNTR.7448346</t>
  </si>
  <si>
    <t>CO1.BDOS.7565847</t>
  </si>
  <si>
    <t>CP-SDSD-108-2025</t>
  </si>
  <si>
    <t>https://community.secop.gov.co/Public/Tendering/OpportunityDetail/Index?noticeUID=CO1.NTC.7580351&amp;isFromPublicArea=True&amp;isModal=true&amp;asPopupView=true</t>
  </si>
  <si>
    <t>CO1.REQ.8799915</t>
  </si>
  <si>
    <t>CO1.PCCNTR.8244108</t>
  </si>
  <si>
    <t>CO1.BDOS.8643719</t>
  </si>
  <si>
    <t>CP-SDSD-555-2025</t>
  </si>
  <si>
    <t>https://community.secop.gov.co/Public/Tendering/OpportunityDetail/Index?noticeUID=CO1.NTC.8668845&amp;isFromPublicArea=True&amp;isModal=true&amp;asPopupView=true</t>
  </si>
  <si>
    <t>CO1.REQ.9887459</t>
  </si>
  <si>
    <t>CO1.PCCNTR.9100767</t>
  </si>
  <si>
    <t>CO1.BDOS.9719511</t>
  </si>
  <si>
    <t>CP-SDSD-222-2026</t>
  </si>
  <si>
    <t>1102866940</t>
  </si>
  <si>
    <t>https://community.secop.gov.co/Public/Tendering/OpportunityDetail/Index?noticeUID=CO1.NTC.9736745&amp;isFromPublicArea=True&amp;isModal=true&amp;asPopupView=true</t>
  </si>
  <si>
    <t>CO1.REQ.8889208</t>
  </si>
  <si>
    <t>CO1.PCCNTR.8309659</t>
  </si>
  <si>
    <t>CO1.BDOS.8731503</t>
  </si>
  <si>
    <t>CPS-635-2025</t>
  </si>
  <si>
    <t>PRESTACIÓN DE SERVICIOS PROFESIONALES PARA
 BRINDAR APOYO COMO ABOGADA ESPECIALISTA EN GERENCIA TRIBUTARIA EN LA SUBSECRETARIA DE GESTIÓN TRIBUTARIA
 DE LA SECRETARÍA DE HACIENDA DEL DEPARTAMENTO DE SUCRE</t>
  </si>
  <si>
    <t>https://community.secop.gov.co/Public/Tendering/OpportunityDetail/Index?noticeUID=CO1.NTC.8757756&amp;isFromPublicArea=True&amp;isModal=true&amp;asPopupView=true</t>
  </si>
  <si>
    <t>CO1.REQ.8954513</t>
  </si>
  <si>
    <t>CO1.PCCNTR.8358416</t>
  </si>
  <si>
    <t>CO1.BDOS.8794437</t>
  </si>
  <si>
    <t>CPS-920-2025</t>
  </si>
  <si>
    <t>PRESTACIÓN DE SERVICIOS PROFESIONALES EN ADMINISTRACIÓN DE EMPRESAS PARA APOYAR LOS ASUNTOS REQUERIDOS EN LA OFICINA DE PROTOCOLO DE LA SECRETARÍA PRIVADA DEL DESPACHO DE LA GOBERNADORA</t>
  </si>
  <si>
    <t>92534889</t>
  </si>
  <si>
    <t>https://community.secop.gov.co/Public/Tendering/OpportunityDetail/Index?noticeUID=CO1.NTC.8823037&amp;isFromPublicArea=True&amp;isModal=true&amp;asPopupView=true</t>
  </si>
  <si>
    <t>CO1.REQ.6813099</t>
  </si>
  <si>
    <t>CO1.PCCNTR.6751613</t>
  </si>
  <si>
    <t>CO1.BDOS.6685788</t>
  </si>
  <si>
    <t>CPS-706-2024</t>
  </si>
  <si>
    <t>LA PRESTACION DE SERVICIOS DE APOYO A LA
GESTIÓN COMO BACHILLER ACADEMICO PARA BRINDAR APOYO EN EL AREA DE
SITEMAS DE LA SUBSECRETARIA DE GESTION TRIBUTARIA EN EL DEPARTAMENTO
DE SUCRE</t>
  </si>
  <si>
    <t>64699552</t>
  </si>
  <si>
    <t>https://community.secop.gov.co/Public/Tendering/OpportunityDetail/Index?noticeUID=CO1.NTC.6696406&amp;isFromPublicArea=True&amp;isModal=true&amp;asPopupView=true</t>
  </si>
  <si>
    <t>CO1.REQ.9330429</t>
  </si>
  <si>
    <t>CO1.PCCNTR.8634512</t>
  </si>
  <si>
    <t>CO1.BDOS.9163805</t>
  </si>
  <si>
    <t>CPS-1168-2025</t>
  </si>
  <si>
    <t>PRESTACIÓN DE SERVICIOS PROFESIONALES DE UN ABOGADO PARA BRINDAR ASESORIA Y
 ACOMPAÑAMIENTO A LA SUBSECRETARÍA DE CONTRATACIÓN DE LA GOBERNACIÓN DE SUCRE</t>
  </si>
  <si>
    <t>https://community.secop.gov.co/Public/Tendering/OpportunityDetail/Index?noticeUID=CO1.NTC.9189529&amp;isFromPublicArea=True&amp;isModal=true&amp;asPopupView=true</t>
  </si>
  <si>
    <t>CO1.REQ.10734025</t>
  </si>
  <si>
    <t>CO1.PCCNTR.9724194</t>
  </si>
  <si>
    <t>CO1.BDOS.10551176</t>
  </si>
  <si>
    <t>CP-SDSD-465-2026</t>
  </si>
  <si>
    <t>https://community.secop.gov.co/Public/Tendering/OpportunityDetail/Index?noticeUID=CO1.NTC.10594278&amp;isFromPublicArea=True&amp;isModal=true&amp;asPopupView=true</t>
  </si>
  <si>
    <t>CO1.REQ.9741120</t>
  </si>
  <si>
    <t>CO1.PCCNTR.8959674</t>
  </si>
  <si>
    <t>CO1.BDOS.9573576</t>
  </si>
  <si>
    <t>CP-SDSD-018-2026</t>
  </si>
  <si>
    <t>PRESTACIÓN DE SERVICIOS PROFESIONALES DE UN (A) ENFERMERO(A)  PARA EL DESARROLLO DE ACCIONES EN EL SUBPROGRAMA EMERGENTES Y
REMERGENTES: IRA/EDA EN EL MARCO DEL DESARROLLO DEL PLAN TERRITORIAL DE SALUD VIGENCIA 2026 EN EL DEPARTAMENTO DE SUCRE.</t>
  </si>
  <si>
    <t>https://community.secop.gov.co/Public/Tendering/OpportunityDetail/Index?noticeUID=CO1.NTC.9591972&amp;isFromPublicArea=True&amp;isModal=true&amp;asPopupView=true</t>
  </si>
  <si>
    <t>CO1.REQ.8800330</t>
  </si>
  <si>
    <t>CO1.PCCNTR.8243590</t>
  </si>
  <si>
    <t>CO1.BDOS.8644123</t>
  </si>
  <si>
    <t>CP-SDSD-557-2025</t>
  </si>
  <si>
    <t>https://community.secop.gov.co/Public/Tendering/OpportunityDetail/Index?noticeUID=CO1.NTC.8668960&amp;isFromPublicArea=True&amp;isModal=true&amp;asPopupView=true</t>
  </si>
  <si>
    <t>CO1.REQ.6048863</t>
  </si>
  <si>
    <t>CO1.PCCNTR.6179338</t>
  </si>
  <si>
    <t>CO1.BDOS.5930760</t>
  </si>
  <si>
    <t>CPS-273-2024</t>
  </si>
  <si>
    <t>PRESTACIÓN DE SERVICIOS PROFESIONALES
PARA BRINDAR ASESORÍA JURÍDICA EN LA SUBSECRETARÍA DE GESTIÓN
TRIBUTARIA DEL DEPARTAMENTO DE SUCRE EN DESARROLLO DEL PROGRAMA
ANTICONTRABANDO</t>
  </si>
  <si>
    <t>1003263443</t>
  </si>
  <si>
    <t>https://community.secop.gov.co/Public/Tendering/OpportunityDetail/Index?noticeUID=CO1.NTC.5939937&amp;isFromPublicArea=True&amp;isModal=true&amp;asPopupView=true</t>
  </si>
  <si>
    <t>CO1.REQ.7699131</t>
  </si>
  <si>
    <t>CO1.PCCNTR.7447540</t>
  </si>
  <si>
    <t>CO1.BDOS.7563839</t>
  </si>
  <si>
    <t>CP-SDSD-091-2025</t>
  </si>
  <si>
    <t>PRESTACIÓN DE SERVICIOS DE UN PROFESIONAL ÁREA DE SALUD; ESPECIALISTA EN SEGURIDAD Y SALUD EN EL TRABAJO 
(SALUD OCUPACIONAL) PARA EL DESARROLLO DE ACCIONES EN EL COMPONENTE SALUD LABORAL EN EL MARCO DEL 
DESARROLLO DEL PLAN TERRITORIAL DE SALUD VIGENCIA 2025 EN EL DEPARTAMENTO DE SUCRE.</t>
  </si>
  <si>
    <t>https://community.secop.gov.co/Public/Tendering/OpportunityDetail/Index?noticeUID=CO1.NTC.7579436&amp;isFromPublicArea=True&amp;isModal=true&amp;asPopupView=true</t>
  </si>
  <si>
    <t>CO1.REQ.9384263</t>
  </si>
  <si>
    <t>CO1.PCCNTR.8681240</t>
  </si>
  <si>
    <t>CO1.BDOS.9216613</t>
  </si>
  <si>
    <t>CPS-1203-2025</t>
  </si>
  <si>
    <t>PRESTACIÓN DE SERVICIOS DE APOYO A LA GESTIÓN COMO TÉCNICO EN ÁREAS FINANCIERAS PARA DESARROLLAR ACTIVIDADES EN LA SUBSECRETARÍA DE GESTIÓN TRIBUTARIA
 DE LA SECRETARÍA DE HACIENDA DEL DEPARTAMENTO DE SUCRE EN CUMPLIMIENTO DEL CONVENIO INTERADMINISTRATIVO PMICV.0023.2025</t>
  </si>
  <si>
    <t>https://community.secop.gov.co/Public/Tendering/OpportunityDetail/Index?noticeUID=CO1.NTC.9256330&amp;isFromPublicArea=True&amp;isModal=true&amp;asPopupView=true</t>
  </si>
  <si>
    <t>CO1.REQ.6083654</t>
  </si>
  <si>
    <t>CO1.PCCNTR.6206731</t>
  </si>
  <si>
    <t>CO1.BDOS.5964696</t>
  </si>
  <si>
    <t>CP-SDSD-268-2024</t>
  </si>
  <si>
    <t>PRESTACIÓN DE SERVICIOS DE APOYO A LA GESTION COMO TECNICO DE SISTEMAS PARA EL DESARROLLO DE ACCIONES EN LA DIMENSION SALUD AMBIENTAL EN EL COMPONENTE HABITAT SALUDABLE DEL PLAN DECENAL DE SALUD PÚBLICAPROGRAMA SUCRE CON AUTORIDAD SANITARIA Y AMBIENTAL - PAS TRANSITORIO 2024 DE LA SECRETARIA DE SAL</t>
  </si>
  <si>
    <t>1104380176</t>
  </si>
  <si>
    <t>https://community.secop.gov.co/Public/Tendering/OpportunityDetail/Index?noticeUID=CO1.NTC.5973395&amp;isFromPublicArea=True&amp;isModal=true&amp;asPopupView=true</t>
  </si>
  <si>
    <t>PRESTACIÓN DE SERVICIOS DE APOYO A LA GESTION COMO TECNICO DE SISTEMAS PARA EL DESARROLLO DE ACCIONES EN LA DIMENSION SALUD AMBIENTAL EN EL COMPONENTE HABITAT SALUDABLE DEL PLAN DECENAL DE SALUD PÚBLICAPROGRAMA SUCRE CON AUTORIDAD SANITARIA Y AMBIENTAL - PAS TRANSITORIO 2024 DE LA SECRETARIA DE SALUD DEL DEPARTAMENTO DE SUCRE.</t>
  </si>
  <si>
    <t>CO1.REQ.7725359</t>
  </si>
  <si>
    <t>CO1.PCCNTR.7473091</t>
  </si>
  <si>
    <t>CO1.BDOS.7590555</t>
  </si>
  <si>
    <t>CP-SDSD-175-2025</t>
  </si>
  <si>
    <t>PRESTACIÓN DE SERVICIOS DE APOYO A LA GESTION DE UN TECNICO LABORAL POR COMPETENCIA EN AUXILIAR ADMINISTRATIVO PARA EL DESARROLLO DE ACCIONES EN EL COMPONENTE SALUD AMBIENTAL; EN EL MARCO DEL DESARROLLO DEL PLAN TERRITORIAL DE SALUD VIGENCIA 2025 EN EL DEPARTAMENTO DE SUCRE</t>
  </si>
  <si>
    <t>https://community.secop.gov.co/Public/Tendering/OpportunityDetail/Index?noticeUID=CO1.NTC.7609358&amp;isFromPublicArea=True&amp;isModal=true&amp;asPopupView=true</t>
  </si>
  <si>
    <t>CO1.REQ.6259050</t>
  </si>
  <si>
    <t>CO1.PCCNTR.6346779</t>
  </si>
  <si>
    <t>CO1.BDOS.6137043</t>
  </si>
  <si>
    <t>CP-SDSD-324-2024</t>
  </si>
  <si>
    <t>PRESTACIÓN DE SERVICIOS PROFESIONALES DE UN INGENIERO (A) 
AGROINDUSTRIAL PARA EL DESARROLLO DE ACCIONES EN LA DIMENSION SALUD AMBIENTAL PARA LA GESTIÓN EN SALUD; EN EL MARCO DEL DESARROLLO DEL PLAN DE ACCIÓN SALUD PÚBLICA 2024 DEL DEPARTAMENTO DE SUCRE.</t>
  </si>
  <si>
    <t>https://community.secop.gov.co/Public/Tendering/OpportunityDetail/Index?noticeUID=CO1.NTC.6149990&amp;isFromPublicArea=True&amp;isModal=true&amp;asPopupView=true</t>
  </si>
  <si>
    <t>CO1.REQ.8399362</t>
  </si>
  <si>
    <t>CO1.PCCNTR.7971298</t>
  </si>
  <si>
    <t>CO1.BDOS.8250995</t>
  </si>
  <si>
    <t>CP-SDSD-419-2025</t>
  </si>
  <si>
    <t>PRESTACIÓN DE SERVICIOS PROFESIONALES DE UN(A) ADMINISTRADOR DE
 EMPRESA/CONTADOR PÚBLICO PARA EL FORTALECIMIENTO DE LAS
 COMPETENCIAS DE LA SECRETARÍA DE SALUD DEL DEPARTAMENTO DE SUCRE EN
 LA DIRECCIÓN DE ASUNTOS JURÍDICOS Y DE CONTRATACIÓN.</t>
  </si>
  <si>
    <t>1102845294</t>
  </si>
  <si>
    <t>https://community.secop.gov.co/Public/Tendering/OpportunityDetail/Index?noticeUID=CO1.NTC.8273201&amp;isFromPublicArea=True&amp;isModal=true&amp;asPopupView=true</t>
  </si>
  <si>
    <t>CO1.REQ.10405292</t>
  </si>
  <si>
    <t>CO1.PCCNTR.9523002</t>
  </si>
  <si>
    <t>CO1.BDOS.10230474</t>
  </si>
  <si>
    <t>MC-015-2026</t>
  </si>
  <si>
    <t>APOYO PARA EL FORTALECIMIENTO DE CAPACIDADES PSICOSOCIALES; PRODUCTIVAS Y PARTICIPATIVAS DE LAS FAMILAS VULNERABLES DEL DEPARTAMENTO DE SUCRE</t>
  </si>
  <si>
    <t>https://community.secop.gov.co/Public/Tendering/OpportunityDetail/Index?noticeUID=CO1.NTC.10264075&amp;isFromPublicArea=True&amp;isModal=true&amp;asPopupView=true</t>
  </si>
  <si>
    <t>CO1.REQ.8921443</t>
  </si>
  <si>
    <t>CO1.PCCNTR.8336153</t>
  </si>
  <si>
    <t>CO1.BDOS.8762886</t>
  </si>
  <si>
    <t>CPS-769-2025</t>
  </si>
  <si>
    <t>PRESTACION DE SERVICIOS PROFESIONALES DE UN CONTADOR PUBLICO PARA BRINDAR APOYO A LA SUBSECRTERIA DE GESTION TRIBUTARIA DE LA SECRETARÍA DE HACIENDA DEPARTAMENTAL</t>
  </si>
  <si>
    <t>1102857568</t>
  </si>
  <si>
    <t>https://community.secop.gov.co/Public/Tendering/OpportunityDetail/Index?noticeUID=CO1.NTC.8793573&amp;isFromPublicArea=True&amp;isModal=true&amp;asPopupView=true</t>
  </si>
  <si>
    <t>CO1.REQ.7081035</t>
  </si>
  <si>
    <t>CO1.PCCNTR.6959796</t>
  </si>
  <si>
    <t>CO1.BDOS.6949087</t>
  </si>
  <si>
    <t>CP-SDSD-593-2024</t>
  </si>
  <si>
    <t>PRESTACIÓN DE SERVICIOS PROFESIONALES DE UN (A) ENFERMERO (A) ESPECIALISTA PARA EL DESARROLLO DE ACCIONES EN EL COMPONENTE SALUD SEXUAL Y REPRODUCTIVA EN EL MARCO DEL DESARROLLO DEL PLAN TERRITORIAL DE SALUD VIGENCIA 2024 EN EL DEPARTAMENTO DE SUCRE.</t>
  </si>
  <si>
    <t>1102840147</t>
  </si>
  <si>
    <t>https://community.secop.gov.co/Public/Tendering/OpportunityDetail/Index?noticeUID=CO1.NTC.6961237&amp;isFromPublicArea=True&amp;isModal=true&amp;asPopupView=true</t>
  </si>
  <si>
    <t>CO1.REQ.9949598</t>
  </si>
  <si>
    <t>CO1.PCCNTR.9183904</t>
  </si>
  <si>
    <t>CO1.BDOS.9781227</t>
  </si>
  <si>
    <t>CP-SDSD-293-2026</t>
  </si>
  <si>
    <t>PRESTACIÓN DE SERVICIOS DE APOYO A LA GESTIÓN DE UN AUXILIAR DE ENFERMERIA EN
EL SUBPROGRAMA DE LABORATORIO DE SALUD PÚBLICA EN EL MARCO DEL DESARROLLO DEL PLAN TERRITORIAL DE SALUD VIGENCIA 2026 EN EL DEPARTAMENTO DE SUCRE.</t>
  </si>
  <si>
    <t>https://community.secop.gov.co/Public/Tendering/OpportunityDetail/Index?noticeUID=CO1.NTC.9816119&amp;isFromPublicArea=True&amp;isModal=true&amp;asPopupView=true</t>
  </si>
  <si>
    <t>CO1.REQ.5982249</t>
  </si>
  <si>
    <t>CO1.PCCNTR.6127752</t>
  </si>
  <si>
    <t>CO1.BDOS.5864808</t>
  </si>
  <si>
    <t>CP-SDSD-191-2024</t>
  </si>
  <si>
    <t>PRESTACIÓN DE SERVICIOS PROFESIONALES DE UN INGENIERO SANITARIO Y 
AMBIENTAL PARA EL DESARROLLO DE ACCIONES EN LA DIMENSIÓN 
FORTALECIMIENTO DE LA AUTORIDAD SANITARIA PARA LA GESTIÓN EN SALUD; 
COMPONENTE IVC SANITARIO-SIDEVASS EN EL MARCO DEL DESARROLLO DEL 
PLAN DE ACCIÓN TRANSITORIO 2024 EN EL DE</t>
  </si>
  <si>
    <t>https://community.secop.gov.co/Public/Tendering/OpportunityDetail/Index?noticeUID=CO1.NTC.5875856&amp;isFromPublicArea=True&amp;isModal=true&amp;asPopupView=true</t>
  </si>
  <si>
    <t>PRESTACIÓN DE SERVICIOS PROFESIONALES DE UN INGENIERO SANITARIO Y 
AMBIENTAL PARA EL DESARROLLO DE ACCIONES EN LA DIMENSIÓN 
FORTALECIMIENTO DE LA AUTORIDAD SANITARIA PARA LA GESTIÓN EN SALUD; 
COMPONENTE IVC SANITARIO-SIDEVASS EN EL MARCO DEL DESARROLLO DEL 
PLAN DE ACCIÓN TRANSITORIO 2024 EN EL DEPARTAMENTO DE SUCRE.</t>
  </si>
  <si>
    <t>CO1.REQ.10778607</t>
  </si>
  <si>
    <t>CO1.PCCNTR.9761651</t>
  </si>
  <si>
    <t>CO1.BDOS.10594808</t>
  </si>
  <si>
    <t>CP-SDSD-560-2026</t>
  </si>
  <si>
    <t>https://community.secop.gov.co/Public/Tendering/OpportunityDetail/Index?noticeUID=CO1.NTC.10641536&amp;isFromPublicArea=True&amp;isModal=true&amp;asPopupView=true</t>
  </si>
  <si>
    <t>CO1.REQ.7065908</t>
  </si>
  <si>
    <t>CO1.PCCNTR.6949348</t>
  </si>
  <si>
    <t>CO1.BDOS.6934868</t>
  </si>
  <si>
    <t>CP-SDSD-583-2024</t>
  </si>
  <si>
    <t>PRESTACIÓN DE SERVICIOS PROFESIONALES DE UN (A) TECNICO (A) EN SISTEMAS PARA EL DESARROLLO DE ACCIONES EN EL COMPONENTE SALUD SEXUAL Y 
REPRODUCTIVA EN EL MARCO DEL DESARROLLO DEL PLAN TERRITORIAL DE SALUD VIGENCIA 2024 EN EL DEPARTAMENTO DE SUCRE.</t>
  </si>
  <si>
    <t>https://community.secop.gov.co/Public/Tendering/OpportunityDetail/Index?noticeUID=CO1.NTC.6947476&amp;isFromPublicArea=True&amp;isModal=true&amp;asPopupView=true</t>
  </si>
  <si>
    <t>CO1.REQ.7097871</t>
  </si>
  <si>
    <t>CO1.PCCNTR.6973741</t>
  </si>
  <si>
    <t>CO1.BDOS.6966122</t>
  </si>
  <si>
    <t>CP-SDSD-666-2024</t>
  </si>
  <si>
    <t>https://community.secop.gov.co/Public/Tendering/OpportunityDetail/Index?noticeUID=CO1.NTC.6979113&amp;isFromPublicArea=True&amp;isModal=true&amp;asPopupView=true</t>
  </si>
  <si>
    <t>CO1.REQ.8757378</t>
  </si>
  <si>
    <t>CO1.PCCNTR.8215765</t>
  </si>
  <si>
    <t>CO1.BDOS.8601753</t>
  </si>
  <si>
    <t>CP-SDSD-505-2025</t>
  </si>
  <si>
    <t>PRESTACIÓN DE SERVICIOS PROFESIONALES DE UN ENFERMERO(A) PARA EL
 DESARROLLO DE ACCIONES EN EL COMPONENTE PROGRAMA AMPLIADO DE
 INMUNIZACIONES PAI; EN EL MARCO DEL DESARROLLO DEL PLAN TERRITORIAL DE
 SALUD VIGENCIA 2025 EN EL DEPARTAMENTO DE SUCRE</t>
  </si>
  <si>
    <t>https://community.secop.gov.co/Public/Tendering/OpportunityDetail/Index?noticeUID=CO1.NTC.8627830&amp;isFromPublicArea=True&amp;isModal=true&amp;asPopupView=true</t>
  </si>
  <si>
    <t>CO1.REQ.5934821</t>
  </si>
  <si>
    <t>CO1.PCCNTR.6088896</t>
  </si>
  <si>
    <t>CO1.BDOS.5817468</t>
  </si>
  <si>
    <t>CP-SDSD-102-2024</t>
  </si>
  <si>
    <t>PRESTACIÓN DE SERVICIOS DE APOYO A LA GESTIÓN DE UNA TECNICO/AUXILIAR DE ENFERMERIA PARA EL DESARROLLO DE ACCIONES EN LA DIMENSIÓN FORTALECIMIENTO DE LA AUTORIDAD SANITARIA PARA LA GESTIÓN EN SALUD; EN EL COMPONENTE VIGILANCIA EN SALUD PÚBLICA EN EL MARCO DEL DESARROLLO DEL PLAN DE ACCION TRANSITORI</t>
  </si>
  <si>
    <t>https://community.secop.gov.co/Public/Tendering/OpportunityDetail/Index?noticeUID=CO1.NTC.5830334&amp;isFromPublicArea=True&amp;isModal=true&amp;asPopupView=true</t>
  </si>
  <si>
    <t>PRESTACIÓN DE SERVICIOS DE APOYO A LA GESTIÓN DE UNA TECNICO/AUXILIAR DE ENFERMERIA PARA EL DESARROLLO DE ACCIONES EN LA DIMENSIÓN FORTALECIMIENTO DE LA AUTORIDAD SANITARIA PARA LA GESTIÓN EN SALUD; EN EL COMPONENTE VIGILANCIA EN SALUD PÚBLICA EN EL MARCO DEL DESARROLLO DEL PLAN DE ACCION TRANSITORIO 2024 EN EL DEPARTAMENTO DE SUCRE</t>
  </si>
  <si>
    <t>CO1.REQ.8974079</t>
  </si>
  <si>
    <t>CO1.PCCNTR.8374898</t>
  </si>
  <si>
    <t>CO1.BDOS.8814632</t>
  </si>
  <si>
    <t>CP-SDSD-738-2025</t>
  </si>
  <si>
    <t>PRESTACIÓN DE SERVICIOS PROFESIONALES DE UN ABOGADO (A) ESPECIALISTA PARA EL FORTALECIMIENTO DE LAS 
COMPETENCIAS DE LA SECRETARÍA DE SALUD DEL DEPARTAMENTO DE SUCRE EN LA DIRECCION DE ASUNTOS JURIDICOS Y DE 
CONTRATACION.</t>
  </si>
  <si>
    <t>https://community.secop.gov.co/Public/Tendering/OpportunityDetail/Index?noticeUID=CO1.NTC.8845554&amp;isFromPublicArea=True&amp;isModal=true&amp;asPopupView=true</t>
  </si>
  <si>
    <t>CO1.REQ.6765639</t>
  </si>
  <si>
    <t>CO1.PCCNTR.6771027</t>
  </si>
  <si>
    <t>CO1.BDOS.6638094</t>
  </si>
  <si>
    <t>CPS-730-2024</t>
  </si>
  <si>
    <t>PRESTACIÓN DE SERVICIOS PROFESIONALES DE UN ADMINISTRADOR DE EMPRESAS PARA FORTALECER LAS ACTIVIDADES DE PROCESOS INTERNOS CON QUE MANEJA LA OFICINA DE GESTIÓN DE TECNOLOGÍAS DE LA INFORMACIÓN</t>
  </si>
  <si>
    <t>https://community.secop.gov.co/Public/Tendering/OpportunityDetail/Index?noticeUID=CO1.NTC.6722365&amp;isFromPublicArea=True&amp;isModal=true&amp;asPopupView=true</t>
  </si>
  <si>
    <t>CO1.REQ.10727430</t>
  </si>
  <si>
    <t>CO1.PCCNTR.9716040</t>
  </si>
  <si>
    <t>CO1.BDOS.10544025</t>
  </si>
  <si>
    <t>CP-SDSD-451-2026</t>
  </si>
  <si>
    <t>https://community.secop.gov.co/Public/Tendering/OpportunityDetail/Index?noticeUID=CO1.NTC.10581949&amp;isFromPublicArea=True&amp;isModal=true&amp;asPopupView=true</t>
  </si>
  <si>
    <t>CO1.REQ.8030937</t>
  </si>
  <si>
    <t>CO1.PCCNTR.7710059</t>
  </si>
  <si>
    <t>CO1.BDOS.7891920</t>
  </si>
  <si>
    <t>CP-SDSD-315-2025</t>
  </si>
  <si>
    <t>PRESTACIÓN DE SERVICIOS PROFESIONALES DE UN BIÓLOGO PARA EL
 DESARROLLO DE ACCIONES EN EL COMPONENTE LABORATORIO DE SALUD
 PÚBLICA EN EL MARCO DEL DESARROLLO DEL PLAN TERRITORIAL DE SALUD
 VIGENCIA 2025 EN EL DEPARTAMENTO DE SUCRE.</t>
  </si>
  <si>
    <t>1100395492</t>
  </si>
  <si>
    <t>https://community.secop.gov.co/Public/Tendering/OpportunityDetail/Index?noticeUID=CO1.NTC.7908028&amp;isFromPublicArea=True&amp;isModal=true&amp;asPopupView=true</t>
  </si>
  <si>
    <t>CO1.REQ.9911656</t>
  </si>
  <si>
    <t>CO1.PCCNTR.9132764</t>
  </si>
  <si>
    <t>CO1.BDOS.9743610</t>
  </si>
  <si>
    <t>CP-SDSD-251-2026</t>
  </si>
  <si>
    <t>https://community.secop.gov.co/Public/Tendering/OpportunityDetail/Index?noticeUID=CO1.NTC.9767297&amp;isFromPublicArea=True&amp;isModal=true&amp;asPopupView=true</t>
  </si>
  <si>
    <t>CO1.REQ.8302165</t>
  </si>
  <si>
    <t>CO1.PCCNTR.7915841</t>
  </si>
  <si>
    <t>CO1.BDOS.8155966</t>
  </si>
  <si>
    <t>CP-SDSD-393-2025</t>
  </si>
  <si>
    <t>PRESTACION DE SERVICIOS PROFESIONALES DE UN(A) ADMINISTRADOR PUBLICO/CONTADOR PÚBLICO PARA EL FORTALECIMIENTO DE LAS COMPETENCIAS DE LA SECRETARIA DE SALUD EN EL DEPARTAMENTO DE SUCRE EN EL AREA DE ASISTENCIA TECNICA Y FINANCIERA DE LAS ESES</t>
  </si>
  <si>
    <t>1102575681</t>
  </si>
  <si>
    <t>https://community.secop.gov.co/Public/Tendering/OpportunityDetail/Index?noticeUID=CO1.NTC.8193180&amp;isFromPublicArea=True&amp;isModal=true&amp;asPopupView=true</t>
  </si>
  <si>
    <t>CO1.REQ.5958337</t>
  </si>
  <si>
    <t>CO1.PCCNTR.6107609</t>
  </si>
  <si>
    <t>CO1.BDOS.5840758</t>
  </si>
  <si>
    <t>CP-SDSD-118-2024</t>
  </si>
  <si>
    <t>PRESTACIÓN DE SERVICIOS PROFESIONALES DE UN ADMINISTRADOR EN SALUD CON EXPERIENCIA EN PLANEACION EN SALUD/SEGUIMIENTO MUNICIPIOS PEDET PARA EL DESARROLLO DE ACCIONES EN LA DIMENSIÓN FORTALECIMIENTO DE LA AUTORIDAD SANITARIA PARA LA GESTIÓN EN SALUD; COMPONENTE
PLANEACION INTEGRAL EN EL MARCO DEL DES</t>
  </si>
  <si>
    <t>https://community.secop.gov.co/Public/Tendering/OpportunityDetail/Index?noticeUID=CO1.NTC.5852413&amp;isFromPublicArea=True&amp;isModal=true&amp;asPopupView=true</t>
  </si>
  <si>
    <t>PRESTACIÓN DE SERVICIOS PROFESIONALES DE UN ADMINISTRADOR EN SALUD CON EXPERIENCIA EN PLANEACION EN SALUD/SEGUIMIENTO MUNICIPIOS PEDET PARA EL DESARROLLO DE ACCIONES EN LA DIMENSIÓN FORTALECIMIENTO DE LA AUTORIDAD SANITARIA PARA LA GESTIÓN EN SALUD; COMPONENTE
PLANEACION INTEGRAL EN EL MARCO DEL DESARROLLO DEL PLAN DE ACCION TRANSITORIO 2024 EN EL DEPARTAMENTO DE SUCRE</t>
  </si>
  <si>
    <t>CO1.REQ.9988755</t>
  </si>
  <si>
    <t>CO1.PCCNTR.9218623</t>
  </si>
  <si>
    <t>CO1.BDOS.9820514</t>
  </si>
  <si>
    <t>https://community.secop.gov.co/Public/Tendering/OpportunityDetail/Index?noticeUID=CO1.NTC.9850666&amp;isFromPublicArea=True&amp;isModal=true&amp;asPopupView=true</t>
  </si>
  <si>
    <t>CO1.PCCNTR.9218278</t>
  </si>
  <si>
    <t>CPS-463-2026</t>
  </si>
  <si>
    <t>PRESTACIÓN DE SERVICIOS PROFESIONALES DE UN ABOGADO PARA BRINDAR ASESORIA Y ACOMPAÑAMIENTO A LA SECRETARIA DEL INTERIOR DE LA GOBERNACIÓN DE SUCRE; EN EL MARCO DEL PROYECTO APOYO A LA PRESTACIÓN DE SERVICIOS PROFESIONALES Y DE APOYO A LA GESTIÓN VIGENCIA 2026 DE LA GOBERNACIÓN DE SUCRE</t>
  </si>
  <si>
    <t>1102847369</t>
  </si>
  <si>
    <t>CO1.REQ.8996553</t>
  </si>
  <si>
    <t>CO1.PCCNTR.8395615</t>
  </si>
  <si>
    <t>CO1.BDOS.8836634</t>
  </si>
  <si>
    <t>CP-SDSD-785-2025</t>
  </si>
  <si>
    <t>PRESTACIÓN DE SERVICIOS PROFESIONALES DE UN INGENIERO (A) AGROINDUSTRIAL PARA EL DESARROLLO DE ACCIONES EN EL COMPONENTE SALUD AMBIENTAL; EN EL MARCO DEL DESARROLLO DEL PLAN TERRITORIAL DE SALUD VIGENCIA 2025 EN EL DEPARTAMENTO DE SUCRE</t>
  </si>
  <si>
    <t>https://community.secop.gov.co/Public/Tendering/OpportunityDetail/Index?noticeUID=CO1.NTC.8868576&amp;isFromPublicArea=True&amp;isModal=true&amp;asPopupView=true</t>
  </si>
  <si>
    <t>CO1.REQ.9356278</t>
  </si>
  <si>
    <t>CO1.BDOS.9188771</t>
  </si>
  <si>
    <t>CO1.REQ.8958356</t>
  </si>
  <si>
    <t>CO1.PCCNTR.8359979</t>
  </si>
  <si>
    <t>CO1.BDOS.8799136</t>
  </si>
  <si>
    <t>CPS-933-2025</t>
  </si>
  <si>
    <t>PRESTACIÓN DE SERVICIOS PROFESIONALES
 COMO PROFESIONAL EN DERECHO  
PARA BRINDAR ASESORÍA
 Y ACOMPAÑAMIENTO EN LOS ASUNTOS JURÍDICOS QUE ESTÉN A CARGO DE LA
 SECRETARÍA GENERAL DEL DEPARTAMENTO DE SUCRE</t>
  </si>
  <si>
    <t>49734664</t>
  </si>
  <si>
    <t>https://community.secop.gov.co/Public/Tendering/OpportunityDetail/Index?noticeUID=CO1.NTC.8825415&amp;isFromPublicArea=True&amp;isModal=true&amp;asPopupView=true</t>
  </si>
  <si>
    <t>CO1.REQ.7363635</t>
  </si>
  <si>
    <t>CO1.PCCNTR.7184404</t>
  </si>
  <si>
    <t>CO1.BDOS.7227013</t>
  </si>
  <si>
    <t>CPS-1069-2024</t>
  </si>
  <si>
    <t>PRESTACIÓN DE SERVICIOS PROFESIONALES
PARA BRINDAR ASESORÍA EN LA FORMULACIÓN DEL PLAN ESTADÍSTICO Y EL
DISEÑO DE LA ESTRUCTURA DEL OBSERVATORIO DE DESARROLLO TERRITORIAL
DEL DEPARTAMENTO DE SUCRE</t>
  </si>
  <si>
    <t>https://community.secop.gov.co/Public/Tendering/OpportunityDetail/Index?noticeUID=CO1.NTC.7255606&amp;isFromPublicArea=True&amp;isModal=true&amp;asPopupView=true</t>
  </si>
  <si>
    <t>CO1.REQ.7725046</t>
  </si>
  <si>
    <t>CO1.PCCNTR.7470035</t>
  </si>
  <si>
    <t>CO1.BDOS.7590269</t>
  </si>
  <si>
    <t>CP-SDSD-160-2025</t>
  </si>
  <si>
    <t>PRESTACIÓN DE SERVICIOS PROFESIONALES DE UN(A) MEDICO(A) PARA EL 
DESARROLLO DE ACCIONES EN EL COMPONENTE EMERGENTES Y 
REMERGENTES: IRA-EDA-LEPRA Y TB EN EL MARCO DEL DESARROLLO DEL PLAN  TERRITORIAL DE SALUD VIGENCIA 2025 EN EL DEPARTAMENTO DE SUCRE.</t>
  </si>
  <si>
    <t>https://community.secop.gov.co/Public/Tendering/OpportunityDetail/Index?noticeUID=CO1.NTC.7604342&amp;isFromPublicArea=True&amp;isModal=true&amp;asPopupView=true</t>
  </si>
  <si>
    <t>CO1.REQ.8980863</t>
  </si>
  <si>
    <t>CO1.PCCNTR.8375899</t>
  </si>
  <si>
    <t>CO1.BDOS.8821261</t>
  </si>
  <si>
    <t>CPS-989-2025</t>
  </si>
  <si>
    <t>PRESTACIÓN DE SERVICIOS DE APOYO A LA GESTIÓN
DE UN BACHILLER PARA BRINDAR APOYO EN LA GESTIÓN ADMINISTRATIVA Y OPERATIVA DE LA SECRETARÍA DEL INTERIOR DEL
DEPARTAMENTO DE SUCRE desde la SECRETARÍA DEL INTERIOR.</t>
  </si>
  <si>
    <t>1099964803</t>
  </si>
  <si>
    <t>https://community.secop.gov.co/Public/Tendering/OpportunityDetail/Index?noticeUID=CO1.NTC.8846812&amp;isFromPublicArea=True&amp;isModal=true&amp;asPopupView=true</t>
  </si>
  <si>
    <t>CO1.REQ.8142588</t>
  </si>
  <si>
    <t>CO1.PCCNTR.7797335</t>
  </si>
  <si>
    <t>CO1.BDOS.8001515</t>
  </si>
  <si>
    <t>CP-SDSD-330-2025</t>
  </si>
  <si>
    <t>1104868727</t>
  </si>
  <si>
    <t>https://community.secop.gov.co/Public/Tendering/OpportunityDetail/Index?noticeUID=CO1.NTC.8018698&amp;isFromPublicArea=True&amp;isModal=true&amp;asPopupView=true</t>
  </si>
  <si>
    <t>CO1.REQ.10747694</t>
  </si>
  <si>
    <t>CO1.BDOS.10564604</t>
  </si>
  <si>
    <t>CO1.REQ.9824739</t>
  </si>
  <si>
    <t>CO1.PCCNTR.9047804</t>
  </si>
  <si>
    <t>CO1.BDOS.9657057</t>
  </si>
  <si>
    <t>CP-SDSD-154-2026</t>
  </si>
  <si>
    <t>PRESTACIÓN DE SERVICIOS PROFESIONALES DE UN (A) INGENIERO (A) DE ALIMENTOS
PARA EL DESARROLLO DE ACCIONES EN EL SUBPROGRAMA SALUD NUTRICIONAL EN EL MARCO DEL DESARROLLO DEL PLAN TERRITORIAL DE SALUD VIGENCIA 2026 EN EL DEPARTAMENTO DE SUCRE</t>
  </si>
  <si>
    <t>https://community.secop.gov.co/Public/Tendering/OpportunityDetail/Index?noticeUID=CO1.NTC.9683212&amp;isFromPublicArea=True&amp;isModal=true&amp;asPopupView=true</t>
  </si>
  <si>
    <t>CO1.REQ.7979805</t>
  </si>
  <si>
    <t>CO1.PCCNTR.7668805</t>
  </si>
  <si>
    <t>CO1.BDOS.7840791</t>
  </si>
  <si>
    <t>CP-SDSD-307-2025</t>
  </si>
  <si>
    <t>PRESTACIÓN DE SERVICIOS DE APOYO A LA GESTIÓN DE UN(A) GESTOR (A)
COMUNITARIO PARA EL DESARROLLO DE ACCIONES EN EL COMPONENTE
DISCAPACIDAD EN EL MARCO DEL DESARROLLO DEL PLAN TERRITORIAL DE
SALUD VIGENCIA 2025 EN EL DEPARTAMENTO DE SUCRE</t>
  </si>
  <si>
    <t>64871729</t>
  </si>
  <si>
    <t>https://community.secop.gov.co/Public/Tendering/OpportunityDetail/Index?noticeUID=CO1.NTC.7856227&amp;isFromPublicArea=True&amp;isModal=true&amp;asPopupView=true</t>
  </si>
  <si>
    <t>CO1.REQ.6766815</t>
  </si>
  <si>
    <t>CO1.BDOS.6639546</t>
  </si>
  <si>
    <t>CO1.REQ.6188119</t>
  </si>
  <si>
    <t>CO1.PCCNTR.6290172</t>
  </si>
  <si>
    <t>CO1.BDOS.6067911</t>
  </si>
  <si>
    <t>CP-SDSD-312-2024</t>
  </si>
  <si>
    <t>PRESTACIÓN DE SERVICIOS PROFESIONALES DE UN(A) TRABAJADOR(A) SOCIAL PARA EL DESARROLLO DE ACCIONES EN LA DIMENSIÓN FORTALECIMIENTO DE LA AUTORIDAD SANITARIA PARA LA GESTIÓN EN SALUD; FORTALECIMIENTO A LOS PROCESOS DE PARTICIPACIÓN EN EL COMPONENTE DE PARTICIPACION SOCIAL EN SALUD; EN EL MARCO DEL DE</t>
  </si>
  <si>
    <t>92530120</t>
  </si>
  <si>
    <t>https://community.secop.gov.co/Public/Tendering/OpportunityDetail/Index?noticeUID=CO1.NTC.6076173&amp;isFromPublicArea=True&amp;isModal=true&amp;asPopupView=true</t>
  </si>
  <si>
    <t>PRESTACIÓN DE SERVICIOS PROFESIONALES DE UN(A) TRABAJADOR(A) SOCIAL PARA EL DESARROLLO DE ACCIONES EN LA DIMENSIÓN FORTALECIMIENTO DE LA AUTORIDAD SANITARIA PARA LA GESTIÓN EN SALUD; FORTALECIMIENTO A LOS PROCESOS DE PARTICIPACIÓN EN EL COMPONENTE DE PARTICIPACION SOCIAL EN SALUD; EN EL MARCO DEL DESARROLLO DEL PLAN DE ACCIÓN TRANSITORIO 2024 EN EL DEPARTAMENTO DE SUCRE</t>
  </si>
  <si>
    <t>CO1.REQ.8889111</t>
  </si>
  <si>
    <t>CO1.PCCNTR.8309007</t>
  </si>
  <si>
    <t>CO1.BDOS.8731387</t>
  </si>
  <si>
    <t>CP-SDSD-664-2025</t>
  </si>
  <si>
    <t>PRESTACIÓN DE SERVICIOS PROFESIONALES DE UN COMUNICADOR (A) SOCIAL PARA EL DESARROLLO DE ACCIONES EN EL COMPONENTE ENFERMEDADES
TRANSMISIBLES POR VECTORES - ETV EN EL MARCO DEL DESARROLLO DEL PLAN TERRITORIAL DE SALUD VIGENCIA 2025 EN EL DEPARTAMENTO DE SUCRE</t>
  </si>
  <si>
    <t>https://community.secop.gov.co/Public/Tendering/OpportunityDetail/Index?noticeUID=CO1.NTC.8756738&amp;isFromPublicArea=True&amp;isModal=true&amp;asPopupView=true</t>
  </si>
  <si>
    <t>CO1.REQ.8897853</t>
  </si>
  <si>
    <t>CO1.PCCNTR.8313892</t>
  </si>
  <si>
    <t>CO1.BDOS.8739696</t>
  </si>
  <si>
    <t>CPS-668-2025</t>
  </si>
  <si>
    <t>PRESTACIÓN DE SERVICIOS PROFESIONALES DE UNA
 INGENIERA SANITARIA Y AMBIENTAL PARA BRINDAR ACOMPAÑAMIENTO A LA OFICINA DE MACROPROYECTOS ESTRATEGICOS
 DE LA GOBERNACIÓN DE SUCRE</t>
  </si>
  <si>
    <t>64696507</t>
  </si>
  <si>
    <t>https://community.secop.gov.co/Public/Tendering/OpportunityDetail/Index?noticeUID=CO1.NTC.8764203&amp;isFromPublicArea=True&amp;isModal=true&amp;asPopupView=true</t>
  </si>
  <si>
    <t>CO1.REQ.7065798</t>
  </si>
  <si>
    <t>CO1.PCCNTR.6949377</t>
  </si>
  <si>
    <t>CO1.BDOS.6935061</t>
  </si>
  <si>
    <t>CP-SDSD-585-2024</t>
  </si>
  <si>
    <t>PRESTACIÓN DE SERVICIOS PROFESIONALES DE UN ADMINISTRADOR (A) 
SERVICIOS EN SALUD PARA EL DESARROLLO DE ACCIONES EN EL COMPONENTE SALUD AMBIENTAL; EN EL MARCO DEL DESARROLLO DEL PLAN TERRITORIAL DE SALUD VIGENCIA 2024 EN EL DEPARTAMENTO DE SUCRE.</t>
  </si>
  <si>
    <t>https://community.secop.gov.co/Public/Tendering/OpportunityDetail/Index?noticeUID=CO1.NTC.6947722&amp;isFromPublicArea=True&amp;isModal=true&amp;asPopupView=true</t>
  </si>
  <si>
    <t>CO1.REQ.9747177</t>
  </si>
  <si>
    <t>CO1.PCCNTR.8962579</t>
  </si>
  <si>
    <t>CO1.BDOS.9579928</t>
  </si>
  <si>
    <t>CP-SDSD-033-2026</t>
  </si>
  <si>
    <t>PRESTACIÓN DE SERVICIOS PROFESIONALES DE UN (A) ENFERMERO(A) PARA EL DESARROLLO DE ACCIONES EN EL SUBPROGRAMA PROGRAMA AMPLIADO DE INMUNIZACIONES-PAI EN EL MARCO DEL DESARROLLO DEL PLAN TERRITORIAL DE SALUD VIGENCIA 2026 EN EL DEPARTAMENTO DE SUCRE</t>
  </si>
  <si>
    <t>https://community.secop.gov.co/Public/Tendering/OpportunityDetail/Index?noticeUID=CO1.NTC.9594537&amp;isFromPublicArea=True&amp;isModal=true&amp;asPopupView=true</t>
  </si>
  <si>
    <t>CO1.REQ.6912512</t>
  </si>
  <si>
    <t>CO1.PCCNTR.6826138</t>
  </si>
  <si>
    <t>CO1.BDOS.6782438</t>
  </si>
  <si>
    <t>CPS-766-2024</t>
  </si>
  <si>
    <t>PRESTACIÓN DE SERVICIOS PROFESIONALES PARA BRINDAR APOYO Y ACOMPAÑAMIENTO EN LOS PROCESOS QUE ADELANTE LA
OFICINA DE CONTROL INTERNO DE GESTIÓN DE LA GOBERNACION DE SUCRE</t>
  </si>
  <si>
    <t>https://community.secop.gov.co/Public/Tendering/OpportunityDetail/Index?noticeUID=CO1.NTC.6793153&amp;isFromPublicArea=True&amp;isModal=true&amp;asPopupView=true</t>
  </si>
  <si>
    <t>CO1.REQ.7793345</t>
  </si>
  <si>
    <t>CO1.PCCNTR.7525669</t>
  </si>
  <si>
    <t>CO1.BDOS.7657024</t>
  </si>
  <si>
    <t>CP-SDSD-212-2025</t>
  </si>
  <si>
    <t>PRESTACIÓN DE SERVICIOS DE APOYO A LA GESTIÓN TECNICO LABORAL EN
SEGURIDAD OCUPACIONAL PARA EL DESARROLLO DE ACCIONES EN EL
COMPONENTE SALUD AMBIENTAL; EN EL MARCO DEL DESARROLLO DEL PLAN
TERRITORIAL DE SALUD VIGENCIA 2025 EN EL DEPARTAMENTO DE SUCRE.</t>
  </si>
  <si>
    <t>https://community.secop.gov.co/Public/Tendering/OpportunityDetail/Index?noticeUID=CO1.NTC.7673810&amp;isFromPublicArea=True&amp;isModal=true&amp;asPopupView=true</t>
  </si>
  <si>
    <t>CO1.REQ.8302257</t>
  </si>
  <si>
    <t>CO1.PCCNTR.7908149</t>
  </si>
  <si>
    <t>CO1.BDOS.8156309</t>
  </si>
  <si>
    <t>CP-SDSD-392-2025</t>
  </si>
  <si>
    <t>PRESTACIÓN DE SERVICIOS PROFESIONALES DE UN(A) ECONOMISTA PARA EL FORTALECIMIENTO DE LAS COMPETENCIAS DE LA
SECRETARÍA DE SALUD DEL DEPARTAMENTO DE SUCRE EN EL AREA DE FLUJO DE RECURSOS.</t>
  </si>
  <si>
    <t>1102828234</t>
  </si>
  <si>
    <t>https://community.secop.gov.co/Public/Tendering/OpportunityDetail/Index?noticeUID=CO1.NTC.8180301&amp;isFromPublicArea=True&amp;isModal=true&amp;asPopupView=true</t>
  </si>
  <si>
    <t>CO1.REQ.8989579</t>
  </si>
  <si>
    <t>CO1.PCCNTR.8389205</t>
  </si>
  <si>
    <t>CO1.BDOS.8829864</t>
  </si>
  <si>
    <t>CP-SDSD-746-2025</t>
  </si>
  <si>
    <t>PRESTACIÓN DE SERVICIOS PROFESIONALES DE UN(A) PSICOLOGO(A) PARA BRINDAR
APOYO Y ACOMPAÑAMIENTO A LA SECRETARÍA DE SALUD DE LA GOBERNACIÓN DE SUCRE EN EL AREA CRUE.</t>
  </si>
  <si>
    <t>https://community.secop.gov.co/Public/Tendering/OpportunityDetail/Index?noticeUID=CO1.NTC.8860706&amp;isFromPublicArea=True&amp;isModal=true&amp;asPopupView=true</t>
  </si>
  <si>
    <t>CO1.REQ.9128518</t>
  </si>
  <si>
    <t>CO1.PCCNTR.8488538</t>
  </si>
  <si>
    <t>CO1.BDOS.8965816</t>
  </si>
  <si>
    <t>CPS-1070-2025</t>
  </si>
  <si>
    <t>PRESTACION DE SERVICIOS DE APOYO A LA GESTIÓN 
DE UN BACHILLER PARA BRINDAR APOYO EN LA GESTIÓN ADMINISTRATIVA Y OPERATIVA DE LA SECRETARÍA DEL INTERIOR DEL 
DEPARTAMENTO DE SUCRE</t>
  </si>
  <si>
    <t>1100395941</t>
  </si>
  <si>
    <t>https://community.secop.gov.co/Public/Tendering/OpportunityDetail/Index?noticeUID=CO1.NTC.8996865&amp;isFromPublicArea=True&amp;isModal=true&amp;asPopupView=true</t>
  </si>
  <si>
    <t>CO1.REQ.5919360</t>
  </si>
  <si>
    <t>CO1.PCCNTR.6081294</t>
  </si>
  <si>
    <t>CO1.BDOS.5802559</t>
  </si>
  <si>
    <t>CP-SDSD-092-2024</t>
  </si>
  <si>
    <t>https://community.secop.gov.co/Public/Tendering/OpportunityDetail/Index?noticeUID=CO1.NTC.5819513&amp;isFromPublicArea=True&amp;isModal=true&amp;asPopupView=true</t>
  </si>
  <si>
    <t>CO1.REQ.6104584</t>
  </si>
  <si>
    <t>CO1.PCCNTR.6226411</t>
  </si>
  <si>
    <t>CO1.BDOS.5985846</t>
  </si>
  <si>
    <t>CP-SDSD-279-2024</t>
  </si>
  <si>
    <t>PRESTACION DE SERVICIOS DE APOYO A LA GESTION DE UN (A) TÉCNICO DE 
SISTEMAS/TECNOLOGO EN SISTEMAS / INFORMÁTICA / COMPUTADORES O AREAS AFINES PARA DESARROLLO DE LA DIMENSION VIDA SALUDABLE Y ENFERMEDADES TRANSMISIBLES - CONDICIONES Y SITUACIONES ENDEMOEPIDEMICAS DEL PROGRAMA SALUD PUBLICA PRIORITAR</t>
  </si>
  <si>
    <t>https://community.secop.gov.co/Public/Tendering/OpportunityDetail/Index?noticeUID=CO1.NTC.5997927&amp;isFromPublicArea=True&amp;isModal=true&amp;asPopupView=true</t>
  </si>
  <si>
    <t>PRESTACION DE SERVICIOS DE APOYO A LA GESTION DE UN (A) TÉCNICO DE 
SISTEMAS/TECNOLOGO EN SISTEMAS / INFORMÁTICA / COMPUTADORES O AREAS AFINES PARA DESARROLLO DE LA DIMENSION VIDA SALUDABLE Y ENFERMEDADES TRANSMISIBLES - CONDICIONES Y SITUACIONES ENDEMOEPIDEMICAS DEL PROGRAMA SALUD PUBLICA PRIORITARIA Y DIFERENTE PLAN DE ACClON TRANSITORIO 2024 EN EL DEPARTAMENTO DE SUCRE</t>
  </si>
  <si>
    <t>CO1.REQ.9946182</t>
  </si>
  <si>
    <t>CO1.PCCNTR.9198820</t>
  </si>
  <si>
    <t>CO1.BDOS.9777912</t>
  </si>
  <si>
    <t>CP-SDSD-289-2026</t>
  </si>
  <si>
    <t>PRESTACIÓN DE SERVICIOS DE APOYO A LA GESTIÓN EN ACTIVIDADES AUXILIARES ADMINISTRATIVAS PARA EL FORTALECIMIENTO DEL FONDO ROTATORIO DE ESTUPEFACIENTES -FRE EN LA SECRETARIA DE
SALUD DEL DEPARTAMENTO DE SUCRE.</t>
  </si>
  <si>
    <t>https://community.secop.gov.co/Public/Tendering/OpportunityDetail/Index?noticeUID=CO1.NTC.9830098&amp;isFromPublicArea=True&amp;isModal=true&amp;asPopupView=true</t>
  </si>
  <si>
    <t>CO1.REQ.9140631</t>
  </si>
  <si>
    <t>CO1.PCCNTR.8493319</t>
  </si>
  <si>
    <t>CO1.BDOS.8977264</t>
  </si>
  <si>
    <t>CPS-1078-2025</t>
  </si>
  <si>
    <t>PRESTACION DE SERVICIOS PROFESIONALES PARA BRINDAR APOYO Y ACOMPAÑAMIENTO 
A LA SUBSECRETARIA DE GESTION DE CONTRATACION DE LA GOBERNACION DE SUCRE</t>
  </si>
  <si>
    <t>1233339622</t>
  </si>
  <si>
    <t>https://community.secop.gov.co/Public/Tendering/OpportunityDetail/Index?noticeUID=CO1.NTC.9002941&amp;isFromPublicArea=True&amp;isModal=true&amp;asPopupView=true</t>
  </si>
  <si>
    <t>CO1.REQ.8969155</t>
  </si>
  <si>
    <t>CO1.PCCNTR.8371111</t>
  </si>
  <si>
    <t>CO1.BDOS.8810048</t>
  </si>
  <si>
    <t>CP-SDSD-727-2025</t>
  </si>
  <si>
    <t>PRESTACIÓN DE SERVICIOS DE APOYO A LA GESTIÓN DE UN(A) AUXILIAR DE ENFERMERÍA PARA BRINDAR APOYO Y 
ACOMPAÑAMIENTO A LA SECRETARÍA DE SALUD DE LA GOBERNACIÓN DE SUCRE EN EL AREA CRUE..</t>
  </si>
  <si>
    <t>https://community.secop.gov.co/Public/Tendering/OpportunityDetail/Index?noticeUID=CO1.NTC.8840813&amp;isFromPublicArea=True&amp;isModal=true&amp;asPopupView=true</t>
  </si>
  <si>
    <t>CO1.REQ.6303450</t>
  </si>
  <si>
    <t>CO1.PCCNTR.6376684</t>
  </si>
  <si>
    <t>CO1.BDOS.6181245</t>
  </si>
  <si>
    <t>CP-SDSD-336-2024</t>
  </si>
  <si>
    <t>https://community.secop.gov.co/Public/Tendering/OpportunityDetail/Index?noticeUID=CO1.NTC.6191728&amp;isFromPublicArea=True&amp;isModal=true&amp;asPopupView=true</t>
  </si>
  <si>
    <t>CO1.REQ.9968494</t>
  </si>
  <si>
    <t>CO1.PCCNTR.9209071</t>
  </si>
  <si>
    <t>CO1.BDOS.9800621</t>
  </si>
  <si>
    <t>CP-SDSD-306-2026</t>
  </si>
  <si>
    <t>1103740758</t>
  </si>
  <si>
    <t>https://community.secop.gov.co/Public/Tendering/OpportunityDetail/Index?noticeUID=CO1.NTC.9840765&amp;isFromPublicArea=True&amp;isModal=true&amp;asPopupView=true</t>
  </si>
  <si>
    <t>CO1.PCCNTR.9209070</t>
  </si>
  <si>
    <t>CO1.REQ.9751528</t>
  </si>
  <si>
    <t>CO1.PCCNTR.8967854</t>
  </si>
  <si>
    <t>CO1.BDOS.9584221</t>
  </si>
  <si>
    <t>CP-SDSD-069-2026</t>
  </si>
  <si>
    <t>1103096362</t>
  </si>
  <si>
    <t>https://community.secop.gov.co/Public/Tendering/OpportunityDetail/Index?noticeUID=CO1.NTC.9598995&amp;isFromPublicArea=True&amp;isModal=true&amp;asPopupView=true</t>
  </si>
  <si>
    <t>CO1.REQ.10772364</t>
  </si>
  <si>
    <t>CO1.PCCNTR.9751507</t>
  </si>
  <si>
    <t>CO1.BDOS.10588782</t>
  </si>
  <si>
    <t>CP-SDSD-546-2026</t>
  </si>
  <si>
    <t>https://community.secop.gov.co/Public/Tendering/OpportunityDetail/Index?noticeUID=CO1.NTC.10628523&amp;isFromPublicArea=True&amp;isModal=true&amp;asPopupView=true</t>
  </si>
  <si>
    <t>CO1.REQ.8964754</t>
  </si>
  <si>
    <t>CO1.PCCNTR.8366022</t>
  </si>
  <si>
    <t>CO1.BDOS.8805546</t>
  </si>
  <si>
    <t>CPS-953-2025</t>
  </si>
  <si>
    <t>PRESTACIÓN DE SERVICIOS PROFESIONALES DE UN PROFESIONAL EN ADMINISTRACIÓN DE EMPRESAS ESPECIALISTA   PARA
 BRINDAR ACOMPAÑAMIENTO A LA SECRETARÍA GENERAL DE LA GOBERNACION
 DE SUCRE desde la SECRETARIA GENERAL.</t>
  </si>
  <si>
    <t>64744582</t>
  </si>
  <si>
    <t>https://community.secop.gov.co/Public/Tendering/OpportunityDetail/Index?noticeUID=CO1.NTC.8834116&amp;isFromPublicArea=True&amp;isModal=true&amp;asPopupView=true</t>
  </si>
  <si>
    <t>CO1.REQ.10070736</t>
  </si>
  <si>
    <t>CO1.PCCNTR.9292185</t>
  </si>
  <si>
    <t>CO1.BDOS.9901939</t>
  </si>
  <si>
    <t>CPS-688-2026</t>
  </si>
  <si>
    <t>FORTALECIMIENTO DEL PROCESO DE ASISTENCIA TECNICA; INSPECCION; VIGILANCIA Y CONTROL (AIVC) EN LOS ESTABLECIMIENTOS EDUCATIVOS DE LOS MUNICIPIOS NO CERTIFICADOS DEL DEPARTAMENTO DE SUCRE</t>
  </si>
  <si>
    <t>902019040</t>
  </si>
  <si>
    <t>https://community.secop.gov.co/Public/Tendering/OpportunityDetail/Index?noticeUID=CO1.NTC.9924188&amp;isFromPublicArea=True&amp;isModal=true&amp;asPopupView=true</t>
  </si>
  <si>
    <t>CO1.REQ.9034897</t>
  </si>
  <si>
    <t>CO1.PCCNTR.8423415</t>
  </si>
  <si>
    <t>CO1.BDOS.8874808</t>
  </si>
  <si>
    <t>CP-SDSD-831-2025</t>
  </si>
  <si>
    <t>PRESTACIÓN DE SERVICIOS DE APOYO A LA GESTIÓN DE UN(A) ANOTADOR(A) PARA EL DESARROLLO DE ACCIONES EN EL COMPONENTE ZOONOSIS; EN EL MARCO DEL DESARROLLO DEL PLAN TERRITORIAL DE SALUD VIGENCIA 2025 EN EL DEPARTAMENTO DE SUCRE.</t>
  </si>
  <si>
    <t>33083647</t>
  </si>
  <si>
    <t>https://community.secop.gov.co/Public/Tendering/OpportunityDetail/Index?noticeUID=CO1.NTC.8906316&amp;isFromPublicArea=True&amp;isModal=true&amp;asPopupView=true</t>
  </si>
  <si>
    <t>CO1.REQ.6707259</t>
  </si>
  <si>
    <t>CO1.PCCNTR.6672667</t>
  </si>
  <si>
    <t>CO1.BDOS.6581238</t>
  </si>
  <si>
    <t>CPS-530-2024</t>
  </si>
  <si>
    <t>PRESTACION DE SERVICIOS PROFESIONALES DE UN 
ZOOTECNISTA PARA APOYAR EN LA FORMULACION DE PROYECTOS EN EL AREA AGROPECUARIA Y CADENAS PRODUCTIVAS 
QUE SE ADELANTEN EN LA SECRETARIA DE DESARROLLO ECONOMICO Y MEDIO AMBIENTE DE LA GOBERNACION DE SUCRE 
DURANTE LA VIGENCIA 2024</t>
  </si>
  <si>
    <t>https://community.secop.gov.co/Public/Tendering/OpportunityDetail/Index?noticeUID=CO1.NTC.6590771&amp;isFromPublicArea=True&amp;isModal=true&amp;asPopupView=true</t>
  </si>
  <si>
    <t>CO1.REQ.4050000</t>
  </si>
  <si>
    <t>CO1.PCCNTR.4790670</t>
  </si>
  <si>
    <t>CO1.BDOS.3667367</t>
  </si>
  <si>
    <t>LP-SID-015-2022</t>
  </si>
  <si>
    <t>901697993</t>
  </si>
  <si>
    <t>https://community.secop.gov.co/Public/Tendering/OpportunityDetail/Index?noticeUID=CO1.NTC.3959944&amp;isFromPublicArea=True&amp;isModal=true&amp;asPopupView=true</t>
  </si>
  <si>
    <t>CO1.REQ.9921426</t>
  </si>
  <si>
    <t>CO1.PCCNTR.9150673</t>
  </si>
  <si>
    <t>CO1.BDOS.9753109</t>
  </si>
  <si>
    <t>https://community.secop.gov.co/Public/Tendering/OpportunityDetail/Index?noticeUID=CO1.NTC.9782006&amp;isFromPublicArea=True&amp;isModal=true&amp;asPopupView=true</t>
  </si>
  <si>
    <t>CO1.PCCNTR.9150676</t>
  </si>
  <si>
    <t>CPS-263-2026</t>
  </si>
  <si>
    <t>PRESTACION DE SERVICIOS PROFESIONALES DE UN PROFESIONAL EN DERECHO PARA APOYAR JURIDICAMENTE A LA SECRETARIA DE TRÁNSITO Y MOVILIDAD DE LA GOBERNACION DE SUCRE</t>
  </si>
  <si>
    <t>1102809939</t>
  </si>
  <si>
    <t>CO1.REQ.7106362</t>
  </si>
  <si>
    <t>CO1.PCCNTR.6978574</t>
  </si>
  <si>
    <t>CO1.BDOS.6974402</t>
  </si>
  <si>
    <t>CP-SDSD-708-2024</t>
  </si>
  <si>
    <t>PRESTACIÓN DE SERVICIOS DE APOYO A LA GESTIÓN DE UN(A) REGENTE EN 
FARMACIA PARA EL DESARROLLO DE ACCIONES EN EL COMPONENTE IVC 
MEDICAMENTOS EN EL MARCO DEL DESARROLLO DEL PLAN TERRITORIAL DE 
SALUD VIGENCIA 2024 EN EL DEPARTAMENTO DE SUCRE.</t>
  </si>
  <si>
    <t>https://community.secop.gov.co/Public/Tendering/OpportunityDetail/Index?noticeUID=CO1.NTC.6985429&amp;isFromPublicArea=True&amp;isModal=true&amp;asPopupView=true</t>
  </si>
  <si>
    <t>CO1.REQ.6864531</t>
  </si>
  <si>
    <t>CO1.PCCNTR.6789649</t>
  </si>
  <si>
    <t>CO1.BDOS.6736039</t>
  </si>
  <si>
    <t>CPS-750-2024</t>
  </si>
  <si>
    <t>PRESTACION DE SERVICIOS PROFESIONALES PARA BRINDAR APOYO A LA SECRETARIA GENERAL DE LA GOBERNACION DE SUCRE</t>
  </si>
  <si>
    <t>1103121219</t>
  </si>
  <si>
    <t>https://community.secop.gov.co/Public/Tendering/OpportunityDetail/Index?noticeUID=CO1.NTC.6746669&amp;isFromPublicArea=True&amp;isModal=true&amp;asPopupView=true</t>
  </si>
  <si>
    <t>CO1.REQ.8942462</t>
  </si>
  <si>
    <t>CO1.PCCNTR.8348220</t>
  </si>
  <si>
    <t>CO1.BDOS.8783266</t>
  </si>
  <si>
    <t>CPS-862-2025</t>
  </si>
  <si>
    <t>PRESTACIÓN DE SERVICIOS PROFESIONALES PARA BRINDAR ACOMPAÑAMIENTO EN EL CUBRIMIENTO DE FUENTES DESDE LA SECRETARÍA DE COMUNICACIONES DE LAGOBERNACIÓN DE SUCRE</t>
  </si>
  <si>
    <t>1102824602</t>
  </si>
  <si>
    <t>https://community.secop.gov.co/Public/Tendering/OpportunityDetail/Index?noticeUID=CO1.NTC.8809490&amp;isFromPublicArea=True&amp;isModal=true&amp;asPopupView=true</t>
  </si>
  <si>
    <t>CO1.REQ.9920875</t>
  </si>
  <si>
    <t>CO1.PCCNTR.9138739</t>
  </si>
  <si>
    <t>CO1.BDOS.9752280</t>
  </si>
  <si>
    <t>CPS-229-2026</t>
  </si>
  <si>
    <t>PRESTACIÓN DE SERVICIOS PROFESIONALES DE UN ADMINISTRADOR DE EMPRESAS PARA FORTALECER LAS ACTIVIDADES DE PROCESOS INTERNOS QUE MANEJA LA OFICINA DE TECNOLOGÍAS DE LA INFORMACIÓN Y LAS COMUNICACIONES TIC.</t>
  </si>
  <si>
    <t>https://community.secop.gov.co/Public/Tendering/OpportunityDetail/Index?noticeUID=CO1.NTC.9772541&amp;isFromPublicArea=True&amp;isModal=true&amp;asPopupView=true</t>
  </si>
  <si>
    <t>CO1.REQ.9748755</t>
  </si>
  <si>
    <t>CO1.PCCNTR.8968077</t>
  </si>
  <si>
    <t>CO1.BDOS.9581158</t>
  </si>
  <si>
    <t>CP-SDSD-044-2026</t>
  </si>
  <si>
    <t>PRESTACIÓN DE SERVICIOS PROFESIONALES DE UN (A) ENFERMERO PARA EL
DESARROLLO DE ACCIONES EN EL SUBPROGRAMA VIGILANCIA EPIDEMIOLÓGICA EN EL MARCO DEL DESARROLLO DEL PLAN TERRITORIAL DE SALUD VIGENCIA 2026 EN EL DEPARTAMENTO DE SUCRE</t>
  </si>
  <si>
    <t>22884587</t>
  </si>
  <si>
    <t>https://community.secop.gov.co/Public/Tendering/OpportunityDetail/Index?noticeUID=CO1.NTC.9599436&amp;isFromPublicArea=True&amp;isModal=true&amp;asPopupView=true</t>
  </si>
  <si>
    <t>CO1.REQ.10010802</t>
  </si>
  <si>
    <t>CO1.PCCNTR.9285965</t>
  </si>
  <si>
    <t>CO1.BDOS.9840328</t>
  </si>
  <si>
    <t>CPS-465-2026</t>
  </si>
  <si>
    <t>PRESTACIÓN DE SERVICIOS DE APOYO A LA GESTION PARA BRINDAR ACOMPAÑAMIENTO A LA SUBSECRETARÍA ADMINISTRATIVA DE LA SECRETARIA DE EDUCACION DE LA GOBERNACIÓN DE SUCRE</t>
  </si>
  <si>
    <t>1005582439</t>
  </si>
  <si>
    <t>https://community.secop.gov.co/Public/Tendering/OpportunityDetail/Index?noticeUID=CO1.NTC.9918063&amp;isFromPublicArea=True&amp;isModal=true&amp;asPopupView=true</t>
  </si>
  <si>
    <t>CO1.REQ.7699494</t>
  </si>
  <si>
    <t>CO1.PCCNTR.7446725</t>
  </si>
  <si>
    <t>CO1.BDOS.7564394</t>
  </si>
  <si>
    <t>CP-SDSD-083-2025</t>
  </si>
  <si>
    <t>PRESTACIÓN DE SERVICIOS PROFESIONALES DE UN INGENIERO (A) SANITARIO (A) Y AMBIENTAL PARA EL DESARROLLO DE ACCIONES EN EL COMPONENTE SALUD AMBIENTAL; EN EL MARCO DEL DESARROLLO DEL PLAN TERRITORIAL DE SALUD VIGENCIA 2025 EN EL DEPARTAMENTO DE SUCRE</t>
  </si>
  <si>
    <t>https://community.secop.gov.co/Public/Tendering/OpportunityDetail/Index?noticeUID=CO1.NTC.7578335&amp;isFromPublicArea=True&amp;isModal=true&amp;asPopupView=true</t>
  </si>
  <si>
    <t>CO1.REQ.9323930</t>
  </si>
  <si>
    <t>CO1.PCCNTR.8630641</t>
  </si>
  <si>
    <t>CO1.BDOS.9157537</t>
  </si>
  <si>
    <t>CPS-1162-2025</t>
  </si>
  <si>
    <t>PRESTACIÓN DE SERVICIOS DE APOYO A LA
 GESTIÓN; PARA BRINDAR ACOMPAÑAMIENTO EN  LA SUBSECRETARIA DE
 GESTIÓN DE CONTRATACIÓN DE LA GOBERNACIÓN DE SUCRE.</t>
  </si>
  <si>
    <t>https://community.secop.gov.co/Public/Tendering/OpportunityDetail/Index?noticeUID=CO1.NTC.9183464&amp;isFromPublicArea=True&amp;isModal=true&amp;asPopupView=true</t>
  </si>
  <si>
    <t>CO1.REQ.6715351</t>
  </si>
  <si>
    <t>CO1.PCCNTR.6687710</t>
  </si>
  <si>
    <t>CO1.BDOS.6588760</t>
  </si>
  <si>
    <t>CPS-576-2024</t>
  </si>
  <si>
    <t>PRESTACIÓN DE SERVICIOS DE APOYO A LA GESTIÓN PARA BRINDAR APOYO EN LOS ASUNTOS QUE ESTÉN A CARGO DE LA SUBSECRETARÍA DE GESTIÓN DE LA INCLUSIÓN SOCIAL DEL DEPARTAMENTO DE SUCRE.</t>
  </si>
  <si>
    <t>https://community.secop.gov.co/Public/Tendering/OpportunityDetail/Index?noticeUID=CO1.NTC.6609448&amp;isFromPublicArea=True&amp;isModal=true&amp;asPopupView=true</t>
  </si>
  <si>
    <t>CO1.REQ.9886325</t>
  </si>
  <si>
    <t>CO1.PCCNTR.9099016</t>
  </si>
  <si>
    <t>CO1.BDOS.9718225</t>
  </si>
  <si>
    <t>CP-SDSD-240-2026</t>
  </si>
  <si>
    <t>https://community.secop.gov.co/Public/Tendering/OpportunityDetail/Index?noticeUID=CO1.NTC.9734751&amp;isFromPublicArea=True&amp;isModal=true&amp;asPopupView=true</t>
  </si>
  <si>
    <t>CO1.REQ.6264976</t>
  </si>
  <si>
    <t>CO1.PCCNTR.6348135</t>
  </si>
  <si>
    <t>CO1.BDOS.6143325</t>
  </si>
  <si>
    <t>CP-SDSD-321-2024</t>
  </si>
  <si>
    <t>https://community.secop.gov.co/Public/Tendering/OpportunityDetail/Index?noticeUID=CO1.NTC.6151631&amp;isFromPublicArea=True&amp;isModal=true&amp;asPopupView=true</t>
  </si>
  <si>
    <t>CO1.REQ.9807931</t>
  </si>
  <si>
    <t>CO1.PCCNTR.9049556</t>
  </si>
  <si>
    <t>CO1.BDOS.9640460</t>
  </si>
  <si>
    <t>CP-SDSD-120-2026</t>
  </si>
  <si>
    <t>PRESTACION DE SERVICIOS PROFESIONALES DE UN INGENIERO DE SISTEMAS PARA EL DESARROLLO DE ACCIONES EN EL SUBPROGRAMA SALUD AMBIENTAL EN EL MARCO DEL DESARROLLO DEL PLAN TERRITORIAL DE SALUD VIGENCIA 2026 EN EL DEPARTAMENTO DE SUCRE.</t>
  </si>
  <si>
    <t>https://community.secop.gov.co/Public/Tendering/OpportunityDetail/Index?noticeUID=CO1.NTC.9684648&amp;isFromPublicArea=True&amp;isModal=true&amp;asPopupView=true</t>
  </si>
  <si>
    <t>CO1.REQ.8924569</t>
  </si>
  <si>
    <t>CO1.PCCNTR.8338661</t>
  </si>
  <si>
    <t>CO1.BDOS.8766261</t>
  </si>
  <si>
    <t>CPS-765-2025</t>
  </si>
  <si>
    <t>PRESTACIÓN DE SERVICIOS PROFESIONALES PARA
BRINDAR ASESORÍA Y ACOMPAÑAMIENTO PSICOSOCIAL EN LA SECRETARÍA DE INCLUSIÓN SOCIAL; MUJER Y EQUIDAD DE
GÉNERO DEL DEPARTAMENTO DE SUCRE</t>
  </si>
  <si>
    <t>64718006</t>
  </si>
  <si>
    <t>https://community.secop.gov.co/Public/Tendering/OpportunityDetail/Index?noticeUID=CO1.NTC.8797417&amp;isFromPublicArea=True&amp;isModal=true&amp;asPopupView=true</t>
  </si>
  <si>
    <t>CO1.REQ.6692366</t>
  </si>
  <si>
    <t>CO1.PCCNTR.6665015</t>
  </si>
  <si>
    <t>CO1.BDOS.6566440</t>
  </si>
  <si>
    <t>CPS-484-2024</t>
  </si>
  <si>
    <t>PRESTACIÓN DE SERVICIOS PROFESIONALES COMO INGENIERO CIVIL PARA BRINDAR ASESORÍA; APOYO Y ACOMPAÑAMIENTO A LA SECRETARÍA DE INFRAESTRUCTURA DE LA GOBERNACIÓN DE SUCRE</t>
  </si>
  <si>
    <t>https://community.secop.gov.co/Public/Tendering/OpportunityDetail/Index?noticeUID=CO1.NTC.6581106&amp;isFromPublicArea=True&amp;isModal=true&amp;asPopupView=true</t>
  </si>
  <si>
    <t>CO1.REQ.9834412</t>
  </si>
  <si>
    <t>CO1.PCCNTR.9044621</t>
  </si>
  <si>
    <t>CO1.BDOS.9666800</t>
  </si>
  <si>
    <t>CP-SDSD-149-2026</t>
  </si>
  <si>
    <t>PRESTACIÓN DE SERVICIOS PROFESIONALES DE UN(A) ADMINISTRADOR(A) DE EMPRESAS PARA EL DESARROLLO DE ACCIONES EN EL SUBPROGRAMA DE PARTICIPACION SOCIAL; EN EL MARCO DEL DESARROLLO DEL PLAN TERRITORIAL DE SALUD VIGENCIA 2026 EN EL DEPARTAMENTO DE SUCRE</t>
  </si>
  <si>
    <t>https://community.secop.gov.co/Public/Tendering/OpportunityDetail/Index?noticeUID=CO1.NTC.9681006&amp;isFromPublicArea=True&amp;isModal=true&amp;asPopupView=true</t>
  </si>
  <si>
    <t>CO1.REQ.6259041</t>
  </si>
  <si>
    <t>CO1.PCCNTR.6346587</t>
  </si>
  <si>
    <t>CO1.BDOS.6136921</t>
  </si>
  <si>
    <t>CP-SDSD-323-2024</t>
  </si>
  <si>
    <t>PRESTACIÓN DE SERVICIOS DE APOYO A LA GESTION DE UN (A) AUXILIAR 
ADMINISTRATIVO PARA EL DESARROLLO DE LA DIMENSION VIDA SALUDABLE Y 
ENFERMEDADES TRANSMISIBLES - CONDICIONES Y SITUACIONES 
ENDEMOEPIDEMICAS EN EL MARCO DEL PLAN DE ACClÓN TRANSITORIO 2024 EN EL DEPARTAMENTO DE SUCRE</t>
  </si>
  <si>
    <t>1005627171</t>
  </si>
  <si>
    <t>https://community.secop.gov.co/Public/Tendering/OpportunityDetail/Index?noticeUID=CO1.NTC.6149980&amp;isFromPublicArea=True&amp;isModal=true&amp;asPopupView=true</t>
  </si>
  <si>
    <t>CO1.REQ.7097797</t>
  </si>
  <si>
    <t>CO1.PCCNTR.6973761</t>
  </si>
  <si>
    <t>CO1.BDOS.6965881</t>
  </si>
  <si>
    <t>CPS-872-2024</t>
  </si>
  <si>
    <t>PRESTACIÓN DE SERVICIOS PROFESIONALES PARA 
BRINDAR APOYO FUNCIONAL A LOS DIVERSOS PROCESOS DE LA UNIDAD ADMINISTRATIVA ESPECIAL PARA LA GESTIÓN DEL 
RIESGOS; ATENCIÓN DE DESASTRES Y CAMBIO CLIMATICO DEL DEPARTAMENTO DE SUCRE.</t>
  </si>
  <si>
    <t>1104017684</t>
  </si>
  <si>
    <t>https://community.secop.gov.co/Public/Tendering/OpportunityDetail/Index?noticeUID=CO1.NTC.6979097&amp;isFromPublicArea=True&amp;isModal=true&amp;asPopupView=true</t>
  </si>
  <si>
    <t>CO1.REQ.10002289</t>
  </si>
  <si>
    <t>CO1.PCCNTR.9295542</t>
  </si>
  <si>
    <t>CO1.BDOS.9833858</t>
  </si>
  <si>
    <t>CPS-427-2026</t>
  </si>
  <si>
    <t>PRESTACIÓN DE SERVICIOS PROFESIONALES PARA BRINDAR APOYO Y ACOMPAÑAMIENTO JURIDICO EN LOS ASUNTOS QUE ESTÉN A CARGO DE LA SECRETARÍA DE LA MUJER; JUVENTUD E INCLUSIÓN SOCIAL DEL DEPARTAMENTO DE SUCRE.</t>
  </si>
  <si>
    <t>1102803720</t>
  </si>
  <si>
    <t>https://community.secop.gov.co/Public/Tendering/OpportunityDetail/Index?noticeUID=CO1.NTC.9926969&amp;isFromPublicArea=True&amp;isModal=true&amp;asPopupView=true</t>
  </si>
  <si>
    <t>CO1.REQ.8752959</t>
  </si>
  <si>
    <t>CO1.PCCNTR.8211411</t>
  </si>
  <si>
    <t>CO1.BDOS.8597289</t>
  </si>
  <si>
    <t>CP-SDSD-489-2025</t>
  </si>
  <si>
    <t>PRESTACIÓN DE SERVICIOS PROFESIONALES DE UN(A) ADMINISTRADOR(A) FINANCIERO
PARA EL DESARROLLO DE ACCIONES EN EL COMPONENTE PLANEACIÓN INTEGRAL EN SALUD EN EL MARCO DEL DESARROLLO DEL PLAN TERRITORIAL DE SALUD VIGENCIA 2025 EN EL DEPARTAMENTO DE SUCRE</t>
  </si>
  <si>
    <t>https://community.secop.gov.co/Public/Tendering/OpportunityDetail/Index?noticeUID=CO1.NTC.8621112&amp;isFromPublicArea=True&amp;isModal=true&amp;asPopupView=true</t>
  </si>
  <si>
    <t>CO1.REQ.7193240</t>
  </si>
  <si>
    <t>CO1.PCCNTR.7045057</t>
  </si>
  <si>
    <t>CO1.BDOS.7059003</t>
  </si>
  <si>
    <t>CP-SDSD-762-2024</t>
  </si>
  <si>
    <t>PRESTACIÓN DE SERVICIOS PROFESIONALES DE UN (A) ENFERMERO (A) PARA EL DESARROLLO DE ACCIONES EN EL COMPONENTE ENFERMEDADES TRANSMISIBLES POR VECTORES -ETV EN EL MARCO DEL DESARROLLO DEL PLAN TERRITORIAL DE SALUD VIGENCIA 2024 EN EL DEPARTAMENTO DE SUCRE</t>
  </si>
  <si>
    <t>https://community.secop.gov.co/Public/Tendering/OpportunityDetail/Index?noticeUID=CO1.NTC.7075704&amp;isFromPublicArea=True&amp;isModal=true&amp;asPopupView=true</t>
  </si>
  <si>
    <t>CO1.REQ.8765395</t>
  </si>
  <si>
    <t>CO1.PCCNTR.8224375</t>
  </si>
  <si>
    <t>CO1.BDOS.8610246</t>
  </si>
  <si>
    <t>CP-SDSD-524-2025</t>
  </si>
  <si>
    <t>PRESTACIÓN DE SERVICIOS PROFESIONALES DE UN(A) ADMINISTRADOR(A) DE EMPRESAS PARA EL DESARROLLO DE ACCIONES EN EL COMPONENTE PARTICIPACION SOCIAL EN EL MARCO DEL DESARROLLO DEL PLAN TERRITORIAL DE SALUD VIGENCIA 2025 EN EL DEPARTAMENTO DE SUCRE</t>
  </si>
  <si>
    <t>https://community.secop.gov.co/Public/Tendering/OpportunityDetail/Index?noticeUID=CO1.NTC.8640486&amp;isFromPublicArea=True&amp;isModal=true&amp;asPopupView=true</t>
  </si>
  <si>
    <t>CO1.REQ.8884627</t>
  </si>
  <si>
    <t>CO1.PCCNTR.8305682</t>
  </si>
  <si>
    <t>CO1.BDOS.8726903</t>
  </si>
  <si>
    <t>CPS-596-2025</t>
  </si>
  <si>
    <t>PRESTACION DE SERVICIOS PROFESIONALES COMO TRABAJADORA SOCIAL PARA BRINDAR APOYO Y ACOMPAÑAMIENTO A LA SECRETARIA DE INFRAESTRUCTURA DE LA GOBERNACION DE SUCRE.</t>
  </si>
  <si>
    <t>https://community.secop.gov.co/Public/Tendering/OpportunityDetail/Index?noticeUID=CO1.NTC.8752765&amp;isFromPublicArea=True&amp;isModal=true&amp;asPopupView=true</t>
  </si>
  <si>
    <t>CO1.REQ.9922428</t>
  </si>
  <si>
    <t>CO1.PCCNTR.9141549</t>
  </si>
  <si>
    <t>CO1.BDOS.9753757</t>
  </si>
  <si>
    <t>CP-SDSD-261-2026</t>
  </si>
  <si>
    <t>PRESTACIÓN DE SERVICIOS PROFESIONALES DE UN (A) ENFERMERO(A) PARA EL DESARROLLO DE ACCIONES EN EL SUBPROGRAMA SALUD SEXUAL Y REPRODUCTIVA EL MARCO DEL DESARROLLO DEL PLAN TERRITORIAL DE SALUD VIGENCIA 2026 EN EL DEPARTAMENTO DE SUCRE</t>
  </si>
  <si>
    <t>https://community.secop.gov.co/Public/Tendering/OpportunityDetail/Index?noticeUID=CO1.NTC.9774456&amp;isFromPublicArea=True&amp;isModal=true&amp;asPopupView=true</t>
  </si>
  <si>
    <t>CO1.REQ.7702111</t>
  </si>
  <si>
    <t>CO1.PCCNTR.7449343</t>
  </si>
  <si>
    <t>CO1.BDOS.7566814</t>
  </si>
  <si>
    <t>CP-SDSD-092-2025</t>
  </si>
  <si>
    <t>PRESTACIÓN DE SERVICIOS DE APOYO A LA GESTIÓN DE UN(A) TECNICO EN SISTEMAS PARA EL DESARROLLO DE ACCIONES EN EL COMPONENTE SALUD LABORAL EN EL MARCO DEL DESARROLLO DEL PLAN TERRITORIAL DE SALUD VIGENCIA 2025 EN EL 
DEPARTAMENTO DE SUCRE.</t>
  </si>
  <si>
    <t>https://community.secop.gov.co/Public/Tendering/OpportunityDetail/Index?noticeUID=CO1.NTC.7581620&amp;isFromPublicArea=True&amp;isModal=true&amp;asPopupView=true</t>
  </si>
  <si>
    <t>CO1.REQ.10019467</t>
  </si>
  <si>
    <t>CO1.PCCNTR.9246594</t>
  </si>
  <si>
    <t>CO1.BDOS.9851214</t>
  </si>
  <si>
    <t>CPS-546-2026</t>
  </si>
  <si>
    <t>11051058</t>
  </si>
  <si>
    <t>https://community.secop.gov.co/Public/Tendering/OpportunityDetail/Index?noticeUID=CO1.NTC.9879329&amp;isFromPublicArea=True&amp;isModal=true&amp;asPopupView=true</t>
  </si>
  <si>
    <t>CO1.REQ.10742590</t>
  </si>
  <si>
    <t>CO1.PCCNTR.9729619</t>
  </si>
  <si>
    <t>CO1.BDOS.10559261</t>
  </si>
  <si>
    <t>CP-SDSD-505-2026</t>
  </si>
  <si>
    <t>PRESTACIÓN DE SERVICIOS PROFESIONALES DE UN (A) BACTERIOLOGO(A) PARA EL DESARROLLO DE ACCIONES EN EL SUBPROGRAMA EMERGENTES Y REMERGENTES: IIAS-RAM EN EL MARCO DEL DESARROLLO DEL PLAN TERRITORIAL DE SALUD VIGENCIA 2026 EN EL DEPARTAMENTO DE SUCRE</t>
  </si>
  <si>
    <t>78694085</t>
  </si>
  <si>
    <t>https://community.secop.gov.co/Public/Tendering/OpportunityDetail/Index?noticeUID=CO1.NTC.10601640&amp;isFromPublicArea=True&amp;isModal=true&amp;asPopupView=true</t>
  </si>
  <si>
    <t>CO1.REQ.6690667</t>
  </si>
  <si>
    <t>CO1.PCCNTR.6661734</t>
  </si>
  <si>
    <t>CO1.BDOS.6565046</t>
  </si>
  <si>
    <t>CPS-459-2024</t>
  </si>
  <si>
    <t>PRESTACIÓN DE SERVICIOS PROFESIONALES
PARA BRINDAR APOYO EN EL MANEJO Y ADMINISTRACIÓN DEL SECOP II OFICINA
DEL AREA DE CONTRATACIÓN DE LA GOBERNACIÓN DE SUCRE</t>
  </si>
  <si>
    <t>1047394801</t>
  </si>
  <si>
    <t>https://community.secop.gov.co/Public/Tendering/OpportunityDetail/Index?noticeUID=CO1.NTC.6575351&amp;isFromPublicArea=True&amp;isModal=true&amp;asPopupView=true</t>
  </si>
  <si>
    <t>CO1.REQ.10410590</t>
  </si>
  <si>
    <t>CO1.REQ.9300651</t>
  </si>
  <si>
    <t>CO1.PCCNTR.8618835</t>
  </si>
  <si>
    <t>CO1.BDOS.9134195</t>
  </si>
  <si>
    <t>CPS-1121-2025</t>
  </si>
  <si>
    <t>PRESTACIÓN DE SERVICIOS PROFESIONALES DE UN ARQUITECTO (A) PARA BRINDAR APOYO Y ACOMPAÑAMIENTO A LA SUBSECRETARIA DE GESTION DE HABITAT; VIVIENDA Y TERRITORIO EN EL MARCO DEL
PROYECTO MEJORAMIENTO DE VIVIENDA URBANA Y RURAL; EN MATERIA DE SUBSIDIO FAMILIAR DE VIVIENDA EN LA MODALIDAD DE MEJORAMIENT</t>
  </si>
  <si>
    <t>92535269</t>
  </si>
  <si>
    <t>https://community.secop.gov.co/Public/Tendering/OpportunityDetail/Index?noticeUID=CO1.NTC.9168419&amp;isFromPublicArea=True&amp;isModal=true&amp;asPopupView=true</t>
  </si>
  <si>
    <t>PRESTACIÓN DE SERVICIOS PROFESIONALES DE UN ARQUITECTO (A) PARA BRINDAR APOYO Y ACOMPAÑAMIENTO A LA SUBSECRETARIA DE GESTION DE HABITAT; VIVIENDA Y TERRITORIO EN EL MARCO DEL
PROYECTO MEJORAMIENTO DE VIVIENDA URBANA Y RURAL; EN MATERIA DE SUBSIDIO FAMILIAR DE VIVIENDA EN LA MODALIDAD DE MEJORAMIENTOS EN EL ESQUEMA ASOCIATIVO DEL PROGRAMA CAMBIA MI CASA EN EL DEPARTAMENTO DE SUCRE</t>
  </si>
  <si>
    <t>CO1.REQ.10772181</t>
  </si>
  <si>
    <t>CO1.PCCNTR.9751705</t>
  </si>
  <si>
    <t>CO1.BDOS.10589026</t>
  </si>
  <si>
    <t>CP-SDSD-550-2026</t>
  </si>
  <si>
    <t>PRESTACION DE SERVICIOS DE APOYO A LA GESTION DE UN ANOTADOR PARA EL
DESARROLLO DE ACCIONES EN EL SUBPROGRAMA ZOONOSIS EN EL MARCO DEL
DESARROLLO DEL PLAN TERRITORIAL DE SALUD VIGENCIA 2026 EN EL
DEPARTAMENTO DE SUCRE</t>
  </si>
  <si>
    <t>https://community.secop.gov.co/Public/Tendering/OpportunityDetail/Index?noticeUID=CO1.NTC.10628664&amp;isFromPublicArea=True&amp;isModal=true&amp;asPopupView=true</t>
  </si>
  <si>
    <t>CO1.REQ.8965417</t>
  </si>
  <si>
    <t>CO1.PCCNTR.8364664</t>
  </si>
  <si>
    <t>CO1.BDOS.8806127</t>
  </si>
  <si>
    <t>CPS-940-2025</t>
  </si>
  <si>
    <t>PRESTACIÓN DE SERVICIOS PROFESIONALES DE UN
INGENIERO CIVIL CON ESPECIALIZACION Y/O MAESTRIA PARA LA ELABORACION DE DISEÑOS Y BRINDAR ASESORIA EN LA
FORMULACION; REVISION Y SEGUIMIENTO DE PROYECTOS DESDE LA OFICINA DE GESTIÓN DE MACROPROYECTOS
ESTRATEGICOS DE LA GOBERNACIÓN DE SUCRE</t>
  </si>
  <si>
    <t>1102818034</t>
  </si>
  <si>
    <t>https://community.secop.gov.co/Public/Tendering/OpportunityDetail/Index?noticeUID=CO1.NTC.8832713&amp;isFromPublicArea=True&amp;isModal=true&amp;asPopupView=true</t>
  </si>
  <si>
    <t>CO1.REQ.10744654</t>
  </si>
  <si>
    <t>CO1.REQ.9943107</t>
  </si>
  <si>
    <t>CO1.PCCNTR.9177108</t>
  </si>
  <si>
    <t>CO1.BDOS.9774155</t>
  </si>
  <si>
    <t>CPS-387-2026</t>
  </si>
  <si>
    <t>PRESTACION DE SERVICIOS PROFESIONALES PARA BRINDAR ASESORÍA; ASISTENCIA
TECNICA Y APOYO EN EL PROCESO DE EVALUACIÓN; SEGUIMIENTO Y ANÁLISIS DE LA GESTIÓN DE RECURSOS DEL SISTEMA
GENERAL DE PARTICIPACIONES (SGP) Y EL INDICE DE DESEMPEÑO FISCAL (IDF) DEL DEPARTAMENTO DE SUCRE</t>
  </si>
  <si>
    <t>https://community.secop.gov.co/Public/Tendering/OpportunityDetail/Index?noticeUID=CO1.NTC.9808540&amp;isFromPublicArea=True&amp;isModal=true&amp;asPopupView=true</t>
  </si>
  <si>
    <t>CO1.REQ.9025884</t>
  </si>
  <si>
    <t>CO1.PCCNTR.8439848</t>
  </si>
  <si>
    <t>CO1.BDOS.8865841</t>
  </si>
  <si>
    <t>CP-SDSD-818-2025</t>
  </si>
  <si>
    <t>PRESTACIÓN DE SERVICIOS PROFESIONALES DE UN(A) ADMINISTRADOR (A)
 PÚBLICO (A) PARA EL FORTALECIMIENTO DE LAS COMPETENCIAS DE LA
 SECRETARÍA DE SALUD DEL DEPARTAMENTO DE SUCRE EN LA SUBSECRETARIA
 DE GESTIÓN ADMINISTRATIVA Y FINANCIERA</t>
  </si>
  <si>
    <t>42272063</t>
  </si>
  <si>
    <t>https://community.secop.gov.co/Public/Tendering/OpportunityDetail/Index?noticeUID=CO1.NTC.8928176&amp;isFromPublicArea=True&amp;isModal=true&amp;asPopupView=true</t>
  </si>
  <si>
    <t>CO1.REQ.9858140</t>
  </si>
  <si>
    <t>CO1.PCCNTR.9078491</t>
  </si>
  <si>
    <t>CO1.BDOS.9689998</t>
  </si>
  <si>
    <t>CP-SDSD-199-2026</t>
  </si>
  <si>
    <t>https://community.secop.gov.co/Public/Tendering/OpportunityDetail/Index?noticeUID=CO1.NTC.9713650&amp;isFromPublicArea=True&amp;isModal=true&amp;asPopupView=true</t>
  </si>
  <si>
    <t>CO1.REQ.7090910</t>
  </si>
  <si>
    <t>CO1.PCCNTR.6968405</t>
  </si>
  <si>
    <t>CO1.BDOS.6958371</t>
  </si>
  <si>
    <t>CPS-865-2024</t>
  </si>
  <si>
    <t>APOYO PARA LA ORGANIZACIÓN; ACTUALIZACIÓN Y ACOMPAÑAMIENTO AL FORTALECIMIENTO 
INSTITUCIONAL EN LA DEPURACIÓN DEL PASIVO PENSIONAL Y NORMALIZACIÓN DE CARTERA DE LOS SECTORES EDUCACIÓN; 
PROPÓSITO GENERAL Y SALUD; DE LA GOBERNACIÓN DE SUCRE</t>
  </si>
  <si>
    <t>1104013297</t>
  </si>
  <si>
    <t>https://community.secop.gov.co/Public/Tendering/OpportunityDetail/Index?noticeUID=CO1.NTC.6972176&amp;isFromPublicArea=True&amp;isModal=true&amp;asPopupView=true</t>
  </si>
  <si>
    <t>CO1.REQ.7855907</t>
  </si>
  <si>
    <t>CO1.PCCNTR.7577686</t>
  </si>
  <si>
    <t>CO1.BDOS.7718952</t>
  </si>
  <si>
    <t>CP-SDSD-270-2025</t>
  </si>
  <si>
    <t>1103119044</t>
  </si>
  <si>
    <t>https://community.secop.gov.co/Public/Tendering/OpportunityDetail/Index?noticeUID=CO1.NTC.7739007&amp;isFromPublicArea=True&amp;isModal=true&amp;asPopupView=true</t>
  </si>
  <si>
    <t>CO1.REQ.8993384</t>
  </si>
  <si>
    <t>CO1.PCCNTR.8391841</t>
  </si>
  <si>
    <t>CO1.BDOS.8833926</t>
  </si>
  <si>
    <t>CPS-1003-2025</t>
  </si>
  <si>
    <t>PRESTACION DE SERVICIOS PROFESIONALES PARA BRINDAR ACOMPAÑAMIENTO AUDIOVISUAL A LA SECRETARIA DE COMUNICACIONES DE LA GOBERNACION DE SUCRE</t>
  </si>
  <si>
    <t>https://community.secop.gov.co/Public/Tendering/OpportunityDetail/Index?noticeUID=CO1.NTC.8864551&amp;isFromPublicArea=True&amp;isModal=true&amp;asPopupView=true</t>
  </si>
  <si>
    <t>CO1.REQ.7702749</t>
  </si>
  <si>
    <t>CO1.PCCNTR.7449612</t>
  </si>
  <si>
    <t>CO1.BDOS.7567546</t>
  </si>
  <si>
    <t>CP-SDSD-133-2025</t>
  </si>
  <si>
    <t>https://community.secop.gov.co/Public/Tendering/OpportunityDetail/Index?noticeUID=CO1.NTC.7581352&amp;isFromPublicArea=True&amp;isModal=true&amp;asPopupView=true</t>
  </si>
  <si>
    <t>CO1.REQ.8286292</t>
  </si>
  <si>
    <t>CO1.PCCNTR.7896975</t>
  </si>
  <si>
    <t>CO1.BDOS.8140600</t>
  </si>
  <si>
    <t>CP-SDSD-376-2025</t>
  </si>
  <si>
    <t>PRESTACIÓN DE SERVICIOS PROFESIONALES DE UN ENFERMERO (A) PARA EL
FORTALECIMIENTO DE LAS COMPETENCIAS DE LA SECRETARÍA DE SALUD DEL DEPARTAMENTO DE SUCRE EN EL ARÉA CRUE.</t>
  </si>
  <si>
    <t>https://community.secop.gov.co/Public/Tendering/OpportunityDetail/Index?noticeUID=CO1.NTC.8165788&amp;isFromPublicArea=True&amp;isModal=true&amp;asPopupView=true</t>
  </si>
  <si>
    <t>CO1.REQ.6765941</t>
  </si>
  <si>
    <t>CO1.PCCNTR.6716797</t>
  </si>
  <si>
    <t>CO1.BDOS.6638400</t>
  </si>
  <si>
    <t>CPS-652-2024</t>
  </si>
  <si>
    <t>PRESTACION DE SERVICIOS PROFESIONALES PARA BRINDAR ASESORIA Y ACOMPAÑAMIENTO EN LA SUBSECRETARIA DE GESTION DE LA CONTRATACION</t>
  </si>
  <si>
    <t>1102812927</t>
  </si>
  <si>
    <t>https://community.secop.gov.co/Public/Tendering/OpportunityDetail/Index?noticeUID=CO1.NTC.6648109&amp;isFromPublicArea=True&amp;isModal=true&amp;asPopupView=true</t>
  </si>
  <si>
    <t>CO1.REQ.6738319</t>
  </si>
  <si>
    <t>CO1.PCCNTR.6698879</t>
  </si>
  <si>
    <t>CO1.BDOS.6610871</t>
  </si>
  <si>
    <t>CPS-617-2024</t>
  </si>
  <si>
    <t>PRESTACION DE SERVICIOS PROFESIONALES ESPECIALIZADO PARA APOYAR EN ASUNTOS ADMINISTRATIVOS A LA SECRETARIA DE DESARROLLO ECONOMICO Y MEDIO AMBIENTE DE LA GOBERNACIÓN DE SUCRE DURANTE LA VIGENCIA 2024.</t>
  </si>
  <si>
    <t>92558093</t>
  </si>
  <si>
    <t>https://community.secop.gov.co/Public/Tendering/OpportunityDetail/Index?noticeUID=CO1.NTC.6625333&amp;isFromPublicArea=True&amp;isModal=true&amp;asPopupView=true</t>
  </si>
  <si>
    <t>CO1.REQ.9865212</t>
  </si>
  <si>
    <t>CO1.PCCNTR.9088070</t>
  </si>
  <si>
    <t>CO1.BDOS.9696963</t>
  </si>
  <si>
    <t>CPS-169-2026</t>
  </si>
  <si>
    <t>45506250</t>
  </si>
  <si>
    <t>https://community.secop.gov.co/Public/Tendering/OpportunityDetail/Index?noticeUID=CO1.NTC.9722782&amp;isFromPublicArea=True&amp;isModal=true&amp;asPopupView=true</t>
  </si>
  <si>
    <t>CO1.REQ.7865084</t>
  </si>
  <si>
    <t>CO1.BDOS.7727961</t>
  </si>
  <si>
    <t>CO1.REQ.6718205</t>
  </si>
  <si>
    <t>CO1.PCCNTR.6687183</t>
  </si>
  <si>
    <t>CO1.BDOS.6591420</t>
  </si>
  <si>
    <t>CPS-569-2024</t>
  </si>
  <si>
    <t>PRESTACIÓN DE SERVICIOS PROFESIONALES EN ARQUITECTURA PARA BRINDAR ACOMPAÑAMIENTO Y ASESORÍA A LA SECRETARIA DE ENERGIAS DEL DEPARTAMENTO DE SUCRE.</t>
  </si>
  <si>
    <t>92538169</t>
  </si>
  <si>
    <t>https://community.secop.gov.co/Public/Tendering/OpportunityDetail/Index?noticeUID=CO1.NTC.6609199&amp;isFromPublicArea=True&amp;isModal=true&amp;asPopupView=true</t>
  </si>
  <si>
    <t>CO1.REQ.6863594</t>
  </si>
  <si>
    <t>CO1.PCCNTR.6789258</t>
  </si>
  <si>
    <t>CO1.BDOS.6735509</t>
  </si>
  <si>
    <t>CPS-743-2024</t>
  </si>
  <si>
    <t>PRESTACION DE SERVICIOS PROFESIONALES COMO ABOGADO DE APOYO JURIDICO AL DESPACHO DE LA SECRETARIA DE HACIENDA DE LA GOBERNACION DE SUCRE.</t>
  </si>
  <si>
    <t>1104010622</t>
  </si>
  <si>
    <t>https://community.secop.gov.co/Public/Tendering/OpportunityDetail/Index?noticeUID=CO1.NTC.6745762&amp;isFromPublicArea=True&amp;isModal=true&amp;asPopupView=true</t>
  </si>
  <si>
    <t>CO1.REQ.7098736</t>
  </si>
  <si>
    <t>CO1.PCCNTR.6978144</t>
  </si>
  <si>
    <t>CO1.BDOS.6966610</t>
  </si>
  <si>
    <t>CP-SDSD-656-2024</t>
  </si>
  <si>
    <t>PRESTACIÓN DE SERVICIOS DE APOYO A LA GESTIÓN DE UN TECNÓLOGO EN ADMINISTRACION EMPRESARIAL PARA EL 
DESARROLLO DE ACCIONES EN EL COMPONENTE SALUD SEXUAL Y REPRODUCTIVA EN EL MARCO DEL DESARROLLO DEL PLAN 
TERRITORIAL DE SALUD VIGENCIA 2024 EN EL DEPARTAMENTO DE SUCRE</t>
  </si>
  <si>
    <t>https://community.secop.gov.co/Public/Tendering/OpportunityDetail/Index?noticeUID=CO1.NTC.6984338&amp;isFromPublicArea=True&amp;isModal=true&amp;asPopupView=true</t>
  </si>
  <si>
    <t>CO1.REQ.6030619</t>
  </si>
  <si>
    <t>CO1.PCCNTR.6167125</t>
  </si>
  <si>
    <t>CO1.BDOS.5912178</t>
  </si>
  <si>
    <t>CP-SDSD-220-2024</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</si>
  <si>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t>
  </si>
  <si>
    <t>https://community.secop.gov.co/Public/Tendering/OpportunityDetail/Index?noticeUID=CO1.NTC.5923734&amp;isFromPublicArea=True&amp;isModal=true&amp;asPopupView=true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</si>
  <si>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</si>
  <si>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CO1.REQ.8853839</t>
  </si>
  <si>
    <t>CO1.PCCNTR.8281585</t>
  </si>
  <si>
    <t>CO1.BDOS.8696261</t>
  </si>
  <si>
    <t>CP-SDSD-634-2025</t>
  </si>
  <si>
    <t>https://community.secop.gov.co/Public/Tendering/OpportunityDetail/Index?noticeUID=CO1.NTC.8720255&amp;isFromPublicArea=True&amp;isModal=true&amp;asPopupView=true</t>
  </si>
  <si>
    <t>CO1.REQ.9392087</t>
  </si>
  <si>
    <t>CO1.PCCNTR.8745105</t>
  </si>
  <si>
    <t>CO1.BDOS.9123026</t>
  </si>
  <si>
    <t>LP-011-2025 - LOTE 2</t>
  </si>
  <si>
    <t>ADQUISICION; INSTALACION Y PUESTA EN FUNCIONAMIENTO DE UN SISTEMA DE CIRCUITO CERRADO DE TELEVISION PARA LA VIGILANCIA; MONITOREO Y CONTROL EN LOS MUNICIPIOS DE GUARANDA; LA UNION; CAIMITO Y MAJAGUAL EN EL DEPARTAMENTO DE SUCRE</t>
  </si>
  <si>
    <t>902021213</t>
  </si>
  <si>
    <t>https://community.secop.gov.co/Public/Tendering/OpportunityDetail/Index?noticeUID=CO1.NTC.9251552&amp;isFromPublicArea=True&amp;isModal=true&amp;asPopupView=true</t>
  </si>
  <si>
    <t>CO1.PCCNTR.8744652</t>
  </si>
  <si>
    <t>LP-011-2025 - LOTE 1</t>
  </si>
  <si>
    <t>ADQUISICION; INSTALACION Y PUESTA EN FUNCIONAMIENTO DE UN SISTEMA DE CIRCUITO CERRADO DE TELEVISION PARA LA VIGILANCIA; MONITOREO Y CONTROL DEL MUNICIPIO DE EL ROBLE - SUCRE</t>
  </si>
  <si>
    <t>30578495</t>
  </si>
  <si>
    <t>CO1.REQ.6853766</t>
  </si>
  <si>
    <t>CO1.PCCNTR.6781886</t>
  </si>
  <si>
    <t>CO1.BDOS.6725872</t>
  </si>
  <si>
    <t>CPS-732-2024</t>
  </si>
  <si>
    <t>https://community.secop.gov.co/Public/Tendering/OpportunityDetail/Index?noticeUID=CO1.NTC.6736660&amp;isFromPublicArea=True&amp;isModal=true&amp;asPopupView=true</t>
  </si>
  <si>
    <t>CO1.REQ.8758607</t>
  </si>
  <si>
    <t>CO1.PCCNTR.8216229</t>
  </si>
  <si>
    <t>CO1.BDOS.8603013</t>
  </si>
  <si>
    <t>CP-SDSD-493-2025</t>
  </si>
  <si>
    <t>PRESTACIÓN DE SERVICIOS PROFESIONALES DE UN(A) ECONOMISTA PARA EL
DESARROLLO DE ACCIONES EN EL COMPONENTE POBLACIONES VULNERABLES EN EL MARCO DEL DESARROLLO DEL PLAN TERRITORIAL DE SALUD PUBLICA VIGENCIA 2025 EN EL DEPARTAMENTO DE SUCRE</t>
  </si>
  <si>
    <t>https://community.secop.gov.co/Public/Tendering/OpportunityDetail/Index?noticeUID=CO1.NTC.8628353&amp;isFromPublicArea=True&amp;isModal=true&amp;asPopupView=true</t>
  </si>
  <si>
    <t>CO1.REQ.9948965</t>
  </si>
  <si>
    <t>CO1.PCCNTR.9170030</t>
  </si>
  <si>
    <t>CO1.BDOS.9780156</t>
  </si>
  <si>
    <t>CPS-395-2026</t>
  </si>
  <si>
    <t>92025487</t>
  </si>
  <si>
    <t>https://community.secop.gov.co/Public/Tendering/OpportunityDetail/Index?noticeUID=CO1.NTC.9802150&amp;isFromPublicArea=True&amp;isModal=true&amp;asPopupView=true</t>
  </si>
  <si>
    <t>CO1.REQ.8998002</t>
  </si>
  <si>
    <t>CO1.PCCNTR.8391070</t>
  </si>
  <si>
    <t>CO1.BDOS.8838147</t>
  </si>
  <si>
    <t>CPS-1010-2025</t>
  </si>
  <si>
    <t>PRESTACION DE SERVICIOS PROFESIONALES de un
 INGENIERO DE SISTEMAS para brindar apoyo a LA SECRETARÍA GENERAL DE LA GOBERNACION DE SUCRE.</t>
  </si>
  <si>
    <t>3837192</t>
  </si>
  <si>
    <t>https://community.secop.gov.co/Public/Tendering/OpportunityDetail/Index?noticeUID=CO1.NTC.8863738&amp;isFromPublicArea=True&amp;isModal=true&amp;asPopupView=true</t>
  </si>
  <si>
    <t>CO1.REQ.8820640</t>
  </si>
  <si>
    <t>CO1.PCCNTR.8261663</t>
  </si>
  <si>
    <t>CO1.BDOS.8663258</t>
  </si>
  <si>
    <t>CP-SDSD-577-2025</t>
  </si>
  <si>
    <t>PRESTACIÓN DE SERVICIOS PROFESIONALES DE UN(A) ENFERMERO(A) PARA EL DESARROLLO DE ACCIONES EN EL COMPONENTE EMERGENTES Y REMERGENTES: IRA-EDA-LEPRA Y TB EN EL MARCO DEL DESARROLLO DEL PLAN TERRITORIAL DE SALUD VIGENCIA 2025 EN EL DEPARTAMENTO DE SUCRE.</t>
  </si>
  <si>
    <t>https://community.secop.gov.co/Public/Tendering/OpportunityDetail/Index?noticeUID=CO1.NTC.8692588&amp;isFromPublicArea=True&amp;isModal=true&amp;asPopupView=true</t>
  </si>
  <si>
    <t>CO1.REQ.6335925</t>
  </si>
  <si>
    <t>CO1.PCCNTR.6404460</t>
  </si>
  <si>
    <t>CO1.BDOS.6212061</t>
  </si>
  <si>
    <t>CPS-344-2024</t>
  </si>
  <si>
    <t>PRESTACION DE SERVICIOS PROFESIONALES DE UN ECONOMISTA PARA BRINDAR ASISTENCIA TÉCNICA A LA MESA DE VICTIMAS EN EL MARCO DEL PROYECTO APOYO A LA 
REALIZACIÓN DE SESIONES DE LA MESA DE PARTICIPACIÓN EFECTIVA Y ORGANIZACIONES DEFENSORAS DE VÍCTIMAS DEL CONFLICTO ARMADO VIGENCIA 2024 EN EL DEPARTAMENTO</t>
  </si>
  <si>
    <t>1102890268</t>
  </si>
  <si>
    <t>https://community.secop.gov.co/Public/Tendering/OpportunityDetail/Index?noticeUID=CO1.NTC.6227096&amp;isFromPublicArea=True&amp;isModal=true&amp;asPopupView=true</t>
  </si>
  <si>
    <t>PRESTACION DE SERVICIOS PROFESIONALES DE UN ECONOMISTA PARA BRINDAR ASISTENCIA TÉCNICA A LA MESA DE VICTIMAS EN EL MARCO DEL PROYECTO APOYO A LA 
REALIZACIÓN DE SESIONES DE LA MESA DE PARTICIPACIÓN EFECTIVA Y ORGANIZACIONES DEFENSORAS DE VÍCTIMAS DEL CONFLICTO ARMADO VIGENCIA 2024 EN EL DEPARTAMENTO DE SUCRE</t>
  </si>
  <si>
    <t>CO1.REQ.6321452</t>
  </si>
  <si>
    <t>CO1.PCCNTR.6393432</t>
  </si>
  <si>
    <t>CO1.BDOS.6198619</t>
  </si>
  <si>
    <t>CP-SDSD-343-2024</t>
  </si>
  <si>
    <t>PRESTACIÓN DE SERVICIOS PROFESIONALES COMO MICROBIOLOGA; PARA EL DESARROLLO DE ACCIONES EN LA DIMENSION DE LA SALUD AMBIENTAL EN EL COMPONENTE HABITAT SALUDABLE DEL PLAN DECENAL DE SALUD PÚBLICA  PAS 2024 DE LA SECRETARIA DE SALUD DEL DEPARTAMENTO DE SUCRE</t>
  </si>
  <si>
    <t>https://community.secop.gov.co/Public/Tendering/OpportunityDetail/Index?noticeUID=CO1.NTC.6211817&amp;isFromPublicArea=True&amp;isModal=true&amp;asPopupView=true</t>
  </si>
  <si>
    <t>CO1.REQ.6725568</t>
  </si>
  <si>
    <t>CO1.PCCNTR.6693882</t>
  </si>
  <si>
    <t>CO1.BDOS.6599109</t>
  </si>
  <si>
    <t>CPS-568-2024</t>
  </si>
  <si>
    <t>PRESTACIÓN DE SERVICIOS PROFESIONALES ESPECIALIZADOS PARA BRINDAR APOYO EN LAS DISTINTAS DEPENDENCIAS DE LA SECRETARÍA DE EDUCACIÓN DE LA GOBERNACIÓN DE SUCRE. desde la SECRETARIA DE EDUCACION.</t>
  </si>
  <si>
    <t>1102856462</t>
  </si>
  <si>
    <t>https://community.secop.gov.co/Public/Tendering/OpportunityDetail/Index?noticeUID=CO1.NTC.6618091&amp;isFromPublicArea=True&amp;isModal=true&amp;asPopupView=true</t>
  </si>
  <si>
    <t>CO1.REQ.8502626</t>
  </si>
  <si>
    <t>CO1.PCCNTR.8048234</t>
  </si>
  <si>
    <t>CO1.BDOS.8352125</t>
  </si>
  <si>
    <t>CP-SDSD-432-2025</t>
  </si>
  <si>
    <t>PRESTACIÓN DE SERVICIOS PROFESIONALES DE UN(A) QUIMICO PARA EL
 FORTALECIMIENTO DE LAS COMPETENCIAS DE LA SECRETARÍA DE SALUD DEL
 DEPARTAMENTO DE SUCRE EN EL AREA DE ORGANIZACIÓN Y DESARROLLO</t>
  </si>
  <si>
    <t>64702564</t>
  </si>
  <si>
    <t>https://community.secop.gov.co/Public/Tendering/OpportunityDetail/Index?noticeUID=CO1.NTC.8383354&amp;isFromPublicArea=True&amp;isModal=true&amp;asPopupView=true</t>
  </si>
  <si>
    <t>CO1.REQ.7668035</t>
  </si>
  <si>
    <t>CO1.PCCNTR.7419782</t>
  </si>
  <si>
    <t>CO1.BDOS.7532960</t>
  </si>
  <si>
    <t>CP-SDSD-057-2025</t>
  </si>
  <si>
    <t>64545390</t>
  </si>
  <si>
    <t>https://community.secop.gov.co/Public/Tendering/OpportunityDetail/Index?noticeUID=CO1.NTC.7549391&amp;isFromPublicArea=True&amp;isModal=true&amp;asPopupView=true</t>
  </si>
  <si>
    <t>CO1.REQ.7128260</t>
  </si>
  <si>
    <t>CO1.PCCNTR.6996385</t>
  </si>
  <si>
    <t>CO1.BDOS.6995170</t>
  </si>
  <si>
    <t>CPS-898-2024</t>
  </si>
  <si>
    <t>PRESTACION DE SERVICIOS PROFESIONALES
DE UN ABOGADO PARA BRINDAR ASESORIA JURIDICA A LA SECRETARIA DE
DESARROLLO ECONOMICO Y MEDIO AMBIENTE DE LA GOBERNACION DE SUCRE
DURANTE LA VIGENCIA 2024</t>
  </si>
  <si>
    <t>https://community.secop.gov.co/Public/Tendering/OpportunityDetail/Index?noticeUID=CO1.NTC.7008458&amp;isFromPublicArea=True&amp;isModal=true&amp;asPopupView=true</t>
  </si>
  <si>
    <t>CO1.REQ.5911953</t>
  </si>
  <si>
    <t>CO1.PCCNTR.6067320</t>
  </si>
  <si>
    <t>CO1.BDOS.5795139</t>
  </si>
  <si>
    <t>CP-SDSD-080-2024</t>
  </si>
  <si>
    <t>PRESTACIÓN DE SERVICIOS DE APOYO A LA GESTION DE UN TÉCNICO AUXILIAR ADMINISTRATIVO PARA EL DESARROLLO DE ACCIONES EN LA DIMENSION SALUD AMBIENTAL EN EL COMPONENTE HABITAT SALUDABLE DEL PLAN DECENAL DE SALUD PÚBLICA- PROGRAMA SUCRE CON AUTORIDAD SANITARIA Y AMBIENTAL PAS TRANSITORIO 2024 DE LA SECRE</t>
  </si>
  <si>
    <t>https://community.secop.gov.co/Public/Tendering/OpportunityDetail/Index?noticeUID=CO1.NTC.5802320&amp;isFromPublicArea=True&amp;isModal=true&amp;asPopupView=true</t>
  </si>
  <si>
    <t>PRESTACIÓN DE SERVICIOS DE APOYO A LA GESTION DE UN TÉCNICO AUXILIAR ADMINISTRATIVO PARA EL DESARROLLO DE ACCIONES EN LA DIMENSION SALUD AMBIENTAL EN EL COMPONENTE HABITAT SALUDABLE DEL PLAN DECENAL DE SALUD PÚBLICA- PROGRAMA SUCRE CON AUTORIDAD SANITARIA Y AMBIENTAL PAS TRANSITORIO 2024 DE LA SECRETARIA DE SALUD DEL DEPARTAMENTO DE SUCRE.</t>
  </si>
  <si>
    <t>CO1.REQ.7992501</t>
  </si>
  <si>
    <t>CO1.PCCNTR.7678198</t>
  </si>
  <si>
    <t>CO1.BDOS.7851845</t>
  </si>
  <si>
    <t>CP-SDSD-310-2025</t>
  </si>
  <si>
    <t>PRESTACIÓN DE SERVICIOS DE APOYO A LA GESTION DE UN(A) REGENTE EN
FARMACIA PARA EL DESARROLLO DE ACCIONES EN EL COMPONENTE IVC
MEDICAMENTOS EN EL MARCO DEL PLAN TERRITORIAL DE SALUD VIGENCIA 2025
EN EL DEPARTAMENTO DE SUCRE</t>
  </si>
  <si>
    <t>https://community.secop.gov.co/Public/Tendering/OpportunityDetail/Index?noticeUID=CO1.NTC.7869247&amp;isFromPublicArea=True&amp;isModal=true&amp;asPopupView=true</t>
  </si>
  <si>
    <t>CO1.REQ.9303979</t>
  </si>
  <si>
    <t>CO1.PCCNTR.8616446</t>
  </si>
  <si>
    <t>CO1.BDOS.9138350</t>
  </si>
  <si>
    <t>CPS-1125-2025</t>
  </si>
  <si>
    <t>PRESTACIÓN DE SERVICIOS PROFESIONALES PARA
 BRINDAR ASESORÍA JURÍDICA Y CONTRACTUAL A LA SUBSECRETARIA DE CONTRATACIÓN DE LA GOBERNACIÓN DE SUCRE.</t>
  </si>
  <si>
    <t>1100402976</t>
  </si>
  <si>
    <t>https://community.secop.gov.co/Public/Tendering/OpportunityDetail/Index?noticeUID=CO1.NTC.9164452&amp;isFromPublicArea=True&amp;isModal=true&amp;asPopupView=true</t>
  </si>
  <si>
    <t>CO1.REQ.9799491</t>
  </si>
  <si>
    <t>CO1.PCCNTR.9013748</t>
  </si>
  <si>
    <t>CO1.BDOS.9632364</t>
  </si>
  <si>
    <t>CPS-084-2026</t>
  </si>
  <si>
    <t>PRESTACIÓN DE SERVICIOS DE APOYO A LA GESTIÓN PARA REALIZAR MANTENIMIENTO Y SOPORTE DE LOS EQUIPOS DE CÓMPUTO Y PERIFÉRICOS DE LA GOBERNACIÓN DE SUCRE</t>
  </si>
  <si>
    <t>1039447888</t>
  </si>
  <si>
    <t>https://community.secop.gov.co/Public/Tendering/OpportunityDetail/Index?noticeUID=CO1.NTC.9647529&amp;isFromPublicArea=True&amp;isModal=true&amp;asPopupView=true</t>
  </si>
  <si>
    <t>CO1.REQ.9951782</t>
  </si>
  <si>
    <t>CO1.PCCNTR.9209975</t>
  </si>
  <si>
    <t>CO1.BDOS.9783606</t>
  </si>
  <si>
    <t>CP-SDSD-298-2026</t>
  </si>
  <si>
    <t>PRESTACION DE SERVICIOS DE APOYO A LA GESTION DE UN(A) ANOTADOR(A) PARA EL DESARROLLO DE ACCIONES EN EL SUBPROGRAMA ZOONOSIS EN EL MARCO DEL DESARROLLO DEL PLAN TERRITORIAL DE SALUD VIGENCIA 2026 EN EL DEPARTAMENTO DE SUCRE</t>
  </si>
  <si>
    <t>https://community.secop.gov.co/Public/Tendering/OpportunityDetail/Index?noticeUID=CO1.NTC.9841805&amp;isFromPublicArea=True&amp;isModal=true&amp;asPopupView=true</t>
  </si>
  <si>
    <t>CO1.REQ.8903611</t>
  </si>
  <si>
    <t>CO1.PCCNTR.8320328</t>
  </si>
  <si>
    <t>CO1.BDOS.8745295</t>
  </si>
  <si>
    <t>CPS-651-2025</t>
  </si>
  <si>
    <t>BRINDAR ASESORÍA JURÍDICA ESPECIALIZADA Y DE APOYO A LA SUBSECRETARÍA GESTIÓN DE RECURSOS FÍSICOS DE LA GOBERNACIÓN DE SUCRE</t>
  </si>
  <si>
    <t>https://community.secop.gov.co/Public/Tendering/OpportunityDetail/Index?noticeUID=CO1.NTC.8771298&amp;isFromPublicArea=True&amp;isModal=true&amp;asPopupView=true</t>
  </si>
  <si>
    <t>CO1.REQ.8944682</t>
  </si>
  <si>
    <t>CO1.PCCNTR.8348683</t>
  </si>
  <si>
    <t>CO1.BDOS.8785673</t>
  </si>
  <si>
    <t>CPS-888-2025</t>
  </si>
  <si>
    <t>PRESTACIÓN DE SERVICIOS PROFESIONALES
 DE UN INGENIERO INDUSTRIAL PARA BRINDAR ACOMPAÑAMIENTO A LA
 SUBSECRETARÍA DE GESTIÓN DE LA CONTRATACIÓN DE LA GOBERNACIÓN DE
 SUCRE</t>
  </si>
  <si>
    <t>1100402978</t>
  </si>
  <si>
    <t>https://community.secop.gov.co/Public/Tendering/OpportunityDetail/Index?noticeUID=CO1.NTC.8810960&amp;isFromPublicArea=True&amp;isModal=true&amp;asPopupView=true</t>
  </si>
  <si>
    <t>CO1.REQ.5982358</t>
  </si>
  <si>
    <t>CO1.PCCNTR.6125936</t>
  </si>
  <si>
    <t>CO1.BDOS.5864636</t>
  </si>
  <si>
    <t>CP-SDSD-196-2024</t>
  </si>
  <si>
    <t>https://community.secop.gov.co/Public/Tendering/OpportunityDetail/Index?noticeUID=CO1.NTC.5873455&amp;isFromPublicArea=True&amp;isModal=true&amp;asPopupView=true</t>
  </si>
  <si>
    <t>CO1.REQ.8953473</t>
  </si>
  <si>
    <t>CO1.PCCNTR.8355876</t>
  </si>
  <si>
    <t>CO1.BDOS.8794447</t>
  </si>
  <si>
    <t>CPS-921-2025</t>
  </si>
  <si>
    <t>PRESTACIÓN DE SERVICIOS DE APOYO A LA GESTIÓN
 DE UN BACHILLER PARA BRINDAR APOYO EN LA GESTIÓN ADMINISTRATIVA Y OPERATIVA DE LA SECRETARÍA DEL INTERIOR DEL
 DEPARTAMENTO DE SUCRE desde la SECRETARÍA DEL INTERIOR.</t>
  </si>
  <si>
    <t>https://community.secop.gov.co/Public/Tendering/OpportunityDetail/Index?noticeUID=CO1.NTC.8820516&amp;isFromPublicArea=True&amp;isModal=true&amp;asPopupView=true</t>
  </si>
  <si>
    <t>CO1.REQ.9333479</t>
  </si>
  <si>
    <t>CO1.PCCNTR.8639538</t>
  </si>
  <si>
    <t>CO1.BDOS.9167015</t>
  </si>
  <si>
    <t>CP-SDSD-902-2025</t>
  </si>
  <si>
    <t>PRESTACIÓN DE SERVICIOS DE APOYO A LA GESTION UN(A) BACHILLER PARA EL
FORTALECIMIENTO DE LAS COMPETENCIAS DE LA SECRETARÍA DE SALUD DEL DEPARTAMENTO DE SUCRE EN LA SUBSECRETARÍA ADMINISTRATIVA Y FINANCIERA</t>
  </si>
  <si>
    <t>https://community.secop.gov.co/Public/Tendering/OpportunityDetail/Index?noticeUID=CO1.NTC.9195957&amp;isFromPublicArea=True&amp;isModal=true&amp;asPopupView=true</t>
  </si>
  <si>
    <t>CO1.REQ.9309140</t>
  </si>
  <si>
    <t>CO1.PCCNTR.8618852</t>
  </si>
  <si>
    <t>CO1.BDOS.9142865</t>
  </si>
  <si>
    <t>CPS-1145-2025</t>
  </si>
  <si>
    <t>PRESTACION DE SERVICIOS DE APOYO A LA GESTION
 PARA LA REALIZACION DE ACTIVIDADES ADMINISTRATIVAS EN LA  SUBSECRETARIA DE CONTRATACIÓN DE LA GOBERNACION
 DE SUCRE</t>
  </si>
  <si>
    <t>https://community.secop.gov.co/Public/Tendering/OpportunityDetail/Index?noticeUID=CO1.NTC.9168382&amp;isFromPublicArea=True&amp;isModal=true&amp;asPopupView=true</t>
  </si>
  <si>
    <t>CO1.REQ.8825846</t>
  </si>
  <si>
    <t>CO1.PCCNTR.8262106</t>
  </si>
  <si>
    <t>CO1.BDOS.8669159</t>
  </si>
  <si>
    <t>CP-SDSD-609-2025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</si>
  <si>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</si>
  <si>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https://community.secop.gov.co/Public/Tendering/OpportunityDetail/Index?noticeUID=CO1.NTC.8692159&amp;isFromPublicArea=True&amp;isModal=true&amp;asPopupView=true</t>
  </si>
  <si>
    <t>CO1.REQ.10020445</t>
  </si>
  <si>
    <t>CO1.PCCNTR.9250809</t>
  </si>
  <si>
    <t>CO1.BDOS.9851867</t>
  </si>
  <si>
    <t>CPS-550-2026</t>
  </si>
  <si>
    <t>PRESTACIÓN DE SERVICIOS PROFESIONALES DE UN ADMINISTRADOR DE EMPRESAS PARA
BRINDAR ASESORIA Y ACOMPAÑAMIENTO A LA SUBSECRETARÍA DE TALENTO HUMANO DE LA GOBERNACIÓN DE SUCRE.</t>
  </si>
  <si>
    <t>1103979886</t>
  </si>
  <si>
    <t>https://community.secop.gov.co/Public/Tendering/OpportunityDetail/Index?noticeUID=CO1.NTC.9882867&amp;isFromPublicArea=True&amp;isModal=true&amp;asPopupView=true</t>
  </si>
  <si>
    <t>CO1.REQ.9991019</t>
  </si>
  <si>
    <t>CO1.PCCNTR.9215328</t>
  </si>
  <si>
    <t>CO1.BDOS.9822400</t>
  </si>
  <si>
    <t>CPS-501-2026</t>
  </si>
  <si>
    <t>PRESTACIÓN DE SERVICIOS PROFESIONALES PARA
 BRINDAR APOYO EN EL SEGUIMIENTO DE LA INFORMACIÓN INSTITUCIONAL EN LA SECRETARIA DE COMUNICACIONES DE LA GOBERNACION DE SUCRE.</t>
  </si>
  <si>
    <t>https://community.secop.gov.co/Public/Tendering/OpportunityDetail/Index?noticeUID=CO1.NTC.9847579&amp;isFromPublicArea=True&amp;isModal=true&amp;asPopupView=true</t>
  </si>
  <si>
    <t>CO1.REQ.6917019</t>
  </si>
  <si>
    <t>CO1.PCCNTR.6837484</t>
  </si>
  <si>
    <t>CO1.BDOS.6786998</t>
  </si>
  <si>
    <t>CPS-771-2024</t>
  </si>
  <si>
    <t>PRESTACIÓN DE SERVICIOS DE APOYO A LA GESTIÓN PARA BRINDAR APOYO A LA SECRETARIA DE COMUNICACIONES DE LA GOBERNACIÓN DE SUCRE</t>
  </si>
  <si>
    <t>1104383877</t>
  </si>
  <si>
    <t>https://community.secop.gov.co/Public/Tendering/OpportunityDetail/Index?noticeUID=CO1.NTC.6808720&amp;isFromPublicArea=True&amp;isModal=true&amp;asPopupView=true</t>
  </si>
  <si>
    <t>CO1.REQ.9921813</t>
  </si>
  <si>
    <t>CO1.PCCNTR.9160827</t>
  </si>
  <si>
    <t>CO1.BDOS.9753187</t>
  </si>
  <si>
    <t>CPS-342-2026</t>
  </si>
  <si>
    <t>PRESTACIÓN DE SERVICIOS PROFESIONALES COMO INGENIERO INDUSTRIAL PARA
BRINDAR APOYO Y ACOMPAÑAMIENTO EN LA GESTIÓN DE PROYECTOS ESTRATÉGICOS A CARGO DE LA SECRETARÍA PRIVADA
DE LA GOBERNACIÓN DE SUCRE</t>
  </si>
  <si>
    <t>https://community.secop.gov.co/Public/Tendering/OpportunityDetail/Index?noticeUID=CO1.NTC.9793138&amp;isFromPublicArea=True&amp;isModal=true&amp;asPopupView=true</t>
  </si>
  <si>
    <t>CO1.REQ.9920551</t>
  </si>
  <si>
    <t>CO1.PCCNTR.9138249</t>
  </si>
  <si>
    <t>CO1.BDOS.9751963</t>
  </si>
  <si>
    <t>CPS-227-2026</t>
  </si>
  <si>
    <t>PRESTACION DE SERVICIOS PROFESIONALES DE UN ADMINISTRADOR DE EMPRESAS PARA ACOMPAÑAR Y ASESORAR A LA SUBSECRETARIA FINANCIERA EN EL MARCO DEL PROYECTO APOYO PARA LA PRESTACION DE SERVICIOS PROFESIONALES Y DE APOYO A LA GESTION EN LA VIGENCIA 2026 DE LA GOBERNACION DE SUCRE</t>
  </si>
  <si>
    <t>1103096446</t>
  </si>
  <si>
    <t>https://community.secop.gov.co/Public/Tendering/OpportunityDetail/Index?noticeUID=CO1.NTC.9771973&amp;isFromPublicArea=True&amp;isModal=true&amp;asPopupView=true</t>
  </si>
  <si>
    <t>CO1.REQ.9899961</t>
  </si>
  <si>
    <t>CO1.PCCNTR.9118379</t>
  </si>
  <si>
    <t>CO1.BDOS.9731751</t>
  </si>
  <si>
    <t>CPS-185-2026</t>
  </si>
  <si>
    <t>PRESTACIÓN DE SERVICIOS PROFESIONALES DE UN INGENIERO AGRICOLA PARA BRINDAR ASESORIA Y APOYO EN LA DIRECCIÓN DE PROYECTOS ESTRATÉGICOS DE LA GOBERNACIÓN DE SUCRE</t>
  </si>
  <si>
    <t>https://community.secop.gov.co/Public/Tendering/OpportunityDetail/Index?noticeUID=CO1.NTC.9754121&amp;isFromPublicArea=True&amp;isModal=true&amp;asPopupView=true</t>
  </si>
  <si>
    <t>CO1.REQ.5399397</t>
  </si>
  <si>
    <t>CO1.PCCNTR.5642278</t>
  </si>
  <si>
    <t>CO1.BDOS.5281981</t>
  </si>
  <si>
    <t>CD-ARR-005-2023</t>
  </si>
  <si>
    <t>ARRENDAMIENTO DE UNA BODEGA PARA PARA EL ALMACENAMIENTO DE LOS ELEMENTOS; EQUIPOS; MATERIAL; HERRAMIENTAS QUE SE UTILIZARAN PARA EL DESARROLLO DEL PROYECTO DE LA CONSTRUCCIÓN DE SISTEMAS DE AUTOGENERACIÓN ELÉCTRICA CON TECNOLOGÍA SOLAR FOTOVOLTAICA EN VIVIENDAS RURALES DISPERSAS EN EL DEPARTAMENTO D</t>
  </si>
  <si>
    <t>901395216</t>
  </si>
  <si>
    <t>https://community.secop.gov.co/Public/Tendering/OpportunityDetail/Index?noticeUID=CO1.NTC.5296030&amp;isFromPublicArea=True&amp;isModal=true&amp;asPopupView=true</t>
  </si>
  <si>
    <t>ARRENDAMIENTO DE UNA BODEGA PARA PARA EL ALMACENAMIENTO DE LOS ELEMENTOS; EQUIPOS; MATERIAL; HERRAMIENTAS QUE SE UTILIZARAN PARA EL DESARROLLO DEL PROYECTO DE LA CONSTRUCCIÓN DE SISTEMAS DE AUTOGENERACIÓN ELÉCTRICA CON TECNOLOGÍA SOLAR FOTOVOLTAICA EN VIVIENDAS RURALES DISPERSAS EN EL DEPARTAMENTO DE SUCRE.</t>
  </si>
  <si>
    <t>CO1.REQ.6076153</t>
  </si>
  <si>
    <t>CO1.PCCNTR.6199778</t>
  </si>
  <si>
    <t>CO1.BDOS.5957349</t>
  </si>
  <si>
    <t>CP-SDSD-259-2024</t>
  </si>
  <si>
    <t>PRESTACIÓN DE SERVICIOS PROFESIONALES DE UN FISIOTERAPEUTA PARA EL DESARROLLO DE ACCIONES EN LA DIMENSION TRANSVERSAL GESTION 
DIFERENCIAL DE POBLACIONES VULNERABLES COMPONENTE DISCAPACIDAD; EN EL MARCO DEL DESARROLLO DEL PLAN DE ACCIÓN SALUD PÚBLICA TRANSITORIO 2024 DEL DEPARTAMENTO DE SUCRE.</t>
  </si>
  <si>
    <t>https://community.secop.gov.co/Public/Tendering/OpportunityDetail/Index?noticeUID=CO1.NTC.5965082&amp;isFromPublicArea=True&amp;isModal=true&amp;asPopupView=true</t>
  </si>
  <si>
    <t>CO1.REQ.6806796</t>
  </si>
  <si>
    <t>CO1.PCCNTR.6746872</t>
  </si>
  <si>
    <t>CO1.BDOS.6680028</t>
  </si>
  <si>
    <t>CPS-700-2024</t>
  </si>
  <si>
    <t>CONTRATAR APOYO A LA GESTIÓN PARA BRINDAR APOYO A LA SECRETARÍA GENERAL DE LA GOBERNACIÓN DE SUCRE</t>
  </si>
  <si>
    <t>9041854</t>
  </si>
  <si>
    <t>https://community.secop.gov.co/Public/Tendering/OpportunityDetail/Index?noticeUID=CO1.NTC.6689905&amp;isFromPublicArea=True&amp;isModal=true&amp;asPopupView=true</t>
  </si>
  <si>
    <t>CO1.REQ.8958618</t>
  </si>
  <si>
    <t>CO1.PCCNTR.8360836</t>
  </si>
  <si>
    <t>CO1.BDOS.8798965</t>
  </si>
  <si>
    <t>CPS-915-2025</t>
  </si>
  <si>
    <t>https://community.secop.gov.co/Public/Tendering/OpportunityDetail/Index?noticeUID=CO1.NTC.8826631&amp;isFromPublicArea=True&amp;isModal=true&amp;asPopupView=true</t>
  </si>
  <si>
    <t>CO1.REQ.7328762</t>
  </si>
  <si>
    <t>CO1.PCCNTR.7147974</t>
  </si>
  <si>
    <t>CO1.BDOS.7192728</t>
  </si>
  <si>
    <t>CP-SDSD-807-2024</t>
  </si>
  <si>
    <t>https://community.secop.gov.co/Public/Tendering/OpportunityDetail/Index?noticeUID=CO1.NTC.7212668&amp;isFromPublicArea=True&amp;isModal=true&amp;asPopupView=true</t>
  </si>
  <si>
    <t>CO1.REQ.8911219</t>
  </si>
  <si>
    <t>CO1.PCCNTR.8327696</t>
  </si>
  <si>
    <t>CO1.BDOS.8753320</t>
  </si>
  <si>
    <t>CPS-703-2025</t>
  </si>
  <si>
    <t>PRESTACION DE SERVICIOS DE APOYO A LA GESTION  COMO BACHILLER PARA BRINDAR APOYO A LA SUBSECRTERIA DE GESTION TRIBUTARIA DE LA SECRETARÍA DE HACIENDA  DEPARTAMENTAL.</t>
  </si>
  <si>
    <t>https://community.secop.gov.co/Public/Tendering/OpportunityDetail/Index?noticeUID=CO1.NTC.8781518&amp;isFromPublicArea=True&amp;isModal=true&amp;asPopupView=true</t>
  </si>
  <si>
    <t>CO1.REQ.7013467</t>
  </si>
  <si>
    <t>CO1.PCCNTR.6907406</t>
  </si>
  <si>
    <t>CO1.BDOS.6882792</t>
  </si>
  <si>
    <t>CP-SDSD-468-2024</t>
  </si>
  <si>
    <t>PRESTACIÓN DE SERVICIOS PROFESIONALES DE UN TÈCNICO DE SANEAMIENTO BÀSICO PARA EL DESARROLLO DE ACCIONES EN EL COMPONENTE SALUD AMBIENTAL; EN EL MARCO DEL DESARROLLO DEL PLAN TERRITORIAL DE SALUD VIGENCIA 2024 EN EL DEPARTAMENTO DE SUCRE.</t>
  </si>
  <si>
    <t>https://community.secop.gov.co/Public/Tendering/OpportunityDetail/Index?noticeUID=CO1.NTC.6897904&amp;isFromPublicArea=True&amp;isModal=true&amp;asPopupView=true</t>
  </si>
  <si>
    <t>CO1.REQ.8958001</t>
  </si>
  <si>
    <t>CO1.PCCNTR.8360118</t>
  </si>
  <si>
    <t>CO1.BDOS.8798623</t>
  </si>
  <si>
    <t>CPS-912-2025</t>
  </si>
  <si>
    <t>PRESTACION DE SERVICIOS PROFESIONALES  PARA BRINDAR ACOMPAÑAMIENTO EN LAS DIFERENTES ACTIVIDADES Y EVENTOS QUE SE DESARROLLEN EN LA GOBERNACIÓN DE
 SUCRE</t>
  </si>
  <si>
    <t>92525614</t>
  </si>
  <si>
    <t>https://community.secop.gov.co/Public/Tendering/OpportunityDetail/Index?noticeUID=CO1.NTC.8825528&amp;isFromPublicArea=True&amp;isModal=true&amp;asPopupView=true</t>
  </si>
  <si>
    <t>CO1.REQ.6804543</t>
  </si>
  <si>
    <t>CO1.PCCNTR.6810666</t>
  </si>
  <si>
    <t>CO1.BDOS.6549303</t>
  </si>
  <si>
    <t>AMC-009-2024</t>
  </si>
  <si>
    <t>PRESTACIÓN DE SERVICIOS PARA EL FORTALECIMIENTO A LA SALUD Y NUTRICIÓN A PERSONAS VIVIENDO CON VIH/SIDA PARA EL MEJORAMIENTO DE SUS CONDICIONES DE VIDA EN LOS MUNICIPIOS DE SINCELEJO; COROZAL; SAN MARCOS; TOLUVIEJO; TOLÚ; SAN ONOFRE; SAMPUÉS; MAJAGUAL; SINCÉ Y LOS PALMITOS; EN EL DEPARTAMENTO DE SUC</t>
  </si>
  <si>
    <t>https://community.secop.gov.co/Public/Tendering/OpportunityDetail/Index?noticeUID=CO1.NTC.6687005&amp;isFromPublicArea=True&amp;isModal=true&amp;asPopupView=true</t>
  </si>
  <si>
    <t>PRESTACIÓN DE SERVICIOS PARA EL FORTALECIMIENTO A LA SALUD Y NUTRICIÓN A PERSONAS VIVIENDO CON VIH/SIDA PARA EL MEJORAMIENTO DE SUS CONDICIONES DE VIDA EN LOS MUNICIPIOS DE SINCELEJO; COROZAL; SAN MARCOS; TOLUVIEJO; TOLÚ; SAN ONOFRE; SAMPUÉS; MAJAGUAL; SINCÉ Y LOS PALMITOS; EN EL DEPARTAMENTO DE SUCRE</t>
  </si>
  <si>
    <t>CO1.REQ.7636631</t>
  </si>
  <si>
    <t>CO1.PCCNTR.7397708</t>
  </si>
  <si>
    <t>CO1.BDOS.7501025</t>
  </si>
  <si>
    <t>CP-SDSD-030-2025</t>
  </si>
  <si>
    <t>PRESTACIÓN DE SERVICIOS DE APOYO A LA GESTIÓN DE UNA TECNICO/AUXILIAR DE ENFERMERIA PARA EL DESARROLLO DE ACCIONES EN EL COMPONENTE VIGILANCIA EPIDEMIOLÓGICA EN EL MARCO DEL DESARROLLO DEL PLAN TERRITORIAL DE SALUD VIGENCIA 2025 EN EL DEPARTAMENTO DE SUCRE</t>
  </si>
  <si>
    <t>https://community.secop.gov.co/Public/Tendering/OpportunityDetail/Index?noticeUID=CO1.NTC.7523121&amp;isFromPublicArea=True&amp;isModal=true&amp;asPopupView=true</t>
  </si>
  <si>
    <t>CO1.REQ.6859449</t>
  </si>
  <si>
    <t>CO1.PCCNTR.6789560</t>
  </si>
  <si>
    <t>CO1.BDOS.6731331</t>
  </si>
  <si>
    <t>CPS-741-2024</t>
  </si>
  <si>
    <t>PRESTACIÓN DE SERVICIOS PROFESIONALES DE UN ABOGADO PARA BRINDAR
ACOMPAÑAMIENTO A LA SECRETARIA DEL INTERIOR DE LA GOBERNACIÓN DE
SUCRE</t>
  </si>
  <si>
    <t>1102795008</t>
  </si>
  <si>
    <t>https://community.secop.gov.co/Public/Tendering/OpportunityDetail/Index?noticeUID=CO1.NTC.6746830&amp;isFromPublicArea=True&amp;isModal=true&amp;asPopupView=true</t>
  </si>
  <si>
    <t>CO1.REQ.9906139</t>
  </si>
  <si>
    <t>CO1.PCCNTR.9125703</t>
  </si>
  <si>
    <t>CO1.BDOS.9737829</t>
  </si>
  <si>
    <t>CPS-286-2026</t>
  </si>
  <si>
    <t>1102811453</t>
  </si>
  <si>
    <t>https://community.secop.gov.co/Public/Tendering/OpportunityDetail/Index?noticeUID=CO1.NTC.9756756&amp;isFromPublicArea=True&amp;isModal=true&amp;asPopupView=true</t>
  </si>
  <si>
    <t>CO1.REQ.10017192</t>
  </si>
  <si>
    <t>CO1.PCCNTR.9260589</t>
  </si>
  <si>
    <t>CO1.BDOS.9848975</t>
  </si>
  <si>
    <t>CPS-557-2026</t>
  </si>
  <si>
    <t>PRESTACIÓN DE SERVICIOS PROFESIONALES DE UN INGENIERO DE SISTEMAS PARA
BRINDAR APOYO TÉCNICO Y PROFESIONAL A LA SECRETARÍA DEL INTERIOR DE LA GOBERNACIÓN DE SUCRE EN LA ADMINISTRACIÓN; SOPORTE Y OPTIMIZACIÓN DE LOS SISTEMAS DE INFORMACIÓN; PLATAFORMAS TECCNOLÓGICAS Y
GESTIÓN DE LA INFORMACIÓN INSTIT</t>
  </si>
  <si>
    <t>1102840354</t>
  </si>
  <si>
    <t>https://community.secop.gov.co/Public/Tendering/OpportunityDetail/Index?noticeUID=CO1.NTC.9893284&amp;isFromPublicArea=True&amp;isModal=true&amp;asPopupView=true</t>
  </si>
  <si>
    <t>PRESTACIÓN DE SERVICIOS PROFESIONALES DE UN INGENIERO DE SISTEMAS PARA
BRINDAR APOYO TÉCNICO Y PROFESIONAL A LA SECRETARÍA DEL INTERIOR DE LA GOBERNACIÓN DE SUCRE EN LA ADMINISTRACIÓN; SOPORTE Y OPTIMIZACIÓN DE LOS SISTEMAS DE INFORMACIÓN; PLATAFORMAS TECCNOLÓGICAS Y
GESTIÓN DE LA INFORMACIÓN INSTITUCIONAL; EN EL MARCO DEL PROYECTO APOYO A LA PRESTACIÓN DE SERVICIOS PROFESIONALES Y DE APOYO A LA GESTIÓN VIGENCIA 2026 DE LA GOBERNACIÓN DE SUCRE.</t>
  </si>
  <si>
    <t>CO1.REQ.5990172</t>
  </si>
  <si>
    <t>CO1.PCCNTR.6134334</t>
  </si>
  <si>
    <t>CO1.BDOS.5872187</t>
  </si>
  <si>
    <t>CP-SDSD-208-2024</t>
  </si>
  <si>
    <t>PRESTACIÓN DE SERVICIOS PROFESIONALES DE UN (A) ENFERMERO (A) PARA EL DESARROLLO DE ACCIONES EN LA DIMENSIÓN VIDA SALUDABLE Y ENFERMEDADES TRANSMISIBLES COMPONENTE ENFERMEDADES EMERGENTES; REEMERGENTES Y DESATENDIDAS EN EL DESARROLLO DEL PLAN DE ACCION TRANSITORIO 2024 EN EL DEPARTAMENTO DE SUCRE.</t>
  </si>
  <si>
    <t>https://community.secop.gov.co/Public/Tendering/OpportunityDetail/Index?noticeUID=CO1.NTC.5883556&amp;isFromPublicArea=True&amp;isModal=true&amp;asPopupView=true</t>
  </si>
  <si>
    <t>CO1.REQ.10745413</t>
  </si>
  <si>
    <t>CO1.PCCNTR.9729952</t>
  </si>
  <si>
    <t>CO1.BDOS.10561970</t>
  </si>
  <si>
    <t>CP-SDSD-488-2026</t>
  </si>
  <si>
    <t>1104407915</t>
  </si>
  <si>
    <t>https://community.secop.gov.co/Public/Tendering/OpportunityDetail/Index?noticeUID=CO1.NTC.10602554&amp;isFromPublicArea=True&amp;isModal=true&amp;asPopupView=true</t>
  </si>
  <si>
    <t>CO1.REQ.6697593</t>
  </si>
  <si>
    <t>CO1.PCCNTR.6666286</t>
  </si>
  <si>
    <t>CO1.BDOS.6571642</t>
  </si>
  <si>
    <t>CPS-495-2024</t>
  </si>
  <si>
    <t>PRESTACIÓN DE SERVICIOS PROFESIONALES EN CONTADURIA PUBLICA PARA BRINDAR APOYO A LA SECRETARÍA DE COMUNICACIONES DE LA GOBERNACIÓN DE SUCRE</t>
  </si>
  <si>
    <t>https://community.secop.gov.co/Public/Tendering/OpportunityDetail/Index?noticeUID=CO1.NTC.6583035&amp;isFromPublicArea=True&amp;isModal=true&amp;asPopupView=true</t>
  </si>
  <si>
    <t>CO1.REQ.6728395</t>
  </si>
  <si>
    <t>CO1.PCCNTR.6689619</t>
  </si>
  <si>
    <t>CO1.BDOS.6601815</t>
  </si>
  <si>
    <t>CPS-590-2024</t>
  </si>
  <si>
    <t>https://community.secop.gov.co/Public/Tendering/OpportunityDetail/Index?noticeUID=CO1.NTC.6611788&amp;isFromPublicArea=True&amp;isModal=true&amp;asPopupView=true</t>
  </si>
  <si>
    <t>CO1.REQ.9845259</t>
  </si>
  <si>
    <t>CO1.PCCNTR.9063055</t>
  </si>
  <si>
    <t>CO1.BDOS.9677649</t>
  </si>
  <si>
    <t>CPS-119-2026</t>
  </si>
  <si>
    <t>PRESTACIÓN DE SERVICIOS PROFESIONALES
DE UN ADMINISTRADOR DE EMPRESAS TURISTICAS PARA APOYAR EN LOS
PROCESOS TURISTICOS A LA OFICINA DE TURISMO Y CULTURA DEL
DEPARTAMENTO DE SUCRE DURANTE LA VIGENCIA 2026</t>
  </si>
  <si>
    <t>https://community.secop.gov.co/Public/Tendering/OpportunityDetail/Index?noticeUID=CO1.NTC.9697789&amp;isFromPublicArea=True&amp;isModal=true&amp;asPopupView=true</t>
  </si>
  <si>
    <t>CO1.REQ.10763997</t>
  </si>
  <si>
    <t>CO1.PCCNTR.9756491</t>
  </si>
  <si>
    <t>CO1.BDOS.10580527</t>
  </si>
  <si>
    <t>CP-SDSD-554-2026</t>
  </si>
  <si>
    <t>PRESTACIÓN DE SERVICIOS PROFESIONALES DE UN INGENIERO AMBIENTAL PARA EL DESARROLLO DE ACCIONES EN EL SUBPROGRAMA DE SALUD AMBIENTAL; EN EL MARCO DEL DESARROLLO DEL PLAN TERRITORIAL DE SALUD VIGENCIA 2026 EN EL DEPARTAMENTO DE SUCRE</t>
  </si>
  <si>
    <t>https://community.secop.gov.co/Public/Tendering/OpportunityDetail/Index?noticeUID=CO1.NTC.10635244&amp;isFromPublicArea=True&amp;isModal=true&amp;asPopupView=true</t>
  </si>
  <si>
    <t>CO1.REQ.9141561</t>
  </si>
  <si>
    <t>CO1.PCCNTR.8494439</t>
  </si>
  <si>
    <t>CO1.BDOS.8978293</t>
  </si>
  <si>
    <t>CPS-1079-2025</t>
  </si>
  <si>
    <t>PRESTACIÓN DE SERVICIOS PROFESIONALES DE UN
 ABOGADO PARA BRINDAR ASESORIA Y ACOMPAÑAMIENTO A LA OFICINA DE CONTROL INTERNO DISCIPLINARIO DE LA GOBERNACION DE SUCRE.</t>
  </si>
  <si>
    <t>92520679</t>
  </si>
  <si>
    <t>https://community.secop.gov.co/Public/Tendering/OpportunityDetail/Index?noticeUID=CO1.NTC.9004611&amp;isFromPublicArea=True&amp;isModal=true&amp;asPopupView=true</t>
  </si>
  <si>
    <t>CO1.REQ.8938727</t>
  </si>
  <si>
    <t>CO1.PCCNTR.8343817</t>
  </si>
  <si>
    <t>CO1.BDOS.8779908</t>
  </si>
  <si>
    <t>CPS-842-2025</t>
  </si>
  <si>
    <t>PRESTACIÓN DE SERVICIOS PROFESIONALES
 DE UNA ECONOMISTA PARA APOYAR Y ACOMPAÑAR LA PLANIFICACIÓN
 INSTITUCIONAL; EJECUCIÓN; SEGUIMIENTO Y EVALUACIÓN DE PROYECTOS;
 PROGRAMAS Y ESTRATEGIAS DE LA SECRETARÍA DEL INTERIOR DE LA
 GOBERNACIÓN DEL DEPARTAMENTO DE SUCRE; EN EL MARCO DEL PROYECTO</t>
  </si>
  <si>
    <t>64720302</t>
  </si>
  <si>
    <t>https://community.secop.gov.co/Public/Tendering/OpportunityDetail/Index?noticeUID=CO1.NTC.8804193&amp;isFromPublicArea=True&amp;isModal=true&amp;asPopupView=true</t>
  </si>
  <si>
    <t>CO1.REQ.8978997</t>
  </si>
  <si>
    <t>CO1.PCCNTR.8376228</t>
  </si>
  <si>
    <t>CO1.BDOS.8819358</t>
  </si>
  <si>
    <t>CPS-975-2025</t>
  </si>
  <si>
    <t>PRESTACIÓN DE SERVICIOS PROFESIONALES EN INGENIERIA CIVIL PARA BRINDAR ASESORÍA Y ACOMPAÑAMIENTO A LA SECRETARIA DE ENERGIAS DE LA GOBERNACIÓN DE SUCRE.</t>
  </si>
  <si>
    <t>1102865555</t>
  </si>
  <si>
    <t>https://community.secop.gov.co/Public/Tendering/OpportunityDetail/Index?noticeUID=CO1.NTC.8846199&amp;isFromPublicArea=True&amp;isModal=true&amp;asPopupView=true</t>
  </si>
  <si>
    <t>CO1.REQ.9823084</t>
  </si>
  <si>
    <t>CO1.PCCNTR.9037149</t>
  </si>
  <si>
    <t>CO1.BDOS.9655652</t>
  </si>
  <si>
    <t>CPS-088-2026.</t>
  </si>
  <si>
    <t>PRESTACION DE SERVICIOS PROFESIONALES PARA APOYAR EL DESARROLLO DE
 ACCIONES EN EL MARCO DEL PROGRAMA DE ALIMENTACION ESCOLAR DE LA
 SECRETARIA DE EDUCACION DEPARTAMENTAL DE LA GOBERNACIÓN DE SUCRE.</t>
  </si>
  <si>
    <t>https://community.secop.gov.co/Public/Tendering/OpportunityDetail/Index?noticeUID=CO1.NTC.9671136&amp;isFromPublicArea=True&amp;isModal=true&amp;asPopupView=true</t>
  </si>
  <si>
    <t>CO1.REQ.9179921</t>
  </si>
  <si>
    <t>CO1.PCCNTR.8527434</t>
  </si>
  <si>
    <t>CO1.BDOS.9015769</t>
  </si>
  <si>
    <t>CPS-1100-2025</t>
  </si>
  <si>
    <t>PRESTACIÓN DE SERVICIOS DE APOYO A LA GESTIÓN
DE UN BACHILLER PARA BRINDAR APOYO EN LA GESTIÓN ADMINISTRATIVA Y OPERATIVA DE LA SECRETARÍA DEL INTERIOR DEL
DEPARTAMENTO DE SUCRE</t>
  </si>
  <si>
    <t>6819180</t>
  </si>
  <si>
    <t>https://community.secop.gov.co/Public/Tendering/OpportunityDetail/Index?noticeUID=CO1.NTC.9045902&amp;isFromPublicArea=True&amp;isModal=true&amp;asPopupView=true</t>
  </si>
  <si>
    <t>CO1.REQ.9104161</t>
  </si>
  <si>
    <t>CO1.PCCNTR.8522575</t>
  </si>
  <si>
    <t>SA-016-2025</t>
  </si>
  <si>
    <t>FORTALECIMIENTO A LA SALUD Y NUTRICIÓN A PERSONAS VIVIENDO CON VIH/SIDA PARA EL MEJORAMIENTO DE SUS CONDICIONES DE VIDA EN LOS MUNICIPIOS DE SINCELEJO; COROZAL; SAN MARCOS; TOLUVIEJO; SAMPUÉS Y SINCÉ; EN EL DEPARTAMENTO DE SUCRE</t>
  </si>
  <si>
    <t>https://community.secop.gov.co/Public/Tendering/OpportunityDetail/Index?noticeUID=CO1.NTC.8972081&amp;isFromPublicArea=True&amp;isModal=true&amp;asPopupView=true</t>
  </si>
  <si>
    <t>CO1.REQ.10070106</t>
  </si>
  <si>
    <t>CO1.PCCNTR.9291886</t>
  </si>
  <si>
    <t>CO1.BDOS.9902010</t>
  </si>
  <si>
    <t>CP-SDSD-394-2026</t>
  </si>
  <si>
    <t>1102835693</t>
  </si>
  <si>
    <t>https://community.secop.gov.co/Public/Tendering/OpportunityDetail/Index?noticeUID=CO1.NTC.9924117&amp;isFromPublicArea=True&amp;isModal=true&amp;asPopupView=true</t>
  </si>
  <si>
    <t>CO1.REQ.7066085</t>
  </si>
  <si>
    <t>CO1.PCCNTR.6949506</t>
  </si>
  <si>
    <t>CO1.BDOS.6935511</t>
  </si>
  <si>
    <t>CP-SDSD-587-2024</t>
  </si>
  <si>
    <t>PRESTACIÓN DE SERVICIOS PROFESIONALES DE UN(A) ENFERMERO (A) PARA EL DESARROLLO DE ACCIONES EN EL COMPONENTE EMERGENTES Y REMERGENTES: IRA-EDA-LEPRA Y TB EN EL MARCO DEL DESARROLLO DEL PLAN TERRITORIAL DE SALUD VIGENCIA 2024 EN EL DEPARTAMENTO DE SUCRE</t>
  </si>
  <si>
    <t>https://community.secop.gov.co/Public/Tendering/OpportunityDetail/Index?noticeUID=CO1.NTC.6948026&amp;isFromPublicArea=True&amp;isModal=true&amp;asPopupView=true</t>
  </si>
  <si>
    <t>CO1.REQ.7326078</t>
  </si>
  <si>
    <t>CO1.PCCNTR.7179355</t>
  </si>
  <si>
    <t>CO1.BDOS.7122702</t>
  </si>
  <si>
    <t>AMC-021-2024</t>
  </si>
  <si>
    <t>MEJORAMIENTO DE LA INFRAESTRUCTURA DE LA INSTITUCIÓN EDUCATIVA BUENAVISTA - SEDE PRIMARIA SAN FRANCISCO DE ASÍS; MUNICIPIO DE BUENAVISTA; DEPARTAMENTO DE SUCRE.</t>
  </si>
  <si>
    <t>92025246</t>
  </si>
  <si>
    <t>https://community.secop.gov.co/Public/Tendering/OpportunityDetail/Index?noticeUID=CO1.NTC.7210275&amp;isFromPublicArea=True&amp;isModal=true&amp;asPopupView=true</t>
  </si>
  <si>
    <t>CO1.REQ.8888787</t>
  </si>
  <si>
    <t>CO1.PCCNTR.8308515</t>
  </si>
  <si>
    <t>CO1.BDOS.8731239</t>
  </si>
  <si>
    <t>CPS-585-2025</t>
  </si>
  <si>
    <t>PRESTACIÓN DE SERVICIOS PROFESIONALES ESPECIALIZADOS PARA APOYAR; ASESORAR Y
ACOMPAÑAR DESDE EL ÁMBITO FISCAL; LOS PROCESOS CONTRACTUALES EN LA SECRETARÍA DE LA INCLUSIÓN SOCIAL; MUJER
Y EQUIDAD DE GÉNERO  SUBSECRETARÍA DE GESTIÓN DE LA INCLUSIÓN SOCIAL DEL DEPARTAMENTO DE SUCRE..</t>
  </si>
  <si>
    <t>https://community.secop.gov.co/Public/Tendering/OpportunityDetail/Index?noticeUID=CO1.NTC.8756346&amp;isFromPublicArea=True&amp;isModal=true&amp;asPopupView=true</t>
  </si>
  <si>
    <t>CO1.REQ.9866053</t>
  </si>
  <si>
    <t>CO1.PCCNTR.9094398</t>
  </si>
  <si>
    <t>CO1.BDOS.9698073</t>
  </si>
  <si>
    <t>CPS-161-2026</t>
  </si>
  <si>
    <t>PRESTACION DE SERVICIOS PROFESIONALES PARA BRINDAR APOYO Y ACOMPAÑAMIENTO EN LOS ASUNTOS QUE ESTEN A CARGO DE LA SECRETARIA DE LA MUJER; JUVENTUD E INCLUSION SOCIAL</t>
  </si>
  <si>
    <t>https://community.secop.gov.co/Public/Tendering/OpportunityDetail/Index?noticeUID=CO1.NTC.9728445&amp;isFromPublicArea=True&amp;isModal=true&amp;asPopupView=true</t>
  </si>
  <si>
    <t>CO1.REQ.7103628</t>
  </si>
  <si>
    <t>CO1.PCCNTR.6977991</t>
  </si>
  <si>
    <t>CO1.BDOS.6971300</t>
  </si>
  <si>
    <t>CP-SDSD-688-2024</t>
  </si>
  <si>
    <t>PRESTACIÒN DE SERVICIOS PROFESIONALES DE UN ENFERMERO (A) PARA EL 
DESARROLLO DE ACCIONES EN EL COMPONENTE NIÑOS; NIÑAS Y ADOLESCENTES; EN EL MARCO DEL DESARROLLO DEL PLAN TERRITORIAL DE SALUD VIGENCIA 2024 EN EL DEPARTAMENTO DE SUCRE</t>
  </si>
  <si>
    <t>https://community.secop.gov.co/Public/Tendering/OpportunityDetail/Index?noticeUID=CO1.NTC.6984524&amp;isFromPublicArea=True&amp;isModal=true&amp;asPopupView=true</t>
  </si>
  <si>
    <t>CO1.REQ.8168649</t>
  </si>
  <si>
    <t>CO1.BDOS.8026342</t>
  </si>
  <si>
    <t>CO1.REQ.9380424</t>
  </si>
  <si>
    <t>CO1.REQ.10074007</t>
  </si>
  <si>
    <t>CO1.PCCNTR.9298646</t>
  </si>
  <si>
    <t>CO1.BDOS.9905674</t>
  </si>
  <si>
    <t>CP-SDSD-395-2026</t>
  </si>
  <si>
    <t>PRESTACIÓN DE SERVICIOS PROFESIONALES DE UN ADMINISTRADOR DE EMPRESAS PARA BRINDAR APOYO Y ACOMPAÑAMIENTO A LA SECRETARÍA DE SALUD DE LA GOBERNACIÓN DE SUCRE EN EL SUBPROGRAMA DE ASEGURAMIENTO</t>
  </si>
  <si>
    <t>https://community.secop.gov.co/Public/Tendering/OpportunityDetail/Index?noticeUID=CO1.NTC.9931202&amp;isFromPublicArea=True&amp;isModal=true&amp;asPopupView=true</t>
  </si>
  <si>
    <t>CO1.REQ.6894104</t>
  </si>
  <si>
    <t>CO1.PCCNTR.6821839</t>
  </si>
  <si>
    <t>CO1.BDOS.6764936</t>
  </si>
  <si>
    <t>CPS-758-2024</t>
  </si>
  <si>
    <t>a PRESTACION DE SERVICIOS DE APOYO A LA GESTION DE UN BACHILLER 
PARA BRINDAR APOYO A LA SECRETARIA DEL INTERIOR DE LA GOBERNACION DE SUCRE.</t>
  </si>
  <si>
    <t>92191485</t>
  </si>
  <si>
    <t>https://community.secop.gov.co/Public/Tendering/OpportunityDetail/Index?noticeUID=CO1.NTC.6787503&amp;isFromPublicArea=True&amp;isModal=true&amp;asPopupView=true</t>
  </si>
  <si>
    <t>CO1.REQ.6721965</t>
  </si>
  <si>
    <t>CO1.PCCNTR.6687371</t>
  </si>
  <si>
    <t>CO1.BDOS.6595092</t>
  </si>
  <si>
    <t>CPS-560-2024</t>
  </si>
  <si>
    <t>PRESTACIÓN DE SERVICIOS PROFESIONALES DE UNA
INGENIERA SANITARIA Y AMBIENTAL PARA BRINDAR ACOMPAÑAMIENTO A LA OFICINA DE MACROPROYECTOS ESTRATEGICOS DE LA GOBERNACIÓN DE SUCRE</t>
  </si>
  <si>
    <t>https://community.secop.gov.co/Public/Tendering/OpportunityDetail/Index?noticeUID=CO1.NTC.6609406&amp;isFromPublicArea=True&amp;isModal=true&amp;asPopupView=true</t>
  </si>
  <si>
    <t>CO1.REQ.10730916</t>
  </si>
  <si>
    <t>CO1.PCCNTR.9719423</t>
  </si>
  <si>
    <t>CO1.BDOS.10547754</t>
  </si>
  <si>
    <t>CP-SDSD-456-2026</t>
  </si>
  <si>
    <t>PRESTACION DE SERVICIOS DE APOYO A LA GESTION DE UN ANOTADOR PARA EL DESARROLLO DE ACCIONES EN EL SUBPROGRAMA ZOONOSIS EN EL MARCO DEL DESARROLLO DEL PLAN TERRITORIAL DE SALUD VIGENCIA 2026 EN EL DEPARTAMENTO DE SUCRE.</t>
  </si>
  <si>
    <t>https://community.secop.gov.co/Public/Tendering/OpportunityDetail/Index?noticeUID=CO1.NTC.10586364&amp;isFromPublicArea=True&amp;isModal=true&amp;asPopupView=true</t>
  </si>
  <si>
    <t>CO1.REQ.7799936</t>
  </si>
  <si>
    <t>CO1.PCCNTR.7537727</t>
  </si>
  <si>
    <t>CO1.BDOS.7663080</t>
  </si>
  <si>
    <t>CP-SDSD-235-2025</t>
  </si>
  <si>
    <t>PRESTACIÓN DE SERVICIOS DE APOYO A LA GESTIÓN DE UN VACUNADOR PARA
EL DESARROLLO DE ACCIONES EN EL COMPONENTE ZOONOSIS; EN EL MARCO
DEL DESARROLLO DEL PLAN TERRITORIAL DE SALUD VIGENCIA 2025 EN EL DEPARTAMENTO DE SUCRE.</t>
  </si>
  <si>
    <t>1102841573</t>
  </si>
  <si>
    <t>https://community.secop.gov.co/Public/Tendering/OpportunityDetail/Index?noticeUID=CO1.NTC.7688228&amp;isFromPublicArea=True&amp;isModal=true&amp;asPopupView=true</t>
  </si>
  <si>
    <t>CO1.REQ.8920843</t>
  </si>
  <si>
    <t>CO1.PCCNTR.8332967</t>
  </si>
  <si>
    <t>CO1.BDOS.8762521</t>
  </si>
  <si>
    <t>CPS-747-2025</t>
  </si>
  <si>
    <t>PRESTACIÓN DE SERVICIOS PROFESIONALES COMO INGENIERO CIVIL PARA
 BRINDAR ASESORÍA; APOYO Y ACOMPAÑAMIENTO A LA SECRETARÍA DE
 INFRAESTRUCTURA DE LA GOBERNACIÓN DE SUCRE.</t>
  </si>
  <si>
    <t>https://community.secop.gov.co/Public/Tendering/OpportunityDetail/Index?noticeUID=CO1.NTC.8788175&amp;isFromPublicArea=True&amp;isModal=true&amp;asPopupView=true</t>
  </si>
  <si>
    <t>CO1.REQ.10004739</t>
  </si>
  <si>
    <t>CO1.PCCNTR.9273309</t>
  </si>
  <si>
    <t>CO1.BDOS.9836187</t>
  </si>
  <si>
    <t>CPS-428-2026</t>
  </si>
  <si>
    <t>PRESTACIÓN DE SERVICIOS DE APOYO ALA GESTION PARA REALZAR ACTIVIDADES AUDIOVISUALES EN LA SECRETARIA DE COMUNICACIONES DE LA GOBERNACIÓN DE SUCRE</t>
  </si>
  <si>
    <t>https://community.secop.gov.co/Public/Tendering/OpportunityDetail/Index?noticeUID=CO1.NTC.9904915&amp;isFromPublicArea=True&amp;isModal=true&amp;asPopupView=true</t>
  </si>
  <si>
    <t>CO1.REQ.8901860</t>
  </si>
  <si>
    <t>CO1.PCCNTR.8319636</t>
  </si>
  <si>
    <t>CO1.BDOS.8743559</t>
  </si>
  <si>
    <t>CPS-580-2025</t>
  </si>
  <si>
    <t>PRESTACIÓN DE SERVICIOS PROFESIONALES DE UN ADMINISTRADOR DE EMPRESAS PARA BRINDAR ACOMPAÑAMIENTO A LA SECRETARIA DE HACIENDA DE LA GOBERNACIÓN DE SUCRE.</t>
  </si>
  <si>
    <t>92227891</t>
  </si>
  <si>
    <t>https://community.secop.gov.co/Public/Tendering/OpportunityDetail/Index?noticeUID=CO1.NTC.8770668&amp;isFromPublicArea=True&amp;isModal=true&amp;asPopupView=true</t>
  </si>
  <si>
    <t>CO1.REQ.9370210</t>
  </si>
  <si>
    <t>CO1.PCCNTR.8708315</t>
  </si>
  <si>
    <t>SA-021-2025</t>
  </si>
  <si>
    <t>IMPLEMENTACIÓN DE UNA ESTRATEGIA DIRIGIDA A FOMENTAR LA PRODUCTIVIDAD AGRÍCOLA EN LAS INSTITUCIONES EDUCATIVAS TÉCNICO AGROPECUARIAS EN EL DEPARTAMENTO DE SUCRE VIGENCIA 2025.</t>
  </si>
  <si>
    <t>https://community.secop.gov.co/Public/Tendering/OpportunityDetail/Index?noticeUID=CO1.NTC.9227595&amp;isFromPublicArea=True&amp;isModal=true&amp;asPopupView=true</t>
  </si>
  <si>
    <t>CO1.REQ.8256117</t>
  </si>
  <si>
    <t>CO1.PCCNTR.7879941</t>
  </si>
  <si>
    <t>CO1.BDOS.8111276</t>
  </si>
  <si>
    <t>CP-SDSD-339-2025</t>
  </si>
  <si>
    <t>PRESTACIÓN DE SERVICIOS PROFESIONALES DE UN(A) ABOGADO(A) PARA EL  FORTALECIMIENTO DEL SISTEMA INTEGRAL DEPARTAMENTAL DE EVALUACIÓN
 SANITARIA Y DE LA PRESTACIÓN DE SERVICIOS DE SALUD-SIDEVASS DE LA  SECRETARÍA DE SALUD DEL DEPARTAMENTO DE SUCRE.</t>
  </si>
  <si>
    <t>https://community.secop.gov.co/Public/Tendering/OpportunityDetail/Index?noticeUID=CO1.NTC.8141065&amp;isFromPublicArea=True&amp;isModal=true&amp;asPopupView=true</t>
  </si>
  <si>
    <t>CO1.REQ.9309877</t>
  </si>
  <si>
    <t>CO1.PCCNTR.8622509</t>
  </si>
  <si>
    <t>CO1.BDOS.9143497</t>
  </si>
  <si>
    <t>CP-SDSD-897-2025</t>
  </si>
  <si>
    <t>PRESTACIÓN DE SERVICIOS PROFESIONALES DE UN(A) CONTADOR(A) PUBLICO PARA EL FORTALECIMIENTO DE LAS COMPETENCIAS DE LA SECRETARÍA DE SALUD DEL DEPARTAMENTO DE SUCRE EN LA SUBSECRETARIA DE GESTIÓN ADMINISTRATIVA Y FINANCIERA</t>
  </si>
  <si>
    <t>https://community.secop.gov.co/Public/Tendering/OpportunityDetail/Index?noticeUID=CO1.NTC.9172645&amp;isFromPublicArea=True&amp;isModal=true&amp;asPopupView=true</t>
  </si>
  <si>
    <t>CO1.REQ.9981364</t>
  </si>
  <si>
    <t>CO1.PCCNTR.9202779</t>
  </si>
  <si>
    <t>CO1.BDOS.9813126</t>
  </si>
  <si>
    <t>CP-SDSD-324-2026</t>
  </si>
  <si>
    <t>PRESTACIÓN DE SERVICIOS PROFESIONALES DE UN INGENIERO (A) BIOMÉDICO PARA EL
DESARROLLO DE ACCIONES EN EL SUBPROGRAMA DE LABORATORIO DE SALUD PÚBLICA EN EL MARCO DEL DESARROLLO DEL PLAN TERRITORIAL DE SALUD VIGENCIA 2026 EN EL DEPARTAMENTO DE SUCRE</t>
  </si>
  <si>
    <t>1005424978</t>
  </si>
  <si>
    <t>https://community.secop.gov.co/Public/Tendering/OpportunityDetail/Index?noticeUID=CO1.NTC.9834823&amp;isFromPublicArea=True&amp;isModal=true&amp;asPopupView=true</t>
  </si>
  <si>
    <t>CO1.REQ.8970196</t>
  </si>
  <si>
    <t>CO1.PCCNTR.8368959</t>
  </si>
  <si>
    <t>CO1.BDOS.8810963</t>
  </si>
  <si>
    <t>CPS-966-2025</t>
  </si>
  <si>
    <t>PRESTACION DE SERVICIOS PROFESIONALES de un
COMUNICADOR SOCIAL - PERIODISMO PARA BRINDAR ACOMPAÑAMIENTO A LA SECRETARÍA GENERAL DE LA GOBERNACION
DE SUCRE desde la SECRETARIA GENERAL.</t>
  </si>
  <si>
    <t>https://community.secop.gov.co/Public/Tendering/OpportunityDetail/Index?noticeUID=CO1.NTC.8838124&amp;isFromPublicArea=True&amp;isModal=true&amp;asPopupView=true</t>
  </si>
  <si>
    <t>CO1.REQ.8286129</t>
  </si>
  <si>
    <t>CO1.PCCNTR.7931946</t>
  </si>
  <si>
    <t>CO1.BDOS.8140099</t>
  </si>
  <si>
    <t>CONTRATO DE MÍNIMA CUANTÍA No. MC-SDSD-07-2025</t>
  </si>
  <si>
    <t>SUMINISTRO; ELABORACION E IMPRESIÓN DE FORMATOS Y/O ACTAS Y DEMAS ELEMENTOS DE PAPELERIA PARA FORTALECER LA INSPECCIÓN; VIGILANCIA Y CONTROL DEL COMPONENTE SALUD AMBIENTAL Y ZOONOSIS</t>
  </si>
  <si>
    <t>https://community.secop.gov.co/Public/Tendering/OpportunityDetail/Index?noticeUID=CO1.NTC.8160320&amp;isFromPublicArea=True&amp;isModal=true&amp;asPopupView=true</t>
  </si>
  <si>
    <t>CO1.REQ.8755805</t>
  </si>
  <si>
    <t>CO1.PCCNTR.8215432</t>
  </si>
  <si>
    <t>CO1.BDOS.8600047</t>
  </si>
  <si>
    <t>CP-SDSD-500-2025</t>
  </si>
  <si>
    <t>PRESTACIÓN DE SERVICIOS PROFESIONALES DE UN INGENIERO (A) DE SISTEMAS
 PARA EL DESARROLLO DE ACCIONES EN EL COMPONENTE LABORATORIO DE
 SALUD PÚBLICA EN EL MARCO DEL DESARROLLO DEL PLAN TERRITORIAL DE
 SALUD VIGENCIA 2025 EN EL DEPARTAMENTO DE SUCRE.</t>
  </si>
  <si>
    <t>https://community.secop.gov.co/Public/Tendering/OpportunityDetail/Index?noticeUID=CO1.NTC.8627090&amp;isFromPublicArea=True&amp;isModal=true&amp;asPopupView=true</t>
  </si>
  <si>
    <t>CO1.REQ.10021529</t>
  </si>
  <si>
    <t>CO1.PCCNTR.9260080</t>
  </si>
  <si>
    <t>CO1.BDOS.9853012</t>
  </si>
  <si>
    <t>CPS-529-2026</t>
  </si>
  <si>
    <t>PRESTACIÓN DE SERVICIOS DE APOYO A LA GESTION
PARA BRINDAR APOYO Y ACOMPAÑAMIENTO EN LOS ASUNTOS QUE ESTÉN A CARGO DE LA SECRETARÍA DE LA MUJER; JUVENTUD E INCLUSIÓN SOCIAL DEL DEPARTAMENTO DE SUCRE</t>
  </si>
  <si>
    <t>1105390917</t>
  </si>
  <si>
    <t>https://community.secop.gov.co/Public/Tendering/OpportunityDetail/Index?noticeUID=CO1.NTC.9892902&amp;isFromPublicArea=True&amp;isModal=true&amp;asPopupView=true</t>
  </si>
  <si>
    <t>CO1.REQ.8278171</t>
  </si>
  <si>
    <t>CO1.PCCNTR.7889912</t>
  </si>
  <si>
    <t>CO1.BDOS.8132879</t>
  </si>
  <si>
    <t>CP-SDSD-362-2025</t>
  </si>
  <si>
    <t>PRESTACIÓN DE SERVICIOS PROFESIONALES DE UN ENFERMERO (A) PARA EL FORTALECIMIENTO DE LAS COMPETENCIAS DE LA SECRETARÍA DE SALUD DEL DEPARTAMENTO DE SUCRE EN EL ARÉA CRUE</t>
  </si>
  <si>
    <t>https://community.secop.gov.co/Public/Tendering/OpportunityDetail/Index?noticeUID=CO1.NTC.8154972&amp;isFromPublicArea=True&amp;isModal=true&amp;asPopupView=true</t>
  </si>
  <si>
    <t>CO1.REQ.8925958</t>
  </si>
  <si>
    <t>CO1.PCCNTR.8335266</t>
  </si>
  <si>
    <t>CO1.BDOS.8767653</t>
  </si>
  <si>
    <t>CP-SDSD-674-2025</t>
  </si>
  <si>
    <t>92534848</t>
  </si>
  <si>
    <t>https://community.secop.gov.co/Public/Tendering/OpportunityDetail/Index?noticeUID=CO1.NTC.8791687&amp;isFromPublicArea=True&amp;isModal=true&amp;asPopupView=true</t>
  </si>
  <si>
    <t>CO1.REQ.8996477</t>
  </si>
  <si>
    <t>CO1.PCCNTR.8395901</t>
  </si>
  <si>
    <t>CO1.BDOS.8836869</t>
  </si>
  <si>
    <t>CP-SDSD-771-2025</t>
  </si>
  <si>
    <t>PRESTACIÓN DE SERVICIOS PROFESIONALES DE UN(A) ENFERMERO(A) PARA BRINDAR APOYO Y ACOMPAÑAMIENTO A LA SECRETARÍA DE SALUD DE LA GOBERNACIÓN DE SUCRE EN EL AREA CRUE.</t>
  </si>
  <si>
    <t>1102870366</t>
  </si>
  <si>
    <t>https://community.secop.gov.co/Public/Tendering/OpportunityDetail/Index?noticeUID=CO1.NTC.8869020&amp;isFromPublicArea=True&amp;isModal=true&amp;asPopupView=true</t>
  </si>
  <si>
    <t>CO1.REQ.7846797</t>
  </si>
  <si>
    <t>CO1.PCCNTR.7571782</t>
  </si>
  <si>
    <t>CO1.BDOS.7710435</t>
  </si>
  <si>
    <t>CP-SDSD-264-2025</t>
  </si>
  <si>
    <t>PRESTACIÓN DE SERVICIOS PROFESIONALES DE UN(A) ENFERMERO(A) PARA EL DESARROLLO DE ACCIONES EN EL COMPONENTE SALUD SEXUAL Y REPRODUCTIVA EN EL MARCO DEL DESARROLLO DEL PLAN TERRITORIAL DE
 SALUD VIGENCIA 2025 EN EL DEPARTAMENTO DE SUCRE</t>
  </si>
  <si>
    <t>https://community.secop.gov.co/Public/Tendering/OpportunityDetail/Index?noticeUID=CO1.NTC.7731891&amp;isFromPublicArea=True&amp;isModal=true&amp;asPopupView=true</t>
  </si>
  <si>
    <t>CO1.REQ.9124283</t>
  </si>
  <si>
    <t>CO1.PCCNTR.8483468</t>
  </si>
  <si>
    <t>CO1.BDOS.8961583</t>
  </si>
  <si>
    <t>CPS-1060-2025</t>
  </si>
  <si>
    <t>PRESTACIÓN DE SERVICIOS PROFESIONALES DE UN INGENIERO (A) CIVIL ESPECIALISTA PARA BRINDAR APOYO Y ACOMPAÑAMIENTO A LA SUBSECRETARIA DE GESTION DE HABITAT Y VIVIENDA EN EL MARCO DEL
 PROYECTO MEJORAMIENTO DE VIVIENDA URBANA Y RURAL; EN MATERIA DE SUBSIDIO FAMILIAR DE VIVIENDA EN LA
 MODALIDAD DE MEJ</t>
  </si>
  <si>
    <t>1102862386</t>
  </si>
  <si>
    <t>https://community.secop.gov.co/Public/Tendering/OpportunityDetail/Index?noticeUID=CO1.NTC.8990729&amp;isFromPublicArea=True&amp;isModal=true&amp;asPopupView=true</t>
  </si>
  <si>
    <t>PRESTACIÓN DE SERVICIOS PROFESIONALES DE UN INGENIERO (A) CIVIL ESPECIALISTA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</si>
  <si>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CO1.REQ.9339345</t>
  </si>
  <si>
    <t>CO1.PCCNTR.8641385</t>
  </si>
  <si>
    <t>CO1.BDOS.9172537</t>
  </si>
  <si>
    <t>CPS-1177-2025</t>
  </si>
  <si>
    <t>PRESTACION DE SERVICIOS PROFESIONALES DE UN
 ZOOTECNISTA PARA BRINDAR APOYO EN TEMAS AGROPECUARIOS A LA SUBSECRETARIA DE AGROINDUSTRIA Y RURALIDAD
 DURANTE LA VIGENCIA 2025</t>
  </si>
  <si>
    <t>https://community.secop.gov.co/Public/Tendering/OpportunityDetail/Index?noticeUID=CO1.NTC.9198845&amp;isFromPublicArea=True&amp;isModal=true&amp;asPopupView=true</t>
  </si>
  <si>
    <t>CO1.REQ.8953372</t>
  </si>
  <si>
    <t>CO1.PCCNTR.8355834</t>
  </si>
  <si>
    <t>CO1.BDOS.8794465</t>
  </si>
  <si>
    <t>CPS-903-2025</t>
  </si>
  <si>
    <t>PRESTACIÓN DE SERVICIOS PROFESIONALES PARA
BRINDAR ASESORÍA Y ACOMPAÑAMIENTO PSICOSOCIAL EN LA SECRETARÍA DE INCLUSIÓN SOCIAL; MUJER Y EQUIDAD DE
GÉNERO DEL DEPARTAMENTO DE SUCRE.</t>
  </si>
  <si>
    <t>https://community.secop.gov.co/Public/Tendering/OpportunityDetail/Index?noticeUID=CO1.NTC.8820136&amp;isFromPublicArea=True&amp;isModal=true&amp;asPopupView=true</t>
  </si>
  <si>
    <t>CO1.REQ.8890264</t>
  </si>
  <si>
    <t>CO1.PCCNTR.8311462</t>
  </si>
  <si>
    <t>CO1.BDOS.8732359</t>
  </si>
  <si>
    <t>CPS-602-2025</t>
  </si>
  <si>
    <t>PRESTACION DE SERVICIOS PROFESIONALES COMO INGENIERO CIVIL PARA BRINDAR ASESORIA; APOYO Y ACOMPAÑAMIENTO A LA SECRETARIA DE INFRAESTRUCTURA DE LA GOBERNACION DE SUCRE.</t>
  </si>
  <si>
    <t>https://community.secop.gov.co/Public/Tendering/OpportunityDetail/Index?noticeUID=CO1.NTC.8760743&amp;isFromPublicArea=True&amp;isModal=true&amp;asPopupView=true</t>
  </si>
  <si>
    <t>CO1.REQ.6044092</t>
  </si>
  <si>
    <t>CO1.PCCNTR.6176274</t>
  </si>
  <si>
    <t>CO1.BDOS.5925917</t>
  </si>
  <si>
    <t>CP-SDSD-231-2024</t>
  </si>
  <si>
    <t>1100682465</t>
  </si>
  <si>
    <t>https://community.secop.gov.co/Public/Tendering/OpportunityDetail/Index?noticeUID=CO1.NTC.5935818&amp;isFromPublicArea=True&amp;isModal=true&amp;asPopupView=true</t>
  </si>
  <si>
    <t>CO1.REQ.7800059</t>
  </si>
  <si>
    <t>CO1.PCCNTR.7547533</t>
  </si>
  <si>
    <t>CO1.BDOS.7663096</t>
  </si>
  <si>
    <t>CP-SDSD-232-2025</t>
  </si>
  <si>
    <t>PRESTACIÒN DE SERVICIOS PROFESIONALES DE UN(A) PSICOLOGO(A) PARA EL DESARROLLO DE ACCIONES EN EL COMPONENTE NIÑOS; NIÑAS Y ADOLESCENTES; EN EL MARCO DEL DESARROLLO DEL PLAN TERRITORIAL DE
SALUD VIGENCIA 2025 EN EL DEPARTAMENTO DE SUCRE.</t>
  </si>
  <si>
    <t>https://community.secop.gov.co/Public/Tendering/OpportunityDetail/Index?noticeUID=CO1.NTC.7700016&amp;isFromPublicArea=True&amp;isModal=true&amp;asPopupView=true</t>
  </si>
  <si>
    <t>CO1.REQ.7699474</t>
  </si>
  <si>
    <t>CO1.PCCNTR.7446723</t>
  </si>
  <si>
    <t>CO1.BDOS.7564373</t>
  </si>
  <si>
    <t>CP-SDSD-080-2025</t>
  </si>
  <si>
    <t>https://community.secop.gov.co/Public/Tendering/OpportunityDetail/Index?noticeUID=CO1.NTC.7578333&amp;isFromPublicArea=True&amp;isModal=true&amp;asPopupView=true</t>
  </si>
  <si>
    <t>CO1.REQ.8752908</t>
  </si>
  <si>
    <t>CO1.PCCNTR.8210932</t>
  </si>
  <si>
    <t>CO1.BDOS.8597318</t>
  </si>
  <si>
    <t>CP-SDSD-483-2025</t>
  </si>
  <si>
    <t>PRESTACIÓN DE SERVICIOS PROFESIONALES DE UN INGENIERO (A) DE SISTEMAS PARA EL
DESARROLLO DE ACCIONES EN EL COMPONENTE PROGRAMA AMPLIADO DE INMUNIZACIONES PAI; EN EL MARCO DEL DESARROLLO DEL PLAN TERRITORIAL DE SALUD VIGENCIA 2025 EN EL DEPARTAMENTO DE SUCRE.</t>
  </si>
  <si>
    <t>https://community.secop.gov.co/Public/Tendering/OpportunityDetail/Index?noticeUID=CO1.NTC.8620493&amp;isFromPublicArea=True&amp;isModal=true&amp;asPopupView=true</t>
  </si>
  <si>
    <t>CO1.REQ.8662683</t>
  </si>
  <si>
    <t>CO1.PCCNTR.8147264</t>
  </si>
  <si>
    <t>CO1.BDOS.8508297</t>
  </si>
  <si>
    <t>CP-SDSD-448-2025</t>
  </si>
  <si>
    <t>PRESTACIÓN DE SERVICIOS PROFESIONALES DE UN (A) PSICOLOGO (A) PARA EL
 FORTALECIMIENTO DE LAS COMPETENCIAS DE LA SECRETARÍA DE SALUD DEL
 DEPARTAMENTO DE SUCRE EN LA SUBSECRETARIA DE GESTION DE PRESTACIÓN
 DE SERVICIOS.</t>
  </si>
  <si>
    <t>https://community.secop.gov.co/Public/Tendering/OpportunityDetail/Index?noticeUID=CO1.NTC.8530697&amp;isFromPublicArea=True&amp;isModal=true&amp;asPopupView=true</t>
  </si>
  <si>
    <t>CO1.REQ.7523442</t>
  </si>
  <si>
    <t>CO1.PCCNTR.7296325</t>
  </si>
  <si>
    <t>CO1.BDOS.7387229</t>
  </si>
  <si>
    <t>CPS-009-2025</t>
  </si>
  <si>
    <t>64703642</t>
  </si>
  <si>
    <t>https://community.secop.gov.co/Public/Tendering/OpportunityDetail/Index?noticeUID=CO1.NTC.7407920&amp;isFromPublicArea=True&amp;isModal=true&amp;asPopupView=true</t>
  </si>
  <si>
    <t>CO1.REQ.9741908</t>
  </si>
  <si>
    <t>CO1.PCCNTR.8970629</t>
  </si>
  <si>
    <t>CO1.BDOS.9574446</t>
  </si>
  <si>
    <t>CP-SDSD-025-2026</t>
  </si>
  <si>
    <t>PRESTACIÓN DE SERVICIOS PROFESIONALES DE UN COMUNICADOR (A) SOCIAL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</si>
  <si>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https://community.secop.gov.co/Public/Tendering/OpportunityDetail/Index?noticeUID=CO1.NTC.9601087&amp;isFromPublicArea=True&amp;isModal=true&amp;asPopupView=true</t>
  </si>
  <si>
    <t>CO1.REQ.6868587</t>
  </si>
  <si>
    <t>CO1.PCCNTR.6794462</t>
  </si>
  <si>
    <t>CO1.BDOS.6740171</t>
  </si>
  <si>
    <t>CPS-749-2024</t>
  </si>
  <si>
    <t>PRESTACION DE SERVICIOS DE APOYO A LA GESTION DE UN BACHILLER PARA BRINDAR 
APOYO A LA SECRETARIA DEL INTERIOR DE LA GOBERNACION DE SUCRE desde la SECRETARÍA DEL INTERIOR desde la 
SECRETARÍA DEL INTERIOR.</t>
  </si>
  <si>
    <t>92032884</t>
  </si>
  <si>
    <t>https://community.secop.gov.co/Public/Tendering/OpportunityDetail/Index?noticeUID=CO1.NTC.6752808&amp;isFromPublicArea=True&amp;isModal=true&amp;asPopupView=true</t>
  </si>
  <si>
    <t>CO1.REQ.9882646</t>
  </si>
  <si>
    <t>CO1.PCCNTR.9102597</t>
  </si>
  <si>
    <t>CO1.BDOS.9714817</t>
  </si>
  <si>
    <t>CPS-199-2026</t>
  </si>
  <si>
    <t>PRESTACIÓN DE SERVICIOS PROFESIONALES PARA BRINDAR ACOMPAÑAMIENTO Y
ASESORIA EN TODOS LOS ASUNTOS JURÍDICOS DE LA GOBERNACIÓN DE SUCRE</t>
  </si>
  <si>
    <t>https://community.secop.gov.co/Public/Tendering/OpportunityDetail/Index?noticeUID=CO1.NTC.9738762&amp;isFromPublicArea=True&amp;isModal=true&amp;asPopupView=true</t>
  </si>
  <si>
    <t>CO1.REQ.6870659</t>
  </si>
  <si>
    <t>CO1.PCCNTR.6876956</t>
  </si>
  <si>
    <t>CO1.BDOS.6742143</t>
  </si>
  <si>
    <t>MC-028-2024</t>
  </si>
  <si>
    <t>MANTENIMIENTO DE LAS INSTALACIONES DEL CENTRO DE DESARROLLO INFANTIL RAYITO DE LUZ EN EL MUNICIPIO DE SINCE; DEPARTAMENTO DE SUCRE</t>
  </si>
  <si>
    <t>900559761</t>
  </si>
  <si>
    <t>https://community.secop.gov.co/Public/Tendering/OpportunityDetail/Index?noticeUID=CO1.NTC.6770344&amp;isFromPublicArea=True&amp;isModal=true&amp;asPopupView=true</t>
  </si>
  <si>
    <t>CO1.REQ.7800158</t>
  </si>
  <si>
    <t>CO1.PCCNTR.7543308</t>
  </si>
  <si>
    <t>CO1.BDOS.7663085</t>
  </si>
  <si>
    <t>CP-SDSD-221-2025</t>
  </si>
  <si>
    <t>PRESTACIÓN DE SERVICIOS PROFESIONALES DE UN(A) PSICOLOGO(A) PARA EL DESARROLLO DE ACCIONES EN EL COMPONENTE SALUD MENTAL; EN EL MARCO DEL DESARROLLO DEL PLAN TERRITORIAL DE SALUD VIGENCIA 2025 EN EL DEPARTAMENTO DE SUCRE.</t>
  </si>
  <si>
    <t>https://community.secop.gov.co/Public/Tendering/OpportunityDetail/Index?noticeUID=CO1.NTC.7694641&amp;isFromPublicArea=True&amp;isModal=true&amp;asPopupView=true</t>
  </si>
  <si>
    <t>CO1.REQ.7781383</t>
  </si>
  <si>
    <t>CO1.PCCNTR.7564588</t>
  </si>
  <si>
    <t>CO1.BDOS.7645561</t>
  </si>
  <si>
    <t>CP-SDSD-198-2025</t>
  </si>
  <si>
    <t>https://community.secop.gov.co/Public/Tendering/OpportunityDetail/Index?noticeUID=CO1.NTC.7722795&amp;isFromPublicArea=True&amp;isModal=true&amp;asPopupView=true</t>
  </si>
  <si>
    <t>CO1.REQ.10588516</t>
  </si>
  <si>
    <t>CO1.REQ.5913523</t>
  </si>
  <si>
    <t>CO1.PCCNTR.6081456</t>
  </si>
  <si>
    <t>CO1.BDOS.5796880</t>
  </si>
  <si>
    <t>CP-SDSD-088-2024</t>
  </si>
  <si>
    <t>PRESTACIÓN DE SERVICIOS DE APOYO A LA GESTION COMO TECNICO DE 
SANEAMIENTO BASICO AMBIENTAL PARA EL DESARROLLO DE ACCIONES EN LA DIMENSION SALUD AMBIENTAL EN EL COMPONENTE HABITAT SALUDABLE DEL PLAN DECENAL DE SALUD PÚBLICA- PROGRAMA SUCRE CON AUTORIDAD SANITARIA Y AMBIENTAL - PAS TRANSITORIO 2024 D</t>
  </si>
  <si>
    <t>https://community.secop.gov.co/Public/Tendering/OpportunityDetail/Index?noticeUID=CO1.NTC.5819509&amp;isFromPublicArea=True&amp;isModal=true&amp;asPopupView=true</t>
  </si>
  <si>
    <t>PRESTACIÓN DE SERVICIOS DE APOYO A LA GESTION COMO TECNICO DE 
SANEAMIENTO BASICO AMBIENTAL PARA EL DESARROLLO DE ACCIONES EN LA DIMENSION SALUD AMBIENTAL EN EL COMPONENTE HABITAT SALUDABLE DEL PLAN DECENAL DE SALUD PÚBLICA- PROGRAMA SUCRE CON AUTORIDAD SANITARIA Y AMBIENTAL - PAS TRANSITORIO 2024 DE LA SECRETARIA DE SALUD DEL DEPARTAMENTO DE SUCRE.</t>
  </si>
  <si>
    <t>CO1.REQ.7089659</t>
  </si>
  <si>
    <t>CO1.PCCNTR.6966831</t>
  </si>
  <si>
    <t>CO1.BDOS.6957863</t>
  </si>
  <si>
    <t>CP-SDSD-644-2024</t>
  </si>
  <si>
    <t>PRESTACIÒN DE SERVICIOS DE APOYO A LA GESTION DE UN(A) TÉCNICO(A) 
AUXILIAR DE ENFERMERÍA PARA EL DESARROLLO DE ACCIONES EN EL 
COMPONENTE NIÑOS; NIÑAS Y ADOLESCENTES; EN EL MARCO DEL DESARROLLO DEL PLAN TERRITORIAL DE SALUD VIGENCIA 2024 EN EL DEPARTAMENTO DE SUCRE</t>
  </si>
  <si>
    <t>https://community.secop.gov.co/Public/Tendering/OpportunityDetail/Index?noticeUID=CO1.NTC.6970294&amp;isFromPublicArea=True&amp;isModal=true&amp;asPopupView=true</t>
  </si>
  <si>
    <t>CO1.REQ.8778489</t>
  </si>
  <si>
    <t>CO1.PCCNTR.8228516</t>
  </si>
  <si>
    <t>CO1.BDOS.8623120</t>
  </si>
  <si>
    <t>CP-SDSD-546-2025</t>
  </si>
  <si>
    <t>https://community.secop.gov.co/Public/Tendering/OpportunityDetail/Index?noticeUID=CO1.NTC.8645885&amp;isFromPublicArea=True&amp;isModal=true&amp;asPopupView=true</t>
  </si>
  <si>
    <t>CO1.REQ.8336740</t>
  </si>
  <si>
    <t>CO1.PCCNTR.7930112</t>
  </si>
  <si>
    <t>CO1.BDOS.8189906</t>
  </si>
  <si>
    <t>CPS-473-2025</t>
  </si>
  <si>
    <t>https://community.secop.gov.co/Public/Tendering/OpportunityDetail/Index?noticeUID=CO1.NTC.8213254&amp;isFromPublicArea=True&amp;isModal=true&amp;asPopupView=true</t>
  </si>
  <si>
    <t>CO1.REQ.9890905</t>
  </si>
  <si>
    <t>CO1.PCCNTR.9106458</t>
  </si>
  <si>
    <t>CO1.BDOS.9723012</t>
  </si>
  <si>
    <t>CPS-206-2026</t>
  </si>
  <si>
    <t>PRESTACIÓN DE SERVICIOS PROFESIONALES PARA
BRINDAR APOYO Y ACOMPAÑAMIENTO JURIDICO EN LOS ASUNTOS QUE ESTÉN A CARGO DE LA SECRETARÍA DE LA MUJER;JUVENTUD E INCLUSIÓN SOCIAL DEL DEPARTAMENTO DE SUCRE</t>
  </si>
  <si>
    <t>https://community.secop.gov.co/Public/Tendering/OpportunityDetail/Index?noticeUID=CO1.NTC.9742774&amp;isFromPublicArea=True&amp;isModal=true&amp;asPopupView=true</t>
  </si>
  <si>
    <t>CO1.REQ.9762404</t>
  </si>
  <si>
    <t>CO1.PCCNTR.8994319</t>
  </si>
  <si>
    <t>CO1.BDOS.9594926</t>
  </si>
  <si>
    <t>CP-SDSD-075-2026</t>
  </si>
  <si>
    <t>https://community.secop.gov.co/Public/Tendering/OpportunityDetail/Index?noticeUID=CO1.NTC.9626055&amp;isFromPublicArea=True&amp;isModal=true&amp;asPopupView=true</t>
  </si>
  <si>
    <t>CO1.REQ.9881946</t>
  </si>
  <si>
    <t>CO1.PCCNTR.9104386</t>
  </si>
  <si>
    <t>CO1.BDOS.9714038</t>
  </si>
  <si>
    <t>CPS-196-2026</t>
  </si>
  <si>
    <t>PRESTACION DE SERVICIOS PROFESIONALES DE UN ARQUITECTO PARA BRINDAR
APOYO Y ACOMPAÑAMIENTO EN LA GOBERNACION DE SUCRE</t>
  </si>
  <si>
    <t>https://community.secop.gov.co/Public/Tendering/OpportunityDetail/Index?noticeUID=CO1.NTC.9740461&amp;isFromPublicArea=True&amp;isModal=true&amp;asPopupView=true</t>
  </si>
  <si>
    <t>CO1.REQ.8934455</t>
  </si>
  <si>
    <t>CO1.PCCNTR.8340842</t>
  </si>
  <si>
    <t>CO1.BDOS.8773630</t>
  </si>
  <si>
    <t>CPS-799-2025</t>
  </si>
  <si>
    <t>PRESTACIÓN DE SERVICIOS PROFESIONALES COMO 
APOYO EN LAS TAREAS ADMINISTRATIVA RELACIONADAS CON PASAPORTE EN LA SECRETARÍA DEL INTERIOR</t>
  </si>
  <si>
    <t>64695408</t>
  </si>
  <si>
    <t>https://community.secop.gov.co/Public/Tendering/OpportunityDetail/Index?noticeUID=CO1.NTC.8800760&amp;isFromPublicArea=True&amp;isModal=true&amp;asPopupView=true</t>
  </si>
  <si>
    <t>CO1.REQ.6744993</t>
  </si>
  <si>
    <t>CO1.PCCNTR.6713600</t>
  </si>
  <si>
    <t>CO1.BDOS.6618025</t>
  </si>
  <si>
    <t>CPS-628-2024</t>
  </si>
  <si>
    <t>PRESTACIÓN DE SERVICIOS PROFESIONALES PARA BRINDAR ASESORIA JURIDICA A LA OFICINA DE CONTROL INTERNO DISCIPLINARIO DE LA GOBERNACION DE SUCRE EN EL MARCO DEL PROYECTO APOYO PARA LA PRESTACION DE SERVICIOS PROFESIONALES Y DE APOYO A LA GESTION EN LA VIGENCIA 2024 DE LA GOBERNACION DE SUCRE.</t>
  </si>
  <si>
    <t>https://community.secop.gov.co/Public/Tendering/OpportunityDetail/Index?noticeUID=CO1.NTC.6644221&amp;isFromPublicArea=True&amp;isModal=true&amp;asPopupView=true</t>
  </si>
  <si>
    <t>CO1.REQ.8935461</t>
  </si>
  <si>
    <t>CO1.PCCNTR.8341652</t>
  </si>
  <si>
    <t>CO1.BDOS.8776755</t>
  </si>
  <si>
    <t>CPS-835-2025</t>
  </si>
  <si>
    <t>PRESTACION DE SERVICIOS PROFESIONALES
 PARA BRINDAR ASESORIA Y ACOMPAÑAMIENTO EN LA SUBSECRETARIA DE
 GESTION DE LA CONTRATACION</t>
  </si>
  <si>
    <t>https://community.secop.gov.co/Public/Tendering/OpportunityDetail/Index?noticeUID=CO1.NTC.8802185&amp;isFromPublicArea=True&amp;isModal=true&amp;asPopupView=true</t>
  </si>
  <si>
    <t>CO1.REQ.7621269</t>
  </si>
  <si>
    <t>CO1.PCCNTR.7376258</t>
  </si>
  <si>
    <t>CO1.BDOS.7486057</t>
  </si>
  <si>
    <t>CP-SDSD-023-2025</t>
  </si>
  <si>
    <t>PRESTACIÓN DE SERVICIOS PROFESIONALES DE UN(A) ABOGADO(A) PARA EL DESARROLLO DE ACCIONES EN EL COMPONENTE IVC SANITARIO EN EL MARCO DEL DESARROLLO DEL PLAN TERRITORIAL DE SALUD VIGENCIA 2025 EN EL DEPARTAMENTO DE SUCRE</t>
  </si>
  <si>
    <t>https://community.secop.gov.co/Public/Tendering/OpportunityDetail/Index?noticeUID=CO1.NTC.7500812&amp;isFromPublicArea=True&amp;isModal=true&amp;asPopupView=true</t>
  </si>
  <si>
    <t>CO1.REQ.6709170</t>
  </si>
  <si>
    <t>CO1.PCCNTR.6674952</t>
  </si>
  <si>
    <t>CO1.BDOS.6581563</t>
  </si>
  <si>
    <t>CPS-531-2024</t>
  </si>
  <si>
    <t>https://community.secop.gov.co/Public/Tendering/OpportunityDetail/Index?noticeUID=CO1.NTC.6593865&amp;isFromPublicArea=True&amp;isModal=true&amp;asPopupView=true</t>
  </si>
  <si>
    <t>CO1.REQ.7708499</t>
  </si>
  <si>
    <t>CO1.PCCNTR.7458301</t>
  </si>
  <si>
    <t>CO1.BDOS.7574084</t>
  </si>
  <si>
    <t>CP-SDSD-144-2025</t>
  </si>
  <si>
    <t>https://community.secop.gov.co/Public/Tendering/OpportunityDetail/Index?noticeUID=CO1.NTC.7590633&amp;isFromPublicArea=True&amp;isModal=true&amp;asPopupView=true</t>
  </si>
  <si>
    <t>CO1.REQ.10014775</t>
  </si>
  <si>
    <t>CO1.PCCNTR.9237456</t>
  </si>
  <si>
    <t>CO1.BDOS.9846634</t>
  </si>
  <si>
    <t>CPS-552-2026</t>
  </si>
  <si>
    <t>https://community.secop.gov.co/Public/Tendering/OpportunityDetail/Index?noticeUID=CO1.NTC.9869408&amp;isFromPublicArea=True&amp;isModal=true&amp;asPopupView=true</t>
  </si>
  <si>
    <t>CO1.REQ.9932470</t>
  </si>
  <si>
    <t>CO1.PCCNTR.9160766</t>
  </si>
  <si>
    <t>CO1.BDOS.9764219</t>
  </si>
  <si>
    <t>CPS-307-2026</t>
  </si>
  <si>
    <t>PRESTACIÓN DE SERVICIOS PROFESIONALES
 PARA BRINDAR APOYO Y ACOMPAÑAMIENTO EN LOS ASUNTOS QUE ESTÉN A
 CARGO DE LA SECRETARÍA DE LA MUJER; JUVENTUD E INCLUSIÓN SOCIAL DEL
 DEPARTAMENTO DE SUCRE.</t>
  </si>
  <si>
    <t>https://community.secop.gov.co/Public/Tendering/OpportunityDetail/Index?noticeUID=CO1.NTC.9792916&amp;isFromPublicArea=True&amp;isModal=true&amp;asPopupView=true</t>
  </si>
  <si>
    <t>CO1.REQ.9812254</t>
  </si>
  <si>
    <t>CO1.PCCNTR.9057663</t>
  </si>
  <si>
    <t>CO1.BDOS.9644480</t>
  </si>
  <si>
    <t>CP-SDSD-110-2026</t>
  </si>
  <si>
    <t>PRESTACION DE SERVICIOS DE APOYO A LA GESTION DE UN VACUNADOR PARA
EL DESARROLLO DE ACCIONES EN EL SUBPROGRAMA ZOONOSIS EN EL MARCO
DEL DESARROLLO DEL PLAN TERRITORIAL DE SALUD VIGENCIA 2026 EN EL DEPARTAMENTO DE SUCRE.</t>
  </si>
  <si>
    <t>https://community.secop.gov.co/Public/Tendering/OpportunityDetail/Index?noticeUID=CO1.NTC.9692457&amp;isFromPublicArea=True&amp;isModal=true&amp;asPopupView=true</t>
  </si>
  <si>
    <t>CO1.REQ.6782086</t>
  </si>
  <si>
    <t>CO1.PCCNTR.6728914</t>
  </si>
  <si>
    <t>CO1.BDOS.6654867</t>
  </si>
  <si>
    <t>CPS-681-2024</t>
  </si>
  <si>
    <t>PRESTACIÓN DE SERVICIOS DE APOYO A LA GESTION PARA BRINDAR ACOMPAÑAMIENTO A LA SUBSECRETARÍA DE GESTION DEL TALENTO HUMANO DE LA GOBERNACIÓN DE SUCRE.</t>
  </si>
  <si>
    <t>1072257484</t>
  </si>
  <si>
    <t>https://community.secop.gov.co/Public/Tendering/OpportunityDetail/Index?noticeUID=CO1.NTC.6663986&amp;isFromPublicArea=True&amp;isModal=true&amp;asPopupView=true</t>
  </si>
  <si>
    <t>CO1.REQ.7715982</t>
  </si>
  <si>
    <t>CO1.PCCNTR.7478903</t>
  </si>
  <si>
    <t>CO1.BDOS.7581234</t>
  </si>
  <si>
    <t>CP-SDSD-149-2025</t>
  </si>
  <si>
    <t>PRESTACIÓN DE SERVICIOS PROFESIONALES DE UN(A) LICENCIADO/ PROFESIONAL EN DEPORTES PARA EL 
DESARROLLO DE ACCIONES EN EL COMPONENTE ENFERMEDADES CRONICAS NO TRANSMISIBLES ECNT; EN EL MARCO DEL 
DESARROLLO DEL PLAN TERRITORIAL DE SALUD VIGENCIA 2025 EN EL DEPARTAMENTO DE SUCRE</t>
  </si>
  <si>
    <t>https://community.secop.gov.co/Public/Tendering/OpportunityDetail/Index?noticeUID=CO1.NTC.7615678&amp;isFromPublicArea=True&amp;isModal=true&amp;asPopupView=true</t>
  </si>
  <si>
    <t>CO1.REQ.9926169</t>
  </si>
  <si>
    <t>CO1.PCCNTR.9151979</t>
  </si>
  <si>
    <t>CO1.BDOS.9757683</t>
  </si>
  <si>
    <t>CPS-366-2026</t>
  </si>
  <si>
    <t>PRESTACIÓN DE SERVICIOS DE APOYO A LA GESTIÓN PARA BRINDAR ACOMPAÑAMIENTO EN LOS ASUNTOS QUE ESTÉN A CARGO DE LA SECRETARÍA DE LA MUJER; JUVENTUD E
INCLUSION SOCIAL DE LA GOBERNACIÓN DE SUCRE.</t>
  </si>
  <si>
    <t>92526075</t>
  </si>
  <si>
    <t>https://community.secop.gov.co/Public/Tendering/OpportunityDetail/Index?noticeUID=CO1.NTC.9784501&amp;isFromPublicArea=True&amp;isModal=true&amp;asPopupView=true</t>
  </si>
  <si>
    <t>CO1.REQ.8861851</t>
  </si>
  <si>
    <t>CO1.PCCNTR.8287415</t>
  </si>
  <si>
    <t>CO1.BDOS.8703644</t>
  </si>
  <si>
    <t>CP-SDSD-646-2025</t>
  </si>
  <si>
    <t>1037478510</t>
  </si>
  <si>
    <t>https://community.secop.gov.co/Public/Tendering/OpportunityDetail/Index?noticeUID=CO1.NTC.8728299&amp;isFromPublicArea=True&amp;isModal=true&amp;asPopupView=true</t>
  </si>
  <si>
    <t>CO1.REQ.9753405</t>
  </si>
  <si>
    <t>CO1.PCCNTR.8969961</t>
  </si>
  <si>
    <t>CO1.BDOS.9586006</t>
  </si>
  <si>
    <t>CP-SDSD-056-2026</t>
  </si>
  <si>
    <t>https://community.secop.gov.co/Public/Tendering/OpportunityDetail/Index?noticeUID=CO1.NTC.9600652&amp;isFromPublicArea=True&amp;isModal=true&amp;asPopupView=true</t>
  </si>
  <si>
    <t>CO1.REQ.7663984</t>
  </si>
  <si>
    <t>CO1.PCCNTR.7445690</t>
  </si>
  <si>
    <t>CO1.BDOS.7528857</t>
  </si>
  <si>
    <t>CP-SDSD-054-2025</t>
  </si>
  <si>
    <t>64680088</t>
  </si>
  <si>
    <t>https://community.secop.gov.co/Public/Tendering/OpportunityDetail/Index?noticeUID=CO1.NTC.7577844&amp;isFromPublicArea=True&amp;isModal=true&amp;asPopupView=true</t>
  </si>
  <si>
    <t>CO1.REQ.9905167</t>
  </si>
  <si>
    <t>CO1.PCCNTR.9121351</t>
  </si>
  <si>
    <t>CO1.BDOS.9736956</t>
  </si>
  <si>
    <t>CPS-236-2026</t>
  </si>
  <si>
    <t>1013621266</t>
  </si>
  <si>
    <t>https://community.secop.gov.co/Public/Tendering/OpportunityDetail/Index?noticeUID=CO1.NTC.9756970&amp;isFromPublicArea=True&amp;isModal=true&amp;asPopupView=true</t>
  </si>
  <si>
    <t>CO1.REQ.10761665</t>
  </si>
  <si>
    <t>CO1.PCCNTR.9746166</t>
  </si>
  <si>
    <t>CO1.BDOS.10577996</t>
  </si>
  <si>
    <t>CP-SDSD-531-2026</t>
  </si>
  <si>
    <t>https://community.secop.gov.co/Public/Tendering/OpportunityDetail/Index?noticeUID=CO1.NTC.10623626&amp;isFromPublicArea=True&amp;isModal=true&amp;asPopupView=true</t>
  </si>
  <si>
    <t>CO1.REQ.5925734</t>
  </si>
  <si>
    <t>CO1.PCCNTR.6083567</t>
  </si>
  <si>
    <t>CO1.BDOS.5808775</t>
  </si>
  <si>
    <t>CP-SDSD-094-2024</t>
  </si>
  <si>
    <t>PRESTACIÓN DE SERVICIOS PROFESIONALES DE UN INGENIERO (A) DE ALIMENTOS PARA EL DESARROLLO DE ACCIONES EN LA DIMENSION SALUD AMBIENTAL EN EL COMPONENTE HABITAT SALUDABLE DEL PLAN DECENAL DE SALUD PÚBLICA- PROGRAMA SUCRE CON AUTORIDAD SANITARIA Y AMBIENTAL - PAS TRANSITORIO 2024 DE LA SECRETARIA DE SA</t>
  </si>
  <si>
    <t>https://community.secop.gov.co/Public/Tendering/OpportunityDetail/Index?noticeUID=CO1.NTC.5822385&amp;isFromPublicArea=True&amp;isModal=true&amp;asPopupView=true</t>
  </si>
  <si>
    <t>PRESTACIÓN DE SERVICIOS PROFESIONALES DE UN INGENIERO (A) DE ALIMENTOS PARA EL DESARROLLO DE ACCIONES EN LA DIMENSION SALUD AMBIENTAL EN EL COMPONENTE HABITAT SALUDABLE DEL PLAN DECENAL DE SALUD PÚBLICA- PROGRAMA SUCRE CON AUTORIDAD SANITARIA Y AMBIENTAL - PAS TRANSITORIO 2024 DE LA SECRETARIA DE SALUD DEL DEPARTAMENTO DE SUCRE.</t>
  </si>
  <si>
    <t>CO1.REQ.7978850</t>
  </si>
  <si>
    <t>CO1.PCCNTR.7674597</t>
  </si>
  <si>
    <t>CO1.BDOS.7840311</t>
  </si>
  <si>
    <t>CP-SDSD-303-2025</t>
  </si>
  <si>
    <t>PRESTACIÒN DE SERVICIOS DE APOYO A LA GESTION DE UN (A) AUXILIAR DE
ENFERMERÍA; PARA EL DESARROLLO DE ACCIONES EN EL COMPONENTE NIÑOS;
NIÑAS Y ADOLESCENTES; EN EL MARCO DEL DESARROLLO DEL PLAN
TERRITORIAL DE SALUD VIGENCIA 2025 EN EL DEPARTAMENTO DE SUCRE.</t>
  </si>
  <si>
    <t>https://community.secop.gov.co/Public/Tendering/OpportunityDetail/Index?noticeUID=CO1.NTC.7863984&amp;isFromPublicArea=True&amp;isModal=true&amp;asPopupView=true</t>
  </si>
  <si>
    <t>CO1.REQ.10819875</t>
  </si>
  <si>
    <t>CO1.BDOS.10636861</t>
  </si>
  <si>
    <t>No validado</t>
  </si>
  <si>
    <t>CO1.REQ.7800149</t>
  </si>
  <si>
    <t>CO1.PCCNTR.7547196</t>
  </si>
  <si>
    <t>CO1.BDOS.7663422</t>
  </si>
  <si>
    <t>CP-SDSD-233-2025</t>
  </si>
  <si>
    <t>PRESTACIÒN DE SERVICIOS DE APOYO A LA GESTION DE UN (A) AUXILIAR DE ENFERMERÍA; PARA EL DESARROLLO DE ACCIONES EN EL COMPONENTE NIÑOS;
NIÑAS Y ADOLESCENTES; EN EL MARCO DEL DESARROLLO DEL PLAN TERRITORIAL DE SALUD VIGENCIA 2025 EN EL DEPARTAMENTO DE SUCRE.</t>
  </si>
  <si>
    <t>https://community.secop.gov.co/Public/Tendering/OpportunityDetail/Index?noticeUID=CO1.NTC.7699916&amp;isFromPublicArea=True&amp;isModal=true&amp;asPopupView=true</t>
  </si>
  <si>
    <t>CO1.REQ.6857799</t>
  </si>
  <si>
    <t>CO1.PCCNTR.6787010</t>
  </si>
  <si>
    <t>CO1.BDOS.6730201</t>
  </si>
  <si>
    <t>CPS-738-2024</t>
  </si>
  <si>
    <t>PRESTACIÓN DE SERVICIOS PROFESIONALES DE UN 
ABOGADO PARA BRINDAR ACOMPAÑAMIENTO A LA SECRETARIA DEL INTERIOR DE LA GOBERNACIÓN DE SUCRE desde la 
SECRETARÍA DEL INTERIOR.</t>
  </si>
  <si>
    <t>42271714</t>
  </si>
  <si>
    <t>https://community.secop.gov.co/Public/Tendering/OpportunityDetail/Index?noticeUID=CO1.NTC.6742545&amp;isFromPublicArea=True&amp;isModal=true&amp;asPopupView=true</t>
  </si>
  <si>
    <t>CO1.REQ.9921571</t>
  </si>
  <si>
    <t>CO1.PCCNTR.9142531</t>
  </si>
  <si>
    <t>CO1.BDOS.9753337</t>
  </si>
  <si>
    <t>CPS-337-2026</t>
  </si>
  <si>
    <t>https://community.secop.gov.co/Public/Tendering/OpportunityDetail/Index?noticeUID=CO1.NTC.9775609&amp;isFromPublicArea=True&amp;isModal=true&amp;asPopupView=true</t>
  </si>
  <si>
    <t>CO1.REQ.8661750</t>
  </si>
  <si>
    <t>CO1.PCCNTR.8146552</t>
  </si>
  <si>
    <t>CO1.BDOS.8507571</t>
  </si>
  <si>
    <t>CP-SDSD-447-2025</t>
  </si>
  <si>
    <t>PRESTACIÓN DE SERVICIOS PROFESIONALES DE UN(A) PSICÓLOGO (A) PARA EL
DESARROLLO DE ACCIONES COMPLEMENTARIAS EN EL COMPONENTE SALUD
MENTAL; EN EL MARCO DEL DESARROLLO DEL PLAN TERRITORIAL DE SALUD
VIGENCIA 2025 EN EL DEPARTAMENTO DE SUCRE.</t>
  </si>
  <si>
    <t>30856049</t>
  </si>
  <si>
    <t>https://community.secop.gov.co/Public/Tendering/OpportunityDetail/Index?noticeUID=CO1.NTC.8530124&amp;isFromPublicArea=True&amp;isModal=true&amp;asPopupView=true</t>
  </si>
  <si>
    <t>CO1.REQ.10738770</t>
  </si>
  <si>
    <t>CO1.PCCNTR.9728247</t>
  </si>
  <si>
    <t>CO1.BDOS.10555393</t>
  </si>
  <si>
    <t>CP-SDSD-471-2026</t>
  </si>
  <si>
    <t>18762892</t>
  </si>
  <si>
    <t>https://community.secop.gov.co/Public/Tendering/OpportunityDetail/Index?noticeUID=CO1.NTC.10599457&amp;isFromPublicArea=True&amp;isModal=true&amp;asPopupView=true</t>
  </si>
  <si>
    <t>CO1.REQ.9928401</t>
  </si>
  <si>
    <t>CO1.PCCNTR.9162937</t>
  </si>
  <si>
    <t>CO1.BDOS.9759779</t>
  </si>
  <si>
    <t>CPS-369-2026</t>
  </si>
  <si>
    <t>PRESTACION DE SERVICIOS PROFESIONALES ESPECIALIZADOS PARA APOYAR EN ASUNTOS ADMINISTRATIVOS A LA SECRETARIA DE DESARROLLO ECONOMICO Y SOSTENIBILIDAD AMBIENTAL DEL DEPARTAMENTO DE SUCRE</t>
  </si>
  <si>
    <t>1102837361</t>
  </si>
  <si>
    <t>https://community.secop.gov.co/Public/Tendering/OpportunityDetail/Index?noticeUID=CO1.NTC.9795172&amp;isFromPublicArea=True&amp;isModal=true&amp;asPopupView=true</t>
  </si>
  <si>
    <t>CO1.REQ.10808732</t>
  </si>
  <si>
    <t>CO1.BDOS.10625755</t>
  </si>
  <si>
    <t>CO1.REQ.7698687</t>
  </si>
  <si>
    <t>CO1.PCCNTR.7447189</t>
  </si>
  <si>
    <t>CO1.BDOS.7563589</t>
  </si>
  <si>
    <t>CP-SDSD-093-2025</t>
  </si>
  <si>
    <t>PRESTACIÓN DE SERVICIOS PROFESIONALES DE UN INGENIERO DE SISTEMAS PARA EL DESARROLLO DE ACCIONES EN EL COMPONENTE VIGILANCIA EPIDEMIOLÓGICA EN EL MARCO DEL DESARROLLO DEL PLAN TERRITORIAL DE SALUD VIGENCIA 2025 EN EL DEPARTAMENTO DE SUCRE..</t>
  </si>
  <si>
    <t>https://community.secop.gov.co/Public/Tendering/OpportunityDetail/Index?noticeUID=CO1.NTC.7579000&amp;isFromPublicArea=True&amp;isModal=true&amp;asPopupView=true</t>
  </si>
  <si>
    <t>CO1.REQ.9963641</t>
  </si>
  <si>
    <t>CO1.PCCNTR.9185329</t>
  </si>
  <si>
    <t>CO1.BDOS.9795247</t>
  </si>
  <si>
    <t>CPS-408-2026</t>
  </si>
  <si>
    <t>PRESTACION DE SERVICIOS PROFESIONALES
 DE UN ZOOTECNISTA PARA BRINDAR ACOMPAÑAMIENTO EN TEMAS
 AGROPECUARIOS DE LA SECRETARIA DE DESARROLLO ECONOMICO Y
 SOSTENIBILIDAD AMBIENTAL DEL DEPARTAMENTO DE SUCRE DURANTE LA
 VIGENCIA 2026</t>
  </si>
  <si>
    <t>https://community.secop.gov.co/Public/Tendering/OpportunityDetail/Index?noticeUID=CO1.NTC.9817428&amp;isFromPublicArea=True&amp;isModal=true&amp;asPopupView=true</t>
  </si>
  <si>
    <t>CO1.REQ.9751406</t>
  </si>
  <si>
    <t>CO1.PCCNTR.8972885</t>
  </si>
  <si>
    <t>CO1.BDOS.9583971</t>
  </si>
  <si>
    <t>CP-SDSD-034-2026</t>
  </si>
  <si>
    <t>PRESTACIÓN DE SERVICIOS PROFESIONALES DE UN (A) PSICOLOGO/A  PARA EL
DESARROLLO DE ACCIONES EN EL SUBPROGRAMA GEOHELMINTIASIS EN EL
MARCO DEL DESARROLLO DEL PLAN TERRITORIAL DE SALUD VIGENCIA 2026 EN
EL DEPARTAMENTO DE SUCRE.</t>
  </si>
  <si>
    <t>https://community.secop.gov.co/Public/Tendering/OpportunityDetail/Index?noticeUID=CO1.NTC.9603505&amp;isFromPublicArea=True&amp;isModal=true&amp;asPopupView=true</t>
  </si>
  <si>
    <t>CO1.REQ.9860494</t>
  </si>
  <si>
    <t>CO1.PCCNTR.9104874</t>
  </si>
  <si>
    <t>CO1.BDOS.9693212</t>
  </si>
  <si>
    <t>CP-SDSD-212-2026</t>
  </si>
  <si>
    <t>PRESTACIÓN DE SERVICIOS PROFESIONALES DE UN QUIMICO PARA EL FORTALECIMIENTO DEL FONDO ROTATORIO DE ESTUPEFACIENTES - FRE EN LA SECRETARIA DE SALUD DEL DEPARTAMENTO DE SUCRE.</t>
  </si>
  <si>
    <t>https://community.secop.gov.co/Public/Tendering/OpportunityDetail/Index?noticeUID=CO1.NTC.9741469&amp;isFromPublicArea=True&amp;isModal=true&amp;asPopupView=true</t>
  </si>
  <si>
    <t>CO1.REQ.8995929</t>
  </si>
  <si>
    <t>CO1.PCCNTR.8395614</t>
  </si>
  <si>
    <t>CO1.BDOS.8836220</t>
  </si>
  <si>
    <t>CP-SDSD-768-2025</t>
  </si>
  <si>
    <t>PRESTACIÓN DE SERVICIOS PROFESIONALES DE UN(A) ADMINISTRADOR(A)
PUBLICO(A) PARA BRINDAR APOYO Y ACOMPAÑAMIENTO A LA SECRETARÍA DE SALUD DE LA GOBERNACIÓN DE SUCRE EN LA SUBSECRETARÍA DE GESTIÓN ADMINISTRATIVA Y FINANCIERA</t>
  </si>
  <si>
    <t>https://community.secop.gov.co/Public/Tendering/OpportunityDetail/Index?noticeUID=CO1.NTC.8867338&amp;isFromPublicArea=True&amp;isModal=true&amp;asPopupView=true</t>
  </si>
  <si>
    <t>CO1.REQ.9115950</t>
  </si>
  <si>
    <t>CO1.PCCNTR.8478104</t>
  </si>
  <si>
    <t>CO1.BDOS.8953510</t>
  </si>
  <si>
    <t>CP-SDSD-872-2025</t>
  </si>
  <si>
    <t>PRESTACIÓN DE SERVICIOS PROFESIONALES DE UN(A) INGENIERO(A) DE SISTEMAS PARA BRINDAR APOYO Y ACOMPAÑAMIENTO A LA SECRETARÍA DE SALUD DE LA GOBERNACIÓN DE SUCRE EN EL AREA DE
ASEGURAMIENTO</t>
  </si>
  <si>
    <t>https://community.secop.gov.co/Public/Tendering/OpportunityDetail/Index?noticeUID=CO1.NTC.8981020&amp;isFromPublicArea=True&amp;isModal=true&amp;asPopupView=true</t>
  </si>
  <si>
    <t>CO1.REQ.8907250</t>
  </si>
  <si>
    <t>CO1.PCCNTR.8321738</t>
  </si>
  <si>
    <t>CO1.BDOS.8748793</t>
  </si>
  <si>
    <t>CPS-622-2025</t>
  </si>
  <si>
    <t>PRESTACIÓN DE SERVICIOS PROFESIONALES PARA BRINDAR ASESORÍA Y ACOMPAÑAMIENTO EN LOS ASUNTOS JURÍDICOS QUE ESTÉN A CARGO DE LA SECRETARÍA DE COMUNICACIONES DE LA GOBERNACION DE SUCRE</t>
  </si>
  <si>
    <t>1102881225</t>
  </si>
  <si>
    <t>https://community.secop.gov.co/Public/Tendering/OpportunityDetail/Index?noticeUID=CO1.NTC.8773552&amp;isFromPublicArea=True&amp;isModal=true&amp;asPopupView=true</t>
  </si>
  <si>
    <t>CO1.REQ.9671104</t>
  </si>
  <si>
    <t>CO1.PCCNTR.8926138</t>
  </si>
  <si>
    <t>CO1.BDOS.9503113</t>
  </si>
  <si>
    <t>CPS-042-2026</t>
  </si>
  <si>
    <t>PRESTACIÓN DE SERVICIOS PROFESIONALES DE UN INGENIERO INDUSTRIAL PARA BRINDAR ASESORIA; APOYO Y ACOMPAÑAMIENTO EN EL MARCO DEL PROYECTO DE FORTALECIMIENTO A LA IMPLEMENTACION DEL MODELO DE ALTA GERENCIA PARA LA EJECUCION DEL PLAN DE DESARROLLO DEPARTAMENTAL EN LA GOBERNACION DE SUCRE</t>
  </si>
  <si>
    <t>1104016595</t>
  </si>
  <si>
    <t>https://community.secop.gov.co/Public/Tendering/OpportunityDetail/Index?noticeUID=CO1.NTC.9559333&amp;isFromPublicArea=True&amp;isModal=true&amp;asPopupView=true</t>
  </si>
  <si>
    <t>CO1.REQ.8988795</t>
  </si>
  <si>
    <t>CO1.PCCNTR.8383664</t>
  </si>
  <si>
    <t>CO1.BDOS.8828996</t>
  </si>
  <si>
    <t>CP-SDSD-744-2025</t>
  </si>
  <si>
    <t>PRESTACIÓN DE SERVICIOS PROFESIONALES DE UN(A) CONTADOR(A) PUBLICO(A)
 PARA EL FORTALECIMIENTO DE LAS COMPETENCIAS DE LA SECRETARÍA DE
 SALUD DEL DEPARTAMENTO DE SUCRE EN LA SUBSECRETARÍA DE GESTIÓN
 ADMINISTRATIVA Y FINANCIERA</t>
  </si>
  <si>
    <t>92449352</t>
  </si>
  <si>
    <t>https://community.secop.gov.co/Public/Tendering/OpportunityDetail/Index?noticeUID=CO1.NTC.8854771&amp;isFromPublicArea=True&amp;isModal=true&amp;asPopupView=true</t>
  </si>
  <si>
    <t>CO1.REQ.10083791</t>
  </si>
  <si>
    <t>CO1.PCCNTR.9307418</t>
  </si>
  <si>
    <t>CO1.BDOS.9915968</t>
  </si>
  <si>
    <t>CP-SDSD-407-2026</t>
  </si>
  <si>
    <t>PRESTACIÓN DE SERVICIOS PROFESIONALES DE UN (A) ENFERMERO(A) PARA EL
DESARROLLO DE ACCIONES EN EL SUBPROGRAMA EMERGENTES Y REMERGENTES: IIAS-RAM EN EL MARCO DEL DESARROLLO
DEL PLAN TERRITORIAL DE SALUD VIGENCIA 2026 EN EL DEPARTAMENTO DE SUCRE</t>
  </si>
  <si>
    <t>1082916719</t>
  </si>
  <si>
    <t>https://community.secop.gov.co/Public/Tendering/OpportunityDetail/Index?noticeUID=CO1.NTC.9939021&amp;isFromPublicArea=True&amp;isModal=true&amp;asPopupView=true</t>
  </si>
  <si>
    <t>CO1.REQ.9780958</t>
  </si>
  <si>
    <t>CO1.PCCNTR.9021460</t>
  </si>
  <si>
    <t>CO1.BDOS.9613842</t>
  </si>
  <si>
    <t>CP-SDSD-089-2026</t>
  </si>
  <si>
    <t>https://community.secop.gov.co/Public/Tendering/OpportunityDetail/Index?noticeUID=CO1.NTC.9654786&amp;isFromPublicArea=True&amp;isModal=true&amp;asPopupView=true</t>
  </si>
  <si>
    <t>CO1.REQ.8917211</t>
  </si>
  <si>
    <t>CO1.PCCNTR.8421119</t>
  </si>
  <si>
    <t>CO1.BDOS.8759036</t>
  </si>
  <si>
    <t>CPS-732-2025</t>
  </si>
  <si>
    <t>PRESTACIÓN DE SERVICIOS PROFESIONALES COMO ABOGADO ESPECIALISTA PARA BRINDAR ASESORÍA; APOYO Y ACOMPAÑAMIENTO A LA SECRETARÍA DE INFRAESTRUCTURA DE LA GOBERNACIÓN DE SUCRE.</t>
  </si>
  <si>
    <t>23182770</t>
  </si>
  <si>
    <t>https://community.secop.gov.co/Public/Tendering/OpportunityDetail/Index?noticeUID=CO1.NTC.8901990&amp;isFromPublicArea=True&amp;isModal=true&amp;asPopupView=true</t>
  </si>
  <si>
    <t>CO1.REQ.7113348</t>
  </si>
  <si>
    <t>CO1.PCCNTR.6984990</t>
  </si>
  <si>
    <t>CO1.BDOS.6980695</t>
  </si>
  <si>
    <t>CP-SDSD-726-2024</t>
  </si>
  <si>
    <t>PRESTACIÓN DE SERVICIOS DE APOYO A LA GESTIÓN DE UN (A) TECNICO (A) EN SISTEMAS PARA EL DESARROLLO DE ACCIONES 
EN EL COMPONENTE ENFERMEDADES TRANSMISIBLES POR VECTORES -ETV EN EL MARCO DEL DESARROLLO DEL PLAN TERRITORIAL DE SALUD VIGENCIA 2024 EN EL DEPARTAMENTO DE SUCRE..</t>
  </si>
  <si>
    <t>https://community.secop.gov.co/Public/Tendering/OpportunityDetail/Index?noticeUID=CO1.NTC.6992825&amp;isFromPublicArea=True&amp;isModal=true&amp;asPopupView=true</t>
  </si>
  <si>
    <t>CO1.REQ.9905553</t>
  </si>
  <si>
    <t>CO1.PCCNTR.9140960</t>
  </si>
  <si>
    <t>CO1.BDOS.9737284</t>
  </si>
  <si>
    <t>CP-SDSD-239-2026</t>
  </si>
  <si>
    <t>PRESTACIÓN DE SERVICIOS PROFESIONALES DE UN(A) ABOGADO(A) PARA EL FORTALECIMIENTO DEL SISTEMA INTEGRAL DEPARTAMENTAL DE EVALUACIÓN SANITARIA Y DE LA PRESTACIÓN DE SERVICIOS DE SALUD-SIDEVASS DE LA SECRETARÍA DE SALUD DEL DEPARTAMENTO DE SUCRE.</t>
  </si>
  <si>
    <t>https://community.secop.gov.co/Public/Tendering/OpportunityDetail/Index?noticeUID=CO1.NTC.9774049&amp;isFromPublicArea=True&amp;isModal=true&amp;asPopupView=true</t>
  </si>
  <si>
    <t>CO1.REQ.9861378</t>
  </si>
  <si>
    <t>CO1.PCCNTR.9111079</t>
  </si>
  <si>
    <t>CO1.BDOS.9693495</t>
  </si>
  <si>
    <t>CPS-160-2026</t>
  </si>
  <si>
    <t>https://community.secop.gov.co/Public/Tendering/OpportunityDetail/Index?noticeUID=CO1.NTC.9741985&amp;isFromPublicArea=True&amp;isModal=true&amp;asPopupView=true</t>
  </si>
  <si>
    <t>CO1.REQ.9941370</t>
  </si>
  <si>
    <t>CO1.PCCNTR.9165567</t>
  </si>
  <si>
    <t>CO1.BDOS.9772776</t>
  </si>
  <si>
    <t>CPS-386-2026</t>
  </si>
  <si>
    <t>92600191</t>
  </si>
  <si>
    <t>https://community.secop.gov.co/Public/Tendering/OpportunityDetail/Index?noticeUID=CO1.NTC.9797765&amp;isFromPublicArea=True&amp;isModal=true&amp;asPopupView=true</t>
  </si>
  <si>
    <t>CO1.REQ.8763571</t>
  </si>
  <si>
    <t>CO1.PCCNTR.8220907</t>
  </si>
  <si>
    <t>CO1.BDOS.8608208</t>
  </si>
  <si>
    <t>CP-SDSD-520-2025</t>
  </si>
  <si>
    <t>https://community.secop.gov.co/Public/Tendering/OpportunityDetail/Index?noticeUID=CO1.NTC.8635610&amp;isFromPublicArea=True&amp;isModal=true&amp;asPopupView=true</t>
  </si>
  <si>
    <t>CO1.REQ.7822342</t>
  </si>
  <si>
    <t>CO1.PCCNTR.7554509</t>
  </si>
  <si>
    <t>CO1.BDOS.7685442</t>
  </si>
  <si>
    <t>CP-SDSD-255-2025</t>
  </si>
  <si>
    <t>PRESTACIÓN DE SERVICIOS PROFESIONALES DE UN(A) TRABAJADOR(A) SOCIAL PARA EL DESARROLLO DE ACCIONES EN EL COMPONENTE SALUD SEXUAL Y REPRODUCTIVA EN EL MARCO DEL DESARROLLO DEL PLAN TERRITORIAL DE SALUD VIGENCIA 2025 EN EL DEPARTAMENTO DE SUCRE</t>
  </si>
  <si>
    <t>https://community.secop.gov.co/Public/Tendering/OpportunityDetail/Index?noticeUID=CO1.NTC.7708789&amp;isFromPublicArea=True&amp;isModal=true&amp;asPopupView=true</t>
  </si>
  <si>
    <t>CO1.REQ.8800923</t>
  </si>
  <si>
    <t>CO1.PCCNTR.8245610</t>
  </si>
  <si>
    <t>CO1.BDOS.8644713</t>
  </si>
  <si>
    <t>CP-SDSD-559-2025</t>
  </si>
  <si>
    <t>https://community.secop.gov.co/Public/Tendering/OpportunityDetail/Index?noticeUID=CO1.NTC.8670877&amp;isFromPublicArea=True&amp;isModal=true&amp;asPopupView=true</t>
  </si>
  <si>
    <t>CO1.REQ.9891782</t>
  </si>
  <si>
    <t>CO1.PCCNTR.9111715</t>
  </si>
  <si>
    <t>CO1.BDOS.9723954</t>
  </si>
  <si>
    <t>CP-SDSD-234-2026</t>
  </si>
  <si>
    <t>PRESTACIÓN DE SERVICIOS PROFESIONALES DE UN(A) ABOGADO(A) PARA EL
FORTALECIMIENTO DEL SISTEMA INTEGRAL DEPARTAMENTAL DE EVALUACIÓN SANITARIA Y DE LA PRESTACIÓN DE SERVICIOS
DE SALUD-SIDEVASS DE LA SECRETARÍA DE SALUD DEL DEPARTAMENTO DE SUCRE</t>
  </si>
  <si>
    <t>78733993</t>
  </si>
  <si>
    <t>https://community.secop.gov.co/Public/Tendering/OpportunityDetail/Index?noticeUID=CO1.NTC.9747619&amp;isFromPublicArea=True&amp;isModal=true&amp;asPopupView=true</t>
  </si>
  <si>
    <t>CO1.REQ.7636649</t>
  </si>
  <si>
    <t>CO1.PCCNTR.7397726</t>
  </si>
  <si>
    <t>CO1.BDOS.7501037</t>
  </si>
  <si>
    <t>CP-SDSD-031-2025</t>
  </si>
  <si>
    <t>https://community.secop.gov.co/Public/Tendering/OpportunityDetail/Index?noticeUID=CO1.NTC.7523144&amp;isFromPublicArea=True&amp;isModal=true&amp;asPopupView=true</t>
  </si>
  <si>
    <t>CO1.REQ.8941809</t>
  </si>
  <si>
    <t>CO1.PCCNTR.8347916</t>
  </si>
  <si>
    <t>CO1.BDOS.8782339</t>
  </si>
  <si>
    <t>CPS-860-2025</t>
  </si>
  <si>
    <t>https://community.secop.gov.co/Public/Tendering/OpportunityDetail/Index?noticeUID=CO1.NTC.8809738&amp;isFromPublicArea=True&amp;isModal=true&amp;asPopupView=true</t>
  </si>
  <si>
    <t>CO1.REQ.6779026</t>
  </si>
  <si>
    <t>CO1.PCCNTR.6796092</t>
  </si>
  <si>
    <t>CO1.BDOS.6651673</t>
  </si>
  <si>
    <t>MC-025-2024</t>
  </si>
  <si>
    <t>INTERVENTORÍA TÉCNICA; ADMINISTRATIVA; FINANCIERA Y AMBIENTAL PARA LA ADECUACIÓN DE LAS INSTALACIONES DE LA INSTITUCIÓN EDUCATIVA INSTITUTO LA UNIÓN; MUNICIPIO DE LA UNIÓN; DEPARTAMENTO DE SUCRE</t>
  </si>
  <si>
    <t>9015420390</t>
  </si>
  <si>
    <t>https://community.secop.gov.co/Public/Tendering/OpportunityDetail/Index?noticeUID=CO1.NTC.6663993&amp;isFromPublicArea=True&amp;isModal=true&amp;asPopupView=true</t>
  </si>
  <si>
    <t>CO1.REQ.9862898</t>
  </si>
  <si>
    <t>CO1.PCCNTR.9094974</t>
  </si>
  <si>
    <t>CO1.BDOS.9695337</t>
  </si>
  <si>
    <t>CPS-162-2026</t>
  </si>
  <si>
    <t>PRESTACIÓN DE SERVICIOS PROFESIONALES PARA
BRINDAR APOYO Y ACOMPAÑAMIENTO EN LOS ASUNTOS CONTABLES QUE ESTÉN A CARGO DE LA SECRETARÍA DE LA MUJER;
JUVENTUD E INCLUSIÓN SOCIAL DEL DEPARTAMENTO DE SUCRE.</t>
  </si>
  <si>
    <t>https://community.secop.gov.co/Public/Tendering/OpportunityDetail/Index?noticeUID=CO1.NTC.9730516&amp;isFromPublicArea=True&amp;isModal=true&amp;asPopupView=true</t>
  </si>
  <si>
    <t>CO1.REQ.8938095</t>
  </si>
  <si>
    <t>CO1.PCCNTR.8343809</t>
  </si>
  <si>
    <t>CO1.BDOS.8779607</t>
  </si>
  <si>
    <t>CPS-841-2025</t>
  </si>
  <si>
    <t>PRESTACION DE SERVICIOS PROFESIONALES DE UNA
 ADMINISTRADORA DE EMPRESAS PARA APOYAR EN ASUNTOS MISIONALES A LA SUBSECRETARIA DE DESARROLLO RURAL Y
 MEDIO AMBIENTE DEL DEPARTAMENTO DE SUCRE DURANTE LA VIGENCIA 2025</t>
  </si>
  <si>
    <t>1102118502</t>
  </si>
  <si>
    <t>https://community.secop.gov.co/Public/Tendering/OpportunityDetail/Index?noticeUID=CO1.NTC.8804186&amp;isFromPublicArea=True&amp;isModal=true&amp;asPopupView=true</t>
  </si>
  <si>
    <t>CO1.REQ.8899497</t>
  </si>
  <si>
    <t>CO1.PCCNTR.8315000</t>
  </si>
  <si>
    <t>CO1.BDOS.8741458</t>
  </si>
  <si>
    <t>CPS-676-2025</t>
  </si>
  <si>
    <t>PRESTACION DE SERVICIOS DE APOYO A LA GESTION 
COMO TECNICO LABORAL EN LOCUCION; PRESENTACION DE RADIO Y TELEVISION PARA BRINDAR APOYO A LA SUBSECRTERIA 
DE GESTION TRIBUTARIA DE LA SECRETARÍA DE HACIENDA DEPARTAMENTAL.</t>
  </si>
  <si>
    <t>1102873364</t>
  </si>
  <si>
    <t>https://community.secop.gov.co/Public/Tendering/OpportunityDetail/Index?noticeUID=CO1.NTC.8765221&amp;isFromPublicArea=True&amp;isModal=true&amp;asPopupView=true</t>
  </si>
  <si>
    <t>CO1.REQ.9856482</t>
  </si>
  <si>
    <t>CO1.PCCNTR.9078637</t>
  </si>
  <si>
    <t>CO1.BDOS.9689308</t>
  </si>
  <si>
    <t>CP-SDSD-197-2026</t>
  </si>
  <si>
    <t>https://community.secop.gov.co/Public/Tendering/OpportunityDetail/Index?noticeUID=CO1.NTC.9713484&amp;isFromPublicArea=True&amp;isModal=true&amp;asPopupView=true</t>
  </si>
  <si>
    <t>CO1.REQ.6724709</t>
  </si>
  <si>
    <t>CO1.PCCNTR.6715893</t>
  </si>
  <si>
    <t>CO1.BDOS.6597430</t>
  </si>
  <si>
    <t>CPS-574-2024</t>
  </si>
  <si>
    <t>PRESTACIÓN DE SERVICIOS PROFESIONALES PARA BRINDAR ASESORÍA Y ACOMPAÑAMIENTO PSICOSOCIAL A LA SECRETARÍA DE INCLUSIÓN SOCIAL; MUJER Y EQUIDAD DE GÉNERO - SUBSECRETARÍA DE GESTIÓN DE JUVENTUDES DEL DEPARTAMENTO DE SUCRE.</t>
  </si>
  <si>
    <t>1067894878</t>
  </si>
  <si>
    <t>https://community.secop.gov.co/Public/Tendering/OpportunityDetail/Index?noticeUID=CO1.NTC.6647409&amp;isFromPublicArea=True&amp;isModal=true&amp;asPopupView=true</t>
  </si>
  <si>
    <t>CO1.REQ.8948860</t>
  </si>
  <si>
    <t>CO1.PCCNTR.8354427</t>
  </si>
  <si>
    <t>CO1.BDOS.8789665</t>
  </si>
  <si>
    <t>CP-SDSD-708-2025</t>
  </si>
  <si>
    <t>PRESTACIÓN DE SERVICIOS PROFESIONALES DE UN(A) COMUNICADOR(A) SOCIAL
PARA EL FORTALECIMIENTO DE LAS COMPETENCIAS DE LA SECRETARÍA DE
SALUD DEL DEPARTAMENTO DE SUCRE EN LA SUBSECRETARÍA DE GESTIÓN DE
PRESTACIÓN DE SERVICIOS</t>
  </si>
  <si>
    <t>63563029</t>
  </si>
  <si>
    <t>https://community.secop.gov.co/Public/Tendering/OpportunityDetail/Index?noticeUID=CO1.NTC.8817713&amp;isFromPublicArea=True&amp;isModal=true&amp;asPopupView=true</t>
  </si>
  <si>
    <t>CO1.REQ.8972825</t>
  </si>
  <si>
    <t>CO1.PCCNTR.8370504</t>
  </si>
  <si>
    <t>CO1.BDOS.8813139</t>
  </si>
  <si>
    <t>CPS-971-2025</t>
  </si>
  <si>
    <t>PROFESIONALES DE UNA ABOGADA PARA BRINDAR
ASESORIA EN LAS ACTIVIDADES RELACIONADAS CON LA SECRETARIA GENERAL
EN LA GOBERNACION DE SUCRE desde la SECRETARIA GENERAL</t>
  </si>
  <si>
    <t>1005675991</t>
  </si>
  <si>
    <t>https://community.secop.gov.co/Public/Tendering/OpportunityDetail/Index?noticeUID=CO1.NTC.8840018&amp;isFromPublicArea=True&amp;isModal=true&amp;asPopupView=true</t>
  </si>
  <si>
    <t>CO1.REQ.8843975</t>
  </si>
  <si>
    <t>CO1.PCCNTR.8287535</t>
  </si>
  <si>
    <t>CO1.BDOS.8686577</t>
  </si>
  <si>
    <t>CP-SDSD-613-2025</t>
  </si>
  <si>
    <t>PRESTACIÓN DE SERVICIOS PROFESIONALES DE UN (A) INGENIERO DE SISTEMAS PARA EL DESARROLLO DE ACCIONES EN EL COMPONENTE DE SALUD NUTRICIONAL EN EL MARCO DEL DESARROLLO DEL PLAN TERRITORIAL DE SALUD VIGENCIA 2025 EN EL DEPARTAMENTO DE SUCRE.  TERRITORIAL DE SALUD VIGENCIA 2025 EN EL DEPARTAMENTO DE SUC</t>
  </si>
  <si>
    <t>https://community.secop.gov.co/Public/Tendering/OpportunityDetail/Index?noticeUID=CO1.NTC.8728597&amp;isFromPublicArea=True&amp;isModal=true&amp;asPopupView=true</t>
  </si>
  <si>
    <t>PRESTACIÓN DE SERVICIOS PROFESIONALES DE UN (A) INGENIERO DE SISTEMAS PARA EL DESARROLLO DE ACCIONES EN EL COMPONENTE DE SALUD NUTRICIONAL EN EL MARCO DEL DESARROLLO DEL PLAN TERRITORIAL DE SALUD VIGENCIA 2025 EN EL DEPARTAMENTO DE SUCRE.  TERRITORIAL DE SALUD VIGENCIA 2025 EN EL DEPARTAMENTO DE SUCRE.</t>
  </si>
  <si>
    <t>CO1.REQ.7011109</t>
  </si>
  <si>
    <t>CO1.PCCNTR.6906521</t>
  </si>
  <si>
    <t>CO1.BDOS.6880412</t>
  </si>
  <si>
    <t>CP-SDSD-461-2024</t>
  </si>
  <si>
    <t>https://community.secop.gov.co/Public/Tendering/OpportunityDetail/Index?noticeUID=CO1.NTC.6896392&amp;isFromPublicArea=True&amp;isModal=true&amp;asPopupView=true</t>
  </si>
  <si>
    <t>CO1.REQ.10053241</t>
  </si>
  <si>
    <t>CO1.PCCNTR.9274706</t>
  </si>
  <si>
    <t>CO1.BDOS.9884483</t>
  </si>
  <si>
    <t>CP-SDSD-371-2026</t>
  </si>
  <si>
    <t>PRESTACIÓN DE SERVICIOS PROFESIONALES DE UN(A)  INGENIERO(A) DE SISTEMAS PARA BRINDAR APOYO Y ACOMPAÑAMIENTO A LA SECRETARÍA DE
SALUD DE LA GOBERNACIÓN DE SUCRE EN EL AREA DE ASEGURAMIENTO</t>
  </si>
  <si>
    <t>https://community.secop.gov.co/Public/Tendering/OpportunityDetail/Index?noticeUID=CO1.NTC.9905798&amp;isFromPublicArea=True&amp;isModal=true&amp;asPopupView=true</t>
  </si>
  <si>
    <t>CO1.REQ.9276517</t>
  </si>
  <si>
    <t>CO1.BDOS.9107184</t>
  </si>
  <si>
    <t>CO1.REQ.7698674</t>
  </si>
  <si>
    <t>CO1.PCCNTR.7447179</t>
  </si>
  <si>
    <t>CO1.BDOS.7563580</t>
  </si>
  <si>
    <t>CP-SDSD-090-2025</t>
  </si>
  <si>
    <t>PRESTACIÓN DE SERVICIOS PROFESIONALES DE UN MÉDICO (A) PARA EL DESARROLLO DE ACCIONES EN EL COMPONENTE VIGILANCIA EPIDEMIOLÓGICA EN EL MARCO DEL DESARROLLO DEL PLAN TERRITORIAL DE SALUD VIGENCIA 2025 EN EL DEPARTAMENTO DE SUCRE.</t>
  </si>
  <si>
    <t>https://community.secop.gov.co/Public/Tendering/OpportunityDetail/Index?noticeUID=CO1.NTC.7578992&amp;isFromPublicArea=True&amp;isModal=true&amp;asPopupView=true</t>
  </si>
  <si>
    <t>CO1.REQ.6760044</t>
  </si>
  <si>
    <t>CO1.PCCNTR.6746362</t>
  </si>
  <si>
    <t>CO1.BDOS.6632940</t>
  </si>
  <si>
    <t>CPS-631-2024</t>
  </si>
  <si>
    <t>PRESTACIÓN DE SERVICIOS PROFESIONALES DE UN ABOGADO ESPECIALISTA PARA APOYAR EN LOS PROCESOS JURÍDICOS QUE LIDERA LA OFICINA DE GESTIÓN DE TECNOLOGÍAS DE LA INFORMACIÓN - TI</t>
  </si>
  <si>
    <t>https://community.secop.gov.co/Public/Tendering/OpportunityDetail/Index?noticeUID=CO1.NTC.6688892&amp;isFromPublicArea=True&amp;isModal=true&amp;asPopupView=true</t>
  </si>
  <si>
    <t>CO1.REQ.8888517</t>
  </si>
  <si>
    <t>CO1.PCCNTR.8330873</t>
  </si>
  <si>
    <t>CO1.BDOS.8730582</t>
  </si>
  <si>
    <t>CPS-607-2025</t>
  </si>
  <si>
    <t>PRESTACION DE SERVICIOS PROFESIONALES DE UNA INGENIERA AGROINDUSTRIAL 
ESPECIALISTA PARA BRINDAR ASESORÍA; ASISTENCIA TECNICA Y APOYO EN EL PROCESO DE SEGUIMIENTO AL PLAN DE 
DESARROLLO DEPARTAMENTAL Y LA FORMULACIÓN; REVISIÓN; EVALUACIÓN Y SEGUIMIENTO DE PROYECTOS A CARGO DE LA  SECRETARIA DE PLAN</t>
  </si>
  <si>
    <t>1102864627</t>
  </si>
  <si>
    <t>https://community.secop.gov.co/Public/Tendering/OpportunityDetail/Index?noticeUID=CO1.NTC.8785288&amp;isFromPublicArea=True&amp;isModal=true&amp;asPopupView=true</t>
  </si>
  <si>
    <t>PRESTACION DE SERVICIOS PROFESIONALES DE UNA INGENIERA AGROINDUSTRIAL 
ESPECIALISTA PARA BRINDAR ASESORÍA; ASISTENCIA TECNICA Y APOYO EN EL PROCESO DE SEGUIMIENTO AL PLAN DE 
DESARROLLO DEPARTAMENTAL Y LA FORMULACIÓN; REVISIÓN; EVALUACIÓN Y SEGUIMIENTO DE PROYECTOS A CARGO DE LA  SECRETARIA DE PLANEACION DEPARTAMENTAL.</t>
  </si>
  <si>
    <t>CO1.REQ.5958273</t>
  </si>
  <si>
    <t>CO1.PCCNTR.6104452</t>
  </si>
  <si>
    <t>CO1.BDOS.5841505</t>
  </si>
  <si>
    <t>CP-SDSD-144-2024</t>
  </si>
  <si>
    <t>PRESTACIÓN DE SERVICIOS PROFESIONALES DE UN (A) BIOLOGO (A) PARA EL DESARROLLO DE ACCIONES EN LA DIMENSIÓN FORTALECIMIENTO DE LA AUTORIDAD SANITARIA PARA LA GESTIÓN EN SALUD; COMPONENTE LABORATORIO DE SALUD PUBLICA- EN EL MARCO DEL PROGRAMA SUCRE CON AUTORIDAD SANITARIA Y AMBIENTAL; PLAN DE ACCION T</t>
  </si>
  <si>
    <t>https://community.secop.gov.co/Public/Tendering/OpportunityDetail/Index?noticeUID=CO1.NTC.5849179&amp;isFromPublicArea=True&amp;isModal=true&amp;asPopupView=true</t>
  </si>
  <si>
    <t>PRESTACIÓN DE SERVICIOS PROFESIONALES DE UN (A) BIOLOGO (A) PARA EL DESARROLLO DE ACCIONES EN LA DIMENSIÓN FORTALECIMIENTO DE LA AUTORIDAD SANITARIA PARA LA GESTIÓN EN SALUD; COMPONENTE LABORATORIO DE SALUD PUBLICA- EN EL MARCO DEL PROGRAMA SUCRE CON AUTORIDAD SANITARIA Y AMBIENTAL; PLAN DE ACCION TRANSITORIO 2024 EN EL DEPARTAMENTO DE SUCRE.</t>
  </si>
  <si>
    <t>CO1.REQ.8954444</t>
  </si>
  <si>
    <t>CO1.PCCNTR.8377968</t>
  </si>
  <si>
    <t>CO1.BDOS.8794267</t>
  </si>
  <si>
    <t>CPS-919-2025</t>
  </si>
  <si>
    <t>PRESTACION DE SERVICIOS PROFESIONALES PARA BRINDAR APOYO EN LA SUPERVISIÓN DE CONTRATOS A CARGO DE LA SECRETARIA PRIVADA DE LA GOBERNACIÓN DE SUCRE</t>
  </si>
  <si>
    <t>https://community.secop.gov.co/Public/Tendering/OpportunityDetail/Index?noticeUID=CO1.NTC.8848916&amp;isFromPublicArea=True&amp;isModal=true&amp;asPopupView=true</t>
  </si>
  <si>
    <t>CO1.REQ.9752437</t>
  </si>
  <si>
    <t>CO1.PCCNTR.8984570</t>
  </si>
  <si>
    <t>CO1.BDOS.9584980</t>
  </si>
  <si>
    <t>CP-SDSD-038-2026</t>
  </si>
  <si>
    <t>https://community.secop.gov.co/Public/Tendering/OpportunityDetail/Index?noticeUID=CO1.NTC.9615959&amp;isFromPublicArea=True&amp;isModal=true&amp;asPopupView=true</t>
  </si>
  <si>
    <t>CO1.REQ.9907198</t>
  </si>
  <si>
    <t>CO1.PCCNTR.9123910</t>
  </si>
  <si>
    <t>CO1.BDOS.9738975</t>
  </si>
  <si>
    <t>CPS-300-2026</t>
  </si>
  <si>
    <t>PRESTACION DE SERVICIOS DE APOYO A LA GESTION PARA BRINDAR ACOMPAÑAMIENTO A LA SECRETARIA DE COMUNICACIONES DE LA GOBERNACION DEL DEPARTAMENTO DE SUCRE</t>
  </si>
  <si>
    <t>https://community.secop.gov.co/Public/Tendering/OpportunityDetail/Index?noticeUID=CO1.NTC.9759801&amp;isFromPublicArea=True&amp;isModal=true&amp;asPopupView=true</t>
  </si>
  <si>
    <t>CO1.REQ.8933047</t>
  </si>
  <si>
    <t>CO1.PCCNTR.8344959</t>
  </si>
  <si>
    <t>CO1.BDOS.8774046</t>
  </si>
  <si>
    <t>CP-SDSD-686-2025</t>
  </si>
  <si>
    <t>64921679</t>
  </si>
  <si>
    <t>https://community.secop.gov.co/Public/Tendering/OpportunityDetail/Index?noticeUID=CO1.NTC.8805914&amp;isFromPublicArea=True&amp;isModal=true&amp;asPopupView=true</t>
  </si>
  <si>
    <t>CO1.REQ.7822247</t>
  </si>
  <si>
    <t>CO1.PCCNTR.7560940</t>
  </si>
  <si>
    <t>CO1.BDOS.7685434</t>
  </si>
  <si>
    <t>CP-SDSD-252-2025</t>
  </si>
  <si>
    <t>https://community.secop.gov.co/Public/Tendering/OpportunityDetail/Index?noticeUID=CO1.NTC.7718064&amp;isFromPublicArea=True&amp;isModal=true&amp;asPopupView=true</t>
  </si>
  <si>
    <t>CO1.REQ.8295703</t>
  </si>
  <si>
    <t>CO1.PCCNTR.7900710</t>
  </si>
  <si>
    <t>CO1.BDOS.8149522</t>
  </si>
  <si>
    <t>CP-SDSD-387-2025</t>
  </si>
  <si>
    <t>PRESTACIÓN DE SERVICIOS PROFESIONALES DE UN ENFERMERO (A) CON
ESPECIALIZACIÓN EN AUDITORIA PARA EL FORTALECIMIENTO DE LAS COMPETENCIAS DE LA SECRETARÍA DE SALUD DEL DEPARTAMENTO DE SUCRE EN EL ARÉA CRUE.</t>
  </si>
  <si>
    <t>https://community.secop.gov.co/Public/Tendering/OpportunityDetail/Index?noticeUID=CO1.NTC.8171939&amp;isFromPublicArea=True&amp;isModal=true&amp;asPopupView=true</t>
  </si>
  <si>
    <t>CO1.REQ.7102800</t>
  </si>
  <si>
    <t>CO1.PCCNTR.6989751</t>
  </si>
  <si>
    <t>CO1.BDOS.6971018</t>
  </si>
  <si>
    <t>CPS-884-2024</t>
  </si>
  <si>
    <t>PRESTACIÓN DE SERVICIOS DE APOYO A LA GESTIÓN 
PARA BRINDAR ACOMPAÑAMIENTO EN LOS ASUNTOS QUE ESTÉN A CARGO DE LA SECRETARÍA DE INCLUSIÓN SOCIAL; MUJER Y 
EQUIDAD DE GÉNERO SUBSECRETARÍA DE GESTIÓN DE LA INCLUSIÓN SOCIAL DEL DEPARTAMENTO DE SUCRE.</t>
  </si>
  <si>
    <t>https://community.secop.gov.co/Public/Tendering/OpportunityDetail/Index?noticeUID=CO1.NTC.6998996&amp;isFromPublicArea=True&amp;isModal=true&amp;asPopupView=true</t>
  </si>
  <si>
    <t>CO1.REQ.5953575</t>
  </si>
  <si>
    <t>CO1.PCCNTR.6100747</t>
  </si>
  <si>
    <t>CO1.BDOS.5836097</t>
  </si>
  <si>
    <t>CP-SDSD-142-2024</t>
  </si>
  <si>
    <t>PRESTACIÓN DE SERVICIOS PROFESIONALES DE UN(A) BACTERIOLOGO(A) EN EL AREA DE MICROBILOGIA DE ALIMENTOS PARA EL DESARROLLO DE ACCIONES EN LA DIMENSIÓN FORTALECIMIENTO DE LA AUTORIDAD SANITARIA PARA LA GESTIÓN EN SALUD; COMPONENTE LABORATORIO DE SALUD PUBLICA EN EL MARCO DEL DESARROLLO DEL PLAN DE ACC</t>
  </si>
  <si>
    <t>23049089</t>
  </si>
  <si>
    <t>https://community.secop.gov.co/Public/Tendering/OpportunityDetail/Index?noticeUID=CO1.NTC.5844758&amp;isFromPublicArea=True&amp;isModal=true&amp;asPopupView=true</t>
  </si>
  <si>
    <t>PRESTACIÓN DE SERVICIOS PROFESIONALES DE UN(A) BACTERIOLOGO(A) EN EL AREA DE MICROBILOGIA DE ALIMENTOS PARA EL DESARROLLO DE ACCIONES EN LA DIMENSIÓN FORTALECIMIENTO DE LA AUTORIDAD SANITARIA PARA LA GESTIÓN EN SALUD; COMPONENTE LABORATORIO DE SALUD PUBLICA EN EL MARCO DEL DESARROLLO DEL PLAN DE ACCIÓN TRANSITORIO 2024 EN EL DEPARTAMENTO DE SUCRE</t>
  </si>
  <si>
    <t>CO1.REQ.9289003</t>
  </si>
  <si>
    <t>CO1.REQ.6876260</t>
  </si>
  <si>
    <t>CO1.PCCNTR.6813775</t>
  </si>
  <si>
    <t>CO1.BDOS.6747742</t>
  </si>
  <si>
    <t>CPS-754-2024</t>
  </si>
  <si>
    <t>PRESTACIÓN DE SERVICIOS PROFESIONALES DE UN
ADMINISTRADOR PÚBLICO PARA BRINDAR ACOMPAÑAMIENTO A LA SECRETARIA
DEL INTERIOR DE LA GOBERNACIÓN DE SUCRE desde la SECRETARÍA DEL INTERIOR.</t>
  </si>
  <si>
    <t>64577769</t>
  </si>
  <si>
    <t>https://community.secop.gov.co/Public/Tendering/OpportunityDetail/Index?noticeUID=CO1.NTC.6776524&amp;isFromPublicArea=True&amp;isModal=true&amp;asPopupView=true</t>
  </si>
  <si>
    <t>CO1.REQ.9985830</t>
  </si>
  <si>
    <t>CO1.PCCNTR.9210567</t>
  </si>
  <si>
    <t>CO1.BDOS.9817184</t>
  </si>
  <si>
    <t>CPS-485-2026</t>
  </si>
  <si>
    <t>https://community.secop.gov.co/Public/Tendering/OpportunityDetail/Index?noticeUID=CO1.NTC.9842449&amp;isFromPublicArea=True&amp;isModal=true&amp;asPopupView=true</t>
  </si>
  <si>
    <t>CO1.REQ.9325001</t>
  </si>
  <si>
    <t>CO1.PCCNTR.8630742</t>
  </si>
  <si>
    <t>CO1.BDOS.9158375</t>
  </si>
  <si>
    <t>CPS-1165-2025</t>
  </si>
  <si>
    <t>PRESTACIÓN DE SERVICIOS PROFESIONALES PARA BRINDAR ASESORÍA Y
 ACOMPAÑAMIENTO A LA SUBSECRETARIA DE CONTRATACIÓN DE LA GOBERNACIÓN DE SUCRE.</t>
  </si>
  <si>
    <t>https://community.secop.gov.co/Public/Tendering/OpportunityDetail/Index?noticeUID=CO1.NTC.9184032&amp;isFromPublicArea=True&amp;isModal=true&amp;asPopupView=true</t>
  </si>
  <si>
    <t>CO1.REQ.5803699</t>
  </si>
  <si>
    <t>CO1.PCCNTR.5986366</t>
  </si>
  <si>
    <t>CO1.BDOS.5686982</t>
  </si>
  <si>
    <t>CONV-002-2024</t>
  </si>
  <si>
    <t>Aunar esfuerzos entre el Departamento de Sucre y el Fondo Mixto de Promoción de la Cultura y de las Artes de Sucre; para el apoyo a la promoción y posicionamiento en la vitrina turística ANATO 2024 del sector turístico del Departamento de Sucre</t>
  </si>
  <si>
    <t>https://community.secop.gov.co/Public/Tendering/OpportunityDetail/Index?noticeUID=CO1.NTC.5707513&amp;isFromPublicArea=True&amp;isModal=true&amp;asPopupView=true</t>
  </si>
  <si>
    <t>CO1.REQ.7258453</t>
  </si>
  <si>
    <t>CO1.PCCNTR.7095207</t>
  </si>
  <si>
    <t>CO1.BDOS.7122790</t>
  </si>
  <si>
    <t>CP-SDSD-790-2024</t>
  </si>
  <si>
    <t>PRESTACIÒN DE SERVICIOS PROFESIONALES DE UN ENFERMERO (A) PARA EL 
DESARROLLO DE ACCIONES EN EL COMPONENTE NIÑOS; NIÑAS Y ADOLESCENTES; EN EL MARCO DEL DESARROLLO DEL PLAN TERRITORIAL DE SALUD VIGENCIA 2024 EN EL DEPARTAMENTO DE SUCRE.</t>
  </si>
  <si>
    <t>https://community.secop.gov.co/Public/Tendering/OpportunityDetail/Index?noticeUID=CO1.NTC.7142005&amp;isFromPublicArea=True&amp;isModal=true&amp;asPopupView=true</t>
  </si>
  <si>
    <t>CO1.REQ.8358852</t>
  </si>
  <si>
    <t>CO1.PCCNTR.8044890</t>
  </si>
  <si>
    <t>CO1.BDOS.8160651</t>
  </si>
  <si>
    <t>SI-001-2025</t>
  </si>
  <si>
    <t>FORTALECIMIENTO DE LAS CAPACIDADES OPERATIVAS DEL COMANDO DE LA FUERZA PUBLICA EN EL DEPARTAMENTO DE SUCRE MEDIANTE LA ADQUISICIÓN DE EQUIPOS TECNOLÓGICOS Y DE TELECOMUNICACIONES</t>
  </si>
  <si>
    <t>901962441</t>
  </si>
  <si>
    <t>https://community.secop.gov.co/Public/Tendering/OpportunityDetail/Index?noticeUID=CO1.NTC.8234702&amp;isFromPublicArea=True&amp;isModal=true&amp;asPopupView=true</t>
  </si>
  <si>
    <t>CO1.REQ.8925857</t>
  </si>
  <si>
    <t>CO1.PCCNTR.8334859</t>
  </si>
  <si>
    <t>CO1.BDOS.8767420</t>
  </si>
  <si>
    <t>CP-SDSD-673-2025</t>
  </si>
  <si>
    <t>https://community.secop.gov.co/Public/Tendering/OpportunityDetail/Index?noticeUID=CO1.NTC.8791569&amp;isFromPublicArea=True&amp;isModal=true&amp;asPopupView=true</t>
  </si>
  <si>
    <t>CO1.REQ.8958229</t>
  </si>
  <si>
    <t>CO1.PCCNTR.8359630</t>
  </si>
  <si>
    <t>CO1.BDOS.8798583</t>
  </si>
  <si>
    <t>CPS-905-2025</t>
  </si>
  <si>
    <t>PRESTACIÓN DE SERVICIOS DE APOYO A LA GESTIÓN
PARA BRINDAR APOYO Y ACOMPAÑAMIENTO EN LOS DIFERENTES PROGRAMAS QUE ESTAN A CARGO DE LA SECRETARÍA DE
INCLUSIÓN SOCIAL; MUJER Y EQUIDAD DE GÉNERO SUBSECRETARÍA DE GESTIÓN DE LA INCLUSIÓN SOCIAL DEL
DEPARTAMENTO DE SUCRE.</t>
  </si>
  <si>
    <t>https://community.secop.gov.co/Public/Tendering/OpportunityDetail/Index?noticeUID=CO1.NTC.8824462&amp;isFromPublicArea=True&amp;isModal=true&amp;asPopupView=true</t>
  </si>
  <si>
    <t>CO1.REQ.6814563</t>
  </si>
  <si>
    <t>CO1.PCCNTR.6751800</t>
  </si>
  <si>
    <t>CO1.BDOS.6687368</t>
  </si>
  <si>
    <t>CPS-708-2024</t>
  </si>
  <si>
    <t>PRESTACION SERVICIOS PROFESIONALES EN DERECHO 
PARA BRINDAR APOYO A LA SECRETARIA DE COMUNICACIONES DE LA GOBERNACIÓN DE SUCRE</t>
  </si>
  <si>
    <t>https://community.secop.gov.co/Public/Tendering/OpportunityDetail/Index?noticeUID=CO1.NTC.6697046&amp;isFromPublicArea=True&amp;isModal=true&amp;asPopupView=true</t>
  </si>
  <si>
    <t>CO1.REQ.9774447</t>
  </si>
  <si>
    <t>CO1.PCCNTR.8995718</t>
  </si>
  <si>
    <t>CO1.BDOS.9607117</t>
  </si>
  <si>
    <t>CP-SDSD-082-2026</t>
  </si>
  <si>
    <t>PRESTACION DE SERVICIOS DE APOYO A LA GESTION DE UN DE UN TÉCNICO EN SISTEMAS PARA EL DESARROLLO DE ACCIONES EN EL SUBPROGRAMA ZOONOSIS EN EL MARCO DEL DESARROLLO DEL PLAN TERRITORIAL DE SALUD VIGENCIA 2026 EN EL DEPARTAMENTO DE SUCRE</t>
  </si>
  <si>
    <t>92260072</t>
  </si>
  <si>
    <t>https://community.secop.gov.co/Public/Tendering/OpportunityDetail/Index?noticeUID=CO1.NTC.9627195&amp;isFromPublicArea=True&amp;isModal=true&amp;asPopupView=true</t>
  </si>
  <si>
    <t>CO1.REQ.8855253</t>
  </si>
  <si>
    <t>CO1.PCCNTR.8286699</t>
  </si>
  <si>
    <t>CO1.BDOS.8697817</t>
  </si>
  <si>
    <t>CP-SDSD-630-2025</t>
  </si>
  <si>
    <t>PRESTACIÓN DE SERVICIOS PROFESIONALES DE UN(A) BACTERIOLOGO(A) PARA EL DESARROLLO DE ACCIONES EN EL COMPONENTE EMERGENTES Y REMERGENTES: IRA-ERA-LEPRA Y TB EN EL MARCO DEL DESARROLLO DEL PLAN TERRITORIAL DE SALUD VIGENCIA 2025 EN EL DEPARTAMENTO DE SUCRE.</t>
  </si>
  <si>
    <t>https://community.secop.gov.co/Public/Tendering/OpportunityDetail/Index?noticeUID=CO1.NTC.8728333&amp;isFromPublicArea=True&amp;isModal=true&amp;asPopupView=true</t>
  </si>
  <si>
    <t>CO1.REQ.6770301</t>
  </si>
  <si>
    <t>CO1.PCCNTR.6720184</t>
  </si>
  <si>
    <t>CO1.BDOS.6643083</t>
  </si>
  <si>
    <t>CPS-660-2024</t>
  </si>
  <si>
    <t>PRESTACIÓN DE SERVICIOS PROFESIONALES PARA BRINDAR ACOMPAÑAMIENTO A LA SUBSECRETARÍA DE GESTION DEL TALENTO HUMANO DE LA GOBERNACIÓN DE SUCRE</t>
  </si>
  <si>
    <t>1102816356</t>
  </si>
  <si>
    <t>https://community.secop.gov.co/Public/Tendering/OpportunityDetail/Index?noticeUID=CO1.NTC.6652906&amp;isFromPublicArea=True&amp;isModal=true&amp;asPopupView=true</t>
  </si>
  <si>
    <t>CO1.REQ.5981336</t>
  </si>
  <si>
    <t>CO1.PCCNTR.6137496</t>
  </si>
  <si>
    <t>CO1.BDOS.5863630</t>
  </si>
  <si>
    <t>CP-SDSD-195-2024</t>
  </si>
  <si>
    <t>PRESTACIÓN DE SERVICIOS PROFESIONALES DE UN(A) ENFERMERO(A) PARA EL DESARROLLO DE ACCIONES EN LA DIMENSIÓN FORTALECIMIENTO DE LA AUTORIDAD SANITARIA PARA LA GESTIÓN EN SALUD; EN EL COMPONENTE VIGILANCIA EN SALUD PÚBLICA EN EL MARCO DEL DESARROLLO DEL PLAN DE ACCION TRANSITORIO 2024 EN EL DEPARTAMENT</t>
  </si>
  <si>
    <t>https://community.secop.gov.co/Public/Tendering/OpportunityDetail/Index?noticeUID=CO1.NTC.5887301&amp;isFromPublicArea=True&amp;isModal=true&amp;asPopupView=true</t>
  </si>
  <si>
    <t>PRESTACIÓN DE SERVICIOS PROFESIONALES DE UN(A) ENFERMERO(A) PARA EL DESARROLLO DE ACCIONES EN LA DIMENSIÓN FORTALECIMIENTO DE LA AUTORIDAD SANITARIA PARA LA GESTIÓN EN SALUD; EN EL COMPONENTE VIGILANCIA EN SALUD PÚBLICA EN EL MARCO DEL DESARROLLO DEL PLAN DE ACCION TRANSITORIO 2024 EN EL DEPARTAMENTO DE SUCRE.</t>
  </si>
  <si>
    <t>CO1.REQ.6025613</t>
  </si>
  <si>
    <t>CO1.PCCNTR.6165012</t>
  </si>
  <si>
    <t>CO1.BDOS.5907970</t>
  </si>
  <si>
    <t>CP-SDSD-225-2024</t>
  </si>
  <si>
    <t>PRESTACIÓN DE SERVICIOS PROFESIONALES DE UN QUIMICO FARMACEUTICO PARA EL DESARROLLO DE ACCIONES EN LA DIMENSIÓN FORTALECIMIENTO DE LA AUTORIDAD SANITARIA PARA LA GESTIÓN EN SALUD; EN EL COMPONENTE DE IVC MEDICAMENTOS; EN EL MARCO DEL DESARROLLO DE ACCIONES COMPLEMENTARIAS DEL PLAN DE ACCION TRANSITO</t>
  </si>
  <si>
    <t>1007335503</t>
  </si>
  <si>
    <t>https://community.secop.gov.co/Public/Tendering/OpportunityDetail/Index?noticeUID=CO1.NTC.5920181&amp;isFromPublicArea=True&amp;isModal=true&amp;asPopupView=true</t>
  </si>
  <si>
    <t>PRESTACIÓN DE SERVICIOS PROFESIONALES DE UN QUIMICO FARMACEUTICO PARA EL DESARROLLO DE ACCIONES EN LA DIMENSIÓN FORTALECIMIENTO DE LA AUTORIDAD SANITARIA PARA LA GESTIÓN EN SALUD; EN EL COMPONENTE DE IVC MEDICAMENTOS; EN EL MARCO DEL DESARROLLO DE ACCIONES COMPLEMENTARIAS DEL PLAN DE ACCION TRANSITORIO 2024 EN EL DEPARTAMENTO DE SUCRE</t>
  </si>
  <si>
    <t>CO1.REQ.6860429</t>
  </si>
  <si>
    <t>CO1.PCCNTR.6786398</t>
  </si>
  <si>
    <t>CO1.BDOS.6732217</t>
  </si>
  <si>
    <t>CPS-739-2024</t>
  </si>
  <si>
    <t>PRESTACIÓN DE SERVICIOS DE APOYO A LA GESTIÓN PARA BRINDAR APOYO Y ACOMPAÑAMIENTO EN LOS PROGRAMAS QUE ESTÉN A CARGO DE LA SECRETARÍA DE INCLUSIÓN SOCIAL; MUJER Y EQUIDAD DE GÉNERO - SUBSECRETARÍA DE GESTIÓN DE LA INCLUSIÓN SOCIAL DEL DEPARTAMENTO DE SUCRE.</t>
  </si>
  <si>
    <t>1102823575</t>
  </si>
  <si>
    <t>https://community.secop.gov.co/Public/Tendering/OpportunityDetail/Index?noticeUID=CO1.NTC.6742462&amp;isFromPublicArea=True&amp;isModal=true&amp;asPopupView=true</t>
  </si>
  <si>
    <t>CO1.REQ.7827651</t>
  </si>
  <si>
    <t>CO1.PCCNTR.7564947</t>
  </si>
  <si>
    <t>CO1.BDOS.7690809</t>
  </si>
  <si>
    <t>CP-SDSD-259-2025</t>
  </si>
  <si>
    <t>PRESTACIÓN DE SERVICIOS PROFESIONALES DE UN INGENIERO (A) DE
 ALIMENTOS PARA EL DESARROLLO DE ACCIONES EN EL COMPONENTE SALUD NUTRICIONAL EN EL MARCO DEL DESARROLLO DEL PLAN TERRITORIAL DE SALUD VIGENCIA 2025 EN EL DEPARTAMENTO DE SUCRE.</t>
  </si>
  <si>
    <t>https://community.secop.gov.co/Public/Tendering/OpportunityDetail/Index?noticeUID=CO1.NTC.7723807&amp;isFromPublicArea=True&amp;isModal=true&amp;asPopupView=true</t>
  </si>
  <si>
    <t>CO1.REQ.6186525</t>
  </si>
  <si>
    <t>CO1.PCCNTR.6327849</t>
  </si>
  <si>
    <t>CO1.BDOS.6065983</t>
  </si>
  <si>
    <t>CONTRATO MÍNIMA CUANTÍA No. MC-SDSD-04-2024</t>
  </si>
  <si>
    <t>PRESTACIÓN DE SERVICIOS PARA EL TRANSPORTE TERRESTRE AUTOMOTOR ESPECIAL PARA LOS FUNCIONARIOS; EMPLEADOS Y CONTRATISTAS DE LA SECRETARIA DE SALUD DEPARTAMENTAL DE SUCRE PARA LA VIGENCIA 2024</t>
  </si>
  <si>
    <t>812007426</t>
  </si>
  <si>
    <t>https://community.secop.gov.co/Public/Tendering/OpportunityDetail/Index?noticeUID=CO1.NTC.6082490&amp;isFromPublicArea=True&amp;isModal=true&amp;asPopupView=true</t>
  </si>
  <si>
    <t>CO1.REQ.7712289</t>
  </si>
  <si>
    <t>CO1.PCCNTR.7478721</t>
  </si>
  <si>
    <t>CO1.BDOS.7577835</t>
  </si>
  <si>
    <t>CP-SDSD-128-2025</t>
  </si>
  <si>
    <t>PRESTACIÓN DE SERVICIOS PROFESIONALES DE UN(A) ENFERMERO(A) PARA EL
DESARROLLO DE ACCIONES EN EL COMPONENTE ENFERMEDADES CRONICAS NO
TRANSMISIBLES ECNT; EN EL MARCO DEL DESARROLLO DEL PLAN TERRITORIAL
DE SALUD VIGENCIA 2025 EN EL DEPARTAMENTO DE SUCRE.</t>
  </si>
  <si>
    <t>1046400402</t>
  </si>
  <si>
    <t>https://community.secop.gov.co/Public/Tendering/OpportunityDetail/Index?noticeUID=CO1.NTC.7615720&amp;isFromPublicArea=True&amp;isModal=true&amp;asPopupView=true</t>
  </si>
  <si>
    <t>CO1.REQ.7086845</t>
  </si>
  <si>
    <t>CO1.PCCNTR.6965646</t>
  </si>
  <si>
    <t>CO1.BDOS.6954957</t>
  </si>
  <si>
    <t>CP-SDSD-612-2024</t>
  </si>
  <si>
    <t>PRESTACIÓN DE SERVICIOS DE APOYO A LA GESTIÓN DE UN AUXILIAR ADMINISTRATIVO PARA EL DESARROLLO DE 
ACCIONES EN EL COMPONENTE PROGRAMA AMPLIADO DE INMUNIZACIONES PAI EN EL MARCO DEL DESARROLLO DEL PLAN 
TERRITORIAL DE SALUD VIGENCIA 2024 EN EL DEPARTAMENTO</t>
  </si>
  <si>
    <t>https://community.secop.gov.co/Public/Tendering/OpportunityDetail/Index?noticeUID=CO1.NTC.6968965&amp;isFromPublicArea=True&amp;isModal=true&amp;asPopupView=true</t>
  </si>
  <si>
    <t>CO1.REQ.10047570</t>
  </si>
  <si>
    <t>CO1.PCCNTR.9285708</t>
  </si>
  <si>
    <t>CO1.BDOS.9879353</t>
  </si>
  <si>
    <t>CP-SDSD-364-2026</t>
  </si>
  <si>
    <t>PRESTACIÓN DE SERVICIOS PROFESIONALES DE UN(A) PSICOLOGA PARA BRINDAR APOYO
Y ACOMPAÑAMIENTO A LA SECRETARÍA DE SALUD DE LA GOBERNACIÓN DE SUCRE EN EL AREA DE ORGANIZACIÓN Y DESARROLLO</t>
  </si>
  <si>
    <t>1005415168</t>
  </si>
  <si>
    <t>https://community.secop.gov.co/Public/Tendering/OpportunityDetail/Index?noticeUID=CO1.NTC.9917446&amp;isFromPublicArea=True&amp;isModal=true&amp;asPopupView=true</t>
  </si>
  <si>
    <t>CO1.REQ.8996286</t>
  </si>
  <si>
    <t>CO1.PCCNTR.8395694</t>
  </si>
  <si>
    <t>CO1.BDOS.8836885</t>
  </si>
  <si>
    <t>CP-SDSD-773-2025</t>
  </si>
  <si>
    <t>1063173746</t>
  </si>
  <si>
    <t>https://community.secop.gov.co/Public/Tendering/OpportunityDetail/Index?noticeUID=CO1.NTC.8869083&amp;isFromPublicArea=True&amp;isModal=true&amp;asPopupView=true</t>
  </si>
  <si>
    <t>CO1.REQ.9928474</t>
  </si>
  <si>
    <t>CO1.PCCNTR.9154460</t>
  </si>
  <si>
    <t>CO1.BDOS.9760266</t>
  </si>
  <si>
    <t>CPS-350-2026</t>
  </si>
  <si>
    <t>PRESTACIÓN DE SERVICIOS PROFESIONALES EN ECONOMÍA PARA BRINDAR
ACOMPAÑAMIENTO Y ASESORÍA A LA SECRETARIA DE ENERGIAS DE LA GOBERNACIÓN DE SUCRE</t>
  </si>
  <si>
    <t>1005583862</t>
  </si>
  <si>
    <t>https://community.secop.gov.co/Public/Tendering/OpportunityDetail/Index?noticeUID=CO1.NTC.9786187&amp;isFromPublicArea=True&amp;isModal=true&amp;asPopupView=true</t>
  </si>
  <si>
    <t>CO1.REQ.9849302</t>
  </si>
  <si>
    <t>CO1.PCCNTR.9066410</t>
  </si>
  <si>
    <t>CO1.BDOS.9681442</t>
  </si>
  <si>
    <t>CPS-134-2026</t>
  </si>
  <si>
    <t>https://community.secop.gov.co/Public/Tendering/OpportunityDetail/Index?noticeUID=CO1.NTC.9700881&amp;isFromPublicArea=True&amp;isModal=true&amp;asPopupView=true</t>
  </si>
  <si>
    <t>CO1.REQ.9924701</t>
  </si>
  <si>
    <t>CO1.PCCNTR.9154673</t>
  </si>
  <si>
    <t>CO1.BDOS.9755929</t>
  </si>
  <si>
    <t>CPS-349-2026</t>
  </si>
  <si>
    <t>PRESTACIÓN DE SERVICIOS PROFESIONALES COMO ABOGADO PARA BRINDAR
ACOMPAÑAMIENTO Y ASESORIA EN MATERIA JURIDICA Y CONTRACTUAL A LA SECRETARIA DE ENERGÍAS DE LA GOBERNACION
DE SUCRE</t>
  </si>
  <si>
    <t>https://community.secop.gov.co/Public/Tendering/OpportunityDetail/Index?noticeUID=CO1.NTC.9786837&amp;isFromPublicArea=True&amp;isModal=true&amp;asPopupView=true</t>
  </si>
  <si>
    <t>CO1.REQ.10422687</t>
  </si>
  <si>
    <t>CO1.PCCNTR.9532426</t>
  </si>
  <si>
    <t>https://community.secop.gov.co/Public/Tendering/OpportunityDetail/Index?noticeUID=CO1.NTC.10279140&amp;isFromPublicArea=True&amp;isModal=true&amp;asPopupView=true</t>
  </si>
  <si>
    <t>CO1.PCCNTR.9532624</t>
  </si>
  <si>
    <t>SA-013-2026</t>
  </si>
  <si>
    <t>APOYO A LA IMPLEMENTACIÓN DEL PROGRAMA PRENSA ESCUELA PARA EL FORTALECIMIENTO DE COMPETENCIAS INTEGRALES EN LOS ESTUDIANTES DE LOS ESTABLECIMIENTOS EDUCATIVOS OFICIALES DE LOS MUNICIPIOS NO CERTIFICADOS PARA LA VIGENCIA 2026 DEL DEPARTAMENTO DE SUCRE</t>
  </si>
  <si>
    <t>CO1.REQ.7634113</t>
  </si>
  <si>
    <t>CO1.PCCNTR.7397098</t>
  </si>
  <si>
    <t>CO1.BDOS.7497978</t>
  </si>
  <si>
    <t>CP-SDSD-029-2025</t>
  </si>
  <si>
    <t>https://community.secop.gov.co/Public/Tendering/OpportunityDetail/Index?noticeUID=CO1.NTC.7523102&amp;isFromPublicArea=True&amp;isModal=true&amp;asPopupView=true</t>
  </si>
  <si>
    <t>CO1.REQ.9890403</t>
  </si>
  <si>
    <t>CO1.PCCNTR.9111364</t>
  </si>
  <si>
    <t>CO1.BDOS.9722226</t>
  </si>
  <si>
    <t>CP-SDSD-231-2026</t>
  </si>
  <si>
    <t>PRESTACIÓN DE SERVICIOS PROFESIONALES DE UN INGENIERO AMBIENTAL PARA EL
DESARROLLO DE ACCIONES EN EL SUBPROGRAMA DE SALUD AMBIENTAL; EN EL MARCO DEL DESARROLLO DEL PLAN
TERRITORIAL DE SALUD VIGENCIA 2026 EN EL DEPARTAMENTO DE SUCRE</t>
  </si>
  <si>
    <t>https://community.secop.gov.co/Public/Tendering/OpportunityDetail/Index?noticeUID=CO1.NTC.9747186&amp;isFromPublicArea=True&amp;isModal=true&amp;asPopupView=true</t>
  </si>
  <si>
    <t>CO1.REQ.9348200</t>
  </si>
  <si>
    <t>CO1.PCCNTR.8647353</t>
  </si>
  <si>
    <t>CO1.BDOS.9181281</t>
  </si>
  <si>
    <t>S-UO-001-2025</t>
  </si>
  <si>
    <t>Suministro del software SISEDUCA - sistema educativo para la gestión integral en instituciones educativas; para la implementación de una estrategia para el mejoramiento de la prestación de los servicios y la calidad educativa en los establecimientos educativos priorizados de los municipios no certif</t>
  </si>
  <si>
    <t>64740279</t>
  </si>
  <si>
    <t>https://community.secop.gov.co/Public/Tendering/OpportunityDetail/Index?noticeUID=CO1.NTC.9207142&amp;isFromPublicArea=True&amp;isModal=true&amp;asPopupView=true</t>
  </si>
  <si>
    <t>Suministro del software SISEDUCA - sistema educativo para la gestión integral en instituciones educativas; para la implementación de una estrategia para el mejoramiento de la prestación de los servicios y la calidad educativa en los establecimientos educativos priorizados de los municipios no certificados del Departamento de Sucre</t>
  </si>
  <si>
    <t>CO1.REQ.10815274</t>
  </si>
  <si>
    <t>CO1.BDOS.10632540</t>
  </si>
  <si>
    <t>CO1.REQ.6725326</t>
  </si>
  <si>
    <t>CO1.PCCNTR.6688832</t>
  </si>
  <si>
    <t>CO1.BDOS.6598752</t>
  </si>
  <si>
    <t>CPS-582-2024</t>
  </si>
  <si>
    <t>CONTRATACION DE SERVICIOS
PROFESIONALES PARA BRINDAR ACOMPAÑAMIENTO A LA SECRETARIA DE
COMUNICACIONES DE LA GOBERNACIÓN DE SUCRE</t>
  </si>
  <si>
    <t>1102844233</t>
  </si>
  <si>
    <t>https://community.secop.gov.co/Public/Tendering/OpportunityDetail/Index?noticeUID=CO1.NTC.6610919&amp;isFromPublicArea=True&amp;isModal=true&amp;asPopupView=true</t>
  </si>
  <si>
    <t>CO1.REQ.7700007</t>
  </si>
  <si>
    <t>CO1.PCCNTR.7446728</t>
  </si>
  <si>
    <t>CO1.BDOS.7564706</t>
  </si>
  <si>
    <t>CP-SDSD-086-2025</t>
  </si>
  <si>
    <t>PRESTACIÓN DE SERVICIOS PROFESIONALES DE UN(A) ENFERMERO (A) CON
POSGRADO EN SALUD PUBLICA PARA EL DESARROLLO DE ACCIONES EN EL
COMPONENTE PROGRAMA AMPLIADO DE INMUNIZACIONES PAI; EN EL MARCO DEL DESARROLLO DEL PLAN TERRITORIAL DE SALUD VIGENCIA 2025 EN EL
DEPARTAMENTO DE SUCRE.</t>
  </si>
  <si>
    <t>https://community.secop.gov.co/Public/Tendering/OpportunityDetail/Index?noticeUID=CO1.NTC.7578338&amp;isFromPublicArea=True&amp;isModal=true&amp;asPopupView=true</t>
  </si>
  <si>
    <t>CO1.REQ.9099826</t>
  </si>
  <si>
    <t>CO1.PCCNTR.8466217</t>
  </si>
  <si>
    <t>CO1.BDOS.8937593</t>
  </si>
  <si>
    <t>CP-SDSD-864-2025</t>
  </si>
  <si>
    <t>PRESTACIÓN DE SERVICIOS PROFESIONALES DE UN(A) ABOGADO (A) PARA EL FORTALECIMIENTO DE LAS COMPETENCIAS DE LA SECRETARÍA DE SALUD DEL DEPARTAMENTO DE SUCRE EN LA DIRECCIÓN ADMINISTRATIVA DE ASUNTOS JURIDICOS Y DE CONTRATACIÓN</t>
  </si>
  <si>
    <t>1140892682</t>
  </si>
  <si>
    <t>https://community.secop.gov.co/Public/Tendering/OpportunityDetail/Index?noticeUID=CO1.NTC.8963993&amp;isFromPublicArea=True&amp;isModal=true&amp;asPopupView=true</t>
  </si>
  <si>
    <t>CO1.REQ.8340112</t>
  </si>
  <si>
    <t>CO1.PCCNTR.7940401</t>
  </si>
  <si>
    <t>CO1.BDOS.8193111</t>
  </si>
  <si>
    <t>CP-SDSD-402-2025</t>
  </si>
  <si>
    <t>https://community.secop.gov.co/Public/Tendering/OpportunityDetail/Index?noticeUID=CO1.NTC.8227504&amp;isFromPublicArea=True&amp;isModal=true&amp;asPopupView=true</t>
  </si>
  <si>
    <t>CO1.REQ.5949251</t>
  </si>
  <si>
    <t>CO1.PCCNTR.6097039</t>
  </si>
  <si>
    <t>CO1.BDOS.5831579</t>
  </si>
  <si>
    <t>CP-SDSD-129-2024</t>
  </si>
  <si>
    <t>PRESTACIÓN DE SERVICIOS PROFESIONALES DE UN MICROBIÓLOGO PARA EL 
DESARROLLO DE ACCIONES EN LA DIMENSIÓN FORTALECIMIENTO DE LA 
AUTORIDAD SANITARIA PARA LA GESTIÓN EN SALUD; EN EL COMPONENTE 
VIGILANCIA EN SALUD PÚBLICA EN EL MARCO DEL DESARROLLO DEL PLAN DE 
ACCION TRANSITORIO 2024 EN EL DEPARTAMEN</t>
  </si>
  <si>
    <t>https://community.secop.gov.co/Public/Tendering/OpportunityDetail/Index?noticeUID=CO1.NTC.5839566&amp;isFromPublicArea=True&amp;isModal=true&amp;asPopupView=true</t>
  </si>
  <si>
    <t>PRESTACIÓN DE SERVICIOS PROFESIONALES DE UN MICROBIÓLOGO PARA EL 
DESARROLLO DE ACCIONES EN LA DIMENSIÓN FORTALECIMIENTO DE LA 
AUTORIDAD SANITARIA PARA LA GESTIÓN EN SALUD; EN EL COMPONENTE 
VIGILANCIA EN SALUD PÚBLICA EN EL MARCO DEL DESARROLLO DEL PLAN DE 
ACCION TRANSITORIO 2024 EN EL DEPARTAMENTO DE SUCRE</t>
  </si>
  <si>
    <t>CO1.REQ.9858632</t>
  </si>
  <si>
    <t>CO1.PCCNTR.9099221</t>
  </si>
  <si>
    <t>CO1.BDOS.9690634</t>
  </si>
  <si>
    <t>CP-SDSD-210-2026</t>
  </si>
  <si>
    <t>PRESTACIÓN DE SERVICIOS PROFESIONALES DE UN (A) INGENIERO(A) DE SISTEMAS PARA EL DESARROLLO DE ACCIONES EN EL SUBPROGRAMA IVC MEDICAMENTOS EN EL MARCO DEL DESARROLLO DEL PLAN TERRITORIAL DE SALUD VIGENCIA 2026 EN EL DEPARTAMENTO DE SUCRE</t>
  </si>
  <si>
    <t>https://community.secop.gov.co/Public/Tendering/OpportunityDetail/Index?noticeUID=CO1.NTC.9734417&amp;isFromPublicArea=True&amp;isModal=true&amp;asPopupView=true</t>
  </si>
  <si>
    <t>CO1.REQ.10739218</t>
  </si>
  <si>
    <t>CO1.PCCNTR.9729386</t>
  </si>
  <si>
    <t>CO1.BDOS.10555928</t>
  </si>
  <si>
    <t>CP-SDSD-474-2026</t>
  </si>
  <si>
    <t>https://community.secop.gov.co/Public/Tendering/OpportunityDetail/Index?noticeUID=CO1.NTC.10601507&amp;isFromPublicArea=True&amp;isModal=true&amp;asPopupView=true</t>
  </si>
  <si>
    <t>CO1.REQ.9133209</t>
  </si>
  <si>
    <t>CO1.PCCNTR.8487405</t>
  </si>
  <si>
    <t>CO1.BDOS.8970082</t>
  </si>
  <si>
    <t>CP-SDSD-876-2025</t>
  </si>
  <si>
    <t>PRESTACIÓN DE SERVICIOS DE APOYO A LA GESTION UN TECNICO EN CIENCIAS
AGRICOLAS PARA EL FORTALECIMIENTO DE LAS COMPETENCIAS DE LA SECRETARÍA DE SALUD DEL DEPARTAMENTO DE
SUCRE EN EL COMPONENTE SALUD AMBIENTAL</t>
  </si>
  <si>
    <t>18776094</t>
  </si>
  <si>
    <t>https://community.secop.gov.co/Public/Tendering/OpportunityDetail/Index?noticeUID=CO1.NTC.8995157&amp;isFromPublicArea=True&amp;isModal=true&amp;asPopupView=true</t>
  </si>
  <si>
    <t>CO1.REQ.9906029</t>
  </si>
  <si>
    <t>CO1.PCCNTR.9129428</t>
  </si>
  <si>
    <t>CO1.BDOS.9737810</t>
  </si>
  <si>
    <t>CPS-208-2026</t>
  </si>
  <si>
    <t>73351729</t>
  </si>
  <si>
    <t>https://community.secop.gov.co/Public/Tendering/OpportunityDetail/Index?noticeUID=CO1.NTC.9764912&amp;isFromPublicArea=True&amp;isModal=true&amp;asPopupView=true</t>
  </si>
  <si>
    <t>CO1.REQ.9031415</t>
  </si>
  <si>
    <t>CO1.PCCNTR.8417510</t>
  </si>
  <si>
    <t>CO1.BDOS.8870818</t>
  </si>
  <si>
    <t>CP-SDSD-815-2025</t>
  </si>
  <si>
    <t>PRESTACIÓN DE SERVICIOS PROFESIONALES DE UN(A) INGENIERO(A) INDUSTRIAL
 PARA BRINDAR APOYO Y ACOMPAÑAMIENTO A LA SECRETARÍA DE SALUD DE LA
 GOBERNACIÓN DE SUCRE EN EL DESPACHO DEL SECRETARIO</t>
  </si>
  <si>
    <t>https://community.secop.gov.co/Public/Tendering/OpportunityDetail/Index?noticeUID=CO1.NTC.8896630&amp;isFromPublicArea=True&amp;isModal=true&amp;asPopupView=true</t>
  </si>
  <si>
    <t>CO1.REQ.7243192</t>
  </si>
  <si>
    <t>CO1.PCCNTR.7082326</t>
  </si>
  <si>
    <t>CO1.BDOS.7107792</t>
  </si>
  <si>
    <t>CP-SDSD-779-2024</t>
  </si>
  <si>
    <t>PRESTACIÓN DE SERVICIOS DE APOYO A LA GESTIÓN DE UN (A) TECNICO O 
AUXILIAR EN EL AREA DE SALUD PARA EL DESARROLLO DE ACCIONES EN EL 
COMPONENTE LABORATORIO DE SALUD PUBLICA EN EL MARCO DEL DESARROLLO DEL PLAN TERRITORIAL DE SALUD VIGENCIA 2024 EN EL DEPARTAMENTO DE SUCRE</t>
  </si>
  <si>
    <t>https://community.secop.gov.co/Public/Tendering/OpportunityDetail/Index?noticeUID=CO1.NTC.7124834&amp;isFromPublicArea=True&amp;isModal=true&amp;asPopupView=true</t>
  </si>
  <si>
    <t>CO1.REQ.7018426</t>
  </si>
  <si>
    <t>CO1.PCCNTR.6913001</t>
  </si>
  <si>
    <t>CO1.BDOS.6887651</t>
  </si>
  <si>
    <t>CP-SDSD-472-2024</t>
  </si>
  <si>
    <t>PRESTACIÓN DE SERVICIOS PROFESIONALES DE UN EPIDEMIÓLOGO PARA EL 
DESARROLLO DE ACCIONES EN EL COMPONENTE VIGILANCIA EN SALUD PUBLICA EN EL MARCO DEL DESARROLLO DEL PLAN TERRITORIAL DE SALUD VIGENCIA 2024 EN EL DEPARTAMENTO DE SUCRE</t>
  </si>
  <si>
    <t>https://community.secop.gov.co/Public/Tendering/OpportunityDetail/Index?noticeUID=CO1.NTC.6904891&amp;isFromPublicArea=True&amp;isModal=true&amp;asPopupView=true</t>
  </si>
  <si>
    <t>CO1.REQ.9985864</t>
  </si>
  <si>
    <t>CO1.PCCNTR.9293190</t>
  </si>
  <si>
    <t>CO1.BDOS.9817368</t>
  </si>
  <si>
    <t>CPS-391-2026</t>
  </si>
  <si>
    <t>PRESTACIÓN DE SERVICIOS DE PROFESIONALES PARA BRINDAR APOYO FUNCIONAL A LOS DIVERSOS PROCESOS DE LA UNIDAD ADMINISTRATIVA ESPECIAL PARA LA GESTIÓN DEL RIESGOS; ATENCIÓN DE DESASTRES Y CAMBIO CLIMATICO DE LA GOBERNACIÓN DE SUCRE</t>
  </si>
  <si>
    <t>1103122853</t>
  </si>
  <si>
    <t>https://community.secop.gov.co/Public/Tendering/OpportunityDetail/Index?noticeUID=CO1.NTC.9925339&amp;isFromPublicArea=True&amp;isModal=true&amp;asPopupView=true</t>
  </si>
  <si>
    <t>CO1.REQ.10738642</t>
  </si>
  <si>
    <t>CO1.PCCNTR.9727357</t>
  </si>
  <si>
    <t>CO1.BDOS.10555308</t>
  </si>
  <si>
    <t>CP-SDSD-485-2026</t>
  </si>
  <si>
    <t>PRESTACIÓN DE SERVICIOS PROFESIONALES DE UN (A) FISIOTERAPEUTA PARA EL
DESARROLLO DE ACCIONES EN EL SUBPROGRAMA DISCAPACIDAD EN EL MARCO
DEL DESARROLLO DEL PLAN TERRITORIAL DE SALUD VIGENCIA 2026 EN EL
DEPARTAMENTO DE SUCRE</t>
  </si>
  <si>
    <t>https://community.secop.gov.co/Public/Tendering/OpportunityDetail/Index?noticeUID=CO1.NTC.10598546&amp;isFromPublicArea=True&amp;isModal=true&amp;asPopupView=true</t>
  </si>
  <si>
    <t>CO1.REQ.9909874</t>
  </si>
  <si>
    <t>CO1.PCCNTR.9133160</t>
  </si>
  <si>
    <t>CO1.BDOS.9741606</t>
  </si>
  <si>
    <t>CPS-273-2026</t>
  </si>
  <si>
    <t>PRESTACIÓN DE SERVICIOS PROFESIONALES COMO INGENIERO CIVIL PARA BRINDAR
APOYO Y ACOMPAÑAMIENTO A LA SECRETARÍA DE INFRAESTRUCTURA DE LA GOBERNACIÓN DE SUCRE</t>
  </si>
  <si>
    <t>https://community.secop.gov.co/Public/Tendering/OpportunityDetail/Index?noticeUID=CO1.NTC.9768017&amp;isFromPublicArea=True&amp;isModal=true&amp;asPopupView=true</t>
  </si>
  <si>
    <t>CO1.REQ.9944926</t>
  </si>
  <si>
    <t>CO1.PCCNTR.9164820</t>
  </si>
  <si>
    <t>CO1.BDOS.9776082</t>
  </si>
  <si>
    <t>CPS-380-2026</t>
  </si>
  <si>
    <t>PRESTACIÓN DE SERVICIOS PROFESIONALES COMO PSICOLOGA PARA BRINDAR APOYO Y
ACOMPAÑAMIENTO A LA SECRETARÍA DE INFRAESTRUCTURA DE LA GOBERNACIÓN DE SUCRE</t>
  </si>
  <si>
    <t>64703716</t>
  </si>
  <si>
    <t>https://community.secop.gov.co/Public/Tendering/OpportunityDetail/Index?noticeUID=CO1.NTC.9797088&amp;isFromPublicArea=True&amp;isModal=true&amp;asPopupView=true</t>
  </si>
  <si>
    <t>CO1.REQ.8905275</t>
  </si>
  <si>
    <t>CO1.PCCNTR.8320967</t>
  </si>
  <si>
    <t>CO1.BDOS.8747097</t>
  </si>
  <si>
    <t>CPS-680-2025</t>
  </si>
  <si>
    <t>PRESTACIÓN DE SERVICIOS PROFESIONALES DE UN
 PROFESIONAL EN NEGOCIOS INTERNACIONALES PARA ASESORAR A LA SUBSECRETARIA DE PRODUCTIVIDAD E INNOVACION;
 EN LA LINEA ESTRATEGICA: EMPRENDIMIENTO; INNOVACIÓN; FORTALECIMIENTO EMPRESARIAL; EMPLEABILIDAD Y
 ASOCIATIVIDAD; DURANTE LA VIGENCIA 2025</t>
  </si>
  <si>
    <t>https://community.secop.gov.co/Public/Tendering/OpportunityDetail/Index?noticeUID=CO1.NTC.8772666&amp;isFromPublicArea=True&amp;isModal=true&amp;asPopupView=true</t>
  </si>
  <si>
    <t>CO1.REQ.6721552</t>
  </si>
  <si>
    <t>CO1.PCCNTR.6683923</t>
  </si>
  <si>
    <t>CO1.BDOS.6594795</t>
  </si>
  <si>
    <t>CPS-557-2024</t>
  </si>
  <si>
    <t>PRESTACIÓN DE SERVICIOS PROFESIONALES PARA BRINDAR ASESORIA EN LAS ACTIVIDADES RELACIONADAS CON LA GESTIÓN JURÍDICA Y PREVENCIÓN DEL DAÑO ANTIJURÍDICO
EN LA OFICINA JURIDICA DE LA GOBERNACIÓN DE SUCRE</t>
  </si>
  <si>
    <t>https://community.secop.gov.co/Public/Tendering/OpportunityDetail/Index?noticeUID=CO1.NTC.6604701&amp;isFromPublicArea=True&amp;isModal=true&amp;asPopupView=true</t>
  </si>
  <si>
    <t>CO1.REQ.9924446</t>
  </si>
  <si>
    <t>CO1.PCCNTR.9157122</t>
  </si>
  <si>
    <t>CO1.BDOS.9755863</t>
  </si>
  <si>
    <t>CPS-265-2026</t>
  </si>
  <si>
    <t>PRESTACION DE SERVICIOS PROFESIONALES DE UN ADMINISTRADOR PUBLICO PARA APOYAR A LA SECRETARIA DE TRANSITO Y MOVILIDAD DE LA GOBERNACION DE SUCRE EN LAS ACTIVIDADES ADMINISTRATIVAS; DE GESTION Y DE APOYO INSTITUCIONAL QUE SEAN ASIGNADAS.</t>
  </si>
  <si>
    <t>1102812161</t>
  </si>
  <si>
    <t>https://community.secop.gov.co/Public/Tendering/OpportunityDetail/Index?noticeUID=CO1.NTC.9789339&amp;isFromPublicArea=True&amp;isModal=true&amp;asPopupView=true</t>
  </si>
  <si>
    <t>CO1.REQ.7698622</t>
  </si>
  <si>
    <t>CO1.PCCNTR.7447334</t>
  </si>
  <si>
    <t>CO1.BDOS.7563524</t>
  </si>
  <si>
    <t>CP-SDSD-097-2025</t>
  </si>
  <si>
    <t>PRESTACIÓN DE SERVICIOS DE APOYO A LA GESTIÓN DE UN AUXILIAR EN EL ÁREA DE SALUD PARA EL DESARROLLO DE ACCIONES EN EL COMPONENTE LABORATORIO DE SALUD PÚBLICA EN EL MARCO DEL DESARROLLO DEL PLAN TERRITORIAL DE SALUD VIGENCIA 2025 EN EL DEPARTAMENTO DE SUCRE</t>
  </si>
  <si>
    <t>https://community.secop.gov.co/Public/Tendering/OpportunityDetail/Index?noticeUID=CO1.NTC.7579208&amp;isFromPublicArea=True&amp;isModal=true&amp;asPopupView=true</t>
  </si>
  <si>
    <t>CO1.REQ.9309090</t>
  </si>
  <si>
    <t>CO1.PCCNTR.8618850</t>
  </si>
  <si>
    <t>CO1.BDOS.9142952</t>
  </si>
  <si>
    <t>CPS-1146-2025</t>
  </si>
  <si>
    <t>PRESTACIÓN DE SERVICIOS PROFESIONALES PARA BRINDAR APOYO JURÍDICO EN MATERIA
 CONTRACTUAL A LA SUBSECRETARIA DE CONTRATACIÓN DE LA GOBERNACIÓN DE SUCRE.</t>
  </si>
  <si>
    <t>https://community.secop.gov.co/Public/Tendering/OpportunityDetail/Index?noticeUID=CO1.NTC.9168544&amp;isFromPublicArea=True&amp;isModal=true&amp;asPopupView=true</t>
  </si>
  <si>
    <t>CO1.REQ.7214869</t>
  </si>
  <si>
    <t>CO1.PCCNTR.7059600</t>
  </si>
  <si>
    <t>CO1.BDOS.7080010</t>
  </si>
  <si>
    <t>CP-SDSD-772-2024</t>
  </si>
  <si>
    <t>PRESTACIÓN DE SERVICIOS DE APOYO A LA GESTIÓN DE UN(A) GESTOR (A) 
COMUNITARIO PARA EL DESARROLLO DE ACCIONES EN EL COMPONENTE 
DISCAPACIDAD EN EL MARCO DEL DESARROLLO DEL PLAN TERRITORIAL DE SALUD VIGENCIA 2024 EN EL DEPARTAMENTO DE SUCRE</t>
  </si>
  <si>
    <t>92641875</t>
  </si>
  <si>
    <t>https://community.secop.gov.co/Public/Tendering/OpportunityDetail/Index?noticeUID=CO1.NTC.7094343&amp;isFromPublicArea=True&amp;isModal=true&amp;asPopupView=true</t>
  </si>
  <si>
    <t>CO1.REQ.6701646</t>
  </si>
  <si>
    <t>CO1.PCCNTR.6675086</t>
  </si>
  <si>
    <t>CO1.BDOS.6575078</t>
  </si>
  <si>
    <t>CPS-518-2024</t>
  </si>
  <si>
    <t>PRESTACION DE SERVICIOS PROFESIONALES DE UN ZOOTECNISTA PARA APOYAR A LA SECRETARIA DE DESARROLLO ECONOMICO Y MEDIO AMBIENTE DEL DEPARTAMENTO DE SUCRE EN EL AREA AGROPECUARIA DURANTE LA VIGENCIA 2024.</t>
  </si>
  <si>
    <t>92153255</t>
  </si>
  <si>
    <t>https://community.secop.gov.co/Public/Tendering/OpportunityDetail/Index?noticeUID=CO1.NTC.6594354&amp;isFromPublicArea=True&amp;isModal=true&amp;asPopupView=true</t>
  </si>
  <si>
    <t>CO1.REQ.7896104</t>
  </si>
  <si>
    <t>CO1.PCCNTR.7607557</t>
  </si>
  <si>
    <t>CO1.BDOS.7758356</t>
  </si>
  <si>
    <t>CP-SDSD-291-2025</t>
  </si>
  <si>
    <t>PRESTACIÓN DE SERVICIOS PROFESIONALES DE UN (A) ENFERMERO (A) PARA EL
DESARROLLO DE ACCIONES EN EL COMPONENTE SALUD NUTRICIONAL EN EL MARCO DEL DESARROLLO DEL PLAN
TERRITORIAL DE SALUD VIGENCIA 2025 EN EL DEPARTAMENTO DE SUCRE.</t>
  </si>
  <si>
    <t>https://community.secop.gov.co/Public/Tendering/OpportunityDetail/Index?noticeUID=CO1.NTC.7775388&amp;isFromPublicArea=True&amp;isModal=true&amp;asPopupView=true</t>
  </si>
  <si>
    <t>CO1.REQ.7482851</t>
  </si>
  <si>
    <t>CO1.PCCNTR.7270334</t>
  </si>
  <si>
    <t>CO1.BDOS.7347411</t>
  </si>
  <si>
    <t>CPS-002-2025</t>
  </si>
  <si>
    <t>PRESTACION DE SERVICIOS PROFESIONALES PARA APOYAR EL DESARROLLO DE
ACCIONES EN EL MARCO DEL PROGRAMA DE ALIMENTACION ESCOLAR DE LA SECRETARIA DE EDUCACION DEPARTAMENTAL DE LA GOBERNACIÓN DE SUCRE</t>
  </si>
  <si>
    <t>https://community.secop.gov.co/Public/Tendering/OpportunityDetail/Index?noticeUID=CO1.NTC.7378104&amp;isFromPublicArea=True&amp;isModal=true&amp;asPopupView=true</t>
  </si>
  <si>
    <t>CO1.REQ.8771991</t>
  </si>
  <si>
    <t>CO1.BDOS.8616432</t>
  </si>
  <si>
    <t>CO1.REQ.10778186</t>
  </si>
  <si>
    <t>CO1.PCCNTR.9766052</t>
  </si>
  <si>
    <t>CO1.BDOS.10594391</t>
  </si>
  <si>
    <t>CP-SDSD-557-2026</t>
  </si>
  <si>
    <t>PRESTACIÓN DE SERVICIOS PROFESIONALES DE UN INGENIERO AGROINDUSTRIAL PARA EL DESARROLLO DE ACCIONES EN EL SUBPROGRAMA DE SALUD AMBIENTAL; EN EL MARCO DEL DESARROLLO DEL PLAN TERRITORIAL DE SALUD VIGENCIA 2026 EN EL DEPARTAMENTO DE SUCRE</t>
  </si>
  <si>
    <t>https://community.secop.gov.co/Public/Tendering/OpportunityDetail/Index?noticeUID=CO1.NTC.10648697&amp;isFromPublicArea=True&amp;isModal=true&amp;asPopupView=true</t>
  </si>
  <si>
    <t>CO1.REQ.8742615</t>
  </si>
  <si>
    <t>CO1.PCCNTR.8203904</t>
  </si>
  <si>
    <t>CO1.BDOS.8587604</t>
  </si>
  <si>
    <t>CP-SDSD-458-2025</t>
  </si>
  <si>
    <t>https://community.secop.gov.co/Public/Tendering/OpportunityDetail/Index?noticeUID=CO1.NTC.8611422&amp;isFromPublicArea=True&amp;isModal=true&amp;asPopupView=true</t>
  </si>
  <si>
    <t>CO1.REQ.9014940</t>
  </si>
  <si>
    <t>CO1.PCCNTR.8457607</t>
  </si>
  <si>
    <t>CO1.BDOS.8854637</t>
  </si>
  <si>
    <t>MC-039-2025</t>
  </si>
  <si>
    <t>FORTALECIMIENTO DE LIDERAZGOS POLITICOS DE MUJERES COMUNALES Y LIDERESAS DEL DEPARTAMENTO DE SUCRE</t>
  </si>
  <si>
    <t>901078523</t>
  </si>
  <si>
    <t>https://community.secop.gov.co/Public/Tendering/OpportunityDetail/Index?noticeUID=CO1.NTC.8889947&amp;isFromPublicArea=True&amp;isModal=true&amp;asPopupView=true</t>
  </si>
  <si>
    <t>CO1.REQ.9823260</t>
  </si>
  <si>
    <t>CO1.PCCNTR.9077726</t>
  </si>
  <si>
    <t>CO1.BDOS.9655848</t>
  </si>
  <si>
    <t>CP-SDSD-129-2026</t>
  </si>
  <si>
    <t>https://community.secop.gov.co/Public/Tendering/OpportunityDetail/Index?noticeUID=CO1.NTC.9712819&amp;isFromPublicArea=True&amp;isModal=true&amp;asPopupView=true</t>
  </si>
  <si>
    <t>CO1.REQ.6763313</t>
  </si>
  <si>
    <t>CO1.BDOS.6635993</t>
  </si>
  <si>
    <t>CO1.REQ.8905461</t>
  </si>
  <si>
    <t>CO1.PCCNTR.8320698</t>
  </si>
  <si>
    <t>CO1.BDOS.8747459</t>
  </si>
  <si>
    <t>CPS-681-2025</t>
  </si>
  <si>
    <t>PRESTACIÓN DE SERVICIOS PROFESIONALES DE UN
 ADMINISTRADOR DE EMPRESAS TURISTICAS PARA APOYAR EN LOS PROCESOS TURISTICOS A LA SUBSECRETARÍA DE
 PRODUCTIVIDAD E INNOVACION DEL DEPARTAMENTO DE SUCRE DURANTE LA VIGENCIA 2025</t>
  </si>
  <si>
    <t>https://community.secop.gov.co/Public/Tendering/OpportunityDetail/Index?noticeUID=CO1.NTC.8772480&amp;isFromPublicArea=True&amp;isModal=true&amp;asPopupView=true</t>
  </si>
  <si>
    <t>CO1.REQ.5961663</t>
  </si>
  <si>
    <t>CO1.PCCNTR.6106687</t>
  </si>
  <si>
    <t>CO1.BDOS.5843873</t>
  </si>
  <si>
    <t>CP-SDSD-157-2024</t>
  </si>
  <si>
    <t>PRESTACIÓN DE SERVICIOS PROFESIONALES DE UN (A) ENFERMERO (A) EN 
ESTRATEGIA RBC SALUD MENTAL PARA EL DESARROLLO DE ACCIONES EN LA 
DIMENSIÓN CONVIVENCIA SOCIAL Y SALUD MENTAL; EN EL MARCO DEL PROGRAMA SALUD PUBLICA PRIORITARIA Y DIFERENTE PLAN DE ACCION TRANSITORIO 2024 EN EL DEPARTAMENTO DE SUCRE</t>
  </si>
  <si>
    <t>https://community.secop.gov.co/Public/Tendering/OpportunityDetail/Index?noticeUID=CO1.NTC.5851550&amp;isFromPublicArea=True&amp;isModal=true&amp;asPopupView=true</t>
  </si>
  <si>
    <t>CO1.REQ.7087969</t>
  </si>
  <si>
    <t>CO1.PCCNTR.6964937</t>
  </si>
  <si>
    <t>CO1.BDOS.6956407</t>
  </si>
  <si>
    <t>CPS-861-2024</t>
  </si>
  <si>
    <t>PRESTACIÓN DE SERVICIOS PROFESIONALES 
ESPECIALIZADOS PARA APOYAR; ASESORAR Y ACOMPAÑAR DESDE EL ÁMBITO FISCAL; LOS PROCESOS CONTRACTUALES EN LA 
SECRETARÍA DE LA INCLUSIÓN SOCIAL; MUJER Y EQUIDAD DE GÉNERO  SUBSECRETARÍA DE GESTIÓN DE LA INCLUSIÓN SOCIAL 
DEL DEPARTAMENTO DE SUCRE.</t>
  </si>
  <si>
    <t>https://community.secop.gov.co/Public/Tendering/OpportunityDetail/Index?noticeUID=CO1.NTC.6967975&amp;isFromPublicArea=True&amp;isModal=true&amp;asPopupView=true</t>
  </si>
  <si>
    <t>CO1.REQ.5955216</t>
  </si>
  <si>
    <t>CO1.PCCNTR.6105482</t>
  </si>
  <si>
    <t>CO1.BDOS.5837921</t>
  </si>
  <si>
    <t>https://community.secop.gov.co/Public/Tendering/OpportunityDetail/Index?noticeUID=CO1.NTC.5850401&amp;isFromPublicArea=True&amp;isModal=true&amp;asPopupView=true</t>
  </si>
  <si>
    <t>CO1.REQ.9928082</t>
  </si>
  <si>
    <t>CO1.PCCNTR.9163236</t>
  </si>
  <si>
    <t>CO1.BDOS.9759770</t>
  </si>
  <si>
    <t>CPS-357-2026</t>
  </si>
  <si>
    <t>PRESTACION DE SERVICIOS PROFESIONALES DE UN
ADMINISTRADOR DE COMERCIO EXTERIOR PARA BRINDAR APOYO EN TEMAS RELACIONADOS A LAOFICINA DE TURISMO Y
CULTURA DEL DEPARTAMENTO DE SUCRE DURANTE LA VIGENCIA 2026</t>
  </si>
  <si>
    <t>92031403</t>
  </si>
  <si>
    <t>https://community.secop.gov.co/Public/Tendering/OpportunityDetail/Index?noticeUID=CO1.NTC.9795300&amp;isFromPublicArea=True&amp;isModal=true&amp;asPopupView=true</t>
  </si>
  <si>
    <t>CO1.REQ.8285912</t>
  </si>
  <si>
    <t>CO1.PCCNTR.7895303</t>
  </si>
  <si>
    <t>CO1.BDOS.8140068</t>
  </si>
  <si>
    <t>CP-SDSD-372-2025</t>
  </si>
  <si>
    <t>PRESTACIÓN DE SERVICIOS PROFESIONALES DE UN ENFERMERO (A) PARA EL
FORTALECIMIENTO DE LAS COMPETENCIAS DE LA SECRETARÍA DE SALUD DEL DEPARTAMENTO DE SUCRE EN EL ARÉA CRUE</t>
  </si>
  <si>
    <t>https://community.secop.gov.co/Public/Tendering/OpportunityDetail/Index?noticeUID=CO1.NTC.8162212&amp;isFromPublicArea=True&amp;isModal=true&amp;asPopupView=true</t>
  </si>
  <si>
    <t>CO1.REQ.9042132</t>
  </si>
  <si>
    <t>CO1.PCCNTR.8424951</t>
  </si>
  <si>
    <t>CO1.BDOS.8881420</t>
  </si>
  <si>
    <t>CP-SDSD-836-2025</t>
  </si>
  <si>
    <t>PRESTACIÓN DE SERVICIOS PROFESIONALES DE UN(A) ADMINISTRADOR (A) EN SALUD PARA BRINDAR APOYO Y ACOMPAÑAMIENTO A LA SECRETARÍA DE SALUD DE LA GOBERNACIÓN DE SUCRE EN EL COMPONENTE DE SALUD NUTRICIONAL</t>
  </si>
  <si>
    <t>https://community.secop.gov.co/Public/Tendering/OpportunityDetail/Index?noticeUID=CO1.NTC.8908477&amp;isFromPublicArea=True&amp;isModal=true&amp;asPopupView=true</t>
  </si>
  <si>
    <t>CO1.REQ.7131458</t>
  </si>
  <si>
    <t>CO1.REQ.9979580</t>
  </si>
  <si>
    <t>CO1.PCCNTR.9240982</t>
  </si>
  <si>
    <t>CO1.BDOS.9811067</t>
  </si>
  <si>
    <t>CPS-396-2026</t>
  </si>
  <si>
    <t>PRESTACION DE SERVICIOS PROFESIONALES
ESPECIALIZADOS  para brindar  asesoría jurídica para la formalización de la personería jurídica del CIP; la estructuración de su marco
normativo de propiedad intelectual y transferencia tecnológica; y el aseguramiento legal de sus procesos administrativos; contr</t>
  </si>
  <si>
    <t>64698202</t>
  </si>
  <si>
    <t>https://community.secop.gov.co/Public/Tendering/OpportunityDetail/Index?noticeUID=CO1.NTC.9872688&amp;isFromPublicArea=True&amp;isModal=true&amp;asPopupView=true</t>
  </si>
  <si>
    <t>PRESTACION DE SERVICIOS PROFESIONALES
ESPECIALIZADOS  para brindar  asesoría jurídica para la formalización de la personería jurídica del CIP; la estructuración de su marco
normativo de propiedad intelectual y transferencia tecnológica; y el aseguramiento legal de sus procesos administrativos; contractuales y de
gobernanza ante Minciencias y demás aliados estratégicos.</t>
  </si>
  <si>
    <t>CO1.REQ.7778754</t>
  </si>
  <si>
    <t>CO1.PCCNTR.7519940</t>
  </si>
  <si>
    <t>CO1.BDOS.7642622</t>
  </si>
  <si>
    <t>CP-SDSD-238-2025</t>
  </si>
  <si>
    <t>PRESTACIÓN DE SERVICIOS PROFESIONALES DE UN BACTERIÓLOGO (A) ESPECIALISTA EN EPIDEMIOLOGÍA PARA EL DESARROLLO DE ACCIONES EN EL COMPONENTE LABORATORIO DE SALUD PÚBLICA EN EL MARCO DEL DESARROLLO
DEL PLAN TERRITORIAL DE SALUD VIGENCIA 2025 EN EL DEPARTAMENTO DE SUCRE.</t>
  </si>
  <si>
    <t>https://community.secop.gov.co/Public/Tendering/OpportunityDetail/Index?noticeUID=CO1.NTC.7666775&amp;isFromPublicArea=True&amp;isModal=true&amp;asPopupView=true</t>
  </si>
  <si>
    <t>CO1.REQ.9666966</t>
  </si>
  <si>
    <t>CO1.PCCNTR.8882278</t>
  </si>
  <si>
    <t>CO1.BDOS.9500130</t>
  </si>
  <si>
    <t>CPS-039-2026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</si>
  <si>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</si>
  <si>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https://community.secop.gov.co/Public/Tendering/OpportunityDetail/Index?noticeUID=CO1.NTC.9514656&amp;isFromPublicArea=True&amp;isModal=true&amp;asPopupView=true</t>
  </si>
  <si>
    <t>CO1.REQ.10763241</t>
  </si>
  <si>
    <t>CO1.PCCNTR.9754116</t>
  </si>
  <si>
    <t>CO1.BDOS.10579836</t>
  </si>
  <si>
    <t>CP-SDSD-538-2026</t>
  </si>
  <si>
    <t>1100397086</t>
  </si>
  <si>
    <t>https://community.secop.gov.co/Public/Tendering/OpportunityDetail/Index?noticeUID=CO1.NTC.10631415&amp;isFromPublicArea=True&amp;isModal=true&amp;asPopupView=true</t>
  </si>
  <si>
    <t>CO1.REQ.7650671</t>
  </si>
  <si>
    <t>CO1.PCCNTR.7543015</t>
  </si>
  <si>
    <t>CO1.BDOS.7515469</t>
  </si>
  <si>
    <t>CONTRATO DE MÍNIMA CUANTÍA No. MC-SDSD-01-2025</t>
  </si>
  <si>
    <t>PRESTACIÓN DE MENSAJERÍA EXPRESA PARA EL TRANSPORTE DE MUESTRAS BIOLÓGICAS DE INTERES EN SALUD PÚBLICA DEL LABORATORIO DE SALUD A NIVEL NACIONAL; VIGENCIA 2025</t>
  </si>
  <si>
    <t>https://community.secop.gov.co/Public/Tendering/OpportunityDetail/Index?noticeUID=CO1.NTC.7599259&amp;isFromPublicArea=True&amp;isModal=true&amp;asPopupView=true</t>
  </si>
  <si>
    <t>CO1.REQ.7700486</t>
  </si>
  <si>
    <t>CO1.PCCNTR.7448325</t>
  </si>
  <si>
    <t>CO1.BDOS.7565289</t>
  </si>
  <si>
    <t>CP-SDSD-105-2025</t>
  </si>
  <si>
    <t>https://community.secop.gov.co/Public/Tendering/OpportunityDetail/Index?noticeUID=CO1.NTC.7580327&amp;isFromPublicArea=True&amp;isModal=true&amp;asPopupView=true</t>
  </si>
  <si>
    <t>CO1.REQ.7778630</t>
  </si>
  <si>
    <t>CO1.PCCNTR.7523021</t>
  </si>
  <si>
    <t>CO1.BDOS.7642626</t>
  </si>
  <si>
    <t>CP-SDSD-237-2025</t>
  </si>
  <si>
    <t>PRESTACIÓN DE SERVICIOS PROFESIONALES DE UN(A) ODONTÓLOGO(A) PARA EL
DESARROLLO DE ACCIONES EN EL COMPONENTE ENFERMEDADES CRONICAS NO
TRANSMISIBLES ECNT; EN EL MARCO DEL DESARROLLO DEL PLAN TERRITORIAL
DE SALUD VIGENCIA 2025 EN EL DEPARTAMENTO DE SUCRE.</t>
  </si>
  <si>
    <t>https://community.secop.gov.co/Public/Tendering/OpportunityDetail/Index?noticeUID=CO1.NTC.7670160&amp;isFromPublicArea=True&amp;isModal=true&amp;asPopupView=true</t>
  </si>
  <si>
    <t>CO1.REQ.9685461</t>
  </si>
  <si>
    <t>CO1.PCCNTR.8900204</t>
  </si>
  <si>
    <t>CO1.BDOS.9518347</t>
  </si>
  <si>
    <t>CPS-053-2026</t>
  </si>
  <si>
    <t>PRESTACION DE SERVICIOS PROFESIONALES PARA
BRINDAR ASESORIA; APOYO Y ACOMPAÑAMIENTO EN EL MARCO DEL PROYECTO DE FORTALECIMIENTO A LA IMPLEMENTACION
DEL MODELO DE ALTA GERENCIA PARA LA EJECUCION DEL PLAN DE DESARROLLO DEPARTAMENTAL EN LA GOBERNACION DE
SUCRE</t>
  </si>
  <si>
    <t>1102843513</t>
  </si>
  <si>
    <t>https://community.secop.gov.co/Public/Tendering/OpportunityDetail/Index?noticeUID=CO1.NTC.9533153&amp;isFromPublicArea=True&amp;isModal=true&amp;asPopupView=true</t>
  </si>
  <si>
    <t>CO1.REQ.10761339</t>
  </si>
  <si>
    <t>CO1.BDOS.10574249</t>
  </si>
  <si>
    <t>CO1.REQ.9792419</t>
  </si>
  <si>
    <t>CO1.PCCNTR.9023581</t>
  </si>
  <si>
    <t>CO1.BDOS.9624780</t>
  </si>
  <si>
    <t>CP-SDSD-130-2026</t>
  </si>
  <si>
    <t>https://community.secop.gov.co/Public/Tendering/OpportunityDetail/Index?noticeUID=CO1.NTC.9657054&amp;isFromPublicArea=True&amp;isModal=true&amp;asPopupView=true</t>
  </si>
  <si>
    <t>CO1.REQ.8974249</t>
  </si>
  <si>
    <t>CO1.PCCNTR.8374584</t>
  </si>
  <si>
    <t>CO1.BDOS.8814457</t>
  </si>
  <si>
    <t>CPS-955-2025</t>
  </si>
  <si>
    <t>PRESTACIÓN DE SERVICIOS PROFESIONALES
EN ADMINISTRADOR DE EMPRESAS ESPECIALISTA PARA BRINDAR
ACOMPAÑAMIENTO A LA SECRETARÍA GENERAL DE LA GOBERNACION DE SUCRE</t>
  </si>
  <si>
    <t>1102836714</t>
  </si>
  <si>
    <t>https://community.secop.gov.co/Public/Tendering/OpportunityDetail/Index?noticeUID=CO1.NTC.8845406&amp;isFromPublicArea=True&amp;isModal=true&amp;asPopupView=true</t>
  </si>
  <si>
    <t>CO1.REQ.6744352</t>
  </si>
  <si>
    <t>CO1.PCCNTR.6699448</t>
  </si>
  <si>
    <t>CO1.BDOS.6617034</t>
  </si>
  <si>
    <t>CPS-625-2024</t>
  </si>
  <si>
    <t>PRESTACION DE SERVICIOS PROFESIONALES COMO ABOGADO; PARA BRINDAR ACOMPAÑAMIENTO EN ASUNTOS JURÍDICOS QUE ESTEN CARGO DE LA SECRETARIA PRIVADA DEL DESPACHO DE LA GOBERNADORA.</t>
  </si>
  <si>
    <t>1104869617</t>
  </si>
  <si>
    <t>https://community.secop.gov.co/Public/Tendering/OpportunityDetail/Index?noticeUID=CO1.NTC.6626142&amp;isFromPublicArea=True&amp;isModal=true&amp;asPopupView=true</t>
  </si>
  <si>
    <t>CO1.REQ.9927154</t>
  </si>
  <si>
    <t>CO1.PCCNTR.9150117</t>
  </si>
  <si>
    <t>CO1.BDOS.9758688</t>
  </si>
  <si>
    <t>CPS-233-2026</t>
  </si>
  <si>
    <t>PRESTACION DE SERVICIOS PROFESIONALES DE UN ABOGADO ESPECIALISTA PARA BRINDAR ASESORIA Y ACOMPAÑAMIENTO A LA SUBSECRETARIA DE TALENTO HUMANO DE LA GOBERNACION DE SUCRE</t>
  </si>
  <si>
    <t>92525295</t>
  </si>
  <si>
    <t>https://community.secop.gov.co/Public/Tendering/OpportunityDetail/Index?noticeUID=CO1.NTC.9782311&amp;isFromPublicArea=True&amp;isModal=true&amp;asPopupView=true</t>
  </si>
  <si>
    <t>CO1.REQ.9848798</t>
  </si>
  <si>
    <t>CO1.PCCNTR.9065141</t>
  </si>
  <si>
    <t>CO1.BDOS.9681229</t>
  </si>
  <si>
    <t>CPS-132-2026</t>
  </si>
  <si>
    <t>PRESTACIÓN DE SERVICIOS DE APOYO A LA GESTIÓN
PARA BRINDAR ACOMPAÑAMIENTO EN LOS ASUNTOS QUE ESTÉN A CARGO DE LA SECRETARÍA DE INCLUSIÓN SOCIAL; MUJER Y
EQUIDAD DE GÉNERO.</t>
  </si>
  <si>
    <t>1102584723</t>
  </si>
  <si>
    <t>https://community.secop.gov.co/Public/Tendering/OpportunityDetail/Index?noticeUID=CO1.NTC.9700364&amp;isFromPublicArea=True&amp;isModal=true&amp;asPopupView=true</t>
  </si>
  <si>
    <t>CO1.REQ.5976992</t>
  </si>
  <si>
    <t>CO1.PCCNTR.6124032</t>
  </si>
  <si>
    <t>CO1.BDOS.5859370</t>
  </si>
  <si>
    <t>CP-SDSD-123-2024</t>
  </si>
  <si>
    <t>PRESTACIÓN DE SERVICIOS DE UN PROFESIONAL ÁREA DE LA SALUD ESPECIALIZADO PARA EL DESARROLLO DE ACCIONES EN LA DIMENSIÓN FORTALECIMIENTO DE LA AUTORIDAD SANITARIA PARA LA GESTIÓN EN SALUD; COMPONENTE PLANEACION INTEGRAL; EN EL MARCO DEL DESARROLLO DEL PLAN DE ACCION TRANSITORIO 2024 EN EL DEPARTAMENT</t>
  </si>
  <si>
    <t>https://community.secop.gov.co/Public/Tendering/OpportunityDetail/Index?noticeUID=CO1.NTC.5871388&amp;isFromPublicArea=True&amp;isModal=true&amp;asPopupView=true</t>
  </si>
  <si>
    <t>PRESTACIÓN DE SERVICIOS DE UN PROFESIONAL ÁREA DE LA SALUD ESPECIALIZADO PARA EL DESARROLLO DE ACCIONES EN LA DIMENSIÓN FORTALECIMIENTO DE LA AUTORIDAD SANITARIA PARA LA GESTIÓN EN SALUD; COMPONENTE PLANEACION INTEGRAL; EN EL MARCO DEL DESARROLLO DEL PLAN DE ACCION TRANSITORIO 2024 EN EL DEPARTAMENTO DE SUCRE</t>
  </si>
  <si>
    <t>CO1.REQ.9900754</t>
  </si>
  <si>
    <t>CO1.PCCNTR.9120466</t>
  </si>
  <si>
    <t>CO1.BDOS.9732703</t>
  </si>
  <si>
    <t>CPS-282-2026</t>
  </si>
  <si>
    <t>PRESTACIÓN DE SERVICIOS PROFESIONALES COMO ABOGADO ESPECIALISTA PARA
BRINDAR ASESORÍA; APOYO Y ACOMPAÑAMIENTO A LA SECRETARÍA DE INFRAESTRUCTURA DE LA GOBERNACIÓN DE SUCRE.</t>
  </si>
  <si>
    <t>https://community.secop.gov.co/Public/Tendering/OpportunityDetail/Index?noticeUID=CO1.NTC.9755992&amp;isFromPublicArea=True&amp;isModal=true&amp;asPopupView=true</t>
  </si>
  <si>
    <t>CO1.REQ.7040112</t>
  </si>
  <si>
    <t>CO1.PCCNTR.6931904</t>
  </si>
  <si>
    <t>CO1.BDOS.6909413</t>
  </si>
  <si>
    <t>CP-SDSD-501-2024</t>
  </si>
  <si>
    <t>PRESTACIÓN DE SERVICIOS PROFESIONALES DE UN (A) INGENIERO (A) INDUSTRIAL PARA EL DESARROLLO DE ACCIONES EN EL LABORATORIO DE SALUD PÚBLICA EN EL MARCO DEL DESARROLLO DEL PLAN TERRITORIAL DE SALUD VIGENCIA 2024 EN EL DEPARTAMENTO DE SUCRE</t>
  </si>
  <si>
    <t>https://community.secop.gov.co/Public/Tendering/OpportunityDetail/Index?noticeUID=CO1.NTC.6927407&amp;isFromPublicArea=True&amp;isModal=true&amp;asPopupView=true</t>
  </si>
  <si>
    <t>CO1.REQ.9921875</t>
  </si>
  <si>
    <t>CO1.PCCNTR.9146372</t>
  </si>
  <si>
    <t>CO1.BDOS.9753469</t>
  </si>
  <si>
    <t>CPS-343-2026</t>
  </si>
  <si>
    <t>PRESTACIÓN DE SERVICIOS PROFESIONALES EN MARKETING Y NEGOCIOS
INTERNACIONALES PARA APOYAR LOS ASUNTOS REQUERIDOS EN LA OFICINA DE PROTOCOLO DE LA SECRETARÍA PRIVADA
DEL DESPACHO DE LA GOBERNADORA</t>
  </si>
  <si>
    <t>1065618261</t>
  </si>
  <si>
    <t>https://community.secop.gov.co/Public/Tendering/OpportunityDetail/Index?noticeUID=CO1.NTC.9778428&amp;isFromPublicArea=True&amp;isModal=true&amp;asPopupView=true</t>
  </si>
  <si>
    <t>CO1.REQ.9906195</t>
  </si>
  <si>
    <t>CO1.PCCNTR.9124446</t>
  </si>
  <si>
    <t>CO1.BDOS.9737900</t>
  </si>
  <si>
    <t>CPS-255-2026</t>
  </si>
  <si>
    <t>https://community.secop.gov.co/Public/Tendering/OpportunityDetail/Index?noticeUID=CO1.NTC.9760252&amp;isFromPublicArea=True&amp;isModal=true&amp;asPopupView=true</t>
  </si>
  <si>
    <t>CO1.REQ.7304978</t>
  </si>
  <si>
    <t>CO1.PCCNTR.7130163</t>
  </si>
  <si>
    <t>CO1.BDOS.7168971</t>
  </si>
  <si>
    <t>CP-SDSD-802-2024</t>
  </si>
  <si>
    <t>PRESTACIÓN DE SERVICIO DE APOYO A LA GESTIÓN DE UN (A) TÉCNICO EN 
AUXILIAR DE ENFERMERÍA PARA EL DESARROLLO DE ACCIONES EN EL 
COMPONENTE NIÑOS; NIÑAS Y ADOLESCENTES; EN EL MARCO DEL DESARROLLO DEL PLAN TERRITORIAL DE SALUD VIGENCIA 2024 EN EL DEPARTAMENTO DE SUCRE</t>
  </si>
  <si>
    <t>1100340028</t>
  </si>
  <si>
    <t>https://community.secop.gov.co/Public/Tendering/OpportunityDetail/Index?noticeUID=CO1.NTC.7188693&amp;isFromPublicArea=True&amp;isModal=true&amp;asPopupView=true</t>
  </si>
  <si>
    <t>CO1.REQ.9848567</t>
  </si>
  <si>
    <t>CO1.PCCNTR.9093650</t>
  </si>
  <si>
    <t>CO1.BDOS.9681047</t>
  </si>
  <si>
    <t>CP-SDSD-202-2026</t>
  </si>
  <si>
    <t>PRESTACIÓN DE SERVICIOS PROFESIONALES DE UN INGENIERO AMBIENTAL Y/O
SANITARIO PARA EL DESARROLLO DE ACCIONES EN EL SUBPROGRAMA DE LABORATORIO DE SALUD PÚBLICA EN EL MARCO
DEL DESARROLLO DEL PLAN TERRITORIAL DE SALUD VIGENCIA 2026 EN EL DEPARTAMENTO DE SUCRE.</t>
  </si>
  <si>
    <t>https://community.secop.gov.co/Public/Tendering/OpportunityDetail/Index?noticeUID=CO1.NTC.9729073&amp;isFromPublicArea=True&amp;isModal=true&amp;asPopupView=true</t>
  </si>
  <si>
    <t>CO1.REQ.10020390</t>
  </si>
  <si>
    <t>CO1.PCCNTR.9276439</t>
  </si>
  <si>
    <t>CO1.BDOS.9852005</t>
  </si>
  <si>
    <t>CPS-540-2026</t>
  </si>
  <si>
    <t>PRESTACIÓN DE SERVICIOS PROFESIONALES COMO CONTADOR PÚBLICO PARA BRINDAR ASESORÍA Y APOYO EN LA GOBERNACION DE SUCRE</t>
  </si>
  <si>
    <t>https://community.secop.gov.co/Public/Tendering/OpportunityDetail/Index?noticeUID=CO1.NTC.9908104&amp;isFromPublicArea=True&amp;isModal=true&amp;asPopupView=true</t>
  </si>
  <si>
    <t>CO1.REQ.9867907</t>
  </si>
  <si>
    <t>CO1.PCCNTR.9079729</t>
  </si>
  <si>
    <t>CO1.BDOS.9700306</t>
  </si>
  <si>
    <t>CP-SDSD-166-2026*</t>
  </si>
  <si>
    <t>PRESTACIÓN DE SERVICIOS DE APOYO A LA GESTION DE UN (A) TECNICO PROFESIONAL EN PROCESOS ADMINISTRATIVOS PARA EL DESARROLLO DE ACCIONES EN EL COMPONENTE SALUD AMBIENTAL; EN EL MARCO DEL DESARROLLO DEL PLAN TERRITORIAL DE SALUD VIGENCIA 2025 EN EL DEPARTAMENTO DE SUCRE</t>
  </si>
  <si>
    <t>https://community.secop.gov.co/Public/Tendering/OpportunityDetail/Index?noticeUID=CO1.NTC.9714633&amp;isFromPublicArea=True&amp;isModal=true&amp;asPopupView=true</t>
  </si>
  <si>
    <t>CO1.REQ.6123745</t>
  </si>
  <si>
    <t>CO1.BDOS.6004346</t>
  </si>
  <si>
    <t>CO1.REQ.8894546</t>
  </si>
  <si>
    <t>CO1.PCCNTR.8312527</t>
  </si>
  <si>
    <t>CO1.BDOS.8736729</t>
  </si>
  <si>
    <t>CPS-661-2025</t>
  </si>
  <si>
    <t>PRESTACIÓN DE SERVICIOS PROFESIONALES PARA
 BRINDAR APOYO COMO ABOGADA EN LA SUBSECRETARIA DE GESTIÓN TRIBUTARIA DE LA SECRETARÍA DE HACIENDA DEL
 DEPARTAMENTO DE SUCRE.</t>
  </si>
  <si>
    <t>https://community.secop.gov.co/Public/Tendering/OpportunityDetail/Index?noticeUID=CO1.NTC.8761513&amp;isFromPublicArea=True&amp;isModal=true&amp;asPopupView=true</t>
  </si>
  <si>
    <t>CO1.REQ.8913065</t>
  </si>
  <si>
    <t>CO1.PCCNTR.8330820</t>
  </si>
  <si>
    <t>CO1.BDOS.8754965</t>
  </si>
  <si>
    <t>CPS-730-2025</t>
  </si>
  <si>
    <t>1100682004</t>
  </si>
  <si>
    <t>https://community.secop.gov.co/Public/Tendering/OpportunityDetail/Index?noticeUID=CO1.NTC.8785011&amp;isFromPublicArea=True&amp;isModal=true&amp;asPopupView=true</t>
  </si>
  <si>
    <t>CO1.REQ.9774938</t>
  </si>
  <si>
    <t>CO1.PCCNTR.8995678</t>
  </si>
  <si>
    <t>CO1.BDOS.9607645</t>
  </si>
  <si>
    <t>CP-SDSD-083-2026</t>
  </si>
  <si>
    <t>https://community.secop.gov.co/Public/Tendering/OpportunityDetail/Index?noticeUID=CO1.NTC.9627620&amp;isFromPublicArea=True&amp;isModal=true&amp;asPopupView=true</t>
  </si>
  <si>
    <t>CO1.REQ.8905967</t>
  </si>
  <si>
    <t>CO1.PCCNTR.8327949</t>
  </si>
  <si>
    <t>CO1.BDOS.8747576</t>
  </si>
  <si>
    <t>CPS-689-2025</t>
  </si>
  <si>
    <t>PRESTACIÓN DE SERVICIOS PROFESIONALES PARA BRINDAR APOYO Y ACOMPAÑAMIENTO JURÍDICO EN LAS DISTINTAS DEPENDENCIAS DE LA SECRETARÍA DE EDUCACIÓN DE LA GOBERNACIÓN DE SUCRE</t>
  </si>
  <si>
    <t>https://community.secop.gov.co/Public/Tendering/OpportunityDetail/Index?noticeUID=CO1.NTC.8781390&amp;isFromPublicArea=True&amp;isModal=true&amp;asPopupView=true</t>
  </si>
  <si>
    <t>CO1.REQ.6742419</t>
  </si>
  <si>
    <t>CO1.PCCNTR.6705828</t>
  </si>
  <si>
    <t>CO1.BDOS.6614961</t>
  </si>
  <si>
    <t>CPS-618-2024</t>
  </si>
  <si>
    <t>PRESTACION DE SERVICIOS PROFESIONALES DE CONTADORES PÚBLICOS PARA BRINDAR APOYO A LA SUBSECRETARIA DE GESTION TRIBUTARIA DE LA SECRETARÍA DE HACIENDA DEPARTAMENTAL</t>
  </si>
  <si>
    <t>1102871234</t>
  </si>
  <si>
    <t>https://community.secop.gov.co/Public/Tendering/OpportunityDetail/Index?noticeUID=CO1.NTC.6633366&amp;isFromPublicArea=True&amp;isModal=true&amp;asPopupView=true</t>
  </si>
  <si>
    <t>CO1.REQ.6743242</t>
  </si>
  <si>
    <t>CO1.PCCNTR.6727346</t>
  </si>
  <si>
    <t>CO1.BDOS.6616111</t>
  </si>
  <si>
    <t>CPS-621-2024</t>
  </si>
  <si>
    <t>PRESTACIÓN DE SERVICIOS PROFESIONALES PARA BRINDAR ACOMPAÑAMIENTO A LA SECRETARÍA GENERAL DE LA GOBERNACION DE SUCRE.</t>
  </si>
  <si>
    <t>https://community.secop.gov.co/Public/Tendering/OpportunityDetail/Index?noticeUID=CO1.NTC.6662174&amp;isFromPublicArea=True&amp;isModal=true&amp;asPopupView=true</t>
  </si>
  <si>
    <t>CO1.REQ.7913780</t>
  </si>
  <si>
    <t>CO1.PCCNTR.7628667</t>
  </si>
  <si>
    <t>CO1.BDOS.7775828</t>
  </si>
  <si>
    <t>CP-SDSD-292-2025</t>
  </si>
  <si>
    <t>PRESTACIÓN DE SERVICIOS PROFESIONALES DE UN ANTROPÓLOGO (A) PARA EL
DESARROLLO DE ACCIONES EN EL COMPONENTE ENFERMEDADES TRANSMISIBLES POR VECTORES - ETV EN EL MARCO DEL
DESARROLLO DEL PLAN TERRITORIAL DE SALUD VIGENCIA 2025 EN EL DEPARTAMENTO DE SUCRE</t>
  </si>
  <si>
    <t>1102876502</t>
  </si>
  <si>
    <t>https://community.secop.gov.co/Public/Tendering/OpportunityDetail/Index?noticeUID=CO1.NTC.7802921&amp;isFromPublicArea=True&amp;isModal=true&amp;asPopupView=true</t>
  </si>
  <si>
    <t>CO1.REQ.5991168</t>
  </si>
  <si>
    <t>CO1.PCCNTR.6138641</t>
  </si>
  <si>
    <t>CO1.BDOS.5873433</t>
  </si>
  <si>
    <t>CP-SDSD-216-2024</t>
  </si>
  <si>
    <t>PRESTACIÓN DE SERVICIOS DE APOYO A LA GESTION DE TÉCNICO LABORAL EN ANALISIS Y DESARROLLO DE 
SISTEMA DE INFORMATICA PARA EL DESARROLLO DE ACCIONES EN LA DIMENSIÓN VIDA SALUDABLE Y 
ENFERMEDADES TRANSMISIBLES COMPONENTE ENFERMEDADES EMERGENTES; REEMERGENTES Y 
DESATENDIDAS EN EL MARCO DEL DESARROLLO</t>
  </si>
  <si>
    <t>https://community.secop.gov.co/Public/Tendering/OpportunityDetail/Index?noticeUID=CO1.NTC.5888100&amp;isFromPublicArea=True&amp;isModal=true&amp;asPopupView=true</t>
  </si>
  <si>
    <t>PRESTACIÓN DE SERVICIOS DE APOYO A LA GESTION DE TÉCNICO LABORAL EN ANALISIS Y DESARROLLO DE 
SISTEMA DE INFORMATICA PARA EL DESARROLLO DE ACCIONES EN LA DIMENSIÓN VIDA SALUDABLE Y 
ENFERMEDADES TRANSMISIBLES COMPONENTE ENFERMEDADES EMERGENTES; REEMERGENTES Y 
DESATENDIDAS EN EL MARCO DEL DESARROLLO DEL PLAN DE ACCIÓN TRANSITORIO 2024 EN EL 
DEPARTAMENTO DE SUCRE</t>
  </si>
  <si>
    <t>CO1.REQ.6725850</t>
  </si>
  <si>
    <t>CO1.PCCNTR.6693771</t>
  </si>
  <si>
    <t>CO1.BDOS.6599125</t>
  </si>
  <si>
    <t>CPS-542-2024</t>
  </si>
  <si>
    <t>PRESTACIÓN DE SERVICIOS PROFESIONALES DE UN ABOGADO PARA BRINDAR ASESORIA Y ACOMPAÑAMIENTO A LA OFICINA DE CONTROL INTERNO DISCIPLINARIO DE LA GOBERNACION DE SUCRE EN EL MARCO DEL PROYECTO APOYO PARA LA PRESTACION DE SERVICIOS PROFESIONALES Y DE APOYO A LA GESTION EN LA VIGENCIA 2024 DE LA GOBERNAC</t>
  </si>
  <si>
    <t>https://community.secop.gov.co/Public/Tendering/OpportunityDetail/Index?noticeUID=CO1.NTC.6618602&amp;isFromPublicArea=True&amp;isModal=true&amp;asPopupView=true</t>
  </si>
  <si>
    <t>PRESTACIÓN DE SERVICIOS PROFESIONALES DE UN ABOGADO PARA BRINDAR ASESORIA Y ACOMPAÑAMIENTO A LA OFICINA DE CONTROL INTERNO DISCIPLINARIO DE LA GOBERNACION DE SUCRE EN EL MARCO DEL PROYECTO APOYO PARA LA PRESTACION DE SERVICIOS PROFESIONALES Y DE APOYO A LA GESTION EN LA VIGENCIA 2024 DE LA GOBERNACION DE SUCRE</t>
  </si>
  <si>
    <t>CO1.REQ.9395864</t>
  </si>
  <si>
    <t>CO1.BDOS.9227549</t>
  </si>
  <si>
    <t>CO1.REQ.7040313</t>
  </si>
  <si>
    <t>CO1.PCCNTR.6926625</t>
  </si>
  <si>
    <t>CO1.BDOS.6909715</t>
  </si>
  <si>
    <t>CP-SDSD-502-2024</t>
  </si>
  <si>
    <t>PRESTACIÓN DE SERVICIOS PROFESIONALES DE UN BIOLOGO (A) PARA EL 
DESARROLLO DE ACCIONES EN EL LABORATORIO DE SALUD PUBLICA EN EL MARCO DEL DESARROLLO DEL PLAN TERRITORIAL DE SALUD VIGENCIA 2024 EN EL DEPARTAMENTO DE SUCRE</t>
  </si>
  <si>
    <t>https://community.secop.gov.co/Public/Tendering/OpportunityDetail/Index?noticeUID=CO1.NTC.6920821&amp;isFromPublicArea=True&amp;isModal=true&amp;asPopupView=true</t>
  </si>
  <si>
    <t>CO1.REQ.9768375</t>
  </si>
  <si>
    <t>CO1.PCCNTR.8998175</t>
  </si>
  <si>
    <t>CO1.BDOS.9601204</t>
  </si>
  <si>
    <t>CP-SDSD-093-2026</t>
  </si>
  <si>
    <t>https://community.secop.gov.co/Public/Tendering/OpportunityDetail/Index?noticeUID=CO1.NTC.9630308&amp;isFromPublicArea=True&amp;isModal=true&amp;asPopupView=true</t>
  </si>
  <si>
    <t>CO1.REQ.6865445</t>
  </si>
  <si>
    <t>CO1.PCCNTR.6793190</t>
  </si>
  <si>
    <t>CO1.BDOS.6736724</t>
  </si>
  <si>
    <t>CPS-747-2024</t>
  </si>
  <si>
    <t>PRESTACIÓN DE SERVICIOS PROFESIONALES DE UN 
ECONOMISTA CON MAESTRIA EN DESARROLLO SOCIAL PARA BRINDAR ACOMPAÑAMIENTO A LA OFICINA DE MACROPROYECTOS 
ESTRATEGICOS DE LA GOBERNACIÓN DE SUCRE</t>
  </si>
  <si>
    <t>1102847079</t>
  </si>
  <si>
    <t>https://community.secop.gov.co/Public/Tendering/OpportunityDetail/Index?noticeUID=CO1.NTC.6751207&amp;isFromPublicArea=True&amp;isModal=true&amp;asPopupView=true</t>
  </si>
  <si>
    <t>CO1.REQ.9820925</t>
  </si>
  <si>
    <t>CO1.PCCNTR.9037378</t>
  </si>
  <si>
    <t>CO1.BDOS.9653169</t>
  </si>
  <si>
    <t>CPS-093-2026</t>
  </si>
  <si>
    <t>PRESTACIÓN DE SERVICIOS DE APOYO A LA GESTIÓN COMO TÉCNICO PROFESIONAL EN
SERVICIO DE POLICÍA PARA DESARROLLAR ACTIVIDADES EN LA SUBSECRETARÍA TRIBUTARIA DE LA SECRETARÍA DE HACIENDA
DEL DEPARTAMENTO DE SUCRE EN CUMPLIMIENTO DEL CONVENIO INTERADMINISTRATIVO PMICV.0023.2025</t>
  </si>
  <si>
    <t>https://community.secop.gov.co/Public/Tendering/OpportunityDetail/Index?noticeUID=CO1.NTC.9672364&amp;isFromPublicArea=True&amp;isModal=true&amp;asPopupView=true</t>
  </si>
  <si>
    <t>CO1.REQ.8927802</t>
  </si>
  <si>
    <t>CO1.PCCNTR.8335990</t>
  </si>
  <si>
    <t>CO1.BDOS.8769035</t>
  </si>
  <si>
    <t>CPS-787-2025</t>
  </si>
  <si>
    <t>PRESTACION DE SERVICIOS PROFESIONALES DE UN (A)
 ABOGADO (A) PARA BRINDAR ASESORIA JURIDICA A LA SECRETARIA DE DESARROLLO ECONOMICO Y MEDIO AMBIENTE 
SUBSECRETARIA DE DESARROLLO RURAL Y MEDIO AMBIENTE  DEL DEPARTAMENTO DE SUCRE DURANTE LA VIGENCIA 2025</t>
  </si>
  <si>
    <t>https://community.secop.gov.co/Public/Tendering/OpportunityDetail/Index?noticeUID=CO1.NTC.8793451&amp;isFromPublicArea=True&amp;isModal=true&amp;asPopupView=true</t>
  </si>
  <si>
    <t>CO1.REQ.8752813</t>
  </si>
  <si>
    <t>CO1.PCCNTR.8210933</t>
  </si>
  <si>
    <t>CO1.BDOS.8597315</t>
  </si>
  <si>
    <t>CP-SDSD-482-2025</t>
  </si>
  <si>
    <t>PRESTACIÓN DE SERVICIOS PROFESIONALES DE UN INGENIERO (A) DE SISTEMAS PARA EL DESARROLLO DE ACCIONES EN EL COMPONENTE PROGRAMA AMPLIADO DE INMUNIZACIONES PAI; EN EL MARCO DEL DESARROLLO DEL PLAN TERRITORIAL DE SALUD VIGENCIA 2025 EN EL DEPARTAMENTO DE SUCRE.</t>
  </si>
  <si>
    <t>https://community.secop.gov.co/Public/Tendering/OpportunityDetail/Index?noticeUID=CO1.NTC.8620683&amp;isFromPublicArea=True&amp;isModal=true&amp;asPopupView=true</t>
  </si>
  <si>
    <t>CO1.REQ.9869753</t>
  </si>
  <si>
    <t>CO1.PCCNTR.9089129</t>
  </si>
  <si>
    <t>CO1.BDOS.9701693</t>
  </si>
  <si>
    <t>CPS-173-2026</t>
  </si>
  <si>
    <t>PRESTACIÓN DE SERVICIOS PROFESIONALES DE UN ADMINISTRADOR DE EMPRESAS PARA
BRINDAR ASESORIA Y ACOMPAÑAMIENTO A LA SUBSECRETARÍA ADMINISTRATIVA DE LA SECRETARIA DE EDUCACION DE LA
GOBERNACIÓN DE SUCRE</t>
  </si>
  <si>
    <t>https://community.secop.gov.co/Public/Tendering/OpportunityDetail/Index?noticeUID=CO1.NTC.9724032&amp;isFromPublicArea=True&amp;isModal=true&amp;asPopupView=true</t>
  </si>
  <si>
    <t>CO1.REQ.9780513</t>
  </si>
  <si>
    <t>CO1.PCCNTR.9011606</t>
  </si>
  <si>
    <t>CO1.BDOS.9612961</t>
  </si>
  <si>
    <t>CP-SDSD-084-2026</t>
  </si>
  <si>
    <t>PRESTACION DE SERVICIOS PROFESIONALES DE UN MEDICO VETERINARIO PARA EL DESARROLLO DE ACCIONES EN EL SUBPROGRAMA ZOONOSIS EN EL MARCO
DEL DESARROLLO DEL PLAN TERRITORIAL DE SALUD VIGENCIA 2026 EN EL DEPARTAMENTO DE SUCRE.</t>
  </si>
  <si>
    <t>https://community.secop.gov.co/Public/Tendering/OpportunityDetail/Index?noticeUID=CO1.NTC.9645323&amp;isFromPublicArea=True&amp;isModal=true&amp;asPopupView=true</t>
  </si>
  <si>
    <t>CO1.PCCNTR.9011477</t>
  </si>
  <si>
    <t>CO1.REQ.9940095</t>
  </si>
  <si>
    <t>CO1.PCCNTR.9167853</t>
  </si>
  <si>
    <t>CO1.BDOS.9771824</t>
  </si>
  <si>
    <t>CPS-333-2026</t>
  </si>
  <si>
    <t>PRESTACIÓN DE SERVICIOS PROFESIONALES COMO INGENIERO INDUSTRIAL PARA
BRINDAR ASESORÍA; APOYO Y ACOMPAÑAMIENTO A LA SECRETARÍA DE INFRAESTRUCTURA DE LA GOBERNACIÓN DE SUCRE</t>
  </si>
  <si>
    <t>https://community.secop.gov.co/Public/Tendering/OpportunityDetail/Index?noticeUID=CO1.NTC.9800240&amp;isFromPublicArea=True&amp;isModal=true&amp;asPopupView=true</t>
  </si>
  <si>
    <t>CO1.REQ.9923755</t>
  </si>
  <si>
    <t>CO1.PCCNTR.9141981</t>
  </si>
  <si>
    <t>CO1.BDOS.9755443</t>
  </si>
  <si>
    <t>CP-SDSD-257-2026</t>
  </si>
  <si>
    <t>PRESTACIÓN DE SERVICIOS PROFESIONALES DE UN(A) MEDICO(A) PARA BRINDAR
APOYO Y ACOMPAÑAMIENTO A LA SECRETARÍA DE SALUD DE LA GOBERNACIÓN DE SUCRE EN EL AREA CRUE.</t>
  </si>
  <si>
    <t>https://community.secop.gov.co/Public/Tendering/OpportunityDetail/Index?noticeUID=CO1.NTC.9774879&amp;isFromPublicArea=True&amp;isModal=true&amp;asPopupView=true</t>
  </si>
  <si>
    <t>CO1.REQ.10530718</t>
  </si>
  <si>
    <t>CO1.PCCNTR.9605365</t>
  </si>
  <si>
    <t>SA-017-2026</t>
  </si>
  <si>
    <t>FORTALECIMIENTO DE ORGANIZACIONES CAMPESINAS MEDIANTE LA CELEBRACION DEL DIA NACIONAL DEL CAMPESINO EN LOS MUNICIPIOS DE GALERAS Y SAN BENITO ABAD; DEPARTAMENTO DE SUCRE</t>
  </si>
  <si>
    <t>https://community.secop.gov.co/Public/Tendering/OpportunityDetail/Index?noticeUID=CO1.NTC.10386812&amp;isFromPublicArea=True&amp;isModal=true&amp;asPopupView=true</t>
  </si>
  <si>
    <t>CO1.REQ.7725346</t>
  </si>
  <si>
    <t>CO1.PCCNTR.7473101</t>
  </si>
  <si>
    <t>CO1.BDOS.7590540</t>
  </si>
  <si>
    <t>CP-SDSD-173-2025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</si>
  <si>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</si>
  <si>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https://community.secop.gov.co/Public/Tendering/OpportunityDetail/Index?noticeUID=CO1.NTC.7609008&amp;isFromPublicArea=True&amp;isModal=true&amp;asPopupView=true</t>
  </si>
  <si>
    <t>CO1.REQ.8953260</t>
  </si>
  <si>
    <t>CO1.PCCNTR.8356441</t>
  </si>
  <si>
    <t>CO1.BDOS.8794167</t>
  </si>
  <si>
    <t>CP-SDSD-714-2025</t>
  </si>
  <si>
    <t>PRESTACIÓN DE SERVICIOS PROFESIONALES DE UN(A) ABOGADO(A) ESPECIALISTA PARA BRINDAR APOYO Y ACOMPAÑAMIENTO A LA SECRETARÍA DE SALUD DE LA GOBERNACIÓN DE SUCRE EN LA DIRECCIÓN ADMINISTRATIVA DE ASUNTOS JURIDICOS Y DE CONTRATACIÓN.</t>
  </si>
  <si>
    <t>https://community.secop.gov.co/Public/Tendering/OpportunityDetail/Index?noticeUID=CO1.NTC.8820628&amp;isFromPublicArea=True&amp;isModal=true&amp;asPopupView=true</t>
  </si>
  <si>
    <t>CO1.REQ.10085764</t>
  </si>
  <si>
    <t>CO1.PCCNTR.9310233</t>
  </si>
  <si>
    <t>CO1.BDOS.9918147</t>
  </si>
  <si>
    <t>CPS-725-2026</t>
  </si>
  <si>
    <t>PRESTACIÓN DE SERVICIOS PROFESIONALES PARA BRINDAR APOYO EN LA IDENTIFICACIÓN; CARACTERIZACIÓN Y ANÁLISIS JURÍDICO - CARTOGRÁFICO DE LOS CONFLICTOS LIMÍTROFES EN EL DEPARTAMENTO DE SUCRE</t>
  </si>
  <si>
    <t>6581844</t>
  </si>
  <si>
    <t>https://community.secop.gov.co/Public/Tendering/OpportunityDetail/Index?noticeUID=CO1.NTC.9941711&amp;isFromPublicArea=True&amp;isModal=true&amp;asPopupView=true</t>
  </si>
  <si>
    <t>CO1.REQ.7748659</t>
  </si>
  <si>
    <t>CO1.PCCNTR.7500143</t>
  </si>
  <si>
    <t>CO1.BDOS.7613751</t>
  </si>
  <si>
    <t>CP-SDSD-171-2025</t>
  </si>
  <si>
    <t>PRESTACIÓN DE SERVICIOS PROFESIONALES DE UN ENFERMERO (A) ESPECIALISTA EN EPIDEMIOLOGIA PARA EL DESARROLLO DE ACCIONES EN EL COMPONENTE PROGRAMA AMPLIADO DE INMUNIZACIONES PAI; EN EL MARCO DEL DESARROLLO DEL PLAN TERRITORIAL DE SALUD VIGENCIA 2025 EN EL DEPARTAMENTO DE SUCRE.</t>
  </si>
  <si>
    <t>https://community.secop.gov.co/Public/Tendering/OpportunityDetail/Index?noticeUID=CO1.NTC.7641545&amp;isFromPublicArea=True&amp;isModal=true&amp;asPopupView=true</t>
  </si>
  <si>
    <t>CO1.REQ.8255714</t>
  </si>
  <si>
    <t>CO1.PCCNTR.7875914</t>
  </si>
  <si>
    <t>CO1.BDOS.8111028</t>
  </si>
  <si>
    <t>https://community.secop.gov.co/Public/Tendering/OpportunityDetail/Index?noticeUID=CO1.NTC.8134438&amp;isFromPublicArea=True&amp;isModal=true&amp;asPopupView=true</t>
  </si>
  <si>
    <t>CO1.PCCNTR.7876008</t>
  </si>
  <si>
    <t>CP-SDSD-336-2025</t>
  </si>
  <si>
    <t>PRESTACIÓN DE SERVICIOS PROFESIONALES DE UN(A) ABOGADO(A) PARA EL FORTALECIMIENTO DE LAS COMPETENCIAS DE LA SECRETARÍA DE SALUD DEL
 DEPARTAMENTO DE SUCRE EN LA DIRECCIÓN DE ASUNTOS JURÍDICOS Y DE CONTRATACIÓN.</t>
  </si>
  <si>
    <t>CO1.REQ.7699487</t>
  </si>
  <si>
    <t>CO1.PCCNTR.7446724</t>
  </si>
  <si>
    <t>CO1.BDOS.7564387</t>
  </si>
  <si>
    <t>CP-SDSD-082-2025</t>
  </si>
  <si>
    <t>PRESTACIÓN DE SERVICIOS PROFESIONALES DE UN (A) MICROBIOLOGO(A) PARAEL DESARROLLO DE ACCIONES EN EL COMPONENTE SALUD AMBIENTAL; EN EL MARCO DEL DESARROLLO DEL PLAN TERRITORIAL DE SALUD VIGENCIA 2025 EN EL DEPARTAMENTO DE SUCRE</t>
  </si>
  <si>
    <t>https://community.secop.gov.co/Public/Tendering/OpportunityDetail/Index?noticeUID=CO1.NTC.7578334&amp;isFromPublicArea=True&amp;isModal=true&amp;asPopupView=true</t>
  </si>
  <si>
    <t>CO1.REQ.9812715</t>
  </si>
  <si>
    <t>CO1.PCCNTR.9067305</t>
  </si>
  <si>
    <t>CO1.BDOS.9644848</t>
  </si>
  <si>
    <t>CP-SDSD-112-2026</t>
  </si>
  <si>
    <t>https://community.secop.gov.co/Public/Tendering/OpportunityDetail/Index?noticeUID=CO1.NTC.9701848&amp;isFromPublicArea=True&amp;isModal=true&amp;asPopupView=true</t>
  </si>
  <si>
    <t>CO1.PCCNTR.9067303</t>
  </si>
  <si>
    <t>CO1.REQ.7120196</t>
  </si>
  <si>
    <t>CO1.PCCNTR.6994954</t>
  </si>
  <si>
    <t>CO1.BDOS.6987902</t>
  </si>
  <si>
    <t>CPS-891-2024</t>
  </si>
  <si>
    <t>PRESTACION DE SERVICIOS DE APOYO A LA GESTION PARA BRINDAR APOYO A LA
SECRETARIA DE EDUCACION DE LA GOBERNACION DE SUCRE</t>
  </si>
  <si>
    <t>1103104297.</t>
  </si>
  <si>
    <t>https://community.secop.gov.co/Public/Tendering/OpportunityDetail/Index?noticeUID=CO1.NTC.7001852&amp;isFromPublicArea=True&amp;isModal=true&amp;asPopupView=true</t>
  </si>
  <si>
    <t>CO1.PCCNTR.6991973</t>
  </si>
  <si>
    <t>1103104297</t>
  </si>
  <si>
    <t>CO1.REQ.9765470</t>
  </si>
  <si>
    <t>CO1.PCCNTR.8997862</t>
  </si>
  <si>
    <t>CO1.BDOS.9597519</t>
  </si>
  <si>
    <t>CP-SDSD-066-2026</t>
  </si>
  <si>
    <t>PRESTACIÓN DE SERVICIOS PROFESIONALES DE UN (A) PSICOLOGA PARA EL DESARROLLO DE ACCIONES EN EL SUBPROGRAMA DE SALUD MENTAL EN EL MARCO DEL DESARROLLO DEL PLAN TERRITORIAL DE SALUD VIGENCIA 2026 EN EL DEPARTAMENTO DE SUCRE.</t>
  </si>
  <si>
    <t>https://community.secop.gov.co/Public/Tendering/OpportunityDetail/Index?noticeUID=CO1.NTC.9629486&amp;isFromPublicArea=True&amp;isModal=true&amp;asPopupView=true</t>
  </si>
  <si>
    <t>CO1.REQ.10045040</t>
  </si>
  <si>
    <t>CO1.PCCNTR.9271010</t>
  </si>
  <si>
    <t>CO1.BDOS.9876909</t>
  </si>
  <si>
    <t>CP-SDSD-355-2026</t>
  </si>
  <si>
    <t>PRESTACIÓN DE SERVICIOS PROFESIONALES DE UN(A) ADMINISTRADOR DE EMPRESAS PARA BRINDAR APOYO Y ACOMPAÑAMIENTO A LA SECRETARÍA DE SALUD DE LA GOBERNACIÓN DE SUCRE EN LA SUBSECRETARIA ADMINISTRATIVA Y FINANCIERA</t>
  </si>
  <si>
    <t>6818647</t>
  </si>
  <si>
    <t>https://community.secop.gov.co/Public/Tendering/OpportunityDetail/Index?noticeUID=CO1.NTC.9902694&amp;isFromPublicArea=True&amp;isModal=true&amp;asPopupView=true</t>
  </si>
  <si>
    <t>CO1.REQ.6985271</t>
  </si>
  <si>
    <t>CO1.PCCNTR.6882343</t>
  </si>
  <si>
    <t>CO1.BDOS.6855711</t>
  </si>
  <si>
    <t>CPS-828-2024</t>
  </si>
  <si>
    <t>PRESTACIÓN DE SERVICIOS PROFESIONALES COMO INGENIERO CIVIL ESPECIALISTA EN GERENCIA DE PROYECTOS DE CONSTRUCCION PARA BRINDAR APOYO Y ACOMPAÑAMIENTO A LA SECRETARÍA DE INFRAESTRUCTURA DE LA GOBERNACIÓN DE SUCRE.</t>
  </si>
  <si>
    <t>1102823383</t>
  </si>
  <si>
    <t>https://community.secop.gov.co/Public/Tendering/OpportunityDetail/Index?noticeUID=CO1.NTC.6867314&amp;isFromPublicArea=True&amp;isModal=true&amp;asPopupView=true</t>
  </si>
  <si>
    <t>CO1.REQ.10055443</t>
  </si>
  <si>
    <t>CO1.PCCNTR.9299751</t>
  </si>
  <si>
    <t>CO1.BDOS.9887056</t>
  </si>
  <si>
    <t>CPS-627-2026</t>
  </si>
  <si>
    <t>PRESTACION DE SERVICIOS DE APOYO A LA GESTION PARA BRINDAR ACOMPAÑAMIENTOS EN MEDIOS DIGITALES EN LA GOBERNACION DE SUCRE</t>
  </si>
  <si>
    <t>1007183109.</t>
  </si>
  <si>
    <t>https://community.secop.gov.co/Public/Tendering/OpportunityDetail/Index?noticeUID=CO1.NTC.9931456&amp;isFromPublicArea=True&amp;isModal=true&amp;asPopupView=true</t>
  </si>
  <si>
    <t>CO1.REQ.5964360</t>
  </si>
  <si>
    <t>CO1.PCCNTR.6108729</t>
  </si>
  <si>
    <t>CO1.BDOS.5846760</t>
  </si>
  <si>
    <t>CP-SDSD-175-2024</t>
  </si>
  <si>
    <t>PRESTACIÓN DE SERVICIOS PROFESIONALES DE UN INGENIERO (A) DE SISTEMAS PARA EL DESARROLLO DE ACCIONES EN LA DIMENSION TRANSVERSAL GESTION DIFERENCIAL DE POBLACIONES VULNERABLES COMPONENTE DISCAPACIDAD; EN EL MARCO DEL DESARROLLO DEL PLAN DE ACCIÓN SALUD PÚBLICA TRANSITORIO 2024 DEL DEPARTAMENTO DE SU</t>
  </si>
  <si>
    <t>https://community.secop.gov.co/Public/Tendering/OpportunityDetail/Index?noticeUID=CO1.NTC.5853640&amp;isFromPublicArea=True&amp;isModal=true&amp;asPopupView=true</t>
  </si>
  <si>
    <t>PRESTACIÓN DE SERVICIOS PROFESIONALES DE UN INGENIERO (A) DE SISTEMAS PARA EL DESARROLLO DE ACCIONES EN LA DIMENSION TRANSVERSAL GESTION DIFERENCIAL DE POBLACIONES VULNERABLES COMPONENTE DISCAPACIDAD; EN EL MARCO DEL DESARROLLO DEL PLAN DE ACCIÓN SALUD PÚBLICA TRANSITORIO 2024 DEL DEPARTAMENTO DE SUCRE</t>
  </si>
  <si>
    <t>CO1.REQ.8328392</t>
  </si>
  <si>
    <t>CO1.PCCNTR.7923665</t>
  </si>
  <si>
    <t>CO1.BDOS.8182046</t>
  </si>
  <si>
    <t>CPS-478-2025</t>
  </si>
  <si>
    <t>https://community.secop.gov.co/Public/Tendering/OpportunityDetail/Index?noticeUID=CO1.NTC.8203210&amp;isFromPublicArea=True&amp;isModal=true&amp;asPopupView=true</t>
  </si>
  <si>
    <t>CO1.REQ.10485655</t>
  </si>
  <si>
    <t>CO1.BDOS.10256964</t>
  </si>
  <si>
    <t>CO1.REQ.7021291</t>
  </si>
  <si>
    <t>CO1.PCCNTR.6912402</t>
  </si>
  <si>
    <t>CO1.BDOS.6890583</t>
  </si>
  <si>
    <t>CP-SDSD-477-2024</t>
  </si>
  <si>
    <t>https://community.secop.gov.co/Public/Tendering/OpportunityDetail/Index?noticeUID=CO1.NTC.6904527&amp;isFromPublicArea=True&amp;isModal=true&amp;asPopupView=true</t>
  </si>
  <si>
    <t>CO1.REQ.9887538</t>
  </si>
  <si>
    <t>CO1.PCCNTR.9104656</t>
  </si>
  <si>
    <t>CO1.BDOS.9719560</t>
  </si>
  <si>
    <t>CPS-207-2026</t>
  </si>
  <si>
    <t>PRESTACIÓN DE SERVICIOS PROFESIONALES COMO ABOGADO; PARA EL APOYO JURIDICOADMINISTRATIVO; DE LA SECRETARÍA PRIVADA DE LA GOBERNACIÓN DE SUCRE</t>
  </si>
  <si>
    <t>https://community.secop.gov.co/Public/Tendering/OpportunityDetail/Index?noticeUID=CO1.NTC.9741003&amp;isFromPublicArea=True&amp;isModal=true&amp;asPopupView=true</t>
  </si>
  <si>
    <t>CO1.REQ.9661519</t>
  </si>
  <si>
    <t>CO1.PCCNTR.8880802</t>
  </si>
  <si>
    <t>CO1.BDOS.9494334</t>
  </si>
  <si>
    <t>CPS-029-2026</t>
  </si>
  <si>
    <t>PRESTACION DE SERVICIOS PROFESIONALES PARA BRINDAR ASESORIA;
APOYO Y ACOMPAÑAMIENTO EN EL MARCO DEL PROYECTO DE FORTALECIMIENTO A LA IMPLEMENTACION DEL MODELO DE
ALTA GERENCIA PARA LA EJECUCION DEL PLAN DE DESARROLLO DEPARTAMENTAL EN LA GOBERNACION DE SUCRE</t>
  </si>
  <si>
    <t>https://community.secop.gov.co/Public/Tendering/OpportunityDetail/Index?noticeUID=CO1.NTC.9512448&amp;isFromPublicArea=True&amp;isModal=true&amp;asPopupView=true</t>
  </si>
  <si>
    <t>CO1.REQ.8753204</t>
  </si>
  <si>
    <t>CO1.PCCNTR.8212292</t>
  </si>
  <si>
    <t>CO1.BDOS.8597697</t>
  </si>
  <si>
    <t>CP-SDSD-516-2025</t>
  </si>
  <si>
    <t>1102803349</t>
  </si>
  <si>
    <t>https://community.secop.gov.co/Public/Tendering/OpportunityDetail/Index?noticeUID=CO1.NTC.8622919&amp;isFromPublicArea=True&amp;isModal=true&amp;asPopupView=true</t>
  </si>
  <si>
    <t>CO1.REQ.6759731</t>
  </si>
  <si>
    <t>CO1.PCCNTR.6714147</t>
  </si>
  <si>
    <t>CO1.BDOS.6632718</t>
  </si>
  <si>
    <t>CPS-629-2024</t>
  </si>
  <si>
    <t>PRESTACIÓN DE SERVICIOS PROFESIONALES DE UN INGENIERO INDUSTRIAL ESPECIALISTA PARA APOYAR LA FORMULACIÓN Y/O GESTIÓN DE PROYECTOS QUE LIDERE LA OFICINA DE GESTIÓN DE TECNOLOGÍAS DE LA INFORMACIÓN - TI</t>
  </si>
  <si>
    <t>https://community.secop.gov.co/Public/Tendering/OpportunityDetail/Index?noticeUID=CO1.NTC.6643998&amp;isFromPublicArea=True&amp;isModal=true&amp;asPopupView=true</t>
  </si>
  <si>
    <t>CO1.REQ.6720182</t>
  </si>
  <si>
    <t>CO1.PCCNTR.6683486</t>
  </si>
  <si>
    <t>CO1.BDOS.6593185</t>
  </si>
  <si>
    <t>CPS-554-2024</t>
  </si>
  <si>
    <t>35117572</t>
  </si>
  <si>
    <t>https://community.secop.gov.co/Public/Tendering/OpportunityDetail/Index?noticeUID=CO1.NTC.6604811&amp;isFromPublicArea=True&amp;isModal=true&amp;asPopupView=true</t>
  </si>
  <si>
    <t>CO1.REQ.7096426</t>
  </si>
  <si>
    <t>CO1.PCCNTR.6971104</t>
  </si>
  <si>
    <t>CO1.BDOS.6964505</t>
  </si>
  <si>
    <t>CPS-871-2024</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</si>
  <si>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</si>
  <si>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https://community.secop.gov.co/Public/Tendering/OpportunityDetail/Index?noticeUID=CO1.NTC.6975292&amp;isFromPublicArea=True&amp;isModal=true&amp;asPopupView=true</t>
  </si>
  <si>
    <t>CO1.REQ.7091840</t>
  </si>
  <si>
    <t>CO1.PCCNTR.6968428</t>
  </si>
  <si>
    <t>CO1.BDOS.6959834</t>
  </si>
  <si>
    <t>CP-SDSD-664-2024</t>
  </si>
  <si>
    <t>PRESTACIÓN DE SERVICIOS PROFESIONALES DE UN (A) ENFERMERO (A) PARA EL DESARROLLO DE ACCIONES EN EL COMPONENTE SALUD SEXUAL Y REPRODUCTIVA EN EL MARCO DEL DESARROLLO DEL PLAN TERRITORIAL DE SALUD VIGENCIA 2024 EN EL DEPARTAMENTO DE SUCRE.</t>
  </si>
  <si>
    <t>23109721</t>
  </si>
  <si>
    <t>https://community.secop.gov.co/Public/Tendering/OpportunityDetail/Index?noticeUID=CO1.NTC.6972799&amp;isFromPublicArea=True&amp;isModal=true&amp;asPopupView=true</t>
  </si>
  <si>
    <t>CO1.REQ.10701684</t>
  </si>
  <si>
    <t>CO1.PCCNTR.9699256</t>
  </si>
  <si>
    <t>CO1.BDOS.10518857</t>
  </si>
  <si>
    <t>CP-SDSD-430-2026</t>
  </si>
  <si>
    <t>https://community.secop.gov.co/Public/Tendering/OpportunityDetail/Index?noticeUID=CO1.NTC.10558240&amp;isFromPublicArea=True&amp;isModal=true&amp;asPopupView=true</t>
  </si>
  <si>
    <t>CO1.REQ.8820901</t>
  </si>
  <si>
    <t>CO1.PCCNTR.8262121</t>
  </si>
  <si>
    <t>CO1.BDOS.8663911</t>
  </si>
  <si>
    <t>CP-SDSD-578-2025</t>
  </si>
  <si>
    <t>PRESTACIÓN DE SERVICIOS PROFESIONALES DE UN(A) MEDICO(A) PARA EL DESARROLLO DE ACCIONES EN EL COMPONENTE EMERGENTES Y REMERGENTES: IRA-EDA-LEPRA Y TB EN EL MARCO DEL DESARROLLO DEL PLAN TERRITORIAL DE SALUD VIGENCIA 2025 EN EL DEPARTAMENTO DE SUCRE.</t>
  </si>
  <si>
    <t>https://community.secop.gov.co/Public/Tendering/OpportunityDetail/Index?noticeUID=CO1.NTC.8692621&amp;isFromPublicArea=True&amp;isModal=true&amp;asPopupView=true</t>
  </si>
  <si>
    <t>CO1.REQ.9904126</t>
  </si>
  <si>
    <t>CO1.PCCNTR.9119486</t>
  </si>
  <si>
    <t>CO1.BDOS.9735682</t>
  </si>
  <si>
    <t>CPS-296-2026</t>
  </si>
  <si>
    <t>PRESTACIÓN DE SERVICIOS PROFESIONALES COMO CONTADOR(A) EN LOS
 ASUNTOS CONTABLES Y FINANCIEROS QUE REQUIERA LA SECRETARIA PRIVADA
 DE LA GOBERNACIÓN DE SUCRE; EN DESARROLLO DE LAS GESTIONES A SU
 CARGO</t>
  </si>
  <si>
    <t>64697732</t>
  </si>
  <si>
    <t>https://community.secop.gov.co/Public/Tendering/OpportunityDetail/Index?noticeUID=CO1.NTC.9755434&amp;isFromPublicArea=True&amp;isModal=true&amp;asPopupView=true</t>
  </si>
  <si>
    <t>CO1.REQ.6154640</t>
  </si>
  <si>
    <t>CO1.PCCNTR.6323720</t>
  </si>
  <si>
    <t>CO1.BDOS.6033698</t>
  </si>
  <si>
    <t>PRESTACIÓN DE SERVICIOS DE TRANSPORTE DE MUESTRAS BIOLOGICAS DEL LABORATORIO DE SALUD PÚBLICA DE LA CIUDAD DE SINCELEJO AL INSTITUTO NACIONAL DE SALUD; INVIMA Y LABORATORIOS DE REFERENCIA</t>
  </si>
  <si>
    <t>https://community.secop.gov.co/Public/Tendering/OpportunityDetail/Index?noticeUID=CO1.NTC.6045940&amp;isFromPublicArea=True&amp;isModal=true&amp;asPopupView=true</t>
  </si>
  <si>
    <t>CO1.REQ.8752228</t>
  </si>
  <si>
    <t>CO1.PCCNTR.8211243</t>
  </si>
  <si>
    <t>CO1.BDOS.8596740</t>
  </si>
  <si>
    <t>CP-SDSD-473-2025</t>
  </si>
  <si>
    <t>1103219442</t>
  </si>
  <si>
    <t>https://community.secop.gov.co/Public/Tendering/OpportunityDetail/Index?noticeUID=CO1.NTC.8620668&amp;isFromPublicArea=True&amp;isModal=true&amp;asPopupView=true</t>
  </si>
  <si>
    <t>CO1.REQ.6931602</t>
  </si>
  <si>
    <t>CO1.PCCNTR.6841333</t>
  </si>
  <si>
    <t>CO1.BDOS.6802403</t>
  </si>
  <si>
    <t>CPS-802-2024</t>
  </si>
  <si>
    <t>CONTRATAR SERVICIOS PROFESIONALES EN COMUNICACIÓN SOCIAL PARA BRINDAR APOYO 
EN LA SECRETARÍA PRIVADA DE LA GOBERNACIÓN DE SUCRE</t>
  </si>
  <si>
    <t>https://community.secop.gov.co/Public/Tendering/OpportunityDetail/Index?noticeUID=CO1.NTC.6812803&amp;isFromPublicArea=True&amp;isModal=true&amp;asPopupView=true</t>
  </si>
  <si>
    <t>CO1.REQ.8997010</t>
  </si>
  <si>
    <t>CO1.PCCNTR.8396502</t>
  </si>
  <si>
    <t>CO1.BDOS.8837120</t>
  </si>
  <si>
    <t>CP-SDSD-775-2025</t>
  </si>
  <si>
    <t>PRESTACIÓN DE SERVICIOS PROFESIONALES DE UN(A) TRABAJADOR(A) SOCIAL PARA BRINDAR APOYO Y ACOMPAÑAMIENTO A LA SECRETARÍA DE SALUD DE LA GOBERNACIÓN DE SUCRE EN EL AREA DE
ASEGURAMIENTO.</t>
  </si>
  <si>
    <t>1193170348</t>
  </si>
  <si>
    <t>https://community.secop.gov.co/Public/Tendering/OpportunityDetail/Index?noticeUID=CO1.NTC.8870313&amp;isFromPublicArea=True&amp;isModal=true&amp;asPopupView=true</t>
  </si>
  <si>
    <t>CO1.REQ.8966903</t>
  </si>
  <si>
    <t>CO1.PCCNTR.8375231</t>
  </si>
  <si>
    <t>CO1.BDOS.8807548</t>
  </si>
  <si>
    <t>CP-SDSD-718-2025</t>
  </si>
  <si>
    <t>PRESTACIÒN DE SERVICIOS PROFESIONALES DE UN(A) PSICOLOGO(A) PARA EL DESARROLLO DE ACCIONES EN EL COMPONENTE NIÑOS; NIÑAS Y ADOLESCENTES; EN EL MARCO DEL DESARROLLO DEL PLAN TERRITORIAL DE SALUD VIGENCIA 2025 EN EL DEPARTAMENTO DE SUCRE</t>
  </si>
  <si>
    <t>1102840383</t>
  </si>
  <si>
    <t>https://community.secop.gov.co/Public/Tendering/OpportunityDetail/Index?noticeUID=CO1.NTC.8845644&amp;isFromPublicArea=True&amp;isModal=true&amp;asPopupView=true</t>
  </si>
  <si>
    <t>CO1.REQ.6908135</t>
  </si>
  <si>
    <t>CO1.PCCNTR.6823451</t>
  </si>
  <si>
    <t>CO1.BDOS.6778359</t>
  </si>
  <si>
    <t>CPS-763-2024</t>
  </si>
  <si>
    <t>PRESTACIÓN DE SERVICIOS PROFESIONALES DE UN INGENIERO INDUSTRIAL PARA BRINDAR ACOMPAÑAMIENTO A LA SECRETARIA DEL INTERIOR DE LA GOBERNACION DE SUCRE</t>
  </si>
  <si>
    <t>https://community.secop.gov.co/Public/Tendering/OpportunityDetail/Index?noticeUID=CO1.NTC.6789656&amp;isFromPublicArea=True&amp;isModal=true&amp;asPopupView=true</t>
  </si>
  <si>
    <t>CO1.REQ.10762983</t>
  </si>
  <si>
    <t>CO1.PCCNTR.9754211</t>
  </si>
  <si>
    <t>CO1.BDOS.10579484</t>
  </si>
  <si>
    <t>CP-SDSD-536-2026</t>
  </si>
  <si>
    <t>https://community.secop.gov.co/Public/Tendering/OpportunityDetail/Index?noticeUID=CO1.NTC.10631616&amp;isFromPublicArea=True&amp;isModal=true&amp;asPopupView=true</t>
  </si>
  <si>
    <t>CO1.REQ.10190958</t>
  </si>
  <si>
    <t>CO1.PCCNTR.9379920</t>
  </si>
  <si>
    <t>CO1.BDOS.10022974</t>
  </si>
  <si>
    <t>MC-009-2026</t>
  </si>
  <si>
    <t>PRESTACION DE SERVICIO DE TRANSPORTE ESPECIAL PARA TRASLADO DE PERSONAL DEL PROYECTO IMPLEMENTACION DE ACCIONES DE APOYO PSICOSOCIAL COMO ESTRATEGIA FRENTE A LAS
PROBLEMATICAS DE SALUD MENTAL EN EL DEPARTAMENTO DE SUCRE.</t>
  </si>
  <si>
    <t>901969129</t>
  </si>
  <si>
    <t>https://community.secop.gov.co/Public/Tendering/OpportunityDetail/Index?noticeUID=CO1.NTC.10050355&amp;isFromPublicArea=True&amp;isModal=true&amp;asPopupView=true</t>
  </si>
  <si>
    <t>CO1.REQ.8977579</t>
  </si>
  <si>
    <t>CO1.PCCNTR.8372676</t>
  </si>
  <si>
    <t>CO1.BDOS.8817845</t>
  </si>
  <si>
    <t>CPS-962-2025</t>
  </si>
  <si>
    <t>https://community.secop.gov.co/Public/Tendering/OpportunityDetail/Index?noticeUID=CO1.NTC.8843140&amp;isFromPublicArea=True&amp;isModal=true&amp;asPopupView=true</t>
  </si>
  <si>
    <t>CO1.REQ.8953444</t>
  </si>
  <si>
    <t>CO1.PCCNTR.8355551</t>
  </si>
  <si>
    <t>CO1.BDOS.8794401</t>
  </si>
  <si>
    <t>CP-SDSD-709-2025</t>
  </si>
  <si>
    <t>https://community.secop.gov.co/Public/Tendering/OpportunityDetail/Index?noticeUID=CO1.NTC.8819820&amp;isFromPublicArea=True&amp;isModal=true&amp;asPopupView=true</t>
  </si>
  <si>
    <t>CO1.REQ.7743680</t>
  </si>
  <si>
    <t>CO1.PCCNTR.7489929</t>
  </si>
  <si>
    <t>CO1.BDOS.7608842</t>
  </si>
  <si>
    <t>CP-SDSD-181-2025</t>
  </si>
  <si>
    <t>https://community.secop.gov.co/Public/Tendering/OpportunityDetail/Index?noticeUID=CO1.NTC.7629636&amp;isFromPublicArea=True&amp;isModal=true&amp;asPopupView=true</t>
  </si>
  <si>
    <t>CO1.REQ.8988444</t>
  </si>
  <si>
    <t>CO1.PCCNTR.8383723</t>
  </si>
  <si>
    <t>CO1.BDOS.8828645</t>
  </si>
  <si>
    <t>CP-SDSD-751-2025</t>
  </si>
  <si>
    <t>PRESTACIÓN DE SERVICIOS PROFESIONALES DE UN(A) INGENIERO(A) CIVIL PARA BRINDAR APOYO Y ACOMPAÑAMIENTO A LA SECRETARÍA DE SALUD DE LA GOBERNACIÓN DE SUCRE EN EL AREA DE ORGANIZACIÓN Y DESARROLLO</t>
  </si>
  <si>
    <t>1100399202</t>
  </si>
  <si>
    <t>https://community.secop.gov.co/Public/Tendering/OpportunityDetail/Index?noticeUID=CO1.NTC.8854838&amp;isFromPublicArea=True&amp;isModal=true&amp;asPopupView=true</t>
  </si>
  <si>
    <t>CO1.REQ.8818768</t>
  </si>
  <si>
    <t>CO1.PCCNTR.8261471</t>
  </si>
  <si>
    <t>CO1.BDOS.8662206</t>
  </si>
  <si>
    <t>CP-SDSD-586-2025</t>
  </si>
  <si>
    <t>https://community.secop.gov.co/Public/Tendering/OpportunityDetail/Index?noticeUID=CO1.NTC.8692217&amp;isFromPublicArea=True&amp;isModal=true&amp;asPopupView=true</t>
  </si>
  <si>
    <t>CO1.REQ.9962624</t>
  </si>
  <si>
    <t>CO1.PCCNTR.9183297</t>
  </si>
  <si>
    <t>CO1.BDOS.9794137</t>
  </si>
  <si>
    <t>CP-SDSD-308-2026</t>
  </si>
  <si>
    <t>PRESTACIÓN DE SERVICIOS PROFESIONALES DE UN(A) ADMINISTRADOR(A) ESPECIALISTA PARA BRINDAR APOYO Y ACOMPAÑAMIENTO A LA SECRETARÍA DE
SALUD DE LA GOBERNACIÓN DE SUCRE EN LA SUBSECRETARIA DE PRESTACION DE SERVICIOS</t>
  </si>
  <si>
    <t>1102578967</t>
  </si>
  <si>
    <t>https://community.secop.gov.co/Public/Tendering/OpportunityDetail/Index?noticeUID=CO1.NTC.9815675&amp;isFromPublicArea=True&amp;isModal=true&amp;asPopupView=true</t>
  </si>
  <si>
    <t>CO1.REQ.10797818</t>
  </si>
  <si>
    <t>CO1.PCCNTR.9774336</t>
  </si>
  <si>
    <t>CO1.BDOS.10614002</t>
  </si>
  <si>
    <t>CP-SDSD-616-2026</t>
  </si>
  <si>
    <t>https://community.secop.gov.co/Public/Tendering/OpportunityDetail/Index?noticeUID=CO1.NTC.10660084&amp;isFromPublicArea=True&amp;isModal=true&amp;asPopupView=true</t>
  </si>
  <si>
    <t>CO1.REQ.6724419</t>
  </si>
  <si>
    <t>CO1.PCCNTR.6685370</t>
  </si>
  <si>
    <t>CO1.BDOS.6597636</t>
  </si>
  <si>
    <t>CPS-573-2024</t>
  </si>
  <si>
    <t>PRESTACIÓN DE SERVICIOS PROFESIONALES DE UNA
ABOGADA PARA BRINDAR ACOMPAÑAMIENTO JURIDICO A LA OFICINA DE MACROPROYECTOS ESTRATEGICOS DE LA
GOBERNACIÓN DE SUCRE.</t>
  </si>
  <si>
    <t>1005576398</t>
  </si>
  <si>
    <t>https://community.secop.gov.co/Public/Tendering/OpportunityDetail/Index?noticeUID=CO1.NTC.6606638&amp;isFromPublicArea=True&amp;isModal=true&amp;asPopupView=true</t>
  </si>
  <si>
    <t>CO1.REQ.6691098</t>
  </si>
  <si>
    <t>CO1.PCCNTR.6843082</t>
  </si>
  <si>
    <t>CO1.BDOS.6565712</t>
  </si>
  <si>
    <t>CPS-474-2024</t>
  </si>
  <si>
    <t>PRESTACION DE SERIVICIOS PROFESIONALES EN ADMINISTRACION DE EMPRESAS PARA BRINDAR ACOMPAÑAMIENTO EN SECRETARIA DE COMUNICACIONES DE LA GOBERNACION DE SUCRE</t>
  </si>
  <si>
    <t>1102828394</t>
  </si>
  <si>
    <t>https://community.secop.gov.co/Public/Tendering/OpportunityDetail/Index?noticeUID=CO1.NTC.6814838&amp;isFromPublicArea=True&amp;isModal=true&amp;asPopupView=true</t>
  </si>
  <si>
    <t>CO1.REQ.9825743</t>
  </si>
  <si>
    <t>CO1.PCCNTR.9044606</t>
  </si>
  <si>
    <t>CO1.BDOS.9658326</t>
  </si>
  <si>
    <t>CP-SDSD-144-2026</t>
  </si>
  <si>
    <t>https://community.secop.gov.co/Public/Tendering/OpportunityDetail/Index?noticeUID=CO1.NTC.9680701&amp;isFromPublicArea=True&amp;isModal=true&amp;asPopupView=true</t>
  </si>
  <si>
    <t>CO1.REQ.8863901</t>
  </si>
  <si>
    <t>CO1.PCCNTR.8288197</t>
  </si>
  <si>
    <t>CO1.BDOS.8705597</t>
  </si>
  <si>
    <t>CP-SDSD-656-2025</t>
  </si>
  <si>
    <t>PRESTACIÓN DE SERVICIOS PROFESIONALES DE UN INGENIERO (A) DE
 ALIMENTOS PARA EL DESARROLLO DE ACCIONES EN EL COMPONENTE SALUD
 AMBIENTAL; EN EL MARCO DEL DESARROLLO DEL PLAN TERRITORIAL DE SALUD
 VIGENCIA 2025 EN EL DEPARTAMENTO DE SUCRE.</t>
  </si>
  <si>
    <t>https://community.secop.gov.co/Public/Tendering/OpportunityDetail/Index?noticeUID=CO1.NTC.8730041&amp;isFromPublicArea=True&amp;isModal=true&amp;asPopupView=true</t>
  </si>
  <si>
    <t>CO1.REQ.9031038</t>
  </si>
  <si>
    <t>CO1.PCCNTR.8428602</t>
  </si>
  <si>
    <t>CO1.BDOS.8870534</t>
  </si>
  <si>
    <t>CD-ARR-005-2025</t>
  </si>
  <si>
    <t>ARRENDAMIENTO DE UNA BODEGA PARA LA CREACION DEL BANCO DE ALIMENTOS DE LA GOBERNACIÓN DE SUCRE</t>
  </si>
  <si>
    <t>https://community.secop.gov.co/Public/Tendering/OpportunityDetail/Index?noticeUID=CO1.NTC.8911310&amp;isFromPublicArea=True&amp;isModal=true&amp;asPopupView=true</t>
  </si>
  <si>
    <t>CO1.REQ.8992296</t>
  </si>
  <si>
    <t>CO1.PCCNTR.8386182</t>
  </si>
  <si>
    <t>CO1.BDOS.8832838</t>
  </si>
  <si>
    <t>CPS-1001-2025</t>
  </si>
  <si>
    <t>PRESTACIÓN DE SERVICIOS PROFESIONALES DE UN
 ABOGADO PARA BRINDAR ACOMPAÑAMIENTO JURÍDICO A LA SECRETARIA DEL INTERIOR DE LA GOBERNACIÓN DE SUCRE</t>
  </si>
  <si>
    <t>64868974</t>
  </si>
  <si>
    <t>https://community.secop.gov.co/Public/Tendering/OpportunityDetail/Index?noticeUID=CO1.NTC.8858306&amp;isFromPublicArea=True&amp;isModal=true&amp;asPopupView=true</t>
  </si>
  <si>
    <t>CO1.REQ.7113334</t>
  </si>
  <si>
    <t>CO1.PCCNTR.6985247</t>
  </si>
  <si>
    <t>CO1.BDOS.6980932</t>
  </si>
  <si>
    <t>CP-SDSD-722-2024</t>
  </si>
  <si>
    <t>PRESTACIÓN DE SERVICIOS PROFESIONALES DE UNA TRABAJADORA SOCIAL PARA EL DESARROLLO DE ACCIONES EN EL 
COMPONENTE PARTICIPACIÓN SOCIAL EN SALUD - PARSO EN EL MARCO DEL DESARROLLO DEL PLAN TERRITORIAL DE SALUD VIGENCIA 2024 EN EL DEPARTAMENTO DE SUCRE..</t>
  </si>
  <si>
    <t>64741918</t>
  </si>
  <si>
    <t>https://community.secop.gov.co/Public/Tendering/OpportunityDetail/Index?noticeUID=CO1.NTC.6992733&amp;isFromPublicArea=True&amp;isModal=true&amp;asPopupView=true</t>
  </si>
  <si>
    <t>CO1.REQ.8924190</t>
  </si>
  <si>
    <t>CO1.PCCNTR.8335452</t>
  </si>
  <si>
    <t>CO1.BDOS.8765963</t>
  </si>
  <si>
    <t>CPS-784-2025</t>
  </si>
  <si>
    <t>PRESTACION DE SERVICIOS DE APOYO A LA
 GESTION COMO CONDUCTOR DE VEHICULO AUTOMOTOR PARA APOYAR LOS
 DIVERSOS PROCESOS DE LA UNIDAD ADMINISTRATIVA ESPECIAL PARA LA
 GESTIÓN DEL RIESGOS; ATENCIÓN DE DESASTRES Y CAMBIO CLIMATICO DE LA
 GOBERNACIÓN DE SUCRE</t>
  </si>
  <si>
    <t>92546379</t>
  </si>
  <si>
    <t>https://community.secop.gov.co/Public/Tendering/OpportunityDetail/Index?noticeUID=CO1.NTC.8792067&amp;isFromPublicArea=True&amp;isModal=true&amp;asPopupView=true</t>
  </si>
  <si>
    <t>CO1.REQ.7167433</t>
  </si>
  <si>
    <t>CO1.PCCNTR.7026984</t>
  </si>
  <si>
    <t>CO1.BDOS.7033073</t>
  </si>
  <si>
    <t>CP-SDSD-750-2024</t>
  </si>
  <si>
    <t>PRESTACIÓN DE SERVICIOS PROFESIONALES DE UN(A) ENFERMERO (A) PARA EL DESARROLLO DE ACCIONES EN EL 
COMPONENTE PLANEACION INTEGRAL EN EL MARCO DEL DESARROLLO DEL PLAN TERRITORIAL DE SALUD VIGENCIA 2024 EN EL DEPARTAMENTO DE SUCRE.</t>
  </si>
  <si>
    <t>https://community.secop.gov.co/Public/Tendering/OpportunityDetail/Index?noticeUID=CO1.NTC.7051085&amp;isFromPublicArea=True&amp;isModal=true&amp;asPopupView=true</t>
  </si>
  <si>
    <t>CO1.REQ.9834771</t>
  </si>
  <si>
    <t>CO1.PCCNTR.9058375</t>
  </si>
  <si>
    <t>CO1.BDOS.9667920</t>
  </si>
  <si>
    <t>CP-SDSD-177-2026</t>
  </si>
  <si>
    <t>PRESTACIÓN DE SERVICIOS PROFESIONALES DE UN (A) ENFERMERO PARA EL DESARROLLO DE ACCIONES EN EL SUBPROGRAMA VIGILANCIA EPIDEMIOLÓGICA EN EL MARCO DEL DESARROLLO DEL PLAN TERRITORIAL DE SALUD VIGENCIA 2026 EN EL DEPARTAMENTO DE SUCRE</t>
  </si>
  <si>
    <t>https://community.secop.gov.co/Public/Tendering/OpportunityDetail/Index?noticeUID=CO1.NTC.9692975&amp;isFromPublicArea=True&amp;isModal=true&amp;asPopupView=true</t>
  </si>
  <si>
    <t>CO1.REQ.6105409</t>
  </si>
  <si>
    <t>CO1.PCCNTR.6229474</t>
  </si>
  <si>
    <t>CO1.BDOS.5986082</t>
  </si>
  <si>
    <t>CP-SDSD-282-2024</t>
  </si>
  <si>
    <t>PRESTACIÓN DE SERVICIOS DE APOYO A LA GESTIÓN DE UN(A) AUXILIAR DE 
ENFERMERÍA PARA BRINDAR APOYO EN LA DIMENSIÓN TRANSVERSAL GESTIÓN DIFERENCIAL DE POBLACIONES VULNERABLES; COMPONENTE DESARROLLO INTEGRAL DE NIÑOS; NIÑAS Y ADOLESCENTES EN EL MARCO DEL DESARROLLO DEL PLAN DE ACCIÓN TRANSITORIO 2024 E</t>
  </si>
  <si>
    <t>https://community.secop.gov.co/Public/Tendering/OpportunityDetail/Index?noticeUID=CO1.NTC.6002462&amp;isFromPublicArea=True&amp;isModal=true&amp;asPopupView=true</t>
  </si>
  <si>
    <t>PRESTACIÓN DE SERVICIOS DE APOYO A LA GESTIÓN DE UN(A) AUXILIAR DE 
ENFERMERÍA PARA BRINDAR APOYO EN LA DIMENSIÓN TRANSVERSAL GESTIÓN DIFERENCIAL DE POBLACIONES VULNERABLES; COMPONENTE DESARROLLO INTEGRAL DE NIÑOS; NIÑAS Y ADOLESCENTES EN EL MARCO DEL DESARROLLO DEL PLAN DE ACCIÓN TRANSITORIO 2024 EN EL DEPARTAMENTO DE SUCRE</t>
  </si>
  <si>
    <t>CO1.REQ.9850826</t>
  </si>
  <si>
    <t>CO1.PCCNTR.9078348</t>
  </si>
  <si>
    <t>CO1.BDOS.9682154</t>
  </si>
  <si>
    <t>CP-SDSD-183-2026</t>
  </si>
  <si>
    <t>PRESTACION DE SERVICIOS DE APOYO A LA GESTION DE UN (A) TECNICO/AUXILIAR DE ENFERMERIA PARA EL DESARROLLO DE ACCIONES EN EL SUBPROGRAMA VIGILANCIA EPIDEMIOLÓGICA EN EL MARCO DEL
DESARROLLO DEL PLAN TERRITORIAL DE SALUD VIGENCIA 2026 EN EL DEPARTAMENTO DE SUCRE.</t>
  </si>
  <si>
    <t>https://community.secop.gov.co/Public/Tendering/OpportunityDetail/Index?noticeUID=CO1.NTC.9713524&amp;isFromPublicArea=True&amp;isModal=true&amp;asPopupView=true</t>
  </si>
  <si>
    <t>CO1.REQ.6667955</t>
  </si>
  <si>
    <t>CO1.PCCNTR.6695060</t>
  </si>
  <si>
    <t>AMC-007-2024</t>
  </si>
  <si>
    <t>APOYO LOGÍSTICO PARA EL DESARROLLO DE REUNIONES; ENCUENTROS Y EVENTOS COMO MECANISMOS PARA LA GENERACIÓN DE INTERACCIÓN PÚBLICA Y DIVULGACIÓN DE LA OFERTA INSTITUCIONAL DE LA GOBERNACIÓN DE SUCRE</t>
  </si>
  <si>
    <t>901069303</t>
  </si>
  <si>
    <t>https://community.secop.gov.co/Public/Tendering/OpportunityDetail/Index?noticeUID=CO1.NTC.6552124&amp;isFromPublicArea=True&amp;isModal=true&amp;asPopupView=true</t>
  </si>
  <si>
    <t>CO1.REQ.8753201</t>
  </si>
  <si>
    <t>CO1.PCCNTR.8212066</t>
  </si>
  <si>
    <t>CO1.BDOS.8597693</t>
  </si>
  <si>
    <t>CP-SDSD-515-2025</t>
  </si>
  <si>
    <t>https://community.secop.gov.co/Public/Tendering/OpportunityDetail/Index?noticeUID=CO1.NTC.8622160&amp;isFromPublicArea=True&amp;isModal=true&amp;asPopupView=true</t>
  </si>
  <si>
    <t>CO1.REQ.8025369</t>
  </si>
  <si>
    <t>CO1.PCCNTR.7707600</t>
  </si>
  <si>
    <t>CO1.BDOS.7885721</t>
  </si>
  <si>
    <t>CPS-381-2025</t>
  </si>
  <si>
    <t>PRESTACIÓN DE SERVICIOS PROFESIONALES PARA LA ASESORÍA Y ACOMPAÑAMIENTO
 DEL SEGUIMIENTO AL MANEJO DE LOS FONDOS DE SERVICIO EDUCATIVO - FOSE EN LA SECRETARÍA DE EDUCACIÓN DE LA
 GOBERNACIÓN DE SUCRE</t>
  </si>
  <si>
    <t>1100626756</t>
  </si>
  <si>
    <t>https://community.secop.gov.co/Public/Tendering/OpportunityDetail/Index?noticeUID=CO1.NTC.7905067&amp;isFromPublicArea=True&amp;isModal=true&amp;asPopupView=true</t>
  </si>
  <si>
    <t>CO1.REQ.9844460</t>
  </si>
  <si>
    <t>CO1.PCCNTR.9078114</t>
  </si>
  <si>
    <t>CO1.BDOS.9676648</t>
  </si>
  <si>
    <t>CP-SDSD-165-2026</t>
  </si>
  <si>
    <t>https://community.secop.gov.co/Public/Tendering/OpportunityDetail/Index?noticeUID=CO1.NTC.9712995&amp;isFromPublicArea=True&amp;isModal=true&amp;asPopupView=true</t>
  </si>
  <si>
    <t>CO1.REQ.9912618</t>
  </si>
  <si>
    <t>CO1.PCCNTR.9142442</t>
  </si>
  <si>
    <t>CO1.BDOS.9744523</t>
  </si>
  <si>
    <t>CPS-291-2026</t>
  </si>
  <si>
    <t>PRESTACION DE SERVICIOS PROFESIONALES  EN
ADMINISTRACION; PARA BRINDAR ASESORIA Y A COMPAÑAMIENTO A LA SUBSECRETARIA FINANCIERA DE LA GOBERNACION DE
SUCRE</t>
  </si>
  <si>
    <t>1005387959</t>
  </si>
  <si>
    <t>https://community.secop.gov.co/Public/Tendering/OpportunityDetail/Index?noticeUID=CO1.NTC.9775441&amp;isFromPublicArea=True&amp;isModal=true&amp;asPopupView=true</t>
  </si>
  <si>
    <t>CO1.REQ.4639875</t>
  </si>
  <si>
    <t>CO1.PCCNTR.5275410</t>
  </si>
  <si>
    <t>CO1.BDOS.4260197</t>
  </si>
  <si>
    <t>LP-007-2023</t>
  </si>
  <si>
    <t>CONSTRUCCIÓN DE MALECÓN TURÍSTICO DE LA SEGUNDA ENSENADA FASE I EN EL MUNICIPIO DE COVEÑAS; SUCRE</t>
  </si>
  <si>
    <t>901741611</t>
  </si>
  <si>
    <t>https://community.secop.gov.co/Public/Tendering/OpportunityDetail/Index?noticeUID=CO1.NTC.4574366&amp;isFromPublicArea=True&amp;isModal=true&amp;asPopupView=true</t>
  </si>
  <si>
    <t>CO1.REQ.9997459</t>
  </si>
  <si>
    <t>CO1.PCCNTR.9233660</t>
  </si>
  <si>
    <t>CO1.BDOS.9829305</t>
  </si>
  <si>
    <t>CP-SDSD-313-2026</t>
  </si>
  <si>
    <t>1102802631</t>
  </si>
  <si>
    <t>https://community.secop.gov.co/Public/Tendering/OpportunityDetail/Index?noticeUID=CO1.NTC.9865583&amp;isFromPublicArea=True&amp;isModal=true&amp;asPopupView=true</t>
  </si>
  <si>
    <t>CO1.REQ.9921780</t>
  </si>
  <si>
    <t>CO1.PCCNTR.9141476</t>
  </si>
  <si>
    <t>CO1.BDOS.9753419</t>
  </si>
  <si>
    <t>CP-SDSD-259-2026</t>
  </si>
  <si>
    <t>PRESTACIÓN DE SERVICIOS PROFESIONALES DE UN (A) MÉDICO PARA LA VIGILANCIA EN SALUD PÚBLICA EN PUERTOS PARA EL DESARROLLO DE ACCIONES EN EL SUBPROGRAMA VIGILANCIA EPIDEMIOLÓGICA EN EL MARCO DEL DESARROLLO DEL PLAN TERRITORIAL DE SALUD VIGENCIA 2026 EN EL DEPARTAMENTO DE SUCRE</t>
  </si>
  <si>
    <t>72252982</t>
  </si>
  <si>
    <t>https://community.secop.gov.co/Public/Tendering/OpportunityDetail/Index?noticeUID=CO1.NTC.9774743&amp;isFromPublicArea=True&amp;isModal=true&amp;asPopupView=true</t>
  </si>
  <si>
    <t>CO1.REQ.9838800</t>
  </si>
  <si>
    <t>CO1.PCCNTR.9093531</t>
  </si>
  <si>
    <t>CO1.BDOS.9671380</t>
  </si>
  <si>
    <t>CP-SDSD-186-2026</t>
  </si>
  <si>
    <t>https://community.secop.gov.co/Public/Tendering/OpportunityDetail/Index?noticeUID=CO1.NTC.9728629&amp;isFromPublicArea=True&amp;isModal=true&amp;asPopupView=true</t>
  </si>
  <si>
    <t>CO1.REQ.6066657</t>
  </si>
  <si>
    <t>CO1.PCCNTR.6196921</t>
  </si>
  <si>
    <t>CO1.BDOS.5947963</t>
  </si>
  <si>
    <t>CP-SDSD-257-2024</t>
  </si>
  <si>
    <t>PRESTACIÓN DE SERVICIOS PROFESIONALES DE UNA ENFERMERA PARA EL DESARROLLO DE ACCIONES EN LA DIMENSIÓN TRANSVERSAL GESTIÓN DIFERENCIAL DE LAS POBLACIONES VULNERABLES EN EL COMPONENTE DESARROLLO INTEGRAL DE NIÑOS; NIÑAS Y ADOLESCENTES; EN EL MARCO DEL DESARROLLO PLAN DE ACCIÓN TRANSITORIO 2024 EN EL D</t>
  </si>
  <si>
    <t>https://community.secop.gov.co/Public/Tendering/OpportunityDetail/Index?noticeUID=CO1.NTC.5961047&amp;isFromPublicArea=True&amp;isModal=true&amp;asPopupView=true</t>
  </si>
  <si>
    <t>PRESTACIÓN DE SERVICIOS PROFESIONALES DE UNA ENFERMERA PARA EL DESARROLLO DE ACCIONES EN LA DIMENSIÓN TRANSVERSAL GESTIÓN DIFERENCIAL DE LAS POBLACIONES VULNERABLES EN EL COMPONENTE DESARROLLO INTEGRAL DE NIÑOS; NIÑAS Y ADOLESCENTES; EN EL MARCO DEL DESARROLLO PLAN DE ACCIÓN TRANSITORIO 2024 EN EL DEPARTAMENTO DE SUCRE.</t>
  </si>
  <si>
    <t>CO1.REQ.9084653</t>
  </si>
  <si>
    <t>CO1.PCCNTR.8454182</t>
  </si>
  <si>
    <t>CO1.BDOS.8922923</t>
  </si>
  <si>
    <t>CP-SDSD-855-2025</t>
  </si>
  <si>
    <t>PRESTACIÓN DE SERVICIOS PROFESIONALES DE UN(A) ABOGADO(A) PARA BRINDAR APOYO
Y ACOMPAÑAMIENTO A LA SECRETARÍA DE SALUD DE LA GOBERNACIÓN DE SUCRE EN LA DIRECCIÓN ADMINISTRATIVA DE
ASUNTOS JURIDICOS Y DE CONTRATACIÓN</t>
  </si>
  <si>
    <t>1100694905</t>
  </si>
  <si>
    <t>https://community.secop.gov.co/Public/Tendering/OpportunityDetail/Index?noticeUID=CO1.NTC.8948359&amp;isFromPublicArea=True&amp;isModal=true&amp;asPopupView=true</t>
  </si>
  <si>
    <t>CO1.REQ.7059750</t>
  </si>
  <si>
    <t>CO1.PCCNTR.6950367</t>
  </si>
  <si>
    <t>CO1.BDOS.6928862</t>
  </si>
  <si>
    <t>CP-SDSD-578-2024</t>
  </si>
  <si>
    <t>PRESTACIÓN DE SERVICIOS DE UN PROFESIONAL AREA SALUD; ESPECIALISTA EN SEGURIDAD Y SALUD EN EL TRABAJO (SALUD 
OCUPACIONAL) PARA EL DESARROLLO DE ACCIONES EN EL COMPONENTE SALUD LABORAL EN EL MARCO DEL DESARROLLO DEL 
PLAN TERRITORIAL DE SALUD VIGENCIA 2024 EN EL DEPARTAMENTO DE SUCRE</t>
  </si>
  <si>
    <t>https://community.secop.gov.co/Public/Tendering/OpportunityDetail/Index?noticeUID=CO1.NTC.6948985&amp;isFromPublicArea=True&amp;isModal=true&amp;asPopupView=true</t>
  </si>
  <si>
    <t>CO1.REQ.9908805</t>
  </si>
  <si>
    <t>CO1.PCCNTR.9136890</t>
  </si>
  <si>
    <t>CO1.BDOS.9740387</t>
  </si>
  <si>
    <t>CPS-261-2026</t>
  </si>
  <si>
    <t>PRESTACION DE SERVICIOS DE APOYO A LA GESTION DE UN AGENTE DE TRANSITO PARA BRINDAR ASISTENCIA A LA SECRETARIA DE TRANSITO Y MOVILIDAD</t>
  </si>
  <si>
    <t>1102869794</t>
  </si>
  <si>
    <t>https://community.secop.gov.co/Public/Tendering/OpportunityDetail/Index?noticeUID=CO1.NTC.9770795&amp;isFromPublicArea=True&amp;isModal=true&amp;asPopupView=true</t>
  </si>
  <si>
    <t>CO1.REQ.10745687</t>
  </si>
  <si>
    <t>CO1.PCCNTR.9731500</t>
  </si>
  <si>
    <t>CO1.BDOS.10562271</t>
  </si>
  <si>
    <t>CP-SDSD-513-2026</t>
  </si>
  <si>
    <t>PRESTACIÓN DE SERVICIOS PROFESIONALES DE UN (A) PSICOLOGO (A) PARA EL DESARROLLO DE ACCIONES EN EL SUBPROGRAMA DE SALUD MENTAL EN EL MARCO DEL DESARROLLO DEL PLAN TERRITORIAL DE SALUD VIGENCIA 2026 EN EL DEPARTAMENTO DE SUCRE</t>
  </si>
  <si>
    <t>https://community.secop.gov.co/Public/Tendering/OpportunityDetail/Index?noticeUID=CO1.NTC.10604708&amp;isFromPublicArea=True&amp;isModal=true&amp;asPopupView=true</t>
  </si>
  <si>
    <t>CO1.REQ.7073775</t>
  </si>
  <si>
    <t>CO1.PCCNTR.6954165</t>
  </si>
  <si>
    <t>CO1.BDOS.6942571</t>
  </si>
  <si>
    <t>CP-SDSD-600-2024</t>
  </si>
  <si>
    <t>https://community.secop.gov.co/Public/Tendering/OpportunityDetail/Index?noticeUID=CO1.NTC.6953901&amp;isFromPublicArea=True&amp;isModal=true&amp;asPopupView=true</t>
  </si>
  <si>
    <t>CO1.REQ.10809194</t>
  </si>
  <si>
    <t>CO1.BDOS.10626181</t>
  </si>
  <si>
    <t>CO1.REQ.6960974</t>
  </si>
  <si>
    <t>CO1.PCCNTR.6870205</t>
  </si>
  <si>
    <t>CO1.BDOS.6831553</t>
  </si>
  <si>
    <t>CPS-823-2024</t>
  </si>
  <si>
    <t>PRESTACION DE SERVICIOS PROFESIONALES
DE UN ADMINISTRADOR DE COMERCIO EXTERIOR PARA BRINDAR APOYO EN TEMAS
RELACIONADOS A LA SECRETARIA DE DESARROLLO ECONOMICO Y MEDIO
AMBIENTE DEL DEPARTAMENTO DE SUCRE DURANTE LA VIGENCIA 2024</t>
  </si>
  <si>
    <t>https://community.secop.gov.co/Public/Tendering/OpportunityDetail/Index?noticeUID=CO1.NTC.6850985&amp;isFromPublicArea=True&amp;isModal=true&amp;asPopupView=true</t>
  </si>
  <si>
    <t>CO1.REQ.9882904</t>
  </si>
  <si>
    <t>CO1.PCCNTR.9096833</t>
  </si>
  <si>
    <t>CO1.BDOS.9714950</t>
  </si>
  <si>
    <t>CP-SDSD-214-2026</t>
  </si>
  <si>
    <t>1102873926</t>
  </si>
  <si>
    <t>https://community.secop.gov.co/Public/Tendering/OpportunityDetail/Index?noticeUID=CO1.NTC.9732603&amp;isFromPublicArea=True&amp;isModal=true&amp;asPopupView=true</t>
  </si>
  <si>
    <t>CO1.REQ.8904772</t>
  </si>
  <si>
    <t>CO1.PCCNTR.8325980</t>
  </si>
  <si>
    <t>CO1.BDOS.8747016</t>
  </si>
  <si>
    <t>CPS-620-2025</t>
  </si>
  <si>
    <t>72231494</t>
  </si>
  <si>
    <t>https://community.secop.gov.co/Public/Tendering/OpportunityDetail/Index?noticeUID=CO1.NTC.8779352&amp;isFromPublicArea=True&amp;isModal=true&amp;asPopupView=true</t>
  </si>
  <si>
    <t>CO1.REQ.10010352</t>
  </si>
  <si>
    <t>CO1.PCCNTR.9240367</t>
  </si>
  <si>
    <t>CO1.BDOS.9841959</t>
  </si>
  <si>
    <t>CPS-531-2026</t>
  </si>
  <si>
    <t>PRESTACIÓN DE SERVICIOS DE APOYO A LA GESTIÓN
DE UN TÉCNICO EN TOPOGRAFIA PARA BRINDAR APOYO EN LA DIRECCIÓN DE PROYECTOS ESTRATÉGICOS DE LA
GOBERNACIÓN DE SUCRE</t>
  </si>
  <si>
    <t>1131107661</t>
  </si>
  <si>
    <t>https://community.secop.gov.co/Public/Tendering/OpportunityDetail/Index?noticeUID=CO1.NTC.9871956&amp;isFromPublicArea=True&amp;isModal=true&amp;asPopupView=true</t>
  </si>
  <si>
    <t>CO1.REQ.9763614</t>
  </si>
  <si>
    <t>CO1.PCCNTR.8996183</t>
  </si>
  <si>
    <t>CO1.BDOS.9596013</t>
  </si>
  <si>
    <t>CP-SDSD-076-2026</t>
  </si>
  <si>
    <t>https://community.secop.gov.co/Public/Tendering/OpportunityDetail/Index?noticeUID=CO1.NTC.9627887&amp;isFromPublicArea=True&amp;isModal=true&amp;asPopupView=true</t>
  </si>
  <si>
    <t>CO1.REQ.9752993</t>
  </si>
  <si>
    <t>CO1.PCCNTR.8969889</t>
  </si>
  <si>
    <t>CO1.BDOS.9585691</t>
  </si>
  <si>
    <t>CP-SDSD-055-2026</t>
  </si>
  <si>
    <t>PRESTACIÓN DE SERVICIOS PROFESIONALES DE UN (A) EPIDEMIOLOGO(A) PARA EL DESARROLLO DE ACCIONES EN EL SUBPROGRAMA PLANEACION INTEGRAL EN SALUD EN EL MARCO DEL DESARROLLO DEL PLAN TERRITORIAL DE SALUD VIGENCIA 2026 EN EL DEPARTAMENTO DE SUCRE</t>
  </si>
  <si>
    <t>https://community.secop.gov.co/Public/Tendering/OpportunityDetail/Index?noticeUID=CO1.NTC.9600856&amp;isFromPublicArea=True&amp;isModal=true&amp;asPopupView=true</t>
  </si>
  <si>
    <t>CO1.REQ.8284009</t>
  </si>
  <si>
    <t>CO1.PCCNTR.7893465</t>
  </si>
  <si>
    <t>CO1.BDOS.8137968</t>
  </si>
  <si>
    <t>CP-SDSD-363-2025</t>
  </si>
  <si>
    <t>PRESTACIÓN DE SERVICIOS PROFESIONALES DE UN(A) ADMINISTRADOR(A) EN SALUD PARA EL FORTALECIMIENTO DE LAS 
COMPETENCIAS DE LA SECRETARÍA DE SALUD DEL DEPARTAMENTO DE SUCRE EN EL AREA FLUJO DE RECURSOS.</t>
  </si>
  <si>
    <t>https://community.secop.gov.co/Public/Tendering/OpportunityDetail/Index?noticeUID=CO1.NTC.8160120&amp;isFromPublicArea=True&amp;isModal=true&amp;asPopupView=true</t>
  </si>
  <si>
    <t>CO1.REQ.7303825</t>
  </si>
  <si>
    <t>CO1.PCCNTR.7129620</t>
  </si>
  <si>
    <t>CO1.BDOS.7167902</t>
  </si>
  <si>
    <t>CP-SDSD-801-2024</t>
  </si>
  <si>
    <t>PRESTACIÒN DE SERVICIOS PROFESIONALES DE UN(A) PSICOLOGO(A) PARA EL DESARROLLO DE ACCIONES EN EL COMPONENTE NIÑOS; NIÑAS Y ADOLESCENTES; EN EL MARCO DEL DESARROLLO DEL PLAN TERRITORIAL DE SALUD VIGENCIA 2024 EN EL DEPARTAMENTO DE SUCRE</t>
  </si>
  <si>
    <t>https://community.secop.gov.co/Public/Tendering/OpportunityDetail/Index?noticeUID=CO1.NTC.7187727&amp;isFromPublicArea=True&amp;isModal=true&amp;asPopupView=true</t>
  </si>
  <si>
    <t>CO1.REQ.8951523</t>
  </si>
  <si>
    <t>CO1.PCCNTR.8365318</t>
  </si>
  <si>
    <t>CO1.BDOS.8792253</t>
  </si>
  <si>
    <t>CPS-899-2025</t>
  </si>
  <si>
    <t>PRESTACIÓN DE SERVICIOS PROFESIONALES DE UN
ADMINISTRADOR DE EMPRESAS PARA BRINDAR ACOMPAÑAMIENTO A LA SECRETARIA DEL INTERIOR DE LA GOBERNACIÓN DE
SUCRE</t>
  </si>
  <si>
    <t>92027389</t>
  </si>
  <si>
    <t>https://community.secop.gov.co/Public/Tendering/OpportunityDetail/Index?noticeUID=CO1.NTC.8833436&amp;isFromPublicArea=True&amp;isModal=true&amp;asPopupView=true</t>
  </si>
  <si>
    <t>CO1.REQ.7524146</t>
  </si>
  <si>
    <t>CO1.PCCNTR.7293889</t>
  </si>
  <si>
    <t>CO1.BDOS.7385724</t>
  </si>
  <si>
    <t>CPS-008-2025</t>
  </si>
  <si>
    <t>PRESTACION DE SERVICIOS PROFESIONALES PARA APOYAR EL DESARROLLO DE ACCIONES EN EL MARCO DEL PROGRAMA DE ALIMENTACION ESCOLAR DE LA SECRETARIA DE EDUCACION DEPARTAMENTAL DE LA GOBERNACIÓN DE SUCRE.</t>
  </si>
  <si>
    <t>https://community.secop.gov.co/Public/Tendering/OpportunityDetail/Index?noticeUID=CO1.NTC.7405161&amp;isFromPublicArea=True&amp;isModal=true&amp;asPopupView=true</t>
  </si>
  <si>
    <t>CO1.REQ.9793912</t>
  </si>
  <si>
    <t>CO1.PCCNTR.9025419</t>
  </si>
  <si>
    <t>CO1.BDOS.9626254</t>
  </si>
  <si>
    <t>CP-SDSD-137-2026</t>
  </si>
  <si>
    <t>https://community.secop.gov.co/Public/Tendering/OpportunityDetail/Index?noticeUID=CO1.NTC.9658750&amp;isFromPublicArea=True&amp;isModal=true&amp;asPopupView=true</t>
  </si>
  <si>
    <t>CO1.REQ.6124885</t>
  </si>
  <si>
    <t>CO1.BDOS.6005641</t>
  </si>
  <si>
    <t>CO1.REQ.9781015</t>
  </si>
  <si>
    <t>CO1.PCCNTR.9020796</t>
  </si>
  <si>
    <t>CO1.BDOS.9613374</t>
  </si>
  <si>
    <t>CP-SDSD-087-2026</t>
  </si>
  <si>
    <t>PRESTACION DE SERVICIOS DE APOYO A LA GESTION DE UN ANOTADOR PARA EL
DESARROLLO DE ACCIONES EN EL SUBPROGRAMA ZOONOSIS EN EL MARCO DEL
DESARROLLO DEL PLAN TERRITORIAL DE SALUD VIGENCIA 2026 EN EL DEPARTAMENTO DE SUCRE.</t>
  </si>
  <si>
    <t>https://community.secop.gov.co/Public/Tendering/OpportunityDetail/Index?noticeUID=CO1.NTC.9654167&amp;isFromPublicArea=True&amp;isModal=true&amp;asPopupView=true</t>
  </si>
  <si>
    <t>CO1.REQ.10701746</t>
  </si>
  <si>
    <t>CO1.PCCNTR.9699519</t>
  </si>
  <si>
    <t>CO1.BDOS.10518818</t>
  </si>
  <si>
    <t>CP-SDSD-429-2026</t>
  </si>
  <si>
    <t>PRESTACIÓN DE SERVICIOS PROFESIONALES DE UN (A) ENFERMERO(A) PARA EL DESARROLLO DE ACCIONES EN EL SUBPROGRAMA PLANEACION INTEGRAL EN SALUD EN EL MARCO DEL DESARROLLO DEL PLAN TERRITORIAL DE SALUD VIGENCIA 2026 EN EL DEPARTAMENTO DE SUCRE</t>
  </si>
  <si>
    <t>https://community.secop.gov.co/Public/Tendering/OpportunityDetail/Index?noticeUID=CO1.NTC.10557607&amp;isFromPublicArea=True&amp;isModal=true&amp;asPopupView=true</t>
  </si>
  <si>
    <t>CO1.REQ.7316824</t>
  </si>
  <si>
    <t>CO1.PCCNTR.7141833</t>
  </si>
  <si>
    <t>CO1.BDOS.7180510</t>
  </si>
  <si>
    <t>CPS-1058-2024</t>
  </si>
  <si>
    <t>ADQUISICIÓN DE SERVICIOS DE SOFTWARE PARA GESTIÓN DE DATOS GEOGRÁFICOS Y ESTADÍSTICOS EN LA GOBERNACIÓN DE SUCRE.</t>
  </si>
  <si>
    <t>830122983</t>
  </si>
  <si>
    <t>https://community.secop.gov.co/Public/Tendering/OpportunityDetail/Index?noticeUID=CO1.NTC.7204063&amp;isFromPublicArea=True&amp;isModal=true&amp;asPopupView=true</t>
  </si>
  <si>
    <t>CO1.REQ.8764270</t>
  </si>
  <si>
    <t>CO1.PCCNTR.8221114</t>
  </si>
  <si>
    <t>CO1.BDOS.8608179</t>
  </si>
  <si>
    <t>CP-SDSD-519-2025</t>
  </si>
  <si>
    <t>PRESTACIÓN DE SERVICIOS PROFESIONALES DE UN INGENIERO (A) INDUSTRIAL PARA EL DESARROLLO DE ACCIONES EN EL COMPONENTE LABORATORIO DE SALUD PÚBLICA EN EL MARCO DEL DESARROLLO DEL PLAN TERRITORIAL DE SALUD VIGENCIA 2025 EN EL DEPARTAMENTO DE SUCRE.</t>
  </si>
  <si>
    <t>https://community.secop.gov.co/Public/Tendering/OpportunityDetail/Index?noticeUID=CO1.NTC.8635913&amp;isFromPublicArea=True&amp;isModal=true&amp;asPopupView=true</t>
  </si>
  <si>
    <t>CO1.REQ.7113185</t>
  </si>
  <si>
    <t>CO1.PCCNTR.6984887</t>
  </si>
  <si>
    <t>CO1.BDOS.6980690</t>
  </si>
  <si>
    <t>CP-SDSD-724-2024</t>
  </si>
  <si>
    <t>PRESTACIÓN DE SERVICIOS PROFESIONALES DE UN(A) ADMINISTRADOR (A) DE EMPRESAS PARA EL DESARROLLO DE ACCIONES 
EN EL COMPONENTE PLANEACION INTEGRAL EN EL MARCO DEL DESARROLLO DEL PLAN TERRITORIAL DE SALUD VIGENCIA 2024  EN EL DEPARTAMENTO DE SUCRE..</t>
  </si>
  <si>
    <t>23063979</t>
  </si>
  <si>
    <t>https://community.secop.gov.co/Public/Tendering/OpportunityDetail/Index?noticeUID=CO1.NTC.6992739&amp;isFromPublicArea=True&amp;isModal=true&amp;asPopupView=true</t>
  </si>
  <si>
    <t>CO1.REQ.8396319</t>
  </si>
  <si>
    <t>CO1.REQ.6752643</t>
  </si>
  <si>
    <t>CO1.PCCNTR.6706237</t>
  </si>
  <si>
    <t>CO1.BDOS.6625391</t>
  </si>
  <si>
    <t>CPS-642-2024</t>
  </si>
  <si>
    <t>PRESTACIÓN DE SERVICIOS PROFESIONALES
PARA BRINDAR APOYO Y ACOMPAÑAMIENTO EN LOS ASUNTOS CONTABLES QUE
ESTÉN A CARGO DE LA SECRETARÍA DE INCLUSIÓN SOCIAL; MUJER Y EQUIDAD DE
GÉNERO SUBSECRETARÍA DE GESTIÓN DE LA INCLUSIÓN SOCIAL DEL
DEPARTAMENTO DE SUCRE</t>
  </si>
  <si>
    <t>1033366231</t>
  </si>
  <si>
    <t>https://community.secop.gov.co/Public/Tendering/OpportunityDetail/Index?noticeUID=CO1.NTC.6634153&amp;isFromPublicArea=True&amp;isModal=true&amp;asPopupView=true</t>
  </si>
  <si>
    <t>CO1.REQ.7238133</t>
  </si>
  <si>
    <t>CO1.PCCNTR.7129941</t>
  </si>
  <si>
    <t>CO1.BDOS.7102750</t>
  </si>
  <si>
    <t>MC- 042-2024</t>
  </si>
  <si>
    <t>ADQUISICIÓN DE PRENDAS DE VESTIR PARA DOTACIÓN E IDENTIFICACIÓN DE LOS MIEMBROS DEL GRUPO OPERATIVO ANTICONTRABANDO EN EL MARCO DEL CONVENIO No 011 DE 2024 SUSCRITO ENTRE EL DEPARTAMENTO DE SUCRE Y LA FEDERACIÓN NACIONAL DE DEPARTAMENTOS</t>
  </si>
  <si>
    <t>901117289</t>
  </si>
  <si>
    <t>https://community.secop.gov.co/Public/Tendering/OpportunityDetail/Index?noticeUID=CO1.NTC.7126923&amp;isFromPublicArea=True&amp;isModal=true&amp;asPopupView=true</t>
  </si>
  <si>
    <t>CO1.REQ.7104388</t>
  </si>
  <si>
    <t>CO1.PCCNTR.6978349</t>
  </si>
  <si>
    <t>CO1.BDOS.6972269</t>
  </si>
  <si>
    <t>CP-SDSD-691-2024</t>
  </si>
  <si>
    <t>PRESTACIÓN DE SERVICIOS DE UN PROFESIONAL DE UN(A) INGENIERO (A) 
INDUSTRIAL PARA EL DESARROLLO DE ACCIONES EN EL COMPONENTE IVC 
SANITARIO EN EL MARCO DEL DESARROLLO DEL PLAN TERRITORIAL DE SALUD VIGENCIA 2024 EN EL DEPARTAMENTO DE SUCRE.</t>
  </si>
  <si>
    <t>https://community.secop.gov.co/Public/Tendering/OpportunityDetail/Index?noticeUID=CO1.NTC.6984747&amp;isFromPublicArea=True&amp;isModal=true&amp;asPopupView=true</t>
  </si>
  <si>
    <t>CO1.REQ.9044158</t>
  </si>
  <si>
    <t>CO1.PCCNTR.8426065</t>
  </si>
  <si>
    <t>CO1.BDOS.8883378</t>
  </si>
  <si>
    <t>CP-SDSD-841-2025</t>
  </si>
  <si>
    <t>PRESTACIÓN DE SERVICIOS PROFESIONALES DE UN(A) ZOOTECNISTA PARA EL FORTALECIMIENTO DE LAS COMPETENCIAS DE LA SECRETARÍA DE SALUD DEL DEPARTAMENTO DE SUCRE EN EL COMPONENTE SALUD AMBIENTAL.</t>
  </si>
  <si>
    <t>92526727</t>
  </si>
  <si>
    <t>https://community.secop.gov.co/Public/Tendering/OpportunityDetail/Index?noticeUID=CO1.NTC.8910237&amp;isFromPublicArea=True&amp;isModal=true&amp;asPopupView=true</t>
  </si>
  <si>
    <t>CO1.REQ.7046868</t>
  </si>
  <si>
    <t>CO1.PCCNTR.6931913</t>
  </si>
  <si>
    <t>CO1.BDOS.6916331</t>
  </si>
  <si>
    <t>CP-SDSD-550-2024</t>
  </si>
  <si>
    <t>https://community.secop.gov.co/Public/Tendering/OpportunityDetail/Index?noticeUID=CO1.NTC.6927422&amp;isFromPublicArea=True&amp;isModal=true&amp;asPopupView=true</t>
  </si>
  <si>
    <t>CO1.REQ.5990127</t>
  </si>
  <si>
    <t>CO1.PCCNTR.6137591</t>
  </si>
  <si>
    <t>CO1.BDOS.5872416</t>
  </si>
  <si>
    <t>CP-SDSD-197-2024</t>
  </si>
  <si>
    <t>PRESTACION DE SERVICIOS PROFESIONALES DE UN (A) ENFERMERO (A) PARA EL DESARROLLO DE ACCIONES EN LA DIMENSIÓN SEXUALIDAD; DERECHOS SEXUALES Y REPRODUCTIVOS; PLAN DE ACCION TRANSITORIO 2024 EN EL DEPARTAMENTO DE SUCRE</t>
  </si>
  <si>
    <t>https://community.secop.gov.co/Public/Tendering/OpportunityDetail/Index?noticeUID=CO1.NTC.5887645&amp;isFromPublicArea=True&amp;isModal=true&amp;asPopupView=true</t>
  </si>
  <si>
    <t>CO1.REQ.8030931</t>
  </si>
  <si>
    <t>CO1.PCCNTR.7710065</t>
  </si>
  <si>
    <t>CO1.BDOS.7891724</t>
  </si>
  <si>
    <t>CP-SDSD-314-2025</t>
  </si>
  <si>
    <t>PRESTACIÓN DE SERVICIOS PROFESIONALES DE UN(A) MEDICO PARA EL DESARROLLO DE ACCIONES EN EL COMPONENTE EMERGENTES Y REMERGENTES: IRA-EDA-LEPRA Y TB EN EL MARCO DEL DESARROLLO DEL PLAN TERRITORIAL DE SALUD VIGENCIA 2025 EN EL DEPARTAMENTO DE SUCRE.</t>
  </si>
  <si>
    <t>https://community.secop.gov.co/Public/Tendering/OpportunityDetail/Index?noticeUID=CO1.NTC.7907871&amp;isFromPublicArea=True&amp;isModal=true&amp;asPopupView=true</t>
  </si>
  <si>
    <t>CO1.REQ.6768604</t>
  </si>
  <si>
    <t>CO1.REQ.8789903</t>
  </si>
  <si>
    <t>CO1.PCCNTR.8236009</t>
  </si>
  <si>
    <t>CO1.BDOS.8633800</t>
  </si>
  <si>
    <t>CP-SDSD-553-2025</t>
  </si>
  <si>
    <t>PRESTACIÓN DE SERVICIOS DE APOYO A LA GESTION DE UN TECNICO LABORAL POR
COMPETENCIA EN AUXILIAR ADMINISTRATIVO PARA EL DESARROLLO DE ACCIONES EN EL COMPONENTE SALUD AMBIENTAL; EN
EL MARCO DEL DESARROLLO DEL PLAN TERRITORIAL DE SALUD VIGENCIA 2025 EN EL DEPARTAMENTO DE SUCRE</t>
  </si>
  <si>
    <t>https://community.secop.gov.co/Public/Tendering/OpportunityDetail/Index?noticeUID=CO1.NTC.8656183&amp;isFromPublicArea=True&amp;isModal=true&amp;asPopupView=true</t>
  </si>
  <si>
    <t>CO1.REQ.9383904</t>
  </si>
  <si>
    <t>CO1.PCCNTR.8672956</t>
  </si>
  <si>
    <t>CO1.BDOS.9215386</t>
  </si>
  <si>
    <t>CPS-1197-2025</t>
  </si>
  <si>
    <t>FORTALECIMIENTO DE CAPACIDADES PARA EL DESARROLLO EMPRESARIAL EN EL DEPARTAMENTO DE SUCRE</t>
  </si>
  <si>
    <t>50938811</t>
  </si>
  <si>
    <t>https://community.secop.gov.co/Public/Tendering/OpportunityDetail/Index?noticeUID=CO1.NTC.9243235&amp;isFromPublicArea=True&amp;isModal=true&amp;asPopupView=true</t>
  </si>
  <si>
    <t>CO1.REQ.7864055</t>
  </si>
  <si>
    <t>CO1.PCCNTR.7588136</t>
  </si>
  <si>
    <t>CO1.BDOS.7726973</t>
  </si>
  <si>
    <t>CP-SDSD-278-2025</t>
  </si>
  <si>
    <t>PRESTACIÒN DE SERVICIOS PROFESIONALES DE UN(A) PSICOLOGO(A); PARA EL DESARROLLO DE ACCIONES EN EL COMPONENTE NIÑOS; NIÑAS Y
 ADOLESCENTES; EN EL MARCO DEL DESARROLLO DEL PLAN TERRITORIAL DE SALUD VIGENCIA 2025 EN EL DEPARTAMENTO DE SUCRE.</t>
  </si>
  <si>
    <t>https://community.secop.gov.co/Public/Tendering/OpportunityDetail/Index?noticeUID=CO1.NTC.7750164&amp;isFromPublicArea=True&amp;isModal=true&amp;asPopupView=true</t>
  </si>
  <si>
    <t>CO1.REQ.8373209</t>
  </si>
  <si>
    <t>CO1.PCCNTR.8016807</t>
  </si>
  <si>
    <t>CO1.BDOS.8176579</t>
  </si>
  <si>
    <t>CONTRATO DE SUMINISTRO Nº SA-SDSD-01-SI-2025</t>
  </si>
  <si>
    <t>SUMINISTRO DE REACTIVOS E INSUMOS NECESARIOS PARA EL DESARROLLO DE LOS PROCESOS DE VIGILANCIA EN EL LABORATORIO DE SALUD PUBLICA DEPARTAMENTAL</t>
  </si>
  <si>
    <t>https://community.secop.gov.co/Public/Tendering/OpportunityDetail/Index?noticeUID=CO1.NTC.8246237&amp;isFromPublicArea=True&amp;isModal=true&amp;asPopupView=true</t>
  </si>
  <si>
    <t>CO1.REQ.6276956</t>
  </si>
  <si>
    <t>CO1.PCCNTR.6361192</t>
  </si>
  <si>
    <t>CO1.BDOS.6154928</t>
  </si>
  <si>
    <t>CP-SDSD-327-2024</t>
  </si>
  <si>
    <t>PRESTACIÓN DE SERVICIOS PROFESIONALES DE UN ENFERMERO (A) CON 
EXPERIENCIA EN PROMOCION Y PREVENCION E IMPLEMENTACION DE RIAS PARA EL DESARROLLO DE ACCIONES EN LA DIMENSIÓN FORTALECIMIENTO DE LA AUTORIDAD SANITARIA PARA LA GESTIÓN EN SALUD; COMPONENTE PLANEACION INTEGRAL EN EL MARCO DEL DESARROLLO D</t>
  </si>
  <si>
    <t>https://community.secop.gov.co/Public/Tendering/OpportunityDetail/Index?noticeUID=CO1.NTC.6169995&amp;isFromPublicArea=True&amp;isModal=true&amp;asPopupView=true</t>
  </si>
  <si>
    <t>PRESTACIÓN DE SERVICIOS PROFESIONALES DE UN ENFERMERO (A) CON 
EXPERIENCIA EN PROMOCION Y PREVENCION E IMPLEMENTACION DE RIAS PARA EL DESARROLLO DE ACCIONES EN LA DIMENSIÓN FORTALECIMIENTO DE LA AUTORIDAD SANITARIA PARA LA GESTIÓN EN SALUD; COMPONENTE PLANEACION INTEGRAL EN EL MARCO DEL DESARROLLO DEL PLAN DE ACCION TRANSITORIO 2024 EN EL DEPARTAMENTO DE SUCRE</t>
  </si>
  <si>
    <t>CO1.REQ.10322236</t>
  </si>
  <si>
    <t>CO1.REQ.8752520</t>
  </si>
  <si>
    <t>CO1.PCCNTR.8210607</t>
  </si>
  <si>
    <t>CO1.BDOS.8597122</t>
  </si>
  <si>
    <t>CP-SDSD-470-2025</t>
  </si>
  <si>
    <t>PRESTACIÓN DE SERVICIOS DE APOYO A LA GESTION DE UN TECNICO AUXILIAR
 ADMINISTRATIVO PARA EL DESARROLLO DE ACCIONES EN EL COMPONENTE
 SALUD AMBIENTAL; EN EL MARCO DEL DESARROLLO DEL PLAN TERRITORIAL DE
 SALUD VIGENCIA 2025 EN EL DEPARTAMENTO DE SUCRE</t>
  </si>
  <si>
    <t>https://community.secop.gov.co/Public/Tendering/OpportunityDetail/Index?noticeUID=CO1.NTC.8620224&amp;isFromPublicArea=True&amp;isModal=true&amp;asPopupView=true</t>
  </si>
  <si>
    <t>CO1.REQ.9284997</t>
  </si>
  <si>
    <t>CO1.PCCNTR.8618453</t>
  </si>
  <si>
    <t>CO1.BDOS.9119369</t>
  </si>
  <si>
    <t>CPS-1118-2025</t>
  </si>
  <si>
    <t>PRESTACIÓN DE SERVICIOS PROFESIONALES DE UN INGENIERO (A) CIVIL PARA BRINDAR APOYO Y ACOMPAÑAMIENTO A LA SUBSECRETARIA DE GESTION DE HABITAT; VIVIENDA Y TERRITORIO EN EL MARCO DEL PROYECTO MEJORAMIENTO DE VIVIENDA URBANA Y RURAL; EN MATERIA DE SUBSIDIO FAMILIAR DE VIVIENDA EN LA
MODALIDAD DE MEJORA</t>
  </si>
  <si>
    <t>1099963530</t>
  </si>
  <si>
    <t>https://community.secop.gov.co/Public/Tendering/OpportunityDetail/Index?noticeUID=CO1.NTC.9167345&amp;isFromPublicArea=True&amp;isModal=true&amp;asPopupView=true</t>
  </si>
  <si>
    <t>PRESTACIÓN DE SERVICIOS PROFESIONALES DE UN INGENIERO (A) CIVIL PARA BRINDAR APOYO Y ACOMPAÑAMIENTO A LA SUBSECRETARIA DE GESTION DE HABITAT; VIVIENDA Y TERRITORIO EN EL MARCO DEL PROYECTO MEJORAMIENTO DE VIVIENDA URBANA Y RURAL; EN MATERIA DE SUBSIDIO FAMILIAR DE VIVIENDA EN LA
MODALIDAD DE MEJORAMIENTOS EN EL ESQUEMA ASOCIATIVO DEL PROGRAMA CAMBIA MI CASA EN EL DEPARTAMENTO DE
SUCRE</t>
  </si>
  <si>
    <t>CO1.REQ.8926498</t>
  </si>
  <si>
    <t>CO1.PCCNTR.8337152</t>
  </si>
  <si>
    <t>CO1.BDOS.8767999</t>
  </si>
  <si>
    <t>CPS-791-2025</t>
  </si>
  <si>
    <t>64572537</t>
  </si>
  <si>
    <t>https://community.secop.gov.co/Public/Tendering/OpportunityDetail/Index?noticeUID=CO1.NTC.8794476&amp;isFromPublicArea=True&amp;isModal=true&amp;asPopupView=true</t>
  </si>
  <si>
    <t>CO1.REQ.8974536</t>
  </si>
  <si>
    <t>CO1.PCCNTR.8375570</t>
  </si>
  <si>
    <t>CO1.BDOS.8814574</t>
  </si>
  <si>
    <t>CP-SDSD-740-2025</t>
  </si>
  <si>
    <t>PRESTACIÓN DE SERVICIOS PROFESIONALES DE UN(A) ECONOMISTA PARA EL FORTALECIMIENTO DE LAS COMPETENCIAS DE LA SECRETARÍA DE SALUD DEL DEPARTAMENTO DE SUCRE EN LA  DIRECCIÓN ADMINISTRATIVA DE ASUNTOS JURIDICOS Y DE CONTRATACIÓN.</t>
  </si>
  <si>
    <t>10777059</t>
  </si>
  <si>
    <t>https://community.secop.gov.co/Public/Tendering/OpportunityDetail/Index?noticeUID=CO1.NTC.8846439&amp;isFromPublicArea=True&amp;isModal=true&amp;asPopupView=true</t>
  </si>
  <si>
    <t>CO1.REQ.7106914</t>
  </si>
  <si>
    <t>CO1.PCCNTR.6979022</t>
  </si>
  <si>
    <t>CO1.BDOS.6975109</t>
  </si>
  <si>
    <t>CP-SDSD-699-2024</t>
  </si>
  <si>
    <t>PRESTACIÓN DE SERVICIOS DE APOYO A LA GESTIÓN DE UN VACUNADOR PARA EL 
DESARROLLO DE ACCIONES EN EL COMPONENTE ZOONOSIS; EN EL MARCO DEL 
DESARROLLO DEL PLAN TERRITORIAL DE SALUD VIGENCIA 2024 EN EL 
DEPARTAMENTO DE SUCRE.</t>
  </si>
  <si>
    <t>https://community.secop.gov.co/Public/Tendering/OpportunityDetail/Index?noticeUID=CO1.NTC.6985917&amp;isFromPublicArea=True&amp;isModal=true&amp;asPopupView=true</t>
  </si>
  <si>
    <t>CO1.REQ.8286833</t>
  </si>
  <si>
    <t>CO1.PCCNTR.7899948</t>
  </si>
  <si>
    <t>CO1.BDOS.8141076</t>
  </si>
  <si>
    <t>CP-SDSD-378-2025</t>
  </si>
  <si>
    <t>PRESTACIÓN DE SERVICIOS PROFESIONALES DE UN(A) ABOGADO(A) PARA EL FORTALECIMIENTO DE LAS COMPETENCIAS DE LA SECRETARÍA DE SALUD DEL DEPARTAMENTO DE SUCRE EN LA DIRECCIÓN DE ASUNTOS JURÍDICOS Y DE CONTRATACIÓN</t>
  </si>
  <si>
    <t>https://community.secop.gov.co/Public/Tendering/OpportunityDetail/Index?noticeUID=CO1.NTC.8170803&amp;isFromPublicArea=True&amp;isModal=true&amp;asPopupView=true</t>
  </si>
  <si>
    <t>CO1.REQ.10778195</t>
  </si>
  <si>
    <t>CO1.PCCNTR.9756895</t>
  </si>
  <si>
    <t>CO1.BDOS.10594806</t>
  </si>
  <si>
    <t>CP-SDSD-559-2026</t>
  </si>
  <si>
    <t>PRESTACIÓN DE SERVICIOS PROFESIONALES DE UN (A) INGENIERO DE SISTEMAS PARA EL
DESARROLLO DE ACCIONES EN EL SUBPROGRAMA DE SALUD NUTRICIONAL EN EL MARCO DEL DESARROLLO DEL PLAN TERRITORIAL DE SALUD VIGENCIA 2026 EN EL DEPARTAMENTO DE SUCRE</t>
  </si>
  <si>
    <t>https://community.secop.gov.co/Public/Tendering/OpportunityDetail/Index?noticeUID=CO1.NTC.10636311&amp;isFromPublicArea=True&amp;isModal=true&amp;asPopupView=true</t>
  </si>
  <si>
    <t>CO1.REQ.6333518</t>
  </si>
  <si>
    <t>CO1.PCCNTR.6403455</t>
  </si>
  <si>
    <t>CO1.BDOS.6147778</t>
  </si>
  <si>
    <t>CPS-311-2024</t>
  </si>
  <si>
    <t>PRESTACIÓN DE SERVICIOS PROFESIONALES PARA BRINDAR ASESORIA APOYO Y ACOMPAÑAMIENTO A LAS JUNTAS DE ACCIONES COMUNAL DEL DEPARTAMENTO DE SUCRE EN EL MARCO DEL PROYECTO PRESTACIÓN DE SERVICIOS PROFESIONALES Y DE APOYO PARA EL FORTALECIMIENTO ORGANIZATIVO DE LAS JUNTAS DE ACCIONES COMUNALES EN EL DEPAR</t>
  </si>
  <si>
    <t>1005489833</t>
  </si>
  <si>
    <t>https://community.secop.gov.co/Public/Tendering/OpportunityDetail/Index?noticeUID=CO1.NTC.6225162&amp;isFromPublicArea=True&amp;isModal=true&amp;asPopupView=true</t>
  </si>
  <si>
    <t>PRESTACIÓN DE SERVICIOS PROFESIONALES PARA BRINDAR ASESORIA APOYO Y ACOMPAÑAMIENTO A LAS JUNTAS DE ACCIONES COMUNAL DEL DEPARTAMENTO DE SUCRE EN EL MARCO DEL PROYECTO PRESTACIÓN DE SERVICIOS PROFESIONALES Y DE APOYO PARA EL FORTALECIMIENTO ORGANIZATIVO DE LAS JUNTAS DE ACCIONES COMUNALES EN EL DEPARTAMENTO DE SUCRE.</t>
  </si>
  <si>
    <t>CO1.REQ.8938768</t>
  </si>
  <si>
    <t>CO1.PCCNTR.8345985</t>
  </si>
  <si>
    <t>CO1.BDOS.8779664</t>
  </si>
  <si>
    <t>CPS-844-2025</t>
  </si>
  <si>
    <t>PRESTACIÓN DE SERVICIOS DE APOYO A LA GESTIÓN
 DE UN BACHILLER PARA APOYAR LAS ACTIVIDADES ADMINISTRATIVAS; LOGÍSTICAS Y OPERATIVAS DE LA SECRETARÍA DEL
 INTERIOR EN EL MARCO DEL PROYECTO</t>
  </si>
  <si>
    <t>https://community.secop.gov.co/Public/Tendering/OpportunityDetail/Index?noticeUID=CO1.NTC.8807517&amp;isFromPublicArea=True&amp;isModal=true&amp;asPopupView=true</t>
  </si>
  <si>
    <t>CO1.REQ.7791593</t>
  </si>
  <si>
    <t>CO1.PCCNTR.7525448</t>
  </si>
  <si>
    <t>CO1.BDOS.7655515</t>
  </si>
  <si>
    <t>CP-SDSD-208-2025</t>
  </si>
  <si>
    <t>1102863759</t>
  </si>
  <si>
    <t>https://community.secop.gov.co/Public/Tendering/OpportunityDetail/Index?noticeUID=CO1.NTC.7673167&amp;isFromPublicArea=True&amp;isModal=true&amp;asPopupView=true</t>
  </si>
  <si>
    <t>CO1.REQ.7113047</t>
  </si>
  <si>
    <t>CO1.PCCNTR.7084521</t>
  </si>
  <si>
    <t>CO1.BDOS.6968524</t>
  </si>
  <si>
    <t>MC-038-2024</t>
  </si>
  <si>
    <t>COMPRA DE EQUIPOS TECNOLÓGICOS NECESARIOS PARA LA DOTACIÓN DE LA OFICINA DEL GRUPO ANTICONTRABANDO EN EL MARCO DEL CONVENIO PM 011-2024 SUSCRITO ENTRE EL DEPARTAMENTO DE SUCRE Y LA FEDERACIÓN NACIONAL DE DEPARTAMENTOS</t>
  </si>
  <si>
    <t>901301891</t>
  </si>
  <si>
    <t>https://community.secop.gov.co/Public/Tendering/OpportunityDetail/Index?noticeUID=CO1.NTC.6992591&amp;isFromPublicArea=True&amp;isModal=true&amp;asPopupView=true</t>
  </si>
  <si>
    <t>CO1.REQ.7836096</t>
  </si>
  <si>
    <t>CO1.PCCNTR.7644140</t>
  </si>
  <si>
    <t>CO1.BDOS.7699623</t>
  </si>
  <si>
    <t>CONV-004-2025</t>
  </si>
  <si>
    <t>AUNAR ESFUERZOS PARA EL  FORTALECIMIENTO DE LA COMISIÓN REGIONAL DE COMPETITIVIDAD E INNOVACIÓN DEL DEPARTAMENTO DE SUCRE</t>
  </si>
  <si>
    <t>892280013</t>
  </si>
  <si>
    <t>https://community.secop.gov.co/Public/Tendering/OpportunityDetail/Index?noticeUID=CO1.NTC.7824344&amp;isFromPublicArea=True&amp;isModal=true&amp;asPopupView=true</t>
  </si>
  <si>
    <t>CO1.REQ.7073736</t>
  </si>
  <si>
    <t>CO1.PCCNTR.6954541</t>
  </si>
  <si>
    <t>CO1.BDOS.6942347</t>
  </si>
  <si>
    <t>CP-SDSD-615-2024</t>
  </si>
  <si>
    <t>PRESTACIÒN DE SERVICIOS PROFESIONALES DE UN ENFERMERO (A) PARA EL DESARROLLO DE ACCIONES EN EL COMPONENTE NIÑOS; NIÑAS Y ADOLESCENTES; EN EL MARCO DEL DESARROLLO DEL PLAN TERRITORIAL DE SALUD VIGENCIA 2024 EN EL DEPARTAMENTO DE SUCRE.</t>
  </si>
  <si>
    <t>https://community.secop.gov.co/Public/Tendering/OpportunityDetail/Index?noticeUID=CO1.NTC.6954201&amp;isFromPublicArea=True&amp;isModal=true&amp;asPopupView=true</t>
  </si>
  <si>
    <t>CO1.REQ.9967543</t>
  </si>
  <si>
    <t>CO1.PCCNTR.9192350</t>
  </si>
  <si>
    <t>CO1.BDOS.9799147</t>
  </si>
  <si>
    <t>CPS-397-2026</t>
  </si>
  <si>
    <t>PRESTACION DE SERVICIOS PROFESIONALES DE UN
ZOOTECNISTA PARA APOYAR EN LA FORMULACION DE PROYECTOS EN EL AREA AGROPECUARIA Y CADENAS PRODUCTIVAS
QUE SE ADELANTEN EN LA SECRETARIA DE DESARROLLO ECONOMICO Y SOSTENIBILIDAD AMBIENTAL DE LA GOBERNACION DE
SUCRE DURANTE LA VIGENCIA 2026</t>
  </si>
  <si>
    <t>https://community.secop.gov.co/Public/Tendering/OpportunityDetail/Index?noticeUID=CO1.NTC.9824706&amp;isFromPublicArea=True&amp;isModal=true&amp;asPopupView=true</t>
  </si>
  <si>
    <t>CO1.REQ.10006198</t>
  </si>
  <si>
    <t>CO1.PCCNTR.9235447</t>
  </si>
  <si>
    <t>CO1.BDOS.9838136</t>
  </si>
  <si>
    <t>CPS-472-2026</t>
  </si>
  <si>
    <t>PRESTACION DE SERVICIOS PROFESIONALES DE UN
ZOOTECNISTA PARA BRINDAR APOYO EN TEMAS RELACIONADOS A LA SECRETARIA DE DESARROLLO ECONOMICO Y
SOSTENIBILIDAD AMBIENTAL DE LA GOBERNACION DE SUCRE DURANTE LA VIGENCIA 2026.</t>
  </si>
  <si>
    <t>1102849196</t>
  </si>
  <si>
    <t>https://community.secop.gov.co/Public/Tendering/OpportunityDetail/Index?noticeUID=CO1.NTC.9867660&amp;isFromPublicArea=True&amp;isModal=true&amp;asPopupView=true</t>
  </si>
  <si>
    <t>CO1.REQ.7782198</t>
  </si>
  <si>
    <t>CO1.PCCNTR.7550084</t>
  </si>
  <si>
    <t>CO1.BDOS.7646348</t>
  </si>
  <si>
    <t>CP-SDSD-196-2025</t>
  </si>
  <si>
    <t>PRESTACIÓN DE SERVICIOS PROFESIONALES DE UN INGENIERO (A) QUIMICO (A) PARA EL DESARROLLO DE ACCIONES EN EL COMPONENTE SALUD AMBIENTAL; EN EL MARCO DEL DESARROLLO DEL PLAN TERRITORIAL DE SALUD VIGENCIA 2025 EN EL DEPARTAMENTO DE SUCRE</t>
  </si>
  <si>
    <t>https://community.secop.gov.co/Public/Tendering/OpportunityDetail/Index?noticeUID=CO1.NTC.7703295&amp;isFromPublicArea=True&amp;isModal=true&amp;asPopupView=true</t>
  </si>
  <si>
    <t>CO1.REQ.6762232</t>
  </si>
  <si>
    <t>CO1.PCCNTR.6716422</t>
  </si>
  <si>
    <t>CO1.BDOS.6634756</t>
  </si>
  <si>
    <t>CPS-646-2024</t>
  </si>
  <si>
    <t>1103217122</t>
  </si>
  <si>
    <t>https://community.secop.gov.co/Public/Tendering/OpportunityDetail/Index?noticeUID=CO1.NTC.6647411&amp;isFromPublicArea=True&amp;isModal=true&amp;asPopupView=true</t>
  </si>
  <si>
    <t>CO1.REQ.6368902</t>
  </si>
  <si>
    <t>CO1.PCCNTR.6433286</t>
  </si>
  <si>
    <t>CO1.BDOS.6244996</t>
  </si>
  <si>
    <t>CP-SDSD-349-2024</t>
  </si>
  <si>
    <t>PRESTACION DE SERVICIOS PROFESIONALES DE UN (A) ENFEMERO (A) PARA 
DESARROLLO DE ACCIONES EN LA DIMENSION SEXUALIDAD; DERECHOS SEXUALES Y REPRODUCTIVOS DEL PROGRAMA SALUD PUBLICA PRIORITARIA Y DIFERENTE; EN EL MARCO DEL PLAN DE ACCION TRANSITORIO 2024 EN EL DEPARTAMENTO DE SUCRE</t>
  </si>
  <si>
    <t>https://community.secop.gov.co/Public/Tendering/OpportunityDetail/Index?noticeUID=CO1.NTC.6268284&amp;isFromPublicArea=True&amp;isModal=true&amp;asPopupView=true</t>
  </si>
  <si>
    <t>CO1.REQ.9925520</t>
  </si>
  <si>
    <t>CO1.PCCNTR.9145167</t>
  </si>
  <si>
    <t>CO1.BDOS.9756689</t>
  </si>
  <si>
    <t>CP-SDSD-276-2026</t>
  </si>
  <si>
    <t>1103112441</t>
  </si>
  <si>
    <t>https://community.secop.gov.co/Public/Tendering/OpportunityDetail/Index?noticeUID=CO1.NTC.9777451&amp;isFromPublicArea=True&amp;isModal=true&amp;asPopupView=true</t>
  </si>
  <si>
    <t>CO1.REQ.9995969</t>
  </si>
  <si>
    <t>CO1.PCCNTR.9233976</t>
  </si>
  <si>
    <t>CO1.BDOS.9827915</t>
  </si>
  <si>
    <t>CP-SDSD-312-2026</t>
  </si>
  <si>
    <t>https://community.secop.gov.co/Public/Tendering/OpportunityDetail/Index?noticeUID=CO1.NTC.9866206&amp;isFromPublicArea=True&amp;isModal=true&amp;asPopupView=true</t>
  </si>
  <si>
    <t>CO1.REQ.8894611</t>
  </si>
  <si>
    <t>CO1.PCCNTR.8313053</t>
  </si>
  <si>
    <t>CO1.BDOS.8736415</t>
  </si>
  <si>
    <t>CPS-626-2025</t>
  </si>
  <si>
    <t>PRESTACIÓN DE SERVICIOS DE APOYO A LA GESTIÓN
PARA BRINDAR APOYO EN LOS ASUNTOS QUE ESTÉN A CARGO DE LA SECRETARÍA DE INCLUSIÓN SOCIAL; MUJER Y EQUIDAD
DE GÉNERO DEL DEPARTAMENTO DE SUCRE.</t>
  </si>
  <si>
    <t>https://community.secop.gov.co/Public/Tendering/OpportunityDetail/Index?noticeUID=CO1.NTC.8762360&amp;isFromPublicArea=True&amp;isModal=true&amp;asPopupView=true</t>
  </si>
  <si>
    <t>CO1.REQ.9038088</t>
  </si>
  <si>
    <t>CO1.PCCNTR.8422389</t>
  </si>
  <si>
    <t>CO1.BDOS.8877580</t>
  </si>
  <si>
    <t>CP-SDSD-825-2025</t>
  </si>
  <si>
    <t>PRESTACIÓN DE SERVICIOS PROFESIONALES DE UN(A) PSICOLOGO(A) PARA
 BRINDAR APOYO Y ACOMPAÑAMIENTO A LA SECRETARÍA DE SALUD DE LA
 GOBERNACIÓN DE SUCRE EN EL AREA CRUE</t>
  </si>
  <si>
    <t>1100550798</t>
  </si>
  <si>
    <t>https://community.secop.gov.co/Public/Tendering/OpportunityDetail/Index?noticeUID=CO1.NTC.8904730&amp;isFromPublicArea=True&amp;isModal=true&amp;asPopupView=true</t>
  </si>
  <si>
    <t>CO1.REQ.6728842</t>
  </si>
  <si>
    <t>CO1.PCCNTR.6694015</t>
  </si>
  <si>
    <t>CO1.BDOS.6601470</t>
  </si>
  <si>
    <t>CPS-543-2024</t>
  </si>
  <si>
    <t>PRESTACION DE SERVICIOS DE APOYO A LA GESTIÓN PARA BRINDAR APOYO A LA SECRETARÍA DE HACIENDA DE LA GOBERNACIÓN DE SUCRE.</t>
  </si>
  <si>
    <t>https://community.secop.gov.co/Public/Tendering/OpportunityDetail/Index?noticeUID=CO1.NTC.6617893&amp;isFromPublicArea=True&amp;isModal=true&amp;asPopupView=true</t>
  </si>
  <si>
    <t>CO1.REQ.9031424</t>
  </si>
  <si>
    <t>CO1.PCCNTR.8417712</t>
  </si>
  <si>
    <t>CO1.BDOS.8870923</t>
  </si>
  <si>
    <t>CP-SDSD-820-2025</t>
  </si>
  <si>
    <t>PRESTACIÓN DE SERVICIOS PROFESIONALES DE UNA ABOGADA PARA BRINDAR APOYO Y
 ACOMPAÑAMIENTO A LA SECRETARÍA DE SALUD DE LA GOBERNACIÓN DE SUCRE EN EL AREA DE SIDEVAS DE LA
 SUBSECRETARIA DE GESTION DE PRESTACION DE SERVICIOS</t>
  </si>
  <si>
    <t>1103120460</t>
  </si>
  <si>
    <t>https://community.secop.gov.co/Public/Tendering/OpportunityDetail/Index?noticeUID=CO1.NTC.8896343&amp;isFromPublicArea=True&amp;isModal=true&amp;asPopupView=true</t>
  </si>
  <si>
    <t>CO1.REQ.7121927</t>
  </si>
  <si>
    <t>CO1.PCCNTR.6994598</t>
  </si>
  <si>
    <t>CO1.BDOS.6989191</t>
  </si>
  <si>
    <t>CP-SDSD-725-2024</t>
  </si>
  <si>
    <t>PRESTACIÓN DE SERVICIOS PROFESIONALES DE UN PSICOLOGO (A) PARA EL DESARROLLO DE ACCIONES EN EL COMPONENTE 
SALUD NUTRICIONAL EN EL MARCO DEL DESARROLLO DEL PLAN TERRITORIAL DE SALUD VIGENCIA 2024 EN EL DEPARTAMENTO 
DE SUCRE</t>
  </si>
  <si>
    <t>https://community.secop.gov.co/Public/Tendering/OpportunityDetail/Index?noticeUID=CO1.NTC.7005440&amp;isFromPublicArea=True&amp;isModal=true&amp;asPopupView=true</t>
  </si>
  <si>
    <t>CO1.REQ.8962388</t>
  </si>
  <si>
    <t>CO1.PCCNTR.8365531</t>
  </si>
  <si>
    <t>CO1.BDOS.8802975</t>
  </si>
  <si>
    <t>CPS-942-2025</t>
  </si>
  <si>
    <t>PRESTACION DE SERVICIOS PROFESIONALES
 ESPECIALIZADOS PARA FORMULAR PROYECTOS DE INVERSION EN LA SUBSECRETARIA DE DESARROLLO RURAL Y MEDIO
 AMBIENTE DE LA GOBERNACION DE SUCRE DURANTE LA VIGENCIA 2025</t>
  </si>
  <si>
    <t>https://community.secop.gov.co/Public/Tendering/OpportunityDetail/Index?noticeUID=CO1.NTC.8833669&amp;isFromPublicArea=True&amp;isModal=true&amp;asPopupView=true</t>
  </si>
  <si>
    <t>CO1.REQ.6692004</t>
  </si>
  <si>
    <t>CO1.PCCNTR.6669902</t>
  </si>
  <si>
    <t>CO1.BDOS.6565821</t>
  </si>
  <si>
    <t>CPS-481-2024</t>
  </si>
  <si>
    <t>PRESTACIÓN DE SERVICIOS PROFESIONALES PARA FORTALECER EL DESEMPEÑO EN LA GESTIÓN INSTITUCIONAL Y LA FORMULACIÓN DE PROYECTOS DE INVERSIÓN EN LA OFICINA DE 
GESTIÓN DE MACROPROYECTOS ESTRATÉGICOS DE LA GOBERNACIÓN DE SUCRE</t>
  </si>
  <si>
    <t>901109194</t>
  </si>
  <si>
    <t>https://community.secop.gov.co/Public/Tendering/OpportunityDetail/Index?noticeUID=CO1.NTC.6581358&amp;isFromPublicArea=True&amp;isModal=true&amp;asPopupView=true</t>
  </si>
  <si>
    <t>CO1.REQ.7360448</t>
  </si>
  <si>
    <t>CO1.PCCNTR.7175673</t>
  </si>
  <si>
    <t>CO1.BDOS.7224006</t>
  </si>
  <si>
    <t>CPS-1067-2024</t>
  </si>
  <si>
    <t>https://community.secop.gov.co/Public/Tendering/OpportunityDetail/Index?noticeUID=CO1.NTC.7245017&amp;isFromPublicArea=True&amp;isModal=true&amp;asPopupView=true</t>
  </si>
  <si>
    <t>CO1.REQ.8308722</t>
  </si>
  <si>
    <t>CO1.PCCNTR.7918506</t>
  </si>
  <si>
    <t>CO1.BDOS.8162633</t>
  </si>
  <si>
    <t>CP-SDSD-394-2025</t>
  </si>
  <si>
    <t>PRESTACIÓN DE SERVICIOS PROFESIONALES DE UN(A) INGENIERO (A) DE SISTEMAS PARA EL FORTALECIMIENTO DE LAS COMPETENCIAS DE LA SECRETARÍA DE SALUD DEL DEPARTAMENTO DE SUCRE EN EL AREA DE ASEGURAMIENTO</t>
  </si>
  <si>
    <t>https://community.secop.gov.co/Public/Tendering/OpportunityDetail/Index?noticeUID=CO1.NTC.8195997&amp;isFromPublicArea=True&amp;isModal=true&amp;asPopupView=true</t>
  </si>
  <si>
    <t>CO1.REQ.10514264</t>
  </si>
  <si>
    <t>CO1.PCCNTR.9594287</t>
  </si>
  <si>
    <t>SA-SDSD-01-SI-2026</t>
  </si>
  <si>
    <t>SUMINISTRO DE REACTIVOS E INSUMOS NECESARIOS PARA EL DESARROLLO DE LOS PROCESOS DE VIGILANCIA EN EL LABORATORIO DE SALUD PUBLICA DEPARTAMENTAL; VIGENCIA 2026</t>
  </si>
  <si>
    <t>901242728</t>
  </si>
  <si>
    <t>https://community.secop.gov.co/Public/Tendering/OpportunityDetail/Index?noticeUID=CO1.NTC.10370384&amp;isFromPublicArea=True&amp;isModal=true&amp;asPopupView=true</t>
  </si>
  <si>
    <t>CO1.REQ.10579865</t>
  </si>
  <si>
    <t>CO1.BDOS.10337011</t>
  </si>
  <si>
    <t>CO1.REQ.8278263</t>
  </si>
  <si>
    <t>CO1.PCCNTR.7890305</t>
  </si>
  <si>
    <t>CO1.BDOS.8132669</t>
  </si>
  <si>
    <t>CP-SDSD-361-2025</t>
  </si>
  <si>
    <t>PRESTACIÓN DE SERVICIOS DE APOYO A LA GESTION DE UN (A) AUXILIAR DE ENFERMERIA PARA EL FORTALECIMIENTO DE LAS COMPETENCIAS DE LA SECRETARÍA DE SALUD DEL DEPARTAMENTO DE SUCRE EN EL ARÉA CRUE.</t>
  </si>
  <si>
    <t>https://community.secop.gov.co/Public/Tendering/OpportunityDetail/Index?noticeUID=CO1.NTC.8155247&amp;isFromPublicArea=True&amp;isModal=true&amp;asPopupView=true</t>
  </si>
  <si>
    <t>CO1.REQ.7098461</t>
  </si>
  <si>
    <t>CO1.PCCNTR.6973866</t>
  </si>
  <si>
    <t>CO1.BDOS.6966550</t>
  </si>
  <si>
    <t>CP-SDSD-672-2024</t>
  </si>
  <si>
    <t>PRESTACIÓN DE SERVICIOS PROFESIONALES DE UN INGENIERO (A) QUIMICO PARAEL DESARROLLO DE ACCIONES EN EL LABORATORIO DE SALUD PUBLICA EN ELMARCO DEL DESARROLLO DEL PLAN TERRITORIAL DE SALUD VIGENCIA 2024 EN ELDEPARTAMENTO DE SUCRE</t>
  </si>
  <si>
    <t>92539207</t>
  </si>
  <si>
    <t>https://community.secop.gov.co/Public/Tendering/OpportunityDetail/Index?noticeUID=CO1.NTC.6979345&amp;isFromPublicArea=True&amp;isModal=true&amp;asPopupView=true</t>
  </si>
  <si>
    <t>CO1.REQ.9005875</t>
  </si>
  <si>
    <t>CO1.PCCNTR.8398431</t>
  </si>
  <si>
    <t>CO1.BDOS.8846667</t>
  </si>
  <si>
    <t>CPS-1021-2025</t>
  </si>
  <si>
    <t>PRESTACIÓN DE SERVICIOS DE APOYO A LA GESTION COMO DELINIANTE DE ARQUITECTURA PARA BRINDAR APOYO Y ACOMPAÑAMIENTO A LA SECRETARÍA DE INFRAESTRUCTURA DE LA GOBERNACIÓN DE SUCRE.</t>
  </si>
  <si>
    <t>92522325</t>
  </si>
  <si>
    <t>https://community.secop.gov.co/Public/Tendering/OpportunityDetail/Index?noticeUID=CO1.NTC.8872812&amp;isFromPublicArea=True&amp;isModal=true&amp;asPopupView=true</t>
  </si>
  <si>
    <t>CO1.REQ.6782899</t>
  </si>
  <si>
    <t>CO1.PCCNTR.6731924</t>
  </si>
  <si>
    <t>CO1.BDOS.6656150</t>
  </si>
  <si>
    <t>CPS-688-2024</t>
  </si>
  <si>
    <t>PRESTACIÓN DE SERVICIOS PROFESIONALES COMO ABOGADO DE APOYO JURIDICO AL DESPACHO DE LA SECRETARIA DE HACIENDA DE LA GOBERNACION DE SUCRE.</t>
  </si>
  <si>
    <t>1102837083</t>
  </si>
  <si>
    <t>https://community.secop.gov.co/Public/Tendering/OpportunityDetail/Index?noticeUID=CO1.NTC.6668622&amp;isFromPublicArea=True&amp;isModal=true&amp;asPopupView=true</t>
  </si>
  <si>
    <t>CO1.REQ.9003324</t>
  </si>
  <si>
    <t>CO1.PCCNTR.8397055</t>
  </si>
  <si>
    <t>CO1.BDOS.8843529</t>
  </si>
  <si>
    <t>CPS-1015-2025</t>
  </si>
  <si>
    <t>PRESTACION DE SERVICIOS PROFESIONALES DE UN
 INGENIERO AGRICOLA PARA BRINDAR APOYO EN TEMAS RELACIONADOS A LA SUBSECRETARIA DE DESARROLLO RURAL Y
 MEDIO AMBIENTE DURANTE LA VIGENCIA 2025</t>
  </si>
  <si>
    <t>https://community.secop.gov.co/Public/Tendering/OpportunityDetail/Index?noticeUID=CO1.NTC.8870149&amp;isFromPublicArea=True&amp;isModal=true&amp;asPopupView=true</t>
  </si>
  <si>
    <t>CO1.REQ.6934666</t>
  </si>
  <si>
    <t>CO1.PCCNTR.6844019</t>
  </si>
  <si>
    <t>CO1.BDOS.6805421</t>
  </si>
  <si>
    <t>CPS-800-2024.</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</si>
  <si>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</si>
  <si>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https://community.secop.gov.co/Public/Tendering/OpportunityDetail/Index?noticeUID=CO1.NTC.6815292&amp;isFromPublicArea=True&amp;isModal=true&amp;asPopupView=true</t>
  </si>
  <si>
    <t>CO1.REQ.9835176</t>
  </si>
  <si>
    <t>CO1.PCCNTR.9272648</t>
  </si>
  <si>
    <t>CO1.BDOS.9668049</t>
  </si>
  <si>
    <t>CP-SDSD-190-2026</t>
  </si>
  <si>
    <t>https://community.secop.gov.co/Public/Tendering/OpportunityDetail/Index?noticeUID=CO1.NTC.9904364&amp;isFromPublicArea=True&amp;isModal=true&amp;asPopupView=true</t>
  </si>
  <si>
    <t>CO1.REQ.9355889</t>
  </si>
  <si>
    <t>CO1.PCCNTR.8697640</t>
  </si>
  <si>
    <t>SA-SDSD-05-SI-2025</t>
  </si>
  <si>
    <t>ADQUISICIÓN DE INSUMOS NECESARIOS PARA EL DESARROLLO DE ACCIONES DE IVC DE LA SECRETARIA DE SALUD DEPARTAMENTAL VIGENCIA 2025</t>
  </si>
  <si>
    <t>https://community.secop.gov.co/Public/Tendering/OpportunityDetail/Index?noticeUID=CO1.NTC.9214271&amp;isFromPublicArea=True&amp;isModal=true&amp;asPopupView=true</t>
  </si>
  <si>
    <t>CO1.REQ.8916235</t>
  </si>
  <si>
    <t>CO1.PCCNTR.8328819</t>
  </si>
  <si>
    <t>CO1.BDOS.8758160</t>
  </si>
  <si>
    <t>CPS-758-2025</t>
  </si>
  <si>
    <t>PRESTACIÓN DE SERVICIOS DE APOYO A LA GESTIÓN
PARA BRINDAR APOYO Y ACOMPAÑAMIENTO EN LA CAMPAÑA SOY MUJER EMPODERADA Y PRODUCTIVA Y DEMAS PROCESOS
DE LA SUBSECRETARIA DE GESTIÓN DE LA MUJER Y EQUIDAD DE GENERO desde la SECRETARÍA DE LA INCLUSIÓN SOCIAL;
MUJER Y EQUIDAD DE GÉNERO DEL DEPARTAMENTO DE</t>
  </si>
  <si>
    <t>https://community.secop.gov.co/Public/Tendering/OpportunityDetail/Index?noticeUID=CO1.NTC.8782382&amp;isFromPublicArea=True&amp;isModal=true&amp;asPopupView=true</t>
  </si>
  <si>
    <t>PRESTACIÓN DE SERVICIOS DE APOYO A LA GESTIÓN
PARA BRINDAR APOYO Y ACOMPAÑAMIENTO EN LA CAMPAÑA SOY MUJER EMPODERADA Y PRODUCTIVA Y DEMAS PROCESOS
DE LA SUBSECRETARIA DE GESTIÓN DE LA MUJER Y EQUIDAD DE GENERO desde la SECRETARÍA DE LA INCLUSIÓN SOCIAL;
MUJER Y EQUIDAD DE GÉNERO DEL DEPARTAMENTO DE SUCRE.</t>
  </si>
  <si>
    <t>CO1.REQ.7906331</t>
  </si>
  <si>
    <t>CO1.BDOS.7768552</t>
  </si>
  <si>
    <t>CO1.REQ.6933152</t>
  </si>
  <si>
    <t>CO1.PCCNTR.6843003</t>
  </si>
  <si>
    <t>CO1.BDOS.6804029</t>
  </si>
  <si>
    <t>CPS-806-2024</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</si>
  <si>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</si>
  <si>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https://community.secop.gov.co/Public/Tendering/OpportunityDetail/Index?noticeUID=CO1.NTC.6814517&amp;isFromPublicArea=True&amp;isModal=true&amp;asPopupView=true</t>
  </si>
  <si>
    <t>CO1.REQ.8852911</t>
  </si>
  <si>
    <t>CO1.PCCNTR.8288193</t>
  </si>
  <si>
    <t>CO1.BDOS.8695212</t>
  </si>
  <si>
    <t>CP-SDSD-639-2025</t>
  </si>
  <si>
    <t>PRESTACIÓN DE SERVICIOS DE APOYO A LA GESTIÓN DE UN TÉCNICO EN
 ANÁLISIS Y DESARROLLO DE SISTEMA DE INFORMÁTICA PARA EL DESARROLLO DE
 ACCIONES EN EL COMPONENTE DE EMERGENTES Y REMERGENTES LEPRA Y TB
 EN EL MARCO DEL DESARROLLO DEL PLAN TERRITORIAL DE SALUD VIGENCIA
 2025 EN EL DEPARTAMENTO DE SUCR</t>
  </si>
  <si>
    <t>https://community.secop.gov.co/Public/Tendering/OpportunityDetail/Index?noticeUID=CO1.NTC.8730113&amp;isFromPublicArea=True&amp;isModal=true&amp;asPopupView=true</t>
  </si>
  <si>
    <t>PRESTACIÓN DE SERVICIOS DE APOYO A LA GESTIÓN DE UN TÉCNICO EN
 ANÁLISIS Y DESARROLLO DE SISTEMA DE INFORMÁTICA PARA EL DESARROLLO DE
 ACCIONES EN EL COMPONENTE DE EMERGENTES Y REMERGENTES LEPRA Y TB
 EN EL MARCO DEL DESARROLLO DEL PLAN TERRITORIAL DE SALUD VIGENCIA
 2025 EN EL DEPARTAMENTO DE SUCRE</t>
  </si>
  <si>
    <t>CO1.REQ.10228317</t>
  </si>
  <si>
    <t>CO1.PCCNTR.9419906</t>
  </si>
  <si>
    <t>CO1.BDOS.10023965</t>
  </si>
  <si>
    <t>SI-001-2026</t>
  </si>
  <si>
    <t>FORTALECIMIENTO DE LAS CAPACIDADES DE INTELIGENCIA; TECNOLOGIAS Y COMUNICACIONES DE LOS GRUPOS OPERATIVOS DEL COMITÉ DE ORDEN PUBLICO EN EL DEPARTAMENTO DE SUCRE</t>
  </si>
  <si>
    <t>https://community.secop.gov.co/Public/Tendering/OpportunityDetail/Index?noticeUID=CO1.NTC.10085478&amp;isFromPublicArea=True&amp;isModal=true&amp;asPopupView=true</t>
  </si>
  <si>
    <t>CO1.REQ.7098734</t>
  </si>
  <si>
    <t>CO1.PCCNTR.6974932</t>
  </si>
  <si>
    <t>CO1.BDOS.6966607</t>
  </si>
  <si>
    <t>CP-SDSD-652-2024</t>
  </si>
  <si>
    <t>PRESTACIÓN DE SERVICIOS PROFESIONALES DE UN (A) MEDICO (A) GINECOLOGO (A) PARA EL DESARROLLO DE ACCIONES EN 
EL COMPONENTE SALUD SEXUAL Y REPRODUCTIVA EN EL MARCO DEL DESARROLLO DEL PLAN TERRITORIAL DE SALUD VIGENCIA 
2024 EN EL DEPARTAMENTO DE SUCRE.</t>
  </si>
  <si>
    <t>https://community.secop.gov.co/Public/Tendering/OpportunityDetail/Index?noticeUID=CO1.NTC.6980753&amp;isFromPublicArea=True&amp;isModal=true&amp;asPopupView=true</t>
  </si>
  <si>
    <t>CO1.REQ.7193302</t>
  </si>
  <si>
    <t>CO1.PCCNTR.7100803</t>
  </si>
  <si>
    <t>CO1.BDOS.7058698</t>
  </si>
  <si>
    <t>MC- 041-2024</t>
  </si>
  <si>
    <t>PRESTACIÓN DE SERVICIO DE ALOJAMIENTO VIRTUAL</t>
  </si>
  <si>
    <t>900606731</t>
  </si>
  <si>
    <t>https://community.secop.gov.co/Public/Tendering/OpportunityDetail/Index?noticeUID=CO1.NTC.7080913&amp;isFromPublicArea=True&amp;isModal=true&amp;asPopupView=true</t>
  </si>
  <si>
    <t>CO1.REQ.6903061</t>
  </si>
  <si>
    <t>CO1.PCCNTR.6820545</t>
  </si>
  <si>
    <t>CO1.BDOS.6773586</t>
  </si>
  <si>
    <t>CPS-760-2024</t>
  </si>
  <si>
    <t>PRESTACION DE SERVICIOS PROFESIONES EN
COMUNICACIÓN SOCIAL PARA BRINDAR APOYO A LA SECRETARIA DE
COMUNICACIONES DE LA GOBERNACIÓN DE SUCRE</t>
  </si>
  <si>
    <t>https://community.secop.gov.co/Public/Tendering/OpportunityDetail/Index?noticeUID=CO1.NTC.6785409&amp;isFromPublicArea=True&amp;isModal=true&amp;asPopupView=true</t>
  </si>
  <si>
    <t>CO1.REQ.9742098</t>
  </si>
  <si>
    <t>CO1.PCCNTR.8957887</t>
  </si>
  <si>
    <t>CO1.BDOS.9575164</t>
  </si>
  <si>
    <t>CP-SDSD-017-2026</t>
  </si>
  <si>
    <t>https://community.secop.gov.co/Public/Tendering/OpportunityDetail/Index?noticeUID=CO1.NTC.9590737&amp;isFromPublicArea=True&amp;isModal=true&amp;asPopupView=true</t>
  </si>
  <si>
    <t>CO1.REQ.9437333</t>
  </si>
  <si>
    <t>CO1.PCCNTR.8707536</t>
  </si>
  <si>
    <t>CO1.BDOS.9268874</t>
  </si>
  <si>
    <t>CPS-1216-2025</t>
  </si>
  <si>
    <t>PRESTACIÓN DE SERVICIOS PROFESIONALES DE UN  ECONOMISTA PARA APOYAR Y
ACOMPAÑAR LA PLANIFICACIÓN INSTITUCIONAL; EJECUCIÓN; SEGUIMIENTO Y EVALUACIÓN DE PROYECTOS; PROGRAMAS Y
ESTRATEGIAS DE LA SECRETARÍA DEL INTERIOR DE LA GOBERNACIÓN DE SUCRE</t>
  </si>
  <si>
    <t>https://community.secop.gov.co/Public/Tendering/OpportunityDetail/Index?noticeUID=CO1.NTC.9295772&amp;isFromPublicArea=True&amp;isModal=true&amp;asPopupView=true</t>
  </si>
  <si>
    <t>CO1.REQ.6795447</t>
  </si>
  <si>
    <t>CO1.PCCNTR.6820643</t>
  </si>
  <si>
    <t>CO1.BDOS.6667740</t>
  </si>
  <si>
    <t>MC-026-2024</t>
  </si>
  <si>
    <t>APOYO LOGÍSTICO A LAS MESAS DE PARTICIPACIÓN EFECTIVAS DEL CONSEJO DE PAZ TERRITORIAL DEL DEPARTAMENTO DE SUCRE</t>
  </si>
  <si>
    <t>901582090</t>
  </si>
  <si>
    <t>https://community.secop.gov.co/Public/Tendering/OpportunityDetail/Index?noticeUID=CO1.NTC.6688996&amp;isFromPublicArea=True&amp;isModal=true&amp;asPopupView=true</t>
  </si>
  <si>
    <t>CO1.REQ.7046076</t>
  </si>
  <si>
    <t>CO1.PCCNTR.6932305</t>
  </si>
  <si>
    <t>CO1.BDOS.6915361</t>
  </si>
  <si>
    <t>CP-SDSD-539-2024</t>
  </si>
  <si>
    <t>PRESTACIÓN DE SERVICIOS PROFESIONALES DE UN INGENIERO (A) DE ALIMENTOS. PARA EL DESARROLLO DE ACCIONES EN EL COMPONENTE SALUD AMBIENTAL EN EL MARCO DEL DESARROLLO DEL PLAN TERRITORIAL DE SALUD VIGENCIA 2024 EN EL DEPARTAMENTO DE SUCRE</t>
  </si>
  <si>
    <t>https://community.secop.gov.co/Public/Tendering/OpportunityDetail/Index?noticeUID=CO1.NTC.6927319&amp;isFromPublicArea=True&amp;isModal=true&amp;asPopupView=true</t>
  </si>
  <si>
    <t>CO1.REQ.7712296</t>
  </si>
  <si>
    <t>CO1.PCCNTR.7479455</t>
  </si>
  <si>
    <t>CO1.BDOS.7577841</t>
  </si>
  <si>
    <t>CP-SDSD-151-2025</t>
  </si>
  <si>
    <t>PRESTACIÓN DE SERVICIOS PROFESIONALES DE UN(A) PSICOLOGO(A) PARA EL
DESARROLLO DE ACCIONES EN EL COMPONENTE DISCAPACIDAD EN EL MARCO
DEL DESARROLLO DEL PLAN TERRITORIAL DE SALUD PUBLICA VIGENCIA 2025 EN
EL DEPARTAMENTO DE SUCRE</t>
  </si>
  <si>
    <t>https://community.secop.gov.co/Public/Tendering/OpportunityDetail/Index?noticeUID=CO1.NTC.7616472&amp;isFromPublicArea=True&amp;isModal=true&amp;asPopupView=true</t>
  </si>
  <si>
    <t>CO1.REQ.7192584</t>
  </si>
  <si>
    <t>CO1.PCCNTR.7045045</t>
  </si>
  <si>
    <t>CO1.BDOS.7057589</t>
  </si>
  <si>
    <t>CP-SDSD-758-2024</t>
  </si>
  <si>
    <t>PRESTACIÓN DE SERVICIOS PROFESIONALES DE UN(A) CONTADOR (A) PARA EL DESARROLLO DE ACCIONES EN EL COMPONENTE PLANEACION INTEGRAL EN EL MARCO DEL DESARROLLO DEL PLAN TERRITORIAL DE SALUD VIGENCIA 2024 EN EL DEPARTAMENTO DE SUCRE</t>
  </si>
  <si>
    <t>https://community.secop.gov.co/Public/Tendering/OpportunityDetail/Index?noticeUID=CO1.NTC.7075182&amp;isFromPublicArea=True&amp;isModal=true&amp;asPopupView=true</t>
  </si>
  <si>
    <t>CO1.REQ.9092384</t>
  </si>
  <si>
    <t>CO1.PCCNTR.8460054</t>
  </si>
  <si>
    <t>CO1.BDOS.8930000</t>
  </si>
  <si>
    <t>CP-SDSD-858-2025</t>
  </si>
  <si>
    <t>PRESTACIÓN DE SERVICIOS PROFESIONALES DE UN(A) MEDICO(A) ESPECIALISTA PARA BRINDAR APOYO Y ACOMPAÑAMIENTO A LA SECRETARÍA DE SALUD DE LA GOBERNACIÓN DE SUCRE EN EL AREA DE AUDITORIA DE CUENTAS MEDICAS</t>
  </si>
  <si>
    <t>73165565</t>
  </si>
  <si>
    <t>https://community.secop.gov.co/Public/Tendering/OpportunityDetail/Index?noticeUID=CO1.NTC.8956256&amp;isFromPublicArea=True&amp;isModal=true&amp;asPopupView=true</t>
  </si>
  <si>
    <t>CO1.REQ.9887189</t>
  </si>
  <si>
    <t>CO1.PCCNTR.9104698</t>
  </si>
  <si>
    <t>CO1.BDOS.9719347</t>
  </si>
  <si>
    <t>CPS-213-2026</t>
  </si>
  <si>
    <t>https://community.secop.gov.co/Public/Tendering/OpportunityDetail/Index?noticeUID=CO1.NTC.9741121&amp;isFromPublicArea=True&amp;isModal=true&amp;asPopupView=true</t>
  </si>
  <si>
    <t>CO1.REQ.9869787</t>
  </si>
  <si>
    <t>CO1.PCCNTR.9090133</t>
  </si>
  <si>
    <t>CO1.BDOS.9702417</t>
  </si>
  <si>
    <t>CPS-175-2026</t>
  </si>
  <si>
    <t>https://community.secop.gov.co/Public/Tendering/OpportunityDetail/Index?noticeUID=CO1.NTC.9724996&amp;isFromPublicArea=True&amp;isModal=true&amp;asPopupView=true</t>
  </si>
  <si>
    <t>CO1.REQ.8901413</t>
  </si>
  <si>
    <t>CO1.PCCNTR.8319027</t>
  </si>
  <si>
    <t>CO1.BDOS.8742953</t>
  </si>
  <si>
    <t>CPS-632-2025</t>
  </si>
  <si>
    <t>PRESTACIÓN DE SERVICIOS DE APOYO A LA GESTIÓN
PARA BRINDAR ACOMPAÑAMIENTO EN LOS ASUNTOS QUE ESTEN A CARGO DE LA SECRETARIA DE INCLUSIÓN SOCIAL; MUJER Y
EQUIDAD DE GÉNERO SUBSECRETARÍA DE GESTIÓN DE LA INCLUSIÓN SOCIAL DEL DEPARTAMENTO DE SUCRE.</t>
  </si>
  <si>
    <t>https://community.secop.gov.co/Public/Tendering/OpportunityDetail/Index?noticeUID=CO1.NTC.8769597&amp;isFromPublicArea=True&amp;isModal=true&amp;asPopupView=true</t>
  </si>
  <si>
    <t>CO1.REQ.8891731</t>
  </si>
  <si>
    <t>CO1.PCCNTR.8312443</t>
  </si>
  <si>
    <t>CO1.BDOS.8733732</t>
  </si>
  <si>
    <t>CPS-643-2025</t>
  </si>
  <si>
    <t>CONTRATAR LOS SERVICIOS PROFESIONALES DE UN ABOGADO ESPECIALIZADO DESDE LA SUBSECRETARIA DE RECURSOS
FÍSICOS EN EL MARCO DEL PROYECTO APOYO A LA PRESTACION DE SERVICIOS Y DE APOYO A LA GESTION VIGENCIA 2025 DE
LA GOBERNACION DE SUCRE</t>
  </si>
  <si>
    <t>https://community.secop.gov.co/Public/Tendering/OpportunityDetail/Index?noticeUID=CO1.NTC.8761340&amp;isFromPublicArea=True&amp;isModal=true&amp;asPopupView=true</t>
  </si>
  <si>
    <t>CO1.REQ.6863681</t>
  </si>
  <si>
    <t>CO1.PCCNTR.6789662</t>
  </si>
  <si>
    <t>CO1.BDOS.6735704</t>
  </si>
  <si>
    <t>CPS-745-2024</t>
  </si>
  <si>
    <t>PRESTACION DE SERVICIOS PROFESIONALES
PARA BRINDAR APOYO A LA SECRETARIA GENERAL DE LA GOBERNACION DE
SUCRE DESDE LA SECRETARIA GENERAL</t>
  </si>
  <si>
    <t>https://community.secop.gov.co/Public/Tendering/OpportunityDetail/Index?noticeUID=CO1.NTC.6746691&amp;isFromPublicArea=True&amp;isModal=true&amp;asPopupView=true</t>
  </si>
  <si>
    <t>CO1.REQ.6705891</t>
  </si>
  <si>
    <t>CO1.PCCNTR.6675038</t>
  </si>
  <si>
    <t>CO1.BDOS.6580004</t>
  </si>
  <si>
    <t>CPS-506-2024</t>
  </si>
  <si>
    <t>PRESTACIÓN DE SERVICIOS DE APOYO A LA GESTION DE UN TÉCNICO EN ASISTENCIA ADMINISTRATIVA PARA BRINDAR APOYO ADMINISTRATIVO EN LA SUBSECRETARÍA DE PRODUCTIVIDAD E INNOVACION DEPARTAMENTO DE SUCRE DURANTE LA VIGENCIA 2024</t>
  </si>
  <si>
    <t>1102865821</t>
  </si>
  <si>
    <t>https://community.secop.gov.co/Public/Tendering/OpportunityDetail/Index?noticeUID=CO1.NTC.6593496&amp;isFromPublicArea=True&amp;isModal=true&amp;asPopupView=true</t>
  </si>
  <si>
    <t>CO1.REQ.8905725</t>
  </si>
  <si>
    <t>CO1.PCCNTR.8321323</t>
  </si>
  <si>
    <t>CO1.BDOS.8747374</t>
  </si>
  <si>
    <t>CPS-682-2025</t>
  </si>
  <si>
    <t>PRESTACIÓN DE SERVICIOS DE APOYO A LA GESTION 
DE UN BACHILLER PARA BRINDAR APOYO ADMINISTRATIVO EN LA SECRETARÍA DE DESARROLLO ECONOMICO - 
SUBSECRETARIA DE PRODUCTIVIDAD E INNOVACION DE LA GOBERNACION DE SUCRE</t>
  </si>
  <si>
    <t>https://community.secop.gov.co/Public/Tendering/OpportunityDetail/Index?noticeUID=CO1.NTC.8772796&amp;isFromPublicArea=True&amp;isModal=true&amp;asPopupView=true</t>
  </si>
  <si>
    <t>CO1.REQ.8934064</t>
  </si>
  <si>
    <t>CO1.PCCNTR.8341692</t>
  </si>
  <si>
    <t>CO1.BDOS.8775275</t>
  </si>
  <si>
    <t>CP-SDSD-695-2025</t>
  </si>
  <si>
    <t>PRESTACIÓN DE SERVICIOS DE APOYO A LA GESTION DE UN(A) TECNOLOGO (A) EN GESTIÓN ADMINISTRATIVA DE EMPRESAS DE  SALUD PARA BRINDAR APOYO Y ACOMPAÑAMIENTO A LA SECRETARÍA DE SALUD DE LA GOBERNACIÓN DE SUCRE EN LA DIRECCIÓN DE ASUNTOS JURIDICOS Y DE CONTRATACIÓN.</t>
  </si>
  <si>
    <t>https://community.secop.gov.co/Public/Tendering/OpportunityDetail/Index?noticeUID=CO1.NTC.8802448&amp;isFromPublicArea=True&amp;isModal=true&amp;asPopupView=true</t>
  </si>
  <si>
    <t>CO1.REQ.10729516</t>
  </si>
  <si>
    <t>CO1.PCCNTR.9718731</t>
  </si>
  <si>
    <t>CO1.BDOS.10546907</t>
  </si>
  <si>
    <t>CP-SDSD-479-2026</t>
  </si>
  <si>
    <t>PRESTACIÓN DE SERVICIOS PROFESIONALES DE UN (A) MEDICO PARA EL
DESARROLLO DE ACCIONES EN EL SUBPROGRAMA EMERGENTES Y
REMERGENTES: IRA/EDA EN EL MARCO DEL DESARROLLO DEL PLAN TERRITORIAL
DE SALUD VIGENCIA 2026 EN EL DEPARTAMENTO DE SUCRE</t>
  </si>
  <si>
    <t>https://community.secop.gov.co/Public/Tendering/OpportunityDetail/Index?noticeUID=CO1.NTC.10585849&amp;isFromPublicArea=True&amp;isModal=true&amp;asPopupView=true</t>
  </si>
  <si>
    <t>CO1.REQ.6058226</t>
  </si>
  <si>
    <t>CO1.PCCNTR.6187950</t>
  </si>
  <si>
    <t>CO1.BDOS.5939705</t>
  </si>
  <si>
    <t>CP-SDSD-241-2024</t>
  </si>
  <si>
    <t>PRESTACIÓN DE SERVICIOS PROFESIONALES DE UNA(A) TRABAJADOR(A) SOCIAL PARA EL DESARROLLO DE ACCIONES EN LA DIMENSIÓN FORTALECIMIENTO DE LA AUTORIDAD SANITARIA PARA LA GESTIÓN EN SALUD EN EL COMPONENTE DE PARTICIPACION SOCIAL PARA FORTALECER LOS PROCESOS DE PARTICIPACIÓN SOCIAL EN SALUD; EN EL MARCO D</t>
  </si>
  <si>
    <t>https://community.secop.gov.co/Public/Tendering/OpportunityDetail/Index?noticeUID=CO1.NTC.5949668&amp;isFromPublicArea=True&amp;isModal=true&amp;asPopupView=true</t>
  </si>
  <si>
    <t>PRESTACIÓN DE SERVICIOS PROFESIONALES DE UNA(A) TRABAJADOR(A) SOCIAL PARA EL DESARROLLO DE ACCIONES EN LA DIMENSIÓN FORTALECIMIENTO DE LA AUTORIDAD SANITARIA PARA LA GESTIÓN EN SALUD EN EL COMPONENTE DE PARTICIPACION SOCIAL PARA FORTALECER LOS PROCESOS DE PARTICIPACIÓN SOCIAL EN SALUD; EN EL MARCO DEL DESARROLLO DEL PLAN DE ACCIÓN TRANSITORIO 2024 EN EL DEPARTAMENTO DE SUCRE</t>
  </si>
  <si>
    <t>CO1.REQ.7142881</t>
  </si>
  <si>
    <t>CO1.PCCNTR.7007282</t>
  </si>
  <si>
    <t>CO1.BDOS.7009680</t>
  </si>
  <si>
    <t>CP-SDSD-744-2024</t>
  </si>
  <si>
    <t>PRESTACIÓN DE SERVICIOS PROFESIONALES DE UN ABOGADO PARA EL DESARROLLO DE ACCIONES EN EL COMPONENTE IVC SANITARIO EN EL MARCO DEL 
DESARROLLO DEL PLAN TERRITORIAL DE SALUD VIGENCIA 2024 EN EL DEPARTAMENTO DE SUCRE.</t>
  </si>
  <si>
    <t>https://community.secop.gov.co/Public/Tendering/OpportunityDetail/Index?noticeUID=CO1.NTC.7023879&amp;isFromPublicArea=True&amp;isModal=true&amp;asPopupView=true</t>
  </si>
  <si>
    <t>CO1.REQ.8752788</t>
  </si>
  <si>
    <t>CO1.PCCNTR.8212180</t>
  </si>
  <si>
    <t>CO1.BDOS.8597681</t>
  </si>
  <si>
    <t>CP-SDSD-512-2025</t>
  </si>
  <si>
    <t>https://community.secop.gov.co/Public/Tendering/OpportunityDetail/Index?noticeUID=CO1.NTC.8622611&amp;isFromPublicArea=True&amp;isModal=true&amp;asPopupView=true</t>
  </si>
  <si>
    <t>CO1.REQ.10796574</t>
  </si>
  <si>
    <t>CO1.BDOS.10612824</t>
  </si>
  <si>
    <t>CO1.REQ.10050938</t>
  </si>
  <si>
    <t>CO1.PCCNTR.9292495</t>
  </si>
  <si>
    <t>CO1.BDOS.9882387</t>
  </si>
  <si>
    <t>CP-SDSD-385-2026</t>
  </si>
  <si>
    <t>PRESTACION DE SERVICIOS DE APOYO A LA GESTION DE UN(A) AUXILIAR DE ENFERMERIA PARA EL DESARROLLO DE ACCIONES EN EL SUBPROGRAMA GEOHELMINTIASIS EN EL MARCO DEL DESARROLLO DEL PLAN
TERRITORIAL DE SALUD VIGENCIA 2026 EN EL DEPARTAMENTO DE SUCRE.</t>
  </si>
  <si>
    <t>92519683</t>
  </si>
  <si>
    <t>https://community.secop.gov.co/Public/Tendering/OpportunityDetail/Index?noticeUID=CO1.NTC.9924508&amp;isFromPublicArea=True&amp;isModal=true&amp;asPopupView=true</t>
  </si>
  <si>
    <t>CO1.REQ.5911380</t>
  </si>
  <si>
    <t>CO1.PCCNTR.6067167</t>
  </si>
  <si>
    <t>CO1.BDOS.5794860</t>
  </si>
  <si>
    <t>CP-SDSD-077-2024</t>
  </si>
  <si>
    <t>PRESTACIÓN DE SERVICIOS DE APOYO A LA GESTION COMO TECNICO DE SISTEMAS PARA EL DESARROLLO DE ACCIONES EN LA DIMENSION SALUD AMBIENTAL EN EL COMPONENTE HABITAT SALUDABLE DEL PLAN DECENAL DE SALUD PÚBLICAPROGRAMA SUCRE CON AUTORIDAD SANITARIA Y AMBIENTAL - PAS TRANSITORIO 2024 DE LA SECRETARIA DE SALU</t>
  </si>
  <si>
    <t>https://community.secop.gov.co/Public/Tendering/OpportunityDetail/Index?noticeUID=CO1.NTC.5802089&amp;isFromPublicArea=True&amp;isModal=true&amp;asPopupView=true</t>
  </si>
  <si>
    <t>CO1.REQ.9980981</t>
  </si>
  <si>
    <t>CO1.PCCNTR.9203133</t>
  </si>
  <si>
    <t>CO1.BDOS.9812726</t>
  </si>
  <si>
    <t>CP-SDSD-322-2026</t>
  </si>
  <si>
    <t>PRESTACION DE SERVICIOS DE APOYO A LA GESTION DE UN TECNICO DE SANEAMIENTO
PARA EL DESARROLLO DE ACCIONES EN EL SUBPROGRAMA SALUD AMBIENTAL EN EL MARCO DEL DESARROLLO DEL PLAN TERRITORIAL DE SALUD VIGENCIA 2026 EN EL DEPARTAMENTO DE SUCRE</t>
  </si>
  <si>
    <t>https://community.secop.gov.co/Public/Tendering/OpportunityDetail/Index?noticeUID=CO1.NTC.9834654&amp;isFromPublicArea=True&amp;isModal=true&amp;asPopupView=true</t>
  </si>
  <si>
    <t>CO1.REQ.9958377</t>
  </si>
  <si>
    <t>CO1.PCCNTR.9203691</t>
  </si>
  <si>
    <t>CO1.BDOS.9789397</t>
  </si>
  <si>
    <t>CPS-370-2026</t>
  </si>
  <si>
    <t>PRESTACIÓN DE SERVICIOS DE APOYO A LA GESTION PARA BRINDAR ACOMPAÑAMIENTO A LA OFICINA DE CONTROL INTERNO DISCIPLINARIO DE INSTRUCCIÓN DE LA GOBERNACION DE SUCRE</t>
  </si>
  <si>
    <t>https://community.secop.gov.co/Public/Tendering/OpportunityDetail/Index?noticeUID=CO1.NTC.9835435&amp;isFromPublicArea=True&amp;isModal=true&amp;asPopupView=true</t>
  </si>
  <si>
    <t>CO1.REQ.8329789</t>
  </si>
  <si>
    <t>CO1.REQ.6774134</t>
  </si>
  <si>
    <t>CO1.PCCNTR.6725763</t>
  </si>
  <si>
    <t>CO1.BDOS.6646869</t>
  </si>
  <si>
    <t>CPS-673-2024</t>
  </si>
  <si>
    <t>PRESTACIÓN DE SERVICIOS PROFESIONALES
PARA BRINDAR APOYO COMO CONTADOR PÚBLICO EN LA SUBSECRETARIA DE
GESTIÓN TRIBUTARIA DE LA SECRETARÍA DE HACIENDA DEL DEPARTAMENTO DE
SUCRE; DURANTE LA VIGENCIA 2024 DESDE LA SUBSECRETARÍA DE GESTION
TRIBUTARIA</t>
  </si>
  <si>
    <t>https://community.secop.gov.co/Public/Tendering/OpportunityDetail/Index?noticeUID=CO1.NTC.6660227&amp;isFromPublicArea=True&amp;isModal=true&amp;asPopupView=true</t>
  </si>
  <si>
    <t>CO1.REQ.7656489</t>
  </si>
  <si>
    <t>CO1.PCCNTR.7410147</t>
  </si>
  <si>
    <t>CO1.BDOS.7521363</t>
  </si>
  <si>
    <t>CP-SDSD-047-2025</t>
  </si>
  <si>
    <t>PRESTACIÓN DE SERVICIOS DE APOYO A LA GESTION DE UN(A) REGENTE EN
FARMACIA PARA EL DESARROLLO DE ACCIONES EN EL COMPONENTE IVC
MEDICAMENTOS EN EL MARCO DEL PLAN TERRITORIAL DE SALUD VIGENCIA 2025 EN EL DEPARTAMENTO DE SUCRE.</t>
  </si>
  <si>
    <t>https://community.secop.gov.co/Public/Tendering/OpportunityDetail/Index?noticeUID=CO1.NTC.7537465&amp;isFromPublicArea=True&amp;isModal=true&amp;asPopupView=true</t>
  </si>
  <si>
    <t>CO1.REQ.7145442</t>
  </si>
  <si>
    <t>CO1.PCCNTR.7009286</t>
  </si>
  <si>
    <t>CO1.BDOS.7011734</t>
  </si>
  <si>
    <t>CP-SDSD-746-2024</t>
  </si>
  <si>
    <t>https://community.secop.gov.co/Public/Tendering/OpportunityDetail/Index?noticeUID=CO1.NTC.7026515&amp;isFromPublicArea=True&amp;isModal=true&amp;asPopupView=true</t>
  </si>
  <si>
    <t>CO1.REQ.5990823</t>
  </si>
  <si>
    <t>CO1.PCCNTR.6158582</t>
  </si>
  <si>
    <t>CO1.BDOS.5873020</t>
  </si>
  <si>
    <t>CP-SDSD-213-2024</t>
  </si>
  <si>
    <t>PRESTACIÓN DE SERVICIOS PROFESIONALES DE UN(A) OPTOMETRA PARA EL DESARROLLO DE ACCIONES EN LA DIMENSIÓN VIDA SALUDABLE Y CONDICIONES NO TRANSMISIBLES; EN EL MARCO DEL DESARROLLO DEL PLAN DE ACCION TRANSITORIO 2024 EN EL DEPARTAMENTO DE SUCRE</t>
  </si>
  <si>
    <t>https://community.secop.gov.co/Public/Tendering/OpportunityDetail/Index?noticeUID=CO1.NTC.5912222&amp;isFromPublicArea=True&amp;isModal=true&amp;asPopupView=true</t>
  </si>
  <si>
    <t>CO1.REQ.6784493</t>
  </si>
  <si>
    <t>CO1.PCCNTR.6732924</t>
  </si>
  <si>
    <t>CO1.BDOS.6657909</t>
  </si>
  <si>
    <t>CPS-686-2024</t>
  </si>
  <si>
    <t>PRESTACIÓN DE SERVICIOS PROFESIONALES COMO INGENIERO CIVIL PARA BRINDAR 
ACOMPAÑAMIENTO Y ASESORIA A LA SECRETARIA DE ENERGIAS DE LA GOBERNACION DE SUCRE</t>
  </si>
  <si>
    <t>92511186</t>
  </si>
  <si>
    <t>https://community.secop.gov.co/Public/Tendering/OpportunityDetail/Index?noticeUID=CO1.NTC.6670003&amp;isFromPublicArea=True&amp;isModal=true&amp;asPopupView=true</t>
  </si>
  <si>
    <t>CO1.REQ.8748441</t>
  </si>
  <si>
    <t>CO1.BDOS.8442550</t>
  </si>
  <si>
    <t>CO1.REQ.9928070</t>
  </si>
  <si>
    <t>CO1.PCCNTR.9159943</t>
  </si>
  <si>
    <t>CO1.BDOS.9759758</t>
  </si>
  <si>
    <t>CPS-353-2026</t>
  </si>
  <si>
    <t>PRESTACIÓN DE SERVICIOS DE APOYO A LA GESTION
DE UN AGENTE DE TRANSITO PARA BRINDAR ASISTENCIA A LA SECRETARÍA DE TRÁNSITO Y MOVILIDAD</t>
  </si>
  <si>
    <t>1193223097</t>
  </si>
  <si>
    <t>https://community.secop.gov.co/Public/Tendering/OpportunityDetail/Index?noticeUID=CO1.NTC.9791874&amp;isFromPublicArea=True&amp;isModal=true&amp;asPopupView=true</t>
  </si>
  <si>
    <t>CO1.REQ.8564287</t>
  </si>
  <si>
    <t>CO1.PCCNTR.8086077</t>
  </si>
  <si>
    <t>CO1.BDOS.8412837</t>
  </si>
  <si>
    <t>CPS-513-2025</t>
  </si>
  <si>
    <t>https://community.secop.gov.co/Public/Tendering/OpportunityDetail/Index?noticeUID=CO1.NTC.8439331&amp;isFromPublicArea=True&amp;isModal=true&amp;asPopupView=true</t>
  </si>
  <si>
    <t>CO1.REQ.7863503</t>
  </si>
  <si>
    <t>CO1.PCCNTR.7599570</t>
  </si>
  <si>
    <t>CO1.BDOS.7726322</t>
  </si>
  <si>
    <t>CPS-196-2025</t>
  </si>
  <si>
    <t>Prestación de Servicios para el Fortalecimiento de los procesos administrativos; contables y financieros Etapa I de la Gobernación de Sucre</t>
  </si>
  <si>
    <t>https://community.secop.gov.co/Public/Tendering/OpportunityDetail/Index?noticeUID=CO1.NTC.7765224&amp;isFromPublicArea=True&amp;isModal=true&amp;asPopupView=true</t>
  </si>
  <si>
    <t>CO1.REQ.5964147</t>
  </si>
  <si>
    <t>CO1.PCCNTR.6108727</t>
  </si>
  <si>
    <t>CO1.BDOS.5846438</t>
  </si>
  <si>
    <t>CP-SDSD-181-2024</t>
  </si>
  <si>
    <t>PRESTACIÓN DE SERVICIOS PROFESIONALES DE UN ADMINISTRADOR DE 
EMPRESAS; ESPECIALISTA EN SEGURIDAD Y SALUD EN EL TRABAJO (SALUD OCUPACIONAL) PARA EL 
DESARROLLO DE ACCION EN LA DIMENSIÓN SALUD Y AMBITO LABORAL EN EL MARCO DEL DESARROLLO DEL 
PLAN DE ACCIÓN TRANSITORIO 2024 EN EL DEPARTAMENTO DE SUCR</t>
  </si>
  <si>
    <t>https://community.secop.gov.co/Public/Tendering/OpportunityDetail/Index?noticeUID=CO1.NTC.5853636&amp;isFromPublicArea=True&amp;isModal=true&amp;asPopupView=true</t>
  </si>
  <si>
    <t>PRESTACIÓN DE SERVICIOS PROFESIONALES DE UN ADMINISTRADOR DE 
EMPRESAS; ESPECIALISTA EN SEGURIDAD Y SALUD EN EL TRABAJO (SALUD OCUPACIONAL) PARA EL 
DESARROLLO DE ACCION EN LA DIMENSIÓN SALUD Y AMBITO LABORAL EN EL MARCO DEL DESARROLLO DEL 
PLAN DE ACCIÓN TRANSITORIO 2024 EN EL DEPARTAMENTO DE SUCRE</t>
  </si>
  <si>
    <t>CO1.REQ.5971707</t>
  </si>
  <si>
    <t>CO1.PCCNTR.6159707</t>
  </si>
  <si>
    <t>CO1.BDOS.5853592</t>
  </si>
  <si>
    <t>CP-SDSD-166-2024</t>
  </si>
  <si>
    <t>PRESTACIÓN DE SERVICIOS PROFESIONALES DE UN(A) ENFERMERO(A) CON EXPERIENCIA EN EL PROGRAMA
EDA/IRA PARA EL DESARROLLO DE ACCIONES EN LA DIMENSIÓN VIDA SALUDABLE Y ENFERMEDADES
TRANSMISIBLES EN EL COMPONENTE DE ENFERMEDADES EMERGENTES; REEMERGENTES Y DESATENDIDAS
EN EL MARCO DEL PLAN DE ACCION TRANSI</t>
  </si>
  <si>
    <t>https://community.secop.gov.co/Public/Tendering/OpportunityDetail/Index?noticeUID=CO1.NTC.5912669&amp;isFromPublicArea=True&amp;isModal=true&amp;asPopupView=true</t>
  </si>
  <si>
    <t>PRESTACIÓN DE SERVICIOS PROFESIONALES DE UN(A) ENFERMERO(A) CON EXPERIENCIA EN EL PROGRAMA
EDA/IRA PARA EL DESARROLLO DE ACCIONES EN LA DIMENSIÓN VIDA SALUDABLE Y ENFERMEDADES
TRANSMISIBLES EN EL COMPONENTE DE ENFERMEDADES EMERGENTES; REEMERGENTES Y DESATENDIDAS
EN EL MARCO DEL PLAN DE ACCION TRANSITORIO 2024 EN EL DEPARTAMENTO DE SUCRE</t>
  </si>
  <si>
    <t>CO1.REQ.8934237</t>
  </si>
  <si>
    <t>CO1.PCCNTR.8340563</t>
  </si>
  <si>
    <t>CO1.BDOS.8775431</t>
  </si>
  <si>
    <t>CP-SDSD-675-2025</t>
  </si>
  <si>
    <t>PRESTACIÓN DE SERVICIOS PROFESIONALES DE UN ABOGADO PARA BRINDAR
APOYO Y ACOMPAÑAMIENTO A LA SECRETARÍA DE SALUD DE LA GOBERNACIÓN
DE SUCRE EN LA DIRECCIÓN DE ASUNTOS JURIDICOS Y DE CONTRATACIÓN.</t>
  </si>
  <si>
    <t>https://community.secop.gov.co/Public/Tendering/OpportunityDetail/Index?noticeUID=CO1.NTC.8800367&amp;isFromPublicArea=True&amp;isModal=true&amp;asPopupView=true</t>
  </si>
  <si>
    <t>CO1.REQ.9348106</t>
  </si>
  <si>
    <t>CO1.BDOS.9131351</t>
  </si>
  <si>
    <t>CO1.REQ.7884172</t>
  </si>
  <si>
    <t>CO1.PCCNTR.7597022</t>
  </si>
  <si>
    <t>CO1.BDOS.7746646</t>
  </si>
  <si>
    <t>CP-SDSD-282-2025</t>
  </si>
  <si>
    <t>PRESTACIÓN DE SERVICIOS DE APOYO A LA GESTIÓN DE UN VACUNADOR PARA EL
DESARROLLO DE ACCIONES EN EL COMPONENTE ZOONOSIS; EN EL MARCO DEL DESARROLLO DEL PLAN TERRITORIAL DE
SALUD VIGENCIA 2025 EN EL DEPARTAMENTO DE SUCRE.</t>
  </si>
  <si>
    <t>https://community.secop.gov.co/Public/Tendering/OpportunityDetail/Index?noticeUID=CO1.NTC.7761295&amp;isFromPublicArea=True&amp;isModal=true&amp;asPopupView=true</t>
  </si>
  <si>
    <t>CO1.REQ.10372871</t>
  </si>
  <si>
    <t>CO1.PCCNTR.9502103</t>
  </si>
  <si>
    <t>CO1.BDOS.10198547</t>
  </si>
  <si>
    <t>MC-012-2026</t>
  </si>
  <si>
    <t>APOYO A LA PROMOCIÓN Y FORTALECIMIENTO COMERCIAL DEL SECTOR SOCIAL Y SOLIDARIO; EN EL MARCO DE LA FERIA EXPOSICIÓN AGROPECUARIA 2026 EN EL DEPARTAMENTO DE SUCRE</t>
  </si>
  <si>
    <t>64701348</t>
  </si>
  <si>
    <t>https://community.secop.gov.co/Public/Tendering/OpportunityDetail/Index?noticeUID=CO1.NTC.10232557&amp;isFromPublicArea=True&amp;isModal=true&amp;asPopupView=true</t>
  </si>
  <si>
    <t>CO1.REQ.9128422</t>
  </si>
  <si>
    <t>CO1.PCCNTR.8484640</t>
  </si>
  <si>
    <t>CO1.BDOS.8965477</t>
  </si>
  <si>
    <t>CPS-1069-2025</t>
  </si>
  <si>
    <t>PRESTACION DE SERVICIOS DE APOYO A LA GESTIÓN
 DE UN BACHILLER PARA BRINDAR APOYO EN LA GESTIÓN ADMINISTRATIVA Y OPERATIVA DE LA SECRETARÍA DEL INTERIOR DEL
 DEPARTAMENTO DE SUCRE desde la SECRETARÍA DEL INTERIOR.</t>
  </si>
  <si>
    <t>1102824289</t>
  </si>
  <si>
    <t>https://community.secop.gov.co/Public/Tendering/OpportunityDetail/Index?noticeUID=CO1.NTC.8991586&amp;isFromPublicArea=True&amp;isModal=true&amp;asPopupView=true</t>
  </si>
  <si>
    <t>CO1.REQ.10791325</t>
  </si>
  <si>
    <t>CO1.PCCNTR.9772791</t>
  </si>
  <si>
    <t>CO1.BDOS.10607555</t>
  </si>
  <si>
    <t>CP-SDSD-579-2026</t>
  </si>
  <si>
    <t>PRESTACIÓN DE SERVICIOS PROFESIONALES DE UN(A) ENFERMERO(A) PARA EL
DESARROLLO DE ACCIONES EN EL SUBPROGRAMA GEOHELMINTIASIS EN EL
MARCO DEL DESARROLLO DEL PLAN TERRITORIAL DE SALUD VIGENCIA 2026 EN
EL DEPARTAMENTO DE SUCRE.</t>
  </si>
  <si>
    <t>https://community.secop.gov.co/Public/Tendering/OpportunityDetail/Index?noticeUID=CO1.NTC.10658357&amp;isFromPublicArea=True&amp;isModal=true&amp;asPopupView=true</t>
  </si>
  <si>
    <t>CO1.REQ.9793544</t>
  </si>
  <si>
    <t>CO1.PCCNTR.9025158</t>
  </si>
  <si>
    <t>CO1.BDOS.9625795</t>
  </si>
  <si>
    <t>CP-SDSD-136-2026</t>
  </si>
  <si>
    <t>PRESTACIÓN DE SERVICIOS PROFESIONALES DE UN INGENIERO(A) AMBIENTAL PARA EL
DESARROLLO DE ACCIONES EN EL SUBPROGRAMA DE SALUD AMBIENTAL; EN EL MARCO DEL DESARROLLO DEL PLAN TERRITORIAL DE SALUD VIGENCIA 2026 EN EL DEPARTAMENTO DE SUCRE</t>
  </si>
  <si>
    <t>https://community.secop.gov.co/Public/Tendering/OpportunityDetail/Index?noticeUID=CO1.NTC.9658712&amp;isFromPublicArea=True&amp;isModal=true&amp;asPopupView=true</t>
  </si>
  <si>
    <t>CO1.REQ.7329445</t>
  </si>
  <si>
    <t>CO1.PCCNTR.7148192</t>
  </si>
  <si>
    <t>CO1.BDOS.7193212</t>
  </si>
  <si>
    <t>CP-SDSD-805-2024</t>
  </si>
  <si>
    <t>PRESTACIÓN DE SERVICIOS PROFESIONALES DE UN INGENIERO (A) 
AGROINDUSTRIAL. PARA EL DESARROLLO DE ACCIONES EN EL COMPONENTE 
SALUD AMBIENTAL; EN EL MARCO DEL DESARROLLO DEL PLAN TERRITORIAL DE SALUD VIGENCIA 2024 EN EL DEPARTAMENTO DE SUCRE.</t>
  </si>
  <si>
    <t>https://community.secop.gov.co/Public/Tendering/OpportunityDetail/Index?noticeUID=CO1.NTC.7213334&amp;isFromPublicArea=True&amp;isModal=true&amp;asPopupView=true</t>
  </si>
  <si>
    <t>CO1.REQ.8819601</t>
  </si>
  <si>
    <t>CO1.PCCNTR.8268441</t>
  </si>
  <si>
    <t>CO1.BDOS.8662659</t>
  </si>
  <si>
    <t>CP-SDSD-575-2025</t>
  </si>
  <si>
    <t>PRESTACIÓN DE SERVICIOS DE APOYO A LA GESTIÓN DE UN TÉCNICO EN DESARROLLO Y
GERENCIA DE SISTEMAS INFORMÁTICOS PARA EL DESARROLLO DE ACCIONES EN EL COMPONENTE ENFERMEDADES TRANSMISIBLES POR VECTORES - ETV EN EL MARCO DEL DESARROLLO DEL PLAN TERRITORIAL DE SALUD VIGENCIA 2025 EN EL DEPARTAMENTO DE SUC</t>
  </si>
  <si>
    <t>https://community.secop.gov.co/Public/Tendering/OpportunityDetail/Index?noticeUID=CO1.NTC.8701266&amp;isFromPublicArea=True&amp;isModal=true&amp;asPopupView=true</t>
  </si>
  <si>
    <t>PRESTACIÓN DE SERVICIOS DE APOYO A LA GESTIÓN DE UN TÉCNICO EN DESARROLLO Y
GERENCIA DE SISTEMAS INFORMÁTICOS PARA EL DESARROLLO DE ACCIONES EN EL COMPONENTE ENFERMEDADES TRANSMISIBLES POR VECTORES - ETV EN EL MARCO DEL DESARROLLO DEL PLAN TERRITORIAL DE SALUD VIGENCIA 2025 EN EL DEPARTAMENTO DE SUCRE.</t>
  </si>
  <si>
    <t>CO1.REQ.9015625</t>
  </si>
  <si>
    <t>CO1.PCCNTR.8406815</t>
  </si>
  <si>
    <t>CO1.BDOS.8855346</t>
  </si>
  <si>
    <t>CP-SDSD-806-202</t>
  </si>
  <si>
    <t>PRESTACIÓN DE SERVICIOS PROFESIONALES DE UN(A) ADMINISTRADORA FINANCIERA PARA BRINDAR APOYO Y ACOMPAÑAMIENTO A LA SECRETARÍA DE SALUD DE LA GOBERNACIÓN DE SUCRE EN LA SUBSECRETARIA DE GESTIÓN ADMINISTRATIVA Y FINANCIERA</t>
  </si>
  <si>
    <t>1128427380</t>
  </si>
  <si>
    <t>https://community.secop.gov.co/Public/Tendering/OpportunityDetail/Index?noticeUID=CO1.NTC.8883044&amp;isFromPublicArea=True&amp;isModal=true&amp;asPopupView=true</t>
  </si>
  <si>
    <t>CO1.REQ.7171356</t>
  </si>
  <si>
    <t>CO1.REQ.9934012</t>
  </si>
  <si>
    <t>CO1.PCCNTR.9164363</t>
  </si>
  <si>
    <t>CO1.BDOS.9765128</t>
  </si>
  <si>
    <t>CPS-216-2026</t>
  </si>
  <si>
    <t>LA PRESTACIÓN DE SERVICIOS PROFESIONALES DE UN INGENIERO INDUSTRIAL PARA BRINDAR APOYO Y ACOMPAÑAMIENTO EN LA GOBERNACION DE SUCRE.</t>
  </si>
  <si>
    <t>1101819186</t>
  </si>
  <si>
    <t>https://community.secop.gov.co/Public/Tendering/OpportunityDetail/Index?noticeUID=CO1.NTC.9794513&amp;isFromPublicArea=True&amp;isModal=true&amp;asPopupView=true</t>
  </si>
  <si>
    <t>CO1.REQ.9751498</t>
  </si>
  <si>
    <t>CO1.PCCNTR.8973935</t>
  </si>
  <si>
    <t>CO1.BDOS.9584269</t>
  </si>
  <si>
    <t>CP-SDSD-036-2026</t>
  </si>
  <si>
    <t>https://community.secop.gov.co/Public/Tendering/OpportunityDetail/Index?noticeUID=CO1.NTC.9604338&amp;isFromPublicArea=True&amp;isModal=true&amp;asPopupView=true</t>
  </si>
  <si>
    <t>CO1.REQ.6754070</t>
  </si>
  <si>
    <t>CO1.PCCNTR.6707537</t>
  </si>
  <si>
    <t>CO1.BDOS.6626597</t>
  </si>
  <si>
    <t>CPS-644-2024</t>
  </si>
  <si>
    <t>PRESTACIÓN DE SERVICIOS PROFESIONALES PARA BRINDAR APOYO FUNCIONAL A LOS DIVERSOS PROCESOS DE LA UNIDAD ADMINISTRATIVA ESPECIAL PARA LA GESTIÓN DEL RIESGOS; ATENCIÓN DE DESASTRES Y CAMBIO CLIMÁTICO DEL DEPARTAMENTO DE SUCRE</t>
  </si>
  <si>
    <t>64568766</t>
  </si>
  <si>
    <t>https://community.secop.gov.co/Public/Tendering/OpportunityDetail/Index?noticeUID=CO1.NTC.6635192&amp;isFromPublicArea=True&amp;isModal=true&amp;asPopupView=true</t>
  </si>
  <si>
    <t>CO1.REQ.8938976</t>
  </si>
  <si>
    <t>CO1.PCCNTR.8345968</t>
  </si>
  <si>
    <t>CO1.BDOS.8780119</t>
  </si>
  <si>
    <t>CPS-845-2025</t>
  </si>
  <si>
    <t>PRESTACIÓN DE SERVICIOS DE APOYO A LA GESTIÓN
 POR PARTE DE UN BACHILLER; PARA BRINDAR SOPORTE EN LAS ACTIVIDADES ADMINISTRATIVAS; LOGÍSTICAS Y
 COMUNICACIONALES DE LA SECRETARÍA DEL INTERIOR DEL DEPARTAMENTO DE SUCRE  EL MARCO DEL PROYECTO</t>
  </si>
  <si>
    <t>1005625461</t>
  </si>
  <si>
    <t>https://community.secop.gov.co/Public/Tendering/OpportunityDetail/Index?noticeUID=CO1.NTC.8807450&amp;isFromPublicArea=True&amp;isModal=true&amp;asPopupView=true</t>
  </si>
  <si>
    <t>CO1.REQ.8953555</t>
  </si>
  <si>
    <t>CO1.PCCNTR.8355740</t>
  </si>
  <si>
    <t>CO1.BDOS.8793973</t>
  </si>
  <si>
    <t>CPS-910-2025</t>
  </si>
  <si>
    <t>PRESTACIÓN DE SERVICIOS PROFESIONALES A PARA BRINDAR APOYO  EN EL   SEGUIMIENTO DE LA INFORMACION  INSTITUCIONAL  A LA SECRETARIA DE COMUNICACIONES DE LAGOBERNACION DE SUCRE</t>
  </si>
  <si>
    <t>https://community.secop.gov.co/Public/Tendering/OpportunityDetail/Index?noticeUID=CO1.NTC.8819840&amp;isFromPublicArea=True&amp;isModal=true&amp;asPopupView=true</t>
  </si>
  <si>
    <t>CO1.REQ.9079948</t>
  </si>
  <si>
    <t>CO1.BDOS.8918420</t>
  </si>
  <si>
    <t>CO1.REQ.9034765</t>
  </si>
  <si>
    <t>CO1.PCCNTR.8423607</t>
  </si>
  <si>
    <t>CO1.BDOS.8874281</t>
  </si>
  <si>
    <t>CP-SDSD-830-2025</t>
  </si>
  <si>
    <t>PRESTACIÓN DE SERVICIOS PROFESIONALES DE UN(A) ABOGADO(A) ESPECIALISTA PARA BRINDAR APOYO Y ACOMPAÑAMIENTO A LA SECRETARÍA DE SALUD DE LA GOBERNACIÓN DE SUCRE EN LA DIRECCIÓN DE ASUNTOS JURÍDICOS Y DE CONTRATACIÓN</t>
  </si>
  <si>
    <t>64930459</t>
  </si>
  <si>
    <t>https://community.secop.gov.co/Public/Tendering/OpportunityDetail/Index?noticeUID=CO1.NTC.8906121&amp;isFromPublicArea=True&amp;isModal=true&amp;asPopupView=true</t>
  </si>
  <si>
    <t>CO1.REQ.7725602</t>
  </si>
  <si>
    <t>CO1.PCCNTR.7473505</t>
  </si>
  <si>
    <t>CO1.BDOS.7590000</t>
  </si>
  <si>
    <t>CP-SDSD-176-2025</t>
  </si>
  <si>
    <t>PRESTACIÓN DE SERVICIOS PROFESIONALES DE UN INGENIERO (A)
AGROINDUSTRIAL PARA EL DESARROLLO DE ACCIONES EN EL COMPONENTE
SALUD AMBIENTAL; EN EL MARCO DEL DESARROLLO DEL PLAN TERRITORIAL DE SALUD VIGENCIA 2025 EN EL DEPARTAMENTO DE SUCRE</t>
  </si>
  <si>
    <t>https://community.secop.gov.co/Public/Tendering/OpportunityDetail/Index?noticeUID=CO1.NTC.7609500&amp;isFromPublicArea=True&amp;isModal=true&amp;asPopupView=true</t>
  </si>
  <si>
    <t>CO1.REQ.9886559</t>
  </si>
  <si>
    <t>CO1.PCCNTR.9118696</t>
  </si>
  <si>
    <t>CO1.BDOS.9718265</t>
  </si>
  <si>
    <t>CPS-143-2026</t>
  </si>
  <si>
    <t>PRESTACION DE SERVICIOS PROFESIONALES DE UN PROFESIONAL EN ADMINISTRACION DE 
EMPRESAS PARA BRINDAR ASESORÍA Y ACOMPAÑAMIENTO DE LA SECRETARÍA GENERAL DE LA GOBERNACION DE SUCRE.</t>
  </si>
  <si>
    <t>https://community.secop.gov.co/Public/Tendering/OpportunityDetail/Index?noticeUID=CO1.NTC.9754180&amp;isFromPublicArea=True&amp;isModal=true&amp;asPopupView=true</t>
  </si>
  <si>
    <t>CO1.REQ.9810101</t>
  </si>
  <si>
    <t>CO1.PCCNTR.9050346</t>
  </si>
  <si>
    <t>CO1.BDOS.9642633</t>
  </si>
  <si>
    <t>CP-SDSD-123-2026</t>
  </si>
  <si>
    <t>https://community.secop.gov.co/Public/Tendering/OpportunityDetail/Index?noticeUID=CO1.NTC.9685334&amp;isFromPublicArea=True&amp;isModal=true&amp;asPopupView=true</t>
  </si>
  <si>
    <t>CO1.REQ.8993702</t>
  </si>
  <si>
    <t>CO1.PCCNTR.8397566</t>
  </si>
  <si>
    <t>CO1.BDOS.8833872</t>
  </si>
  <si>
    <t>CPS-980-2025</t>
  </si>
  <si>
    <t>PRESTACIÓN DE SERVICIOS PROFESIONALES DE UN ADMINISTRADOR DE EMPRESAS CON ESPECIALIZACIÓN EN CONTRATACIÓN ESTATAL PARA APOYAR EN LA PLANIFICACIÓN; GESTIÓN Y EJECUCIÓN DE PROCESOS ADMINISTRATIVOS Y FINANCIEROS DE LA SECRETARÍA DEL INTERIOR DE LA GOBERNACIÓN DE SUCRE</t>
  </si>
  <si>
    <t>92557882</t>
  </si>
  <si>
    <t>https://community.secop.gov.co/Public/Tendering/OpportunityDetail/Index?noticeUID=CO1.NTC.8871239&amp;isFromPublicArea=True&amp;isModal=true&amp;asPopupView=true</t>
  </si>
  <si>
    <t>CO1.REQ.8277065</t>
  </si>
  <si>
    <t>CO1.PCCNTR.7889905</t>
  </si>
  <si>
    <t>CO1.BDOS.8131694</t>
  </si>
  <si>
    <t>CP-SDSD-355-2025</t>
  </si>
  <si>
    <t>https://community.secop.gov.co/Public/Tendering/OpportunityDetail/Index?noticeUID=CO1.NTC.8155053&amp;isFromPublicArea=True&amp;isModal=true&amp;asPopupView=true</t>
  </si>
  <si>
    <t>CO1.REQ.5953755</t>
  </si>
  <si>
    <t>CO1.PCCNTR.6100740</t>
  </si>
  <si>
    <t>CO1.BDOS.5836082</t>
  </si>
  <si>
    <t>CP-SDSD-140-2024</t>
  </si>
  <si>
    <t>PRESTACIÓN DE SERVICIOS PROFESIONALES DE UN(A) BACTERIOLOGO(A) EN EL AREA DE MICROBIOLOGIA CLINICA PARA EL DESARROLLO DE ACCIONES EN LA DIMENSIÓN FORTALECIMIENTO DE LA AUTORIDAD SANITARIA PARA LA GESTIÓN EN SALUD; COMPONENTE LABORATORIO DE SALUD PUBLICA EN EL MARCO DEL DESARROLLO DEL PLAN DE ACCIÓN</t>
  </si>
  <si>
    <t>https://community.secop.gov.co/Public/Tendering/OpportunityDetail/Index?noticeUID=CO1.NTC.5844735&amp;isFromPublicArea=True&amp;isModal=true&amp;asPopupView=true</t>
  </si>
  <si>
    <t>PRESTACIÓN DE SERVICIOS PROFESIONALES DE UN(A) BACTERIOLOGO(A) EN EL AREA DE MICROBIOLOGIA CLINICA PARA EL DESARROLLO DE ACCIONES EN LA DIMENSIÓN FORTALECIMIENTO DE LA AUTORIDAD SANITARIA PARA LA GESTIÓN EN SALUD; COMPONENTE LABORATORIO DE SALUD PUBLICA EN EL MARCO DEL DESARROLLO DEL PLAN DE ACCIÓN TRANSITORIO 2024 EN EL DEPARTAMENTO DE SUCRE</t>
  </si>
  <si>
    <t>CO1.REQ.7977994</t>
  </si>
  <si>
    <t>CO1.PCCNTR.7668172</t>
  </si>
  <si>
    <t>CO1.BDOS.7839199</t>
  </si>
  <si>
    <t>CP-SDSD-302-2025</t>
  </si>
  <si>
    <t>PRESTACIÓN DE SERVICIOS PROFESIONALES DE UN (A) INGENIERO (A) QUÍMICO
PARA EL DESARROLLO DE ACCIONES EN EL COMPONENTE LABORATORIO DE
SALUD PÚBLICA EN EL MARCO DEL DESARROLLO DEL PLAN TERRITORIAL DE
SALUD VIGENCIA 2025 EN EL DEPARTAMENTO DE SUCRE.</t>
  </si>
  <si>
    <t>https://community.secop.gov.co/Public/Tendering/OpportunityDetail/Index?noticeUID=CO1.NTC.7855344&amp;isFromPublicArea=True&amp;isModal=true&amp;asPopupView=true</t>
  </si>
  <si>
    <t>CO1.REQ.7041992</t>
  </si>
  <si>
    <t>CO1.PCCNTR.6931907</t>
  </si>
  <si>
    <t>CO1.BDOS.6911371</t>
  </si>
  <si>
    <t>CP-SDSD-515-2024</t>
  </si>
  <si>
    <t>PRESTACIÓN DE SERVICIOS PROFESIONALES DE UN MÉDICO PARA EL 
DESARROLLO DE ACCIONES EN EL COMPONENTE VIGILANCIA EN SALUD PUBLICA EN EL MARCO DEL DESARROLLO DEL PLAN TERRITORIAL DE SALUD VIGENCIA 2024 
EN EL DEPARTAMENTO DE SUCRE</t>
  </si>
  <si>
    <t>https://community.secop.gov.co/Public/Tendering/OpportunityDetail/Index?noticeUID=CO1.NTC.6927410&amp;isFromPublicArea=True&amp;isModal=true&amp;asPopupView=true</t>
  </si>
  <si>
    <t>CO1.REQ.9160882</t>
  </si>
  <si>
    <t>CO1.PCCNTR.8526711</t>
  </si>
  <si>
    <t>CO1.BDOS.8997734</t>
  </si>
  <si>
    <t>CPS-1088-2025</t>
  </si>
  <si>
    <t>PRESTACIÓN DE SERVICIOS PROFESIONALES DE UN
 ABOGADO PARA BRINDAR ACOMPAÑAMIENTO LEGAL Y JURIDICO A LA SECRETARIA DEL INTERIOR DE LA GOBERNACIÓN DE SUCRE</t>
  </si>
  <si>
    <t>1129522486</t>
  </si>
  <si>
    <t>https://community.secop.gov.co/Public/Tendering/OpportunityDetail/Index?noticeUID=CO1.NTC.9043821&amp;isFromPublicArea=True&amp;isModal=true&amp;asPopupView=true</t>
  </si>
  <si>
    <t>CO1.PCCNTR.8525883</t>
  </si>
  <si>
    <t>CO1.REQ.6925829</t>
  </si>
  <si>
    <t>CO1.PCCNTR.6843612</t>
  </si>
  <si>
    <t>CO1.BDOS.6796629</t>
  </si>
  <si>
    <t>CPS-792-2024</t>
  </si>
  <si>
    <t>92031966</t>
  </si>
  <si>
    <t>https://community.secop.gov.co/Public/Tendering/OpportunityDetail/Index?noticeUID=CO1.NTC.6815166&amp;isFromPublicArea=True&amp;isModal=true&amp;asPopupView=true</t>
  </si>
  <si>
    <t>CO1.REQ.7007249</t>
  </si>
  <si>
    <t>CO1.PCCNTR.6905012</t>
  </si>
  <si>
    <t>CO1.BDOS.6876953</t>
  </si>
  <si>
    <t>CP-SDSD-457-2024</t>
  </si>
  <si>
    <t>PRESTACIÓN DE SERVICIOS PROFESIONALES DE UN EPIDEMIÒLOGO PARA EL 
DESARROLLO DE LAS ACCIONES EN EL COMPONENTE PLANEACION INTEGRAL EN EL MARCO DEL DESARROLLO DEL PLAN TERRITORIAL DE SALUD VIGENCIA 2024 EN EL DEPARTAMENTO DE SUCRE.</t>
  </si>
  <si>
    <t>https://community.secop.gov.co/Public/Tendering/OpportunityDetail/Index?noticeUID=CO1.NTC.6894464&amp;isFromPublicArea=True&amp;isModal=true&amp;asPopupView=true</t>
  </si>
  <si>
    <t>CO1.REQ.8852907</t>
  </si>
  <si>
    <t>CO1.PCCNTR.8283760</t>
  </si>
  <si>
    <t>CO1.BDOS.8695208</t>
  </si>
  <si>
    <t>CP-SDSD-625-2025</t>
  </si>
  <si>
    <t>PRESTACIÓN DE SERVICIOS DE APOYO A LA GESTIÓN DE UN(A) TECNICO DE
 SISTEMAS/AREAS AFINES PARA EL DESARROLLO DE ACCIONES EN EL
 COMPONENTE SALUD MENTAL; EN EL MARCO DEL DESARROLLO DEL PLAN
 TERRITORIAL DE SALUD VIGENCIA 2025 EN EL DEPARTAMENTO DE SUCRE.</t>
  </si>
  <si>
    <t>https://community.secop.gov.co/Public/Tendering/OpportunityDetail/Index?noticeUID=CO1.NTC.8722771&amp;isFromPublicArea=True&amp;isModal=true&amp;asPopupView=true</t>
  </si>
  <si>
    <t>CO1.REQ.9333572</t>
  </si>
  <si>
    <t>CO1.PCCNTR.8639143</t>
  </si>
  <si>
    <t>CO1.BDOS.9166958</t>
  </si>
  <si>
    <t>CP-SDSD-901-2025</t>
  </si>
  <si>
    <t>PRESTACIÓN DE SERVICIOS PROFESIONALES DE UN(A) ENFERMERO(A) PARA EL
FORTALECIMIENTO DE LAS COMPETENCIAS DE LA SECRETARÍA DE SALUD DEL DEPARTAMENTO DE SUCRE EN EL AREA CRUE</t>
  </si>
  <si>
    <t>https://community.secop.gov.co/Public/Tendering/OpportunityDetail/Index?noticeUID=CO1.NTC.9194985&amp;isFromPublicArea=True&amp;isModal=true&amp;asPopupView=true</t>
  </si>
  <si>
    <t>CO1.REQ.9326607</t>
  </si>
  <si>
    <t>CO1.PCCNTR.8717503</t>
  </si>
  <si>
    <t>CO1.BDOS.9034713</t>
  </si>
  <si>
    <t>LP-007-2025</t>
  </si>
  <si>
    <t>RECUPERACIÓN AMBIENTAL DE UN ÁREA ESTRATÉGICA PARA LA CONSERVACIÓN DEL RECURSO HÍDRICO EN EL MUNICIPIO DE LOS PALMITOS DEPARTAMENTO DE SUCRE</t>
  </si>
  <si>
    <t>800179753</t>
  </si>
  <si>
    <t>https://community.secop.gov.co/Public/Tendering/OpportunityDetail/Index?noticeUID=CO1.NTC.9184803&amp;isFromPublicArea=True&amp;isModal=true&amp;asPopupView=true</t>
  </si>
  <si>
    <t>CO1.REQ.9826535</t>
  </si>
  <si>
    <t>CO1.BDOS.9658678</t>
  </si>
  <si>
    <t>CO1.REQ.7026420</t>
  </si>
  <si>
    <t>CO1.PCCNTR.6926921</t>
  </si>
  <si>
    <t>CO1.BDOS.6895349</t>
  </si>
  <si>
    <t>CP-SDSD-487-2024</t>
  </si>
  <si>
    <t>https://community.secop.gov.co/Public/Tendering/OpportunityDetail/Index?noticeUID=CO1.NTC.6920536&amp;isFromPublicArea=True&amp;isModal=true&amp;asPopupView=true</t>
  </si>
  <si>
    <t>CO1.REQ.9824670</t>
  </si>
  <si>
    <t>CO1.PCCNTR.9056812</t>
  </si>
  <si>
    <t>CO1.BDOS.9657220</t>
  </si>
  <si>
    <t>CPS-100-2026</t>
  </si>
  <si>
    <t>PRESTACIÓN DE SERVICIOS PROFESIONALES PARA BRINDAR ASESORÍA JURÍDICA EN LA
SUBSECRETARÍA TRIBUTARIA DE LA SECRETARÍA DE HACIENDA DEL DEPARTAMENTO DE SUCRE EN CUMPLIMIENTO DEL
CONVENIO INTERADMINISTRATIVO PMICV.0023.2025</t>
  </si>
  <si>
    <t>64586588</t>
  </si>
  <si>
    <t>https://community.secop.gov.co/Public/Tendering/OpportunityDetail/Index?noticeUID=CO1.NTC.9691540&amp;isFromPublicArea=True&amp;isModal=true&amp;asPopupView=true</t>
  </si>
  <si>
    <t>CO1.REQ.7064329</t>
  </si>
  <si>
    <t>CO1.PCCNTR.6945652</t>
  </si>
  <si>
    <t>CO1.BDOS.6933189</t>
  </si>
  <si>
    <t>CP-SDSD-588-2024</t>
  </si>
  <si>
    <t>PRESTACIÓN DE SERVICIOS PROFESIONALES DE UN ABOGADO PARA EL DESARROLLO DE 
ACCIONES EN EL COMPONENTE IVC SANITARIO EN EL MARCO DEL DESARROLLO DEL PLAN TERRITORIAL DE SALUD VIGENCIA 
2024 EN EL DEPARTAMENTO DE SUCRE</t>
  </si>
  <si>
    <t>https://community.secop.gov.co/Public/Tendering/OpportunityDetail/Index?noticeUID=CO1.NTC.6943659&amp;isFromPublicArea=True&amp;isModal=true&amp;asPopupView=true</t>
  </si>
  <si>
    <t>CO1.REQ.7701705</t>
  </si>
  <si>
    <t>CO1.PCCNTR.7453894</t>
  </si>
  <si>
    <t>CO1.BDOS.7566603</t>
  </si>
  <si>
    <t>CP-SDSD-112-2025</t>
  </si>
  <si>
    <t>https://community.secop.gov.co/Public/Tendering/OpportunityDetail/Index?noticeUID=CO1.NTC.7585361&amp;isFromPublicArea=True&amp;isModal=true&amp;asPopupView=true</t>
  </si>
  <si>
    <t>CO1.REQ.8801124</t>
  </si>
  <si>
    <t>CO1.PCCNTR.8246041</t>
  </si>
  <si>
    <t>CO1.BDOS.8644686</t>
  </si>
  <si>
    <t>CP-SDSD-562-2025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</si>
  <si>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</si>
  <si>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https://community.secop.gov.co/Public/Tendering/OpportunityDetail/Index?noticeUID=CO1.NTC.8671737&amp;isFromPublicArea=True&amp;isModal=true&amp;asPopupView=true</t>
  </si>
  <si>
    <t>CO1.REQ.10752618</t>
  </si>
  <si>
    <t>CO1.PCCNTR.9740272</t>
  </si>
  <si>
    <t>CO1.BDOS.10569038</t>
  </si>
  <si>
    <t>CP-SDSD-518-2026</t>
  </si>
  <si>
    <t>PRESTACIÓN DE SERVICIOS PROFESIONALES DE UN ADMINISTRATIVO(A) EN SALUD PARA EL DESARROLLO DE ACCIONES EN EL SUBPROGRAMA DE SALUD AMBIENTAL; EN EL MARCO DEL DESARROLLO DEL PLAN TERRITORIAL DE SALUD VIGENCIA 2026 EN EL DEPARTAMENTO DE SUCRE</t>
  </si>
  <si>
    <t>https://community.secop.gov.co/Public/Tendering/OpportunityDetail/Index?noticeUID=CO1.NTC.10616107&amp;isFromPublicArea=True&amp;isModal=true&amp;asPopupView=true</t>
  </si>
  <si>
    <t>CO1.REQ.7748846</t>
  </si>
  <si>
    <t>CO1.PCCNTR.7500137</t>
  </si>
  <si>
    <t>CO1.BDOS.7613729</t>
  </si>
  <si>
    <t>CP-SDSD-168-2025</t>
  </si>
  <si>
    <t>PRESTACIÓN DE SERVICIOS PROFESIONALES DE UN(A) ENFERMERO PARA EL DESARROLLO DE ACCIONES EN EL COMPONENTE PROGRAMA AMPLIADO DE INMUNIZACIONES PAI; EN EL MARCO DEL DESARROLLO DEL PLAN TERRITORIAL DE SALUD VIGENCIA 2025 EN EL DEPARTAMENTO DE SUCRE.</t>
  </si>
  <si>
    <t>https://community.secop.gov.co/Public/Tendering/OpportunityDetail/Index?noticeUID=CO1.NTC.7641538&amp;isFromPublicArea=True&amp;isModal=true&amp;asPopupView=true</t>
  </si>
  <si>
    <t>CO1.REQ.8891811</t>
  </si>
  <si>
    <t>CO1.PCCNTR.8318438</t>
  </si>
  <si>
    <t>CO1.BDOS.8733557</t>
  </si>
  <si>
    <t>CPS-642-2025</t>
  </si>
  <si>
    <t>PRESTACION DE SERVICIOS DE APOYO A LA GESTION PARA BRINDAR ACOMPAÑAMIENTO EN LA SUBSECRETARIA DE GESTION DE RECURSOS FISICOS</t>
  </si>
  <si>
    <t>https://community.secop.gov.co/Public/Tendering/OpportunityDetail/Index?noticeUID=CO1.NTC.8769403&amp;isFromPublicArea=True&amp;isModal=true&amp;asPopupView=true</t>
  </si>
  <si>
    <t>CO1.REQ.7824023</t>
  </si>
  <si>
    <t>CO1.PCCNTR.7549867</t>
  </si>
  <si>
    <t>CO1.BDOS.7687121</t>
  </si>
  <si>
    <t>CP-SDSD-246-2025</t>
  </si>
  <si>
    <t>https://community.secop.gov.co/Public/Tendering/OpportunityDetail/Index?noticeUID=CO1.NTC.7702200&amp;isFromPublicArea=True&amp;isModal=true&amp;asPopupView=true</t>
  </si>
  <si>
    <t>CO1.REQ.8932140</t>
  </si>
  <si>
    <t>CO1.PCCNTR.8341018</t>
  </si>
  <si>
    <t>CO1.BDOS.8773356</t>
  </si>
  <si>
    <t>CPS-737-2025</t>
  </si>
  <si>
    <t>https://community.secop.gov.co/Public/Tendering/OpportunityDetail/Index?noticeUID=CO1.NTC.8800762&amp;isFromPublicArea=True&amp;isModal=true&amp;asPopupView=true</t>
  </si>
  <si>
    <t>CO1.REQ.7712291</t>
  </si>
  <si>
    <t>CO1.PCCNTR.7476190</t>
  </si>
  <si>
    <t>CO1.BDOS.7577837</t>
  </si>
  <si>
    <t>CP-SDSD-126-2025</t>
  </si>
  <si>
    <t>PRESTACIÒN DE SERVICIOS DE APOYO A LA GESTIÓN DE UN TÉCNICO EN AREAS INFORMATICAS; PARA EL DESARROLLO DE 
ACCIONES EN EL COMPONENTE NIÑOS; NIÑAS Y ADOLESCENTES; EN EL MARCO DEL DESARROLLO DEL PLAN TERRITORIAL DE 
SALUD VIGENCIA 2025 EN EL DEPARTAMENTO DE SUCRE.</t>
  </si>
  <si>
    <t>1104407209</t>
  </si>
  <si>
    <t>https://community.secop.gov.co/Public/Tendering/OpportunityDetail/Index?noticeUID=CO1.NTC.7613531&amp;isFromPublicArea=True&amp;isModal=true&amp;asPopupView=true</t>
  </si>
  <si>
    <t>CO1.REQ.10040120</t>
  </si>
  <si>
    <t>CO1.PCCNTR.9271948</t>
  </si>
  <si>
    <t>CO1.BDOS.9871851</t>
  </si>
  <si>
    <t>CP-SDSD-359-2026</t>
  </si>
  <si>
    <t>PRESTACIÓN DE SERVICIOS PROFESIONALES DE UN(A) MEDICO ESPECIALISTA EN GERENCIA DE LA CALIDAD Y AUDITORIA EN SALUD PARA BRINDAR APOYO Y ACOMPAÑAMIENTO A LA SECRETARÍA DE SALUD DE LA GOBERNACIÓN DE SUCRE EN EL AREA DE AUTORIZACIONES</t>
  </si>
  <si>
    <t>72127591</t>
  </si>
  <si>
    <t>https://community.secop.gov.co/Public/Tendering/OpportunityDetail/Index?noticeUID=CO1.NTC.9903932&amp;isFromPublicArea=True&amp;isModal=true&amp;asPopupView=true</t>
  </si>
  <si>
    <t>CO1.REQ.6187788</t>
  </si>
  <si>
    <t>CO1.PCCNTR.6290174</t>
  </si>
  <si>
    <t>CO1.BDOS.6067485</t>
  </si>
  <si>
    <t>CP-SDSD-310-2024</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</si>
  <si>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t>
  </si>
  <si>
    <t>https://community.secop.gov.co/Public/Tendering/OpportunityDetail/Index?noticeUID=CO1.NTC.6076180&amp;isFromPublicArea=True&amp;isModal=true&amp;asPopupView=true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</si>
  <si>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SECRETARIADE SALUD DEL DEPARTAMENTO DE SUCRE</t>
  </si>
  <si>
    <t>CO1.REQ.6941551</t>
  </si>
  <si>
    <t>CO1.PCCNTR.6875661</t>
  </si>
  <si>
    <t>CO1.BDOS.6812245</t>
  </si>
  <si>
    <t>CPS-817-2024</t>
  </si>
  <si>
    <t>PRESTACION DE SERVICIOS PROFESIONALES
DE UN MEDICO VETERINARIO ZOOTECNISTA PARA BRINDAR APOYO EN TEMAS
PECUARIOS A LA SECRETARIA DE DESARROLLO ECONOMICO Y MEDIO AMBIENTE
DURANTE LA VIGENCIA 2024.</t>
  </si>
  <si>
    <t>https://community.secop.gov.co/Public/Tendering/OpportunityDetail/Index?noticeUID=CO1.NTC.6858268&amp;isFromPublicArea=True&amp;isModal=true&amp;asPopupView=true</t>
  </si>
  <si>
    <t>CO1.REQ.7725318</t>
  </si>
  <si>
    <t>CO1.PCCNTR.7490243</t>
  </si>
  <si>
    <t>CO1.BDOS.7590380</t>
  </si>
  <si>
    <t>CP-SDSD-163-2025</t>
  </si>
  <si>
    <t>PRESTACIÓN DE SERVICIOS PROFESIONALES DE UN(A) PSICOLOGO(A) PARA EL
DESARROLLO DE ACCIONES EN EL COMPONENTE SALUD MENTAL; EN EL MARCO
DEL DESARROLLO DEL PLAN TERRITORIAL DE SALUD VIGENCIA 2025 EN EL
DEPARTAMENTO DE SUCRE.</t>
  </si>
  <si>
    <t>https://community.secop.gov.co/Public/Tendering/OpportunityDetail/Index?noticeUID=CO1.NTC.7630030&amp;isFromPublicArea=True&amp;isModal=true&amp;asPopupView=true</t>
  </si>
  <si>
    <t>CO1.REQ.7501264</t>
  </si>
  <si>
    <t>CO1.PCCNTR.7272190</t>
  </si>
  <si>
    <t>CO1.BDOS.7365277</t>
  </si>
  <si>
    <t>CPS-007-2025</t>
  </si>
  <si>
    <t>PRESTACION DE SERVICIOS PROFESIONALES PARA APOYAR EL DESARROLLO DE ACCIONES EN EL MARCO DEL PROGRAMA DE ALIMENTACION ESCOLAR DE LA SECRETARIA DE EDUCACION DEPARTAMENTAL 
DE LA GOBERNACIÓN DE SUCRE</t>
  </si>
  <si>
    <t>https://community.secop.gov.co/Public/Tendering/OpportunityDetail/Index?noticeUID=CO1.NTC.7380448&amp;isFromPublicArea=True&amp;isModal=true&amp;asPopupView=true</t>
  </si>
  <si>
    <t>CO1.REQ.9826786</t>
  </si>
  <si>
    <t>CO1.PCCNTR.9048077</t>
  </si>
  <si>
    <t>CO1.BDOS.9659431</t>
  </si>
  <si>
    <t>CP-SDSD-171-2026</t>
  </si>
  <si>
    <t>PRESTACIÓN DE SERVICIOS PROFESIONALES DE UN TRABAJADOR SOCIAL PARA EL
DESARROLLO DE ACCIONES EN EL SUBPROGRAMA DE PARTICIPACION SOCIAL; EN EL MARCO DEL DESARROLLO DEL PLAN TERRITORIAL DE SALUD VIGENCIA 2026 EN EL DEPARTAMENTO DE SUCRE</t>
  </si>
  <si>
    <t>https://community.secop.gov.co/Public/Tendering/OpportunityDetail/Index?noticeUID=CO1.NTC.9683173&amp;isFromPublicArea=True&amp;isModal=true&amp;asPopupView=true</t>
  </si>
  <si>
    <t>CO1.REQ.7089213</t>
  </si>
  <si>
    <t>CO1.PCCNTR.6964385</t>
  </si>
  <si>
    <t>CO1.BDOS.6957405</t>
  </si>
  <si>
    <t>CPS-864-2024</t>
  </si>
  <si>
    <t>23175543</t>
  </si>
  <si>
    <t>https://community.secop.gov.co/Public/Tendering/OpportunityDetail/Index?noticeUID=CO1.NTC.6968513&amp;isFromPublicArea=True&amp;isModal=true&amp;asPopupView=true</t>
  </si>
  <si>
    <t>CO1.REQ.6091434</t>
  </si>
  <si>
    <t>CO1.PCCNTR.6212221</t>
  </si>
  <si>
    <t>CO1.BDOS.5972349</t>
  </si>
  <si>
    <t>CP-SDSD-271-2024</t>
  </si>
  <si>
    <t>PRESTACIÓN DE SERVICIOS DE APOYO A LA GESTIÓN DE UN VACUNADOR PARA EL DESARROLLO DE ACCIONES EN LA DIMENSIÓN SALUD AMBIENTAL; COMPONENTE SITUACIONES DE SALUD RELACIONADAS CON EL AMBIENTE; DEL PLAN DECENAL DE SALUD PÚBLICA- PROGRAMA COMPASIÓN POR LA BIODIVERSIDAD- PAS TRANSITORIO 2024 EN EL DEPARTAME</t>
  </si>
  <si>
    <t>1102887336</t>
  </si>
  <si>
    <t>https://community.secop.gov.co/Public/Tendering/OpportunityDetail/Index?noticeUID=CO1.NTC.5980532&amp;isFromPublicArea=True&amp;isModal=true&amp;asPopupView=true</t>
  </si>
  <si>
    <t>CO1.REQ.7319047</t>
  </si>
  <si>
    <t>CO1.REQ.9013240</t>
  </si>
  <si>
    <t>CO1.PCCNTR.8403984</t>
  </si>
  <si>
    <t>CO1.BDOS.8851724</t>
  </si>
  <si>
    <t>CP-SDSD-798-2025</t>
  </si>
  <si>
    <t>https://community.secop.gov.co/Public/Tendering/OpportunityDetail/Index?noticeUID=CO1.NTC.8879781&amp;isFromPublicArea=True&amp;isModal=true&amp;asPopupView=true</t>
  </si>
  <si>
    <t>CO1.REQ.8259947</t>
  </si>
  <si>
    <t>CO1.PCCNTR.7877645</t>
  </si>
  <si>
    <t>CO1.BDOS.8115049</t>
  </si>
  <si>
    <t>CP-SDSD-338-2025</t>
  </si>
  <si>
    <t>PRESTACIÓN DE SERVICIOS PROFESIONALES DE UN(A) CONTADOR (A) PÚBLICO (A) PARA EL FORTALECIMIENTO DE LAS COMPETENCIAS DE LA SECRETARÍA DE
 SALUD DEL DEPARTAMENTO DE SUCRE EN LA SUBSECRETARIA DE GESTIÓN ADMINISTRATIVA Y FINANCIERA.</t>
  </si>
  <si>
    <t>https://community.secop.gov.co/Public/Tendering/OpportunityDetail/Index?noticeUID=CO1.NTC.8137164&amp;isFromPublicArea=True&amp;isModal=true&amp;asPopupView=true</t>
  </si>
  <si>
    <t>CO1.REQ.8978509</t>
  </si>
  <si>
    <t>CO1.PCCNTR.8391332</t>
  </si>
  <si>
    <t>CO1.BDOS.8818527</t>
  </si>
  <si>
    <t>CPS-983-2025</t>
  </si>
  <si>
    <t>PRESTACION DE SERVICIOS PROFESIONALES PARA
BRINDAR APOYO Y ACOMPAÑAMIENTO A LOS DISTINTOS PROGRAMAS QUE ESTAN A CARGO DE LA SECRETARIA DE INCLUSION SOCIAL; MUJER Y EQUIDAD DE GENERO SUBSECRETARIA DE GESTION DE LA INCLUSION SOCIAL DEL DEPARTAMENTO DE
SUCRE.</t>
  </si>
  <si>
    <t>1102860041</t>
  </si>
  <si>
    <t>https://community.secop.gov.co/Public/Tendering/OpportunityDetail/Index?noticeUID=CO1.NTC.8864032&amp;isFromPublicArea=True&amp;isModal=true&amp;asPopupView=true</t>
  </si>
  <si>
    <t>CO1.REQ.5439314</t>
  </si>
  <si>
    <t>CO1.REQ.7097794</t>
  </si>
  <si>
    <t>CO1.PCCNTR.6973780</t>
  </si>
  <si>
    <t>CO1.BDOS.6966038</t>
  </si>
  <si>
    <t>CPS-874-2024</t>
  </si>
  <si>
    <t>https://community.secop.gov.co/Public/Tendering/OpportunityDetail/Index?noticeUID=CO1.NTC.6979430&amp;isFromPublicArea=True&amp;isModal=true&amp;asPopupView=true</t>
  </si>
  <si>
    <t>CO1.REQ.7100346</t>
  </si>
  <si>
    <t>CO1.PCCNTR.6976061</t>
  </si>
  <si>
    <t>CO1.BDOS.6968282</t>
  </si>
  <si>
    <t>CP-SDSD-675-2024</t>
  </si>
  <si>
    <t>PRESTACIÓN DE SERVICIOS PROFESIONALES DE UN(A) ADMINISTRADOR(A) FINANCIERO PARA EL DESARROLLO DE ACCIONES 
EN EL COMPONENTE PLANEACIÓN INTEGRAL EN EL MARCO DEL DESARROLLO DEL PLAN TERRITORIAL DE SALUD VIGENCIA 2024 
EN EL DEPARTAMENTO DE SUCRE</t>
  </si>
  <si>
    <t>https://community.secop.gov.co/Public/Tendering/OpportunityDetail/Index?noticeUID=CO1.NTC.6982361&amp;isFromPublicArea=True&amp;isModal=true&amp;asPopupView=true</t>
  </si>
  <si>
    <t>CO1.REQ.7780410</t>
  </si>
  <si>
    <t>CO1.PCCNTR.7519453</t>
  </si>
  <si>
    <t>CO1.BDOS.7644407</t>
  </si>
  <si>
    <t>CPS-109-2025</t>
  </si>
  <si>
    <t>PRESTACIÓN DE SERVICIOS DE APOYO A LA GESTIÓN PARA BRINDAR ASISTENCIA JURÍDICA A LA SUBSECRETARÍA DE GESTIÓN DE PAZ; DDHH; PARTICIPACIÓN CIUDADANA Y POSTCONFLICTO DESDE LA SECRETARÍA DEL INTERIOR EN EL MARCO DEL PROYECTO FORTALECIMIENTO Y ASISTENCIA TÉCNICA PARA LA MESA DE PARTICIPACIÓN EFECTIVA DE</t>
  </si>
  <si>
    <t>https://community.secop.gov.co/Public/Tendering/OpportunityDetail/Index?noticeUID=CO1.NTC.7666147&amp;isFromPublicArea=True&amp;isModal=true&amp;asPopupView=true</t>
  </si>
  <si>
    <t>PRESTACIÓN DE SERVICIOS DE APOYO A LA GESTIÓN PARA BRINDAR ASISTENCIA JURÍDICA A LA SUBSECRETARÍA DE GESTIÓN DE PAZ; DDHH; PARTICIPACIÓN CIUDADANA Y POSTCONFLICTO DESDE LA SECRETARÍA DEL INTERIOR EN EL MARCO DEL PROYECTO FORTALECIMIENTO Y ASISTENCIA TÉCNICA PARA LA MESA DE PARTICIPACIÓN EFECTIVA DE VÍCTIMAS EN EL DEPARTAMENTO DE SUCRE.</t>
  </si>
  <si>
    <t>CO1.REQ.6919795</t>
  </si>
  <si>
    <t>CO1.PCCNTR.6838235</t>
  </si>
  <si>
    <t>CO1.BDOS.6790151</t>
  </si>
  <si>
    <t>CPS-787-2024</t>
  </si>
  <si>
    <t>PRESTACIÓN DE SERVICIOS PROFESIONALES DE UN ABOGADO PARA BRINDAR ACOMPAÑAMIENTO A LA SECRETARIA DEL INTERIOR DE LA GOBERNACIÓN DE SUCRE desde la SECRETARÍA DEL
INTERIOR.</t>
  </si>
  <si>
    <t>https://community.secop.gov.co/Public/Tendering/OpportunityDetail/Index?noticeUID=CO1.NTC.6808952&amp;isFromPublicArea=True&amp;isModal=true&amp;asPopupView=true</t>
  </si>
  <si>
    <t>CO1.REQ.8548663</t>
  </si>
  <si>
    <t>CO1.PCCNTR.8076095</t>
  </si>
  <si>
    <t>CO1.BDOS.8397426</t>
  </si>
  <si>
    <t>CPS-510-2025</t>
  </si>
  <si>
    <t>https://community.secop.gov.co/Public/Tendering/OpportunityDetail/Index?noticeUID=CO1.NTC.8425730&amp;isFromPublicArea=True&amp;isModal=true&amp;asPopupView=true</t>
  </si>
  <si>
    <t>CO1.REQ.6887957</t>
  </si>
  <si>
    <t>CO1.PCCNTR.6811686</t>
  </si>
  <si>
    <t>CO1.BDOS.6758982</t>
  </si>
  <si>
    <t>CPS-756-2024</t>
  </si>
  <si>
    <t>PRESTACION DE SERVICIOS DE APOYO A LA GESTION DE UN BACHILLER
PARA BRINDAR APOYO A LA SECRETARIA DEL INTERIOR DE LA GOBERNACION DE SUCRE</t>
  </si>
  <si>
    <t>https://community.secop.gov.co/Public/Tendering/OpportunityDetail/Index?noticeUID=CO1.NTC.6773746&amp;isFromPublicArea=True&amp;isModal=true&amp;asPopupView=true</t>
  </si>
  <si>
    <t>CO1.REQ.6805604</t>
  </si>
  <si>
    <t>CO1.PCCNTR.6748761</t>
  </si>
  <si>
    <t>CO1.BDOS.6678708</t>
  </si>
  <si>
    <t>CPS-698-2024</t>
  </si>
  <si>
    <t>https://community.secop.gov.co/Public/Tendering/OpportunityDetail/Index?noticeUID=CO1.NTC.6691790&amp;isFromPublicArea=True&amp;isModal=true&amp;asPopupView=true</t>
  </si>
  <si>
    <t>CO1.REQ.9347660</t>
  </si>
  <si>
    <t>CO1.PCCNTR.8647090</t>
  </si>
  <si>
    <t>CO1.BDOS.9172897</t>
  </si>
  <si>
    <t>CPS-1180-2025</t>
  </si>
  <si>
    <t>https://community.secop.gov.co/Public/Tendering/OpportunityDetail/Index?noticeUID=CO1.NTC.9206666&amp;isFromPublicArea=True&amp;isModal=true&amp;asPopupView=true</t>
  </si>
  <si>
    <t>CO1.REQ.7046186</t>
  </si>
  <si>
    <t>CO1.PCCNTR.6932204</t>
  </si>
  <si>
    <t>CO1.BDOS.6915735</t>
  </si>
  <si>
    <t>CP-SDSD-540-2024</t>
  </si>
  <si>
    <t>PRESTACIÓN DE SERVICIOS PROFESIONALES DE UN ADMINISTRADOR DE 
EMPRESAS; ESPECIALISTA EN SEGURIDAD Y SALUD EN EL TRABAJO PARA EL 
DESARROLLO DE ACCIONES EN EL COMPONENTE SALUD LABORAL EN EL MARCO DEL DESARROLLO DEL PLAN TERRITORIAL DE SALUD VIGENCIA 2024 EN EL DEPARTAMENTO DE SUCRE</t>
  </si>
  <si>
    <t>https://community.secop.gov.co/Public/Tendering/OpportunityDetail/Index?noticeUID=CO1.NTC.6927138&amp;isFromPublicArea=True&amp;isModal=true&amp;asPopupView=true</t>
  </si>
  <si>
    <t>CO1.REQ.10786202</t>
  </si>
  <si>
    <t>CO1.PCCNTR.9765869</t>
  </si>
  <si>
    <t>CO1.BDOS.10602473</t>
  </si>
  <si>
    <t>CP-SDSD-575-2026</t>
  </si>
  <si>
    <t>PRESTACIÓN DE SERVICIOS PROFESIONALES DE UN(A) FISIOTERAPEUTA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</si>
  <si>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https://community.secop.gov.co/Public/Tendering/OpportunityDetail/Index?noticeUID=CO1.NTC.10648705&amp;isFromPublicArea=True&amp;isModal=true&amp;asPopupView=true</t>
  </si>
  <si>
    <t>CO1.REQ.7088959</t>
  </si>
  <si>
    <t>CO1.PCCNTR.6968144</t>
  </si>
  <si>
    <t>CO1.BDOS.6957077</t>
  </si>
  <si>
    <t>CPS-863-2024</t>
  </si>
  <si>
    <t>PRESTACIÓN DE SERVICIOS PROFESIONALES EN INGENIERÍA ELÉCTRICA PARA BRINDAR 
ASESORÍA Y ACOMPAÑAMIENTO A LA SECRETARIA DE ENERGIAS DE LA GOBERNACIÓN DE SUCRE</t>
  </si>
  <si>
    <t>1010201953</t>
  </si>
  <si>
    <t>https://community.secop.gov.co/Public/Tendering/OpportunityDetail/Index?noticeUID=CO1.NTC.6972396&amp;isFromPublicArea=True&amp;isModal=true&amp;asPopupView=true</t>
  </si>
  <si>
    <t>CO1.REQ.8261472</t>
  </si>
  <si>
    <t>CO1.PCCNTR.7932449</t>
  </si>
  <si>
    <t>CO1.BDOS.8116750</t>
  </si>
  <si>
    <t>MC-014-2025</t>
  </si>
  <si>
    <t>APOYO PARA LA REALIZACIÓN DE ACTIVIDADES   RECREATIVAS; CULTURALES; Y DE EMPRENDIMIENTO EN EL MARCO DEL MES DE LA FAMILIA 2025 EN EL DEPARTAMENTO DE SUCRE.</t>
  </si>
  <si>
    <t>900532231</t>
  </si>
  <si>
    <t>https://community.secop.gov.co/Public/Tendering/OpportunityDetail/Index?noticeUID=CO1.NTC.8138640&amp;isFromPublicArea=True&amp;isModal=true&amp;asPopupView=true</t>
  </si>
  <si>
    <t>CO1.REQ.7123803</t>
  </si>
  <si>
    <t>CO1.PCCNTR.7081791</t>
  </si>
  <si>
    <t>CO1.BDOS.6991111</t>
  </si>
  <si>
    <t>MC-SDSD-014-2024</t>
  </si>
  <si>
    <t>PRESTACIÓN DE SERVICIOS DE MANTENIMINETO DE METROLOGÍA A TODO COSTO DE LOS EQUIPOS DEL LABORATORIO DE SALUD PÚBLICA DEL DEPARTAMENTO DE SUCRE.</t>
  </si>
  <si>
    <t>900167013</t>
  </si>
  <si>
    <t>https://community.secop.gov.co/Public/Tendering/OpportunityDetail/Index?noticeUID=CO1.NTC.7047673&amp;isFromPublicArea=True&amp;isModal=true&amp;asPopupView=true</t>
  </si>
  <si>
    <t>CO1.REQ.8953716</t>
  </si>
  <si>
    <t>CO1.PCCNTR.8365800</t>
  </si>
  <si>
    <t>CO1.BDOS.8794187</t>
  </si>
  <si>
    <t>CP-SDSD-716-2025</t>
  </si>
  <si>
    <t>PRESTACIÓN DE SERVICIOS PROFESIONALES DE UN(A) ADMINISTRADOR(A)
 PUBLICO PARA BRINDAR APOYO Y ACOMPAÑAMIENTO A LA SECRETARÍA DE
 SALUD DE LA GOBERNACIÓN DE SUCRE EN LA SUBSECRETARÍA DE GESTIÓN
 ADMINISTRATIVA Y FINANCIERA</t>
  </si>
  <si>
    <t>https://community.secop.gov.co/Public/Tendering/OpportunityDetail/Index?noticeUID=CO1.NTC.8834572&amp;isFromPublicArea=True&amp;isModal=true&amp;asPopupView=true</t>
  </si>
  <si>
    <t>CO1.REQ.8966938</t>
  </si>
  <si>
    <t>CO1.PCCNTR.8374715</t>
  </si>
  <si>
    <t>CO1.BDOS.8807803</t>
  </si>
  <si>
    <t>CP-SDSD-719-2025</t>
  </si>
  <si>
    <t>PRESTACIÓN DE SERVICIOS PROFESIONALES DE UN(A) ABOGADO PARA BRINDAR APOYO Y
ACOMPAÑAMIENTO A LA SECRETARÍA DE SALUD DE LA GOBERNACIÓN DE SUCRE EN LA DIRECCIÓN ADMINISTRATIVA DE ASUNTOS JURIDICOS Y DE CONTRATACIÓN.</t>
  </si>
  <si>
    <t>10889431</t>
  </si>
  <si>
    <t>https://community.secop.gov.co/Public/Tendering/OpportunityDetail/Index?noticeUID=CO1.NTC.8844913&amp;isFromPublicArea=True&amp;isModal=true&amp;asPopupView=true</t>
  </si>
  <si>
    <t>CO1.REQ.8980205</t>
  </si>
  <si>
    <t>CO1.PCCNTR.8375348</t>
  </si>
  <si>
    <t>CO1.BDOS.8820208</t>
  </si>
  <si>
    <t>CPS-979-2025</t>
  </si>
  <si>
    <t>PRESTACIÓN DE SERVICIOS DE APOYO A LA GESTION 
DE UN BACHILLER PARA BRINDAR APOYO ADMINISTRATIVO EN LA SUBSECRETARIA DE DESARROLLO RURAL Y MEDIO AMBIENTE DE LA GOBERNACION DE SUCRE</t>
  </si>
  <si>
    <t>https://community.secop.gov.co/Public/Tendering/OpportunityDetail/Index?noticeUID=CO1.NTC.8846002&amp;isFromPublicArea=True&amp;isModal=true&amp;asPopupView=true</t>
  </si>
  <si>
    <t>CO1.REQ.7021960</t>
  </si>
  <si>
    <t>CO1.PCCNTR.6912058</t>
  </si>
  <si>
    <t>CO1.BDOS.6891802</t>
  </si>
  <si>
    <t>CP-SDSD-479-2024</t>
  </si>
  <si>
    <t>https://community.secop.gov.co/Public/Tendering/OpportunityDetail/Index?noticeUID=CO1.NTC.6904459&amp;isFromPublicArea=True&amp;isModal=true&amp;asPopupView=true</t>
  </si>
  <si>
    <t>CO1.REQ.8885503</t>
  </si>
  <si>
    <t>CO1.PCCNTR.8307192</t>
  </si>
  <si>
    <t>CO1.BDOS.8727445</t>
  </si>
  <si>
    <t>CPS-600-2025</t>
  </si>
  <si>
    <t>PRESTACION DE SERVICIOS DE UNA PROFESIONAL EN
DERECHO; PARA BRINDAR ASESORIA Y APOYO EN LA ESTRUCTURACIÓN; REVISION Y SEGUIMIENTO DE LOS PROCESOS
CONTRACTUALES; ASÍ COMO EN LA GESTIÓN DE ASUNTOS JURIDICOS Y ADMINISTRATIVOS QUE LE CORRESPONDAN A LA
SECRETARIA DE PLANEACION DEPARTAMENTAL</t>
  </si>
  <si>
    <t>https://community.secop.gov.co/Public/Tendering/OpportunityDetail/Index?noticeUID=CO1.NTC.8754639&amp;isFromPublicArea=True&amp;isModal=true&amp;asPopupView=true</t>
  </si>
  <si>
    <t>CO1.REQ.9767237</t>
  </si>
  <si>
    <t>CO1.PCCNTR.8997796</t>
  </si>
  <si>
    <t>CO1.BDOS.9599561</t>
  </si>
  <si>
    <t>CP-SDSD-091-2026</t>
  </si>
  <si>
    <t>https://community.secop.gov.co/Public/Tendering/OpportunityDetail/Index?noticeUID=CO1.NTC.9629680&amp;isFromPublicArea=True&amp;isModal=true&amp;asPopupView=true</t>
  </si>
  <si>
    <t>CO1.REQ.8929025</t>
  </si>
  <si>
    <t>CO1.PCCNTR.8338659</t>
  </si>
  <si>
    <t>CO1.BDOS.8770436</t>
  </si>
  <si>
    <t>CPS-696-2025</t>
  </si>
  <si>
    <t>PRESTACIÓN DE SERVICIOS DE APOYO A LA GESTIÓN PARA BRINDAR ACOMPAÑAMIENTO A LA SECRETARIA DE ENERGÍAS DE LA GOBERNACIÓN DE SUCRE</t>
  </si>
  <si>
    <t>92032688</t>
  </si>
  <si>
    <t>https://community.secop.gov.co/Public/Tendering/OpportunityDetail/Index?noticeUID=CO1.NTC.8797322&amp;isFromPublicArea=True&amp;isModal=true&amp;asPopupView=true</t>
  </si>
  <si>
    <t>CO1.REQ.8286803</t>
  </si>
  <si>
    <t>CO1.PCCNTR.7895300</t>
  </si>
  <si>
    <t>CO1.BDOS.8141120</t>
  </si>
  <si>
    <t>CP-SDSD-377-2025</t>
  </si>
  <si>
    <t>PRESTACIÓN DE SERVICIOS DE UN(A) PROFESIONAL EN EL ÁREA DE LA SALUD CON ESPECIALIZACIÓN EN GERENCIA DE LA CALIDAD Y AUDITORIA EN SALUD PARA EL FORTALECIMIENTO DE LAS COMPETENCIAS DE LA SECRETARÍA DE SALUD DEL DEPARTAMENTO DE SUCRE EN EL AREA AUTORIZACION DE SERVICIOS.</t>
  </si>
  <si>
    <t>https://community.secop.gov.co/Public/Tendering/OpportunityDetail/Index?noticeUID=CO1.NTC.8163257&amp;isFromPublicArea=True&amp;isModal=true&amp;asPopupView=true</t>
  </si>
  <si>
    <t>CO1.REQ.9873859</t>
  </si>
  <si>
    <t>CO1.PCCNTR.9092808</t>
  </si>
  <si>
    <t>CO1.BDOS.9706069</t>
  </si>
  <si>
    <t>CPS-178-2026</t>
  </si>
  <si>
    <t>PRESTACIÓN DE SERVICIOS PROFESIONALES DE UN ABOGADO CON POSGRADO EN
MODALIDAD DE MAESTRIA PARA BRINDAR ASESORIA Y ACOMPAÑAMIENTO A LA SECRETARIA DEL INTERIOR DE LA
GOBERNACIÓN DE SUCRE; EN EL MARCO DEL PROYECTO APOYO A LA PRESTACIÓN DE SERVICIOS PROFESIONALES Y DE
APOYO A LA GESTIÓN VIGENCIA 2026 DE</t>
  </si>
  <si>
    <t>https://community.secop.gov.co/Public/Tendering/OpportunityDetail/Index?noticeUID=CO1.NTC.9727905&amp;isFromPublicArea=True&amp;isModal=true&amp;asPopupView=true</t>
  </si>
  <si>
    <t>PRESTACIÓN DE SERVICIOS PROFESIONALES DE UN ABOGADO CON POSGRADO EN
MODALIDAD DE MAESTRIA PARA BRINDAR ASESORIA Y ACOMPAÑAMIENTO A LA SECRETARIA DEL INTERIOR DE LA
GOBERNACIÓN DE SUCRE; EN EL MARCO DEL PROYECTO APOYO A LA PRESTACIÓN DE SERVICIOS PROFESIONALES Y DE
APOYO A LA GESTIÓN VIGENCIA 2026 DE LA GOBERNACIÓN DE SUCRE</t>
  </si>
  <si>
    <t>CO1.REQ.10044681</t>
  </si>
  <si>
    <t>CO1.PCCNTR.9276088</t>
  </si>
  <si>
    <t>CO1.BDOS.9876462</t>
  </si>
  <si>
    <t>CPS-628-2026</t>
  </si>
  <si>
    <t>PRESTACIÓN DE SERVICIOS PROFESIONALES DE UN ABOGADO (A) PARA BRINDAR APOYO
EN LA OFICINA DE PROTOCOLO DE LA SECRETARIA PRIVADA DE LA GOBERNACION DE SUCRE</t>
  </si>
  <si>
    <t>12559503</t>
  </si>
  <si>
    <t>https://community.secop.gov.co/Public/Tendering/OpportunityDetail/Index?noticeUID=CO1.NTC.9907669&amp;isFromPublicArea=True&amp;isModal=true&amp;asPopupView=true</t>
  </si>
  <si>
    <t>CO1.REQ.7188059</t>
  </si>
  <si>
    <t>CO1.PCCNTR.7039855</t>
  </si>
  <si>
    <t>CO1.BDOS.7053662</t>
  </si>
  <si>
    <t>CPS-940-2024</t>
  </si>
  <si>
    <t>PRESTACIÓN DE SERVICIOS PROFESIONALES PARA 
BRINDAR ACOMPAÑAMIENTO A LA SECRETARIA DEL INTERIOR DE LA GOBERNACIÓN DE SUCRE</t>
  </si>
  <si>
    <t>64871270</t>
  </si>
  <si>
    <t>https://community.secop.gov.co/Public/Tendering/OpportunityDetail/Index?noticeUID=CO1.NTC.7068909&amp;isFromPublicArea=True&amp;isModal=true&amp;asPopupView=true</t>
  </si>
  <si>
    <t>CO1.REQ.9887774</t>
  </si>
  <si>
    <t>CO1.PCCNTR.9106587</t>
  </si>
  <si>
    <t>CO1.BDOS.9720123</t>
  </si>
  <si>
    <t>CPS-214-2026</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</si>
  <si>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</si>
  <si>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https://community.secop.gov.co/Public/Tendering/OpportunityDetail/Index?noticeUID=CO1.NTC.9742796&amp;isFromPublicArea=True&amp;isModal=true&amp;asPopupView=true</t>
  </si>
  <si>
    <t>CO1.REQ.9845727</t>
  </si>
  <si>
    <t>CO1.PCCNTR.9079087</t>
  </si>
  <si>
    <t>CO1.BDOS.9677998</t>
  </si>
  <si>
    <t>CP-SDSD-174-2026</t>
  </si>
  <si>
    <t>https://community.secop.gov.co/Public/Tendering/OpportunityDetail/Index?noticeUID=CO1.NTC.9714136&amp;isFromPublicArea=True&amp;isModal=true&amp;asPopupView=true</t>
  </si>
  <si>
    <t>CO1.REQ.6841410</t>
  </si>
  <si>
    <t>CO1.PCCNTR.6777243</t>
  </si>
  <si>
    <t>CO1.BDOS.6713420</t>
  </si>
  <si>
    <t>CPS-731-2024</t>
  </si>
  <si>
    <t>PRESTACION DE SERVICIOS PROFESIONALES DE UN ADMINISTRADOR DE EMPRESAS PARA BRINDAR ASESORIA Y ACOMPAÑAMIENTO A LA SUBSECRETARIA DE GESTION DEL TALENTO HUMANO</t>
  </si>
  <si>
    <t>https://community.secop.gov.co/Public/Tendering/OpportunityDetail/Index?noticeUID=CO1.NTC.6730135&amp;isFromPublicArea=True&amp;isModal=true&amp;asPopupView=true</t>
  </si>
  <si>
    <t>CO1.REQ.4034617</t>
  </si>
  <si>
    <t>CO1.PCCNTR.4912551</t>
  </si>
  <si>
    <t>LP-SID-016-2022</t>
  </si>
  <si>
    <t>CONSTRUCCIÓN DE PAVIMENTO EN CONCRETO HIDRÁULICO DE LA CALLE 15 ENTRE CARRERAS 6 Y 9 DEL BARRIO EL BOSQUE; MUNICIPIO DE SINCE; DEPARTAMENTO DE SUCRE</t>
  </si>
  <si>
    <t>901709312</t>
  </si>
  <si>
    <t>https://community.secop.gov.co/Public/Tendering/OpportunityDetail/Index?noticeUID=CO1.NTC.3941586&amp;isFromPublicArea=True&amp;isModal=true&amp;asPopupView=true</t>
  </si>
  <si>
    <t>CO1.REQ.8778299</t>
  </si>
  <si>
    <t>CO1.PCCNTR.8227882</t>
  </si>
  <si>
    <t>CO1.BDOS.8622662</t>
  </si>
  <si>
    <t>CP-SDSD-545-2025</t>
  </si>
  <si>
    <t>PRESTACIÓN DE SERVICIOS PROFESIONALES DE UN INGENIERO (A) DE
 ALIMENTOS PARA EL DESARROLLO DE ACCIONES EN EL COMPONENTE SALUD
 AMBIENTAL; EN EL MARCO DEL DESARROLLO DEL PLAN TERRITORIAL DE SALUD
 VIGENCIA 2025 EN EL DEPARTAMENTO DE SUCRE</t>
  </si>
  <si>
    <t>https://community.secop.gov.co/Public/Tendering/OpportunityDetail/Index?noticeUID=CO1.NTC.8646016&amp;isFromPublicArea=True&amp;isModal=true&amp;asPopupView=true</t>
  </si>
  <si>
    <t>CO1.REQ.8938732</t>
  </si>
  <si>
    <t>CO1.PCCNTR.8345696</t>
  </si>
  <si>
    <t>CO1.BDOS.8779720</t>
  </si>
  <si>
    <t>CPS-742-2025</t>
  </si>
  <si>
    <t>PRESTACION DE SERVICIOS DE APOYO A LA GESTION
DE UN AUXILIAR CONTABLE EN LA SUBSECRETARIA DE GESTION FINANCIERA DE LA GOBERNACION DE SUCRE</t>
  </si>
  <si>
    <t>64890189</t>
  </si>
  <si>
    <t>https://community.secop.gov.co/Public/Tendering/OpportunityDetail/Index?noticeUID=CO1.NTC.8806478&amp;isFromPublicArea=True&amp;isModal=true&amp;asPopupView=true</t>
  </si>
  <si>
    <t>CO1.REQ.7046827</t>
  </si>
  <si>
    <t>CO1.PCCNTR.6931911</t>
  </si>
  <si>
    <t>CO1.BDOS.6916034</t>
  </si>
  <si>
    <t>CP-SDSD-548-2024</t>
  </si>
  <si>
    <t>PRESTACIÓN DE SERVICIOS PROFESIONALES DE UN MEDICO VETERINARIO PARA EL DESARROLLO DE ACCIONES EN EL COMPONENTE ZOONOSIS; EN EL MARCO DEL DESARROLLO DEL PLAN TERRITORIAL DE SALUD VIGENCIA 2024 EN EL DEPARTAMENTO DE SUCRE.</t>
  </si>
  <si>
    <t>https://community.secop.gov.co/Public/Tendering/OpportunityDetail/Index?noticeUID=CO1.NTC.6927421&amp;isFromPublicArea=True&amp;isModal=true&amp;asPopupView=true</t>
  </si>
  <si>
    <t>CO1.REQ.6073024</t>
  </si>
  <si>
    <t>CO1.PCCNTR.6202344</t>
  </si>
  <si>
    <t>CO1.BDOS.5954403</t>
  </si>
  <si>
    <t>CP-SDSD-258-2024</t>
  </si>
  <si>
    <t>PRESTACIÓN DE SERVICIOS PROFESIONALES DE UN ABOGADO PARA EL DESARROLLO DE ACCIONES EN LA DIMENSIÓN FORTALECIMIENTO DE LA AUTORIDAD SANITARIA PARA LA GESTIÓN EN SALUD; COMPONENTE IVC SANITARIO-SIDEVASS EN EL MARCO DEL DESARROLLO DEL PLAN DE ACCIÓN TRANSITORIO 2024 EN EL DEPARTAMENTO DE SUCRE</t>
  </si>
  <si>
    <t>https://community.secop.gov.co/Public/Tendering/OpportunityDetail/Index?noticeUID=CO1.NTC.5968514&amp;isFromPublicArea=True&amp;isModal=true&amp;asPopupView=true</t>
  </si>
  <si>
    <t>CO1.REQ.7657002</t>
  </si>
  <si>
    <t>CO1.PCCNTR.7410151</t>
  </si>
  <si>
    <t>CO1.BDOS.7521376</t>
  </si>
  <si>
    <t>CP-SDSD-048-2025</t>
  </si>
  <si>
    <t>PRESTACIÓN DE SERVICIOS DE APOYO A LA GESTION DE UN(A) REGENTE EN
FARMACIA PARA EL DESARROLLO DE ACCIONES EN EL COMPONENTE IVC
MEDICAMENTOS EN EL MARCO DEL PLAN TERRITORIAL DE SALUD VIGENCIA 2025 EN EL DEPARTAMENTO DE SUCRE</t>
  </si>
  <si>
    <t>https://community.secop.gov.co/Public/Tendering/OpportunityDetail/Index?noticeUID=CO1.NTC.7537470&amp;isFromPublicArea=True&amp;isModal=true&amp;asPopupView=true</t>
  </si>
  <si>
    <t>CO1.REQ.9050903</t>
  </si>
  <si>
    <t>CO1.PCCNTR.8430749</t>
  </si>
  <si>
    <t>CO1.BDOS.8890218</t>
  </si>
  <si>
    <t>CPS-1039-2025</t>
  </si>
  <si>
    <t>PRESTACIÓN DE SERVICIOS PROFESIONALES COMO ABOGADO PARA BRINDAR ASESORIA EN MATERIA JURIDICA A LA SECRETARIA GENERAL DEL LA GOBERNACION DE SUCRE DESDE LA SECRETARIA GENERAL.</t>
  </si>
  <si>
    <t>https://community.secop.gov.co/Public/Tendering/OpportunityDetail/Index?noticeUID=CO1.NTC.8916950&amp;isFromPublicArea=True&amp;isModal=true&amp;asPopupView=true</t>
  </si>
  <si>
    <t>CO1.REQ.10808920</t>
  </si>
  <si>
    <t>CO1.BDOS.10626012</t>
  </si>
  <si>
    <t>CO1.REQ.8426202</t>
  </si>
  <si>
    <t>CO1.PCCNTR.7991100</t>
  </si>
  <si>
    <t>CO1.BDOS.8277203</t>
  </si>
  <si>
    <t>CP-SDSD-424-2025</t>
  </si>
  <si>
    <t>PRESTACIÓN DE SERVICIOS PROFESIONALES DE UN(A) ABOGADO(A) PARA EL
FORTALECIMIENTO DE LAS COMPETENCIAS DE LA SECRETARÍA DE SALUD DEL
DEPARTAMENTO DE SUCRE EN LA DIRECCIÓN DE ASUNTOS JURÍDICOS Y DE
CONTRATACIÓN</t>
  </si>
  <si>
    <t>https://community.secop.gov.co/Public/Tendering/OpportunityDetail/Index?noticeUID=CO1.NTC.8301041&amp;isFromPublicArea=True&amp;isModal=true&amp;asPopupView=true</t>
  </si>
  <si>
    <t>CO1.REQ.6971246</t>
  </si>
  <si>
    <t>CO1.PCCNTR.6870229</t>
  </si>
  <si>
    <t>CO1.BDOS.6841575</t>
  </si>
  <si>
    <t>CPS-812-2024.</t>
  </si>
  <si>
    <t>PRESTACIÓN DE SERVICIOS PROFESIONALES DE UN ABOGADO PARA 
BRINDAR ACOMPAÑAMIENTO A LA SECRETARIA DEL INTERIOR DE LA GOBERNACIÓN DE SUCRE</t>
  </si>
  <si>
    <t>https://community.secop.gov.co/Public/Tendering/OpportunityDetail/Index?noticeUID=CO1.NTC.6851345&amp;isFromPublicArea=True&amp;isModal=true&amp;asPopupView=true</t>
  </si>
  <si>
    <t>CO1.REQ.10007786</t>
  </si>
  <si>
    <t>CO1.PCCNTR.9254918</t>
  </si>
  <si>
    <t>CO1.BDOS.9839756</t>
  </si>
  <si>
    <t>CPS-517-2026</t>
  </si>
  <si>
    <t>PRESTACION DE SERVICIOS PROFESIONALES DE UN INGENIERO INDUSTRIAL PARA 
BRINDAR ASESORIA Y ACOMPAÑAMIENTO A LA SUBSECRETARIA DE TALENTO HUMANO DE LA GOBERNACION DE SUCRE</t>
  </si>
  <si>
    <t>1128046820</t>
  </si>
  <si>
    <t>https://community.secop.gov.co/Public/Tendering/OpportunityDetail/Index?noticeUID=CO1.NTC.9887259&amp;isFromPublicArea=True&amp;isModal=true&amp;asPopupView=true</t>
  </si>
  <si>
    <t>CO1.REQ.8953360</t>
  </si>
  <si>
    <t>CO1.PCCNTR.8356369</t>
  </si>
  <si>
    <t>CO1.BDOS.8794347</t>
  </si>
  <si>
    <t>CP-SDSD-715-2025</t>
  </si>
  <si>
    <t>PRESTACIÓN DE SERVICIOS PROFESIONALES DE UN(A) LICENCIADO(A) PARA EL
FORTALECIMIENTO DE LAS COMPETENCIAS DE LA SECRETARÍA DE SALUD DEL
DEPARTAMENTO DE SUCRE EN EL DESPACHO DEL SECRETARIO</t>
  </si>
  <si>
    <t>22865352</t>
  </si>
  <si>
    <t>https://community.secop.gov.co/Public/Tendering/OpportunityDetail/Index?noticeUID=CO1.NTC.8820765&amp;isFromPublicArea=True&amp;isModal=true&amp;asPopupView=true</t>
  </si>
  <si>
    <t>CO1.REQ.8951269</t>
  </si>
  <si>
    <t>CO1.PCCNTR.8353779</t>
  </si>
  <si>
    <t>CO1.BDOS.8792199</t>
  </si>
  <si>
    <t>CP-SDSD-711-2025</t>
  </si>
  <si>
    <t>https://community.secop.gov.co/Public/Tendering/OpportunityDetail/Index?noticeUID=CO1.NTC.8816858&amp;isFromPublicArea=True&amp;isModal=true&amp;asPopupView=true</t>
  </si>
  <si>
    <t>CO1.PCCNTR.8354105</t>
  </si>
  <si>
    <t>PRESTACIÓN DE SERVICIOS PROFESIONALES DE UN (A) ENFERMERO (A)
 ESPECIALISTA PARA EL DESARROLLO DE ACCIONES EN EL COMPONENTE SALUD
 NUTRICIONAL EN EL MARCO DEL DESARROLLO DEL PLAN TERRITORIAL DE SALUD
 VIGENCIA 2025 EN EL DEPARTAMENTO DE SUCRE.</t>
  </si>
  <si>
    <t>CO1.REQ.9920778</t>
  </si>
  <si>
    <t>CO1.PCCNTR.9138605</t>
  </si>
  <si>
    <t>CO1.BDOS.9752432</t>
  </si>
  <si>
    <t>CPS-328-2026</t>
  </si>
  <si>
    <t>LA PRESTACIÓN DE SERVICIOS PROFESIONALES DE CONTADOR PUBLICO PARA BRINDAR ASESORIA Y ACOMPAÑAMIENTO EN LA GOBERNACIÓN DE SUCRE</t>
  </si>
  <si>
    <t>64558385</t>
  </si>
  <si>
    <t>https://community.secop.gov.co/Public/Tendering/OpportunityDetail/Index?noticeUID=CO1.NTC.9772403&amp;isFromPublicArea=True&amp;isModal=true&amp;asPopupView=true</t>
  </si>
  <si>
    <t>CO1.REQ.9950076</t>
  </si>
  <si>
    <t>CO1.PCCNTR.9182846</t>
  </si>
  <si>
    <t>CO1.BDOS.9781388</t>
  </si>
  <si>
    <t>CPS-411-2026</t>
  </si>
  <si>
    <t>PRESTACIÓN DE SERVICIOS PROFESIONALES COMO ABOGADO ESPECIALISTA PARA BRINDAR APOYO Y ACOMPAÑAMIENTO A LA SUBSECRETARÍA DE GESTIÓN DE HÁBITAT; VIVIENDA Y TERRITORIO DE LA
SECRETARÍA DE INFRAESTRUCTURA DE LA GOBERNACIÓN DE SUCRE.</t>
  </si>
  <si>
    <t>1102870943</t>
  </si>
  <si>
    <t>https://community.secop.gov.co/Public/Tendering/OpportunityDetail/Index?noticeUID=CO1.NTC.9815187&amp;isFromPublicArea=True&amp;isModal=true&amp;asPopupView=true</t>
  </si>
  <si>
    <t>CO1.REQ.9883655</t>
  </si>
  <si>
    <t>CO1.PCCNTR.9100919</t>
  </si>
  <si>
    <t>CO1.BDOS.9715924</t>
  </si>
  <si>
    <t>CPS-204-2026</t>
  </si>
  <si>
    <t>PRESTACION DE SERVICIOS PROFESIONALES de
un PROFESIONAL EN DERECHO PARA BRINDAR ASESORÍA Y ACOMPAÑAMIENTO EN LOS ASUNTOS JURÍDICOS QUE ESTÉN A
CARGO DE LA SECRETARÍA GENERAL DE LA GOBERNACION DE SUCRE</t>
  </si>
  <si>
    <t>https://community.secop.gov.co/Public/Tendering/OpportunityDetail/Index?noticeUID=CO1.NTC.9736653&amp;isFromPublicArea=True&amp;isModal=true&amp;asPopupView=true</t>
  </si>
  <si>
    <t>CO1.REQ.8595413</t>
  </si>
  <si>
    <t>CO1.REQ.7041951</t>
  </si>
  <si>
    <t>CO1.PCCNTR.6934211</t>
  </si>
  <si>
    <t>CO1.BDOS.6911093</t>
  </si>
  <si>
    <t>CP-SDSD-514-2024</t>
  </si>
  <si>
    <t>PRESTACIÓN DE SERVICIOS PROFESIONALES DE UN PSICOLOGO SOCIAL 
COMUNITARIO PARA EL DESARROLLO DE ACCIONES EN EL COMPONENTE 
VIGILANCIA EN SALUD PUBLICA EN EL MARCO DEL DESARROLLO DEL PLAN 
TERRITORIAL DE SALUD VIGENCIA 2024 EN EL DEPARTAMENTO DE SUCRE.</t>
  </si>
  <si>
    <t>https://community.secop.gov.co/Public/Tendering/OpportunityDetail/Index?noticeUID=CO1.NTC.6929968&amp;isFromPublicArea=True&amp;isModal=true&amp;asPopupView=true</t>
  </si>
  <si>
    <t>CO1.REQ.10017370</t>
  </si>
  <si>
    <t>CO1.PCCNTR.9256497</t>
  </si>
  <si>
    <t>CO1.BDOS.9849316</t>
  </si>
  <si>
    <t>CPS-512-2026</t>
  </si>
  <si>
    <t>PRESTACIÓN DE SERVICIOS PROFESIONALES DE UN ABOGADO PARA BRINDAR ASESORIA Y
ACOMPAÑAMIENTO A LA SECRETARIA DEL INTERIOR DE LA GOBERNACIÓN DE SUCRE; EN EL MARCO DEL PROYECTO APOYO A
LA PRESTACIÓN DE SERVICIOS PROFESIONALES Y DE APOYO A LA GESTIÓN VIGENCIA 2025 DE LA GOBERNACIÓN DE SUCRE</t>
  </si>
  <si>
    <t>https://community.secop.gov.co/Public/Tendering/OpportunityDetail/Index?noticeUID=CO1.NTC.9889097&amp;isFromPublicArea=True&amp;isModal=true&amp;asPopupView=true</t>
  </si>
  <si>
    <t>CO1.REQ.9011629</t>
  </si>
  <si>
    <t>CO1.PCCNTR.8423604</t>
  </si>
  <si>
    <t>CO1.BDOS.8851292</t>
  </si>
  <si>
    <t>CP-SDSD-797-2025</t>
  </si>
  <si>
    <t>PRESTACIÓN DE SERVICIOS PROFESIONALES DE UN(A) ENFERMERO(A) PARA EL DESARROLLO DE ACCIONES EN EL COMPONENTE SALUD NUTRICIONAL EN EL MARCO DEL DESARROLLO DEL PLAN
TERRITORIAL DE SALUD VIGENCIA 2025 EN EL DEPARTAMENTO DE SUCRE</t>
  </si>
  <si>
    <t>1104379412</t>
  </si>
  <si>
    <t>https://community.secop.gov.co/Public/Tendering/OpportunityDetail/Index?noticeUID=CO1.NTC.8906109&amp;isFromPublicArea=True&amp;isModal=true&amp;asPopupView=true</t>
  </si>
  <si>
    <t>CO1.REQ.9001003</t>
  </si>
  <si>
    <t>CO1.PCCNTR.8396904</t>
  </si>
  <si>
    <t>CO1.BDOS.8840995</t>
  </si>
  <si>
    <t>CPS-1013-2025</t>
  </si>
  <si>
    <t>PRESTACION DE SERVICIOS DE APOYO A LA GESTION 
PARA BRINDAR ACOMPAÑAMIENTO EN LA SUBSECRETARIA DE GESTION DE RECURSOS FISICOS</t>
  </si>
  <si>
    <t>1100696349</t>
  </si>
  <si>
    <t>https://community.secop.gov.co/Public/Tendering/OpportunityDetail/Index?noticeUID=CO1.NTC.8870376&amp;isFromPublicArea=True&amp;isModal=true&amp;asPopupView=true</t>
  </si>
  <si>
    <t>CO1.REQ.4676088</t>
  </si>
  <si>
    <t>CO1.PCCNTR.5250367</t>
  </si>
  <si>
    <t>AMC-004-2023</t>
  </si>
  <si>
    <t>MEJORAMIENTO DE VIAS URBANAS MI CALLE DIFERENTE EN MUNICIPIOS DEL DEPARTAMENTO DE SUCRE (LOTE 2)</t>
  </si>
  <si>
    <t>https://community.secop.gov.co/Public/Tendering/OpportunityDetail/Index?noticeUID=CO1.NTC.4579574&amp;isFromPublicArea=True&amp;isModal=true&amp;asPopupView=true</t>
  </si>
  <si>
    <t>CO1.REQ.9036560</t>
  </si>
  <si>
    <t>CO1.PCCNTR.8523541</t>
  </si>
  <si>
    <t>CO1.BDOS.8819758</t>
  </si>
  <si>
    <t>SI-010-2025</t>
  </si>
  <si>
    <t>ADQUISICIÓN DE CONTENEDORES DE OFICINAS; HABITACIONALES Y CENTRO DE OPERACIONES; JUNTO CON CARPAS DE DESPLIEGUE RÁPIDO; PARA APOYAR LA REALIZACIÓN DE OPERACIONES DE INTELIGENCIA Y PATRULLAJES TERRESTRES Y FLUVIALES REQUERIDAS EN EL PROYECTO FORTALECIMIENTO DE LAS CAPACIDADES OPERATIVAS Y DE ASISTEN</t>
  </si>
  <si>
    <t>https://community.secop.gov.co/Public/Tendering/OpportunityDetail/Index?noticeUID=CO1.NTC.8917624&amp;isFromPublicArea=True&amp;isModal=true&amp;asPopupView=true</t>
  </si>
  <si>
    <t>ADQUISICIÓN DE CONTENEDORES DE OFICINAS; HABITACIONALES Y CENTRO DE OPERACIONES; JUNTO CON CARPAS DE DESPLIEGUE RÁPIDO; PARA APOYAR LA REALIZACIÓN DE OPERACIONES DE INTELIGENCIA Y PATRULLAJES TERRESTRES Y FLUVIALES REQUERIDAS EN EL PROYECTO FORTALECIMIENTO DE LAS CAPACIDADES OPERATIVAS Y DE ASISTENCIA HUMANITARIA DEL EJÉRCITO NACIONAL PARA LA PUESTA EN FUNCIONAMIENTO DE LA BASE MILITAR TIPO MODULAR Y EL PUESTO DE CONTROL ESTRATÉGICO PARA LAS UNIDADES TÁCTICAS ADSCRITAS A LA DÉCIMA PRIMERA BRIGA</t>
  </si>
  <si>
    <t>CO1.REQ.9152478</t>
  </si>
  <si>
    <t>CO1.PCCNTR.8503028</t>
  </si>
  <si>
    <t>CO1.BDOS.8989032</t>
  </si>
  <si>
    <t>CPS-1081-2025</t>
  </si>
  <si>
    <t>PRESTACION DE SERVICIOS PROFESIONALES DE UNA ADMINISTRADORA FINANCIERA ESPECIALISTA PARA BRINDAR ASESORÍA; ASISTENCIA TECNICA Y APOYO EN EL PROCESO DE SEGUIMIENTO AL PLAN DE DESARROLLO DEPARTAMENTAL Y LA FORMULACIÓN; REVISIÓN; EVALUACIÓN Y SEGUIMIENTO DE PROYECTOS A CARGO DE LA SECRETARIA DE PLANEAC</t>
  </si>
  <si>
    <t>https://community.secop.gov.co/Public/Tendering/OpportunityDetail/Index?noticeUID=CO1.NTC.9014560&amp;isFromPublicArea=True&amp;isModal=true&amp;asPopupView=true</t>
  </si>
  <si>
    <t>PRESTACION DE SERVICIOS PROFESIONALES DE UNA ADMINISTRADORA FINANCIERA ESPECIALISTA PARA BRINDAR ASESORÍA; ASISTENCIA TECNICA Y APOYO EN EL PROCESO DE SEGUIMIENTO AL PLAN DE DESARROLLO DEPARTAMENTAL Y LA FORMULACIÓN; REVISIÓN; EVALUACIÓN Y SEGUIMIENTO DE PROYECTOS A CARGO DE LA SECRETARIA DE PLANEACION DEPARTAMENTAL</t>
  </si>
  <si>
    <t>CO1.REQ.8888286</t>
  </si>
  <si>
    <t>CO1.PCCNTR.8307863</t>
  </si>
  <si>
    <t>CO1.BDOS.8730826</t>
  </si>
  <si>
    <t>CPS-588-2025</t>
  </si>
  <si>
    <t>PRESTACIÓN DE SERVICIOS PROFESIONALES PARA
BRINDAR APOYO Y ACOMPAÑAMIENTO EN LOS ASUNTOS QUE ESTÉN A CARGO DE LA SECRETARÍA DE INCLUSIÓN SOCIAL;
MUJER Y EQUIDAD DE GÉNERO  SUBSECRETARÍA DE GESTIÓN DE LA INCLUSIÓN SOCIAL DEL DEPARTAMENTO DE SUCRE.</t>
  </si>
  <si>
    <t>1102811291</t>
  </si>
  <si>
    <t>https://community.secop.gov.co/Public/Tendering/OpportunityDetail/Index?noticeUID=CO1.NTC.8756011&amp;isFromPublicArea=True&amp;isModal=true&amp;asPopupView=true</t>
  </si>
  <si>
    <t>CO1.REQ.7142047</t>
  </si>
  <si>
    <t>CO1.PCCNTR.7006485</t>
  </si>
  <si>
    <t>CO1.BDOS.7008654</t>
  </si>
  <si>
    <t>CP-SDSD-741-2024</t>
  </si>
  <si>
    <t>PRESTACIÓN DE SERVICIOS PROFESIONALES DE UN INGENIERO (A) DE ALIMENTOS PARA EL DESARROLLO DE ACCIONES EN EL COMPONENTE SALUD AMBIENTAL; EN EL MARCO DEL DESARROLLO DEL PLAN TERRITORIAL DE SALUD VIGENCIA 2024 EN EL DEPARTAMENTO DE SUCRE</t>
  </si>
  <si>
    <t>https://community.secop.gov.co/Public/Tendering/OpportunityDetail/Index?noticeUID=CO1.NTC.7023409&amp;isFromPublicArea=True&amp;isModal=true&amp;asPopupView=true</t>
  </si>
  <si>
    <t>CO1.REQ.8999289</t>
  </si>
  <si>
    <t>CO1.PCCNTR.8396342</t>
  </si>
  <si>
    <t>CO1.BDOS.8839729</t>
  </si>
  <si>
    <t>CPS-1018-2025</t>
  </si>
  <si>
    <t>PRESTACIÓN DE SERVICIOS PROFESIONALES
PARA BRINDAR APOYO FUNCIONAL A LOS DIVERSOS PROCESOS DE LA UNIDAD
ADMINISTRATIVA ESPECIAL PARA LA GESTIÓN DEL RIESGOS; ATENCIÓN DE
DESASTRES Y CAMBIO CLIMATICO DEL DEPARTAMENTO DE SUCRE</t>
  </si>
  <si>
    <t>https://community.secop.gov.co/Public/Tendering/OpportunityDetail/Index?noticeUID=CO1.NTC.8870033&amp;isFromPublicArea=True&amp;isModal=true&amp;asPopupView=true</t>
  </si>
  <si>
    <t>CO1.REQ.9927569</t>
  </si>
  <si>
    <t>CO1.PCCNTR.9162165</t>
  </si>
  <si>
    <t>CO1.BDOS.9759454</t>
  </si>
  <si>
    <t>CPS-354-2026</t>
  </si>
  <si>
    <t>PRESTACIÓN DE SERVICIOS PROFESIONALES DE UN
ECONOMISTA MAGISTER EN DESARROLLO SOCIAL PARA BRINDAR ASESORIA Y ACOMPAÑAMIENTO A LA DIRECCIÓN DE
PROYECTOS ESTRATEGICOS DE LA GOBERNACIÓN DE SUCRE.</t>
  </si>
  <si>
    <t>https://community.secop.gov.co/Public/Tendering/OpportunityDetail/Index?noticeUID=CO1.NTC.9794474&amp;isFromPublicArea=True&amp;isModal=true&amp;asPopupView=true</t>
  </si>
  <si>
    <t>CO1.REQ.7097616</t>
  </si>
  <si>
    <t>CO1.PCCNTR.6974392</t>
  </si>
  <si>
    <t>CO1.BDOS.6965293</t>
  </si>
  <si>
    <t>CPS-876-2024</t>
  </si>
  <si>
    <t>.APOYO PARA LA ORGANIZACIÓN; ACTUALIZACIÓN Y ACOMPAÑAMIENTO AL
FORTALECIMIENTO INSTITUCIONAL EN LA DEPURACIÓN DEL PASIVO PENSIONAL Y
NORMALIZACIÓN DE CARTERA DE LOS SECTORES EDUCACIÓN; PROPÓSITO
GENERAL Y SALUD; DE LA GOBERNACIÓN DE SUCRE desde la SECRETARIA DE
EDUCACION</t>
  </si>
  <si>
    <t>1143261442</t>
  </si>
  <si>
    <t>https://community.secop.gov.co/Public/Tendering/OpportunityDetail/Index?noticeUID=CO1.NTC.6980169&amp;isFromPublicArea=True&amp;isModal=true&amp;asPopupView=true</t>
  </si>
  <si>
    <t>CO1.REQ.7786372</t>
  </si>
  <si>
    <t>CO1.PCCNTR.7527087</t>
  </si>
  <si>
    <t>CO1.BDOS.7650538</t>
  </si>
  <si>
    <t>CP-SDSD-207-2025</t>
  </si>
  <si>
    <t>92690159</t>
  </si>
  <si>
    <t>https://community.secop.gov.co/Public/Tendering/OpportunityDetail/Index?noticeUID=CO1.NTC.7675857&amp;isFromPublicArea=True&amp;isModal=true&amp;asPopupView=true</t>
  </si>
  <si>
    <t>CO1.REQ.9984946</t>
  </si>
  <si>
    <t>CO1.PCCNTR.9212059</t>
  </si>
  <si>
    <t>CO1.BDOS.9816510</t>
  </si>
  <si>
    <t>CPS-375-2026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</si>
  <si>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t>
  </si>
  <si>
    <t>https://community.secop.gov.co/Public/Tendering/OpportunityDetail/Index?noticeUID=CO1.NTC.9843880&amp;isFromPublicArea=True&amp;isModal=true&amp;asPopupView=true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</si>
  <si>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</si>
  <si>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CO1.REQ.9897741</t>
  </si>
  <si>
    <t>CO1.PCCNTR.9131227</t>
  </si>
  <si>
    <t>CO1.BDOS.9729564</t>
  </si>
  <si>
    <t>CPS-246-2026</t>
  </si>
  <si>
    <t>https://community.secop.gov.co/Public/Tendering/OpportunityDetail/Index?noticeUID=CO1.NTC.9764929&amp;isFromPublicArea=True&amp;isModal=true&amp;asPopupView=true</t>
  </si>
  <si>
    <t>CO1.REQ.8897798</t>
  </si>
  <si>
    <t>CO1.PCCNTR.8314073</t>
  </si>
  <si>
    <t>CO1.BDOS.8739754</t>
  </si>
  <si>
    <t>CPS-667-2025</t>
  </si>
  <si>
    <t>PRESTACION DE SERVICIOS DE APOYO A LA GESTION 
COMO BACHILLER PARA BRINDAR APOYO A LA SUBSECRTERIA DE GESTION TRIBUTARIA DE LA SECRETARÍA DE HACIENDA 
DEPARTAMENTAL</t>
  </si>
  <si>
    <t>1005581743</t>
  </si>
  <si>
    <t>https://community.secop.gov.co/Public/Tendering/OpportunityDetail/Index?noticeUID=CO1.NTC.8763957&amp;isFromPublicArea=True&amp;isModal=true&amp;asPopupView=true</t>
  </si>
  <si>
    <t>CO1.REQ.9901226</t>
  </si>
  <si>
    <t>CO1.PCCNTR.9118097</t>
  </si>
  <si>
    <t>CO1.BDOS.9732695</t>
  </si>
  <si>
    <t>CPS-249-2026</t>
  </si>
  <si>
    <t>PRESTACIÓN DE SERVICIOS PROFESIONALES PARA BRINDAR APOYO Y ACOMPAÑAMIENTO EN LOS ASUNTOS QUE ESTÉN A CARGO DE LA SECRETARÍA DE LA MUJER; JUVENTUD E INCLUSION SOCIAL DE LA GOBERNACION DE SUCRE.</t>
  </si>
  <si>
    <t>https://community.secop.gov.co/Public/Tendering/OpportunityDetail/Index?noticeUID=CO1.NTC.9753851&amp;isFromPublicArea=True&amp;isModal=true&amp;asPopupView=true</t>
  </si>
  <si>
    <t>CO1.REQ.6807115</t>
  </si>
  <si>
    <t>CO1.PCCNTR.6747480</t>
  </si>
  <si>
    <t>CO1.BDOS.6680204</t>
  </si>
  <si>
    <t>CPS-701-2024</t>
  </si>
  <si>
    <t>9192442</t>
  </si>
  <si>
    <t>https://community.secop.gov.co/Public/Tendering/OpportunityDetail/Index?noticeUID=CO1.NTC.6691009&amp;isFromPublicArea=True&amp;isModal=true&amp;asPopupView=true</t>
  </si>
  <si>
    <t>CO1.REQ.9981926</t>
  </si>
  <si>
    <t>CO1.PCCNTR.9208676</t>
  </si>
  <si>
    <t>CO1.BDOS.9813319</t>
  </si>
  <si>
    <t>CPS-483-2026</t>
  </si>
  <si>
    <t>PRESTACIÓN DE SERVICIOS PROFESIONALES DE UN ADMINISTRADOR DE EMPRESAS PARA
BRINDAR APOYO Y ACOMPAÑAMIENTO A LA SUBSECRETARÍA DE GESTIÓN DE HÁBITAT; VIVIENDA Y TERRITORIO DE LA
SECRETARÍA DE INFRAESTRUCTURA DE LA GOBERNACIÓN DE SUCRE.</t>
  </si>
  <si>
    <t>1102835496</t>
  </si>
  <si>
    <t>https://community.secop.gov.co/Public/Tendering/OpportunityDetail/Index?noticeUID=CO1.NTC.9840622&amp;isFromPublicArea=True&amp;isModal=true&amp;asPopupView=true</t>
  </si>
  <si>
    <t>CO1.REQ.10763407</t>
  </si>
  <si>
    <t>CO1.PCCNTR.9754212</t>
  </si>
  <si>
    <t>CO1.BDOS.10579728</t>
  </si>
  <si>
    <t>CP-SDSD-537-2026</t>
  </si>
  <si>
    <t>https://community.secop.gov.co/Public/Tendering/OpportunityDetail/Index?noticeUID=CO1.NTC.10631617&amp;isFromPublicArea=True&amp;isModal=true&amp;asPopupView=true</t>
  </si>
  <si>
    <t>CO1.REQ.8769579</t>
  </si>
  <si>
    <t>CO1.PCCNTR.8223497</t>
  </si>
  <si>
    <t>CO1.BDOS.8614053</t>
  </si>
  <si>
    <t>CP-SDSD-533-2025</t>
  </si>
  <si>
    <t>PRESTACIÓN DE SERVICIOS PROFESIONALES DE UN (A) INGENIERO (A)
 AMBIENTAL Y SANITARIO (A) PARA EL DESARROLLO DE ACCIONES EN EL
 COMPONENTE SALUD AMBIENTAL; EN EL MARCO DEL DESARROLLO DEL PLAN
 TERRITORIAL DE SALUD VIGENCIA 2025 EN EL DEPARTAMENTO DE SUCRE.</t>
  </si>
  <si>
    <t>https://community.secop.gov.co/Public/Tendering/OpportunityDetail/Index?noticeUID=CO1.NTC.8639925&amp;isFromPublicArea=True&amp;isModal=true&amp;asPopupView=true</t>
  </si>
  <si>
    <t>CO1.REQ.7082954</t>
  </si>
  <si>
    <t>CO1.PCCNTR.6960795</t>
  </si>
  <si>
    <t>CO1.BDOS.6951236</t>
  </si>
  <si>
    <t>CP-SDSD-622-2024</t>
  </si>
  <si>
    <t>PRESTACIÓN DE SERVICIOS PROFESIONALES DE UN ENFERMERO/A PARA EL DESARROLLO DE ACCIONES EN EL COMPONENTE 
PROGRAMA AMPLIADO DE INMUNIZACIONES PAI EN EL MARCO DEL DESARROLLO DEL PLAN TERRITORIAL DE SALUD VIGENCIA 
2024 EN EL DEPARTAMENTO</t>
  </si>
  <si>
    <t>https://community.secop.gov.co/Public/Tendering/OpportunityDetail/Index?noticeUID=CO1.NTC.6962917&amp;isFromPublicArea=True&amp;isModal=true&amp;asPopupView=true</t>
  </si>
  <si>
    <t>CO1.REQ.9911802</t>
  </si>
  <si>
    <t>CO1.PCCNTR.9131622</t>
  </si>
  <si>
    <t>CO1.BDOS.9743264</t>
  </si>
  <si>
    <t>CPS-312-2026</t>
  </si>
  <si>
    <t>PRESTACION DE SERVICIOS PROFESIONALES DE UN
ABOGADO ESPECIALISTA PARA BRINDAR ASESORIA Y ACOMPAÑAMIENTO A LA OFICINA DE CONTROL INTERNO DISCIPLINARIO DE INSTRUCCIÓN DE LA GOBERNACION DE SUCRE.</t>
  </si>
  <si>
    <t>https://community.secop.gov.co/Public/Tendering/OpportunityDetail/Index?noticeUID=CO1.NTC.9764588&amp;isFromPublicArea=True&amp;isModal=true&amp;asPopupView=true</t>
  </si>
  <si>
    <t>CO1.REQ.7209579</t>
  </si>
  <si>
    <t>CO1.PCCNTR.7060422</t>
  </si>
  <si>
    <t>CO1.BDOS.7074350</t>
  </si>
  <si>
    <t>CPS-960-2024</t>
  </si>
  <si>
    <t>https://community.secop.gov.co/Public/Tendering/OpportunityDetail/Index?noticeUID=CO1.NTC.7095191&amp;isFromPublicArea=True&amp;isModal=true&amp;asPopupView=true</t>
  </si>
  <si>
    <t>CO1.REQ.9746871</t>
  </si>
  <si>
    <t>CO1.PCCNTR.8961994</t>
  </si>
  <si>
    <t>CO1.BDOS.9579383</t>
  </si>
  <si>
    <t>CP-SDSD-031-2026</t>
  </si>
  <si>
    <t>PRESTACION DE SERVICIOS DE APOYO A LA GESTION DE UN TECNICO LABORAL EN MANTENIMIENTO DE HARDWARE PARA EL DESARROLLO DE ACCIONES EN EL SUBPROGRAMA GEOHELMINTIASIS EN EL MARCO DEL DESARROLLO DEL PLAN TERRITORIAL DE SALUD VIGENCIA 2026 EN EL DEPARTAMENTO DE SUCRE</t>
  </si>
  <si>
    <t>https://community.secop.gov.co/Public/Tendering/OpportunityDetail/Index?noticeUID=CO1.NTC.9594091&amp;isFromPublicArea=True&amp;isModal=true&amp;asPopupView=true</t>
  </si>
  <si>
    <t>CO1.REQ.6937227</t>
  </si>
  <si>
    <t>CO1.PCCNTR.6845866</t>
  </si>
  <si>
    <t>CO1.BDOS.6808221</t>
  </si>
  <si>
    <t>CPS-815-2024</t>
  </si>
  <si>
    <t>CONTRATAR LOS SERVICIOS PROFESIONALES DE
UN CONTADOR PARA BRINDAR APOYO A LA SUBSECRETARIA DE GESTION DE
RECURSOS FISICOS DE LA GOBERNACIÓN DE SUCRE</t>
  </si>
  <si>
    <t>18879577</t>
  </si>
  <si>
    <t>https://community.secop.gov.co/Public/Tendering/OpportunityDetail/Index?noticeUID=CO1.NTC.6817631&amp;isFromPublicArea=True&amp;isModal=true&amp;asPopupView=true</t>
  </si>
  <si>
    <t>CO1.REQ.8995635</t>
  </si>
  <si>
    <t>CO1.PCCNTR.8395184</t>
  </si>
  <si>
    <t>CO1.BDOS.8835935</t>
  </si>
  <si>
    <t>CP-SDSD-769-2025</t>
  </si>
  <si>
    <t>1104425683</t>
  </si>
  <si>
    <t>https://community.secop.gov.co/Public/Tendering/OpportunityDetail/Index?noticeUID=CO1.NTC.8867147&amp;isFromPublicArea=True&amp;isModal=true&amp;asPopupView=true</t>
  </si>
  <si>
    <t>CO1.REQ.10701278</t>
  </si>
  <si>
    <t>CO1.PCCNTR.9699000</t>
  </si>
  <si>
    <t>CO1.BDOS.10518266</t>
  </si>
  <si>
    <t>CP-SDSD-423-2026</t>
  </si>
  <si>
    <t>PRESTACION DE SERVICIOS DE APOYO A LA GESTION DE UN (A) TECNICO EN SISTEMAS PARA EL DESARROLLO DE ACCIONES EN EL SUBPROGRAMA
PROGRAMA AMPLIADO DE INMUNIZACIONES-PAI EN EL MARCO DEL DESARROLLO
DEL PLAN TERRITORIAL DE SALUD VIGENCIA 2026 EN EL DEPARTAMENTO DE SUCRE.</t>
  </si>
  <si>
    <t>https://community.secop.gov.co/Public/Tendering/OpportunityDetail/Index?noticeUID=CO1.NTC.10557778&amp;isFromPublicArea=True&amp;isModal=true&amp;asPopupView=true</t>
  </si>
  <si>
    <t>CO1.REQ.7033572</t>
  </si>
  <si>
    <t>CO1.BDOS.6903135</t>
  </si>
  <si>
    <t>CO1.REQ.6121094</t>
  </si>
  <si>
    <t>CO1.PCCNTR.6237019</t>
  </si>
  <si>
    <t>CO1.BDOS.6001976</t>
  </si>
  <si>
    <t>CP-SDSD-292-2024</t>
  </si>
  <si>
    <t>https://community.secop.gov.co/Public/Tendering/OpportunityDetail/Index?noticeUID=CO1.NTC.6011264&amp;isFromPublicArea=True&amp;isModal=true&amp;asPopupView=true</t>
  </si>
  <si>
    <t>CO1.REQ.7119941</t>
  </si>
  <si>
    <t>CO1.PCCNTR.6990644</t>
  </si>
  <si>
    <t>CO1.BDOS.6987822</t>
  </si>
  <si>
    <t>CPS-890-2024</t>
  </si>
  <si>
    <t>PRESTACIÓN DE SERVICIOS PROFESIONALES DE UN ABOGADO PARA 
BRINDAR ACOMPAÑAMIENTO A LA SECRETARIA DEL INTERIOR DE LA GOBERNACIÓN DE SUCRE.</t>
  </si>
  <si>
    <t>92026487</t>
  </si>
  <si>
    <t>https://community.secop.gov.co/Public/Tendering/OpportunityDetail/Index?noticeUID=CO1.NTC.7000511&amp;isFromPublicArea=True&amp;isModal=true&amp;asPopupView=true</t>
  </si>
  <si>
    <t>CO1.REQ.5950171</t>
  </si>
  <si>
    <t>CO1.PCCNTR.6097988</t>
  </si>
  <si>
    <t>CO1.BDOS.5832678</t>
  </si>
  <si>
    <t>CP-SDSD-131-2024</t>
  </si>
  <si>
    <t>PRESTACIÓN DE 
SERVICIOS PROFESIONALES DE UN (A) BACTERIOLOGO (A) EN EL AREA DE MICOBACTERIAS PARA EL 
DESARROLLO DE ACCIONES EN LA DIMENSIÓN FORTALECIMIENTO DE LA AUTORIDAD SANITARIA PARA LA 
GESTIÓN EN SALUD; COMPONENTE LABORATORIO DE SALUD PUBLICA EN EL MARCO DEL DESARROLLO DEL 
PLAN DE ACCIÓN SA</t>
  </si>
  <si>
    <t>https://community.secop.gov.co/Public/Tendering/OpportunityDetail/Index?noticeUID=CO1.NTC.5841901&amp;isFromPublicArea=True&amp;isModal=true&amp;asPopupView=true</t>
  </si>
  <si>
    <t>PRESTACIÓN DE 
SERVICIOS PROFESIONALES DE UN (A) BACTERIOLOGO (A) EN EL AREA DE MICOBACTERIAS PARA EL 
DESARROLLO DE ACCIONES EN LA DIMENSIÓN FORTALECIMIENTO DE LA AUTORIDAD SANITARIA PARA LA 
GESTIÓN EN SALUD; COMPONENTE LABORATORIO DE SALUD PUBLICA EN EL MARCO DEL DESARROLLO DEL 
PLAN DE ACCIÓN SALUD PÚBLICA 2024 DEL DEPARTAMENTO DE SUCRE</t>
  </si>
  <si>
    <t>CO1.REQ.8074409</t>
  </si>
  <si>
    <t>CO1.PCCNTR.7747129</t>
  </si>
  <si>
    <t>CO1.BDOS.7934625</t>
  </si>
  <si>
    <t>CP-SDSD-320-2025</t>
  </si>
  <si>
    <t>https://community.secop.gov.co/Public/Tendering/OpportunityDetail/Index?noticeUID=CO1.NTC.7953761&amp;isFromPublicArea=True&amp;isModal=true&amp;asPopupView=true</t>
  </si>
  <si>
    <t>CO1.REQ.6081140</t>
  </si>
  <si>
    <t>CO1.PCCNTR.6208372</t>
  </si>
  <si>
    <t>CO1.BDOS.5962091</t>
  </si>
  <si>
    <t>CP-SDSD-265-2024</t>
  </si>
  <si>
    <t>PRESTACION DE SERVICIOS PROFESIONALES DE UN (A) ENFERMERO (A) PARA EL DESARROLLO DE ACCIONES EN LA DIMENSIÓN SEXUALIDAD; DERECHOS SEXUALES Y REPRODUCTIVOS; EN EL MARCO DEL PLAN DE ACCIÓN TRANSITORIO SALUD 2024 EN EL DEPARTAMENTO DE SUCRE</t>
  </si>
  <si>
    <t>https://community.secop.gov.co/Public/Tendering/OpportunityDetail/Index?noticeUID=CO1.NTC.5975810&amp;isFromPublicArea=True&amp;isModal=true&amp;asPopupView=true</t>
  </si>
  <si>
    <t>CO1.REQ.8924139</t>
  </si>
  <si>
    <t>CO1.PCCNTR.8338018</t>
  </si>
  <si>
    <t>CO1.BDOS.8765592</t>
  </si>
  <si>
    <t>CPS-772-2025</t>
  </si>
  <si>
    <t>PRESTACION DE SERVICIOS PROFESIONALES de un  DEUN ABOGADO PARA BRINDAR ACOMPAÑAMIENTO JURIDICO A LA SECRETARIA DEL INTERIOR DE LA GOBERNACIÓN DE SUCRE</t>
  </si>
  <si>
    <t>https://community.secop.gov.co/Public/Tendering/OpportunityDetail/Index?noticeUID=CO1.NTC.8796207&amp;isFromPublicArea=True&amp;isModal=true&amp;asPopupView=true</t>
  </si>
  <si>
    <t>CO1.REQ.10700540</t>
  </si>
  <si>
    <t>CO1.REQ.9894335</t>
  </si>
  <si>
    <t>CO1.PCCNTR.9109678</t>
  </si>
  <si>
    <t>CO1.BDOS.9725900</t>
  </si>
  <si>
    <t>CPS-235-2026</t>
  </si>
  <si>
    <t>PRESTACIÓN DE SERVICIOS DE APOYO A LA GESTIÓN PARA BRINDAR ACOMPAÑAMIENTO EN LOS ASUNTOS QUE ESTÉN A CARGO DE LA SECRETARÍA DE LA MUJER; JUVENTUD E INCLUSION SOCIAL DE LA GOBERNACION DE SUCRE</t>
  </si>
  <si>
    <t>https://community.secop.gov.co/Public/Tendering/OpportunityDetail/Index?noticeUID=CO1.NTC.9745781&amp;isFromPublicArea=True&amp;isModal=true&amp;asPopupView=true</t>
  </si>
  <si>
    <t>CO1.REQ.7135851</t>
  </si>
  <si>
    <t>CO1.PCCNTR.7004574</t>
  </si>
  <si>
    <t>CO1.BDOS.7002552</t>
  </si>
  <si>
    <t>CPS-895-2024</t>
  </si>
  <si>
    <t>PRESTACIÓN DE SERVICIOS PROFESIONALES DE UN ECONOMISTA PARA APOYAR EN LA 
OFICINA DE GESTIÓN DE TECNOLOGIAS DE LA INFORMACIÓN.</t>
  </si>
  <si>
    <t>1100402200</t>
  </si>
  <si>
    <t>https://community.secop.gov.co/Public/Tendering/OpportunityDetail/Index?noticeUID=CO1.NTC.7020894&amp;isFromPublicArea=True&amp;isModal=true&amp;asPopupView=true</t>
  </si>
  <si>
    <t>CO1.REQ.9895346</t>
  </si>
  <si>
    <t>CO1.PCCNTR.9137411</t>
  </si>
  <si>
    <t>CO1.BDOS.9727336</t>
  </si>
  <si>
    <t>CP-SDSD-218-2026</t>
  </si>
  <si>
    <t>PRESTACIÓN DE SERVICIOS PROFESIONALES DE UN ABOGADO PARA BRINDAR
APOYO Y ACOMPAÑAMIENTO A LA SECRETARÍA DE SALUD DE LA GOBERNACIÓN
DE SUCRE EN LA DIRECCIÓN DE ASUNTOS JURÍDICOS Y CONTRATACIÓN.</t>
  </si>
  <si>
    <t>https://community.secop.gov.co/Public/Tendering/OpportunityDetail/Index?noticeUID=CO1.NTC.9771132&amp;isFromPublicArea=True&amp;isModal=true&amp;asPopupView=true</t>
  </si>
  <si>
    <t>CO1.REQ.9183765</t>
  </si>
  <si>
    <t>CO1.PCCNTR.8526797</t>
  </si>
  <si>
    <t>CO1.BDOS.9019499</t>
  </si>
  <si>
    <t>CPS-1090-2025</t>
  </si>
  <si>
    <t>PRESTACIÓN DE SERVICIOS DE APOYO A LA GESTIÓN COMO SUBOFICIAL DE LA RESERVA ACTIVA DE LA FUERZA PÚBLICA PARA DESARROLLAR ACTIVIDADES EN LA SUBSECRETARÍA
 DE GESTIÓN TRIBUTARIA DE LA SECRETARÍA DE HACIENDA DEL DEPARTAMENTO DE SUCRE EN CUMPLIMIENTO DEL CONVENIO INTERADMINISTRATIVO PMICV.0023.2025</t>
  </si>
  <si>
    <t>https://community.secop.gov.co/Public/Tendering/OpportunityDetail/Index?noticeUID=CO1.NTC.9045062&amp;isFromPublicArea=True&amp;isModal=true&amp;asPopupView=true</t>
  </si>
  <si>
    <t>CO1.REQ.8935283</t>
  </si>
  <si>
    <t>CO1.PCCNTR.8341410</t>
  </si>
  <si>
    <t>CO1.BDOS.8776176</t>
  </si>
  <si>
    <t>CPS-834-2025</t>
  </si>
  <si>
    <t>PRESTACIÓN DE SERVICIOS PROFESIONALES PARA
 BRINDAR ASESORÍA JURÍDICA Y CONTRACTUAL A LA SUBSECRETARIA DE GESTIÓN DE CONTRATACIÓN.</t>
  </si>
  <si>
    <t>https://community.secop.gov.co/Public/Tendering/OpportunityDetail/Index?noticeUID=CO1.NTC.8800890&amp;isFromPublicArea=True&amp;isModal=true&amp;asPopupView=true</t>
  </si>
  <si>
    <t>CO1.REQ.9182100</t>
  </si>
  <si>
    <t>CO1.PCCNTR.8525660</t>
  </si>
  <si>
    <t>CO1.BDOS.9018282</t>
  </si>
  <si>
    <t>CPS-1107-2025</t>
  </si>
  <si>
    <t>PRESTACION DE SERVICIOS PROFESIONALES de una
 PROFESIONAL EN DERECHO PARA BRINDAR ASESORÍA Y ACOMPAÑAMIENTO EN LOS ASUNTOS JURÍDICOS QUE ESTÉN A
 CARGO DE LA SECRETARÍA GENERAL DE LA GOBERNACION DE SUCRE.</t>
  </si>
  <si>
    <t>https://community.secop.gov.co/Public/Tendering/OpportunityDetail/Index?noticeUID=CO1.NTC.9043199&amp;isFromPublicArea=True&amp;isModal=true&amp;asPopupView=true</t>
  </si>
  <si>
    <t>CO1.REQ.9041172</t>
  </si>
  <si>
    <t>CO1.PCCNTR.8424688</t>
  </si>
  <si>
    <t>CO1.BDOS.8880673</t>
  </si>
  <si>
    <t>CP-SDSD-835-2025</t>
  </si>
  <si>
    <t>PRESTACIÓN DE SERVICIOS PROFESIONALES DE UN(A) PSICOLOGO(A) PARA BRINDAR APOYO Y ACOMPAÑAMIENTO A LA SECRETARÍA DE SALUD DE LA GOBERNACIÓN DE SUCRE EN EL AREA DE ORGANIZACION Y DESARROLLO.</t>
  </si>
  <si>
    <t>https://community.secop.gov.co/Public/Tendering/OpportunityDetail/Index?noticeUID=CO1.NTC.8908813&amp;isFromPublicArea=True&amp;isModal=true&amp;asPopupView=true</t>
  </si>
  <si>
    <t>CO1.REQ.9751604</t>
  </si>
  <si>
    <t>CO1.PCCNTR.8997314</t>
  </si>
  <si>
    <t>CO1.BDOS.9583793</t>
  </si>
  <si>
    <t>CP-SDSD-062-2026</t>
  </si>
  <si>
    <t>PRESTACIÓN DE SERVICIOS PROFESIONALES DE UN (A) ENFERMERO/A PARA EL DESARROLLO DE ACCIONES EN EL SUBPROGRAMA GEOHELMINTIASIS EN EL MARCO DEL DESARROLLO DEL PLAN TERRITORIAL DE SALUD VIGENCIA 2026 EN EL DEPARTAMENTO DE SUCRE</t>
  </si>
  <si>
    <t>https://community.secop.gov.co/Public/Tendering/OpportunityDetail/Index?noticeUID=CO1.NTC.9629040&amp;isFromPublicArea=True&amp;isModal=true&amp;asPopupView=true</t>
  </si>
  <si>
    <t>CO1.REQ.10744543</t>
  </si>
  <si>
    <t>CO1.PCCNTR.9734655</t>
  </si>
  <si>
    <t>CO1.BDOS.10561228</t>
  </si>
  <si>
    <t>CP-SDSD-502-2026</t>
  </si>
  <si>
    <t>https://community.secop.gov.co/Public/Tendering/OpportunityDetail/Index?noticeUID=CO1.NTC.10608356&amp;isFromPublicArea=True&amp;isModal=true&amp;asPopupView=true</t>
  </si>
  <si>
    <t>CO1.REQ.8414552</t>
  </si>
  <si>
    <t>CO1.BDOS.8265917</t>
  </si>
  <si>
    <t>CO1.REQ.7031871</t>
  </si>
  <si>
    <t>CO1.PCCNTR.6926058</t>
  </si>
  <si>
    <t>CO1.BDOS.6901706</t>
  </si>
  <si>
    <t>CP-SDSD-496-2024</t>
  </si>
  <si>
    <t>PRESTACIÓN DE SERVICIOS PROFESIONALES DE UN (A) BACTERIOLOGO (A) PARA EL DESARROLLO DE ACCIONES EN EL LABORATORIO DE SALUD PUBLICA EN EL MARCO DEL DESARROLLO DEL PLAN TERRITORIAL DE SALUD VIGENCIA 2024 EN EL DEPARTAMENTO DE SUCRE.</t>
  </si>
  <si>
    <t>https://community.secop.gov.co/Public/Tendering/OpportunityDetail/Index?noticeUID=CO1.NTC.6920230&amp;isFromPublicArea=True&amp;isModal=true&amp;asPopupView=true</t>
  </si>
  <si>
    <t>CO1.REQ.6936372</t>
  </si>
  <si>
    <t>CO1.PCCNTR.6845015</t>
  </si>
  <si>
    <t>CO1.BDOS.6807349</t>
  </si>
  <si>
    <t>CPS-799-2024</t>
  </si>
  <si>
    <t>https://community.secop.gov.co/Public/Tendering/OpportunityDetail/Index?noticeUID=CO1.NTC.6816551&amp;isFromPublicArea=True&amp;isModal=true&amp;asPopupView=true</t>
  </si>
  <si>
    <t>CO1.REQ.7818278</t>
  </si>
  <si>
    <t>CO1.PCCNTR.7552504</t>
  </si>
  <si>
    <t>CO1.BDOS.7681084</t>
  </si>
  <si>
    <t>CPS-158-2025</t>
  </si>
  <si>
    <t>FORTALECIMIENTO DE LA GESTION ADMINISTRATIVA DE LOS TRIBUTOS DEPARTAMENTALES ETAPA 1 DE LA SECRETARIA DE HACIENDA DE LA GOBERNACION DE SUCRE</t>
  </si>
  <si>
    <t>900318963</t>
  </si>
  <si>
    <t>https://community.secop.gov.co/Public/Tendering/OpportunityDetail/Index?noticeUID=CO1.NTC.7705668&amp;isFromPublicArea=True&amp;isModal=true&amp;asPopupView=true</t>
  </si>
  <si>
    <t>CO1.REQ.7134242</t>
  </si>
  <si>
    <t>CO1.PCCNTR.6999871</t>
  </si>
  <si>
    <t>CO1.BDOS.7001059</t>
  </si>
  <si>
    <t>CP-SDSD-732-2024</t>
  </si>
  <si>
    <t>PRESTACIÓN DE SERVICIOS PROFESIONALES DE UN ENFERMERO PARA EL DESARROLLO DE ACCIONES EN EL COMPONENTE 
VIGILANCIA EN SALUD PUBLICA EN EL MARCO DEL DESARROLLO DEL PLAN TERRITORIAL DE SALUD VIGENCIA 2024 EN EL DEPARTAMENTO DE SUCRE</t>
  </si>
  <si>
    <t>https://community.secop.gov.co/Public/Tendering/OpportunityDetail/Index?noticeUID=CO1.NTC.7014674&amp;isFromPublicArea=True&amp;isModal=true&amp;asPopupView=true</t>
  </si>
  <si>
    <t>CO1.REQ.7279228</t>
  </si>
  <si>
    <t>CO1.PCCNTR.7124480</t>
  </si>
  <si>
    <t>CO1.BDOS.7143708</t>
  </si>
  <si>
    <t>CP-SDSD-795-2024</t>
  </si>
  <si>
    <t>PRESTACIÓN DE SERVICIOS PROFESIONALES DE UN (A) NUTRICIONISTA PARA EL 
DESARROLLO DE ACCIONES EN EL COMPONENTE SALUD NUTRICIONAL EN EL MARCO DEL DESARROLLO DEL PLAN TERRITORIAL 
DE SALUD VIGENCIA 2024 EN EL DEPARTAMENTO DE SUCRE.</t>
  </si>
  <si>
    <t>https://community.secop.gov.co/Public/Tendering/OpportunityDetail/Index?noticeUID=CO1.NTC.7179484&amp;isFromPublicArea=True&amp;isModal=true&amp;asPopupView=true</t>
  </si>
  <si>
    <t>CO1.REQ.6111275</t>
  </si>
  <si>
    <t>CO1.PCCNTR.6231317</t>
  </si>
  <si>
    <t>CO1.BDOS.5992256</t>
  </si>
  <si>
    <t>CP-SDSD-285-2024</t>
  </si>
  <si>
    <t>PRESTACIÓN DE SERVICIOS PROFESIONALES DE UNA ENFERMERA PARA EL 
DESARROLLO DE ACCIONES EN LA DIMENSIÓN VIDA SALUDABLE Y CONDICIONES 
NO TRANSMISIBLES; COMPONENTE MODOS; CONDICIONES Y ESTILOS DE VIDA 
SALUDABLES Y SITUACIONES CRÓNICAS EN EL MARCO DEL DESARROLLO DEL PLAN 
DE ACCIÓN TRANSITORIO 2024 EN</t>
  </si>
  <si>
    <t>https://community.secop.gov.co/Public/Tendering/OpportunityDetail/Index?noticeUID=CO1.NTC.6003878&amp;isFromPublicArea=True&amp;isModal=true&amp;asPopupView=true</t>
  </si>
  <si>
    <t>PRESTACIÓN DE SERVICIOS PROFESIONALES DE UNA ENFERMERA PARA EL 
DESARROLLO DE ACCIONES EN LA DIMENSIÓN VIDA SALUDABLE Y CONDICIONES 
NO TRANSMISIBLES; COMPONENTE MODOS; CONDICIONES Y ESTILOS DE VIDA 
SALUDABLES Y SITUACIONES CRÓNICAS EN EL MARCO DEL DESARROLLO DEL PLAN 
DE ACCIÓN TRANSITORIO 2024 EN EL DEPARTAMENTO DE SUCRE</t>
  </si>
  <si>
    <t>CO1.REQ.8889231</t>
  </si>
  <si>
    <t>CO1.PCCNTR.8309133</t>
  </si>
  <si>
    <t>CO1.BDOS.8731519</t>
  </si>
  <si>
    <t>CP-SDSD-665-2025</t>
  </si>
  <si>
    <t>https://community.secop.gov.co/Public/Tendering/OpportunityDetail/Index?noticeUID=CO1.NTC.8757204&amp;isFromPublicArea=True&amp;isModal=true&amp;asPopupView=true</t>
  </si>
  <si>
    <t>CO1.REQ.6354440</t>
  </si>
  <si>
    <t>CO1.PCCNTR.6412919</t>
  </si>
  <si>
    <t>CO1.BDOS.6231218</t>
  </si>
  <si>
    <t>CP-SDSD-346-2024</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</si>
  <si>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t>
  </si>
  <si>
    <t>1108766147</t>
  </si>
  <si>
    <t>https://community.secop.gov.co/Public/Tendering/OpportunityDetail/Index?noticeUID=CO1.NTC.6240142&amp;isFromPublicArea=True&amp;isModal=true&amp;asPopupView=true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</si>
  <si>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</si>
  <si>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CO1.REQ.9921021</t>
  </si>
  <si>
    <t>CO1.PCCNTR.9159096</t>
  </si>
  <si>
    <t>CO1.BDOS.9752649</t>
  </si>
  <si>
    <t>CPS-191-2026</t>
  </si>
  <si>
    <t>PRESTACION DE SERVICIOS PROFESIONALES DE UN PROFESIONAL EN CONTADURIA PUBLICA PARA BRINDAR ASESORIA Y ACOMPAÑAMIENTO EN LOS ASUNTOS QUE ESTEN A CARGO DE LA SECRETARIA GENERAL DE LA GOBERNACION DE SUCRE.</t>
  </si>
  <si>
    <t>https://community.secop.gov.co/Public/Tendering/OpportunityDetail/Index?noticeUID=CO1.NTC.9791265&amp;isFromPublicArea=True&amp;isModal=true&amp;asPopupView=true</t>
  </si>
  <si>
    <t>CO1.PCCNTR.9159222</t>
  </si>
  <si>
    <t>CO1.REQ.9023001</t>
  </si>
  <si>
    <t>CO1.PCCNTR.8410946</t>
  </si>
  <si>
    <t>CO1.BDOS.8862646</t>
  </si>
  <si>
    <t>CP-SDSD-816-2025</t>
  </si>
  <si>
    <t>PRESTACIÓN DE SERVICIOS DE APOYO A LA GESTIÓN DE UN(A) GESTOR (A) COMUNITARIO
PARA EL DESARROLLO DE ACCIONES EN EL COMPONENTE DISCAPACIDAD EN EL MARCO DEL DESARROLLO DEL PLAN
TERRITORIAL DE SALUD VIGENCIA 2025 EN EL DEPARTAMENTO DE SUCRE</t>
  </si>
  <si>
    <t>52690876</t>
  </si>
  <si>
    <t>https://community.secop.gov.co/Public/Tendering/OpportunityDetail/Index?noticeUID=CO1.NTC.8888123&amp;isFromPublicArea=True&amp;isModal=true&amp;asPopupView=true</t>
  </si>
  <si>
    <t>CO1.REQ.9398234</t>
  </si>
  <si>
    <t>CO1.REQ.6250932</t>
  </si>
  <si>
    <t>CO1.PCCNTR.6338761</t>
  </si>
  <si>
    <t>CO1.BDOS.6129038</t>
  </si>
  <si>
    <t>CPS-307-2024</t>
  </si>
  <si>
    <t>PRESTACIÓN DE SERVICIOS PROFESIONALES
PARA BRINDAR APOYO FINANCIERO EN LA SUBSECRETARÍA DE GESTIÓN
TRIBUTARIA DEL DEPARTAMENTO DE SUCRE EN DESARROLLO DEL PROGRAMA
ANTICONTRABANDO</t>
  </si>
  <si>
    <t>https://community.secop.gov.co/Public/Tendering/OpportunityDetail/Index?noticeUID=CO1.NTC.6139922&amp;isFromPublicArea=True&amp;isModal=true&amp;asPopupView=true</t>
  </si>
  <si>
    <t>CO1.REQ.7242803</t>
  </si>
  <si>
    <t>CO1.PCCNTR.7081811</t>
  </si>
  <si>
    <t>CO1.BDOS.7107070</t>
  </si>
  <si>
    <t>CP-SDSD-777-2024</t>
  </si>
  <si>
    <t>PRESTACIÓN DE SERVICIOS PROFESIONALES DE UN ENFERMERO (A). PARA EL DESARROLLO DE ACCIONES EN EL COMPONENTE ENFERMEDADES CRONICAS NO TRANSMISIBLES ECNT; EN EL MARCO DEL DESARROLLO DEL PLAN TERRITORIAL DE SALUD VIGENCIA 2024 EN EL DEPARTAMENTO DE SUCRE</t>
  </si>
  <si>
    <t>https://community.secop.gov.co/Public/Tendering/OpportunityDetail/Index?noticeUID=CO1.NTC.7123764&amp;isFromPublicArea=True&amp;isModal=true&amp;asPopupView=true</t>
  </si>
  <si>
    <t>CO1.REQ.7347076</t>
  </si>
  <si>
    <t>CO1.PCCNTR.7460610</t>
  </si>
  <si>
    <t>CO1.BDOS.7179502</t>
  </si>
  <si>
    <t>CM-010-2024</t>
  </si>
  <si>
    <t>INTERVENTORIA TECNICA; ADMINISTRATIVA; FINANCIERA Y JURIDICA PARA LA CONSTRUCCIÓN DE SOLUCIONES FOTOVOLTAICAS EN MICROACUEDUCTOS RURALES EN DISTINTOS CORREGIMIENTOS DEL DEPARTAMENTO DE SUCRE.</t>
  </si>
  <si>
    <t>77010802</t>
  </si>
  <si>
    <t>https://community.secop.gov.co/Public/Tendering/OpportunityDetail/Index?noticeUID=CO1.NTC.7230091&amp;isFromPublicArea=True&amp;isModal=true&amp;asPopupView=true</t>
  </si>
  <si>
    <t>CO1.REQ.9858904</t>
  </si>
  <si>
    <t>CO1.PCCNTR.9077446</t>
  </si>
  <si>
    <t>CO1.BDOS.9690963</t>
  </si>
  <si>
    <t>CPS-154-2026</t>
  </si>
  <si>
    <t>PRESTACIÓN DE SERVICIOS DE PROFESIONALES EN LOS PROCESOS QUE ADELANTE LA OFICINA DE CONTROL INTERNO DISCIPLINARIO DE JUZGAMIENTO; ASI COMO LOS PROCESOS
 ADMINISTRATIVOS PROPIOS DE LA ENTIDAD EN EL MARCO DE LOS OBJETIVOS MISIONALES</t>
  </si>
  <si>
    <t>1102840758</t>
  </si>
  <si>
    <t>https://community.secop.gov.co/Public/Tendering/OpportunityDetail/Index?noticeUID=CO1.NTC.9712290&amp;isFromPublicArea=True&amp;isModal=true&amp;asPopupView=true</t>
  </si>
  <si>
    <t>CO1.REQ.7109614</t>
  </si>
  <si>
    <t>CO1.PCCNTR.6992591</t>
  </si>
  <si>
    <t>CO1.BDOS.6977094</t>
  </si>
  <si>
    <t>CP-SDSD-714-2024</t>
  </si>
  <si>
    <t>PRESTACIÓN DE SERVICIOS PROFESIONALES DE UN(A) TRABAJADOR (A) SOCIAL PARA EL DESARROLLO DE ACCIONES EN EL
COMPONENTE POBLACIONES VULNERABLES EN EL MARCO DEL DESARROLLO DEL PLAN TERRITORIAL DE SALUD VIGENCIA 2024
EN EL DEPARTAMENTO DE SUCRE.</t>
  </si>
  <si>
    <t>https://community.secop.gov.co/Public/Tendering/OpportunityDetail/Index?noticeUID=CO1.NTC.7002952&amp;isFromPublicArea=True&amp;isModal=true&amp;asPopupView=true</t>
  </si>
  <si>
    <t>CO1.REQ.9955365</t>
  </si>
  <si>
    <t>CO1.PCCNTR.9182888</t>
  </si>
  <si>
    <t>CO1.BDOS.9786864</t>
  </si>
  <si>
    <t>CPS-413-2026</t>
  </si>
  <si>
    <t>1102892454</t>
  </si>
  <si>
    <t>https://community.secop.gov.co/Public/Tendering/OpportunityDetail/Index?noticeUID=CO1.NTC.9815482&amp;isFromPublicArea=True&amp;isModal=true&amp;asPopupView=true</t>
  </si>
  <si>
    <t>CO1.REQ.5911240</t>
  </si>
  <si>
    <t>CO1.PCCNTR.6067317</t>
  </si>
  <si>
    <t>CO1.BDOS.5794248</t>
  </si>
  <si>
    <t>CP-SDSD-072-2024</t>
  </si>
  <si>
    <t>PRESTACIÓN DE SERVICIOS PROFESIONALES DE UNA TRABAJADORA SOCIAL PARA EL DESARROLLO DE ACCIONES EN LA DIMENSIÓN FORTALECIMIENTO DE LA AUTORIDAD SANITARIA PARA LA GESTIÓN EN SALUD; COMPONENTE 
PARTICIPACION SOCIAL EN EL MARCO DEL DESARROLLO DEL PLAN DE ACCIÓNSALUD PÚBLICA TRANSITORIO 2024 DEL DEPARTAM</t>
  </si>
  <si>
    <t>https://community.secop.gov.co/Public/Tendering/OpportunityDetail/Index?noticeUID=CO1.NTC.5802317&amp;isFromPublicArea=True&amp;isModal=true&amp;asPopupView=true</t>
  </si>
  <si>
    <t>PRESTACIÓN DE SERVICIOS PROFESIONALES DE UNA TRABAJADORA SOCIAL PARA EL DESARROLLO DE ACCIONES EN LA DIMENSIÓN FORTALECIMIENTO DE LA AUTORIDAD SANITARIA PARA LA GESTIÓN EN SALUD; COMPONENTE 
PARTICIPACION SOCIAL EN EL MARCO DEL DESARROLLO DEL PLAN DE ACCIÓNSALUD PÚBLICA TRANSITORIO 2024 DEL DEPARTAMENTO DE SUCRE</t>
  </si>
  <si>
    <t>CO1.REQ.7297004</t>
  </si>
  <si>
    <t>CO1.PCCNTR.7153691</t>
  </si>
  <si>
    <t>CO1.BDOS.7160606</t>
  </si>
  <si>
    <t>MC-SDSD-018-2024</t>
  </si>
  <si>
    <t>ADQUISICIÓN DE LOS EQUIPOS DE CÓMPUTO E INSUMOS INFORMÁTICOS NECESARIOS PARA EL DESARROLLO DE LOS PROCESOS DE VIGILANCIA EPIDEMIOLÓGICA EN SALUD PUBLICA</t>
  </si>
  <si>
    <t>https://community.secop.gov.co/Public/Tendering/OpportunityDetail/Index?noticeUID=CO1.NTC.7183346&amp;isFromPublicArea=True&amp;isModal=true&amp;asPopupView=true</t>
  </si>
  <si>
    <t>CO1.REQ.9738926</t>
  </si>
  <si>
    <t>CO1.PCCNTR.8953870</t>
  </si>
  <si>
    <t>CO1.BDOS.9571267</t>
  </si>
  <si>
    <t>CP-SDSD-004-2026</t>
  </si>
  <si>
    <t>https://community.secop.gov.co/Public/Tendering/OpportunityDetail/Index?noticeUID=CO1.NTC.9586848&amp;isFromPublicArea=True&amp;isModal=true&amp;asPopupView=true</t>
  </si>
  <si>
    <t>CO1.REQ.8387863</t>
  </si>
  <si>
    <t>CO1.PCCNTR.7963845</t>
  </si>
  <si>
    <t>CO1.BDOS.8239973</t>
  </si>
  <si>
    <t>https://community.secop.gov.co/Public/Tendering/OpportunityDetail/Index?noticeUID=CO1.NTC.8261659&amp;isFromPublicArea=True&amp;isModal=true&amp;asPopupView=true</t>
  </si>
  <si>
    <t>CO1.PCCNTR.7964046</t>
  </si>
  <si>
    <t>CP-SDSD-417-2025</t>
  </si>
  <si>
    <t>PRESTACIÓN DE SERVICIOS DE APOYO A LA GESTION DE UN (A) AUXILIAR DE
 ENFERMERIA PARA EL FORTALECIMIENTO DE LAS COMPETENCIAS DE LA
 SECRETARÍA DE SALUD DEL DEPARTAMENTO DE SUCRE EN EL ARÉA CRUE.</t>
  </si>
  <si>
    <t>CO1.REQ.6698508</t>
  </si>
  <si>
    <t>CO1.PCCNTR.6681456</t>
  </si>
  <si>
    <t>CO1.BDOS.6572325</t>
  </si>
  <si>
    <t>CPS-519-2024</t>
  </si>
  <si>
    <t>CONTRATACION DE SERVICIOS DE APOYO A LA GESTIÓN PARA BRINDAR APOYO A LA SECRETARIA DE COMUNICACIONES DE LA GOBERNACIÓN DE SUCRE.</t>
  </si>
  <si>
    <t>1102826201</t>
  </si>
  <si>
    <t>https://community.secop.gov.co/Public/Tendering/OpportunityDetail/Index?noticeUID=CO1.NTC.6602216&amp;isFromPublicArea=True&amp;isModal=true&amp;asPopupView=true</t>
  </si>
  <si>
    <t>CO1.REQ.7087050</t>
  </si>
  <si>
    <t>CO1.PCCNTR.6973001</t>
  </si>
  <si>
    <t>CO1.BDOS.6954961</t>
  </si>
  <si>
    <t>CP-SDSD-611-2024</t>
  </si>
  <si>
    <t>PRESTACIÓN DE SERVICIOS PROFESIONALES DE UNA TRABAJADOR(A) SOCIAL PARA EL DESARROLLO
DE ACCIONES EN EL COMPONENTE PARTICIPACION SOCIAL EN SALUD - PARSO EN EL MARCO DEL
DESARROLLO DEL PLAN TERRITORIAL DE SALUD VIGENCIA 2024 EN EL DEPARTAMENTO DE SUCRE..</t>
  </si>
  <si>
    <t>https://community.secop.gov.co/Public/Tendering/OpportunityDetail/Index?noticeUID=CO1.NTC.6978101&amp;isFromPublicArea=True&amp;isModal=true&amp;asPopupView=true</t>
  </si>
  <si>
    <t>CO1.REQ.8938555</t>
  </si>
  <si>
    <t>CO1.PCCNTR.8345657</t>
  </si>
  <si>
    <t>CO1.BDOS.8779912</t>
  </si>
  <si>
    <t>CPS-728.-2025</t>
  </si>
  <si>
    <t>PRESTACIÓN DE SERVICIOS PROFESIONALES DE UN INGENIERO INDUSTRIAL PARA BRINDAR APOYO Y ACOMPAÑAMIENTO EN LA SUBSECRETARIA DE GESTION DE RECURSOS FISICOS</t>
  </si>
  <si>
    <t>https://community.secop.gov.co/Public/Tendering/OpportunityDetail/Index?noticeUID=CO1.NTC.8806385&amp;isFromPublicArea=True&amp;isModal=true&amp;asPopupView=true</t>
  </si>
  <si>
    <t>CO1.REQ.8833424</t>
  </si>
  <si>
    <t>CO1.PCCNTR.8277199</t>
  </si>
  <si>
    <t>CO1.BDOS.8675991</t>
  </si>
  <si>
    <t>CONV- 018-2025</t>
  </si>
  <si>
    <t>AUNAR ESFUERZOS PARA LA IMPLEMENTACIÓN DE LA ESTRATEGIA DE CONECTIVIDAD ESCOLAR DURANTE LA VIGENCIA 2025 - EN ESTABLECIMIENTOS Y/O SEDES EDUCATIVAS DEL DEPARTAMENTO DE SUCRE</t>
  </si>
  <si>
    <t>https://community.secop.gov.co/Public/Tendering/OpportunityDetail/Index?noticeUID=CO1.NTC.8713543&amp;isFromPublicArea=True&amp;isModal=true&amp;asPopupView=true</t>
  </si>
  <si>
    <t>CO1.REQ.6999625</t>
  </si>
  <si>
    <t>CO1.PCCNTR.6949337</t>
  </si>
  <si>
    <t>CO1.BDOS.6808172</t>
  </si>
  <si>
    <t>AMC-014-2024</t>
  </si>
  <si>
    <t>PRESTACION DE SERVICIOS PARA LA IMPLEMENTACIÓN DE UNA ESTRATEGIA DE CULTURA VIAL Y NORMAS DE TRÁNSITO A LOS ESTUDIANTES DE GRADO MEDIA SUPERIOR EN DIFERENTES INSTITUCIONES EDUCATIVAS EN EL DEPARTAMENTO DE SUCRE</t>
  </si>
  <si>
    <t>901883530</t>
  </si>
  <si>
    <t>https://community.secop.gov.co/Public/Tendering/OpportunityDetail/Index?noticeUID=CO1.NTC.6879312&amp;isFromPublicArea=True&amp;isModal=true&amp;asPopupView=true</t>
  </si>
  <si>
    <t>CO1.REQ.9909290</t>
  </si>
  <si>
    <t>CO1.PCCNTR.9126443</t>
  </si>
  <si>
    <t>CO1.BDOS.9740996</t>
  </si>
  <si>
    <t>CPS-289-2026</t>
  </si>
  <si>
    <t>https://community.secop.gov.co/Public/Tendering/OpportunityDetail/Index?noticeUID=CO1.NTC.9760480&amp;isFromPublicArea=True&amp;isModal=true&amp;asPopupView=true</t>
  </si>
  <si>
    <t>CO1.REQ.10752674</t>
  </si>
  <si>
    <t>CO1.PCCNTR.9738002</t>
  </si>
  <si>
    <t>CO1.BDOS.10569085</t>
  </si>
  <si>
    <t>CP-SDSD-519-2026</t>
  </si>
  <si>
    <t>https://community.secop.gov.co/Public/Tendering/OpportunityDetail/Index?noticeUID=CO1.NTC.10612508&amp;isFromPublicArea=True&amp;isModal=true&amp;asPopupView=true</t>
  </si>
  <si>
    <t>CO1.REQ.7712287</t>
  </si>
  <si>
    <t>CO1.PCCNTR.7476077</t>
  </si>
  <si>
    <t>CO1.BDOS.7577834</t>
  </si>
  <si>
    <t>https://community.secop.gov.co/Public/Tendering/OpportunityDetail/Index?noticeUID=CO1.NTC.7613107&amp;isFromPublicArea=True&amp;isModal=true&amp;asPopupView=true</t>
  </si>
  <si>
    <t>CO1.PCCNTR.7476075</t>
  </si>
  <si>
    <t>CO1.PCCNTR.7475797</t>
  </si>
  <si>
    <t>CO1.PCCNTR.7476073</t>
  </si>
  <si>
    <t>CO1.PCCNTR.7476078</t>
  </si>
  <si>
    <t>CP-SDSD-125-2025</t>
  </si>
  <si>
    <t>PRESTACIÒN DE SERVICIOS DE APOYO A LA GESTION DE UN(A) AUXILIAR DE ENFERMERÍA; PARA EL DESARROLLO DE 
ACCIONES EN EL COMPONENTE NIÑOS; NIÑAS Y ADOLESCENTES; EN EL MARCO DEL DESARROLLO DEL PLAN TERRITORIAL DE 
SALUD VIGENCIA 2025 EN EL DEPARTAMENTO DE SUCRE.</t>
  </si>
  <si>
    <t>CO1.REQ.9842227</t>
  </si>
  <si>
    <t>CO1.PCCNTR.9077720</t>
  </si>
  <si>
    <t>CO1.BDOS.9674079</t>
  </si>
  <si>
    <t>CP-SDSD-162-2026</t>
  </si>
  <si>
    <t>PRESTACIÓN DE SERVICIOS PROFESIONALES DE UN (A) MEDICO(A) GINECOLOGO(A) PARA EL DESARROLLO DE ACCIONES EN EL SUBPROGRAMA SALUD SEXUAL Y REPRODUCTIVA EN EL MARCO DEL DESARROLLO DEL PLAN TERRITORIAL DE SALUD VIGENCIA 2026 EN EL DEPARTAMENTO DE SUCRE.</t>
  </si>
  <si>
    <t>https://community.secop.gov.co/Public/Tendering/OpportunityDetail/Index?noticeUID=CO1.NTC.9712918&amp;isFromPublicArea=True&amp;isModal=true&amp;asPopupView=true</t>
  </si>
  <si>
    <t>CO1.REQ.9835137</t>
  </si>
  <si>
    <t>CO1.PCCNTR.9058354</t>
  </si>
  <si>
    <t>CO1.BDOS.9667915</t>
  </si>
  <si>
    <t>CP-SDSD-176-2026</t>
  </si>
  <si>
    <t>PRESTACION DE SERVICIOS DE APOYO A LA GESTION DE UN (A) TECNICO EN SISTEMAS PARA EL DESARROLLO DE ACCIONES EN EL SUBPROGRAMA VIGILANCIA EPIDEMIOLÓGICA EN EL MARCO DEL DESARROLLO DEL PLAN TERRITORIAL DE SALUD VIGENCIA 2026 EN EL DEPARTAMENTO DE SUCRE</t>
  </si>
  <si>
    <t>https://community.secop.gov.co/Public/Tendering/OpportunityDetail/Index?noticeUID=CO1.NTC.9693055&amp;isFromPublicArea=True&amp;isModal=true&amp;asPopupView=true</t>
  </si>
  <si>
    <t>CO1.REQ.5911831</t>
  </si>
  <si>
    <t>CO1.PCCNTR.6067414</t>
  </si>
  <si>
    <t>CO1.BDOS.5795027</t>
  </si>
  <si>
    <t>CP.SDSD.078.2024</t>
  </si>
  <si>
    <t>PRESTACIÓN DE SERVICIOS DE APOYO A LA GESTIÓN DE UN TÉCNICO EN SISTEMAS PARA EL DESARROLLO DE ACCIONES EN LA DIMENSIÓN VIDA SALUDABLE Y ENFERMEDADES TRANSMISIBLES-ENFERMEDADES INMUNOPREVENIBLES; EN EL MARCO DEL DESARROLLO DEL PLAN DECENAL DE SALUD PUBLICA DESDE LA SECRETARIA DE SALUD EN EL MARCO DEL</t>
  </si>
  <si>
    <t>https://community.secop.gov.co/Public/Tendering/OpportunityDetail/Index?noticeUID=CO1.NTC.5801894&amp;isFromPublicArea=True&amp;isModal=true&amp;asPopupView=true</t>
  </si>
  <si>
    <t>PRESTACIÓN DE SERVICIOS DE APOYO A LA GESTIÓN DE UN TÉCNICO EN SISTEMAS PARA EL DESARROLLO DE ACCIONES EN LA DIMENSIÓN VIDA SALUDABLE Y ENFERMEDADES TRANSMISIBLES-ENFERMEDADES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 DIFERENTE 
PLAN DE ACCION TRANSITORIO</t>
  </si>
  <si>
    <t>CO1.REQ.8855166</t>
  </si>
  <si>
    <t>CO1.PCCNTR.8282167</t>
  </si>
  <si>
    <t>CO1.BDOS.8697422</t>
  </si>
  <si>
    <t>CP-SDSD-635-2025</t>
  </si>
  <si>
    <t>https://community.secop.gov.co/Public/Tendering/OpportunityDetail/Index?noticeUID=CO1.NTC.8720780&amp;isFromPublicArea=True&amp;isModal=true&amp;asPopupView=true</t>
  </si>
  <si>
    <t>CO1.REQ.8997437</t>
  </si>
  <si>
    <t>CO1.PCCNTR.8396753</t>
  </si>
  <si>
    <t>CO1.BDOS.8837661</t>
  </si>
  <si>
    <t>CP-SDSD-777-2025</t>
  </si>
  <si>
    <t>https://community.secop.gov.co/Public/Tendering/OpportunityDetail/Index?noticeUID=CO1.NTC.8870385&amp;isFromPublicArea=True&amp;isModal=true&amp;asPopupView=true</t>
  </si>
  <si>
    <t>CO1.REQ.7222447</t>
  </si>
  <si>
    <t>CO1.PCCNTR.7067534</t>
  </si>
  <si>
    <t>CO1.BDOS.7087244</t>
  </si>
  <si>
    <t>CP-SDSD767-2024</t>
  </si>
  <si>
    <t>PRESTACIÓN DE SERVICIOS PROFESIONALES DE UN (A) MÉDICO (A) ESPECIALISTA EN AUDITORÍA EN SALUD PARA EL DESARROLLO DE ACCIONES EN EL COMPONENTE ENFERMEDADES TRANSMITIDAS POR VECTORES EN EL MARCO DEL DESARROLLO DEL PLAN TERRITORIAL DE SALUD VIGENCIA 2024 EN EL DEPARTAMENTO DE SUCRE</t>
  </si>
  <si>
    <t>https://community.secop.gov.co/Public/Tendering/OpportunityDetail/Index?noticeUID=CO1.NTC.7105430&amp;isFromPublicArea=True&amp;isModal=true&amp;asPopupView=true</t>
  </si>
  <si>
    <t>CO1.REQ.8936445</t>
  </si>
  <si>
    <t>CO1.PCCNTR.8352331</t>
  </si>
  <si>
    <t>CO1.BDOS.8777551</t>
  </si>
  <si>
    <t>CP-SDSD-697-2025</t>
  </si>
  <si>
    <t>PRESTACIÓN DE SERVICIOS PROFESIONALES DE UN(A)  PSICOLOGO(A) PARA EL
 DESARROLLO DE ACCIONES EN EL COMPONENTE DE DISCAPACIDAD; EN EL
 MARCO DEL DESARROLLO DEL PLAN DE ACCIÓN SALUD PÚBLICA 2025 DEL
 DEPARTAMENTO DE SUCRE</t>
  </si>
  <si>
    <t>64742315</t>
  </si>
  <si>
    <t>https://community.secop.gov.co/Public/Tendering/OpportunityDetail/Index?noticeUID=CO1.NTC.8814663&amp;isFromPublicArea=True&amp;isModal=true&amp;asPopupView=true</t>
  </si>
  <si>
    <t>CO1.REQ.10044438</t>
  </si>
  <si>
    <t>CO1.PCCNTR.9270530</t>
  </si>
  <si>
    <t>CO1.BDOS.9876217</t>
  </si>
  <si>
    <t>CP-SDSD-354-2026</t>
  </si>
  <si>
    <t>PRESTACIÓN DE SERVICIOS PROFESIONALES DE UN(A) BACTERIOLOGO ESPECIALISTA EN AUDITORIA EN SALUD PARA BRINDAR APOYO Y ACOMPAÑAMIENTO A LA SECRETARÍA DE SALUD DE LA GOBERNACIÓN DE SUCRE EN EL AREA SIDEVAS DE LA SUBSECRETARIA DE GESTION DE PRESTACION DE SERVICIOS</t>
  </si>
  <si>
    <t>64563767</t>
  </si>
  <si>
    <t>https://community.secop.gov.co/Public/Tendering/OpportunityDetail/Index?noticeUID=CO1.NTC.9902521&amp;isFromPublicArea=True&amp;isModal=true&amp;asPopupView=true</t>
  </si>
  <si>
    <t>CO1.REQ.9865424</t>
  </si>
  <si>
    <t>CO1.PCCNTR.9106025</t>
  </si>
  <si>
    <t>CO1.BDOS.9697711</t>
  </si>
  <si>
    <t>https://community.secop.gov.co/Public/Tendering/OpportunityDetail/Index?noticeUID=CO1.NTC.9741746&amp;isFromPublicArea=True&amp;isModal=true&amp;asPopupView=true</t>
  </si>
  <si>
    <t>CO1.PCCNTR.9105475</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</si>
  <si>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</si>
  <si>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1101877240</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</si>
  <si>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</si>
  <si>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CO1.REQ.8821304</t>
  </si>
  <si>
    <t>CO1.PCCNTR.8263179</t>
  </si>
  <si>
    <t>CO1.BDOS.8663882</t>
  </si>
  <si>
    <t>CP-SDSD-593-2025</t>
  </si>
  <si>
    <t>PRESTACIÓN DE SERVICIOS DE APOYO A LA GESTIÓN DE UN(A)  TÉCNICO EN
SISTEMAS/TECNICO/TECNOLOGO/PROFESIONAL DE SISTEMAS/INFORMÁTICA
 PARA EL DESARROLLO DE ACCIONES EN EL COMPONENTE SALUD SEXUAL Y
 REPRODUCTIVA EN EL MARCO DEL DESARROLLO DEL PLAN TERRITORIAL DE
 SALUD VIGENCIA 2025 EN EL DEPARTAMENTO D</t>
  </si>
  <si>
    <t>https://community.secop.gov.co/Public/Tendering/OpportunityDetail/Index?noticeUID=CO1.NTC.8694383&amp;isFromPublicArea=True&amp;isModal=true&amp;asPopupView=true</t>
  </si>
  <si>
    <t>PRESTACIÓN DE SERVICIOS DE APOYO A LA GESTIÓN DE UN(A)  TÉCNICO EN
SISTEMAS/TECNICO/TECNOLOGO/PROFESIONAL DE SISTEMAS/INFORMÁTICA
 PARA EL DESARROLLO DE ACCIONES EN EL COMPONENTE SALUD SEXUAL Y
 REPRODUCTIVA EN EL MARCO DEL DESARROLLO DEL PLAN TERRITORIAL DE
 SALUD VIGENCIA 2025 EN EL DEPARTAMENTO DE SUCRE</t>
  </si>
  <si>
    <t>CO1.REQ.10004062</t>
  </si>
  <si>
    <t>CO1.PCCNTR.9227473</t>
  </si>
  <si>
    <t>CO1.BDOS.9835758</t>
  </si>
  <si>
    <t>CP-SDSD-337-2026</t>
  </si>
  <si>
    <t>PRESTACIÓN DE SERVICIOS PROFESIONALES DE UN (A) ENFERMERO(A) PARA EL
DESARROLLO DE ACCIONES EN EL SUBPROGRAMA SALUD SEXUAL Y
REPRODUCTIVA EN EL MARCO DEL DESARROLLO DEL PLAN TERRITORIAL DE
SALUD VIGENCIA 2026 EN EL DEPARTAMENTO DE SUCRE.</t>
  </si>
  <si>
    <t>https://community.secop.gov.co/Public/Tendering/OpportunityDetail/Index?noticeUID=CO1.NTC.9860022&amp;isFromPublicArea=True&amp;isModal=true&amp;asPopupView=true</t>
  </si>
  <si>
    <t>CO1.REQ.5963746</t>
  </si>
  <si>
    <t>CO1.PCCNTR.6108448</t>
  </si>
  <si>
    <t>CO1.BDOS.5846146</t>
  </si>
  <si>
    <t>CP-SDSD-170-2024</t>
  </si>
  <si>
    <t>https://community.secop.gov.co/Public/Tendering/OpportunityDetail/Index?noticeUID=CO1.NTC.5853359&amp;isFromPublicArea=True&amp;isModal=true&amp;asPopupView=true</t>
  </si>
  <si>
    <t>CO1.REQ.10762968</t>
  </si>
  <si>
    <t>CO1.PCCNTR.9754015</t>
  </si>
  <si>
    <t>CO1.BDOS.10579624</t>
  </si>
  <si>
    <t>CP-SDSD-534-2026</t>
  </si>
  <si>
    <t>https://community.secop.gov.co/Public/Tendering/OpportunityDetail/Index?noticeUID=CO1.NTC.10631316&amp;isFromPublicArea=True&amp;isModal=true&amp;asPopupView=true</t>
  </si>
  <si>
    <t>CO1.REQ.8861449</t>
  </si>
  <si>
    <t>CO1.PCCNTR.8286862</t>
  </si>
  <si>
    <t>CO1.BDOS.8703755</t>
  </si>
  <si>
    <t>CP-SDSD-644-2025</t>
  </si>
  <si>
    <t>https://community.secop.gov.co/Public/Tendering/OpportunityDetail/Index?noticeUID=CO1.NTC.8728233&amp;isFromPublicArea=True&amp;isModal=true&amp;asPopupView=true</t>
  </si>
  <si>
    <t>CO1.REQ.9991207</t>
  </si>
  <si>
    <t>CO1.PCCNTR.9248802</t>
  </si>
  <si>
    <t>CO1.BDOS.9822908</t>
  </si>
  <si>
    <t>CPS-432-2026</t>
  </si>
  <si>
    <t>PRESTACIÓN DE SERVICIOS PROFESIONALES COMO ABOGADO PARA BRINDAR ASESORÍA Y APOYO EN LA GOBERNACION DE SUCRE.</t>
  </si>
  <si>
    <t>1042427955</t>
  </si>
  <si>
    <t>https://community.secop.gov.co/Public/Tendering/OpportunityDetail/Index?noticeUID=CO1.NTC.9879782&amp;isFromPublicArea=True&amp;isModal=true&amp;asPopupView=true</t>
  </si>
  <si>
    <t>CO1.REQ.10796585</t>
  </si>
  <si>
    <t>CO1.PCCNTR.9779441</t>
  </si>
  <si>
    <t>CO1.BDOS.10613026</t>
  </si>
  <si>
    <t>CP-SDSD-604-2026</t>
  </si>
  <si>
    <t>PRESTACION DE SERVICIOS DE APOYO A LA GESTION DE UN (A) TECNOLOGO EN
ADMINISTRACION EMPRESARIAL PARA EL DESARROLLO DE ACCIONES EN EL
SUBPROGRAMA SALUD SEXUAL Y REPRODUCTIVA EN EL MARCO DEL
DESARROLLO DEL PLAN TERRITORIAL DE SALUD VIGENCIA 2026 EN EL
DEPARTAMENTO DE SUCRE</t>
  </si>
  <si>
    <t>CO1.REQ.10062366</t>
  </si>
  <si>
    <t>CO1.PCCNTR.9300304</t>
  </si>
  <si>
    <t>CO1.BDOS.9894221</t>
  </si>
  <si>
    <t>CPS-684-2026</t>
  </si>
  <si>
    <t>PRESTACIÓN DE SERVICIOS PROFESIONALES DE UNA PSICOLOGO (A) PARA BRINDAR
APOYO A LA SECRETARÍA DEL INTERIOR DE LA GOBERNACIÓN DE SUCRE EN LA GESTIÓN; SEGUIMIENTO Y EJECUCIÓN DE
PROGRAMAS Y PROYECTOS SOCIALES; PARTICIPACIÓN CIUDADANA; ARTICULACIÓN COMUNITARIA Y ACOMPAÑAMIENTO A LAS
ESTRATEGIAS INSTIT</t>
  </si>
  <si>
    <t>1102864066</t>
  </si>
  <si>
    <t>https://community.secop.gov.co/Public/Tendering/OpportunityDetail/Index?noticeUID=CO1.NTC.9929283&amp;isFromPublicArea=True&amp;isModal=true&amp;asPopupView=true</t>
  </si>
  <si>
    <t>PRESTACIÓN DE SERVICIOS PROFESIONALES DE UNA PSICOLOGO (A) PARA BRINDAR
APOYO A LA SECRETARÍA DEL INTERIOR DE LA GOBERNACIÓN DE SUCRE EN LA GESTIÓN; SEGUIMIENTO Y EJECUCIÓN DE
PROGRAMAS Y PROYECTOS SOCIALES; PARTICIPACIÓN CIUDADANA; ARTICULACIÓN COMUNITARIA Y ACOMPAÑAMIENTO A LAS
ESTRATEGIAS INSTITUCIONALES; EN EL MARCO DEL PROYECTO APOYO A LA PRESTACIÓN DE SERVICIOS PROFESIONALES Y
DE APOYO A LA GESTIÓN VIGENCIA 2026 DE LA GOBERNACIÓN DE SUCRE</t>
  </si>
  <si>
    <t>CO1.REQ.7634107</t>
  </si>
  <si>
    <t>CO1.PCCNTR.7392646</t>
  </si>
  <si>
    <t>CO1.BDOS.7497972</t>
  </si>
  <si>
    <t>CP-SDSD-027-2025</t>
  </si>
  <si>
    <t>PRESTACIÓN DE SERVICIOS PROFESIONALES DE UN EPIDEMIÓLOGO PARA EL
DESARROLLO DE ACCIONES EN EL COMPONENTE VIGILANCIA EPIDEMIOLOGÍCAEN EL MARCO DEL DESARROLLO DEL PLAN TERRITORIAL DE SALUD VIGENCIA 2025 EN EL DEPARTAMENTO DE SUCRE</t>
  </si>
  <si>
    <t>https://community.secop.gov.co/Public/Tendering/OpportunityDetail/Index?noticeUID=CO1.NTC.7518068&amp;isFromPublicArea=True&amp;isModal=true&amp;asPopupView=true</t>
  </si>
  <si>
    <t>CO1.REQ.8893349</t>
  </si>
  <si>
    <t>CO1.PCCNTR.8313234</t>
  </si>
  <si>
    <t>CO1.BDOS.8735285</t>
  </si>
  <si>
    <t>CPS-625-2025</t>
  </si>
  <si>
    <t>PRESTACIÓN DE SERVICIOS PROFESIONALES PARA
BRINDAR ASESORÍA Y ACOMPAÑAMIENTO EN LA FORMULACIÓN DE PROYECTOS Y ASUNTOS ADMINISTRATIVOS QUE ESTÉN A
CARGO DE LA SECRETARÍA DE INCLUSIÓN SOCIAL; MUJER Y EQUIDAD DE GÉNERO DEL DEPARTAMENTO DE SUCRE</t>
  </si>
  <si>
    <t>https://community.secop.gov.co/Public/Tendering/OpportunityDetail/Index?noticeUID=CO1.NTC.8762343&amp;isFromPublicArea=True&amp;isModal=true&amp;asPopupView=true</t>
  </si>
  <si>
    <t>CO1.REQ.9409255</t>
  </si>
  <si>
    <t>CO1.PCCNTR.8730310</t>
  </si>
  <si>
    <t>SA-024-2025</t>
  </si>
  <si>
    <t>FORTALECER EL LIDERAZGO AMBIENTAL COMUNITARIO EN LOS
MUNICIPIOS DE SAMPUÉS; EL ROBLE; SAN BENITO ABAD; LA UNIÓN;
CAIMITO Y SAN MARCOS; CON BASE EN PROCESOS DE FORMACIÓN;
PARTICIPACIÓN Y APROPIACIÓN DE LA GESTIÓN AMBIENTAL
LOCAL.</t>
  </si>
  <si>
    <t>https://community.secop.gov.co/Public/Tendering/OpportunityDetail/Index?noticeUID=CO1.NTC.9268334&amp;isFromPublicArea=True&amp;isModal=true&amp;asPopupView=true</t>
  </si>
  <si>
    <t>CO1.REQ.9782044</t>
  </si>
  <si>
    <t>CO1.PCCNTR.9022558</t>
  </si>
  <si>
    <t>CO1.BDOS.9614361</t>
  </si>
  <si>
    <t>CP-SDSD-098-2026</t>
  </si>
  <si>
    <t>PRESTACIÓN DE SERVICIOS PROFESIONALES DE UN (A)  PSICOLOGO(A) PARA EL
DESARROLLO DE ACCIONES EN EL SUBPROGRAMA DISCAPACIDAD EN EL MARCO
DEL DESARROLLO DEL PLAN TERRITORIAL DE SALUD VIGENCIA 2026 EN EL DEPARTAMENTO DE SUCRE</t>
  </si>
  <si>
    <t>1103216519</t>
  </si>
  <si>
    <t>https://community.secop.gov.co/Public/Tendering/OpportunityDetail/Index?noticeUID=CO1.NTC.9656104&amp;isFromPublicArea=True&amp;isModal=true&amp;asPopupView=true</t>
  </si>
  <si>
    <t>CO1.REQ.9112442</t>
  </si>
  <si>
    <t>CO1.PCCNTR.8475241</t>
  </si>
  <si>
    <t>CO1.BDOS.8950310</t>
  </si>
  <si>
    <t>CPS-1057-2025</t>
  </si>
  <si>
    <t>1193213678</t>
  </si>
  <si>
    <t>https://community.secop.gov.co/Public/Tendering/OpportunityDetail/Index?noticeUID=CO1.NTC.8976469&amp;isFromPublicArea=True&amp;isModal=true&amp;asPopupView=true</t>
  </si>
  <si>
    <t>CO1.REQ.6081219</t>
  </si>
  <si>
    <t>CO1.PCCNTR.6207829</t>
  </si>
  <si>
    <t>CO1.BDOS.5962441</t>
  </si>
  <si>
    <t>CP-SDSD-263-2024</t>
  </si>
  <si>
    <t>PRESTACIÓN DE SERVICIOS PROFESIONALES DE UN(A) ENFERMERO (A) PROFESIONAL PARA EL DESARROLLO DE ACCIONES EN LA DIMENSIÓN SEGURIDAD ALIMENTARIA Y NUTRICIONAL; EN EL MARCO DEL PLAN DE ACCION TRANSITORIO 2024 EN EL DEPARTAMENTO DE SUCRE</t>
  </si>
  <si>
    <t>https://community.secop.gov.co/Public/Tendering/OpportunityDetail/Index?noticeUID=CO1.NTC.5975006&amp;isFromPublicArea=True&amp;isModal=true&amp;asPopupView=true</t>
  </si>
  <si>
    <t>CO1.REQ.8913027</t>
  </si>
  <si>
    <t>CO1.PCCNTR.8334612</t>
  </si>
  <si>
    <t>CO1.BDOS.8754413</t>
  </si>
  <si>
    <t>CPS-718-2025</t>
  </si>
  <si>
    <t>PRESTACIÓN DE SERVICIOS PROFESIONALES PARA BRINDAR ACOMPAÑAMIENTO Y ASESORIA EN LA SUBSECRETARIA DE GESTION DEL TALENTO HUMANO</t>
  </si>
  <si>
    <t>https://community.secop.gov.co/Public/Tendering/OpportunityDetail/Index?noticeUID=CO1.NTC.8790190&amp;isFromPublicArea=True&amp;isModal=true&amp;asPopupView=true</t>
  </si>
  <si>
    <t>CO1.REQ.8940809</t>
  </si>
  <si>
    <t>CO1.PCCNTR.8347816</t>
  </si>
  <si>
    <t>CO1.BDOS.8781379</t>
  </si>
  <si>
    <t>CPS-819-2025</t>
  </si>
  <si>
    <t>PRESTACION DE SERVICIOS PROFESIONALES DE UN
 ABOGADO PARA BRINDAR ASESORÍA Y ACOMPAÑAMIENTO EN LOS PROCESOS QUE ADELANTE LA OFICINA DE CONTROL INTERNO DE GESTIÓN DE LA GOBERNACION DE SUCRE</t>
  </si>
  <si>
    <t>1102890000</t>
  </si>
  <si>
    <t>https://community.secop.gov.co/Public/Tendering/OpportunityDetail/Index?noticeUID=CO1.NTC.8809442&amp;isFromPublicArea=True&amp;isModal=true&amp;asPopupView=true</t>
  </si>
  <si>
    <t>CO1.REQ.7258405</t>
  </si>
  <si>
    <t>CO1.REQ.9750823</t>
  </si>
  <si>
    <t>CO1.PCCNTR.8966177</t>
  </si>
  <si>
    <t>CO1.BDOS.9583284</t>
  </si>
  <si>
    <t>CP-SDSD-048-2026</t>
  </si>
  <si>
    <t>PRESTACION DE SERVICIOS DE APOYO A LA GESTION DE UN (A) TECNICO EN SISTEMAS PARA EL DESARROLLO DE ACCIONES EN EL SUBPROGRAMA SALUD LABORAL EN EL MARCO DEL DESARROLLO DEL PLAN TERRITORIAL DE SALUD VIGENCIA 2026 EN EL DEPARTAMENTO DE SUCRE</t>
  </si>
  <si>
    <t>https://community.secop.gov.co/Public/Tendering/OpportunityDetail/Index?noticeUID=CO1.NTC.9597757&amp;isFromPublicArea=True&amp;isModal=true&amp;asPopupView=true</t>
  </si>
  <si>
    <t>CO1.REQ.8949393</t>
  </si>
  <si>
    <t>CO1.PCCNTR.8353360</t>
  </si>
  <si>
    <t>CO1.BDOS.8790465</t>
  </si>
  <si>
    <t>CPS-897-2025</t>
  </si>
  <si>
    <t>PRESTACIÓN DE SERVICIOS PROFESIONALES
DE UN ABOGADO PARA BRINDAR ACOMPAÑAMIENTO A LA SECRETARÍA GENERAL
DE LA GOBERNACION DE SUCRE. desde la SECRETARIA GENERAL</t>
  </si>
  <si>
    <t>https://community.secop.gov.co/Public/Tendering/OpportunityDetail/Index?noticeUID=CO1.NTC.8815990&amp;isFromPublicArea=True&amp;isModal=true&amp;asPopupView=true</t>
  </si>
  <si>
    <t>CO1.REQ.9900790</t>
  </si>
  <si>
    <t>CO1.PCCNTR.9120658</t>
  </si>
  <si>
    <t>CO1.BDOS.9732905</t>
  </si>
  <si>
    <t>CPS-283-2026</t>
  </si>
  <si>
    <t>PRESTACIÓN DE SERVICIOS PROFESIONALES COMO PSICOLOGA PARA BRINDAR APOYO Y
ACOMPAÑAMIENTO A LA SECRETARÍA DE INFRAESTRUCTURA DE LA GOBERNACIÓN DE SUCRE.</t>
  </si>
  <si>
    <t>https://community.secop.gov.co/Public/Tendering/OpportunityDetail/Index?noticeUID=CO1.NTC.9756573&amp;isFromPublicArea=True&amp;isModal=true&amp;asPopupView=true</t>
  </si>
  <si>
    <t>CO1.REQ.7793132</t>
  </si>
  <si>
    <t>CO1.PCCNTR.7525623</t>
  </si>
  <si>
    <t>CO1.BDOS.7656474</t>
  </si>
  <si>
    <t>CP-SDSD-211-2025</t>
  </si>
  <si>
    <t>https://community.secop.gov.co/Public/Tendering/OpportunityDetail/Index?noticeUID=CO1.NTC.7673433&amp;isFromPublicArea=True&amp;isModal=true&amp;asPopupView=true</t>
  </si>
  <si>
    <t>CO1.REQ.10054501</t>
  </si>
  <si>
    <t>CO1.PCCNTR.9288829</t>
  </si>
  <si>
    <t>CO1.BDOS.9885928</t>
  </si>
  <si>
    <t>CP-SDSD-379-2026</t>
  </si>
  <si>
    <t>PRESTACIÓN DE SERVICIOS PROFESIONALES DE UN(A) ADMINISTRADOR PUBLICO PARA BRINDAR APOYO Y ACOMPAÑAMIENTO A LA SECRETARÍA DE SALUD DE LA GOBERNACIÓN DE SUCRE EN LA SUBSECRETARIA ADMINISTRATIVA Y FINANCIERA</t>
  </si>
  <si>
    <t>92543605</t>
  </si>
  <si>
    <t>https://community.secop.gov.co/Public/Tendering/OpportunityDetail/Index?noticeUID=CO1.NTC.9920841&amp;isFromPublicArea=True&amp;isModal=true&amp;asPopupView=true</t>
  </si>
  <si>
    <t>CO1.REQ.9034604</t>
  </si>
  <si>
    <t>CO1.PCCNTR.8423710</t>
  </si>
  <si>
    <t>CO1.BDOS.8873767</t>
  </si>
  <si>
    <t>CP-SDSD-829-2025</t>
  </si>
  <si>
    <t>PRESTACIÓN DE SERVICIOS PROFESIONALES DE UN(A) ABOGADA PARA EL FORTALECIMIENTO DE LAS COMPETENCIAS DE LA SECRETARÍA DE SALUD DEL DEPARTAMENTO DE SUCRE EN LA DIRECCIÓN ADMINISTRATIVA DE ASUNTOS JURIDICOS Y DE CONTRATACIÓN.</t>
  </si>
  <si>
    <t>1102840796</t>
  </si>
  <si>
    <t>https://community.secop.gov.co/Public/Tendering/OpportunityDetail/Index?noticeUID=CO1.NTC.8906311&amp;isFromPublicArea=True&amp;isModal=true&amp;asPopupView=true</t>
  </si>
  <si>
    <t>CO1.REQ.9908168</t>
  </si>
  <si>
    <t>CO1.PCCNTR.9130311</t>
  </si>
  <si>
    <t>CO1.BDOS.9740112</t>
  </si>
  <si>
    <t>CPS-238-2026</t>
  </si>
  <si>
    <t>PRESTACION DE SERVICIOS PROFESIONALES JURIDICOS EN EL DESARROLLO DE LAS
ACCIONES EN EL MARCO DEL PROYECTO APOYO A LA PRESTACION DE SERVICIOS PROFESIONALES Y DE APOYO A LA
GESTION VIGENCIA 2026 DE LA GOBERNACION DE SUCRE.</t>
  </si>
  <si>
    <t>1066184557</t>
  </si>
  <si>
    <t>https://community.secop.gov.co/Public/Tendering/OpportunityDetail/Index?noticeUID=CO1.NTC.9765510&amp;isFromPublicArea=True&amp;isModal=true&amp;asPopupView=true</t>
  </si>
  <si>
    <t>CO1.REQ.8979776</t>
  </si>
  <si>
    <t>CO1.PCCNTR.8375607</t>
  </si>
  <si>
    <t>CO1.BDOS.8820089</t>
  </si>
  <si>
    <t>CPS-977-2025</t>
  </si>
  <si>
    <t>PRESTACION DE SERVICIOS PROFESIONALES DE UN
 LICENCIADO EN EDUCACION CON ENFASIS EN CIENCIAS AGROPECUARIAS PARA APOYAR A LA SUBSECRETARIA DE
 DESARROLLO RURAL Y MEDIO AMBIENTE DE LA GOBERNACION DE SUCRE EN ASUNTOS AGROPECUARIOS DURANTE LA
 VIGENCIA 2025</t>
  </si>
  <si>
    <t>92670407</t>
  </si>
  <si>
    <t>https://community.secop.gov.co/Public/Tendering/OpportunityDetail/Index?noticeUID=CO1.NTC.8845664&amp;isFromPublicArea=True&amp;isModal=true&amp;asPopupView=true</t>
  </si>
  <si>
    <t>CO1.REQ.7914156</t>
  </si>
  <si>
    <t>CO1.PCCNTR.7619344</t>
  </si>
  <si>
    <t>CO1.BDOS.7776430</t>
  </si>
  <si>
    <t>CP-SDSD-293-2025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</si>
  <si>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</si>
  <si>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https://community.secop.gov.co/Public/Tendering/OpportunityDetail/Index?noticeUID=CO1.NTC.7791443&amp;isFromPublicArea=True&amp;isModal=true&amp;asPopupView=true</t>
  </si>
  <si>
    <t>CO1.REQ.8765994</t>
  </si>
  <si>
    <t>CO1.PCCNTR.8221957</t>
  </si>
  <si>
    <t>CO1.BDOS.8610352</t>
  </si>
  <si>
    <t>CP-SDSD-530-2025</t>
  </si>
  <si>
    <t>https://community.secop.gov.co/Public/Tendering/OpportunityDetail/Index?noticeUID=CO1.NTC.8637512&amp;isFromPublicArea=True&amp;isModal=true&amp;asPopupView=true</t>
  </si>
  <si>
    <t>CO1.REQ.8930907</t>
  </si>
  <si>
    <t>CO1.PCCNTR.8337962</t>
  </si>
  <si>
    <t>CO1.BDOS.8772301</t>
  </si>
  <si>
    <t>CPS-789-2025</t>
  </si>
  <si>
    <t>PRESTACION DE SERVICIOS PROFESIONALES DE UN
 MEDICO VETERINARIO ZOOTECNISTA  PARA BRINDAR APOYO EN TEMAS AGROPECUARIOS A LA SUBSECRETARIA DE
 DESARROLLO RURAL Y MEDIO AMBIENTE DURANTE LA VIGENCIA 2025</t>
  </si>
  <si>
    <t>https://community.secop.gov.co/Public/Tendering/OpportunityDetail/Index?noticeUID=CO1.NTC.8795987&amp;isFromPublicArea=True&amp;isModal=true&amp;asPopupView=true</t>
  </si>
  <si>
    <t>CO1.REQ.8907261</t>
  </si>
  <si>
    <t>CO1.PCCNTR.8329898</t>
  </si>
  <si>
    <t>CO1.BDOS.8749308</t>
  </si>
  <si>
    <t>CPS-657-2025</t>
  </si>
  <si>
    <t>PRESTACIÓN DE SERVICIOS PROFESIONALES EN DIRECCION Y ADMINISTRACIÓN DE
EMPRESAS PARA BRINDAR ACOMPAÑAMIENTO Y ASESORÍA A LA SECRETARIA DE ENERGIAS DE LA GOBERNACIÓN DE SUCRE</t>
  </si>
  <si>
    <t>92533031</t>
  </si>
  <si>
    <t>https://community.secop.gov.co/Public/Tendering/OpportunityDetail/Index?noticeUID=CO1.NTC.8784347&amp;isFromPublicArea=True&amp;isModal=true&amp;asPopupView=true</t>
  </si>
  <si>
    <t>CO1.REQ.7699466</t>
  </si>
  <si>
    <t>CO1.PCCNTR.7446721</t>
  </si>
  <si>
    <t>CO1.BDOS.7564365</t>
  </si>
  <si>
    <t>CP-SDSD-079-2025</t>
  </si>
  <si>
    <t>PRESTACIÓN DE SERVICIOS PROFESIONALES DE UN ESPECIALISTA EN
SEGURIDAD Y SALUD EN EL TRABAJO PARA EL DESARROLLO DE ACCIONES EN EL COMPONENTE SALUD LABORAL EN EL MARCO DEL DESARROLLO DEL PLAN TERRITORIAL DE SALUD VIGENCIA 2025 EN EL DEPARTAMENTO DE SUCRE</t>
  </si>
  <si>
    <t>https://community.secop.gov.co/Public/Tendering/OpportunityDetail/Index?noticeUID=CO1.NTC.7578332&amp;isFromPublicArea=True&amp;isModal=true&amp;asPopupView=true</t>
  </si>
  <si>
    <t>CO1.REQ.6700496</t>
  </si>
  <si>
    <t>CO1.PCCNTR.6672665</t>
  </si>
  <si>
    <t>CO1.BDOS.6574387</t>
  </si>
  <si>
    <t>CPS-521-2024</t>
  </si>
  <si>
    <t>PRESTACION DE SERVICIOS PROFESIONALES DE UN INGENIERO AGRICOLA PARA BRINDAR APOYO EN TEMAS RELACIONADOS A LA SECRETARIA DE DESARROLLO ECONOMICO Y MEDIO AMBIENTE DURANTE LA VIGENCIA 2024</t>
  </si>
  <si>
    <t>92028318</t>
  </si>
  <si>
    <t>https://community.secop.gov.co/Public/Tendering/OpportunityDetail/Index?noticeUID=CO1.NTC.6590766&amp;isFromPublicArea=True&amp;isModal=true&amp;asPopupView=true</t>
  </si>
  <si>
    <t>CO1.REQ.10619730</t>
  </si>
  <si>
    <t>CO1.REQ.5949838</t>
  </si>
  <si>
    <t>CO1.PCCNTR.6097748</t>
  </si>
  <si>
    <t>CO1.BDOS.5832468</t>
  </si>
  <si>
    <t>CP-SDSD-125-2024</t>
  </si>
  <si>
    <t>PRESTACIÓN DE SERVICIOS PROFESIONALES DE UN(A) BACTERIOLOGO(A) EN EL AREA DE PARASITOLOGIA PARA EL DESARROLLO DE ACCIONES EN LA DIMENSIÓN FORTALECIMIENTO DE LA AUTORIDAD SANITARIA PARA LA GESTIÓN EN SALUD; COMPONENTE LABORATORIO DE SALUD PUBLICA EN EL MARCO DEL DESARROLLO DEL PLAN DE ACCIÓN TRANSITO</t>
  </si>
  <si>
    <t>https://community.secop.gov.co/Public/Tendering/OpportunityDetail/Index?noticeUID=CO1.NTC.5841311&amp;isFromPublicArea=True&amp;isModal=true&amp;asPopupView=true</t>
  </si>
  <si>
    <t>PRESTACIÓN DE SERVICIOS PROFESIONALES DE UN(A) BACTERIOLOGO(A) EN EL AREA DE PARASITOLOGIA PARA EL DESARROLLO DE ACCIONES EN LA DIMENSIÓN FORTALECIMIENTO DE LA AUTORIDAD SANITARIA PARA LA GESTIÓN EN SALUD; COMPONENTE LABORATORIO DE SALUD PUBLICA EN EL MARCO DEL DESARROLLO DEL PLAN DE ACCIÓN TRANSITORIO 2024 EN EL DEPARTAMENTO DE SUCRE</t>
  </si>
  <si>
    <t>CO1.REQ.8861744</t>
  </si>
  <si>
    <t>CO1.PCCNTR.8286680</t>
  </si>
  <si>
    <t>CO1.BDOS.8703634</t>
  </si>
  <si>
    <t>CP-SDSD-643-2025</t>
  </si>
  <si>
    <t>PRESTACIÓN DE SERVICIOS PROFESIONALES DE UN MEDICO VETERINARIO PARA
EL DESARROLLO DE ACCIONES EN EL COMPONENTE ZOONOSIS; EN EL MARCO
DEL DESARROLLO DEL PLAN TERRITORIAL DE SALUD VIGENCIA 2025 EN EL
DEPARTAMENTO DE SUCRE.</t>
  </si>
  <si>
    <t>https://community.secop.gov.co/Public/Tendering/OpportunityDetail/Index?noticeUID=CO1.NTC.8728190&amp;isFromPublicArea=True&amp;isModal=true&amp;asPopupView=true</t>
  </si>
  <si>
    <t>CO1.REQ.10752663</t>
  </si>
  <si>
    <t>CO1.PCCNTR.9734010</t>
  </si>
  <si>
    <t>CO1.BDOS.10568580</t>
  </si>
  <si>
    <t>CP-SDSD-514-2026</t>
  </si>
  <si>
    <t>PRESTACIÓN DE SERVICIOS PROFESIONALES DE UN (A) ENFERMERO (A) PARA EL
DESARROLLO DE ACCIONES EN EL SUBPROGRAMA DE SALUD MENTAL EN EL
MARCO DEL DESARROLLO DEL PLAN TERRITORIAL DE SALUD VIGENCIA 2026 EN
EL DEPARTAMENTO DE SUCRE.</t>
  </si>
  <si>
    <t>https://community.secop.gov.co/Public/Tendering/OpportunityDetail/Index?noticeUID=CO1.NTC.10607086&amp;isFromPublicArea=True&amp;isModal=true&amp;asPopupView=true</t>
  </si>
  <si>
    <t>CO1.REQ.9956443</t>
  </si>
  <si>
    <t>CO1.PCCNTR.9184063</t>
  </si>
  <si>
    <t>CO1.BDOS.9787832</t>
  </si>
  <si>
    <t>CPS-416-2026</t>
  </si>
  <si>
    <t>PRESTACIÓN DE SERVICIOS PROFESIONALES DE UN
ECONOMISTA PARA BRINDAR ASESORÍA Y APOYO A LA SECRETARÍA DE HACIENDA DEL DEPARTAMENTO DE SUCRE.</t>
  </si>
  <si>
    <t>1007183867</t>
  </si>
  <si>
    <t>https://community.secop.gov.co/Public/Tendering/OpportunityDetail/Index?noticeUID=CO1.NTC.9816611&amp;isFromPublicArea=True&amp;isModal=true&amp;asPopupView=true</t>
  </si>
  <si>
    <t>CO1.REQ.9929782</t>
  </si>
  <si>
    <t>CO1.PCCNTR.9164684</t>
  </si>
  <si>
    <t>CO1.BDOS.9761626</t>
  </si>
  <si>
    <t>CPS-362-2026</t>
  </si>
  <si>
    <t>https://community.secop.gov.co/Public/Tendering/OpportunityDetail/Index?noticeUID=CO1.NTC.9797143&amp;isFromPublicArea=True&amp;isModal=true&amp;asPopupView=true</t>
  </si>
  <si>
    <t>CO1.REQ.9804202</t>
  </si>
  <si>
    <t>CO1.PCCNTR.9029504</t>
  </si>
  <si>
    <t>CO1.BDOS.9636572</t>
  </si>
  <si>
    <t>CPS-087-2026</t>
  </si>
  <si>
    <t>1103112754</t>
  </si>
  <si>
    <t>https://community.secop.gov.co/Public/Tendering/OpportunityDetail/Index?noticeUID=CO1.NTC.9663420&amp;isFromPublicArea=True&amp;isModal=true&amp;asPopupView=true</t>
  </si>
  <si>
    <t>CO1.REQ.5911843</t>
  </si>
  <si>
    <t>CO1.PCCNTR.6067319</t>
  </si>
  <si>
    <t>CO1.BDOS.5795120</t>
  </si>
  <si>
    <t>CP-SDSD-079-2024</t>
  </si>
  <si>
    <t>https://community.secop.gov.co/Public/Tendering/OpportunityDetail/Index?noticeUID=CO1.NTC.5802319&amp;isFromPublicArea=True&amp;isModal=true&amp;asPopupView=true</t>
  </si>
  <si>
    <t>CO1.REQ.6653632</t>
  </si>
  <si>
    <t>CO1.PCCNTR.6677553</t>
  </si>
  <si>
    <t>CO1.BDOS.6527609</t>
  </si>
  <si>
    <t>MC-021-2024</t>
  </si>
  <si>
    <t>APOYO LOGISTICO PARA LA CONMEMORACIÓN DEL MES DE LA JUVENTUD EN EL DEPARTAMENTO DE SUCRE</t>
  </si>
  <si>
    <t>https://community.secop.gov.co/Public/Tendering/OpportunityDetail/Index?noticeUID=CO1.NTC.6542866&amp;isFromPublicArea=True&amp;isModal=true&amp;asPopupView=true</t>
  </si>
  <si>
    <t>CO1.REQ.8951837</t>
  </si>
  <si>
    <t>CO1.PCCNTR.8354384</t>
  </si>
  <si>
    <t>CO1.BDOS.8792573</t>
  </si>
  <si>
    <t>CPS-865-2025</t>
  </si>
  <si>
    <t>PRESTACIÓN DE SERVICIOS PROFESIONALES PARA DESARROLLAR ACTIVIDADES ADMISNITRATIVAS EN LA SECRETARIA DE COMUNICACIONES DE LA GOBERNACION DE SUCRE</t>
  </si>
  <si>
    <t>92032447</t>
  </si>
  <si>
    <t>https://community.secop.gov.co/Public/Tendering/OpportunityDetail/Index?noticeUID=CO1.NTC.8817490&amp;isFromPublicArea=True&amp;isModal=true&amp;asPopupView=true</t>
  </si>
  <si>
    <t>CO1.REQ.7794032</t>
  </si>
  <si>
    <t>CO1.PCCNTR.7527012</t>
  </si>
  <si>
    <t>CO1.BDOS.7657275</t>
  </si>
  <si>
    <t>CP-SDSD-214-2025</t>
  </si>
  <si>
    <t>1103214236</t>
  </si>
  <si>
    <t>https://community.secop.gov.co/Public/Tendering/OpportunityDetail/Index?noticeUID=CO1.NTC.7674897&amp;isFromPublicArea=True&amp;isModal=true&amp;asPopupView=true</t>
  </si>
  <si>
    <t>CO1.REQ.9305198</t>
  </si>
  <si>
    <t>CO1.PCCNTR.8617098</t>
  </si>
  <si>
    <t>CO1.BDOS.9138596</t>
  </si>
  <si>
    <t>CPS-1128-2025</t>
  </si>
  <si>
    <t>PRESTACIÓN DE SERVICIOS PROFESIONALES PARA
BRINDAR ACOMPAÑAMIENTO Y ASESORÍA A LOS DIFERENTES PROGRAMAS DE LA SECRETARÍA DE LA MUJER; JUVENTUDES E
INCLUSION SOCIAL SUBSECRETARIA DEL CUIDADO Y EQUIDAD DE GENERO DEL DEPARTAMENTO DE SUCRE.</t>
  </si>
  <si>
    <t>1103122061</t>
  </si>
  <si>
    <t>https://community.secop.gov.co/Public/Tendering/OpportunityDetail/Index?noticeUID=CO1.NTC.9165769&amp;isFromPublicArea=True&amp;isModal=true&amp;asPopupView=true</t>
  </si>
  <si>
    <t>CO1.REQ.10487743</t>
  </si>
  <si>
    <t>CO1.REQ.8852908</t>
  </si>
  <si>
    <t>CO1.PCCNTR.8283854</t>
  </si>
  <si>
    <t>CO1.BDOS.8695209</t>
  </si>
  <si>
    <t>CP-SDSD-626-2025</t>
  </si>
  <si>
    <t>PRESTACIÓN DE SERVICIOS PROFESIONALES DE UN(A) ENFERMERO(A) PARA EL DESARROLLO DE ACCIONES EN EL COMPONENTE SALUD MENTAL; EN EL MARCO DEL DESARROLLO DEL PLAN TERRITORIAL DE SALUD VIGENCIA 2025 EN EL DEPARTAMENTO DE SUCRE.</t>
  </si>
  <si>
    <t>https://community.secop.gov.co/Public/Tendering/OpportunityDetail/Index?noticeUID=CO1.NTC.8722872&amp;isFromPublicArea=True&amp;isModal=true&amp;asPopupView=true</t>
  </si>
  <si>
    <t>CO1.REQ.10732424</t>
  </si>
  <si>
    <t>CO1.PCCNTR.9729838</t>
  </si>
  <si>
    <t>CO1.BDOS.10549183</t>
  </si>
  <si>
    <t>CP-SDSD-490-2026</t>
  </si>
  <si>
    <t>https://community.secop.gov.co/Public/Tendering/OpportunityDetail/Index?noticeUID=CO1.NTC.10602435&amp;isFromPublicArea=True&amp;isModal=true&amp;asPopupView=true</t>
  </si>
  <si>
    <t>CO1.REQ.10017187</t>
  </si>
  <si>
    <t>CO1.PCCNTR.9268429</t>
  </si>
  <si>
    <t>CO1.BDOS.9848594</t>
  </si>
  <si>
    <t>CPS-560-2026</t>
  </si>
  <si>
    <t>PRESTACIÓN DE SERVICIOS PROFESIONALES DE UN ABOGADO PARA BRINDAR APOYO
JURÍDICO A LA OFICINA DE TECNOLOGÍAS DE LA INFORMACIÓN Y LAS COMUNICACIONES - TIC</t>
  </si>
  <si>
    <t>https://community.secop.gov.co/Public/Tendering/OpportunityDetail/Index?noticeUID=CO1.NTC.9900080&amp;isFromPublicArea=True&amp;isModal=true&amp;asPopupView=true</t>
  </si>
  <si>
    <t>CO1.REQ.6715032</t>
  </si>
  <si>
    <t>CO1.PCCNTR.6692457</t>
  </si>
  <si>
    <t>CO1.BDOS.6588279</t>
  </si>
  <si>
    <t>CPS-603-2024</t>
  </si>
  <si>
    <t>PRESTACIÓN DE SERVICIOS PROFESIONALES COMO ARQUITECTO PARA BRINDAR APOYO Y ACOMPAÑAMIENTO A LA SECRETARIA DE INFRAESTRUCTURA DE LA GOBERNACIÓN DE SUCRE</t>
  </si>
  <si>
    <t>https://community.secop.gov.co/Public/Tendering/OpportunityDetail/Index?noticeUID=CO1.NTC.6615591&amp;isFromPublicArea=True&amp;isModal=true&amp;asPopupView=true</t>
  </si>
  <si>
    <t>CO1.REQ.9185293</t>
  </si>
  <si>
    <t>CO1.PCCNTR.8527812</t>
  </si>
  <si>
    <t>CO1.BDOS.9021615</t>
  </si>
  <si>
    <t>CP-SDSD-881-2025</t>
  </si>
  <si>
    <t>PRESTACIÓN DE SERVICIOS PROFESIONALES DE UN(A) PSICOLOGO(A) PARA
 BRINDAR APOYO Y ACOMPAÑAMIENTO A LA SECRETARÍA DE SALUD DE LA
 GOBERNACIÓN DE SUCRE EN SALUD MENTAL</t>
  </si>
  <si>
    <t>1102862552</t>
  </si>
  <si>
    <t>https://community.secop.gov.co/Public/Tendering/OpportunityDetail/Index?noticeUID=CO1.NTC.9045861&amp;isFromPublicArea=True&amp;isModal=true&amp;asPopupView=true</t>
  </si>
  <si>
    <t>CO1.REQ.9848847</t>
  </si>
  <si>
    <t>CO1.PCCNTR.9094102</t>
  </si>
  <si>
    <t>CO1.BDOS.9681343</t>
  </si>
  <si>
    <t>CP-SDSD-203-2026</t>
  </si>
  <si>
    <t>PRESTACIÓN DE SERVICIOS PROFESIONALES DE UN (A) INGENIERO INDUSTRIAL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</si>
  <si>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https://community.secop.gov.co/Public/Tendering/OpportunityDetail/Index?noticeUID=CO1.NTC.9729426&amp;isFromPublicArea=True&amp;isModal=true&amp;asPopupView=true</t>
  </si>
  <si>
    <t>CO1.REQ.8900325</t>
  </si>
  <si>
    <t>CO1.PCCNTR.8318202</t>
  </si>
  <si>
    <t>CO1.BDOS.8742153</t>
  </si>
  <si>
    <t>CPS-677-2025</t>
  </si>
  <si>
    <t>PRESTACION DE SERVICIOS PROFESIONALES de un
 ADMINISTRADOR DE EMPRESAS   PARA BRINDAR ASESORÍA Y ACOMPAÑAMIENTO  DE LA SECRETARÍA GENERAL DE LA
 GOBERNACION DE SUCRE</t>
  </si>
  <si>
    <t>https://community.secop.gov.co/Public/Tendering/OpportunityDetail/Index?noticeUID=CO1.NTC.8768521&amp;isFromPublicArea=True&amp;isModal=true&amp;asPopupView=true</t>
  </si>
  <si>
    <t>CO1.REQ.9087320</t>
  </si>
  <si>
    <t>CO1.PCCNTR.8466513</t>
  </si>
  <si>
    <t>CO1.BDOS.8925347</t>
  </si>
  <si>
    <t>CPS-1048-2025</t>
  </si>
  <si>
    <t>PRESTACIÓN DE SERVICIOS PROFESIONALES PARA APOYAR EN EL FORTALECIMIENTO DE LA GESTIÓN DOCUMENTAL Y ORGANIZACIÓN DE DATOS DE LA GOBERNACIÓN DE SUCRE DESDE LA OFICINA DE TECNOLOGÍAS DE LA INFORMACIÓN - TI.</t>
  </si>
  <si>
    <t>https://community.secop.gov.co/Public/Tendering/OpportunityDetail/Index?noticeUID=CO1.NTC.8964495&amp;isFromPublicArea=True&amp;isModal=true&amp;asPopupView=true</t>
  </si>
  <si>
    <t>CO1.REQ.6977068</t>
  </si>
  <si>
    <t>CO1.PCCNTR.6875625</t>
  </si>
  <si>
    <t>CO1.BDOS.6847393</t>
  </si>
  <si>
    <t>CPS-826-2024</t>
  </si>
  <si>
    <t>PRESTACION DE SERVICIOS PROFESIONALES DE UN ABOGADO ESPECIALISTA PARA BRINDAR ASESORIA Y ACOMPAÑAMIENTO A LA SUBSECRETARIA DE GESTION DE TALENTO HUMANO DE LA GOBERNACION DE SUCRE.</t>
  </si>
  <si>
    <t>https://community.secop.gov.co/Public/Tendering/OpportunityDetail/Index?noticeUID=CO1.NTC.6858344&amp;isFromPublicArea=True&amp;isModal=true&amp;asPopupView=true</t>
  </si>
  <si>
    <t>CO1.REQ.5948922</t>
  </si>
  <si>
    <t>CO1.PCCNTR.6096746</t>
  </si>
  <si>
    <t>CO1.BDOS.5831631</t>
  </si>
  <si>
    <t>CP-SDSD-127-2024</t>
  </si>
  <si>
    <t>https://community.secop.gov.co/Public/Tendering/OpportunityDetail/Index?noticeUID=CO1.NTC.5840041&amp;isFromPublicArea=True&amp;isModal=true&amp;asPopupView=true</t>
  </si>
  <si>
    <t>CO1.REQ.10808289</t>
  </si>
  <si>
    <t>CO1.PCCNTR.9784420</t>
  </si>
  <si>
    <t>CO1.BDOS.10625539</t>
  </si>
  <si>
    <t>CO1.REQ.7203453</t>
  </si>
  <si>
    <t>CO1.REQ.9915775</t>
  </si>
  <si>
    <t>CO1.PCCNTR.9136048</t>
  </si>
  <si>
    <t>CO1.BDOS.9747854</t>
  </si>
  <si>
    <t>CPS-313-2026</t>
  </si>
  <si>
    <t>PRESTACIÓN DE SERVICIOS PROFESIONALES DE UN ADMINISTRADOR PUBLICO PARA
BRINDAR ASESORIA Y ACOMPAÑAMIENTO A LA SUBSECRETARÍA DE TALENTO HUMANO DE LA GOBERNACIÓN DE SUCRE</t>
  </si>
  <si>
    <t>1005661485</t>
  </si>
  <si>
    <t>https://community.secop.gov.co/Public/Tendering/OpportunityDetail/Index?noticeUID=CO1.NTC.9769986&amp;isFromPublicArea=True&amp;isModal=true&amp;asPopupView=true</t>
  </si>
  <si>
    <t>CO1.REQ.9825075</t>
  </si>
  <si>
    <t>CO1.PCCNTR.9047831</t>
  </si>
  <si>
    <t>CO1.BDOS.9657647</t>
  </si>
  <si>
    <t>CP-SDSD-156-2026</t>
  </si>
  <si>
    <t>PRESTACIÓN DE SERVICIOS PROFESIONALES DE UN ADMINISTRATIVO(A) EN SALUD PARA
EL DESARROLLO DE ACCIONES EN EL SUBPROGRAMA DE SALUD AMBIENTAL; EN EL MARCO DEL DESARROLLO DEL PLAN TERRITORIAL DE SALUD VIGENCIA 2026 EN EL DEPARTAMENTO DE SUCRE</t>
  </si>
  <si>
    <t>https://community.secop.gov.co/Public/Tendering/OpportunityDetail/Index?noticeUID=CO1.NTC.9683316&amp;isFromPublicArea=True&amp;isModal=true&amp;asPopupView=true</t>
  </si>
  <si>
    <t>CO1.REQ.8889897</t>
  </si>
  <si>
    <t>CO1.PCCNTR.8311317</t>
  </si>
  <si>
    <t>CO1.BDOS.8732601</t>
  </si>
  <si>
    <t>CPS-637-2025</t>
  </si>
  <si>
    <t>PRESTACION DE SERVICIOS PROFESIONALES DE UN
 ADMINISTRADOR DE EMPRESAS PARA APOYAR A LA SUBSECRETARIA DE GESTION TRIBUTARIA DE LA SECRETARÍA DE
 HACIENDA DEPARTAMENTAL</t>
  </si>
  <si>
    <t>1047424761</t>
  </si>
  <si>
    <t>https://community.secop.gov.co/Public/Tendering/OpportunityDetail/Index?noticeUID=CO1.NTC.8760411&amp;isFromPublicArea=True&amp;isModal=true&amp;asPopupView=true</t>
  </si>
  <si>
    <t>CO1.REQ.10038774</t>
  </si>
  <si>
    <t>CO1.PCCNTR.9272485</t>
  </si>
  <si>
    <t>CO1.BDOS.9871001</t>
  </si>
  <si>
    <t>CP-SDSD-348-2026</t>
  </si>
  <si>
    <t>PRESTACIÓN DE SERVICIOS PROFESIONALES DE UN(A) FISIOTERAPEUTA PARA BRINDAR APOYO Y ACOMPAÑAMIENTO A LA SECRETARÍA DE SALUD DE LA GOBERNACIÓN DE SUCRE EN LA SUBSECRETARIA DE PRESTACION DE SERVICIOS.</t>
  </si>
  <si>
    <t>1005425672</t>
  </si>
  <si>
    <t>https://community.secop.gov.co/Public/Tendering/OpportunityDetail/Index?noticeUID=CO1.NTC.9904200&amp;isFromPublicArea=True&amp;isModal=true&amp;asPopupView=true</t>
  </si>
  <si>
    <t>CO1.REQ.8322992</t>
  </si>
  <si>
    <t>CO1.REQ.7748487</t>
  </si>
  <si>
    <t>CO1.PCCNTR.7500129</t>
  </si>
  <si>
    <t>CO1.BDOS.7613703</t>
  </si>
  <si>
    <t>CP-SDSD-167-2025</t>
  </si>
  <si>
    <t>PRESTACIÓN DE SERVICIOS PROFESIONALES DE UN(A) FONOAUDIÓLOGO(A) PARA EL DESARROLLO DE ACCIONES EN EL COMPONENTE ENFERMEDADES CRONICAS NO TRANSMISIBLES ECNT; EN EL MARCO DEL DESARROLLO DEL PLAN TERRITORIAL 
DE SALUD VIGENCIA 2025 EN EL DEPARTAMENTO DE SUCRE</t>
  </si>
  <si>
    <t>https://community.secop.gov.co/Public/Tendering/OpportunityDetail/Index?noticeUID=CO1.NTC.7641526&amp;isFromPublicArea=True&amp;isModal=true&amp;asPopupView=true</t>
  </si>
  <si>
    <t>CO1.REQ.9113362</t>
  </si>
  <si>
    <t>CO1.PCCNTR.8475416</t>
  </si>
  <si>
    <t>CO1.BDOS.8951304</t>
  </si>
  <si>
    <t>CPS-1058-2025</t>
  </si>
  <si>
    <t>1103114714</t>
  </si>
  <si>
    <t>https://community.secop.gov.co/Public/Tendering/OpportunityDetail/Index?noticeUID=CO1.NTC.8976719&amp;isFromPublicArea=True&amp;isModal=true&amp;asPopupView=true</t>
  </si>
  <si>
    <t>CO1.REQ.6712066</t>
  </si>
  <si>
    <t>CO1.PCCNTR.6684857</t>
  </si>
  <si>
    <t>CO1.BDOS.6586012</t>
  </si>
  <si>
    <t>CPS-538-2024</t>
  </si>
  <si>
    <t>PRESTACIÓN DE SERVICIOS PROFESIONALES COMO ABOGADO PARA BRINDAR ACOMPAÑAMIENTO y ASESORIA EN MATERIA JURIDICA Y CONTRACTUAL A LA SECRETARIA DE ENERGIAS DE LA GOBERNACIÓN DE SUCRE</t>
  </si>
  <si>
    <t>https://community.secop.gov.co/Public/Tendering/OpportunityDetail/Index?noticeUID=CO1.NTC.6606318&amp;isFromPublicArea=True&amp;isModal=true&amp;asPopupView=true</t>
  </si>
  <si>
    <t>CO1.REQ.8959530</t>
  </si>
  <si>
    <t>CO1.PCCNTR.8360757</t>
  </si>
  <si>
    <t>CO1.BDOS.8800034</t>
  </si>
  <si>
    <t>CPS-917-2025</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</si>
  <si>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</si>
  <si>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https://community.secop.gov.co/Public/Tendering/OpportunityDetail/Index?noticeUID=CO1.NTC.8826564&amp;isFromPublicArea=True&amp;isModal=true&amp;asPopupView=true</t>
  </si>
  <si>
    <t>CO1.REQ.10078947</t>
  </si>
  <si>
    <t>CO1.PCCNTR.9302812</t>
  </si>
  <si>
    <t>CO1.BDOS.9910387</t>
  </si>
  <si>
    <t>CP-SDSD-399-2026</t>
  </si>
  <si>
    <t>PRESTACIÓN DE SERVICIOS PROFESIONALES DE UN (A) ENFERMERO (A)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</si>
  <si>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https://community.secop.gov.co/Public/Tendering/OpportunityDetail/Index?noticeUID=CO1.NTC.9934532&amp;isFromPublicArea=True&amp;isModal=true&amp;asPopupView=true</t>
  </si>
  <si>
    <t>CO1.PCCNTR.9303008</t>
  </si>
  <si>
    <t>CO1.REQ.7303337</t>
  </si>
  <si>
    <t>CO1.PCCNTR.7130357</t>
  </si>
  <si>
    <t>CO1.BDOS.7167426</t>
  </si>
  <si>
    <t>CP-SDSD-800-2024</t>
  </si>
  <si>
    <t>PRESTACIÓN DE SERVICIOS PROFESIONALES DE UN INGENIERO (A) DE QUIMICO PARA EL DESARROLLO DE ACCIONES EN ELCOMPONENTE SALUD AMBIENTAL; EN EL MARCO DEL DESARROLLO DEL PLAN TERRITORIAL DE SALUD VIGENCIA 2024 EN EL DEPARTAMENTO DE SUCRE</t>
  </si>
  <si>
    <t>https://community.secop.gov.co/Public/Tendering/OpportunityDetail/Index?noticeUID=CO1.NTC.7187775&amp;isFromPublicArea=True&amp;isModal=true&amp;asPopupView=true</t>
  </si>
  <si>
    <t>CO1.REQ.7794135</t>
  </si>
  <si>
    <t>CO1.PCCNTR.7527020</t>
  </si>
  <si>
    <t>CO1.BDOS.7657381</t>
  </si>
  <si>
    <t>CP-SDSD-215-2025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</si>
  <si>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</si>
  <si>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https://community.secop.gov.co/Public/Tendering/OpportunityDetail/Index?noticeUID=CO1.NTC.7675306&amp;isFromPublicArea=True&amp;isModal=true&amp;asPopupView=true</t>
  </si>
  <si>
    <t>CO1.REQ.7070832</t>
  </si>
  <si>
    <t>CO1.BDOS.6939499</t>
  </si>
  <si>
    <t>CO1.REQ.6092008</t>
  </si>
  <si>
    <t>CO1.PCCNTR.6211977</t>
  </si>
  <si>
    <t>CO1.BDOS.5972662</t>
  </si>
  <si>
    <t>CP-SDSD-270-2024</t>
  </si>
  <si>
    <t>PRESTACIÒN DE SERVICIOS PROFESIONALES DE UN PSICOLOGO PARA EL 
DESARROLLO DE ACCIONES EN LA DIMENSIÒN TRANSVERSAL GESTIÒN 
DIFERENCIAL DE LAS POBLACIONES VULNERABLES EN EL COMPONENTE 
DESARROLLO INTEGRAL DE NIÑOS; NIÑAS Y ADOLESCENTES; EN EL MARCO DEL 
DESARROLLO DEL PLAN DE ACCIÒN SALUD PUBLICA 202</t>
  </si>
  <si>
    <t>1104382897</t>
  </si>
  <si>
    <t>https://community.secop.gov.co/Public/Tendering/OpportunityDetail/Index?noticeUID=CO1.NTC.5980672&amp;isFromPublicArea=True&amp;isModal=true&amp;asPopupView=true</t>
  </si>
  <si>
    <t>PRESTACIÒN DE SERVICIOS PROFESIONALES DE UN PSICOLOGO PARA EL 
DESARROLLO DE ACCIONES EN LA DIMENSIÒN TRANSVERSAL GESTIÒN 
DIFERENCIAL DE LAS POBLACIONES VULNERABLES EN EL COMPONENTE 
DESARROLLO INTEGRAL DE NIÑOS; NIÑAS Y ADOLESCENTES; EN EL MARCO DEL 
DESARROLLO DEL PLAN DE ACCIÒN SALUD PUBLICA 2024 DEL DEPARTAMENTO DE SUCRE</t>
  </si>
  <si>
    <t>CO1.REQ.10029188</t>
  </si>
  <si>
    <t>CO1.PCCNTR.9268651</t>
  </si>
  <si>
    <t>CO1.BDOS.9856378</t>
  </si>
  <si>
    <t>CPS-561-2026</t>
  </si>
  <si>
    <t>PRESTACIÓN DE SERVICIOS DE APOYO A LA GESTIÓN DE UN TECNÓLOGO EN ANÁLISIS Y DESARROLLO DE SISTEMAS DE INFORMACIÓN PARA BRINDAR APOYO TÉCNICO A LA SECRETARÍA DEL INTERIOR DE LA
GOBERNACIÓN DE SUCRE EN EL ANÁLISIS Y SOPORTE DE LOS SISTEMAS DE INFORMACIÓN; EN EL MARCO DEL PROYECTO
APOYO A LA PRESTACI</t>
  </si>
  <si>
    <t>https://community.secop.gov.co/Public/Tendering/OpportunityDetail/Index?noticeUID=CO1.NTC.9900459&amp;isFromPublicArea=True&amp;isModal=true&amp;asPopupView=true</t>
  </si>
  <si>
    <t>PRESTACIÓN DE SERVICIOS DE APOYO A LA GESTIÓN DE UN TECNÓLOGO EN ANÁLISIS Y DESARROLLO DE SISTEMAS DE INFORMACIÓN PARA BRINDAR APOYO TÉCNICO A LA SECRETARÍA DEL INTERIOR DE LA
GOBERNACIÓN DE SUCRE EN EL ANÁLISIS Y SOPORTE DE LOS SISTEMAS DE INFORMACIÓN; EN EL MARCO DEL PROYECTO
APOYO A LA PRESTACIÓN DE SERVICIOS PROFESIONALES Y DE APOYO A LA GESTIÓN VIGENCIA 2026 DE LA GOBERNACIÓN DE SUCRE</t>
  </si>
  <si>
    <t>CO1.REQ.10001454</t>
  </si>
  <si>
    <t>CO1.PCCNTR.9234763</t>
  </si>
  <si>
    <t>CO1.BDOS.9832548</t>
  </si>
  <si>
    <t>CPS-471-2026</t>
  </si>
  <si>
    <t>PRESTACIÓN DE SERVICIOS DE APOYO A LA GESTIÓN COMO TÉCNICO EN SERVICIO DE POLICÍA PARA DESARROLLAR ACTIVIDADES EN LA SUBSECRETARÍA TRIBUTARIA DE LA SECRETARÍA DE HACIENDA
DEL DEPARTAMENTO DE SUCRE EN CUMPLIMIENTO DEL CONVENIO INTERADMINISTRATIVO PMICV.0023.2025</t>
  </si>
  <si>
    <t>8726815</t>
  </si>
  <si>
    <t>https://community.secop.gov.co/Public/Tendering/OpportunityDetail/Index?noticeUID=CO1.NTC.9866849&amp;isFromPublicArea=True&amp;isModal=true&amp;asPopupView=true</t>
  </si>
  <si>
    <t>CO1.REQ.7699145</t>
  </si>
  <si>
    <t>CO1.PCCNTR.7447194</t>
  </si>
  <si>
    <t>CO1.BDOS.7563855</t>
  </si>
  <si>
    <t>CP-SDSD-095-2025</t>
  </si>
  <si>
    <t>PRESTACIÓN DE SERVICIOS DE UN PROFESIONAL ÁREA DE SALUD; ESPECIALISTA EN SEGURIDAD Y SALUD EN EL TRABAJO 
(SALUD OCUPACIONAL) PARA EL DESARROLLO DE ACCIONES EN EL COMPONENTE SALUD LABORAL EN EL MARCO DEL DESARROLLO DEL PLAN TERRITORIAL DE SALUD VIGENCIA 2025 EN EL DEPARTAMENTO DE SUCRE</t>
  </si>
  <si>
    <t>64869412</t>
  </si>
  <si>
    <t>https://community.secop.gov.co/Public/Tendering/OpportunityDetail/Index?noticeUID=CO1.NTC.7579605&amp;isFromPublicArea=True&amp;isModal=true&amp;asPopupView=true</t>
  </si>
  <si>
    <t>CO1.REQ.9925470</t>
  </si>
  <si>
    <t>CO1.PCCNTR.9149431</t>
  </si>
  <si>
    <t>CO1.BDOS.9756965</t>
  </si>
  <si>
    <t>CP-SDSD-263-2026</t>
  </si>
  <si>
    <t>PRESTACIÓN DE SERVICIOS PROFESIONALES DE UN(A) TRABAJADOR(A) SOCIAL
PARA EL DESARROLLO DE ACCIONES EN EL SUBPROGRAMA DE SALUD MENTAL EN EL MARCO DEL DESARROLLO DEL PLAN TERRITORIAL DE SALUD VIGENCIA 2026 EN EL DEPARTAMENTO DE SUCRE.</t>
  </si>
  <si>
    <t>https://community.secop.gov.co/Public/Tendering/OpportunityDetail/Index?noticeUID=CO1.NTC.9781570&amp;isFromPublicArea=True&amp;isModal=true&amp;asPopupView=true</t>
  </si>
  <si>
    <t>CO1.REQ.9988991</t>
  </si>
  <si>
    <t>CO1.PCCNTR.9216794</t>
  </si>
  <si>
    <t>CO1.BDOS.9820988</t>
  </si>
  <si>
    <t>CPS-488-2026</t>
  </si>
  <si>
    <t>https://community.secop.gov.co/Public/Tendering/OpportunityDetail/Index?noticeUID=CO1.NTC.9849623&amp;isFromPublicArea=True&amp;isModal=true&amp;asPopupView=true</t>
  </si>
  <si>
    <t>CO1.REQ.10053839</t>
  </si>
  <si>
    <t>CO1.PCCNTR.9284102</t>
  </si>
  <si>
    <t>CO1.BDOS.9885518</t>
  </si>
  <si>
    <t>CP-SDSD-376-2026</t>
  </si>
  <si>
    <t>PRESTACIÓN DE SERVICIOS PROFESIONALES DE UN (A) BIÓLOGO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</si>
  <si>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https://community.secop.gov.co/Public/Tendering/OpportunityDetail/Index?noticeUID=CO1.NTC.9916016&amp;isFromPublicArea=True&amp;isModal=true&amp;asPopupView=true</t>
  </si>
  <si>
    <t>CO1.REQ.6302777</t>
  </si>
  <si>
    <t>CO1.PCCNTR.6377233</t>
  </si>
  <si>
    <t>CO1.BDOS.6181030</t>
  </si>
  <si>
    <t>CP-SDSD-334-2024</t>
  </si>
  <si>
    <t>PRESTACIÓN DE SERVICIOS PROFESIONALES DE UN MEDICO CON EXPERIENCIA EN MANEJO DE EVENTOS DE INTERES EN SALUD PUBLICA; PARA EL DESARROLLO DE ACCIONES EN LA DIMENSIÓN VIDA SALUDABLE Y ENFERMEDADES TRANSMISIBLES EN EL COMPONENTE DE ENFERMEDADES EMERGENTES; REEMERGENTES Y DESATENDIDAS EN EL MARCO DEL PLA</t>
  </si>
  <si>
    <t>https://community.secop.gov.co/Public/Tendering/OpportunityDetail/Index?noticeUID=CO1.NTC.6191290&amp;isFromPublicArea=True&amp;isModal=true&amp;asPopupView=true</t>
  </si>
  <si>
    <t>PRESTACIÓN DE SERVICIOS PROFESIONALES DE UN MEDICO CON EXPERIENCIA EN MANEJO DE EVENTOS DE INTERES EN SALUD PUBLICA; PARA EL DESARROLLO DE ACCIONES EN LA DIMENSIÓN VIDA SALUDABLE Y ENFERMEDADES TRANSMISIBLES EN EL COMPONENTE DE ENFERMEDADES EMERGENTES; REEMERGENTES Y DESATENDIDAS EN EL MARCO DEL PLAN DE ACCION TRANSITORIO 2024 DEL DEPARTAMENTO DE SUCRE.</t>
  </si>
  <si>
    <t>CO1.REQ.7019815</t>
  </si>
  <si>
    <t>CO1.PCCNTR.6912313</t>
  </si>
  <si>
    <t>CO1.BDOS.6889029</t>
  </si>
  <si>
    <t>CP-SDSD-476-2024</t>
  </si>
  <si>
    <t>PRESTACIÓN DE SERVICIOS DE UN(A) PROFESIONAL AREA DE LA SALUD PARA EL DESARROLLO DE LAS ACCIONES EN EL COMPONENTE PLANEACION INTEGRAL EN EL MARCO DEL DESARROLLO DEL PLAN TERRITORIAL DE SALUD VIGENCIA 2024 EN EL DEPARTAMENTO DE SUCRE</t>
  </si>
  <si>
    <t>https://community.secop.gov.co/Public/Tendering/OpportunityDetail/Index?noticeUID=CO1.NTC.6904454&amp;isFromPublicArea=True&amp;isModal=true&amp;asPopupView=true</t>
  </si>
  <si>
    <t>CO1.REQ.9883144</t>
  </si>
  <si>
    <t>CO1.PCCNTR.9097469</t>
  </si>
  <si>
    <t>CO1.BDOS.9715502</t>
  </si>
  <si>
    <t>CP-SDSD-216-2026</t>
  </si>
  <si>
    <t>PRESTACIÓN DE SERVICIOS DE APOYO A LA GESTIÓN DE UN(A) TECNICO AUXILIAR PARA BRINDAR APOYO Y ACOMPAÑAMIENTO A LA SECRETARÍA DE SALUD DE LA GOBERNACIÓN DE SUCRE EN LA DIRECCIÓN DE ASUNTOS JURÍDICOS Y DE CONTRATACIÓN</t>
  </si>
  <si>
    <t>1103103658</t>
  </si>
  <si>
    <t>https://community.secop.gov.co/Public/Tendering/OpportunityDetail/Index?noticeUID=CO1.NTC.9733412&amp;isFromPublicArea=True&amp;isModal=true&amp;asPopupView=true</t>
  </si>
  <si>
    <t>CO1.REQ.8945411</t>
  </si>
  <si>
    <t>CO1.PCCNTR.8352950</t>
  </si>
  <si>
    <t>CO1.BDOS.8786059</t>
  </si>
  <si>
    <t>CPS-890-2025</t>
  </si>
  <si>
    <t>PRESTACIÓN DE SERVICIOS PROFESIONALES
DE UN ABOGADO PARA BRINDAR ACOMPAÑAMIENTO JURÍDICO A LA SECRETARIA
DEL INTERIOR DE LA GOBERNACIÓN DE SUCRE</t>
  </si>
  <si>
    <t>https://community.secop.gov.co/Public/Tendering/OpportunityDetail/Index?noticeUID=CO1.NTC.8815428&amp;isFromPublicArea=True&amp;isModal=true&amp;asPopupView=true</t>
  </si>
  <si>
    <t>CO1.REQ.8292138</t>
  </si>
  <si>
    <t>CO1.PCCNTR.7899264</t>
  </si>
  <si>
    <t>CO1.BDOS.8146147</t>
  </si>
  <si>
    <t>CP-SDSD-364-2025</t>
  </si>
  <si>
    <t>PRESTACIÓN DE SERVICIOS PROFESIONALES DE UN(A) ABOGADA (A) PARA EL FORTALECIMIENTO DE LAS COMPETENCIAS DE LA SECRETARÍA DE SALUD DEL
DEPARTAMENTO DE SUCRE EN LA SUBSECRETARIA DE GESTIÓN ADMINISTRATIVA Y FINANCIERA</t>
  </si>
  <si>
    <t>https://community.secop.gov.co/Public/Tendering/OpportunityDetail/Index?noticeUID=CO1.NTC.8169808&amp;isFromPublicArea=True&amp;isModal=true&amp;asPopupView=true</t>
  </si>
  <si>
    <t>CO1.REQ.7778615</t>
  </si>
  <si>
    <t>CO1.PCCNTR.7591955</t>
  </si>
  <si>
    <t>CO1.BDOS.7642742</t>
  </si>
  <si>
    <t>CP-SDSD-220-2025</t>
  </si>
  <si>
    <t>PRESTACIÓN DE SERVICIOS PROFESIONALES DE UN (A) ENFERMERO (A)  PARA EL
 DESARROLLO DE ACCIONES EN EL COMPONENTE ENFERMEDADES
 TRANSMISIBLES POR VECTORES - ETV EN EL MARCO DEL DESARROLLO DEL PLAN
 TERRITORIAL DE SALUD VIGENCIA 2025 EN EL DEPARTAMENTO DE SUCRE.</t>
  </si>
  <si>
    <t>https://community.secop.gov.co/Public/Tendering/OpportunityDetail/Index?noticeUID=CO1.NTC.7755023&amp;isFromPublicArea=True&amp;isModal=true&amp;asPopupView=true</t>
  </si>
  <si>
    <t>CO1.REQ.8919662</t>
  </si>
  <si>
    <t>CO1.PCCNTR.8332453</t>
  </si>
  <si>
    <t>CO1.BDOS.8761478</t>
  </si>
  <si>
    <t>CPS-693-2025</t>
  </si>
  <si>
    <t>https://community.secop.gov.co/Public/Tendering/OpportunityDetail/Index?noticeUID=CO1.NTC.8787251&amp;isFromPublicArea=True&amp;isModal=true&amp;asPopupView=true</t>
  </si>
  <si>
    <t>CO1.REQ.8273348</t>
  </si>
  <si>
    <t>CO1.PCCNTR.7889540</t>
  </si>
  <si>
    <t>CO1.BDOS.8128280</t>
  </si>
  <si>
    <t>CP-SDSD-351-2025</t>
  </si>
  <si>
    <t>PRESTACIÓN DE SERVICIOS DE UN(A) PROFESIONAL UNIVERSITARIO ÁREA FINANCIERA Y ADMINISTRATIVA PARA EL FORTALECIMIENTO DE LAS COMPETENCIAS DE LA SECRETARÍA DE SALUD DEL DEPARTAMENTO DE SUCRE EN EL AREA FLUJO DE RECURSOS</t>
  </si>
  <si>
    <t>https://community.secop.gov.co/Public/Tendering/OpportunityDetail/Index?noticeUID=CO1.NTC.8155211&amp;isFromPublicArea=True&amp;isModal=true&amp;asPopupView=true</t>
  </si>
  <si>
    <t>CO1.REQ.9764006</t>
  </si>
  <si>
    <t>CO1.PCCNTR.8994556</t>
  </si>
  <si>
    <t>CO1.BDOS.9596521</t>
  </si>
  <si>
    <t>CP-SDSD-077-2026</t>
  </si>
  <si>
    <t>https://community.secop.gov.co/Public/Tendering/OpportunityDetail/Index?noticeUID=CO1.NTC.9626253&amp;isFromPublicArea=True&amp;isModal=true&amp;asPopupView=true</t>
  </si>
  <si>
    <t>CO1.REQ.6349009</t>
  </si>
  <si>
    <t>CO1.PCCNTR.6423885</t>
  </si>
  <si>
    <t>CO1.BDOS.6225163</t>
  </si>
  <si>
    <t>CPS-349-2024</t>
  </si>
  <si>
    <t>PRESTACIÓN DE SERVICIOS PROFESIONALES Y DE APOYO PARA EL FORTALECIMIENTO ORGANIZATIVO DE LAS JUNTAS DE ACCIONES COMUNALES EN EL DEPARTAMENTO DE SUCRE.</t>
  </si>
  <si>
    <t>https://community.secop.gov.co/Public/Tendering/OpportunityDetail/Index?noticeUID=CO1.NTC.6255585&amp;isFromPublicArea=True&amp;isModal=true&amp;asPopupView=true</t>
  </si>
  <si>
    <t>CO1.REQ.10038318</t>
  </si>
  <si>
    <t>CO1.PCCNTR.9267287</t>
  </si>
  <si>
    <t>CO1.BDOS.9870134</t>
  </si>
  <si>
    <t>CP-SDSD-353-2026</t>
  </si>
  <si>
    <t>PRESTACIÓN DE SERVICIOS PROFESIONALES DE UN(A) ODONTOLOGO(A) PARA BRINDAR APOYO Y ACOMPAÑAMIENTO A LA SECRETARÍA DE SALUD DE LA GOBERNACIÓN DE SUCRE EN EL SUBPROGRAMA DE ENFERMEDADES CRONICAS NO TRANSMISIBLES ECNT</t>
  </si>
  <si>
    <t>https://community.secop.gov.co/Public/Tendering/OpportunityDetail/Index?noticeUID=CO1.NTC.9899522&amp;isFromPublicArea=True&amp;isModal=true&amp;asPopupView=true</t>
  </si>
  <si>
    <t>CO1.REQ.5942065</t>
  </si>
  <si>
    <t>CO1.PCCNTR.6093138</t>
  </si>
  <si>
    <t>CO1.BDOS.5824583</t>
  </si>
  <si>
    <t>CP-SDSD-108-2024</t>
  </si>
  <si>
    <t>PRESTACIÓN DE SERVICIOS PROFESIONALES DE UN INGENIERO (A) DE ALIMENTOS PARA EL DESARROLLO DE ACCIONES EN LA DIMENSION SALUD AMBIENTAL PARA LA GESTIÓN EN SALUD; EN EL MARCO DEL DESARROLLO DEL PLAN DE ACCIÓN TRANSITORIO 2024 DEL DEPARTAMENTO DE SUCRE</t>
  </si>
  <si>
    <t>https://community.secop.gov.co/Public/Tendering/OpportunityDetail/Index?noticeUID=CO1.NTC.5835447&amp;isFromPublicArea=True&amp;isModal=true&amp;asPopupView=true</t>
  </si>
  <si>
    <t>CO1.REQ.8542109</t>
  </si>
  <si>
    <t>CO1.BDOS.8263145</t>
  </si>
  <si>
    <t>CO1.REQ.9921417</t>
  </si>
  <si>
    <t>CO1.PCCNTR.9146736</t>
  </si>
  <si>
    <t>CO1.BDOS.9752889</t>
  </si>
  <si>
    <t>CPS-341-2026</t>
  </si>
  <si>
    <t>1102873495</t>
  </si>
  <si>
    <t>https://community.secop.gov.co/Public/Tendering/OpportunityDetail/Index?noticeUID=CO1.NTC.9778522&amp;isFromPublicArea=True&amp;isModal=true&amp;asPopupView=true</t>
  </si>
  <si>
    <t>CO1.REQ.8936271</t>
  </si>
  <si>
    <t>CO1.PCCNTR.8353002</t>
  </si>
  <si>
    <t>CO1.BDOS.8777901</t>
  </si>
  <si>
    <t>CP-SDSD-698-2025</t>
  </si>
  <si>
    <t>PRESTACIÓN DE SERVICIOS PROFESIONALES DE UN(A) FONOAUDIOLOGO(A) PARA EL DESARROLLO DE ACCIONES EN EL  
COMPONENTE DE DISCAPACIDAD; EN EL MARCO DEL DESARROLLO DEL PLAN DE ACCIÓN SALUD PÚBLICA 2025 DEL  
DEPARTAMENTO DE SUCRE.</t>
  </si>
  <si>
    <t>https://community.secop.gov.co/Public/Tendering/OpportunityDetail/Index?noticeUID=CO1.NTC.8814811&amp;isFromPublicArea=True&amp;isModal=true&amp;asPopupView=true</t>
  </si>
  <si>
    <t>CO1.REQ.8907709</t>
  </si>
  <si>
    <t>CO1.PCCNTR.8327352</t>
  </si>
  <si>
    <t>CO1.BDOS.8749222</t>
  </si>
  <si>
    <t>CPS-714-2025</t>
  </si>
  <si>
    <t>PRESTACIÓN DE SERVICIOS PROFESIONALES EN ADMINISTRACIÓN DE EMPRESAS PARA BRINDAR ACOMPAÑAMIENTO Y ASESORÍA A LA SECRETARIA DE ENERGIAS DE LA GOBERNACIÓN DE SUCRE</t>
  </si>
  <si>
    <t>https://community.secop.gov.co/Public/Tendering/OpportunityDetail/Index?noticeUID=CO1.NTC.8780468&amp;isFromPublicArea=True&amp;isModal=true&amp;asPopupView=true</t>
  </si>
  <si>
    <t>CO1.REQ.8950242</t>
  </si>
  <si>
    <t>CO1.PCCNTR.8353511</t>
  </si>
  <si>
    <t>CO1.BDOS.8791062</t>
  </si>
  <si>
    <t>CP-SDSD-702-2025</t>
  </si>
  <si>
    <t>PRESTACIÓN DE SERVICIOS PROFESIONALES DE UN MÉDICO PARA EL
DESARROLLO DE ACCIONES EN EL COMPONENTE VIGILANCIA EPIDEMIOLÓGICA
EN EL MARCO DEL DESARROLLO DEL PLAN TERRITORIAL DE SALUD VIGENCIA
2025 EN EL DEPARTAMENTO DE SUCRE</t>
  </si>
  <si>
    <t>https://community.secop.gov.co/Public/Tendering/OpportunityDetail/Index?noticeUID=CO1.NTC.8815857&amp;isFromPublicArea=True&amp;isModal=true&amp;asPopupView=true</t>
  </si>
  <si>
    <t>CO1.REQ.8848635</t>
  </si>
  <si>
    <t>CO1.PCCNTR.8284200</t>
  </si>
  <si>
    <t>CO1.BDOS.8691083</t>
  </si>
  <si>
    <t>CP-SDSD-618-2025</t>
  </si>
  <si>
    <t>https://community.secop.gov.co/Public/Tendering/OpportunityDetail/Index?noticeUID=CO1.NTC.8723860&amp;isFromPublicArea=True&amp;isModal=true&amp;asPopupView=true</t>
  </si>
  <si>
    <t>CO1.REQ.9896081</t>
  </si>
  <si>
    <t>CO1.PCCNTR.9118879</t>
  </si>
  <si>
    <t>CO1.BDOS.9728102</t>
  </si>
  <si>
    <t>CP-SDSD-241-2026</t>
  </si>
  <si>
    <t>PRESTACIÓN DE SERVICIOS DE UN(A) PROFESIONAL ÁREA DE SALUD; ESPECIALISTA EN
SEGURIDAD Y SALUD EN EL TRABAJO PARA EL DESARROLLO DE ACCIONES EN EL SUBPROGRAMA SALUD LABORAL EN EL
MARCO DEL DESARROLLO DEL PLAN TERRITORIAL DE SALUD VIGENCIA 2026 EN EL DEPARTAMENTO DE SUCRE</t>
  </si>
  <si>
    <t>https://community.secop.gov.co/Public/Tendering/OpportunityDetail/Index?noticeUID=CO1.NTC.9754815&amp;isFromPublicArea=True&amp;isModal=true&amp;asPopupView=true</t>
  </si>
  <si>
    <t>CO1.REQ.9851173</t>
  </si>
  <si>
    <t>CO1.PCCNTR.9078584</t>
  </si>
  <si>
    <t>CO1.BDOS.9683583</t>
  </si>
  <si>
    <t>CP-SDSD-184-2026</t>
  </si>
  <si>
    <t>https://community.secop.gov.co/Public/Tendering/OpportunityDetail/Index?noticeUID=CO1.NTC.9713677&amp;isFromPublicArea=True&amp;isModal=true&amp;asPopupView=true</t>
  </si>
  <si>
    <t>CO1.REQ.10809434</t>
  </si>
  <si>
    <t>CO1.BDOS.10626200</t>
  </si>
  <si>
    <t>CO1.REQ.7708446</t>
  </si>
  <si>
    <t>CO1.PCCNTR.7457876</t>
  </si>
  <si>
    <t>CO1.BDOS.7574031</t>
  </si>
  <si>
    <t>CP-SDSD-142-2025</t>
  </si>
  <si>
    <t>PRESTACIÓN DE SERVICIOS DE APOYO A LA GESTION COMO TECNICO DE
SANEAMIENTO BASICO AMBIENTAL PARA EL DESARROLLO DE ACCIONES EN ELCOMPONENTE SALUD AMBIENTAL; EN EL MARCO DEL DESARROLLO DEL PLAN TERRITORIAL DE SALUD VIGENCIA 2025 EN EL DEPARTAMENTO DE SUCRE</t>
  </si>
  <si>
    <t>https://community.secop.gov.co/Public/Tendering/OpportunityDetail/Index?noticeUID=CO1.NTC.7590297&amp;isFromPublicArea=True&amp;isModal=true&amp;asPopupView=true</t>
  </si>
  <si>
    <t>CO1.REQ.8932651</t>
  </si>
  <si>
    <t>CO1.PCCNTR.8344656</t>
  </si>
  <si>
    <t>CO1.BDOS.8774165</t>
  </si>
  <si>
    <t>CP-SDSD-687-2025</t>
  </si>
  <si>
    <t>PRESTACIÓN DE SERVICIOS PROFESIONALES DE UN(A) ADMINISTRADOR(A) DE EMPRESAS PARA BRINDAR APOYO Y ACOMPAÑAMIENTO A LA SECRETARÍA DE SALUD DE LA GOBERNACIÓN DE SUCRE EN EL AREA DE AUDITORIA DE CUENTAS MEDICAS</t>
  </si>
  <si>
    <t>https://community.secop.gov.co/Public/Tendering/OpportunityDetail/Index?noticeUID=CO1.NTC.8805398&amp;isFromPublicArea=True&amp;isModal=true&amp;asPopupView=true</t>
  </si>
  <si>
    <t>CO1.REQ.8042461</t>
  </si>
  <si>
    <t>CO1.PCCNTR.7762746</t>
  </si>
  <si>
    <t>CO1.BDOS.7903534</t>
  </si>
  <si>
    <t>CPS-237-2025</t>
  </si>
  <si>
    <t>https://community.secop.gov.co/Public/Tendering/OpportunityDetail/Index?noticeUID=CO1.NTC.7975119&amp;isFromPublicArea=True&amp;isModal=true&amp;asPopupView=true</t>
  </si>
  <si>
    <t>CO1.REQ.6076833</t>
  </si>
  <si>
    <t>CO1.PCCNTR.6205184</t>
  </si>
  <si>
    <t>CO1.BDOS.5958208</t>
  </si>
  <si>
    <t>CP-SDSD-266-2024</t>
  </si>
  <si>
    <t>PRESTACIÓN DE SERVICIOS DE APOYO A LA GESTION DE UN (A) TECNICO 
EN SISTEMAS/ TECNICO ADMINISTRATIVO PARA LA DIMENSIÓN SEGURIDAD ALIMENTARIA Y NUTRICIONAL EN EL MARCO DEL DESARROLLO DEL PLAN DE ACCIÓN TRANSITORIO DE SALUD PÚBLICA 2024 DEL DEPARTAMENTO DE SUCRE</t>
  </si>
  <si>
    <t>92127148</t>
  </si>
  <si>
    <t>https://community.secop.gov.co/Public/Tendering/OpportunityDetail/Index?noticeUID=CO1.NTC.5972367&amp;isFromPublicArea=True&amp;isModal=true&amp;asPopupView=true</t>
  </si>
  <si>
    <t>CO1.REQ.8969923</t>
  </si>
  <si>
    <t>CO1.PCCNTR.8366672</t>
  </si>
  <si>
    <t>CO1.BDOS.8810343</t>
  </si>
  <si>
    <t>CPS-960-2025</t>
  </si>
  <si>
    <t>PRESTACION DE SERVICIOS PROFESIONALES DE UN  TRABAJADORA SOCIAL PARA BRINDAR ACOMPAÑAMIENTO EN LA DIFERENTES ACTIVIDADES DE LA SECRETARIA DEL INTERIOR DEL DEPARTAMENTO DE SUCRE</t>
  </si>
  <si>
    <t>https://community.secop.gov.co/Public/Tendering/OpportunityDetail/Index?noticeUID=CO1.NTC.8835713&amp;isFromPublicArea=True&amp;isModal=true&amp;asPopupView=true</t>
  </si>
  <si>
    <t>CO1.REQ.10013441</t>
  </si>
  <si>
    <t>CO1.PCCNTR.9243557</t>
  </si>
  <si>
    <t>CO1.BDOS.9845237</t>
  </si>
  <si>
    <t>CPS-373-2026</t>
  </si>
  <si>
    <t>PRESTACIÓN DE SERVICIOS PROFESIONALES DE UNA INGENIERA INDUSTRIAL PARA APOYAR LA OPTIMIZACIÓN DE LOS PROCESOS ADMINISTRATIVOS Y DE GESTIÓN DE LA SECRETARÍA DEL INTERIOR DE LA GOBERNACIÓN DE SUCRE; EN EL MARCO DEL PROYECTO APOYO A LA PRESTACIÓN DE SERVICIOS PROFESIONALES Y DE APOYO A LA GESTIÓN VIGEN</t>
  </si>
  <si>
    <t>https://community.secop.gov.co/Public/Tendering/OpportunityDetail/Index?noticeUID=CO1.NTC.9875684&amp;isFromPublicArea=True&amp;isModal=true&amp;asPopupView=true</t>
  </si>
  <si>
    <t>PRESTACIÓN DE SERVICIOS PROFESIONALES DE UNA INGENIERA INDUSTRIAL PARA APOYAR LA OPTIMIZACIÓN DE LOS PROCESOS ADMINISTRATIVOS Y DE GESTIÓN DE LA SECRETARÍA DEL INTERIOR DE LA GOBERNACIÓN DE SUCRE; EN EL MARCO DEL PROYECTO APOYO A LA PRESTACIÓN DE SERVICIOS PROFESIONALES Y DE APOYO A LA GESTIÓN VIGENCIA 2026 DE LA GOBERNACIÓN DE SUCRE</t>
  </si>
  <si>
    <t>CO1.REQ.9775042</t>
  </si>
  <si>
    <t>CO1.PCCNTR.8995532</t>
  </si>
  <si>
    <t>CO1.BDOS.9607278</t>
  </si>
  <si>
    <t>CP-SDSD-105-2026</t>
  </si>
  <si>
    <t>PRESTACION DE SERVICIOS DE APOYO A LA GESTION DE UN (A) GESTOR COMUNITARIO
PARA EL DESARROLLO DE ACCIONES EN EL SUBPROGRAMA DISCAPACIDAD EN EL MARCO DEL DESARROLLO DEL PLAN TERRITORIAL DE SALUD VIGENCIA 2026 EN EL DEPARTAMENTO DE SUCRE</t>
  </si>
  <si>
    <t>https://community.secop.gov.co/Public/Tendering/OpportunityDetail/Index?noticeUID=CO1.NTC.9627304&amp;isFromPublicArea=True&amp;isModal=true&amp;asPopupView=true</t>
  </si>
  <si>
    <t>CO1.REQ.7112846</t>
  </si>
  <si>
    <t>CO1.BDOS.6980464</t>
  </si>
  <si>
    <t>CO1.REQ.8932148</t>
  </si>
  <si>
    <t>CO1.PCCNTR.8340103</t>
  </si>
  <si>
    <t>CO1.BDOS.8773626</t>
  </si>
  <si>
    <t>CPS-796-2025</t>
  </si>
  <si>
    <t>PRESTAR SERVICIOS PROFESIONALES COMO ABOGADO; PARA EL APOYO JURIDICO ADMINISTRATIVO; DE LA SECRETARIA PRIVADA DE LA GOBERNACION DE SUCRE</t>
  </si>
  <si>
    <t>https://community.secop.gov.co/Public/Tendering/OpportunityDetail/Index?noticeUID=CO1.NTC.8799411&amp;isFromPublicArea=True&amp;isModal=true&amp;asPopupView=true</t>
  </si>
  <si>
    <t>CO1.REQ.7708470</t>
  </si>
  <si>
    <t>CO1.PCCNTR.7457890</t>
  </si>
  <si>
    <t>CO1.BDOS.7574051</t>
  </si>
  <si>
    <t>CP-SDSD-143-2025</t>
  </si>
  <si>
    <t>https://community.secop.gov.co/Public/Tendering/OpportunityDetail/Index?noticeUID=CO1.NTC.7590616&amp;isFromPublicArea=True&amp;isModal=true&amp;asPopupView=true</t>
  </si>
  <si>
    <t>CO1.REQ.7708427</t>
  </si>
  <si>
    <t>CO1.PCCNTR.7457859</t>
  </si>
  <si>
    <t>CO1.BDOS.7574012</t>
  </si>
  <si>
    <t>CP-SDSD-141-2025</t>
  </si>
  <si>
    <t>https://community.secop.gov.co/Public/Tendering/OpportunityDetail/Index?noticeUID=CO1.NTC.7590280&amp;isFromPublicArea=True&amp;isModal=true&amp;asPopupView=true</t>
  </si>
  <si>
    <t>CO1.REQ.8853102</t>
  </si>
  <si>
    <t>CO1.PCCNTR.8286720</t>
  </si>
  <si>
    <t>CO1.BDOS.8695303</t>
  </si>
  <si>
    <t>CP-SDSD-628-2025</t>
  </si>
  <si>
    <t>https://community.secop.gov.co/Public/Tendering/OpportunityDetail/Index?noticeUID=CO1.NTC.8727570&amp;isFromPublicArea=True&amp;isModal=true&amp;asPopupView=true</t>
  </si>
  <si>
    <t>CO1.REQ.9721398</t>
  </si>
  <si>
    <t>CO1.PCCNTR.8975725</t>
  </si>
  <si>
    <t>CO1.BDOS.9554411</t>
  </si>
  <si>
    <t>CPS-057-2026</t>
  </si>
  <si>
    <t>Prestación de Servicios Profesionales para la contratación de
un profesional Abogado especialista en Derecho Administrativo; integral que brinde acompañamiento técnico especializado a la Secretaría del
Interior del Departamento de Sucre para el diseño; formulación; estructuración y desarrollo de pro</t>
  </si>
  <si>
    <t>1063181129</t>
  </si>
  <si>
    <t>https://community.secop.gov.co/Public/Tendering/OpportunityDetail/Index?noticeUID=CO1.NTC.9606091&amp;isFromPublicArea=True&amp;isModal=true&amp;asPopupView=true</t>
  </si>
  <si>
    <t>Prestación de Servicios Profesionales para la contratación de
un profesional Abogado especialista en Derecho Administrativo; integral que brinde acompañamiento técnico especializado a la Secretaría del
Interior del Departamento de Sucre para el diseño; formulación; estructuración y desarrollo de proyectos de seguridad; así como para el
acompañamiento en las etapas precontractual; contractual y poscontractual; garantizando la adecuada ejecución del Plan Integral de
Seguridad y Convivencia Ciudada</t>
  </si>
  <si>
    <t>CO1.REQ.8954203</t>
  </si>
  <si>
    <t>CO1.PCCNTR.8355770</t>
  </si>
  <si>
    <t>CO1.BDOS.8794370</t>
  </si>
  <si>
    <t>CPS-911-2025</t>
  </si>
  <si>
    <t>PRESTACION DE SERVICIOS PROFESIONALES PARA BRINDAR ACOMPAÑAMIENTO EN EL  CUBRIMIENTO DE FUENTES DESDE LA SECRETARIA DE COMUNICACIONES DE LA GOBERNACION DE SUCRE.</t>
  </si>
  <si>
    <t>https://community.secop.gov.co/Public/Tendering/OpportunityDetail/Index?noticeUID=CO1.NTC.8820303&amp;isFromPublicArea=True&amp;isModal=true&amp;asPopupView=true</t>
  </si>
  <si>
    <t>CO1.REQ.7040111</t>
  </si>
  <si>
    <t>CO1.PCCNTR.6927144</t>
  </si>
  <si>
    <t>CO1.BDOS.6909411</t>
  </si>
  <si>
    <t>CP-SDSD-500-2024</t>
  </si>
  <si>
    <t>64717572</t>
  </si>
  <si>
    <t>https://community.secop.gov.co/Public/Tendering/OpportunityDetail/Index?noticeUID=CO1.NTC.6921613&amp;isFromPublicArea=True&amp;isModal=true&amp;asPopupView=true</t>
  </si>
  <si>
    <t>CO1.REQ.10778600</t>
  </si>
  <si>
    <t>CO1.PCCNTR.9759329</t>
  </si>
  <si>
    <t>CO1.BDOS.10594795</t>
  </si>
  <si>
    <t>CP-SDSD-556-2026</t>
  </si>
  <si>
    <t>PRESTACIÓN DE SERVICIOS PROFESIONALES DE UN(A) ENFERMERO(A) ESPECIALISTA EN EPIDEMIOLOGIA PARA EL DESARROLLO DE ACCIONES EN EL SUBPROGRAMA PROGRAMA AMPLIADO DE INMUNIZACIONES-PAI
EN EL MARCO DEL DESARROLLO DEL PLAN TERRITORIAL DE SALUD VIGENCIA 2026 EN EL DEPARTAMENTO DE SUCRE.</t>
  </si>
  <si>
    <t>https://community.secop.gov.co/Public/Tendering/OpportunityDetail/Index?noticeUID=CO1.NTC.10638828&amp;isFromPublicArea=True&amp;isModal=true&amp;asPopupView=true</t>
  </si>
  <si>
    <t>CO1.REQ.8333906</t>
  </si>
  <si>
    <t>CO1.PCCNTR.7937230</t>
  </si>
  <si>
    <t>CO1.BDOS.8186977</t>
  </si>
  <si>
    <t>CP-SDSD-400-2025</t>
  </si>
  <si>
    <t>PRESTACIÓN DE SERVICIOS PROFESIONALES DE UN(A) MEDICO CON ESPECIALIZACIÓN EN AUDITORIA PARA EL FORTALECIMIENTO DE LAS COMPETENCIAS DE LA SECRETARÍA DE SALUD DEL DEPARTAMENTO DE SUCRE EN EL AREA DE AUDITORIA DE CUENTAS MEDICAS</t>
  </si>
  <si>
    <t>https://community.secop.gov.co/Public/Tendering/OpportunityDetail/Index?noticeUID=CO1.NTC.8223306&amp;isFromPublicArea=True&amp;isModal=true&amp;asPopupView=true</t>
  </si>
  <si>
    <t>CO1.REQ.10003502</t>
  </si>
  <si>
    <t>CO1.PCCNTR.9235097</t>
  </si>
  <si>
    <t>CO1.BDOS.9835240</t>
  </si>
  <si>
    <t>CPS-490-2026</t>
  </si>
  <si>
    <t>PRESTACIÓN DE SERVICIOS DE APOYO A LA GESTIÓN DE UN TÉCNICO EN ADMINISTRACIÓN
DE OFICINAS Y SECRETARIADO EJECUTIVO COMPUTARIZADO PARA BRINDAR APOYO ADMINISTRATIVO Y OPERATIVO A LA
SECRETARÍA DEL INTERIOR DE LA GOBERNACIÓN DE SUCRE; EN EL MARCO DEL PROYECTO APOYO A LA PRESTACIÓN DE
SERVICIOS PROFESIO</t>
  </si>
  <si>
    <t>64585596</t>
  </si>
  <si>
    <t>https://community.secop.gov.co/Public/Tendering/OpportunityDetail/Index?noticeUID=CO1.NTC.9867152&amp;isFromPublicArea=True&amp;isModal=true&amp;asPopupView=true</t>
  </si>
  <si>
    <t>PRESTACIÓN DE SERVICIOS DE APOYO A LA GESTIÓN DE UN TÉCNICO EN ADMINISTRACIÓN
DE OFICINAS Y SECRETARIADO EJECUTIVO COMPUTARIZADO PARA BRINDAR APOYO ADMINISTRATIVO Y OPERATIVO A LA
SECRETARÍA DEL INTERIOR DE LA GOBERNACIÓN DE SUCRE; EN EL MARCO DEL PROYECTO APOYO A LA PRESTACIÓN DE
SERVICIOS PROFESIONALES Y DE APOYO A LA GESTIÓN VIGENCIA 2026 DE LA GOBERNACIÓN DE SUCRE</t>
  </si>
  <si>
    <t>CO1.REQ.8887092</t>
  </si>
  <si>
    <t>CO1.PCCNTR.8306177</t>
  </si>
  <si>
    <t>CO1.BDOS.8729502</t>
  </si>
  <si>
    <t>CPS-612-2025</t>
  </si>
  <si>
    <t>PRESTACIÓN DE SERVICIOS PROFESIONALES PARA
BRINDAR ASESORÍA Y ACOMPAÑAMIENTO EN LOS ASUNTOS QUE ESTÉN A CARGO DE LA SECRETARÍA DE INCLUSIÓN SOCIAL;
MUJER Y EQUIDAD DE GÉNERO SUBSECRETARÍA DE GESTIÓN DE JUVENTUDES DEL DEPARTAMENTO DE SUCRE</t>
  </si>
  <si>
    <t>1007183254</t>
  </si>
  <si>
    <t>https://community.secop.gov.co/Public/Tendering/OpportunityDetail/Index?noticeUID=CO1.NTC.8753157&amp;isFromPublicArea=True&amp;isModal=true&amp;asPopupView=true</t>
  </si>
  <si>
    <t>CO1.REQ.9986403</t>
  </si>
  <si>
    <t>CO1.PCCNTR.9211949</t>
  </si>
  <si>
    <t>CO1.BDOS.9817798</t>
  </si>
  <si>
    <t>CPS-486-2026</t>
  </si>
  <si>
    <t>PRESTACION DE SERVICIOS PROFESIONALES DE UN ABOGADO (A) PARA BRINDAR APOYO
EN LA OFICINA DE PROTOCOLO DE LA SECRETARIA PRIVADA DE LA GOBERNACION DE SUCRE</t>
  </si>
  <si>
    <t>23180473</t>
  </si>
  <si>
    <t>https://community.secop.gov.co/Public/Tendering/OpportunityDetail/Index?noticeUID=CO1.NTC.9844021&amp;isFromPublicArea=True&amp;isModal=true&amp;asPopupView=true</t>
  </si>
  <si>
    <t>CO1.REQ.7779112</t>
  </si>
  <si>
    <t>CO1.PCCNTR.7527360</t>
  </si>
  <si>
    <t>CO1.BDOS.7640135</t>
  </si>
  <si>
    <t>CPS-107-2025</t>
  </si>
  <si>
    <t>PRESTACIÓN DE SERVICIOS DE APOYO A LA GESTIÓN PARA BRINDAR ASISTENCIA JURIDICA A LA SUBSECRETARÍA DE GESTIÓN DE PAZ; DDHH; PARTICIPACIÓN CIUDADANA Y POSTCONFLCITO DESDE LA SECRETARÍA DEL INTERIOR EN EL MARCO DEL PROYECTO FORTALECIMIENTO Y ASISTENCIA TÉCNICA PARA LA MESA DE PARTICIPACIÓN EFECTIVA DE</t>
  </si>
  <si>
    <t>1193088292</t>
  </si>
  <si>
    <t>https://community.secop.gov.co/Public/Tendering/OpportunityDetail/Index?noticeUID=CO1.NTC.7675982&amp;isFromPublicArea=True&amp;isModal=true&amp;asPopupView=true</t>
  </si>
  <si>
    <t>PRESTACIÓN DE SERVICIOS DE APOYO A LA GESTIÓN PARA BRINDAR ASISTENCIA JURIDICA A LA SUBSECRETARÍA DE GESTIÓN DE PAZ; DDHH; PARTICIPACIÓN CIUDADANA Y POSTCONFLCITO DESDE LA SECRETARÍA DEL INTERIOR EN EL MARCO DEL PROYECTO FORTALECIMIENTO Y ASISTENCIA TÉCNICA PARA LA MESA DE PARTICIPACIÓN EFECTIVA DE VÍCTIMAS EN EL DEPARTAMENTO DE SUCRE.</t>
  </si>
  <si>
    <t>CO1.REQ.7007246</t>
  </si>
  <si>
    <t>CO1.PCCNTR.6904472</t>
  </si>
  <si>
    <t>CO1.BDOS.6876947</t>
  </si>
  <si>
    <t>CP-SDSD-455-2024</t>
  </si>
  <si>
    <t>PRESTACIÓN DE SERVICIOS PROFESIONALES DE UN INGENIERO DE SISTEMAS PARA EL DESARROLLO DE ACCIONES EN EL COMPONENTE DE VIGILANCIA EN SALUD PUBLICA EN EL MARCO DEL DESARROLLO DEL PLAN TERRITORIAL DE SALUD 
VIGENCIA 2024 EN EL DEPARTAMENTO DE SUCRE</t>
  </si>
  <si>
    <t>https://community.secop.gov.co/Public/Tendering/OpportunityDetail/Index?noticeUID=CO1.NTC.6894183&amp;isFromPublicArea=True&amp;isModal=true&amp;asPopupView=true</t>
  </si>
  <si>
    <t>CO1.REQ.6702336</t>
  </si>
  <si>
    <t>CO1.PCCNTR.6670633</t>
  </si>
  <si>
    <t>CO1.BDOS.6576131</t>
  </si>
  <si>
    <t>CPS-516-2024</t>
  </si>
  <si>
    <t>CONTRATACION DE SERVICIOS EN REALIZACIÓN
AUDIOVISUAL PARA BRINDAR APOYO A LA SECRETARIA DE COMUNICACIONES DE LA GOBERNACIÓN DE SUCRE</t>
  </si>
  <si>
    <t>1193454787</t>
  </si>
  <si>
    <t>https://community.secop.gov.co/Public/Tendering/OpportunityDetail/Index?noticeUID=CO1.NTC.6588085&amp;isFromPublicArea=True&amp;isModal=true&amp;asPopupView=true</t>
  </si>
  <si>
    <t>CO1.REQ.8883892</t>
  </si>
  <si>
    <t>CO1.PCCNTR.8305688</t>
  </si>
  <si>
    <t>CO1.BDOS.8726529</t>
  </si>
  <si>
    <t>CPS-605-2025</t>
  </si>
  <si>
    <t>PRESTACIÓN DE SERVICIOS PROFESIONALES
 de un ABOGADO PARA BRINDAR ASESORÍA Y ACOMPAÑAMIENTO EN LOS ASUNTOS
 JURÍDICOS QUE ESTÉN A CARGO DE LA SECRETARÍA GENERAL DE LA
 GOBERNACION DE SUCRE</t>
  </si>
  <si>
    <t>https://community.secop.gov.co/Public/Tendering/OpportunityDetail/Index?noticeUID=CO1.NTC.8753016&amp;isFromPublicArea=True&amp;isModal=true&amp;asPopupView=true</t>
  </si>
  <si>
    <t>CO1.REQ.10726832</t>
  </si>
  <si>
    <t>CO1.PCCNTR.9715958</t>
  </si>
  <si>
    <t>CO1.BDOS.10543611</t>
  </si>
  <si>
    <t>CP-SDSD-448-2026</t>
  </si>
  <si>
    <t>PRESTACIÓN DE SERVICIOS PROFESIONALES DE UN (A) TRABAJADOR(A) SOCIAL PARA EL DESARROLLO DE  ACCIONES EN EL SUBPROGRAMA EMERGENTES Y REMERGENTES: IRA/EDA EN EL MARCO DEL DESARROLLO DEL PLAN TERRITORIAL DE SALUD VIGENCIA 2026 EN EL DEPARTAMENTO DE SUCRE</t>
  </si>
  <si>
    <t>https://community.secop.gov.co/Public/Tendering/OpportunityDetail/Index?noticeUID=CO1.NTC.10581745&amp;isFromPublicArea=True&amp;isModal=true&amp;asPopupView=true</t>
  </si>
  <si>
    <t>CO1.REQ.9356572</t>
  </si>
  <si>
    <t>CO1.PCCNTR.8654205</t>
  </si>
  <si>
    <t>CO1.BDOS.9189424</t>
  </si>
  <si>
    <t>CPS-1190-2025</t>
  </si>
  <si>
    <t>PRESTACIÓN DE SERVICIOS PROFESIONALES DE UN INGENIERO CIVIL PARA APOYAR EN LA DIRECCIÓN DE PROYECTOS ESTRATÉGICOS DE LA GOBERNACIÓN DE SUCRE</t>
  </si>
  <si>
    <t>92640907</t>
  </si>
  <si>
    <t>https://community.secop.gov.co/Public/Tendering/OpportunityDetail/Index?noticeUID=CO1.NTC.9214660&amp;isFromPublicArea=True&amp;isModal=true&amp;asPopupView=true</t>
  </si>
  <si>
    <t>CO1.REQ.8357294</t>
  </si>
  <si>
    <t>CO1.PCCNTR.7951175</t>
  </si>
  <si>
    <t>CO1.BDOS.8210282</t>
  </si>
  <si>
    <t>CP-SDSD-413-2025</t>
  </si>
  <si>
    <t>PRESTACIÓN DE SERVICIOS PROFESIONALES DE UN(A) ODONTOLOGO(A) PARA EL FORTALECIMIENTO DE LAS COMPETENCIAS DE LA SECRETARÍA DE SALUD DEL DEPARTAMENTO DE SUCRE EN EL AREA DE ORGANIZACIÓN Y DESARROLLO</t>
  </si>
  <si>
    <t>1100010242</t>
  </si>
  <si>
    <t>https://community.secop.gov.co/Public/Tendering/OpportunityDetail/Index?noticeUID=CO1.NTC.8242744&amp;isFromPublicArea=True&amp;isModal=true&amp;asPopupView=true</t>
  </si>
  <si>
    <t>CO1.REQ.8496604</t>
  </si>
  <si>
    <t>CO1.PCCNTR.8038376</t>
  </si>
  <si>
    <t>CO1.BDOS.8346127</t>
  </si>
  <si>
    <t>CP-SDSD-426-2025</t>
  </si>
  <si>
    <t>PRESTACIÓN DE SERVICIOS PROFESIONALES DE UN(A) INGENIERO(A) DE SISTEMAS PARA
EL FORTALECIMIENTO DE LAS COMPETENCIAS DE LA SECRETARÍA DE SALUD DEL DEPARTAMENTO DE SUCRE EN EL AREA DE
AUDITORIA DE CUENTAS MEDICAS.</t>
  </si>
  <si>
    <t>https://community.secop.gov.co/Public/Tendering/OpportunityDetail/Index?noticeUID=CO1.NTC.8367999&amp;isFromPublicArea=True&amp;isModal=true&amp;asPopupView=true</t>
  </si>
  <si>
    <t>CO1.REQ.10053713</t>
  </si>
  <si>
    <t>CO1.PCCNTR.9281434</t>
  </si>
  <si>
    <t>CO1.BDOS.9885223</t>
  </si>
  <si>
    <t>https://community.secop.gov.co/Public/Tendering/OpportunityDetail/Index?noticeUID=CO1.NTC.9913073&amp;isFromPublicArea=True&amp;isModal=true&amp;asPopupView=true</t>
  </si>
  <si>
    <t>CO1.PCCNTR.9281359</t>
  </si>
  <si>
    <t>CP-SDSD-374-2026</t>
  </si>
  <si>
    <t>PRESTACION DE SERVICIOS PROFESIONALES DE UN MEDICO VETERINARIO PARA EL DESARROLLO DE ACCIONES EN EL SUBPROGRAMA ZOONOSIS EN EL MARCO DEL DESARROLLO DEL PLAN TERRITORIAL DE SALUD VIGENCIA 2026 EN EL DEPARTAMENTO DE SUCRE.</t>
  </si>
  <si>
    <t>92510484</t>
  </si>
  <si>
    <t>CO1.REQ.9861562</t>
  </si>
  <si>
    <t>CO1.PCCNTR.9076721</t>
  </si>
  <si>
    <t>CO1.BDOS.9693689</t>
  </si>
  <si>
    <t>CPS-152-2026</t>
  </si>
  <si>
    <t>https://community.secop.gov.co/Public/Tendering/OpportunityDetail/Index?noticeUID=CO1.NTC.9711741&amp;isFromPublicArea=True&amp;isModal=true&amp;asPopupView=true</t>
  </si>
  <si>
    <t>CO1.REQ.6759757</t>
  </si>
  <si>
    <t>CO1.PCCNTR.6714309</t>
  </si>
  <si>
    <t>CO1.BDOS.6632949</t>
  </si>
  <si>
    <t>CPS-632-2024</t>
  </si>
  <si>
    <t>PRESTACIÓN DE SERVICIOS PROFESIONALES DE UN ADMINISTRADOR DE EMPRESAS PARA BRINDAR ACOMPAÑAMIENTO A LA OFICINA DE GESTIÓN DE TECNOLOGÍAS DE LA INFORMACIÓN - TI</t>
  </si>
  <si>
    <t>1102868652</t>
  </si>
  <si>
    <t>https://community.secop.gov.co/Public/Tendering/OpportunityDetail/Index?noticeUID=CO1.NTC.6644275&amp;isFromPublicArea=True&amp;isModal=true&amp;asPopupView=true</t>
  </si>
  <si>
    <t>CO1.REQ.5956425</t>
  </si>
  <si>
    <t>CO1.PCCNTR.6103768</t>
  </si>
  <si>
    <t>CO1.BDOS.5839113</t>
  </si>
  <si>
    <t>CP-SDSD-145-2024</t>
  </si>
  <si>
    <t>PRESTACIÓN DE SERVICIOS DE APOYO A LA GESTION DE UN (A) TÉCNICO (A) PROFESIONAL EN CITOHISTOLOGIA PARA EL DESARROLLO DE ACCIONES EN LA DIMENSIÓN FORTALECIMIENTO DE LA AUTORIDAD SANITARIA PARA LA GESTIÓN EN SALUD; COMPONENTE LABORATORIO DE SALUD PUBLICA EN EL MARCO DEL DESARROLLO DEL PLAN DE ACCIÓN T</t>
  </si>
  <si>
    <t>https://community.secop.gov.co/Public/Tendering/OpportunityDetail/Index?noticeUID=CO1.NTC.5848344&amp;isFromPublicArea=True&amp;isModal=true&amp;asPopupView=true</t>
  </si>
  <si>
    <t>PRESTACIÓN DE SERVICIOS DE APOYO A LA GESTION DE UN (A) TÉCNICO (A) PROFESIONAL EN CITOHISTOLOGIA PARA EL DESARROLLO DE ACCIONES EN LA DIMENSIÓN FORTALECIMIENTO DE LA AUTORIDAD SANITARIA PARA LA GESTIÓN EN SALUD; COMPONENTE LABORATORIO DE SALUD PUBLICA EN EL MARCO DEL DESARROLLO DEL PLAN DE ACCIÓN TRANSITORIO 2024 EN EL DEPARTAMENTO DE SUCRE</t>
  </si>
  <si>
    <t>CO1.REQ.8853104</t>
  </si>
  <si>
    <t>CO1.PCCNTR.8287031</t>
  </si>
  <si>
    <t>CO1.BDOS.8695305</t>
  </si>
  <si>
    <t>CP-SDSD-629-2025</t>
  </si>
  <si>
    <t>https://community.secop.gov.co/Public/Tendering/OpportunityDetail/Index?noticeUID=CO1.NTC.8727368&amp;isFromPublicArea=True&amp;isModal=true&amp;asPopupView=true</t>
  </si>
  <si>
    <t>CO1.REQ.10012699</t>
  </si>
  <si>
    <t>CO1.PCCNTR.9234154</t>
  </si>
  <si>
    <t>CO1.BDOS.9829256</t>
  </si>
  <si>
    <t>CP-SDSD-329-2026</t>
  </si>
  <si>
    <t>PRESTACIÓN DE SERVICIOS PROFESIONALES DE UN (A) PSICOLOGO(A) PARA EL DESARROLLO DE ACCIONES EN EL SUBPROGRAMA DISCAPACIDAD EN EL MARCO DEL DESARROLLO DEL PLAN TERRITORIAL DE
SALUD VIGENCIA 2026 EN EL DEPARTAMENTO DE SUCRE</t>
  </si>
  <si>
    <t>1193218490</t>
  </si>
  <si>
    <t>https://community.secop.gov.co/Public/Tendering/OpportunityDetail/Index?noticeUID=CO1.NTC.9866058&amp;isFromPublicArea=True&amp;isModal=true&amp;asPopupView=true</t>
  </si>
  <si>
    <t>CO1.REQ.8988914</t>
  </si>
  <si>
    <t>CO1.PCCNTR.8384620</t>
  </si>
  <si>
    <t>CO1.BDOS.8829016</t>
  </si>
  <si>
    <t>CP-SDSD-758-2025</t>
  </si>
  <si>
    <t>PRESTACIÓN DE SERVICIOS DE UN(A) ODONTOLOGA ESPECIALISTA EN GERENCIA
 DE LA CALIDAD Y AUDITORIA EN SALUD PARA EL FORTALECIMIENTO DE LAS
 COMPETENCIAS DE LA SECRETARÍA DE SALUD DEL DEPARTAMENTO DE SUCRE EN
 EL AREA DE AUDITORIA DE CUENTAS MEDICAS</t>
  </si>
  <si>
    <t>1140824305</t>
  </si>
  <si>
    <t>https://community.secop.gov.co/Public/Tendering/OpportunityDetail/Index?noticeUID=CO1.NTC.8855626&amp;isFromPublicArea=True&amp;isModal=true&amp;asPopupView=true</t>
  </si>
  <si>
    <t>CO1.REQ.9811703</t>
  </si>
  <si>
    <t>CO1.PCCNTR.9057404</t>
  </si>
  <si>
    <t>CO1.BDOS.9643949</t>
  </si>
  <si>
    <t>CP-SDSD-108-2026</t>
  </si>
  <si>
    <t>https://community.secop.gov.co/Public/Tendering/OpportunityDetail/Index?noticeUID=CO1.NTC.9691960&amp;isFromPublicArea=True&amp;isModal=true&amp;asPopupView=true</t>
  </si>
  <si>
    <t>CO1.REQ.7712559</t>
  </si>
  <si>
    <t>CO1.PCCNTR.7461062</t>
  </si>
  <si>
    <t>CO1.BDOS.7577748</t>
  </si>
  <si>
    <t>CP-SDSD-146-2025</t>
  </si>
  <si>
    <t>PRESTACIÓN DE SERVICIOS DE APOYO A LA GESTIÓN DE UN ANOTADOR PARA ELDESARROLLO DE ACCIONES EN EL COMPONENTE ZOONOSIS; EN EL MARCO DEL DESARROLLO DEL PLAN TERRITORIAL DE SALUD VIGENCIA 2025 EN EL DEPARTAMENTO DE SUCRE</t>
  </si>
  <si>
    <t>https://community.secop.gov.co/Public/Tendering/OpportunityDetail/Index?noticeUID=CO1.NTC.7594335&amp;isFromPublicArea=True&amp;isModal=true&amp;asPopupView=true</t>
  </si>
  <si>
    <t>CO1.REQ.8980249</t>
  </si>
  <si>
    <t>CO1.PCCNTR.8386618</t>
  </si>
  <si>
    <t>CO1.BDOS.8820347</t>
  </si>
  <si>
    <t>CPS-972-2025</t>
  </si>
  <si>
    <t>PRESTACIÓN DE SERVICIOS PROFESIONALES DE UN
 ADMINISTRADOR DE EMPRESAS PARA APOYAR LA SECRETARÍA DEL INTERIOR DE LA GOBERNACIÓN DE SUCRE EN LA
 PLANIFICACIÓN; GESTIÓN Y EJECUCIÓN DE PROCESOS ADMINISTRATIVOS Y FINANCIEROS.</t>
  </si>
  <si>
    <t>1063151911</t>
  </si>
  <si>
    <t>https://community.secop.gov.co/Public/Tendering/OpportunityDetail/Index?noticeUID=CO1.NTC.8857891&amp;isFromPublicArea=True&amp;isModal=true&amp;asPopupView=true</t>
  </si>
  <si>
    <t>CO1.REQ.8552349</t>
  </si>
  <si>
    <t>CO1.PCCNTR.8154446</t>
  </si>
  <si>
    <t>SA-010-2025</t>
  </si>
  <si>
    <t>APOYO A LA IMPLEMENTACIÓN DEL PROGRAMA PRENSA ESCUELA PARA EL FORTALECIMIENTO DE COMPETENCIAS INTEGRALES EN LOS ESTUDIANTES DE LOS ESTABLECIMIENTOS EDUCATIVOS OFICIALES DE LOS MUNICIPIOS NO CERTIFICADOS PARA LA VIGENCIA 2025 DEL DEPARTAMENTO DE SUCRE.</t>
  </si>
  <si>
    <t>https://community.secop.gov.co/Public/Tendering/OpportunityDetail/Index?noticeUID=CO1.NTC.8423059&amp;isFromPublicArea=True&amp;isModal=true&amp;asPopupView=true</t>
  </si>
  <si>
    <t>CO1.REQ.8259477</t>
  </si>
  <si>
    <t>CO1.PCCNTR.7876228</t>
  </si>
  <si>
    <t>CO1.BDOS.8114927</t>
  </si>
  <si>
    <t>CP-SDSD-343-2025</t>
  </si>
  <si>
    <t>PRESTACIÓN DE SERVICIOS PROFESIONALES DE UN(A) ECONOMISTA PARA EL FORTALECIMIENTO DE LAS COMPETENCIAS DE LA SECRETARÍA DE SALUD DEL DEPARTAMENTO DE SUCRE EN LA DIRECCIÓN DE ASUNTOS JURÍDICOS Y DE CONTRATACIÓN.</t>
  </si>
  <si>
    <t>https://community.secop.gov.co/Public/Tendering/OpportunityDetail/Index?noticeUID=CO1.NTC.8135614&amp;isFromPublicArea=True&amp;isModal=true&amp;asPopupView=true</t>
  </si>
  <si>
    <t>CO1.REQ.7046967</t>
  </si>
  <si>
    <t>CO1.PCCNTR.6932310</t>
  </si>
  <si>
    <t>CO1.BDOS.6916379</t>
  </si>
  <si>
    <t>CP-SDSD-556-2024</t>
  </si>
  <si>
    <t>https://community.secop.gov.co/Public/Tendering/OpportunityDetail/Index?noticeUID=CO1.NTC.6927522&amp;isFromPublicArea=True&amp;isModal=true&amp;asPopupView=true</t>
  </si>
  <si>
    <t>CO1.REQ.10753720</t>
  </si>
  <si>
    <t>CO1.PCCNTR.9736265</t>
  </si>
  <si>
    <t>CO1.BDOS.10570341</t>
  </si>
  <si>
    <t>CP-SDSD-525-2026</t>
  </si>
  <si>
    <t>https://community.secop.gov.co/Public/Tendering/OpportunityDetail/Index?noticeUID=CO1.NTC.10610817&amp;isFromPublicArea=True&amp;isModal=true&amp;asPopupView=true</t>
  </si>
  <si>
    <t>CO1.REQ.8819298</t>
  </si>
  <si>
    <t>CO1.PCCNTR.8262403</t>
  </si>
  <si>
    <t>CO1.BDOS.8663159</t>
  </si>
  <si>
    <t>CP-SDSD-590-2025</t>
  </si>
  <si>
    <t>PRESTACIÓN DE SERVICIOS PROFESIONALES DE UN ENFERMERO (A) ESPECIALISTA EN EPIDEMIOLOGIA PARA EL DESARROLLO DE ACCIONES EN EL COMPONENTE PROGRAMA AMPLIADO DE INMUNIZACIONES PAI; EN EL MARCO DEL DESARROLLO DEL PLAN TERRITORIAL DE SALUD VIGENCIA 2025 EN EL DEPARTAMENTO DE SUCRE</t>
  </si>
  <si>
    <t>https://community.secop.gov.co/Public/Tendering/OpportunityDetail/Index?noticeUID=CO1.NTC.8693303&amp;isFromPublicArea=True&amp;isModal=true&amp;asPopupView=true</t>
  </si>
  <si>
    <t>CO1.REQ.5947989</t>
  </si>
  <si>
    <t>CO1.PCCNTR.6103883</t>
  </si>
  <si>
    <t>CO1.BDOS.5830749</t>
  </si>
  <si>
    <t>CP-SDSD-120-2024</t>
  </si>
  <si>
    <t>PRESTACIÓN DE SERVICIOS DE UN PROFESIONAL ESPECIALIZADO CON 
EXPERIENCIA EN MONITOREO Y SEGUIMIENTO A PLANES DE SALUD; GESTION 
INTERVENCIONES COLECTIVAS PARA EL DESARROLLO DE ACCIONES EN LA 
DIMENSIÓN FORTALECIMIENTO DE LA AUTORIDAD SANITARIA PARA LA GESTIÓN EN SALUD; COMPONENTE PLANEACION INTEGRAL</t>
  </si>
  <si>
    <t>https://community.secop.gov.co/Public/Tendering/OpportunityDetail/Index?noticeUID=CO1.NTC.5847592&amp;isFromPublicArea=True&amp;isModal=true&amp;asPopupView=true</t>
  </si>
  <si>
    <t>PRESTACIÓN DE SERVICIOS DE UN PROFESIONAL ESPECIALIZADO CON 
EXPERIENCIA EN MONITOREO Y SEGUIMIENTO A PLANES DE SALUD; GESTION 
INTERVENCIONES COLECTIVAS PARA EL DESARROLLO DE ACCIONES EN LA 
DIMENSIÓN FORTALECIMIENTO DE LA AUTORIDAD SANITARIA PARA LA GESTIÓN EN SALUD; COMPONENTE PLANEACION INTEGRAL; EN EL MARCO DEL DESARROLLO DEL PLAN DE ACCION TRANSITORIO 2024 EN EL DEPARTAMENTO DE SUCRE</t>
  </si>
  <si>
    <t>CO1.REQ.8905016</t>
  </si>
  <si>
    <t>CO1.PCCNTR.8320826</t>
  </si>
  <si>
    <t>CO1.BDOS.8746669</t>
  </si>
  <si>
    <t>CPS-679-2025</t>
  </si>
  <si>
    <t>PRESTACIÓN DE SERVICIOS PROFESIONALES de un PSICOLOGA PARA BRINDAR ACOMPAÑAMIENTO A LA SECRETARÍA GENERAL DE LA GOBERNACIÓN DE SUCRE desde la SECRETARIA GENERAL.</t>
  </si>
  <si>
    <t>https://community.secop.gov.co/Public/Tendering/OpportunityDetail/Index?noticeUID=CO1.NTC.8771700&amp;isFromPublicArea=True&amp;isModal=true&amp;asPopupView=true</t>
  </si>
  <si>
    <t>CO1.REQ.9943390</t>
  </si>
  <si>
    <t>CO1.PCCNTR.9177242</t>
  </si>
  <si>
    <t>CO1.BDOS.9775407</t>
  </si>
  <si>
    <t>CP-SDSD-285-2026</t>
  </si>
  <si>
    <t>PRESTACIÓN DE SERVICIOS PROFESIONALES DE UN(A) ECONOMISTA PARA BRINDAR APOYO Y ACOMPAÑAMIENTO A LA SECRETARÍA DE SALUD DE LA GOBERNACIÓN DE SUCRE EN LA DIRECCIÓN DE ASUNTOS JURÍDICOS Y CONTRATACIÓN.</t>
  </si>
  <si>
    <t>92500054</t>
  </si>
  <si>
    <t>https://community.secop.gov.co/Public/Tendering/OpportunityDetail/Index?noticeUID=CO1.NTC.9808482&amp;isFromPublicArea=True&amp;isModal=true&amp;asPopupView=true</t>
  </si>
  <si>
    <t>CO1.REQ.9003322</t>
  </si>
  <si>
    <t>CO1.PCCNTR.8396834</t>
  </si>
  <si>
    <t>CO1.BDOS.8843526</t>
  </si>
  <si>
    <t>CPS-1014-2025</t>
  </si>
  <si>
    <t>PRESTACION DE SERVICIOS PROFESIONALES DE UN 
ABOGADO PARA BRINDAR ASESORIA JURIDICA A LA SUBSECRETARIA DE DESARROLLO RURAL Y MEDIO AMBIENTE DEL 
DEPARTAMENTO DE SUCRE</t>
  </si>
  <si>
    <t>1100394646</t>
  </si>
  <si>
    <t>https://community.secop.gov.co/Public/Tendering/OpportunityDetail/Index?noticeUID=CO1.NTC.8870627&amp;isFromPublicArea=True&amp;isModal=true&amp;asPopupView=true</t>
  </si>
  <si>
    <t>CO1.REQ.9914313</t>
  </si>
  <si>
    <t>CO1.PCCNTR.9142821</t>
  </si>
  <si>
    <t>CO1.BDOS.9745676</t>
  </si>
  <si>
    <t>CPS-276-2026</t>
  </si>
  <si>
    <t>1005627459</t>
  </si>
  <si>
    <t>https://community.secop.gov.co/Public/Tendering/OpportunityDetail/Index?noticeUID=CO1.NTC.9775281&amp;isFromPublicArea=True&amp;isModal=true&amp;asPopupView=true</t>
  </si>
  <si>
    <t>CO1.REQ.9895326</t>
  </si>
  <si>
    <t>CO1.PCCNTR.9115551</t>
  </si>
  <si>
    <t>CO1.BDOS.9727215</t>
  </si>
  <si>
    <t>CPS-167-2026</t>
  </si>
  <si>
    <t>PRESTACION DE SERVICIOS PROFESIONALES de
un PROFESIONAL EN CONTADURIA PUBLICA PARA BRINDAR ASESORÍA Y ACOMPAÑAMIENTO EN LOS ASUNTOS QUE ESTÉN A
CARGO DE LA SECRETARÍA GENERAL DE LA GOBERNACION DE SUCRE</t>
  </si>
  <si>
    <t>https://community.secop.gov.co/Public/Tendering/OpportunityDetail/Index?noticeUID=CO1.NTC.9750994&amp;isFromPublicArea=True&amp;isModal=true&amp;asPopupView=true</t>
  </si>
  <si>
    <t>CO1.REQ.9968697</t>
  </si>
  <si>
    <t>CO1.PCCNTR.9194481</t>
  </si>
  <si>
    <t>CO1.BDOS.9800725</t>
  </si>
  <si>
    <t>CPS-453-2026</t>
  </si>
  <si>
    <t>PRESTACIÓN DE SERVICIOS PROFESIONALES COMO PRESTACIÓN DE SERVICIOS PROFESIONALES COMO ADMINISTRADOR DE EMPRESAS PARA BRINDAR ASESORÍA Y APOYO EN LA GOBERNACION DE SUCRE.</t>
  </si>
  <si>
    <t>https://community.secop.gov.co/Public/Tendering/OpportunityDetail/Index?noticeUID=CO1.NTC.9826771&amp;isFromPublicArea=True&amp;isModal=true&amp;asPopupView=true</t>
  </si>
  <si>
    <t>CO1.PCCNTR.9194470</t>
  </si>
  <si>
    <t>CO1.REQ.7049357</t>
  </si>
  <si>
    <t>CO1.PCCNTR.6940778</t>
  </si>
  <si>
    <t>CO1.BDOS.6918515</t>
  </si>
  <si>
    <t>CP-SDSD-564-2024</t>
  </si>
  <si>
    <t>PRESTACIÓN DE SERVICIOS
PROFESIONALES DE UN ODONTÓLOGO (A) PARA EL DESARROLLO
DE ACCIONES EN EL COMPONENTE ENFERMEDADES CRONICAS NO
TRANSMISIBLES ECNT; EN EL MARCO DEL DESARROLLO DEL PLAN
TERRITORIAL DE SALUD VIGENCIA 2024 EN EL DEPARTAMENTO DE
SUCRE.</t>
  </si>
  <si>
    <t>https://community.secop.gov.co/Public/Tendering/OpportunityDetail/Index?noticeUID=CO1.NTC.6938455&amp;isFromPublicArea=True&amp;isModal=true&amp;asPopupView=true</t>
  </si>
  <si>
    <t>CO1.REQ.9761292</t>
  </si>
  <si>
    <t>CO1.PCCNTR.8994159</t>
  </si>
  <si>
    <t>CO1.BDOS.9593747</t>
  </si>
  <si>
    <t>CP-SDSD-074-2026</t>
  </si>
  <si>
    <t>https://community.secop.gov.co/Public/Tendering/OpportunityDetail/Index?noticeUID=CO1.NTC.9625697&amp;isFromPublicArea=True&amp;isModal=true&amp;asPopupView=true</t>
  </si>
  <si>
    <t>CO1.REQ.7907298</t>
  </si>
  <si>
    <t>CO1.PCCNTR.7677810</t>
  </si>
  <si>
    <t>CO1.BDOS.7769483</t>
  </si>
  <si>
    <t>MC-008-2025</t>
  </si>
  <si>
    <t>PRESTACIÓN DE SERVICIOS DE APOYO LOGÍSTICO PARA LA REALIZACIÓN DE LA CEREMONIA DE PREMIACIÓN PREMIO DE PERIODISMO MARISCAL SUCRE EDICIÓN XXXI AÑO 2025</t>
  </si>
  <si>
    <t>https://community.secop.gov.co/Public/Tendering/OpportunityDetail/Index?noticeUID=CO1.NTC.7787722&amp;isFromPublicArea=True&amp;isModal=true&amp;asPopupView=true</t>
  </si>
  <si>
    <t>CO1.REQ.8767653</t>
  </si>
  <si>
    <t>CO1.PCCNTR.8220610</t>
  </si>
  <si>
    <t>CO1.BDOS.8612305</t>
  </si>
  <si>
    <t>CP-SDSD-527-2025</t>
  </si>
  <si>
    <t>PRESTACIÓN DE SERVICIOS PROFESIONALES DE UN INGENIERO AMBIENTAL PARA
 EL DESARROLLO DE ACCIONES EN EL COMPONENTE SALUD AMBIENTAL; EN EL
 MARCO DEL DESARROLLO DEL PLAN TERRITORIAL DE SALUD VIGENCIA 2025 EN
 EL DEPARTAMENTO DE SUCRE</t>
  </si>
  <si>
    <t>https://community.secop.gov.co/Public/Tendering/OpportunityDetail/Index?noticeUID=CO1.NTC.8634863&amp;isFromPublicArea=True&amp;isModal=true&amp;asPopupView=true</t>
  </si>
  <si>
    <t>CO1.REQ.7102471</t>
  </si>
  <si>
    <t>CO1.PCCNTR.6976347</t>
  </si>
  <si>
    <t>CO1.BDOS.6970251</t>
  </si>
  <si>
    <t>CPS-880-2024</t>
  </si>
  <si>
    <t>92641981</t>
  </si>
  <si>
    <t>https://community.secop.gov.co/Public/Tendering/OpportunityDetail/Index?noticeUID=CO1.NTC.6982299&amp;isFromPublicArea=True&amp;isModal=true&amp;asPopupView=true</t>
  </si>
  <si>
    <t>CO1.REQ.6025653</t>
  </si>
  <si>
    <t>CO1.PCCNTR.6164627</t>
  </si>
  <si>
    <t>CO1.BDOS.5908406</t>
  </si>
  <si>
    <t>CP-SDSD-223-2024</t>
  </si>
  <si>
    <t>PRESTACIÓN DE SERVICIOS PROFESIONALES DE UN(A) MEDICO ESPECIALISTA EN GINECOLOGIA PARA EL 
DESARROLLO DE ACCIONES DE LA DIMENSIÓN SEXUALIDAD; DERECHOS SEXUALES Y REPRODUCTIVOS; 
COMPONENTE PREVENCIÓN Y ATENCIÓN INTEGRAL EN EL MARCO DEL PLAN DE ACCION TRANSITORIO 2024 EN EL DEPARTAMENTO DE SUCRE</t>
  </si>
  <si>
    <t>https://community.secop.gov.co/Public/Tendering/OpportunityDetail/Index?noticeUID=CO1.NTC.5919891&amp;isFromPublicArea=True&amp;isModal=true&amp;asPopupView=true</t>
  </si>
  <si>
    <t>CO1.REQ.6823393</t>
  </si>
  <si>
    <t>CO1.PCCNTR.6759174</t>
  </si>
  <si>
    <t>CO1.BDOS.6694145</t>
  </si>
  <si>
    <t>CPS-718-2024</t>
  </si>
  <si>
    <t>PRESTACION DE SERVICIOS PROFESIONALES PARA BRINDAR ASESORIA Y ACOMPAÑAMIENTO EN LOS ASUNTOS JURIDICOS QUE ESTEN A CARGO DE LA SECRETARIA DE INCLUSION
SOCIAL; MUJER Y EQUIDAD DE GENERO - SUBSECRETARIA DE GESTION DE JUVENTUDES DEL DEPARTAMENTO DE SUCRE.</t>
  </si>
  <si>
    <t>19325938</t>
  </si>
  <si>
    <t>https://community.secop.gov.co/Public/Tendering/OpportunityDetail/Index?noticeUID=CO1.NTC.6706666&amp;isFromPublicArea=True&amp;isModal=true&amp;asPopupView=true</t>
  </si>
  <si>
    <t>CO1.REQ.8742240</t>
  </si>
  <si>
    <t>CO1.PCCNTR.8203212</t>
  </si>
  <si>
    <t>CO1.BDOS.8587448</t>
  </si>
  <si>
    <t>CP-SDSD-455-2025</t>
  </si>
  <si>
    <t>PRESTACIÓN DE SERVICIOS PROFESIONALES DE UN INGENIERO DE SISTEMAS
 PARA EL DESARROLLO DE ACCIONES EN EL COMPONENTE VIGILANCIA
 EPIDEMIOLÓGICA EN EL MARCO DEL DESARROLLO DEL PLAN TERRITORIAL DE
 SALUD VIGENCIA 2025 EN EL DEPARTAMENTO DE SUCRE</t>
  </si>
  <si>
    <t>https://community.secop.gov.co/Public/Tendering/OpportunityDetail/Index?noticeUID=CO1.NTC.8610272&amp;isFromPublicArea=True&amp;isModal=true&amp;asPopupView=true</t>
  </si>
  <si>
    <t>CO1.REQ.7824037</t>
  </si>
  <si>
    <t>CO1.PCCNTR.7550412</t>
  </si>
  <si>
    <t>CO1.BDOS.7687135</t>
  </si>
  <si>
    <t>CP-SDSD-250-2025</t>
  </si>
  <si>
    <t>https://community.secop.gov.co/Public/Tendering/OpportunityDetail/Index?noticeUID=CO1.NTC.7703455&amp;isFromPublicArea=True&amp;isModal=true&amp;asPopupView=true</t>
  </si>
  <si>
    <t>CO1.REQ.6071327</t>
  </si>
  <si>
    <t>CO1.PCCNTR.6202268</t>
  </si>
  <si>
    <t>CO1.BDOS.5952686</t>
  </si>
  <si>
    <t>CP-SDSD-255-2024</t>
  </si>
  <si>
    <t>PRESTACIÓN DE SERVICIOS DE APOYO A LA GESTION DEL AREA DE SALUD REGENTE DE FARMACIA PARA EL DESARROLLO DE ACCIONES EN LA DIMENSIÓN FORTALECIMIENTO DE LA AUTORIDAD SANITARIA PARA LA GESTIÓN EN SALUD; EN EL COMPONENTE DE IVC MEDICAMENTOS; EN EL MARCO DEL DESARROLLO DE ACCIONES COMPLEMENTARIAS DEL PLAN</t>
  </si>
  <si>
    <t>https://community.secop.gov.co/Public/Tendering/OpportunityDetail/Index?noticeUID=CO1.NTC.5968117&amp;isFromPublicArea=True&amp;isModal=true&amp;asPopupView=true</t>
  </si>
  <si>
    <t>PRESTACIÓN DE SERVICIOS DE APOYO A LA GESTION DEL AREA DE SALUD REGENTE DE FARMACIA PARA EL DESARROLLO DE ACCIONES EN LA DIMENSIÓN FORTALECIMIENTO DE LA AUTORIDAD SANITARIA PARA LA GESTIÓN EN SALUD; EN EL COMPONENTE DE IVC MEDICAMENTOS; EN EL MARCO DEL DESARROLLO DE ACCIONES COMPLEMENTARIAS DEL PLAN DE ACCION TRANSITORIO 2024 EN EL DEPARTAMENTO DE SUCRE</t>
  </si>
  <si>
    <t>CO1.REQ.7032555</t>
  </si>
  <si>
    <t>CO1.PCCNTR.6925448</t>
  </si>
  <si>
    <t>CO1.BDOS.6901886</t>
  </si>
  <si>
    <t>CP-SDSD-498-2024</t>
  </si>
  <si>
    <t>PRESTACIÓN DE SERVICIOS PROFESIONALES DE UN (A) BIOLOGO (A) PARA EL 
DESARROLLO DE ACCIONES EN EL LABORATORIO DE SALUD PUBLICA EN EL MARCO DEL DESARROLLO DEL PLAN TERRITORIAL DE SALUD VIGENCIA 2024 EN EL DEPARTAMENTO DE SUCRE.</t>
  </si>
  <si>
    <t>https://community.secop.gov.co/Public/Tendering/OpportunityDetail/Index?noticeUID=CO1.NTC.6919632&amp;isFromPublicArea=True&amp;isModal=true&amp;asPopupView=true</t>
  </si>
  <si>
    <t>CO1.REQ.7079400</t>
  </si>
  <si>
    <t>CO1.PCCNTR.6958978</t>
  </si>
  <si>
    <t>CO1.BDOS.6948002</t>
  </si>
  <si>
    <t>CP-SDSD-592-2024</t>
  </si>
  <si>
    <t>PRESTACIÓN DE SERVICIOS PROFESIONALES DE UN INGENIERO (A) DE SISTEMAS PARA EL DESARROLLO DE ACCIONES EN EL COMPONENTE PROGRAMA AMPLIADO DE INMUNIZACIONES PAI EN EL MARCO DEL DESARROLLO DEL PLAN TERRITORIAL DE SALUD VIGENCIA 2024 EN EL DEPARTAMENTO</t>
  </si>
  <si>
    <t>https://community.secop.gov.co/Public/Tendering/OpportunityDetail/Index?noticeUID=CO1.NTC.6959869&amp;isFromPublicArea=True&amp;isModal=true&amp;asPopupView=true</t>
  </si>
  <si>
    <t>CO1.REQ.6752637</t>
  </si>
  <si>
    <t>CO1.PCCNTR.6709566</t>
  </si>
  <si>
    <t>CO1.BDOS.6625383</t>
  </si>
  <si>
    <t>CPS-570-2024</t>
  </si>
  <si>
    <t>PRESTACIÓN DE SERVICIOS PROFESIONALES ESPECIALIZADOS PARA BRINDAR APOYO FUNCIONAL A LOS DIVERSOS PROCESOS DE LA UNIDAD ADMINISTRATIVA ESPECIAL PARA LA GESTIÓN DEL RIESGOS; ATENCIÓN DE DESASTRES Y CAMBIO CLIMATICO DE LA GOBERNACIÓN DE SUCRE.</t>
  </si>
  <si>
    <t>1100691488</t>
  </si>
  <si>
    <t>https://community.secop.gov.co/Public/Tendering/OpportunityDetail/Index?noticeUID=CO1.NTC.6638705&amp;isFromPublicArea=True&amp;isModal=true&amp;asPopupView=true</t>
  </si>
  <si>
    <t>CO1.REQ.8995644</t>
  </si>
  <si>
    <t>CO1.PCCNTR.8394516</t>
  </si>
  <si>
    <t>CO1.BDOS.8836228</t>
  </si>
  <si>
    <t>CPS-855-2025</t>
  </si>
  <si>
    <t>PRESTACIÓN DE SERVICIOSDE APOYO A LA GESTION PARA BRINDAR ACOMPAÑAMIENTO A LA OFICINA DE CONTROL INTERNO DISCIPLINARIO DE LA GOBERNACION DE SUCRE.</t>
  </si>
  <si>
    <t>https://community.secop.gov.co/Public/Tendering/OpportunityDetail/Index?noticeUID=CO1.NTC.8867346&amp;isFromPublicArea=True&amp;isModal=true&amp;asPopupView=true</t>
  </si>
  <si>
    <t>CO1.REQ.8848927</t>
  </si>
  <si>
    <t>CO1.PCCNTR.8286737</t>
  </si>
  <si>
    <t>CO1.BDOS.8691383</t>
  </si>
  <si>
    <t>CP-SDSD-619-2025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</si>
  <si>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</si>
  <si>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https://community.secop.gov.co/Public/Tendering/OpportunityDetail/Index?noticeUID=CO1.NTC.8727818&amp;isFromPublicArea=True&amp;isModal=true&amp;asPopupView=true</t>
  </si>
  <si>
    <t>CO1.REQ.7031495</t>
  </si>
  <si>
    <t>CO1.PCCNTR.6926057</t>
  </si>
  <si>
    <t>CO1.BDOS.6901313</t>
  </si>
  <si>
    <t>CP-SDSD-494-2024</t>
  </si>
  <si>
    <t>PRESTACIÓN DE SERVICIOS DE APOYO A LA GESTIÓN DE UN TECNICO/AUXILIAR DE ENFERMERIA PARA EL DESARROLLO DE ACCIONES EN EL COMPONENTE 
VIGILANCIA EN SALUD PUBLICA EN EL MARCO DEL DESARROLLO DEL PLAN 
TERRITORIAL DE SALUD VIGENCIA 2024 EN EL DEPARTAMENTO DE SUCRE.</t>
  </si>
  <si>
    <t>https://community.secop.gov.co/Public/Tendering/OpportunityDetail/Index?noticeUID=CO1.NTC.6920229&amp;isFromPublicArea=True&amp;isModal=true&amp;asPopupView=true</t>
  </si>
  <si>
    <t>CO1.REQ.10019417</t>
  </si>
  <si>
    <t>CO1.PCCNTR.9245821</t>
  </si>
  <si>
    <t>CO1.BDOS.9850697</t>
  </si>
  <si>
    <t>CPS-545-2026</t>
  </si>
  <si>
    <t>64562772</t>
  </si>
  <si>
    <t>https://community.secop.gov.co/Public/Tendering/OpportunityDetail/Index?noticeUID=CO1.NTC.9877598&amp;isFromPublicArea=True&amp;isModal=true&amp;asPopupView=true</t>
  </si>
  <si>
    <t>CO1.REQ.7089979</t>
  </si>
  <si>
    <t>CO1.PCCNTR.6965677</t>
  </si>
  <si>
    <t>CO1.BDOS.6958284</t>
  </si>
  <si>
    <t>CP-SDSD-640-2024</t>
  </si>
  <si>
    <t>https://community.secop.gov.co/Public/Tendering/OpportunityDetail/Index?noticeUID=CO1.NTC.6969282&amp;isFromPublicArea=True&amp;isModal=true&amp;asPopupView=true</t>
  </si>
  <si>
    <t>CO1.REQ.8825735</t>
  </si>
  <si>
    <t>CO1.PCCNTR.8265274</t>
  </si>
  <si>
    <t>CO1.BDOS.8668729</t>
  </si>
  <si>
    <t>CP-SDSD-606-2025</t>
  </si>
  <si>
    <t>PRESTACIÓN DE SERVICIOS DE APOYO A LA GESTIÓN DE UN VACUNADOR PARA EL DESARROLLO DE ACCIONES EN EL COMPONENTE ZOONOSIS; EN EL MARCO DEL DESARROLLO DEL PLAN TERRITORIAL DE SALUD VIGENCIA 2025 EN EL
DEPARTAMENTO DE SUCRE.</t>
  </si>
  <si>
    <t>https://community.secop.gov.co/Public/Tendering/OpportunityDetail/Index?noticeUID=CO1.NTC.8695795&amp;isFromPublicArea=True&amp;isModal=true&amp;asPopupView=true</t>
  </si>
  <si>
    <t>CO1.REQ.9305356</t>
  </si>
  <si>
    <t>CO1.PCCNTR.8616443</t>
  </si>
  <si>
    <t>CO1.BDOS.9139313</t>
  </si>
  <si>
    <t>CP-SDSD-894-2025</t>
  </si>
  <si>
    <t>PRESTACIÓN DE SERVICIOS PROFESIONALES DE UN(A) ABOGADO(A) PARA BRINDAR APOYO
 Y ACOMPAÑAMIENTO A LA SECRETARÍA DE SALUD DE LA GOBERNACIÓN DE SUCRE EN LA DIRECCIÓN ADMINISTRATIVA DE
 ASUNTOS JURIDICOS Y DE CONTRATACIÓN</t>
  </si>
  <si>
    <t>1103979677</t>
  </si>
  <si>
    <t>https://community.secop.gov.co/Public/Tendering/OpportunityDetail/Index?noticeUID=CO1.NTC.9164252&amp;isFromPublicArea=True&amp;isModal=true&amp;asPopupView=true</t>
  </si>
  <si>
    <t>CO1.REQ.7963580</t>
  </si>
  <si>
    <t>CO1.PCCNTR.7657430</t>
  </si>
  <si>
    <t>CO1.BDOS.7825426</t>
  </si>
  <si>
    <t>CONTRATO INTERADMINISTRATIVO No. 001-2025.</t>
  </si>
  <si>
    <t>PRESTACIÓN DE SERVICIO DE ALIMENTACIÓN ESCOLAR EN LAS SEDES EDUCATIVAS CON POBLACION MAYORITARIAMENTE INDÍGENA PRIORIZADAS POR EL DEPARTAMENTO DE SUCRE- IMPLEMENTACIÓN DE LA RESOLUCIÓN 18858/2018  PLAN ALIMENTARIO INDIGENA PROPIO PAIP 2025</t>
  </si>
  <si>
    <t>901926953</t>
  </si>
  <si>
    <t>https://community.secop.gov.co/Public/Tendering/OpportunityDetail/Index?noticeUID=CO1.NTC.7841456&amp;isFromPublicArea=True&amp;isModal=true&amp;asPopupView=true</t>
  </si>
  <si>
    <t>CO1.REQ.7500778</t>
  </si>
  <si>
    <t>CO1.PCCNTR.7272514</t>
  </si>
  <si>
    <t>CO1.BDOS.7364769</t>
  </si>
  <si>
    <t>CPS-006-2025</t>
  </si>
  <si>
    <t>PRESTACION DE SERVICIOS PROFESIONALES PARA APOYAR EL DESARROLLO DE 
ACCIONES EN EL MARCO DEL PROGRAMA DE ALIMENTACION ESCOLAR DE LA SECRETARIA DE EDUCACION DEPARTAMENTAL 
DE LA GOBERNACIÓN DE SUCRE.</t>
  </si>
  <si>
    <t>https://community.secop.gov.co/Public/Tendering/OpportunityDetail/Index?noticeUID=CO1.NTC.7380095&amp;isFromPublicArea=True&amp;isModal=true&amp;asPopupView=true</t>
  </si>
  <si>
    <t>CO1.REQ.9976196</t>
  </si>
  <si>
    <t>CO1.PCCNTR.9208134</t>
  </si>
  <si>
    <t>CO1.BDOS.9808142</t>
  </si>
  <si>
    <t>CPS-452-2026</t>
  </si>
  <si>
    <t>PRESTACIÓN DE SERVICIOS DE APOYO A LA GESTION
PARA BRINDAR ACOMPAÑAMIENTO A LOS DIVERSOS PROCESOS DE LA UNIDAD ADMINISTRATIVA ESPECIAL PARA LA GESTIÓN
DEL RIESGOS; ATENCIÓN DE DESASTRES Y CAMBIO CLIMATICO DE LA GOBERNACIÓN DE SUCRE</t>
  </si>
  <si>
    <t>1102825259</t>
  </si>
  <si>
    <t>https://community.secop.gov.co/Public/Tendering/OpportunityDetail/Index?noticeUID=CO1.NTC.9839585&amp;isFromPublicArea=True&amp;isModal=true&amp;asPopupView=true</t>
  </si>
  <si>
    <t>CO1.REQ.10773372</t>
  </si>
  <si>
    <t>CO1.PCCNTR.9751902</t>
  </si>
  <si>
    <t>CO1.BDOS.10589474</t>
  </si>
  <si>
    <t>CP-SDSD-562-2026</t>
  </si>
  <si>
    <t>PRESTACIÓN DE SERVICIOS DE UN(A) PROFESIONAL ÁREA DE SALUD;
ESPECIALISTA EN SEGURIDAD Y SALUD EN EL TRABAJO (SALUD OCUPACIONAL)
PARA EL DESARROLLO DE ACCIONES EN EL SUBPROGRAMA SALUD LABORAL EN
EL MARCO DEL DESARROLLO DEL PLAN TERRITORIAL DE SALUD VIGENCIA 2026
EN EL DEPARTAMENTO DE SUCRE</t>
  </si>
  <si>
    <t>https://community.secop.gov.co/Public/Tendering/OpportunityDetail/Index?noticeUID=CO1.NTC.10628813&amp;isFromPublicArea=True&amp;isModal=true&amp;asPopupView=true</t>
  </si>
  <si>
    <t>CO1.REQ.8286413</t>
  </si>
  <si>
    <t>CO1.PCCNTR.7893584</t>
  </si>
  <si>
    <t>CO1.BDOS.8140545</t>
  </si>
  <si>
    <t>CP-SDSD-380-2025</t>
  </si>
  <si>
    <t>36752021</t>
  </si>
  <si>
    <t>https://community.secop.gov.co/Public/Tendering/OpportunityDetail/Index?noticeUID=CO1.NTC.8160262&amp;isFromPublicArea=True&amp;isModal=true&amp;asPopupView=true</t>
  </si>
  <si>
    <t>CO1.REQ.9998204</t>
  </si>
  <si>
    <t>CO1.PCCNTR.9234810</t>
  </si>
  <si>
    <t>CO1.BDOS.9829729</t>
  </si>
  <si>
    <t>CP-SDSD-314-2026</t>
  </si>
  <si>
    <t>PRESTACIÓN DE SERVICIOS PROFESIONALES DE UN(A) ODONTOLOGO(A) PARA EL FORTALECIMIENTO DEL SISTEMA INTEGRAL DEPARTAMENTAL DE EVALUACIÓN SANITARIA Y DE LA PRESTACIÓN DE SERVICIOS DE SALUD-SIDEVASS DE LA SECRETARÍA DE SALUD DEL DEPARTAMENTO DE SUCRE</t>
  </si>
  <si>
    <t>https://community.secop.gov.co/Public/Tendering/OpportunityDetail/Index?noticeUID=CO1.NTC.9866624&amp;isFromPublicArea=True&amp;isModal=true&amp;asPopupView=true</t>
  </si>
  <si>
    <t>CO1.REQ.10734361</t>
  </si>
  <si>
    <t>CO1.PCCNTR.9724530</t>
  </si>
  <si>
    <t>CO1.BDOS.10551286</t>
  </si>
  <si>
    <t>CP-SDSD-467-2026</t>
  </si>
  <si>
    <t>PRESTACION DE SERVICIOS DE APOYO A LA GESTION DE UN TECNICO PROFESIONAL EN PROCESOS ADMINISTRATIVOS PARA EL DESARROLLO DE ACCIONES EN EL SUBPROGRAMA SALUD AMBIENTAL EN EL MARCO DEL DESARROLLO DEL PLAN TERRITORIAL DE SALUD VIGENCIA 2026 EN EL DEPARTAMENTO DE SUCRE</t>
  </si>
  <si>
    <t>https://community.secop.gov.co/Public/Tendering/OpportunityDetail/Index?noticeUID=CO1.NTC.10594832&amp;isFromPublicArea=True&amp;isModal=true&amp;asPopupView=true</t>
  </si>
  <si>
    <t>CO1.REQ.9857428</t>
  </si>
  <si>
    <t>CO1.PCCNTR.9078657</t>
  </si>
  <si>
    <t>CO1.BDOS.9689815</t>
  </si>
  <si>
    <t>CP-SDSD-198-2026</t>
  </si>
  <si>
    <t>PRESTACIÓN DE SERVICIOS PROFESIONALES DE UN BACTERIÓLOGA ESPECIALISTA EN EPIDEMIOLOGÍA PARA EL DESARROLLO DE ACCIONES EN EL SUBPROGRAMA DE LABORATORIO DE SALUD PÚBLICA EN EL MARCO DEL DESARROLLO DEL PLAN TERRITORIAL DE SALUD VIGENCIA 2026 EN EL DEPARTAMENTO DE SUCRE</t>
  </si>
  <si>
    <t>https://community.secop.gov.co/Public/Tendering/OpportunityDetail/Index?noticeUID=CO1.NTC.9713821&amp;isFromPublicArea=True&amp;isModal=true&amp;asPopupView=true</t>
  </si>
  <si>
    <t>CO1.REQ.9838918</t>
  </si>
  <si>
    <t>CO1.PCCNTR.9080076</t>
  </si>
  <si>
    <t>CO1.BDOS.9671147</t>
  </si>
  <si>
    <t>CP-SDSD-172-2026</t>
  </si>
  <si>
    <t>PRESTACIÓN DE SERVICIOS DE UN (A) PROFESIONAL DEL ÁREA DE LA SALUD PARA EL
DESARROLLO DE ACCIONES EN EL SUBPROGRAMA DE ENFERMEDADES TRANSMISIBLES POR VECTORES EN EL MARCO DEL DESARROLLO DEL PLAN TERRITORIAL DE SALUD VIGENCIA 2026 EN EL DEPARTAMENTO DE SUCRE</t>
  </si>
  <si>
    <t>https://community.secop.gov.co/Public/Tendering/OpportunityDetail/Index?noticeUID=CO1.NTC.9715093&amp;isFromPublicArea=True&amp;isModal=true&amp;asPopupView=true</t>
  </si>
  <si>
    <t>CO1.REQ.9992341</t>
  </si>
  <si>
    <t>CO1.PCCNTR.9234511</t>
  </si>
  <si>
    <t>CO1.BDOS.9824159</t>
  </si>
  <si>
    <t>CPS-503-2026</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</si>
  <si>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t>
  </si>
  <si>
    <t>https://community.secop.gov.co/Public/Tendering/OpportunityDetail/Index?noticeUID=CO1.NTC.9866520&amp;isFromPublicArea=True&amp;isModal=true&amp;asPopupView=true</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</si>
  <si>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 LA GOBERNACIÓN DE SUCRE</t>
  </si>
  <si>
    <t>CO1.REQ.6865711</t>
  </si>
  <si>
    <t>CO1.PCCNTR.6794068</t>
  </si>
  <si>
    <t>CO1.BDOS.6737178</t>
  </si>
  <si>
    <t>CPS-748-2024</t>
  </si>
  <si>
    <t>CONTRATAR APOYO A LA GESTIÓN PARA BRINDAR APOYO 
A LA SUBSECRETARÍA DE GESTION DE RECURSOS FISICOS DE LA GOBERNACIÓN DE SUCRE</t>
  </si>
  <si>
    <t>92518683</t>
  </si>
  <si>
    <t>https://community.secop.gov.co/Public/Tendering/OpportunityDetail/Index?noticeUID=CO1.NTC.6752083&amp;isFromPublicArea=True&amp;isModal=true&amp;asPopupView=true</t>
  </si>
  <si>
    <t>CO1.REQ.8996543</t>
  </si>
  <si>
    <t>CO1.PCCNTR.8395356</t>
  </si>
  <si>
    <t>CO1.BDOS.8836757</t>
  </si>
  <si>
    <t>CP-SDSD-782-2025</t>
  </si>
  <si>
    <t>PRESTACIÓN DE SERVICIOS PROFESIONALES DE UN(A) ABOGADO(A)
 ESPECIALISTA PARA BRINDAR APOYO Y ACOMPAÑAMIENTO A LA SECRETARÍA DE
 SALUD DE LA GOBERNACIÓN DE SUCRE EN EL AREA DE AUDITORIA DE CUENTAS
 MEDICAS</t>
  </si>
  <si>
    <t>https://community.secop.gov.co/Public/Tendering/OpportunityDetail/Index?noticeUID=CO1.NTC.8868402&amp;isFromPublicArea=True&amp;isModal=true&amp;asPopupView=true</t>
  </si>
  <si>
    <t>CO1.REQ.8898238</t>
  </si>
  <si>
    <t>CO1.PCCNTR.8314260</t>
  </si>
  <si>
    <t>CO1.BDOS.8740401</t>
  </si>
  <si>
    <t>CPS-669-2025</t>
  </si>
  <si>
    <t>PRESTACIÓN DE SERVICIOS PROFESIONALES PARA BRINDAR APOYO Y ACOMPAÑAMIENTO
 JURÍDICO EN EL DESPACHO DE LA SECRETARÍA DE EDUCACIÓN DE LA GOBERNACIÓN DE SUCRE</t>
  </si>
  <si>
    <t>1102887695</t>
  </si>
  <si>
    <t>https://community.secop.gov.co/Public/Tendering/OpportunityDetail/Index?noticeUID=CO1.NTC.8764218&amp;isFromPublicArea=True&amp;isModal=true&amp;asPopupView=true</t>
  </si>
  <si>
    <t>CO1.REQ.6770062</t>
  </si>
  <si>
    <t>CO1.PCCNTR.6721777</t>
  </si>
  <si>
    <t>CO1.BDOS.6643114</t>
  </si>
  <si>
    <t>CPS-659-2024</t>
  </si>
  <si>
    <t>PRESTACIÓN DE SERVICIOS PROFESIONALES DE UN ABOGADO ESPECIALISTA PARA BRINDAR ASESORIA Y ACOMPAÑAMIENTO A LA SUBSECRETARÍA DE GESTION DEL TALENTO HUMANO DE LA GOBERNACIÓN DE SUCRE.</t>
  </si>
  <si>
    <t>92260643</t>
  </si>
  <si>
    <t>https://community.secop.gov.co/Public/Tendering/OpportunityDetail/Index?noticeUID=CO1.NTC.6655123&amp;isFromPublicArea=True&amp;isModal=true&amp;asPopupView=true</t>
  </si>
  <si>
    <t>CO1.REQ.10738665</t>
  </si>
  <si>
    <t>CO1.PCCNTR.9727380</t>
  </si>
  <si>
    <t>CO1.BDOS.10555057</t>
  </si>
  <si>
    <t>CP-SDSD-486-2026</t>
  </si>
  <si>
    <t>https://community.secop.gov.co/Public/Tendering/OpportunityDetail/Index?noticeUID=CO1.NTC.10598575&amp;isFromPublicArea=True&amp;isModal=true&amp;asPopupView=true</t>
  </si>
  <si>
    <t>CO1.REQ.9811939</t>
  </si>
  <si>
    <t>CO1.PCCNTR.9057447</t>
  </si>
  <si>
    <t>CO1.BDOS.9644094</t>
  </si>
  <si>
    <t>CP-SDSD-109-2026</t>
  </si>
  <si>
    <t>92529253</t>
  </si>
  <si>
    <t>https://community.secop.gov.co/Public/Tendering/OpportunityDetail/Index?noticeUID=CO1.NTC.9691988&amp;isFromPublicArea=True&amp;isModal=true&amp;asPopupView=true</t>
  </si>
  <si>
    <t>CO1.REQ.7725331</t>
  </si>
  <si>
    <t>CO1.PCCNTR.7490218</t>
  </si>
  <si>
    <t>CO1.BDOS.7590472</t>
  </si>
  <si>
    <t>CP-SDSD-169-2025</t>
  </si>
  <si>
    <t>PRESTACIÓN DE SERVICIOS PROFESIONALES DE UN(A) FISIOTERAPEUTA PARA EL
DESARROLLO DE ACCIONES EN EL COMPONENTE DISCAPACIDAD EN EL MARCO
DEL DESARROLLO DEL PLAN TERRITORIAL DE SALUD PUBLICA VIGENCIA 2025 EN
EL DEPARTAMENTO DE SUCRE.</t>
  </si>
  <si>
    <t>https://community.secop.gov.co/Public/Tendering/OpportunityDetail/Index?noticeUID=CO1.NTC.7630015&amp;isFromPublicArea=True&amp;isModal=true&amp;asPopupView=true</t>
  </si>
  <si>
    <t>CO1.REQ.7009429</t>
  </si>
  <si>
    <t>CO1.PCCNTR.6906539</t>
  </si>
  <si>
    <t>CO1.BDOS.6878937</t>
  </si>
  <si>
    <t>CP-SDSD-459-2024</t>
  </si>
  <si>
    <t>https://community.secop.gov.co/Public/Tendering/OpportunityDetail/Index?noticeUID=CO1.NTC.6896926&amp;isFromPublicArea=True&amp;isModal=true&amp;asPopupView=true</t>
  </si>
  <si>
    <t>CO1.REQ.8941327</t>
  </si>
  <si>
    <t>CO1.PCCNTR.8370334</t>
  </si>
  <si>
    <t>CO1.BDOS.8781690</t>
  </si>
  <si>
    <t>CPS-859-2025</t>
  </si>
  <si>
    <t>PRESTACIÓN DE SERVICIOS PROFESIONALES DE UN
 ABOGADO PARA BRINDAR ASESORIA EN LAS ACTIVIDADES RELACIONADAS CON LA GESTIÓN JURÍDICA Y PREVENCIÓN DEL DAÑO ANTIJURÍDICO EN LA OFICINA JURIDICA DE LA GOBERNACIÓN DE SUCRE.</t>
  </si>
  <si>
    <t>https://community.secop.gov.co/Public/Tendering/OpportunityDetail/Index?noticeUID=CO1.NTC.8839588&amp;isFromPublicArea=True&amp;isModal=true&amp;asPopupView=true</t>
  </si>
  <si>
    <t>CO1.REQ.9741698</t>
  </si>
  <si>
    <t>CO1.PCCNTR.8957289</t>
  </si>
  <si>
    <t>CO1.BDOS.9574359</t>
  </si>
  <si>
    <t>CP-SDSD-022-2026</t>
  </si>
  <si>
    <t>PRESTACIÓN DE SERVICIOS PROFESIONALES DE UN(A) ENFERMERO(A) CON POSGRADO EN SALUD PUBLICA PARA EL DESARROLLO DE ACCIONES EN EL SUBPROGRAMA PROGRAMA AMPLIADO DE INMUNIZACIONES-PAI
EN EL MARCO DEL DESARROLLO DEL PLAN TERRITORIAL DE SALUD VIGENCIA 2026 EN EL DEPARTAMENTO DE SUCRE</t>
  </si>
  <si>
    <t>https://community.secop.gov.co/Public/Tendering/OpportunityDetail/Index?noticeUID=CO1.NTC.9590263&amp;isFromPublicArea=True&amp;isModal=true&amp;asPopupView=true</t>
  </si>
  <si>
    <t>CO1.REQ.7073095</t>
  </si>
  <si>
    <t>CO1.PCCNTR.6954161</t>
  </si>
  <si>
    <t>CO1.BDOS.6941875</t>
  </si>
  <si>
    <t>CP-SDSD-604-2024</t>
  </si>
  <si>
    <t>PRESTACIÓN DE SERVICIOS PROFESIONALES DE UN(A) CONTADOR(A) PARA EL DESARROLLO DE ACCIONES EN EL COMPONENTE PLANEACION INTEGRAL EN EL MARCO DEL DESARROLLO DEL PLAN TERRITORIAL DE SALUD VIGENCIA 2024 EN EL DEPARTAMENTO DE SUCRE.</t>
  </si>
  <si>
    <t>https://community.secop.gov.co/Public/Tendering/OpportunityDetail/Index?noticeUID=CO1.NTC.6953813&amp;isFromPublicArea=True&amp;isModal=true&amp;asPopupView=true</t>
  </si>
  <si>
    <t>CO1.REQ.9971301</t>
  </si>
  <si>
    <t>CO1.PCCNTR.9199884</t>
  </si>
  <si>
    <t>CO1.BDOS.9802375</t>
  </si>
  <si>
    <t>CPS-456-2026</t>
  </si>
  <si>
    <t>PRESTACIÓN DE SERVICIOS PROFESIONALES DE UN CONTADOR ESPECIALISTA PARA
 BRINDAR ASESORIA Y ACOMPAÑAMIENTO A LA SUBSECRETARÍA DE TALENTO HUMANO DE LA GOBERNACIÓN DE SUCRE</t>
  </si>
  <si>
    <t>73169496</t>
  </si>
  <si>
    <t>https://community.secop.gov.co/Public/Tendering/OpportunityDetail/Index?noticeUID=CO1.NTC.9832231&amp;isFromPublicArea=True&amp;isModal=true&amp;asPopupView=true</t>
  </si>
  <si>
    <t>CO1.REQ.10015712</t>
  </si>
  <si>
    <t>CO1.PCCNTR.9245464</t>
  </si>
  <si>
    <t>CO1.BDOS.9847183</t>
  </si>
  <si>
    <t>CPS-553-2026</t>
  </si>
  <si>
    <t>1104870693</t>
  </si>
  <si>
    <t>https://community.secop.gov.co/Public/Tendering/OpportunityDetail/Index?noticeUID=CO1.NTC.9877768&amp;isFromPublicArea=True&amp;isModal=true&amp;asPopupView=true</t>
  </si>
  <si>
    <t>CO1.REQ.8873039</t>
  </si>
  <si>
    <t>CO1.PCCNTR.8296075</t>
  </si>
  <si>
    <t>CO1.BDOS.8715336</t>
  </si>
  <si>
    <t>CP-SDSD-655-2025</t>
  </si>
  <si>
    <t>PRESTACIÓN DE SERVICIOS PROFESIONALES DE UN INGENIERO DE SISTEMAS PARA EL DESARROLLO DE ACCIONES EN EL COMPONENTE DE SALUD NUTRICIONAL EN EL MARCO DEL DESARROLLO DEL PLAN TERRITORIAL DE SALUD VIGENCIA 2025 EN EL DEPARTAMENTODE SUCRE.</t>
  </si>
  <si>
    <t>https://community.secop.gov.co/Public/Tendering/OpportunityDetail/Index?noticeUID=CO1.NTC.8739350&amp;isFromPublicArea=True&amp;isModal=true&amp;asPopupView=true</t>
  </si>
  <si>
    <t>CO1.REQ.5950712</t>
  </si>
  <si>
    <t>CO1.PCCNTR.6098314</t>
  </si>
  <si>
    <t>CO1.BDOS.5833274</t>
  </si>
  <si>
    <t>CP-SDSD-132-2024</t>
  </si>
  <si>
    <t>PRESTACIÓN DE SERVICIOS PROFESIONALES DE UN (A) BIOLOGO (A) PARA EL DESARROLLO DE ACCIONES EN LA DIMENSIÓN FORTALECIMIENTO DE LA AUTORIDAD SANITARIA PARA LA GESTIÓN EN SALUD; COMPONENTE LABORATORIO DE SALUD PUBLICA EN EL MARCO DEL DESARROLLO DEL PLAN DE ACCIÓN TRANSITORIO 2024 DEL DEPARTAMENTO DE SU</t>
  </si>
  <si>
    <t>https://community.secop.gov.co/Public/Tendering/OpportunityDetail/Index?noticeUID=CO1.NTC.5841462&amp;isFromPublicArea=True&amp;isModal=true&amp;asPopupView=true</t>
  </si>
  <si>
    <t>PRESTACIÓN DE SERVICIOS PROFESIONALES DE UN (A) BIOLOGO (A) PARA EL DESARROLLO DE ACCIONES EN LA DIMENSIÓN FORTALECIMIENTO DE LA AUTORIDAD SANITARIA PARA LA GESTIÓN EN SALUD; COMPONENTE LABORATORIO DE SALUD PUBLICA EN EL MARCO DEL DESARROLLO DEL PLAN DE ACCIÓN TRANSITORIO 2024 DEL DEPARTAMENTO DE SUCRE</t>
  </si>
  <si>
    <t>CO1.REQ.8887476</t>
  </si>
  <si>
    <t>CO1.PCCNTR.8306197</t>
  </si>
  <si>
    <t>CO1.BDOS.8730106</t>
  </si>
  <si>
    <t>CP-SDSD-661-2025</t>
  </si>
  <si>
    <t>https://community.secop.gov.co/Public/Tendering/OpportunityDetail/Index?noticeUID=CO1.NTC.8753463&amp;isFromPublicArea=True&amp;isModal=true&amp;asPopupView=true</t>
  </si>
  <si>
    <t>CO1.REQ.8984037</t>
  </si>
  <si>
    <t>CO1.PCCNTR.8379888</t>
  </si>
  <si>
    <t>CO1.BDOS.8824207</t>
  </si>
  <si>
    <t>CPS-697-2025</t>
  </si>
  <si>
    <t>PRESTACIÓN DE SERVICIOS PROFESIONALES EN INGENIERIA CIVIL PARA BRINDAR ASESORÍA Y ACOMPAÑAMIENTO A LA SECRETARIA DE ENERGIAS DE LA GOBERNACIÓN DE SUCRE</t>
  </si>
  <si>
    <t>https://community.secop.gov.co/Public/Tendering/OpportunityDetail/Index?noticeUID=CO1.NTC.8851018&amp;isFromPublicArea=True&amp;isModal=true&amp;asPopupView=true</t>
  </si>
  <si>
    <t>CO1.REQ.9017603</t>
  </si>
  <si>
    <t>CO1.PCCNTR.8406568</t>
  </si>
  <si>
    <t>CO1.BDOS.8857158</t>
  </si>
  <si>
    <t>CP-SDSD-804-2025</t>
  </si>
  <si>
    <t>PRESTACIÓN DE SERVICIOS DE APOYO A LA GESTION UN(A) AUXILIAR ADMINISTRATIVO Y/O BACHILLER PARA EL 
FORTALECIMIENTO DE LAS COMPETENCIAS DE LA SECRETARÍA DE SALUD DEL DEPARTAMENTO DE SUCRE EN  LA 
SUBSECRETARIA DE GESTIÓN ADMINISTRATIVA Y FINANCIERA..</t>
  </si>
  <si>
    <t>92098419</t>
  </si>
  <si>
    <t>https://community.secop.gov.co/Public/Tendering/OpportunityDetail/Index?noticeUID=CO1.NTC.8883493&amp;isFromPublicArea=True&amp;isModal=true&amp;asPopupView=true</t>
  </si>
  <si>
    <t>CO1.REQ.8825978</t>
  </si>
  <si>
    <t>CO1.PCCNTR.8261572</t>
  </si>
  <si>
    <t>CO1.BDOS.8668841</t>
  </si>
  <si>
    <t>CP-SDSD-612-2025</t>
  </si>
  <si>
    <t>PRESTACIÓN DE SERVICIOS PROFESIONALES DE UN MÉDICO VETERINARIO PARA
EL DESARROLLO DE ACCIONES EN EL COMPONENTE ZOONOSIS; EN EL MARCO
DEL DESARROLLO DEL PLAN TERRITORIAL DE SALUD VIGENCIA 2025 EN EL
DEPARTAMENTO DE SUCRE.</t>
  </si>
  <si>
    <t>https://community.secop.gov.co/Public/Tendering/OpportunityDetail/Index?noticeUID=CO1.NTC.8692428&amp;isFromPublicArea=True&amp;isModal=true&amp;asPopupView=true</t>
  </si>
  <si>
    <t>CO1.REQ.8764774</t>
  </si>
  <si>
    <t>CO1.PCCNTR.8217891</t>
  </si>
  <si>
    <t>CO1.BDOS.8609059</t>
  </si>
  <si>
    <t>CPS-562-2025</t>
  </si>
  <si>
    <t>PRESTACIÓN DE SERVICIOS DE APOYO A LA GESTIÓN PARA FORTALECER LAS
 CAPACIDADES TECNICAS DE LA OFICINA DE GESTIÓN DE TECNOLOGIAS DE LA INFORMACIÓN - TI DE LA GOBERNACIÓN DE
 SUCRE.</t>
  </si>
  <si>
    <t>https://community.secop.gov.co/Public/Tendering/OpportunityDetail/Index?noticeUID=CO1.NTC.8632344&amp;isFromPublicArea=True&amp;isModal=true&amp;asPopupView=true</t>
  </si>
  <si>
    <t>CO1.REQ.6159278</t>
  </si>
  <si>
    <t>CO1.PCCNTR.6278428</t>
  </si>
  <si>
    <t>CO1.BDOS.6039537</t>
  </si>
  <si>
    <t>CP-SDSD-302-2024</t>
  </si>
  <si>
    <t>PRESTACIÓN DE SERVICIOS PROFESIONALES DE UN LICENCIADO PROFESIONAL EN DEPORTES PARA EL DESARROLLO DE ACCIONES EN LA DIMENSIÓN VIDA SALUDABLE Y CONDICIONES NO TRANSMISIBLES; COMPONENTE MODOS CONDICIONES Y ESTILOS DE VIDA SALUDABLES Y SITUACIONES CRÓNICAS EN EL MARCO DEL DESARROLLO DEL PLAN DE ACCIÓN</t>
  </si>
  <si>
    <t>https://community.secop.gov.co/Public/Tendering/OpportunityDetail/Index?noticeUID=CO1.NTC.6060848&amp;isFromPublicArea=True&amp;isModal=true&amp;asPopupView=true</t>
  </si>
  <si>
    <t>PRESTACIÓN DE SERVICIOS PROFESIONALES DE UN LICENCIADO PROFESIONAL EN DEPORTES PARA EL DESARROLLO DE ACCIONES EN LA DIMENSIÓN VIDA SALUDABLE Y CONDICIONES NO TRANSMISIBLES; COMPONENTE MODOS CONDICIONES Y ESTILOS DE VIDA SALUDABLES Y SITUACIONES CRÓNICAS EN EL MARCO DEL DESARROLLO DEL PLAN DE ACCIÓN 2024 EN EL DEPARTAMENTO DE SUCRE</t>
  </si>
  <si>
    <t>CO1.REQ.9013751</t>
  </si>
  <si>
    <t>CO1.PCCNTR.8406393</t>
  </si>
  <si>
    <t>CO1.BDOS.8853641</t>
  </si>
  <si>
    <t>CP-SDSD-794-2025</t>
  </si>
  <si>
    <t>PRESTACIÓN DE SERVICIOS PROFESIONALES DE UN(A) FISIOTERAPEUTA PARA
BRINDAR APOYO Y ACOMPAÑAMIENTO A LA SECRETARÍA DE SALUD DE LA
GOBERNACIÓN DE SUCRE EN EL AREA SIDEVASS DE PRESTACIÓN DEE
SERVICIOS.</t>
  </si>
  <si>
    <t>https://community.secop.gov.co/Public/Tendering/OpportunityDetail/Index?noticeUID=CO1.NTC.8883159&amp;isFromPublicArea=True&amp;isModal=true&amp;asPopupView=true</t>
  </si>
  <si>
    <t>CO1.REQ.6937358</t>
  </si>
  <si>
    <t>CO1.PCCNTR.6846541</t>
  </si>
  <si>
    <t>CO1.BDOS.6807999</t>
  </si>
  <si>
    <t>CPS-814-2024</t>
  </si>
  <si>
    <t>https://community.secop.gov.co/Public/Tendering/OpportunityDetail/Index?noticeUID=CO1.NTC.6818324&amp;isFromPublicArea=True&amp;isModal=true&amp;asPopupView=true</t>
  </si>
  <si>
    <t>CO1.REQ.7066882</t>
  </si>
  <si>
    <t>CO1.PCCNTR.6949768</t>
  </si>
  <si>
    <t>CO1.BDOS.6935982</t>
  </si>
  <si>
    <t>CP-SDSD-599-2024</t>
  </si>
  <si>
    <t>PRESTACIÓN DE SERVICIOS PROFESIONALES DE UNA PSICÓLOGO (A) PARA EL DESARROLLO DE ACCIONES EN EL COMPONENTE SALUD MENTAL; EN EL MARCO DEL DESARROLLO DEL PLAN TERRITORIAL DE SALUD VIGENCIA 2024 EN EL DEPARTAMENTO DE SUCRE</t>
  </si>
  <si>
    <t>https://community.secop.gov.co/Public/Tendering/OpportunityDetail/Index?noticeUID=CO1.NTC.6948603&amp;isFromPublicArea=True&amp;isModal=true&amp;asPopupView=true</t>
  </si>
  <si>
    <t>CO1.REQ.8795054</t>
  </si>
  <si>
    <t>CO1.BDOS.8638729</t>
  </si>
  <si>
    <t>CO1.REQ.7051489</t>
  </si>
  <si>
    <t>CO1.PCCNTR.6939451</t>
  </si>
  <si>
    <t>CO1.BDOS.6920851</t>
  </si>
  <si>
    <t>https://community.secop.gov.co/Public/Tendering/OpportunityDetail/Index?noticeUID=CO1.NTC.6936903&amp;isFromPublicArea=True&amp;isModal=true&amp;asPopupView=true</t>
  </si>
  <si>
    <t>CO1.PCCNTR.6939228</t>
  </si>
  <si>
    <t>CPS-848-2024</t>
  </si>
  <si>
    <t>PRESTACIÓN DE SERVICIOS PROFESIONALES PARA BRINDAR ASESORIA COMO
ADMINISTADOR DE EMPRESA EN LA SUBSECRETARÍA DE GESTIÓN TRIBUTARIA DEL
DEPARTAMENTO DE SUCRE EN DESARROLLO DEL PROGRAMA ANTICONTRABANDO
No PM 011 2024</t>
  </si>
  <si>
    <t>CO1.REQ.6820665</t>
  </si>
  <si>
    <t>CO1.PCCNTR.6756482</t>
  </si>
  <si>
    <t>CO1.BDOS.6693408</t>
  </si>
  <si>
    <t>CPS-715-2024</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</si>
  <si>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</si>
  <si>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https://community.secop.gov.co/Public/Tendering/OpportunityDetail/Index?noticeUID=CO1.NTC.6703790&amp;isFromPublicArea=True&amp;isModal=true&amp;asPopupView=true</t>
  </si>
  <si>
    <t>CO1.REQ.10713493</t>
  </si>
  <si>
    <t>CO1.PCCNTR.9710036</t>
  </si>
  <si>
    <t>CO1.BDOS.10530266</t>
  </si>
  <si>
    <t>CP-SDSD-444-2026</t>
  </si>
  <si>
    <t>https://community.secop.gov.co/Public/Tendering/OpportunityDetail/Index?noticeUID=CO1.NTC.10572978&amp;isFromPublicArea=True&amp;isModal=true&amp;asPopupView=true</t>
  </si>
  <si>
    <t>CO1.REQ.9781036</t>
  </si>
  <si>
    <t>CO1.PCCNTR.9021060</t>
  </si>
  <si>
    <t>CO1.BDOS.9613624</t>
  </si>
  <si>
    <t>CP-SDSD-088-2026</t>
  </si>
  <si>
    <t>https://community.secop.gov.co/Public/Tendering/OpportunityDetail/Index?noticeUID=CO1.NTC.9654813&amp;isFromPublicArea=True&amp;isModal=true&amp;asPopupView=true</t>
  </si>
  <si>
    <t>CO1.REQ.8983996</t>
  </si>
  <si>
    <t>CO1.PCCNTR.8386271</t>
  </si>
  <si>
    <t>CO1.BDOS.8824076</t>
  </si>
  <si>
    <t>CPS-995-2025</t>
  </si>
  <si>
    <t>PRESTACION DE SERVICIOS PROFESIONALES
DE UN PROFESIONAL EN ECONOMIA PARA ASESORAR EN LA FORMULACIÓN;
EVALUACIÓN Y SEGUIMIENTO A LA EJECUCION DE PROYECTOS DE LA
SECRETARIA GENERAL DE LA GOBERNACION DE SUCRE. desde la SECRETARIA
GENERAL</t>
  </si>
  <si>
    <t>1047482921</t>
  </si>
  <si>
    <t>https://community.secop.gov.co/Public/Tendering/OpportunityDetail/Index?noticeUID=CO1.NTC.8858073&amp;isFromPublicArea=True&amp;isModal=true&amp;asPopupView=true</t>
  </si>
  <si>
    <t>CO1.REQ.9853665</t>
  </si>
  <si>
    <t>CO1.PCCNTR.9069084</t>
  </si>
  <si>
    <t>CO1.BDOS.9686148</t>
  </si>
  <si>
    <t>CPS-140-2026</t>
  </si>
  <si>
    <t>PRESTACIÓN DE SERVICIOS PROFESIONALES DE UNA
INGENIERA CIVIL PARA BRINDAR APOYO EN LA DIRECCIÓN DE PROYECTOS ESTRATÉGICOS DE LA GOBERNACIÓN DE SUCRE</t>
  </si>
  <si>
    <t>1005664548</t>
  </si>
  <si>
    <t>https://community.secop.gov.co/Public/Tendering/OpportunityDetail/Index?noticeUID=CO1.NTC.9704309&amp;isFromPublicArea=True&amp;isModal=true&amp;asPopupView=true</t>
  </si>
  <si>
    <t>CO1.REQ.10003741</t>
  </si>
  <si>
    <t>CO1.PCCNTR.9235093</t>
  </si>
  <si>
    <t>CO1.BDOS.9835163</t>
  </si>
  <si>
    <t>CPS-508-2026</t>
  </si>
  <si>
    <t>PRESTACIÓN DE SERVICIOS PROFESIONALES COMO ARQUITECTO PARA BRINDAR APOYO Y
ACOMPAÑAMIENTO A LA SECRETARIA DE INFRAESTRUCTURA DE LA GOBERNACIÓN DE SUCRE.</t>
  </si>
  <si>
    <t>80054295</t>
  </si>
  <si>
    <t>https://community.secop.gov.co/Public/Tendering/OpportunityDetail/Index?noticeUID=CO1.NTC.9867243&amp;isFromPublicArea=True&amp;isModal=true&amp;asPopupView=true</t>
  </si>
  <si>
    <t>CO1.REQ.7927595</t>
  </si>
  <si>
    <t>CO1.PCCNTR.7629550</t>
  </si>
  <si>
    <t>CO1.BDOS.7790009</t>
  </si>
  <si>
    <t>CP-SDSD-295-2025</t>
  </si>
  <si>
    <t>PRESTACIÓN DE SERVICIOS PROFESIONALES DE UN(A) PSICOLOGO(A) PARA EL
DESARROLLO DE ACCIONES EN EL COMPONENTE DE DISCAPACIDAD; EN EL
MARCO DEL DESARROLLO DEL PLAN DE ACCIÓN SALUD PÚBLICA 2025 DEL
DEPARTAMENTO DE SUCRE</t>
  </si>
  <si>
    <t>https://community.secop.gov.co/Public/Tendering/OpportunityDetail/Index?noticeUID=CO1.NTC.7804677&amp;isFromPublicArea=True&amp;isModal=true&amp;asPopupView=true</t>
  </si>
  <si>
    <t>CO1.REQ.7126369</t>
  </si>
  <si>
    <t>CO1.PCCNTR.7000413</t>
  </si>
  <si>
    <t>CO1.BDOS.6993860</t>
  </si>
  <si>
    <t>CONVENIO INTERADMINISTRATIVO N° CONV-SDSD-020-2024</t>
  </si>
  <si>
    <t>APOYO AL PROCESO DE REORGANIZACIÓN; REDISEÑO Y MODERNIZACIÓN DE LA RED PÚBLICA DE SALUD DE ORDEN DEPARTAMENTAL EN SUCRE A PARTIR DE LA TRANSFERENCIA DE RECURSOS</t>
  </si>
  <si>
    <t>https://community.secop.gov.co/Public/Tendering/OpportunityDetail/Index?noticeUID=CO1.NTC.7005969&amp;isFromPublicArea=True&amp;isModal=true&amp;asPopupView=true</t>
  </si>
  <si>
    <t>CO1.REQ.7527138</t>
  </si>
  <si>
    <t>CO1.PCCNTR.7295417</t>
  </si>
  <si>
    <t>CO1.BDOS.7390699</t>
  </si>
  <si>
    <t>CPS-011-2025</t>
  </si>
  <si>
    <t>PRESTACION DE SERVICIOS PROFESIONALES PARA APOYAR EL DESARROLLO DE
ACCIONES EN EL MARCO DEL PROGRAMA DE ALIMENTACION ESCOLAR DE LA SECRETARIA DE EDUCACION DEPARTAMENTAL DE LA GOBERNACIÓN DE SUCRE.</t>
  </si>
  <si>
    <t>1102839122</t>
  </si>
  <si>
    <t>https://community.secop.gov.co/Public/Tendering/OpportunityDetail/Index?noticeUID=CO1.NTC.7406630&amp;isFromPublicArea=True&amp;isModal=true&amp;asPopupView=true</t>
  </si>
  <si>
    <t>CO1.REQ.7496672</t>
  </si>
  <si>
    <t>CO1.PCCNTR.7268793</t>
  </si>
  <si>
    <t>CO1.BDOS.7361302</t>
  </si>
  <si>
    <t>CPS-005-2025</t>
  </si>
  <si>
    <t>92033989</t>
  </si>
  <si>
    <t>https://community.secop.gov.co/Public/Tendering/OpportunityDetail/Index?noticeUID=CO1.NTC.7376342&amp;isFromPublicArea=True&amp;isModal=true&amp;asPopupView=true</t>
  </si>
  <si>
    <t>CO1.REQ.8998037</t>
  </si>
  <si>
    <t>CO1.PCCNTR.8391373</t>
  </si>
  <si>
    <t>CO1.BDOS.8837947</t>
  </si>
  <si>
    <t>CPS-1011-2025</t>
  </si>
  <si>
    <t>PRESTACIÓN DE SERVICIOS PROFESIONALES
 DE UN ABOGADA  PARA BRINDAR ASESORIA Y ACOMPAÑAMIENTO A LA OFICINA
 DE CONTROL INTERNO DISCIPLINARIO DE LA GOBERNACION DE SUCRE.</t>
  </si>
  <si>
    <t>1103101457</t>
  </si>
  <si>
    <t>https://community.secop.gov.co/Public/Tendering/OpportunityDetail/Index?noticeUID=CO1.NTC.8864335&amp;isFromPublicArea=True&amp;isModal=true&amp;asPopupView=true</t>
  </si>
  <si>
    <t>CO1.REQ.6789238</t>
  </si>
  <si>
    <t>CO1.PCCNTR.6736889</t>
  </si>
  <si>
    <t>CO1.BDOS.6662304</t>
  </si>
  <si>
    <t>CPS-690-2024</t>
  </si>
  <si>
    <t>PRESTACIÓN DE SERVICIOS PROFESIONALES 
ESPECIALIZADOS PARA BRINDAR APOYO FUNCIONAL A LOS DIVERSOS PROCESOS DE LA UNIDAD ADMINISTRATIVA ESPECIAL 
PARA LA GESTIÓN DEL RIESGOS; ATENCIÓN DE DESASTRES Y CAMBIO CLIMATICO DEL DEPARTAMENTO DE SUCRE. Desde la 
UNIDAD ADMINISTRATIVA ESPECIAL DEL RIESGO; ATENC</t>
  </si>
  <si>
    <t>https://community.secop.gov.co/Public/Tendering/OpportunityDetail/Index?noticeUID=CO1.NTC.6675901&amp;isFromPublicArea=True&amp;isModal=true&amp;asPopupView=true</t>
  </si>
  <si>
    <t>PRESTACIÓN DE SERVICIOS PROFESIONALES 
ESPECIALIZADOS PARA BRINDAR APOYO FUNCIONAL A LOS DIVERSOS PROCESOS DE LA UNIDAD ADMINISTRATIVA ESPECIAL 
PARA LA GESTIÓN DEL RIESGOS; ATENCIÓN DE DESASTRES Y CAMBIO CLIMATICO DEL DEPARTAMENTO DE SUCRE. Desde la 
UNIDAD ADMINISTRATIVA ESPECIAL DEL RIESGO; ATENCIÓN DE DESASTRES Y CAMBIO CLIMÁTICO</t>
  </si>
  <si>
    <t>CO1.REQ.6712058</t>
  </si>
  <si>
    <t>CO1.PCCNTR.6681363</t>
  </si>
  <si>
    <t>CO1.BDOS.6585756</t>
  </si>
  <si>
    <t>CPS-540-2024</t>
  </si>
  <si>
    <t>PRESTACION DE SERVICIOS PROFESIONALES DE 
ECONOMISTA PARA BRINDAR ASESORÍA FINANCIERA A LA SUBSECRETARIA DE PRODUCTIVIDAD E INNOVACION DE LA 
GOBERNACIÓN DE SUCRE DURANTE LA VIGENCIA 2024.</t>
  </si>
  <si>
    <t>1103115110</t>
  </si>
  <si>
    <t>https://community.secop.gov.co/Public/Tendering/OpportunityDetail/Index?noticeUID=CO1.NTC.6602129&amp;isFromPublicArea=True&amp;isModal=true&amp;asPopupView=true</t>
  </si>
  <si>
    <t>CO1.REQ.7089214</t>
  </si>
  <si>
    <t>CO1.PCCNTR.6964948</t>
  </si>
  <si>
    <t>CO1.BDOS.6957127</t>
  </si>
  <si>
    <t>CP-SDSD-638-2024</t>
  </si>
  <si>
    <t>https://community.secop.gov.co/Public/Tendering/OpportunityDetail/Index?noticeUID=CO1.NTC.6968344&amp;isFromPublicArea=True&amp;isModal=true&amp;asPopupView=true</t>
  </si>
  <si>
    <t>CO1.REQ.7794218</t>
  </si>
  <si>
    <t>CO1.PCCNTR.7526767</t>
  </si>
  <si>
    <t>CO1.BDOS.7657844</t>
  </si>
  <si>
    <t>CP-SDSD-217-2025</t>
  </si>
  <si>
    <t>https://community.secop.gov.co/Public/Tendering/OpportunityDetail/Index?noticeUID=CO1.NTC.7675629&amp;isFromPublicArea=True&amp;isModal=true&amp;asPopupView=true</t>
  </si>
  <si>
    <t>CO1.REQ.8069551</t>
  </si>
  <si>
    <t>CO1.PCCNTR.7744242</t>
  </si>
  <si>
    <t>CO1.BDOS.7929694</t>
  </si>
  <si>
    <t>CPS-400-2025</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</si>
  <si>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t>
  </si>
  <si>
    <t>1102808235</t>
  </si>
  <si>
    <t>https://community.secop.gov.co/Public/Tendering/OpportunityDetail/Index?noticeUID=CO1.NTC.7950277&amp;isFromPublicArea=True&amp;isModal=true&amp;asPopupView=true</t>
  </si>
  <si>
    <t>CO1.REQ.9864248</t>
  </si>
  <si>
    <t>CO1.PCCNTR.9105402</t>
  </si>
  <si>
    <t>CO1.BDOS.9696425</t>
  </si>
  <si>
    <t>CPS-165-2026</t>
  </si>
  <si>
    <t>1103097993</t>
  </si>
  <si>
    <t>https://community.secop.gov.co/Public/Tendering/OpportunityDetail/Index?noticeUID=CO1.NTC.9741387&amp;isFromPublicArea=True&amp;isModal=true&amp;asPopupView=true</t>
  </si>
  <si>
    <t>CO1.REQ.5963857</t>
  </si>
  <si>
    <t>CO1.PCCNTR.6108726</t>
  </si>
  <si>
    <t>CO1.BDOS.5846444</t>
  </si>
  <si>
    <t>CP-SDSD-180-2024</t>
  </si>
  <si>
    <t>PRESTACIÓN DE SERVICIOS DE APOYO A LA GESTIÓN DE UN TECNICO EN 
EL AREA DE SISTEMAS PARA EL DESARROLLO DE ACCIONES EN LA DIMENSIÓN SALUD AMBIENTAL; 
COMPONENTE SITUACIONES DE SALUD RELACIONADAS CON CONDICIONES AMBIENTALES; DEL PLAN 
DECENAL DE SALUD PÚBLICA- PROGRAMA COMPASIÓN POR LA BIODIVERSIDAD-</t>
  </si>
  <si>
    <t>https://community.secop.gov.co/Public/Tendering/OpportunityDetail/Index?noticeUID=CO1.NTC.5853352&amp;isFromPublicArea=True&amp;isModal=true&amp;asPopupView=true</t>
  </si>
  <si>
    <t>PRESTACIÓN DE SERVICIOS DE APOYO A LA GESTIÓN DE UN TECNICO EN 
EL AREA DE SISTEMAS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</si>
  <si>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CO1.REQ.7046577</t>
  </si>
  <si>
    <t>CO1.PCCNTR.6931912</t>
  </si>
  <si>
    <t>CO1.BDOS.6916411</t>
  </si>
  <si>
    <t>CP-SDSD-549-2024</t>
  </si>
  <si>
    <t>https://community.secop.gov.co/Public/Tendering/OpportunityDetail/Index?noticeUID=CO1.NTC.6927325&amp;isFromPublicArea=True&amp;isModal=true&amp;asPopupView=true</t>
  </si>
  <si>
    <t>CO1.REQ.6715551</t>
  </si>
  <si>
    <t>CO1.PCCNTR.6687722</t>
  </si>
  <si>
    <t>CO1.BDOS.6589233</t>
  </si>
  <si>
    <t>CPS-578-2024</t>
  </si>
  <si>
    <t>PRESTACIÓN DE SERVICIOS PROFESIONALES PARA BRINDAR APOYO Y ACOMPAÑAMIENTO EN LA CAMPAÑA SOY MUJER EMPODERADA Y PRODUCTIVA Y DEMAS PROCESOS DE LA SUBSECRETARIA DE GESTIÓN DE LA MUJER Y EQUIDAD DE GENERO.</t>
  </si>
  <si>
    <t>https://community.secop.gov.co/Public/Tendering/OpportunityDetail/Index?noticeUID=CO1.NTC.6609685&amp;isFromPublicArea=True&amp;isModal=true&amp;asPopupView=true</t>
  </si>
  <si>
    <t>CO1.REQ.8283912</t>
  </si>
  <si>
    <t>CO1.PCCNTR.7893620</t>
  </si>
  <si>
    <t>CO1.BDOS.8137948</t>
  </si>
  <si>
    <t>CP-SDSD-347-2025</t>
  </si>
  <si>
    <t>PRESTACIÓN DE SERVICIOS PROFESIONALES DE UN(A) ADMINISTRADOR (A) DE EMPRESAS ESPECIALISTA EN GERENCIA DE LOS SERVICIOS DE SALUD PARA EL
FORTALECIMIENTO DE LAS COMPETENCIAS DE LA SECRETARÍA DE SALUD DEL DEPARTAMENTO DE SUCRE EN EL DESPACHO DEL SECRETARIO</t>
  </si>
  <si>
    <t>https://community.secop.gov.co/Public/Tendering/OpportunityDetail/Index?noticeUID=CO1.NTC.8160037&amp;isFromPublicArea=True&amp;isModal=true&amp;asPopupView=true</t>
  </si>
  <si>
    <t>CO1.REQ.9849722</t>
  </si>
  <si>
    <t>CO1.PCCNTR.9068044</t>
  </si>
  <si>
    <t>CO1.BDOS.9681892</t>
  </si>
  <si>
    <t>CPS-135-2026</t>
  </si>
  <si>
    <t>PRESTACIÓN DE SERVICIOS DE PROFESIONALES PARA
BRINDAR APOYO FUNCIONAL A LOS DIVERSOS PROCESOS DE LA UNIDAD ADMINISTRATIVA ESPECIAL PARA LA GESTIÓN DEL
RIESGOS; ATENCIÓN DE DESASTRES Y CAMBIO CLIMATICO DE LA GOBERNACIÓN DE SUCRE</t>
  </si>
  <si>
    <t>https://community.secop.gov.co/Public/Tendering/OpportunityDetail/Index?noticeUID=CO1.NTC.9702754&amp;isFromPublicArea=True&amp;isModal=true&amp;asPopupView=true</t>
  </si>
  <si>
    <t>CO1.REQ.7007228</t>
  </si>
  <si>
    <t>CO1.PCCNTR.6904273</t>
  </si>
  <si>
    <t>CO1.BDOS.6876930</t>
  </si>
  <si>
    <t>CP-SDSD-453-2024</t>
  </si>
  <si>
    <t>PRESTACIÓN DE SERVICIOS PROFESIONALES DE UN(A) ENFERMERO(A) PARA EL DESARROLLO DE ACCIONES EN EL COMPONENTE PLANEACION INTEGRAL EN EL MARCO DEL DESARROLLO DEL PLAN TERRITORIAL DE SALUD VIGENCIA 2024 EN EL DEPARTAMENTO DE SUCRE</t>
  </si>
  <si>
    <t>https://community.secop.gov.co/Public/Tendering/OpportunityDetail/Index?noticeUID=CO1.NTC.6894216&amp;isFromPublicArea=True&amp;isModal=true&amp;asPopupView=true</t>
  </si>
  <si>
    <t>CO1.REQ.8905699</t>
  </si>
  <si>
    <t>CO1.PCCNTR.8321475</t>
  </si>
  <si>
    <t>CO1.BDOS.8747786</t>
  </si>
  <si>
    <t>CPS-690-2025</t>
  </si>
  <si>
    <t>PRESTACION DE SERVICIOS PROFESIONALES PARA BRINDAR APOYO ECONOMICO EN ASUNTOS REQUERIDOS EN LA SECREATARIA DE HACIENDA DE LA GOBERNACION DE SUCRE.</t>
  </si>
  <si>
    <t>1143337100</t>
  </si>
  <si>
    <t>https://community.secop.gov.co/Public/Tendering/OpportunityDetail/Index?noticeUID=CO1.NTC.8773286&amp;isFromPublicArea=True&amp;isModal=true&amp;asPopupView=true</t>
  </si>
  <si>
    <t>CO1.REQ.8942493</t>
  </si>
  <si>
    <t>CO1.PCCNTR.8348250</t>
  </si>
  <si>
    <t>CO1.BDOS.8783545</t>
  </si>
  <si>
    <t>CPS-863-2025</t>
  </si>
  <si>
    <t>PRESTACION DE SERVICIOS DE APOYO A LA GESTION
 PARA LA REALIZACION DE PIEZAS GRAFICAS QUE SE REQUIERAN EN LA SECRETARIA DE COMUNICACIONES DE LA GOBERNACION DE SUCRE</t>
  </si>
  <si>
    <t>1102857970</t>
  </si>
  <si>
    <t>https://community.secop.gov.co/Public/Tendering/OpportunityDetail/Index?noticeUID=CO1.NTC.8810307&amp;isFromPublicArea=True&amp;isModal=true&amp;asPopupView=true</t>
  </si>
  <si>
    <t>CO1.REQ.10792332</t>
  </si>
  <si>
    <t>CO1.PCCNTR.9772051</t>
  </si>
  <si>
    <t>CO1.BDOS.10608643</t>
  </si>
  <si>
    <t>CP-SDSD-588-2026</t>
  </si>
  <si>
    <t>https://community.secop.gov.co/Public/Tendering/OpportunityDetail/Index?noticeUID=CO1.NTC.10657431&amp;isFromPublicArea=True&amp;isModal=true&amp;asPopupView=true</t>
  </si>
  <si>
    <t>CO1.REQ.8752332</t>
  </si>
  <si>
    <t>CO1.PCCNTR.8210706</t>
  </si>
  <si>
    <t>CO1.BDOS.8597040</t>
  </si>
  <si>
    <t>CP-SDSD-471-2025</t>
  </si>
  <si>
    <t>PRESTACIÓN DE SERVICIOS DE APOYO A LA GESTION DE UN TÉCNICO LABORAL EN
SISTEMAS INFORMÁTICOS PARA EL DESARROLLO DE ACCIONES EN EL COMPONENTE SALUD AMBIENTAL; EN EL MARCO DEL
DESARROLLO DEL PLAN TERRITORIAL DE SALUD VIGENCIA 2025 EN EL DEPARTAMENTO DE SUCRE</t>
  </si>
  <si>
    <t>https://community.secop.gov.co/Public/Tendering/OpportunityDetail/Index?noticeUID=CO1.NTC.8619859&amp;isFromPublicArea=True&amp;isModal=true&amp;asPopupView=true</t>
  </si>
  <si>
    <t>CO1.REQ.8825725</t>
  </si>
  <si>
    <t>CO1.PCCNTR.8264229</t>
  </si>
  <si>
    <t>CO1.BDOS.8668801</t>
  </si>
  <si>
    <t>CP-SDSD-604-2025</t>
  </si>
  <si>
    <t>https://community.secop.gov.co/Public/Tendering/OpportunityDetail/Index?noticeUID=CO1.NTC.8695984&amp;isFromPublicArea=True&amp;isModal=true&amp;asPopupView=true</t>
  </si>
  <si>
    <t>CO1.REQ.6764044</t>
  </si>
  <si>
    <t>CO1.PCCNTR.6719916</t>
  </si>
  <si>
    <t>CO1.BDOS.6636688</t>
  </si>
  <si>
    <t>CPS-503-2024</t>
  </si>
  <si>
    <t>CONTRATACION DE SERVICIOS DE APOYO A LA GESTION PARA BRINDAR APOYO A LA SECRETARIA DE COMUNICACIONES DE LA GOBERNACION DE SUCRE</t>
  </si>
  <si>
    <t>https://community.secop.gov.co/Public/Tendering/OpportunityDetail/Index?noticeUID=CO1.NTC.6651813&amp;isFromPublicArea=True&amp;isModal=true&amp;asPopupView=true</t>
  </si>
  <si>
    <t>CO1.REQ.6690969</t>
  </si>
  <si>
    <t>CO1.PCCNTR.6771548</t>
  </si>
  <si>
    <t>CO1.BDOS.6565318</t>
  </si>
  <si>
    <t>CONV-RE-001-2024</t>
  </si>
  <si>
    <t>AUNAR ESFUERZOS PARA EL FORTALECIMIENTO DEL PROGRAMA DE ATENCIÓN INTEGRAL PARA LA PROTECCIÓN Y GARANTÍA DE LOS DERECHOS DE LAS PERSONAS MAYORES DURANTE EL AÑO 2024 EN LOS CENTROS DE VIDA DEL DEPARTAMENTO DE SUCRE</t>
  </si>
  <si>
    <t>900429803</t>
  </si>
  <si>
    <t>https://community.secop.gov.co/Public/Tendering/OpportunityDetail/Index?noticeUID=CO1.NTC.6584100&amp;isFromPublicArea=True&amp;isModal=true&amp;asPopupView=true</t>
  </si>
  <si>
    <t>CO1.REQ.10005660</t>
  </si>
  <si>
    <t>CO1.PCCNTR.9226857</t>
  </si>
  <si>
    <t>CO1.BDOS.9837608</t>
  </si>
  <si>
    <t>CP-SDSD-338-2026</t>
  </si>
  <si>
    <t>PRESTACIÓN DE SERVICIOS PROFESIONALES DE UN(A) ADMINISTRADOR EN SALUD PARA BRINDAR APOYO Y ACOMPAÑAMIENTO A LA SECRETARÍA DE SALUD DE LA GOBERNACIÓN DE SUCRE EN EL SUBPROGRAMA DE ASISTENCIA TÉCNICA Y FINANCIERA DE LAS ESE</t>
  </si>
  <si>
    <t>https://community.secop.gov.co/Public/Tendering/OpportunityDetail/Index?noticeUID=CO1.NTC.9859418&amp;isFromPublicArea=True&amp;isModal=true&amp;asPopupView=true</t>
  </si>
  <si>
    <t>CO1.REQ.7007098</t>
  </si>
  <si>
    <t>CO1.PCCNTR.6904261</t>
  </si>
  <si>
    <t>CO1.BDOS.6877014</t>
  </si>
  <si>
    <t>CP-SDSD-452-2024</t>
  </si>
  <si>
    <t>PRESTACIÓN DE SERVICIOS PROFESIONALES DE UN INGENIERO DE SISTEMAS PARA EL DESARROLLO DE ACCIONES EN EL COMPONENTE DE VIGILANCIA EN SALUD PUBLICA EN EL MARCO DEL DESARROLLO DEL PLAN TERRITORIAL DE SALUD VIGENCIA 2024 EN EL DEPARTAMENTO DE SUCRE.</t>
  </si>
  <si>
    <t>https://community.secop.gov.co/Public/Tendering/OpportunityDetail/Index?noticeUID=CO1.NTC.6894142&amp;isFromPublicArea=True&amp;isModal=true&amp;asPopupView=true</t>
  </si>
  <si>
    <t>CO1.REQ.6105143</t>
  </si>
  <si>
    <t>CO1.BDOS.5986071</t>
  </si>
  <si>
    <t>CO1.REQ.5990808</t>
  </si>
  <si>
    <t>CO1.PCCNTR.6136815</t>
  </si>
  <si>
    <t>CO1.BDOS.5872659</t>
  </si>
  <si>
    <t>CP-SDSD-212-2024</t>
  </si>
  <si>
    <t>PRESTACIÓN DE SERVICIOS PROFESIONALES DE UNA TRABAJADORA SOCIAL PARA EL DESARROLLO DE ACCIONES EN LA DIMENSION VIDA SALUDABLE Y CONDICIONES NO TRANSMISIBLES; EN EL MARCO DEL DESARROLLO DE ACCIONES COMPLEMENTARIAS PLAN DE ACCION TRANSITORIO SALUD PUBLICA 2024 DEL DEPARTAMENTO DE SUCRE</t>
  </si>
  <si>
    <t>https://community.secop.gov.co/Public/Tendering/OpportunityDetail/Index?noticeUID=CO1.NTC.5886143&amp;isFromPublicArea=True&amp;isModal=true&amp;asPopupView=true</t>
  </si>
  <si>
    <t>CO1.REQ.8800594</t>
  </si>
  <si>
    <t>CO1.PCCNTR.8245828</t>
  </si>
  <si>
    <t>CO1.BDOS.8644657</t>
  </si>
  <si>
    <t>CP-SDSD-560-2025</t>
  </si>
  <si>
    <t>https://community.secop.gov.co/Public/Tendering/OpportunityDetail/Index?noticeUID=CO1.NTC.8671200&amp;isFromPublicArea=True&amp;isModal=true&amp;asPopupView=true</t>
  </si>
  <si>
    <t>CO1.REQ.6766921</t>
  </si>
  <si>
    <t>CO1.PCCNTR.6718248</t>
  </si>
  <si>
    <t>CO1.BDOS.6639695</t>
  </si>
  <si>
    <t>CPS-654-2024</t>
  </si>
  <si>
    <t>PRESTACIÓN DE SERVICIOS PROFESIONALES DE UN ABOGADO PARA BRINDAR ACOMPAÑAMIENTO A LA SUBSECRETARÍA DE GESTIÓN DE LA CONTRATACIÓN DE LA GOBERNACIÓN DE SUCRE</t>
  </si>
  <si>
    <t>https://community.secop.gov.co/Public/Tendering/OpportunityDetail/Index?noticeUID=CO1.NTC.6650042&amp;isFromPublicArea=True&amp;isModal=true&amp;asPopupView=true</t>
  </si>
  <si>
    <t>CO1.REQ.7068164</t>
  </si>
  <si>
    <t>CO1.PCCNTR.6965734</t>
  </si>
  <si>
    <t>CO1.BDOS.6937045</t>
  </si>
  <si>
    <t>CP-SDSD-581-2024</t>
  </si>
  <si>
    <t>PRESTACIÓN DE SERVICIOS PROFESIONALES DE UN ENFERMERO/A ESPECIALISTA EN AUDITORIA PARA EL DESARROLLO DE ACCIONES EN EL COMPONENTE PROGRAMA AMPLIADO DE INMUNIZACIONES PAI; EN EL MARCO DEL DESARROLLO DEL PLAN TERRITORIAL DE SALUD VIGENCIA 2024 EN EL DEPARTAMENTO DE SUCRE.</t>
  </si>
  <si>
    <t>https://community.secop.gov.co/Public/Tendering/OpportunityDetail/Index?noticeUID=CO1.NTC.6968980&amp;isFromPublicArea=True&amp;isModal=true&amp;asPopupView=true</t>
  </si>
  <si>
    <t>CO1.REQ.9838945</t>
  </si>
  <si>
    <t>CO1.PCCNTR.9071102</t>
  </si>
  <si>
    <t>CO1.BDOS.9671070</t>
  </si>
  <si>
    <t>CPS-113 -2026</t>
  </si>
  <si>
    <t>PRESTACIÓN DE SERVICIOS PROFESIONALES EN PSICOLOGÍA SOCIAL COMUNITARIA PARA BRINDAR APOYO Y ACOMPAÑAMIENTO A LA ESTRATEGIA SUCRE ESCUCHA EN LA SECRETARÍA DE LA MUJER; JUVENTUD E INCLUSIÓN SOCIAL DEL DEPARTAMENTO DE SUCRE</t>
  </si>
  <si>
    <t>64589527</t>
  </si>
  <si>
    <t>https://community.secop.gov.co/Public/Tendering/OpportunityDetail/Index?noticeUID=CO1.NTC.9705901&amp;isFromPublicArea=True&amp;isModal=true&amp;asPopupView=true</t>
  </si>
  <si>
    <t>CO1.REQ.9219274</t>
  </si>
  <si>
    <t>CO1.PCCNTR.8637126</t>
  </si>
  <si>
    <t>CM-007-2025</t>
  </si>
  <si>
    <t>INTERVENTORÍA TÉCNICA; ADMINISTRATIVA; FINANCIERA; CONTABLE Y JURÍDICA PARA EL MEJORAMIENTO DE VIVIENDA URBANA Y RURAL EN MATERIA DE SUBSIDIO FAMILIAR EN LA MODALIDAD DE MEJORAMIENTO EN EL ESQUEMA ASOCIATIVO DEL PROGRAMA CAMBIA MI CASA EN EL DEPARTAMENTO DE SUCRE</t>
  </si>
  <si>
    <t>https://community.secop.gov.co/Public/Tendering/OpportunityDetail/Index?noticeUID=CO1.NTC.9080240&amp;isFromPublicArea=True&amp;isModal=true&amp;asPopupView=true</t>
  </si>
  <si>
    <t>CO1.REQ.9908710</t>
  </si>
  <si>
    <t>CO1.PCCNTR.9126221</t>
  </si>
  <si>
    <t>CO1.BDOS.9740205</t>
  </si>
  <si>
    <t>CPS-288-2026</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</si>
  <si>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t>
  </si>
  <si>
    <t>22884672</t>
  </si>
  <si>
    <t>https://community.secop.gov.co/Public/Tendering/OpportunityDetail/Index?noticeUID=CO1.NTC.9760502&amp;isFromPublicArea=True&amp;isModal=true&amp;asPopupView=true</t>
  </si>
  <si>
    <t>CO1.REQ.9184217</t>
  </si>
  <si>
    <t>CO1.PCCNTR.8526286</t>
  </si>
  <si>
    <t>CO1.BDOS.9020320</t>
  </si>
  <si>
    <t>CP-SDSD-880-2025</t>
  </si>
  <si>
    <t>PRESTACIÓN DE SERVICIOS PROFESIONALES DE UN(A) ENFERMERO(A) PARA EL
DESARROLLO DE ACCIONES EN EL COMPONENTE NIÑOS; NIÑAS Y ADOLESCENTES EN EL MARCO DEL DESARROLLO DEL PLAN
TERRITORIAL DE SALUD VIGENCIA 2025 EN EL DEPARTAMENTO DE SUCRE</t>
  </si>
  <si>
    <t>https://community.secop.gov.co/Public/Tendering/OpportunityDetail/Index?noticeUID=CO1.NTC.9044614&amp;isFromPublicArea=True&amp;isModal=true&amp;asPopupView=true</t>
  </si>
  <si>
    <t>CO1.REQ.7659708</t>
  </si>
  <si>
    <t>CO1.PCCNTR.7412567</t>
  </si>
  <si>
    <t>CO1.BDOS.7523859</t>
  </si>
  <si>
    <t>CP-SDSD-069-2025</t>
  </si>
  <si>
    <t>PRESTACIÓN DE SERVICIOS DE APOYO A LA GESTION DE UN TÉCNICO LABORAL EN SISTEMAS INFORMÁTICOS PARA EL DESARROLLO DE ACCIONES EN EL COMPONENTE SALUD AMBIENTAL; EN EL MARCO DEL DESARROLLO DEL PLAN TERRITORIAL DE SALUD VIGENCIA 2025 EN EL DEPARTAMENTO DE SUCRE</t>
  </si>
  <si>
    <t>https://community.secop.gov.co/Public/Tendering/OpportunityDetail/Index?noticeUID=CO1.NTC.7541475&amp;isFromPublicArea=True&amp;isModal=true&amp;asPopupView=true</t>
  </si>
  <si>
    <t>CO1.REQ.7023407</t>
  </si>
  <si>
    <t>CO1.PCCNTR.6912406</t>
  </si>
  <si>
    <t>CO1.BDOS.6892533</t>
  </si>
  <si>
    <t>CP-SDSD-483-2024</t>
  </si>
  <si>
    <t>https://community.secop.gov.co/Public/Tendering/OpportunityDetail/Index?noticeUID=CO1.NTC.6904551&amp;isFromPublicArea=True&amp;isModal=true&amp;asPopupView=true</t>
  </si>
  <si>
    <t>CO1.REQ.10682316</t>
  </si>
  <si>
    <t>CO1.REQ.10818328</t>
  </si>
  <si>
    <t>CO1.BDOS.10634780</t>
  </si>
  <si>
    <t>CO1.REQ.6721268</t>
  </si>
  <si>
    <t>CO1.PCCNTR.6683817</t>
  </si>
  <si>
    <t>CO1.BDOS.6594584</t>
  </si>
  <si>
    <t>CPS-556-2024</t>
  </si>
  <si>
    <t>PRESTACIÓN DE SERVICIOS PROFESIONALES PARA
BRINDAR ASESORÍA Y ACOMPAÑAMIENTO EN LOS ASUNTOS JURÍDICOS QUE ESTÉN A CARGO DE LA SECRETARÍA DE INCLUSIÓN
SOCIAL; MUJER Y EQUIDAD DE GÉNERO - SUBSECRETARÍA DE GESTIÓN DE LA INCLUSIÓN SOCIAL DEL DEPARTAMENTO DE
SUCRE.</t>
  </si>
  <si>
    <t>1103108235</t>
  </si>
  <si>
    <t>https://community.secop.gov.co/Public/Tendering/OpportunityDetail/Index?noticeUID=CO1.NTC.6604619&amp;isFromPublicArea=True&amp;isModal=true&amp;asPopupView=true</t>
  </si>
  <si>
    <t>CO1.REQ.7019531</t>
  </si>
  <si>
    <t>CO1.PCCNTR.6911696</t>
  </si>
  <si>
    <t>CO1.BDOS.6888835</t>
  </si>
  <si>
    <t>CP-SDSD-475-2024</t>
  </si>
  <si>
    <t>https://community.secop.gov.co/Public/Tendering/OpportunityDetail/Index?noticeUID=CO1.NTC.6904452&amp;isFromPublicArea=True&amp;isModal=true&amp;asPopupView=true</t>
  </si>
  <si>
    <t>CO1.REQ.9741747</t>
  </si>
  <si>
    <t>CO1.PCCNTR.8966124</t>
  </si>
  <si>
    <t>CO1.BDOS.9573009</t>
  </si>
  <si>
    <t>CP-SDSD-009-2026</t>
  </si>
  <si>
    <t>PRESTACIÓN DE SERVICIOS PROFESIONALES DE UN (A) ENFERMERO (A)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</si>
  <si>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https://community.secop.gov.co/Public/Tendering/OpportunityDetail/Index?noticeUID=CO1.NTC.9597080&amp;isFromPublicArea=True&amp;isModal=true&amp;asPopupView=true</t>
  </si>
  <si>
    <t>CO1.REQ.8945362</t>
  </si>
  <si>
    <t>CO1.PCCNTR.8356629</t>
  </si>
  <si>
    <t>CO1.BDOS.8785897</t>
  </si>
  <si>
    <t>CPS-886-2025</t>
  </si>
  <si>
    <t>PRESTACIÓN DE SERVICIOS DE APOYO A LA GESTION COMO AUXILIAR CONTABLE PARA BRINDAR APOYO Y ACOMPAÑAMIENTO A LA SECRETARÍA DE INFRAESTRUCTURA DE LA GOBERNACIÓN DE SUCRE.</t>
  </si>
  <si>
    <t>https://community.secop.gov.co/Public/Tendering/OpportunityDetail/Index?noticeUID=CO1.NTC.8821056&amp;isFromPublicArea=True&amp;isModal=true&amp;asPopupView=true</t>
  </si>
  <si>
    <t>CO1.REQ.6343606</t>
  </si>
  <si>
    <t>CO1.PCCNTR.6410912</t>
  </si>
  <si>
    <t>CO1.BDOS.6220131</t>
  </si>
  <si>
    <t>CP-SDSD-344-2024</t>
  </si>
  <si>
    <t>PRESTACIÓN DE SERVICIOS PROFESIONALES DE UNA ENFERMERA PARA EL 
DESARROLLO DE ACCIONES EN LA DIMENSIÓN TRANSVERSAL GESTIÓN 
DIFERENCIAL DE LAS POBLACIONES VULNERABLES EN EL COMPONENTE 
DESARROLLO INTEGRAL DE NIÑOS; NIÑAS Y ADOLESCENTES; EN EL MARCO DEL DESARROLLO PLAN DE ACCIÓN TRANSITORIO 2024 EN E</t>
  </si>
  <si>
    <t>https://community.secop.gov.co/Public/Tendering/OpportunityDetail/Index?noticeUID=CO1.NTC.6236557&amp;isFromPublicArea=True&amp;isModal=true&amp;asPopupView=true</t>
  </si>
  <si>
    <t>PRESTACIÓN DE SERVICIOS PROFESIONALES DE UNA ENFERMERA PARA EL 
DESARROLLO DE ACCIONES EN LA DIMENSIÓN TRANSVERSAL GESTIÓN 
DIFERENCIAL DE LAS POBLACIONES VULNERABLES EN EL COMPONENTE 
DESARROLLO INTEGRAL DE NIÑOS; NIÑAS Y ADOLESCENTES; EN EL MARCO DEL DESARROLLO PLAN DE ACCIÓN TRANSITORIO 2024 EN EL DEPARTAMENTO DE 
SUCRE</t>
  </si>
  <si>
    <t>CO1.REQ.7702572</t>
  </si>
  <si>
    <t>CO1.PCCNTR.7457944</t>
  </si>
  <si>
    <t>CO1.BDOS.7567388</t>
  </si>
  <si>
    <t>CP-SDSD-121-2025</t>
  </si>
  <si>
    <t>https://community.secop.gov.co/Public/Tendering/OpportunityDetail/Index?noticeUID=CO1.NTC.7590373&amp;isFromPublicArea=True&amp;isModal=true&amp;asPopupView=true</t>
  </si>
  <si>
    <t>CO1.REQ.8884889</t>
  </si>
  <si>
    <t>CO1.PCCNTR.8307064</t>
  </si>
  <si>
    <t>CO1.BDOS.8727421</t>
  </si>
  <si>
    <t>CPS-598-2025</t>
  </si>
  <si>
    <t>PRESTACION DE SERVICIOS PROFESIONALES COMO INGENIERO CIVIL ESPECIALISTA PARA BRINDAR APOYO Y ACOMPAÑAMIENTO A LA SECRETARIA DE INFRAESTRUCTURA DE LA GOBERNACION DE SUCRE.</t>
  </si>
  <si>
    <t>1100402379</t>
  </si>
  <si>
    <t>https://community.secop.gov.co/Public/Tendering/OpportunityDetail/Index?noticeUID=CO1.NTC.8754546&amp;isFromPublicArea=True&amp;isModal=true&amp;asPopupView=true</t>
  </si>
  <si>
    <t>CO1.REQ.6730689</t>
  </si>
  <si>
    <t>CO1.PCCNTR.6693325</t>
  </si>
  <si>
    <t>CO1.BDOS.6604212</t>
  </si>
  <si>
    <t>CPS-594-2024</t>
  </si>
  <si>
    <t>PRESTACIÓN DE SERVICIOS PROFESIONALES EN INGENIERÍA DE SISTEMAS PARA
BRINDAR ACOMPAÑAMIENTO Y ASESORÍA A LA SECRETARIA DE ENERGIAS DEL
DEPARTAMENTO DE SUCRE</t>
  </si>
  <si>
    <t>3837722</t>
  </si>
  <si>
    <t>https://community.secop.gov.co/Public/Tendering/OpportunityDetail/Index?noticeUID=CO1.NTC.6616684&amp;isFromPublicArea=True&amp;isModal=true&amp;asPopupView=true</t>
  </si>
  <si>
    <t>CO1.REQ.7047513</t>
  </si>
  <si>
    <t>CO1.PCCNTR.6953231</t>
  </si>
  <si>
    <t>CO1.BDOS.6916709</t>
  </si>
  <si>
    <t>CP-SDSD-559-2024</t>
  </si>
  <si>
    <t>PRESTACIÓN DE SERVICIOS PROFESIONALES DE UN (A) NUTRICIONISTA PARA EL DESARROLLO DE ACCIONES EN EL 
COMPONENTE ENFERMEDADES CRONICAS NO TRANSMISIBLES ECNT; EN EL MARCO DEL DESARROLLO DEL PLAN TERRITORIAL
DE SALUD VIGENCIA 2024 EN EL DEPARTAMENTO DE SUCRE</t>
  </si>
  <si>
    <t>https://community.secop.gov.co/Public/Tendering/OpportunityDetail/Index?noticeUID=CO1.NTC.6952309&amp;isFromPublicArea=True&amp;isModal=true&amp;asPopupView=true</t>
  </si>
  <si>
    <t>CO1.REQ.9940894</t>
  </si>
  <si>
    <t>CO1.PCCNTR.9168391</t>
  </si>
  <si>
    <t>CO1.BDOS.9772048</t>
  </si>
  <si>
    <t>CPS-316-2026</t>
  </si>
  <si>
    <t>PRESTACIÓN DE SERVICIOS PROFESIONALES COMO INGENIERO CIVIL ESPECIALISTA PARA
BRINDAR APOYO Y ACOMPAÑAMIENTO A LA SECRETARÍA DE INFRAESTRUCTURA DE LA GOBERNACIÓN DE SUCRE.</t>
  </si>
  <si>
    <t>https://community.secop.gov.co/Public/Tendering/OpportunityDetail/Index?noticeUID=CO1.NTC.9799923&amp;isFromPublicArea=True&amp;isModal=true&amp;asPopupView=true</t>
  </si>
  <si>
    <t>CO1.REQ.6907797</t>
  </si>
  <si>
    <t>CO1.PCCNTR.6824608</t>
  </si>
  <si>
    <t>CO1.BDOS.6778618</t>
  </si>
  <si>
    <t>CPS-764-2024</t>
  </si>
  <si>
    <t>PRESTACION DE SERVICIOS PROFESIONALES
ESPECIALIZADOS PARA BRINDAR APOYO EN TEMAS AGROPECUARIOS A LA
SECRETARIA DE DESARROLLO ECONOMICO Y MEDIO AMBIENTE DURANTE LA
VIGENCIA 2024</t>
  </si>
  <si>
    <t>https://community.secop.gov.co/Public/Tendering/OpportunityDetail/Index?noticeUID=CO1.NTC.6791420&amp;isFromPublicArea=True&amp;isModal=true&amp;asPopupView=true</t>
  </si>
  <si>
    <t>CO1.REQ.6698825</t>
  </si>
  <si>
    <t>CO1.PCCNTR.6666299</t>
  </si>
  <si>
    <t>CO1.BDOS.6572625</t>
  </si>
  <si>
    <t>CPS-499-2024</t>
  </si>
  <si>
    <t>PRESTACIÓN DE SERVICIOS PROFESIONALES PARA BRINDAR ASESORÍA Y ACOMPAÑAMIENTO EN LOS ASUNTOS QUE ESTÉN A CARGO DE LA SECRETARÍA DE INCLUSIÓN SOCIAL; MUJER Y EQUIDAD DE GÉNERO - SUBSECRETARÍA DE GESTIÓN DE JUVENTUDES DEL DEPARTAMENTO DE SUCRE.</t>
  </si>
  <si>
    <t>https://community.secop.gov.co/Public/Tendering/OpportunityDetail/Index?noticeUID=CO1.NTC.6583224&amp;isFromPublicArea=True&amp;isModal=true&amp;asPopupView=true</t>
  </si>
  <si>
    <t>CO1.REQ.8223768</t>
  </si>
  <si>
    <t>CO1.PCCNTR.7856225</t>
  </si>
  <si>
    <t>CO1.BDOS.8080055</t>
  </si>
  <si>
    <t>CP-SDSD-334-2025</t>
  </si>
  <si>
    <t>1102854853</t>
  </si>
  <si>
    <t>https://community.secop.gov.co/Public/Tendering/OpportunityDetail/Index?noticeUID=CO1.NTC.8102157&amp;isFromPublicArea=True&amp;isModal=true&amp;asPopupView=true</t>
  </si>
  <si>
    <t>CO1.REQ.9910551</t>
  </si>
  <si>
    <t>CO1.PCCNTR.9136323</t>
  </si>
  <si>
    <t>CO1.BDOS.9741960</t>
  </si>
  <si>
    <t>CPS-225-2026</t>
  </si>
  <si>
    <t>1103219494</t>
  </si>
  <si>
    <t>https://community.secop.gov.co/Public/Tendering/OpportunityDetail/Index?noticeUID=CO1.NTC.9770511&amp;isFromPublicArea=True&amp;isModal=true&amp;asPopupView=true</t>
  </si>
  <si>
    <t>CO1.REQ.8984031</t>
  </si>
  <si>
    <t>CO1.PCCNTR.8391322</t>
  </si>
  <si>
    <t>CO1.BDOS.8823500</t>
  </si>
  <si>
    <t>CPS-968-2025</t>
  </si>
  <si>
    <t>https://community.secop.gov.co/Public/Tendering/OpportunityDetail/Index?noticeUID=CO1.NTC.8863716&amp;isFromPublicArea=True&amp;isModal=true&amp;asPopupView=true</t>
  </si>
  <si>
    <t>CO1.REQ.7223138</t>
  </si>
  <si>
    <t>CO1.PCCNTR.7070824</t>
  </si>
  <si>
    <t>CO1.BDOS.7087908</t>
  </si>
  <si>
    <t>CPS-966-2024</t>
  </si>
  <si>
    <t>PRESTACION DE SERVICIOS PROFESIONALES DE UN PSICOLOGO  PARA 
BRINDAR ASESORIA; APOYO Y ACOMPAÑAMIENTO A LOS DIVERSOS PROGRAMAS DE LA SECRETARIA DEL INTERIO RDEL 
DEPARTAMENTO DE SUCRE.</t>
  </si>
  <si>
    <t>23182288</t>
  </si>
  <si>
    <t>https://community.secop.gov.co/Public/Tendering/OpportunityDetail/Index?noticeUID=CO1.NTC.7108483&amp;isFromPublicArea=True&amp;isModal=true&amp;asPopupView=true</t>
  </si>
  <si>
    <t>CO1.REQ.6933968</t>
  </si>
  <si>
    <t>CO1.PCCNTR.6843043</t>
  </si>
  <si>
    <t>CO1.BDOS.6804744</t>
  </si>
  <si>
    <t>CPS-807-2024</t>
  </si>
  <si>
    <t>PRESTACIÓN DE SERVICIOS PROFESIONALES PARA BRINDAR ACOMPAÑAMIENTO Y ASESORIA A LA SUBSECRETARIA DE GESTIÓN DEL TALENTO HUMANO DE LA GOBERNACION DEL DEPARTAMENTO DE SUCRE.</t>
  </si>
  <si>
    <t>https://community.secop.gov.co/Public/Tendering/OpportunityDetail/Index?noticeUID=CO1.NTC.6814574&amp;isFromPublicArea=True&amp;isModal=true&amp;asPopupView=true</t>
  </si>
  <si>
    <t>CO1.REQ.10049041</t>
  </si>
  <si>
    <t>CO1.PCCNTR.9269612</t>
  </si>
  <si>
    <t>CO1.BDOS.9880742</t>
  </si>
  <si>
    <t>CP-SDSD-380-2026</t>
  </si>
  <si>
    <t>PRESTACION DE SERVICIOS DE APOYO A LA GESTION DE UN (A) AUXILIAR ADMINSTRATIVO PARA EL DESARROLLO DE ACCIONES EN EL SUBPROGRAMA INSPECCION; VIGILANCIA Y CONTROL SANITARIO Y DE MEDICAMENTOS EN EL MARCO DEL DESARROLLO DEL PLAN TERRITORIAL DE SALUD VIGENCIA 2026 EN EL DEPARTAMENTO DE SUCRE</t>
  </si>
  <si>
    <t>23220850</t>
  </si>
  <si>
    <t>https://community.secop.gov.co/Public/Tendering/OpportunityDetail/Index?noticeUID=CO1.NTC.9901257&amp;isFromPublicArea=True&amp;isModal=true&amp;asPopupView=true</t>
  </si>
  <si>
    <t>CO1.REQ.6864655</t>
  </si>
  <si>
    <t>CO1.PCCNTR.6793070</t>
  </si>
  <si>
    <t>CO1.BDOS.6736312</t>
  </si>
  <si>
    <t>CPS-746-2024</t>
  </si>
  <si>
    <t>CONTRATAR LOS SERVICIOS PROFESIONALES DE UN 
INGENIERO MECÁNICO PARA BRINDAR APOYO A LA SUBSECRETARIA DE GESTION DE RECURSOS FISICOS DE LA GOBERNACIÓN
DE SUCRE</t>
  </si>
  <si>
    <t>92552929</t>
  </si>
  <si>
    <t>https://community.secop.gov.co/Public/Tendering/OpportunityDetail/Index?noticeUID=CO1.NTC.6750681&amp;isFromPublicArea=True&amp;isModal=true&amp;asPopupView=true</t>
  </si>
  <si>
    <t>CO1.REQ.7261905</t>
  </si>
  <si>
    <t>CO1.REQ.7090537</t>
  </si>
  <si>
    <t>CO1.PCCNTR.6970738</t>
  </si>
  <si>
    <t>CO1.BDOS.6958348</t>
  </si>
  <si>
    <t>CPS-866-2024</t>
  </si>
  <si>
    <t>PRESTACIÓN DE SERVICIOS DE APOYO A LA
GESTIÓN PARA BRINDAR ACOMPAÑAMIENTO EN LOS ASUNTOS QUE ESTÉN A
CARGO DE LA SECRETARÍA DE INCLUSIÓN SOCIAL; MUJER Y EQUIDAD DE GÉNERO
 SUBSECRETARÍA DE GESTIÓN DE LA INCLUSIÓN SOCIAL DEL DEPARTAMENTO DE
SUCRE.</t>
  </si>
  <si>
    <t>https://community.secop.gov.co/Public/Tendering/OpportunityDetail/Index?noticeUID=CO1.NTC.6974881&amp;isFromPublicArea=True&amp;isModal=true&amp;asPopupView=true</t>
  </si>
  <si>
    <t>CO1.REQ.9927016</t>
  </si>
  <si>
    <t>CO1.PCCNTR.9152140</t>
  </si>
  <si>
    <t>CO1.BDOS.9758462</t>
  </si>
  <si>
    <t>CP-SDSD-268-2026</t>
  </si>
  <si>
    <t>64563873</t>
  </si>
  <si>
    <t>https://community.secop.gov.co/Public/Tendering/OpportunityDetail/Index?noticeUID=CO1.NTC.9784452&amp;isFromPublicArea=True&amp;isModal=true&amp;asPopupView=true</t>
  </si>
  <si>
    <t>CO1.REQ.10051359</t>
  </si>
  <si>
    <t>CO1.PCCNTR.9274068</t>
  </si>
  <si>
    <t>CO1.BDOS.9882996</t>
  </si>
  <si>
    <t>CP-SDSD-370-2026</t>
  </si>
  <si>
    <t>PRESTACIÓN DE SERVICIOS DE UN(A) PROFESIONAL AREA SALUD ESPECIALISTA
EN GERENCIA DE LA CALIDAD Y AUDITORIA EN SALUD  PARA BRINDAR APOYO Y
ACOMPAÑAMIENTO A LA SECRETARÍA DE SALUD DE LA GOBERNACIÓN DE SUCRE EN EL ÁREA DE AUDITORÍA DE CUENTAS MÉDICAS.</t>
  </si>
  <si>
    <t>64522108</t>
  </si>
  <si>
    <t>https://community.secop.gov.co/Public/Tendering/OpportunityDetail/Index?noticeUID=CO1.NTC.9905735&amp;isFromPublicArea=True&amp;isModal=true&amp;asPopupView=true</t>
  </si>
  <si>
    <t>CO1.REQ.6771932</t>
  </si>
  <si>
    <t>CO1.PCCNTR.6728122</t>
  </si>
  <si>
    <t>CO1.BDOS.6644691</t>
  </si>
  <si>
    <t>CPS-666-2024</t>
  </si>
  <si>
    <t>CONTRATAR LOS SERVICIOS PROFESIONALES DE UN ABOGADO ESPECIALISTA PARA BRINDAR APOYO A LA SECRETARÍA GENERAL DE LA GOBERNACIÓN DE SUCRE</t>
  </si>
  <si>
    <t>3855965</t>
  </si>
  <si>
    <t>https://community.secop.gov.co/Public/Tendering/OpportunityDetail/Index?noticeUID=CO1.NTC.6663083&amp;isFromPublicArea=True&amp;isModal=true&amp;asPopupView=true</t>
  </si>
  <si>
    <t>CO1.REQ.7895194</t>
  </si>
  <si>
    <t>CO1.PCCNTR.7607693</t>
  </si>
  <si>
    <t>CO1.BDOS.7757855</t>
  </si>
  <si>
    <t>CP-SDSD-290-2025</t>
  </si>
  <si>
    <t>PRESTACIÓN DE SERVICIOS PROFESIONALES DE UN(A) ODONTOLOGO(A) PARA EL
DESARROLLO DE ACCIONES EN EL COMPONENTE ENFERMEDADES CRONICAS NO TRANSMISIBLES ECNT; EN EL MARCO DEL
DESARROLLO DEL PLAN TERRITORIAL DE SALUD VIGENCIA 2025 EN EL DEPARTAMENTO DE SUCRE</t>
  </si>
  <si>
    <t>https://community.secop.gov.co/Public/Tendering/OpportunityDetail/Index?noticeUID=CO1.NTC.7775946&amp;isFromPublicArea=True&amp;isModal=true&amp;asPopupView=true</t>
  </si>
  <si>
    <t>CO1.REQ.6384216</t>
  </si>
  <si>
    <t>CO1.REQ.6683290</t>
  </si>
  <si>
    <t>CO1.PCCNTR.6654896</t>
  </si>
  <si>
    <t>CO1.BDOS.6557360</t>
  </si>
  <si>
    <t>CPS-457-2024</t>
  </si>
  <si>
    <t>PRESTACION DE SERVICIOS PROFESIONALES PARA 
BRINDAR APOYO JURIDICO EN MATERIA CONTRACTUAL A LA SUBSECRETARIA DE GESTION DE CONTRATACION DE LA 
GOBERNACION DE SUCRE</t>
  </si>
  <si>
    <t>https://community.secop.gov.co/Public/Tendering/OpportunityDetail/Index?noticeUID=CO1.NTC.6567680&amp;isFromPublicArea=True&amp;isModal=true&amp;asPopupView=true</t>
  </si>
  <si>
    <t>CO1.REQ.9322211</t>
  </si>
  <si>
    <t>CO1.PCCNTR.8629481</t>
  </si>
  <si>
    <t>CO1.BDOS.9155378</t>
  </si>
  <si>
    <t>CPS-1161-2025</t>
  </si>
  <si>
    <t>15679560</t>
  </si>
  <si>
    <t>https://community.secop.gov.co/Public/Tendering/OpportunityDetail/Index?noticeUID=CO1.NTC.9182237&amp;isFromPublicArea=True&amp;isModal=true&amp;asPopupView=true</t>
  </si>
  <si>
    <t>CO1.REQ.7712293</t>
  </si>
  <si>
    <t>CO1.PCCNTR.7478747</t>
  </si>
  <si>
    <t>CO1.BDOS.7577838</t>
  </si>
  <si>
    <t>CP-SDSD-129-2025</t>
  </si>
  <si>
    <t>PRESTACIÓN DE SERVICIOS PROFESIONALES DE UN(A) TRABAJADOR(A) SOCIAL
PARA EL DESARROLLO DE ACCIONES EN EL COMPONENTE PARTICIPACION
SOCIAL EN EL MARCO DEL DESARROLLO DEL PLAN TERRITORIAL DE SALUD
VIGENCIA 2025 EN EL DEPARTAMENTO DE SUCRE</t>
  </si>
  <si>
    <t>https://community.secop.gov.co/Public/Tendering/OpportunityDetail/Index?noticeUID=CO1.NTC.7615745&amp;isFromPublicArea=True&amp;isModal=true&amp;asPopupView=true</t>
  </si>
  <si>
    <t>CO1.REQ.7121975</t>
  </si>
  <si>
    <t>CO1.PCCNTR.6997644</t>
  </si>
  <si>
    <t>CO1.BDOS.6989701</t>
  </si>
  <si>
    <t>CPS-892-2024</t>
  </si>
  <si>
    <t>PRESTACIÓN DE SERVICIOS DE APOYO A LA GESTIÓN PARA LA PROMOCIÓN;
PRODUCCIÓN Y DIVULGACIÓN DE LA POLITICA DE GOBIERNO DIGITAL EN EL
DEPARTAMENTO DE SUCRE</t>
  </si>
  <si>
    <t>https://community.secop.gov.co/Public/Tendering/OpportunityDetail/Index?noticeUID=CO1.NTC.7010367&amp;isFromPublicArea=True&amp;isModal=true&amp;asPopupView=true</t>
  </si>
  <si>
    <t>CO1.REQ.10043918</t>
  </si>
  <si>
    <t>CO1.PCCNTR.9278136</t>
  </si>
  <si>
    <t>CO1.BDOS.9875308</t>
  </si>
  <si>
    <t>CPS-609-2026</t>
  </si>
  <si>
    <t>PRESTACIÓN DE SERVICIOS DE APOYO A LA GESTIÓN
PARA BRINDAR APOYO Y ACOMPAÑAMIENTO EN LA GOBERNACION DE SUCRE.</t>
  </si>
  <si>
    <t>1100307193</t>
  </si>
  <si>
    <t>https://community.secop.gov.co/Public/Tendering/OpportunityDetail/Index?noticeUID=CO1.NTC.9910104&amp;isFromPublicArea=True&amp;isModal=true&amp;asPopupView=true</t>
  </si>
  <si>
    <t>CO1.REQ.8965773</t>
  </si>
  <si>
    <t>CO1.PCCNTR.8364657</t>
  </si>
  <si>
    <t>CO1.BDOS.8806393</t>
  </si>
  <si>
    <t>CPS-857-2025</t>
  </si>
  <si>
    <t>https://community.secop.gov.co/Public/Tendering/OpportunityDetail/Index?noticeUID=CO1.NTC.8832493&amp;isFromPublicArea=True&amp;isModal=true&amp;asPopupView=true</t>
  </si>
  <si>
    <t>CO1.REQ.7684389</t>
  </si>
  <si>
    <t>CO1.PCCNTR.7432571</t>
  </si>
  <si>
    <t>CO1.BDOS.7549608</t>
  </si>
  <si>
    <t>CP-SDSD-064-2025</t>
  </si>
  <si>
    <t>PRESTACIÓN DE SERVICIOS DE UN(A) PROFESIONAL DEL AREA DE LA SALUD;
ESPECIALISTA PARA EL DESARROLLO DE LAS ACCIONES EN EL COMPONENTE
PLANEACION INTEGRAL EN EL MARCO DEL DESARROLLO DEL PLAN TERRITORIAL DE SALUD VIGENCIA 2025 EN EL DEPARTAMENTO DE SUCRE</t>
  </si>
  <si>
    <t>https://community.secop.gov.co/Public/Tendering/OpportunityDetail/Index?noticeUID=CO1.NTC.7563730&amp;isFromPublicArea=True&amp;isModal=true&amp;asPopupView=true</t>
  </si>
  <si>
    <t>CO1.REQ.6744963</t>
  </si>
  <si>
    <t>CO1.PCCNTR.6716384</t>
  </si>
  <si>
    <t>CO1.BDOS.6617825</t>
  </si>
  <si>
    <t>CPS-627-2024</t>
  </si>
  <si>
    <t>PRESTACION DE SERVICIOS PROFESIONALES DE ECONOMISTA PARA BRINDAR APOYO A LA SUBSECRTERIA DE GESTION TRIBUTARIA DE LA SECRETARÍA DE HACIENDA DEPARTAMENTAL</t>
  </si>
  <si>
    <t>https://community.secop.gov.co/Public/Tendering/OpportunityDetail/Index?noticeUID=CO1.NTC.6647461&amp;isFromPublicArea=True&amp;isModal=true&amp;asPopupView=true</t>
  </si>
  <si>
    <t>CO1.REQ.6655774</t>
  </si>
  <si>
    <t>CO1.PCCNTR.6635470</t>
  </si>
  <si>
    <t>CO1.BDOS.6529496</t>
  </si>
  <si>
    <t>CONV- 020-2024</t>
  </si>
  <si>
    <t>AUNAR ESFUERZOS PARA EL APOYO A LA PROMOCIÓN; FOMENTO Y FORTALECIMIENTO COMERCIAL DE LOS SUBSECTORES CALZADO; MARROQUINERÍA; ARTESANÍAS; MODA; TEXTIL Y TURISMO 2024; EN EL MARCO DE LA REACTIVACIÓN ECONÓMICA DEL DEPARTAMENTO DE SUCRE</t>
  </si>
  <si>
    <t>https://community.secop.gov.co/Public/Tendering/OpportunityDetail/Index?noticeUID=CO1.NTC.6540527&amp;isFromPublicArea=True&amp;isModal=true&amp;asPopupView=true</t>
  </si>
  <si>
    <t>CO1.REQ.6499140</t>
  </si>
  <si>
    <t>CO1.REQ.9323972</t>
  </si>
  <si>
    <t>CO1.PCCNTR.8630654</t>
  </si>
  <si>
    <t>CO1.BDOS.9157565</t>
  </si>
  <si>
    <t>CPS-1163-2025</t>
  </si>
  <si>
    <t>PRESTACIÓN DE SERVICIOS PROFESIONALES DE UN
 INGENIERO INDUSTRIAL PARA BRINDAR ACOMPAÑAMIENTO A LA SUBSECRETARÍA DE GESTIÓN DE LA CONTRATACIÓN DE LA GOBERNACIÓN DE SUCRE.</t>
  </si>
  <si>
    <t>https://community.secop.gov.co/Public/Tendering/OpportunityDetail/Index?noticeUID=CO1.NTC.9183907&amp;isFromPublicArea=True&amp;isModal=true&amp;asPopupView=true</t>
  </si>
  <si>
    <t>CO1.REQ.8952430</t>
  </si>
  <si>
    <t>CO1.PCCNTR.8356330</t>
  </si>
  <si>
    <t>CO1.BDOS.8793282</t>
  </si>
  <si>
    <t>CP-SDSD-705-2025</t>
  </si>
  <si>
    <t>PRESTACIÓN DE SERVICIOS DE APOYO A LA GESTION DE UN TECNOLOGO EN
ADMINISTRACION EN SERVICIOS DE SALUD PARA BRINDAR APOYO Y
ACOMPAÑAMIENTO EN LA SECRETARÍA DE SALUD DE LA GOBERNACIÓN DE
SUCRE EN LA SUBSECRETARIA DE GESTION ADMINISTRATIVA Y FINANCIERA</t>
  </si>
  <si>
    <t>92553685</t>
  </si>
  <si>
    <t>https://community.secop.gov.co/Public/Tendering/OpportunityDetail/Index?noticeUID=CO1.NTC.8820298&amp;isFromPublicArea=True&amp;isModal=true&amp;asPopupView=true</t>
  </si>
  <si>
    <t>CO1.REQ.7166848</t>
  </si>
  <si>
    <t>CO1.PCCNTR.7022848</t>
  </si>
  <si>
    <t>CO1.BDOS.7032651</t>
  </si>
  <si>
    <t>CP-SDSD-751-2024</t>
  </si>
  <si>
    <t>PRESTACIÓN DE SERVICIOS DE APOYO A LA GESTION COMO TECNOLOGO EN SISTEMAS PARA 
EL DESARROLLO DE ACCIONES EN EL COMPONENTE SALUD AMBIENTAL PARA EL DESARROLLO DE ACCIONES EN EL 
COMPONENTE SALUD AMBIENTAL; EN EL MARCO DEL DESARROLLO DEL PLAN TERRITORIAL DE SALUD VIGENCIA 2024 EN EL 
DEPARTAMENTO DE SU</t>
  </si>
  <si>
    <t>https://community.secop.gov.co/Public/Tendering/OpportunityDetail/Index?noticeUID=CO1.NTC.7045523&amp;isFromPublicArea=True&amp;isModal=true&amp;asPopupView=true</t>
  </si>
  <si>
    <t>PRESTACIÓN DE SERVICIOS DE APOYO A LA GESTION COMO TECNOLOGO EN SISTEMAS PARA 
EL DESARROLLO DE ACCIONES EN EL COMPONENTE SALUD AMBIENTAL PARA EL DESARROLLO DE ACCIONES EN EL 
COMPONENTE SALUD AMBIENTAL; EN EL MARCO DEL DESARROLLO DEL PLAN TERRITORIAL DE SALUD VIGENCIA 2024 EN EL 
DEPARTAMENTO DE SUCRE.</t>
  </si>
  <si>
    <t>CO1.REQ.7102608</t>
  </si>
  <si>
    <t>CO1.PCCNTR.6977963</t>
  </si>
  <si>
    <t>CO1.BDOS.6970351</t>
  </si>
  <si>
    <t>CP-SDSD-684-2024</t>
  </si>
  <si>
    <t>PRESTACIÓN DE SERVICIOS PROFESIONALES DE UN (A) MEDICO (A) PARA EL 
DESARROLLO DE ACCIONES EN EL COMPONENTE SALUD NUTRICIONAL EN EL 
MARCO DEL DESARROLLO DEL PLAN TERRITORIAL DE SALUD VIGENCIA 2024 EN EL DEPARTAMENTO DE SUCRE.</t>
  </si>
  <si>
    <t>https://community.secop.gov.co/Public/Tendering/OpportunityDetail/Index?noticeUID=CO1.NTC.6984425&amp;isFromPublicArea=True&amp;isModal=true&amp;asPopupView=true</t>
  </si>
  <si>
    <t>CO1.REQ.10519069</t>
  </si>
  <si>
    <t>CO1.BDOS.10267436</t>
  </si>
  <si>
    <t>CO1.REQ.8825854</t>
  </si>
  <si>
    <t>CO1.PCCNTR.8262107</t>
  </si>
  <si>
    <t>CO1.BDOS.8668968</t>
  </si>
  <si>
    <t>CP-SDSD-610-2025</t>
  </si>
  <si>
    <t>https://community.secop.gov.co/Public/Tendering/OpportunityDetail/Index?noticeUID=CO1.NTC.8692331&amp;isFromPublicArea=True&amp;isModal=true&amp;asPopupView=true</t>
  </si>
  <si>
    <t>CO1.REQ.8945325</t>
  </si>
  <si>
    <t>CO1.PCCNTR.8348999</t>
  </si>
  <si>
    <t>CO1.BDOS.8785893</t>
  </si>
  <si>
    <t>CONV- 020-2025</t>
  </si>
  <si>
    <t>Aunar esfuerzos para la ejecución del proyecto Transformación digital e implementación de la política de gobierno digital a través del habilitador de arquitectura empresarial; cultura y apropiación y la línea de acción de servicios y procesos inteligente; en el Departamento de Sucre</t>
  </si>
  <si>
    <t>901100455</t>
  </si>
  <si>
    <t>https://community.secop.gov.co/Public/Tendering/OpportunityDetail/Index?noticeUID=CO1.NTC.8811696&amp;isFromPublicArea=True&amp;isModal=true&amp;asPopupView=true</t>
  </si>
  <si>
    <t>CO1.REQ.8295134</t>
  </si>
  <si>
    <t>CO1.PCCNTR.7899964</t>
  </si>
  <si>
    <t>CO1.BDOS.8149228</t>
  </si>
  <si>
    <t>CP-SDSD-381-2025</t>
  </si>
  <si>
    <t>PRESTACIÓN DE SERVICIOS PROFESIONALES DE UN(A) MEDICO ESPECIALISTA EN AUDITORIA PARA EL FORTALECIMIENTO DE LAS COMPETENCIAS DE LA SECRETARÍA DE SALUD DEL DEPARTAMENTO DE SUCRE EN EL AREA DE ORGANIZACION Y DESARROLLO</t>
  </si>
  <si>
    <t>https://community.secop.gov.co/Public/Tendering/OpportunityDetail/Index?noticeUID=CO1.NTC.8170855&amp;isFromPublicArea=True&amp;isModal=true&amp;asPopupView=true</t>
  </si>
  <si>
    <t>CO1.REQ.6258250</t>
  </si>
  <si>
    <t>CO1.PCCNTR.6342737</t>
  </si>
  <si>
    <t>CO1.BDOS.6136307</t>
  </si>
  <si>
    <t>CONV-015-2024</t>
  </si>
  <si>
    <t>AUNAR ESFUERZOS PARA EL FORTALECIMIENTO A LA PROMOCIÓN DE PRODUCTORES AGROPECUARIOS EN EL MARCO DE LA FERIA ARTESANAL; COMERCIAL Y XVII EXPOSICIÓN EQUINA GRADO B A REALIZARSE EN EL MUNICIPIO DE SINCELEJO SUCRE</t>
  </si>
  <si>
    <t>https://community.secop.gov.co/Public/Tendering/OpportunityDetail/Index?noticeUID=CO1.NTC.6144826&amp;isFromPublicArea=True&amp;isModal=true&amp;asPopupView=true</t>
  </si>
  <si>
    <t>CO1.REQ.7086491</t>
  </si>
  <si>
    <t>CO1.PCCNTR.6977782</t>
  </si>
  <si>
    <t>CO1.BDOS.6954756</t>
  </si>
  <si>
    <t>CP-SDSD-624-2024</t>
  </si>
  <si>
    <t>PRESTACIÓN DE SERVICIOS PROFESIONALES DE UN(A) QUIMICO(A) FARMACEUTA PARA EL DESARROLLO
DE ACCIONES EN EL COMPONENTE INSPECCIÓN; VIGILANCIA Y CONTROL SANITARIO Y DE
MEDICAMENTOS EN EL MARCO DEL DESARROLLO DEL PLAN TERRITORIAL DE SALUD VIGENCIA 2024 EN EL DEPARTAMENTO DE SUCRE</t>
  </si>
  <si>
    <t>https://community.secop.gov.co/Public/Tendering/OpportunityDetail/Index?noticeUID=CO1.NTC.6983300&amp;isFromPublicArea=True&amp;isModal=true&amp;asPopupView=true</t>
  </si>
  <si>
    <t>CO1.REQ.10002178</t>
  </si>
  <si>
    <t>CO1.PCCNTR.9234618</t>
  </si>
  <si>
    <t>CO1.BDOS.9831701</t>
  </si>
  <si>
    <t>CPS-461-2026</t>
  </si>
  <si>
    <t>PRESTACIÓN DE SERVICIOS PROFESIONALES DE UN ABOGADO PARA BRINDAR ASESORIA Y
ACOMPAÑAMIENTO A LA SECRETARIA DEL INTERIOR DE LA GOBERNACIÓN DE SUCRE; EN EL MARCO DEL PROYECTO APOYO A
LA PRESTACIÓN DE SERVICIOS PROFESIONALES Y DE APOYO A LA GESTIÓN VIGENCIA 2026 DE LA GOBERNACIÓN DE SUCRE</t>
  </si>
  <si>
    <t>1102849385</t>
  </si>
  <si>
    <t>https://community.secop.gov.co/Public/Tendering/OpportunityDetail/Index?noticeUID=CO1.NTC.9866713&amp;isFromPublicArea=True&amp;isModal=true&amp;asPopupView=true</t>
  </si>
  <si>
    <t>CO1.REQ.8815846</t>
  </si>
  <si>
    <t>CO1.PCCNTR.8254189</t>
  </si>
  <si>
    <t>CO1.BDOS.8659420</t>
  </si>
  <si>
    <t>CP-SDSD-564-2025</t>
  </si>
  <si>
    <t>PRESTACIÓN DE SERVICIOS PROFESIONALES DE UN INGENIERO (A) DE SISTEMAS
 PARA EL DESARROLLO DE ACCIONES EN EL COMPONENTE SALUD AMBIENTAL; EN
 EL MARCO DEL DESARROLLO DEL PLAN TERRITORIAL DE SALUD VIGENCIA 2025
 EN EL DEPARTAMENTO DE SUCRE.</t>
  </si>
  <si>
    <t>https://community.secop.gov.co/Public/Tendering/OpportunityDetail/Index?noticeUID=CO1.NTC.8682306&amp;isFromPublicArea=True&amp;isModal=true&amp;asPopupView=true</t>
  </si>
  <si>
    <t>CO1.REQ.9337075</t>
  </si>
  <si>
    <t>CO1.PCCNTR.8639911</t>
  </si>
  <si>
    <t>CO1.BDOS.9170465</t>
  </si>
  <si>
    <t>CPS-1179-2025</t>
  </si>
  <si>
    <t>PRESTACION DE SERVICIOS PROFESIONALES DE UN
 CONTADOR PUBLICO  PARA BRINDAR APOYO A LA SECRETARIA GENERAL DE LA GOBERNACION DE SUCRE desde la
 SECRETARIA GENERAL.</t>
  </si>
  <si>
    <t>92557560</t>
  </si>
  <si>
    <t>https://community.secop.gov.co/Public/Tendering/OpportunityDetail/Index?noticeUID=CO1.NTC.9195999&amp;isFromPublicArea=True&amp;isModal=true&amp;asPopupView=true</t>
  </si>
  <si>
    <t>CO1.REQ.7702776</t>
  </si>
  <si>
    <t>CO1.PCCNTR.7449621</t>
  </si>
  <si>
    <t>CO1.BDOS.7567574</t>
  </si>
  <si>
    <t>CP-SDSD-136-2025</t>
  </si>
  <si>
    <t>https://community.secop.gov.co/Public/Tendering/OpportunityDetail/Index?noticeUID=CO1.NTC.7581357&amp;isFromPublicArea=True&amp;isModal=true&amp;asPopupView=true</t>
  </si>
  <si>
    <t>CO1.REQ.5948817</t>
  </si>
  <si>
    <t>CO1.PCCNTR.6096921</t>
  </si>
  <si>
    <t>CO1.BDOS.5831505</t>
  </si>
  <si>
    <t>CP-SDSD-126-2024</t>
  </si>
  <si>
    <t>https://community.secop.gov.co/Public/Tendering/OpportunityDetail/Index?noticeUID=CO1.NTC.5839918&amp;isFromPublicArea=True&amp;isModal=true&amp;asPopupView=true</t>
  </si>
  <si>
    <t>CO1.REQ.7933102</t>
  </si>
  <si>
    <t>CO1.PCCNTR.7634060</t>
  </si>
  <si>
    <t>CO1.BDOS.7794950</t>
  </si>
  <si>
    <t>CP-SDSD-297-2025</t>
  </si>
  <si>
    <t>PRESTACIÓN DE SERVICIOS PROFESIONALES DE UN PSICÓLOGO (A) PARA EL
DESARROLLO DE ACCIONES EN EL COMPONENTE SALUD NUTRICIONAL EN EL
MARCO DEL DESARROLLO DEL PLAN TERRITORIAL DE SALUD VIGENCIA 2025 EN
EL DEPARTAMENTO DE SUCRE.</t>
  </si>
  <si>
    <t>1102873540</t>
  </si>
  <si>
    <t>https://community.secop.gov.co/Public/Tendering/OpportunityDetail/Index?noticeUID=CO1.NTC.7810807&amp;isFromPublicArea=True&amp;isModal=true&amp;asPopupView=true</t>
  </si>
  <si>
    <t>CO1.PCCNTR.7662688</t>
  </si>
  <si>
    <t>PRESTACIÓN DE SERVICIOS PROFESIONALES DE UN PSICÓLOGO (A) PARA EL
DESARROLLO DE ACCIONES EN EL COMPONENTE SALUD NUTRICIONAL EN EL
MARCO DEL DESARROLLO DEL PLAN TERRITORIAL DE SALUD VIGENCIA 2025 EN
EL DEPARTAMENTO DE SUCRE</t>
  </si>
  <si>
    <t>CO1.REQ.8952302</t>
  </si>
  <si>
    <t>CO1.PCCNTR.8354777</t>
  </si>
  <si>
    <t>CO1.BDOS.8792779</t>
  </si>
  <si>
    <t>CPS-909-2025</t>
  </si>
  <si>
    <t>https://community.secop.gov.co/Public/Tendering/OpportunityDetail/Index?noticeUID=CO1.NTC.8818839&amp;isFromPublicArea=True&amp;isModal=true&amp;asPopupView=true</t>
  </si>
  <si>
    <t>CO1.REQ.9973769</t>
  </si>
  <si>
    <t>CO1.PCCNTR.9209618</t>
  </si>
  <si>
    <t>CO1.BDOS.9806028</t>
  </si>
  <si>
    <t>CPS-424-2026</t>
  </si>
  <si>
    <t>PRESTACIÓN DE SERVICIOS PROFESIONAL DE UN PSICÓLOGO; PARA LA
INTERVENCIÓN PSICOSOCIAL; MEDIACIÓN; TRABAJO COMUNITARIO Y ACOMPAÑAMIENTO TÉCNICO ESPECIALIZADO E INTEGRAL
A LA SECRETARÍA DEL INTERIOR DEL DEPARTAMENTO DE SUCRE.</t>
  </si>
  <si>
    <t>1102585320</t>
  </si>
  <si>
    <t>https://community.secop.gov.co/Public/Tendering/OpportunityDetail/Index?noticeUID=CO1.NTC.9840988&amp;isFromPublicArea=True&amp;isModal=true&amp;asPopupView=true</t>
  </si>
  <si>
    <t>CO1.REQ.9005763</t>
  </si>
  <si>
    <t>CO1.PCCNTR.8398557</t>
  </si>
  <si>
    <t>CO1.BDOS.8846303</t>
  </si>
  <si>
    <t>CPS-1025-2025</t>
  </si>
  <si>
    <t>PRESTACION DE SERVICIOS DE APOYO A LA GESTION DE UNA TECNÓLOGA EN GESTIÓN EMPRESARIALPARA BRINDAR APOYO EN EL FORTALECIMIENTO Y OPTIMIZACIÓN DE LAS ACTIVIDADES ADMINISTRATIVAS; ESTRATÉGICAS Y OPERATIVAS DE LA SECRETARÍA DEL INTERIOR DEL DEPARTAMENTO DE SUCRE</t>
  </si>
  <si>
    <t>https://community.secop.gov.co/Public/Tendering/OpportunityDetail/Index?noticeUID=CO1.NTC.8873050&amp;isFromPublicArea=True&amp;isModal=true&amp;asPopupView=true</t>
  </si>
  <si>
    <t>CO1.REQ.10065304</t>
  </si>
  <si>
    <t>CO1.PCCNTR.9296924</t>
  </si>
  <si>
    <t>CO1.BDOS.9896812</t>
  </si>
  <si>
    <t>CPS-637-2026</t>
  </si>
  <si>
    <t>PRESTACIÓN DE SERVICIOS PROFESIONALES DE UN ECONOMISTA PARA APOYAR EN LA
OFICINA DE TECNOLOGIAS DE LA INFORMACIÓN Y LAS COMUNICACIONES TIC</t>
  </si>
  <si>
    <t>92153921</t>
  </si>
  <si>
    <t>https://community.secop.gov.co/Public/Tendering/OpportunityDetail/Index?noticeUID=CO1.NTC.9928696&amp;isFromPublicArea=True&amp;isModal=true&amp;asPopupView=true</t>
  </si>
  <si>
    <t>CO1.REQ.9067344</t>
  </si>
  <si>
    <t>CO1.REQ.6044818</t>
  </si>
  <si>
    <t>CO1.PCCNTR.6176277</t>
  </si>
  <si>
    <t>CO1.BDOS.5926701</t>
  </si>
  <si>
    <t>CP-SDSD-233-2024</t>
  </si>
  <si>
    <t>10885953</t>
  </si>
  <si>
    <t>https://community.secop.gov.co/Public/Tendering/OpportunityDetail/Index?noticeUID=CO1.NTC.5935822&amp;isFromPublicArea=True&amp;isModal=true&amp;asPopupView=true</t>
  </si>
  <si>
    <t>CO1.REQ.8937740</t>
  </si>
  <si>
    <t>CO1.PCCNTR.8343727</t>
  </si>
  <si>
    <t>CO1.BDOS.8778730</t>
  </si>
  <si>
    <t>CPS-815-2025</t>
  </si>
  <si>
    <t>PRESTACIÓN DE SERVICIOS PROFESIONALES DE UN ABOGADO ESPECIALISTA PARA BRINDAR ASESORIA Y ACOMPAÑAMIENTO A LA OFICINA DE CONTROL INTERNO DISCIPLINARIO
 DE LA GOBERNACION DE SUCRE desde la OFICINA DE CONTROL INTERNO DISCIPLINARIO</t>
  </si>
  <si>
    <t>https://community.secop.gov.co/Public/Tendering/OpportunityDetail/Index?noticeUID=CO1.NTC.8804354&amp;isFromPublicArea=True&amp;isModal=true&amp;asPopupView=true</t>
  </si>
  <si>
    <t>CO1.REQ.9377264</t>
  </si>
  <si>
    <t>CO1.PCCNTR.9180155</t>
  </si>
  <si>
    <t>LP-012-2025</t>
  </si>
  <si>
    <t>IMPLEMENTACIÓN DE ACCIONES DE FORTALECIMIENTO DEL TEJIDO SOCIAL QUE AYUDE AL MEJORAMIENTO DEL RESPETO Y LA GARANTÍA DE LOS DERECHOS HUMANOS DE LOS JÓVENES DE LOS MUNICIPIOS DE BUENAVISTA; SAN PEDRO; GALERAS; BETULIA; SINCÉ; MORROA; COROZAL Y SINCELEJO EN EL DEPARTAMENTO DE SUCRE</t>
  </si>
  <si>
    <t>https://community.secop.gov.co/Public/Tendering/OpportunityDetail/Index?noticeUID=CO1.NTC.9235500&amp;isFromPublicArea=True&amp;isModal=true&amp;asPopupView=true</t>
  </si>
  <si>
    <t>CO1.REQ.6602621</t>
  </si>
  <si>
    <t>CO1.PCCNTR.6622619</t>
  </si>
  <si>
    <t>CO1.BDOS.6476849</t>
  </si>
  <si>
    <t>CPS-444-2024</t>
  </si>
  <si>
    <t>APOYO PARA LA ORGANIZACIÓN; ACTUALIZACIÓN Y ACOMPAÑAMIENTO CON FINES DE FORTALECIMIENTO INSTITUCIONAL EN LA DEPURACIÓN DEL PASIVO PENSIONAL Y NORMALIZACIÓN DE CARTERA DE LOS SECTORES EDUCACIÓN; PROPÓSITO GENERAL Y SALUD DE LA GOBERNACIÓN DE SUCRE.</t>
  </si>
  <si>
    <t>900774761</t>
  </si>
  <si>
    <t>https://community.secop.gov.co/Public/Tendering/OpportunityDetail/Index?noticeUID=CO1.NTC.6522637&amp;isFromPublicArea=True&amp;isModal=true&amp;asPopupView=true</t>
  </si>
  <si>
    <t>CO1.REQ.9985011</t>
  </si>
  <si>
    <t>CO1.PCCNTR.9211166</t>
  </si>
  <si>
    <t>CO1.BDOS.9816076</t>
  </si>
  <si>
    <t>CPS-374-2026</t>
  </si>
  <si>
    <t>PRESTACION DE SERVICIOS PROFESIONALES PARA BRINDAR ASESORIA EN LA ELABORACION DE MENSAJES; DISCURSOS Y CONTENIDOS INSTITUCIONALES EN AL SECRETARIA DE COMUNICACIONES DE LA GOBERNACION DE SUCRE</t>
  </si>
  <si>
    <t>1102878762</t>
  </si>
  <si>
    <t>https://community.secop.gov.co/Public/Tendering/OpportunityDetail/Index?noticeUID=CO1.NTC.9842870&amp;isFromPublicArea=True&amp;isModal=true&amp;asPopupView=true</t>
  </si>
  <si>
    <t>CO1.REQ.7698613</t>
  </si>
  <si>
    <t>CO1.PCCNTR.7448319</t>
  </si>
  <si>
    <t>CO1.BDOS.7563518</t>
  </si>
  <si>
    <t>CP-SDSD-094-2025</t>
  </si>
  <si>
    <t>https://community.secop.gov.co/Public/Tendering/OpportunityDetail/Index?noticeUID=CO1.NTC.7580312&amp;isFromPublicArea=True&amp;isModal=true&amp;asPopupView=true</t>
  </si>
  <si>
    <t>CO1.REQ.8954037</t>
  </si>
  <si>
    <t>CO1.PCCNTR.8378838</t>
  </si>
  <si>
    <t>CO1.BDOS.8794749</t>
  </si>
  <si>
    <t>https://community.secop.gov.co/Public/Tendering/OpportunityDetail/Index?noticeUID=CO1.NTC.8849614&amp;isFromPublicArea=True&amp;isModal=true&amp;asPopupView=true</t>
  </si>
  <si>
    <t>CO1.PCCNTR.8383826</t>
  </si>
  <si>
    <t>CP-SDSD-722-2025</t>
  </si>
  <si>
    <t>PRESTACIÓN DE SERVICIOS PROFESIONALES DE UN(A) BIOLOGO PARA BRINDAR
 APOYO Y ACOMPAÑAMIENTO A LA SECRETARÍA DE SALUD DE LA GOBERNACIÓN
 DE SUCRE  EN EL COMPONENTE SALUD AMBIENTAL.</t>
  </si>
  <si>
    <t>92640743</t>
  </si>
  <si>
    <t>CO1.REQ.7638772</t>
  </si>
  <si>
    <t>CO1.PCCNTR.7398209</t>
  </si>
  <si>
    <t>CO1.BDOS.7503177</t>
  </si>
  <si>
    <t>CP-SDSD-034-2025</t>
  </si>
  <si>
    <t>https://community.secop.gov.co/Public/Tendering/OpportunityDetail/Index?noticeUID=CO1.NTC.7523544&amp;isFromPublicArea=True&amp;isModal=true&amp;asPopupView=true</t>
  </si>
  <si>
    <t>CO1.REQ.9998401</t>
  </si>
  <si>
    <t>CO1.PCCNTR.9223870</t>
  </si>
  <si>
    <t>CO1.BDOS.9829628</t>
  </si>
  <si>
    <t>CPS-489-2026</t>
  </si>
  <si>
    <t>PRESTACIÓN DE SERVICIOS PROFESIONALES DE UNA ABOGADA PARA BRINDAR ASESORIA
Y ACOMPAÑAMIENTO A LA SUBSECRETARÍA ADMINISTRATIVA DE LA SECRETARIA DE EDUCACION DE LA GOBERNACIÓN DE
SUCRE</t>
  </si>
  <si>
    <t>https://community.secop.gov.co/Public/Tendering/OpportunityDetail/Index?noticeUID=CO1.NTC.9856815&amp;isFromPublicArea=True&amp;isModal=true&amp;asPopupView=true</t>
  </si>
  <si>
    <t>CO1.REQ.10193327</t>
  </si>
  <si>
    <t>CO1.REQ.9406024</t>
  </si>
  <si>
    <t>CO1.PCCNTR.8688750</t>
  </si>
  <si>
    <t>CO1.BDOS.9237487</t>
  </si>
  <si>
    <t>CP-SDSD-911-2025</t>
  </si>
  <si>
    <t>PRESTACIÓN DE SERVICIOS PROFESIONALES DE UN(A) COMUNICADOR(A) SOCIAL PARA EL FORTALECIMIENTO DE LAS COMPETENCIAS DE LA SECRETARÍA DE SALUD DEL DEPARTAMENTO DE SUCRE EN LA SUBSECRETARIA DE PRESTACION DE SERVICIOS</t>
  </si>
  <si>
    <t>https://community.secop.gov.co/Public/Tendering/OpportunityDetail/Index?noticeUID=CO1.NTC.9266309&amp;isFromPublicArea=True&amp;isModal=true&amp;asPopupView=true</t>
  </si>
  <si>
    <t>CO1.REQ.8943256</t>
  </si>
  <si>
    <t>CO1.PCCNTR.8348491</t>
  </si>
  <si>
    <t>CO1.BDOS.8784202</t>
  </si>
  <si>
    <t>CPS-880-2025</t>
  </si>
  <si>
    <t>PRESTACIÓN DE SERVICIOS PROFESIONALES PARA
BRINDAR ACOMPAÑAMIENTO Y ASESORÍA A LOS DIFERENTES PROGRAMAS DE LA SECRETARÍA DE LA INCLUSIÓN SOCIAL;
MUJER Y EQUIDAD DE GÉNERO DEL DEPARTAMENTO DE SUCRE</t>
  </si>
  <si>
    <t>https://community.secop.gov.co/Public/Tendering/OpportunityDetail/Index?noticeUID=CO1.NTC.8810591&amp;isFromPublicArea=True&amp;isModal=true&amp;asPopupView=true</t>
  </si>
  <si>
    <t>CO1.REQ.8899445</t>
  </si>
  <si>
    <t>CO1.PCCNTR.8320116</t>
  </si>
  <si>
    <t>CO1.BDOS.8741046</t>
  </si>
  <si>
    <t>CPS-618-2025</t>
  </si>
  <si>
    <t>PRESTACION DE SERVICIOS PROFESIONALES DE UN ABOGADO PARA BRINDAR ASESORÍA Y ACOMPAÑAMIENTO EN LOS PROCESOS QUE ADELANTE LA OFICINA DE CONTROLINTERNO DE GESTIÓN DE LA GOBERNACION DE SUCRE</t>
  </si>
  <si>
    <t>1152457781</t>
  </si>
  <si>
    <t>https://community.secop.gov.co/Public/Tendering/OpportunityDetail/Index?noticeUID=CO1.NTC.8771228&amp;isFromPublicArea=True&amp;isModal=true&amp;asPopupView=true</t>
  </si>
  <si>
    <t>CO1.REQ.5954707</t>
  </si>
  <si>
    <t>CO1.PCCNTR.6101442</t>
  </si>
  <si>
    <t>CO1.BDOS.5836892</t>
  </si>
  <si>
    <t>CP-SDSD-137-2024</t>
  </si>
  <si>
    <t>https://community.secop.gov.co/Public/Tendering/OpportunityDetail/Index?noticeUID=CO1.NTC.5845711&amp;isFromPublicArea=True&amp;isModal=true&amp;asPopupView=true</t>
  </si>
  <si>
    <t>CO1.REQ.8976701</t>
  </si>
  <si>
    <t>CO1.PCCNTR.8372091</t>
  </si>
  <si>
    <t>CO1.BDOS.8816392</t>
  </si>
  <si>
    <t>CPS-976-2025</t>
  </si>
  <si>
    <t>PRESTACIÓN DE SERVICIOS PROFESIONALES
PARA BRINDAR ACOMPAÑAMIENTO EN MATERIA CONTRACTUAL A LA
SUBSECRETARIA DE GESTION DE CONTRATACION DE LA GOBERNACION DE
SUCRE.</t>
  </si>
  <si>
    <t>https://community.secop.gov.co/Public/Tendering/OpportunityDetail/Index?noticeUID=CO1.NTC.8842464&amp;isFromPublicArea=True&amp;isModal=true&amp;asPopupView=true</t>
  </si>
  <si>
    <t>CO1.REQ.9741061</t>
  </si>
  <si>
    <t>CO1.PCCNTR.9041334</t>
  </si>
  <si>
    <t>CO1.BDOS.9573373</t>
  </si>
  <si>
    <t>CP-SDSD-012-2026</t>
  </si>
  <si>
    <t>https://community.secop.gov.co/Public/Tendering/OpportunityDetail/Index?noticeUID=CO1.NTC.9676076&amp;isFromPublicArea=True&amp;isModal=true&amp;asPopupView=true</t>
  </si>
  <si>
    <t>CO1.REQ.9863876</t>
  </si>
  <si>
    <t>CO1.PCCNTR.9087690</t>
  </si>
  <si>
    <t>CO1.BDOS.9695894</t>
  </si>
  <si>
    <t>CPS-130-2026</t>
  </si>
  <si>
    <t>PRESTACIÓN DE SERVICIOS PROFESIONALES DE UN  PROFESIONAL EN DERECHO PARA APOYAR JURIDICAMENTE A LA SECRETARIA DE TRÁNSITO Y MOVIILIDAD DE LA  GOBERNACION DE SUCRE.</t>
  </si>
  <si>
    <t>92559986</t>
  </si>
  <si>
    <t>https://community.secop.gov.co/Public/Tendering/OpportunityDetail/Index?noticeUID=CO1.NTC.9722906&amp;isFromPublicArea=True&amp;isModal=true&amp;asPopupView=true</t>
  </si>
  <si>
    <t>CO1.REQ.8998978</t>
  </si>
  <si>
    <t>CO1.PCCNTR.8397340</t>
  </si>
  <si>
    <t>CO1.BDOS.8838983</t>
  </si>
  <si>
    <t>CP-SDSD-779-2025</t>
  </si>
  <si>
    <t>PRESTACIÓN DE SERVICIOS PROFESIONALES DE UN ABOGADO(A) ESPECIALISTA PARA BRINDAR APOYO Y ACOMPAÑAMIENTO A LA SECRETARÍA DE SALUD DE LA GOBERNACIÓN DE SUCRE EN LA DIRECCIÓN DE ASUNTOS JURIDICOS Y DE CONTRATACIÓN</t>
  </si>
  <si>
    <t>https://community.secop.gov.co/Public/Tendering/OpportunityDetail/Index?noticeUID=CO1.NTC.8871434&amp;isFromPublicArea=True&amp;isModal=true&amp;asPopupView=true</t>
  </si>
  <si>
    <t>CO1.REQ.9969130</t>
  </si>
  <si>
    <t>CO1.PCCNTR.9233333</t>
  </si>
  <si>
    <t>CO1.BDOS.9801108</t>
  </si>
  <si>
    <t>CP-SDSD-307-2026</t>
  </si>
  <si>
    <t>PRESTACION DE SERVICIOS DE APOYO A LA GESTION DE UN ANOTADOR PARA EL
DESARROLLO DE ACCIONES EN EL SUBPROGRAMA ZOONOSIS EN EL MARCO DEL DESARROLLO DEL PLAN TERRITORIAL DE SALUD VIGENCIA 2026 EN EL DEPARTAMENTO DE SUCRE.</t>
  </si>
  <si>
    <t>92526301</t>
  </si>
  <si>
    <t>https://community.secop.gov.co/Public/Tendering/OpportunityDetail/Index?noticeUID=CO1.NTC.9865329&amp;isFromPublicArea=True&amp;isModal=true&amp;asPopupView=true</t>
  </si>
  <si>
    <t>CO1.REQ.8938010</t>
  </si>
  <si>
    <t>CO1.PCCNTR.8342799</t>
  </si>
  <si>
    <t>CO1.BDOS.8779079</t>
  </si>
  <si>
    <t>CPS-816-2025</t>
  </si>
  <si>
    <t>PRESTACIÓN DE SERVICIOS PROFESIONALES PARA
 BRINDAR ACOMPAÑAMIENTO Y APOYO EN  MANEJO  DE  LA  PLATAFORMA SECOP II; A LA SUBSECRETARÍA DE GESTIÓN DE LACONTRATACIÓN DE LA GOBERNACIÓN DE SUCRE</t>
  </si>
  <si>
    <t>https://community.secop.gov.co/Public/Tendering/OpportunityDetail/Index?noticeUID=CO1.NTC.8803736&amp;isFromPublicArea=True&amp;isModal=true&amp;asPopupView=true</t>
  </si>
  <si>
    <t>CO1.REQ.6925319</t>
  </si>
  <si>
    <t>CO1.PCCNTR.6836364</t>
  </si>
  <si>
    <t>CO1.BDOS.6796017</t>
  </si>
  <si>
    <t>CPS-788-2024</t>
  </si>
  <si>
    <t>PRESTACIÓN DE SERVICIOS PROFESIONALES PARA BRINDAR ASESORÍA Y ACOMPAÑAMIENTO EN LA FORMULACIÓN DE PROYECTOS Y ASUNTOS ADMINISTRATICOS QUE ESTÉN A CARGO DE LA 
SECRETARÍA DE INCLUSIÓN SOCIAL; MUJER Y EQUIDAD DE GÉNERO - SUBSECRETARÍA DE GESTIÓN DE LA INCLUSIÓN SOCIAL DEL DEPARTAMENTO DE SUCRE.</t>
  </si>
  <si>
    <t>https://community.secop.gov.co/Public/Tendering/OpportunityDetail/Index?noticeUID=CO1.NTC.6807291&amp;isFromPublicArea=True&amp;isModal=true&amp;asPopupView=true</t>
  </si>
  <si>
    <t>CO1.REQ.8654244</t>
  </si>
  <si>
    <t>CO1.PCCNTR.8142562</t>
  </si>
  <si>
    <t>CO1.BDOS.8500609</t>
  </si>
  <si>
    <t>CPS-540-2025</t>
  </si>
  <si>
    <t>PRESTACIÓN DE SERVICIOS DE APOYO A LA GESTIÓN DE UN BACHILLER PARA BRINDAR APOYO EN LA GESTIÓN ADMINISTRATIVA Y OPERATIVA DE LA SECRETARÍA DEL INTERIOR DEL DEPARTAMENTO DE SUCRE; EN EL MARCO DEL PROYECTO DE FORTALECIMIENTO DE LAS CAPACIDADES HUMANAS PARA ATENCION; ANALISIS; FORMULACIÓN; EJECUCION; S</t>
  </si>
  <si>
    <t>1102809276</t>
  </si>
  <si>
    <t>https://community.secop.gov.co/Public/Tendering/OpportunityDetail/Index?noticeUID=CO1.NTC.8523956&amp;isFromPublicArea=True&amp;isModal=true&amp;asPopupView=true</t>
  </si>
  <si>
    <t>PRESTACIÓN DE SERVICIOS DE APOYO A LA GESTIÓN DE UN BACHILLER PARA BRINDAR APOYO EN LA GESTIÓN ADMINISTRATIVA Y OPERATIVA DE LA SECRETARÍA DEL INTERIOR DEL DEPARTAMENTO DE SUCRE; EN EL MARCO DEL PROYECTO DE FORTALECIMIENTO DE LAS CAPACIDADES HUMANAS PARA ATENCION; ANALISIS; FORMULACIÓN; EJECUCION; SEGUIMIENTO ; ACOMPAÑAMIENTO Y PUESTA EN MARCHA DE LA ESTRATEGIA DE SEGURIDAD; ORDEN PUBLICO Y CONVIVENCIA CIUDADANA EN EL DEPARTAMENTO DE SUCRE; IDENTIFICADO CON EL CODIGO BPIN 202500000000635.</t>
  </si>
  <si>
    <t>CO1.REQ.5972918</t>
  </si>
  <si>
    <t>CO1.PCCNTR.6116454</t>
  </si>
  <si>
    <t>CO1.BDOS.5855196</t>
  </si>
  <si>
    <t>CP-SDSD-186-2024</t>
  </si>
  <si>
    <t>PRESTACIÓN DE SERVICIOS DE APOYO A LA GESTION DE UN TECNICO EN SISTEMAS PARA EL DESARROLLO DE ACCION EN LA DIMENSIÓN SALUD Y AMBITO LABORAL EN EL MARCO DEL DESARROLLO DEL PLAN DE ACCIÓN TRANSITORIO 2024 EN EL DEPARTAMENTO DE SUCRE</t>
  </si>
  <si>
    <t>https://community.secop.gov.co/Public/Tendering/OpportunityDetail/Index?noticeUID=CO1.NTC.5863046&amp;isFromPublicArea=True&amp;isModal=true&amp;asPopupView=true</t>
  </si>
  <si>
    <t>CO1.REQ.6977307</t>
  </si>
  <si>
    <t>CO1.PCCNTR.6874890</t>
  </si>
  <si>
    <t>CO1.BDOS.6847534</t>
  </si>
  <si>
    <t>CPS-827-2024</t>
  </si>
  <si>
    <t>PRESTACIÓN DE SERVICIOS PROFESIONALES COMO ABOGADO PARA BRINDAR ASESORÍA; APOYO Y ACOMPAÑAMIENTO A LA SECRETARÍA DE INFRAESTRUCTURA DE LA GOBERNACIÓN DE SUCRE.</t>
  </si>
  <si>
    <t>https://community.secop.gov.co/Public/Tendering/OpportunityDetail/Index?noticeUID=CO1.NTC.6857815&amp;isFromPublicArea=True&amp;isModal=true&amp;asPopupView=true</t>
  </si>
  <si>
    <t>CO1.REQ.9887355</t>
  </si>
  <si>
    <t>CO1.PCCNTR.9105172</t>
  </si>
  <si>
    <t>CO1.BDOS.9719278</t>
  </si>
  <si>
    <t>CPS-181-2026</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</si>
  <si>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t>
  </si>
  <si>
    <t>3838922</t>
  </si>
  <si>
    <t>https://community.secop.gov.co/Public/Tendering/OpportunityDetail/Index?noticeUID=CO1.NTC.9741040&amp;isFromPublicArea=True&amp;isModal=true&amp;asPopupView=true</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</si>
  <si>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EDUCATIVOS DEL DEPARTAMENTO DE SUCRE</t>
  </si>
  <si>
    <t>CO1.REQ.8901853</t>
  </si>
  <si>
    <t>CO1.PCCNTR.8320823</t>
  </si>
  <si>
    <t>CO1.BDOS.8743601</t>
  </si>
  <si>
    <t>CPS-675-2025</t>
  </si>
  <si>
    <t>PRESTAR SERVICIOS PROFESIONALES EN LA GESTION DE LOS ASUNTOS ADMINISTRATIVOS DE LA SECRETARÍA PRIVADA DE LA GOBERNACION DE SUCRE.</t>
  </si>
  <si>
    <t>https://community.secop.gov.co/Public/Tendering/OpportunityDetail/Index?noticeUID=CO1.NTC.8772145&amp;isFromPublicArea=True&amp;isModal=true&amp;asPopupView=true</t>
  </si>
  <si>
    <t>CO1.REQ.8752240</t>
  </si>
  <si>
    <t>CO1.PCCNTR.8211275</t>
  </si>
  <si>
    <t>CO1.BDOS.8596920</t>
  </si>
  <si>
    <t>CP-SDSD-479-2025</t>
  </si>
  <si>
    <t>https://community.secop.gov.co/Public/Tendering/OpportunityDetail/Index?noticeUID=CO1.NTC.8621231&amp;isFromPublicArea=True&amp;isModal=true&amp;asPopupView=true</t>
  </si>
  <si>
    <t>CO1.REQ.7684368</t>
  </si>
  <si>
    <t>CO1.PCCNTR.7432546</t>
  </si>
  <si>
    <t>CO1.BDOS.7549090</t>
  </si>
  <si>
    <t>CP-SDSD-062-2025</t>
  </si>
  <si>
    <t>PRESTACIÓN DE SERVICIOS PROFESIONALES DE UN(A) INGENIERO(A) DE
SISTEMAS PARA EL DESARROLLO DE ACCIONES EN EL COMPONENTE
PLANEACION INTEGRAL EN EL MARCO DEL DESARROLLO DEL PLAN TERRITORIALDE SALUD VIGENCIA 2025 EN EL DEPARTAMENTO DE SUCRE.</t>
  </si>
  <si>
    <t>https://community.secop.gov.co/Public/Tendering/OpportunityDetail/Index?noticeUID=CO1.NTC.7563716&amp;isFromPublicArea=True&amp;isModal=true&amp;asPopupView=true</t>
  </si>
  <si>
    <t>CO1.REQ.6362558</t>
  </si>
  <si>
    <t>CO1.PCCNTR.6420922</t>
  </si>
  <si>
    <t>CO1.BDOS.6239350</t>
  </si>
  <si>
    <t>CP-SDSD-348-2024</t>
  </si>
  <si>
    <t>1103218467</t>
  </si>
  <si>
    <t>https://community.secop.gov.co/Public/Tendering/OpportunityDetail/Index?noticeUID=CO1.NTC.6251329&amp;isFromPublicArea=True&amp;isModal=true&amp;asPopupView=true</t>
  </si>
  <si>
    <t>CO1.REQ.9068340</t>
  </si>
  <si>
    <t>CO1.PCCNTR.8443441</t>
  </si>
  <si>
    <t>CO1.BDOS.8906850</t>
  </si>
  <si>
    <t>CPS-1045-2025</t>
  </si>
  <si>
    <t>PRESTACIÓN DE SERVICIOS PROFESIONALES PARA APOYAR EN LOS PROCESOS
CONTABLES QUE MANEJA LA OFICINA DE GESTIÓN DE TECNOLOGÍAS DE LA INFORMACIÓN TI.</t>
  </si>
  <si>
    <t>64871735</t>
  </si>
  <si>
    <t>https://community.secop.gov.co/Public/Tendering/OpportunityDetail/Index?noticeUID=CO1.NTC.8932919&amp;isFromPublicArea=True&amp;isModal=true&amp;asPopupView=true</t>
  </si>
  <si>
    <t>CO1.REQ.6832209</t>
  </si>
  <si>
    <t>CO1.PCCNTR.6765143</t>
  </si>
  <si>
    <t>CO1.BDOS.6704531</t>
  </si>
  <si>
    <t>CPS-724-2024</t>
  </si>
  <si>
    <t>PRESTACION DE SERVICIOS PROFESIONALES DE UNA ADMINISTRADORA PUBLICA PARA BRINDAR ACOMPAÑAMIENTO A LOS PROCESOS ADMINISTRATIVOS DE LA SUBSECRETARIA DE GESTION DEL TALENTO HUMANO</t>
  </si>
  <si>
    <t>50882585</t>
  </si>
  <si>
    <t>https://community.secop.gov.co/Public/Tendering/OpportunityDetail/Index?noticeUID=CO1.NTC.6714483&amp;isFromPublicArea=True&amp;isModal=true&amp;asPopupView=true</t>
  </si>
  <si>
    <t>CO1.REQ.6391227</t>
  </si>
  <si>
    <t>CO1.PCCNTR.6469737</t>
  </si>
  <si>
    <t>CO1.BDOS.6267853</t>
  </si>
  <si>
    <t>CONTRATO DE MÍNIMA CUANTÍA Nº MC-SDSD-09-2024</t>
  </si>
  <si>
    <t>https://community.secop.gov.co/Public/Tendering/OpportunityDetail/Index?noticeUID=CO1.NTC.6277820&amp;isFromPublicArea=True&amp;isModal=true&amp;asPopupView=true</t>
  </si>
  <si>
    <t>CO1.REQ.7282637</t>
  </si>
  <si>
    <t>CO1.PCCNTR.7115922</t>
  </si>
  <si>
    <t>CO1.BDOS.7146926</t>
  </si>
  <si>
    <t>CP-SDSD-796-2024</t>
  </si>
  <si>
    <t>PRESTACION DE SERVICIOS PROFESIONALES Y DE APOYO A LA GESTIÓN PARA LA IMPLEMENTACIÓN Y DESARROLLO DEL PROGRAMA DE PREVENCIÓN Y CONTROL DE LA TUBERCULOSIS VIGENCIA 2024; EN EL DEPARTAMENTO DE SUCRE</t>
  </si>
  <si>
    <t>https://community.secop.gov.co/Public/Tendering/OpportunityDetail/Index?noticeUID=CO1.NTC.7169452&amp;isFromPublicArea=True&amp;isModal=true&amp;asPopupView=true</t>
  </si>
  <si>
    <t>CO1.REQ.7161982</t>
  </si>
  <si>
    <t>CO1.PCCNTR.7020703</t>
  </si>
  <si>
    <t>CO1.BDOS.7027796</t>
  </si>
  <si>
    <t>CPS-921-2024</t>
  </si>
  <si>
    <t>PRESTACIÓN DE SERVICIOS PROFESIONALES DE UN INGENIERO DE SISTEMAS
PARA EL FORTALECIMIENTO DE LA POLITICA DE GOBIERNO DIGITAL EN EL
DEPARTAMENTO DE SUCRE</t>
  </si>
  <si>
    <t>https://community.secop.gov.co/Public/Tendering/OpportunityDetail/Index?noticeUID=CO1.NTC.7041807&amp;isFromPublicArea=True&amp;isModal=true&amp;asPopupView=true</t>
  </si>
  <si>
    <t>CO1.REQ.8341567</t>
  </si>
  <si>
    <t>CO1.PCCNTR.7936569</t>
  </si>
  <si>
    <t>CO1.BDOS.8194474</t>
  </si>
  <si>
    <t>CP-SDSD-404-2025</t>
  </si>
  <si>
    <t>https://community.secop.gov.co/Public/Tendering/OpportunityDetail/Index?noticeUID=CO1.NTC.8222629&amp;isFromPublicArea=True&amp;isModal=true&amp;asPopupView=true</t>
  </si>
  <si>
    <t>CO1.REQ.10008944</t>
  </si>
  <si>
    <t>CO1.PCCNTR.9279550</t>
  </si>
  <si>
    <t>CO1.BDOS.9840300</t>
  </si>
  <si>
    <t>CONV-002-2026</t>
  </si>
  <si>
    <t>Aunar esfuerzos para la ejecución del proyecto Fortalecimiento de la Comisión Regional de Competitividad e Innovación para la vigencia 2026 del Departamento de Sucre</t>
  </si>
  <si>
    <t>https://community.secop.gov.co/Public/Tendering/OpportunityDetail/Index?noticeUID=CO1.NTC.9911614&amp;isFromPublicArea=True&amp;isModal=true&amp;asPopupView=true</t>
  </si>
  <si>
    <t>CO1.REQ.9824081</t>
  </si>
  <si>
    <t>CO1.PCCNTR.9047447</t>
  </si>
  <si>
    <t>CO1.BDOS.9656448</t>
  </si>
  <si>
    <t>CP-SDSD-152-2026</t>
  </si>
  <si>
    <t>https://community.secop.gov.co/Public/Tendering/OpportunityDetail/Index?noticeUID=CO1.NTC.9682961&amp;isFromPublicArea=True&amp;isModal=true&amp;asPopupView=true</t>
  </si>
  <si>
    <t>CO1.REQ.8996565</t>
  </si>
  <si>
    <t>CO1.PCCNTR.8396777</t>
  </si>
  <si>
    <t>CO1.BDOS.8836772</t>
  </si>
  <si>
    <t>CP-SDSD-790-2025</t>
  </si>
  <si>
    <t>PRESTACIÓN DE SERVICIOS DE APOYO A LA GESTION COMO TECNICO DE
 SANEAMIENTO BASICO AMBIENTAL PARA EL DESARROLLO DE ACCIONES EN EL
 COMPONENTE SALUD AMBIENTAL; EN EL MARCO DEL DESARROLLO DEL PLAN
 TERRITORIAL DE SALUD VIGENCIA 2025 EN EL DEPARTAMENTO DE SUCRE</t>
  </si>
  <si>
    <t>https://community.secop.gov.co/Public/Tendering/OpportunityDetail/Index?noticeUID=CO1.NTC.8871061&amp;isFromPublicArea=True&amp;isModal=true&amp;asPopupView=true</t>
  </si>
  <si>
    <t>CO1.REQ.9144650</t>
  </si>
  <si>
    <t>CO1.REQ.7142262</t>
  </si>
  <si>
    <t>CO1.PCCNTR.7005583</t>
  </si>
  <si>
    <t>CO1.BDOS.7008784</t>
  </si>
  <si>
    <t>CP-SDSD-745-2024</t>
  </si>
  <si>
    <t>PRESTACIÓN DE SERVICIOS PROFESIONALES DE UN(A) MEDICO (A) PARA EL DESARROLLO DE ACCIONES EN EL COMPONENTE 
EMERGENTES Y REMERGENTES: IRA-EDA-LEPRA Y TB EL MARCO DEL DESARROLLO DEL PLAN TERRITORIAL DE SALUD VIGENCIA 
2024 EN EL DEPARTAMENTO DE SUCRE</t>
  </si>
  <si>
    <t>https://community.secop.gov.co/Public/Tendering/OpportunityDetail/Index?noticeUID=CO1.NTC.7022555&amp;isFromPublicArea=True&amp;isModal=true&amp;asPopupView=true</t>
  </si>
  <si>
    <t>CO1.REQ.9894914</t>
  </si>
  <si>
    <t>CO1.PCCNTR.9140237</t>
  </si>
  <si>
    <t>CO1.BDOS.9726819</t>
  </si>
  <si>
    <t>CPS-231-2026</t>
  </si>
  <si>
    <t>PRESTACION DE SERVICIOS PROFESIONALES DE UN
ECONOMISTA PARA BRINDAR ASESORÍA FINANCIERA A LA OFICINA DE TURISMO Y CULTURA DE LA GOBERNACIÓN DE SUCRE
DURANTE LA VIGENCIA 2026</t>
  </si>
  <si>
    <t>https://community.secop.gov.co/Public/Tendering/OpportunityDetail/Index?noticeUID=CO1.NTC.9773658&amp;isFromPublicArea=True&amp;isModal=true&amp;asPopupView=true</t>
  </si>
  <si>
    <t>CO1.REQ.10762592</t>
  </si>
  <si>
    <t>CO1.PCCNTR.9754016</t>
  </si>
  <si>
    <t>CO1.BDOS.10579474</t>
  </si>
  <si>
    <t>CP-SDSD-535-2026</t>
  </si>
  <si>
    <t>https://community.secop.gov.co/Public/Tendering/OpportunityDetail/Index?noticeUID=CO1.NTC.10631317&amp;isFromPublicArea=True&amp;isModal=true&amp;asPopupView=true</t>
  </si>
  <si>
    <t>CO1.REQ.9051470</t>
  </si>
  <si>
    <t>CO1.PCCNTR.8434629</t>
  </si>
  <si>
    <t>CO1.BDOS.8890773</t>
  </si>
  <si>
    <t>CP-SDSD-845-2025</t>
  </si>
  <si>
    <t>PRESTACIÓN DE SERVICIOS PROFESIONALES DE UNA CONTADORA PUBLICA PARA EL FORTALECIMIENTO DE LAS COMPETENCIAS DE LA SECRETARÍA DE SALUD DEL DEPARTAMENTO DE SUCRE EN LA SUBSECRETARIA DE GESTION ADMINISTRATIVA Y FINANCIERA.</t>
  </si>
  <si>
    <t>https://community.secop.gov.co/Public/Tendering/OpportunityDetail/Index?noticeUID=CO1.NTC.8921810&amp;isFromPublicArea=True&amp;isModal=true&amp;asPopupView=true</t>
  </si>
  <si>
    <t>CO1.REQ.9075274</t>
  </si>
  <si>
    <t>CO1.PCCNTR.8457168</t>
  </si>
  <si>
    <t>CO1.BDOS.8913657</t>
  </si>
  <si>
    <t>CPS-1034-2025</t>
  </si>
  <si>
    <t>PRESTACIÓN DE SERVICIOS DE APOYO A LA GESTIÓN ADMINISTRATIVA; DE LA SECRETARIA
 PRIVADA; DE LA GOBERNACION DE SUCRE</t>
  </si>
  <si>
    <t>42208695</t>
  </si>
  <si>
    <t>https://community.secop.gov.co/Public/Tendering/OpportunityDetail/Index?noticeUID=CO1.NTC.8951600&amp;isFromPublicArea=True&amp;isModal=true&amp;asPopupView=true</t>
  </si>
  <si>
    <t>CO1.REQ.7087101</t>
  </si>
  <si>
    <t>CO1.PCCNTR.6968260</t>
  </si>
  <si>
    <t>CO1.BDOS.6955191</t>
  </si>
  <si>
    <t>CP-SDSD-609-2024</t>
  </si>
  <si>
    <t>PRESTACIÓN DE SERVICIOS 
PROFESIONALES DE UN(A) LICENCIADA EN EDUCACION PARA EL DESARROLLO DE ACCIONES EN EL COMPONENTE PLANEACIÓN 
INTEGRAL;EN EL MARCO DEL DESARROLLO DEL PLAN TERRITORIAL DE SALUD VIGENCIA 2024 EN EL DEPARTAMENTO DE 
SUCRE</t>
  </si>
  <si>
    <t>https://community.secop.gov.co/Public/Tendering/OpportunityDetail/Index?noticeUID=CO1.NTC.6972630&amp;isFromPublicArea=True&amp;isModal=true&amp;asPopupView=true</t>
  </si>
  <si>
    <t>CO1.REQ.9941325</t>
  </si>
  <si>
    <t>CO1.PCCNTR.9176229</t>
  </si>
  <si>
    <t>CO1.BDOS.9772325</t>
  </si>
  <si>
    <t>CPS-385-2026</t>
  </si>
  <si>
    <t>PRESTACIÓN DE SERVICIOS PROFESIONALES EN ADMINISTRACIÓN DE EMPRESAS PARA
APOYAR LOS ASUNTOS REQUERIDOS EN LA OFICINA DE PROTOCOLO DE LA SECRETARÍA PRIVADA DEL DESPACHO DE LA
GOBERNADORA</t>
  </si>
  <si>
    <t>https://community.secop.gov.co/Public/Tendering/OpportunityDetail/Index?noticeUID=CO1.NTC.9807733&amp;isFromPublicArea=True&amp;isModal=true&amp;asPopupView=true</t>
  </si>
  <si>
    <t>CO1.REQ.10760882</t>
  </si>
  <si>
    <t>CO1.PCCNTR.9760036</t>
  </si>
  <si>
    <t>CO1.BDOS.10577498</t>
  </si>
  <si>
    <t>CP-SDSD-528-2026</t>
  </si>
  <si>
    <t>PRESTACION DE SERVICIOS DE APOYO A LA GESTION DE UN VACUNADOR PARA
EL DESARROLLO DE ACCIONES EN EL SUBPROGRAMA ZOONOSIS EN EL MARCO
DEL DESARROLLO DEL PLAN TERRITORIAL DE SALUD VIGENCIA 2026 EN EL
DEPARTAMENTO DE SUCRE</t>
  </si>
  <si>
    <t>https://community.secop.gov.co/Public/Tendering/OpportunityDetail/Index?noticeUID=CO1.NTC.10639652&amp;isFromPublicArea=True&amp;isModal=true&amp;asPopupView=true</t>
  </si>
  <si>
    <t>CO1.REQ.5955011</t>
  </si>
  <si>
    <t>CO1.PCCNTR.6101288</t>
  </si>
  <si>
    <t>CO1.BDOS.5837447</t>
  </si>
  <si>
    <t>CP-SDSD-138-2024</t>
  </si>
  <si>
    <t>73108191</t>
  </si>
  <si>
    <t>https://community.secop.gov.co/Public/Tendering/OpportunityDetail/Index?noticeUID=CO1.NTC.5845582&amp;isFromPublicArea=True&amp;isModal=true&amp;asPopupView=true</t>
  </si>
  <si>
    <t>CO1.REQ.10333209</t>
  </si>
  <si>
    <t>CO1.PCCNTR.9475929</t>
  </si>
  <si>
    <t>SA-SDSD-01-MC-2026</t>
  </si>
  <si>
    <t>PRESTACION DE SERVICIO DE TRANSPORTE ESPECIAL PÚBLICO TERRESTRE DE PERSONAL PARA EL PROGRAMA INSPECCION; VIGILANCIA Y CONTROL Y SUBPROGRMA ZOONOSIS VIGENCIA 2026</t>
  </si>
  <si>
    <t>https://community.secop.gov.co/Public/Tendering/OpportunityDetail/Index?noticeUID=CO1.NTC.10189817&amp;isFromPublicArea=True&amp;isModal=true&amp;asPopupView=true</t>
  </si>
  <si>
    <t>CO1.REQ.7725251</t>
  </si>
  <si>
    <t>CO1.PCCNTR.7480199</t>
  </si>
  <si>
    <t>CO1.BDOS.7590471</t>
  </si>
  <si>
    <t>CP-SDSD-166-2025</t>
  </si>
  <si>
    <t>https://community.secop.gov.co/Public/Tendering/OpportunityDetail/Index?noticeUID=CO1.NTC.7617508&amp;isFromPublicArea=True&amp;isModal=true&amp;asPopupView=true</t>
  </si>
  <si>
    <t>CO1.REQ.10791422</t>
  </si>
  <si>
    <t>CO1.PCCNTR.9776410</t>
  </si>
  <si>
    <t>CO1.BDOS.10607369</t>
  </si>
  <si>
    <t>CO1.REQ.10797725</t>
  </si>
  <si>
    <t>CO1.PCCNTR.9774327</t>
  </si>
  <si>
    <t>CO1.BDOS.10613500</t>
  </si>
  <si>
    <t>CP-SDSD-615-2026</t>
  </si>
  <si>
    <t>PRESTACIÓN DE SERVICIOS PROFESIONALES DE UN(A) COMUNICADOR(A) SOCIAL PARA EL DESARROLLO DE ACCIONES EN EL SUBPROGRAMA DE PARTICIPACION SOCIAL; EN EL MARCO DEL DESARROLLO DEL PLAN TERRITORIAL DE SALUD VIGENCIA 2026 EN EL DEPARTAMENTO DE SUCRE</t>
  </si>
  <si>
    <t>https://community.secop.gov.co/Public/Tendering/OpportunityDetail/Index?noticeUID=CO1.NTC.10660075&amp;isFromPublicArea=True&amp;isModal=true&amp;asPopupView=true</t>
  </si>
  <si>
    <t>CO1.REQ.6745268</t>
  </si>
  <si>
    <t>CO1.PCCNTR.6701738</t>
  </si>
  <si>
    <t>CO1.BDOS.6617881</t>
  </si>
  <si>
    <t>CPS-637-2024</t>
  </si>
  <si>
    <t>https://community.secop.gov.co/Public/Tendering/OpportunityDetail/Index?noticeUID=CO1.NTC.6627986&amp;isFromPublicArea=True&amp;isModal=true&amp;asPopupView=true</t>
  </si>
  <si>
    <t>CO1.REQ.9920448</t>
  </si>
  <si>
    <t>CO1.PCCNTR.9139225</t>
  </si>
  <si>
    <t>CO1.BDOS.9751975</t>
  </si>
  <si>
    <t>CPS-228-2026</t>
  </si>
  <si>
    <t>1100694885</t>
  </si>
  <si>
    <t>https://community.secop.gov.co/Public/Tendering/OpportunityDetail/Index?noticeUID=CO1.NTC.9772671&amp;isFromPublicArea=True&amp;isModal=true&amp;asPopupView=true</t>
  </si>
  <si>
    <t>CO1.REQ.8933886</t>
  </si>
  <si>
    <t>CO1.PCCNTR.8340948</t>
  </si>
  <si>
    <t>CO1.BDOS.8775404</t>
  </si>
  <si>
    <t>CPS-739-2025</t>
  </si>
  <si>
    <t>PRESTACIÓN DE SERVICIOS PROFESIONALES PARA REALIZAR CUBRIMIENTO EN LA SECRETARIA DE COMUNICACIONES DE LA GOBERNACIÓN DE SUCRE.</t>
  </si>
  <si>
    <t>73164012</t>
  </si>
  <si>
    <t>https://community.secop.gov.co/Public/Tendering/OpportunityDetail/Index?noticeUID=CO1.NTC.8801218&amp;isFromPublicArea=True&amp;isModal=true&amp;asPopupView=true</t>
  </si>
  <si>
    <t>CO1.REQ.8753015</t>
  </si>
  <si>
    <t>CO1.PCCNTR.8211131</t>
  </si>
  <si>
    <t>CO1.BDOS.8597220</t>
  </si>
  <si>
    <t>CP-SDSD-485-2025</t>
  </si>
  <si>
    <t>PRESTACIÓN DE SERVICIOS DE UN(A) PROFESIONAL DEL AREA DE LA SALUD; ESPECIALIZADO PARA EL DESARROLLO DE ACCIONES EN EL COMPONENTE PLANEACION INTEGRAL EN SALUD EN EL MARCO DEL DESARROLLO DEL PLAN TERRITORIAL DE SALUD VIGENCIA 2025 EN EL DEPARTAMENTO DE SUCRE</t>
  </si>
  <si>
    <t>https://community.secop.gov.co/Public/Tendering/OpportunityDetail/Index?noticeUID=CO1.NTC.8620688&amp;isFromPublicArea=True&amp;isModal=true&amp;asPopupView=true</t>
  </si>
  <si>
    <t>CO1.REQ.7830088</t>
  </si>
  <si>
    <t>CO1.PCCNTR.7557766</t>
  </si>
  <si>
    <t>CO1.BDOS.7693227</t>
  </si>
  <si>
    <t>CP-SDSD-260-2025</t>
  </si>
  <si>
    <t>PRESTACIÓN DE SERVICIOS PROFESIONALES DE UN(A) ENFERMERO(A) PARA EL DESARROLLO DE ACCIONES EN EL COMPONENTE ENFERMEDADES CRONICAS NO TRANSMISIBLES ECNT; EN EL MARCO DEL DESARROLLO DEL PLAN TERRITORIAL DE SALUD VIGENCIA 2025 EN EL DEPARTAMENTO DE SUCRE</t>
  </si>
  <si>
    <t>https://community.secop.gov.co/Public/Tendering/OpportunityDetail/Index?noticeUID=CO1.NTC.7714223&amp;isFromPublicArea=True&amp;isModal=true&amp;asPopupView=true</t>
  </si>
  <si>
    <t>CO1.REQ.7699462</t>
  </si>
  <si>
    <t>CO1.PCCNTR.7446720</t>
  </si>
  <si>
    <t>CO1.BDOS.7564359</t>
  </si>
  <si>
    <t>CP-SDSD-078-2025</t>
  </si>
  <si>
    <t>PRESTACIÒN DE SERVICIOS PROFESIONALES DE UN ENFERMERO (A) PARA EL
DESARROLLO DE ACCIONES EN EL COMPONENTE NIÑOS; NIÑAS Y
ADOLESCENTES; EN EL MARCO DEL DESARROLLO DEL PLAN TERRITORIAL DE
SALUD VIGENCIA 2025 EN EL DEPARTAMENTO DE SUCRE.</t>
  </si>
  <si>
    <t>https://community.secop.gov.co/Public/Tendering/OpportunityDetail/Index?noticeUID=CO1.NTC.7578331&amp;isFromPublicArea=True&amp;isModal=true&amp;asPopupView=true</t>
  </si>
  <si>
    <t>CO1.REQ.9938107</t>
  </si>
  <si>
    <t>CO1.PCCNTR.9162163</t>
  </si>
  <si>
    <t>CO1.BDOS.9769476</t>
  </si>
  <si>
    <t>CPS-309-2026</t>
  </si>
  <si>
    <t>https://community.secop.gov.co/Public/Tendering/OpportunityDetail/Index?noticeUID=CO1.NTC.9794401&amp;isFromPublicArea=True&amp;isModal=true&amp;asPopupView=true</t>
  </si>
  <si>
    <t>CO1.REQ.9271570</t>
  </si>
  <si>
    <t>CO1.REQ.9826686</t>
  </si>
  <si>
    <t>CO1.PCCNTR.9104211</t>
  </si>
  <si>
    <t>CO1.BDOS.9659132</t>
  </si>
  <si>
    <t>CPS-103-2026</t>
  </si>
  <si>
    <t>PRESTACIÓN DE SERVICIOS PROFESIONALES DE UN INGENIERO DE SISTEMAS PARA EL FORTALECIMIENTO DE LA POLITICA DE 
GOBIERNO DIGITAL EN EL DEPARTAMENTO DE SUCRE</t>
  </si>
  <si>
    <t>https://community.secop.gov.co/Public/Tendering/OpportunityDetail/Index?noticeUID=CO1.NTC.9739995&amp;isFromPublicArea=True&amp;isModal=true&amp;asPopupView=true</t>
  </si>
  <si>
    <t>CO1.REQ.7363613</t>
  </si>
  <si>
    <t>CO1.PCCNTR.7184332</t>
  </si>
  <si>
    <t>CO1.BDOS.7226290</t>
  </si>
  <si>
    <t>CPS-1068-2024</t>
  </si>
  <si>
    <t>1102825774</t>
  </si>
  <si>
    <t>https://community.secop.gov.co/Public/Tendering/OpportunityDetail/Index?noticeUID=CO1.NTC.7255525&amp;isFromPublicArea=True&amp;isModal=true&amp;asPopupView=true</t>
  </si>
  <si>
    <t>CO1.REQ.6176807</t>
  </si>
  <si>
    <t>CO1.PCCNTR.6298442</t>
  </si>
  <si>
    <t>CO1.BDOS.6056529</t>
  </si>
  <si>
    <t>CPS-295-2024</t>
  </si>
  <si>
    <t>PRESTACIÓN DE SERVICIOS PROFESIONALES PARA 
APOYAR EN LA COORDINACIÓN DE LAS ACTIVIDADES DEL GRUPO ANTICONTRABANDO EN LA SUBSECRETARÍA DE GESTIÓN 
TRIBUTARIA DEL DEPARTAMENTO DE SUCRE EN DESARROLLO DEL PROGRAMA ANTICONTRABANDO</t>
  </si>
  <si>
    <t>7368719</t>
  </si>
  <si>
    <t>https://community.secop.gov.co/Public/Tendering/OpportunityDetail/Index?noticeUID=CO1.NTC.6087660&amp;isFromPublicArea=True&amp;isModal=true&amp;asPopupView=true</t>
  </si>
  <si>
    <t>CO1.REQ.5941688</t>
  </si>
  <si>
    <t>CO1.PCCNTR.6093136</t>
  </si>
  <si>
    <t>CO1.BDOS.5824451</t>
  </si>
  <si>
    <t>CP-SDSD-107-2024</t>
  </si>
  <si>
    <t>https://community.secop.gov.co/Public/Tendering/OpportunityDetail/Index?noticeUID=CO1.NTC.5835190&amp;isFromPublicArea=True&amp;isModal=true&amp;asPopupView=true</t>
  </si>
  <si>
    <t>CO1.REQ.7663455</t>
  </si>
  <si>
    <t>CO1.PCCNTR.7417791</t>
  </si>
  <si>
    <t>CO1.BDOS.7528344</t>
  </si>
  <si>
    <t>CP-SDSD-049-2025</t>
  </si>
  <si>
    <t>PRESTACIÓN DE SERVICIOS PROFESIONALES DE UN(A) QUIMICO(A) FARMACEUTA PARA EL DESARROLLO DE ACCIONES EN EL COMPONENTE IVC MEDICAMENTOS EN EL MARCO DEL DESARROLLO DEL PLAN TERRITORIAL DE SALUD VIGENCIA 2025 EN EL DEPARTAMENTO DE SUCRE</t>
  </si>
  <si>
    <t>https://community.secop.gov.co/Public/Tendering/OpportunityDetail/Index?noticeUID=CO1.NTC.7546792&amp;isFromPublicArea=True&amp;isModal=true&amp;asPopupView=true</t>
  </si>
  <si>
    <t>CO1.REQ.9961237</t>
  </si>
  <si>
    <t>CO1.PCCNTR.9182525</t>
  </si>
  <si>
    <t>CO1.BDOS.9792711</t>
  </si>
  <si>
    <t>CPS-403-2026</t>
  </si>
  <si>
    <t>PRESTACION DE SERVICIOS PROFESIONALES de un PROFESIONAL EN DERECHO PARA BRINDAR ASESORÍA Y ACOMPAÑAMIENTO EN LOS ASUNTOS JURÍDICOS QUE ESTÉN A
CARGO DE LA SECRETARÍA GENERAL DE LA GOBERNACION DE SUCRE</t>
  </si>
  <si>
    <t>https://community.secop.gov.co/Public/Tendering/OpportunityDetail/Index?noticeUID=CO1.NTC.9814542&amp;isFromPublicArea=True&amp;isModal=true&amp;asPopupView=true</t>
  </si>
  <si>
    <t>CO1.REQ.6675715</t>
  </si>
  <si>
    <t>CO1.REQ.6044637</t>
  </si>
  <si>
    <t>CO1.PCCNTR.6177646</t>
  </si>
  <si>
    <t>CO1.BDOS.5926436</t>
  </si>
  <si>
    <t>CP-SDSD-235-2024</t>
  </si>
  <si>
    <t>PRESTACIÓN DE SERVICIOS PROFESIONALES DE UN(A) PSICOLOGO(A) PARA EL DESARROLLO DE ACCIONES EN LA DIMENSIÓN SEXUALIDAD; DERECHOS SEXUALES Y REPRODUCTIVOS; EN EL MARCO DEL PLAN DE ACCION TRANSITORIO 2024 EN EL DEPARTAMENTO DE SUCRE</t>
  </si>
  <si>
    <t>https://community.secop.gov.co/Public/Tendering/OpportunityDetail/Index?noticeUID=CO1.NTC.5937394&amp;isFromPublicArea=True&amp;isModal=true&amp;asPopupView=true</t>
  </si>
  <si>
    <t>CO1.REQ.7261479</t>
  </si>
  <si>
    <t>CO1.REQ.10791390</t>
  </si>
  <si>
    <t>CO1.PCCNTR.9777030</t>
  </si>
  <si>
    <t>CO1.BDOS.10607759</t>
  </si>
  <si>
    <t>CP-SDSD-594-2026</t>
  </si>
  <si>
    <t>https://community.secop.gov.co/Public/Tendering/OpportunityDetail/Index?noticeUID=CO1.NTC.10664157&amp;isFromPublicArea=True&amp;isModal=true&amp;asPopupView=true</t>
  </si>
  <si>
    <t>CO1.REQ.6044675</t>
  </si>
  <si>
    <t>CO1.PCCNTR.6176605</t>
  </si>
  <si>
    <t>CO1.BDOS.5926573</t>
  </si>
  <si>
    <t>CP-SDSD-236-2024</t>
  </si>
  <si>
    <t>PRESTACIÓN DE SERVICIOS PROFESIONALES DE UN (A) INGENIERO (A) QUIMICO (A) PARA EL DESARROLLO DE ACCIONES EN LA DIMENSIÓN FORTALECIMIENTO DE LA AUTORIDAD SANITARIA PARA LA GESTIÓN EN SALUD; COMPONENTE LABORATORIO DE SALUD PUBLICA EN EL MARCO DEL DESARROLLO DEL PLAN DE ACCIÓN SALUD PÚBLICA TRANSITORIO</t>
  </si>
  <si>
    <t>https://community.secop.gov.co/Public/Tendering/OpportunityDetail/Index?noticeUID=CO1.NTC.5936005&amp;isFromPublicArea=True&amp;isModal=true&amp;asPopupView=true</t>
  </si>
  <si>
    <t>PRESTACIÓN DE SERVICIOS PROFESIONALES DE UN (A) INGENIERO (A) QUIMICO (A) PARA EL DESARROLLO DE ACCIONES EN LA DIMENSIÓN FORTALECIMIENTO DE LA AUTORIDAD SANITARIA PARA LA GESTIÓN EN SALUD; COMPONENTE LABORATORIO DE SALUD PUBLICA EN EL MARCO DEL DESARROLLO DEL PLAN DE ACCIÓN SALUD PÚBLICA TRANSITORIO 2024 DEL DEPARTAMENTO DE SUCRE</t>
  </si>
  <si>
    <t>CO1.REQ.9326936</t>
  </si>
  <si>
    <t>CO1.PCCNTR.8672571</t>
  </si>
  <si>
    <t>CO1.BDOS.9160418</t>
  </si>
  <si>
    <t>CONTRATO DE MÍNIMA CUANTÍA No. MC-SDSD-14-2025</t>
  </si>
  <si>
    <t>ADQUISICIÓN DE EQUIPOS DE CÓMPUTO; PERIFERICOS E INSUMOS COMPLEMENTARIOS PARA LA DOTACIÓN DEL SISTEMA INTEGRAL DEPARTAMENTAL DE EVALUACIÓN SANITARIA Y DE LA PRESTACIÓN DE SERVICIOS DE SALUD - SIDEVASS Y LA DOTACIÓN DEL FONDO ROTATORIO DE ESTUPEFACIENTES DEL DEPARTAMENTO DE SUCRE</t>
  </si>
  <si>
    <t>92536057</t>
  </si>
  <si>
    <t>https://community.secop.gov.co/Public/Tendering/OpportunityDetail/Index?noticeUID=CO1.NTC.9185190&amp;isFromPublicArea=True&amp;isModal=true&amp;asPopupView=true</t>
  </si>
  <si>
    <t>CO1.REQ.7784449</t>
  </si>
  <si>
    <t>CO1.PCCNTR.7518997</t>
  </si>
  <si>
    <t>CO1.BDOS.7648376</t>
  </si>
  <si>
    <t>CPS-115-2025</t>
  </si>
  <si>
    <t>PRESTACIÓN DE SERVICIOS PROFESIONALES PARA BRINDAR ASESORÍA JURÍDICA EN LA SUBSECRETARÍA DE GESTIÓN TRIBUTARIA DEL DEPARTAMENTO DE SUCRE EN DESARROLLO DEL CONVENIO ANTICONTRABANDO NO PM 011 2024</t>
  </si>
  <si>
    <t>https://community.secop.gov.co/Public/Tendering/OpportunityDetail/Index?noticeUID=CO1.NTC.7665928&amp;isFromPublicArea=True&amp;isModal=true&amp;asPopupView=true</t>
  </si>
  <si>
    <t>CO1.REQ.9793401</t>
  </si>
  <si>
    <t>CO1.PCCNTR.9024765</t>
  </si>
  <si>
    <t>CO1.BDOS.9625843</t>
  </si>
  <si>
    <t>CP-SDSD-134-2026</t>
  </si>
  <si>
    <t>PRESTACIÓN DE SERVICIOS PROFESIONALES DE UN INGENIERO AMBIENTAL PARA EL
DESARROLLO DE ACCIONES EN EL SUBPROGRAMA DE SALUD AMBIENTAL; EN EL MARCO DEL DESARROLLO DEL PLAN TERRITORIAL DE SALUD VIGENCIA 2026 EN EL DEPARTAMENTO DE SUCRE</t>
  </si>
  <si>
    <t>https://community.secop.gov.co/Public/Tendering/OpportunityDetail/Index?noticeUID=CO1.NTC.9658125&amp;isFromPublicArea=True&amp;isModal=true&amp;asPopupView=true</t>
  </si>
  <si>
    <t>CO1.REQ.10000557</t>
  </si>
  <si>
    <t>CO1.BDOS.9832238</t>
  </si>
  <si>
    <t>CO1.REQ.9972695</t>
  </si>
  <si>
    <t>CO1.PCCNTR.9194308</t>
  </si>
  <si>
    <t>CO1.BDOS.9804709</t>
  </si>
  <si>
    <t>CPS-466-2026</t>
  </si>
  <si>
    <t>PRESTACIÓN DE SERVICIOS PROFESIONALES DE UN
 ECONOMISTA PARA BRINDAR ASESORÍA Y APOYO A LA SECRETARÍA DE HACIENDA DEL DEPARTAMENTO DE SUCRE.</t>
  </si>
  <si>
    <t>1102872934</t>
  </si>
  <si>
    <t>https://community.secop.gov.co/Public/Tendering/OpportunityDetail/Index?noticeUID=CO1.NTC.9826544&amp;isFromPublicArea=True&amp;isModal=true&amp;asPopupView=true</t>
  </si>
  <si>
    <t>CO1.REQ.9914163</t>
  </si>
  <si>
    <t>CO1.PCCNTR.9139327</t>
  </si>
  <si>
    <t>CO1.BDOS.9745968</t>
  </si>
  <si>
    <t>CP-SDSD-247-2026</t>
  </si>
  <si>
    <t>PRESTACIÓN DE SERVICIOS PROFESIONALES DE UN(A) PSICOLOGO(A) PARA BRINDAR APOYO Y ACOMPAÑAMIENTO A LA SECRETARÍA DE SALUD DE LA GOBERNACIÓN DE SUCRE EN EL AREA CRUE.</t>
  </si>
  <si>
    <t>https://community.secop.gov.co/Public/Tendering/OpportunityDetail/Index?noticeUID=CO1.NTC.9773127&amp;isFromPublicArea=True&amp;isModal=true&amp;asPopupView=true</t>
  </si>
  <si>
    <t>CO1.REQ.6187681</t>
  </si>
  <si>
    <t>CO1.PCCNTR.6289976</t>
  </si>
  <si>
    <t>CO1.BDOS.6067722</t>
  </si>
  <si>
    <t>CP-SDSD-308-2024</t>
  </si>
  <si>
    <t>PRESTACIÓN DE SERVICIOS PROFESIONALES DE UN( A) ANTROPOLOGO (A) PARA EL DESARROLLO DE ACCIONES EN LA DIMENSIÓN VIDA SALUDABLE Y 
ENFERMEDADES TRANSMISIBLES COMPONENTE CONDICIONES Y SITUACIONES ENDEMOEPIDEMICAS EN EL MARCO DEL PLAN DE ACClON TRANSITORIO 2024 EN EL DEPARTAMENTO DE SUCRE.</t>
  </si>
  <si>
    <t>https://community.secop.gov.co/Public/Tendering/OpportunityDetail/Index?noticeUID=CO1.NTC.6075781&amp;isFromPublicArea=True&amp;isModal=true&amp;asPopupView=true</t>
  </si>
  <si>
    <t>CO1.REQ.6260899</t>
  </si>
  <si>
    <t>CO1.PCCNTR.6346597</t>
  </si>
  <si>
    <t>CO1.BDOS.6138990</t>
  </si>
  <si>
    <t>CP-SDSD-325-2024</t>
  </si>
  <si>
    <t>PRESTACIÓN DE SERVICIOS DE APOYO A LA GESTION DE UN TECNOLOGO EN 
SISTEMAS PARA EL DESARROLLO DE ACCIONES EN LA DIMENSIÓN VIDA SALUDABLE Y ENFERMEDADES TRANSMISIBLES EN EL COMPONENTE DE ENFERMEDADES EMERGENTE; REEMERGENTE Y DESATENDIDAS EN EL MARCO DEL PLAN DE ACCION TRANSITORIO SALUD PÚBLICA 2024 D</t>
  </si>
  <si>
    <t>https://community.secop.gov.co/Public/Tendering/OpportunityDetail/Index?noticeUID=CO1.NTC.6150138&amp;isFromPublicArea=True&amp;isModal=true&amp;asPopupView=true</t>
  </si>
  <si>
    <t>PRESTACIÓN DE SERVICIOS DE APOYO A LA GESTION DE UN TECNOLOGO EN 
SISTEMAS PARA EL DESARROLLO DE ACCIONES EN LA DIMENSIÓN VIDA SALUDABLE Y ENFERMEDADES TRANSMISIBLES EN EL COMPONENTE DE ENFERMEDADES EMERGENTE; REEMERGENTE Y DESATENDIDAS EN EL MARCO DEL PLAN DE ACCION TRANSITORIO SALUD PÚBLICA 2024 DEL DEPARTAMENTO DE SUCRE</t>
  </si>
  <si>
    <t>CO1.REQ.6683427</t>
  </si>
  <si>
    <t>CO1.PCCNTR.6654990</t>
  </si>
  <si>
    <t>CO1.BDOS.6557373</t>
  </si>
  <si>
    <t>CPS-456-2024</t>
  </si>
  <si>
    <t>a PRESTACIÓN DE SERVICIOS PROFESIONALES PARA 
BRINDAR ASESORÍA JURÍDICA Y CONTRACTUAL A LA SUBSECRETARIA DE GESTIÓN DE CONTRATACIÓN.</t>
  </si>
  <si>
    <t>https://community.secop.gov.co/Public/Tendering/OpportunityDetail/Index?noticeUID=CO1.NTC.6567821&amp;isFromPublicArea=True&amp;isModal=true&amp;asPopupView=true</t>
  </si>
  <si>
    <t>CO1.REQ.7107208</t>
  </si>
  <si>
    <t>CO1.PCCNTR.6979415</t>
  </si>
  <si>
    <t>CO1.BDOS.6975013</t>
  </si>
  <si>
    <t>CP-SDSD-702-2024</t>
  </si>
  <si>
    <t>PRESTACIÓN DE SERVICIOS DE APOYO A LA GESTIÓN DE UN ANOTADOR PARA EL 
DESARROLLO DE ACCIONES EN EL COMPONENTE ZOONOSIS; EN EL MARCO DEL 
DESARROLLO DEL PLAN TERRITORIAL DE SALUD VIGENCIA 2024 EN EL 
DEPARTAMENTO DE SUCRE</t>
  </si>
  <si>
    <t>https://community.secop.gov.co/Public/Tendering/OpportunityDetail/Index?noticeUID=CO1.NTC.6986016&amp;isFromPublicArea=True&amp;isModal=true&amp;asPopupView=true</t>
  </si>
  <si>
    <t>CO1.REQ.8322937</t>
  </si>
  <si>
    <t>CO1.PCCNTR.7957210</t>
  </si>
  <si>
    <t>CO1.BDOS.8176537</t>
  </si>
  <si>
    <t>CONTRATO DE MÍNIMA CUANTÍA No. MC-SDSD-08-2025</t>
  </si>
  <si>
    <t>PRESTACION DE SERVICIOS PARA LA RECOLECCION; TRANSPORTE E INCINERACION DE RESIDUOS BIOLOGICOS GENERADOS EN EL AREA DE SALUD PUBLICA DEL DEPARTAMENTO DE SUCRE; VIGENCIA 2025</t>
  </si>
  <si>
    <t>900808189</t>
  </si>
  <si>
    <t>https://community.secop.gov.co/Public/Tendering/OpportunityDetail/Index?noticeUID=CO1.NTC.8197114&amp;isFromPublicArea=True&amp;isModal=true&amp;asPopupView=true</t>
  </si>
  <si>
    <t>CO1.REQ.8977238</t>
  </si>
  <si>
    <t>CO1.PCCNTR.8379112</t>
  </si>
  <si>
    <t>CO1.BDOS.8817265</t>
  </si>
  <si>
    <t>CP-SDSD-741-2025</t>
  </si>
  <si>
    <t>PRESTACIÓN DE SERVICIOS PROFESIONALES DE UN(A) PSICOLOGO(A) PARA EL
 FORTALECIMIENTO DE LAS COMPETENCIAS DE LA SECRETARÍA DE SALUD DEL
 DEPARTAMENTO DE SUCRE EN EL AREA CRUE</t>
  </si>
  <si>
    <t>1192791117</t>
  </si>
  <si>
    <t>https://community.secop.gov.co/Public/Tendering/OpportunityDetail/Index?noticeUID=CO1.NTC.8849792&amp;isFromPublicArea=True&amp;isModal=true&amp;asPopupView=true</t>
  </si>
  <si>
    <t>CO1.REQ.8988797</t>
  </si>
  <si>
    <t>CO1.PCCNTR.8384521</t>
  </si>
  <si>
    <t>CO1.BDOS.8828691</t>
  </si>
  <si>
    <t>CP-SDSD-753-2025</t>
  </si>
  <si>
    <t>PRESTACIÓN DE SERVICIOS DE APOYO A LA GESTION DE UN TECNICO PARA
 BRINDAR APOYO Y ACOMPAÑAMIENTO EN LA SECRETARÍA DE SALUD DE LA
 GOBERNACIÓN DE SUCRE EN LA SUBSECRETARIA DE GESTION ADMINISTRATIVA Y FINANCIERA.</t>
  </si>
  <si>
    <t>https://community.secop.gov.co/Public/Tendering/OpportunityDetail/Index?noticeUID=CO1.NTC.8855610&amp;isFromPublicArea=True&amp;isModal=true&amp;asPopupView=true</t>
  </si>
  <si>
    <t>CO1.REQ.9169664</t>
  </si>
  <si>
    <t>CO1.PCCNTR.8516176</t>
  </si>
  <si>
    <t>CO1.BDOS.8999004</t>
  </si>
  <si>
    <t>CPS-1082-2025</t>
  </si>
  <si>
    <t>PRESTACIÓN DE SERVICIOS DE UN PROFESIONAL EN DERECHO; PARA BRINDAR ASESORIA Y APOYO EN LA EN LA GESTIÓN DE ASUNTOS JURÍDICOS Y ADMINISTRATIVOS QUE LE CORRESPONDAN A LA SUBSECRETARIA DE GESTION DE LA INFORMACION Y EVALUACION INSTITUCIONAL</t>
  </si>
  <si>
    <t>https://community.secop.gov.co/Public/Tendering/OpportunityDetail/Index?noticeUID=CO1.NTC.9029792&amp;isFromPublicArea=True&amp;isModal=true&amp;asPopupView=true</t>
  </si>
  <si>
    <t>CO1.REQ.7176067</t>
  </si>
  <si>
    <t>CO1.PCCNTR.7050943</t>
  </si>
  <si>
    <t>CO1.BDOS.7041497</t>
  </si>
  <si>
    <t>CP-SDSD-748-2024</t>
  </si>
  <si>
    <t>PRESTACIÒN DE SERVICIOS DE APOYO A LA GESTION DE UN TECNICO EN SISTEMAS; PARA EL DESARROLLO DE ACCIONES EN EL
COMPONENTE NIÑOS; NIÑAS Y ADOLESCENTES; EN EL MARCO DEL DESARROLLO DEL PLAN TERRITORIAL DE SALUD VIGENCIA
2024 EN EL DEPARTAMENTO DE SUCRE</t>
  </si>
  <si>
    <t>https://community.secop.gov.co/Public/Tendering/OpportunityDetail/Index?noticeUID=CO1.NTC.7081140&amp;isFromPublicArea=True&amp;isModal=true&amp;asPopupView=true</t>
  </si>
  <si>
    <t>CO1.REQ.6691961</t>
  </si>
  <si>
    <t>CO1.PCCNTR.6665174</t>
  </si>
  <si>
    <t>CO1.BDOS.6565979</t>
  </si>
  <si>
    <t>CPS-483-2024</t>
  </si>
  <si>
    <t>PRESTACIÓN DE SERVICIOS PROFESIONALES COMO GEOLOGO PARA BRINDAR APOYO Y ACOMPAÑAMIENTO A LA SECRETARÍA DE INFRAESTRUCTURA DE LA GOBERNACIÓN DE SUCRE</t>
  </si>
  <si>
    <t>https://community.secop.gov.co/Public/Tendering/OpportunityDetail/Index?noticeUID=CO1.NTC.6581654&amp;isFromPublicArea=True&amp;isModal=true&amp;asPopupView=true</t>
  </si>
  <si>
    <t>CO1.REQ.5916288</t>
  </si>
  <si>
    <t>CO1.PCCNTR.6081804</t>
  </si>
  <si>
    <t>CO1.BDOS.5799848</t>
  </si>
  <si>
    <t>CP-SDSD-084-2024</t>
  </si>
  <si>
    <t>PRESTACIÓN DE SERVICIOS PROFESIONALES DE UN INGENIERO DE SISTEMAS PARA EL DIMENSIÓN TRANSVERSAL GESTIÓN DIFERENCIAL DE POBLACIONES VULNERABLES COMPONENTE VICTIMAS DEL CONFLICTO ARMADO EN EL MARCO DEL DESARROLLO DEL PLAN DE ACCIÓN TRANSITORIO 2024 EN EL DEPARTAMENTO DE SUCRE.</t>
  </si>
  <si>
    <t>https://community.secop.gov.co/Public/Tendering/OpportunityDetail/Index?noticeUID=CO1.NTC.5819640&amp;isFromPublicArea=True&amp;isModal=true&amp;asPopupView=true</t>
  </si>
  <si>
    <t>CO1.REQ.6105390</t>
  </si>
  <si>
    <t>CO1.PCCNTR.6226515</t>
  </si>
  <si>
    <t>CO1.BDOS.5986443</t>
  </si>
  <si>
    <t>CP-SDSD-283-2024</t>
  </si>
  <si>
    <t>PRESTACIÓN DE SERVICIOS PROFESIONALES DE UN INGENIERO DE SISTEMAS PARA EL DESARROLLO DE ACCIONES EN LA DIMENSION SALUD AMBIENTAL PARA LA GESTIÓN EN SALUD; EN EL MARCO DEL DESARROLLO DEL PLAN DE ACCIÓN TRANSITORIO EN SALUD 2024 EN EL DEPARTAMENTO DE SUCRE.</t>
  </si>
  <si>
    <t>https://community.secop.gov.co/Public/Tendering/OpportunityDetail/Index?noticeUID=CO1.NTC.5997828&amp;isFromPublicArea=True&amp;isModal=true&amp;asPopupView=true</t>
  </si>
  <si>
    <t>CO1.REQ.9045954</t>
  </si>
  <si>
    <t>CO1.BDOS.8885451</t>
  </si>
  <si>
    <t>CO1.REQ.9989346</t>
  </si>
  <si>
    <t>CO1.PCCNTR.9214374</t>
  </si>
  <si>
    <t>CO1.BDOS.9820774</t>
  </si>
  <si>
    <t>https://community.secop.gov.co/Public/Tendering/OpportunityDetail/Index?noticeUID=CO1.NTC.9845935&amp;isFromPublicArea=True&amp;isModal=true&amp;asPopupView=true</t>
  </si>
  <si>
    <t>CO1.PCCNTR.9214712</t>
  </si>
  <si>
    <t>CPS-500-2026</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</si>
  <si>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t>
  </si>
  <si>
    <t>92097178</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</si>
  <si>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EDUCATIVOS DEL
 DEPARTAMENTO DE SUCRE</t>
  </si>
  <si>
    <t>CO1.REQ.6717810</t>
  </si>
  <si>
    <t>CO1.PCCNTR.6701230</t>
  </si>
  <si>
    <t>CO1.BDOS.6591412</t>
  </si>
  <si>
    <t>CPS-544-2024</t>
  </si>
  <si>
    <t>PRESTACIÓN DE SERVICIOS PROFESIONALES PARA BRINDAR ASESORÍA Y ACOMPAÑAMIENTO EN LA SECRETARÍA DE LA INCLUSIÓN SOCIAL; MUJER Y EQUIDAD DE GÉNERO.</t>
  </si>
  <si>
    <t>92553582</t>
  </si>
  <si>
    <t>https://community.secop.gov.co/Public/Tendering/OpportunityDetail/Index?noticeUID=CO1.NTC.6627174&amp;isFromPublicArea=True&amp;isModal=true&amp;asPopupView=true</t>
  </si>
  <si>
    <t>CO1.REQ.6934039</t>
  </si>
  <si>
    <t>CO1.PCCNTR.6843307</t>
  </si>
  <si>
    <t>CO1.BDOS.6804680</t>
  </si>
  <si>
    <t>CPS-808-2024</t>
  </si>
  <si>
    <t>https://community.secop.gov.co/Public/Tendering/OpportunityDetail/Index?noticeUID=CO1.NTC.6814374&amp;isFromPublicArea=True&amp;isModal=true&amp;asPopupView=true</t>
  </si>
  <si>
    <t>CO1.REQ.9995654</t>
  </si>
  <si>
    <t>CO1.PCCNTR.9269091</t>
  </si>
  <si>
    <t>CO1.BDOS.9827115</t>
  </si>
  <si>
    <t>CPS-392-2026</t>
  </si>
  <si>
    <t>PRESTACIÓN DE SERVICIOS PROFESIONALES PARA BRINDAR ASESORÍA JURÍDICA EN LA SUBSECRETARÍA TRIBUTARIA DE LA SECRETARÍA DE HACIENDA DEL 
DEPARTAMENTO DE SUCRE EN CUMPLIMIENTO DEL CONVENIO INTERADMINISTRATIVO PMICV.0023.2025</t>
  </si>
  <si>
    <t>1103116952</t>
  </si>
  <si>
    <t>https://community.secop.gov.co/Public/Tendering/OpportunityDetail/Index?noticeUID=CO1.NTC.9901415&amp;isFromPublicArea=True&amp;isModal=true&amp;asPopupView=true</t>
  </si>
  <si>
    <t>CO1.REQ.6943002</t>
  </si>
  <si>
    <t>CO1.PCCNTR.6853699</t>
  </si>
  <si>
    <t>CO1.BDOS.6812922</t>
  </si>
  <si>
    <t>CPS-818-2024</t>
  </si>
  <si>
    <t>PRESTACION DE SERVICIOS PROFESIONALES
DE UN ZOOTECNISTA PARA APOYAR EN LA FORMULACION DE PROYECTOS EN EL
AREA AGROPECUARIA Y CADENAS PRODUCTIVAS QUE SE ADELANTEN EN LA
SECRETARIA DE DESARROLLO ECONOMICO Y MEDIO AMBIENTE DE LA
GOBERNACION DE SUCRE DURANTE LA VIGENCIA 2024.</t>
  </si>
  <si>
    <t>https://community.secop.gov.co/Public/Tendering/OpportunityDetail/Index?noticeUID=CO1.NTC.6828588&amp;isFromPublicArea=True&amp;isModal=true&amp;asPopupView=true</t>
  </si>
  <si>
    <t>CO1.REQ.7701728</t>
  </si>
  <si>
    <t>CO1.PCCNTR.7448390</t>
  </si>
  <si>
    <t>CO1.BDOS.7566628</t>
  </si>
  <si>
    <t>CP-SDSD-114-2025</t>
  </si>
  <si>
    <t>https://community.secop.gov.co/Public/Tendering/OpportunityDetail/Index?noticeUID=CO1.NTC.7580386&amp;isFromPublicArea=True&amp;isModal=true&amp;asPopupView=true</t>
  </si>
  <si>
    <t>CO1.REQ.8417355</t>
  </si>
  <si>
    <t>CO1.PCCNTR.7985703</t>
  </si>
  <si>
    <t>CO1.BDOS.8268548</t>
  </si>
  <si>
    <t>CP-SDSD-420-2025</t>
  </si>
  <si>
    <t>PRESTACIÓN DE SERVICIOS DE UN(A) PROFESIONAL DEL ÁREA DE LA SALUD PARA
EL FORTALECIMIENTO DE LAS COMPETENCIAS DE LA SECRETARÍA DE SALUD DEL
DEPARTAMENTO DE SUCRE EN LA SUBSECRETARÍA DE GESTIÓN DE PRESTACIÓN
DE SERVICIOS</t>
  </si>
  <si>
    <t>https://community.secop.gov.co/Public/Tendering/OpportunityDetail/Index?noticeUID=CO1.NTC.8292631&amp;isFromPublicArea=True&amp;isModal=true&amp;asPopupView=true</t>
  </si>
  <si>
    <t>CO1.REQ.7333796</t>
  </si>
  <si>
    <t>CO1.REQ.8941157</t>
  </si>
  <si>
    <t>CO1.PCCNTR.8348360</t>
  </si>
  <si>
    <t>CO1.BDOS.8781880</t>
  </si>
  <si>
    <t>CPS-746-2025</t>
  </si>
  <si>
    <t>PRESTACIÓN DE SERVICIOS PROFESIONALES PARA
BRINDAR ASESORÍA COMO CONTADOR PÚBLICO EN LA SUBSECRETARIA DE GESTIÓN FINANCIERA DE LA SECRETARÍA DE
HACIENDA DEL DEPARTAMENTO DE SUCRE; DURANTE LA VIGENCIA 2025.</t>
  </si>
  <si>
    <t>92556315</t>
  </si>
  <si>
    <t>https://community.secop.gov.co/Public/Tendering/OpportunityDetail/Index?noticeUID=CO1.NTC.8810446&amp;isFromPublicArea=True&amp;isModal=true&amp;asPopupView=true</t>
  </si>
  <si>
    <t>CO1.REQ.8960857</t>
  </si>
  <si>
    <t>CO1.PCCNTR.8360784</t>
  </si>
  <si>
    <t>CO1.BDOS.8801263</t>
  </si>
  <si>
    <t>CPS-926-2025</t>
  </si>
  <si>
    <t>PRESTACIÓN DE SERVICIOS PROFESIONALES DE UN ABOGADO ESPECIALISTA PARA
 BRINDAR ASESORIA Y ACOMPAÑAMIENTO A LA SUBSECRETARÍA DE GESTIÓN DE LA CONTRATACIÓN DE LA GOBERNACIÓN DE
 SUCRE</t>
  </si>
  <si>
    <t>1140892482</t>
  </si>
  <si>
    <t>https://community.secop.gov.co/Public/Tendering/OpportunityDetail/Index?noticeUID=CO1.NTC.8827008&amp;isFromPublicArea=True&amp;isModal=true&amp;asPopupView=true</t>
  </si>
  <si>
    <t>CO1.REQ.7159169</t>
  </si>
  <si>
    <t>CO1.PCCNTR.7018125</t>
  </si>
  <si>
    <t>CO1.BDOS.7025259</t>
  </si>
  <si>
    <t>CPS-920-2024</t>
  </si>
  <si>
    <t>PRESTACIÓN DE SERVICIOS DE APOYO A LA GESTIÓN PARA FORTALECER LAS DIFERENTES ACTIVIDADES QUE MANEJE LA OFICINA DE GESTIÓN DE TECNOLOGÍAS DE LA INFORMACIÓN - TI</t>
  </si>
  <si>
    <t>92032432</t>
  </si>
  <si>
    <t>https://community.secop.gov.co/Public/Tendering/OpportunityDetail/Index?noticeUID=CO1.NTC.7037965&amp;isFromPublicArea=True&amp;isModal=true&amp;asPopupView=true</t>
  </si>
  <si>
    <t>CO1.REQ.8766867</t>
  </si>
  <si>
    <t>CO1.REQ.9773118</t>
  </si>
  <si>
    <t>CO1.PCCNTR.8995364</t>
  </si>
  <si>
    <t>CO1.BDOS.9605610</t>
  </si>
  <si>
    <t>CP-SDSD-080-2026</t>
  </si>
  <si>
    <t>https://community.secop.gov.co/Public/Tendering/OpportunityDetail/Index?noticeUID=CO1.NTC.9627159&amp;isFromPublicArea=True&amp;isModal=true&amp;asPopupView=true</t>
  </si>
  <si>
    <t>CO1.REQ.8901906</t>
  </si>
  <si>
    <t>CO1.PCCNTR.8328600</t>
  </si>
  <si>
    <t>CO1.BDOS.8743707</t>
  </si>
  <si>
    <t>CPS-655-2025</t>
  </si>
  <si>
    <t>PRESTACIÓN DE SERVICIOS PROFESIONALES PARA BRINDAR APOYO CONTABLE EN LA SECRETARÍA DE HACIENDA DEL DEPARTAMENTO DE SUCRE</t>
  </si>
  <si>
    <t>https://community.secop.gov.co/Public/Tendering/OpportunityDetail/Index?noticeUID=CO1.NTC.8782776&amp;isFromPublicArea=True&amp;isModal=true&amp;asPopupView=true</t>
  </si>
  <si>
    <t>CO1.REQ.8765379</t>
  </si>
  <si>
    <t>CO1.PCCNTR.8220906</t>
  </si>
  <si>
    <t>CO1.BDOS.8609746</t>
  </si>
  <si>
    <t>CP-SDSD-529-2025</t>
  </si>
  <si>
    <t>PRESTACIÓN DE SERVICIOS DE APOYO A LA GESTION DE UN TECNICO LABORAL EN MANTENIMIENTO DE HARWARE PARA EL DESARROLLO DE ACCIONES EN EL COMPONENTE NIÑOS; NIÑAS Y ADOLESCENTES EN EL MARCO DEL DESARROLLO DEL PLAN TERRITORIAL DE SALUD VIGENCIA 2025 EN EL DEPARTAMENTO DE SUCRE.</t>
  </si>
  <si>
    <t>https://community.secop.gov.co/Public/Tendering/OpportunityDetail/Index?noticeUID=CO1.NTC.8635607&amp;isFromPublicArea=True&amp;isModal=true&amp;asPopupView=true</t>
  </si>
  <si>
    <t>CO1.REQ.9121160</t>
  </si>
  <si>
    <t>CO1.PCCNTR.8479690</t>
  </si>
  <si>
    <t>CO1.BDOS.8958198</t>
  </si>
  <si>
    <t>CPS-1061-2025</t>
  </si>
  <si>
    <t>PRESTACIÓN DE SERVICIOS PROFESIONALES DE UN ARQUITECTO CON MAESTRÍA PARA BRINDAR APOYO Y ACOMPAÑAMIENTO A LA SUBSECRETARIA DE GESTION DE HABITAT Y VIVIENDA EN EL MARCO DEL PROYECTO MEJORAMIENTO DE VIVIENDA URBANA Y RURAL; EN MATERIA DE SUBSIDIO FAMILIAR DE VIVIENDA EN LA
MODALIDAD DE MEJORAMIENTOS</t>
  </si>
  <si>
    <t>1102875707</t>
  </si>
  <si>
    <t>https://community.secop.gov.co/Public/Tendering/OpportunityDetail/Index?noticeUID=CO1.NTC.8983863&amp;isFromPublicArea=True&amp;isModal=true&amp;asPopupView=true</t>
  </si>
  <si>
    <t>PRESTACIÓN DE SERVICIOS PROFESIONALES DE UN ARQUITECTO CON MAESTRÍA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</si>
  <si>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CO1.REQ.6236730</t>
  </si>
  <si>
    <t>CO1.PCCNTR.6404252</t>
  </si>
  <si>
    <t>SA-SDSD-01-SI-2024</t>
  </si>
  <si>
    <t>SUMINISTRO DE REACTIVOS EQUIPOS; INSUMOS Y ELEMENTOS NECESARIOS PARA EL PROCESAMIENTO Y ANALISIS DE MUESTRAS DE INTERES EN SALUD PUBLICA PARA EL LABORATORIO DE SALUD PUBLICA DEPARTAMENTAL DE SUCRE PARA EL FORTALECIMIENTO DE LA AUTORIDAD SANITARIA.</t>
  </si>
  <si>
    <t>900406401</t>
  </si>
  <si>
    <t>https://community.secop.gov.co/Public/Tendering/OpportunityDetail/Index?noticeUID=CO1.NTC.6123946&amp;isFromPublicArea=True&amp;isModal=true&amp;asPopupView=true</t>
  </si>
  <si>
    <t>CO1.REQ.7013541</t>
  </si>
  <si>
    <t>CO1.PCCNTR.6907405</t>
  </si>
  <si>
    <t>CO1.BDOS.6882843</t>
  </si>
  <si>
    <t>CP-SDSD-467-2024</t>
  </si>
  <si>
    <t>https://community.secop.gov.co/Public/Tendering/OpportunityDetail/Index?noticeUID=CO1.NTC.6897903&amp;isFromPublicArea=True&amp;isModal=true&amp;asPopupView=true</t>
  </si>
  <si>
    <t>CO1.REQ.8577577</t>
  </si>
  <si>
    <t>CO1.PCCNTR.8092398</t>
  </si>
  <si>
    <t>CO1.BDOS.8425299</t>
  </si>
  <si>
    <t>CP-SDSD-443-2025</t>
  </si>
  <si>
    <t>PRESTACIÓN DE SERVICIOS PROFESIONALES DE UN(A) MEDICO PEDIATRA;  PARA
 EL DESARROLLO DE ACCIONES COMPLEMENTARIAS EN EL COMPONENTE SALUD
 NUTRICIONAL; EN EL MARCO DEL DESARROLLO DEL PLAN TERRITORIAL DE SALUD
 VIGENCIA 2025 EN EL DEPARTAMENTO DE SUCRE.</t>
  </si>
  <si>
    <t>https://community.secop.gov.co/Public/Tendering/OpportunityDetail/Index?noticeUID=CO1.NTC.8447499&amp;isFromPublicArea=True&amp;isModal=true&amp;asPopupView=true</t>
  </si>
  <si>
    <t>CO1.REQ.10009298</t>
  </si>
  <si>
    <t>CO1.PCCNTR.9237420</t>
  </si>
  <si>
    <t>CO1.BDOS.9840980</t>
  </si>
  <si>
    <t>CPS-522-2026</t>
  </si>
  <si>
    <t>PRESTACIÓN DE SERVICIOS PROFESIONALES DE UN INGENIERO DE SISTEMAS PARA
APOYAR EL SEGUIMIENTO DE LA POLÍTICA DE TI; ANÁLISIS DE PROCESOS Y FORTALECIMIENTO EN GOBIERNO DIGITAL</t>
  </si>
  <si>
    <t>1104009457</t>
  </si>
  <si>
    <t>https://community.secop.gov.co/Public/Tendering/OpportunityDetail/Index?noticeUID=CO1.NTC.9869072&amp;isFromPublicArea=True&amp;isModal=true&amp;asPopupView=true</t>
  </si>
  <si>
    <t>CO1.REQ.6759734</t>
  </si>
  <si>
    <t>CO1.PCCNTR.6722862</t>
  </si>
  <si>
    <t>CO1.BDOS.6632575</t>
  </si>
  <si>
    <t>CPS-630-2024</t>
  </si>
  <si>
    <t>PRESTACIÓN DE SERVICIOS APOYO A LA GESTIÓN DE UN TÉCNICO EN SISTEMAS PARA APOYAR PROCESOS RELACIONADOS CON LAS TECNOLOGÍAS DE LA INFORMACIÓN TI EN LA GOBERNACIÓN DE SUCRE</t>
  </si>
  <si>
    <t>https://community.secop.gov.co/Public/Tendering/OpportunityDetail/Index?noticeUID=CO1.NTC.6656176&amp;isFromPublicArea=True&amp;isModal=true&amp;asPopupView=true</t>
  </si>
  <si>
    <t>CO1.REQ.7021845</t>
  </si>
  <si>
    <t>CO1.PCCNTR.6912403</t>
  </si>
  <si>
    <t>CO1.BDOS.6891228</t>
  </si>
  <si>
    <t>CP-SDSD-478-2024</t>
  </si>
  <si>
    <t>https://community.secop.gov.co/Public/Tendering/OpportunityDetail/Index?noticeUID=CO1.NTC.6904530&amp;isFromPublicArea=True&amp;isModal=true&amp;asPopupView=true</t>
  </si>
  <si>
    <t>CO1.REQ.7760833</t>
  </si>
  <si>
    <t>CO1.PCCNTR.7509531</t>
  </si>
  <si>
    <t>CO1.BDOS.7625645</t>
  </si>
  <si>
    <t>CP-SDSD-188-2025</t>
  </si>
  <si>
    <t>https://community.secop.gov.co/Public/Tendering/OpportunityDetail/Index?noticeUID=CO1.NTC.7654048&amp;isFromPublicArea=True&amp;isModal=true&amp;asPopupView=true</t>
  </si>
  <si>
    <t>CO1.REQ.6886667</t>
  </si>
  <si>
    <t>CO1.PCCNTR.6808318</t>
  </si>
  <si>
    <t>CO1.BDOS.6758024</t>
  </si>
  <si>
    <t>CPS-753-2024</t>
  </si>
  <si>
    <t>PRESTACIÓN DE SERVICIOS PROFESIONALES DE UN ADMINISTRADOR DE 
EMPRESAS PARA BRINDAR ACOMPAÑAMIENTO A LA SECRETARIA DEL INTERIOR DE LA GOBERNACIÓN DE SUCRE desde la 
SECRETARÍA DEL INTERIOR</t>
  </si>
  <si>
    <t>https://community.secop.gov.co/Public/Tendering/OpportunityDetail/Index?noticeUID=CO1.NTC.6769103&amp;isFromPublicArea=True&amp;isModal=true&amp;asPopupView=true</t>
  </si>
  <si>
    <t>CO1.REQ.8825855</t>
  </si>
  <si>
    <t>CO1.PCCNTR.8262111</t>
  </si>
  <si>
    <t>CO1.BDOS.8668839</t>
  </si>
  <si>
    <t>CP-SDSD-611-2025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</si>
  <si>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</si>
  <si>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https://community.secop.gov.co/Public/Tendering/OpportunityDetail/Index?noticeUID=CO1.NTC.8692168&amp;isFromPublicArea=True&amp;isModal=true&amp;asPopupView=true</t>
  </si>
  <si>
    <t>CO1.REQ.8988471</t>
  </si>
  <si>
    <t>CO1.PCCNTR.8383660</t>
  </si>
  <si>
    <t>CO1.BDOS.8828670</t>
  </si>
  <si>
    <t>CP-SDSD-743-2025</t>
  </si>
  <si>
    <t>PRESTACIÓN DE SERVICIOS PROFESIONALES DE UN (A) ENFERMERO (A) PARA EL
 DESARROLLO DE ACCIONES EN EL COMPONENTE SALUD NUTRICIONAL EN EL
 MARCO DEL DESARROLLO DEL PLAN TERRITORIAL DE SALUD VIGENCIA 2025 EN
 EL DEPARTAMENTO DE SUCRE</t>
  </si>
  <si>
    <t>https://community.secop.gov.co/Public/Tendering/OpportunityDetail/Index?noticeUID=CO1.NTC.8854768&amp;isFromPublicArea=True&amp;isModal=true&amp;asPopupView=true</t>
  </si>
  <si>
    <t>CO1.REQ.9750692</t>
  </si>
  <si>
    <t>CO1.PCCNTR.8968926</t>
  </si>
  <si>
    <t>CO1.BDOS.9583262</t>
  </si>
  <si>
    <t>CP-SDSD-011-2025</t>
  </si>
  <si>
    <t>https://community.secop.gov.co/Public/Tendering/OpportunityDetail/Index?noticeUID=CO1.NTC.9598797&amp;isFromPublicArea=True&amp;isModal=true&amp;asPopupView=true</t>
  </si>
  <si>
    <t>CO1.REQ.9326513</t>
  </si>
  <si>
    <t>CO1.PCCNTR.8712819</t>
  </si>
  <si>
    <t>SI-012-2025</t>
  </si>
  <si>
    <t>ADQUISICIÓN DE EQUIPOS BLINDADOS Y ELEMENTOS DE INTENDENCIAS PARA EL FORTALECIMIENTO DE LAS CAPACIDADES DE LOS GRUPOS DE OPERACIONES ESPECIALES EN EL DEPARTAMENTO DE SUCRE</t>
  </si>
  <si>
    <t>900352229</t>
  </si>
  <si>
    <t>https://community.secop.gov.co/Public/Tendering/OpportunityDetail/Index?noticeUID=CO1.NTC.9184802&amp;isFromPublicArea=True&amp;isModal=true&amp;asPopupView=true</t>
  </si>
  <si>
    <t>CO1.REQ.9930623</t>
  </si>
  <si>
    <t>CO1.PCCNTR.9162862</t>
  </si>
  <si>
    <t>CO1.BDOS.9759768</t>
  </si>
  <si>
    <t>CPS-356-2026</t>
  </si>
  <si>
    <t>1101461346</t>
  </si>
  <si>
    <t>https://community.secop.gov.co/Public/Tendering/OpportunityDetail/Index?noticeUID=CO1.NTC.9795501&amp;isFromPublicArea=True&amp;isModal=true&amp;asPopupView=true</t>
  </si>
  <si>
    <t>PRESTACION DE SERVICIOS PROFESIONALES PARA LA ASESORÍA Y ACOMPAÑAMIENTO EN
EL DESARROLLO DE LAS ACCIONES EN EL MARCO DEL PROYECTO APOYO AL PROGRAMA DE FONDOS EDUCATIVOS FOSE
PARA EL SEGUIMIENTO; CONTROL Y CONSOLIDACIÓN FINANCIERA DE RECURSOS DE GRATUIDAD EDUCATIVA; PARA LOS
ESTABLECIMIENTOS EDUCATIVOS DEL DEPARTAMENTO DE SUCRE</t>
  </si>
  <si>
    <t>CO1.REQ.6949258</t>
  </si>
  <si>
    <t>CO1.REQ.8988500</t>
  </si>
  <si>
    <t>CO1.PCCNTR.8384522</t>
  </si>
  <si>
    <t>CO1.BDOS.8829011</t>
  </si>
  <si>
    <t>CP-SDSD-754-2025</t>
  </si>
  <si>
    <t>PRESTACIÓN DE SERVICIOS PROFESIONALES DE UN(A) ADMINISTRADOR(A) DE
 EMPRESAS PARA BRINDAR APOYO Y ACOMPAÑAMIENTO A LA SECRETARÍA DE
 SALUD DE LA GOBERNACIÓN DE SUCRE EN EL ÁREA DE ASISTENCIA TÉCNICA Y
 FINANCIERA DE LAS ESE´s.</t>
  </si>
  <si>
    <t>1103116084</t>
  </si>
  <si>
    <t>https://community.secop.gov.co/Public/Tendering/OpportunityDetail/Index?noticeUID=CO1.NTC.8855615&amp;isFromPublicArea=True&amp;isModal=true&amp;asPopupView=true</t>
  </si>
  <si>
    <t>CO1.REQ.7725370</t>
  </si>
  <si>
    <t>CO1.PCCNTR.7473450</t>
  </si>
  <si>
    <t>CO1.BDOS.7590565</t>
  </si>
  <si>
    <t>CP-SDSD-177-2025</t>
  </si>
  <si>
    <t>PRESTACIÓN DE SERVICIOS PROFESIONALES DE UN INGENIERO AMBIENTAL PARA EL DESARROLLO DE ACCIONES EN EL COMPONENTE SALUD AMBIENTAL; EN EL MARCO DEL DESARROLLO DEL PLAN TERRITORIAL DE SALUD VIGENCIA 2025 EN EL DEPARTAMENTO DE SUCRE.</t>
  </si>
  <si>
    <t>https://community.secop.gov.co/Public/Tendering/OpportunityDetail/Index?noticeUID=CO1.NTC.7609734&amp;isFromPublicArea=True&amp;isModal=true&amp;asPopupView=true</t>
  </si>
  <si>
    <t>CO1.REQ.6814384</t>
  </si>
  <si>
    <t>CO1.PCCNTR.6752304</t>
  </si>
  <si>
    <t>CO1.BDOS.6687378</t>
  </si>
  <si>
    <t>CPS-709-2024</t>
  </si>
  <si>
    <t>PRESTACIÓN SERVICIOS PROFESIONALES EN TRABAJO SOCIAL PARA BRINDAR 
ACOMPAÑAMIENTO Y ASESORIA A LA SECRETARÍA DE ENERGIAS DE LA GOBERNACIÓN DE SUCRE</t>
  </si>
  <si>
    <t>1102846264</t>
  </si>
  <si>
    <t>https://community.secop.gov.co/Public/Tendering/OpportunityDetail/Index?noticeUID=CO1.NTC.6696865&amp;isFromPublicArea=True&amp;isModal=true&amp;asPopupView=true</t>
  </si>
  <si>
    <t>CO1.REQ.6732298</t>
  </si>
  <si>
    <t>CO1.PCCNTR.6698276</t>
  </si>
  <si>
    <t>CO1.BDOS.6604024</t>
  </si>
  <si>
    <t>CPS-619-2024</t>
  </si>
  <si>
    <t>42208413</t>
  </si>
  <si>
    <t>https://community.secop.gov.co/Public/Tendering/OpportunityDetail/Index?noticeUID=CO1.NTC.6624536&amp;isFromPublicArea=True&amp;isModal=true&amp;asPopupView=true</t>
  </si>
  <si>
    <t>CO1.REQ.8966467</t>
  </si>
  <si>
    <t>CO1.PCCNTR.8374619</t>
  </si>
  <si>
    <t>CO1.BDOS.8807607</t>
  </si>
  <si>
    <t>CP-SDSD-717-2025</t>
  </si>
  <si>
    <t>PRESTACIÓN DE SERVICIOS PROFESIONALES DE UN(A) ENFERMERO(A) PARA EL DESARROLLO DE ACCIONES EN EL COMPONENTE NIÑOS; NIÑAS Y ADOLESCENTES; EN EL MARCO DEL DESARROLLO DEL PLAN TERRITORIAL DE SALUD VIGENCIA 2025 EN EL DEPARTAMENTO DE SUCRE</t>
  </si>
  <si>
    <t>https://community.secop.gov.co/Public/Tendering/OpportunityDetail/Index?noticeUID=CO1.NTC.8844909&amp;isFromPublicArea=True&amp;isModal=true&amp;asPopupView=true</t>
  </si>
  <si>
    <t>CO1.REQ.10053840</t>
  </si>
  <si>
    <t>CO1.PCCNTR.9286353</t>
  </si>
  <si>
    <t>CO1.BDOS.9885525</t>
  </si>
  <si>
    <t>CP-SDSD-369-2026</t>
  </si>
  <si>
    <t>PRESTACIÓN DE SERVICIOS PROFESIONALES DE UN(A) ADMINISTRADOR EN SALUD PARA BRINDAR APOYO Y ACOMPAÑAMIENTO A LA SECRETARÍA DE SALUD DE LA GOBERNACIÓN DE SUCRE EN EL SUBPROGRAMA DE ORGANIZACIÓN Y DESARROLLO</t>
  </si>
  <si>
    <t>https://community.secop.gov.co/Public/Tendering/OpportunityDetail/Index?noticeUID=CO1.NTC.9918234&amp;isFromPublicArea=True&amp;isModal=true&amp;asPopupView=true</t>
  </si>
  <si>
    <t>CO1.REQ.10017150</t>
  </si>
  <si>
    <t>CO1.PCCNTR.9242147</t>
  </si>
  <si>
    <t>CO1.BDOS.9848636</t>
  </si>
  <si>
    <t>CPS-559-2026</t>
  </si>
  <si>
    <t>1102826210</t>
  </si>
  <si>
    <t>https://community.secop.gov.co/Public/Tendering/OpportunityDetail/Index?noticeUID=CO1.NTC.9874159&amp;isFromPublicArea=True&amp;isModal=true&amp;asPopupView=true</t>
  </si>
  <si>
    <t>CO1.REQ.8945371</t>
  </si>
  <si>
    <t>CO1.PCCNTR.8379053</t>
  </si>
  <si>
    <t>CO1.BDOS.8785746</t>
  </si>
  <si>
    <t>CPS-887-2025</t>
  </si>
  <si>
    <t>PRESTACION DE SERVICIOS PROFESIONALES DE UN ABOGADO (A) PARA BRINDAR APOYO EN LA OFICINA DE PROTOCOLO DE LA SECRETARIA PRIVADA DE LA GOBERNACION DE SUCRE</t>
  </si>
  <si>
    <t>1140888680</t>
  </si>
  <si>
    <t>https://community.secop.gov.co/Public/Tendering/OpportunityDetail/Index?noticeUID=CO1.NTC.8849693&amp;isFromPublicArea=True&amp;isModal=true&amp;asPopupView=true</t>
  </si>
  <si>
    <t>CO1.REQ.10797833</t>
  </si>
  <si>
    <t>CO1.PCCNTR.9772617</t>
  </si>
  <si>
    <t>CO1.BDOS.10614015</t>
  </si>
  <si>
    <t>CP-SDSD-609-2026</t>
  </si>
  <si>
    <t>PRESTACIÓN DE SERVICIOS PROFESIONALES DE UN (A) ADMINSITRADOR(A) FINANCIERO PARA EL DESARROLLO DE ACCIONES EN EL SUBPROGRAMA PLANEACION INTEGRAL EN SALUD EN EL MARCO DEL DESARROLLO DEL PLAN TERRITORIAL DE SALUD VIGENCIA 2026 EN EL DEPARTAMENTO DE SUCRE</t>
  </si>
  <si>
    <t>https://community.secop.gov.co/Public/Tendering/OpportunityDetail/Index?noticeUID=CO1.NTC.10657937&amp;isFromPublicArea=True&amp;isModal=true&amp;asPopupView=true</t>
  </si>
  <si>
    <t>CO1.REQ.8934281</t>
  </si>
  <si>
    <t>CO1.PCCNTR.8340892</t>
  </si>
  <si>
    <t>CO1.BDOS.8775478</t>
  </si>
  <si>
    <t>CPS-740-2025</t>
  </si>
  <si>
    <t>https://community.secop.gov.co/Public/Tendering/OpportunityDetail/Index?noticeUID=CO1.NTC.8801197&amp;isFromPublicArea=True&amp;isModal=true&amp;asPopupView=true</t>
  </si>
  <si>
    <t>CO1.REQ.8497181</t>
  </si>
  <si>
    <t>CO1.PCCNTR.8039142</t>
  </si>
  <si>
    <t>CO1.BDOS.8347186</t>
  </si>
  <si>
    <t>CP-SDSD-427-2025</t>
  </si>
  <si>
    <t>PRESTACIÓN DE SERVICIOS PROFESIONALES DE UN(A) INGENIERO(A) DE
 SISTEMAS PARA EL FORTALECIMIENTO DE LAS COMPETENCIAS DE LA
 SECRETARÍA DE SALUD DEL DEPARTAMENTO DE SUCRE EN LA SUBSECRETARÍA
 DE GESTIÓN DE PRESTACIÓN DE SERVICIOS</t>
  </si>
  <si>
    <t>https://community.secop.gov.co/Public/Tendering/OpportunityDetail/Index?noticeUID=CO1.NTC.8369181&amp;isFromPublicArea=True&amp;isModal=true&amp;asPopupView=true</t>
  </si>
  <si>
    <t>CO1.REQ.4143677</t>
  </si>
  <si>
    <t>CO1.PCCNTR.4791704</t>
  </si>
  <si>
    <t>CO1.BDOS.3674624</t>
  </si>
  <si>
    <t>LP-SID-017-2022.</t>
  </si>
  <si>
    <t>901699838</t>
  </si>
  <si>
    <t>https://community.secop.gov.co/Public/Tendering/OpportunityDetail/Index?noticeUID=CO1.NTC.4054063&amp;isFromPublicArea=True&amp;isModal=true&amp;asPopupView=true</t>
  </si>
  <si>
    <t>CO1.REQ.6774584</t>
  </si>
  <si>
    <t>CO1.PCCNTR.6725361</t>
  </si>
  <si>
    <t>CO1.BDOS.6647583</t>
  </si>
  <si>
    <t>CP-SDSD-438-2024</t>
  </si>
  <si>
    <t>PRESTACIÓN DE SERVICIOS PROFESIONAL DE UN (A) PSICOLOGO (A) PARA EL 
DESARROLLO DE ACCIONES EN LA DIMENSIÓN CONVIVENCIA SOCIAL Y SALUD 
MENTAL; EN EL MARCO DEL PROGRAMA SALUD PUBLICA PRIORITARIA Y DIFERENTE PLAN DE ACCION TRANSITORIO 2024 EN EL DEPARTAMENTO DE SUCRE.</t>
  </si>
  <si>
    <t>https://community.secop.gov.co/Public/Tendering/OpportunityDetail/Index?noticeUID=CO1.NTC.6659726&amp;isFromPublicArea=True&amp;isModal=true&amp;asPopupView=true</t>
  </si>
  <si>
    <t>CO1.REQ.6679898</t>
  </si>
  <si>
    <t>CO1.BDOS.6553800</t>
  </si>
  <si>
    <t>CO1.REQ.9995644</t>
  </si>
  <si>
    <t>CO1.PCCNTR.9228531</t>
  </si>
  <si>
    <t>CO1.BDOS.9827154</t>
  </si>
  <si>
    <t>CP-SDSD-319-2026</t>
  </si>
  <si>
    <t>PRESTACIÓN DE SERVICIOS PROFESIONALES DE UN(A) OPTOMETRA PARA EL DESARROLLO DE ACCIONES EN EL SUBPROGRAMA ENFERMEDADES CRONICAS
NO TRANSMISIBLES ECNT EN EL MARCO DEL DESARROLLO DEL PLAN TERRITORIAL DE SALUD VIGENCIA 2026 EN EL DEPARTAMENTO DE SUCRE.</t>
  </si>
  <si>
    <t>23161216</t>
  </si>
  <si>
    <t>https://community.secop.gov.co/Public/Tendering/OpportunityDetail/Index?noticeUID=CO1.NTC.9860825&amp;isFromPublicArea=True&amp;isModal=true&amp;asPopupView=true</t>
  </si>
  <si>
    <t>CO1.REQ.7046965</t>
  </si>
  <si>
    <t>CO1.PCCNTR.6932308</t>
  </si>
  <si>
    <t>CO1.BDOS.6916185</t>
  </si>
  <si>
    <t>CP-SDSD-555-2024</t>
  </si>
  <si>
    <t>https://community.secop.gov.co/Public/Tendering/OpportunityDetail/Index?noticeUID=CO1.NTC.6927518&amp;isFromPublicArea=True&amp;isModal=true&amp;asPopupView=true</t>
  </si>
  <si>
    <t>CO1.REQ.8969313</t>
  </si>
  <si>
    <t>CO1.PCCNTR.8371730</t>
  </si>
  <si>
    <t>CO1.BDOS.8809485</t>
  </si>
  <si>
    <t>CPS-954-2025</t>
  </si>
  <si>
    <t>PRESTACIÓN DE SERVICIOS PROFESIONALES
DE UN PROFESIONAL EN ADMINISTRACIÓN DE EMPRESAS PARA BRINDAR
ACOMPAÑAMIENTO A LA SECRETARÍA GENERAL DE LA GOBERNACION DE SUCRE desde la SECRETARIA GENERAL</t>
  </si>
  <si>
    <t>https://community.secop.gov.co/Public/Tendering/OpportunityDetail/Index?noticeUID=CO1.NTC.8841641&amp;isFromPublicArea=True&amp;isModal=true&amp;asPopupView=true</t>
  </si>
  <si>
    <t>CO1.REQ.9043126</t>
  </si>
  <si>
    <t>CO1.PCCNTR.8425817</t>
  </si>
  <si>
    <t>CO1.BDOS.8882196</t>
  </si>
  <si>
    <t>CPS-1023-2025</t>
  </si>
  <si>
    <t>PRESTACION DE SERVICIOS PROFESIONALES DE UNA ADMINISTRADORA DE EMPRESAS
 ESPECIALISTA PARA BRINDAR ASESORÍA Y ASISTIENCIA TECNICA EN EL PROCESO DE SEGUIMIENTO Y CONTROL DEL DNP; Y
 APOYAR LA FORMULACIÓN; REVISIÓN; EVALUACIÓN Y SEGUIMIENTO DE PROYECTOS A CARGO DE LA SECRETARÍA DE
 PLANEACIÓN DEPARTAM</t>
  </si>
  <si>
    <t>https://community.secop.gov.co/Public/Tendering/OpportunityDetail/Index?noticeUID=CO1.NTC.8909425&amp;isFromPublicArea=True&amp;isModal=true&amp;asPopupView=true</t>
  </si>
  <si>
    <t>PRESTACION DE SERVICIOS PROFESIONALES DE UNA ADMINISTRADORA DE EMPRESAS
 ESPECIALISTA PARA BRINDAR ASESORÍA Y ASISTIENCIA TECNICA EN EL PROCESO DE SEGUIMIENTO Y CONTROL DEL DNP; Y
 APOYAR LA FORMULACIÓN; REVISIÓN; EVALUACIÓN Y SEGUIMIENTO DE PROYECTOS A CARGO DE LA SECRETARÍA DE
 PLANEACIÓN DEPARTAMENTAL</t>
  </si>
  <si>
    <t>CO1.REQ.6086861</t>
  </si>
  <si>
    <t>CO1.PCCNTR.6214203</t>
  </si>
  <si>
    <t>CO1.BDOS.5968283</t>
  </si>
  <si>
    <t>CP-SDSD-269-2024</t>
  </si>
  <si>
    <t>PRESTACIÓN DE SERVICIO DE APOYO A LA GESTIÓN DE UN(A) AUXILIAR DE ENFERMERÍA PARA BRINDAR APOYO EN LA DIMENSIÓN TRANSVERSAL GESTIÓN DIFERENCIAL DE LAS POBLACIONES VULNERABLES COMPONENTE DESARROLLO INTEGRAL DE LAS NIÑAS; NIÑOS Y ADOLESCENTES EN EL MARCO DEL PLAN ACCIÓN TRANSITORIO 2024 EN EL DEPARTAM</t>
  </si>
  <si>
    <t>https://community.secop.gov.co/Public/Tendering/OpportunityDetail/Index?noticeUID=CO1.NTC.5982876&amp;isFromPublicArea=True&amp;isModal=true&amp;asPopupView=true</t>
  </si>
  <si>
    <t>PRESTACIÓN DE SERVICIO DE APOYO A LA GESTIÓN DE UN(A) AUXILIAR DE ENFERMERÍA PARA BRINDAR APOYO EN LA DIMENSIÓN TRANSVERSAL GESTIÓN DIFERENCIAL DE LAS POBLACIONES VULNERABLES COMPONENTE DESARROLLO INTEGRAL DE LAS NIÑAS; NIÑOS Y ADOLESCENTES EN EL MARCO DEL PLAN ACCIÓN TRANSITORIO 2024 EN EL DEPARTAMENTO DE SUCRE</t>
  </si>
  <si>
    <t>CO1.REQ.6975687</t>
  </si>
  <si>
    <t>CO1.REQ.9830091</t>
  </si>
  <si>
    <t>CO1.PCCNTR.9045006</t>
  </si>
  <si>
    <t>CO1.BDOS.9663107</t>
  </si>
  <si>
    <t>CP-SDSD-148-2026</t>
  </si>
  <si>
    <t>PRESTACIÓN DE SERVICIOS PROFESIONALES DE UN INGENIERO DE SISTEMAS PARA EL DESARROLLO DE ACCIONES EN EL SUBPROGRAMA DE PARTICIPACION SOCIAL; EN EL MARCO DEL DESARROLLO DEL PLAN TERRITORIAL DE SALUD VIGENCIA 2026 EN EL DEPARTAMENTO DE SUCRE</t>
  </si>
  <si>
    <t>https://community.secop.gov.co/Public/Tendering/OpportunityDetail/Index?noticeUID=CO1.NTC.9680703&amp;isFromPublicArea=True&amp;isModal=true&amp;asPopupView=true</t>
  </si>
  <si>
    <t>CO1.REQ.8309017</t>
  </si>
  <si>
    <t>CO1.PCCNTR.7918356</t>
  </si>
  <si>
    <t>CO1.BDOS.8163003</t>
  </si>
  <si>
    <t>CP-SDSD-396-2025</t>
  </si>
  <si>
    <t>PRESTACIÓN DE SERVICIOS PROFESIONALES DE UN(A) ABOGADO(A) PARA EL FORTALECIMIENTO DE LAS COMPETENCIAS DE LA SECRETARÍA DE SALUD DEL DEPARTAMENTO DE SUCRE EN LA DIRECCIÓN DE ASUNTOS JURÍDICOS Y DE CONTRATACIÓN..</t>
  </si>
  <si>
    <t>https://community.secop.gov.co/Public/Tendering/OpportunityDetail/Index?noticeUID=CO1.NTC.8196332&amp;isFromPublicArea=True&amp;isModal=true&amp;asPopupView=true</t>
  </si>
  <si>
    <t>CO1.REQ.7321041</t>
  </si>
  <si>
    <t>CO1.BDOS.7184613</t>
  </si>
  <si>
    <t>CO1.REQ.7800253</t>
  </si>
  <si>
    <t>CO1.PCCNTR.7547535</t>
  </si>
  <si>
    <t>CO1.BDOS.7663705</t>
  </si>
  <si>
    <t>CP-SDSD-228-2025</t>
  </si>
  <si>
    <t>PRESTACIÓN DE SERVICIOS PROFESIONALES DE UN MÉDICO DE VIGILANCIA EN
SALUD PUBLICA EN PUERTOS PARA EL DESARROLLO DE ACCIONES EN EL
COMPONENTE VIGILANCIA EPIDEMIOLÓGICA EN EL MARCO DEL DESARROLLO DEL
PLAN TERRITORIAL DE SALUD VIGENCIA 2025 EN EL DEPARTAMENTO DE SUCRE</t>
  </si>
  <si>
    <t>https://community.secop.gov.co/Public/Tendering/OpportunityDetail/Index?noticeUID=CO1.NTC.7699933&amp;isFromPublicArea=True&amp;isModal=true&amp;asPopupView=true</t>
  </si>
  <si>
    <t>CO1.REQ.9928085</t>
  </si>
  <si>
    <t>CO1.PCCNTR.9163271</t>
  </si>
  <si>
    <t>CO1.BDOS.9759774</t>
  </si>
  <si>
    <t>CPS-358-2026</t>
  </si>
  <si>
    <t>PRESTACIÓN DE SERVICIOS PROFESIONALES PARA
DESARROLLAR ACTIVIDADES ADMINISTRATIVA EN LA SECRETARIA DE COMUNICACIONES EN LA GOBERNACIÓN DE SUCRE</t>
  </si>
  <si>
    <t>https://community.secop.gov.co/Public/Tendering/OpportunityDetail/Index?noticeUID=CO1.NTC.9795826&amp;isFromPublicArea=True&amp;isModal=true&amp;asPopupView=true</t>
  </si>
  <si>
    <t>CO1.REQ.5943265</t>
  </si>
  <si>
    <t>CO1.PCCNTR.6093149</t>
  </si>
  <si>
    <t>CO1.BDOS.5826113</t>
  </si>
  <si>
    <t>CP-SDSD-111-2024</t>
  </si>
  <si>
    <t>PRESTACIÓN DE SERVICIOS PROFESIONALES DE UN ENFERMERO PARA EL 
DESARROLLO DE ACCIONES EN LA DIMENSIÓN VIDA SALUDABLE Y ENFERMEDADES TRANSMISIBLES-ENFERMEDADES INMUNOPREVENIBLES; EN EL MARCO DEL DESARROLLO DEL PLAN DECENAL DE SALUD PUBLICA DESDE LA SECRETARIA DE SALUD EN EL MARCO DEL PROYECTO DESARR</t>
  </si>
  <si>
    <t>https://community.secop.gov.co/Public/Tendering/OpportunityDetail/Index?noticeUID=CO1.NTC.5835611&amp;isFromPublicArea=True&amp;isModal=true&amp;asPopupView=true</t>
  </si>
  <si>
    <t>PRESTACIÓN DE SERVICIOS PROFESIONALES DE UN ENFERMERO PARA EL 
DESARROLLO DE ACCIONES EN LA DIMENSIÓN VIDA SALUDABLE Y ENFERMEDADES TRANSMISIBLES-ENFERMEDADES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 DIFERENTE PLAN DE ACCION TRANSITORIO 2024 EN EL DEPARTAMENTO</t>
  </si>
  <si>
    <t>CO1.REQ.10731039</t>
  </si>
  <si>
    <t>CO1.PCCNTR.9724129</t>
  </si>
  <si>
    <t>CO1.BDOS.10548041</t>
  </si>
  <si>
    <t>CP-SDSD-460-2026</t>
  </si>
  <si>
    <t>https://community.secop.gov.co/Public/Tendering/OpportunityDetail/Index?noticeUID=CO1.NTC.10593735&amp;isFromPublicArea=True&amp;isModal=true&amp;asPopupView=true</t>
  </si>
  <si>
    <t>CO1.REQ.8083177</t>
  </si>
  <si>
    <t>CO1.PCCNTR.7752491</t>
  </si>
  <si>
    <t>CO1.BDOS.7942968</t>
  </si>
  <si>
    <t>CP-SDSD-321-2025</t>
  </si>
  <si>
    <t>PRESTACIÓN DE SERVICIOS DE APOYO A LA GESTIÓN DE UN(A) GESTOR (A)
 COMUNITARIO PARA EL DESARROLLO DE ACCIONES EN EL COMPONENTE
 DISCAPACIDAD EN EL MARCO DEL DESARROLLO DEL PLAN TERRITORIAL DE
 SALUD VIGENCIA 2025 EN EL DEPARTAMENTO DE SUCRE</t>
  </si>
  <si>
    <t>1193088140</t>
  </si>
  <si>
    <t>https://community.secop.gov.co/Public/Tendering/OpportunityDetail/Index?noticeUID=CO1.NTC.7961705&amp;isFromPublicArea=True&amp;isModal=true&amp;asPopupView=true</t>
  </si>
  <si>
    <t>CO1.REQ.8892510</t>
  </si>
  <si>
    <t>CO1.PCCNTR.8321262</t>
  </si>
  <si>
    <t>CO1.BDOS.8733478</t>
  </si>
  <si>
    <t>CPS-645-2025</t>
  </si>
  <si>
    <t>PRESTACION DE SERVICIOS PROFESIONALES DE UN ARQUITECTO PARA BRINDAR APOYO Y ACOMPAÑAMIENTO EN LA SUBSECRETARIA DE GESTION DE RECURSOS FISICOS.</t>
  </si>
  <si>
    <t>https://community.secop.gov.co/Public/Tendering/OpportunityDetail/Index?noticeUID=CO1.NTC.8772947&amp;isFromPublicArea=True&amp;isModal=true&amp;asPopupView=true</t>
  </si>
  <si>
    <t>CO1.REQ.7098901</t>
  </si>
  <si>
    <t>CO1.PCCNTR.6975155</t>
  </si>
  <si>
    <t>CO1.BDOS.6966362</t>
  </si>
  <si>
    <t>CP-SDSD-682-2024</t>
  </si>
  <si>
    <t>PRESTACIÓN DE SERVICIOS PROFESIONALES DE UN INGENIERO (A) DE SISTEMAS PARA EL DESARROLLO DE ACCIONES EN EL 
LABORATORIO DE SALUD PUBLICA EN EL MARCO DEL DESARROLLO DEL PLAN TERRITORIAL DE SALUD VIGENCIA 2024 EN EL 
DEPARTAMENTO DE SUCRE</t>
  </si>
  <si>
    <t>https://community.secop.gov.co/Public/Tendering/OpportunityDetail/Index?noticeUID=CO1.NTC.6980947&amp;isFromPublicArea=True&amp;isModal=true&amp;asPopupView=true</t>
  </si>
  <si>
    <t>CO1.REQ.9847715</t>
  </si>
  <si>
    <t>CO1.PCCNTR.9077964</t>
  </si>
  <si>
    <t>CO1.BDOS.9679994</t>
  </si>
  <si>
    <t>https://community.secop.gov.co/Public/Tendering/OpportunityDetail/Index?noticeUID=CO1.NTC.9713069&amp;isFromPublicArea=True&amp;isModal=true&amp;asPopupView=true</t>
  </si>
  <si>
    <t>CO1.REQ.9950267</t>
  </si>
  <si>
    <t>CO1.PCCNTR.9171249</t>
  </si>
  <si>
    <t>CO1.BDOS.9781662</t>
  </si>
  <si>
    <t>CP-SDSD-295-2026</t>
  </si>
  <si>
    <t>1003193887</t>
  </si>
  <si>
    <t>https://community.secop.gov.co/Public/Tendering/OpportunityDetail/Index?noticeUID=CO1.NTC.9802999&amp;isFromPublicArea=True&amp;isModal=true&amp;asPopupView=true</t>
  </si>
  <si>
    <t>CO1.REQ.8992492</t>
  </si>
  <si>
    <t>CO1.PCCNTR.8397729</t>
  </si>
  <si>
    <t>CO1.BDOS.8832961</t>
  </si>
  <si>
    <t>CPS-1002-2025</t>
  </si>
  <si>
    <t>https://community.secop.gov.co/Public/Tendering/OpportunityDetail/Index?noticeUID=CO1.NTC.8871836&amp;isFromPublicArea=True&amp;isModal=true&amp;asPopupView=true</t>
  </si>
  <si>
    <t>CO1.REQ.9087071</t>
  </si>
  <si>
    <t>CO1.PCCNTR.8457016</t>
  </si>
  <si>
    <t>CO1.BDOS.8925247</t>
  </si>
  <si>
    <t>CP-SDSD-852-2025</t>
  </si>
  <si>
    <t>PRESTACIÓN DE SERVICIOS PROFESIONALES DE UN(A) INGENIERO(A) CIVIL PARA
EL FORTALECIMIENTO DE LAS COMPETENCIAS DE LA SECRETARÍA DE SALUD DEL
DEPARTAMENTO DE SUCRE EN EL DESPACHO DEL SECRETARIO.</t>
  </si>
  <si>
    <t>1102845040</t>
  </si>
  <si>
    <t>https://community.secop.gov.co/Public/Tendering/OpportunityDetail/Index?noticeUID=CO1.NTC.8951075&amp;isFromPublicArea=True&amp;isModal=true&amp;asPopupView=true</t>
  </si>
  <si>
    <t>CO1.REQ.9848191</t>
  </si>
  <si>
    <t>CO1.PCCNTR.9092726</t>
  </si>
  <si>
    <t>CO1.BDOS.9680687</t>
  </si>
  <si>
    <t>CP-SDSD-201-2026</t>
  </si>
  <si>
    <t>PRESTACIÓN DE SERVICIOS PROFESIONALES DE UN (A) BACTERIOLOGO(A) PARA EL
DESARROLLO DE ACCIONES EN EL SUBPROGRAMA EMERGENTES Y REMERGENTES: IIAS-RAM EN EL MARCO DEL DESARROLLO DEL PLAN TERRITORIAL DE SALUD VIGENCIA 2026 EN EL DEPARTAMENTO DE SUCRE</t>
  </si>
  <si>
    <t>https://community.secop.gov.co/Public/Tendering/OpportunityDetail/Index?noticeUID=CO1.NTC.9727733&amp;isFromPublicArea=True&amp;isModal=true&amp;asPopupView=true</t>
  </si>
  <si>
    <t>CO1.REQ.5828224</t>
  </si>
  <si>
    <t>CO1.PCCNTR.5996848</t>
  </si>
  <si>
    <t>CO1.BDOS.5711269</t>
  </si>
  <si>
    <t>CPS-168-2024</t>
  </si>
  <si>
    <t>PRESTACIÓN DE SERVICIOS PARA EL FORTALECIMIENTO DE PROCESOS ADMINISTRATIVOS; CONTABLES Y FINANCIEROS DE LA VIGENCIA 2024 GOBERNACIÓN DE SUCRE</t>
  </si>
  <si>
    <t>https://community.secop.gov.co/Public/Tendering/OpportunityDetail/Index?noticeUID=CO1.NTC.5720703&amp;isFromPublicArea=True&amp;isModal=true&amp;asPopupView=true</t>
  </si>
  <si>
    <t>CO1.REQ.8752852</t>
  </si>
  <si>
    <t>CO1.PCCNTR.8211249</t>
  </si>
  <si>
    <t>CO1.BDOS.8597351</t>
  </si>
  <si>
    <t>CP-SDSD-486-2025</t>
  </si>
  <si>
    <t>PRESTACIÓN DE SERVICIOS PROFESIONALES DE UN(A) INGENIERO (A) DE SISTEMAS PARA
EL DESARROLLO DE ACCIONES EN EL COMPONENTE PLANEACION INTEGRAL EN SALUD EN EL MARCO DEL DESARROLLO DEL PLAN TERRITORIAL DE SALUD VIGENCIA 2025 EN EL DEPARTAMENTO DE SUCRE</t>
  </si>
  <si>
    <t>https://community.secop.gov.co/Public/Tendering/OpportunityDetail/Index?noticeUID=CO1.NTC.8621004&amp;isFromPublicArea=True&amp;isModal=true&amp;asPopupView=true</t>
  </si>
  <si>
    <t>CO1.REQ.7112051</t>
  </si>
  <si>
    <t>CO1.PCCNTR.6984205</t>
  </si>
  <si>
    <t>CO1.BDOS.6979661</t>
  </si>
  <si>
    <t>CP-SDSD-717-2024</t>
  </si>
  <si>
    <t>PRESTACIÓN DE SERVICIOS PROFESIONALES DE UN(A) ENFERMERO (A) PARA EL 
DESARROLLO DE ACCIONES EN EL 
COMPONENTE EMERGENTES Y REMERGENTES: IRA-EDA-LEPRA Y TB EN EL MARCO 
DEL DESARROLLO DEL PLAN TERRITORIAL 
DE SALUD VIGENCIA 2024 EN EL DEPARTAMENTO DE SUCRE.</t>
  </si>
  <si>
    <t>https://community.secop.gov.co/Public/Tendering/OpportunityDetail/Index?noticeUID=CO1.NTC.6991080&amp;isFromPublicArea=True&amp;isModal=true&amp;asPopupView=true</t>
  </si>
  <si>
    <t>CO1.REQ.9665905</t>
  </si>
  <si>
    <t>CO1.PCCNTR.8881282</t>
  </si>
  <si>
    <t>CO1.BDOS.9498455</t>
  </si>
  <si>
    <t>CPS-036-2026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</si>
  <si>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</si>
  <si>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https://community.secop.gov.co/Public/Tendering/OpportunityDetail/Index?noticeUID=CO1.NTC.9513289&amp;isFromPublicArea=True&amp;isModal=true&amp;asPopupView=true</t>
  </si>
  <si>
    <t>CO1.REQ.8912977</t>
  </si>
  <si>
    <t>CO1.PCCNTR.8327804</t>
  </si>
  <si>
    <t>CO1.BDOS.8754421</t>
  </si>
  <si>
    <t>CPS-720-2025</t>
  </si>
  <si>
    <t>https://community.secop.gov.co/Public/Tendering/OpportunityDetail/Index?noticeUID=CO1.NTC.8781407&amp;isFromPublicArea=True&amp;isModal=true&amp;asPopupView=true</t>
  </si>
  <si>
    <t>CO1.REQ.9321839</t>
  </si>
  <si>
    <t>CO1.PCCNTR.8641410</t>
  </si>
  <si>
    <t>CO1.BDOS.9155307</t>
  </si>
  <si>
    <t>CPS-1160-2025</t>
  </si>
  <si>
    <t>PRESTACIÓN DE SERVICIOS PROFESIONALES DE UN INGENIERO CIVIL PARA APOYAR EN LA ESTRUCTURACIÓN DE PROYECTOS; EN LA DIRECCIÓN DE PROYECTOS ESTRATÉGICOS DE LA GOBERNACIÓN DE SUCRE</t>
  </si>
  <si>
    <t>https://community.secop.gov.co/Public/Tendering/OpportunityDetail/Index?noticeUID=CO1.NTC.9197095&amp;isFromPublicArea=True&amp;isModal=true&amp;asPopupView=true</t>
  </si>
  <si>
    <t>CO1.REQ.8917626</t>
  </si>
  <si>
    <t>CO1.PCCNTR.8330655</t>
  </si>
  <si>
    <t>CO1.BDOS.8759518</t>
  </si>
  <si>
    <t>CPS-761-2025</t>
  </si>
  <si>
    <t>PRESTACIÓN DE SERVICIOS PROFESIONALES DE UN
INGENIERO INDUSTRIAL PARA BRINDAR ACOMPAÑAMIENTO A LA OFICINA DE MACROPROYECTOS ESTRATEGICOS DE LA
GOBERNACIÓN DE SUCRE</t>
  </si>
  <si>
    <t>https://community.secop.gov.co/Public/Tendering/OpportunityDetail/Index?noticeUID=CO1.NTC.8785005&amp;isFromPublicArea=True&amp;isModal=true&amp;asPopupView=true</t>
  </si>
  <si>
    <t>CO1.REQ.10736616</t>
  </si>
  <si>
    <t>CO1.PCCNTR.9726780</t>
  </si>
  <si>
    <t>CO1.BDOS.10553284</t>
  </si>
  <si>
    <t>CP-SDSD-455-2026</t>
  </si>
  <si>
    <t>https://community.secop.gov.co/Public/Tendering/OpportunityDetail/Index?noticeUID=CO1.NTC.10598026&amp;isFromPublicArea=True&amp;isModal=true&amp;asPopupView=true</t>
  </si>
  <si>
    <t>CO1.REQ.9406016</t>
  </si>
  <si>
    <t>CO1.PCCNTR.8722010</t>
  </si>
  <si>
    <t>No. SA-SDSD-06-SI-2025</t>
  </si>
  <si>
    <t>ADQUISICIÓN DE EQUIPOS NECESARIOS PARA EL DESARROLLO DE LOS PROCESO DE VIGILANCIA EN EL LABORATORIO DE SALUD PUBLICA DEPARTAMENTAL; VIGENCIA 2025</t>
  </si>
  <si>
    <t>901705242</t>
  </si>
  <si>
    <t>https://community.secop.gov.co/Public/Tendering/OpportunityDetail/Index?noticeUID=CO1.NTC.9265688&amp;isFromPublicArea=True&amp;isModal=true&amp;asPopupView=true</t>
  </si>
  <si>
    <t>CO1.REQ.9923859</t>
  </si>
  <si>
    <t>CO1.PCCNTR.9156512</t>
  </si>
  <si>
    <t>CO1.BDOS.9755513</t>
  </si>
  <si>
    <t>CP-SDSD-258-2026</t>
  </si>
  <si>
    <t>https://community.secop.gov.co/Public/Tendering/OpportunityDetail/Index?noticeUID=CO1.NTC.9788365&amp;isFromPublicArea=True&amp;isModal=true&amp;asPopupView=true</t>
  </si>
  <si>
    <t>CO1.REQ.9994800</t>
  </si>
  <si>
    <t>CO1.PCCNTR.9213762</t>
  </si>
  <si>
    <t>CO1.BDOS.9826744</t>
  </si>
  <si>
    <t>CPS-506-2026</t>
  </si>
  <si>
    <t>PRESTACIÓN DE SERVICIOS PROFESIONALES PARA
BRINDAR ACOMPAÑAMIENTO AUDIOVISUAL A LA SECRETARIA DE COMUNICACIONES DE LA GOBERNACIÓN DE SUCRE</t>
  </si>
  <si>
    <t>https://community.secop.gov.co/Public/Tendering/OpportunityDetail/Index?noticeUID=CO1.NTC.9846044&amp;isFromPublicArea=True&amp;isModal=true&amp;asPopupView=true</t>
  </si>
  <si>
    <t>CO1.REQ.9825162</t>
  </si>
  <si>
    <t>CO1.PCCNTR.9067708</t>
  </si>
  <si>
    <t>CO1.BDOS.9657172</t>
  </si>
  <si>
    <t>CP-SDSD-155-2026</t>
  </si>
  <si>
    <t>PRESTACIÓN DE SERVICIOS DE APOYO A LA GESTIÓN DE UN TECNOLOGO EN SISTEMAS
PARA EL DESARROLLO DE ACCIONES EN EL SUBPROGRAMA DE SALUD AMBIENTAL; EN EL MARCO DEL DESARROLLO DEL PLAN TERRITORIAL DE SALUD VIGENCIA 2026 EN EL DEPARTAMENTO DE SUCRE.</t>
  </si>
  <si>
    <t>https://community.secop.gov.co/Public/Tendering/OpportunityDetail/Index?noticeUID=CO1.NTC.9702347&amp;isFromPublicArea=True&amp;isModal=true&amp;asPopupView=true</t>
  </si>
  <si>
    <t>CO1.REQ.7065595</t>
  </si>
  <si>
    <t>CO1.PCCNTR.6950493</t>
  </si>
  <si>
    <t>CO1.BDOS.6934499</t>
  </si>
  <si>
    <t>CP-SDSD-575-2024</t>
  </si>
  <si>
    <t>PRESTACIÓN DE SERVICIOS PROFESIONALES DE UN(A) TRABAJADOR(A) SOCIAL PARA EL DESARROLLO DE ACCIONES EN EL
COMPONENTE PARTICIPACION SOCIAL EN SALUD - PARSO EN EL MARCO DEL DESARROLLO DEL PLAN TERRITORIAL DE SALUD
VIGENCIA 2024 EN EL DEPARTAMENTO DE SUCRE</t>
  </si>
  <si>
    <t>https://community.secop.gov.co/Public/Tendering/OpportunityDetail/Index?noticeUID=CO1.NTC.6949278&amp;isFromPublicArea=True&amp;isModal=true&amp;asPopupView=true</t>
  </si>
  <si>
    <t>CO1.REQ.9365631</t>
  </si>
  <si>
    <t>CO1.BDOS.9197863</t>
  </si>
  <si>
    <t>CO1.REQ.8284664</t>
  </si>
  <si>
    <t>CO1.PCCNTR.7895441</t>
  </si>
  <si>
    <t>CO1.BDOS.8139120</t>
  </si>
  <si>
    <t>CP-SDSD-365-2025</t>
  </si>
  <si>
    <t>PRESTACIÓN DE SERVICIOS PROFESIONALES DE UN(A) ABOGADO (A) PARA EL FORTALECIMIENTO DE LAS COMPETENCIAS DE LA SECRETARÍA DE SALUD DEL
DEPARTAMENTO DE SUCRE EN EL AREA DE AUDITORIA DE CUENTAS MEDICAS</t>
  </si>
  <si>
    <t>https://community.secop.gov.co/Public/Tendering/OpportunityDetail/Index?noticeUID=CO1.NTC.8163010&amp;isFromPublicArea=True&amp;isModal=true&amp;asPopupView=true</t>
  </si>
  <si>
    <t>CO1.REQ.10432894</t>
  </si>
  <si>
    <t>CO1.REQ.10054151</t>
  </si>
  <si>
    <t>CO1.PCCNTR.9296762</t>
  </si>
  <si>
    <t>CO1.BDOS.9885650</t>
  </si>
  <si>
    <t>CPS-591-2026</t>
  </si>
  <si>
    <t>PRESTACION DE SERVICIOS DE APOYO ALA GESTION
PARA LA REALIZACION DE PIEZAS GRAFICAS QUE SE REQUIERAN EN LA GOBERNACION DE SUCRE</t>
  </si>
  <si>
    <t>1102845517</t>
  </si>
  <si>
    <t>https://community.secop.gov.co/Public/Tendering/OpportunityDetail/Index?noticeUID=CO1.NTC.9929054&amp;isFromPublicArea=True&amp;isModal=true&amp;asPopupView=true</t>
  </si>
  <si>
    <t>CO1.REQ.7063917</t>
  </si>
  <si>
    <t>CO1.PCCNTR.6949323</t>
  </si>
  <si>
    <t>CO1.BDOS.6932798</t>
  </si>
  <si>
    <t>CP-SDSD-567-2024</t>
  </si>
  <si>
    <t>https://community.secop.gov.co/Public/Tendering/OpportunityDetail/Index?noticeUID=CO1.NTC.6947424&amp;isFromPublicArea=True&amp;isModal=true&amp;asPopupView=true</t>
  </si>
  <si>
    <t>CO1.REQ.7244564</t>
  </si>
  <si>
    <t>CO1.PCCNTR.7082577</t>
  </si>
  <si>
    <t>CO1.BDOS.7108850</t>
  </si>
  <si>
    <t>CP-SDSD-783-2024</t>
  </si>
  <si>
    <t>PRESTACIÓN DE SERVICIOS PROFESIONALES DE UN(A) TRABAJADOR(A) PARA EL DESARROLLO DE ACCIONES EN EL COMPONENTE PARTICIPACION SOCIAL EN SALUD EN EL MARCO DEL DESARROLLO DEL PLAN TERRITORIAL DE SALUD VIGENCIA 2024 EN EL DEPARTAMENTO DE SUCRE.</t>
  </si>
  <si>
    <t>https://community.secop.gov.co/Public/Tendering/OpportunityDetail/Index?noticeUID=CO1.NTC.7125778&amp;isFromPublicArea=True&amp;isModal=true&amp;asPopupView=true</t>
  </si>
  <si>
    <t>CO1.REQ.6721858</t>
  </si>
  <si>
    <t>CO1.PCCNTR.6685173</t>
  </si>
  <si>
    <t>CO1.BDOS.6595063</t>
  </si>
  <si>
    <t>CPS-559-2024</t>
  </si>
  <si>
    <t>PRESTACION DE SERVICIOS PROFESIONALES PARA BRINDAR APOYO Y ACOMPAÑAMIENTO EN LOS ASUNTOS JURIDICOS QUE ESTEN A CARGO DE LA SECRETARIA DE INCLUSION SOCIAL; MUJER Y EQUIDAD DE GENERO - SUBSECRETARIA DE GESTION DE LA INCLUSION SOCIAL DEL DEPARTAMENTO DE SUCRE.</t>
  </si>
  <si>
    <t>1099993615</t>
  </si>
  <si>
    <t>https://community.secop.gov.co/Public/Tendering/OpportunityDetail/Index?noticeUID=CO1.NTC.6606538&amp;isFromPublicArea=True&amp;isModal=true&amp;asPopupView=true</t>
  </si>
  <si>
    <t>CO1.REQ.7701405</t>
  </si>
  <si>
    <t>CO1.PCCNTR.7448360</t>
  </si>
  <si>
    <t>CO1.BDOS.7566212</t>
  </si>
  <si>
    <t>CP-SDSD-110-2025</t>
  </si>
  <si>
    <t>https://community.secop.gov.co/Public/Tendering/OpportunityDetail/Index?noticeUID=CO1.NTC.7580363&amp;isFromPublicArea=True&amp;isModal=true&amp;asPopupView=true</t>
  </si>
  <si>
    <t>CO1.REQ.8825515</t>
  </si>
  <si>
    <t>CO1.PCCNTR.8261931</t>
  </si>
  <si>
    <t>CO1.BDOS.8668608</t>
  </si>
  <si>
    <t>CP-SDSD-603-2025</t>
  </si>
  <si>
    <t>https://community.secop.gov.co/Public/Tendering/OpportunityDetail/Index?noticeUID=CO1.NTC.8692366&amp;isFromPublicArea=True&amp;isModal=true&amp;asPopupView=true</t>
  </si>
  <si>
    <t>CO1.REQ.9339715</t>
  </si>
  <si>
    <t>CO1.PCCNTR.8643940</t>
  </si>
  <si>
    <t>CO1.BDOS.9172759</t>
  </si>
  <si>
    <t>CP-SDSD-904-2025</t>
  </si>
  <si>
    <t>PRESTACIÓN DE SERVICIOS DE APOYO A LA GESTION UN(A) REGENTE EN FARMACIA PARA EL FORTALECIMIENTO DE LAS COMPETENCIAS DE LA SECRETARÍA DE SALUD DEL DEPARTAMENTO DE SUCRE EN EL FONDO ROTATORIO DE ESTUPEFACIENTES FRE</t>
  </si>
  <si>
    <t>42271103</t>
  </si>
  <si>
    <t>https://community.secop.gov.co/Public/Tendering/OpportunityDetail/Index?noticeUID=CO1.NTC.9202041&amp;isFromPublicArea=True&amp;isModal=true&amp;asPopupView=true</t>
  </si>
  <si>
    <t>CO1.REQ.7144083</t>
  </si>
  <si>
    <t>CO1.BDOS.7008208</t>
  </si>
  <si>
    <t>CO1.REQ.8903068</t>
  </si>
  <si>
    <t>CO1.PCCNTR.8319044</t>
  </si>
  <si>
    <t>CO1.BDOS.8744692</t>
  </si>
  <si>
    <t>CPS-678-2025</t>
  </si>
  <si>
    <t>PRESTACION DE SERVICIOS PROFESIONALES DE UN ABOGADO PARA BRINDAR ASESORIA Y ACOMPAÑAMIENTO EN LA SUBSECRETARIA DE GESTION DE RECURSOS FISICOS</t>
  </si>
  <si>
    <t>92258372</t>
  </si>
  <si>
    <t>https://community.secop.gov.co/Public/Tendering/OpportunityDetail/Index?noticeUID=CO1.NTC.8769797&amp;isFromPublicArea=True&amp;isModal=true&amp;asPopupView=true</t>
  </si>
  <si>
    <t>CO1.REQ.5932348</t>
  </si>
  <si>
    <t>CO1.PCCNTR.6084988</t>
  </si>
  <si>
    <t>CO1.BDOS.5815212</t>
  </si>
  <si>
    <t>CPS-251-2024</t>
  </si>
  <si>
    <t>https://community.secop.gov.co/Public/Tendering/OpportunityDetail/Index?noticeUID=CO1.NTC.5824634&amp;isFromPublicArea=True&amp;isModal=true&amp;asPopupView=true</t>
  </si>
  <si>
    <t>CO1.REQ.7043509</t>
  </si>
  <si>
    <t>CO1.PCCNTR.6932105</t>
  </si>
  <si>
    <t>CO1.BDOS.6912582</t>
  </si>
  <si>
    <t>CP-SDSD-520-2024</t>
  </si>
  <si>
    <t>https://community.secop.gov.co/Public/Tendering/OpportunityDetail/Index?noticeUID=CO1.NTC.6927135&amp;isFromPublicArea=True&amp;isModal=true&amp;asPopupView=true</t>
  </si>
  <si>
    <t>CO1.REQ.9782194</t>
  </si>
  <si>
    <t>CO1.PCCNTR.9022849</t>
  </si>
  <si>
    <t>CO1.BDOS.9614470</t>
  </si>
  <si>
    <t>CP-SDSD-099-2026</t>
  </si>
  <si>
    <t>PRESTACIÓN DE SERVICIOS PROFESIONALES DE UN (A) INGENIERO(A) DE SISTEMAS PARA EL DESARROLLO DE ACCIONES EN EL SUBPROGRAMA DISCAPACIDAD EN EL MARCO DEL DESARROLLO DEL PLAN TERRITORIAL DE
SALUD VIGENCIA 2026 EN EL DEPARTAMENTO DE SUCRE</t>
  </si>
  <si>
    <t>https://community.secop.gov.co/Public/Tendering/OpportunityDetail/Index?noticeUID=CO1.NTC.9656234&amp;isFromPublicArea=True&amp;isModal=true&amp;asPopupView=true</t>
  </si>
  <si>
    <t>CO1.REQ.8980673</t>
  </si>
  <si>
    <t>CO1.PCCNTR.8379609</t>
  </si>
  <si>
    <t>CO1.BDOS.8821127</t>
  </si>
  <si>
    <t>CPS-974-2025</t>
  </si>
  <si>
    <t>PRESTACION DE SERVICIOS PROFESIONALES DE UN 
COMUNICADOR SOCIAL PARA BRINDAR ACOMPAÑAMIENTO A LA SECRETARIA DEL INTERIOR DE LA GOBERNACION DE SUCRE 
EN EL MARCO DEL PROYECTO APOYO A LA PRESTACIÓN DE SERVICIOS PROFESIONALES Y DE APOYO A LA GESTIÓN VIGENCIA 
2025 DE LA GOBERNACIÓN DE SUCRE</t>
  </si>
  <si>
    <t>https://community.secop.gov.co/Public/Tendering/OpportunityDetail/Index?noticeUID=CO1.NTC.8850336&amp;isFromPublicArea=True&amp;isModal=true&amp;asPopupView=true</t>
  </si>
  <si>
    <t>CO1.REQ.9419196</t>
  </si>
  <si>
    <t>CO1.PCCNTR.8697273</t>
  </si>
  <si>
    <t>CO1.BDOS.9250699</t>
  </si>
  <si>
    <t>CPS-1212-2025</t>
  </si>
  <si>
    <t>PRESTACIÓN DE SERVICIOS PARA LA OPTIMIZACIÓN DE PROCESOS DE GESTIÓN DE PROYECTOS Y COMUNICACIÓN INSTITUCIONAL DE LA GOBERNACIÓN DE SUCRE</t>
  </si>
  <si>
    <t>9012466527</t>
  </si>
  <si>
    <t>https://community.secop.gov.co/Public/Tendering/OpportunityDetail/Index?noticeUID=CO1.NTC.9281069&amp;isFromPublicArea=True&amp;isModal=true&amp;asPopupView=true</t>
  </si>
  <si>
    <t>CO1.REQ.8255676</t>
  </si>
  <si>
    <t>CO1.PCCNTR.7878961</t>
  </si>
  <si>
    <t>CO1.BDOS.8110948</t>
  </si>
  <si>
    <t>CP-SDSD-341-2025</t>
  </si>
  <si>
    <t>https://community.secop.gov.co/Public/Tendering/OpportunityDetail/Index?noticeUID=CO1.NTC.8139448&amp;isFromPublicArea=True&amp;isModal=true&amp;asPopupView=true</t>
  </si>
  <si>
    <t>CO1.REQ.9983840</t>
  </si>
  <si>
    <t>CO1.PCCNTR.9213514</t>
  </si>
  <si>
    <t>CO1.BDOS.9815428</t>
  </si>
  <si>
    <t>CPS-270-2026</t>
  </si>
  <si>
    <t>PRESTACIÓN DE SERVICIOS PROFESIONALES DE UN ABOGADO PARA BRINDAR ASESORIA Y ACOMPAÑAMIENTO EN LA GOBERNACIÓN DE SUCRE</t>
  </si>
  <si>
    <t>https://community.secop.gov.co/Public/Tendering/OpportunityDetail/Index?noticeUID=CO1.NTC.9845567&amp;isFromPublicArea=True&amp;isModal=true&amp;asPopupView=true</t>
  </si>
  <si>
    <t>CO1.REQ.8935718</t>
  </si>
  <si>
    <t>CO1.PCCNTR.8343068</t>
  </si>
  <si>
    <t>CO1.BDOS.8776924</t>
  </si>
  <si>
    <t>CPS-822-2025</t>
  </si>
  <si>
    <t>PRESTACION DE SERVICIOS PROFESIONALES DE UN
ABOGADO PARA REALIZAR ACOMPAÑAMIENTO JURIDICO EN LA OFICINA DE MACROPROYECTOS ESTRATEGICOS DE LA
GOBERNACION DE SUCRE</t>
  </si>
  <si>
    <t>1099965354</t>
  </si>
  <si>
    <t>https://community.secop.gov.co/Public/Tendering/OpportunityDetail/Index?noticeUID=CO1.NTC.8803902&amp;isFromPublicArea=True&amp;isModal=true&amp;asPopupView=true</t>
  </si>
  <si>
    <t>CO1.REQ.7977982</t>
  </si>
  <si>
    <t>CO1.PCCNTR.7668829</t>
  </si>
  <si>
    <t>CO1.BDOS.7839190</t>
  </si>
  <si>
    <t>CP-SDSD-301-2025</t>
  </si>
  <si>
    <t>https://community.secop.gov.co/Public/Tendering/OpportunityDetail/Index?noticeUID=CO1.NTC.7856259&amp;isFromPublicArea=True&amp;isModal=true&amp;asPopupView=true</t>
  </si>
  <si>
    <t>CO1.REQ.8308128</t>
  </si>
  <si>
    <t>CO1.REQ.10055430</t>
  </si>
  <si>
    <t>CO1.PCCNTR.9299400</t>
  </si>
  <si>
    <t>CO1.BDOS.9886976</t>
  </si>
  <si>
    <t>CPS-663-2026</t>
  </si>
  <si>
    <t>PRESTACION DE SERVICIOS PROFESIONALES PARA APOYAR EL DESARROLLO DE
 LAS ACCIONES DE LA SECRETARIA EDUCACION DEPARTAMENTAL DE LA
 GOBERNACIÓN DE SUCRE. DESDE LA SUBSECRETARIA DE DESARROLLO
 EDUCATIVO INTEGRAL EN EL MARCO DEL PROYECTO IMPLEMENTACIÓN DEL
 PROGRAMA DE ALIMENTACIÓN ESCOLAR -PAE-EN LOS ES</t>
  </si>
  <si>
    <t>https://community.secop.gov.co/Public/Tendering/OpportunityDetail/Index?noticeUID=CO1.NTC.9928240&amp;isFromPublicArea=True&amp;isModal=true&amp;asPopupView=true</t>
  </si>
  <si>
    <t>PRESTACION DE SERVICIOS PROFESIONALES PARA APOYAR EL DESARROLLO DE
 LAS ACCIONES DE LA SECRETARIA EDUCACION DEPARTAMENTAL DE LA
 GOBERNACIÓN DE SUCRE. DESDE LA SUBSECRETARIA DE DESARROLLO
 EDUCATIVO INTEGRAL EN EL MARCO DEL PROYECTO IMPLEMENTACIÓN DEL
 PROGRAMA DE ALIMENTACIÓN ESCOLAR -PAE-EN LOS ESTABLECIMIENTOS
 EDUCATIVOS OFICIALES EN RURALIDAD DISPERSA DEL DEPARTAMENTO DE
 SUCRE</t>
  </si>
  <si>
    <t>CO1.REQ.10763249</t>
  </si>
  <si>
    <t>CO1.PCCNTR.9756626</t>
  </si>
  <si>
    <t>CO1.BDOS.10579921</t>
  </si>
  <si>
    <t>CP-SDSD-539-2026</t>
  </si>
  <si>
    <t>https://community.secop.gov.co/Public/Tendering/OpportunityDetail/Index?noticeUID=CO1.NTC.10635063&amp;isFromPublicArea=True&amp;isModal=true&amp;asPopupView=true</t>
  </si>
  <si>
    <t>CO1.REQ.7172810</t>
  </si>
  <si>
    <t>CO1.REQ.6441135</t>
  </si>
  <si>
    <t>CO1.PCCNTR.6478919</t>
  </si>
  <si>
    <t>CO1.BDOS.6310862</t>
  </si>
  <si>
    <t>CPS-375-2024</t>
  </si>
  <si>
    <t>PRESTACIÓN DE SERVICIOS PROFESIONALES DE UN 
CONTADOR PÚBLICO PARA LA ASESORÍA Y ACOMPAÑAMIENTO DEL SEGUIMIENTO AL MANEJO DE LOS FONDOS DE SERVICIO 
EDUCATIVO - FOSE EN LA SECRETARÍA DE EDUCACIÓN DE LA GOBERNACIÓN DE SUCRE</t>
  </si>
  <si>
    <t>https://community.secop.gov.co/Public/Tendering/OpportunityDetail/Index?noticeUID=CO1.NTC.6328867&amp;isFromPublicArea=True&amp;isModal=true&amp;asPopupView=true</t>
  </si>
  <si>
    <t>CO1.REQ.5911066</t>
  </si>
  <si>
    <t>CO1.PCCNTR.6067165</t>
  </si>
  <si>
    <t>CO1.BDOS.5794426</t>
  </si>
  <si>
    <t>CP-SDSD-073-2024</t>
  </si>
  <si>
    <t>PRESTACIÓN DE SERVICIOS DE UN PROFESIONAL EN EPIDEMIOLOGIA CON 
EXPERIENCIA EN ASIS PARA EL DESARROLLO DE ACCIONES EN LA DIMENSIÓN 
FORTALECIMIENTO DE LA AUTORIDAD SANITARIA PARA LA GESTIÓN EN SALUD; COMPONENTE PLANEACION INTEGRAL; EN EL MARCO DEL DESARROLLO DEL PLAN DE ACCION TRANSITORIO 2024 EN EL</t>
  </si>
  <si>
    <t>https://community.secop.gov.co/Public/Tendering/OpportunityDetail/Index?noticeUID=CO1.NTC.5802087&amp;isFromPublicArea=True&amp;isModal=true&amp;asPopupView=true</t>
  </si>
  <si>
    <t>PRESTACIÓN DE SERVICIOS DE UN PROFESIONAL EN EPIDEMIOLOGIA CON 
EXPERIENCIA EN ASIS PARA EL DESARROLLO DE ACCIONES EN LA DIMENSIÓN 
FORTALECIMIENTO DE LA AUTORIDAD SANITARIA PARA LA GESTIÓN EN SALUD; COMPONENTE PLANEACION INTEGRAL; EN EL MARCO DEL DESARROLLO DEL PLAN DE ACCION TRANSITORIO 2024 EN EL DEPARTAMENTO DE SUCRE</t>
  </si>
  <si>
    <t>CO1.REQ.9914137</t>
  </si>
  <si>
    <t>CO1.PCCNTR.9138613</t>
  </si>
  <si>
    <t>CO1.BDOS.9745680</t>
  </si>
  <si>
    <t>CP-SDSD-246-2026</t>
  </si>
  <si>
    <t>PRESTACIÓN DE SERVICIOS PROFESIONALES DE UN(A) ENFERMERO(A) PARA
BRINDAR APOYO Y ACOMPAÑAMIENTO A LA SECRETARÍA DE SALUD DE LA
GOBERNACIÓN DE SUCRE EN EL AREA CRUE.</t>
  </si>
  <si>
    <t>https://community.secop.gov.co/Public/Tendering/OpportunityDetail/Index?noticeUID=CO1.NTC.9772220&amp;isFromPublicArea=True&amp;isModal=true&amp;asPopupView=true</t>
  </si>
  <si>
    <t>CO1.REQ.10746202</t>
  </si>
  <si>
    <t>CO1.PCCNTR.9735108</t>
  </si>
  <si>
    <t>CO1.BDOS.10562397</t>
  </si>
  <si>
    <t>CP-SDSD-504-2026</t>
  </si>
  <si>
    <t>PRESTACIÓN DE SERVICIOS DE APOYO A LA GESTIÓN DE UN TÉCNICO EN DESARROLLO Y GERENCIA DE SISTEMAS INFORMÁTICOS PARA EL DESARROLLO DE ACCIONES EN EL SUBPROGRAMA DE ENFERMEDADES TRANSMISIBLES POR VECTORES - ETV EN EL MARCO DEL DESARROLLO DEL PLAN TERRITORIAL DE SALUD VIGENCIA 2026 EN EL DEPARTAMENTO DE</t>
  </si>
  <si>
    <t>https://community.secop.gov.co/Public/Tendering/OpportunityDetail/Index?noticeUID=CO1.NTC.10608657&amp;isFromPublicArea=True&amp;isModal=true&amp;asPopupView=true</t>
  </si>
  <si>
    <t>PRESTACIÓN DE SERVICIOS DE APOYO A LA GESTIÓN DE UN TÉCNICO EN DESARROLLO Y GERENCIA DE SISTEMAS INFORMÁTICOS PARA EL DESARROLLO DE ACCIONES EN EL SUBPROGRAMA DE ENFERMEDADES TRANSMISIBLES POR VECTORES - ETV EN EL MARCO DEL DESARROLLO DEL PLAN TERRITORIAL DE SALUD VIGENCIA 2026 EN EL DEPARTAMENTO DE SUCRE.</t>
  </si>
  <si>
    <t>CO1.REQ.8864428</t>
  </si>
  <si>
    <t>CO1.PCCNTR.8291522</t>
  </si>
  <si>
    <t>CO1.BDOS.8706167</t>
  </si>
  <si>
    <t>CP-SDSD-659-2025</t>
  </si>
  <si>
    <t>PRESTACIÓN DE SERVICIOS PROFESIONALES DE UN (A) MEDICO (A) PARA EL
 FORTALECIMIENTO DE LAS COMPETENCIAS DE LA SECRETARÍA DE SALUD DEL
 DEPARTAMENTO DE SUCRE EN EL ARÉA CRUE.</t>
  </si>
  <si>
    <t>1102885137</t>
  </si>
  <si>
    <t>https://community.secop.gov.co/Public/Tendering/OpportunityDetail/Index?noticeUID=CO1.NTC.8733825&amp;isFromPublicArea=True&amp;isModal=true&amp;asPopupView=true</t>
  </si>
  <si>
    <t>CO1.REQ.6264003</t>
  </si>
  <si>
    <t>CO1.PCCNTR.6350040</t>
  </si>
  <si>
    <t>CO1.BDOS.6130107</t>
  </si>
  <si>
    <t>CONT-SDSD-001-2024</t>
  </si>
  <si>
    <t>8230020449</t>
  </si>
  <si>
    <t>https://community.secop.gov.co/Public/Tendering/OpportunityDetail/Index?noticeUID=CO1.NTC.6152824&amp;isFromPublicArea=True&amp;isModal=true&amp;asPopupView=true</t>
  </si>
  <si>
    <t>CO1.REQ.6916606</t>
  </si>
  <si>
    <t>CO1.PCCNTR.6829220</t>
  </si>
  <si>
    <t>CO1.BDOS.6786473</t>
  </si>
  <si>
    <t>CPS-773-2024</t>
  </si>
  <si>
    <t>PRESTACIÓN DE SERVICIOS PROFESIONALES PARA APOYAR EL DESARROLLO Y EJECUCIÓN DE PROGRAMAS DE INFANCIA Y/O ADOLESCENCIA EN LA SECRETARÍA DE LA INCLUSIÓN SOCIAL; MUJER Y EQUIDAD DE GÉNERO - SUBSECRETARÍA DE GESTIÓN DE LA INCLUSIÓN SOCIAL; DE LA GOBERNACIÓN DE SUCRE.</t>
  </si>
  <si>
    <t>https://community.secop.gov.co/Public/Tendering/OpportunityDetail/Index?noticeUID=CO1.NTC.6797154&amp;isFromPublicArea=True&amp;isModal=true&amp;asPopupView=true</t>
  </si>
  <si>
    <t>CO1.REQ.8462013</t>
  </si>
  <si>
    <t>CO1.PCCNTR.8058704</t>
  </si>
  <si>
    <t>CO1.BDOS.8311737</t>
  </si>
  <si>
    <t>MC-025-2025</t>
  </si>
  <si>
    <t>APOYO PARA LA REALIZACIÓN DE ACTIVIDADES CULTURALES Y ORGANIZATIVAS ENFOCADAS EN LA POBLACIÓN LGBTIQ+ DURANTE EL AÑO 2025 EN EL DEPARTAMENTO DE SUCRE</t>
  </si>
  <si>
    <t>901676088</t>
  </si>
  <si>
    <t>https://community.secop.gov.co/Public/Tendering/OpportunityDetail/Index?noticeUID=CO1.NTC.8338836&amp;isFromPublicArea=True&amp;isModal=true&amp;asPopupView=true</t>
  </si>
  <si>
    <t>CO1.REQ.7067949</t>
  </si>
  <si>
    <t>CO1.PCCNTR.6960323</t>
  </si>
  <si>
    <t>CO1.BDOS.6937026</t>
  </si>
  <si>
    <t>CP-SDSD-580-2024</t>
  </si>
  <si>
    <t>PRESTACIÓN DE SERVICIOS DE UN PROFESIONAL AREA SALUD; ESPECIALISTA EN SEGURIDAD Y SALUD EN EL TRABAJO (SALUD 
OCUPACIONAL) PARA EL DESARROLLO DE ACCIONES EN EL COMPONENTE SALUD LABORAL EN EL MARCO DEL DESARROLLO DEL 
PLAN TERRITORIAL DE SALUD VIGENCIA 2024 EN EL DEPARTAMENTO DE SUCRE.</t>
  </si>
  <si>
    <t>1102806809</t>
  </si>
  <si>
    <t>https://community.secop.gov.co/Public/Tendering/OpportunityDetail/Index?noticeUID=CO1.NTC.6961469&amp;isFromPublicArea=True&amp;isModal=true&amp;asPopupView=true</t>
  </si>
  <si>
    <t>CO1.REQ.9934815</t>
  </si>
  <si>
    <t>CO1.PCCNTR.9163390</t>
  </si>
  <si>
    <t>CO1.BDOS.9766422</t>
  </si>
  <si>
    <t>CPS-280-2026</t>
  </si>
  <si>
    <t>PRESTACION DE SERVICIOS PROFESIONALES DE UNA
ADMINISTRADORA DE EMPRESAS PARA APOYAR EN ASUNTOS MISIONALES A LA SECRETARIA DE DESARROLLOECONOMICO Y
SOSTENIBILIDAD MABIENTAL DEL DEPARTAMENTO DE SUCRE DURANTE LA VIGENCIA 2026</t>
  </si>
  <si>
    <t>https://community.secop.gov.co/Public/Tendering/OpportunityDetail/Index?noticeUID=CO1.NTC.9795760&amp;isFromPublicArea=True&amp;isModal=true&amp;asPopupView=true</t>
  </si>
  <si>
    <t>CO1.REQ.7663942</t>
  </si>
  <si>
    <t>CO1.PCCNTR.7419747</t>
  </si>
  <si>
    <t>CO1.BDOS.7528818</t>
  </si>
  <si>
    <t>CP-SDSD-053-2025</t>
  </si>
  <si>
    <t>PRESTACIÓN DE SERVICIOS DE APOYO A LA GESTIÓN DE UN (A) TÉCNICO EN
SISTEMAS PARA EL DESARROLLO DE ACCIONES EN EL COMPONENTE VIGILANCIA EPIDEMIOLÓGICA EN EL MARCO DEL DESARROLLO DEL PLAN TERRITORIAL DE SALUD VIGENCIA 2025 EN EL DEPARTAMENTO DE SUCRE</t>
  </si>
  <si>
    <t>https://community.secop.gov.co/Public/Tendering/OpportunityDetail/Index?noticeUID=CO1.NTC.7549358&amp;isFromPublicArea=True&amp;isModal=true&amp;asPopupView=true</t>
  </si>
  <si>
    <t>CO1.REQ.10044119</t>
  </si>
  <si>
    <t>CO1.PCCNTR.9273441</t>
  </si>
  <si>
    <t>CO1.BDOS.9875735</t>
  </si>
  <si>
    <t>CP-SDSD-361-2026</t>
  </si>
  <si>
    <t>https://community.secop.gov.co/Public/Tendering/OpportunityDetail/Index?noticeUID=CO1.NTC.9904560&amp;isFromPublicArea=True&amp;isModal=true&amp;asPopupView=true</t>
  </si>
  <si>
    <t>CO1.REQ.9986962</t>
  </si>
  <si>
    <t>CO1.PCCNTR.9212362</t>
  </si>
  <si>
    <t>CO1.BDOS.9818905</t>
  </si>
  <si>
    <t>CPS-487-2026</t>
  </si>
  <si>
    <t>https://community.secop.gov.co/Public/Tendering/OpportunityDetail/Index?noticeUID=CO1.NTC.9844380&amp;isFromPublicArea=True&amp;isModal=true&amp;asPopupView=true</t>
  </si>
  <si>
    <t>CO1.REQ.9297537</t>
  </si>
  <si>
    <t>CO1.REQ.9056882</t>
  </si>
  <si>
    <t>CO1.REQ.10046795</t>
  </si>
  <si>
    <t>CO1.PCCNTR.9281701</t>
  </si>
  <si>
    <t>CO1.BDOS.9877927</t>
  </si>
  <si>
    <t>CP-SDSD-363-2026</t>
  </si>
  <si>
    <t>PRESTACIÓN DE SERVICIOS PROFESIONALES DE UN(A) ADMINISTRADOR EN SERVICIOS DE
SALUD PARA BRINDAR APOYO Y ACOMPAÑAMIENTO A LA SECRETARÍA DE SALUD DE LA GOBERNACIÓN DE SUCRE EN EL SUBPROGRAMA ORGANIZACION Y DESARROLLO</t>
  </si>
  <si>
    <t>https://community.secop.gov.co/Public/Tendering/OpportunityDetail/Index?noticeUID=CO1.NTC.9912991&amp;isFromPublicArea=True&amp;isModal=true&amp;asPopupView=true</t>
  </si>
  <si>
    <t>CO1.REQ.8878949</t>
  </si>
  <si>
    <t>CO1.PCCNTR.8301445</t>
  </si>
  <si>
    <t>CO1.BDOS.8721221</t>
  </si>
  <si>
    <t>CPS-589-2025</t>
  </si>
  <si>
    <t>PRESTACION DE SERVICIOS PROFESIONALES PARA
BRINDAR ASESORIA Y ACOMPAÑAMIENTO EN LOS ASUNTOS JURIDICOS QUE ESTEN A CARGO DE LA SECRETARIA DE
INCLUSION SOCIAL; MUJER Y EQUIDAD DE GENERO - SUBSECRETARIA DE GESTION DE LA INCLUSION SOCIAL DEL
DEPARTAMENTO DE SUCRE.</t>
  </si>
  <si>
    <t>https://community.secop.gov.co/Public/Tendering/OpportunityDetail/Index?noticeUID=CO1.NTC.8747132&amp;isFromPublicArea=True&amp;isModal=true&amp;asPopupView=true</t>
  </si>
  <si>
    <t>CO1.REQ.6075396</t>
  </si>
  <si>
    <t>CO1.PCCNTR.6199982</t>
  </si>
  <si>
    <t>CO1.BDOS.5956872</t>
  </si>
  <si>
    <t>CP-SDSD-254-2024</t>
  </si>
  <si>
    <t>PRESTACIÓN DE SERVICIOS PROFESIONALES DE UN CONTADOR CON EXPERIENCIA EN SEGUIMIENTO Y MONITOREO SGP SALUD PUBLICA PARA EL DESARROLLO DE ACCIONES EN LA DIMENSIÓN FORTALECIMIENTO DE LA AUTORIDAD SANITARIA PARA LA GESTIÓN EN SALUD; COMPONENTE PLANEACION INTEGRAL; EN EL MARCO DEL DESARROLLO DEL PLAN DE</t>
  </si>
  <si>
    <t>https://community.secop.gov.co/Public/Tendering/OpportunityDetail/Index?noticeUID=CO1.NTC.5965501&amp;isFromPublicArea=True&amp;isModal=true&amp;asPopupView=true</t>
  </si>
  <si>
    <t>PRESTACIÓN DE SERVICIOS PROFESIONALES DE UN CONTADOR CON EXPERIENCIA EN SEGUIMIENTO Y MONITOREO SGP SALUD PUBLICA PARA EL DESARROLLO DE ACCIONES EN LA DIMENSIÓN FORTALECIMIENTO DE LA AUTORIDAD SANITARIA PARA LA GESTIÓN EN SALUD; COMPONENTE PLANEACION INTEGRAL; EN EL MARCO DEL DESARROLLO DEL PLAN DE ACCION TRANSITORIO 2024 EN EL DEPARTAMENTO DE SUCRE.</t>
  </si>
  <si>
    <t>CO1.REQ.7085831</t>
  </si>
  <si>
    <t>CO1.PCCNTR.7020120</t>
  </si>
  <si>
    <t>CO1.BDOS.6953492</t>
  </si>
  <si>
    <t>MC-034-2024</t>
  </si>
  <si>
    <t>INTERVENTORIA TECNICA ADMINISTRATIVA Y  FINANCIERA; AL PROYECTO QUE TIENE POR OBJETO EL SUMINISTRO E INSTALACIÓN DE REDES ELÉCTRICAS PARA LA PLANTA DE PROCESAMIENTO DE PRODUCTOS LÁCTEOS DE LA ASOCIACIÓN APIAS DEL CORREGIMIENTO DE SAN RAFAEL; OVEJAS-SUCRE</t>
  </si>
  <si>
    <t>925211710</t>
  </si>
  <si>
    <t>https://community.secop.gov.co/Public/Tendering/OpportunityDetail/Index?noticeUID=CO1.NTC.6975530&amp;isFromPublicArea=True&amp;isModal=true&amp;asPopupView=true</t>
  </si>
  <si>
    <t>CO1.REQ.7197250</t>
  </si>
  <si>
    <t>CO1.PCCNTR.7053757</t>
  </si>
  <si>
    <t>CO1.BDOS.7062755</t>
  </si>
  <si>
    <t>CONTRATO INTERADMINISTRATIVO N° CONT-SDSD-022-2024</t>
  </si>
  <si>
    <t>EJECUCIÓN DE ACTIVIDADES DEL PLAN DE INTERVENCIONES COLECTIVAS-PIC PARA LA AFECTACIÓN POSITIVA DE LOS DETERMINANTES SOCIALES DE LA SALUD; CON ENFOQUE FAMILIAR Y DE ATENCIÓN PRIMARIA EN SALUD EN EL DEPARTAMENTO DE SUCRE; VIGENCIA 2024</t>
  </si>
  <si>
    <t>https://community.secop.gov.co/Public/Tendering/OpportunityDetail/Index?noticeUID=CO1.NTC.7076723&amp;isFromPublicArea=True&amp;isModal=true&amp;asPopupView=true</t>
  </si>
  <si>
    <t>CO1.REQ.9124296</t>
  </si>
  <si>
    <t>CO1.PCCNTR.8483706</t>
  </si>
  <si>
    <t>CO1.BDOS.8958793</t>
  </si>
  <si>
    <t>CPS-1063-2025</t>
  </si>
  <si>
    <t>PRESTACIÓN DE SERVICIOS PROFESIONALES DE UN TRABAJADOR (A) SOCIAL PARA
 BRINDAR APOYO Y ACOMPAÑAMIENTO A LA SUBSECRETARIA DE GESTION DE HABITAT Y VIVIENDA EN EL MARCO DEL
 PROYECTO MEJORAMIENTO DE VIVIENDA URBANA Y RURAL; EN MATERIA DE SUBSIDIO FAMILIAR DE VIVIENDA EN LA
 MODALIDAD DE MEJORAMIENTOS</t>
  </si>
  <si>
    <t>1103221867</t>
  </si>
  <si>
    <t>https://community.secop.gov.co/Public/Tendering/OpportunityDetail/Index?noticeUID=CO1.NTC.8990119&amp;isFromPublicArea=True&amp;isModal=true&amp;asPopupView=true</t>
  </si>
  <si>
    <t>PRESTACIÓN DE SERVICIOS PROFESIONALES DE UN TRABAJADOR (A) SOCIAL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</si>
  <si>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CO1.REQ.8969807</t>
  </si>
  <si>
    <t>CO1.PCCNTR.8379018</t>
  </si>
  <si>
    <t>CO1.BDOS.8810091</t>
  </si>
  <si>
    <t>CP-SDSD-728-2025</t>
  </si>
  <si>
    <t>PRESTACIÓN DE SERVICIOS DE UN(A) PROFESIONAL EN TERAPIA FISICA PARA
 BRINDAR APOYO Y ACOMPAÑAMIENTO A LA SECRETARÍA DE SALUD DE LA
 GOBERNACIÓN DE SUCRE EN LA SUBSECRETARIA DE GESTIÓN DE SALUD
 PÚBLICA</t>
  </si>
  <si>
    <t>1103948327</t>
  </si>
  <si>
    <t>https://community.secop.gov.co/Public/Tendering/OpportunityDetail/Index?noticeUID=CO1.NTC.8849560&amp;isFromPublicArea=True&amp;isModal=true&amp;asPopupView=true</t>
  </si>
  <si>
    <t>CO1.REQ.7087637</t>
  </si>
  <si>
    <t>CO1.PCCNTR.6964126</t>
  </si>
  <si>
    <t>CO1.BDOS.6955782</t>
  </si>
  <si>
    <t>CP-SDSD-635-2024</t>
  </si>
  <si>
    <t>PRESTACIÓN DE SERVICIOS DE APOYO A LA GESTIÓN DE UN VACUNADOR PARA EL 
DESARROLLO DE ACCIONES EN EL COMPONENTE ZOONOSIS; EN EL MARCO DEL DESARROLLO DEL PLAN TERRITORIAL DE SALUD 
VIGENCIA 2024 EN EL DEPARTAMENTO DE SUCRE</t>
  </si>
  <si>
    <t>https://community.secop.gov.co/Public/Tendering/OpportunityDetail/Index?noticeUID=CO1.NTC.6966490&amp;isFromPublicArea=True&amp;isModal=true&amp;asPopupView=true</t>
  </si>
  <si>
    <t>CO1.REQ.6765772</t>
  </si>
  <si>
    <t>CO1.PCCNTR.6719901</t>
  </si>
  <si>
    <t>CO1.BDOS.6638694</t>
  </si>
  <si>
    <t>CPS-653-2024</t>
  </si>
  <si>
    <t>PRESTACIÓN DE SERVICIOS PROFESIONALES
PARA BRINDAR ASESORIA EN ADMINISTRACIÓN A LA SECRETARÍA DE HACIENDA.</t>
  </si>
  <si>
    <t>https://community.secop.gov.co/Public/Tendering/OpportunityDetail/Index?noticeUID=CO1.NTC.6651389&amp;isFromPublicArea=True&amp;isModal=true&amp;asPopupView=true</t>
  </si>
  <si>
    <t>CO1.REQ.7048871</t>
  </si>
  <si>
    <t>CO1.PCCNTR.6933642</t>
  </si>
  <si>
    <t>CO1.BDOS.6918223</t>
  </si>
  <si>
    <t>CP-SDSD-568-2024</t>
  </si>
  <si>
    <t>PRESTACIÓN DE SERVICIOS DE APOYO A LA GESTION DE UN TECNICO LABORAL EN SEGURIDAD OCUPACIONAL PARA EL DESARROLLO DE ACCIONES EN EL COMPONENTE SALUD AMBIENTAL; EN EL MARCO DEL DESARROLLO DEL PLAN TERRITORIAL DE SALUD VIGENCIA 2024 EN EL DEPARTAMENTO DE SUCRE.</t>
  </si>
  <si>
    <t>https://community.secop.gov.co/Public/Tendering/OpportunityDetail/Index?noticeUID=CO1.NTC.6929747&amp;isFromPublicArea=True&amp;isModal=true&amp;asPopupView=true</t>
  </si>
  <si>
    <t>CO1.REQ.8939791</t>
  </si>
  <si>
    <t>CO1.PCCNTR.8345474</t>
  </si>
  <si>
    <t>CO1.BDOS.8781216</t>
  </si>
  <si>
    <t>CPS-846-2025</t>
  </si>
  <si>
    <t>PRESTACIÓN DE SERVICIOS PROFESIONALES EN PSICOLOGÍA PARA BRINDAR
 ACOMPAÑAMIENTO Y ASESORÍA A LA SECRETARIA DE ENERGIAS DE LA GOBERNACIÓN DE SUCRE</t>
  </si>
  <si>
    <t>1193304640</t>
  </si>
  <si>
    <t>https://community.secop.gov.co/Public/Tendering/OpportunityDetail/Index?noticeUID=CO1.NTC.8806288&amp;isFromPublicArea=True&amp;isModal=true&amp;asPopupView=true</t>
  </si>
  <si>
    <t>CO1.REQ.6683825</t>
  </si>
  <si>
    <t>CO1.PCCNTR.6655502</t>
  </si>
  <si>
    <t>CO1.BDOS.6557842</t>
  </si>
  <si>
    <t>CPS-465-2024</t>
  </si>
  <si>
    <t>PRESTACION DE SERVICIOS PROFESIONALES PARA BRINDAR ASESORIA Y ACOMPAÑAMIENTO A LA SUBSECRETARIA DE GESTION DE CONTRATACION DE LA GOBERNACION DE SUCRE.</t>
  </si>
  <si>
    <t>64702242</t>
  </si>
  <si>
    <t>https://community.secop.gov.co/Public/Tendering/OpportunityDetail/Index?noticeUID=CO1.NTC.6567930&amp;isFromPublicArea=True&amp;isModal=true&amp;asPopupView=true</t>
  </si>
  <si>
    <t>CO1.REQ.10082362</t>
  </si>
  <si>
    <t>CO1.PCCNTR.9304972</t>
  </si>
  <si>
    <t>CO1.BDOS.9914551</t>
  </si>
  <si>
    <t>https://community.secop.gov.co/Public/Tendering/OpportunityDetail/Index?noticeUID=CO1.NTC.9936290&amp;isFromPublicArea=True&amp;isModal=true&amp;asPopupView=true</t>
  </si>
  <si>
    <t>CO1.PCCNTR.9304975</t>
  </si>
  <si>
    <t>CPS-713-2026</t>
  </si>
  <si>
    <t>PRESTACIÓN DE SERVICIOS PROFESIONALES PARA BRINDAR APOYO EN LA
IDENTIFICACIÓN; CARACTERIZACIÓN Y ANÁLISIS JURÍDICO CARTOGRÁFICO DE LOS CONFLICTOS LIMÍTROFES EN EL
DEPARTAMENTO DE SUCRE</t>
  </si>
  <si>
    <t>92641470</t>
  </si>
  <si>
    <t>CO1.REQ.6936075</t>
  </si>
  <si>
    <t>CO1.PCCNTR.6844936</t>
  </si>
  <si>
    <t>CO1.BDOS.6807338</t>
  </si>
  <si>
    <t>CPS-811-2024</t>
  </si>
  <si>
    <t>PRESTACION DE SERVICIOS PROFESIONALES 
ESPECIALIZADOS PARA BRINDAR APOYO EN TEMAS AGROPECUARIOS A LA SECRETARIA DE DESARROLLO ECONOMICO Y MEDIO 
AMBIENTE DURANTE LA VIGENCIA 2024</t>
  </si>
  <si>
    <t>43611971</t>
  </si>
  <si>
    <t>https://community.secop.gov.co/Public/Tendering/OpportunityDetail/Index?noticeUID=CO1.NTC.6816704&amp;isFromPublicArea=True&amp;isModal=true&amp;asPopupView=true</t>
  </si>
  <si>
    <t>CO1.REQ.8935922</t>
  </si>
  <si>
    <t>CO1.PCCNTR.8342219</t>
  </si>
  <si>
    <t>CO1.BDOS.8777211</t>
  </si>
  <si>
    <t>CPS-838-2025</t>
  </si>
  <si>
    <t>https://community.secop.gov.co/Public/Tendering/OpportunityDetail/Index?noticeUID=CO1.NTC.8801970&amp;isFromPublicArea=True&amp;isModal=true&amp;asPopupView=true</t>
  </si>
  <si>
    <t>CO1.REQ.9127112</t>
  </si>
  <si>
    <t>CO1.PCCNTR.8486820</t>
  </si>
  <si>
    <t>CO1.BDOS.8964000</t>
  </si>
  <si>
    <t>CPS-1067-2025</t>
  </si>
  <si>
    <t>PRESTACIÓN DE SERVICIOS DE APOYO A LA GESTIÓN EN EL PROCESO DE SEGUIMIENTO;MONITOREO; EVALUACIÓN Y CONTROL DE PROYECTOS ADELANTADOS POR LAS DIFERENTES SECRETARÍAS; ENTIDADES DESCENTRALIZADAS Y MUNICIPIOS DEL DEPARTAMENTO DE SUCRE</t>
  </si>
  <si>
    <t>1234098086</t>
  </si>
  <si>
    <t>https://community.secop.gov.co/Public/Tendering/OpportunityDetail/Index?noticeUID=CO1.NTC.8994803&amp;isFromPublicArea=True&amp;isModal=true&amp;asPopupView=true</t>
  </si>
  <si>
    <t>CO1.REQ.7040026</t>
  </si>
  <si>
    <t>CO1.PCCNTR.6926914</t>
  </si>
  <si>
    <t>CO1.BDOS.6909526</t>
  </si>
  <si>
    <t>CP-SDSD-503-2024</t>
  </si>
  <si>
    <t>PRESTACIÓN DE SERVICIOS DE APOYO A LA GESTIÓN DE UN TÉCNICO EN SISTEMAS PARA EL DESARROLLO DE ACCIONES EN EL COMPONENTE ZOONOSIS; EN EL MARCO DEL DESARROLLO DEL PLAN TERRITORIAL DE SALUD VIGENCIA 2024 EN EL DEPARTAMENTO DE SUCRE.</t>
  </si>
  <si>
    <t>https://community.secop.gov.co/Public/Tendering/OpportunityDetail/Index?noticeUID=CO1.NTC.6920825&amp;isFromPublicArea=True&amp;isModal=true&amp;asPopupView=true</t>
  </si>
  <si>
    <t>CO1.REQ.5944381</t>
  </si>
  <si>
    <t>CO1.PCCNTR.6093152</t>
  </si>
  <si>
    <t>CO1.BDOS.5826881</t>
  </si>
  <si>
    <t>CP-SDSD-116-2024</t>
  </si>
  <si>
    <t>https://community.secop.gov.co/Public/Tendering/OpportunityDetail/Index?noticeUID=CO1.NTC.5835467&amp;isFromPublicArea=True&amp;isModal=true&amp;asPopupView=true</t>
  </si>
  <si>
    <t>CO1.REQ.10063722</t>
  </si>
  <si>
    <t>CO1.PCCNTR.9295157</t>
  </si>
  <si>
    <t>CO1.BDOS.9895521</t>
  </si>
  <si>
    <t>CP-SDSD-389-2026</t>
  </si>
  <si>
    <t>PRESTACION DE SERVICIOS DE APOYO A LA GESTION DE UN(A) BACHILLER PARA BRINDAR
APOYO Y ACOMPAÑAMIENTO A LA SECRETARÍA DE SALUD DE LA GOBERNACIÓN DE SUCRE EN DESPACHO DEL SECRETARIO.</t>
  </si>
  <si>
    <t>https://community.secop.gov.co/Public/Tendering/OpportunityDetail/Index?noticeUID=CO1.NTC.9927217&amp;isFromPublicArea=True&amp;isModal=true&amp;asPopupView=true</t>
  </si>
  <si>
    <t>CO1.REQ.6717495</t>
  </si>
  <si>
    <t>CO1.PCCNTR.6685431</t>
  </si>
  <si>
    <t>CO1.BDOS.6591005</t>
  </si>
  <si>
    <t>CPS-564-2024</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</si>
  <si>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</si>
  <si>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https://community.secop.gov.co/Public/Tendering/OpportunityDetail/Index?noticeUID=CO1.NTC.6606599&amp;isFromPublicArea=True&amp;isModal=true&amp;asPopupView=true</t>
  </si>
  <si>
    <t>CO1.REQ.9828766</t>
  </si>
  <si>
    <t>CO1.PCCNTR.9044808</t>
  </si>
  <si>
    <t>CO1.BDOS.9662003</t>
  </si>
  <si>
    <t>CP-SDSD-145-2026</t>
  </si>
  <si>
    <t>92275760</t>
  </si>
  <si>
    <t>https://community.secop.gov.co/Public/Tendering/OpportunityDetail/Index?noticeUID=CO1.NTC.9680901&amp;isFromPublicArea=True&amp;isModal=true&amp;asPopupView=true</t>
  </si>
  <si>
    <t>CO1.REQ.10011055</t>
  </si>
  <si>
    <t>CO1.PCCNTR.9237429</t>
  </si>
  <si>
    <t>CO1.BDOS.9842843</t>
  </si>
  <si>
    <t>CPS-533-2026</t>
  </si>
  <si>
    <t>PRESTACION DE SERVICIOS PROFESIONALES PARA
BRINDAR  ACOMPAÑAMIENTO EN LAS DIFERENTES ACTIVIDADES Y EVENTOS QUE SE DESARROLLAN EN LA GOBERNACIÓN DE
SUCRE</t>
  </si>
  <si>
    <t>https://community.secop.gov.co/Public/Tendering/OpportunityDetail/Index?noticeUID=CO1.NTC.9869081&amp;isFromPublicArea=True&amp;isModal=true&amp;asPopupView=true</t>
  </si>
  <si>
    <t>CO1.REQ.8852909</t>
  </si>
  <si>
    <t>CO1.PCCNTR.8286688</t>
  </si>
  <si>
    <t>CO1.BDOS.8695210</t>
  </si>
  <si>
    <t>CP-SDSD-637-2025</t>
  </si>
  <si>
    <t>PRESTACIÓN DE SERVICIOS PROFESIONALES DE UN BIÓLOGO PARA EL DESARROLLO DE ACCIONES EN EL COMPONENTE ENFERMEDADES TRANSMISIBLES POR VECTORES - ETV EN EL MARCO DEL DESARROLLO DEL PLAN TERRITORIAL DE SALUD VIGENCIA 2025 EN EL DEPARTAMENTO DE SUCRE</t>
  </si>
  <si>
    <t>https://community.secop.gov.co/Public/Tendering/OpportunityDetail/Index?noticeUID=CO1.NTC.8728196&amp;isFromPublicArea=True&amp;isModal=true&amp;asPopupView=true</t>
  </si>
  <si>
    <t>CO1.REQ.8931943</t>
  </si>
  <si>
    <t>CO1.PCCNTR.8342831</t>
  </si>
  <si>
    <t>CO1.BDOS.8773253</t>
  </si>
  <si>
    <t>CPS-768-2025</t>
  </si>
  <si>
    <t>PRESTACIÓN DE SERVICIOS PROFESIONALES PARA
BRINDAR ASESORÍA Y ACOMPAÑAMIENTO EN LA SECRETARÍA DE LA INCLUSIÓN SOCIAL; MUJER Y EQUIDAD DE GÉNERO DE LA
GOBERNACIÓN DE SUCRE</t>
  </si>
  <si>
    <t>https://community.secop.gov.co/Public/Tendering/OpportunityDetail/Index?noticeUID=CO1.NTC.8803251&amp;isFromPublicArea=True&amp;isModal=true&amp;asPopupView=true</t>
  </si>
  <si>
    <t>CO1.REQ.7103505</t>
  </si>
  <si>
    <t>CO1.PCCNTR.6978327</t>
  </si>
  <si>
    <t>CO1.BDOS.6971323</t>
  </si>
  <si>
    <t>CP-SDSD-687-2024</t>
  </si>
  <si>
    <t>https://community.secop.gov.co/Public/Tendering/OpportunityDetail/Index?noticeUID=CO1.NTC.6984707&amp;isFromPublicArea=True&amp;isModal=true&amp;asPopupView=true</t>
  </si>
  <si>
    <t>CO1.REQ.8912496</t>
  </si>
  <si>
    <t>CO1.PCCNTR.8332933</t>
  </si>
  <si>
    <t>CO1.BDOS.8754809</t>
  </si>
  <si>
    <t>CPS-728-2025</t>
  </si>
  <si>
    <t>CONTRATAR LOS SERVICIOS PROFESIONALES DE UN INGENIERO INDUSTRIAL</t>
  </si>
  <si>
    <t>https://community.secop.gov.co/Public/Tendering/OpportunityDetail/Index?noticeUID=CO1.NTC.8787944&amp;isFromPublicArea=True&amp;isModal=true&amp;asPopupView=true</t>
  </si>
  <si>
    <t>CO1.REQ.7034724</t>
  </si>
  <si>
    <t>CO1.PCCNTR.6921409</t>
  </si>
  <si>
    <t>CO1.BDOS.6904065</t>
  </si>
  <si>
    <t>CP-SDSD-513-2024</t>
  </si>
  <si>
    <t>PRESTACIÓN DE SERVICIOS PROFESIONALES DE UN(A) ANTROPOLOGO(A) PARA EL DESARROLLO DE ACCIONES EN EL COMPONENTE DISCAPACIDAD EL MARCO DEL DESARROLLO DEL PLAN TERRITORIAL DE SALUD VIGENCIA 2024 EN EL DEPARTAMENTO DE SUCRE.</t>
  </si>
  <si>
    <t>https://community.secop.gov.co/Public/Tendering/OpportunityDetail/Index?noticeUID=CO1.NTC.6915277&amp;isFromPublicArea=True&amp;isModal=true&amp;asPopupView=true</t>
  </si>
  <si>
    <t>CO1.REQ.6454034</t>
  </si>
  <si>
    <t>CO1.PCCNTR.6498149</t>
  </si>
  <si>
    <t>CO1.BDOS.6329400</t>
  </si>
  <si>
    <t>CPS-378-2024</t>
  </si>
  <si>
    <t>APOYO A LA GESTIÓN PARA DESARROLLAR 
ACTIVIDADES DE FORTALECIMIENTO ORGANIZATIVO DE LAS JUNTAS DE ACCIONES COMUNALES EN EL 
DEPARTAMENTO DE SUCRE</t>
  </si>
  <si>
    <t>1100393444</t>
  </si>
  <si>
    <t>https://community.secop.gov.co/Public/Tendering/OpportunityDetail/Index?noticeUID=CO1.NTC.6354245&amp;isFromPublicArea=True&amp;isModal=true&amp;asPopupView=true</t>
  </si>
  <si>
    <t>CO1.REQ.8886986</t>
  </si>
  <si>
    <t>CO1.PCCNTR.8309145</t>
  </si>
  <si>
    <t>CO1.BDOS.8729567</t>
  </si>
  <si>
    <t>CPS-613-2025</t>
  </si>
  <si>
    <t>PRESTACION DE SERVICIOS DE APOYO A LA GESTION
 COMO TECNICO EN SISTEMAS PARA BRINDAR APOYO A LA SUBSECRTERIA DE GESTION TRIBUTARIA DE LA SECRETARÍA DE
 HACIENDA DEPARTAMENTAL.</t>
  </si>
  <si>
    <t>64871738</t>
  </si>
  <si>
    <t>https://community.secop.gov.co/Public/Tendering/OpportunityDetail/Index?noticeUID=CO1.NTC.8757180&amp;isFromPublicArea=True&amp;isModal=true&amp;asPopupView=true</t>
  </si>
  <si>
    <t>CO1.REQ.8927742</t>
  </si>
  <si>
    <t>CO1.PCCNTR.8337646</t>
  </si>
  <si>
    <t>CO1.BDOS.8769069</t>
  </si>
  <si>
    <t>CPS-794-2025</t>
  </si>
  <si>
    <t>PRESTACION DE SERVICIOS PROFESIONALES DE UN ABOGADO PARA BRINDAR APOYO JURIDICO A LA OFICINA DE MACROPROYECTOS ESTRATEGICOS DE LA GOBERNACION DE SUCRE</t>
  </si>
  <si>
    <t>1069487192</t>
  </si>
  <si>
    <t>https://community.secop.gov.co/Public/Tendering/OpportunityDetail/Index?noticeUID=CO1.NTC.8795550&amp;isFromPublicArea=True&amp;isModal=true&amp;asPopupView=true</t>
  </si>
  <si>
    <t>CO1.REQ.7098515</t>
  </si>
  <si>
    <t>CO1.PCCNTR.6974280</t>
  </si>
  <si>
    <t>CO1.BDOS.6966174</t>
  </si>
  <si>
    <t>CP-SDSD-673-2024</t>
  </si>
  <si>
    <t>https://community.secop.gov.co/Public/Tendering/OpportunityDetail/Index?noticeUID=CO1.NTC.6979899&amp;isFromPublicArea=True&amp;isModal=true&amp;asPopupView=true</t>
  </si>
  <si>
    <t>CO1.REQ.9845750</t>
  </si>
  <si>
    <t>CO1.PCCNTR.9079319</t>
  </si>
  <si>
    <t>CO1.BDOS.9678326</t>
  </si>
  <si>
    <t>CP-SDSD-175-2026</t>
  </si>
  <si>
    <t>https://community.secop.gov.co/Public/Tendering/OpportunityDetail/Index?noticeUID=CO1.NTC.9714145&amp;isFromPublicArea=True&amp;isModal=true&amp;asPopupView=true</t>
  </si>
  <si>
    <t>CO1.REQ.9816189</t>
  </si>
  <si>
    <t>CO1.PCCNTR.9066000</t>
  </si>
  <si>
    <t>CO1.BDOS.9648664</t>
  </si>
  <si>
    <t>CP-SDSD-115-2026</t>
  </si>
  <si>
    <t>PRESTACIÓN DE SERVICIOS PROFESIONALES DE UN (A) EPIDEMIÓLOGO PARA EL DESARROLLO DE ACCIONES EN EL SUBPROGRAMA VIGILANCIA EPIDEMIOLÓGICA
EN EL MARCO DEL DESARROLLO DEL PLAN TERRITORIAL DE SALUD VIGENCIA 2026 EN EL DEPARTAMENTO DE SUCRE.</t>
  </si>
  <si>
    <t>https://community.secop.gov.co/Public/Tendering/OpportunityDetail/Index?noticeUID=CO1.NTC.9701021&amp;isFromPublicArea=True&amp;isModal=true&amp;asPopupView=true</t>
  </si>
  <si>
    <t>CO1.REQ.8814813</t>
  </si>
  <si>
    <t>CO1.PCCNTR.8262035</t>
  </si>
  <si>
    <t>CO1.BDOS.8658085</t>
  </si>
  <si>
    <t>CP-SDSD-570-2025</t>
  </si>
  <si>
    <t>https://community.secop.gov.co/Public/Tendering/OpportunityDetail/Index?noticeUID=CO1.NTC.8692481&amp;isFromPublicArea=True&amp;isModal=true&amp;asPopupView=true</t>
  </si>
  <si>
    <t>CO1.REQ.8758111</t>
  </si>
  <si>
    <t>CO1.PCCNTR.8216830</t>
  </si>
  <si>
    <t>CO1.BDOS.8602425</t>
  </si>
  <si>
    <t>CP-SDSD-507-2025</t>
  </si>
  <si>
    <t>PRESTACIÓN DE SERVICIOS PROFESIONALES DE UN EPIDEMIÓLOGO PARA EL DESARROLLO DE ACCIONES EN EL COMPONENTE VIGILANCIA EPIDEMIOLÓGICA
 EN EL MARCO DEL DESARROLLO DEL PLAN TERRITORIAL DE SALUD VIGENCIA  2025 EN EL DEPARTAMENTO DE SUCRE.</t>
  </si>
  <si>
    <t>https://community.secop.gov.co/Public/Tendering/OpportunityDetail/Index?noticeUID=CO1.NTC.8629619&amp;isFromPublicArea=True&amp;isModal=true&amp;asPopupView=true</t>
  </si>
  <si>
    <t>CO1.REQ.7725328</t>
  </si>
  <si>
    <t>CO1.PCCNTR.7480187</t>
  </si>
  <si>
    <t>CO1.BDOS.7590522</t>
  </si>
  <si>
    <t>CP-SDSD-165-2025</t>
  </si>
  <si>
    <t>PRESTACIÓN DE SERVICIOS PROFESIONALES DE UN(A) ENFERMERO(A) PARA EL
DESARROLLO DE ACCIONES EN EL COMPONENTE SALUD MENTAL; EN EL MARCO
DEL DESARROLLO DEL PLAN TERRITORIAL DE SALUD VIGENCIA 2025 EN EL
DEPARTAMENTO DE SUCRE.</t>
  </si>
  <si>
    <t>https://community.secop.gov.co/Public/Tendering/OpportunityDetail/Index?noticeUID=CO1.NTC.7617096&amp;isFromPublicArea=True&amp;isModal=true&amp;asPopupView=true</t>
  </si>
  <si>
    <t>CO1.REQ.10683064</t>
  </si>
  <si>
    <t>CO1.PCCNTR.9759937</t>
  </si>
  <si>
    <t>SA-020-2026</t>
  </si>
  <si>
    <t>FORTALECIMIENTO INSTITUCIONAL DE LA GOBERNACIÓN DE SUCRE MEDIANTE LA PRESTACIÓN DE SERVICIOS LOGÍSTICOS; OPERATIVOS Y DE COMUNICACIÓN PARA EL APOYO DE LA GESTIÓN ADMINISTRATIVA Y MISIONAL DEL DEPARTAMENTO DE SUCRE</t>
  </si>
  <si>
    <t>https://community.secop.gov.co/Public/Tendering/OpportunityDetail/Index?noticeUID=CO1.NTC.10537775&amp;isFromPublicArea=True&amp;isModal=true&amp;asPopupView=true</t>
  </si>
  <si>
    <t>CO1.REQ.6342696</t>
  </si>
  <si>
    <t>CO1.PCCNTR.6410918</t>
  </si>
  <si>
    <t>CO1.BDOS.6219631</t>
  </si>
  <si>
    <t>CP-SDSD-345-2024</t>
  </si>
  <si>
    <t>https://community.secop.gov.co/Public/Tendering/OpportunityDetail/Index?noticeUID=CO1.NTC.6236706&amp;isFromPublicArea=True&amp;isModal=true&amp;asPopupView=true</t>
  </si>
  <si>
    <t>CO1.REQ.10799459</t>
  </si>
  <si>
    <t>CO1.PCCNTR.9769963</t>
  </si>
  <si>
    <t>CO1.BDOS.10615396</t>
  </si>
  <si>
    <t>CP-SDSD-620-2026</t>
  </si>
  <si>
    <t>https://community.secop.gov.co/Public/Tendering/OpportunityDetail/Index?noticeUID=CO1.NTC.10654170&amp;isFromPublicArea=True&amp;isModal=true&amp;asPopupView=true</t>
  </si>
  <si>
    <t>CO1.REQ.5983448</t>
  </si>
  <si>
    <t>CO1.PCCNTR.6127757</t>
  </si>
  <si>
    <t>CO1.BDOS.5865913</t>
  </si>
  <si>
    <t>CP-SDSD-198-2024</t>
  </si>
  <si>
    <t>PRESTACIÓN DE SERVICIOS DE APOYO A LA GESTIÓN DE UN TECNÓLOGO EN 
SISTEMAS PARA EL DESARROLLO DE ACCIONES DE LA DIMENSIÓN SEXUALIDAD; DERECHOS SEXUALES Y REPRODUCTIVOS; EN EL MARCO DEL PLAN DE ACCION TRANSITORIO SALUD 2024 EN EL DEPARTAMENTO DE SUCRE</t>
  </si>
  <si>
    <t>https://community.secop.gov.co/Public/Tendering/OpportunityDetail/Index?noticeUID=CO1.NTC.5875870&amp;isFromPublicArea=True&amp;isModal=true&amp;asPopupView=true</t>
  </si>
  <si>
    <t>CO1.REQ.9668783</t>
  </si>
  <si>
    <t>CO1.PCCNTR.8897717</t>
  </si>
  <si>
    <t>CO1.BDOS.9501393</t>
  </si>
  <si>
    <t>CPS-041-2026</t>
  </si>
  <si>
    <t>PRESTACION DE SERVICIOS PROFESIONALES PARA
BRINDAR ASESORIA; APOYO Y ACOMPAÑAMIENTO EN EL MARCO DEL PROYECTO DE FORTALECIMIENTO A LA IMPLEMENTACION
DEL MODELO DE ALTA GERENCIA PARA LA EJECUCION DEL PLAN DE DESARROLLO DEPARTAMENTAL EN LA GOBERNACION DE
SUCRE.</t>
  </si>
  <si>
    <t>https://community.secop.gov.co/Public/Tendering/OpportunityDetail/Index?noticeUID=CO1.NTC.9530821&amp;isFromPublicArea=True&amp;isModal=true&amp;asPopupView=true</t>
  </si>
  <si>
    <t>CO1.REQ.8338939</t>
  </si>
  <si>
    <t>CO1.PCCNTR.7991995</t>
  </si>
  <si>
    <t>SA-007-2025</t>
  </si>
  <si>
    <t>APOYO LOGÍSTICO PARA EL DESARROLLO DE ENCUENTROS;REUNIONES
Y MESAS INSTITUCIONALES EN EL MARCO DEL
CUMPLIMIENTO MISIONAL DE LA GOBERNACIÓN DE SUCRE</t>
  </si>
  <si>
    <t>https://community.secop.gov.co/Public/Tendering/OpportunityDetail/Index?noticeUID=CO1.NTC.8213771&amp;isFromPublicArea=True&amp;isModal=true&amp;asPopupView=true</t>
  </si>
  <si>
    <t>CO1.REQ.5941542</t>
  </si>
  <si>
    <t>CO1.PCCNTR.6092593</t>
  </si>
  <si>
    <t>CO1.BDOS.5824158</t>
  </si>
  <si>
    <t>CP-SDSD-106-2024</t>
  </si>
  <si>
    <t>https://community.secop.gov.co/Public/Tendering/OpportunityDetail/Index?noticeUID=CO1.NTC.5835187&amp;isFromPublicArea=True&amp;isModal=true&amp;asPopupView=true</t>
  </si>
  <si>
    <t>CO1.REQ.9960989</t>
  </si>
  <si>
    <t>CO1.PCCNTR.9200124</t>
  </si>
  <si>
    <t>CO1.BDOS.9792661</t>
  </si>
  <si>
    <t>CPS-269-2026</t>
  </si>
  <si>
    <t>PRESTACIÓN DE SERVICIOS PROFESIONALES DE UNA INGENIERA INDUSTRIAL CON ESPECIALIZACIÓN PARA BRINDAR ASESORIA Y APOYO EN LA DIRECCIÓN DE PROYECTOS ESTRATÉGICOS DE LA GOBERNACIÓN DE SUCRE</t>
  </si>
  <si>
    <t>32755935</t>
  </si>
  <si>
    <t>https://community.secop.gov.co/Public/Tendering/OpportunityDetail/Index?noticeUID=CO1.NTC.9832059&amp;isFromPublicArea=True&amp;isModal=true&amp;asPopupView=true</t>
  </si>
  <si>
    <t>CO1.REQ.9994693</t>
  </si>
  <si>
    <t>CO1.PCCNTR.9233157</t>
  </si>
  <si>
    <t>CO1.BDOS.9826614</t>
  </si>
  <si>
    <t>CPS-480-2026</t>
  </si>
  <si>
    <t>PRESTACIÓN DE SERVICIOS DE APOYO A LA GESTION PARA BRINDAR ACOMPAÑAMIENTO A
LA SUBSECRETARÍA DE TALENTO HUMANO DE LA GOBERNACIÓN DE SUCRE</t>
  </si>
  <si>
    <t>92261597</t>
  </si>
  <si>
    <t>https://community.secop.gov.co/Public/Tendering/OpportunityDetail/Index?noticeUID=CO1.NTC.9865334&amp;isFromPublicArea=True&amp;isModal=true&amp;asPopupView=true</t>
  </si>
  <si>
    <t>CO1.REQ.9975970</t>
  </si>
  <si>
    <t>CO1.PCCNTR.9207687</t>
  </si>
  <si>
    <t>CO1.BDOS.9808020</t>
  </si>
  <si>
    <t>CPS-451-2026</t>
  </si>
  <si>
    <t>PRESTACION DE SERVICIOS PROFESIONALES EN EL DESARROLLO DE LAS ACCIONES EN EL MARCO DEL PROYECTO APOYO A LA PRESTACION DE SERVICIOS PROFESIONALES Y DE APOYO A LA GESTION VIGENCIA 2026
DE LA GOBERNACION DE SUCRE</t>
  </si>
  <si>
    <t>64893577</t>
  </si>
  <si>
    <t>https://community.secop.gov.co/Public/Tendering/OpportunityDetail/Index?noticeUID=CO1.NTC.9839457&amp;isFromPublicArea=True&amp;isModal=true&amp;asPopupView=true</t>
  </si>
  <si>
    <t>CO1.REQ.6131025</t>
  </si>
  <si>
    <t>CO1.PCCNTR.6245812</t>
  </si>
  <si>
    <t>CO1.BDOS.6011437</t>
  </si>
  <si>
    <t>CP-SDSD-297-2024</t>
  </si>
  <si>
    <t>https://community.secop.gov.co/Public/Tendering/OpportunityDetail/Index?noticeUID=CO1.NTC.6020814&amp;isFromPublicArea=True&amp;isModal=true&amp;asPopupView=true</t>
  </si>
  <si>
    <t>CO1.REQ.8948081</t>
  </si>
  <si>
    <t>CO1.PCCNTR.8351533</t>
  </si>
  <si>
    <t>CO1.BDOS.8789290</t>
  </si>
  <si>
    <t>CP-SDSD-707-2025</t>
  </si>
  <si>
    <t>1005605643</t>
  </si>
  <si>
    <t>https://community.secop.gov.co/Public/Tendering/OpportunityDetail/Index?noticeUID=CO1.NTC.8813840&amp;isFromPublicArea=True&amp;isModal=true&amp;asPopupView=true</t>
  </si>
  <si>
    <t>CO1.REQ.10187328</t>
  </si>
  <si>
    <t>CO1.PCCNTR.9375612</t>
  </si>
  <si>
    <t>CO1.BDOS.10019607</t>
  </si>
  <si>
    <t>MC-007-2026</t>
  </si>
  <si>
    <t>FORTALECIMIENTO DE CAPACIDADES PSICOSOCIALES; PRODUCTIVAS Y PARTICIPATIVAS DE LAS MUJERES DEL DEPARTAMENTO DE SUCRE</t>
  </si>
  <si>
    <t>https://community.secop.gov.co/Public/Tendering/OpportunityDetail/Index?noticeUID=CO1.NTC.10045494&amp;isFromPublicArea=True&amp;isModal=true&amp;asPopupView=true</t>
  </si>
  <si>
    <t>CO1.PCCNTR.9375611</t>
  </si>
  <si>
    <t>CO1.REQ.10770454</t>
  </si>
  <si>
    <t>CO1.PCCNTR.9750896</t>
  </si>
  <si>
    <t>CO1.BDOS.10586599</t>
  </si>
  <si>
    <t>CP-SDSD-541-2026</t>
  </si>
  <si>
    <t>PRESTACIÓN DE SERVICIOS PROFESIONALES DE UN (A) MÉDICO PARA EL
DESARROLLO DE ACCIONES EN EL SUBPROGRAMA VIGILANCIA EPIDEMIOLÓGICA
EN EL MARCO DEL DESARROLLO DEL PLAN TERRITORIAL DE SALUD VIGENCIA
2026 EN EL DEPARTAMENTO DE SUCRE.</t>
  </si>
  <si>
    <t>https://community.secop.gov.co/Public/Tendering/OpportunityDetail/Index?noticeUID=CO1.NTC.10628507&amp;isFromPublicArea=True&amp;isModal=true&amp;asPopupView=true</t>
  </si>
  <si>
    <t>CO1.REQ.8961693</t>
  </si>
  <si>
    <t>CO1.PCCNTR.8361857</t>
  </si>
  <si>
    <t>CO1.BDOS.8802561</t>
  </si>
  <si>
    <t>CPS-937-2025</t>
  </si>
  <si>
    <t>PRESTACIÓN DE SERVICIOS PROFESIONALES DE UN
ADMINISTRADOR DE EMPRESAS PARA APOYAR EN LA PLANIFICACIÓN; GESTIÓN Y EJECUCIÓN DE LOS PROCESOS
ADMINISTRATIVOS DE LA SECRETARÍA DEL INTERIOR DE LA GOBERNACIÓN DE SUCRE</t>
  </si>
  <si>
    <t>18881942</t>
  </si>
  <si>
    <t>https://community.secop.gov.co/Public/Tendering/OpportunityDetail/Index?noticeUID=CO1.NTC.8828473&amp;isFromPublicArea=True&amp;isModal=true&amp;asPopupView=true</t>
  </si>
  <si>
    <t>CO1.REQ.7782008</t>
  </si>
  <si>
    <t>CO1.PCCNTR.7514280</t>
  </si>
  <si>
    <t>CO1.BDOS.7646114</t>
  </si>
  <si>
    <t>CP-SDSD-204-2025</t>
  </si>
  <si>
    <t>https://community.secop.gov.co/Public/Tendering/OpportunityDetail/Index?noticeUID=CO1.NTC.7660857&amp;isFromPublicArea=True&amp;isModal=true&amp;asPopupView=true</t>
  </si>
  <si>
    <t>CO1.REQ.8284571</t>
  </si>
  <si>
    <t>CO1.PCCNTR.7895403</t>
  </si>
  <si>
    <t>CO1.BDOS.8139033</t>
  </si>
  <si>
    <t>CP-SDSD-371-2025</t>
  </si>
  <si>
    <t>PRESTACIÓN DE SERVICIOS PROFESIONALES DE UN(A) ODONTÓLOGO(A) ESPECIALISTA EN AUDITORIA DE CALIDAD PARA EL FORTALECIMIENTO DE LAS COMPETENCIAS DE LA SECRETARÍA DE SALUD DEL DEPARTAMENTO DE SUCRE EN EL AREA DE AUDITORIA DE CUENTAS MEDICAS</t>
  </si>
  <si>
    <t>https://community.secop.gov.co/Public/Tendering/OpportunityDetail/Index?noticeUID=CO1.NTC.8162323&amp;isFromPublicArea=True&amp;isModal=true&amp;asPopupView=true</t>
  </si>
  <si>
    <t>CO1.REQ.6333386</t>
  </si>
  <si>
    <t>CO1.PCCNTR.6403300</t>
  </si>
  <si>
    <t>CO1.BDOS.6188491</t>
  </si>
  <si>
    <t>CPS-327-2024</t>
  </si>
  <si>
    <t>PRESTACIÓN DE SERVICIOS PROFESIONALES DE UN ECONOMISTA PARA BRINDAR ASESORIA APOYO Y ACOMPAÑAMIENTO A LAS JUNTAS DE ACCIONES COMUNAL DEL DEPARTAMENTO DE SUCRE.</t>
  </si>
  <si>
    <t>https://community.secop.gov.co/Public/Tendering/OpportunityDetail/Index?noticeUID=CO1.NTC.6225407&amp;isFromPublicArea=True&amp;isModal=true&amp;asPopupView=true</t>
  </si>
  <si>
    <t>CO1.REQ.10053415</t>
  </si>
  <si>
    <t>CO1.PCCNTR.9281224</t>
  </si>
  <si>
    <t>CO1.BDOS.9884834</t>
  </si>
  <si>
    <t>CPS-648-2026</t>
  </si>
  <si>
    <t>PRESTACIÓN DE SERVICIOS PROFESIONALES DE UN ABOGADO PARA BRINDAR ASESORIA Y ACOMPAÑAMIENTO A LA SUBSECRETARÍA ADMINISTRATIVA DE LA SECRETARIA DE EDUCACION DE LA GOBERNACIÓN DE SUCRE.</t>
  </si>
  <si>
    <t>1104009015</t>
  </si>
  <si>
    <t>https://community.secop.gov.co/Public/Tendering/OpportunityDetail/Index?noticeUID=CO1.NTC.9912584&amp;isFromPublicArea=True&amp;isModal=true&amp;asPopupView=true</t>
  </si>
  <si>
    <t>CO1.REQ.5911242</t>
  </si>
  <si>
    <t>CO1.PCCNTR.6068859</t>
  </si>
  <si>
    <t>CO1.BDOS.5794243</t>
  </si>
  <si>
    <t>CP-SDSD-074-2024</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</si>
  <si>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DEPARTAMENTO</t>
  </si>
  <si>
    <t>https://community.secop.gov.co/Public/Tendering/OpportunityDetail/Index?noticeUID=CO1.NTC.5803889&amp;isFromPublicArea=True&amp;isModal=true&amp;asPopupView=true</t>
  </si>
  <si>
    <t>PRESTACIÓN DE SERVICIOS ESPECIALIZADOS DE UN EPIDEMIÓLOGO PARA EL DESARROLLO DE ACCIONES EN LA DIMENSIÓN FORTALECIMIENTO DE LA  AUTORIDAD SANITARIA PARA LA GESTIÓN EN SALUD; EN EL COMPONENTE VIGILANCIA EN SALUD PÚBLICA EN EL MARCO DEL DESARROLLO DEL PLAN DE ACCION TRANSITORIO 2024 EN EL DEPARTAMENTO DE SUCRE.</t>
  </si>
  <si>
    <t>CO1.REQ.8286522</t>
  </si>
  <si>
    <t>CO1.PCCNTR.7895112</t>
  </si>
  <si>
    <t>CO1.BDOS.8140746</t>
  </si>
  <si>
    <t>CP-SDSD-374-2025</t>
  </si>
  <si>
    <t>PRESTACIÓN DE SERVICIOS PROFESIONALES DE UN MEDICO (A) PARA EL
FORTALECIMIENTO DE LAS COMPETENCIAS DE LA SECRETARÍA DE SALUD DEL DEPARTAMENTO DE SUCRE EN EL ARÉA CRUE.</t>
  </si>
  <si>
    <t>https://community.secop.gov.co/Public/Tendering/OpportunityDetail/Index?noticeUID=CO1.NTC.8162431&amp;isFromPublicArea=True&amp;isModal=true&amp;asPopupView=true</t>
  </si>
  <si>
    <t>CO1.REQ.10794297</t>
  </si>
  <si>
    <t>CO1.PCCNTR.9772173</t>
  </si>
  <si>
    <t>CO1.BDOS.10610729</t>
  </si>
  <si>
    <t>CP-SDSD-590-2026</t>
  </si>
  <si>
    <t>https://community.secop.gov.co/Public/Tendering/OpportunityDetail/Index?noticeUID=CO1.NTC.10658006&amp;isFromPublicArea=True&amp;isModal=true&amp;asPopupView=true</t>
  </si>
  <si>
    <t>CO1.REQ.9668419</t>
  </si>
  <si>
    <t>CO1.PCCNTR.8885015</t>
  </si>
  <si>
    <t>CO1.BDOS.9501162</t>
  </si>
  <si>
    <t>CPS-040-2026</t>
  </si>
  <si>
    <t>PRESTACION DE SERVICIOS PROFESIONALES PARA BRINDAR ASESORIA; APOYO Y ACOMPAÑAMIENTO A LA SECRETARÍA DE PLANEACIÓN EN EL MARCO DEL PROYECTO FORTALECIMIENTO A LA
IMPLEMENTACION DEL MODELO DE ALTA GERENCIA PARA LA EJECUCION DEL PLAN DE DESARROLLO DEPARTAMENTAL EN LA
GOBERNACION DE SUCRE</t>
  </si>
  <si>
    <t>1102883534</t>
  </si>
  <si>
    <t>https://community.secop.gov.co/Public/Tendering/OpportunityDetail/Index?noticeUID=CO1.NTC.9517532&amp;isFromPublicArea=True&amp;isModal=true&amp;asPopupView=true</t>
  </si>
  <si>
    <t>CO1.REQ.3771155</t>
  </si>
  <si>
    <t>CO1.REQ.9996708</t>
  </si>
  <si>
    <t>CO1.PCCNTR.9234067</t>
  </si>
  <si>
    <t>CO1.BDOS.9827897</t>
  </si>
  <si>
    <t>CPS-459-2026</t>
  </si>
  <si>
    <t>prestación de servicios profesionales especializados para la
gestión integral de la infraestructura tecnológica y operación de laboratorios; liderando la implementación de tecnologías 4.0; el mantenimiento
preventivo; la realización de diagnósticos de digitalización empresarial y la transferencia de</t>
  </si>
  <si>
    <t>1102824678</t>
  </si>
  <si>
    <t>https://community.secop.gov.co/Public/Tendering/OpportunityDetail/Index?noticeUID=CO1.NTC.9866174&amp;isFromPublicArea=True&amp;isModal=true&amp;asPopupView=true</t>
  </si>
  <si>
    <t>prestación de servicios profesionales especializados para la
gestión integral de la infraestructura tecnológica y operación de laboratorios; liderando la implementación de tecnologías 4.0; el mantenimiento
preventivo; la realización de diagnósticos de digitalización empresarial y la transferencia de conocimiento para el fortalecimiento productivo del
departamento de Sucre.</t>
  </si>
  <si>
    <t>CO1.REQ.7076867</t>
  </si>
  <si>
    <t>CO1.PCCNTR.6957911</t>
  </si>
  <si>
    <t>CO1.BDOS.6944953</t>
  </si>
  <si>
    <t>CP-SDSD-607-2024</t>
  </si>
  <si>
    <t>PRESTACIÒN DE SERVICIOS DE APOYO A LA GESTION DE UN TÉCNICO (A) AUXILIAR 
DE ENFERMERÍA PARA EL DESARROLLO DE ACCIONES EN EL COMPONENTE NIÑOS; 
NIÑAS Y ADOLESCENTES; EN EL MARCO DEL DESARROLLO DEL PLAN TERRITORIAL 
DE SALUD VIGENCIA 2024 EN EL DEPARTAMENTO DE SUCRE.</t>
  </si>
  <si>
    <t>https://community.secop.gov.co/Public/Tendering/OpportunityDetail/Index?noticeUID=CO1.NTC.6958335&amp;isFromPublicArea=True&amp;isModal=true&amp;asPopupView=true</t>
  </si>
  <si>
    <t>CO1.REQ.8417567</t>
  </si>
  <si>
    <t>CO1.PCCNTR.7985712</t>
  </si>
  <si>
    <t>CO1.BDOS.8268554</t>
  </si>
  <si>
    <t>CP-SDSD-422-2025</t>
  </si>
  <si>
    <t>PRESTACIÓN DE SERVICIOS DE UN(A) PROFESIONAL DEL ÁREA DE LA SALUD PARA
EL FORTALECIMIENTO DE LAS COMPETENCIAS DE LA SECRETARÍA DE SALUD DEL
DEPARTAMENTO DE SUCRE EN LA SUBSECRETARÍA DE GESTIÓN DE PRESTACIÓN DE SERVICIOS</t>
  </si>
  <si>
    <t>https://community.secop.gov.co/Public/Tendering/OpportunityDetail/Index?noticeUID=CO1.NTC.8292569&amp;isFromPublicArea=True&amp;isModal=true&amp;asPopupView=true</t>
  </si>
  <si>
    <t>CO1.REQ.6706343</t>
  </si>
  <si>
    <t>CO1.PCCNTR.6674467</t>
  </si>
  <si>
    <t>CO1.BDOS.6580183</t>
  </si>
  <si>
    <t>CPS-525-2024</t>
  </si>
  <si>
    <t>PRESTACIÓN DE SERVICIOS PROFESIONALES ESPECIALIZADOS PARA BRINDAR ASESORÍA Y APOYO A LA GOBERNACIÓN DE SUCRE PARA LA FORMULACIÓN; REVISIÓN; EVALUACIÓN Y SEGUIMIENTOS DE PROYECTOS A CARGOS DE LA SECRETARÍA DE EDUCACIÓN DEPARTAMENTAL DE SUCRE</t>
  </si>
  <si>
    <t>1102868961</t>
  </si>
  <si>
    <t>https://community.secop.gov.co/Public/Tendering/OpportunityDetail/Index?noticeUID=CO1.NTC.6593348&amp;isFromPublicArea=True&amp;isModal=true&amp;asPopupView=true</t>
  </si>
  <si>
    <t>CO1.REQ.9289894</t>
  </si>
  <si>
    <t>CO1.REQ.10731413</t>
  </si>
  <si>
    <t>CO1.PCCNTR.9724328</t>
  </si>
  <si>
    <t>CO1.BDOS.10548503</t>
  </si>
  <si>
    <t>CP-SDSD-462-2026</t>
  </si>
  <si>
    <t>PRESTACION DE SERVICIOS DE APOYO A LA GESTION DE UN VACUNADOR PARA
EL DESARROLLO DE ACCIONES EN EL SUBPROGRAMA ZOONOSIS EN EL MARCO DEL DESARROLLO DEL PLAN TERRITORIAL DE SALUD VIGENCIA 2026 EN EL DEPARTAMENTO DE SUCRE</t>
  </si>
  <si>
    <t>https://community.secop.gov.co/Public/Tendering/OpportunityDetail/Index?noticeUID=CO1.NTC.10594121&amp;isFromPublicArea=True&amp;isModal=true&amp;asPopupView=true</t>
  </si>
  <si>
    <t>CO1.REQ.8025397</t>
  </si>
  <si>
    <t>CO1.PCCNTR.7707793</t>
  </si>
  <si>
    <t>CO1.BDOS.7886208</t>
  </si>
  <si>
    <t>CPS-382-2025</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</si>
  <si>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 Y</t>
  </si>
  <si>
    <t>1101458265</t>
  </si>
  <si>
    <t>https://community.secop.gov.co/Public/Tendering/OpportunityDetail/Index?noticeUID=CO1.NTC.7905255&amp;isFromPublicArea=True&amp;isModal=true&amp;asPopupView=true</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</si>
  <si>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 Y CONSOLIDACIÓN FINANCIERA DE RECURSOS DE GRATUIDAD EDUCATIVA VIGENCIA 2025; PARA LOS
 ESTABLECIMIENTOS EDUCATIVOS DEL DEPARTAMENTO DE SUCRE</t>
  </si>
  <si>
    <t>CO1.REQ.10039425</t>
  </si>
  <si>
    <t>CO1.PCCNTR.9270221</t>
  </si>
  <si>
    <t>CO1.BDOS.9870881</t>
  </si>
  <si>
    <t>CPS-595-2026</t>
  </si>
  <si>
    <t>PRESTACIÓN DE SERVICIOS DE PROFESIONALES EN
 LOS PROCESOS QUE ADELANTE LA OFICINA DE CONTROL INTERNO DISCIPLINARIO DE JUZGAMIENTO; ASI COMO LOS
 PROCESOS ADMINISTRATIVOS PROPIOS DE LA ENTIDAD EN EL MARCO DE LOS OBJETIVOS MISIONALES</t>
  </si>
  <si>
    <t>11105366</t>
  </si>
  <si>
    <t>https://community.secop.gov.co/Public/Tendering/OpportunityDetail/Index?noticeUID=CO1.NTC.9902081&amp;isFromPublicArea=True&amp;isModal=true&amp;asPopupView=true</t>
  </si>
  <si>
    <t>CO1.REQ.10006304</t>
  </si>
  <si>
    <t>CO1.PCCNTR.9235712</t>
  </si>
  <si>
    <t>CO1.BDOS.9837589</t>
  </si>
  <si>
    <t>CP-SDSD-332-2026</t>
  </si>
  <si>
    <t>https://community.secop.gov.co/Public/Tendering/OpportunityDetail/Index?noticeUID=CO1.NTC.9867295&amp;isFromPublicArea=True&amp;isModal=true&amp;asPopupView=true</t>
  </si>
  <si>
    <t>CO1.REQ.9774534</t>
  </si>
  <si>
    <t>CO1.PCCNTR.8993444</t>
  </si>
  <si>
    <t>CO1.BDOS.9607109</t>
  </si>
  <si>
    <t>CP-SDSD-104-2026</t>
  </si>
  <si>
    <t>https://community.secop.gov.co/Public/Tendering/OpportunityDetail/Index?noticeUID=CO1.NTC.9625088&amp;isFromPublicArea=True&amp;isModal=true&amp;asPopupView=true</t>
  </si>
  <si>
    <t>CO1.REQ.6814925</t>
  </si>
  <si>
    <t>CO1.PCCNTR.6752043</t>
  </si>
  <si>
    <t>CO1.BDOS.6687935</t>
  </si>
  <si>
    <t>CPS-710-2024</t>
  </si>
  <si>
    <t>a PRESTACIÓN DE SERVICIOS PROFESIONALES PARA 
BRINDAR APOYO FUNCIONAL A LOS DIVERSOS PROCESOS DE LA UNIDAD ADMINISTRATIVA ESPECIAL PARA LA GESTIÓN DEL 
RIESGOS; ATENCIÓN DE DESASTRES Y CAMBIO CLIMATICO DEL DEPARTAMENTO DE SUCRE</t>
  </si>
  <si>
    <t>1104009858</t>
  </si>
  <si>
    <t>https://community.secop.gov.co/Public/Tendering/OpportunityDetail/Index?noticeUID=CO1.NTC.6697219&amp;isFromPublicArea=True&amp;isModal=true&amp;asPopupView=true</t>
  </si>
  <si>
    <t>CO1.REQ.9848448</t>
  </si>
  <si>
    <t>CO1.PCCNTR.9077853</t>
  </si>
  <si>
    <t>CO1.BDOS.9681032</t>
  </si>
  <si>
    <t>CP-SDSD-195-2026</t>
  </si>
  <si>
    <t>https://community.secop.gov.co/Public/Tendering/OpportunityDetail/Index?noticeUID=CO1.NTC.9713060&amp;isFromPublicArea=True&amp;isModal=true&amp;asPopupView=true</t>
  </si>
  <si>
    <t>CO1.REQ.8752757</t>
  </si>
  <si>
    <t>CO1.PCCNTR.8211253</t>
  </si>
  <si>
    <t>CO1.BDOS.8597647</t>
  </si>
  <si>
    <t>CP-SDSD-487-2025</t>
  </si>
  <si>
    <t>PRESTACIÓN DE SERVICIOS PROFESIONALES DE UN(A) CONTADOR(A) PARA EL DESARROLLO DE ACCIONES EN EL COMPONENTE PLANEACION INTEGRAL EN SALUD EN EL MARCO DEL DESARROLLO DEL PLAN TERRITORIAL DE SALUD VIGENCIA 2025 EN EL DEPARTAMENTO DE SUCRE.</t>
  </si>
  <si>
    <t>https://community.secop.gov.co/Public/Tendering/OpportunityDetail/Index?noticeUID=CO1.NTC.8620906&amp;isFromPublicArea=True&amp;isModal=true&amp;asPopupView=true</t>
  </si>
  <si>
    <t>CO1.REQ.10556634</t>
  </si>
  <si>
    <t>CO1.REQ.8891412</t>
  </si>
  <si>
    <t>CO1.PCCNTR.8318604</t>
  </si>
  <si>
    <t>CO1.BDOS.8732955</t>
  </si>
  <si>
    <t>CPS-641-2025</t>
  </si>
  <si>
    <t>CONTRATAR LOS SERVICIOS PROFESIONALES DE UN CONTADOR PUBLICO DESDE LA SUBSECRETARÍA DE RECURSOS FÍSICOS EN EL MARCO DEL PROYECTO  APOYO A LA PRESTACION DE SERVICIOS Y DE APOYO A LA GESTION VIGENCIA 2025 DE LA GOBERNACION DE SUCRE</t>
  </si>
  <si>
    <t>https://community.secop.gov.co/Public/Tendering/OpportunityDetail/Index?noticeUID=CO1.NTC.8769371&amp;isFromPublicArea=True&amp;isModal=true&amp;asPopupView=true</t>
  </si>
  <si>
    <t>CO1.REQ.10008278</t>
  </si>
  <si>
    <t>CO1.PCCNTR.9245368</t>
  </si>
  <si>
    <t>CO1.BDOS.9840114</t>
  </si>
  <si>
    <t>CPS-438-2026</t>
  </si>
  <si>
    <t>PRESTACIÓN DE SERVICIOS PROFESIONALES DE UN INGENIERO ELECTRICISTA PARA BRINDAR ASESORIA Y APOYO EN LA DIRECCIÓN DE PROYECTOS ESTRATÉGICOS DE LA GOBERNACIÓN DE SUCRE</t>
  </si>
  <si>
    <t>73166681</t>
  </si>
  <si>
    <t>https://community.secop.gov.co/Public/Tendering/OpportunityDetail/Index?noticeUID=CO1.NTC.9877005&amp;isFromPublicArea=True&amp;isModal=true&amp;asPopupView=true</t>
  </si>
  <si>
    <t>CO1.REQ.9370207</t>
  </si>
  <si>
    <t>CO1.REQ.7007248</t>
  </si>
  <si>
    <t>CO1.PCCNTR.6905004</t>
  </si>
  <si>
    <t>CO1.BDOS.6876950</t>
  </si>
  <si>
    <t>CP-SDSD-456-2024</t>
  </si>
  <si>
    <t>https://community.secop.gov.co/Public/Tendering/OpportunityDetail/Index?noticeUID=CO1.NTC.6894250&amp;isFromPublicArea=True&amp;isModal=true&amp;asPopupView=true</t>
  </si>
  <si>
    <t>CO1.REQ.6916849</t>
  </si>
  <si>
    <t>CO1.PCCNTR.6844728</t>
  </si>
  <si>
    <t>CO1.BDOS.6786709</t>
  </si>
  <si>
    <t>CPS-777-2024</t>
  </si>
  <si>
    <t>1103120567</t>
  </si>
  <si>
    <t>https://community.secop.gov.co/Public/Tendering/OpportunityDetail/Index?noticeUID=CO1.NTC.6816359&amp;isFromPublicArea=True&amp;isModal=true&amp;asPopupView=true</t>
  </si>
  <si>
    <t>CO1.REQ.10052018</t>
  </si>
  <si>
    <t>CO1.PCCNTR.9274711</t>
  </si>
  <si>
    <t>CO1.BDOS.9883724</t>
  </si>
  <si>
    <t>CP-SDSD-384-2026</t>
  </si>
  <si>
    <t>PRESTACIÓN DE SERVICIOS PROFESIONALES DE UN(A) CONTADOR PUBLICO PARA
BRINDAR APOYO Y ACOMPAÑAMIENTO A LA SECRETARÍA DE SALUD DE LA GOBERNACIÓN DE SUCRE EN LA SUBSECRETARIA
DE PRESTACION DE SERVICIOS</t>
  </si>
  <si>
    <t>https://community.secop.gov.co/Public/Tendering/OpportunityDetail/Index?noticeUID=CO1.NTC.9905974&amp;isFromPublicArea=True&amp;isModal=true&amp;asPopupView=true</t>
  </si>
  <si>
    <t>CO1.REQ.6708490</t>
  </si>
  <si>
    <t>CO1.PCCNTR.6684190</t>
  </si>
  <si>
    <t>CO1.BDOS.6582501</t>
  </si>
  <si>
    <t>CPS-534-2024</t>
  </si>
  <si>
    <t>PRESTACIÓN DE SERVICIOS PROFESIONALES EN DIRECCION Y ADMINISTRACIÓN
DE EMPRESAS PARA BRINDAR ACOMPAÑAMIENTO Y ASESORÍA A LA SECRETARIA
DE ENERGIAS DEL DEPARTAMENTO DE SUCRE</t>
  </si>
  <si>
    <t>https://community.secop.gov.co/Public/Tendering/OpportunityDetail/Index?noticeUID=CO1.NTC.6605510&amp;isFromPublicArea=True&amp;isModal=true&amp;asPopupView=true</t>
  </si>
  <si>
    <t>CO1.REQ.7703017</t>
  </si>
  <si>
    <t>CO1.PCCNTR.7457977</t>
  </si>
  <si>
    <t>CO1.BDOS.7567611</t>
  </si>
  <si>
    <t>CP-SDSD-127-2025</t>
  </si>
  <si>
    <t>PRESTACIÓN DE SERVICIOS PROFESIONALES DE UN(A) NUTRICIONISTA PARA EL DESARROLLO DE ACCIONES EN EL COMPONENTE ENFERMEDADES CRONICAS NO TRANSMISIBLES ECNT; EN EL MARCO DEL DESARROLLO DEL PLAN TERRITORIAL 
DE SALUD VIGENCIA 2025 EN EL DEPARTAMENTO DE SUCRE</t>
  </si>
  <si>
    <t>https://community.secop.gov.co/Public/Tendering/OpportunityDetail/Index?noticeUID=CO1.NTC.7591101&amp;isFromPublicArea=True&amp;isModal=true&amp;asPopupView=true</t>
  </si>
  <si>
    <t>CO1.REQ.8047444</t>
  </si>
  <si>
    <t>CO1.PCCNTR.7731128</t>
  </si>
  <si>
    <t>CO1.BDOS.7908404</t>
  </si>
  <si>
    <t>CPS-395-2025</t>
  </si>
  <si>
    <t>64578064</t>
  </si>
  <si>
    <t>https://community.secop.gov.co/Public/Tendering/OpportunityDetail/Index?noticeUID=CO1.NTC.7933150&amp;isFromPublicArea=True&amp;isModal=true&amp;asPopupView=true</t>
  </si>
  <si>
    <t>CO1.REQ.7055363</t>
  </si>
  <si>
    <t>CO1.PCCNTR.7008606</t>
  </si>
  <si>
    <t>CO1.BDOS.6924432</t>
  </si>
  <si>
    <t>MC-033-2024</t>
  </si>
  <si>
    <t>CONSTRUCCION DE CERRAMIENTO DEL PREDIO SAN CAYETANO EN EL MUNICIPIO DE SINCELEJO; DEPARTAMENTO DE SUCRE</t>
  </si>
  <si>
    <t>900432306</t>
  </si>
  <si>
    <t>https://community.secop.gov.co/Public/Tendering/OpportunityDetail/Index?noticeUID=CO1.NTC.6949449&amp;isFromPublicArea=True&amp;isModal=true&amp;asPopupView=true</t>
  </si>
  <si>
    <t>CO1.REQ.7700003</t>
  </si>
  <si>
    <t>CO1.PCCNTR.7446726</t>
  </si>
  <si>
    <t>CO1.BDOS.7564704</t>
  </si>
  <si>
    <t>CP-SDSD-085-2025</t>
  </si>
  <si>
    <t>PRESTACIÓN DE SERVICIOS PROFESIONALES DE UN ADMINISTRADOR (A)
SERVICIOS EN SALUD PARA EL DESARROLLO DE ACCIONES EN EL COMPONENTE SALUD AMBIENTAL; EN EL MARCO DEL DESARROLLO DEL PLAN TERRITORIAL DE SALUD VIGENCIA 2025 EN EL DEPARTAMENTO DE SUCRE</t>
  </si>
  <si>
    <t>https://community.secop.gov.co/Public/Tendering/OpportunityDetail/Index?noticeUID=CO1.NTC.7578336&amp;isFromPublicArea=True&amp;isModal=true&amp;asPopupView=true</t>
  </si>
  <si>
    <t>CO1.REQ.7997247</t>
  </si>
  <si>
    <t>CO1.PCCNTR.7683234</t>
  </si>
  <si>
    <t>CO1.BDOS.7858243</t>
  </si>
  <si>
    <t>CPS-353-2025</t>
  </si>
  <si>
    <t>PRESTACIÓN DE SERVICIOS PROFESIONALES DE UN INGENIERO INDUSTRIAL
ESPECIALISTA PARA APOYAR LA FORMULACIÓN Y/O GESTIÓN DE PROYECTOS
QUE LIDERE LA OFICINA DE GESTIÓN DE TECNOLOGÍAS DE LA INFORMACIÓN - TI.</t>
  </si>
  <si>
    <t>https://community.secop.gov.co/Public/Tendering/OpportunityDetail/Index?noticeUID=CO1.NTC.7875064&amp;isFromPublicArea=True&amp;isModal=true&amp;asPopupView=true</t>
  </si>
  <si>
    <t>CO1.REQ.8012388</t>
  </si>
  <si>
    <t>CO1.PCCNTR.7696361</t>
  </si>
  <si>
    <t>CO1.BDOS.7873183</t>
  </si>
  <si>
    <t>CP-SDSD-312-2025</t>
  </si>
  <si>
    <t>PRESTACIÓN DE SERVICIOS PROFESIONALES DE UN (A) ENFERMERO (A) PARA EL
 DESARROLLO DE ACCIONES EN EL COMPONENTE SALUD NUTRICIONAL EN EL
 MARCO DEL DESARROLLO DEL PLAN TERRITORIAL DE SALUD VIGENCIA 2025 EN
 EL DEPARTAMENTO DE SUCRE.</t>
  </si>
  <si>
    <t>https://community.secop.gov.co/Public/Tendering/OpportunityDetail/Index?noticeUID=CO1.NTC.7891062&amp;isFromPublicArea=True&amp;isModal=true&amp;asPopupView=true</t>
  </si>
  <si>
    <t>CO1.REQ.6300087</t>
  </si>
  <si>
    <t>CO1.PCCNTR.6409841</t>
  </si>
  <si>
    <t>CO1.BDOS.6177497</t>
  </si>
  <si>
    <t>MC-019-2024</t>
  </si>
  <si>
    <t>APOYO A LA ELABORACIÓN DEL PLAN INTEGRAL DE SEGURIDAD Y CONVIVENCIA CIUDADANA 2024-2027 PARA EL DEPARTAMENTO DE SUCRE - SUCRE SEGURO</t>
  </si>
  <si>
    <t>https://community.secop.gov.co/Public/Tendering/OpportunityDetail/Index?noticeUID=CO1.NTC.6186893&amp;isFromPublicArea=True&amp;isModal=true&amp;asPopupView=true</t>
  </si>
  <si>
    <t>CO1.REQ.9900725</t>
  </si>
  <si>
    <t>CO1.PCCNTR.9120096</t>
  </si>
  <si>
    <t>CO1.BDOS.9732432</t>
  </si>
  <si>
    <t>CPS-281-2026</t>
  </si>
  <si>
    <t>PRESTACIÓN DE SERVICIOS PROFESIONALES COMO ABOGADO PARA BRINDAR ASESORÍA;
APOYO Y ACOMPAÑAMIENTO A LA SECRETARÍA DE INFRAESTRUCTURA DE LA GOBERNACIÓN DE SUCRE.</t>
  </si>
  <si>
    <t>1102812170</t>
  </si>
  <si>
    <t>https://community.secop.gov.co/Public/Tendering/OpportunityDetail/Index?noticeUID=CO1.NTC.9755950&amp;isFromPublicArea=True&amp;isModal=true&amp;asPopupView=true</t>
  </si>
  <si>
    <t>CO1.REQ.7065578</t>
  </si>
  <si>
    <t>CO1.PCCNTR.6953248</t>
  </si>
  <si>
    <t>CO1.BDOS.6934482</t>
  </si>
  <si>
    <t>CP-SDSD-571-2024</t>
  </si>
  <si>
    <t>PRESTACIÓN DE SERVICIOS PROFESIONALES DE UN (A) PATOLOGO (A) PARA EL DESARROLLO DE ACCIONES EN EL COMPONENTE
LABORATORIO DE SALUD PÚBLICA EN EL MARCO DEL DESARROLLO DEL PLAN TERRITORIAL DE SALUD VIGENCIA 2024 EN EL
DEPARTAMENTO DE SUCRE.</t>
  </si>
  <si>
    <t>https://community.secop.gov.co/Public/Tendering/OpportunityDetail/Index?noticeUID=CO1.NTC.6951938&amp;isFromPublicArea=True&amp;isModal=true&amp;asPopupView=true</t>
  </si>
  <si>
    <t>CO1.REQ.7222586</t>
  </si>
  <si>
    <t>CO1.PCCNTR.7157075</t>
  </si>
  <si>
    <t>LP-006-2024</t>
  </si>
  <si>
    <t>PRESTACIÓN DE SERVICIOS PARA EL APOYO A LOS CENTROS DE BIENESTAR PARA LA ATENCIÓN INTEGRAL DE LAS PERSONAS MAYORES EN LOS MUNICIPIOS DE SAN MARCOS Y SAN ONOFRE DEL DEPARTAMENTO DE SUCRE</t>
  </si>
  <si>
    <t>901902023</t>
  </si>
  <si>
    <t>https://community.secop.gov.co/Public/Tendering/OpportunityDetail/Index?noticeUID=CO1.NTC.7106124&amp;isFromPublicArea=True&amp;isModal=true&amp;asPopupView=true</t>
  </si>
  <si>
    <t>CO1.REQ.10201631</t>
  </si>
  <si>
    <t>CO1.PCCNTR.9529508</t>
  </si>
  <si>
    <t>CO1.BDOS.10033491</t>
  </si>
  <si>
    <t>CONV-RE-001-2026</t>
  </si>
  <si>
    <t>AUNAR ESFUERZOS PARA LA EJECUCIÓN DEL PROYECTO FORTALECIMIENTO DE LOS ESTABLECIMIENTOS EDUCATIVOS MEDIANTE EL PROGRAMA DE EDUCACIÓN INCLUSIVA CON CALIDAD Y EQUIDAD PARA LA ATENCIÓN A ESTUDIANTES CON DISCAPACIDAD; CAPACIDADES Y TALENTOS EXCEPCIONALES Y ATENCION A JOVENES DEL SISTEMA DE RESPONSABILID</t>
  </si>
  <si>
    <t>https://community.secop.gov.co/Public/Tendering/OpportunityDetail/Index?noticeUID=CO1.NTC.10277220&amp;isFromPublicArea=True&amp;isModal=true&amp;asPopupView=true</t>
  </si>
  <si>
    <t>AUNAR ESFUERZOS PARA LA EJECUCIÓN DEL PROYECTO FORTALECIMIENTO DE LOS ESTABLECIMIENTOS EDUCATIVOS MEDIANTE EL PROGRAMA DE EDUCACIÓN INCLUSIVA CON CALIDAD Y EQUIDAD PARA LA ATENCIÓN A ESTUDIANTES CON DISCAPACIDAD; CAPACIDADES Y TALENTOS EXCEPCIONALES Y ATENCION A JOVENES DEL SISTEMA DE RESPONSABILIDAD PENAL PARA ADOLESCENTES (SRPA) VIGENCIA 2026 EN EL DEPARTAMENTO DE SUCRE.</t>
  </si>
  <si>
    <t>CO1.REQ.7932673</t>
  </si>
  <si>
    <t>CO1.PCCNTR.7633288</t>
  </si>
  <si>
    <t>CO1.BDOS.7795051</t>
  </si>
  <si>
    <t>CP-SDSD-296-2025</t>
  </si>
  <si>
    <t>PRESTACIÓN DE SERVICIOS PROFESIONALES DE UN INGENIERO DE SISTEMAS
PARA EL DESARROLLO DE ACTIVIDADES EN EL SUBPROCESO DE CONTROL DE
ACCIONES EN EL COMPONENTE IVC - SANITARIO DEL PLAN TERRITORIAL DE
SALUD VIGENCIA 2025 EN EL DEPARTAMENTO DE SUCRE</t>
  </si>
  <si>
    <t>https://community.secop.gov.co/Public/Tendering/OpportunityDetail/Index?noticeUID=CO1.NTC.7810125&amp;isFromPublicArea=True&amp;isModal=true&amp;asPopupView=true</t>
  </si>
  <si>
    <t>CO1.REQ.8338361</t>
  </si>
  <si>
    <t>CO1.PCCNTR.7940105</t>
  </si>
  <si>
    <t>CO1.BDOS.8191355</t>
  </si>
  <si>
    <t>CP-SDSD-401-2025</t>
  </si>
  <si>
    <t>PRESTACIÓN DE SERVICIOS PROFESIONALES DE UN PSICOLOGO (A) PARA EL FORTALECIMIENTO DE LAS COMPETENCIAS DE LA SECRETARÍA DE SALUD DEL DEPARTAMENTO DE SUCRE EN EL ARÉA CRUE</t>
  </si>
  <si>
    <t>1104382813</t>
  </si>
  <si>
    <t>https://community.secop.gov.co/Public/Tendering/OpportunityDetail/Index?noticeUID=CO1.NTC.8227212&amp;isFromPublicArea=True&amp;isModal=true&amp;asPopupView=true</t>
  </si>
  <si>
    <t>CO1.REQ.5963859</t>
  </si>
  <si>
    <t>CO1.PCCNTR.6116213</t>
  </si>
  <si>
    <t>CO1.BDOS.5846447</t>
  </si>
  <si>
    <t>CP-SDSD-176-2024</t>
  </si>
  <si>
    <t>https://community.secop.gov.co/Public/Tendering/OpportunityDetail/Index?noticeUID=CO1.NTC.5862781&amp;isFromPublicArea=True&amp;isModal=true&amp;asPopupView=true</t>
  </si>
  <si>
    <t>CO1.REQ.8295153</t>
  </si>
  <si>
    <t>CO1.PCCNTR.7900357</t>
  </si>
  <si>
    <t>CO1.BDOS.8149055</t>
  </si>
  <si>
    <t>CP-SDSD-384-2025</t>
  </si>
  <si>
    <t>1103115137</t>
  </si>
  <si>
    <t>https://community.secop.gov.co/Public/Tendering/OpportunityDetail/Index?noticeUID=CO1.NTC.8171648&amp;isFromPublicArea=True&amp;isModal=true&amp;asPopupView=true</t>
  </si>
  <si>
    <t>CO1.REQ.7103769</t>
  </si>
  <si>
    <t>CO1.PCCNTR.6980728</t>
  </si>
  <si>
    <t>CO1.BDOS.6971912</t>
  </si>
  <si>
    <t>CPS-887-2024</t>
  </si>
  <si>
    <t>APOYO A LA GESTION PARA BRINDAR ACOMPAÑAMIENTO 
EN LA DIFERENTES ACTIVIDADES DE LA SECRETARIA DEL INTERIOR DEL DEPARTAMENTO DE SUCRE</t>
  </si>
  <si>
    <t>https://community.secop.gov.co/Public/Tendering/OpportunityDetail/Index?noticeUID=CO1.NTC.6987282&amp;isFromPublicArea=True&amp;isModal=true&amp;asPopupView=true</t>
  </si>
  <si>
    <t>CO1.REQ.10189518</t>
  </si>
  <si>
    <t>CO1.PCCNTR.9376937</t>
  </si>
  <si>
    <t>CO1.BDOS.10018912</t>
  </si>
  <si>
    <t>MC-006-2026</t>
  </si>
  <si>
    <t>APOYO PARA LA REALIZACIÓN DE ACTIVIDADES RECREATIVAS; DE EMPRENDIMIENTO; JUEGO; CIENCIA Y TECNOLOGIA A NIÑOS Y NIÑAS DEL DEPARTAMENTO DE SUCRE</t>
  </si>
  <si>
    <t>https://community.secop.gov.co/Public/Tendering/OpportunityDetail/Index?noticeUID=CO1.NTC.10050108&amp;isFromPublicArea=True&amp;isModal=true&amp;asPopupView=true</t>
  </si>
  <si>
    <t>CO1.REQ.10045921</t>
  </si>
  <si>
    <t>CO1.PCCNTR.9271067</t>
  </si>
  <si>
    <t>CO1.BDOS.9877531</t>
  </si>
  <si>
    <t>CP-SDSD-356-2026</t>
  </si>
  <si>
    <t>PRESTACION DE SERVICIOS DE UN (A) PROFESIONAL DEL AREA DE LA SALUD PARA EL DESARROLLO DE ACCIONES EN EL SUBPROGRAMA EMERGENTES Y REMERGENTES: IIAS-RAM EN EL MARCO DEL DESARROLLO DEL PLAN TERRITORIAL DE SALUD VIGENCIA 2026 EN EL DEPARTAMENTO DE SUCRE</t>
  </si>
  <si>
    <t>https://community.secop.gov.co/Public/Tendering/OpportunityDetail/Index?noticeUID=CO1.NTC.9903293&amp;isFromPublicArea=True&amp;isModal=true&amp;asPopupView=true</t>
  </si>
  <si>
    <t>CO1.REQ.8818843</t>
  </si>
  <si>
    <t>CO1.PCCNTR.8261632</t>
  </si>
  <si>
    <t>CO1.BDOS.8662105</t>
  </si>
  <si>
    <t>CP-SDSD-584-2025</t>
  </si>
  <si>
    <t>PRESTACIÓN DE SERVICIOS PROFESIONALES DE UN INGENIERO (A) DE ALIMENTOS PARA EL DESARROLLO DE ACCIONES EN EL COMPONENTE SALUD AMBIENTAL; EN EL MARCO DEL DESARROLLO DEL PLAN TERRITORIAL DE SALUD  VIGENCIA 2025 EN EL DEPARTAMENTO DE SUCRE.</t>
  </si>
  <si>
    <t>https://community.secop.gov.co/Public/Tendering/OpportunityDetail/Index?noticeUID=CO1.NTC.8692213&amp;isFromPublicArea=True&amp;isModal=true&amp;asPopupView=true</t>
  </si>
  <si>
    <t>CO1.REQ.6773212</t>
  </si>
  <si>
    <t>CO1.PCCNTR.6725411</t>
  </si>
  <si>
    <t>CO1.BDOS.6645796</t>
  </si>
  <si>
    <t>CPS-669-2024</t>
  </si>
  <si>
    <t>PRESTACIÓN DE SERVICIOS DE APOYO A LA GESTIÓN 
PARA BRINDAR ACOMPAÑAMIENTO ADMINISTRATIVO EN LA SUBSECRETARIA DE GESTIÓN TRIBUTARIA DEL DEPARTAMENTO DE 
SUCRE.</t>
  </si>
  <si>
    <t>https://community.secop.gov.co/Public/Tendering/OpportunityDetail/Index?noticeUID=CO1.NTC.6659073&amp;isFromPublicArea=True&amp;isModal=true&amp;asPopupView=true</t>
  </si>
  <si>
    <t>CO1.REQ.7802189</t>
  </si>
  <si>
    <t>CO1.PCCNTR.7535145</t>
  </si>
  <si>
    <t>CO1.BDOS.7665801</t>
  </si>
  <si>
    <t>CPS-141-2025</t>
  </si>
  <si>
    <t>PRESTACIÓN DE SERVICIOS PROFESIONALES PARA BRINDAR ASESORÍA COMO ADMINISTRADOR DE EMPRESAS EN LA SUBSECRETARÍA DE GESTIÓN TRIBUTARIA DEL DEPARTAMENTO DE SUCRE EN DESARROLLO DEL CONVENIO ANTICONTRABANDO NO PM 011 2024.</t>
  </si>
  <si>
    <t>https://community.secop.gov.co/Public/Tendering/OpportunityDetail/Index?noticeUID=CO1.NTC.7685071&amp;isFromPublicArea=True&amp;isModal=true&amp;asPopupView=true</t>
  </si>
  <si>
    <t>CO1.REQ.10048409</t>
  </si>
  <si>
    <t>CO1.PCCNTR.9291983</t>
  </si>
  <si>
    <t>CO1.BDOS.9879751</t>
  </si>
  <si>
    <t>CPS-639-2026</t>
  </si>
  <si>
    <t>PRESTACIÓN DE SERVICIOS PROFESIONALES PARA APOYAR A LA SECRETARÍA PRIVADA;
EN LA ELABORACIÓN DE ANÁLISIS ECONÓMICOS; QUE CONTRIBUYAN A LA GESTIÓN Y TOMA DE DECISIONES DEL DESPACHO
DE LA GOBERNADORA DEL DEPARTAMENTO DE SUCRE</t>
  </si>
  <si>
    <t>https://community.secop.gov.co/Public/Tendering/OpportunityDetail/Index?noticeUID=CO1.NTC.9923690&amp;isFromPublicArea=True&amp;isModal=true&amp;asPopupView=true</t>
  </si>
  <si>
    <t>CO1.REQ.7047211</t>
  </si>
  <si>
    <t>CO1.PCCNTR.6931914</t>
  </si>
  <si>
    <t>CO1.BDOS.6916351</t>
  </si>
  <si>
    <t>CP-SDSD-552-2024</t>
  </si>
  <si>
    <t>https://community.secop.gov.co/Public/Tendering/OpportunityDetail/Index?noticeUID=CO1.NTC.6927425&amp;isFromPublicArea=True&amp;isModal=true&amp;asPopupView=true</t>
  </si>
  <si>
    <t>CO1.REQ.9829930</t>
  </si>
  <si>
    <t>CO1.PCCNTR.9056833</t>
  </si>
  <si>
    <t>CO1.BDOS.9662719</t>
  </si>
  <si>
    <t>CP-SDSD-147-2026</t>
  </si>
  <si>
    <t>https://community.secop.gov.co/Public/Tendering/OpportunityDetail/Index?noticeUID=CO1.NTC.9691805&amp;isFromPublicArea=True&amp;isModal=true&amp;asPopupView=true</t>
  </si>
  <si>
    <t>CO1.REQ.7049951</t>
  </si>
  <si>
    <t>CO1.PCCNTR.6964834</t>
  </si>
  <si>
    <t>CO1.BDOS.6919117</t>
  </si>
  <si>
    <t>CP-SDSD-561-2024</t>
  </si>
  <si>
    <t>PRESTACIÓN DE SERVICIOS PROFESIONALES DE UN (A) INGENIERO AMBIENTAL Y/O SANITARIO PARA EL DESARROLLO DE ACCIONES EN EL LABORATORIO DE SALUD PUBLICA EN EL MARCO DEL DESARROLLO DEL PLAN TERRITORIAL DE SALUD VIGENCIA 2024 EN EL DEPARTAMENTO DE SUCRE</t>
  </si>
  <si>
    <t>https://community.secop.gov.co/Public/Tendering/OpportunityDetail/Index?noticeUID=CO1.NTC.6968056&amp;isFromPublicArea=True&amp;isModal=true&amp;asPopupView=true</t>
  </si>
  <si>
    <t>CO1.REQ.9963347</t>
  </si>
  <si>
    <t>CO1.PCCNTR.9223542</t>
  </si>
  <si>
    <t>CO1.BDOS.9794576</t>
  </si>
  <si>
    <t>CPS-323-2026</t>
  </si>
  <si>
    <t>PRESTACIÓN DE SERVICIOS PROFESIONALES COMO ADMINISTRADOR DE EMPRESAS PARA BRINDAR ASESORÍA Y APOYO EN LA GOBERNACION DE SUCRE</t>
  </si>
  <si>
    <t>https://community.secop.gov.co/Public/Tendering/OpportunityDetail/Index?noticeUID=CO1.NTC.9855701&amp;isFromPublicArea=True&amp;isModal=true&amp;asPopupView=true</t>
  </si>
  <si>
    <t>CO1.REQ.9769962</t>
  </si>
  <si>
    <t>CO1.PCCNTR.9003647</t>
  </si>
  <si>
    <t>CO1.BDOS.9602153</t>
  </si>
  <si>
    <t>CP-SDSD-094-2026</t>
  </si>
  <si>
    <t>https://community.secop.gov.co/Public/Tendering/OpportunityDetail/Index?noticeUID=CO1.NTC.9637110&amp;isFromPublicArea=True&amp;isModal=true&amp;asPopupView=true</t>
  </si>
  <si>
    <t>CO1.REQ.6779553</t>
  </si>
  <si>
    <t>CO1.PCCNTR.6726450</t>
  </si>
  <si>
    <t>CO1.BDOS.6652289</t>
  </si>
  <si>
    <t>CPS-679-2024</t>
  </si>
  <si>
    <t>PRESTACIÓN DE SERVICIOS DE APOYO A LA GESTIÓN PARA BRINDAR
ACOMPAÑAMIENTO A LA SECRETARIA DE ENERGÍAS DE LA GOBERNACIÓN DE
SUCRE</t>
  </si>
  <si>
    <t>https://community.secop.gov.co/Public/Tendering/OpportunityDetail/Index?noticeUID=CO1.NTC.6661016&amp;isFromPublicArea=True&amp;isModal=true&amp;asPopupView=true</t>
  </si>
  <si>
    <t>CO1.REQ.9892889</t>
  </si>
  <si>
    <t>CO1.PCCNTR.9109845</t>
  </si>
  <si>
    <t>CO1.BDOS.9725307</t>
  </si>
  <si>
    <t>CPS-210-2026</t>
  </si>
  <si>
    <t>PRESTACION DE SERVICIOS DE APOYO A LA GESTION
de un TECNICO LABORAL EN IDIOMAS Y LENGUAS EXTRANJERAS PARA BRINDAR APOYO A LA SECRETARIA GENERAL DE LA
GOBERNACION DE SUCRE DESDE LA SECRETARIA GENERAL</t>
  </si>
  <si>
    <t>1100395015</t>
  </si>
  <si>
    <t>https://community.secop.gov.co/Public/Tendering/OpportunityDetail/Index?noticeUID=CO1.NTC.9745987&amp;isFromPublicArea=True&amp;isModal=true&amp;asPopupView=true</t>
  </si>
  <si>
    <t>CO1.REQ.9867131</t>
  </si>
  <si>
    <t>CO1.PCCNTR.9119186</t>
  </si>
  <si>
    <t>CO1.BDOS.9699272</t>
  </si>
  <si>
    <t>CP-SDSD-208-2026</t>
  </si>
  <si>
    <t>PRESTACIÓN DE SERVICIOS PROFESIONALES DE UN (A) QUIMICO(A) FARMACEUTA
PARA EL DESARROLLO DE ACCIONES EN EL SUBPROGRAMA IVC MEDICAMENTOS
EN EL MARCO DEL DESARROLLO DEL PLAN TERRITORIAL DE SALUD VIGENCIA
2026 EN EL DEPARTAMENTO DE SUCRE.</t>
  </si>
  <si>
    <t>https://community.secop.gov.co/Public/Tendering/OpportunityDetail/Index?noticeUID=CO1.NTC.9755513&amp;isFromPublicArea=True&amp;isModal=true&amp;asPopupView=true</t>
  </si>
  <si>
    <t>CO1.REQ.8819568</t>
  </si>
  <si>
    <t>CO1.PCCNTR.8262402</t>
  </si>
  <si>
    <t>CO1.BDOS.8662826</t>
  </si>
  <si>
    <t>CP-SDSD-589-2025</t>
  </si>
  <si>
    <t>https://community.secop.gov.co/Public/Tendering/OpportunityDetail/Index?noticeUID=CO1.NTC.8693302&amp;isFromPublicArea=True&amp;isModal=true&amp;asPopupView=true</t>
  </si>
  <si>
    <t>CO1.REQ.9847985</t>
  </si>
  <si>
    <t>CO1.PCCNTR.9064300</t>
  </si>
  <si>
    <t>CO1.BDOS.9678466</t>
  </si>
  <si>
    <t>CPS-124-2026</t>
  </si>
  <si>
    <t>PRESTACIÓN DE SERVICIOS PROFESIONALES PARA
BRINDAR APOYO Y ACOMPAÑAMIENTO JURIDICO EN LOS ASUNTOS QUE ESTÉN A CARGO DE LA SECRETARÍA DE LA MUJER;
JUVENTUD E INCLUSIÓN SOCIAL DEL DEPARTAMENTO DE SUCRE</t>
  </si>
  <si>
    <t>https://community.secop.gov.co/Public/Tendering/OpportunityDetail/Index?noticeUID=CO1.NTC.9699801&amp;isFromPublicArea=True&amp;isModal=true&amp;asPopupView=true</t>
  </si>
  <si>
    <t>CO1.REQ.8921651</t>
  </si>
  <si>
    <t>CO1.PCCNTR.8333746</t>
  </si>
  <si>
    <t>CO1.BDOS.8763582</t>
  </si>
  <si>
    <t>CPS-752-2025</t>
  </si>
  <si>
    <t>PRESTACION DE SERVICIOS PROFESIONALES DE UN
 ZOOTECNISTA  PARA BRINDAR APOYO EN TEMAS RELACIONADOS A LA SUBSECRETARIA DE DESARROLLO RURAL Y MEDIO
 AMBIENTE DURANTE LA VIGENCIA 2025</t>
  </si>
  <si>
    <t>18881714</t>
  </si>
  <si>
    <t>https://community.secop.gov.co/Public/Tendering/OpportunityDetail/Index?noticeUID=CO1.NTC.8789153&amp;isFromPublicArea=True&amp;isModal=true&amp;asPopupView=true</t>
  </si>
  <si>
    <t>CO1.REQ.8816565</t>
  </si>
  <si>
    <t>CO1.PCCNTR.8255171</t>
  </si>
  <si>
    <t>CO1.BDOS.8659765</t>
  </si>
  <si>
    <t>CP-SDSD-563-2025</t>
  </si>
  <si>
    <t>PRESTACIÓN DE SERVICIOS DE APOYO A LA GESTIÓN DE UN TÉCNICO EN
SISTEMAS PARA EL DESARROLLO DE ACCIONES EN EL COMPONENTE ZOONOSIS;
EN EL MARCO DEL DESARROLLO DEL PLAN TERRITORIAL DE SALUD VIGENCIA
2025 EN EL DEPARTAMENTO DE SUCRE</t>
  </si>
  <si>
    <t>https://community.secop.gov.co/Public/Tendering/OpportunityDetail/Index?noticeUID=CO1.NTC.8683239&amp;isFromPublicArea=True&amp;isModal=true&amp;asPopupView=true</t>
  </si>
  <si>
    <t>CO1.REQ.10761705</t>
  </si>
  <si>
    <t>CO1.PCCNTR.9760200</t>
  </si>
  <si>
    <t>CO1.BDOS.10578039</t>
  </si>
  <si>
    <t>CP-SDSD-530-2026</t>
  </si>
  <si>
    <t>https://community.secop.gov.co/Public/Tendering/OpportunityDetail/Index?noticeUID=CO1.NTC.10639967&amp;isFromPublicArea=True&amp;isModal=true&amp;asPopupView=true</t>
  </si>
  <si>
    <t>CO1.REQ.7636672</t>
  </si>
  <si>
    <t>CO1.PCCNTR.7397773</t>
  </si>
  <si>
    <t>CO1.BDOS.7501062</t>
  </si>
  <si>
    <t>CP-SDSD-033-2025</t>
  </si>
  <si>
    <t>PRESTACIÓN DE SERVICIOS PROFESIONALES DE UN INGENIERO DE SISTEMAS PARA EL DESARROLLO DE ACCIONES EN EL COMPONENTE VIGILANCIA EPIDEMIOLÓGICA EN EL MARCO DEL DESARROLLO DEL PLAN TERRITORIAL DE SALUD VIGENCIA 2025 EN EL DEPARTAMENTO DE SUCRE</t>
  </si>
  <si>
    <t>https://community.secop.gov.co/Public/Tendering/OpportunityDetail/Index?noticeUID=CO1.NTC.7523505&amp;isFromPublicArea=True&amp;isModal=true&amp;asPopupView=true</t>
  </si>
  <si>
    <t>CO1.REQ.8941520</t>
  </si>
  <si>
    <t>CO1.PCCNTR.8354184</t>
  </si>
  <si>
    <t>CO1.BDOS.8781920</t>
  </si>
  <si>
    <t>CPS-783-2025</t>
  </si>
  <si>
    <t>PRESTACIÓN DE SERVICIOS PROFESIONALES EN GEOLOGÍA PARA BRINDAR ACOMPAÑAMIENTO Y ASESORÍA A LA SECRETARIA DE ENERGIAS DE LA GOBERNACIÓN DE SUCRE</t>
  </si>
  <si>
    <t>1005709756</t>
  </si>
  <si>
    <t>https://community.secop.gov.co/Public/Tendering/OpportunityDetail/Index?noticeUID=CO1.NTC.8816340&amp;isFromPublicArea=True&amp;isModal=true&amp;asPopupView=true</t>
  </si>
  <si>
    <t>CO1.REQ.7315727</t>
  </si>
  <si>
    <t>CO1.REQ.7748887</t>
  </si>
  <si>
    <t>CO1.PCCNTR.7490602</t>
  </si>
  <si>
    <t>CO1.BDOS.7613563</t>
  </si>
  <si>
    <t>CP-SDSD-191-2025</t>
  </si>
  <si>
    <t>PRESTACIÓN DE SERVICIOS DE APOYO A LA GESTION DE UN AUXILIAR ADMINISTRATIVO ;PARA EL DESARROLLO DE ACCIONES 
EN EL COMPONENTE PROGRAMA AMPLIADO DE INMUNIZACIONES PAI; EN EL MARCO DEL DESARROLLO DEL PLAN TERRITORIAL 
DE SALUD VIGENCIA 2025 EN EL DEPARTAMENTO DE SUCRE.</t>
  </si>
  <si>
    <t>https://community.secop.gov.co/Public/Tendering/OpportunityDetail/Index?noticeUID=CO1.NTC.7630309&amp;isFromPublicArea=True&amp;isModal=true&amp;asPopupView=true</t>
  </si>
  <si>
    <t>CO1.REQ.9889521</t>
  </si>
  <si>
    <t>CO1.PCCNTR.9115553</t>
  </si>
  <si>
    <t>CO1.BDOS.9721462</t>
  </si>
  <si>
    <t>CPS-221-2025</t>
  </si>
  <si>
    <t>https://community.secop.gov.co/Public/Tendering/OpportunityDetail/Index?noticeUID=CO1.NTC.9751217&amp;isFromPublicArea=True&amp;isModal=true&amp;asPopupView=true</t>
  </si>
  <si>
    <t>CO1.REQ.8889943</t>
  </si>
  <si>
    <t>CO1.PCCNTR.8312249</t>
  </si>
  <si>
    <t>CO1.BDOS.8732303</t>
  </si>
  <si>
    <t>CPS-638-2025</t>
  </si>
  <si>
    <t>PRESTACIÓN DE SERVICIOS PROFESIONALES
 COMO INGENIERO DE SISTEMAS PARA BRINDAR ASESORÍA EN LA SECRETARÍA DE
 HACIENDA DEPARTAMENTAL DESDE LA SUBSECRETARÍA DE GESTION.</t>
  </si>
  <si>
    <t>https://community.secop.gov.co/Public/Tendering/OpportunityDetail/Index?noticeUID=CO1.NTC.8761254&amp;isFromPublicArea=True&amp;isModal=true&amp;asPopupView=true</t>
  </si>
  <si>
    <t>CO1.REQ.7023287</t>
  </si>
  <si>
    <t>CO1.PCCNTR.6912381</t>
  </si>
  <si>
    <t>CO1.BDOS.6893050</t>
  </si>
  <si>
    <t>CP-SDSD-489-2024</t>
  </si>
  <si>
    <t>PRESTACIÓN DE SERVICIOS DE UN(A) PROFESIONAL AREA DE LA SALUD PARA EL DESARROLLO DE LAS ACCIONES EN EL COMPONENTE PLANEACION INTEGRAL EN EL MARCO DEL DESARROLLO DEL PLAN TERRITORIAL DE SALUD VIGENCIA 2024 EN EL DEPARTAMENTO DE SUCRE.</t>
  </si>
  <si>
    <t>https://community.secop.gov.co/Public/Tendering/OpportunityDetail/Index?noticeUID=CO1.NTC.6904930&amp;isFromPublicArea=True&amp;isModal=true&amp;asPopupView=true</t>
  </si>
  <si>
    <t>CO1.REQ.6694797</t>
  </si>
  <si>
    <t>CO1.PCCNTR.6666599</t>
  </si>
  <si>
    <t>CO1.BDOS.6568787</t>
  </si>
  <si>
    <t>CPS-491-2024</t>
  </si>
  <si>
    <t>PRESTACIÓN DE SERVICIOS DE APOYO A LA
GESTIÓN PARA BRINDAR APOYO A LA SECRETARIA DE
COMUNICACIONES DE LA GOBERNACIÓN DE SUCRE.</t>
  </si>
  <si>
    <t>https://community.secop.gov.co/Public/Tendering/OpportunityDetail/Index?noticeUID=CO1.NTC.6583296&amp;isFromPublicArea=True&amp;isModal=true&amp;asPopupView=true</t>
  </si>
  <si>
    <t>CO1.REQ.7724672</t>
  </si>
  <si>
    <t>CO1.PCCNTR.7470034</t>
  </si>
  <si>
    <t>CO1.BDOS.7590047</t>
  </si>
  <si>
    <t>CP-SDSD-157-2025</t>
  </si>
  <si>
    <t>https://community.secop.gov.co/Public/Tendering/OpportunityDetail/Index?noticeUID=CO1.NTC.7604341&amp;isFromPublicArea=True&amp;isModal=true&amp;asPopupView=true</t>
  </si>
  <si>
    <t>CO1.REQ.9978700</t>
  </si>
  <si>
    <t>CO1.PCCNTR.9207841</t>
  </si>
  <si>
    <t>CO1.BDOS.9810446</t>
  </si>
  <si>
    <t>CPS-478-2026</t>
  </si>
  <si>
    <t>PRESTACIÓN DE SERVICIOS PROFESIONALES DE UNA
 INGENIERA CIVIL PARA BRINDAR ASESORIA Y ACOMPAÑAMIENTO EN LA DIRECCIÓN DE PROYECTOS ESTRATÉGICOS DE LA
 GOBERNACIÓN DE SUCRE</t>
  </si>
  <si>
    <t>1102821457</t>
  </si>
  <si>
    <t>https://community.secop.gov.co/Public/Tendering/OpportunityDetail/Index?noticeUID=CO1.NTC.9839267&amp;isFromPublicArea=True&amp;isModal=true&amp;asPopupView=true</t>
  </si>
  <si>
    <t>CO1.REQ.6738036</t>
  </si>
  <si>
    <t>CO1.PCCNTR.6698890</t>
  </si>
  <si>
    <t>CO1.BDOS.6611116</t>
  </si>
  <si>
    <t>CPS-593-2024</t>
  </si>
  <si>
    <t>PRESTACIÓN DE SERVICIOS DE APOYO A LA GESTION COMO TECNICO EN CONSTRUCCION DE OBRAS CIVILES; AVALUOS Y TOPOGRAFÍA PARA BRINDAR APOYO Y ACOMPAÑAMIENTO A LA SECRETARÍA DE INFRAESTRUCTURA DE LA GOBERNACIÓN DE SUCRE.</t>
  </si>
  <si>
    <t>https://community.secop.gov.co/Public/Tendering/OpportunityDetail/Index?noticeUID=CO1.NTC.6625240&amp;isFromPublicArea=True&amp;isModal=true&amp;asPopupView=true</t>
  </si>
  <si>
    <t>CO1.REQ.10701974</t>
  </si>
  <si>
    <t>CO1.PCCNTR.9699364</t>
  </si>
  <si>
    <t>CO1.BDOS.10519248</t>
  </si>
  <si>
    <t>CP-SDSD-431-2026</t>
  </si>
  <si>
    <t>https://community.secop.gov.co/Public/Tendering/OpportunityDetail/Index?noticeUID=CO1.NTC.10558356&amp;isFromPublicArea=True&amp;isModal=true&amp;asPopupView=true</t>
  </si>
  <si>
    <t>CO1.REQ.7852912</t>
  </si>
  <si>
    <t>CO1.PCCNTR.7571600</t>
  </si>
  <si>
    <t>CO1.BDOS.7715752</t>
  </si>
  <si>
    <t>CP-SDSD-265-2025</t>
  </si>
  <si>
    <t>https://community.secop.gov.co/Public/Tendering/OpportunityDetail/Index?noticeUID=CO1.NTC.7732501&amp;isFromPublicArea=True&amp;isModal=true&amp;asPopupView=true</t>
  </si>
  <si>
    <t>CO1.REQ.8277975</t>
  </si>
  <si>
    <t>CO1.PCCNTR.7890003</t>
  </si>
  <si>
    <t>CO1.BDOS.8132854</t>
  </si>
  <si>
    <t>CP-SDSD-358-2025</t>
  </si>
  <si>
    <t>PRESTACIÓN DE SERVICIOS PROFESIONALES DE UN (A) ENFERMERO (A) PARA EL FORTALECIMIENTO DE LAS COMPETENCIAS DE LA SECRETARÍA DE SALUD DEL DEPARTAMENTO DE SUCRE EN EL ARÉA CRUE.</t>
  </si>
  <si>
    <t>https://community.secop.gov.co/Public/Tendering/OpportunityDetail/Index?noticeUID=CO1.NTC.8155235&amp;isFromPublicArea=True&amp;isModal=true&amp;asPopupView=true</t>
  </si>
  <si>
    <t>CO1.REQ.8908344</t>
  </si>
  <si>
    <t>CO1.PCCNTR.8324993</t>
  </si>
  <si>
    <t>CO1.BDOS.8749800</t>
  </si>
  <si>
    <t>CPS-716-2025</t>
  </si>
  <si>
    <t>https://community.secop.gov.co/Public/Tendering/OpportunityDetail/Index?noticeUID=CO1.NTC.8777172&amp;isFromPublicArea=True&amp;isModal=true&amp;asPopupView=true</t>
  </si>
  <si>
    <t>CO1.REQ.8973398</t>
  </si>
  <si>
    <t>CO1.PCCNTR.8378583</t>
  </si>
  <si>
    <t>CO1.BDOS.8813690</t>
  </si>
  <si>
    <t>CP-SDSD-736-2025</t>
  </si>
  <si>
    <t>PRESTACIÓN DE SERVICIOS PROFESIONALES DE UN(A) ABOGADO(A) PARA EL FORTALECIMIENTO DE LAS COMPETENCIAS DE LA SECRETARÍA DE SALUD DEL DEPARTAMENTO DE SUCRE EN LA DIRECCIÓN ADMINISTRATIVA DE ASUNTOS
 JURIDICOS Y DE CONTRATACIÓN</t>
  </si>
  <si>
    <t>1100398313</t>
  </si>
  <si>
    <t>https://community.secop.gov.co/Public/Tendering/OpportunityDetail/Index?noticeUID=CO1.NTC.8849775&amp;isFromPublicArea=True&amp;isModal=true&amp;asPopupView=true</t>
  </si>
  <si>
    <t>CO1.REQ.9943393</t>
  </si>
  <si>
    <t>CO1.PCCNTR.9242689</t>
  </si>
  <si>
    <t>CO1.BDOS.9770925</t>
  </si>
  <si>
    <t>CPS-215-2026</t>
  </si>
  <si>
    <t>PRESTACIÓN DE SERVICIOS PROFESIONALES DE ECONOMISTA PARA BRINDAR APOYO Y ACOMPAÑAMIENTO EN LA GOBERNACIÓN DE SUCRE.</t>
  </si>
  <si>
    <t>https://community.secop.gov.co/Public/Tendering/OpportunityDetail/Index?noticeUID=CO1.NTC.9874881&amp;isFromPublicArea=True&amp;isModal=true&amp;asPopupView=true</t>
  </si>
  <si>
    <t>CO1.REQ.7822426</t>
  </si>
  <si>
    <t>CO1.PCCNTR.7554108</t>
  </si>
  <si>
    <t>CO1.BDOS.7685441</t>
  </si>
  <si>
    <t>CP-SDSD-254-2025</t>
  </si>
  <si>
    <t>https://community.secop.gov.co/Public/Tendering/OpportunityDetail/Index?noticeUID=CO1.NTC.7708449&amp;isFromPublicArea=True&amp;isModal=true&amp;asPopupView=true</t>
  </si>
  <si>
    <t>CO1.REQ.7761572</t>
  </si>
  <si>
    <t>CO1.PCCNTR.7505714</t>
  </si>
  <si>
    <t>CO1.BDOS.7626438</t>
  </si>
  <si>
    <t>CP-SDSD-190-2025</t>
  </si>
  <si>
    <t>PRESTACIÓN DE SERVICIOS PROFESIONALES DE UN(A) FISIOTERAPEUTA PARA EL
DESARROLLO DE ACCIONES EN EL COMPONENTE ENFERMEDADES CRONICAS NO TRANSMISIBLES ECNT; EN EL MARCO DEL DESARROLLO DEL PLAN TERRITORIAL
DE SALUD VIGENCIA 2025 EN EL DEPARTAMENTO DE SUCRE.</t>
  </si>
  <si>
    <t>https://community.secop.gov.co/Public/Tendering/OpportunityDetail/Index?noticeUID=CO1.NTC.7648711&amp;isFromPublicArea=True&amp;isModal=true&amp;asPopupView=true</t>
  </si>
  <si>
    <t>CO1.REQ.6117965</t>
  </si>
  <si>
    <t>CO1.PCCNTR.6234311</t>
  </si>
  <si>
    <t>CO1.BDOS.5998588</t>
  </si>
  <si>
    <t>CP-SDSD-287-2024</t>
  </si>
  <si>
    <t>PRESTACION DE SERVICIOS PROFESIONALES DE UN (A) TRABAJADOR (A) SOCIAL PARA EL DESARROLLO DE ACCIONES EN LA DIMENSIÓN SEXUALIDAD; DERECHOS SEXUALES Y REPRODUCTIVOS DEL PROGRAMA SALUD PÚBLICA PRIORITARIA Y DIFERENTE; PLAN DE ACCION TRANSITORIO 2024 EN EL DEPARTAMENTO DE SUCRE.</t>
  </si>
  <si>
    <t>https://community.secop.gov.co/Public/Tendering/OpportunityDetail/Index?noticeUID=CO1.NTC.6007435&amp;isFromPublicArea=True&amp;isModal=true&amp;asPopupView=true</t>
  </si>
  <si>
    <t>CO1.REQ.9035616</t>
  </si>
  <si>
    <t>CO1.PCCNTR.8420044</t>
  </si>
  <si>
    <t>CO1.BDOS.8874800</t>
  </si>
  <si>
    <t>CP-SDSD-823-2025</t>
  </si>
  <si>
    <t>PRESTACIÓN DE SERVICIOS PROFESIONALES DE UN(A) ADMINISTRADOR(A) DE
 EMPRESAS PARA BRINDAR APOYO Y ACOMPAÑAMIENTO A LA SECRETARÍA DE
 SALUD DE LA GOBERNACIÓN DE SUCRE EN LA SUBSECRETARIA DE GESTIÓN
 ADMINISTRATIVA Y FINANCIERA.</t>
  </si>
  <si>
    <t>https://community.secop.gov.co/Public/Tendering/OpportunityDetail/Index?noticeUID=CO1.NTC.8900864&amp;isFromPublicArea=True&amp;isModal=true&amp;asPopupView=true</t>
  </si>
  <si>
    <t>CO1.REQ.5946580</t>
  </si>
  <si>
    <t>CO1.PCCNTR.6101491</t>
  </si>
  <si>
    <t>CO1.BDOS.5828891</t>
  </si>
  <si>
    <t>CP-SDSD-086-2024</t>
  </si>
  <si>
    <t>PRESTACIÓN DE SERVICIOS DE APOYO A LA GESTIÓN COMO TÉCNICO DE SANEAMIENTO BÁSICO AMBIENTAL 
PARA EL DESARROLLO DE ACCIONES EN LA DIMENSIÓN SALUD AMBIENTAL EN EL COMPONENTE HÁBITAT 
SALUDABLE DEL PLAN DECENAL DE SALUD PÚBLICA- PROGRAMA SUCRE CON AUTORIDAD SANITARIA Y 
AMBIENTAL - PAS TRANSITORIO 2024</t>
  </si>
  <si>
    <t>https://community.secop.gov.co/Public/Tendering/OpportunityDetail/Index?noticeUID=CO1.NTC.5845499&amp;isFromPublicArea=True&amp;isModal=true&amp;asPopupView=true</t>
  </si>
  <si>
    <t>PRESTACIÓN DE SERVICIOS DE APOYO A LA GESTIÓN COMO TÉCNICO DE SANEAMIENTO BÁSICO AMBIENTAL 
PARA EL DESARROLLO DE ACCIONES EN LA DIMENSIÓN SALUD AMBIENTAL EN EL COMPONENTE HÁBITAT 
SALUDABLE DEL PLAN DECENAL DE SALUD PÚBLICA- PROGRAMA SUCRE CON AUTORIDAD SANITARIA Y 
AMBIENTAL - PAS TRANSITORIO 2024 DE LA SECRETARÍA DE SALUD DEL DEPARTAMENTO DE SUCRE</t>
  </si>
  <si>
    <t>CO1.REQ.8277960</t>
  </si>
  <si>
    <t>CO1.PCCNTR.7890201</t>
  </si>
  <si>
    <t>CO1.BDOS.8133020</t>
  </si>
  <si>
    <t>CP-SDSD-357-2025</t>
  </si>
  <si>
    <t>PRESTACIÓN DE SERVICIOS PROFESIONALES DE UN(A) INGENIERO(A) CIVIL PARA EL FORTALECIMIENTO DE LAS COMPETENCIAS DE LA SECRETARÍA DE SALUD DEL DEPARTAMENTO DE SUCRE EN EL AREA DE ORGANIZACION Y DESARROLLO</t>
  </si>
  <si>
    <t>https://community.secop.gov.co/Public/Tendering/OpportunityDetail/Index?noticeUID=CO1.NTC.8155065&amp;isFromPublicArea=True&amp;isModal=true&amp;asPopupView=true</t>
  </si>
  <si>
    <t>CO1.REQ.10168000</t>
  </si>
  <si>
    <t>CO1.REQ.9286411</t>
  </si>
  <si>
    <t>CO1.PCCNTR.8609229</t>
  </si>
  <si>
    <t>CO1.BDOS.9120545</t>
  </si>
  <si>
    <t>CPS-1117-2025</t>
  </si>
  <si>
    <t>PRESTACIÓN DE SERVICIOS PROFESIONALES PARA
BRINDAR APOYO Y ACOMPAÑAMIENTO A LOS DIFERENTES PROGRAMAS QUE QUE ESTÉN A CARGO DE LA SECRETARÍA DE
INCLUSIÓN SOCIAL; MUJER Y EQUIDAD DE GÉNERO SUBSECRETARÍA DE GESTIÓN DE LA INCLUSIÓN SOCIAL DEL DEPARTAMENTO DE SUCRE</t>
  </si>
  <si>
    <t>64744130</t>
  </si>
  <si>
    <t>https://community.secop.gov.co/Public/Tendering/OpportunityDetail/Index?noticeUID=CO1.NTC.9153398&amp;isFromPublicArea=True&amp;isModal=true&amp;asPopupView=true</t>
  </si>
  <si>
    <t>CO1.REQ.7079590</t>
  </si>
  <si>
    <t>CO1.PCCNTR.6968553</t>
  </si>
  <si>
    <t>CO1.BDOS.6948127</t>
  </si>
  <si>
    <t>CP-SDSD-603-2024</t>
  </si>
  <si>
    <t>PRESTACIÓN DE SERVICIOS DE APOYO A LA GESTIÓN DE UN TÈCNICO DE 
SANEAMIENTO BÀSICO PARA EL DESARROLLO DE ACCIONES EN EL COMPONENTE 
SALUD AMBIENTAL; EN EL MARCO DEL DESARROLLO DEL PLAN TERRITORIAL DE 
SALUD VIGENCIA 2024 EN EL DEPARTAMENTO DE SUCRE.</t>
  </si>
  <si>
    <t>https://community.secop.gov.co/Public/Tendering/OpportunityDetail/Index?noticeUID=CO1.NTC.6972930&amp;isFromPublicArea=True&amp;isModal=true&amp;asPopupView=true</t>
  </si>
  <si>
    <t>CO1.PCCNTR.6968196</t>
  </si>
  <si>
    <t>CO1.REQ.7778756</t>
  </si>
  <si>
    <t>CO1.PCCNTR.7520534</t>
  </si>
  <si>
    <t>CO1.BDOS.7642754</t>
  </si>
  <si>
    <t>CP-SDSD-231-2025</t>
  </si>
  <si>
    <t>PRESTACIÓN DE SERVICIOS PROFESIONALES DE UN(A) TRABAJADOR(A) SOCIAL PARA EL DESARROLLO DE ACCIONES EN EL COMPONENTE SALUD MENTAL; EN EL MARCO DEL DESARROLLO DEL PLAN TERRITORIAL DE SALUD VIGENCIA 2025 EN EL DEPARTAMENTO DE SUCRE</t>
  </si>
  <si>
    <t>https://community.secop.gov.co/Public/Tendering/OpportunityDetail/Index?noticeUID=CO1.NTC.7667310&amp;isFromPublicArea=True&amp;isModal=true&amp;asPopupView=true</t>
  </si>
  <si>
    <t>CO1.REQ.6705431</t>
  </si>
  <si>
    <t>CO1.PCCNTR.6671040</t>
  </si>
  <si>
    <t>CO1.BDOS.6578862</t>
  </si>
  <si>
    <t>CPS-523-2024</t>
  </si>
  <si>
    <t>a PRESTACIÓN DE SERVICIOS PROFESIONALES
ESPECIALIZADOS PARA APOYAR; ASESORAR Y ACOMPAÑAR EN LOS ASUNTOS JURÍDICOS A LA SECRETARÍA DE INCLUSIÓN;
MUJER Y EQUIDAD DE GÉNERO DEL DEPARTAMENTO DE SUCRE</t>
  </si>
  <si>
    <t>1102866369</t>
  </si>
  <si>
    <t>https://community.secop.gov.co/Public/Tendering/OpportunityDetail/Index?noticeUID=CO1.NTC.6588651&amp;isFromPublicArea=True&amp;isModal=true&amp;asPopupView=true</t>
  </si>
  <si>
    <t>CO1.REQ.9955157</t>
  </si>
  <si>
    <t>CO1.PCCNTR.9182084</t>
  </si>
  <si>
    <t>CO1.BDOS.9786958</t>
  </si>
  <si>
    <t>CPS-412-2026</t>
  </si>
  <si>
    <t>PRESTACION DE SERVICIOS DE APOYO A LA GESTION
de un BACHILLER PARA BRINDAR ASESORÍA Y ACOMPAÑAMIENTO EN LOS ASUNTOS QUE ESTÉN A CARGO DE LA SECRETARÍA
GENERAL DE LA GOBERNACION DE SUCRE DESDE LA SECRETARIA GENERAL.</t>
  </si>
  <si>
    <t>1005583458</t>
  </si>
  <si>
    <t>https://community.secop.gov.co/Public/Tendering/OpportunityDetail/Index?noticeUID=CO1.NTC.9814614&amp;isFromPublicArea=True&amp;isModal=true&amp;asPopupView=true</t>
  </si>
  <si>
    <t>CO1.REQ.8936232</t>
  </si>
  <si>
    <t>CO1.PCCNTR.8342754</t>
  </si>
  <si>
    <t>CO1.BDOS.8777622</t>
  </si>
  <si>
    <t>CPS-839-2025</t>
  </si>
  <si>
    <t>PRESTACIÓN DE SERVICIOS PROFESIONALES PARA
 BRINDAR APOYO FUNCIONAL A LOS DIVERSOS PROCESOS DE LA UNIDAD ADMINISTRATIVA ESPECIAL PARA LA GESTIÓN DEL
 RIESGOS; ATENCIÓN DE DESASTRES Y CAMBIO CLIMATICO DEL DEPARTAMENTO DE SUCRE.</t>
  </si>
  <si>
    <t>https://community.secop.gov.co/Public/Tendering/OpportunityDetail/Index?noticeUID=CO1.NTC.8803442&amp;isFromPublicArea=True&amp;isModal=true&amp;asPopupView=true</t>
  </si>
  <si>
    <t>CO1.REQ.10757862</t>
  </si>
  <si>
    <t>CO1.PCCNTR.9741392</t>
  </si>
  <si>
    <t>CO1.BDOS.10574532</t>
  </si>
  <si>
    <t>CP-SDSD-511-2026</t>
  </si>
  <si>
    <t>PRESTACION DE SERVICIOS DE APOYO A LA GESTION DE UN (A) GESTOR COMUNITARIO PARA EL DESARROLLO DE ACCIONES EN EL SUBPROGRAMA DISCAPACIDAD EN EL MARCO DEL DESARROLLO DEL PLAN
TERRITORIAL DE SALUD VIGENCIA 2026 EN EL DEPARTAMENTO DE SUCRE</t>
  </si>
  <si>
    <t>1102813195</t>
  </si>
  <si>
    <t>https://community.secop.gov.co/Public/Tendering/OpportunityDetail/Index?noticeUID=CO1.NTC.10617514&amp;isFromPublicArea=True&amp;isModal=true&amp;asPopupView=true</t>
  </si>
  <si>
    <t>CO1.REQ.9793962</t>
  </si>
  <si>
    <t>CO1.PCCNTR.9026055</t>
  </si>
  <si>
    <t>CO1.BDOS.9626285</t>
  </si>
  <si>
    <t>CP-SDSD-138-2026</t>
  </si>
  <si>
    <t>PRESTACIÓN DE SERVICIOS PROFESIONALES DE UN(A) MICROBIOLOGA PARA EL
DESARROLLO DE ACCIONES EN EL SUBPROGRAMA DE SALUD AMBIENTAL; EN EL MARCO DEL DESARROLLO DEL PLAN TERRITORIAL DE SALUD VIGENCIA 2026 EN EL DEPARTAMENTO DE SUCRE</t>
  </si>
  <si>
    <t>https://community.secop.gov.co/Public/Tendering/OpportunityDetail/Index?noticeUID=CO1.NTC.9659199&amp;isFromPublicArea=True&amp;isModal=true&amp;asPopupView=true</t>
  </si>
  <si>
    <t>CO1.REQ.6362586</t>
  </si>
  <si>
    <t>CO1.PCCNTR.6421013</t>
  </si>
  <si>
    <t>CO1.BDOS.6239381</t>
  </si>
  <si>
    <t>CP-SDSD-350-2024</t>
  </si>
  <si>
    <t>PRESTACIÓN DE SERVICIOS DE APOYO A LA GESTION DE UN TÉCNICO EN 
EL AREA INFORMATICA PARA EL DESARROLLO DE ACCIONES EN LA DIMENSION SALUD AMBIENTAL EN EL COMPONENTE HABITAT SALUDABLE DEL PLAN DECENAL DE SALUD PÚBLICA- PROGRAMA SUCRE CON AUTORIDAD SANITARIA Y AMBIENTAL - PAS TRANSITORIO 2024 DEL DEPAR</t>
  </si>
  <si>
    <t>1103113445</t>
  </si>
  <si>
    <t>https://community.secop.gov.co/Public/Tendering/OpportunityDetail/Index?noticeUID=CO1.NTC.6251615&amp;isFromPublicArea=True&amp;isModal=true&amp;asPopupView=true</t>
  </si>
  <si>
    <t>PRESTACIÓN DE SERVICIOS DE APOYO A LA GESTION DE UN TÉCNICO EN 
EL AREA INFORMATICA PARA EL DESARROLLO DE ACCIONES EN LA DIMENSION SALUD AMBIENTAL EN EL COMPONENTE HABITAT SALUDABLE DEL PLAN DECENAL DE SALUD PÚBLICA- PROGRAMA SUCRE CON AUTORIDAD SANITARIA Y AMBIENTAL - PAS TRANSITORIO 2024 DEL DEPARTAMENTO DE SUCRE</t>
  </si>
  <si>
    <t>CO1.REQ.6058101</t>
  </si>
  <si>
    <t>CO1.PCCNTR.6190463</t>
  </si>
  <si>
    <t>CO1.BDOS.5939358</t>
  </si>
  <si>
    <t>CP-SDSD-245-2024</t>
  </si>
  <si>
    <t>PRESTACIÓN DE SERVICIOS PROFESIONALES DE UN (A) INGENIERO (A) DE SISTEMAS PARA EL DESARROLLO DE ACCIONES EN LA DIMENSIÓN FORTALECIMIENTO DE LA AUTORIDAD SANITARIA PARA LA GESTIÓN EN SALUD; COMPONENTE LABORATORIO DE SALUD PUBLICA EN EL MARCO DEL DESARROLLO DEL PLAN DE ACCIÓN SALUD PÚBLICA TRANSITORIO</t>
  </si>
  <si>
    <t>https://community.secop.gov.co/Public/Tendering/OpportunityDetail/Index?noticeUID=CO1.NTC.5952697&amp;isFromPublicArea=True&amp;isModal=true&amp;asPopupView=true</t>
  </si>
  <si>
    <t>PRESTACIÓN DE SERVICIOS PROFESIONALES DE UN (A) INGENIERO (A) DE SISTEMAS PARA EL DESARROLLO DE ACCIONES EN LA DIMENSIÓN FORTALECIMIENTO DE LA AUTORIDAD SANITARIA PARA LA GESTIÓN EN SALUD; COMPONENTE LABORATORIO DE SALUD PUBLICA EN EL MARCO DEL DESARROLLO DEL PLAN DE ACCIÓN SALUD PÚBLICA TRANSITORIO 2024 EN EL DEPARTAMENTO DE SUCRE</t>
  </si>
  <si>
    <t>CO1.REQ.9910024</t>
  </si>
  <si>
    <t>CO1.PCCNTR.9141707</t>
  </si>
  <si>
    <t>CO1.BDOS.9741554</t>
  </si>
  <si>
    <t>CPS-290-2026</t>
  </si>
  <si>
    <t>PRESTACION DE SERVICIOS PROFESIONALES de una
PROFESIONAL EN TRABAJO SOCIAL para brindar ASESORÍA Y ACOMPAÑAMIENTO EN LOS ASUNTOS QUE ESTÉN A CARGO DE LA
SECRETARÍA GENERAL DE LA GOBERNACION DE SUCRE.</t>
  </si>
  <si>
    <t>https://community.secop.gov.co/Public/Tendering/OpportunityDetail/Index?noticeUID=CO1.NTC.9774700&amp;isFromPublicArea=True&amp;isModal=true&amp;asPopupView=true</t>
  </si>
  <si>
    <t>CO1.REQ.7040332</t>
  </si>
  <si>
    <t>CO1.PCCNTR.6933612</t>
  </si>
  <si>
    <t>CO1.BDOS.6909737</t>
  </si>
  <si>
    <t>cp-sdsd-510-2024</t>
  </si>
  <si>
    <t>https://community.secop.gov.co/Public/Tendering/OpportunityDetail/Index?noticeUID=CO1.NTC.6929492&amp;isFromPublicArea=True&amp;isModal=true&amp;asPopupView=true</t>
  </si>
  <si>
    <t>CO1.REQ.8998896</t>
  </si>
  <si>
    <t>CO1.PCCNTR.8391745</t>
  </si>
  <si>
    <t>CO1.BDOS.8837858</t>
  </si>
  <si>
    <t>CPS-1006-2025</t>
  </si>
  <si>
    <t>PRESTACIÓN DE SERVICIOS PROFESIONALES DE UN PROFESIONAL EN ADMINISTRACIÓN DE EMPRESAS PARA BRINDAR ACOMPAÑAMIENTO A LA SECRETARÍA GENERAL DE LA
GOBERNACION DE SUCRE DESDE LA SECRETARIA GENERAL</t>
  </si>
  <si>
    <t>1103099790</t>
  </si>
  <si>
    <t>https://community.secop.gov.co/Public/Tendering/OpportunityDetail/Index?noticeUID=CO1.NTC.8865034&amp;isFromPublicArea=True&amp;isModal=true&amp;asPopupView=true</t>
  </si>
  <si>
    <t>CO1.REQ.10727244</t>
  </si>
  <si>
    <t>CO1.PCCNTR.9716141</t>
  </si>
  <si>
    <t>CO1.BDOS.10544135</t>
  </si>
  <si>
    <t>CP-SDSD-450-2026</t>
  </si>
  <si>
    <t>PRESTACION DE SERVICIOS DE APOYO A LA GESTION DE UN (A) AUXILIAR
ADMINISTRATIVO PARA EL DESARROLLO DE ACCIONES EN EL SUBPROGRAMA
PROGRAMA AMPLIADO DE INMUNIZACIONES-PAI EN EL MARCO DEL DESARROLLO
DEL PLAN TERRITORIAL DE SALUD VIGENCIA 2026 EN EL DEPARTAMENTO DE
SUCRE</t>
  </si>
  <si>
    <t>https://community.secop.gov.co/Public/Tendering/OpportunityDetail/Index?noticeUID=CO1.NTC.10581877&amp;isFromPublicArea=True&amp;isModal=true&amp;asPopupView=true</t>
  </si>
  <si>
    <t>CO1.REQ.9920517</t>
  </si>
  <si>
    <t>CO1.PCCNTR.9137677</t>
  </si>
  <si>
    <t>CO1.BDOS.9752058</t>
  </si>
  <si>
    <t>CPS-226-2026</t>
  </si>
  <si>
    <t>https://community.secop.gov.co/Public/Tendering/OpportunityDetail/Index?noticeUID=CO1.NTC.9771911&amp;isFromPublicArea=True&amp;isModal=true&amp;asPopupView=true</t>
  </si>
  <si>
    <t>CO1.REQ.9914121</t>
  </si>
  <si>
    <t>CO1.PCCNTR.9138329</t>
  </si>
  <si>
    <t>CO1.BDOS.9745295</t>
  </si>
  <si>
    <t>CP-SDSD-245-2026</t>
  </si>
  <si>
    <t>https://community.secop.gov.co/Public/Tendering/OpportunityDetail/Index?noticeUID=CO1.NTC.9772038&amp;isFromPublicArea=True&amp;isModal=true&amp;asPopupView=true</t>
  </si>
  <si>
    <t>CO1.REQ.7214307</t>
  </si>
  <si>
    <t>CO1.REQ.8742538</t>
  </si>
  <si>
    <t>CO1.PCCNTR.8202987</t>
  </si>
  <si>
    <t>CO1.BDOS.8587368</t>
  </si>
  <si>
    <t>CP-SDSD-456-2025</t>
  </si>
  <si>
    <t>PRESTACIÓN DE SERVICIOS PROFESIONALES DE UN(A) ABOGADO(A) PARA EL
 DESARROLLO DE ACCIONES EN EL COMPONENTE IVC SANITARIO EN EL MARCO
 DEL DESARROLLO DEL PLAN TERRITORIAL DE SALUD VIGENCIA 2025 EN EL
 DEPARTAMENTO DE SUCRE.</t>
  </si>
  <si>
    <t>https://community.secop.gov.co/Public/Tendering/OpportunityDetail/Index?noticeUID=CO1.NTC.8610076&amp;isFromPublicArea=True&amp;isModal=true&amp;asPopupView=true</t>
  </si>
  <si>
    <t>CO1.REQ.10037499</t>
  </si>
  <si>
    <t>CO1.PCCNTR.9263883</t>
  </si>
  <si>
    <t>CO1.BDOS.9869632</t>
  </si>
  <si>
    <t>CP-SDSD-345-2026</t>
  </si>
  <si>
    <t>PRESTACIÓN DE SERVICIOS PROFESIONALES DE UN (A) ENFERMERO(A) PARA EL DESARROLLO DE ACCIONES EN EL SUBPROGRAMA SALUD SEXUAL Y
REPRODUCTIVA EN EL MARCO DEL DESARROLLO DEL PLAN TERRITORIAL DE SALUD VIGENCIA 2026 EN EL DEPARTAMENTO DE SUCRE</t>
  </si>
  <si>
    <t>1003072530</t>
  </si>
  <si>
    <t>https://community.secop.gov.co/Public/Tendering/OpportunityDetail/Index?noticeUID=CO1.NTC.9896170&amp;isFromPublicArea=True&amp;isModal=true&amp;asPopupView=true</t>
  </si>
  <si>
    <t>CO1.REQ.8911392</t>
  </si>
  <si>
    <t>CO1.PCCNTR.8325757</t>
  </si>
  <si>
    <t>CO1.BDOS.8753884</t>
  </si>
  <si>
    <t>CPS-722-2025</t>
  </si>
  <si>
    <t>PRESTACION DE SERVICIOS PROFESIONALES DE UN
 PROFESIONAL EN NEGOCIOS INTERNACIONALES PARA BRINDAR APOYO EN ASUNTOS MISIONALES A LA SUBSECRETARIA DE
 PRODUCTIVIDAD E INNOVACION  DEL DEPARTAMENTO DE SUCRE DURANTE LA VIGENCIA 2025</t>
  </si>
  <si>
    <t>1102827779</t>
  </si>
  <si>
    <t>https://community.secop.gov.co/Public/Tendering/OpportunityDetail/Index?noticeUID=CO1.NTC.8778392&amp;isFromPublicArea=True&amp;isModal=true&amp;asPopupView=true</t>
  </si>
  <si>
    <t>CO1.REQ.9919582</t>
  </si>
  <si>
    <t>CO1.PCCNTR.9160461</t>
  </si>
  <si>
    <t>CO1.BDOS.9751090</t>
  </si>
  <si>
    <t>CPS-234-2026</t>
  </si>
  <si>
    <t>PRESTACION DE SERVICIOS PROFESIONALES DE UN PROFESIONAL EN ADMINISTRACIÓN DE EMPRESAS ESPECIALISTA PARA BRINDAR ACOMPAÑAMIENTO A LA SECRETARIA GENERAL DE LA GOBERNACION DE SUCRE</t>
  </si>
  <si>
    <t>https://community.secop.gov.co/Public/Tendering/OpportunityDetail/Index?noticeUID=CO1.NTC.9792268&amp;isFromPublicArea=True&amp;isModal=true&amp;asPopupView=true</t>
  </si>
  <si>
    <t>CO1.REQ.7040318</t>
  </si>
  <si>
    <t>CO1.PCCNTR.6933370</t>
  </si>
  <si>
    <t>CO1.BDOS.6909632</t>
  </si>
  <si>
    <t>CP-SDSD-507-2024</t>
  </si>
  <si>
    <t>PRESTACIÓN DE SERVICIOS PROFESIONALES DE UN(A) TRABAJADOR(A) SOCIAL PARA EL DESARROLLO DE LAS ACCIONES EN EL COMPONENTE POBLACIONES VULNERABLES EL MARCO DEL DESARROLLO DEL PLAN TERRITORIAL DE SALUD VIGENCIA 2024 EN EL DEPARTAMENTO DE SUCRE.</t>
  </si>
  <si>
    <t>https://community.secop.gov.co/Public/Tendering/OpportunityDetail/Index?noticeUID=CO1.NTC.6929720&amp;isFromPublicArea=True&amp;isModal=true&amp;asPopupView=true</t>
  </si>
  <si>
    <t>CO1.PCCNTR.6933368</t>
  </si>
  <si>
    <t>CO1.REQ.9088365</t>
  </si>
  <si>
    <t>CO1.REQ.8850586</t>
  </si>
  <si>
    <t>CO1.PCCNTR.8286989</t>
  </si>
  <si>
    <t>CO1.BDOS.8693460</t>
  </si>
  <si>
    <t>CP-SDSD-621-2025</t>
  </si>
  <si>
    <t>PRESTACIÓN DE SERVICIOS PROFESIONALES DE UN(A) PSICOLOGO(A) PARA EL DESARROLLO DE ACCIONES EN EL COMPONENTE SALUD MENTAL; EN EL MARCO DEL DESARROLLO DEL PLAN TERRITORIAL DE SALUD VIGENCIA 2025 EN EL DEPARTAMENTO DE SUCRE</t>
  </si>
  <si>
    <t>https://community.secop.gov.co/Public/Tendering/OpportunityDetail/Index?noticeUID=CO1.NTC.8728507&amp;isFromPublicArea=True&amp;isModal=true&amp;asPopupView=true</t>
  </si>
  <si>
    <t>CO1.REQ.8923531</t>
  </si>
  <si>
    <t>CO1.PCCNTR.8336141</t>
  </si>
  <si>
    <t>CO1.BDOS.8765415</t>
  </si>
  <si>
    <t>CPS-771-2025</t>
  </si>
  <si>
    <t>PRESTACIÓN DE SERVICIOS DE APOYO A LA GESTIÓN PARA BRINDAR ACOMPAÑAMIENTO A LA SECRETARIA DE COMUNICACIONES DE LA GOBERNACIÓN DEL DEPARTAMENTO DE SUCRE.</t>
  </si>
  <si>
    <t>https://community.secop.gov.co/Public/Tendering/OpportunityDetail/Index?noticeUID=CO1.NTC.8793557&amp;isFromPublicArea=True&amp;isModal=true&amp;asPopupView=true</t>
  </si>
  <si>
    <t>CO1.REQ.8981974</t>
  </si>
  <si>
    <t>CO1.PCCNTR.8383656</t>
  </si>
  <si>
    <t>CO1.BDOS.8822269</t>
  </si>
  <si>
    <t>CP-SDSD-742-2025</t>
  </si>
  <si>
    <t>PRESTACIÓN DE SERVICIOS PROFESIONALES DE UN(A) ODONTOLOGO(A) ESPECIALISTA EN GERENCIA DE LA CALIDAD Y AUDITORIA EN SALUD BRINDAR APOYO Y ACOMPAÑAMIENTO A LA SECRETARÍA DE SALUD DE LA GOBERNACIÓN DE SUCRE EN EL AREA DE AUDITORIA DE CUENTAS MEDICAS</t>
  </si>
  <si>
    <t>https://community.secop.gov.co/Public/Tendering/OpportunityDetail/Index?noticeUID=CO1.NTC.8855140&amp;isFromPublicArea=True&amp;isModal=true&amp;asPopupView=true</t>
  </si>
  <si>
    <t>CO1.REQ.6304966</t>
  </si>
  <si>
    <t>CO1.PCCNTR.6376950</t>
  </si>
  <si>
    <t>CO1.BDOS.6182728</t>
  </si>
  <si>
    <t>CP-SDSD-338-2024</t>
  </si>
  <si>
    <t>PRESTACIÓN DE SERVICIOS PROFESIONALES DE UN INGENIERO DE SISTEMAS PARA EL DESARROLLO DE ACCIONES EN LA DIMENSIÓN FORTALECIMIENTO DE LA AUTORIDAD SANITARIA PARA LA GESTIÓN EN SALUD; COMPONENTE PLANEACION INTEGRAL EN EL MARCO DEL DESARROLLO DEL PLAN DE ACCION TRANSITORIO 2024 EN EL DEPARTAMENTO DE SUC</t>
  </si>
  <si>
    <t>https://community.secop.gov.co/Public/Tendering/OpportunityDetail/Index?noticeUID=CO1.NTC.6191558&amp;isFromPublicArea=True&amp;isModal=true&amp;asPopupView=true</t>
  </si>
  <si>
    <t>PRESTACIÓN DE SERVICIOS PROFESIONALES DE UN INGENIERO DE SISTEMAS PARA EL DESARROLLO DE ACCIONES EN LA DIMENSIÓN FORTALECIMIENTO DE LA AUTORIDAD SANITARIA PARA LA GESTIÓN EN SALUD; COMPONENTE PLANEACION INTEGRAL EN EL MARCO DEL DESARROLLO DEL PLAN DE ACCION TRANSITORIO 2024 EN EL DEPARTAMENTO DE SUCRE</t>
  </si>
  <si>
    <t>CO1.REQ.6717507</t>
  </si>
  <si>
    <t>CO1.PCCNTR.6688046</t>
  </si>
  <si>
    <t>CO1.BDOS.6590489</t>
  </si>
  <si>
    <t>CPS-527-2024</t>
  </si>
  <si>
    <t>1098618199</t>
  </si>
  <si>
    <t>https://community.secop.gov.co/Public/Tendering/OpportunityDetail/Index?noticeUID=CO1.NTC.6609985&amp;isFromPublicArea=True&amp;isModal=true&amp;asPopupView=true</t>
  </si>
  <si>
    <t>CO1.REQ.8895236</t>
  </si>
  <si>
    <t>CO1.PCCNTR.8313589</t>
  </si>
  <si>
    <t>CO1.BDOS.8737182</t>
  </si>
  <si>
    <t>CPS-615-2025</t>
  </si>
  <si>
    <t>PRESTACION DE SERVICIOS PROFESIONALES DE UN ABOGADO PARA BRINDAR 
ASESORÍA Y ACOMPAÑAMIENTO EN LOS PROCESOS QUE ADELANTE LA OFICINA DE CONTROL INTERNO DE GESTIÓN DE LA GOBERNACION DE SUCRE.</t>
  </si>
  <si>
    <t>22866178</t>
  </si>
  <si>
    <t>https://community.secop.gov.co/Public/Tendering/OpportunityDetail/Index?noticeUID=CO1.NTC.8763147&amp;isFromPublicArea=True&amp;isModal=true&amp;asPopupView=true</t>
  </si>
  <si>
    <t>CO1.REQ.6790350</t>
  </si>
  <si>
    <t>CO1.PCCNTR.6745028</t>
  </si>
  <si>
    <t>CO1.BDOS.6663258</t>
  </si>
  <si>
    <t>CPS-692-2024</t>
  </si>
  <si>
    <t>PRESTACIÓN DE SERVICIOS PROFESIONALES
PARA BRINDAR ACOMPAÑAMIENTO A LA SECRETARIA DEL INTERIOR DE LA
GOBERNACIÓN DE SUCRE</t>
  </si>
  <si>
    <t>https://community.secop.gov.co/Public/Tendering/OpportunityDetail/Index?noticeUID=CO1.NTC.6687092&amp;isFromPublicArea=True&amp;isModal=true&amp;asPopupView=true</t>
  </si>
  <si>
    <t>CO1.REQ.8906041</t>
  </si>
  <si>
    <t>CO1.PCCNTR.8321331</t>
  </si>
  <si>
    <t>CO1.BDOS.8747565</t>
  </si>
  <si>
    <t>CPS-683-2025</t>
  </si>
  <si>
    <t>PRESTACIÓN DE SERVICIOS DE APOYO A LA GESTION 
DE UN TÉCNICO EN ASISTENCIA ADMINISTRATIVA PARA BRINDAR APOYO ADMINISTRATIVO EN LA SUBSECRETARIA DE 
PRODUCTIVIDAD E INNOVACION DE LA GOBERNACION DE SUCRE DURANTE LA VIGENCIA 2025</t>
  </si>
  <si>
    <t>https://community.secop.gov.co/Public/Tendering/OpportunityDetail/Index?noticeUID=CO1.NTC.8772696&amp;isFromPublicArea=True&amp;isModal=true&amp;asPopupView=true</t>
  </si>
  <si>
    <t>CO1.REQ.9928302</t>
  </si>
  <si>
    <t>CO1.PCCNTR.9168176</t>
  </si>
  <si>
    <t>CO1.BDOS.9759667</t>
  </si>
  <si>
    <t>CPS-368-2026</t>
  </si>
  <si>
    <t>PRESTACION DE SERVICIOS DE APOYO A LA GESTION PARA BRINDAR APOYO ADMINISTRATIVO; OPERATIVO Y LOGISTICO A LA SECRETARIA DEL INTERIOR DE LA GOBERNACION DE SUCRE; EN EL MARCO DEL PROYECTO APOYO A LA PRESTACION DE SERVICIOS PROFESIONALES Y DE APOYO A LA GESTION VIGENCIA 2026 DE LA GOBERNACION DE SUCRE</t>
  </si>
  <si>
    <t>1102864801</t>
  </si>
  <si>
    <t>https://community.secop.gov.co/Public/Tendering/OpportunityDetail/Index?noticeUID=CO1.NTC.9800496&amp;isFromPublicArea=True&amp;isModal=true&amp;asPopupView=true</t>
  </si>
  <si>
    <t>CO1.REQ.7018677</t>
  </si>
  <si>
    <t>CO1.PCCNTR.6911694</t>
  </si>
  <si>
    <t>CO1.BDOS.6887771</t>
  </si>
  <si>
    <t>CP-SDSD-473-2024</t>
  </si>
  <si>
    <t>https://community.secop.gov.co/Public/Tendering/OpportunityDetail/Index?noticeUID=CO1.NTC.6903888&amp;isFromPublicArea=True&amp;isModal=true&amp;asPopupView=true</t>
  </si>
  <si>
    <t>CO1.REQ.7006856</t>
  </si>
  <si>
    <t>CO1.PCCNTR.6904251</t>
  </si>
  <si>
    <t>CO1.BDOS.6876362</t>
  </si>
  <si>
    <t>CP-SDSD-450-2024</t>
  </si>
  <si>
    <t>PRESTACIÓN DE SERVICIOS DE APOYO A LA GESTION DE UN TÈCNICO EN SISTEMAS PARA EL DESARROLLO DE ACCIONES EN EL COMPONENTE SALUD AMBIENTAL; EN EL MARCO DEL DESARROLLO DEL PLAN TERRITORIAL DE SALUD VIGENCIA 2024 EN EL DEPARTAMENTO DE SUCRE</t>
  </si>
  <si>
    <t>https://community.secop.gov.co/Public/Tendering/OpportunityDetail/Index?noticeUID=CO1.NTC.6894064&amp;isFromPublicArea=True&amp;isModal=true&amp;asPopupView=true</t>
  </si>
  <si>
    <t>CO1.REQ.7802422</t>
  </si>
  <si>
    <t>CO1.PCCNTR.7532413</t>
  </si>
  <si>
    <t>CO1.BDOS.7665644</t>
  </si>
  <si>
    <t>CPS-142-2025</t>
  </si>
  <si>
    <t>1101815359</t>
  </si>
  <si>
    <t>https://community.secop.gov.co/Public/Tendering/OpportunityDetail/Index?noticeUID=CO1.NTC.7681395&amp;isFromPublicArea=True&amp;isModal=true&amp;asPopupView=true</t>
  </si>
  <si>
    <t>CO1.REQ.8310098</t>
  </si>
  <si>
    <t>CO1.PCCNTR.7909317</t>
  </si>
  <si>
    <t>CO1.BDOS.8164503</t>
  </si>
  <si>
    <t>CP-SDSD-389-2025</t>
  </si>
  <si>
    <t>https://community.secop.gov.co/Public/Tendering/OpportunityDetail/Index?noticeUID=CO1.NTC.8184942&amp;isFromPublicArea=True&amp;isModal=true&amp;asPopupView=true</t>
  </si>
  <si>
    <t>CO1.REQ.7878518</t>
  </si>
  <si>
    <t>CO1.PCCNTR.7599710</t>
  </si>
  <si>
    <t>CO1.BDOS.7741227</t>
  </si>
  <si>
    <t>CP-SDSD-285-2025</t>
  </si>
  <si>
    <t>PRESTACIÓN DE SERVICIOS DE APOYO A LA GESTIÓN DE UN TECNÓLOGO EN
 DESARROLLO DE SOFTWARE Y REDES PARA EL DESARROLLO DE ACCIONES EN
 EL COMPONENTE LABORATORIO DE SALUD PÚBLICA EN EL MARCO DEL
 DESARROLLO DEL PLAN TERRITORIAL DE SALUD VIGENCIA 2025 EN EL DEPARTAMENTO DE SUCRE</t>
  </si>
  <si>
    <t>https://community.secop.gov.co/Public/Tendering/OpportunityDetail/Index?noticeUID=CO1.NTC.7764650&amp;isFromPublicArea=True&amp;isModal=true&amp;asPopupView=true</t>
  </si>
  <si>
    <t>CO1.REQ.6190892</t>
  </si>
  <si>
    <t>CO1.PCCNTR.6292095</t>
  </si>
  <si>
    <t>CO1.BDOS.6071092</t>
  </si>
  <si>
    <t>CP-SDSD-314-2024</t>
  </si>
  <si>
    <t>1101820431</t>
  </si>
  <si>
    <t>https://community.secop.gov.co/Public/Tendering/OpportunityDetail/Index?noticeUID=CO1.NTC.6079441&amp;isFromPublicArea=True&amp;isModal=true&amp;asPopupView=true</t>
  </si>
  <si>
    <t>CO1.REQ.6718961</t>
  </si>
  <si>
    <t>CO1.PCCNTR.6693954</t>
  </si>
  <si>
    <t>CO1.BDOS.6592619</t>
  </si>
  <si>
    <t>CPS-567-2024</t>
  </si>
  <si>
    <t>1099961455</t>
  </si>
  <si>
    <t>https://community.secop.gov.co/Public/Tendering/OpportunityDetail/Index?noticeUID=CO1.NTC.6618258&amp;isFromPublicArea=True&amp;isModal=true&amp;asPopupView=true</t>
  </si>
  <si>
    <t>CO1.REQ.10745123</t>
  </si>
  <si>
    <t>CO1.PCCNTR.9730307</t>
  </si>
  <si>
    <t>CO1.BDOS.10561821</t>
  </si>
  <si>
    <t>CP-SDSD-487-2026</t>
  </si>
  <si>
    <t>PRESTACIÓN DE SERVICIOS PROFESIONALES DE UN (A) ANTROPOLOGO(A) PARA
EL DESARROLLO DE ACCIONES EN EL SUBPROGRAMA DISCAPACIDAD EN EL
MARCO DEL DESARROLLO DEL PLAN TERRITORIAL DE SALUD VIGENCIA 2026 EN
EL DEPARTAMENTO DE SUCRE</t>
  </si>
  <si>
    <t>https://community.secop.gov.co/Public/Tendering/OpportunityDetail/Index?noticeUID=CO1.NTC.10602805&amp;isFromPublicArea=True&amp;isModal=true&amp;asPopupView=true</t>
  </si>
  <si>
    <t>CO1.REQ.7261568</t>
  </si>
  <si>
    <t>CO1.PCCNTR.7097049</t>
  </si>
  <si>
    <t>CO1.BDOS.7125795</t>
  </si>
  <si>
    <t>CP-SDSD-792-2024</t>
  </si>
  <si>
    <t>https://community.secop.gov.co/Public/Tendering/OpportunityDetail/Index?noticeUID=CO1.NTC.7144537&amp;isFromPublicArea=True&amp;isModal=true&amp;asPopupView=true</t>
  </si>
  <si>
    <t>CO1.REQ.9738690</t>
  </si>
  <si>
    <t>CO1.PCCNTR.8956417</t>
  </si>
  <si>
    <t>CO1.BDOS.9571477</t>
  </si>
  <si>
    <t>CP-SDSD-006-2026</t>
  </si>
  <si>
    <t>https://community.secop.gov.co/Public/Tendering/OpportunityDetail/Index?noticeUID=CO1.NTC.9588780&amp;isFromPublicArea=True&amp;isModal=true&amp;asPopupView=true</t>
  </si>
  <si>
    <t>CO1.REQ.8825923</t>
  </si>
  <si>
    <t>CO1.PCCNTR.8269177</t>
  </si>
  <si>
    <t>CO1.BDOS.8668930</t>
  </si>
  <si>
    <t>CP-SDSD-608-2025</t>
  </si>
  <si>
    <t>https://community.secop.gov.co/Public/Tendering/OpportunityDetail/Index?noticeUID=CO1.NTC.8703336&amp;isFromPublicArea=True&amp;isModal=true&amp;asPopupView=true</t>
  </si>
  <si>
    <t>CO1.REQ.9974851</t>
  </si>
  <si>
    <t>CO1.PCCNTR.9200538</t>
  </si>
  <si>
    <t>CO1.BDOS.9806384</t>
  </si>
  <si>
    <t>CPS-468-2026</t>
  </si>
  <si>
    <t>PRESTACIÓN DE SERVICIOS PROFESIONALES DE UN ABOGADO PARA BRINDAR ASESORIA EN LAS ACTIVIDADES RELACIONADAS CON LA GESTIÓN JURÍDICA Y PREVENCIÓN DEL DAÑO ANTIJURÍDICO EN LA OFICINA JURIDICA DE LA GOBERNACIÓN DE SUCRE.</t>
  </si>
  <si>
    <t>92099705</t>
  </si>
  <si>
    <t>https://community.secop.gov.co/Public/Tendering/OpportunityDetail/Index?noticeUID=CO1.NTC.9832276&amp;isFromPublicArea=True&amp;isModal=true&amp;asPopupView=true</t>
  </si>
  <si>
    <t>CO1.REQ.8889865</t>
  </si>
  <si>
    <t>CO1.PCCNTR.8309287</t>
  </si>
  <si>
    <t>CO1.BDOS.8732416</t>
  </si>
  <si>
    <t>CPS-636-2025</t>
  </si>
  <si>
    <t>PRESTACION DE SERVICIOS PROFESIONALES DE UN 
ADMINISTRADOR EN FINANZAS Y NEGOCIOS INTERNACIONALES PARA APOYAR A LA SUBSECRETARIA DE GESTION TRIBUTARIA 
DE LA SECRETARÍA DE HACIENDA DEPARTAMENTAL</t>
  </si>
  <si>
    <t>1005469667</t>
  </si>
  <si>
    <t>https://community.secop.gov.co/Public/Tendering/OpportunityDetail/Index?noticeUID=CO1.NTC.8757937&amp;isFromPublicArea=True&amp;isModal=true&amp;asPopupView=true</t>
  </si>
  <si>
    <t>CO1.REQ.6311878</t>
  </si>
  <si>
    <t>CO1.PCCNTR.6381797</t>
  </si>
  <si>
    <t>CO1.BDOS.6189252</t>
  </si>
  <si>
    <t>CPS-329-2024</t>
  </si>
  <si>
    <t>PRESTACIÓN DE SERVICIOS PROFESIONALES
DE UN CONTADOR PÚBLICO PARA LA ASESORÍA Y ACOMPAÑAMIENTO DEL
SEGUIMIENTO AL MANEJO DE LOS FONDOS DE SERVICIO EDUCATIVO - FOSE EN LA
SECRETARÍA DE EDUCACIÓN DE LA GOBERNACIÓN DE SUCRE</t>
  </si>
  <si>
    <t>https://community.secop.gov.co/Public/Tendering/OpportunityDetail/Index?noticeUID=CO1.NTC.6198589&amp;isFromPublicArea=True&amp;isModal=true&amp;asPopupView=true</t>
  </si>
  <si>
    <t>CO1.REQ.8770822</t>
  </si>
  <si>
    <t>CO1.PCCNTR.8222226</t>
  </si>
  <si>
    <t>CO1.BDOS.8615071</t>
  </si>
  <si>
    <t>CP-SDSD-537-2025</t>
  </si>
  <si>
    <t>https://community.secop.gov.co/Public/Tendering/OpportunityDetail/Index?noticeUID=CO1.NTC.8637866&amp;isFromPublicArea=True&amp;isModal=true&amp;asPopupView=true</t>
  </si>
  <si>
    <t>CO1.REQ.7010924</t>
  </si>
  <si>
    <t>CO1.PCCNTR.6906381</t>
  </si>
  <si>
    <t>CO1.BDOS.6880229</t>
  </si>
  <si>
    <t>CP-SDSD-463-2024</t>
  </si>
  <si>
    <t>PRESTACIÓN DE SERVICIOS PROFESIONALES DE UN INGENIERO DE SISTEMAS PARA EL DESARROLLO DE ACCIONES EN EL COMPONENTE VIGILANCIA EN SALUD PUBLICA EN EL MARCO DEL DESARROLLO DEL PLAN TERRITORIAL DE SALUD VIGENCIA 2024 EN EL DEPARTAMENTO DE SUCRE.</t>
  </si>
  <si>
    <t>https://community.secop.gov.co/Public/Tendering/OpportunityDetail/Index?noticeUID=CO1.NTC.6896399&amp;isFromPublicArea=True&amp;isModal=true&amp;asPopupView=true</t>
  </si>
  <si>
    <t>CO1.REQ.10053820</t>
  </si>
  <si>
    <t>CO1.PCCNTR.9283586</t>
  </si>
  <si>
    <t>CO1.BDOS.9885253</t>
  </si>
  <si>
    <t>CPS-650-2026</t>
  </si>
  <si>
    <t>PRESTACIÓN DE SERVICIOS PROFESIONALES EN ARQUITECTURA PARA BRINDAR APOYO
EN LOS EVENTOS DE PROTOCOLO A CARGO DE LA SECRETARÍA PRIVADA DE LA GOBERNACIÓN DE SUCRE</t>
  </si>
  <si>
    <t>https://community.secop.gov.co/Public/Tendering/OpportunityDetail/Index?noticeUID=CO1.NTC.9915935&amp;isFromPublicArea=True&amp;isModal=true&amp;asPopupView=true</t>
  </si>
  <si>
    <t>CO1.REQ.9976751</t>
  </si>
  <si>
    <t>CO1.PCCNTR.9216401</t>
  </si>
  <si>
    <t>CO1.BDOS.9808277</t>
  </si>
  <si>
    <t>CPS-448-2026</t>
  </si>
  <si>
    <t>1102843360</t>
  </si>
  <si>
    <t>https://community.secop.gov.co/Public/Tendering/OpportunityDetail/Index?noticeUID=CO1.NTC.9847958&amp;isFromPublicArea=True&amp;isModal=true&amp;asPopupView=true</t>
  </si>
  <si>
    <t>CO1.REQ.6718761</t>
  </si>
  <si>
    <t>CO1.PCCNTR.6687474</t>
  </si>
  <si>
    <t>CO1.BDOS.6592253</t>
  </si>
  <si>
    <t>CPS-566-2024</t>
  </si>
  <si>
    <t>PRESTACIÓN DE SERVICIOS PROFESIONALES ESPECIALIZADOS PARA BRINDAR APOYO EN LAS DISTINTAS DEPENDENCIAS DE LA SECRETARÍA DE EDUCACIÓN DE LA GOBERNACIÓN DE SUCRE</t>
  </si>
  <si>
    <t>https://community.secop.gov.co/Public/Tendering/OpportunityDetail/Index?noticeUID=CO1.NTC.6608785&amp;isFromPublicArea=True&amp;isModal=true&amp;asPopupView=true</t>
  </si>
  <si>
    <t>CO1.REQ.9073945</t>
  </si>
  <si>
    <t>CO1.PCCNTR.8447509</t>
  </si>
  <si>
    <t>CO1.BDOS.8912349</t>
  </si>
  <si>
    <t>CP-SDSD-850-2025</t>
  </si>
  <si>
    <t>PRESTACIÓN DE SERVICIOS PROFESIONALES DE UN(A) ADMINISTRADOR (A)
 PUBLICO (A) PARA BRINDAR APOYO Y ACOMPAÑAMIENTO A LA SECRETARÍA DE
 SALUD DE LA GOBERNACIÓN DE SUCRE EN LA SUBSECRETARIA DE SALUD
 PUBLICA</t>
  </si>
  <si>
    <t>https://community.secop.gov.co/Public/Tendering/OpportunityDetail/Index?noticeUID=CO1.NTC.8937863&amp;isFromPublicArea=True&amp;isModal=true&amp;asPopupView=true</t>
  </si>
  <si>
    <t>CO1.REQ.8256512</t>
  </si>
  <si>
    <t>CO1.PCCNTR.7877288</t>
  </si>
  <si>
    <t>CO1.BDOS.8111466</t>
  </si>
  <si>
    <t>CP-SDSD-340-2025</t>
  </si>
  <si>
    <t>PRESTACIÓN DE SERVICIOS PROFESIONALES DE UN(A) INGENIERO(A) CIVIL CON  POSGRADO EN DISEÑO Y EVALUACIÓN DE PROYECTOS PARA EL
 FORTALECIMIENTO DE LAS COMPETENCIAS DE LA SECRETARÍA DE SALUD DEL DEPARTAMENTO DE SUCRE EN LA SUBSECRETARIA DE GESTIÓN DE PRESTACIÓN  DE SERVICIOS.</t>
  </si>
  <si>
    <t>1102856246</t>
  </si>
  <si>
    <t>https://community.secop.gov.co/Public/Tendering/OpportunityDetail/Index?noticeUID=CO1.NTC.8137234&amp;isFromPublicArea=True&amp;isModal=true&amp;asPopupView=true</t>
  </si>
  <si>
    <t>CO1.REQ.6766579</t>
  </si>
  <si>
    <t>CO1.PCCNTR.6720121</t>
  </si>
  <si>
    <t>CO1.BDOS.6639579</t>
  </si>
  <si>
    <t>CPS-656-2024</t>
  </si>
  <si>
    <t>PRESTACION DE SERVICIOS PROFESIONALES PARA BRINDAR ASESORIA COMO CONTADOR PUBLICO EN LA SUBSECRETARIA DE GESTION TRIBUTARIA DE LA SECRETARIA DE HACIENDA DEL DEPARTAMENTO DE SUCRE; DURANTE LA VIGENCIA 2023 DESDE LA SUBSECRETRARIA DE GESTION TRIBUTARIA</t>
  </si>
  <si>
    <t>https://community.secop.gov.co/Public/Tendering/OpportunityDetail/Index?noticeUID=CO1.NTC.6651793&amp;isFromPublicArea=True&amp;isModal=true&amp;asPopupView=true</t>
  </si>
  <si>
    <t>CO1.REQ.9958187</t>
  </si>
  <si>
    <t>CO1.PCCNTR.9189425</t>
  </si>
  <si>
    <t>CO1.BDOS.9789488</t>
  </si>
  <si>
    <t>CPS-371-2026</t>
  </si>
  <si>
    <t>1047505968</t>
  </si>
  <si>
    <t>https://community.secop.gov.co/Public/Tendering/OpportunityDetail/Index?noticeUID=CO1.NTC.9821855&amp;isFromPublicArea=True&amp;isModal=true&amp;asPopupView=true</t>
  </si>
  <si>
    <t>CO1.REQ.9180414</t>
  </si>
  <si>
    <t>CO1.PCCNTR.8523850</t>
  </si>
  <si>
    <t>CO1.BDOS.9016096</t>
  </si>
  <si>
    <t>CP-SDSD-879-2025</t>
  </si>
  <si>
    <t>PRESTACIÓN DE SERVICIOS PROFESIONALES DE UN(A) PSICOLOGO(A) PARA EL
DESARROLLO DE ACCIONES COMPLEMENTARIAS EN EL COMPONENTE SALUD MENTAL; EN EL MARCO DEL DESARROLLO DEL
PLAN TERRITORIAL DE SALUD VIGENCIA 2025 EN EL DEPARTAMENTO DE SUCRE</t>
  </si>
  <si>
    <t>1005524740</t>
  </si>
  <si>
    <t>https://community.secop.gov.co/Public/Tendering/OpportunityDetail/Index?noticeUID=CO1.NTC.9040925&amp;isFromPublicArea=True&amp;isModal=true&amp;asPopupView=true</t>
  </si>
  <si>
    <t>CO1.REQ.6697762</t>
  </si>
  <si>
    <t>CO1.PCCNTR.6667647</t>
  </si>
  <si>
    <t>CO1.BDOS.6571926</t>
  </si>
  <si>
    <t>CPS-496-2024</t>
  </si>
  <si>
    <t>92641601</t>
  </si>
  <si>
    <t>https://community.secop.gov.co/Public/Tendering/OpportunityDetail/Index?noticeUID=CO1.NTC.6584441&amp;isFromPublicArea=True&amp;isModal=true&amp;asPopupView=true</t>
  </si>
  <si>
    <t>CO1.REQ.10540487</t>
  </si>
  <si>
    <t>CO1.PCCNTR.9692737</t>
  </si>
  <si>
    <t>CO1.BDOS.10359635</t>
  </si>
  <si>
    <t>MC-021-2026</t>
  </si>
  <si>
    <t>APOYO LOGÍSTICO PARA LA ORGANIZACIÓN Y FUNCIONAMIENTO DE LOS ESPACIOS DE PARTICIPACIÓN DEL CONSEJO DE PAZ Y LAS COMUNIDADES ETNICAS; VIGENCIA 2026 EN EL DEPARTAMENTO DE SUCRE</t>
  </si>
  <si>
    <t>https://community.secop.gov.co/Public/Tendering/OpportunityDetail/Index?noticeUID=CO1.NTC.10412651&amp;isFromPublicArea=True&amp;isModal=true&amp;asPopupView=true</t>
  </si>
  <si>
    <t>CO1.REQ.5962949</t>
  </si>
  <si>
    <t>CO1.PCCNTR.6108510</t>
  </si>
  <si>
    <t>CO1.BDOS.5845348</t>
  </si>
  <si>
    <t>CP-SDSD-148-2024</t>
  </si>
  <si>
    <t>PRESTACIÓN DE SERVICIOS DE APOYO A LA GESTIÓN DE UN TÉCNICO EN SISTEMAS PARA EL DESARROLLO DE ACCIONES EN LA DIMENSIÓN CONVIVENCIA SOCIAL Y SALUD MENTAL; EN EL MARCO DEL DESARROLLO DEL PLAN DE ACCIÓN TRANSITORIO 2024 EN EL DEPARTAMENTO DE SUCRE</t>
  </si>
  <si>
    <t>https://community.secop.gov.co/Public/Tendering/OpportunityDetail/Index?noticeUID=CO1.NTC.5853223&amp;isFromPublicArea=True&amp;isModal=true&amp;asPopupView=true</t>
  </si>
  <si>
    <t>CO1.REQ.10007182</t>
  </si>
  <si>
    <t>CO1.PCCNTR.9235953</t>
  </si>
  <si>
    <t>CO1.BDOS.9839226</t>
  </si>
  <si>
    <t>CPS-510-2026</t>
  </si>
  <si>
    <t>PRESTACIÓN DE SERVICIO DE APOYO ALA GESTIÓN
PARA BRINDAR ACOMPAÑAMIENTO ALA SECRETARIA DE COMUNICACIONES DE LA GOBERNACIÓN DEL DEPARTAMENTO DE
SUCRE</t>
  </si>
  <si>
    <t>https://community.secop.gov.co/Public/Tendering/OpportunityDetail/Index?noticeUID=CO1.NTC.9867726&amp;isFromPublicArea=True&amp;isModal=true&amp;asPopupView=true</t>
  </si>
  <si>
    <t>CO1.REQ.9959085</t>
  </si>
  <si>
    <t>CO1.PCCNTR.9192204</t>
  </si>
  <si>
    <t>CO1.BDOS.9790186</t>
  </si>
  <si>
    <t>CPS-336-2026</t>
  </si>
  <si>
    <t>https://community.secop.gov.co/Public/Tendering/OpportunityDetail/Index?noticeUID=CO1.NTC.9824675&amp;isFromPublicArea=True&amp;isModal=true&amp;asPopupView=true</t>
  </si>
  <si>
    <t>CO1.REQ.10797805</t>
  </si>
  <si>
    <t>CO1.PCCNTR.9773808</t>
  </si>
  <si>
    <t>CO1.BDOS.10613488</t>
  </si>
  <si>
    <t>CP-SDSD-612-2026</t>
  </si>
  <si>
    <t>64702410</t>
  </si>
  <si>
    <t>https://community.secop.gov.co/Public/Tendering/OpportunityDetail/Index?noticeUID=CO1.NTC.10658882&amp;isFromPublicArea=True&amp;isModal=true&amp;asPopupView=true</t>
  </si>
  <si>
    <t>CO1.REQ.9006574</t>
  </si>
  <si>
    <t>CO1.PCCNTR.8435797</t>
  </si>
  <si>
    <t>CO1.BDOS.8845075</t>
  </si>
  <si>
    <t>CPS-1009-2025</t>
  </si>
  <si>
    <t>PRESTACIÓN DE SERVICIOS PROFESIONALES DE ABOGADOS PARA BRINDAR ACOMPAÑAMIENTO Y ASESORIA A LA SUBSECRETARÍA DE GESTION DEL TALENTO HUMANODE LA GOBERNACIÓN DE SUCRE.</t>
  </si>
  <si>
    <t>https://community.secop.gov.co/Public/Tendering/OpportunityDetail/Index?noticeUID=CO1.NTC.8923829&amp;isFromPublicArea=True&amp;isModal=true&amp;asPopupView=true</t>
  </si>
  <si>
    <t>CO1.REQ.10786620</t>
  </si>
  <si>
    <t>CO1.PCCNTR.9766051</t>
  </si>
  <si>
    <t>CO1.BDOS.10602777</t>
  </si>
  <si>
    <t>CP-SDSD-577-2026</t>
  </si>
  <si>
    <t>https://community.secop.gov.co/Public/Tendering/OpportunityDetail/Index?noticeUID=CO1.NTC.10648863&amp;isFromPublicArea=True&amp;isModal=true&amp;asPopupView=true</t>
  </si>
  <si>
    <t>CO1.REQ.8286843</t>
  </si>
  <si>
    <t>CO1.PCCNTR.7895488</t>
  </si>
  <si>
    <t>CO1.BDOS.8141090</t>
  </si>
  <si>
    <t>CP-SDSD-379-2025</t>
  </si>
  <si>
    <t>PRESTACIÓN DE SERVICIOS PROFESIONALES DE UN(A) CONTADOR(A) PUBLICO (A) PARA EL FORTALECIMIENTO DE LAS COMPETENCIAS DE LA SECRETARÍA DE SALUD DEL DEPARTAMENTO DE SUCRE EN EL AREA DE ASISTENCIA TECNICA Y FINANCIERA DE LAS ESE´s</t>
  </si>
  <si>
    <t>https://community.secop.gov.co/Public/Tendering/OpportunityDetail/Index?noticeUID=CO1.NTC.8163551&amp;isFromPublicArea=True&amp;isModal=true&amp;asPopupView=true</t>
  </si>
  <si>
    <t>CO1.REQ.8576531</t>
  </si>
  <si>
    <t>CO1.PCCNTR.8091599</t>
  </si>
  <si>
    <t>CO1.BDOS.8424532</t>
  </si>
  <si>
    <t>CP-SDSD-440-2025</t>
  </si>
  <si>
    <t>PRESTACIÓN DE SERVICIOS DE APOYO A LA GESTION DE UN(A)  TECNICO DE
 SISTEMAS/TECNICO ADMINISTRATIVO PARA EL DESARROLLO DE ACCIONES
 COMPLEMENTARIAS EN EL COMPONENTE SALUD NUTRICIONAL; EN EL MARCO DEL
 DESARROLLO DEL PLAN TERRITORIAL DE SALUD VIGENCIA 2025 EN EL
 DEPARTAMENTO DE SUCRE</t>
  </si>
  <si>
    <t>1126243527</t>
  </si>
  <si>
    <t>https://community.secop.gov.co/Public/Tendering/OpportunityDetail/Index?noticeUID=CO1.NTC.8446494&amp;isFromPublicArea=True&amp;isModal=true&amp;asPopupView=true</t>
  </si>
  <si>
    <t>CO1.REQ.8774418</t>
  </si>
  <si>
    <t>CO1.PCCNTR.8227788</t>
  </si>
  <si>
    <t>CO1.BDOS.8618750</t>
  </si>
  <si>
    <t>CP-SDSD-542-2025</t>
  </si>
  <si>
    <t>PRESTACIÓN DE SERVICIOS PROFESIONALES DE UN(A) ENFERMERO PARA EL
 DESARROLLO DE ACCIONES EN EL COMPONENTE PROGRAMA AMPLIADO DE
 INMUNIZACIONES PAI; EN EL MARCO DEL DESARROLLO DEL PLAN TERRITORIAL DE
 SALUD VIGENCIA 2025 EN EL DEPARTAMENTO DE SUCRE.</t>
  </si>
  <si>
    <t>https://community.secop.gov.co/Public/Tendering/OpportunityDetail/Index?noticeUID=CO1.NTC.8645463&amp;isFromPublicArea=True&amp;isModal=true&amp;asPopupView=true</t>
  </si>
  <si>
    <t>CO1.REQ.8411866</t>
  </si>
  <si>
    <t>CO1.REQ.6700285</t>
  </si>
  <si>
    <t>CO1.PCCNTR.6669876</t>
  </si>
  <si>
    <t>CO1.BDOS.6574397</t>
  </si>
  <si>
    <t>CPS-512-2024</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</si>
  <si>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</si>
  <si>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https://community.secop.gov.co/Public/Tendering/OpportunityDetail/Index?noticeUID=CO1.NTC.6588124&amp;isFromPublicArea=True&amp;isModal=true&amp;asPopupView=true</t>
  </si>
  <si>
    <t>CO1.REQ.7663475</t>
  </si>
  <si>
    <t>CO1.PCCNTR.7417491</t>
  </si>
  <si>
    <t>CO1.BDOS.7528354</t>
  </si>
  <si>
    <t>CP-SDSD-050-2025</t>
  </si>
  <si>
    <t>PRESTACIÓN DE SERVICIOS PROFESIONALES DE UN MICROBIÓLOGO (A) PARA EL DESARROLLO DE ACCIONES EN EL COMPONENTE VIGILANCIA EPIDEMIOLÓGICA EN EL MARCO DEL DESARROLLO DEL PLAN TERRITORIAL DE SALUD VIGENCIA 2025 EN EL DEPARTAMENTO DE SUCRE.</t>
  </si>
  <si>
    <t>https://community.secop.gov.co/Public/Tendering/OpportunityDetail/Index?noticeUID=CO1.NTC.7546493&amp;isFromPublicArea=True&amp;isModal=true&amp;asPopupView=true</t>
  </si>
  <si>
    <t>CO1.REQ.8979563</t>
  </si>
  <si>
    <t>CO1.REQ.10037354</t>
  </si>
  <si>
    <t>CO1.BDOS.9869417</t>
  </si>
  <si>
    <t>CO1.REQ.9988741</t>
  </si>
  <si>
    <t>CO1.PCCNTR.9212311</t>
  </si>
  <si>
    <t>CO1.BDOS.9813666</t>
  </si>
  <si>
    <t>CPS-445-2026</t>
  </si>
  <si>
    <t>https://community.secop.gov.co/Public/Tendering/OpportunityDetail/Index?noticeUID=CO1.NTC.9844233&amp;isFromPublicArea=True&amp;isModal=true&amp;asPopupView=true</t>
  </si>
  <si>
    <t>CO1.REQ.10454438</t>
  </si>
  <si>
    <t>CO1.REQ.8975213</t>
  </si>
  <si>
    <t>CO1.PCCNTR.8371668</t>
  </si>
  <si>
    <t>CO1.BDOS.8815186</t>
  </si>
  <si>
    <t>CP-SDSD-737-2025</t>
  </si>
  <si>
    <t>PRESTACIÓN DE SERVICIOS PROFESIONALES Y DE APOYO A LA GESTIÓN PARA LA IMPLEMENTACIÓN Y DESARROLLO DEL PROGRAMA DE PREVENCIÓN Y CONTROL DE LA TUBERCULOSIS VIGENCIA 2025; EN EL DEPARTAMENTO DE SUCRE</t>
  </si>
  <si>
    <t>https://community.secop.gov.co/Public/Tendering/OpportunityDetail/Index?noticeUID=CO1.NTC.8840898&amp;isFromPublicArea=True&amp;isModal=true&amp;asPopupView=true</t>
  </si>
  <si>
    <t>CO1.REQ.8953155</t>
  </si>
  <si>
    <t>CO1.PCCNTR.8356223</t>
  </si>
  <si>
    <t>CO1.BDOS.8793684</t>
  </si>
  <si>
    <t>CP-SDSD-713-2025</t>
  </si>
  <si>
    <t>PRESTACIÓN DE SERVICIOS PROFESIONALES DE UN(A) ABOGADO PARA BRINDAR
APOYO Y ACOMPAÑAMIENTO A LA SECRETARÍA DE SALUD DE LA GOBERNACIÓN
DE SUCRE EN EL (LA) DIRECCION DE ASUNTOS JURIDICOS Y DE CONTRATACION</t>
  </si>
  <si>
    <t>https://community.secop.gov.co/Public/Tendering/OpportunityDetail/Index?noticeUID=CO1.NTC.8820711&amp;isFromPublicArea=True&amp;isModal=true&amp;asPopupView=true</t>
  </si>
  <si>
    <t>CO1.REQ.6188015</t>
  </si>
  <si>
    <t>CO1.PCCNTR.6289869</t>
  </si>
  <si>
    <t>CO1.BDOS.6067710</t>
  </si>
  <si>
    <t>CP-SDSD-307-2024</t>
  </si>
  <si>
    <t>https://community.secop.gov.co/Public/Tendering/OpportunityDetail/Index?noticeUID=CO1.NTC.6076150&amp;isFromPublicArea=True&amp;isModal=true&amp;asPopupView=true</t>
  </si>
  <si>
    <t>CO1.REQ.7064215</t>
  </si>
  <si>
    <t>CO1.PCCNTR.6945927</t>
  </si>
  <si>
    <t>CO1.BDOS.6933139</t>
  </si>
  <si>
    <t>CP-SDSD-576-2024</t>
  </si>
  <si>
    <t>PRESTACIÓN DE SERVICIOS PROFESIONALES DE UN ABOGADO PARA EL 
DESARROLLO DE ACCIONES EN EL COMPONENTE IVC SANITARIO EN EL MARCO DEL DESARROLLO DEL PLAN TERRITORIAL DE SALUD VIGENCIA 2024 EN EL DEPARTAMENTO DE SUCRE</t>
  </si>
  <si>
    <t>https://community.secop.gov.co/Public/Tendering/OpportunityDetail/Index?noticeUID=CO1.NTC.6944025&amp;isFromPublicArea=True&amp;isModal=true&amp;asPopupView=true</t>
  </si>
  <si>
    <t>CO1.REQ.6321632</t>
  </si>
  <si>
    <t>CO1.PCCNTR.6392766</t>
  </si>
  <si>
    <t>CO1.BDOS.6198625</t>
  </si>
  <si>
    <t>CP-SDSD-342-2024</t>
  </si>
  <si>
    <t>PRESTACIÓN DE SERVICIOS PROFESIONALES DE UN (A) INGENIERO (A) DE 
SISTEMAS CAPACITADO EN RESOLUCION 4505 DE 2012 PARA EL DESARROLLO DE ACCIONES EN LA DIMENSIÓN FORTALECIMIENTO DE LA AUTORIDAD SANITARIA PARA LA GESTIÓN EN SALUD; COMPONENTE PLANEACION 
INTEGRAL EN EL MARCO DEL PLAN DE ACCION TRANSITOR</t>
  </si>
  <si>
    <t>https://community.secop.gov.co/Public/Tendering/OpportunityDetail/Index?noticeUID=CO1.NTC.6211277&amp;isFromPublicArea=True&amp;isModal=true&amp;asPopupView=true</t>
  </si>
  <si>
    <t>PRESTACIÓN DE SERVICIOS PROFESIONALES DE UN (A) INGENIERO (A) DE 
SISTEMAS CAPACITADO EN RESOLUCION 4505 DE 2012 PARA EL DESARROLLO DE ACCIONES EN LA DIMENSIÓN FORTALECIMIENTO DE LA AUTORIDAD SANITARIA PARA LA GESTIÓN EN SALUD; COMPONENTE PLANEACION 
INTEGRAL EN EL MARCO DEL PLAN DE ACCION TRANSITORIO 2024 EN EL DEPARTAMENTO DE SUCRE</t>
  </si>
  <si>
    <t>CO1.REQ.8893391</t>
  </si>
  <si>
    <t>CO1.PCCNTR.8316024</t>
  </si>
  <si>
    <t>CO1.BDOS.8735714</t>
  </si>
  <si>
    <t>CPS-660-2025</t>
  </si>
  <si>
    <t>https://community.secop.gov.co/Public/Tendering/OpportunityDetail/Index?noticeUID=CO1.NTC.8766107&amp;isFromPublicArea=True&amp;isModal=true&amp;asPopupView=true</t>
  </si>
  <si>
    <t>CO1.REQ.9901354</t>
  </si>
  <si>
    <t>CO1.PCCNTR.9122571</t>
  </si>
  <si>
    <t>CO1.BDOS.9733155</t>
  </si>
  <si>
    <t>292-2026</t>
  </si>
  <si>
    <t>PRESTACION DE SERVICIOS PROFESIONALES DE UNA
ABOGADA PARA BRINDAR APOYO JURIDICO A LA DIRECCIÓN DE PROYECTOS ESTRATEGICOS DE LA GOBERNACION DE SUCRE</t>
  </si>
  <si>
    <t>https://community.secop.gov.co/Public/Tendering/OpportunityDetail/Index?noticeUID=CO1.NTC.9758349&amp;isFromPublicArea=True&amp;isModal=true&amp;asPopupView=true</t>
  </si>
  <si>
    <t>CO1.REQ.6763072</t>
  </si>
  <si>
    <t>CO1.PCCNTR.6716321</t>
  </si>
  <si>
    <t>CO1.BDOS.6635997</t>
  </si>
  <si>
    <t>CPS-648-2024</t>
  </si>
  <si>
    <t>CONTRATACION DE SERVICIOS PROFESIONALES EN
COMUNICACIÓN SOCIAL PARA BRINDAR APOYO A LA SECRETARIA DE COMUNICACIONES DE LA GOBERNACIÓN DE SUCRE</t>
  </si>
  <si>
    <t>https://community.secop.gov.co/Public/Tendering/OpportunityDetail/Index?noticeUID=CO1.NTC.6646796&amp;isFromPublicArea=True&amp;isModal=true&amp;asPopupView=true</t>
  </si>
  <si>
    <t>CO1.REQ.7084746</t>
  </si>
  <si>
    <t>CO1.PCCNTR.6963337</t>
  </si>
  <si>
    <t>CO1.BDOS.6952924</t>
  </si>
  <si>
    <t>CP-SDSD-602-2024</t>
  </si>
  <si>
    <t>https://community.secop.gov.co/Public/Tendering/OpportunityDetail/Index?noticeUID=CO1.NTC.6965804&amp;isFromPublicArea=True&amp;isModal=true&amp;asPopupView=true</t>
  </si>
  <si>
    <t>CO1.REQ.8990399</t>
  </si>
  <si>
    <t>CO1.PCCNTR.8384773</t>
  </si>
  <si>
    <t>CO1.BDOS.8831107</t>
  </si>
  <si>
    <t>CP-SDSD-765-2025</t>
  </si>
  <si>
    <t>PRESTACIÓN DE SERVICIOS PROFESIONALES DE UN(A) ABOGADO (A) PARA
BRINDAR APOYO Y ACOMPAÑAMIENTO A LA SECRETARÍA DE SALUD DE LA
GOBERNACIÓN DE SUCRE EN LA DIRECCION DE ASUNTOS JURIDICOS Y DE
CONTRATACION.</t>
  </si>
  <si>
    <t>https://community.secop.gov.co/Public/Tendering/OpportunityDetail/Index?noticeUID=CO1.NTC.8856161&amp;isFromPublicArea=True&amp;isModal=true&amp;asPopupView=true</t>
  </si>
  <si>
    <t>CO1.REQ.9948032</t>
  </si>
  <si>
    <t>CO1.PCCNTR.9168642</t>
  </si>
  <si>
    <t>CO1.BDOS.9779435</t>
  </si>
  <si>
    <t>CPS-389-2026</t>
  </si>
  <si>
    <t>PRESTACION DE SERVICIOS DE APOYO A LA GESTION
DE UN TECNICO CONTABLE PARA APOYAR EN LOS TRAMITES ADMINISTRATIVOS DE LA SUBSECRETARIA FINANCIERA DE LA
GOBERNACION DE SUCRE</t>
  </si>
  <si>
    <t>https://community.secop.gov.co/Public/Tendering/OpportunityDetail/Index?noticeUID=CO1.NTC.9800689&amp;isFromPublicArea=True&amp;isModal=true&amp;asPopupView=true</t>
  </si>
  <si>
    <t>CO1.REQ.8497995</t>
  </si>
  <si>
    <t>CO1.PCCNTR.8039186</t>
  </si>
  <si>
    <t>CO1.BDOS.8347817</t>
  </si>
  <si>
    <t>CP-SDSD-429-2025</t>
  </si>
  <si>
    <t>PRESTACIÓN DE SERVICIOS PROFESIONALES DE UN(A) ENFERMER0 (A) CON
 ESPECIALIZACION EN AUDITORIA PARA EL FORTALECIMIENTO DE LAS
 COMPETENCIAS DE LA SECRETARÍA DE SALUD DEL DEPARTAMENTO DE SUCRE EN
 EL AREA DE AUDITORIA DE CUENTAS MEDICAS</t>
  </si>
  <si>
    <t>1102884373</t>
  </si>
  <si>
    <t>https://community.secop.gov.co/Public/Tendering/OpportunityDetail/Index?noticeUID=CO1.NTC.8369651&amp;isFromPublicArea=True&amp;isModal=true&amp;asPopupView=true</t>
  </si>
  <si>
    <t>CO1.REQ.9900279</t>
  </si>
  <si>
    <t>CO1.PCCNTR.9121830</t>
  </si>
  <si>
    <t>CO1.BDOS.9732520</t>
  </si>
  <si>
    <t>CPS-222-2026</t>
  </si>
  <si>
    <t>https://community.secop.gov.co/Public/Tendering/OpportunityDetail/Index?noticeUID=CO1.NTC.9757259&amp;isFromPublicArea=True&amp;isModal=true&amp;asPopupView=true</t>
  </si>
  <si>
    <t>CO1.REQ.10745517</t>
  </si>
  <si>
    <t>CO1.PCCNTR.9730198</t>
  </si>
  <si>
    <t>CO1.BDOS.10561981</t>
  </si>
  <si>
    <t>CP-SDSD-489-2026</t>
  </si>
  <si>
    <t>https://community.secop.gov.co/Public/Tendering/OpportunityDetail/Index?noticeUID=CO1.NTC.10603160&amp;isFromPublicArea=True&amp;isModal=true&amp;asPopupView=true</t>
  </si>
  <si>
    <t>CO1.REQ.10770979</t>
  </si>
  <si>
    <t>CO1.PCCNTR.9762557</t>
  </si>
  <si>
    <t>CO1.BDOS.10587530</t>
  </si>
  <si>
    <t>CP-SDSD-543-2026</t>
  </si>
  <si>
    <t>https://community.secop.gov.co/Public/Tendering/OpportunityDetail/Index?noticeUID=CO1.NTC.10643736&amp;isFromPublicArea=True&amp;isModal=true&amp;asPopupView=true</t>
  </si>
  <si>
    <t>CO1.REQ.9198802</t>
  </si>
  <si>
    <t>CO1.PCCNTR.8538498</t>
  </si>
  <si>
    <t>CO1.BDOS.9034643</t>
  </si>
  <si>
    <t>CPS-1101-2025</t>
  </si>
  <si>
    <t>PRESTACIÓN DE SERVICIOS PROFESIONALES PARA
REALIZAR APOYO Y ACOMPAÑAMIENTO SOCIAL A LA SECRETARIA DE INCLUSIÓN SOCIAL; MUJER Y EQUIDAD DE GENERO DEL
DEPARTAMENTO DE SUCRE.</t>
  </si>
  <si>
    <t>1102808052</t>
  </si>
  <si>
    <t>https://community.secop.gov.co/Public/Tendering/OpportunityDetail/Index?noticeUID=CO1.NTC.9059923&amp;isFromPublicArea=True&amp;isModal=true&amp;asPopupView=true</t>
  </si>
  <si>
    <t>CO1.REQ.8818918</t>
  </si>
  <si>
    <t>CO1.PCCNTR.8261654</t>
  </si>
  <si>
    <t>CO1.BDOS.8661900</t>
  </si>
  <si>
    <t>CP-SDSD-572-2025</t>
  </si>
  <si>
    <t>https://community.secop.gov.co/Public/Tendering/OpportunityDetail/Index?noticeUID=CO1.NTC.8692275&amp;isFromPublicArea=True&amp;isModal=true&amp;asPopupView=true</t>
  </si>
  <si>
    <t>CO1.REQ.9910361</t>
  </si>
  <si>
    <t>CO1.PCCNTR.9135128</t>
  </si>
  <si>
    <t>CO1.BDOS.9742511</t>
  </si>
  <si>
    <t>CP-SDSD-243-2026</t>
  </si>
  <si>
    <t>PRESTACION DE SERVICIOS DE APOYO A LA GESTION DE UN DE UN TÉCNICO EN PROCESOS LOGISTICOS Y ADUANEROS PARA EL DESARROLLO DE ACCIONES EN EL SUBPROGRAMA ZOONOSIS EN EL MARCO
DEL DESARROLLO DEL PLAN TERRITORIAL DE SALUD VIGENCIA 2026 EN EL DEPARTAMENTO DE SUCRE.</t>
  </si>
  <si>
    <t>https://community.secop.gov.co/Public/Tendering/OpportunityDetail/Index?noticeUID=CO1.NTC.9769126&amp;isFromPublicArea=True&amp;isModal=true&amp;asPopupView=true</t>
  </si>
  <si>
    <t>CO1.REQ.7639051</t>
  </si>
  <si>
    <t>CO1.PCCNTR.7398224</t>
  </si>
  <si>
    <t>CO1.BDOS.7503553</t>
  </si>
  <si>
    <t>CP-SDSD-036-2025</t>
  </si>
  <si>
    <t>https://community.secop.gov.co/Public/Tendering/OpportunityDetail/Index?noticeUID=CO1.NTC.7523558&amp;isFromPublicArea=True&amp;isModal=true&amp;asPopupView=true</t>
  </si>
  <si>
    <t>CO1.REQ.7683656</t>
  </si>
  <si>
    <t>CO1.PCCNTR.7444706</t>
  </si>
  <si>
    <t>CO1.BDOS.7548810</t>
  </si>
  <si>
    <t>https://community.secop.gov.co/Public/Tendering/OpportunityDetail/Index?noticeUID=CO1.NTC.7576000&amp;isFromPublicArea=True&amp;isModal=true&amp;asPopupView=true</t>
  </si>
  <si>
    <t>CO1.PCCNTR.7444353</t>
  </si>
  <si>
    <t>CO1.REQ.8863118</t>
  </si>
  <si>
    <t>CO1.PCCNTR.8289614</t>
  </si>
  <si>
    <t>CO1.BDOS.8704695</t>
  </si>
  <si>
    <t>CP-SDSD-652-2025</t>
  </si>
  <si>
    <t>PRESTACIÓN DE SERVICIOS PROFESIONALES DE UN(A) ENFERMERO(A) PARA EL
 DESARROLLO DE ACCIONES EN EL COMPONENTE SALUD MENTAL; EN EL MARCO
 DEL DESARROLLO DEL PLAN TERRITORIAL DE SALUD VIGENCIA 2025 EN EL
 DEPARTAMENTO DE SUCRE</t>
  </si>
  <si>
    <t>https://community.secop.gov.co/Public/Tendering/OpportunityDetail/Index?noticeUID=CO1.NTC.8731913&amp;isFromPublicArea=True&amp;isModal=true&amp;asPopupView=true</t>
  </si>
  <si>
    <t>CO1.REQ.8922584</t>
  </si>
  <si>
    <t>CO1.PCCNTR.8335445</t>
  </si>
  <si>
    <t>CO1.BDOS.8764524</t>
  </si>
  <si>
    <t>CPS-755-2025</t>
  </si>
  <si>
    <t>PRESTACION DE SERVICIOS PROFESIONALES
 ESPECIALIZADOS PARA BRINDAR APOYO TECNICO A LA SECRETARIA DE DESARROLLO ECONOMICO Y MEDIO AMBIENTE 
SUBSECRETARIA DE PRODUCTIVIDAD E INNOVACION DEL DEPARTAMENTO DE SUCRE.</t>
  </si>
  <si>
    <t>https://community.secop.gov.co/Public/Tendering/OpportunityDetail/Index?noticeUID=CO1.NTC.8792403&amp;isFromPublicArea=True&amp;isModal=true&amp;asPopupView=true</t>
  </si>
  <si>
    <t>CO1.REQ.10808788</t>
  </si>
  <si>
    <t>CO1.BDOS.10626063</t>
  </si>
  <si>
    <t>CO1.REQ.6739157</t>
  </si>
  <si>
    <t>CO1.PCCNTR.6698120</t>
  </si>
  <si>
    <t>CO1.BDOS.6612345</t>
  </si>
  <si>
    <t>CPS-614-2024</t>
  </si>
  <si>
    <t>CONTRATAR APOYO A LA GESTIÓN PARA BRINDAR APOYO A LA SECRETARÍA GENERAL DE LA GOBERNACIÓN DE SUCRE.</t>
  </si>
  <si>
    <t>92511451</t>
  </si>
  <si>
    <t>https://community.secop.gov.co/Public/Tendering/OpportunityDetail/Index?noticeUID=CO1.NTC.6623644&amp;isFromPublicArea=True&amp;isModal=true&amp;asPopupView=true</t>
  </si>
  <si>
    <t>CO1.REQ.9767974</t>
  </si>
  <si>
    <t>CO1.PCCNTR.8998319</t>
  </si>
  <si>
    <t>CO1.BDOS.9600365</t>
  </si>
  <si>
    <t>CP-SDSD-092-2026</t>
  </si>
  <si>
    <t>https://community.secop.gov.co/Public/Tendering/OpportunityDetail/Index?noticeUID=CO1.NTC.9629695&amp;isFromPublicArea=True&amp;isModal=true&amp;asPopupView=true</t>
  </si>
  <si>
    <t>CO1.REQ.9753326</t>
  </si>
  <si>
    <t>CO1.PCCNTR.8970684</t>
  </si>
  <si>
    <t>CO1.BDOS.9586021</t>
  </si>
  <si>
    <t>CP-SDSD-057-2026</t>
  </si>
  <si>
    <t>https://community.secop.gov.co/Public/Tendering/OpportunityDetail/Index?noticeUID=CO1.NTC.9601433&amp;isFromPublicArea=True&amp;isModal=true&amp;asPopupView=true</t>
  </si>
  <si>
    <t>CO1.REQ.8744038</t>
  </si>
  <si>
    <t>CO1.PCCNTR.8204059</t>
  </si>
  <si>
    <t>CO1.BDOS.8588557</t>
  </si>
  <si>
    <t>CP-SDSD-464-2025</t>
  </si>
  <si>
    <t>PRESTACIÓN DE SERVICIOS PROFESIONALES DE UN INGENIERO DE SISTEMAS
 PARA EL DESARROLLO DE ACCIONES EN EL COMPONENTE VIGILANCIA
 EPIDEMIOLÓGICA EN EL MARCO DEL DESARROLLO DEL PLAN TERRITORIAL DE
 SALUD VIGENCIA 2025 EN EL DEPARTAMENTO DE SUCRE.</t>
  </si>
  <si>
    <t>https://community.secop.gov.co/Public/Tendering/OpportunityDetail/Index?noticeUID=CO1.NTC.8611670&amp;isFromPublicArea=True&amp;isModal=true&amp;asPopupView=true</t>
  </si>
  <si>
    <t>CO1.REQ.7681902</t>
  </si>
  <si>
    <t>CO1.PCCNTR.7444328</t>
  </si>
  <si>
    <t>CO1.BDOS.7546377</t>
  </si>
  <si>
    <t>CP-SDSD-073-2025</t>
  </si>
  <si>
    <t>PRESTACIÓN DE SERVICIOS PROFESIONALES DE UN(A) CONTADOR(A) PARA EL ESARROLLO DE ACCIONES EN EL COMPONENTE 
PLANEACION INTEGRAL EN EL MARCO DEL DESARROLLO DEL PLAN TERRITORIAL DE SALUD VIGENCIA 2025 EN EL DEPARTAMENTO DE SUCRE</t>
  </si>
  <si>
    <t>https://community.secop.gov.co/Public/Tendering/OpportunityDetail/Index?noticeUID=CO1.NTC.7575955&amp;isFromPublicArea=True&amp;isModal=true&amp;asPopupView=true</t>
  </si>
  <si>
    <t>CO1.REQ.9924668</t>
  </si>
  <si>
    <t>CO1.PCCNTR.9144937</t>
  </si>
  <si>
    <t>CO1.BDOS.9756517</t>
  </si>
  <si>
    <t>CP-SDSD-272-2026</t>
  </si>
  <si>
    <t>PRESTACIÓN DE SERVICIOS PROFESIONALES DE UN(A) ENFERMERA PARA EL DESARROLLO DE ACCIONES EN EL SUBPROGRAMA ENFERMEDADES CRONICAS NO TRANSMISIBLES ECNT EN EL MARCO DEL DESARROLLO DEL PLAN TERRITORIAL DE SALUD VIGENCIA 2026 EN EL DEPARTAMENTO DE SUCRE</t>
  </si>
  <si>
    <t>https://community.secop.gov.co/Public/Tendering/OpportunityDetail/Index?noticeUID=CO1.NTC.9777100&amp;isFromPublicArea=True&amp;isModal=true&amp;asPopupView=true</t>
  </si>
  <si>
    <t>CO1.REQ.9907150</t>
  </si>
  <si>
    <t>CO1.PCCNTR.9122986</t>
  </si>
  <si>
    <t>CO1.BDOS.9738758</t>
  </si>
  <si>
    <t>CPS-299-2026</t>
  </si>
  <si>
    <t>PRESTACION DE SERVICIOS PROFESIONALES DE UN ABOGADO PARA BRINDAR ASESORIA Y COMPAÑAMIENTO EN LA GOBERNACION DE SUCRE</t>
  </si>
  <si>
    <t>1100697111</t>
  </si>
  <si>
    <t>https://community.secop.gov.co/Public/Tendering/OpportunityDetail/Index?noticeUID=CO1.NTC.9759184&amp;isFromPublicArea=True&amp;isModal=true&amp;asPopupView=true</t>
  </si>
  <si>
    <t>CO1.REQ.9750494</t>
  </si>
  <si>
    <t>CO1.PCCNTR.8966165</t>
  </si>
  <si>
    <t>CO1.BDOS.9583261</t>
  </si>
  <si>
    <t>CP-SDSD-047-2026</t>
  </si>
  <si>
    <t>PRESTACIÓN DE SERVICIOS DE UN(A) PROFESIONAL ÁREA DE SALUD; ESPECIALISTA EN SEGURIDAD Y SALUD EN EL TRABAJO (SALUD OCUPACIONAL) PARA EL DESARROLLO DE ACCIONES EN EL SUBPROGRAMA SALUD LABORAL EN EL MARCO DEL DESARROLLO DEL PLAN TERRITORIAL DE SALUD VIGENCIA 2026 EN EL DEPARTAMENTO DE SUCRE</t>
  </si>
  <si>
    <t>https://community.secop.gov.co/Public/Tendering/OpportunityDetail/Index?noticeUID=CO1.NTC.9597641&amp;isFromPublicArea=True&amp;isModal=true&amp;asPopupView=true</t>
  </si>
  <si>
    <t>CO1.REQ.8908262</t>
  </si>
  <si>
    <t>CO1.PCCNTR.8325553</t>
  </si>
  <si>
    <t>CO1.BDOS.8750052</t>
  </si>
  <si>
    <t>CPS-715-2025</t>
  </si>
  <si>
    <t>PRESTACIÓN DE SERVICIOS PROFESIONALES COMO INGENIERO CIVIL PARA BRINDAR APOYO Y ACOMPAÑAMIENTO A LA SECRETARÍA DE INFRAESTRUCTURA DE LA GOBERNACIÓN DE SUCRE.</t>
  </si>
  <si>
    <t>https://community.secop.gov.co/Public/Tendering/OpportunityDetail/Index?noticeUID=CO1.NTC.8777881&amp;isFromPublicArea=True&amp;isModal=true&amp;asPopupView=true</t>
  </si>
  <si>
    <t>CO1.REQ.8939229</t>
  </si>
  <si>
    <t>CO1.PCCNTR.8346111</t>
  </si>
  <si>
    <t>CO1.BDOS.8780421</t>
  </si>
  <si>
    <t>CPS-743-2025</t>
  </si>
  <si>
    <t>PRESTACIÓN DE SERVICIOS PROFESIONALES PARA
BRINDAR ASESORÍA Y ACOMPAÑAMIENTO EN LOS ASUNTOS QUE ESTÉN A CARGO DE LA SECRETARÍA DE INCLUSIÓN SOCIAL;
MUJER Y EQUIDAD DE GÉNERO - SUBSECRETARIA DE GESTIÓN DE LA MUJER Y EQUIDAD DE GENERO DEL DEPARTAMENTO DE
SUCRE.</t>
  </si>
  <si>
    <t>https://community.secop.gov.co/Public/Tendering/OpportunityDetail/Index?noticeUID=CO1.NTC.8807201&amp;isFromPublicArea=True&amp;isModal=true&amp;asPopupView=true</t>
  </si>
  <si>
    <t>CO1.REQ.8755685</t>
  </si>
  <si>
    <t>CO1.PCCNTR.8215438</t>
  </si>
  <si>
    <t>CO1.BDOS.8600349</t>
  </si>
  <si>
    <t>CP-SDSD-501-2025</t>
  </si>
  <si>
    <t>PRESTACIÓN DE SERVICIOS PROFESIONALES DE UN INGENIERO (A) QUÍMICO (A)
 PARA EL DESARROLLO DE ACCIONES EN EL COMPONENTE LABORATORIO DE
 SALUD PÚBLICA EN EL MARCO DEL DESARROLLO DEL PLAN TERRITORIAL DE
 SALUD VIGENCIA 2025 EN EL DEPARTAMENTO DE SUCRE</t>
  </si>
  <si>
    <t>https://community.secop.gov.co/Public/Tendering/OpportunityDetail/Index?noticeUID=CO1.NTC.8627099&amp;isFromPublicArea=True&amp;isModal=true&amp;asPopupView=true</t>
  </si>
  <si>
    <t>CO1.REQ.9825412</t>
  </si>
  <si>
    <t>CO1.PCCNTR.9063370</t>
  </si>
  <si>
    <t>CO1.BDOS.9657518</t>
  </si>
  <si>
    <t>CP-SDSD-113-2026</t>
  </si>
  <si>
    <t>https://community.secop.gov.co/Public/Tendering/OpportunityDetail/Index?noticeUID=CO1.NTC.9698302&amp;isFromPublicArea=True&amp;isModal=true&amp;asPopupView=true</t>
  </si>
  <si>
    <t>CO1.REQ.9798406</t>
  </si>
  <si>
    <t>CO1.PCCNTR.9013517</t>
  </si>
  <si>
    <t>CO1.BDOS.9630819</t>
  </si>
  <si>
    <t>CPS-083-2026</t>
  </si>
  <si>
    <t>PRESTACIÓN DE SERVICIOS PROFESIONALES DE UN INGENIERO INDUSTRIAL ESPECIALISTA
PARA APOYAR LA FORMULACIÓN Y/O GESTIÓN DE PROYECTOS QUE LIDERE LA OFICINA DE TECNOLOGÍAS DE LA INFORMACIÓN
Y LAS COMUNICACIONES - TIC</t>
  </si>
  <si>
    <t>https://community.secop.gov.co/Public/Tendering/OpportunityDetail/Index?noticeUID=CO1.NTC.9646940&amp;isFromPublicArea=True&amp;isModal=true&amp;asPopupView=true</t>
  </si>
  <si>
    <t>CO1.REQ.7309648</t>
  </si>
  <si>
    <t>CO1.REQ.10750823</t>
  </si>
  <si>
    <t>CO1.PCCNTR.9733883</t>
  </si>
  <si>
    <t>CO1.BDOS.10567075</t>
  </si>
  <si>
    <t>CP-SDSD-508-2026</t>
  </si>
  <si>
    <t>PRESTACION DE SERVICIOS DE APOYO A LA GESTION DE UN (A) REGENTE EN
FARMACIA PARA EL DESARROLLO DE ACCIONES EN EL SUBPROGRAMA IVC
MEDICAMENTOS EN EL MARCO DEL DESARROLLO DEL PLAN TERRITORIAL DE
SALUD VIGENCIA 2026 EN EL DEPARTAMENTO DE SUCRE</t>
  </si>
  <si>
    <t>https://community.secop.gov.co/Public/Tendering/OpportunityDetail/Index?noticeUID=CO1.NTC.10607731&amp;isFromPublicArea=True&amp;isModal=true&amp;asPopupView=true</t>
  </si>
  <si>
    <t>CO1.REQ.8778561</t>
  </si>
  <si>
    <t>CO1.PCCNTR.8228375</t>
  </si>
  <si>
    <t>CO1.BDOS.8623205</t>
  </si>
  <si>
    <t>CP-SDSD-547-2025</t>
  </si>
  <si>
    <t>PRESTACIÓN DE SERVICIOS PROFESIONALES DE UN(A) TRABAJADOR(A) SOCIAL
 PARA EL DESARROLLO DE ACCIONES EN EL COMPONENTE PARTICIPACION
 SOCIAL EN SALUD EN EL MARCO DEL DESARROLLO DEL PLAN TERRITORIAL DE
 SALUD VIGENCIA 2025 EN EL DEPARTAMENTO DE SUCRE</t>
  </si>
  <si>
    <t>https://community.secop.gov.co/Public/Tendering/OpportunityDetail/Index?noticeUID=CO1.NTC.8646094&amp;isFromPublicArea=True&amp;isModal=true&amp;asPopupView=true</t>
  </si>
  <si>
    <t>CO1.REQ.10763888</t>
  </si>
  <si>
    <t>CO1.PCCNTR.9758918</t>
  </si>
  <si>
    <t>CO1.BDOS.10580491</t>
  </si>
  <si>
    <t>CP-SDSD-553-2026</t>
  </si>
  <si>
    <t>PRESTACION DE SERVICIOS PROFESIONALES DE UN MEDICO VETERINARIO PARA EL DESARROLLO DE ACCIONES EN EL SUBPROGRAMA ZOONOSIS EN EL MARCO DEL DESARROLLO DEL PLAN TERRITORIAL DE SALUD VIGENCIA 2026 EN EL DEPARTAMENTO DE SUCRE</t>
  </si>
  <si>
    <t>https://community.secop.gov.co/Public/Tendering/OpportunityDetail/Index?noticeUID=CO1.NTC.10638072&amp;isFromPublicArea=True&amp;isModal=true&amp;asPopupView=true</t>
  </si>
  <si>
    <t>CO1.REQ.9337223</t>
  </si>
  <si>
    <t>CO1.PCCNTR.8639462</t>
  </si>
  <si>
    <t>CO1.BDOS.9170542</t>
  </si>
  <si>
    <t>CPS-1167-2025</t>
  </si>
  <si>
    <t>PRESTACIÓN DE SERVICIOS DE APOYO A LA GESTION DE UN BACHILLER PARA BRINDAR
 ACOMPÁÑAMIENTO A LA  SECRETARIA GENERAL DE LA GOBERNACION DE SUCRE DESDE LA SECRETARIA GENERAL</t>
  </si>
  <si>
    <t>1005665595</t>
  </si>
  <si>
    <t>https://community.secop.gov.co/Public/Tendering/OpportunityDetail/Index?noticeUID=CO1.NTC.9196131&amp;isFromPublicArea=True&amp;isModal=true&amp;asPopupView=true</t>
  </si>
  <si>
    <t>CO1.REQ.6896750</t>
  </si>
  <si>
    <t>CO1.PCCNTR.6837820</t>
  </si>
  <si>
    <t>CO1.BDOS.6767499</t>
  </si>
  <si>
    <t>CPS-759-2024</t>
  </si>
  <si>
    <t>PRESTACION DE SERVICIOS PROFESIONALES
EN ADMINISTRACIÓN DE EMPRESAS PARA BRINDAR APOYO A LA SECRETARIA DE
COMUNICACIONES DE LA GOBERNACIÓN DE SUCRE</t>
  </si>
  <si>
    <t>1102863777</t>
  </si>
  <si>
    <t>https://community.secop.gov.co/Public/Tendering/OpportunityDetail/Index?noticeUID=CO1.NTC.6808623&amp;isFromPublicArea=True&amp;isModal=true&amp;asPopupView=true</t>
  </si>
  <si>
    <t>CO1.REQ.9870584</t>
  </si>
  <si>
    <t>CO1.PCCNTR.9091160</t>
  </si>
  <si>
    <t>CO1.BDOS.9702856</t>
  </si>
  <si>
    <t>CPS-176-2026</t>
  </si>
  <si>
    <t>PRESTACIÓN DE SERVICIOS PROFESIONALES PARA
BRINDAR ASESORÍA JURÍDICA Y CONTRACTUAL A LA OFICINA DE INNOVACION; TECNOLOGIA Y COMPETIVIDAD DE LA
GOBERNACIÓN DE SUCRE.</t>
  </si>
  <si>
    <t>https://community.secop.gov.co/Public/Tendering/OpportunityDetail/Index?noticeUID=CO1.NTC.9726094&amp;isFromPublicArea=True&amp;isModal=true&amp;asPopupView=true</t>
  </si>
  <si>
    <t>CO1.REQ.9871198</t>
  </si>
  <si>
    <t>CO1.PCCNTR.9091055</t>
  </si>
  <si>
    <t>CO1.BDOS.9703823</t>
  </si>
  <si>
    <t>CPS-142-2026</t>
  </si>
  <si>
    <t>PRESTACIÓN DE SERVICIOS PROFESIONALES DE UN CONTADOR ESPECIALISTA PARA
BRINDAR ASESORIA A LA SUBSECRETARÍA ADMINISTRATIVA DE LA SECRETARIA DE EDUCACION DE LA GOBERNACIÓN DE
SUCRE.</t>
  </si>
  <si>
    <t>https://community.secop.gov.co/Public/Tendering/OpportunityDetail/Index?noticeUID=CO1.NTC.9726054&amp;isFromPublicArea=True&amp;isModal=true&amp;asPopupView=true</t>
  </si>
  <si>
    <t>CO1.REQ.8907050</t>
  </si>
  <si>
    <t>CO1.REQ.6886497</t>
  </si>
  <si>
    <t>CO1.BDOS.6757291</t>
  </si>
  <si>
    <t>CO1.REQ.6111086</t>
  </si>
  <si>
    <t>CO1.PCCNTR.6230685</t>
  </si>
  <si>
    <t>CO1.BDOS.5992107</t>
  </si>
  <si>
    <t>CP-SDSD-284-2024</t>
  </si>
  <si>
    <t>PRESTACIÓN DE SERVICIOS PROFESIONALES DE UN(A) ABOGADO(A) PARA EL DESARROLLO DE ACCIONES EN LA DIMENSIÓN FORTALECIMIENTO DE LA AUTORIDAD SANITARIA PARA LA GESTIÓN EN SALUD; COMPONENTE IVC SANITARIO-SIDEVASS EN EL MARCO DEL DESARROLLO DEL PLAN DE ACCIÓN TRANSITORIO 2024 EN EL DEPARTAMENTO DE SUCRE</t>
  </si>
  <si>
    <t>1064981461</t>
  </si>
  <si>
    <t>https://community.secop.gov.co/Public/Tendering/OpportunityDetail/Index?noticeUID=CO1.NTC.6004029&amp;isFromPublicArea=True&amp;isModal=true&amp;asPopupView=true</t>
  </si>
  <si>
    <t>CO1.REQ.9823530</t>
  </si>
  <si>
    <t>CO1.PCCNTR.9042122</t>
  </si>
  <si>
    <t>CO1.BDOS.9655868</t>
  </si>
  <si>
    <t>https://community.secop.gov.co/Public/Tendering/OpportunityDetail/Index?noticeUID=CO1.NTC.9677003&amp;isFromPublicArea=True&amp;isModal=true&amp;asPopupView=true</t>
  </si>
  <si>
    <t>CO1.PCCNTR.9041881</t>
  </si>
  <si>
    <t>CP-SDSD-142-2026</t>
  </si>
  <si>
    <t>CO1.REQ.9009274</t>
  </si>
  <si>
    <t>CO1.PCCNTR.8399914</t>
  </si>
  <si>
    <t>CO1.BDOS.8848732</t>
  </si>
  <si>
    <t>CPS-981-2025</t>
  </si>
  <si>
    <t>PRESTACION DE SERVICIOS PROFESIONALES DE UNA POLITÓLOGA PARA BRINDAR ASESORIA; APOYO Y ACOMPAÑAMIENTO FUNCIONAL A LOS DIVERSOS PROGRAMAS DE LA SECRETARIA DEL INTERIOR DEL DEPARTAMENTO DE SUCRE.</t>
  </si>
  <si>
    <t>1005604074</t>
  </si>
  <si>
    <t>https://community.secop.gov.co/Public/Tendering/OpportunityDetail/Index?noticeUID=CO1.NTC.8874185&amp;isFromPublicArea=True&amp;isModal=true&amp;asPopupView=true</t>
  </si>
  <si>
    <t>CO1.REQ.8551739</t>
  </si>
  <si>
    <t>CO1.PCCNTR.8074087</t>
  </si>
  <si>
    <t>CO1.BDOS.8400184</t>
  </si>
  <si>
    <t>CPS-512-2025</t>
  </si>
  <si>
    <t>https://community.secop.gov.co/Public/Tendering/OpportunityDetail/Index?noticeUID=CO1.NTC.8423062&amp;isFromPublicArea=True&amp;isModal=true&amp;asPopupView=true</t>
  </si>
  <si>
    <t>CO1.REQ.7794590</t>
  </si>
  <si>
    <t>CO1.PCCNTR.7527073</t>
  </si>
  <si>
    <t>CO1.BDOS.7657996</t>
  </si>
  <si>
    <t>CP-SDSD-243-2025</t>
  </si>
  <si>
    <t>https://community.secop.gov.co/Public/Tendering/OpportunityDetail/Index?noticeUID=CO1.NTC.7675461&amp;isFromPublicArea=True&amp;isModal=true&amp;asPopupView=true</t>
  </si>
  <si>
    <t>CO1.REQ.9055721</t>
  </si>
  <si>
    <t>CO1.PCCNTR.8437104</t>
  </si>
  <si>
    <t>CO1.BDOS.8894928</t>
  </si>
  <si>
    <t>CP-SDSD-847-2025</t>
  </si>
  <si>
    <t>PRESTACIÓN DE SERVICIOS PROFESIONALES DE UN(A) ABOGADA PARA BRINDAR APOYO Y ACOMPAÑAMIENTO A LA SECRETARÍA DE SALUD DE LA GOBERNACIÓN DE SUCRE EN LA SUBSECRETARIA DE GESTION DE SALUD PUBLICA.</t>
  </si>
  <si>
    <t>https://community.secop.gov.co/Public/Tendering/OpportunityDetail/Index?noticeUID=CO1.NTC.8923974&amp;isFromPublicArea=True&amp;isModal=true&amp;asPopupView=true</t>
  </si>
  <si>
    <t>CO1.REQ.9005469</t>
  </si>
  <si>
    <t>CO1.BDOS.8845538</t>
  </si>
  <si>
    <t>CO1.REQ.9993093</t>
  </si>
  <si>
    <t>CO1.PCCNTR.9223457</t>
  </si>
  <si>
    <t>CO1.BDOS.9825328</t>
  </si>
  <si>
    <t>CPS-497-2026</t>
  </si>
  <si>
    <t>PRESTACION DE SERVICIOS PROFESIONALES DE UN
INGENIERO AMBIENTAL PARA BRINDAR APOYO EN TEMAS RELACIONADOS A LA SECRETARIA DE DESARROLLO ECONOMICO Y
SOSTENIBILIDAD AMBIENTAL DE LA GOBERNACION DE SUCRE DURANTE LE VIGENCIA 2025</t>
  </si>
  <si>
    <t>1005745900</t>
  </si>
  <si>
    <t>https://community.secop.gov.co/Public/Tendering/OpportunityDetail/Index?noticeUID=CO1.NTC.9856312&amp;isFromPublicArea=True&amp;isModal=true&amp;asPopupView=true</t>
  </si>
  <si>
    <t>CO1.REQ.6321420</t>
  </si>
  <si>
    <t>CO1.PCCNTR.6390881</t>
  </si>
  <si>
    <t>CO1.BDOS.6198187</t>
  </si>
  <si>
    <t>CP-SDSD-341-2024</t>
  </si>
  <si>
    <t>PRESTACIÓN DE SERVICIOS DE APOYO A LA GESTION DE UN(A) TECNOLOGO DE SISTEMAS PARA EL DESARROLLO DE ACCIONES EN LA DIMENSIÓN 
FORTALECIMIENTO DE LA AUTORIDAD SANITARIA PARA LA GESTIÓN EN SALUD; COMPONENTE PARTICIPACION SOCIAL EN EL MARCO DEL DESARROLLO DEL PLAN DE ACCIÓN TRANSITORIO 2024 EN EL DEPART</t>
  </si>
  <si>
    <t>https://community.secop.gov.co/Public/Tendering/OpportunityDetail/Index?noticeUID=CO1.NTC.6209427&amp;isFromPublicArea=True&amp;isModal=true&amp;asPopupView=true</t>
  </si>
  <si>
    <t>PRESTACIÓN DE SERVICIOS DE APOYO A LA GESTION DE UN(A) TECNOLOGO DE SISTEMAS PARA EL DESARROLLO DE ACCIONES EN LA DIMENSIÓN 
FORTALECIMIENTO DE LA AUTORIDAD SANITARIA PARA LA GESTIÓN EN SALUD; COMPONENTE PARTICIPACION SOCIAL EN EL MARCO DEL DESARROLLO DEL PLAN DE ACCIÓN TRANSITORIO 2024 EN EL DEPARTAMENTO DE SUCRE.</t>
  </si>
  <si>
    <t>CO1.REQ.6722453</t>
  </si>
  <si>
    <t>CO1.PCCNTR.6688068</t>
  </si>
  <si>
    <t>CO1.BDOS.6595450</t>
  </si>
  <si>
    <t>CPS-562-2024</t>
  </si>
  <si>
    <t>PRESTACION DE SERVICIOS PROFESIONALES A LA OFICINA DE GESTIÓN DE MACROPROYECTOS ESTRATÉGICOS; PARA APOYAR EN LA COORDINACIÓN; PLANEACIÓN DE LAS ACCIONES Y ESTRATEGIAS
PARA LA GESTIÓN Y SEGUIMIENTO EN EL PROCESO DE IMPLEMENTACIÓN DE LOS PDET</t>
  </si>
  <si>
    <t>https://community.secop.gov.co/Public/Tendering/OpportunityDetail/Index?noticeUID=CO1.NTC.6610286&amp;isFromPublicArea=True&amp;isModal=true&amp;asPopupView=true</t>
  </si>
  <si>
    <t>CO1.REQ.7701712</t>
  </si>
  <si>
    <t>CO1.PCCNTR.7448376</t>
  </si>
  <si>
    <t>CO1.BDOS.7566612</t>
  </si>
  <si>
    <t>CP-SDSD-113-2025</t>
  </si>
  <si>
    <t>https://community.secop.gov.co/Public/Tendering/OpportunityDetail/Index?noticeUID=CO1.NTC.7580375&amp;isFromPublicArea=True&amp;isModal=true&amp;asPopupView=true</t>
  </si>
  <si>
    <t>CO1.REQ.8952833</t>
  </si>
  <si>
    <t>CO1.PCCNTR.8359371</t>
  </si>
  <si>
    <t>CO1.BDOS.8793749</t>
  </si>
  <si>
    <t>CPS-902-2025</t>
  </si>
  <si>
    <t>PRESTACIÓN DE SERVICIOS PROFESIONALES PARA
BRINDAR ASESORÍA Y ACOMPAÑAMIENTO EN LOS ASUNTOS CONTABLES QUE ESTÉN A CARGO DE LA SECRETARÍA DE
INCLUSIÓN SOCIAL; MUJER Y EQUIDAD DE GÉNERO SUBSECRETARÍA DE GESTIÓN DE LA INCLUSIÓN SOCIAL DEL
DEPARTAMENTO DE SUCRE.</t>
  </si>
  <si>
    <t>92540999</t>
  </si>
  <si>
    <t>https://community.secop.gov.co/Public/Tendering/OpportunityDetail/Index?noticeUID=CO1.NTC.8824706&amp;isFromPublicArea=True&amp;isModal=true&amp;asPopupView=true</t>
  </si>
  <si>
    <t>CO1.REQ.7645334</t>
  </si>
  <si>
    <t>CO1.PCCNTR.7410101</t>
  </si>
  <si>
    <t>CO1.BDOS.7510076</t>
  </si>
  <si>
    <t>CP-SDSD-039-2025</t>
  </si>
  <si>
    <t>PRESTACIÓN DE SERVICIOS PROFESIONALES DE UN EPIDEMIÓLOGO PARA EL
DESARROLLO DE ACCIONES EN EL COMPONENTE VIGILANCIA EPIDEMIOLÓGICA
EN EL MARCO DEL DESARROLLO DEL PLAN TERRITORIAL DE SALUD VIGENCIA
2025 EN EL DEPARTAMENTO DE SUCRE.</t>
  </si>
  <si>
    <t>https://community.secop.gov.co/Public/Tendering/OpportunityDetail/Index?noticeUID=CO1.NTC.7537407&amp;isFromPublicArea=True&amp;isModal=true&amp;asPopupView=true</t>
  </si>
  <si>
    <t>CO1.REQ.6690618</t>
  </si>
  <si>
    <t>CO1.PCCNTR.6661912</t>
  </si>
  <si>
    <t>CO1.BDOS.6564451</t>
  </si>
  <si>
    <t>CPS-469-2024</t>
  </si>
  <si>
    <t>https://community.secop.gov.co/Public/Tendering/OpportunityDetail/Index?noticeUID=CO1.NTC.6575329&amp;isFromPublicArea=True&amp;isModal=true&amp;asPopupView=true</t>
  </si>
  <si>
    <t>CO1.REQ.10010621</t>
  </si>
  <si>
    <t>CO1.PCCNTR.9243462</t>
  </si>
  <si>
    <t>CO1.BDOS.9841986</t>
  </si>
  <si>
    <t>CPS-524-2026</t>
  </si>
  <si>
    <t>PRESTACIÓN DE SERVICIOS PROFESIONALES DE UN ABOGADO CON POSGRADO EN
MODALIDAD DE DOCTORADO PARA BRINDAR ASESORIA Y ACOMPAÑAMIENTO A LA SECRETARIA DEL INTERIOR DE LA
GOBERNACIÓN DE SUCRE; EN EL MARCO DEL PROYECTO APOYO A LA PRESTACIÓN DE SERVICIOS PROFESIONALES Y DE
APOYO A LA GESTIÓN VIGENCIA 2025 D</t>
  </si>
  <si>
    <t>https://community.secop.gov.co/Public/Tendering/OpportunityDetail/Index?noticeUID=CO1.NTC.9874391&amp;isFromPublicArea=True&amp;isModal=true&amp;asPopupView=true</t>
  </si>
  <si>
    <t>PRESTACIÓN DE SERVICIOS PROFESIONALES DE UN ABOGADO CON POSGRADO EN
MODALIDAD DE DOCTORADO PARA BRINDAR ASESORIA Y ACOMPAÑAMIENTO A LA SECRETARIA DEL INTERIOR DE LA
GOBERNACIÓN DE SUCRE; EN EL MARCO DEL PROYECTO APOYO A LA PRESTACIÓN DE SERVICIOS PROFESIONALES Y DE
APOYO A LA GESTIÓN VIGENCIA 2025 DE LA GOBERNACIÓN DE SUCRE</t>
  </si>
  <si>
    <t>CO1.REQ.10044952</t>
  </si>
  <si>
    <t>CO1.PCCNTR.9275994</t>
  </si>
  <si>
    <t>CO1.BDOS.9876736</t>
  </si>
  <si>
    <t>CPS-620-2026</t>
  </si>
  <si>
    <t>https://community.secop.gov.co/Public/Tendering/OpportunityDetail/Index?noticeUID=CO1.NTC.9907713&amp;isFromPublicArea=True&amp;isModal=true&amp;asPopupView=true</t>
  </si>
  <si>
    <t>CO1.REQ.9364155</t>
  </si>
  <si>
    <t>CO1.PCCNTR.8692790</t>
  </si>
  <si>
    <t>SA-022-2025</t>
  </si>
  <si>
    <t>APOYO PARA EL DESARROLLO DEL EVENTO DE FIN DE AÑO PARA EL FOMENTO DEL BIENESTAR SOCIAL INSTITUCIONAL EN LA VIGENCIA 2025 DE LA GOBERNACIÓN DE SUCRE</t>
  </si>
  <si>
    <t>https://community.secop.gov.co/Public/Tendering/OpportunityDetail/Index?noticeUID=CO1.NTC.9222012&amp;isFromPublicArea=True&amp;isModal=true&amp;asPopupView=true</t>
  </si>
  <si>
    <t>CO1.REQ.7049907</t>
  </si>
  <si>
    <t>CO1.PCCNTR.6957088</t>
  </si>
  <si>
    <t>CO1.BDOS.6918878</t>
  </si>
  <si>
    <t>CP-SDSD-566-2024</t>
  </si>
  <si>
    <t>PRESTACIÓN DE SERVICIOS PROFESIONALES DE UN(A) OPTOMETRA PARA EL DESARROLLO DE ACCIONES EN EL COMPONENTE ENFERMEDADES CRONICAS NO TRANSMISIBLES ECNT; EN EL MARCO DEL DESARROLLO DEL PLAN TERRITORIAL DE SALUD VIGENCIA 2024 EN EL DEPARTAMENTO DE SUCRE</t>
  </si>
  <si>
    <t>https://community.secop.gov.co/Public/Tendering/OpportunityDetail/Index?noticeUID=CO1.NTC.6958401&amp;isFromPublicArea=True&amp;isModal=true&amp;asPopupView=true</t>
  </si>
  <si>
    <t>CO1.REQ.6026120</t>
  </si>
  <si>
    <t>CO1.PCCNTR.6164736</t>
  </si>
  <si>
    <t>CO1.BDOS.5908805</t>
  </si>
  <si>
    <t>CP-SDSD-224-2024</t>
  </si>
  <si>
    <t>PRESTACIÓN DE SERVICIOS PROFESIONALES DE UN (A) ENFERMERO (A) PARA EL DESARROLLO DE ACCIONES EN LA DIMENSIÓN VIDA SALUDABLE Y ENFERMEDADES TRANSMISIBLES COMPONENTE CONDICIONES Y SITUACIONES ENDEMOEPIDEMICAS EN EL MARCO DEL PLAN DE ACClON TRANSITORIO 2024 EN EL DEPARTAMENTO DE SUCRE</t>
  </si>
  <si>
    <t>https://community.secop.gov.co/Public/Tendering/OpportunityDetail/Index?noticeUID=CO1.NTC.5920231&amp;isFromPublicArea=True&amp;isModal=true&amp;asPopupView=true</t>
  </si>
  <si>
    <t>CO1.REQ.6032481</t>
  </si>
  <si>
    <t>CO1.PCCNTR.6167512</t>
  </si>
  <si>
    <t>CO1.BDOS.5914479</t>
  </si>
  <si>
    <t>CP-SDSD-228-2024</t>
  </si>
  <si>
    <t>https://community.secop.gov.co/Public/Tendering/OpportunityDetail/Index?noticeUID=CO1.NTC.5923529&amp;isFromPublicArea=True&amp;isModal=true&amp;asPopupView=true</t>
  </si>
  <si>
    <t>CO1.REQ.7035100</t>
  </si>
  <si>
    <t>CO1.PCCNTR.6921427</t>
  </si>
  <si>
    <t>CO1.BDOS.6904825</t>
  </si>
  <si>
    <t>CP-SDSD-522-2024</t>
  </si>
  <si>
    <t>PRESTACIÓN DE SERVICIOS PROFESIONALES DE UN(A) FONOAUDIÓLOGO(A) PARA EL DESARROLLO DE ACCIONES EN EL COMPONENTE DISCAPACIDAD EL MARCO DEL DESARROLLO DEL PLAN TERRITORIAL DE SALUD VIGENCIA 2024 EN EL DEPARTAMENTO DE SUCRE</t>
  </si>
  <si>
    <t>https://community.secop.gov.co/Public/Tendering/OpportunityDetail/Index?noticeUID=CO1.NTC.6915823&amp;isFromPublicArea=True&amp;isModal=true&amp;asPopupView=true</t>
  </si>
  <si>
    <t>CO1.REQ.8670523</t>
  </si>
  <si>
    <t>CO1.PCCNTR.8155849</t>
  </si>
  <si>
    <t>CO1.BDOS.8516414</t>
  </si>
  <si>
    <t>CONV-015-2025</t>
  </si>
  <si>
    <t>AUNAR ESFUERZOS ENTRE EL DEPARTAMENTO DE SUCRE Y LA UNIVERSIDAD DE SUCRE PARA LA EJECUCIÓN DEL PROYECTO: FORTALECIMIENTO A DOCENTES Y DIRECTIVOS DOCENTES EN COMPETENCIAS BASICAS; ESPECIFICAS; CIUDADANAS Y SOCIOEMOCIONALES DURANTE LA VIGENCIA 2025 EN EL DEPARTAMENTO DE SUCRE</t>
  </si>
  <si>
    <t>https://community.secop.gov.co/Public/Tendering/OpportunityDetail/Index?noticeUID=CO1.NTC.8541860&amp;isFromPublicArea=True&amp;isModal=true&amp;asPopupView=true</t>
  </si>
  <si>
    <t>CO1.REQ.5990228</t>
  </si>
  <si>
    <t>CO1.PCCNTR.6134090</t>
  </si>
  <si>
    <t>CO1.BDOS.5872529</t>
  </si>
  <si>
    <t>CP-SDSD-207-2024</t>
  </si>
  <si>
    <t>https://community.secop.gov.co/Public/Tendering/OpportunityDetail/Index?noticeUID=CO1.NTC.5883200&amp;isFromPublicArea=True&amp;isModal=true&amp;asPopupView=true</t>
  </si>
  <si>
    <t>CO1.REQ.9848540</t>
  </si>
  <si>
    <t>CO1.PCCNTR.9063995</t>
  </si>
  <si>
    <t>CO1.BDOS.9680852</t>
  </si>
  <si>
    <t>CPS-128-2026</t>
  </si>
  <si>
    <t>https://community.secop.gov.co/Public/Tendering/OpportunityDetail/Index?noticeUID=CO1.NTC.9698922&amp;isFromPublicArea=True&amp;isModal=true&amp;asPopupView=true</t>
  </si>
  <si>
    <t>CO1.REQ.9460219</t>
  </si>
  <si>
    <t>CO1.PCCNTR.8741769</t>
  </si>
  <si>
    <t>CO1.BDOS.9291919</t>
  </si>
  <si>
    <t>MC-048-2025</t>
  </si>
  <si>
    <t>APOYO LOGÍSTICO PARA LA REALIZACIÓN DE ESPACIOS DE
PARTICIPACIÓN DE COMUNIDADES ÉTNICAS EN EL DEPARTAMENTO DE SUCRE</t>
  </si>
  <si>
    <t>9010526451</t>
  </si>
  <si>
    <t>https://community.secop.gov.co/Public/Tendering/OpportunityDetail/Index?noticeUID=CO1.NTC.9317308&amp;isFromPublicArea=True&amp;isModal=true&amp;asPopupView=true</t>
  </si>
  <si>
    <t>CO1.REQ.8774722</t>
  </si>
  <si>
    <t>CO1.PCCNTR.8228251</t>
  </si>
  <si>
    <t>CO1.BDOS.8618760</t>
  </si>
  <si>
    <t>CP-SDSD-544-2025</t>
  </si>
  <si>
    <t>PRESTACIÓN DE SERVICIOS DE APOYO A LA GESTIÓN DE UN ANOTADOR PARA EL
 DESARROLLO DE ACCIONES EN EL COMPONENTE ZOONOSIS; EN EL MARCO DEL
 DESARROLLO DEL PLAN TERRITORIAL DE SALUD VIGENCIA 2025 EN EL  DEPARTAMENTO DE SUCRE</t>
  </si>
  <si>
    <t>https://community.secop.gov.co/Public/Tendering/OpportunityDetail/Index?noticeUID=CO1.NTC.8645642&amp;isFromPublicArea=True&amp;isModal=true&amp;asPopupView=true</t>
  </si>
  <si>
    <t>CO1.REQ.7101819</t>
  </si>
  <si>
    <t>CO1.PCCNTR.6976600</t>
  </si>
  <si>
    <t>CO1.BDOS.6969568</t>
  </si>
  <si>
    <t>CP-SDSD-683-2024</t>
  </si>
  <si>
    <t>PRESTACIÓN DE SERVICIOS PROFESIONALES DE UN ENFERMERO/A PARA EL 
DESARROLLO DE ACCIONES EN EL COMPONENTE PROGRAMA AMPLIADO DE 
INMUNIZACIONES PAI EN EL MARCO DEL DESARROLLO DEL PLAN TERRITORIAL DE SALUD VIGENCIA 2024 EN EL DEPARTAMENTO</t>
  </si>
  <si>
    <t>https://community.secop.gov.co/Public/Tendering/OpportunityDetail/Index?noticeUID=CO1.NTC.6983250&amp;isFromPublicArea=True&amp;isModal=true&amp;asPopupView=true</t>
  </si>
  <si>
    <t>CO1.REQ.8912972</t>
  </si>
  <si>
    <t>CO1.PCCNTR.8326776</t>
  </si>
  <si>
    <t>CO1.BDOS.8754337</t>
  </si>
  <si>
    <t>CPS-719-2025</t>
  </si>
  <si>
    <t>PRESTACIÓN DE SERVICIOS PROFESIONALES PARA BRINDAR ACOMPAÑAMIENTO Y ASESORIA EN TODOS LOS ASUNTOS JURÍDICOS DE LA SUBSECRETARIA DE GESTIÓN DEL TALENTO HUMANO DE LA
GOBERNACION DEL DEPARTAMENTO DE SUCRE.</t>
  </si>
  <si>
    <t>https://community.secop.gov.co/Public/Tendering/OpportunityDetail/Index?noticeUID=CO1.NTC.8780313&amp;isFromPublicArea=True&amp;isModal=true&amp;asPopupView=true</t>
  </si>
  <si>
    <t>CO1.REQ.10036765</t>
  </si>
  <si>
    <t>CO1.PCCNTR.9262088</t>
  </si>
  <si>
    <t>CO1.BDOS.9868607</t>
  </si>
  <si>
    <t>CP-SDSD-343-2026</t>
  </si>
  <si>
    <t>1100550198</t>
  </si>
  <si>
    <t>https://community.secop.gov.co/Public/Tendering/OpportunityDetail/Index?noticeUID=CO1.NTC.9894639&amp;isFromPublicArea=True&amp;isModal=true&amp;asPopupView=true</t>
  </si>
  <si>
    <t>CO1.REQ.8957100</t>
  </si>
  <si>
    <t>CO1.PCCNTR.8358577</t>
  </si>
  <si>
    <t>CO1.BDOS.8797861</t>
  </si>
  <si>
    <t>CPS-923-2025</t>
  </si>
  <si>
    <t>PRESTACION DE SERVICIOS PROFESIONALES DE UN
ABOGADO PARA BRINDAR ASESORIA JURIDICA A LA SUBSECRETARIA DE PRODUCTIVIDAD E INNOVACION DEL DEPARTAMENTO
DE SUCRE</t>
  </si>
  <si>
    <t>1108761145</t>
  </si>
  <si>
    <t>https://community.secop.gov.co/Public/Tendering/OpportunityDetail/Index?noticeUID=CO1.NTC.8823654&amp;isFromPublicArea=True&amp;isModal=true&amp;asPopupView=true</t>
  </si>
  <si>
    <t>CO1.REQ.7251739</t>
  </si>
  <si>
    <t>CO1.PCCNTR.7179429</t>
  </si>
  <si>
    <t>LP-008-2024</t>
  </si>
  <si>
    <t>APOYO AL PROGRAMA DE ALIMENTACIÓN ESCOLAR - PAE - PRIMERA ETAPA EN LOS ESTABLECIMIENTOS EDUCATIVOS OFICIALES DEL DEPARTAMENTO DE SUCRE</t>
  </si>
  <si>
    <t>901748431</t>
  </si>
  <si>
    <t>https://community.secop.gov.co/Public/Tendering/OpportunityDetail/Index?noticeUID=CO1.NTC.7141398&amp;isFromPublicArea=True&amp;isModal=true&amp;asPopupView=true</t>
  </si>
  <si>
    <t>CO1.REQ.9345804</t>
  </si>
  <si>
    <t>CO1.REQ.9915515</t>
  </si>
  <si>
    <t>CO1.PCCNTR.9139875</t>
  </si>
  <si>
    <t>CO1.BDOS.9747142</t>
  </si>
  <si>
    <t>CP-SDSD-250-2026</t>
  </si>
  <si>
    <t>https://community.secop.gov.co/Public/Tendering/OpportunityDetail/Index?noticeUID=CO1.NTC.9773456&amp;isFromPublicArea=True&amp;isModal=true&amp;asPopupView=true</t>
  </si>
  <si>
    <t>CO1.REQ.8904578</t>
  </si>
  <si>
    <t>CO1.PCCNTR.8320318</t>
  </si>
  <si>
    <t>CO1.BDOS.8746620</t>
  </si>
  <si>
    <t>CPS-619-2025</t>
  </si>
  <si>
    <t>PRESTACIÓN DE SERVICIOS PROFESIONALES DE UNA ABOGADA CON ESPECIALIZACION EN DERECHO ADMINISTRATIVO Y MAESTRIA EN DERECHO  PARA BRINDAR ASESORÍA Y ACOMPAÑAMIENTO EN LOS ASUNTOS JURÍDICOS QUE ESTÉN A CARGO DE LA SECRETARÍA GENERAL DE LA GOBERNACION DESUCRE</t>
  </si>
  <si>
    <t>https://community.secop.gov.co/Public/Tendering/OpportunityDetail/Index?noticeUID=CO1.NTC.8771065&amp;isFromPublicArea=True&amp;isModal=true&amp;asPopupView=true</t>
  </si>
  <si>
    <t>CO1.REQ.9121762</t>
  </si>
  <si>
    <t>CO1.PCCNTR.8489472</t>
  </si>
  <si>
    <t>CO1.BDOS.8959054</t>
  </si>
  <si>
    <t>CPS-1065-2025</t>
  </si>
  <si>
    <t>PRESTACION DE SERVICIOS PROFESIONALES EN ADMINISTRACION FINANCIERA  PARA APOYAR EN LOS TRAMITES ADMINISTRATIVOS DE LA SUBSECRETARIA DE GESTION
 FINANCIERA DE LA GOBERNACION DE SUCRE DESDE LA SUBSECRETARÍA DE GESTION FINANCIERA EN EL MARCO DEL
 PROYECTO APOYO A LA PRESTACION DE SERVICIOS PROFESIONALE</t>
  </si>
  <si>
    <t>1104423441</t>
  </si>
  <si>
    <t>https://community.secop.gov.co/Public/Tendering/OpportunityDetail/Index?noticeUID=CO1.NTC.8998582&amp;isFromPublicArea=True&amp;isModal=true&amp;asPopupView=true</t>
  </si>
  <si>
    <t>PRESTACION DE SERVICIOS PROFESIONALES EN ADMINISTRACION FINANCIERA  PARA APOYAR EN LOS TRAMITES ADMINISTRATIVOS DE LA SUBSECRETARIA DE GESTION
 FINANCIERA DE LA GOBERNACION DE SUCRE DESDE LA SUBSECRETARÍA DE GESTION FINANCIERA EN EL MARCO DEL
 PROYECTO APOYO A LA PRESTACION DE SERVICIOS PROFESIONALES Y DE APOYO A LA GESTION VIGENCIA 2025 DE LA
 GOBERNACION DE SUCRE.</t>
  </si>
  <si>
    <t>CO1.REQ.8824278</t>
  </si>
  <si>
    <t>CO1.PCCNTR.8260824</t>
  </si>
  <si>
    <t>CO1.BDOS.8667285</t>
  </si>
  <si>
    <t>CP-SDSD-605-2025</t>
  </si>
  <si>
    <t>https://community.secop.gov.co/Public/Tendering/OpportunityDetail/Index?noticeUID=CO1.NTC.8690665&amp;isFromPublicArea=True&amp;isModal=true&amp;asPopupView=true</t>
  </si>
  <si>
    <t>CO1.REQ.7668070</t>
  </si>
  <si>
    <t>CO1.PCCNTR.7419799</t>
  </si>
  <si>
    <t>CO1.BDOS.7532988</t>
  </si>
  <si>
    <t>CP-SDSD-058-2025</t>
  </si>
  <si>
    <t>https://community.secop.gov.co/Public/Tendering/OpportunityDetail/Index?noticeUID=CO1.NTC.7549710&amp;isFromPublicArea=True&amp;isModal=true&amp;asPopupView=true</t>
  </si>
  <si>
    <t>CO1.REQ.7724532</t>
  </si>
  <si>
    <t>CO1.PCCNTR.7482797</t>
  </si>
  <si>
    <t>CO1.BDOS.7589556</t>
  </si>
  <si>
    <t>CP-SDSD-155-2025</t>
  </si>
  <si>
    <t>https://community.secop.gov.co/Public/Tendering/OpportunityDetail/Index?noticeUID=CO1.NTC.7621437&amp;isFromPublicArea=True&amp;isModal=true&amp;asPopupView=true</t>
  </si>
  <si>
    <t>CO1.REQ.7197643</t>
  </si>
  <si>
    <t>CO1.PCCNTR.7052735</t>
  </si>
  <si>
    <t>CO1.BDOS.7063224</t>
  </si>
  <si>
    <t>CP-SDSD-764-2024</t>
  </si>
  <si>
    <t>PRESTACIÓN DE SERVICIOS PROFESIONALES DE UN (A) ANTROPOLOGO (A) PARA EL DESARROLLO DE ACCIONES EN EL COMPONENTE ENFERMEDADES 
TRANSMITIDAS POR VECTORES EN EL MARCO DEL DESARROLLO DEL PLAN 
TERRITORIAL DE SALUD VIGENCIA 2024 EN EL DEPARTAMENTO DE SUCRE.</t>
  </si>
  <si>
    <t>https://community.secop.gov.co/Public/Tendering/OpportunityDetail/Index?noticeUID=CO1.NTC.7084959&amp;isFromPublicArea=True&amp;isModal=true&amp;asPopupView=true</t>
  </si>
  <si>
    <t>CO1.REQ.10735265</t>
  </si>
  <si>
    <t>CO1.PCCNTR.9730500</t>
  </si>
  <si>
    <t>CO1.BDOS.10552317</t>
  </si>
  <si>
    <t>CP-SDSD-495-2026</t>
  </si>
  <si>
    <t>PRESTACION DE SERVICIOS DE APOYO A LA GESTION DE UN VACUNADOR PARA EL DESARROLLO DE ACCIONES EN EL SUBPROGRAMA ZOONOSIS EN EL MARCO DEL DESARROLLO DEL PLAN TERRITORIAL DE
SALUD VIGENCIA 2026 EN EL DEPARTAMENTO DE SUCRE.</t>
  </si>
  <si>
    <t>https://community.secop.gov.co/Public/Tendering/OpportunityDetail/Index?noticeUID=CO1.NTC.10603574&amp;isFromPublicArea=True&amp;isModal=true&amp;asPopupView=true</t>
  </si>
  <si>
    <t>CO1.REQ.7090888</t>
  </si>
  <si>
    <t>CO1.PCCNTR.6972801</t>
  </si>
  <si>
    <t>CO1.BDOS.6958882</t>
  </si>
  <si>
    <t>CP-SDSD-589-2024</t>
  </si>
  <si>
    <t>PRESTACIÓN DE SERVICIOS PROFESIONALES DE UN ENFERMERO/A PARA EL DESARROLLO DE ACCIONES EN EL COMPONENTE
PROGRAMA AMPLIADO DE INMUNIZACIONES PAI EN EL MARCO DEL DESARROLLO DEL PLAN TERRITORIAL DE SALUD VIGENCIA
2024 EN EL DEPARTAMENTO</t>
  </si>
  <si>
    <t>https://community.secop.gov.co/Public/Tendering/OpportunityDetail/Index?noticeUID=CO1.NTC.6977801&amp;isFromPublicArea=True&amp;isModal=true&amp;asPopupView=true</t>
  </si>
  <si>
    <t>CO1.REQ.8284818</t>
  </si>
  <si>
    <t>CO1.PCCNTR.7895250</t>
  </si>
  <si>
    <t>CO1.BDOS.8138957</t>
  </si>
  <si>
    <t>CP-SDSD-366-2025</t>
  </si>
  <si>
    <t>PRESTACIÓN DE SERVICIOS PROFESIONALES DE UN(A) ABOGADO(A) PARA EL FORTALECIMIENTO DE LAS COMPETENCIAS DE LA SECRETARÍA DE SALUD DEL
DEPARTAMENTO DE SUCRE EN LA DIRECCIÓN DE ASUNTOS JURÍDICOS Y DE CONTRATACIÓN.</t>
  </si>
  <si>
    <t>https://community.secop.gov.co/Public/Tendering/OpportunityDetail/Index?noticeUID=CO1.NTC.8162676&amp;isFromPublicArea=True&amp;isModal=true&amp;asPopupView=true</t>
  </si>
  <si>
    <t>CO1.REQ.7862004</t>
  </si>
  <si>
    <t>CO1.PCCNTR.7579527</t>
  </si>
  <si>
    <t>CO1.BDOS.7725006</t>
  </si>
  <si>
    <t>CP-SDSD-275-2025</t>
  </si>
  <si>
    <t>PRESTACIÓN DE SERVICIOS PROFESIONALES DE UNA ENFERMERA PARA EL
 DESARROLLO DE ACCIONES EN EL COMPONENTE DE EMERGENTES Y
 REMERGENTES LEPRA Y TB EN EL MARCO DEL DESARROLLO DEL PLAN
 TERRITORIAL DE SALUD VIGENCIA 2025 EN EL DEPARTAMENTO DE SUCRE</t>
  </si>
  <si>
    <t>https://community.secop.gov.co/Public/Tendering/OpportunityDetail/Index?noticeUID=CO1.NTC.7740970&amp;isFromPublicArea=True&amp;isModal=true&amp;asPopupView=true</t>
  </si>
  <si>
    <t>CO1.REQ.9918484</t>
  </si>
  <si>
    <t>CO1.PCCNTR.9176930</t>
  </si>
  <si>
    <t>CO1.BDOS.9750154</t>
  </si>
  <si>
    <t>CPS-148-2026</t>
  </si>
  <si>
    <t>PRESTACIÓN DE SERVICIOS DE APOYO A LA GESTIÓN PARA BRINDAR APOYO ADMINISTRATIVO; OPERATIVO Y LOGÍSTICO A LA SECRETARÍA DEL INTERIOR DE LA GOBERNACIÓN DE SUCRE; EN EL MARCO DEL PROYECTO APOYO A LA PRESTACIÓN DE SERVICIOS PROFESIONALES Y DE APOYO A LA GESTIÓN VIGENCIA 2026 DE LA GOBERNACIÓN DE SUCRE</t>
  </si>
  <si>
    <t>https://community.secop.gov.co/Public/Tendering/OpportunityDetail/Index?noticeUID=CO1.NTC.9794320&amp;isFromPublicArea=True&amp;isModal=true&amp;asPopupView=true</t>
  </si>
  <si>
    <t>CO1.REQ.10053946</t>
  </si>
  <si>
    <t>CO1.PCCNTR.9287269</t>
  </si>
  <si>
    <t>CO1.BDOS.9885636</t>
  </si>
  <si>
    <t>CP-SDSD-377-2026</t>
  </si>
  <si>
    <t>PRESTACIÓN DE SERVICIOS PROFESIONALES DE UN(A) PSICOLOGO(A) PARA BRINDAR APOYO Y ACOMPAÑAMIENTO A LA SECRETARÍA DE SALUD DE LA GOBERNACIÓN DE SUCRE EN EL PROGRAMA DE ASEGURAMIENTO</t>
  </si>
  <si>
    <t>https://community.secop.gov.co/Public/Tendering/OpportunityDetail/Index?noticeUID=CO1.NTC.9919296&amp;isFromPublicArea=True&amp;isModal=true&amp;asPopupView=true</t>
  </si>
  <si>
    <t>CO1.REQ.8979697</t>
  </si>
  <si>
    <t>CO1.PCCNTR.8375622</t>
  </si>
  <si>
    <t>CO1.BDOS.8820401</t>
  </si>
  <si>
    <t>CPS-978-2025</t>
  </si>
  <si>
    <t>PRESTACIÓN DE SERVICIOS PROFESIONALES PARA BRINDAR APOYO EN EL MANEJO Y
 ADMINISTRACIÓN DE LA PLATAFORMA SECOP II EN LA SUBSECRETARIA DE GESTION DE LA CONTRATACION DE LA
 GOBERNACIÓN DE SUCRE.</t>
  </si>
  <si>
    <t>https://community.secop.gov.co/Public/Tendering/OpportunityDetail/Index?noticeUID=CO1.NTC.8845598&amp;isFromPublicArea=True&amp;isModal=true&amp;asPopupView=true</t>
  </si>
  <si>
    <t>CO1.REQ.8969787</t>
  </si>
  <si>
    <t>CO1.PCCNTR.8367127</t>
  </si>
  <si>
    <t>CO1.BDOS.8810466</t>
  </si>
  <si>
    <t>CPS-965-2025</t>
  </si>
  <si>
    <t>PRESTACION DE SERVICIOS PROFESIONALES DE UN PROFESIONAL ADMINISTRACION DE EMPRESAS PARA BRINDAR ACOMPAÑAMIENTO A LA SECRETARÍA GENERAL DE LA GOBERNACIÓN DE SUCRE</t>
  </si>
  <si>
    <t>https://community.secop.gov.co/Public/Tendering/OpportunityDetail/Index?noticeUID=CO1.NTC.8835877&amp;isFromPublicArea=True&amp;isModal=true&amp;asPopupView=true</t>
  </si>
  <si>
    <t>CO1.REQ.8027657</t>
  </si>
  <si>
    <t>CO1.PCCNTR.7713838</t>
  </si>
  <si>
    <t>CO1.BDOS.7888077</t>
  </si>
  <si>
    <t>CONTRATO INTERADMINISTRATIVO N° CONT-SDSD-01-2025</t>
  </si>
  <si>
    <t>EJECUCIÓN DE ACTIVIDADES DEL PLAN DE INTERVENCIONES COLECTIVAS-PIC PARA LA AFECTACION POSITIVA DE LOS DETERMINANTES SOCIALES DE LA SALUD; CON ENFOQUE FAMILIAR Y DE ATENCIÓN PRIMARIA EN SALUD EN EL DEPARTAMENTO DE SUCRE; VIGENCIA 2025</t>
  </si>
  <si>
    <t>https://community.secop.gov.co/Public/Tendering/OpportunityDetail/Index?noticeUID=CO1.NTC.7904390&amp;isFromPublicArea=True&amp;isModal=true&amp;asPopupView=true</t>
  </si>
  <si>
    <t>CO1.REQ.9969282</t>
  </si>
  <si>
    <t>CO1.PCCNTR.9191794</t>
  </si>
  <si>
    <t>CO1.BDOS.9801206</t>
  </si>
  <si>
    <t>CPS-454-2026</t>
  </si>
  <si>
    <t>PRESTACION DE SERVICIOS PROFESIONALES PARA BRINDAR ASESORÍA Y APOYO EN LA
 GESTION DE ASUNTOS JURIDICOS Y ADMINISTRATIVOS PARA LA EVALUACIÓN; SEGUIMIENTO Y ANÁLISIS DE LA GESTIÓN DE
 RECURSOS DEL SISTEMA GENERAL DE PARTICIPACIONES (SGP) Y EL INDICE DE DESEMPEÑO FISCAL (IDF) EN EL COMPONENTE
 DE SALU</t>
  </si>
  <si>
    <t>1007117682</t>
  </si>
  <si>
    <t>https://community.secop.gov.co/Public/Tendering/OpportunityDetail/Index?noticeUID=CO1.NTC.9824538&amp;isFromPublicArea=True&amp;isModal=true&amp;asPopupView=true</t>
  </si>
  <si>
    <t>PRESTACION DE SERVICIOS PROFESIONALES PARA BRINDAR ASESORÍA Y APOYO EN LA
 GESTION DE ASUNTOS JURIDICOS Y ADMINISTRATIVOS PARA LA EVALUACIÓN; SEGUIMIENTO Y ANÁLISIS DE LA GESTIÓN DE
 RECURSOS DEL SISTEMA GENERAL DE PARTICIPACIONES (SGP) Y EL INDICE DE DESEMPEÑO FISCAL (IDF) EN EL COMPONENTE
 DE SALUD DEL DEPARTAMENTO DE SUCRE</t>
  </si>
  <si>
    <t>CO1.REQ.8976803</t>
  </si>
  <si>
    <t>CO1.PCCNTR.8374727</t>
  </si>
  <si>
    <t>CO1.BDOS.8817040</t>
  </si>
  <si>
    <t>CP-SDSD-734-2025</t>
  </si>
  <si>
    <t>https://community.secop.gov.co/Public/Tendering/OpportunityDetail/Index?noticeUID=CO1.NTC.8844629&amp;isFromPublicArea=True&amp;isModal=true&amp;asPopupView=true</t>
  </si>
  <si>
    <t>CO1.REQ.5937729</t>
  </si>
  <si>
    <t>CO1.PCCNTR.6090636</t>
  </si>
  <si>
    <t>CO1.BDOS.5820384</t>
  </si>
  <si>
    <t>CP-SDSD-104-2024</t>
  </si>
  <si>
    <t>PRESTACIÓN DE SERVICIOS PROFESIONALES DE UN ENFERMERO CON 
EXPERIENCIA EN FORMULACION Y SEGUIMIENTO A PLANES DE SALUD; ESTRATEGIA PASE A LA EQUIDAD EN SALUD PARA EL DESARROLLO DE ACCIONES EN LA DIMENSIÓN FORTALECIMIENTO DE LA AUTORIDAD SANITARIA PARA LA GESTIÓN EN SALUD; COMPONENTE PLANEACION INTEGR</t>
  </si>
  <si>
    <t>https://community.secop.gov.co/Public/Tendering/OpportunityDetail/Index?noticeUID=CO1.NTC.5832324&amp;isFromPublicArea=True&amp;isModal=true&amp;asPopupView=true</t>
  </si>
  <si>
    <t>PRESTACIÓN DE SERVICIOS PROFESIONALES DE UN ENFERMERO CON 
EXPERIENCIA EN FORMULACION Y SEGUIMIENTO A PLANES DE SALUD; ESTRATEGIA PASE A LA EQUIDAD EN SALUD PARA EL DESARROLLO DE ACCIONES EN LA DIMENSIÓN FORTALECIMIENTO DE LA AUTORIDAD SANITARIA PARA LA GESTIÓN EN SALUD; COMPONENTE PLANEACION INTEGRAL EN EL MARCO DEL DESARROLLO DEL PLAN DE ACCION TRANSITORIO 2024 EN EL DEPARTAMENTO DE SUCRE</t>
  </si>
  <si>
    <t>CO1.REQ.10102537</t>
  </si>
  <si>
    <t>CO1.BDOS.9935117</t>
  </si>
  <si>
    <t>CO1.REQ.7879348</t>
  </si>
  <si>
    <t>CO1.PCCNTR.7593438</t>
  </si>
  <si>
    <t>CO1.BDOS.7741890</t>
  </si>
  <si>
    <t>CP-SDSD-283-2025</t>
  </si>
  <si>
    <t>https://community.secop.gov.co/Public/Tendering/OpportunityDetail/Index?noticeUID=CO1.NTC.7756666&amp;isFromPublicArea=True&amp;isModal=true&amp;asPopupView=true</t>
  </si>
  <si>
    <t>CO1.REQ.9899570</t>
  </si>
  <si>
    <t>CO1.PCCNTR.9117089</t>
  </si>
  <si>
    <t>CO1.BDOS.9731498</t>
  </si>
  <si>
    <t>CPS-251-2026</t>
  </si>
  <si>
    <t>PRESTACIÓN DE SERVICIOS PROFESIONALES DE UN CONTADOR PUBLICO PARA BRINDAR
ASESORIA Y ACOMPAÑAMIENTO A LA SUBSECRETARÍA DE TALENTO HUMANO DE LA GOBERNACIÓN DE SUCRE</t>
  </si>
  <si>
    <t>https://community.secop.gov.co/Public/Tendering/OpportunityDetail/Index?noticeUID=CO1.NTC.9752733&amp;isFromPublicArea=True&amp;isModal=true&amp;asPopupView=true</t>
  </si>
  <si>
    <t>CO1.REQ.7703307</t>
  </si>
  <si>
    <t>CO1.PCCNTR.7449628</t>
  </si>
  <si>
    <t>CO1.BDOS.7568102</t>
  </si>
  <si>
    <t>CP-SDSD-140-2025</t>
  </si>
  <si>
    <t>PRESTACIÓN DE SERVICIOS DE APOYO A LA GESTION COMO TECNICO DE
SANEAMIENTO BASICO AMBIENTAL PARA EL DESARROLLO DE ACCIONES EN ELCOMPONENTE SALUD AMBIENTAL; EN EL MARCO DEL DESARROLLO DEL PLANTERRITORIAL DE SALUD VIGENCIA 2025 EN EL DEPARTAMENTO DE SUCRE</t>
  </si>
  <si>
    <t>https://community.secop.gov.co/Public/Tendering/OpportunityDetail/Index?noticeUID=CO1.NTC.7581362&amp;isFromPublicArea=True&amp;isModal=true&amp;asPopupView=true</t>
  </si>
  <si>
    <t>CO1.REQ.5964422</t>
  </si>
  <si>
    <t>CO1.PCCNTR.6108446</t>
  </si>
  <si>
    <t>CO1.BDOS.5846134</t>
  </si>
  <si>
    <t>CP-SDSD-167-2024</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</si>
  <si>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t>
  </si>
  <si>
    <t>https://community.secop.gov.co/Public/Tendering/OpportunityDetail/Index?noticeUID=CO1.NTC.5853357&amp;isFromPublicArea=True&amp;isModal=true&amp;asPopupView=true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</si>
  <si>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</si>
  <si>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CO1.REQ.8819035</t>
  </si>
  <si>
    <t>CO1.PCCNTR.8261656</t>
  </si>
  <si>
    <t>CO1.BDOS.8662279</t>
  </si>
  <si>
    <t>CP-SDSD-574-2025</t>
  </si>
  <si>
    <t>https://community.secop.gov.co/Public/Tendering/OpportunityDetail/Index?noticeUID=CO1.NTC.8692285&amp;isFromPublicArea=True&amp;isModal=true&amp;asPopupView=true</t>
  </si>
  <si>
    <t>CO1.REQ.8889091</t>
  </si>
  <si>
    <t>CO1.PCCNTR.8309318</t>
  </si>
  <si>
    <t>CO1.BDOS.8731447</t>
  </si>
  <si>
    <t>CP-SDSD-669-2025</t>
  </si>
  <si>
    <t>PRESTACIÓN DE SERVICIOS PROFESIONALES DE UN PROFESIONAL AREA SALUD/SOCIAL ADMINISTRATIVA PARA EL DESARROLLO DE ACCIONES EN EL
 COMPONENTE VIGILANCIA EPIDEMIOLÓGICA EN EL MARCO DEL DESARROLLO DEL PLAN TERRITORIAL DE SALUD VIGENCIA 2025 EN EL DEPARTAMENTO DE SUCRE.</t>
  </si>
  <si>
    <t>https://community.secop.gov.co/Public/Tendering/OpportunityDetail/Index?noticeUID=CO1.NTC.8757248&amp;isFromPublicArea=True&amp;isModal=true&amp;asPopupView=true</t>
  </si>
  <si>
    <t>CO1.REQ.8936435</t>
  </si>
  <si>
    <t>CO1.PCCNTR.8346563</t>
  </si>
  <si>
    <t>CO1.BDOS.8777449</t>
  </si>
  <si>
    <t>CPS-825-2025</t>
  </si>
  <si>
    <t>PRESTACIÓN DE SERVICIOS PROFESIONALES DE UN
INGENIERO CIVIL ESPECIALISTA PARA BRINDAR ACOMPAÑAMIENTO A LA OFICINA DE MACROPROYECTOS ESTRATEGICOS DE LA
GOBERNACIÓN DE SUCRE</t>
  </si>
  <si>
    <t>https://community.secop.gov.co/Public/Tendering/OpportunityDetail/Index?noticeUID=CO1.NTC.8807587&amp;isFromPublicArea=True&amp;isModal=true&amp;asPopupView=true</t>
  </si>
  <si>
    <t>CO1.REQ.8929701</t>
  </si>
  <si>
    <t>CO1.PCCNTR.8340178</t>
  </si>
  <si>
    <t>CO1.BDOS.8770852</t>
  </si>
  <si>
    <t>CP-SDSD-682-2025</t>
  </si>
  <si>
    <t>PRESTACIÓN DE SERVICIOS PROFESIONALES DE UN INGENIERO (A) DE ALIMENTOS PARA EL DESARROLLO DE ACCIONES EN EL 
COMPONENTE SALUD NUTRICIONAL EN EL MARCO DEL DESARROLLO DEL PLAN TERRITORIAL DE SALUD VIGENCIA 2025 EN EL DEPARTAMENTO DE SUCRE..</t>
  </si>
  <si>
    <t>https://community.secop.gov.co/Public/Tendering/OpportunityDetail/Index?noticeUID=CO1.NTC.8800044&amp;isFromPublicArea=True&amp;isModal=true&amp;asPopupView=true</t>
  </si>
  <si>
    <t>CO1.REQ.8942001</t>
  </si>
  <si>
    <t>CO1.PCCNTR.8346785</t>
  </si>
  <si>
    <t>CO1.BDOS.8782912</t>
  </si>
  <si>
    <t>CPS-874-2025</t>
  </si>
  <si>
    <t>PRESTACIÓN DE SERVICIOS PROFESIONALES
 DE UN ABOGADO PARA BRINDAR ACOMPAÑAMIENTO A LA SECRETARÍA GENERAL
 DE LA GOBERNACIÓN DE SUCRE</t>
  </si>
  <si>
    <t>https://community.secop.gov.co/Public/Tendering/OpportunityDetail/Index?noticeUID=CO1.NTC.8808232&amp;isFromPublicArea=True&amp;isModal=true&amp;asPopupView=true</t>
  </si>
  <si>
    <t>CO1.REQ.9770686</t>
  </si>
  <si>
    <t>CO1.PCCNTR.9005006</t>
  </si>
  <si>
    <t>CO1.BDOS.9603501</t>
  </si>
  <si>
    <t>CP-SDSD-095-2026</t>
  </si>
  <si>
    <t>https://community.secop.gov.co/Public/Tendering/OpportunityDetail/Index?noticeUID=CO1.NTC.9638156&amp;isFromPublicArea=True&amp;isModal=true&amp;asPopupView=true</t>
  </si>
  <si>
    <t>CO1.REQ.10716127</t>
  </si>
  <si>
    <t>CO1.PCCNTR.9710906</t>
  </si>
  <si>
    <t>CO1.BDOS.10533015</t>
  </si>
  <si>
    <t>CP-SDSD-438-2026</t>
  </si>
  <si>
    <t>https://community.secop.gov.co/Public/Tendering/OpportunityDetail/Index?noticeUID=CO1.NTC.10574039&amp;isFromPublicArea=True&amp;isModal=true&amp;asPopupView=true</t>
  </si>
  <si>
    <t>CO1.REQ.10049219</t>
  </si>
  <si>
    <t>CO1.PCCNTR.9287831</t>
  </si>
  <si>
    <t>CO1.BDOS.9880624</t>
  </si>
  <si>
    <t>https://community.secop.gov.co/Public/Tendering/OpportunityDetail/Index?noticeUID=CO1.NTC.9919568&amp;isFromPublicArea=True&amp;isModal=true&amp;asPopupView=true</t>
  </si>
  <si>
    <t>CO1.PCCNTR.9287729</t>
  </si>
  <si>
    <t>CPS-493-2026</t>
  </si>
  <si>
    <t>92529407</t>
  </si>
  <si>
    <t>CO1.REQ.10790430</t>
  </si>
  <si>
    <t>CO1.PCCNTR.9773038</t>
  </si>
  <si>
    <t>CO1.BDOS.10606489</t>
  </si>
  <si>
    <t>CP-SDSD-585-2026</t>
  </si>
  <si>
    <t>https://community.secop.gov.co/Public/Tendering/OpportunityDetail/Index?noticeUID=CO1.NTC.10658573&amp;isFromPublicArea=True&amp;isModal=true&amp;asPopupView=true</t>
  </si>
  <si>
    <t>CO1.REQ.10256740</t>
  </si>
  <si>
    <t>CO1.PCCNTR.9413464</t>
  </si>
  <si>
    <t>CO1.BDOS.10087032</t>
  </si>
  <si>
    <t>MC-SDSD-04-2026</t>
  </si>
  <si>
    <t>PRESTACION DE SERVICIOS PARA LA RECOLECCION; TRANSPORTE E INCINERACION DE RESIDUOS BIOLOGICOS GENERADOS EN EL AREA DE SALUD PUBLICA DEL DEPARTAMENTO DE SUCRE; VIGENCIA 2026</t>
  </si>
  <si>
    <t>https://community.secop.gov.co/Public/Tendering/OpportunityDetail/Index?noticeUID=CO1.NTC.10119926&amp;isFromPublicArea=True&amp;isModal=true&amp;asPopupView=true</t>
  </si>
  <si>
    <t>CO1.REQ.9866598</t>
  </si>
  <si>
    <t>CO1.PCCNTR.9117372</t>
  </si>
  <si>
    <t>CO1.BDOS.9699257</t>
  </si>
  <si>
    <t>CP-SDSD-206-2026</t>
  </si>
  <si>
    <t>PRESTACION DE SERVICIOS DE APOYO A LA GESTION DE UN (A) REGENTE EN
FARMACIA PARA EL DESARROLLO DE ACCIONES EN EL SUBPROGRAMA IVC
MEDICAMENTOS EN EL MARCO DEL DESARROLLO DEL PLAN TERRITORIAL DE
SALUD VIGENCIA 2026 EN EL DEPARTAMENTO DE SUCRE.</t>
  </si>
  <si>
    <t>https://community.secop.gov.co/Public/Tendering/OpportunityDetail/Index?noticeUID=CO1.NTC.9752865&amp;isFromPublicArea=True&amp;isModal=true&amp;asPopupView=true</t>
  </si>
  <si>
    <t>CO1.REQ.8218591</t>
  </si>
  <si>
    <t>CO1.PCCNTR.7878953</t>
  </si>
  <si>
    <t>CO1.BDOS.8075205</t>
  </si>
  <si>
    <t>CP-SDSD-333-2025</t>
  </si>
  <si>
    <t>PRESTACIÒN DE SERVICIOS DE APOYO A LA GESTION DE UN(A) AUXILIAR DE
ENFERMERÍA; PARA EL DESARROLLO DE ACCIONES EN EL COMPONENTE NIÑOS;
NIÑAS Y ADOLESCENTES; EN EL MARCO DEL DESARROLLO DEL PLAN
TERRITORIAL DE SALUD VIGENCIA 2025 EN EL DEPARTAMENTO DE SUCRE.</t>
  </si>
  <si>
    <t>https://community.secop.gov.co/Public/Tendering/OpportunityDetail/Index?noticeUID=CO1.NTC.8139517&amp;isFromPublicArea=True&amp;isModal=true&amp;asPopupView=true</t>
  </si>
  <si>
    <t>CO1.REQ.8284162</t>
  </si>
  <si>
    <t>CO1.PCCNTR.7895402</t>
  </si>
  <si>
    <t>CO1.BDOS.8138480</t>
  </si>
  <si>
    <t>CP-SDSD-369-2025</t>
  </si>
  <si>
    <t>PRESTACIÓN DE SERVICIOS DE UN(A) PROFESIONAL ÁREA DE LA SALUD PARA EL FORTALECIMIENTO DE LAS COMPETENCIAS DE LA SECRETARÍA DE SALUD DEL DEPARTAMENTO DE SUCRE EN EL AREA DE ARTICULACIÓN DE PRESTACIÓN DE SERVICIOS.</t>
  </si>
  <si>
    <t>64572739</t>
  </si>
  <si>
    <t>https://community.secop.gov.co/Public/Tendering/OpportunityDetail/Index?noticeUID=CO1.NTC.8162321&amp;isFromPublicArea=True&amp;isModal=true&amp;asPopupView=true</t>
  </si>
  <si>
    <t>CO1.REQ.7066073</t>
  </si>
  <si>
    <t>CO1.PCCNTR.6949094</t>
  </si>
  <si>
    <t>CO1.BDOS.6935099</t>
  </si>
  <si>
    <t>CP-SDSD-586-2024</t>
  </si>
  <si>
    <t>PRESTACIÓN DE SERVICIOS PROFESIONALES DE UN(A) ENFERMERO (A) PARA EL DESARROLLO DE ACCIONES EN EL COMPONENTE EMERGENTES Y REMERGENTES: IRA-EDA-LEPRA Y TB EN EL MARCO DEL DESARROLLO DEL PLAN TERRITORIAL DE SALUD VIGENCIA 2024 EN EL DEPARTAMENTO DE SUCRE.</t>
  </si>
  <si>
    <t>https://community.secop.gov.co/Public/Tendering/OpportunityDetail/Index?noticeUID=CO1.NTC.6947956&amp;isFromPublicArea=True&amp;isModal=true&amp;asPopupView=true</t>
  </si>
  <si>
    <t>CO1.REQ.9847096</t>
  </si>
  <si>
    <t>CO1.PCCNTR.9077665</t>
  </si>
  <si>
    <t>CO1.BDOS.9679735</t>
  </si>
  <si>
    <t>CP-SDSD-168-2026</t>
  </si>
  <si>
    <t>PRESTACIÓN DE SERVICIOS PROFESIONALES DE UN INGENIERO AMBIENTAL PARA EL DESARROLLO DE ACCIONES EN EL SUBPROGRAMA DE SALUD AMBIENTAL; EN EL MARCO DEL DESARROLLO DEL PLAN TERRITORIAL DE SALUD VIGENCIA 2026 EN EL DEPARTAMENTO DE SUCRE.</t>
  </si>
  <si>
    <t>https://community.secop.gov.co/Public/Tendering/OpportunityDetail/Index?noticeUID=CO1.NTC.9712865&amp;isFromPublicArea=True&amp;isModal=true&amp;asPopupView=true</t>
  </si>
  <si>
    <t>CO1.REQ.8906671</t>
  </si>
  <si>
    <t>CO1.PCCNTR.8321138</t>
  </si>
  <si>
    <t>CO1.BDOS.8748573</t>
  </si>
  <si>
    <t>CPS-688-2025</t>
  </si>
  <si>
    <t>PRESTACION DE SERVICIOS PROFESIONALES DE UN
 CONTADOR PUBLICO PARA BRINDAR APOYO Y ACOMPAÑAMIENTO EN LA SUBSECRETARIA DE GESTION DE RECURSOS FISICOS</t>
  </si>
  <si>
    <t>https://community.secop.gov.co/Public/Tendering/OpportunityDetail/Index?noticeUID=CO1.NTC.8773045&amp;isFromPublicArea=True&amp;isModal=true&amp;asPopupView=true</t>
  </si>
  <si>
    <t>CO1.REQ.9031037</t>
  </si>
  <si>
    <t>CO1.PCCNTR.8417641</t>
  </si>
  <si>
    <t>CO1.BDOS.8870537</t>
  </si>
  <si>
    <t>CP-SDSD-819-2025</t>
  </si>
  <si>
    <t>PRESTACIÓN DE SERVICIOS PROFESIONALES DE UN(A) ABOGADO(A) PARA
 BRINDAR APOYO Y ACOMPAÑAMIENTO A LA SECRETARÍA DE SALUD DE LA
 GOBERNACIÓN DE SUCRE EN LA SUBSECRETARIA DE GESTION ADMINISTRATIVA Y
 FINANCIERA</t>
  </si>
  <si>
    <t>https://community.secop.gov.co/Public/Tendering/OpportunityDetail/Index?noticeUID=CO1.NTC.8896300&amp;isFromPublicArea=True&amp;isModal=true&amp;asPopupView=true</t>
  </si>
  <si>
    <t>CO1.REQ.9904372</t>
  </si>
  <si>
    <t>CO1.PCCNTR.9128632</t>
  </si>
  <si>
    <t>CO1.BDOS.9735889</t>
  </si>
  <si>
    <t>CP-SDSD-238-2026</t>
  </si>
  <si>
    <t>PRESTACIÓN DE SERVICIOS PROFESIONALES DE UN (A) ABOGADO(A) PARA EL DESARROLLO DE ACCIONES EN EL SUBPROGRAMA INSPECCION; VIGILANCIA Y CONTROL SANITARIO Y DE MEDICAMENTOS EN
EL MARCO DEL DESARROLLO DEL PLAN TERRITORIAL DE SALUD VIGENCIA 2026 EN EL DEPARTAMENTO DE SUCRE.</t>
  </si>
  <si>
    <t>22868254</t>
  </si>
  <si>
    <t>https://community.secop.gov.co/Public/Tendering/OpportunityDetail/Index?noticeUID=CO1.NTC.9764168&amp;isFromPublicArea=True&amp;isModal=true&amp;asPopupView=true</t>
  </si>
  <si>
    <t>CO1.REQ.8968629</t>
  </si>
  <si>
    <t>CO1.PCCNTR.8366399</t>
  </si>
  <si>
    <t>CO1.BDOS.8809309</t>
  </si>
  <si>
    <t>CPS-957-2025</t>
  </si>
  <si>
    <t>PRESTACIÓN DE SERVICIOS PROFESIONALES DE UN  ABOGADO ESPECIALISTA PARA BRINDAR ASESORIA EN LAS ACTIVIDADES RELACIONADAS CON LA GESTIÓN JURÍDICA Y
 PREVENCIÓN DEL DAÑO ANTIJURÍDICO EN LA OFICINA JURIDICA DE LA GOBERNACIÓN DE SUCRE</t>
  </si>
  <si>
    <t>https://community.secop.gov.co/Public/Tendering/OpportunityDetail/Index?noticeUID=CO1.NTC.8835575&amp;isFromPublicArea=True&amp;isModal=true&amp;asPopupView=true</t>
  </si>
  <si>
    <t>CO1.REQ.7127296</t>
  </si>
  <si>
    <t>CO1.PCCNTR.7001240</t>
  </si>
  <si>
    <t>CO1.BDOS.6994586</t>
  </si>
  <si>
    <t>CPS-896-2024</t>
  </si>
  <si>
    <t>PRESTACIÓN DE SERVICIOS PROFESIONALES COMO ABOGADO PARA BRINDAR
ASESORÍA; APOYO Y ACOMPAÑAMIENTO A LA SECRETARÍA DE INFRAESTRUCTURA
DE LA GOBERNACIÓN DE SUCRE.</t>
  </si>
  <si>
    <t>1104423755</t>
  </si>
  <si>
    <t>https://community.secop.gov.co/Public/Tendering/OpportunityDetail/Index?noticeUID=CO1.NTC.7016012&amp;isFromPublicArea=True&amp;isModal=true&amp;asPopupView=true</t>
  </si>
  <si>
    <t>CO1.REQ.9860989</t>
  </si>
  <si>
    <t>CO1.PCCNTR.9076258</t>
  </si>
  <si>
    <t>CO1.BDOS.9693373</t>
  </si>
  <si>
    <t>CPS-129-2026</t>
  </si>
  <si>
    <t>PRESTACIÓN DE SERVICIOS PROFESIONALES PARA
BRINDAR ASESORIA Y ACOMPAÑAMIENTOS EN LOS ASUNTOS JURIDICOS QUE ESTEN A CARGO DE LA SECRETARIA DE
COMUNICACIONES DE LA GOBERNACION DE SUCRE</t>
  </si>
  <si>
    <t>https://community.secop.gov.co/Public/Tendering/OpportunityDetail/Index?noticeUID=CO1.NTC.9711404&amp;isFromPublicArea=True&amp;isModal=true&amp;asPopupView=true</t>
  </si>
  <si>
    <t>CO1.REQ.9760602</t>
  </si>
  <si>
    <t>CO1.PCCNTR.8997332</t>
  </si>
  <si>
    <t>CO1.BDOS.9593128</t>
  </si>
  <si>
    <t>CP-SDSD-063-2026</t>
  </si>
  <si>
    <t>PRESTACIÓN DE SERVICIOS PROFESIONALES DE UN (A) PSICOLOGO/A PARA EL DESARROLLO DE ACCIONES EN EL SUBPROGRAMA GEOHELMINTIASIS EN EL MARCO DEL DESARROLLO DEL PLAN TERRITORIAL DE SALUD VIGENCIA 2026 EN EL DEPARTAMENTO DE SUCRE.</t>
  </si>
  <si>
    <t>https://community.secop.gov.co/Public/Tendering/OpportunityDetail/Index?noticeUID=CO1.NTC.9629411&amp;isFromPublicArea=True&amp;isModal=true&amp;asPopupView=true</t>
  </si>
  <si>
    <t>CO1.REQ.8962597</t>
  </si>
  <si>
    <t>CO1.PCCNTR.8364232</t>
  </si>
  <si>
    <t>CO1.BDOS.8803082</t>
  </si>
  <si>
    <t>CPS-941-2025</t>
  </si>
  <si>
    <t>PRESTACIÓN DE SERVICIOS PROFESIONALES DE UN ABOGADO PARA APOYAR EN LOS
PROCESOS JURÍDICOS QUE LIDERA LA OFICINA DE GESTIÓN DE TECNOLOGÍAS DE LA INFORMACIÓN  TI</t>
  </si>
  <si>
    <t>https://community.secop.gov.co/Public/Tendering/OpportunityDetail/Index?noticeUID=CO1.NTC.8831722&amp;isFromPublicArea=True&amp;isModal=true&amp;asPopupView=true</t>
  </si>
  <si>
    <t>CO1.REQ.7073833</t>
  </si>
  <si>
    <t>CO1.PCCNTR.6954531</t>
  </si>
  <si>
    <t>CO1.BDOS.6942532</t>
  </si>
  <si>
    <t>CP-SDSD-613-2024</t>
  </si>
  <si>
    <t>https://community.secop.gov.co/Public/Tendering/OpportunityDetail/Index?noticeUID=CO1.NTC.6953823&amp;isFromPublicArea=True&amp;isModal=true&amp;asPopupView=true</t>
  </si>
  <si>
    <t>CO1.REQ.10771501</t>
  </si>
  <si>
    <t>CO1.PCCNTR.9751280</t>
  </si>
  <si>
    <t>CO1.BDOS.10587943</t>
  </si>
  <si>
    <t>CP-SDSD-544-2026</t>
  </si>
  <si>
    <t>https://community.secop.gov.co/Public/Tendering/OpportunityDetail/Index?noticeUID=CO1.NTC.10628196&amp;isFromPublicArea=True&amp;isModal=true&amp;asPopupView=true</t>
  </si>
  <si>
    <t>CO1.REQ.6928782</t>
  </si>
  <si>
    <t>CO1.PCCNTR.6839893</t>
  </si>
  <si>
    <t>CO1.BDOS.6799650</t>
  </si>
  <si>
    <t>CPS-796-2024</t>
  </si>
  <si>
    <t>PRESTACIÓN DE SERVICIOS PROFESIONALES PARA BRINDAR APOYO EN LAS DISTINTAS DEPENDENCIAS DE LA SECRETARÍA DE EDUCACIÓN DE LA GOBERNACIÓN DE SUCRE DESDE LA SECRETARIA DE EDUCACION</t>
  </si>
  <si>
    <t>1100694744</t>
  </si>
  <si>
    <t>https://community.secop.gov.co/Public/Tendering/OpportunityDetail/Index?noticeUID=CO1.NTC.6811053&amp;isFromPublicArea=True&amp;isModal=true&amp;asPopupView=true</t>
  </si>
  <si>
    <t>CO1.REQ.10797756</t>
  </si>
  <si>
    <t>CO1.PCCNTR.9783724</t>
  </si>
  <si>
    <t>CO1.BDOS.10613862</t>
  </si>
  <si>
    <t>CO1.REQ.8892790</t>
  </si>
  <si>
    <t>CO1.PCCNTR.8312332</t>
  </si>
  <si>
    <t>CO1.BDOS.8735235</t>
  </si>
  <si>
    <t>CPS-586-2025</t>
  </si>
  <si>
    <t>PRESTACIÓN DE SERVICIOS PROFESIONALES DE UN
ADMINISTRADOR PÚBLICO PARA APOYAR A LA SECRETARÍA DE TRÁNSITO Y TRANSPORTE DEL DEPARTAMENTO DE SUCRE EN
LAS ACTIVIDADES ADMINISTRATIVAS; DE GESTIÓN Y APOYO INSTITUCIONAL QUE LE SEAN ASIGNADAS.</t>
  </si>
  <si>
    <t>https://community.secop.gov.co/Public/Tendering/OpportunityDetail/Index?noticeUID=CO1.NTC.8761302&amp;isFromPublicArea=True&amp;isModal=true&amp;asPopupView=true</t>
  </si>
  <si>
    <t>CO1.REQ.7063865</t>
  </si>
  <si>
    <t>CO1.PCCNTR.6949432</t>
  </si>
  <si>
    <t>CO1.BDOS.6933052</t>
  </si>
  <si>
    <t>CP-SDSD-570-2024</t>
  </si>
  <si>
    <t>https://community.secop.gov.co/Public/Tendering/OpportunityDetail/Index?noticeUID=CO1.NTC.6947625&amp;isFromPublicArea=True&amp;isModal=true&amp;asPopupView=true</t>
  </si>
  <si>
    <t>CO1.REQ.6295775</t>
  </si>
  <si>
    <t>CO1.PCCNTR.6372732</t>
  </si>
  <si>
    <t>CO1.BDOS.6173887</t>
  </si>
  <si>
    <t>CP-SDSD-332-2024</t>
  </si>
  <si>
    <t>PRESTACIÓN DE SERVICIO DE APOYO A LA GESTIÓN DE UN (A) AUXILIAR DE 
ENFERMERÍA PARA BRINDAR APOYO EN LA DIMENSIÓN TRANSVERSAL GESTIÓN DIFERENCIAL DE LAS POBLACIONES VULNERABLES COMPONENTE DESARROLLO INTEGRAL DE LAS NIÑAS; NIÑOS Y ADOLESCENTES EN EL MARCO DEL PLAN ACCIÓN TRANSITORIO VIGENCIA 2024 DEL</t>
  </si>
  <si>
    <t>https://community.secop.gov.co/Public/Tendering/OpportunityDetail/Index?noticeUID=CO1.NTC.6184958&amp;isFromPublicArea=True&amp;isModal=true&amp;asPopupView=true</t>
  </si>
  <si>
    <t>PRESTACIÓN DE SERVICIO DE APOYO A LA GESTIÓN DE UN (A) AUXILIAR DE 
ENFERMERÍA PARA BRINDAR APOYO EN LA DIMENSIÓN TRANSVERSAL GESTIÓN DIFERENCIAL DE LAS POBLACIONES VULNERABLES COMPONENTE DESARROLLO INTEGRAL DE LAS NIÑAS; NIÑOS Y ADOLESCENTES EN EL MARCO DEL PLAN ACCIÓN TRANSITORIO VIGENCIA 2024 DEL DEPARTAMENTO DE SUCRE</t>
  </si>
  <si>
    <t>CO1.REQ.10036054</t>
  </si>
  <si>
    <t>CO1.PCCNTR.9272661</t>
  </si>
  <si>
    <t>CO1.BDOS.9868208</t>
  </si>
  <si>
    <t>CP-SDSD-342-2026</t>
  </si>
  <si>
    <t>645719420</t>
  </si>
  <si>
    <t>https://community.secop.gov.co/Public/Tendering/OpportunityDetail/Index?noticeUID=CO1.NTC.9904656&amp;isFromPublicArea=True&amp;isModal=true&amp;asPopupView=true</t>
  </si>
  <si>
    <t>CO1.REQ.7040030</t>
  </si>
  <si>
    <t>CO1.PCCNTR.6926631</t>
  </si>
  <si>
    <t>CO1.BDOS.6909529</t>
  </si>
  <si>
    <t>CP-SDSD-505-2024</t>
  </si>
  <si>
    <t>https://community.secop.gov.co/Public/Tendering/OpportunityDetail/Index?noticeUID=CO1.NTC.6920839&amp;isFromPublicArea=True&amp;isModal=true&amp;asPopupView=true</t>
  </si>
  <si>
    <t>CO1.REQ.9037986</t>
  </si>
  <si>
    <t>CO1.PCCNTR.8421908</t>
  </si>
  <si>
    <t>CO1.BDOS.8877421</t>
  </si>
  <si>
    <t>CP-SDSD-824-2025</t>
  </si>
  <si>
    <t>https://community.secop.gov.co/Public/Tendering/OpportunityDetail/Index?noticeUID=CO1.NTC.8902679&amp;isFromPublicArea=True&amp;isModal=true&amp;asPopupView=true</t>
  </si>
  <si>
    <t>CO1.REQ.10707498</t>
  </si>
  <si>
    <t>CO1.PCCNTR.9703678</t>
  </si>
  <si>
    <t>CO1.BDOS.10524573</t>
  </si>
  <si>
    <t>CP-SDSD-426-2026</t>
  </si>
  <si>
    <t>PRESTACIÓN DE SERVICIOS DE UN(A) PROFESIONAL DEL AREA DE LA SALUD ESPECIALIZADO PARA EL DESARROLLO DE ACCIONES EN EL SUBPROGRAMA
PLANEACION INTEGRAL EN SALUD EN EL MARCO DEL DESARROLLO DEL PLAN TERRITORIAL DE SALUD VIGENCIA 2026 EN EL DEPARTAMENTO DE SUCRE</t>
  </si>
  <si>
    <t>https://community.secop.gov.co/Public/Tendering/OpportunityDetail/Index?noticeUID=CO1.NTC.10564645&amp;isFromPublicArea=True&amp;isModal=true&amp;asPopupView=true</t>
  </si>
  <si>
    <t>CO1.REQ.10027579</t>
  </si>
  <si>
    <t>CO1.PCCNTR.9258282</t>
  </si>
  <si>
    <t>CO1.BDOS.9859214</t>
  </si>
  <si>
    <t>CP-SDSD-340-2026</t>
  </si>
  <si>
    <t>PRESTACIÓN DE SERVICIOS PROFESIONALES DE UNA TRABAJADOR (A) SOCIAL PARA EL DESARROLLO DE ACCIONES EN EL SUBPROGRAMA DE EMERGENTES Y REMERGENTES LEPRA Y TB EN EL MARCO DEL
DESARROLLO DEL PLAN TERRITORIAL DE SALUD VIGENCIA 2026 EN EL DEPARTAMENTO DE SUCRE</t>
  </si>
  <si>
    <t>https://community.secop.gov.co/Public/Tendering/OpportunityDetail/Index?noticeUID=CO1.NTC.9891028&amp;isFromPublicArea=True&amp;isModal=true&amp;asPopupView=true</t>
  </si>
  <si>
    <t>CO1.REQ.6936679</t>
  </si>
  <si>
    <t>CO1.PCCNTR.6869716</t>
  </si>
  <si>
    <t>CO1.BDOS.6807837</t>
  </si>
  <si>
    <t>CPS-813-2024</t>
  </si>
  <si>
    <t>PRESTACION DE SERVICIOS DE APOYO A LA GESTION DE UN
BACHILLER PARA BRINDAR APOYO A LA SECRETARIA DEL INTERIOR DE LA
GOBERNACION DE SUCRE desde la SECRETARÍA DEL INTERIOR desde la SECRETARÍA
DEL INTERIOR.</t>
  </si>
  <si>
    <t>92029209</t>
  </si>
  <si>
    <t>https://community.secop.gov.co/Public/Tendering/OpportunityDetail/Index?noticeUID=CO1.NTC.6850469&amp;isFromPublicArea=True&amp;isModal=true&amp;asPopupView=true</t>
  </si>
  <si>
    <t>CO1.REQ.6165394</t>
  </si>
  <si>
    <t>CO1.PCCNTR.6274914</t>
  </si>
  <si>
    <t>CO1.BDOS.6045677</t>
  </si>
  <si>
    <t>CPS-291-2024</t>
  </si>
  <si>
    <t>PRESTACION DE SERVICIOS PROFESIONALES DE UN CONTADOR PUBLICO PARA BRINDAR ASISTENCIA TÉCNICA A LA MESA DE VICTIMAS EN EL MARCO DEL PROYECTO APOYO A LA REALIZACIÓN DE SESIONES DE LA MESA DE PARTICIPACIÓN EFECTIVA Y ORGANIZACIONES DEFENSORAS DE VÍCTIMAS DEL CONFLICTO ARMADO VIGENCIA 2024 EN EL DEPARTA</t>
  </si>
  <si>
    <t>https://community.secop.gov.co/Public/Tendering/OpportunityDetail/Index?noticeUID=CO1.NTC.6055672&amp;isFromPublicArea=True&amp;isModal=true&amp;asPopupView=true</t>
  </si>
  <si>
    <t>PRESTACION DE SERVICIOS PROFESIONALES DE UN CONTADOR PUBLICO PARA BRINDAR ASISTENCIA TÉCNICA A LA MESA DE VICTIMAS EN EL MARCO DEL PROYECTO APOYO A LA REALIZACIÓN DE SESIONES DE LA MESA DE PARTICIPACIÓN EFECTIVA Y ORGANIZACIONES DEFENSORAS DE VÍCTIMAS DEL CONFLICTO ARMADO VIGENCIA 2024 EN EL DEPARTAMENTO DE SUCRE</t>
  </si>
  <si>
    <t>CO1.REQ.7208612</t>
  </si>
  <si>
    <t>CO1.PCCNTR.7055344</t>
  </si>
  <si>
    <t>CO1.BDOS.7073462</t>
  </si>
  <si>
    <t>CPS-958-2024</t>
  </si>
  <si>
    <t>PRESTACION DE SERVICIOS PROFESIONALES DE UN
PSICOLOGO PARA BRINDAR ASESORIA; APOYO Y ACOMPAÑAMIENTO A LOS DIVERSOS PROGRAMAS DE LA SECRETARIA DEL
INTERIO RDEL DEPARTAMENTO DE SUCRE.</t>
  </si>
  <si>
    <t>https://community.secop.gov.co/Public/Tendering/OpportunityDetail/Index?noticeUID=CO1.NTC.7088747&amp;isFromPublicArea=True&amp;isModal=true&amp;asPopupView=true</t>
  </si>
  <si>
    <t>CO1.REQ.9780566</t>
  </si>
  <si>
    <t>CO1.PCCNTR.9012717</t>
  </si>
  <si>
    <t>CO1.BDOS.9613072</t>
  </si>
  <si>
    <t>CP-SDSD-086-2026</t>
  </si>
  <si>
    <t>https://community.secop.gov.co/Public/Tendering/OpportunityDetail/Index?noticeUID=CO1.NTC.9645992&amp;isFromPublicArea=True&amp;isModal=true&amp;asPopupView=true</t>
  </si>
  <si>
    <t>CO1.REQ.7113371</t>
  </si>
  <si>
    <t>CO1.PCCNTR.6984996</t>
  </si>
  <si>
    <t>CO1.BDOS.6980877</t>
  </si>
  <si>
    <t>CP-SDSD-723-2024</t>
  </si>
  <si>
    <t>PRESTACIÓN DE SERVICIOS PROFESIONALES DE UN(A) ENFERMERO(A) ESPECIALISTA EN EPIDEMIOLOGIA PARA EL DESARROLLO 
DE ACCIONES EN EL COMPONENTE PROGRAMA AMPLIADO DE INMUNIZACIONES - PAI EN EL MARCO DEL DESARROLLO DEL PLAN 
TERRITORIAL DE SALUD VIGENCIA 2024 EN EL DEPARTAMENTO DE SUCRE.</t>
  </si>
  <si>
    <t>https://community.secop.gov.co/Public/Tendering/OpportunityDetail/Index?noticeUID=CO1.NTC.6992840&amp;isFromPublicArea=True&amp;isModal=true&amp;asPopupView=true</t>
  </si>
  <si>
    <t>CO1.REQ.9924886</t>
  </si>
  <si>
    <t>CO1.PCCNTR.9145146</t>
  </si>
  <si>
    <t>CO1.BDOS.9756451</t>
  </si>
  <si>
    <t>CP-SDSD-273-2026</t>
  </si>
  <si>
    <t>PRESTACIÓN DE SERVICIOS PROFESIONALES DE UN(A) TRABAJADOR(A) SOCIAL PARA EL DESARROLLO DE ACCIONES EN EL SUBPROGRAMA ENFERMEDADES CRONICAS NO TRANSMISIBLES ECNT EN EL MARCO DEL DESARROLLO DEL PLAN TERRITORIAL DE SALUD VIGENCIA 2026 EN EL DEPARTAMENTO DE SUCRE</t>
  </si>
  <si>
    <t>64565653</t>
  </si>
  <si>
    <t>https://community.secop.gov.co/Public/Tendering/OpportunityDetail/Index?noticeUID=CO1.NTC.9777357&amp;isFromPublicArea=True&amp;isModal=true&amp;asPopupView=true</t>
  </si>
  <si>
    <t>CO1.REQ.5957135</t>
  </si>
  <si>
    <t>CO1.PCCNTR.6103948</t>
  </si>
  <si>
    <t>CO1.BDOS.5839572</t>
  </si>
  <si>
    <t>CP-SDSD-143-2024</t>
  </si>
  <si>
    <t>PRESTACIÓN DE SERVICIOS PROFESIONALES DE UN PATOLOGO (A) PARA EL DESARROLLO DE ACCIONES EN LA DIMENSIÓN FORTALECIMIENTO DE LA AUTORIDAD SANITARIA PARA LA GESTIÓN EN SALUD; COMPONENTE LABORATORIO DE SALUD PUBLICA EN EL MARCO DEL DESARROLLO DEL PLAN DE ACCIÓN TRANSITORIO 2024 EN EL DEPARTAMENTO DE SUC</t>
  </si>
  <si>
    <t>https://community.secop.gov.co/Public/Tendering/OpportunityDetail/Index?noticeUID=CO1.NTC.5848560&amp;isFromPublicArea=True&amp;isModal=true&amp;asPopupView=true</t>
  </si>
  <si>
    <t>PRESTACIÓN DE SERVICIOS PROFESIONALES DE UN PATOLOGO (A) PARA EL DESARROLLO DE ACCIONES EN LA DIMENSIÓN FORTALECIMIENTO DE LA AUTORIDAD SANITARIA PARA LA GESTIÓN EN SALUD; COMPONENTE LABORATORIO DE SALUD PUBLICA EN EL MARCO DEL DESARROLLO DEL PLAN DE ACCIÓN TRANSITORIO 2024 EN EL DEPARTAMENTO DE SUCRE</t>
  </si>
  <si>
    <t>CO1.REQ.10763423</t>
  </si>
  <si>
    <t>CO1.PCCNTR.9756539</t>
  </si>
  <si>
    <t>CO1.BDOS.10579769</t>
  </si>
  <si>
    <t>CP-SDSD-540-2026</t>
  </si>
  <si>
    <t>https://community.secop.gov.co/Public/Tendering/OpportunityDetail/Index?noticeUID=CO1.NTC.10635424&amp;isFromPublicArea=True&amp;isModal=true&amp;asPopupView=true</t>
  </si>
  <si>
    <t>CO1.REQ.6731817</t>
  </si>
  <si>
    <t>CO1.PCCNTR.6693046</t>
  </si>
  <si>
    <t>CO1.BDOS.6604922</t>
  </si>
  <si>
    <t>CPS-596-2024</t>
  </si>
  <si>
    <t>PRESTACIÓN DE SERVICIOS PROFESIONALES PARA BRINDAR APOYO Y
ACOMPAÑAMIENTO EN LOS ASUNTOS ADMINISTRATIVOS QUE ESTÉN A CARGO DE
LA SECRETARÍA DE INCLUSIÓN SOCIAL; MUJER Y EQUIDAD DE GÉNERO 
SUBSECRETARÍA DE GESTIÓN DE LA INCLUSIÓN SOCIAL DEL DEPARTAMENTO DE
SUCRE.</t>
  </si>
  <si>
    <t>1102859523</t>
  </si>
  <si>
    <t>https://community.secop.gov.co/Public/Tendering/OpportunityDetail/Index?noticeUID=CO1.NTC.6616931&amp;isFromPublicArea=True&amp;isModal=true&amp;asPopupView=true</t>
  </si>
  <si>
    <t>CO1.REQ.8417372</t>
  </si>
  <si>
    <t>CO1.PCCNTR.7984951</t>
  </si>
  <si>
    <t>CO1.BDOS.8268559</t>
  </si>
  <si>
    <t>CP-SDSD-423-2025</t>
  </si>
  <si>
    <t>PRESTACIÓN DE SERVICIOS DE APOYO A LA GESTION DE UN(A) REGENTE DE
FARMACIA PARA EL FORTALECIMIENTO DEL FONDO ROTATORIO DE
ESTUPEFACIENTES -FRE EN LA SECRETARIA DE SALUD DEL DEPARTAMENTO DE
SUCRE</t>
  </si>
  <si>
    <t>https://community.secop.gov.co/Public/Tendering/OpportunityDetail/Index?noticeUID=CO1.NTC.8292154&amp;isFromPublicArea=True&amp;isModal=true&amp;asPopupView=true</t>
  </si>
  <si>
    <t>CO1.REQ.5948566</t>
  </si>
  <si>
    <t>CO1.PCCNTR.6097237</t>
  </si>
  <si>
    <t>CO1.BDOS.5831404</t>
  </si>
  <si>
    <t>CP-SDSD-139-2024</t>
  </si>
  <si>
    <t>PRESTACIÓN DE SERVICIOS PROFESIONALES DE UN(A) INGENIERO (A) INDUSTRIAL PARA EL DESARROLLO DE ACCIONES EN LA DIMENSIÓN FORTALECIMIENTO DE LA AUTORIDAD SANITARIA PARA LA GESTIÓN EN SALUD; COMPONENTE LABORATORIO DE SALUD PUBLICA EN EL MARCO DEL DESARROLLO DEL PLAN DE ACCIÓN TRANSITORIO 2024 EN EL DEP</t>
  </si>
  <si>
    <t>https://community.secop.gov.co/Public/Tendering/OpportunityDetail/Index?noticeUID=CO1.NTC.5840447&amp;isFromPublicArea=True&amp;isModal=true&amp;asPopupView=true</t>
  </si>
  <si>
    <t>PRESTACIÓN DE SERVICIOS PROFESIONALES DE UN(A) INGENIERO (A) INDUSTRIAL PARA EL DESARROLLO DE ACCIONES EN LA DIMENSIÓN FORTALECIMIENTO DE LA AUTORIDAD SANITARIA PARA LA GESTIÓN EN SALUD; COMPONENTE LABORATORIO DE SALUD PUBLICA EN EL MARCO DEL DESARROLLO DEL PLAN DE ACCIÓN TRANSITORIO 2024 EN EL DEPARTAMENTO DE SUCRE</t>
  </si>
  <si>
    <t>CO1.REQ.8945267</t>
  </si>
  <si>
    <t>CO1.PCCNTR.8353670</t>
  </si>
  <si>
    <t>CO1.BDOS.8785951</t>
  </si>
  <si>
    <t>CPS-870-2025</t>
  </si>
  <si>
    <t>https://community.secop.gov.co/Public/Tendering/OpportunityDetail/Index?noticeUID=CO1.NTC.8816805&amp;isFromPublicArea=True&amp;isModal=true&amp;asPopupView=true</t>
  </si>
  <si>
    <t>CO1.REQ.9272166</t>
  </si>
  <si>
    <t>CO1.PCCNTR.8593245</t>
  </si>
  <si>
    <t>CO1.BDOS.9106927</t>
  </si>
  <si>
    <t>CP-SDSD-889-2025</t>
  </si>
  <si>
    <t>PRESTACIÓN DE SERVICIOS PROFESIONALES DE UN(A) ADMINISTRADOR(A) EN
SALUD ESPECIALISTA EN GERENCIA DE LA CALIDAD Y AUDITORIA EN SALUD PARA
BRINDAR APOYO Y ACOMPAÑAMIENTO A LA SECRETARÍA DE SALUD DE LA
GOBERNACIÓN DE SUCRE EN EL AREA ORGANIZACION Y DESARROLLO.</t>
  </si>
  <si>
    <t>1102118932</t>
  </si>
  <si>
    <t>https://community.secop.gov.co/Public/Tendering/OpportunityDetail/Index?noticeUID=CO1.NTC.9132255&amp;isFromPublicArea=True&amp;isModal=true&amp;asPopupView=true</t>
  </si>
  <si>
    <t>CO1.REQ.6913322</t>
  </si>
  <si>
    <t>CO1.PCCNTR.6830320</t>
  </si>
  <si>
    <t>CO1.BDOS.6782589</t>
  </si>
  <si>
    <t>CPS-769-2024</t>
  </si>
  <si>
    <t>PRESTACION DE SERVICIOS DE APOYO A LA GESTION DE UN BACHILLER PARA BRINDAR APOYO A LA SECRETARIA DEL INTERIOR DE LA GOBERNACION DE SUCRE</t>
  </si>
  <si>
    <t>1102845711</t>
  </si>
  <si>
    <t>https://community.secop.gov.co/Public/Tendering/OpportunityDetail/Index?noticeUID=CO1.NTC.6798485&amp;isFromPublicArea=True&amp;isModal=true&amp;asPopupView=true</t>
  </si>
  <si>
    <t>CO1.REQ.6346251</t>
  </si>
  <si>
    <t>CO1.PCCNTR.6408818</t>
  </si>
  <si>
    <t>CO1.BDOS.6222773</t>
  </si>
  <si>
    <t>CPS-347-2024</t>
  </si>
  <si>
    <t>PRESTACIÓN DE SERVICIOS PROFESIONALES DE UN ABOGADO PARA BRINDAR ASESORIA; APOYO Y ACOMPAÑAMIENTO A LAS JUNTAS DE ACCIONES COMUNAL DEL DEPARTAMENTO DE SUCRE.</t>
  </si>
  <si>
    <t>https://community.secop.gov.co/Public/Tendering/OpportunityDetail/Index?noticeUID=CO1.NTC.6233518&amp;isFromPublicArea=True&amp;isModal=true&amp;asPopupView=true</t>
  </si>
  <si>
    <t>CO1.REQ.7271784</t>
  </si>
  <si>
    <t>CO1.REQ.10079489</t>
  </si>
  <si>
    <t>CO1.PCCNTR.9304888</t>
  </si>
  <si>
    <t>CO1.BDOS.9912289</t>
  </si>
  <si>
    <t>CP-SDSD-404-2026</t>
  </si>
  <si>
    <t>PRESTACIÓN DE SERVICIOS PROFESIONALES DE UN(A) ADMINISTRADOR(A) EN SALUD PARA
EL FORTALECIMIENTO DEL SISTEMA INTEGRAL DEPARTAMENTAL DE EVALUACIÓN SANITARIA Y DE LA PRESTACIÓN DE
SERVICIOS DE SALUD-SIDEVASS DE LA SECRETARÍA DE SALUD DEL DEPARTAMENTO DE SUCRE</t>
  </si>
  <si>
    <t>https://community.secop.gov.co/Public/Tendering/OpportunityDetail/Index?noticeUID=CO1.NTC.9936359&amp;isFromPublicArea=True&amp;isModal=true&amp;asPopupView=true</t>
  </si>
  <si>
    <t>CO1.REQ.8996350</t>
  </si>
  <si>
    <t>CO1.PCCNTR.8395751</t>
  </si>
  <si>
    <t>CO1.BDOS.8836763</t>
  </si>
  <si>
    <t>CP-SDSD-786-2025</t>
  </si>
  <si>
    <t>PRESTACIÓN DE SERVICIOS DE UN(A) PROFESIONAL ÁREA DE LA SALUD PARA
 BRINDAR APOYO Y ACOMPAÑAMIENTO A LA SECRETARÍA DE SALUD DE LA
 GOBERNACIÓN DE SUCRE EN LA SUBSECRETARÍA DE GESTIÓN DE PRESTACION
 DE SERVICIOS</t>
  </si>
  <si>
    <t>https://community.secop.gov.co/Public/Tendering/OpportunityDetail/Index?noticeUID=CO1.NTC.8868871&amp;isFromPublicArea=True&amp;isModal=true&amp;asPopupView=true</t>
  </si>
  <si>
    <t>CO1.REQ.10773088</t>
  </si>
  <si>
    <t>CO1.PCCNTR.9752002</t>
  </si>
  <si>
    <t>CO1.BDOS.10589600</t>
  </si>
  <si>
    <t>CP-SDSD-569-2026</t>
  </si>
  <si>
    <t>PRESTACIÓN DE SERVICIOS PROFESIONALES DE UN(A) TRABAJADOR(A) SOCIAL
PARA EL DESARROLLO DE ACCIONES EN EL SUBPROGRAMA DE PARTICIPACION
SOCIAL; EN EL MARCO DEL DESARROLLO DEL PLAN TERRITORIAL DE SALUD
VIGENCIA 2026 EN EL DEPARTAMENTO DE SUCRE.</t>
  </si>
  <si>
    <t>https://community.secop.gov.co/Public/Tendering/OpportunityDetail/Index?noticeUID=CO1.NTC.10628673&amp;isFromPublicArea=True&amp;isModal=true&amp;asPopupView=true</t>
  </si>
  <si>
    <t>CO1.REQ.5942457</t>
  </si>
  <si>
    <t>CO1.PCCNTR.6106713</t>
  </si>
  <si>
    <t>CO1.BDOS.5825435</t>
  </si>
  <si>
    <t>CP-SDSD-112-2024</t>
  </si>
  <si>
    <t>PRESTACIÓN DE SERVICIOS PROFESIONALES DE UN ENFERMERO/A PARA EL DESARROLLO DE ACCIONES EN LA DIMENSIÓN VIDA SALUDABLE Y ENFERMEDADES TRANSMISIBLES-ENFERMEDADES INMUNOPREVENIBLES; EN EL MARCO DEL DESARROLLO DEL PLAN DECENAL DE SALUD PUBLICA DESDE LA SECRETARIA DE SALUD
EN EL MARCO DEL PROYECTO DESARR</t>
  </si>
  <si>
    <t>https://community.secop.gov.co/Public/Tendering/OpportunityDetail/Index?noticeUID=CO1.NTC.5851804&amp;isFromPublicArea=True&amp;isModal=true&amp;asPopupView=true</t>
  </si>
  <si>
    <t>PRESTACIÓN DE SERVICIOS PROFESIONALES DE UN ENFERMERO/A PARA EL DESARROLLO DE ACCIONES EN LA DIMENSIÓN VIDA SALUDABLE Y ENFERMEDADES TRANSMISIBLES-ENFERMEDADES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YDIFERENTE PLAN DE ACCION TRANSITORIO 2024 EN EL DEPARTAMENTO</t>
  </si>
  <si>
    <t>CO1.REQ.7699480</t>
  </si>
  <si>
    <t>CO1.PCCNTR.7511870</t>
  </si>
  <si>
    <t>CO1.BDOS.7564380</t>
  </si>
  <si>
    <t>https://community.secop.gov.co/Public/Tendering/OpportunityDetail/Index?noticeUID=CO1.NTC.7625997&amp;isFromPublicArea=True&amp;isModal=true&amp;asPopupView=true</t>
  </si>
  <si>
    <t>CO1.PCCNTR.7486926</t>
  </si>
  <si>
    <t>CP-SDSD-081-2025</t>
  </si>
  <si>
    <t>CO1.REQ.10120969</t>
  </si>
  <si>
    <t>CO1.REQ.9867129</t>
  </si>
  <si>
    <t>CO1.PCCNTR.9119373</t>
  </si>
  <si>
    <t>CO1.BDOS.9699524</t>
  </si>
  <si>
    <t>CP-SDSD-207-2026</t>
  </si>
  <si>
    <t>PRESTACION DE SERVICIOS DE APOYO A LA GESTION DE UN (A) REGENTE EN FARMACIA PARA EL DESARROLLO DE ACCIONES EN EL SUBPROGRAMA IVC MEDICAMENTOS EN EL MARCO DEL DESARROLLO DEL PLAN TERRITORIAL DE
SALUD VIGENCIA 2026 EN EL DEPARTAMENTO DE SUCRE.</t>
  </si>
  <si>
    <t>https://community.secop.gov.co/Public/Tendering/OpportunityDetail/Index?noticeUID=CO1.NTC.9755180&amp;isFromPublicArea=True&amp;isModal=true&amp;asPopupView=true</t>
  </si>
  <si>
    <t>CO1.REQ.6728315</t>
  </si>
  <si>
    <t>CO1.PCCNTR.6692760</t>
  </si>
  <si>
    <t>CO1.BDOS.6601196</t>
  </si>
  <si>
    <t>CPS-585-2024</t>
  </si>
  <si>
    <t>PRESTACION DE SERVICIOS PROFESIONALES
ESPECIALIZADOS PARA BRINDAR ASESORÍA FINANCIERA A LA SUBSECRETARIA DE
DESARROLLO RURAL Y MEDIO AMBINETE DE LA GOBERNACIÓN DE SUCRE
DURANTE LA VIGENCIA 2024</t>
  </si>
  <si>
    <t>https://community.secop.gov.co/Public/Tendering/OpportunityDetail/Index?noticeUID=CO1.NTC.6616275&amp;isFromPublicArea=True&amp;isModal=true&amp;asPopupView=true</t>
  </si>
  <si>
    <t>CO1.REQ.10736690</t>
  </si>
  <si>
    <t>CO1.PCCNTR.9727423</t>
  </si>
  <si>
    <t>CO1.BDOS.10553739</t>
  </si>
  <si>
    <t>CP-SDSD-483-2026</t>
  </si>
  <si>
    <t>PRESTACIÓN DE SERVICIOS PROFESIONALES DE UN (A) INGENIERO(A) DE
SISTEMAS PARA EL DESARROLLO DE ACCIONES EN EL SUBPROGRAMA
DISCAPACIDAD EN EL MARCO DEL DESARROLLO DEL PLAN TERRITORIAL DE
SALUD VIGENCIA 2026 EN EL DEPARTAMENTO DE SUCRE</t>
  </si>
  <si>
    <t>https://community.secop.gov.co/Public/Tendering/OpportunityDetail/Index?noticeUID=CO1.NTC.10598169&amp;isFromPublicArea=True&amp;isModal=true&amp;asPopupView=true</t>
  </si>
  <si>
    <t>CO1.REQ.8042938</t>
  </si>
  <si>
    <t>CO1.PCCNTR.7722627</t>
  </si>
  <si>
    <t>CO1.BDOS.7903832</t>
  </si>
  <si>
    <t>CPS-391-2025</t>
  </si>
  <si>
    <t>https://community.secop.gov.co/Public/Tendering/OpportunityDetail/Index?noticeUID=CO1.NTC.7923278&amp;isFromPublicArea=True&amp;isModal=true&amp;asPopupView=true</t>
  </si>
  <si>
    <t>CO1.REQ.9908329</t>
  </si>
  <si>
    <t>CO1.PCCNTR.9126571</t>
  </si>
  <si>
    <t>CO1.BDOS.9740104</t>
  </si>
  <si>
    <t>CPS-256-2026</t>
  </si>
  <si>
    <t>26201243</t>
  </si>
  <si>
    <t>https://community.secop.gov.co/Public/Tendering/OpportunityDetail/Index?noticeUID=CO1.NTC.9762433&amp;isFromPublicArea=True&amp;isModal=true&amp;asPopupView=true</t>
  </si>
  <si>
    <t>CO1.REQ.9990960</t>
  </si>
  <si>
    <t>CO1.PCCNTR.9224374</t>
  </si>
  <si>
    <t>CO1.BDOS.9822911</t>
  </si>
  <si>
    <t>CP-SDSD-326-2026</t>
  </si>
  <si>
    <t>PRESTACIÓN DE SERVICIOS PROFESIONALES DE UN (A) FONOAUDIOLOGO(A) PARA EL DESARROLLO DE ACCIONES EN EL SUBPROGRAMA DISCAPACIDAD EN EL MARCO DEL DESARROLLO DEL PLAN TERRITORIAL DE SALUD VIGENCIA 2026 EN EL DEPARTAMENTO DE SUCRE</t>
  </si>
  <si>
    <t>https://community.secop.gov.co/Public/Tendering/OpportunityDetail/Index?noticeUID=CO1.NTC.9857031&amp;isFromPublicArea=True&amp;isModal=true&amp;asPopupView=true</t>
  </si>
  <si>
    <t>CO1.REQ.10524549</t>
  </si>
  <si>
    <t>CO1.REQ.8925841</t>
  </si>
  <si>
    <t>CO1.PCCNTR.8336239</t>
  </si>
  <si>
    <t>CO1.BDOS.8766995</t>
  </si>
  <si>
    <t>CP-SDSD-672-2025</t>
  </si>
  <si>
    <t>PRESTACIÓN DE SERVICIOS PROFESIONALES DE UN MÉDICO ESPECIALISTA EN
AUDITORIA EN SALUD PARA EL DESARROLLO DE ACCIONES EN EL COMPONENTE
ENFERMEDADES TRANSMISIBLES POR VECTORES - ETV EN EL MARCO DEL
DESARROLLO DEL PLAN TERRITORIAL DE SALUD VIGENCIA 2025 EN EL
DEPARTAMENTO DE SUCRE.</t>
  </si>
  <si>
    <t>https://community.secop.gov.co/Public/Tendering/OpportunityDetail/Index?noticeUID=CO1.NTC.8793384&amp;isFromPublicArea=True&amp;isModal=true&amp;asPopupView=true</t>
  </si>
  <si>
    <t>CO1.REQ.9946305</t>
  </si>
  <si>
    <t>CO1.PCCNTR.9171483</t>
  </si>
  <si>
    <t>CO1.BDOS.9777454</t>
  </si>
  <si>
    <t>CPS-318-2026</t>
  </si>
  <si>
    <t>PRESTACION DE SERVICIOS PROFESIONALES DE UNA ABOGADA CON ESPECIALIZACIÓN PARA BRINDAR ASESORIA Y APOYO JURIDICO A LA DIRECCIÓN DE PROYECTOS ESTRATEGICOS DE LA GOBERNACION DE SUCRE</t>
  </si>
  <si>
    <t>https://community.secop.gov.co/Public/Tendering/OpportunityDetail/Index?noticeUID=CO1.NTC.9799827&amp;isFromPublicArea=True&amp;isModal=true&amp;asPopupView=true</t>
  </si>
  <si>
    <t>CO1.REQ.9662458</t>
  </si>
  <si>
    <t>CO1.PCCNTR.8878259</t>
  </si>
  <si>
    <t>CO1.BDOS.9494466</t>
  </si>
  <si>
    <t>CPS-030-2026</t>
  </si>
  <si>
    <t>PRESTACIÓN DE SERVICIOS PROFESIONALES COMO INGENIERO INDUSTRIAL PARA BRINDAR ASESORÍA; APOYO Y ACOMPAÑAMIENTO A LA SECRETARIA DE ENERGIAS EN EL MARCO DEL PROYECTO FORTALECIMIENTO A LA IMPLEMENTACIÓN DEL MODELO DE ALTA GERENCIA PARA LA EJECUCIÓN DEL PLAN DE DESARROLLO DEPARTAMENTAL EN LA GOBERNACIÓN</t>
  </si>
  <si>
    <t>https://community.secop.gov.co/Public/Tendering/OpportunityDetail/Index?noticeUID=CO1.NTC.9509853&amp;isFromPublicArea=True&amp;isModal=true&amp;asPopupView=true</t>
  </si>
  <si>
    <t>PRESTACIÓN DE SERVICIOS PROFESIONALES COMO INGENIERO INDUSTRIAL PARA BRINDAR ASESORÍA; APOYO Y ACOMPAÑAMIENTO A LA SECRETARIA DE ENERGIAS EN EL MARCO DEL PROYECTO FORTALECIMIENTO A LA IMPLEMENTACIÓN DEL MODELO DE ALTA GERENCIA PARA LA EJECUCIÓN DEL PLAN DE DESARROLLO DEPARTAMENTAL EN LA GOBERNACIÓN DE 
SUCRE</t>
  </si>
  <si>
    <t>CO1.REQ.9332331</t>
  </si>
  <si>
    <t>CO1.PCCNTR.8639854</t>
  </si>
  <si>
    <t>CO1.BDOS.9165638</t>
  </si>
  <si>
    <t>CPS-1170-2025</t>
  </si>
  <si>
    <t>PRESTACION DE SERVICIOS PROFESIONALES DE UN ZOOTECNISTA PARA BRINDAR APOYO EN TEMAS PECUARIOS A LA SUBSECRETARIA DE AGROINDUSTRIA Y RURALIDAD DURANTE LA VIGENCIA 2025</t>
  </si>
  <si>
    <t>https://community.secop.gov.co/Public/Tendering/OpportunityDetail/Index?noticeUID=CO1.NTC.9196902&amp;isFromPublicArea=True&amp;isModal=true&amp;asPopupView=true</t>
  </si>
  <si>
    <t>CO1.REQ.8356899</t>
  </si>
  <si>
    <t>CO1.PCCNTR.7943891</t>
  </si>
  <si>
    <t>CO1.BDOS.8210011</t>
  </si>
  <si>
    <t>CP-SDSD-415-2025</t>
  </si>
  <si>
    <t>PRESTACIÓN DE SERVICIOS PROFESIONALES DE UN(A) QUIMICO(A) FARMACEUTA PARA EL FORTALECIMIENTO DEL FONDO ROTATORIO DE ESTUPEFACIENTES -FRE EN LA SECRETARIA DE SALUD DEL DEPARTAMENTO DE SUCRE</t>
  </si>
  <si>
    <t>https://community.secop.gov.co/Public/Tendering/OpportunityDetail/Index?noticeUID=CO1.NTC.8232821&amp;isFromPublicArea=True&amp;isModal=true&amp;asPopupView=true</t>
  </si>
  <si>
    <t>CO1.REQ.9111826</t>
  </si>
  <si>
    <t>CO1.PCCNTR.8474127</t>
  </si>
  <si>
    <t>CO1.BDOS.8949481</t>
  </si>
  <si>
    <t>CP-SDSD-874-2025</t>
  </si>
  <si>
    <t>PRESTACIÓN DE SERVICIOS PROFESIONALES DE UN(A) ABOGADO(A) PARA EL
FORTALECIMIENTO DE LAS COMPETENCIAS DE LA SECRETARÍA DE SALUD DEL DEPARTAMENTO DE SUCRE EN LA
SUBSECRETARÍA DE GESTIÓN DE PRESTACIÓN DE SERVICIOS</t>
  </si>
  <si>
    <t>https://community.secop.gov.co/Public/Tendering/OpportunityDetail/Index?noticeUID=CO1.NTC.8974628&amp;isFromPublicArea=True&amp;isModal=true&amp;asPopupView=true</t>
  </si>
  <si>
    <t>CO1.REQ.9711547</t>
  </si>
  <si>
    <t>CO1.PCCNTR.8926815</t>
  </si>
  <si>
    <t>CO1.BDOS.9544469</t>
  </si>
  <si>
    <t>CPS-067-2026</t>
  </si>
  <si>
    <t>PRESTACIÓN DE SERVICIOS PROFESIONALES
 PARA BRINDAR ASESORÍA COMO CONTADOR PÚBLICO EN LA SUBSECRETARÍA
 TRIBUTARIA DE LA SECRETARÍA DE HACIENDA DEL DEPARTAMENTO DE SUCRE EN
 CUMPLIMIENTO DEL CONVENIO INTERADMINISTRATIVO PMICV.0023.2025</t>
  </si>
  <si>
    <t>https://community.secop.gov.co/Public/Tendering/OpportunityDetail/Index?noticeUID=CO1.NTC.9560321&amp;isFromPublicArea=True&amp;isModal=true&amp;asPopupView=true</t>
  </si>
  <si>
    <t>CO1.REQ.8419791</t>
  </si>
  <si>
    <t>CO1.PCCNTR.8024150</t>
  </si>
  <si>
    <t>CO1.BDOS.8271039</t>
  </si>
  <si>
    <t>MC-024-2025</t>
  </si>
  <si>
    <t>APOYO A LAS MEDIDAS DE ATENCIÓN TEMPORAL PARA CASOS DE TRATA DE PERSONAS Y OTRAS FORMAS DE VIOLENCIA REPORTADAS EN LA VIGENCIA 2025 EN EL DEPARTAMENTO DE SUCRE</t>
  </si>
  <si>
    <t>900797713</t>
  </si>
  <si>
    <t>https://community.secop.gov.co/Public/Tendering/OpportunityDetail/Index?noticeUID=CO1.NTC.8296800&amp;isFromPublicArea=True&amp;isModal=true&amp;asPopupView=true</t>
  </si>
  <si>
    <t>CO1.REQ.7684355</t>
  </si>
  <si>
    <t>CO1.PCCNTR.7432915</t>
  </si>
  <si>
    <t>CO1.BDOS.7539847</t>
  </si>
  <si>
    <t>CP-SDSD-076-2025</t>
  </si>
  <si>
    <t>PRESTACIÓN DE SERVICIOS PROFESIONALES DE UN(A) LICENCIAD0(A) EN
EDUCACION PARA EL DESARROLLO DE ACCIONES EN EL COMPONENTE
PLANEACIÓN INTEGRAL;EN EL MARCO DEL DESARROLLO DEL PLAN TERRITORIAL DE SALUD VIGENCIA 2025 EN EL DEPARTAMENTO DE SUCRE</t>
  </si>
  <si>
    <t>https://community.secop.gov.co/Public/Tendering/OpportunityDetail/Index?noticeUID=CO1.NTC.7563747&amp;isFromPublicArea=True&amp;isModal=true&amp;asPopupView=true</t>
  </si>
  <si>
    <t>CO1.REQ.9981429</t>
  </si>
  <si>
    <t>CO1.PCCNTR.9202675</t>
  </si>
  <si>
    <t>CO1.BDOS.9812746</t>
  </si>
  <si>
    <t>CP-SDSD-323-2026</t>
  </si>
  <si>
    <t>PRESTACIÓN DE SERVICIOS DE APOYO A LA GESTIÓN DE UN TECNICO(A) EN SALUD
OCUPACIONAL PARA EL DESARROLLO DE ACCIONES EN EL SUBPROGRAMA DE SALUD AMBIENTAL; EN EL MARCO DEL DESARROLLO DEL PLAN TERRITORIAL DE SALUD VIGENCIA 2026 EN EL DEPARTAMENTO DE SUCRE</t>
  </si>
  <si>
    <t>https://community.secop.gov.co/Public/Tendering/OpportunityDetail/Index?noticeUID=CO1.NTC.9834738&amp;isFromPublicArea=True&amp;isModal=true&amp;asPopupView=true</t>
  </si>
  <si>
    <t>CO1.REQ.9116210</t>
  </si>
  <si>
    <t>CO1.PCCNTR.8477492</t>
  </si>
  <si>
    <t>CO1.BDOS.8953605</t>
  </si>
  <si>
    <t>CP-SDSD-871-2025</t>
  </si>
  <si>
    <t>PRESTACIÓN DE SERVICIOS PROFESIONALES DE UN(A) ODONTOLOGO(A) PARA EL FORTALECIMIENTO DE LAS COMPETENCIAS DE LA SECRETARÍA DE SALUD DEL DEPARTAMENTO DE SUCRE EN EL AREA DE ORGANIZACION Y DESARROLLO</t>
  </si>
  <si>
    <t>https://community.secop.gov.co/Public/Tendering/OpportunityDetail/Index?noticeUID=CO1.NTC.8980582&amp;isFromPublicArea=True&amp;isModal=true&amp;asPopupView=true</t>
  </si>
  <si>
    <t>CO1.REQ.9970486</t>
  </si>
  <si>
    <t>CO1.PCCNTR.9213562</t>
  </si>
  <si>
    <t>CO1.BDOS.9802279</t>
  </si>
  <si>
    <t>CPS-443-2026</t>
  </si>
  <si>
    <t>PRESTACIÓN DE SERVICIOS DE APOYO A LA GESTION COMO DELINIANTE DE
ARQUITECTURA PARA BRINDAR APOYO Y ACOMPAÑAMIENTO A LA SECRETARÍA DE INFRAESTRUCTURA DE LA GOBERNACIÓN
DE SUCRE.</t>
  </si>
  <si>
    <t>https://community.secop.gov.co/Public/Tendering/OpportunityDetail/Index?noticeUID=CO1.NTC.9845909&amp;isFromPublicArea=True&amp;isModal=true&amp;asPopupView=true</t>
  </si>
  <si>
    <t>CO1.REQ.6869563</t>
  </si>
  <si>
    <t>CO1.PCCNTR.6794203</t>
  </si>
  <si>
    <t>CO1.BDOS.6741052</t>
  </si>
  <si>
    <t>CPS-752-2024</t>
  </si>
  <si>
    <t>PRESTACION DE SERVICIOS PROFESIONALES DE UN
COMUNICADOR SOCIAL PARA BRINDAR ACOMPAÑAMIENTO A LA SECRETARIA DEL
INTERIOR DE LA GOBERNACION DE SUCRE. desde la SECRETARÍA DEL INTERIOR</t>
  </si>
  <si>
    <t>https://community.secop.gov.co/Public/Tendering/OpportunityDetail/Index?noticeUID=CO1.NTC.6751738&amp;isFromPublicArea=True&amp;isModal=true&amp;asPopupView=true</t>
  </si>
  <si>
    <t>CO1.REQ.9184130</t>
  </si>
  <si>
    <t>CO1.PCCNTR.8526859</t>
  </si>
  <si>
    <t>CO1.BDOS.9019759</t>
  </si>
  <si>
    <t>CPS-1111-2025</t>
  </si>
  <si>
    <t>63464510</t>
  </si>
  <si>
    <t>https://community.secop.gov.co/Public/Tendering/OpportunityDetail/Index?noticeUID=CO1.NTC.9045411&amp;isFromPublicArea=True&amp;isModal=true&amp;asPopupView=true</t>
  </si>
  <si>
    <t>CO1.REQ.7013286</t>
  </si>
  <si>
    <t>CO1.PCCNTR.6907407</t>
  </si>
  <si>
    <t>CO1.BDOS.6883120</t>
  </si>
  <si>
    <t>CP-SDSD-469-2024</t>
  </si>
  <si>
    <t>https://community.secop.gov.co/Public/Tendering/OpportunityDetail/Index?noticeUID=CO1.NTC.6897905&amp;isFromPublicArea=True&amp;isModal=true&amp;asPopupView=true</t>
  </si>
  <si>
    <t>CO1.REQ.10808836</t>
  </si>
  <si>
    <t>CO1.BDOS.10625762</t>
  </si>
  <si>
    <t>CO1.REQ.9999382</t>
  </si>
  <si>
    <t>CO1.PCCNTR.9234180</t>
  </si>
  <si>
    <t>CO1.BDOS.9830377</t>
  </si>
  <si>
    <t>CPS-507-2026</t>
  </si>
  <si>
    <t>https://community.secop.gov.co/Public/Tendering/OpportunityDetail/Index?noticeUID=CO1.NTC.9866076&amp;isFromPublicArea=True&amp;isModal=true&amp;asPopupView=true</t>
  </si>
  <si>
    <t>CO1.REQ.9309761</t>
  </si>
  <si>
    <t>CO1.PCCNTR.8621053</t>
  </si>
  <si>
    <t>CO1.BDOS.9143588</t>
  </si>
  <si>
    <t>CPS-1134-2025</t>
  </si>
  <si>
    <t>PRESTACIÓN DE SERVICIOS PROFESIONALES DE UN
ADMINISTRADOR PÚBLICO PARA BRINDAR APOYO Y ACOMPAÑAMIENTO A LAS ACTIVIDADES DESAROLLADAS POR PARTE DE LA SECRETARIA DE MUJER; JUVENTUDES E INCLUSIÓN SOCIAL SUBSECRETARIA DE JUVENTUDES DEL DEPARTAMENTO DE
SUCRE.</t>
  </si>
  <si>
    <t>1103122696</t>
  </si>
  <si>
    <t>https://community.secop.gov.co/Public/Tendering/OpportunityDetail/Index?noticeUID=CO1.NTC.9171511&amp;isFromPublicArea=True&amp;isModal=true&amp;asPopupView=true</t>
  </si>
  <si>
    <t>CO1.REQ.9135142</t>
  </si>
  <si>
    <t>CO1.PCCNTR.8577794</t>
  </si>
  <si>
    <t>CO1.BDOS.8972034</t>
  </si>
  <si>
    <t>MC-040-2025</t>
  </si>
  <si>
    <t>PRESTACION DE
SERVICIOS DE APOYO LOGiSTICO; PARA EL FORTALECIMIENTO DE LOS
ESPACIOS DE PARTICIPACIÓN DE LA PERSONA MAYOR EN EL MARCO DE LA
ESTRATEGIA NACIONAL NUEVO COMIENZO OTRO MOTIVO PARA VIVIR 2025 DEL
DEPARTAMENTO DE SUCRE</t>
  </si>
  <si>
    <t>https://community.secop.gov.co/Public/Tendering/OpportunityDetail/Index?noticeUID=CO1.NTC.8998597&amp;isFromPublicArea=True&amp;isModal=true&amp;asPopupView=true</t>
  </si>
  <si>
    <t>CO1.REQ.7326732</t>
  </si>
  <si>
    <t>CO1.PCCNTR.7170618</t>
  </si>
  <si>
    <t>CO1.BDOS.7190249</t>
  </si>
  <si>
    <t>CONTRATO DE MÍNIMA CUANTÍA Nº MC-SDSD-021-2024</t>
  </si>
  <si>
    <t>ADQUISICIÓN DE TONER Y CARTUCHOS DE TINTAS PARA LAS IMPRESORAS Y FOTOCOPIADORAS CON DESTINO A LA SECRETARIA DE SALUD DEPARTAMENTAL DE SUCRE</t>
  </si>
  <si>
    <t>https://community.secop.gov.co/Public/Tendering/OpportunityDetail/Index?noticeUID=CO1.NTC.7213132&amp;isFromPublicArea=True&amp;isModal=true&amp;asPopupView=true</t>
  </si>
  <si>
    <t>CO1.REQ.8958758</t>
  </si>
  <si>
    <t>CO1.PCCNTR.8360701</t>
  </si>
  <si>
    <t>CO1.BDOS.8799507</t>
  </si>
  <si>
    <t>CPS-916-2025</t>
  </si>
  <si>
    <t>https://community.secop.gov.co/Public/Tendering/OpportunityDetail/Index?noticeUID=CO1.NTC.8826109&amp;isFromPublicArea=True&amp;isModal=true&amp;asPopupView=true</t>
  </si>
  <si>
    <t>CO1.REQ.9326688</t>
  </si>
  <si>
    <t>CO1.PCCNTR.8672171</t>
  </si>
  <si>
    <t>CO1.BDOS.9160332</t>
  </si>
  <si>
    <t>CONTRATO DE MÍNIMA CUANTÍA No. MC-SDSD-13-2025</t>
  </si>
  <si>
    <t>ADQUISICION DE PAPELERIA Y ELEMENTOS DE OFICINA PARA LA DOTACIÓN DEL SISTEMA INTEGRAL DEPARTAMENTAL DE EVALUACIÓN SANITARIA Y DE LA PRESTACIÓN DE SERVICIOS DE SALUD - SIDEVASS Y LA DOTACIÓN DEL FONDO ROTATORIO DE ESTUPEFACIENTES DEL DEPARTAMENTO DE SUCRE</t>
  </si>
  <si>
    <t>901094964</t>
  </si>
  <si>
    <t>https://community.secop.gov.co/Public/Tendering/OpportunityDetail/Index?noticeUID=CO1.NTC.9185189&amp;isFromPublicArea=True&amp;isModal=true&amp;asPopupView=true</t>
  </si>
  <si>
    <t>CO1.REQ.7895746</t>
  </si>
  <si>
    <t>CO1.PCCNTR.7609244</t>
  </si>
  <si>
    <t>CO1.BDOS.7757984</t>
  </si>
  <si>
    <t>CP-SDSD-288-2025</t>
  </si>
  <si>
    <t>https://community.secop.gov.co/Public/Tendering/OpportunityDetail/Index?noticeUID=CO1.NTC.7777690&amp;isFromPublicArea=True&amp;isModal=true&amp;asPopupView=true</t>
  </si>
  <si>
    <t>CO1.REQ.6737475</t>
  </si>
  <si>
    <t>CO1.PCCNTR.6715191</t>
  </si>
  <si>
    <t>CO1.BDOS.6610618</t>
  </si>
  <si>
    <t>CPS-610-2024</t>
  </si>
  <si>
    <t>PRESTACION DE SERVICIOS PROFESIONALES
DE UN ADMINISTRADOR DE EMPRESAS PARA APOYAR A LA SUBSECRETARIA DE
GESTION TRIBUTARIA DE LA SECRETARÍA DE HACIENDA DEPARTAMENTAL</t>
  </si>
  <si>
    <t>https://community.secop.gov.co/Public/Tendering/OpportunityDetail/Index?noticeUID=CO1.NTC.6646216&amp;isFromPublicArea=True&amp;isModal=true&amp;asPopupView=true</t>
  </si>
  <si>
    <t>CO1.REQ.9374330</t>
  </si>
  <si>
    <t>CO1.PCCNTR.8665789</t>
  </si>
  <si>
    <t>CO1.BDOS.9206090</t>
  </si>
  <si>
    <t>CP-SDSD-908-2025</t>
  </si>
  <si>
    <t>PRESTACIÓN DE SERVICIOS DE APOYO A LA GESTIÓN DE UN(A) AUXILIAR EN
 SALUD PARA BRINDAR APOYO Y ACOMPAÑAMIENTO A LA SECRETARÍA DE SALUD
 DE LA GOBERNACIÓN DE SUCRE EN LA SUBSECRETARIA DE PRESTACION DE
 SERVICIOS.</t>
  </si>
  <si>
    <t>https://community.secop.gov.co/Public/Tendering/OpportunityDetail/Index?noticeUID=CO1.NTC.9232099&amp;isFromPublicArea=True&amp;isModal=true&amp;asPopupView=true</t>
  </si>
  <si>
    <t>CO1.REQ.8927941</t>
  </si>
  <si>
    <t>CO1.PCCNTR.8337906</t>
  </si>
  <si>
    <t>CO1.BDOS.8769079</t>
  </si>
  <si>
    <t>CPS-767-2025</t>
  </si>
  <si>
    <t>PRESTACION DE SERVICIOS PROFESIONALES EN
CONTADURIA PARA APOYAR EN LOS TRAMITES ADMINISTRATIVO DE LA SUBSECRETARIA DE GESTION FINANCIERA DE LA
GOBERNACION DE SUCRE .</t>
  </si>
  <si>
    <t>https://community.secop.gov.co/Public/Tendering/OpportunityDetail/Index?noticeUID=CO1.NTC.8795467&amp;isFromPublicArea=True&amp;isModal=true&amp;asPopupView=true</t>
  </si>
  <si>
    <t>CO1.REQ.6916610</t>
  </si>
  <si>
    <t>CO1.PCCNTR.6830311</t>
  </si>
  <si>
    <t>CO1.BDOS.6786365</t>
  </si>
  <si>
    <t>CPS-775-2024</t>
  </si>
  <si>
    <t>PRESTACIÓN DE SERVICIOS PROFESIONALES DE UN INGENIERO MECANICO PARA ASESORAR; APOYAR Y ACOMPAÑAMIENTO A LA SECRETARÍA DE INFRAESTRUCTURA DE LA GOBERNACIÓN DE SUCRE.</t>
  </si>
  <si>
    <t>1100630348</t>
  </si>
  <si>
    <t>https://community.secop.gov.co/Public/Tendering/OpportunityDetail/Index?noticeUID=CO1.NTC.6798723&amp;isFromPublicArea=True&amp;isModal=true&amp;asPopupView=true</t>
  </si>
  <si>
    <t>CO1.REQ.7090035</t>
  </si>
  <si>
    <t>CO1.PCCNTR.6966967</t>
  </si>
  <si>
    <t>CO1.BDOS.6957668</t>
  </si>
  <si>
    <t>https://community.secop.gov.co/Public/Tendering/OpportunityDetail/Index?noticeUID=CO1.NTC.6970951&amp;isFromPublicArea=True&amp;isModal=true&amp;asPopupView=true</t>
  </si>
  <si>
    <t>CO1.REQ.6743685</t>
  </si>
  <si>
    <t>CO1.PCCNTR.6699377</t>
  </si>
  <si>
    <t>CO1.BDOS.6616710</t>
  </si>
  <si>
    <t>CPS-624-2024</t>
  </si>
  <si>
    <t>PRESTACIÓN DE SERVICIOS PROFESIONALES COMO ABOGADO ESPECIALISTA PARA BRINDAR ASESORÍA Y ACOMPAÑAMIENTO EN LOS ASUNTOS JURÍDICOS QUE ESTÉN A CARGO DE LA SECRETARÍA PRIVADA DE LA GOBERNACION DE SUCRE.</t>
  </si>
  <si>
    <t>https://community.secop.gov.co/Public/Tendering/OpportunityDetail/Index?noticeUID=CO1.NTC.6625830&amp;isFromPublicArea=True&amp;isModal=true&amp;asPopupView=true</t>
  </si>
  <si>
    <t>CO1.REQ.9838750</t>
  </si>
  <si>
    <t>CO1.PCCNTR.9093098</t>
  </si>
  <si>
    <t>CO1.BDOS.9671322</t>
  </si>
  <si>
    <t>CP-SDSD-185-2026</t>
  </si>
  <si>
    <t>PRESTACIÓN DE SERVICIOS PROFESIONALES DE UN(A) FONOAUDIOLOGO(A) PARA EL
DESARROLLO DE ACCIONES EN EL SUBPROGRAMA ENFERMEDADES CRONICAS NO TRANSMISIBLES ECNT EN EL MARCO DEL DESARROLLO DEL PLAN TERRITORIAL DE SALUD VIGENCIA 2026 EN EL DEPARTAMENTO DE SUCRE</t>
  </si>
  <si>
    <t>https://community.secop.gov.co/Public/Tendering/OpportunityDetail/Index?noticeUID=CO1.NTC.9728475&amp;isFromPublicArea=True&amp;isModal=true&amp;asPopupView=true</t>
  </si>
  <si>
    <t>CO1.REQ.9843590</t>
  </si>
  <si>
    <t>CO1.PCCNTR.9057830</t>
  </si>
  <si>
    <t>CO1.BDOS.9676308</t>
  </si>
  <si>
    <t>CPS-115-2026</t>
  </si>
  <si>
    <t>PRESTACIÓN DE SERVICIOS PROFESIONALES PARA
BRINDAR ASESORÍA Y ACOMPAÑAMIENTO EN LOS ASUNTOS JURÍDICOS QUE ESTÉN A CARGO DE LA SECRETARÍA DE LA MUJER;
JUVENTUD E INCLUSIÓN SOCIAL SUBSECRETARÍA DE INCLUSIÓN SOCIAL DEL DEPARTAMENTO DE SUCRE.</t>
  </si>
  <si>
    <t>https://community.secop.gov.co/Public/Tendering/OpportunityDetail/Index?noticeUID=CO1.NTC.9692373&amp;isFromPublicArea=True&amp;isModal=true&amp;asPopupView=true</t>
  </si>
  <si>
    <t>CO1.REQ.7649298</t>
  </si>
  <si>
    <t>CO1.PCCNTR.7410124</t>
  </si>
  <si>
    <t>CO1.BDOS.7514537</t>
  </si>
  <si>
    <t>CP-SDSD-043-2025</t>
  </si>
  <si>
    <t>PRESTACIÓN DE SERVICIOS DE APOYO A LA GESTIÓN DE UN (A)
TECNICO/AUXILIAR DE ENFERMERIA PARA EL DESARROLLO DE ACCIONES EN ELCOMPONENTE VIGILANCIA EPIDEMIOLÓGICA EN EL MARCO DEL DESARROLLO DELPLAN TERRITORIAL DE SALUD VIGENCIA 2025 EN EL DEPARTAMENTO DE SUCRE</t>
  </si>
  <si>
    <t>https://community.secop.gov.co/Public/Tendering/OpportunityDetail/Index?noticeUID=CO1.NTC.7537438&amp;isFromPublicArea=True&amp;isModal=true&amp;asPopupView=true</t>
  </si>
  <si>
    <t>CO1.REQ.7338399</t>
  </si>
  <si>
    <t>CO1.PCCNTR.7158118</t>
  </si>
  <si>
    <t>CO1.BDOS.7201598</t>
  </si>
  <si>
    <t>CPS-1063-2024</t>
  </si>
  <si>
    <t>PRESTACIÓN DE SERVICIOS PROFESIONALES PARA BRINDAR ASESORÍA COMO
COMUNICADOR SOCIAL EN LA SUBSECRETARÍA DE GESTIÓN TRIBUTARIA DEL
DEPARTAMENTO DE SUCRE EN DESARROLLO DEL PROGRAMA ANTICONTRABANDO;
CONVENIO No PM 011 2024.</t>
  </si>
  <si>
    <t>1103123145</t>
  </si>
  <si>
    <t>https://community.secop.gov.co/Public/Tendering/OpportunityDetail/Index?noticeUID=CO1.NTC.7225108&amp;isFromPublicArea=True&amp;isModal=true&amp;asPopupView=true</t>
  </si>
  <si>
    <t>CO1.REQ.10751973</t>
  </si>
  <si>
    <t>CO1.PCCNTR.9737715</t>
  </si>
  <si>
    <t>CO1.BDOS.10568708</t>
  </si>
  <si>
    <t>CP-SDSD-516-2026</t>
  </si>
  <si>
    <t>PRESTACIÓN DE SERVICIOS DE APOYO A LA GESTIÓN DE UN TECNOLOGO EN SISTEMAS PARA EL DESARROLLO DE ACCIONES EN EL SUBPROGRAMA DE SALUD AMBIENTAL; EN EL MARCO DEL DESARROLLO DEL PLAN TERRITORIAL DE SALUD VIGENCIA 2026 EN EL DEPARTAMENTO DE SUCRE</t>
  </si>
  <si>
    <t>https://community.secop.gov.co/Public/Tendering/OpportunityDetail/Index?noticeUID=CO1.NTC.10611696&amp;isFromPublicArea=True&amp;isModal=true&amp;asPopupView=true</t>
  </si>
  <si>
    <t>CO1.REQ.6049783</t>
  </si>
  <si>
    <t>CO1.PCCNTR.6180067</t>
  </si>
  <si>
    <t>CO1.BDOS.5931471</t>
  </si>
  <si>
    <t>CPS-274-2024</t>
  </si>
  <si>
    <t>PRESTACIÓN DE SERVICIOS PROFESIONALES PARA 
BRINDAR ASESORÍA JURÍDICA EN LA SUBSECRETARÍA DE GESTIÓN TRIBUTARIA DEL DEPARTAMENTO DE SUCRE EN 
DESARROLLO DEL PROGRAMA ANTICONTRABANDO</t>
  </si>
  <si>
    <t>1102801206</t>
  </si>
  <si>
    <t>https://community.secop.gov.co/Public/Tendering/OpportunityDetail/Index?noticeUID=CO1.NTC.5941058&amp;isFromPublicArea=True&amp;isModal=true&amp;asPopupView=true</t>
  </si>
  <si>
    <t>CO1.REQ.8913737</t>
  </si>
  <si>
    <t>CO1.BDOS.8755758</t>
  </si>
  <si>
    <t>CO1.REQ.10758556</t>
  </si>
  <si>
    <t>CO1.PCCNTR.9742463</t>
  </si>
  <si>
    <t>CO1.BDOS.10574899</t>
  </si>
  <si>
    <t>CP-SDSD-527-2026</t>
  </si>
  <si>
    <t>https://community.secop.gov.co/Public/Tendering/OpportunityDetail/Index?noticeUID=CO1.NTC.10618420&amp;isFromPublicArea=True&amp;isModal=true&amp;asPopupView=true</t>
  </si>
  <si>
    <t>CO1.REQ.6823495</t>
  </si>
  <si>
    <t>CO1.REQ.9666343</t>
  </si>
  <si>
    <t>CO1.PCCNTR.8884785</t>
  </si>
  <si>
    <t>CO1.BDOS.9499056</t>
  </si>
  <si>
    <t>CPS-037-2026</t>
  </si>
  <si>
    <t>https://community.secop.gov.co/Public/Tendering/OpportunityDetail/Index?noticeUID=CO1.NTC.9517394&amp;isFromPublicArea=True&amp;isModal=true&amp;asPopupView=true</t>
  </si>
  <si>
    <t>CO1.REQ.5919678</t>
  </si>
  <si>
    <t>CO1.PCCNTR.6081393</t>
  </si>
  <si>
    <t>CO1.BDOS.5802881</t>
  </si>
  <si>
    <t>CP-SDSD-097-2024</t>
  </si>
  <si>
    <t>https://community.secop.gov.co/Public/Tendering/OpportunityDetail/Index?noticeUID=CO1.NTC.5819522&amp;isFromPublicArea=True&amp;isModal=true&amp;asPopupView=true</t>
  </si>
  <si>
    <t>CO1.REQ.7051157</t>
  </si>
  <si>
    <t>CO1.PCCNTR.6939416</t>
  </si>
  <si>
    <t>CO1.BDOS.6920770</t>
  </si>
  <si>
    <t>CPS-847-2024</t>
  </si>
  <si>
    <t>PRESTACIÓN DE SERVICIOS DE APOYO A LA GESTIÓN COMO TÉCNICO EN
INVESTIGACIÓN JUDICIAL PARA DESARROLLAR ACTIVIDADES EN LA
SUBSECRETARÍA DE GESTIÓN TRIBUTARIA DEL DEPARTAMENTO DE SUCRE EN
DESARROLLO DEL PROGRAMA ANTICONTRABANDO No PM 011 2024.</t>
  </si>
  <si>
    <t>https://community.secop.gov.co/Public/Tendering/OpportunityDetail/Index?noticeUID=CO1.NTC.6936363&amp;isFromPublicArea=True&amp;isModal=true&amp;asPopupView=true</t>
  </si>
  <si>
    <t>CO1.REQ.6787391</t>
  </si>
  <si>
    <t>CO1.PCCNTR.6737349</t>
  </si>
  <si>
    <t>CO1.BDOS.6660473</t>
  </si>
  <si>
    <t>CPS-694-2024</t>
  </si>
  <si>
    <t>PRESTACIÓN DE SERVICIOS PROFESIONALES PARA BRINDAR ASESORIA EN ADMINISTRACIÓN A LA SECRETARÍA DE HACIENDA.</t>
  </si>
  <si>
    <t>7368503</t>
  </si>
  <si>
    <t>https://community.secop.gov.co/Public/Tendering/OpportunityDetail/Index?noticeUID=CO1.NTC.6675999&amp;isFromPublicArea=True&amp;isModal=true&amp;asPopupView=true</t>
  </si>
  <si>
    <t>CO1.REQ.10797294</t>
  </si>
  <si>
    <t>CO1.PCCNTR.9773258</t>
  </si>
  <si>
    <t>CO1.BDOS.10613484</t>
  </si>
  <si>
    <t>CP-SDSD-591-2026</t>
  </si>
  <si>
    <t>https://community.secop.gov.co/Public/Tendering/OpportunityDetail/Index?noticeUID=CO1.NTC.10659255&amp;isFromPublicArea=True&amp;isModal=true&amp;asPopupView=true</t>
  </si>
  <si>
    <t>CO1.REQ.9860902</t>
  </si>
  <si>
    <t>CO1.PCCNTR.9075512</t>
  </si>
  <si>
    <t>CO1.BDOS.9693117</t>
  </si>
  <si>
    <t>CPS-157-2026</t>
  </si>
  <si>
    <t>PRESTACIÓN DE SERVICIOS PROFESIONALES PARA
BRINDAR ASESORÍA A LA OFICINA DE INNOVACION; TECNOLOGIA Y COMPETIVIDAD DE LA GOBERNACIÓN DE SUCRE; EN LOS
DIFERENTES PROCESOS DE RELACIONAMIENTO; POSICIONAMIENTO Y MERCADEO PARA LAS ACTIVIDADES QUE PERMITAN EL
CUMPLIMIENTO DE LAS METAS DE ESTA DEPENDENCIA</t>
  </si>
  <si>
    <t>https://community.secop.gov.co/Public/Tendering/OpportunityDetail/Index?noticeUID=CO1.NTC.9710355&amp;isFromPublicArea=True&amp;isModal=true&amp;asPopupView=true</t>
  </si>
  <si>
    <t>CO1.REQ.10007369</t>
  </si>
  <si>
    <t>CO1.PCCNTR.9242765</t>
  </si>
  <si>
    <t>CO1.BDOS.9838490</t>
  </si>
  <si>
    <t>https://community.secop.gov.co/Public/Tendering/OpportunityDetail/Index?noticeUID=CO1.NTC.9874698&amp;isFromPublicArea=True&amp;isModal=true&amp;asPopupView=true</t>
  </si>
  <si>
    <t>CO1.PCCNTR.9242918</t>
  </si>
  <si>
    <t>CPS-516-2026</t>
  </si>
  <si>
    <t>CO1.REQ.10036722</t>
  </si>
  <si>
    <t>CO1.PCCNTR.9266887</t>
  </si>
  <si>
    <t>CO1.BDOS.9868462</t>
  </si>
  <si>
    <t>CP-SDSD-350-2026</t>
  </si>
  <si>
    <t>10882301</t>
  </si>
  <si>
    <t>https://community.secop.gov.co/Public/Tendering/OpportunityDetail/Index?noticeUID=CO1.NTC.9898796&amp;isFromPublicArea=True&amp;isModal=true&amp;asPopupView=true</t>
  </si>
  <si>
    <t>CO1.REQ.7702516</t>
  </si>
  <si>
    <t>CO1.PCCNTR.7457417</t>
  </si>
  <si>
    <t>CO1.BDOS.7567320</t>
  </si>
  <si>
    <t>CP-SDSD-117-2025</t>
  </si>
  <si>
    <t>PRESTACIÓN DE SERVICIOS PROFESIONALES DE UN ENFERMERO (A) PARA EL DESARROLLO DE ACCIONES EN EL COMPONENTE VIGILANCIA EPIDEMIOLÓGICA EN EL MARCO DEL DESARROLLO DEL PLAN TERRITORIAL DE SALUD VIGENCIA 2025 EN EL DEPARTAMENTO DE SUCRE</t>
  </si>
  <si>
    <t>https://community.secop.gov.co/Public/Tendering/OpportunityDetail/Index?noticeUID=CO1.NTC.7589648&amp;isFromPublicArea=True&amp;isModal=true&amp;asPopupView=true</t>
  </si>
  <si>
    <t>CO1.REQ.10041799</t>
  </si>
  <si>
    <t>CO1.PCCNTR.9272810</t>
  </si>
  <si>
    <t>CO1.BDOS.9873693</t>
  </si>
  <si>
    <t>CP-SDSD-360-2026</t>
  </si>
  <si>
    <t>PRESTACIÓN DE SERVICIOS DE APOYO A LA GESTION DE UN(A) AUXILIAR PARA EL FORTALECIMIENTO DEL FONDO ROTATORIO DE ESTUPEFACIENTES -FRE EN LA SECRETARIA DE SALUD DEL DEPARTAMENTO
DE SUCRE.</t>
  </si>
  <si>
    <t>1102807309</t>
  </si>
  <si>
    <t>https://community.secop.gov.co/Public/Tendering/OpportunityDetail/Index?noticeUID=CO1.NTC.9904407&amp;isFromPublicArea=True&amp;isModal=true&amp;asPopupView=true</t>
  </si>
  <si>
    <t>CO1.REQ.9949735</t>
  </si>
  <si>
    <t>CO1.PCCNTR.9172242</t>
  </si>
  <si>
    <t>CO1.BDOS.9780867</t>
  </si>
  <si>
    <t>CPS-402-2026</t>
  </si>
  <si>
    <t>PRESTACION DE SERVICIOS PROFESIONALES DE UN PROFESIONAL EN ADMINISTRACIÓN DE EMPRESAS PARA BRINDAR APOYO ADMINISTRATIVO A LA SECRETARIA DE DESARROLLO ECONOMICO Y SOSTENIBILIDAD AMBIENTAL DE LA GOBERNACION DE SUCRE DURANTE LA VIGENCIA 2026</t>
  </si>
  <si>
    <t>https://community.secop.gov.co/Public/Tendering/OpportunityDetail/Index?noticeUID=CO1.NTC.9804085&amp;isFromPublicArea=True&amp;isModal=true&amp;asPopupView=true</t>
  </si>
  <si>
    <t>CO1.REQ.6244603</t>
  </si>
  <si>
    <t>CO1.REQ.9912837</t>
  </si>
  <si>
    <t>CO1.PCCNTR.9136055</t>
  </si>
  <si>
    <t>CO1.BDOS.9744397</t>
  </si>
  <si>
    <t>CPS-243-2026</t>
  </si>
  <si>
    <t>PRESTACIÓN DE SERVICIOS DE APOYO A LA GESTIÓN
PARA BRINDAR ACOMPAÑAMIENTO EN LOS ASUNTOS QUE ESTÉN A CARGO DE LA SECRETARÍA DE LA MUJER; JUVENTUD E
INCLUSION SOCIAL.</t>
  </si>
  <si>
    <t>https://community.secop.gov.co/Public/Tendering/OpportunityDetail/Index?noticeUID=CO1.NTC.9770354&amp;isFromPublicArea=True&amp;isModal=true&amp;asPopupView=true</t>
  </si>
  <si>
    <t>CO1.REQ.8898427</t>
  </si>
  <si>
    <t>CO1.PCCNTR.8314725</t>
  </si>
  <si>
    <t>CO1.BDOS.8740352</t>
  </si>
  <si>
    <t>CPS-670-2025</t>
  </si>
  <si>
    <t>https://community.secop.gov.co/Public/Tendering/OpportunityDetail/Index?noticeUID=CO1.NTC.8764629&amp;isFromPublicArea=True&amp;isModal=true&amp;asPopupView=true</t>
  </si>
  <si>
    <t>CO1.REQ.9920298</t>
  </si>
  <si>
    <t>CO1.PCCNTR.9161508</t>
  </si>
  <si>
    <t>CO1.BDOS.9752149</t>
  </si>
  <si>
    <t>CPS-327-2026</t>
  </si>
  <si>
    <t>PRESTACION DE SERVICIOS PROFESIONALES COMO ADMINISTRADOR DE EMPRESAS PARA BRINDAR APOYO EN TEMAS RELACIONADOS A LA SECRETARIA DE DESARROLLO ECONOMICO Y SOSTENIBILIDAD AMBIENTAL; DE LA GOBERNACION DE SUCRE DURANTE LA VIGENCIA 2025</t>
  </si>
  <si>
    <t>https://community.secop.gov.co/Public/Tendering/OpportunityDetail/Index?noticeUID=CO1.NTC.9793396&amp;isFromPublicArea=True&amp;isModal=true&amp;asPopupView=true</t>
  </si>
  <si>
    <t>CO1.REQ.6744291</t>
  </si>
  <si>
    <t>CO1.REQ.7243619</t>
  </si>
  <si>
    <t>CO1.PCCNTR.7084112</t>
  </si>
  <si>
    <t>CO1.BDOS.7108502</t>
  </si>
  <si>
    <t>CPS-978-2024</t>
  </si>
  <si>
    <t>PRESTACIÓN DE SERVICIOS PROFESIONALES PARA BRINDAR ASESORIA COMO
CONTADOR PÚBLICO EN LA SUBSECRETARÍA DE GESTIÓN TRIBUTARIA DEL
DEPARTAMENTO DE SUCRE EN DESARROLLO DEL PROGRAMA ANTICONTRABANDO;
CONVENIO No PM 011 2024</t>
  </si>
  <si>
    <t>https://community.secop.gov.co/Public/Tendering/OpportunityDetail/Index?noticeUID=CO1.NTC.7126742&amp;isFromPublicArea=True&amp;isModal=true&amp;asPopupView=true</t>
  </si>
  <si>
    <t>CO1.REQ.6807161</t>
  </si>
  <si>
    <t>CO1.PCCNTR.6748305</t>
  </si>
  <si>
    <t>CO1.BDOS.6680235</t>
  </si>
  <si>
    <t>CPS-702-2024</t>
  </si>
  <si>
    <t>PRESTACION DE SERVICIOS DE APOYO A LA GESTION PARA BRINDAR ASESORIA Y ACOMPAÑAMIENTO EN LOS ASUNTOS QUE ESTÉN A CARGO DE LA SECRETARÍA DE INCLUSION SOCIAL; MUJER Y EQUIDAD DE GENERO - SUBSECRETARIA DE GESTION DE JUVENTUDES DEL DEPARTAMENTO DE SUCRE.</t>
  </si>
  <si>
    <t>3848939</t>
  </si>
  <si>
    <t>https://community.secop.gov.co/Public/Tendering/OpportunityDetail/Index?noticeUID=CO1.NTC.6691123&amp;isFromPublicArea=True&amp;isModal=true&amp;asPopupView=true</t>
  </si>
  <si>
    <t>CO1.REQ.9894554</t>
  </si>
  <si>
    <t>CO1.PCCNTR.9117348</t>
  </si>
  <si>
    <t>CO1.BDOS.9726711</t>
  </si>
  <si>
    <t>CP-SDSD-229-2026</t>
  </si>
  <si>
    <t>https://community.secop.gov.co/Public/Tendering/OpportunityDetail/Index?noticeUID=CO1.NTC.9752931&amp;isFromPublicArea=True&amp;isModal=true&amp;asPopupView=true</t>
  </si>
  <si>
    <t>CO1.REQ.9946798</t>
  </si>
  <si>
    <t>CO1.PCCNTR.9177393</t>
  </si>
  <si>
    <t>CO1.BDOS.9778537</t>
  </si>
  <si>
    <t>CPS-400-2026</t>
  </si>
  <si>
    <t>PRESTACIÓN DE SERVICIOS PROFESIONALES DE UN INGENIERO MECANICO PARA ASESORAR; APOYAR Y ACOMPAÑAMIENTO A LA SUBSECRETARIA DE GESTION DE HABITAT; VIVIENDA Y TERRITORIO DE LA
GOBERNACIÓN DE SUCRE.</t>
  </si>
  <si>
    <t>https://community.secop.gov.co/Public/Tendering/OpportunityDetail/Index?noticeUID=CO1.NTC.9809105&amp;isFromPublicArea=True&amp;isModal=true&amp;asPopupView=true</t>
  </si>
  <si>
    <t>CO1.REQ.8892514</t>
  </si>
  <si>
    <t>CO1.PCCNTR.8314873</t>
  </si>
  <si>
    <t>CO1.BDOS.8733585</t>
  </si>
  <si>
    <t>CPS-646-2025</t>
  </si>
  <si>
    <t>PRESTACION DE SERVICIOS PROFESIONALES DE UN ABOGADO PARA BRINDAR ACOMPAÑAMIENTO EN LA DIFERENTES ACTIVIDADES QUE REQUIERA LA SECRETARIA DE TRANSITO Y TRANSPORTE DE LA GOBERNACION DE SUCRE</t>
  </si>
  <si>
    <t>https://community.secop.gov.co/Public/Tendering/OpportunityDetail/Index?noticeUID=CO1.NTC.8765517&amp;isFromPublicArea=True&amp;isModal=true&amp;asPopupView=true</t>
  </si>
  <si>
    <t>CO1.REQ.9875052</t>
  </si>
  <si>
    <t>CO1.PCCNTR.9093854</t>
  </si>
  <si>
    <t>CO1.BDOS.9707066</t>
  </si>
  <si>
    <t>CPS-112-2026</t>
  </si>
  <si>
    <t>PRESTACION DE SERVICIOS PROFESIONALES DE UN(A)
ABOGADO(A) PARA BRINDAR ASESORIA JURIDICA A LA  OFICINA DE TURISMO Y CULTURA DEL DEPARTAMENTO DE SUCRE
DURANTE LA VIGENCIA 2026</t>
  </si>
  <si>
    <t>https://community.secop.gov.co/Public/Tendering/OpportunityDetail/Index?noticeUID=CO1.NTC.9728995&amp;isFromPublicArea=True&amp;isModal=true&amp;asPopupView=true</t>
  </si>
  <si>
    <t>CO1.REQ.7086649</t>
  </si>
  <si>
    <t>CO1.PCCNTR.6973102</t>
  </si>
  <si>
    <t>CO1.BDOS.6954846</t>
  </si>
  <si>
    <t>CP-SDSD-623-2024</t>
  </si>
  <si>
    <t>PRESTACIÓN DE SERVICIOS PROFESIONALES DE UN(A) ABOGADO(A) PARA EL DESARROLLO DE
ACCIONES EN EL COMPONENTE PLANEACION INTEGRAL EN EL MARCO DEL DESARROLLO DEL PLAN
TERRITORIAL DE SALUD VIGENCIA 2024 EN EL DEPARTAMENTO DE SUCRE.</t>
  </si>
  <si>
    <t>18855426</t>
  </si>
  <si>
    <t>https://community.secop.gov.co/Public/Tendering/OpportunityDetail/Index?noticeUID=CO1.NTC.6978003&amp;isFromPublicArea=True&amp;isModal=true&amp;asPopupView=true</t>
  </si>
  <si>
    <t>CO1.REQ.6767177</t>
  </si>
  <si>
    <t>CO1.PCCNTR.6717698</t>
  </si>
  <si>
    <t>CO1.BDOS.6639698</t>
  </si>
  <si>
    <t>CPS-655-2024</t>
  </si>
  <si>
    <t>PRESTACIÓN DE SERVICIOS PROFESIONALES PARA BRINDAR ACOMPAÑAMIENTO A LA SUBSECRETARÍA DE GESTION DE LA CONTRATACION DE LA GOBERNACIÓN DE SUCRE.</t>
  </si>
  <si>
    <t>https://community.secop.gov.co/Public/Tendering/OpportunityDetail/Index?noticeUID=CO1.NTC.6649646&amp;isFromPublicArea=True&amp;isModal=true&amp;asPopupView=true</t>
  </si>
  <si>
    <t>CO1.REQ.6999850</t>
  </si>
  <si>
    <t>CO1.PCCNTR.6893648</t>
  </si>
  <si>
    <t>CO1.BDOS.6869634</t>
  </si>
  <si>
    <t>CPS-832-2024</t>
  </si>
  <si>
    <t>PRESTACIÓN DE SERVICIOS PROFESIONALES ESPECIALIZADOS PARA BRINDAR APOYO EN 
LAS DISTINTAS DEPENDENCIAS DE LA SECRETARÍA DE EDUCACIÓN DE LA GOBERNACIÓN DE SUCRE DESDE LA SECRETARIA DE 
EDUCACION EN EL MARCO DEL PROYECTO APOYO PARA LA PRESTACION DE SERVICIOS PROFESIONALES Y DE APOYO A LA 
GESTION EN L</t>
  </si>
  <si>
    <t>32890026</t>
  </si>
  <si>
    <t>https://community.secop.gov.co/Public/Tendering/OpportunityDetail/Index?noticeUID=CO1.NTC.6881234&amp;isFromPublicArea=True&amp;isModal=true&amp;asPopupView=true</t>
  </si>
  <si>
    <t>PRESTACIÓN DE SERVICIOS PROFESIONALES ESPECIALIZADOS PARA BRINDAR APOYO EN 
LAS DISTINTAS DEPENDENCIAS DE LA SECRETARÍA DE EDUCACIÓN DE LA GOBERNACIÓN DE SUCRE DESDE LA SECRETARIA DE 
EDUCACION EN EL MARCO DEL PROYECTO APOYO PARA LA PRESTACION DE SERVICIOS PROFESIONALES Y DE APOYO A LA 
GESTION EN LA VIGENCIA 2024 DE LA GOBERNACION DE SUCRE</t>
  </si>
  <si>
    <t>CO1.REQ.7002464</t>
  </si>
  <si>
    <t>CO1.PCCNTR.6895233</t>
  </si>
  <si>
    <t>CO1.BDOS.6872443</t>
  </si>
  <si>
    <t>CPS-833-2024</t>
  </si>
  <si>
    <t>PRESTACIÓN DE SERVICIOS PROFESIONALES ESPECIALIZADOS PARA BRINDAR 
ACOMPAÑAMIENTO A LA SECRETARÍA GENERAL DE LA GOBERNACIÓN DE SUCRE</t>
  </si>
  <si>
    <t>https://community.secop.gov.co/Public/Tendering/OpportunityDetail/Index?noticeUID=CO1.NTC.6883306&amp;isFromPublicArea=True&amp;isModal=true&amp;asPopupView=true</t>
  </si>
  <si>
    <t>CO1.REQ.9811271</t>
  </si>
  <si>
    <t>CO1.PCCNTR.9034796</t>
  </si>
  <si>
    <t>CO1.BDOS.9643826</t>
  </si>
  <si>
    <t>CPS-089-2026</t>
  </si>
  <si>
    <t>https://community.secop.gov.co/Public/Tendering/OpportunityDetail/Index?noticeUID=CO1.NTC.9669287&amp;isFromPublicArea=True&amp;isModal=true&amp;asPopupView=true</t>
  </si>
  <si>
    <t>CO1.REQ.8818826</t>
  </si>
  <si>
    <t>CO1.PCCNTR.8261724</t>
  </si>
  <si>
    <t>CO1.BDOS.8662054</t>
  </si>
  <si>
    <t>CP-SDSD-582-2025</t>
  </si>
  <si>
    <t>https://community.secop.gov.co/Public/Tendering/OpportunityDetail/Index?noticeUID=CO1.NTC.8691935&amp;isFromPublicArea=True&amp;isModal=true&amp;asPopupView=true</t>
  </si>
  <si>
    <t>CO1.REQ.9938451</t>
  </si>
  <si>
    <t>CO1.PCCNTR.9164192</t>
  </si>
  <si>
    <t>CO1.BDOS.9770015</t>
  </si>
  <si>
    <t>CPS-378-2026</t>
  </si>
  <si>
    <t>PRESTACIÓN DE SERVICIOS PROFESIONALES DE
CONTADOR PÙBLICO PARA APOYAR LOS PROCESOS ADMINISTRATIVOS Y FINANCIEROS DE LA SECRETARIA DE TRANSITO Y
MOVILIDAD DE LA GOBERNACIÒN DE SUCRE</t>
  </si>
  <si>
    <t>1007206481</t>
  </si>
  <si>
    <t>https://community.secop.gov.co/Public/Tendering/OpportunityDetail/Index?noticeUID=CO1.NTC.9796898&amp;isFromPublicArea=True&amp;isModal=true&amp;asPopupView=true</t>
  </si>
  <si>
    <t>CO1.REQ.6161916</t>
  </si>
  <si>
    <t>CO1.PCCNTR.6280744</t>
  </si>
  <si>
    <t>CO1.BDOS.6042139</t>
  </si>
  <si>
    <t>CPS-290-2024</t>
  </si>
  <si>
    <t>PRESTACIÓN DE SERVICIOS DE APOYO A LA
GESTIÓN COMO TÉCNICO PROFESIONAL EN SERVICIO DE POLICÍA PARA
DESARROLLAR ACTIVIDADES EN LA SUBSECRETARÍA DE GESTIÓN TRIBUTARIA DEL
DEPARTAMENTO DE SUCRE EN DESARROLLO DEL PROGRAMA ANTICONTRABANDO</t>
  </si>
  <si>
    <t>https://community.secop.gov.co/Public/Tendering/OpportunityDetail/Index?noticeUID=CO1.NTC.6063567&amp;isFromPublicArea=True&amp;isModal=true&amp;asPopupView=true</t>
  </si>
  <si>
    <t>CO1.REQ.6692235</t>
  </si>
  <si>
    <t>CO1.PCCNTR.6662584</t>
  </si>
  <si>
    <t>CO1.BDOS.6565022</t>
  </si>
  <si>
    <t>CPS-473-2024</t>
  </si>
  <si>
    <t>https://community.secop.gov.co/Public/Tendering/OpportunityDetail/Index?noticeUID=CO1.NTC.6577134&amp;isFromPublicArea=True&amp;isModal=true&amp;asPopupView=true</t>
  </si>
  <si>
    <t>CO1.REQ.9753120</t>
  </si>
  <si>
    <t>CO1.PCCNTR.8969469</t>
  </si>
  <si>
    <t>CO1.BDOS.9585739</t>
  </si>
  <si>
    <t>CP-SDSD-053-2026</t>
  </si>
  <si>
    <t>PRESTACION DE SERVICIOS DE APOYO A LA GESTION DE UN (A) TECNICO EN SISTEMAS PARA EL DESARROLLO DE ACCIONES EN EL SUBPROGRAMA PLANEACION INTEGRAL EN SALUD EN EL MARCO DEL DESARROLLO DEL PLAN TERRITORIAL DE SALUD VIGENCIA 2026 EN EL DEPARTAMENTO DE SUCRE</t>
  </si>
  <si>
    <t>https://community.secop.gov.co/Public/Tendering/OpportunityDetail/Index?noticeUID=CO1.NTC.9600407&amp;isFromPublicArea=True&amp;isModal=true&amp;asPopupView=true</t>
  </si>
  <si>
    <t>CO1.REQ.7791805</t>
  </si>
  <si>
    <t>CO1.PCCNTR.7534201</t>
  </si>
  <si>
    <t>CO1.BDOS.7655069</t>
  </si>
  <si>
    <t>CP-SDSD-240-2025</t>
  </si>
  <si>
    <t>PRESTACIÓN DE SERVICIOS PROFESIONALES DE UN ENFERMERO (A) ESPECIALISTA EN AUDITORIA PARA EL DESARROLLO DE ACCIONES EN EL COMPONENTE PROGRAMA AMPLIADO DE INMUNIZACIONES PAI; EN EL MARCO DEL DESARROLLO DEL PLAN TERRITORIAL DE SALUD VIGENCIA 2025 EN EL DEPARTAMENTO DE SUCRE.</t>
  </si>
  <si>
    <t>https://community.secop.gov.co/Public/Tendering/OpportunityDetail/Index?noticeUID=CO1.NTC.7683733&amp;isFromPublicArea=True&amp;isModal=true&amp;asPopupView=true</t>
  </si>
  <si>
    <t>CO1.REQ.9993995</t>
  </si>
  <si>
    <t>CO1.PCCNTR.9219065</t>
  </si>
  <si>
    <t>CO1.BDOS.9825775</t>
  </si>
  <si>
    <t>CP-SDSD-309-2026</t>
  </si>
  <si>
    <t>23030217</t>
  </si>
  <si>
    <t>https://community.secop.gov.co/Public/Tendering/OpportunityDetail/Index?noticeUID=CO1.NTC.9851546&amp;isFromPublicArea=True&amp;isModal=true&amp;asPopupView=true</t>
  </si>
  <si>
    <t>CO1.REQ.10587430</t>
  </si>
  <si>
    <t>CO1.REQ.9121738</t>
  </si>
  <si>
    <t>CO1.PCCNTR.8527811</t>
  </si>
  <si>
    <t>CO1.BDOS.8907586</t>
  </si>
  <si>
    <t>CONTRATO DE CONSULTORÍA Nº CM-SDSD-01-2025</t>
  </si>
  <si>
    <t>ELABORACIÓN DE LA FASE INICIAL DE MAPA DE RIESGO DE LA CALIDAD DEL AGUA PARA CONSUMO HUMANO; CORRESPONDIENTE A LOS SISTEMAS DE ABASTECIMIENTO DE AGUA PRIORIZADOS DE LOS MUNICIPIOS DE CATEGORÍA 4; 5 Y 6 DEL DEPARTAMENTO DE SUCRE.</t>
  </si>
  <si>
    <t>812004917</t>
  </si>
  <si>
    <t>https://community.secop.gov.co/Public/Tendering/OpportunityDetail/Index?noticeUID=CO1.NTC.8984621&amp;isFromPublicArea=True&amp;isModal=true&amp;asPopupView=true</t>
  </si>
  <si>
    <t>CO1.REQ.6969091</t>
  </si>
  <si>
    <t>CO1.PCCNTR.6868879</t>
  </si>
  <si>
    <t>CO1.BDOS.6839370</t>
  </si>
  <si>
    <t>CPS-824-2024</t>
  </si>
  <si>
    <t>1102853933</t>
  </si>
  <si>
    <t>https://community.secop.gov.co/Public/Tendering/OpportunityDetail/Index?noticeUID=CO1.NTC.6849745&amp;isFromPublicArea=True&amp;isModal=true&amp;asPopupView=true</t>
  </si>
  <si>
    <t>CO1.REQ.9901831</t>
  </si>
  <si>
    <t>CO1.PCCNTR.9119058</t>
  </si>
  <si>
    <t>CO1.BDOS.9733276</t>
  </si>
  <si>
    <t>CPS-294-2026</t>
  </si>
  <si>
    <t>https://community.secop.gov.co/Public/Tendering/OpportunityDetail/Index?noticeUID=CO1.NTC.9754706&amp;isFromPublicArea=True&amp;isModal=true&amp;asPopupView=true</t>
  </si>
  <si>
    <t>CO1.REQ.9700789</t>
  </si>
  <si>
    <t>CO1.PCCNTR.8920685</t>
  </si>
  <si>
    <t>CO1.BDOS.9534220</t>
  </si>
  <si>
    <t>CPS-049-2026</t>
  </si>
  <si>
    <t>https://community.secop.gov.co/Public/Tendering/OpportunityDetail/Index?noticeUID=CO1.NTC.9553528&amp;isFromPublicArea=True&amp;isModal=true&amp;asPopupView=true</t>
  </si>
  <si>
    <t>CO1.REQ.10713539</t>
  </si>
  <si>
    <t>CO1.PCCNTR.9709794</t>
  </si>
  <si>
    <t>CO1.BDOS.10530086</t>
  </si>
  <si>
    <t>CP-SDSD-434-2026</t>
  </si>
  <si>
    <t>https://community.secop.gov.co/Public/Tendering/OpportunityDetail/Index?noticeUID=CO1.NTC.10573285&amp;isFromPublicArea=True&amp;isModal=true&amp;asPopupView=true</t>
  </si>
  <si>
    <t>CO1.REQ.7095128</t>
  </si>
  <si>
    <t>CO1.PCCNTR.6969844</t>
  </si>
  <si>
    <t>CO1.BDOS.6963146</t>
  </si>
  <si>
    <t>CP-SDSD-665-2024</t>
  </si>
  <si>
    <t>PRESTACIÓN DE SERVICIOS DE APOYO A LA GESTIÓN DE UN AUXILIAR 
ADMINISTRATIVO PARA EL DESARROLLO DE ACCIONES EN EL COMPONENTE 
PROGRAMA AMPLIADO DE INMUNIZACIONES PAI EN EL MARCO DEL DESARROLLO 
DEL PLAN TERRITORIAL DE SALUD VIGENCIA 2024 EN EL DEPARTAMENTO</t>
  </si>
  <si>
    <t>https://community.secop.gov.co/Public/Tendering/OpportunityDetail/Index?noticeUID=CO1.NTC.6974107&amp;isFromPublicArea=True&amp;isModal=true&amp;asPopupView=true</t>
  </si>
  <si>
    <t>CO1.REQ.9992839</t>
  </si>
  <si>
    <t>CO1.PCCNTR.9226286</t>
  </si>
  <si>
    <t>CO1.BDOS.9824358</t>
  </si>
  <si>
    <t>CP-SDSD-317-2026</t>
  </si>
  <si>
    <t>PRESTACIÓN DE SERVICIOS DE UN(A) PROFESIONAL ÁREA DE SALUD; ESPECIALISTA EN SEGURIDAD Y SALUD EN EL TRABAJO (SALUD OCUPACIONAL)
PARA EL DESARROLLO DE ACCIONES EN EL SUBPROGRAMA SALUD LABORAL EN
EL MARCO DEL DESARROLLO DEL PLAN TERRITORIAL DE SALUD VIGENCIA 2026 EN EL DEPARTAMENTO DE SUCRE</t>
  </si>
  <si>
    <t>https://community.secop.gov.co/Public/Tendering/OpportunityDetail/Index?noticeUID=CO1.NTC.9859016&amp;isFromPublicArea=True&amp;isModal=true&amp;asPopupView=true</t>
  </si>
  <si>
    <t>CO1.REQ.7047502</t>
  </si>
  <si>
    <t>CO1.PCCNTR.6934258</t>
  </si>
  <si>
    <t>CO1.BDOS.6916701</t>
  </si>
  <si>
    <t>CP-SDSD-542-2024</t>
  </si>
  <si>
    <t>PRESTACIÓN DE SERVICIOS DE APOYO A LA GESTIÓN DE UN TECNICO/AUXILIAR DE ENFERMERIA PARA EL DESARROLLO DE 
ACCIONES EN EL COMPONENTE VIGILANCIA EN SALUD PUBLICA EN EL MARCO DEL DESARROLLO DEL PLAN TERRITORIAL DE 
SALUD VIGENCIA 2024 EN EL DEPARTAMENTO DE SUCRE</t>
  </si>
  <si>
    <t>https://community.secop.gov.co/Public/Tendering/OpportunityDetail/Index?noticeUID=CO1.NTC.6930153&amp;isFromPublicArea=True&amp;isModal=true&amp;asPopupView=true</t>
  </si>
  <si>
    <t>CO1.REQ.7100968</t>
  </si>
  <si>
    <t>CO1.PCCNTR.6992426</t>
  </si>
  <si>
    <t>CO1.BDOS.6968945</t>
  </si>
  <si>
    <t>CPS-878-2024</t>
  </si>
  <si>
    <t>CONTRATAR SERVICIOS PROFESIONALES EN RELACIONES INTERNACIONALES PARA BRINDAR APOYO EN LA SECRETARÍA PRIVADA DE LA GOBERNACIÓN DE SUCRE</t>
  </si>
  <si>
    <t>https://community.secop.gov.co/Public/Tendering/OpportunityDetail/Index?noticeUID=CO1.NTC.7001889&amp;isFromPublicArea=True&amp;isModal=true&amp;asPopupView=true</t>
  </si>
  <si>
    <t>CO1.REQ.8880608</t>
  </si>
  <si>
    <t>CO1.PCCNTR.8301466</t>
  </si>
  <si>
    <t>CO1.BDOS.8722058</t>
  </si>
  <si>
    <t>CPS-592-2025</t>
  </si>
  <si>
    <t>PRESTACION DE SERVICIOS PROFESIONALES COMO ABOGADO PARA BRINDAR ASESORIA; APOYO Y ACOMPAÑAMIENTO A LA SECRETARIA DE INFRAESTRUCTURA DE LA GOBERNACIÓN DE SUCRE.</t>
  </si>
  <si>
    <t>https://community.secop.gov.co/Public/Tendering/OpportunityDetail/Index?noticeUID=CO1.NTC.8747156&amp;isFromPublicArea=True&amp;isModal=true&amp;asPopupView=true</t>
  </si>
  <si>
    <t>CO1.REQ.7836479</t>
  </si>
  <si>
    <t>CO1.PCCNTR.7564242</t>
  </si>
  <si>
    <t>CO1.BDOS.7699479</t>
  </si>
  <si>
    <t>CP-SDSD-257-2025</t>
  </si>
  <si>
    <t>PRESTACIÓN DE SERVICIOS PROFESIONALES DE UN(A) ABOGADO(A) PARA EL  DESARROLLO DE ACCIONES EN EL COMPONENTE PLANEACION INTEGRAL EN EL  MARCO DEL DESARROLLO DEL PLAN TERRITORIAL DE SALUD VIGENCIA 2025 EN
EL DEPARTAMENTO DE SUCRE</t>
  </si>
  <si>
    <t>1129502191</t>
  </si>
  <si>
    <t>https://community.secop.gov.co/Public/Tendering/OpportunityDetail/Index?noticeUID=CO1.NTC.7723127&amp;isFromPublicArea=True&amp;isModal=true&amp;asPopupView=true</t>
  </si>
  <si>
    <t>CO1.REQ.8911803</t>
  </si>
  <si>
    <t>CO1.PCCNTR.8332913</t>
  </si>
  <si>
    <t>CO1.BDOS.8753871</t>
  </si>
  <si>
    <t>CPS-707-2025</t>
  </si>
  <si>
    <t>PRESTACION DE SERVICIOS PROFESIONALES DE UNCONTADOR PUBLICO PARA BRINDAR APOYO A LA SUBSECRTERIA DE GESTION TRIBUTARIA DE LA SECRETARÍA DE HACIENDA DEPARTAMENTAL.</t>
  </si>
  <si>
    <t>1102846374</t>
  </si>
  <si>
    <t>https://community.secop.gov.co/Public/Tendering/OpportunityDetail/Index?noticeUID=CO1.NTC.8787558&amp;isFromPublicArea=True&amp;isModal=true&amp;asPopupView=true</t>
  </si>
  <si>
    <t>CO1.REQ.8774384</t>
  </si>
  <si>
    <t>CO1.PCCNTR.8227868</t>
  </si>
  <si>
    <t>CO1.BDOS.8619015</t>
  </si>
  <si>
    <t>CP-SDSD-543-2025</t>
  </si>
  <si>
    <t>PRESTACIÓN DE SERVICIOS PROFESIONALES DE UN ENFERMERO (A) PARA EL
 DESARROLLO DE ACCIONES EN EL COMPONENTE VIGILANCIA EPIDEMIOLÓGICA
 EN EL MARCO DEL DESARROLLO DEL PLAN TERRITORIAL DE SALUD VIGENCIA
 2025 EN EL DEPARTAMENTO DE SUCRE.</t>
  </si>
  <si>
    <t>https://community.secop.gov.co/Public/Tendering/OpportunityDetail/Index?noticeUID=CO1.NTC.8645282&amp;isFromPublicArea=True&amp;isModal=true&amp;asPopupView=true</t>
  </si>
  <si>
    <t>CO1.REQ.9454835</t>
  </si>
  <si>
    <t>CO1.REQ.8916563</t>
  </si>
  <si>
    <t>CO1.PCCNTR.8330685</t>
  </si>
  <si>
    <t>CO1.BDOS.8758299</t>
  </si>
  <si>
    <t>CPS-725-2025</t>
  </si>
  <si>
    <t>https://community.secop.gov.co/Public/Tendering/OpportunityDetail/Index?noticeUID=CO1.NTC.8785128&amp;isFromPublicArea=True&amp;isModal=true&amp;asPopupView=true</t>
  </si>
  <si>
    <t>CO1.REQ.8742233</t>
  </si>
  <si>
    <t>CO1.PCCNTR.8203081</t>
  </si>
  <si>
    <t>CO1.BDOS.8587360</t>
  </si>
  <si>
    <t>CP-SDSD-454-2025</t>
  </si>
  <si>
    <t>https://community.secop.gov.co/Public/Tendering/OpportunityDetail/Index?noticeUID=CO1.NTC.8610266&amp;isFromPublicArea=True&amp;isModal=true&amp;asPopupView=true</t>
  </si>
  <si>
    <t>CO1.REQ.9971001</t>
  </si>
  <si>
    <t>CO1.PCCNTR.9207537</t>
  </si>
  <si>
    <t>CO1.BDOS.9802731</t>
  </si>
  <si>
    <t>CPS-450-2026</t>
  </si>
  <si>
    <t>PRESTACION DE SERVICIOS PROFESIONALES ESPECIALIZADOS para el seguimiento integral; reporte en plataformas oficiales y control de calidad de la ejecución técnico-financiera del proyecto; garantizando la sistematización de evidencias; el monitoreo mediante indicadores gerenciales y el cumplimiento ant</t>
  </si>
  <si>
    <t>1102849480</t>
  </si>
  <si>
    <t>https://community.secop.gov.co/Public/Tendering/OpportunityDetail/Index?noticeUID=CO1.NTC.9838567&amp;isFromPublicArea=True&amp;isModal=true&amp;asPopupView=true</t>
  </si>
  <si>
    <t>PRESTACION DE SERVICIOS PROFESIONALES ESPECIALIZADOS para el seguimiento integral; reporte en plataformas oficiales y control de calidad de la ejecución técnico-financiera del proyecto; garantizando la sistematización de evidencias; el monitoreo mediante indicadores gerenciales y el cumplimiento ante Minciencias y el SGR</t>
  </si>
  <si>
    <t>CO1.REQ.5964161</t>
  </si>
  <si>
    <t>CO1.PCCNTR.6108730</t>
  </si>
  <si>
    <t>CO1.BDOS.5846564</t>
  </si>
  <si>
    <t>CP-SDSD-177-2024</t>
  </si>
  <si>
    <t>PRESTACIÓN DE SERVICIOS PROFESIONALES DE UN (A) ADMINISTRADOR (A) DE SERVICIOS EN SALUD PARA EL DESARROLLO DE ACCIONES EN LA DIMENSION SALUD AMBIENTAL PARA LA GESTIÓN EN SALUD; EN EL MARCO DEL DESARROLLO DEL PLAN DE ACCIÓN TRANSITORIO 2024 EN EL DEPARTAMENTO DE SUCRE.</t>
  </si>
  <si>
    <t>https://community.secop.gov.co/Public/Tendering/OpportunityDetail/Index?noticeUID=CO1.NTC.5853641&amp;isFromPublicArea=True&amp;isModal=true&amp;asPopupView=true</t>
  </si>
  <si>
    <t>CO1.REQ.8931927</t>
  </si>
  <si>
    <t>CO1.PCCNTR.8352218</t>
  </si>
  <si>
    <t>CO1.BDOS.8772995</t>
  </si>
  <si>
    <t>CP-SDSD-694-2025</t>
  </si>
  <si>
    <t>PRESTACIÓN DE SERVICIOS PROFESIONALES DE UN(A)ABOGADO PARA BRINDAR
 APOYO Y ACOMPAÑAMIENTO A LA SECRETARÍA DE SALUD DE LA GOBERNACIÓN
 DE SUCRE EN  LA DIRECCION DE ASUNTOS JURIDICOS Y DE CONTRATACION</t>
  </si>
  <si>
    <t>1103980330</t>
  </si>
  <si>
    <t>https://community.secop.gov.co/Public/Tendering/OpportunityDetail/Index?noticeUID=CO1.NTC.8814545&amp;isFromPublicArea=True&amp;isModal=true&amp;asPopupView=true</t>
  </si>
  <si>
    <t>CO1.REQ.6895088</t>
  </si>
  <si>
    <t>CO1.PCCNTR.6814007</t>
  </si>
  <si>
    <t>CO1.BDOS.6766112</t>
  </si>
  <si>
    <t>CPS-757-2024</t>
  </si>
  <si>
    <t>PRESTACION DE SERVICIOS PROFESIONALES COMO APOYO EN LAS TAREAS ADMINISTRATIVAS DE LA OFICINA DE PASAPORTE; ADSCRITA A LA SECRETARÍA PRIVADA DE LA GOBERNACIÓN DE SUCRE</t>
  </si>
  <si>
    <t>https://community.secop.gov.co/Public/Tendering/OpportunityDetail/Index?noticeUID=CO1.NTC.6776235&amp;isFromPublicArea=True&amp;isModal=true&amp;asPopupView=true</t>
  </si>
  <si>
    <t>CO1.REQ.8919006</t>
  </si>
  <si>
    <t>CO1.PCCNTR.8332710</t>
  </si>
  <si>
    <t>CO1.BDOS.8760388</t>
  </si>
  <si>
    <t>CPS-692-2025</t>
  </si>
  <si>
    <t>1005569448</t>
  </si>
  <si>
    <t>https://community.secop.gov.co/Public/Tendering/OpportunityDetail/Index?noticeUID=CO1.NTC.8787805&amp;isFromPublicArea=True&amp;isModal=true&amp;asPopupView=true</t>
  </si>
  <si>
    <t>CO1.REQ.9997629</t>
  </si>
  <si>
    <t>CO1.PCCNTR.9244883</t>
  </si>
  <si>
    <t>CO1.BDOS.9829074</t>
  </si>
  <si>
    <t>CPS-433-2026</t>
  </si>
  <si>
    <t>1100402567</t>
  </si>
  <si>
    <t>https://community.secop.gov.co/Public/Tendering/OpportunityDetail/Index?noticeUID=CO1.NTC.9876905&amp;isFromPublicArea=True&amp;isModal=true&amp;asPopupView=true</t>
  </si>
  <si>
    <t>CO1.REQ.7099304</t>
  </si>
  <si>
    <t>CO1.PCCNTR.6975317</t>
  </si>
  <si>
    <t>CO1.BDOS.6967103</t>
  </si>
  <si>
    <t>CP-SDSD-677-2024</t>
  </si>
  <si>
    <t>PRESTACIÓN DE SERVICIOS PROFESIONALES DE UNA TRABAJADORA SOCIAL PARA EL DESARROLLO DE ACCIONES EN EL 
COMPONENTE SALUD MENTAL; EN EL MARCO DEL DESARROLLO DEL PLAN TERRITORIAL DE SALUD VIGENCIA 2024 EN EL 
DEPARTAMENTO DE SUCRE.</t>
  </si>
  <si>
    <t>1102887502</t>
  </si>
  <si>
    <t>https://community.secop.gov.co/Public/Tendering/OpportunityDetail/Index?noticeUID=CO1.NTC.6981201&amp;isFromPublicArea=True&amp;isModal=true&amp;asPopupView=true</t>
  </si>
  <si>
    <t>CO1.REQ.5924885</t>
  </si>
  <si>
    <t>CO1.PCCNTR.6079226</t>
  </si>
  <si>
    <t>CO1.BDOS.5808076</t>
  </si>
  <si>
    <t>CPS-246-2024</t>
  </si>
  <si>
    <t>PRESTACIÓN DE SERVICIOS DE APOYO A LA
GESTIÓN COMO TÉCNICO EN INVESTIGACIÓN JUDICIAL PARA DESARROLLAR
ACTIVIDADES EN LA SUBSECRETARÍA DE GESTIÓN TRIBUTARIA DEL
DEPARTAMENTO DE SUCRE EN DESARROLLO DEL PROGRAMA ANTICONTRABANDO</t>
  </si>
  <si>
    <t>https://community.secop.gov.co/Public/Tendering/OpportunityDetail/Index?noticeUID=CO1.NTC.5816146&amp;isFromPublicArea=True&amp;isModal=true&amp;asPopupView=true</t>
  </si>
  <si>
    <t>CO1.REQ.6821234</t>
  </si>
  <si>
    <t>CO1.PCCNTR.6762015</t>
  </si>
  <si>
    <t>CO1.BDOS.6693565</t>
  </si>
  <si>
    <t>CPS-716-2024</t>
  </si>
  <si>
    <t>1102835491</t>
  </si>
  <si>
    <t>https://community.secop.gov.co/Public/Tendering/OpportunityDetail/Index?noticeUID=CO1.NTC.6710535&amp;isFromPublicArea=True&amp;isModal=true&amp;asPopupView=true</t>
  </si>
  <si>
    <t>CO1.REQ.7374788</t>
  </si>
  <si>
    <t>CO1.PCCNTR.7186002</t>
  </si>
  <si>
    <t>CO1.BDOS.7238172</t>
  </si>
  <si>
    <t>CPS-1073-2024</t>
  </si>
  <si>
    <t>13514561</t>
  </si>
  <si>
    <t>https://community.secop.gov.co/Public/Tendering/OpportunityDetail/Index?noticeUID=CO1.NTC.7257809&amp;isFromPublicArea=True&amp;isModal=true&amp;asPopupView=true</t>
  </si>
  <si>
    <t>CO1.REQ.9993082</t>
  </si>
  <si>
    <t>CO1.PCCNTR.9232264</t>
  </si>
  <si>
    <t>CO1.BDOS.9825059</t>
  </si>
  <si>
    <t>CP-SDSD-300-2026</t>
  </si>
  <si>
    <t>92131410</t>
  </si>
  <si>
    <t>https://community.secop.gov.co/Public/Tendering/OpportunityDetail/Index?noticeUID=CO1.NTC.9864441&amp;isFromPublicArea=True&amp;isModal=true&amp;asPopupView=true</t>
  </si>
  <si>
    <t>CO1.REQ.8944794</t>
  </si>
  <si>
    <t>CO1.PCCNTR.8349173</t>
  </si>
  <si>
    <t>CO1.BDOS.8785824</t>
  </si>
  <si>
    <t>CPS-829-2025</t>
  </si>
  <si>
    <t>PRESTACIÓN DE SERVICIOS PROFESIONALES DE UN ECONOMISTA MAGISTER EN DESARROLLO SOCIAL PARA BRINDAR ACOMPAÑAMIENTO A LA OFICINA DE MACROPROYECTOS ESTRATEGICOS DE LA GOBERNACIÓN DE SUCRE</t>
  </si>
  <si>
    <t>https://community.secop.gov.co/Public/Tendering/OpportunityDetail/Index?noticeUID=CO1.NTC.8811737&amp;isFromPublicArea=True&amp;isModal=true&amp;asPopupView=true</t>
  </si>
  <si>
    <t>CO1.REQ.9815976</t>
  </si>
  <si>
    <t>CO1.PCCNTR.9060959</t>
  </si>
  <si>
    <t>CO1.BDOS.9648519</t>
  </si>
  <si>
    <t>CP-SDSD-114-2026</t>
  </si>
  <si>
    <t>PRESTACIÓN DE SERVICIOS PROFESIONALES DE UN (A) NUTRICIONISTA PARA EL DESARROLLO DE ACCIONES EN EL SUBPROGRAMA SALUD NUTRICIONAL EN EL MARCO DEL DESARROLLO DEL PLAN TERRITORIAL DE SALUD VIGENCIA 2026 EN EL DEPARTAMENTO DE SUCRE</t>
  </si>
  <si>
    <t>https://community.secop.gov.co/Public/Tendering/OpportunityDetail/Index?noticeUID=CO1.NTC.9695708&amp;isFromPublicArea=True&amp;isModal=true&amp;asPopupView=true</t>
  </si>
  <si>
    <t>CO1.REQ.7622899</t>
  </si>
  <si>
    <t>CO1.PCCNTR.7384763</t>
  </si>
  <si>
    <t>CO1.BDOS.7487772</t>
  </si>
  <si>
    <t>CP-SDSD-025-2025</t>
  </si>
  <si>
    <t>https://community.secop.gov.co/Public/Tendering/OpportunityDetail/Index?noticeUID=CO1.NTC.7508988&amp;isFromPublicArea=True&amp;isModal=true&amp;asPopupView=true</t>
  </si>
  <si>
    <t>CO1.REQ.9896911</t>
  </si>
  <si>
    <t>CO1.PCCNTR.9116234</t>
  </si>
  <si>
    <t>CO1.BDOS.9728654</t>
  </si>
  <si>
    <t>CP-SDSD-220-2026</t>
  </si>
  <si>
    <t>PRESTACIÓN DE SERVICIOS PROFESIONALES DE UN (A) CONTADOR(A) PARA EL
DESARROLLO DE ACCIONES EN EL SUBPROGRAMA PLANEACION INTEGRAL EN
SALUD EN EL MARCO DEL DESARROLLO DEL PLAN TERRITORIAL DE SALUD
VIGENCIA 2026 EN EL DEPARTAMENTO DE SUCRE.</t>
  </si>
  <si>
    <t>https://community.secop.gov.co/Public/Tendering/OpportunityDetail/Index?noticeUID=CO1.NTC.9751683&amp;isFromPublicArea=True&amp;isModal=true&amp;asPopupView=true</t>
  </si>
  <si>
    <t>CO1.REQ.10444314</t>
  </si>
  <si>
    <t>CO1.REQ.10351535</t>
  </si>
  <si>
    <t>CO1.BDOS.10132780</t>
  </si>
  <si>
    <t>CO1.REQ.8341553</t>
  </si>
  <si>
    <t>CO1.PCCNTR.7943640</t>
  </si>
  <si>
    <t>CO1.BDOS.8194655</t>
  </si>
  <si>
    <t>CP-SDSD-403-2025</t>
  </si>
  <si>
    <t>PRESTACIÓN DE SERVICIOS DE APOYO A LA GESTIÓN DE UN(A) BACHILLER PARA EL FORTALECIMIENTO DE LAS COMPETENCIAS DE LA SECRETARÍA DE SALUD DEL DEPARTAMENTO DE SUCRE EN LA SUBSECRETARIA DE GESTIÓN ADMINISTRATIVA Y FINANCIERA</t>
  </si>
  <si>
    <t>https://community.secop.gov.co/Public/Tendering/OpportunityDetail/Index?noticeUID=CO1.NTC.8232033&amp;isFromPublicArea=True&amp;isModal=true&amp;asPopupView=true</t>
  </si>
  <si>
    <t>CO1.REQ.8819093</t>
  </si>
  <si>
    <t>CO1.PCCNTR.8262401</t>
  </si>
  <si>
    <t>CO1.BDOS.8662593</t>
  </si>
  <si>
    <t>CP-SDSD-588-2025</t>
  </si>
  <si>
    <t>PRESTACIÓN DE SERVICIOS DE APOYO A LA GESTIÓN TECNICO LABORAL EN
 SEGURIDAD OCUPACIONAL PARA EL DESARROLLO DE ACCIONES EN EL
 COMPONENTE SALUD AMBIENTAL; EN EL MARCO DEL DESARROLLO DEL PLAN
 TERRITORIAL DE SALUD VIGENCIA 2025 EN EL DEPARTAMENTO DE SUCRE.</t>
  </si>
  <si>
    <t>https://community.secop.gov.co/Public/Tendering/OpportunityDetail/Index?noticeUID=CO1.NTC.8693301&amp;isFromPublicArea=True&amp;isModal=true&amp;asPopupView=true</t>
  </si>
  <si>
    <t>CO1.REQ.9309099</t>
  </si>
  <si>
    <t>CO1.PCCNTR.8619170</t>
  </si>
  <si>
    <t>CO1.BDOS.9142890</t>
  </si>
  <si>
    <t>CPS-1144-2025</t>
  </si>
  <si>
    <t>PRESTACION DE SERVICIOS PROFESIONALES PARA BRINDAR ACOMPAÑAMIENTO JURIDICO Y CONTRACTUAL A LA SUBSECRETARIA DE GESTION DE CONTRATACION.</t>
  </si>
  <si>
    <t>https://community.secop.gov.co/Public/Tendering/OpportunityDetail/Index?noticeUID=CO1.NTC.9168938&amp;isFromPublicArea=True&amp;isModal=true&amp;asPopupView=true</t>
  </si>
  <si>
    <t>CO1.REQ.8941414</t>
  </si>
  <si>
    <t>CO1.PCCNTR.8353024</t>
  </si>
  <si>
    <t>CO1.BDOS.8773925</t>
  </si>
  <si>
    <t>CP-SDSD-679-2025</t>
  </si>
  <si>
    <t>PRESTACIÓN DE SERVICIOS PROFESIONALES DE UN INGENIERO(A) DE ALIMENTOS PARA EL DESARROLLO DE ACCIONES COMPLEMENTARIAS EN EL COMPONENTE SALUD AMBIENTAL; EN EL MARCO DEL DESARROLLO DEL PLAN TERRITORIAL DE SALUD VIGENCIA 2025 EN EL DEPARTAMENTO DE SUCRE.</t>
  </si>
  <si>
    <t>1100547305</t>
  </si>
  <si>
    <t>https://community.secop.gov.co/Public/Tendering/OpportunityDetail/Index?noticeUID=CO1.NTC.8814967&amp;isFromPublicArea=True&amp;isModal=true&amp;asPopupView=true</t>
  </si>
  <si>
    <t>CO1.REQ.10053638</t>
  </si>
  <si>
    <t>CO1.PCCNTR.9284498</t>
  </si>
  <si>
    <t>CO1.BDOS.9885122</t>
  </si>
  <si>
    <t>CP-SDSD-367-2026</t>
  </si>
  <si>
    <t>PRESTACIÓN DE SERVICIOS PROFESIONALES DE UN(A) INGENIERO ELECTRONICO PARA BRINDAR APOYO Y ACOMPAÑAMIENTO A LA SECRETARÍA DE SALUD DE LA GOBERNACIÓN DE SUCRE EN EL SUBPROGRAMA DE ORGANIZACIÓN Y DESARROLLO</t>
  </si>
  <si>
    <t>https://community.secop.gov.co/Public/Tendering/OpportunityDetail/Index?noticeUID=CO1.NTC.9916466&amp;isFromPublicArea=True&amp;isModal=true&amp;asPopupView=true</t>
  </si>
  <si>
    <t>CO1.REQ.7009903</t>
  </si>
  <si>
    <t>CO1.PCCNTR.6905107</t>
  </si>
  <si>
    <t>CO1.BDOS.6879509</t>
  </si>
  <si>
    <t>CP-SDSD-458-2024</t>
  </si>
  <si>
    <t>https://community.secop.gov.co/Public/Tendering/OpportunityDetail/Index?noticeUID=CO1.NTC.6894654&amp;isFromPublicArea=True&amp;isModal=true&amp;asPopupView=true</t>
  </si>
  <si>
    <t>CO1.REQ.9155206</t>
  </si>
  <si>
    <t>CO1.PCCNTR.8508502</t>
  </si>
  <si>
    <t>CO1.BDOS.8991404</t>
  </si>
  <si>
    <t>CPS-1021-2025.</t>
  </si>
  <si>
    <t>https://community.secop.gov.co/Public/Tendering/OpportunityDetail/Index?noticeUID=CO1.NTC.9019768&amp;isFromPublicArea=True&amp;isModal=true&amp;asPopupView=true</t>
  </si>
  <si>
    <t>CO1.REQ.9845909</t>
  </si>
  <si>
    <t>CO1.PCCNTR.9079416</t>
  </si>
  <si>
    <t>CO1.BDOS.9678519</t>
  </si>
  <si>
    <t>CP-SDSD-179-2026</t>
  </si>
  <si>
    <t>PRESTACION DE SERVICIOS DE APOYO A LA GESTION DE UN (A) TECNOLOGO EN ADMINISTRACION EMPRESARIAL PARA EL DESARROLLO DE ACCIONES EN EL SUBPROGRAMA SALUD SEXUAL Y REPRODUCTIVA EN EL MARCO DEL DESARROLLO DEL PLAN TERRITORIAL DE SALUD VIGENCIA 2026 EN EL DEPARTAMENTO DE SUCRE.</t>
  </si>
  <si>
    <t>https://community.secop.gov.co/Public/Tendering/OpportunityDetail/Index?noticeUID=CO1.NTC.9714159&amp;isFromPublicArea=True&amp;isModal=true&amp;asPopupView=true</t>
  </si>
  <si>
    <t>CO1.REQ.8752931</t>
  </si>
  <si>
    <t>CO1.PCCNTR.8211702</t>
  </si>
  <si>
    <t>CO1.BDOS.8597424</t>
  </si>
  <si>
    <t>CP-SDSD-481-2025</t>
  </si>
  <si>
    <t>PRESTACIÓN DE SERVICIOS DE APOYO A LA GESTION DE UN AUXILIAR  ADMINISTRATIVO; PARA EL DESARROLLO DE ACCIONES EN EL COMPONENTE PROGRAMA AMPLIADO DE INMUNIZACIONES PAI; EN EL MARCO DEL DESARROLLO  DEL PLAN TERRITORIAL DE SALUD VIGENCIA 2025 EN EL DEPARTAMENTO DE SUCRE</t>
  </si>
  <si>
    <t>https://community.secop.gov.co/Public/Tendering/OpportunityDetail/Index?noticeUID=CO1.NTC.8621413&amp;isFromPublicArea=True&amp;isModal=true&amp;asPopupView=true</t>
  </si>
  <si>
    <t>CO1.REQ.9944024</t>
  </si>
  <si>
    <t>CO1.PCCNTR.9166575</t>
  </si>
  <si>
    <t>CO1.BDOS.9775443</t>
  </si>
  <si>
    <t>CP-SDSD-286-2026</t>
  </si>
  <si>
    <t>PRESTACIÓN DE SERVICIOS DE APOYO A LA GESTIÓN DE UN(A) AUXILIAR
ADMINISTRATIVO(A) PARA BRINDAR APOYO Y ACOMPAÑAMIENTO A LA
SECRETARÍA DE SALUD DE LA GOBERNACIÓN DE SUCRE EN LA DIRECCIÓN DE
ASUNTOS JURÍDICOS Y CONTRATACIÓN.</t>
  </si>
  <si>
    <t>1101820069</t>
  </si>
  <si>
    <t>https://community.secop.gov.co/Public/Tendering/OpportunityDetail/Index?noticeUID=CO1.NTC.9798967&amp;isFromPublicArea=True&amp;isModal=true&amp;asPopupView=true</t>
  </si>
  <si>
    <t>CO1.REQ.10547290</t>
  </si>
  <si>
    <t>CO1.BDOS.10366275</t>
  </si>
  <si>
    <t>CO1.REQ.9918265</t>
  </si>
  <si>
    <t>CO1.PCCNTR.9154482</t>
  </si>
  <si>
    <t>CO1.BDOS.9749957</t>
  </si>
  <si>
    <t>CPS-146-2026</t>
  </si>
  <si>
    <t>PRESTACIÓN DE SERVICIOS PROFESIONALES DE UNA INGENIERA SANITARIA Y AMBIENTAL ESPECIALISTA EN INGENIERÍA DE SANEAMIENTO AMBIENTAL PARA BRINDAR ASESORIA Y APOYO A LA DIRECCIÓN DE PROYECTOS ESTRATEGICOS DE LA GOBERNACIÓN DE SUCRE</t>
  </si>
  <si>
    <t>https://community.secop.gov.co/Public/Tendering/OpportunityDetail/Index?noticeUID=CO1.NTC.9770355&amp;isFromPublicArea=True&amp;isModal=true&amp;asPopupView=true</t>
  </si>
  <si>
    <t>CO1.REQ.7702792</t>
  </si>
  <si>
    <t>CO1.PCCNTR.7449625</t>
  </si>
  <si>
    <t>CO1.BDOS.7567587</t>
  </si>
  <si>
    <t>CP-SDSD-138-2025</t>
  </si>
  <si>
    <t>https://community.secop.gov.co/Public/Tendering/OpportunityDetail/Index?noticeUID=CO1.NTC.7581360&amp;isFromPublicArea=True&amp;isModal=true&amp;asPopupView=true</t>
  </si>
  <si>
    <t>CO1.REQ.9967861</t>
  </si>
  <si>
    <t>CO1.PCCNTR.9207884</t>
  </si>
  <si>
    <t>CO1.BDOS.9798263</t>
  </si>
  <si>
    <t>CP-SDSD-304-2026</t>
  </si>
  <si>
    <t>https://community.secop.gov.co/Public/Tendering/OpportunityDetail/Index?noticeUID=CO1.NTC.9839738&amp;isFromPublicArea=True&amp;isModal=true&amp;asPopupView=true</t>
  </si>
  <si>
    <t>CO1.REQ.8743528</t>
  </si>
  <si>
    <t>CO1.PCCNTR.8204957</t>
  </si>
  <si>
    <t>CO1.BDOS.8588215</t>
  </si>
  <si>
    <t>CP-SDSD-462-2025</t>
  </si>
  <si>
    <t>PRESTACIÓN DE SERVICIOS PROFESIONALES DE UN INGENIERO DE SISTEMAS PARA EL DESARROLLO DE ACCIONES EN EL COMPONENTE VIGILANCIA EPIDEMIOLÓGICA EN EL MARCO DEL DESARROLLO DEL PLAN TERRITORIAL DE SALUD VIGENCIA 2025 EN EL DEPARTAMENTO DE SUCRE.</t>
  </si>
  <si>
    <t>https://community.secop.gov.co/Public/Tendering/OpportunityDetail/Index?noticeUID=CO1.NTC.8613507&amp;isFromPublicArea=True&amp;isModal=true&amp;asPopupView=true</t>
  </si>
  <si>
    <t>CO1.REQ.10040869</t>
  </si>
  <si>
    <t>CO1.PCCNTR.9276056</t>
  </si>
  <si>
    <t>CO1.BDOS.9872648</t>
  </si>
  <si>
    <t>CPS-594-2026</t>
  </si>
  <si>
    <t>PRESTACION DE SERVICIOS DE APOYO ALA GESTION
PARA LA REALIZACION DE PIEZAS GRAFICAS QUE SE REQUIERAN EN LA SECRETARIA DE COMUNICACIONES DE LA
GOBERNACION DE SUCRE</t>
  </si>
  <si>
    <t>https://community.secop.gov.co/Public/Tendering/OpportunityDetail/Index?noticeUID=CO1.NTC.9907629&amp;isFromPublicArea=True&amp;isModal=true&amp;asPopupView=true</t>
  </si>
  <si>
    <t>CO1.REQ.7078823</t>
  </si>
  <si>
    <t>CO1.PCCNTR.6957291</t>
  </si>
  <si>
    <t>CO1.BDOS.6946772</t>
  </si>
  <si>
    <t>CP-SDSD-606-2024</t>
  </si>
  <si>
    <t>PRESTACIÒN DE SERVICIOS DE APOYO A LA GESTION DE UN TÉCNICO (A) AUXILIAR DE 
ENFERMERÍA PARA EL DESARROLLO DE ACCIONES EN EL COMPONENTE NIÑOS; NIÑAS Y ADOLESCENTES; EN EL MARCO DEL 
DESARROLLO DEL PLAN TERRITORIAL DE SALUD VIGENCIA 2024 EN EL DEPARTAMENTO DE SUCRE.</t>
  </si>
  <si>
    <t>https://community.secop.gov.co/Public/Tendering/OpportunityDetail/Index?noticeUID=CO1.NTC.6958040&amp;isFromPublicArea=True&amp;isModal=true&amp;asPopupView=true</t>
  </si>
  <si>
    <t>CO1.REQ.7700011</t>
  </si>
  <si>
    <t>CO1.PCCNTR.7457854</t>
  </si>
  <si>
    <t>CO1.BDOS.7564710</t>
  </si>
  <si>
    <t>CP-SDSD-088-2025</t>
  </si>
  <si>
    <t>https://community.secop.gov.co/Public/Tendering/OpportunityDetail/Index?noticeUID=CO1.NTC.7590275&amp;isFromPublicArea=True&amp;isModal=true&amp;asPopupView=true</t>
  </si>
  <si>
    <t>CO1.REQ.6383367</t>
  </si>
  <si>
    <t>CO1.PCCNTR.6434802</t>
  </si>
  <si>
    <t>CO1.BDOS.6259930</t>
  </si>
  <si>
    <t>CPS-357-2024</t>
  </si>
  <si>
    <t>APOYO A LA CERTIFICACIÓN DE PLAYAS TURÍSTICAS EN EL SELLO DE CALIDAD AMBIENTAL BANDERA AZUL PARA LA VIGENCIA 2024 EN LOS MUNICIPIOS DE COVEÑAS Y SANTIAGO DE TOLÚ DEL DEPARTAMENTO DE SUCRE</t>
  </si>
  <si>
    <t>830052783</t>
  </si>
  <si>
    <t>https://community.secop.gov.co/Public/Tendering/OpportunityDetail/Index?noticeUID=CO1.NTC.6270518&amp;isFromPublicArea=True&amp;isModal=true&amp;asPopupView=true</t>
  </si>
  <si>
    <t>CO1.REQ.8941243</t>
  </si>
  <si>
    <t>CO1.PCCNTR.8346613</t>
  </si>
  <si>
    <t>CO1.BDOS.8782237</t>
  </si>
  <si>
    <t>CPS-778.-2025</t>
  </si>
  <si>
    <t>https://community.secop.gov.co/Public/Tendering/OpportunityDetail/Index?noticeUID=CO1.NTC.8807636&amp;isFromPublicArea=True&amp;isModal=true&amp;asPopupView=true</t>
  </si>
  <si>
    <t>CO1.REQ.8742323</t>
  </si>
  <si>
    <t>CO1.PCCNTR.8203132</t>
  </si>
  <si>
    <t>CO1.BDOS.8587067</t>
  </si>
  <si>
    <t>CP-SDSD-453-2025</t>
  </si>
  <si>
    <t>https://community.secop.gov.co/Public/Tendering/OpportunityDetail/Index?noticeUID=CO1.NTC.8610340&amp;isFromPublicArea=True&amp;isModal=true&amp;asPopupView=true</t>
  </si>
  <si>
    <t>CO1.REQ.7084753</t>
  </si>
  <si>
    <t>CO1.PCCNTR.6962960</t>
  </si>
  <si>
    <t>CO1.BDOS.6953121</t>
  </si>
  <si>
    <t>CP-SDSD-626-2024</t>
  </si>
  <si>
    <t>PRESTACIÓN DE SERVICIOS PROFESIONALES DE UN (A) BACTERIOLOGO (A) PARA EL DESARROLLO DE ACCIONES EN EL COMPONENTE EMERGENTES Y 
REMERGENTES EN EL MARCO DEL DESARROLLO DEL PLAN TERRITORIAL DE SALUD VIGENCIA 2024 EN EL DEPARTAMENTO DE SUCRE</t>
  </si>
  <si>
    <t>https://community.secop.gov.co/Public/Tendering/OpportunityDetail/Index?noticeUID=CO1.NTC.6964975&amp;isFromPublicArea=True&amp;isModal=true&amp;asPopupView=true</t>
  </si>
  <si>
    <t>CO1.REQ.8936631</t>
  </si>
  <si>
    <t>CO1.PCCNTR.8342239</t>
  </si>
  <si>
    <t>CO1.BDOS.8776941</t>
  </si>
  <si>
    <t>CPS-806-2025</t>
  </si>
  <si>
    <t>PRESTACION DE SERVICIOS PROFESIONALES PARA BRINDAR ASESORIA Y ACOMPAÑAMIENTO A LA SUBSECRETARIA DE GESTION DE LA CONTRATACION DE LA GOBERNACION DE SUCRE</t>
  </si>
  <si>
    <t>1099964515</t>
  </si>
  <si>
    <t>https://community.secop.gov.co/Public/Tendering/OpportunityDetail/Index?noticeUID=CO1.NTC.8802348&amp;isFromPublicArea=True&amp;isModal=true&amp;asPopupView=true</t>
  </si>
  <si>
    <t>CO1.REQ.9911083</t>
  </si>
  <si>
    <t>CO1.PCCNTR.9137330</t>
  </si>
  <si>
    <t>CO1.BDOS.9742873</t>
  </si>
  <si>
    <t>CPS-311-2026</t>
  </si>
  <si>
    <t>PRESTACIÓN DE SERVICIOS PROFESIONALES PARA
BRINDAR ASESORIA Y ACOMPAÑAMIENTO A LA SECRETARIA DE COMUNICACIONES DE LA GOBERNACIÓN DE SUCRE</t>
  </si>
  <si>
    <t>https://community.secop.gov.co/Public/Tendering/OpportunityDetail/Index?noticeUID=CO1.NTC.9770991&amp;isFromPublicArea=True&amp;isModal=true&amp;asPopupView=true</t>
  </si>
  <si>
    <t>CO1.REQ.10004558</t>
  </si>
  <si>
    <t>CO1.PCCNTR.9274984</t>
  </si>
  <si>
    <t>CO1.BDOS.9835816</t>
  </si>
  <si>
    <t>CPS-464-2026</t>
  </si>
  <si>
    <t>PRESTACIÓN DE SERVICIOS PROFESIONALES
DE UN ECONOMISTA PARA BRINDAR ASESORÍA Y APOYO A LA SECRETARÍA DE
HACIENDA DEL DEPARTAMENTO DE SUCRE.</t>
  </si>
  <si>
    <t>https://community.secop.gov.co/Public/Tendering/OpportunityDetail/Index?noticeUID=CO1.NTC.9906705&amp;isFromPublicArea=True&amp;isModal=true&amp;asPopupView=true</t>
  </si>
  <si>
    <t>CO1.REQ.8927075</t>
  </si>
  <si>
    <t>CO1.PCCNTR.8337169</t>
  </si>
  <si>
    <t>CO1.BDOS.8768916</t>
  </si>
  <si>
    <t>CPS-766-2025</t>
  </si>
  <si>
    <t>PRESTACION DE SERVICIOS PROFESIONALES DE UN
ECONOMISTA PARA BRINDAR ASESORIA Y ACOMPAÑAMIENTO EN LA SUBSECRETARIA DE GESTION DE RECURSOS FISICOS</t>
  </si>
  <si>
    <t>92642411</t>
  </si>
  <si>
    <t>https://community.secop.gov.co/Public/Tendering/OpportunityDetail/Index?noticeUID=CO1.NTC.8794943&amp;isFromPublicArea=True&amp;isModal=true&amp;asPopupView=true</t>
  </si>
  <si>
    <t>CO1.REQ.9991395</t>
  </si>
  <si>
    <t>CO1.PCCNTR.9216260</t>
  </si>
  <si>
    <t>CO1.BDOS.9823178</t>
  </si>
  <si>
    <t>CPS-504-2026</t>
  </si>
  <si>
    <t>Prestación de servicios de apoyo a la gestión para
 apoyar las estrategias de comunicación institucional; la gestión de comunidades digitales y
 la difusión de información oficial en la Secretaría de Comunicaciones de la Gobernación de
 Sucre</t>
  </si>
  <si>
    <t>1100402600</t>
  </si>
  <si>
    <t>https://community.secop.gov.co/Public/Tendering/OpportunityDetail/Index?noticeUID=CO1.NTC.9848243&amp;isFromPublicArea=True&amp;isModal=true&amp;asPopupView=true</t>
  </si>
  <si>
    <t>CO1.REQ.7084729</t>
  </si>
  <si>
    <t>CO1.PCCNTR.6962932</t>
  </si>
  <si>
    <t>CO1.BDOS.6953003</t>
  </si>
  <si>
    <t>CP-SDSD-621-2024</t>
  </si>
  <si>
    <t>https://community.secop.gov.co/Public/Tendering/OpportunityDetail/Index?noticeUID=CO1.NTC.6964592&amp;isFromPublicArea=True&amp;isModal=true&amp;asPopupView=true</t>
  </si>
  <si>
    <t>CO1.REQ.8759802</t>
  </si>
  <si>
    <t>CO1.PCCNTR.8217602</t>
  </si>
  <si>
    <t>CO1.BDOS.8604109</t>
  </si>
  <si>
    <t>CP-SDSD-496-2025</t>
  </si>
  <si>
    <t>PRESTACIÓN DE SERVICIOS PROFESIONALES DE UN(A) QUIMICO(A) FARMACEUTA PARA EL DESARROLLO DE ACCIONES EN EL COMPONENTE IVC MEDICAMENTOS EN EL MARCO DEL DESARROLLO DEL PLAN TERRITORIAL DE SALUD VIGENCIA 2025 EN EL DEPARTAMENTO DE SUCRE.</t>
  </si>
  <si>
    <t>https://community.secop.gov.co/Public/Tendering/OpportunityDetail/Index?noticeUID=CO1.NTC.8630484&amp;isFromPublicArea=True&amp;isModal=true&amp;asPopupView=true</t>
  </si>
  <si>
    <t>CO1.REQ.8764978</t>
  </si>
  <si>
    <t>CO1.PCCNTR.8221800</t>
  </si>
  <si>
    <t>CO1.BDOS.8609527</t>
  </si>
  <si>
    <t>CP-SDSD-504-2025</t>
  </si>
  <si>
    <t>PRESTACIÓN DE SERVICIOS PROFESIONALES DE UN ENFERMERO(A) PARA EL DESARROLLO DE ACCIONES EN EL COMPONENTE PROGRAMA AMPLIADO DE INMUNIZACIONES PAI; EN EL MARCO DEL DESARROLLO DEL PLAN TERRITORIAL DE SALUD VIGENCIA 2025 EN EL DEPARTAMENTO DE SUCRE</t>
  </si>
  <si>
    <t>https://community.secop.gov.co/Public/Tendering/OpportunityDetail/Index?noticeUID=CO1.NTC.8637841&amp;isFromPublicArea=True&amp;isModal=true&amp;asPopupView=true</t>
  </si>
  <si>
    <t>CO1.REQ.9993152</t>
  </si>
  <si>
    <t>CO1.PCCNTR.9224703</t>
  </si>
  <si>
    <t>CO1.BDOS.9824594</t>
  </si>
  <si>
    <t>CPS-439-2026</t>
  </si>
  <si>
    <t>https://community.secop.gov.co/Public/Tendering/OpportunityDetail/Index?noticeUID=CO1.NTC.9855426&amp;isFromPublicArea=True&amp;isModal=true&amp;asPopupView=true</t>
  </si>
  <si>
    <t>CO1.REQ.9738542</t>
  </si>
  <si>
    <t>CO1.PCCNTR.8955849</t>
  </si>
  <si>
    <t>CO1.BDOS.9570679</t>
  </si>
  <si>
    <t>CP-SDSD-005-2026</t>
  </si>
  <si>
    <t>PRESTACIÓN DE SERVICIOS PROFESIONALES DE UN ANTROPÓLOGO (A)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</si>
  <si>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https://community.secop.gov.co/Public/Tendering/OpportunityDetail/Index?noticeUID=CO1.NTC.9588912&amp;isFromPublicArea=True&amp;isModal=true&amp;asPopupView=true</t>
  </si>
  <si>
    <t>CO1.REQ.8758054</t>
  </si>
  <si>
    <t>CO1.PCCNTR.8216865</t>
  </si>
  <si>
    <t>CO1.BDOS.8602624</t>
  </si>
  <si>
    <t>CP-SDSD-509-2025</t>
  </si>
  <si>
    <t>PRESTACIÓN DE SERVICIOS DE APOYO A LA GESTIÓN DE UN (A) TECNICO/AUXILIAR DE ENFERMERIA PARA EL DESARROLLO DE ACCIONES EN EL
 COMPONENTE VIGILANCIA EPIDEMIOLÓGICA EN EL MARCO DEL DESARROLLO DEL PLAN TERRITORIAL DE SALUD VIGENCIA 2025 EN EL DEPARTAMENTO DE SUCRE</t>
  </si>
  <si>
    <t>https://community.secop.gov.co/Public/Tendering/OpportunityDetail/Index?noticeUID=CO1.NTC.8629771&amp;isFromPublicArea=True&amp;isModal=true&amp;asPopupView=true</t>
  </si>
  <si>
    <t>CO1.REQ.9748483</t>
  </si>
  <si>
    <t>CO1.PCCNTR.8964016</t>
  </si>
  <si>
    <t>CO1.BDOS.9581359</t>
  </si>
  <si>
    <t>CP-SDSD-041-2026</t>
  </si>
  <si>
    <t>PRESTACIÓN DE SERVICIOS DE APOYO A LA GESTIÓN DE UN TÉCNICO PROFESIONAL EN CITOHISTOLOGÍA PARA EL DESARROLLO DE ACCIONES EN EL SUBPROGRAMA DE LABORATORIO DE SALUD PÚBLICA EN EL MARCO DEL DESARROLLO DEL PLAN TERRITORIAL DE SALUD VIGENCIA 2026 EN EL DEPARTAMENTO DE SUCRE</t>
  </si>
  <si>
    <t>https://community.secop.gov.co/Public/Tendering/OpportunityDetail/Index?noticeUID=CO1.NTC.9595553&amp;isFromPublicArea=True&amp;isModal=true&amp;asPopupView=true</t>
  </si>
  <si>
    <t>CO1.REQ.7055998</t>
  </si>
  <si>
    <t>CO1.PCCNTR.6939154</t>
  </si>
  <si>
    <t>CO1.BDOS.6925216</t>
  </si>
  <si>
    <t>CPS-850-2024</t>
  </si>
  <si>
    <t>CONTRATACION DE SERVICIOS DE APOYO A LA
GESTIÓN PARA BRINDAR APOYO A LA SECRETARIA DE COMUNICACIONES DE LA
GOBERNACIÓN DE SUCRE</t>
  </si>
  <si>
    <t>1102846347</t>
  </si>
  <si>
    <t>https://community.secop.gov.co/Public/Tendering/OpportunityDetail/Index?noticeUID=CO1.NTC.6935762&amp;isFromPublicArea=True&amp;isModal=true&amp;asPopupView=true</t>
  </si>
  <si>
    <t>CO1.REQ.9921564</t>
  </si>
  <si>
    <t>CO1.PCCNTR.9141022</t>
  </si>
  <si>
    <t>CO1.BDOS.9753411</t>
  </si>
  <si>
    <t>CPS-346-2026</t>
  </si>
  <si>
    <t>PRESTACIÓN DE SERVICIOS PROFESIONALES DE UNA ADMINISTRADORA PUBLICA PARA
BRINDAR ACOMPAÑAMIENTO A LA SUBSECRETARÍA ADMINISTRATIVA DE LA SECRETARIA DE EDUCACION DE LA GOBERNACIÓN DE SUCRE</t>
  </si>
  <si>
    <t>https://community.secop.gov.co/Public/Tendering/OpportunityDetail/Index?noticeUID=CO1.NTC.9774382&amp;isFromPublicArea=True&amp;isModal=true&amp;asPopupView=true</t>
  </si>
  <si>
    <t>CO1.REQ.10797814</t>
  </si>
  <si>
    <t>CO1.PCCNTR.9774231</t>
  </si>
  <si>
    <t>CO1.BDOS.10613496</t>
  </si>
  <si>
    <t>CP-SDSD-614-2026</t>
  </si>
  <si>
    <t>PRESTACIÓN DE SERVICIOS PROFESIONALES DE UN TRABAJADOR SOCIAL PARA EL DESARROLLO DE ACCIONES EN EL SUBPROGRAMA DE PARTICIPACION SOCIAL; EN EL MARCO DEL DESARROLLO DEL PLAN TERRITORIAL DE SALUD VIGENCIA 2026 EN EL DEPARTAMENTO DE SUCRE</t>
  </si>
  <si>
    <t>https://community.secop.gov.co/Public/Tendering/OpportunityDetail/Index?noticeUID=CO1.NTC.10660055&amp;isFromPublicArea=True&amp;isModal=true&amp;asPopupView=true</t>
  </si>
  <si>
    <t>CO1.REQ.10773955</t>
  </si>
  <si>
    <t>CO1.PCCNTR.9756670</t>
  </si>
  <si>
    <t>CO1.BDOS.10590732</t>
  </si>
  <si>
    <t>CP-SDSD-563-2026</t>
  </si>
  <si>
    <t>PRESTACION DE SERVICIOS DE APOYO A LA GESTION DE UN (A) REGENTE EN FARMACIA PARA EL DESARROLLO DE ACCIONES EN EL SUBPROGRAMA IVC MEDICAMENTOS EN EL MARCO DEL DESARROLLO DEL PLAN TERRITORIAL DE SALUD VIGENCIA 2026 EN EL DEPARTAMENTO DE SUCRE</t>
  </si>
  <si>
    <t>https://community.secop.gov.co/Public/Tendering/OpportunityDetail/Index?noticeUID=CO1.NTC.10635819&amp;isFromPublicArea=True&amp;isModal=true&amp;asPopupView=true</t>
  </si>
  <si>
    <t>CO1.REQ.8349165</t>
  </si>
  <si>
    <t>CO1.PCCNTR.7937236</t>
  </si>
  <si>
    <t>CO1.BDOS.8201948</t>
  </si>
  <si>
    <t>CP-SDSD-414-2025</t>
  </si>
  <si>
    <t>PRESTACIÓN DE SERVICIOS PROFESIONALES DE UN ABOGADO (A) PARA EL FORTALECIMIENTO DEL FONDO ROTATORIO DE ESTUPEFACIENTES -FRE EN LA SECRETARIA DE SALUD DEL DEPARTAMENTO DE SUCRE</t>
  </si>
  <si>
    <t>https://community.secop.gov.co/Public/Tendering/OpportunityDetail/Index?noticeUID=CO1.NTC.8223159&amp;isFromPublicArea=True&amp;isModal=true&amp;asPopupView=true</t>
  </si>
  <si>
    <t>CO1.REQ.7926009</t>
  </si>
  <si>
    <t>CO1.BDOS.7787982</t>
  </si>
  <si>
    <t>CO1.REQ.6105047</t>
  </si>
  <si>
    <t>CO1.PCCNTR.6226313</t>
  </si>
  <si>
    <t>CO1.BDOS.5985775</t>
  </si>
  <si>
    <t>CP-SDSD-281-2024</t>
  </si>
  <si>
    <t>https://community.secop.gov.co/Public/Tendering/OpportunityDetail/Index?noticeUID=CO1.NTC.5998012&amp;isFromPublicArea=True&amp;isModal=true&amp;asPopupView=true</t>
  </si>
  <si>
    <t>CO1.REQ.10736546</t>
  </si>
  <si>
    <t>CO1.PCCNTR.9727849</t>
  </si>
  <si>
    <t>CO1.BDOS.10553089</t>
  </si>
  <si>
    <t>CP-SDSD-469-2026</t>
  </si>
  <si>
    <t>PRESTACION DE SERVICIOS DE APOYO A LA GESTION DE UN TÉCNICO AUXILIAR ADMINISTRATIVO PARA EL DESARROLLO DE ACCIONES EN EL SUBPROGRAMA SALUD AMBIENTAL EN EL MARCO DEL DESARROLLO DEL PLAN TERRITORIAL DE SALUD VIGENCIA 2026 EN EL DEPARTAMENTO DE SUCRE</t>
  </si>
  <si>
    <t>https://community.secop.gov.co/Public/Tendering/OpportunityDetail/Index?noticeUID=CO1.NTC.10598764&amp;isFromPublicArea=True&amp;isModal=true&amp;asPopupView=true</t>
  </si>
  <si>
    <t>CO1.REQ.7085020</t>
  </si>
  <si>
    <t>CO1.PCCNTR.6962627</t>
  </si>
  <si>
    <t>CO1.BDOS.6952906</t>
  </si>
  <si>
    <t>CP-SDSD-619-2024</t>
  </si>
  <si>
    <t>PRESTACIÓN DE SERVICIOS PROFESIONALES DE UN(A) TRABAJADOR(A) SOCIAL PARA EL DESARROLLO DE ACCIONES EN EL COMPONENTE PARTICIPACION SOCIAL EN SALUD - PARSO EN EL MARCO DEL DESARROLLO DEL PLAN TERRITORIAL DE SALUD VIGENCIA 2024 EN EL DEPARTAMENTO DE SUCRE.</t>
  </si>
  <si>
    <t>1052996528</t>
  </si>
  <si>
    <t>https://community.secop.gov.co/Public/Tendering/OpportunityDetail/Index?noticeUID=CO1.NTC.6964782&amp;isFromPublicArea=True&amp;isModal=true&amp;asPopupView=true</t>
  </si>
  <si>
    <t>CO1.REQ.10758212</t>
  </si>
  <si>
    <t>CO1.BDOS.10574327</t>
  </si>
  <si>
    <t>CO1.REQ.10017770</t>
  </si>
  <si>
    <t>CO1.PCCNTR.9261534</t>
  </si>
  <si>
    <t>CO1.BDOS.9849646</t>
  </si>
  <si>
    <t>CPS-565-2026</t>
  </si>
  <si>
    <t>PRESTACIÓN DE SERVICIOS DE APOYO A LA GESTIÓN PARA BRINDAR APOYO
ADMINISTRATIVO; OPERATIVO Y LOGÍSTICO A LA SECRETARÍA DEL INTERIOR DE LA GOBERNACIÓN DE SUCRE; EN EL MARCO DEL PROYECTO APOYO A LA PRESTACIÓN DE SERVICIOS PROFESIONALES Y DE APOYO A LA GESTIÓN VIGENCIA 2026 DE LA GOBERNACIÓN DE SUCRE</t>
  </si>
  <si>
    <t>https://community.secop.gov.co/Public/Tendering/OpportunityDetail/Index?noticeUID=CO1.NTC.9893848&amp;isFromPublicArea=True&amp;isModal=true&amp;asPopupView=true</t>
  </si>
  <si>
    <t>CO1.REQ.8896394</t>
  </si>
  <si>
    <t>CO1.PCCNTR.8314159</t>
  </si>
  <si>
    <t>CO1.BDOS.8734642</t>
  </si>
  <si>
    <t>CPS-654-2025</t>
  </si>
  <si>
    <t>PRESTACIÓN DE SERVICIOS PROFESIONALES COMO ABOGADO PARA ASESORIA; APOYO Y ACOMPAÑAMIENTO JURIDICO AL DESPACHO DE LA SECRETARIA DE HACIENDA DE LA GOBERNACION DE SUCRE</t>
  </si>
  <si>
    <t>https://community.secop.gov.co/Public/Tendering/OpportunityDetail/Index?noticeUID=CO1.NTC.8763973&amp;isFromPublicArea=True&amp;isModal=true&amp;asPopupView=true</t>
  </si>
  <si>
    <t>CO1.REQ.7166079</t>
  </si>
  <si>
    <t>CO1.PCCNTR.7023550</t>
  </si>
  <si>
    <t>CO1.BDOS.7031696</t>
  </si>
  <si>
    <t>CP-SDSD-754-2024</t>
  </si>
  <si>
    <t>https://community.secop.gov.co/Public/Tendering/OpportunityDetail/Index?noticeUID=CO1.NTC.7046567&amp;isFromPublicArea=True&amp;isModal=true&amp;asPopupView=true</t>
  </si>
  <si>
    <t>CO1.REQ.9793114</t>
  </si>
  <si>
    <t>CO1.PCCNTR.9024705</t>
  </si>
  <si>
    <t>CO1.BDOS.9625296</t>
  </si>
  <si>
    <t>CP-SDSD-132-2026</t>
  </si>
  <si>
    <t>https://community.secop.gov.co/Public/Tendering/OpportunityDetail/Index?noticeUID=CO1.NTC.9657683&amp;isFromPublicArea=True&amp;isModal=true&amp;asPopupView=true</t>
  </si>
  <si>
    <t>CO1.REQ.9086292</t>
  </si>
  <si>
    <t>CO1.PCCNTR.8455766</t>
  </si>
  <si>
    <t>CO1.BDOS.8924549</t>
  </si>
  <si>
    <t>CP-SDSD-857-2025</t>
  </si>
  <si>
    <t>PRESTACIÓN DE SERVICIOS DE APOYO A LA GESTIÓN DE UN(A) AUXILIAR DE ENFERMERIA PARA BRINDAR APOYO Y ACOMPAÑAMIENTO A LA SECRETARÍA DE SALUD DE LA GOBERNACIÓN DE SUCRE EN EL AREA CRUE.</t>
  </si>
  <si>
    <t>https://community.secop.gov.co/Public/Tendering/OpportunityDetail/Index?noticeUID=CO1.NTC.8950135&amp;isFromPublicArea=True&amp;isModal=true&amp;asPopupView=true</t>
  </si>
  <si>
    <t>CO1.REQ.7779362</t>
  </si>
  <si>
    <t>CO1.PCCNTR.7518212</t>
  </si>
  <si>
    <t>CO1.BDOS.7643344</t>
  </si>
  <si>
    <t>CPS-108-2025</t>
  </si>
  <si>
    <t>PRESTACIÓN DE SERVICIOS PROFESIONALES DE UN ECONOMISTA PARA BRINDAR ASISTENCIA TECNICA A LA MESA DE VICTIMAS EN EL MARCO DEL PROYETO FORTALECIMIENTO Y ASISTENCIA TÉCNICA PARA LA MESA DE PARTICIPACIÓN EFECTIVA DE VICTIMAS EN EL DEPARTAMENTO DE SUCRE.</t>
  </si>
  <si>
    <t>https://community.secop.gov.co/Public/Tendering/OpportunityDetail/Index?noticeUID=CO1.NTC.7664640&amp;isFromPublicArea=True&amp;isModal=true&amp;asPopupView=true</t>
  </si>
  <si>
    <t>CO1.REQ.8777021</t>
  </si>
  <si>
    <t>CO1.PCCNTR.8228034</t>
  </si>
  <si>
    <t>CO1.BDOS.8621340</t>
  </si>
  <si>
    <t>CP-SDSD-539-2025</t>
  </si>
  <si>
    <t>https://community.secop.gov.co/Public/Tendering/OpportunityDetail/Index?noticeUID=CO1.NTC.8645560&amp;isFromPublicArea=True&amp;isModal=true&amp;asPopupView=true</t>
  </si>
  <si>
    <t>CO1.REQ.6936467</t>
  </si>
  <si>
    <t>CO1.PCCNTR.6845571</t>
  </si>
  <si>
    <t>CO1.BDOS.6807480</t>
  </si>
  <si>
    <t>CPS-812-2024</t>
  </si>
  <si>
    <t>https://community.secop.gov.co/Public/Tendering/OpportunityDetail/Index?noticeUID=CO1.NTC.6817330&amp;isFromPublicArea=True&amp;isModal=true&amp;asPopupView=true</t>
  </si>
  <si>
    <t>CO1.REQ.8928038</t>
  </si>
  <si>
    <t>CO1.PCCNTR.8337779</t>
  </si>
  <si>
    <t>CO1.BDOS.8769198</t>
  </si>
  <si>
    <t>CP-SDSD-676-2025</t>
  </si>
  <si>
    <t>PRESTACIÓN DE SERVICIOS PROFESIONALES DE UN ABOGADO (A) PARA BRINDAR APOYO Y ACOMPAÑAMIENTO A LA SECRETARÍA DE SALUD DE LA GOBERNACIÓN DE SUCRE EN LA DIRECCIÓN DE ASUNTOS JURIDICOS Y DE CONTRATACIÓN..</t>
  </si>
  <si>
    <t>https://community.secop.gov.co/Public/Tendering/OpportunityDetail/Index?noticeUID=CO1.NTC.8795929&amp;isFromPublicArea=True&amp;isModal=true&amp;asPopupView=true</t>
  </si>
  <si>
    <t>CO1.REQ.9923515</t>
  </si>
  <si>
    <t>CO1.PCCNTR.9152245</t>
  </si>
  <si>
    <t>CO1.BDOS.9755048</t>
  </si>
  <si>
    <t>CPS-339-2026</t>
  </si>
  <si>
    <t>https://community.secop.gov.co/Public/Tendering/OpportunityDetail/Index?noticeUID=CO1.NTC.9784440&amp;isFromPublicArea=True&amp;isModal=true&amp;asPopupView=true</t>
  </si>
  <si>
    <t>CO1.REQ.10749997</t>
  </si>
  <si>
    <t>CO1.PCCNTR.9734326</t>
  </si>
  <si>
    <t>CO1.BDOS.10566804</t>
  </si>
  <si>
    <t>CP-SDSD-507-2026</t>
  </si>
  <si>
    <t>PRESTACIÓN DE SERVICIOS PROFESIONALES DE UN (A) CONTADOR(A) PARA EL
DESARROLLO DE ACCIONES EN EL SUBPROGRAMA PLANEACION INTEGRAL EN
SALUD EN EL MARCO DEL DESARROLLO DEL PLAN TERRITORIAL DE SALUD
VIGENCIA 2026 EN EL DEPARTAMENTO DE SUCRE</t>
  </si>
  <si>
    <t>https://community.secop.gov.co/Public/Tendering/OpportunityDetail/Index?noticeUID=CO1.NTC.10607400&amp;isFromPublicArea=True&amp;isModal=true&amp;asPopupView=true</t>
  </si>
  <si>
    <t>CO1.REQ.6098650</t>
  </si>
  <si>
    <t>CO1.PCCNTR.6220807</t>
  </si>
  <si>
    <t>CO1.BDOS.5979659</t>
  </si>
  <si>
    <t>CP-SDSD-275-2024</t>
  </si>
  <si>
    <t>PRESTACIÓN DE SERVICIOS PROFESIONALES DE UN QUIMICO FARMACEUTICO PARA EL DESARROLLO DE ACCIONES EN LA DIMENSIÓN FORTALECIMIENTO DE LA AUTORIDAD SANITARIA PARA LA GESTIÓN EN SALUD; COMPONENTE IVC MEDICAMENTOS; EN EL MARCO DEL DESARROLLO DEL PLAN DE ACCION TRANSITORIO 2024 EN EL DEPARTAMENTO DE SUCRE.</t>
  </si>
  <si>
    <t>https://community.secop.gov.co/Public/Tendering/OpportunityDetail/Index?noticeUID=CO1.NTC.5990420&amp;isFromPublicArea=True&amp;isModal=true&amp;asPopupView=true</t>
  </si>
  <si>
    <t>CO1.REQ.10049994</t>
  </si>
  <si>
    <t>CO1.PCCNTR.9294101</t>
  </si>
  <si>
    <t>CO1.BDOS.9881766</t>
  </si>
  <si>
    <t>https://community.secop.gov.co/Public/Tendering/OpportunityDetail/Index?noticeUID=CO1.NTC.9925640&amp;isFromPublicArea=True&amp;isModal=true&amp;asPopupView=true</t>
  </si>
  <si>
    <t>CO1.PCCNTR.9293596</t>
  </si>
  <si>
    <t>CPS-633-2026</t>
  </si>
  <si>
    <t>PRESTACIÓN DE SERVICIOS PROFESIONALES PARA BRINDAR ACOMPAÑAMIENTO Y
ASESORIA A LA SUBSECRETARÍA DE GESTION DEL TALENTO HUMANO DE LA GOBERNACIÓN DE SUCRE</t>
  </si>
  <si>
    <t>1007183339</t>
  </si>
  <si>
    <t>CO1.REQ.8578880</t>
  </si>
  <si>
    <t>CO1.BDOS.8427215</t>
  </si>
  <si>
    <t>CO1.REQ.6120967</t>
  </si>
  <si>
    <t>CO1.PCCNTR.6237116</t>
  </si>
  <si>
    <t>CO1.BDOS.6001786</t>
  </si>
  <si>
    <t>CP.SDSD.293-2024</t>
  </si>
  <si>
    <t>PRESTACIÓN DE SERVICIOS PROFESIONALES DE UN INGENIERO (A) 
AMBIENTAL PARA EL DESARROLLO DE ACCIONES EN LA DIMENSION SALUD AMBIENTAL EN EL COMPONENTE HABITAT SALUDABLE DEL PLAN DECENAL DE SALUD PÚBLICA- PROGRAMA SUCRE CON AUTORIDAD SANITARIA 
Y AMBIENTAL - PAS TRANSITORIO 2024 EN EL DEPARTAMENTO DE S</t>
  </si>
  <si>
    <t>https://community.secop.gov.co/Public/Tendering/OpportunityDetail/Index?noticeUID=CO1.NTC.6011352&amp;isFromPublicArea=True&amp;isModal=true&amp;asPopupView=true</t>
  </si>
  <si>
    <t>PRESTACIÓN DE SERVICIOS PROFESIONALES DE UN INGENIERO (A) 
AMBIENTAL PARA EL DESARROLLO DE ACCIONES EN LA DIMENSION SALUD AMBIENTAL EN EL COMPONENTE HABITAT SALUDABLE DEL PLAN DECENAL DE SALUD PÚBLICA- PROGRAMA SUCRE CON AUTORIDAD SANITARIA 
Y AMBIENTAL - PAS TRANSITORIO 2024 EN EL DEPARTAMENTO DE SUCRE</t>
  </si>
  <si>
    <t>CO1.REQ.5991664</t>
  </si>
  <si>
    <t>CO1.PCCNTR.6159329</t>
  </si>
  <si>
    <t>CO1.BDOS.5873910</t>
  </si>
  <si>
    <t>CP-SDSD-217-2024</t>
  </si>
  <si>
    <t>PRESTACIÓN DE SERVICIOS PROFESIONALES DE UN (A) ENFERMERO (A) PARA EL DESARROLLO Y ACCIONES 
DE LA DIMENSIÓN SEXUALIDAD; DERECHOS SEXUALES Y REPRODUCTIVOS; EN EL MARCO DEL DESAROLLO 
DEL PLAN DE ACCION TRANSITORIO 2024 EN EL DEPARTAMENTO DE SUCRE.</t>
  </si>
  <si>
    <t>https://community.secop.gov.co/Public/Tendering/OpportunityDetail/Index?noticeUID=CO1.NTC.5912705&amp;isFromPublicArea=True&amp;isModal=true&amp;asPopupView=true</t>
  </si>
  <si>
    <t>CO1.REQ.9011608</t>
  </si>
  <si>
    <t>CO1.PCCNTR.8403871</t>
  </si>
  <si>
    <t>CO1.BDOS.8851340</t>
  </si>
  <si>
    <t>CP-SDSD-793-2025</t>
  </si>
  <si>
    <t>PRESTACIÓN DE SERVICIOS PROFESIONALES DE UN(A) ADMINISTRADOR (A) EN SALUD PARA BRINDAR APOYO Y ACOMPAÑAMIENTO A LA SECRETARÍA DE SALUD DE LA GOBERNACIÓN DE SUCRE EN EL ÁREA DE ASISTENCIA TÉCNICA Y FINANCIERA DE LAS ESE´s</t>
  </si>
  <si>
    <t>https://community.secop.gov.co/Public/Tendering/OpportunityDetail/Index?noticeUID=CO1.NTC.8879689&amp;isFromPublicArea=True&amp;isModal=true&amp;asPopupView=true</t>
  </si>
  <si>
    <t>CO1.REQ.9917788</t>
  </si>
  <si>
    <t>CO1.PCCNTR.9137393</t>
  </si>
  <si>
    <t>CO1.BDOS.9749577</t>
  </si>
  <si>
    <t>CPS-304-2026</t>
  </si>
  <si>
    <t>PRESTACION DE SERVICIOS PROFESIONALES EN EL DESARROLLO DE LAS
ACCIONES EN EL MARCO DEL PROYECTO APOYO A LA PRESTACION DE
SERVICIOS PROFESIONALES Y DE APOYO A LA GESTION VIGENCIA 2026 DE LA
GOBERNACION DE SUCRE</t>
  </si>
  <si>
    <t>https://community.secop.gov.co/Public/Tendering/OpportunityDetail/Index?noticeUID=CO1.NTC.9771258&amp;isFromPublicArea=True&amp;isModal=true&amp;asPopupView=true</t>
  </si>
  <si>
    <t>CO1.REQ.7086584</t>
  </si>
  <si>
    <t>CO1.REQ.8929267</t>
  </si>
  <si>
    <t>CO1.PCCNTR.8340358</t>
  </si>
  <si>
    <t>CO1.BDOS.8770283</t>
  </si>
  <si>
    <t>CP-SDSD-681-2025</t>
  </si>
  <si>
    <t>PRESTACIÓN DE SERVICIOS PROFESIONALES DE UN INGENIERO AGROINDUSTRIAL PARA EL DESARROLLO DE ACCIONES COMPLEMENTARIAS EN
 EL COMPONENTE SALUD AMBIENTAL; EN EL MARCO DEL DESARROLLO DEL PLAN
 TERRITORIAL DE SALUD VIGENCIA 2025 EN EL DEPARTAMENTO DE SUCRE.</t>
  </si>
  <si>
    <t>1102868280</t>
  </si>
  <si>
    <t>https://community.secop.gov.co/Public/Tendering/OpportunityDetail/Index?noticeUID=CO1.NTC.8799896&amp;isFromPublicArea=True&amp;isModal=true&amp;asPopupView=true</t>
  </si>
  <si>
    <t>CO1.REQ.6739667</t>
  </si>
  <si>
    <t>CO1.PCCNTR.6696175</t>
  </si>
  <si>
    <t>CO1.BDOS.6612618</t>
  </si>
  <si>
    <t>CPS-613-2024</t>
  </si>
  <si>
    <t>https://community.secop.gov.co/Public/Tendering/OpportunityDetail/Index?noticeUID=CO1.NTC.6621803&amp;isFromPublicArea=True&amp;isModal=true&amp;asPopupView=true</t>
  </si>
  <si>
    <t>CO1.REQ.4904445</t>
  </si>
  <si>
    <t>CO1.PCCNTR.5337171</t>
  </si>
  <si>
    <t>CM-008-2023</t>
  </si>
  <si>
    <t>INTERVENTORÍA TÉCNICA; ADMINISTRATIVA; FINANCIERA; CONTABLE Y JURÍDICA DEL PROYECTO: CONSTRUCCIÓN DE MALECÓN TURÍSTICO DE LA SEGUNDA ENSENADA FASE I EN EL MUNICIPIO DE COVEÑAS; SUCRE</t>
  </si>
  <si>
    <t>901747956</t>
  </si>
  <si>
    <t>https://community.secop.gov.co/Public/Tendering/OpportunityDetail/Index?noticeUID=CO1.NTC.4808987&amp;isFromPublicArea=True&amp;isModal=true&amp;asPopupView=true</t>
  </si>
  <si>
    <t>CO1.REQ.7183436</t>
  </si>
  <si>
    <t>CO1.PCCNTR.7110258</t>
  </si>
  <si>
    <t>SA-SDSD-003-MC-2024</t>
  </si>
  <si>
    <t>ADQUISICIÓN DE INSUMOS NECESARIOS PARA EL DESARROLLO DE ACCIONES DE IVC DE LA SECRETARIA DE SALUD DEPARTAMENTAL</t>
  </si>
  <si>
    <t>900842514</t>
  </si>
  <si>
    <t>https://community.secop.gov.co/Public/Tendering/OpportunityDetail/Index?noticeUID=CO1.NTC.7062637&amp;isFromPublicArea=True&amp;isModal=true&amp;asPopupView=true</t>
  </si>
  <si>
    <t>CO1.REQ.8743118</t>
  </si>
  <si>
    <t>CO1.PCCNTR.8206126</t>
  </si>
  <si>
    <t>CO1.BDOS.8588220</t>
  </si>
  <si>
    <t>CP-SDSD-463-2025</t>
  </si>
  <si>
    <t>https://community.secop.gov.co/Public/Tendering/OpportunityDetail/Index?noticeUID=CO1.NTC.8614487&amp;isFromPublicArea=True&amp;isModal=true&amp;asPopupView=true</t>
  </si>
  <si>
    <t>CO1.REQ.7865644</t>
  </si>
  <si>
    <t>CO1.PCCNTR.7584017</t>
  </si>
  <si>
    <t>CO1.BDOS.7728373</t>
  </si>
  <si>
    <t>CPS-215-2025</t>
  </si>
  <si>
    <t>https://community.secop.gov.co/Public/Tendering/OpportunityDetail/Index?noticeUID=CO1.NTC.7745928&amp;isFromPublicArea=True&amp;isModal=true&amp;asPopupView=true</t>
  </si>
  <si>
    <t>CO1.REQ.9896113</t>
  </si>
  <si>
    <t>CO1.PCCNTR.9134136</t>
  </si>
  <si>
    <t>CO1.BDOS.9727835</t>
  </si>
  <si>
    <t>CPS-248-2026</t>
  </si>
  <si>
    <t>PRESTACIÓN DE SERVICIOS PROFESIONALES EN
COMUNICACIÓN SOCIAL PARA BRINDAR APOYO Y ACOMPAÑAMIENTO A LA ESTRATEGIA SUCRE ESCUCHA EN LA SECRETARÍA
DE LA MUJER; JUVENTUD E INCLUSIÓN SOCIAL DEL DEPARTAMENTO DE SUCRE</t>
  </si>
  <si>
    <t>https://community.secop.gov.co/Public/Tendering/OpportunityDetail/Index?noticeUID=CO1.NTC.9768359&amp;isFromPublicArea=True&amp;isModal=true&amp;asPopupView=true</t>
  </si>
  <si>
    <t>CO1.REQ.5911006</t>
  </si>
  <si>
    <t>CO1.PCCNTR.6067249</t>
  </si>
  <si>
    <t>CO1.BDOS.5793668</t>
  </si>
  <si>
    <t>CP-SDSD-071-2024</t>
  </si>
  <si>
    <t>https://community.secop.gov.co/Public/Tendering/OpportunityDetail/Index?noticeUID=CO1.NTC.5802259&amp;isFromPublicArea=True&amp;isModal=true&amp;asPopupView=true</t>
  </si>
  <si>
    <t>CO1.REQ.10774151</t>
  </si>
  <si>
    <t>CO1.PCCNTR.9760390</t>
  </si>
  <si>
    <t>CO1.BDOS.10590354</t>
  </si>
  <si>
    <t>CP-SDSD-565-2026</t>
  </si>
  <si>
    <t>PRESTACION DE SERVICIOS DE APOYO A LA GESTION DE UN TECNICO DE
SANEAMIENTO PARA EL DESARROLLO DE ACCIONES EN EL SUBPROGRAMA SALUD
AMBIENTAL EN EL MARCO DEL DESARROLLO DEL PLAN TERRITORIAL DE SALUD
VIGENCIA 2026 EN EL DEPARTAMENTO DE SUCRE</t>
  </si>
  <si>
    <t>https://community.secop.gov.co/Public/Tendering/OpportunityDetail/Index?noticeUID=CO1.NTC.10640563&amp;isFromPublicArea=True&amp;isModal=true&amp;asPopupView=true</t>
  </si>
  <si>
    <t>CO1.REQ.7026252</t>
  </si>
  <si>
    <t>CO1.PCCNTR.6926628</t>
  </si>
  <si>
    <t>CO1.BDOS.6895488</t>
  </si>
  <si>
    <t>CP-SDSD-486-2024</t>
  </si>
  <si>
    <t>https://community.secop.gov.co/Public/Tendering/OpportunityDetail/Index?noticeUID=CO1.NTC.6920832&amp;isFromPublicArea=True&amp;isModal=true&amp;asPopupView=true</t>
  </si>
  <si>
    <t>CO1.REQ.6691647</t>
  </si>
  <si>
    <t>CO1.PCCNTR.6669346</t>
  </si>
  <si>
    <t>CO1.BDOS.6565575</t>
  </si>
  <si>
    <t>CPS-475-2024</t>
  </si>
  <si>
    <t>https://community.secop.gov.co/Public/Tendering/OpportunityDetail/Index?noticeUID=CO1.NTC.6586469&amp;isFromPublicArea=True&amp;isModal=true&amp;asPopupView=true</t>
  </si>
  <si>
    <t>CO1.REQ.8958189</t>
  </si>
  <si>
    <t>CO1.PCCNTR.8359367</t>
  </si>
  <si>
    <t>CO1.BDOS.8798877</t>
  </si>
  <si>
    <t>CPS-932-2025</t>
  </si>
  <si>
    <t>PRESTACIÓN DE SERVICIOS DE APOYO A LA
 GESTIÓN; PARA BRINDAR ACOMPAÑAMIENTO EN  LA SUBSECRETARIA DE
 GESTIÓN DE CONTRATACIÓN DE LA GOBERNACIÓN DE SUCRE</t>
  </si>
  <si>
    <t>https://community.secop.gov.co/Public/Tendering/OpportunityDetail/Index?noticeUID=CO1.NTC.8824515&amp;isFromPublicArea=True&amp;isModal=true&amp;asPopupView=true</t>
  </si>
  <si>
    <t>CO1.REQ.7107116</t>
  </si>
  <si>
    <t>CO1.PCCNTR.6979024</t>
  </si>
  <si>
    <t>CO1.BDOS.6975110</t>
  </si>
  <si>
    <t>CP-SDSD-700-2024</t>
  </si>
  <si>
    <t>PRESTACIÓN DE SERVICIOS PROFESIONALES DE UN INGENIERO (A) AMBIENTAL Y 
SANITARIO PARA EL DESARROLLO DE ACCIONES EN EL COMPONENTE SALUD 
AMBIENTAL; EN EL MARCO DEL DESARROLLO DEL PLAN TERRITORIAL DE SALUD 
VIGENCIA 2024 EN EL DEPARTAMENTO DE SUCRE</t>
  </si>
  <si>
    <t>https://community.secop.gov.co/Public/Tendering/OpportunityDetail/Index?noticeUID=CO1.NTC.6986210&amp;isFromPublicArea=True&amp;isModal=true&amp;asPopupView=true</t>
  </si>
  <si>
    <t>CO1.REQ.9924148</t>
  </si>
  <si>
    <t>CO1.PCCNTR.9147769</t>
  </si>
  <si>
    <t>CO1.BDOS.9755646</t>
  </si>
  <si>
    <t>CPS-279-2026</t>
  </si>
  <si>
    <t>https://community.secop.gov.co/Public/Tendering/OpportunityDetail/Index?noticeUID=CO1.NTC.9779902&amp;isFromPublicArea=True&amp;isModal=true&amp;asPopupView=true</t>
  </si>
  <si>
    <t>CO1.REQ.9864005</t>
  </si>
  <si>
    <t>CO1.PCCNTR.9095093</t>
  </si>
  <si>
    <t>CO1.BDOS.9695963</t>
  </si>
  <si>
    <t>CPS-163-2026</t>
  </si>
  <si>
    <t>PRESTACIÓN DE SERVICIOS DE PROFESIONALES EN
LOS PROCESOS QUE ADELANTE LA OFICINA DE CONTROL INTERNO DISCIPLINARIO DE JUZGAMIENTO; ASI COMO LOS
PROCESOS ADMINISTRATIVOS PROPIOS DE LA ENTIDAD EN EL MARCO DE LOS OBJETIVOS MISIONALES</t>
  </si>
  <si>
    <t>https://community.secop.gov.co/Public/Tendering/OpportunityDetail/Index?noticeUID=CO1.NTC.9730918&amp;isFromPublicArea=True&amp;isModal=true&amp;asPopupView=true</t>
  </si>
  <si>
    <t>CO1.REQ.9109817</t>
  </si>
  <si>
    <t>CO1.PCCNTR.8514491</t>
  </si>
  <si>
    <t>CO1.BDOS.8947422</t>
  </si>
  <si>
    <t>CP-SDSD-867-2025</t>
  </si>
  <si>
    <t>PRESTACIÓN DE SERVICIOS PROFESIONALES DE UN(A) PSICOLOGO(A) PARA EL
 FORTALECIMIENTO DE LAS COMPETENCIAS DE LA SECRETARÍA DE SALUD DEL
 DEPARTAMENTO DE SUCRE EN  EL  AREA CRUE</t>
  </si>
  <si>
    <t>https://community.secop.gov.co/Public/Tendering/OpportunityDetail/Index?noticeUID=CO1.NTC.9028519&amp;isFromPublicArea=True&amp;isModal=true&amp;asPopupView=true</t>
  </si>
  <si>
    <t>CO1.REQ.8935848</t>
  </si>
  <si>
    <t>CO1.PCCNTR.8342526</t>
  </si>
  <si>
    <t>CO1.BDOS.8777042</t>
  </si>
  <si>
    <t>CPS-804-2025</t>
  </si>
  <si>
    <t>PRESTACIÓN DE SERVICIOS PROFESIONALES COMO ABOGADO ESPECIALISTA EN CONTRATACIÓN ESTATAL; PARA BRINDAR ASESORÍA EN MATERIA DE CONTRATACIÓN PÚBLICA EN LA SUBSECRETARÍA DE
GESTIÓN DE CONTRATACIÓN DE LA GOBERNACIÓN DE SUCRE.</t>
  </si>
  <si>
    <t>64584474</t>
  </si>
  <si>
    <t>https://community.secop.gov.co/Public/Tendering/OpportunityDetail/Index?noticeUID=CO1.NTC.8802659&amp;isFromPublicArea=True&amp;isModal=true&amp;asPopupView=true</t>
  </si>
  <si>
    <t>CO1.REQ.7684341</t>
  </si>
  <si>
    <t>CO1.PCCNTR.7432535</t>
  </si>
  <si>
    <t>CO1.BDOS.7549063</t>
  </si>
  <si>
    <t>CP-SDSD-061-2025</t>
  </si>
  <si>
    <t>PRESTACIÓN DE SERVICIOS PROFESIONALES DE UN(A) ENFERMERO(A) PARA EL DESARROLLO DE ACCIONES EN EL COMPONENTE PLANEACION INTEGRAL EN EL MARCO DEL DESARROLLO DEL PLAN TERRITORIAL DE SALUD VIGENCIA 2025 EN EL DEPARTAMENTO DE SUCRE</t>
  </si>
  <si>
    <t>https://community.secop.gov.co/Public/Tendering/OpportunityDetail/Index?noticeUID=CO1.NTC.7563711&amp;isFromPublicArea=True&amp;isModal=true&amp;asPopupView=true</t>
  </si>
  <si>
    <t>CO1.REQ.9973694</t>
  </si>
  <si>
    <t>CO1.PCCNTR.9197368</t>
  </si>
  <si>
    <t>CO1.BDOS.9805516</t>
  </si>
  <si>
    <t>CPS-458-2026</t>
  </si>
  <si>
    <t>PRESTACIÓN DE SERVICIOS PROFESIONALES COMO ARQUITECTO PARA BRINDAR APOYO Y
ACOMPAÑAMIENTO A LA SUBSECRETARIA DE HABITAT; VIVIENDA Y TERRITORIO DE LA GOBERNACIÓN DE SUCRE.</t>
  </si>
  <si>
    <t>1102863012</t>
  </si>
  <si>
    <t>https://community.secop.gov.co/Public/Tendering/OpportunityDetail/Index?noticeUID=CO1.NTC.9829841&amp;isFromPublicArea=True&amp;isModal=true&amp;asPopupView=true</t>
  </si>
  <si>
    <t>CO1.REQ.9752493</t>
  </si>
  <si>
    <t>CO1.PCCNTR.8968973</t>
  </si>
  <si>
    <t>CO1.BDOS.9585450</t>
  </si>
  <si>
    <t>CP-SDSD-049-2026</t>
  </si>
  <si>
    <t>https://community.secop.gov.co/Public/Tendering/OpportunityDetail/Index?noticeUID=CO1.NTC.9599841&amp;isFromPublicArea=True&amp;isModal=true&amp;asPopupView=true</t>
  </si>
  <si>
    <t>CO1.REQ.9217873</t>
  </si>
  <si>
    <t>CO1.PCCNTR.8554385</t>
  </si>
  <si>
    <t>CO1.BDOS.9053662</t>
  </si>
  <si>
    <t>CP-SDSD-884-2025</t>
  </si>
  <si>
    <t>PRESTACIÓN DE SERVICIOS DE UN(A) PROFESIONAL DEL ÁREA DE LA SALUD PARA EL FORTALECIMIENTO DE LAS COMPETENCIAS DE LA SECRETARÍA DE SALUD DEL DEPARTAMENTO DE SUCRE EN LA SUBSECRETARIA DE GESTION DE PRETACION DE SERVICIOS</t>
  </si>
  <si>
    <t>https://community.secop.gov.co/Public/Tendering/OpportunityDetail/Index?noticeUID=CO1.NTC.9080737&amp;isFromPublicArea=True&amp;isModal=true&amp;asPopupView=true</t>
  </si>
  <si>
    <t>CO1.REQ.9948749</t>
  </si>
  <si>
    <t>CO1.PCCNTR.9182575</t>
  </si>
  <si>
    <t>CO1.BDOS.9780091</t>
  </si>
  <si>
    <t>CP-SDSD-291-2026</t>
  </si>
  <si>
    <t>PRESTACIÓN DE SERVICIOS PROFESIONALES DE UN ABOGADO(A) PARA EL FORTALECIMIENTO DEL FONDO ROTATORIO DE ESTUPEFACIENTES -FRE EN LA SECRETARIA DE SALUD DEL DEPARTAMENTO DE SUCRE.</t>
  </si>
  <si>
    <t>https://community.secop.gov.co/Public/Tendering/OpportunityDetail/Index?noticeUID=CO1.NTC.9814740&amp;isFromPublicArea=True&amp;isModal=true&amp;asPopupView=true</t>
  </si>
  <si>
    <t>CO1.REQ.6869076</t>
  </si>
  <si>
    <t>CO1.PCCNTR.6794832</t>
  </si>
  <si>
    <t>CO1.BDOS.6740472</t>
  </si>
  <si>
    <t>CPS-751-2024</t>
  </si>
  <si>
    <t>PRESTACIÓN DE SERVICIOS PROFESIONALES PARA BRINDAR
ACOMPAÑAMIENTO A LA SECRETARIA DEL INTERIOR DE LA GOBERNACIÓN DE
SUCRE</t>
  </si>
  <si>
    <t>1102807649</t>
  </si>
  <si>
    <t>https://community.secop.gov.co/Public/Tendering/OpportunityDetail/Index?noticeUID=CO1.NTC.6752663&amp;isFromPublicArea=True&amp;isModal=true&amp;asPopupView=true</t>
  </si>
  <si>
    <t>CO1.REQ.8981597</t>
  </si>
  <si>
    <t>CO1.PCCNTR.8376764</t>
  </si>
  <si>
    <t>CO1.BDOS.8821874</t>
  </si>
  <si>
    <t>CP-SDSD-755-2025</t>
  </si>
  <si>
    <t>PRESTACIÓN DE SERVICIOS PROFESIONALES DE UN(A) INGENIERO(A) CIVIL CON POSGRADO EN DISEÑO Y EVALUACIÓN DE PROYECTOS PARA EL FORTALECIMIENTO DE LAS COMPETENCIAS DE LA
SECRETARÍA DE SALUD DEL DEPARTAMENTO DE SUCRE EN LA SUBSECRETARÍA DE GESTIÓN DE PRESTACIÓN DE SERVICIOS</t>
  </si>
  <si>
    <t>https://community.secop.gov.co/Public/Tendering/OpportunityDetail/Index?noticeUID=CO1.NTC.8847328&amp;isFromPublicArea=True&amp;isModal=true&amp;asPopupView=true</t>
  </si>
  <si>
    <t>CO1.REQ.10715318</t>
  </si>
  <si>
    <t>CO1.PCCNTR.9712769</t>
  </si>
  <si>
    <t>CO1.BDOS.10532336</t>
  </si>
  <si>
    <t>CP-SDSD-436-2026</t>
  </si>
  <si>
    <t>https://community.secop.gov.co/Public/Tendering/OpportunityDetail/Index?noticeUID=CO1.NTC.10576870&amp;isFromPublicArea=True&amp;isModal=true&amp;asPopupView=true</t>
  </si>
  <si>
    <t>CO1.REQ.8954881</t>
  </si>
  <si>
    <t>CO1.PCCNTR.8362523</t>
  </si>
  <si>
    <t>CO1.BDOS.8795465</t>
  </si>
  <si>
    <t>CPS-929-2025</t>
  </si>
  <si>
    <t>https://community.secop.gov.co/Public/Tendering/OpportunityDetail/Index?noticeUID=CO1.NTC.8828888&amp;isFromPublicArea=True&amp;isModal=true&amp;asPopupView=true</t>
  </si>
  <si>
    <t>CO1.REQ.9923732</t>
  </si>
  <si>
    <t>CO1.PCCNTR.9142424</t>
  </si>
  <si>
    <t>CO1.BDOS.9755410</t>
  </si>
  <si>
    <t>CP-SDSD-256-2026</t>
  </si>
  <si>
    <t>PRESTACIÓN DE SERVICIOS PROFESIONALES DE UN(A) ENFERMERO (A) CON
ESPECIALIZACIÓN EN AUDITORIA PARA BRINDAR APOYO Y ACOMPAÑAMIENTO A
LA SECRETARÍA DE SALUD DE LA GOBERNACIÓN DE SUCRE EN EL AREA CRUE.</t>
  </si>
  <si>
    <t>https://community.secop.gov.co/Public/Tendering/OpportunityDetail/Index?noticeUID=CO1.NTC.9775430&amp;isFromPublicArea=True&amp;isModal=true&amp;asPopupView=true</t>
  </si>
  <si>
    <t>CO1.REQ.8954359</t>
  </si>
  <si>
    <t>CO1.PCCNTR.8356304</t>
  </si>
  <si>
    <t>CO1.BDOS.8794260</t>
  </si>
  <si>
    <t>CPS-907-2025</t>
  </si>
  <si>
    <t>PRESTACIÓN DE SERVICIOS PROFESIONALES PARA BRINDAR APOYO FUNCIONAL A LOS DIVERSOS PROCESOS DE LA UNIDAD ADMINISTRATIVA ESPECIAL PARA LA GESTIÓN DEL
RIESGOS; ATENCIÓN DE DESASTRES Y CAMBIO CLIMATICO DEL DEPARTAMENTO DE SUCRE</t>
  </si>
  <si>
    <t>1066172883</t>
  </si>
  <si>
    <t>https://community.secop.gov.co/Public/Tendering/OpportunityDetail/Index?noticeUID=CO1.NTC.8819990&amp;isFromPublicArea=True&amp;isModal=true&amp;asPopupView=true</t>
  </si>
  <si>
    <t>CO1.REQ.6335832</t>
  </si>
  <si>
    <t>CO1.PCCNTR.6408363</t>
  </si>
  <si>
    <t>CO1.BDOS.6201358</t>
  </si>
  <si>
    <t>CPS-341-2024</t>
  </si>
  <si>
    <t>PRESTACION DE SERVICIOS DE APOYO A LA GESTIÓN DE UN ASISTENTE ADMINISTRATIVO PARA APOYAR LA ASISTENCIA TÉCNICA A LA MESA DE VICTIMAS EN EL MARCO DEL PROYECTO APOYO A LA REALIZACIÓN DE SESIONES DE LA MESA DE PARTICIPACIÓN EFECTIVA Y ORGANIZACIONES DEFENSORAS DE VÍCTIMAS DEL CONFLICTO ARMADO VIGENCIA</t>
  </si>
  <si>
    <t>55300293</t>
  </si>
  <si>
    <t>https://community.secop.gov.co/Public/Tendering/OpportunityDetail/Index?noticeUID=CO1.NTC.6233250&amp;isFromPublicArea=True&amp;isModal=true&amp;asPopupView=true</t>
  </si>
  <si>
    <t>PRESTACION DE SERVICIOS DE APOYO A LA GESTIÓN DE UN ASISTENTE ADMINISTRATIVO PARA APOYAR LA ASISTENCIA TÉCNICA A LA MESA DE VICTIMAS EN EL MARCO DEL PROYECTO APOYO A LA REALIZACIÓN DE SESIONES DE LA MESA DE PARTICIPACIÓN EFECTIVA Y ORGANIZACIONES DEFENSORAS DE VÍCTIMAS DEL CONFLICTO ARMADO VIGENCIA 2024 EN EL DEPARTAMENTO DE SUCRE.</t>
  </si>
  <si>
    <t>CO1.REQ.5964131</t>
  </si>
  <si>
    <t>CO1.PCCNTR.6108438</t>
  </si>
  <si>
    <t>CO1.BDOS.5846527</t>
  </si>
  <si>
    <t>CP-SDSD-178-2024</t>
  </si>
  <si>
    <t>https://community.secop.gov.co/Public/Tendering/OpportunityDetail/Index?noticeUID=CO1.NTC.5853348&amp;isFromPublicArea=True&amp;isModal=true&amp;asPopupView=true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</si>
  <si>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</si>
  <si>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CO1.REQ.6735410</t>
  </si>
  <si>
    <t>CO1.PCCNTR.6699381</t>
  </si>
  <si>
    <t>CO1.BDOS.6608352</t>
  </si>
  <si>
    <t>CPS-606-2024</t>
  </si>
  <si>
    <t>PRESTACIÓN DE SERVICIOS PROFESIONALES PARA BRINDAR ASESORÍA COMO INGENIERO INDUSTRIAL EN LA SECRETARÍA DE HACIENDA DEPARTAMENTAL - GRUPO DE INFORMÁTICA EN EL MANTENIMIENTO Y AJUSTE DE LAS APLICACIONES DE LOS SISTEMAS DE INFORMACIÓN Y COMUNICACIONES; DURANTE LA VIGENCIA 2024. DESDE la SUBSECRETARÍA D</t>
  </si>
  <si>
    <t>38554486</t>
  </si>
  <si>
    <t>https://community.secop.gov.co/Public/Tendering/OpportunityDetail/Index?noticeUID=CO1.NTC.6626021&amp;isFromPublicArea=True&amp;isModal=true&amp;asPopupView=true</t>
  </si>
  <si>
    <t>PRESTACIÓN DE SERVICIOS PROFESIONALES PARA BRINDAR ASESORÍA COMO INGENIERO INDUSTRIAL EN LA SECRETARÍA DE HACIENDA DEPARTAMENTAL - GRUPO DE INFORMÁTICA EN EL MANTENIMIENTO Y AJUSTE DE LAS APLICACIONES DE LOS SISTEMAS DE INFORMACIÓN Y COMUNICACIONES; DURANTE LA VIGENCIA 2024. DESDE la SUBSECRETARÍA DE GESTION TRIBUTARIA.</t>
  </si>
  <si>
    <t>CO1.REQ.6952837</t>
  </si>
  <si>
    <t>CO1.REQ.7091839</t>
  </si>
  <si>
    <t>CO1.PCCNTR.6968166</t>
  </si>
  <si>
    <t>CO1.BDOS.6959832</t>
  </si>
  <si>
    <t>CP-SDSD-662-2024</t>
  </si>
  <si>
    <t>https://community.secop.gov.co/Public/Tendering/OpportunityDetail/Index?noticeUID=CO1.NTC.6972748&amp;isFromPublicArea=True&amp;isModal=true&amp;asPopupView=true</t>
  </si>
  <si>
    <t>CO1.REQ.9306576</t>
  </si>
  <si>
    <t>CO1.PCCNTR.8618538</t>
  </si>
  <si>
    <t>CO1.BDOS.9140029</t>
  </si>
  <si>
    <t>CPS-1129-2025</t>
  </si>
  <si>
    <t>PRESTACIÓN DE SERVICIOS PROFESIONALES DE UN INGENIERO (A) CIVIL PARA BRINDAR APOYO Y ACOMPAÑAMIENTO A LA SUBSECRETARIA DE GESTION DE HABITAT; VIVIENDA Y TERRITORIO EN EL MARCO DEL
PROYECTO MEJORAMIENTO DE VIVIENDA URBANA Y RURAL; EN MATERIA DE SUBSIDIO FAMILIAR DE VIVIENDA EN LA
MODALIDAD DE MEJORAM</t>
  </si>
  <si>
    <t>1007649835</t>
  </si>
  <si>
    <t>https://community.secop.gov.co/Public/Tendering/OpportunityDetail/Index?noticeUID=CO1.NTC.9167479&amp;isFromPublicArea=True&amp;isModal=true&amp;asPopupView=true</t>
  </si>
  <si>
    <t>PRESTACIÓN DE SERVICIOS PROFESIONALES DE UN INGENIERO (A) CIVIL PARA BRINDAR APOYO Y ACOMPAÑAMIENTO A LA SUBSECRETARIA DE GESTION DE HABITAT; VIVIENDA Y TERRITORIO EN EL MARCO DEL
PROYECTO MEJORAMIENTO DE VIVIENDA URBANA Y RURAL; EN MATERIA DE SUBSIDIO FAMILIAR DE VIVIENDA EN LA
MODALIDAD DE MEJORAMIENTOS EN EL ESQUEMA ASOCIATIVO DEL PROGRAMA CAMBIA MI CASA EN EL DEPARTAMENTO DE
SUCRE</t>
  </si>
  <si>
    <t>CO1.REQ.5982579</t>
  </si>
  <si>
    <t>CO1.PCCNTR.6136521</t>
  </si>
  <si>
    <t>CO1.BDOS.5865221</t>
  </si>
  <si>
    <t>CP-SDSD-189-2024</t>
  </si>
  <si>
    <t>https://community.secop.gov.co/Public/Tendering/OpportunityDetail/Index?noticeUID=CO1.NTC.5885295&amp;isFromPublicArea=True&amp;isModal=true&amp;asPopupView=true</t>
  </si>
  <si>
    <t>PRESTACIÓN DE SERVICIOS DE APOYO A LA GESTION DEL AREA DE SALUD REGENTE DE FARMACIA PARA EL DESARROLLO DE ACCIONES EN LA DIMENSIÓN FORTALECIMIENTO DE LA AUTORIDAD SANITARIA PARA LA GESTIÓN EN SALUD; EN EL COMPONENTE DE IVC MEDICAMENTOS; EN EL MARCO DEL DESARROLLO DE ACCIONES COMPLEMENTARIAS DEL PLAN DE ACCION TRANSITORIO 2024 EN EL DEPARTAMENTO DE SUCRE.</t>
  </si>
  <si>
    <t>CO1.REQ.9951344</t>
  </si>
  <si>
    <t>CO1.PCCNTR.9171202</t>
  </si>
  <si>
    <t>CO1.BDOS.9782598</t>
  </si>
  <si>
    <t>CP-SDSD-297-2026</t>
  </si>
  <si>
    <t>PRESTACIÓN DE SERVICIOS DE APOYO A LA GESTIÓN DE UN(A) AUXILIAR JURIDICO PARA BRINDAR APOYO Y ACOMPAÑAMIENTO A LA SECRETARÍA DE SALUD DE LA GOBERNACIÓN DE SUCRE EN LA DIRECCION DE ASUNTOS JURIDICOS Y DE CONTRATACION</t>
  </si>
  <si>
    <t>https://community.secop.gov.co/Public/Tendering/OpportunityDetail/Index?noticeUID=CO1.NTC.9802974&amp;isFromPublicArea=True&amp;isModal=true&amp;asPopupView=true</t>
  </si>
  <si>
    <t>CO1.REQ.7927452</t>
  </si>
  <si>
    <t>CO1.PCCNTR.7629153</t>
  </si>
  <si>
    <t>CO1.BDOS.7789282</t>
  </si>
  <si>
    <t>CP-SDSD-294-2025</t>
  </si>
  <si>
    <t>PRESTACIÓN DE SERVICIOS PROFESIONALES DE UN(A) FONOAUDIOLOGO(A) PARA
EL DESARROLLO DE ACCIONES EN EL COMPONENTE DE DISCAPACIDAD; EN EL
MARCO DEL DESARROLLO DEL PLAN DE ACCIÓN SALUD PÚBLICA 2025 DEL
DEPARTAMENTO DE SUCRE</t>
  </si>
  <si>
    <t>1010122856</t>
  </si>
  <si>
    <t>https://community.secop.gov.co/Public/Tendering/OpportunityDetail/Index?noticeUID=CO1.NTC.7804503&amp;isFromPublicArea=True&amp;isModal=true&amp;asPopupView=true</t>
  </si>
  <si>
    <t>CO1.REQ.8954666</t>
  </si>
  <si>
    <t>CO1.PCCNTR.8356568</t>
  </si>
  <si>
    <t>CO1.BDOS.8795168</t>
  </si>
  <si>
    <t>CP-SDSD-723-2025</t>
  </si>
  <si>
    <t>PRESTACIÓN DE SERVICIOS PROFESIONALES DE UN(A) ADMINISTRADOR(A) DE
SERVICIOS DE SALUD PARA BRINDAR APOYO Y ACOMPAÑAMIENTO A LA
SECRETARÍA DE SALUD DE LA GOBERNACIÓN DE SUCRE EN EL AREA FLUJO DE
RECURSOS</t>
  </si>
  <si>
    <t>https://community.secop.gov.co/Public/Tendering/OpportunityDetail/Index?noticeUID=CO1.NTC.8820791&amp;isFromPublicArea=True&amp;isModal=true&amp;asPopupView=true</t>
  </si>
  <si>
    <t>CO1.REQ.8932624</t>
  </si>
  <si>
    <t>CO1.PCCNTR.8352902</t>
  </si>
  <si>
    <t>CO1.BDOS.8770562</t>
  </si>
  <si>
    <t>CP-SDSD-678-2025</t>
  </si>
  <si>
    <t>https://community.secop.gov.co/Public/Tendering/OpportunityDetail/Index?noticeUID=CO1.NTC.8815004&amp;isFromPublicArea=True&amp;isModal=true&amp;asPopupView=true</t>
  </si>
  <si>
    <t>CO1.REQ.8888640</t>
  </si>
  <si>
    <t>CO1.PCCNTR.8309263</t>
  </si>
  <si>
    <t>CO1.BDOS.8731111</t>
  </si>
  <si>
    <t>CPS-634-2025</t>
  </si>
  <si>
    <t>https://community.secop.gov.co/Public/Tendering/OpportunityDetail/Index?noticeUID=CO1.NTC.8757724&amp;isFromPublicArea=True&amp;isModal=true&amp;asPopupView=true</t>
  </si>
  <si>
    <t>CO1.REQ.10796394</t>
  </si>
  <si>
    <t>CO1.PCCNTR.9773783</t>
  </si>
  <si>
    <t>CO1.BDOS.10612378</t>
  </si>
  <si>
    <t>CP-SDSD-602-2026</t>
  </si>
  <si>
    <t>PRESTACIÓN DE SERVICIOS PROFESIONALES DE UN (A) TRABAJADOR(A) SOCIAL
PARA EL DESARROLLO DE ACCIONES EN EL SUBPROGRAMA SALUD SEXUAL Y
REPRODUCTIVA EN EL MARCO DEL DESARROLLO DEL PLAN TERRITORIAL DE
SALUD VIGENCIA 2026 EN EL DEPARTAMENTO DE SUCRE</t>
  </si>
  <si>
    <t>https://community.secop.gov.co/Public/Tendering/OpportunityDetail/Index?noticeUID=CO1.NTC.10659657&amp;isFromPublicArea=True&amp;isModal=true&amp;asPopupView=true</t>
  </si>
  <si>
    <t>CO1.REQ.6841580</t>
  </si>
  <si>
    <t>CO1.PCCNTR.6825645</t>
  </si>
  <si>
    <t>AMC-011-2024</t>
  </si>
  <si>
    <t>FORTALECER ESPACIOS DE PARTICIPACIÓN PARA LA TOMA DE DECISIONES DE LAS COMUNIDADES ÉTNICAS (AFRO; INDÍGENA Y ROM) EN EL DEPARTAMENTO DE SUCRE</t>
  </si>
  <si>
    <t>https://community.secop.gov.co/Public/Tendering/OpportunityDetail/Index?noticeUID=CO1.NTC.6723325&amp;isFromPublicArea=True&amp;isModal=true&amp;asPopupView=true</t>
  </si>
  <si>
    <t>CO1.REQ.6928539</t>
  </si>
  <si>
    <t>CO1.PCCNTR.6838693</t>
  </si>
  <si>
    <t>CO1.BDOS.6799418</t>
  </si>
  <si>
    <t>CPS-795-2024</t>
  </si>
  <si>
    <t>92033865</t>
  </si>
  <si>
    <t>https://community.secop.gov.co/Public/Tendering/OpportunityDetail/Index?noticeUID=CO1.NTC.6809807&amp;isFromPublicArea=True&amp;isModal=true&amp;asPopupView=true</t>
  </si>
  <si>
    <t>CO1.REQ.9009619</t>
  </si>
  <si>
    <t>CO1.PCCNTR.8405259</t>
  </si>
  <si>
    <t>CO1.BDOS.8849352</t>
  </si>
  <si>
    <t>CP-SDSD-799-2025</t>
  </si>
  <si>
    <t>PRESTACIÓN DE SERVICIOS PROFESIONALES DE UN(A) ECONOMISTA PARA BRINDAR APOYO Y ACOMPAÑAMIENTO A LA SECRETARÍA DE SALUD DE LA
 GOBERNACIÓN DE SUCRE EN EL AREA DE ASEGURAMIENTO</t>
  </si>
  <si>
    <t>https://community.secop.gov.co/Public/Tendering/OpportunityDetail/Index?noticeUID=CO1.NTC.8880993&amp;isFromPublicArea=True&amp;isModal=true&amp;asPopupView=true</t>
  </si>
  <si>
    <t>CO1.REQ.8769850</t>
  </si>
  <si>
    <t>CO1.BDOS.8614519</t>
  </si>
  <si>
    <t>CO1.REQ.7017408</t>
  </si>
  <si>
    <t>CO1.PCCNTR.6911686</t>
  </si>
  <si>
    <t>CO1.BDOS.6886361</t>
  </si>
  <si>
    <t>CP-SDSD-470-2024</t>
  </si>
  <si>
    <t>https://community.secop.gov.co/Public/Tendering/OpportunityDetail/Index?noticeUID=CO1.NTC.6904441&amp;isFromPublicArea=True&amp;isModal=true&amp;asPopupView=true</t>
  </si>
  <si>
    <t>CO1.REQ.7064198</t>
  </si>
  <si>
    <t>CO1.PCCNTR.6949342</t>
  </si>
  <si>
    <t>CO1.BDOS.6933271</t>
  </si>
  <si>
    <t>CP-SDSD-577-2024</t>
  </si>
  <si>
    <t>PRESTACIÓN DE SERVICIOS PROFESIONALES DE UN(A) TRABAJADOR(A) SOCIAL PARA EL DESARROLLO DE ACCIONES EN EL COMPONENTE PARTICIPACION SOCIAL EN SALUD - PARSO EN EL MARCO DEL DESARROLLO DEL PLAN TERRITORIAL DE SALUD VIGENCIA 2024 EN EL DEPARTAMENTO DE SUCRE</t>
  </si>
  <si>
    <t>https://community.secop.gov.co/Public/Tendering/OpportunityDetail/Index?noticeUID=CO1.NTC.6947638&amp;isFromPublicArea=True&amp;isModal=true&amp;asPopupView=true</t>
  </si>
  <si>
    <t>CO1.REQ.7123954</t>
  </si>
  <si>
    <t>CO1.PCCNTR.6993235</t>
  </si>
  <si>
    <t>CO1.BDOS.6991176</t>
  </si>
  <si>
    <t>CP-SDSD-727-2024</t>
  </si>
  <si>
    <t>https://community.secop.gov.co/Public/Tendering/OpportunityDetail/Index?noticeUID=CO1.NTC.7003428&amp;isFromPublicArea=True&amp;isModal=true&amp;asPopupView=true</t>
  </si>
  <si>
    <t>CO1.REQ.8802044</t>
  </si>
  <si>
    <t>CO1.PCCNTR.8344022</t>
  </si>
  <si>
    <t>CO1.BDOS.8645592</t>
  </si>
  <si>
    <t>RE-001-2025</t>
  </si>
  <si>
    <t>AUNAR ESFUERZOS PARA LA EJECUCIÓN DEL PROYECTO FORTALECIMIENTO DEL PROGRAMA DE ATENCIÓN INTEGRAL PARA LA PROTECCIÓN Y GARANTÍA DE LOS DERECHOS DE LAS PERSONAS MAYORES DURANTE EL AÑO 2025 EN LOS CENTROS DE VIDA DEL DEPARTAMENTO DE SUCRE</t>
  </si>
  <si>
    <t>901990109</t>
  </si>
  <si>
    <t>https://community.secop.gov.co/Public/Tendering/OpportunityDetail/Index?noticeUID=CO1.NTC.8670307&amp;isFromPublicArea=True&amp;isModal=true&amp;asPopupView=true</t>
  </si>
  <si>
    <t>CO1.REQ.7344616</t>
  </si>
  <si>
    <t>CO1.PCCNTR.7160414</t>
  </si>
  <si>
    <t>CO1.BDOS.7207436</t>
  </si>
  <si>
    <t>CP-810-2024</t>
  </si>
  <si>
    <t>PRESTACIÓN DE SERVICIOS PROFESIONALES DE UN(A) INGENIERO (A) DE 
SISTEMAS PARA EL DESARROLLO DE ACCIONES EN EL COMPONENTE PLANEACION INTEGRAL EN EL MARCO DEL DESARROLLO DEL PLAN TERRITORIAL DE SALUD VIGENCIA 2024 EN EL DEPARTAMENTO DE SUCRE</t>
  </si>
  <si>
    <t>https://community.secop.gov.co/Public/Tendering/OpportunityDetail/Index?noticeUID=CO1.NTC.7227677&amp;isFromPublicArea=True&amp;isModal=true&amp;asPopupView=true</t>
  </si>
  <si>
    <t>CO1.REQ.8921719</t>
  </si>
  <si>
    <t>CO1.PCCNTR.8333255</t>
  </si>
  <si>
    <t>CO1.BDOS.8763356</t>
  </si>
  <si>
    <t>CPS-750-2025</t>
  </si>
  <si>
    <t>PRESTACION DE SERVICIOS PROFESIONALES DE UN
 INGENIERO AGROINDUSTRIAL PARA APOYAR EN LA FORMULACION DE PROYECTOS A LA SUBSECRETARIA DE DESARROLLO
 RURALY MEDIO AMBIENTE DEL DEPARTAMENTO DE SUCRE DURANTE LA VIGENCIA 2025</t>
  </si>
  <si>
    <t>https://community.secop.gov.co/Public/Tendering/OpportunityDetail/Index?noticeUID=CO1.NTC.8788906&amp;isFromPublicArea=True&amp;isModal=true&amp;asPopupView=true</t>
  </si>
  <si>
    <t>CO1.REQ.8821309</t>
  </si>
  <si>
    <t>CO1.PCCNTR.8263749</t>
  </si>
  <si>
    <t>CO1.BDOS.8663887</t>
  </si>
  <si>
    <t>CP-SDSD-594-2025</t>
  </si>
  <si>
    <t>PRESTACIÓN DE SERVICIOS PROFESIONALES DE UN(A) FISIOTERAPEUTA PARA EL
 DESARROLLO DE ACCIONES EN EL COMPONENTE ENFERMEDADES CRONICAS NO
 TRANSMISIBLES ECNT; EN EL MARCO DEL DESARROLLO DEL PLAN TERRITORIAL
 DE SALUD VIGENCIA 2025 EN EL DEPARTAMENTO DE SUCRE</t>
  </si>
  <si>
    <t>https://community.secop.gov.co/Public/Tendering/OpportunityDetail/Index?noticeUID=CO1.NTC.8695761&amp;isFromPublicArea=True&amp;isModal=true&amp;asPopupView=true</t>
  </si>
  <si>
    <t>CO1.REQ.9913229</t>
  </si>
  <si>
    <t>CO1.PCCNTR.9133206</t>
  </si>
  <si>
    <t>CO1.BDOS.9744919</t>
  </si>
  <si>
    <t>CP-SDSD-254-2026</t>
  </si>
  <si>
    <t>PRESTACIÓN DE SERVICIOS PROFESIONALES DE UN(A) PSICOLOGO(A)PARA BRINDAR APOYO Y ACOMPAÑAMIENTO A LA SECRETARÍA DE SALUD DE LA GOBERNACIÓN DE SUCRE EN EL AREA CRUE</t>
  </si>
  <si>
    <t>https://community.secop.gov.co/Public/Tendering/OpportunityDetail/Index?noticeUID=CO1.NTC.9767924&amp;isFromPublicArea=True&amp;isModal=true&amp;asPopupView=true</t>
  </si>
  <si>
    <t>CO1.REQ.6698089</t>
  </si>
  <si>
    <t>CO1.PCCNTR.6666555</t>
  </si>
  <si>
    <t>CO1.BDOS.6572311</t>
  </si>
  <si>
    <t>CPS-497-2024</t>
  </si>
  <si>
    <t>https://community.secop.gov.co/Public/Tendering/OpportunityDetail/Index?noticeUID=CO1.NTC.6583319&amp;isFromPublicArea=True&amp;isModal=true&amp;asPopupView=true</t>
  </si>
  <si>
    <t>CO1.REQ.6208550</t>
  </si>
  <si>
    <t>CO1.BDOS.6083055</t>
  </si>
  <si>
    <t>CO1.REQ.8825514</t>
  </si>
  <si>
    <t>CO1.PCCNTR.8268164</t>
  </si>
  <si>
    <t>CO1.BDOS.8668428</t>
  </si>
  <si>
    <t>CP-SDSD-602-2025</t>
  </si>
  <si>
    <t>https://community.secop.gov.co/Public/Tendering/OpportunityDetail/Index?noticeUID=CO1.NTC.8701520&amp;isFromPublicArea=True&amp;isModal=true&amp;asPopupView=true</t>
  </si>
  <si>
    <t>CO1.REQ.7313693</t>
  </si>
  <si>
    <t>CO1.PCCNTR.7177123</t>
  </si>
  <si>
    <t>CO1.BDOS.7176773</t>
  </si>
  <si>
    <t>MC-046-2024</t>
  </si>
  <si>
    <t>APOYO LOGISTICO PARA EL FORTALECIMIENTO DEL SISTEMA DE PARTICIPACIÓN JUVENIL EN EL DEPARTAMENTO DE SUCRE</t>
  </si>
  <si>
    <t>900316403</t>
  </si>
  <si>
    <t>https://community.secop.gov.co/Public/Tendering/OpportunityDetail/Index?noticeUID=CO1.NTC.7213150&amp;isFromPublicArea=True&amp;isModal=true&amp;asPopupView=true</t>
  </si>
  <si>
    <t>CO1.REQ.9871344</t>
  </si>
  <si>
    <t>CO1.PCCNTR.9094852</t>
  </si>
  <si>
    <t>CO1.BDOS.9703614</t>
  </si>
  <si>
    <t>CPS-171-2026</t>
  </si>
  <si>
    <t>1005581146</t>
  </si>
  <si>
    <t>https://community.secop.gov.co/Public/Tendering/OpportunityDetail/Index?noticeUID=CO1.NTC.9730359&amp;isFromPublicArea=True&amp;isModal=true&amp;asPopupView=true</t>
  </si>
  <si>
    <t>CO1.REQ.5100307</t>
  </si>
  <si>
    <t>CO1.REQ.6500093</t>
  </si>
  <si>
    <t>CO1.PCCNTR.6526139</t>
  </si>
  <si>
    <t>CO1.BDOS.6375865</t>
  </si>
  <si>
    <t>CP-SDSD-401-2024</t>
  </si>
  <si>
    <t>https://community.secop.gov.co/Public/Tendering/OpportunityDetail/Index?noticeUID=CO1.NTC.6395525&amp;isFromPublicArea=True&amp;isModal=true&amp;asPopupView=true</t>
  </si>
  <si>
    <t>CO1.REQ.6751964</t>
  </si>
  <si>
    <t>CO1.PCCNTR.6706054</t>
  </si>
  <si>
    <t>CO1.BDOS.6624500</t>
  </si>
  <si>
    <t>CPS-641-2024</t>
  </si>
  <si>
    <t>1102879797</t>
  </si>
  <si>
    <t>https://community.secop.gov.co/Public/Tendering/OpportunityDetail/Index?noticeUID=CO1.NTC.6633849&amp;isFromPublicArea=True&amp;isModal=true&amp;asPopupView=true</t>
  </si>
  <si>
    <t>CO1.REQ.7127227</t>
  </si>
  <si>
    <t>CO1.PCCNTR.6996908</t>
  </si>
  <si>
    <t>CO1.BDOS.6994284</t>
  </si>
  <si>
    <t>CPS-893-2024</t>
  </si>
  <si>
    <t>PRESTACIÓN DE SERVICIOS DE APOYO A LA GESTIÓN PARA FORTALECER LAS CAPACIDADES 
TECNICAS DE LA OFICINA DE GESTIÓN DE TECNOLOGIAS DE LA INFORMACIÓN - TI DE LA GOBERNACIÓN DE SUCRE.</t>
  </si>
  <si>
    <t>1128054553</t>
  </si>
  <si>
    <t>https://community.secop.gov.co/Public/Tendering/OpportunityDetail/Index?noticeUID=CO1.NTC.7008815&amp;isFromPublicArea=True&amp;isModal=true&amp;asPopupView=true</t>
  </si>
  <si>
    <t>CO1.REQ.9915542</t>
  </si>
  <si>
    <t>CO1.PCCNTR.9154358</t>
  </si>
  <si>
    <t>CO1.BDOS.9746430</t>
  </si>
  <si>
    <t>CPS-145-2026</t>
  </si>
  <si>
    <t>PRESTACIÓN DE SERVICIOS PROFESIONALES PARA BRINDAR APOYO Y ACOMPAÑAMIENTO 
PSICOSOCIAL EN LOS ASUNTOS QUE ESTÉN A CARGO DE LA SECRETARÍA DE LA MUJER; JUVENTUD E INCLUSIÓN SOCIAL DEL 
DEPARTAMENTO DE SUCRE</t>
  </si>
  <si>
    <t>https://community.secop.gov.co/Public/Tendering/OpportunityDetail/Index?noticeUID=CO1.NTC.9786192&amp;isFromPublicArea=True&amp;isModal=true&amp;asPopupView=true</t>
  </si>
  <si>
    <t>CO1.REQ.6711567</t>
  </si>
  <si>
    <t>CO1.PCCNTR.6681550</t>
  </si>
  <si>
    <t>CO1.BDOS.6585279</t>
  </si>
  <si>
    <t>CPS-537-2024</t>
  </si>
  <si>
    <t>a PRESTACIÓN DE SERVICIOS PROFESIONALES DE UN 
ECONOMISTA CON POSGRADO PARA BRINDAR ASESORÍA A LA SECRETARÍA DE PLANEACIÓN EN LA ELABORACIÓN Y 
ACTUALIZACIÓN DE INSTRUMENTOS DE PLANIFICACIÓN TERRITORIAL DEL DEPARTAMENTO DE SUCRE</t>
  </si>
  <si>
    <t>https://community.secop.gov.co/Public/Tendering/OpportunityDetail/Index?noticeUID=CO1.NTC.6602208&amp;isFromPublicArea=True&amp;isModal=true&amp;asPopupView=true</t>
  </si>
  <si>
    <t>CO1.REQ.9161769</t>
  </si>
  <si>
    <t>CO1.PCCNTR.8513195</t>
  </si>
  <si>
    <t>CO1.BDOS.8998717</t>
  </si>
  <si>
    <t>CPS-1089-2025</t>
  </si>
  <si>
    <t>PRESTACIÓN DE SERVICIOS PROFESIONALES DE UN
 ABOGADO PARA BRINDAR ASESORIA EN LAS ACTIVIDADES RELACIONADAS CON LA GESTIÓN JURÍDICA Y PREVENCIÓN DEL
 DAÑO ANTIJURÍDICO EN LA OFICINA JURIDICA DE LA GOBERNACIÓN DE SUCRE.</t>
  </si>
  <si>
    <t>32936275</t>
  </si>
  <si>
    <t>https://community.secop.gov.co/Public/Tendering/OpportunityDetail/Index?noticeUID=CO1.NTC.9027241&amp;isFromPublicArea=True&amp;isModal=true&amp;asPopupView=true</t>
  </si>
  <si>
    <t>CO1.REQ.10231936</t>
  </si>
  <si>
    <t>CO1.PCCNTR.9404512</t>
  </si>
  <si>
    <t>CO1.BDOS.10022313</t>
  </si>
  <si>
    <t>SA-SI-2026</t>
  </si>
  <si>
    <t>SUMINISTRO DE TIQUETES AÉREOS EN RUTAS NACIONALES E
INTERNACIONALES PARA EL DESPLAZAMIENTO DE LOS
SERVIDORES PÚBLICOS Y CONTRATISTAS DEL DEPARTAMENTO
DE SUCRE; CON EL FIN DE ATENDER LAS NECESIDADES DE SUS
FUNCIONES O ACTIVIDADES.</t>
  </si>
  <si>
    <t>892200231</t>
  </si>
  <si>
    <t>https://community.secop.gov.co/Public/Tendering/OpportunityDetail/Index?noticeUID=CO1.NTC.10090231&amp;isFromPublicArea=True&amp;isModal=true&amp;asPopupView=true</t>
  </si>
  <si>
    <t>CO1.REQ.10015249</t>
  </si>
  <si>
    <t>CO1.PCCNTR.9243671</t>
  </si>
  <si>
    <t>CO1.BDOS.9846929</t>
  </si>
  <si>
    <t>CPS-544-2026</t>
  </si>
  <si>
    <t>PRESTACION DE SERVICIOS PROFESIONALES PARA APOYAR EL DESARROLLO DE LAS
ACCIONES DE LA SECRETARIA EDUCACION DEPARTAMENTAL DE LA GOBERNACIÓN DE SUCRE. DESDE LA SUBSECRETARIA DE
DESARROLLO EDUCATIVO INTEGRAL EN EL MARCO DEL PROYECTO IMPLEMENTACIÓN DEL PROGRAMA DE ALIMENTACIÓN
ESCOLAR PAE EN LOS ESTABLE</t>
  </si>
  <si>
    <t>https://community.secop.gov.co/Public/Tendering/OpportunityDetail/Index?noticeUID=CO1.NTC.9876158&amp;isFromPublicArea=True&amp;isModal=true&amp;asPopupView=true</t>
  </si>
  <si>
    <t>PRESTACION DE SERVICIOS PROFESIONALES PARA APOYAR EL DESARROLLO DE LAS
ACCIONES DE LA SECRETARIA EDUCACION DEPARTAMENTAL DE LA GOBERNACIÓN DE SUCRE. DESDE LA SUBSECRETARIA DE
DESARROLLO EDUCATIVO INTEGRAL EN EL MARCO DEL PROYECTO IMPLEMENTACIÓN DEL PROGRAMA DE ALIMENTACIÓN
ESCOLAR PAE EN LOS ESTABLECIMIENTOS EDUCATIVOS OFICIALES EN RURALIDAD DISPERSA DEL DEPARTAMENTO DE SUCRE</t>
  </si>
  <si>
    <t>CO1.REQ.8913160</t>
  </si>
  <si>
    <t>CO1.PCCNTR.8327653</t>
  </si>
  <si>
    <t>CO1.BDOS.8755304</t>
  </si>
  <si>
    <t>CPS-724-2025</t>
  </si>
  <si>
    <t>PRESTACION DE SERVICIOS PROFESIONALES DE UN
 ADMINISTRADOR DE EMPRESAS PARA BRINDAR APOYO EN ASUNTOS ADMINISTRATIVOS A LA SUBSECRETARIA DE
 DESARROLLO RURAL Y MEDIO AMBIENTE DEL DEPARTAMENTO DE SUCRE DURANTE LA VIGENCIA 2025</t>
  </si>
  <si>
    <t>https://community.secop.gov.co/Public/Tendering/OpportunityDetail/Index?noticeUID=CO1.NTC.8780967&amp;isFromPublicArea=True&amp;isModal=true&amp;asPopupView=true</t>
  </si>
  <si>
    <t>CO1.REQ.9846580</t>
  </si>
  <si>
    <t>CO1.PCCNTR.9077641</t>
  </si>
  <si>
    <t>CO1.BDOS.9679341</t>
  </si>
  <si>
    <t>CP-SDSD-167-2026</t>
  </si>
  <si>
    <t>https://community.secop.gov.co/Public/Tendering/OpportunityDetail/Index?noticeUID=CO1.NTC.9712843&amp;isFromPublicArea=True&amp;isModal=true&amp;asPopupView=true</t>
  </si>
  <si>
    <t>CO1.REQ.10051541</t>
  </si>
  <si>
    <t>CO1.PCCNTR.9294836</t>
  </si>
  <si>
    <t>CO1.BDOS.9883213</t>
  </si>
  <si>
    <t>CP-SDSD-386-2026</t>
  </si>
  <si>
    <t>PRESTACIÓN DE SERVICIOS DE APOYO A LA GESTIÓN DE UN AUXILIAR DE ENFERMERIA EN EL SUBPROGRAMA DE LABORATORIO DE SALUD PÚBLICA EN EL MARCO DEL DESARROLLO DEL PLAN TERRITORIAL DE SALUD VIGENCIA 2026 EN EL DEPARTAMENTO DE SUCRE</t>
  </si>
  <si>
    <t>1103741919</t>
  </si>
  <si>
    <t>https://community.secop.gov.co/Public/Tendering/OpportunityDetail/Index?noticeUID=CO1.NTC.9925898&amp;isFromPublicArea=True&amp;isModal=true&amp;asPopupView=true</t>
  </si>
  <si>
    <t>CO1.REQ.8973746</t>
  </si>
  <si>
    <t>CO1.PCCNTR.8374667</t>
  </si>
  <si>
    <t>CO1.BDOS.8813975</t>
  </si>
  <si>
    <t>CP-SDSD-735-2025</t>
  </si>
  <si>
    <t>PRESTACIÓN DE SERVICIOS PROFESIONALES DE UN(A) ZOOTECNISTA PARA EL FORTALECIMIENTO DE LAS COMPETENCIAS DE LA SECRETARÍA DE SALUD DEL DEPARTAMENTO DE SUCRE EN EL COMPONENTE DE SALUD AMBIENTAL</t>
  </si>
  <si>
    <t>92131797</t>
  </si>
  <si>
    <t>https://community.secop.gov.co/Public/Tendering/OpportunityDetail/Index?noticeUID=CO1.NTC.8845408&amp;isFromPublicArea=True&amp;isModal=true&amp;asPopupView=true</t>
  </si>
  <si>
    <t>CO1.REQ.9185050</t>
  </si>
  <si>
    <t>CO1.PCCNTR.8528308</t>
  </si>
  <si>
    <t>CO1.BDOS.9021065</t>
  </si>
  <si>
    <t>https://community.secop.gov.co/Public/Tendering/OpportunityDetail/Index?noticeUID=CO1.NTC.9046546&amp;isFromPublicArea=True&amp;isModal=true&amp;asPopupView=true</t>
  </si>
  <si>
    <t>CO1.REQ.9834297</t>
  </si>
  <si>
    <t>CO1.PCCNTR.9044625</t>
  </si>
  <si>
    <t>CO1.BDOS.9667362</t>
  </si>
  <si>
    <t>CP-SDSD-150-2026</t>
  </si>
  <si>
    <t>https://community.secop.gov.co/Public/Tendering/OpportunityDetail/Index?noticeUID=CO1.NTC.9681007&amp;isFromPublicArea=True&amp;isModal=true&amp;asPopupView=true</t>
  </si>
  <si>
    <t>CO1.REQ.9918469</t>
  </si>
  <si>
    <t>CO1.PCCNTR.9154377</t>
  </si>
  <si>
    <t>CO1.BDOS.9749742</t>
  </si>
  <si>
    <t>CPS-147-2026</t>
  </si>
  <si>
    <t>PRESTACION DE SERVICIOS DE PROFESIONALES PARA BRINDAR ASESORIA Y 
ACOMPAÑAMIENTO EN LOS PROCESOS QUE ADELANTE LA OFICINA DE CONTROL INTERNO DE GESTION.</t>
  </si>
  <si>
    <t>https://community.secop.gov.co/Public/Tendering/OpportunityDetail/Index?noticeUID=CO1.NTC.9786721&amp;isFromPublicArea=True&amp;isModal=true&amp;asPopupView=true</t>
  </si>
  <si>
    <t>CO1.REQ.9005862</t>
  </si>
  <si>
    <t>CO1.PCCNTR.8398562</t>
  </si>
  <si>
    <t>CO1.BDOS.8845402</t>
  </si>
  <si>
    <t>CPS-1007-2025</t>
  </si>
  <si>
    <t>https://community.secop.gov.co/Public/Tendering/OpportunityDetail/Index?noticeUID=CO1.NTC.8872850&amp;isFromPublicArea=True&amp;isModal=true&amp;asPopupView=true</t>
  </si>
  <si>
    <t>CO1.REQ.8988915</t>
  </si>
  <si>
    <t>CO1.PCCNTR.8389523</t>
  </si>
  <si>
    <t>CO1.BDOS.8829019</t>
  </si>
  <si>
    <t>CP-SDSD-760-2025</t>
  </si>
  <si>
    <t>PRESTACIÓN DE SERVICIOS PROFESIONALES DE UN(A) ADMINISTRADOR(A) EN
 SALUD PARA BRINDAR APOYO Y ACOMPAÑAMIENTO A LA SECRETARÍA DE SALUD
 DE LA GOBERNACIÓN DE SUCRE EN EL AREA DE ORGANIZACIÓN Y DESARROLLO</t>
  </si>
  <si>
    <t>https://community.secop.gov.co/Public/Tendering/OpportunityDetail/Index?noticeUID=CO1.NTC.8861060&amp;isFromPublicArea=True&amp;isModal=true&amp;asPopupView=true</t>
  </si>
  <si>
    <t>CO1.REQ.10791819</t>
  </si>
  <si>
    <t>CO1.BDOS.10607843</t>
  </si>
  <si>
    <t>CO1.REQ.7316719</t>
  </si>
  <si>
    <t>CO1.PCCNTR.7174597</t>
  </si>
  <si>
    <t>CO1.BDOS.7180068</t>
  </si>
  <si>
    <t>MC-048-2024</t>
  </si>
  <si>
    <t>823001650</t>
  </si>
  <si>
    <t>https://community.secop.gov.co/Public/Tendering/OpportunityDetail/Index?noticeUID=CO1.NTC.7201211&amp;isFromPublicArea=True&amp;isModal=true&amp;asPopupView=true</t>
  </si>
  <si>
    <t>CO1.REQ.9741566</t>
  </si>
  <si>
    <t>CO1.PCCNTR.8957592</t>
  </si>
  <si>
    <t>CO1.BDOS.9574182</t>
  </si>
  <si>
    <t>CP-SDSD-015-2026</t>
  </si>
  <si>
    <t>https://community.secop.gov.co/Public/Tendering/OpportunityDetail/Index?noticeUID=CO1.NTC.9590335&amp;isFromPublicArea=True&amp;isModal=true&amp;asPopupView=true</t>
  </si>
  <si>
    <t>CO1.REQ.7699499</t>
  </si>
  <si>
    <t>CO1.PCCNTR.7513704</t>
  </si>
  <si>
    <t>CO1.BDOS.7564399</t>
  </si>
  <si>
    <t>CP-SDSD-084-2025</t>
  </si>
  <si>
    <t>PRESTACIÓN DE SERVICIOS DE APOYO A LA GESTIÓN DE UN TÉCNICO EN
DESARROLLO Y GERENCIA DE SISTEMAS INFORMÁTICOS PARA EL DESARROLLO DE ACCIONES EN EL COMPONENTE ENFERMEDADES TRANSMISIBLES POR VECTORES - ETV EN EL MARCO DEL DESARROLLO DEL PLAN TERRITORIAL DE SALUD VIGENCIA 2025 EN EL DEPARTAMENTO DE SUC</t>
  </si>
  <si>
    <t>https://community.secop.gov.co/Public/Tendering/OpportunityDetail/Index?noticeUID=CO1.NTC.7659434&amp;isFromPublicArea=True&amp;isModal=true&amp;asPopupView=true</t>
  </si>
  <si>
    <t>PRESTACIÓN DE SERVICIOS DE APOYO A LA GESTIÓN DE UN TÉCNICO EN
DESARROLLO Y GERENCIA DE SISTEMAS INFORMÁTICOS PARA EL DESARROLLO DE ACCIONES EN EL COMPONENTE ENFERMEDADES TRANSMISIBLES POR VECTORES - ETV EN EL MARCO DEL DESARROLLO DEL PLAN TERRITORIAL DE SALUD VIGENCIA 2025 EN EL DEPARTAMENTO DE SUCRE.</t>
  </si>
  <si>
    <t>CO1.REQ.6724339</t>
  </si>
  <si>
    <t>CO1.PCCNTR.6684895</t>
  </si>
  <si>
    <t>CO1.BDOS.6597566</t>
  </si>
  <si>
    <t>CPS-572-2024</t>
  </si>
  <si>
    <t>a PRESTACIÓN DE SERVICIOS PROFESIONALES DE UN 
ECONOMISTA CON MAESTRIA PARA BRINDAR ACOMPAÑAMIENTO A LA OFICINA DE MACROPROYECTOS ESTRATEGICOS DE LA 
GOBERNACIÓN DE SUCRE</t>
  </si>
  <si>
    <t>1102882884</t>
  </si>
  <si>
    <t>https://community.secop.gov.co/Public/Tendering/OpportunityDetail/Index?noticeUID=CO1.NTC.6606648&amp;isFromPublicArea=True&amp;isModal=true&amp;asPopupView=true</t>
  </si>
  <si>
    <t>CO1.REQ.8949584</t>
  </si>
  <si>
    <t>CO1.PCCNTR.8353570</t>
  </si>
  <si>
    <t>CO1.BDOS.8790487</t>
  </si>
  <si>
    <t>CPS-896-2025</t>
  </si>
  <si>
    <t>PRESTACIÓN DE SERVICIOS PROFESIONALES PARA
BRINDAR APOYO Y ACOMPAÑAMIENTO EN LOS ASUNTOS JURÍDICOS QUE ESTÉN A CARGO DE LA SECRETARÍA DE INCLUSIÓN
SOCIAL; MUJER Y EQUIDAD DE GÉNERO SUBSECRETARÍA DE GESTIÓN DE LA INCLUSIÓN SOCIAL DEL DEPARTAMENTO DE
SUCRE.</t>
  </si>
  <si>
    <t>https://community.secop.gov.co/Public/Tendering/OpportunityDetail/Index?noticeUID=CO1.NTC.8816295&amp;isFromPublicArea=True&amp;isModal=true&amp;asPopupView=true</t>
  </si>
  <si>
    <t>CO1.REQ.10486175</t>
  </si>
  <si>
    <t>CO1.REQ.8746046</t>
  </si>
  <si>
    <t>CO1.PCCNTR.8211223</t>
  </si>
  <si>
    <t>CO1.BDOS.8590927</t>
  </si>
  <si>
    <t>CP-SDSD-468-2025</t>
  </si>
  <si>
    <t>PRESTACIÓN DE SERVICIOS PROFESIONALES DE UN(A) CONTADOR (A) PARA EL DESARROLLO DE ACCIONES EN EL COMPONENTE PLANEACION INTEGRAL EN SALUD EN EL MARCO DEL DESARROLLO DEL PLAN TERRITORIAL DE SALUD VIGENCIA 2025 EN EL DEPARTAMENTO DE SUCRE.</t>
  </si>
  <si>
    <t>https://community.secop.gov.co/Public/Tendering/OpportunityDetail/Index?noticeUID=CO1.NTC.8620450&amp;isFromPublicArea=True&amp;isModal=true&amp;asPopupView=true</t>
  </si>
  <si>
    <t>CO1.REQ.10586729</t>
  </si>
  <si>
    <t>CO1.PCCNTR.9714435</t>
  </si>
  <si>
    <t>SA-SDSD-02-SI-2026</t>
  </si>
  <si>
    <t>SUMINISTRO DE INSUMOS NECESARIOS PARA EL DESARROLLO DE ACCIONES DE IVC DE LA SECRETARIA DE SALUD DEPARTAMENTAL VIGENCIA 2026</t>
  </si>
  <si>
    <t>https://community.secop.gov.co/Public/Tendering/OpportunityDetail/Index?noticeUID=CO1.NTC.10444194&amp;isFromPublicArea=True&amp;isModal=true&amp;asPopupView=true</t>
  </si>
  <si>
    <t>CO1.REQ.9198400</t>
  </si>
  <si>
    <t>CO1.REQ.9994355</t>
  </si>
  <si>
    <t>CO1.PCCNTR.9223539</t>
  </si>
  <si>
    <t>CO1.BDOS.9826213</t>
  </si>
  <si>
    <t>CPS-498-2026</t>
  </si>
  <si>
    <t>PRESTACIÓN DE SERVICIOS PROFESIONALES DE UNA ECONOMISTA PARA APOYAR LOS
PROCESOS DE PLANEACIÓN; GESTIÓN Y SEGUIMIENTO DE PROYECTOS DE LA SECRETARÍA DEL INTERIOR DE LA
GOBERNACIÓN DE SUCRE; EN EL MARCO DEL PROYECTO APOYO A LA PRESTACIÓN DE SERVICIOS PROFESIONALES Y DE
APOYO A LA GESTIÓN VIGENCIA 2026</t>
  </si>
  <si>
    <t>https://community.secop.gov.co/Public/Tendering/OpportunityDetail/Index?noticeUID=CO1.NTC.9856508&amp;isFromPublicArea=True&amp;isModal=true&amp;asPopupView=true</t>
  </si>
  <si>
    <t>PRESTACIÓN DE SERVICIOS PROFESIONALES DE UNA ECONOMISTA PARA APOYAR LOS
PROCESOS DE PLANEACIÓN; GESTIÓN Y SEGUIMIENTO DE PROYECTOS DE LA SECRETARÍA DEL INTERIOR DE LA
GOBERNACIÓN DE SUCRE; EN EL MARCO DEL PROYECTO APOYO A LA PRESTACIÓN DE SERVICIOS PROFESIONALES Y DE
APOYO A LA GESTIÓN VIGENCIA 2026 DE LA GOBERNACIÓN DE SUCRE</t>
  </si>
  <si>
    <t>CO1.REQ.6735980</t>
  </si>
  <si>
    <t>CO1.PCCNTR.6695675</t>
  </si>
  <si>
    <t>CO1.BDOS.6608596</t>
  </si>
  <si>
    <t>CPS-608-2024</t>
  </si>
  <si>
    <t>PRESTACIÓN DE SERVICIOS PROFESIONALES DE UNA INGENIERA AGROINDUSTRIAL PARA BRINDAR ACOMPAÑAMIENTO A LA OFICINA DE MACROPROYECTOS ESTRATEGICOS DE LA GOBERNACIÓN DE SUCRE</t>
  </si>
  <si>
    <t>42272502</t>
  </si>
  <si>
    <t>https://community.secop.gov.co/Public/Tendering/OpportunityDetail/Index?noticeUID=CO1.NTC.6620756&amp;isFromPublicArea=True&amp;isModal=true&amp;asPopupView=true</t>
  </si>
  <si>
    <t>CO1.REQ.9833306</t>
  </si>
  <si>
    <t>CO1.PCCNTR.9051629</t>
  </si>
  <si>
    <t>CO1.BDOS.9666021</t>
  </si>
  <si>
    <t>CPS-102-2026</t>
  </si>
  <si>
    <t>PRESTACIÓN DE SERVICIOS PROFESIONALES EN
PSIQUIATRÍA PARA BRINDAR APOYO Y ACOMPAÑAMIENTO A LA ESTRATEGIA SUCRE ESCUCHA EN LA SECRETARÍA DE LA
MUJER; JUVENTUD E INCLUSIÓN SOCIAL DEL DEPARTAMENTO DE SUCRE.</t>
  </si>
  <si>
    <t>72204151</t>
  </si>
  <si>
    <t>https://community.secop.gov.co/Public/Tendering/OpportunityDetail/Index?noticeUID=CO1.NTC.9686442&amp;isFromPublicArea=True&amp;isModal=true&amp;asPopupView=true</t>
  </si>
  <si>
    <t>CO1.REQ.9902265</t>
  </si>
  <si>
    <t>CO1.PCCNTR.9141069</t>
  </si>
  <si>
    <t>CO1.BDOS.9734401</t>
  </si>
  <si>
    <t>CP-SDSD-236-2026</t>
  </si>
  <si>
    <t>https://community.secop.gov.co/Public/Tendering/OpportunityDetail/Index?noticeUID=CO1.NTC.9774558&amp;isFromPublicArea=True&amp;isModal=true&amp;asPopupView=true</t>
  </si>
  <si>
    <t>CO1.REQ.6318536</t>
  </si>
  <si>
    <t>CO1.PCCNTR.6386324</t>
  </si>
  <si>
    <t>CO1.BDOS.6195674</t>
  </si>
  <si>
    <t>CP-SDSD-339-2024</t>
  </si>
  <si>
    <t>PRESTACIÓN DE SERVICIOS DE APOYO A LA GESTIÓN DE UN VACUNADOR PARA EL DESARROLLO DE ACCIONES EN LA DIMENSIÓN SALUD AMBIENTAL; COMPONENTE SITUACIONES DE SALUD RELACIONADAS CON CONDICIONES AMBIENTALES; EN EL MARCO DEL PROYECTO IMPLEMENTACIÓN DEL PROGRAMA COMPASIÓN POR LA BIODIVERSIDAD; PLAN DE ACCION</t>
  </si>
  <si>
    <t>92670022</t>
  </si>
  <si>
    <t>https://community.secop.gov.co/Public/Tendering/OpportunityDetail/Index?noticeUID=CO1.NTC.6204367&amp;isFromPublicArea=True&amp;isModal=true&amp;asPopupView=true</t>
  </si>
  <si>
    <t>PRESTACIÓN DE SERVICIOS DE APOYO A LA GESTIÓN DE UN VACUNADOR PARA EL DESARROLLO DE ACCIONES EN LA DIMENSIÓN SALUD AMBIENTAL; COMPONENTE SITUACIONES DE SALUD RELACIONADAS CON CONDICIONES AMBIENTALES; EN EL MARCO DEL PROYECTO IMPLEMENTACIÓN DEL PROGRAMA COMPASIÓN POR LA BIODIVERSIDAD; PLAN DE ACCION TRANSITORIO 2024 EN EL DEPARTAMENTO DE SUCRE DESDE LA SECRETARIA DE SALUD DE LA GOBERNACION DE SUCRE</t>
  </si>
  <si>
    <t>CO1.REQ.5947607</t>
  </si>
  <si>
    <t>CO1.PCCNTR.6102861</t>
  </si>
  <si>
    <t>CO1.BDOS.5830105</t>
  </si>
  <si>
    <t>CP-SDSD-113-2024</t>
  </si>
  <si>
    <t>PRESTACION DE SERVICIOS PROFESIONALES DE UN INGENIERO DE SISTEMAS PARA EL DESARROLLO DE ACCIONES EN LA DIMENSIÓN VIDA SALUDABLE Y ENFERMEDADES TRANSMISIBLES ENFERMEDADES INMUNOPREVENIBLES EN EL MARCO DEL DESARROLLO DEL PLAN DECENAL DE SALUD 
PUBLICA DESDE LA SECRETARIA DE SALUD EN EL MARCO DEL PROYE</t>
  </si>
  <si>
    <t>https://community.secop.gov.co/Public/Tendering/OpportunityDetail/Index?noticeUID=CO1.NTC.5846865&amp;isFromPublicArea=True&amp;isModal=true&amp;asPopupView=true</t>
  </si>
  <si>
    <t>PRESTACION DE SERVICIOS PROFESIONALES DE UN INGENIERO DE SISTEMAS PARA EL DESARROLLO DE ACCIONES EN LA DIMENSIÓN VIDA SALUDABLE Y ENFERMEDADES TRANSMISIBLES 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 DIFERENTE PLAN DE ACCION TRANSITORIO 2024 EN EL DEP</t>
  </si>
  <si>
    <t>CO1.REQ.9791041</t>
  </si>
  <si>
    <t>CO1.PCCNTR.9056400</t>
  </si>
  <si>
    <t>CO1.BDOS.9623464</t>
  </si>
  <si>
    <t>CP-SDSD-106-2026</t>
  </si>
  <si>
    <t>PRESTACIÓN DE SERVICIOS PROFESIONALES DE UN (A) FISIOTERAPEUTA  PARA
EL DESARROLLO DE ACCIONES EN EL SUBPROGRAMA ENFERMEDADES CRONICAS
NO TRANSMISIBLES ECNT EN EL MARCO DEL DESARROLLO DEL PLAN TERRITORIAL DE SALUD VIGENCIA 2026 EN EL DEPARTAMENTO DE SUCRE</t>
  </si>
  <si>
    <t>https://community.secop.gov.co/Public/Tendering/OpportunityDetail/Index?noticeUID=CO1.NTC.9691453&amp;isFromPublicArea=True&amp;isModal=true&amp;asPopupView=true</t>
  </si>
  <si>
    <t>CO1.REQ.8881525</t>
  </si>
  <si>
    <t>CO1.PCCNTR.8304008</t>
  </si>
  <si>
    <t>CO1.BDOS.8722059</t>
  </si>
  <si>
    <t>CPS-593-2025</t>
  </si>
  <si>
    <t>1103220805</t>
  </si>
  <si>
    <t>https://community.secop.gov.co/Public/Tendering/OpportunityDetail/Index?noticeUID=CO1.NTC.8750105&amp;isFromPublicArea=True&amp;isModal=true&amp;asPopupView=true</t>
  </si>
  <si>
    <t>CO1.REQ.9941286</t>
  </si>
  <si>
    <t>CO1.PCCNTR.9166295</t>
  </si>
  <si>
    <t>CO1.BDOS.9772886</t>
  </si>
  <si>
    <t>CPS-334-2026</t>
  </si>
  <si>
    <t>PRESTACION DE SERVICIOS PROFESIONALES
ESPECIALIZADOS PARA BRINDAR ASESORÍA FINANCIERA A LA SECRETARIA DE DESARROLLO ECONOMICO Y SOSTENIBILIDAD
AMBIENTAL DE LA GOBERNACIÓN DE SUCRE DURANTE LA VIGENCIA 2026</t>
  </si>
  <si>
    <t>https://community.secop.gov.co/Public/Tendering/OpportunityDetail/Index?noticeUID=CO1.NTC.9798818&amp;isFromPublicArea=True&amp;isModal=true&amp;asPopupView=true</t>
  </si>
  <si>
    <t>CO1.REQ.7779172</t>
  </si>
  <si>
    <t>CO1.PCCNTR.7513889</t>
  </si>
  <si>
    <t>CO1.BDOS.7643163</t>
  </si>
  <si>
    <t>CPS-111-2025</t>
  </si>
  <si>
    <t>PRESTACIÓN DE SERVICIOS PROFESIONALES PARA BRINDAR ASESORÍA COMO ADMINISTRADOR PÚBLICO EN LA SUBSECRETARÍA DE GESTIÓN TRIBUTARIA DE LA SECRETARÍA DE HACIENDA DEL DEPARTAMENTO DE SUCRE EN DESARROLLO DEL CONVENIO ANTICONTRABANDO NO PM 011 2024</t>
  </si>
  <si>
    <t>https://community.secop.gov.co/Public/Tendering/OpportunityDetail/Index?noticeUID=CO1.NTC.7660449&amp;isFromPublicArea=True&amp;isModal=true&amp;asPopupView=true</t>
  </si>
  <si>
    <t>CO1.REQ.9151825</t>
  </si>
  <si>
    <t>CO1.PCCNTR.8582528</t>
  </si>
  <si>
    <t>CO1.BDOS.8988326</t>
  </si>
  <si>
    <t>MC-041-2025</t>
  </si>
  <si>
    <t>900425485</t>
  </si>
  <si>
    <t>https://community.secop.gov.co/Public/Tendering/OpportunityDetail/Index?noticeUID=CO1.NTC.9015691&amp;isFromPublicArea=True&amp;isModal=true&amp;asPopupView=true</t>
  </si>
  <si>
    <t>CO1.REQ.7784787</t>
  </si>
  <si>
    <t>CO1.PCCNTR.7519752</t>
  </si>
  <si>
    <t>CO1.BDOS.7649102</t>
  </si>
  <si>
    <t>CPS-117-2025</t>
  </si>
  <si>
    <t>PRESTACIÓN DE SERVICIOS DE APOYO A LA GESTIÓN COMO SUBOFICIAL DE LA RESERVA ACTIVA DE LA FUERZA PÚBLICA PARA DESARROLLAR ACTIVIDADES EN LA SUBSECRETARÍA DE GESTIÓN TRIBUTARIA DEL DEPARTAMENTO DE SUCRE EN DESARROLLO DEL CONVENIO ANTICONTRABANDO NO PM 011 2024.</t>
  </si>
  <si>
    <t>https://community.secop.gov.co/Public/Tendering/OpportunityDetail/Index?noticeUID=CO1.NTC.7666486&amp;isFromPublicArea=True&amp;isModal=true&amp;asPopupView=true</t>
  </si>
  <si>
    <t>CO1.REQ.8965752</t>
  </si>
  <si>
    <t>CO1.PCCNTR.8368689</t>
  </si>
  <si>
    <t>CO1.BDOS.8806433</t>
  </si>
  <si>
    <t>CPS-951-2025</t>
  </si>
  <si>
    <t>RESTACIÓN DE SERVICIOS PROFESIONALES DE UN PROFESIONAL EN ADMINISTRACION DE EMPRESAS PARA BRINDAR ASESORÍA Y ACOMPAÑAMIENTO DE LA SECRETARÍA GENERAL DE LA GOBERNACION DE SUCRE.</t>
  </si>
  <si>
    <t>https://community.secop.gov.co/Public/Tendering/OpportunityDetail/Index?noticeUID=CO1.NTC.8838074&amp;isFromPublicArea=True&amp;isModal=true&amp;asPopupView=true</t>
  </si>
  <si>
    <t>CO1.REQ.7700010</t>
  </si>
  <si>
    <t>CO1.PCCNTR.7446730</t>
  </si>
  <si>
    <t>CO1.BDOS.7564709</t>
  </si>
  <si>
    <t>CP-SDSD-087-2025</t>
  </si>
  <si>
    <t>https://community.secop.gov.co/Public/Tendering/OpportunityDetail/Index?noticeUID=CO1.NTC.7578340&amp;isFromPublicArea=True&amp;isModal=true&amp;asPopupView=true</t>
  </si>
  <si>
    <t>CO1.REQ.6188116</t>
  </si>
  <si>
    <t>CO1.PCCNTR.6289875</t>
  </si>
  <si>
    <t>CO1.BDOS.6067496</t>
  </si>
  <si>
    <t>CP-SDSD-311-2024</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</si>
  <si>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t>
  </si>
  <si>
    <t>https://community.secop.gov.co/Public/Tendering/OpportunityDetail/Index?noticeUID=CO1.NTC.6076168&amp;isFromPublicArea=True&amp;isModal=true&amp;asPopupView=true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</si>
  <si>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</si>
  <si>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CO1.REQ.10805829</t>
  </si>
  <si>
    <t>CO1.REQ.7102767</t>
  </si>
  <si>
    <t>CO1.PCCNTR.6978320</t>
  </si>
  <si>
    <t>CO1.BDOS.6970746</t>
  </si>
  <si>
    <t>CP-SDSD-686-2024</t>
  </si>
  <si>
    <t>PRESTACIÓN DE SERVICIOS PROFESIONALES DE UN (A) MICROBIÓLOGO (A) PARA EL DESARROLLO DE ACCIONES EN EL COMPONENTE ENFERMEDADES 
TRANSMISIBLES POR VECTORES -ETV EN EL MARCO DEL DESARROLLO DEL PLAN TERRITORIAL DE SALUD VIGENCIA 2024 EN EL DEPARTAMENTO DE SUCRE.</t>
  </si>
  <si>
    <t>https://community.secop.gov.co/Public/Tendering/OpportunityDetail/Index?noticeUID=CO1.NTC.6984506&amp;isFromPublicArea=True&amp;isModal=true&amp;asPopupView=true</t>
  </si>
  <si>
    <t>CO1.REQ.9131896</t>
  </si>
  <si>
    <t>CO1.PCCNTR.8486828</t>
  </si>
  <si>
    <t>CO1.BDOS.8969243</t>
  </si>
  <si>
    <t>CPS-1073-2025</t>
  </si>
  <si>
    <t>https://community.secop.gov.co/Public/Tendering/OpportunityDetail/Index?noticeUID=CO1.NTC.8994817&amp;isFromPublicArea=True&amp;isModal=true&amp;asPopupView=true</t>
  </si>
  <si>
    <t>CO1.REQ.10774159</t>
  </si>
  <si>
    <t>CO1.PCCNTR.9757466</t>
  </si>
  <si>
    <t>CO1.BDOS.10590452</t>
  </si>
  <si>
    <t>CP-SDSD-566-2026</t>
  </si>
  <si>
    <t>https://community.secop.gov.co/Public/Tendering/OpportunityDetail/Index?noticeUID=CO1.NTC.10636567&amp;isFromPublicArea=True&amp;isModal=true&amp;asPopupView=true</t>
  </si>
  <si>
    <t>CO1.REQ.7715823</t>
  </si>
  <si>
    <t>CO1.PCCNTR.7479246</t>
  </si>
  <si>
    <t>CO1.BDOS.7580593</t>
  </si>
  <si>
    <t>CP-SDSD-154-2025</t>
  </si>
  <si>
    <t>PRESTACIÓN DE SERVICIOS PROFESIONALES DE UN BIÓLOGO PARA EL DESARROLLO DE ACCIONES EN EL COMPONENTE LABORATORIO DE SALUD PÚBLICA EN EL MARCO DEL DESARROLLO DEL PLAN TERRITORIAL DE SALUD VIGENCIA 2025 EN EL DEPARTAMENTO DE SUCRE.</t>
  </si>
  <si>
    <t>https://community.secop.gov.co/Public/Tendering/OpportunityDetail/Index?noticeUID=CO1.NTC.7616056&amp;isFromPublicArea=True&amp;isModal=true&amp;asPopupView=true</t>
  </si>
  <si>
    <t>CO1.REQ.6821367</t>
  </si>
  <si>
    <t>CO1.PCCNTR.6757932</t>
  </si>
  <si>
    <t>CO1.BDOS.6694003</t>
  </si>
  <si>
    <t>CPS-717-2024</t>
  </si>
  <si>
    <t>PRESTACIÓN DE SERVICIOS PROFESIONALES DE UN INGENIERO AMBIENTAL PARA ASESORAR; APOYAR Y ACOMPAÑAMIENTO A LA SECRETARÍA DE INFRAESTRUCTURA DE LA GOBERNACIÓN DE SUCRE.</t>
  </si>
  <si>
    <t>1102120878</t>
  </si>
  <si>
    <t>https://community.secop.gov.co/Public/Tendering/OpportunityDetail/Index?noticeUID=CO1.NTC.6705414&amp;isFromPublicArea=True&amp;isModal=true&amp;asPopupView=true</t>
  </si>
  <si>
    <t>CO1.REQ.9271446</t>
  </si>
  <si>
    <t>CO1.PCCNTR.8593227</t>
  </si>
  <si>
    <t>CO1.BDOS.9106419</t>
  </si>
  <si>
    <t>CP-SDSD-888-2025</t>
  </si>
  <si>
    <t>PRESTACIÓN DE SERVICIOS PROFESIONALES DE UN(A) INGENIERO(A) DE
SISTEMAS PARA EL FORTALECIMIENTO DE LAS COMPETENCIAS DE LA
SECRETARÍA DE SALUD DEL DEPARTAMENTO DE SUCRE EN EL AREA DE
AUDITORIA DE CUENTAS MEDICAS</t>
  </si>
  <si>
    <t>https://community.secop.gov.co/Public/Tendering/OpportunityDetail/Index?noticeUID=CO1.NTC.9132058&amp;isFromPublicArea=True&amp;isModal=true&amp;asPopupView=true</t>
  </si>
  <si>
    <t>CO1.REQ.9907422</t>
  </si>
  <si>
    <t>CO1.PCCNTR.9132694</t>
  </si>
  <si>
    <t>CO1.BDOS.9739122</t>
  </si>
  <si>
    <t>CPS-271-2026</t>
  </si>
  <si>
    <t>PRESTACIÓN DE SERVICIOS DE APOYO A LA GESTION COMO AUXILIAR CONTABLE PARA
BRINDAR APOYO Y ACOMPAÑAMIENTO A LA SECRETARÍA DE INFRAESTRUCTURA DE LA GOBERNACIÓN DE SUCRE</t>
  </si>
  <si>
    <t>https://community.secop.gov.co/Public/Tendering/OpportunityDetail/Index?noticeUID=CO1.NTC.9767904&amp;isFromPublicArea=True&amp;isModal=true&amp;asPopupView=true</t>
  </si>
  <si>
    <t>CO1.REQ.6743194</t>
  </si>
  <si>
    <t>CO1.PCCNTR.6699333</t>
  </si>
  <si>
    <t>CO1.BDOS.6615780</t>
  </si>
  <si>
    <t>CPS-623-2024</t>
  </si>
  <si>
    <t>PRESTACION DE SERVICIOS PROFESIONALES
PARA ASESORAR EN LA FORMULACIÓN; EVALUACIÓN Y SEGUIMIENTO A LA
EJEUCION DE PROYECTOS DE LA SECRETARIA PRIVADA DE LA GOBERNACION DE
SUCRE.</t>
  </si>
  <si>
    <t>1103104611</t>
  </si>
  <si>
    <t>https://community.secop.gov.co/Public/Tendering/OpportunityDetail/Index?noticeUID=CO1.NTC.6625471&amp;isFromPublicArea=True&amp;isModal=true&amp;asPopupView=true</t>
  </si>
  <si>
    <t>CO1.REQ.8965586</t>
  </si>
  <si>
    <t>CO1.PCCNTR.8364576</t>
  </si>
  <si>
    <t>CO1.BDOS.8806300</t>
  </si>
  <si>
    <t>CPS-952-2025</t>
  </si>
  <si>
    <t>PRESTACIÓN DE SERVICIOS PROFESIONALES DE UN INGENIERO DE SISTEMAS PARA
FORTALECER A LA OFICINA DE GESTIÓN DE TECNOLOGÍAS DE LA INFORMACIÓN TI</t>
  </si>
  <si>
    <t>92532447</t>
  </si>
  <si>
    <t>https://community.secop.gov.co/Public/Tendering/OpportunityDetail/Index?noticeUID=CO1.NTC.8832378&amp;isFromPublicArea=True&amp;isModal=true&amp;asPopupView=true</t>
  </si>
  <si>
    <t>CO1.REQ.10772465</t>
  </si>
  <si>
    <t>CO1.PCCNTR.9751287</t>
  </si>
  <si>
    <t>CO1.BDOS.10588829</t>
  </si>
  <si>
    <t>CP-SDSD-547-2026</t>
  </si>
  <si>
    <t>PRESTACIÓN DE SERVICIOS PROFESIONALES DE UN (A) EPIDEMIÓLOGO PARA EL
DESARROLLO DE ACCIONES EN EL SUBPROGRAMA VIGILANCIA EPIDEMIOLÓGICA
EN EL MARCO DEL DESARROLLO DEL PLAN TERRITORIAL DE SALUD VIGENCIA
2026 EN EL DEPARTAMENTO DE SUCRE</t>
  </si>
  <si>
    <t>34950315</t>
  </si>
  <si>
    <t>https://community.secop.gov.co/Public/Tendering/OpportunityDetail/Index?noticeUID=CO1.NTC.10628528&amp;isFromPublicArea=True&amp;isModal=true&amp;asPopupView=true</t>
  </si>
  <si>
    <t>CO1.REQ.7781172</t>
  </si>
  <si>
    <t>CO1.PCCNTR.7577878</t>
  </si>
  <si>
    <t>CO1.BDOS.7645407</t>
  </si>
  <si>
    <t>CP-SDSD-222-2025</t>
  </si>
  <si>
    <t>PRESTACIÓN DE SERVICIOS PROFESIONALES DE UN(A) BACTERIOLOGO/A PARA
EL DESARROLLO DE ACCIONES EN EL COMPONENTE EMERGENTES Y
 REMERGENTES: IRA-ERA-LEPRA Y TB EN EL MARCO DEL DESARROLLO DEL PLAN
TERRITORIAL DE SALUD VIGENCIA 2025 EN EL DEPARTAMENTO DE SUCRE.</t>
  </si>
  <si>
    <t>https://community.secop.gov.co/Public/Tendering/OpportunityDetail/Index?noticeUID=CO1.NTC.7739333&amp;isFromPublicArea=True&amp;isModal=true&amp;asPopupView=true</t>
  </si>
  <si>
    <t>CO1.REQ.7313204</t>
  </si>
  <si>
    <t>CO1.PCCNTR.7162436</t>
  </si>
  <si>
    <t>CO1.BDOS.7176683</t>
  </si>
  <si>
    <t>MC-047-2024</t>
  </si>
  <si>
    <t>ORTALECIMIENTO DE LAS UNIDADES PRODUCTORAS DE YABOLÍN EN EL MUNICIPIO DE SAN JUAN DE BETULIA DEPARTAMENTO DE SUCRE.</t>
  </si>
  <si>
    <t>https://community.secop.gov.co/Public/Tendering/OpportunityDetail/Index?noticeUID=CO1.NTC.7200953&amp;isFromPublicArea=True&amp;isModal=true&amp;asPopupView=true</t>
  </si>
  <si>
    <t>CO1.REQ.6919405</t>
  </si>
  <si>
    <t>CO1.PCCNTR.6831272</t>
  </si>
  <si>
    <t>CO1.BDOS.6789389</t>
  </si>
  <si>
    <t>CPS-785-2024</t>
  </si>
  <si>
    <t>PRESTACIÓN DE SERVICIOS PROFESIONALES PARA BRINDAR ASESORÍA Y ACOMPAÑAMIENTO EN LOS ASUNTOS QUE ESTÉN A CARGO DE LA SECRETARÍA DE INCLUSIÓN SOCIAL; MUJER Y EQUIDAD DE GÉNERO DEL DEPARTAMENTO DE SUCRE.</t>
  </si>
  <si>
    <t>https://community.secop.gov.co/Public/Tendering/OpportunityDetail/Index?noticeUID=CO1.NTC.6800269&amp;isFromPublicArea=True&amp;isModal=true&amp;asPopupView=true</t>
  </si>
  <si>
    <t>CO1.REQ.8984416</t>
  </si>
  <si>
    <t>CO1.PCCNTR.8388397</t>
  </si>
  <si>
    <t>CO1.BDOS.8824096</t>
  </si>
  <si>
    <t>CPS-996-2025</t>
  </si>
  <si>
    <t>PRESTACION DE SERVICIOS PROFESIONALES
de una PROFESIONAL EN COMERCIO INTERNACIONAL PARA BRINDAR ASESORÍA Y
ACOMPAÑAMIENTO EN LA SECRETARÍA GENERAL DE LA GOBERNACION DE SUCRE</t>
  </si>
  <si>
    <t>1047410925</t>
  </si>
  <si>
    <t>https://community.secop.gov.co/Public/Tendering/OpportunityDetail/Index?noticeUID=CO1.NTC.8860153&amp;isFromPublicArea=True&amp;isModal=true&amp;asPopupView=true</t>
  </si>
  <si>
    <t>CO1.REQ.9035413</t>
  </si>
  <si>
    <t>CO1.PCCNTR.8420302</t>
  </si>
  <si>
    <t>CO1.BDOS.8874644</t>
  </si>
  <si>
    <t>CP-SDSD-822-2025</t>
  </si>
  <si>
    <t>PRESTACIÓN DE SERVICIOS DE APOYO A LA GESTIÓN DE UN(A) BACHILLER  PARA BRINDAR
 APOYO Y ACOMPAÑAMIENTO A LA SECRETARÍA DE SALUD DE LA GOBERNACIÓN DE SUCRE EN LA SUBSECRETARIA DE
 PRESTACION DE SERVICIOS.</t>
  </si>
  <si>
    <t>1103980082</t>
  </si>
  <si>
    <t>https://community.secop.gov.co/Public/Tendering/OpportunityDetail/Index?noticeUID=CO1.NTC.8900609&amp;isFromPublicArea=True&amp;isModal=true&amp;asPopupView=true</t>
  </si>
  <si>
    <t>CO1.REQ.7296779</t>
  </si>
  <si>
    <t>CO1.PCCNTR.7125625</t>
  </si>
  <si>
    <t>CO1.BDOS.7154098</t>
  </si>
  <si>
    <t>CP-SDSD-798-2024</t>
  </si>
  <si>
    <t>PRESTACIÓN DE SERVICIOS PROFESIONALES DE UN(A) COMUNICADOR(A) SOCIAL PARA EL DESARROLLO DE ACCIONES EN EL COMPONENTE PARTICIPACION SOCIAL EN SALUD  EN  EL MARCO DEL DESARROLLO DEL PLAN TERRITORIAL DE SALUD VIGENCIA 2024 EN EL DEPARTAMENTO DE SUCRE</t>
  </si>
  <si>
    <t>https://community.secop.gov.co/Public/Tendering/OpportunityDetail/Index?noticeUID=CO1.NTC.7181582&amp;isFromPublicArea=True&amp;isModal=true&amp;asPopupView=true</t>
  </si>
  <si>
    <t>CO1.PCCNTR.7125371</t>
  </si>
  <si>
    <t>CO1.REQ.9878084</t>
  </si>
  <si>
    <t>CO1.PCCNTR.9105440</t>
  </si>
  <si>
    <t>CO1.BDOS.9710180</t>
  </si>
  <si>
    <t>CPS-180-2026</t>
  </si>
  <si>
    <t>PRESTACIÓN DE SERVICIOS DE APOYO A LA GESTION A LA OFICINA DE INNOVACION; TECNOLOGIA Y COMPETIVIDAD DE LA GOBERNACIÓN DE SUCRE.</t>
  </si>
  <si>
    <t>1102877265</t>
  </si>
  <si>
    <t>https://community.secop.gov.co/Public/Tendering/OpportunityDetail/Index?noticeUID=CO1.NTC.9741714&amp;isFromPublicArea=True&amp;isModal=true&amp;asPopupView=true</t>
  </si>
  <si>
    <t>CO1.REQ.8920840</t>
  </si>
  <si>
    <t>CO1.PCCNTR.8343406</t>
  </si>
  <si>
    <t>CO1.BDOS.8762516</t>
  </si>
  <si>
    <t>CPS-710-2025</t>
  </si>
  <si>
    <t>PRESTACIÓN DE SERVICIOS PROFESIONALES DE UN ABOGADO PARA BRINDAR ASESORIA EN LAS ACTIVIDADES RELACIONADAS CON LA GESTIÓN JURÍDICA Y PREVENCIÓN DELDAÑO ANTIJURÍDICO EN LA OFICINA JURIDICA DE LA GOBERNACIÓN DE SUCRE.</t>
  </si>
  <si>
    <t>92034230</t>
  </si>
  <si>
    <t>https://community.secop.gov.co/Public/Tendering/OpportunityDetail/Index?noticeUID=CO1.NTC.8803563&amp;isFromPublicArea=True&amp;isModal=true&amp;asPopupView=true</t>
  </si>
  <si>
    <t>CO1.REQ.10370434</t>
  </si>
  <si>
    <t>CO1.REQ.6750656</t>
  </si>
  <si>
    <t>CO1.PCCNTR.6706951</t>
  </si>
  <si>
    <t>CO1.BDOS.6623345</t>
  </si>
  <si>
    <t>CPS-639-2024</t>
  </si>
  <si>
    <t>PRESTACIÓN DE SERVICIOS DE APOYO A LA GESTIÓN PARA BRINDAR ACOMPAÑAMIENTO ADMINISTRATIVO EN LA SUBSECRETARIA DE GESTIÓN TRIBUTARIA DEL DEPARTAMENTO DE SUCRE.</t>
  </si>
  <si>
    <t>https://community.secop.gov.co/Public/Tendering/OpportunityDetail/Index?noticeUID=CO1.NTC.6634869&amp;isFromPublicArea=True&amp;isModal=true&amp;asPopupView=true</t>
  </si>
  <si>
    <t>CO1.REQ.7222900</t>
  </si>
  <si>
    <t>CO1.PCCNTR.7071829</t>
  </si>
  <si>
    <t>CO1.BDOS.7088201</t>
  </si>
  <si>
    <t>CPS-970-2024</t>
  </si>
  <si>
    <t>PRESTACIÓN DE SERVICIOS PROFESIONALES DE UN COMUNICADOR SOCIAL PARA BRINDAR ACOMPAÑAMIENTO A LA OFICINA DE GESTIÓN DE TECNOLOGÍAS DE LA INFORMACIÓN - TI.</t>
  </si>
  <si>
    <t>https://community.secop.gov.co/Public/Tendering/OpportunityDetail/Index?noticeUID=CO1.NTC.7109686&amp;isFromPublicArea=True&amp;isModal=true&amp;asPopupView=true</t>
  </si>
  <si>
    <t>CO1.REQ.8924051</t>
  </si>
  <si>
    <t>CO1.PCCNTR.8338602</t>
  </si>
  <si>
    <t>CO1.BDOS.8765939</t>
  </si>
  <si>
    <t>CPS-757-2025</t>
  </si>
  <si>
    <t>PRESTACIÓN DE SERVICIOS PROFESIONALES DE UN
 ABOGADO PARA BRINDAR ACOMPAÑAMIENTO LEGAL Y JURIDICO A LA SECRETARIA DEL INTERIOR DE LA GOBERNACIÓN DE
 SUCRE ; EN EL MARCO DEL PROYECTO APOYO A LA PRESTACIÓN DE SERVICIOS PROFESIONALES Y DE APOYO A LA GESTIÓN
 VIGENCIA 2025 DE LA GOBERNACIÓN DE SUCRE</t>
  </si>
  <si>
    <t>https://community.secop.gov.co/Public/Tendering/OpportunityDetail/Index?noticeUID=CO1.NTC.8796907&amp;isFromPublicArea=True&amp;isModal=true&amp;asPopupView=true</t>
  </si>
  <si>
    <t>CO1.REQ.7852835</t>
  </si>
  <si>
    <t>CO1.PCCNTR.7572202</t>
  </si>
  <si>
    <t>CO1.BDOS.7715469</t>
  </si>
  <si>
    <t>CP-SDSD-266-2025</t>
  </si>
  <si>
    <t>https://community.secop.gov.co/Public/Tendering/OpportunityDetail/Index?noticeUID=CO1.NTC.7732422&amp;isFromPublicArea=True&amp;isModal=true&amp;asPopupView=true</t>
  </si>
  <si>
    <t>CO1.REQ.9181617</t>
  </si>
  <si>
    <t>CO1.PCCNTR.8524384</t>
  </si>
  <si>
    <t>CO1.BDOS.9017582</t>
  </si>
  <si>
    <t>CPS-1103-2025</t>
  </si>
  <si>
    <t>PRESTACIÓN DE SERVICIOS DE APOYO A LA GESTIÓN
 COMO TÉCNICO PROFESIONAL EN SERVICIO DE POLICÍA PARA DESARROLLAR ACTIVIDADES EN LA SUBSECRETARÍA DE
 GESTIÓN TRIBUTARIA DE LA SECRETARÍA DE HACIENDA DEL DEPARTAMENTO DE SUCRE EN CUMPLIMIENTO DEL CONVENIO
 INTERADMINISTRATIVO PMICV.0023.2025</t>
  </si>
  <si>
    <t>https://community.secop.gov.co/Public/Tendering/OpportunityDetail/Index?noticeUID=CO1.NTC.9042161&amp;isFromPublicArea=True&amp;isModal=true&amp;asPopupView=true</t>
  </si>
  <si>
    <t>CO1.REQ.8284079</t>
  </si>
  <si>
    <t>CO1.PCCNTR.7895302</t>
  </si>
  <si>
    <t>CO1.BDOS.8138120</t>
  </si>
  <si>
    <t>CP-SDSD-368-2025</t>
  </si>
  <si>
    <t>PRESTACIÓN DE SERVICIOS PROFESIONALES DE UN(A) ADMINISTRADOR(A) DE EMPRESAS PARA EL FORTALECIMIENTO DE LAS COMPETENCIAS DE LA SECRETARÍA DE SALUD DEL DEPARTAMENTO DE SUCRE EN EL AREA DE ARTICULACIÓN DE PRESTACIÓN DE SERVICIOS.</t>
  </si>
  <si>
    <t>https://community.secop.gov.co/Public/Tendering/OpportunityDetail/Index?noticeUID=CO1.NTC.8162120&amp;isFromPublicArea=True&amp;isModal=true&amp;asPopupView=true</t>
  </si>
  <si>
    <t>CO1.REQ.8531988</t>
  </si>
  <si>
    <t>CO1.PCCNTR.8062536</t>
  </si>
  <si>
    <t>CO1.BDOS.8381423</t>
  </si>
  <si>
    <t>CPS-508-2025</t>
  </si>
  <si>
    <t>https://community.secop.gov.co/Public/Tendering/OpportunityDetail/Index?noticeUID=CO1.NTC.8404447&amp;isFromPublicArea=True&amp;isModal=true&amp;asPopupView=true</t>
  </si>
  <si>
    <t>CO1.REQ.10811190</t>
  </si>
  <si>
    <t>CO1.PCCNTR.9779131</t>
  </si>
  <si>
    <t>CO1.BDOS.10622709</t>
  </si>
  <si>
    <t>CP-SDSD-621-2026</t>
  </si>
  <si>
    <t>PRESTACIÓN DE SERVICIOS PROFESIONALES DE UN (A) ABOGADO(A) PARA EL
DESARROLLO DE ACCIONES EN EL SUBPROGRAMA INSPECCION; VIGILANCIA Y
CONTROL SANITARIO Y DE MEDICAMENTOS EN EL MARCO DEL DESARROLLO DEL
PLAN TERRITORIAL DE SALUD VIGENCIA 2026 EN EL DEPARTAMENTO DE SUCRE.</t>
  </si>
  <si>
    <t>CO1.REQ.5976603</t>
  </si>
  <si>
    <t>CO1.PCCNTR.6124646</t>
  </si>
  <si>
    <t>CO1.BDOS.5858851</t>
  </si>
  <si>
    <t>CP-SDSD-183-2024</t>
  </si>
  <si>
    <t>https://community.secop.gov.co/Public/Tendering/OpportunityDetail/Index?noticeUID=CO1.NTC.5872254&amp;isFromPublicArea=True&amp;isModal=true&amp;asPopupView=true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</si>
  <si>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 PAS TRANSITORIO 2024 DE LA SECRETARIA DE SALUD DEL DEPARTAMENTO DE SUCRE</t>
  </si>
  <si>
    <t>CO1.REQ.9811253</t>
  </si>
  <si>
    <t>CO1.PCCNTR.9057235</t>
  </si>
  <si>
    <t>CO1.BDOS.9643908</t>
  </si>
  <si>
    <t>CP-SDSD-107-2026</t>
  </si>
  <si>
    <t>https://community.secop.gov.co/Public/Tendering/OpportunityDetail/Index?noticeUID=CO1.NTC.9691842&amp;isFromPublicArea=True&amp;isModal=true&amp;asPopupView=true</t>
  </si>
  <si>
    <t>CO1.REQ.8335388</t>
  </si>
  <si>
    <t>CO1.PCCNTR.7930221</t>
  </si>
  <si>
    <t>CO1.BDOS.8188552</t>
  </si>
  <si>
    <t>CPS-481-2025</t>
  </si>
  <si>
    <t>https://community.secop.gov.co/Public/Tendering/OpportunityDetail/Index?noticeUID=CO1.NTC.8213540&amp;isFromPublicArea=True&amp;isModal=true&amp;asPopupView=true</t>
  </si>
  <si>
    <t>CO1.REQ.10797825</t>
  </si>
  <si>
    <t>CO1.PCCNTR.9774365</t>
  </si>
  <si>
    <t>CO1.BDOS.10614011</t>
  </si>
  <si>
    <t>CP-SDSD-618-2026</t>
  </si>
  <si>
    <t>PRESTACIÓN DE SERVICIOS PROFESIONALES DE UN(A) ENFERMERO (A)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</si>
  <si>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https://community.secop.gov.co/Public/Tendering/OpportunityDetail/Index?noticeUID=CO1.NTC.10660331&amp;isFromPublicArea=True&amp;isModal=true&amp;asPopupView=true</t>
  </si>
  <si>
    <t>CO1.REQ.6927387</t>
  </si>
  <si>
    <t>CO1.PCCNTR.6839043</t>
  </si>
  <si>
    <t>CO1.BDOS.6798310</t>
  </si>
  <si>
    <t>CPS-793-2024</t>
  </si>
  <si>
    <t>https://community.secop.gov.co/Public/Tendering/OpportunityDetail/Index?noticeUID=CO1.NTC.6809841&amp;isFromPublicArea=True&amp;isModal=true&amp;asPopupView=true</t>
  </si>
  <si>
    <t>CO1.REQ.7318922</t>
  </si>
  <si>
    <t>CO1.PCCNTR.7170839</t>
  </si>
  <si>
    <t>CO1.BDOS.7171335</t>
  </si>
  <si>
    <t>MC-SDSD-017-2024</t>
  </si>
  <si>
    <t>PRESTACION DE SERVICIO PARA EL DISEÑO; ELABORACION E IMPRESION DE ROTAFOLIOS EN EL MARCO DEL DESARROLLO DEL PLAN DE MEDIOS DE COMUNICACIÓN PARA LA EJECUCION DEL PIC  2DO SEMESTRE DE LA SECRETARIA DE SALUD DEPARTAMENTAL</t>
  </si>
  <si>
    <t>https://community.secop.gov.co/Public/Tendering/OpportunityDetail/Index?noticeUID=CO1.NTC.7209827&amp;isFromPublicArea=True&amp;isModal=true&amp;asPopupView=true</t>
  </si>
  <si>
    <t>CO1.REQ.9305133</t>
  </si>
  <si>
    <t>CO1.PCCNTR.8616442</t>
  </si>
  <si>
    <t>CO1.BDOS.9139146</t>
  </si>
  <si>
    <t>CPS-1135-2025</t>
  </si>
  <si>
    <t>PRESTACIÓN DE SERVICIOS PROFESIONALES COMO ABOGADO ESPECIALISTA EN
 CONTRATACIÓN ESTATAL; PARA BRINDAR ASESORÍA EN MATERIA DE CONTRATACIÓN PÚBLICA EN LA SUBSECRETARÍA DE
 CONTRATACIÓN DE LA GOBERNACIÓN DE SUCRE.</t>
  </si>
  <si>
    <t>https://community.secop.gov.co/Public/Tendering/OpportunityDetail/Index?noticeUID=CO1.NTC.9164445&amp;isFromPublicArea=True&amp;isModal=true&amp;asPopupView=true</t>
  </si>
  <si>
    <t>CO1.REQ.9168687</t>
  </si>
  <si>
    <t>CO1.PCCNTR.8516380</t>
  </si>
  <si>
    <t>CO1.BDOS.9005151</t>
  </si>
  <si>
    <t>CPS-1076-2025</t>
  </si>
  <si>
    <t>PRESTACIÓN DE SERVICIOS PROFESIONALES PARA BRINDAR APOYO EN LAS ACCIONES ADMINISTRATIVAS PARA FORTALECER LA GESTIÓN; SEGUIMIENTO Y EJECUCIÓN DE LAS ACTIVIDADES Y PROCESOS A CARGO DE LA SECRETARÍA PRIVADA DE LA GOBERNACIÓN DE SUCRE</t>
  </si>
  <si>
    <t>64585630</t>
  </si>
  <si>
    <t>https://community.secop.gov.co/Public/Tendering/OpportunityDetail/Index?noticeUID=CO1.NTC.9030948&amp;isFromPublicArea=True&amp;isModal=true&amp;asPopupView=true</t>
  </si>
  <si>
    <t>CO1.REQ.9100104</t>
  </si>
  <si>
    <t>CO1.PCCNTR.8466038</t>
  </si>
  <si>
    <t>CO1.BDOS.8937880</t>
  </si>
  <si>
    <t>CP-SDSD-865-2025</t>
  </si>
  <si>
    <t>PRESTACIÓN DE SERVICIOS PROFESIONALES DE UN(A) ADMINISTRADOR DE EMPRESAS Y ACOMPAÑAMIENTO A LA SECRETARÍA DE SALUD DE LA GOBERNACIÓN DE SUCRE EN LA DIRECCIÓN ADMINISTRATIVA DE ASUNTOS JURIDICOS Y DE CONTRATACIÓN</t>
  </si>
  <si>
    <t>https://community.secop.gov.co/Public/Tendering/OpportunityDetail/Index?noticeUID=CO1.NTC.8964510&amp;isFromPublicArea=True&amp;isModal=true&amp;asPopupView=true</t>
  </si>
  <si>
    <t>CO1.REQ.5912104</t>
  </si>
  <si>
    <t>CO1.PCCNTR.6073955</t>
  </si>
  <si>
    <t>CO1.BDOS.5795310</t>
  </si>
  <si>
    <t>CP-SDSD-081-2024</t>
  </si>
  <si>
    <t>https://community.secop.gov.co/Public/Tendering/OpportunityDetail/Index?noticeUID=CO1.NTC.5809879&amp;isFromPublicArea=True&amp;isModal=true&amp;asPopupView=true</t>
  </si>
  <si>
    <t>CO1.REQ.10013654</t>
  </si>
  <si>
    <t>CO1.PCCNTR.9241532</t>
  </si>
  <si>
    <t>CO1.BDOS.9845634</t>
  </si>
  <si>
    <t>CPS-536-2026</t>
  </si>
  <si>
    <t>PRESTACION DE SERVICIOS PROFESIONALES DE UNA
INGENIERA AMBIENTAL PARA APOYAR EN TEMAS RELACIONADOS A LA SECRETARIA DE DESARROLLO ECONOMICO Y
SOSTENIBILIDAD AMBIENTAL DE LA GOBERNACION DE SUCRE</t>
  </si>
  <si>
    <t>1193528218</t>
  </si>
  <si>
    <t>https://community.secop.gov.co/Public/Tendering/OpportunityDetail/Index?noticeUID=CO1.NTC.9873643&amp;isFromPublicArea=True&amp;isModal=true&amp;asPopupView=true</t>
  </si>
  <si>
    <t>CO1.REQ.6974868</t>
  </si>
  <si>
    <t>CO1.PCCNTR.6980781</t>
  </si>
  <si>
    <t>AMC-013-2024</t>
  </si>
  <si>
    <t>https://community.secop.gov.co/Public/Tendering/OpportunityDetail/Index?noticeUID=CO1.NTC.6854375&amp;isFromPublicArea=True&amp;isModal=true&amp;asPopupView=true</t>
  </si>
  <si>
    <t>SUMINISTRO DE BONOS REDIMIBLES O CANJEABLES EXCLUSIVAMENTE PARA DOTACION DE VESTIDO Y CALZADO DE TRABAJO PARA FUNCIONARIOS; DOCENTES Y ADMINISTRATIVOS DE LOS ESTABLECIMIENTOS EDUCATIVOS DEL DEPARTAMENTO DE SUCRE; QUE CUMPLAN CON LAS CONDICIONES SEÑALADAS EN LA LEY 70 DE 1988 Y ARTICULO 3° DEL DECRETO DE 1989; PARA LA VIGENCIA 2024</t>
  </si>
  <si>
    <t>CO1.REQ.6919564</t>
  </si>
  <si>
    <t>CO1.PCCNTR.6831628</t>
  </si>
  <si>
    <t>CO1.BDOS.6789788</t>
  </si>
  <si>
    <t>CPS-786-2024</t>
  </si>
  <si>
    <t>PRESTACION DE SERVICIOS PROFESIONALES PARA BRINDAR ASESORÍA Y ACOMPAÑAMIENTO EN LOS PROCESOS QUE ADELANTE LA OFICINA DE CONTROL INTERNO DE GESTIÓN
DE LA GOBERNACION DE SUCRE.</t>
  </si>
  <si>
    <t>https://community.secop.gov.co/Public/Tendering/OpportunityDetail/Index?noticeUID=CO1.NTC.6800407&amp;isFromPublicArea=True&amp;isModal=true&amp;asPopupView=true</t>
  </si>
  <si>
    <t>CO1.REQ.5919586</t>
  </si>
  <si>
    <t>CO1.PCCNTR.6081467</t>
  </si>
  <si>
    <t>CO1.BDOS.5803017</t>
  </si>
  <si>
    <t>CP-SDSD-096-2024</t>
  </si>
  <si>
    <t>https://community.secop.gov.co/Public/Tendering/OpportunityDetail/Index?noticeUID=CO1.NTC.5819608&amp;isFromPublicArea=True&amp;isModal=true&amp;asPopupView=true</t>
  </si>
  <si>
    <t>CO1.REQ.7702159</t>
  </si>
  <si>
    <t>CO1.PCCNTR.7467344</t>
  </si>
  <si>
    <t>CO1.BDOS.7566866</t>
  </si>
  <si>
    <t>CP-SDSD-101-2025</t>
  </si>
  <si>
    <t>https://community.secop.gov.co/Public/Tendering/OpportunityDetail/Index?noticeUID=CO1.NTC.7601819&amp;isFromPublicArea=True&amp;isModal=true&amp;asPopupView=true</t>
  </si>
  <si>
    <t>CO1.REQ.8941613</t>
  </si>
  <si>
    <t>CO1.PCCNTR.8346825</t>
  </si>
  <si>
    <t>CO1.BDOS.8782285</t>
  </si>
  <si>
    <t>CPS-873-2025</t>
  </si>
  <si>
    <t>PRESTACIÓN DE SERVICIOS PROFESIONALES
 DE UN PROFESIONAL EN INGENIERIA DE SISTEMAS QUE ESTÉN A CARGO DE LA
 SECRETARÍA GENERAL DE LA GOBERNACION DE SUCRE</t>
  </si>
  <si>
    <t>https://community.secop.gov.co/Public/Tendering/OpportunityDetail/Index?noticeUID=CO1.NTC.8807699&amp;isFromPublicArea=True&amp;isModal=true&amp;asPopupView=true</t>
  </si>
  <si>
    <t>CO1.REQ.8260158</t>
  </si>
  <si>
    <t>CO1.PCCNTR.7879748</t>
  </si>
  <si>
    <t>CO1.BDOS.8115321</t>
  </si>
  <si>
    <t>CP-SDSD-344-2025</t>
  </si>
  <si>
    <t>PRESTACIÓN DE SERVICIOS PROFESIONALES DE UN(A) ABOGADO(A) PARA EL
FORTALECIMIENTO DEL SISTEMA INTEGRAL DEPARTAMENTAL DE EVALUACIÓN SANITARIA Y DE LA PRESTACIÓN DE SERVICIOS DE SALUD-SIDEVASS DE LA SECRETARÍA DE SALUD DEL DEPARTAMENTO DE SUCRE.</t>
  </si>
  <si>
    <t>1100623425</t>
  </si>
  <si>
    <t>https://community.secop.gov.co/Public/Tendering/OpportunityDetail/Index?noticeUID=CO1.NTC.8140427&amp;isFromPublicArea=True&amp;isModal=true&amp;asPopupView=true</t>
  </si>
  <si>
    <t>CO1.REQ.6282360</t>
  </si>
  <si>
    <t>CO1.PCCNTR.6366665</t>
  </si>
  <si>
    <t>CO1.BDOS.6160481</t>
  </si>
  <si>
    <t>CPS-319-2024</t>
  </si>
  <si>
    <t>92548034</t>
  </si>
  <si>
    <t>https://community.secop.gov.co/Public/Tendering/OpportunityDetail/Index?noticeUID=CO1.NTC.6177238&amp;isFromPublicArea=True&amp;isModal=true&amp;asPopupView=true</t>
  </si>
  <si>
    <t>CO1.REQ.6728542</t>
  </si>
  <si>
    <t>CO1.PCCNTR.6690819</t>
  </si>
  <si>
    <t>CO1.BDOS.6601494</t>
  </si>
  <si>
    <t>CPS-597-2024</t>
  </si>
  <si>
    <t>CONTRATAR SERVICIOS PROFESIONALES EN INGENIERÍA INDUSTRIAL PARA BRINDAR APOYO A LA SECRETARÍA GENERAL DE LA GOBERNACIÓN DE SUCRE</t>
  </si>
  <si>
    <t>https://community.secop.gov.co/Public/Tendering/OpportunityDetail/Index?noticeUID=CO1.NTC.6613195&amp;isFromPublicArea=True&amp;isModal=true&amp;asPopupView=true</t>
  </si>
  <si>
    <t>CO1.REQ.8819766</t>
  </si>
  <si>
    <t>CO1.PCCNTR.8262119</t>
  </si>
  <si>
    <t>CO1.BDOS.8662938</t>
  </si>
  <si>
    <t>CP-SDSD-576-2025</t>
  </si>
  <si>
    <t>https://community.secop.gov.co/Public/Tendering/OpportunityDetail/Index?noticeUID=CO1.NTC.8692580&amp;isFromPublicArea=True&amp;isModal=true&amp;asPopupView=true</t>
  </si>
  <si>
    <t>CO1.REQ.7065819</t>
  </si>
  <si>
    <t>CO1.PCCNTR.6949072</t>
  </si>
  <si>
    <t>CO1.BDOS.6934877</t>
  </si>
  <si>
    <t>CP-SDSD-584-2024</t>
  </si>
  <si>
    <t>PRESTACIÓN DE SERVICIOS DE APOYO A LA GESTION COMO TÈCNICO EN SISTEMAS PARA EL DESARROLLO DE ACCIONES EN EL COMPONENTE SALUD AMBIENTAL PARA EL DESARROLLO DE ACCIONES EN EL COMPONENTE SALUD AMBIENTAL; EN EL MARCO DEL DESARROLLO DEL PLAN TERRITORIAL DE SALUD VIGENCIA 2024 EN EL DEPARTAMENTO DE SUCRE</t>
  </si>
  <si>
    <t>1010152200</t>
  </si>
  <si>
    <t>https://community.secop.gov.co/Public/Tendering/OpportunityDetail/Index?noticeUID=CO1.NTC.6947569&amp;isFromPublicArea=True&amp;isModal=true&amp;asPopupView=true</t>
  </si>
  <si>
    <t>CO1.REQ.7097605</t>
  </si>
  <si>
    <t>CO1.PCCNTR.6974905</t>
  </si>
  <si>
    <t>CO1.BDOS.6965353</t>
  </si>
  <si>
    <t>CPS-875-2024</t>
  </si>
  <si>
    <t>PRESTACIÓN DE SERVICIOS DE APOYO A LA GESTIÓN PARA BRINDAR APOYO Y ACOMPAÑAMIENTO EN LA CAMPAÑA SOY MUJER EMPODERADA Y PRODUCTIVA Y DEMAS PROCESOS DE LA SUBSECRETARIA DE GESTIÓN DE LA MUJER Y EQUIDAD DE GENERO desde la SECRETARÍA DE LA INCLUSIÓN SOCIAL; MUJER Y EQUIDAD DE GÉNERO DEL DEPARTAMENTO DE</t>
  </si>
  <si>
    <t>https://community.secop.gov.co/Public/Tendering/OpportunityDetail/Index?noticeUID=CO1.NTC.6980546&amp;isFromPublicArea=True&amp;isModal=true&amp;asPopupView=true</t>
  </si>
  <si>
    <t>PRESTACIÓN DE SERVICIOS DE APOYO A LA GESTIÓN PARA BRINDAR APOYO Y ACOMPAÑAMIENTO EN LA CAMPAÑA SOY MUJER EMPODERADA Y PRODUCTIVA Y DEMAS PROCESOS DE LA SUBSECRETARIA DE GESTIÓN DE LA MUJER Y EQUIDAD DE GENERO desde la SECRETARÍA DE LA INCLUSIÓN SOCIAL; MUJER Y EQUIDAD DE GÉNERO DEL DEPARTAMENTO DE SUCRE.</t>
  </si>
  <si>
    <t>CO1.REQ.8759914</t>
  </si>
  <si>
    <t>CO1.PCCNTR.8217524</t>
  </si>
  <si>
    <t>CO1.BDOS.8604253</t>
  </si>
  <si>
    <t>CP-SDSD-498-2025</t>
  </si>
  <si>
    <t>PRESTACIÓN DE SERVICIOS PROFESIONALES DE UN(A) INGENIERO(A) DE SISTEMAS PARA EL DESARROLLO DE ACCIONES EN EL COMPONENTE IVC MEDICAMENTOS EN EL MARCO DEL DESARROLLO DEL PLAN TERRITORIAL DE SALUD VIGENCIA 2025 EN EL DEPARTAMENTO DE SUCRE</t>
  </si>
  <si>
    <t>https://community.secop.gov.co/Public/Tendering/OpportunityDetail/Index?noticeUID=CO1.NTC.8630917&amp;isFromPublicArea=True&amp;isModal=true&amp;asPopupView=true</t>
  </si>
  <si>
    <t>CO1.REQ.7173628</t>
  </si>
  <si>
    <t>CO1.PCCNTR.7029631</t>
  </si>
  <si>
    <t>CO1.BDOS.7037231</t>
  </si>
  <si>
    <t>CPS-936-2024</t>
  </si>
  <si>
    <t>PRESTACION DE SERVICIOS PROFESIONALES
ESPECIALIZADOS PARA APOYAR EN ASUNTOS AGROPECUARIOS A LA SECRETARIA
DE DESARROLLO ECONOMICO Y MEDIO AMBIENTE
DE LA GOBERNACIÓN DE SUCRE</t>
  </si>
  <si>
    <t>92027266</t>
  </si>
  <si>
    <t>https://community.secop.gov.co/Public/Tendering/OpportunityDetail/Index?noticeUID=CO1.NTC.7054481&amp;isFromPublicArea=True&amp;isModal=true&amp;asPopupView=true</t>
  </si>
  <si>
    <t>CO1.REQ.10019571</t>
  </si>
  <si>
    <t>CO1.PCCNTR.9246857</t>
  </si>
  <si>
    <t>CO1.BDOS.9851059</t>
  </si>
  <si>
    <t>CPS-547-2026</t>
  </si>
  <si>
    <t>PRESTACIÓN DE SERVICIOS DE APOYO A LA GESTIÓN PARA APOYAR EN LA ORGANIZACIÓN
DE BASES DE DATOS DE LA GOBERNACIÓN DE SUCRE</t>
  </si>
  <si>
    <t>1007649584</t>
  </si>
  <si>
    <t>https://community.secop.gov.co/Public/Tendering/OpportunityDetail/Index?noticeUID=CO1.NTC.9879376&amp;isFromPublicArea=True&amp;isModal=true&amp;asPopupView=true</t>
  </si>
  <si>
    <t>CO1.REQ.7104422</t>
  </si>
  <si>
    <t>CO1.PCCNTR.6978358</t>
  </si>
  <si>
    <t>CO1.BDOS.6972333</t>
  </si>
  <si>
    <t>CP-SDSD-690-2024</t>
  </si>
  <si>
    <t>PRESTACIÓN DE SERVICIOS PROFESIONALES DE UN(A) INGENIERO (A) DE 
SISTEMAS PARA EL DESARROLLO DE ACCIONES EN EL COMPONENTE 
PARTICIPACION SOCIAL EN SALUD - PARSO EN EL MARCO DEL DESARROLLO DEL PLAN TERRITORIAL DE SALUD VIGENCIA 2024 EN EL DEPARTAMENTO DE SUCRE.</t>
  </si>
  <si>
    <t>https://community.secop.gov.co/Public/Tendering/OpportunityDetail/Index?noticeUID=CO1.NTC.6984570&amp;isFromPublicArea=True&amp;isModal=true&amp;asPopupView=true</t>
  </si>
  <si>
    <t>CO1.REQ.9751334</t>
  </si>
  <si>
    <t>CO1.PCCNTR.8967773</t>
  </si>
  <si>
    <t>CO1.BDOS.9584014</t>
  </si>
  <si>
    <t>CP-SDSD-067-2026</t>
  </si>
  <si>
    <t>https://community.secop.gov.co/Public/Tendering/OpportunityDetail/Index?noticeUID=CO1.NTC.9598977&amp;isFromPublicArea=True&amp;isModal=true&amp;asPopupView=true</t>
  </si>
  <si>
    <t>CO1.REQ.7203206</t>
  </si>
  <si>
    <t>CO1.PCCNTR.7088574</t>
  </si>
  <si>
    <t>AMC-019-2024.</t>
  </si>
  <si>
    <t>APOYO A LOS FOROS EDUCATIVOS SUCRE TIERRA DE OPORTUNIDADES; EDUCACIÓN Y PAZ EN SU SEGUNDA ETAPA EN EL DEPARTAMENTO DE SUCRE</t>
  </si>
  <si>
    <t>https://community.secop.gov.co/Public/Tendering/OpportunityDetail/Index?noticeUID=CO1.NTC.7082382&amp;isFromPublicArea=True&amp;isModal=true&amp;asPopupView=true</t>
  </si>
  <si>
    <t>CO1.REQ.6692216</t>
  </si>
  <si>
    <t>CO1.PCCNTR.6662290</t>
  </si>
  <si>
    <t>CO1.BDOS.6564931</t>
  </si>
  <si>
    <t>CPS-472-2024</t>
  </si>
  <si>
    <t>https://community.secop.gov.co/Public/Tendering/OpportunityDetail/Index?noticeUID=CO1.NTC.6576677&amp;isFromPublicArea=True&amp;isModal=true&amp;asPopupView=true</t>
  </si>
  <si>
    <t>CO1.REQ.9835226</t>
  </si>
  <si>
    <t>CO1.PCCNTR.9077914</t>
  </si>
  <si>
    <t>CO1.BDOS.9668054</t>
  </si>
  <si>
    <t>CP-SDSD-191-2026</t>
  </si>
  <si>
    <t>PRESTACIÓN DE SERVICIOS PROFESIONALES DE UN(A) PROFESIONAL EN DEPORTES PARA EL DESARROLLO DE ACCIONES EN EL SUBPROGRAMA ENFERMEDADES CRONICAS NO TRANSMISIBLES ECNT EN EL MARCO DEL DESARROLLO DEL PLAN TERRITORIAL DE SALUD VIGENCIA 2026 EN EL DEPARTAMENTO DE SUCRE</t>
  </si>
  <si>
    <t>https://community.secop.gov.co/Public/Tendering/OpportunityDetail/Index?noticeUID=CO1.NTC.9712914&amp;isFromPublicArea=True&amp;isModal=true&amp;asPopupView=true</t>
  </si>
  <si>
    <t>CO1.REQ.9914616</t>
  </si>
  <si>
    <t>CO1.PCCNTR.9139833</t>
  </si>
  <si>
    <t>CO1.BDOS.9746155</t>
  </si>
  <si>
    <t>CP-SDSD-249-2026</t>
  </si>
  <si>
    <t>PRESTACIÓN DE SERVICIOS PROFESIONALES DE UN(A) FISIOTERAPEUTA PARA EL
FORTALECIMIENTO DEL SISTEMA INTEGRAL DEPARTAMENTAL DE EVALUACIÓN
SANITARIA Y DE LA PRESTACIÓN DE SERVICIOS DE SALUD-SIDEVASS DE LA
SECRETARÍA DE SALUD DEL DEPARTAMENTO DE SUCRE.</t>
  </si>
  <si>
    <t>https://community.secop.gov.co/Public/Tendering/OpportunityDetail/Index?noticeUID=CO1.NTC.9773260&amp;isFromPublicArea=True&amp;isModal=true&amp;asPopupView=true</t>
  </si>
  <si>
    <t>CO1.REQ.8913334</t>
  </si>
  <si>
    <t>CO1.PCCNTR.8328215</t>
  </si>
  <si>
    <t>CO1.BDOS.8754196</t>
  </si>
  <si>
    <t>CPS-727-2025</t>
  </si>
  <si>
    <t>PRESTACIÓN DE SERVICIOS PROFESIONALES COMO ABOGADO PARA BRINDAR ASESORÍA;APOYO Y ACOMPAÑAMIENTO A LA SECRETARÍA DE INFRAESTRUCTURA DE LA GOBERNACIÓN DE SUCRE.</t>
  </si>
  <si>
    <t>https://community.secop.gov.co/Public/Tendering/OpportunityDetail/Index?noticeUID=CO1.NTC.8781902&amp;isFromPublicArea=True&amp;isModal=true&amp;asPopupView=true</t>
  </si>
  <si>
    <t>CO1.REQ.6691086</t>
  </si>
  <si>
    <t>CO1.PCCNTR.6662359</t>
  </si>
  <si>
    <t>CO1.BDOS.6564928</t>
  </si>
  <si>
    <t>CPS-471-2204</t>
  </si>
  <si>
    <t>1102870631</t>
  </si>
  <si>
    <t>https://community.secop.gov.co/Public/Tendering/OpportunityDetail/Index?noticeUID=CO1.NTC.6576764&amp;isFromPublicArea=True&amp;isModal=true&amp;asPopupView=true</t>
  </si>
  <si>
    <t>CO1.REQ.9824090</t>
  </si>
  <si>
    <t>CO1.PCCNTR.9054096</t>
  </si>
  <si>
    <t>CO1.BDOS.9655331</t>
  </si>
  <si>
    <t>CPS-072-2026</t>
  </si>
  <si>
    <t>https://community.secop.gov.co/Public/Tendering/OpportunityDetail/Index?noticeUID=CO1.NTC.9689061&amp;isFromPublicArea=True&amp;isModal=true&amp;asPopupView=true</t>
  </si>
  <si>
    <t>CO1.REQ.9804858</t>
  </si>
  <si>
    <t>CO1.PCCNTR.9020443</t>
  </si>
  <si>
    <t>CO1.BDOS.9637372</t>
  </si>
  <si>
    <t>CPS-088-2026</t>
  </si>
  <si>
    <t>https://community.secop.gov.co/Public/Tendering/OpportunityDetail/Index?noticeUID=CO1.NTC.9653784&amp;isFromPublicArea=True&amp;isModal=true&amp;asPopupView=true</t>
  </si>
  <si>
    <t>CO1.REQ.8255739</t>
  </si>
  <si>
    <t>CO1.PCCNTR.7880002</t>
  </si>
  <si>
    <t>CO1.BDOS.8111329</t>
  </si>
  <si>
    <t>CP-SDSD-337-2025</t>
  </si>
  <si>
    <t>PRESTACIÓN DE SERVICIOS PROFESIONALES DE UN(A) ABOGADO(A) PARA EL
 FORTALECIMIENTO DEL SISTEMA INTEGRAL DEPARTAMENTAL DE EVALUACIÓN
 SANITARIA Y DE LA PRESTACIÓN DE SERVICIOS DE SALUD-SIDEVASS DE LA
 SECRETARÍA DE SALUD DEL DEPARTAMENTO DE SUCRE</t>
  </si>
  <si>
    <t>https://community.secop.gov.co/Public/Tendering/OpportunityDetail/Index?noticeUID=CO1.NTC.8140727&amp;isFromPublicArea=True&amp;isModal=true&amp;asPopupView=true</t>
  </si>
  <si>
    <t>CO1.REQ.9993516</t>
  </si>
  <si>
    <t>CO1.PCCNTR.9220132</t>
  </si>
  <si>
    <t>CO1.BDOS.9824977</t>
  </si>
  <si>
    <t>CPS-505-2026</t>
  </si>
  <si>
    <t>PRESTACION DE SERVICIOS PROFESIONALES PARA
 BRINDAR APOYO EN MEDIOS DIGITALES ALA SECRETARIA DE COMUNICACIONES DE LA GOBERNACION DE SUCRE</t>
  </si>
  <si>
    <t>https://community.secop.gov.co/Public/Tendering/OpportunityDetail/Index?noticeUID=CO1.NTC.9852488&amp;isFromPublicArea=True&amp;isModal=true&amp;asPopupView=true</t>
  </si>
  <si>
    <t>CO1.REQ.9812664</t>
  </si>
  <si>
    <t>CO1.PCCNTR.9077735</t>
  </si>
  <si>
    <t>CO1.BDOS.9645136</t>
  </si>
  <si>
    <t>CPS-080-2026</t>
  </si>
  <si>
    <t>PRESTACION DE SERVICIOS PROFESIONALES PARA BRINDAR ASESORIA; APOYO Y ACOMPAÑAMIENTO EN EL MARCO DEL PROYECTO DE FORTALECIMIENTO A LA IMPLEMENTACION DEL MODELO DE ALTA GERENCIA PARA LA EJECUCION DEL PLAN DE DESARROLLO DEPARTAMENTAL EN LA GOBERNACION DE SUCRE</t>
  </si>
  <si>
    <t>1102872381</t>
  </si>
  <si>
    <t>https://community.secop.gov.co/Public/Tendering/OpportunityDetail/Index?noticeUID=CO1.NTC.9712929&amp;isFromPublicArea=True&amp;isModal=true&amp;asPopupView=true</t>
  </si>
  <si>
    <t>CO1.REQ.8885093</t>
  </si>
  <si>
    <t>CO1.PCCNTR.8318617</t>
  </si>
  <si>
    <t>CO1.BDOS.8727292</t>
  </si>
  <si>
    <t>CPS-599-2025</t>
  </si>
  <si>
    <t>23180253</t>
  </si>
  <si>
    <t>https://community.secop.gov.co/Public/Tendering/OpportunityDetail/Index?noticeUID=CO1.NTC.8768982&amp;isFromPublicArea=True&amp;isModal=true&amp;asPopupView=true</t>
  </si>
  <si>
    <t>CO1.REQ.8086058</t>
  </si>
  <si>
    <t>CO1.PCCNTR.7817320</t>
  </si>
  <si>
    <t>CO1.BDOS.7946067</t>
  </si>
  <si>
    <t>MC-013-2025</t>
  </si>
  <si>
    <t>APOYO PARA LA REALIZACIÓN DE ACTIVIDADES RECREATIVAS Y LÚDICAS EN EL MARCO DEL MES DE LA NIÑEZ VIGENCIA 2025; EN EL DEPARTAMENTO DE SUCRE</t>
  </si>
  <si>
    <t>https://community.secop.gov.co/Public/Tendering/OpportunityDetail/Index?noticeUID=CO1.NTC.7972594&amp;isFromPublicArea=True&amp;isModal=true&amp;asPopupView=true</t>
  </si>
  <si>
    <t>CO1.REQ.5914620</t>
  </si>
  <si>
    <t>CO1.PCCNTR.6071410</t>
  </si>
  <si>
    <t>CO1.BDOS.5797928</t>
  </si>
  <si>
    <t>CP-SDSD-082-2024</t>
  </si>
  <si>
    <t>https://community.secop.gov.co/Public/Tendering/OpportunityDetail/Index?noticeUID=CO1.NTC.5806639&amp;isFromPublicArea=True&amp;isModal=true&amp;asPopupView=true</t>
  </si>
  <si>
    <t>PRESTACIÓN DE SERVICIOS PROFESIONALES DE UN INGENIERO DE SISTEMAS PARA EL DESARROLLO DE ACCIONES EN LA DIMENSIÓN FORTALECIMIENTO DE LA AUTORIDAD SANITARIA PARA LA GESTIÓN EN SALUD; EN EL COMPONENTE VIGILANCIA EN SALUD PÚBLICA EN EL MARCO DEL DESARROLLO DEL PLAN DE ACCION TRANSITORIO 2024 EN EL DEPARTAMENTO DE SUCRE.</t>
  </si>
  <si>
    <t>CO1.REQ.8953289</t>
  </si>
  <si>
    <t>CO1.PCCNTR.8355711</t>
  </si>
  <si>
    <t>CO1.BDOS.8794351</t>
  </si>
  <si>
    <t>CPS-908-2025</t>
  </si>
  <si>
    <t>PRESTACION DE SERVICIOS PROFESIONALES PARA BRINDAR ASESORIA Y ACOMPAÑAMIENTO A LA SUBSECRETARIA DE GESTIÓN DE CONTRATACIÓN DE LA GOBERNACIÓN DE SUCRE</t>
  </si>
  <si>
    <t>https://community.secop.gov.co/Public/Tendering/OpportunityDetail/Index?noticeUID=CO1.NTC.8819393&amp;isFromPublicArea=True&amp;isModal=true&amp;asPopupView=true</t>
  </si>
  <si>
    <t>CO1.REQ.6916945</t>
  </si>
  <si>
    <t>CO1.PCCNTR.6830980</t>
  </si>
  <si>
    <t>CO1.BDOS.6786721</t>
  </si>
  <si>
    <t>CPS-778-2024</t>
  </si>
  <si>
    <t>PRESTACION DE SERVICIOS DE APOYO A LA GESTIÓN DE UN PARA BRINDAR ACOMPAÑAMIENTO EN LA DIFERENTES ACTIVIDADES DE LA SECRETARIA DEL INTERIOR DEL DEPARTAMENTO DE SUCRE.</t>
  </si>
  <si>
    <t>64721059</t>
  </si>
  <si>
    <t>https://community.secop.gov.co/Public/Tendering/OpportunityDetail/Index?noticeUID=CO1.NTC.6800108&amp;isFromPublicArea=True&amp;isModal=true&amp;asPopupView=true</t>
  </si>
  <si>
    <t>CO1.REQ.6861962</t>
  </si>
  <si>
    <t>CO1.PCCNTR.6794210</t>
  </si>
  <si>
    <t>CO1.BDOS.6733915</t>
  </si>
  <si>
    <t>CPS-742-2024</t>
  </si>
  <si>
    <t>PRESTACIÓN DE SERVICIOS PROFESIONALES PARA BRINDAR
ACOMPAÑAMIENTO A LA SECRETARIA DEL INTERIOR DE LA GOBERNACION DE
SUCRE.</t>
  </si>
  <si>
    <t>1102870472</t>
  </si>
  <si>
    <t>https://community.secop.gov.co/Public/Tendering/OpportunityDetail/Index?noticeUID=CO1.NTC.6752102&amp;isFromPublicArea=True&amp;isModal=true&amp;asPopupView=true</t>
  </si>
  <si>
    <t>CO1.REQ.8924840</t>
  </si>
  <si>
    <t>CO1.PCCNTR.8340120</t>
  </si>
  <si>
    <t>CO1.BDOS.8766626</t>
  </si>
  <si>
    <t>CPS-733-2025</t>
  </si>
  <si>
    <t>PRESTACION DE SERVICIOS PROFESIONALES EN ADMINISTRACION PARA APOYAR EN LOS TRAMITES ADMINISTRATIVOS DE LA SUBSECRETARIA DE GESTION FINANCIERA DE LA GOBERNACION DE SUCRE</t>
  </si>
  <si>
    <t>https://community.secop.gov.co/Public/Tendering/OpportunityDetail/Index?noticeUID=CO1.NTC.8799725&amp;isFromPublicArea=True&amp;isModal=true&amp;asPopupView=true</t>
  </si>
  <si>
    <t>CO1.REQ.8940833</t>
  </si>
  <si>
    <t>CO1.PCCNTR.8346107</t>
  </si>
  <si>
    <t>CO1.BDOS.8781643</t>
  </si>
  <si>
    <t>CPS-848-2025</t>
  </si>
  <si>
    <t>PRESTACIÓN DE SERVICIOS PROFESIONALES COMO ABOGADO DE APOYO JURIDICO; DEL
 DESPACHO DE LA SECRETARÍA PRIVADA DE LA GOBERNACION DE SUCRE</t>
  </si>
  <si>
    <t>1100689793</t>
  </si>
  <si>
    <t>https://community.secop.gov.co/Public/Tendering/OpportunityDetail/Index?noticeUID=CO1.NTC.8806796&amp;isFromPublicArea=True&amp;isModal=true&amp;asPopupView=true</t>
  </si>
  <si>
    <t>CO1.REQ.7192622</t>
  </si>
  <si>
    <t>CO1.PCCNTR.7043341</t>
  </si>
  <si>
    <t>CO1.BDOS.7058485</t>
  </si>
  <si>
    <t>CP-SDSD-759-2024</t>
  </si>
  <si>
    <t>https://community.secop.gov.co/Public/Tendering/OpportunityDetail/Index?noticeUID=CO1.NTC.7072903&amp;isFromPublicArea=True&amp;isModal=true&amp;asPopupView=true</t>
  </si>
  <si>
    <t>CO1.REQ.4523775</t>
  </si>
  <si>
    <t>CO1.PCCNTR.5023641</t>
  </si>
  <si>
    <t>CM-005-2023</t>
  </si>
  <si>
    <t>INTERVENTORIA TECNICA; ADMINISTRATIVA; FINANCIERA Y AMBIENTAL PARA EL MEJORAMIENTO DE VIAS URBANAS MI CALLE DIFERENTE EN MUNICIPIOS DEL DEPARTAMENTO DE SUCRE</t>
  </si>
  <si>
    <t>800256897</t>
  </si>
  <si>
    <t>https://community.secop.gov.co/Public/Tendering/OpportunityDetail/Index?noticeUID=CO1.NTC.4425701&amp;isFromPublicArea=True&amp;isModal=true&amp;asPopupView=true</t>
  </si>
  <si>
    <t>CO1.REQ.8668672</t>
  </si>
  <si>
    <t>CO1.PCCNTR.8151807</t>
  </si>
  <si>
    <t>CO1.BDOS.8514593</t>
  </si>
  <si>
    <t>CP-SDSD-449-2025</t>
  </si>
  <si>
    <t>PRESTACIÓN DE SERVICIOS DE APOYO A LA GESTION DE UN AUXILIAR
 ADMINISTRATIVO (A) PARA EL FORTALECIMIENTO DEL FONDO ROTATORIO DE
 ESTUPEFACIENTES -FRE EN LA SECRETARIA DE SALUD DEL DEPARTAMENTO DE
 SUCRE.</t>
  </si>
  <si>
    <t>64871064</t>
  </si>
  <si>
    <t>https://community.secop.gov.co/Public/Tendering/OpportunityDetail/Index?noticeUID=CO1.NTC.8536763&amp;isFromPublicArea=True&amp;isModal=true&amp;asPopupView=true</t>
  </si>
  <si>
    <t>CO1.REQ.9438098</t>
  </si>
  <si>
    <t>CO1.PCCNTR.8744353</t>
  </si>
  <si>
    <t>CM-012-2025 LOTE 2</t>
  </si>
  <si>
    <t>INTERVENTORÍA TÉCNICA; ADMINISTRATIVA; FINANCIERA Y AMBIENTAL AL PROYECTO DE ADQUISICION; INSTALACION Y PUESTA EN FUNCIONAMIENTO DE UN SISTEMA DE CIRCUITO CERRADO DE TELEVISION PARA LA VIGILANCIA; MONITOREO Y CONTROL EN LOS MUNICIPIOS DE GUARANDA; LA UNION; CAIMITO Y MAJAGUAL EN EL DEPARTAMENTO DE S</t>
  </si>
  <si>
    <t>8001818676</t>
  </si>
  <si>
    <t>https://community.secop.gov.co/Public/Tendering/OpportunityDetail/Index?noticeUID=CO1.NTC.9297072&amp;isFromPublicArea=True&amp;isModal=true&amp;asPopupView=true</t>
  </si>
  <si>
    <t>INTERVENTORÍA TÉCNICA; ADMINISTRATIVA; FINANCIERA Y AMBIENTAL AL PROYECTO DE ADQUISICION; INSTALACION Y PUESTA EN FUNCIONAMIENTO DE UN SISTEMA DE CIRCUITO CERRADO DE TELEVISION PARA LA VIGILANCIA; MONITOREO Y CONTROL EN LOS MUNICIPIOS DE GUARANDA; LA UNION; CAIMITO Y MAJAGUAL EN EL DEPARTAMENTO DE SUCRE</t>
  </si>
  <si>
    <t>CO1.REQ.7679895</t>
  </si>
  <si>
    <t>CO1.PCCNTR.7442521</t>
  </si>
  <si>
    <t>CO1.BDOS.7544877</t>
  </si>
  <si>
    <t>CP-SDSD-075-2025</t>
  </si>
  <si>
    <t>PRESTACIÓN DE SERVICIOS PROFESIONALES DE UN INGENIERO (A) DE SISTEMAS PARA EL DESARROLLO DE ACCIONES EN EL COMPONENTE LABORATORIO DE SALUD PÚBLICA EN EL MARCO DEL DESARROLLO DEL PLAN TERRITORIAL DE SALUD VIGENCIA 2025 EN EL DEPARTAMENTO DE SUCRE</t>
  </si>
  <si>
    <t>https://community.secop.gov.co/Public/Tendering/OpportunityDetail/Index?noticeUID=CO1.NTC.7574327&amp;isFromPublicArea=True&amp;isModal=true&amp;asPopupView=true</t>
  </si>
  <si>
    <t>CO1.REQ.9069381</t>
  </si>
  <si>
    <t>CO1.REQ.8959264</t>
  </si>
  <si>
    <t>CO1.PCCNTR.8390816</t>
  </si>
  <si>
    <t>CO1.BDOS.8799869</t>
  </si>
  <si>
    <t>CPS-934-2025</t>
  </si>
  <si>
    <t>PRESTACION DE SERVICIOS DE APOYO A LA GESTIÓN
PARA BRINDAR APOYO Y ACOMPAÑAMIENTO EN LOS ASUNTOS QUE ESTÉN A CARGO DE LA SECRETARÍA DE INCLUSIÓN
SOCIAL; MUJER Y EQUIDAD DE GÉNERO  SUBSECRETARÍA DE GESTIÓN DE LA INCLUSIÓN SOCIAL DEL DEPARTAMENTO DE
SUCRE.</t>
  </si>
  <si>
    <t>https://community.secop.gov.co/Public/Tendering/OpportunityDetail/Index?noticeUID=CO1.NTC.8862770&amp;isFromPublicArea=True&amp;isModal=true&amp;asPopupView=true</t>
  </si>
  <si>
    <t>CO1.REQ.5990034</t>
  </si>
  <si>
    <t>CO1.PCCNTR.6134189</t>
  </si>
  <si>
    <t>CO1.BDOS.5872356</t>
  </si>
  <si>
    <t>CP-SDSD-206-2024</t>
  </si>
  <si>
    <t>https://community.secop.gov.co/Public/Tendering/OpportunityDetail/Index?noticeUID=CO1.NTC.5883543&amp;isFromPublicArea=True&amp;isModal=true&amp;asPopupView=true</t>
  </si>
  <si>
    <t>CO1.REQ.8979404</t>
  </si>
  <si>
    <t>CO1.PCCNTR.8376249</t>
  </si>
  <si>
    <t>CO1.BDOS.8819432</t>
  </si>
  <si>
    <t>CPS-853-2025</t>
  </si>
  <si>
    <t>PRESTACIÓN DE SERVICIOS PROFESIONALES PARA BRINDAR ASESORÍA Y ACOMPAÑAMIENTO EN LOS ASUNTOS JURÍDICOS QUE ESTÉN A CARGO DE LA SECRETARÍA DE INCLUSIÓN SOCIAL; MUJER Y EQUIDAD DE GÉNERO DEL DEPARTAMENTO DE SUCRE.</t>
  </si>
  <si>
    <t>https://community.secop.gov.co/Public/Tendering/OpportunityDetail/Index?noticeUID=CO1.NTC.8846299&amp;isFromPublicArea=True&amp;isModal=true&amp;asPopupView=true</t>
  </si>
  <si>
    <t>CO1.REQ.10496190</t>
  </si>
  <si>
    <t>CO1.PCCNTR.9589106</t>
  </si>
  <si>
    <t>SA-016-2026</t>
  </si>
  <si>
    <t>APOYO PARA EL FORTALECIMIENTO DEL SISTEMA DE PARTICIPACIÓN JUVENIL Y EL FOMENTO DE LAS OPORTUNIDADES MEDIANTE LA REALIZACIÓN DE FERIAS UNIVERSITARIAS; ESPACIOS DE EMPRENDIMIENTO Y OTROS ESCENARIOS DE PARTICIPACIÓN EN EL DEPARTAMENTO DE SUCRE PARA LA VIGENCIA 2026</t>
  </si>
  <si>
    <t>https://community.secop.gov.co/Public/Tendering/OpportunityDetail/Index?noticeUID=CO1.NTC.10352655&amp;isFromPublicArea=True&amp;isModal=true&amp;asPopupView=true</t>
  </si>
  <si>
    <t>CO1.REQ.8777987</t>
  </si>
  <si>
    <t>CO1.PCCNTR.8228955</t>
  </si>
  <si>
    <t>CO1.BDOS.8622198</t>
  </si>
  <si>
    <t>CP-SDSD-549-2025</t>
  </si>
  <si>
    <t>PRESTACIÓN DE SERVICIOS PROFESIONALES DE UN(A) ENFERMERO(A) PARA EL DESARROLLO DE ACCIONES EN 
ELCOMPONENTE EMERGENTES Y REMERGENTES: IRA-EDA-LEPRA Y TB EN EL MARCO DEL DESARROLLO DEL PLAN TERRITORIAL 
DE SALUD VIGENCIA 2025 EN EL DEPARTAMENTO DE SUCRE.</t>
  </si>
  <si>
    <t>https://community.secop.gov.co/Public/Tendering/OpportunityDetail/Index?noticeUID=CO1.NTC.8646725&amp;isFromPublicArea=True&amp;isModal=true&amp;asPopupView=true</t>
  </si>
  <si>
    <t>CO1.REQ.8942284</t>
  </si>
  <si>
    <t>CO1.PCCNTR.8348270</t>
  </si>
  <si>
    <t>CO1.BDOS.8783453</t>
  </si>
  <si>
    <t>CPS-878-2025</t>
  </si>
  <si>
    <t>PRESTACIÓN DE SERVICIOS PROFESIONALES PARA
BRINDAR APOYO Y ACOMPAÑAMIENTO EN LOS DISTINTOS PROGRAMAS QUE ESTÉN A CARGO DE LA SECRETARÍA DE
INCLUSIÓN SOCIAL; MUJER Y EQUIDAD DE GÉNERO SUBSECRETARÍA DE GESTIÓN DE LA INCLUSIÓN SOCIAL DEL
DEPARTAMENTO DE SUCRE.</t>
  </si>
  <si>
    <t>https://community.secop.gov.co/Public/Tendering/OpportunityDetail/Index?noticeUID=CO1.NTC.8810139&amp;isFromPublicArea=True&amp;isModal=true&amp;asPopupView=true</t>
  </si>
  <si>
    <t>CO1.REQ.8790597</t>
  </si>
  <si>
    <t>CO1.PCCNTR.8243382</t>
  </si>
  <si>
    <t>CO1.BDOS.8635029</t>
  </si>
  <si>
    <t>CONTRATO INTERADMINISTRATIVO N° CONT-SDSD-20-2025</t>
  </si>
  <si>
    <t>PRESTACION DE SERVICIOS PARA DESARROLLAR UNA AGENDA DE CAPACITACIÓN AL TALENTO HUMANO DE SALUD DE LOS 26 MUNICIPIOS EN NORMAS; PROTOCOLOS; GUÍAS Y LINEAMIENTOS EN SALUD PÚBLICA VIGENCIA 2025 EN EL DEPARTAMENTO DE SUCRE</t>
  </si>
  <si>
    <t>https://community.secop.gov.co/Public/Tendering/OpportunityDetail/Index?noticeUID=CO1.NTC.8657565&amp;isFromPublicArea=True&amp;isModal=true&amp;asPopupView=true</t>
  </si>
  <si>
    <t>CO1.REQ.5962634</t>
  </si>
  <si>
    <t>CO1.PCCNTR.6107809</t>
  </si>
  <si>
    <t>CO1.BDOS.5845123</t>
  </si>
  <si>
    <t>CP-SDSD-134-2024</t>
  </si>
  <si>
    <t>PRESTACIÓN DE SERVICIOS DE PROFESIONALES DE UN INGENIERO DE SISTEMAS PARA EL DESARROLLO DE ACCIONES EN LA DIMENSIÓN VIDA SALUDABLE Y ENFERMEDADES TRANSMISIBLES-ENFERMEDADES INMUNOPREVENIBLES; EN EL MARCO DEL PROGRAMA SALUD PUBLICA PRIORITARIA Y DIFERENTE PLAN DE ACCION TRANSITORIO 2024 EN EL DEPARTA</t>
  </si>
  <si>
    <t>https://community.secop.gov.co/Public/Tendering/OpportunityDetail/Index?noticeUID=CO1.NTC.5852609&amp;isFromPublicArea=True&amp;isModal=true&amp;asPopupView=true</t>
  </si>
  <si>
    <t>PRESTACIÓN DE SERVICIOS DE PROFESIONALES DE UN INGENIERO DE SISTEMAS PARA EL DESARROLLO DE ACCIONES EN LA DIMENSIÓN VIDA SALUDABLE Y ENFERMEDADES TRANSMISIBLES-ENFERMEDADES INMUNOPREVENIBLES; EN EL MARCO DEL PROGRAMA SALUD PUBLICA PRIORITARIA Y DIFERENTE PLAN DE ACCION TRANSITORIO 2024 EN EL DEPARTAMENTO DE SUCRE</t>
  </si>
  <si>
    <t>CO1.REQ.7261695</t>
  </si>
  <si>
    <t>CO1.PCCNTR.7097065</t>
  </si>
  <si>
    <t>CO1.BDOS.7125847</t>
  </si>
  <si>
    <t>CP-SDSD-791-2024</t>
  </si>
  <si>
    <t>PRESTACIÓN DE SERVICIOS PROFESIONALES DE UN(A) INGENIERO(A) DE SISTEMAS PARA EL DESARROLLO DE ACCIONES EN EL COMPONENTE PLANEACION INTEGRAL EN EL MARCO DEL DESARROLLO DEL PLAN TERRITORIAL DE SALUD VIGENCIA 2024 EN EL DEPARTAMENTO DE SUCRE.</t>
  </si>
  <si>
    <t>https://community.secop.gov.co/Public/Tendering/OpportunityDetail/Index?noticeUID=CO1.NTC.7144564&amp;isFromPublicArea=True&amp;isModal=true&amp;asPopupView=true</t>
  </si>
  <si>
    <t>CO1.REQ.9270750</t>
  </si>
  <si>
    <t>CO1.PCCNTR.8592984</t>
  </si>
  <si>
    <t>CO1.BDOS.9105368</t>
  </si>
  <si>
    <t>CP-SDSD-886-2025</t>
  </si>
  <si>
    <t>PRESTACIÓN DE SERVICIOS PROFESIONALES DE UN(A) ENFERMERA(O) CON ESPECIALIZACIÓN EN AUDITORÍA PARA EL FORTALECIMIENTO DE LAS COMPETENCIAS DE LA SECRETARÍA DE SALUD DEL DEPARTAMENTO DE SUCRE EN EL AREA DE AUDITORIA DE CUENTAS MEDICAS</t>
  </si>
  <si>
    <t>https://community.secop.gov.co/Public/Tendering/OpportunityDetail/Index?noticeUID=CO1.NTC.9132511&amp;isFromPublicArea=True&amp;isModal=true&amp;asPopupView=true</t>
  </si>
  <si>
    <t>CO1.REQ.8285960</t>
  </si>
  <si>
    <t>CO1.PCCNTR.7944465</t>
  </si>
  <si>
    <t>CO1.BDOS.8139213</t>
  </si>
  <si>
    <t>MC-016-2025</t>
  </si>
  <si>
    <t>INTERVENTORIA TECNICA; ADMINISTRATIVA; FINANCIERA Y AMBIENTAL PARA EL MEJORAMIENTO DE LA INFRAESTRUCTURA; DE LA INSTITUCION EDUCATIVA BUENAVISTA SEDE- PRIMARIA SAN FRANCISCO DE ASIS; MUNICIPIO DE BUENAVISTA; DEPARTAMENTO DE SUCRE</t>
  </si>
  <si>
    <t>18760245</t>
  </si>
  <si>
    <t>https://community.secop.gov.co/Public/Tendering/OpportunityDetail/Index?noticeUID=CO1.NTC.8161380&amp;isFromPublicArea=True&amp;isModal=true&amp;asPopupView=true</t>
  </si>
  <si>
    <t>CO1.REQ.6083549</t>
  </si>
  <si>
    <t>CO1.PCCNTR.6206461</t>
  </si>
  <si>
    <t>CO1.BDOS.5964930</t>
  </si>
  <si>
    <t>CP-SDSD-267-2024</t>
  </si>
  <si>
    <t>https://community.secop.gov.co/Public/Tendering/OpportunityDetail/Index?noticeUID=CO1.NTC.5973579&amp;isFromPublicArea=True&amp;isModal=true&amp;asPopupView=true</t>
  </si>
  <si>
    <t>CO1.REQ.6058629</t>
  </si>
  <si>
    <t>CO1.PCCNTR.6188665</t>
  </si>
  <si>
    <t>CO1.BDOS.5940323</t>
  </si>
  <si>
    <t>CP-SDSD-242-2024</t>
  </si>
  <si>
    <t>https://community.secop.gov.co/Public/Tendering/OpportunityDetail/Index?noticeUID=CO1.NTC.5950697&amp;isFromPublicArea=True&amp;isModal=true&amp;asPopupView=true</t>
  </si>
  <si>
    <t>CO1.REQ.9944362</t>
  </si>
  <si>
    <t>CO1.PCCNTR.9167194</t>
  </si>
  <si>
    <t>CO1.BDOS.9775926</t>
  </si>
  <si>
    <t>CP-SDSD-288-2026</t>
  </si>
  <si>
    <t>PRESTACIÓN DE SERVICIOS PROFESIONALES DE UN(A) COMUNICADOR(A) SOCIAL
PARA EL DESARROLLO DE ACCIONES EN EL SUBPROGRAMA DE PARTICIPACION
SOCIAL; EN EL MARCO DEL DESARROLLO DEL PLAN TERRITORIAL DE SALUD
VIGENCIA 2026 EN EL DEPARTAMENTO DE SUCRE.</t>
  </si>
  <si>
    <t>https://community.secop.gov.co/Public/Tendering/OpportunityDetail/Index?noticeUID=CO1.NTC.9799442&amp;isFromPublicArea=True&amp;isModal=true&amp;asPopupView=true</t>
  </si>
  <si>
    <t>CO1.REQ.8997020</t>
  </si>
  <si>
    <t>CO1.PCCNTR.8390150</t>
  </si>
  <si>
    <t>CO1.BDOS.8837320</t>
  </si>
  <si>
    <t>CP-SDSD-766-2025</t>
  </si>
  <si>
    <t>PRESTACIÓN DE SERVICIOS DE APOYO A LA GESTIÓN DE UN ASISTENTE
ADMINISTRATIVO PARA BRINDAR APOYO Y ACOMPAÑAMIENTO A LA SECRETARÍA
DE SALUD DE LA GOBERNACIÓN DE SUCRE EN LA DIRECCIÓN ADMINISTRATIVA DE
ASUNTOS JURIDICOS Y DE CONTRATACIÓN.</t>
  </si>
  <si>
    <t>https://community.secop.gov.co/Public/Tendering/OpportunityDetail/Index?noticeUID=CO1.NTC.8862327&amp;isFromPublicArea=True&amp;isModal=true&amp;asPopupView=true</t>
  </si>
  <si>
    <t>CO1.PCCNTR.8392196</t>
  </si>
  <si>
    <t>PRESTACIÓN DE SERVICIOS DE APOYO A LA GESTIÓN DE UN ASISTENTE ADMINISTRATIVO PARA BRINDAR APOYO Y ACOMPAÑAMIENTO A LA SECRETARÍA DE SALUD DE LA GOBERNACIÓN DE SUCRE EN LA DIRECCIÓN ADMINISTRATIVA DE ASUNTOS JURIDICOS Y DE CONTRATACIÓN.</t>
  </si>
  <si>
    <t>CO1.REQ.8941413</t>
  </si>
  <si>
    <t>CO1.PCCNTR.8345988</t>
  </si>
  <si>
    <t>CO1.BDOS.8782139</t>
  </si>
  <si>
    <t>CPS-850-2025</t>
  </si>
  <si>
    <t>PRESTACIÓN DE SERVICIOS PROFESIONALES PARA BRINDAR APOYO Y ACOMPAÑAMIENTO 
JURIDICO EN LAS DISTINTAS DEPENDENCIAS DE LA SECRETARÍA DE EDUCACIÓN DE LA GOBERNACIÓN DE SUCRE</t>
  </si>
  <si>
    <t>1102885301</t>
  </si>
  <si>
    <t>https://community.secop.gov.co/Public/Tendering/OpportunityDetail/Index?noticeUID=CO1.NTC.8807484&amp;isFromPublicArea=True&amp;isModal=true&amp;asPopupView=true</t>
  </si>
  <si>
    <t>CO1.REQ.10012263</t>
  </si>
  <si>
    <t>CO1.PCCNTR.9243201</t>
  </si>
  <si>
    <t>CO1.BDOS.9843646</t>
  </si>
  <si>
    <t>CPS-523-2026</t>
  </si>
  <si>
    <t>PRESTACIÓN DE SERVICIOS PROFESIONALES COMO INGENIERO INDUSTRIAL PARA APOYAR
EN LA COORDINACIÓN DE LAS ACTIVIDADES DEL GRUPO ANTICONTRABANDO EN LA SUBSECRETARÍA TRIBUTARIA DE LA
SECRETARÍA DE HACIENDA DEL DEPARTAMENTO DE SUCRE EN CUMPLIMIENTO DEL CONVENIO INTERADMINISTRATIVO
PMICV.0023.2025</t>
  </si>
  <si>
    <t>1103096712</t>
  </si>
  <si>
    <t>https://community.secop.gov.co/Public/Tendering/OpportunityDetail/Index?noticeUID=CO1.NTC.9875028&amp;isFromPublicArea=True&amp;isModal=true&amp;asPopupView=true</t>
  </si>
  <si>
    <t>CO1.REQ.7032197</t>
  </si>
  <si>
    <t>CO1.PCCNTR.6925808</t>
  </si>
  <si>
    <t>CO1.BDOS.6901585</t>
  </si>
  <si>
    <t>CP-SDSD-497-2024</t>
  </si>
  <si>
    <t>PRESTACIÓN DE SERVICIOS PROFESIONALES DE UN(A) TRABAJADOR(A) SOCIAL PARA EL DESARROLLO DE LAS ACCIONES EN EL COMPONENTE PARTICIPACION SOCIAL EN SALUD-PARSO EN EL MARCO DEL DESARROLLO DEL PLAN TERRITORIAL DE SALUD VIGENCIA 2024 EN EL DEPARTAMENTO DE SUCRE</t>
  </si>
  <si>
    <t>https://community.secop.gov.co/Public/Tendering/OpportunityDetail/Index?noticeUID=CO1.NTC.6919717&amp;isFromPublicArea=True&amp;isModal=true&amp;asPopupView=true</t>
  </si>
  <si>
    <t>CO1.REQ.7166314</t>
  </si>
  <si>
    <t>CO1.REQ.10745678</t>
  </si>
  <si>
    <t>CO1.PCCNTR.9729624</t>
  </si>
  <si>
    <t>CO1.BDOS.10562092</t>
  </si>
  <si>
    <t>CP-SDSD-506-2026</t>
  </si>
  <si>
    <t>PRESTACIÓN DE SERVICIOS PROFESIONALES DE UN (A) QUIMICO(A) FARMACEUTA PARA EL DESARROLLO DE ACCIONES EN EL SUBPROGRAMA IVC MEDICAMENTOS EN EL MARCO DEL DESARROLLO DEL PLAN TERRITORIAL DE SALUD VIGENCIA 2026 EN EL DEPARTAMENTO DE SUCRE</t>
  </si>
  <si>
    <t>https://community.secop.gov.co/Public/Tendering/OpportunityDetail/Index?noticeUID=CO1.NTC.10601942&amp;isFromPublicArea=True&amp;isModal=true&amp;asPopupView=true</t>
  </si>
  <si>
    <t>CO1.REQ.9915473</t>
  </si>
  <si>
    <t>CO1.PCCNTR.9133385</t>
  </si>
  <si>
    <t>CO1.BDOS.9746997</t>
  </si>
  <si>
    <t>CP-SDSD-255-2026</t>
  </si>
  <si>
    <t>https://community.secop.gov.co/Public/Tendering/OpportunityDetail/Index?noticeUID=CO1.NTC.9767986&amp;isFromPublicArea=True&amp;isModal=true&amp;asPopupView=true</t>
  </si>
  <si>
    <t>CO1.REQ.9409165</t>
  </si>
  <si>
    <t>CO1.PCCNTR.8730078</t>
  </si>
  <si>
    <t>CM-011-2025</t>
  </si>
  <si>
    <t>INTERVENTORÍA TÉCNICA; ADMINISTRATIVA; FINANCIERA Y AMBIENTAL A LOS PROYECTOS QUE TIENEN POR OBJETO: RESTAURACIÓN DE ÁREAS ESTRATÉGICAS PARA LA CONSERVACIÓN DEL RECURSO HÍDRICO EN ALGUNAS ÁREAS UBICADAS EN EL DEPARTAMENTO DE SUCRE - RECUPERACIÓN AMBIENTAL DE UN ÁREA ESTRATEGICA PARA LA CONSERVACIÓN</t>
  </si>
  <si>
    <t>900757307</t>
  </si>
  <si>
    <t>https://community.secop.gov.co/Public/Tendering/OpportunityDetail/Index?noticeUID=CO1.NTC.9268741&amp;isFromPublicArea=True&amp;isModal=true&amp;asPopupView=true</t>
  </si>
  <si>
    <t>INTERVENTORÍA TÉCNICA; ADMINISTRATIVA; FINANCIERA Y AMBIENTAL A LOS PROYECTOS QUE TIENEN POR OBJETO: RESTAURACIÓN DE ÁREAS ESTRATÉGICAS PARA LA CONSERVACIÓN DEL RECURSO HÍDRICO EN ALGUNAS ÁREAS UBICADAS EN EL DEPARTAMENTO DE SUCRE - RECUPERACIÓN AMBIENTAL DE UN ÁREA ESTRATEGICA PARA LA CONSERVACIÓN DEL RECURSO HIDRICO EN EL MUNICIPIO DE LOS PALMITOS DEPARTAMENTO DE SUCRE</t>
  </si>
  <si>
    <t>CO1.REQ.9945191</t>
  </si>
  <si>
    <t>CO1.PCCNTR.9171360</t>
  </si>
  <si>
    <t>CO1.BDOS.9776771</t>
  </si>
  <si>
    <t>CPS-317-2026</t>
  </si>
  <si>
    <t>PRESTACIÓN DE SERVICIOS PROFESIONALES DE UN ADMINISTRADOR DE EMPRESAS PARA
BRINDAR APOYO Y ACOMPAÑAMIENTO A LA SECRETARÍA DE INFRAESTRUCTURA DE LA GOBERNACIÓN DE SUCRE.</t>
  </si>
  <si>
    <t>https://community.secop.gov.co/Public/Tendering/OpportunityDetail/Index?noticeUID=CO1.NTC.9799831&amp;isFromPublicArea=True&amp;isModal=true&amp;asPopupView=true</t>
  </si>
  <si>
    <t>CO1.REQ.6765113</t>
  </si>
  <si>
    <t>CO1.BDOS.6637600</t>
  </si>
  <si>
    <t>CO1.REQ.9968773</t>
  </si>
  <si>
    <t>CO1.PCCNTR.9194351</t>
  </si>
  <si>
    <t>CO1.BDOS.9800396</t>
  </si>
  <si>
    <t>CPS-406-2026</t>
  </si>
  <si>
    <t>PRESTACION DE SERVICIOS PROFESIONALES DE UN
ABOGADO PARA BRINDAR ASESORIA JURIDICA A LA SECRETARIA DE DESARROLLO ECONOMICO Y SOSTENIBILIDAD AMBIENTAL
DEL DEPARTAMENTO DE SUCRE</t>
  </si>
  <si>
    <t>https://community.secop.gov.co/Public/Tendering/OpportunityDetail/Index?noticeUID=CO1.NTC.9826829&amp;isFromPublicArea=True&amp;isModal=true&amp;asPopupView=true</t>
  </si>
  <si>
    <t>CO1.REQ.7138456</t>
  </si>
  <si>
    <t>CO1.REQ.8942649</t>
  </si>
  <si>
    <t>CO1.PCCNTR.8348364</t>
  </si>
  <si>
    <t>CO1.BDOS.8782693</t>
  </si>
  <si>
    <t>CPS-861-2025</t>
  </si>
  <si>
    <t>PRESTACIÓN DE SERVICIOS PROFESIONALES DE UN ABOGADO ESPECIALISTA PARA BRINDAR ASESORIA EN LAS ACTIVIDADES RELACIONADAS CON LA GESTIÓN JURÍDICA Y
 PREVENCIÓN DEL DAÑO ANTIJURÍDICO EN LA OFICINA JURIDICA DE LA GOBERNACIÓN DE SUCRE.</t>
  </si>
  <si>
    <t>73581181</t>
  </si>
  <si>
    <t>https://community.secop.gov.co/Public/Tendering/OpportunityDetail/Index?noticeUID=CO1.NTC.8810463&amp;isFromPublicArea=True&amp;isModal=true&amp;asPopupView=true</t>
  </si>
  <si>
    <t>CO1.REQ.9763071</t>
  </si>
  <si>
    <t>CO1.PCCNTR.8984150</t>
  </si>
  <si>
    <t>CO1.BDOS.9594714</t>
  </si>
  <si>
    <t>CPS-076-2026</t>
  </si>
  <si>
    <t>PRESTACIÓN DE SERVICIOS PROFESIONALES COMO INGENIERO CIVIL PARA BRINDAR ASESORÍA; APOYO Y ACOMPAÑAMIENTO A LA SECRETARIA DE INFRAESTRUCTURA EN EL MARCO DEL PROYECTO FORTALECIMIENTO A LA IMPLEMENTACIÓN DEL MODELO DE ALTA GERENCIA PARA LA EJECUCIÓN DEL PLAN DE DESARROLLO DEPARTAMENTAL EN LA GOBERNACIÓ</t>
  </si>
  <si>
    <t>https://community.secop.gov.co/Public/Tendering/OpportunityDetail/Index?noticeUID=CO1.NTC.9613885&amp;isFromPublicArea=True&amp;isModal=true&amp;asPopupView=true</t>
  </si>
  <si>
    <t>PRESTACIÓN DE SERVICIOS PROFESIONALES COMO INGENIERO CIVIL PARA BRINDAR ASESORÍA; APOYO Y ACOMPAÑAMIENTO A LA SECRETARIA DE INFRAESTRUCTURA EN EL MARCO DEL PROYECTO FORTALECIMIENTO A LA IMPLEMENTACIÓN DEL MODELO DE ALTA GERENCIA PARA LA EJECUCIÓN DEL PLAN DE DESARROLLO DEPARTAMENTAL EN LA GOBERNACIÓN DE SUCRE.</t>
  </si>
  <si>
    <t>CO1.REQ.8820853</t>
  </si>
  <si>
    <t>CO1.PCCNTR.8262125</t>
  </si>
  <si>
    <t>CO1.BDOS.8663793</t>
  </si>
  <si>
    <t>CP-SDSD-580-2025</t>
  </si>
  <si>
    <t>PRESTACIÓN DE SERVICIOS PROFESIONALES DE UN(A) LICENCIADO/ PROFESIONAL EN DEPORTES PARA EL DESARROLLO DE ACCIONES EN EL COMPONENTE ENFERMEDADES CRONICAS NO TRANSMISIBLES ECNT; EN EL MARCO DEL DESARROLLO DEL PLAN TERRITORIAL DE SALUD VIGENCIA 2025 EN EL DEPARTAMENTO DE SUCRE.</t>
  </si>
  <si>
    <t>https://community.secop.gov.co/Public/Tendering/OpportunityDetail/Index?noticeUID=CO1.NTC.8692626&amp;isFromPublicArea=True&amp;isModal=true&amp;asPopupView=true</t>
  </si>
  <si>
    <t>CO1.REQ.9879223</t>
  </si>
  <si>
    <t>CO1.PCCNTR.9100646</t>
  </si>
  <si>
    <t>CO1.BDOS.9711612</t>
  </si>
  <si>
    <t>CPS-187-2026</t>
  </si>
  <si>
    <t>https://community.secop.gov.co/Public/Tendering/OpportunityDetail/Index?noticeUID=CO1.NTC.9736197&amp;isFromPublicArea=True&amp;isModal=true&amp;asPopupView=true</t>
  </si>
  <si>
    <t>CO1.REQ.7698668</t>
  </si>
  <si>
    <t>CO1.PCCNTR.7447503</t>
  </si>
  <si>
    <t>CO1.BDOS.7563572</t>
  </si>
  <si>
    <t>CP-SDSD-089-2025</t>
  </si>
  <si>
    <t>PRESTACIÓN DE SERVICIOS PROFESIONALES DE UN EPIDEMIÓLOGO PARA EL DESARROLLO DE ACCIONES EN EL COMPONENTE 
VIGILANCIA EPIDEMIOLÓGICA EN EL MARCO DEL DESARROLLO DEL PLAN TERRITORIAL DE SALUD VIGENCIA 2025 EN EL DEPARTAMENTO DE SUCRE</t>
  </si>
  <si>
    <t>https://community.secop.gov.co/Public/Tendering/OpportunityDetail/Index?noticeUID=CO1.NTC.7579265&amp;isFromPublicArea=True&amp;isModal=true&amp;asPopupView=true</t>
  </si>
  <si>
    <t>CO1.REQ.9864129</t>
  </si>
  <si>
    <t>CO1.PCCNTR.9096028</t>
  </si>
  <si>
    <t>CO1.BDOS.9695999</t>
  </si>
  <si>
    <t>CPS-164-2026</t>
  </si>
  <si>
    <t>https://community.secop.gov.co/Public/Tendering/OpportunityDetail/Index?noticeUID=CO1.NTC.9731249&amp;isFromPublicArea=True&amp;isModal=true&amp;asPopupView=true</t>
  </si>
  <si>
    <t>CO1.REQ.6772864</t>
  </si>
  <si>
    <t>CO1.PCCNTR.6725515</t>
  </si>
  <si>
    <t>CO1.BDOS.6645825</t>
  </si>
  <si>
    <t>CPS-670-2024</t>
  </si>
  <si>
    <t>PRESTACIÓN DE SERVICIOS PROFESIONALES PARA 
BRINDAR APOYO EN LAS DISTINTAS DEPENDENCIAS DE LA SECRETARÍA DE EDUCACIÓN DE LA GOBERNACIÓN DE SUCRE. desde 
la SECRETARIA DE EDUCACION.</t>
  </si>
  <si>
    <t>18775608</t>
  </si>
  <si>
    <t>https://community.secop.gov.co/Public/Tendering/OpportunityDetail/Index?noticeUID=CO1.NTC.6659508&amp;isFromPublicArea=True&amp;isModal=true&amp;asPopupView=true</t>
  </si>
  <si>
    <t>CO1.REQ.9186302</t>
  </si>
  <si>
    <t>CO1.REQ.9063725</t>
  </si>
  <si>
    <t>CO1.PCCNTR.8440170</t>
  </si>
  <si>
    <t>CO1.BDOS.8901885</t>
  </si>
  <si>
    <t>CP-SDSD-843-2025</t>
  </si>
  <si>
    <t>a PRESTACIÓN DE SERVICIOS PROFESIONALES DE UN(A) CONTADOR(A) PUBLICO PARA
 BRINDAR APOYO Y ACOMPAÑAMIENTO A LA SECRETARÍA DE SALUD DE LA GOBERNACIÓN DE SUCRE EN LA SUBSECRETARÍA DE
 GESTIÓN DE PRESTACION DE SERVICIOS</t>
  </si>
  <si>
    <t>1128044770</t>
  </si>
  <si>
    <t>https://community.secop.gov.co/Public/Tendering/OpportunityDetail/Index?noticeUID=CO1.NTC.8929035&amp;isFromPublicArea=True&amp;isModal=true&amp;asPopupView=true</t>
  </si>
  <si>
    <t>CO1.REQ.6953999</t>
  </si>
  <si>
    <t>CO1.REQ.8752234</t>
  </si>
  <si>
    <t>CO1.PCCNTR.8210928</t>
  </si>
  <si>
    <t>CO1.BDOS.8596835</t>
  </si>
  <si>
    <t>CP-SDSD-476-2025</t>
  </si>
  <si>
    <t>https://community.secop.gov.co/Public/Tendering/OpportunityDetail/Index?noticeUID=CO1.NTC.8620577&amp;isFromPublicArea=True&amp;isModal=true&amp;asPopupView=true</t>
  </si>
  <si>
    <t>CO1.REQ.8502432</t>
  </si>
  <si>
    <t>CO1.PCCNTR.8049622</t>
  </si>
  <si>
    <t>CO1.BDOS.8351958</t>
  </si>
  <si>
    <t>CP-SDSD-431-2025</t>
  </si>
  <si>
    <t>https://community.secop.gov.co/Public/Tendering/OpportunityDetail/Index?noticeUID=CO1.NTC.8385308&amp;isFromPublicArea=True&amp;isModal=true&amp;asPopupView=true</t>
  </si>
  <si>
    <t>CO1.REQ.7194743</t>
  </si>
  <si>
    <t>CO1.REQ.8928998</t>
  </si>
  <si>
    <t>CO1.PCCNTR.8340732</t>
  </si>
  <si>
    <t>CO1.BDOS.8770736</t>
  </si>
  <si>
    <t>CPS-698-2025</t>
  </si>
  <si>
    <t>PRESTACION DE SERVICIOS PROFESIONALES PARA BRINDAR APOYO COMUNICACIONAL Y ESTRATEGICO A LA SECRETARIA DE COMUNICACIONES DE LA GOBERNACIÓN DE SUCRE</t>
  </si>
  <si>
    <t>https://community.secop.gov.co/Public/Tendering/OpportunityDetail/Index?noticeUID=CO1.NTC.8799991&amp;isFromPublicArea=True&amp;isModal=true&amp;asPopupView=true</t>
  </si>
  <si>
    <t>CO1.REQ.9973056</t>
  </si>
  <si>
    <t>CO1.PCCNTR.9214308</t>
  </si>
  <si>
    <t>CO1.BDOS.9804826</t>
  </si>
  <si>
    <t>CPS-457-2026</t>
  </si>
  <si>
    <t>PRESTACION DE SERVICIOS PROFESIONALES
ESPECIALIZADOS para la gestión estratégica del talento humano y los recursos financieros del CIP; incluyendo el seguimiento presupuestal;
la coordinación de procesos de contratación; y la implementación de alertas tempranas para el cumplimiento de hitos de CTI y</t>
  </si>
  <si>
    <t>1102873640</t>
  </si>
  <si>
    <t>https://community.secop.gov.co/Public/Tendering/OpportunityDetail/Index?noticeUID=CO1.NTC.9846521&amp;isFromPublicArea=True&amp;isModal=true&amp;asPopupView=true</t>
  </si>
  <si>
    <t>PRESTACION DE SERVICIOS PROFESIONALES
ESPECIALIZADOS para la gestión estratégica del talento humano y los recursos financieros del CIP; incluyendo el seguimiento presupuestal;
la coordinación de procesos de contratación; y la implementación de alertas tempranas para el cumplimiento de hitos de CTI y planes de
sostenibilidad financiera.</t>
  </si>
  <si>
    <t>CO1.REQ.9937976</t>
  </si>
  <si>
    <t>CO1.PCCNTR.9163126</t>
  </si>
  <si>
    <t>CO1.BDOS.9769624</t>
  </si>
  <si>
    <t>CPS-331-2026</t>
  </si>
  <si>
    <t>https://community.secop.gov.co/Public/Tendering/OpportunityDetail/Index?noticeUID=CO1.NTC.9795076&amp;isFromPublicArea=True&amp;isModal=true&amp;asPopupView=true</t>
  </si>
  <si>
    <t>CO1.REQ.10758945</t>
  </si>
  <si>
    <t>CO1.PCCNTR.9755438</t>
  </si>
  <si>
    <t>CO1.BDOS.10575343</t>
  </si>
  <si>
    <t>CP-SDSD-551-2026</t>
  </si>
  <si>
    <t>1193149010</t>
  </si>
  <si>
    <t>https://community.secop.gov.co/Public/Tendering/OpportunityDetail/Index?noticeUID=CO1.NTC.10633295&amp;isFromPublicArea=True&amp;isModal=true&amp;asPopupView=true</t>
  </si>
  <si>
    <t>CO1.REQ.6774849</t>
  </si>
  <si>
    <t>CO1.PCCNTR.6725283</t>
  </si>
  <si>
    <t>CO1.BDOS.6647926</t>
  </si>
  <si>
    <t>CPS-672-2024</t>
  </si>
  <si>
    <t>PRESTACIÓN DE SERVICIOS PROFESIONALES PARA BRINDAR APOYO FUNCIONAL A LOS DIVERSOS PROCESOS DE LA UNIDAD ADMINISTRATIVA ESPECIAL PARA LA GESTIÓN DEL RIESGOS; ATENCIÓN DE DESASTRES Y CAMBIO CLIMATICO DEL DEPARTAMENTO DE SUCRE</t>
  </si>
  <si>
    <t>92229967</t>
  </si>
  <si>
    <t>https://community.secop.gov.co/Public/Tendering/OpportunityDetail/Index?noticeUID=CO1.NTC.6659733&amp;isFromPublicArea=True&amp;isModal=true&amp;asPopupView=true</t>
  </si>
  <si>
    <t>CO1.REQ.10761848</t>
  </si>
  <si>
    <t>CO1.PCCNTR.9746616</t>
  </si>
  <si>
    <t>CO1.BDOS.10578614</t>
  </si>
  <si>
    <t>CP-SDSD-532-2026</t>
  </si>
  <si>
    <t>https://community.secop.gov.co/Public/Tendering/OpportunityDetail/Index?noticeUID=CO1.NTC.10623739&amp;isFromPublicArea=True&amp;isModal=true&amp;asPopupView=true</t>
  </si>
  <si>
    <t>CO1.REQ.8393228</t>
  </si>
  <si>
    <t>CO1.PCCNTR.8038563</t>
  </si>
  <si>
    <t>CO1.BDOS.8245442</t>
  </si>
  <si>
    <t>MC-021-2025</t>
  </si>
  <si>
    <t>APOYO LOGÍSTICO PARA LA ORGANIZACIÓN Y FUNCIONAMIENTO DE LOS ESPACIOS DE PARTICIPACIÓN DEL CONSEJO DE PAZ EN EL DEPARTAMENTO DE SUCRE</t>
  </si>
  <si>
    <t>900545982</t>
  </si>
  <si>
    <t>https://community.secop.gov.co/Public/Tendering/OpportunityDetail/Index?noticeUID=CO1.NTC.8287531&amp;isFromPublicArea=True&amp;isModal=true&amp;asPopupView=true</t>
  </si>
  <si>
    <t>CO1.REQ.8074614</t>
  </si>
  <si>
    <t>CO1.PCCNTR.7813474</t>
  </si>
  <si>
    <t>CO1.BDOS.7934827</t>
  </si>
  <si>
    <t>CPS-402-2025</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</si>
  <si>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t>
  </si>
  <si>
    <t>23012640</t>
  </si>
  <si>
    <t>https://community.secop.gov.co/Public/Tendering/OpportunityDetail/Index?noticeUID=CO1.NTC.8041516&amp;isFromPublicArea=True&amp;isModal=true&amp;asPopupView=true</t>
  </si>
  <si>
    <t>PRESTACIÓN DE SERVICIOS PROFESIONALES PARA LA ASESORÍA Y ACOMPAÑAMIENTO DEL
 SEGUIMIENTO AL MANEJO DE LOS FONDOS DE SERVICIO EDUCATIVO - FOSE EN LA SECRETARÍA DE EDUCACIÓN DE LA GOBERNACIÓN DE SUCRE EN EL MARCO DEL PROYECTO  APOYO AL PROGRAMA DE FONDOS EDUCATIVOS FOSE PARA EL
 SEGUIMIENTO; CONTROL Y CONSOLIDACIÓN FINANCIERA DE RECURSOS DE GRATUIDAD EDUCATIVA VIGENCIA 2025; PARA LOS ESTABLECIMIENTOS EDUCATIVOS DEL DEPARTAMENTO DE SUCRE</t>
  </si>
  <si>
    <t>CO1.REQ.9773367</t>
  </si>
  <si>
    <t>CO1.PCCNTR.8993689</t>
  </si>
  <si>
    <t>CO1.BDOS.9606328</t>
  </si>
  <si>
    <t>CP-SDSD-102-2026</t>
  </si>
  <si>
    <t>PRESTACIÓN DE SERVICIOS PROFESIONALES DE UN (A) PSICOLOGO(A) PARA EL
DESARROLLO DE ACCIONES EN EL SUBPROGRAMA DISCAPACIDAD EN EL MARCO DEL DESARROLLO DEL PLAN TERRITORIAL DE SALUD VIGENCIA 2026 EN EL DEPARTAMENTO DE SUCRE</t>
  </si>
  <si>
    <t>https://community.secop.gov.co/Public/Tendering/OpportunityDetail/Index?noticeUID=CO1.NTC.9625615&amp;isFromPublicArea=True&amp;isModal=true&amp;asPopupView=true</t>
  </si>
  <si>
    <t>CO1.REQ.9763574</t>
  </si>
  <si>
    <t>CO1.PCCNTR.8988787</t>
  </si>
  <si>
    <t>CO1.BDOS.9596240</t>
  </si>
  <si>
    <t>CPS-075-2026</t>
  </si>
  <si>
    <t>PRESTACIÓN DE SERVICIOS PROFESIONALES EN
TRABAJO SOCIAL PARA BRINDAR APOYO Y ACOMPAÑAMIENTO A LA ESTRATEGIA SUCRE ESCUCHA EN LA SECRETARÍA DE LA
MUJER; JUVENTUD E INCLUSIÓN SOCIAL DEL DEPARTAMENTO DE SUCRE.</t>
  </si>
  <si>
    <t>1005550930</t>
  </si>
  <si>
    <t>https://community.secop.gov.co/Public/Tendering/OpportunityDetail/Index?noticeUID=CO1.NTC.9620373&amp;isFromPublicArea=True&amp;isModal=true&amp;asPopupView=true</t>
  </si>
  <si>
    <t>CO1.REQ.9229295</t>
  </si>
  <si>
    <t>CO1.REQ.7702136</t>
  </si>
  <si>
    <t>CO1.PCCNTR.7466682</t>
  </si>
  <si>
    <t>CO1.BDOS.7566840</t>
  </si>
  <si>
    <t>CP-SDSD-099-2025</t>
  </si>
  <si>
    <t>PRESTACIÓN DE SERVICIOS PROFESIONALES DE UN(A) INGENIERO(A) DE SISTEMAS PARA EL DESARROLLO DE ACCIONES EN EL COMPONENTE POBLACIONES VULNERABLES EN EL MARCO DEL DESARROLLO DEL PLAN TERRITORIAL DE SALUD PUBLICA VIGENCIA 2025 EN EL DEPARTAMENTO DE SUCRE.</t>
  </si>
  <si>
    <t>https://community.secop.gov.co/Public/Tendering/OpportunityDetail/Index?noticeUID=CO1.NTC.7601354&amp;isFromPublicArea=True&amp;isModal=true&amp;asPopupView=true</t>
  </si>
  <si>
    <t>CO1.REQ.9969668</t>
  </si>
  <si>
    <t>CO1.PCCNTR.9216504</t>
  </si>
  <si>
    <t>CO1.BDOS.9801398</t>
  </si>
  <si>
    <t>CPS-219-2026</t>
  </si>
  <si>
    <t>PRESTACIÓN DE SERVICIOS PROFESIONALES PARA DESARROLLAR ACTIVIDADES ADMINISTRATIVA EN LA SECRETARIA DE COMUNICACIONES EN LA GOBERNACIÓN DE SUCRE.</t>
  </si>
  <si>
    <t>https://community.secop.gov.co/Public/Tendering/OpportunityDetail/Index?noticeUID=CO1.NTC.9848610&amp;isFromPublicArea=True&amp;isModal=true&amp;asPopupView=true</t>
  </si>
  <si>
    <t>CO1.REQ.8955275</t>
  </si>
  <si>
    <t>CO1.PCCNTR.8359277</t>
  </si>
  <si>
    <t>CO1.BDOS.8795886</t>
  </si>
  <si>
    <t>CPS-930-2025</t>
  </si>
  <si>
    <t>https://community.secop.gov.co/Public/Tendering/OpportunityDetail/Index?noticeUID=CO1.NTC.8824528&amp;isFromPublicArea=True&amp;isModal=true&amp;asPopupView=true</t>
  </si>
  <si>
    <t>CO1.REQ.6799004</t>
  </si>
  <si>
    <t>CO1.PCCNTR.6745683</t>
  </si>
  <si>
    <t>CO1.BDOS.6671772</t>
  </si>
  <si>
    <t>CPS-697-2024</t>
  </si>
  <si>
    <t>https://community.secop.gov.co/Public/Tendering/OpportunityDetail/Index?noticeUID=CO1.NTC.6688607&amp;isFromPublicArea=True&amp;isModal=true&amp;asPopupView=true</t>
  </si>
  <si>
    <t>CO1.REQ.10814309</t>
  </si>
  <si>
    <t>CO1.BDOS.10630986</t>
  </si>
  <si>
    <t>CO1.REQ.7656452</t>
  </si>
  <si>
    <t>CO1.PCCNTR.7410136</t>
  </si>
  <si>
    <t>CO1.BDOS.7521326</t>
  </si>
  <si>
    <t>CP-SDSD-045-2025</t>
  </si>
  <si>
    <t>https://community.secop.gov.co/Public/Tendering/OpportunityDetail/Index?noticeUID=CO1.NTC.7537452&amp;isFromPublicArea=True&amp;isModal=true&amp;asPopupView=true</t>
  </si>
  <si>
    <t>CO1.REQ.10774149</t>
  </si>
  <si>
    <t>CO1.PCCNTR.9756676</t>
  </si>
  <si>
    <t>CO1.BDOS.10590352</t>
  </si>
  <si>
    <t>CP-SDSD-564-2026</t>
  </si>
  <si>
    <t>https://community.secop.gov.co/Public/Tendering/OpportunityDetail/Index?noticeUID=CO1.NTC.10635479&amp;isFromPublicArea=True&amp;isModal=true&amp;asPopupView=true</t>
  </si>
  <si>
    <t>CO1.REQ.5810206</t>
  </si>
  <si>
    <t>CO1.PCCNTR.6000858</t>
  </si>
  <si>
    <t>CO1.BDOS.5693306</t>
  </si>
  <si>
    <t>003-2024</t>
  </si>
  <si>
    <t>Aunar esfuerzos entre el Departamento de Sucre y la Fundación Universidad del Valle; para el apoyo al proceso de participación; diagnóstico; formulación; aprobación y redacción del Plan de Desarrollo Departamental 2024-2027 del Departamento de Sucre</t>
  </si>
  <si>
    <t>800187151</t>
  </si>
  <si>
    <t>https://community.secop.gov.co/Public/Tendering/OpportunityDetail/Index?noticeUID=CO1.NTC.5724669&amp;isFromPublicArea=True&amp;isModal=true&amp;asPopupView=true</t>
  </si>
  <si>
    <t>CO1.REQ.7702756</t>
  </si>
  <si>
    <t>CO1.PCCNTR.7449614</t>
  </si>
  <si>
    <t>CO1.BDOS.7567553</t>
  </si>
  <si>
    <t>CP-SDSD-134-2025</t>
  </si>
  <si>
    <t>https://community.secop.gov.co/Public/Tendering/OpportunityDetail/Index?noticeUID=CO1.NTC.7581353&amp;isFromPublicArea=True&amp;isModal=true&amp;asPopupView=true</t>
  </si>
  <si>
    <t>CO1.REQ.7656464</t>
  </si>
  <si>
    <t>CO1.PCCNTR.7410143</t>
  </si>
  <si>
    <t>CO1.BDOS.7521341</t>
  </si>
  <si>
    <t>CP-SDSD-046-2025</t>
  </si>
  <si>
    <t>https://community.secop.gov.co/Public/Tendering/OpportunityDetail/Index?noticeUID=CO1.NTC.7537462&amp;isFromPublicArea=True&amp;isModal=true&amp;asPopupView=true</t>
  </si>
  <si>
    <t>CO1.REQ.8901122</t>
  </si>
  <si>
    <t>CO1.PCCNTR.8325362</t>
  </si>
  <si>
    <t>CO1.BDOS.8742898</t>
  </si>
  <si>
    <t>CPS-631-2025</t>
  </si>
  <si>
    <t>PRESTACIÓN DE SERVICIOS DE APOYO A LA GESTIÓN
PARA BRINDAR ACOMPAÑAMIENTO EN LOS ASUNTOS QUE ESTEN A CARGO DE LA SECRETARIA DE INCLUSIÓN SOCIAL; MUJER Y
EQUIDAD DE GÉNERO SUBSECRETARÍA DE GESTIÓN DE LA INCLUSIÓN SOCIAL DEL DEPARTAMENTO DE SUCRE</t>
  </si>
  <si>
    <t>https://community.secop.gov.co/Public/Tendering/OpportunityDetail/Index?noticeUID=CO1.NTC.8778313&amp;isFromPublicArea=True&amp;isModal=true&amp;asPopupView=true</t>
  </si>
  <si>
    <t>CO1.REQ.6043985</t>
  </si>
  <si>
    <t>CO1.PCCNTR.6175388</t>
  </si>
  <si>
    <t>CO1.BDOS.5926006</t>
  </si>
  <si>
    <t>CP-SDSD-234-2024</t>
  </si>
  <si>
    <t>https://community.secop.gov.co/Public/Tendering/OpportunityDetail/Index?noticeUID=CO1.NTC.5934167&amp;isFromPublicArea=True&amp;isModal=true&amp;asPopupView=true</t>
  </si>
  <si>
    <t>CO1.REQ.8921269</t>
  </si>
  <si>
    <t>CO1.PCCNTR.8332375</t>
  </si>
  <si>
    <t>CO1.BDOS.8762985</t>
  </si>
  <si>
    <t>CP-SDSD-671-2025</t>
  </si>
  <si>
    <t>PRESTACIÒN DE SERVICIOS PROFESIONALES DE UN(A) PSICOLOGO(A) PARA EL DESARROLLO DE ACCIONES EN EL COMPONENTE NIÑOS; NIÑAS Y
ADOLESCENTES; EN EL MARCO DEL DESARROLLO DEL PLAN TERRITORIAL DE SALUD VIGENCIA 2025 EN EL DEPARTAMENTO DE SUCRE</t>
  </si>
  <si>
    <t>https://community.secop.gov.co/Public/Tendering/OpportunityDetail/Index?noticeUID=CO1.NTC.8787155&amp;isFromPublicArea=True&amp;isModal=true&amp;asPopupView=true</t>
  </si>
  <si>
    <t>CO1.REQ.10051848</t>
  </si>
  <si>
    <t>CO1.PCCNTR.9274611</t>
  </si>
  <si>
    <t>CO1.BDOS.9883525</t>
  </si>
  <si>
    <t>CP-SDSD-383-2026</t>
  </si>
  <si>
    <t>PRESTACIÓN DE SERVICIOS PROFESIONALES DE UN ECONOMISTA PARA BRINDAR APOYO Y
ACOMPAÑAMIENTO A LA SECRETARÍA DE SALUD DE LA GOBERNACIÓN DE SUCRE EN LA SUBSECRETARIA DE PRESTACION DE
SERVICIOS</t>
  </si>
  <si>
    <t>https://community.secop.gov.co/Public/Tendering/OpportunityDetail/Index?noticeUID=CO1.NTC.9905797&amp;isFromPublicArea=True&amp;isModal=true&amp;asPopupView=true</t>
  </si>
  <si>
    <t>CO1.REQ.6847255</t>
  </si>
  <si>
    <t>CO1.PCCNTR.6820666</t>
  </si>
  <si>
    <t>AMC-010-2024.</t>
  </si>
  <si>
    <t>CAPACITACIÓN A LOS PRIMEROS RESPONDIENTES DE SINIESTROS DE TRÁNSITO EN ATENCIÓN INTEGRAL A VÍCTIMAS EN EL DEPARTAMENTO DE SUCRE.</t>
  </si>
  <si>
    <t>900596173</t>
  </si>
  <si>
    <t>https://community.secop.gov.co/Public/Tendering/OpportunityDetail/Index?noticeUID=CO1.NTC.6728877&amp;isFromPublicArea=True&amp;isModal=true&amp;asPopupView=true</t>
  </si>
  <si>
    <t>CO1.REQ.7336637</t>
  </si>
  <si>
    <t>CO1.PCCNTR.7185178</t>
  </si>
  <si>
    <t>AMC-016-2024</t>
  </si>
  <si>
    <t>DESARROLLO E IMPLEMENTACIÓN DE UNA PLATAFORMA TECNOLÓGICA QUE CONTRIBUYA A LA DISMINUCIÓN DE LOS RIESGOS DE LA CONTRATACIÓN EN LA GOBERNACIÓN DE SUCRE; A PARTIR DE LA GESTIÓN EFICIENTE DE LOS PROCESOS INHERENTES A LA EVALUACIÓN; ASIGNACIÓN Y EJECUCIÓN DE LOS PROYECTOS; ASÍ COMO DE LA GESTIÓN DE RECU</t>
  </si>
  <si>
    <t>901165519</t>
  </si>
  <si>
    <t>https://community.secop.gov.co/Public/Tendering/OpportunityDetail/Index?noticeUID=CO1.NTC.7220136&amp;isFromPublicArea=True&amp;isModal=true&amp;asPopupView=true</t>
  </si>
  <si>
    <t>DESARROLLO E IMPLEMENTACIÓN DE UNA PLATAFORMA TECNOLÓGICA QUE CONTRIBUYA A LA DISMINUCIÓN DE LOS RIESGOS DE LA CONTRATACIÓN EN LA GOBERNACIÓN DE SUCRE; A PARTIR DE LA GESTIÓN EFICIENTE DE LOS PROCESOS INHERENTES A LA EVALUACIÓN; ASIGNACIÓN Y EJECUCIÓN DE LOS PROYECTOS; ASÍ COMO DE LA GESTIÓN DE RECURSOS PÚBLICOS</t>
  </si>
  <si>
    <t>CO1.REQ.10758189</t>
  </si>
  <si>
    <t>CO1.PCCNTR.9742612</t>
  </si>
  <si>
    <t>CO1.BDOS.10574832</t>
  </si>
  <si>
    <t>CP-SDSD-524-2026</t>
  </si>
  <si>
    <t>https://community.secop.gov.co/Public/Tendering/OpportunityDetail/Index?noticeUID=CO1.NTC.10618257&amp;isFromPublicArea=True&amp;isModal=true&amp;asPopupView=true</t>
  </si>
  <si>
    <t>CO1.REQ.8940792</t>
  </si>
  <si>
    <t>CO1.PCCNTR.8346806</t>
  </si>
  <si>
    <t>CO1.BDOS.8781772</t>
  </si>
  <si>
    <t>CPS-858-2025</t>
  </si>
  <si>
    <t>PRESTACIÓN DE SERVICIOS PROFESIONALES
 DE UN ABOGADO PARA BRINDAR ACOMPAÑAMIENTO JURÍDICO A LA SECRETARIA
 DEL INTERIOR DE LA GOBERNACIÓN DE SUCRE</t>
  </si>
  <si>
    <t>64696002</t>
  </si>
  <si>
    <t>https://community.secop.gov.co/Public/Tendering/OpportunityDetail/Index?noticeUID=CO1.NTC.8807947&amp;isFromPublicArea=True&amp;isModal=true&amp;asPopupView=true</t>
  </si>
  <si>
    <t>CO1.REQ.7194648</t>
  </si>
  <si>
    <t>CO1.PCCNTR.7048377</t>
  </si>
  <si>
    <t>CO1.BDOS.7060182</t>
  </si>
  <si>
    <t>CPS-950-2024</t>
  </si>
  <si>
    <t>PRESTACIÓN DE SERVICIOS DE APOYO A LA GESTIÓN PARA APOYAR EN LA
ORGANIZACIÓN DE BASE DE DATOS DE LA GOBERNACIÓN DE SUCRE</t>
  </si>
  <si>
    <t>1007649850</t>
  </si>
  <si>
    <t>https://community.secop.gov.co/Public/Tendering/OpportunityDetail/Index?noticeUID=CO1.NTC.7079533&amp;isFromPublicArea=True&amp;isModal=true&amp;asPopupView=true</t>
  </si>
  <si>
    <t>CO1.REQ.10809279</t>
  </si>
  <si>
    <t>CO1.BDOS.10626633</t>
  </si>
  <si>
    <t>CO1.REQ.8996556</t>
  </si>
  <si>
    <t>CO1.PCCNTR.8395948</t>
  </si>
  <si>
    <t>CO1.BDOS.8836765</t>
  </si>
  <si>
    <t>CP-SDSD-787-2025</t>
  </si>
  <si>
    <t>PRESTACIÓN DE SERVICIOS DE APOYO A LA GESTION AUXILIAR DE SERVICIOS
 FARMACEUTICOS PARA EL FORTALECIMIENTO DE LAS COMPETENCIAS DE LA
 SECRETARÍA DE SALUD DEL DEPARTAMENTO DE SUCRE EN EL FONDO
 ROTATORIO DE ESTUPEFACIENTES - FRE</t>
  </si>
  <si>
    <t>23220682</t>
  </si>
  <si>
    <t>https://community.secop.gov.co/Public/Tendering/OpportunityDetail/Index?noticeUID=CO1.NTC.8869178&amp;isFromPublicArea=True&amp;isModal=true&amp;asPopupView=true</t>
  </si>
  <si>
    <t>CO1.REQ.7142918</t>
  </si>
  <si>
    <t>CO1.PCCNTR.7006075</t>
  </si>
  <si>
    <t>CO1.BDOS.7009528</t>
  </si>
  <si>
    <t>CP-SDSD-742-2024</t>
  </si>
  <si>
    <t>https://community.secop.gov.co/Public/Tendering/OpportunityDetail/Index?noticeUID=CO1.NTC.7023168&amp;isFromPublicArea=True&amp;isModal=true&amp;asPopupView=true</t>
  </si>
  <si>
    <t>CO1.REQ.9117144</t>
  </si>
  <si>
    <t>CO1.PCCNTR.8477458</t>
  </si>
  <si>
    <t>CO1.BDOS.8953980</t>
  </si>
  <si>
    <t>CPS-1059-2025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</si>
  <si>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t>
  </si>
  <si>
    <t>1104436142</t>
  </si>
  <si>
    <t>https://community.secop.gov.co/Public/Tendering/OpportunityDetail/Index?noticeUID=CO1.NTC.8980354&amp;isFromPublicArea=True&amp;isModal=true&amp;asPopupView=true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</si>
  <si>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</si>
  <si>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CO1.REQ.8932723</t>
  </si>
  <si>
    <t>CO1.PCCNTR.8344805</t>
  </si>
  <si>
    <t>CO1.BDOS.8774124</t>
  </si>
  <si>
    <t>CP-SDSD-680-2025</t>
  </si>
  <si>
    <t>PRESTACIÓN DE SERVICIOS PROFESIONALES DE UN INGENIERO (A) SANITARIO (A) Y AMBIENTAL PARA EL DESARROLLO DE ACCIONES EN EL COMPONENTE SALUD AMBIENTAL; EN EL MARCO DEL DESARROLLO DEL PLAN TERRITORIAL DE SALUD VIGENCIA
2025 EN EL DEPARTAMENTO DE SUCRE.</t>
  </si>
  <si>
    <t>https://community.secop.gov.co/Public/Tendering/OpportunityDetail/Index?noticeUID=CO1.NTC.8805424&amp;isFromPublicArea=True&amp;isModal=true&amp;asPopupView=true</t>
  </si>
  <si>
    <t>CO1.REQ.8763857</t>
  </si>
  <si>
    <t>CO1.PCCNTR.8221207</t>
  </si>
  <si>
    <t>CO1.BDOS.8608326</t>
  </si>
  <si>
    <t>CP-SDSD-518-2025</t>
  </si>
  <si>
    <t>https://community.secop.gov.co/Public/Tendering/OpportunityDetail/Index?noticeUID=CO1.NTC.8635613&amp;isFromPublicArea=True&amp;isModal=true&amp;asPopupView=true</t>
  </si>
  <si>
    <t>CO1.REQ.7702586</t>
  </si>
  <si>
    <t>CO1.PCCNTR.7457959</t>
  </si>
  <si>
    <t>CO1.BDOS.7567400</t>
  </si>
  <si>
    <t>CP-SDSD-122-2025</t>
  </si>
  <si>
    <t>https://community.secop.gov.co/Public/Tendering/OpportunityDetail/Index?noticeUID=CO1.NTC.7590383&amp;isFromPublicArea=True&amp;isModal=true&amp;asPopupView=true</t>
  </si>
  <si>
    <t>CO1.REQ.8398176</t>
  </si>
  <si>
    <t>CO1.PCCNTR.7971307</t>
  </si>
  <si>
    <t>CO1.BDOS.8250094</t>
  </si>
  <si>
    <t>CP-SDSD-418-2025</t>
  </si>
  <si>
    <t>PRESTACIÓN DE SERVICIOS DE APOYO A LA GESTION DE UN(A) REGENTE DE
 FARMACIA PARA EL FORTALECIMIENTO DEL FONDO ROTATORIO DE
 ESTUPEFACIENTES -FRE EN LA SECRETARIA DE SALUD DEL DEPARTAMENTO DE
 SUCRE.</t>
  </si>
  <si>
    <t>https://community.secop.gov.co/Public/Tendering/OpportunityDetail/Index?noticeUID=CO1.NTC.8272504&amp;isFromPublicArea=True&amp;isModal=true&amp;asPopupView=true</t>
  </si>
  <si>
    <t>CO1.REQ.6714381</t>
  </si>
  <si>
    <t>CO1.PCCNTR.6678601</t>
  </si>
  <si>
    <t>CO1.BDOS.6587981</t>
  </si>
  <si>
    <t>CONV-021-2024</t>
  </si>
  <si>
    <t>Aunar esfuerzos para el fortalecimiento a la promoción de productores agropecuarios en el marco de la muestra gastronómica; agroindustrial; comercial y artesanal y 44° exposición equina grado A; a realizarse en el departamento de Sucre</t>
  </si>
  <si>
    <t>https://community.secop.gov.co/Public/Tendering/OpportunityDetail/Index?noticeUID=CO1.NTC.6598306&amp;isFromPublicArea=True&amp;isModal=true&amp;asPopupView=true</t>
  </si>
  <si>
    <t>CO1.REQ.6774296</t>
  </si>
  <si>
    <t>CO1.REQ.8853106</t>
  </si>
  <si>
    <t>CO1.PCCNTR.8286667</t>
  </si>
  <si>
    <t>CO1.BDOS.8695307</t>
  </si>
  <si>
    <t>CP-SDSD-633-2025</t>
  </si>
  <si>
    <t>PRESTACIÓN DE SERVICIOS PROFESIONALES DE UN(A) FONOAUDIÓLOGO(A) PARA 
EL DESARROLLO DE ACCIONES EN EL COMPONENTE ENFERMEDADES CRONICAS 
NO TRANSMISIBLES ECNT; EN EL MARCO DEL DESARROLLO DEL PLAN TERRITORIAL DE SALUD VIGENCIA 2025 EN EL DEPARTAMENTO DE SUCRE</t>
  </si>
  <si>
    <t>https://community.secop.gov.co/Public/Tendering/OpportunityDetail/Index?noticeUID=CO1.NTC.8728025&amp;isFromPublicArea=True&amp;isModal=true&amp;asPopupView=true</t>
  </si>
  <si>
    <t>CO1.REQ.9885215</t>
  </si>
  <si>
    <t>CO1.PCCNTR.9108290</t>
  </si>
  <si>
    <t>CO1.BDOS.9716492</t>
  </si>
  <si>
    <t>CPS-189-2026</t>
  </si>
  <si>
    <t>PRESTACION DE SERVICIOS PROFESIONALES DE UN CONTADOR PUBLICO ESPECIALISTA EN GERENCIA FINANCIERA PARA BRINDAR ASESORIA Y APOYO A LA DIRECCION DE PROYECTOS ESTRATEGICOS DE LA GOBERNACION DE SUCRE</t>
  </si>
  <si>
    <t>https://community.secop.gov.co/Public/Tendering/OpportunityDetail/Index?noticeUID=CO1.NTC.9744658&amp;isFromPublicArea=True&amp;isModal=true&amp;asPopupView=true</t>
  </si>
  <si>
    <t>CO1.REQ.9141950</t>
  </si>
  <si>
    <t>CO1.PCCNTR.8494723</t>
  </si>
  <si>
    <t>CO1.BDOS.8970568</t>
  </si>
  <si>
    <t>CPS-1007-2025.</t>
  </si>
  <si>
    <t>https://community.secop.gov.co/Public/Tendering/OpportunityDetail/Index?noticeUID=CO1.NTC.9004705&amp;isFromPublicArea=True&amp;isModal=true&amp;asPopupView=true</t>
  </si>
  <si>
    <t>CO1.REQ.8584528</t>
  </si>
  <si>
    <t>CO1.PCCNTR.8097105</t>
  </si>
  <si>
    <t>CO1.BDOS.8431785</t>
  </si>
  <si>
    <t>CP-SDSD-444-2025</t>
  </si>
  <si>
    <t>PRESTACIÓN DE SERVICIOS PROFESIONALES DE UN(A) PSICOLOGO(A) PARA EL
DESARROLLO DE ACCIONES EN EL COMPONENTE SALUD MENTAL; EN EL MARCO
DEL DESARROLLO DEL PLAN TERRITORIAL DE SALUD VIGENCIA 2025 EN EL
DEPARTAMENTO DE SUCRE..</t>
  </si>
  <si>
    <t>https://community.secop.gov.co/Public/Tendering/OpportunityDetail/Index?noticeUID=CO1.NTC.8454392&amp;isFromPublicArea=True&amp;isModal=true&amp;asPopupView=true</t>
  </si>
  <si>
    <t>CO1.REQ.9305862</t>
  </si>
  <si>
    <t>CO1.PCCNTR.8617019</t>
  </si>
  <si>
    <t>CO1.BDOS.9139653</t>
  </si>
  <si>
    <t>CPS-1137-2025</t>
  </si>
  <si>
    <t>PRESTACION DE SERVICIOS PROFESIONALES
 PARA BRINDAR ASESORIA Y ACOMPAÑAMIENTO A LA SUBSECRETARIA DE
 CONTRATACION DE LA GOBERNACION DE SUCRE.</t>
  </si>
  <si>
    <t>https://community.secop.gov.co/Public/Tendering/OpportunityDetail/Index?noticeUID=CO1.NTC.9165304&amp;isFromPublicArea=True&amp;isModal=true&amp;asPopupView=true</t>
  </si>
  <si>
    <t>CO1.REQ.7124843</t>
  </si>
  <si>
    <t>CO1.REQ.6423757</t>
  </si>
  <si>
    <t>CO1.PCCNTR.6544205</t>
  </si>
  <si>
    <t>SA-SDSD-02-MC-2024</t>
  </si>
  <si>
    <t>PRESTACIÓN DE SERVICIOS DE MANTENIMIENTO PREVENTIVO Y CORRECTIVO A TODO COSTO DE LOS EQUIPOS DEL LABORATORIO DE SALUD PÚBLICA DEL DEPARTAMENTO DE SUCRE.</t>
  </si>
  <si>
    <t>https://community.secop.gov.co/Public/Tendering/OpportunityDetail/Index?noticeUID=CO1.NTC.6308874&amp;isFromPublicArea=True&amp;isModal=true&amp;asPopupView=true</t>
  </si>
  <si>
    <t>CO1.REQ.6940575</t>
  </si>
  <si>
    <t>CO1.PCCNTR.6946392</t>
  </si>
  <si>
    <t>ASI-004-2024</t>
  </si>
  <si>
    <t>MODERNIZACIÓN DE LOS SISTEMAS DE INFORMACIÓN Y LAS INSTALACIONES FÍSICAS  DE LA ASAMBLEA DEL DEPARTAMENTO  DE SUCRE</t>
  </si>
  <si>
    <t>901884657</t>
  </si>
  <si>
    <t>https://community.secop.gov.co/Public/Tendering/OpportunityDetail/Index?noticeUID=CO1.NTC.6821519&amp;isFromPublicArea=True&amp;isModal=true&amp;asPopupView=true</t>
  </si>
  <si>
    <t>CO1.REQ.6306157</t>
  </si>
  <si>
    <t>CO1.PCCNTR.6390773</t>
  </si>
  <si>
    <t>CO1.BDOS.6184058</t>
  </si>
  <si>
    <t>CP-SDSD-340-2024</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</si>
  <si>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PAS TRANSITORIO 2024 DE</t>
  </si>
  <si>
    <t>1104433653</t>
  </si>
  <si>
    <t>https://community.secop.gov.co/Public/Tendering/OpportunityDetail/Index?noticeUID=CO1.NTC.6209182&amp;isFromPublicArea=True&amp;isModal=true&amp;asPopupView=true</t>
  </si>
  <si>
    <t>PRESTACIÓN DE SERVICIOS DE APOYO A LA GESTION COMO TÉCNICO DE 
SANEAMIENTO BASICO AMBIENTAL PARA EL DESARROLLO DE ACCIONES EN LA DIMENSIÓN SALUD AMBIENTAL EN EL COMPONENTE HABITAT SALUDABLE DEL PLAN DECENAL DE SALUD PÚBLICA- PROGRAMA SUCRE CON AUTORIDAD SANITARIA Y AMBIENTAL PAS TRANSITORIO 2024 DE LA SECRETARIA DE SALUD DEL DEPARTAMENTO DE SUCRE.</t>
  </si>
  <si>
    <t>CO1.REQ.7273136</t>
  </si>
  <si>
    <t>CO1.PCCNTR.7112114</t>
  </si>
  <si>
    <t>CO1.BDOS.7137730</t>
  </si>
  <si>
    <t>CPS-1005-2024</t>
  </si>
  <si>
    <t>PRESTACIÓN DE SERVICIOS PROFESIONALES PARA 
BRINDAR APOYO FUNCIONAL A LOS DIVERSOS PROCESOS DE LA UNIDAD ADMINISTRATIVA ESPECIAL PARA LA GESTIÓN DEL 
RIESGOS; ATENCIÓN DE DESASTRES Y CAMBIO CLIMATICO DEL DEPARTAMENTO DE SUCRE. Desde la UNIDAD ADMINISTRATIVA 
ESPECIAL DEL RIESGO; ATENCIÓN DE DESASTRE</t>
  </si>
  <si>
    <t>https://community.secop.gov.co/Public/Tendering/OpportunityDetail/Index?noticeUID=CO1.NTC.7163096&amp;isFromPublicArea=True&amp;isModal=true&amp;asPopupView=true</t>
  </si>
  <si>
    <t>PRESTACIÓN DE SERVICIOS PROFESIONALES PARA 
BRINDAR APOYO FUNCIONAL A LOS DIVERSOS PROCESOS DE LA UNIDAD ADMINISTRATIVA ESPECIAL PARA LA GESTIÓN DEL 
RIESGOS; ATENCIÓN DE DESASTRES Y CAMBIO CLIMATICO DEL DEPARTAMENTO DE SUCRE. Desde la UNIDAD ADMINISTRATIVA 
ESPECIAL DEL RIESGO; ATENCIÓN DE DESASTRES Y CAMBIO CLIMÁTICO.</t>
  </si>
  <si>
    <t>CO1.REQ.9973573</t>
  </si>
  <si>
    <t>CO1.PCCNTR.9251559</t>
  </si>
  <si>
    <t>CO1.BDOS.9805273</t>
  </si>
  <si>
    <t>CPS-220-2026</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</si>
  <si>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t>
  </si>
  <si>
    <t>92191649</t>
  </si>
  <si>
    <t>https://community.secop.gov.co/Public/Tendering/OpportunityDetail/Index?noticeUID=CO1.NTC.9883637&amp;isFromPublicArea=True&amp;isModal=true&amp;asPopupView=true</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</si>
  <si>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 LA GOBERNACIÓN DE SUCRE</t>
  </si>
  <si>
    <t>CO1.REQ.7353394</t>
  </si>
  <si>
    <t>CO1.PCCNTR.7170355</t>
  </si>
  <si>
    <t>CO1.BDOS.7216854</t>
  </si>
  <si>
    <t>CONV-029-2024</t>
  </si>
  <si>
    <t>AUNAR ESFUERZOS ENTRE EL DEPARTAMENTO DE SUCRE Y LA UNIVERSIDAD DE SUCRE PARA LA EJECUCIÓN DEL PROYECTO FORTALECIMIENTO DE ACCIONES DE RETENCIÓN ESTUDIANTIL PARA LA SEDE ECO REGIÓN MOJANA DE LA UNIVERSIDAD DE SUCRE DEL DEPARTAMENTO DE SUCRE</t>
  </si>
  <si>
    <t>https://community.secop.gov.co/Public/Tendering/OpportunityDetail/Index?noticeUID=CO1.NTC.7239212&amp;isFromPublicArea=True&amp;isModal=true&amp;asPopupView=true</t>
  </si>
  <si>
    <t>CO1.REQ.9344835</t>
  </si>
  <si>
    <t>CO1.PCCNTR.8644526</t>
  </si>
  <si>
    <t>CO1.BDOS.9177775</t>
  </si>
  <si>
    <t>https://community.secop.gov.co/Public/Tendering/OpportunityDetail/Index?noticeUID=CO1.NTC.9203201&amp;isFromPublicArea=True&amp;isModal=true&amp;asPopupView=true</t>
  </si>
  <si>
    <t>CO1.PCCNTR.8644319</t>
  </si>
  <si>
    <t>CP-SDSD-903-2025</t>
  </si>
  <si>
    <t>PRESTACIÓN DE SERVICIOS PROFESIONALES DE UN(A) ADMINISTRADOR(A) PUBLICO(A)
PARA BRINDAR APOYO Y ACOMPAÑAMIENTO A LA SECRETARÍA DE SALUD DE LA GOBERNACIÓN DE SUCRE EN LA
SUBSECRETARÍA ADMINISTRATIVA Y FINANCIERA</t>
  </si>
  <si>
    <t>1102800874</t>
  </si>
  <si>
    <t>CO1.PCCNTR.8644808</t>
  </si>
  <si>
    <t>CO1.REQ.8981432</t>
  </si>
  <si>
    <t>CO1.PCCNTR.8377502</t>
  </si>
  <si>
    <t>CO1.BDOS.8821755</t>
  </si>
  <si>
    <t>CPS-988-2025</t>
  </si>
  <si>
    <t>PRESTACION DE SERVICIOS PROFESIONALES DE UN
 ZOOTECNISTA PARA BRINDAR APOYO EN TEMAS RELACIONADOS A LA SUBSECRETARIA DE DESARROLLO RURAL Y MEDIO
 AMBIENTE DURANTE LA VIGENCIA 2025</t>
  </si>
  <si>
    <t>https://community.secop.gov.co/Public/Tendering/OpportunityDetail/Index?noticeUID=CO1.NTC.8848037&amp;isFromPublicArea=True&amp;isModal=true&amp;asPopupView=true</t>
  </si>
  <si>
    <t>CO1.REQ.9436862</t>
  </si>
  <si>
    <t>CO1.PCCNTR.8707551</t>
  </si>
  <si>
    <t>CO1.BDOS.9268390</t>
  </si>
  <si>
    <t>CPS-1215-2025</t>
  </si>
  <si>
    <t>PRESTACIÓN DE SERVICIOS PROFESIONALES DE UN ADMINISTRADOR DE EMPRESAS PARA
APOYAR LA SECRETARÍA DEL INTERIOR DE LA GOBERNACIÓN DE SUCRE EN LA PLANIFICACIÓN; GESTIÓN Y EJECUCIÓN DE
PROCESOS ADMINISTRATIVOS Y FINANCIEROS. DESDE LA SECRETARÍA DEL INTERIOR EN EL MARCO DEL PROYECTO APOYO A
LA PRESTACIÓN</t>
  </si>
  <si>
    <t>https://community.secop.gov.co/Public/Tendering/OpportunityDetail/Index?noticeUID=CO1.NTC.9295884&amp;isFromPublicArea=True&amp;isModal=true&amp;asPopupView=true</t>
  </si>
  <si>
    <t>PRESTACIÓN DE SERVICIOS PROFESIONALES DE UN ADMINISTRADOR DE EMPRESAS PARA
APOYAR LA SECRETARÍA DEL INTERIOR DE LA GOBERNACIÓN DE SUCRE EN LA PLANIFICACIÓN; GESTIÓN Y EJECUCIÓN DE
PROCESOS ADMINISTRATIVOS Y FINANCIEROS. DESDE LA SECRETARÍA DEL INTERIOR EN EL MARCO DEL PROYECTO APOYO A
LA PRESTACIÓN DE SERVICIOS PROFESIONALES Y DE APOYO A LA GESTIÓN VIGENCIA 2025 DE LA GOBERNACIÓN DE SUCRE</t>
  </si>
  <si>
    <t>CO1.REQ.9304139</t>
  </si>
  <si>
    <t>CO1.PCCNTR.8616178</t>
  </si>
  <si>
    <t>CO1.BDOS.9138128</t>
  </si>
  <si>
    <t>CPS-1126-2025</t>
  </si>
  <si>
    <t>PRESTACIÓN DE SERVICIOS PROFESIONALES
 ESPECIALIZADOS PARA BRINDAR ASESORÍA Y ACOMPAÑAMIENTO EN TODOS LOS
 ASUNTOS DE CONTRATACIÓN ESTATAL A LA SUBSECRETARÍA DE CONTRATACIÓN
 DE LA GOBERNACIÓN DE SUCRE</t>
  </si>
  <si>
    <t>https://community.secop.gov.co/Public/Tendering/OpportunityDetail/Index?noticeUID=CO1.NTC.9164147&amp;isFromPublicArea=True&amp;isModal=true&amp;asPopupView=true</t>
  </si>
  <si>
    <t>CO1.REQ.8743318</t>
  </si>
  <si>
    <t>CO1.PCCNTR.8204942</t>
  </si>
  <si>
    <t>CO1.BDOS.8588425</t>
  </si>
  <si>
    <t>CP-SDSD-461-2025</t>
  </si>
  <si>
    <t>https://community.secop.gov.co/Public/Tendering/OpportunityDetail/Index?noticeUID=CO1.NTC.8612762&amp;isFromPublicArea=True&amp;isModal=true&amp;asPopupView=true</t>
  </si>
  <si>
    <t>CO1.REQ.7244226</t>
  </si>
  <si>
    <t>CO1.PCCNTR.7082752</t>
  </si>
  <si>
    <t>CO1.BDOS.7108736</t>
  </si>
  <si>
    <t>CP-SDSD-782-2024</t>
  </si>
  <si>
    <t>https://community.secop.gov.co/Public/Tendering/OpportunityDetail/Index?noticeUID=CO1.NTC.7125097&amp;isFromPublicArea=True&amp;isModal=true&amp;asPopupView=true</t>
  </si>
  <si>
    <t>CO1.REQ.5964354</t>
  </si>
  <si>
    <t>CO1.PCCNTR.6108632</t>
  </si>
  <si>
    <t>CO1.BDOS.5846439</t>
  </si>
  <si>
    <t>CP-SDSD-173-2024</t>
  </si>
  <si>
    <t>https://community.secop.gov.co/Public/Tendering/OpportunityDetail/Index?noticeUID=CO1.NTC.5853738&amp;isFromPublicArea=True&amp;isModal=true&amp;asPopupView=true</t>
  </si>
  <si>
    <t>CO1.REQ.7023674</t>
  </si>
  <si>
    <t>CO1.PCCNTR.6912719</t>
  </si>
  <si>
    <t>CO1.BDOS.6893096</t>
  </si>
  <si>
    <t>CP-SDSD-485-2024</t>
  </si>
  <si>
    <t>PRESTACIÓN DE SERVICIOS PROFESIONALES DE UN INGENIERO (A) 
AGROINDUSTRIAL. PARA EL DESARROLLO DE ACCIONES EN EL COMPONENTE 
SALUD AMBIENTAL; EN EL MARCO DEL DESARROLLO DEL PLAN TERRITORIAL DE SALUD VIGENCIA 2024 EN EL DEPARTAMENTO DE SUCRE</t>
  </si>
  <si>
    <t>https://community.secop.gov.co/Public/Tendering/OpportunityDetail/Index?noticeUID=CO1.NTC.6904778&amp;isFromPublicArea=True&amp;isModal=true&amp;asPopupView=true</t>
  </si>
  <si>
    <t>CO1.REQ.7202359</t>
  </si>
  <si>
    <t>CO1.PCCNTR.7050419</t>
  </si>
  <si>
    <t>CO1.BDOS.7067946</t>
  </si>
  <si>
    <t>CPS-952-2024</t>
  </si>
  <si>
    <t>PRESTAR SERVICIOS PROFESIONALES COMO CONTADORA EN LOS ASUNTOS
CONTABLES Y FINANCIEROS QUE REQUIERA LA SECRETARIA PRIVADA DE LA
GOBERNACION DE SUCRE; EN DESARROLLO DE LAS GESTIONES A SU CARGO</t>
  </si>
  <si>
    <t>https://community.secop.gov.co/Public/Tendering/OpportunityDetail/Index?noticeUID=CO1.NTC.7082240&amp;isFromPublicArea=True&amp;isModal=true&amp;asPopupView=true</t>
  </si>
  <si>
    <t>CO1.REQ.7029059</t>
  </si>
  <si>
    <t>CO1.PCCNTR.6919853</t>
  </si>
  <si>
    <t>CO1.BDOS.6898593</t>
  </si>
  <si>
    <t>CPS-841-2024</t>
  </si>
  <si>
    <t>PRESTACIÓN DE SERVICIOS PROFESIONALES PARA BRINDAR APOYO EN LAS
DISTINTAS DEPENDENCIAS DE LA SECRETARÍA DE EDUCACIÓN DE LA
GOBERNACIÓN DE SUCRE</t>
  </si>
  <si>
    <t>1099962808</t>
  </si>
  <si>
    <t>https://community.secop.gov.co/Public/Tendering/OpportunityDetail/Index?noticeUID=CO1.NTC.6913518&amp;isFromPublicArea=True&amp;isModal=true&amp;asPopupView=true</t>
  </si>
  <si>
    <t>CO1.REQ.8940178</t>
  </si>
  <si>
    <t>CO1.PCCNTR.8346355</t>
  </si>
  <si>
    <t>CO1.BDOS.8780995</t>
  </si>
  <si>
    <t>CPS-744-2025</t>
  </si>
  <si>
    <t>PRESTACION DE SERVICIOS PROFESIONAL PARA
BRINDAR ACOMPAÑAMIENTO EN EL CUBRIMIENTO DE FUENTES DESDE LA SECRETARIA DE COMUNICACIONES DE LA
GOBERNACION DE SUCRE</t>
  </si>
  <si>
    <t>https://community.secop.gov.co/Public/Tendering/OpportunityDetail/Index?noticeUID=CO1.NTC.8807415&amp;isFromPublicArea=True&amp;isModal=true&amp;asPopupView=true</t>
  </si>
  <si>
    <t>CO1.REQ.5924724</t>
  </si>
  <si>
    <t>CO1.PCCNTR.6078854</t>
  </si>
  <si>
    <t>CO1.BDOS.5807474</t>
  </si>
  <si>
    <t>CPS-245-2024</t>
  </si>
  <si>
    <t>PRESTACIÓN DE SERVICIOS PROFESIONALES
PARA BRINDAR APOYO FINANCIERO EN LA SUBSECRETARÍA DE GESTIÓN
TRIBUTARIA DEL DEPARTAMENTO DE SUCRE EN
DESARROLLO DEL PROGRAMA ANTICONTRABANDO</t>
  </si>
  <si>
    <t>https://community.secop.gov.co/Public/Tendering/OpportunityDetail/Index?noticeUID=CO1.NTC.5816029&amp;isFromPublicArea=True&amp;isModal=true&amp;asPopupView=true</t>
  </si>
  <si>
    <t>CO1.REQ.7026304</t>
  </si>
  <si>
    <t>CO1.PCCNTR.6925553</t>
  </si>
  <si>
    <t>CO1.BDOS.6895509</t>
  </si>
  <si>
    <t>CP-SDSD-484-2024</t>
  </si>
  <si>
    <t>https://community.secop.gov.co/Public/Tendering/OpportunityDetail/Index?noticeUID=CO1.NTC.6919557&amp;isFromPublicArea=True&amp;isModal=true&amp;asPopupView=true</t>
  </si>
  <si>
    <t>CO1.REQ.7800153</t>
  </si>
  <si>
    <t>CO1.PCCNTR.7554482</t>
  </si>
  <si>
    <t>CO1.BDOS.7663425</t>
  </si>
  <si>
    <t>CP-SDSD-230-2025</t>
  </si>
  <si>
    <t>https://community.secop.gov.co/Public/Tendering/OpportunityDetail/Index?noticeUID=CO1.NTC.7709640&amp;isFromPublicArea=True&amp;isModal=true&amp;asPopupView=true</t>
  </si>
  <si>
    <t>CO1.REQ.8988925</t>
  </si>
  <si>
    <t>CO1.PCCNTR.8389543</t>
  </si>
  <si>
    <t>CO1.BDOS.8829407</t>
  </si>
  <si>
    <t>CP-SDSD-762-2025</t>
  </si>
  <si>
    <t>PRESTACIÓN DE SERVICIOS PROFESIONALES DE UN(A) ENFERMERO(A) PARA
 BRINDAR APOYO Y ACOMPAÑAMIENTO A LA SECRETARÍA DE SALUD DE LA
 GOBERNACIÓN DE SUCRE EN EL AREA CRUE.</t>
  </si>
  <si>
    <t>https://community.secop.gov.co/Public/Tendering/OpportunityDetail/Index?noticeUID=CO1.NTC.8861634&amp;isFromPublicArea=True&amp;isModal=true&amp;asPopupView=true</t>
  </si>
  <si>
    <t>CO1.REQ.7009434</t>
  </si>
  <si>
    <t>CO1.PCCNTR.6905211</t>
  </si>
  <si>
    <t>CO1.BDOS.6879801</t>
  </si>
  <si>
    <t>CP-SDSD-460-2024</t>
  </si>
  <si>
    <t>https://community.secop.gov.co/Public/Tendering/OpportunityDetail/Index?noticeUID=CO1.NTC.6894833&amp;isFromPublicArea=True&amp;isModal=true&amp;asPopupView=true</t>
  </si>
  <si>
    <t>CO1.REQ.6762452</t>
  </si>
  <si>
    <t>CO1.PCCNTR.6716328</t>
  </si>
  <si>
    <t>CO1.BDOS.6635466</t>
  </si>
  <si>
    <t>CPS-647-2024</t>
  </si>
  <si>
    <t>a CONTRATACION DE SERVICIOS DE APOYO A LA GESTIÓN 
PARA BRINDAR APOYO A LA SECRETARIA DE COMUNICACIONES DE LA GOBERNACIÓN DE SUCRE</t>
  </si>
  <si>
    <t>https://community.secop.gov.co/Public/Tendering/OpportunityDetail/Index?noticeUID=CO1.NTC.6646996&amp;isFromPublicArea=True&amp;isModal=true&amp;asPopupView=true</t>
  </si>
  <si>
    <t>CO1.REQ.5944215</t>
  </si>
  <si>
    <t>CO1.PCCNTR.6093151</t>
  </si>
  <si>
    <t>CO1.BDOS.5826472</t>
  </si>
  <si>
    <t>CP-SDSD-115-2024</t>
  </si>
  <si>
    <t>https://community.secop.gov.co/Public/Tendering/OpportunityDetail/Index?noticeUID=CO1.NTC.5835465&amp;isFromPublicArea=True&amp;isModal=true&amp;asPopupView=true</t>
  </si>
  <si>
    <t>PRESTACIÓN DE SERVICIOS DE APOYO A LA GESTIÓN DE UN VACUNADOR PARA EL DESARROLLO DE ACCIONES EN LA DIMENSIÓN SALUD AMBIENTAL; COMPONENTE SITUACIONES DE SALUD RELACIONADAS CON CONDICIONES AMBIENTALES; EN EL MARCO DEL PROYECTO IMPLEMENTACIÓN DEL PROGRAMA COMPASIÓN POR LA BIODIVERSIDAD; PLAN DE ACCION TRANSITORIO 2024 EN EL DEPARTAMENTO DE SUCRE DESDE LA SECRETARIA DE SALUD DE LA GOBERNACION DE SUCRE.</t>
  </si>
  <si>
    <t>CO1.REQ.9747104</t>
  </si>
  <si>
    <t>CO1.PCCNTR.8961864</t>
  </si>
  <si>
    <t>CO1.BDOS.9579353</t>
  </si>
  <si>
    <t>CP-SDSD-030-2026</t>
  </si>
  <si>
    <t>PRESTACIÓN DE SERVICIOS PROFESIONALES DE UN (A) ENFERMERO(A) PARA EL DESARROLLO DE ACCIONES EN EL SUBPROGRAMA GEOHELMINTIASIS EN EL MARCO DEL DESARROLLO DEL PLAN TERRITORIAL DE SALUD VIGENCIA 2026 EN EL DEPARTAMENTO DE SUCRE</t>
  </si>
  <si>
    <t>https://community.secop.gov.co/Public/Tendering/OpportunityDetail/Index?noticeUID=CO1.NTC.9593942&amp;isFromPublicArea=True&amp;isModal=true&amp;asPopupView=true</t>
  </si>
  <si>
    <t>CO1.REQ.7087224</t>
  </si>
  <si>
    <t>CO1.PCCNTR.6965622</t>
  </si>
  <si>
    <t>CO1.BDOS.6954993</t>
  </si>
  <si>
    <t>CP-SDSD-608-2024</t>
  </si>
  <si>
    <t>PRESTACIÓN DE SERVICIOS PROFESIONALES DE UN (A) ENFERMERO (A) PARA EL DESARROLLO DE ACCIONES EN EL 
COMPONENTE EMERGENTES Y REMERGENTES IRA-ERA-LEPRA Y TB  EN EL MARCO DEL DESARROLLO DEL PLAN TERRITORIAL 
DE SALUD VIGENCIA 2024 EN EL DEPARTAMENTO DE SUCRE.</t>
  </si>
  <si>
    <t>https://community.secop.gov.co/Public/Tendering/OpportunityDetail/Index?noticeUID=CO1.NTC.6968864&amp;isFromPublicArea=True&amp;isModal=true&amp;asPopupView=true</t>
  </si>
  <si>
    <t>CO1.REQ.9888101</t>
  </si>
  <si>
    <t>CO1.PCCNTR.9133185</t>
  </si>
  <si>
    <t>CO1.BDOS.9719487</t>
  </si>
  <si>
    <t>CPS-192-2026</t>
  </si>
  <si>
    <t>PRESTACION DE SERVICIOS PROFESIONALES DE UN ABOGADO PARA BRINDAR ASESORIA EN LAS ACTIVIDADES RELACIONADAS CON LA GESTIÓN JURÍDICA Y PREVENCIÓN DEL DAÑO ANTIJURIDICO EN LA OFICINA JURIDICA DE LA GOBERNACION DE SUCRE.</t>
  </si>
  <si>
    <t>https://community.secop.gov.co/Public/Tendering/OpportunityDetail/Index?noticeUID=CO1.NTC.9768068&amp;isFromPublicArea=True&amp;isModal=true&amp;asPopupView=true</t>
  </si>
  <si>
    <t>CO1.REQ.10727291</t>
  </si>
  <si>
    <t>CO1.PCCNTR.9716427</t>
  </si>
  <si>
    <t>CO1.BDOS.10544178</t>
  </si>
  <si>
    <t>CP-SDSD-454-2026</t>
  </si>
  <si>
    <t>https://community.secop.gov.co/Public/Tendering/OpportunityDetail/Index?noticeUID=CO1.NTC.10582126&amp;isFromPublicArea=True&amp;isModal=true&amp;asPopupView=true</t>
  </si>
  <si>
    <t>CO1.REQ.8741437</t>
  </si>
  <si>
    <t>CO1.PCCNTR.8206064</t>
  </si>
  <si>
    <t>CO1.BDOS.8586503</t>
  </si>
  <si>
    <t>CONVENIO INTERADMINISTRATIVO N° CONV-SDSD-18-2025</t>
  </si>
  <si>
    <t>AUNAR ESFUERZOS PARA LA ADQUISICIÓN DE DOS AMBULANCIAS BÁSICAS PARA EL SERVICIO DE TRANSPORTE ASISTENCIAL DEL HOSPITAL UNIVERSITARIO DE SINCELEJO E.S.E; SUCRE</t>
  </si>
  <si>
    <t>https://community.secop.gov.co/Public/Tendering/OpportunityDetail/Index?noticeUID=CO1.NTC.8609523&amp;isFromPublicArea=True&amp;isModal=true&amp;asPopupView=true</t>
  </si>
  <si>
    <t>CO1.REQ.7748646</t>
  </si>
  <si>
    <t>CO1.PCCNTR.7509131</t>
  </si>
  <si>
    <t>CO1.BDOS.7613549</t>
  </si>
  <si>
    <t>CP-SDSD-186-2025</t>
  </si>
  <si>
    <t>PRESTACIÓN DE SERVICIOS PROFESIONALES DE UN(A) ENFERMERO(A) PARA EL DESARROLLO DE ACCIONES EN EL COMPONENTE EMERGENTES Y REMERGENTES: IRA-ERA-LEPRA Y TB EN EL MARCO DEL DESARROLLO DEL PLAN
TERRITORIAL DE SALUD VIGENCIA 2025 EN EL DEPARTAMENTO DE SUCRE</t>
  </si>
  <si>
    <t>https://community.secop.gov.co/Public/Tendering/OpportunityDetail/Index?noticeUID=CO1.NTC.7653537&amp;isFromPublicArea=True&amp;isModal=true&amp;asPopupView=true</t>
  </si>
  <si>
    <t>CO1.REQ.3766306</t>
  </si>
  <si>
    <t>CO1.REQ.8752414</t>
  </si>
  <si>
    <t>CO1.PCCNTR.8211510</t>
  </si>
  <si>
    <t>CO1.BDOS.8596919</t>
  </si>
  <si>
    <t>CP-SDSD-478-2025</t>
  </si>
  <si>
    <t>PRESTACIÓN DE SERVICIOS PROFESIONALES DE UN(A) INGENIERO(A) DE
 SISTEMAS PARA EL DESARROLLO DE ACCIONES EN EL COMPONENTE
 POBLACIONES VULNERABLES EN EL MARCO DEL DESARROLLO DEL PLAN
 TERRITORIAL DE SALUD PUBLICA VIGENCIA 2025 EN EL DEPARTAMENTO DE
 SUCRE</t>
  </si>
  <si>
    <t>https://community.secop.gov.co/Public/Tendering/OpportunityDetail/Index?noticeUID=CO1.NTC.8621407&amp;isFromPublicArea=True&amp;isModal=true&amp;asPopupView=true</t>
  </si>
  <si>
    <t>CO1.REQ.6304041</t>
  </si>
  <si>
    <t>CO1.PCCNTR.6377509</t>
  </si>
  <si>
    <t>CO1.BDOS.6181744</t>
  </si>
  <si>
    <t>CP-SDSD-337-2024</t>
  </si>
  <si>
    <t>https://community.secop.gov.co/Public/Tendering/OpportunityDetail/Index?noticeUID=CO1.NTC.6191874&amp;isFromPublicArea=True&amp;isModal=true&amp;asPopupView=true</t>
  </si>
  <si>
    <t>CO1.REQ.8898740</t>
  </si>
  <si>
    <t>CO1.PCCNTR.8317953</t>
  </si>
  <si>
    <t>CO1.BDOS.8740084</t>
  </si>
  <si>
    <t>CPS-617-2025</t>
  </si>
  <si>
    <t>https://community.secop.gov.co/Public/Tendering/OpportunityDetail/Index?noticeUID=CO1.NTC.8768882&amp;isFromPublicArea=True&amp;isModal=true&amp;asPopupView=true</t>
  </si>
  <si>
    <t>CO1.REQ.7724951</t>
  </si>
  <si>
    <t>CO1.PCCNTR.7475941</t>
  </si>
  <si>
    <t>CO1.BDOS.7589948</t>
  </si>
  <si>
    <t>CP-SDSD-150-2025</t>
  </si>
  <si>
    <t>PRESTACIÓN DE SERVICIOS PROFESIONALES DE UN INGENIERO (A) DE SISTEMAS PARA EL DESARROLLO DE ACCIONES EN EL 
COMPONENTE PROGRAMA AMPLIADO DE INMUNIZACIONES PAI; EN EL MARCO DEL DESARROLLO DEL PLAN TERRITORIAL DE 
SALUD VIGENCIA 2025 EN EL DEPARTAMENTO DE SUCRE..</t>
  </si>
  <si>
    <t>https://community.secop.gov.co/Public/Tendering/OpportunityDetail/Index?noticeUID=CO1.NTC.7612547&amp;isFromPublicArea=True&amp;isModal=true&amp;asPopupView=true</t>
  </si>
  <si>
    <t>CO1.REQ.9911512</t>
  </si>
  <si>
    <t>CO1.PCCNTR.9137989</t>
  </si>
  <si>
    <t>CO1.BDOS.9742884</t>
  </si>
  <si>
    <t>CP-SDSD-228-2026</t>
  </si>
  <si>
    <t>https://community.secop.gov.co/Public/Tendering/OpportunityDetail/Index?noticeUID=CO1.NTC.9771645&amp;isFromPublicArea=True&amp;isModal=true&amp;asPopupView=true</t>
  </si>
  <si>
    <t>CO1.REQ.8888685</t>
  </si>
  <si>
    <t>CO1.PCCNTR.8309810</t>
  </si>
  <si>
    <t>CO1.BDOS.8731318</t>
  </si>
  <si>
    <t>CPS-608-2025</t>
  </si>
  <si>
    <t>PRESTACIÓN DE SERVICIOS PROFESIONALES DE UNA ECONOMISTA PARA BRINDAR ASESORÍA Y APOYO TÉCNICO EN LA  FORMULACIÓN; REVISIÓN; EVALUACIÓN Y SEGUIMIENTO DE PROYECTOS A CARGO DE LA SECRETARÍA DE PLANEACIÓN DEPARTAMENTAL</t>
  </si>
  <si>
    <t>https://community.secop.gov.co/Public/Tendering/OpportunityDetail/Index?noticeUID=CO1.NTC.8757731&amp;isFromPublicArea=True&amp;isModal=true&amp;asPopupView=true</t>
  </si>
  <si>
    <t>CO1.REQ.10022513</t>
  </si>
  <si>
    <t>CO1.PCCNTR.9260260</t>
  </si>
  <si>
    <t>CO1.BDOS.9853666</t>
  </si>
  <si>
    <t>CPS-530-2026</t>
  </si>
  <si>
    <t>PRESTACIÓN DE SERVICIOS PROFESIONALES DE UNA PROFESIONAL EN DIRECCIÓN Y
ADMINISTRACIÓN DE EMPRESAS PARA BRINDAR APOYO A LA SECRETARÍA DEL INTERIOR DE LA GOBERNACIÓN DE SUCRE EN LOS PROCESOS DE SEGUIMIENTO Y EVALUACIÓN DE PLANES; PROGRAMAS Y PROYECTOS; Y ACOMPAÑAMIENTO A LAS ESTRATEGIAS INSTITUCIONAL</t>
  </si>
  <si>
    <t>https://community.secop.gov.co/Public/Tendering/OpportunityDetail/Index?noticeUID=CO1.NTC.9893032&amp;isFromPublicArea=True&amp;isModal=true&amp;asPopupView=true</t>
  </si>
  <si>
    <t>PRESTACIÓN DE SERVICIOS PROFESIONALES DE UNA PROFESIONAL EN DIRECCIÓN Y
ADMINISTRACIÓN DE EMPRESAS PARA BRINDAR APOYO A LA SECRETARÍA DEL INTERIOR DE LA GOBERNACIÓN DE SUCRE EN LOS PROCESOS DE SEGUIMIENTO Y EVALUACIÓN DE PLANES; PROGRAMAS Y PROYECTOS; Y ACOMPAÑAMIENTO A LAS ESTRATEGIAS INSTITUCIONALES; EN EL MARCO DEL PROYECTO APOYO A LA PRESTACIÓN DE SERVICIOS PROFESIONALES Y DE APOYO A LA GESTIÓN VIGENCIA 2026 DE LA GOBERNACIÓN DE SUCRE</t>
  </si>
  <si>
    <t>CO1.REQ.9891863</t>
  </si>
  <si>
    <t>CO1.PCCNTR.9116741</t>
  </si>
  <si>
    <t>CO1.BDOS.9724203</t>
  </si>
  <si>
    <t>CP-SDSD-224-2026</t>
  </si>
  <si>
    <t>https://community.secop.gov.co/Public/Tendering/OpportunityDetail/Index?noticeUID=CO1.NTC.9752029&amp;isFromPublicArea=True&amp;isModal=true&amp;asPopupView=true</t>
  </si>
  <si>
    <t>CO1.REQ.6715630</t>
  </si>
  <si>
    <t>CO1.PCCNTR.6681372</t>
  </si>
  <si>
    <t>CO1.BDOS.6589106</t>
  </si>
  <si>
    <t>CPS-553-2024</t>
  </si>
  <si>
    <t>PRESTACION DE SERVICIOS PROFESIONALES DE UN
CONTADOR PÚBLICO CON ESPECIALIZACION PARA BRINDAR APOYO A LA OFICINA DE MACROPROYECTOS ESTRATEGICOS DE LA
GOBERNACION DE SUCRE</t>
  </si>
  <si>
    <t>https://community.secop.gov.co/Public/Tendering/OpportunityDetail/Index?noticeUID=CO1.NTC.6602154&amp;isFromPublicArea=True&amp;isModal=true&amp;asPopupView=true</t>
  </si>
  <si>
    <t>CO1.REQ.8774705</t>
  </si>
  <si>
    <t>CO1.PCCNTR.8227771</t>
  </si>
  <si>
    <t>CO1.BDOS.8618672</t>
  </si>
  <si>
    <t>CP-SDSD-541-2025</t>
  </si>
  <si>
    <t>PRESTACIÓN DE SERVICIOS DE UN PROFESIONAL ÁREA DE SALUD; ESPECIALISTA
 EN SEGURIDAD Y SALUD EN EL TRABAJO PARA EL DESARROLLO DE ACCIONES EN
 EL COMPONENTE SALUD LABORAL EN EL MARCO DEL DESARROLLO DEL PLAN
 TERRITORIAL DE SALUD VIGENCIA 2025 EN EL DEPARTAMENTO DE SUCRE</t>
  </si>
  <si>
    <t>https://community.secop.gov.co/Public/Tendering/OpportunityDetail/Index?noticeUID=CO1.NTC.8645232&amp;isFromPublicArea=True&amp;isModal=true&amp;asPopupView=true</t>
  </si>
  <si>
    <t>CO1.REQ.7353722</t>
  </si>
  <si>
    <t>CO1.PCCNTR.7170511</t>
  </si>
  <si>
    <t>CO1.BDOS.7216605</t>
  </si>
  <si>
    <t>PS-1065-2024</t>
  </si>
  <si>
    <t>FORTALECIMIENTO ESTRATEGICO PARA PREVENIR; DETECTAR Y ACOMPAÑAR A VÍCTIMAS DE VIOLENCIA BASADAS EN GÉNERO MEDIANTE UNA SOLUCION TECNOLOGICA</t>
  </si>
  <si>
    <t>900795749</t>
  </si>
  <si>
    <t>https://community.secop.gov.co/Public/Tendering/OpportunityDetail/Index?noticeUID=CO1.NTC.7237729&amp;isFromPublicArea=True&amp;isModal=true&amp;asPopupView=true</t>
  </si>
  <si>
    <t>CO1.REQ.8760960</t>
  </si>
  <si>
    <t>CO1.PCCNTR.8220084</t>
  </si>
  <si>
    <t>CO1.BDOS.8605351</t>
  </si>
  <si>
    <t>CP-SDSD-526-2025</t>
  </si>
  <si>
    <t>PRESTACIÓN DE SERVICIOS PROFESIONALES DE UN(A) INGENIERO(A) DE
 SISTEMAS PARA EL DESARROLLO DE ACCIONES EN EL COMPONENTE
 PARTICIPACION SOCIAL EN EL MARCO DEL DESARROLLO DEL PLAN TERRITORIAL
 DE SALUD VIGENCIA 2025 EN EL DEPARTAMENTO DE SUCRE</t>
  </si>
  <si>
    <t>https://community.secop.gov.co/Public/Tendering/OpportunityDetail/Index?noticeUID=CO1.NTC.8634822&amp;isFromPublicArea=True&amp;isModal=true&amp;asPopupView=true</t>
  </si>
  <si>
    <t>CO1.REQ.9044131</t>
  </si>
  <si>
    <t>CO1.PCCNTR.8426236</t>
  </si>
  <si>
    <t>CO1.BDOS.8883182</t>
  </si>
  <si>
    <t>CP-SDSD-840-2025</t>
  </si>
  <si>
    <t>PRESTACIÓN DE SERVICIOS PROFESIONALES DE UN(A) BIÓLOGO (A) PARA BRINDAR
APOYO Y ACOMPAÑAMIENTO A LA SECRETARÍA DE SALUD DE LA GOBERNACIÓN DE SUCRE EN EL COMPONENTE SALUD
AMBIENTAL</t>
  </si>
  <si>
    <t>https://community.secop.gov.co/Public/Tendering/OpportunityDetail/Index?noticeUID=CO1.NTC.8910098&amp;isFromPublicArea=True&amp;isModal=true&amp;asPopupView=true</t>
  </si>
  <si>
    <t>CO1.REQ.10076701</t>
  </si>
  <si>
    <t>CO1.PCCNTR.9300874</t>
  </si>
  <si>
    <t>CO1.BDOS.9908280</t>
  </si>
  <si>
    <t>CP-SDSD-401-2026</t>
  </si>
  <si>
    <t>92190921</t>
  </si>
  <si>
    <t>https://community.secop.gov.co/Public/Tendering/OpportunityDetail/Index?noticeUID=CO1.NTC.9932764&amp;isFromPublicArea=True&amp;isModal=true&amp;asPopupView=true</t>
  </si>
  <si>
    <t>CO1.PCCNTR.9300872</t>
  </si>
  <si>
    <t>CO1.REQ.7045856</t>
  </si>
  <si>
    <t>CO1.PCCNTR.7021762</t>
  </si>
  <si>
    <t>AMC-015-2024</t>
  </si>
  <si>
    <t>FORTALECIMIENTO INSTITUCIONAL A TRAVÉS DE LA ADECUACIÓN DE ESPACIOS FÍSICOS PARA MEJORAR LA PRESTACIÓN DE SERVICIOS DE LA GOBERNACIÓN DEL DEPARTAMENTO DE SUCRE</t>
  </si>
  <si>
    <t>901889859</t>
  </si>
  <si>
    <t>https://community.secop.gov.co/Public/Tendering/OpportunityDetail/Index?noticeUID=CO1.NTC.6925472&amp;isFromPublicArea=True&amp;isModal=true&amp;asPopupView=true</t>
  </si>
  <si>
    <t>CO1.REQ.7978792</t>
  </si>
  <si>
    <t>CO1.PCCNTR.7668505</t>
  </si>
  <si>
    <t>CO1.BDOS.7840068</t>
  </si>
  <si>
    <t>CP-SDSD-304-2025</t>
  </si>
  <si>
    <t>PRESTACIÓN DE SERVICIOS PROFESIONALES DE UN(A) TRABAJADOR(A) SOCIAL
PARA EL DESARROLLO DE ACCIONES EN EL COMPONENTE PARTICIPACION
SOCIAL EN EL MARCO DEL DESARROLLO DEL PLAN TERRITORIAL DE SALUD
VIGENCIA 2025 EN EL DEPARTAMENTO DE SUCRE.</t>
  </si>
  <si>
    <t>https://community.secop.gov.co/Public/Tendering/OpportunityDetail/Index?noticeUID=CO1.NTC.7855498&amp;isFromPublicArea=True&amp;isModal=true&amp;asPopupView=true</t>
  </si>
  <si>
    <t>CO1.REQ.9980685</t>
  </si>
  <si>
    <t>CO1.PCCNTR.9214928</t>
  </si>
  <si>
    <t>CO1.BDOS.9812532</t>
  </si>
  <si>
    <t>CPS-481-2026</t>
  </si>
  <si>
    <t>PRESTACION DE SERVICIOS PROFESIONALES de
 un PROFESIONAL EN DERECHO PARA BRINDAR ASESORÍA Y ACOMPAÑAMIENTO EN LOS ASUNTOS JURÍDICOS QUE ESTÉN A
 CARGO DE LA SECRETARÍA GENERAL DE LA GOBERNACION DE SUCRE</t>
  </si>
  <si>
    <t>https://community.secop.gov.co/Public/Tendering/OpportunityDetail/Index?noticeUID=CO1.NTC.9847080&amp;isFromPublicArea=True&amp;isModal=true&amp;asPopupView=true</t>
  </si>
  <si>
    <t>CO1.REQ.10778176</t>
  </si>
  <si>
    <t>CO1.PCCNTR.9758509</t>
  </si>
  <si>
    <t>CO1.BDOS.10594378</t>
  </si>
  <si>
    <t>CP-SDSD-572-2026</t>
  </si>
  <si>
    <t>PRESTACIÓN DE SERVICIOS PROFESIONALES DE UN(A) TRABAJADOR(A) SOCIAL
PARA EL DESARROLLO DE ACCIONES EN EL SUBPROGRAMA DE SALUD MENTAL
EN EL MARCO DEL DESARROLLO DEL PLAN TERRITORIAL DE SALUD VIGENCIA
2026 EN EL DEPARTAMENTO DE SUCRE.</t>
  </si>
  <si>
    <t>https://community.secop.gov.co/Public/Tendering/OpportunityDetail/Index?noticeUID=CO1.NTC.10637645&amp;isFromPublicArea=True&amp;isModal=true&amp;asPopupView=true</t>
  </si>
  <si>
    <t>CO1.REQ.7047223</t>
  </si>
  <si>
    <t>CO1.PCCNTR.6931915</t>
  </si>
  <si>
    <t>CO1.BDOS.6916247</t>
  </si>
  <si>
    <t>CP-SDSD-553-2024</t>
  </si>
  <si>
    <t>https://community.secop.gov.co/Public/Tendering/OpportunityDetail/Index?noticeUID=CO1.NTC.6927426&amp;isFromPublicArea=True&amp;isModal=true&amp;asPopupView=true</t>
  </si>
  <si>
    <t>CO1.REQ.8931539</t>
  </si>
  <si>
    <t>CO1.PCCNTR.8338695</t>
  </si>
  <si>
    <t>CO1.BDOS.8773017</t>
  </si>
  <si>
    <t>CPS-830-2025</t>
  </si>
  <si>
    <t>PRESTACIÓN DE SERVICIOS PROFESIONALES COMO GEOLOGO PARA BRINDAR
APOYO Y ACOMPAÑAMIENTO A LA SECRETARÍA DE INFRAESTRUCTURA DE LA
GOBERNACIÓN DE SUCRE</t>
  </si>
  <si>
    <t>https://community.secop.gov.co/Public/Tendering/OpportunityDetail/Index?noticeUID=CO1.NTC.8797660&amp;isFromPublicArea=True&amp;isModal=true&amp;asPopupView=true</t>
  </si>
  <si>
    <t>CO1.REQ.9995899</t>
  </si>
  <si>
    <t>CO1.PCCNTR.9216194</t>
  </si>
  <si>
    <t>CO1.BDOS.9827757</t>
  </si>
  <si>
    <t>CP-SDSD-320-2026</t>
  </si>
  <si>
    <t>PRESTACIÓN DE SERVICIOS PROFESIONALES DE UN UN(A) INGENIERO(A) CIVIL ESPECIALISTA PARA BRINDAR APOYO Y ACOMPAÑAMIENTO A LA SECRETARÍA DE
SALUD DE LA GOBERNACIÓN DE SUCRE EN DESPACHO DEL SECRETARIO</t>
  </si>
  <si>
    <t>https://community.secop.gov.co/Public/Tendering/OpportunityDetail/Index?noticeUID=CO1.NTC.9848584&amp;isFromPublicArea=True&amp;isModal=true&amp;asPopupView=true</t>
  </si>
  <si>
    <t>CO1.REQ.7852841</t>
  </si>
  <si>
    <t>CO1.PCCNTR.7572212</t>
  </si>
  <si>
    <t>CO1.BDOS.7715476</t>
  </si>
  <si>
    <t>CP-SDSD-267-2025</t>
  </si>
  <si>
    <t>https://community.secop.gov.co/Public/Tendering/OpportunityDetail/Index?noticeUID=CO1.NTC.7732297&amp;isFromPublicArea=True&amp;isModal=true&amp;asPopupView=true</t>
  </si>
  <si>
    <t>CO1.REQ.9986549</t>
  </si>
  <si>
    <t>CO1.PCCNTR.9259226</t>
  </si>
  <si>
    <t>CO1.BDOS.9818229</t>
  </si>
  <si>
    <t>CPS-393-2026</t>
  </si>
  <si>
    <t>https://community.secop.gov.co/Public/Tendering/OpportunityDetail/Index?noticeUID=CO1.NTC.9891633&amp;isFromPublicArea=True&amp;isModal=true&amp;asPopupView=true</t>
  </si>
  <si>
    <t>CO1.REQ.7046509</t>
  </si>
  <si>
    <t>CO1.PCCNTR.6932107</t>
  </si>
  <si>
    <t>CO1.BDOS.6915657</t>
  </si>
  <si>
    <t>CP-SDSD-546-2024</t>
  </si>
  <si>
    <t>PRESTACIÓN DE SERVICIOS DE APOYO A LA GESTION COMO TECNOLOGO EN 
SISTEMAS PARA EL DESARROLLO DE ACCIONES EN EL COMPONENTE SALUD 
AMBIENTAL; EN EL MARCO DEL DESARROLLO DEL PLAN TERRITORIAL DE SALUD VIGENCIA 2024 EN EL DEPARTAMENTO DE SUCRE.</t>
  </si>
  <si>
    <t>https://community.secop.gov.co/Public/Tendering/OpportunityDetail/Index?noticeUID=CO1.NTC.6927141&amp;isFromPublicArea=True&amp;isModal=true&amp;asPopupView=true</t>
  </si>
  <si>
    <t>CO1.REQ.10457756</t>
  </si>
  <si>
    <t>CO1.PCCNTR.9553026</t>
  </si>
  <si>
    <t>CO1.BDOS.10280538</t>
  </si>
  <si>
    <t>MC-SDSD-05-2026</t>
  </si>
  <si>
    <t>PRESTACIÓN DE SERVICIOS DE MANTENIMIENTO DE LOS EQUIPOS DEL PROGRAMA AMPLIADO DE INMUNIZACIONES - PAI DE LA SECRETARIA DE SALUD DEL DEPARTAMENTO DE SUCRE EN EL MARCO DEL PLAN DE ACCION 2026</t>
  </si>
  <si>
    <t>https://community.secop.gov.co/Public/Tendering/OpportunityDetail/Index?noticeUID=CO1.NTC.10325827&amp;isFromPublicArea=True&amp;isModal=true&amp;asPopupView=true</t>
  </si>
  <si>
    <t>CO1.REQ.7068147</t>
  </si>
  <si>
    <t>CO1.PCCNTR.6949702</t>
  </si>
  <si>
    <t>CO1.BDOS.6937252</t>
  </si>
  <si>
    <t>CPS-855-2024</t>
  </si>
  <si>
    <t>https://community.secop.gov.co/Public/Tendering/OpportunityDetail/Index?noticeUID=CO1.NTC.6947754&amp;isFromPublicArea=True&amp;isModal=true&amp;asPopupView=true</t>
  </si>
  <si>
    <t>CO1.REQ.6957720</t>
  </si>
  <si>
    <t>CO1.PCCNTR.6861120</t>
  </si>
  <si>
    <t>CO1.BDOS.6828217</t>
  </si>
  <si>
    <t>CPS-822-2024</t>
  </si>
  <si>
    <t>a PRESTACIÓN DE SERVICIOS PROFESIONALES DE UN 
ABOGADO MAGISTER PARA BRINDAR ASESORIA EN LAS ACTIVIDADES RELACIONADAS CON LA GESTIÓN JURÍDICA Y PREVENCIÓN 
DEL DAÑO ANTIJURÍDICO EN LA OFICINA JURIDICA DE LA GOBERNACIÓN DE SUCRE</t>
  </si>
  <si>
    <t>https://community.secop.gov.co/Public/Tendering/OpportunityDetail/Index?noticeUID=CO1.NTC.6838820&amp;isFromPublicArea=True&amp;isModal=true&amp;asPopupView=true</t>
  </si>
  <si>
    <t>CO1.REQ.9925131</t>
  </si>
  <si>
    <t>CO1.PCCNTR.9145156</t>
  </si>
  <si>
    <t>CO1.BDOS.9756839</t>
  </si>
  <si>
    <t>CP-SDSD-274-2026</t>
  </si>
  <si>
    <t>https://community.secop.gov.co/Public/Tendering/OpportunityDetail/Index?noticeUID=CO1.NTC.9777442&amp;isFromPublicArea=True&amp;isModal=true&amp;asPopupView=true</t>
  </si>
  <si>
    <t>CO1.REQ.8995339</t>
  </si>
  <si>
    <t>CO1.PCCNTR.8393003</t>
  </si>
  <si>
    <t>CO1.BDOS.8835628</t>
  </si>
  <si>
    <t>CPS-998-2025</t>
  </si>
  <si>
    <t>PRESTACIÓN DE SERVICIOS COMO APOYO A LA GESTIÓN DE PROTOCOLO; A CARGO DE LA SECRETARÍA PRIVADA DE LA GOBERNACIÓN DE SUCRE</t>
  </si>
  <si>
    <t>1102576207</t>
  </si>
  <si>
    <t>https://community.secop.gov.co/Public/Tendering/OpportunityDetail/Index?noticeUID=CO1.NTC.8865497&amp;isFromPublicArea=True&amp;isModal=true&amp;asPopupView=true</t>
  </si>
  <si>
    <t>CO1.REQ.8319844</t>
  </si>
  <si>
    <t>CO1.PCCNTR.7918326</t>
  </si>
  <si>
    <t>CO1.BDOS.8173527</t>
  </si>
  <si>
    <t>CP-SDSD-399-2025</t>
  </si>
  <si>
    <t>PRESTACIÓN DE SERVICIOS PROFESIONALES DE UN(A) INGENIERO INDUSTRIAL PARA EL FORTALECIMIENTO DE LAS COMPETENCIAS DE LA SECRETARÍA DE SALUD DEL DEPARTAMENTO DE SUCRE EN EL DESPACHO DEL SECRETARIO.</t>
  </si>
  <si>
    <t>https://community.secop.gov.co/Public/Tendering/OpportunityDetail/Index?noticeUID=CO1.NTC.8195886&amp;isFromPublicArea=True&amp;isModal=true&amp;asPopupView=true</t>
  </si>
  <si>
    <t>CO1.REQ.7141486</t>
  </si>
  <si>
    <t>CO1.PCCNTR.7005197</t>
  </si>
  <si>
    <t>CO1.BDOS.7008322</t>
  </si>
  <si>
    <t>CP-SDSD-740-2024</t>
  </si>
  <si>
    <t>https://community.secop.gov.co/Public/Tendering/OpportunityDetail/Index?noticeUID=CO1.NTC.7021889&amp;isFromPublicArea=True&amp;isModal=true&amp;asPopupView=true</t>
  </si>
  <si>
    <t>CO1.REQ.7978150</t>
  </si>
  <si>
    <t>CO1.PCCNTR.7668847</t>
  </si>
  <si>
    <t>CO1.BDOS.7839433</t>
  </si>
  <si>
    <t>CP-SDSD-300-2025</t>
  </si>
  <si>
    <t>PRESTACIÓN DE SERVICIOS DE APOYO A LA GESTIÓN DE UN (A) TÉCNICO
ADMINISTRATIVO PARA EL DESARROLLO DE ACCIONES EN EL COMPONENTE
SALUD NUTRICIONAL EN EL MARCO DEL DESARROLLO DEL PLAN TERRITORIAL DE
SALUD VIGENCIA 2025 EN EL DEPARTAMENTO DE SUCRE.</t>
  </si>
  <si>
    <t>https://community.secop.gov.co/Public/Tendering/OpportunityDetail/Index?noticeUID=CO1.NTC.7856282&amp;isFromPublicArea=True&amp;isModal=true&amp;asPopupView=true</t>
  </si>
  <si>
    <t>CO1.REQ.9848982</t>
  </si>
  <si>
    <t>CO1.PCCNTR.9080802</t>
  </si>
  <si>
    <t>CO1.BDOS.9681460</t>
  </si>
  <si>
    <t>CP-SDSD-204-2026</t>
  </si>
  <si>
    <t>PRESTACIÓN DE SERVICIOS PROFESIONALES DE UN(A) NUTRICIONISTA PARA EL
DESARROLLO DE ACCIONES EN EL SUBPROGRAMA ENFERMEDADES CRONICAS NO TRANSMISIBLES ECNT EN EL MARCO DEL DESARROLLO DEL PLAN TERRITORIAL DE SALUD VIGENCIA 2026 EN EL DEPARTAMENTO DE SUCRE</t>
  </si>
  <si>
    <t>https://community.secop.gov.co/Public/Tendering/OpportunityDetail/Index?noticeUID=CO1.NTC.9715511&amp;isFromPublicArea=True&amp;isModal=true&amp;asPopupView=true</t>
  </si>
  <si>
    <t>CO1.REQ.9864476</t>
  </si>
  <si>
    <t>CO1.PCCNTR.9111821</t>
  </si>
  <si>
    <t>CO1.BDOS.9696694</t>
  </si>
  <si>
    <t>CPS-168-2026</t>
  </si>
  <si>
    <t>PRESTACIÓN DE SERVICIOS DE PROFESIONALES
ESPECIALIZADOS EN LOS PROCESOS QUE ADELANTE LA OFICINA DE CONTROL INTERNO DISCIPLINARIO DE JUZGAMIENTO; ASI
COMO LOS PROCESOS ADMINISTRATIVOS PROPIOS DE LA ENTIDAD EN EL MARCO DE LOS OBJETIVOS MISIONALES.</t>
  </si>
  <si>
    <t>https://community.secop.gov.co/Public/Tendering/OpportunityDetail/Index?noticeUID=CO1.NTC.9742403&amp;isFromPublicArea=True&amp;isModal=true&amp;asPopupView=true</t>
  </si>
  <si>
    <t>CO1.REQ.6746010</t>
  </si>
  <si>
    <t>CO1.PCCNTR.6719120</t>
  </si>
  <si>
    <t>CO1.BDOS.6618644</t>
  </si>
  <si>
    <t>CPS-638-2024</t>
  </si>
  <si>
    <t>PRESTACIÓN DE SERVICIOS DE APOYO A LA GESTIÓN PARA BRINDAR ACOMPAÑAMIENTO ADMINISTRATIVO EN LA SUBSECRETARIA DE GESTIÓN TRIBUTARIA DEL DEPARTAMENTO DE SUCRE</t>
  </si>
  <si>
    <t>https://community.secop.gov.co/Public/Tendering/OpportunityDetail/Index?noticeUID=CO1.NTC.6650940&amp;isFromPublicArea=True&amp;isModal=true&amp;asPopupView=true</t>
  </si>
  <si>
    <t>CO1.REQ.8916428</t>
  </si>
  <si>
    <t>CO1.PCCNTR.8330927</t>
  </si>
  <si>
    <t>CO1.BDOS.8758269</t>
  </si>
  <si>
    <t>CPS-759-2025</t>
  </si>
  <si>
    <t>PRESTACIÓN DE LOS SERVICIOS PROFESIONALES
PARA BRINDAR APOYO AL COMPONENTE PSICOSOCIAL EN LA SECRETARIA DE INCLUSIÓN SOCIAL; MUJER Y EQUIDAD DE
GÉNERO DEL DEPARTAMENTO DE SUCRE.</t>
  </si>
  <si>
    <t>https://community.secop.gov.co/Public/Tendering/OpportunityDetail/Index?noticeUID=CO1.NTC.8784897&amp;isFromPublicArea=True&amp;isModal=true&amp;asPopupView=true</t>
  </si>
  <si>
    <t>CO1.REQ.9919248</t>
  </si>
  <si>
    <t>CO1.PCCNTR.9138088</t>
  </si>
  <si>
    <t>CO1.BDOS.9750858</t>
  </si>
  <si>
    <t>CPS-237-2026</t>
  </si>
  <si>
    <t>PRESTACIÓN DE SERVICIOS DE APOYO A LA GESTION
DE UN AGENTE DE TRANSITO PARA  BRINDAR ASISTENCIA A LA SECRETARÍA DE TRÁNSITO Y MOVILIDAD</t>
  </si>
  <si>
    <t>1102859241</t>
  </si>
  <si>
    <t>https://community.secop.gov.co/Public/Tendering/OpportunityDetail/Index?noticeUID=CO1.NTC.9771842&amp;isFromPublicArea=True&amp;isModal=true&amp;asPopupView=true</t>
  </si>
  <si>
    <t>CO1.REQ.10797832</t>
  </si>
  <si>
    <t>CO1.BDOS.10613868</t>
  </si>
  <si>
    <t>CO1.REQ.9794087</t>
  </si>
  <si>
    <t>CO1.PCCNTR.9043278</t>
  </si>
  <si>
    <t>CO1.BDOS.9626974</t>
  </si>
  <si>
    <t>CP-SDSD-097-2026</t>
  </si>
  <si>
    <t>PRESTACIÓN DE SERVICIOS PROFESIONALES DE UN (A) ODONTOLOGO/A PARA EL DESARROLLO DE ACCIONES EN EL SUBPROGRAMA ENFERMEDADES CRONICAS NO TRANSMISIBLES ECNT EN EL MARCO DEL DESARROLLO DEL PLAN TERRITORIAL DE SALUD VIGENCIA 2026 EN EL DEPARTAMENTO DE SUCRE</t>
  </si>
  <si>
    <t>https://community.secop.gov.co/Public/Tendering/OpportunityDetail/Index?noticeUID=CO1.NTC.9679293&amp;isFromPublicArea=True&amp;isModal=true&amp;asPopupView=true</t>
  </si>
  <si>
    <t>CO1.REQ.10728946</t>
  </si>
  <si>
    <t>CO1.PCCNTR.9719342</t>
  </si>
  <si>
    <t>CO1.BDOS.10545461</t>
  </si>
  <si>
    <t>CP-SDSD-458-2026</t>
  </si>
  <si>
    <t>https://community.secop.gov.co/Public/Tendering/OpportunityDetail/Index?noticeUID=CO1.NTC.10586806&amp;isFromPublicArea=True&amp;isModal=true&amp;asPopupView=true</t>
  </si>
  <si>
    <t>CO1.REQ.9948630</t>
  </si>
  <si>
    <t>CO1.PCCNTR.9177959</t>
  </si>
  <si>
    <t>CO1.BDOS.9780106</t>
  </si>
  <si>
    <t>CPS-409-2026</t>
  </si>
  <si>
    <t>PRESTACION DE SERVICIOS PROFESIONALES DE UNA ADMINISTRADORA FINANCIERA ESPECIALISTA PARA BRINDAR ASESORÍA; ASISTENCIA TECNICA Y APOYO EN EL PROCESO DE SEGUIMIENTO AL PLAN DE
DESARROLLO DEPARTAMENTAL Y LA FORMULACIÓN; REVISIÓN; EVALUACIÓN Y SEGUIMIENTO DE PROYECTOS A CARGO DE LA
SECRETARIA DE PLANEA</t>
  </si>
  <si>
    <t>https://community.secop.gov.co/Public/Tendering/OpportunityDetail/Index?noticeUID=CO1.NTC.9809452&amp;isFromPublicArea=True&amp;isModal=true&amp;asPopupView=true</t>
  </si>
  <si>
    <t>PRESTACION DE SERVICIOS PROFESIONALES DE UNA ADMINISTRADORA FINANCIERA ESPECIALISTA PARA BRINDAR ASESORÍA; ASISTENCIA TECNICA Y APOYO EN EL PROCESO DE SEGUIMIENTO AL PLAN DE
DESARROLLO DEPARTAMENTAL Y LA FORMULACIÓN; REVISIÓN; EVALUACIÓN Y SEGUIMIENTO DE PROYECTOS A CARGO DE LA
SECRETARIA DE PLANEACION DEPARTAMENTAL</t>
  </si>
  <si>
    <t>CO1.REQ.6217273</t>
  </si>
  <si>
    <t>CO1.PCCNTR.6313310</t>
  </si>
  <si>
    <t>CO1.BDOS.6096893</t>
  </si>
  <si>
    <t>CP-SDSD-320-2024</t>
  </si>
  <si>
    <t>PRESTACIÓN DE SERVICIOS PROFESIONALES DE UN INGENIERO (A) QUIMICO (A) PARA EL DESARROLLO DE ACCIONES EN LA DIMENSION SALUD AMBIENTAL PARA LA GESTIÓN EN SALUD; EN EL MARCO DEL DESARROLLO DEL PLAN DE ACCIÓN TRANSITORIO EN SALUD 2024 DEL DEPARTAMENTO DE SUCRE.</t>
  </si>
  <si>
    <t>https://community.secop.gov.co/Public/Tendering/OpportunityDetail/Index?noticeUID=CO1.NTC.6106876&amp;isFromPublicArea=True&amp;isModal=true&amp;asPopupView=true</t>
  </si>
  <si>
    <t>CO1.REQ.8921667</t>
  </si>
  <si>
    <t>CO1.PCCNTR.8333910</t>
  </si>
  <si>
    <t>CO1.BDOS.8763459</t>
  </si>
  <si>
    <t>CPS-753-2025</t>
  </si>
  <si>
    <t>PRESTACION DE SERVICIOS PROFESIONALES DE UN
 ADMINISTRADOR DE COMERCIO EXTERIOR PARA BRINDAR APOYO EN TEMAS RELACIONADOS A LA SUBSECRETARIA DE
 DESARROLLO RURAL  Y MEDIO AMBIENTE DEL DEPARTAMENTO DE SUCRE DURANTE LA VIGENCIA 2025</t>
  </si>
  <si>
    <t>https://community.secop.gov.co/Public/Tendering/OpportunityDetail/Index?noticeUID=CO1.NTC.8789503&amp;isFromPublicArea=True&amp;isModal=true&amp;asPopupView=true</t>
  </si>
  <si>
    <t>CO1.REQ.10279270</t>
  </si>
  <si>
    <t>CO1.REQ.9926823</t>
  </si>
  <si>
    <t>CO1.PCCNTR.9152641</t>
  </si>
  <si>
    <t>CO1.BDOS.9758431</t>
  </si>
  <si>
    <t>CP-SDSD-267-2026</t>
  </si>
  <si>
    <t>https://community.secop.gov.co/Public/Tendering/OpportunityDetail/Index?noticeUID=CO1.NTC.9784904&amp;isFromPublicArea=True&amp;isModal=true&amp;asPopupView=true</t>
  </si>
  <si>
    <t>CO1.REQ.6927446</t>
  </si>
  <si>
    <t>CO1.PCCNTR.6840501</t>
  </si>
  <si>
    <t>CO1.BDOS.6798133</t>
  </si>
  <si>
    <t>CPS-780-2024</t>
  </si>
  <si>
    <t>PRESTACIÓN DE SERVICIOS PROFESIONALES 
ESPECIALIZADOS PARA BRINDAR APOYO FUNCIONAL A LOS DIVERSOS PROCESOS DE LA UNIDAD ADMINISTRATIVA ESPECIAL 
PARA LA GESTIÓN DEL RIESGOS; ATENCIÓN DE DESASTRES Y CAMBIO CLIMATICO DEL DEPARTAMENTO DE SUCRE</t>
  </si>
  <si>
    <t>https://community.secop.gov.co/Public/Tendering/OpportunityDetail/Index?noticeUID=CO1.NTC.6811601&amp;isFromPublicArea=True&amp;isModal=true&amp;asPopupView=true</t>
  </si>
  <si>
    <t>CO1.REQ.5963845</t>
  </si>
  <si>
    <t>CO1.PCCNTR.6108631</t>
  </si>
  <si>
    <t>CO1.BDOS.5846435</t>
  </si>
  <si>
    <t>CP-SDSD-172-2024</t>
  </si>
  <si>
    <t>https://community.secop.gov.co/Public/Tendering/OpportunityDetail/Index?noticeUID=CO1.NTC.5853268&amp;isFromPublicArea=True&amp;isModal=true&amp;asPopupView=true</t>
  </si>
  <si>
    <t>CO1.REQ.8941811</t>
  </si>
  <si>
    <t>CO1.PCCNTR.8346668</t>
  </si>
  <si>
    <t>CO1.BDOS.8782536</t>
  </si>
  <si>
    <t>CPS-827-2025</t>
  </si>
  <si>
    <t>PRESTACION DE SERVICIOS PROFESIONALES DE UN NEGOCIADOR INTERNACIONAL PARA BRINDAR ASESORÍA; ASISTENCIA TECNICA Y APOYO EN EL PROCESO DE SEGUIMIENTO AL PLAN DE DESARROLLO Y EL SEGUIMIENTO DE PROYECTOS A CARGO DE LA SECRETARÍA DE PLANEACIÓN DEPARTAMENTAL</t>
  </si>
  <si>
    <t>https://community.secop.gov.co/Public/Tendering/OpportunityDetail/Index?noticeUID=CO1.NTC.8808058&amp;isFromPublicArea=True&amp;isModal=true&amp;asPopupView=true</t>
  </si>
  <si>
    <t>CO1.REQ.6774111</t>
  </si>
  <si>
    <t>CO1.PCCNTR.6722829</t>
  </si>
  <si>
    <t>CO1.BDOS.6647005</t>
  </si>
  <si>
    <t>CPS-674-2024</t>
  </si>
  <si>
    <t>1103121299</t>
  </si>
  <si>
    <t>https://community.secop.gov.co/Public/Tendering/OpportunityDetail/Index?noticeUID=CO1.NTC.6656004&amp;isFromPublicArea=True&amp;isModal=true&amp;asPopupView=true</t>
  </si>
  <si>
    <t>CO1.REQ.9752509</t>
  </si>
  <si>
    <t>CO1.PCCNTR.8986895</t>
  </si>
  <si>
    <t>CO1.BDOS.9585132</t>
  </si>
  <si>
    <t>CP-SDSD-039-2026</t>
  </si>
  <si>
    <t>PRESTACIÓN DE SERVICIOS PROFESIONALES DE UN (A) ENFERMERO(A) PARA EL
DESARROLLO DE ACCIONES EN EL SUBPROGRAMA PROGRAMA AMPLIADO DE
INMUNIZACIONES-PAI EN EL MARCO DEL DESARROLLO DEL PLAN TERRITORIAL DE
SALUD VIGENCIA 2026 EN EL DEPARTAMENTO DE SUCRE</t>
  </si>
  <si>
    <t>https://community.secop.gov.co/Public/Tendering/OpportunityDetail/Index?noticeUID=CO1.NTC.9618439&amp;isFromPublicArea=True&amp;isModal=true&amp;asPopupView=true</t>
  </si>
  <si>
    <t>CO1.REQ.9273280</t>
  </si>
  <si>
    <t>CO1.PCCNTR.8594483</t>
  </si>
  <si>
    <t>CO1.BDOS.9108137</t>
  </si>
  <si>
    <t>CP-SDSD-890-2025</t>
  </si>
  <si>
    <t>PRESTACIÓN DE SERVICIOS PROFESIONALES DE UN(A) QUIMICO PARA EL
FORTALECIMIENTO DE LAS COMPETENCIAS DE LA SECRETARÍA DE SALUD DEL DEPARTAMENTO DE SUCRE EN EL AREA ORGANIZACION Y DESARROLLO</t>
  </si>
  <si>
    <t>https://community.secop.gov.co/Public/Tendering/OpportunityDetail/Index?noticeUID=CO1.NTC.9134418&amp;isFromPublicArea=True&amp;isModal=true&amp;asPopupView=true</t>
  </si>
  <si>
    <t>CO1.REQ.9880442</t>
  </si>
  <si>
    <t>CO1.PCCNTR.9094300</t>
  </si>
  <si>
    <t>CO1.BDOS.9712442</t>
  </si>
  <si>
    <t>CPS-186-2026</t>
  </si>
  <si>
    <t>PRESTACIÓN DE SERVICIOS PROFESIONALES PARA
BRINDAR APOYO Y ACOMPAÑAMIENTO EN LOS ASUNTOS QUE ESTÉN A CARGO DE LA SECRETARÍA DE LA MUJER; JUVENTUD E
INCLUSION SOCIAL DE LA GOBERNACION DE SUCRE.</t>
  </si>
  <si>
    <t>https://community.secop.gov.co/Public/Tendering/OpportunityDetail/Index?noticeUID=CO1.NTC.9729896&amp;isFromPublicArea=True&amp;isModal=true&amp;asPopupView=true</t>
  </si>
  <si>
    <t>CO1.REQ.7014250</t>
  </si>
  <si>
    <t>CO1.PCCNTR.6905610</t>
  </si>
  <si>
    <t>CO1.BDOS.6883458</t>
  </si>
  <si>
    <t>CONV-023-2024</t>
  </si>
  <si>
    <t>https://community.secop.gov.co/Public/Tendering/OpportunityDetail/Index?noticeUID=CO1.NTC.6894480&amp;isFromPublicArea=True&amp;isModal=true&amp;asPopupView=true</t>
  </si>
  <si>
    <t>CO1.REQ.8920815</t>
  </si>
  <si>
    <t>CO1.PCCNTR.8332544</t>
  </si>
  <si>
    <t>CO1.BDOS.8761782</t>
  </si>
  <si>
    <t>CP-SDSD-670-2025</t>
  </si>
  <si>
    <t>https://community.secop.gov.co/Public/Tendering/OpportunityDetail/Index?noticeUID=CO1.NTC.8787229&amp;isFromPublicArea=True&amp;isModal=true&amp;asPopupView=true</t>
  </si>
  <si>
    <t>CO1.REQ.8929731</t>
  </si>
  <si>
    <t>CO1.PCCNTR.8341023</t>
  </si>
  <si>
    <t>CO1.BDOS.8771000</t>
  </si>
  <si>
    <t>CP-SDSD-683-2025</t>
  </si>
  <si>
    <t>PRESTACIÒN DE SERVICIOS DE APOYO A LA GESTION DE UN(A) AUXILIAR DE ENFERMERÍA; PARA EL DESARROLLO DE ACCIONES 
EN EL COMPONENTE NIÑOS; NIÑAS Y ADOLESCENTES; EN EL MARCO DEL DESARROLLO DEL PLAN TERRITORIAL DE SALUD VIGENCIA 2025 EN EL DEPARTAMENTO DE SUCRE.</t>
  </si>
  <si>
    <t>https://community.secop.gov.co/Public/Tendering/OpportunityDetail/Index?noticeUID=CO1.NTC.8800578&amp;isFromPublicArea=True&amp;isModal=true&amp;asPopupView=true</t>
  </si>
  <si>
    <t>CO1.REQ.9855854</t>
  </si>
  <si>
    <t>CO1.PCCNTR.9078531</t>
  </si>
  <si>
    <t>CO1.BDOS.9688356</t>
  </si>
  <si>
    <t>CP-SDSD-196-2026</t>
  </si>
  <si>
    <t>https://community.secop.gov.co/Public/Tendering/OpportunityDetail/Index?noticeUID=CO1.NTC.9713392&amp;isFromPublicArea=True&amp;isModal=true&amp;asPopupView=true</t>
  </si>
  <si>
    <t>CO1.REQ.5964332</t>
  </si>
  <si>
    <t>CO1.PCCNTR.6108447</t>
  </si>
  <si>
    <t>CO1.BDOS.5846734</t>
  </si>
  <si>
    <t>CP-SDSD-169-2024</t>
  </si>
  <si>
    <t>https://community.secop.gov.co/Public/Tendering/OpportunityDetail/Index?noticeUID=CO1.NTC.5853358&amp;isFromPublicArea=True&amp;isModal=true&amp;asPopupView=true</t>
  </si>
  <si>
    <t>CO1.REQ.10731587</t>
  </si>
  <si>
    <t>CO1.PCCNTR.9724275</t>
  </si>
  <si>
    <t>CO1.BDOS.10548499</t>
  </si>
  <si>
    <t>CP-SDSD-464-2026</t>
  </si>
  <si>
    <t>https://community.secop.gov.co/Public/Tendering/OpportunityDetail/Index?noticeUID=CO1.NTC.10594344&amp;isFromPublicArea=True&amp;isModal=true&amp;asPopupView=true</t>
  </si>
  <si>
    <t>CO1.REQ.10737734</t>
  </si>
  <si>
    <t>CO1.PCCNTR.9734055</t>
  </si>
  <si>
    <t>CO1.BDOS.10554652</t>
  </si>
  <si>
    <t>CP-SDSD-497-2026</t>
  </si>
  <si>
    <t>PRESTACIÓN DE SERVICIOS PROFESIONALES DE UN INGENIERO (A) AMBIENTAL PARA EL DESARROLLO DE ACCIONES EN EL SUBPROGRAMA SALUD AMBIENTAL; EN EL MARCO DEL DESARROLLO DEL PLAN
TERRITORIAL DE SALUD VIGENCIA 2026 EN EL DEPARTAMENTO DE SUCRE.</t>
  </si>
  <si>
    <t>https://community.secop.gov.co/Public/Tendering/OpportunityDetail/Index?noticeUID=CO1.NTC.10607611&amp;isFromPublicArea=True&amp;isModal=true&amp;asPopupView=true</t>
  </si>
  <si>
    <t>CO1.REQ.8742623</t>
  </si>
  <si>
    <t>CO1.PCCNTR.8203712</t>
  </si>
  <si>
    <t>CO1.BDOS.8587709</t>
  </si>
  <si>
    <t>CP-SDSD-459-2025</t>
  </si>
  <si>
    <t>PRESTACIÓN DE SERVICIOS DE APOYO A LA GESTIÓN DE UN (A)
 TECNICO/AUXILIAR DE ENFERMERIA PARA EL DESARROLLO DE ACCIONES EN EL
 COMPONENTE VIGILANCIA EPIDEMIOLÓGICA EN EL MARCO DEL DESARROLLO DEL
 PLAN TERRITORIAL DE SALUD VIGENCIA 2025 EN EL DEPARTAMENTO DE SUCRE</t>
  </si>
  <si>
    <t>https://community.secop.gov.co/Public/Tendering/OpportunityDetail/Index?noticeUID=CO1.NTC.8611240&amp;isFromPublicArea=True&amp;isModal=true&amp;asPopupView=true</t>
  </si>
  <si>
    <t>CO1.REQ.7087115</t>
  </si>
  <si>
    <t>CO1.PCCNTR.6963935</t>
  </si>
  <si>
    <t>CO1.BDOS.6954968</t>
  </si>
  <si>
    <t>CPS-859-2024</t>
  </si>
  <si>
    <t>PRESTACION DE SERVICIOS PROFESIONALES DE UNA FILOSOFA PARA BRINDAR ASESORÍA Y APOYO A LA GOBERNACIÓN DE SUCRE PARA LA FORMULACIÓN; REVISIÓN; EVALUACIÓN Y SEGUIMIENTOS DE PROYECTOS SOCIALES A CARGOS DE LA SECRETARÍA GENERAL DE LA GOBERNACION DE SUCRE</t>
  </si>
  <si>
    <t>1010207525</t>
  </si>
  <si>
    <t>https://community.secop.gov.co/Public/Tendering/OpportunityDetail/Index?noticeUID=CO1.NTC.6966520&amp;isFromPublicArea=True&amp;isModal=true&amp;asPopupView=true</t>
  </si>
  <si>
    <t>CO1.REQ.9109573</t>
  </si>
  <si>
    <t>CO1.PCCNTR.8475234</t>
  </si>
  <si>
    <t>CO1.BDOS.8946696</t>
  </si>
  <si>
    <t>CPS-1051-2025</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</si>
  <si>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t>
  </si>
  <si>
    <t>1104254383</t>
  </si>
  <si>
    <t>https://community.secop.gov.co/Public/Tendering/OpportunityDetail/Index?noticeUID=CO1.NTC.8976273&amp;isFromPublicArea=True&amp;isModal=true&amp;asPopupView=true</t>
  </si>
  <si>
    <t>PRESTACIÓN DE SERVICIOS PROFESIONALES DE UN INGENIERO (A) CIVIL PARA BRINDAR APOYO Y ACOMPAÑAMIENTO A LA SUBSECRETARIA DE GESTION DE HABITAT Y VIVIENDA EN EL MARCO DEL PROYECTO
 MEJORAMIENTO DE VIVIENDA URBANA Y RURAL; EN MATERIA DE SUBSIDIO FAMILIAR DE VIVIENDA EN LA MODALIDAD DE
MEJORAMIENTOS EN EL ESQUEMA ASOCIATIVO DEL PROGRAMA CAMBIA MI CASA EN EL DEPARTAMENTO DE SUCRE</t>
  </si>
  <si>
    <t>CO1.REQ.6693351</t>
  </si>
  <si>
    <t>CO1.PCCNTR.6828379</t>
  </si>
  <si>
    <t>CO1.BDOS.6567162</t>
  </si>
  <si>
    <t>CPS-476-2024</t>
  </si>
  <si>
    <t>PRESTACION DE SERVICIOS PROFESIONALES EN DERECHO PARA BRINDAR APOYO A LA SECRETARIA DE COMUNICACIONES DE LA GOBERNACIÓN DE SUCRE</t>
  </si>
  <si>
    <t>https://community.secop.gov.co/Public/Tendering/OpportunityDetail/Index?noticeUID=CO1.NTC.6796372&amp;isFromPublicArea=True&amp;isModal=true&amp;asPopupView=true</t>
  </si>
  <si>
    <t>CO1.REQ.9884971</t>
  </si>
  <si>
    <t>CO1.PCCNTR.9098277</t>
  </si>
  <si>
    <t>CO1.BDOS.9717142</t>
  </si>
  <si>
    <t>https://community.secop.gov.co/Public/Tendering/OpportunityDetail/Index?noticeUID=CO1.NTC.9734138&amp;isFromPublicArea=True&amp;isModal=true&amp;asPopupView=true</t>
  </si>
  <si>
    <t>CO1.PCCNTR.9098430</t>
  </si>
  <si>
    <t>CP-SDSD-215-2026</t>
  </si>
  <si>
    <t>PRESTACIÓN DE SERVICIOS PROFESIONALES DE UN (A) ABOGADO(A) PARA EL
DESARROLLO DE ACCIONES EN EL SUBPROGRAMA INSPECCION; VIGILANCIA Y CONTROL SANITARIO Y DE MEDICAMENTOS EN
EL MARCO DEL DESARROLLO DEL PLAN TERRITORIAL DE SALUD VIGENCIA 2026 EN EL DEPARTAMENTO DE SUCRE.</t>
  </si>
  <si>
    <t>CO1.REQ.8937795</t>
  </si>
  <si>
    <t>CO1.PCCNTR.8419232</t>
  </si>
  <si>
    <t>CO1.BDOS.8778781</t>
  </si>
  <si>
    <t>MC-036-2025</t>
  </si>
  <si>
    <t>FORTALECIMIENTO TECNICO PARA EL FUNCIONAMIENTO DE LA RED OPERACIONAL DEL SISBEN EN EL DEPARTAMENTO DE SUCRE</t>
  </si>
  <si>
    <t>https://community.secop.gov.co/Public/Tendering/OpportunityDetail/Index?noticeUID=CO1.NTC.8820750&amp;isFromPublicArea=True&amp;isModal=true&amp;asPopupView=true</t>
  </si>
  <si>
    <t>CO1.REQ.6270050</t>
  </si>
  <si>
    <t>CO1.PCCNTR.6351056</t>
  </si>
  <si>
    <t>CO1.BDOS.6148070</t>
  </si>
  <si>
    <t>CP-SDSD-326-2024</t>
  </si>
  <si>
    <t>PRESTACIÓN DE SERVICIOS DE APOYO A LA GESTION DE UNA AUXILIAR DE ENFERMERIA PARA DESARROLLO DE ACCIONES EN LA DIMENSIÓN VIDA SALUDABLE ENFERMEDADES TRANSMISIBLES-ENFERMEDADES INMUNOPREVENIBLES; EN EL MARCO DEL DESARROLLO DEL PLAN DECENAL DE SALUD PUBLICA DESDE LA SECRETARIA DE SALUD EN EL MARCO DEL</t>
  </si>
  <si>
    <t>1100622832</t>
  </si>
  <si>
    <t>https://community.secop.gov.co/Public/Tendering/OpportunityDetail/Index?noticeUID=CO1.NTC.6156905&amp;isFromPublicArea=True&amp;isModal=true&amp;asPopupView=true</t>
  </si>
  <si>
    <t>PRESTACIÓN DE SERVICIOS DE APOYO A LA GESTION DE UNA AUXILIAR DE ENFERMERIA PARA DESARROLLO DE ACCIONES EN LA DIMENSIÓN VIDA SALUDABLE ENFERMEDADES TRANSMISIBLES-ENFERMEDADES INMUNOPREVENIBLES; EN EL MARCO DEL DESARROLLO DEL PLAN DECENAL DE SALUD PUBLICA DESDE LA SECRETARIA DE SALUD EN EL MARCO DEL PROYECTO DESARROLLO DE LA DIMENSION VIDA SALUDABLE YENFERMEDADES TRANSMISIBLES ENFERMEDADES INMUNOPREVENIBLES DE PROGRAMA SALUD PUBLICA PRIORITARIA DIFERENTE PLAN DE ACCION TRANSITORITO DEPARTAMENTO</t>
  </si>
  <si>
    <t>CO1.REQ.5979974</t>
  </si>
  <si>
    <t>CO1.PCCNTR.6124413</t>
  </si>
  <si>
    <t>CO1.BDOS.5862271</t>
  </si>
  <si>
    <t>CP-SDSD-193-2024</t>
  </si>
  <si>
    <t>PRESTACIÓN DE SERVICIOS PROFESIONALES DE UNA NUTRICIONISTA PARA EL DESARROLLO DE ACCIONES EN LA DIMENSIÓN VIDA SALUDABLE Y CONDICIONES NO TRANSMISIBLES; COMPONENTE MODOS; CONDICIONES Y ESTILOS DE VIDA SALUDABLES Y CONDICIONES CRÓNICAS PREVALENTES EN EL MARCO DEL DESARROLLO DEL PLAN DE ACCIÓN TRANSIT</t>
  </si>
  <si>
    <t>https://community.secop.gov.co/Public/Tendering/OpportunityDetail/Index?noticeUID=CO1.NTC.5871915&amp;isFromPublicArea=True&amp;isModal=true&amp;asPopupView=true</t>
  </si>
  <si>
    <t>PRESTACIÓN DE SERVICIOS PROFESIONALES DE UNA NUTRICIONISTA PARA EL DESARROLLO DE ACCIONES EN LA DIMENSIÓN VIDA SALUDABLE Y CONDICIONES NO TRANSMISIBLES; COMPONENTE MODOS; CONDICIONES Y ESTILOS DE VIDA SALUDABLES Y CONDICIONES CRÓNICAS PREVALENTES EN EL MARCO DEL DESARROLLO DEL PLAN DE ACCIÓN TRANSITORIO 2024 DEL DEPARTAMENTO DE SUCRE.</t>
  </si>
  <si>
    <t>CO1.REQ.9923819</t>
  </si>
  <si>
    <t>CO1.PCCNTR.9209122</t>
  </si>
  <si>
    <t>CO1.BDOS.9755305</t>
  </si>
  <si>
    <t>CPS-264-2026</t>
  </si>
  <si>
    <t>PRESTACIÓN DE SERVICIOS PROFESIONALES DE UN
ARQUITECTO PARA BRINDAR ASESORIA Y APOYO EN LA DIRECCIÓN DE PROYECTOS ESTRATÉGICOS DE LA GOBERNACIÓN DE SUCRE</t>
  </si>
  <si>
    <t>https://community.secop.gov.co/Public/Tendering/OpportunityDetail/Index?noticeUID=CO1.NTC.9840550&amp;isFromPublicArea=True&amp;isModal=true&amp;asPopupView=true</t>
  </si>
  <si>
    <t>CO1.REQ.10736206</t>
  </si>
  <si>
    <t>CO1.PCCNTR.9730885</t>
  </si>
  <si>
    <t>CO1.BDOS.10552842</t>
  </si>
  <si>
    <t>CP-SDSD-496-2026</t>
  </si>
  <si>
    <t>PRESTACIÓN DE SERVICIOS PROFESIONALES DE UN INGENIERO (A) AMBIENTAL PARA EL DESARROLLO DE ACCIONES EN EL SUBPROGRAMA SALUD AMBIENTAL; EN EL MARCO DEL DESARROLLO DEL PLAN TERRITORIAL DE SALUD VIGENCIA 2026 EN EL DEPARTAMENTO DE SUCRE.</t>
  </si>
  <si>
    <t>https://community.secop.gov.co/Public/Tendering/OpportunityDetail/Index?noticeUID=CO1.NTC.10603685&amp;isFromPublicArea=True&amp;isModal=true&amp;asPopupView=true</t>
  </si>
  <si>
    <t>CO1.REQ.8978707</t>
  </si>
  <si>
    <t>CO1.PCCNTR.8374600</t>
  </si>
  <si>
    <t>CO1.BDOS.8818843</t>
  </si>
  <si>
    <t>CPS-984-2025</t>
  </si>
  <si>
    <t>PRESTACIÓN DE SERVICIOS DE APOYO A LA GESTIÓN PARA FORTALECER LAS DIFERENTES
ACTIVIDADES QUE MANEJE LA OFICINA DE GESTIÓN DE TECNOLOGÍAS DE LA INFORMACIÓN TI</t>
  </si>
  <si>
    <t>https://community.secop.gov.co/Public/Tendering/OpportunityDetail/Index?noticeUID=CO1.NTC.8845292&amp;isFromPublicArea=True&amp;isModal=true&amp;asPopupView=true</t>
  </si>
  <si>
    <t>CO1.REQ.9943615</t>
  </si>
  <si>
    <t>CO1.PCCNTR.9165784</t>
  </si>
  <si>
    <t>CO1.BDOS.9774498</t>
  </si>
  <si>
    <t>CP-SDSD-284-2026</t>
  </si>
  <si>
    <t>PRESTACIÓN DE SERVICIOS PROFESIONALES DE UN (A) INGENIERO SANITARIO Y
AMBIENTAL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</si>
  <si>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https://community.secop.gov.co/Public/Tendering/OpportunityDetail/Index?noticeUID=CO1.NTC.9798406&amp;isFromPublicArea=True&amp;isModal=true&amp;asPopupView=true</t>
  </si>
  <si>
    <t>CO1.REQ.6058873</t>
  </si>
  <si>
    <t>CO1.PCCNTR.6188664</t>
  </si>
  <si>
    <t>CO1.BDOS.5940363</t>
  </si>
  <si>
    <t>CP-SDSD-243-2024</t>
  </si>
  <si>
    <t>https://community.secop.gov.co/Public/Tendering/OpportunityDetail/Index?noticeUID=CO1.NTC.5950695&amp;isFromPublicArea=True&amp;isModal=true&amp;asPopupView=true</t>
  </si>
  <si>
    <t>CO1.REQ.5875258</t>
  </si>
  <si>
    <t>CO1.PCCNTR.6044447</t>
  </si>
  <si>
    <t>CO1.BDOS.5758422</t>
  </si>
  <si>
    <t>CONV-006-2024</t>
  </si>
  <si>
    <t>FORTALECIMIENTO DE LA COMISIÓN REGIONAL DE COMPETITIVIDAD E INNOVACIÓN DEL DEPARTAMENTO DE SUCRE</t>
  </si>
  <si>
    <t>https://community.secop.gov.co/Public/Tendering/OpportunityDetail/Index?noticeUID=CO1.NTC.5774426&amp;isFromPublicArea=True&amp;isModal=true&amp;asPopupView=true</t>
  </si>
  <si>
    <t>CO1.REQ.5958666</t>
  </si>
  <si>
    <t>CO1.PCCNTR.6105847</t>
  </si>
  <si>
    <t>CO1.BDOS.5841156</t>
  </si>
  <si>
    <t>CP-SDSD-155-2024</t>
  </si>
  <si>
    <t>https://community.secop.gov.co/Public/Tendering/OpportunityDetail/Index?noticeUID=CO1.NTC.5850293&amp;isFromPublicArea=True&amp;isModal=true&amp;asPopupView=true</t>
  </si>
  <si>
    <t>CO1.REQ.9026308</t>
  </si>
  <si>
    <t>CO1.PCCNTR.8419341</t>
  </si>
  <si>
    <t>CO1.BDOS.8865868</t>
  </si>
  <si>
    <t>CP-SDSD-817-2025</t>
  </si>
  <si>
    <t>PRESTACIÓN DE SERVICIOS PROFESIONALES DE UN(A) ARQUITECTO PARA EL
 FORTALECIMIENTO DE LAS COMPETENCIAS DE LA SECRETARÍA DE SALUD DEL
 DEPARTAMENTO DE SUCRE EN EL DESPACHO DEL SECRETARIO.</t>
  </si>
  <si>
    <t>92540956</t>
  </si>
  <si>
    <t>https://community.secop.gov.co/Public/Tendering/OpportunityDetail/Index?noticeUID=CO1.NTC.8899439&amp;isFromPublicArea=True&amp;isModal=true&amp;asPopupView=true</t>
  </si>
  <si>
    <t>CO1.REQ.9937724</t>
  </si>
  <si>
    <t>CO1.PCCNTR.9172018</t>
  </si>
  <si>
    <t>CO1.BDOS.9768726</t>
  </si>
  <si>
    <t>CPS-377-2026</t>
  </si>
  <si>
    <t>PRESTACION DE SERVICIOS PROFESIONALES PARA LIDERAR LA PLANEACIÓN TÉCNICA; ADMINISTRATIVA Y FINANCIERA DEL CENTRO; DEFINIENDO SU ESTRUCTURA ORGANIZACIONAL Y ASIGNANDO ROLES CLAVE PARA EL CUMPLIMIENTO DE LOS OBJETIVOS DEL CENTRO DE INNOVACIÓN Y PRODUCTIVIDAD</t>
  </si>
  <si>
    <t>1140882403</t>
  </si>
  <si>
    <t>https://community.secop.gov.co/Public/Tendering/OpportunityDetail/Index?noticeUID=CO1.NTC.9804135&amp;isFromPublicArea=True&amp;isModal=true&amp;asPopupView=true</t>
  </si>
  <si>
    <t>CO1.REQ.6173028</t>
  </si>
  <si>
    <t>CO1.PCCNTR.6288442</t>
  </si>
  <si>
    <t>CO1.BDOS.6053136</t>
  </si>
  <si>
    <t>CP-SDSD-306-2024</t>
  </si>
  <si>
    <t>PRESTACIÓN DE SERVICIOS PROFESIONALES DE UN ODONTÓLOGO PARA EL 
DESARROLLO DE ACCIONES EN LA DIMENSIÓN VIDA SALUDABLE Y CONDICIONES NO TRANSMISIBLES; EN EL MARCO DEL PLAN DE ACCIÓN TRANSITORIO 2024 EN EL DEPARTAMENTO DE SUCRE</t>
  </si>
  <si>
    <t>https://community.secop.gov.co/Public/Tendering/OpportunityDetail/Index?noticeUID=CO1.NTC.6073541&amp;isFromPublicArea=True&amp;isModal=true&amp;asPopupView=true</t>
  </si>
  <si>
    <t>CO1.REQ.5914022</t>
  </si>
  <si>
    <t>CO1.PCCNTR.6081461</t>
  </si>
  <si>
    <t>CO1.BDOS.5797083</t>
  </si>
  <si>
    <t>CP-SDSD-089-2024</t>
  </si>
  <si>
    <t>PRESTACIÓN DE SERVICIOS PROFESIONALES DE UN INGENIERO (A) DE 
AGROINDUSTRIAL PARA EL DESARROLLO DE ACCIONES EN LA DIMENSION SALUD AMBIENTAL EN EL COMPONENTE HABITAT SALUDABLE DEL PLAN DECENAL DE SALUD PÚBLICA- PROGRAMA SUCRE CON AUTORIDAD SANITARIA Y AMBIENTAL -PAS TRANSITORIO 2024 DE LA SECRETARIA</t>
  </si>
  <si>
    <t>https://community.secop.gov.co/Public/Tendering/OpportunityDetail/Index?noticeUID=CO1.NTC.5819511&amp;isFromPublicArea=True&amp;isModal=true&amp;asPopupView=true</t>
  </si>
  <si>
    <t>PRESTACIÓN DE SERVICIOS PROFESIONALES DE UN INGENIERO (A) DE 
AGROINDUSTRIAL PARA EL DESARROLLO DE ACCIONES EN LA DIMENSION SALUD AMBIENTAL EN EL COMPONENTE HABITAT SALUDABLE DEL PLAN DECENAL DE SALUD PÚBLICA- PROGRAMA SUCRE CON AUTORIDAD SANITARIA Y AMBIENTAL -PAS TRANSITORIO 2024 DE LA SECRETARIA DE SALUD DEL DEPARTAMENTO DE SUCRE.</t>
  </si>
  <si>
    <t>CO1.REQ.8958548</t>
  </si>
  <si>
    <t>CO1.PCCNTR.8359642</t>
  </si>
  <si>
    <t>CO1.BDOS.8799148</t>
  </si>
  <si>
    <t>CPS-906-2025</t>
  </si>
  <si>
    <t>PRESTACIÓN DE SERVICIOS DE APOYO A LA GESTIÓN
PARA BRINDAR APOYO Y ACOMPAÑAMIENTO EN LOS ASUNTOS QUE ESTÉN A CARGO DE LA SECRETARÍA DE INCLUSIÓN
SOCIAL; MUJER Y EQUIDAD DE GÉNERO SUBSECRETARÍA DE GESTIÓN DE LA INCLUSIÓN SOCIAL DEL DEPARTAMENTO DE
SUCRE.</t>
  </si>
  <si>
    <t>64582185</t>
  </si>
  <si>
    <t>https://community.secop.gov.co/Public/Tendering/OpportunityDetail/Index?noticeUID=CO1.NTC.8824841&amp;isFromPublicArea=True&amp;isModal=true&amp;asPopupView=true</t>
  </si>
  <si>
    <t>CO1.REQ.9970271</t>
  </si>
  <si>
    <t>CO1.PCCNTR.9196417</t>
  </si>
  <si>
    <t>CO1.BDOS.9802039</t>
  </si>
  <si>
    <t>CPS-407-2026</t>
  </si>
  <si>
    <t>PRESTACIÓN DE SERVICIOS PROFESIONALES PARA
BRINDAR APOYO Y ACOMPAÑAMIENTO JURIDICO EN LOS ASUNTOS QUE ESTÉN A CARGO DE LA SECRETARÍA DE LA MUJER;
JUVENTUD E INCLUSIÓN SOCIAL DEL DEPARTAMENTO DE SUCRE.</t>
  </si>
  <si>
    <t>https://community.secop.gov.co/Public/Tendering/OpportunityDetail/Index?noticeUID=CO1.NTC.9828666&amp;isFromPublicArea=True&amp;isModal=true&amp;asPopupView=true</t>
  </si>
  <si>
    <t>CO1.REQ.8912653</t>
  </si>
  <si>
    <t>CO1.PCCNTR.8326026</t>
  </si>
  <si>
    <t>CO1.BDOS.8755126</t>
  </si>
  <si>
    <t>CPS-723-2025</t>
  </si>
  <si>
    <t>PRESTACION DE SERVICIOS PROFESIONALES DE UN
 INGENIERO AGROINDUSTRIAL PARA APOYAR LOS PROCESOS DE LA CADENA APICOLA DEL DEPARTAMENTO DE SUCRE
 DURANTE LA VIGENCIA 2025</t>
  </si>
  <si>
    <t>1103108540</t>
  </si>
  <si>
    <t>https://community.secop.gov.co/Public/Tendering/OpportunityDetail/Index?noticeUID=CO1.NTC.8778695&amp;isFromPublicArea=True&amp;isModal=true&amp;asPopupView=true</t>
  </si>
  <si>
    <t>CO1.REQ.8941472</t>
  </si>
  <si>
    <t>CO1.PCCNTR.8346714</t>
  </si>
  <si>
    <t>CO1.BDOS.8782440</t>
  </si>
  <si>
    <t>CPS-875-2025</t>
  </si>
  <si>
    <t>PRESTACION DE SERVICIOS PROFESIONALES DE UN
 ABOGADO ESPECIALIZADO PARA BRINDAR ASESORIA Y ACOMPAÑAMIENTO EN LA SUBSECRETARIA DE GESTION DE RECURSOS
 FISICOS</t>
  </si>
  <si>
    <t>3836343</t>
  </si>
  <si>
    <t>https://community.secop.gov.co/Public/Tendering/OpportunityDetail/Index?noticeUID=CO1.NTC.8807733&amp;isFromPublicArea=True&amp;isModal=true&amp;asPopupView=true</t>
  </si>
  <si>
    <t>CO1.REQ.9969592</t>
  </si>
  <si>
    <t>CO1.PCCNTR.9207066</t>
  </si>
  <si>
    <t>CO1.BDOS.9801565</t>
  </si>
  <si>
    <t>CPS-447-2026</t>
  </si>
  <si>
    <t>PRESTACIÓN DE SERVICIOS PROFESIONALES DE UN
INGENIERO CIVIL CON ESPECIALIZACIÓN PARA BRINDAR ASESORIA; APOYO Y ACOMPAÑAMIENTO EN LA DIRECCIÓN DE
PROYECTOS ESTRATÉGICOS DE LA GOBERNACIÓN DE SUCRE</t>
  </si>
  <si>
    <t>1102794831</t>
  </si>
  <si>
    <t>https://community.secop.gov.co/Public/Tendering/OpportunityDetail/Index?noticeUID=CO1.NTC.9838504&amp;isFromPublicArea=True&amp;isModal=true&amp;asPopupView=true</t>
  </si>
  <si>
    <t>CO1.REQ.10764207</t>
  </si>
  <si>
    <t>CO1.PCCNTR.9756843</t>
  </si>
  <si>
    <t>CO1.BDOS.10580531</t>
  </si>
  <si>
    <t>CP-SDSD-555-2026</t>
  </si>
  <si>
    <t>PRESTACIÓN DE SERVICIOS PROFESIONALES DE UN INGENIERO AMBIENTAL PARA EL DESARROLLO DE ACCIONES EN EL SUBPROGRAMA SALUD AMBIENTAL; EN EL MARCO DEL DESARROLLO DEL PLAN TERRITORIAL DE SALUD VIGENCIA 2026 EN EL DEPARTAMENTO DE SUCRE.</t>
  </si>
  <si>
    <t>https://community.secop.gov.co/Public/Tendering/OpportunityDetail/Index?noticeUID=CO1.NTC.10635539&amp;isFromPublicArea=True&amp;isModal=true&amp;asPopupView=true</t>
  </si>
  <si>
    <t>CO1.REQ.7702192</t>
  </si>
  <si>
    <t>CO1.PCCNTR.7456870</t>
  </si>
  <si>
    <t>CO1.BDOS.7566897</t>
  </si>
  <si>
    <t>CP-SDSD-102-2025</t>
  </si>
  <si>
    <t>PRESTACIÓN DE SERVICIOS PROFESIONALES DE UN(A) ECONOMISTA PARA EL DESARROLLO DE ACCIONES EN EL COMPONENTE POBLACIONES VULNERABLES EN EL MARCO DEL DESARROLLO DEL PLAN TERRITORIAL DE SALUD PUBLICA VIGENCIA 2025 EN EL 
DEPARTAMENTO DE SUCRE.</t>
  </si>
  <si>
    <t>https://community.secop.gov.co/Public/Tendering/OpportunityDetail/Index?noticeUID=CO1.NTC.7589099&amp;isFromPublicArea=True&amp;isModal=true&amp;asPopupView=true</t>
  </si>
  <si>
    <t>CO1.REQ.8742555</t>
  </si>
  <si>
    <t>CO1.PCCNTR.8203169</t>
  </si>
  <si>
    <t>CO1.BDOS.8587467</t>
  </si>
  <si>
    <t>CP-SDSD-457-2025</t>
  </si>
  <si>
    <t>https://community.secop.gov.co/Public/Tendering/OpportunityDetail/Index?noticeUID=CO1.NTC.8610461&amp;isFromPublicArea=True&amp;isModal=true&amp;asPopupView=true</t>
  </si>
  <si>
    <t>CO1.REQ.9859982</t>
  </si>
  <si>
    <t>CO1.PCCNTR.9103857</t>
  </si>
  <si>
    <t>CO1.BDOS.9692335</t>
  </si>
  <si>
    <t>CP-SDSD-211-2026</t>
  </si>
  <si>
    <t>PRESTACION DE SERVICIOS DE APOYO A LA GESTION DE UN (A) REGENTE EN FARMACIA PARA EL DESARROLLO DE ACCIONES EN EL SUBPROGRAMA IVC MEDICAMENTOS EN EL MARCO DEL DESARROLLO DEL PLAN
TERRITORIAL DE SALUD VIGENCIA 2026 EN EL DEPARTAMENTO DE SUCRE.</t>
  </si>
  <si>
    <t>https://community.secop.gov.co/Public/Tendering/OpportunityDetail/Index?noticeUID=CO1.NTC.9740251&amp;isFromPublicArea=True&amp;isModal=true&amp;asPopupView=true</t>
  </si>
  <si>
    <t>CO1.REQ.6032123</t>
  </si>
  <si>
    <t>CO1.PCCNTR.6169682</t>
  </si>
  <si>
    <t>CO1.BDOS.5913579</t>
  </si>
  <si>
    <t>CP-SDSD-227-2024</t>
  </si>
  <si>
    <t>PRESTACIÓN DE SERVICIOS PROFESIONALES DE UN ENFERMERO/A PARA EL DESARROLLO DE ACCIONES EN 
LA DIMENSIÓN VIDA SALUDABLE Y ENFERMEDADES TRANSMISIBLES-ENFERMEDADES INMUNOPREVENIBLES; 
EN EL MARCO DEL DESARROLLO DEL PLAN DECENAL DE SALUD PUBLICA DESDE LA SECRETARIA DE SALUD EN EL MARCO DEL PROYECTO DESA</t>
  </si>
  <si>
    <t>https://community.secop.gov.co/Public/Tendering/OpportunityDetail/Index?noticeUID=CO1.NTC.5926702&amp;isFromPublicArea=True&amp;isModal=true&amp;asPopupView=true</t>
  </si>
  <si>
    <t>PRESTACIÓN DE SERVICIOS PROFESIONALES DE UN ENFERMERO/A PARA EL DESARROLLO DE ACCIONES EN 
LA DIMENSIÓN VIDA SALUDABLE Y ENFERMEDADES TRANSMISIBLES-ENFERMEDADES INMUNOPREVENIBLES; 
EN EL MARCO DEL DESARROLLO DEL PLAN DECENAL DE SALUD PUBLICA DESDE LA SECRETARIA DE SALUD EN EL MARCO DEL PROYECTO DESARROLLO DE LA DIMENSION VIDA SALUDABLE Y ENFERMEDADES TRANSMISIBLES - ENFERMEDADES INMUNOPREVENIBLES DEL PROGRAMA SALUD PUBLICA PRIORITARIA Y DIFERENTE PLAN DE ACCION TRANSITORIO 2024 EN EL DEPARTAMENT</t>
  </si>
  <si>
    <t>CO1.REQ.8825142</t>
  </si>
  <si>
    <t>CO1.PCCNTR.8265642</t>
  </si>
  <si>
    <t>CO1.BDOS.8668137</t>
  </si>
  <si>
    <t>CP-SDSD-598-2025</t>
  </si>
  <si>
    <t>PRESTACIÓN DE SERVICIOS PROFESIONALES DE UN(A) FISIOTERAPEUTA PARA EL
 DESARROLLO DE ACCIONES EN EL COMPONENTE DISCAPACIDAD EN EL MARCO
 DEL DESARROLLO DEL PLAN TERRITORIAL DE SALUD PUBLICA VIGENCIA 2025 EN
 EL DEPARTAMENTO DE SUCRE</t>
  </si>
  <si>
    <t>https://community.secop.gov.co/Public/Tendering/OpportunityDetail/Index?noticeUID=CO1.NTC.8697864&amp;isFromPublicArea=True&amp;isModal=true&amp;asPopupView=true</t>
  </si>
  <si>
    <t>CO1.REQ.9086634</t>
  </si>
  <si>
    <t>CO1.PCCNTR.8457145</t>
  </si>
  <si>
    <t>CO1.BDOS.8924741</t>
  </si>
  <si>
    <t>CP-SDSD-853-2025</t>
  </si>
  <si>
    <t>PRESTACIÓN DE SERVICIOS DE APOYO A LA GESTION UN(A) BACHILLER PARA EL
FORTALECIMIENTO DE LAS COMPETENCIAS DE LA SECRETARÍA DE SALUD DEL DEPARTAMENTO DE SUCRE EN LA
SUBSECRETARIA DE GESTIÓN ADMINISTRATIVA Y FINANCIERA</t>
  </si>
  <si>
    <t>https://community.secop.gov.co/Public/Tendering/OpportunityDetail/Index?noticeUID=CO1.NTC.8951675&amp;isFromPublicArea=True&amp;isModal=true&amp;asPopupView=true</t>
  </si>
  <si>
    <t>CO1.REQ.9845897</t>
  </si>
  <si>
    <t>CO1.PCCNTR.9079750</t>
  </si>
  <si>
    <t>CO1.BDOS.9678580</t>
  </si>
  <si>
    <t>CP-SDSD-181-2026</t>
  </si>
  <si>
    <t>PRESTACIÓN DE SERVICIOS PROFESIONALES DE UN (A) ENFERMERO PARA EL DESARROLLO DE ACCIONES EN EL SUBPROGRAMA VIGILANCIA EPIDEMIOLÓGICA EN EL MARCO DEL DESARROLLO DEL PLAN TERRITORIAL DE SALUD VIGENCIA 2026 EN EL DEPARTAMENTO DE SUCRE.</t>
  </si>
  <si>
    <t>https://community.secop.gov.co/Public/Tendering/OpportunityDetail/Index?noticeUID=CO1.NTC.9714655&amp;isFromPublicArea=True&amp;isModal=true&amp;asPopupView=true</t>
  </si>
  <si>
    <t>CO1.REQ.9947432</t>
  </si>
  <si>
    <t>CO1.PCCNTR.9169748</t>
  </si>
  <si>
    <t>CO1.BDOS.9778394</t>
  </si>
  <si>
    <t>CPS-401-2026</t>
  </si>
  <si>
    <t>PRESTACION DE SERVICIOS PROFESIONALES DE UN ADMINISTRADOR DE COMERCIO EXTERIOR PARA BRINDAR APOYO TECNICO A LA SECRETARIA DE DESARROLLO ECONOMICO Y SOSTENIBILIDAD AMBIENTAL DEL DEPARTAMENTO DE SUCRE</t>
  </si>
  <si>
    <t>https://community.secop.gov.co/Public/Tendering/OpportunityDetail/Index?noticeUID=CO1.NTC.9801928&amp;isFromPublicArea=True&amp;isModal=true&amp;asPopupView=true</t>
  </si>
  <si>
    <t>CO1.REQ.7702567</t>
  </si>
  <si>
    <t>CO1.PCCNTR.7467985</t>
  </si>
  <si>
    <t>CO1.BDOS.7567375</t>
  </si>
  <si>
    <t>CP-SDSD-120-2025</t>
  </si>
  <si>
    <t>PRESTACIÓN DE SERVICIOS PROFESIONALES DE UN(A) INGENIERO(A) DE SISTEMAS PARA EL DESARROLLO DE ACCIONES EN EL COMPONENTE
PARTICIPACION SOCIAL EN EL MARCO DEL DESARROLLO DEL PLAN TERRITORIAL
DE SALUD VIGENCIA 2025 EN EL DEPARTAMENTO DE SUCRE.</t>
  </si>
  <si>
    <t>https://community.secop.gov.co/Public/Tendering/OpportunityDetail/Index?noticeUID=CO1.NTC.7602289&amp;isFromPublicArea=True&amp;isModal=true&amp;asPopupView=true</t>
  </si>
  <si>
    <t>CO1.REQ.9922609</t>
  </si>
  <si>
    <t>CO1.PCCNTR.9141409</t>
  </si>
  <si>
    <t>CO1.BDOS.9753959</t>
  </si>
  <si>
    <t>CPS-347-2026</t>
  </si>
  <si>
    <t>PROFESIONAL EN DERECHO PARA BRINDAR ASESORÍA Y ACOMPAÑAMIENTO EN LOS ASUNTOS JURÍDICOS QUE ESTÉN A CARGO DE LA SECRETARÍA GENERAL DE LA GOBERNACION DE SUCRE DESDE LA SECRETARIA GENERAL</t>
  </si>
  <si>
    <t>https://community.secop.gov.co/Public/Tendering/OpportunityDetail/Index?noticeUID=CO1.NTC.9774566&amp;isFromPublicArea=True&amp;isModal=true&amp;asPopupView=true</t>
  </si>
  <si>
    <t>CO1.REQ.10809670</t>
  </si>
  <si>
    <t>CO1.BDOS.10626483</t>
  </si>
  <si>
    <t>CO1.REQ.10068710</t>
  </si>
  <si>
    <t>CO1.PCCNTR.9300827</t>
  </si>
  <si>
    <t>CO1.BDOS.9900268</t>
  </si>
  <si>
    <t>CPS-690-2026</t>
  </si>
  <si>
    <t>1100398116</t>
  </si>
  <si>
    <t>https://community.secop.gov.co/Public/Tendering/OpportunityDetail/Index?noticeUID=CO1.NTC.9932599&amp;isFromPublicArea=True&amp;isModal=true&amp;asPopupView=true</t>
  </si>
  <si>
    <t>CO1.REQ.10051339</t>
  </si>
  <si>
    <t>CO1.PCCNTR.9274398</t>
  </si>
  <si>
    <t>CO1.BDOS.9882819</t>
  </si>
  <si>
    <t>CP-SDSD-381-2026</t>
  </si>
  <si>
    <t>PRESTACIÓN DE SERVICIOS PROFESIONALES DE UN(A) ABOGADO(A) PARA BRINDAR APOYO
Y ACOMPAÑAMIENTO A LA SECRETARÍA DE SALUD DE LA GOBERNACIÓN DE SUCRE EN LA DIRECCIÓN DE ASUNTOS JURÍDICOS Y CONTRATACIÓN</t>
  </si>
  <si>
    <t>1102858380</t>
  </si>
  <si>
    <t>https://community.secop.gov.co/Public/Tendering/OpportunityDetail/Index?noticeUID=CO1.NTC.9905786&amp;isFromPublicArea=True&amp;isModal=true&amp;asPopupView=true</t>
  </si>
  <si>
    <t>CO1.REQ.6282035</t>
  </si>
  <si>
    <t>CO1.PCCNTR.6361624</t>
  </si>
  <si>
    <t>CO1.BDOS.6160302</t>
  </si>
  <si>
    <t>CPS-317-2024</t>
  </si>
  <si>
    <t>PRESTACIÓN DE SERVICIOS PROFESIONALES
DE UN CONTADOR PÚBLICO PARA LA ASESORÍA Y ACOMPAÑAMIENTO DEL
SEGUIMIENTO AL MANEJO DE LOS FONDOS DE SERVICIO EDUCATIVO - FOSE EN LA
SECRETARÍA DE EDUCACIÓN DE LA GOBERNACIÓN DE SUCRE.</t>
  </si>
  <si>
    <t>https://community.secop.gov.co/Public/Tendering/OpportunityDetail/Index?noticeUID=CO1.NTC.6170415&amp;isFromPublicArea=True&amp;isModal=true&amp;asPopupView=true</t>
  </si>
  <si>
    <t>CO1.REQ.9661552</t>
  </si>
  <si>
    <t>CO1.PCCNTR.8877442</t>
  </si>
  <si>
    <t>CO1.BDOS.9494362</t>
  </si>
  <si>
    <t>CPS-031-2026</t>
  </si>
  <si>
    <t>https://community.secop.gov.co/Public/Tendering/OpportunityDetail/Index?noticeUID=CO1.NTC.9509122&amp;isFromPublicArea=True&amp;isModal=true&amp;asPopupView=true</t>
  </si>
  <si>
    <t>CO1.REQ.6586874</t>
  </si>
  <si>
    <t>CO1.PCCNTR.6586748</t>
  </si>
  <si>
    <t>CO1.BDOS.6461756</t>
  </si>
  <si>
    <t>CP-SDSD-419-2024</t>
  </si>
  <si>
    <t>PRESTACIÓN DE SERVICIOS PROFESIONALES DE UN (A) ENFERMERO (A) PARA EL DESARROLLO DE ACCIONES EN LA DIMENSIÓN TRANSVERSAL GESTIÓN DIFERENCIAL DE LAS POBLACIONES VULNERABLES EN EL COMPONENTE DESARROLLO INTEGRAL DE NIÑOS; NIÑAS Y ADOLESCENTES; EN EL MARCO DELPLAN DE ACCIÓN TRANSITORIO 2024 EN EL DEPART</t>
  </si>
  <si>
    <t>33239687</t>
  </si>
  <si>
    <t>https://community.secop.gov.co/Public/Tendering/OpportunityDetail/Index?noticeUID=CO1.NTC.6473683&amp;isFromPublicArea=True&amp;isModal=true&amp;asPopupView=true</t>
  </si>
  <si>
    <t>PRESTACIÓN DE SERVICIOS PROFESIONALES DE UN (A) ENFERMERO (A) PARA EL DESARROLLO DE ACCIONES EN LA DIMENSIÓN TRANSVERSAL GESTIÓN DIFERENCIAL DE LAS POBLACIONES VULNERABLES EN EL COMPONENTE DESARROLLO INTEGRAL DE NIÑOS; NIÑAS Y ADOLESCENTES; EN EL MARCO DELPLAN DE ACCIÓN TRANSITORIO 2024 EN EL DEPARTAMENTO DE SUCRE.</t>
  </si>
  <si>
    <t>CO1.REQ.7010861</t>
  </si>
  <si>
    <t>CO1.PCCNTR.6906397</t>
  </si>
  <si>
    <t>CO1.BDOS.6880275</t>
  </si>
  <si>
    <t>CP-SDSD-466-2024</t>
  </si>
  <si>
    <t>https://community.secop.gov.co/Public/Tendering/OpportunityDetail/Index?noticeUID=CO1.NTC.6897021&amp;isFromPublicArea=True&amp;isModal=true&amp;asPopupView=true</t>
  </si>
  <si>
    <t>CO1.REQ.8970015</t>
  </si>
  <si>
    <t>CO1.PCCNTR.8389763</t>
  </si>
  <si>
    <t>CO1.BDOS.8810278</t>
  </si>
  <si>
    <t>CONVENIO ESPECIAL DE COOPERACIÓN N° 001-2025</t>
  </si>
  <si>
    <t>AUNAR ESFUERZOS TÉCNICOS; ADMINISTRATIVOS Y FINANCIEROS; CON MIRAS A CONTRIBUIR CON LA CARACTERIZACIÓN DEL RIESGO DE ENFERMEDADES TRANSMITIDAS POR VECTORES BASADO EN VIGILANCIA ENTOMOLÓGICA Y ANÁLISIS MOLECULAR DE AGENTES ETIOLÓGICOS DE VECTORES TRANSMISORES E IMPLEMENTACIÓN DE MEDIDAS PREVENTIVAS V</t>
  </si>
  <si>
    <t>892201263</t>
  </si>
  <si>
    <t>https://community.secop.gov.co/Public/Tendering/OpportunityDetail/Index?noticeUID=CO1.NTC.8839063&amp;isFromPublicArea=True&amp;isModal=true&amp;asPopupView=true</t>
  </si>
  <si>
    <t>AUNAR ESFUERZOS TÉCNICOS; ADMINISTRATIVOS Y FINANCIEROS; CON MIRAS A CONTRIBUIR CON LA CARACTERIZACIÓN DEL RIESGO DE ENFERMEDADES TRANSMITIDAS POR VECTORES BASADO EN VIGILANCIA ENTOMOLÓGICA Y ANÁLISIS MOLECULAR DE AGENTES ETIOLÓGICOS DE VECTORES TRANSMISORES E IMPLEMENTACIÓN DE MEDIDAS PREVENTIVAS VIGENCIA 2025 EN EL DEPARTAMENTO DE SUCRE</t>
  </si>
  <si>
    <t>CO1.REQ.9742022</t>
  </si>
  <si>
    <t>CO1.PCCNTR.8970683</t>
  </si>
  <si>
    <t>CO1.BDOS.9574913</t>
  </si>
  <si>
    <t>CP-SDSD-026-2026</t>
  </si>
  <si>
    <t>https://community.secop.gov.co/Public/Tendering/OpportunityDetail/Index?noticeUID=CO1.NTC.9601417&amp;isFromPublicArea=True&amp;isModal=true&amp;asPopupView=true</t>
  </si>
  <si>
    <t>CO1.REQ.7725005</t>
  </si>
  <si>
    <t>CO1.PCCNTR.7470037</t>
  </si>
  <si>
    <t>CO1.BDOS.7590211</t>
  </si>
  <si>
    <t>PRESTACIÓN DE SERVICIOS PROFESIONALES DE UN(A) ENFERMERO(A) PARA EL DESARROLLO DE ACCIONES EN EL COMPONENTE EMERGENTES Y
REMERGENTES: IRA-EDA-LEPRA Y TB EN EL MARCO DEL DESARROLLO DEL PLAN TERRITORIAL DE SALUD VIGENCIA 2025 EN EL DEPARTAMENTO DE SUCRE</t>
  </si>
  <si>
    <t>https://community.secop.gov.co/Public/Tendering/OpportunityDetail/Index?noticeUID=CO1.NTC.7604343&amp;isFromPublicArea=True&amp;isModal=true&amp;asPopupView=true</t>
  </si>
  <si>
    <t>CO1.REQ.9960516</t>
  </si>
  <si>
    <t>CO1.PCCNTR.9192358</t>
  </si>
  <si>
    <t>CO1.BDOS.9791909</t>
  </si>
  <si>
    <t>CPS-404-2026</t>
  </si>
  <si>
    <t>https://community.secop.gov.co/Public/Tendering/OpportunityDetail/Index?noticeUID=CO1.NTC.9825233&amp;isFromPublicArea=True&amp;isModal=true&amp;asPopupView=true</t>
  </si>
  <si>
    <t>CO1.REQ.6741111</t>
  </si>
  <si>
    <t>CO1.PCCNTR.6702067</t>
  </si>
  <si>
    <t>CO1.BDOS.6613570</t>
  </si>
  <si>
    <t>CPS-586-2024</t>
  </si>
  <si>
    <t>PRESTACIÓN DE SERVICIOS PROFESIONALES COMO TRABAJADORA SOCIAL PARA BRINDAR APOYO FUNCIONAL A LOS DIVERSOS PROCESOS DE LA UNIDAD ADMINISTRATIVA ESPECIAL PARA LA GESTIÓN DEL RIESGOS; ATENCIÓN DE DESASTRES Y CAMBIO CLIMATICO DEL DEPARTAMENTO DE SUCRE</t>
  </si>
  <si>
    <t>https://community.secop.gov.co/Public/Tendering/OpportunityDetail/Index?noticeUID=CO1.NTC.6628881&amp;isFromPublicArea=True&amp;isModal=true&amp;asPopupView=true</t>
  </si>
  <si>
    <t>CO1.PCCNTR.6702237</t>
  </si>
  <si>
    <t>CO1.PCCNTR.6702061</t>
  </si>
  <si>
    <t>CO1.PCCNTR.6702062</t>
  </si>
  <si>
    <t>CO1.REQ.9995633</t>
  </si>
  <si>
    <t>CO1.PCCNTR.9225966</t>
  </si>
  <si>
    <t>CO1.BDOS.9827173</t>
  </si>
  <si>
    <t>CP-SDSD-328-2026</t>
  </si>
  <si>
    <t>PRESTACIÓN DE SERVICIOS PROFESIONALES DE UN (A) TRABAJADOR(A) SOCIAL PARA EL DESARROLLO DE ACCIONES EN EL SUBPROGRAMA POBLACIONES VULNERABLES EN EL MARCO DEL DESARROLLO DEL PLAN
TERRITORIAL DE SALUD VIGENCIA 2026 EN EL DEPARTAMENTO DE SUCRE.</t>
  </si>
  <si>
    <t>1100696426</t>
  </si>
  <si>
    <t>https://community.secop.gov.co/Public/Tendering/OpportunityDetail/Index?noticeUID=CO1.NTC.9857026&amp;isFromPublicArea=True&amp;isModal=true&amp;asPopupView=true</t>
  </si>
  <si>
    <t>CO1.REQ.7702534</t>
  </si>
  <si>
    <t>CO1.PCCNTR.7457485</t>
  </si>
  <si>
    <t>CO1.BDOS.7567339</t>
  </si>
  <si>
    <t>CP-SDSD-119-2025</t>
  </si>
  <si>
    <t>PRESTACIÓN DE SERVICIOS PROFESIONALES DE UN(A) INGENIERO(A) DE SISTEMAS PARA EL DESARROLLO DE ACCIONES EN EL COMPONENTE DISCAPACIDAD EN EL MARCO DEL DESARROLLO DEL PLAN TERRITORIAL DE SALUD PUBLICA VIGENCIA 2025 EN EL DEPARTAMENTO DE SUCRE</t>
  </si>
  <si>
    <t>https://community.secop.gov.co/Public/Tendering/OpportunityDetail/Index?noticeUID=CO1.NTC.7590317&amp;isFromPublicArea=True&amp;isModal=true&amp;asPopupView=true</t>
  </si>
  <si>
    <t>CO1.REQ.8949696</t>
  </si>
  <si>
    <t>CO1.PCCNTR.8355863</t>
  </si>
  <si>
    <t>CO1.BDOS.8790863</t>
  </si>
  <si>
    <t>CP-SDSD-703-2025</t>
  </si>
  <si>
    <t>PRESTACIÓN DE SERVICIOS PROFESIONALES DE UN(A) ZOOTECNISTA PARA BRINDAR APOYO Y ACOMPAÑAMIENTO A LA 
SECRETARÍA DE SALUD DE LA GOBERNACIÓN DE SUCRE EN EL COMPONENTE ZOONOSIS.</t>
  </si>
  <si>
    <t>https://community.secop.gov.co/Public/Tendering/OpportunityDetail/Index?noticeUID=CO1.NTC.8820256&amp;isFromPublicArea=True&amp;isModal=true&amp;asPopupView=true</t>
  </si>
  <si>
    <t>CO1.REQ.8917025</t>
  </si>
  <si>
    <t>CO1.PCCNTR.8330571</t>
  </si>
  <si>
    <t>CO1.BDOS.8758775</t>
  </si>
  <si>
    <t>CPS-726-2025</t>
  </si>
  <si>
    <t>PRESTACION DE SERVICIOS PROFESIONALES DE UN
 ADMINISTRADOR DE EMPRESAS PARA APOYAR EN ASUNTOS ADMINISTRATIVOS A LA SUBSECRETARIA DE DESARROLLO RURAL
 Y MEDIO AMBIENTE DEL DEPARTAMENTO DE SUCRE</t>
  </si>
  <si>
    <t>https://community.secop.gov.co/Public/Tendering/OpportunityDetail/Index?noticeUID=CO1.NTC.8784899&amp;isFromPublicArea=True&amp;isModal=true&amp;asPopupView=true</t>
  </si>
  <si>
    <t>CO1.REQ.6711065</t>
  </si>
  <si>
    <t>CO1.PCCNTR.6681358</t>
  </si>
  <si>
    <t>CO1.BDOS.6584700</t>
  </si>
  <si>
    <t>CPS-536-2024</t>
  </si>
  <si>
    <t>PRESTACIÓN DE SERVICIOS PROFESIONALES COMO INGENIERO DE MINAS Y METALURGIA 
PARA BRINDAR ACOMPAÑAMIENTO Y ASESORIA LA SECRETARIA DE ENERGIAS DE LA GOBERNACIÓN DE SUCRE</t>
  </si>
  <si>
    <t>1128440990</t>
  </si>
  <si>
    <t>https://community.secop.gov.co/Public/Tendering/OpportunityDetail/Index?noticeUID=CO1.NTC.6602217&amp;isFromPublicArea=True&amp;isModal=true&amp;asPopupView=true</t>
  </si>
  <si>
    <t>CO1.REQ.10007674</t>
  </si>
  <si>
    <t>CO1.PCCNTR.9246426</t>
  </si>
  <si>
    <t>CO1.BDOS.9839392</t>
  </si>
  <si>
    <t>CPS-437-2026</t>
  </si>
  <si>
    <t>https://community.secop.gov.co/Public/Tendering/OpportunityDetail/Index?noticeUID=CO1.NTC.9876910&amp;isFromPublicArea=True&amp;isModal=true&amp;asPopupView=true</t>
  </si>
  <si>
    <t>CO1.REQ.9856188</t>
  </si>
  <si>
    <t>CO1.PCCNTR.9070964</t>
  </si>
  <si>
    <t>CO1.BDOS.9689020</t>
  </si>
  <si>
    <t>CPS-138-2026</t>
  </si>
  <si>
    <t>PRESTACIÓN DE SERVICIOS PROFESIONALES DE UN
PROFESIONAL EN DERECHO PARA APOYAR JURIDICAMENTE A LA SECRETARIA DE TRÁNSITO Y MOVIILIDAD DE LA
GOBERNACION DE SUCRE</t>
  </si>
  <si>
    <t>1101873810</t>
  </si>
  <si>
    <t>https://community.secop.gov.co/Public/Tendering/OpportunityDetail/Index?noticeUID=CO1.NTC.9705841&amp;isFromPublicArea=True&amp;isModal=true&amp;asPopupView=true</t>
  </si>
  <si>
    <t>CO1.REQ.9916637</t>
  </si>
  <si>
    <t>CO1.PCCNTR.9166469</t>
  </si>
  <si>
    <t>CO1.BDOS.9748249</t>
  </si>
  <si>
    <t>CPS-314-2026</t>
  </si>
  <si>
    <t>PRESTACION DE SERVICIOS DE APOYO A LA GESTION COMO CONDUCTOR DE VEHICULO AUTOMOTOR PARA APOYAR LOS DIVERSOS PROCESOS DE LA UNIDAD ADMINISTRATIVA
ESPECIAL PARA LA GESTIÓN DEL RIESGOS; ATENCIÓN DE DESASTRES Y CAMBIO CLIMATICO DE LA GOBERNACIÓN DE SUCRE.</t>
  </si>
  <si>
    <t>https://community.secop.gov.co/Public/Tendering/OpportunityDetail/Index?noticeUID=CO1.NTC.9798824&amp;isFromPublicArea=True&amp;isModal=true&amp;asPopupView=true</t>
  </si>
  <si>
    <t>CO1.REQ.7034326</t>
  </si>
  <si>
    <t>CO1.PCCNTR.6921195</t>
  </si>
  <si>
    <t>CO1.BDOS.6903644</t>
  </si>
  <si>
    <t>CP-SDSD-512-2024</t>
  </si>
  <si>
    <t>PRESTACIÓN DE SERVICIOS PROFESIONALES DE UN(A) PSICOLOGO (A) PARA EL DESARROLLO DE ACCIONES EN EL COMPONENTE DISCAPACIDAD EL MARCO DEL DESARROLLO DEL PLAN TERRITORIAL DE SALUD VIGENCIA 2024 EN EL DEPARTAMENTO DE SUCRE</t>
  </si>
  <si>
    <t>https://community.secop.gov.co/Public/Tendering/OpportunityDetail/Index?noticeUID=CO1.NTC.6915259&amp;isFromPublicArea=True&amp;isModal=true&amp;asPopupView=true</t>
  </si>
  <si>
    <t>CO1.REQ.8283671</t>
  </si>
  <si>
    <t>CO1.PCCNTR.7893635</t>
  </si>
  <si>
    <t>CO1.BDOS.8137959</t>
  </si>
  <si>
    <t>https://community.secop.gov.co/Public/Tendering/OpportunityDetail/Index?noticeUID=CO1.NTC.8159960&amp;isFromPublicArea=True&amp;isModal=true&amp;asPopupView=true</t>
  </si>
  <si>
    <t>CO1.REQ.7070288</t>
  </si>
  <si>
    <t>CO1.PCCNTR.6965130</t>
  </si>
  <si>
    <t>CO1.BDOS.6938696</t>
  </si>
  <si>
    <t>https://community.secop.gov.co/Public/Tendering/OpportunityDetail/Index?noticeUID=CO1.NTC.6968321&amp;isFromPublicArea=True&amp;isModal=true&amp;asPopupView=true</t>
  </si>
  <si>
    <t>CO1.REQ.10045367</t>
  </si>
  <si>
    <t>CO1.PCCNTR.9304508</t>
  </si>
  <si>
    <t>CO1.BDOS.9865183</t>
  </si>
  <si>
    <t>https://community.secop.gov.co/Public/Tendering/OpportunityDetail/Index?noticeUID=CO1.NTC.9936049&amp;isFromPublicArea=True&amp;isModal=true&amp;asPopupView=true</t>
  </si>
  <si>
    <t>CO1.PCCNTR.9304509</t>
  </si>
  <si>
    <t>CPS-492-2026</t>
  </si>
  <si>
    <t>El objeto del contrato a celebrarse es la PRESTACION DE SERVICIOS PROFESIONALES
ESPECIALIZADOS para apoyar los procesos de definición de líneas estratégicas de la
Oficina de innovación; tecnología y competitividad</t>
  </si>
  <si>
    <t>1102843225</t>
  </si>
  <si>
    <t>CO1.REQ.8817230</t>
  </si>
  <si>
    <t>CO1.PCCNTR.8255817</t>
  </si>
  <si>
    <t>CO1.BDOS.8660610</t>
  </si>
  <si>
    <t>CP-SDSD-566-2025</t>
  </si>
  <si>
    <t>PRESTACIÓN DE SERVICIOS DE APOYO A LA GESTIÓN DE UN VACUNADOR PARA
EL DESARROLLO DE ACCIONES EN EL COMPONENTE ZOONOSIS; EN EL MARCO
DEL DESARROLLO DEL PLAN TERRITORIAL DE SALUD VIGENCIA 2025 EN EL
DEPARTAMENTO DE SUCRE.
VALOR DEL CONTRATO : DIEZ MILLONES QUINIENTOS</t>
  </si>
  <si>
    <t>https://community.secop.gov.co/Public/Tendering/OpportunityDetail/Index?noticeUID=CO1.NTC.8683390&amp;isFromPublicArea=True&amp;isModal=true&amp;asPopupView=true</t>
  </si>
  <si>
    <t>CO1.REQ.9911665</t>
  </si>
  <si>
    <t>CO1.PCCNTR.9133533</t>
  </si>
  <si>
    <t>CO1.BDOS.9743620</t>
  </si>
  <si>
    <t>CPS-241-2026</t>
  </si>
  <si>
    <t>PRESTACIÓN DE SERVICIOS DE APOYO A LA GESTIÓN
PARA BRINDAR ACOMPAÑAMIENTO A LASECRETARIA DE COMUNICACIONES DELA GOBERNACION DEL DEPARTAMENTO DE
SUCRE</t>
  </si>
  <si>
    <t>https://community.secop.gov.co/Public/Tendering/OpportunityDetail/Index?noticeUID=CO1.NTC.9767883&amp;isFromPublicArea=True&amp;isModal=true&amp;asPopupView=true</t>
  </si>
  <si>
    <t>CO1.REQ.8927224</t>
  </si>
  <si>
    <t>CO1.PCCNTR.8335989</t>
  </si>
  <si>
    <t>CO1.BDOS.8768713</t>
  </si>
  <si>
    <t>CPS-786-2025</t>
  </si>
  <si>
    <t>18777875</t>
  </si>
  <si>
    <t>https://community.secop.gov.co/Public/Tendering/OpportunityDetail/Index?noticeUID=CO1.NTC.8793512&amp;isFromPublicArea=True&amp;isModal=true&amp;asPopupView=true</t>
  </si>
  <si>
    <t>CO1.REQ.9762860</t>
  </si>
  <si>
    <t>CO1.PCCNTR.8982713</t>
  </si>
  <si>
    <t>CO1.BDOS.9595066</t>
  </si>
  <si>
    <t>CPS-074-2026</t>
  </si>
  <si>
    <t>1102876211</t>
  </si>
  <si>
    <t>https://community.secop.gov.co/Public/Tendering/OpportunityDetail/Index?noticeUID=CO1.NTC.9613288&amp;isFromPublicArea=True&amp;isModal=true&amp;asPopupView=true</t>
  </si>
  <si>
    <t>CO1.REQ.10076989</t>
  </si>
  <si>
    <t>CO1.PCCNTR.9302754</t>
  </si>
  <si>
    <t>CO1.BDOS.9909350</t>
  </si>
  <si>
    <t>CP-SDSD-402-2026</t>
  </si>
  <si>
    <t>PRESTACIÓN DE SERVICIOS DE APOYO A LA GESTIÓN DE UN REGENTE DE FARMACIA PARA EL FORTALECIMIENTO DEL FONDO ROTATORIO DE ESTUPEFACIENTES - FRE EN LA SECRETARIA DE SALUD DEL DEPARTAMENTO DE SUCRE</t>
  </si>
  <si>
    <t>https://community.secop.gov.co/Public/Tendering/OpportunityDetail/Index?noticeUID=CO1.NTC.9934638&amp;isFromPublicArea=True&amp;isModal=true&amp;asPopupView=true</t>
  </si>
  <si>
    <t>CO1.REQ.7043617</t>
  </si>
  <si>
    <t>CO1.PCCNTR.6934203</t>
  </si>
  <si>
    <t>CO1.BDOS.6912924</t>
  </si>
  <si>
    <t>CP-SDSD-521-2024</t>
  </si>
  <si>
    <t>https://community.secop.gov.co/Public/Tendering/OpportunityDetail/Index?noticeUID=CO1.NTC.6929958&amp;isFromPublicArea=True&amp;isModal=true&amp;asPopupView=true</t>
  </si>
  <si>
    <t>CO1.REQ.6191346</t>
  </si>
  <si>
    <t>CO1.PCCNTR.6337210</t>
  </si>
  <si>
    <t>CO1.BDOS.6071608</t>
  </si>
  <si>
    <t>CONTRATO DE MÍNIMA CUANTÍA No. MC-SDSD-05-2024</t>
  </si>
  <si>
    <t>PRESTACIÓN DE SERVICIOS PARA LA RECOLECCIÓN; TRANSPORTE E INCINERACION DE RESIDUOS BIOLOGICOS; QUÍMICOS; MEDICAMENTOS; DISPOSICIÓN FINAL Y DESTRUCCIÓN DE DECOMISOS PRODUCTOS DE IVC DE  LA SECRETARIA DE SALUD DEPARTAMENTAL</t>
  </si>
  <si>
    <t>https://community.secop.gov.co/Public/Tendering/OpportunityDetail/Index?noticeUID=CO1.NTC.6084006&amp;isFromPublicArea=True&amp;isModal=true&amp;asPopupView=true</t>
  </si>
  <si>
    <t>CO1.REQ.9816482</t>
  </si>
  <si>
    <t>CO1.PCCNTR.9062201</t>
  </si>
  <si>
    <t>CO1.BDOS.9648840</t>
  </si>
  <si>
    <t>CP-SDSD-159-2026</t>
  </si>
  <si>
    <t>https://community.secop.gov.co/Public/Tendering/OpportunityDetail/Index?noticeUID=CO1.NTC.9696627&amp;isFromPublicArea=True&amp;isModal=true&amp;asPopupView=true</t>
  </si>
  <si>
    <t>CO1.REQ.6375541</t>
  </si>
  <si>
    <t>CO1.PCCNTR.6431491</t>
  </si>
  <si>
    <t>CO1.BDOS.6251742</t>
  </si>
  <si>
    <t>CP-SDSD-352-2024</t>
  </si>
  <si>
    <t>PRESTACIÓN DE SERVICIOS DE APOYO DE UN TECNICO EN SISTEMAS PARA EL DESARROLLO DE ACCIONES EN LA DIMENSIÓN FORTALECIMIENTO DE LA 
AUTORIDAD SANITARIA PARA LA GESTIÓN EN SALUD; COMPONENTE IVC SANITARIOSIDEVASS EN EL MARCO DEL DESARROLLO DEL PLAN DE ACCIÓN TRANSITORIO 2024 EN EL DEPARTAMENTO DE SUCRE</t>
  </si>
  <si>
    <t>1102842336</t>
  </si>
  <si>
    <t>https://community.secop.gov.co/Public/Tendering/OpportunityDetail/Index?noticeUID=CO1.NTC.6266879&amp;isFromPublicArea=True&amp;isModal=true&amp;asPopupView=true</t>
  </si>
  <si>
    <t>CO1.REQ.9891378</t>
  </si>
  <si>
    <t>CO1.PCCNTR.9111382</t>
  </si>
  <si>
    <t>CO1.BDOS.9723351</t>
  </si>
  <si>
    <t>CP-SDSD-233-2026</t>
  </si>
  <si>
    <t>https://community.secop.gov.co/Public/Tendering/OpportunityDetail/Index?noticeUID=CO1.NTC.9747467&amp;isFromPublicArea=True&amp;isModal=true&amp;asPopupView=true</t>
  </si>
  <si>
    <t>CO1.REQ.9169044</t>
  </si>
  <si>
    <t>CO1.PCCNTR.8595362</t>
  </si>
  <si>
    <t>SA-017-2025</t>
  </si>
  <si>
    <t>APOYO A LA REALIZACION DEL FORO EDUCATIVO Y LOS DIFERENTES ENCUENTROS PEDAGOGICOS E INTERACTIVOS DE LA SECRETARIA DE EDUCACION DEPARTAMENTAL DE SUCRE.</t>
  </si>
  <si>
    <t>https://community.secop.gov.co/Public/Tendering/OpportunityDetail/Index?noticeUID=CO1.NTC.9028600&amp;isFromPublicArea=True&amp;isModal=true&amp;asPopupView=true</t>
  </si>
  <si>
    <t>CO1.REQ.7979305</t>
  </si>
  <si>
    <t>CO1.PCCNTR.7668618</t>
  </si>
  <si>
    <t>CO1.BDOS.7840287</t>
  </si>
  <si>
    <t>CP-SDSD-305-2025</t>
  </si>
  <si>
    <t>PRESTACIÓN DE SERVICIOS DE UN (A) PROFESIONAL DEL ÁREA DE LA SALUD
PARA EL DESARROLLO DE ACCIONES EN EL COMPONENTE ENFERMEDADES
TRANSMISIBLES POR VECTORES - ETV EN EL MARCO DEL DESARROLLO DEL PLAN
TERRITORIAL DE SALUD VIGENCIA 2025 EN EL DEPARTAMENTO DE SUCRE.</t>
  </si>
  <si>
    <t>https://community.secop.gov.co/Public/Tendering/OpportunityDetail/Index?noticeUID=CO1.NTC.7855594&amp;isFromPublicArea=True&amp;isModal=true&amp;asPopupView=true</t>
  </si>
  <si>
    <t>CO1.REQ.9927615</t>
  </si>
  <si>
    <t>CO1.PCCNTR.9158071</t>
  </si>
  <si>
    <t>CO1.BDOS.9759234</t>
  </si>
  <si>
    <t>CPS-268-2026</t>
  </si>
  <si>
    <t>PRESTACION DE SERVICIOS PROFESIONALES de un PROFESIONAL EN DERECHO PARA BRINDAR ASESORIA Y ACOMPAÑAMIENTO EN LOS ASUNTOS JURÍDICOS QUE ESTÉN A CARGO DE LA SECRETARIA GENERAL DE LA GOBERNACION DE SUCRE</t>
  </si>
  <si>
    <t>https://community.secop.gov.co/Public/Tendering/OpportunityDetail/Index?noticeUID=CO1.NTC.9790270&amp;isFromPublicArea=True&amp;isModal=true&amp;asPopupView=true</t>
  </si>
  <si>
    <t>CO1.REQ.8759503</t>
  </si>
  <si>
    <t>CO1.REQ.9359409</t>
  </si>
  <si>
    <t>CO1.PCCNTR.8655580</t>
  </si>
  <si>
    <t>CO1.BDOS.9191776</t>
  </si>
  <si>
    <t>CP-SDSD-907-2025</t>
  </si>
  <si>
    <t>PRESTACIÓN DE SERVICIOS DE APOYO A LA GESTION DE UN(A) TECNICO
 ADMINISTRATIVO PARA EL FORTALECIMIENTO DE LAS COMPETENCIAS DE LA
 SECRETARÍA DE SALUD DEL DEPARTAMENTO DE SUCRE EN LA SUBSECRETARIA
 ADMINISTRATIVA Y FINACIERA</t>
  </si>
  <si>
    <t>https://community.secop.gov.co/Public/Tendering/OpportunityDetail/Index?noticeUID=CO1.NTC.9217544&amp;isFromPublicArea=True&amp;isModal=true&amp;asPopupView=true</t>
  </si>
  <si>
    <t>CO1.REQ.8896362</t>
  </si>
  <si>
    <t>CO1.PCCNTR.8330770</t>
  </si>
  <si>
    <t>CO1.BDOS.8738503</t>
  </si>
  <si>
    <t>CPS-663-2025</t>
  </si>
  <si>
    <t>PRESTACION DE SERVICIOS DE APOYO A LA
 GESTION DE LOS TRAMITES JURIDICOS FINANCIEROS DE LA SUBSECRETARIA DE
 GESTION FINANCIERA DE LA GOBERNACION DE SUCRE</t>
  </si>
  <si>
    <t>https://community.secop.gov.co/Public/Tendering/OpportunityDetail/Index?noticeUID=CO1.NTC.8785107&amp;isFromPublicArea=True&amp;isModal=true&amp;asPopupView=true</t>
  </si>
  <si>
    <t>CO1.REQ.10791863</t>
  </si>
  <si>
    <t>CO1.PCCNTR.9771880</t>
  </si>
  <si>
    <t>CO1.BDOS.10607994</t>
  </si>
  <si>
    <t>CP-SDSD-587-2026</t>
  </si>
  <si>
    <t>https://community.secop.gov.co/Public/Tendering/OpportunityDetail/Index?noticeUID=CO1.NTC.10657149&amp;isFromPublicArea=True&amp;isModal=true&amp;asPopupView=true</t>
  </si>
  <si>
    <t>CO1.REQ.5984090</t>
  </si>
  <si>
    <t>CO1.PCCNTR.6161142</t>
  </si>
  <si>
    <t>CO1.BDOS.5866159</t>
  </si>
  <si>
    <t>CP-SDSD-201-2024</t>
  </si>
  <si>
    <t>PRESTACIÓN DE SERVICIOS PROFESIONALES DE UN (A) PSICOLÓGO (A) PARA LA DIMENSIÓN SEGURIDAD ALIMENTARIA Y NUTRICIONAL EN EL DESARROLLO DEL PLAN DE ACCION TRANSITORIO 2024 EN EL DEPARTAMENTO DE SUCRE</t>
  </si>
  <si>
    <t>https://community.secop.gov.co/Public/Tendering/OpportunityDetail/Index?noticeUID=CO1.NTC.5914750&amp;isFromPublicArea=True&amp;isModal=true&amp;asPopupView=true</t>
  </si>
  <si>
    <t>CO1.REQ.6180704</t>
  </si>
  <si>
    <t>CO1.BDOS.6060406</t>
  </si>
  <si>
    <t>CO1.REQ.8812239</t>
  </si>
  <si>
    <t>CO1.PCCNTR.8262672</t>
  </si>
  <si>
    <t>CO1.BDOS.8655928</t>
  </si>
  <si>
    <t>CPS-573-2025.</t>
  </si>
  <si>
    <t>PRESTACIÓN DE SERVICIOS DE ASESORÍA
PARA LA MEDICIÓN DE LA PERCEPCIÓN DE SEGURIDAD; CONVIVENCIA
CIUDADANA Y CONFIANZA INSTITUCIONAL EN EL DEPARTAMENTO DE SUCRE</t>
  </si>
  <si>
    <t>890909099</t>
  </si>
  <si>
    <t>https://community.secop.gov.co/Public/Tendering/OpportunityDetail/Index?noticeUID=CO1.NTC.8693665&amp;isFromPublicArea=True&amp;isModal=true&amp;asPopupView=true</t>
  </si>
  <si>
    <t>CO1.REQ.8963278</t>
  </si>
  <si>
    <t>CO1.PCCNTR.8365654</t>
  </si>
  <si>
    <t>CO1.BDOS.8803961</t>
  </si>
  <si>
    <t>CP-SDSD-725-2025</t>
  </si>
  <si>
    <t>PRESTACIÓN DE SERVICIOS PROFESIONALES DE UN(A) FISIOTERAPEUTA
 ESPECIALISTA EN GERENCIA DE LA CALIDAD Y AUDITORIA EN SALUD PARA
 BRINDAR APOYO Y ACOMPAÑAMIENTO A LA SECRETARÍA DE SALUD DE LA
 GOBERNACIÓN DE SUCRE EN EL AREA DE AUDITORIA DE CUENTAS MEDICAS</t>
  </si>
  <si>
    <t>https://community.secop.gov.co/Public/Tendering/OpportunityDetail/Index?noticeUID=CO1.NTC.8833648&amp;isFromPublicArea=True&amp;isModal=true&amp;asPopupView=true</t>
  </si>
  <si>
    <t>CO1.REQ.7087082</t>
  </si>
  <si>
    <t>CO1.PCCNTR.6968146</t>
  </si>
  <si>
    <t>CO1.BDOS.6955182</t>
  </si>
  <si>
    <t>CP-SDSD-610-2024</t>
  </si>
  <si>
    <t>PRESTACIÓN DE SERVICIOS PROFESIONALES DE UN INGENIERO DE SISTEMAS PARA EL DESARROLLO DE ACCIONES EN 
EL COMPONENTE VIGILANCIA EN SALUD PUBLICA EN EL MARCO DEL DESARROLLO DEL PLAN TERRITORIAL DE SALUD VIGENCIA 
2024 EN EL DEPARTAMENTO DE SUCRE.</t>
  </si>
  <si>
    <t>https://community.secop.gov.co/Public/Tendering/OpportunityDetail/Index?noticeUID=CO1.NTC.6972704&amp;isFromPublicArea=True&amp;isModal=true&amp;asPopupView=true</t>
  </si>
  <si>
    <t>CO1.REQ.8913438</t>
  </si>
  <si>
    <t>CO1.PCCNTR.8372197</t>
  </si>
  <si>
    <t>CO1.BDOS.8740940</t>
  </si>
  <si>
    <t>MC-034-2025</t>
  </si>
  <si>
    <t>FORTALECIMIENTO DE LAS CAPACIDADES OPERACIONAL DE LA ARMADA NACIONAL A TRAVES DE UN PUESTO NAVAL AVANZADO EN EL DEPARTAMENTO DE SUCRE</t>
  </si>
  <si>
    <t>https://community.secop.gov.co/Public/Tendering/OpportunityDetail/Index?noticeUID=CO1.NTC.8781867&amp;isFromPublicArea=True&amp;isModal=true&amp;asPopupView=true</t>
  </si>
  <si>
    <t>CO1.REQ.7198853</t>
  </si>
  <si>
    <t>CO1.REQ.7232729</t>
  </si>
  <si>
    <t>CO1.PCCNTR.7073975</t>
  </si>
  <si>
    <t>CO1.BDOS.7097532</t>
  </si>
  <si>
    <t>CP-SDSD-775-224</t>
  </si>
  <si>
    <t>PRESTACIÓN DE SERVICIOS DE UN PROFESIONAL AREA SALUD; ESPECIALISTA EN SEGURIDAD Y SALUD EN EL TRABAJO PARA EL DESARROLLO DE ACCIONES EN EL COMPONENTE SALUD LABORAL EN EL MARCO DEL DESARROLLO DEL PLAN TERRITORIAL DE SALUD VIGENCIA 2024 EN EL DEPARTAMENTO DE SUCRE.</t>
  </si>
  <si>
    <t>https://community.secop.gov.co/Public/Tendering/OpportunityDetail/Index?noticeUID=CO1.NTC.7112930&amp;isFromPublicArea=True&amp;isModal=true&amp;asPopupView=true</t>
  </si>
  <si>
    <t>CO1.REQ.10006624</t>
  </si>
  <si>
    <t>CO1.PCCNTR.9249205</t>
  </si>
  <si>
    <t>CO1.BDOS.9838223</t>
  </si>
  <si>
    <t>CPS-476-2026</t>
  </si>
  <si>
    <t>APOYO AL PROGRAMA DE FONDOS EDUCATIVOS FOSE PARA EL SEGUIMIENTO; CONTROL Y CONSOLIDACIÓN FINANCIERA DE RECURSOS DE GRATUIDAD EDUCATIVA VIGENCIA 2026; PARA LOS ESTABLECIMIENTOS EDUCATIVOS DE DEPARTAMENTO DE SUCRE</t>
  </si>
  <si>
    <t>https://community.secop.gov.co/Public/Tendering/OpportunityDetail/Index?noticeUID=CO1.NTC.9881251&amp;isFromPublicArea=True&amp;isModal=true&amp;asPopupView=true</t>
  </si>
  <si>
    <t>CO1.REQ.6699417</t>
  </si>
  <si>
    <t>CO1.PCCNTR.6667934</t>
  </si>
  <si>
    <t>CO1.BDOS.6573151</t>
  </si>
  <si>
    <t>CPS-510-2024</t>
  </si>
  <si>
    <t>PRESTACION DE SERVICIOS PROFESIONALES
DE UNA INGENIERA AGROINDUSTRIAL PARA FORMULAR PROYECTOS DE
INVERSION EN LA SUBSECRETARIA DE PRODUCTIVIDAD E INNOVACION DE LA
GOBERNACIÓN DE SUCRE DURANTE LA VIGENCIA 2024</t>
  </si>
  <si>
    <t>https://community.secop.gov.co/Public/Tendering/OpportunityDetail/Index?noticeUID=CO1.NTC.6584566&amp;isFromPublicArea=True&amp;isModal=true&amp;asPopupView=true</t>
  </si>
  <si>
    <t>CO1.REQ.9306908</t>
  </si>
  <si>
    <t>CO1.PCCNTR.8618759</t>
  </si>
  <si>
    <t>CO1.BDOS.9140760</t>
  </si>
  <si>
    <t>CPS-1130-2025</t>
  </si>
  <si>
    <t>PRESTACIÓN DE SERVICIOS DE APOYO A LA GESTION
DE UN BACHILLER DE LA SECRETARIA GENERAL DE LA GOBERNACION DE SUCRE.</t>
  </si>
  <si>
    <t>https://community.secop.gov.co/Public/Tendering/OpportunityDetail/Index?noticeUID=CO1.NTC.9167830&amp;isFromPublicArea=True&amp;isModal=true&amp;asPopupView=true</t>
  </si>
  <si>
    <t>CO1.REQ.10751788</t>
  </si>
  <si>
    <t>CO1.PCCNTR.9737657</t>
  </si>
  <si>
    <t>CO1.BDOS.10568821</t>
  </si>
  <si>
    <t>CP-SDSD-517-2026</t>
  </si>
  <si>
    <t>PRESTACIÓN DE SERVICIOS PROFESIONALES DE UN INGENIERO DE ALIMENTOS PARA EL DESARROLLO DE ACCIONES EN EL SUBPROGRAMA DE SALUD AMBIENTAL; EN EL MARCO DEL DESARROLLO DEL PLAN TERRITORIAL DE SALUD VIGENCIA 2026 EN EL DEPARTAMENTO DE SUCRE</t>
  </si>
  <si>
    <t>https://community.secop.gov.co/Public/Tendering/OpportunityDetail/Index?noticeUID=CO1.NTC.10612412&amp;isFromPublicArea=True&amp;isModal=true&amp;asPopupView=true</t>
  </si>
  <si>
    <t>CO1.REQ.6857925</t>
  </si>
  <si>
    <t>CO1.PCCNTR.6786382</t>
  </si>
  <si>
    <t>CO1.BDOS.6729384</t>
  </si>
  <si>
    <t>CPS-737-2024</t>
  </si>
  <si>
    <t>PRESTACIÓN DE SERVICIOS PROFESIONALES DE UN ABOGADO PARA BRINDAR 
ACOMPAÑAMIENTO A LA SECRETARIA DEL INTERIOR DE LA GOBERNACIÓN DE SUCRE desde la SECRETARÍA DEL INTERIOR.</t>
  </si>
  <si>
    <t>https://community.secop.gov.co/Public/Tendering/OpportunityDetail/Index?noticeUID=CO1.NTC.6742442&amp;isFromPublicArea=True&amp;isModal=true&amp;asPopupView=true</t>
  </si>
  <si>
    <t>CO1.REQ.9997395</t>
  </si>
  <si>
    <t>CO1.PCCNTR.9228800</t>
  </si>
  <si>
    <t>CO1.BDOS.9829172</t>
  </si>
  <si>
    <t>CPS-460-2026</t>
  </si>
  <si>
    <t>PRESTACIÓN DE SERVICIOS PROFESIONALES DE UN ADMINISTARDOR DE EMPRESAS PARA
BRINDAR ASESORIA Y ACOMPAÑAMIENTO A LA SUBSECRETARÍA ADMINISTRATIVA DE LA SECRETARIA DE EDUCACION DE LA
GOBERNACIÓN DE SUCRE</t>
  </si>
  <si>
    <t>https://community.secop.gov.co/Public/Tendering/OpportunityDetail/Index?noticeUID=CO1.NTC.9860992&amp;isFromPublicArea=True&amp;isModal=true&amp;asPopupView=true</t>
  </si>
  <si>
    <t>CO1.REQ.7800144</t>
  </si>
  <si>
    <t>CO1.PCCNTR.7537632</t>
  </si>
  <si>
    <t>CO1.BDOS.7663418</t>
  </si>
  <si>
    <t>CP-SDSD-234-2025</t>
  </si>
  <si>
    <t>https://community.secop.gov.co/Public/Tendering/OpportunityDetail/Index?noticeUID=CO1.NTC.7687685&amp;isFromPublicArea=True&amp;isModal=true&amp;asPopupView=true</t>
  </si>
  <si>
    <t>CO1.REQ.6769939</t>
  </si>
  <si>
    <t>CO1.PCCNTR.6726644</t>
  </si>
  <si>
    <t>CO1.BDOS.6642861</t>
  </si>
  <si>
    <t>CPS-662-2024</t>
  </si>
  <si>
    <t>https://community.secop.gov.co/Public/Tendering/OpportunityDetail/Index?noticeUID=CO1.NTC.6661172&amp;isFromPublicArea=True&amp;isModal=true&amp;asPopupView=true</t>
  </si>
  <si>
    <t>CO1.REQ.8846869</t>
  </si>
  <si>
    <t>CO1.PCCNTR.8287036</t>
  </si>
  <si>
    <t>CO1.BDOS.8689916</t>
  </si>
  <si>
    <t>CP-SDSD-617-2025</t>
  </si>
  <si>
    <t>https://community.secop.gov.co/Public/Tendering/OpportunityDetail/Index?noticeUID=CO1.NTC.8727488&amp;isFromPublicArea=True&amp;isModal=true&amp;asPopupView=true</t>
  </si>
  <si>
    <t>CO1.REQ.6737404</t>
  </si>
  <si>
    <t>CO1.PCCNTR.6698717</t>
  </si>
  <si>
    <t>CO1.BDOS.6610143</t>
  </si>
  <si>
    <t>CPS-609-2024</t>
  </si>
  <si>
    <t>CONTRATAR APOYO A LA GESTION PARA
BRINDAR APOYO A LA SECRETARIA DE HACIENDA DE LA GOBERNACION DE SUCRE</t>
  </si>
  <si>
    <t>https://community.secop.gov.co/Public/Tendering/OpportunityDetail/Index?noticeUID=CO1.NTC.6624704&amp;isFromPublicArea=True&amp;isModal=true&amp;asPopupView=true</t>
  </si>
  <si>
    <t>CO1.REQ.5964429</t>
  </si>
  <si>
    <t>CO1.PCCNTR.6127629</t>
  </si>
  <si>
    <t>CO1.BDOS.5846830</t>
  </si>
  <si>
    <t>CP-SDSD-179-2024</t>
  </si>
  <si>
    <t>PRESTACIÓN DE SERVICIOS PROFESIONALES DE UN MEDICO VETERINARIO PARA EL DESARROLLO DE ACCIONES EN LA DIMENSIÓN SALUD AMBIENTAL; COMPONENTE SITUACIONES DE SALUD RELACIONADAS CON CONDICIONES AMBIENTALES; DEL PLAN DECENAL DE SALUD PÚBLICA; PROGRAMA COMPASIÓN POR LA BIODIVERSIDAD- PAS TRANSITORIO 2024 DE</t>
  </si>
  <si>
    <t>https://community.secop.gov.co/Public/Tendering/OpportunityDetail/Index?noticeUID=CO1.NTC.5876017&amp;isFromPublicArea=True&amp;isModal=true&amp;asPopupView=true</t>
  </si>
  <si>
    <t>PRESTACIÓN DE SERVICIOS PROFESIONALES DE UN MEDICO VETERINARIO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</si>
  <si>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CO1.REQ.10713269</t>
  </si>
  <si>
    <t>CO1.PCCNTR.9709419</t>
  </si>
  <si>
    <t>CO1.BDOS.10529977</t>
  </si>
  <si>
    <t>CP-SDSD-442-2026</t>
  </si>
  <si>
    <t>PRESTACION DE SERVICIOS DE APOYO A LA GESTION DE UN (A) TECNICO/AUXILIAR DE ENFERMERIA PARA EL DESARROLLO DE ACCIONES EN EL SUBPROGRAMA VIGILANCIA EPIDEMIOLÓGICA EN EL MARCO DEL DESARROLLO DEL PLAN TERRITORIAL DE SALUD VIGENCIA 2026 EN EL DEPARTAMENTO DE SUCRE</t>
  </si>
  <si>
    <t>https://community.secop.gov.co/Public/Tendering/OpportunityDetail/Index?noticeUID=CO1.NTC.10572026&amp;isFromPublicArea=True&amp;isModal=true&amp;asPopupView=true</t>
  </si>
  <si>
    <t>CO1.REQ.9892739</t>
  </si>
  <si>
    <t>CO1.PCCNTR.9117308</t>
  </si>
  <si>
    <t>CO1.BDOS.9724733</t>
  </si>
  <si>
    <t>CP-SDSD-226-2026</t>
  </si>
  <si>
    <t>https://community.secop.gov.co/Public/Tendering/OpportunityDetail/Index?noticeUID=CO1.NTC.9752373&amp;isFromPublicArea=True&amp;isModal=true&amp;asPopupView=true</t>
  </si>
  <si>
    <t>CO1.REQ.6124362</t>
  </si>
  <si>
    <t>CO1.REQ.10752097</t>
  </si>
  <si>
    <t>CO1.PCCNTR.9737268</t>
  </si>
  <si>
    <t>CO1.BDOS.10568955</t>
  </si>
  <si>
    <t>CP-SDSD-515-2026</t>
  </si>
  <si>
    <t>https://community.secop.gov.co/Public/Tendering/OpportunityDetail/Index?noticeUID=CO1.NTC.10611478&amp;isFromPublicArea=True&amp;isModal=true&amp;asPopupView=true</t>
  </si>
  <si>
    <t>CO1.REQ.7852499</t>
  </si>
  <si>
    <t>CO1.PCCNTR.7572415</t>
  </si>
  <si>
    <t>CO1.BDOS.7715924</t>
  </si>
  <si>
    <t>CP-SDSD-268-2025</t>
  </si>
  <si>
    <t>https://community.secop.gov.co/Public/Tendering/OpportunityDetail/Index?noticeUID=CO1.NTC.7732578&amp;isFromPublicArea=True&amp;isModal=true&amp;asPopupView=true</t>
  </si>
  <si>
    <t>CO1.REQ.8545860</t>
  </si>
  <si>
    <t>CO1.PCCNTR.8070707</t>
  </si>
  <si>
    <t>CO1.BDOS.8394544</t>
  </si>
  <si>
    <t>CPS-509-2025</t>
  </si>
  <si>
    <t>https://community.secop.gov.co/Public/Tendering/OpportunityDetail/Index?noticeUID=CO1.NTC.8417480&amp;isFromPublicArea=True&amp;isModal=true&amp;asPopupView=true</t>
  </si>
  <si>
    <t>CO1.REQ.8996269</t>
  </si>
  <si>
    <t>CO1.PCCNTR.8395667</t>
  </si>
  <si>
    <t>CO1.BDOS.8836564</t>
  </si>
  <si>
    <t>CP-SDSD-772-2025</t>
  </si>
  <si>
    <t>PRESTACIÓN DE SERVICIOS DE APOYO A LA GESTIÓN DE UN(A) TECNICO(A) PARA BRINDAR APOYO Y ACOMPAÑAMIENTO A LA SECRETARÍA DE SALUD DE LA GOBERNACIÓN DE SUCRE EN LA SUBSECRETARÍA DE GESTIÓN ADMINISTRATIVA Y FINANCIERA</t>
  </si>
  <si>
    <t>1102582031</t>
  </si>
  <si>
    <t>https://community.secop.gov.co/Public/Tendering/OpportunityDetail/Index?noticeUID=CO1.NTC.8869044&amp;isFromPublicArea=True&amp;isModal=true&amp;asPopupView=true</t>
  </si>
  <si>
    <t>CO1.REQ.10037640</t>
  </si>
  <si>
    <t>CO1.PCCNTR.9263112</t>
  </si>
  <si>
    <t>CO1.BDOS.9869200</t>
  </si>
  <si>
    <t>CP-SDSD-344-2026</t>
  </si>
  <si>
    <t>PRESTACIÓN DE SERVICIOS PROFESIONALES DE UN(A) CONTADOR PÚBLICO PARA
BRINDAR APOYO Y ACOMPAÑAMIENTO A LA SECRETARÍA DE SALUD DE LA
GOBERNACIÓN DE SUCRE EN LA SUBSECRETARIA ADMINISTRATIVA Y FINANCIERA.</t>
  </si>
  <si>
    <t>https://community.secop.gov.co/Public/Tendering/OpportunityDetail/Index?noticeUID=CO1.NTC.9895431&amp;isFromPublicArea=True&amp;isModal=true&amp;asPopupView=true</t>
  </si>
  <si>
    <t>CO1.REQ.6762258</t>
  </si>
  <si>
    <t>CO1.BDOS.6634881</t>
  </si>
  <si>
    <t>CO1.REQ.6929388</t>
  </si>
  <si>
    <t>CO1.PCCNTR.6840111</t>
  </si>
  <si>
    <t>CO1.BDOS.6800511</t>
  </si>
  <si>
    <t>CPS-800-2024</t>
  </si>
  <si>
    <t>https://community.secop.gov.co/Public/Tendering/OpportunityDetail/Index?noticeUID=CO1.NTC.6811242&amp;isFromPublicArea=True&amp;isModal=true&amp;asPopupView=true</t>
  </si>
  <si>
    <t>CO1.REQ.9861424</t>
  </si>
  <si>
    <t>CO1.PCCNTR.9084088</t>
  </si>
  <si>
    <t>CO1.BDOS.9693828</t>
  </si>
  <si>
    <t>CPS-141-2026</t>
  </si>
  <si>
    <t>https://community.secop.gov.co/Public/Tendering/OpportunityDetail/Index?noticeUID=CO1.NTC.9718951&amp;isFromPublicArea=True&amp;isModal=true&amp;asPopupView=true</t>
  </si>
  <si>
    <t>CO1.REQ.9331370</t>
  </si>
  <si>
    <t>CO1.PCCNTR.8635965</t>
  </si>
  <si>
    <t>CO1.BDOS.9165013</t>
  </si>
  <si>
    <t>CPS-1169-2025</t>
  </si>
  <si>
    <t>PRESTACION DE SERVICIOS PROFESIONALES DE UNA
ADMINISTRADORA DE EMPRESAS PARA BRINDAR APOYO EN TEMAS RELACIONADOS A LA SUBSECRETARIA DE AGROINDUSTRIA Y RURALIDAD DURANTE LA VIGENCIA 2025</t>
  </si>
  <si>
    <t>https://community.secop.gov.co/Public/Tendering/OpportunityDetail/Index?noticeUID=CO1.NTC.9191607&amp;isFromPublicArea=True&amp;isModal=true&amp;asPopupView=true</t>
  </si>
  <si>
    <t>CO1.REQ.7856174</t>
  </si>
  <si>
    <t>CO1.PCCNTR.7578051</t>
  </si>
  <si>
    <t>CO1.BDOS.7719189</t>
  </si>
  <si>
    <t>CP-SDSD-272-2025</t>
  </si>
  <si>
    <t>PRESTACIÓN DE SERVICIOS PROFESIONALES DE UN(A) ABOGADO(A) PARA EL
 DESARROLLO DE ACCIONES EN EL COMPONENTE IVC SANITARIO EN EL MARCO DEL DESARROLLO DEL PLAN TERRITORIAL DE SALUD VIGENCIA 2025 EN EL DEPARTAMENTO DE SUCRE</t>
  </si>
  <si>
    <t>https://community.secop.gov.co/Public/Tendering/OpportunityDetail/Index?noticeUID=CO1.NTC.7738876&amp;isFromPublicArea=True&amp;isModal=true&amp;asPopupView=true</t>
  </si>
  <si>
    <t>CO1.REQ.7012735</t>
  </si>
  <si>
    <t>CO1.PCCNTR.6909345</t>
  </si>
  <si>
    <t>CO1.BDOS.6881696</t>
  </si>
  <si>
    <t>CPS-836-2024</t>
  </si>
  <si>
    <t>CONTRATAR APOYO A LA GESTIÓN PARA BRINDAR APOYO EN LA SECRETARÍA
PRIVADA DE LA GOBERNACIÓN DE SUCRE</t>
  </si>
  <si>
    <t>https://community.secop.gov.co/Public/Tendering/OpportunityDetail/Index?noticeUID=CO1.NTC.6899993&amp;isFromPublicArea=True&amp;isModal=true&amp;asPopupView=true</t>
  </si>
  <si>
    <t>CO1.REQ.9022396</t>
  </si>
  <si>
    <t>CO1.PCCNTR.8410786</t>
  </si>
  <si>
    <t>CO1.BDOS.8862407</t>
  </si>
  <si>
    <t>CPS-1031-2025</t>
  </si>
  <si>
    <t>https://community.secop.gov.co/Public/Tendering/OpportunityDetail/Index?noticeUID=CO1.NTC.8888491&amp;isFromPublicArea=True&amp;isModal=true&amp;asPopupView=true</t>
  </si>
  <si>
    <t>CO1.REQ.6933757</t>
  </si>
  <si>
    <t>CO1.PCCNTR.6843603</t>
  </si>
  <si>
    <t>CO1.BDOS.6804408</t>
  </si>
  <si>
    <t>CPS-804-2024</t>
  </si>
  <si>
    <t>PRESTACIÓN DE SERVICIOS PROFESIONALES PARA 
BRINDAR ACOMPAÑAMIENTO A LA SECRETARÍA GENERAL DE LA GOBERNACIÓN DE SUCRE</t>
  </si>
  <si>
    <t>19428129</t>
  </si>
  <si>
    <t>https://community.secop.gov.co/Public/Tendering/OpportunityDetail/Index?noticeUID=CO1.NTC.6815155&amp;isFromPublicArea=True&amp;isModal=true&amp;asPopupView=true</t>
  </si>
  <si>
    <t>CO1.REQ.9797146</t>
  </si>
  <si>
    <t>CO1.PCCNTR.9044120</t>
  </si>
  <si>
    <t>CO1.BDOS.9629455</t>
  </si>
  <si>
    <t>CP-SDSD-119-2026</t>
  </si>
  <si>
    <t>https://community.secop.gov.co/Public/Tendering/OpportunityDetail/Index?noticeUID=CO1.NTC.9679773&amp;isFromPublicArea=True&amp;isModal=true&amp;asPopupView=true</t>
  </si>
  <si>
    <t>CO1.REQ.9950758</t>
  </si>
  <si>
    <t>CO1.PCCNTR.9171408</t>
  </si>
  <si>
    <t>CO1.BDOS.9781982</t>
  </si>
  <si>
    <t>CP-SDSD-296-2026</t>
  </si>
  <si>
    <t>PRESTACIÓN DE SERVICIOS PROFESIONALES DE UN(A) ADMINISTRADORA PUBLICA PARA BRINDAR APOYO Y ACOMPAÑAMIENTO A LA SECRETARÍA DE SALUD DE LA GOBERNACIÓN DE SUCRE EN EL SUBPROGRAMA DE ASISTENCIA TÉCNICA Y FINANCIERA DE LAS ESE s</t>
  </si>
  <si>
    <t>https://community.secop.gov.co/Public/Tendering/OpportunityDetail/Index?noticeUID=CO1.NTC.9803283&amp;isFromPublicArea=True&amp;isModal=true&amp;asPopupView=true</t>
  </si>
  <si>
    <t>CO1.REQ.10078680</t>
  </si>
  <si>
    <t>CO1.PCCNTR.9304677</t>
  </si>
  <si>
    <t>CO1.BDOS.9910715</t>
  </si>
  <si>
    <t>https://community.secop.gov.co/Public/Tendering/OpportunityDetail/Index?noticeUID=CO1.NTC.9936243&amp;isFromPublicArea=True&amp;isModal=true&amp;asPopupView=true</t>
  </si>
  <si>
    <t>CO1.PCCNTR.9304679</t>
  </si>
  <si>
    <t>CP-SDSD-405-2026</t>
  </si>
  <si>
    <t>PRESTACIÓN DE SERVICIOS PROFESIONALES DE UN (A) ENFERMERA PARA EL
DESARROLLO DE ACCIONES EN EL SUBPROGRAMA CURSO DE VIDA (RÍAS) EN EL MARCO DEL DESARROLLO DEL PLAN TERRITORIAL DE SALUD VIGENCIA 2026 EN EL DEPARTAMENTO DE SUCRE</t>
  </si>
  <si>
    <t>CO1.REQ.10056146</t>
  </si>
  <si>
    <t>CO1.PCCNTR.9301680</t>
  </si>
  <si>
    <t>CO1.BDOS.9887650</t>
  </si>
  <si>
    <t>CPS-673-2026</t>
  </si>
  <si>
    <t>1102800311</t>
  </si>
  <si>
    <t>https://community.secop.gov.co/Public/Tendering/OpportunityDetail/Index?noticeUID=CO1.NTC.9927871&amp;isFromPublicArea=True&amp;isModal=true&amp;asPopupView=true</t>
  </si>
  <si>
    <t>CO1.REQ.9877523</t>
  </si>
  <si>
    <t>CO1.PCCNTR.9091661</t>
  </si>
  <si>
    <t>CO1.BDOS.9709339</t>
  </si>
  <si>
    <t>CPS-179-2026</t>
  </si>
  <si>
    <t>PRESTACIÓN DE SERVICIOS PROFESIONALES DE UN INGENEIRO
 INDUSTRIAL PARA BRINDAR ASESORIA Y ACOMPAÑAMIENTO A LA
 SUBSECRETARÍA ADMINISTRATIVA DE LA SECRETARIA DE EDUCACION DE LA
 GOBERNACIÓN DE SUCRE</t>
  </si>
  <si>
    <t>https://community.secop.gov.co/Public/Tendering/OpportunityDetail/Index?noticeUID=CO1.NTC.9726780&amp;isFromPublicArea=True&amp;isModal=true&amp;asPopupView=true</t>
  </si>
  <si>
    <t>CO1.REQ.7097887</t>
  </si>
  <si>
    <t>CO1.PCCNTR.6974027</t>
  </si>
  <si>
    <t>CO1.BDOS.6966138</t>
  </si>
  <si>
    <t>CP-SDSD-667-2024</t>
  </si>
  <si>
    <t>https://community.secop.gov.co/Public/Tendering/OpportunityDetail/Index?noticeUID=CO1.NTC.6979155&amp;isFromPublicArea=True&amp;isModal=true&amp;asPopupView=true</t>
  </si>
  <si>
    <t>CO1.REQ.7725323</t>
  </si>
  <si>
    <t>CO1.PCCNTR.7480178</t>
  </si>
  <si>
    <t>CO1.BDOS.7590517</t>
  </si>
  <si>
    <t>CP-SDSD-164-2025</t>
  </si>
  <si>
    <t>PRESTACIÓN DE SERVICIOS DE APOYO A LA GESTIÓN DE UN(A) TECNICO DE
SISTEMAS/AREAS AFINES PARA EL DESARROLLO DE ACCIONES EN EL
COMPONENTE SALUD MENTAL; EN EL MARCO DEL DESARROLLO DEL PLAN
TERRITORIAL DE SALUD VIGENCIA 2025 EN EL DEPARTAMENTO DE SUCRE.</t>
  </si>
  <si>
    <t>https://community.secop.gov.co/Public/Tendering/OpportunityDetail/Index?noticeUID=CO1.NTC.7617088&amp;isFromPublicArea=True&amp;isModal=true&amp;asPopupView=true</t>
  </si>
  <si>
    <t>CO1.REQ.9752795</t>
  </si>
  <si>
    <t>CO1.PCCNTR.8969866</t>
  </si>
  <si>
    <t>CO1.BDOS.9585683</t>
  </si>
  <si>
    <t>CP-SDSD-054-2026</t>
  </si>
  <si>
    <t>PRESTACIÓN DE SERVICIOS PROFESIONALES DE UN (A) ADMINISTRADOR(A) EN SALUD PARA EL DESARROLLO DE ACCIONES EN EL SUBPROGRAMA PLANEACION INTEGRAL EN SALUD EN EL MARCO DEL DESARROLLO DEL PLAN TERRITORIAL DE SALUD VIGENCIA 2026 EN EL DEPARTAMENTO DE SUCRE</t>
  </si>
  <si>
    <t>https://community.secop.gov.co/Public/Tendering/OpportunityDetail/Index?noticeUID=CO1.NTC.9600268&amp;isFromPublicArea=True&amp;isModal=true&amp;asPopupView=true</t>
  </si>
  <si>
    <t>CO1.REQ.10056973</t>
  </si>
  <si>
    <t>CO1.PCCNTR.9293935</t>
  </si>
  <si>
    <t>CO1.BDOS.9888484</t>
  </si>
  <si>
    <t>CPS-641-2026</t>
  </si>
  <si>
    <t>PRESTACION DE SERVICIOS PROFESIONALES DE UNA
INGENIERA AMBIENTAL PARA BRINDAR APOYO EN TEMAS RELACIONADOS A LA SECRETARIA DE DESARROLLO ECONOMICO Y
SOSTENIBILIDAD AMBIENTAL DE LA GOBERNACION DE SUCRE</t>
  </si>
  <si>
    <t>1005425525</t>
  </si>
  <si>
    <t>https://community.secop.gov.co/Public/Tendering/OpportunityDetail/Index?noticeUID=CO1.NTC.9925903&amp;isFromPublicArea=True&amp;isModal=true&amp;asPopupView=true</t>
  </si>
  <si>
    <t>CO1.REQ.6987488</t>
  </si>
  <si>
    <t>CO1.REQ.6702176</t>
  </si>
  <si>
    <t>CO1.PCCNTR.6728759</t>
  </si>
  <si>
    <t>CO1.BDOS.6576138</t>
  </si>
  <si>
    <t>CPS-517-2024</t>
  </si>
  <si>
    <t>PRESTACION DE SERVICIOS DE APOYO A LA GESTION 
PARA BRINDAR APOYO Y ACOMPAÑAMIENTO A LA SECRETARIA DE COMUNICACIONES DE LA GOBERNACION DE SUCRE</t>
  </si>
  <si>
    <t>1100398910</t>
  </si>
  <si>
    <t>https://community.secop.gov.co/Public/Tendering/OpportunityDetail/Index?noticeUID=CO1.NTC.6664529&amp;isFromPublicArea=True&amp;isModal=true&amp;asPopupView=true</t>
  </si>
  <si>
    <t>CO1.REQ.8777217</t>
  </si>
  <si>
    <t>CO1.PCCNTR.8228051</t>
  </si>
  <si>
    <t>CO1.BDOS.8621513</t>
  </si>
  <si>
    <t>CP-SDSD-540-2025</t>
  </si>
  <si>
    <t>PRESTACIÓN DE SERVICIOS PROFESIONALES DE UN ENFERMERO(A) PARA EL DESARROLLO DE ACCIONES EN EL COMPONENTE PROGRAMA AMPLIADO DE INMUNIZACIONES PAI; EN EL MARCO DEL DESARROLLO DEL PLAN
TERRITORIAL DE SALUD VIGENCIA 2025 EN EL DEPARTAMENTO DE SUCRE</t>
  </si>
  <si>
    <t>https://community.secop.gov.co/Public/Tendering/OpportunityDetail/Index?noticeUID=CO1.NTC.8645584&amp;isFromPublicArea=True&amp;isModal=true&amp;asPopupView=true</t>
  </si>
  <si>
    <t>CO1.REQ.9939839</t>
  </si>
  <si>
    <t>CO1.PCCNTR.9163838</t>
  </si>
  <si>
    <t>CO1.BDOS.9771416</t>
  </si>
  <si>
    <t>CPS-383-2026</t>
  </si>
  <si>
    <t>PRESTACIÓN DE SERVICIOS PROFESIONALES COMO ABOGADO PARA BRINDAR ASESORÍA;
APOYO Y ACOMPAÑAMIENTO A LA SUBSECRETARIA DE GESTION DE HABITAT; VIVIENDA Y TERRITORIO DE LA GOBERNACIÓN DE
SUCRE.</t>
  </si>
  <si>
    <t>https://community.secop.gov.co/Public/Tendering/OpportunityDetail/Index?noticeUID=CO1.NTC.9796313&amp;isFromPublicArea=True&amp;isModal=true&amp;asPopupView=true</t>
  </si>
  <si>
    <t>CO1.REQ.10796376</t>
  </si>
  <si>
    <t>CO1.PCCNTR.9773734</t>
  </si>
  <si>
    <t>CO1.BDOS.10612477</t>
  </si>
  <si>
    <t>CP-SDSD-600-2026</t>
  </si>
  <si>
    <t>PRESTACIÓN DE SERVICIOS DE UN(A) PROFESIONAL ÁREA DE SALUD;
ESPECIALISTA EN SEGURIDAD Y SALUD EN EL TRABAJO PARA EL DESARROLLO DE
ACCIONES EN EL SUBPROGRAMA SALUD LABORAL EN EL MARCO DEL
DESARROLLO DEL PLAN TERRITORIAL DE SALUD VIGENCIA 2026 EN EL
DEPARTAMENTO DE SUCRE</t>
  </si>
  <si>
    <t>https://community.secop.gov.co/Public/Tendering/OpportunityDetail/Index?noticeUID=CO1.NTC.10659076&amp;isFromPublicArea=True&amp;isModal=true&amp;asPopupView=true</t>
  </si>
  <si>
    <t>CO1.REQ.6728865</t>
  </si>
  <si>
    <t>CO1.PCCNTR.6689043</t>
  </si>
  <si>
    <t>CO1.BDOS.6602243</t>
  </si>
  <si>
    <t>CPS-591-2024</t>
  </si>
  <si>
    <t>PRESTACIÓN DE SERVICIOS PROFESIONALES PARA BRINDAR ASESORIA Y ACOMPAÑAIMENTO PARA FORTALECER EL COMPONENTE DE COOPERACIÓN INTERNACIONAL EN LA
GOBERNACION DEL DEPARTAMENTO DE SUCRE DESDE LA OFICINA DE MACROPROYECTOS ESTRATEGICOS.</t>
  </si>
  <si>
    <t>92031532</t>
  </si>
  <si>
    <t>https://community.secop.gov.co/Public/Tendering/OpportunityDetail/Index?noticeUID=CO1.NTC.6611329&amp;isFromPublicArea=True&amp;isModal=true&amp;asPopupView=true</t>
  </si>
  <si>
    <t>CO1.REQ.7088278</t>
  </si>
  <si>
    <t>CO1.PCCNTR.6965152</t>
  </si>
  <si>
    <t>CO1.BDOS.6956748</t>
  </si>
  <si>
    <t>CPS-862-2024</t>
  </si>
  <si>
    <t>https://community.secop.gov.co/Public/Tendering/OpportunityDetail/Index?noticeUID=CO1.NTC.6968415&amp;isFromPublicArea=True&amp;isModal=true&amp;asPopupView=true</t>
  </si>
  <si>
    <t>CO1.REQ.7800138</t>
  </si>
  <si>
    <t>CO1.PCCNTR.7536477</t>
  </si>
  <si>
    <t>CO1.BDOS.7663073</t>
  </si>
  <si>
    <t>CP-SDSD-242-2025</t>
  </si>
  <si>
    <t>PRESTACIÓN DE SERVICIOS PROFESIONALES DE UN(A) TRABAJADOR(A) SOCIAL PARA EL DESARROLLO DE ACCIONES EN EL COMPONENTE POBLACIONES VULNERABLES EN EL MARCO DEL DESARROLLO DEL PLAN TERRITORIAL DE
SALUD VIGENCIA 2025 EN EL DEPARTAMENTO DE SUCRE</t>
  </si>
  <si>
    <t>https://community.secop.gov.co/Public/Tendering/OpportunityDetail/Index?noticeUID=CO1.NTC.7687225&amp;isFromPublicArea=True&amp;isModal=true&amp;asPopupView=true</t>
  </si>
  <si>
    <t>CO1.REQ.10048475</t>
  </si>
  <si>
    <t>CO1.PCCNTR.9282773</t>
  </si>
  <si>
    <t>CO1.BDOS.9880228</t>
  </si>
  <si>
    <t>CP-SDSD-365-2026</t>
  </si>
  <si>
    <t>PRESTACIÓN DE SERVICIOS PROFESIONALES DE UN(A) INGENIERO CIVIL PARA BRINDAR
APOYO Y ACOMPAÑAMIENTO A LA SECRETARÍA DE SALUD DE LA GOBERNACIÓN DE SUCRE EN EL SUBPROGRAMA ORGANIZACION Y DESARROLLO</t>
  </si>
  <si>
    <t>https://community.secop.gov.co/Public/Tendering/OpportunityDetail/Index?noticeUID=CO1.NTC.9914648&amp;isFromPublicArea=True&amp;isModal=true&amp;asPopupView=true</t>
  </si>
  <si>
    <t>CO1.REQ.8759731</t>
  </si>
  <si>
    <t>CO1.PCCNTR.8217619</t>
  </si>
  <si>
    <t>CO1.BDOS.8604047</t>
  </si>
  <si>
    <t>CP-SDSD-497-2025</t>
  </si>
  <si>
    <t>https://community.secop.gov.co/Public/Tendering/OpportunityDetail/Index?noticeUID=CO1.NTC.8630655&amp;isFromPublicArea=True&amp;isModal=true&amp;asPopupView=true</t>
  </si>
  <si>
    <t>CO1.REQ.10627615</t>
  </si>
  <si>
    <t>CO1.PCCNTR.9640341</t>
  </si>
  <si>
    <t>CO1.BDOS.10445208</t>
  </si>
  <si>
    <t>CPS-730-2026</t>
  </si>
  <si>
    <t>Prestación de servicios profesionales de asesoría especializada en el acompañamiento de procesos de liquidación de contratos celebrados por el Departamento de Sucre en la vigencia 2025.</t>
  </si>
  <si>
    <t>https://community.secop.gov.co/Public/Tendering/OpportunityDetail/Index?noticeUID=CO1.NTC.10485951&amp;isFromPublicArea=True&amp;isModal=true&amp;asPopupView=true</t>
  </si>
  <si>
    <t>CO1.REQ.8882990</t>
  </si>
  <si>
    <t>CO1.PCCNTR.8305780</t>
  </si>
  <si>
    <t>CO1.BDOS.8725180</t>
  </si>
  <si>
    <t>CPS-601-2025</t>
  </si>
  <si>
    <t>PRESTACIÓN DE SERVICIOS PROFESIONALES PARA BRINDAR APOYO Y ACOMPAÑAMIENTO 
JURÍDICO EN LAS DISTINTAS DEPENDENCIAS DE LA SECRETARÍA DE EDUCACIÓN DE LA GOBERNACIÓN DE SUCRE</t>
  </si>
  <si>
    <t>https://community.secop.gov.co/Public/Tendering/OpportunityDetail/Index?noticeUID=CO1.NTC.8752539&amp;isFromPublicArea=True&amp;isModal=true&amp;asPopupView=true</t>
  </si>
  <si>
    <t>CO1.REQ.9940355</t>
  </si>
  <si>
    <t>CO1.PCCNTR.9165987</t>
  </si>
  <si>
    <t>CO1.BDOS.9771960</t>
  </si>
  <si>
    <t>CP-SDSD-277-2026</t>
  </si>
  <si>
    <t>PRESTACIÓN DE SERVICIOS PROFESIONALES DE UN(A) MEDICO(A) PARA BRINDAR APOYO Y ACOMPAÑAMIENTO A LA SECRETARÍA DE SALUD DE LA GOBERNACIÓN DE SUCRE EN EL AREA DE AUDITORIA DE CUENTAS MEDICAS</t>
  </si>
  <si>
    <t>https://community.secop.gov.co/Public/Tendering/OpportunityDetail/Index?noticeUID=CO1.NTC.9798366&amp;isFromPublicArea=True&amp;isModal=true&amp;asPopupView=true</t>
  </si>
  <si>
    <t>CO1.REQ.10336831</t>
  </si>
  <si>
    <t>CO1.REQ.6705423</t>
  </si>
  <si>
    <t>CO1.PCCNTR.6671379</t>
  </si>
  <si>
    <t>CO1.BDOS.6578171</t>
  </si>
  <si>
    <t>CPS-522-2024</t>
  </si>
  <si>
    <t>PRESTACIÓN DE SERVICIOS PROFESIONALES PARA BRINDAR ASESORÍA A LA SECRETARÍA DE PLANEACIÓN EN LA ELABORACIÓN Y ACTUALIZACIÓN DE INSTRUMENTOS DE PLANIFICACIÓN TERRITORIAL DEL DEPARTAMENTO DE SUCRE.</t>
  </si>
  <si>
    <t>https://community.secop.gov.co/Public/Tendering/OpportunityDetail/Index?noticeUID=CO1.NTC.6589348&amp;isFromPublicArea=True&amp;isModal=true&amp;asPopupView=true</t>
  </si>
  <si>
    <t>CO1.PCCNTR.6671490</t>
  </si>
  <si>
    <t>CO1.REQ.7702526</t>
  </si>
  <si>
    <t>CO1.PCCNTR.7457447</t>
  </si>
  <si>
    <t>CO1.BDOS.7567333</t>
  </si>
  <si>
    <t>CP-SDSD-118-2025</t>
  </si>
  <si>
    <t>https://community.secop.gov.co/Public/Tendering/OpportunityDetail/Index?noticeUID=CO1.NTC.7589681&amp;isFromPublicArea=True&amp;isModal=true&amp;asPopupView=true</t>
  </si>
  <si>
    <t>CO1.REQ.9037219</t>
  </si>
  <si>
    <t>CO1.PCCNTR.8423724</t>
  </si>
  <si>
    <t>CO1.BDOS.8876537</t>
  </si>
  <si>
    <t>CP-SDSD-834-2025</t>
  </si>
  <si>
    <t>PRESTACIÓN DE SERVICIOS PROFESIONALES DE UNA ABOGADA PARA BRINDAR APOYO Y ACOMPAÑAMIENTO A LA SECRETARÍA DE SALUD DE LA GOBERNACIÓN DE SUCRE EN EL FONDO ROTATORIO DE ESTUPEFACIENTES FRE.</t>
  </si>
  <si>
    <t>https://community.secop.gov.co/Public/Tendering/OpportunityDetail/Index?noticeUID=CO1.NTC.8906246&amp;isFromPublicArea=True&amp;isModal=true&amp;asPopupView=true</t>
  </si>
  <si>
    <t>CO1.REQ.8767746</t>
  </si>
  <si>
    <t>CO1.PCCNTR.8220604</t>
  </si>
  <si>
    <t>CO1.BDOS.8612125</t>
  </si>
  <si>
    <t>CP-SDSD-528-2025</t>
  </si>
  <si>
    <t>PRESTACIÓN DE SERVICIOS PROFESIONALES DE UN (A) MICROBIOLOGO(A) PARA
 EL DESARROLLO DE ACCIONES EN EL COMPONENTE SALUD AMBIENTAL; EN EL
 MARCO DEL DESARROLLO DEL PLAN TERRITORIAL DE SALUD VIGENCIA 2025 EN
 EL DEPARTAMENTO DE SUCRE</t>
  </si>
  <si>
    <t>https://community.secop.gov.co/Public/Tendering/OpportunityDetail/Index?noticeUID=CO1.NTC.8635301&amp;isFromPublicArea=True&amp;isModal=true&amp;asPopupView=true</t>
  </si>
  <si>
    <t>CO1.REQ.8864236</t>
  </si>
  <si>
    <t>CO1.PCCNTR.8290841</t>
  </si>
  <si>
    <t>CO1.BDOS.8706163</t>
  </si>
  <si>
    <t>CP-SDSD-658-2025</t>
  </si>
  <si>
    <t>PRESTACIÓN DE SERVICIOS PROFESIONALES DE UNA ENFERMERO(A) PARA EL
 DESARROLLO DE ACCIONES EN EL COMPONENTE ENFERMEDADES CRONICAS NO TRANSMISIBLES ECNT; EN EL MARCO DEL DESARROLLO DEL PLAN TERRITORIAL
 DE SALUD VIGENCIA 2025 EN EL DEPARTAMENTO DE SUCRE</t>
  </si>
  <si>
    <t>https://community.secop.gov.co/Public/Tendering/OpportunityDetail/Index?noticeUID=CO1.NTC.8733706&amp;isFromPublicArea=True&amp;isModal=true&amp;asPopupView=true</t>
  </si>
  <si>
    <t>CO1.REQ.8800326</t>
  </si>
  <si>
    <t>CO1.PCCNTR.8244036</t>
  </si>
  <si>
    <t>CO1.BDOS.8644120</t>
  </si>
  <si>
    <t>CP-SDSD-556-2025</t>
  </si>
  <si>
    <t>https://community.secop.gov.co/Public/Tendering/OpportunityDetail/Index?noticeUID=CO1.NTC.8668851&amp;isFromPublicArea=True&amp;isModal=true&amp;asPopupView=true</t>
  </si>
  <si>
    <t>CO1.REQ.6674486</t>
  </si>
  <si>
    <t>CO1.REQ.10189797</t>
  </si>
  <si>
    <t>CO1.REQ.9871049</t>
  </si>
  <si>
    <t>CO1.PCCNTR.9090600</t>
  </si>
  <si>
    <t>CO1.BDOS.9703517</t>
  </si>
  <si>
    <t>CPS-177-2026</t>
  </si>
  <si>
    <t>PRESTACION DE SERVICIOS PROFESIONALES de un
ABOGADO ESPECIALISTA PARA BRINDAR ASESORIA Y ACOMPAÑAMIENTO A LA OFICINA DE CONTROL INTERNO DISCIPLINARIO
DE INSTRUCCIÓN DE LA GOBERNACION DE SUCRE.</t>
  </si>
  <si>
    <t>https://community.secop.gov.co/Public/Tendering/OpportunityDetail/Index?noticeUID=CO1.NTC.9725908&amp;isFromPublicArea=True&amp;isModal=true&amp;asPopupView=true</t>
  </si>
  <si>
    <t>CO1.REQ.9883940</t>
  </si>
  <si>
    <t>CO1.PCCNTR.9108203</t>
  </si>
  <si>
    <t>CO1.BDOS.9715826</t>
  </si>
  <si>
    <t>CPS-188-2026</t>
  </si>
  <si>
    <t>PRESTACION DE SERVICIOS PROFESIONALES EN GEOLOGIA PARA BRINDAR ACOMPAÑAMIENTO Y ASESORÍA A LA SECRETARIA DE ENERGIAS DE LA GOBERNACION DE SUCRE</t>
  </si>
  <si>
    <t>https://community.secop.gov.co/Public/Tendering/OpportunityDetail/Index?noticeUID=CO1.NTC.9743885&amp;isFromPublicArea=True&amp;isModal=true&amp;asPopupView=true</t>
  </si>
  <si>
    <t>CO1.REQ.7100234</t>
  </si>
  <si>
    <t>CO1.PCCNTR.6976725</t>
  </si>
  <si>
    <t>CO1.BDOS.6967767</t>
  </si>
  <si>
    <t>CP-SDSD-679-2024</t>
  </si>
  <si>
    <t>PRESTACIÓN DE SERVICIOS PROFESIONALES DE UN MÉDICO PARA EL DESARROLLO DE ACCIONES EN EL COMPONENTE 
VIGILANCIA EN SALUD PUBLICA EN EL MARCO DEL DESARROLLO DEL PLAN TERRITORIAL DE SALUD VIGENCIA 2024 EN EL DEPARTAMENTO DE SUCRE</t>
  </si>
  <si>
    <t>https://community.secop.gov.co/Public/Tendering/OpportunityDetail/Index?noticeUID=CO1.NTC.6982927&amp;isFromPublicArea=True&amp;isModal=true&amp;asPopupView=true</t>
  </si>
  <si>
    <t>CO1.REQ.10774168</t>
  </si>
  <si>
    <t>CO1.PCCNTR.9757646</t>
  </si>
  <si>
    <t>CO1.BDOS.10590571</t>
  </si>
  <si>
    <t>CP-SDSD-568-2026</t>
  </si>
  <si>
    <t>https://community.secop.gov.co/Public/Tendering/OpportunityDetail/Index?noticeUID=CO1.NTC.10636848&amp;isFromPublicArea=True&amp;isModal=true&amp;asPopupView=true</t>
  </si>
  <si>
    <t>CO1.REQ.5987032</t>
  </si>
  <si>
    <t>CO1.PCCNTR.6127564</t>
  </si>
  <si>
    <t>CO1.BDOS.5869311</t>
  </si>
  <si>
    <t>CP-SDSD-2025-2024</t>
  </si>
  <si>
    <t>PRESTACIÓN DE SERVICIOS PROFESIONALES DE UNO (A) ODONTÓLOGO (A) PARA EL DESARROLLO DE ACCIONES EN LA DIMENSIÓN VIDA SALUDABLE Y CONDICIONES NO TRANSMISIBLES; EN EL MARCO DEL PLAN DE ACCIÓN TRANSITORIO 2024 EN EL DEPARTAMENTO DE SUCRE</t>
  </si>
  <si>
    <t>https://community.secop.gov.co/Public/Tendering/OpportunityDetail/Index?noticeUID=CO1.NTC.5875876&amp;isFromPublicArea=True&amp;isModal=true&amp;asPopupView=true</t>
  </si>
  <si>
    <t>CO1.REQ.9018168</t>
  </si>
  <si>
    <t>CO1.PCCNTR.8407168</t>
  </si>
  <si>
    <t>CO1.BDOS.8857486</t>
  </si>
  <si>
    <t>CP-SDSD-811-2025</t>
  </si>
  <si>
    <t>PRESTACIÓN DE SERVICIOS DE APOYO A LA GESTIÓN  DE UN(A) GESTOR
 COMUNITARIO  PARA EL DESARROLLO DE ACCIONES COMPLEMENTARIAS EN EL
 COMPONENTE SALUD NUTRICIONAL EN EL MARCO DEL DESARROLLO DEL PLAN
 TERRITORIAL DE SALUD VIGENCIA 2025 EN EL DEPARTAMENTO DE SUCRE.</t>
  </si>
  <si>
    <t>18762642</t>
  </si>
  <si>
    <t>https://community.secop.gov.co/Public/Tendering/OpportunityDetail/Index?noticeUID=CO1.NTC.8883587&amp;isFromPublicArea=True&amp;isModal=true&amp;asPopupView=true</t>
  </si>
  <si>
    <t>CO1.REQ.6362800</t>
  </si>
  <si>
    <t>CO1.PCCNTR.6424318</t>
  </si>
  <si>
    <t>CO1.BDOS.6240011</t>
  </si>
  <si>
    <t>CPS-350-2024</t>
  </si>
  <si>
    <t>PRESTACIÓN DE SERVICIOS PROFESIONALES PARA 
BRINDAR ASESORÍA COMO COMUNICADOR SOCIAL EN LA SUBSECRETARÍA DE GESTIÓN TRIBUTARIA DEL DEPARTAMENTO 
DE SUCRE EN DESARROLLO DEL PROGRAMA ANTICONTRABANDO</t>
  </si>
  <si>
    <t>https://community.secop.gov.co/Public/Tendering/OpportunityDetail/Index?noticeUID=CO1.NTC.6255896&amp;isFromPublicArea=True&amp;isModal=true&amp;asPopupView=true</t>
  </si>
  <si>
    <t>CO1.REQ.6807575</t>
  </si>
  <si>
    <t>CO1.PCCNTR.6747296</t>
  </si>
  <si>
    <t>CO1.BDOS.6681103</t>
  </si>
  <si>
    <t>CPS-703-2024</t>
  </si>
  <si>
    <t>PRESTACIÓN DE SERVICIOS PROFESIONALES PARA
BRINDAR ACOMPAÑAMIENTO A LA SECRETARIA DEL INTERIOR DE LA GOBERNACIÓN DE SUCRE.</t>
  </si>
  <si>
    <t>92555436</t>
  </si>
  <si>
    <t>https://community.secop.gov.co/Public/Tendering/OpportunityDetail/Index?noticeUID=CO1.NTC.6690296&amp;isFromPublicArea=True&amp;isModal=true&amp;asPopupView=true</t>
  </si>
  <si>
    <t>CO1.REQ.8564264</t>
  </si>
  <si>
    <t>CO1.BDOS.8412824</t>
  </si>
  <si>
    <t>CO1.REQ.6099598</t>
  </si>
  <si>
    <t>CO1.PCCNTR.6220329</t>
  </si>
  <si>
    <t>CO1.BDOS.5980493</t>
  </si>
  <si>
    <t>CP-SDSD-280-2024</t>
  </si>
  <si>
    <t>PRESTACIÓN DE SERVICIOS PROFESIONALES DE UN(A) FISIOTERAPEUTA; 
ESPECIALISTA EN SEGURIDAD Y SALUD EN EL TRABAJO (SALUD OCUPACIONAL) PARA EL DESARROLLO DE ACCIONES EN LA DIMENSIÓN SALUD Y AMBITO LABORAL EN EL MARCO DEL DESARROLLO DEL PLAN DE 
ACCIÓN TRANSITORIO 2024 EN EL DEPARTAMENTO DE SUCRE.</t>
  </si>
  <si>
    <t>https://community.secop.gov.co/Public/Tendering/OpportunityDetail/Index?noticeUID=CO1.NTC.5990191&amp;isFromPublicArea=True&amp;isModal=true&amp;asPopupView=true</t>
  </si>
  <si>
    <t>CO1.REQ.8896762</t>
  </si>
  <si>
    <t>CO1.PCCNTR.8314335</t>
  </si>
  <si>
    <t>CO1.BDOS.8738734</t>
  </si>
  <si>
    <t>CPS-579-2025</t>
  </si>
  <si>
    <t>PRESTACIÓN DE SERVICIOS PROFESIONALES COMO ABOGADO DE APOYO JURÍDICO AL DESPACHO DE LA SECRETARIA DE HACIENDA DE LA GOBERNACION DE SUCRE.</t>
  </si>
  <si>
    <t>1101815349</t>
  </si>
  <si>
    <t>https://community.secop.gov.co/Public/Tendering/OpportunityDetail/Index?noticeUID=CO1.NTC.8764514&amp;isFromPublicArea=True&amp;isModal=true&amp;asPopupView=true</t>
  </si>
  <si>
    <t>CO1.REQ.7089897</t>
  </si>
  <si>
    <t>CO1.PCCNTR.6965545</t>
  </si>
  <si>
    <t>CO1.BDOS.6957667</t>
  </si>
  <si>
    <t>CP-SDSD-639-2024</t>
  </si>
  <si>
    <t>https://community.secop.gov.co/Public/Tendering/OpportunityDetail/Index?noticeUID=CO1.NTC.6969211&amp;isFromPublicArea=True&amp;isModal=true&amp;asPopupView=true</t>
  </si>
  <si>
    <t>CO1.REQ.8905998</t>
  </si>
  <si>
    <t>CO1.PCCNTR.8320973</t>
  </si>
  <si>
    <t>CO1.BDOS.8747964</t>
  </si>
  <si>
    <t>CPS-684-2025</t>
  </si>
  <si>
    <t>PRESTACION DE SERVICIOS PROFESIONALES DE UN
 ECONOMISTA PARA BRINDAR ASESORÍA FINANCIERA A LA SUBSECRETARIA DE PRODUCTIVIDAD E INNOVACION DE LA
 GOBERNACIÓN DE SUCRE DURANTE LA VIGENCIA 2025</t>
  </si>
  <si>
    <t>https://community.secop.gov.co/Public/Tendering/OpportunityDetail/Index?noticeUID=CO1.NTC.8772572&amp;isFromPublicArea=True&amp;isModal=true&amp;asPopupView=true</t>
  </si>
  <si>
    <t>CO1.REQ.7055719</t>
  </si>
  <si>
    <t>CO1.PCCNTR.6939118</t>
  </si>
  <si>
    <t>CO1.BDOS.6924351</t>
  </si>
  <si>
    <t>CPS-849-2024</t>
  </si>
  <si>
    <t>PRESTAR SERVICIOS PROFESIONALES COMO ABOGADO DE APOYO JURIDICO EN LAS GESTIONES AL DESPACHO DE LA SECRETARIA PRIVADA DE LA GOBERNACION DE SUCRE.</t>
  </si>
  <si>
    <t>1100398756</t>
  </si>
  <si>
    <t>https://community.secop.gov.co/Public/Tendering/OpportunityDetail/Index?noticeUID=CO1.NTC.6935650&amp;isFromPublicArea=True&amp;isModal=true&amp;asPopupView=true</t>
  </si>
  <si>
    <t>CO1.REQ.8825135</t>
  </si>
  <si>
    <t>CO1.PCCNTR.8264710</t>
  </si>
  <si>
    <t>CO1.BDOS.8668132</t>
  </si>
  <si>
    <t>CP-SDSD-596-2025</t>
  </si>
  <si>
    <t>PRESTACIÓN DE SERVICIOS PROFESIONALES DE UN(A) PSICOLOGO(A) PARA EL
 DESARROLLO DE ACCIONES EN EL COMPONENTE DISCAPACIDAD EN EL MARCO
 DEL DESARROLLO DEL PLAN TERRITORIAL DE SALUD PUBLICA VIGENCIA 2025 EN
 EL DEPARTAMENTO DE SUCRE</t>
  </si>
  <si>
    <t>https://community.secop.gov.co/Public/Tendering/OpportunityDetail/Index?noticeUID=CO1.NTC.8696394&amp;isFromPublicArea=True&amp;isModal=true&amp;asPopupView=true</t>
  </si>
  <si>
    <t>CO1.REQ.8752797</t>
  </si>
  <si>
    <t>CO1.PCCNTR.8211844</t>
  </si>
  <si>
    <t>CO1.BDOS.8597688</t>
  </si>
  <si>
    <t>CP-SDSD-514-2025</t>
  </si>
  <si>
    <t>https://community.secop.gov.co/Public/Tendering/OpportunityDetail/Index?noticeUID=CO1.NTC.8622324&amp;isFromPublicArea=True&amp;isModal=true&amp;asPopupView=true</t>
  </si>
  <si>
    <t>CO1.REQ.8763204</t>
  </si>
  <si>
    <t>CO1.PCCNTR.8220139</t>
  </si>
  <si>
    <t>CO1.BDOS.8607296</t>
  </si>
  <si>
    <t>CP-SDSD-517-2025</t>
  </si>
  <si>
    <t>PRESTACIÓN DE SERVICIOS DE APOYO A LA GESTIÓN DE UN(A) TECNICO EN SISTEMAS PARA EL DESARROLLO DE ACCIONES EN EL COMPONENTE SALUD LABORAL EN EL MARCO DEL DESARROLLO DEL PLAN TERRITORIAL DE SALUD VIGENCIA 2025 EN EL DEPARTAMENTO DE SUCRE.</t>
  </si>
  <si>
    <t>https://community.secop.gov.co/Public/Tendering/OpportunityDetail/Index?noticeUID=CO1.NTC.8633388&amp;isFromPublicArea=True&amp;isModal=true&amp;asPopupView=true</t>
  </si>
  <si>
    <t>CO1.REQ.9170002</t>
  </si>
  <si>
    <t>CO1.PCCNTR.8516024</t>
  </si>
  <si>
    <t>CO1.BDOS.9006158</t>
  </si>
  <si>
    <t>CPS-1095-2025</t>
  </si>
  <si>
    <t>PRESTACIÓN DE SERVICIOS PROFESIONALES PARA
BRINDAR ASESORÍA COMO ADMINISTRADOR PÚBLICO EN LA SUBSECRETARÍA DE GESTIÓN TRIBUTARIA DE LA SECRETARÍA DE
HACIENDA DEL DEPARTAMENTO DE SUCRE EN CUMPLIMIENTO DEL CONVENIO INTERADMINISTRATIVO PMICV.0023.2025</t>
  </si>
  <si>
    <t>https://community.secop.gov.co/Public/Tendering/OpportunityDetail/Index?noticeUID=CO1.NTC.9030409&amp;isFromPublicArea=True&amp;isModal=true&amp;asPopupView=true</t>
  </si>
  <si>
    <t>CO1.REQ.8931661</t>
  </si>
  <si>
    <t>CO1.PCCNTR.8340917</t>
  </si>
  <si>
    <t>CO1.BDOS.8772945</t>
  </si>
  <si>
    <t>CPS-832-2025</t>
  </si>
  <si>
    <t>PRESTACIÓN DE SERVICIOS DE APOYO A LA
 GESTION A LOS DIVERSOS PROCESOS DE LA UNIDAD ADMINISTRATIVA ESPECIAL
 PARA LA GESTIÓN DEL RIESGOS; ATENCIÓN DE DESASTRES Y CAMBIO CLIMATICO
 DE LA GOBERNACIÓN DE SUCRE</t>
  </si>
  <si>
    <t>https://community.secop.gov.co/Public/Tendering/OpportunityDetail/Index?noticeUID=CO1.NTC.8800564&amp;isFromPublicArea=True&amp;isModal=true&amp;asPopupView=true</t>
  </si>
  <si>
    <t>CO1.REQ.10304600</t>
  </si>
  <si>
    <t>CO1.REQ.10758157</t>
  </si>
  <si>
    <t>CO1.PCCNTR.9742004</t>
  </si>
  <si>
    <t>CO1.BDOS.10574701</t>
  </si>
  <si>
    <t>CP-SDSD-512-2026</t>
  </si>
  <si>
    <t>https://community.secop.gov.co/Public/Tendering/OpportunityDetail/Index?noticeUID=CO1.NTC.10617714&amp;isFromPublicArea=True&amp;isModal=true&amp;asPopupView=true</t>
  </si>
  <si>
    <t>CO1.REQ.9037427</t>
  </si>
  <si>
    <t>CO1.PCCNTR.8428970</t>
  </si>
  <si>
    <t>CO1.BDOS.8876753</t>
  </si>
  <si>
    <t>CPS-1038-2025</t>
  </si>
  <si>
    <t>https://community.secop.gov.co/Public/Tendering/OpportunityDetail/Index?noticeUID=CO1.NTC.8914064&amp;isFromPublicArea=True&amp;isModal=true&amp;asPopupView=true</t>
  </si>
  <si>
    <t>CO1.REQ.9888369</t>
  </si>
  <si>
    <t>CO1.PCCNTR.9106102</t>
  </si>
  <si>
    <t>CO1.BDOS.9720608</t>
  </si>
  <si>
    <t>CPS-183-2026</t>
  </si>
  <si>
    <t>PRESTACIÓN DE SERVICIOS PROFESIONALES en el desarrollo en los procesos asociados a la misionalidad de LA OFICINA DE INNOVACION; TECNOLOGIA Y COMPETIVIDAD DE LA GOBERNACIÓN DE SUCRE</t>
  </si>
  <si>
    <t>1104380875</t>
  </si>
  <si>
    <t>https://community.secop.gov.co/Public/Tendering/OpportunityDetail/Index?noticeUID=CO1.NTC.9742401&amp;isFromPublicArea=True&amp;isModal=true&amp;asPopupView=true</t>
  </si>
  <si>
    <t>CO1.REQ.6144501</t>
  </si>
  <si>
    <t>CO1.PCCNTR.6255272</t>
  </si>
  <si>
    <t>CO1.BDOS.6024708</t>
  </si>
  <si>
    <t>CP-SDSD-301-2024</t>
  </si>
  <si>
    <t>PRESTACIÓN DE SERVICIOS PROFESIONALES DE UN INGENIERO DE SISTEMAS PARA EL DESARROLLO DE ACCIONES EN LA DIMENSIÓN FORTALECIMIENTO DE LA AUTORIDAD SANITARIA PARA LA GESTIÓN EN SALUD; COMPONENTE IVC MEDICAMENTOS; EN EL MARCO DEL DESARROLLO DEL PLAN DE ACCION TRANSITORIO 2024 EN EL DEPARTAMENTO DE SUCRE</t>
  </si>
  <si>
    <t>https://community.secop.gov.co/Public/Tendering/OpportunityDetail/Index?noticeUID=CO1.NTC.6033029&amp;isFromPublicArea=True&amp;isModal=true&amp;asPopupView=true</t>
  </si>
  <si>
    <t>CO1.REQ.10792302</t>
  </si>
  <si>
    <t>CO1.PCCNTR.9773136</t>
  </si>
  <si>
    <t>CO1.BDOS.10608310</t>
  </si>
  <si>
    <t>CP-SDSD-580-2026</t>
  </si>
  <si>
    <t>https://community.secop.gov.co/Public/Tendering/OpportunityDetail/Index?noticeUID=CO1.NTC.10658400&amp;isFromPublicArea=True&amp;isModal=true&amp;asPopupView=true</t>
  </si>
  <si>
    <t>CO1.REQ.9009641</t>
  </si>
  <si>
    <t>CO1.PCCNTR.8406931</t>
  </si>
  <si>
    <t>CO1.BDOS.8849373</t>
  </si>
  <si>
    <t>CP-SDSD-805-2025</t>
  </si>
  <si>
    <t>PRESTACIÓN DE SERVICIOS PROFESIONALES DE UN ABOGADO (A) PARA BRINDAR APOYO Y ACOMPAÑAMIENTO A LA SECRETARÍA 
DE SALUD DE LA GOBERNACIÓN DE SUCRE EN LA DIRECCIÓN DE ASUNTOS JURIDICOS Y DE CONTRATACIÓN...</t>
  </si>
  <si>
    <t>https://community.secop.gov.co/Public/Tendering/OpportunityDetail/Index?noticeUID=CO1.NTC.8883087&amp;isFromPublicArea=True&amp;isModal=true&amp;asPopupView=true</t>
  </si>
  <si>
    <t>CO1.REQ.8278131</t>
  </si>
  <si>
    <t>CO1.PCCNTR.7890002</t>
  </si>
  <si>
    <t>CO1.BDOS.8132632</t>
  </si>
  <si>
    <t>CP-SDSD-356-2025</t>
  </si>
  <si>
    <t>PRESTACIÓN DE SERVICIOS PROFESIONALES DE UN(A) ODONTÓLOGO(A) ESPECIALISTA EN GERENCIA DE LA CALIDAD Y AUDITORIA EN SALUD PARA EL FORTALECIMIENTO DE LAS COMPETENCIAS DE LA SECRETARÍA DE SALUD DEL DEPARTAMENTO DE SUCRE EN EL AREA DE ORGANIZACION Y DESARROLLO</t>
  </si>
  <si>
    <t>https://community.secop.gov.co/Public/Tendering/OpportunityDetail/Index?noticeUID=CO1.NTC.8155401&amp;isFromPublicArea=True&amp;isModal=true&amp;asPopupView=true</t>
  </si>
  <si>
    <t>CO1.REQ.8943271</t>
  </si>
  <si>
    <t>CO1.PCCNTR.8348527</t>
  </si>
  <si>
    <t>CO1.BDOS.8784217</t>
  </si>
  <si>
    <t>CPS-881-2025</t>
  </si>
  <si>
    <t>Prestación de servicios profesionales para realizar cubrimiento en la secretaria de comunicaciones de la gobernación de Sucre.</t>
  </si>
  <si>
    <t>https://community.secop.gov.co/Public/Tendering/OpportunityDetail/Index?noticeUID=CO1.NTC.8810396&amp;isFromPublicArea=True&amp;isModal=true&amp;asPopupView=true</t>
  </si>
  <si>
    <t>CO1.REQ.7134225</t>
  </si>
  <si>
    <t>CO1.PCCNTR.7000409</t>
  </si>
  <si>
    <t>CO1.BDOS.7001044</t>
  </si>
  <si>
    <t>CP-SDSD-733-2024</t>
  </si>
  <si>
    <t>PRESTACIÓN DE SERVICIOS PROFESIONALES DE UN (A) BIOLOGO (A) PARA EL DESARROLLO DE ACCIONES EN EL COMPONENTE ENFERMEDADES TRANSMISIBLES POR VECTORES -ETV EN EL MARCO DEL DESARROLLO DEL PLAN TERRITORIAL DE SALUD VIGENCIA 2024 EN EL DEPARTAMENTO DE SUCRE.</t>
  </si>
  <si>
    <t>https://community.secop.gov.co/Public/Tendering/OpportunityDetail/Index?noticeUID=CO1.NTC.7014612&amp;isFromPublicArea=True&amp;isModal=true&amp;asPopupView=true</t>
  </si>
  <si>
    <t>CO1.REQ.9738787</t>
  </si>
  <si>
    <t>CO1.PCCNTR.8956739</t>
  </si>
  <si>
    <t>CO1.BDOS.9571730</t>
  </si>
  <si>
    <t>CP-SDSD-007-2026</t>
  </si>
  <si>
    <t>https://community.secop.gov.co/Public/Tendering/OpportunityDetail/Index?noticeUID=CO1.NTC.9589423&amp;isFromPublicArea=True&amp;isModal=true&amp;asPopupView=true</t>
  </si>
  <si>
    <t>CO1.REQ.8766241</t>
  </si>
  <si>
    <t>CO1.PCCNTR.8220812</t>
  </si>
  <si>
    <t>CO1.BDOS.8610592</t>
  </si>
  <si>
    <t>CP-SDSD-531-2025</t>
  </si>
  <si>
    <t>https://community.secop.gov.co/Public/Tendering/OpportunityDetail/Index?noticeUID=CO1.NTC.8635916&amp;isFromPublicArea=True&amp;isModal=true&amp;asPopupView=true</t>
  </si>
  <si>
    <t>CO1.REQ.7658775</t>
  </si>
  <si>
    <t>CO1.PCCNTR.7411589</t>
  </si>
  <si>
    <t>CO1.BDOS.7523825</t>
  </si>
  <si>
    <t>CP-SDSD-063-2025</t>
  </si>
  <si>
    <t>PRESTACIÓN DE SERVICIOS DE APOYO A LA GESTIÓN DE UN(A) TECNICO DE
SISTEMAS PARA EL DESARROLLO DE ACCIONES EN EL COMPONENTE
PLANEACION INTEGRAL EN EL MARCO DEL DESARROLLO DEL PLAN TERRITORIAL DE SALUD VIGENCIA 2025 EN EL DEPARTAMENTO DE SUCRE..</t>
  </si>
  <si>
    <t>https://community.secop.gov.co/Public/Tendering/OpportunityDetail/Index?noticeUID=CO1.NTC.7540001&amp;isFromPublicArea=True&amp;isModal=true&amp;asPopupView=true</t>
  </si>
  <si>
    <t>CO1.REQ.8968009</t>
  </si>
  <si>
    <t>CO1.PCCNTR.8368589</t>
  </si>
  <si>
    <t>CO1.BDOS.8808526</t>
  </si>
  <si>
    <t>CPS-956-2025</t>
  </si>
  <si>
    <t>PRESTACION DE SERVICIOS DE APOYO A LA GESTION PARA BRINDAR ACOMPAÑAMIENTO EN LA SECRETARÍA DE INCLUSIÓN SOCIAL; MUJER Y EQUIDAD DE GENERO SUBSECRETARIA DE GESTION DE JUVENTDUES DEL DEPARTAMENTO DE SUCRE</t>
  </si>
  <si>
    <t>https://community.secop.gov.co/Public/Tendering/OpportunityDetail/Index?noticeUID=CO1.NTC.8837978&amp;isFromPublicArea=True&amp;isModal=true&amp;asPopupView=true</t>
  </si>
  <si>
    <t>CO1.REQ.9177232</t>
  </si>
  <si>
    <t>CO1.PCCNTR.8521569</t>
  </si>
  <si>
    <t>CO1.BDOS.9013333</t>
  </si>
  <si>
    <t>CPS-1099-2025</t>
  </si>
  <si>
    <t>PRESTACIÓN DE SERVICIOS PROFESIONALES
 PARA BRINDAR ASESORÍA COMO CONTADOR PÚBLICO EN LA SUBSECRETARÍA DE
 GESTIÓN TRIBUTARIA DE LA SECRETARÍA DE HACIENDA DEL DEPARTAMENTO DE
 SUCRE EN CUMPLIMIENTO DEL CONVENIO INTERADMINISTRATIVO
 PMICV.0023.2025</t>
  </si>
  <si>
    <t>https://community.secop.gov.co/Public/Tendering/OpportunityDetail/Index?noticeUID=CO1.NTC.9038154&amp;isFromPublicArea=True&amp;isModal=true&amp;asPopupView=true</t>
  </si>
  <si>
    <t>CO1.REQ.7144587</t>
  </si>
  <si>
    <t>CO1.REQ.10739501</t>
  </si>
  <si>
    <t>CO1.PCCNTR.9729512</t>
  </si>
  <si>
    <t>CO1.BDOS.10555798</t>
  </si>
  <si>
    <t>CP-SDSD-475-2026</t>
  </si>
  <si>
    <t>https://community.secop.gov.co/Public/Tendering/OpportunityDetail/Index?noticeUID=CO1.NTC.10601812&amp;isFromPublicArea=True&amp;isModal=true&amp;asPopupView=true</t>
  </si>
  <si>
    <t>CO1.REQ.9184006</t>
  </si>
  <si>
    <t>CO1.PCCNTR.8527188</t>
  </si>
  <si>
    <t>CO1.BDOS.9019860</t>
  </si>
  <si>
    <t>CPS-1110-2025</t>
  </si>
  <si>
    <t>PRESTACIÓN DE SERVICIOS PROFESIONALES PARA
 BRINDAR ASESORÍA COMO COMUNICADOR SOCIAL EN LA SUBSECRETARÍA DE GESTIÓN TRIBUTARIA DE LA SECRETARÍA DE
 HACIENDA DEL DEPARTAMENTO DE SUCRE EN CUMPLIMIENTO DEL CONVENIO INTERADMINISTRATIVO PMICV.0023.2025</t>
  </si>
  <si>
    <t>https://community.secop.gov.co/Public/Tendering/OpportunityDetail/Index?noticeUID=CO1.NTC.9045617&amp;isFromPublicArea=True&amp;isModal=true&amp;asPopupView=true</t>
  </si>
  <si>
    <t>CO1.REQ.9752930</t>
  </si>
  <si>
    <t>CO1.PCCNTR.8969297</t>
  </si>
  <si>
    <t>CO1.BDOS.9585530</t>
  </si>
  <si>
    <t>CP-SDSD-052-2026</t>
  </si>
  <si>
    <t>https://community.secop.gov.co/Public/Tendering/OpportunityDetail/Index?noticeUID=CO1.NTC.9599680&amp;isFromPublicArea=True&amp;isModal=true&amp;asPopupView=true</t>
  </si>
  <si>
    <t>CO1.REQ.8042797</t>
  </si>
  <si>
    <t>CO1.PCCNTR.7721824</t>
  </si>
  <si>
    <t>CO1.BDOS.7904012</t>
  </si>
  <si>
    <t>CPS-392-2025</t>
  </si>
  <si>
    <t>https://community.secop.gov.co/Public/Tendering/OpportunityDetail/Index?noticeUID=CO1.NTC.7922561&amp;isFromPublicArea=True&amp;isModal=true&amp;asPopupView=true</t>
  </si>
  <si>
    <t>CO1.REQ.7132660</t>
  </si>
  <si>
    <t>CO1.PCCNTR.6999778</t>
  </si>
  <si>
    <t>CO1.BDOS.6999679</t>
  </si>
  <si>
    <t>CP-SDSD-731-2024</t>
  </si>
  <si>
    <t>r PRESTACIÓN DE SERVICIOS PROFESIONALES DE UNA ENFERMERA PARA EL 
DESARROLLO DE ACCIONES EN LA DIMENSIÓN VIDA SALUDABLE Y CONDICIONES NO TRANSMISIBLES; COMPONENTE MODOS; CONDICIONES Y ESTILOS DE VIDA SALUDABLES Y CONDICIONES CRÓNICAS PREVALENTES EN EL MARCO DEL DESARROLLO DEL PLAN DE ACCIÓN SALUD PÚ</t>
  </si>
  <si>
    <t>https://community.secop.gov.co/Public/Tendering/OpportunityDetail/Index?noticeUID=CO1.NTC.7013886&amp;isFromPublicArea=True&amp;isModal=true&amp;asPopupView=true</t>
  </si>
  <si>
    <t>r PRESTACIÓN DE SERVICIOS PROFESIONALES DE UNA ENFERMERA PARA EL 
DESARROLLO DE ACCIONES EN LA DIMENSIÓN VIDA SALUDABLE Y CONDICIONES NO TRANSMISIBLES; COMPONENTE MODOS; CONDICIONES Y ESTILOS DE VIDA SALUDABLES Y CONDICIONES CRÓNICAS PREVALENTES EN EL MARCO DEL DESARROLLO DEL PLAN DE ACCIÓN SALUD PÚBLICA 2024</t>
  </si>
  <si>
    <t>CO1.REQ.10502205</t>
  </si>
  <si>
    <t>CO1.REQ.10737349</t>
  </si>
  <si>
    <t>CO1.PCCNTR.9727628</t>
  </si>
  <si>
    <t>CO1.BDOS.10554332</t>
  </si>
  <si>
    <t>CP-SDSD-484-2026</t>
  </si>
  <si>
    <t>https://community.secop.gov.co/Public/Tendering/OpportunityDetail/Index?noticeUID=CO1.NTC.10598261&amp;isFromPublicArea=True&amp;isModal=true&amp;asPopupView=true</t>
  </si>
  <si>
    <t>CO1.REQ.9944395</t>
  </si>
  <si>
    <t>CO1.PCCNTR.9167551</t>
  </si>
  <si>
    <t>CO1.BDOS.9776114</t>
  </si>
  <si>
    <t>CP-SDSD-282-2026</t>
  </si>
  <si>
    <t>PRESTACIÓN DE SERVICIOS DE APOYO A LA GESTION DE UN TECNOLOGO EN ADMINISTRACION EN SERVICIOS DE SALUD PARA BRINDAR APOYO Y ACOMPAÑAMIENTO A LA SECRETARÍA DE SALUD DE LA GOBERNACIÓN DE SUCRE EN LA SUBSECRETARIA ADMINISTRATIVA Y FINANCIERA.</t>
  </si>
  <si>
    <t>https://community.secop.gov.co/Public/Tendering/OpportunityDetail/Index?noticeUID=CO1.NTC.9799813&amp;isFromPublicArea=True&amp;isModal=true&amp;asPopupView=true</t>
  </si>
  <si>
    <t>CO1.REQ.9860600</t>
  </si>
  <si>
    <t>CO1.PCCNTR.9088099</t>
  </si>
  <si>
    <t>CO1.BDOS.9693211</t>
  </si>
  <si>
    <t>CPS-159-2026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</si>
  <si>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t>
  </si>
  <si>
    <t>64701039</t>
  </si>
  <si>
    <t>https://community.secop.gov.co/Public/Tendering/OpportunityDetail/Index?noticeUID=CO1.NTC.9723302&amp;isFromPublicArea=True&amp;isModal=true&amp;asPopupView=true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</si>
  <si>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ELDEPARTAMENTO DE SUCRE</t>
  </si>
  <si>
    <t>CO1.REQ.8861482</t>
  </si>
  <si>
    <t>CO1.PCCNTR.8287464</t>
  </si>
  <si>
    <t>CO1.BDOS.8703793</t>
  </si>
  <si>
    <t>CP-SDSD-648-2025</t>
  </si>
  <si>
    <t>https://community.secop.gov.co/Public/Tendering/OpportunityDetail/Index?noticeUID=CO1.NTC.8728912&amp;isFromPublicArea=True&amp;isModal=true&amp;asPopupView=true</t>
  </si>
  <si>
    <t>CO1.REQ.8745104</t>
  </si>
  <si>
    <t>CO1.PCCNTR.8206267</t>
  </si>
  <si>
    <t>CO1.BDOS.8589753</t>
  </si>
  <si>
    <t>CP-SDSD-466-2025</t>
  </si>
  <si>
    <t>PRESTACIÓN DE SERVICIOS DE APOYO A LA GESTIÓN DE UN(A) TÈCNICO DE
 SISTEMAS PARA EL DESARROLLO DE ACCIONES EN EL COMPONENTE PROGRAMA
 AMPLIADO DE INMUNIZACIONES-PAI EN EL MARCO DEL DESARROLLO DEL PLAN
 TERRITORIAL DE SALUD VIGENCIA 2025 EN EL DEPARTAMENTO DE SUCRE.</t>
  </si>
  <si>
    <t>https://community.secop.gov.co/Public/Tendering/OpportunityDetail/Index?noticeUID=CO1.NTC.8614862&amp;isFromPublicArea=True&amp;isModal=true&amp;asPopupView=true</t>
  </si>
  <si>
    <t>CO1.REQ.10728887</t>
  </si>
  <si>
    <t>CO1.PCCNTR.9719150</t>
  </si>
  <si>
    <t>CO1.BDOS.10546005</t>
  </si>
  <si>
    <t>CP-SDSD-457-2026</t>
  </si>
  <si>
    <t>https://community.secop.gov.co/Public/Tendering/OpportunityDetail/Index?noticeUID=CO1.NTC.10586728&amp;isFromPublicArea=True&amp;isModal=true&amp;asPopupView=true</t>
  </si>
  <si>
    <t>CO1.REQ.10791306</t>
  </si>
  <si>
    <t>CO1.PCCNTR.9771155</t>
  </si>
  <si>
    <t>CO1.BDOS.10607535</t>
  </si>
  <si>
    <t>CP-SDSD-586-2026</t>
  </si>
  <si>
    <t>PRESTACION DE SERVICIOS DE APOYO A LA GESTION DE UN TÉCNICO LABORAL POR COMPETENCIAS EN DESARROLLO DE SISTEMAS DE INFORMACIÓN PARA EL DESARROLLO DE ACCIONES EN EL SUBPROGRAMA SALUD AMBIENTAL EN EL MARCO DEL DESARROLLO DEL PLAN TERRITORIAL DE SALUD VIGENCIA 2026 EN EL DEPARTAMENTO DE SUCRE</t>
  </si>
  <si>
    <t>https://community.secop.gov.co/Public/Tendering/OpportunityDetail/Index?noticeUID=CO1.NTC.10656239&amp;isFromPublicArea=True&amp;isModal=true&amp;asPopupView=true</t>
  </si>
  <si>
    <t>CO1.REQ.10041981</t>
  </si>
  <si>
    <t>CO1.PCCNTR.9272741</t>
  </si>
  <si>
    <t>CO1.BDOS.9873490</t>
  </si>
  <si>
    <t>CPS-598-2026</t>
  </si>
  <si>
    <t>PRESTACIÓN DE SERVICIOS DE APOYO A LA GESTION PARA BRINDAR ACOMPAÑAMIENTO A
LA SUBSECRETARÍA ADMINISTRATIVA DE LA SECRETARIA DE EDUCACION DE LA GOBERNACIÓN DE SUCRE.</t>
  </si>
  <si>
    <t>https://community.secop.gov.co/Public/Tendering/OpportunityDetail/Index?noticeUID=CO1.NTC.9904536&amp;isFromPublicArea=True&amp;isModal=true&amp;asPopupView=true</t>
  </si>
  <si>
    <t>CO1.REQ.10753637</t>
  </si>
  <si>
    <t>CO1.PCCNTR.9738254</t>
  </si>
  <si>
    <t>CO1.BDOS.10570079</t>
  </si>
  <si>
    <t>CP-SDSD-521-2026</t>
  </si>
  <si>
    <t>PRESTACION DE SERVICIOS DE APOYO A LA GESTION DE UN DE UN TÉCNICO EN
SISTEMAS PARA EL DESARROLLO DE ACCIONES EN EL SUBPROGRAMA SALUD
AMBIENTAL EN EL MARCO DEL DESARROLLO DEL PLAN TERRITORIAL DE SALUD
VIGENCIA 2026 EN EL DEPARTAMENTO DE SUCRE.</t>
  </si>
  <si>
    <t>https://community.secop.gov.co/Public/Tendering/OpportunityDetail/Index?noticeUID=CO1.NTC.10612931&amp;isFromPublicArea=True&amp;isModal=true&amp;asPopupView=true</t>
  </si>
  <si>
    <t>CO1.REQ.8918682</t>
  </si>
  <si>
    <t>CO1.PCCNTR.8331738</t>
  </si>
  <si>
    <t>CO1.BDOS.8760355</t>
  </si>
  <si>
    <t>CPS-699-2025</t>
  </si>
  <si>
    <t>https://community.secop.gov.co/Public/Tendering/OpportunityDetail/Index?noticeUID=CO1.NTC.8786052&amp;isFromPublicArea=True&amp;isModal=true&amp;asPopupView=true</t>
  </si>
  <si>
    <t>CO1.REQ.6789372</t>
  </si>
  <si>
    <t>CO1.PCCNTR.6734076</t>
  </si>
  <si>
    <t>CO1.BDOS.6662246</t>
  </si>
  <si>
    <t>CPS-691-2024</t>
  </si>
  <si>
    <t>PRESTACIÓN DE SERVICIOS PROFESIONALES COMO 
ABOGADO DE APOYO JURIDICO AL DESPACHO DE LA SECRETARIA DE HACIENDA DE LA GOBERNACION DE SUCRE.</t>
  </si>
  <si>
    <t>https://community.secop.gov.co/Public/Tendering/OpportunityDetail/Index?noticeUID=CO1.NTC.6671691&amp;isFromPublicArea=True&amp;isModal=true&amp;asPopupView=true</t>
  </si>
  <si>
    <t>CO1.REQ.7137694</t>
  </si>
  <si>
    <t>CO1.PCCNTR.7001800</t>
  </si>
  <si>
    <t>CO1.BDOS.7004644</t>
  </si>
  <si>
    <t>CPS-903-2024</t>
  </si>
  <si>
    <t>CONTRATAR SERVICIOS PROFESIONALES EN DERECHO PARA BRINDAR APOYO EN LA SECRETARÍA PRIVADA DE LA GOBERNACIÓN DE SUCRE.</t>
  </si>
  <si>
    <t>1010241970</t>
  </si>
  <si>
    <t>https://community.secop.gov.co/Public/Tendering/OpportunityDetail/Index?noticeUID=CO1.NTC.7017093&amp;isFromPublicArea=True&amp;isModal=true&amp;asPopupView=true</t>
  </si>
  <si>
    <t>CO1.REQ.10010270</t>
  </si>
  <si>
    <t>CO1.PCCNTR.9244817</t>
  </si>
  <si>
    <t>CO1.BDOS.9842227</t>
  </si>
  <si>
    <t>CPS-532-2026</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</si>
  <si>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t>
  </si>
  <si>
    <t>https://community.secop.gov.co/Public/Tendering/OpportunityDetail/Index?noticeUID=CO1.NTC.9877203&amp;isFromPublicArea=True&amp;isModal=true&amp;asPopupView=true</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</si>
  <si>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 LA GOBERNACIÓN DE SUCRE</t>
  </si>
  <si>
    <t>CO1.REQ.8278259</t>
  </si>
  <si>
    <t>CO1.PCCNTR.7889909</t>
  </si>
  <si>
    <t>CO1.BDOS.8132667</t>
  </si>
  <si>
    <t>CP-SDSD-360-2025</t>
  </si>
  <si>
    <t>PRESTACIÓN DE SERVICIOS PROFESIONALES DE UN(A) ARQUITECTO PARA EL FORTALECIMIENTO DE LAS COMPETENCIAS DE LA SECRETARÍA DE SALUD DEL DEPARTAMENTO DE SUCRE EN EL AREA DE ORGANIZACION Y DESARROLLO</t>
  </si>
  <si>
    <t>https://community.secop.gov.co/Public/Tendering/OpportunityDetail/Index?noticeUID=CO1.NTC.8155323&amp;isFromPublicArea=True&amp;isModal=true&amp;asPopupView=true</t>
  </si>
  <si>
    <t>CO1.REQ.10038705</t>
  </si>
  <si>
    <t>CO1.PCCNTR.9272153</t>
  </si>
  <si>
    <t>CO1.BDOS.9870521</t>
  </si>
  <si>
    <t>CP-SDSD-347-2026</t>
  </si>
  <si>
    <t>PRESTACIÓN DE SERVICIOS PROFESIONALES DE UN INGENIERO QUÍMICO PARA EL DESARROLLO DE ACCIONES EN EL SUBPROGRAMA DE LABORATORIO DE SALUD PÚBLICA EN EL MARCO DEL DESARROLLO DEL PLAN TERRITORIAL DE
SALUD VIGENCIA 2026 EN EL DEPARTAMENTO DE SUCRE</t>
  </si>
  <si>
    <t>https://community.secop.gov.co/Public/Tendering/OpportunityDetail/Index?noticeUID=CO1.NTC.9903750&amp;isFromPublicArea=True&amp;isModal=true&amp;asPopupView=true</t>
  </si>
  <si>
    <t>CO1.REQ.9811364</t>
  </si>
  <si>
    <t>CO1.PCCNTR.9050472</t>
  </si>
  <si>
    <t>CO1.BDOS.9643381</t>
  </si>
  <si>
    <t>CP-SDSD-124-2026</t>
  </si>
  <si>
    <t>https://community.secop.gov.co/Public/Tendering/OpportunityDetail/Index?noticeUID=CO1.NTC.9685642&amp;isFromPublicArea=True&amp;isModal=true&amp;asPopupView=true</t>
  </si>
  <si>
    <t>CO1.REQ.6720907</t>
  </si>
  <si>
    <t>CO1.PCCNTR.6682864</t>
  </si>
  <si>
    <t>CO1.BDOS.6593855</t>
  </si>
  <si>
    <t>CPS-482.-2024</t>
  </si>
  <si>
    <t>https://community.secop.gov.co/Public/Tendering/OpportunityDetail/Index?noticeUID=CO1.NTC.6603627&amp;isFromPublicArea=True&amp;isModal=true&amp;asPopupView=true</t>
  </si>
  <si>
    <t>CO1.REQ.9416652</t>
  </si>
  <si>
    <t>CO1.PCCNTR.8745069</t>
  </si>
  <si>
    <t>CO1.BDOS.9247950</t>
  </si>
  <si>
    <t>CONV-RE-002-2025</t>
  </si>
  <si>
    <t>AUNAR ESFUERZOS PARA LA EJECUCIÓN DEL PROYECTO APOYO AL CENTRO DE BIENESTAR PARA LA ATENCIÓN INTEGRAL DE LAS PERSONAS MAYORES EN EL MUNICIPIO DE SAN ONOFRE; EN EL DEPARTAMENTO DE SUCRE</t>
  </si>
  <si>
    <t>900223291</t>
  </si>
  <si>
    <t>https://community.secop.gov.co/Public/Tendering/OpportunityDetail/Index?noticeUID=CO1.NTC.9303086&amp;isFromPublicArea=True&amp;isModal=true&amp;asPopupView=true</t>
  </si>
  <si>
    <t>CO1.REQ.7047250</t>
  </si>
  <si>
    <t>CO1.PCCNTR.6932010</t>
  </si>
  <si>
    <t>CO1.BDOS.6916098</t>
  </si>
  <si>
    <t>CP-SDSD-557-2024</t>
  </si>
  <si>
    <t>https://community.secop.gov.co/Public/Tendering/OpportunityDetail/Index?noticeUID=CO1.NTC.6927431&amp;isFromPublicArea=True&amp;isModal=true&amp;asPopupView=true</t>
  </si>
  <si>
    <t>CO1.REQ.9969019</t>
  </si>
  <si>
    <t>CO1.PCCNTR.9213710</t>
  </si>
  <si>
    <t>CO1.BDOS.9800821</t>
  </si>
  <si>
    <t>CPS-446-2026</t>
  </si>
  <si>
    <t>https://community.secop.gov.co/Public/Tendering/OpportunityDetail/Index?noticeUID=CO1.NTC.9845917&amp;isFromPublicArea=True&amp;isModal=true&amp;asPopupView=true</t>
  </si>
  <si>
    <t>PRESTACIÓN DE SERVICIOS PROFESIONALES DE UN ADMINISTRADOR DE EMPRESAS PARA
APOYAR LOS PROCESOS ADMINISTRATIVOS Y DE PLANEACIÓN DE LA SECRETARÍA DEL INTERIOR DE LA GOBERNACIÓN DE
SUCRE; EN EL MARCO DEL PROYECTO APOYO A LA PRESTACIÓN DE SERVICIOS PROFESIONALES Y DE APOYO A LA GESTIÓN
VIGENCIA 2026 DE LA GOBERNACIÓN DE SUCRE</t>
  </si>
  <si>
    <t>CO1.REQ.6927590</t>
  </si>
  <si>
    <t>CO1.PCCNTR.6843077</t>
  </si>
  <si>
    <t>CO1.BDOS.6798538</t>
  </si>
  <si>
    <t>CPS-794-2024</t>
  </si>
  <si>
    <t>PRESTACIÓN DE SERVICIOS PROFESIONALES PARA 
BRINDAR ACOMPAÑAMIENTO A LA SECRETARÍA GENERAL DE LA GOBERNACIÓN DE SUCRE DESDE LA SECRETARIA GENERAL</t>
  </si>
  <si>
    <t>https://community.secop.gov.co/Public/Tendering/OpportunityDetail/Index?noticeUID=CO1.NTC.6814752&amp;isFromPublicArea=True&amp;isModal=true&amp;asPopupView=true</t>
  </si>
  <si>
    <t>CO1.REQ.5981202</t>
  </si>
  <si>
    <t>CO1.PCCNTR.6137637</t>
  </si>
  <si>
    <t>CO1.BDOS.5863187</t>
  </si>
  <si>
    <t>CP-SDSD-188-2024</t>
  </si>
  <si>
    <t>PRESTACIÓN DE SERVICIOS DE APOYO A LA GESTION DE UN AUXILIAR DE SERVICIO FARMACEUTICO PARA EL DESARROLLO DE ACCIONES EN LA DIMENSIÓN FORTALECIMIENTO DE LA AUTORIDAD SANITARIA PARA LA GESTIÓN EN SALUD; EN EL COMPONENTE DE IVC MEDICAMENTOS; EN EL MARCO DEL DESARROLLO DE ACCIONES COMPLEMENTARIAS DEL PL</t>
  </si>
  <si>
    <t>https://community.secop.gov.co/Public/Tendering/OpportunityDetail/Index?noticeUID=CO1.NTC.5887419&amp;isFromPublicArea=True&amp;isModal=true&amp;asPopupView=true</t>
  </si>
  <si>
    <t>PRESTACIÓN DE SERVICIOS DE APOYO A LA GESTION DE UN AUXILIAR DE SERVICIO FARMACEUTICO PARA EL DESARROLLO DE ACCIONES EN LA DIMENSIÓN FORTALECIMIENTO DE LA AUTORIDAD SANITARIA PARA LA GESTIÓN EN SALUD; EN EL COMPONENTE DE IVC MEDICAMENTOS; EN EL MARCO DEL DESARROLLO DE ACCIONES COMPLEMENTARIAS DEL PLAN DE ACCION TRANSITORIO 2024 EN EL DEPARTAMENTO DE SUCRE.</t>
  </si>
  <si>
    <t>CO1.REQ.7194563</t>
  </si>
  <si>
    <t>CO1.REQ.6797550</t>
  </si>
  <si>
    <t>CO1.PCCNTR.6740043</t>
  </si>
  <si>
    <t>CO1.BDOS.6670084</t>
  </si>
  <si>
    <t>CPS-696-2024</t>
  </si>
  <si>
    <t>https://community.secop.gov.co/Public/Tendering/OpportunityDetail/Index?noticeUID=CO1.NTC.6679645&amp;isFromPublicArea=True&amp;isModal=true&amp;asPopupView=true</t>
  </si>
  <si>
    <t>CO1.REQ.8936887</t>
  </si>
  <si>
    <t>CO1.PCCNTR.8343902</t>
  </si>
  <si>
    <t>CO1.BDOS.8778208</t>
  </si>
  <si>
    <t>CPS-814-2025</t>
  </si>
  <si>
    <t>https://community.secop.gov.co/Public/Tendering/OpportunityDetail/Index?noticeUID=CO1.NTC.8804453&amp;isFromPublicArea=True&amp;isModal=true&amp;asPopupView=true</t>
  </si>
  <si>
    <t>CO1.REQ.8920591</t>
  </si>
  <si>
    <t>CO1.PCCNTR.8332841</t>
  </si>
  <si>
    <t>CO1.BDOS.8762705</t>
  </si>
  <si>
    <t>CPS-711-2025</t>
  </si>
  <si>
    <t>https://community.secop.gov.co/Public/Tendering/OpportunityDetail/Index?noticeUID=CO1.NTC.8787588&amp;isFromPublicArea=True&amp;isModal=true&amp;asPopupView=true</t>
  </si>
  <si>
    <t>CO1.REQ.8907938</t>
  </si>
  <si>
    <t>CO1.PCCNTR.8327415</t>
  </si>
  <si>
    <t>CO1.BDOS.8743186</t>
  </si>
  <si>
    <t>CPS-648-2025</t>
  </si>
  <si>
    <t>PRESTACIÓN DE SERVICIOS PROFESIONALES COMO ABOGADO PARA BRINDAR APOYO Y ACOMPAÑAMIENTO A LA SUBSECRETARÍA DE GESTIÓN DE HÁBITAT Y VIVIENDA DE LA SECRETARÍA DE INFRAESTRUCTURA DELA GOBERNACIÓN DE SUCRE.</t>
  </si>
  <si>
    <t>https://community.secop.gov.co/Public/Tendering/OpportunityDetail/Index?noticeUID=CO1.NTC.8780635&amp;isFromPublicArea=True&amp;isModal=true&amp;asPopupView=true</t>
  </si>
  <si>
    <t>CO1.REQ.9919947</t>
  </si>
  <si>
    <t>CO1.PCCNTR.9142834</t>
  </si>
  <si>
    <t>CO1.BDOS.9751550</t>
  </si>
  <si>
    <t>CPS-277-2026</t>
  </si>
  <si>
    <t>SERVICIOS PROFESIONALES COMO INGENIERO CIVIL PARA BRINDAR
ASESORÍA; APOYO Y ACOMPAÑAMIENTO A LA SECRETARÍA DE INFRAESTRUCTURA DE LA GOBERNACIÓN DE SUCRE</t>
  </si>
  <si>
    <t>1066179068</t>
  </si>
  <si>
    <t>https://community.secop.gov.co/Public/Tendering/OpportunityDetail/Index?noticeUID=CO1.NTC.9775289&amp;isFromPublicArea=True&amp;isModal=true&amp;asPopupView=true</t>
  </si>
  <si>
    <t>CO1.REQ.5964135</t>
  </si>
  <si>
    <t>CO1.PCCNTR.6109784</t>
  </si>
  <si>
    <t>CO1.BDOS.5846531</t>
  </si>
  <si>
    <t>CP-SDSD-150-2024</t>
  </si>
  <si>
    <t>PRESTACIÓN DE SERVICIOS DE UN PROFESIONAL EN PSICOLOGIA PARA EL DESARROLLO DE ACCIONES EN LA DIMENSIÓN CONVIVENCIA SOCIAL Y SALUD MENTAL; EN EL MARCO DEL PROGRAMA SALUD PUBLICA PRIORITARIA Y DIFERENTE PLAN DE ACCION TRANSITORIO 2024 EN EL DEPARTAMENTO DE SUCRE.</t>
  </si>
  <si>
    <t>1128048035</t>
  </si>
  <si>
    <t>https://community.secop.gov.co/Public/Tendering/OpportunityDetail/Index?noticeUID=CO1.NTC.5855180&amp;isFromPublicArea=True&amp;isModal=true&amp;asPopupView=true</t>
  </si>
  <si>
    <t>CO1.REQ.6738947</t>
  </si>
  <si>
    <t>CO1.PCCNTR.6695898</t>
  </si>
  <si>
    <t>CO1.BDOS.6612012</t>
  </si>
  <si>
    <t>CPS-612-2024</t>
  </si>
  <si>
    <t>PRESTACIÓN DE SERVICIOS PROFESIONALES DE UNA
ADMINISTRADORA PÚBLICA PARA BRINDAR ACOMPAÑAMIENTO A LA OFICINA DE MACROPROYECTOS ESTRATEGICOS DE LA
GOBERNACIÓN DE SUCRE</t>
  </si>
  <si>
    <t>64572685</t>
  </si>
  <si>
    <t>https://community.secop.gov.co/Public/Tendering/OpportunityDetail/Index?noticeUID=CO1.NTC.6621444&amp;isFromPublicArea=True&amp;isModal=true&amp;asPopupView=true</t>
  </si>
  <si>
    <t>CO1.REQ.7830946</t>
  </si>
  <si>
    <t>CO1.PCCNTR.7565003</t>
  </si>
  <si>
    <t>CO1.BDOS.7693481</t>
  </si>
  <si>
    <t>CP-SDSD-262-2025</t>
  </si>
  <si>
    <t>PRESTACIÓN DE SERVICIOS DE APOYO A LA GESTIÓN DE UN TECNÓLOGO EN
 ADMINISTRACION EMPRESARIAL PARA EL DESARROLLO DE ACCIONES EN EL
 COMPONENTE SALUD SEXUAL Y REPRODUCTIVA EN EL MARCO DEL DESARROLLO DEL PLAN TERRITORIAL DE SALUD VIGENCIA 2025 EN EL DEPARTAMENTO DE SUCRE..</t>
  </si>
  <si>
    <t>https://community.secop.gov.co/Public/Tendering/OpportunityDetail/Index?noticeUID=CO1.NTC.7723374&amp;isFromPublicArea=True&amp;isModal=true&amp;asPopupView=true</t>
  </si>
  <si>
    <t>CO1.REQ.8862924</t>
  </si>
  <si>
    <t>CO1.PCCNTR.8289156</t>
  </si>
  <si>
    <t>CO1.BDOS.8705034</t>
  </si>
  <si>
    <t>CP-SDSD-650-2025</t>
  </si>
  <si>
    <t>PRESTACIÓN DE SERVICIOS PROFESIONALES DE UN(A) COMUNICADOR(A) SOCIAL PARA EL DESARROLLO DE ACCIONES EN EL COMPONENTE PARTICIPACION SOCIAL EN EL MARCO DEL DESARROLLO DEL PLAN 
TERRITORIAL DE SALUD VIGENCIA 2025 EN EL DEPARTAMENTO DE SUCRE</t>
  </si>
  <si>
    <t>64578547</t>
  </si>
  <si>
    <t>https://community.secop.gov.co/Public/Tendering/OpportunityDetail/Index?noticeUID=CO1.NTC.8731158&amp;isFromPublicArea=True&amp;isModal=true&amp;asPopupView=true</t>
  </si>
  <si>
    <t>CO1.REQ.6036304</t>
  </si>
  <si>
    <t>CO1.PCCNTR.6171317</t>
  </si>
  <si>
    <t>CO1.BDOS.5918046</t>
  </si>
  <si>
    <t>CP-SDSD-230-2024</t>
  </si>
  <si>
    <t>https://community.secop.gov.co/Public/Tendering/OpportunityDetail/Index?noticeUID=CO1.NTC.5928399&amp;isFromPublicArea=True&amp;isModal=true&amp;asPopupView=true</t>
  </si>
  <si>
    <t>CO1.REQ.7107118</t>
  </si>
  <si>
    <t>CO1.PCCNTR.6979411</t>
  </si>
  <si>
    <t>CO1.BDOS.6974920</t>
  </si>
  <si>
    <t>CP-SDSD-701-2024</t>
  </si>
  <si>
    <t>https://community.secop.gov.co/Public/Tendering/OpportunityDetail/Index?noticeUID=CO1.NTC.6986013&amp;isFromPublicArea=True&amp;isModal=true&amp;asPopupView=true</t>
  </si>
  <si>
    <t>CO1.REQ.7781637</t>
  </si>
  <si>
    <t>CO1.PCCNTR.7526662</t>
  </si>
  <si>
    <t>CO1.BDOS.7645669</t>
  </si>
  <si>
    <t>CP-SDSD-227-2025</t>
  </si>
  <si>
    <t>PRESTACIÓN DE SERVICIOS PROFESIONALES DE UN(A) ENFERMERO(A) PARA EL
DESARROLLO DE ACCIONES EN EL COMPONENTE EMERGENTES Y
REMERGENTES: IRA-EDA-LEPRA Y TB EN EL MARCO DEL DESARROLLO DEL PLAN
TERRITORIAL DE SALUD VIGENCIA 2025 EN EL DEPARTAMENTO DE SUCRE.</t>
  </si>
  <si>
    <t>https://community.secop.gov.co/Public/Tendering/OpportunityDetail/Index?noticeUID=CO1.NTC.7675028&amp;isFromPublicArea=True&amp;isModal=true&amp;asPopupView=true</t>
  </si>
  <si>
    <t>CO1.REQ.8893138</t>
  </si>
  <si>
    <t>CO1.PCCNTR.8312346</t>
  </si>
  <si>
    <t>CO1.BDOS.8734873</t>
  </si>
  <si>
    <t>CPS-587-2025</t>
  </si>
  <si>
    <t>PRESTACION DE SERVICIOS PROFESIONALES DE UN
ABOGADO PARA BRINDAR APOYO JURÍDICO A LA SECRETARÍA DE TRÁNSITO Y TRANSPORTE DE LA GOBERNACIÓN DEL
DEPARTAMENTO DE SUCRE</t>
  </si>
  <si>
    <t>https://community.secop.gov.co/Public/Tendering/OpportunityDetail/Index?noticeUID=CO1.NTC.8761083&amp;isFromPublicArea=True&amp;isModal=true&amp;asPopupView=true</t>
  </si>
  <si>
    <t>CO1.REQ.9041661</t>
  </si>
  <si>
    <t>CO1.PCCNTR.8423368</t>
  </si>
  <si>
    <t>CO1.BDOS.8880852</t>
  </si>
  <si>
    <t>CP-SDSD-838-2025</t>
  </si>
  <si>
    <t>PRESTACIÓN DE SERVICIOS PROFESIONALES DE UN(A) INGENIERO(A) ELECTRONICO PARA
BRINDAR APOYO Y ACOMPAÑAMIENTO A LA SECRETARÍA DE SALUD DE LA GOBERNACIÓN DE SUCRE EN EL AREA DE
ORGANIZACIÓN Y DESARROLLO</t>
  </si>
  <si>
    <t>https://community.secop.gov.co/Public/Tendering/OpportunityDetail/Index?noticeUID=CO1.NTC.8906538&amp;isFromPublicArea=True&amp;isModal=true&amp;asPopupView=true</t>
  </si>
  <si>
    <t>CO1.REQ.6144138</t>
  </si>
  <si>
    <t>CO1.PCCNTR.6255542</t>
  </si>
  <si>
    <t>CO1.BDOS.6024538</t>
  </si>
  <si>
    <t>CP-SDSD-300-2024</t>
  </si>
  <si>
    <t>PRESTACIÓN DE SERVICIOS DE APOYO A LA GESTION DE UN TÉCNICO O AUXILIAR EN EL AREA DE SALUD PARA EL DESARROLLO DE ACCIONES EN LA DIMENSIÓN FORTALECIMIENTO DE LA AUTORIDAD SANITARIA PARA LA GESTIÓN EN SALUD; COMPONENTE LABORATORIO DE SALUD PUBLICA EN EL MARCO DEL PLAN DE ACCION TRANSITORIO 2024 EN EL</t>
  </si>
  <si>
    <t>https://community.secop.gov.co/Public/Tendering/OpportunityDetail/Index?noticeUID=CO1.NTC.6033034&amp;isFromPublicArea=True&amp;isModal=true&amp;asPopupView=true</t>
  </si>
  <si>
    <t>PRESTACIÓN DE SERVICIOS DE APOYO A LA GESTION DE UN TÉCNICO O AUXILIAR EN EL AREA DE SALUD PARA EL DESARROLLO DE ACCIONES EN LA DIMENSIÓN FORTALECIMIENTO DE LA AUTORIDAD SANITARIA PARA LA GESTIÓN EN SALUD; COMPONENTE LABORATORIO DE SALUD PUBLICA EN EL MARCO DEL PLAN DE ACCION TRANSITORIO 2024 EN EL DEPARTAMENTO DE SUCRE.</t>
  </si>
  <si>
    <t>CO1.REQ.8901182</t>
  </si>
  <si>
    <t>CO1.PCCNTR.8318624</t>
  </si>
  <si>
    <t>CO1.BDOS.8743188</t>
  </si>
  <si>
    <t>CPS-649-2025</t>
  </si>
  <si>
    <t>PRESTACIÓN DE SERVICIOS PROFESIONALES DE UN ADMINISTRADOR DE EMPRESAS PARA BRINDAR APOYO Y ACOMPAÑAMIENTO A LA SECRETARÍA DE INFRAESTRUCTURA DE LA GOBERNACIÓN DE SUCRE.</t>
  </si>
  <si>
    <t>https://community.secop.gov.co/Public/Tendering/OpportunityDetail/Index?noticeUID=CO1.NTC.8769461&amp;isFromPublicArea=True&amp;isModal=true&amp;asPopupView=true</t>
  </si>
  <si>
    <t>CO1.REQ.10734329</t>
  </si>
  <si>
    <t>CO1.PCCNTR.9724711</t>
  </si>
  <si>
    <t>CO1.BDOS.10551509</t>
  </si>
  <si>
    <t>CP-SDSD-466-2026</t>
  </si>
  <si>
    <t>https://community.secop.gov.co/Public/Tendering/OpportunityDetail/Index?noticeUID=CO1.NTC.10594810&amp;isFromPublicArea=True&amp;isModal=true&amp;asPopupView=true</t>
  </si>
  <si>
    <t>CO1.REQ.7098469</t>
  </si>
  <si>
    <t>CO1.PCCNTR.6974039</t>
  </si>
  <si>
    <t>CO1.BDOS.6966609</t>
  </si>
  <si>
    <t>CP-SDSD-655-2024</t>
  </si>
  <si>
    <t>PRESTACIÓN DE SERVICIOS PROFESIONALES DE UN (A) BACTERIOLOGO (A) PARA EL DESARROLLO DE ACCIONES EN EL 
COMPONENTE LABORATORIO DE SALUD PUBLICA EN EL MARCO DEL DESARROLLO DEL PLAN TERRITORIAL DE SALUD VIGENCIA 
2024 EN EL DEPARTAMENTO DE SUCRE</t>
  </si>
  <si>
    <t>https://community.secop.gov.co/Public/Tendering/OpportunityDetail/Index?noticeUID=CO1.NTC.6979408&amp;isFromPublicArea=True&amp;isModal=true&amp;asPopupView=true</t>
  </si>
  <si>
    <t>CO1.REQ.9924654</t>
  </si>
  <si>
    <t>CO1.PCCNTR.9168686</t>
  </si>
  <si>
    <t>CO1.BDOS.9756412</t>
  </si>
  <si>
    <t>CPS-351-2026</t>
  </si>
  <si>
    <t>https://community.secop.gov.co/Public/Tendering/OpportunityDetail/Index?noticeUID=CO1.NTC.9800783&amp;isFromPublicArea=True&amp;isModal=true&amp;asPopupView=true</t>
  </si>
  <si>
    <t>CO1.REQ.10786751</t>
  </si>
  <si>
    <t>CO1.PCCNTR.9766358</t>
  </si>
  <si>
    <t>CO1.BDOS.10603053</t>
  </si>
  <si>
    <t>CP-SDSD-578-2026</t>
  </si>
  <si>
    <t>https://community.secop.gov.co/Public/Tendering/OpportunityDetail/Index?noticeUID=CO1.NTC.10648962&amp;isFromPublicArea=True&amp;isModal=true&amp;asPopupView=true</t>
  </si>
  <si>
    <t>CO1.REQ.7894387</t>
  </si>
  <si>
    <t>CO1.PCCNTR.7627938</t>
  </si>
  <si>
    <t>CO1.BDOS.7756760</t>
  </si>
  <si>
    <t>CP-SDSD-289-2025</t>
  </si>
  <si>
    <t>https://community.secop.gov.co/Public/Tendering/OpportunityDetail/Index?noticeUID=CO1.NTC.7802389&amp;isFromPublicArea=True&amp;isModal=true&amp;asPopupView=true</t>
  </si>
  <si>
    <t>CO1.REQ.9317001</t>
  </si>
  <si>
    <t>CO1.PCCNTR.8626305</t>
  </si>
  <si>
    <t>CO1.BDOS.9149825</t>
  </si>
  <si>
    <t>CP-SDSD-898-2025</t>
  </si>
  <si>
    <t>PRESTACIÓN DE SERVICIOS DE APOYO A LA GESTIÓN DE UN(A) AUXILIAR EN SALUD PARA
 BRINDAR APOYO Y ACOMPAÑAMIENTO A LA SECRETARÍA DE SALUD DE LA GOBERNACIÓN DE SUCRE EN LA SUBSECRETARIA DE
 PRESTACION DE SERVICIOS.</t>
  </si>
  <si>
    <t>https://community.secop.gov.co/Public/Tendering/OpportunityDetail/Index?noticeUID=CO1.NTC.9176909&amp;isFromPublicArea=True&amp;isModal=true&amp;asPopupView=true</t>
  </si>
  <si>
    <t>CO1.REQ.10736433</t>
  </si>
  <si>
    <t>CO1.PCCNTR.9727539</t>
  </si>
  <si>
    <t>CO1.BDOS.10553355</t>
  </si>
  <si>
    <t>CP-SDSD-468-2026</t>
  </si>
  <si>
    <t>https://community.secop.gov.co/Public/Tendering/OpportunityDetail/Index?noticeUID=CO1.NTC.10598611&amp;isFromPublicArea=True&amp;isModal=true&amp;asPopupView=true</t>
  </si>
  <si>
    <t>CO1.REQ.10732494</t>
  </si>
  <si>
    <t>CO1.PCCNTR.9730362</t>
  </si>
  <si>
    <t>CO1.BDOS.10549849</t>
  </si>
  <si>
    <t>CP-SDSD-492-2026</t>
  </si>
  <si>
    <t>PRESTACIÓN DE SERVICIOS PROFESIONALES DE UN INGENIERO (A) BIOMÉDICO PARA EL
DESARROLLO DE ACCIONES EN EL SUBPROGRAMA DE LABORATORIO DE SALUD PÚBLICA EN EL MARCO DEL DESARROLLO DEL
PLAN TERRITORIAL DE SALUD VIGENCIA 2026 EN EL DEPARTAMENTO DE SUCRE.</t>
  </si>
  <si>
    <t>79533571</t>
  </si>
  <si>
    <t>https://community.secop.gov.co/Public/Tendering/OpportunityDetail/Index?noticeUID=CO1.NTC.10602699&amp;isFromPublicArea=True&amp;isModal=true&amp;asPopupView=true</t>
  </si>
  <si>
    <t>CO1.REQ.9846270</t>
  </si>
  <si>
    <t>CO1.PCCNTR.9071139</t>
  </si>
  <si>
    <t>CO1.BDOS.9678174</t>
  </si>
  <si>
    <t>CPS-110-2026</t>
  </si>
  <si>
    <t>PRESTACIÓN DE SERVICIOS PROFESIONALES PARA
BRINDAR APOYO Y ACOMPAÑAMIENTO EN LOS ASUNTOS QUE ESTÉN A CARGO DE LA SECRETARÍA DE LA MUJER; JUVENTUD E INCLUSIÓN SOCIAL DEL DEPARTAMENTO DE SUCRE.</t>
  </si>
  <si>
    <t>https://community.secop.gov.co/Public/Tendering/OpportunityDetail/Index?noticeUID=CO1.NTC.9705847&amp;isFromPublicArea=True&amp;isModal=true&amp;asPopupView=true</t>
  </si>
  <si>
    <t>CO1.REQ.7991578</t>
  </si>
  <si>
    <t>CO1.PCCNTR.7766167</t>
  </si>
  <si>
    <t>CONTRATO DE PRESTACIÓN DE SERVICIOS Nº SA-SDSD-01-MC-2025</t>
  </si>
  <si>
    <t>https://community.secop.gov.co/Public/Tendering/OpportunityDetail/Index?noticeUID=CO1.NTC.7868411&amp;isFromPublicArea=True&amp;isModal=true&amp;asPopupView=true</t>
  </si>
  <si>
    <t>CO1.REQ.8846128</t>
  </si>
  <si>
    <t>CO1.PCCNTR.8276663</t>
  </si>
  <si>
    <t>CO1.BDOS.8688540</t>
  </si>
  <si>
    <t>CP-SDSD-631-2025</t>
  </si>
  <si>
    <t>PRESTACIÓN DE SERVICIOS PROFESIONALES DE UN(A) ABOGADO(A) PARA EL DESARROLLO DE ACCIONES EN EL COMPONENTEIVC SANITARIO EN EL MARCO DEL DESARROLLO DEL PLAN TERRITORIAL DE SALUD VIGENCIA 2025 EN EL DEPARTAMENTO DE SUCRE.</t>
  </si>
  <si>
    <t>https://community.secop.gov.co/Public/Tendering/OpportunityDetail/Index?noticeUID=CO1.NTC.8712435&amp;isFromPublicArea=True&amp;isModal=true&amp;asPopupView=true</t>
  </si>
  <si>
    <t>CO1.REQ.6904712</t>
  </si>
  <si>
    <t>CO1.PCCNTR.6820915</t>
  </si>
  <si>
    <t>CO1.BDOS.6775139</t>
  </si>
  <si>
    <t>CPS-761-2024</t>
  </si>
  <si>
    <t>PRESTACIÓN DE SERVICIOS PROFESIONALES DE UN INGENIERO
CIVIL PARA BRINDAR ACOMPAÑAMIENTO A LA SECRETARIA DEL INTERIOR DE LA
GOBERNACION DE SUCRE</t>
  </si>
  <si>
    <t>1103111358</t>
  </si>
  <si>
    <t>https://community.secop.gov.co/Public/Tendering/OpportunityDetail/Index?noticeUID=CO1.NTC.6785831&amp;isFromPublicArea=True&amp;isModal=true&amp;asPopupView=true</t>
  </si>
  <si>
    <t>CO1.REQ.9975762</t>
  </si>
  <si>
    <t>CO1.PCCNTR.9200770</t>
  </si>
  <si>
    <t>CO1.BDOS.9807406</t>
  </si>
  <si>
    <t>CPS-469-2026</t>
  </si>
  <si>
    <t>https://community.secop.gov.co/Public/Tendering/OpportunityDetail/Index?noticeUID=CO1.NTC.9832877&amp;isFromPublicArea=True&amp;isModal=true&amp;asPopupView=true</t>
  </si>
  <si>
    <t>CO1.REQ.9752815</t>
  </si>
  <si>
    <t>CO1.PCCNTR.8991875</t>
  </si>
  <si>
    <t>CO1.BDOS.9585185</t>
  </si>
  <si>
    <t>CP-SDSD-059-2026</t>
  </si>
  <si>
    <t>PRESTACIÓN DE SERVICIOS PROFESIONALES DE UN PATÓLOGO PARA EL
DESARROLLO DE ACCIONES EN EL SUBPROGRAMA DE LABORATORIO DE SALUD
PÚBLICA EN EL MARCO DEL DESARROLLO DEL PLAN TERRITORIAL DE SALUD
VIGENCIA 2026 EN EL DEPARTAMENTO DE SUCRE</t>
  </si>
  <si>
    <t>https://community.secop.gov.co/Public/Tendering/OpportunityDetail/Index?noticeUID=CO1.NTC.9623634&amp;isFromPublicArea=True&amp;isModal=true&amp;asPopupView=true</t>
  </si>
  <si>
    <t>CO1.REQ.6707539</t>
  </si>
  <si>
    <t>CO1.PCCNTR.6681395</t>
  </si>
  <si>
    <t>CO1.BDOS.6581275</t>
  </si>
  <si>
    <t>CP-SDSD-432-2023</t>
  </si>
  <si>
    <t>PRESTACIÓN DE SERVICIOS PROFESIONALES DE UN (A) NUTRICIONISTA PARA EL DESARROLLO DE LA DIMENSIÓN SEGURIDAD ALIMENTARIA Y NUTRICIONAL DEL PROGRAMA SALUD PÚBLICA PRIORITARIA Y DIFERENTE; PLAN DE ACCIÓN 
TRANSITORIO 2024 EN EL DEPARTAMENTO DE SUCRE</t>
  </si>
  <si>
    <t>1140873112</t>
  </si>
  <si>
    <t>https://community.secop.gov.co/Public/Tendering/OpportunityDetail/Index?noticeUID=CO1.NTC.6602184&amp;isFromPublicArea=True&amp;isModal=true&amp;asPopupView=true</t>
  </si>
  <si>
    <t>CO1.REQ.9754563</t>
  </si>
  <si>
    <t>CO1.PCCNTR.8992684</t>
  </si>
  <si>
    <t>CO1.BDOS.9586996</t>
  </si>
  <si>
    <t>CP-SDSD-073-2026</t>
  </si>
  <si>
    <t>PRESTACIÓN DE SERVICIOS PROFESIONALES DE UNA ENFERMERA PARA EL
DESARROLLO DE ACCIONES EN EL SUBPROGRAMA DE EMERGENTES Y
REMERGENTES LEPRA Y TB EN EL MARCO DEL DESARROLLO DEL PLAN
TERRITORIAL DE SALUD VIGENCIA 2026 EN EL DEPARTAMENTO DE SUCRE</t>
  </si>
  <si>
    <t>https://community.secop.gov.co/Public/Tendering/OpportunityDetail/Index?noticeUID=CO1.NTC.9624723&amp;isFromPublicArea=True&amp;isModal=true&amp;asPopupView=true</t>
  </si>
  <si>
    <t>CO1.REQ.10792181</t>
  </si>
  <si>
    <t>CO1.PCCNTR.9779469</t>
  </si>
  <si>
    <t>CO1.BDOS.10608557</t>
  </si>
  <si>
    <t>CP-SDSD-597-2026</t>
  </si>
  <si>
    <t>PRESTACIÓN DE SERVICIOS DE APOYO A LA GESTIÓN DE UN (A) TÉCNICO DE SISTEMAS / TÉCNICO ADMINISTRATIVO PARA EL DESARROLLO DE ACCIONES EN EL SUBPROGRAMA DE SALUD NUTRICIONAL EN EL MARCO DEL DESARROLLO DEL PLAN TERRITORIAL DE SALUD VIGENCIA 2026 EN EL DEPARTAMENTO DE SUCRE.</t>
  </si>
  <si>
    <t>https://community.secop.gov.co/Public/Tendering/OpportunityDetail/Index?noticeUID=CO1.NTC.10667510&amp;isFromPublicArea=True&amp;isModal=true&amp;asPopupView=true</t>
  </si>
  <si>
    <t>CO1.REQ.6934439</t>
  </si>
  <si>
    <t>CO1.PCCNTR.6843920</t>
  </si>
  <si>
    <t>CO1.BDOS.6805237</t>
  </si>
  <si>
    <t>CPS-809-2024</t>
  </si>
  <si>
    <t>PRESTACION DE SERVICIOS PROFESIONALES DE UNA 
ZOOTECNISTA PARA APOYAR EN TEMAS AGROPECUARIOS QUE SE ADELANTEN EN LA SECRETARIA DE DESARROLLO 
ECONOMICO Y MEDIO AMBIENTE DE LA GOBERNACION DE SUCRE DURANTE LA VIGENCIA 2024</t>
  </si>
  <si>
    <t>1102842776</t>
  </si>
  <si>
    <t>https://community.secop.gov.co/Public/Tendering/OpportunityDetail/Index?noticeUID=CO1.NTC.6815640&amp;isFromPublicArea=True&amp;isModal=true&amp;asPopupView=true</t>
  </si>
  <si>
    <t>CO1.REQ.9950538</t>
  </si>
  <si>
    <t>CO1.PCCNTR.9181185</t>
  </si>
  <si>
    <t>CO1.BDOS.9781947</t>
  </si>
  <si>
    <t>CPS-320-2026</t>
  </si>
  <si>
    <t>PRESTACIÓN DE SERVICIOS DE APOYO A LA GESTIÓN PARA LA PROMOCIÓN; PRODUCCIÓN
Y DIVULGACIÓN DE LA POLITICA DE GOBIERNO DIGITAL EN EL DEPARTAMENTO DE SUCRE.</t>
  </si>
  <si>
    <t>https://community.secop.gov.co/Public/Tendering/OpportunityDetail/Index?noticeUID=CO1.NTC.9813070&amp;isFromPublicArea=True&amp;isModal=true&amp;asPopupView=true</t>
  </si>
  <si>
    <t>CO1.REQ.5963214</t>
  </si>
  <si>
    <t>CO1.PCCNTR.6108507</t>
  </si>
  <si>
    <t>CO1.BDOS.5845611</t>
  </si>
  <si>
    <t>CP-SDSD-149-2024</t>
  </si>
  <si>
    <t>PRESTACIÓN DE SERVICIOS PROFESIONALES DE UNA PSICÓLOGA PARA EL DESARROLLO DE ACCIONES EN LA DIMENSIÓN CONVIVENCIA SOCIAL Y SALUD MENTAL; EN EL MARCO DEL DESARROLLO DEL PLAN DE ACCIÓN TRANSITORIO 2024 EN EL DEPARTAMENTO DE SUCRE.</t>
  </si>
  <si>
    <t>https://community.secop.gov.co/Public/Tendering/OpportunityDetail/Index?noticeUID=CO1.NTC.5853705&amp;isFromPublicArea=True&amp;isModal=true&amp;asPopupView=true</t>
  </si>
  <si>
    <t>CO1.REQ.10020318</t>
  </si>
  <si>
    <t>CO1.PCCNTR.9275693</t>
  </si>
  <si>
    <t>CO1.BDOS.9851823</t>
  </si>
  <si>
    <t>CPS-539-2026</t>
  </si>
  <si>
    <t>PRESTACION DE SERVICIOS DE PROFESIONALES PARA BRINDAR ASESORIA Y ACOMPAÑAMIENTO EN LOS PROCESOS QUE ADELANTE LA OFICINA DE CONTROL INTERNO DE GESTION</t>
  </si>
  <si>
    <t>1104422551</t>
  </si>
  <si>
    <t>https://community.secop.gov.co/Public/Tendering/OpportunityDetail/Index?noticeUID=CO1.NTC.9906998&amp;isFromPublicArea=True&amp;isModal=true&amp;asPopupView=true</t>
  </si>
  <si>
    <t>CO1.REQ.8773126</t>
  </si>
  <si>
    <t>CO1.PCCNTR.8224166</t>
  </si>
  <si>
    <t>CO1.BDOS.8617614</t>
  </si>
  <si>
    <t>CP-SDSD-536-2025</t>
  </si>
  <si>
    <t>https://community.secop.gov.co/Public/Tendering/OpportunityDetail/Index?noticeUID=CO1.NTC.8640514&amp;isFromPublicArea=True&amp;isModal=true&amp;asPopupView=true</t>
  </si>
  <si>
    <t>CO1.REQ.9103448</t>
  </si>
  <si>
    <t>CO1.PCCNTR.8468137</t>
  </si>
  <si>
    <t>CO1.BDOS.8941295</t>
  </si>
  <si>
    <t>CPS-1052-2025</t>
  </si>
  <si>
    <t>PRESTACIÓN DE SERVICIOS PROFESIONALES DE UN ARQUITECTO (A) PARA
 BRINDAR APOYO Y ACOMPAÑAMIENTO A LA SUBSECRETARIA DE GESTION DE
 HABITAT Y VIVIENDA EN EL MARCO DEL PROYECTO MEJORAMIENTO DE VIVIENDA
 URBANA Y RURAL; EN MATERIA DE SUBSIDIO FAMILIAR DE VIVIENDA EN LA
 MODALIDAD DE MEJORAMIENTOS EN EL</t>
  </si>
  <si>
    <t>1100402176</t>
  </si>
  <si>
    <t>https://community.secop.gov.co/Public/Tendering/OpportunityDetail/Index?noticeUID=CO1.NTC.8967203&amp;isFromPublicArea=True&amp;isModal=true&amp;asPopupView=true</t>
  </si>
  <si>
    <t>PRESTACIÓN DE SERVICIOS PROFESIONALES DE UN ARQUITECTO (A) PARA
 BRINDAR APOYO Y ACOMPAÑAMIENTO A LA SUBSECRETARIA DE GESTION DE
 HABITAT Y VIVIENDA EN EL MARCO DEL PROYECTO MEJORAMIENTO DE VIVIENDA
 URBANA Y RURAL; EN MATERIA DE SUBSIDIO FAMILIAR DE VIVIENDA EN LA
 MODALIDAD DE MEJORAMIENTOS EN EL ESQUEMA ASOCIATIVO DEL PROGRAMA</t>
  </si>
  <si>
    <t>CO1.REQ.8930316</t>
  </si>
  <si>
    <t>CO1.PCCNTR.8338385</t>
  </si>
  <si>
    <t>CO1.BDOS.8771387</t>
  </si>
  <si>
    <t>CPS-776-2025</t>
  </si>
  <si>
    <t>PRESTACION DE SERVICIOS PROFESIONALES
 ESPECIALIZADOS  EN CONTADURIA  PUBLICA PARA APOYAR EN LOS TRAMITES ADMINISTRATIVOS CONTABLES DE LA SUBSECRETARIA DE GESTION FINANCIERA DE LA GOBERNACION DE SUCRE .</t>
  </si>
  <si>
    <t>92555254</t>
  </si>
  <si>
    <t>https://community.secop.gov.co/Public/Tendering/OpportunityDetail/Index?noticeUID=CO1.NTC.8796735&amp;isFromPublicArea=True&amp;isModal=true&amp;asPopupView=true</t>
  </si>
  <si>
    <t>CO1.REQ.7042575</t>
  </si>
  <si>
    <t>CO1.PCCNTR.6932103</t>
  </si>
  <si>
    <t>CO1.BDOS.6912110</t>
  </si>
  <si>
    <t>CP-SDSD-517-2024</t>
  </si>
  <si>
    <t>PRESTACIÓN DE SERVICIOS PROFESIONALES DE UN ENFERMERO PARA EL 
DESARROLLO DE ACCIONES EN EL COMPONENTE VIGILANCIA EN SALUD PUBLICA EN EL MARCO DEL DESARROLLO DEL PLAN TERRITORIAL DE SALUD VIGENCIA 2024 
EN EL DEPARTAMENTO DE SUCRE</t>
  </si>
  <si>
    <t>https://community.secop.gov.co/Public/Tendering/OpportunityDetail/Index?noticeUID=CO1.NTC.6927314&amp;isFromPublicArea=True&amp;isModal=true&amp;asPopupView=true</t>
  </si>
  <si>
    <t>CO1.REQ.6342962</t>
  </si>
  <si>
    <t>CO1.PCCNTR.6409659</t>
  </si>
  <si>
    <t>CO1.BDOS.6219753</t>
  </si>
  <si>
    <t>CPS-346-2024</t>
  </si>
  <si>
    <t>PRESTACIÓN DE SERVICIOS PROFESIONALES DE UN CONTADOR PÚBLICO PARA LA ASESORÍA Y ACOMPAÑAMIENTO DEL SEGUIMIENTO AL MANEJO DE LOS FONDOS DE SERVICIO EDUCATIVO - FOSE EN LA SECRETARÍA DE EDUCACIÓN DE LA GOBERNACIÓN DE SUCRE.</t>
  </si>
  <si>
    <t>https://community.secop.gov.co/Public/Tendering/OpportunityDetail/Index?noticeUID=CO1.NTC.6235315&amp;isFromPublicArea=True&amp;isModal=true&amp;asPopupView=true</t>
  </si>
  <si>
    <t>CO1.REQ.6695336</t>
  </si>
  <si>
    <t>CO1.PCCNTR.6665183</t>
  </si>
  <si>
    <t>CO1.BDOS.6569023</t>
  </si>
  <si>
    <t>CPS-493-2024</t>
  </si>
  <si>
    <t>https://community.secop.gov.co/Public/Tendering/OpportunityDetail/Index?noticeUID=CO1.NTC.6581675&amp;isFromPublicArea=True&amp;isModal=true&amp;asPopupView=true</t>
  </si>
  <si>
    <t>CO1.REQ.5971615</t>
  </si>
  <si>
    <t>CO1.PCCNTR.6123333</t>
  </si>
  <si>
    <t>CO1.BDOS.5853726</t>
  </si>
  <si>
    <t>CP-SDSD-162-2024</t>
  </si>
  <si>
    <t>PRESTACIÓN DE SERVICIOS PROFESIONALES DE UN(A) ENFERMERO(A) CON EXPERIENCIA EN EL PROGRAMA
EDA/IRA PARA EL DESARROLLO DE ACCIONES EN LA DIMENSIÓN VIDA SALUDABLE Y ENFERMEDADES
TRANSMISIBLES EN EL COMPONENTE DE ENFERMEDADES EMERGENTE; REEMERGENTE Y DESATENDIDAS EN
EL MARCO DEL PLAN DE ACCION TRANSITO</t>
  </si>
  <si>
    <t>https://community.secop.gov.co/Public/Tendering/OpportunityDetail/Index?noticeUID=CO1.NTC.5870958&amp;isFromPublicArea=True&amp;isModal=true&amp;asPopupView=true</t>
  </si>
  <si>
    <t>PRESTACIÓN DE SERVICIOS PROFESIONALES DE UN(A) ENFERMERO(A) CON EXPERIENCIA EN EL PROGRAMA
EDA/IRA PARA EL DESARROLLO DE ACCIONES EN LA DIMENSIÓN VIDA SALUDABLE Y ENFERMEDADES
TRANSMISIBLES EN EL COMPONENTE DE ENFERMEDADES EMERGENTE; REEMERGENTE Y DESATENDIDAS EN
EL MARCO DEL PLAN DE ACCION TRANSITORIO 2024 EN EL DEPARTAMENTO DE SUCRE.</t>
  </si>
  <si>
    <t>CO1.REQ.10655874</t>
  </si>
  <si>
    <t>CO1.REQ.8951409</t>
  </si>
  <si>
    <t>CO1.PCCNTR.8353487</t>
  </si>
  <si>
    <t>CO1.BDOS.8792078</t>
  </si>
  <si>
    <t>CP-SDSD-710-2025</t>
  </si>
  <si>
    <t>https://community.secop.gov.co/Public/Tendering/OpportunityDetail/Index?noticeUID=CO1.NTC.8816901&amp;isFromPublicArea=True&amp;isModal=true&amp;asPopupView=true</t>
  </si>
  <si>
    <t>CO1.REQ.9028650</t>
  </si>
  <si>
    <t>CO1.PCCNTR.8415715</t>
  </si>
  <si>
    <t>CO1.BDOS.8868172</t>
  </si>
  <si>
    <t>CP-SDSD-810-2025</t>
  </si>
  <si>
    <t>https://community.secop.gov.co/Public/Tendering/OpportunityDetail/Index?noticeUID=CO1.NTC.8893989&amp;isFromPublicArea=True&amp;isModal=true&amp;asPopupView=true</t>
  </si>
  <si>
    <t>CO1.REQ.6720876</t>
  </si>
  <si>
    <t>CO1.PCCNTR.6741305</t>
  </si>
  <si>
    <t>CO1.BDOS.6594304</t>
  </si>
  <si>
    <t>CPS-598-2024</t>
  </si>
  <si>
    <t>PRESTACIÓN DE SERVICIOS PROFESIONALES PARA BRINDAR ASESORIA EN LOS ASUNTOS JURÍDICOS DE LA SECRETARÍA DE LA INCLUSIÓN SOCIAL; MUJER Y EQUIDAD DE GÉNERO-SUBSECRETARIA DE GESTIÓN DE JUVENTUDES</t>
  </si>
  <si>
    <t>https://community.secop.gov.co/Public/Tendering/OpportunityDetail/Index?noticeUID=CO1.NTC.6680992&amp;isFromPublicArea=True&amp;isModal=true&amp;asPopupView=true</t>
  </si>
  <si>
    <t>CO1.REQ.5911269</t>
  </si>
  <si>
    <t>CO1.PCCNTR.6069140</t>
  </si>
  <si>
    <t>CO1.BDOS.5794286</t>
  </si>
  <si>
    <t>CP-SDSD-075-2024</t>
  </si>
  <si>
    <t>https://community.secop.gov.co/Public/Tendering/OpportunityDetail/Index?noticeUID=CO1.NTC.5804436&amp;isFromPublicArea=True&amp;isModal=true&amp;asPopupView=true</t>
  </si>
  <si>
    <t>CO1.REQ.6163478</t>
  </si>
  <si>
    <t>CO1.PCCNTR.6280403</t>
  </si>
  <si>
    <t>CO1.BDOS.6043629</t>
  </si>
  <si>
    <t>CP-SDSD-303-2024</t>
  </si>
  <si>
    <t>https://community.secop.gov.co/Public/Tendering/OpportunityDetail/Index?noticeUID=CO1.NTC.6062933&amp;isFromPublicArea=True&amp;isModal=true&amp;asPopupView=true</t>
  </si>
  <si>
    <t>PRESTACIÓN DE SERVICIOS PROFESIONALES DE UN CONTADOR CON EXPERIENCIA EN SEGUIMIENTO Y MONITOREO SGP SALUD PUBLICA PARA EL DESARROLLO DE ACCIONES EN LA DIMENSIÓN FORTALECIMIENTO DE LA AUTORIDAD SANITARIA PARA LA GESTIÓN EN SALUD; COMPONENTE PLANEACION INTEGRAL; EN EL MARCO DEL DESARROLLO DEL PLAN DE ACCION TRANSITORIO 2024 EN EL DEPARTAMENTO DE SUCRE</t>
  </si>
  <si>
    <t>CO1.REQ.8908346</t>
  </si>
  <si>
    <t>CO1.PCCNTR.8325557</t>
  </si>
  <si>
    <t>CO1.BDOS.8750053</t>
  </si>
  <si>
    <t>CPS-717-2025</t>
  </si>
  <si>
    <t>https://community.secop.gov.co/Public/Tendering/OpportunityDetail/Index?noticeUID=CO1.NTC.8778315&amp;isFromPublicArea=True&amp;isModal=true&amp;asPopupView=true</t>
  </si>
  <si>
    <t>CO1.REQ.6724977</t>
  </si>
  <si>
    <t>CO1.PCCNTR.6688111</t>
  </si>
  <si>
    <t>CO1.BDOS.6598082</t>
  </si>
  <si>
    <t>CPS-580-2024</t>
  </si>
  <si>
    <t>https://community.secop.gov.co/Public/Tendering/OpportunityDetail/Index?noticeUID=CO1.NTC.6609493&amp;isFromPublicArea=True&amp;isModal=true&amp;asPopupView=true</t>
  </si>
  <si>
    <t>CO1.REQ.8927299</t>
  </si>
  <si>
    <t>CO1.PCCNTR.8337666</t>
  </si>
  <si>
    <t>CO1.BDOS.8768585</t>
  </si>
  <si>
    <t>CPS-793-2025</t>
  </si>
  <si>
    <t>PRESTACIÓN DE SERVICIOS PROFESIONALES DE UN INGENIERO INDUSTRIAL PARA BRINDAR APOYO A LA OFICINA DE MACROPROYECTOS ESTRATEGICOS DE LA GOBERNACIÓN DE SUCRE</t>
  </si>
  <si>
    <t>https://community.secop.gov.co/Public/Tendering/OpportunityDetail/Index?noticeUID=CO1.NTC.8796117&amp;isFromPublicArea=True&amp;isModal=true&amp;asPopupView=true</t>
  </si>
  <si>
    <t>CO1.REQ.7102375</t>
  </si>
  <si>
    <t>CO1.PCCNTR.6976553</t>
  </si>
  <si>
    <t>CO1.BDOS.6970190</t>
  </si>
  <si>
    <t>CPS-881-2024</t>
  </si>
  <si>
    <t>APOYO PARA LA ORGANIZACIÓN; ACTUALIZACIÓN Y ACOMPAÑAMIENTO AL
FORTALECIMIENTO INSTITUCIONAL EN LA DEPURACIÓN DEL PASIVO PENSIONAL Y
NORMALIZACIÓN DE CARTERA DE LOS SECTORES EDUCACIÓN; PROPÓSITO
GENERAL Y SALUD; DE LA GOBERNACIÓN DE SUCRE.. desde la SECRETARIA DE
EDUCACION</t>
  </si>
  <si>
    <t>1101782658</t>
  </si>
  <si>
    <t>https://community.secop.gov.co/Public/Tendering/OpportunityDetail/Index?noticeUID=CO1.NTC.6983024&amp;isFromPublicArea=True&amp;isModal=true&amp;asPopupView=true</t>
  </si>
  <si>
    <t>CO1.REQ.8752231</t>
  </si>
  <si>
    <t>CO1.PCCNTR.8211301</t>
  </si>
  <si>
    <t>CO1.BDOS.8596832</t>
  </si>
  <si>
    <t>CP-SDSD-474-2025</t>
  </si>
  <si>
    <t>https://community.secop.gov.co/Public/Tendering/OpportunityDetail/Index?noticeUID=CO1.NTC.8620787&amp;isFromPublicArea=True&amp;isModal=true&amp;asPopupView=true</t>
  </si>
  <si>
    <t>CO1.REQ.9895245</t>
  </si>
  <si>
    <t>CO1.PCCNTR.9117602</t>
  </si>
  <si>
    <t>CO1.BDOS.9727249</t>
  </si>
  <si>
    <t>CP-SDSD-230-2026</t>
  </si>
  <si>
    <t>https://community.secop.gov.co/Public/Tendering/OpportunityDetail/Index?noticeUID=CO1.NTC.9752955&amp;isFromPublicArea=True&amp;isModal=true&amp;asPopupView=true</t>
  </si>
  <si>
    <t>CO1.REQ.9888204</t>
  </si>
  <si>
    <t>CO1.PCCNTR.9105550</t>
  </si>
  <si>
    <t>CO1.BDOS.9720405</t>
  </si>
  <si>
    <t>CPS-182-2026</t>
  </si>
  <si>
    <t>PRESTACIÓN DE SERVICIOS PROFESIONALES DE UN ABOGADO PARA BRINDAR ASESORIA EN LAS ACTIVIDADES RELACIONADAS CON LA GESTIÓN JURÍDICA Y PREVENCIÓN DELDAÑO ANTIJURÍDICO EN LA OFICINA JURIDICA DE LA GOBERNACIÓN DE SUCRE</t>
  </si>
  <si>
    <t>https://community.secop.gov.co/Public/Tendering/OpportunityDetail/Index?noticeUID=CO1.NTC.9741651&amp;isFromPublicArea=True&amp;isModal=true&amp;asPopupView=true</t>
  </si>
  <si>
    <t>CO1.REQ.8852910</t>
  </si>
  <si>
    <t>CO1.PCCNTR.8288117</t>
  </si>
  <si>
    <t>CO1.BDOS.8695211</t>
  </si>
  <si>
    <t>CP-SDSD-638-2025</t>
  </si>
  <si>
    <t>PRESTACIÓN DE SERVICIOS PROFESIONALES DE UN BACTERIÓLOGO (A)
 ESPECIALISTA EN EPIDEMIOLOGÍA PARA EL DESARROLLO DE ACCIONES EN EL
 COMPONENTE LABORATORIO DE SALUD PÚBLICA EN EL MARCO DEL DESARROLLO
 DEL PLAN TERRITORIAL DE SALUD VIGENCIA 2025 EN EL DEPARTAMENTO DE SUCRE.</t>
  </si>
  <si>
    <t>https://community.secop.gov.co/Public/Tendering/OpportunityDetail/Index?noticeUID=CO1.NTC.8729333&amp;isFromPublicArea=True&amp;isModal=true&amp;asPopupView=true</t>
  </si>
  <si>
    <t>CO1.REQ.9899857</t>
  </si>
  <si>
    <t>CO1.PCCNTR.9116387</t>
  </si>
  <si>
    <t>CO1.BDOS.9731559</t>
  </si>
  <si>
    <t>CPS-250-2026</t>
  </si>
  <si>
    <t>PRESTACION DE SERVICIOS DE APOYO ALA GESTION
PARA BRINDAR APOYO Y ACOMPAÑAMIENTO ALA SECRETARIA DE COMUNICACIONES DE LA GOBERNACION DE SUCRE</t>
  </si>
  <si>
    <t>https://community.secop.gov.co/Public/Tendering/OpportunityDetail/Index?noticeUID=CO1.NTC.9751863&amp;isFromPublicArea=True&amp;isModal=true&amp;asPopupView=true</t>
  </si>
  <si>
    <t>CO1.REQ.6362533</t>
  </si>
  <si>
    <t>CO1.PCCNTR.6420664</t>
  </si>
  <si>
    <t>CO1.BDOS.6239089</t>
  </si>
  <si>
    <t>CP-SDSD-347-2024</t>
  </si>
  <si>
    <t>https://community.secop.gov.co/Public/Tendering/OpportunityDetail/Index?noticeUID=CO1.NTC.6251778&amp;isFromPublicArea=True&amp;isModal=true&amp;asPopupView=true</t>
  </si>
  <si>
    <t>CO1.REQ.5983592</t>
  </si>
  <si>
    <t>CO1.PCCNTR.6127762</t>
  </si>
  <si>
    <t>CO1.BDOS.5866394</t>
  </si>
  <si>
    <t>CP-SDSD-199-2024</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</si>
  <si>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t>
  </si>
  <si>
    <t>https://community.secop.gov.co/Public/Tendering/OpportunityDetail/Index?noticeUID=CO1.NTC.5876122&amp;isFromPublicArea=True&amp;isModal=true&amp;asPopupView=true</t>
  </si>
  <si>
    <t>PRESTACIÓN DE SERVICIOS DE APOYO A LA GESTIÓN DE UN VACUNADOR PARA EL DESARROLLO DE ACCIONES EN LA DIMENSIÓN SALUD AMBIENTAL; COMPONENTE SITUACIONES DE SALUD RELACIONADAS CON CONDICIONES AMBIENTALES; DEL PLAN DECENAL DE SALUD PÚBLICA  PROGRAMA COMPASIÓN POR LA BIODIVERSIDAD- PAS TRANSITORIO 2024 DE LA SECRETARIA DE SALUD DEL DEPARTAMENTO DE SUCRE.</t>
  </si>
  <si>
    <t>CO1.REQ.8852904</t>
  </si>
  <si>
    <t>CO1.PCCNTR.8283150</t>
  </si>
  <si>
    <t>CO1.BDOS.8695205</t>
  </si>
  <si>
    <t>CP-SDSD-622-2025</t>
  </si>
  <si>
    <t>PRESTACIÓN DE SERVICIOS PROFESIONALES DE UN INGENIERO (A) AGROINDUSTRIAL PARA EL DESARROLLO DE ACCIONES EN EL COMPONENTE
 SALUD AMBIENTAL; EN EL MARCO DEL DESARROLLO DEL PLAN TERRITORIAL DE
 SALUD VIGENCIA 2025 EN EL DEPARTAMENTO DE SUCRE.</t>
  </si>
  <si>
    <t>https://community.secop.gov.co/Public/Tendering/OpportunityDetail/Index?noticeUID=CO1.NTC.8722105&amp;isFromPublicArea=True&amp;isModal=true&amp;asPopupView=true</t>
  </si>
  <si>
    <t>CO1.REQ.8911422</t>
  </si>
  <si>
    <t>CO1.PCCNTR.8326371</t>
  </si>
  <si>
    <t>CO1.BDOS.8753514</t>
  </si>
  <si>
    <t>CPS-706-2025</t>
  </si>
  <si>
    <t>PRESTACION DE SERVICIOS DE APOYO A LA GESTION PARA BRINDAR APOYO Y ACOMPAÑAMIENTO A LA SECRETARIA DE COMUNICACIONES DE LA GOBERNACION DE SUCRE</t>
  </si>
  <si>
    <t>https://community.secop.gov.co/Public/Tendering/OpportunityDetail/Index?noticeUID=CO1.NTC.8779701&amp;isFromPublicArea=True&amp;isModal=true&amp;asPopupView=true</t>
  </si>
  <si>
    <t>CO1.REQ.10561214</t>
  </si>
  <si>
    <t>CO1.REQ.9900207</t>
  </si>
  <si>
    <t>CO1.PCCNTR.9121504</t>
  </si>
  <si>
    <t>CO1.BDOS.9732021</t>
  </si>
  <si>
    <t>CPS-252-2026</t>
  </si>
  <si>
    <t>PRESTACIÓN DE SERVICIOS PROFESIONALES DE UN ADMINISTRADOR DE EMPRESAS PARA
BRINDAR ACOMPAÑAMIENTO A LOS PROCESOS QUE MANEJA LA OFICINA DE TECNOLOGÍAS DE LA INFORMACIÓN Y LAS
COMUNICACIONES  TIC</t>
  </si>
  <si>
    <t>92031637</t>
  </si>
  <si>
    <t>https://community.secop.gov.co/Public/Tendering/OpportunityDetail/Index?noticeUID=CO1.NTC.9757139&amp;isFromPublicArea=True&amp;isModal=true&amp;asPopupView=true</t>
  </si>
  <si>
    <t>CO1.REQ.9944155</t>
  </si>
  <si>
    <t>CO1.PCCNTR.9232645</t>
  </si>
  <si>
    <t>CO1.BDOS.9775810</t>
  </si>
  <si>
    <t>CP-SDSD-287-2026</t>
  </si>
  <si>
    <t>PRESTACIÓN DE SERVICIOS PROFESIONALES DE UN (A) ABOGADO(A) PARA EL DESARROLLO DE ACCIONES EN EL SUBPROGRAMA INSPECCION; VIGILANCIA Y
CONTROL SANITARIO Y DE MEDICAMENTOS EN EL MARCO DEL DESARROLLO DEL
PLAN TERRITORIAL DE SALUD VIGENCIA 2026 EN EL DEPARTAMENTO DE SUCRE.</t>
  </si>
  <si>
    <t>1102882517</t>
  </si>
  <si>
    <t>https://community.secop.gov.co/Public/Tendering/OpportunityDetail/Index?noticeUID=CO1.NTC.9864708&amp;isFromPublicArea=True&amp;isModal=true&amp;asPopupView=true</t>
  </si>
  <si>
    <t>CO1.REQ.8920450</t>
  </si>
  <si>
    <t>CO1.PCCNTR.8333315</t>
  </si>
  <si>
    <t>CO1.BDOS.8761796</t>
  </si>
  <si>
    <t>CPS-736-2025</t>
  </si>
  <si>
    <t>https://community.secop.gov.co/Public/Tendering/OpportunityDetail/Index?noticeUID=CO1.NTC.8788470&amp;isFromPublicArea=True&amp;isModal=true&amp;asPopupView=true</t>
  </si>
  <si>
    <t>CO1.REQ.7744226</t>
  </si>
  <si>
    <t>CO1.PCCNTR.7490137</t>
  </si>
  <si>
    <t>CO1.BDOS.7609329</t>
  </si>
  <si>
    <t>CP-SDSD-183-2025</t>
  </si>
  <si>
    <t>PRESTACIÓN DE SERVICIOS DE APOYO A LA GESTIÓN DE UN TÉCNICO EN
SISTEMAS PARA EL DESARROLLO DE ACCIONES EN EL COMPONENTE ZOONOSIS; EN EL MARCO DEL DESARROLLO DEL PLAN TERRITORIAL DE SALUD VIGENCIA 2025 EN EL DEPARTAMENTO DE SUCRE</t>
  </si>
  <si>
    <t>https://community.secop.gov.co/Public/Tendering/OpportunityDetail/Index?noticeUID=CO1.NTC.7629764&amp;isFromPublicArea=True&amp;isModal=true&amp;asPopupView=true</t>
  </si>
  <si>
    <t>CO1.REQ.8877499</t>
  </si>
  <si>
    <t>CO1.PCCNTR.8302411</t>
  </si>
  <si>
    <t>CO1.BDOS.8719683</t>
  </si>
  <si>
    <t>CPS-581-2025</t>
  </si>
  <si>
    <t>PRESTACIÓN DE SERVICIOS PROFESIONALES PARA
BRINDAR APOYO Y ACOMPAÑAMIENTO EN LOS ASUNTOS ADMINISTRATIVOS QUE ESTÉN A CARGO DE LA SECRETARÍA DE
INCLUSIÓN SOCIAL; MUJER Y EQUIDAD DE GÉNERO SUBSECRETARÍA DE GESTIÓN DE LA INCLUSIÓN SOCIAL DEL DEPARTAMENTO DE SUCRE.</t>
  </si>
  <si>
    <t>https://community.secop.gov.co/Public/Tendering/OpportunityDetail/Index?noticeUID=CO1.NTC.8747630&amp;isFromPublicArea=True&amp;isModal=true&amp;asPopupView=true</t>
  </si>
  <si>
    <t>CO1.REQ.6722386</t>
  </si>
  <si>
    <t>CO1.PCCNTR.6687491</t>
  </si>
  <si>
    <t>CO1.BDOS.6595902</t>
  </si>
  <si>
    <t>CPS-563-2024</t>
  </si>
  <si>
    <t>PRESTACIÓN DE SERVICIOS PROFESIONALES DE UN
ADMINISTRADOR DE EMPRESAS PARA BRINDAR ACOMPAÑAMIENTO A LA OFICINA DE MACROPROYECTOS ESTRATEGICOS DE LA
GOBERNACIÓN DE SUCRE</t>
  </si>
  <si>
    <t>92519787</t>
  </si>
  <si>
    <t>https://community.secop.gov.co/Public/Tendering/OpportunityDetail/Index?noticeUID=CO1.NTC.6609508&amp;isFromPublicArea=True&amp;isModal=true&amp;asPopupView=true</t>
  </si>
  <si>
    <t>CO1.REQ.7092014</t>
  </si>
  <si>
    <t>CO1.PCCNTR.6966961</t>
  </si>
  <si>
    <t>CO1.BDOS.6959362</t>
  </si>
  <si>
    <t>CP-SDSD-663-2024</t>
  </si>
  <si>
    <t>PRESTACIÓN DE SERVICIOS PROFESIONALES DE UN ABOGADO PARA EL 
DESARROLLO DE ACCIONES EN EL COMPONENTE IVC SANITARIO EN EL MARCO DEL DESARROLLO DEL PLAN TERRITORIAL DE SALUD VIGENCIA 2024 EN EL DEPARTAMENTO DE SUCRE.</t>
  </si>
  <si>
    <t>https://community.secop.gov.co/Public/Tendering/OpportunityDetail/Index?noticeUID=CO1.NTC.6971138&amp;isFromPublicArea=True&amp;isModal=true&amp;asPopupView=true</t>
  </si>
  <si>
    <t>CO1.REQ.9922320</t>
  </si>
  <si>
    <t>CO1.PCCNTR.9141713</t>
  </si>
  <si>
    <t>CO1.BDOS.9753712</t>
  </si>
  <si>
    <t>CP-SDSD-260-2026</t>
  </si>
  <si>
    <t>PRESTACIÓN DE SERVICIOS PROFESIONALES DE UN(A) ENFERMERA(A) PARA EL DESARROLLO DE ACCIONES EN EL SUBPROGRAMA ENFERMEDADES CRONICAS NO TRANSMISIBLES ECNT EN EL MARCO DEL DESARROLLO DEL PLAN TERRITORIAL DE SALUD VIGENCIA 2026 EN EL DEPARTAMENTO DE SUCRE</t>
  </si>
  <si>
    <t>https://community.secop.gov.co/Public/Tendering/OpportunityDetail/Index?noticeUID=CO1.NTC.9774929&amp;isFromPublicArea=True&amp;isModal=true&amp;asPopupView=true</t>
  </si>
  <si>
    <t>CO1.REQ.8968801</t>
  </si>
  <si>
    <t>CO1.PCCNTR.8366904</t>
  </si>
  <si>
    <t>CO1.BDOS.8809059</t>
  </si>
  <si>
    <t>CPS-963-2025</t>
  </si>
  <si>
    <t>https://community.secop.gov.co/Public/Tendering/OpportunityDetail/Index?noticeUID=CO1.NTC.8835465&amp;isFromPublicArea=True&amp;isModal=true&amp;asPopupView=true</t>
  </si>
  <si>
    <t>CO1.REQ.5675104</t>
  </si>
  <si>
    <t>CO1.PCCNTR.5879061</t>
  </si>
  <si>
    <t>CO1.BDOS.5548642</t>
  </si>
  <si>
    <t>CONTRATO INTERADMINISTRATIVO No. 001-2024.</t>
  </si>
  <si>
    <t>PRESTACIÓN DE SERVICIO DE ALIMENTACIÓN ESCOLAR EN LAS SEDES EDUCATIVAS CON POBLACION MAYORITARIAMENTE INDÍGENA PRIORIZADAS POR EL DEPARTAMENTO DE SUCRE- IMPLEMENTACIÓN DE LA RESOLUCIÓN 18858/2018 PLAN ALIMENTARIO INDIGENA PROPIO PAIP 2024</t>
  </si>
  <si>
    <t>9017954912</t>
  </si>
  <si>
    <t>https://community.secop.gov.co/Public/Tendering/OpportunityDetail/Index?noticeUID=CO1.NTC.5578417&amp;isFromPublicArea=True&amp;isModal=true&amp;asPopupView=true</t>
  </si>
  <si>
    <t>CO1.REQ.10060407</t>
  </si>
  <si>
    <t>CO1.PCCNTR.9289948</t>
  </si>
  <si>
    <t>CO1.BDOS.9891692</t>
  </si>
  <si>
    <t>https://community.secop.gov.co/Public/Tendering/OpportunityDetail/Index?noticeUID=CO1.NTC.9921910&amp;isFromPublicArea=True&amp;isModal=true&amp;asPopupView=true</t>
  </si>
  <si>
    <t>CO1.PCCNTR.9289952</t>
  </si>
  <si>
    <t>CONTRATO AFRO No. 001-2026.</t>
  </si>
  <si>
    <t>PRESTACIÓN DE SERVICIO PARA LA OPERACIÓN DEL PROGRAMA DE ALIMENTACIÓN ESCOLAR (PAE); EN LOS ESTABLECIMIENTOS EDUCATIVOS Y ETNOEDUCATIVOS OFICIALES CON POBLACIÓN PERTENECIENTE A LAS COMUNIDADES NEGRAS; AFROCOLOMBIANAS; RAIZALES Y PALENQUERAS - VIGENCIA 2026.</t>
  </si>
  <si>
    <t>900274007</t>
  </si>
  <si>
    <t>CO1.REQ.5962234</t>
  </si>
  <si>
    <t>CO1.PCCNTR.6106692</t>
  </si>
  <si>
    <t>CO1.BDOS.5844717</t>
  </si>
  <si>
    <t>CP-SDSD-099-2024</t>
  </si>
  <si>
    <t>https://community.secop.gov.co/Public/Tendering/OpportunityDetail/Index?noticeUID=CO1.NTC.5851559&amp;isFromPublicArea=True&amp;isModal=true&amp;asPopupView=true</t>
  </si>
  <si>
    <t>CO1.REQ.7319907</t>
  </si>
  <si>
    <t>CO1.PCCNTR.7152366</t>
  </si>
  <si>
    <t>CO1.BDOS.7182972</t>
  </si>
  <si>
    <t>CONV- 027-2024</t>
  </si>
  <si>
    <t>APOYO PARA EL DESARROLLO DEL EVENTO DE FIN DE AÑO PARA EL FOMENTO DEL BIENESTAR SOCIAL INSTITUCIONAL DE LA GOBERNACIÓN DE SUCRE</t>
  </si>
  <si>
    <t>901776082</t>
  </si>
  <si>
    <t>https://community.secop.gov.co/Public/Tendering/OpportunityDetail/Index?noticeUID=CO1.NTC.7218695&amp;isFromPublicArea=True&amp;isModal=true&amp;asPopupView=true</t>
  </si>
  <si>
    <t>CO1.REQ.6987514</t>
  </si>
  <si>
    <t>CO1.PCCNTR.6882873</t>
  </si>
  <si>
    <t>CO1.BDOS.6857619</t>
  </si>
  <si>
    <t>CPS-830-2024</t>
  </si>
  <si>
    <t>PRESTACIÓN DE SERVICIOS PROFESIONALES PARA BRINDAR ASESORÍA Y ACOMPAÑAMIENTO EN LOS ASUNTOS ADMINISTRATIVOS QUE ESTÉN A CARGO DE LA SECRETARÍA DE
INCLUSIÓN SOCIAL; MUJER Y EQUIDAD DE GÉNERO - SUBSECRETARÍA DE GESTIÓN DE LA INCLUSIÓN SOCIAL DEL
DEPARTAMENTO DE SUCRE.</t>
  </si>
  <si>
    <t>1102827823</t>
  </si>
  <si>
    <t>https://community.secop.gov.co/Public/Tendering/OpportunityDetail/Index?noticeUID=CO1.NTC.6867643&amp;isFromPublicArea=True&amp;isModal=true&amp;asPopupView=true</t>
  </si>
  <si>
    <t>CO1.REQ.6325563</t>
  </si>
  <si>
    <t>CO1.PCCNTR.6393410</t>
  </si>
  <si>
    <t>CO1.BDOS.6202575</t>
  </si>
  <si>
    <t>CPS-342-2024</t>
  </si>
  <si>
    <t>PRESTACIÓN DE SERVICIOS PROFESIONALES COMO INGENIERO CIVIL ESPECIALISTA PARA EL APOYO A LA SUPERVISIÓN AL PROYECTO MEJORAMIENTO EN VIAS URBANAS DE LOS MUNICIPIOS DE SUCRE MI
CALLE DIFERENTE.</t>
  </si>
  <si>
    <t>https://community.secop.gov.co/Public/Tendering/OpportunityDetail/Index?noticeUID=CO1.NTC.6211592&amp;isFromPublicArea=True&amp;isModal=true&amp;asPopupView=true</t>
  </si>
  <si>
    <t>CO1.REQ.10040759</t>
  </si>
  <si>
    <t>CO1.PCCNTR.9279441</t>
  </si>
  <si>
    <t>CO1.BDOS.9871408</t>
  </si>
  <si>
    <t>CPS-580-2026</t>
  </si>
  <si>
    <t>FORTALECIMIENTO DE LA GESTIÓN ADMINISTRATIVA DE LOS TRIBUTOS DEPARTAMENTALES DE LA SECRETARÍA DE HACIENDA PARA LA VIGENCIA 2026 DE LA GOBERNACIÓN DE SUCRE</t>
  </si>
  <si>
    <t>https://community.secop.gov.co/Public/Tendering/OpportunityDetail/Index?noticeUID=CO1.NTC.9911463&amp;isFromPublicArea=True&amp;isModal=true&amp;asPopupView=true</t>
  </si>
  <si>
    <t>CO1.REQ.5946972</t>
  </si>
  <si>
    <t>CO1.PCCNTR.6095287</t>
  </si>
  <si>
    <t>CO1.BDOS.5829647</t>
  </si>
  <si>
    <t>CP-SDSD-095-2024</t>
  </si>
  <si>
    <t>https://community.secop.gov.co/Public/Tendering/OpportunityDetail/Index?noticeUID=CO1.NTC.5838540&amp;isFromPublicArea=True&amp;isModal=true&amp;asPopupView=true</t>
  </si>
  <si>
    <t>CO1.REQ.6257720</t>
  </si>
  <si>
    <t>CO1.PCCNTR.6343104</t>
  </si>
  <si>
    <t>CO1.BDOS.6135357</t>
  </si>
  <si>
    <t>CONV-014-2024</t>
  </si>
  <si>
    <t>AUNAR ESFUERZOS PARA FORTALECER LA IMPLEMENTACIÓN DE HERRAMIENTAS PROMOCIONALES QUE PROMUEVAN LA ECONOMÍA DEL DEPARTAMENTO DE SUCRE</t>
  </si>
  <si>
    <t>https://community.secop.gov.co/Public/Tendering/OpportunityDetail/Index?noticeUID=CO1.NTC.6144940&amp;isFromPublicArea=True&amp;isModal=true&amp;asPopupView=true</t>
  </si>
  <si>
    <t>CO1.REQ.6106503</t>
  </si>
  <si>
    <t>CO1.PCCNTR.6225557</t>
  </si>
  <si>
    <t>CO1.BDOS.5986888</t>
  </si>
  <si>
    <t>CONV-011-2024</t>
  </si>
  <si>
    <t>https://community.secop.gov.co/Public/Tendering/OpportunityDetail/Index?noticeUID=CO1.NTC.5997271&amp;isFromPublicArea=True&amp;isModal=true&amp;asPopupView=true</t>
  </si>
  <si>
    <t>CO1.REQ.7260062</t>
  </si>
  <si>
    <t>CO1.PCCNTR.7107782</t>
  </si>
  <si>
    <t>CO1.BDOS.7116461</t>
  </si>
  <si>
    <t>CD-ARR- 007-2024</t>
  </si>
  <si>
    <t>ARRENDAMIENTO DE UNA BODEGA PARA EL ALMACENAMIENTO DE LOS ELEMENTOS; EQUIPOS; MATERIAL; HERRAMIENTAS QUE SE UTILIZARAN PARA EL DESARROLLO DEL PROYECTO DE LA CONSTRUCCIÓN DE SISTEMAS DE AUTOGENERACIÓN ELÉCTRICA CON TECNOLOGÍA SOLAR FOTOVOLTAICA EN VIVIENDAS RURALES DISPERSAS EN EL DEPARTAMENTO DE SUC</t>
  </si>
  <si>
    <t>https://community.secop.gov.co/Public/Tendering/OpportunityDetail/Index?noticeUID=CO1.NTC.7156027&amp;isFromPublicArea=True&amp;isModal=true&amp;asPopupView=true</t>
  </si>
  <si>
    <t>ARRENDAMIENTO DE UNA BODEGA PARA EL ALMACENAMIENTO DE LOS ELEMENTOS; EQUIPOS; MATERIAL; HERRAMIENTAS QUE SE UTILIZARAN PARA EL DESARROLLO DEL PROYECTO DE LA CONSTRUCCIÓN DE SISTEMAS DE AUTOGENERACIÓN ELÉCTRICA CON TECNOLOGÍA SOLAR FOTOVOLTAICA EN VIVIENDAS RURALES DISPERSAS EN EL DEPARTAMENTO DE SUCRE.</t>
  </si>
  <si>
    <t>CO1.REQ.6682227</t>
  </si>
  <si>
    <t>CO1.PCCNTR.6653981</t>
  </si>
  <si>
    <t>CO1.BDOS.6556090</t>
  </si>
  <si>
    <t>CPS-463-2024</t>
  </si>
  <si>
    <t>https://community.secop.gov.co/Public/Tendering/OpportunityDetail/Index?noticeUID=CO1.NTC.6566216&amp;isFromPublicArea=True&amp;isModal=true&amp;asPopupView=true</t>
  </si>
  <si>
    <t>CO1.REQ.7659715</t>
  </si>
  <si>
    <t>CO1.PCCNTR.7412579</t>
  </si>
  <si>
    <t>CO1.BDOS.7523867</t>
  </si>
  <si>
    <t>CP-SDSD-070-2025</t>
  </si>
  <si>
    <t>PRESTACIÓN DE SERVICIOS PROFESIONALES DE UN(A) EPIDEMIÒLOGO(A) PARA EL DESARROLLO DE LAS ACCIONES EN EL COMPONENTE PLANEACION INTEGRAL EN EL MARCO DEL DESARROLLO DEL PLAN TERRITORIAL DE SALUD VIGENCIA 2025 EN EL DEPARTAMENTO DE SUCRE.</t>
  </si>
  <si>
    <t>https://community.secop.gov.co/Public/Tendering/OpportunityDetail/Index?noticeUID=CO1.NTC.7541493&amp;isFromPublicArea=True&amp;isModal=true&amp;asPopupView=true</t>
  </si>
  <si>
    <t>CO1.REQ.5450584</t>
  </si>
  <si>
    <t>CO1.PCCNTR.5697905</t>
  </si>
  <si>
    <t>CO1.BDOS.5332702</t>
  </si>
  <si>
    <t>CONV-024-2023</t>
  </si>
  <si>
    <t>SERVICIOS DE UN OPERADOR LOGÍSTICO PARA QUE LLEVE A CABO LA NACIONALIZACIÓN; ORGANIZACIÓN; DIRECTA O INDIRECTAMENTE; DE TODO TIPO DE SERVICIOS LOGÍSTICOS RELACIONADOS CON EL ALMACENAMIENTO; TRANSPORTE; LA DISTRIBUCIÓN DE SOLUCIONES FOTOVOLTAICAS; EQUIPOS; MATERIALES Y HERRAMIENTAS EN LOS MUNICIPIOS</t>
  </si>
  <si>
    <t>https://community.secop.gov.co/Public/Tendering/OpportunityDetail/Index?noticeUID=CO1.NTC.5358008&amp;isFromPublicArea=True&amp;isModal=true&amp;asPopupView=true</t>
  </si>
  <si>
    <t>SERVICIOS DE UN OPERADOR LOGÍSTICO PARA QUE LLEVE A CABO LA NACIONALIZACIÓN; ORGANIZACIÓN; DIRECTA O INDIRECTAMENTE; DE TODO TIPO DE SERVICIOS LOGÍSTICOS RELACIONADOS CON EL ALMACENAMIENTO; TRANSPORTE; LA DISTRIBUCIÓN DE SOLUCIONES FOTOVOLTAICAS; EQUIPOS; MATERIALES Y HERRAMIENTAS EN LOS MUNICIPIOS DEL DEPARTAMENTO DE SUCRE EN EL MARCO DEL PROYECTO CONSTRUCCIÓN DE SISTEMAS DE AUTOGENERACIÓN ELÉCTRICA CON TECNOLOGÍA SOLAR FOTOVOLTAICA EN VIVIENDAS RURALES DISPERSAS EN EL DEPARTAMENTO DE SUCRE.</t>
  </si>
  <si>
    <t>CO1.REQ.6683192</t>
  </si>
  <si>
    <t>CO1.PCCNTR.6655117</t>
  </si>
  <si>
    <t>CO1.BDOS.6557040</t>
  </si>
  <si>
    <t>CPS-466-2024</t>
  </si>
  <si>
    <t>PRESTACION DE SERVICIOS DE APOYO A LA GESTION PARA LA REALIZACION DE ACTIVIDADES ADMINISTRATIVAS EN LA SUBSECRETARIA DE GESTIÓN DE CONTRATACIÓN DE LA
GOBERNACION DE SUCRE.</t>
  </si>
  <si>
    <t>https://community.secop.gov.co/Public/Tendering/OpportunityDetail/Index?noticeUID=CO1.NTC.6567550&amp;isFromPublicArea=True&amp;isModal=true&amp;asPopupView=true</t>
  </si>
  <si>
    <t>CO1.REQ.6692178</t>
  </si>
  <si>
    <t>CO1.PCCNTR.6662807</t>
  </si>
  <si>
    <t>CO1.BDOS.6566058</t>
  </si>
  <si>
    <t>CPS-485-2024</t>
  </si>
  <si>
    <t>a PRERSTACION DE SERVICIOS PROFESIONALES PARA 
BRINDAR COMPAÑAMIENTO EN MATERIA CONTRACTUAL A LA SUBSECRETARIA DE GESTION DE CONTRATACION DE LA 
GOBERNACION DE SUCRE</t>
  </si>
  <si>
    <t>https://community.secop.gov.co/Public/Tendering/OpportunityDetail/Index?noticeUID=CO1.NTC.6577222&amp;isFromPublicArea=True&amp;isModal=true&amp;asPopupView=true</t>
  </si>
  <si>
    <t>CO1.REQ.6682923</t>
  </si>
  <si>
    <t>CO1.PCCNTR.6654670</t>
  </si>
  <si>
    <t>CO1.BDOS.6556913</t>
  </si>
  <si>
    <t>CPS-464-2024</t>
  </si>
  <si>
    <t>PRESTACION DE SERVICIOS PROFESIONALES PARA BRINDAR APOYO JURIDICO EN MATERIA DE CONTRATACION A LA SUBSECRETARIA DE GESTION DE CONTRATACION DE LA GOBERNACION DE SUCRE.</t>
  </si>
  <si>
    <t>https://community.secop.gov.co/Public/Tendering/OpportunityDetail/Index?noticeUID=CO1.NTC.6567257&amp;isFromPublicArea=True&amp;isModal=true&amp;asPopupView=true</t>
  </si>
  <si>
    <t>CO1.REQ.6312624</t>
  </si>
  <si>
    <t>CO1.PCCNTR.6381856</t>
  </si>
  <si>
    <t>CO1.BDOS.6189573</t>
  </si>
  <si>
    <t>CPS-331-2024</t>
  </si>
  <si>
    <t>https://community.secop.gov.co/Public/Tendering/OpportunityDetail/Index?noticeUID=CO1.NTC.6198573&amp;isFromPublicArea=True&amp;isModal=true&amp;asPopupView=true</t>
  </si>
  <si>
    <t>CO1.REQ.9919411</t>
  </si>
  <si>
    <t>CO1.PCCNTR.9136003</t>
  </si>
  <si>
    <t>CO1.BDOS.9750796</t>
  </si>
  <si>
    <t>CPS-324-2026</t>
  </si>
  <si>
    <t>PRESTACIÓN DE SERVICIOS PROFESIONALES DE UN ABOGADA PARA BRINDAR ASESORIA Y
ACOMPAÑAMIENTO A LA SECRETARIA DEL INTERIOR DE LA GOBERNACIÓN DE SUCRE; EN EL MARCO DEL PROYECTO APOYO A
LA PRESTACIÓN DE SERVICIOS PROFESIONALES Y DE APOYO A LA GESTIÓN VIGENCIA 2025 DE LA GOBERNACIÓN DE SUCRE</t>
  </si>
  <si>
    <t>https://community.secop.gov.co/Public/Tendering/OpportunityDetail/Index?noticeUID=CO1.NTC.9769794&amp;isFromPublicArea=True&amp;isModal=true&amp;asPopupView=true</t>
  </si>
  <si>
    <t>CO1.REQ.9827731</t>
  </si>
  <si>
    <t>CO1.PCCNTR.9052013</t>
  </si>
  <si>
    <t>CO1.BDOS.9660016</t>
  </si>
  <si>
    <t>CPS-106-2026</t>
  </si>
  <si>
    <t>PRESTACIÓN DE SERVICIOS DE APOYO A LA GESTIÓN PARA FORTALECER LAS DIFERENTES
ACTIVIDADES QUE MANEJA LA OFICINA DE TECNOLOGÍAS DE LA INFORMACIÓN Y LAS COMUNICACIONES  TIC</t>
  </si>
  <si>
    <t>https://community.secop.gov.co/Public/Tendering/OpportunityDetail/Index?noticeUID=CO1.NTC.9686676&amp;isFromPublicArea=True&amp;isModal=true&amp;asPopupView=true</t>
  </si>
  <si>
    <t>CO1.REQ.6067370</t>
  </si>
  <si>
    <t>CO1.PCCNTR.6214588</t>
  </si>
  <si>
    <t>CO1.BDOS.5949045</t>
  </si>
  <si>
    <t>CPS-275-2024</t>
  </si>
  <si>
    <t>PRESTACIÓN DE SERVICIOS PROFESIONALES PARA BRINDAR ASESORÍA JURÍDICA EN LA SUBSECRETARÍA DE GESTIÓN TRIBUTARIA DEL DEPARTAMENTO DE SUCRE EN DESARROLLO DEL PROGRAMA ANTICONTRABANDO</t>
  </si>
  <si>
    <t>https://community.secop.gov.co/Public/Tendering/OpportunityDetail/Index?noticeUID=CO1.NTC.5984361&amp;isFromPublicArea=True&amp;isModal=true&amp;asPopupView=true</t>
  </si>
  <si>
    <t>CO1.REQ.6691649</t>
  </si>
  <si>
    <t>CO1.PCCNTR.6661721</t>
  </si>
  <si>
    <t>CO1.BDOS.6565759</t>
  </si>
  <si>
    <t>CPS-480-2024</t>
  </si>
  <si>
    <t>PRESTACIÓN DE SERVICIOS PROFESIONALES DE UN ABOGADO PARA BRINDAR ACOMPAÑAMIENTO A LA SUBSECRETARÍA DE GESTION DE LA CONTRATACION DE LA GOBERNACIÓN DE SUCRE</t>
  </si>
  <si>
    <t>1108762218</t>
  </si>
  <si>
    <t>https://community.secop.gov.co/Public/Tendering/OpportunityDetail/Index?noticeUID=CO1.NTC.6575323&amp;isFromPublicArea=True&amp;isModal=true&amp;asPopupView=true</t>
  </si>
  <si>
    <t>CO1.REQ.8582368</t>
  </si>
  <si>
    <t>CO1.BDOS.8430248</t>
  </si>
  <si>
    <t>CO1.REQ.7196139</t>
  </si>
  <si>
    <t>CO1.BDOS.7062002</t>
  </si>
  <si>
    <t>CO1.REQ.8431841</t>
  </si>
  <si>
    <t>CO1.BDOS.8282283</t>
  </si>
  <si>
    <t>CO1.REQ.9087139</t>
  </si>
  <si>
    <t>CO1.REQ.8582357</t>
  </si>
  <si>
    <t>CO1.BDOS.8430237</t>
  </si>
  <si>
    <t>CO1.REQ.8582197</t>
  </si>
  <si>
    <t>CO1.BDOS.8429794</t>
  </si>
  <si>
    <t>CO1.REQ.10237369</t>
  </si>
  <si>
    <t>CO1.BDOS.10068419</t>
  </si>
  <si>
    <t>CO1.REQ.7258916</t>
  </si>
  <si>
    <t>CO1.BDOS.7123072</t>
  </si>
  <si>
    <t>CO1.REQ.6825564</t>
  </si>
  <si>
    <t>CO1.BDOS.6697827</t>
  </si>
  <si>
    <t>CO1.REQ.7188361</t>
  </si>
  <si>
    <t>CO1.BDOS.7053697</t>
  </si>
  <si>
    <t>CO1.REQ.8424979</t>
  </si>
  <si>
    <t>CO1.BDOS.8276127</t>
  </si>
  <si>
    <t>CO1.REQ.10332903</t>
  </si>
  <si>
    <t>CO1.PCCNTR.9525481</t>
  </si>
  <si>
    <t>CO1.BDOS.10160212</t>
  </si>
  <si>
    <t>CO1.REQ.10741044</t>
  </si>
  <si>
    <t>CO1.PCCNTR.9724575</t>
  </si>
  <si>
    <t>CO1.BDOS.10557475</t>
  </si>
  <si>
    <t>CO1.REQ.8427902</t>
  </si>
  <si>
    <t>CO1.PCCNTR.7991209</t>
  </si>
  <si>
    <t>CO1.BDOS.8278943</t>
  </si>
  <si>
    <t>CO1.REQ.9406536</t>
  </si>
  <si>
    <t>CO1.PCCNTR.8700362</t>
  </si>
  <si>
    <t>CO1.BDOS.9238284</t>
  </si>
  <si>
    <t>https://community.secop.gov.co/Public/Tendering/OpportunityDetail/Index?noticeUID=CO1.NTC.10672186&amp;isFromPublicArea=True&amp;isModal=true&amp;asPopupView=true</t>
  </si>
  <si>
    <t>900823725</t>
  </si>
  <si>
    <t>CP-SDSD-599-2026</t>
  </si>
  <si>
    <t>1026303398</t>
  </si>
  <si>
    <t>https://community.secop.gov.co/Public/Tendering/OpportunityDetail/Index?noticeUID=CO1.NTC.10671520&amp;isFromPublicArea=True&amp;isModal=true&amp;asPopupView=true</t>
  </si>
  <si>
    <t>CM-007-2026</t>
  </si>
  <si>
    <t>INTERVENTORÍA TÉCNICA; ADMINISTRATIVA; FINANCIERA; JURÍDICA; CONTABLE Y AMBIENTAL AL PROYECTO DE ADQUISICIÓN; INSTALACIÓN Y PUESTA EN FUNCIONAMIENTO DE UN SISTEMA DE CIRCUITO CERRADO DE TELEVISIÓN PARA LA VIGILANCIA; MONITOREO Y CONTROL EN EL MUNICIPIO DE EL ROBLE EN EL DEPARTAMENTO DE SUCRE.</t>
  </si>
  <si>
    <t>902052634</t>
  </si>
  <si>
    <t>CP-SDSD-648-2026</t>
  </si>
  <si>
    <t>PRESTACIÓN DE SERVICIOS PROFESIONALES DE UNA TRABAJADOR (A) SOCIAL PARA EL DESARROLLO DE ACCIONES EN EL SUBPROGRAMA DE EMERGENTES Y REMERGENTES LEPRA Y TB EN EL MARCO DEL DESARROLLO DEL PLAN TERRITORIAL DE SALUD VIGENCIA 2026 EN EL DEPARTAMENTO DE SUCRE.</t>
  </si>
  <si>
    <t>https://community.secop.gov.co/Public/Tendering/OpportunityDetail/Index?noticeUID=CO1.NTC.10674309&amp;isFromPublicArea=True&amp;isModal=true&amp;asPopupView=true</t>
  </si>
  <si>
    <t>https://community.secop.gov.co/Public/Tendering/OpportunityDetail/Index?noticeUID=CO1.NTC.10667140&amp;isFromPublicArea=True&amp;isModal=true&amp;asPopupView=true</t>
  </si>
  <si>
    <t>CP-SDSD-640-2026</t>
  </si>
  <si>
    <t>https://community.secop.gov.co/Public/Tendering/OpportunityDetail/Index?noticeUID=CO1.NTC.10674310&amp;isFromPublicArea=True&amp;isModal=true&amp;asPopupView=true</t>
  </si>
  <si>
    <t>CP-SDSD-593-2026</t>
  </si>
  <si>
    <t>https://community.secop.gov.co/Public/Tendering/OpportunityDetail/Index?noticeUID=CO1.NTC.10663134&amp;isFromPublicArea=True&amp;isModal=true&amp;asPopupView=true</t>
  </si>
  <si>
    <t>CP-SDSD-607-2026</t>
  </si>
  <si>
    <t>PRESTACIÓN DE SERVICIOS PROFESIONALES DE UN BACTERIÓLOGO (A) PARA EL
DESARROLLO DE ACCIONES EN EL SUBPROGRAMA DE LABORATORIO DE SALUD PÚBLICA EN EL MARCO DEL DESARROLLO DEL
PLAN TERRITORIAL DE SALUD VIGENCIA 2026 EN EL DEPARTAMENTO DE SUCRE.</t>
  </si>
  <si>
    <t>https://community.secop.gov.co/Public/Tendering/OpportunityDetail/Index?noticeUID=CO1.NTC.10672191&amp;isFromPublicArea=True&amp;isModal=true&amp;asPopupView=true</t>
  </si>
  <si>
    <t>https://community.secop.gov.co/Public/Tendering/OpportunityDetail/Index?noticeUID=CO1.NTC.10666892&amp;isFromPublicArea=True&amp;isModal=true&amp;asPopupView=true</t>
  </si>
  <si>
    <t>(NRO_CONTRATO: 647 - 10/12/2025 - DOC_CONTRATISTA: 1098735439 - 4000000 - VEINTE DIAS - RP: 7316)
(NRO_CONTRATO: 836 - 17/12/2025 - DOC_CONTRATISTA: 1102858670 - 1666666 - diez dias - RP: 7354)
(NRO_CONTRATO: 663 - 16/09/2025 - DOC_CONTRATISTA: 1005664744 - 10311412,13 - TRES MESES - RP: 5203)
(NRO_CONTRATO: 742 - 19/09/2025 - DOC_CONTRATISTA: 64890189 - 10500000 - 3 MESES - RP: 5399)
(NRO_CONTRATO: 922 - 23/09/2025 - DOC_CONTRATISTA: 92503843 - 7500000 - TRES MESES - RP: 5548)
(NRO_CONTRATO: 932 - 23/09/2025 - DOC_CONTRATISTA: 1102854104 - 8000000 - DOS MESES - RP: 5512)
(NRO_CONTRATO: 905 - 23/09/2025 - DOC_CONTRATISTA: 92526075 - 4800000 - 3 MESES - RP: 5544)
(NRO_CONTRATO: 906 - 23/09/2025 - DOC_CONTRATISTA: 64582185 - 6000000 - 3 MESES - RP: 5541)
(NRO_CONTRATO: 950 - 24/09/2025 - DOC_CONTRATISTA: 1102817601 - 9000000 - TRES MESES - RP: 5624)
(NRO_CONTRATO: 984 - 26/09/2025 - DOC_CONTRATISTA: 92032432 - 6000000 - 3 MESES - RP: 5726)
(NRO_CONTRATO: 982 - 26/09/2025 - DOC_CONTRATISTA: 92551690 - 9000000 - TRES MESES - RP: 5800)
(NRO_CONTRATO: 989 - 26/09/2025 - DOC_CONTRATISTA: 1099964803 - 7500000 - 3 MESES - RP: 5725)
(NRO_CONTRATO: 986 - 26/09/2025 - DOC_CONTRATISTA: 1103110680 - 6000000 - DOS MESES - RP: 5668)
(NRO_CONTRATO: 934 - 30/09/2025 - DOC_CONTRATISTA: 23011621 - 9000000 - 3 MESES - RP: 5818)
(NRO_CONTRATO: 1013 - 30/09/2025 - DOC_CONTRATISTA: 1100696349 - 6600000 - TRES MESES - RP: 5922)
(NRO_CONTRATO: 855 - 1/09/2025 - DOC_CONTRATISTA: 92640946 - 7500000 - TRES MESES - RP: 5844)
(NRO_CONTRATO: 1027 - 1/10/2025 - DOC_CONTRATISTA: 1082982467 - 9000000 - TRES MESES - RP: 5839)
(NRO_CONTRATO: 1067 - 23/10/2025 - DOC_CONTRATISTA: 1234098086 - 6000000 - DOS (2) MESES - RP: 6345)
(NRO_CONTRATO: 1070 - 23/10/2025 - DOC_CONTRATISTA: 1100395941 - 4000000 - DOS MESES - RP: 6349)
(NRO_CONTRATO: 1075 - 27/10/2025 - DOC_CONTRATISTA: 1103220646 - 6000000 - 2 MESES - RP: 6475)
(NRO_CONTRATO: 1086 - 28/10/2025 - DOC_CONTRATISTA: 1007857645 - 6000000 - DOS MESES - RP: 6492)
(NRO_CONTRATO: 1093 - 30/10/2025 - DOC_CONTRATISTA: 1005626348 - 6000000 - DOS MESES - RP: 6561)
(NRO_CONTRATO: 1102 - 30/10/2025 - DOC_CONTRATISTA: 92275679 - 5600000 - DOS MESES - RP: 6592)
(NRO_CONTRATO: 721 - 15/09/2025 - DOC_CONTRATISTA: 1102808138 - 9000000 - TRES MESES - RP: 5204)
(NRO_CONTRATO: 913 - 23/09/2025 - DOC_CONTRATISTA: 1102829340 - 10500000 - TRES (3) MESES - RP: 5581)
(NRO_CONTRATO: 956 - 25/09/2025 - DOC_CONTRATISTA: 1102843561 - 9000000 - TRES (3) MESES - RP: 5649)
(NRO_CONTRATO: 958 - 25/09/2025 - DOC_CONTRATISTA: 23179831 - 4000000 - DOS(2) MESES - RP: 5662)
(NRO_CONTRATO: 992 - 29/09/2025 - DOC_CONTRATISTA: 1005582438 - 5400000 - TRES (3)  MESES - RP: 5834)
(NRO_CONTRATO: 993 - 29/09/2025 - DOC_CONTRATISTA: 1099992670 - 7500000 - TRES(3) MESES - RP: 5926)
(NRO_CONTRATO: 1002 - 1/10/2025 - DOC_CONTRATISTA: 78750573 - 6000000 - TRES (MESES) - RP: 5927)
(NRO_CONTRATO: 1021 - 27/10/2025 - DOC_CONTRATISTA: 92522325 - 6000000 - DOS MESES - RP: 6487)
(NRO_CONTRATO: 1034 - 15/10/2025 - DOC_CONTRATISTA: 42208695 - 5600000 - DOS MESES - RP: 6182)
(NRO_CONTRATO: 1032 - 20/10/2025 - DOC_CONTRATISTA: 1102869566 - 6000000 - DOS  MESES - RP: 6267)
(NRO_CONTRATO: 1108 - 31/10/2025 - DOC_CONTRATISTA: 1099963217 - 4000000 - DOS (2) MESES - RP: 6596)
(NRO_CONTRATO: 1109 - 31/10/2025 - DOC_CONTRATISTA: 92260765 - 4000000 - DOS (2) MESES - RP: 6595)
(NRO_CONTRATO: 581 - 9/09/2025 - DOC_CONTRATISTA: 1102859523 - 12000000 - 3 MESES - RP: 5015)
(NRO_CONTRATO: 639 - 10/09/2025 - DOC_CONTRATISTA: 1100694340 - 15000000 - TRES MESES - RP: 5033)
(NRO_CONTRATO: 719 - 15/09/2025 - DOC_CONTRATISTA: 1103120997 - 10500000 - TRES MESES - RP: 5178)
(NRO_CONTRATO: 718 - 16/09/2025 - DOC_CONTRATISTA: 1128046820 - 13500000 - TRES MESES - RP: 5230)
(NRO_CONTRATO: 763 - 16/09/2025 - DOC_CONTRATISTA: 1102870620 - 12000000 - 3 MESES - RP: 5227)
(NRO_CONTRATO: 734 - 17/09/2025 - DOC_CONTRATISTA: 50882585 - 10500000 - TRES MESES - RP: 5264)
(NRO_CONTRATO: 767 - 17/09/2025 - DOC_CONTRATISTA: 92276456 - 10500000 - 3 MESES - RP: 5263)
(NRO_CONTRATO: 776 - 17/09/2025 - DOC_CONTRATISTA: 92555254 - 12000000 - TRES (3) MESES - RP: 5287)
(NRO_CONTRATO: 733 - 18/09/2025 - DOC_CONTRATISTA: 1103096446 - 11100000 - TRES MESES - RP: 5288)
(NRO_CONTRATO: 834 - 18/09/2025 - DOC_CONTRATISTA: 1100402976 - 7000000 - DOS MESES - RP: 5296)
(NRO_CONTRATO: 833 - 18/09/2025 - DOC_CONTRATISTA: 1102875966 - 9000000 - DOS MESES - RP: 5295)
(NRO_CONTRATO: 837 - 18/09/2025 - DOC_CONTRATISTA: 92510609 - 5000000 - DOS MESES - RP: 5298)
(NRO_CONTRATO: 835 - 18/09/2025 - DOC_CONTRATISTA: 1102812927 - 10000000 - DOS MESES - RP: 5303)
(NRO_CONTRATO: 836 - 18/09/2025 - DOC_CONTRATISTA: 1102858670 - 15000000 - TRES MESES - RP: 5304)
(NRO_CONTRATO: 803 - 18/09/2025 - DOC_CONTRATISTA: 1102811942 - 12000000 - DOS MESES - RP: 5305)
(NRO_CONTRATO: 804 - 18/09/2025 - DOC_CONTRATISTA: 64584474 - 12000000 - DOS MESES - RP: 5307)
(NRO_CONTRATO: 806 - 18/09/2025 - DOC_CONTRATISTA: 1099964515 - 9000000 - DOS MESES - RP: 5306)
(NRO_CONTRATO: 805 - 18/09/2025 - DOC_CONTRATISTA: 64695447 - 8400000 - DOS MESES - RP: 5310)
(NRO_CONTRATO: 816 - 18/09/2025 - DOC_CONTRATISTA: 1102870461 - 7600000 - DOS (2) MESES - RP: 5299)
(NRO_CONTRATO: 815 - 18/09/2025 - DOC_CONTRATISTA: 92552990 - 10000000 - DOS (2) MESES - RP: 5402)
(NRO_CONTRATO: 807 - 19/09/2025 - DOC_CONTRATISTA: 1007183339 - 10500000 - TRES MESES - RP: 5400)
(NRO_CONTRATO: 867 - 19/09/2025 - DOC_CONTRATISTA: 1100546849 - 12000000 - DOS MESES - RP: 5449)
(NRO_CONTRATO: 868 - 19/09/2025 - DOC_CONTRATISTA: 64741024 - 12000000 - DOS MESES - RP: 5448)
(NRO_CONTRATO: 866 - 19/09/2025 - DOC_CONTRATISTA: 1102825051 - 10000000 - DOS MESES - RP: 5444)
(NRO_CONTRATO: 746 - 19/09/2025 - DOC_CONTRATISTA: 92556315 - 10500000 - 3 MESES - RP: 5455)
(NRO_CONTRATO: 820 - 19/09/2025 - DOC_CONTRATISTA: 1100545463 - 12000000 - TRES (3) MESES - RP: 5457)
(NRO_CONTRATO: 888 - 19/09/2025 - DOC_CONTRATISTA: 1100402978 - 8000000 - DOS MESES - RP: 5453)
(NRO_CONTRATO: 882 - 19/09/2025 - DOC_CONTRATISTA: 1005639922 - 9000000 - 3 MESES - RP: 5493)
(NRO_CONTRATO: 909 - 22/09/2025 - DOC_CONTRATISTA: 64552914 - 12000000 - TRES (3) MESES - RP: 5574)
(NRO_CONTRATO: 908 - 22/09/2025 - DOC_CONTRATISTA: 1102856386 - 12000000 - DOS MESES - RP: 5494)
(NRO_CONTRATO: 903 - 22/09/2025 - DOC_CONTRATISTA: 1102851831 - 9000000 - 3 MESES - RP: 5509)
(NRO_CONTRATO: 907 - 22/09/2025 - DOC_CONTRATISTA: 1066172883 - 9000000 - TRES MESES - RP: 5546)
(NRO_CONTRATO: 920 - 23/09/2025 - DOC_CONTRATISTA: 92534889 - 10500000 - TRES MESES - RP: 5547)
(NRO_CONTRATO: 923 - 23/09/2025 - DOC_CONTRATISTA: 1108761145 - 8000000 - DOS MESES - RP: 5633)
(NRO_CONTRATO: 902 - 23/09/2025 - DOC_CONTRATISTA: 92540999 - 12000000 - 3 MESES - RP: 5545)
(NRO_CONTRATO: 933 - 23/09/2025 - DOC_CONTRATISTA: 49734664 - 12000000 - DOS MESES - RP: 5540)
(NRO_CONTRATO: 912 - 23/09/2025 - DOC_CONTRATISTA: 92525614 - 6000000 - DOS (2) MESES - RP: 5576)
(NRO_CONTRATO: 931 - 23/09/2025 - DOC_CONTRATISTA: 1102821855 - 12000000 - TRES MESES - RP: 5542)
(NRO_CONTRATO: 930 - 23/09/2025 - DOC_CONTRATISTA: 64718420 - 10500000 - TRES MESES - RP: 5543)
(NRO_CONTRATO: 914 - 23/09/2025 - DOC_CONTRATISTA: 1100545971 - 12000000 - TRES (3) MESES - RP: 5587)
(NRO_CONTRATO: 916 - 23/09/2025 - DOC_CONTRATISTA: 1005675509 - 7000000 - DOS (2) MESES - RP: 5592)
(NRO_CONTRATO: 915 - 23/09/2025 - DOC_CONTRATISTA: 1103220606 - 9000000 - TRES (3) MESES - RP: 5630)
(NRO_CONTRATO: 926 - 23/09/2025 - DOC_CONTRATISTA: 1140892482 - 16500000 - TRES MESES - RP: 5566)
(NRO_CONTRATO: 917 - 23/09/2025 - DOC_CONTRATISTA: 92549741 - 8000000 - DOS (2) MESES - RP: 5597)
(NRO_CONTRATO: 780 - 23/09/2025 - DOC_CONTRATISTA: 92258981 - 11400000 - TRES MESES - RP: 5642)
(NRO_CONTRATO: 929 - 24/09/2025 - DOC_CONTRATISTA: 1013621266 - 10500000 - TRES MESES - RP: 5636)
(NRO_CONTRATO: 857 - 24/09/2025 - DOC_CONTRATISTA: 1005991592 - 9000000 - TRES MESES - RP: 5654)
(NRO_CONTRATO: 899 - 24/09/2025 - DOC_CONTRATISTA: 92027389 - 10500000 - 3 MESES - RP: 5639)
(NRO_CONTRATO: 851 - 24/09/2025 - DOC_CONTRATISTA: 1005639763 - 9000000 - TRES MESES - RP: 5651)
(NRO_CONTRATO: 852 - 25/09/2025 - DOC_CONTRATISTA: 1100549551 - 9600000 - TRES MESES - RP: 5660)
(NRO_CONTRATO: 859 - 25/09/2025 - DOC_CONTRATISTA: 92509645 - 8000000 - DOS (2) MESES - RP: 5655)
(NRO_CONTRATO: 856 - 25/09/2025 - DOC_CONTRATISTA: 64556879 - 10500000 - TRES MESES - RP: 5646)
(NRO_CONTRATO: 853 - 26/09/2025 - DOC_CONTRATISTA: 1103108235 - 12000000 - TRES MESES - RP: 5730)
(NRO_CONTRATO: 919 - 26/09/2025 - DOC_CONTRATISTA: 1102867123 - 12000000 - TRES MESES - RP: 5728)
(NRO_CONTRATO: 800 - 26/09/2025 - DOC_CONTRATISTA: 1101782532 - 9000000 - TRES MESES - RP: 5817)
(NRO_CONTRATO: 887 - 26/09/2025 - DOC_CONTRATISTA: 1140888680 - 9000000 - TRES MESES - RP: 5727)
(NRO_CONTRATO: 697 - 29/09/2025 - DOC_CONTRATISTA: 1100550719 - 11100000 - TRES MESES - RP: 5840)
(NRO_CONTRATO: 732 - 6/10/2025 - DOC_CONTRATISTA: 23182770 - 14000000 - DOS MESES - RP: 6054)
(NRO_CONTRATO: 871 - 24/10/2025 - DOC_CONTRATISTA: 1001937085 - 5000000 - DOS MESES - RP: 6361)
(NRO_CONTRATO: 935 - 23/09/2025 - DOC_CONTRATISTA: 64540136 - 12000000 - DOS MESES - RP: 5622)
(NRO_CONTRATO: 936 - 23/09/2025 - DOC_CONTRATISTA: 92552129 - 10000000 - DOS MESES - RP: 5637)
(NRO_CONTRATO: 937 - 23/09/2025 - DOC_CONTRATISTA: 18881942 - 7000000 - 2 MESES - RP: 5641)
(NRO_CONTRATO: 938 - 23/09/2025 - DOC_CONTRATISTA: 1102854569 - 10500000 - 3 MESES - RP: 5640)
(NRO_CONTRATO: 939 - 24/09/2025 - DOC_CONTRATISTA: 64573222 - 9000000 - 3 MESES - RP: 5638)
(NRO_CONTRATO: 940 - 24/09/2025 - DOC_CONTRATISTA: 1102818034 - 15000000 - TRES MESES - RP: 5619)
(NRO_CONTRATO: 941 - 24/09/2025 - DOC_CONTRATISTA: 92557807 - 15000000 - 3 MESES - RP: 5629)
(NRO_CONTRATO: 942 - 23/09/2025 - DOC_CONTRATISTA: 18761316 - 12000000 - TRES MESES - RP: 5656)
(NRO_CONTRATO: 947 - 24/09/2025 - DOC_CONTRATISTA: 1103118093 - 9000000 - TRES MESES - RP: 5657)
(NRO_CONTRATO: 948 - 24/09/2025 - DOC_CONTRATISTA: 34998373 - 12000000 - TRES MESES - RP: 5632)
(NRO_CONTRATO: 949 - 24/09/2025 - DOC_CONTRATISTA: 1005604156 - 9000000 - TRES MESES - RP: 5635)
(NRO_CONTRATO: 951 - 25/09/2025 - DOC_CONTRATISTA: 1102886642 - 18000000 - TRES MESES - RP: 5663)
(NRO_CONTRATO: 952 - 24/09/2025 - DOC_CONTRATISTA: 92532447 - 9000000 - 3 MESES - RP: 5627)
(NRO_CONTRATO: 953 - 24/09/2025 - DOC_CONTRATISTA: 64744582 - 12000000 - TRES MESES - RP: 5634)
(NRO_CONTRATO: 954 - 25/09/2025 - DOC_CONTRATISTA: 1103123393 - 7000000 - DOS MESES - RP: 5661)
(NRO_CONTRATO: 955 - 26/09/2025 - DOC_CONTRATISTA: 1102836714 - 12000000 - DOS MESES - RP: 5669)
(NRO_CONTRATO: 957 - 24/09/2025 - DOC_CONTRATISTA: 92600191 - 12000000 - TRES (3) MESES - RP: 5653)
(NRO_CONTRATO: 959 - 26/09/2025 - DOC_CONTRATISTA: 92547105 - 10500000 - TRES (3) MESES - RP: 5722)
(NRO_CONTRATO: 960 - 24/09/2025 - DOC_CONTRATISTA: 1066182291 - 10500000 - TRES (3) MESES - RP: 5645)
(NRO_CONTRATO: 961 - 25/09/2025 - DOC_CONTRATISTA: 1090405513 - 7000000 - DOS (2) MESES - RP: 5723)
(NRO_CONTRATO: 962 - 26/09/2025 - DOC_CONTRATISTA: 23183956 - 11100000 - TRES MESES - RP: 5666)
(NRO_CONTRATO: 963 - 24/09/2025 - DOC_CONTRATISTA: 1005627444 - 9000000 - 3 MESES - RP: 5643)
(NRO_CONTRATO: 964 - 24/09/2025 - DOC_CONTRATISTA: 92153355 - 10500000 - 3 MESES - RP: 5644)
(NRO_CONTRATO: 965 - 24/09/2025 - DOC_CONTRATISTA: 92154409 - 8000000 - DOS MESES - RP: 5664)
(NRO_CONTRATO: 966 - 25/09/2025 - DOC_CONTRATISTA: 64739634 - 12000000 - TRES MESES - RP: 5659)
(NRO_CONTRATO: 968 - 30/09/2025 - DOC_CONTRATISTA: 80054295 - 10000000 - DOS MESES - RP: 5869)
(NRO_CONTRATO: 970 - 25/09/2025 - DOC_CONTRATISTA: 1102233207 - 15000000 - TRES MESES - RP: 5652)
(NRO_CONTRATO: 971 - 25/09/2025 - DOC_CONTRATISTA: 1005675991 - 10500000 - TRES MESES - RP: 5658)
(NRO_CONTRATO: 972 - 29/09/2025 - DOC_CONTRATISTA: 1063151911 - 7000000 - DOS (2) MESES - RP: 5831)
(NRO_CONTRATO: 974 - 26/09/2025 - DOC_CONTRATISTA: 1052952698 - 12000000 - TRES (3) MESES - RP: 5731)
(NRO_CONTRATO: 975 - 26/09/2025 - DOC_CONTRATISTA: 1102865555 - 12000000 - TRES MESES - RP: 5833)
(NRO_CONTRATO: 976 - 25/09/2025 - DOC_CONTRATISTA: 1100395602 - 11000000 - DOS MESES - RP: 5647)
(NRO_CONTRATO: 977 - 25/09/2025 - DOC_CONTRATISTA: 92670407 - 9600000 - TRES MESES - RP: 5667)
(NRO_CONTRATO: 978 - 25/09/2025 - DOC_CONTRATISTA: 1047394801 - 7600000 - DOS MESES - RP: 5650)
(NRO_CONTRATO: 979 - 25/09/2025 - DOC_CONTRATISTA: 92447598 - 6000000 - TRES MESES - RP: 5925)
(NRO_CONTRATO: 980 - 1/10/2025 - DOC_CONTRATISTA: 92557882 - 10500000 - TRES MESES - RP: 5930)
(NRO_CONTRATO: 981 - 1/10/2025 - DOC_CONTRATISTA: 1005604074 - 5400000 - TRES MESES - RP: 5928)
(NRO_CONTRATO: 983 - 30/09/2025 - DOC_CONTRATISTA: 1102860041 - 9000000 - 3 MESES - RP: 5881)
(NRO_CONTRATO: 987 - 26/09/2025 - DOC_CONTRATISTA: 92510973 - 13500000 - TRES MESES - RP: 5810)
(NRO_CONTRATO: 988 - 26/09/2025 - DOC_CONTRATISTA: 18856552 - 8000000 - DOS MESES - RP: 5813)
(NRO_CONTRATO: 990 - 26/09/2025 - DOC_CONTRATISTA: 1100544859 - 10500000 - 3 MESES - RP: 5724)
(NRO_CONTRATO: 991 - 26/09/2025 - DOC_CONTRATISTA: 1103114558 - 12000000 - TRES MESES - RP: 5799)
(NRO_CONTRATO: 994 - 26/09/2025 - DOC_CONTRATISTA: 1102842570 - 9000000 - 3 MESES - RP: 5809)
(NRO_CONTRATO: 995 - 30/09/2025 - DOC_CONTRATISTA: 1047482921 - 10000000 - DOS MESES - RP: 5819)
(NRO_CONTRATO: 996 - 30/09/2025 - DOC_CONTRATISTA: 1047410925 - 10500000 - TRES MESES - RP: 5837)
(NRO_CONTRATO: 998 - 30/09/2025 - DOC_CONTRATISTA: 1102576207 - 9000000 - TRES MESES - RP: 5880)
(NRO_CONTRATO: 999 - 30/09/2025 - DOC_CONTRATISTA: 92032880 - 15000000 - TRES MESES - RP: 5864)
(NRO_CONTRATO: 1000 - 30/09/2025 - DOC_CONTRATISTA: 1140832325 - 12000000 - TRES MESES - RP: 5874)
(NRO_CONTRATO: 1001 - 29/09/2025 - DOC_CONTRATISTA: 64868974 - 10500000 - TRES (3) MESES - RP: 5835)
(NRO_CONTRATO: 1003 - 30/09/2025 - DOC_CONTRATISTA: 1037659193 - 14000000 - TRES MESES - RP: 5836)
(NRO_CONTRATO: 1005 - 1/10/2025 - DOC_CONTRATISTA: 92512010 - 15000000 - TRES (3) MESES - RP: 5916)
(NRO_CONTRATO: 1006 - 30/09/2025 - DOC_CONTRATISTA: 1103099790 - 18000000 - TRES MESES - RP: 5875)
(NRO_CONTRATO: 1007 - 23/10/2025 - DOC_CONTRATISTA: 11051058 - 7000000 - DOS MESES - RP: 6350)
(NRO_CONTRATO: 1009 - 9/10/2025 - DOC_CONTRATISTA: 92099705 - 7000000 - DOS MESES - RP: 6125)
(NRO_CONTRATO: 1010 - 30/09/2025 - DOC_CONTRATISTA: 3837192 - 6000000 - DOS MESES - RP: 5838)
(NRO_CONTRATO: 1011 - 30/09/2025 - DOC_CONTRATISTA: 1103101457 - 9600000 - TRES MESES - RP: 5842)
(NRO_CONTRATO: 1012 - 30/09/2025 - DOC_CONTRATISTA: 1103122633 - 9600000 - 3 MESES - RP: 5841)
(NRO_CONTRATO: 1015 - 30/09/2025 - DOC_CONTRATISTA: 1005485937 - 9000000 - TRES MESES - RP: 5920)
(NRO_CONTRATO: 1017 - 2/10/2025 - DOC_CONTRATISTA: 1102876211 - 9000000 - TRES MESES - RP: 5917)
(NRO_CONTRATO: 1018 - 1/10/2025 - DOC_CONTRATISTA: 1101782728 - 9900000 - TRES MESES - RP: 5923)
(NRO_CONTRATO: 1019 - 1/10/2025 - DOC_CONTRATISTA: 92526312 - 8000000 - DOS (2) MESES - RP: 5932)
(NRO_CONTRATO: 1020 - 1/10/2025 - DOC_CONTRATISTA: 92228714 - 12000000 - TRES (3) MESES - RP: 5861)
(NRO_CONTRATO: 1023 - 7/10/2025 - DOC_CONTRATISTA: 64870684 - 4900000 - UN MES - RP: 6094)
(NRO_CONTRATO: 1025 - 1/10/2025 - DOC_CONTRATISTA: 1100692950 - 7500000 - TRES MESES - RP: 5929)
(NRO_CONTRATO: 1028 - 14/10/2025 - DOC_CONTRATISTA: 92542763 - 6000000 - DOS MESES - RP: 6185)
(NRO_CONTRATO: 1029 - 1/10/2025 - DOC_CONTRATISTA: 92671337 - 11100000 - TRES MESES - RP: 5924)
(NRO_CONTRATO: 1030 - 1/10/2025 - DOC_CONTRATISTA: 1102872203 - 8000000 - 2 MESES - RP: 5976)
(NRO_CONTRATO: 1031 - 3/10/2025 - DOC_CONTRATISTA: 9192442 - 8000000 - dos meses - RP: 5978)
(NRO_CONTRATO: 1038 - 8/10/2025 - DOC_CONTRATISTA: 92525295 - 12000000 - DOS MESES - RP: 6090)
(NRO_CONTRATO: 1039 - 8/10/2025 - DOC_CONTRATISTA: 9099459 - 16000000 - DOS MESES - RP: 6101)
(NRO_CONTRATO: 1043 - 15/10/2025 - DOC_CONTRATISTA: 1102862519 - 6000000 - DOS (2) MESES - RP: 6183)
(NRO_CONTRATO: 1045 - 10/10/2025 - DOC_CONTRATISTA: 64871735 - 6000000 - 2 MESES - RP: 6135)
(NRO_CONTRATO: 1048 - 16/10/2025 - DOC_CONTRATISTA: 92031662 - 7000000 - DOS (2) MESES - RP: 6225)
(NRO_CONTRATO: 1065 - 23/10/2025 - DOC_CONTRATISTA: 1104423441 - 7000000 - DOS MESES - RP: 6337)
(NRO_CONTRATO: 1069 - 22/10/2025 - DOC_CONTRATISTA: 1102824289 - 4000000 - DOS MESES - RP: 6335)
(NRO_CONTRATO: 1073 - 23/10/2025 - DOC_CONTRATISTA: 1100630348 - 10000000 - DOS MESES - RP: 6333)
(NRO_CONTRATO: 1076 - 29/10/2025 - DOC_CONTRATISTA: 64585630 - 7000000 - DOS MESES - RP: 6489)
(NRO_CONTRATO: 1078 - 24/10/2025 - DOC_CONTRATISTA: 1233339622 - 8000000 - DOS MESES - RP: 6338)
(NRO_CONTRATO: 1079 - 24/10/2025 - DOC_CONTRATISTA: 92520679 - 8000000 - DOS MESES - RP: 6339)
(NRO_CONTRATO: 1081 - 27/10/2025 - DOC_CONTRATISTA: 1100395974 - 7800000 - DOS MESES - RP: 6446)
(NRO_CONTRATO: 1082 - 29/10/2025 - DOC_CONTRATISTA: 92505465 - 3000000 - UN MES - RP: 6488)
(NRO_CONTRATO: 1088 - 31/10/2025 - DOC_CONTRATISTA: 1129522486 - 8000000 - DOS (2) MESES - RP: 6597)
(NRO_CONTRATO: 1089 - 29/10/2025 - DOC_CONTRATISTA: 32936275 - 8000000 - DOS (2) MESES - RP: 6581)
(NRO_CONTRATO: 1100 - 31/10/2025 - DOC_CONTRATISTA: 6819180 - 4000000 - 2 MESES - RP: 6598)
(NRO_CONTRATO: 1101 - 31/10/2025 - DOC_CONTRATISTA: 1102808052 - 8000000 - 1 MESES Y 25 DIAS - RP: 6670)
(NRO_CONTRATO: 1107 - 31/10/2025 - DOC_CONTRATISTA: 45506250 - 8000000 - DOS MESES - RP: 6594)
(NRO_CONTRATO: 1112 - 6/11/2025 - DOC_CONTRATISTA: 1102857481 - 3500000 - UN (1) MES - RP: 6774)
(NRO_CONTRATO: 1113 - 13/11/2025 - DOC_CONTRATISTA: 1103095916 - 6000000 - UN MES Y QUINCE DIAS - RP: 6826)
(NRO_CONTRATO: 1119 - 19/11/2025 - DOC_CONTRATISTA: 1102866887 - 3600000 - UN MES - RP: 6872)</t>
  </si>
  <si>
    <t>(778, 26/02/2026) | (820, 26/02/2026) | (826, 26/02/2026) | (878, 28/02/2026) | (1100, 3/03/2026) | (1191, 4/03/2026) | (1597, 11/03/2026) | (1755, 16/03/2026) | (1822, 17/03/2026) | (2162, 25/03/2026) | (2166, 25/03/2026) | (2370, 26/03/2026) | (2426, 27/03/2026) | (2553, 31/03/2026) | (2557, 31/03/2026) | (2580, 1/04/2026) | (2943, 9/04/2026) | (2988, 10/04/2026) | (3744, 27/04/2026) | (3751, 27/04/2026) | (3771, 27/04/2026) | (3787, 28/04/2026) | (3883, 29/04/2026) | (3903, 29/04/2026) | (4162, 4/05/2026) | (4251, 5/05/2026) | (4466, 8/05/2026) | (4727, 14/05/2026) | (5350, 26/05/2026) | (5355, 26/05/2026) | (5361, 27/05/2026) | (5364, 27/05/2026) | (5378, 27/05/2026) | (5469, 28/05/2026) | (5651, 31/05/2026) | (6189, 11/06/2026) | (6190, 11/06/2026) | (6198, 11/06/2026) | (6554, 23/06/2026) | (6555, 23/06/2026) | (6757, 25/06/2026) | (6794, 26/06/2026) | (6853, 30/06/2026) | (7267, 8/07/2026) | (7269, 8/07/2026) | (7271, 8/07/2026) | (7272, 8/07/2026) | (7335, 9/07/2026) | (7690, 24/07/2026) | (7693, 24/07/2026) | (7848, 29/07/2026) | (7876, 30/07/2026) | (7894, 30/07/2026) | (7953, 31/07/2026) | (8039, 31/07/2026) | (8168, 4/08/2026) | (8343, 12/08/2026) | (8605, 18/08/2026) | (8606, 18/08/2026) | (8632, 18/08/2026) | (8634, 18/08/2026) | (8645, 19/08/2026) | (8661, 20/08/2026) | (8679, 20/08/2026) | (8725, 24/08/2026) | (8757, 25/08/2026)</t>
  </si>
  <si>
    <t>(NRO_CONTRATO: 11 - 26/06/2026 - DOC_CONTRATISTA: 900411323 - 833697902 - CUATRO MESES - RP: 4190)
(NRO_CONTRATO: 159296 - 27/02/2026 - DOC_CONTRATISTA: 811009788 - 93526560,95 - HASTA EL 3DE SEPTIEMBRE DEL 2026 - RP: 1886)</t>
  </si>
  <si>
    <t>(1626, 12/03/2026) | (1629, 12/03/2026) | (1847, 17/03/2026) | (1920, 18/03/2026) | (1969, 19/03/2026) | (1977, 19/03/2026) | (1988, 19/03/2026) | (1995, 19/03/2026) | (2752, 8/04/2026) | (2872, 9/04/2026) | (2885, 9/04/2026) | (2895, 9/04/2026) | (3291, 16/04/2026) | (3311, 16/04/2026) | (3346, 16/04/2026) | (4105, 4/05/2026) | (4398, 7/05/2026) | (4429, 8/05/2026) | (4477, 8/05/2026) | (4623, 12/05/2026) | (4647, 13/05/2026) | (4650, 13/05/2026) | (5056, 20/05/2026) | (5230, 25/05/2026) | (5654, 31/05/2026) | (5783, 2/06/2026) | (5922, 3/06/2026) | (6044, 5/06/2026) | (6056, 5/06/2026) | (6206, 11/06/2026) | (6270, 16/06/2026) | (6447, 19/06/2026) | (6871, 30/06/2026) | (7013, 2/07/2026) | (7109, 3/07/2026) | (7111, 3/07/2026) | (7169, 6/07/2026) | (7351, 10/07/2026) | (7538, 21/07/2026) | (7922, 30/07/2026) | (8008, 31/07/2026) | (8088, 3/08/2026) | (8215, 5/08/2026) | (8330, 12/08/2026) | (8584, 14/08/2026) | (8648, 20/08/2026) | (8727, 24/08/2026)</t>
  </si>
  <si>
    <t>(NRO_CONTRATO: 181 - 23/01/2026 - DOC_CONTRATISTA: 3838922 - 33740982 - nueve (9) meses - RP: 489)
(NRO_CONTRATO: 476 - 30/01/2026 - DOC_CONTRATISTA: 811025615 - 717349192 - diez meses - RP: 1362)
(NRO_CONTRATO: 221 - 23/01/2026 - DOC_CONTRATISTA: 92690159 - 33740982 - 9 MESES - RP: 506)
(NRO_CONTRATO: 288 - 26/01/2026 - DOC_CONTRATISTA: 22884672 - 33740982 - 9 MESES - RP: 552)
(NRO_CONTRATO: 244 - 25/01/2026 - DOC_CONTRATISTA: 1101818255 - 33740982 - NUEVE MESES - RP: 696)
(NRO_CONTRATO: 356 - 26/01/2026 - DOC_CONTRATISTA: 1101461346 - 33740982 - NUEVES MESES - RP: 707)
(NRO_CONTRATO: 340 - 27/01/2026 - DOC_CONTRATISTA: 92543240 - 33740982 - 9 MESES - RP: 716)
(NRO_CONTRATO: 500 - 28/01/2026 - DOC_CONTRATISTA: 92097178 - 33740982 - NUEVE MESES - RP: 997)
(NRO_CONTRATO: 479 - 28/01/2026 - DOC_CONTRATISTA: 23012905 - 33740982 - 9 MESES - RP: 1083)
(NRO_CONTRATO: 493 - 30/01/2026 - DOC_CONTRATISTA: 92529407 - 33740982 - NUEVE MESES - RP: 1277)
(NRO_CONTRATO: 673 - 30/01/2026 - DOC_CONTRATISTA: 1102800311 - 33740982 - NUEVE MESES - RP: 1283)</t>
  </si>
  <si>
    <t>(171, 29/01/2026) | (418, 10/02/2026) | (555, 17/02/2026) | (844, 27/02/2026) | (1797, 17/03/2026) | (2154, 25/03/2026) | (3168, 14/04/2026) | (3887, 29/04/2026) | (4984, 20/05/2026) | (4989, 20/05/2026) | (5532, 28/05/2026) | (6659, 24/06/2026) | (7856, 29/07/2026) | (8225, 5/08/2026) | (8740, 24/08/2026)</t>
  </si>
  <si>
    <t>(171, 29/01/2026) | (418, 10/02/2026) | (555, 17/02/2026) | (844, 27/02/2026) | (1797, 17/03/2026) | (2154, 25/03/2026) | (3168, 14/04/2026) | (3887, 29/04/2026) | (4989, 20/05/2026) | (5532, 28/05/2026) | (6659, 24/06/2026) | (7856, 29/07/2026) | (8740, 24/08/2026)</t>
  </si>
  <si>
    <t>(885, 28/01/2026) | (914, 28/01/2026) | (1380, 30/01/2026) | (1472, 9/02/2026) | (1601, 16/02/2026) | (1810, 27/02/2026) | (1816, 27/02/2026) | (1824, 27/02/2026) | (1830, 27/02/2026) | (2088, 13/03/2026) | (2201, 24/03/2026) | (2207, 24/03/2026) | (2222, 24/03/2026) | (2231, 24/03/2026) | (2463, 13/04/2026) | (2794, 29/04/2026) | (2800, 29/04/2026) | (2825, 29/04/2026) | (2853, 29/04/2026) | (3331, 21/05/2026) | (3503, 28/05/2026) | (3515, 28/05/2026) | (3536, 28/05/2026) | (3615, 2/06/2026) | (3816, 12/06/2026) | (3850, 17/06/2026) | (3967, 24/06/2026) | (3973, 24/06/2026) | (3989, 24/06/2026) | (4002, 24/06/2026) | (4563, 29/07/2026) | (4591, 29/07/2026) | (4606, 29/07/2026) | (4792, 4/08/2026) | (4802, 4/08/2026) | (5296, 21/08/2026)</t>
  </si>
  <si>
    <t>(208, 29/01/2026) | (230, 29/01/2026) | (304, 2/02/2026) | (419, 10/02/2026) | (556, 17/02/2026) | (974, 2/03/2026) | (982, 2/03/2026) | (1015, 3/03/2026) | (1116, 4/03/2026) | (1798, 17/03/2026) | (2247, 25/03/2026) | (2260, 25/03/2026) | (2283, 25/03/2026) | (2289, 25/03/2026) | (3171, 14/04/2026) | (3930, 29/04/2026) | (3941, 29/04/2026) | (3963, 30/04/2026) | (3988, 30/04/2026) | (5096, 21/05/2026) | (5600, 29/05/2026) | (5609, 29/05/2026) | (5690, 1/06/2026) | (5846, 3/06/2026) | (6296, 16/06/2026) | (6405, 18/06/2026) | (6690, 25/06/2026) | (6713, 25/06/2026) | (6728, 25/06/2026) | (6744, 25/06/2026) | (7946, 31/07/2026) | (7989, 31/07/2026) | (7997, 31/07/2026) | (8226, 5/08/2026) | (8232, 5/08/2026) | (8742, 24/08/2026)</t>
  </si>
  <si>
    <t>(888, 28/01/2026) | (916, 28/01/2026) | (1381, 30/01/2026) | (1473, 9/02/2026) | (1602, 16/02/2026) | (1812, 27/02/2026) | (1817, 27/02/2026) | (1826, 27/02/2026) | (1831, 27/02/2026) | (2089, 13/03/2026) | (2203, 24/03/2026) | (2208, 24/03/2026) | (2224, 24/03/2026) | (2232, 24/03/2026) | (2464, 13/04/2026) | (2796, 29/04/2026) | (2801, 29/04/2026) | (2826, 29/04/2026) | (2856, 29/04/2026) | (3332, 21/05/2026) | (3505, 28/05/2026) | (3516, 28/05/2026) | (3538, 28/05/2026) | (3616, 2/06/2026) | (3818, 12/06/2026) | (3851, 17/06/2026) | (3969, 24/06/2026) | (3974, 24/06/2026) | (3990, 24/06/2026) | (4004, 24/06/2026) | (4565, 29/07/2026) | (4598, 29/07/2026) | (4608, 29/07/2026) | (4793, 4/08/2026) | (4804, 4/08/2026) | (5297, 21/08/2026)</t>
  </si>
  <si>
    <t>(210, 29/01/2026) | (232, 29/01/2026) | (305, 30/01/2026) | (420, 10/02/2026) | (558, 17/02/2026) | (977, 2/03/2026) | (984, 2/03/2026) | (1017, 3/03/2026) | (1118, 4/03/2026) | (1799, 17/03/2026) | (2250, 25/03/2026) | (2261, 25/03/2026) | (2285, 25/03/2026) | (2290, 25/03/2026) | (3173, 14/04/2026) | (3932, 29/04/2026) | (3943, 29/04/2026) | (3965, 30/04/2026) | (3994, 30/04/2026) | (5098, 21/05/2026) | (5602, 29/05/2026) | (5610, 29/05/2026) | (5692, 1/06/2026) | (5847, 3/06/2026) | (6298, 16/06/2026) | (6407, 18/06/2026) | (6691, 25/06/2026) | (6715, 25/06/2026) | (6729, 25/06/2026) | (6746, 25/06/2026) | (7948, 31/07/2026) | (7991, 31/07/2026) | (7998, 31/07/2026) | (8227, 5/08/2026) | (8233, 5/08/2026) | (8744, 24/08/2026)</t>
  </si>
  <si>
    <t>(890, 28/01/2026) | (917, 28/01/2026) | (1382, 30/01/2026) | (1474, 9/02/2026) | (1603, 16/02/2026) | (1813, 27/02/2026) | (1818, 27/02/2026) | (1827, 27/02/2026) | (1832, 27/02/2026) | (2090, 13/03/2026) | (2204, 24/03/2026) | (2209, 24/03/2026) | (2225, 24/03/2026) | (2233, 24/03/2026) | (2465, 13/04/2026) | (2797, 29/04/2026) | (2802, 29/04/2026) | (2827, 29/04/2026) | (2857, 29/04/2026) | (3333, 21/05/2026) | (3506, 28/05/2026) | (3517, 28/05/2026) | (3539, 28/05/2026) | (3617, 2/06/2026) | (3820, 12/06/2026) | (3852, 17/06/2026) | (3970, 24/06/2026) | (3975, 24/06/2026) | (3991, 24/06/2026) | (4005, 24/06/2026) | (4566, 29/07/2026) | (4600, 29/07/2026) | (4609, 29/07/2026) | (4795, 4/08/2026) | (4806, 4/08/2026) | (5298, 21/08/2026)</t>
  </si>
  <si>
    <t>(211, 29/01/2026) | (233, 29/01/2026) | (306, 30/01/2026) | (421, 10/02/2026) | (559, 17/02/2026) | (978, 2/03/2026) | (985, 2/03/2026) | (1018, 3/03/2026) | (1120, 4/03/2026) | (1800, 17/03/2026) | (2252, 25/03/2026) | (2263, 25/03/2026) | (2286, 25/03/2026) | (2291, 25/03/2026) | (3175, 14/04/2026) | (3933, 29/04/2026) | (3944, 29/04/2026) | (3966, 30/04/2026) | (3995, 30/04/2026) | (5099, 21/05/2026) | (5603, 29/05/2026) | (5611, 29/05/2026) | (5693, 1/06/2026) | (5850, 3/06/2026) | (6299, 16/06/2026) | (6408, 18/06/2026) | (6692, 25/06/2026) | (6716, 25/06/2026) | (6730, 25/06/2026) | (6747, 25/06/2026) | (7949, 31/07/2026) | (7992, 31/07/2026) | (7999, 31/07/2026) | (8228, 5/08/2026) | (8234, 5/08/2026) | (8745, 24/08/2026)</t>
  </si>
  <si>
    <t>(892, 28/01/2026) | (918, 28/01/2026) | (1383, 30/01/2026) | (1476, 9/02/2026) | (1604, 16/02/2026) | (1814, 27/02/2026) | (1819, 27/02/2026) | (1828, 27/02/2026) | (1833, 27/02/2026) | (2091, 13/03/2026) | (2205, 24/03/2026) | (2210, 24/03/2026) | (2226, 24/03/2026) | (2234, 24/03/2026) | (2466, 13/04/2026) | (2798, 29/04/2026) | (2803, 29/04/2026) | (2828, 29/04/2026) | (2858, 29/04/2026) | (3334, 21/05/2026) | (3507, 28/05/2026) | (3518, 28/05/2026) | (3540, 28/05/2026) | (3618, 2/06/2026) | (3821, 12/06/2026) | (3853, 17/06/2026) | (3971, 24/06/2026) | (3976, 24/06/2026) | (3992, 24/06/2026) | (4006, 24/06/2026) | (4567, 29/07/2026) | (4601, 29/07/2026) | (4611, 29/07/2026) | (4796, 4/08/2026) | (4808, 4/08/2026) | (5299, 21/08/2026)</t>
  </si>
  <si>
    <t>(212, 29/01/2026) | (234, 29/01/2026) | (307, 30/01/2026) | (422, 10/02/2026) | (560, 17/02/2026) | (979, 2/03/2026) | (986, 2/03/2026) | (1019, 3/03/2026) | (1122, 4/03/2026) | (1801, 17/03/2026) | (2253, 25/03/2026) | (2264, 25/03/2026) | (2287, 25/03/2026) | (2292, 25/03/2026) | (3176, 14/04/2026) | (3935, 29/04/2026) | (3946, 29/04/2026) | (3967, 30/04/2026) | (3996, 30/04/2026) | (5103, 21/05/2026) | (5604, 29/05/2026) | (5612, 29/05/2026) | (5694, 1/06/2026) | (5851, 3/06/2026) | (6300, 16/06/2026) | (6409, 18/06/2026) | (6693, 25/06/2026) | (6717, 25/06/2026) | (6731, 25/06/2026) | (6748, 25/06/2026) | (7950, 31/07/2026) | (7993, 31/07/2026) | (8000, 31/07/2026) | (8229, 5/08/2026) | (8235, 5/08/2026) | (8746, 24/08/2026)</t>
  </si>
  <si>
    <t>(893, 28/01/2026) | (919, 28/01/2026) | (1384, 30/01/2026) | (1477, 9/02/2026) | (1605, 16/02/2026) | (1815, 27/02/2026) | (1820, 27/02/2026) | (1829, 27/02/2026) | (1834, 27/02/2026) | (2092, 13/03/2026) | (2206, 24/03/2026) | (2211, 24/03/2026) | (2227, 24/03/2026) | (2235, 24/03/2026) | (2467, 13/04/2026) | (2799, 29/04/2026) | (2804, 29/04/2026) | (2829, 29/04/2026) | (2859, 29/04/2026) | (3335, 21/05/2026) | (3508, 28/05/2026) | (3519, 28/05/2026) | (3541, 28/05/2026) | (3619, 2/06/2026) | (3822, 12/06/2026) | (3854, 17/06/2026) | (3972, 24/06/2026) | (3977, 24/06/2026) | (3993, 24/06/2026) | (4007, 24/06/2026) | (4568, 29/07/2026) | (4603, 29/07/2026) | (4613, 29/07/2026) | (4798, 4/08/2026) | (4810, 4/08/2026) | (5300, 21/08/2026)</t>
  </si>
  <si>
    <t>(213, 29/01/2026) | (235, 29/01/2026) | (308, 30/01/2026) | (423, 10/02/2026) | (561, 17/02/2026) | (980, 2/03/2026) | (987, 2/03/2026) | (1020, 3/03/2026) | (1125, 4/03/2026) | (1802, 17/03/2026) | (2254, 25/03/2026) | (2266, 25/03/2026) | (2288, 25/03/2026) | (2293, 25/03/2026) | (3177, 14/04/2026) | (3936, 29/04/2026) | (3947, 29/04/2026) | (3968, 30/04/2026) | (3997, 30/04/2026) | (5104, 21/05/2026) | (5605, 29/05/2026) | (5613, 29/05/2026) | (5695, 1/06/2026) | (5853, 3/06/2026) | (6301, 16/06/2026) | (6410, 18/06/2026) | (6694, 25/06/2026) | (6718, 25/06/2026) | (6732, 25/06/2026) | (6749, 25/06/2026) | (7952, 31/07/2026) | (7994, 31/07/2026) | (8001, 31/07/2026) | (8231, 5/08/2026) | (8236, 5/08/2026) | (8747, 24/08/2026)</t>
  </si>
  <si>
    <t>(3941, 24/06/2026) | (3942, 24/06/2026) | (3943, 24/06/2026) | (3944, 24/06/2026) | (3945, 24/06/2026) | (3948, 24/06/2026) | (3952, 24/06/2026) | (4193, 3/07/2026) | (4194, 3/07/2026) | (4195, 3/07/2026) | (4196, 3/07/2026) | (4197, 3/07/2026) | (5322, 25/08/2026) | (5323, 25/08/2026) | (5324, 25/08/2026) | (5325, 25/08/2026) | (5326, 25/08/2026)</t>
  </si>
  <si>
    <t>(6720, 25/06/2026) | (6721, 25/06/2026) | (6722, 25/06/2026) | (6723, 25/06/2026) | (6724, 25/06/2026) | (6725, 25/06/2026) | (6726, 25/06/2026) | (7180, 6/07/2026) | (7181, 6/07/2026) | (7182, 6/07/2026) | (7183, 6/07/2026) | (7184, 6/07/2026) | (8762, 25/08/2026) | (8764, 25/08/2026) | (8765, 25/08/2026) | (8767, 25/08/2026) | (8768, 25/08/2026)</t>
  </si>
  <si>
    <t>(701, 23/06/2026)
(759, 2/07/2026)
(768, 6/07/2026)
(815, 24/07/2026)
(915, 25/08/2026)</t>
  </si>
  <si>
    <t>(3935, 23/06/2026) | (4179, 2/07/2026) | (4204, 6/07/2026) | (4443, 24/07/2026) | (5320, 25/08/2026)</t>
  </si>
  <si>
    <t>(6657, 24/06/2026) | (7149, 6/07/2026) | (7219, 7/07/2026) | (7764, 27/07/2026) | (8769, 25/08/2026)</t>
  </si>
  <si>
    <t>(4218, 7/07/2026) | (4219, 7/07/2026) | (5122, 11/08/2026) | (5257, 20/08/2026) | (5348, 25/08/2026) | (5350, 25/08/2026) | (5352, 25/08/2026) | (5354, 25/08/2026) | (5356, 25/08/2026)</t>
  </si>
  <si>
    <t>ADICION CONTRATO INTER 3, ADICION 2 LP 13, ADICION CONTRATO AFRO 1, CONTRATO DE PRESTACION PROF 803, CONTRATO DE PRESTACION PROF 807, CONTRATO DE PRESTACION PROF 806, CONTRATO DE PRESTACION PROF 810, CONTRATO DE PRESTACION PROF 812, CONTRATO DE PRESTACION PROF 811</t>
  </si>
  <si>
    <t>(910, 21/08/2026)</t>
  </si>
  <si>
    <t>(135, 19/01/2026) | (139, 19/01/2026) | (142, 19/01/2026) | (144, 19/01/2026) | (147, 19/01/2026) | (148, 19/01/2026) | (149, 19/01/2026) | (150, 19/01/2026) | (151, 19/01/2026) | (152, 19/01/2026) | (153, 19/01/2026) | (160, 19/01/2026) | (161, 19/01/2026) | (162, 19/01/2026) | (163, 19/01/2026) | (164, 19/01/2026) | (165, 19/01/2026) | (167, 19/01/2026) | (168, 19/01/2026) | (170, 19/01/2026) | (171, 19/01/2026) | (172, 19/01/2026) | (173, 19/01/2026) | (174, 19/01/2026) | (176, 19/01/2026) | (178, 19/01/2026) | (180, 19/01/2026) | (181, 19/01/2026) | (182, 19/01/2026) | (183, 19/01/2026) | (198, 19/01/2026) | (199, 19/01/2026) | (200, 19/01/2026) | (202, 19/01/2026) | (205, 19/01/2026) | (206, 19/01/2026) | (207, 19/01/2026) | (209, 20/01/2026) | (210, 20/01/2026) | (238, 20/01/2026) | (241, 20/01/2026) | (242, 20/01/2026) | (247, 20/01/2026) | (248, 20/01/2026) | (249, 20/01/2026) | (276, 21/01/2026) | (280, 21/01/2026) | (281, 21/01/2026) | (282, 21/01/2026) | (283, 21/01/2026) | (290, 21/01/2026) | (304, 23/01/2026) | (306, 23/01/2026) | (344, 23/01/2026) | (353, 23/01/2026) | (356, 23/01/2026) | (358, 23/01/2026) | (366, 23/01/2026) | (370, 23/01/2026) | (440, 26/01/2026) | (445, 26/01/2026) | (447, 26/01/2026) | (455, 26/01/2026) | (456, 26/01/2026) | (461, 26/01/2026) | (475, 26/01/2026) | (486, 26/01/2026) | (514, 26/01/2026) | (518, 26/01/2026) | (527, 26/01/2026) | (541, 26/01/2026) | (548, 26/01/2026) | (582, 26/01/2026) | (735, 27/01/2026) | (738, 27/01/2026) | (742, 27/01/2026) | (750, 27/01/2026) | (753, 27/01/2026) | (754, 27/01/2026) | (757, 27/01/2026) | (758, 27/01/2026) | (760, 27/01/2026) | (766, 27/01/2026) | (767, 27/01/2026) | (768, 27/01/2026) | (808, 28/01/2026) | (977, 29/01/2026) | (979, 29/01/2026) | (980, 29/01/2026) | (987, 29/01/2026) | (989, 29/01/2026) | (991, 29/01/2026) | (992, 29/01/2026) | (994, 29/01/2026) | (1013, 29/01/2026) | (1022, 29/01/2026) | (1040, 29/01/2026) | (1047, 29/01/2026) | (1050, 29/01/2026) | (1057, 29/01/2026) | (1098, 30/01/2026) | (1099, 30/01/2026) | (1102, 30/01/2026) | (1108, 30/01/2026) | (1110, 30/01/2026) | (1112, 30/01/2026) | (1117, 30/01/2026) | (1120, 30/01/2026) | (1124, 30/01/2026) | (1126, 30/01/2026) | (1129, 30/01/2026) | (1142, 30/01/2026) | (1143, 30/01/2026) | (1151, 30/01/2026) | (1155, 30/01/2026) | (1158, 30/01/2026) | (1160, 30/01/2026) | (1166, 30/01/2026) | (1168, 30/01/2026) | (2748, 28/04/2026) | (3848, 17/06/2026) | (4415, 23/07/2026) | (4474, 27/07/2026) | (4478, 27/07/2026) | (4480, 27/07/2026) | (4481, 27/07/2026) | (4485, 27/07/2026) | (4487, 27/07/2026) | (4510, 28/07/2026) | (4511, 28/07/2026) | (4514, 28/07/2026) | (4521, 29/07/2026) | (4528, 29/07/2026) | (4529, 29/07/2026) | (4530, 29/07/2026) | (4532, 29/07/2026) | (4533, 29/07/2026) | (4536, 29/07/2026) | (4539, 29/07/2026) | (4630, 30/07/2026) | (4643, 30/07/2026) | (4686, 30/07/2026) | (4687, 31/07/2026) | (4698, 31/07/2026) | (4705, 31/07/2026) | (4707, 31/07/2026) | (4708, 31/07/2026) | (4711, 31/07/2026) | (4713, 31/07/2026) | (4715, 31/07/2026) | (4717, 31/07/2026) | (4724, 31/07/2026) | (4726, 31/07/2026) | (4761, 4/08/2026) | (4836, 4/08/2026) | (4842, 4/08/2026) | (4946, 5/08/2026) | (4952, 5/08/2026) | (4957, 5/08/2026) | (4960, 5/08/2026) | (4961, 5/08/2026) | (4962, 5/08/2026) | (4963, 5/08/2026) | (4964, 5/08/2026) | (4980, 6/08/2026) | (4981, 6/08/2026) | (4982, 6/08/2026) | (4986, 6/08/2026) | (4987, 6/08/2026) | (4999, 6/08/2026) | (5004, 10/08/2026) | (5017, 10/08/2026) | (5023, 10/08/2026) | (5031, 10/08/2026) | (5032, 10/08/2026) | (5052, 10/08/2026) | (5055, 10/08/2026) | (5056, 10/08/2026) | (5129, 11/08/2026) | (5130, 11/08/2026) | (5131, 11/08/2026) | (5146, 12/08/2026) | (5147, 12/08/2026) | (5149, 12/08/2026) | (5150, 12/08/2026) | (5151, 12/08/2026) | (5152, 12/08/2026) | (5154, 12/08/2026) | (5155, 12/08/2026) | (5157, 12/08/2026) | (5158, 12/08/2026) | (5159, 12/08/2026) | (5160, 12/08/2026) | (5161, 12/08/2026) | (5163, 12/08/2026) | (5164, 12/08/2026) | (5166, 12/08/2026) | (5168, 12/08/2026) | (5170, 12/08/2026) | (5188, 14/08/2026) | (5191, 14/08/2026) | (5193, 14/08/2026) | (5194, 14/08/2026) | (5197, 14/08/2026) | (5204, 14/08/2026) | (5205, 14/08/2026) | (5208, 14/08/2026) | (5210, 14/08/2026) | (5211, 14/08/2026) | (5214, 14/08/2026) | (5235, 18/08/2026) | (5236, 18/08/2026) | (5274, 20/08/2026) | (5276, 20/08/2026) | (5277, 20/08/2026) | (5278, 20/08/2026) | (5279, 20/08/2026) | (5338, 25/08/2026) | (5341, 25/08/2026)</t>
  </si>
  <si>
    <t>SERVICIOS PROFESIONALES SALUD 8, APOYO A LA GESTION SALUD 2, SERVICIOS PROFESIONALES SALUD 3, SERVICIOS PROFESIONALES SALUD 18, SERVICIOS PROFESIONALES SALUD 33, SERVICIOS PROFESIONALES SALUD 14, SERVICIOS PROFESIONALES SALUD 5, SERVICIOS PROFESIONALES SALUD 15, SERVICIOS PROFESIONALES SALUD 17, APOYO A LA GESTION SALUD 31, SERVICIOS PROFESIONALES SALUD 30, SERVICIOS PROFESIONALES SALUD 69, APOYO A LA GESTION SALUD 19, SERVICIOS PROFESIONALES SALUD 22, SERVICIOS PROFESIONALES SALUD 70, SERVICIOS PROFESIONALES SALUD 20, SERVICIOS PROFESIONALES SALUD 67, SERVICIOS PROFESIONALES SALUD 43, SERVICIOS PROFESIONALES SALUD 21, SERVICIOS PROFESIONALES SALUD 24, SERVICIOS PROFESIONALES SALUD 16, SERVICIOS PROFESIONALES SALUD 42, SERVICIOS PROFESIONALES SALUD 40, SERVICIOS PROFESIONALES SALUD 27, SERVICIOS PROFESIONALES SALUD 9, APOYO A LA GESTION SALUD 46, SERVICIOS PROFESIONALES SALUD 47, APOYO A LA GESTION SALUD 48, SERVICIOS PROFESIONALES SALUD 26, SERVICIOS PROFESIONALES SALUD 25, SERVICIOS PROFESIONALES SALUD 34, SERVICIOS PROFESIONALES SALUD 35, SERVICIOS PROFESIONALES SALUD 36, SERVICIOS PROFESIONALES SALUD 39, APOYO A LA GESTION SALUD 10, SERVICIOS PROFESIONALES SALUD 68, APOYO A LA GESTION SALUD 71, SERVICIOS PROFESIONALES SALUD 61, SERVICIOS PROFESIONALES SALUD 73, SERVICIOS PROFESIONALES SALUD 62, SERVICIOS PROFESIONALES SALUD 63, APOYO A LA GESTION SALUD 64, SERVICIOS PROFESIONALES SALUD, SERVICIOS PROFESIONALES SALUD 103, APOYO A LA GESTION SALUD 104, APOYO A LA GESTION SALUD 105, SERVICIOS PROFESIONALES SALUD 98, SERVICIOS PROFESIONALES SALUD 99, SERVICIOS PROFESIONALES SALUD 100, SERVICIOS PROFESIONALES SALUD 101, SERVICIOS PROFESIONALES SALUD 66, SERVICIOS PROFESIONALES SALUD 106, SERVICIOS PROFESIONALES SALUD 173, APOYO A LA GESTION SALUD 13, SERVICIOS PROFESIONALES SALUD 114, SERVICIOS PROFESIONALES SALUD 153, SERVICIOS PROFESIONALES SALUD 154, SERVICIOS PROFESIONALES SALUD 96, SERVICIOS PROFESIONALES SALUD 97, SERVICIOS PROFESIONALES SALUD 185, SERVICIOS PROFESIONALES SALUD 178, SERVICIOS PROFESIONALES SALUD 205, SERVICIOS PROFESIONALES SALUD 201, SERVICIOS PROFESIONALES SALUD 204, SERVICIOS PROFESIONALES SALUD 191, SERVICIOS PROFESIONALES SALUD 180, APOYO A LA GESTION SALUD 161, SERVICIOS PROFESIONALES SALUD 162, SERVICIOS PROFESIONALES SALUD 164, APOYO A LA GESTION SALUD 179, SERVICIOS PROFESIONALES SALUD 172, SERVICIOS PROFESIONALES SALUD 241, APOYO A LA GESTION SALUD 65, SERVICIOS PROFESIONALES SALUD 260, SERVICIOS PROFESIONALES SALUD 261, SERVICIOS PROFESIONALES SALUD 275, SERVICIOS PROFESIONALES SALUD 270, SERVICIOS PROFESIONALES SALUD 271, SERVICIOS PROFESIONALES SALUD 267, SERVICIOS PROFESIONALES SALUD 272, SERVICIOS PROFESIONALES SALUD 273, SERVICIOS PROFESIONALES SALUD 274, SERVICIOS PROFESIONALES SALUD 263, SERVICIOS PROFESIONALES SALUD 264, SERVICIOS PROFESIONALES SALUD 266, PRESTACION DE SERVICIOS CV SAL 269, SERVICIOS PROFESIONALES SALUD 302, APOYO A LA GESTION SALUD 313, SERVICIOS PROFESIONALES SALUD 332, SERVICIOS PROFESIONALES SALUD 317, SERVICIOS PROFESIONALES SALUD 319, SERVICIOS PROFESIONALES SALUD 318, SERVICIOS PROFESIONALES SALUD 326, SERVICIOS PROFESIONALES SALUD 328, SERVICIOS PROFESIONALES SALUD 329, APOYO A LA GESTION SALUD 310, APOYO A LA GESTION SALUD 312, SERVICIOS PROFESIONALES SALUD 334, APOYO A LA GESTION SALUD 336, SERVICIOS PROFESIONALES SALUD 337, SERVICIOS PROFESIONALES SALUD 341, SERVICIOS PROFESIONALES SALUD 345, SERVICIOS PROFESIONALES SALUD 340, SERVICIOS PROFESIONALES SALUD 333, SERVICIOS PROFESIONALES SALUD 357, SERVICIOS PROFESIONALES SALUD 342, SERVICIOS PROFESIONALES SALUD 361, SERVICIOS PROFESIONALES SALUD 407, SERVICIOS PROFESIONALES SALUD 376, SERVICIOS PROFESIONALES SALUD 356, APOYO A LA GESTION SALUD 373, SERVICIOS PROFESIONALES SALUD 398, SERVICIOS PROFESIONALES SALUD 391, SERVICIOS PROFESIONALES SALUD 399, APOYO A LA GESTION SALUD 385, SERVICIOS PROFESIONALES SALUD 387, PRESTACION DE SERVICIOS CV SAL 405, SERVICIOS PROFESIONALES SALUD 400, SERVICIOS PROFESIONALES SALUD 343, SERVICIOS PROFESIONALES SALUD 102, APOYO A LA GESTION SALUD 423, SERVICIOS PROFESIONALES SALUD 441, SERVICIOS PROFESIONALES SALUD 444, SERVICIOS PROFESIONALES SALUD 445, SERVICIOS PROFESIONALES SALUD 434, SERVICIOS PROFESIONALES SALUD 435, SERVICIOS PROFESIONALES SALUD 438, SERVICIOS PROFESIONALES SALUD 476, SERVICIOS PROFESIONALES SALUD 446, SERVICIOS PROFESIONALES SALUD 436, SERVICIOS PROFESIONALES SALUD 448, APOYO A LA GESTION SALUD 450, SERVICIOS PROFESIONALES SALUD 451, SERVICIOS PROFESIONALES SALUD 452, SERVICIOS PROFESIONALES SALUD 453, SERVICIOS PROFESIONALES SALUD 449, SERVICIOS PROFESIONALES SALUD 479, APOYO A LA GESTION SALUD 480, SERVICIOS PROFESIONALES SALUD 505, APOYO A LA GESTION SALUD 490, SERVICIOS PROFESIONALES SALUD 422, SERVICIOS PROFESIONALES SALUD 513, SERVICIOS PROFESIONALES SALUD 514, SERVICIOS PROFESIONALES SALUD 483, APOYO A LA GESTION SALUD 512, SERVICIOS PROFESIONALES SALUD 485, APOYO A LA GESTION SALUD 511, SERVICIOS PROFESIONALES SALUD 487, SERVICIOS PROFESIONALES SALUD 488, SERVICIOS PROFESIONALES SALUD 489, APOYO A LA GESTION SALUD 504, SERVICIOS PROFESIONALES SALUD 481, SERVICIOS PROFESIONALES SALUD 503, SERVICIOS PROFESIONALES SALUD 572, SERVICIOS PROFESIONALES SALUD 559, SERVICIOS PROFESIONALES SALUD 562, SERVICIOS PROFESIONALES SALUD 556, SERVICIOS PROFESIONALES SALUD 570, SERVICIOS PROFESIONALES SALUD 571, SERVICIOS PROFESIONALES SALUD 575, SERVICIOS PROFESIONALES SALUD 576, SERVICIOS PROFESIONALES SALUD 577, SERVICIOS PROFESIONALES SALUD 578, SERVICIOS PROFESIONALES SALUD 579, SERVICIOS PROFESIONALES SALUD 580, SERVICIOS PROFESIONALES SALUD 581, SERVICIOS PROFESIONALES SALUD 582, SERVICIOS PROFESIONALES SALUD 602, SERVICIOS PROFESIONALES SALUD 617, SERVICIOS PROFESIONALES SALUD 600, SERVICIOS PROFESIONALES SALUD 647, SERVICIOS PROFESIONALES SALUD 596, SERVICIOS PROFESIONALES SALUD 619, APOYO A LA GESTION SALUD 597, SERVICIOS PROFESIONALES SALUD 618, SERVICIOS PROFESIONALES SALUD 633, SERVICIOS PROFESIONALES SALUD 648, SERVICIOS PROFESIONALES SALUD 601, SERVICIOS PROFESIONALES SALUD 623, SERVICIOS PROFESIONALES SALUD 624, SERVICIOS PROFESIONALES SALUD 622, SERVICIOS PROFESIONALES SALUD 626, SERVICIOS PROFESIONALES SALUD 628, APOYO A LA GESTION SALUD 652, APOYO A LA GESTION SALUD 653, SERVICIOS PROFESIONALES SALUD 654, SERVICIOS PROFESIONALES SALUD 667, SERVICIOS PROFESIONALES SALUD 632, SERVICIOS PROFESIONALES SALUD 634, SERVICIOS PROFESIONALES SALUD 663, SERVICIOS PROFESIONALES SALUD 630, SERVICIOS PROFESIONALES SALUD 661, SERVICIOS PROFESIONALES SALUD 631, SERVICIOS PROFESIONALES SALUD 627, SERVICIOS PROFESIONALES SALUD 668, SERVICIOS PROFESIONALES SALUD 629, SERVICIOS PROFESIONALES SALUD 636, SERVICIOS PROFESIONALES SALUD 637, SERVICIOS PROFESIONALES SALUD 650, SERVICIOS PROFESIONALES SALUD 598, APOYO A LA GESTION SALUD 656, SERVICIOS PROFESIONALES SALUD 666, SERVICIOS PROFESIONALES SALUD 662, APOYO A LA GESTION SALUD 603, SERVICIOS PROFESIONALES SALUD 660, SERVICIOS PROFESIONALES SALUD 678, SERVICIOS PROFESIONALES SALUD 685, APOYO A LA GESTION SALUD 682, APOYO A LA GESTION SALUD 604, SERVICIOS PROFESIONALES SALUD 687, SERVICIOS PROFESIONALES SALUD 610, SERVICIOS PROFESIONALES SALUD 708, SERVICIOS PROFESIONALES SALUD 683, APOYO A LA GESTION SALUD 684, SERVICIOS PROFESIONALES SALUD 672, APOYO A LA GESTION SALUD 625, SERVICIOS PROFESIONALES SALUD 710, SERVICIOS PROFESIONALES SALUD 712</t>
  </si>
  <si>
    <t>(618, 19/02/2026) | (619, 19/02/2026) | (620, 19/02/2026) | (622, 19/02/2026) | (625, 19/02/2026) | (626, 19/02/2026) | (627, 19/02/2026) | (645, 20/02/2026) | (646, 20/02/2026) | (647, 20/02/2026) | (649, 20/02/2026) | (657, 20/02/2026) | (661, 23/02/2026) | (662, 23/02/2026) | (664, 23/02/2026) | (665, 23/02/2026) | (666, 23/02/2026) | (713, 24/02/2026) | (717, 24/02/2026) | (718, 24/02/2026) | (720, 24/02/2026) | (721, 24/02/2026) | (722, 24/02/2026) | (749, 25/02/2026) | (752, 25/02/2026) | (763, 25/02/2026) | (764, 25/02/2026) | (765, 25/02/2026) | (777, 26/02/2026) | (779, 26/02/2026) | (791, 26/02/2026) | (812, 26/02/2026) | (813, 26/02/2026) | (814, 26/02/2026) | (821, 26/02/2026) | (868, 28/02/2026) | (869, 28/02/2026) | (870, 28/02/2026) | (877, 28/02/2026) | (888, 28/02/2026) | (915, 2/03/2026) | (918, 2/03/2026) | (919, 2/03/2026) | (920, 2/03/2026) | (921, 2/03/2026) | (1003, 2/03/2026) | (1007, 2/03/2026) | (1008, 2/03/2026) | (1021, 3/03/2026) | (1066, 3/03/2026) | (1077, 3/03/2026) | (1088, 3/03/2026) | (1094, 3/03/2026) | (1096, 3/03/2026) | (1101, 3/03/2026) | (1135, 4/03/2026) | (1141, 4/03/2026) | (1182, 4/03/2026) | (1212, 5/03/2026) | (1216, 5/03/2026) | (1264, 5/03/2026) | (1268, 5/03/2026) | (1308, 6/03/2026) | (1321, 6/03/2026) | (1324, 6/03/2026) | (1327, 6/03/2026) | (1334, 6/03/2026) | (1363, 6/03/2026) | (1372, 6/03/2026) | (1377, 6/03/2026) | (1378, 6/03/2026) | (1385, 6/03/2026) | (1394, 6/03/2026) | (1400, 6/03/2026) | (1401, 6/03/2026) | (1407, 9/03/2026) | (1409, 9/03/2026) | (1410, 9/03/2026) | (1414, 9/03/2026) | (1431, 9/03/2026) | (1432, 9/03/2026) | (1436, 9/03/2026) | (1438, 9/03/2026) | (1440, 9/03/2026) | (1447, 9/03/2026) | (1451, 9/03/2026) | (1455, 9/03/2026) | (1558, 10/03/2026) | (1563, 10/03/2026) | (1569, 11/03/2026) | (1573, 11/03/2026) | (1579, 11/03/2026) | (1582, 11/03/2026) | (1625, 12/03/2026) | (1660, 12/03/2026) | (1661, 12/03/2026) | (1662, 12/03/2026) | (1734, 13/03/2026) | (1752, 16/03/2026) | (1765, 16/03/2026) | (1772, 16/03/2026) | (1780, 16/03/2026) | (1805, 17/03/2026) | (1808, 17/03/2026) | (1900, 18/03/2026) | (1913, 18/03/2026) | (1927, 18/03/2026) | (1939, 18/03/2026) | (1942, 19/03/2026) | (1944, 19/03/2026) | (1949, 19/03/2026) | (1963, 19/03/2026) | (1965, 19/03/2026) | (1968, 19/03/2026) | (1971, 19/03/2026) | (1978, 19/03/2026) | (1979, 19/03/2026) | (1981, 19/03/2026) | (1997, 19/03/2026) | (1999, 19/03/2026) | (2014, 20/03/2026) | (2015, 20/03/2026) | (2019, 20/03/2026) | (2022, 20/03/2026) | (2030, 20/03/2026) | (2031, 20/03/2026) | (2032, 20/03/2026) | (2038, 20/03/2026) | (2042, 20/03/2026) | (2044, 20/03/2026) | (2048, 20/03/2026) | (2050, 20/03/2026) | (2052, 20/03/2026) | (2076, 20/03/2026) | (2077, 20/03/2026) | (2093, 24/03/2026) | (2094, 24/03/2026) | (2103, 24/03/2026) | (2176, 25/03/2026) | (2177, 25/03/2026) | (2178, 25/03/2026) | (2200, 25/03/2026) | (2211, 25/03/2026) | (2215, 25/03/2026) | (2224, 25/03/2026) | (2225, 25/03/2026) | (2267, 25/03/2026) | (2342, 26/03/2026) | (2343, 26/03/2026) | (2354, 26/03/2026) | (2357, 26/03/2026) | (2371, 26/03/2026) | (2428, 27/03/2026) | (2434, 27/03/2026) | (2503, 30/03/2026) | (2541, 31/03/2026) | (2544, 31/03/2026) | (2547, 31/03/2026) | (2556, 31/03/2026) | (2558, 31/03/2026) | (2559, 31/03/2026) | (2560, 31/03/2026) | (2564, 31/03/2026) | (2569, 31/03/2026) | (2571, 31/03/2026) | (2575, 31/03/2026) | (2585, 1/04/2026) | (2586, 1/04/2026) | (2592, 1/04/2026) | (2612, 6/04/2026) | (2613, 6/04/2026) | (2678, 7/04/2026) | (2681, 7/04/2026) | (2686, 7/04/2026) | (2765, 8/04/2026) | (2767, 8/04/2026) | (2769, 8/04/2026) | (2771, 8/04/2026) | (2772, 8/04/2026) | (2774, 8/04/2026) | (2888, 9/04/2026) | (2917, 9/04/2026) | (2922, 9/04/2026) | (2968, 10/04/2026) | (2969, 10/04/2026) | (2973, 10/04/2026) | (2976, 10/04/2026) | (2977, 10/04/2026) | (2978, 10/04/2026) | (2980, 10/04/2026) | (2994, 10/04/2026) | (3022, 10/04/2026) | (3034, 11/04/2026) | (3047, 12/04/2026) | (3050, 12/04/2026) | (3052, 12/04/2026) | (3056, 12/04/2026) | (3059, 12/04/2026) | (3110, 13/04/2026) | (3112, 13/04/2026) | (3114, 13/04/2026) | (3152, 14/04/2026) | (3154, 14/04/2026) | (3163, 14/04/2026) | (3226, 15/04/2026) | (3235, 15/04/2026) | (3241, 15/04/2026) | (3242, 15/04/2026) | (3247, 15/04/2026) | (3254, 15/04/2026) | (3261, 15/04/2026) | (3277, 15/04/2026) | (3288, 16/04/2026) | (3385, 17/04/2026) | (3394, 17/04/2026) | (3428, 20/04/2026) | (3435, 20/04/2026) | (3436, 20/04/2026) | (3466, 20/04/2026) | (3467, 20/04/2026) | (3476, 20/04/2026) | (3485, 20/04/2026) | (3486, 20/04/2026) | (3491, 21/04/2026) | (3492, 21/04/2026) | (3494, 21/04/2026) | (3495, 21/04/2026) | (3497, 21/04/2026) | (3502, 21/04/2026) | (3503, 21/04/2026) | (3506, 21/04/2026) | (3512, 21/04/2026) | (3533, 22/04/2026) | (3535, 22/04/2026) | (3538, 22/04/2026) | (3539, 22/04/2026) | (3558, 22/04/2026) | (3565, 22/04/2026) | (3570, 22/04/2026) | (3571, 22/04/2026) | (3583, 22/04/2026) | (3589, 22/04/2026) | (3608, 23/04/2026) | (3612, 23/04/2026) | (3615, 23/04/2026) | (3617, 23/04/2026) | (3635, 23/04/2026) | (3636, 23/04/2026) | (3637, 23/04/2026) | (3656, 23/04/2026) | (3707, 24/04/2026) | (3709, 24/04/2026) | (3768, 27/04/2026) | (3775, 28/04/2026) | (3779, 28/04/2026) | (3789, 28/04/2026) | (3798, 28/04/2026) | (3817, 28/04/2026) | (3849, 29/04/2026) | (3865, 29/04/2026) | (3866, 29/04/2026) | (3872, 29/04/2026) | (3877, 29/04/2026) | (3881, 29/04/2026) | (3892, 29/04/2026) | (3895, 29/04/2026) | (3897, 29/04/2026) | (3998, 29/04/2026) | (4004, 30/04/2026) | (4037, 30/04/2026) | (4040, 30/04/2026) | (4058, 1/05/2026) | (4060, 2/05/2026) | (4061, 2/05/2026) | (4070, 2/05/2026) | (4073, 2/05/2026) | (4075, 2/05/2026) | (4076, 2/05/2026) | (4080, 2/05/2026) | (4108, 4/05/2026) | (4111, 4/05/2026) | (4169, 4/05/2026) | (4199, 4/05/2026) | (4214, 5/05/2026) | (4217, 5/05/2026) | (4226, 5/05/2026) | (4231, 5/05/2026) | (4261, 5/05/2026) | (4280, 5/05/2026) | (4290, 6/05/2026) | (4294, 6/05/2026) | (4307, 6/05/2026) | (4322, 6/05/2026) | (4380, 6/05/2026) | (4383, 6/05/2026) | (4389, 7/05/2026) | (4392, 7/05/2026) | (4396, 7/05/2026) | (4404, 7/05/2026) | (4451, 8/05/2026) | (4474, 8/05/2026) | (4481, 8/05/2026) | (4507, 11/05/2026) | (4519, 11/05/2026) | (4527, 11/05/2026) | (4544, 11/05/2026) | (4545, 11/05/2026) | (4579, 12/05/2026) | (4609, 12/05/2026) | (4645, 13/05/2026) | (4649, 13/05/2026) | (4651, 13/05/2026) | (4653, 13/05/2026) | (4658, 13/05/2026) | (4660, 13/05/2026) | (4689, 13/05/2026) | (4693, 13/05/2026) | (4711, 13/05/2026) | (4749, 14/05/2026) | (4759, 14/05/2026) | (4793, 15/05/2026) | (4843, 15/05/2026) | (4847, 15/05/2026) | (4910, 18/05/2026) | (4915, 18/05/2026) | (4959, 19/05/2026) | (4965, 19/05/2026) | (4967, 19/05/2026) | (4990, 20/05/2026) | (4994, 20/05/2026) | (4996, 20/05/2026) | (5015, 20/05/2026) | (5122, 21/05/2026) | (5125, 21/05/2026) | (5130, 22/05/2026) | (5144, 22/05/2026) | (5145, 22/05/2026) | (5148, 22/05/2026) | (5149, 22/05/2026) | (5150, 22/05/2026) | (5151, 22/05/2026) | (5154, 22/05/2026) | (5160, 22/05/2026) | (5163, 22/05/2026) | (5164, 22/05/2026) | (5166, 22/05/2026) | (5196, 22/05/2026) | (5198, 22/05/2026) | (5244, 25/05/2026) | (5247, 25/05/2026) | (5263, 25/05/2026) | (5274, 25/05/2026) | (5282, 25/05/2026) | (5287, 26/05/2026) | (5292, 26/05/2026) | (5296, 26/05/2026) | (5297, 26/05/2026) | (5318, 26/05/2026) | (5320, 26/05/2026) | (5322, 26/05/2026) | (5327, 26/05/2026) | (5362, 27/05/2026) | (5369, 27/05/2026) | (5370, 27/05/2026) | (5371, 27/05/2026) | (5391, 27/05/2026) | (5394, 27/05/2026) | (5425, 27/05/2026) | (5427, 27/05/2026) | (5428, 27/05/2026) | (5462, 28/05/2026) | (5473, 28/05/2026) | (5475, 28/05/2026) | (5477, 28/05/2026) | (5478, 28/05/2026) | (5479, 28/05/2026) | (5521, 28/05/2026) | (5529, 28/05/2026) | (5538, 28/05/2026) | (5576, 29/05/2026) | (5578, 29/05/2026) | (5620, 29/05/2026) | (5629, 29/05/2026) | (5643, 31/05/2026) | (5645, 31/05/2026) | (5646, 31/05/2026) | (5740, 1/06/2026) | (5745, 1/06/2026) | (5760, 2/06/2026) | (5764, 2/06/2026) | (5766, 2/06/2026) | (5769, 2/06/2026) | (5770, 2/06/2026) | (5821, 3/06/2026) | (5842, 3/06/2026) | (5844, 3/06/2026) | (5845, 3/06/2026) | (5849, 3/06/2026) | (5857, 3/06/2026) | (5863, 3/06/2026) | (5865, 3/06/2026) | (5867, 3/06/2026) | (5923, 3/06/2026) | (5931, 3/06/2026) | (5935, 4/06/2026) | (5937, 4/06/2026) | (5962, 4/06/2026) | (5964, 4/06/2026) | (5967, 4/06/2026) | (5971, 4/06/2026) | (5979, 4/06/2026) | (5987, 4/06/2026) | (6024, 5/06/2026) | (6032, 5/06/2026) | (6036, 5/06/2026) | (6041, 5/06/2026) | (6043, 5/06/2026) | (6068, 5/06/2026) | (6122, 10/06/2026) | (6128, 10/06/2026) | (6129, 10/06/2026) | (6138, 10/06/2026) | (6139, 10/06/2026) | (6150, 10/06/2026) | (6158, 10/06/2026) | (6187, 10/06/2026) | (6188, 10/06/2026) | (6210, 11/06/2026) | (6226, 12/06/2026) | (6227, 12/06/2026) | (6228, 12/06/2026) | (6229, 12/06/2026) | (6230, 12/06/2026) | (6233, 12/06/2026) | (6235, 12/06/2026) | (6309, 16/06/2026) | (6326, 16/06/2026) | (6345, 17/06/2026) | (6348, 17/06/2026) | (6374, 17/06/2026) | (6417, 18/06/2026) | (6420, 18/06/2026) | (6421, 18/06/2026) | (6427, 18/06/2026) | (6429, 19/06/2026) | (6430, 19/06/2026) | (6432, 19/06/2026) | (6434, 19/06/2026) | (6436, 19/06/2026) | (6438, 19/06/2026) | (6439, 19/06/2026) | (6443, 19/06/2026) | (6445, 19/06/2026) | (6484, 22/06/2026) | (6491, 22/06/2026) | (6499, 22/06/2026) | (6504, 22/06/2026) | (6529, 22/06/2026) | (6537, 23/06/2026) | (6538, 23/06/2026) | (6539, 23/06/2026) | (6542, 23/06/2026) | (6543, 23/06/2026) | (6549, 23/06/2026) | (6584, 23/06/2026) | (6586, 23/06/2026) | (6594, 23/06/2026) | (6597, 23/06/2026) | (6598, 23/06/2026) | (6600, 23/06/2026) | (6614, 24/06/2026) | (6615, 24/06/2026) | (6628, 24/06/2026) | (6629, 24/06/2026) | (6631, 24/06/2026) | (6633, 24/06/2026) | (6675, 25/06/2026) | (6677, 25/06/2026) | (6685, 25/06/2026) | (6734, 25/06/2026) | (6735, 25/06/2026) | (6751, 25/06/2026) | (6755, 25/06/2026) | (6803, 26/06/2026) | (6804, 26/06/2026) | (6805, 26/06/2026) | (6806, 26/06/2026) | (6813, 26/06/2026) | (6827, 30/06/2026) | (6828, 30/06/2026) | (6834, 30/06/2026) | (6837, 30/06/2026) | (6838, 30/06/2026) | (6839, 30/06/2026) | (6844, 30/06/2026) | (6845, 30/06/2026) | (6846, 30/06/2026) | (6857, 30/06/2026) | (6882, 30/06/2026) | (6897, 1/07/2026) | (6898, 1/07/2026) | (6912, 1/07/2026) | (6919, 1/07/2026) | (6929, 2/07/2026) | (6930, 2/07/2026) | (7061, 3/07/2026) | (7086, 3/07/2026) | (7087, 3/07/2026) | (7102, 3/07/2026) | (7110, 3/07/2026) | (7121, 3/07/2026) | (7122, 3/07/2026) | (7130, 3/07/2026) | (7133, 3/07/2026) | (7135, 3/07/2026) | (7136, 3/07/2026) | (7139, 3/07/2026) | (7142, 3/07/2026) | (7147, 3/07/2026) | (7164, 6/07/2026) | (7198, 7/07/2026) | (7201, 7/07/2026) | (7202, 7/07/2026) | (7207, 7/07/2026) | (7216, 7/07/2026) | (7231, 7/07/2026) | (7232, 7/07/2026) | (7233, 7/07/2026) | (7236, 7/07/2026) | (7246, 7/07/2026) | (7255, 8/07/2026) | (7257, 8/07/2026) | (7258, 8/07/2026) | (7262, 8/07/2026) | (7263, 8/07/2026) | (7264, 8/07/2026) | (7266, 8/07/2026) | (7291, 8/07/2026) | (7327, 9/07/2026) | (7331, 9/07/2026) | (7337, 9/07/2026) | (7421, 14/07/2026) | (7423, 15/07/2026) | (7425, 15/07/2026) | (7427, 15/07/2026) | (7440, 15/07/2026) | (7443, 15/07/2026) | (7453, 16/07/2026) | (7460, 16/07/2026) | (7466, 16/07/2026) | (7467, 16/07/2026) | (7471, 16/07/2026) | (7473, 16/07/2026) | (7507, 17/07/2026) | (7543, 21/07/2026) | (7545, 21/07/2026) | (7547, 21/07/2026) | (7579, 16/07/2026) | (7582, 22/07/2026) | (7583, 22/07/2026) | (7585, 22/07/2026) | (7586, 22/07/2026) | (7587, 22/07/2026) | (7588, 22/07/2026) | (7591, 22/07/2026) | (7594, 22/07/2026) | (7595, 22/07/2026) | (7598, 22/07/2026) | (7599, 22/07/2026) | (7606, 22/07/2026) | (7612, 22/07/2026) | (7644, 23/07/2026) | (7649, 23/07/2026) | (7651, 23/07/2026) | (7659, 23/07/2026) | (7665, 23/07/2026) | (7668, 23/07/2026) | (7669, 23/07/2026) | (7673, 23/07/2026) | (7684, 23/07/2026) | (7685, 23/07/2026) | (7688, 24/07/2026) | (7696, 24/07/2026) | (7704, 24/07/2026) | (7705, 24/07/2026) | (7711, 24/07/2026) | (7721, 24/07/2026) | (7723, 24/07/2026) | (7727, 24/07/2026) | (7730, 24/07/2026) | (7733, 24/07/2026) | (7736, 24/07/2026) | (7740, 27/07/2026) | (7743, 27/07/2026) | (7744, 27/07/2026) | (7747, 27/07/2026) | (7748, 27/07/2026) | (7749, 27/07/2026) | (7769, 27/07/2026) | (7772, 27/07/2026) | (7796, 28/07/2026) | (7797, 28/07/2026) | (7798, 28/07/2026) | (7807, 29/07/2026) | (7808, 29/07/2026) | (7818, 29/07/2026) | (7820, 29/07/2026) | (7835, 29/07/2026) | (7841, 29/07/2026) | (7855, 29/07/2026) | (7857, 29/07/2026) | (7873, 30/07/2026) | (7880, 30/07/2026) | (7881, 30/07/2026) | (7882, 30/07/2026) | (7889, 30/07/2026) | (7892, 30/07/2026) | (7897, 30/07/2026) | (7900, 30/07/2026) | (7901, 30/07/2026) | (7906, 30/07/2026) | (7907, 30/07/2026) | (7910, 30/07/2026) | (7911, 30/07/2026) | (7918, 30/07/2026) | (7920, 30/07/2026) | (7925, 30/07/2026) | (7927, 30/07/2026) | (7931, 30/07/2026) | (7932, 30/07/2026) | (7951, 31/07/2026) | (7954, 31/07/2026) | (7956, 31/07/2026) | (7957, 31/07/2026) | (7958, 31/07/2026) | (7963, 31/07/2026) | (7965, 31/07/2026) | (7969, 31/07/2026) | (7976, 31/07/2026) | (7995, 31/07/2026) | (7996, 31/07/2026) | (8006, 31/07/2026) | (8023, 31/07/2026) | (8041, 31/07/2026) | (8047, 31/07/2026) | (8049, 31/07/2026) | (8074, 3/08/2026) | (8078, 3/08/2026) | (8091, 3/08/2026) | (8103, 3/08/2026) | (8105, 3/08/2026) | (8106, 3/08/2026) | (8107, 3/08/2026) | (8124, 3/08/2026) | (8133, 3/08/2026) | (8146, 3/08/2026) | (8157, 4/08/2026) | (8162, 4/08/2026) | (8170, 4/08/2026) | (8173, 4/08/2026) | (8175, 4/08/2026) | (8177, 4/08/2026) | (8178, 4/08/2026) | (8186, 4/08/2026) | (8194, 4/08/2026) | (8196, 5/08/2026) | (8198, 5/08/2026) | (8200, 5/08/2026) | (8207, 5/08/2026) | (8220, 5/08/2026) | (8239, 5/08/2026) | (8240, 5/08/2026) | (8242, 5/08/2026) | (8279, 10/08/2026) | (8284, 10/08/2026) | (8286, 10/08/2026) | (8294, 10/08/2026) | (8308, 11/08/2026) | (8314, 11/08/2026) | (8315, 11/08/2026) | (8316, 11/08/2026) | (8338, 12/08/2026) | (8344, 12/08/2026) | (8551, 13/08/2026) | (8586, 14/08/2026) | (8591, 14/08/2026) | (8592, 14/08/2026) | (8613, 18/08/2026) | (8630, 18/08/2026) | (8631, 18/08/2026) | (8668, 20/08/2026) | (8678, 20/08/2026) | (8680, 20/08/2026) | (8689, 20/08/2026) | (8704, 21/08/2026) | (8706, 21/08/2026) | (8730, 24/08/2026) | (8738, 24/08/2026) | (8739, 24/08/2026) | (8756, 25/08/2026) | (8773, 26/08/2026) | (8774, 26/08/2026) | (8777, 26/08/2026) | (8780, 26/08/2026)</t>
  </si>
  <si>
    <t>(NRO_CONTRATO: 10 - 18/01/2026 - DOC_CONTRATISTA: 92526271 - 15859458 - SEIS (06) MESES - RP: 205)
(NRO_CONTRATO: 13 - 22/01/2026 - DOC_CONTRATISTA: 1102586401 - 15859458 - 6 MESES - RP: 344)
(NRO_CONTRATO: 19 - 19/01/2026 - DOC_CONTRATISTA: 92556541 - 15859458 - SEIS (6) MESES - RP: 161)
(NRO_CONTRATO: 31 - 19/01/2026 - DOC_CONTRATISTA: 1104407209 - 15859458 - 6 MESES - RP: 152)
(NRO_CONTRATO: 46 - 19/01/2026 - DOC_CONTRATISTA: 1100685243 - 15859458 - 6 MESES - RP: 178)
(NRO_CONTRATO: 48 - 19/01/2026 - DOC_CONTRATISTA: 92260688 - 15859458 - 6 MESES - RP: 181)
(NRO_CONTRATO: 64 - 20/01/2026 - DOC_CONTRATISTA: 64930485 - 15859458 - SEIS (06) MESES - RP: 242)
(NRO_CONTRATO: 65 - 20/01/2026 - DOC_CONTRATISTA: 92532456 - 15859458 - SEIS (06) MESES - RP: 582)
(NRO_CONTRATO: 71 - 19/01/2026 - DOC_CONTRATISTA: 1103122636 - 15859458 - SEIS (6) MESES - RP: 207)
(NRO_CONTRATO: 104 - 19/01/2026 - DOC_CONTRATISTA: 1193088140 - 12706134 - SEIS (6) MESES - RP: 249)
(NRO_CONTRATO: 105 - 19/01/2026 - DOC_CONTRATISTA: 64871729 - 12706134 - SEIS (6) MESES - RP: 276)
(NRO_CONTRATO: 161 - 23/01/2026 - DOC_CONTRATISTA: 92128811 - 15859458 - SEIS (6) MESES - RP: 486)
(NRO_CONTRATO: 179 - 23/01/2026 - DOC_CONTRATISTA: 92517457 - 17064468 - SEIS (6) MESES - RP: 527)
(NRO_CONTRATO: 310 - 28/01/2026 - DOC_CONTRATISTA: 92530182 - 15859458 - 6 MESES - RP: 1022)
(NRO_CONTRATO: 312 - 28/01/2026 - DOC_CONTRATISTA: 1100683387 - 12706134 - 6 MESES - RP: 1040)
(NRO_CONTRATO: 313 - 28/01/2026 - DOC_CONTRATISTA: 1102802631 - 12706134 - 6 MESES - RP: 979)
(NRO_CONTRATO: 336 - 29/01/2026 - DOC_CONTRATISTA: 1099991983 - 12706134 - 6 MESES - RP: 1050)
(NRO_CONTRATO: 373 - 30/01/2026 - DOC_CONTRATISTA: 1102811706 - 15859458 - SEIS (06) MESES - RP: 1142)
(NRO_CONTRATO: 385 - 30/01/2026 - DOC_CONTRATISTA: 92519683 - 15859458 - SEIS (06) MESES - RP: 1158)
(NRO_CONTRATO: 423 - 22/07/2026 - DOC_CONTRATISTA: 1066182435 - 13216215 - CINCO (05) MESES - RP: 4415)
(NRO_CONTRATO: 450 - 27/07/2026 - DOC_CONTRATISTA: 1103122636 - 13216215 - CINCO (05) MESES - RP: 4528)
(NRO_CONTRATO: 480 - 28/07/2026 - DOC_CONTRATISTA: 92556541 - 13216215 - CINCO (05) MESES, - RP: 4539)
(NRO_CONTRATO: 490 - 29/07/2026 - DOC_CONTRATISTA: 92260688 - 13216215 - CINCO (05) MESES - RP: 4643)
(NRO_CONTRATO: 504 - 29/07/2026 - DOC_CONTRATISTA: 92526271 - 13216215 - CINCO (05) MESES - RP: 4724)
(NRO_CONTRATO: 652 - 11/08/2026 - DOC_CONTRATISTA: 1100392581 - 9882548 - CUATRO (04) MESES Y VEINTE (20) DIAS - RP: 5150)
(NRO_CONTRATO: 269 - 26/01/2026 - DOC_CONTRATISTA: 72302654 - 31960242 - SEIS (06) MESES - RP: 808)
(NRO_CONTRATO: 405 - 30/01/2026 - DOC_CONTRATISTA: 64720914 - 25760100 - SEIS (06) MESES - RP: 1166)
(NRO_CONTRATO: 3 - 17/01/2026 - DOC_CONTRATISTA: 1101444877 - 25760100 - 6 MESES - RP: 142)
(NRO_CONTRATO: 5 - 19/01/2026 - DOC_CONTRATISTA: 1102876502 - 25760100 - SEIS (6) MESES - RP: 149)
(NRO_CONTRATO: 8 - 19/01/2026 - DOC_CONTRATISTA: 1102853785 - 25760100 - SEIS (06) MESES - RP: 135)
(NRO_CONTRATO: 9 - 18/01/2026 - DOC_CONTRATISTA: 42207593 - 25760100 - SEIS (06) MESES - RP: 176)
(NRO_CONTRATO: 15 - 19/01/2026 - DOC_CONTRATISTA: 64556298 - 25760100 - 6 MESES - RP: 150)
(NRO_CONTRATO: 16 - 19/01/2026 - DOC_CONTRATISTA: 1102864192 - 25760100 - 6 MESES - RP: 171)
(NRO_CONTRATO: 17 - 19/01/2026 - DOC_CONTRATISTA: 64698226 - 25760100 - 6 MESES - RP: 151)
(NRO_CONTRATO: 18 - 19/01/2026 - DOC_CONTRATISTA: 64576676 - 25760100 - SEIS (6) MESES - RP: 144)
(NRO_CONTRATO: 20 - 19/01/2026 - DOC_CONTRATISTA: 1102812512 - 25760100 - SEIS (6) MESES - RP: 164)
(NRO_CONTRATO: 21 - 19/01/2026 - DOC_CONTRATISTA: 64871129 - 25760100 - SEIS (6) MESES - RP: 168)
(NRO_CONTRATO: 22 - 19/01/2026 - DOC_CONTRATISTA: 1100306646 - 31960242 - SEIS (6) MESES - RP: 162)
(NRO_CONTRATO: 24 - 19/01/2026 - DOC_CONTRATISTA: 64698630 - 31960242 - SEIS (6) MESES - RP: 170)
(NRO_CONTRATO: 25 - 19/01/2026 - DOC_CONTRATISTA: 1065573551 - 25760100 - SEIS (06) MESES - RP: 183)
(NRO_CONTRATO: 26 - 19/01/2026 - DOC_CONTRATISTA: 1102872256 - 25760100 - SEIS (06) MESES - RP: 182)
(NRO_CONTRATO: 27 - 19/01/2026 - DOC_CONTRATISTA: 92640354 - 25760100 - SEIS (06) MESES - RP: 174)
(NRO_CONTRATO: 30 - 19/01/2026 - DOC_CONTRATISTA: 1063082123 - 25760100 - 6 MESES - RP: 153)
(NRO_CONTRATO: 33 - 19/01/2026 - DOC_CONTRATISTA: 92528671 - 25760100 - 6 MESES - RP: 147)
(NRO_CONTRATO: 34 - 19/01/2026 - DOC_CONTRATISTA: 1102823674 - 25760100 - SEIS (06) MESES - RP: 198)
(NRO_CONTRATO: 35 - 19/01/2026 - DOC_CONTRATISTA: 32781584 - 25760100 - SEIS (06) MESES - RP: 199)
(NRO_CONTRATO: 36 - 19/01/2026 - DOC_CONTRATISTA: 64557410 - 25760100 - SEIS (06) MESES - RP: 200)
(NRO_CONTRATO: 39 - 19/01/2026 - DOC_CONTRATISTA: 64552211 - 25760100 - SEIS (06) MESES - RP: 202)
(NRO_CONTRATO: 40 - 19/01/2026 - DOC_CONTRATISTA: 55305749 - 31960242 - 6 MESES - RP: 173)
(NRO_CONTRATO: 42 - 19/01/2026 - DOC_CONTRATISTA: 1102880829 - 25760100 - SEIS (6) MESES - RP: 172)
(NRO_CONTRATO: 47 - 19/01/2026 - DOC_CONTRATISTA: 92525626 - 30262908 - 6 MESES - RP: 180)
(NRO_CONTRATO: 61 - 20/01/2026 - DOC_CONTRATISTA: 64871975 - 25760100 - SEIS (06) MESES - RP: 209)
(NRO_CONTRATO: 62 - 20/01/2026 - DOC_CONTRATISTA: 64869279 - 25760100 - SEIS (06) MESES - RP: 238)
(NRO_CONTRATO: 63 - 20/01/2026 - DOC_CONTRATISTA: 1102840383 - 25760100 - SEIS (06) MESES - RP: 241)
(NRO_CONTRATO: 66 - 20/01/2026 - DOC_CONTRATISTA: 1103102443 - 25760100 - SEIS (06) MESES - RP: 290)
(NRO_CONTRATO: 67 - 19/01/2026 - DOC_CONTRATISTA: 64743545 - 25760100 - SEIS (6) MESES - RP: 165)
(NRO_CONTRATO: 68 - 19/01/2026 - DOC_CONTRATISTA: 1108758724 - 25760100 - SEIS (6) MESES - RP: 206)
(NRO_CONTRATO: 69 - 19/01/2026 - DOC_CONTRATISTA: 1103096362 - 25760100 - SEIS (6) MESES - RP: 160)
(NRO_CONTRATO: 70 - 19/01/2026 - DOC_CONTRATISTA: 1099964508 - 25760100 - SEIS (6) MESES - RP: 163)
(NRO_CONTRATO: 73 - 20/01/2026 - DOC_CONTRATISTA: 64563917 - 25760100 - SEIS (06) MESES - RP: 210)
(NRO_CONTRATO: 96 - 21/01/2025 - DOC_CONTRATISTA: 1015455907 - 27236082 - SEIS (06) MESES - RP: 366)
(NRO_CONTRATO: 97 - 21/01/2026 - DOC_CONTRATISTA: 92512442 - 25760100 - SEIS (06) MESES - RP: 370)
(NRO_CONTRATO: 98 - 20/01/2026 - DOC_CONTRATISTA: 1103216519 - 25760100 - SEIS (6) MESES - RP: 280)
(NRO_CONTRATO: 99 - 20/01/2026 - DOC_CONTRATISTA: 1102808380 - 25760100 - SEIS (6) MESES - RP: 281)
(NRO_CONTRATO: 100 - 20/01/2026 - DOC_CONTRATISTA: 1100402289 - 25760100 - SEIS (6) MESES - RP: 282)
(NRO_CONTRATO: 101 - 20/01/2026 - DOC_CONTRATISTA: 1102828832 - 25760100 - SEIS (6) MESES - RP: 283)
(NRO_CONTRATO: 102 - 19/01/2026 - DOC_CONTRATISTA: 1104407915 - 25760100 - SEIS (6) MESES - RP: 3848)
(NRO_CONTRATO: 103 - 19/01/2026 - DOC_CONTRATISTA: 64704190 - 25760100 - SEIS (6) MESES - RP: 248)
(NRO_CONTRATO: 106 - 21/01/2026 - DOC_CONTRATISTA: 64584654 - 25760100 - SEIS (06) MESES - RP: 304)
(NRO_CONTRATO: 114 - 22/01/2026 - DOC_CONTRATISTA: 1005439619 - 25760100 - SEIS (06) MESES - RP: 353)
(NRO_CONTRATO: 153 - 21/01/2026 - DOC_CONTRATISTA: 1100544161 - 25760100 - SEIS (6) MESES - RP: 356)
(NRO_CONTRATO: 154 - 21/01/2026 - DOC_CONTRATISTA: 35145342 - 25760100 - SEIS (6) MESES - RP: 358)
(NRO_CONTRATO: 162 - 23/01/2026 - DOC_CONTRATISTA: 92126149 - 31960242 - SEIS (6) MESES - RP: 514)
(NRO_CONTRATO: 164 - 23/01/2026 - DOC_CONTRATISTA: 1100393699 - 25760100 - SEIS (6) MESES - RP: 518)
(NRO_CONTRATO: 172 - 21/01/2026 - DOC_CONTRATISTA: 64565871 - 25760100 - SEIS (6) MESES - RP: 541)
(NRO_CONTRATO: 173 - 22/01/2026 - DOC_CONTRATISTA: 64558462 - 25760100 - 6 MESES - RP: 306)
(NRO_CONTRATO: 178 - 22/01/2026 - DOC_CONTRATISTA: 64725123 - 25760100 - 6 MESES - RP: 445)
(NRO_CONTRATO: 180 - 23/01/2026 - DOC_CONTRATISTA: 25871845 - 31960242 - SEIS (06) MESES - RP: 475)
(NRO_CONTRATO: 185 - 22/01/2026 - DOC_CONTRATISTA: 64703522 - 25760100 - SEIS (6) MESES - RP: 440)
(NRO_CONTRATO: 191 - 23/01/2026 - DOC_CONTRATISTA: 1102815684 - 25760100 - 6 MESES - RP: 461)
(NRO_CONTRATO: 201 - 22/01/2026 - DOC_CONTRATISTA: 78694085 - 25760100 - SEIS (6) MESES - RP: 455)
(NRO_CONTRATO: 204 - 22/01/2026 - DOC_CONTRATISTA: 22896486 - 25760100 - SEIS (6) MESES - RP: 456)
(NRO_CONTRATO: 205 - 22/01/2026 - DOC_CONTRATISTA: 23049974 - 25760100 - SEIS (6) MESES - RP: 447)
(NRO_CONTRATO: 241 - 26/01/2026 - DOC_CONTRATISTA: 64869412 - 30262908 - SEIS (6) MESES - RP: 548)
(NRO_CONTRATO: 260 - 26/01/2026 - DOC_CONTRATISTA: 64698467 - 25760100 - 6 MESES - RP: 735)
(NRO_CONTRATO: 261 - 26/01/2026 - DOC_CONTRATISTA: 1104383975 - 25760100 - 6 MESES - RP: 738)
(NRO_CONTRATO: 263 - 26/01/2026 - DOC_CONTRATISTA: 1104011636 - 25760100 - SEIS (06) MESES - RP: 766)
(NRO_CONTRATO: 264 - 26/01/2026 - DOC_CONTRATISTA: 1064978923 - 27236082 - SEIS (06) MESES - RP: 767)
(NRO_CONTRATO: 266 - 27/01/2026 - DOC_CONTRATISTA: 1104375414 - 25760100 - SEIS (06) MESES - RP: 768)
(NRO_CONTRATO: 267 - 26/01/2026 - DOC_CONTRATISTA: 1005573812 - 25760100 - SEIS (06) MESES - RP: 754)
(NRO_CONTRATO: 270 - 26/01/2026 - DOC_CONTRATISTA: 33081153 - 25760100 - SEIS (06) MESES - RP: 750)
(NRO_CONTRATO: 271 - 26/01/2026 - DOC_CONTRATISTA: 1131111144 - 25760100 - SEIS (06) MESES - RP: 753)
(NRO_CONTRATO: 272 - 26/01/2026 - DOC_CONTRATISTA: 1102835704 - 25760100 - 6 MESES - RP: 757)
(NRO_CONTRATO: 273 - 26/01/2026 - DOC_CONTRATISTA: 64565653 - 25760100 - 6 MESES - RP: 758)
(NRO_CONTRATO: 274 - 26/01/2026 - DOC_CONTRATISTA: 64586349 - 25760100 - 6 MESES - RP: 760)
(NRO_CONTRATO: 275 - 26/01/2026 - DOC_CONTRATISTA: 92027104 - 27236082 - 6 MESES - RP: 742)
(NRO_CONTRATO: 302 - 28/01/2026 - DOC_CONTRATISTA: 1104017823 - 25760100 - SEIS (06) MESES - RP: 977)
(NRO_CONTRATO: 317 - 28/01/2026 - DOC_CONTRATISTA: 1102877144 - 30262908 - SEIS (6) MESES - RP: 987)
(NRO_CONTRATO: 318 - 29/01/2026 - DOC_CONTRATISTA: 23063189 - 30262908 - SEIS (6) MESES - RP: 991)
(NRO_CONTRATO: 319 - 29/01/2026 - DOC_CONTRATISTA: 23161216 - 25760100 - SEIS (06) MESES - RP: 989)
(NRO_CONTRATO: 326 - 28/01/2026 - DOC_CONTRATISTA: 23176142 - 25760100 - SEIS (06) MESES - RP: 992)
(NRO_CONTRATO: 328 - 28/01/2026 - DOC_CONTRATISTA: 1100696426 - 25760100 - SEIS (06) MESES - RP: 994)
(NRO_CONTRATO: 329 - 28/01/2026 - DOC_CONTRATISTA: 1193218490 - 25760100 - SEIS (06) MESES - RP: 1013)
(NRO_CONTRATO: 332 - 28/01/2026 - DOC_CONTRATISTA: 64554116 - 25760100 - 6 MESES - RP: 980)
(NRO_CONTRATO: 333 - 28/01/2026 - DOC_CONTRATISTA: 1102232583 - 25760100 - 6 MESES - RP: 1110)
(NRO_CONTRATO: 334 - 28/01/2026 - DOC_CONTRATISTA: 1103112402 - 25760100 - 6 MESES - RP: 1047)
(NRO_CONTRATO: 337 - 28/01/2026 - DOC_CONTRATISTA: 1103095512 - 25760100 - 6 MESES - RP: 1057)
(NRO_CONTRATO: 340 - 29/01/2026 - DOC_CONTRATISTA: 1102118721 - 25760100 - SEIS (06) MESES - RP: 1108)
(NRO_CONTRATO: 341 - 30/01/2026 - DOC_CONTRATISTA: 78696319 - 25760100 - SEIS (06) MESES - RP: 1098)
(NRO_CONTRATO: 342 - 30/01/2026 - DOC_CONTRATISTA: 64571942 - 25760100 - SEIS (6) MESES - RP: 1117)
(NRO_CONTRATO: 343 - 30/01/2026 - DOC_CONTRATISTA: 1100550198 - 25760100 - SEIS (6) MESES - RP: 2748)
(NRO_CONTRATO: 345 - 30/01/2026 - DOC_CONTRATISTA: 1003072530 - 25760100 - SEIS (6) MESES - RP: 1102)
(NRO_CONTRATO: 356 - 26/01/2026 - DOC_CONTRATISTA: 64556830 - 25760100 - 6 MESES - RP: 1129)
(NRO_CONTRATO: 357 - 26/01/2026 - DOC_CONTRATISTA: 1066182868 - 25760100 - 6 MESES - RP: 1112)
(NRO_CONTRATO: 361 - 30/01/2026 - DOC_CONTRATISTA: 1192791117 - 25760100 - SEIS (06) MESES - RP: 1120)
(NRO_CONTRATO: 376 - 30/01/2026 - DOC_CONTRATISTA: 1102822407 - 25760100 - SEIS (06) MESES - RP: 1126)
(NRO_CONTRATO: 387 - 30/01/2026 - DOC_CONTRATISTA: 22978881 - 15859458 - SEIS (6) MESES - RP: 1160)
(NRO_CONTRATO: 391 - 30/01/2026 - DOC_CONTRATISTA: 1104865818 - 25760100 - SEIS (06) MESES - RP: 1151)
(NRO_CONTRATO: 398 - 30/01/2026 - DOC_CONTRATISTA: 1100693798 - 25760100 - SEIS (6) MESES - RP: 1143)
(NRO_CONTRATO: 399 - 30/01/2026 - DOC_CONTRATISTA: 1100625311 - 25760100 - SEIS (6) MESES - RP: 1155)
(NRO_CONTRATO: 400 - 30/01/2026 - DOC_CONTRATISTA: 23029401 - 25760100 - SEIS (06) MESES - RP: 1168)
(NRO_CONTRATO: 407 - 30/01/2026 - DOC_CONTRATISTA: 1082916719 - 25760100 - SEIS (6) MESES - RP: 1124)
(NRO_CONTRATO: 422 - 22/07/2026 - DOC_CONTRATISTA: 1100306646 - 26633535 - CINCO (05) MESES - RP: 4686)
(NRO_CONTRATO: 434 - 24/07/2026 - DOC_CONTRATISTA: 92528671 - 21466750 - CINCO (05) MESES - RP: 4481)
(NRO_CONTRATO: 436 - 24/07/2026 - DOC_CONTRATISTA: 92640354 - 21466750 - CINCO (05) MESES - RP: 4514)
(NRO_CONTRATO: 438 - 24/07/2026 - DOC_CONTRATISTA: 1102872256 - 21466750 - CINCO (05) MESES - RP: 4487)
(NRO_CONTRATO: 441 - 23/07/2026 - DOC_CONTRATISTA: 1102864192 - 21466750 - 5 MESES - RP: 4474)
(NRO_CONTRATO: 444 - 23/07/2026 - DOC_CONTRATISTA: 64556298 - 21466750 - 5 MESES - RP: 4478)
(NRO_CONTRATO: 445 - 23/07/2026 - DOC_CONTRATISTA: 1103214066 - 21468750 - 5 MESES - RP: 4480)
(NRO_CONTRATO: 446 - 23/07/2026 - DOC_CONTRATISTA: 64698226 - 21466750 - 5 MESES - RP: 4511)
(NRO_CONTRATO: 448 - 27/07/2026 - DOC_CONTRATISTA: 64871129 - 21466750 - CINCO (05) MESES - RP: 4521)
(NRO_CONTRATO: 449 - 27/07/2026 - DOC_CONTRATISTA: 64576676 - 21466750 - CINCO (05) MESES - RP: 4533)
(NRO_CONTRATO: 452 - 27/07/2026 - DOC_CONTRATISTA: 55305749 - 26633533 - CINCO (05) MESES - RP: 4530)
(NRO_CONTRATO: 577 - 4/08/2026 - DOC_CONTRATISTA: 1102812512 - 20751191 - CUATRO (04) MESES Y VEINTICINCO (25) DIAS - RP: 4963)
(NRO_CONTRATO: 598 - 10/08/2026 - DOC_CONTRATISTA: 72302654 - 24857966 - CUATRO (04) MESES Y VEINTE (20) DIAS - RP: 5191)
(NRO_CONTRATO: 600 - 5/08/2026 - DOC_CONTRATISTA: 64869412 - 20175272 - CUATRO (04) MESES - RP: 5004)
(NRO_CONTRATO: 610 - 11/08/2026 - DOC_CONTRATISTA: 1065573551 - 19749410 - CUATRO (04) MESES Y VEINTE (20) DIAS - RP: 5236)
(NRO_CONTRATO: 624 - 10/08/2026 - DOC_CONTRATISTA: 23049974 - 20035633 - CUATRO (04) MESES Y VEINTE (20) DIAS - RP: 5131)
(NRO_CONTRATO: 632 - 10/08/2026 - DOC_CONTRATISTA: 1102877144 - 20175272 - 4 MESES - RP: 5155)
(NRO_CONTRATO: 662 - 12/08/2026 - DOC_CONTRATISTA: 1005573812 - 20035633 - CUATRO (4) MESES Y VEINTE (20) DIAS - RP: 5197)</t>
  </si>
  <si>
    <t>(136, 19/01/2026) | (137, 19/01/2026) | (145, 19/01/2026) | (155, 19/01/2026) | (157, 19/01/2026) | (158, 19/01/2026) | (169, 19/01/2026) | (175, 19/01/2026) | (177, 19/01/2026) | (179, 19/01/2026) | (184, 19/01/2026) | (186, 19/01/2026) | (187, 19/01/2026) | (188, 19/01/2026) | (190, 19/01/2026) | (192, 19/01/2026) | (193, 19/01/2026) | (194, 19/01/2026) | (195, 19/01/2026) | (196, 19/01/2026) | (201, 19/01/2026) | (203, 19/01/2026) | (204, 19/01/2026) | (208, 20/01/2026) | (211, 20/01/2026) | (212, 20/01/2026) | (213, 20/01/2026) | (214, 20/01/2026) | (215, 20/01/2026) | (216, 20/01/2026) | (217, 20/01/2026) | (218, 20/01/2026) | (219, 20/01/2026) | (220, 20/01/2026) | (221, 20/01/2026) | (243, 20/01/2026) | (244, 20/01/2026) | (245, 20/01/2026) | (246, 20/01/2026) | (251, 21/01/2026) | (252, 21/01/2026) | (253, 21/01/2026) | (254, 21/01/2026) | (256, 21/01/2026) | (262, 21/01/2026) | (269, 21/01/2026) | (272, 21/01/2026) | (278, 21/01/2026) | (279, 21/01/2026) | (284, 21/01/2026) | (285, 21/01/2026) | (286, 21/01/2026) | (287, 21/01/2026) | (288, 21/01/2026) | (289, 21/01/2026) | (291, 21/01/2026) | (292, 21/01/2026) | (305, 23/01/2026) | (307, 23/01/2026) | (310, 23/01/2026) | (333, 23/01/2026) | (334, 23/01/2026) | (335, 23/01/2026) | (336, 23/01/2026) | (337, 23/01/2026) | (341, 23/01/2026) | (342, 23/01/2026) | (343, 23/01/2026) | (345, 23/01/2026) | (346, 23/01/2026) | (347, 23/01/2026) | (348, 23/01/2026) | (349, 23/01/2026) | (350, 23/01/2026) | (351, 23/01/2026) | (352, 23/01/2026) | (354, 23/01/2026) | (355, 23/01/2026) | (357, 23/01/2026) | (359, 23/01/2026) | (360, 23/01/2026) | (361, 23/01/2026) | (362, 23/01/2026) | (363, 23/01/2026) | (364, 23/01/2026) | (368, 23/01/2026) | (371, 23/01/2026) | (376, 23/01/2026) | (378, 23/01/2026) | (380, 23/01/2026) | (382, 23/01/2026) | (383, 23/01/2026) | (386, 23/01/2026) | (434, 26/01/2026) | (437, 26/01/2026) | (438, 26/01/2026) | (441, 26/01/2026) | (443, 26/01/2026) | (444, 26/01/2026) | (448, 26/01/2026) | (450, 26/01/2026) | (451, 26/01/2026) | (452, 26/01/2026) | (453, 26/01/2026) | (460, 26/01/2026) | (464, 26/01/2026) | (466, 26/01/2026) | (467, 26/01/2026) | (471, 26/01/2026) | (473, 26/01/2026) | (476, 26/01/2026) | (477, 26/01/2026) | (482, 26/01/2026) | (483, 26/01/2026) | (487, 26/01/2026) | (488, 26/01/2026) | (512, 26/01/2026) | (516, 26/01/2026) | (520, 26/01/2026) | (522, 26/01/2026) | (529, 26/01/2026) | (532, 26/01/2026) | (534, 26/01/2026) | (551, 26/01/2026) | (553, 26/01/2026) | (557, 26/01/2026) | (562, 26/01/2026) | (568, 26/01/2026) | (571, 26/01/2026) | (573, 26/01/2026) | (575, 26/01/2026) | (581, 26/01/2026) | (585, 26/01/2026) | (588, 26/01/2026) | (590, 26/01/2026) | (592, 26/01/2026) | (595, 26/01/2026) | (597, 26/01/2026) | (598, 26/01/2026) | (600, 26/01/2026) | (661, 27/01/2026) | (666, 27/01/2026) | (669, 27/01/2026) | (672, 27/01/2026) | (675, 27/01/2026) | (676, 27/01/2026) | (677, 27/01/2026) | (679, 27/01/2026) | (680, 27/01/2026) | (682, 27/01/2026) | (731, 27/01/2026) | (746, 27/01/2026) | (751, 27/01/2026) | (762, 27/01/2026) | (764, 27/01/2026) | (772, 27/01/2026) | (777, 27/01/2026) | (809, 28/01/2026) | (852, 28/01/2026) | (854, 28/01/2026) | (872, 28/01/2026) | (876, 28/01/2026) | (883, 28/01/2026) | (889, 28/01/2026) | (897, 28/01/2026) | (924, 28/01/2026) | (928, 28/01/2026) | (973, 29/01/2026) | (975, 29/01/2026) | (985, 29/01/2026) | (988, 29/01/2026) | (990, 29/01/2026) | (1016, 29/01/2026) | (1019, 29/01/2026) | (1094, 30/01/2026) | (1111, 30/01/2026) | (1113, 30/01/2026) | (1114, 30/01/2026) | (1123, 30/01/2026) | (1130, 30/01/2026) | (1137, 30/01/2026) | (1138, 30/01/2026) | (1156, 30/01/2026) | (1159, 30/01/2026) | (1170, 30/01/2026) | (2369, 6/04/2026) | (2747, 28/04/2026) | (4304, 10/07/2026) | (4416, 23/07/2026) | (4418, 23/07/2026) | (4421, 23/07/2026) | (4423, 23/07/2026) | (4428, 23/07/2026) | (4436, 23/07/2026) | (4437, 23/07/2026) | (4438, 23/07/2026) | (4472, 27/07/2026) | (4475, 27/07/2026) | (4476, 27/07/2026) | (4479, 27/07/2026) | (4486, 27/07/2026) | (4488, 27/07/2026) | (4512, 28/07/2026) | (4513, 28/07/2026) | (4515, 28/07/2026) | (4531, 29/07/2026) | (4534, 29/07/2026) | (4535, 29/07/2026) | (4537, 29/07/2026) | (4538, 29/07/2026) | (4540, 29/07/2026) | (4541, 29/07/2026) | (4543, 29/07/2026) | (4544, 29/07/2026) | (4546, 29/07/2026) | (4547, 29/07/2026) | (4629, 30/07/2026) | (4638, 30/07/2026) | (4640, 30/07/2026) | (4646, 30/07/2026) | (4648, 30/07/2026) | (4667, 30/07/2026) | (4672, 30/07/2026) | (4674, 30/07/2026) | (4675, 30/07/2026) | (4676, 30/07/2026) | (4677, 30/07/2026) | (4678, 30/07/2026) | (4679, 30/07/2026) | (4680, 30/07/2026) | (4681, 30/07/2026) | (4682, 30/07/2026) | (4683, 30/07/2026) | (4684, 30/07/2026) | (4688, 31/07/2026) | (4696, 31/07/2026) | (4700, 31/07/2026) | (4703, 31/07/2026) | (4704, 31/07/2026) | (4706, 31/07/2026) | (4710, 31/07/2026) | (4714, 31/07/2026) | (4716, 31/07/2026) | (4718, 31/07/2026) | (4719, 31/07/2026) | (4720, 31/07/2026) | (4721, 31/07/2026) | (4722, 31/07/2026) | (4725, 31/07/2026) | (4727, 31/07/2026) | (4728, 31/07/2026) | (4729, 31/07/2026) | (4745, 4/08/2026) | (4746, 4/08/2026) | (4747, 4/08/2026) | (4748, 4/08/2026) | (4749, 4/08/2026) | (4752, 4/08/2026) | (4753, 4/08/2026) | (4754, 4/08/2026) | (4755, 4/08/2026) | (4756, 4/08/2026) | (4757, 4/08/2026) | (4759, 4/08/2026) | (4763, 4/08/2026) | (4768, 4/08/2026) | (4769, 4/08/2026) | (4817, 4/08/2026) | (4825, 4/08/2026) | (4829, 4/08/2026) | (4926, 5/08/2026) | (4929, 5/08/2026) | (4931, 5/08/2026) | (4933, 5/08/2026) | (4935, 5/08/2026) | (4936, 5/08/2026) | (4937, 5/08/2026) | (4938, 5/08/2026) | (4939, 5/08/2026) | (4940, 5/08/2026) | (4941, 5/08/2026) | (4942, 5/08/2026) | (4943, 5/08/2026) | (4944, 5/08/2026) | (4945, 5/08/2026) | (4947, 5/08/2026) | (4948, 5/08/2026) | (4949, 5/08/2026) | (4951, 5/08/2026) | (4953, 5/08/2026) | (4956, 5/08/2026) | (4958, 5/08/2026) | (4959, 5/08/2026) | (4979, 6/08/2026) | (4983, 6/08/2026) | (4984, 6/08/2026) | (4985, 6/08/2026) | (4988, 6/08/2026) | (4989, 6/08/2026) | (4990, 6/08/2026) | (4991, 6/08/2026) | (4992, 6/08/2026) | (4993, 6/08/2026) | (4994, 6/08/2026) | (4995, 6/08/2026) | (4996, 6/08/2026) | (4997, 6/08/2026) | (4998, 6/08/2026) | (5009, 10/08/2026) | (5016, 10/08/2026) | (5039, 10/08/2026) | (5041, 10/08/2026) | (5043, 10/08/2026) | (5046, 10/08/2026) | (5047, 10/08/2026) | (5048, 10/08/2026) | (5049, 10/08/2026) | (5050, 10/08/2026) | (5051, 10/08/2026) | (5053, 10/08/2026) | (5054, 10/08/2026) | (5059, 10/08/2026) | (5116, 11/08/2026) | (5134, 12/08/2026) | (5135, 12/08/2026) | (5136, 12/08/2026) | (5137, 12/08/2026) | (5144, 12/08/2026) | (5145, 12/08/2026) | (5153, 12/08/2026) | (5156, 12/08/2026) | (5162, 12/08/2026) | (5165, 12/08/2026) | (5167, 12/08/2026) | (5169, 12/08/2026) | (5189, 14/08/2026) | (5192, 14/08/2026) | (5195, 14/08/2026) | (5196, 14/08/2026) | (5198, 14/08/2026) | (5200, 14/08/2026) | (5201, 14/08/2026) | (5202, 14/08/2026) | (5203, 14/08/2026) | (5206, 14/08/2026) | (5207, 14/08/2026) | (5213, 14/08/2026) | (5216, 14/08/2026) | (5217, 14/08/2026) | (5233, 18/08/2026) | (5234, 18/08/2026) | (5238, 18/08/2026) | (5275, 20/08/2026) | (5304, 21/08/2026) | (5311, 21/08/2026) | (5334, 25/08/2026) | (5335, 25/08/2026) | (5336, 25/08/2026) | (5340, 25/08/2026)</t>
  </si>
  <si>
    <t>SERVICIOS PROFESIONALES SALUD 7, SERVICIOS PROFESIONALES SALUD 1, SERVICIOS PROFESIONALES SALUD 4, SERVICIOS PROFESIONALES SALUD 29, SERVICIOS PROFESIONALES SALUD 28, SERVICIOS PROFESIONALES SALUD 32, SERVICIOS PROFESIONALES SALUD 44, APOYO A LA GESTION SALUD 41, SERVICIOS PROFESIONALES SALUD 45, SERVICIOS PROFESIONALES SALUD 11, SERVICIOS PROFESIONALES SALUD 6, SERVICIOS PROFESIONALES SALUD 49, APOYO A LA GESTION SALUD 53, SERVICIOS PROFESIONALES SALUD 50, SERVICIOS PROFESIONALES SALUD 51, SERVICIOS PROFESIONALES SALUD 52, SERVICIOS PROFESIONALES SALUD 54, SERVICIOS PROFESIONALES SALUD 56, SERVICIOS PROFESIONALES SALUD 55, SERVICIOS PROFESIONALES SALUD 57, SERVICIOS PROFESIONALES SALUD 37, SERVICIOS PROFESIONALES SALUD 58, SERVICIOS PROFESIONALES SALUD 60, SERVICIOS PROFESIONALES SALUD 59, APOYO A LA GESTION SALUD 74, APOYO A LA GESTION SALUD 75, APOYO A LA GESTION SALUD 76, APOYO A LA GESTION SALUD 77, APOYO A LA GESTION SALUD 78, APOYO A LA GESTION SALUD 79, APOYO A LA GESTION SALUD 80, APOYO A LA GESTION SALUD 81, APOYO A LA GESTION SALUD 82, APOYO A LA GESTION SALUD 83, APOYO A LA GESTION SALUD 38, APOYO A LA GESTION SALUD 90, APOYO A LA GESTION SALUD 91, APOYO A LA GESTION SALUD 92, APOYO A LA GESTION SALUD 93, APOYO A LA GESTION SALUD 85, APOYO A LA GESTION SALUD 94, APOYO A LA GESTION SALUD 95, SERVICIOS PROFESIONALES SALUD 84, APOYO A LA GESTION SALUD 86, APOYO A LA GESTION SALUD 87, APOYO A LA GESTION SALUD 88, APOYO A LA GESTION SALUD 89, APOYO A LA GESTION SALUD 131, APOYO A LA GESTION SALUD 130, APOYO A LA GESTION SALUD 117, SERVICIOS PROFESIONALES SALUD 132, SERVICIOS PROFESIONALES SALUD 134, APOYO A LA GESTION SALUD 133, APOYO A LA GESTION SALUD 135, SERVICIOS PROFESIONALES SALUD 136, APOYO A LA GESTION SALUD 137, SERVICIOS PROFESIONALES SALUD 138, APOYO A LA GESTION SALUD 107, SERVICIOS PROFESIONALES SALUD 140, APOYO A LA GESTION SALUD 141, APOYO A LA GESTION SALUD 142, APOYO A LA GESTION SALUD 143, APOYO A LA GESTION SALUD 144, APOYO A LA GESTION SALUD 145, SERVICIOS PROFESIONALES SALUD 147, SERVICIOS PROFESIONALES SALUD 149, SERVICIOS PROFESIONALES SALUD 150, SERVICIOS PROFESIONALES SALUD 151, APOYO A LA GESTION SALUD 176, SERVICIOS PROFESIONALES SALUD 177, APOYO A LA GESTION SALUD 108, APOYO A LA GESTION SALUD 109, APOYO A LA GESTION SALUD 110, APOYO A LA GESTION SALUD 111, APOYO A LA GESTION SALUD 112, APOYO A LA GESTION SALUD 113, SERVICIOS PROFESIONALES SALUD 115, APOYO A LA GESTION SALUD 152, SERVICIOS PROFESIONALES SALUD 165, APOYO A LA GESTION SALUD 155, APOYO A LA GESTION SALUD 159, APOYO A LA GESTION SALUD 160, SERVICIOS PROFESIONALES SALUD 171, APOYO A LA GESTION SALUD 116, SERVICIOS PROFESIONALES SALUD 215, SERVICIOS PROFESIONALES SALUD 170, SERVICIOS PROFESIONALES SALUD 120, APOYO A LA GESTION SALUD 121, SERVICIOS PROFESIONALES SALUD 125, APOYO A LA GESTION SALUD 122, APOYO A LA GESTION SALUD 126, APOYO A LA GESTION SALUD 124, APOYO A LA GESTION SALUD 166, SERVICIOS PROFESIONALES SALUD 203, APOYO A LA GESTION SALUD 193, APOYO A LA GESTION SALUD 129, APOYO A LA GESTION SALUD 194, APOYO A LA GESTION SALUD 186, SERVICIOS PROFESIONALES SALUD 192, APOYO A LA GESTION SALUD 187, SERVICIOS PROFESIONALES SALUD 195, SERVICIOS PROFESIONALES SALUD 188, SERVICIOS PROFESIONALES SALUD 196, APOYO A LA GESTION SALUD 189, SERVICIOS PROFESIONALES SALUD 202, APOYO A LA GESTION SALUD 227, SERVICIOS PROFESIONALES SALUD 197, APOYO A LA GESTION SALUD 127, SERVICIOS PROFESIONALES SALUD 198, SERVICIOS PROFESIONALES SALUD 200, SERVICIOS PROFESIONALES SALUD 181, SERVICIOS PROFESIONALES SALUD 199, SERVICIOS PROFESIONALES SALUD 210, APOYO A LA GESTION SALUD 183, SERVICIOS PROFESIONALES SALUD 156, SERVICIOS PROFESIONALES SALUD 148, SERVICIOS PROFESIONALES SALUD 12, SERVICIOS PROFESIONALES SALUD, APOYO A LA GESTION SALUD 174, APOYO A LA GESTION SALUD 175, SERVICIOS PROFESIONALES SALUD 231, APOYO A LA GESTION SALUD 233, SERVICIOS PROFESIONALES SALUD 219, APOYO A LA GESTION SALUD 206, APOYO A LA GESTION SALUD 230, SERVICIOS PROFESIONALES SALUD 228, SERVICIOS PROFESIONALES SALUD 229, APOYO A LA GESTION SALUD 207, SERVICIOS PROFESIONALES SALUD 208, SERVICIOS PROFESIONALES SALUD 209, SERVICIOS PROFESIONALES SALUD 220, SERVICIOS PROFESIONALES SALUD 168, APOYO A LA GESTION SALUD 167, SERVICIOS PROFESIONALES SALUD 128, SERVICIOS PROFESIONALES SALUD 236, SERVICIOS PROFESIONALES SALUD 237, APOYO A LA GESTION SALUD 232, SERVICIOS PROFESIONALES SALUD 235, APOYO A LA GESTION SALUD 123, SERVICIOS PROFESIONALES SALUD 169, SERVICIOS PROFESIONALES SALUD 118, SERVICIOS PROFESIONALES SALUD 182, APOYO A LA GESTION SALUD 184, APOYO A LA GESTION SALUD 211, SERVICIOS PROFESIONALES SALUD 119, APOYO A LA GESTION SALUD 251, SERVICIOS PROFESIONALES SALUD 238, PRESTACION DE SERVICIOS CV SAL 242, APOYO A LA GESTION SALUD 158, APOYO A LA GESTION SALUD 243, SERVICIOS PROFESIONALES SALUD 259, SERVICIOS PROFESIONALES SALUD 268, APOYO A LA GESTION SALUD 276, APOYO A LA GESTION SALUD 157, SERVICIOS PROFESIONALES SALUD 262, SERVICIOS PROFESIONALES SALUD 284, APOYO A LA GESTION SALUD 295, SERVICIOS PROFESIONALES SALUD 288, APOYO A LA GESTION SALUD 298, SERVICIOS PROFESIONALES SALUD 321, APOYO A LA GESTION SALUD 322, APOYO A LA GESTION SALUD 323, APOYO A LA GESTION SALUD 325, APOYO A LA GESTION SALUD 293, APOYO A LA GESTION SALUD 292, SERVICIOS PROFESIONALES SALUD 304, SERVICIOS PROFESIONALES SALUD 306, SERVICIOS PROFESIONALES SALUD 324, SERVICIOS PROFESIONALES SALUD 309, APOYO A LA GESTION SALUD 305, SERVICIOS PROFESIONALES SALUD 315, SERVICIOS PROFESIONALES SALUD 287, SERVICIOS PROFESIONALES SALUD 299, SERVICIOS PROFESIONALES SALUD 300, APOYO A LA GESTION SALUD 307, APOYO A LA GESTION SALUD 350, SERVICIOS PROFESIONALES SALUD 347, APOYO A LA GESTION SALUD 351, SERVICIOS PROFESIONALES SALUD 374, SERVICIOS PROFESIONALES SALUD 358, APOYO A LA GESTION SALUD 380, APOYO A LA GESTION SALUD 190, APOYO A LA GESTION SALUD 394, APOYO A LA GESTION SALUD 386, SERVICIOS PROFESIONALES SALUD 406, CONTRATO MINIMA CUANTIA SALUD 4, SERVICIOS PROFESIONALES SALUD 163, CONTRATO INTERADM SALUD 1, SERVICIOS PROFESIONALES SALUD 429, SERVICIOS PROFESIONALES SALUD 432, SERVICIOS PROFESIONALES SALUD 430, SERVICIOS PROFESIONALES SALUD 431, SERVICIOS PROFESIONALES SALUD 433, APOYO A LA GESTION SALUD 425, SERVICIOS PROFESIONALES SALUD 426, SERVICIOS PROFESIONALES SALUD 427, SERVICIOS PROFESIONALES SALUD 424, APOYO A LA GESTION SALUD 442, SERVICIOS PROFESIONALES SALUD 443, SERVICIOS PROFESIONALES SALUD 447, SERVICIOS PROFESIONALES SALUD 437, SERVICIOS PROFESIONALES SALUD 439, APOYO A LA GESTION SALUD 456, APOYO A LA GESTION SALUD 467, SERVICIOS PROFESIONALES SALUD 440, APOYO A LA GESTION SALUD 482, SERVICIOS PROFESIONALES SALUD 454, APOYO A LA GESTION SALUD 466, APOYO A LA GESTION SALUD 465, APOYO A LA GESTION SALUD 464, APOYO A LA GESTION SALUD 457, APOYO A LA GESTION SALUD 463, APOYO A LA GESTION SALUD 459, APOYO A LA GESTION SALUD 462, APOYO A LA GESTION SALUD 461, APOYO A LA GESTION SALUD 460, SERVICIOS PROFESIONALES SALUD 472, APOYO A LA GESTION SALUD 525, APOYO A LA GESTION SALUD 468, APOYO A LA GESTION SALUD 469, SERVICIOS PROFESIONALES SALUD 470, APOYO A LA GESTION SALUD 471, SERVICIOS PROFESIONALES SALUD 491, PRESTACION DE SERVICIOS CV SAL 492, SERVICIOS PROFESIONALES SALUD 493, SERVICIOS PROFESIONALES SALUD 494, APOYO A LA GESTION SALUD 473, APOYO A LA GESTION SALUD 474, SERVICIOS PROFESIONALES SALUD 495, APOYO A LA GESTION SALUD 475, SERVICIOS PROFESIONALES SALUD 496, SERVICIOS PROFESIONALES SALUD 497, SERVICIOS PROFESIONALES SALUD 506, APOYO A LA GESTION SALUD 498, APOYO A LA GESTION SALUD 521, APOYO A LA GESTION SALUD 501, APOYO A LA GESTION SALUD 502, SERVICIOS PROFESIONALES SALUD 455, APOYO A LA GESTION SALUD 522, SERVICIOS PROFESIONALES SALUD 484, SERVICIOS PROFESIONALES SALUD 486, APOYO A LA GESTION SALUD 510, APOYO A LA GESTION SALUD 500, SERVICIOS PROFESIONALES SALUD 507, SERVICIOS PROFESIONALES SALUD 523, APOYO A LA GESTION SALUD 519, APOYO A LA GESTION SALUD 499, SERVICIOS PROFESIONALES SALUD 518, SERVICIOS PROFESIONALES SALUD 517, APOYO A LA GESTION SALUD 458, APOYO A LA GESTION SALUD 516, APOYO A LA GESTION SALUD 508, SERVICIOS PROFESIONALES SALUD 541, APOYO A LA GESTION SALUD 542, APOYO A LA GESTION SALUD 531, APOYO A LA GESTION SALUD 532, SERVICIOS PROFESIONALES SALUD 555, SERVICIOS PROFESIONALES SALUD 554, APOYO A LA GESTION SALUD 534, SERVICIOS PROFESIONALES SALUD 552, APOYO A LA GESTION SALUD 527, APOYO A LA GESTION SALUD 526, APOYO A LA GESTION SALUD 536, APOYO A LA GESTION SALUD 524, SERVICIOS PROFESIONALES SALUD 509, APOYO A LA GESTION SALUD 558, SERVICIOS PROFESIONALES SALUD 515, SERVICIOS PROFESIONALES SALUD 520, APOYO A LA GESTION SALUD 549, SERVICIOS PROFESIONALES SALUD 545, APOYO A LA GESTION SALUD 528, APOYO A LA GESTION SALUD 529, APOYO A LA GESTION SALUD 530, APOYO A LA GESTION SALUD 533, APOYO A LA GESTION SALUD 535, APOYO A LA GESTION SALUD 537, APOYO A LA GESTION SALUD 538, APOYO A LA GESTION SALUD 539, APOYO A LA GESTION SALUD 540, APOYO A LA GESTION SALUD 565, APOYO A LA GESTION SALUD 544, APOYO A LA GESTION SALUD 546, SERVICIOS PROFESIONALES SALUD 547, SERVICIOS PROFESIONALES SALUD 548, APOYO A LA GESTION SALUD 550, APOYO A LA GESTION SALUD 551, SERVICIOS PROFESIONALES SALUD 553, SERVICIOS PROFESIONALES SALUD 567, SERVICIOS PROFESIONALES SALUD 560, SERVICIOS PROFESIONALES SALUD 557, SERVICIOS PROFESIONALES SALUD 543, SERVICIOS PROFESIONALES SALUD 573, SERVICIOS PROFESIONALES SALUD 574, SERVICIOS PROFESIONALES SALUD 569, SERVICIOS PROFESIONALES SALUD 609, SERVICIOS PROFESIONALES SALUD 594, APOYO A LA GESTION SALUD 592, SERVICIOS PROFESIONALES SALUD 566, SERVICIOS PROFESIONALES SALUD 620, SERVICIOS PROFESIONALES SALUD 568, APOYO A LA GESTION SALUD 583, APOYO A LA GESTION SALUD 584, APOYO A LA GESTION SALUD 586, SERVICIOS PROFESIONALES SALUD 587, APOYO A LA GESTION SALUD 588, APOYO A LA GESTION SALUD 589, APOYO A LA GESTION SALUD 590, SERVICIOS PROFESIONALES SALUD 613, SERVICIOS PROFESIONALES SALUD 605, SERVICIOS PROFESIONALES SALUD 593, SERVICIOS PROFESIONALES SALUD 606, SERVICIOS PROFESIONALES SALUD 599, SERVICIOS PROFESIONALES SALUD 585, APOYO A LA GESTION SALUD 591, SERVICIOS PROFESIONALES SALUD 607, APOYO A LA GESTION SALUD 612, SERVICIOS PROFESIONALES SALUD 614, SERVICIOS PROFESIONALES SALUD 621, SERVICIOS PROFESIONALES SALUD 615, SERVICIOS PROFESIONALES SALUD 616, APOYO A LA GESTION SALUD 563, SERVICIOS PROFESIONALES SALUD 595, SERVICIOS PROFESIONALES SALUD 564, APOYO A LA GESTION SALUD 639, APOYO A LA GESTION SALUD 644, APOYO A LA GESTION SALUD 645, APOYO A LA GESTION SALUD 642, APOYO A LA GESTION SALUD 638, SERVICIOS PROFESIONALES SALUD 658, SERVICIOS PROFESIONALES SALUD 640, APOYO A LA GESTION SALUD 649, APOYO A LA GESTION SALUD 641, SERVICIOS PROFESIONALES SALUD 657, APOYO A LA GESTION SALUD 665, APOYO A LA GESTION SALUD 659, SERVICIOS PROFESIONALES SALUD 635, SERVICIOS PROFESIONALES SALUD 608, APOYO A LA GESTION SALUD 671, SERVICIOS PROFESIONALES SALUD 651, APOYO A LA GESTION SALUD 670, APOYO A LA GESTION SALUD 643, SERVICIOS PROFESIONALES SALUD 664, APOYO A LA GESTION SALUD 646, SERVICIOS PROFESIONALES SALUD 655, APOYO A LA GESTION SALUD 675, APOYO A LA GESTION SALUD 673, APOYO A LA GESTION SALUD 681, SERVICIOS PROFESIONALES SALUD 674, APOYO A LA GESTION SALUD 680, SERVICIOS PROFESIONALES SALUD 695, SERVICIOS PROFESIONALES SALUD 669, APOYO A LA GESTION SALUD 611, SERVICIOS PROFESIONALES SALUD 704, SERVICIOS PROFESIONALES SALUD 697, APOYO A LA GESTION SALUD 699, SERVICIOS PROFESIONALES SALUD 700, SERVICIOS PROFESIONALES SALUD 701, APOYO A LA GESTION SALUD 703, SERVICIOS PROFESIONALES SALUD 711</t>
  </si>
  <si>
    <t>(652, 20/02/2026) | (654, 20/02/2026) | (656, 20/02/2026) | (660, 23/02/2026) | (663, 23/02/2026) | (675, 24/02/2026) | (676, 24/02/2026) | (677, 24/02/2026) | (678, 24/02/2026) | (679, 24/02/2026) | (680, 24/02/2026) | (715, 24/02/2026) | (716, 24/02/2026) | (719, 24/02/2026) | (723, 24/02/2026) | (724, 24/02/2026) | (725, 24/02/2026) | (726, 24/02/2026) | (727, 24/02/2026) | (766, 25/02/2026) | (771, 26/02/2026) | (772, 26/02/2026) | (773, 26/02/2026) | (776, 26/02/2026) | (780, 26/02/2026) | (781, 26/02/2026) | (790, 26/02/2026) | (796, 26/02/2026) | (807, 26/02/2026) | (809, 26/02/2026) | (810, 26/02/2026) | (815, 26/02/2026) | (873, 28/02/2026) | (874, 28/02/2026) | (875, 28/02/2026) | (876, 28/02/2026) | (881, 28/02/2026) | (882, 28/02/2026) | (884, 28/02/2026) | (889, 28/02/2026) | (905, 2/03/2026) | (909, 2/03/2026) | (911, 2/03/2026) | (912, 2/03/2026) | (913, 2/03/2026) | (914, 2/03/2026) | (917, 2/03/2026) | (922, 2/03/2026) | (998, 2/03/2026) | (1004, 2/03/2026) | (1011, 2/03/2026) | (1054, 3/03/2026) | (1070, 3/03/2026) | (1072, 3/03/2026) | (1075, 3/03/2026) | (1102, 3/03/2026) | (1103, 3/03/2026) | (1105, 3/03/2026) | (1130, 4/03/2026) | (1132, 4/03/2026) | (1134, 4/03/2026) | (1156, 4/03/2026) | (1166, 4/03/2026) | (1170, 4/03/2026) | (1172, 4/03/2026) | (1173, 4/03/2026) | (1175, 4/03/2026) | (1177, 4/03/2026) | (1198, 4/03/2026) | (1201, 4/03/2026) | (1204, 4/03/2026) | (1206, 4/03/2026) | (1209, 5/03/2026) | (1213, 5/03/2026) | (1228, 5/03/2026) | (1233, 5/03/2026) | (1238, 5/03/2026) | (1247, 5/03/2026) | (1252, 5/03/2026) | (1256, 5/03/2026) | (1271, 5/03/2026) | (1274, 5/03/2026) | (1288, 5/03/2026) | (1289, 5/03/2026) | (1291, 5/03/2026) | (1295, 5/03/2026) | (1296, 5/03/2026) | (1298, 5/03/2026) | (1300, 5/03/2026) | (1302, 5/03/2026) | (1303, 5/03/2026) | (1310, 6/03/2026) | (1311, 6/03/2026) | (1312, 6/03/2026) | (1314, 6/03/2026) | (1315, 6/03/2026) | (1319, 6/03/2026) | (1323, 6/03/2026) | (1333, 6/03/2026) | (1336, 6/03/2026) | (1357, 6/03/2026) | (1358, 6/03/2026) | (1359, 6/03/2026) | (1360, 6/03/2026) | (1376, 6/03/2026) | (1387, 6/03/2026) | (1388, 6/03/2026) | (1389, 6/03/2026) | (1397, 6/03/2026) | (1417, 9/03/2026) | (1424, 9/03/2026) | (1425, 9/03/2026) | (1426, 9/03/2026) | (1427, 9/03/2026) | (1430, 9/03/2026) | (1433, 9/03/2026) | (1439, 9/03/2026) | (1444, 9/03/2026) | (1454, 9/03/2026) | (1458, 9/03/2026) | (1542, 10/03/2026) | (1590, 11/03/2026) | (1594, 11/03/2026) | (1596, 11/03/2026) | (1623, 12/03/2026) | (1624, 12/03/2026) | (1627, 12/03/2026) | (1646, 12/03/2026) | (1648, 12/03/2026) | (1654, 12/03/2026) | (1659, 12/03/2026) | (1673, 13/03/2026) | (1676, 13/03/2026) | (1683, 13/03/2026) | (1684, 13/03/2026) | (1713, 13/03/2026) | (1733, 13/03/2026) | (1739, 13/03/2026) | (1753, 16/03/2026) | (1760, 16/03/2026) | (1811, 17/03/2026) | (1816, 17/03/2026) | (1824, 17/03/2026) | (1825, 17/03/2026) | (1839, 17/03/2026) | (1842, 17/03/2026) | (1857, 17/03/2026) | (1901, 18/03/2026) | (1919, 18/03/2026) | (1924, 18/03/2026) | (1940, 19/03/2026) | (1945, 19/03/2026) | (1948, 19/03/2026) | (1982, 19/03/2026) | (1992, 19/03/2026) | (1994, 19/03/2026) | (2003, 20/03/2026) | (2005, 20/03/2026) | (2006, 20/03/2026) | (2008, 20/03/2026) | (2010, 20/03/2026) | (2016, 20/03/2026) | (2018, 20/03/2026) | (2020, 20/03/2026) | (2023, 20/03/2026) | (2027, 20/03/2026) | (2041, 20/03/2026) | (2043, 20/03/2026) | (2054, 20/03/2026) | (2083, 20/03/2026) | (2133, 24/03/2026) | (2134, 24/03/2026) | (2158, 25/03/2026) | (2161, 25/03/2026) | (2171, 25/03/2026) | (2173, 25/03/2026) | (2181, 25/03/2026) | (2182, 25/03/2026) | (2183, 25/03/2026) | (2184, 25/03/2026) | (2193, 25/03/2026) | (2198, 25/03/2026) | (2201, 25/03/2026) | (2203, 25/03/2026) | (2209, 25/03/2026) | (2210, 25/03/2026) | (2213, 25/03/2026) | (2214, 25/03/2026) | (2219, 25/03/2026) | (2222, 25/03/2026) | (2223, 25/03/2026) | (2227, 25/03/2026) | (2228, 25/03/2026) | (2229, 25/03/2026) | (2233, 25/03/2026) | (2234, 25/03/2026) | (2236, 25/03/2026) | (2240, 25/03/2026) | (2245, 25/03/2026) | (2251, 25/03/2026) | (2255, 25/03/2026) | (2256, 25/03/2026) | (2257, 25/03/2026) | (2258, 25/03/2026) | (2262, 25/03/2026) | (2265, 25/03/2026) | (2268, 25/03/2026) | (2273, 25/03/2026) | (2316, 26/03/2026) | (2318, 26/03/2026) | (2320, 26/03/2026) | (2321, 26/03/2026) | (2322, 26/03/2026) | (2339, 26/03/2026) | (2352, 26/03/2026) | (2353, 26/03/2026) | (2355, 26/03/2026) | (2356, 26/03/2026) | (2363, 26/03/2026) | (2366, 26/03/2026) | (2369, 26/03/2026) | (2372, 26/03/2026) | (2373, 26/03/2026) | (2375, 26/03/2026) | (2378, 27/03/2026) | (2382, 27/03/2026) | (2384, 27/03/2026) | (2386, 27/03/2026) | (2391, 27/03/2026) | (2416, 27/03/2026) | (2423, 27/03/2026) | (2425, 27/03/2026) | (2427, 27/03/2026) | (2429, 27/03/2026) | (2432, 27/03/2026) | (2435, 27/03/2026) | (2437, 27/03/2026) | (2457, 27/03/2026) | (2506, 30/03/2026) | (2511, 30/03/2026) | (2517, 30/03/2026) | (2519, 30/03/2026) | (2524, 30/03/2026) | (2525, 30/03/2026) | (2526, 30/03/2026) | (2527, 30/03/2026) | (2528, 30/03/2026) | (2529, 30/03/2026) | (2535, 30/03/2026) | (2536, 30/03/2026) | (2542, 31/03/2026) | (2543, 31/03/2026) | (2545, 31/03/2026) | (2554, 31/03/2026) | (2555, 31/03/2026) | (2561, 31/03/2026) | (2563, 31/03/2026) | (2568, 31/03/2026) | (2570, 31/03/2026) | (2576, 31/03/2026) | (2584, 1/04/2026) | (2607, 6/04/2026) | (2609, 6/04/2026) | (2611, 6/04/2026) | (2614, 6/04/2026) | (2618, 6/04/2026) | (2619, 6/04/2026) | (2722, 8/04/2026) | (2724, 8/04/2026) | (2730, 8/04/2026) | (2739, 8/04/2026) | (2742, 8/04/2026) | (2743, 8/04/2026) | (2745, 8/04/2026) | (2746, 8/04/2026) | (2747, 8/04/2026) | (2768, 8/04/2026) | (2770, 8/04/2026) | (2773, 8/04/2026) | (2776, 8/04/2026) | (2779, 8/04/2026) | (2781, 8/04/2026) | (2785, 8/04/2026) | (2788, 8/04/2026) | (2800, 8/04/2026) | (2804, 8/04/2026) | (2816, 9/04/2026) | (2817, 9/04/2026) | (2820, 9/04/2026) | (2856, 9/04/2026) | (2857, 9/04/2026) | (2874, 9/04/2026) | (2886, 9/04/2026) | (2902, 9/04/2026) | (2903, 9/04/2026) | (2910, 9/04/2026) | (2924, 9/04/2026) | (2936, 9/04/2026) | (2938, 9/04/2026) | (2939, 9/04/2026) | (2952, 9/04/2026) | (2954, 9/04/2026) | (2982, 10/04/2026) | (2993, 10/04/2026) | (3019, 10/04/2026) | (3023, 10/04/2026) | (3036, 11/04/2026) | (3040, 11/04/2026) | (3054, 12/04/2026) | (3055, 12/04/2026) | (3057, 12/04/2026) | (3058, 12/04/2026) | (3060, 13/04/2026) | (3103, 13/04/2026) | (3107, 13/04/2026) | (3109, 13/04/2026) | (3115, 13/04/2026) | (3146, 14/04/2026) | (3147, 14/04/2026) | (3150, 14/04/2026) | (3153, 14/04/2026) | (3161, 14/04/2026) | (3194, 15/04/2026) | (3244, 15/04/2026) | (3280, 15/04/2026) | (3283, 16/04/2026) | (3313, 16/04/2026) | (3315, 16/04/2026) | (3316, 16/04/2026) | (3317, 16/04/2026) | (3324, 16/04/2026) | (3325, 16/04/2026) | (3387, 17/04/2026) | (3396, 17/04/2026) | (3429, 20/04/2026) | (3431, 20/04/2026) | (3477, 20/04/2026) | (3479, 20/04/2026) | (3487, 20/04/2026) | (3489, 20/04/2026) | (3493, 21/04/2026) | (3496, 21/04/2026) | (3498, 21/04/2026) | (3499, 21/04/2026) | (3501, 21/04/2026) | (3508, 21/04/2026) | (3509, 21/04/2026) | (3514, 21/04/2026) | (3520, 21/04/2026) | (3521, 21/04/2026) | (3522, 22/04/2026) | (3523, 22/04/2026) | (3527, 22/04/2026) | (3528, 22/04/2026) | (3529, 22/04/2026) | (3531, 22/04/2026) | (3548, 22/04/2026) | (3549, 22/04/2026) | (3559, 22/04/2026) | (3560, 22/04/2026) | (3561, 22/04/2026) | (3562, 22/04/2026) | (3566, 22/04/2026) | (3586, 22/04/2026) | (3587, 22/04/2026) | (3590, 22/04/2026) | (3592, 22/04/2026) | (3593, 22/04/2026) | (3595, 22/04/2026) | (3602, 23/04/2026) | (3609, 23/04/2026) | (3614, 23/04/2026) | (3619, 23/04/2026) | (3620, 23/04/2026) | (3621, 23/04/2026) | (3622, 23/04/2026) | (3623, 23/04/2026) | (3634, 23/04/2026) | (3646, 23/04/2026) | (3647, 23/04/2026) | (3693, 23/04/2026) | (3700, 24/04/2026) | (3703, 24/04/2026) | (3704, 24/04/2026) | (3705, 24/04/2026) | (3708, 24/04/2026) | (3742, 27/04/2026) | (3748, 27/04/2026) | (3750, 27/04/2026) | (3753, 27/04/2026) | (3754, 27/04/2026) | (3760, 27/04/2026) | (3761, 27/04/2026) | (3762, 27/04/2026) | (3765, 27/04/2026) | (3772, 28/04/2026) | (3773, 28/04/2026) | (3794, 28/04/2026) | (3795, 28/04/2026) | (3800, 28/04/2026) | (3801, 28/04/2026) | (3807, 28/04/2026) | (3810, 28/04/2026) | (3814, 28/04/2026) | (3839, 28/04/2026) | (3847, 29/04/2026) | (3850, 29/04/2026) | (3852, 29/04/2026) | (3855, 29/04/2026) | (3858, 29/04/2026) | (3859, 29/04/2026) | (3861, 29/04/2026) | (3862, 29/04/2026) | (3863, 29/04/2026) | (3875, 29/04/2026) | (3888, 29/04/2026) | (3893, 29/04/2026) | (3900, 29/04/2026) | (3901, 29/04/2026) | (3902, 29/04/2026) | (3931, 29/04/2026) | (3948, 29/04/2026) | (3950, 29/04/2026) | (3953, 30/04/2026) | (3971, 30/04/2026) | (3991, 30/04/2026) | (3999, 30/04/2026) | (4001, 30/04/2026) | (4003, 30/04/2026) | (4007, 30/04/2026) | (4015, 30/04/2026) | (4016, 30/04/2026) | (4034, 30/04/2026) | (4036, 30/04/2026) | (4044, 30/04/2026) | (4045, 30/04/2026) | (4048, 1/05/2026) | (4051, 1/05/2026) | (4053, 1/05/2026) | (4054, 1/05/2026) | (4056, 1/05/2026) | (4063, 2/05/2026) | (4064, 2/05/2026) | (4065, 2/05/2026) | (4066, 2/05/2026) | (4067, 2/05/2026) | (4069, 2/05/2026) | (4071, 2/05/2026) | (4074, 2/05/2026) | (4078, 2/05/2026) | (4118, 4/05/2026) | (4141, 4/05/2026) | (4180, 4/05/2026) | (4186, 4/05/2026) | (4265, 5/05/2026) | (4269, 5/05/2026) | (4279, 5/05/2026) | (4282, 5/05/2026) | (4289, 6/05/2026) | (4295, 6/05/2026) | (4311, 6/05/2026) | (4325, 6/05/2026) | (4382, 6/05/2026) | (4384, 6/05/2026) | (4390, 7/05/2026) | (4395, 7/05/2026) | (4400, 7/05/2026) | (4401, 7/05/2026) | (4416, 7/05/2026) | (4418, 7/05/2026) | (4421, 7/05/2026) | (4455, 8/05/2026) | (4457, 8/05/2026) | (4458, 8/05/2026) | (4461, 8/05/2026) | (4500, 11/05/2026) | (4515, 11/05/2026) | (4518, 11/05/2026) | (4520, 11/05/2026) | (4525, 11/05/2026) | (4528, 11/05/2026) | (4536, 11/05/2026) | (4540, 11/05/2026) | (4543, 11/05/2026) | (4553, 11/05/2026) | (4554, 11/05/2026) | (4642, 13/05/2026) | (4646, 13/05/2026) | (4648, 13/05/2026) | (4663, 13/05/2026) | (4690, 13/05/2026) | (4691, 13/05/2026) | (4692, 13/05/2026) | (4694, 13/05/2026) | (4695, 13/05/2026) | (4753, 14/05/2026) | (4761, 14/05/2026) | (4839, 15/05/2026) | (4850, 15/05/2026) | (4852, 15/05/2026) | (4858, 15/05/2026) | (4904, 18/05/2026) | (4912, 18/05/2026) | (4960, 19/05/2026) | (4966, 19/05/2026) | (4979, 20/05/2026) | (4987, 20/05/2026) | (4988, 20/05/2026) | (4991, 20/05/2026) | (4992, 20/05/2026) | (4993, 20/05/2026) | (4995, 20/05/2026) | (5014, 20/05/2026) | (5095, 21/05/2026) | (5118, 21/05/2026) | (5119, 21/05/2026) | (5121, 21/05/2026) | (5123, 21/05/2026) | (5129, 22/05/2026) | (5133, 22/05/2026) | (5134, 22/05/2026) | (5139, 22/05/2026) | (5140, 22/05/2026) | (5141, 22/05/2026) | (5142, 22/05/2026) | (5143, 22/05/2026) | (5146, 22/05/2026) | (5147, 22/05/2026) | (5152, 22/05/2026) | (5153, 22/05/2026) | (5155, 22/05/2026) | (5158, 22/05/2026) | (5167, 22/05/2026) | (5199, 22/05/2026) | (5201, 22/05/2026) | (5205, 22/05/2026) | (5208, 22/05/2026) | (5211, 22/05/2026) | (5212, 22/05/2026) | (5215, 22/05/2026) | (5235, 25/05/2026) | (5236, 25/05/2026) | (5239, 25/05/2026) | (5241, 25/05/2026) | (5242, 25/05/2026) | (5243, 25/05/2026) | (5245, 25/05/2026) | (5246, 25/05/2026) | (5264, 25/05/2026) | (5266, 25/05/2026) | (5267, 25/05/2026) | (5270, 25/05/2026) | (5272, 25/05/2026) | (5277, 25/05/2026) | (5279, 25/05/2026) | (5281, 25/05/2026) | (5285, 25/05/2026) | (5289, 26/05/2026) | (5291, 26/05/2026) | (5293, 26/05/2026) | (5295, 26/05/2026) | (5300, 26/05/2026) | (5321, 26/05/2026) | (5323, 26/05/2026) | (5324, 26/05/2026) | (5325, 26/05/2026) | (5357, 27/05/2026) | (5359, 27/05/2026) | (5360, 27/05/2026) | (5366, 27/05/2026) | (5367, 27/05/2026) | (5368, 27/05/2026) | (5390, 27/05/2026) | (5397, 27/05/2026) | (5414, 27/05/2026) | (5426, 27/05/2026) | (5429, 27/05/2026) | (5430, 27/05/2026) | (5431, 27/05/2026) | (5432, 27/05/2026) | (5433, 27/05/2026) | (5434, 27/05/2026) | (5437, 27/05/2026) | (5442, 28/05/2026) | (5444, 28/05/2026) | (5446, 28/05/2026) | (5447, 28/05/2026) | (5451, 28/05/2026) | (5452, 28/05/2026) | (5463, 28/05/2026) | (5466, 28/05/2026) | (5468, 28/05/2026) | (5470, 28/05/2026) | (5495, 28/05/2026) | (5501, 28/05/2026) | (5512, 28/05/2026) | (5520, 28/05/2026) | (5522, 28/05/2026) | (5524, 28/05/2026) | (5527, 28/05/2026) | (5530, 28/05/2026) | (5546, 28/05/2026) | (5548, 28/05/2026) | (5551, 28/05/2026) | (5569, 29/05/2026) | (5582, 29/05/2026) | (5586, 29/05/2026) | (5593, 29/05/2026) | (5606, 29/05/2026) | (5616, 29/05/2026) | (5618, 29/05/2026) | (5626, 29/05/2026) | (5634, 29/05/2026) | (5644, 31/05/2026) | (5650, 31/05/2026) | (5655, 31/05/2026) | (5656, 31/05/2026) | (5657, 31/05/2026) | (5658, 31/05/2026) | (5659, 31/05/2026) | (5674, 1/06/2026) | (5677, 1/06/2026) | (5718, 1/06/2026) | (5719, 1/06/2026) | (5723, 1/06/2026) | (5724, 1/06/2026) | (5727, 1/06/2026) | (5728, 1/06/2026) | (5742, 1/06/2026) | (5744, 1/06/2026) | (5750, 1/06/2026) | (5753, 1/06/2026) | (5755, 1/06/2026) | (5757, 2/06/2026) | (5758, 2/06/2026) | (5809, 2/06/2026) | (5820, 3/06/2026) | (5826, 3/06/2026) | (5827, 3/06/2026) | (5832, 3/06/2026) | (5835, 3/06/2026) | (5843, 3/06/2026) | (5852, 3/06/2026) | (5854, 3/06/2026) | (5855, 3/06/2026) | (5858, 3/06/2026) | (5859, 3/06/2026) | (5908, 3/06/2026) | (5917, 3/06/2026) | (5919, 3/06/2026) | (5928, 3/06/2026) | (5934, 4/06/2026) | (5936, 4/06/2026) | (5938, 4/06/2026) | (6009, 5/06/2026) | (6011, 5/06/2026) | (6013, 5/06/2026) | (6028, 5/06/2026) | (6029, 5/06/2026) | (6030, 5/06/2026) | (6031, 5/06/2026) | (6033, 5/06/2026) | (6037, 5/06/2026) | (6060, 5/06/2026) | (6061, 5/06/2026) | (6064, 5/06/2026) | (6065, 5/06/2026) | (6067, 5/06/2026) | (6069, 5/06/2026) | (6071, 9/06/2026) | (6130, 10/06/2026) | (6132, 10/06/2026) | (6133, 10/06/2026) | (6137, 10/06/2026) | (6140, 10/06/2026) | (6146, 10/06/2026) | (6152, 10/06/2026) | (6156, 10/06/2026) | (6160, 10/06/2026) | (6186, 10/06/2026) | (6211, 11/06/2026) | (6317, 16/06/2026) | (6366, 17/06/2026) | (6376, 17/06/2026) | (6377, 17/06/2026) | (6415, 18/06/2026) | (6418, 18/06/2026) | (6422, 18/06/2026) | (6424, 18/06/2026) | (6481, 22/06/2026) | (6483, 22/06/2026) | (6486, 22/06/2026) | (6488, 22/06/2026) | (6489, 22/06/2026) | (6490, 22/06/2026) | (6493, 22/06/2026) | (6495, 22/06/2026) | (6496, 22/06/2026) | (6498, 22/06/2026) | (6500, 22/06/2026) | (6501, 22/06/2026) | (6502, 22/06/2026) | (6503, 22/06/2026) | (6506, 22/06/2026) | (6527, 22/06/2026) | (6528, 22/06/2026) | (6535, 23/06/2026) | (6544, 23/06/2026) | (6545, 23/06/2026) | (6547, 23/06/2026) | (6548, 23/06/2026) | (6583, 23/06/2026) | (6585, 23/06/2026) | (6595, 23/06/2026) | (6596, 23/06/2026) | (6601, 23/06/2026) | (6603, 23/06/2026) | (6605, 23/06/2026) | (6607, 24/06/2026) | (6608, 24/06/2026) | (6610, 24/06/2026) | (6611, 24/06/2026) | (6612, 24/06/2026) | (6613, 24/06/2026) | (6616, 24/06/2026) | (6618, 24/06/2026) | (6619, 24/06/2026) | (6620, 24/06/2026) | (6621, 24/06/2026) | (6622, 24/06/2026) | (6623, 24/06/2026) | (6624, 24/06/2026) | (6625, 24/06/2026) | (6626, 24/06/2026) | (6627, 24/06/2026) | (6630, 24/06/2026) | (6632, 24/06/2026) | (6666, 24/06/2026) | (6668, 24/06/2026) | (6669, 24/06/2026) | (6670, 24/06/2026) | (6671, 24/06/2026) | (6672, 24/06/2026) | (6673, 24/06/2026) | (6674, 25/06/2026) | (6676, 25/06/2026) | (6681, 25/06/2026) | (6682, 25/06/2026) | (6683, 25/06/2026) | (6684, 25/06/2026) | (6750, 25/06/2026) | (6753, 25/06/2026) | (6754, 25/06/2026) | (6760, 25/06/2026) | (6800, 26/06/2026) | (6801, 26/06/2026) | (6802, 26/06/2026) | (6807, 26/06/2026) | (6815, 26/06/2026) | (6823, 30/06/2026) | (6824, 30/06/2026) | (6830, 30/06/2026) | (6832, 30/06/2026) | (6841, 30/06/2026) | (6842, 30/06/2026) | (6843, 30/06/2026) | (6848, 30/06/2026) | (6854, 30/06/2026) | (6856, 30/06/2026) | (6890, 1/07/2026) | (6891, 1/07/2026) | (6892, 1/07/2026) | (6893, 1/07/2026) | (6894, 1/07/2026) | (6895, 1/07/2026) | (6896, 1/07/2026) | (6900, 1/07/2026) | (6901, 1/07/2026) | (6904, 1/07/2026) | (6907, 1/07/2026) | (6909, 1/07/2026) | (6911, 1/07/2026) | (6925, 2/07/2026) | (6926, 2/07/2026) | (6931, 2/07/2026) | (6933, 2/07/2026) | (6934, 2/07/2026) | (6937, 2/07/2026) | (6938, 2/07/2026) | (7018, 2/07/2026) | (7026, 2/07/2026) | (7090, 3/07/2026) | (7091, 3/07/2026) | (7092, 3/07/2026) | (7096, 3/07/2026) | (7097, 3/07/2026) | (7099, 3/07/2026) | (7101, 3/07/2026) | (7105, 3/07/2026) | (7106, 3/07/2026) | (7107, 3/07/2026) | (7108, 3/07/2026) | (7113, 3/07/2026) | (7117, 3/07/2026) | (7120, 3/07/2026) | (7123, 3/07/2026) | (7124, 3/07/2026) | (7129, 3/07/2026) | (7137, 3/07/2026) | (7140, 3/07/2026) | (7141, 3/07/2026) | (7143, 3/07/2026) | (7156, 6/07/2026) | (7162, 6/07/2026) | (7163, 6/07/2026) | (7170, 6/07/2026) | (7171, 6/07/2026) | (7173, 6/07/2026) | (7200, 7/07/2026) | (7220, 7/07/2026) | (7223, 7/07/2026) | (7225, 7/07/2026) | (7227, 7/07/2026) | (7228, 7/07/2026) | (7230, 7/07/2026) | (7234, 7/07/2026) | (7247, 7/07/2026) | (7253, 8/07/2026) | (7254, 8/07/2026) | (7260, 8/07/2026) | (7261, 8/07/2026) | (7265, 8/07/2026) | (7268, 8/07/2026) | (7285, 8/07/2026) | (7286, 8/07/2026) | (7290, 8/07/2026) | (7293, 8/07/2026) | (7315, 9/07/2026) | (7325, 9/07/2026) | (7330, 9/07/2026) | (7332, 9/07/2026) | (7336, 9/07/2026) | (7338, 9/07/2026) | (7340, 9/07/2026) | (7342, 9/07/2026) | (7349, 10/07/2026) | (7350, 10/07/2026) | (7357, 10/07/2026) | (7358, 10/07/2026) | (7363, 14/07/2026) | (7364, 14/07/2026) | (7365, 14/07/2026) | (7422, 15/07/2026) | (7430, 15/07/2026) | (7442, 15/07/2026) | (7444, 15/07/2026) | (7451, 16/07/2026) | (7452, 16/07/2026) | (7457, 16/07/2026) | (7468, 16/07/2026) | (7469, 16/07/2026) | (7476, 16/07/2026) | (7504, 17/07/2026) | (7505, 17/07/2026) | (7542, 21/07/2026) | (7549, 21/07/2026) | (7580, 22/07/2026) | (7581, 22/07/2026) | (7584, 22/07/2026) | (7589, 22/07/2026) | (7592, 22/07/2026) | (7593, 22/07/2026) | (7601, 22/07/2026) | (7602, 22/07/2026) | (7604, 22/07/2026) | (7608, 22/07/2026) | (7609, 22/07/2026) | (7610, 22/07/2026) | (7611, 22/07/2026) | (7613, 22/07/2026) | (7620, 22/07/2026) | (7624, 22/07/2026) | (7625, 22/07/2026) | (7626, 22/07/2026) | (7627, 22/07/2026) | (7628, 22/07/2026) | (7637, 23/07/2026) | (7638, 23/07/2026) | (7639, 23/07/2026) | (7640, 23/07/2026) | (7641, 23/07/2026) | (7642, 23/07/2026) | (7643, 23/07/2026) | (7645, 23/07/2026) | (7646, 23/07/2026) | (7647, 23/07/2026) | (7648, 23/07/2026) | (7650, 23/07/2026) | (7652, 23/07/2026) | (7654, 23/07/2026) | (7656, 23/07/2026) | (7661, 23/07/2026) | (7663, 23/07/2026) | (7664, 23/07/2026) | (7666, 23/07/2026) | (7667, 23/07/2026) | (7670, 23/07/2026) | (7672, 23/07/2026) | (7674, 23/07/2026) | (7683, 23/07/2026) | (7686, 23/07/2026) | (7687, 24/07/2026) | (7689, 24/07/2026) | (7691, 24/07/2026) | (7692, 24/07/2026) | (7694, 24/07/2026) | (7695, 24/07/2026) | (7697, 24/07/2026) | (7699, 24/07/2026) | (7700, 24/07/2026) | (7702, 24/07/2026) | (7706, 24/07/2026) | (7708, 24/07/2026) | (7709, 24/07/2026) | (7712, 24/07/2026) | (7713, 24/07/2026) | (7714, 24/07/2026) | (7715, 24/07/2026) | (7720, 24/07/2026) | (7724, 24/07/2026) | (7726, 24/07/2026) | (7729, 24/07/2026) | (7732, 24/07/2026) | (7734, 24/07/2026) | (7735, 24/07/2026) | (7741, 27/07/2026) | (7742, 27/07/2026) | (7745, 27/07/2026) | (7746, 27/07/2026) | (7766, 27/07/2026) | (7767, 27/07/2026) | (7770, 27/07/2026) | (7778, 27/07/2026) | (7779, 27/07/2026) | (7780, 27/07/2026) | (7781, 27/07/2026) | (7782, 28/07/2026) | (7783, 28/07/2026) | (7784, 28/07/2026) | (7785, 28/07/2026) | (7790, 28/07/2026) | (7793, 28/07/2026) | (7795, 28/07/2026) | (7799, 28/07/2026) | (7800, 28/07/2026) | (7801, 28/07/2026) | (7802, 28/07/2026) | (7803, 28/07/2026) | (7804, 29/07/2026) | (7810, 29/07/2026) | (7815, 29/07/2026) | (7816, 29/07/2026) | (7821, 29/07/2026) | (7830, 29/07/2026) | (7831, 29/07/2026) | (7834, 29/07/2026) | (7836, 29/07/2026) | (7837, 29/07/2026) | (7847, 29/07/2026) | (7854, 29/07/2026) | (7858, 29/07/2026) | (7859, 29/07/2026) | (7861, 29/07/2026) | (7867, 29/07/2026) | (7868, 30/07/2026) | (7869, 30/07/2026) | (7870, 30/07/2026) | (7871, 30/07/2026) | (7872, 30/07/2026) | (7874, 30/07/2026) | (7875, 30/07/2026) | (7877, 30/07/2026) | (7878, 30/07/2026) | (7879, 30/07/2026) | (7883, 30/07/2026) | (7884, 30/07/2026) | (7886, 30/07/2026) | (7887, 30/07/2026) | (7888, 30/07/2026) | (7893, 30/07/2026) | (7895, 30/07/2026) | (7914, 30/07/2026) | (7915, 30/07/2026) | (7917, 30/07/2026) | (7923, 30/07/2026) | (7929, 30/07/2026) | (7930, 30/07/2026) | (7955, 31/07/2026) | (7960, 31/07/2026) | (7962, 31/07/2026) | (7966, 31/07/2026) | (7974, 31/07/2026) | (8002, 31/07/2026) | (8003, 31/07/2026) | (8009, 31/07/2026) | (8014, 31/07/2026) | (8016, 31/07/2026) | (8017, 31/07/2026) | (8018, 31/07/2026) | (8019, 31/07/2026) | (8042, 31/07/2026) | (8048, 31/07/2026) | (8075, 3/08/2026) | (8077, 3/08/2026) | (8084, 3/08/2026) | (8086, 3/08/2026) | (8100, 3/08/2026) | (8101, 3/08/2026) | (8102, 3/08/2026) | (8110, 3/08/2026) | (8112, 3/08/2026) | (8113, 3/08/2026) | (8116, 3/08/2026) | (8117, 3/08/2026) | (8128, 3/08/2026) | (8131, 3/08/2026) | (8132, 3/08/2026) | (8134, 3/08/2026) | (8148, 3/08/2026) | (8149, 3/08/2026) | (8154, 3/08/2026) | (8156, 4/08/2026) | (8158, 4/08/2026) | (8159, 4/08/2026) | (8161, 4/08/2026) | (8163, 4/08/2026) | (8164, 4/08/2026) | (8165, 4/08/2026) | (8169, 4/08/2026) | (8171, 4/08/2026) | (8176, 4/08/2026) | (8187, 4/08/2026) | (8197, 5/08/2026) | (8201, 5/08/2026) | (8202, 5/08/2026) | (8204, 5/08/2026) | (8205, 5/08/2026) | (8206, 5/08/2026) | (8216, 5/08/2026) | (8217, 5/08/2026) | (8218, 5/08/2026) | (8219, 5/08/2026) | (8230, 5/08/2026) | (8263, 6/08/2026) | (8278, 10/08/2026) | (8282, 10/08/2026) | (8283, 10/08/2026) | (8297, 11/08/2026) | (8298, 11/08/2026) | (8305, 11/08/2026) | (8306, 11/08/2026) | (8313, 11/08/2026) | (8346, 12/08/2026) | (8347, 12/08/2026) | (8348, 12/08/2026) | (8547, 13/08/2026) | (8552, 13/08/2026) | (8576, 13/08/2026) | (8585, 14/08/2026) | (8587, 14/08/2026) | (8588, 14/08/2026) | (8590, 14/08/2026) | (8610, 18/08/2026) | (8611, 18/08/2026) | (8612, 18/08/2026) | (8614, 18/08/2026) | (8615, 18/08/2026) | (8616, 18/08/2026) | (8617, 18/08/2026) | (8618, 18/08/2026) | (8619, 18/08/2026) | (8620, 18/08/2026) | (8623, 18/08/2026) | (8639, 19/08/2026) | (8651, 20/08/2026) | (8652, 20/08/2026) | (8686, 20/08/2026) | (8701, 21/08/2026) | (8703, 21/08/2026) | (8705, 21/08/2026) | (8728, 24/08/2026) | (8729, 24/08/2026) | (8731, 24/08/2026)</t>
  </si>
  <si>
    <t>(NRO_CONTRATO: 38 - 19/01/2026 - DOC_CONTRATISTA: 33199365 - 17064468 - SEIS (06) MESES - RP: 221)
(NRO_CONTRATO: 41 - 19/01/2026 - DOC_CONTRATISTA: 64548074 - 19976388 - 6 MESES - RP: 175)
(NRO_CONTRATO: 53 - 19/01/2026 - DOC_CONTRATISTA: 42270187 - 15859458 - 6 MESES - RP: 187)
(NRO_CONTRATO: 74 - 19/01/2026 - DOC_CONTRATISTA: 92277796 - 15859458 - 6 MESES - RP: 211)
(NRO_CONTRATO: 75 - 19/01/2026 - DOC_CONTRATISTA: 64580235 - 15859458 - 6 MESES - RP: 212)
(NRO_CONTRATO: 76 - 19/01/2026 - DOC_CONTRATISTA: 92028140 - 17064468 - 6 MESES - RP: 213)
(NRO_CONTRATO: 77 - 19/01/2026 - DOC_CONTRATISTA: 1051444308 - 15859458 - 6 MESES - RP: 214)
(NRO_CONTRATO: 78 - 19/01/2026 - DOC_CONTRATISTA: 45476778 - 15859458 - 6 MESES - RP: 215)
(NRO_CONTRATO: 79 - 19/01/2026 - DOC_CONTRATISTA: 92533766 - 17064468 - 6 MESES - RP: 216)
(NRO_CONTRATO: 80 - 19/01/2026 - DOC_CONTRATISTA: 1103112678 - 15859458 - 6 MESES - RP: 217)
(NRO_CONTRATO: 81 - 19/01/2026 - DOC_CONTRATISTA: 1193124473 - 17064468 - 6 MESES - RP: 218)
(NRO_CONTRATO: 82 - 19/01/2026 - DOC_CONTRATISTA: 92260072 - 15859458 - 6 MESES - RP: 219)
(NRO_CONTRATO: 83 - 19/01/2026 - DOC_CONTRATISTA: 92503275 - 17064468 - 6 MESES - RP: 220)
(NRO_CONTRATO: 85 - 20/01/2026 - DOC_CONTRATISTA: 1102831809 - 15859458 - SEIS (06) MESES - RP: 251)
(NRO_CONTRATO: 86 - 20/01/2026 - DOC_CONTRATISTA: 1100397086 - 15859458 - SEIS (06) MESES - RP: 256)
(NRO_CONTRATO: 87 - 20/01/2026 - DOC_CONTRATISTA: 1102797373 - 15859458 - SEIS (06) MESES - RP: 262)
(NRO_CONTRATO: 88 - 20/01/2026 - DOC_CONTRATISTA: 64748530 - 15859458 - SEIS (06) MESES - RP: 269)
(NRO_CONTRATO: 89 - 20/01/2026 - DOC_CONTRATISTA: 64749616 - 15859458 - SEIS (06) MESES - RP: 272)
(NRO_CONTRATO: 90 - 20/01/2026 - DOC_CONTRATISTA: 1026297925 - 17064468 - SEIS (06) MESES - RP: 243)
(NRO_CONTRATO: 91 - 20/01/2026 - DOC_CONTRATISTA: 1102863759 - 17064468 - SEIS (06) MESES - RP: 244)
(NRO_CONTRATO: 92 - 20/01/2026 - DOC_CONTRATISTA: 78700442 - 17064468 - SEIS (06) MESES - RP: 245)
(NRO_CONTRATO: 93 - 20/01/2026 - DOC_CONTRATISTA: 92540448 - 17064468 - SEIS (06) MESES - RP: 246)
(NRO_CONTRATO: 94 - 20/01/2026 - DOC_CONTRATISTA: 73108191 - 17064468 - SEIS (06) MESES - RP: 252)
(NRO_CONTRATO: 95 - 20/01/2026 - DOC_CONTRATISTA: 1102841573 - 17064468 - SEIS (06) MESES - RP: 253)
(NRO_CONTRATO: 107 - 21/01/2026 - DOC_CONTRATISTA: 92534848 - 15859458 - SEIS (06) MESES - RP: 305)
(NRO_CONTRATO: 108 - 21/01/2026 - DOC_CONTRATISTA: 23180871 - 17064468 - SEIS (06) MESES - RP: 347)
(NRO_CONTRATO: 109 - 21/01/2026 - DOC_CONTRATISTA: 92529253 - 17064468 - SEIS (06) MESES - RP: 348)
(NRO_CONTRATO: 110 - 21/01/2026 - DOC_CONTRATISTA: 1100690564 - 17064468 - SEIS (06) MESES - RP: 349)
(NRO_CONTRATO: 111 - 21/01/2026 - DOC_CONTRATISTA: 1104383603 - 17064468 - SEIS (06) MESES - RP: 350)
(NRO_CONTRATO: 112 - 21/01/2026 - DOC_CONTRATISTA: 1100551869 - 17064468 - SEIS (06) MESES - RP: 351)
(NRO_CONTRATO: 113 - 22/01/2026 - DOC_CONTRATISTA: 1103098662 - 17064468 - SEIS (06) MESES - RP: 352)
(NRO_CONTRATO: 116 - 21/01/2026 - DOC_CONTRATISTA: 1102861540 - 15859458 - SEIS (06) MESES - RP: 363)
(NRO_CONTRATO: 117 - 21/01/2026 - DOC_CONTRATISTA: 1099992917 - 15859458 - SEIS (06) MESES - RP: 284)
(NRO_CONTRATO: 121 - 21/01/2026 - DOC_CONTRATISTA: 23182132 - 15859458 - SEIS (06) MESES - RP: 376)
(NRO_CONTRATO: 122 - 21/01/2026 - DOC_CONTRATISTA: 22837063 - 17064468 - SEIS (06) MESES - RP: 380)
(NRO_CONTRATO: 123 - 21/01/2026 - DOC_CONTRATISTA: 64568875 - 17064468 - SEIS (06) MESES - RP: 598)
(NRO_CONTRATO: 124 - 21/01/2026 - DOC_CONTRATISTA: 1102837027 - 17064468 - SEIS (06) MESES - RP: 383)
(NRO_CONTRATO: 126 - 22/01/2025 - DOC_CONTRATISTA: 23029381 - 17064468 - SEIS (06) MESES - RP: 382)
(NRO_CONTRATO: 129 - 22/01/2026 - DOC_CONTRATISTA: 22977937 - 17064468 - SEIS (06) MESES - RP: 438)
(NRO_CONTRATO: 130 - 20/01/2026 - DOC_CONTRATISTA: 18762892 - 17064468 - SEIS (6) MESES - RP: 279)
(NRO_CONTRATO: 131 - 20/01/2026 - DOC_CONTRATISTA: 1100393243 - 17064468 - SEIS (6) MESES - RP: 278)
(NRO_CONTRATO: 133 - 20/01/2026 - DOC_CONTRATISTA: 1102850144 - 17064468 - SEIS (6) MESES - RP: 287)
(NRO_CONTRATO: 135 - 20/01/2026 - DOC_CONTRATISTA: 1102230489 - 17064468 - SEIS (6) MESES - RP: 288)
(NRO_CONTRATO: 137 - 20/01/2026 - DOC_CONTRATISTA: 1192756127 - 17064468 - SEIS (6) MESES - RP: 291)
(NRO_CONTRATO: 141 - 21/01/2026 - DOC_CONTRATISTA: 1102832677 - 17064468 - 6 MESES - RP: 310)
(NRO_CONTRATO: 142 - 21/01/2026 - DOC_CONTRATISTA: 92189854 - 17064468 - 6 MESES - RP: 333)
(NRO_CONTRATO: 143 - 21/01/2026 - DOC_CONTRATISTA: 92513400 - 17064468 - 6 MESES - RP: 334)
(NRO_CONTRATO: 144 - 21/01/2026 - DOC_CONTRATISTA: 92520378 - 17064468 - 6 MESES - RP: 335)
(NRO_CONTRATO: 145 - 22/01/2026 - DOC_CONTRATISTA: 92275760 - 17064468 - 6 MESES - RP: 336)
(NRO_CONTRATO: 152 - 21/01/2026 - DOC_CONTRATISTA: 10877529 - 17064468 - SEIS (6) MESES - RP: 355)
(NRO_CONTRATO: 155 - 21/01/2026 - DOC_CONTRATISTA: 92545381 - 15859458 - SEIS (6) MESES - RP: 359)
(NRO_CONTRATO: 157 - 26/01/2026 - DOC_CONTRATISTA: 1104377276 - 17064468 - SEIS (06) MESES - RP: 762)
(NRO_CONTRATO: 158 - 25/01/2026 - DOC_CONTRATISTA: 9134364 - 17064468 - SEIS (06) MESES - RP: 680)
(NRO_CONTRATO: 159 - 22/01/2026 - DOC_CONTRATISTA: 1100397905 - 17064468 - SEIS (06) MESES - RP: 360)
(NRO_CONTRATO: 160 - 22/01/2026 - DOC_CONTRATISTA: 92543015 - 17064468 - SEIS (06) MESES - RP: 361)
(NRO_CONTRATO: 166 - 22/01/2026 - DOC_CONTRATISTA: 1010055566 - 15859458 - SEIS (06) MESES - RP: 386)
(NRO_CONTRATO: 167 - 22/01/2026 - DOC_CONTRATISTA: 92671465 - 17064468 - SEIS (06) MESES - RP: 585)
(NRO_CONTRATO: 174 - 23/01/2026 - DOC_CONTRATISTA: 1100307372 - 17064468 - SEIS (06) MESES - RP: 520)
(NRO_CONTRATO: 175 - 23/01/2026 - DOC_CONTRATISTA: 64680088 - 17064468 - SEIS (06) MESES - RP: 522)
(NRO_CONTRATO: 176 - 22/01/2026 - DOC_CONTRATISTA: 92642580 - 15859458 - 6 MESES - RP: 345)
(NRO_CONTRATO: 183 - 23/01/2026 - DOC_CONTRATISTA: 1103748422 - 17064468 - SEIS (06) MESES - RP: 483)
(NRO_CONTRATO: 184 - 23/01/2026 - DOC_CONTRATISTA: 64565434 - 17064468 - SEIS (06) MESES - RP: 669)
(NRO_CONTRATO: 186 - 22/01/2026 - DOC_CONTRATISTA: 1099961163 - 17064468 - SEIS (6) MESES - RP: 443)
(NRO_CONTRATO: 187 - 22/01/2026 - DOC_CONTRATISTA: 1104258776 - 17064468 - SEIS (6) MESES - RP: 448)
(NRO_CONTRATO: 189 - 23/01/2026 - DOC_CONTRATISTA: 9194946 - 17064468 - 6 MESES - RP: 453)
(NRO_CONTRATO: 190 - 30/01/2026 - DOC_CONTRATISTA: 1100397885 - 17064468 - 6 MESES - RP: 1138)
(NRO_CONTRATO: 193 - 23/01/2026 - DOC_CONTRATISTA: 8798132 - 17064468 - 6 MESES - RP: 437)
(NRO_CONTRATO: 194 - 22/01/2026 - DOC_CONTRATISTA: 64573119 - 17064468 - 6 MESES - RP: 441)
(NRO_CONTRATO: 206 - 23/01/2026 - DOC_CONTRATISTA: 1103219442 - 19976388 - SEIS (6) MESES - RP: 551)
(NRO_CONTRATO: 207 - 23/01/2026 - DOC_CONTRATISTA: 1102826482 - 19976388 - SEIS (6) MESES - RP: 568)
(NRO_CONTRATO: 211 - 23/01/2026 - DOC_CONTRATISTA: 1193236229 - 19976388 - SEIS (06) MESES - RP: 672)
(NRO_CONTRATO: 227 - 26/01/2026 - DOC_CONTRATISTA: 64928558 - 17064468 - 6 MESES - RP: 464)
(NRO_CONTRATO: 230 - 26/01/2026 - DOC_CONTRATISTA: 1103115137 - 17064468 - 6 MESES - RP: 553)
(NRO_CONTRATO: 232 - 23/01/2026 - DOC_CONTRATISTA: 92261485 - 17064468 - SEIS (6) MESES - RP: 595)
(NRO_CONTRATO: 233 - 23/01/2026 - DOC_CONTRATISTA: 1103214236 - 17064468 - SEIS (6) MESES - RP: 532)
(NRO_CONTRATO: 243 - 26/01/2026 - DOC_CONTRATISTA: 1102853206 - 15859458 - SEIS (06) MESES - RP: 682)
(NRO_CONTRATO: 251 - 26/01/2026 - DOC_CONTRATISTA: 92536045 - 17064468 - 6 MESES - RP: 676)
(NRO_CONTRATO: 276 - 26/01/2026 - DOC_CONTRATISTA: 1103112441 - 17064468 - 6 MESES - RP: 751)
(NRO_CONTRATO: 292 - 27/01/2026 - DOC_CONTRATISTA: 1103109714 - 15859458 - SEIS (06) MESES - RP: 897)
(NRO_CONTRATO: 293 - 27/01/2026 - DOC_CONTRATISTA: 1099991058 - 15859458 - SEIS (06) MESES - RP: 889)
(NRO_CONTRATO: 295 - 27/01/2026 - DOC_CONTRATISTA: 1003193887 - 17064468 - 6 MESES - RP: 777)
(NRO_CONTRATO: 298 - 28/01/2026 - DOC_CONTRATISTA: 1101124604 - 15859458 - SEIS MESES - RP: 852)
(NRO_CONTRATO: 305 - 28/01/2026 - DOC_CONTRATISTA: 1005389537 - 17064468 - SEIS (06) MESES - RP: 985)
(NRO_CONTRATO: 307 - 29/01/2026 - DOC_CONTRATISTA: 92526301 - 15859458 - SEIS (06) MESES - RP: 1094)
(NRO_CONTRATO: 322 - 27/01/2026 - DOC_CONTRATISTA: 1100685618 - 17064468 - SEIS (6) MESES - RP: 872)
(NRO_CONTRATO: 323 - 27/01/2026 - DOC_CONTRATISTA: 1193055064 - 15859458 - SEIS (6) MESES - RP: 876)
(NRO_CONTRATO: 325 - 27/01/2026 - DOC_CONTRATISTA: 40932456 - 17064468 - SEIS (6) MESES - RP: 883)
(NRO_CONTRATO: 350 - 29/01/2026 - DOC_CONTRATISTA: 10882301 - 17064468 - 6 MESES - RP: 1111)
(NRO_CONTRATO: 351 - 26/01/2026 - DOC_CONTRATISTA: 1045760698 - 15859458 - 6 MESES - RP: 1114)
(NRO_CONTRATO: 380 - 29/01/2026 - DOC_CONTRATISTA: 23220850 - 15859458 - 6 MESES - RP: 1137)
(NRO_CONTRATO: 386 - 30/01/2026 - DOC_CONTRATISTA: 1103741919 - 15859458 - SEIS (06) MESES - RP: 1159)
(NRO_CONTRATO: 394 - 30/01/2026 - DOC_CONTRATISTA: 1102835693 - 17064468 - 6 MESES - RP: 1156)
(NRO_CONTRATO: 425 - 23/07/2026 - DOC_CONTRATISTA: 42270187 - 13216215 - CINCO (5) MESES - RP: 4436)
(NRO_CONTRATO: 456 - 27/07/2026 - DOC_CONTRATISTA: 64748530 - 13216215 - CINCO(05) MESES - RP: 4512)
(NRO_CONTRATO: 457 - 27/07/2026 - DOC_CONTRATISTA: 92260072 - 13216215 - CINCO (05) MESES - RP: 4540)
(NRO_CONTRATO: 458 - 27/07/2026 - DOC_CONTRATISTA: 73108191 - 14220390 - CINCO (05) MESES - RP: 4727)
(NRO_CONTRATO: 459 - 27/07/2026 - DOC_CONTRATISTA: 1051444308 - 13216215 - CINCO (05) MESES - RP: 4543)
(NRO_CONTRATO: 460 - 27/07/2026 - DOC_CONTRATISTA: 45476778 - 13216215 - CINCO (05) MESES - RP: 4547)
(NRO_CONTRATO: 461 - 27/07/2026 - DOC_CONTRATISTA: 92513400 - 14220390 - CINCO (05) MESES - RP: 4546)
(NRO_CONTRATO: 462 - 27/07/2026 - DOC_CONTRATISTA: 1104383603 - 14220390 - CINCO (05) MESES - RP: 4544)
(NRO_CONTRATO: 463 - 27/07/2026 - DOC_CONTRATISTA: 10885185 - 14220390 - CINCO (05) MESES - RP: 4541)
(NRO_CONTRATO: 464 - 27/07/2026 - DOC_CONTRATISTA: 78700442 - 14220390 - CINCO (05) MESES - RP: 4538)
(NRO_CONTRATO: 465 - 27/07/2026 - DOC_CONTRATISTA: 92533766 - 14220390 - CINCO (05) MESES - RP: 4537)
(NRO_CONTRATO: 466 - 27/07/2026 - DOC_CONTRATISTA: 23180871 - 14220390 - CINCO (05) MESES - RP: 4535)
(NRO_CONTRATO: 501 - 29/07/2026 - DOC_CONTRATISTA: 1100690564 - 14220390 - CINCO (05) MESES - RP: 4696)
(NRO_CONTRATO: 502 - 29/07/2026 - DOC_CONTRATISTA: 92540448 - 14220390 - CINCO (05) MESES - RP: 4700)
(NRO_CONTRATO: 1 - 9/07/2026 - DOC_CONTRATISTA: 892280033 - 4532018463 - cinco (5) meses y 20 dias - RP: 4304)
(NRO_CONTRATO: 4 - 25/03/2026 - DOC_CONTRATISTA: 900808189 - 4200000 - HASTA EL 31 DE DICIEMBRE DE 2026 - RP: 2369)
(NRO_CONTRATO: 242 - 26/01/2026 - DOC_CONTRATISTA: 92512808 - 25760100 - SEIS (06) MESES - RP: 679)
(NRO_CONTRATO: 1 - 19/01/2026 - DOC_CONTRATISTA: 1100686793 - 25760100 - 6 MESES - RP: 137)
(NRO_CONTRATO: 6 - 19/01/2026 - DOC_CONTRATISTA: 30569550 - 31960242 - SEIS (06) MESES - RP: 184)
(NRO_CONTRATO: 7 - 19/01/2026 - DOC_CONTRATISTA: 64552909 - 31960242 - SEIS (06) MESES - RP: 136)
(NRO_CONTRATO: 11 - 18/01/2026 - DOC_CONTRATISTA: 64700424 - 25760100 - SEIS (06) MESES - RP: 179)
(NRO_CONTRATO: 12 - 19/01/2026 - DOC_CONTRATISTA: 64545390 - 25760100 - 6 MESES - RP: 512)
(NRO_CONTRATO: 28 - 19/01/2026 - DOC_CONTRATISTA: 64865779 - 31960242 - 6 MESES - RP: 157)
(NRO_CONTRATO: 29 - 19/01/2026 - DOC_CONTRATISTA: 22864626 - 25760100 - 6 MESES - RP: 155)
(NRO_CONTRATO: 32 - 19/01/2026 - DOC_CONTRATISTA: 22637596 - 31960242 - 6 MESES - RP: 158)
(NRO_CONTRATO: 37 - 19/01/2026 - DOC_CONTRATISTA: 1104407721 - 31960242 - SEIS (06) MESES - RP: 201)
(NRO_CONTRATO: 44 - 19/01/2026 - DOC_CONTRATISTA: 22884587 - 25760100 - SEIS (6) MESES - RP: 169)
(NRO_CONTRATO: 45 - 19/01/2026 - DOC_CONTRATISTA: 42209041 - 27236082 - 6 MESES - RP: 177)
(NRO_CONTRATO: 49 - 19/01/2026 - DOC_CONTRATISTA: 64869119 - 31960242 - 6 MESES - RP: 186)
(NRO_CONTRATO: 50 - 19/01/2026 - DOC_CONTRATISTA: 1102827223 - 25760100 - 6 MESES - RP: 188)
(NRO_CONTRATO: 51 - 19/01/2026 - DOC_CONTRATISTA: 32930597 - 25760100 - 6 MESES - RP: 190)
(NRO_CONTRATO: 52 - 19/01/2026 - DOC_CONTRATISTA: 64722004 - 25760100 - 6 MESES - RP: 192)
(NRO_CONTRATO: 54 - 19/01/2026 - DOC_CONTRATISTA: 43612826 - 25760100 - 6 MESES - RP: 193)
(NRO_CONTRATO: 55 - 19/01/2026 - DOC_CONTRATISTA: 92511089 - 31960242 - 6 MESES - RP: 195)
(NRO_CONTRATO: 56 - 19/01/2026 - DOC_CONTRATISTA: 1102795309 - 31960242 - 6 MESES - RP: 194)
(NRO_CONTRATO: 57 - 19/01/2026 - DOC_CONTRATISTA: 1102849747 - 25760100 - 6 MESES - RP: 196)
(NRO_CONTRATO: 58 - 19/01/2026 - DOC_CONTRATISTA: 16211179 - 25760100 - SEIS (06) MESES - RP: 203)
(NRO_CONTRATO: 59 - 19/01/2026 - DOC_CONTRATISTA: 73073305 - 19976388 - SEIS (06) MESES - RP: 208)
(NRO_CONTRATO: 60 - 19/01/2026 - DOC_CONTRATISTA: 1082850478 - 25760100 - SEIS (06) MESES - RP: 204)
(NRO_CONTRATO: 84 - 20/01/2025 - DOC_CONTRATISTA: 92520832 - 25760100 - SEIS (06) MESES - RP: 254)
(NRO_CONTRATO: 115 - 22/01/2026 - DOC_CONTRATISTA: 64544547 - 31960242 - SEIS (06) MESES - RP: 354)
(NRO_CONTRATO: 118 - 21/01/2026 - DOC_CONTRATISTA: 1140873465 - 25760100 - SEIS (06) MESES - RP: 661)
(NRO_CONTRATO: 119 - 26/01/2026 - DOC_CONTRATISTA: 1100400319 - 25760100 - SEIS (06) MESES - RP: 675)
(NRO_CONTRATO: 120 - 21/01/2026 - DOC_CONTRATISTA: 1100546418 - 25760100 - SEIS (06) MESES - RP: 371)
(NRO_CONTRATO: 125 - 22/01/2026 - DOC_CONTRATISTA: 1063289853 - 25760100 - SEIS (06) MESES - RP: 378)
(NRO_CONTRATO: 128 - 22/01/2026 - DOC_CONTRATISTA: 33239110 - 25760100 - SEIS (06) MESES - RP: 588)
(NRO_CONTRATO: 132 - 20/01/2026 - DOC_CONTRATISTA: 1140884760 - 25760100 - SEIS (6) MESES - RP: 285)
(NRO_CONTRATO: 134 - 20/01/2026 - DOC_CONTRATISTA: 1104017554 - 25760100 - SEIS (6) MESES - RP: 286)
(NRO_CONTRATO: 136 - 20/01/2026 - DOC_CONTRATISTA: 1066528697 - 25760100 - SEIS (6) MESES - RP: 289)
(NRO_CONTRATO: 138 - 20/01/2026 - DOC_CONTRATISTA: 1102808999 - 25760100 - SEIS (6) MESES - RP: 292)
(NRO_CONTRATO: 140 - 21/01/2026 - DOC_CONTRATISTA: 64585774 - 25760100 - 6 MESES - RP: 307)
(NRO_CONTRATO: 147 - 22/01/2026 - DOC_CONTRATISTA: 1102851186 - 25760100 - 6 MESES - RP: 337)
(NRO_CONTRATO: 148 - 22/01/2026 - DOC_CONTRATISTA: 1100687181 - 25760100 - 6 MESES - RP: 488)
(NRO_CONTRATO: 149 - 22/01/2026 - DOC_CONTRATISTA: 92031998 - 25760100 - 6 MESES - RP: 341)
(NRO_CONTRATO: 150 - 22/01/2026 - DOC_CONTRATISTA: 33237872 - 25760100 - 6 MESES - RP: 342)
(NRO_CONTRATO: 151 - 22/01/2026 - DOC_CONTRATISTA: 64921679 - 25760100 - 6 MESES - RP: 343)
(NRO_CONTRATO: 156 - 21/01/2026 - DOC_CONTRATISTA: 1101812919 - 25760100 - SEIS (6) MESES - RP: 487)
(NRO_CONTRATO: 163 - 23/01/2026 - DOC_CONTRATISTA: 56097901 - 31960242 - SEIS (06) MESES - RP: 2747)
(NRO_CONTRATO: 165 - 23/01/2026 - DOC_CONTRATISTA: 64584247 - 25760100 - SEIS (06) MESES - RP: 357)
(NRO_CONTRATO: 168 - 22/01/2026 - DOC_CONTRATISTA: 1103119044 - 25760100 - SEIS (06) MESES - RP: 581)
(NRO_CONTRATO: 169 - 23/01/2026 - DOC_CONTRATISTA: 92032362 - 25760100 - SEIS (06) MESES - RP: 600)
(NRO_CONTRATO: 170 - 21/01/2026 - DOC_CONTRATISTA: 1102874863 - 25760100 - SEIS (6) MESES - RP: 368)
(NRO_CONTRATO: 171 - 21/01/2026 - DOC_CONTRATISTA: 92530120 - 25760100 - SEIS (6) MESES - RP: 362)
(NRO_CONTRATO: 177 - 22/01/2026 - DOC_CONTRATISTA: 64695747 - 25760100 - 6 MESES - RP: 346)
(NRO_CONTRATO: 181 - 23/01/2026 - DOC_CONTRATISTA: 1104379351 - 25760100 - SEIS (06) MESES - RP: 476)
(NRO_CONTRATO: 182 - 23/01/2026 - DOC_CONTRATISTA: 42203507 - 31960242 - SEIS (06) - RP: 666)
(NRO_CONTRATO: 188 - 22/01/2026 - DOC_CONTRATISTA: 1005649404 - 25760100 - SEIS (6) MESES - RP: 451)
(NRO_CONTRATO: 192 - 23/01/2026 - DOC_CONTRATISTA: 1104381084 - 25760100 - 6 MESES - RP: 444)
(NRO_CONTRATO: 195 - 23/01/2026 - DOC_CONTRATISTA: 64573717 - 25760100 - 6 MESES - RP: 450)
(NRO_CONTRATO: 196 - 22/01/2026 - DOC_CONTRATISTA: 1102802137 - 25760100 - 6 MESES - RP: 452)
(NRO_CONTRATO: 197 - 23/01/2026 - DOC_CONTRATISTA: 42207554 - 25760100 - 6 MESES - RP: 466)
(NRO_CONTRATO: 198 - 22/01/2026 - DOC_CONTRATISTA: 1129576004 - 31960242 - 6 MESES - RP: 471)
(NRO_CONTRATO: 199 - 23/01/2026 - DOC_CONTRATISTA: 1100395492 - 25760100 - 6 MESES - RP: 477)
(NRO_CONTRATO: 200 - 23/01/2026 - DOC_CONTRATISTA: 1102803702 - 30262908 - 6 MESES - RP: 473)
(NRO_CONTRATO: 202 - 22/01/2026 - DOC_CONTRATISTA: 1007641389 - 25760100 - SEIS (6) MESES - RP: 460)
(NRO_CONTRATO: 203 - 22/01/2026 - DOC_CONTRATISTA: 92535668 - 25760100 - SEIS (6) MESES - RP: 434)
(NRO_CONTRATO: 208 - 23/01/2026 - DOC_CONTRATISTA: 1007335503 - 25760100 - SEIS (6) MESES - RP: 571)
(NRO_CONTRATO: 209 - 23/01/2026 - DOC_CONTRATISTA: 9132824 - 25760100 - SEIS (6) MESES - RP: 573)
(NRO_CONTRATO: 210 - 23/01/2026 - DOC_CONTRATISTA: 1052086796 - 25760100 - SEIS (06) MESES - RP: 482)
(NRO_CONTRATO: 215 - 23/01/2026 - DOC_CONTRATISTA: 1214718950 - 31960242 - SEIS (6) MESES - RP: 364)
(NRO_CONTRATO: 219 - 26/01/2026 - DOC_CONTRATISTA: 32796723 - 25760100 - SEIS (06) MESES - RP: 534)
(NRO_CONTRATO: 220 - 26/01/2026 - DOC_CONTRATISTA: 1104411834 - 25760100 - SEIS (6) MESES - RP: 575)
(NRO_CONTRATO: 228 - 26/01/2026 - DOC_CONTRATISTA: 79955942 - 31960242 - 6 MESES - RP: 557)
(NRO_CONTRATO: 229 - 29/01/2026 - DOC_CONTRATISTA: 1096233424 - 25760100 - 6 MESES - RP: 562)
(NRO_CONTRATO: 231 - 23/01/2026 - DOC_CONTRATISTA: 1103113961 - 25760100 - SEIS (6) MESES - RP: 529)
(NRO_CONTRATO: 235 - 23/01/2026 - DOC_CONTRATISTA: 1102828997 - 25760100 - SEIS (6) MESES - RP: 597)
(NRO_CONTRATO: 236 - 26/01/2026 - DOC_CONTRATISTA: 18778230 - 31960242 - SEIS (06) MESES - RP: 590)
(NRO_CONTRATO: 237 - 26/01/2026 - DOC_CONTRATISTA: 64569339 - 31960242 - SEIS (06) MESES - RP: 592)
(NRO_CONTRATO: 238 - 26/01/2026 - DOC_CONTRATISTA: 22868254 - 31960242 - SEIS (06) MESES - RP: 677)
(NRO_CONTRATO: 259 - 26/01/2026 - DOC_CONTRATISTA: 72252982 - 31960242 - 6 MESES - RP: 731)
(NRO_CONTRATO: 262 - 26/01/2026 - DOC_CONTRATISTA: 85204220 - 31960242 - SEIS (06) MESES - RP: 764)
(NRO_CONTRATO: 268 - 26/01/2026 - DOC_CONTRATISTA: 64563873 - 25760100 - SEIS (06) MESES - RP: 746)
(NRO_CONTRATO: 284 - 27/01/2026 - DOC_CONTRATISTA: 1067961658 - 25760100 - SEIS (06) MESES - RP: 772)
(NRO_CONTRATO: 288 - 27/01/2026 - DOC_CONTRATISTA: 63563029 - 25760100 - SEIS (06) MESES - RP: 809)
(NRO_CONTRATO: 299 - 28/01/2026 - DOC_CONTRATISTA: 1100550765 - 25760100 - SEIS MESES - RP: 1016)
(NRO_CONTRATO: 300 - 28/01/2026 - DOC_CONTRATISTA: 92131410 - 31960242 - SEIS MESES - RP: 1019)
(NRO_CONTRATO: 304 - 28/01/2026 - DOC_CONTRATISTA: 92543322 - 31960242 - SEIS (06) MESES - RP: 924)
(NRO_CONTRATO: 306 - 28/01/2026 - DOC_CONTRATISTA: 1103740758 - 17064468 - SEIS (06) MESES - RP: 928)
(NRO_CONTRATO: 309 - 28/01/2026 - DOC_CONTRATISTA: 23030217 - 25760100 - 6 MESES - RP: 975)
(NRO_CONTRATO: 315 - 29/01/2026 - DOC_CONTRATISTA: 9196093 - 25760100 - SEIS (6) MESES - RP: 988)
(NRO_CONTRATO: 321 - 27/01/2026 - DOC_CONTRATISTA: 1192804262 - 25760100 - SEIS (6) MESES - RP: 854)
(NRO_CONTRATO: 324 - 27/01/2026 - DOC_CONTRATISTA: 1005424978 - 25760100 - SEIS (6) MESES - RP: 973)
(NRO_CONTRATO: 347 - 30/01/2026 - DOC_CONTRATISTA: 1102821492 - 25760100 - SEIS (06) MESES - RP: 1113)
(NRO_CONTRATO: 358 - 30/01/2026 - DOC_CONTRATISTA: 1100551350 - 25760100 - 6 MESES - RP: 1130)
(NRO_CONTRATO: 374 - 30/01/2026 - DOC_CONTRATISTA: 92510484 - 25760100 - SEIS (06) MESES - RP: 1123)
(NRO_CONTRATO: 406 - 30/01/2026 - DOC_CONTRATISTA: 1005640591 - 25760100 - SEIS (6) MESES - RP: 1170)
(NRO_CONTRATO: 424 - 22/07/2026 - DOC_CONTRATISTA: 1100686793 - 21466750 - CINCO (05) MESES - RP: 4472)
(NRO_CONTRATO: 426 - 23/07/2026 - DOC_CONTRATISTA: 64869119 - 26633535 - CINCO (05) MESES - RP: 4437)
(NRO_CONTRATO: 427 - 23/07/2026 - DOC_CONTRATISTA: 43612826 - 21466750 - CINCO (05) MESES - RP: 4438)
(NRO_CONTRATO: 429 - 22/07/2026 - DOC_CONTRATISTA: 64722004 - 21466750 - CINCO (05) MESES - RP: 4416)
(NRO_CONTRATO: 430 - 22/07/2026 - DOC_CONTRATISTA: 1102827223 - 21466750 - CINCO (05) MESES - RP: 4421)
(NRO_CONTRATO: 431 - 22/07/2026 - DOC_CONTRATISTA: 32930597 - 21466750 - CINCO (05) MESES - RP: 4423)
(NRO_CONTRATO: 432 - 22/07/2026 - DOC_CONTRATISTA: 1102795309 - 26633535 - CINCO (5) MESES - RP: 4418)
(NRO_CONTRATO: 433 - 22/07/2026 - DOC_CONTRATISTA: 1102849747 - 21466750 - CINCO (5) MESES - RP: 4428)
(NRO_CONTRATO: 447 - 23/07/2026 - DOC_CONTRATISTA: 1214718950 - 26633535 - 5 MESES - RP: 4479)
(NRO_CONTRATO: 493 - 29/07/2026 - DOC_CONTRATISTA: 22864626 - 21466750 - CINCO (05) MESES - RP: 4675)
(NRO_CONTRATO: 495 - 29/07/2026 - DOC_CONTRATISTA: 1102863759 - 14220390 - CINCO (05) MESES - RP: 4679)
(NRO_CONTRATO: 507 - 29/07/2026 - DOC_CONTRATISTA: 1104411834 - 21466750 - CINCO (5) MESES - RP: 4718)
(NRO_CONTRATO: 515 - 30/07/2026 - DOC_CONTRATISTA: 1104381084 - 21466750 - 5 MESES - RP: 4769)
(NRO_CONTRATO: 554 - 3/08/2026 - DOC_CONTRATISTA: 1103119044 - 20751192 - CUATRO (04) MESES Y VEINTICINCO (25) DIAS - RP: 4752)
(NRO_CONTRATO: 616 - 5/08/2026 - DOC_CONTRATISTA: 92031998 - 20751191 - 4 MESES Y 25 DIAS - RP: 5053)</t>
  </si>
  <si>
    <t>(914, 25/08/2026)</t>
  </si>
  <si>
    <t>(5258, 20/08/2026) | (5259, 20/08/2026) | (5262, 20/08/2026) | (5263, 20/08/2026) | (5284, 21/08/2026) | (5327, 25/08/2026) | (5328, 25/08/2026)</t>
  </si>
  <si>
    <t>CONTRATO DE PRESTACION PROF 800, CONTRATO DE PRESTACION PROF 801, CONTRATO DE PRESTACION PROF 798, CONTRATO DE PRESTACION PROF 799, CONTRATO DE PRESTACION PROF 804, CONTRATO DE PRESTACION PROF 808, CONTRATO DE PRESTACION PROF 809</t>
  </si>
  <si>
    <t>(NRO_CONTRATO: 149 - 24/04/2026 - DOC_CONTRATISTA: 64557868 - 3500000 - 1 MES - RP: 2675)
(NRO_CONTRATO: 120 - 22/04/2026 - DOC_CONTRATISTA: 1102833179 - 4500000 - UN MES - RP: 2674)
(NRO_CONTRATO: 256 - 25/04/2026 - DOC_CONTRATISTA: 26201243 - 7000000 - UN MES - RP: 2682)
(NRO_CONTRATO: 151 - 23/04/2026 - DOC_CONTRATISTA: 1102865645 - 4000000 - UN MES - RP: 2669)
(NRO_CONTRATO: 363 - 25/04/2026 - DOC_CONTRATISTA: 3837785 - 7000000 - UN MES - RP: 2683)
(NRO_CONTRATO: 137 - 23/04/2026 - DOC_CONTRATISTA: 92276456 - 3700000 - UN MES - RP: 2860)
(NRO_CONTRATO: 284 - 27/04/2026 - DOC_CONTRATISTA: 1000065640 - 3000000 - UN MES - RP: 2742)
(NRO_CONTRATO: 293 - 27/04/2026 - DOC_CONTRATISTA: 1104016527 - 3500000 - 1 MES - RP: 2677)
(NRO_CONTRATO: 407 - 27/04/2026 - DOC_CONTRATISTA: 1102579979 - 3000000 - 1 MES - RP: 2678)
(NRO_CONTRATO: 272 - 27/04/2026 - DOC_CONTRATISTA: 1102852929 - 4500000 - UN MES - RP: 2741)
(NRO_CONTRATO: 139 - 24/04/2026 - DOC_CONTRATISTA: 1103108649 - 4000000 - UN MES - RP: 2679)
(NRO_CONTRATO: 282 - 24/04/2026 - DOC_CONTRATISTA: 34942189 - 6000000 - UN MES - RP: 2672)
(NRO_CONTRATO: 123 - 22/04/2026 - DOC_CONTRATISTA: 1103117816 - 4500000 - UN MES - RP: 2680)
(NRO_CONTRATO: 128 - 27/04/2026 - DOC_CONTRATISTA: 73164012 - 7000000 - UN MES - RP: 2681)
(NRO_CONTRATO: 129 - 27/04/2026 - DOC_CONTRATISTA: 1102881225 - 4200000 - UN MES - RP: 2686)
(NRO_CONTRATO: 198 - 24/04/2026 - DOC_CONTRATISTA: 1102843995 - 3500000 - UN MES - RP: 2724)
(NRO_CONTRATO: 163 - 27/04/2026 - DOC_CONTRATISTA: 1103981302 - 4500000 - 1 MES Y 15 DIAS - RP: 2691)
(NRO_CONTRATO: 110 - 23/04/2026 - DOC_CONTRATISTA: 1103122696 - 4000000 - UN MES - RP: 2688)
(NRO_CONTRATO: 358 - 27/04/2026 - DOC_CONTRATISTA: 92032447 - 3300000 - UN MES - RP: 2960)
(NRO_CONTRATO: 207 - 23/01/2026 - DOC_CONTRATISTA: 1104869617 - 4200000 - UN MES - RP: 2743)
(NRO_CONTRATO: 223 - 27/04/2026 - DOC_CONTRATISTA: 45553070 - 4000000 - 1 MES - RP: 2738)
(NRO_CONTRATO: 205 - 24/04/2026 - DOC_CONTRATISTA: 1005664744 - 4000000 - UN MES - RP: 2757)
(NRO_CONTRATO: 199 - 24/04/2026 - DOC_CONTRATISTA: 1098735439 - 6300000 - UN MES - RP: 2758)
(NRO_CONTRATO: 125 - 22/04/2026 - DOC_CONTRATISTA: 92031271 - 5000000 - UN MES - RP: 2759)
(NRO_CONTRATO: 298 - 28/04/2026 - DOC_CONTRATISTA: 1102828652 - 3800000 - 1 MES - RP: 2754)
(NRO_CONTRATO: 359 - 24/04/2026 - DOC_CONTRATISTA: 1102857675 - 3500000 - un mes - RP: 2812)
(NRO_CONTRATO: 141 - 24/04/2026 - DOC_CONTRATISTA: 1102884816 - 3500000 - UN MES - RP: 2819)
(NRO_CONTRATO: 304 - 24/04/2026 - DOC_CONTRATISTA: 1066752661 - 4000000 - UN MES - RP: 2816)
(NRO_CONTRATO: 174 - 23/01/2026 - DOC_CONTRATISTA: 45493207 - 6200000 - UN MES - RP: 2824)
(NRO_CONTRATO: 111 - 22/04/2026 - DOC_CONTRATISTA: 1102872203 - 4200000 - UN MES - RP: 2838)
(NRO_CONTRATO: 281 - 24/04/2026 - DOC_CONTRATISTA: 1102812170 - 4300000 - UN MES - RP: 2839)
(NRO_CONTRATO: 380 - 24/04/2026 - DOC_CONTRATISTA: 64703716 - 4000000 - UN MES - RP: 2840)
(NRO_CONTRATO: 283 - 24/04/2026 - DOC_CONTRATISTA: 1102881988 - 4500000 - UN MES - RP: 2841)
(NRO_CONTRATO: 273 - 24/04/2026 - DOC_CONTRATISTA: 1005573983 - 3000000 - UN MES - RP: 2844)
(NRO_CONTRATO: 381 - 24/04/2026 - DOC_CONTRATISTA: 1100625352 - 3500000 - UN MES - RP: 2849)
(NRO_CONTRATO: 331 - 24/04/2026 - DOC_CONTRATISTA: 1102845541 - 3500000 - un mes - RP: 2851)
(NRO_CONTRATO: 276 - 24/04/2026 - DOC_CONTRATISTA: 1005627459 - 3500000 - UN MES - RP: 2852)
(NRO_CONTRATO: 333 - 24/04/2026 - DOC_CONTRATISTA: 1102878483 - 3000000 - UN MES - RP: 2855)
(NRO_CONTRATO: 228 - 24/04/2026 - DOC_CONTRATISTA: 1100694885 - 3500000 - UN MES - RP: 2863)
(NRO_CONTRATO: 469 - 28/04/2026 - DOC_CONTRATISTA: 34998373 - 4000000 - UN MES - RP: 2865)
(NRO_CONTRATO: 148 - 28/04/2026 - DOC_CONTRATISTA: 23179831 - 2000000 - UN MES - RP: 2867)
(NRO_CONTRATO: 503 - 28/04/2026 - DOC_CONTRATISTA: 1063151911 - 3000000 - un mes - RP: 2869)
(NRO_CONTRATO: 116 - 22/04/2026 - DOC_CONTRATISTA: 1102865821 - 3000000 - UN MES - RP: 2894)
(NRO_CONTRATO: 115 - 22/04/2026 - DOC_CONTRATISTA: 1100548871 - 4200000 - UN MES - RP: 2881)
(NRO_CONTRATO: 135 - 29/04/2026 - DOC_CONTRATISTA: 64567434 - 4000000 - UN MES - RP: 2885)
(NRO_CONTRATO: 73 - 23/04/2026 - DOC_CONTRATISTA: 1102872192 - 6000000 - UN MES - RP: 2896)
(NRO_CONTRATO: 562 - 24/04/2026 - DOC_CONTRATISTA: 1214718950 - 6000000 - UN MES - RP: 2897)
(NRO_CONTRATO: 179 - 29/04/2026 - DOC_CONTRATISTA: 1108762874 - 4000000 - UN MES - RP: 2898)
(NRO_CONTRATO: 233 - 24/04/2026 - DOC_CONTRATISTA: 92525295 - 6000000 - UN MES - RP: 2904)
(NRO_CONTRATO: 173 - 24/04/2026 - DOC_CONTRATISTA: 1103098638 - 4000000 - UN MES - RP: 2899)
(NRO_CONTRATO: 388 - 26/01/2026 - DOC_CONTRATISTA: 1102874940 - 5000000 - UN MES - RP: 2905)
(NRO_CONTRATO: 313 - 29/04/2026 - DOC_CONTRATISTA: 1005661485 - 3500000 - UN MES - RP: 2906)
(NRO_CONTRATO: 231 - 24/04/2026 - DOC_CONTRATISTA: 1103115110 - 4000000 - 1 MES - RP: 2900)
(NRO_CONTRATO: 291 - 24/04/2026 - DOC_CONTRATISTA: 1005387959 - 3500000 - UN MES - RP: 2907)
(NRO_CONTRATO: 122 - 24/04/2026 - DOC_CONTRATISTA: 1102234104 - 4000000 - UN MES - RP: 2901)
(NRO_CONTRATO: 389 - 24/04/2026 - DOC_CONTRATISTA: 64890189 - 3700000 - UN MES - RP: 2908)
(NRO_CONTRATO: 119 - 24/04/2026 - DOC_CONTRATISTA: 1069474913 - 3500000 - UN MES - RP: 2934)
(NRO_CONTRATO: 247 - 29/04/2026 - DOC_CONTRATISTA: 1052952698 - 4000000 - UN MES - RP: 2959)
(NRO_CONTRATO: 200 - 24/04/2026 - DOC_CONTRATISTA: 92521132 - 5000000 - UN MES - RP: 2958)
(NRO_CONTRATO: 201 - 24/04/2026 - DOC_CONTRATISTA: 1101816148 - 3200000 - UN MES - RP: 2962)
(NRO_CONTRATO: 326 - 24/04/2026 - DOC_CONTRATISTA: 1010097218 - 3000000 - UN MES - RP: 2963)
(NRO_CONTRATO: 140 - 24/04/2026 - DOC_CONTRATISTA: 1005664548 - 3500000 - UN MES - RP: 2935)
(NRO_CONTRATO: 189 - 24/04/2026 - DOC_CONTRATISTA: 92548376 - 5000000 - UN MES - RP: 2937)
(NRO_CONTRATO: 146 - 24/04/2026 - DOC_CONTRATISTA: 64696507 - 5000000 - UN MES - RP: 2938)
(NRO_CONTRATO: 324 - 24/04/2026 - DOC_CONTRATISTA: 64696002 - 3500000 - UN MES - RP: 2964)
(NRO_CONTRATO: 354 - 24/04/2026 - DOC_CONTRATISTA: 1102847079 - 6000000 - UN MES - RP: 2941)
(NRO_CONTRATO: 264 - 24/04/2026 - DOC_CONTRATISTA: 92527909 - 5000000 - UN MES - RP: 2942)
(NRO_CONTRATO: 447 - 24/04/2026 - DOC_CONTRATISTA: 1102794831 - 5000000 - UN MES - RP: 2944)
(NRO_CONTRATO: 166 - 24/04/2026 - DOC_CONTRATISTA: 1103114785 - 3500000 - UN MES. - RP: 2969)
(NRO_CONTRATO: 171 - 24/04/2026 - DOC_CONTRATISTA: 1005581146 - 5250000 - UN MES Y QUINCE DIAS - RP: 2972)
(NRO_CONTRATO: 136 - 29/04/2026 - DOC_CONTRATISTA: 1103116870 - 4000000 - UN MES - RP: 2973)
(NRO_CONTRATO: 267 - 24/04/2026 - DOC_CONTRATISTA: 92524338 - 2500000 - UN MES - RP: 2974)
(NRO_CONTRATO: 342 - 27/01/2026 - DOC_CONTRATISTA: 92032880 - 5000000 - UNN MES - RP: 2948)
(NRO_CONTRATO: 308 - 24/04/2026 - DOC_CONTRATISTA: 1193112472 - 3800000 - UN MES - RP: 2979)
(NRO_CONTRATO: 557 - 29/04/2026 - DOC_CONTRATISTA: 1102840354 - 3500000 - UN MES - RP: 2992)
(NRO_CONTRATO: 521 - 29/04/2026 - DOC_CONTRATISTA: 1103105389 - 4000000 - UN MES - RP: 2993)
(NRO_CONTRATO: 296 - 24/01/2026 - DOC_CONTRATISTA: 64697732 - 4800000 - UN MES - RP: 2961)
(NRO_CONTRATO: 334 - 24/04/2026 - DOC_CONTRATISTA: 1100337755 - 4000000 - UN MES - RP: 2947)
(NRO_CONTRATO: 327 - 24/04/2026 - DOC_CONTRATISTA: 73194772 - 4000000 - UN MES - RP: 2951)
(NRO_CONTRATO: 348 - 30/04/2026 - DOC_CONTRATISTA: 1005485937 - 3000000 - UN MES - RP: 2952)
(NRO_CONTRATO: 369 - 24/04/2026 - DOC_CONTRATISTA: 1102837361 - 4000000 - UN MES - RP: 2954)
(NRO_CONTRATO: 344 - 24/04/2026 - DOC_CONTRATISTA: 1100687883 - 3500000 - UN MES - RP: 2955)
(NRO_CONTRATO: 280 - 24/04/2026 - DOC_CONTRATISTA: 1102118502 - 3500000 - UN MES - RP: 2956)
(NRO_CONTRATO: 160 - 24/04/2026 - DOC_CONTRATISTA: 1100685902 - 3500000 - UN MES - RP: 2995)
(NRO_CONTRATO: 385 - 27/01/2026 - DOC_CONTRATISTA: 92534889 - 3500000 - UN MES - RP: 2968)
(NRO_CONTRATO: 319 - 27/01/2026 - DOC_CONTRATISTA: 1102812452 - 4000000 - UN MES - RP: 2971)
(NRO_CONTRATO: 294 - 24/04/2026 - DOC_CONTRATISTA: 1102861258 - 4000000 - UN MES - RP: 2997)
(NRO_CONTRATO: 368 - 27/04/2026 - DOC_CONTRATISTA: 1102864801 - 2000000 - UN MES - RP: 2998)
(NRO_CONTRATO: 387 - 27/04/2026 - DOC_CONTRATISTA: 92548257 - 3900000 - UN MES - RP: 2999)
(NRO_CONTRATO: 409 - 27/04/2026 - DOC_CONTRATISTA: 1100395974 - 3900000 - UN MES - RP: 3000)
(NRO_CONTRATO: 180 - 24/04/2026 - DOC_CONTRATISTA: 1102877265 - 3000000 - 1 - RP: 3003)
(NRO_CONTRATO: 176 - 24/04/2026 - DOC_CONTRATISTA: 1102872667 - 3500000 - 1 - RP: 3004)
(NRO_CONTRATO: 321 - 27/04/2026 - DOC_CONTRATISTA: 18856552 - 4000000 - un mes - RP: 3054)
(NRO_CONTRATO: 406 - 27/04/2026 - DOC_CONTRATISTA: 1108761145 - 4000000 - UN MES - RP: 3055)
(NRO_CONTRATO: 431 - 27/04/2026 - DOC_CONTRATISTA: 18761316 - 4000000 - UN MES - RP: 3056)
(NRO_CONTRATO: 497 - 27/04/2026 - DOC_CONTRATISTA: 1005745900 - 3000000 - UN MES - RP: 3057)
(NRO_CONTRATO: 442 - 27/04/2026 - DOC_CONTRATISTA: 18856323 - 2500000 - UN MES - RP: 3058)
(NRO_CONTRATO: 314 - 24/04/2026 - DOC_CONTRATISTA: 92546379 - 3000000 - UN MES - RP: 3069)
(NRO_CONTRATO: 226 - 24/04/2026 - DOC_CONTRATISTA: 64552914 - 4000000 - UN MES - RP: 3070)
(NRO_CONTRATO: 131 - 24/04/2026 - DOC_CONTRATISTA: 78750104 - 4000000 - UN MES - RP: 3071)
(NRO_CONTRATO: 182 - 24/04/2026 - DOC_CONTRATISTA: 56054541 - 4000000 - UN MES - RP: 3072)
(NRO_CONTRATO: 297 - 24/04/2026 - DOC_CONTRATISTA: 1005624836 - 4000000 - UN MES - RP: 3073)
(NRO_CONTRATO: 449 - 28/01/2026 - DOC_CONTRATISTA: 64500420 - 3000000 - UN MES - RP: 3080)
(NRO_CONTRATO: 506 - 24/04/2026 - DOC_CONTRATISTA: 1037659193 - 3900000 - UN MES - RP: 3074)
(NRO_CONTRATO: 505 - 24/04/2026 - DOC_CONTRATISTA: 1104383877 - 3500000 - UN MES - RP: 3075)
(NRO_CONTRATO: 172 - 24/04/2026 - DOC_CONTRATISTA: 1100400946 - 4000000 - UN MES - RP: 3076)
(NRO_CONTRATO: 420 - 24/04/2026 - DOC_CONTRATISTA: 1102838755 - 4000000 - UN MES - RP: 3077)
(NRO_CONTRATO: 311 - 24/04/2026 - DOC_CONTRATISTA: 1100396135 - 3800000 - UN MES - RP: 3078)
(NRO_CONTRATO: 121 - 29/04/2026 - DOC_CONTRATISTA: 901764656 - 8000000 - UN MES - RP: 3104)
(NRO_CONTRATO: 116 - 22/01/2026 - DOC_CONTRATISTA: 1102865821 - 9000000 - TRES MESES - RP: 367)
(NRO_CONTRATO: 175 - 23/01/2026 - DOC_CONTRATISTA: 1103220646 - 9000000 - 3 MESES - RP: 470)
(NRO_CONTRATO: 165 - 23/01/2026 - DOC_CONTRATISTA: 1103097993 - 9000000 - TRES MESES - RP: 521)
(NRO_CONTRATO: 180 - 23/01/2026 - DOC_CONTRATISTA: 1102877265 - 9000000 - 3 - RP: 567)
(NRO_CONTRATO: 235 - 23/01/2026 - DOC_CONTRATISTA: 1103094451 - 9000000 - 3 - RP: 607)
(NRO_CONTRATO: 250 - 24/01/2026 - DOC_CONTRATISTA: 1100398910 - 9000000 - TRES MESES - RP: 497)
(NRO_CONTRATO: 284 - 24/01/2026 - DOC_CONTRATISTA: 1000065640 - 9000000 - TRES MESES - RP: 692)
(NRO_CONTRATO: 259 - 25/01/2026 - DOC_CONTRATISTA: 92542037 - 12000000 - 4 MESES - RP: 622)
(NRO_CONTRATO: 261 - 25/01/2026 - DOC_CONTRATISTA: 1102869794 - 12000000 - CUATRO MESES - RP: 634)
(NRO_CONTRATO: 326 - 25/01/2026 - DOC_CONTRATISTA: 1010097218 - 9000000 - 3 MESES - RP: 625)
(NRO_CONTRATO: 305 - 26/01/2026 - DOC_CONTRATISTA: 92551690 - 9000000 - TRES MESES - RP: 759)
(NRO_CONTRATO: 353 - 26/01/2026 - DOC_CONTRATISTA: 1193223097 - 12000000 - CUATRO MESES - RP: 734)
(NRO_CONTRATO: 360 - 26/01/2026 - DOC_CONTRATISTA: 1005582438 - 4000000 - DOS MESES - RP: 709)
(NRO_CONTRATO: 306 - 26/01/2026 - DOC_CONTRATISTA: 1102869566 - 6000000 - DOS MESES - RP: 732)
(NRO_CONTRATO: 368 - 26/01/2026 - DOC_CONTRATISTA: 1102864801 - 6000000 - TRES MESES - RP: 752)
(NRO_CONTRATO: 389 - 26/01/2026 - DOC_CONTRATISTA: 64890189 - 11100000 - TRES MESES - RP: 681)
(NRO_CONTRATO: 148 - 27/01/2026 - DOC_CONTRATISTA: 23179831 - 6000000 - TRES (03) MESES - RP: 1028)
(NRO_CONTRATO: 412 - 27/01/2026 - DOC_CONTRATISTA: 1005583458 - 9000000 - TRES MESES - RP: 839)
(NRO_CONTRATO: 413 - 27/01/2026 - DOC_CONTRATISTA: 1102892454 - 7500000 - 3 MESES - RP: 803)
(NRO_CONTRATO: 370 - 27/01/2026 - DOC_CONTRATISTA: 92640946 - 7500000 - TRES MESES - RP: 869)
(NRO_CONTRATO: 267 - 27/01/2026 - DOC_CONTRATISTA: 92524338 - 7500000 - TRES MESES - RP: 931)
(NRO_CONTRATO: 419 - 27/01/2026 - DOC_CONTRATISTA: 1101815741 - 9000000 - TRES MESES - RP: 841)
(NRO_CONTRATO: 421 - 27/01/2026 - DOC_CONTRATISTA: 92032664 - 9900000 - TRES MESES - RP: 843)
(NRO_CONTRATO: 485 - 28/01/2026 - DOC_CONTRATISTA: 1102817601 - 9000000 - TRES MESES - RP: 955)
(NRO_CONTRATO: 504 - 28/01/2026 - DOC_CONTRATISTA: 1100402600 - 9000000 - TRES MESES - RP: 1000)
(NRO_CONTRATO: 490 - 28/01/2026 - DOC_CONTRATISTA: 64585596 - 7500000 - 3 MESES - RP: 1051)
(NRO_CONTRATO: 520 - 29/01/2026 - DOC_CONTRATISTA: 78750573 - 7500000 - TRES MESES - RP: 1041)
(NRO_CONTRATO: 531 - 29/01/2026 - DOC_CONTRATISTA: 1131107661 - 12000000 - TRES MESES - RP: 1087)
(NRO_CONTRATO: 545 - 29/01/2026 - DOC_CONTRATISTA: 64562772 - 6000000 - TRES MESES - RP: 1171)
(NRO_CONTRATO: 565 - 29/01/2026 - DOC_CONTRATISTA: 6819180 - 6000000 - 3 MESES - RP: 1197)
(NRO_CONTRATO: 553 - 29/01/2026 - DOC_CONTRATISTA: 1104870693 - 9000000 - TRES MESES - RP: 1076)
(NRO_CONTRATO: 547 - 29/01/2026 - DOC_CONTRATISTA: 1007649584 - 8400000 - TRES MESES - RP: 1069)
(NRO_CONTRATO: 428 - 29/01/2026 - DOC_CONTRATISTA: 1103107144 - 12000000 - TRES MESES - RP: 1354)
(NRO_CONTRATO: 429 - 29/01/2026 - DOC_CONTRATISTA: 1102805546 - 11400000 - TRES MESES - RP: 1353)
(NRO_CONTRATO: 598 - 30/01/2026 - DOC_CONTRATISTA: 1005604074 - 4000000 - DOS MENSES - RP: 1279)
(NRO_CONTRATO: 594 - 30/01/2026 - DOC_CONTRATISTA: 1102857970 - 10500000 - TRES MESES - RP: 1176)
(NRO_CONTRATO: 620 - 30/01/2026 - DOC_CONTRATISTA: 1099963217 - 8476996 - TRES MESES - RP: 1363)
(NRO_CONTRATO: 690 - 30/01/2026 - DOC_CONTRATISTA: 1100398116 - 9000000 - TRES MESES - RP: 1291)
(NRO_CONTRATO: 686 - 30/01/2026 - DOC_CONTRATISTA: 64542996 - 7200000 - 3 MESES - RP: 1214)
(NRO_CONTRATO: 132 - 22/01/2026 - DOC_CONTRATISTA: 1102584723 - 9000000 - TRES MESES - RP: 405)
(NRO_CONTRATO: 150 - 22/01/2026 - DOC_CONTRATISTA: 1005991592 - 9000000 - tres (3)  meses - RP: 424)
(NRO_CONTRATO: 149 - 22/01/2025 - DOC_CONTRATISTA: 64557868 - 10500000 - TRES MESES - RP: 426)
(NRO_CONTRATO: 151 - 22/01/2026 - DOC_CONTRATISTA: 1102865645 - 12000000 - TRES (3) MESES - RP: 421)
(NRO_CONTRATO: 152 - 22/01/2026 - DOC_CONTRATISTA: 1104017684 - 12000000 - TRES (3) MESES - RP: 429)
(NRO_CONTRATO: 195 - 23/01/2026 - DOC_CONTRATISTA: 78018304 - 9000000 - TRES MESES - RP: 496)
(NRO_CONTRATO: 182 - 23/01/2026 - DOC_CONTRATISTA: 56054541 - 12000000 - tres(3)meses - RP: 538)
(NRO_CONTRATO: 183 - 23/01/2026 - DOC_CONTRATISTA: 1104380875 - 10500000 - tres (3) meses - RP: 495)
(NRO_CONTRATO: 184 - 23/01/2025 - DOC_CONTRATISTA: 23214614 - 15000000 - TRES (3) MESES - RP: 555)
(NRO_CONTRATO: 153 - 23/01/2026 - DOC_CONTRATISTA: 1103122633 - 11100000 - TRES(3) MESES - RP: 446)
(NRO_CONTRATO: 210 - 23/01/2026 - DOC_CONTRATISTA: 1100395015 - 9000000 - TRES (3) MESES - RP: 609)
(NRO_CONTRATO: 185 - 24/01/2026 - DOC_CONTRATISTA: 1102800885 - 15000000 - tres(3)meses - RP: 508)
(NRO_CONTRATO: 222 - 24/01/2026 - DOC_CONTRATISTA: 92520679 - 12000000 - tres (3) meses - RP: 462)
(NRO_CONTRATO: 223 - 24/01/2026 - DOC_CONTRATISTA: 45553070 - 12000000 - tres(3)meses - RP: 618)
(NRO_CONTRATO: 224 - 24/01/2026 - DOC_CONTRATISTA: 92447598 - 4000000 - dos(2)meses - RP: 528)
(NRO_CONTRATO: 239 - 24/01/2026 - DOC_CONTRATISTA: 1005566755 - 9000000 - TRES (03) MESES - RP: 653)
(NRO_CONTRATO: 240 - 24/01/2026 - DOC_CONTRATISTA: 23011621 - 9000000 - TRES (3) MESES, - RP: 1234)
(NRO_CONTRATO: 241 - 24/01/2026 - DOC_CONTRATISTA: 92031966 - 11400000 - TRES (03) MESES - RP: 654)
(NRO_CONTRATO: 225 - 25/01/2026 - DOC_CONTRATISTA: 1103219494 - 9000000 - TRES(3)MESES - RP: 630)
(NRO_CONTRATO: 243 - 25/01/2026 - DOC_CONTRATISTA: 1100399935 - 9000000 - TRES (3) MESES - RP: 656)
(NRO_CONTRATO: 226 - 25/01/2026 - DOC_CONTRATISTA: 64552914 - 12000000 - TRES (3) MESES - RP: 802)
(NRO_CONTRATO: 237 - 25/01/2026 - DOC_CONTRATISTA: 1102859241 - 12000000 - CUATRO (4) MESES - RP: 652)
(NRO_CONTRATO: 227 - 25/01/2026 - DOC_CONTRATISTA: 1103096446 - 11100000 - TRES(3)MESES - RP: 579)
(NRO_CONTRATO: 329 - 25/01/2026 - DOC_CONTRATISTA: 1007857645 - 9000000 - TRES (03) MESES - RP: 695)
(NRO_CONTRATO: 228 - 25/01/2026 - DOC_CONTRATISTA: 1100694885 - 10500000 - TRES(3) MESES - RP: 633)
(NRO_CONTRATO: 342 - 27/01/2026 - DOC_CONTRATISTA: 92032880 - 15000000 - 3 meses - RP: 788)
(NRO_CONTRATO: 442 - 27/01/2026 - DOC_CONTRATISTA: 18856323 - 7500000 - TRES MESES - RP: 856)
(NRO_CONTRATO: 449 - 28/01/2026 - DOC_CONTRATISTA: 64500420 - 9000000 - 3 meses - RP: 968)
(NRO_CONTRATO: 443 - 28/01/2026 - DOC_CONTRATISTA: 92522325 - 9000000 - TRES MESES - RP: 986)
(NRO_CONTRATO: 446 - 28/01/2026 - DOC_CONTRATISTA: 18881942 - 10500000 - 3 MESES - RP: 971)
(NRO_CONTRATO: 561 - 29/01/2026 - DOC_CONTRATISTA: 1100395941 - 9000000 - TRES (03) MESES - RP: 1236)
(NRO_CONTRATO: 702 - 30/01/2026 - DOC_CONTRATISTA: 64588844 - 18000000 - TRES (3) MESES - RP: 1377)
(NRO_CONTRATO: 121 - 30/01/2026 - DOC_CONTRATISTA: 901764656 - 24000000 - TRES MESES - RP: 1360)
(NRO_CONTRATO: 95 - 22/01/2026 - DOC_CONTRATISTA: 92553582 - 10500000 - TRES MESES - RP: 427)
(NRO_CONTRATO: 110 - 22/01/2026 - DOC_CONTRATISTA: 1103122696 - 12000000 - TRES (03) MESES, - RP: 415)
(NRO_CONTRATO: 112 - 23/01/2026 - DOC_CONTRATISTA: 1102797791 - 10500000 - TRES (3) MESES - RP: 500)
(NRO_CONTRATO: 115 - 22/01/2026 - DOC_CONTRATISTA: 1100548871 - 12600000 - 3 MESES - RP: 401)
(NRO_CONTRATO: 118 - 22/01/2026 - DOC_CONTRATISTA: 64718006 - 15000000 - 3 - RP: 414)
(NRO_CONTRATO: 119 - 22/01/2026 - DOC_CONTRATISTA: 1069474913 - 10500000 - TRES MESES - RP: 501)
(NRO_CONTRATO: 120 - 22/01/2026 - DOC_CONTRATISTA: 1102833179 - 13500000 - TRES MESES - RP: 398)
(NRO_CONTRATO: 122 - 23/01/2026 - DOC_CONTRATISTA: 1102234104 - 12000000 - 3 meses - RP: 392)
(NRO_CONTRATO: 123 - 22/01/2026 - DOC_CONTRATISTA: 1103117816 - 13500000 - 3 meses - RP: 409)
(NRO_CONTRATO: 124 - 22/01/2026 - DOC_CONTRATISTA: 1103108235 - 12000000 - TRES MESES - RP: 749)
(NRO_CONTRATO: 125 - 22/01/2026 - DOC_CONTRATISTA: 92031271 - 15000000 - TRES MESES - RP: 373)
(NRO_CONTRATO: 126 - 22/01/2026 - DOC_CONTRATISTA: 64865200 - 15000000 - 3 MESES - RP: 425)
(NRO_CONTRATO: 127 - 22/01/2026 - DOC_CONTRATISTA: 1102827488 - 12000000 - 3 MESES - RP: 390)
(NRO_CONTRATO: 128 - 22/01/2026 - DOC_CONTRATISTA: 73164012 - 21000000 - 3 MESES - RP: 406)
(NRO_CONTRATO: 129 - 22/01/2026 - DOC_CONTRATISTA: 1102881225 - 12600000 - TRES (03) MESES - RP: 428)
(NRO_CONTRATO: 130 - 22/01/2026 - DOC_CONTRATISTA: 92559986 - 9900000 - TRES (3) MESES - RP: 566)
(NRO_CONTRATO: 131 - 23/01/2026 - DOC_CONTRATISTA: 78750104 - 12000000 - TRES(3) MESES - RP: 572)
(NRO_CONTRATO: 134 - 22/01/2026 - DOC_CONTRATISTA: 1005424909 - 11100000 - TRES MESES - RP: 407)
(NRO_CONTRATO: 135 - 23/01/2026 - DOC_CONTRATISTA: 64567434 - 12000000 - 3 meses - RP: 411)
(NRO_CONTRATO: 136 - 22/01/2026 - DOC_CONTRATISTA: 1103116870 - 12000000 - 3 MESES - RP: 430)
(NRO_CONTRATO: 137 - 22/01/2026 - DOC_CONTRATISTA: 92276456 - 11100000 - TRES MESES - RP: 302)
(NRO_CONTRATO: 138 - 22/01/2026 - DOC_CONTRATISTA: 1101873810 - 9900000 - TRES MESES - RP: 408)
(NRO_CONTRATO: 139 - 22/01/2026 - DOC_CONTRATISTA: 1103108649 - 12000000 - TRES MESES - RP: 604)
(NRO_CONTRATO: 140 - 23/01/2026 - DOC_CONTRATISTA: 1005664548 - 10500000 - 3 meses - RP: 391)
(NRO_CONTRATO: 154 - 22/01/2026 - DOC_CONTRATISTA: 1102840758 - 12000000 - TRES MESES - RP: 503)
(NRO_CONTRATO: 156 - 23/01/2026 - DOC_CONTRATISTA: 1102843561 - 9600000 - TRES MESES - RP: 484)
(NRO_CONTRATO: 157 - 22/01/2026 - DOC_CONTRATISTA: 1100687296 - 10500000 - TRES MESES - RP: 493)
(NRO_CONTRATO: 158 - 22/01/2026 - DOC_CONTRATISTA: 1005457985 - 6000000 - DOS MESES - RP: 423)
(NRO_CONTRATO: 160 - 23/01/2026 - DOC_CONTRATISTA: 1100685902 - 10500000 - TRES MESES - RP: 615)
(NRO_CONTRATO: 161 - 23/01/2026 - DOC_CONTRATISTA: 52866426 - 15000000 - TRES MESES - RP: 610)
(NRO_CONTRATO: 162 - 23/01/2026 - DOC_CONTRATISTA: 1102828982 - 12000000 - TRES MESES - RP: 478)
(NRO_CONTRATO: 163 - 23/01/2026 - DOC_CONTRATISTA: 1103981302 - 9000000 - TRES MESES - RP: 468)
(NRO_CONTRATO: 164 - 23/01/2026 - DOC_CONTRATISTA: 1005604554 - 9000000 - TRES MESES - RP: 479)
(NRO_CONTRATO: 166 - 23/01/2026 - DOC_CONTRATISTA: 1103114785 - 10500000 - TRES MESES - RP: 526)
(NRO_CONTRATO: 168 - 23/01/2026 - DOC_CONTRATISTA: 92026224 - 18000000 - TRES MESES - RP: 505)
(NRO_CONTRATO: 171 - 23/01/2026 - DOC_CONTRATISTA: 1005581146 - 10500000 - 3 meses - RP: 596)
(NRO_CONTRATO: 172 - 23/01/2026 - DOC_CONTRATISTA: 1100400946 - 12000000 - 3 MESES - RP: 601)
(NRO_CONTRATO: 173 - 23/01/2026 - DOC_CONTRATISTA: 1103098638 - 12000000 - 3 MESES - RP: 509)
(NRO_CONTRATO: 174 - 23/01/2026 - DOC_CONTRATISTA: 45493207 - 18600000 - 3 MESES - RP: 418)
(NRO_CONTRATO: 176 - 23/01/2026 - DOC_CONTRATISTA: 1102872667 - 10500000 - 3 meses - RP: 494)
(NRO_CONTRATO: 177 - 23/01/2026 - DOC_CONTRATISTA: 1100545463 - 12000000 - 3 MESES - RP: 439)
(NRO_CONTRATO: 178 - 23/01/2026 - DOC_CONTRATISTA: 1118838356 - 15000000 - 3 MESES - RP: 599)
(NRO_CONTRATO: 179 - 23/01/2026 - DOC_CONTRATISTA: 1108762874 - 12000000 - TRES MESES - RP: 511)
(NRO_CONTRATO: 186 - 23/01/2026 - DOC_CONTRATISTA: 1102859523 - 12000000 - TRES MESES - RP: 560)
(NRO_CONTRATO: 187 - 23/01/2026 - DOC_CONTRATISTA: 1102801826 - 24000000 - TRES MESES - RP: 602)
(NRO_CONTRATO: 188 - 23/01/2026 - DOC_CONTRATISTA: 1005709756 - 10500000 - TRES MESES - RP: 498)
(NRO_CONTRATO: 189 - 23/01/2026 - DOC_CONTRATISTA: 92548376 - 15000000 - TRES MESES - RP: 504)
(NRO_CONTRATO: 190 - 23/01/2026 - DOC_CONTRATISTA: 1018437383 - 12000000 - TRES MESES - RP: 499)
(NRO_CONTRATO: 192 - 24/01/2026 - DOC_CONTRATISTA: 92497039 - 12000000 - TRES MESES - RP: 631)
(NRO_CONTRATO: 193 - 24/01/2026 - DOC_CONTRATISTA: 1102850650 - 12900000 - TRES MESES - RP: 628)
(NRO_CONTRATO: 194 - 23/01/2026 - DOC_CONTRATISTA: 1051815071 - 10500000 - TRES MESES - RP: 603)
(NRO_CONTRATO: 196 - 23/01/2026 - DOC_CONTRATISTA: 92538169 - 12000000 - TRES MESES - RP: 591)
(NRO_CONTRATO: 198 - 23/01/2026 - DOC_CONTRATISTA: 1102843995 - 10500000 - TRES MESES - RP: 457)
(NRO_CONTRATO: 199 - 23/01/2026 - DOC_CONTRATISTA: 1098735439 - 18900000 - TRES MESES - RP: 442)
(NRO_CONTRATO: 200 - 23/01/2026 - DOC_CONTRATISTA: 92521132 - 15000000 - 3 - RP: 490)
(NRO_CONTRATO: 201 - 23/01/2026 - DOC_CONTRATISTA: 1101816148 - 9600000 - 3 - RP: 491)
(NRO_CONTRATO: 202 - 23/01/2026 - DOC_CONTRATISTA: 1103114558 - 12000000 - 3 - RP: 605)
(NRO_CONTRATO: 205 - 23/01/2026 - DOC_CONTRATISTA: 1005664744 - 12000000 - TRES MESES - RP: 454)
(NRO_CONTRATO: 206 - 23/01/2026 - DOC_CONTRATISTA: 64573222 - 9000000 - TRES (3) MESES - RP: 608)
(NRO_CONTRATO: 207 - 23/01/2026 - DOC_CONTRATISTA: 1104869617 - 12600000 - TRES (3) MESES - RP: 449)
(NRO_CONTRATO: 209 - 26/01/2026 - DOC_CONTRATISTA: 92530018 - 11100000 - TRES (03) MESES - RP: 782)
(NRO_CONTRATO: 211 - 23/01/2026 - DOC_CONTRATISTA: 1102886642 - 18000000 - TRES MESES - RP: 515)
(NRO_CONTRATO: 212 - 23/01/2026 - DOC_CONTRATISTA: 9099459 - 24000000 - 3 meses - RP: 619)
(NRO_CONTRATO: 213 - 23/01/2026 - DOC_CONTRATISTA: 1102875696 - 15000000 - TRES MESES - RP: 565)
(NRO_CONTRATO: 214 - 23/01/2026 - DOC_CONTRATISTA: 1104873723 - 12000000 - TRES MESES - RP: 613)
(NRO_CONTRATO: 229 - 25/01/2026 - DOC_CONTRATISTA: 1101782532 - 10500000 - tres(3)meses - RP: 632)
(NRO_CONTRATO: 231 - 25/01/2026 - DOC_CONTRATISTA: 1103115110 - 12000000 - TRES MESES - RP: 702)
(NRO_CONTRATO: 232 - 24/01/2026 - DOC_CONTRATISTA: 92557807 - 15000000 - TRES MESES - RP: 612)
(NRO_CONTRATO: 233 - 26/01/2026 - DOC_CONTRATISTA: 92525295 - 18000000 - TRES MESES - RP: 678)
(NRO_CONTRATO: 234 - 26/01/2026 - DOC_CONTRATISTA: 64744582 - 12000000 - TRES MESES - RP: 780)
(NRO_CONTRATO: 251 - 24/01/2026 - DOC_CONTRATISTA: 1102816356 - 11400000 - 3 MESES - RP: 458)
(NRO_CONTRATO: 249 - 24/01/2026 - DOC_CONTRATISTA: 1102811291 - 11400000 - 3 - RP: 492)
(NRO_CONTRATO: 236 - 24/01/2026 - DOC_CONTRATISTA: 1013621266 - 10500000 - TRES(3)MESES - RP: 651)
(NRO_CONTRATO: 294 - 24/01/2026 - DOC_CONTRATISTA: 1102861258 - 12000000 - 3 - RP: 617)
(NRO_CONTRATO: 296 - 24/01/2026 - DOC_CONTRATISTA: 64697732 - 14400000 - TRES MESES - RP: 580)
(NRO_CONTRATO: 295 - 24/01/2026 - DOC_CONTRATISTA: 1005627444 - 6000000 - 2 - RP: 507)
(NRO_CONTRATO: 297 - 24/01/2026 - DOC_CONTRATISTA: 1005624836 - 12000000 - TRES MESES - RP: 611)
(NRO_CONTRATO: 281 - 24/01/2026 - DOC_CONTRATISTA: 1102812170 - 12900000 - TRES (03) MESES - RP: 688)
(NRO_CONTRATO: 238 - 24/01/2026 - DOC_CONTRATISTA: 1066184557 - 15000000 - TRES (3) MESES - RP: 563)
(NRO_CONTRATO: 282 - 24/01/2026 - DOC_CONTRATISTA: 34942189 - 18000000 - TRES (3) MESES - RP: 690)
(NRO_CONTRATO: 283 - 24/01/2026 - DOC_CONTRATISTA: 1102881988 - 13500000 - TRES MESES - RP: 691)
(NRO_CONTRATO: 252 - 24/01/2026 - DOC_CONTRATISTA: 92031637 - 10500000 - 3 MESES - RP: 616)
(NRO_CONTRATO: 292 - 24/01/2026 - DOC_CONTRATISTA: 1069487192 - 12000000 - TRES (3) MESES - RP: 689)
(NRO_CONTRATO: 253 - 24/01/2026 - DOC_CONTRATISTA: 1103104011 - 15000000 - TRES MESES - RP: 525)
(NRO_CONTRATO: 254 - 24/01/2026 - DOC_CONTRATISTA: 1100550719 - 11100000 - 3 MESES - RP: 621)
(NRO_CONTRATO: 298 - 24/01/2026 - DOC_CONTRATISTA: 1102828652 - 11400000 - TRES MESES - RP: 641)
(NRO_CONTRATO: 299 - 24/01/2026 - DOC_CONTRATISTA: 1100697111 - 12000000 - 3 MESES - RP: 635)
(NRO_CONTRATO: 301 - 24/01/2026 - DOC_CONTRATISTA: 1103123393 - 10500000 - TRES MESES - RP: 640)
(NRO_CONTRATO: 255 - 24/01/2026 - DOC_CONTRATISTA: 45576206 - 12000000 - TRES MESES - RP: 620)
(NRO_CONTRATO: 300 - 24/01/2026 - DOC_CONTRATISTA: 78745973 - 9000000 - 3 MESES - RP: 637)
(NRO_CONTRATO: 302 - 24/01/2026 - DOC_CONTRATISTA: 1088010265 - 15000000 - 3 MESES - RP: 547)
(NRO_CONTRATO: 242 - 24/01/2026 - DOC_CONTRATISTA: 1152467253 - 15000000 - TRES (3) MESES, - RP: 655)
(NRO_CONTRATO: 285 - 26/01/2026 - DOC_CONTRATISTA: 1102845310 - 15000000 - 3 MESES - RP: 531)
(NRO_CONTRATO: 256 - 24/01/2026 - DOC_CONTRATISTA: 26201243 - 21000000 - TRES MESES - RP: 554)
(NRO_CONTRATO: 245 - 24/01/2026 - DOC_CONTRATISTA: 1102808347 - 12000000 - TRES MESES - RP: 649)
(NRO_CONTRATO: 275 - 24/01/2026 - DOC_CONTRATISTA: 1102813049 - 13500000 - TRES MESES - RP: 638)
(NRO_CONTRATO: 271 - 24/01/2026 - DOC_CONTRATISTA: 1102869032 - 9000000 - TRES MESES - RP: 542)
(NRO_CONTRATO: 273 - 24/01/2026 - DOC_CONTRATISTA: 1005573983 - 9000000 - TRES MESES - RP: 539)
(NRO_CONTRATO: 246 - 25/01/2026 - DOC_CONTRATISTA: 1140888023 - 12000000 - TRES MESES - RP: 647)
(NRO_CONTRATO: 247 - 25/01/2026 - DOC_CONTRATISTA: 1052952698 - 12000000 - TRES MESES - RP: 648)
(NRO_CONTRATO: 274 - 25/01/2026 - DOC_CONTRATISTA: 1066180038 - 12000000 - TRES MESES - RP: 545)
(NRO_CONTRATO: 303 - 25/01/2026 - DOC_CONTRATISTA: 1005575560 - 11400000 - TRES MESES - RP: 639)
(NRO_CONTRATO: 312 - 25/01/2026 - DOC_CONTRATISTA: 92552990 - 15000000 - TRES MESES - RP: 683)
(NRO_CONTRATO: 260 - 25/01/2026 - DOC_CONTRATISTA: 1100402319 - 12000000 - 3 MESES - RP: 623)
(NRO_CONTRATO: 324 - 25/01/2026 - DOC_CONTRATISTA: 64696002 - 10500000 - TRES MESES - RP: 624)
(NRO_CONTRATO: 313 - 25/01/2025 - DOC_CONTRATISTA: 1005661485 - 10500000 - 3 MESES - RP: 586)
(NRO_CONTRATO: 304 - 25/01/2026 - DOC_CONTRATISTA: 1066752661 - 12000000 - TRES MESES - RP: 559)
(NRO_CONTRATO: 310 - 26/01/2026 - DOC_CONTRATISTA: 64556879 - 10500000 - TRES MESES - RP: 642)
(NRO_CONTRATO: 311 - 26/01/2026 - DOC_CONTRATISTA: 1100396135 - 11400000 - TRES MESES - RP: 643)
(NRO_CONTRATO: 328 - 25/01/2026 - DOC_CONTRATISTA: 64558385 - 15000000 - TRES (3) MESES - RP: 769)
(NRO_CONTRATO: 345 - 25/01/2026 - DOC_CONTRATISTA: 64739634 - 12000000 - 3 MESES - RP: 644)
(NRO_CONTRATO: 346 - 25/01/2026 - DOC_CONTRATISTA: 50882585 - 10500000 - 3 MESES - RP: 1090)
(NRO_CONTRATO: 290 - 26/01/2026 - DOC_CONTRATISTA: 64741918 - 10500000 - 3 MESES - RP: 748)
(NRO_CONTRATO: 325 - 25/01/2026 - DOC_CONTRATISTA: 1103222002 - 10500000 - 3 MESES - RP: 729)
(NRO_CONTRATO: 291 - 26/01/2026 - DOC_CONTRATISTA: 1005387959 - 10500000,01 - 3 MESES - RP: 583)
(NRO_CONTRATO: 293 - 26/01/2026 - DOC_CONTRATISTA: 1104016527 - 10500000 - 3 MESES - RP: 794)
(NRO_CONTRATO: 277 - 26/01/2026 - DOC_CONTRATISTA: 1066179068 - 10500000 - TRES MESES - RP: 556)
(NRO_CONTRATO: 278 - 26/01/2026 - DOC_CONTRATISTA: 3856915 - 15000000 - TRES  MESES - RP: 698)
(NRO_CONTRATO: 263 - 25/01/2026 - DOC_CONTRATISTA: 1102809939 - 9900000 - TRES MESES - RP: 779)
(NRO_CONTRATO: 341 - 26/01/2026 - DOC_CONTRATISTA: 1102873495 - 11400000 - 3 meses - RP: 743)
(NRO_CONTRATO: 343 - 26/01/2026 - DOC_CONTRATISTA: 1065618261 - 7500000 - 3 meses - RP: 674)
(NRO_CONTRATO: 279 - 26/01/2026 - DOC_CONTRATISTA: 23182619 - 11100000 - TRES MESES - RP: 699)
(NRO_CONTRATO: 339 - 26/01/2026 - DOC_CONTRATISTA: 1100403104 - 9000000 - TRES MESES - RP: 687)
(NRO_CONTRATO: 366 - 26/01/2026 - DOC_CONTRATISTA: 92526075 - 7500000 - 3 MESES - RP: 755)
(NRO_CONTRATO: 344 - 26/01/2026 - DOC_CONTRATISTA: 1100687883 - 10500000 - 3 meses - RP: 711)
(NRO_CONTRATO: 350 - 26/01/2026 - DOC_CONTRATISTA: 1005583862 - 10500000 - 3 MESES - RP: 793)
(NRO_CONTRATO: 349 - 26/01/2026 - DOC_CONTRATISTA: 1102808101 - 15000000 - 3 MESES - RP: 792)
(NRO_CONTRATO: 354 - 26/01/2026 - DOC_CONTRATISTA: 1102847079 - 18000000 - TRES MESES - RP: 700)
(NRO_CONTRATO: 355 - 26/01/2026 - DOC_CONTRATISTA: 1192756112 - 9000000 - TRES MESES - RP: 736)
(NRO_CONTRATO: 357 - 26/01/2026 - DOC_CONTRATISTA: 92031403 - 18000000 - TRES MESES - RP: 708)
(NRO_CONTRATO: 358 - 26/01/2026 - DOC_CONTRATISTA: 92032447 - 9900000 - TRES MESES - RP: 789)
(NRO_CONTRATO: 359 - 26/01/2026 - DOC_CONTRATISTA: 1102857675 - 10500000 - TRES MESES - RP: 739)
(NRO_CONTRATO: 361 - 26/01/2026 - DOC_CONTRATISTA: 23183956 - 11100000 - TRES MESES - RP: 790)
(NRO_CONTRATO: 362 - 26/01/2026 - DOC_CONTRATISTA: 92549741 - 12000000 - TRES MESES - RP: 791)
(NRO_CONTRATO: 363 - 26/01/2026 - DOC_CONTRATISTA: 3837785 - 21000000 - TRES MESES - RP: 745)
(NRO_CONTRATO: 280 - 26/01/2026 - DOC_CONTRATISTA: 1102118502 - 10500000 - TRES MESES - RP: 704)
(NRO_CONTRATO: 307 - 26/01/2026 - DOC_CONTRATISTA: 1102812813 - 12000000 - TRES MESES - RP: 730)
(NRO_CONTRATO: 378 - 26/01/2026 - DOC_CONTRATISTA: 1007206481 - 9900000 - TRES MESES - RP: 744)
(NRO_CONTRATO: 327 - 26/01/2026 - DOC_CONTRATISTA: 73194772 - 12000000 - TRES (3) MESES - RP: 697)
(NRO_CONTRATO: 308 - 26/01/2026 - DOC_CONTRATISTA: 1193112472 - 11400000 - TRES MESES - RP: 776)
(NRO_CONTRATO: 330 - 26/01/2026 - DOC_CONTRATISTA: 1067856740 - 12000000 - TRES (3) MESES - RP: 694)
(NRO_CONTRATO: 264 - 28/01/2026 - DOC_CONTRATISTA: 92527909 - 15000000 - TRES MESES - RP: 949)
(NRO_CONTRATO: 309 - 26/01/2026 - DOC_CONTRATISTA: 92505465 - 11700000 - TRES MESES - RP: 784)
(NRO_CONTRATO: 369 - 26/01/2026 - DOC_CONTRATISTA: 1102837361 - 12000000 - TRES MESES - RP: 785)
(NRO_CONTRATO: 331 - 26/01/2026 - DOC_CONTRATISTA: 1102845541 - 10500000 - TRES (03) MESES - RP: 693)
(NRO_CONTRATO: 332 - 26/01/2026 - DOC_CONTRATISTA: 1005566329 - 12000000 - TRES (3) MESES, - RP: 660)
(NRO_CONTRATO: 266 - 26/01/2026 - DOC_CONTRATISTA: 1030522494 - 18000000 - TRES MESES - RP: 865)
(NRO_CONTRATO: 388 - 26/01/2026 - DOC_CONTRATISTA: 1102874940 - 15000000 - TRES MESES - RP: 786)
(NRO_CONTRATO: 383 - 26/01/2026 - DOC_CONTRATISTA: 1104384353 - 9000000 - TRES MESES - RP: 747)
(NRO_CONTRATO: 334 - 26/01/2026 - DOC_CONTRATISTA: 1100337755 - 12000000 - TRES (3) MESES - RP: 706)
(NRO_CONTRATO: 380 - 26/01/2026 - DOC_CONTRATISTA: 64703716 - 12000000 - TRES MESES - RP: 703)
(NRO_CONTRATO: 386 - 26/01/2026 - DOC_CONTRATISTA: 92600191 - 12000000 - TRES MESES - RP: 795)
(NRO_CONTRATO: 379 - 26/01/2026 - DOC_CONTRATISTA: 1005661156 - 7500000 - TRES MESES - RP: 806)
(NRO_CONTRATO: 333 - 26/01/2026 - DOC_CONTRATISTA: 1102878483 - 9000000 - TRES (03) MESES - RP: 705)
(NRO_CONTRATO: 381 - 27/01/2026 - DOC_CONTRATISTA: 1100625352 - 10500000 - TRES MESES - RP: 720)
(NRO_CONTRATO: 401 - 26/01/2026 - DOC_CONTRATISTA: 92552958 - 12000000 - 3 MESES - RP: 715)
(NRO_CONTRATO: 319 - 27/01/2026 - DOC_CONTRATISTA: 1102812452 - 12000000 - TRES MESES - RP: 866)
(NRO_CONTRATO: 317 - 26/01/2026 - DOC_CONTRATISTA: 23182697 - 15000000 - TRES MESES - RP: 726)
(NRO_CONTRATO: 318 - 26/01/2026 - DOC_CONTRATISTA: 1099965354 - 12000000 - TRES MESES - RP: 724)
(NRO_CONTRATO: 269 - 27/01/2026 - DOC_CONTRATISTA: 32755935 - 24000000 - TRES MESES - RP: 864)
(NRO_CONTRATO: 402 - 27/01/2026 - DOC_CONTRATISTA: 92096789 - 10500000 - 3 MESES - RP: 718)
(NRO_CONTRATO: 270 - 28/01/2026 - DOC_CONTRATISTA: 92258372 - 13500000 - TRES MESES - RP: 1077)
(NRO_CONTRATO: 385 - 27/01/2026 - DOC_CONTRATISTA: 92534889 - 10500000 - TRES MESES - RP: 863)
(NRO_CONTRATO: 395 - 27/01/2026 - DOC_CONTRATISTA: 92025487 - 10500000 - TRES MESES - RP: 722)
(NRO_CONTRATO: 387 - 27/01/2026 - DOC_CONTRATISTA: 925482</t>
  </si>
  <si>
    <t>2026-2027</t>
  </si>
  <si>
    <t>(5209, 14/08/2026) | (5219, 14/08/2026) | (5221, 14/08/2026) | (5237, 18/08/2026) | (5301, 21/08/2026) | (5346, 25/08/2026)</t>
  </si>
  <si>
    <t>APOYO A LA GESTION SALUD 693, SERVICIOS PROFESIONALES SALUD 691, SERVICIOS PROFESIONALES SALUD 692, APOYO A LA GESTION SALUD 694, APOYO A LA GESTION SALUD 696, APOYO A LA GESTION SALUD 702</t>
  </si>
  <si>
    <t>(5184, 14/08/2026) | (5185, 14/08/2026) | (5186, 14/08/2026) | (5212, 14/08/2026) | (5218, 14/08/2026) | (5239, 18/08/2026) | (5242, 18/08/2026) | (5305, 21/08/2026) | (5343, 25/08/2026) | (5395, 26/08/2026) | (5399, 26/08/2026) | (5401, 26/08/2026)</t>
  </si>
  <si>
    <t>SERVICIOS PROFESIONALES SALUD 679, SERVICIOS PROFESIONALES SALUD 677, SERVICIOS PROFESIONALES SALUD 676, APOYO A LA GESTION SALUD 686, SERVICIOS PROFESIONALES SALUD 690, SERVICIOS PROFESIONALES SALUD 688, SERVICIOS PROFESIONALES SALUD 689, SERVICIOS PROFESIONALES SALUD 698, SERVICIOS PROFESIONALES SALUD 716, SERVICIOS PROFESIONALES SALUD 705, SERVICIOS PROFESIONALES SALUD 706, SERVICIOS PROFESIONALES SALUD 707</t>
  </si>
  <si>
    <t>(1385, 30/01/2026) | (1440, 5/02/2026) | (1441, 5/02/2026) | (1442, 5/02/2026) | (1443, 5/02/2026) | (1568, 14/02/2026) | (1569, 14/02/2026) | (1570, 14/02/2026) | (1642, 18/02/2026) | (1643, 18/02/2026) | (1644, 18/02/2026) | (1645, 18/02/2026) | (1646, 18/02/2026) | (1647, 18/02/2026) | (1650, 18/02/2026) | (1682, 20/02/2026) | (1683, 20/02/2026) | (1684, 20/02/2026) | (1686, 20/02/2026) | (1687, 20/02/2026) | (1688, 20/02/2026) | (1692, 23/02/2026) | (1693, 23/02/2026) | (1694, 23/02/2026) | (1695, 23/02/2026) | (1696, 23/02/2026) | (1697, 23/02/2026) | (1698, 23/02/2026) | (1699, 23/02/2026) | (1700, 23/02/2026) | (1779, 26/02/2026) | (1861, 3/03/2026) | (1862, 3/03/2026) | (1863, 3/03/2026) | (1864, 3/03/2026) | (1865, 3/03/2026) | (1866, 3/03/2026) | (1966, 5/03/2026) | (1968, 5/03/2026) | (1970, 5/03/2026) | (2004, 10/03/2026) | (2005, 10/03/2026) | (2006, 10/03/2026) | (2007, 10/03/2026) | (2008, 10/03/2026) | (2009, 10/03/2026) | (2010, 10/03/2026) | (2011, 10/03/2026) | (2012, 10/03/2026) | (2013, 10/03/2026) | (2014, 10/03/2026) | (2029, 11/03/2026) | (2030, 11/03/2026) | (2031, 11/03/2026) | (2032, 11/03/2026) | (2033, 11/03/2026) | (2035, 11/03/2026) | (2048, 12/03/2026) | (2049, 12/03/2026) | (2099, 17/03/2026) | (2100, 17/03/2026) | (2111, 17/03/2026) | (2120, 18/03/2026) | (2121, 18/03/2026) | (2126, 19/03/2026) | (2127, 19/03/2026) | (2128, 19/03/2026) | (2129, 19/03/2026) | (2157, 20/03/2026) | (2175, 20/03/2026) | (2244, 25/03/2026) | (2245, 25/03/2026) | (2286, 26/03/2026) | (2287, 26/03/2026) | (2327, 27/03/2026) | (2357, 27/03/2026) | (2359, 27/03/2026) | (2360, 27/03/2026) | (2362, 27/03/2026) | (2458, 9/04/2026) | (2481, 15/04/2026) | (2526, 16/04/2026) | (2527, 16/04/2026) | (2538, 16/04/2026) | (2539, 16/04/2026) | (2540, 16/04/2026) | (2541, 16/04/2026) | (2542, 16/04/2026) | (2543, 16/04/2026) | (2573, 20/04/2026) | (2574, 20/04/2026) | (2575, 20/04/2026) | (2576, 20/04/2026) | (2577, 20/04/2026) | (2578, 20/04/2026) | (2579, 20/04/2026) | (2580, 20/04/2026) | (2601, 22/04/2026) | (2608, 22/04/2026) | (2609, 22/04/2026) | (2610, 22/04/2026) | (2611, 22/04/2026) | (2612, 22/04/2026) | (2657, 23/04/2026) | (2658, 23/04/2026) | (2659, 24/04/2026) | (2660, 24/04/2026) | (2661, 24/04/2026) | (2662, 24/04/2026) | (2663, 24/04/2026) | (2664, 24/04/2026) | (2667, 24/04/2026) | (2765, 28/04/2026) | (2766, 28/04/2026) | (2768, 28/04/2026) | (2830, 29/04/2026) | (2831, 29/04/2026) | (3013, 30/04/2026) | (3044, 4/05/2026) | (3045, 4/05/2026) | (3046, 4/05/2026) | (3047, 4/05/2026) | (3048, 4/05/2026) | (3052, 5/05/2026) | (3053, 5/05/2026) | (3081, 5/05/2026) | (3082, 5/05/2026) | (3083, 5/05/2026) | (3084, 5/05/2026) | (3085, 5/05/2026) | (3121, 7/05/2026) | (3139, 8/05/2026) | (3140, 8/05/2026) | (3141, 8/05/2026) | (3150, 11/05/2026) | (3151, 11/05/2026) | (3152, 11/05/2026) | (3153, 11/05/2026) | (3154, 11/05/2026) | (3155, 11/05/2026) | (3156, 11/05/2026) | (3165, 11/05/2026) | (3166, 11/05/2026) | (3167, 11/05/2026) | (3168, 11/05/2026) | (3169, 11/05/2026) | (3170, 11/05/2026) | (3171, 11/05/2026) | (3172, 11/05/2026) | (3173, 11/05/2026) | (3174, 11/05/2026) | (3175, 11/05/2026) | (3176, 11/05/2026) | (3177, 11/05/2026) | (3241, 14/05/2026) | (3243, 14/05/2026) | (3244, 14/05/2026) | (3245, 14/05/2026) | (3246, 14/05/2026) | (3247, 14/05/2026) | (3248, 14/05/2026) | (3268, 15/05/2026) | (3269, 15/05/2026) | (3270, 15/05/2026) | (3309, 20/05/2026) | (3311, 20/05/2026) | (3312, 20/05/2026) | (3313, 20/05/2026) | (3391, 25/05/2026) | (3392, 25/05/2026) | (3393, 25/05/2026) | (3394, 25/05/2026) | (3395, 25/05/2026) | (3396, 25/05/2026) | (3397, 25/05/2026) | (3398, 25/05/2026) | (3399, 25/05/2026) | (3407, 22/05/2026) | (3408, 22/05/2026) | (3416, 26/05/2026) | (3444, 27/05/2026) | (3445, 27/05/2026) | (3446, 27/05/2026) | (3447, 27/05/2026) | (3548, 29/05/2026) | (3549, 29/05/2026) | (3550, 29/05/2026) | (3551, 29/05/2026) | (3552, 29/05/2026) | (3553, 29/05/2026) | (3554, 29/05/2026) | (3555, 29/05/2026) | (3556, 29/05/2026) | (3608, 1/06/2026) | (3609, 1/06/2026) | (3620, 2/06/2026) | (3621, 2/06/2026) | (3622, 2/06/2026) | (3623, 2/06/2026) | (3725, 9/06/2026) | (3739, 9/06/2026) | (3826, 12/06/2026) | (3827, 12/06/2026) | (3828, 12/06/2026) | (3829, 12/06/2026) | (3830, 12/06/2026) | (3831, 12/06/2026) | (4015, 25/06/2026) | (4076, 1/07/2026) | (4077, 1/07/2026) | (4080, 1/07/2026) | (4081, 1/07/2026) | (4082, 1/07/2026) | (4083, 1/07/2026) | (4084, 1/07/2026) | (4085, 1/07/2026) | (4086, 1/07/2026) | (4087, 1/07/2026) | (4088, 1/07/2026) | (4089, 1/07/2026) | (4090, 1/07/2026) | (4091, 1/07/2026) | (4092, 1/07/2026) | (4093, 1/07/2026) | (4094, 1/07/2026) | (4096, 1/07/2026) | (4098, 1/07/2026) | (4099, 1/07/2026) | (4101, 1/07/2026) | (4103, 1/07/2026) | (4104, 1/07/2026) | (4108, 1/07/2026) | (4110, 1/07/2026) | (4112, 1/07/2026) | (4114, 1/07/2026) | (4116, 1/07/2026) | (4117, 1/07/2026) | (4118, 1/07/2026) | (4120, 1/07/2026) | (4121, 1/07/2026) | (4122, 1/07/2026) | (4127, 1/07/2026) | (4128, 1/07/2026) | (4129, 1/07/2026) | (4130, 1/07/2026) | (4131, 1/07/2026) | (4132, 1/07/2026) | (4133, 1/07/2026) | (4134, 1/07/2026) | (4136, 1/07/2026) | (4138, 1/07/2026) | (4140, 1/07/2026) | (4142, 1/07/2026) | (4144, 1/07/2026) | (4146, 1/07/2026) | (4147, 1/07/2026) | (4149, 1/07/2026) | (4151, 1/07/2026) | (4152, 1/07/2026) | (4153, 1/07/2026) | (4155, 1/07/2026) | (4157, 1/07/2026) | (4158, 1/07/2026) | (4160, 1/07/2026) | (4162, 1/07/2026) | (4164, 1/07/2026) | (4165, 1/07/2026) | (4178, 2/07/2026) | (4208, 6/07/2026) | (4209, 6/07/2026) | (4268, 9/07/2026) | (4270, 9/07/2026) | (4272, 9/07/2026) | (4274, 9/07/2026) | (4276, 9/07/2026) | (4278, 9/07/2026) | (4298, 10/07/2026) | (4323, 15/07/2026) | (4331, 16/07/2026) | (4333, 16/07/2026) | (4334, 16/07/2026) | (4335, 16/07/2026) | (4336, 16/07/2026) | (4357, 17/07/2026) | (4358, 17/07/2026) | (4359, 17/07/2026) | (4360, 17/07/2026) | (4361, 17/07/2026) | (4362, 17/07/2026) | (4363, 17/07/2026) | (4399, 22/07/2026) | (4412, 23/07/2026) | (4504, 28/07/2026) | (4523, 29/07/2026) | (4624, 29/07/2026) | (4625, 29/07/2026) | (4626, 29/07/2026) | (4627, 29/07/2026) | (4661, 30/07/2026) | (4663, 30/07/2026) | (4695, 31/07/2026) | (4697, 31/07/2026) | (4699, 31/07/2026) | (4750, 4/08/2026) | (4751, 4/08/2026) | (4758, 4/08/2026) | (4760, 4/08/2026) | (4762, 4/08/2026) | (4764, 4/08/2026) | (4765, 4/08/2026) | (4766, 4/08/2026) | (4767, 4/08/2026) | (4771, 4/08/2026) | (4775, 4/08/2026) | (4776, 4/08/2026) | (4777, 4/08/2026) | (4778, 4/08/2026) | (4779, 4/08/2026) | (4780, 4/08/2026) | (4781, 4/08/2026) | (4782, 4/08/2026) | (4784, 4/08/2026) | (4786, 4/08/2026) | (4787, 4/08/2026) | (4788, 4/08/2026) | (4789, 4/08/2026) | (4790, 4/08/2026) | (4791, 4/08/2026) | (4794, 4/08/2026) | (4797, 4/08/2026) | (4799, 4/08/2026) | (4800, 4/08/2026) | (4801, 4/08/2026) | (4803, 4/08/2026) | (4805, 4/08/2026) | (4807, 4/08/2026) | (4809, 4/08/2026) | (4811, 4/08/2026) | (4812, 4/08/2026) | (4813, 4/08/2026) | (4814, 4/08/2026) | (4815, 4/08/2026) | (4816, 4/08/2026) | (4818, 4/08/2026) | (4819, 4/08/2026) | (4820, 4/08/2026) | (4821, 4/08/2026) | (4822, 4/08/2026) | (4823, 5/08/2026) | (4824, 4/08/2026) | (4826, 4/08/2026) | (4827, 4/08/2026) | (4828, 4/08/2026) | (4830, 4/08/2026) | (4831, 4/08/2026) | (4832, 4/08/2026) | (4833, 4/08/2026) | (4834, 4/08/2026) | (4835, 4/08/2026) | (4837, 4/08/2026) | (4838, 4/08/2026) | (4839, 4/08/2026) | (4840, 4/08/2026) | (4841, 4/08/2026) | (4843, 4/08/2026) | (4844, 4/08/2026) | (4845, 4/08/2026) | (4846, 4/08/2026) | (4847, 5/08/2026) | (4848, 4/08/2026) | (4849, 4/08/2026) | (4850, 4/08/2026) | (4851, 4/08/2026) | (4852, 4/08/2026) | (4853, 4/08/2026) | (4854, 4/08/2026) | (4855, 4/08/2026) | (4856, 4/08/2026) | (4858, 4/08/2026) | (4859, 4/08/2026) | (4860, 4/08/2026) | (4861, 4/08/2026) | (4862, 4/08/2026) | (4863, 4/08/2026) | (4864, 4/08/2026) | (4865, 4/08/2026) | (4866, 4/08/2026) | (4867, 4/08/2026) | (4868, 4/08/2026) | (4869, 4/08/2026) | (4870, 4/08/2026) | (4871, 4/08/2026) | (4872, 4/08/2026) | (4873, 4/08/2026) | (4874, 4/08/2026) | (4875, 4/08/2026) | (4876, 4/08/2026) | (4877, 4/08/2026) | (4878, 4/08/2026) | (4879, 4/08/2026) | (4880, 4/08/2026) | (4881, 4/08/2026) | (4882, 4/08/2026) | (4883, 4/08/2026) | (4884, 4/08/2026) | (4886, 4/08/2026) | (4887, 4/08/2026) | (4888, 4/08/2026) | (4889, 4/08/2026) | (4890, 4/08/2026) | (4891, 4/08/2026) | (4892, 4/08/2026) | (4893, 4/08/2026) | (4894, 4/08/2026) | (4895, 4/08/2026) | (4896, 4/08/2026) | (4897, 4/08/2026) | (4898, 4/08/2026) | (4899, 4/08/2026) | (4900, 4/08/2026) | (4901, 4/08/2026) | (4902, 4/08/2026) | (4903, 4/08/2026) | (4904, 4/08/2026) | (4905, 4/08/2026) | (4906, 4/08/2026) | (4907, 4/08/2026) | (4908, 4/08/2026) | (4909, 4/08/2026) | (4965, 5/08/2026) | (4966, 5/08/2026) | (5003, 10/08/2026) | (5006, 10/08/2026) | (5008, 10/08/2026) | (5011, 10/08/2026) | (5013, 10/08/2026) | (5014, 10/08/2026) | (5018, 10/08/2026) | (5021, 10/08/2026) | (5024, 10/08/2026) | (5026, 10/08/2026) | (5028, 10/08/2026) | (5030, 10/08/2026) | (5034, 10/08/2026) | (5036, 10/08/2026) | (5037, 10/08/2026) | (5038, 10/08/2026) | (5040, 10/08/2026) | (5042, 10/08/2026) | (5044, 10/08/2026) | (5045, 10/08/2026) | (5060, 10/08/2026) | (5061, 10/08/2026) | (5062, 10/08/2026) | (5063, 10/08/2026) | (5064, 10/08/2026) | (5065, 10/08/2026) | (5066, 10/08/2026) | (5067, 10/08/2026) | (5068, 10/08/2026) | (5069, 10/08/2026) | (5070, 10/08/2026) | (5071, 10/08/2026) | (5072, 10/08/2026) | (5073, 10/08/2026) | (5074, 10/08/2026) | (5075, 10/08/2026) | (5076, 10/08/2026) | (5077, 10/08/2026) | (5078, 10/08/2026) | (5079, 10/08/2026) | (5080, 10/08/2026) | (5081, 10/08/2026) | (5082, 10/08/2026) | (5083, 10/08/2026) | (5084, 10/08/2026) | (5085, 10/08/2026) | (5086, 10/08/2026) | (5087, 10/08/2026) | (5088, 10/08/2026) | (5089, 10/08/2026) | (5090, 10/08/2026) | (5091, 10/08/2026) | (5092, 10/08/2026) | (5093, 10/08/2026) | (5094, 10/08/2026) | (5095, 10/08/2026) | (5096, 10/08/2026) | (5097, 10/08/2026) | (5098, 10/08/2026) | (5099, 10/08/2026) | (5100, 10/08/2026) | (5101, 10/08/2026) | (5102, 10/08/2026) | (5103, 10/08/2026) | (5104, 10/08/2026) | (5105, 10/08/2026) | (5106, 10/08/2026) | (5107, 10/08/2026) | (5108, 10/08/2026) | (5140, 12/08/2026) | (5141, 12/08/2026) | (5142, 12/08/2026) | (5143, 12/08/2026) | (5179, 13/08/2026) | (5180, 13/08/2026) | (5181, 13/08/2026) | (5182, 13/08/2026) | (5215, 14/08/2026) | (5220, 15/08/2026) | (5248, 19/08/2026) | (5249, 19/08/2026) | (5255, 19/08/2026) | (5316, 25/08/2026) | (5317, 25/08/2026) | (5318, 25/08/2026) | (5319, 25/08/2026) | (5398, 26/08/2026) | (5400, 26/08/2026) | (5402, 26/08/2026) | (5403, 26/08/2026)</t>
  </si>
  <si>
    <t>(309, 30/01/2026) | (381, 6/02/2026) | (382, 6/02/2026) | (383, 6/02/2026) | (384, 6/02/2026) | (522, 16/02/2026) | (523, 16/02/2026) | (524, 16/02/2026) | (610, 19/02/2026) | (613, 19/02/2026) | (615, 19/02/2026) | (616, 19/02/2026) | (667, 24/02/2026) | (668, 24/02/2026) | (669, 24/02/2026) | (688, 24/02/2026) | (689, 24/02/2026) | (690, 24/02/2026) | (691, 24/02/2026) | (692, 24/02/2026) | (693, 24/02/2026) | (694, 24/02/2026) | (695, 24/02/2026) | (696, 24/02/2026) | (697, 24/02/2026) | (698, 24/02/2026) | (699, 24/02/2026) | (700, 24/02/2026) | (701, 24/02/2026) | (702, 24/02/2026) | (1107, 4/03/2026) | (1108, 4/03/2026) | (1109, 4/03/2026) | (1110, 4/03/2026) | (1111, 4/03/2026) | (1112, 4/03/2026) | (1113, 4/03/2026) | (1328, 6/03/2026) | (1330, 6/03/2026) | (1331, 6/03/2026) | (1588, 11/03/2026) | (1589, 11/03/2026) | (1591, 11/03/2026) | (1593, 11/03/2026) | (1595, 11/03/2026) | (1598, 11/03/2026) | (1600, 11/03/2026) | (1602, 11/03/2026) | (1605, 11/03/2026) | (1607, 11/03/2026) | (1609, 11/03/2026) | (1704, 13/03/2026) | (1705, 13/03/2026) | (1707, 13/03/2026) | (1709, 13/03/2026) | (1710, 13/03/2026) | (1712, 13/03/2026) | (1921, 18/03/2026) | (1951, 19/03/2026) | (1952, 19/03/2026) | (1953, 19/03/2026) | (1954, 19/03/2026) | (1956, 19/03/2026) | (1958, 19/03/2026) | (2001, 19/03/2026) | (2002, 19/03/2026) | (2121, 24/03/2026) | (2304, 26/03/2026) | (2305, 26/03/2026) | (2306, 26/03/2026) | (2326, 26/03/2026) | (2327, 26/03/2026) | (2602, 6/04/2026) | (2603, 6/04/2026) | (2646, 7/04/2026) | (3169, 14/04/2026) | (3170, 14/04/2026) | (3172, 14/04/2026) | (3399, 17/04/2026) | (3400, 17/04/2026) | (3413, 20/04/2026) | (3414, 20/04/2026) | (3415, 20/04/2026) | (3416, 20/04/2026) | (3417, 20/04/2026) | (3418, 20/04/2026) | (3516, 21/04/2026) | (3517, 21/04/2026) | (3518, 21/04/2026) | (3519, 21/04/2026) | (3536, 22/04/2026) | (3537, 22/04/2026) | (3597, 23/04/2026) | (3598, 23/04/2026) | (3599, 23/04/2026) | (3655, 23/04/2026) | (3657, 23/04/2026) | (3658, 23/04/2026) | (3659, 23/04/2026) | (3661, 23/04/2026) | (3664, 23/04/2026) | (3665, 23/04/2026) | (3728, 24/04/2026) | (3729, 24/04/2026) | (3730, 24/04/2026) | (3731, 24/04/2026) | (3732, 24/04/2026) | (3733, 24/04/2026) | (3734, 24/04/2026) | (3735, 24/04/2026) | (3908, 29/04/2026) | (3909, 29/04/2026) | (3910, 29/04/2026) | (4103, 4/05/2026) | (4221, 5/05/2026) | (4258, 5/05/2026) | (4260, 5/05/2026) | (4262, 5/05/2026) | (4263, 5/05/2026) | (4268, 5/05/2026) | (4308, 6/05/2026) | (4312, 6/05/2026) | (4318, 6/05/2026) | (4320, 6/05/2026) | (4323, 6/05/2026) | (4324, 6/05/2026) | (4326, 6/05/2026) | (4327, 6/05/2026) | (4435, 8/05/2026) | (4509, 11/05/2026) | (4532, 11/05/2026) | (4533, 11/05/2026) | (4535, 11/05/2026) | (4537, 11/05/2026) | (4570, 12/05/2026) | (4571, 12/05/2026) | (4572, 12/05/2026) | (4586, 12/05/2026) | (4587, 12/05/2026) | (4588, 12/05/2026) | (4590, 12/05/2026) | (4591, 12/05/2026) | (4592, 12/05/2026) | (4593, 12/05/2026) | (4594, 12/05/2026) | (4597, 12/05/2026) | (4599, 12/05/2026) | (4600, 12/05/2026) | (4601, 12/05/2026) | (4602, 12/05/2026) | (4812, 15/05/2026) | (4813, 15/05/2026) | (4815, 15/05/2026) | (4817, 15/05/2026) | (4823, 15/05/2026) | (4824, 15/05/2026) | (4825, 15/05/2026) | (4827, 15/05/2026) | (4828, 15/05/2026) | (4830, 15/05/2026) | (4951, 19/05/2026) | (4952, 19/05/2026) | (4953, 19/05/2026) | (5304, 26/05/2026) | (5305, 26/05/2026) | (5306, 26/05/2026) | (5307, 26/05/2026) | (5308, 26/05/2026) | (5309, 26/05/2026) | (5311, 26/05/2026) | (5312, 26/05/2026) | (5314, 26/05/2026) | (5379, 27/05/2026) | (5381, 27/05/2026) | (5409, 27/05/2026) | (5411, 27/05/2026) | (5412, 27/05/2026) | (5413, 27/05/2026) | (5535, 28/05/2026) | (5536, 28/05/2026) | (5660, 1/06/2026) | (5670, 1/06/2026) | (5675, 1/06/2026) | (5676, 1/06/2026) | (5709, 1/06/2026) | (5710, 1/06/2026) | (5711, 1/06/2026) | (5712, 1/06/2026) | (5713, 1/06/2026) | (5714, 1/06/2026) | (5715, 1/06/2026) | (5716, 1/06/2026) | (5817, 3/06/2026) | (5819, 3/06/2026) | (5924, 3/06/2026) | (5926, 3/06/2026) | (5932, 4/06/2026) | (5933, 4/06/2026) | (6170, 10/06/2026) | (6173, 10/06/2026) | (6303, 16/06/2026) | (6304, 16/06/2026) | (6305, 16/06/2026) | (6306, 16/06/2026) | (6307, 16/06/2026) | (6308, 16/06/2026) | (6784, 26/06/2026) | (6939, 2/07/2026) | (6940, 2/07/2026) | (6941, 2/07/2026) | (6942, 2/07/2026) | (6943, 2/07/2026) | (6944, 2/07/2026) | (6945, 2/07/2026) | (6946, 2/07/2026) | (6947, 2/07/2026) | (6949, 2/07/2026) | (6950, 2/07/2026) | (6952, 2/07/2026) | (6953, 2/07/2026) | (6954, 2/07/2026) | (6955, 2/07/2026) | (6956, 2/07/2026) | (6958, 2/07/2026) | (6959, 2/07/2026) | (6961, 2/07/2026) | (6962, 2/07/2026) | (6964, 2/07/2026) | (6965, 2/07/2026) | (6966, 2/07/2026) | (6967, 2/07/2026) | (6968, 2/07/2026) | (6969, 2/07/2026) | (6970, 2/07/2026) | (6971, 2/07/2026) | (6972, 2/07/2026) | (6973, 2/07/2026) | (6974, 2/07/2026) | (6975, 2/07/2026) | (6976, 2/07/2026) | (6977, 2/07/2026) | (6978, 2/07/2026) | (6979, 2/07/2026) | (6980, 2/07/2026) | (6981, 2/07/2026) | (6982, 2/07/2026) | (6983, 2/07/2026) | (6984, 2/07/2026) | (6985, 2/07/2026) | (6986, 2/07/2026) | (6987, 2/07/2026) | (6988, 2/07/2026) | (6989, 2/07/2026) | (6990, 2/07/2026) | (6991, 2/07/2026) | (6992, 2/07/2026) | (6993, 2/07/2026) | (6994, 2/07/2026) | (6995, 2/07/2026) | (6996, 2/07/2026) | (6998, 2/07/2026) | (6999, 2/07/2026) | (7000, 2/07/2026) | (7002, 2/07/2026) | (7003, 2/07/2026) | (7004, 2/07/2026) | (7134, 3/07/2026) | (7145, 3/07/2026) | (7211, 7/07/2026) | (7213, 7/07/2026) | (7397, 14/07/2026) | (7401, 14/07/2026) | (7404, 14/07/2026) | (7408, 14/07/2026) | (7410, 14/07/2026) | (7411, 14/07/2026) | (7412, 14/07/2026) | (7490, 17/07/2026) | (7497, 17/07/2026) | (7498, 17/07/2026) | (7499, 17/07/2026) | (7500, 17/07/2026) | (7501, 17/07/2026) | (7561, 21/07/2026) | (7562, 21/07/2026) | (7563, 21/07/2026) | (7564, 21/07/2026) | (7565, 21/07/2026) | (7566, 21/07/2026) | (7567, 21/07/2026) | (7675, 23/07/2026) | (7773, 27/07/2026) | (8024, 31/07/2026) | (8025, 31/07/2026) | (8026, 31/07/2026) | (8027, 31/07/2026) | (8028, 31/07/2026) | (8029, 31/07/2026) | (8051, 31/07/2026) | (8052, 31/07/2026) | (8143, 3/08/2026) | (8144, 3/08/2026) | (8243, 5/08/2026) | (8244, 5/08/2026) | (8325, 12/08/2026) | (8349, 12/08/2026) | (8350, 12/08/2026) | (8352, 12/08/2026) | (8353, 12/08/2026) | (8354, 12/08/2026) | (8355, 12/08/2026) | (8356, 12/08/2026) | (8357, 12/08/2026) | (8358, 12/08/2026) | (8359, 12/08/2026) | (8360, 12/08/2026) | (8361, 12/08/2026) | (8362, 5/08/2026) | (8365, 12/08/2026) | (8366, 12/08/2026) | (8367, 13/08/2026) | (8368, 12/08/2026) | (8369, 13/08/2026) | (8370, 13/08/2026) | (8371, 12/08/2026) | (8372, 13/08/2026) | (8373, 13/08/2026) | (8374, 12/08/2026) | (8375, 13/08/2026) | (8376, 12/08/2026) | (8377, 13/08/2026) | (8378, 13/08/2026) | (8379, 12/08/2026) | (8380, 13/08/2026) | (8381, 12/08/2026) | (8382, 12/08/2026) | (8383, 12/08/2026) | (8384, 12/08/2026) | (8385, 12/08/2026) | (8386, 12/08/2026) | (8387, 12/08/2026) | (8388, 12/08/2026) | (8389, 12/08/2026) | (8390, 12/08/2026) | (8391, 13/08/2026) | (8392, 12/08/2026) | (8393, 12/08/2026) | (8394, 12/08/2026) | (8395, 12/08/2026) | (8396, 12/08/2026) | (8397, 12/08/2026) | (8398, 12/08/2026) | (8399, 12/08/2026) | (8400, 12/08/2026) | (8401, 13/08/2026) | (8402, 12/08/2026) | (8403, 12/08/2026) | (8404, 12/08/2026) | (8405, 12/08/2026) | (8406, 12/08/2026) | (8407, 12/08/2026) | (8408, 12/08/2026) | (8409, 12/08/2026) | (8410, 12/08/2026) | (8411, 12/08/2026) | (8412, 12/08/2026) | (8413, 12/08/2026) | (8414, 12/08/2026) | (8415, 12/08/2026) | (8416, 12/08/2026) | (8417, 12/08/2026) | (8418, 12/08/2026) | (8419, 12/08/2026) | (8420, 12/08/2026) | (8421, 12/08/2026) | (8422, 12/08/2026) | (8423, 12/08/2026) | (8424, 12/08/2026) | (8425, 12/08/2026) | (8426, 12/08/2026) | (8427, 12/08/2026) | (8428, 12/08/2026) | (8429, 12/08/2026) | (8430, 12/08/2026) | (8431, 12/08/2026) | (8432, 12/08/2026) | (8433, 13/08/2026) | (8434, 13/08/2026) | (8435, 12/08/2026) | (8436, 12/08/2026) | (8437, 13/08/2026) | (8438, 13/08/2026) | (8439, 12/08/2026) | (8440, 13/08/2026) | (8441, 12/08/2026) | (8442, 13/08/2026) | (8443, 12/08/2026) | (8444, 13/08/2026) | (8445, 12/08/2026) | (8446, 12/08/2026) | (8447, 13/08/2026) | (8448, 13/08/2026) | (8449, 12/08/2026) | (8450, 13/08/2026) | (8451, 13/08/2026) | (8452, 13/08/2026) | (8453, 13/08/2026) | (8454, 13/08/2026) | (8455, 13/08/2026) | (8456, 13/08/2026) | (8457, 13/08/2026) | (8458, 12/08/2026) | (8459, 12/08/2026) | (8460, 13/08/2026) | (8461, 13/08/2026) | (8462, 13/08/2026) | (8463, 13/08/2026) | (8465, 13/08/2026) | (8466, 13/08/2026) | (8467, 12/08/2026) | (8468, 13/08/2026) | (8469, 13/08/2026) | (8470, 12/08/2026) | (8471, 13/08/2026) | (8472, 13/08/2026) | (8473, 13/08/2026) | (8474, 12/08/2026) | (8475, 13/08/2026) | (8476, 12/08/2026) | (8477, 13/08/2026) | (8478, 12/08/2026) | (8479, 12/08/2026) | (8480, 13/08/2026) | (8481, 13/08/2026) | (8482, 12/08/2026) | (8483, 12/08/2026) | (8484, 13/08/2026) | (8485, 13/08/2026) | (8486, 13/08/2026) | (8487, 12/08/2026) | (8488, 13/08/2026) | (8489, 12/08/2026) | (8491, 13/08/2026) | (8492, 12/08/2026) | (8493, 13/08/2026) | (8494, 13/08/2026) | (8495, 12/08/2026) | (8496, 13/08/2026) | (8497, 12/08/2026) | (8498, 13/08/2026) | (8499, 12/08/2026) | (8500, 13/08/2026) | (8501, 12/08/2026) | (8502, 13/08/2026) | (8503, 13/08/2026) | (8504, 13/08/2026) | (8505, 12/08/2026) | (8506, 13/08/2026) | (8507, 13/08/2026) | (8508, 12/08/2026) | (8509, 13/08/2026) | (8510, 13/08/2026) | (8511, 12/08/2026) | (8512, 13/08/2026) | (8513, 13/08/2026) | (8514, 13/08/2026) | (8515, 12/08/2026) | (8516, 12/08/2026) | (8517, 13/08/2026) | (8518, 12/08/2026) | (8519, 12/08/2026) | (8520, 12/08/2026) | (8521, 13/08/2026) | (8522, 13/08/2026) | (8523, 13/08/2026) | (8524, 12/08/2026) | (8525, 13/08/2026) | (8526, 12/08/2026) | (8527, 12/08/2026) | (8528, 13/08/2026) | (8529, 13/08/2026) | (8530, 13/08/2026) | (8531, 12/08/2026) | (8532, 12/08/2026) | (8533, 13/08/2026) | (8534, 13/08/2026) | (8535, 12/08/2026) | (8536, 12/08/2026) | (8537, 13/08/2026) | (8538, 13/08/2026) | (8539, 12/08/2026) | (8540, 13/08/2026) | (8541, 13/08/2026) | (8542, 13/08/2026) | (8543, 13/08/2026) | (8544, 13/08/2026) | (8545, 13/08/2026) | (8546, 13/08/2026) | (8557, 13/08/2026) | (8558, 13/08/2026) | (8599, 14/08/2026) | (8601, 14/08/2026) | (8602, 14/08/2026) | (8603, 14/08/2026) | (8627, 18/08/2026) | (8628, 18/08/2026) | (8657, 20/08/2026) | (8660, 20/08/2026) | (8662, 20/08/2026) | (8664, 20/08/2026) | (8665, 20/08/2026) | (8666, 20/08/2026) | (8711, 21/08/2026) | (8760, 25/08/2026) | (8761, 25/08/2026) | (8763, 25/08/2026) | (8766, 25/08/2026)</t>
  </si>
  <si>
    <t>202600000018933</t>
  </si>
  <si>
    <t xml:space="preserve">Fortalecimiento de la comercialización y promoción de los artesanos en el marco de la 46 Feria Exposición Equina Grado A en el departamento de Sucre  Sucre </t>
  </si>
  <si>
    <t>(925, 26/08/2026)</t>
  </si>
  <si>
    <t xml:space="preserve">Adecuación y mantenimiento de cancha sintetica de futbol 9 en el corregimiento de las Llanadas,municipio de Corozal departamento de   Sucre </t>
  </si>
  <si>
    <t xml:space="preserve">Fortalecimiento de los escenarios Recreativos y Deportivos mediante la adquisición de pintura e insumos para su mantenimiento, en los municipios del departamento de  Sucre </t>
  </si>
  <si>
    <t>105</t>
  </si>
  <si>
    <t>1.3.3.3.20-R.B. ESTAMPILLA PRO DESARROLLO DEPORTE</t>
  </si>
  <si>
    <t>Elaborar mapa de medios locales y regionales, agenda temática Caribe y recomendaciones de amplificación de información pública institucional.</t>
  </si>
  <si>
    <t>Elaborar Mapa de medios nacionales, agenda temática, matriz de vocerías, mensajes para entrevistas y relacionamiento estratégico nacional</t>
  </si>
  <si>
    <t>Elaborar Relato visual de Sucre, narrativa para turismo, cultura, deporte, inversión, cooperación y proyección territorial</t>
  </si>
  <si>
    <t>Realizar Asesoría estratégica para mensajes, intervenciones, vocería institucional, narrativa de gestión, comunicación de resultados institucionales y cierre de vigencia</t>
  </si>
  <si>
    <t>Realizar diagnóstico comunicacional, comunicación interna, escucha digital, rendición de cuentas, media training, narrativa territorial y hoja de ruta comunicacional Juegos Nacionales 2027</t>
  </si>
  <si>
    <t>ADECUAR Y DOTAR LOS 15 ESPACIOS DE EXHIBICIÓN Y COMERCIALIZACIÓN DE LOS ARTESANOS</t>
  </si>
  <si>
    <t>CONTRATAR EL RECURSO HUMANO DE COORDINACIÓN, ASESORÍA COMERCIAL Y APOYO LOGÍSTICO PARA LOS 15 ARTESANOS PARTICIPANTES EN LA MUESTRA</t>
  </si>
  <si>
    <t>DISPONER EL ESCENARIO Y LA MUESTRA CULTURAL DE CONVOCATORIA DE PÚBLICO HACIA LA VITRINA COMERCIAL ARTESANAL</t>
  </si>
  <si>
    <t>GARANTIZAR EL TRASLADO, LA ALIMENTACIÓN Y LA PERMANENCIA DE LOS ARTESANOS Y DEL EQUIPO DE ACOMPAÑAMIENTO</t>
  </si>
  <si>
    <t>PROMOCIONAR Y DIVULGAR LA MUESTRA ARTESANAL Y SUS PARTICIPANTES</t>
  </si>
  <si>
    <t>Reporte Ficha actualizada del proyecto_27082026110445.xlsx</t>
  </si>
  <si>
    <t>Fortalecer la comercialización y la promoción de quince (15) emprendimientos artesanales del departamento de Sucre mediante su participación asesorada en una vitrina comercial instalada en el marco de la 46 Feria Exposición Equina Grado A</t>
  </si>
  <si>
    <t>Bajo nivel de comercialización y de promoción de los productos de los emprendimientos artesanales del departamento de Sucre, derivado de su limitado acceso a espacios comerciales de alta afluencia de público y de la ausencia de acompañamiento técnico en el punto de venta.</t>
  </si>
  <si>
    <t>Los emprendimientos artesanales de Sucre operan al margen de los circuitos comerciales de alta afluencia. Su producción se coloca en tres canales que no remuneran el tiempo de trabajo ni el saber incorporado en cada pieza: la venta directa en el taller, de bajo volumen y sujeta al visitante ocasional; la venta a intermediarios que recorren los municipios comprando por debajo del precio de mercado final; y la participación esporádica en ferias locales de público reducido. Detrás de esto hay dos barreras. La económica: participar por cuenta propia en un evento ferial departamental exige asumir el espacio, la dotación del punto de venta, el transporte de la producción y la permanencia durante varios días. Y la técnica, menos visible pero igual de determinante: cuando el artesano sí accede a un espacio comercial, la mesa se organiza sin criterio de exhibición, el producto se apila en lugar de destacarse, el precio se fija por comparación con el vecino y no por costeo, y la conversación con el comprador no llega al cierre. 
Las consecuencias ya son visibles: ingresos deprimidos, el margen de la cadena concentrado en el intermediario, talleres produciendo por debajo de su capacidad instalada por falta de comprador, y artesanos en plena edad productiva abandonando el oficio por actividades informales de mayor liquidez, llevándose técnicas y repertorios de diseño que no están documentados en ninguna parte. La situación tampoco es homogénea: en Sampués, Morroa, Colosó y San Onofre la actividad conserva talleres consolidados y algún grado de asociatividad, mientras que en otros municipios el oficio subsiste disperso, en unidades familiares aisladas y sin vínculo con circuito comercial alguno —heterogeneidad que justifica convocar con criterio de cobertura territorial. A todo ello se suma la ausencia total de información comercial sistemática sobre el sector: no existe registro de qué productos rotan, a qué precios se venden efectivamente, qué volumen mueve cada oficio.</t>
  </si>
  <si>
    <t>Disponer de espacios de exhibición y comercialización dotados dentro de un evento de alta convocatoria, con acompañamiento técnico especializado.</t>
  </si>
  <si>
    <t>Reporte Ficha actualizada del proyecto_27082026110430.xlsx</t>
  </si>
  <si>
    <t>Fortalecer las capacidades institucionales de la Gobernación de Sucre para gestionar y comunicar estratégicamente la información pública territorial</t>
  </si>
  <si>
    <t>Limitadas capacidades institucionales de la Gobernación de Sucre para gestionar y comunicar estratégicamente la información pública territorial</t>
  </si>
  <si>
    <t xml:space="preserve">La Gobernación de Sucre genera de manera permanente información relacionada con la formulación y ejecución de programas, proyectos de inversión, prestación de servicios, avances de gestión, resultados institucionales, cumplimiento de metas e hitos estratégicos del territorio. Esta información es producida por diferentes secretarías, oficinas, dependencias y equipos técnicos, de acuerdo con sus competencias y responsabilidades misionales.
Sin embargo, la diversidad de fuentes, formatos, responsables y momentos de producción de la información dificulta su organización, validación, actualización y transformación en contenidos claros, coherentes y comprensibles para los diferentes grupos de interés. En algunos casos, la información permanece dispersa entre dependencias, se comunica con criterios distintos o no cuenta con procesos institucionales estandarizados que permitan convertir los datos técnicos y administrativos en mensajes adecuados para públicos internos, ciudadanía, medios de comunicación, organizaciones sociales, actores territoriales y audiencias externas.
Esta situación limita la capacidad institucional para consolidar una visión integral de los avances del gobierno departamental, garantizar coherencia entre los mensajes emitidos por las distintas dependencias y facilitar la apropiación de la información por parte de los funcionarios y servidores públicos encargados de comunicar los resultados de gestión. La ausencia o insuficiencia de protocolos, bancos de mensajes, lineamientos narrativos, herramientas de sistematización y mecanismos de validación puede generar duplicidad de esfuerzos, pérdida de información, inconsistencias comunicacionales y dificultades para responder oportunamente a solicitudes ciudadanas o coyunturas de interés público.
</t>
  </si>
  <si>
    <t>Mejorar la gestión institucional del conocimiento y de la comunicación pública</t>
  </si>
  <si>
    <t>VIGENCIA PROGRAMADA</t>
  </si>
  <si>
    <t>Tipo Banco</t>
  </si>
  <si>
    <t>SIIFWEB</t>
  </si>
  <si>
    <t>Disponibilidades</t>
  </si>
  <si>
    <t>Compromisos</t>
  </si>
  <si>
    <t>Pagos</t>
  </si>
  <si>
    <t>INDICADORES PI</t>
  </si>
  <si>
    <t>PROYECTOS PI</t>
  </si>
  <si>
    <t>Codigo Meta</t>
  </si>
  <si>
    <t>VIGENCIA PI</t>
  </si>
  <si>
    <t>MT005</t>
  </si>
  <si>
    <t>MT007</t>
  </si>
  <si>
    <t>2024002700093</t>
  </si>
  <si>
    <t>MT010</t>
  </si>
  <si>
    <t>MT021</t>
  </si>
  <si>
    <t>MT022</t>
  </si>
  <si>
    <t>MT023</t>
  </si>
  <si>
    <t>MT024</t>
  </si>
  <si>
    <t>MT029</t>
  </si>
  <si>
    <t>MT030</t>
  </si>
  <si>
    <t>2013000100074</t>
  </si>
  <si>
    <t>20210214000083</t>
  </si>
  <si>
    <t>20211301011982</t>
  </si>
  <si>
    <t>20211301011396</t>
  </si>
  <si>
    <t>2022002700003</t>
  </si>
  <si>
    <t>2022002700037</t>
  </si>
  <si>
    <t>2022002700038</t>
  </si>
  <si>
    <t>MT087</t>
  </si>
  <si>
    <t>2021002700160</t>
  </si>
  <si>
    <t>20250000003693</t>
  </si>
  <si>
    <t>2023002700125</t>
  </si>
  <si>
    <t>2023002700079</t>
  </si>
  <si>
    <t>2022002700007</t>
  </si>
  <si>
    <t>202600000018441</t>
  </si>
  <si>
    <t>2023002700037</t>
  </si>
  <si>
    <t>202600000018442</t>
  </si>
  <si>
    <t>MT195</t>
  </si>
  <si>
    <t>202600000018430</t>
  </si>
  <si>
    <t>MT200</t>
  </si>
  <si>
    <t>2021002700148</t>
  </si>
  <si>
    <t>MT216</t>
  </si>
  <si>
    <t>2022000020045</t>
  </si>
  <si>
    <t>MT222</t>
  </si>
  <si>
    <t>2021000100333</t>
  </si>
  <si>
    <t>2021000100229</t>
  </si>
  <si>
    <t>2021000100535</t>
  </si>
  <si>
    <t>2021000100361</t>
  </si>
  <si>
    <t>2020000020058</t>
  </si>
  <si>
    <t>MT243</t>
  </si>
  <si>
    <t>2021002700261</t>
  </si>
  <si>
    <t>2022002700085</t>
  </si>
  <si>
    <t>2018011000189</t>
  </si>
  <si>
    <t>MT256</t>
  </si>
  <si>
    <t>MT267</t>
  </si>
  <si>
    <t>2022002700123</t>
  </si>
  <si>
    <t>20211301010068</t>
  </si>
  <si>
    <t>2022002700127</t>
  </si>
  <si>
    <t>2020Er0105288</t>
  </si>
  <si>
    <t>2021002700139</t>
  </si>
  <si>
    <t>2021002700368</t>
  </si>
  <si>
    <t>2021Er0038167</t>
  </si>
  <si>
    <t>2020Er0099828</t>
  </si>
  <si>
    <t>2023002700002</t>
  </si>
  <si>
    <t>2021002700116</t>
  </si>
  <si>
    <t>2023002700112</t>
  </si>
  <si>
    <t>2023002700160</t>
  </si>
  <si>
    <t>MT273</t>
  </si>
  <si>
    <t>2021000020074</t>
  </si>
  <si>
    <t>2024002700122</t>
  </si>
  <si>
    <t>2018002700092</t>
  </si>
  <si>
    <t>2021002700153</t>
  </si>
  <si>
    <t>2021002700097</t>
  </si>
  <si>
    <t>2020700010140</t>
  </si>
  <si>
    <t>2023EE0054636</t>
  </si>
  <si>
    <t>2023002700164</t>
  </si>
  <si>
    <t>2021Er0054485</t>
  </si>
  <si>
    <t>MT281</t>
  </si>
  <si>
    <t>2021000100520</t>
  </si>
  <si>
    <t>2021702650040</t>
  </si>
  <si>
    <t>2024002700001</t>
  </si>
  <si>
    <t>20260000020019</t>
  </si>
  <si>
    <t>MT313</t>
  </si>
  <si>
    <t>2024702150036</t>
  </si>
  <si>
    <t>2024002700133</t>
  </si>
  <si>
    <t>2025002700001</t>
  </si>
  <si>
    <t>2025002700020</t>
  </si>
  <si>
    <t>2025000020038</t>
  </si>
  <si>
    <t>2019011000264</t>
  </si>
  <si>
    <t>20201301010046</t>
  </si>
  <si>
    <t>2025000020034</t>
  </si>
  <si>
    <t>MT327</t>
  </si>
  <si>
    <t>2024000020027</t>
  </si>
  <si>
    <t>20230214000060</t>
  </si>
  <si>
    <t>2021002700079</t>
  </si>
  <si>
    <t>2025000020037</t>
  </si>
  <si>
    <t>20220214000027</t>
  </si>
  <si>
    <t>20221301010191</t>
  </si>
  <si>
    <t>2025000020024</t>
  </si>
  <si>
    <t>2020000020053</t>
  </si>
  <si>
    <t>20210214000126</t>
  </si>
  <si>
    <t>2023002700137</t>
  </si>
  <si>
    <t>2020000020068</t>
  </si>
  <si>
    <t>2022000020021</t>
  </si>
  <si>
    <t>2018000020059</t>
  </si>
  <si>
    <t>2022002700068</t>
  </si>
  <si>
    <t>2025000020006</t>
  </si>
  <si>
    <t>20250214000247</t>
  </si>
  <si>
    <t>20250214000249</t>
  </si>
  <si>
    <t>20211301011233</t>
  </si>
  <si>
    <t>2016000020007</t>
  </si>
  <si>
    <t>2021002700095</t>
  </si>
  <si>
    <t>MT362</t>
  </si>
  <si>
    <t>2024002700092</t>
  </si>
  <si>
    <t>2024002700089</t>
  </si>
  <si>
    <t>MT364</t>
  </si>
  <si>
    <t>MT367</t>
  </si>
  <si>
    <t>MT368</t>
  </si>
  <si>
    <t>MT373</t>
  </si>
  <si>
    <t>MT374</t>
  </si>
  <si>
    <t>MT376</t>
  </si>
  <si>
    <t>MT382</t>
  </si>
  <si>
    <t>MT386</t>
  </si>
  <si>
    <t>MT387</t>
  </si>
  <si>
    <t>MT388</t>
  </si>
  <si>
    <t>MT394</t>
  </si>
  <si>
    <t>MT395</t>
  </si>
  <si>
    <t>MT402</t>
  </si>
  <si>
    <t>MT408</t>
  </si>
  <si>
    <t>MT409</t>
  </si>
  <si>
    <t>MT413</t>
  </si>
  <si>
    <t>MT414</t>
  </si>
  <si>
    <t>MT415</t>
  </si>
  <si>
    <t>MT429</t>
  </si>
  <si>
    <t>MT430</t>
  </si>
  <si>
    <t>MT435</t>
  </si>
  <si>
    <t>MT437</t>
  </si>
  <si>
    <t>MT455</t>
  </si>
  <si>
    <t>MT456</t>
  </si>
  <si>
    <t>MT458</t>
  </si>
  <si>
    <t>MT459</t>
  </si>
  <si>
    <t>MT088MS</t>
  </si>
  <si>
    <t>¿Está en PI?</t>
  </si>
  <si>
    <t>Indicadores PIIP</t>
  </si>
  <si>
    <t>Indicadores PI</t>
  </si>
  <si>
    <t>Validación Indicadores</t>
  </si>
  <si>
    <t>Número Indicadores PIIP</t>
  </si>
  <si>
    <t>Número Indicadores que Coinciden</t>
  </si>
  <si>
    <t>Tipo de Coincidencia</t>
  </si>
  <si>
    <t>Numero Incadores PI</t>
  </si>
  <si>
    <t>Año</t>
  </si>
  <si>
    <t>CO1.REQ.10828169</t>
  </si>
  <si>
    <t>CO1.PCCNTR.9795948</t>
  </si>
  <si>
    <t>CO1.BDOS.10645069</t>
  </si>
  <si>
    <t>CP-SDSD-667-2026</t>
  </si>
  <si>
    <t>PRESTACIÓN DE SERVICIOS PROFESIONALES DE UN(A) ENFERMERO(A) PARA EL
DESARROLLO DE ACCIONES EN EL SUBPROGRAMA DE SALUD MENTAL EN EL
MARCO DEL DESARROLLO DEL PLAN TERRITORIAL DE SALUD VIGENCIA 2026 EN
EL DEPARTAMENTO DE SUCRE.</t>
  </si>
  <si>
    <t>https://community.secop.gov.co/Public/Tendering/OpportunityDetail/Index?noticeUID=CO1.NTC.10690056&amp;isFromPublicArea=True&amp;isModal=true&amp;asPopupView=true</t>
  </si>
  <si>
    <t>CO1.REQ.10871624</t>
  </si>
  <si>
    <t>CO1.PCCNTR.9829011</t>
  </si>
  <si>
    <t>CO1.BDOS.10688192</t>
  </si>
  <si>
    <t>CP-SDSD-703-2026</t>
  </si>
  <si>
    <t>https://community.secop.gov.co/Public/Tendering/OpportunityDetail/Index?noticeUID=CO1.NTC.10733501&amp;isFromPublicArea=True&amp;isModal=true&amp;asPopupView=true</t>
  </si>
  <si>
    <t>CO1.REQ.10877287</t>
  </si>
  <si>
    <t>CO1.PCCNTR.9828937</t>
  </si>
  <si>
    <t>CO1.BDOS.10693990</t>
  </si>
  <si>
    <t>CP-SDSD-711-2026</t>
  </si>
  <si>
    <t>PRESTACIÓN DE SERVICIOS PROFESIONALES DE UN (A) INGENIERO INDUSTRIAL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</si>
  <si>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https://community.secop.gov.co/Public/Tendering/OpportunityDetail/Index?noticeUID=CO1.NTC.10733515&amp;isFromPublicArea=True&amp;isModal=true&amp;asPopupView=true</t>
  </si>
  <si>
    <t>CO1.REQ.10854334</t>
  </si>
  <si>
    <t>CO1.PCCNTR.9810732</t>
  </si>
  <si>
    <t>CO1.BDOS.10671128</t>
  </si>
  <si>
    <t>CP-SDSD-686-2026</t>
  </si>
  <si>
    <t>PRESTACIÓN DE SERVICIOS DE APOYO A LA GESTION PARA APOYAR
ACTIVIDADES ADMINISTRATIVAS Y OPERATIVAS EN EL MARCO DEL
FORTALECIMIENTO DEL SISTEMA INTEGRAL DEPARTAMENTAL DE EVALUACIÓN
SANITARIA Y DE LA PRESTACIÓN DE SERVICIOS DE SALUD -SIDEVASS DE LA
SECRETARÍA DE SALUD DEL DEPARTAMENTO DE SUCRE</t>
  </si>
  <si>
    <t>https://community.secop.gov.co/Public/Tendering/OpportunityDetail/Index?noticeUID=CO1.NTC.10709263&amp;isFromPublicArea=True&amp;isModal=true&amp;asPopupView=true</t>
  </si>
  <si>
    <t>CO1.REQ.10873014</t>
  </si>
  <si>
    <t>CO1.PCCNTR.9828778</t>
  </si>
  <si>
    <t>CO1.BDOS.10689634</t>
  </si>
  <si>
    <t>CP-SDSD-708-2026</t>
  </si>
  <si>
    <t>PRESTACIÓN DE SERVICIOS PROFESIONALES DE UN (A) ENFERMERO(A) PARA EL
DESARROLLO DE ACCIONES EN EL SUBPROGRAMA SALUD SEXUAL Y REPRODUCTIVA EL MARCO DEL DESARROLLO DEL PLAN
TERRITORIAL DE SALUD VIGENCIA 2026 EN EL DEPARTAMENTO DE SUCRE</t>
  </si>
  <si>
    <t>https://community.secop.gov.co/Public/Tendering/OpportunityDetail/Index?noticeUID=CO1.NTC.10733557&amp;isFromPublicArea=True&amp;isModal=true&amp;asPopupView=true</t>
  </si>
  <si>
    <t>CO1.REQ.10871608</t>
  </si>
  <si>
    <t>CO1.PCCNTR.9824565</t>
  </si>
  <si>
    <t>CO1.BDOS.10688231</t>
  </si>
  <si>
    <t>CPS-800-2025</t>
  </si>
  <si>
    <t>92543552</t>
  </si>
  <si>
    <t>https://community.secop.gov.co/Public/Tendering/OpportunityDetail/Index?noticeUID=CO1.NTC.10726888&amp;isFromPublicArea=True&amp;isModal=true&amp;asPopupView=true</t>
  </si>
  <si>
    <t>CO1.PCCNTR.9787406</t>
  </si>
  <si>
    <t>CP-SDSD-595-2026</t>
  </si>
  <si>
    <t>https://community.secop.gov.co/Public/Tendering/OpportunityDetail/Index?noticeUID=CO1.NTC.10676811&amp;isFromPublicArea=True&amp;isModal=true&amp;asPopupView=true</t>
  </si>
  <si>
    <t>CO1.PCCNTR.9786325</t>
  </si>
  <si>
    <t>CP-SDSD-633-2026</t>
  </si>
  <si>
    <t>PRESTACIÓN DE SERVICIOS PROFESIONALES DE UN(A) PROFESIONAL EN CIENCIAS DEL DEPORTES Y LA ACTIVIDAD FISICA PARA DESARROLLAR ACCIONES EN EL SUBPROGRAMA ENFERMEDADES CRONICAS NO TRANSMISIBLES ECNT; EN EL MARCO DEL PLAN TERRITORIAL DE SALUD VIGENCIA 2026 EN EL DEPARTAMENTO DE SUCRE</t>
  </si>
  <si>
    <t>https://community.secop.gov.co/Public/Tendering/OpportunityDetail/Index?noticeUID=CO1.NTC.10675870&amp;isFromPublicArea=True&amp;isModal=true&amp;asPopupView=true</t>
  </si>
  <si>
    <t>CO1.REQ.10855561</t>
  </si>
  <si>
    <t>CO1.PCCNTR.9819358</t>
  </si>
  <si>
    <t>CO1.BDOS.10672554</t>
  </si>
  <si>
    <t>CP-SDSD-688-2026</t>
  </si>
  <si>
    <t>PRESTACIÓN DE SERVICIOS PROFESIONALES DE UN(A) ABOGADO(A)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</si>
  <si>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https://community.secop.gov.co/Public/Tendering/OpportunityDetail/Index?noticeUID=CO1.NTC.10720030&amp;isFromPublicArea=True&amp;isModal=true&amp;asPopupView=true</t>
  </si>
  <si>
    <t>CO1.REQ.10869723</t>
  </si>
  <si>
    <t>CO1.PCCNTR.9827003</t>
  </si>
  <si>
    <t>CO1.BDOS.10686603</t>
  </si>
  <si>
    <t>CP-SDSD-698-2026</t>
  </si>
  <si>
    <t>https://community.secop.gov.co/Public/Tendering/OpportunityDetail/Index?noticeUID=CO1.NTC.10730422&amp;isFromPublicArea=True&amp;isModal=true&amp;asPopupView=true</t>
  </si>
  <si>
    <t>CO1.REQ.10872500</t>
  </si>
  <si>
    <t>CO1.PCCNTR.9829030</t>
  </si>
  <si>
    <t>CO1.BDOS.10689703</t>
  </si>
  <si>
    <t>CP-SDSD-707-2026</t>
  </si>
  <si>
    <t>En aprobación</t>
  </si>
  <si>
    <t>PRESTACIÓN DE SERVICIOS PROFESIONALES DE UN(A) ECONOMISTA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</si>
  <si>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https://community.secop.gov.co/Public/Tendering/OpportunityDetail/Index?noticeUID=CO1.NTC.10733532&amp;isFromPublicArea=True&amp;isModal=true&amp;asPopupView=true</t>
  </si>
  <si>
    <t>CO1.REQ.10881633</t>
  </si>
  <si>
    <t>CO1.PCCNTR.9834472</t>
  </si>
  <si>
    <t>CO1.BDOS.10698269</t>
  </si>
  <si>
    <t>CP-SDSD-714-2026</t>
  </si>
  <si>
    <t>PRESTACIÓN DE SERVICIOS DE APOYO A LA GESTION DE UN(A) AUXILIAR DE ENFERMERIA PARA EL DESARROLLO DE ACCIONES EN EL SUBPROGRAMA GEOHELMINTIASIS EN EL MARCO DEL DESARROLLO DEL PLAN TERRITORIAL DE SALUD VIGENCIA 2026 EN EL DEPARTAMENTO DE SUCRE.</t>
  </si>
  <si>
    <t>https://community.secop.gov.co/Public/Tendering/OpportunityDetail/Index?noticeUID=CO1.NTC.10740862&amp;isFromPublicArea=True&amp;isModal=true&amp;asPopupView=true</t>
  </si>
  <si>
    <t>CO1.REQ.10828147</t>
  </si>
  <si>
    <t>CO1.PCCNTR.9793625</t>
  </si>
  <si>
    <t>CO1.BDOS.10644862</t>
  </si>
  <si>
    <t>CP-SDSD-657-2026</t>
  </si>
  <si>
    <t>https://community.secop.gov.co/Public/Tendering/OpportunityDetail/Index?noticeUID=CO1.NTC.10686687&amp;isFromPublicArea=True&amp;isModal=true&amp;asPopupView=true</t>
  </si>
  <si>
    <t>CO1.PCCNTR.9786735</t>
  </si>
  <si>
    <t>CP-SDSD-630-2026</t>
  </si>
  <si>
    <t>PRESTACIÓN DE SERVICIOS PROFESIONALES DE UN(A) FONOAUDIOLOGO(A)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</si>
  <si>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https://community.secop.gov.co/Public/Tendering/OpportunityDetail/Index?noticeUID=CO1.NTC.10675665&amp;isFromPublicArea=True&amp;isModal=true&amp;asPopupView=true</t>
  </si>
  <si>
    <t>CO1.PCCNTR.9790879</t>
  </si>
  <si>
    <t>SA-018-2026</t>
  </si>
  <si>
    <t>https://community.secop.gov.co/Public/Tendering/OpportunityDetail/Index?noticeUID=CO1.NTC.10435130&amp;isFromPublicArea=True&amp;isModal=true&amp;asPopupView=true</t>
  </si>
  <si>
    <t>CO1.REQ.10831746</t>
  </si>
  <si>
    <t>CO1.PCCNTR.9798649</t>
  </si>
  <si>
    <t>CO1.BDOS.10648479</t>
  </si>
  <si>
    <t>CP-SDSD-660-2026</t>
  </si>
  <si>
    <t>PRESTACIÓN DE SERVICIOS PROFESIONALES DE UN(A) ODONTOLOGO(A)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</si>
  <si>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https://community.secop.gov.co/Public/Tendering/OpportunityDetail/Index?noticeUID=CO1.NTC.10693832&amp;isFromPublicArea=True&amp;isModal=true&amp;asPopupView=true</t>
  </si>
  <si>
    <t>CO1.REQ.10902755</t>
  </si>
  <si>
    <t>CO1.BDOS.10718769</t>
  </si>
  <si>
    <t>CO1.REQ.10822239</t>
  </si>
  <si>
    <t>CO1.PCCNTR.9795140</t>
  </si>
  <si>
    <t>CO1.BDOS.10639133</t>
  </si>
  <si>
    <t>CP-SDSD-653-2026</t>
  </si>
  <si>
    <t>PRESTACION DE SERVICIOS DE APOYO A LA GESTION DE UN (A) GESTOR
COMUNITARIO PARA EL DESARROLLO DE ACCIONES EN EL SUBPROGRAMA
DISCAPACIDAD EN EL MARCO DEL DESARROLLO DEL PLAN TERRITORIAL DE
SALUD VIGENCIA 2026 EN EL DEPARTAMENTO DE SUCRE</t>
  </si>
  <si>
    <t>https://community.secop.gov.co/Public/Tendering/OpportunityDetail/Index?noticeUID=CO1.NTC.10689025&amp;isFromPublicArea=True&amp;isModal=true&amp;asPopupView=true</t>
  </si>
  <si>
    <t>CO1.REQ.10900168</t>
  </si>
  <si>
    <t>CO1.PCCNTR.9849108</t>
  </si>
  <si>
    <t>CO1.BDOS.10716624</t>
  </si>
  <si>
    <t>CP-SDSD-721-2026</t>
  </si>
  <si>
    <t>PRESTACIÓN DE SERVICIOS PROFESIONALES DE UN (A) MÉDICO (A) PARA EL DESARROLLO
DE ACCIONES EN EL SUBPROGRAMA SALUD NUTRICIONAL EN EL MARCO DEL DESARROLLO DEL PLAN TERRITORIAL DE SALUD
VIGENCIA 2026 EN EL DEPARTAMENTO DE SUCRE.</t>
  </si>
  <si>
    <t>https://community.secop.gov.co/Public/Tendering/OpportunityDetail/Index?noticeUID=CO1.NTC.10759114&amp;isFromPublicArea=True&amp;isModal=true&amp;asPopupView=true</t>
  </si>
  <si>
    <t>CO1.REQ.10902815</t>
  </si>
  <si>
    <t>CO1.PCCNTR.9848925</t>
  </si>
  <si>
    <t>CO1.BDOS.10719131</t>
  </si>
  <si>
    <t>CP-SDSD-735-2026</t>
  </si>
  <si>
    <t>PRESTACIÓN DE SERVICIOS PROFESIONALES DE UN PROFESIONAL AREA SALUD PARA EL
DESARROLLO DE ACCIONES EN EL SUBPROGRAMA VIGILANCIA EPIDEMIOLÓGICA EN EL MARCO DEL DESARROLLO DEL PLAN
TERRITORIAL DE SALUD VIGENCIA 2026 EN EL DEPARTAMENTO DE SUCRE.</t>
  </si>
  <si>
    <t>https://community.secop.gov.co/Public/Tendering/OpportunityDetail/Index?noticeUID=CO1.NTC.10758839&amp;isFromPublicArea=True&amp;isModal=true&amp;asPopupView=true</t>
  </si>
  <si>
    <t>CO1.REQ.10848458</t>
  </si>
  <si>
    <t>CO1.PCCNTR.9809378</t>
  </si>
  <si>
    <t>CO1.BDOS.10665656</t>
  </si>
  <si>
    <t>CP-SDSD-674-2026</t>
  </si>
  <si>
    <t>PRESTACIÓN DE SERVICIOS PROFESIONALES DE UN (A) INGENIERO SANITARIO Y AMBIENTAL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</si>
  <si>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https://community.secop.gov.co/Public/Tendering/OpportunityDetail/Index?noticeUID=CO1.NTC.10707653&amp;isFromPublicArea=True&amp;isModal=true&amp;asPopupView=true</t>
  </si>
  <si>
    <t>CO1.REQ.10858657</t>
  </si>
  <si>
    <t>CO1.PCCNTR.9819670</t>
  </si>
  <si>
    <t>CO1.BDOS.10675562</t>
  </si>
  <si>
    <t>CP-SDSD-689-2026</t>
  </si>
  <si>
    <t>https://community.secop.gov.co/Public/Tendering/OpportunityDetail/Index?noticeUID=CO1.NTC.10720031&amp;isFromPublicArea=True&amp;isModal=true&amp;asPopupView=true</t>
  </si>
  <si>
    <t>CO1.REQ.10831430</t>
  </si>
  <si>
    <t>CO1.PCCNTR.9809251</t>
  </si>
  <si>
    <t>CO1.BDOS.10647976</t>
  </si>
  <si>
    <t>CP-SDSD-670-2026</t>
  </si>
  <si>
    <t>PRESTACIÓN DE SERVICIOS DE APOYO A LA GESTIÓN DE UN AUXILIAR DE ENFERMERIA EN
EL SUBPROGRAMA DE LABORATORIO DE SALUD PÚBLICA EN EL MARCO DEL DESARROLLO DEL PLAN TERRITORIAL DE SALUD VIGENCIA 2026 EN EL DEPARTAMENTO DE SUCRE</t>
  </si>
  <si>
    <t>https://community.secop.gov.co/Public/Tendering/OpportunityDetail/Index?noticeUID=CO1.NTC.10707189&amp;isFromPublicArea=True&amp;isModal=true&amp;asPopupView=true</t>
  </si>
  <si>
    <t>CO1.PCCNTR.9786237</t>
  </si>
  <si>
    <t>CP-SDSD-619-2026</t>
  </si>
  <si>
    <t>PRESTACIÓN DE SERVICIOS PROFESIONALES DE UN(A) OPTOMETRA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</si>
  <si>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https://community.secop.gov.co/Public/Tendering/OpportunityDetail/Index?noticeUID=CO1.NTC.10675634&amp;isFromPublicArea=True&amp;isModal=true&amp;asPopupView=true</t>
  </si>
  <si>
    <t>CO1.PCCNTR.9786322</t>
  </si>
  <si>
    <t>CP-SDSD-647-2026</t>
  </si>
  <si>
    <t>PRESTACIÓN DE SERVICIOS PROFESIONALES DE UNA ENFERMERA PARA EL DESARROLLO DE ACCIONES EN EL SUBPROGRAMA DE EMERGENTES Y REMERGENTES LEPRA Y TB EN EL MARCO DEL DESARROLLO DEL PLAN TERRITORIAL DE SALUD VIGENCIA 2026 EN EL DEPARTAMENTO DE SUCRE.</t>
  </si>
  <si>
    <t>https://community.secop.gov.co/Public/Tendering/OpportunityDetail/Index?noticeUID=CO1.NTC.10675852&amp;isFromPublicArea=True&amp;isModal=true&amp;asPopupView=true</t>
  </si>
  <si>
    <t>CO1.REQ.10850280</t>
  </si>
  <si>
    <t>CO1.BDOS.10667086</t>
  </si>
  <si>
    <t>CO1.REQ.10873234</t>
  </si>
  <si>
    <t>CO1.PCCNTR.9827076</t>
  </si>
  <si>
    <t>CO1.BDOS.10689920</t>
  </si>
  <si>
    <t>CP-SDSD-709-2026</t>
  </si>
  <si>
    <t>PRESTACIÓN DE SERVICIOS PROFESIONALES DE UN (A) ENFERMERO(A) PARA EL DESARROLLO DE ACCIONES EN EL SUBPROGRAMA SALUD SEXUAL Y REPRODUCTIVA EL MARCO DEL DESARROLLO DEL PLAN
TERRITORIAL DE SALUD VIGENCIA 2026 EN EL DEPARTAMENTO DE SUCRE</t>
  </si>
  <si>
    <t>https://community.secop.gov.co/Public/Tendering/OpportunityDetail/Index?noticeUID=CO1.NTC.10730272&amp;isFromPublicArea=True&amp;isModal=true&amp;asPopupView=true</t>
  </si>
  <si>
    <t>CO1.REQ.10910194</t>
  </si>
  <si>
    <t>CO1.PCCNTR.9852656</t>
  </si>
  <si>
    <t>CO1.BDOS.10726653</t>
  </si>
  <si>
    <t>CO1.REQ.10902817</t>
  </si>
  <si>
    <t>CO1.PCCNTR.9849111</t>
  </si>
  <si>
    <t>CO1.BDOS.10718970</t>
  </si>
  <si>
    <t>CP-SDSD-733-2026*</t>
  </si>
  <si>
    <t>PRESTACIÓN DE SERVICIOS PROFESIONALES DE UN(A)  INGENIERO(A) CIVIL  PARA BRINDAR
APOYO Y ACOMPAÑAMIENTO A LA SECRETARÍA DE SALUD DE LA GOBERNACIÓN DE SUCRE EN EL SUBPROGRAMA
ORGANIZACION Y DESARROLLO</t>
  </si>
  <si>
    <t>https://community.secop.gov.co/Public/Tendering/OpportunityDetail/Index?noticeUID=CO1.NTC.10759120&amp;isFromPublicArea=True&amp;isModal=true&amp;asPopupView=true</t>
  </si>
  <si>
    <t>CO1.PCCNTR.9786424</t>
  </si>
  <si>
    <t>CP-SDSD-641-2026</t>
  </si>
  <si>
    <t>https://community.secop.gov.co/Public/Tendering/OpportunityDetail/Index?noticeUID=CO1.NTC.10675935&amp;isFromPublicArea=True&amp;isModal=true&amp;asPopupView=true</t>
  </si>
  <si>
    <t>CO1.PCCNTR.9846003</t>
  </si>
  <si>
    <t>https://community.secop.gov.co/Public/Tendering/OpportunityDetail/Index?noticeUID=CO1.NTC.10655299&amp;isFromPublicArea=True&amp;isModal=true&amp;asPopupView=true</t>
  </si>
  <si>
    <t>CO1.REQ.10822124</t>
  </si>
  <si>
    <t>CO1.PCCNTR.9793378</t>
  </si>
  <si>
    <t>CO1.BDOS.10639303</t>
  </si>
  <si>
    <t>CP-SDSD-637-2026</t>
  </si>
  <si>
    <t>PRESTACIÓN DE SERVICIOS PROFESIONALES DE UN(A) PSICOLOGO(A) PARA EL DESARROLLO DE ACCIONES EN EL SUBPROGRAMA DE SALUD MENTAL EN EL MARCO DEL DESARROLLO DEL PLAN TERRITORIAL DE SALUD VIGENCIA 2026 EN EL DEPARTAMENTO DE SUCRE</t>
  </si>
  <si>
    <t>https://community.secop.gov.co/Public/Tendering/OpportunityDetail/Index?noticeUID=CO1.NTC.10686808&amp;isFromPublicArea=True&amp;isModal=true&amp;asPopupView=true</t>
  </si>
  <si>
    <t>CO1.REQ.10822235</t>
  </si>
  <si>
    <t>CO1.PCCNTR.9794957</t>
  </si>
  <si>
    <t>CO1.BDOS.10639130</t>
  </si>
  <si>
    <t>CP-SDSD-652-2026</t>
  </si>
  <si>
    <t>1100392581</t>
  </si>
  <si>
    <t>https://community.secop.gov.co/Public/Tendering/OpportunityDetail/Index?noticeUID=CO1.NTC.10688296&amp;isFromPublicArea=True&amp;isModal=true&amp;asPopupView=true</t>
  </si>
  <si>
    <t>CO1.REQ.10873612</t>
  </si>
  <si>
    <t>CO1.PCCNTR.9831042</t>
  </si>
  <si>
    <t>CO1.BDOS.10689991</t>
  </si>
  <si>
    <t>CPS-799-2026</t>
  </si>
  <si>
    <t>PRESTACION DE SERVICIOS PROFESIONALES PARA BRINDAR ASESORIA; APOYO Y ACOMPAÑAMIENTO A LA SECRETARÍA DE PLANEACION EN EL MARCO DEL PROYECTO FORTALECIMIENTO A LA
IMPLEMENTACION DEL MODELO DE ALTA GERENCIA PARA LA EJECUCION DEL PLAN DE DESARROLLO DEPARTAMENTAL EN LA
GOBERNACION DE SUCRE</t>
  </si>
  <si>
    <t>64704548</t>
  </si>
  <si>
    <t>https://community.secop.gov.co/Public/Tendering/OpportunityDetail/Index?noticeUID=CO1.NTC.10736628&amp;isFromPublicArea=True&amp;isModal=true&amp;asPopupView=true</t>
  </si>
  <si>
    <t>CO1.PCCNTR.9786523</t>
  </si>
  <si>
    <t>CP-SDSD-624-2026</t>
  </si>
  <si>
    <t>PRESTACIÓN DE SERVICIOS PROFESIONALES DE UN(A) ENFERMER(O)A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</si>
  <si>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https://community.secop.gov.co/Public/Tendering/OpportunityDetail/Index?noticeUID=CO1.NTC.10676051&amp;isFromPublicArea=True&amp;isModal=true&amp;asPopupView=true</t>
  </si>
  <si>
    <t>CO1.REQ.10853586</t>
  </si>
  <si>
    <t>CO1.PCCNTR.9812312</t>
  </si>
  <si>
    <t>CO1.BDOS.10670549</t>
  </si>
  <si>
    <t>CP-SDSD-693-2026</t>
  </si>
  <si>
    <t>PRESTACIÓN DE SERVICIOS DE APOYO A LA GESTIÓN DE UN(A) REGENTE DE FARMACIA
PARA EL DESARROLLO DE ACCIONES COMPLEMENTARIAS ORIENTADAS AL FORTALECIMIENTO DEL FONDO ROTATORIO DE
ESTUPEFACIENTES -FRE DE LA SECRETARIA DE SALUD DEL DEPARTAMENTO DE SUCRE.</t>
  </si>
  <si>
    <t>https://community.secop.gov.co/Public/Tendering/OpportunityDetail/Index?noticeUID=CO1.NTC.10711578&amp;isFromPublicArea=True&amp;isModal=true&amp;asPopupView=true</t>
  </si>
  <si>
    <t>CO1.REQ.10853100</t>
  </si>
  <si>
    <t>CO1.PCCNTR.9817879</t>
  </si>
  <si>
    <t>CO1.BDOS.10670084</t>
  </si>
  <si>
    <t>CP-SDSD-684-2026</t>
  </si>
  <si>
    <t>PRESTACIÓN DE SERVICIOS DE APOYO A LA GESTION DE UN(A) AUXILIAR DE ENFERMERIA
PARA EL DESARROLLO DE ACCIONES EN EL SUBPROGRAMA GEOHELMINTIASIS EN EL MARCO DEL DESARROLLO DEL PLAN TERRITORIAL DE SALUD VIGENCIA 2026 EN EL DEPARTAMENTO DE SUCRE.</t>
  </si>
  <si>
    <t>https://community.secop.gov.co/Public/Tendering/OpportunityDetail/Index?noticeUID=CO1.NTC.10718399&amp;isFromPublicArea=True&amp;isModal=true&amp;asPopupView=true</t>
  </si>
  <si>
    <t>CO1.REQ.10833786</t>
  </si>
  <si>
    <t>CO1.BDOS.10651026</t>
  </si>
  <si>
    <t>CO1.REQ.10882332</t>
  </si>
  <si>
    <t>CO1.PCCNTR.9845199</t>
  </si>
  <si>
    <t>CO1.BDOS.10698795</t>
  </si>
  <si>
    <t>CP-SDSD-717-2026</t>
  </si>
  <si>
    <t>PRESTACIÓN DE SERVICIOS PROFESIONALES DE UN(A) ENFERMERO(A)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</si>
  <si>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https://community.secop.gov.co/Public/Tendering/OpportunityDetail/Index?noticeUID=CO1.NTC.10754589&amp;isFromPublicArea=True&amp;isModal=true&amp;asPopupView=true</t>
  </si>
  <si>
    <t>CO1.REQ.10828861</t>
  </si>
  <si>
    <t>CO1.PCCNTR.9793592</t>
  </si>
  <si>
    <t>CO1.BDOS.10646016</t>
  </si>
  <si>
    <t>CP-SDSD-664-2026</t>
  </si>
  <si>
    <t>PRESTACIÓN DE SERVICIOS PROFESIONALES DE UN MICROBIÓLOGO PARA EL
DESARROLLO DE ACCIONES EN EL SUBPROGRAMA VIGILANCIA EPIDEMIOLÓGICA EN EL MARCO DEL DESARROLLO DEL PLAN TERRITORIAL DE SALUD VIGENCIA 2026 EN EL DEPARTAMENTO DE SUCRE.</t>
  </si>
  <si>
    <t>https://community.secop.gov.co/Public/Tendering/OpportunityDetail/Index?noticeUID=CO1.NTC.10686769&amp;isFromPublicArea=True&amp;isModal=true&amp;asPopupView=true</t>
  </si>
  <si>
    <t>CO1.REQ.10885624</t>
  </si>
  <si>
    <t>CO1.BDOS.10649726</t>
  </si>
  <si>
    <t>CO1.REQ.10820066</t>
  </si>
  <si>
    <t>CO1.PCCNTR.9808115</t>
  </si>
  <si>
    <t>CO1.BDOS.10636926</t>
  </si>
  <si>
    <t>CP-SDSD-650-2026</t>
  </si>
  <si>
    <t>PRESTACIÓN DE SERVICIOS PROFESIONALES DE UN (A) MEDICO PARA EL DESARROLLO DE
ACCIONES EN EL SUBPROGRAMA EMERGENTES Y REMERGENTES: IIAS-RAM EN EL MARCO DEL DESARROLLO DEL PLAN
TERRITORIAL DE SALUD VIGENCIA 2026 EN EL DEPARTAMENTO DE SUCRE</t>
  </si>
  <si>
    <t>https://community.secop.gov.co/Public/Tendering/OpportunityDetail/Index?noticeUID=CO1.NTC.10705690&amp;isFromPublicArea=True&amp;isModal=true&amp;asPopupView=true</t>
  </si>
  <si>
    <t>CO1.REQ.10822021</t>
  </si>
  <si>
    <t>CO1.PCCNTR.9793545</t>
  </si>
  <si>
    <t>CO1.BDOS.10638926</t>
  </si>
  <si>
    <t>CP-SDSD-638-2026</t>
  </si>
  <si>
    <t>https://community.secop.gov.co/Public/Tendering/OpportunityDetail/Index?noticeUID=CO1.NTC.10686490&amp;isFromPublicArea=True&amp;isModal=true&amp;asPopupView=true</t>
  </si>
  <si>
    <t>CO1.REQ.10899888</t>
  </si>
  <si>
    <t>CO1.BDOS.10716378</t>
  </si>
  <si>
    <t>CO1.REQ.10871050</t>
  </si>
  <si>
    <t>CO1.PCCNTR.9828670</t>
  </si>
  <si>
    <t>CO1.BDOS.10688036</t>
  </si>
  <si>
    <t>CP-SDSD-701-2026</t>
  </si>
  <si>
    <t>PRESTACIÓN DE SERVICIOS PROFESIONALES DE UN INGENIERO (A) QUÍMICO (A)
PARA EL DESARROLLO DE ACCIONES EN EL SUBPROGRAMA DE LABORATORIO DE
SALUD PÚBLICA EN EL MARCO DEL DESARROLLO DEL PLAN TERRITORIAL DE
SALUD VIGENCIA 2026 EN EL DEPARTAMENTO DE SUCRE</t>
  </si>
  <si>
    <t>https://community.secop.gov.co/Public/Tendering/OpportunityDetail/Index?noticeUID=CO1.NTC.10733169&amp;isFromPublicArea=True&amp;isModal=true&amp;asPopupView=true</t>
  </si>
  <si>
    <t>CO1.REQ.10827854</t>
  </si>
  <si>
    <t>CO1.PCCNTR.9792212</t>
  </si>
  <si>
    <t>CO1.BDOS.10644835</t>
  </si>
  <si>
    <t>CP-SDSD-665-2026</t>
  </si>
  <si>
    <t>1103095626</t>
  </si>
  <si>
    <t>https://community.secop.gov.co/Public/Tendering/OpportunityDetail/Index?noticeUID=CO1.NTC.10684217&amp;isFromPublicArea=True&amp;isModal=true&amp;asPopupView=true</t>
  </si>
  <si>
    <t>CO1.REQ.10842697</t>
  </si>
  <si>
    <t>CO1.PCCNTR.9814059</t>
  </si>
  <si>
    <t>CO1.BDOS.10660105</t>
  </si>
  <si>
    <t>CP-SDSD-672-2026</t>
  </si>
  <si>
    <t>PRESTACIÓN DE SERVICIOS PROFESIONALES DE UN (A) NUTRICIONISTA PARA EL
DESARROLLO DE ACCIONES EN EL SUBPROGRAMA SALUD NUTRICIONAL EN EL
MARCO DEL DESARROLLO DEL PLAN TERRITORIAL DE SALUD VIGENCIA 2026 EN
EL DEPARTAMENTO DE SUCRE.</t>
  </si>
  <si>
    <t>https://community.secop.gov.co/Public/Tendering/OpportunityDetail/Index?noticeUID=CO1.NTC.10713913&amp;isFromPublicArea=True&amp;isModal=true&amp;asPopupView=true</t>
  </si>
  <si>
    <t>CO1.REQ.10896178</t>
  </si>
  <si>
    <t>CO1.PCCNTR.9845464</t>
  </si>
  <si>
    <t>CO1.BDOS.10712454</t>
  </si>
  <si>
    <t>CPS-807-2026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</si>
  <si>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</si>
  <si>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https://community.secop.gov.co/Public/Tendering/OpportunityDetail/Index?noticeUID=CO1.NTC.10755094&amp;isFromPublicArea=True&amp;isModal=true&amp;asPopupView=true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</si>
  <si>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</si>
  <si>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CO1.REQ.10902743</t>
  </si>
  <si>
    <t>CO1.PCCNTR.9849109</t>
  </si>
  <si>
    <t>CO1.BDOS.10718758</t>
  </si>
  <si>
    <t>CP-SDSD-731-2026</t>
  </si>
  <si>
    <t>PRESTACIÓN DE SERVICIOS PROFESIONALES DE UN(A)  ARQUITECTO(A) PARA BRINDAR
APOYO Y ACOMPAÑAMIENTO A LA SECRETARÍA DE SALUD DE LA GOBERNACIÓN DE SUCRE EN EL SUBPROGRAMA
ORGANIZACION Y DESARROLLO</t>
  </si>
  <si>
    <t>https://community.secop.gov.co/Public/Tendering/OpportunityDetail/Index?noticeUID=CO1.NTC.10759115&amp;isFromPublicArea=True&amp;isModal=true&amp;asPopupView=true</t>
  </si>
  <si>
    <t>CO1.REQ.10848383</t>
  </si>
  <si>
    <t>CO1.PCCNTR.9809207</t>
  </si>
  <si>
    <t>CO1.BDOS.10665682</t>
  </si>
  <si>
    <t>CP-SDSD-676-2026</t>
  </si>
  <si>
    <t>https://community.secop.gov.co/Public/Tendering/OpportunityDetail/Index?noticeUID=CO1.NTC.10706976&amp;isFromPublicArea=True&amp;isModal=true&amp;asPopupView=true</t>
  </si>
  <si>
    <t>CO1.PCCNTR.9786721</t>
  </si>
  <si>
    <t>CP-SDSD-639-2026</t>
  </si>
  <si>
    <t>https://community.secop.gov.co/Public/Tendering/OpportunityDetail/Index?noticeUID=CO1.NTC.10676041&amp;isFromPublicArea=True&amp;isModal=true&amp;asPopupView=true</t>
  </si>
  <si>
    <t>CO1.PCCNTR.9792932</t>
  </si>
  <si>
    <t>CP-SDSD-622-2026</t>
  </si>
  <si>
    <t>PRESTACIÓN DE SERVICIOS PROFESIONALES DE UN(A) TRABAJADOR(A) SOCIAL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</si>
  <si>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https://community.secop.gov.co/Public/Tendering/OpportunityDetail/Index?noticeUID=CO1.NTC.10685269&amp;isFromPublicArea=True&amp;isModal=true&amp;asPopupView=true</t>
  </si>
  <si>
    <t>CO1.REQ.10844700</t>
  </si>
  <si>
    <t>CO1.PCCNTR.9809725</t>
  </si>
  <si>
    <t>CO1.BDOS.10662096</t>
  </si>
  <si>
    <t>CP-SDSD-671-2026</t>
  </si>
  <si>
    <t>PRESTACION DE SERVICIOS DE APOYO A LA GESTION DE UN VACUNADOR PARA EL DESARROLLO DE ACCIONES EN EL SUBPROGRAMA ZOONOSIS EN EL MARCO DEL DESARROLLO DEL PLAN TERRITORIAL DE SALUD VIGENCIA 2026 EN EL
DEPARTAMENTO DE SUCRE</t>
  </si>
  <si>
    <t>1101381362</t>
  </si>
  <si>
    <t>https://community.secop.gov.co/Public/Tendering/OpportunityDetail/Index?noticeUID=CO1.NTC.10707627&amp;isFromPublicArea=True&amp;isModal=true&amp;asPopupView=true</t>
  </si>
  <si>
    <t>CO1.REQ.10889012</t>
  </si>
  <si>
    <t>CO1.PCCNTR.9845519</t>
  </si>
  <si>
    <t>CO1.BDOS.10705540</t>
  </si>
  <si>
    <t>CPS-806-2026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</si>
  <si>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</si>
  <si>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https://community.secop.gov.co/Public/Tendering/OpportunityDetail/Index?noticeUID=CO1.NTC.10754947&amp;isFromPublicArea=True&amp;isModal=true&amp;asPopupView=true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</si>
  <si>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</si>
  <si>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CO1.REQ.10858948</t>
  </si>
  <si>
    <t>CO1.PCCNTR.9821592</t>
  </si>
  <si>
    <t>CO1.BDOS.10675850</t>
  </si>
  <si>
    <t>CP-SDSD-696-2026</t>
  </si>
  <si>
    <t>PRESTACIÓN DE SERVICIOS DE APOYO A LA GESTIÓN PARA APOYAR ACTIVIDADES ADMINISTRATIVAS Y OPERATIVAS EN EL MARCO DEL FORTALECIMIENTO DEL FONDO ROTATORIO DE ESTUPEFACIENTES -FRE DE LA SECRETARIA DE SALUD DEL DEPARTAMENTO DE SUCRE</t>
  </si>
  <si>
    <t>https://community.secop.gov.co/Public/Tendering/OpportunityDetail/Index?noticeUID=CO1.NTC.10723419&amp;isFromPublicArea=True&amp;isModal=true&amp;asPopupView=true</t>
  </si>
  <si>
    <t>CO1.REQ.10900228</t>
  </si>
  <si>
    <t>CO1.BDOS.10716609</t>
  </si>
  <si>
    <t>CO1.REQ.10856621</t>
  </si>
  <si>
    <t>CO1.REQ.10901969</t>
  </si>
  <si>
    <t>CO1.PCCNTR.9850864</t>
  </si>
  <si>
    <t>CO1.BDOS.10718368</t>
  </si>
  <si>
    <t>CO1.REQ.10871854</t>
  </si>
  <si>
    <t>CO1.PCCNTR.9828271</t>
  </si>
  <si>
    <t>CO1.BDOS.10688452</t>
  </si>
  <si>
    <t>CPS-801-2025</t>
  </si>
  <si>
    <t>1102872080</t>
  </si>
  <si>
    <t>https://community.secop.gov.co/Public/Tendering/OpportunityDetail/Index?noticeUID=CO1.NTC.10732349&amp;isFromPublicArea=True&amp;isModal=true&amp;asPopupView=true</t>
  </si>
  <si>
    <t>CO1.REQ.10871673</t>
  </si>
  <si>
    <t>CO1.PCCNTR.9828169</t>
  </si>
  <si>
    <t>CO1.BDOS.10688295</t>
  </si>
  <si>
    <t>CPS-802-2026</t>
  </si>
  <si>
    <t>PRESTACION DE SERVICIOS PROFESIONALES PARA BRINDAR ASESORIA; APOYO Y ACOMPAÑAMIENTO A LA SECRETARÍA DE PLANEACIÓN EN EL MARCO DEL PROYECTO FORTALECIMIENTO A LA IMPLEMENTACION DEL MODELO DE ALTA GERENCIA PARA LA EJECUCION DEL PLAN DE DESARROLLO DEPARTAMENTAL ENLA GOBERNACION DE SUCRE</t>
  </si>
  <si>
    <t>1102888849</t>
  </si>
  <si>
    <t>https://community.secop.gov.co/Public/Tendering/OpportunityDetail/Index?noticeUID=CO1.NTC.10732615&amp;isFromPublicArea=True&amp;isModal=true&amp;asPopupView=true</t>
  </si>
  <si>
    <t>CO1.REQ.10852894</t>
  </si>
  <si>
    <t>CO1.PCCNTR.9826934</t>
  </si>
  <si>
    <t>CO1.BDOS.10669858</t>
  </si>
  <si>
    <t>CP-SDSD-683-2026</t>
  </si>
  <si>
    <t>https://community.secop.gov.co/Public/Tendering/OpportunityDetail/Index?noticeUID=CO1.NTC.10730036&amp;isFromPublicArea=True&amp;isModal=true&amp;asPopupView=true</t>
  </si>
  <si>
    <t>CO1.REQ.10822206</t>
  </si>
  <si>
    <t>CO1.PCCNTR.9792315</t>
  </si>
  <si>
    <t>CO1.BDOS.10639101</t>
  </si>
  <si>
    <t>CP-SDSD-634-2026</t>
  </si>
  <si>
    <t>https://community.secop.gov.co/Public/Tendering/OpportunityDetail/Index?noticeUID=CO1.NTC.10684404&amp;isFromPublicArea=True&amp;isModal=true&amp;asPopupView=true</t>
  </si>
  <si>
    <t>CO1.REQ.10822007</t>
  </si>
  <si>
    <t>CO1.PCCNTR.9791016</t>
  </si>
  <si>
    <t>CO1.BDOS.10638910</t>
  </si>
  <si>
    <t>CP-SDSD-625-2026</t>
  </si>
  <si>
    <t>PRESTACION DE SERVICIOS DE APOYO A LA GESTION DE UN TECNICO LABORAL
EN MANTENIMIENTO DE HARDWARE PARA EL DESARROLLO DE ACCIONES EN EL
SUBPROGRAMA GEOHELMINTIASIS EN EL MARCO DEL DESARROLLO DEL PLAN
TERRITORIAL DE SALUD VIGENCIA 2026 EN EL DEPARTAMENTO DE SUCRE.</t>
  </si>
  <si>
    <t>https://community.secop.gov.co/Public/Tendering/OpportunityDetail/Index?noticeUID=CO1.NTC.10682371&amp;isFromPublicArea=True&amp;isModal=true&amp;asPopupView=true</t>
  </si>
  <si>
    <t>CO1.REQ.10891318</t>
  </si>
  <si>
    <t>CO1.PCCNTR.9841818</t>
  </si>
  <si>
    <t>CO1.BDOS.10707902</t>
  </si>
  <si>
    <t>CP-SDSD-723-2026</t>
  </si>
  <si>
    <t>PRESTACIÓN DE SERVICIOS PROFESIONALES DE UN (A) ENFERMERO PARA EL
DESARROLLO DE ACCIONES EN EL SUBPROGRAMA VIGILANCIA EPIDEMIOLÓGICA
EN EL MARCO DEL DESARROLLO DEL PLAN TERRITORIAL DE SALUD VIGENCIA
2026 EN EL DEPARTAMENTO DE SUCRE</t>
  </si>
  <si>
    <t>https://community.secop.gov.co/Public/Tendering/OpportunityDetail/Index?noticeUID=CO1.NTC.10749892&amp;isFromPublicArea=True&amp;isModal=true&amp;asPopupView=true</t>
  </si>
  <si>
    <t>CO1.REQ.10871224</t>
  </si>
  <si>
    <t>CO1.PCCNTR.9825289</t>
  </si>
  <si>
    <t>CO1.BDOS.10687847</t>
  </si>
  <si>
    <t>CPS-798-2026</t>
  </si>
  <si>
    <t>PRESTACION DE SERVICIOS PROFESIONALES PARA BRINDAR ASESORIA; APOYO Y ACOMPAÑAMIENTO A LA SECRETARÍA DE PLANEACION EN EL MARCO DEL PROYECTO FORTALECIMIENTO A LA IMPLEMENTACION DEL MODELO DE ALTA GERENCIA PARA LA EJECUCION DEL PLAN DE DESARROLLO DEPARTAMENTAL EN LA
GOBERNACION DE SUCRE</t>
  </si>
  <si>
    <t>35144384</t>
  </si>
  <si>
    <t>https://community.secop.gov.co/Public/Tendering/OpportunityDetail/Index?noticeUID=CO1.NTC.10728236&amp;isFromPublicArea=True&amp;isModal=true&amp;asPopupView=true</t>
  </si>
  <si>
    <t>CO1.REQ.10848754</t>
  </si>
  <si>
    <t>CO1.PCCNTR.9809600</t>
  </si>
  <si>
    <t>CO1.BDOS.10665830</t>
  </si>
  <si>
    <t>CP-SDSD-680-2026</t>
  </si>
  <si>
    <t>PRESTACIÓN DE SERVICIOS DE APOYO A LA GESTIÓN DE UN (A) AUXILIAR
ADMINISTRATIVO PARA EL DESARROLLO DE ACCIONES EN EL SUBPROGRAMA
INSPECCION; VIGILANCIA Y CONTROL SANITARIO Y DE MEDICAMENTOS EN EL
MARCO DEL DESARROLLO DEL PLAN TERRITORIAL DE SALUD VIGENCIA 2026 EN
EL DEPARTAMENTO DE SUCRE</t>
  </si>
  <si>
    <t>https://community.secop.gov.co/Public/Tendering/OpportunityDetail/Index?noticeUID=CO1.NTC.10707677&amp;isFromPublicArea=True&amp;isModal=true&amp;asPopupView=true</t>
  </si>
  <si>
    <t>CO1.REQ.10822018</t>
  </si>
  <si>
    <t>CO1.PCCNTR.9792316</t>
  </si>
  <si>
    <t>CO1.BDOS.10638921</t>
  </si>
  <si>
    <t>CP-SDSD-636-2026</t>
  </si>
  <si>
    <t>https://community.secop.gov.co/Public/Tendering/OpportunityDetail/Index?noticeUID=CO1.NTC.10684115&amp;isFromPublicArea=True&amp;isModal=true&amp;asPopupView=true</t>
  </si>
  <si>
    <t>CO1.REQ.10902761</t>
  </si>
  <si>
    <t>CO1.PCCNTR.9858484</t>
  </si>
  <si>
    <t>CO1.BDOS.10718773</t>
  </si>
  <si>
    <t>CO1.PCCNTR.9786318</t>
  </si>
  <si>
    <t>CP-SDSD-644-2026</t>
  </si>
  <si>
    <t>https://community.secop.gov.co/Public/Tendering/OpportunityDetail/Index?noticeUID=CO1.NTC.10675843&amp;isFromPublicArea=True&amp;isModal=true&amp;asPopupView=true</t>
  </si>
  <si>
    <t>CO1.REQ.10827672</t>
  </si>
  <si>
    <t>CO1.PCCNTR.9793477</t>
  </si>
  <si>
    <t>CO1.BDOS.10644903</t>
  </si>
  <si>
    <t>CP-SDSD-656-2026</t>
  </si>
  <si>
    <t>https://community.secop.gov.co/Public/Tendering/OpportunityDetail/Index?noticeUID=CO1.NTC.10686677&amp;isFromPublicArea=True&amp;isModal=true&amp;asPopupView=true</t>
  </si>
  <si>
    <t>CO1.REQ.10891424</t>
  </si>
  <si>
    <t>CO1.PCCNTR.9849016</t>
  </si>
  <si>
    <t>CO1.BDOS.10707679</t>
  </si>
  <si>
    <t>CP-SDSD-718-2026</t>
  </si>
  <si>
    <t>PRESTACIÓN DE SERVICIOS PROFESIONALES DE UN (A) INGENIERO DE SISTEMAS PARA EL
DESARROLLO DE ACCIONES EN EL SUBPROGRAMA VIGILANCIA EPIDEMIOLÓGICA EN EL MARCO DEL DESARROLLO DEL PLAN
TERRITORIAL DE SALUD VIGENCIA 2026 EN EL DEPARTAMENTO DE SUCRE.</t>
  </si>
  <si>
    <t>https://community.secop.gov.co/Public/Tendering/OpportunityDetail/Index?noticeUID=CO1.NTC.10759010&amp;isFromPublicArea=True&amp;isModal=true&amp;asPopupView=true</t>
  </si>
  <si>
    <t>CO1.REQ.10882315</t>
  </si>
  <si>
    <t>CO1.PCCNTR.9834558</t>
  </si>
  <si>
    <t>CO1.BDOS.10698774</t>
  </si>
  <si>
    <t>CP-SDSD-716-2026</t>
  </si>
  <si>
    <t>PRESTACIÓN DE SERVICIOS PROFESIONALES DE UN(A) ADMINISTRADOR(A) EN SALUD PARA EL DESARROLLO DE ACCIONES COMPLEMENTARIAS ORIENTADAS AL FORTALECIMIENTO DEL SISTEMA INTEGRAL
DEPARTAMENTAL DE EVALUACIÓN SANITARIA Y DE LA PRESTACIÓN DE SERVICIOS DE SALUD SIDEVASS DE LA SECRETARÍA DE SALUD DEL DEPARTAMENT</t>
  </si>
  <si>
    <t>https://community.secop.gov.co/Public/Tendering/OpportunityDetail/Index?noticeUID=CO1.NTC.10740666&amp;isFromPublicArea=True&amp;isModal=true&amp;asPopupView=true</t>
  </si>
  <si>
    <t>PRESTACIÓN DE SERVICIOS PROFESIONALES DE UN(A) ADMINISTRADOR(A) EN SALUD PARA EL DESARROLLO DE ACCIONES COMPLEMENTARIAS ORIENTADAS AL FORTALECIMIENTO DEL SISTEMA INTEGRAL
DEPARTAMENTAL DE EVALUACIÓN SANITARIA Y DE LA PRESTACIÓN DE SERVICIOS DE SALUD SIDEVASS DE LA SECRETARÍA DE SALUD DEL DEPARTAMENTO DE SUCRE.</t>
  </si>
  <si>
    <t>CO1.REQ.10827710</t>
  </si>
  <si>
    <t>CO1.PCCNTR.9798285</t>
  </si>
  <si>
    <t>CO1.BDOS.10644268</t>
  </si>
  <si>
    <t>CP-SDSD-655-2026</t>
  </si>
  <si>
    <t>https://community.secop.gov.co/Public/Tendering/OpportunityDetail/Index?noticeUID=CO1.NTC.10693821&amp;isFromPublicArea=True&amp;isModal=true&amp;asPopupView=true</t>
  </si>
  <si>
    <t>CO1.REQ.10847948</t>
  </si>
  <si>
    <t>CO1.PCCNTR.9808867</t>
  </si>
  <si>
    <t>CO1.BDOS.10664770</t>
  </si>
  <si>
    <t>CP-SDSD-604-2026*</t>
  </si>
  <si>
    <t>PRESTACION DE SERVICIOS DE APOYO A LA GESTION DE UN (A) TECNOLOGO EN
ANALISIS Y DISEÑO DE SISTEMAS PARA EL DESARROLLO DE ACCIONES EN EL
SUBPROGRAMA SALUD SEXUAL Y REPRODUCTIVA EN EL MARCO DEL
DESARROLLO DEL PLAN TERRITORIAL DE SALUD VIGENCIA 2026 EN EL
DEPARTAMENTO DE SUCRE</t>
  </si>
  <si>
    <t>https://community.secop.gov.co/Public/Tendering/OpportunityDetail/Index?noticeUID=CO1.NTC.10706486&amp;isFromPublicArea=True&amp;isModal=true&amp;asPopupView=true</t>
  </si>
  <si>
    <t>CO1.REQ.10853508</t>
  </si>
  <si>
    <t>CO1.PCCNTR.9811875</t>
  </si>
  <si>
    <t>CO1.BDOS.10670167</t>
  </si>
  <si>
    <t>CP-SDSD-685-2026</t>
  </si>
  <si>
    <t>PRESTACIÓN DE SERVICIOS PROFESIONALES DE UN(A) PSICOLOG(O)A PARA EL
DESARROLLO DE ACCIONES EN EL SUBPROGRAMA DE SALUD MENTAL EN EL MARCO DEL DESARROLLO DEL PLAN TERRITORIAL DE SALUD VIGENCIA 2026 EN EL DEPARTAMENTO DE SUCRE.</t>
  </si>
  <si>
    <t>https://community.secop.gov.co/Public/Tendering/OpportunityDetail/Index?noticeUID=CO1.NTC.10711000&amp;isFromPublicArea=True&amp;isModal=true&amp;asPopupView=true</t>
  </si>
  <si>
    <t>CO1.REQ.10853484</t>
  </si>
  <si>
    <t>CO1.PCCNTR.9810622</t>
  </si>
  <si>
    <t>CO1.BDOS.10669989</t>
  </si>
  <si>
    <t>CP-SDSD-691-2026</t>
  </si>
  <si>
    <t>PRESTACIÓN DE SERVICIOS PROFESIONALES DE UN(A) ABOGADO(A) PARA EL DESARROLLO
DE ACCIONES COMPLEMENTARIAS ORIENTADAS AL FORTALECIMIENTO DEL FONDO ROTATORIO DE ESTUPEFACIENTES -FRE DE LA SECRETARIA DE SALUD DEL DEPARTAMENTO DE SUCRE.</t>
  </si>
  <si>
    <t>https://community.secop.gov.co/Public/Tendering/OpportunityDetail/Index?noticeUID=CO1.NTC.10708860&amp;isFromPublicArea=True&amp;isModal=true&amp;asPopupView=true</t>
  </si>
  <si>
    <t>CO1.REQ.10853210</t>
  </si>
  <si>
    <t>CO1.PCCNTR.9811750</t>
  </si>
  <si>
    <t>CO1.BDOS.10670063</t>
  </si>
  <si>
    <t>CP-SDSD-682-2026</t>
  </si>
  <si>
    <t>https://community.secop.gov.co/Public/Tendering/OpportunityDetail/Index?noticeUID=CO1.NTC.10711171&amp;isFromPublicArea=True&amp;isModal=true&amp;asPopupView=true</t>
  </si>
  <si>
    <t>CO1.REQ.10871975</t>
  </si>
  <si>
    <t>CO1.PCCNTR.9827044</t>
  </si>
  <si>
    <t>CO1.BDOS.10689201</t>
  </si>
  <si>
    <t>CP-SDSD-705-2026</t>
  </si>
  <si>
    <t>PRESTACIÓN DE SERVICIOS PROFESIONALES DE UN(A) ABOGADO(A)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</si>
  <si>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https://community.secop.gov.co/Public/Tendering/OpportunityDetail/Index?noticeUID=CO1.NTC.10730455&amp;isFromPublicArea=True&amp;isModal=true&amp;asPopupView=true</t>
  </si>
  <si>
    <t>CO1.REQ.10853493</t>
  </si>
  <si>
    <t>CO1.PCCNTR.9811799</t>
  </si>
  <si>
    <t>CO1.BDOS.10670545</t>
  </si>
  <si>
    <t>CP-SDSD-692-2026</t>
  </si>
  <si>
    <t>PRESTACIÓN DE SERVICIOS PROFESIONALES DE UN(A) QUIMICO FARMACEUTA PARA EL
DESARROLLO DE ACCIONES COMPLEMENTARIAS ORIENTADAS AL FORTALECIMIENTO DEL FONDO ROTATORIO DE
ESTUPEFACIENTES -FRE DE LA SECRETARIA DE SALUD DEL DEPARTAMENTO DE SUCRE.</t>
  </si>
  <si>
    <t>https://community.secop.gov.co/Public/Tendering/OpportunityDetail/Index?noticeUID=CO1.NTC.10711807&amp;isFromPublicArea=True&amp;isModal=true&amp;asPopupView=true</t>
  </si>
  <si>
    <t>CO1.REQ.10822220</t>
  </si>
  <si>
    <t>CO1.PCCNTR.9792974</t>
  </si>
  <si>
    <t>CO1.BDOS.10639112</t>
  </si>
  <si>
    <t>CP-SDSD-628-2026</t>
  </si>
  <si>
    <t>PRESTACIÓN DE SERVICIOS PROFESIONALES DE UN (A) ENFERMERO(A) PARA EL
DESARROLLO DE ACCIONES EN EL SUBPROGRAMA SALUD SEXUAL Y
REPRODUCTIVA EN EL MARCO DEL DESARROLLO DEL PLAN TERRITORIAL DE
SALUD VIGENCIA 2026 EN EL DEPARTAMENTO DE SUCRE</t>
  </si>
  <si>
    <t>https://community.secop.gov.co/Public/Tendering/OpportunityDetail/Index?noticeUID=CO1.NTC.10685819&amp;isFromPublicArea=True&amp;isModal=true&amp;asPopupView=true</t>
  </si>
  <si>
    <t>CO1.REQ.10847507</t>
  </si>
  <si>
    <t>CO1.PCCNTR.9809735</t>
  </si>
  <si>
    <t>CO1.BDOS.10664243</t>
  </si>
  <si>
    <t>CP-SDSD-673-2026</t>
  </si>
  <si>
    <t>PRESTACION DE SERVICIOS DE APOYO A LA GESTION DE UN TÉCNICO EN PROCESOS LOGISTICOS Y ADUANEROS PARA EL DESARROLLO DE ACCIONES EN EL SUBPROGRAMA ZOONOSIS EN EL MARCO DEL DESARROLLO DEL PLAN TERRITORIAL DE SALUD VIGENCIA 2026 EN EL DEPARTAMENTO DE SUCRE</t>
  </si>
  <si>
    <t>https://community.secop.gov.co/Public/Tendering/OpportunityDetail/Index?noticeUID=CO1.NTC.10707639&amp;isFromPublicArea=True&amp;isModal=true&amp;asPopupView=true</t>
  </si>
  <si>
    <t>CO1.PCCNTR.9792501</t>
  </si>
  <si>
    <t>CP-SDSD-631-2026</t>
  </si>
  <si>
    <t>PRESTACIÓN DE SERVICIOS PROFESIONALES DE UN (A) ENFERMERO(A) PARA EL DESARROLLO DE ACCIONES EN EL SUBPROGRAMA SALUD SEXUAL Y REPRODUCTIVA EN EL MARCO DEL DESARROLLO DEL PLAN TERRITORIAL DE SALUD VIGENCIA 2026 EN EL DEPARTAMENTO DE SUCRE</t>
  </si>
  <si>
    <t>https://community.secop.gov.co/Public/Tendering/OpportunityDetail/Index?noticeUID=CO1.NTC.10684403&amp;isFromPublicArea=True&amp;isModal=true&amp;asPopupView=true</t>
  </si>
  <si>
    <t>CO1.REQ.10848743</t>
  </si>
  <si>
    <t>CO1.PCCNTR.9809595</t>
  </si>
  <si>
    <t>CO1.BDOS.10666011</t>
  </si>
  <si>
    <t>CP-SDSD-679-2026</t>
  </si>
  <si>
    <t>https://community.secop.gov.co/Public/Tendering/OpportunityDetail/Index?noticeUID=CO1.NTC.10707669&amp;isFromPublicArea=True&amp;isModal=true&amp;asPopupView=true</t>
  </si>
  <si>
    <t>CO1.REQ.10822016</t>
  </si>
  <si>
    <t>CO1.PCCNTR.9796200</t>
  </si>
  <si>
    <t>CO1.BDOS.10638919</t>
  </si>
  <si>
    <t>CP-SDSD-626-2026</t>
  </si>
  <si>
    <t>https://community.secop.gov.co/Public/Tendering/OpportunityDetail/Index?noticeUID=CO1.NTC.10690489&amp;isFromPublicArea=True&amp;isModal=true&amp;asPopupView=true</t>
  </si>
  <si>
    <t>CO1.PCCNTR.9799905</t>
  </si>
  <si>
    <t>CP-SDSD-610-2026</t>
  </si>
  <si>
    <t>PRESTACIÓN DE SERVICIOS PROFESIONALES DE UN COMUNICADOR (A) SOCIAL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</si>
  <si>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https://community.secop.gov.co/Public/Tendering/OpportunityDetail/Index?noticeUID=CO1.NTC.10695615&amp;isFromPublicArea=True&amp;isModal=true&amp;asPopupView=true</t>
  </si>
  <si>
    <t>CO1.REQ.10848654</t>
  </si>
  <si>
    <t>CO1.PCCNTR.9812352</t>
  </si>
  <si>
    <t>CO1.BDOS.10665815</t>
  </si>
  <si>
    <t>CP-SDSD-678-2026</t>
  </si>
  <si>
    <t>https://community.secop.gov.co/Public/Tendering/OpportunityDetail/Index?noticeUID=CO1.NTC.10711880&amp;isFromPublicArea=True&amp;isModal=true&amp;asPopupView=true</t>
  </si>
  <si>
    <t>CO1.REQ.10861560</t>
  </si>
  <si>
    <t>CO1.PCCNTR.9820517</t>
  </si>
  <si>
    <t>CO1.BDOS.10678185</t>
  </si>
  <si>
    <t>CP-SDSD-694-2026</t>
  </si>
  <si>
    <t>PRESTACIÓN DE SERVICIOS DE APOYO A LA GESTIÓN  PARA  APOYAR ACTIVIDADES ADMINISTRATIVAS Y OPERATIVAS EN EL MARCO DEL FORTALECIMIENTO DEL FONDO ROTATORIO DE ESTUPEFACIENTES -FRE DE LA SECRETARIA DE SALUD DEL DEPARTAMENTO DE SUCRE.</t>
  </si>
  <si>
    <t>https://community.secop.gov.co/Public/Tendering/OpportunityDetail/Index?noticeUID=CO1.NTC.10720739&amp;isFromPublicArea=True&amp;isModal=true&amp;asPopupView=true</t>
  </si>
  <si>
    <t>CO1.REQ.10871863</t>
  </si>
  <si>
    <t>CO1.PCCNTR.9827037</t>
  </si>
  <si>
    <t>CO1.BDOS.10688553</t>
  </si>
  <si>
    <t>CP-SDSD-704-2026</t>
  </si>
  <si>
    <t>https://community.secop.gov.co/Public/Tendering/OpportunityDetail/Index?noticeUID=CO1.NTC.10730042&amp;isFromPublicArea=True&amp;isModal=true&amp;asPopupView=true</t>
  </si>
  <si>
    <t>CO1.REQ.10841315</t>
  </si>
  <si>
    <t>CO1.PCCNTR.9809291</t>
  </si>
  <si>
    <t>CO1.BDOS.10658080</t>
  </si>
  <si>
    <t>PRESTACIÓN DE SERVICIOS PROFESIONALES DE UN COMUNICADOR (A) SOCIAL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</si>
  <si>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https://community.secop.gov.co/Public/Tendering/OpportunityDetail/Index?noticeUID=CO1.NTC.10707657&amp;isFromPublicArea=True&amp;isModal=true&amp;asPopupView=true</t>
  </si>
  <si>
    <t>CO1.REQ.10853573</t>
  </si>
  <si>
    <t>CO1.PCCNTR.9811788</t>
  </si>
  <si>
    <t>CO1.BDOS.10669985</t>
  </si>
  <si>
    <t>CP-SDSD-690-2026</t>
  </si>
  <si>
    <t>PRESTACIÓN DE SERVICIOS PROFESIONALES DE UN(A) ABOGADO(A)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</si>
  <si>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https://community.secop.gov.co/Public/Tendering/OpportunityDetail/Index?noticeUID=CO1.NTC.10711455&amp;isFromPublicArea=True&amp;isModal=true&amp;asPopupView=true</t>
  </si>
  <si>
    <t>CO1.PCCNTR.9793738</t>
  </si>
  <si>
    <t>CP-SDSD-649-2026</t>
  </si>
  <si>
    <t>https://community.secop.gov.co/Public/Tendering/OpportunityDetail/Index?noticeUID=CO1.NTC.10686591&amp;isFromPublicArea=True&amp;isModal=true&amp;asPopupView=true</t>
  </si>
  <si>
    <t>CO1.REQ.10825637</t>
  </si>
  <si>
    <t>CO1.PCCNTR.9858205</t>
  </si>
  <si>
    <t>CO1.BDOS.10642620</t>
  </si>
  <si>
    <t>CO1.REQ.10901970</t>
  </si>
  <si>
    <t>CO1.PCCNTR.9848851</t>
  </si>
  <si>
    <t>CO1.BDOS.10718680</t>
  </si>
  <si>
    <t>CP-SDSD-726-2026</t>
  </si>
  <si>
    <t>PRESTACIÓN DE SERVICIOS PROFESIONALES DE UN(A) ODONTOLOGO(A)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</si>
  <si>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https://community.secop.gov.co/Public/Tendering/OpportunityDetail/Index?noticeUID=CO1.NTC.10758799&amp;isFromPublicArea=True&amp;isModal=true&amp;asPopupView=true</t>
  </si>
  <si>
    <t>CO1.PCCNTR.9806515</t>
  </si>
  <si>
    <t>CP-SDSD-646-2026</t>
  </si>
  <si>
    <t>PRESTACION DE SERVICIOS DE APOYO A LA GESTION DE UN TECNICO DE SANEAMIENTO 
PARA EL DESARROLLO DE ACCIONES EN EL SUBPROGRAMA SALUD AMBIENTAL EN EL MARCO DEL DESARROLLO DEL PLAN 
TERRITORIAL DE SALUD VIGENCIA 2026 EN EL DEPARTAMENTO DE SUCRE.</t>
  </si>
  <si>
    <t>https://community.secop.gov.co/Public/Tendering/OpportunityDetail/Index?noticeUID=CO1.NTC.10703764&amp;isFromPublicArea=True&amp;isModal=true&amp;asPopupView=true</t>
  </si>
  <si>
    <t>CO1.PCCNTR.9809858</t>
  </si>
  <si>
    <t>CP-SDSD-603-2026</t>
  </si>
  <si>
    <t>https://community.secop.gov.co/Public/Tendering/OpportunityDetail/Index?noticeUID=CO1.NTC.10707971&amp;isFromPublicArea=True&amp;isModal=true&amp;asPopupView=true</t>
  </si>
  <si>
    <t>CO1.REQ.10848667</t>
  </si>
  <si>
    <t>CO1.PCCNTR.9809769</t>
  </si>
  <si>
    <t>CO1.BDOS.10666025</t>
  </si>
  <si>
    <t>CP-SDSD-681-2026</t>
  </si>
  <si>
    <t>3803945</t>
  </si>
  <si>
    <t>https://community.secop.gov.co/Public/Tendering/OpportunityDetail/Index?noticeUID=CO1.NTC.10707689&amp;isFromPublicArea=True&amp;isModal=true&amp;asPopupView=true</t>
  </si>
  <si>
    <t>CO1.REQ.10831315</t>
  </si>
  <si>
    <t>CO1.PCCNTR.9820521</t>
  </si>
  <si>
    <t>CO1.BDOS.10648204</t>
  </si>
  <si>
    <t>CP-SDSD-669-2026</t>
  </si>
  <si>
    <t>PRESTACIÓN DE SERVICIOS PROFESIONALES DE UN BACTERIÓLOGO (A) PARA EL
DESARROLLO DE ACCIONES EN EL SUBPROGRAMA DE LABORATORIO DE SALUD PÚBLICA EN EL MARCO DEL DESARROLLO DEL PLAN TERRITORIAL DE SALUD VIGENCIA 2026 EN EL DEPARTAMENTO DE SUCRE.</t>
  </si>
  <si>
    <t>https://community.secop.gov.co/Public/Tendering/OpportunityDetail/Index?noticeUID=CO1.NTC.10720760&amp;isFromPublicArea=True&amp;isModal=true&amp;asPopupView=true</t>
  </si>
  <si>
    <t>CO1.REQ.10822226</t>
  </si>
  <si>
    <t>CO1.PCCNTR.9793265</t>
  </si>
  <si>
    <t>CO1.BDOS.10639120</t>
  </si>
  <si>
    <t>CP-SDSD-629-2026</t>
  </si>
  <si>
    <t>PRESTACIÓN DE SERVICIOS PROFESIONALES DE UN (A) PSICOLOGO(A) PARA EL
DESARROLLO DE ACCIONES EN EL SUBPROGRAMA SALUD SEXUAL Y
REPRODUCTIVA EN EL MARCO DEL DESARROLLO DEL PLAN TERRITORIAL DE
SALUD VIGENCIA 2026 EN EL DEPARTAMENTO DE SUCRE</t>
  </si>
  <si>
    <t>https://community.secop.gov.co/Public/Tendering/OpportunityDetail/Index?noticeUID=CO1.NTC.10686229&amp;isFromPublicArea=True&amp;isModal=true&amp;asPopupView=true</t>
  </si>
  <si>
    <t>CO1.REQ.10828933</t>
  </si>
  <si>
    <t>CO1.PCCNTR.9799456</t>
  </si>
  <si>
    <t>CO1.BDOS.10645910</t>
  </si>
  <si>
    <t>CP-SDSD-662-2026</t>
  </si>
  <si>
    <t>PRESTACIÓN DE SERVICIOS PROFESIONALES DE UN (A) NUTRICIONISTA PARA EL
DESARROLLO DE ACCIONES EN EL SUBPROGRAMA SALUD NUTRICIONAL EN EL MARCO DEL DESARROLLO DEL PLAN
TERRITORIAL DE SALUD VIGENCIA 2026 EN EL DEPARTAMENTO DE SUCRE</t>
  </si>
  <si>
    <t>https://community.secop.gov.co/Public/Tendering/OpportunityDetail/Index?noticeUID=CO1.NTC.10694885&amp;isFromPublicArea=True&amp;isModal=true&amp;asPopupView=true</t>
  </si>
  <si>
    <t>CO1.REQ.10855523</t>
  </si>
  <si>
    <t>CO1.PCCNTR.9819661</t>
  </si>
  <si>
    <t>CO1.BDOS.10672509</t>
  </si>
  <si>
    <t>CP-SDSD-687-2026</t>
  </si>
  <si>
    <t>PRESTACIÓN DE SERVICIOS PROFESIONALES DE UN(A) PSICOLOGO(A) PARA EL DESARROLLO DE ACCIONES EN EL SUBPROGRAMA GEOHELMINTIASIS EN EL MARCO DEL DESARROLLO DEL PLAN TERRITORIAL DE SALUD VIGENCIA 2026 EN EL DEPARTAMENTO DE SUCRE</t>
  </si>
  <si>
    <t>https://community.secop.gov.co/Public/Tendering/OpportunityDetail/Index?noticeUID=CO1.NTC.10720231&amp;isFromPublicArea=True&amp;isModal=true&amp;asPopupView=true</t>
  </si>
  <si>
    <t>CO1.REQ.10902933</t>
  </si>
  <si>
    <t>CO1.PCCNTR.9849106</t>
  </si>
  <si>
    <t>CO1.BDOS.10719331</t>
  </si>
  <si>
    <t>CP-SDSD-730-2026</t>
  </si>
  <si>
    <t>PRESTACIÓN DE SERVICIOS PROFESIONALES DE UN(A) INGENIERO ELECTRONICO
PARA BRINDAR APOYO Y ACOMPAÑAMIENTO A LA SECRETARÍA DE SALUD DE LA
GOBERNACIÓN DE SUCRE EN EL SUBPROGRAMA DE ORGANIZACIÓN Y
DESARROLLO</t>
  </si>
  <si>
    <t>https://community.secop.gov.co/Public/Tendering/OpportunityDetail/Index?noticeUID=CO1.NTC.10758920&amp;isFromPublicArea=True&amp;isModal=true&amp;asPopupView=true</t>
  </si>
  <si>
    <t>CO1.REQ.10881478</t>
  </si>
  <si>
    <t>CO1.PCCNTR.9837494</t>
  </si>
  <si>
    <t>CO1.BDOS.10698198</t>
  </si>
  <si>
    <t>CP-SDSD-710-2026</t>
  </si>
  <si>
    <t>https://community.secop.gov.co/Public/Tendering/OpportunityDetail/Index?noticeUID=CO1.NTC.10745637&amp;isFromPublicArea=True&amp;isModal=true&amp;asPopupView=true</t>
  </si>
  <si>
    <t>CO1.REQ.10891353</t>
  </si>
  <si>
    <t>CO1.PCCNTR.9848848</t>
  </si>
  <si>
    <t>CO1.BDOS.10707957</t>
  </si>
  <si>
    <t>CP-SDSD-724-2026</t>
  </si>
  <si>
    <t>PRESTACIÓN DE SERVICIOS DE APOYO A LA GESTIÓN PARA APOYAR ACTIVIDADES ADMINISTRATIVAS Y OPERATIVAS EN EL MARCO DEL FORTALECIMIENTO DEL FONDO ROTATORIO DE ESTUPEFACIENTES -FRE DE LA SECRETARIA DE SALUD DEL DEPARTAMENTO DE SUCRE.</t>
  </si>
  <si>
    <t>https://community.secop.gov.co/Public/Tendering/OpportunityDetail/Index?noticeUID=CO1.NTC.10758797&amp;isFromPublicArea=True&amp;isModal=true&amp;asPopupView=true</t>
  </si>
  <si>
    <t>CO1.REQ.10902280</t>
  </si>
  <si>
    <t>CO1.PCCNTR.9849207</t>
  </si>
  <si>
    <t>CO1.BDOS.10718371</t>
  </si>
  <si>
    <t>CP-SDSD-727-2026</t>
  </si>
  <si>
    <t>PRESTACIÓN DE SERVICIOS PROFESIONALES DE UN(A) ADMINISTRADOR EN SERVICIOS DE SALUD PARA BRINDAR APOYO Y ACOMPAÑAMIENTO A LA SECRETARÍA DE SALUD DE LA GOBERNACIÓN DE SUCRE EN EL SUBPROGRAMA ORGANIZACION Y DESARROLLO.</t>
  </si>
  <si>
    <t>https://community.secop.gov.co/Public/Tendering/OpportunityDetail/Index?noticeUID=CO1.NTC.10758800&amp;isFromPublicArea=True&amp;isModal=true&amp;asPopupView=true</t>
  </si>
  <si>
    <t>CO1.PCCNTR.9786320</t>
  </si>
  <si>
    <t>CP-SDSD-645-2026</t>
  </si>
  <si>
    <t>https://community.secop.gov.co/Public/Tendering/OpportunityDetail/Index?noticeUID=CO1.NTC.10675848&amp;isFromPublicArea=True&amp;isModal=true&amp;asPopupView=true</t>
  </si>
  <si>
    <t>CO1.REQ.10859259</t>
  </si>
  <si>
    <t>CO1.PCCNTR.9826798</t>
  </si>
  <si>
    <t>CO1.BDOS.10676303</t>
  </si>
  <si>
    <t>CP-SDSD-697-2026</t>
  </si>
  <si>
    <t>https://community.secop.gov.co/Public/Tendering/OpportunityDetail/Index?noticeUID=CO1.NTC.10730306&amp;isFromPublicArea=True&amp;isModal=true&amp;asPopupView=true</t>
  </si>
  <si>
    <t>CO1.REQ.10882093</t>
  </si>
  <si>
    <t>CO1.PCCNTR.9834552</t>
  </si>
  <si>
    <t>CO1.BDOS.10698906</t>
  </si>
  <si>
    <t>CP-SDSD-715-2026</t>
  </si>
  <si>
    <t>https://community.secop.gov.co/Public/Tendering/OpportunityDetail/Index?noticeUID=CO1.NTC.10740885&amp;isFromPublicArea=True&amp;isModal=true&amp;asPopupView=true</t>
  </si>
  <si>
    <t>CO1.REQ.10831939</t>
  </si>
  <si>
    <t>CO1.PCCNTR.9798740</t>
  </si>
  <si>
    <t>CO1.BDOS.10648714</t>
  </si>
  <si>
    <t>CP-SDSD-666-2026</t>
  </si>
  <si>
    <t>PRESTACIÓN DE SERVICIOS PROFESIONALES DE UN (A) PROFESIONAL EN EL ÁREA DE LA SALUD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</si>
  <si>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https://community.secop.gov.co/Public/Tendering/OpportunityDetail/Index?noticeUID=CO1.NTC.10694037&amp;isFromPublicArea=True&amp;isModal=true&amp;asPopupView=true</t>
  </si>
  <si>
    <t>CO1.REQ.10862544</t>
  </si>
  <si>
    <t>CO1.PCCNTR.9820519</t>
  </si>
  <si>
    <t>CO1.BDOS.10678078</t>
  </si>
  <si>
    <t>CP-SDSD-695-2026</t>
  </si>
  <si>
    <t>PRESTACIÓN DE SERVICIOS PROFESIONALES DE UN BIÓLOGO (A) PARA EL DESARROLLO DE ACCIONES EN EL SUBPROGRAMA DE SALUD AMBIENTAL; EN EL MARCO DEL DESARROLLO DEL PLAN TERRITORIAL DE SALUD
VIGENCIA 2026 EN EL DEPARTAMENTO DE SUCRE.</t>
  </si>
  <si>
    <t>https://community.secop.gov.co/Public/Tendering/OpportunityDetail/Index?noticeUID=CO1.NTC.10720752&amp;isFromPublicArea=True&amp;isModal=true&amp;asPopupView=true</t>
  </si>
  <si>
    <t>CO1.REQ.10822313</t>
  </si>
  <si>
    <t>CO1.PCCNTR.9795391</t>
  </si>
  <si>
    <t>CO1.BDOS.10639140</t>
  </si>
  <si>
    <t>CP-SDSD-654-2026</t>
  </si>
  <si>
    <t>PRESTACIÓN DE SERVICIOS PROFESIONALES DE UN (A) FONOAUDIOLOGO(A)
PARA EL DESARROLLO DE ACCIONES EN EL SUBPROGRAMA DISCAPACIDAD EN EL
MARCO DEL DESARROLLO DEL PLAN TERRITORIAL DE SALUD VIGENCIA 2026 EN
EL DEPARTAMENTO DE SUCRE.</t>
  </si>
  <si>
    <t>https://community.secop.gov.co/Public/Tendering/OpportunityDetail/Index?noticeUID=CO1.NTC.10689544&amp;isFromPublicArea=True&amp;isModal=true&amp;asPopupView=true</t>
  </si>
  <si>
    <t>CO1.REQ.10871502</t>
  </si>
  <si>
    <t>CO1.PCCNTR.9837478</t>
  </si>
  <si>
    <t>CO1.BDOS.10687978</t>
  </si>
  <si>
    <t>CP-SDSD-702-2026</t>
  </si>
  <si>
    <t>https://community.secop.gov.co/Public/Tendering/OpportunityDetail/Index?noticeUID=CO1.NTC.10745706&amp;isFromPublicArea=True&amp;isModal=true&amp;asPopupView=true</t>
  </si>
  <si>
    <t>CO1.REQ.10828935</t>
  </si>
  <si>
    <t>CO1.PCCNTR.9793760</t>
  </si>
  <si>
    <t>CO1.BDOS.10646005</t>
  </si>
  <si>
    <t>CP-SDSD-663-2026</t>
  </si>
  <si>
    <t>PRESTACIÓN DE SERVICIOS PROFESIONALES DE UN (A) INGENIERO (A) DE ALIMENTOS
PARA EL DESARROLLO DE ACCIONES EN EL SUBPROGRAMA SALUD NUTRICIONAL EN EL MARCO DEL DESARROLLO DEL PLAN TERRITORIAL DE SALUD VIGENCIA 2026 EN EL DEPARTAMENTO DE SUCRE.</t>
  </si>
  <si>
    <t>https://community.secop.gov.co/Public/Tendering/OpportunityDetail/Index?noticeUID=CO1.NTC.10687115&amp;isFromPublicArea=True&amp;isModal=true&amp;asPopupView=true</t>
  </si>
  <si>
    <t>CO1.PCCNTR.9786522</t>
  </si>
  <si>
    <t>CP-SDSD-623-2026</t>
  </si>
  <si>
    <t>PRESTACIÓN DE SERVICIOS PROFESIONALES DE UN(A) NUTRICIONISTA PARA EL
DESARROLLO DE ACCIONES EN EL SUBPROGRAMA ENFERMEDADES CRONICAS
NO TRANSMISIBLES ECNT EN EL MARCO DEL DESARROLLO DEL PLAN
TERRITORIAL DE SALUD VIGENCIA 2026 EN EL DEPARTAMENTO DE SUCRE.</t>
  </si>
  <si>
    <t>https://community.secop.gov.co/Public/Tendering/OpportunityDetail/Index?noticeUID=CO1.NTC.10676050&amp;isFromPublicArea=True&amp;isModal=true&amp;asPopupView=true</t>
  </si>
  <si>
    <t>CO1.REQ.10828779</t>
  </si>
  <si>
    <t>CO1.PCCNTR.9793753</t>
  </si>
  <si>
    <t>CO1.BDOS.10645902</t>
  </si>
  <si>
    <t>CP-SDSD-661-2026</t>
  </si>
  <si>
    <t>PRESTACIÓN DE SERVICIOS PROFESIONALES DE UNA ENFERMERA PARA EL DESARROLLO
DE ACCIONES EN EL SUBPROGRAMA SALUD NUTRICIONAL EN EL MARCO DEL DESARROLLO DEL PLAN TERRITORIAL DE SALUD VIGENCIA 2026 EN EL DEPARTAMENTO DE SUCRE</t>
  </si>
  <si>
    <t>https://community.secop.gov.co/Public/Tendering/OpportunityDetail/Index?noticeUID=CO1.NTC.10687108&amp;isFromPublicArea=True&amp;isModal=true&amp;asPopupView=true</t>
  </si>
  <si>
    <t>CO1.REQ.10872480</t>
  </si>
  <si>
    <t>CO1.PCCNTR.9827066</t>
  </si>
  <si>
    <t>CO1.BDOS.10689073</t>
  </si>
  <si>
    <t>CP-SDSD-706-2026</t>
  </si>
  <si>
    <t>PRESTACIÓN DE SERVICIOS PROFESIONALES DE UN(A) ABOGADO(A)  PARA EL
DESARROLLO DE ACCIONES COMPLEMENTARIAS ORIENTADAS AL FORTALECIMIENTO DEL SISTEMA INTEGRAL
DEPARTAMENTAL DE EVALUACIÓN SANITARIA Y DE LA PRESTACIÓN DE SERVICIOS DE SALUD -SIDEVASS DE LA SECRETARÍA
DE SALUD DEL DEPARTAMENTO DE SUCRE.</t>
  </si>
  <si>
    <t>https://community.secop.gov.co/Public/Tendering/OpportunityDetail/Index?noticeUID=CO1.NTC.10730476&amp;isFromPublicArea=True&amp;isModal=true&amp;asPopupView=true</t>
  </si>
  <si>
    <t>CO1.REQ.10896809</t>
  </si>
  <si>
    <t>CO1.PCCNTR.9843456</t>
  </si>
  <si>
    <t>CO1.BDOS.10713118</t>
  </si>
  <si>
    <t>CPS-808-2026</t>
  </si>
  <si>
    <t>https://community.secop.gov.co/Public/Tendering/OpportunityDetail/Index?noticeUID=CO1.NTC.10752532&amp;isFromPublicArea=True&amp;isModal=true&amp;asPopupView=true</t>
  </si>
  <si>
    <t>CO1.REQ.10821999</t>
  </si>
  <si>
    <t>CO1.PCCNTR.9794923</t>
  </si>
  <si>
    <t>CO1.BDOS.10639202</t>
  </si>
  <si>
    <t>CP-SDSD-635-2026</t>
  </si>
  <si>
    <t>https://community.secop.gov.co/Public/Tendering/OpportunityDetail/Index?noticeUID=CO1.NTC.10688061&amp;isFromPublicArea=True&amp;isModal=true&amp;asPopupView=true</t>
  </si>
  <si>
    <t>CO1.REQ.10828193</t>
  </si>
  <si>
    <t>CO1.PCCNTR.9796731</t>
  </si>
  <si>
    <t>CO1.BDOS.10645153</t>
  </si>
  <si>
    <t>CP-SDSD-668-2026</t>
  </si>
  <si>
    <t>PRESTACIÓN DE SERVICIOS DE UN (A) PROFESIONAL DEL ÁREA DE LA SALUD
PARA EL DESARROLLO DE ACCIONES EN EL SUBPROGRAMA DE ENFERMEDADES
TRANSMISIBLES POR VECTORES - ETV EN EL MARCO DEL DESARROLLO DEL PLAN
TERRITORIAL DE SALUD VIGENCIA 2026 EN EL DEPARTAMENTO DE SUCRE.</t>
  </si>
  <si>
    <t>https://community.secop.gov.co/Public/Tendering/OpportunityDetail/Index?noticeUID=CO1.NTC.10690785&amp;isFromPublicArea=True&amp;isModal=true&amp;asPopupView=true</t>
  </si>
  <si>
    <t>CO1.REQ.10830326</t>
  </si>
  <si>
    <t>CO1.PCCNTR.9795110</t>
  </si>
  <si>
    <t>CO1.BDOS.10647129</t>
  </si>
  <si>
    <t>CP-SDSD-659-2026</t>
  </si>
  <si>
    <t>https://community.secop.gov.co/Public/Tendering/OpportunityDetail/Index?noticeUID=CO1.NTC.10688807&amp;isFromPublicArea=True&amp;isModal=true&amp;asPopupView=true</t>
  </si>
  <si>
    <t>CO1.REQ.10881026</t>
  </si>
  <si>
    <t>CO1.PCCNTR.9835434</t>
  </si>
  <si>
    <t>CO1.BDOS.10697483</t>
  </si>
  <si>
    <t>CPS-804-2026</t>
  </si>
  <si>
    <t>PRESTACION DE SERVICIOS PROFESIONALES PARA BRINDAR ASESORIA; APOYO Y ACOMPAÑAMIENTO A LA SECRETARÍA DE PLANEACION EN EL MARCO DEL PROYECTO FORTALECIMIENTO A LA IMPLEMENTACION DEL MODELO DE ALTA GERENCIA PARA LA EJECUCION DEL PLAN DE DESARROLLO DEPARTAMENTAL EN LA GOBERNACION DE SUCRE</t>
  </si>
  <si>
    <t>8860532</t>
  </si>
  <si>
    <t>https://community.secop.gov.co/Public/Tendering/OpportunityDetail/Index?noticeUID=CO1.NTC.10742521&amp;isFromPublicArea=True&amp;isModal=true&amp;asPopupView=true</t>
  </si>
  <si>
    <t>CO1.PCCNTR.9792311</t>
  </si>
  <si>
    <t>CP-SDSD-632-2026</t>
  </si>
  <si>
    <t>PRESTACIÓN DE SERVICIOS DE UN(A) PROFESIONAL ÁREA DE SALUD; ESPECIALISTA EN SEGURIDAD Y SALUD EN EL TRABAJO PARA EL DESARROLLO DE ACCIONES EN EL SUBPROGRAMA SALUD LABORAL EN EL MARCO DEL DESARROLLO DEL PLAN TERRITORIAL DE SALUD VIGENCIA 2026 EN EL DEPARTAMENTO DE SUCRE</t>
  </si>
  <si>
    <t>https://community.secop.gov.co/Public/Tendering/OpportunityDetail/Index?noticeUID=CO1.NTC.10684108&amp;isFromPublicArea=True&amp;isModal=true&amp;asPopupView=true</t>
  </si>
  <si>
    <t>CO1.REQ.10853066</t>
  </si>
  <si>
    <t>CO1.PCCNTR.9811932</t>
  </si>
  <si>
    <t>CO1.BDOS.10670048</t>
  </si>
  <si>
    <t>CP-SDSD-675-2026</t>
  </si>
  <si>
    <t>PRESTACIÓN DE SERVICIOS DE APOYO A LA GESTIÓN DE UN TECNOLOGO EN DESARROLLO DE SOFTWARE Y REDES EN EL SUBPROGRAMA DE LABORATORIO DE SALUD PÚBLICA EN EL MARCO DEL DESARROLLO DEL PLAN TERRITORIAL DE SALUD VIGENCIA 2026 EN EL DEPARTAMENTO DE SUCRE</t>
  </si>
  <si>
    <t>https://community.secop.gov.co/Public/Tendering/OpportunityDetail/Index?noticeUID=CO1.NTC.10711141&amp;isFromPublicArea=True&amp;isModal=true&amp;asPopupView=true</t>
  </si>
  <si>
    <t>CO1.REQ.10820068</t>
  </si>
  <si>
    <t>CO1.PCCNTR.9793747</t>
  </si>
  <si>
    <t>CO1.BDOS.10636927</t>
  </si>
  <si>
    <t>CP-SDSD-651-2026</t>
  </si>
  <si>
    <t>PRESTACIÓN DE SERVICIOS PROFESIONALES DE UN BIÓLOGO (A) PARA EL DESARROLLO
DE ACCIONES EN EL SUBPROGRAMA DE LABORATORIO DE SALUD PÚBLICA EN EL MARCO DEL DESARROLLO DEL PLAN TERRITORIAL DE SALUD VIGENCIA 2026 EN EL DEPARTAMENTO DE SUCRE.</t>
  </si>
  <si>
    <t>https://community.secop.gov.co/Public/Tendering/OpportunityDetail/Index?noticeUID=CO1.NTC.10687101&amp;isFromPublicArea=True&amp;isModal=true&amp;asPopupView=true</t>
  </si>
  <si>
    <t>CO1.REQ.10910500</t>
  </si>
  <si>
    <t>CO1.PCCNTR.9853847</t>
  </si>
  <si>
    <t>CO1.BDOS.10726870</t>
  </si>
  <si>
    <t>CO1.REQ.10882105</t>
  </si>
  <si>
    <t>CO1.PCCNTR.9841580</t>
  </si>
  <si>
    <t>CO1.BDOS.10698630</t>
  </si>
  <si>
    <t>CP-SDSD-713-2026</t>
  </si>
  <si>
    <t>PRESTACIÓN DE SERVICIOS PROFESIONALES DE UN (A) ENFERMERO(A) PARA EL
DESARROLLO DE ACCIONES EN EL SUBPROGRAMA SALUD SEXUAL Y
REPRODUCTIVA EL MARCO DEL DESARROLLO DEL PLAN TERRITORIAL DE SALUD
VIGENCIA 2026 EN EL DEPARTAMENTO DE SUCRE</t>
  </si>
  <si>
    <t>https://community.secop.gov.co/Public/Tendering/OpportunityDetail/Index?noticeUID=CO1.NTC.10750052&amp;isFromPublicArea=True&amp;isModal=true&amp;asPopupView=true</t>
  </si>
  <si>
    <t>CO1.REQ.10891040</t>
  </si>
  <si>
    <t>CO1.PCCNTR.9841387</t>
  </si>
  <si>
    <t>CO1.BDOS.10707569</t>
  </si>
  <si>
    <t>CP-SDSD-722-2026</t>
  </si>
  <si>
    <t>https://community.secop.gov.co/Public/Tendering/OpportunityDetail/Index?noticeUID=CO1.NTC.10749959&amp;isFromPublicArea=True&amp;isModal=true&amp;asPopupView=true</t>
  </si>
  <si>
    <t>CO1.REQ.10902919</t>
  </si>
  <si>
    <t>CO1.PCCNTR.9849208</t>
  </si>
  <si>
    <t>CO1.BDOS.10719318</t>
  </si>
  <si>
    <t>CP-SDSD-728-2026</t>
  </si>
  <si>
    <t>PRESTACIÓN DE SERVICIOS PROFESIONALES DE UN(A) ADMINISTRADOR(A) EN
SALUD PARA BRINDAR APOYO Y ACOMPAÑAMIENTO A LA SECRETARÍA DE SALUD
DE LA GOBERNACIÓN DE SUCRE EN EL SUBPROGRAMA ORGANIZACION Y
DESARROLLO</t>
  </si>
  <si>
    <t>https://community.secop.gov.co/Public/Tendering/OpportunityDetail/Index?noticeUID=CO1.NTC.10758917&amp;isFromPublicArea=True&amp;isModal=true&amp;asPopupView=true</t>
  </si>
  <si>
    <t>CO1.REQ.10881334</t>
  </si>
  <si>
    <t>CO1.PCCNTR.9832246</t>
  </si>
  <si>
    <t>CO1.BDOS.10698237</t>
  </si>
  <si>
    <t>CP-SDSD-712-2026</t>
  </si>
  <si>
    <t>https://community.secop.gov.co/Public/Tendering/OpportunityDetail/Index?noticeUID=CO1.NTC.10738208&amp;isFromPublicArea=True&amp;isModal=true&amp;asPopupView=true</t>
  </si>
  <si>
    <t>CO1.REQ.10869762</t>
  </si>
  <si>
    <t>CO1.PCCNTR.9828623</t>
  </si>
  <si>
    <t>CO1.BDOS.10686467</t>
  </si>
  <si>
    <t>CP-SDSD-699-2026</t>
  </si>
  <si>
    <t>https://community.secop.gov.co/Public/Tendering/OpportunityDetail/Index?noticeUID=CO1.NTC.10732587&amp;isFromPublicArea=True&amp;isModal=true&amp;asPopupView=true</t>
  </si>
  <si>
    <t>CO1.PCCNTR.9786316</t>
  </si>
  <si>
    <t>CP-SDSD-642-2026</t>
  </si>
  <si>
    <t>https://community.secop.gov.co/Public/Tendering/OpportunityDetail/Index?noticeUID=CO1.NTC.10675839&amp;isFromPublicArea=True&amp;isModal=true&amp;asPopupView=true</t>
  </si>
  <si>
    <t>CO1.REQ.10897545</t>
  </si>
  <si>
    <t>CO1.PCCNTR.9843636</t>
  </si>
  <si>
    <t>CO1.BDOS.10713834</t>
  </si>
  <si>
    <t>CPS-809-2026</t>
  </si>
  <si>
    <t>https://community.secop.gov.co/Public/Tendering/OpportunityDetail/Index?noticeUID=CO1.NTC.10752466&amp;isFromPublicArea=True&amp;isModal=true&amp;asPopupView=true</t>
  </si>
  <si>
    <t>CO1.PCCNTR.9799387</t>
  </si>
  <si>
    <t>CP-SDSD-611-2026</t>
  </si>
  <si>
    <t>PRESTACION DE SERVICIOS DE APOYO A LA GESTION DE UN VACUNADOR PARA EL DESARROLLO DE ACCIONES EN EL SUBPROGRAMA ZOONOSIS EN EL MARCO DEL DESARROLLO DEL PLAN TERRITORIAL DE SALUD VIGENCIA 2026 EN EL DEPARTAMENTO DE SUCRE..</t>
  </si>
  <si>
    <t>https://community.secop.gov.co/Public/Tendering/OpportunityDetail/Index?noticeUID=CO1.NTC.10694982&amp;isFromPublicArea=True&amp;isModal=true&amp;asPopupView=true</t>
  </si>
  <si>
    <t>CO1.REQ.10870021</t>
  </si>
  <si>
    <t>CO1.PCCNTR.9828806</t>
  </si>
  <si>
    <t>CO1.BDOS.10686659</t>
  </si>
  <si>
    <t>CP-SDSD-700-2026</t>
  </si>
  <si>
    <t>1102794424</t>
  </si>
  <si>
    <t>https://community.secop.gov.co/Public/Tendering/OpportunityDetail/Index?noticeUID=CO1.NTC.10733106&amp;isFromPublicArea=True&amp;isModal=true&amp;asPopupView=true</t>
  </si>
  <si>
    <t>CO1.PCCNTR.9791942</t>
  </si>
  <si>
    <t>CP-SDSD-598-2026</t>
  </si>
  <si>
    <t>PRESTACIÓN DE SERVICIOS PROFESIONALES DE UN MEDICO PEDIATRA PARA EL
DESARROLLO DE ACCIONES EN EL SUBPROGRAMA DE SALUD NUTRICIONAL EN EL
MARCO DEL DESARROLLO DEL PLAN TERRITORIAL DE SALUD VIGENCIA 2026 EN
EL DEPARTAMENTO DE SUCRE.</t>
  </si>
  <si>
    <t>https://community.secop.gov.co/Public/Tendering/OpportunityDetail/Index?noticeUID=CO1.NTC.10683590&amp;isFromPublicArea=True&amp;isModal=true&amp;asPopupView=true</t>
  </si>
  <si>
    <t>CO1.REQ.10822217</t>
  </si>
  <si>
    <t>CO1.PCCNTR.9796494</t>
  </si>
  <si>
    <t>CO1.BDOS.10639110</t>
  </si>
  <si>
    <t>CP-SDSD-627-2026</t>
  </si>
  <si>
    <t>https://community.secop.gov.co/Public/Tendering/OpportunityDetail/Index?noticeUID=CO1.NTC.10690907&amp;isFromPublicArea=True&amp;isModal=true&amp;asPopupView=true</t>
  </si>
  <si>
    <t>CO1.REQ.10915703</t>
  </si>
  <si>
    <t>CO1.PCCNTR.9856801</t>
  </si>
  <si>
    <t>CO1.BDOS.10731933</t>
  </si>
  <si>
    <t>CO1.REQ.10911434</t>
  </si>
  <si>
    <t>CO1.PCCNTR.9853912</t>
  </si>
  <si>
    <t>CO1.BDOS.10727840</t>
  </si>
  <si>
    <t>CO1.REQ.10848389</t>
  </si>
  <si>
    <t>CO1.PCCNTR.9809295</t>
  </si>
  <si>
    <t>CO1.BDOS.10665732</t>
  </si>
  <si>
    <t>CP-SDSD-677-2026</t>
  </si>
  <si>
    <t>https://community.secop.gov.co/Public/Tendering/OpportunityDetail/Index?noticeUID=CO1.NTC.10707488&amp;isFromPublicArea=True&amp;isModal=true&amp;asPopupView=true</t>
  </si>
  <si>
    <t>CO1.REQ.10902748</t>
  </si>
  <si>
    <t>CO1.PCCNTR.9849216</t>
  </si>
  <si>
    <t>CO1.BDOS.10718763</t>
  </si>
  <si>
    <t>CP-SDSD-732-2026</t>
  </si>
  <si>
    <t>PRESTACIÓN DE SERVICIOS PROFESIONALES DE UN(A) ODONTOLOGO(A) PARA  BRINDAR
APOYO Y ACOMPAÑAMIENTO A LA SECRETARÍA DE SALUD DE LA GOBERNACIÓN DE SUCRE EN EL SUBPROGRAMA
ORGANIZACION Y DESARROLLO</t>
  </si>
  <si>
    <t>https://community.secop.gov.co/Public/Tendering/OpportunityDetail/Index?noticeUID=CO1.NTC.10759117&amp;isFromPublicArea=True&amp;isModal=true&amp;asPopupView=true</t>
  </si>
  <si>
    <t>CO1.REQ.10902929</t>
  </si>
  <si>
    <t>CO1.PCCNTR.9851913</t>
  </si>
  <si>
    <t>CO1.BDOS.10719324</t>
  </si>
  <si>
    <t>CO1.REQ.10872316</t>
  </si>
  <si>
    <t>CO1.PCCNTR.9826399</t>
  </si>
  <si>
    <t>CO1.BDOS.10688789</t>
  </si>
  <si>
    <t>CPS-803-2026</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</si>
  <si>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t>
  </si>
  <si>
    <t>https://community.secop.gov.co/Public/Tendering/OpportunityDetail/Index?noticeUID=CO1.NTC.10729766&amp;isFromPublicArea=True&amp;isModal=true&amp;asPopupView=true</t>
  </si>
  <si>
    <t>PRESTACION DE SERVICIOS PROFESIONALES PARA APOYAR EL DESARROLLO DE ACCIONES EN EL MARCO DEL PROGRAMA DE ALIMENTACION ESCOLAR DE LA SECRETARIA DE EDUCACION DEPARTAMENTAL DE
LA GOBERNACIÓN DE SUCRE. DESDE LA SUBSECRETARIA DE DESARROLLO
EDUCATIVO INTEGRAL EN EL MARCO DEL PROYECTO IMPLEMENTACIÓN DEL
PROGRAMA DE ALIMENTACIÓN ESCOLAR PAE PARA LA VIGENCIA 2026 EN EL
DEPARTAMENTO DE SUCRE</t>
  </si>
  <si>
    <t>CO1.REQ.10828325</t>
  </si>
  <si>
    <t>CO1.PCCNTR.9793483</t>
  </si>
  <si>
    <t>CO1.BDOS.10645064</t>
  </si>
  <si>
    <t>CP-SDSD-658-2026</t>
  </si>
  <si>
    <t>https://community.secop.gov.co/Public/Tendering/OpportunityDetail/Index?noticeUID=CO1.NTC.10686694&amp;isFromPublicArea=True&amp;isModal=true&amp;asPopupView=true</t>
  </si>
  <si>
    <t>CO1.PCCNTR.9795818</t>
  </si>
  <si>
    <t>CP-SDSD-608-2026</t>
  </si>
  <si>
    <t>PRESTACIÓN DE SERVICIOS PROFESIONALES DE UNA BACTERIÓLOGA ESPECIALISTA EN EPIDEMIOLOGÍA PARA EL DESARROLLO DE ACCIONES EN EL SUBPROGRAMA DE LABORATORIO DE SALUD PÚBLICA EN EL MARCO DEL DESARROLLO DEL PLAN TERRITORIAL DE SALUD VIGENCIA 2026 EN EL DEPARTAMENTO DE SUCRE</t>
  </si>
  <si>
    <t>https://community.secop.gov.co/Public/Tendering/OpportunityDetail/Index?noticeUID=CO1.NTC.10689612&amp;isFromPublicArea=True&amp;isModal=true&amp;asPopupView=true</t>
  </si>
  <si>
    <t>CO1.PCCNTR.9802132</t>
  </si>
  <si>
    <t>CP-SDSD-643-2026</t>
  </si>
  <si>
    <t>https://community.secop.gov.co/Public/Tendering/OpportunityDetail/Index?noticeUID=CO1.NTC.10698295&amp;isFromPublicArea=True&amp;isModal=true&amp;asPopupView=true</t>
  </si>
  <si>
    <t>CO1.REQ.10923482</t>
  </si>
  <si>
    <t>CO1.BDOS.10739675</t>
  </si>
  <si>
    <t>CO1.REQ.10923859</t>
  </si>
  <si>
    <t>CO1.BDOS.10740066</t>
  </si>
  <si>
    <t>CO1.REQ.10923283</t>
  </si>
  <si>
    <t>CO1.BDOS.10739483</t>
  </si>
  <si>
    <t>CO1.REQ.10923623</t>
  </si>
  <si>
    <t>CO1.BDOS.10739697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</si>
</sst>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 #,##0.00\ &quot;€&quot;_-;\-* #,##0.00\ &quot;€&quot;_-;_-* &quot;-&quot;??\ &quot;€&quot;_-;_-@_-"/>
    <numFmt numFmtId="165" formatCode="&quot;$&quot;\ #,##0.00"/>
    <numFmt numFmtId="166" formatCode="0.000"/>
    <numFmt numFmtId="167" formatCode="_-[$$-240A]\ * #,##0.00_-;\-[$$-240A]\ * #,##0.00_-;_-[$$-240A]\ * &quot;-&quot;??_-;_-@_-"/>
    <numFmt numFmtId="168" formatCode="#,##0.000"/>
  </numFmts>
  <fonts count="26" x14ac:knownFonts="1">
    <font>
      <sz val="11"/>
      <color theme="1"/>
      <name val="Aptos Narrow"/>
      <family val="2"/>
      <scheme val="minor"/>
    </font>
    <font>
      <sz val="8"/>
      <name val="Aptos Narrow"/>
      <family val="2"/>
      <scheme val="minor"/>
    </font>
    <font>
      <b/>
      <sz val="18"/>
      <color theme="1"/>
      <name val="Aptos Narrow"/>
      <family val="2"/>
      <scheme val="minor"/>
    </font>
    <font>
      <sz val="8"/>
      <name val="Courier New"/>
      <family val="3"/>
    </font>
    <font>
      <sz val="8"/>
      <name val="Segoe UI"/>
      <family val="2"/>
    </font>
    <font>
      <b/>
      <sz val="11"/>
      <color theme="1"/>
      <name val="Aptos Narrow"/>
      <family val="2"/>
      <scheme val="minor"/>
    </font>
    <font>
      <sz val="11"/>
      <color theme="0"/>
      <name val="Aptos Narrow"/>
      <family val="2"/>
      <scheme val="minor"/>
    </font>
    <font>
      <b/>
      <sz val="20"/>
      <color theme="1"/>
      <name val="Aptos Narrow"/>
      <family val="2"/>
      <scheme val="minor"/>
    </font>
    <font>
      <sz val="11"/>
      <name val="Aptos Narrow"/>
      <family val="2"/>
      <scheme val="minor"/>
    </font>
    <font>
      <b/>
      <sz val="11"/>
      <name val="Aptos Narrow"/>
      <family val="2"/>
      <scheme val="minor"/>
    </font>
    <font>
      <b/>
      <sz val="11"/>
      <color theme="0"/>
      <name val="Aptos Narrow"/>
      <family val="2"/>
      <scheme val="minor"/>
    </font>
    <font>
      <b/>
      <sz val="12"/>
      <color theme="1"/>
      <name val="Aptos Narrow"/>
      <family val="2"/>
      <scheme val="minor"/>
    </font>
    <font>
      <b/>
      <sz val="14"/>
      <color theme="1"/>
      <name val="Aptos Narrow"/>
      <family val="2"/>
      <scheme val="minor"/>
    </font>
    <font>
      <b/>
      <sz val="11"/>
      <color rgb="FF1F4E79"/>
      <name val="Aptos Narrow"/>
      <family val="2"/>
      <scheme val="minor"/>
    </font>
    <font>
      <b/>
      <sz val="11"/>
      <color rgb="FF7C3F00"/>
      <name val="Aptos Narrow"/>
      <family val="2"/>
      <scheme val="minor"/>
    </font>
    <font>
      <b/>
      <sz val="11"/>
      <color rgb="FF375623"/>
      <name val="Aptos Narrow"/>
      <family val="2"/>
      <scheme val="minor"/>
    </font>
    <font>
      <sz val="11"/>
      <color theme="0"/>
      <name val="Aptos"/>
      <family val="2"/>
    </font>
    <font>
      <b/>
      <sz val="22"/>
      <name val="Aptos Narrow"/>
      <family val="2"/>
      <scheme val="minor"/>
    </font>
    <font>
      <b/>
      <sz val="22"/>
      <color theme="1"/>
      <name val="Aptos Narrow"/>
      <family val="2"/>
      <scheme val="minor"/>
    </font>
    <font>
      <sz val="10"/>
      <color theme="1"/>
      <name val="Aptos Narrow"/>
      <family val="2"/>
      <scheme val="minor"/>
    </font>
    <font>
      <b/>
      <sz val="10"/>
      <color theme="1"/>
      <name val="Aptos Narrow"/>
      <family val="2"/>
      <scheme val="minor"/>
    </font>
    <font>
      <b/>
      <sz val="10"/>
      <color theme="0"/>
      <name val="Aptos Narrow"/>
      <family val="2"/>
      <scheme val="minor"/>
    </font>
    <font>
      <u/>
      <sz val="11"/>
      <color theme="10"/>
      <name val="Aptos Narrow"/>
      <family val="2"/>
      <scheme val="minor"/>
    </font>
    <font>
      <sz val="11"/>
      <color theme="1"/>
      <name val="Aptos Narrow"/>
    </font>
    <font>
      <sz val="11"/>
      <color rgb="FF000000"/>
      <name val="Aptos Narrow"/>
    </font>
    <font>
      <b/>
      <sz val="11"/>
      <color theme="1"/>
      <name val="Aptos Narrow"/>
    </font>
  </fonts>
  <fills count="19">
    <fill>
      <patternFill patternType="none"/>
    </fill>
    <fill>
      <patternFill patternType="gray125"/>
    </fill>
    <fill>
      <patternFill patternType="solid">
        <fgColor theme="0" tint="-4.9989318521683403E-2"/>
        <bgColor indexed="64"/>
      </patternFill>
    </fill>
    <fill>
      <patternFill patternType="solid">
        <fgColor rgb="FF0B72AB"/>
        <bgColor indexed="64"/>
      </patternFill>
    </fill>
    <fill>
      <patternFill patternType="solid">
        <fgColor rgb="FFFFB300"/>
        <bgColor indexed="64"/>
      </patternFill>
    </fill>
    <fill>
      <patternFill patternType="solid">
        <fgColor rgb="FF109D39"/>
        <bgColor indexed="64"/>
      </patternFill>
    </fill>
    <fill>
      <patternFill patternType="solid">
        <fgColor theme="0" tint="-0.14999847407452621"/>
        <bgColor indexed="64"/>
      </patternFill>
    </fill>
    <fill>
      <patternFill patternType="solid">
        <fgColor theme="6"/>
        <bgColor indexed="64"/>
      </patternFill>
    </fill>
    <fill>
      <patternFill patternType="solid">
        <fgColor theme="6"/>
        <bgColor theme="6"/>
      </patternFill>
    </fill>
    <fill>
      <patternFill patternType="solid">
        <fgColor theme="9"/>
        <bgColor theme="9"/>
      </patternFill>
    </fill>
    <fill>
      <patternFill patternType="solid">
        <fgColor theme="6" tint="-0.249977111117893"/>
        <bgColor indexed="64"/>
      </patternFill>
    </fill>
    <fill>
      <patternFill patternType="solid">
        <fgColor theme="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FFE285"/>
        <bgColor indexed="64"/>
      </patternFill>
    </fill>
    <fill>
      <patternFill patternType="solid">
        <fgColor theme="4"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thin">
        <color theme="9" tint="0.39997558519241921"/>
      </top>
      <bottom style="thin">
        <color theme="9" tint="0.39997558519241921"/>
      </bottom>
      <diagonal/>
    </border>
    <border>
      <left/>
      <right/>
      <top style="thin">
        <color indexed="64"/>
      </top>
      <bottom/>
      <diagonal/>
    </border>
    <border>
      <left/>
      <right/>
      <top/>
      <bottom style="thin">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theme="1"/>
      </top>
      <bottom style="thin">
        <color theme="1"/>
      </bottom>
      <diagonal/>
    </border>
    <border>
      <left/>
      <right/>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14999847407452621"/>
      </left>
      <right style="thin">
        <color theme="1" tint="0.34998626667073579"/>
      </right>
      <top style="thin">
        <color theme="1" tint="0.34998626667073579"/>
      </top>
      <bottom style="thin">
        <color theme="1" tint="0.34998626667073579"/>
      </bottom>
      <diagonal/>
    </border>
    <border>
      <left style="medium">
        <color theme="1" tint="0.14999847407452621"/>
      </left>
      <right style="thin">
        <color theme="1" tint="0.34998626667073579"/>
      </right>
      <top style="thin">
        <color theme="1" tint="0.34998626667073579"/>
      </top>
      <bottom style="medium">
        <color theme="1" tint="0.14999847407452621"/>
      </bottom>
      <diagonal/>
    </border>
    <border>
      <left style="thin">
        <color theme="1" tint="0.34998626667073579"/>
      </left>
      <right style="thin">
        <color theme="1" tint="0.34998626667073579"/>
      </right>
      <top style="thin">
        <color theme="1" tint="0.34998626667073579"/>
      </top>
      <bottom style="medium">
        <color theme="1" tint="0.14999847407452621"/>
      </bottom>
      <diagonal/>
    </border>
    <border>
      <left style="medium">
        <color theme="1" tint="0.14999847407452621"/>
      </left>
      <right style="medium">
        <color indexed="64"/>
      </right>
      <top style="medium">
        <color theme="1" tint="0.14999847407452621"/>
      </top>
      <bottom/>
      <diagonal/>
    </border>
    <border>
      <left style="medium">
        <color indexed="64"/>
      </left>
      <right style="medium">
        <color indexed="64"/>
      </right>
      <top style="medium">
        <color theme="1" tint="0.14999847407452621"/>
      </top>
      <bottom/>
      <diagonal/>
    </border>
    <border>
      <left style="medium">
        <color theme="1" tint="0.14999847407452621"/>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medium">
        <color theme="1" tint="0.14999847407452621"/>
      </left>
      <right style="medium">
        <color indexed="64"/>
      </right>
      <top style="medium">
        <color theme="1" tint="0.14999847407452621"/>
      </top>
      <bottom style="medium">
        <color theme="1" tint="0.14999847407452621"/>
      </bottom>
      <diagonal/>
    </border>
    <border>
      <left style="medium">
        <color indexed="64"/>
      </left>
      <right style="medium">
        <color indexed="64"/>
      </right>
      <top style="medium">
        <color theme="1" tint="0.14999847407452621"/>
      </top>
      <bottom style="medium">
        <color theme="1" tint="0.14999847407452621"/>
      </bottom>
      <diagonal/>
    </border>
    <border>
      <left style="medium">
        <color indexed="64"/>
      </left>
      <right style="medium">
        <color theme="1" tint="0.14999847407452621"/>
      </right>
      <top style="medium">
        <color theme="1" tint="0.14999847407452621"/>
      </top>
      <bottom style="medium">
        <color theme="1" tint="0.14999847407452621"/>
      </bottom>
      <diagonal/>
    </border>
    <border>
      <left style="thin">
        <color theme="1" tint="0.34998626667073579"/>
      </left>
      <right/>
      <top/>
      <bottom style="thin">
        <color theme="1" tint="0.34998626667073579"/>
      </bottom>
      <diagonal/>
    </border>
    <border>
      <left style="medium">
        <color indexed="64"/>
      </left>
      <right/>
      <top/>
      <bottom style="medium">
        <color theme="1" tint="0.14999847407452621"/>
      </bottom>
      <diagonal/>
    </border>
    <border>
      <left/>
      <right/>
      <top/>
      <bottom style="medium">
        <color theme="1" tint="0.149998474074526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2" fillId="0" borderId="0" applyNumberFormat="0" applyFill="0" applyBorder="0" applyAlignment="0" applyProtection="0"/>
  </cellStyleXfs>
  <cellXfs count="205">
    <xf numFmtId="0" fontId="0" fillId="0" borderId="0" xfId="0"/>
    <xf numFmtId="0" fontId="0" fillId="0" borderId="0" xfId="0" applyAlignment="1">
      <alignment horizontal="center" vertical="center" wrapText="1"/>
    </xf>
    <xf numFmtId="0" fontId="3" fillId="0" borderId="0" xfId="0" applyFont="1" applyAlignment="1">
      <alignment horizontal="left" vertical="center" wrapText="1" indent="1"/>
    </xf>
    <xf numFmtId="0" fontId="4" fillId="0" borderId="0" xfId="0" applyFont="1"/>
    <xf numFmtId="0" fontId="4" fillId="0" borderId="0" xfId="0" applyFont="1" applyAlignment="1">
      <alignment vertical="center" wrapText="1"/>
    </xf>
    <xf numFmtId="0" fontId="0" fillId="0" borderId="1" xfId="0" applyBorder="1" applyAlignment="1">
      <alignment horizontal="center" vertical="center" wrapText="1"/>
    </xf>
    <xf numFmtId="44" fontId="0" fillId="0" borderId="1" xfId="0" applyNumberFormat="1" applyBorder="1" applyAlignment="1">
      <alignment horizontal="center" vertical="center" wrapText="1"/>
    </xf>
    <xf numFmtId="0" fontId="0" fillId="0" borderId="13" xfId="0" applyBorder="1" applyAlignment="1">
      <alignment horizontal="center" vertical="center" wrapText="1"/>
    </xf>
    <xf numFmtId="0" fontId="0" fillId="0" borderId="3" xfId="0" applyBorder="1" applyAlignment="1">
      <alignment horizontal="center" vertical="center" wrapText="1"/>
    </xf>
    <xf numFmtId="44" fontId="0" fillId="0" borderId="3" xfId="0" applyNumberFormat="1"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extLst>
        <ext xmlns:xfpb="http://schemas.microsoft.com/office/spreadsheetml/2022/featurepropertybag" uri="{C7286773-470A-42A8-94C5-96B5CB345126}">
          <xfpb:xfComplement i="0"/>
        </ext>
      </extLst>
    </xf>
    <xf numFmtId="0" fontId="0" fillId="0" borderId="11" xfId="0" applyBorder="1" applyAlignment="1">
      <alignment horizontal="center" vertical="center"/>
      <extLst>
        <ext xmlns:xfpb="http://schemas.microsoft.com/office/spreadsheetml/2022/featurepropertybag" uri="{C7286773-470A-42A8-94C5-96B5CB345126}">
          <xfpb:xfComplement i="0"/>
        </ext>
      </extLst>
    </xf>
    <xf numFmtId="0" fontId="0" fillId="0" borderId="3" xfId="0" applyBorder="1" applyAlignment="1">
      <alignment horizontal="center" vertical="center"/>
    </xf>
    <xf numFmtId="0" fontId="0" fillId="0" borderId="1" xfId="0" applyBorder="1" applyAlignment="1">
      <alignment horizontal="center" vertical="center"/>
    </xf>
    <xf numFmtId="0" fontId="8" fillId="4" borderId="7"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10" fillId="9" borderId="15" xfId="0" applyFont="1" applyFill="1" applyBorder="1"/>
    <xf numFmtId="0" fontId="10" fillId="8"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2" xfId="0" applyFont="1" applyBorder="1" applyAlignment="1">
      <alignment horizontal="center" vertical="center" wrapText="1"/>
    </xf>
    <xf numFmtId="2" fontId="0" fillId="0" borderId="1" xfId="0" applyNumberFormat="1" applyBorder="1" applyAlignment="1">
      <alignment horizontal="center" vertical="center"/>
    </xf>
    <xf numFmtId="2" fontId="0" fillId="0" borderId="6" xfId="0" applyNumberFormat="1" applyBorder="1" applyAlignment="1">
      <alignment horizontal="center" vertical="center"/>
    </xf>
    <xf numFmtId="165" fontId="0" fillId="0" borderId="0" xfId="0" applyNumberFormat="1" applyAlignment="1">
      <alignment vertical="center"/>
    </xf>
    <xf numFmtId="0" fontId="5" fillId="0" borderId="0" xfId="0" applyFont="1" applyAlignment="1">
      <alignment horizontal="center" vertical="center"/>
    </xf>
    <xf numFmtId="0" fontId="0" fillId="0" borderId="0" xfId="0" applyAlignment="1">
      <alignment vertical="center" wrapText="1"/>
    </xf>
    <xf numFmtId="2" fontId="0" fillId="0" borderId="4" xfId="0" applyNumberFormat="1" applyBorder="1" applyAlignment="1">
      <alignment horizontal="center" vertical="center"/>
    </xf>
    <xf numFmtId="2" fontId="0" fillId="0" borderId="3" xfId="0" applyNumberFormat="1" applyBorder="1" applyAlignment="1">
      <alignment horizontal="center" vertical="center"/>
    </xf>
    <xf numFmtId="165" fontId="0" fillId="0" borderId="0" xfId="0" applyNumberFormat="1"/>
    <xf numFmtId="0" fontId="0" fillId="0" borderId="5" xfId="0" applyBorder="1" applyAlignment="1">
      <alignment vertical="center" wrapText="1"/>
    </xf>
    <xf numFmtId="0" fontId="0" fillId="0" borderId="1"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2" fillId="0" borderId="0" xfId="0" applyFont="1" applyAlignment="1">
      <alignment horizontal="center" vertical="center" wrapText="1"/>
    </xf>
    <xf numFmtId="2" fontId="5" fillId="0" borderId="4" xfId="0" applyNumberFormat="1" applyFont="1" applyBorder="1" applyAlignment="1">
      <alignment horizontal="center" vertical="center" wrapText="1"/>
    </xf>
    <xf numFmtId="2" fontId="5" fillId="0" borderId="6" xfId="0" applyNumberFormat="1" applyFont="1" applyBorder="1" applyAlignment="1">
      <alignment horizontal="center" vertical="center" wrapText="1"/>
    </xf>
    <xf numFmtId="2" fontId="5" fillId="0" borderId="11" xfId="0" applyNumberFormat="1" applyFont="1" applyBorder="1" applyAlignment="1">
      <alignment horizontal="center" vertical="center" wrapText="1"/>
    </xf>
    <xf numFmtId="4" fontId="5" fillId="0" borderId="4" xfId="0" applyNumberFormat="1" applyFont="1" applyBorder="1" applyAlignment="1">
      <alignment horizontal="center" vertical="center" wrapText="1"/>
    </xf>
    <xf numFmtId="4" fontId="5" fillId="0" borderId="3" xfId="0" applyNumberFormat="1" applyFont="1" applyBorder="1" applyAlignment="1">
      <alignment horizontal="center" vertical="center" wrapText="1"/>
    </xf>
    <xf numFmtId="4" fontId="5" fillId="0" borderId="6" xfId="0" applyNumberFormat="1" applyFont="1" applyBorder="1" applyAlignment="1">
      <alignment horizontal="center" vertical="center" wrapText="1"/>
    </xf>
    <xf numFmtId="4" fontId="5" fillId="0" borderId="1" xfId="0" applyNumberFormat="1" applyFont="1" applyBorder="1" applyAlignment="1">
      <alignment horizontal="center" vertical="center" wrapText="1"/>
    </xf>
    <xf numFmtId="4" fontId="5" fillId="0" borderId="11" xfId="0" applyNumberFormat="1" applyFont="1" applyBorder="1" applyAlignment="1">
      <alignment horizontal="center" vertical="center" wrapText="1"/>
    </xf>
    <xf numFmtId="4" fontId="5" fillId="0" borderId="12" xfId="0" applyNumberFormat="1" applyFont="1" applyBorder="1" applyAlignment="1">
      <alignment horizontal="center" vertical="center" wrapText="1"/>
    </xf>
    <xf numFmtId="10" fontId="5" fillId="0" borderId="4" xfId="0" applyNumberFormat="1" applyFont="1" applyBorder="1" applyAlignment="1">
      <alignment horizontal="center" vertical="center" wrapText="1"/>
    </xf>
    <xf numFmtId="10" fontId="5" fillId="0" borderId="6" xfId="0" applyNumberFormat="1" applyFont="1" applyBorder="1" applyAlignment="1">
      <alignment horizontal="center" vertical="center" wrapText="1"/>
    </xf>
    <xf numFmtId="10" fontId="5" fillId="0" borderId="11" xfId="0" applyNumberFormat="1" applyFont="1" applyBorder="1" applyAlignment="1">
      <alignment horizontal="center" vertical="center" wrapText="1"/>
    </xf>
    <xf numFmtId="10" fontId="5" fillId="0" borderId="17" xfId="0" applyNumberFormat="1" applyFont="1" applyBorder="1" applyAlignment="1">
      <alignment horizontal="center" vertical="center" wrapText="1"/>
    </xf>
    <xf numFmtId="10" fontId="5" fillId="0" borderId="19" xfId="0" applyNumberFormat="1" applyFont="1" applyBorder="1" applyAlignment="1">
      <alignment horizontal="center" vertical="center" wrapText="1"/>
    </xf>
    <xf numFmtId="10" fontId="5" fillId="0" borderId="16" xfId="0" applyNumberFormat="1" applyFont="1" applyBorder="1" applyAlignment="1">
      <alignment horizontal="center" vertical="center" wrapText="1"/>
    </xf>
    <xf numFmtId="0" fontId="9" fillId="11" borderId="13" xfId="0" applyFont="1" applyFill="1" applyBorder="1" applyAlignment="1">
      <alignment horizontal="center" vertical="center" wrapText="1"/>
    </xf>
    <xf numFmtId="10" fontId="12" fillId="12" borderId="1" xfId="0" applyNumberFormat="1" applyFont="1" applyFill="1" applyBorder="1" applyAlignment="1">
      <alignment horizontal="center" vertical="center" wrapText="1"/>
    </xf>
    <xf numFmtId="44" fontId="12" fillId="12" borderId="1"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5" fillId="10" borderId="7" xfId="0" applyFont="1" applyFill="1" applyBorder="1" applyAlignment="1">
      <alignment horizontal="center" vertical="center" wrapText="1"/>
    </xf>
    <xf numFmtId="44" fontId="0" fillId="0" borderId="0" xfId="0" applyNumberFormat="1" applyAlignment="1">
      <alignment horizontal="center" vertical="center" wrapText="1"/>
    </xf>
    <xf numFmtId="166" fontId="0" fillId="0" borderId="0" xfId="0" applyNumberFormat="1" applyAlignment="1">
      <alignment horizontal="center" vertical="center" wrapText="1"/>
    </xf>
    <xf numFmtId="0" fontId="5" fillId="0" borderId="20" xfId="0" applyFont="1" applyBorder="1"/>
    <xf numFmtId="0" fontId="0" fillId="0" borderId="0" xfId="0" applyAlignment="1">
      <alignment horizontal="center" vertical="center"/>
    </xf>
    <xf numFmtId="0" fontId="5" fillId="0" borderId="0" xfId="0" applyFont="1"/>
    <xf numFmtId="0" fontId="5" fillId="0" borderId="0" xfId="0" applyFont="1" applyAlignment="1">
      <alignment horizontal="center"/>
    </xf>
    <xf numFmtId="0" fontId="11" fillId="0" borderId="0" xfId="0" applyFont="1"/>
    <xf numFmtId="0" fontId="11" fillId="0" borderId="0" xfId="0" applyFont="1" applyAlignment="1">
      <alignment horizontal="center"/>
    </xf>
    <xf numFmtId="2" fontId="5" fillId="0" borderId="1" xfId="0" applyNumberFormat="1" applyFont="1" applyBorder="1" applyAlignment="1">
      <alignment horizontal="center" vertical="center"/>
    </xf>
    <xf numFmtId="2" fontId="5" fillId="0" borderId="6" xfId="0" applyNumberFormat="1" applyFont="1" applyBorder="1" applyAlignment="1">
      <alignment horizontal="center" vertical="center"/>
    </xf>
    <xf numFmtId="2" fontId="5" fillId="13" borderId="1" xfId="0" applyNumberFormat="1" applyFont="1" applyFill="1" applyBorder="1" applyAlignment="1">
      <alignment horizontal="center" vertical="center"/>
    </xf>
    <xf numFmtId="2" fontId="5" fillId="13" borderId="6" xfId="0" applyNumberFormat="1" applyFont="1" applyFill="1" applyBorder="1" applyAlignment="1">
      <alignment horizontal="center" vertical="center"/>
    </xf>
    <xf numFmtId="2" fontId="5" fillId="4" borderId="1" xfId="0" applyNumberFormat="1" applyFont="1" applyFill="1" applyBorder="1" applyAlignment="1">
      <alignment horizontal="center" vertical="center"/>
    </xf>
    <xf numFmtId="2" fontId="5" fillId="4" borderId="6" xfId="0" applyNumberFormat="1" applyFont="1" applyFill="1" applyBorder="1" applyAlignment="1">
      <alignment horizontal="center" vertical="center"/>
    </xf>
    <xf numFmtId="2" fontId="10" fillId="14" borderId="1" xfId="0" applyNumberFormat="1" applyFont="1" applyFill="1" applyBorder="1" applyAlignment="1">
      <alignment horizontal="center" vertical="center"/>
    </xf>
    <xf numFmtId="2" fontId="10" fillId="14" borderId="6" xfId="0" applyNumberFormat="1" applyFont="1" applyFill="1" applyBorder="1" applyAlignment="1">
      <alignment horizontal="center" vertical="center"/>
    </xf>
    <xf numFmtId="44" fontId="0" fillId="0" borderId="1" xfId="0" applyNumberFormat="1" applyBorder="1"/>
    <xf numFmtId="44" fontId="0" fillId="0" borderId="3" xfId="0" applyNumberFormat="1" applyBorder="1"/>
    <xf numFmtId="14" fontId="0" fillId="0" borderId="0" xfId="0" applyNumberFormat="1"/>
    <xf numFmtId="0" fontId="4" fillId="0" borderId="0" xfId="0" applyFont="1" applyAlignment="1">
      <alignment horizontal="left" vertical="center" wrapText="1" indent="1"/>
    </xf>
    <xf numFmtId="44" fontId="0" fillId="0" borderId="0" xfId="0" applyNumberFormat="1"/>
    <xf numFmtId="164" fontId="0" fillId="0" borderId="0" xfId="0" applyNumberFormat="1"/>
    <xf numFmtId="2" fontId="0" fillId="0" borderId="0" xfId="0" applyNumberFormat="1"/>
    <xf numFmtId="167" fontId="0" fillId="0" borderId="0" xfId="0" applyNumberFormat="1"/>
    <xf numFmtId="10" fontId="5" fillId="0" borderId="0" xfId="0" applyNumberFormat="1" applyFont="1"/>
    <xf numFmtId="0" fontId="6" fillId="3" borderId="8"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4" xfId="0" applyFont="1" applyFill="1" applyBorder="1" applyAlignment="1">
      <alignment horizontal="center" vertical="center" wrapText="1"/>
    </xf>
    <xf numFmtId="0" fontId="6" fillId="3" borderId="7" xfId="0" applyFont="1" applyFill="1" applyBorder="1" applyAlignment="1">
      <alignment horizontal="center" vertical="center" wrapText="1"/>
    </xf>
    <xf numFmtId="168" fontId="5" fillId="0" borderId="1" xfId="0" applyNumberFormat="1" applyFont="1" applyBorder="1" applyAlignment="1">
      <alignment horizontal="center" vertical="center" wrapText="1"/>
    </xf>
    <xf numFmtId="0" fontId="10" fillId="3" borderId="7" xfId="0" applyFont="1" applyFill="1" applyBorder="1" applyAlignment="1">
      <alignment horizontal="center" vertical="center" wrapText="1"/>
    </xf>
    <xf numFmtId="0" fontId="5" fillId="15" borderId="7" xfId="0" applyFont="1" applyFill="1" applyBorder="1" applyAlignment="1">
      <alignment horizontal="center" vertical="center" wrapText="1"/>
    </xf>
    <xf numFmtId="0" fontId="5" fillId="16" borderId="7" xfId="0" applyFont="1" applyFill="1" applyBorder="1" applyAlignment="1">
      <alignment horizontal="center" vertical="center"/>
    </xf>
    <xf numFmtId="0" fontId="5" fillId="17" borderId="7" xfId="0" applyFont="1" applyFill="1" applyBorder="1" applyAlignment="1">
      <alignment horizontal="center" vertical="center"/>
    </xf>
    <xf numFmtId="0" fontId="5" fillId="0" borderId="7" xfId="0" applyFont="1" applyBorder="1" applyAlignment="1">
      <alignment horizontal="center" vertical="center" wrapText="1"/>
    </xf>
    <xf numFmtId="0" fontId="5" fillId="4" borderId="7" xfId="0" applyFont="1" applyFill="1" applyBorder="1" applyAlignment="1">
      <alignment horizontal="center" vertical="center" wrapText="1"/>
    </xf>
    <xf numFmtId="0" fontId="5" fillId="0" borderId="2" xfId="0" applyFont="1" applyBorder="1" applyAlignment="1">
      <alignment horizontal="center" vertical="center" wrapText="1"/>
    </xf>
    <xf numFmtId="0" fontId="10" fillId="3" borderId="8" xfId="0" applyFont="1" applyFill="1" applyBorder="1" applyAlignment="1">
      <alignment horizontal="center" vertical="center" wrapText="1"/>
    </xf>
    <xf numFmtId="44" fontId="0" fillId="0" borderId="12" xfId="0" applyNumberFormat="1" applyBorder="1" applyAlignment="1">
      <alignment horizontal="center" vertical="center" wrapText="1"/>
    </xf>
    <xf numFmtId="14" fontId="0" fillId="0" borderId="1"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12" xfId="0" applyNumberFormat="1" applyBorder="1" applyAlignment="1">
      <alignment horizontal="center" vertical="center" wrapText="1"/>
    </xf>
    <xf numFmtId="0" fontId="0" fillId="0" borderId="0" xfId="0" quotePrefix="1"/>
    <xf numFmtId="0" fontId="19" fillId="0" borderId="0" xfId="0" applyFont="1"/>
    <xf numFmtId="0" fontId="21" fillId="3" borderId="30" xfId="0" applyFont="1" applyFill="1" applyBorder="1" applyAlignment="1">
      <alignment horizontal="center" vertical="center" wrapText="1"/>
    </xf>
    <xf numFmtId="0" fontId="21" fillId="3" borderId="31"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29" xfId="0" applyFont="1" applyBorder="1" applyAlignment="1">
      <alignment horizontal="center" vertical="center" wrapText="1"/>
    </xf>
    <xf numFmtId="0" fontId="20" fillId="0" borderId="29" xfId="0" applyFont="1" applyBorder="1" applyAlignment="1">
      <alignment horizontal="center" vertical="center" wrapText="1"/>
    </xf>
    <xf numFmtId="0" fontId="19" fillId="0" borderId="23" xfId="0" applyFont="1" applyBorder="1" applyAlignment="1">
      <alignment horizontal="center" vertical="center"/>
    </xf>
    <xf numFmtId="0" fontId="19" fillId="0" borderId="22" xfId="0" applyFont="1" applyBorder="1" applyAlignment="1">
      <alignment horizontal="center" vertical="center"/>
    </xf>
    <xf numFmtId="0" fontId="19" fillId="0" borderId="22" xfId="0" applyFont="1" applyBorder="1" applyAlignment="1">
      <alignment horizontal="center" vertical="center" wrapText="1"/>
    </xf>
    <xf numFmtId="0" fontId="20" fillId="0" borderId="22" xfId="0" applyFont="1" applyBorder="1" applyAlignment="1">
      <alignment horizontal="center" vertical="center" wrapText="1"/>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5" xfId="0" applyFont="1" applyBorder="1" applyAlignment="1">
      <alignment horizontal="center" vertical="center" wrapText="1"/>
    </xf>
    <xf numFmtId="0" fontId="20" fillId="0" borderId="25" xfId="0" applyFont="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horizontal="center" vertical="center" wrapText="1"/>
    </xf>
    <xf numFmtId="0" fontId="20" fillId="0" borderId="0" xfId="0" applyFont="1" applyAlignment="1">
      <alignment horizontal="center" vertical="center"/>
    </xf>
    <xf numFmtId="0" fontId="20" fillId="0" borderId="33" xfId="0" applyFont="1" applyBorder="1" applyAlignment="1">
      <alignment horizontal="center" vertical="center"/>
    </xf>
    <xf numFmtId="0" fontId="20" fillId="0" borderId="33" xfId="0" applyFont="1" applyBorder="1" applyAlignment="1">
      <alignment horizontal="center" vertical="center" wrapText="1"/>
    </xf>
    <xf numFmtId="165" fontId="9" fillId="4" borderId="18" xfId="0" applyNumberFormat="1" applyFont="1" applyFill="1" applyBorder="1" applyAlignment="1">
      <alignment horizontal="center" vertical="center" wrapText="1"/>
    </xf>
    <xf numFmtId="165" fontId="5" fillId="0" borderId="3"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5" fillId="0" borderId="12"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165" fontId="5" fillId="0" borderId="6" xfId="0" applyNumberFormat="1" applyFont="1" applyBorder="1" applyAlignment="1">
      <alignment horizontal="center" vertical="center" wrapText="1"/>
    </xf>
    <xf numFmtId="165" fontId="5" fillId="0" borderId="11" xfId="0" applyNumberFormat="1" applyFont="1" applyBorder="1" applyAlignment="1">
      <alignment horizontal="center" vertical="center" wrapText="1"/>
    </xf>
    <xf numFmtId="0" fontId="0" fillId="0" borderId="0" xfId="0" applyAlignment="1">
      <alignment horizontal="center"/>
    </xf>
    <xf numFmtId="0" fontId="5" fillId="13" borderId="0" xfId="0" applyFont="1" applyFill="1" applyAlignment="1">
      <alignment horizontal="center"/>
    </xf>
    <xf numFmtId="0" fontId="10" fillId="14" borderId="0" xfId="0" applyFont="1" applyFill="1" applyAlignment="1">
      <alignment horizontal="center"/>
    </xf>
    <xf numFmtId="0" fontId="5" fillId="4" borderId="0" xfId="0" applyFont="1" applyFill="1" applyAlignment="1">
      <alignment horizontal="center"/>
    </xf>
    <xf numFmtId="0" fontId="0" fillId="0" borderId="4" xfId="0" applyBorder="1" applyAlignment="1">
      <alignment horizontal="center" vertical="center" wrapText="1"/>
    </xf>
    <xf numFmtId="0" fontId="23" fillId="0" borderId="37" xfId="0" applyFont="1" applyBorder="1" applyAlignment="1">
      <alignment horizontal="center" vertical="center" wrapText="1"/>
    </xf>
    <xf numFmtId="0" fontId="23" fillId="0" borderId="42" xfId="0" applyFont="1" applyBorder="1" applyAlignment="1">
      <alignment horizontal="center" vertical="center" wrapText="1"/>
    </xf>
    <xf numFmtId="0" fontId="23" fillId="0" borderId="40" xfId="0" applyFont="1" applyBorder="1" applyAlignment="1">
      <alignment horizontal="center" vertical="center" wrapText="1"/>
    </xf>
    <xf numFmtId="0" fontId="23" fillId="0" borderId="36"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41" xfId="0" applyFont="1" applyBorder="1" applyAlignment="1">
      <alignment horizontal="center" vertical="center" wrapText="1"/>
    </xf>
    <xf numFmtId="0" fontId="23" fillId="0" borderId="38" xfId="0" applyFont="1" applyBorder="1" applyAlignment="1">
      <alignment horizontal="center" vertical="center" wrapText="1"/>
    </xf>
    <xf numFmtId="0" fontId="23" fillId="0" borderId="44" xfId="0" applyFont="1" applyBorder="1" applyAlignment="1">
      <alignment horizontal="center" vertical="center" wrapText="1"/>
    </xf>
    <xf numFmtId="0" fontId="23" fillId="0" borderId="45" xfId="0" applyFont="1" applyBorder="1" applyAlignment="1">
      <alignment horizontal="center" vertical="center" wrapText="1"/>
    </xf>
    <xf numFmtId="0" fontId="23" fillId="0" borderId="39" xfId="0" applyFont="1" applyBorder="1" applyAlignment="1">
      <alignment horizontal="center" vertical="center" wrapText="1"/>
    </xf>
    <xf numFmtId="0" fontId="24" fillId="4" borderId="45" xfId="0" applyFont="1" applyFill="1" applyBorder="1" applyAlignment="1">
      <alignment horizontal="center" vertical="center" wrapText="1"/>
    </xf>
    <xf numFmtId="0" fontId="25" fillId="0" borderId="37"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8" xfId="0" applyFont="1" applyBorder="1" applyAlignment="1">
      <alignment horizontal="center" vertical="center" wrapText="1"/>
    </xf>
    <xf numFmtId="0" fontId="5" fillId="13" borderId="1" xfId="0" applyFont="1" applyFill="1" applyBorder="1" applyAlignment="1">
      <alignment horizontal="center" vertical="center"/>
    </xf>
    <xf numFmtId="0" fontId="10" fillId="1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quotePrefix="1" applyFont="1" applyFill="1" applyBorder="1" applyAlignment="1">
      <alignment horizontal="center" vertical="center"/>
    </xf>
    <xf numFmtId="0" fontId="5" fillId="0" borderId="1" xfId="0" applyFont="1" applyBorder="1" applyAlignment="1">
      <alignment horizontal="center" vertical="center"/>
    </xf>
    <xf numFmtId="0" fontId="0" fillId="0" borderId="12" xfId="0" applyBorder="1" applyAlignment="1">
      <alignment horizontal="center" vertical="center"/>
    </xf>
    <xf numFmtId="2" fontId="0" fillId="0" borderId="12" xfId="0" applyNumberFormat="1" applyBorder="1" applyAlignment="1">
      <alignment horizontal="center" vertical="center"/>
    </xf>
    <xf numFmtId="2" fontId="0" fillId="0" borderId="11" xfId="0" applyNumberFormat="1" applyBorder="1" applyAlignment="1">
      <alignment horizontal="center" vertical="center"/>
    </xf>
    <xf numFmtId="44" fontId="0" fillId="0" borderId="12" xfId="0" applyNumberFormat="1" applyBorder="1"/>
    <xf numFmtId="0" fontId="5" fillId="6" borderId="1"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 xfId="0" quotePrefix="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5" fillId="2" borderId="1" xfId="0" applyFont="1" applyFill="1" applyBorder="1"/>
    <xf numFmtId="0" fontId="5" fillId="2" borderId="1" xfId="0" applyFont="1" applyFill="1" applyBorder="1" applyAlignment="1">
      <alignment horizontal="center" vertical="center"/>
    </xf>
    <xf numFmtId="44" fontId="0" fillId="0" borderId="1" xfId="0" applyNumberFormat="1" applyBorder="1" applyAlignment="1">
      <alignment horizontal="center" vertical="center"/>
    </xf>
    <xf numFmtId="0" fontId="5" fillId="0" borderId="3" xfId="0" applyFont="1" applyBorder="1" applyAlignment="1">
      <alignment horizontal="center" vertical="center"/>
    </xf>
    <xf numFmtId="0" fontId="5" fillId="2" borderId="0" xfId="0" applyFont="1" applyFill="1" applyAlignment="1">
      <alignment horizontal="center" vertical="center"/>
    </xf>
    <xf numFmtId="0" fontId="10" fillId="5" borderId="7"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16" borderId="7" xfId="0" applyFont="1" applyFill="1" applyBorder="1" applyAlignment="1">
      <alignment horizontal="center" vertical="center" wrapText="1"/>
    </xf>
    <xf numFmtId="0" fontId="5" fillId="18" borderId="46" xfId="0" applyFont="1" applyFill="1" applyBorder="1" applyAlignment="1">
      <alignment horizontal="center" vertical="center" wrapText="1"/>
    </xf>
    <xf numFmtId="0" fontId="5" fillId="18" borderId="47" xfId="0" applyFont="1" applyFill="1" applyBorder="1" applyAlignment="1">
      <alignment horizontal="center" vertical="center" wrapText="1"/>
    </xf>
    <xf numFmtId="0" fontId="5" fillId="18" borderId="48" xfId="0" applyFont="1" applyFill="1" applyBorder="1" applyAlignment="1">
      <alignment horizontal="center" vertical="center" wrapText="1"/>
    </xf>
    <xf numFmtId="0" fontId="0" fillId="0" borderId="0" xfId="0" applyAlignment="1">
      <alignment horizontal="center" vertical="center" wrapText="1"/>
    </xf>
    <xf numFmtId="0" fontId="7" fillId="2" borderId="1" xfId="0" applyFont="1" applyFill="1" applyBorder="1" applyAlignment="1">
      <alignment horizontal="center" vertical="center" wrapText="1"/>
    </xf>
    <xf numFmtId="0" fontId="13" fillId="0" borderId="0" xfId="0" applyFont="1" applyAlignment="1">
      <alignment horizontal="center"/>
    </xf>
    <xf numFmtId="0" fontId="11"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1" fillId="2" borderId="26" xfId="0" applyFont="1" applyFill="1" applyBorder="1" applyAlignment="1">
      <alignment horizontal="center" vertical="center" wrapText="1"/>
    </xf>
    <xf numFmtId="0" fontId="11" fillId="2" borderId="27" xfId="0" applyFont="1" applyFill="1" applyBorder="1" applyAlignment="1">
      <alignment horizontal="center" vertical="center" wrapText="1"/>
    </xf>
    <xf numFmtId="0" fontId="11" fillId="2" borderId="34"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21" fillId="3" borderId="1" xfId="0" applyFont="1" applyFill="1" applyBorder="1" applyAlignment="1">
      <alignment horizontal="center" vertical="center"/>
    </xf>
    <xf numFmtId="0" fontId="19" fillId="0" borderId="1" xfId="0" applyFont="1" applyBorder="1" applyAlignment="1">
      <alignment horizontal="center" vertical="center" wrapText="1"/>
    </xf>
    <xf numFmtId="0" fontId="17" fillId="2" borderId="21"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0" xfId="0" applyFont="1" applyFill="1" applyAlignment="1">
      <alignment horizontal="center" vertical="center"/>
    </xf>
    <xf numFmtId="0" fontId="0" fillId="0" borderId="0" xfId="0" applyNumberFormat="1"/>
    <xf numFmtId="0" fontId="22" fillId="0" borderId="0" xfId="1" applyNumberFormat="1"/>
  </cellXfs>
  <cellStyles count="2">
    <cellStyle name="Hipervínculo" xfId="1" builtinId="8"/>
    <cellStyle name="Normal" xfId="0" builtinId="0"/>
  </cellStyles>
  <dxfs count="256">
    <dxf>
      <numFmt numFmtId="0" formatCode="General"/>
    </dxf>
    <dxf>
      <numFmt numFmtId="19" formatCode="d/mm/yyyy"/>
    </dxf>
    <dxf>
      <numFmt numFmtId="19" formatCode="d/mm/yyyy"/>
    </dxf>
    <dxf>
      <numFmt numFmtId="19" formatCode="d/mm/yyyy"/>
    </dxf>
    <dxf>
      <numFmt numFmtId="19" formatCode="d/mm/yyyy"/>
    </dxf>
    <dxf>
      <numFmt numFmtId="19" formatCode="d/mm/yyyy"/>
    </dxf>
    <dxf>
      <numFmt numFmtId="0" formatCode="General"/>
    </dxf>
    <dxf>
      <numFmt numFmtId="0" formatCode="General"/>
    </dxf>
    <dxf>
      <numFmt numFmtId="34" formatCode="_-&quot;$&quot;\ * #,##0.00_-;\-&quot;$&quot;\ * #,##0.00_-;_-&quot;$&quot;\ * &quot;-&quot;??_-;_-@_-"/>
    </dxf>
    <dxf>
      <numFmt numFmtId="0" formatCode="General"/>
    </dxf>
    <dxf>
      <numFmt numFmtId="19" formatCode="d/mm/yyyy"/>
    </dxf>
    <dxf>
      <numFmt numFmtId="19" formatCode="d/mm/yyyy"/>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font>
      <fill>
        <patternFill>
          <bgColor rgb="FFFF999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0" formatCode="Genera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name val="Aptos Narrow"/>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name val="Aptos Narrow"/>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ptos Narrow"/>
        <scheme val="none"/>
      </font>
      <numFmt numFmtId="0" formatCode="Genera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numFmt numFmtId="19" formatCode="d/mm/yyyy"/>
    </dxf>
    <dxf>
      <numFmt numFmtId="19" formatCode="d/mm/yyyy"/>
    </dxf>
    <dxf>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9"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9"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9"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34" formatCode="_-&quot;$&quot;\ * #,##0.00_-;\-&quot;$&quot;\ * #,##0.0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theme="1"/>
        <name val="Aptos Narrow"/>
        <family val="2"/>
        <scheme val="minor"/>
      </font>
      <numFmt numFmtId="0" formatCode="General"/>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2" formatCode="0.00"/>
    </dxf>
    <dxf>
      <numFmt numFmtId="2" formatCode="0.00"/>
    </dxf>
    <dxf>
      <numFmt numFmtId="167" formatCode="_-[$$-240A]\ * #,##0.00_-;\-[$$-240A]\ * #,##0.00_-;_-[$$-240A]\ * &quot;-&quot;??_-;_-@_-"/>
    </dxf>
    <dxf>
      <numFmt numFmtId="165" formatCode="&quot;$&quot;\ #,##0.00"/>
      <alignment horizontal="general" vertical="center" textRotation="0" wrapText="0" indent="0" justifyLastLine="0" shrinkToFit="0" readingOrder="0"/>
    </dxf>
    <dxf>
      <numFmt numFmtId="165" formatCode="&quot;$&quot;\ #,##0.00"/>
      <alignment horizontal="general" vertical="center" textRotation="0" wrapText="0" indent="0" justifyLastLine="0" shrinkToFit="0" readingOrder="0"/>
    </dxf>
    <dxf>
      <numFmt numFmtId="165" formatCode="&quot;$&quot;\ #,##0.00"/>
      <alignment horizontal="general" vertical="center" textRotation="0" wrapText="0" indent="0" justifyLastLine="0" shrinkToFit="0" readingOrder="0"/>
    </dxf>
    <dxf>
      <numFmt numFmtId="165" formatCode="&quot;$&quot;\ #,##0.00"/>
      <alignment horizontal="general" vertical="center" textRotation="0" wrapText="0" indent="0" justifyLastLine="0" shrinkToFit="0" readingOrder="0"/>
    </dxf>
    <dxf>
      <numFmt numFmtId="34" formatCode="_-&quot;$&quot;\ * #,##0.00_-;\-&quot;$&quot;\ * #,##0.00_-;_-&quot;$&quot;\ * &quot;-&quot;??_-;_-@_-"/>
      <border diagonalUp="0" diagonalDown="0">
        <left style="thin">
          <color indexed="64"/>
        </left>
        <right style="thin">
          <color indexed="64"/>
        </right>
        <top style="thin">
          <color indexed="64"/>
        </top>
        <bottom style="thin">
          <color indexed="64"/>
        </bottom>
        <vertical/>
        <horizontal/>
      </border>
    </dxf>
    <dxf>
      <numFmt numFmtId="34" formatCode="_-&quot;$&quot;\ * #,##0.00_-;\-&quot;$&quot;\ * #,##0.00_-;_-&quot;$&quot;\ * &quot;-&quot;??_-;_-@_-"/>
      <border diagonalUp="0" diagonalDown="0">
        <left style="thin">
          <color indexed="64"/>
        </left>
        <right style="thin">
          <color indexed="64"/>
        </right>
        <top style="thin">
          <color indexed="64"/>
        </top>
        <bottom style="thin">
          <color indexed="64"/>
        </bottom>
        <vertical/>
        <horizontal/>
      </border>
    </dxf>
    <dxf>
      <numFmt numFmtId="34" formatCode="_-&quot;$&quot;\ * #,##0.00_-;\-&quot;$&quot;\ * #,##0.00_-;_-&quot;$&quot;\ * &quot;-&quot;??_-;_-@_-"/>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
      <numFmt numFmtId="34" formatCode="_-&quot;$&quot;\ * #,##0.00_-;\-&quot;$&quot;\ * #,##0.00_-;_-&quot;$&quot;\ * &quot;-&quot;??_-;_-@_-"/>
    </dxf>
    <dxf>
      <numFmt numFmtId="34" formatCode="_-&quot;$&quot;\ * #,##0.00_-;\-&quot;$&quot;\ * #,##0.00_-;_-&quot;$&quot;\ * &quot;-&quot;??_-;_-@_-"/>
    </dxf>
    <dxf>
      <numFmt numFmtId="34" formatCode="_-&quot;$&quot;\ * #,##0.00_-;\-&quot;$&quot;\ * #,##0.00_-;_-&quot;$&quot;\ * &quot;-&quot;??_-;_-@_-"/>
    </dxf>
    <dxf>
      <numFmt numFmtId="34" formatCode="_-&quot;$&quot;\ * #,##0.00_-;\-&quot;$&quot;\ * #,##0.00_-;_-&quot;$&quot;\ * &quot;-&quot;??_-;_-@_-"/>
    </dxf>
    <dxf>
      <numFmt numFmtId="165" formatCode="&quot;$&quot;\ #,##0.0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extLst>
        <ext xmlns:xfpb="http://schemas.microsoft.com/office/spreadsheetml/2022/featurepropertybag" uri="{0417FA29-78FA-4A13-93AC-8FF0FAFDF519}">
          <xfpb:DXFComplement i="1"/>
        </ext>
      </extLst>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border>
        <bottom style="medium">
          <color indexed="64"/>
        </bottom>
      </border>
    </dxf>
    <dxf>
      <font>
        <strike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top style="thin">
          <color rgb="FF000000"/>
        </top>
      </border>
    </dxf>
    <dxf>
      <border>
        <left style="thin">
          <color rgb="FF000000"/>
        </left>
        <right style="thin">
          <color rgb="FF000000"/>
        </right>
        <top style="thin">
          <color rgb="FF000000"/>
        </top>
        <bottom style="thin">
          <color rgb="FF000000"/>
        </bottom>
      </border>
    </dxf>
    <dxf>
      <font>
        <name val="Aptos Narrow"/>
      </font>
      <alignment horizontal="center" vertical="center" wrapText="1"/>
    </dxf>
    <dxf>
      <border>
        <bottom style="medium">
          <color rgb="FF000000"/>
        </bottom>
      </border>
    </dxf>
    <dxf>
      <font>
        <b val="0"/>
        <name val="Aptos Narrow"/>
      </font>
      <alignment horizontal="center" vertical="center" wrapText="1"/>
      <border>
        <left style="medium">
          <color rgb="FF000000"/>
        </left>
        <right style="medium">
          <color rgb="FF000000"/>
        </right>
        <top/>
        <bottom/>
        <vertical style="medium">
          <color rgb="FF000000"/>
        </vertical>
        <horizontal style="medium">
          <color rgb="FF000000"/>
        </horizontal>
      </border>
    </dxf>
    <dxf>
      <numFmt numFmtId="0" formatCode="General"/>
    </dxf>
    <dxf>
      <numFmt numFmtId="0" formatCode="General"/>
    </dxf>
    <dxf>
      <numFmt numFmtId="0" formatCode="General"/>
    </dxf>
    <dxf>
      <numFmt numFmtId="166" formatCode="0.000"/>
      <alignment horizontal="center" vertical="center" textRotation="0" wrapText="1" indent="0" justifyLastLine="0" shrinkToFit="0" readingOrder="0"/>
    </dxf>
    <dxf>
      <numFmt numFmtId="166" formatCode="0.000"/>
      <alignment horizontal="center" vertical="center" textRotation="0" wrapText="1" indent="0" justifyLastLine="0" shrinkToFit="0" readingOrder="0"/>
    </dxf>
    <dxf>
      <numFmt numFmtId="166" formatCode="0.000"/>
      <alignment horizontal="center" vertical="center" textRotation="0" wrapText="1" indent="0" justifyLastLine="0" shrinkToFit="0" readingOrder="0"/>
    </dxf>
    <dxf>
      <numFmt numFmtId="34" formatCode="_-&quot;$&quot;\ * #,##0.00_-;\-&quot;$&quot;\ * #,##0.00_-;_-&quot;$&quot;\ * &quot;-&quot;??_-;_-@_-"/>
      <alignment horizontal="center" vertical="center" textRotation="0" wrapText="1" indent="0" justifyLastLine="0" shrinkToFit="0" readingOrder="0"/>
    </dxf>
    <dxf>
      <numFmt numFmtId="34" formatCode="_-&quot;$&quot;\ * #,##0.00_-;\-&quot;$&quot;\ * #,##0.00_-;_-&quot;$&quot;\ * &quot;-&quot;??_-;_-@_-"/>
      <alignment horizontal="center" vertical="center" textRotation="0" wrapText="1" indent="0" justifyLastLine="0" shrinkToFit="0" readingOrder="0"/>
    </dxf>
    <dxf>
      <numFmt numFmtId="34" formatCode="_-&quot;$&quot;\ * #,##0.00_-;\-&quot;$&quot;\ * #,##0.00_-;_-&quot;$&quot;\ * &quot;-&quot;??_-;_-@_-"/>
      <alignment horizontal="center" vertical="center" textRotation="0" wrapText="1" indent="0" justifyLastLine="0" shrinkToFit="0" readingOrder="0"/>
    </dxf>
    <dxf>
      <numFmt numFmtId="34" formatCode="_-&quot;$&quot;\ * #,##0.00_-;\-&quot;$&quot;\ * #,##0.00_-;_-&quot;$&quot;\ * &quot;-&quot;??_-;_-@_-"/>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dxf>
    <dxf>
      <font>
        <b/>
        <family val="2"/>
      </font>
      <numFmt numFmtId="2" formatCode="0.00"/>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family val="2"/>
      </font>
      <numFmt numFmtId="4" formatCode="#,##0.00"/>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family val="2"/>
      </font>
      <numFmt numFmtId="14" formatCode="0.00%"/>
      <alignment horizontal="center" vertical="center" textRotation="0" wrapText="1" indent="0" justifyLastLine="0" shrinkToFit="0" readingOrder="0"/>
      <border diagonalUp="0" diagonalDown="0" outline="0">
        <left/>
        <right/>
        <top style="thin">
          <color indexed="64"/>
        </top>
        <bottom style="thin">
          <color indexed="64"/>
        </bottom>
      </border>
    </dxf>
    <dxf>
      <font>
        <b/>
        <family val="2"/>
      </font>
      <numFmt numFmtId="14" formatCode="0.00%"/>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family val="2"/>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amily val="2"/>
      </font>
      <numFmt numFmtId="165" formatCode="&quot;$&quot;\ #,##0.00"/>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family val="2"/>
      </font>
      <numFmt numFmtId="165" formatCode="&quot;$&quot;\ #,##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amily val="2"/>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amily val="2"/>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family val="2"/>
      </font>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family val="2"/>
      </font>
      <numFmt numFmtId="4" formatCode="#,##0.00"/>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font>
        <b/>
        <family val="2"/>
      </font>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0B72AB"/>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FFB300"/>
      <color rgb="FF109D39"/>
      <color rgb="FF0B72AB"/>
      <color rgb="FFFF9999"/>
      <color rgb="FFFFE285"/>
      <color rgb="FFFFD4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9" Type="http://schemas.openxmlformats.org/officeDocument/2006/relationships/customXml" Target="../customXml/item4.xml"/><Relationship Id="rId21" Type="http://schemas.openxmlformats.org/officeDocument/2006/relationships/worksheet" Target="worksheets/sheet21.xml"/><Relationship Id="rId34"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microsoft.com/office/2017/10/relationships/person" Target="persons/person.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Types" Target="richData/rdRichValueTyp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06/relationships/rdRichValue" Target="richData/rdrichvalue.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10</xdr:col>
      <xdr:colOff>0</xdr:colOff>
      <xdr:row>22</xdr:row>
      <xdr:rowOff>102870</xdr:rowOff>
    </xdr:from>
    <xdr:to>
      <xdr:col>18</xdr:col>
      <xdr:colOff>0</xdr:colOff>
      <xdr:row>35</xdr:row>
      <xdr:rowOff>179070</xdr:rowOff>
    </xdr:to>
    <xdr:sp macro="" textlink="">
      <xdr:nvSpPr>
        <xdr:cNvPr id="4" name="VennBono2_CUIPO">
          <a:extLst>
            <a:ext uri="{FF2B5EF4-FFF2-40B4-BE49-F238E27FC236}">
              <a16:creationId xmlns:a16="http://schemas.microsoft.com/office/drawing/2014/main" id="{F5BE8209-0367-43C9-90F1-97130F0733C9}"/>
            </a:ext>
          </a:extLst>
        </xdr:cNvPr>
        <xdr:cNvSpPr/>
      </xdr:nvSpPr>
      <xdr:spPr>
        <a:xfrm>
          <a:off x="5471160" y="3867150"/>
          <a:ext cx="3048000" cy="3048000"/>
        </a:xfrm>
        <a:prstGeom prst="ellipse">
          <a:avLst/>
        </a:prstGeom>
        <a:solidFill>
          <a:srgbClr val="70AD47">
            <a:alpha val="22000"/>
          </a:srgbClr>
        </a:solidFill>
        <a:ln w="25400" cap="flat" cmpd="sng" algn="ctr">
          <a:solidFill>
            <a:srgbClr val="70AD47"/>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a:p>
      </xdr:txBody>
    </xdr:sp>
    <xdr:clientData/>
  </xdr:twoCellAnchor>
  <xdr:twoCellAnchor>
    <xdr:from>
      <xdr:col>12</xdr:col>
      <xdr:colOff>0</xdr:colOff>
      <xdr:row>16</xdr:row>
      <xdr:rowOff>140970</xdr:rowOff>
    </xdr:from>
    <xdr:to>
      <xdr:col>20</xdr:col>
      <xdr:colOff>0</xdr:colOff>
      <xdr:row>29</xdr:row>
      <xdr:rowOff>217170</xdr:rowOff>
    </xdr:to>
    <xdr:sp macro="" textlink="">
      <xdr:nvSpPr>
        <xdr:cNvPr id="3" name="VennBono2_PIIP">
          <a:extLst>
            <a:ext uri="{FF2B5EF4-FFF2-40B4-BE49-F238E27FC236}">
              <a16:creationId xmlns:a16="http://schemas.microsoft.com/office/drawing/2014/main" id="{B835B435-2E2C-49B8-B243-D7626E9C6EAB}"/>
            </a:ext>
          </a:extLst>
        </xdr:cNvPr>
        <xdr:cNvSpPr/>
      </xdr:nvSpPr>
      <xdr:spPr>
        <a:xfrm>
          <a:off x="6233160" y="2533650"/>
          <a:ext cx="3048000" cy="3048000"/>
        </a:xfrm>
        <a:prstGeom prst="ellipse">
          <a:avLst/>
        </a:prstGeom>
        <a:solidFill>
          <a:srgbClr val="ED7D31">
            <a:alpha val="22000"/>
          </a:srgbClr>
        </a:solidFill>
        <a:ln w="25400" cap="flat" cmpd="sng" algn="ctr">
          <a:solidFill>
            <a:srgbClr val="ED7D3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a:p>
      </xdr:txBody>
    </xdr:sp>
    <xdr:clientData/>
  </xdr:twoCellAnchor>
  <xdr:twoCellAnchor>
    <xdr:from>
      <xdr:col>8</xdr:col>
      <xdr:colOff>0</xdr:colOff>
      <xdr:row>16</xdr:row>
      <xdr:rowOff>140970</xdr:rowOff>
    </xdr:from>
    <xdr:to>
      <xdr:col>16</xdr:col>
      <xdr:colOff>0</xdr:colOff>
      <xdr:row>29</xdr:row>
      <xdr:rowOff>217170</xdr:rowOff>
    </xdr:to>
    <xdr:sp macro="" textlink="">
      <xdr:nvSpPr>
        <xdr:cNvPr id="2" name="VennBono2_SISPT">
          <a:extLst>
            <a:ext uri="{FF2B5EF4-FFF2-40B4-BE49-F238E27FC236}">
              <a16:creationId xmlns:a16="http://schemas.microsoft.com/office/drawing/2014/main" id="{5F317E3B-0239-47B6-8BA1-1F339F8CE623}"/>
            </a:ext>
          </a:extLst>
        </xdr:cNvPr>
        <xdr:cNvSpPr/>
      </xdr:nvSpPr>
      <xdr:spPr>
        <a:xfrm>
          <a:off x="4709160" y="2533650"/>
          <a:ext cx="3048000" cy="3048000"/>
        </a:xfrm>
        <a:prstGeom prst="ellipse">
          <a:avLst/>
        </a:prstGeom>
        <a:solidFill>
          <a:srgbClr val="2E75B6">
            <a:alpha val="22000"/>
          </a:srgbClr>
        </a:solidFill>
        <a:ln w="25400" cap="flat" cmpd="sng" algn="ctr">
          <a:solidFill>
            <a:srgbClr val="2E75B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bagId>2</bagId>
    </a>
  </bag>
</FeaturePropertyBags>
</file>

<file path=xl/persons/person.xml><?xml version="1.0" encoding="utf-8"?>
<personList xmlns="http://schemas.microsoft.com/office/spreadsheetml/2018/threadedcomments" xmlns:x="http://schemas.openxmlformats.org/spreadsheetml/2006/main">
  <person displayName="Indicadores" id="{2F5247F8-F22B-472F-8650-128BF2BC65EF}" userId="S::indicadores@gobsucre.gov.co::02808296-9b50-4de7-87da-922b41862e1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3" xr16:uid="{00000000-0016-0000-0300-000001000000}" autoFormatId="16" applyNumberFormats="0" applyBorderFormats="0" applyFontFormats="0" applyPatternFormats="0" applyAlignmentFormats="0" applyWidthHeightFormats="0">
  <queryTableRefresh nextId="2">
    <queryTableFields count="1">
      <queryTableField id="1" name="PERIODO"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28" xr16:uid="{00000000-0016-0000-0600-000002000000}" autoFormatId="16" applyNumberFormats="0" applyBorderFormats="0" applyFontFormats="0" applyPatternFormats="0" applyAlignmentFormats="0" applyWidthHeightFormats="0">
  <queryTableRefresh nextId="12">
    <queryTableFields count="4">
      <queryTableField id="1" name="Código Programa presupuestal" tableColumnId="1"/>
      <queryTableField id="10" name="Programa Presupuestal" tableColumnId="10"/>
      <queryTableField id="8" name="Vigencia" tableColumnId="8"/>
      <queryTableField id="9" name="Programación Financiera"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35" xr16:uid="{00000000-0016-0000-0900-000000000000}" autoFormatId="16" applyNumberFormats="0" applyBorderFormats="0" applyFontFormats="0" applyPatternFormats="0" applyAlignmentFormats="0" applyWidthHeightFormats="0">
  <queryTableRefresh nextId="11" unboundColumnsRight="1">
    <queryTableFields count="10">
      <queryTableField id="1" name="Producto" tableColumnId="1"/>
      <queryTableField id="2" name="Código del producto" tableColumnId="2"/>
      <queryTableField id="3" name="Indicador de producto principal" tableColumnId="3"/>
      <queryTableField id="4" name="Código del indicador principal" tableColumnId="4"/>
      <queryTableField id="5" name="Codigos Meta" tableColumnId="5"/>
      <queryTableField id="6" name="Prog. Cuatrienio" tableColumnId="6"/>
      <queryTableField id="7" name="Eje. Acum" tableColumnId="7"/>
      <queryTableField id="8" name="Proyectos" tableColumnId="8"/>
      <queryTableField id="9" name="Programación proyectos 2026 - 202XX"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14" xr16:uid="{00000000-0016-0000-0A00-000003000000}" autoFormatId="16" applyNumberFormats="0" applyBorderFormats="0" applyFontFormats="0" applyPatternFormats="0" applyAlignmentFormats="0" applyWidthHeightFormats="0">
  <queryTableRefresh nextId="27" unboundColumnsRight="1">
    <queryTableFields count="17">
      <queryTableField id="1" name="PERIODO" tableColumnId="1"/>
      <queryTableField id="2" name="CODIGO_ENTIDAD" tableColumnId="2"/>
      <queryTableField id="3" name="BPIN" tableColumnId="3"/>
      <queryTableField id="4" name="NOM_VIGENCIA_DEL_GASTO" tableColumnId="4"/>
      <queryTableField id="11" name="NOM_SECCION_PRESUPUESTAL" tableColumnId="11"/>
      <queryTableField id="25" dataBound="0" tableColumnId="9"/>
      <queryTableField id="5" name="COD_PROGRAMATICO_MGA" tableColumnId="5"/>
      <queryTableField id="12" name="NOM_CPC" tableColumnId="12"/>
      <queryTableField id="13" name="NOM_SECTORIAL" tableColumnId="13"/>
      <queryTableField id="14" name="NOM_FUENTES_FINANCIACION" tableColumnId="14"/>
      <queryTableField id="15" name="NOM_SITUACION_DE_FONDOS" tableColumnId="15"/>
      <queryTableField id="16" name="NOM_POLITICA_PUBLICA" tableColumnId="16"/>
      <queryTableField id="17" name="NOM_TERCEROS" tableColumnId="17"/>
      <queryTableField id="6" name="COMPROMISOS" tableColumnId="6"/>
      <queryTableField id="7" name="OBLIGACIONES" tableColumnId="7"/>
      <queryTableField id="8" name="PAGOS" tableColumnId="8"/>
      <queryTableField id="26"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connectionId="27" xr16:uid="{00000000-0016-0000-0D00-000004000000}" autoFormatId="16" applyNumberFormats="0" applyBorderFormats="0" applyFontFormats="0" applyPatternFormats="0" applyAlignmentFormats="0" applyWidthHeightFormats="0">
  <queryTableRefresh nextId="4">
    <queryTableFields count="3">
      <queryTableField id="1" name="Código del indicador principal" tableColumnId="1"/>
      <queryTableField id="2" name="Código de Meta" tableColumnId="2"/>
      <queryTableField id="3" name="Está en Plan Indicativo"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2" connectionId="32" xr16:uid="{FE425F88-1487-42F4-B259-FBEB58C11B36}" autoFormatId="16" applyNumberFormats="0" applyBorderFormats="0" applyFontFormats="0" applyPatternFormats="0" applyAlignmentFormats="0" applyWidthHeightFormats="0">
  <queryTableRefresh nextId="5">
    <queryTableFields count="4">
      <queryTableField id="1" name="Codigo Meta" tableColumnId="1"/>
      <queryTableField id="2" name="Código del indicador principal" tableColumnId="2"/>
      <queryTableField id="3" name="BPIN" tableColumnId="3"/>
      <queryTableField id="4" name="VIGENCIA PI"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1" connectionId="13" xr16:uid="{00000000-0016-0000-0E00-000005000000}" autoFormatId="16" applyNumberFormats="0" applyBorderFormats="0" applyFontFormats="0" applyPatternFormats="0" applyAlignmentFormats="0" applyWidthHeightFormats="0">
  <queryTableRefresh nextId="20" unboundColumnsRight="1">
    <queryTableFields count="18">
      <queryTableField id="1" name="Periodo" tableColumnId="1"/>
      <queryTableField id="2" name="VIGENCIA GASTO" tableColumnId="2"/>
      <queryTableField id="3" name="SECCION PRESUPUESTAL" tableColumnId="3"/>
      <queryTableField id="4" name="CODIGO" tableColumnId="4"/>
      <queryTableField id="5" name="NOMBRE" tableColumnId="5"/>
      <queryTableField id="6" name="CPC" tableColumnId="6"/>
      <queryTableField id="7" name="DETALLE SECTORIAL" tableColumnId="7"/>
      <queryTableField id="8" name="FUENTES DE FINANCIACION" tableColumnId="8"/>
      <queryTableField id="9" name="BPIN" tableColumnId="9"/>
      <queryTableField id="10" name="SITUACION DE FONDOS" tableColumnId="10"/>
      <queryTableField id="11" name="POLITICA PUBLICA" tableColumnId="11"/>
      <queryTableField id="12" name="TERCEROS" tableColumnId="12"/>
      <queryTableField id="13" name="COMPROMISOS" tableColumnId="13"/>
      <queryTableField id="14" name="OBLIGACIONES" tableColumnId="14"/>
      <queryTableField id="15" name="PAGOS" tableColumnId="15"/>
      <queryTableField id="16" name="PRODUCTO MGA" tableColumnId="16"/>
      <queryTableField id="17" name="CODIGO PRODUCTO MGA" tableColumnId="17"/>
      <queryTableField id="18" dataBound="0" tableColumnId="1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25" xr16:uid="{00000000-0016-0000-1000-000006000000}" autoFormatId="16" applyNumberFormats="0" applyBorderFormats="0" applyFontFormats="0" applyPatternFormats="0" applyAlignmentFormats="0" applyWidthHeightFormats="0">
  <queryTableRefresh nextId="10">
    <queryTableFields count="7">
      <queryTableField id="1" name="Cód. Prod." tableColumnId="1"/>
      <queryTableField id="2" name="Producto" tableColumnId="2"/>
      <queryTableField id="3" name="Cód. Ind." tableColumnId="3"/>
      <queryTableField id="4" name="Indicador" tableColumnId="4"/>
      <queryTableField id="5" name="Vigencia" tableColumnId="5"/>
      <queryTableField id="8" name="Prog. Fís." tableColumnId="6"/>
      <queryTableField id="9" name="Prog. Fin." tableColumnId="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atosExternos_1" connectionId="15" xr16:uid="{00000000-0016-0000-1100-000007000000}" autoFormatId="16" applyNumberFormats="0" applyBorderFormats="0" applyFontFormats="0" applyPatternFormats="0" applyAlignmentFormats="0" applyWidthHeightFormats="0">
  <queryTableRefresh nextId="24">
    <queryTableFields count="15">
      <queryTableField id="12" name="Periodo" tableColumnId="12"/>
      <queryTableField id="2" name="Bpin" tableColumnId="2"/>
      <queryTableField id="15" dataBound="0" tableColumnId="13"/>
      <queryTableField id="3" name="CodigoIndicador" tableColumnId="3"/>
      <queryTableField id="4" name="Indicador" tableColumnId="4"/>
      <queryTableField id="5" name="UMI" tableColumnId="5"/>
      <queryTableField id="6" name="TipoIndicador" tableColumnId="6"/>
      <queryTableField id="7" name="Acumula" tableColumnId="7"/>
      <queryTableField id="8" name="MetaTotalIndicador" tableColumnId="8"/>
      <queryTableField id="9" name="Vigencia" tableColumnId="9"/>
      <queryTableField id="10" name="MetaVigencia" tableColumnId="10"/>
      <queryTableField id="11" name="AvanceEjecutado" tableColumnId="11"/>
      <queryTableField id="19" name="ValorVigente" tableColumnId="15"/>
      <queryTableField id="20" name="ObligadoVigente" tableColumnId="16"/>
      <queryTableField id="21" name="ObligadoReserva" tableColumnId="1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atosExternos_1" connectionId="36" xr16:uid="{00000000-0016-0000-1200-000008000000}" autoFormatId="16" applyNumberFormats="0" applyBorderFormats="0" applyFontFormats="0" applyPatternFormats="0" applyAlignmentFormats="0" applyWidthHeightFormats="0">
  <queryTableRefresh nextId="12">
    <queryTableFields count="11">
      <queryTableField id="1" name="Código producto" tableColumnId="1"/>
      <queryTableField id="2" name="Código indicador" tableColumnId="2"/>
      <queryTableField id="3" name="Meta programada" tableColumnId="3"/>
      <queryTableField id="4" name="Meta programada PIIP" tableColumnId="4"/>
      <queryTableField id="5" name="Meta ejecutada" tableColumnId="5"/>
      <queryTableField id="6" name="Programación financiera ($)" tableColumnId="6"/>
      <queryTableField id="7" name="Compromisos ($)" tableColumnId="7"/>
      <queryTableField id="8" name="Obligaciones ($)" tableColumnId="8"/>
      <queryTableField id="9" name="Pagos ($)" tableColumnId="9"/>
      <queryTableField id="10" name="Región Venn" tableColumnId="10"/>
      <queryTableField id="11" name="Periodo" tableColumnId="1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atosExternos_2" adjustColumnWidth="0" connectionId="21" xr16:uid="{00000000-0016-0000-1300-000009000000}" autoFormatId="16" applyNumberFormats="0" applyBorderFormats="0" applyFontFormats="0" applyPatternFormats="0" applyAlignmentFormats="0" applyWidthHeightFormats="0">
  <queryTableRefresh nextId="31">
    <queryTableFields count="28">
      <queryTableField id="1" name="NombreArchivo" tableColumnId="1"/>
      <queryTableField id="2" name="BPIN" tableColumnId="2"/>
      <queryTableField id="3" name="TipoBanco" tableColumnId="3"/>
      <queryTableField id="4" name="TipoProyecto" tableColumnId="4"/>
      <queryTableField id="5" name="SectorProyecto" tableColumnId="5"/>
      <queryTableField id="6" name="Inicio" tableColumnId="6"/>
      <queryTableField id="7" name="Fin" tableColumnId="7"/>
      <queryTableField id="8" name="ObjetivoGeneral" tableColumnId="8"/>
      <queryTableField id="9" name="Problema" tableColumnId="9"/>
      <queryTableField id="10" name="Descripcion" tableColumnId="10"/>
      <queryTableField id="11" name="PoblacionAfectada" tableColumnId="11"/>
      <queryTableField id="12" name="PoblacionObjetivo" tableColumnId="12"/>
      <queryTableField id="13" name="Municipios" tableColumnId="13"/>
      <queryTableField id="14" name="ObjetivoEspecifico" tableColumnId="14"/>
      <queryTableField id="15" name="CodigoProducto" tableColumnId="15"/>
      <queryTableField id="16" name="Producto" tableColumnId="16"/>
      <queryTableField id="17" name="Etapa" tableColumnId="17"/>
      <queryTableField id="18" name="UMP" tableColumnId="18"/>
      <queryTableField id="19" name="CodigoIndicador" tableColumnId="19"/>
      <queryTableField id="20" name="Indicador" tableColumnId="20"/>
      <queryTableField id="21" name="UMI" tableColumnId="21"/>
      <queryTableField id="22" name="TipoIndicador" tableColumnId="22"/>
      <queryTableField id="23" name="Acumula" tableColumnId="23"/>
      <queryTableField id="24" name="MetaTotalIndicador" tableColumnId="24"/>
      <queryTableField id="25" name="Vigencia" tableColumnId="25"/>
      <queryTableField id="26" name="MetaVigencia" tableColumnId="26"/>
      <queryTableField id="27" name="Código de Meta" tableColumnId="27"/>
      <queryTableField id="28" name="Está en Plan Indicativo" tableColumnId="2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6" xr16:uid="{00000000-0016-0000-1400-00000A000000}" autoFormatId="16" applyNumberFormats="0" applyBorderFormats="0" applyFontFormats="0" applyPatternFormats="0" applyAlignmentFormats="0" applyWidthHeightFormats="0">
  <queryTableRefresh nextId="54">
    <queryTableFields count="41">
      <queryTableField id="1" name="VIGENCIA" tableColumnId="1"/>
      <queryTableField id="2" name="RUBRO_ID" tableColumnId="2"/>
      <queryTableField id="45" name="SECTOR" tableColumnId="38"/>
      <queryTableField id="3" name="RUBRO" tableColumnId="3"/>
      <queryTableField id="4" name="NOMBRE_RUBRO" tableColumnId="4"/>
      <queryTableField id="5" name="RECURSO" tableColumnId="5"/>
      <queryTableField id="6" name="NOMBRE_RECURSO" tableColumnId="6"/>
      <queryTableField id="7" name="CENTROCOSTO" tableColumnId="7"/>
      <queryTableField id="8" name="NOMBRE_CENTROCOSTO" tableColumnId="8"/>
      <queryTableField id="9" name="PROYECTO" tableColumnId="9"/>
      <queryTableField id="46" name="NOMBRE  DEL PROYECTO" tableColumnId="39"/>
      <queryTableField id="53" dataBound="0" tableColumnId="41"/>
      <queryTableField id="47" name="HORIZONTE" tableColumnId="40"/>
      <queryTableField id="10" name="APROPIACION_INICIAL" tableColumnId="10"/>
      <queryTableField id="11" name="ADICION" tableColumnId="11"/>
      <queryTableField id="12" name="DISMINUCION" tableColumnId="12"/>
      <queryTableField id="13" name="CREDITO" tableColumnId="13"/>
      <queryTableField id="14" name="CONTRACREDITO" tableColumnId="14"/>
      <queryTableField id="15" name="APLAZAMIENTOS" tableColumnId="15"/>
      <queryTableField id="16" name="DESAPLAZAMIENTOS" tableColumnId="16"/>
      <queryTableField id="17" name="APROPIACION_DEFINITIVA" tableColumnId="17"/>
      <queryTableField id="18" name="SOLICITUD_TRAMITE" tableColumnId="18"/>
      <queryTableField id="19" name="CDP" tableColumnId="19"/>
      <queryTableField id="20" name="RP" tableColumnId="20"/>
      <queryTableField id="21" name="OBLIGACION" tableColumnId="21"/>
      <queryTableField id="22" name="PAGO" tableColumnId="22"/>
      <queryTableField id="23" name="PRIMER_CDP" tableColumnId="23"/>
      <queryTableField id="24" name="CDPS_FECHA" tableColumnId="24"/>
      <queryTableField id="25" name="PRIMER_RP" tableColumnId="25"/>
      <queryTableField id="26" name="RPS_FECHA" tableColumnId="26"/>
      <queryTableField id="33" name="ACTOS_ADMON (MODALIDAD A TRAVES DE LA CUAL SE COMPROMETIERON LOS RECURSOS)" tableColumnId="32"/>
      <queryTableField id="28" name="PRIMERA_OBLIGACION" tableColumnId="28"/>
      <queryTableField id="29" name="OBLIG_FECHA" tableColumnId="29"/>
      <queryTableField id="30" name="TIPO_ORDEN_GASTO (EL MISMO ACTO_ADMON, PERO SIN EL NUMERO DE ACTO)" tableColumnId="30"/>
      <queryTableField id="39" name="INFO_CONTRATOS" tableColumnId="27"/>
      <queryTableField id="40" name="FECHA_FIRMA_PRIMER_CONTRATO" tableColumnId="31"/>
      <queryTableField id="41" name="FECHA_INICIO_PRIMER_CONTRATO" tableColumnId="37"/>
      <queryTableField id="34" name="VALOR_RESERVA_DEF" tableColumnId="33"/>
      <queryTableField id="35" name="SALDO_RESERVA" tableColumnId="34"/>
      <queryTableField id="36" name="OBLIGACIONES_RESERVA" tableColumnId="35"/>
      <queryTableField id="37" name="PAGOS_RESERVA" tableColumnId="3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atosExternos_1" connectionId="1" xr16:uid="{00000000-0016-0000-1500-00000B000000}" autoFormatId="16" applyNumberFormats="0" applyBorderFormats="0" applyFontFormats="0" applyPatternFormats="0" applyAlignmentFormats="0" applyWidthHeightFormats="0">
  <queryTableRefresh nextId="10">
    <queryTableFields count="9">
      <queryTableField id="1" name="BPIN" tableColumnId="1"/>
      <queryTableField id="2" name="CodigoProducto" tableColumnId="2"/>
      <queryTableField id="3" name="Vigencia" tableColumnId="3"/>
      <queryTableField id="4" name="EntregableActividad" tableColumnId="4"/>
      <queryTableField id="5" name="NombreEntregableActividad" tableColumnId="5"/>
      <queryTableField id="6" name="Fecha de Inicio" tableColumnId="6"/>
      <queryTableField id="7" name="Fecha de Finalización" tableColumnId="7"/>
      <queryTableField id="8" name="Cantidad Total" tableColumnId="8"/>
      <queryTableField id="9" name="Cantidad Ejecutada" tableColumnId="9"/>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atosExternos_1" connectionId="4" xr16:uid="{00000000-0016-0000-1800-00000C000000}" autoFormatId="16" applyNumberFormats="0" applyBorderFormats="0" applyFontFormats="0" applyPatternFormats="0" applyAlignmentFormats="0" applyWidthHeightFormats="0">
  <queryTableRefresh nextId="33">
    <queryTableFields count="23">
      <queryTableField id="27" name="BPIN" tableColumnId="1"/>
      <queryTableField id="28" name="Año" tableColumnId="2"/>
      <queryTableField id="3" name="ID Proceso" tableColumnId="3"/>
      <queryTableField id="31" name="ID Contrato" tableColumnId="4"/>
      <queryTableField id="5" name="ID Portafolio" tableColumnId="5"/>
      <queryTableField id="6" name="Validacion BPIN" tableColumnId="6"/>
      <queryTableField id="7" name="Proceso de Compra" tableColumnId="7"/>
      <queryTableField id="8" name="Referencia del Contrato" tableColumnId="8"/>
      <queryTableField id="9" name="Estado Contrato" tableColumnId="9"/>
      <queryTableField id="21" name="Descripcion del Proceso" tableColumnId="21"/>
      <queryTableField id="10" name="Fecha de Firma" tableColumnId="10"/>
      <queryTableField id="11" name="Fecha de Inicio del Contrato" tableColumnId="11"/>
      <queryTableField id="12" name="Fecha de Fin del Contrato" tableColumnId="12"/>
      <queryTableField id="13" name="Documento Proveedor" tableColumnId="13"/>
      <queryTableField id="14" name="Valor del Contrato" tableColumnId="14"/>
      <queryTableField id="22" name="URLProceso" tableColumnId="22"/>
      <queryTableField id="23" name="Objeto del Contrato" tableColumnId="23"/>
      <queryTableField id="15" name="Fecha de Publicacion del Proceso" tableColumnId="15"/>
      <queryTableField id="16" name="Fecha de Ultima Publicación" tableColumnId="16"/>
      <queryTableField id="17" name="Fecha de Recepcion de Respuestas" tableColumnId="17"/>
      <queryTableField id="18" name="Fecha de Apertura de Respuesta" tableColumnId="18"/>
      <queryTableField id="19" name="Fecha de Apertura Efectiva" tableColumnId="19"/>
      <queryTableField id="20" name="Estado del Procedimiento" tableColumnId="2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7E84F64-2822-4E34-95AA-476828465CCF}" name="Reporte" displayName="Reporte" ref="A5:P291" totalsRowShown="0" headerRowDxfId="255" dataDxfId="253" headerRowBorderDxfId="254" tableBorderDxfId="252" totalsRowBorderDxfId="251">
  <autoFilter ref="A5:P291" xr:uid="{37E84F64-2822-4E34-95AA-476828465CCF}"/>
  <tableColumns count="16">
    <tableColumn id="1" xr3:uid="{A05C3A05-3BAF-4A53-9A36-4BC37365D350}" name="Cód. Prod." dataDxfId="250"/>
    <tableColumn id="2" xr3:uid="{8E63AB7A-426F-42DB-8BE6-A9572975A030}" name="Producto" dataDxfId="249"/>
    <tableColumn id="3" xr3:uid="{ED3DDF7B-663C-4D40-8E85-BE0990B0723E}" name="Cód. Ind." dataDxfId="248"/>
    <tableColumn id="4" xr3:uid="{54878214-23A8-4FAF-A686-FE562B12337F}" name="Indicador" dataDxfId="247"/>
    <tableColumn id="5" xr3:uid="{87AA8479-CECD-48FB-B1E2-96586F3120E6}" name="Programación Física de la Meta" dataDxfId="246">
      <calculatedColumnFormula array="1">_xlfn._xlws.FILTER(#REF!,(PI_SISPT_ProgramacionFisica[Cód. Prod.]=Reporte[[#This Row],[Cód. Prod.]])*(PI_SISPT_ProgramacionFisica[Vigencia]=LEFT('Reporte'!$B$1,4)))</calculatedColumnFormula>
    </tableColumn>
    <tableColumn id="6" xr3:uid="{4C05D4A5-DE2F-460A-89B0-5748760E5855}" name="Ejecución Física PIIP" dataDxfId="245">
      <calculatedColumnFormula>SUMIFS(EjecucionPIIP[AvanceEjecutado],EjecucionPIIP[CodigoProducto],Reporte[[#This Row],[Cód. Prod.]],EjecucionPIIP[Periodo],$B$1,EjecucionPIIP[AvanceEjecutado],"&lt;&gt;0")</calculatedColumnFormula>
    </tableColumn>
    <tableColumn id="7" xr3:uid="{3B509FF6-F810-474B-BEAE-C90445EA501C}" name="Eje. Fís. SISPT" dataDxfId="244">
      <calculatedColumnFormula array="1">_xlfn._xlws.FILTER(ReporteEficacia[Meta ejecutada],(ReporteEficacia[Código producto]=Reporte[[#This Row],[Cód. Prod.]])*(ReporteEficacia[Periodo]='Reporte'!$B$1))</calculatedColumnFormula>
    </tableColumn>
    <tableColumn id="8" xr3:uid="{1787B90F-115E-4E3E-B88D-396FCABDD564}" name="Ver. Eje. Fís" dataDxfId="243">
      <calculatedColumnFormula>IF(Reporte[[#This Row],[Ejecución Física PIIP]]=Reporte[[#This Row],[Eje. Fís. SISPT]],"Coincide","No coincide")</calculatedColumnFormula>
    </tableColumn>
    <tableColumn id="9" xr3:uid="{7642DDB7-3371-466B-ABE2-8B5513E030CB}" name="Proyectos Reporte PIIP" dataDxfId="242">
      <calculatedColumnFormula array="1">_xlfn.TEXTJOIN(", ",TRUE,_xlfn._xlws.FILTER(EjecucionPIIP[Bpin],(EjecucionPIIP[Periodo]='Reporte'!$B$1)*(EjecucionPIIP[CodigoProducto]=Reporte[[#This Row],[Cód. Prod.]]),""))</calculatedColumnFormula>
    </tableColumn>
    <tableColumn id="10" xr3:uid="{19F17207-D11F-4484-99B0-260CAC40FD5F}" name="Compromisos (CUIPO)" dataDxfId="241">
      <calculatedColumnFormula>SUMIFS(CUIPO_datos_abiertos[COMPROMISOS],CUIPO_datos_abiertos[COD_PROGRAMATICO_MGA],Reporte[[#This Row],[Cód. Prod.]],CUIPO_datos_abiertos[PERIODO],$B$1)</calculatedColumnFormula>
    </tableColumn>
    <tableColumn id="11" xr3:uid="{EE82792E-A242-47E7-AEE9-08E3DFBB7916}" name="Obligaciones (CUIPO)" dataDxfId="240">
      <calculatedColumnFormula>SUMIFS(CUIPO_datos_abiertos[OBLIGACIONES],CUIPO_datos_abiertos[COD_PROGRAMATICO_MGA],Reporte[[#This Row],[Cód. Prod.]],CUIPO_datos_abiertos[PERIODO],$B$1)</calculatedColumnFormula>
    </tableColumn>
    <tableColumn id="12" xr3:uid="{F0DFBA14-9EE6-4AF5-9324-AB7C120E8770}" name="¿Se tiene en cuenta para el calculo?" dataDxfId="239">
      <calculatedColumnFormula>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calculatedColumnFormula>
    </tableColumn>
    <tableColumn id="13" xr3:uid="{29620498-2242-48CF-A5F0-E3F73037E8C3}" name="Avance físico (%)" dataDxfId="238">
      <calculatedColumnFormula>IF(Reporte[[#This Row],[¿Se tiene en cuenta para el calculo?]]="Aporta al calculo",Reporte[[#This Row],[Ejecución Física PIIP]]/Reporte[[#This Row],[Programación Física de la Meta]],"")</calculatedColumnFormula>
    </tableColumn>
    <tableColumn id="14" xr3:uid="{F5D3B5FF-3ACC-48C3-9E75-095B32DF8ED9}" name="Avance ajustado (%)" dataDxfId="237">
      <calculatedColumnFormula>IF(Reporte[[#This Row],[¿Se tiene en cuenta para el calculo?]]="Aporta al calculo",IF(Reporte[[#This Row],[Avance físico (%)]]&gt;1,1,Reporte[[#This Row],[Avance físico (%)]]),"")</calculatedColumnFormula>
    </tableColumn>
    <tableColumn id="15" xr3:uid="{BF5D9FA2-C7A2-41C8-9372-BC02A0035561}" name="Ponderador (wi)" dataDxfId="236">
      <calculatedColumnFormula>IF(Reporte[[#This Row],[¿Se tiene en cuenta para el calculo?]]="Aporta al calculo",Reporte[[#This Row],[Obligaciones (CUIPO)]]/$D$1,"")</calculatedColumnFormula>
    </tableColumn>
    <tableColumn id="16" xr3:uid="{E203238A-8AF5-498E-8CB1-99C763F347CF}" name="Aporte" dataDxfId="235">
      <calculatedColumnFormula>IF(Reporte[[#This Row],[¿Se tiene en cuenta para el calculo?]]="Aporta al calculo",Reporte[[#This Row],[Avance ajustado (%)]]*Reporte[[#This Row],[Ponderador (wi)]],"")</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9F99CE-C157-4B69-A2D1-27B23ED9C437}" name="Periodos" displayName="Periodos" ref="A1:A4" tableType="queryTable" totalsRowShown="0">
  <autoFilter ref="A1:A4" xr:uid="{E29F99CE-C157-4B69-A2D1-27B23ED9C437}"/>
  <tableColumns count="1">
    <tableColumn id="1" xr3:uid="{E78BEA27-45FA-4296-B22A-F07E7CC8DB02}" uniqueName="1" name="PERIODO"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003952-9377-438A-88C8-929F39FA67E5}" name="TablaPeriodos" displayName="TablaPeriodos" ref="C1:E13" totalsRowShown="0">
  <autoFilter ref="C1:E13" xr:uid="{AF003952-9377-438A-88C8-929F39FA67E5}"/>
  <tableColumns count="3">
    <tableColumn id="1" xr3:uid="{ACBF4021-5C91-4B41-B3B1-3998F5850210}" name="Periodo"/>
    <tableColumn id="2" xr3:uid="{B38ED34B-78DC-4509-B876-9651EF5EDD39}" name="Nombre"/>
    <tableColumn id="3" xr3:uid="{61FB8614-76BB-4760-9B71-E58D18F39F74}" name="En mayuscula" dataDxfId="234">
      <calculatedColumnFormula>UPPER(TablaPeriodos[[#This Row],[Nombre]])</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512D2A1-906E-4372-834A-6F362925DDDD}" name="Tabla15" displayName="Tabla15" ref="A1:I55" totalsRowShown="0" headerRowDxfId="233" dataDxfId="232">
  <autoFilter ref="A1:I55" xr:uid="{9512D2A1-906E-4372-834A-6F362925DDDD}"/>
  <sortState xmlns:xlrd2="http://schemas.microsoft.com/office/spreadsheetml/2017/richdata2" ref="A2:H55">
    <sortCondition descending="1" ref="H1:H55"/>
  </sortState>
  <tableColumns count="9">
    <tableColumn id="1" xr3:uid="{68B17350-AC24-41FA-AD53-CD59EC94D649}" name="Código Programa presupuestal" dataDxfId="231"/>
    <tableColumn id="2" xr3:uid="{98AB7227-08ED-48D2-A244-685D8F14A20C}" name="Programa Presupuestal" dataDxfId="230"/>
    <tableColumn id="3" xr3:uid="{F67183EE-F2BC-46F6-A677-6BA53DB40D93}" name="Programación Financiera" dataDxfId="229">
      <calculatedColumnFormula>SUMIFS(PPI_cuerpo_colegiado[Programación Financiera],PPI_cuerpo_colegiado[Código Programa presupuestal],Tabla15[[#This Row],[Código Programa presupuestal]],PPI_cuerpo_colegiado[Vigencia],LEFT('Reporte'!$B$1,4))</calculatedColumnFormula>
    </tableColumn>
    <tableColumn id="4" xr3:uid="{F92913E7-7A38-4C5B-8DA2-0F80113DB79D}" name="Obligaciones" dataDxfId="228">
      <calculatedColumnFormula>SUMIFS(CUIPO_datos_abiertos[OBLIGACIONES],CUIPO_datos_abiertos[COD_PROGAMA_MGA],Tabla15[[#This Row],[Código Programa presupuestal]],CUIPO_datos_abiertos[PERIODO],'Reporte'!$B$1)</calculatedColumnFormula>
    </tableColumn>
    <tableColumn id="5" xr3:uid="{67EEC5F2-5DE8-46B8-ACD7-00C8AD14D36B}" name="Mínimo" dataDxfId="227">
      <calculatedColumnFormula>MIN(Tabla15[[#This Row],[Programación Financiera]:[Obligaciones]])</calculatedColumnFormula>
    </tableColumn>
    <tableColumn id="6" xr3:uid="{78D45BBA-6DFA-4731-A0AE-1D2B462A7E74}" name="Máximo" dataDxfId="226">
      <calculatedColumnFormula>MAX(Tabla15[[#This Row],[Programación Financiera]:[Obligaciones]])</calculatedColumnFormula>
    </tableColumn>
    <tableColumn id="7" xr3:uid="{F753277D-8E93-4400-9AB9-A38269DED3EC}" name="Razón (Mínimo/Máximo)" dataDxfId="225">
      <calculatedColumnFormula>IFERROR(Tabla15[[#This Row],[Mínimo]]/Tabla15[[#This Row],[Máximo]],0)</calculatedColumnFormula>
    </tableColumn>
    <tableColumn id="8" xr3:uid="{64FAD71D-DE16-40E4-BF87-3598CC7165BA}" name="Ponderación (w)" dataDxfId="224">
      <calculatedColumnFormula>IF(Tabla15[[#This Row],[Razón (Mínimo/Máximo)]]&gt;=0.5,Tabla15[[#This Row],[Obligaciones]]/'Reporte'!$D$1,"")</calculatedColumnFormula>
    </tableColumn>
    <tableColumn id="9" xr3:uid="{B37EA602-601C-4E33-A08E-C144510462C9}" name="Aporte" dataDxfId="223">
      <calculatedColumnFormula>IF(ISNUMBER(Tabla15[[#This Row],[Ponderación (w)]]),Tabla15[[#This Row],[Razón (Mínimo/Máximo)]]*Tabla15[[#This Row],[Ponderación (w)]],"")</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B99A00D-4D84-491B-AB40-0824ECFC0997}" name="PPI_cuerpo_colegiado" displayName="PPI_cuerpo_colegiado" ref="A1:D217" tableType="queryTable" totalsRowShown="0">
  <autoFilter ref="A1:D217" xr:uid="{9B99A00D-4D84-491B-AB40-0824ECFC0997}"/>
  <tableColumns count="4">
    <tableColumn id="1" xr3:uid="{F199639C-E0CC-4201-8309-79F25CEDC2B1}" uniqueName="1" name="Código Programa presupuestal" queryTableFieldId="1" dataDxfId="222"/>
    <tableColumn id="10" xr3:uid="{075B5F93-91C7-4A03-B7A8-A771214EB9AC}" uniqueName="10" name="Programa Presupuestal" queryTableFieldId="10" dataDxfId="221"/>
    <tableColumn id="8" xr3:uid="{2D84ADC7-0A31-41F1-BD29-6A0C790E40F4}" uniqueName="8" name="Vigencia" queryTableFieldId="8" dataDxfId="220"/>
    <tableColumn id="9" xr3:uid="{5BBF921F-0EE9-45AC-BDED-649401B1057C}" uniqueName="9" name="Programación Financiera" queryTableFieldId="9" dataDxfId="14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E2EF362-4E23-49FD-9733-9A4008093ADA}" name="ReporteDNP" displayName="ReporteDNP" ref="A2:J48" tableType="queryTable" totalsRowShown="0" headerRowDxfId="219" dataDxfId="217" headerRowBorderDxfId="218" tableBorderDxfId="216" totalsRowBorderDxfId="215">
  <autoFilter ref="A2:J48" xr:uid="{4E2EF362-4E23-49FD-9733-9A4008093ADA}"/>
  <tableColumns count="10">
    <tableColumn id="1" xr3:uid="{FEDD3BD0-728C-44E4-B731-5AD84E091FFA}" uniqueName="1" name="Producto" queryTableFieldId="1" dataDxfId="74"/>
    <tableColumn id="2" xr3:uid="{D5844DC6-27EF-43E9-B75C-B232C47D79DC}" uniqueName="2" name="Código del producto" queryTableFieldId="2" dataDxfId="73"/>
    <tableColumn id="3" xr3:uid="{9928FE03-550E-4411-8DBF-F3DBF26D132A}" uniqueName="3" name="Indicador de producto principal" queryTableFieldId="3" dataDxfId="72"/>
    <tableColumn id="4" xr3:uid="{6CC5BF95-2783-4E3D-B086-45757DD57F73}" uniqueName="4" name="Código del indicador principal" queryTableFieldId="4" dataDxfId="71"/>
    <tableColumn id="5" xr3:uid="{995F235C-0163-4CD1-B21B-52F4E791EA73}" uniqueName="5" name="Codigos Meta" queryTableFieldId="5" dataDxfId="70"/>
    <tableColumn id="6" xr3:uid="{BF3C09B2-25F1-4BEF-AB03-8133309DAA25}" uniqueName="6" name="Prog. Cuatrienio" queryTableFieldId="6" dataDxfId="69"/>
    <tableColumn id="7" xr3:uid="{F3029883-6F2D-4905-B47C-ADFC33042017}" uniqueName="7" name="Eje. Acum" queryTableFieldId="7" dataDxfId="68"/>
    <tableColumn id="8" xr3:uid="{4DB67404-5069-48CB-82D0-4D21BE4C935F}" uniqueName="8" name="Proyectos" queryTableFieldId="8" dataDxfId="67"/>
    <tableColumn id="9" xr3:uid="{411F233F-5642-494D-A6EE-5225DE0EEB66}" uniqueName="9" name="Programación proyectos 2026 - 202XX" queryTableFieldId="9" dataDxfId="66"/>
    <tableColumn id="10" xr3:uid="{3A847068-BA19-4636-8A9F-2F0817FDB783}" uniqueName="10" name="Revisión" queryTableFieldId="10" dataDxfId="65">
      <calculatedColumnFormula>IF(ReporteDNP[[#This Row],[Eje. Acum]]&gt;=ReporteDNP[[#This Row],[Prog. Cuatrienio]],"No requiere ajuste","Requiere ajuste")</calculatedColumnFormula>
    </tableColumn>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92C5F40-0E22-47AB-9DAD-C7E7BDFC8131}" name="CUIPO_datos_abiertos" displayName="CUIPO_datos_abiertos" ref="A1:Q1649" tableType="queryTable" totalsRowShown="0">
  <autoFilter ref="A1:Q1649" xr:uid="{592C5F40-0E22-47AB-9DAD-C7E7BDFC8131}">
    <filterColumn colId="0">
      <filters>
        <filter val="20260601"/>
      </filters>
    </filterColumn>
    <filterColumn colId="2">
      <filters>
        <filter val="202500000047500"/>
      </filters>
    </filterColumn>
  </autoFilter>
  <tableColumns count="17">
    <tableColumn id="1" xr3:uid="{5FBC47E8-5239-4D4B-AFE1-0B01D338C40C}" uniqueName="1" name="PERIODO" queryTableFieldId="1"/>
    <tableColumn id="2" xr3:uid="{D5F736E2-D57A-473D-B8D9-7FB8CFEEA139}" uniqueName="2" name="CODIGO_ENTIDAD" queryTableFieldId="2" dataDxfId="214"/>
    <tableColumn id="3" xr3:uid="{D7C5FEF2-D377-46FC-9B97-32807AED04EB}" uniqueName="3" name="BPIN" queryTableFieldId="3" dataDxfId="213"/>
    <tableColumn id="4" xr3:uid="{A55D5338-4838-44C0-9916-B8CFB42B2553}" uniqueName="4" name="NOM_VIGENCIA_DEL_GASTO" queryTableFieldId="4" dataDxfId="212"/>
    <tableColumn id="11" xr3:uid="{3B24B9E6-01DF-4418-93C2-828F8118BC83}" uniqueName="11" name="NOM_SECCION_PRESUPUESTAL" queryTableFieldId="11" dataDxfId="211"/>
    <tableColumn id="9" xr3:uid="{897D0C75-F984-4260-AEFE-45A819D16716}" uniqueName="9" name="COD_PROGAMA_MGA" queryTableFieldId="25" dataDxfId="210">
      <calculatedColumnFormula>LEFT(CUIPO_datos_abiertos[[#This Row],[COD_PROGRAMATICO_MGA]],4)</calculatedColumnFormula>
    </tableColumn>
    <tableColumn id="5" xr3:uid="{D2B0F7B3-16C9-472D-826D-016437F0A739}" uniqueName="5" name="COD_PROGRAMATICO_MGA" queryTableFieldId="5" dataDxfId="209"/>
    <tableColumn id="12" xr3:uid="{59EC2D55-B251-43A2-BAA6-F6EF1C018084}" uniqueName="12" name="NOM_CPC" queryTableFieldId="12" dataDxfId="208"/>
    <tableColumn id="13" xr3:uid="{46806642-54FA-441D-BA90-F2C35D9B60EC}" uniqueName="13" name="NOM_SECTORIAL" queryTableFieldId="13" dataDxfId="207"/>
    <tableColumn id="14" xr3:uid="{516396CF-37AB-4AE6-914A-5825195D3797}" uniqueName="14" name="NOM_FUENTES_FINANCIACION" queryTableFieldId="14" dataDxfId="206"/>
    <tableColumn id="15" xr3:uid="{B4F95AD6-DE80-44D5-B450-231700BEC584}" uniqueName="15" name="NOM_SITUACION_DE_FONDOS" queryTableFieldId="15" dataDxfId="205"/>
    <tableColumn id="16" xr3:uid="{E09A8F52-7A47-4E2C-8C1C-2E29A0C8AA82}" uniqueName="16" name="NOM_POLITICA_PUBLICA" queryTableFieldId="16" dataDxfId="204"/>
    <tableColumn id="17" xr3:uid="{085E460F-077A-475E-B392-8BB320D76DCD}" uniqueName="17" name="NOM_TERCEROS" queryTableFieldId="17" dataDxfId="203"/>
    <tableColumn id="6" xr3:uid="{70B205CE-049D-43FF-A30E-5E440021B69A}" uniqueName="6" name="COMPROMISOS" queryTableFieldId="6" dataDxfId="128"/>
    <tableColumn id="7" xr3:uid="{CAD4A730-6963-4F5E-9D8B-B3FA632BFEBB}" uniqueName="7" name="OBLIGACIONES" queryTableFieldId="7" dataDxfId="127"/>
    <tableColumn id="8" xr3:uid="{A47D3755-E5FF-4EEC-A6E0-534A12AF446D}" uniqueName="8" name="PAGOS" queryTableFieldId="8" dataDxfId="126"/>
    <tableColumn id="10" xr3:uid="{51D7DD1B-143E-436D-AD06-C3975FDC6AE1}" uniqueName="10" name="ES_PRODUCTO_VALIDO" queryTableFieldId="26" dataDxfId="125">
      <calculatedColumnFormula>IF(AND(LEN(CUIPO_datos_abiertos[[#This Row],[COD_PROGRAMATICO_MGA]])=7,ISNUMBER(VALUE(CUIPO_datos_abiertos[[#This Row],[COD_PROGRAMATICO_MGA]]))),"VALIDO","")</calculatedColumn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C45744-75C9-4FB5-AA8D-0E3A37468187}" name="Plan_Indicativo" displayName="Plan_Indicativo" ref="A2:C379" tableType="queryTable" totalsRowShown="0">
  <autoFilter ref="A2:C379" xr:uid="{87C45744-75C9-4FB5-AA8D-0E3A37468187}"/>
  <tableColumns count="3">
    <tableColumn id="1" xr3:uid="{B2C5A4DC-712A-4C8D-826B-55FEAD9ADD08}" uniqueName="1" name="Código del indicador principal" queryTableFieldId="1"/>
    <tableColumn id="2" xr3:uid="{EB72DE14-24EF-4F99-8BF8-3B47E410F307}" uniqueName="2" name="Código de Meta" queryTableFieldId="2" dataDxfId="202"/>
    <tableColumn id="3" xr3:uid="{7D877D13-1A5D-49BA-B1F8-DEC4F0AE250C}" uniqueName="3" name="Está en Plan Indicativo" queryTableFieldId="3" dataDxfId="20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8F09948-D6E5-43BB-8E71-70CD4B510348}" name="ProyectosPIconVigencia" displayName="ProyectosPIconVigencia" ref="E2:H660" tableType="queryTable" totalsRowShown="0">
  <autoFilter ref="E2:H660" xr:uid="{28F09948-D6E5-43BB-8E71-70CD4B510348}"/>
  <tableColumns count="4">
    <tableColumn id="1" xr3:uid="{E9793E45-A11E-440A-992F-544314951EFD}" uniqueName="1" name="Codigo Meta" queryTableFieldId="1" dataDxfId="200"/>
    <tableColumn id="2" xr3:uid="{40DD1946-8D61-4103-956B-8F667CCDF5D3}" uniqueName="2" name="Código del indicador principal" queryTableFieldId="2" dataDxfId="199"/>
    <tableColumn id="3" xr3:uid="{E3B81154-8643-4B02-99DE-01699F0207D9}" uniqueName="3" name="BPIN" queryTableFieldId="3" dataDxfId="198"/>
    <tableColumn id="4" xr3:uid="{75CDE5E1-ECAA-4DCA-A22B-E8763469D6F0}" uniqueName="4" name="VIGENCIA PI" queryTableFieldId="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40C4681-9A0D-461C-80C9-338A643CB198}" name="CUIPO_chip" displayName="CUIPO_chip" ref="A1:R392" tableType="queryTable" totalsRowShown="0">
  <autoFilter ref="A1:R392" xr:uid="{B40C4681-9A0D-461C-80C9-338A643CB198}"/>
  <tableColumns count="18">
    <tableColumn id="1" xr3:uid="{E2A170AB-44A4-438B-AE1B-BAEA2468CA02}" uniqueName="1" name="Periodo" queryTableFieldId="1"/>
    <tableColumn id="2" xr3:uid="{A8E21F44-0354-4994-BBFF-4621C7F478DB}" uniqueName="2" name="VIGENCIA GASTO" queryTableFieldId="2" dataDxfId="197"/>
    <tableColumn id="3" xr3:uid="{4CD2D848-B641-4910-A65B-B57C29DDB0A3}" uniqueName="3" name="SECCION PRESUPUESTAL" queryTableFieldId="3" dataDxfId="196"/>
    <tableColumn id="4" xr3:uid="{A84E1DFB-F249-4295-8DCC-8F264A8AD27C}" uniqueName="4" name="CODIGO" queryTableFieldId="4" dataDxfId="195"/>
    <tableColumn id="5" xr3:uid="{9FD7A8D0-83D2-4AF7-AEE6-5EC4E46A104D}" uniqueName="5" name="NOMBRE" queryTableFieldId="5" dataDxfId="194"/>
    <tableColumn id="6" xr3:uid="{7737E9D8-6C17-4ADE-8D18-78B656A3F367}" uniqueName="6" name="CPC" queryTableFieldId="6" dataDxfId="193"/>
    <tableColumn id="7" xr3:uid="{BAAE8DD3-A6FE-4B65-B7AF-51B9832BF2FF}" uniqueName="7" name="DETALLE SECTORIAL" queryTableFieldId="7" dataDxfId="192"/>
    <tableColumn id="8" xr3:uid="{688D0F88-E2B0-4DA9-8911-A4E58C81B9D8}" uniqueName="8" name="FUENTES DE FINANCIACION" queryTableFieldId="8" dataDxfId="191"/>
    <tableColumn id="9" xr3:uid="{49901EFE-136C-42EE-BBCC-E71A3A261E05}" uniqueName="9" name="BPIN" queryTableFieldId="9" dataDxfId="190"/>
    <tableColumn id="10" xr3:uid="{2B349656-6176-4165-8B5E-B74866287BC6}" uniqueName="10" name="SITUACION DE FONDOS" queryTableFieldId="10" dataDxfId="189"/>
    <tableColumn id="11" xr3:uid="{F6BE9F34-EEBA-4E48-B98D-3466574231CF}" uniqueName="11" name="POLITICA PUBLICA" queryTableFieldId="11" dataDxfId="188"/>
    <tableColumn id="12" xr3:uid="{DB7B6F54-42DE-4BAF-B66B-451330E97DC1}" uniqueName="12" name="TERCEROS" queryTableFieldId="12" dataDxfId="187"/>
    <tableColumn id="13" xr3:uid="{92FD80AD-1069-4239-8439-95A8F533AB9D}" uniqueName="13" name="COMPROMISOS" queryTableFieldId="13" dataDxfId="147"/>
    <tableColumn id="14" xr3:uid="{DB37199F-D2CA-41AB-BE15-953A5C8B53F7}" uniqueName="14" name="OBLIGACIONES" queryTableFieldId="14" dataDxfId="146"/>
    <tableColumn id="15" xr3:uid="{3A97A00D-7990-43C4-AF05-F55558B98948}" uniqueName="15" name="PAGOS" queryTableFieldId="15" dataDxfId="145"/>
    <tableColumn id="16" xr3:uid="{21131221-CE5E-4B94-BBDB-B25B09815D0B}" uniqueName="16" name="PRODUCTO MGA" queryTableFieldId="16" dataDxfId="186"/>
    <tableColumn id="17" xr3:uid="{667C8556-7132-43EE-9B9A-F7CAEFDE2D1F}" uniqueName="17" name="CODIGO PRODUCTO MGA" queryTableFieldId="17" dataDxfId="185"/>
    <tableColumn id="18" xr3:uid="{EBA0262C-AC2C-4FEC-B460-7E7D9382D179}" uniqueName="18" name="ES BPIN" queryTableFieldId="18" dataDxfId="144">
      <calculatedColumnFormula>IF(AND(ISNUMBER(VALUE(LEFT(CUIPO_chip[[#This Row],[BPIN]],4))),LEN(CUIPO_chip[[#This Row],[BPIN]])&gt;7),"VALIDO","")</calculatedColumnFormula>
    </tableColum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1337AF-5CF7-4711-810E-BCDCAAB2F97D}" name="PI_SISPT_ProgramacionFisica" displayName="PI_SISPT_ProgramacionFisica" ref="A1:G1145" tableType="queryTable" totalsRowShown="0">
  <autoFilter ref="A1:G1145" xr:uid="{581337AF-5CF7-4711-810E-BCDCAAB2F97D}"/>
  <tableColumns count="7">
    <tableColumn id="1" xr3:uid="{D54449FE-7149-426B-BA30-23DD900DDC9A}" uniqueName="1" name="Cód. Prod." queryTableFieldId="1" dataDxfId="184"/>
    <tableColumn id="2" xr3:uid="{2961A6C4-E03B-4A85-B6B1-AAA38EBCA5F0}" uniqueName="2" name="Producto" queryTableFieldId="2" dataDxfId="183"/>
    <tableColumn id="3" xr3:uid="{053FAFE3-C062-4808-B803-12D1E59B9568}" uniqueName="3" name="Cód. Ind." queryTableFieldId="3" dataDxfId="182"/>
    <tableColumn id="4" xr3:uid="{34EA2CCA-2F66-4B09-8CD1-C6FB30A60576}" uniqueName="4" name="Indicador" queryTableFieldId="4" dataDxfId="181"/>
    <tableColumn id="5" xr3:uid="{9FF33988-A2B5-44CB-AAE2-DDCE95825878}" uniqueName="5" name="Vigencia" queryTableFieldId="5" dataDxfId="180"/>
    <tableColumn id="6" xr3:uid="{7DB0CC76-5BBC-420E-AADA-68A389B211C8}" uniqueName="6" name="Prog. Fís." queryTableFieldId="8"/>
    <tableColumn id="7" xr3:uid="{7651043E-A5CF-4D5A-A827-7029DBF6029D}" uniqueName="7" name="Prog. Fin." queryTableFieldId="9" dataDxfId="124"/>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049601-C617-4BAE-A11D-5FCB1A09DAC3}" name="EjecucionPIIP" displayName="EjecucionPIIP" ref="A1:O424" tableType="queryTable" totalsRowShown="0" headerRowDxfId="179" dataDxfId="177" headerRowBorderDxfId="178" tableBorderDxfId="176" totalsRowBorderDxfId="175">
  <autoFilter ref="A1:O424" xr:uid="{DE049601-C617-4BAE-A11D-5FCB1A09DAC3}"/>
  <tableColumns count="15">
    <tableColumn id="12" xr3:uid="{2159B9D4-495C-4FF4-9A19-73FB13ED0E97}" uniqueName="12" name="Periodo" queryTableFieldId="12" dataDxfId="143"/>
    <tableColumn id="2" xr3:uid="{74CCEC1F-8C5A-4A44-B81E-0695BA630DC0}" uniqueName="2" name="Bpin" queryTableFieldId="2" dataDxfId="142"/>
    <tableColumn id="13" xr3:uid="{0DC02F99-6226-4F8D-98AA-06E34E66EFB5}" uniqueName="13" name="CodigoProducto" queryTableFieldId="15" dataDxfId="141">
      <calculatedColumnFormula>LEFT(EjecucionPIIP[[#This Row],[CodigoIndicador]],7)</calculatedColumnFormula>
    </tableColumn>
    <tableColumn id="3" xr3:uid="{BCE56262-79C0-4C92-BB6A-2F5841BF9CED}" uniqueName="3" name="CodigoIndicador" queryTableFieldId="3" dataDxfId="140"/>
    <tableColumn id="4" xr3:uid="{9B065938-1A80-4334-8B7A-4C856C5340A2}" uniqueName="4" name="Indicador" queryTableFieldId="4" dataDxfId="139"/>
    <tableColumn id="5" xr3:uid="{07510A25-B68F-4511-B27C-332472D234CE}" uniqueName="5" name="UMI" queryTableFieldId="5" dataDxfId="138"/>
    <tableColumn id="6" xr3:uid="{E4232DC1-EAAD-4483-9625-0952B96643A9}" uniqueName="6" name="TipoIndicador" queryTableFieldId="6" dataDxfId="137"/>
    <tableColumn id="7" xr3:uid="{47CF4DBF-A47D-431A-B8F0-8889AC604B2C}" uniqueName="7" name="Acumula" queryTableFieldId="7" dataDxfId="136"/>
    <tableColumn id="8" xr3:uid="{A535A51E-FD9F-440A-B168-10C7AD9DED23}" uniqueName="8" name="MetaTotalIndicador" queryTableFieldId="8" dataDxfId="135"/>
    <tableColumn id="9" xr3:uid="{71EB91E9-DF75-4D68-875D-0065EA84424B}" uniqueName="9" name="Vigencia" queryTableFieldId="9" dataDxfId="134"/>
    <tableColumn id="10" xr3:uid="{443E8A4A-0C7E-4D30-9C14-03DDB1ABAFD6}" uniqueName="10" name="MetaVigencia" queryTableFieldId="10" dataDxfId="133"/>
    <tableColumn id="11" xr3:uid="{D846E7F3-EC51-4DFA-93DA-21C600BAC6E5}" uniqueName="11" name="AvanceEjecutado" queryTableFieldId="11" dataDxfId="132"/>
    <tableColumn id="15" xr3:uid="{50672149-A486-42BD-AD80-DAE194432CD2}" uniqueName="15" name="ValorVigente" queryTableFieldId="19" dataDxfId="131"/>
    <tableColumn id="16" xr3:uid="{37377564-B41D-44EC-B9F2-0758F8DA2D71}" uniqueName="16" name="ObligadoVigente" queryTableFieldId="20" dataDxfId="130"/>
    <tableColumn id="17" xr3:uid="{37412629-7626-40CE-BF6F-79A6C7508939}" uniqueName="17" name="ObligadoReserva" queryTableFieldId="21" dataDxfId="129"/>
  </tableColumns>
  <tableStyleInfo name="TableStyleLight11"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B0BA14-1355-46C9-AC67-7700B85393FD}" name="ReporteEficacia" displayName="ReporteEficacia" ref="A1:K629" tableType="queryTable" totalsRowShown="0">
  <autoFilter ref="A1:K629" xr:uid="{B4B0BA14-1355-46C9-AC67-7700B85393FD}"/>
  <tableColumns count="11">
    <tableColumn id="1" xr3:uid="{040CC2AC-C669-4D56-8EA1-2367433F84BA}" uniqueName="1" name="Código producto" queryTableFieldId="1" dataDxfId="174"/>
    <tableColumn id="2" xr3:uid="{EBA806DB-4322-4897-9A53-FB85DC614183}" uniqueName="2" name="Código indicador" queryTableFieldId="2" dataDxfId="173"/>
    <tableColumn id="3" xr3:uid="{1EDFA9A0-48A4-4444-A62A-F842577FD589}" uniqueName="3" name="Meta programada" queryTableFieldId="3"/>
    <tableColumn id="4" xr3:uid="{6F24E87D-4125-4811-AD8A-AD6045EEC9EE}" uniqueName="4" name="Meta programada PIIP" queryTableFieldId="4" dataDxfId="123"/>
    <tableColumn id="5" xr3:uid="{74404FF2-0658-478A-B40E-79E58C1F7CA7}" uniqueName="5" name="Meta ejecutada" queryTableFieldId="5" dataDxfId="122"/>
    <tableColumn id="6" xr3:uid="{C211CE3E-DE0A-4126-B1F3-6F8701D7875E}" uniqueName="6" name="Programación financiera ($)" queryTableFieldId="6" dataDxfId="121"/>
    <tableColumn id="7" xr3:uid="{421889EF-527D-47FA-BF42-A85C95E2B27C}" uniqueName="7" name="Compromisos ($)" queryTableFieldId="7" dataDxfId="120"/>
    <tableColumn id="8" xr3:uid="{51BDDE72-BD17-4F86-BAF2-E9CC5CF632DC}" uniqueName="8" name="Obligaciones ($)" queryTableFieldId="8" dataDxfId="119"/>
    <tableColumn id="9" xr3:uid="{674B8EDE-A022-4370-80A7-0497EB05709F}" uniqueName="9" name="Pagos ($)" queryTableFieldId="9" dataDxfId="118"/>
    <tableColumn id="10" xr3:uid="{6AEDD2CA-A7C7-4BCE-BA28-EE73C128EFA3}" uniqueName="10" name="Región Venn" queryTableFieldId="10" dataDxfId="172"/>
    <tableColumn id="11" xr3:uid="{AD8AB6E5-0388-4C29-9026-859A7159CADA}" uniqueName="11" name="Periodo" queryTableFieldId="11"/>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7207D-F802-42B5-92CE-2CB39D3D5ADE}" name="InfoGeneral" displayName="InfoGeneral" ref="A2:AB777" tableType="queryTable" totalsRowShown="0" headerRowDxfId="171" dataDxfId="169" headerRowBorderDxfId="170" tableBorderDxfId="168" totalsRowBorderDxfId="167">
  <autoFilter ref="A2:AB777" xr:uid="{9037207D-F802-42B5-92CE-2CB39D3D5ADE}">
    <filterColumn colId="1">
      <filters>
        <filter val="202600000012790"/>
      </filters>
    </filterColumn>
  </autoFilter>
  <tableColumns count="28">
    <tableColumn id="1" xr3:uid="{A299AD85-2944-4A18-BF4D-ABF41F27E105}" uniqueName="1" name="NombreArchivo" queryTableFieldId="1" dataDxfId="64"/>
    <tableColumn id="2" xr3:uid="{ACD0E05C-0C31-4723-A4F8-E402356BAABD}" uniqueName="2" name="BPIN" queryTableFieldId="2" dataDxfId="63"/>
    <tableColumn id="3" xr3:uid="{0D120C36-7E64-4507-810E-E62853F44D0F}" uniqueName="3" name="TipoBanco" queryTableFieldId="3" dataDxfId="62"/>
    <tableColumn id="4" xr3:uid="{3A9DA59E-6BA2-41C6-BF49-63ADEF563EEB}" uniqueName="4" name="TipoProyecto" queryTableFieldId="4" dataDxfId="61"/>
    <tableColumn id="5" xr3:uid="{70E7DBF8-7E2F-4329-AECF-C63837B910CC}" uniqueName="5" name="SectorProyecto" queryTableFieldId="5" dataDxfId="60"/>
    <tableColumn id="6" xr3:uid="{B1016E34-8E46-4311-8AC6-32E9333D0E18}" uniqueName="6" name="Inicio" queryTableFieldId="6" dataDxfId="59"/>
    <tableColumn id="7" xr3:uid="{351DE236-ED55-45D6-A881-B3E12E9D26AE}" uniqueName="7" name="Fin" queryTableFieldId="7" dataDxfId="58"/>
    <tableColumn id="8" xr3:uid="{FF9F31F2-DEE6-42F9-8D1F-117085C0213E}" uniqueName="8" name="ObjetivoGeneral" queryTableFieldId="8" dataDxfId="57"/>
    <tableColumn id="9" xr3:uid="{CFC8B4C7-38F3-49A1-AEA9-628573EF2B46}" uniqueName="9" name="Problema" queryTableFieldId="9" dataDxfId="56"/>
    <tableColumn id="10" xr3:uid="{F6DF53A7-E9DC-438D-B8A2-D5D0D40F5990}" uniqueName="10" name="Descripcion" queryTableFieldId="10" dataDxfId="55"/>
    <tableColumn id="11" xr3:uid="{E04DFD95-9F82-443C-8DE2-3BD53BAF0E20}" uniqueName="11" name="PoblacionAfectada" queryTableFieldId="11" dataDxfId="54"/>
    <tableColumn id="12" xr3:uid="{82C30B55-57E0-4A21-979B-726E84BAED0C}" uniqueName="12" name="PoblacionObjetivo" queryTableFieldId="12" dataDxfId="53"/>
    <tableColumn id="13" xr3:uid="{C03E2B27-5C9E-45E4-8579-20CB95FDF42B}" uniqueName="13" name="Municipios" queryTableFieldId="13" dataDxfId="52"/>
    <tableColumn id="14" xr3:uid="{46247551-9BF4-43B7-8359-773264C3E652}" uniqueName="14" name="ObjetivoEspecifico" queryTableFieldId="14" dataDxfId="51"/>
    <tableColumn id="15" xr3:uid="{AD9BD590-FE11-47C7-ACF4-140FE8722DAB}" uniqueName="15" name="CodigoProducto" queryTableFieldId="15" dataDxfId="50"/>
    <tableColumn id="16" xr3:uid="{AF1A746C-89A2-4BD8-AFC0-E57F8D9476A8}" uniqueName="16" name="Producto" queryTableFieldId="16" dataDxfId="49"/>
    <tableColumn id="17" xr3:uid="{617DE4A2-96B6-4598-965E-94910A281834}" uniqueName="17" name="Etapa" queryTableFieldId="17" dataDxfId="48"/>
    <tableColumn id="18" xr3:uid="{17191036-42E6-40B4-9A02-807FC2F02C6B}" uniqueName="18" name="UMP" queryTableFieldId="18" dataDxfId="47"/>
    <tableColumn id="19" xr3:uid="{B6481E10-38AA-41DB-9016-458AC07D9016}" uniqueName="19" name="CodigoIndicador" queryTableFieldId="19" dataDxfId="46"/>
    <tableColumn id="20" xr3:uid="{3E3C5FE6-7CAC-4A71-AD93-9451AA61DA48}" uniqueName="20" name="Indicador" queryTableFieldId="20" dataDxfId="45"/>
    <tableColumn id="21" xr3:uid="{519D98A3-B2B7-4B63-8C1E-06FF764C592C}" uniqueName="21" name="UMI" queryTableFieldId="21" dataDxfId="44"/>
    <tableColumn id="22" xr3:uid="{514A88C1-3C42-4C33-B747-868EAB7D5F47}" uniqueName="22" name="TipoIndicador" queryTableFieldId="22" dataDxfId="43"/>
    <tableColumn id="23" xr3:uid="{0D9B149B-813A-4CC2-8BF5-8DB56B4392EB}" uniqueName="23" name="Acumula" queryTableFieldId="23" dataDxfId="42"/>
    <tableColumn id="24" xr3:uid="{14FEAB84-02FC-4508-9E43-D8A68F7BDCE4}" uniqueName="24" name="MetaTotalIndicador" queryTableFieldId="24" dataDxfId="41"/>
    <tableColumn id="25" xr3:uid="{5918810B-B7EF-4B2E-B1BA-7CD12CCB24F5}" uniqueName="25" name="Vigencia" queryTableFieldId="25" dataDxfId="40"/>
    <tableColumn id="26" xr3:uid="{1730F0B2-2DC9-4946-A64D-FCEB40734F26}" uniqueName="26" name="MetaVigencia" queryTableFieldId="26" dataDxfId="39"/>
    <tableColumn id="27" xr3:uid="{85CF1DA4-FF93-4EE4-A5C8-41E1DE7ABB10}" uniqueName="27" name="Código de Meta" queryTableFieldId="27" dataDxfId="38"/>
    <tableColumn id="28" xr3:uid="{8EE8913D-1929-460A-B4D5-9D98B977401C}" uniqueName="28" name="Está en Plan Indicativo" queryTableFieldId="28" dataDxfId="37"/>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910ACD-EE29-4945-B090-D93BF37788FC}" name="EjecucionPresupuestalGastoCCyFondo" displayName="EjecucionPresupuestalGastoCCyFondo" ref="A2:AO630" tableType="queryTable" totalsRowShown="0" headerRowDxfId="166" dataDxfId="164" headerRowBorderDxfId="165" tableBorderDxfId="163" totalsRowBorderDxfId="162">
  <autoFilter ref="A2:AO630" xr:uid="{05910ACD-EE29-4945-B090-D93BF37788FC}"/>
  <tableColumns count="41">
    <tableColumn id="1" xr3:uid="{BE247E69-4305-495D-A103-7DC89C7648BE}" uniqueName="1" name="VIGENCIA" queryTableFieldId="1" dataDxfId="117"/>
    <tableColumn id="2" xr3:uid="{E9B66820-A625-436B-B4AD-C0C4A6F62962}" uniqueName="2" name="RUBRO_ID" queryTableFieldId="2" dataDxfId="116"/>
    <tableColumn id="38" xr3:uid="{011BD79E-99D3-495F-9580-869974DDAF5E}" uniqueName="38" name="SECTOR" queryTableFieldId="45" dataDxfId="115"/>
    <tableColumn id="3" xr3:uid="{D6BD9277-C828-419F-AD75-84426DA36B6C}" uniqueName="3" name="RUBRO" queryTableFieldId="3" dataDxfId="114"/>
    <tableColumn id="4" xr3:uid="{89B34DD4-C6B4-4C71-9C3E-8F6218D7BF2D}" uniqueName="4" name="NOMBRE_RUBRO" queryTableFieldId="4" dataDxfId="113"/>
    <tableColumn id="5" xr3:uid="{50DD277A-57DB-462A-AF9E-AD18F8036ED9}" uniqueName="5" name="RECURSO" queryTableFieldId="5" dataDxfId="112"/>
    <tableColumn id="6" xr3:uid="{AE08E5DF-E513-458C-A93E-9BC64895B12D}" uniqueName="6" name="NOMBRE_RECURSO" queryTableFieldId="6" dataDxfId="111"/>
    <tableColumn id="7" xr3:uid="{6A7F3F7E-C570-4D96-9B16-3B11AE261175}" uniqueName="7" name="CENTROCOSTO" queryTableFieldId="7" dataDxfId="110"/>
    <tableColumn id="8" xr3:uid="{331C58CC-7500-4532-BBCF-4F34BEEAABE1}" uniqueName="8" name="NOMBRE_CENTROCOSTO" queryTableFieldId="8" dataDxfId="109"/>
    <tableColumn id="9" xr3:uid="{B4BA6BE5-FB8D-4DCD-A8F5-73107B825C49}" uniqueName="9" name="PROYECTO" queryTableFieldId="9" dataDxfId="108"/>
    <tableColumn id="39" xr3:uid="{10E66742-7C57-40B6-B15F-5EDBC84337D8}" uniqueName="39" name="NOMBRE  DEL PROYECTO" queryTableFieldId="46" dataDxfId="107"/>
    <tableColumn id="41" xr3:uid="{297EE6A1-52CB-4A4F-96E2-24CF3F8EA912}" uniqueName="41" name="PRODUCTOS" queryTableFieldId="53" dataDxfId="106"/>
    <tableColumn id="40" xr3:uid="{23206AEF-7843-427A-9183-5C2BB557B64A}" uniqueName="40" name="HORIZONTE" queryTableFieldId="47" dataDxfId="105"/>
    <tableColumn id="10" xr3:uid="{96039B90-D2AC-43D3-A1EA-34E83A958189}" uniqueName="10" name="APROPIACION_INICIAL" queryTableFieldId="10" dataDxfId="104"/>
    <tableColumn id="11" xr3:uid="{8E27E0E2-E1E6-4AB8-9466-235DF965A831}" uniqueName="11" name="ADICION" queryTableFieldId="11" dataDxfId="103"/>
    <tableColumn id="12" xr3:uid="{E50CADC3-3885-40EF-9D9E-AF5B4F3F48F9}" uniqueName="12" name="DISMINUCION" queryTableFieldId="12" dataDxfId="102"/>
    <tableColumn id="13" xr3:uid="{BB1B248D-0963-43E4-886B-878E37364FD1}" uniqueName="13" name="CREDITO" queryTableFieldId="13" dataDxfId="101"/>
    <tableColumn id="14" xr3:uid="{4F31DB6E-A6FA-4B6C-B932-0D0264A632B7}" uniqueName="14" name="CONTRACREDITO" queryTableFieldId="14" dataDxfId="100"/>
    <tableColumn id="15" xr3:uid="{39E5E260-D0AF-4526-B0CA-583DC4E3F889}" uniqueName="15" name="APLAZAMIENTOS" queryTableFieldId="15" dataDxfId="99"/>
    <tableColumn id="16" xr3:uid="{ABB64BE9-5CBB-4A15-8EED-84A01C91CC16}" uniqueName="16" name="DESAPLAZAMIENTOS" queryTableFieldId="16" dataDxfId="98"/>
    <tableColumn id="17" xr3:uid="{515A5E26-6205-4E97-A4D1-CBE6DB4DCDFD}" uniqueName="17" name="APROPIACION_DEFINITIVA" queryTableFieldId="17" dataDxfId="97"/>
    <tableColumn id="18" xr3:uid="{70EF0AA5-5B6F-4806-93D7-F7F379760124}" uniqueName="18" name="SOLICITUD_TRAMITE" queryTableFieldId="18" dataDxfId="96"/>
    <tableColumn id="19" xr3:uid="{E5F7B483-4A7C-45F1-8F64-B7F27E504B6D}" uniqueName="19" name="CDP" queryTableFieldId="19" dataDxfId="95"/>
    <tableColumn id="20" xr3:uid="{5D8EC1FE-2BF6-4E77-BDEE-2D488B4D8FA9}" uniqueName="20" name="RP" queryTableFieldId="20" dataDxfId="94"/>
    <tableColumn id="21" xr3:uid="{BD90E418-035A-487B-9261-09ABEBB5FEB7}" uniqueName="21" name="OBLIGACION" queryTableFieldId="21" dataDxfId="93"/>
    <tableColumn id="22" xr3:uid="{CE22340B-94CB-4A99-8C12-6DE245D7D783}" uniqueName="22" name="PAGO" queryTableFieldId="22" dataDxfId="92"/>
    <tableColumn id="23" xr3:uid="{626D3425-8395-47DD-A74C-6E16F2BC0941}" uniqueName="23" name="PRIMER_CDP" queryTableFieldId="23" dataDxfId="91"/>
    <tableColumn id="24" xr3:uid="{530FE112-AAEB-445C-94DB-31E21DCEDF01}" uniqueName="24" name="CDPS_FECHA" queryTableFieldId="24" dataDxfId="90"/>
    <tableColumn id="25" xr3:uid="{10B2D916-1BB3-4392-A83D-36ADAF287C96}" uniqueName="25" name="PRIMER_RP" queryTableFieldId="25" dataDxfId="89"/>
    <tableColumn id="26" xr3:uid="{281ADDFA-30A4-4FE6-B9E6-F59F1B0B078A}" uniqueName="26" name="RPS_FECHA" queryTableFieldId="26" dataDxfId="88"/>
    <tableColumn id="32" xr3:uid="{5E1343D9-BAF4-4C8C-A1B6-C3ED843F74EA}" uniqueName="32" name="ACTOS_ADMON (MODALIDAD A TRAVES DE LA CUAL SE COMPROMETIERON LOS RECURSOS)" queryTableFieldId="33" dataDxfId="87"/>
    <tableColumn id="28" xr3:uid="{FF3AE0E4-3307-4EE4-939C-E62AA7BC5226}" uniqueName="28" name="PRIMERA_OBLIGACION" queryTableFieldId="28" dataDxfId="86"/>
    <tableColumn id="29" xr3:uid="{95C26F45-FA57-41B4-8EF5-F9EA9564BB40}" uniqueName="29" name="OBLIG_FECHA" queryTableFieldId="29" dataDxfId="85"/>
    <tableColumn id="30" xr3:uid="{D791891D-E0A8-414A-B1C5-E03547BEF372}" uniqueName="30" name="TIPO_ORDEN_GASTO (EL MISMO ACTO_ADMON, PERO SIN EL NUMERO DE ACTO)" queryTableFieldId="30" dataDxfId="84"/>
    <tableColumn id="27" xr3:uid="{E11E5D0C-26A2-4A46-9DFD-5AF15BA31AB1}" uniqueName="27" name="INFO_CONTRATOS" queryTableFieldId="39" dataDxfId="83"/>
    <tableColumn id="31" xr3:uid="{A7F830C4-8633-4D29-A6E9-7A3EFB26A419}" uniqueName="31" name="FECHA_FIRMA_PRIMER_CONTRATO" queryTableFieldId="40" dataDxfId="82"/>
    <tableColumn id="37" xr3:uid="{6DBE9116-FED8-42E5-B574-5056A4C8B32F}" uniqueName="37" name="FECHA_INICIO_PRIMER_CONTRATO" queryTableFieldId="41" dataDxfId="81"/>
    <tableColumn id="33" xr3:uid="{191E0DB6-A5CE-4205-AD89-F36E2ED1CFAD}" uniqueName="33" name="VALOR_RESERVA_DEF" queryTableFieldId="34" dataDxfId="80"/>
    <tableColumn id="34" xr3:uid="{840510D8-9E54-48DD-95D7-F52591C1B4C4}" uniqueName="34" name="SALDO_RESERVA" queryTableFieldId="35" dataDxfId="79"/>
    <tableColumn id="35" xr3:uid="{292AFC66-A12C-4AA6-827D-BC1EDEC889E7}" uniqueName="35" name="OBLIGACIONES_RESERVA" queryTableFieldId="36" dataDxfId="78"/>
    <tableColumn id="36" xr3:uid="{71AC388F-3642-45A2-B148-6D3FBF838E82}" uniqueName="36" name="PAGOS_RESERVA" queryTableFieldId="37" dataDxfId="77"/>
  </tableColumns>
  <tableStyleInfo name="TableStyleLight11"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ABB8330-5AC2-4845-AFC8-A6D9A04AAE2F}" name="ActividadesProyectos" displayName="ActividadesProyectos" ref="A1:I851" tableType="queryTable" totalsRowShown="0">
  <autoFilter ref="A1:I851" xr:uid="{0ABB8330-5AC2-4845-AFC8-A6D9A04AAE2F}"/>
  <tableColumns count="9">
    <tableColumn id="1" xr3:uid="{1241DCF2-8108-4CD3-A5EA-2D220792F613}" uniqueName="1" name="BPIN" queryTableFieldId="1" dataDxfId="161"/>
    <tableColumn id="2" xr3:uid="{3579A275-6F08-4674-8399-95386397347A}" uniqueName="2" name="CodigoProducto" queryTableFieldId="2" dataDxfId="160"/>
    <tableColumn id="3" xr3:uid="{76728C1D-7C4F-4512-9186-8A085B2F915F}" uniqueName="3" name="Vigencia" queryTableFieldId="3" dataDxfId="159"/>
    <tableColumn id="4" xr3:uid="{FDE62C3C-23C6-4236-93EE-7C7323711888}" uniqueName="4" name="EntregableActividad" queryTableFieldId="4" dataDxfId="158"/>
    <tableColumn id="5" xr3:uid="{DF012DD2-4E80-4428-84AD-E3710ACBD596}" uniqueName="5" name="NombreEntregableActividad" queryTableFieldId="5" dataDxfId="157"/>
    <tableColumn id="6" xr3:uid="{99956AC1-BD43-4F59-B824-9AE29B2FCD0C}" uniqueName="6" name="Fecha de Inicio" queryTableFieldId="6" dataDxfId="76"/>
    <tableColumn id="7" xr3:uid="{0137DC15-BE7E-4E26-8A0A-16FDF85FB1F9}" uniqueName="7" name="Fecha de Finalización" queryTableFieldId="7" dataDxfId="75"/>
    <tableColumn id="8" xr3:uid="{5596E680-C853-47D4-8583-59B214C0E6CF}" uniqueName="8" name="Cantidad Total" queryTableFieldId="8"/>
    <tableColumn id="9" xr3:uid="{20EADF95-D1CD-4809-9E0C-575E5A00DD61}" uniqueName="9" name="Cantidad Ejecutada" queryTableFieldId="9"/>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42BAE7-594C-41C6-9125-097A78660DF9}" name="Tabla4" displayName="Tabla4" ref="A1:C504" totalsRowShown="0" headerRowDxfId="156" dataDxfId="154" headerRowBorderDxfId="155" tableBorderDxfId="153" totalsRowBorderDxfId="152">
  <autoFilter ref="A1:C504" xr:uid="{9A42BAE7-594C-41C6-9125-097A78660DF9}">
    <filterColumn colId="2">
      <filters>
        <filter val="No"/>
      </filters>
    </filterColumn>
  </autoFilter>
  <tableColumns count="3">
    <tableColumn id="1" xr3:uid="{0F962608-7DEF-4E44-B0D3-6BEC9F77B04F}" name="PROYECTO" dataDxfId="151"/>
    <tableColumn id="2" xr3:uid="{B904E107-DFCD-40FC-9487-0D661F9643A7}" name="DESCARGADO" dataDxfId="150"/>
    <tableColumn id="3" xr3:uid="{BD373D3D-15F8-44AB-9659-70C5F3B41794}" name="ESTA EN PIIP" dataDxfId="14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A03BC1-F0AF-444D-994C-9656646DC5DB}" name="BPIN_por_proceso" displayName="BPIN_por_proceso" ref="A1:W4547" tableType="queryTable" totalsRowShown="0">
  <autoFilter ref="A1:W4547" xr:uid="{A6A03BC1-F0AF-444D-994C-9656646DC5DB}"/>
  <tableColumns count="23">
    <tableColumn id="1" xr3:uid="{765227E4-3897-4E6C-AA76-4E888FBA6DE3}" uniqueName="1" name="BPIN" queryTableFieldId="27" dataDxfId="22"/>
    <tableColumn id="2" xr3:uid="{2ED8D6A9-6B65-4CA1-9937-94579A3561D7}" uniqueName="2" name="Año" queryTableFieldId="28" dataDxfId="21"/>
    <tableColumn id="3" xr3:uid="{CC5C9114-899F-41FD-886D-DBC6B8D6C8E4}" uniqueName="3" name="ID Proceso" queryTableFieldId="3" dataDxfId="20"/>
    <tableColumn id="4" xr3:uid="{96FBD2AF-597B-4159-9760-4234EC79605A}" uniqueName="4" name="ID Contrato" queryTableFieldId="31" dataDxfId="19"/>
    <tableColumn id="5" xr3:uid="{F7D939FC-7BDA-4470-B080-F01A3AA59E27}" uniqueName="5" name="ID Portafolio" queryTableFieldId="5" dataDxfId="18"/>
    <tableColumn id="6" xr3:uid="{003F53AF-D110-4F78-B991-C7E150721A57}" uniqueName="6" name="Validacion BPIN" queryTableFieldId="6" dataDxfId="17"/>
    <tableColumn id="7" xr3:uid="{655FBEF0-E6CE-4129-98BE-839472459C02}" uniqueName="7" name="Proceso de Compra" queryTableFieldId="7" dataDxfId="16"/>
    <tableColumn id="8" xr3:uid="{A0A6452B-E8E6-4E6B-926A-FE81EF499CA2}" uniqueName="8" name="Referencia del Contrato" queryTableFieldId="8" dataDxfId="15"/>
    <tableColumn id="9" xr3:uid="{5C7AA502-98B3-4528-B5B3-975AEDE380BC}" uniqueName="9" name="Estado Contrato" queryTableFieldId="9" dataDxfId="14"/>
    <tableColumn id="21" xr3:uid="{9ED4DFDD-13F8-48FA-9389-5AB0D07F35AD}" uniqueName="21" name="Descripcion del Proceso" queryTableFieldId="21" dataDxfId="13"/>
    <tableColumn id="10" xr3:uid="{743B5A51-44FE-4C21-8B53-D25CF3938F9B}" uniqueName="10" name="Fecha de Firma" queryTableFieldId="10" dataDxfId="12"/>
    <tableColumn id="11" xr3:uid="{D227E659-007B-489E-A132-C5D252006070}" uniqueName="11" name="Fecha de Inicio del Contrato" queryTableFieldId="11" dataDxfId="11"/>
    <tableColumn id="12" xr3:uid="{FC23E9B1-5AFD-4AC1-834B-286C3C0CC16D}" uniqueName="12" name="Fecha de Fin del Contrato" queryTableFieldId="12" dataDxfId="10"/>
    <tableColumn id="13" xr3:uid="{4201977F-7285-4F67-A38D-784F82074F99}" uniqueName="13" name="Documento Proveedor" queryTableFieldId="13" dataDxfId="9"/>
    <tableColumn id="14" xr3:uid="{23CFBFFA-9433-49D6-A9D1-1EED9BBC75E1}" uniqueName="14" name="Valor del Contrato" queryTableFieldId="14" dataDxfId="8"/>
    <tableColumn id="22" xr3:uid="{9E32E957-A4AA-4139-A346-26D8FEC797CF}" uniqueName="22" name="URLProceso" queryTableFieldId="22" dataDxfId="7"/>
    <tableColumn id="23" xr3:uid="{A710CBDF-D13E-4368-B921-E490E2322712}" uniqueName="23" name="Objeto del Contrato" queryTableFieldId="23" dataDxfId="6"/>
    <tableColumn id="15" xr3:uid="{E68B17F9-DC21-4ABD-BD97-9D06D54F10B4}" uniqueName="15" name="Fecha de Publicacion del Proceso" queryTableFieldId="15" dataDxfId="5"/>
    <tableColumn id="16" xr3:uid="{20F0D9E7-8DD8-42A3-A326-EB56CEE8F813}" uniqueName="16" name="Fecha de Ultima Publicación" queryTableFieldId="16" dataDxfId="4"/>
    <tableColumn id="17" xr3:uid="{1C3858C4-1145-49EE-9280-998AED5F0D30}" uniqueName="17" name="Fecha de Recepcion de Respuestas" queryTableFieldId="17" dataDxfId="3"/>
    <tableColumn id="18" xr3:uid="{9E9C870C-F007-476F-8C67-22E5F15AF5D6}" uniqueName="18" name="Fecha de Apertura de Respuesta" queryTableFieldId="18" dataDxfId="2"/>
    <tableColumn id="19" xr3:uid="{D5335D9F-489E-44EB-AB14-2E5B5D7C27A3}" uniqueName="19" name="Fecha de Apertura Efectiva" queryTableFieldId="19" dataDxfId="1"/>
    <tableColumn id="20" xr3:uid="{BBEC5754-A41F-4590-B8A2-5DC2050BD985}" uniqueName="20" name="Estado del Procedimiento" queryTableFieldId="20"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 dT="2026-08-06T20:30:11.69" personId="{2F5247F8-F22B-472F-8650-128BF2BC65EF}" id="{350A4714-854E-4294-A7F4-2F93BF6E92EF}">
    <text>La meta debe estar programada en ala vigencia, debe tener ejecución en PIIP y debe tener compromisos en CUIPO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C7CDB9-6B50-4D67-9837-01622F18C176}">
  <we:reference id="WA200009404" version="1.0.0.8" store="Omex" storeType="OMEX"/>
  <we:alternateReferences>
    <we:reference id="WA200009404" version="1.0.0.8" store="WA200009404" storeType="OMEX"/>
  </we:alternateReferences>
  <we:properties>
    <we:property name="claude.fileId" value="&quot;913e5882-a74f-4f60-ae51-828bb91fd79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2131-D8B2-4AFF-B7AF-D149A9079C48}">
  <dimension ref="A1:A19"/>
  <sheetViews>
    <sheetView zoomScale="145" zoomScaleNormal="145" workbookViewId="0">
      <selection activeCell="A15" sqref="A15"/>
    </sheetView>
  </sheetViews>
  <sheetFormatPr baseColWidth="10" defaultColWidth="11.44140625" defaultRowHeight="14.4" x14ac:dyDescent="0.3"/>
  <cols>
    <col min="1" max="1" width="53.21875" customWidth="1"/>
  </cols>
  <sheetData>
    <row r="1" spans="1:1" x14ac:dyDescent="0.3">
      <c r="A1" t="s">
        <v>0</v>
      </c>
    </row>
    <row r="2" spans="1:1" ht="22.8" x14ac:dyDescent="0.3">
      <c r="A2" s="2" t="s">
        <v>1</v>
      </c>
    </row>
    <row r="3" spans="1:1" x14ac:dyDescent="0.3">
      <c r="A3" s="2" t="s">
        <v>2</v>
      </c>
    </row>
    <row r="4" spans="1:1" x14ac:dyDescent="0.3">
      <c r="A4" s="2"/>
    </row>
    <row r="5" spans="1:1" x14ac:dyDescent="0.3">
      <c r="A5" t="s">
        <v>3</v>
      </c>
    </row>
    <row r="6" spans="1:1" x14ac:dyDescent="0.3">
      <c r="A6" s="3" t="s">
        <v>4</v>
      </c>
    </row>
    <row r="7" spans="1:1" x14ac:dyDescent="0.3">
      <c r="A7" s="4" t="s">
        <v>5</v>
      </c>
    </row>
    <row r="8" spans="1:1" ht="22.8" x14ac:dyDescent="0.3">
      <c r="A8" s="2" t="s">
        <v>6</v>
      </c>
    </row>
    <row r="9" spans="1:1" ht="22.8" x14ac:dyDescent="0.3">
      <c r="A9" s="2" t="s">
        <v>7</v>
      </c>
    </row>
    <row r="10" spans="1:1" ht="22.8" x14ac:dyDescent="0.3">
      <c r="A10" s="4" t="s">
        <v>8</v>
      </c>
    </row>
    <row r="12" spans="1:1" x14ac:dyDescent="0.3">
      <c r="A12" t="s">
        <v>9</v>
      </c>
    </row>
    <row r="13" spans="1:1" ht="22.2" x14ac:dyDescent="0.3">
      <c r="A13" s="4" t="s">
        <v>10</v>
      </c>
    </row>
    <row r="14" spans="1:1" ht="22.8" x14ac:dyDescent="0.3">
      <c r="A14" s="4" t="s">
        <v>11</v>
      </c>
    </row>
    <row r="15" spans="1:1" x14ac:dyDescent="0.3">
      <c r="A15" s="85" t="s">
        <v>12</v>
      </c>
    </row>
    <row r="16" spans="1:1" ht="22.8" x14ac:dyDescent="0.3">
      <c r="A16" s="85" t="s">
        <v>13</v>
      </c>
    </row>
    <row r="17" spans="1:1" ht="22.8" x14ac:dyDescent="0.3">
      <c r="A17" s="85" t="s">
        <v>14</v>
      </c>
    </row>
    <row r="18" spans="1:1" ht="22.8" x14ac:dyDescent="0.3">
      <c r="A18" s="85" t="s">
        <v>15</v>
      </c>
    </row>
    <row r="19" spans="1:1" ht="91.2" x14ac:dyDescent="0.3">
      <c r="A19" s="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9A06A-4558-4F25-B356-E072C74732EB}">
  <dimension ref="A1:F22"/>
  <sheetViews>
    <sheetView workbookViewId="0">
      <selection activeCell="B11" sqref="B11"/>
    </sheetView>
  </sheetViews>
  <sheetFormatPr baseColWidth="10" defaultColWidth="11.44140625" defaultRowHeight="14.4" x14ac:dyDescent="0.3"/>
  <cols>
    <col min="2" max="2" width="62.5546875" customWidth="1"/>
    <col min="3" max="3" width="67.6640625" customWidth="1"/>
  </cols>
  <sheetData>
    <row r="1" spans="1:6" ht="34.950000000000003" customHeight="1" x14ac:dyDescent="0.3">
      <c r="A1" s="186" t="s">
        <v>17</v>
      </c>
      <c r="B1" s="186"/>
      <c r="C1" s="186"/>
      <c r="D1" s="30"/>
      <c r="E1" s="30"/>
      <c r="F1" s="30"/>
    </row>
    <row r="2" spans="1:6" ht="45" customHeight="1" x14ac:dyDescent="0.3">
      <c r="A2" s="29" t="s">
        <v>18</v>
      </c>
      <c r="B2" s="29" t="s">
        <v>19</v>
      </c>
      <c r="C2" s="29" t="s">
        <v>20</v>
      </c>
      <c r="D2" s="30"/>
      <c r="E2" s="30"/>
      <c r="F2" s="30"/>
    </row>
    <row r="3" spans="1:6" ht="43.2" x14ac:dyDescent="0.3">
      <c r="A3" s="1">
        <v>1</v>
      </c>
      <c r="B3" s="1" t="s">
        <v>21</v>
      </c>
      <c r="C3" s="1" t="s">
        <v>22</v>
      </c>
    </row>
    <row r="4" spans="1:6" ht="43.2" x14ac:dyDescent="0.3">
      <c r="A4" s="1">
        <v>2</v>
      </c>
      <c r="B4" s="1" t="s">
        <v>23</v>
      </c>
      <c r="C4" s="1" t="s">
        <v>24</v>
      </c>
    </row>
    <row r="5" spans="1:6" ht="57.6" x14ac:dyDescent="0.3">
      <c r="A5" s="1">
        <v>3</v>
      </c>
      <c r="B5" s="1" t="s">
        <v>25</v>
      </c>
      <c r="C5" s="1"/>
    </row>
    <row r="6" spans="1:6" x14ac:dyDescent="0.3">
      <c r="A6" s="1"/>
      <c r="B6" s="1"/>
      <c r="C6" s="1"/>
    </row>
    <row r="7" spans="1:6" x14ac:dyDescent="0.3">
      <c r="A7" s="1" t="s">
        <v>26</v>
      </c>
      <c r="B7" s="1"/>
      <c r="C7" s="1"/>
    </row>
    <row r="8" spans="1:6" x14ac:dyDescent="0.3">
      <c r="A8" s="1">
        <v>1</v>
      </c>
      <c r="B8" s="1" t="s">
        <v>27</v>
      </c>
      <c r="C8" s="1"/>
    </row>
    <row r="9" spans="1:6" ht="57.6" x14ac:dyDescent="0.3">
      <c r="A9" s="1">
        <v>2</v>
      </c>
      <c r="B9" s="1" t="s">
        <v>28</v>
      </c>
      <c r="C9" s="1"/>
    </row>
    <row r="10" spans="1:6" ht="28.8" x14ac:dyDescent="0.3">
      <c r="A10" s="1">
        <v>3</v>
      </c>
      <c r="B10" s="1" t="s">
        <v>29</v>
      </c>
      <c r="C10" s="1"/>
    </row>
    <row r="11" spans="1:6" ht="43.2" x14ac:dyDescent="0.3">
      <c r="A11" s="1">
        <v>4</v>
      </c>
      <c r="B11" s="1" t="s">
        <v>30</v>
      </c>
      <c r="C11" s="1"/>
    </row>
    <row r="12" spans="1:6" ht="43.2" x14ac:dyDescent="0.3">
      <c r="A12" s="1">
        <v>5</v>
      </c>
      <c r="B12" s="1" t="s">
        <v>31</v>
      </c>
      <c r="C12" s="1"/>
    </row>
    <row r="13" spans="1:6" x14ac:dyDescent="0.3">
      <c r="A13" s="1"/>
      <c r="C13" s="1"/>
    </row>
    <row r="14" spans="1:6" x14ac:dyDescent="0.3">
      <c r="A14" s="1"/>
      <c r="B14" s="1"/>
      <c r="C14" s="1"/>
    </row>
    <row r="15" spans="1:6" x14ac:dyDescent="0.3">
      <c r="A15" s="1"/>
      <c r="B15" s="1"/>
      <c r="C15" s="1"/>
    </row>
    <row r="16" spans="1:6"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row r="21" spans="1:3" x14ac:dyDescent="0.3">
      <c r="A21" s="1"/>
      <c r="B21" s="1"/>
      <c r="C21" s="1"/>
    </row>
    <row r="22" spans="1:3" x14ac:dyDescent="0.3">
      <c r="A22" s="1"/>
      <c r="B22" s="1"/>
      <c r="C22" s="1"/>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2E83-C8F6-4297-A9F4-016708780B2B}">
  <dimension ref="A1:P291"/>
  <sheetViews>
    <sheetView showGridLines="0" topLeftCell="I1" zoomScale="85" zoomScaleNormal="85" workbookViewId="0">
      <selection activeCell="D9" sqref="D9"/>
    </sheetView>
  </sheetViews>
  <sheetFormatPr baseColWidth="10" defaultColWidth="11.44140625" defaultRowHeight="14.4" x14ac:dyDescent="0.3"/>
  <cols>
    <col min="1" max="1" width="14.109375" bestFit="1" customWidth="1"/>
    <col min="2" max="2" width="27.6640625" customWidth="1"/>
    <col min="3" max="3" width="20" customWidth="1"/>
    <col min="4" max="4" width="30.88671875" customWidth="1"/>
    <col min="5" max="5" width="17.109375" customWidth="1"/>
    <col min="6" max="6" width="16" customWidth="1"/>
    <col min="7" max="7" width="23.5546875" hidden="1" customWidth="1"/>
    <col min="8" max="8" width="23.44140625" hidden="1" customWidth="1"/>
    <col min="9" max="9" width="33.77734375" customWidth="1"/>
    <col min="10" max="10" width="28.33203125" style="33" bestFit="1" customWidth="1"/>
    <col min="11" max="11" width="26.109375" style="33" bestFit="1" customWidth="1"/>
    <col min="12" max="12" width="21.109375" customWidth="1"/>
    <col min="13" max="13" width="19.5546875" bestFit="1" customWidth="1"/>
    <col min="14" max="14" width="22.33203125" bestFit="1" customWidth="1"/>
    <col min="15" max="15" width="18.6640625" bestFit="1" customWidth="1"/>
    <col min="16" max="16" width="23.109375" customWidth="1"/>
  </cols>
  <sheetData>
    <row r="1" spans="1:16" ht="32.4" customHeight="1" x14ac:dyDescent="0.3">
      <c r="A1" s="38" t="s">
        <v>32</v>
      </c>
      <c r="B1" s="39">
        <v>20260601</v>
      </c>
      <c r="C1" s="38" t="s">
        <v>33</v>
      </c>
      <c r="D1" s="60">
        <f>SUMIFS(CUIPO_datos_abiertos[COMPROMISOS],CUIPO_datos_abiertos[ES_PRODUCTO_VALIDO],"VALIDO",CUIPO_datos_abiertos[PERIODO],'Reporte'!$B$1)</f>
        <v>641956722135</v>
      </c>
      <c r="E1" s="38" t="s">
        <v>34</v>
      </c>
      <c r="F1" s="59" cm="1">
        <f t="array" ref="F1">SUM(_xlfn._xlws.FILTER(Reporte[Aporte],Reporte[Aporte]&lt;&gt;""))</f>
        <v>2.3014005273885821E-2</v>
      </c>
    </row>
    <row r="2" spans="1:16" ht="12" customHeight="1" x14ac:dyDescent="0.3">
      <c r="A2" s="42"/>
      <c r="B2" s="42"/>
    </row>
    <row r="3" spans="1:16" ht="32.4" customHeight="1" x14ac:dyDescent="0.3">
      <c r="A3" s="187" t="str">
        <f>"INDICE DE EFICACIA BASE " &amp; INDEX(TablaPeriodos[],MATCH('Reporte'!$B$1,TablaPeriodos[Periodo],0),3)</f>
        <v>INDICE DE EFICACIA BASE SEGUNDO TRIMESTRE 2026</v>
      </c>
      <c r="B3" s="187"/>
      <c r="C3" s="187"/>
      <c r="D3" s="187"/>
      <c r="E3" s="187"/>
      <c r="F3" s="187"/>
      <c r="G3" s="187"/>
      <c r="H3" s="187"/>
      <c r="I3" s="187"/>
      <c r="J3" s="187"/>
      <c r="K3" s="187"/>
      <c r="L3" s="187"/>
      <c r="M3" s="187"/>
      <c r="N3" s="187"/>
      <c r="O3" s="187"/>
      <c r="P3" s="187"/>
    </row>
    <row r="4" spans="1:16" ht="3.6" customHeight="1" thickBot="1" x14ac:dyDescent="0.35"/>
    <row r="5" spans="1:16" ht="46.2" customHeight="1" thickBot="1" x14ac:dyDescent="0.35">
      <c r="A5" s="61" t="s">
        <v>35</v>
      </c>
      <c r="B5" s="61" t="s">
        <v>36</v>
      </c>
      <c r="C5" s="61" t="s">
        <v>37</v>
      </c>
      <c r="D5" s="61" t="s">
        <v>38</v>
      </c>
      <c r="E5" s="62" t="s">
        <v>39</v>
      </c>
      <c r="F5" s="63" t="s">
        <v>40</v>
      </c>
      <c r="G5" s="64" t="s">
        <v>41</v>
      </c>
      <c r="H5" s="64" t="s">
        <v>42</v>
      </c>
      <c r="I5" s="63" t="s">
        <v>43</v>
      </c>
      <c r="J5" s="132" t="s">
        <v>44</v>
      </c>
      <c r="K5" s="132" t="s">
        <v>45</v>
      </c>
      <c r="L5" s="58" t="s">
        <v>46</v>
      </c>
      <c r="M5" s="65" t="s">
        <v>47</v>
      </c>
      <c r="N5" s="65" t="s">
        <v>48</v>
      </c>
      <c r="O5" s="65" t="s">
        <v>49</v>
      </c>
      <c r="P5" s="65" t="s">
        <v>50</v>
      </c>
    </row>
    <row r="6" spans="1:16" ht="28.8" x14ac:dyDescent="0.3">
      <c r="A6" s="40" t="s">
        <v>51</v>
      </c>
      <c r="B6" s="41" t="s">
        <v>52</v>
      </c>
      <c r="C6" s="41" t="s">
        <v>53</v>
      </c>
      <c r="D6" s="41" t="s">
        <v>54</v>
      </c>
      <c r="E6" s="46" cm="1">
        <f t="array" ref="E6">_xlfn._xlws.FILTER(PI_SISPT_ProgramacionFisica[Prog. Fís.],(PI_SISPT_ProgramacionFisica[Cód. Prod.]=Reporte[[#This Row],[Cód. Prod.]])*(PI_SISPT_ProgramacionFisica[Vigencia]=LEFT('Reporte'!$B$1,4)))</f>
        <v>265</v>
      </c>
      <c r="F6" s="47">
        <f>SUMIFS(EjecucionPIIP[AvanceEjecutado],EjecucionPIIP[CodigoProducto],Reporte[[#This Row],[Cód. Prod.]],EjecucionPIIP[Periodo],$B$1,EjecucionPIIP[AvanceEjecutado],"&lt;&gt;0")</f>
        <v>0</v>
      </c>
      <c r="G6" s="47" t="e" cm="1" vm="1">
        <f t="array" ref="G6">_xlfn._xlws.FILTER(ReporteEficacia[Meta ejecutada],(ReporteEficacia[Código producto]=Reporte[[#This Row],[Cód. Prod.]])*(ReporteEficacia[Periodo]='Reporte'!$B$1))</f>
        <v>#VALUE!</v>
      </c>
      <c r="H6" s="24" t="e" vm="2">
        <f>IF(Reporte[[#This Row],[Ejecución Física PIIP]]=Reporte[[#This Row],[Eje. Fís. SISPT]],"Coincide","No coincide")</f>
        <v>#VALUE!</v>
      </c>
      <c r="I6" s="24" t="str" cm="1">
        <f t="array" ref="I6">_xlfn.TEXTJOIN(", ",TRUE,_xlfn._xlws.FILTER(EjecucionPIIP[Bpin],(EjecucionPIIP[Periodo]='Reporte'!$B$1)*(EjecucionPIIP[CodigoProducto]=Reporte[[#This Row],[Cód. Prod.]]),""))</f>
        <v>202500000049907</v>
      </c>
      <c r="J6" s="133">
        <f>SUMIFS(CUIPO_datos_abiertos[COMPROMISOS],CUIPO_datos_abiertos[COD_PROGRAMATICO_MGA],Reporte[[#This Row],[Cód. Prod.]],CUIPO_datos_abiertos[PERIODO],$B$1)</f>
        <v>393505224553</v>
      </c>
      <c r="K6" s="136">
        <f>SUMIFS(CUIPO_datos_abiertos[OBLIGACIONES],CUIPO_datos_abiertos[COD_PROGRAMATICO_MGA],Reporte[[#This Row],[Cód. Prod.]],CUIPO_datos_abiertos[PERIODO],$B$1)</f>
        <v>367702338497</v>
      </c>
      <c r="L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 s="55" t="str">
        <f>IF(Reporte[[#This Row],[¿Se tiene en cuenta para el calculo?]]="Aporta al calculo",Reporte[[#This Row],[Ejecución Física PIIP]]/Reporte[[#This Row],[Programación Física de la Meta]],"")</f>
        <v/>
      </c>
      <c r="N6" s="52" t="str">
        <f>IF(Reporte[[#This Row],[¿Se tiene en cuenta para el calculo?]]="Aporta al calculo",IF(Reporte[[#This Row],[Avance físico (%)]]&gt;1,1,Reporte[[#This Row],[Avance físico (%)]]),"")</f>
        <v/>
      </c>
      <c r="O6" s="46" t="str">
        <f>IF(Reporte[[#This Row],[¿Se tiene en cuenta para el calculo?]]="Aporta al calculo",Reporte[[#This Row],[Obligaciones (CUIPO)]]/$D$1,"")</f>
        <v/>
      </c>
      <c r="P6" s="43" t="str">
        <f>IF(Reporte[[#This Row],[¿Se tiene en cuenta para el calculo?]]="Aporta al calculo",Reporte[[#This Row],[Avance ajustado (%)]]*Reporte[[#This Row],[Ponderador (wi)]],"")</f>
        <v/>
      </c>
    </row>
    <row r="7" spans="1:16" ht="94.95" customHeight="1" x14ac:dyDescent="0.3">
      <c r="A7" s="34" t="s">
        <v>55</v>
      </c>
      <c r="B7" s="35" t="s">
        <v>56</v>
      </c>
      <c r="C7" s="35" t="s">
        <v>57</v>
      </c>
      <c r="D7" s="35" t="s">
        <v>58</v>
      </c>
      <c r="E7" s="46" cm="1">
        <f t="array" ref="E7">_xlfn._xlws.FILTER(PI_SISPT_ProgramacionFisica[Prog. Fís.],(PI_SISPT_ProgramacionFisica[Cód. Prod.]=Reporte[[#This Row],[Cód. Prod.]])*(PI_SISPT_ProgramacionFisica[Vigencia]=LEFT('Reporte'!$B$1,4)))</f>
        <v>8.6999999999999993</v>
      </c>
      <c r="F7" s="49">
        <f>SUMIFS(EjecucionPIIP[AvanceEjecutado],EjecucionPIIP[CodigoProducto],Reporte[[#This Row],[Cód. Prod.]],EjecucionPIIP[Periodo],$B$1,EjecucionPIIP[AvanceEjecutado],"&lt;&gt;0")</f>
        <v>0</v>
      </c>
      <c r="G7" s="49" t="e" cm="1" vm="1">
        <f t="array" ref="G7">_xlfn._xlws.FILTER(ReporteEficacia[Meta ejecutada],(ReporteEficacia[Código producto]=Reporte[[#This Row],[Cód. Prod.]])*(ReporteEficacia[Periodo]='Reporte'!$B$1))</f>
        <v>#VALUE!</v>
      </c>
      <c r="H7" s="23" t="e" vm="2">
        <f>IF(Reporte[[#This Row],[Ejecución Física PIIP]]=Reporte[[#This Row],[Eje. Fís. SISPT]],"Coincide","No coincide")</f>
        <v>#VALUE!</v>
      </c>
      <c r="I7" s="23" t="str" cm="1">
        <f t="array" ref="I7">_xlfn.TEXTJOIN(", ",TRUE,_xlfn._xlws.FILTER(EjecucionPIIP[Bpin],(EjecucionPIIP[Periodo]='Reporte'!$B$1)*(EjecucionPIIP[CodigoProducto]=Reporte[[#This Row],[Cód. Prod.]]),""))</f>
        <v/>
      </c>
      <c r="J7" s="134">
        <f>SUMIFS(CUIPO_datos_abiertos[COMPROMISOS],CUIPO_datos_abiertos[COD_PROGRAMATICO_MGA],Reporte[[#This Row],[Cód. Prod.]],CUIPO_datos_abiertos[PERIODO],$B$1)</f>
        <v>33431816466</v>
      </c>
      <c r="K7" s="137">
        <f>SUMIFS(CUIPO_datos_abiertos[OBLIGACIONES],CUIPO_datos_abiertos[COD_PROGRAMATICO_MGA],Reporte[[#This Row],[Cód. Prod.]],CUIPO_datos_abiertos[PERIODO],$B$1)</f>
        <v>15280589499</v>
      </c>
      <c r="L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 s="56" t="str">
        <f>IF(Reporte[[#This Row],[¿Se tiene en cuenta para el calculo?]]="Aporta al calculo",Reporte[[#This Row],[Ejecución Física PIIP]]/Reporte[[#This Row],[Programación Física de la Meta]],"")</f>
        <v/>
      </c>
      <c r="N7" s="53" t="str">
        <f>IF(Reporte[[#This Row],[¿Se tiene en cuenta para el calculo?]]="Aporta al calculo",IF(Reporte[[#This Row],[Avance físico (%)]]&gt;1,1,Reporte[[#This Row],[Avance físico (%)]]),"")</f>
        <v/>
      </c>
      <c r="O7" s="48" t="str">
        <f>IF(Reporte[[#This Row],[¿Se tiene en cuenta para el calculo?]]="Aporta al calculo",Reporte[[#This Row],[Obligaciones (CUIPO)]]/$D$1,"")</f>
        <v/>
      </c>
      <c r="P7" s="44" t="str">
        <f>IF(Reporte[[#This Row],[¿Se tiene en cuenta para el calculo?]]="Aporta al calculo",Reporte[[#This Row],[Avance ajustado (%)]]*Reporte[[#This Row],[Ponderador (wi)]],"")</f>
        <v/>
      </c>
    </row>
    <row r="8" spans="1:16" ht="28.8" x14ac:dyDescent="0.3">
      <c r="A8" s="34" t="s">
        <v>59</v>
      </c>
      <c r="B8" s="35" t="s">
        <v>60</v>
      </c>
      <c r="C8" s="35" t="s">
        <v>61</v>
      </c>
      <c r="D8" s="35" t="s">
        <v>62</v>
      </c>
      <c r="E8" s="46" cm="1">
        <f t="array" ref="E8">_xlfn._xlws.FILTER(PI_SISPT_ProgramacionFisica[Prog. Fís.],(PI_SISPT_ProgramacionFisica[Cód. Prod.]=Reporte[[#This Row],[Cód. Prod.]])*(PI_SISPT_ProgramacionFisica[Vigencia]=LEFT('Reporte'!$B$1,4)))</f>
        <v>0.13</v>
      </c>
      <c r="F8" s="49">
        <f>SUMIFS(EjecucionPIIP[AvanceEjecutado],EjecucionPIIP[CodigoProducto],Reporte[[#This Row],[Cód. Prod.]],EjecucionPIIP[Periodo],$B$1,EjecucionPIIP[AvanceEjecutado],"&lt;&gt;0")</f>
        <v>0</v>
      </c>
      <c r="G8" s="49" t="e" cm="1" vm="1">
        <f t="array" ref="G8">_xlfn._xlws.FILTER(ReporteEficacia[Meta ejecutada],(ReporteEficacia[Código producto]=Reporte[[#This Row],[Cód. Prod.]])*(ReporteEficacia[Periodo]='Reporte'!$B$1))</f>
        <v>#VALUE!</v>
      </c>
      <c r="H8" s="23" t="e" vm="2">
        <f>IF(Reporte[[#This Row],[Ejecución Física PIIP]]=Reporte[[#This Row],[Eje. Fís. SISPT]],"Coincide","No coincide")</f>
        <v>#VALUE!</v>
      </c>
      <c r="I8" s="23" t="str" cm="1">
        <f t="array" ref="I8">_xlfn.TEXTJOIN(", ",TRUE,_xlfn._xlws.FILTER(EjecucionPIIP[Bpin],(EjecucionPIIP[Periodo]='Reporte'!$B$1)*(EjecucionPIIP[CodigoProducto]=Reporte[[#This Row],[Cód. Prod.]]),""))</f>
        <v/>
      </c>
      <c r="J8" s="134">
        <f>SUMIFS(CUIPO_datos_abiertos[COMPROMISOS],CUIPO_datos_abiertos[COD_PROGRAMATICO_MGA],Reporte[[#This Row],[Cód. Prod.]],CUIPO_datos_abiertos[PERIODO],$B$1)</f>
        <v>12909544680</v>
      </c>
      <c r="K8" s="137">
        <f>SUMIFS(CUIPO_datos_abiertos[OBLIGACIONES],CUIPO_datos_abiertos[COD_PROGRAMATICO_MGA],Reporte[[#This Row],[Cód. Prod.]],CUIPO_datos_abiertos[PERIODO],$B$1)</f>
        <v>12532668173</v>
      </c>
      <c r="L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 s="56" t="str">
        <f>IF(Reporte[[#This Row],[¿Se tiene en cuenta para el calculo?]]="Aporta al calculo",Reporte[[#This Row],[Ejecución Física PIIP]]/Reporte[[#This Row],[Programación Física de la Meta]],"")</f>
        <v/>
      </c>
      <c r="N8" s="53" t="str">
        <f>IF(Reporte[[#This Row],[¿Se tiene en cuenta para el calculo?]]="Aporta al calculo",IF(Reporte[[#This Row],[Avance físico (%)]]&gt;1,1,Reporte[[#This Row],[Avance físico (%)]]),"")</f>
        <v/>
      </c>
      <c r="O8" s="48" t="str">
        <f>IF(Reporte[[#This Row],[¿Se tiene en cuenta para el calculo?]]="Aporta al calculo",Reporte[[#This Row],[Obligaciones (CUIPO)]]/$D$1,"")</f>
        <v/>
      </c>
      <c r="P8" s="44" t="str">
        <f>IF(Reporte[[#This Row],[¿Se tiene en cuenta para el calculo?]]="Aporta al calculo",Reporte[[#This Row],[Avance ajustado (%)]]*Reporte[[#This Row],[Ponderador (wi)]],"")</f>
        <v/>
      </c>
    </row>
    <row r="9" spans="1:16" ht="43.2" x14ac:dyDescent="0.3">
      <c r="A9" s="34" t="s">
        <v>63</v>
      </c>
      <c r="B9" s="35" t="s">
        <v>64</v>
      </c>
      <c r="C9" s="35" t="s">
        <v>65</v>
      </c>
      <c r="D9" s="35" t="s">
        <v>66</v>
      </c>
      <c r="E9" s="46" cm="1">
        <f t="array" ref="E9">_xlfn._xlws.FILTER(PI_SISPT_ProgramacionFisica[Prog. Fís.],(PI_SISPT_ProgramacionFisica[Cód. Prod.]=Reporte[[#This Row],[Cód. Prod.]])*(PI_SISPT_ProgramacionFisica[Vigencia]=LEFT('Reporte'!$B$1,4)))</f>
        <v>8000000</v>
      </c>
      <c r="F9" s="49">
        <f>SUMIFS(EjecucionPIIP[AvanceEjecutado],EjecucionPIIP[CodigoProducto],Reporte[[#This Row],[Cód. Prod.]],EjecucionPIIP[Periodo],$B$1,EjecucionPIIP[AvanceEjecutado],"&lt;&gt;0")</f>
        <v>1740449</v>
      </c>
      <c r="G9" s="49" t="e" cm="1" vm="1">
        <f t="array" ref="G9">_xlfn._xlws.FILTER(ReporteEficacia[Meta ejecutada],(ReporteEficacia[Código producto]=Reporte[[#This Row],[Cód. Prod.]])*(ReporteEficacia[Periodo]='Reporte'!$B$1))</f>
        <v>#VALUE!</v>
      </c>
      <c r="H9" s="23" t="e" vm="2">
        <f>IF(Reporte[[#This Row],[Ejecución Física PIIP]]=Reporte[[#This Row],[Eje. Fís. SISPT]],"Coincide","No coincide")</f>
        <v>#VALUE!</v>
      </c>
      <c r="I9" s="23" t="str" cm="1">
        <f t="array" ref="I9">_xlfn.TEXTJOIN(", ",TRUE,_xlfn._xlws.FILTER(EjecucionPIIP[Bpin],(EjecucionPIIP[Periodo]='Reporte'!$B$1)*(EjecucionPIIP[CodigoProducto]=Reporte[[#This Row],[Cód. Prod.]]),""))</f>
        <v>202500000035386, 202500000042419</v>
      </c>
      <c r="J9" s="134">
        <f>SUMIFS(CUIPO_datos_abiertos[COMPROMISOS],CUIPO_datos_abiertos[COD_PROGRAMATICO_MGA],Reporte[[#This Row],[Cód. Prod.]],CUIPO_datos_abiertos[PERIODO],$B$1)</f>
        <v>29734014223</v>
      </c>
      <c r="K9" s="137">
        <f>SUMIFS(CUIPO_datos_abiertos[OBLIGACIONES],CUIPO_datos_abiertos[COD_PROGRAMATICO_MGA],Reporte[[#This Row],[Cód. Prod.]],CUIPO_datos_abiertos[PERIODO],$B$1)</f>
        <v>12363581024</v>
      </c>
      <c r="L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9" s="56">
        <f>IF(Reporte[[#This Row],[¿Se tiene en cuenta para el calculo?]]="Aporta al calculo",Reporte[[#This Row],[Ejecución Física PIIP]]/Reporte[[#This Row],[Programación Física de la Meta]],"")</f>
        <v>0.21755612499999999</v>
      </c>
      <c r="N9" s="53">
        <f>IF(Reporte[[#This Row],[¿Se tiene en cuenta para el calculo?]]="Aporta al calculo",IF(Reporte[[#This Row],[Avance físico (%)]]&gt;1,1,Reporte[[#This Row],[Avance físico (%)]]),"")</f>
        <v>0.21755612499999999</v>
      </c>
      <c r="O9" s="48">
        <f>IF(Reporte[[#This Row],[¿Se tiene en cuenta para el calculo?]]="Aporta al calculo",Reporte[[#This Row],[Obligaciones (CUIPO)]]/$D$1,"")</f>
        <v>1.9259212650475224E-2</v>
      </c>
      <c r="P9" s="44">
        <f>IF(Reporte[[#This Row],[¿Se tiene en cuenta para el calculo?]]="Aporta al calculo",Reporte[[#This Row],[Avance ajustado (%)]]*Reporte[[#This Row],[Ponderador (wi)]],"")</f>
        <v>4.1899596747883685E-3</v>
      </c>
    </row>
    <row r="10" spans="1:16" ht="28.8" x14ac:dyDescent="0.3">
      <c r="A10" s="34" t="s">
        <v>67</v>
      </c>
      <c r="B10" s="35" t="s">
        <v>68</v>
      </c>
      <c r="C10" s="35" t="s">
        <v>69</v>
      </c>
      <c r="D10" s="35" t="s">
        <v>68</v>
      </c>
      <c r="E10" s="46" cm="1">
        <f t="array" ref="E10">_xlfn._xlws.FILTER(PI_SISPT_ProgramacionFisica[Prog. Fís.],(PI_SISPT_ProgramacionFisica[Cód. Prod.]=Reporte[[#This Row],[Cód. Prod.]])*(PI_SISPT_ProgramacionFisica[Vigencia]=LEFT('Reporte'!$B$1,4)))</f>
        <v>0</v>
      </c>
      <c r="F10" s="49">
        <f>SUMIFS(EjecucionPIIP[AvanceEjecutado],EjecucionPIIP[CodigoProducto],Reporte[[#This Row],[Cód. Prod.]],EjecucionPIIP[Periodo],$B$1,EjecucionPIIP[AvanceEjecutado],"&lt;&gt;0")</f>
        <v>0</v>
      </c>
      <c r="G10" s="49" t="e" cm="1" vm="1">
        <f t="array" ref="G10">_xlfn._xlws.FILTER(ReporteEficacia[Meta ejecutada],(ReporteEficacia[Código producto]=Reporte[[#This Row],[Cód. Prod.]])*(ReporteEficacia[Periodo]='Reporte'!$B$1))</f>
        <v>#VALUE!</v>
      </c>
      <c r="H10" s="23" t="e" vm="2">
        <f>IF(Reporte[[#This Row],[Ejecución Física PIIP]]=Reporte[[#This Row],[Eje. Fís. SISPT]],"Coincide","No coincide")</f>
        <v>#VALUE!</v>
      </c>
      <c r="I10" s="23" t="str" cm="1">
        <f t="array" ref="I10">_xlfn.TEXTJOIN(", ",TRUE,_xlfn._xlws.FILTER(EjecucionPIIP[Bpin],(EjecucionPIIP[Periodo]='Reporte'!$B$1)*(EjecucionPIIP[CodigoProducto]=Reporte[[#This Row],[Cód. Prod.]]),""))</f>
        <v>2023002700021</v>
      </c>
      <c r="J10" s="134">
        <f>SUMIFS(CUIPO_datos_abiertos[COMPROMISOS],CUIPO_datos_abiertos[COD_PROGRAMATICO_MGA],Reporte[[#This Row],[Cód. Prod.]],CUIPO_datos_abiertos[PERIODO],$B$1)</f>
        <v>22295459973</v>
      </c>
      <c r="K10" s="137">
        <f>SUMIFS(CUIPO_datos_abiertos[OBLIGACIONES],CUIPO_datos_abiertos[COD_PROGRAMATICO_MGA],Reporte[[#This Row],[Cód. Prod.]],CUIPO_datos_abiertos[PERIODO],$B$1)</f>
        <v>9991793731</v>
      </c>
      <c r="L1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 s="56" t="str">
        <f>IF(Reporte[[#This Row],[¿Se tiene en cuenta para el calculo?]]="Aporta al calculo",Reporte[[#This Row],[Ejecución Física PIIP]]/Reporte[[#This Row],[Programación Física de la Meta]],"")</f>
        <v/>
      </c>
      <c r="N10" s="53" t="str">
        <f>IF(Reporte[[#This Row],[¿Se tiene en cuenta para el calculo?]]="Aporta al calculo",IF(Reporte[[#This Row],[Avance físico (%)]]&gt;1,1,Reporte[[#This Row],[Avance físico (%)]]),"")</f>
        <v/>
      </c>
      <c r="O10" s="48" t="str">
        <f>IF(Reporte[[#This Row],[¿Se tiene en cuenta para el calculo?]]="Aporta al calculo",Reporte[[#This Row],[Obligaciones (CUIPO)]]/$D$1,"")</f>
        <v/>
      </c>
      <c r="P10" s="44" t="str">
        <f>IF(Reporte[[#This Row],[¿Se tiene en cuenta para el calculo?]]="Aporta al calculo",Reporte[[#This Row],[Avance ajustado (%)]]*Reporte[[#This Row],[Ponderador (wi)]],"")</f>
        <v/>
      </c>
    </row>
    <row r="11" spans="1:16" ht="43.2" x14ac:dyDescent="0.3">
      <c r="A11" s="34" t="s">
        <v>70</v>
      </c>
      <c r="B11" s="35" t="s">
        <v>71</v>
      </c>
      <c r="C11" s="35" t="s">
        <v>72</v>
      </c>
      <c r="D11" s="35" t="s">
        <v>73</v>
      </c>
      <c r="E11" s="46" cm="1">
        <f t="array" ref="E11">_xlfn._xlws.FILTER(PI_SISPT_ProgramacionFisica[Prog. Fís.],(PI_SISPT_ProgramacionFisica[Cód. Prod.]=Reporte[[#This Row],[Cód. Prod.]])*(PI_SISPT_ProgramacionFisica[Vigencia]=LEFT('Reporte'!$B$1,4)))</f>
        <v>9</v>
      </c>
      <c r="F11" s="49">
        <f>SUMIFS(EjecucionPIIP[AvanceEjecutado],EjecucionPIIP[CodigoProducto],Reporte[[#This Row],[Cód. Prod.]],EjecucionPIIP[Periodo],$B$1,EjecucionPIIP[AvanceEjecutado],"&lt;&gt;0")</f>
        <v>0</v>
      </c>
      <c r="G11" s="49" t="e" cm="1" vm="1">
        <f t="array" ref="G11">_xlfn._xlws.FILTER(ReporteEficacia[Meta ejecutada],(ReporteEficacia[Código producto]=Reporte[[#This Row],[Cód. Prod.]])*(ReporteEficacia[Periodo]='Reporte'!$B$1))</f>
        <v>#VALUE!</v>
      </c>
      <c r="H11" s="23" t="e" vm="2">
        <f>IF(Reporte[[#This Row],[Ejecución Física PIIP]]=Reporte[[#This Row],[Eje. Fís. SISPT]],"Coincide","No coincide")</f>
        <v>#VALUE!</v>
      </c>
      <c r="I11" s="23" t="str" cm="1">
        <f t="array" ref="I11">_xlfn.TEXTJOIN(", ",TRUE,_xlfn._xlws.FILTER(EjecucionPIIP[Bpin],(EjecucionPIIP[Periodo]='Reporte'!$B$1)*(EjecucionPIIP[CodigoProducto]=Reporte[[#This Row],[Cód. Prod.]]),""))</f>
        <v/>
      </c>
      <c r="J11" s="134">
        <f>SUMIFS(CUIPO_datos_abiertos[COMPROMISOS],CUIPO_datos_abiertos[COD_PROGRAMATICO_MGA],Reporte[[#This Row],[Cód. Prod.]],CUIPO_datos_abiertos[PERIODO],$B$1)</f>
        <v>7718197813</v>
      </c>
      <c r="K11" s="137">
        <f>SUMIFS(CUIPO_datos_abiertos[OBLIGACIONES],CUIPO_datos_abiertos[COD_PROGRAMATICO_MGA],Reporte[[#This Row],[Cód. Prod.]],CUIPO_datos_abiertos[PERIODO],$B$1)</f>
        <v>7718197813</v>
      </c>
      <c r="L1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 s="56" t="str">
        <f>IF(Reporte[[#This Row],[¿Se tiene en cuenta para el calculo?]]="Aporta al calculo",Reporte[[#This Row],[Ejecución Física PIIP]]/Reporte[[#This Row],[Programación Física de la Meta]],"")</f>
        <v/>
      </c>
      <c r="N11" s="53" t="str">
        <f>IF(Reporte[[#This Row],[¿Se tiene en cuenta para el calculo?]]="Aporta al calculo",IF(Reporte[[#This Row],[Avance físico (%)]]&gt;1,1,Reporte[[#This Row],[Avance físico (%)]]),"")</f>
        <v/>
      </c>
      <c r="O11" s="48" t="str">
        <f>IF(Reporte[[#This Row],[¿Se tiene en cuenta para el calculo?]]="Aporta al calculo",Reporte[[#This Row],[Obligaciones (CUIPO)]]/$D$1,"")</f>
        <v/>
      </c>
      <c r="P11" s="44" t="str">
        <f>IF(Reporte[[#This Row],[¿Se tiene en cuenta para el calculo?]]="Aporta al calculo",Reporte[[#This Row],[Avance ajustado (%)]]*Reporte[[#This Row],[Ponderador (wi)]],"")</f>
        <v/>
      </c>
    </row>
    <row r="12" spans="1:16" ht="43.2" x14ac:dyDescent="0.3">
      <c r="A12" s="34" t="s">
        <v>74</v>
      </c>
      <c r="B12" s="35" t="s">
        <v>75</v>
      </c>
      <c r="C12" s="35" t="s">
        <v>76</v>
      </c>
      <c r="D12" s="35" t="s">
        <v>77</v>
      </c>
      <c r="E12" s="46" cm="1">
        <f t="array" ref="E12">_xlfn._xlws.FILTER(PI_SISPT_ProgramacionFisica[Prog. Fís.],(PI_SISPT_ProgramacionFisica[Cód. Prod.]=Reporte[[#This Row],[Cód. Prod.]])*(PI_SISPT_ProgramacionFisica[Vigencia]=LEFT('Reporte'!$B$1,4)))</f>
        <v>14</v>
      </c>
      <c r="F12" s="49">
        <f>SUMIFS(EjecucionPIIP[AvanceEjecutado],EjecucionPIIP[CodigoProducto],Reporte[[#This Row],[Cód. Prod.]],EjecucionPIIP[Periodo],$B$1,EjecucionPIIP[AvanceEjecutado],"&lt;&gt;0")</f>
        <v>1</v>
      </c>
      <c r="G12" s="49" t="e" cm="1" vm="1">
        <f t="array" ref="G12">_xlfn._xlws.FILTER(ReporteEficacia[Meta ejecutada],(ReporteEficacia[Código producto]=Reporte[[#This Row],[Cód. Prod.]])*(ReporteEficacia[Periodo]='Reporte'!$B$1))</f>
        <v>#VALUE!</v>
      </c>
      <c r="H12" s="23" t="e" vm="2">
        <f>IF(Reporte[[#This Row],[Ejecución Física PIIP]]=Reporte[[#This Row],[Eje. Fís. SISPT]],"Coincide","No coincide")</f>
        <v>#VALUE!</v>
      </c>
      <c r="I12" s="23" t="str" cm="1">
        <f t="array" ref="I12">_xlfn.TEXTJOIN(", ",TRUE,_xlfn._xlws.FILTER(EjecucionPIIP[Bpin],(EjecucionPIIP[Periodo]='Reporte'!$B$1)*(EjecucionPIIP[CodigoProducto]=Reporte[[#This Row],[Cód. Prod.]]),""))</f>
        <v>202500000025321, 202500000050078, 202600000005933</v>
      </c>
      <c r="J12" s="134">
        <f>SUMIFS(CUIPO_datos_abiertos[COMPROMISOS],CUIPO_datos_abiertos[COD_PROGRAMATICO_MGA],Reporte[[#This Row],[Cód. Prod.]],CUIPO_datos_abiertos[PERIODO],$B$1)</f>
        <v>6527729587</v>
      </c>
      <c r="K12" s="137">
        <f>SUMIFS(CUIPO_datos_abiertos[OBLIGACIONES],CUIPO_datos_abiertos[COD_PROGRAMATICO_MGA],Reporte[[#This Row],[Cód. Prod.]],CUIPO_datos_abiertos[PERIODO],$B$1)</f>
        <v>5864726020</v>
      </c>
      <c r="L1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2" s="56">
        <f>IF(Reporte[[#This Row],[¿Se tiene en cuenta para el calculo?]]="Aporta al calculo",Reporte[[#This Row],[Ejecución Física PIIP]]/Reporte[[#This Row],[Programación Física de la Meta]],"")</f>
        <v>7.1428571428571425E-2</v>
      </c>
      <c r="N12" s="53">
        <f>IF(Reporte[[#This Row],[¿Se tiene en cuenta para el calculo?]]="Aporta al calculo",IF(Reporte[[#This Row],[Avance físico (%)]]&gt;1,1,Reporte[[#This Row],[Avance físico (%)]]),"")</f>
        <v>7.1428571428571425E-2</v>
      </c>
      <c r="O12" s="48">
        <f>IF(Reporte[[#This Row],[¿Se tiene en cuenta para el calculo?]]="Aporta al calculo",Reporte[[#This Row],[Obligaciones (CUIPO)]]/$D$1,"")</f>
        <v>9.1357031054917128E-3</v>
      </c>
      <c r="P12" s="44">
        <f>IF(Reporte[[#This Row],[¿Se tiene en cuenta para el calculo?]]="Aporta al calculo",Reporte[[#This Row],[Avance ajustado (%)]]*Reporte[[#This Row],[Ponderador (wi)]],"")</f>
        <v>6.5255022182083655E-4</v>
      </c>
    </row>
    <row r="13" spans="1:16" ht="72" x14ac:dyDescent="0.3">
      <c r="A13" s="34" t="s">
        <v>78</v>
      </c>
      <c r="B13" s="35" t="s">
        <v>79</v>
      </c>
      <c r="C13" s="35" t="s">
        <v>80</v>
      </c>
      <c r="D13" s="35" t="s">
        <v>81</v>
      </c>
      <c r="E13" s="46" cm="1">
        <f t="array" ref="E13">_xlfn._xlws.FILTER(PI_SISPT_ProgramacionFisica[Prog. Fís.],(PI_SISPT_ProgramacionFisica[Cód. Prod.]=Reporte[[#This Row],[Cód. Prod.]])*(PI_SISPT_ProgramacionFisica[Vigencia]=LEFT('Reporte'!$B$1,4)))</f>
        <v>3</v>
      </c>
      <c r="F13" s="49">
        <f>SUMIFS(EjecucionPIIP[AvanceEjecutado],EjecucionPIIP[CodigoProducto],Reporte[[#This Row],[Cód. Prod.]],EjecucionPIIP[Periodo],$B$1,EjecucionPIIP[AvanceEjecutado],"&lt;&gt;0")</f>
        <v>0.5</v>
      </c>
      <c r="G13" s="49" t="e" cm="1" vm="1">
        <f t="array" ref="G13">_xlfn._xlws.FILTER(ReporteEficacia[Meta ejecutada],(ReporteEficacia[Código producto]=Reporte[[#This Row],[Cód. Prod.]])*(ReporteEficacia[Periodo]='Reporte'!$B$1))</f>
        <v>#VALUE!</v>
      </c>
      <c r="H13" s="23" t="e" vm="2">
        <f>IF(Reporte[[#This Row],[Ejecución Física PIIP]]=Reporte[[#This Row],[Eje. Fís. SISPT]],"Coincide","No coincide")</f>
        <v>#VALUE!</v>
      </c>
      <c r="I13" s="23" t="str" cm="1">
        <f t="array" ref="I13">_xlfn.TEXTJOIN(", ",TRUE,_xlfn._xlws.FILTER(EjecucionPIIP[Bpin],(EjecucionPIIP[Periodo]='Reporte'!$B$1)*(EjecucionPIIP[CodigoProducto]=Reporte[[#This Row],[Cód. Prod.]]),""))</f>
        <v>202500000047955</v>
      </c>
      <c r="J13" s="134">
        <f>SUMIFS(CUIPO_datos_abiertos[COMPROMISOS],CUIPO_datos_abiertos[COD_PROGRAMATICO_MGA],Reporte[[#This Row],[Cód. Prod.]],CUIPO_datos_abiertos[PERIODO],$B$1)</f>
        <v>7164506229</v>
      </c>
      <c r="K13" s="137">
        <f>SUMIFS(CUIPO_datos_abiertos[OBLIGACIONES],CUIPO_datos_abiertos[COD_PROGRAMATICO_MGA],Reporte[[#This Row],[Cód. Prod.]],CUIPO_datos_abiertos[PERIODO],$B$1)</f>
        <v>4450475298</v>
      </c>
      <c r="L1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3" s="56">
        <f>IF(Reporte[[#This Row],[¿Se tiene en cuenta para el calculo?]]="Aporta al calculo",Reporte[[#This Row],[Ejecución Física PIIP]]/Reporte[[#This Row],[Programación Física de la Meta]],"")</f>
        <v>0.16666666666666666</v>
      </c>
      <c r="N13" s="53">
        <f>IF(Reporte[[#This Row],[¿Se tiene en cuenta para el calculo?]]="Aporta al calculo",IF(Reporte[[#This Row],[Avance físico (%)]]&gt;1,1,Reporte[[#This Row],[Avance físico (%)]]),"")</f>
        <v>0.16666666666666666</v>
      </c>
      <c r="O13" s="48">
        <f>IF(Reporte[[#This Row],[¿Se tiene en cuenta para el calculo?]]="Aporta al calculo",Reporte[[#This Row],[Obligaciones (CUIPO)]]/$D$1,"")</f>
        <v>6.9326718523933292E-3</v>
      </c>
      <c r="P13" s="44">
        <f>IF(Reporte[[#This Row],[¿Se tiene en cuenta para el calculo?]]="Aporta al calculo",Reporte[[#This Row],[Avance ajustado (%)]]*Reporte[[#This Row],[Ponderador (wi)]],"")</f>
        <v>1.1554453087322214E-3</v>
      </c>
    </row>
    <row r="14" spans="1:16" ht="68.400000000000006" customHeight="1" x14ac:dyDescent="0.3">
      <c r="A14" s="34" t="s">
        <v>82</v>
      </c>
      <c r="B14" s="35" t="s">
        <v>83</v>
      </c>
      <c r="C14" s="35" t="s">
        <v>84</v>
      </c>
      <c r="D14" s="35" t="s">
        <v>85</v>
      </c>
      <c r="E14" s="46" cm="1">
        <f t="array" ref="E14">_xlfn._xlws.FILTER(PI_SISPT_ProgramacionFisica[Prog. Fís.],(PI_SISPT_ProgramacionFisica[Cód. Prod.]=Reporte[[#This Row],[Cód. Prod.]])*(PI_SISPT_ProgramacionFisica[Vigencia]=LEFT('Reporte'!$B$1,4)))</f>
        <v>17500</v>
      </c>
      <c r="F14" s="49">
        <f>SUMIFS(EjecucionPIIP[AvanceEjecutado],EjecucionPIIP[CodigoProducto],Reporte[[#This Row],[Cód. Prod.]],EjecucionPIIP[Periodo],$B$1,EjecucionPIIP[AvanceEjecutado],"&lt;&gt;0")</f>
        <v>953324</v>
      </c>
      <c r="G14" s="49" t="e" cm="1" vm="1">
        <f t="array" ref="G14">_xlfn._xlws.FILTER(ReporteEficacia[Meta ejecutada],(ReporteEficacia[Código producto]=Reporte[[#This Row],[Cód. Prod.]])*(ReporteEficacia[Periodo]='Reporte'!$B$1))</f>
        <v>#VALUE!</v>
      </c>
      <c r="H14" s="23" t="e" vm="2">
        <f>IF(Reporte[[#This Row],[Ejecución Física PIIP]]=Reporte[[#This Row],[Eje. Fís. SISPT]],"Coincide","No coincide")</f>
        <v>#VALUE!</v>
      </c>
      <c r="I14" s="23" t="str" cm="1">
        <f t="array" ref="I14">_xlfn.TEXTJOIN(", ",TRUE,_xlfn._xlws.FILTER(EjecucionPIIP[Bpin],(EjecucionPIIP[Periodo]='Reporte'!$B$1)*(EjecucionPIIP[CodigoProducto]=Reporte[[#This Row],[Cód. Prod.]]),""))</f>
        <v>202500000050554, 202600000000593, 202600000007861, 202600000008787, 202600000012764</v>
      </c>
      <c r="J14" s="134">
        <f>SUMIFS(CUIPO_datos_abiertos[COMPROMISOS],CUIPO_datos_abiertos[COD_PROGRAMATICO_MGA],Reporte[[#This Row],[Cód. Prod.]],CUIPO_datos_abiertos[PERIODO],$B$1)</f>
        <v>4414341532</v>
      </c>
      <c r="K14" s="137">
        <f>SUMIFS(CUIPO_datos_abiertos[OBLIGACIONES],CUIPO_datos_abiertos[COD_PROGRAMATICO_MGA],Reporte[[#This Row],[Cód. Prod.]],CUIPO_datos_abiertos[PERIODO],$B$1)</f>
        <v>4414341532</v>
      </c>
      <c r="L1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4" s="56">
        <f>IF(Reporte[[#This Row],[¿Se tiene en cuenta para el calculo?]]="Aporta al calculo",Reporte[[#This Row],[Ejecución Física PIIP]]/Reporte[[#This Row],[Programación Física de la Meta]],"")</f>
        <v>54.475657142857145</v>
      </c>
      <c r="N14" s="53">
        <f>IF(Reporte[[#This Row],[¿Se tiene en cuenta para el calculo?]]="Aporta al calculo",IF(Reporte[[#This Row],[Avance físico (%)]]&gt;1,1,Reporte[[#This Row],[Avance físico (%)]]),"")</f>
        <v>1</v>
      </c>
      <c r="O14" s="48">
        <f>IF(Reporte[[#This Row],[¿Se tiene en cuenta para el calculo?]]="Aporta al calculo",Reporte[[#This Row],[Obligaciones (CUIPO)]]/$D$1,"")</f>
        <v>6.8763849334249798E-3</v>
      </c>
      <c r="P14" s="44">
        <f>IF(Reporte[[#This Row],[¿Se tiene en cuenta para el calculo?]]="Aporta al calculo",Reporte[[#This Row],[Avance ajustado (%)]]*Reporte[[#This Row],[Ponderador (wi)]],"")</f>
        <v>6.8763849334249798E-3</v>
      </c>
    </row>
    <row r="15" spans="1:16" ht="67.2" customHeight="1" x14ac:dyDescent="0.3">
      <c r="A15" s="34" t="s">
        <v>86</v>
      </c>
      <c r="B15" s="35" t="s">
        <v>87</v>
      </c>
      <c r="C15" s="35" t="s">
        <v>88</v>
      </c>
      <c r="D15" s="35" t="s">
        <v>89</v>
      </c>
      <c r="E15" s="46" cm="1">
        <f t="array" ref="E15">_xlfn._xlws.FILTER(PI_SISPT_ProgramacionFisica[Prog. Fís.],(PI_SISPT_ProgramacionFisica[Cód. Prod.]=Reporte[[#This Row],[Cód. Prod.]])*(PI_SISPT_ProgramacionFisica[Vigencia]=LEFT('Reporte'!$B$1,4)))</f>
        <v>1</v>
      </c>
      <c r="F15" s="49">
        <f>SUMIFS(EjecucionPIIP[AvanceEjecutado],EjecucionPIIP[CodigoProducto],Reporte[[#This Row],[Cód. Prod.]],EjecucionPIIP[Periodo],$B$1,EjecucionPIIP[AvanceEjecutado],"&lt;&gt;0")</f>
        <v>61.71</v>
      </c>
      <c r="G15" s="49" t="e" cm="1" vm="1">
        <f t="array" ref="G15">_xlfn._xlws.FILTER(ReporteEficacia[Meta ejecutada],(ReporteEficacia[Código producto]=Reporte[[#This Row],[Cód. Prod.]])*(ReporteEficacia[Periodo]='Reporte'!$B$1))</f>
        <v>#VALUE!</v>
      </c>
      <c r="H15" s="23" t="e" vm="2">
        <f>IF(Reporte[[#This Row],[Ejecución Física PIIP]]=Reporte[[#This Row],[Eje. Fís. SISPT]],"Coincide","No coincide")</f>
        <v>#VALUE!</v>
      </c>
      <c r="I15" s="23" t="str" cm="1">
        <f t="array" ref="I15">_xlfn.TEXTJOIN(", ",TRUE,_xlfn._xlws.FILTER(EjecucionPIIP[Bpin],(EjecucionPIIP[Periodo]='Reporte'!$B$1)*(EjecucionPIIP[CodigoProducto]=Reporte[[#This Row],[Cód. Prod.]]),""))</f>
        <v>202500000032612, 202500000038150</v>
      </c>
      <c r="J15" s="134">
        <f>SUMIFS(CUIPO_datos_abiertos[COMPROMISOS],CUIPO_datos_abiertos[COD_PROGRAMATICO_MGA],Reporte[[#This Row],[Cód. Prod.]],CUIPO_datos_abiertos[PERIODO],$B$1)</f>
        <v>3810249058</v>
      </c>
      <c r="K15" s="137">
        <f>SUMIFS(CUIPO_datos_abiertos[OBLIGACIONES],CUIPO_datos_abiertos[COD_PROGRAMATICO_MGA],Reporte[[#This Row],[Cód. Prod.]],CUIPO_datos_abiertos[PERIODO],$B$1)</f>
        <v>3582249058</v>
      </c>
      <c r="L1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5" s="56">
        <f>IF(Reporte[[#This Row],[¿Se tiene en cuenta para el calculo?]]="Aporta al calculo",Reporte[[#This Row],[Ejecución Física PIIP]]/Reporte[[#This Row],[Programación Física de la Meta]],"")</f>
        <v>61.71</v>
      </c>
      <c r="N15" s="53">
        <f>IF(Reporte[[#This Row],[¿Se tiene en cuenta para el calculo?]]="Aporta al calculo",IF(Reporte[[#This Row],[Avance físico (%)]]&gt;1,1,Reporte[[#This Row],[Avance físico (%)]]),"")</f>
        <v>1</v>
      </c>
      <c r="O15" s="48">
        <f>IF(Reporte[[#This Row],[¿Se tiene en cuenta para el calculo?]]="Aporta al calculo",Reporte[[#This Row],[Obligaciones (CUIPO)]]/$D$1,"")</f>
        <v>5.5802033602612121E-3</v>
      </c>
      <c r="P15" s="44">
        <f>IF(Reporte[[#This Row],[¿Se tiene en cuenta para el calculo?]]="Aporta al calculo",Reporte[[#This Row],[Avance ajustado (%)]]*Reporte[[#This Row],[Ponderador (wi)]],"")</f>
        <v>5.5802033602612121E-3</v>
      </c>
    </row>
    <row r="16" spans="1:16" ht="43.2" x14ac:dyDescent="0.3">
      <c r="A16" s="34" t="s">
        <v>90</v>
      </c>
      <c r="B16" s="35" t="s">
        <v>91</v>
      </c>
      <c r="C16" s="35" t="s">
        <v>92</v>
      </c>
      <c r="D16" s="35" t="s">
        <v>91</v>
      </c>
      <c r="E16" s="46" cm="1">
        <f t="array" ref="E16">_xlfn._xlws.FILTER(PI_SISPT_ProgramacionFisica[Prog. Fís.],(PI_SISPT_ProgramacionFisica[Cód. Prod.]=Reporte[[#This Row],[Cód. Prod.]])*(PI_SISPT_ProgramacionFisica[Vigencia]=LEFT('Reporte'!$B$1,4)))</f>
        <v>470</v>
      </c>
      <c r="F16" s="49">
        <f>SUMIFS(EjecucionPIIP[AvanceEjecutado],EjecucionPIIP[CodigoProducto],Reporte[[#This Row],[Cód. Prod.]],EjecucionPIIP[Periodo],$B$1,EjecucionPIIP[AvanceEjecutado],"&lt;&gt;0")</f>
        <v>60</v>
      </c>
      <c r="G16" s="49" t="e" cm="1" vm="1">
        <f t="array" ref="G16">_xlfn._xlws.FILTER(ReporteEficacia[Meta ejecutada],(ReporteEficacia[Código producto]=Reporte[[#This Row],[Cód. Prod.]])*(ReporteEficacia[Periodo]='Reporte'!$B$1))</f>
        <v>#VALUE!</v>
      </c>
      <c r="H16" s="23" t="e" vm="2">
        <f>IF(Reporte[[#This Row],[Ejecución Física PIIP]]=Reporte[[#This Row],[Eje. Fís. SISPT]],"Coincide","No coincide")</f>
        <v>#VALUE!</v>
      </c>
      <c r="I16" s="23" t="str" cm="1">
        <f t="array" ref="I16">_xlfn.TEXTJOIN(", ",TRUE,_xlfn._xlws.FILTER(EjecucionPIIP[Bpin],(EjecucionPIIP[Periodo]='Reporte'!$B$1)*(EjecucionPIIP[CodigoProducto]=Reporte[[#This Row],[Cód. Prod.]]),""))</f>
        <v>2024002700131, 202500000034777</v>
      </c>
      <c r="J16" s="134">
        <f>SUMIFS(CUIPO_datos_abiertos[COMPROMISOS],CUIPO_datos_abiertos[COD_PROGRAMATICO_MGA],Reporte[[#This Row],[Cód. Prod.]],CUIPO_datos_abiertos[PERIODO],$B$1)</f>
        <v>3548957101</v>
      </c>
      <c r="K16" s="137">
        <f>SUMIFS(CUIPO_datos_abiertos[OBLIGACIONES],CUIPO_datos_abiertos[COD_PROGRAMATICO_MGA],Reporte[[#This Row],[Cód. Prod.]],CUIPO_datos_abiertos[PERIODO],$B$1)</f>
        <v>3120331456</v>
      </c>
      <c r="L1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6" s="56">
        <f>IF(Reporte[[#This Row],[¿Se tiene en cuenta para el calculo?]]="Aporta al calculo",Reporte[[#This Row],[Ejecución Física PIIP]]/Reporte[[#This Row],[Programación Física de la Meta]],"")</f>
        <v>0.1276595744680851</v>
      </c>
      <c r="N16" s="53">
        <f>IF(Reporte[[#This Row],[¿Se tiene en cuenta para el calculo?]]="Aporta al calculo",IF(Reporte[[#This Row],[Avance físico (%)]]&gt;1,1,Reporte[[#This Row],[Avance físico (%)]]),"")</f>
        <v>0.1276595744680851</v>
      </c>
      <c r="O16" s="48">
        <f>IF(Reporte[[#This Row],[¿Se tiene en cuenta para el calculo?]]="Aporta al calculo",Reporte[[#This Row],[Obligaciones (CUIPO)]]/$D$1,"")</f>
        <v>4.8606570324904418E-3</v>
      </c>
      <c r="P16" s="44">
        <f>IF(Reporte[[#This Row],[¿Se tiene en cuenta para el calculo?]]="Aporta al calculo",Reporte[[#This Row],[Avance ajustado (%)]]*Reporte[[#This Row],[Ponderador (wi)]],"")</f>
        <v>6.2050940840303512E-4</v>
      </c>
    </row>
    <row r="17" spans="1:16" ht="28.8" x14ac:dyDescent="0.3">
      <c r="A17" s="34" t="s">
        <v>93</v>
      </c>
      <c r="B17" s="35" t="s">
        <v>94</v>
      </c>
      <c r="C17" s="35" t="s">
        <v>95</v>
      </c>
      <c r="D17" s="35" t="s">
        <v>96</v>
      </c>
      <c r="E17" s="46" cm="1">
        <f t="array" ref="E17">_xlfn._xlws.FILTER(PI_SISPT_ProgramacionFisica[Prog. Fís.],(PI_SISPT_ProgramacionFisica[Cód. Prod.]=Reporte[[#This Row],[Cód. Prod.]])*(PI_SISPT_ProgramacionFisica[Vigencia]=LEFT('Reporte'!$B$1,4)))</f>
        <v>43</v>
      </c>
      <c r="F17" s="49">
        <f>SUMIFS(EjecucionPIIP[AvanceEjecutado],EjecucionPIIP[CodigoProducto],Reporte[[#This Row],[Cód. Prod.]],EjecucionPIIP[Periodo],$B$1,EjecucionPIIP[AvanceEjecutado],"&lt;&gt;0")</f>
        <v>5</v>
      </c>
      <c r="G17" s="49" t="e" cm="1" vm="1">
        <f t="array" ref="G17">_xlfn._xlws.FILTER(ReporteEficacia[Meta ejecutada],(ReporteEficacia[Código producto]=Reporte[[#This Row],[Cód. Prod.]])*(ReporteEficacia[Periodo]='Reporte'!$B$1))</f>
        <v>#VALUE!</v>
      </c>
      <c r="H17" s="23" t="e" vm="2">
        <f>IF(Reporte[[#This Row],[Ejecución Física PIIP]]=Reporte[[#This Row],[Eje. Fís. SISPT]],"Coincide","No coincide")</f>
        <v>#VALUE!</v>
      </c>
      <c r="I17" s="23" t="str" cm="1">
        <f t="array" ref="I17">_xlfn.TEXTJOIN(", ",TRUE,_xlfn._xlws.FILTER(EjecucionPIIP[Bpin],(EjecucionPIIP[Periodo]='Reporte'!$B$1)*(EjecucionPIIP[CodigoProducto]=Reporte[[#This Row],[Cód. Prod.]]),""))</f>
        <v>202600000001594</v>
      </c>
      <c r="J17" s="134">
        <f>SUMIFS(CUIPO_datos_abiertos[COMPROMISOS],CUIPO_datos_abiertos[COD_PROGRAMATICO_MGA],Reporte[[#This Row],[Cód. Prod.]],CUIPO_datos_abiertos[PERIODO],$B$1)</f>
        <v>2589826566</v>
      </c>
      <c r="K17" s="137">
        <f>SUMIFS(CUIPO_datos_abiertos[OBLIGACIONES],CUIPO_datos_abiertos[COD_PROGRAMATICO_MGA],Reporte[[#This Row],[Cód. Prod.]],CUIPO_datos_abiertos[PERIODO],$B$1)</f>
        <v>2589826566</v>
      </c>
      <c r="L1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7" s="56">
        <f>IF(Reporte[[#This Row],[¿Se tiene en cuenta para el calculo?]]="Aporta al calculo",Reporte[[#This Row],[Ejecución Física PIIP]]/Reporte[[#This Row],[Programación Física de la Meta]],"")</f>
        <v>0.11627906976744186</v>
      </c>
      <c r="N17" s="53">
        <f>IF(Reporte[[#This Row],[¿Se tiene en cuenta para el calculo?]]="Aporta al calculo",IF(Reporte[[#This Row],[Avance físico (%)]]&gt;1,1,Reporte[[#This Row],[Avance físico (%)]]),"")</f>
        <v>0.11627906976744186</v>
      </c>
      <c r="O17" s="48">
        <f>IF(Reporte[[#This Row],[¿Se tiene en cuenta para el calculo?]]="Aporta al calculo",Reporte[[#This Row],[Obligaciones (CUIPO)]]/$D$1,"")</f>
        <v>4.0342697205301226E-3</v>
      </c>
      <c r="P17" s="44">
        <f>IF(Reporte[[#This Row],[¿Se tiene en cuenta para el calculo?]]="Aporta al calculo",Reporte[[#This Row],[Avance ajustado (%)]]*Reporte[[#This Row],[Ponderador (wi)]],"")</f>
        <v>4.6910113029420032E-4</v>
      </c>
    </row>
    <row r="18" spans="1:16" ht="28.8" x14ac:dyDescent="0.3">
      <c r="A18" s="34" t="s">
        <v>97</v>
      </c>
      <c r="B18" s="35" t="s">
        <v>98</v>
      </c>
      <c r="C18" s="35" t="s">
        <v>99</v>
      </c>
      <c r="D18" s="35" t="s">
        <v>100</v>
      </c>
      <c r="E18" s="46" cm="1">
        <f t="array" ref="E18">_xlfn._xlws.FILTER(PI_SISPT_ProgramacionFisica[Prog. Fís.],(PI_SISPT_ProgramacionFisica[Cód. Prod.]=Reporte[[#This Row],[Cód. Prod.]])*(PI_SISPT_ProgramacionFisica[Vigencia]=LEFT('Reporte'!$B$1,4)))</f>
        <v>1</v>
      </c>
      <c r="F18" s="49">
        <f>SUMIFS(EjecucionPIIP[AvanceEjecutado],EjecucionPIIP[CodigoProducto],Reporte[[#This Row],[Cód. Prod.]],EjecucionPIIP[Periodo],$B$1,EjecucionPIIP[AvanceEjecutado],"&lt;&gt;0")</f>
        <v>0</v>
      </c>
      <c r="G18" s="49" t="e" cm="1" vm="1">
        <f t="array" ref="G18">_xlfn._xlws.FILTER(ReporteEficacia[Meta ejecutada],(ReporteEficacia[Código producto]=Reporte[[#This Row],[Cód. Prod.]])*(ReporteEficacia[Periodo]='Reporte'!$B$1))</f>
        <v>#VALUE!</v>
      </c>
      <c r="H18" s="23" t="e" vm="2">
        <f>IF(Reporte[[#This Row],[Ejecución Física PIIP]]=Reporte[[#This Row],[Eje. Fís. SISPT]],"Coincide","No coincide")</f>
        <v>#VALUE!</v>
      </c>
      <c r="I18" s="23" t="str" cm="1">
        <f t="array" ref="I18">_xlfn.TEXTJOIN(", ",TRUE,_xlfn._xlws.FILTER(EjecucionPIIP[Bpin],(EjecucionPIIP[Periodo]='Reporte'!$B$1)*(EjecucionPIIP[CodigoProducto]=Reporte[[#This Row],[Cód. Prod.]]),""))</f>
        <v>202600000008749</v>
      </c>
      <c r="J18" s="134">
        <f>SUMIFS(CUIPO_datos_abiertos[COMPROMISOS],CUIPO_datos_abiertos[COD_PROGRAMATICO_MGA],Reporte[[#This Row],[Cód. Prod.]],CUIPO_datos_abiertos[PERIODO],$B$1)</f>
        <v>17103388502</v>
      </c>
      <c r="K18" s="137">
        <f>SUMIFS(CUIPO_datos_abiertos[OBLIGACIONES],CUIPO_datos_abiertos[COD_PROGRAMATICO_MGA],Reporte[[#This Row],[Cód. Prod.]],CUIPO_datos_abiertos[PERIODO],$B$1)</f>
        <v>2185764639</v>
      </c>
      <c r="L1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 s="56" t="str">
        <f>IF(Reporte[[#This Row],[¿Se tiene en cuenta para el calculo?]]="Aporta al calculo",Reporte[[#This Row],[Ejecución Física PIIP]]/Reporte[[#This Row],[Programación Física de la Meta]],"")</f>
        <v/>
      </c>
      <c r="N18" s="53" t="str">
        <f>IF(Reporte[[#This Row],[¿Se tiene en cuenta para el calculo?]]="Aporta al calculo",IF(Reporte[[#This Row],[Avance físico (%)]]&gt;1,1,Reporte[[#This Row],[Avance físico (%)]]),"")</f>
        <v/>
      </c>
      <c r="O18" s="48" t="str">
        <f>IF(Reporte[[#This Row],[¿Se tiene en cuenta para el calculo?]]="Aporta al calculo",Reporte[[#This Row],[Obligaciones (CUIPO)]]/$D$1,"")</f>
        <v/>
      </c>
      <c r="P18" s="44" t="str">
        <f>IF(Reporte[[#This Row],[¿Se tiene en cuenta para el calculo?]]="Aporta al calculo",Reporte[[#This Row],[Avance ajustado (%)]]*Reporte[[#This Row],[Ponderador (wi)]],"")</f>
        <v/>
      </c>
    </row>
    <row r="19" spans="1:16" ht="43.2" x14ac:dyDescent="0.3">
      <c r="A19" s="34" t="s">
        <v>101</v>
      </c>
      <c r="B19" s="35" t="s">
        <v>102</v>
      </c>
      <c r="C19" s="35" t="s">
        <v>103</v>
      </c>
      <c r="D19" s="35" t="s">
        <v>104</v>
      </c>
      <c r="E19" s="46" cm="1">
        <f t="array" ref="E19">_xlfn._xlws.FILTER(PI_SISPT_ProgramacionFisica[Prog. Fís.],(PI_SISPT_ProgramacionFisica[Cód. Prod.]=Reporte[[#This Row],[Cód. Prod.]])*(PI_SISPT_ProgramacionFisica[Vigencia]=LEFT('Reporte'!$B$1,4)))</f>
        <v>40</v>
      </c>
      <c r="F19" s="49">
        <f>SUMIFS(EjecucionPIIP[AvanceEjecutado],EjecucionPIIP[CodigoProducto],Reporte[[#This Row],[Cód. Prod.]],EjecucionPIIP[Periodo],$B$1,EjecucionPIIP[AvanceEjecutado],"&lt;&gt;0")</f>
        <v>90</v>
      </c>
      <c r="G19" s="49" t="e" cm="1" vm="1">
        <f t="array" ref="G19">_xlfn._xlws.FILTER(ReporteEficacia[Meta ejecutada],(ReporteEficacia[Código producto]=Reporte[[#This Row],[Cód. Prod.]])*(ReporteEficacia[Periodo]='Reporte'!$B$1))</f>
        <v>#VALUE!</v>
      </c>
      <c r="H19" s="23" t="e" vm="2">
        <f>IF(Reporte[[#This Row],[Ejecución Física PIIP]]=Reporte[[#This Row],[Eje. Fís. SISPT]],"Coincide","No coincide")</f>
        <v>#VALUE!</v>
      </c>
      <c r="I19" s="23" t="str" cm="1">
        <f t="array" ref="I19">_xlfn.TEXTJOIN(", ",TRUE,_xlfn._xlws.FILTER(EjecucionPIIP[Bpin],(EjecucionPIIP[Periodo]='Reporte'!$B$1)*(EjecucionPIIP[CodigoProducto]=Reporte[[#This Row],[Cód. Prod.]]),""))</f>
        <v>202500000048300, 202500000049935</v>
      </c>
      <c r="J19" s="134">
        <f>SUMIFS(CUIPO_datos_abiertos[COMPROMISOS],CUIPO_datos_abiertos[COD_PROGRAMATICO_MGA],Reporte[[#This Row],[Cód. Prod.]],CUIPO_datos_abiertos[PERIODO],$B$1)</f>
        <v>1626060949</v>
      </c>
      <c r="K19" s="137">
        <f>SUMIFS(CUIPO_datos_abiertos[OBLIGACIONES],CUIPO_datos_abiertos[COD_PROGRAMATICO_MGA],Reporte[[#This Row],[Cód. Prod.]],CUIPO_datos_abiertos[PERIODO],$B$1)</f>
        <v>1626060949</v>
      </c>
      <c r="L1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19" s="56">
        <f>IF(Reporte[[#This Row],[¿Se tiene en cuenta para el calculo?]]="Aporta al calculo",Reporte[[#This Row],[Ejecución Física PIIP]]/Reporte[[#This Row],[Programación Física de la Meta]],"")</f>
        <v>2.25</v>
      </c>
      <c r="N19" s="53">
        <f>IF(Reporte[[#This Row],[¿Se tiene en cuenta para el calculo?]]="Aporta al calculo",IF(Reporte[[#This Row],[Avance físico (%)]]&gt;1,1,Reporte[[#This Row],[Avance físico (%)]]),"")</f>
        <v>1</v>
      </c>
      <c r="O19" s="48">
        <f>IF(Reporte[[#This Row],[¿Se tiene en cuenta para el calculo?]]="Aporta al calculo",Reporte[[#This Row],[Obligaciones (CUIPO)]]/$D$1,"")</f>
        <v>2.5329759669656489E-3</v>
      </c>
      <c r="P19" s="44">
        <f>IF(Reporte[[#This Row],[¿Se tiene en cuenta para el calculo?]]="Aporta al calculo",Reporte[[#This Row],[Avance ajustado (%)]]*Reporte[[#This Row],[Ponderador (wi)]],"")</f>
        <v>2.5329759669656489E-3</v>
      </c>
    </row>
    <row r="20" spans="1:16" ht="43.2" x14ac:dyDescent="0.3">
      <c r="A20" s="34" t="s">
        <v>105</v>
      </c>
      <c r="B20" s="35" t="s">
        <v>106</v>
      </c>
      <c r="C20" s="35" t="s">
        <v>107</v>
      </c>
      <c r="D20" s="35" t="s">
        <v>108</v>
      </c>
      <c r="E20" s="46" cm="1">
        <f t="array" ref="E20">_xlfn._xlws.FILTER(PI_SISPT_ProgramacionFisica[Prog. Fís.],(PI_SISPT_ProgramacionFisica[Cód. Prod.]=Reporte[[#This Row],[Cód. Prod.]])*(PI_SISPT_ProgramacionFisica[Vigencia]=LEFT('Reporte'!$B$1,4)))</f>
        <v>20</v>
      </c>
      <c r="F20" s="49">
        <f>SUMIFS(EjecucionPIIP[AvanceEjecutado],EjecucionPIIP[CodigoProducto],Reporte[[#This Row],[Cód. Prod.]],EjecucionPIIP[Periodo],$B$1,EjecucionPIIP[AvanceEjecutado],"&lt;&gt;0")</f>
        <v>2</v>
      </c>
      <c r="G20" s="49" t="e" cm="1" vm="1">
        <f t="array" ref="G20">_xlfn._xlws.FILTER(ReporteEficacia[Meta ejecutada],(ReporteEficacia[Código producto]=Reporte[[#This Row],[Cód. Prod.]])*(ReporteEficacia[Periodo]='Reporte'!$B$1))</f>
        <v>#VALUE!</v>
      </c>
      <c r="H20" s="23" t="e" vm="2">
        <f>IF(Reporte[[#This Row],[Ejecución Física PIIP]]=Reporte[[#This Row],[Eje. Fís. SISPT]],"Coincide","No coincide")</f>
        <v>#VALUE!</v>
      </c>
      <c r="I20" s="23" t="str" cm="1">
        <f t="array" ref="I20">_xlfn.TEXTJOIN(", ",TRUE,_xlfn._xlws.FILTER(EjecucionPIIP[Bpin],(EjecucionPIIP[Periodo]='Reporte'!$B$1)*(EjecucionPIIP[CodigoProducto]=Reporte[[#This Row],[Cód. Prod.]]),""))</f>
        <v>202500000024121, 202500000028388, 202500000029628, 202500000047734, 202500000048057</v>
      </c>
      <c r="J20" s="134">
        <f>SUMIFS(CUIPO_datos_abiertos[COMPROMISOS],CUIPO_datos_abiertos[COD_PROGRAMATICO_MGA],Reporte[[#This Row],[Cód. Prod.]],CUIPO_datos_abiertos[PERIODO],$B$1)</f>
        <v>5553330852</v>
      </c>
      <c r="K20" s="137">
        <f>SUMIFS(CUIPO_datos_abiertos[OBLIGACIONES],CUIPO_datos_abiertos[COD_PROGRAMATICO_MGA],Reporte[[#This Row],[Cód. Prod.]],CUIPO_datos_abiertos[PERIODO],$B$1)</f>
        <v>1151485111</v>
      </c>
      <c r="L2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20" s="56">
        <f>IF(Reporte[[#This Row],[¿Se tiene en cuenta para el calculo?]]="Aporta al calculo",Reporte[[#This Row],[Ejecución Física PIIP]]/Reporte[[#This Row],[Programación Física de la Meta]],"")</f>
        <v>0.1</v>
      </c>
      <c r="N20" s="53">
        <f>IF(Reporte[[#This Row],[¿Se tiene en cuenta para el calculo?]]="Aporta al calculo",IF(Reporte[[#This Row],[Avance físico (%)]]&gt;1,1,Reporte[[#This Row],[Avance físico (%)]]),"")</f>
        <v>0.1</v>
      </c>
      <c r="O20" s="48">
        <f>IF(Reporte[[#This Row],[¿Se tiene en cuenta para el calculo?]]="Aporta al calculo",Reporte[[#This Row],[Obligaciones (CUIPO)]]/$D$1,"")</f>
        <v>1.7937114314660124E-3</v>
      </c>
      <c r="P20" s="44">
        <f>IF(Reporte[[#This Row],[¿Se tiene en cuenta para el calculo?]]="Aporta al calculo",Reporte[[#This Row],[Avance ajustado (%)]]*Reporte[[#This Row],[Ponderador (wi)]],"")</f>
        <v>1.7937114314660124E-4</v>
      </c>
    </row>
    <row r="21" spans="1:16" ht="28.8" x14ac:dyDescent="0.3">
      <c r="A21" s="34" t="s">
        <v>109</v>
      </c>
      <c r="B21" s="35" t="s">
        <v>110</v>
      </c>
      <c r="C21" s="35" t="s">
        <v>111</v>
      </c>
      <c r="D21" s="35" t="s">
        <v>112</v>
      </c>
      <c r="E21" s="46" cm="1">
        <f t="array" ref="E21">_xlfn._xlws.FILTER(PI_SISPT_ProgramacionFisica[Prog. Fís.],(PI_SISPT_ProgramacionFisica[Cód. Prod.]=Reporte[[#This Row],[Cód. Prod.]])*(PI_SISPT_ProgramacionFisica[Vigencia]=LEFT('Reporte'!$B$1,4)))</f>
        <v>6</v>
      </c>
      <c r="F21" s="49">
        <f>SUMIFS(EjecucionPIIP[AvanceEjecutado],EjecucionPIIP[CodigoProducto],Reporte[[#This Row],[Cód. Prod.]],EjecucionPIIP[Periodo],$B$1,EjecucionPIIP[AvanceEjecutado],"&lt;&gt;0")</f>
        <v>0</v>
      </c>
      <c r="G21" s="49" t="e" cm="1" vm="1">
        <f t="array" ref="G21">_xlfn._xlws.FILTER(ReporteEficacia[Meta ejecutada],(ReporteEficacia[Código producto]=Reporte[[#This Row],[Cód. Prod.]])*(ReporteEficacia[Periodo]='Reporte'!$B$1))</f>
        <v>#VALUE!</v>
      </c>
      <c r="H21" s="23" t="e" vm="2">
        <f>IF(Reporte[[#This Row],[Ejecución Física PIIP]]=Reporte[[#This Row],[Eje. Fís. SISPT]],"Coincide","No coincide")</f>
        <v>#VALUE!</v>
      </c>
      <c r="I21" s="23" t="str" cm="1">
        <f t="array" ref="I21">_xlfn.TEXTJOIN(", ",TRUE,_xlfn._xlws.FILTER(EjecucionPIIP[Bpin],(EjecucionPIIP[Periodo]='Reporte'!$B$1)*(EjecucionPIIP[CodigoProducto]=Reporte[[#This Row],[Cód. Prod.]]),""))</f>
        <v>202500000050134, 202600000005350</v>
      </c>
      <c r="J21" s="134">
        <f>SUMIFS(CUIPO_datos_abiertos[COMPROMISOS],CUIPO_datos_abiertos[COD_PROGRAMATICO_MGA],Reporte[[#This Row],[Cód. Prod.]],CUIPO_datos_abiertos[PERIODO],$B$1)</f>
        <v>783851785</v>
      </c>
      <c r="K21" s="137">
        <f>SUMIFS(CUIPO_datos_abiertos[OBLIGACIONES],CUIPO_datos_abiertos[COD_PROGRAMATICO_MGA],Reporte[[#This Row],[Cód. Prod.]],CUIPO_datos_abiertos[PERIODO],$B$1)</f>
        <v>689666666</v>
      </c>
      <c r="L2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 s="56" t="str">
        <f>IF(Reporte[[#This Row],[¿Se tiene en cuenta para el calculo?]]="Aporta al calculo",Reporte[[#This Row],[Ejecución Física PIIP]]/Reporte[[#This Row],[Programación Física de la Meta]],"")</f>
        <v/>
      </c>
      <c r="N21" s="53" t="str">
        <f>IF(Reporte[[#This Row],[¿Se tiene en cuenta para el calculo?]]="Aporta al calculo",IF(Reporte[[#This Row],[Avance físico (%)]]&gt;1,1,Reporte[[#This Row],[Avance físico (%)]]),"")</f>
        <v/>
      </c>
      <c r="O21" s="48" t="str">
        <f>IF(Reporte[[#This Row],[¿Se tiene en cuenta para el calculo?]]="Aporta al calculo",Reporte[[#This Row],[Obligaciones (CUIPO)]]/$D$1,"")</f>
        <v/>
      </c>
      <c r="P21" s="44" t="str">
        <f>IF(Reporte[[#This Row],[¿Se tiene en cuenta para el calculo?]]="Aporta al calculo",Reporte[[#This Row],[Avance ajustado (%)]]*Reporte[[#This Row],[Ponderador (wi)]],"")</f>
        <v/>
      </c>
    </row>
    <row r="22" spans="1:16" ht="78.599999999999994" customHeight="1" x14ac:dyDescent="0.3">
      <c r="A22" s="34" t="s">
        <v>113</v>
      </c>
      <c r="B22" s="35" t="s">
        <v>114</v>
      </c>
      <c r="C22" s="35" t="s">
        <v>115</v>
      </c>
      <c r="D22" s="35" t="s">
        <v>116</v>
      </c>
      <c r="E22" s="46" cm="1">
        <f t="array" ref="E22">_xlfn._xlws.FILTER(PI_SISPT_ProgramacionFisica[Prog. Fís.],(PI_SISPT_ProgramacionFisica[Cód. Prod.]=Reporte[[#This Row],[Cód. Prod.]])*(PI_SISPT_ProgramacionFisica[Vigencia]=LEFT('Reporte'!$B$1,4)))</f>
        <v>210</v>
      </c>
      <c r="F22" s="49">
        <f>SUMIFS(EjecucionPIIP[AvanceEjecutado],EjecucionPIIP[CodigoProducto],Reporte[[#This Row],[Cód. Prod.]],EjecucionPIIP[Periodo],$B$1,EjecucionPIIP[AvanceEjecutado],"&lt;&gt;0")</f>
        <v>0</v>
      </c>
      <c r="G22" s="49" t="e" cm="1" vm="1">
        <f t="array" ref="G22">_xlfn._xlws.FILTER(ReporteEficacia[Meta ejecutada],(ReporteEficacia[Código producto]=Reporte[[#This Row],[Cód. Prod.]])*(ReporteEficacia[Periodo]='Reporte'!$B$1))</f>
        <v>#VALUE!</v>
      </c>
      <c r="H22" s="23" t="e" vm="2">
        <f>IF(Reporte[[#This Row],[Ejecución Física PIIP]]=Reporte[[#This Row],[Eje. Fís. SISPT]],"Coincide","No coincide")</f>
        <v>#VALUE!</v>
      </c>
      <c r="I22" s="23" t="str" cm="1">
        <f t="array" ref="I22">_xlfn.TEXTJOIN(", ",TRUE,_xlfn._xlws.FILTER(EjecucionPIIP[Bpin],(EjecucionPIIP[Periodo]='Reporte'!$B$1)*(EjecucionPIIP[CodigoProducto]=Reporte[[#This Row],[Cód. Prod.]]),""))</f>
        <v>202600000008145</v>
      </c>
      <c r="J22" s="134">
        <f>SUMIFS(CUIPO_datos_abiertos[COMPROMISOS],CUIPO_datos_abiertos[COD_PROGRAMATICO_MGA],Reporte[[#This Row],[Cód. Prod.]],CUIPO_datos_abiertos[PERIODO],$B$1)</f>
        <v>2163747261</v>
      </c>
      <c r="K22" s="137">
        <f>SUMIFS(CUIPO_datos_abiertos[OBLIGACIONES],CUIPO_datos_abiertos[COD_PROGRAMATICO_MGA],Reporte[[#This Row],[Cód. Prod.]],CUIPO_datos_abiertos[PERIODO],$B$1)</f>
        <v>649124178</v>
      </c>
      <c r="L2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 s="56" t="str">
        <f>IF(Reporte[[#This Row],[¿Se tiene en cuenta para el calculo?]]="Aporta al calculo",Reporte[[#This Row],[Ejecución Física PIIP]]/Reporte[[#This Row],[Programación Física de la Meta]],"")</f>
        <v/>
      </c>
      <c r="N22" s="53" t="str">
        <f>IF(Reporte[[#This Row],[¿Se tiene en cuenta para el calculo?]]="Aporta al calculo",IF(Reporte[[#This Row],[Avance físico (%)]]&gt;1,1,Reporte[[#This Row],[Avance físico (%)]]),"")</f>
        <v/>
      </c>
      <c r="O22" s="48" t="str">
        <f>IF(Reporte[[#This Row],[¿Se tiene en cuenta para el calculo?]]="Aporta al calculo",Reporte[[#This Row],[Obligaciones (CUIPO)]]/$D$1,"")</f>
        <v/>
      </c>
      <c r="P22" s="44" t="str">
        <f>IF(Reporte[[#This Row],[¿Se tiene en cuenta para el calculo?]]="Aporta al calculo",Reporte[[#This Row],[Avance ajustado (%)]]*Reporte[[#This Row],[Ponderador (wi)]],"")</f>
        <v/>
      </c>
    </row>
    <row r="23" spans="1:16" ht="28.8" x14ac:dyDescent="0.3">
      <c r="A23" s="34" t="s">
        <v>117</v>
      </c>
      <c r="B23" s="35" t="s">
        <v>118</v>
      </c>
      <c r="C23" s="35" t="s">
        <v>119</v>
      </c>
      <c r="D23" s="35" t="s">
        <v>120</v>
      </c>
      <c r="E23" s="46" cm="1">
        <f t="array" ref="E23">_xlfn._xlws.FILTER(PI_SISPT_ProgramacionFisica[Prog. Fís.],(PI_SISPT_ProgramacionFisica[Cód. Prod.]=Reporte[[#This Row],[Cód. Prod.]])*(PI_SISPT_ProgramacionFisica[Vigencia]=LEFT('Reporte'!$B$1,4)))</f>
        <v>1700</v>
      </c>
      <c r="F23" s="49">
        <f>SUMIFS(EjecucionPIIP[AvanceEjecutado],EjecucionPIIP[CodigoProducto],Reporte[[#This Row],[Cód. Prod.]],EjecucionPIIP[Periodo],$B$1,EjecucionPIIP[AvanceEjecutado],"&lt;&gt;0")</f>
        <v>0</v>
      </c>
      <c r="G23" s="49" t="e" cm="1" vm="1">
        <f t="array" ref="G23">_xlfn._xlws.FILTER(ReporteEficacia[Meta ejecutada],(ReporteEficacia[Código producto]=Reporte[[#This Row],[Cód. Prod.]])*(ReporteEficacia[Periodo]='Reporte'!$B$1))</f>
        <v>#VALUE!</v>
      </c>
      <c r="H23" s="23" t="e" vm="2">
        <f>IF(Reporte[[#This Row],[Ejecución Física PIIP]]=Reporte[[#This Row],[Eje. Fís. SISPT]],"Coincide","No coincide")</f>
        <v>#VALUE!</v>
      </c>
      <c r="I23" s="23" t="str" cm="1">
        <f t="array" ref="I23">_xlfn.TEXTJOIN(", ",TRUE,_xlfn._xlws.FILTER(EjecucionPIIP[Bpin],(EjecucionPIIP[Periodo]='Reporte'!$B$1)*(EjecucionPIIP[CodigoProducto]=Reporte[[#This Row],[Cód. Prod.]]),""))</f>
        <v>202500000034941</v>
      </c>
      <c r="J23" s="134">
        <f>SUMIFS(CUIPO_datos_abiertos[COMPROMISOS],CUIPO_datos_abiertos[COD_PROGRAMATICO_MGA],Reporte[[#This Row],[Cód. Prod.]],CUIPO_datos_abiertos[PERIODO],$B$1)</f>
        <v>641387607</v>
      </c>
      <c r="K23" s="137">
        <f>SUMIFS(CUIPO_datos_abiertos[OBLIGACIONES],CUIPO_datos_abiertos[COD_PROGRAMATICO_MGA],Reporte[[#This Row],[Cód. Prod.]],CUIPO_datos_abiertos[PERIODO],$B$1)</f>
        <v>641387607</v>
      </c>
      <c r="L2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 s="56" t="str">
        <f>IF(Reporte[[#This Row],[¿Se tiene en cuenta para el calculo?]]="Aporta al calculo",Reporte[[#This Row],[Ejecución Física PIIP]]/Reporte[[#This Row],[Programación Física de la Meta]],"")</f>
        <v/>
      </c>
      <c r="N23" s="53" t="str">
        <f>IF(Reporte[[#This Row],[¿Se tiene en cuenta para el calculo?]]="Aporta al calculo",IF(Reporte[[#This Row],[Avance físico (%)]]&gt;1,1,Reporte[[#This Row],[Avance físico (%)]]),"")</f>
        <v/>
      </c>
      <c r="O23" s="48" t="str">
        <f>IF(Reporte[[#This Row],[¿Se tiene en cuenta para el calculo?]]="Aporta al calculo",Reporte[[#This Row],[Obligaciones (CUIPO)]]/$D$1,"")</f>
        <v/>
      </c>
      <c r="P23" s="44" t="str">
        <f>IF(Reporte[[#This Row],[¿Se tiene en cuenta para el calculo?]]="Aporta al calculo",Reporte[[#This Row],[Avance ajustado (%)]]*Reporte[[#This Row],[Ponderador (wi)]],"")</f>
        <v/>
      </c>
    </row>
    <row r="24" spans="1:16" ht="28.8" x14ac:dyDescent="0.3">
      <c r="A24" s="34" t="s">
        <v>121</v>
      </c>
      <c r="B24" s="35" t="s">
        <v>122</v>
      </c>
      <c r="C24" s="35" t="s">
        <v>123</v>
      </c>
      <c r="D24" s="35" t="s">
        <v>124</v>
      </c>
      <c r="E24" s="46" cm="1">
        <f t="array" ref="E24">_xlfn._xlws.FILTER(PI_SISPT_ProgramacionFisica[Prog. Fís.],(PI_SISPT_ProgramacionFisica[Cód. Prod.]=Reporte[[#This Row],[Cód. Prod.]])*(PI_SISPT_ProgramacionFisica[Vigencia]=LEFT('Reporte'!$B$1,4)))</f>
        <v>0</v>
      </c>
      <c r="F24" s="49">
        <f>SUMIFS(EjecucionPIIP[AvanceEjecutado],EjecucionPIIP[CodigoProducto],Reporte[[#This Row],[Cód. Prod.]],EjecucionPIIP[Periodo],$B$1,EjecucionPIIP[AvanceEjecutado],"&lt;&gt;0")</f>
        <v>0</v>
      </c>
      <c r="G24" s="49" t="e" cm="1" vm="1">
        <f t="array" ref="G24">_xlfn._xlws.FILTER(ReporteEficacia[Meta ejecutada],(ReporteEficacia[Código producto]=Reporte[[#This Row],[Cód. Prod.]])*(ReporteEficacia[Periodo]='Reporte'!$B$1))</f>
        <v>#VALUE!</v>
      </c>
      <c r="H24" s="23" t="e" vm="2">
        <f>IF(Reporte[[#This Row],[Ejecución Física PIIP]]=Reporte[[#This Row],[Eje. Fís. SISPT]],"Coincide","No coincide")</f>
        <v>#VALUE!</v>
      </c>
      <c r="I24" s="23" t="str" cm="1">
        <f t="array" ref="I24">_xlfn.TEXTJOIN(", ",TRUE,_xlfn._xlws.FILTER(EjecucionPIIP[Bpin],(EjecucionPIIP[Periodo]='Reporte'!$B$1)*(EjecucionPIIP[CodigoProducto]=Reporte[[#This Row],[Cód. Prod.]]),""))</f>
        <v/>
      </c>
      <c r="J24" s="134">
        <f>SUMIFS(CUIPO_datos_abiertos[COMPROMISOS],CUIPO_datos_abiertos[COD_PROGRAMATICO_MGA],Reporte[[#This Row],[Cód. Prod.]],CUIPO_datos_abiertos[PERIODO],$B$1)</f>
        <v>600000000</v>
      </c>
      <c r="K24" s="137">
        <f>SUMIFS(CUIPO_datos_abiertos[OBLIGACIONES],CUIPO_datos_abiertos[COD_PROGRAMATICO_MGA],Reporte[[#This Row],[Cód. Prod.]],CUIPO_datos_abiertos[PERIODO],$B$1)</f>
        <v>600000000</v>
      </c>
      <c r="L2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 s="56" t="str">
        <f>IF(Reporte[[#This Row],[¿Se tiene en cuenta para el calculo?]]="Aporta al calculo",Reporte[[#This Row],[Ejecución Física PIIP]]/Reporte[[#This Row],[Programación Física de la Meta]],"")</f>
        <v/>
      </c>
      <c r="N24" s="53" t="str">
        <f>IF(Reporte[[#This Row],[¿Se tiene en cuenta para el calculo?]]="Aporta al calculo",IF(Reporte[[#This Row],[Avance físico (%)]]&gt;1,1,Reporte[[#This Row],[Avance físico (%)]]),"")</f>
        <v/>
      </c>
      <c r="O24" s="48" t="str">
        <f>IF(Reporte[[#This Row],[¿Se tiene en cuenta para el calculo?]]="Aporta al calculo",Reporte[[#This Row],[Obligaciones (CUIPO)]]/$D$1,"")</f>
        <v/>
      </c>
      <c r="P24" s="44" t="str">
        <f>IF(Reporte[[#This Row],[¿Se tiene en cuenta para el calculo?]]="Aporta al calculo",Reporte[[#This Row],[Avance ajustado (%)]]*Reporte[[#This Row],[Ponderador (wi)]],"")</f>
        <v/>
      </c>
    </row>
    <row r="25" spans="1:16" ht="43.2" x14ac:dyDescent="0.3">
      <c r="A25" s="34" t="s">
        <v>125</v>
      </c>
      <c r="B25" s="35" t="s">
        <v>126</v>
      </c>
      <c r="C25" s="35" t="s">
        <v>127</v>
      </c>
      <c r="D25" s="35" t="s">
        <v>128</v>
      </c>
      <c r="E25" s="46" cm="1">
        <f t="array" ref="E25">_xlfn._xlws.FILTER(PI_SISPT_ProgramacionFisica[Prog. Fís.],(PI_SISPT_ProgramacionFisica[Cód. Prod.]=Reporte[[#This Row],[Cód. Prod.]])*(PI_SISPT_ProgramacionFisica[Vigencia]=LEFT('Reporte'!$B$1,4)))</f>
        <v>1994</v>
      </c>
      <c r="F25" s="49">
        <f>SUMIFS(EjecucionPIIP[AvanceEjecutado],EjecucionPIIP[CodigoProducto],Reporte[[#This Row],[Cód. Prod.]],EjecucionPIIP[Periodo],$B$1,EjecucionPIIP[AvanceEjecutado],"&lt;&gt;0")</f>
        <v>0</v>
      </c>
      <c r="G25" s="49" t="e" cm="1" vm="1">
        <f t="array" ref="G25">_xlfn._xlws.FILTER(ReporteEficacia[Meta ejecutada],(ReporteEficacia[Código producto]=Reporte[[#This Row],[Cód. Prod.]])*(ReporteEficacia[Periodo]='Reporte'!$B$1))</f>
        <v>#VALUE!</v>
      </c>
      <c r="H25" s="23" t="e" vm="2">
        <f>IF(Reporte[[#This Row],[Ejecución Física PIIP]]=Reporte[[#This Row],[Eje. Fís. SISPT]],"Coincide","No coincide")</f>
        <v>#VALUE!</v>
      </c>
      <c r="I25" s="23" t="str" cm="1">
        <f t="array" ref="I25">_xlfn.TEXTJOIN(", ",TRUE,_xlfn._xlws.FILTER(EjecucionPIIP[Bpin],(EjecucionPIIP[Periodo]='Reporte'!$B$1)*(EjecucionPIIP[CodigoProducto]=Reporte[[#This Row],[Cód. Prod.]]),""))</f>
        <v/>
      </c>
      <c r="J25" s="134">
        <f>SUMIFS(CUIPO_datos_abiertos[COMPROMISOS],CUIPO_datos_abiertos[COD_PROGRAMATICO_MGA],Reporte[[#This Row],[Cód. Prod.]],CUIPO_datos_abiertos[PERIODO],$B$1)</f>
        <v>438928621</v>
      </c>
      <c r="K25" s="137">
        <f>SUMIFS(CUIPO_datos_abiertos[OBLIGACIONES],CUIPO_datos_abiertos[COD_PROGRAMATICO_MGA],Reporte[[#This Row],[Cód. Prod.]],CUIPO_datos_abiertos[PERIODO],$B$1)</f>
        <v>438928621</v>
      </c>
      <c r="L2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 s="56" t="str">
        <f>IF(Reporte[[#This Row],[¿Se tiene en cuenta para el calculo?]]="Aporta al calculo",Reporte[[#This Row],[Ejecución Física PIIP]]/Reporte[[#This Row],[Programación Física de la Meta]],"")</f>
        <v/>
      </c>
      <c r="N25" s="53" t="str">
        <f>IF(Reporte[[#This Row],[¿Se tiene en cuenta para el calculo?]]="Aporta al calculo",IF(Reporte[[#This Row],[Avance físico (%)]]&gt;1,1,Reporte[[#This Row],[Avance físico (%)]]),"")</f>
        <v/>
      </c>
      <c r="O25" s="48" t="str">
        <f>IF(Reporte[[#This Row],[¿Se tiene en cuenta para el calculo?]]="Aporta al calculo",Reporte[[#This Row],[Obligaciones (CUIPO)]]/$D$1,"")</f>
        <v/>
      </c>
      <c r="P25" s="44" t="str">
        <f>IF(Reporte[[#This Row],[¿Se tiene en cuenta para el calculo?]]="Aporta al calculo",Reporte[[#This Row],[Avance ajustado (%)]]*Reporte[[#This Row],[Ponderador (wi)]],"")</f>
        <v/>
      </c>
    </row>
    <row r="26" spans="1:16" ht="28.8" x14ac:dyDescent="0.3">
      <c r="A26" s="34" t="s">
        <v>129</v>
      </c>
      <c r="B26" s="35" t="s">
        <v>130</v>
      </c>
      <c r="C26" s="35" t="s">
        <v>131</v>
      </c>
      <c r="D26" s="35" t="s">
        <v>132</v>
      </c>
      <c r="E26" s="46" cm="1">
        <f t="array" ref="E26">_xlfn._xlws.FILTER(PI_SISPT_ProgramacionFisica[Prog. Fís.],(PI_SISPT_ProgramacionFisica[Cód. Prod.]=Reporte[[#This Row],[Cód. Prod.]])*(PI_SISPT_ProgramacionFisica[Vigencia]=LEFT('Reporte'!$B$1,4)))</f>
        <v>150</v>
      </c>
      <c r="F26" s="49">
        <f>SUMIFS(EjecucionPIIP[AvanceEjecutado],EjecucionPIIP[CodigoProducto],Reporte[[#This Row],[Cód. Prod.]],EjecucionPIIP[Periodo],$B$1,EjecucionPIIP[AvanceEjecutado],"&lt;&gt;0")</f>
        <v>0</v>
      </c>
      <c r="G26" s="49" t="e" cm="1" vm="1">
        <f t="array" ref="G26">_xlfn._xlws.FILTER(ReporteEficacia[Meta ejecutada],(ReporteEficacia[Código producto]=Reporte[[#This Row],[Cód. Prod.]])*(ReporteEficacia[Periodo]='Reporte'!$B$1))</f>
        <v>#VALUE!</v>
      </c>
      <c r="H26" s="23" t="e" vm="2">
        <f>IF(Reporte[[#This Row],[Ejecución Física PIIP]]=Reporte[[#This Row],[Eje. Fís. SISPT]],"Coincide","No coincide")</f>
        <v>#VALUE!</v>
      </c>
      <c r="I26" s="23" t="str" cm="1">
        <f t="array" ref="I26">_xlfn.TEXTJOIN(", ",TRUE,_xlfn._xlws.FILTER(EjecucionPIIP[Bpin],(EjecucionPIIP[Periodo]='Reporte'!$B$1)*(EjecucionPIIP[CodigoProducto]=Reporte[[#This Row],[Cód. Prod.]]),""))</f>
        <v/>
      </c>
      <c r="J26" s="134">
        <f>SUMIFS(CUIPO_datos_abiertos[COMPROMISOS],CUIPO_datos_abiertos[COD_PROGRAMATICO_MGA],Reporte[[#This Row],[Cód. Prod.]],CUIPO_datos_abiertos[PERIODO],$B$1)</f>
        <v>375000000</v>
      </c>
      <c r="K26" s="137">
        <f>SUMIFS(CUIPO_datos_abiertos[OBLIGACIONES],CUIPO_datos_abiertos[COD_PROGRAMATICO_MGA],Reporte[[#This Row],[Cód. Prod.]],CUIPO_datos_abiertos[PERIODO],$B$1)</f>
        <v>375000000</v>
      </c>
      <c r="L2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 s="56" t="str">
        <f>IF(Reporte[[#This Row],[¿Se tiene en cuenta para el calculo?]]="Aporta al calculo",Reporte[[#This Row],[Ejecución Física PIIP]]/Reporte[[#This Row],[Programación Física de la Meta]],"")</f>
        <v/>
      </c>
      <c r="N26" s="53" t="str">
        <f>IF(Reporte[[#This Row],[¿Se tiene en cuenta para el calculo?]]="Aporta al calculo",IF(Reporte[[#This Row],[Avance físico (%)]]&gt;1,1,Reporte[[#This Row],[Avance físico (%)]]),"")</f>
        <v/>
      </c>
      <c r="O26" s="48" t="str">
        <f>IF(Reporte[[#This Row],[¿Se tiene en cuenta para el calculo?]]="Aporta al calculo",Reporte[[#This Row],[Obligaciones (CUIPO)]]/$D$1,"")</f>
        <v/>
      </c>
      <c r="P26" s="44" t="str">
        <f>IF(Reporte[[#This Row],[¿Se tiene en cuenta para el calculo?]]="Aporta al calculo",Reporte[[#This Row],[Avance ajustado (%)]]*Reporte[[#This Row],[Ponderador (wi)]],"")</f>
        <v/>
      </c>
    </row>
    <row r="27" spans="1:16" ht="28.8" x14ac:dyDescent="0.3">
      <c r="A27" s="34" t="s">
        <v>133</v>
      </c>
      <c r="B27" s="35" t="s">
        <v>134</v>
      </c>
      <c r="C27" s="35" t="s">
        <v>135</v>
      </c>
      <c r="D27" s="35" t="s">
        <v>136</v>
      </c>
      <c r="E27" s="46" cm="1">
        <f t="array" ref="E27">_xlfn._xlws.FILTER(PI_SISPT_ProgramacionFisica[Prog. Fís.],(PI_SISPT_ProgramacionFisica[Cód. Prod.]=Reporte[[#This Row],[Cód. Prod.]])*(PI_SISPT_ProgramacionFisica[Vigencia]=LEFT('Reporte'!$B$1,4)))</f>
        <v>0</v>
      </c>
      <c r="F27" s="49">
        <f>SUMIFS(EjecucionPIIP[AvanceEjecutado],EjecucionPIIP[CodigoProducto],Reporte[[#This Row],[Cód. Prod.]],EjecucionPIIP[Periodo],$B$1,EjecucionPIIP[AvanceEjecutado],"&lt;&gt;0")</f>
        <v>0</v>
      </c>
      <c r="G27" s="49" t="e" cm="1" vm="1">
        <f t="array" ref="G27">_xlfn._xlws.FILTER(ReporteEficacia[Meta ejecutada],(ReporteEficacia[Código producto]=Reporte[[#This Row],[Cód. Prod.]])*(ReporteEficacia[Periodo]='Reporte'!$B$1))</f>
        <v>#VALUE!</v>
      </c>
      <c r="H27" s="23" t="e" vm="2">
        <f>IF(Reporte[[#This Row],[Ejecución Física PIIP]]=Reporte[[#This Row],[Eje. Fís. SISPT]],"Coincide","No coincide")</f>
        <v>#VALUE!</v>
      </c>
      <c r="I27" s="23" t="str" cm="1">
        <f t="array" ref="I27">_xlfn.TEXTJOIN(", ",TRUE,_xlfn._xlws.FILTER(EjecucionPIIP[Bpin],(EjecucionPIIP[Periodo]='Reporte'!$B$1)*(EjecucionPIIP[CodigoProducto]=Reporte[[#This Row],[Cód. Prod.]]),""))</f>
        <v>202500000034600, 202500000050246</v>
      </c>
      <c r="J27" s="134">
        <f>SUMIFS(CUIPO_datos_abiertos[COMPROMISOS],CUIPO_datos_abiertos[COD_PROGRAMATICO_MGA],Reporte[[#This Row],[Cód. Prod.]],CUIPO_datos_abiertos[PERIODO],$B$1)</f>
        <v>666400000</v>
      </c>
      <c r="K27" s="137">
        <f>SUMIFS(CUIPO_datos_abiertos[OBLIGACIONES],CUIPO_datos_abiertos[COD_PROGRAMATICO_MGA],Reporte[[#This Row],[Cód. Prod.]],CUIPO_datos_abiertos[PERIODO],$B$1)</f>
        <v>356700000</v>
      </c>
      <c r="L2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 s="56" t="str">
        <f>IF(Reporte[[#This Row],[¿Se tiene en cuenta para el calculo?]]="Aporta al calculo",Reporte[[#This Row],[Ejecución Física PIIP]]/Reporte[[#This Row],[Programación Física de la Meta]],"")</f>
        <v/>
      </c>
      <c r="N27" s="53" t="str">
        <f>IF(Reporte[[#This Row],[¿Se tiene en cuenta para el calculo?]]="Aporta al calculo",IF(Reporte[[#This Row],[Avance físico (%)]]&gt;1,1,Reporte[[#This Row],[Avance físico (%)]]),"")</f>
        <v/>
      </c>
      <c r="O27" s="48" t="str">
        <f>IF(Reporte[[#This Row],[¿Se tiene en cuenta para el calculo?]]="Aporta al calculo",Reporte[[#This Row],[Obligaciones (CUIPO)]]/$D$1,"")</f>
        <v/>
      </c>
      <c r="P27" s="44" t="str">
        <f>IF(Reporte[[#This Row],[¿Se tiene en cuenta para el calculo?]]="Aporta al calculo",Reporte[[#This Row],[Avance ajustado (%)]]*Reporte[[#This Row],[Ponderador (wi)]],"")</f>
        <v/>
      </c>
    </row>
    <row r="28" spans="1:16" ht="43.2" x14ac:dyDescent="0.3">
      <c r="A28" s="34" t="s">
        <v>137</v>
      </c>
      <c r="B28" s="35" t="s">
        <v>138</v>
      </c>
      <c r="C28" s="35" t="s">
        <v>139</v>
      </c>
      <c r="D28" s="35" t="s">
        <v>140</v>
      </c>
      <c r="E28" s="46" cm="1">
        <f t="array" ref="E28">_xlfn._xlws.FILTER(PI_SISPT_ProgramacionFisica[Prog. Fís.],(PI_SISPT_ProgramacionFisica[Cód. Prod.]=Reporte[[#This Row],[Cód. Prod.]])*(PI_SISPT_ProgramacionFisica[Vigencia]=LEFT('Reporte'!$B$1,4)))</f>
        <v>2</v>
      </c>
      <c r="F28" s="49">
        <f>SUMIFS(EjecucionPIIP[AvanceEjecutado],EjecucionPIIP[CodigoProducto],Reporte[[#This Row],[Cód. Prod.]],EjecucionPIIP[Periodo],$B$1,EjecucionPIIP[AvanceEjecutado],"&lt;&gt;0")</f>
        <v>0</v>
      </c>
      <c r="G28" s="49" t="e" cm="1" vm="1">
        <f t="array" ref="G28">_xlfn._xlws.FILTER(ReporteEficacia[Meta ejecutada],(ReporteEficacia[Código producto]=Reporte[[#This Row],[Cód. Prod.]])*(ReporteEficacia[Periodo]='Reporte'!$B$1))</f>
        <v>#VALUE!</v>
      </c>
      <c r="H28" s="23" t="e" vm="2">
        <f>IF(Reporte[[#This Row],[Ejecución Física PIIP]]=Reporte[[#This Row],[Eje. Fís. SISPT]],"Coincide","No coincide")</f>
        <v>#VALUE!</v>
      </c>
      <c r="I28" s="23" t="str" cm="1">
        <f t="array" ref="I28">_xlfn.TEXTJOIN(", ",TRUE,_xlfn._xlws.FILTER(EjecucionPIIP[Bpin],(EjecucionPIIP[Periodo]='Reporte'!$B$1)*(EjecucionPIIP[CodigoProducto]=Reporte[[#This Row],[Cód. Prod.]]),""))</f>
        <v/>
      </c>
      <c r="J28" s="134">
        <f>SUMIFS(CUIPO_datos_abiertos[COMPROMISOS],CUIPO_datos_abiertos[COD_PROGRAMATICO_MGA],Reporte[[#This Row],[Cód. Prod.]],CUIPO_datos_abiertos[PERIODO],$B$1)</f>
        <v>1591333000</v>
      </c>
      <c r="K28" s="137">
        <f>SUMIFS(CUIPO_datos_abiertos[OBLIGACIONES],CUIPO_datos_abiertos[COD_PROGRAMATICO_MGA],Reporte[[#This Row],[Cód. Prod.]],CUIPO_datos_abiertos[PERIODO],$B$1)</f>
        <v>350430000</v>
      </c>
      <c r="L2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 s="56" t="str">
        <f>IF(Reporte[[#This Row],[¿Se tiene en cuenta para el calculo?]]="Aporta al calculo",Reporte[[#This Row],[Ejecución Física PIIP]]/Reporte[[#This Row],[Programación Física de la Meta]],"")</f>
        <v/>
      </c>
      <c r="N28" s="53" t="str">
        <f>IF(Reporte[[#This Row],[¿Se tiene en cuenta para el calculo?]]="Aporta al calculo",IF(Reporte[[#This Row],[Avance físico (%)]]&gt;1,1,Reporte[[#This Row],[Avance físico (%)]]),"")</f>
        <v/>
      </c>
      <c r="O28" s="48" t="str">
        <f>IF(Reporte[[#This Row],[¿Se tiene en cuenta para el calculo?]]="Aporta al calculo",Reporte[[#This Row],[Obligaciones (CUIPO)]]/$D$1,"")</f>
        <v/>
      </c>
      <c r="P28" s="44" t="str">
        <f>IF(Reporte[[#This Row],[¿Se tiene en cuenta para el calculo?]]="Aporta al calculo",Reporte[[#This Row],[Avance ajustado (%)]]*Reporte[[#This Row],[Ponderador (wi)]],"")</f>
        <v/>
      </c>
    </row>
    <row r="29" spans="1:16" ht="72" x14ac:dyDescent="0.3">
      <c r="A29" s="34" t="s">
        <v>141</v>
      </c>
      <c r="B29" s="35" t="s">
        <v>142</v>
      </c>
      <c r="C29" s="35" t="s">
        <v>143</v>
      </c>
      <c r="D29" s="35" t="s">
        <v>144</v>
      </c>
      <c r="E29" s="46" cm="1">
        <f t="array" ref="E29">_xlfn._xlws.FILTER(PI_SISPT_ProgramacionFisica[Prog. Fís.],(PI_SISPT_ProgramacionFisica[Cód. Prod.]=Reporte[[#This Row],[Cód. Prod.]])*(PI_SISPT_ProgramacionFisica[Vigencia]=LEFT('Reporte'!$B$1,4)))</f>
        <v>550</v>
      </c>
      <c r="F29" s="49">
        <f>SUMIFS(EjecucionPIIP[AvanceEjecutado],EjecucionPIIP[CodigoProducto],Reporte[[#This Row],[Cód. Prod.]],EjecucionPIIP[Periodo],$B$1,EjecucionPIIP[AvanceEjecutado],"&lt;&gt;0")</f>
        <v>0</v>
      </c>
      <c r="G29" s="49" t="e" cm="1" vm="1">
        <f t="array" ref="G29">_xlfn._xlws.FILTER(ReporteEficacia[Meta ejecutada],(ReporteEficacia[Código producto]=Reporte[[#This Row],[Cód. Prod.]])*(ReporteEficacia[Periodo]='Reporte'!$B$1))</f>
        <v>#VALUE!</v>
      </c>
      <c r="H29" s="23" t="e" vm="2">
        <f>IF(Reporte[[#This Row],[Ejecución Física PIIP]]=Reporte[[#This Row],[Eje. Fís. SISPT]],"Coincide","No coincide")</f>
        <v>#VALUE!</v>
      </c>
      <c r="I29" s="23" t="str" cm="1">
        <f t="array" ref="I29">_xlfn.TEXTJOIN(", ",TRUE,_xlfn._xlws.FILTER(EjecucionPIIP[Bpin],(EjecucionPIIP[Periodo]='Reporte'!$B$1)*(EjecucionPIIP[CodigoProducto]=Reporte[[#This Row],[Cód. Prod.]]),""))</f>
        <v/>
      </c>
      <c r="J29" s="134">
        <f>SUMIFS(CUIPO_datos_abiertos[COMPROMISOS],CUIPO_datos_abiertos[COD_PROGRAMATICO_MGA],Reporte[[#This Row],[Cód. Prod.]],CUIPO_datos_abiertos[PERIODO],$B$1)</f>
        <v>1054759012</v>
      </c>
      <c r="K29" s="137">
        <f>SUMIFS(CUIPO_datos_abiertos[OBLIGACIONES],CUIPO_datos_abiertos[COD_PROGRAMATICO_MGA],Reporte[[#This Row],[Cód. Prod.]],CUIPO_datos_abiertos[PERIODO],$B$1)</f>
        <v>325548210</v>
      </c>
      <c r="L2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9" s="56" t="str">
        <f>IF(Reporte[[#This Row],[¿Se tiene en cuenta para el calculo?]]="Aporta al calculo",Reporte[[#This Row],[Ejecución Física PIIP]]/Reporte[[#This Row],[Programación Física de la Meta]],"")</f>
        <v/>
      </c>
      <c r="N29" s="53" t="str">
        <f>IF(Reporte[[#This Row],[¿Se tiene en cuenta para el calculo?]]="Aporta al calculo",IF(Reporte[[#This Row],[Avance físico (%)]]&gt;1,1,Reporte[[#This Row],[Avance físico (%)]]),"")</f>
        <v/>
      </c>
      <c r="O29" s="48" t="str">
        <f>IF(Reporte[[#This Row],[¿Se tiene en cuenta para el calculo?]]="Aporta al calculo",Reporte[[#This Row],[Obligaciones (CUIPO)]]/$D$1,"")</f>
        <v/>
      </c>
      <c r="P29" s="44" t="str">
        <f>IF(Reporte[[#This Row],[¿Se tiene en cuenta para el calculo?]]="Aporta al calculo",Reporte[[#This Row],[Avance ajustado (%)]]*Reporte[[#This Row],[Ponderador (wi)]],"")</f>
        <v/>
      </c>
    </row>
    <row r="30" spans="1:16" x14ac:dyDescent="0.3">
      <c r="A30" s="34" t="s">
        <v>145</v>
      </c>
      <c r="B30" s="35" t="s">
        <v>75</v>
      </c>
      <c r="C30" s="35" t="s">
        <v>146</v>
      </c>
      <c r="D30" s="35" t="s">
        <v>147</v>
      </c>
      <c r="E30" s="46" cm="1">
        <f t="array" ref="E30">_xlfn._xlws.FILTER(PI_SISPT_ProgramacionFisica[Prog. Fís.],(PI_SISPT_ProgramacionFisica[Cód. Prod.]=Reporte[[#This Row],[Cód. Prod.]])*(PI_SISPT_ProgramacionFisica[Vigencia]=LEFT('Reporte'!$B$1,4)))</f>
        <v>364</v>
      </c>
      <c r="F30" s="49">
        <f>SUMIFS(EjecucionPIIP[AvanceEjecutado],EjecucionPIIP[CodigoProducto],Reporte[[#This Row],[Cód. Prod.]],EjecucionPIIP[Periodo],$B$1,EjecucionPIIP[AvanceEjecutado],"&lt;&gt;0")</f>
        <v>255</v>
      </c>
      <c r="G30" s="49" t="e" cm="1" vm="1">
        <f t="array" ref="G30">_xlfn._xlws.FILTER(ReporteEficacia[Meta ejecutada],(ReporteEficacia[Código producto]=Reporte[[#This Row],[Cód. Prod.]])*(ReporteEficacia[Periodo]='Reporte'!$B$1))</f>
        <v>#VALUE!</v>
      </c>
      <c r="H30" s="23" t="e" vm="2">
        <f>IF(Reporte[[#This Row],[Ejecución Física PIIP]]=Reporte[[#This Row],[Eje. Fís. SISPT]],"Coincide","No coincide")</f>
        <v>#VALUE!</v>
      </c>
      <c r="I30" s="23" t="str" cm="1">
        <f t="array" ref="I30">_xlfn.TEXTJOIN(", ",TRUE,_xlfn._xlws.FILTER(EjecucionPIIP[Bpin],(EjecucionPIIP[Periodo]='Reporte'!$B$1)*(EjecucionPIIP[CodigoProducto]=Reporte[[#This Row],[Cód. Prod.]]),""))</f>
        <v>202500000047500</v>
      </c>
      <c r="J30" s="134">
        <f>SUMIFS(CUIPO_datos_abiertos[COMPROMISOS],CUIPO_datos_abiertos[COD_PROGRAMATICO_MGA],Reporte[[#This Row],[Cód. Prod.]],CUIPO_datos_abiertos[PERIODO],$B$1)</f>
        <v>495812620</v>
      </c>
      <c r="K30" s="137">
        <f>SUMIFS(CUIPO_datos_abiertos[OBLIGACIONES],CUIPO_datos_abiertos[COD_PROGRAMATICO_MGA],Reporte[[#This Row],[Cód. Prod.]],CUIPO_datos_abiertos[PERIODO],$B$1)</f>
        <v>296233876</v>
      </c>
      <c r="L3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30" s="56">
        <f>IF(Reporte[[#This Row],[¿Se tiene en cuenta para el calculo?]]="Aporta al calculo",Reporte[[#This Row],[Ejecución Física PIIP]]/Reporte[[#This Row],[Programación Física de la Meta]],"")</f>
        <v>0.7005494505494505</v>
      </c>
      <c r="N30" s="53">
        <f>IF(Reporte[[#This Row],[¿Se tiene en cuenta para el calculo?]]="Aporta al calculo",IF(Reporte[[#This Row],[Avance físico (%)]]&gt;1,1,Reporte[[#This Row],[Avance físico (%)]]),"")</f>
        <v>0.7005494505494505</v>
      </c>
      <c r="O30" s="48">
        <f>IF(Reporte[[#This Row],[¿Se tiene en cuenta para el calculo?]]="Aporta al calculo",Reporte[[#This Row],[Obligaciones (CUIPO)]]/$D$1,"")</f>
        <v>4.6145458998356534E-4</v>
      </c>
      <c r="P30" s="44">
        <f>IF(Reporte[[#This Row],[¿Se tiene en cuenta para el calculo?]]="Aporta al calculo",Reporte[[#This Row],[Avance ajustado (%)]]*Reporte[[#This Row],[Ponderador (wi)]],"")</f>
        <v>3.2327175946650865E-4</v>
      </c>
    </row>
    <row r="31" spans="1:16" ht="28.8" x14ac:dyDescent="0.3">
      <c r="A31" s="34" t="s">
        <v>148</v>
      </c>
      <c r="B31" s="35" t="s">
        <v>149</v>
      </c>
      <c r="C31" s="35" t="s">
        <v>150</v>
      </c>
      <c r="D31" s="35" t="s">
        <v>151</v>
      </c>
      <c r="E31" s="46" cm="1">
        <f t="array" ref="E31">_xlfn._xlws.FILTER(PI_SISPT_ProgramacionFisica[Prog. Fís.],(PI_SISPT_ProgramacionFisica[Cód. Prod.]=Reporte[[#This Row],[Cód. Prod.]])*(PI_SISPT_ProgramacionFisica[Vigencia]=LEFT('Reporte'!$B$1,4)))</f>
        <v>427</v>
      </c>
      <c r="F31" s="49">
        <f>SUMIFS(EjecucionPIIP[AvanceEjecutado],EjecucionPIIP[CodigoProducto],Reporte[[#This Row],[Cód. Prod.]],EjecucionPIIP[Periodo],$B$1,EjecucionPIIP[AvanceEjecutado],"&lt;&gt;0")</f>
        <v>0</v>
      </c>
      <c r="G31" s="49" t="e" cm="1" vm="1">
        <f t="array" ref="G31">_xlfn._xlws.FILTER(ReporteEficacia[Meta ejecutada],(ReporteEficacia[Código producto]=Reporte[[#This Row],[Cód. Prod.]])*(ReporteEficacia[Periodo]='Reporte'!$B$1))</f>
        <v>#VALUE!</v>
      </c>
      <c r="H31" s="23" t="e" vm="2">
        <f>IF(Reporte[[#This Row],[Ejecución Física PIIP]]=Reporte[[#This Row],[Eje. Fís. SISPT]],"Coincide","No coincide")</f>
        <v>#VALUE!</v>
      </c>
      <c r="I31" s="23" t="str" cm="1">
        <f t="array" ref="I31">_xlfn.TEXTJOIN(", ",TRUE,_xlfn._xlws.FILTER(EjecucionPIIP[Bpin],(EjecucionPIIP[Periodo]='Reporte'!$B$1)*(EjecucionPIIP[CodigoProducto]=Reporte[[#This Row],[Cód. Prod.]]),""))</f>
        <v>202500000050507, 202600000006674</v>
      </c>
      <c r="J31" s="134">
        <f>SUMIFS(CUIPO_datos_abiertos[COMPROMISOS],CUIPO_datos_abiertos[COD_PROGRAMATICO_MGA],Reporte[[#This Row],[Cód. Prod.]],CUIPO_datos_abiertos[PERIODO],$B$1)</f>
        <v>300000000</v>
      </c>
      <c r="K31" s="137">
        <f>SUMIFS(CUIPO_datos_abiertos[OBLIGACIONES],CUIPO_datos_abiertos[COD_PROGRAMATICO_MGA],Reporte[[#This Row],[Cód. Prod.]],CUIPO_datos_abiertos[PERIODO],$B$1)</f>
        <v>178528568</v>
      </c>
      <c r="L3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1" s="56" t="str">
        <f>IF(Reporte[[#This Row],[¿Se tiene en cuenta para el calculo?]]="Aporta al calculo",Reporte[[#This Row],[Ejecución Física PIIP]]/Reporte[[#This Row],[Programación Física de la Meta]],"")</f>
        <v/>
      </c>
      <c r="N31" s="53" t="str">
        <f>IF(Reporte[[#This Row],[¿Se tiene en cuenta para el calculo?]]="Aporta al calculo",IF(Reporte[[#This Row],[Avance físico (%)]]&gt;1,1,Reporte[[#This Row],[Avance físico (%)]]),"")</f>
        <v/>
      </c>
      <c r="O31" s="48" t="str">
        <f>IF(Reporte[[#This Row],[¿Se tiene en cuenta para el calculo?]]="Aporta al calculo",Reporte[[#This Row],[Obligaciones (CUIPO)]]/$D$1,"")</f>
        <v/>
      </c>
      <c r="P31" s="44" t="str">
        <f>IF(Reporte[[#This Row],[¿Se tiene en cuenta para el calculo?]]="Aporta al calculo",Reporte[[#This Row],[Avance ajustado (%)]]*Reporte[[#This Row],[Ponderador (wi)]],"")</f>
        <v/>
      </c>
    </row>
    <row r="32" spans="1:16" x14ac:dyDescent="0.3">
      <c r="A32" s="34" t="s">
        <v>152</v>
      </c>
      <c r="B32" s="35" t="s">
        <v>153</v>
      </c>
      <c r="C32" s="35" t="s">
        <v>154</v>
      </c>
      <c r="D32" s="35" t="s">
        <v>155</v>
      </c>
      <c r="E32" s="46" cm="1">
        <f t="array" ref="E32">_xlfn._xlws.FILTER(PI_SISPT_ProgramacionFisica[Prog. Fís.],(PI_SISPT_ProgramacionFisica[Cód. Prod.]=Reporte[[#This Row],[Cód. Prod.]])*(PI_SISPT_ProgramacionFisica[Vigencia]=LEFT('Reporte'!$B$1,4)))</f>
        <v>3</v>
      </c>
      <c r="F32" s="49">
        <f>SUMIFS(EjecucionPIIP[AvanceEjecutado],EjecucionPIIP[CodigoProducto],Reporte[[#This Row],[Cód. Prod.]],EjecucionPIIP[Periodo],$B$1,EjecucionPIIP[AvanceEjecutado],"&lt;&gt;0")</f>
        <v>1</v>
      </c>
      <c r="G32" s="49" t="e" cm="1" vm="1">
        <f t="array" ref="G32">_xlfn._xlws.FILTER(ReporteEficacia[Meta ejecutada],(ReporteEficacia[Código producto]=Reporte[[#This Row],[Cód. Prod.]])*(ReporteEficacia[Periodo]='Reporte'!$B$1))</f>
        <v>#VALUE!</v>
      </c>
      <c r="H32" s="23" t="e" vm="2">
        <f>IF(Reporte[[#This Row],[Ejecución Física PIIP]]=Reporte[[#This Row],[Eje. Fís. SISPT]],"Coincide","No coincide")</f>
        <v>#VALUE!</v>
      </c>
      <c r="I32" s="23" t="str" cm="1">
        <f t="array" ref="I32">_xlfn.TEXTJOIN(", ",TRUE,_xlfn._xlws.FILTER(EjecucionPIIP[Bpin],(EjecucionPIIP[Periodo]='Reporte'!$B$1)*(EjecucionPIIP[CodigoProducto]=Reporte[[#This Row],[Cód. Prod.]]),""))</f>
        <v>202600000005926</v>
      </c>
      <c r="J32" s="134">
        <f>SUMIFS(CUIPO_datos_abiertos[COMPROMISOS],CUIPO_datos_abiertos[COD_PROGRAMATICO_MGA],Reporte[[#This Row],[Cód. Prod.]],CUIPO_datos_abiertos[PERIODO],$B$1)</f>
        <v>165000000</v>
      </c>
      <c r="K32" s="137">
        <f>SUMIFS(CUIPO_datos_abiertos[OBLIGACIONES],CUIPO_datos_abiertos[COD_PROGRAMATICO_MGA],Reporte[[#This Row],[Cód. Prod.]],CUIPO_datos_abiertos[PERIODO],$B$1)</f>
        <v>165000000</v>
      </c>
      <c r="L3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32" s="56">
        <f>IF(Reporte[[#This Row],[¿Se tiene en cuenta para el calculo?]]="Aporta al calculo",Reporte[[#This Row],[Ejecución Física PIIP]]/Reporte[[#This Row],[Programación Física de la Meta]],"")</f>
        <v>0.33333333333333331</v>
      </c>
      <c r="N32" s="53">
        <f>IF(Reporte[[#This Row],[¿Se tiene en cuenta para el calculo?]]="Aporta al calculo",IF(Reporte[[#This Row],[Avance físico (%)]]&gt;1,1,Reporte[[#This Row],[Avance físico (%)]]),"")</f>
        <v>0.33333333333333331</v>
      </c>
      <c r="O32" s="48">
        <f>IF(Reporte[[#This Row],[¿Se tiene en cuenta para el calculo?]]="Aporta al calculo",Reporte[[#This Row],[Obligaciones (CUIPO)]]/$D$1,"")</f>
        <v>2.5702667222059466E-4</v>
      </c>
      <c r="P32" s="44">
        <f>IF(Reporte[[#This Row],[¿Se tiene en cuenta para el calculo?]]="Aporta al calculo",Reporte[[#This Row],[Avance ajustado (%)]]*Reporte[[#This Row],[Ponderador (wi)]],"")</f>
        <v>8.5675557406864882E-5</v>
      </c>
    </row>
    <row r="33" spans="1:16" ht="57.6" x14ac:dyDescent="0.3">
      <c r="A33" s="34" t="s">
        <v>156</v>
      </c>
      <c r="B33" s="35" t="s">
        <v>157</v>
      </c>
      <c r="C33" s="35" t="s">
        <v>158</v>
      </c>
      <c r="D33" s="35" t="s">
        <v>159</v>
      </c>
      <c r="E33" s="46" cm="1">
        <f t="array" ref="E33">_xlfn._xlws.FILTER(PI_SISPT_ProgramacionFisica[Prog. Fís.],(PI_SISPT_ProgramacionFisica[Cód. Prod.]=Reporte[[#This Row],[Cód. Prod.]])*(PI_SISPT_ProgramacionFisica[Vigencia]=LEFT('Reporte'!$B$1,4)))</f>
        <v>1</v>
      </c>
      <c r="F33" s="49">
        <f>SUMIFS(EjecucionPIIP[AvanceEjecutado],EjecucionPIIP[CodigoProducto],Reporte[[#This Row],[Cód. Prod.]],EjecucionPIIP[Periodo],$B$1,EjecucionPIIP[AvanceEjecutado],"&lt;&gt;0")</f>
        <v>0</v>
      </c>
      <c r="G33" s="49" t="e" cm="1" vm="1">
        <f t="array" ref="G33">_xlfn._xlws.FILTER(ReporteEficacia[Meta ejecutada],(ReporteEficacia[Código producto]=Reporte[[#This Row],[Cód. Prod.]])*(ReporteEficacia[Periodo]='Reporte'!$B$1))</f>
        <v>#VALUE!</v>
      </c>
      <c r="H33" s="23" t="e" vm="2">
        <f>IF(Reporte[[#This Row],[Ejecución Física PIIP]]=Reporte[[#This Row],[Eje. Fís. SISPT]],"Coincide","No coincide")</f>
        <v>#VALUE!</v>
      </c>
      <c r="I33" s="23" t="str" cm="1">
        <f t="array" ref="I33">_xlfn.TEXTJOIN(", ",TRUE,_xlfn._xlws.FILTER(EjecucionPIIP[Bpin],(EjecucionPIIP[Periodo]='Reporte'!$B$1)*(EjecucionPIIP[CodigoProducto]=Reporte[[#This Row],[Cód. Prod.]]),""))</f>
        <v/>
      </c>
      <c r="J33" s="134">
        <f>SUMIFS(CUIPO_datos_abiertos[COMPROMISOS],CUIPO_datos_abiertos[COD_PROGRAMATICO_MGA],Reporte[[#This Row],[Cód. Prod.]],CUIPO_datos_abiertos[PERIODO],$B$1)</f>
        <v>164000000</v>
      </c>
      <c r="K33" s="137">
        <f>SUMIFS(CUIPO_datos_abiertos[OBLIGACIONES],CUIPO_datos_abiertos[COD_PROGRAMATICO_MGA],Reporte[[#This Row],[Cód. Prod.]],CUIPO_datos_abiertos[PERIODO],$B$1)</f>
        <v>164000000</v>
      </c>
      <c r="L3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3" s="56" t="str">
        <f>IF(Reporte[[#This Row],[¿Se tiene en cuenta para el calculo?]]="Aporta al calculo",Reporte[[#This Row],[Ejecución Física PIIP]]/Reporte[[#This Row],[Programación Física de la Meta]],"")</f>
        <v/>
      </c>
      <c r="N33" s="53" t="str">
        <f>IF(Reporte[[#This Row],[¿Se tiene en cuenta para el calculo?]]="Aporta al calculo",IF(Reporte[[#This Row],[Avance físico (%)]]&gt;1,1,Reporte[[#This Row],[Avance físico (%)]]),"")</f>
        <v/>
      </c>
      <c r="O33" s="48" t="str">
        <f>IF(Reporte[[#This Row],[¿Se tiene en cuenta para el calculo?]]="Aporta al calculo",Reporte[[#This Row],[Obligaciones (CUIPO)]]/$D$1,"")</f>
        <v/>
      </c>
      <c r="P33" s="44" t="str">
        <f>IF(Reporte[[#This Row],[¿Se tiene en cuenta para el calculo?]]="Aporta al calculo",Reporte[[#This Row],[Avance ajustado (%)]]*Reporte[[#This Row],[Ponderador (wi)]],"")</f>
        <v/>
      </c>
    </row>
    <row r="34" spans="1:16" ht="43.2" x14ac:dyDescent="0.3">
      <c r="A34" s="34" t="s">
        <v>160</v>
      </c>
      <c r="B34" s="35" t="s">
        <v>161</v>
      </c>
      <c r="C34" s="35" t="s">
        <v>162</v>
      </c>
      <c r="D34" s="35" t="s">
        <v>163</v>
      </c>
      <c r="E34" s="46" cm="1">
        <f t="array" ref="E34">_xlfn._xlws.FILTER(PI_SISPT_ProgramacionFisica[Prog. Fís.],(PI_SISPT_ProgramacionFisica[Cód. Prod.]=Reporte[[#This Row],[Cód. Prod.]])*(PI_SISPT_ProgramacionFisica[Vigencia]=LEFT('Reporte'!$B$1,4)))</f>
        <v>3400</v>
      </c>
      <c r="F34" s="49">
        <f>SUMIFS(EjecucionPIIP[AvanceEjecutado],EjecucionPIIP[CodigoProducto],Reporte[[#This Row],[Cód. Prod.]],EjecucionPIIP[Periodo],$B$1,EjecucionPIIP[AvanceEjecutado],"&lt;&gt;0")</f>
        <v>0</v>
      </c>
      <c r="G34" s="49" t="e" cm="1" vm="1">
        <f t="array" ref="G34">_xlfn._xlws.FILTER(ReporteEficacia[Meta ejecutada],(ReporteEficacia[Código producto]=Reporte[[#This Row],[Cód. Prod.]])*(ReporteEficacia[Periodo]='Reporte'!$B$1))</f>
        <v>#VALUE!</v>
      </c>
      <c r="H34" s="23" t="e" vm="2">
        <f>IF(Reporte[[#This Row],[Ejecución Física PIIP]]=Reporte[[#This Row],[Eje. Fís. SISPT]],"Coincide","No coincide")</f>
        <v>#VALUE!</v>
      </c>
      <c r="I34" s="23" t="str" cm="1">
        <f t="array" ref="I34">_xlfn.TEXTJOIN(", ",TRUE,_xlfn._xlws.FILTER(EjecucionPIIP[Bpin],(EjecucionPIIP[Periodo]='Reporte'!$B$1)*(EjecucionPIIP[CodigoProducto]=Reporte[[#This Row],[Cód. Prod.]]),""))</f>
        <v>202600000012017</v>
      </c>
      <c r="J34" s="134">
        <f>SUMIFS(CUIPO_datos_abiertos[COMPROMISOS],CUIPO_datos_abiertos[COD_PROGRAMATICO_MGA],Reporte[[#This Row],[Cód. Prod.]],CUIPO_datos_abiertos[PERIODO],$B$1)</f>
        <v>150000000</v>
      </c>
      <c r="K34" s="137">
        <f>SUMIFS(CUIPO_datos_abiertos[OBLIGACIONES],CUIPO_datos_abiertos[COD_PROGRAMATICO_MGA],Reporte[[#This Row],[Cód. Prod.]],CUIPO_datos_abiertos[PERIODO],$B$1)</f>
        <v>150000000</v>
      </c>
      <c r="L3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4" s="56" t="str">
        <f>IF(Reporte[[#This Row],[¿Se tiene en cuenta para el calculo?]]="Aporta al calculo",Reporte[[#This Row],[Ejecución Física PIIP]]/Reporte[[#This Row],[Programación Física de la Meta]],"")</f>
        <v/>
      </c>
      <c r="N34" s="53" t="str">
        <f>IF(Reporte[[#This Row],[¿Se tiene en cuenta para el calculo?]]="Aporta al calculo",IF(Reporte[[#This Row],[Avance físico (%)]]&gt;1,1,Reporte[[#This Row],[Avance físico (%)]]),"")</f>
        <v/>
      </c>
      <c r="O34" s="48" t="str">
        <f>IF(Reporte[[#This Row],[¿Se tiene en cuenta para el calculo?]]="Aporta al calculo",Reporte[[#This Row],[Obligaciones (CUIPO)]]/$D$1,"")</f>
        <v/>
      </c>
      <c r="P34" s="44" t="str">
        <f>IF(Reporte[[#This Row],[¿Se tiene en cuenta para el calculo?]]="Aporta al calculo",Reporte[[#This Row],[Avance ajustado (%)]]*Reporte[[#This Row],[Ponderador (wi)]],"")</f>
        <v/>
      </c>
    </row>
    <row r="35" spans="1:16" ht="28.8" x14ac:dyDescent="0.3">
      <c r="A35" s="34" t="s">
        <v>164</v>
      </c>
      <c r="B35" s="35" t="s">
        <v>165</v>
      </c>
      <c r="C35" s="35" t="s">
        <v>166</v>
      </c>
      <c r="D35" s="35" t="s">
        <v>167</v>
      </c>
      <c r="E35" s="46" cm="1">
        <f t="array" ref="E35">_xlfn._xlws.FILTER(PI_SISPT_ProgramacionFisica[Prog. Fís.],(PI_SISPT_ProgramacionFisica[Cód. Prod.]=Reporte[[#This Row],[Cód. Prod.]])*(PI_SISPT_ProgramacionFisica[Vigencia]=LEFT('Reporte'!$B$1,4)))</f>
        <v>1230</v>
      </c>
      <c r="F35" s="49">
        <f>SUMIFS(EjecucionPIIP[AvanceEjecutado],EjecucionPIIP[CodigoProducto],Reporte[[#This Row],[Cód. Prod.]],EjecucionPIIP[Periodo],$B$1,EjecucionPIIP[AvanceEjecutado],"&lt;&gt;0")</f>
        <v>1358</v>
      </c>
      <c r="G35" s="49" t="e" cm="1" vm="1">
        <f t="array" ref="G35">_xlfn._xlws.FILTER(ReporteEficacia[Meta ejecutada],(ReporteEficacia[Código producto]=Reporte[[#This Row],[Cód. Prod.]])*(ReporteEficacia[Periodo]='Reporte'!$B$1))</f>
        <v>#VALUE!</v>
      </c>
      <c r="H35" s="23" t="e" vm="2">
        <f>IF(Reporte[[#This Row],[Ejecución Física PIIP]]=Reporte[[#This Row],[Eje. Fís. SISPT]],"Coincide","No coincide")</f>
        <v>#VALUE!</v>
      </c>
      <c r="I35" s="23" t="str" cm="1">
        <f t="array" ref="I35">_xlfn.TEXTJOIN(", ",TRUE,_xlfn._xlws.FILTER(EjecucionPIIP[Bpin],(EjecucionPIIP[Periodo]='Reporte'!$B$1)*(EjecucionPIIP[CodigoProducto]=Reporte[[#This Row],[Cód. Prod.]]),""))</f>
        <v>202500000050596</v>
      </c>
      <c r="J35" s="134">
        <f>SUMIFS(CUIPO_datos_abiertos[COMPROMISOS],CUIPO_datos_abiertos[COD_PROGRAMATICO_MGA],Reporte[[#This Row],[Cód. Prod.]],CUIPO_datos_abiertos[PERIODO],$B$1)</f>
        <v>136257116</v>
      </c>
      <c r="K35" s="137">
        <f>SUMIFS(CUIPO_datos_abiertos[OBLIGACIONES],CUIPO_datos_abiertos[COD_PROGRAMATICO_MGA],Reporte[[#This Row],[Cód. Prod.]],CUIPO_datos_abiertos[PERIODO],$B$1)</f>
        <v>136257116</v>
      </c>
      <c r="L3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35" s="56">
        <f>IF(Reporte[[#This Row],[¿Se tiene en cuenta para el calculo?]]="Aporta al calculo",Reporte[[#This Row],[Ejecución Física PIIP]]/Reporte[[#This Row],[Programación Física de la Meta]],"")</f>
        <v>1.1040650406504064</v>
      </c>
      <c r="N35" s="53">
        <f>IF(Reporte[[#This Row],[¿Se tiene en cuenta para el calculo?]]="Aporta al calculo",IF(Reporte[[#This Row],[Avance físico (%)]]&gt;1,1,Reporte[[#This Row],[Avance físico (%)]]),"")</f>
        <v>1</v>
      </c>
      <c r="O35" s="48">
        <f>IF(Reporte[[#This Row],[¿Se tiene en cuenta para el calculo?]]="Aporta al calculo",Reporte[[#This Row],[Obligaciones (CUIPO)]]/$D$1,"")</f>
        <v>2.1225280661730633E-4</v>
      </c>
      <c r="P35" s="44">
        <f>IF(Reporte[[#This Row],[¿Se tiene en cuenta para el calculo?]]="Aporta al calculo",Reporte[[#This Row],[Avance ajustado (%)]]*Reporte[[#This Row],[Ponderador (wi)]],"")</f>
        <v>2.1225280661730633E-4</v>
      </c>
    </row>
    <row r="36" spans="1:16" ht="43.2" x14ac:dyDescent="0.3">
      <c r="A36" s="34" t="s">
        <v>168</v>
      </c>
      <c r="B36" s="35" t="s">
        <v>169</v>
      </c>
      <c r="C36" s="35" t="s">
        <v>170</v>
      </c>
      <c r="D36" s="35" t="s">
        <v>171</v>
      </c>
      <c r="E36" s="46" cm="1">
        <f t="array" ref="E36">_xlfn._xlws.FILTER(PI_SISPT_ProgramacionFisica[Prog. Fís.],(PI_SISPT_ProgramacionFisica[Cód. Prod.]=Reporte[[#This Row],[Cód. Prod.]])*(PI_SISPT_ProgramacionFisica[Vigencia]=LEFT('Reporte'!$B$1,4)))</f>
        <v>52</v>
      </c>
      <c r="F36" s="49">
        <f>SUMIFS(EjecucionPIIP[AvanceEjecutado],EjecucionPIIP[CodigoProducto],Reporte[[#This Row],[Cód. Prod.]],EjecucionPIIP[Periodo],$B$1,EjecucionPIIP[AvanceEjecutado],"&lt;&gt;0")</f>
        <v>0</v>
      </c>
      <c r="G36" s="49" t="e" cm="1" vm="1">
        <f t="array" ref="G36">_xlfn._xlws.FILTER(ReporteEficacia[Meta ejecutada],(ReporteEficacia[Código producto]=Reporte[[#This Row],[Cód. Prod.]])*(ReporteEficacia[Periodo]='Reporte'!$B$1))</f>
        <v>#VALUE!</v>
      </c>
      <c r="H36" s="23" t="e" vm="2">
        <f>IF(Reporte[[#This Row],[Ejecución Física PIIP]]=Reporte[[#This Row],[Eje. Fís. SISPT]],"Coincide","No coincide")</f>
        <v>#VALUE!</v>
      </c>
      <c r="I36" s="23" t="str" cm="1">
        <f t="array" ref="I36">_xlfn.TEXTJOIN(", ",TRUE,_xlfn._xlws.FILTER(EjecucionPIIP[Bpin],(EjecucionPIIP[Periodo]='Reporte'!$B$1)*(EjecucionPIIP[CodigoProducto]=Reporte[[#This Row],[Cód. Prod.]]),""))</f>
        <v>202500000050658</v>
      </c>
      <c r="J36" s="134">
        <f>SUMIFS(CUIPO_datos_abiertos[COMPROMISOS],CUIPO_datos_abiertos[COD_PROGRAMATICO_MGA],Reporte[[#This Row],[Cód. Prod.]],CUIPO_datos_abiertos[PERIODO],$B$1)</f>
        <v>386725425</v>
      </c>
      <c r="K36" s="137">
        <f>SUMIFS(CUIPO_datos_abiertos[OBLIGACIONES],CUIPO_datos_abiertos[COD_PROGRAMATICO_MGA],Reporte[[#This Row],[Cód. Prod.]],CUIPO_datos_abiertos[PERIODO],$B$1)</f>
        <v>130364925</v>
      </c>
      <c r="L3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6" s="56" t="str">
        <f>IF(Reporte[[#This Row],[¿Se tiene en cuenta para el calculo?]]="Aporta al calculo",Reporte[[#This Row],[Ejecución Física PIIP]]/Reporte[[#This Row],[Programación Física de la Meta]],"")</f>
        <v/>
      </c>
      <c r="N36" s="53" t="str">
        <f>IF(Reporte[[#This Row],[¿Se tiene en cuenta para el calculo?]]="Aporta al calculo",IF(Reporte[[#This Row],[Avance físico (%)]]&gt;1,1,Reporte[[#This Row],[Avance físico (%)]]),"")</f>
        <v/>
      </c>
      <c r="O36" s="48" t="str">
        <f>IF(Reporte[[#This Row],[¿Se tiene en cuenta para el calculo?]]="Aporta al calculo",Reporte[[#This Row],[Obligaciones (CUIPO)]]/$D$1,"")</f>
        <v/>
      </c>
      <c r="P36" s="44" t="str">
        <f>IF(Reporte[[#This Row],[¿Se tiene en cuenta para el calculo?]]="Aporta al calculo",Reporte[[#This Row],[Avance ajustado (%)]]*Reporte[[#This Row],[Ponderador (wi)]],"")</f>
        <v/>
      </c>
    </row>
    <row r="37" spans="1:16" ht="57.6" x14ac:dyDescent="0.3">
      <c r="A37" s="34" t="s">
        <v>172</v>
      </c>
      <c r="B37" s="35" t="s">
        <v>173</v>
      </c>
      <c r="C37" s="35" t="s">
        <v>174</v>
      </c>
      <c r="D37" s="35" t="s">
        <v>175</v>
      </c>
      <c r="E37" s="46" cm="1">
        <f t="array" ref="E37">_xlfn._xlws.FILTER(PI_SISPT_ProgramacionFisica[Prog. Fís.],(PI_SISPT_ProgramacionFisica[Cód. Prod.]=Reporte[[#This Row],[Cód. Prod.]])*(PI_SISPT_ProgramacionFisica[Vigencia]=LEFT('Reporte'!$B$1,4)))</f>
        <v>1</v>
      </c>
      <c r="F37" s="97">
        <f>SUMIFS(EjecucionPIIP[AvanceEjecutado],EjecucionPIIP[CodigoProducto],Reporte[[#This Row],[Cód. Prod.]],EjecucionPIIP[Periodo],$B$1,EjecucionPIIP[AvanceEjecutado],"&lt;&gt;0")</f>
        <v>0</v>
      </c>
      <c r="G37" s="97" t="e" cm="1" vm="1">
        <f t="array" ref="G37">_xlfn._xlws.FILTER(ReporteEficacia[Meta ejecutada],(ReporteEficacia[Código producto]=Reporte[[#This Row],[Cód. Prod.]])*(ReporteEficacia[Periodo]='Reporte'!$B$1))</f>
        <v>#VALUE!</v>
      </c>
      <c r="H37" s="23" t="e" vm="2">
        <f>IF(Reporte[[#This Row],[Ejecución Física PIIP]]=Reporte[[#This Row],[Eje. Fís. SISPT]],"Coincide","No coincide")</f>
        <v>#VALUE!</v>
      </c>
      <c r="I37" s="23" t="str" cm="1">
        <f t="array" ref="I37">_xlfn.TEXTJOIN(", ",TRUE,_xlfn._xlws.FILTER(EjecucionPIIP[Bpin],(EjecucionPIIP[Periodo]='Reporte'!$B$1)*(EjecucionPIIP[CodigoProducto]=Reporte[[#This Row],[Cód. Prod.]]),""))</f>
        <v>202500000048328</v>
      </c>
      <c r="J37" s="134">
        <f>SUMIFS(CUIPO_datos_abiertos[COMPROMISOS],CUIPO_datos_abiertos[COD_PROGRAMATICO_MGA],Reporte[[#This Row],[Cód. Prod.]],CUIPO_datos_abiertos[PERIODO],$B$1)</f>
        <v>250000000</v>
      </c>
      <c r="K37" s="137">
        <f>SUMIFS(CUIPO_datos_abiertos[OBLIGACIONES],CUIPO_datos_abiertos[COD_PROGRAMATICO_MGA],Reporte[[#This Row],[Cód. Prod.]],CUIPO_datos_abiertos[PERIODO],$B$1)</f>
        <v>125000000</v>
      </c>
      <c r="L3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7" s="56" t="str">
        <f>IF(Reporte[[#This Row],[¿Se tiene en cuenta para el calculo?]]="Aporta al calculo",Reporte[[#This Row],[Ejecución Física PIIP]]/Reporte[[#This Row],[Programación Física de la Meta]],"")</f>
        <v/>
      </c>
      <c r="N37" s="53" t="str">
        <f>IF(Reporte[[#This Row],[¿Se tiene en cuenta para el calculo?]]="Aporta al calculo",IF(Reporte[[#This Row],[Avance físico (%)]]&gt;1,1,Reporte[[#This Row],[Avance físico (%)]]),"")</f>
        <v/>
      </c>
      <c r="O37" s="48" t="str">
        <f>IF(Reporte[[#This Row],[¿Se tiene en cuenta para el calculo?]]="Aporta al calculo",Reporte[[#This Row],[Obligaciones (CUIPO)]]/$D$1,"")</f>
        <v/>
      </c>
      <c r="P37" s="44" t="str">
        <f>IF(Reporte[[#This Row],[¿Se tiene en cuenta para el calculo?]]="Aporta al calculo",Reporte[[#This Row],[Avance ajustado (%)]]*Reporte[[#This Row],[Ponderador (wi)]],"")</f>
        <v/>
      </c>
    </row>
    <row r="38" spans="1:16" ht="43.2" x14ac:dyDescent="0.3">
      <c r="A38" s="34" t="s">
        <v>176</v>
      </c>
      <c r="B38" s="35" t="s">
        <v>177</v>
      </c>
      <c r="C38" s="35" t="s">
        <v>178</v>
      </c>
      <c r="D38" s="35" t="s">
        <v>179</v>
      </c>
      <c r="E38" s="46" cm="1">
        <f t="array" ref="E38">_xlfn._xlws.FILTER(PI_SISPT_ProgramacionFisica[Prog. Fís.],(PI_SISPT_ProgramacionFisica[Cód. Prod.]=Reporte[[#This Row],[Cód. Prod.]])*(PI_SISPT_ProgramacionFisica[Vigencia]=LEFT('Reporte'!$B$1,4)))</f>
        <v>0</v>
      </c>
      <c r="F38" s="49">
        <f>SUMIFS(EjecucionPIIP[AvanceEjecutado],EjecucionPIIP[CodigoProducto],Reporte[[#This Row],[Cód. Prod.]],EjecucionPIIP[Periodo],$B$1,EjecucionPIIP[AvanceEjecutado],"&lt;&gt;0")</f>
        <v>0</v>
      </c>
      <c r="G38" s="49" t="e" cm="1" vm="1">
        <f t="array" ref="G38">_xlfn._xlws.FILTER(ReporteEficacia[Meta ejecutada],(ReporteEficacia[Código producto]=Reporte[[#This Row],[Cód. Prod.]])*(ReporteEficacia[Periodo]='Reporte'!$B$1))</f>
        <v>#VALUE!</v>
      </c>
      <c r="H38" s="23" t="e" vm="2">
        <f>IF(Reporte[[#This Row],[Ejecución Física PIIP]]=Reporte[[#This Row],[Eje. Fís. SISPT]],"Coincide","No coincide")</f>
        <v>#VALUE!</v>
      </c>
      <c r="I38" s="23" t="str" cm="1">
        <f t="array" ref="I38">_xlfn.TEXTJOIN(", ",TRUE,_xlfn._xlws.FILTER(EjecucionPIIP[Bpin],(EjecucionPIIP[Periodo]='Reporte'!$B$1)*(EjecucionPIIP[CodigoProducto]=Reporte[[#This Row],[Cód. Prod.]]),""))</f>
        <v>202500000020645, 202500000028697, 202500000029475, 202500000039546, 202600000009547</v>
      </c>
      <c r="J38" s="134">
        <f>SUMIFS(CUIPO_datos_abiertos[COMPROMISOS],CUIPO_datos_abiertos[COD_PROGRAMATICO_MGA],Reporte[[#This Row],[Cód. Prod.]],CUIPO_datos_abiertos[PERIODO],$B$1)</f>
        <v>193965492</v>
      </c>
      <c r="K38" s="137">
        <f>SUMIFS(CUIPO_datos_abiertos[OBLIGACIONES],CUIPO_datos_abiertos[COD_PROGRAMATICO_MGA],Reporte[[#This Row],[Cód. Prod.]],CUIPO_datos_abiertos[PERIODO],$B$1)</f>
        <v>106935960</v>
      </c>
      <c r="L3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8" s="56" t="str">
        <f>IF(Reporte[[#This Row],[¿Se tiene en cuenta para el calculo?]]="Aporta al calculo",Reporte[[#This Row],[Ejecución Física PIIP]]/Reporte[[#This Row],[Programación Física de la Meta]],"")</f>
        <v/>
      </c>
      <c r="N38" s="53" t="str">
        <f>IF(Reporte[[#This Row],[¿Se tiene en cuenta para el calculo?]]="Aporta al calculo",IF(Reporte[[#This Row],[Avance físico (%)]]&gt;1,1,Reporte[[#This Row],[Avance físico (%)]]),"")</f>
        <v/>
      </c>
      <c r="O38" s="48" t="str">
        <f>IF(Reporte[[#This Row],[¿Se tiene en cuenta para el calculo?]]="Aporta al calculo",Reporte[[#This Row],[Obligaciones (CUIPO)]]/$D$1,"")</f>
        <v/>
      </c>
      <c r="P38" s="44" t="str">
        <f>IF(Reporte[[#This Row],[¿Se tiene en cuenta para el calculo?]]="Aporta al calculo",Reporte[[#This Row],[Avance ajustado (%)]]*Reporte[[#This Row],[Ponderador (wi)]],"")</f>
        <v/>
      </c>
    </row>
    <row r="39" spans="1:16" ht="28.8" x14ac:dyDescent="0.3">
      <c r="A39" s="34" t="s">
        <v>180</v>
      </c>
      <c r="B39" s="35" t="s">
        <v>181</v>
      </c>
      <c r="C39" s="35" t="s">
        <v>182</v>
      </c>
      <c r="D39" s="35" t="s">
        <v>183</v>
      </c>
      <c r="E39" s="46" cm="1">
        <f t="array" ref="E39">_xlfn._xlws.FILTER(PI_SISPT_ProgramacionFisica[Prog. Fís.],(PI_SISPT_ProgramacionFisica[Cód. Prod.]=Reporte[[#This Row],[Cód. Prod.]])*(PI_SISPT_ProgramacionFisica[Vigencia]=LEFT('Reporte'!$B$1,4)))</f>
        <v>0</v>
      </c>
      <c r="F39" s="49">
        <f>SUMIFS(EjecucionPIIP[AvanceEjecutado],EjecucionPIIP[CodigoProducto],Reporte[[#This Row],[Cód. Prod.]],EjecucionPIIP[Periodo],$B$1,EjecucionPIIP[AvanceEjecutado],"&lt;&gt;0")</f>
        <v>0</v>
      </c>
      <c r="G39" s="49" t="e" cm="1" vm="1">
        <f t="array" ref="G39">_xlfn._xlws.FILTER(ReporteEficacia[Meta ejecutada],(ReporteEficacia[Código producto]=Reporte[[#This Row],[Cód. Prod.]])*(ReporteEficacia[Periodo]='Reporte'!$B$1))</f>
        <v>#VALUE!</v>
      </c>
      <c r="H39" s="23" t="e" vm="2">
        <f>IF(Reporte[[#This Row],[Ejecución Física PIIP]]=Reporte[[#This Row],[Eje. Fís. SISPT]],"Coincide","No coincide")</f>
        <v>#VALUE!</v>
      </c>
      <c r="I39" s="23" t="str" cm="1">
        <f t="array" ref="I39">_xlfn.TEXTJOIN(", ",TRUE,_xlfn._xlws.FILTER(EjecucionPIIP[Bpin],(EjecucionPIIP[Periodo]='Reporte'!$B$1)*(EjecucionPIIP[CodigoProducto]=Reporte[[#This Row],[Cód. Prod.]]),""))</f>
        <v/>
      </c>
      <c r="J39" s="134">
        <f>SUMIFS(CUIPO_datos_abiertos[COMPROMISOS],CUIPO_datos_abiertos[COD_PROGRAMATICO_MGA],Reporte[[#This Row],[Cód. Prod.]],CUIPO_datos_abiertos[PERIODO],$B$1)</f>
        <v>200001830</v>
      </c>
      <c r="K39" s="137">
        <f>SUMIFS(CUIPO_datos_abiertos[OBLIGACIONES],CUIPO_datos_abiertos[COD_PROGRAMATICO_MGA],Reporte[[#This Row],[Cód. Prod.]],CUIPO_datos_abiertos[PERIODO],$B$1)</f>
        <v>93503249</v>
      </c>
      <c r="L3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39" s="56" t="str">
        <f>IF(Reporte[[#This Row],[¿Se tiene en cuenta para el calculo?]]="Aporta al calculo",Reporte[[#This Row],[Ejecución Física PIIP]]/Reporte[[#This Row],[Programación Física de la Meta]],"")</f>
        <v/>
      </c>
      <c r="N39" s="53" t="str">
        <f>IF(Reporte[[#This Row],[¿Se tiene en cuenta para el calculo?]]="Aporta al calculo",IF(Reporte[[#This Row],[Avance físico (%)]]&gt;1,1,Reporte[[#This Row],[Avance físico (%)]]),"")</f>
        <v/>
      </c>
      <c r="O39" s="48" t="str">
        <f>IF(Reporte[[#This Row],[¿Se tiene en cuenta para el calculo?]]="Aporta al calculo",Reporte[[#This Row],[Obligaciones (CUIPO)]]/$D$1,"")</f>
        <v/>
      </c>
      <c r="P39" s="44" t="str">
        <f>IF(Reporte[[#This Row],[¿Se tiene en cuenta para el calculo?]]="Aporta al calculo",Reporte[[#This Row],[Avance ajustado (%)]]*Reporte[[#This Row],[Ponderador (wi)]],"")</f>
        <v/>
      </c>
    </row>
    <row r="40" spans="1:16" ht="43.2" x14ac:dyDescent="0.3">
      <c r="A40" s="34" t="s">
        <v>184</v>
      </c>
      <c r="B40" s="35" t="s">
        <v>185</v>
      </c>
      <c r="C40" s="35" t="s">
        <v>186</v>
      </c>
      <c r="D40" s="35" t="s">
        <v>187</v>
      </c>
      <c r="E40" s="46" cm="1">
        <f t="array" ref="E40">_xlfn._xlws.FILTER(PI_SISPT_ProgramacionFisica[Prog. Fís.],(PI_SISPT_ProgramacionFisica[Cód. Prod.]=Reporte[[#This Row],[Cód. Prod.]])*(PI_SISPT_ProgramacionFisica[Vigencia]=LEFT('Reporte'!$B$1,4)))</f>
        <v>3</v>
      </c>
      <c r="F40" s="49">
        <f>SUMIFS(EjecucionPIIP[AvanceEjecutado],EjecucionPIIP[CodigoProducto],Reporte[[#This Row],[Cód. Prod.]],EjecucionPIIP[Periodo],$B$1,EjecucionPIIP[AvanceEjecutado],"&lt;&gt;0")</f>
        <v>0</v>
      </c>
      <c r="G40" s="49" t="e" cm="1" vm="1">
        <f t="array" ref="G40">_xlfn._xlws.FILTER(ReporteEficacia[Meta ejecutada],(ReporteEficacia[Código producto]=Reporte[[#This Row],[Cód. Prod.]])*(ReporteEficacia[Periodo]='Reporte'!$B$1))</f>
        <v>#VALUE!</v>
      </c>
      <c r="H40" s="23" t="e" vm="2">
        <f>IF(Reporte[[#This Row],[Ejecución Física PIIP]]=Reporte[[#This Row],[Eje. Fís. SISPT]],"Coincide","No coincide")</f>
        <v>#VALUE!</v>
      </c>
      <c r="I40" s="23" t="str" cm="1">
        <f t="array" ref="I40">_xlfn.TEXTJOIN(", ",TRUE,_xlfn._xlws.FILTER(EjecucionPIIP[Bpin],(EjecucionPIIP[Periodo]='Reporte'!$B$1)*(EjecucionPIIP[CodigoProducto]=Reporte[[#This Row],[Cód. Prod.]]),""))</f>
        <v>202500000049928</v>
      </c>
      <c r="J40" s="134">
        <f>SUMIFS(CUIPO_datos_abiertos[COMPROMISOS],CUIPO_datos_abiertos[COD_PROGRAMATICO_MGA],Reporte[[#This Row],[Cód. Prod.]],CUIPO_datos_abiertos[PERIODO],$B$1)</f>
        <v>157874738</v>
      </c>
      <c r="K40" s="137">
        <f>SUMIFS(CUIPO_datos_abiertos[OBLIGACIONES],CUIPO_datos_abiertos[COD_PROGRAMATICO_MGA],Reporte[[#This Row],[Cód. Prod.]],CUIPO_datos_abiertos[PERIODO],$B$1)</f>
        <v>92469586</v>
      </c>
      <c r="L4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40" s="56" t="str">
        <f>IF(Reporte[[#This Row],[¿Se tiene en cuenta para el calculo?]]="Aporta al calculo",Reporte[[#This Row],[Ejecución Física PIIP]]/Reporte[[#This Row],[Programación Física de la Meta]],"")</f>
        <v/>
      </c>
      <c r="N40" s="53" t="str">
        <f>IF(Reporte[[#This Row],[¿Se tiene en cuenta para el calculo?]]="Aporta al calculo",IF(Reporte[[#This Row],[Avance físico (%)]]&gt;1,1,Reporte[[#This Row],[Avance físico (%)]]),"")</f>
        <v/>
      </c>
      <c r="O40" s="48" t="str">
        <f>IF(Reporte[[#This Row],[¿Se tiene en cuenta para el calculo?]]="Aporta al calculo",Reporte[[#This Row],[Obligaciones (CUIPO)]]/$D$1,"")</f>
        <v/>
      </c>
      <c r="P40" s="44" t="str">
        <f>IF(Reporte[[#This Row],[¿Se tiene en cuenta para el calculo?]]="Aporta al calculo",Reporte[[#This Row],[Avance ajustado (%)]]*Reporte[[#This Row],[Ponderador (wi)]],"")</f>
        <v/>
      </c>
    </row>
    <row r="41" spans="1:16" ht="43.2" x14ac:dyDescent="0.3">
      <c r="A41" s="34" t="s">
        <v>188</v>
      </c>
      <c r="B41" s="35" t="s">
        <v>189</v>
      </c>
      <c r="C41" s="35" t="s">
        <v>190</v>
      </c>
      <c r="D41" s="35" t="s">
        <v>191</v>
      </c>
      <c r="E41" s="46" cm="1">
        <f t="array" ref="E41">_xlfn._xlws.FILTER(PI_SISPT_ProgramacionFisica[Prog. Fís.],(PI_SISPT_ProgramacionFisica[Cód. Prod.]=Reporte[[#This Row],[Cód. Prod.]])*(PI_SISPT_ProgramacionFisica[Vigencia]=LEFT('Reporte'!$B$1,4)))</f>
        <v>0</v>
      </c>
      <c r="F41" s="49">
        <f>SUMIFS(EjecucionPIIP[AvanceEjecutado],EjecucionPIIP[CodigoProducto],Reporte[[#This Row],[Cód. Prod.]],EjecucionPIIP[Periodo],$B$1,EjecucionPIIP[AvanceEjecutado],"&lt;&gt;0")</f>
        <v>0</v>
      </c>
      <c r="G41" s="49" t="e" cm="1" vm="1">
        <f t="array" ref="G41">_xlfn._xlws.FILTER(ReporteEficacia[Meta ejecutada],(ReporteEficacia[Código producto]=Reporte[[#This Row],[Cód. Prod.]])*(ReporteEficacia[Periodo]='Reporte'!$B$1))</f>
        <v>#VALUE!</v>
      </c>
      <c r="H41" s="23" t="e" vm="2">
        <f>IF(Reporte[[#This Row],[Ejecución Física PIIP]]=Reporte[[#This Row],[Eje. Fís. SISPT]],"Coincide","No coincide")</f>
        <v>#VALUE!</v>
      </c>
      <c r="I41" s="23" t="str" cm="1">
        <f t="array" ref="I41">_xlfn.TEXTJOIN(", ",TRUE,_xlfn._xlws.FILTER(EjecucionPIIP[Bpin],(EjecucionPIIP[Periodo]='Reporte'!$B$1)*(EjecucionPIIP[CodigoProducto]=Reporte[[#This Row],[Cód. Prod.]]),""))</f>
        <v/>
      </c>
      <c r="J41" s="134">
        <f>SUMIFS(CUIPO_datos_abiertos[COMPROMISOS],CUIPO_datos_abiertos[COD_PROGRAMATICO_MGA],Reporte[[#This Row],[Cód. Prod.]],CUIPO_datos_abiertos[PERIODO],$B$1)</f>
        <v>90705260</v>
      </c>
      <c r="K41" s="137">
        <f>SUMIFS(CUIPO_datos_abiertos[OBLIGACIONES],CUIPO_datos_abiertos[COD_PROGRAMATICO_MGA],Reporte[[#This Row],[Cód. Prod.]],CUIPO_datos_abiertos[PERIODO],$B$1)</f>
        <v>90705260</v>
      </c>
      <c r="L4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41" s="56" t="str">
        <f>IF(Reporte[[#This Row],[¿Se tiene en cuenta para el calculo?]]="Aporta al calculo",Reporte[[#This Row],[Ejecución Física PIIP]]/Reporte[[#This Row],[Programación Física de la Meta]],"")</f>
        <v/>
      </c>
      <c r="N41" s="53" t="str">
        <f>IF(Reporte[[#This Row],[¿Se tiene en cuenta para el calculo?]]="Aporta al calculo",IF(Reporte[[#This Row],[Avance físico (%)]]&gt;1,1,Reporte[[#This Row],[Avance físico (%)]]),"")</f>
        <v/>
      </c>
      <c r="O41" s="48" t="str">
        <f>IF(Reporte[[#This Row],[¿Se tiene en cuenta para el calculo?]]="Aporta al calculo",Reporte[[#This Row],[Obligaciones (CUIPO)]]/$D$1,"")</f>
        <v/>
      </c>
      <c r="P41" s="44" t="str">
        <f>IF(Reporte[[#This Row],[¿Se tiene en cuenta para el calculo?]]="Aporta al calculo",Reporte[[#This Row],[Avance ajustado (%)]]*Reporte[[#This Row],[Ponderador (wi)]],"")</f>
        <v/>
      </c>
    </row>
    <row r="42" spans="1:16" ht="43.2" x14ac:dyDescent="0.3">
      <c r="A42" s="34" t="s">
        <v>192</v>
      </c>
      <c r="B42" s="35" t="s">
        <v>193</v>
      </c>
      <c r="C42" s="35" t="s">
        <v>194</v>
      </c>
      <c r="D42" s="35" t="s">
        <v>195</v>
      </c>
      <c r="E42" s="46" cm="1">
        <f t="array" ref="E42">_xlfn._xlws.FILTER(PI_SISPT_ProgramacionFisica[Prog. Fís.],(PI_SISPT_ProgramacionFisica[Cód. Prod.]=Reporte[[#This Row],[Cód. Prod.]])*(PI_SISPT_ProgramacionFisica[Vigencia]=LEFT('Reporte'!$B$1,4)))</f>
        <v>160</v>
      </c>
      <c r="F42" s="49">
        <f>SUMIFS(EjecucionPIIP[AvanceEjecutado],EjecucionPIIP[CodigoProducto],Reporte[[#This Row],[Cód. Prod.]],EjecucionPIIP[Periodo],$B$1,EjecucionPIIP[AvanceEjecutado],"&lt;&gt;0")</f>
        <v>109</v>
      </c>
      <c r="G42" s="49" t="e" cm="1" vm="1">
        <f t="array" ref="G42">_xlfn._xlws.FILTER(ReporteEficacia[Meta ejecutada],(ReporteEficacia[Código producto]=Reporte[[#This Row],[Cód. Prod.]])*(ReporteEficacia[Periodo]='Reporte'!$B$1))</f>
        <v>#VALUE!</v>
      </c>
      <c r="H42" s="23" t="e" vm="2">
        <f>IF(Reporte[[#This Row],[Ejecución Física PIIP]]=Reporte[[#This Row],[Eje. Fís. SISPT]],"Coincide","No coincide")</f>
        <v>#VALUE!</v>
      </c>
      <c r="I42" s="23" t="str" cm="1">
        <f t="array" ref="I42">_xlfn.TEXTJOIN(", ",TRUE,_xlfn._xlws.FILTER(EjecucionPIIP[Bpin],(EjecucionPIIP[Periodo]='Reporte'!$B$1)*(EjecucionPIIP[CodigoProducto]=Reporte[[#This Row],[Cód. Prod.]]),""))</f>
        <v>202500000042332</v>
      </c>
      <c r="J42" s="134">
        <f>SUMIFS(CUIPO_datos_abiertos[COMPROMISOS],CUIPO_datos_abiertos[COD_PROGRAMATICO_MGA],Reporte[[#This Row],[Cód. Prod.]],CUIPO_datos_abiertos[PERIODO],$B$1)</f>
        <v>90000000</v>
      </c>
      <c r="K42" s="137">
        <f>SUMIFS(CUIPO_datos_abiertos[OBLIGACIONES],CUIPO_datos_abiertos[COD_PROGRAMATICO_MGA],Reporte[[#This Row],[Cód. Prod.]],CUIPO_datos_abiertos[PERIODO],$B$1)</f>
        <v>90000000</v>
      </c>
      <c r="L4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42" s="56">
        <f>IF(Reporte[[#This Row],[¿Se tiene en cuenta para el calculo?]]="Aporta al calculo",Reporte[[#This Row],[Ejecución Física PIIP]]/Reporte[[#This Row],[Programación Física de la Meta]],"")</f>
        <v>0.68125000000000002</v>
      </c>
      <c r="N42" s="53">
        <f>IF(Reporte[[#This Row],[¿Se tiene en cuenta para el calculo?]]="Aporta al calculo",IF(Reporte[[#This Row],[Avance físico (%)]]&gt;1,1,Reporte[[#This Row],[Avance físico (%)]]),"")</f>
        <v>0.68125000000000002</v>
      </c>
      <c r="O42" s="48">
        <f>IF(Reporte[[#This Row],[¿Se tiene en cuenta para el calculo?]]="Aporta al calculo",Reporte[[#This Row],[Obligaciones (CUIPO)]]/$D$1,"")</f>
        <v>1.4019636666577889E-4</v>
      </c>
      <c r="P42" s="44">
        <f>IF(Reporte[[#This Row],[¿Se tiene en cuenta para el calculo?]]="Aporta al calculo",Reporte[[#This Row],[Avance ajustado (%)]]*Reporte[[#This Row],[Ponderador (wi)]],"")</f>
        <v>9.5508774791061869E-5</v>
      </c>
    </row>
    <row r="43" spans="1:16" ht="28.8" x14ac:dyDescent="0.3">
      <c r="A43" s="34" t="s">
        <v>196</v>
      </c>
      <c r="B43" s="35" t="s">
        <v>197</v>
      </c>
      <c r="C43" s="35" t="s">
        <v>198</v>
      </c>
      <c r="D43" s="35" t="s">
        <v>199</v>
      </c>
      <c r="E43" s="46" cm="1">
        <f t="array" ref="E43">_xlfn._xlws.FILTER(PI_SISPT_ProgramacionFisica[Prog. Fís.],(PI_SISPT_ProgramacionFisica[Cód. Prod.]=Reporte[[#This Row],[Cód. Prod.]])*(PI_SISPT_ProgramacionFisica[Vigencia]=LEFT('Reporte'!$B$1,4)))</f>
        <v>12</v>
      </c>
      <c r="F43" s="49">
        <f>SUMIFS(EjecucionPIIP[AvanceEjecutado],EjecucionPIIP[CodigoProducto],Reporte[[#This Row],[Cód. Prod.]],EjecucionPIIP[Periodo],$B$1,EjecucionPIIP[AvanceEjecutado],"&lt;&gt;0")</f>
        <v>0</v>
      </c>
      <c r="G43" s="49" t="e" cm="1" vm="1">
        <f t="array" ref="G43">_xlfn._xlws.FILTER(ReporteEficacia[Meta ejecutada],(ReporteEficacia[Código producto]=Reporte[[#This Row],[Cód. Prod.]])*(ReporteEficacia[Periodo]='Reporte'!$B$1))</f>
        <v>#VALUE!</v>
      </c>
      <c r="H43" s="23" t="e" vm="2">
        <f>IF(Reporte[[#This Row],[Ejecución Física PIIP]]=Reporte[[#This Row],[Eje. Fís. SISPT]],"Coincide","No coincide")</f>
        <v>#VALUE!</v>
      </c>
      <c r="I43" s="23" t="str" cm="1">
        <f t="array" ref="I43">_xlfn.TEXTJOIN(", ",TRUE,_xlfn._xlws.FILTER(EjecucionPIIP[Bpin],(EjecucionPIIP[Periodo]='Reporte'!$B$1)*(EjecucionPIIP[CodigoProducto]=Reporte[[#This Row],[Cód. Prod.]]),""))</f>
        <v>2023002700172</v>
      </c>
      <c r="J43" s="134">
        <f>SUMIFS(CUIPO_datos_abiertos[COMPROMISOS],CUIPO_datos_abiertos[COD_PROGRAMATICO_MGA],Reporte[[#This Row],[Cód. Prod.]],CUIPO_datos_abiertos[PERIODO],$B$1)</f>
        <v>80459466</v>
      </c>
      <c r="K43" s="137">
        <f>SUMIFS(CUIPO_datos_abiertos[OBLIGACIONES],CUIPO_datos_abiertos[COD_PROGRAMATICO_MGA],Reporte[[#This Row],[Cód. Prod.]],CUIPO_datos_abiertos[PERIODO],$B$1)</f>
        <v>80459466</v>
      </c>
      <c r="L4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43" s="56" t="str">
        <f>IF(Reporte[[#This Row],[¿Se tiene en cuenta para el calculo?]]="Aporta al calculo",Reporte[[#This Row],[Ejecución Física PIIP]]/Reporte[[#This Row],[Programación Física de la Meta]],"")</f>
        <v/>
      </c>
      <c r="N43" s="53" t="str">
        <f>IF(Reporte[[#This Row],[¿Se tiene en cuenta para el calculo?]]="Aporta al calculo",IF(Reporte[[#This Row],[Avance físico (%)]]&gt;1,1,Reporte[[#This Row],[Avance físico (%)]]),"")</f>
        <v/>
      </c>
      <c r="O43" s="48" t="str">
        <f>IF(Reporte[[#This Row],[¿Se tiene en cuenta para el calculo?]]="Aporta al calculo",Reporte[[#This Row],[Obligaciones (CUIPO)]]/$D$1,"")</f>
        <v/>
      </c>
      <c r="P43" s="44" t="str">
        <f>IF(Reporte[[#This Row],[¿Se tiene en cuenta para el calculo?]]="Aporta al calculo",Reporte[[#This Row],[Avance ajustado (%)]]*Reporte[[#This Row],[Ponderador (wi)]],"")</f>
        <v/>
      </c>
    </row>
    <row r="44" spans="1:16" ht="43.2" x14ac:dyDescent="0.3">
      <c r="A44" s="34" t="s">
        <v>200</v>
      </c>
      <c r="B44" s="35" t="s">
        <v>201</v>
      </c>
      <c r="C44" s="35" t="s">
        <v>202</v>
      </c>
      <c r="D44" s="35" t="s">
        <v>203</v>
      </c>
      <c r="E44" s="46" cm="1">
        <f t="array" ref="E44">_xlfn._xlws.FILTER(PI_SISPT_ProgramacionFisica[Prog. Fís.],(PI_SISPT_ProgramacionFisica[Cód. Prod.]=Reporte[[#This Row],[Cód. Prod.]])*(PI_SISPT_ProgramacionFisica[Vigencia]=LEFT('Reporte'!$B$1,4)))</f>
        <v>365</v>
      </c>
      <c r="F44" s="49">
        <f>SUMIFS(EjecucionPIIP[AvanceEjecutado],EjecucionPIIP[CodigoProducto],Reporte[[#This Row],[Cód. Prod.]],EjecucionPIIP[Periodo],$B$1,EjecucionPIIP[AvanceEjecutado],"&lt;&gt;0")</f>
        <v>36</v>
      </c>
      <c r="G44" s="49" t="e" cm="1" vm="1">
        <f t="array" ref="G44">_xlfn._xlws.FILTER(ReporteEficacia[Meta ejecutada],(ReporteEficacia[Código producto]=Reporte[[#This Row],[Cód. Prod.]])*(ReporteEficacia[Periodo]='Reporte'!$B$1))</f>
        <v>#VALUE!</v>
      </c>
      <c r="H44" s="23" t="e" vm="2">
        <f>IF(Reporte[[#This Row],[Ejecución Física PIIP]]=Reporte[[#This Row],[Eje. Fís. SISPT]],"Coincide","No coincide")</f>
        <v>#VALUE!</v>
      </c>
      <c r="I44" s="23" t="str" cm="1">
        <f t="array" ref="I44">_xlfn.TEXTJOIN(", ",TRUE,_xlfn._xlws.FILTER(EjecucionPIIP[Bpin],(EjecucionPIIP[Periodo]='Reporte'!$B$1)*(EjecucionPIIP[CodigoProducto]=Reporte[[#This Row],[Cód. Prod.]]),""))</f>
        <v>202600000000479</v>
      </c>
      <c r="J44" s="134">
        <f>SUMIFS(CUIPO_datos_abiertos[COMPROMISOS],CUIPO_datos_abiertos[COD_PROGRAMATICO_MGA],Reporte[[#This Row],[Cód. Prod.]],CUIPO_datos_abiertos[PERIODO],$B$1)</f>
        <v>79939301</v>
      </c>
      <c r="K44" s="137">
        <f>SUMIFS(CUIPO_datos_abiertos[OBLIGACIONES],CUIPO_datos_abiertos[COD_PROGRAMATICO_MGA],Reporte[[#This Row],[Cód. Prod.]],CUIPO_datos_abiertos[PERIODO],$B$1)</f>
        <v>79939301</v>
      </c>
      <c r="L4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44" s="56">
        <f>IF(Reporte[[#This Row],[¿Se tiene en cuenta para el calculo?]]="Aporta al calculo",Reporte[[#This Row],[Ejecución Física PIIP]]/Reporte[[#This Row],[Programación Física de la Meta]],"")</f>
        <v>9.8630136986301367E-2</v>
      </c>
      <c r="N44" s="53">
        <f>IF(Reporte[[#This Row],[¿Se tiene en cuenta para el calculo?]]="Aporta al calculo",IF(Reporte[[#This Row],[Avance físico (%)]]&gt;1,1,Reporte[[#This Row],[Avance físico (%)]]),"")</f>
        <v>9.8630136986301367E-2</v>
      </c>
      <c r="O44" s="48">
        <f>IF(Reporte[[#This Row],[¿Se tiene en cuenta para el calculo?]]="Aporta al calculo",Reporte[[#This Row],[Obligaciones (CUIPO)]]/$D$1,"")</f>
        <v>1.2452443948891183E-4</v>
      </c>
      <c r="P44" s="44">
        <f>IF(Reporte[[#This Row],[¿Se tiene en cuenta para el calculo?]]="Aporta al calculo",Reporte[[#This Row],[Avance ajustado (%)]]*Reporte[[#This Row],[Ponderador (wi)]],"")</f>
        <v>1.2281862524933769E-5</v>
      </c>
    </row>
    <row r="45" spans="1:16" ht="28.8" x14ac:dyDescent="0.3">
      <c r="A45" s="34" t="s">
        <v>204</v>
      </c>
      <c r="B45" s="35" t="s">
        <v>205</v>
      </c>
      <c r="C45" s="35" t="s">
        <v>206</v>
      </c>
      <c r="D45" s="35" t="s">
        <v>207</v>
      </c>
      <c r="E45" s="46" cm="1">
        <f t="array" ref="E45">_xlfn._xlws.FILTER(PI_SISPT_ProgramacionFisica[Prog. Fís.],(PI_SISPT_ProgramacionFisica[Cód. Prod.]=Reporte[[#This Row],[Cód. Prod.]])*(PI_SISPT_ProgramacionFisica[Vigencia]=LEFT('Reporte'!$B$1,4)))</f>
        <v>540</v>
      </c>
      <c r="F45" s="49">
        <f>SUMIFS(EjecucionPIIP[AvanceEjecutado],EjecucionPIIP[CodigoProducto],Reporte[[#This Row],[Cód. Prod.]],EjecucionPIIP[Periodo],$B$1,EjecucionPIIP[AvanceEjecutado],"&lt;&gt;0")</f>
        <v>0</v>
      </c>
      <c r="G45" s="49" t="e" cm="1" vm="1">
        <f t="array" ref="G45">_xlfn._xlws.FILTER(ReporteEficacia[Meta ejecutada],(ReporteEficacia[Código producto]=Reporte[[#This Row],[Cód. Prod.]])*(ReporteEficacia[Periodo]='Reporte'!$B$1))</f>
        <v>#VALUE!</v>
      </c>
      <c r="H45" s="23" t="e" vm="2">
        <f>IF(Reporte[[#This Row],[Ejecución Física PIIP]]=Reporte[[#This Row],[Eje. Fís. SISPT]],"Coincide","No coincide")</f>
        <v>#VALUE!</v>
      </c>
      <c r="I45" s="23" t="str" cm="1">
        <f t="array" ref="I45">_xlfn.TEXTJOIN(", ",TRUE,_xlfn._xlws.FILTER(EjecucionPIIP[Bpin],(EjecucionPIIP[Periodo]='Reporte'!$B$1)*(EjecucionPIIP[CodigoProducto]=Reporte[[#This Row],[Cód. Prod.]]),""))</f>
        <v>202600000001437, 202600000002945</v>
      </c>
      <c r="J45" s="134">
        <f>SUMIFS(CUIPO_datos_abiertos[COMPROMISOS],CUIPO_datos_abiertos[COD_PROGRAMATICO_MGA],Reporte[[#This Row],[Cód. Prod.]],CUIPO_datos_abiertos[PERIODO],$B$1)</f>
        <v>330677152</v>
      </c>
      <c r="K45" s="137">
        <f>SUMIFS(CUIPO_datos_abiertos[OBLIGACIONES],CUIPO_datos_abiertos[COD_PROGRAMATICO_MGA],Reporte[[#This Row],[Cód. Prod.]],CUIPO_datos_abiertos[PERIODO],$B$1)</f>
        <v>66135430</v>
      </c>
      <c r="L4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45" s="56" t="str">
        <f>IF(Reporte[[#This Row],[¿Se tiene en cuenta para el calculo?]]="Aporta al calculo",Reporte[[#This Row],[Ejecución Física PIIP]]/Reporte[[#This Row],[Programación Física de la Meta]],"")</f>
        <v/>
      </c>
      <c r="N45" s="53" t="str">
        <f>IF(Reporte[[#This Row],[¿Se tiene en cuenta para el calculo?]]="Aporta al calculo",IF(Reporte[[#This Row],[Avance físico (%)]]&gt;1,1,Reporte[[#This Row],[Avance físico (%)]]),"")</f>
        <v/>
      </c>
      <c r="O45" s="48" t="str">
        <f>IF(Reporte[[#This Row],[¿Se tiene en cuenta para el calculo?]]="Aporta al calculo",Reporte[[#This Row],[Obligaciones (CUIPO)]]/$D$1,"")</f>
        <v/>
      </c>
      <c r="P45" s="44" t="str">
        <f>IF(Reporte[[#This Row],[¿Se tiene en cuenta para el calculo?]]="Aporta al calculo",Reporte[[#This Row],[Avance ajustado (%)]]*Reporte[[#This Row],[Ponderador (wi)]],"")</f>
        <v/>
      </c>
    </row>
    <row r="46" spans="1:16" ht="28.8" x14ac:dyDescent="0.3">
      <c r="A46" s="34" t="s">
        <v>208</v>
      </c>
      <c r="B46" s="35" t="s">
        <v>209</v>
      </c>
      <c r="C46" s="35" t="s">
        <v>210</v>
      </c>
      <c r="D46" s="35" t="s">
        <v>211</v>
      </c>
      <c r="E46" s="46" cm="1">
        <f t="array" ref="E46">_xlfn._xlws.FILTER(PI_SISPT_ProgramacionFisica[Prog. Fís.],(PI_SISPT_ProgramacionFisica[Cód. Prod.]=Reporte[[#This Row],[Cód. Prod.]])*(PI_SISPT_ProgramacionFisica[Vigencia]=LEFT('Reporte'!$B$1,4)))</f>
        <v>2833</v>
      </c>
      <c r="F46" s="49">
        <f>SUMIFS(EjecucionPIIP[AvanceEjecutado],EjecucionPIIP[CodigoProducto],Reporte[[#This Row],[Cód. Prod.]],EjecucionPIIP[Periodo],$B$1,EjecucionPIIP[AvanceEjecutado],"&lt;&gt;0")</f>
        <v>800</v>
      </c>
      <c r="G46" s="49" t="e" cm="1" vm="1">
        <f t="array" ref="G46">_xlfn._xlws.FILTER(ReporteEficacia[Meta ejecutada],(ReporteEficacia[Código producto]=Reporte[[#This Row],[Cód. Prod.]])*(ReporteEficacia[Periodo]='Reporte'!$B$1))</f>
        <v>#VALUE!</v>
      </c>
      <c r="H46" s="23" t="e" vm="2">
        <f>IF(Reporte[[#This Row],[Ejecución Física PIIP]]=Reporte[[#This Row],[Eje. Fís. SISPT]],"Coincide","No coincide")</f>
        <v>#VALUE!</v>
      </c>
      <c r="I46" s="23" t="str" cm="1">
        <f t="array" ref="I46">_xlfn.TEXTJOIN(", ",TRUE,_xlfn._xlws.FILTER(EjecucionPIIP[Bpin],(EjecucionPIIP[Periodo]='Reporte'!$B$1)*(EjecucionPIIP[CodigoProducto]=Reporte[[#This Row],[Cód. Prod.]]),""))</f>
        <v>202500000045890, 202500000048147</v>
      </c>
      <c r="J46" s="134">
        <f>SUMIFS(CUIPO_datos_abiertos[COMPROMISOS],CUIPO_datos_abiertos[COD_PROGRAMATICO_MGA],Reporte[[#This Row],[Cód. Prod.]],CUIPO_datos_abiertos[PERIODO],$B$1)</f>
        <v>42864517</v>
      </c>
      <c r="K46" s="137">
        <f>SUMIFS(CUIPO_datos_abiertos[OBLIGACIONES],CUIPO_datos_abiertos[COD_PROGRAMATICO_MGA],Reporte[[#This Row],[Cód. Prod.]],CUIPO_datos_abiertos[PERIODO],$B$1)</f>
        <v>42864517</v>
      </c>
      <c r="L4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46" s="56">
        <f>IF(Reporte[[#This Row],[¿Se tiene en cuenta para el calculo?]]="Aporta al calculo",Reporte[[#This Row],[Ejecución Física PIIP]]/Reporte[[#This Row],[Programación Física de la Meta]],"")</f>
        <v>0.28238616307800918</v>
      </c>
      <c r="N46" s="53">
        <f>IF(Reporte[[#This Row],[¿Se tiene en cuenta para el calculo?]]="Aporta al calculo",IF(Reporte[[#This Row],[Avance físico (%)]]&gt;1,1,Reporte[[#This Row],[Avance físico (%)]]),"")</f>
        <v>0.28238616307800918</v>
      </c>
      <c r="O46" s="48">
        <f>IF(Reporte[[#This Row],[¿Se tiene en cuenta para el calculo?]]="Aporta al calculo",Reporte[[#This Row],[Obligaciones (CUIPO)]]/$D$1,"")</f>
        <v>6.6771661580927914E-5</v>
      </c>
      <c r="P46" s="44">
        <f>IF(Reporte[[#This Row],[¿Se tiene en cuenta para el calculo?]]="Aporta al calculo",Reporte[[#This Row],[Avance ajustado (%)]]*Reporte[[#This Row],[Ponderador (wi)]],"")</f>
        <v>1.8855393316181549E-5</v>
      </c>
    </row>
    <row r="47" spans="1:16" ht="72" x14ac:dyDescent="0.3">
      <c r="A47" s="34" t="s">
        <v>212</v>
      </c>
      <c r="B47" s="35" t="s">
        <v>213</v>
      </c>
      <c r="C47" s="35" t="s">
        <v>214</v>
      </c>
      <c r="D47" s="35" t="s">
        <v>215</v>
      </c>
      <c r="E47" s="46" cm="1">
        <f t="array" ref="E47">_xlfn._xlws.FILTER(PI_SISPT_ProgramacionFisica[Prog. Fís.],(PI_SISPT_ProgramacionFisica[Cód. Prod.]=Reporte[[#This Row],[Cód. Prod.]])*(PI_SISPT_ProgramacionFisica[Vigencia]=LEFT('Reporte'!$B$1,4)))</f>
        <v>2</v>
      </c>
      <c r="F47" s="49">
        <f>SUMIFS(EjecucionPIIP[AvanceEjecutado],EjecucionPIIP[CodigoProducto],Reporte[[#This Row],[Cód. Prod.]],EjecucionPIIP[Periodo],$B$1,EjecucionPIIP[AvanceEjecutado],"&lt;&gt;0")</f>
        <v>1</v>
      </c>
      <c r="G47" s="49" t="e" cm="1" vm="1">
        <f t="array" ref="G47">_xlfn._xlws.FILTER(ReporteEficacia[Meta ejecutada],(ReporteEficacia[Código producto]=Reporte[[#This Row],[Cód. Prod.]])*(ReporteEficacia[Periodo]='Reporte'!$B$1))</f>
        <v>#VALUE!</v>
      </c>
      <c r="H47" s="23" t="e" vm="2">
        <f>IF(Reporte[[#This Row],[Ejecución Física PIIP]]=Reporte[[#This Row],[Eje. Fís. SISPT]],"Coincide","No coincide")</f>
        <v>#VALUE!</v>
      </c>
      <c r="I47" s="23" t="str" cm="1">
        <f t="array" ref="I47">_xlfn.TEXTJOIN(", ",TRUE,_xlfn._xlws.FILTER(EjecucionPIIP[Bpin],(EjecucionPIIP[Periodo]='Reporte'!$B$1)*(EjecucionPIIP[CodigoProducto]=Reporte[[#This Row],[Cód. Prod.]]),""))</f>
        <v>202600000000479</v>
      </c>
      <c r="J47" s="134">
        <f>SUMIFS(CUIPO_datos_abiertos[COMPROMISOS],CUIPO_datos_abiertos[COD_PROGRAMATICO_MGA],Reporte[[#This Row],[Cód. Prod.]],CUIPO_datos_abiertos[PERIODO],$B$1)</f>
        <v>15500000</v>
      </c>
      <c r="K47" s="137">
        <f>SUMIFS(CUIPO_datos_abiertos[OBLIGACIONES],CUIPO_datos_abiertos[COD_PROGRAMATICO_MGA],Reporte[[#This Row],[Cód. Prod.]],CUIPO_datos_abiertos[PERIODO],$B$1)</f>
        <v>12400000</v>
      </c>
      <c r="L4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Aporta al calculo</v>
      </c>
      <c r="M47" s="56">
        <f>IF(Reporte[[#This Row],[¿Se tiene en cuenta para el calculo?]]="Aporta al calculo",Reporte[[#This Row],[Ejecución Física PIIP]]/Reporte[[#This Row],[Programación Física de la Meta]],"")</f>
        <v>0.5</v>
      </c>
      <c r="N47" s="53">
        <f>IF(Reporte[[#This Row],[¿Se tiene en cuenta para el calculo?]]="Aporta al calculo",IF(Reporte[[#This Row],[Avance físico (%)]]&gt;1,1,Reporte[[#This Row],[Avance físico (%)]]),"")</f>
        <v>0.5</v>
      </c>
      <c r="O47" s="48">
        <f>IF(Reporte[[#This Row],[¿Se tiene en cuenta para el calculo?]]="Aporta al calculo",Reporte[[#This Row],[Obligaciones (CUIPO)]]/$D$1,"")</f>
        <v>1.9315943851729538E-5</v>
      </c>
      <c r="P47" s="44">
        <f>IF(Reporte[[#This Row],[¿Se tiene en cuenta para el calculo?]]="Aporta al calculo",Reporte[[#This Row],[Avance ajustado (%)]]*Reporte[[#This Row],[Ponderador (wi)]],"")</f>
        <v>9.6579719258647692E-6</v>
      </c>
    </row>
    <row r="48" spans="1:16" ht="43.2" x14ac:dyDescent="0.3">
      <c r="A48" s="34" t="s">
        <v>216</v>
      </c>
      <c r="B48" s="35" t="s">
        <v>217</v>
      </c>
      <c r="C48" s="35" t="s">
        <v>218</v>
      </c>
      <c r="D48" s="35" t="s">
        <v>219</v>
      </c>
      <c r="E48" s="46" cm="1">
        <f t="array" ref="E48">_xlfn._xlws.FILTER(PI_SISPT_ProgramacionFisica[Prog. Fís.],(PI_SISPT_ProgramacionFisica[Cód. Prod.]=Reporte[[#This Row],[Cód. Prod.]])*(PI_SISPT_ProgramacionFisica[Vigencia]=LEFT('Reporte'!$B$1,4)))</f>
        <v>450</v>
      </c>
      <c r="F48" s="49">
        <f>SUMIFS(EjecucionPIIP[AvanceEjecutado],EjecucionPIIP[CodigoProducto],Reporte[[#This Row],[Cód. Prod.]],EjecucionPIIP[Periodo],$B$1,EjecucionPIIP[AvanceEjecutado],"&lt;&gt;0")</f>
        <v>0</v>
      </c>
      <c r="G48" s="49" t="e" cm="1" vm="1">
        <f t="array" ref="G48">_xlfn._xlws.FILTER(ReporteEficacia[Meta ejecutada],(ReporteEficacia[Código producto]=Reporte[[#This Row],[Cód. Prod.]])*(ReporteEficacia[Periodo]='Reporte'!$B$1))</f>
        <v>#VALUE!</v>
      </c>
      <c r="H48" s="23" t="e" vm="2">
        <f>IF(Reporte[[#This Row],[Ejecución Física PIIP]]=Reporte[[#This Row],[Eje. Fís. SISPT]],"Coincide","No coincide")</f>
        <v>#VALUE!</v>
      </c>
      <c r="I48" s="23" t="str" cm="1">
        <f t="array" ref="I48">_xlfn.TEXTJOIN(", ",TRUE,_xlfn._xlws.FILTER(EjecucionPIIP[Bpin],(EjecucionPIIP[Periodo]='Reporte'!$B$1)*(EjecucionPIIP[CodigoProducto]=Reporte[[#This Row],[Cód. Prod.]]),""))</f>
        <v>202500000050658</v>
      </c>
      <c r="J48" s="134">
        <f>SUMIFS(CUIPO_datos_abiertos[COMPROMISOS],CUIPO_datos_abiertos[COD_PROGRAMATICO_MGA],Reporte[[#This Row],[Cód. Prod.]],CUIPO_datos_abiertos[PERIODO],$B$1)</f>
        <v>0</v>
      </c>
      <c r="K48" s="137">
        <f>SUMIFS(CUIPO_datos_abiertos[OBLIGACIONES],CUIPO_datos_abiertos[COD_PROGRAMATICO_MGA],Reporte[[#This Row],[Cód. Prod.]],CUIPO_datos_abiertos[PERIODO],$B$1)</f>
        <v>0</v>
      </c>
      <c r="L4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48" s="56" t="str">
        <f>IF(Reporte[[#This Row],[¿Se tiene en cuenta para el calculo?]]="Aporta al calculo",Reporte[[#This Row],[Ejecución Física PIIP]]/Reporte[[#This Row],[Programación Física de la Meta]],"")</f>
        <v/>
      </c>
      <c r="N48" s="53" t="str">
        <f>IF(Reporte[[#This Row],[¿Se tiene en cuenta para el calculo?]]="Aporta al calculo",IF(Reporte[[#This Row],[Avance físico (%)]]&gt;1,1,Reporte[[#This Row],[Avance físico (%)]]),"")</f>
        <v/>
      </c>
      <c r="O48" s="48" t="str">
        <f>IF(Reporte[[#This Row],[¿Se tiene en cuenta para el calculo?]]="Aporta al calculo",Reporte[[#This Row],[Obligaciones (CUIPO)]]/$D$1,"")</f>
        <v/>
      </c>
      <c r="P48" s="44" t="str">
        <f>IF(Reporte[[#This Row],[¿Se tiene en cuenta para el calculo?]]="Aporta al calculo",Reporte[[#This Row],[Avance ajustado (%)]]*Reporte[[#This Row],[Ponderador (wi)]],"")</f>
        <v/>
      </c>
    </row>
    <row r="49" spans="1:16" ht="43.2" x14ac:dyDescent="0.3">
      <c r="A49" s="34" t="s">
        <v>220</v>
      </c>
      <c r="B49" s="35" t="s">
        <v>221</v>
      </c>
      <c r="C49" s="35" t="s">
        <v>222</v>
      </c>
      <c r="D49" s="35" t="s">
        <v>223</v>
      </c>
      <c r="E49" s="46" cm="1">
        <f t="array" ref="E49">_xlfn._xlws.FILTER(PI_SISPT_ProgramacionFisica[Prog. Fís.],(PI_SISPT_ProgramacionFisica[Cód. Prod.]=Reporte[[#This Row],[Cód. Prod.]])*(PI_SISPT_ProgramacionFisica[Vigencia]=LEFT('Reporte'!$B$1,4)))</f>
        <v>110</v>
      </c>
      <c r="F49" s="49">
        <f>SUMIFS(EjecucionPIIP[AvanceEjecutado],EjecucionPIIP[CodigoProducto],Reporte[[#This Row],[Cód. Prod.]],EjecucionPIIP[Periodo],$B$1,EjecucionPIIP[AvanceEjecutado],"&lt;&gt;0")</f>
        <v>300</v>
      </c>
      <c r="G49" s="49" t="e" cm="1" vm="1">
        <f t="array" ref="G49">_xlfn._xlws.FILTER(ReporteEficacia[Meta ejecutada],(ReporteEficacia[Código producto]=Reporte[[#This Row],[Cód. Prod.]])*(ReporteEficacia[Periodo]='Reporte'!$B$1))</f>
        <v>#VALUE!</v>
      </c>
      <c r="H49" s="23" t="e" vm="2">
        <f>IF(Reporte[[#This Row],[Ejecución Física PIIP]]=Reporte[[#This Row],[Eje. Fís. SISPT]],"Coincide","No coincide")</f>
        <v>#VALUE!</v>
      </c>
      <c r="I49" s="23" t="str" cm="1">
        <f t="array" ref="I49">_xlfn.TEXTJOIN(", ",TRUE,_xlfn._xlws.FILTER(EjecucionPIIP[Bpin],(EjecucionPIIP[Periodo]='Reporte'!$B$1)*(EjecucionPIIP[CodigoProducto]=Reporte[[#This Row],[Cód. Prod.]]),""))</f>
        <v>202500000024121, 202500000028388, 202500000029628, 202500000047734, 202500000048057</v>
      </c>
      <c r="J49" s="134">
        <f>SUMIFS(CUIPO_datos_abiertos[COMPROMISOS],CUIPO_datos_abiertos[COD_PROGRAMATICO_MGA],Reporte[[#This Row],[Cód. Prod.]],CUIPO_datos_abiertos[PERIODO],$B$1)</f>
        <v>0</v>
      </c>
      <c r="K49" s="137">
        <f>SUMIFS(CUIPO_datos_abiertos[OBLIGACIONES],CUIPO_datos_abiertos[COD_PROGRAMATICO_MGA],Reporte[[#This Row],[Cód. Prod.]],CUIPO_datos_abiertos[PERIODO],$B$1)</f>
        <v>0</v>
      </c>
      <c r="L4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49" s="56" t="str">
        <f>IF(Reporte[[#This Row],[¿Se tiene en cuenta para el calculo?]]="Aporta al calculo",Reporte[[#This Row],[Ejecución Física PIIP]]/Reporte[[#This Row],[Programación Física de la Meta]],"")</f>
        <v/>
      </c>
      <c r="N49" s="53" t="str">
        <f>IF(Reporte[[#This Row],[¿Se tiene en cuenta para el calculo?]]="Aporta al calculo",IF(Reporte[[#This Row],[Avance físico (%)]]&gt;1,1,Reporte[[#This Row],[Avance físico (%)]]),"")</f>
        <v/>
      </c>
      <c r="O49" s="48" t="str">
        <f>IF(Reporte[[#This Row],[¿Se tiene en cuenta para el calculo?]]="Aporta al calculo",Reporte[[#This Row],[Obligaciones (CUIPO)]]/$D$1,"")</f>
        <v/>
      </c>
      <c r="P49" s="44" t="str">
        <f>IF(Reporte[[#This Row],[¿Se tiene en cuenta para el calculo?]]="Aporta al calculo",Reporte[[#This Row],[Avance ajustado (%)]]*Reporte[[#This Row],[Ponderador (wi)]],"")</f>
        <v/>
      </c>
    </row>
    <row r="50" spans="1:16" ht="28.8" x14ac:dyDescent="0.3">
      <c r="A50" s="34" t="s">
        <v>224</v>
      </c>
      <c r="B50" s="35" t="s">
        <v>225</v>
      </c>
      <c r="C50" s="35" t="s">
        <v>226</v>
      </c>
      <c r="D50" s="35" t="s">
        <v>227</v>
      </c>
      <c r="E50" s="46" cm="1">
        <f t="array" ref="E50">_xlfn._xlws.FILTER(PI_SISPT_ProgramacionFisica[Prog. Fís.],(PI_SISPT_ProgramacionFisica[Cód. Prod.]=Reporte[[#This Row],[Cód. Prod.]])*(PI_SISPT_ProgramacionFisica[Vigencia]=LEFT('Reporte'!$B$1,4)))</f>
        <v>50</v>
      </c>
      <c r="F50" s="49">
        <f>SUMIFS(EjecucionPIIP[AvanceEjecutado],EjecucionPIIP[CodigoProducto],Reporte[[#This Row],[Cód. Prod.]],EjecucionPIIP[Periodo],$B$1,EjecucionPIIP[AvanceEjecutado],"&lt;&gt;0")</f>
        <v>2</v>
      </c>
      <c r="G50" s="49" t="e" cm="1" vm="1">
        <f t="array" ref="G50">_xlfn._xlws.FILTER(ReporteEficacia[Meta ejecutada],(ReporteEficacia[Código producto]=Reporte[[#This Row],[Cód. Prod.]])*(ReporteEficacia[Periodo]='Reporte'!$B$1))</f>
        <v>#VALUE!</v>
      </c>
      <c r="H50" s="23" t="e" vm="2">
        <f>IF(Reporte[[#This Row],[Ejecución Física PIIP]]=Reporte[[#This Row],[Eje. Fís. SISPT]],"Coincide","No coincide")</f>
        <v>#VALUE!</v>
      </c>
      <c r="I50" s="23" t="str" cm="1">
        <f t="array" ref="I50">_xlfn.TEXTJOIN(", ",TRUE,_xlfn._xlws.FILTER(EjecucionPIIP[Bpin],(EjecucionPIIP[Periodo]='Reporte'!$B$1)*(EjecucionPIIP[CodigoProducto]=Reporte[[#This Row],[Cód. Prod.]]),""))</f>
        <v>202600000000479</v>
      </c>
      <c r="J50" s="134">
        <f>SUMIFS(CUIPO_datos_abiertos[COMPROMISOS],CUIPO_datos_abiertos[COD_PROGRAMATICO_MGA],Reporte[[#This Row],[Cód. Prod.]],CUIPO_datos_abiertos[PERIODO],$B$1)</f>
        <v>0</v>
      </c>
      <c r="K50" s="137">
        <f>SUMIFS(CUIPO_datos_abiertos[OBLIGACIONES],CUIPO_datos_abiertos[COD_PROGRAMATICO_MGA],Reporte[[#This Row],[Cód. Prod.]],CUIPO_datos_abiertos[PERIODO],$B$1)</f>
        <v>0</v>
      </c>
      <c r="L5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0" s="56" t="str">
        <f>IF(Reporte[[#This Row],[¿Se tiene en cuenta para el calculo?]]="Aporta al calculo",Reporte[[#This Row],[Ejecución Física PIIP]]/Reporte[[#This Row],[Programación Física de la Meta]],"")</f>
        <v/>
      </c>
      <c r="N50" s="53" t="str">
        <f>IF(Reporte[[#This Row],[¿Se tiene en cuenta para el calculo?]]="Aporta al calculo",IF(Reporte[[#This Row],[Avance físico (%)]]&gt;1,1,Reporte[[#This Row],[Avance físico (%)]]),"")</f>
        <v/>
      </c>
      <c r="O50" s="48" t="str">
        <f>IF(Reporte[[#This Row],[¿Se tiene en cuenta para el calculo?]]="Aporta al calculo",Reporte[[#This Row],[Obligaciones (CUIPO)]]/$D$1,"")</f>
        <v/>
      </c>
      <c r="P50" s="44" t="str">
        <f>IF(Reporte[[#This Row],[¿Se tiene en cuenta para el calculo?]]="Aporta al calculo",Reporte[[#This Row],[Avance ajustado (%)]]*Reporte[[#This Row],[Ponderador (wi)]],"")</f>
        <v/>
      </c>
    </row>
    <row r="51" spans="1:16" ht="28.8" x14ac:dyDescent="0.3">
      <c r="A51" s="34" t="s">
        <v>228</v>
      </c>
      <c r="B51" s="35" t="s">
        <v>110</v>
      </c>
      <c r="C51" s="35" t="s">
        <v>229</v>
      </c>
      <c r="D51" s="35" t="s">
        <v>112</v>
      </c>
      <c r="E51" s="46" cm="1">
        <f t="array" ref="E51">_xlfn._xlws.FILTER(PI_SISPT_ProgramacionFisica[Prog. Fís.],(PI_SISPT_ProgramacionFisica[Cód. Prod.]=Reporte[[#This Row],[Cód. Prod.]])*(PI_SISPT_ProgramacionFisica[Vigencia]=LEFT('Reporte'!$B$1,4)))</f>
        <v>0</v>
      </c>
      <c r="F51" s="49">
        <f>SUMIFS(EjecucionPIIP[AvanceEjecutado],EjecucionPIIP[CodigoProducto],Reporte[[#This Row],[Cód. Prod.]],EjecucionPIIP[Periodo],$B$1,EjecucionPIIP[AvanceEjecutado],"&lt;&gt;0")</f>
        <v>0</v>
      </c>
      <c r="G51" s="49" t="e" cm="1" vm="1">
        <f t="array" ref="G51">_xlfn._xlws.FILTER(ReporteEficacia[Meta ejecutada],(ReporteEficacia[Código producto]=Reporte[[#This Row],[Cód. Prod.]])*(ReporteEficacia[Periodo]='Reporte'!$B$1))</f>
        <v>#VALUE!</v>
      </c>
      <c r="H51" s="23" t="e" vm="2">
        <f>IF(Reporte[[#This Row],[Ejecución Física PIIP]]=Reporte[[#This Row],[Eje. Fís. SISPT]],"Coincide","No coincide")</f>
        <v>#VALUE!</v>
      </c>
      <c r="I51" s="23" t="str" cm="1">
        <f t="array" ref="I51">_xlfn.TEXTJOIN(", ",TRUE,_xlfn._xlws.FILTER(EjecucionPIIP[Bpin],(EjecucionPIIP[Periodo]='Reporte'!$B$1)*(EjecucionPIIP[CodigoProducto]=Reporte[[#This Row],[Cód. Prod.]]),""))</f>
        <v/>
      </c>
      <c r="J51" s="134">
        <f>SUMIFS(CUIPO_datos_abiertos[COMPROMISOS],CUIPO_datos_abiertos[COD_PROGRAMATICO_MGA],Reporte[[#This Row],[Cód. Prod.]],CUIPO_datos_abiertos[PERIODO],$B$1)</f>
        <v>0</v>
      </c>
      <c r="K51" s="137">
        <f>SUMIFS(CUIPO_datos_abiertos[OBLIGACIONES],CUIPO_datos_abiertos[COD_PROGRAMATICO_MGA],Reporte[[#This Row],[Cód. Prod.]],CUIPO_datos_abiertos[PERIODO],$B$1)</f>
        <v>0</v>
      </c>
      <c r="L5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1" s="56" t="str">
        <f>IF(Reporte[[#This Row],[¿Se tiene en cuenta para el calculo?]]="Aporta al calculo",Reporte[[#This Row],[Ejecución Física PIIP]]/Reporte[[#This Row],[Programación Física de la Meta]],"")</f>
        <v/>
      </c>
      <c r="N51" s="53" t="str">
        <f>IF(Reporte[[#This Row],[¿Se tiene en cuenta para el calculo?]]="Aporta al calculo",IF(Reporte[[#This Row],[Avance físico (%)]]&gt;1,1,Reporte[[#This Row],[Avance físico (%)]]),"")</f>
        <v/>
      </c>
      <c r="O51" s="48" t="str">
        <f>IF(Reporte[[#This Row],[¿Se tiene en cuenta para el calculo?]]="Aporta al calculo",Reporte[[#This Row],[Obligaciones (CUIPO)]]/$D$1,"")</f>
        <v/>
      </c>
      <c r="P51" s="44" t="str">
        <f>IF(Reporte[[#This Row],[¿Se tiene en cuenta para el calculo?]]="Aporta al calculo",Reporte[[#This Row],[Avance ajustado (%)]]*Reporte[[#This Row],[Ponderador (wi)]],"")</f>
        <v/>
      </c>
    </row>
    <row r="52" spans="1:16" ht="43.2" x14ac:dyDescent="0.3">
      <c r="A52" s="34" t="s">
        <v>230</v>
      </c>
      <c r="B52" s="35" t="s">
        <v>231</v>
      </c>
      <c r="C52" s="35" t="s">
        <v>232</v>
      </c>
      <c r="D52" s="35" t="s">
        <v>233</v>
      </c>
      <c r="E52" s="46" cm="1">
        <f t="array" ref="E52">_xlfn._xlws.FILTER(PI_SISPT_ProgramacionFisica[Prog. Fís.],(PI_SISPT_ProgramacionFisica[Cód. Prod.]=Reporte[[#This Row],[Cód. Prod.]])*(PI_SISPT_ProgramacionFisica[Vigencia]=LEFT('Reporte'!$B$1,4)))</f>
        <v>820</v>
      </c>
      <c r="F52" s="49">
        <f>SUMIFS(EjecucionPIIP[AvanceEjecutado],EjecucionPIIP[CodigoProducto],Reporte[[#This Row],[Cód. Prod.]],EjecucionPIIP[Periodo],$B$1,EjecucionPIIP[AvanceEjecutado],"&lt;&gt;0")</f>
        <v>297</v>
      </c>
      <c r="G52" s="49" t="e" cm="1" vm="1">
        <f t="array" ref="G52">_xlfn._xlws.FILTER(ReporteEficacia[Meta ejecutada],(ReporteEficacia[Código producto]=Reporte[[#This Row],[Cód. Prod.]])*(ReporteEficacia[Periodo]='Reporte'!$B$1))</f>
        <v>#VALUE!</v>
      </c>
      <c r="H52" s="23" t="e" vm="2">
        <f>IF(Reporte[[#This Row],[Ejecución Física PIIP]]=Reporte[[#This Row],[Eje. Fís. SISPT]],"Coincide","No coincide")</f>
        <v>#VALUE!</v>
      </c>
      <c r="I52" s="23" t="str" cm="1">
        <f t="array" ref="I52">_xlfn.TEXTJOIN(", ",TRUE,_xlfn._xlws.FILTER(EjecucionPIIP[Bpin],(EjecucionPIIP[Periodo]='Reporte'!$B$1)*(EjecucionPIIP[CodigoProducto]=Reporte[[#This Row],[Cód. Prod.]]),""))</f>
        <v>202600000005053</v>
      </c>
      <c r="J52" s="134">
        <f>SUMIFS(CUIPO_datos_abiertos[COMPROMISOS],CUIPO_datos_abiertos[COD_PROGRAMATICO_MGA],Reporte[[#This Row],[Cód. Prod.]],CUIPO_datos_abiertos[PERIODO],$B$1)</f>
        <v>0</v>
      </c>
      <c r="K52" s="137">
        <f>SUMIFS(CUIPO_datos_abiertos[OBLIGACIONES],CUIPO_datos_abiertos[COD_PROGRAMATICO_MGA],Reporte[[#This Row],[Cód. Prod.]],CUIPO_datos_abiertos[PERIODO],$B$1)</f>
        <v>0</v>
      </c>
      <c r="L5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2" s="56" t="str">
        <f>IF(Reporte[[#This Row],[¿Se tiene en cuenta para el calculo?]]="Aporta al calculo",Reporte[[#This Row],[Ejecución Física PIIP]]/Reporte[[#This Row],[Programación Física de la Meta]],"")</f>
        <v/>
      </c>
      <c r="N52" s="53" t="str">
        <f>IF(Reporte[[#This Row],[¿Se tiene en cuenta para el calculo?]]="Aporta al calculo",IF(Reporte[[#This Row],[Avance físico (%)]]&gt;1,1,Reporte[[#This Row],[Avance físico (%)]]),"")</f>
        <v/>
      </c>
      <c r="O52" s="48" t="str">
        <f>IF(Reporte[[#This Row],[¿Se tiene en cuenta para el calculo?]]="Aporta al calculo",Reporte[[#This Row],[Obligaciones (CUIPO)]]/$D$1,"")</f>
        <v/>
      </c>
      <c r="P52" s="44" t="str">
        <f>IF(Reporte[[#This Row],[¿Se tiene en cuenta para el calculo?]]="Aporta al calculo",Reporte[[#This Row],[Avance ajustado (%)]]*Reporte[[#This Row],[Ponderador (wi)]],"")</f>
        <v/>
      </c>
    </row>
    <row r="53" spans="1:16" ht="94.95" customHeight="1" x14ac:dyDescent="0.3">
      <c r="A53" s="34" t="s">
        <v>234</v>
      </c>
      <c r="B53" s="35" t="s">
        <v>235</v>
      </c>
      <c r="C53" s="35" t="s">
        <v>236</v>
      </c>
      <c r="D53" s="35" t="s">
        <v>237</v>
      </c>
      <c r="E53" s="46" cm="1">
        <f t="array" ref="E53">_xlfn._xlws.FILTER(PI_SISPT_ProgramacionFisica[Prog. Fís.],(PI_SISPT_ProgramacionFisica[Cód. Prod.]=Reporte[[#This Row],[Cód. Prod.]])*(PI_SISPT_ProgramacionFisica[Vigencia]=LEFT('Reporte'!$B$1,4)))</f>
        <v>4</v>
      </c>
      <c r="F53" s="49">
        <f>SUMIFS(EjecucionPIIP[AvanceEjecutado],EjecucionPIIP[CodigoProducto],Reporte[[#This Row],[Cód. Prod.]],EjecucionPIIP[Periodo],$B$1,EjecucionPIIP[AvanceEjecutado],"&lt;&gt;0")</f>
        <v>0</v>
      </c>
      <c r="G53" s="49" t="e" cm="1" vm="1">
        <f t="array" ref="G53">_xlfn._xlws.FILTER(ReporteEficacia[Meta ejecutada],(ReporteEficacia[Código producto]=Reporte[[#This Row],[Cód. Prod.]])*(ReporteEficacia[Periodo]='Reporte'!$B$1))</f>
        <v>#VALUE!</v>
      </c>
      <c r="H53" s="23" t="e" vm="2">
        <f>IF(Reporte[[#This Row],[Ejecución Física PIIP]]=Reporte[[#This Row],[Eje. Fís. SISPT]],"Coincide","No coincide")</f>
        <v>#VALUE!</v>
      </c>
      <c r="I53" s="23" t="str" cm="1">
        <f t="array" ref="I53">_xlfn.TEXTJOIN(", ",TRUE,_xlfn._xlws.FILTER(EjecucionPIIP[Bpin],(EjecucionPIIP[Periodo]='Reporte'!$B$1)*(EjecucionPIIP[CodigoProducto]=Reporte[[#This Row],[Cód. Prod.]]),""))</f>
        <v/>
      </c>
      <c r="J53" s="134">
        <f>SUMIFS(CUIPO_datos_abiertos[COMPROMISOS],CUIPO_datos_abiertos[COD_PROGRAMATICO_MGA],Reporte[[#This Row],[Cód. Prod.]],CUIPO_datos_abiertos[PERIODO],$B$1)</f>
        <v>0</v>
      </c>
      <c r="K53" s="137">
        <f>SUMIFS(CUIPO_datos_abiertos[OBLIGACIONES],CUIPO_datos_abiertos[COD_PROGRAMATICO_MGA],Reporte[[#This Row],[Cód. Prod.]],CUIPO_datos_abiertos[PERIODO],$B$1)</f>
        <v>0</v>
      </c>
      <c r="L5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3" s="56" t="str">
        <f>IF(Reporte[[#This Row],[¿Se tiene en cuenta para el calculo?]]="Aporta al calculo",Reporte[[#This Row],[Ejecución Física PIIP]]/Reporte[[#This Row],[Programación Física de la Meta]],"")</f>
        <v/>
      </c>
      <c r="N53" s="53" t="str">
        <f>IF(Reporte[[#This Row],[¿Se tiene en cuenta para el calculo?]]="Aporta al calculo",IF(Reporte[[#This Row],[Avance físico (%)]]&gt;1,1,Reporte[[#This Row],[Avance físico (%)]]),"")</f>
        <v/>
      </c>
      <c r="O53" s="48" t="str">
        <f>IF(Reporte[[#This Row],[¿Se tiene en cuenta para el calculo?]]="Aporta al calculo",Reporte[[#This Row],[Obligaciones (CUIPO)]]/$D$1,"")</f>
        <v/>
      </c>
      <c r="P53" s="44" t="str">
        <f>IF(Reporte[[#This Row],[¿Se tiene en cuenta para el calculo?]]="Aporta al calculo",Reporte[[#This Row],[Avance ajustado (%)]]*Reporte[[#This Row],[Ponderador (wi)]],"")</f>
        <v/>
      </c>
    </row>
    <row r="54" spans="1:16" ht="28.8" x14ac:dyDescent="0.3">
      <c r="A54" s="34" t="s">
        <v>238</v>
      </c>
      <c r="B54" s="35" t="s">
        <v>239</v>
      </c>
      <c r="C54" s="35" t="s">
        <v>240</v>
      </c>
      <c r="D54" s="35" t="s">
        <v>241</v>
      </c>
      <c r="E54" s="46" cm="1">
        <f t="array" ref="E54">_xlfn._xlws.FILTER(PI_SISPT_ProgramacionFisica[Prog. Fís.],(PI_SISPT_ProgramacionFisica[Cód. Prod.]=Reporte[[#This Row],[Cód. Prod.]])*(PI_SISPT_ProgramacionFisica[Vigencia]=LEFT('Reporte'!$B$1,4)))</f>
        <v>60</v>
      </c>
      <c r="F54" s="49">
        <f>SUMIFS(EjecucionPIIP[AvanceEjecutado],EjecucionPIIP[CodigoProducto],Reporte[[#This Row],[Cód. Prod.]],EjecucionPIIP[Periodo],$B$1,EjecucionPIIP[AvanceEjecutado],"&lt;&gt;0")</f>
        <v>0</v>
      </c>
      <c r="G54" s="49" t="e" cm="1" vm="1">
        <f t="array" ref="G54">_xlfn._xlws.FILTER(ReporteEficacia[Meta ejecutada],(ReporteEficacia[Código producto]=Reporte[[#This Row],[Cód. Prod.]])*(ReporteEficacia[Periodo]='Reporte'!$B$1))</f>
        <v>#VALUE!</v>
      </c>
      <c r="H54" s="23" t="e" vm="2">
        <f>IF(Reporte[[#This Row],[Ejecución Física PIIP]]=Reporte[[#This Row],[Eje. Fís. SISPT]],"Coincide","No coincide")</f>
        <v>#VALUE!</v>
      </c>
      <c r="I54" s="23" t="str" cm="1">
        <f t="array" ref="I54">_xlfn.TEXTJOIN(", ",TRUE,_xlfn._xlws.FILTER(EjecucionPIIP[Bpin],(EjecucionPIIP[Periodo]='Reporte'!$B$1)*(EjecucionPIIP[CodigoProducto]=Reporte[[#This Row],[Cód. Prod.]]),""))</f>
        <v/>
      </c>
      <c r="J54" s="134">
        <f>SUMIFS(CUIPO_datos_abiertos[COMPROMISOS],CUIPO_datos_abiertos[COD_PROGRAMATICO_MGA],Reporte[[#This Row],[Cód. Prod.]],CUIPO_datos_abiertos[PERIODO],$B$1)</f>
        <v>0</v>
      </c>
      <c r="K54" s="137">
        <f>SUMIFS(CUIPO_datos_abiertos[OBLIGACIONES],CUIPO_datos_abiertos[COD_PROGRAMATICO_MGA],Reporte[[#This Row],[Cód. Prod.]],CUIPO_datos_abiertos[PERIODO],$B$1)</f>
        <v>0</v>
      </c>
      <c r="L5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4" s="56" t="str">
        <f>IF(Reporte[[#This Row],[¿Se tiene en cuenta para el calculo?]]="Aporta al calculo",Reporte[[#This Row],[Ejecución Física PIIP]]/Reporte[[#This Row],[Programación Física de la Meta]],"")</f>
        <v/>
      </c>
      <c r="N54" s="53" t="str">
        <f>IF(Reporte[[#This Row],[¿Se tiene en cuenta para el calculo?]]="Aporta al calculo",IF(Reporte[[#This Row],[Avance físico (%)]]&gt;1,1,Reporte[[#This Row],[Avance físico (%)]]),"")</f>
        <v/>
      </c>
      <c r="O54" s="48" t="str">
        <f>IF(Reporte[[#This Row],[¿Se tiene en cuenta para el calculo?]]="Aporta al calculo",Reporte[[#This Row],[Obligaciones (CUIPO)]]/$D$1,"")</f>
        <v/>
      </c>
      <c r="P54" s="44" t="str">
        <f>IF(Reporte[[#This Row],[¿Se tiene en cuenta para el calculo?]]="Aporta al calculo",Reporte[[#This Row],[Avance ajustado (%)]]*Reporte[[#This Row],[Ponderador (wi)]],"")</f>
        <v/>
      </c>
    </row>
    <row r="55" spans="1:16" ht="28.8" x14ac:dyDescent="0.3">
      <c r="A55" s="34" t="s">
        <v>242</v>
      </c>
      <c r="B55" s="35" t="s">
        <v>243</v>
      </c>
      <c r="C55" s="35" t="s">
        <v>244</v>
      </c>
      <c r="D55" s="35" t="s">
        <v>243</v>
      </c>
      <c r="E55" s="46" cm="1">
        <f t="array" ref="E55">_xlfn._xlws.FILTER(PI_SISPT_ProgramacionFisica[Prog. Fís.],(PI_SISPT_ProgramacionFisica[Cód. Prod.]=Reporte[[#This Row],[Cód. Prod.]])*(PI_SISPT_ProgramacionFisica[Vigencia]=LEFT('Reporte'!$B$1,4)))</f>
        <v>1</v>
      </c>
      <c r="F55" s="49">
        <f>SUMIFS(EjecucionPIIP[AvanceEjecutado],EjecucionPIIP[CodigoProducto],Reporte[[#This Row],[Cód. Prod.]],EjecucionPIIP[Periodo],$B$1,EjecucionPIIP[AvanceEjecutado],"&lt;&gt;0")</f>
        <v>0</v>
      </c>
      <c r="G55" s="49" t="e" cm="1" vm="1">
        <f t="array" ref="G55">_xlfn._xlws.FILTER(ReporteEficacia[Meta ejecutada],(ReporteEficacia[Código producto]=Reporte[[#This Row],[Cód. Prod.]])*(ReporteEficacia[Periodo]='Reporte'!$B$1))</f>
        <v>#VALUE!</v>
      </c>
      <c r="H55" s="23" t="e" vm="2">
        <f>IF(Reporte[[#This Row],[Ejecución Física PIIP]]=Reporte[[#This Row],[Eje. Fís. SISPT]],"Coincide","No coincide")</f>
        <v>#VALUE!</v>
      </c>
      <c r="I55" s="23" t="str" cm="1">
        <f t="array" ref="I55">_xlfn.TEXTJOIN(", ",TRUE,_xlfn._xlws.FILTER(EjecucionPIIP[Bpin],(EjecucionPIIP[Periodo]='Reporte'!$B$1)*(EjecucionPIIP[CodigoProducto]=Reporte[[#This Row],[Cód. Prod.]]),""))</f>
        <v/>
      </c>
      <c r="J55" s="134">
        <f>SUMIFS(CUIPO_datos_abiertos[COMPROMISOS],CUIPO_datos_abiertos[COD_PROGRAMATICO_MGA],Reporte[[#This Row],[Cód. Prod.]],CUIPO_datos_abiertos[PERIODO],$B$1)</f>
        <v>0</v>
      </c>
      <c r="K55" s="137">
        <f>SUMIFS(CUIPO_datos_abiertos[OBLIGACIONES],CUIPO_datos_abiertos[COD_PROGRAMATICO_MGA],Reporte[[#This Row],[Cód. Prod.]],CUIPO_datos_abiertos[PERIODO],$B$1)</f>
        <v>0</v>
      </c>
      <c r="L5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5" s="56" t="str">
        <f>IF(Reporte[[#This Row],[¿Se tiene en cuenta para el calculo?]]="Aporta al calculo",Reporte[[#This Row],[Ejecución Física PIIP]]/Reporte[[#This Row],[Programación Física de la Meta]],"")</f>
        <v/>
      </c>
      <c r="N55" s="53" t="str">
        <f>IF(Reporte[[#This Row],[¿Se tiene en cuenta para el calculo?]]="Aporta al calculo",IF(Reporte[[#This Row],[Avance físico (%)]]&gt;1,1,Reporte[[#This Row],[Avance físico (%)]]),"")</f>
        <v/>
      </c>
      <c r="O55" s="48" t="str">
        <f>IF(Reporte[[#This Row],[¿Se tiene en cuenta para el calculo?]]="Aporta al calculo",Reporte[[#This Row],[Obligaciones (CUIPO)]]/$D$1,"")</f>
        <v/>
      </c>
      <c r="P55" s="44" t="str">
        <f>IF(Reporte[[#This Row],[¿Se tiene en cuenta para el calculo?]]="Aporta al calculo",Reporte[[#This Row],[Avance ajustado (%)]]*Reporte[[#This Row],[Ponderador (wi)]],"")</f>
        <v/>
      </c>
    </row>
    <row r="56" spans="1:16" ht="28.8" x14ac:dyDescent="0.3">
      <c r="A56" s="34" t="s">
        <v>245</v>
      </c>
      <c r="B56" s="35" t="s">
        <v>246</v>
      </c>
      <c r="C56" s="35" t="s">
        <v>247</v>
      </c>
      <c r="D56" s="35" t="s">
        <v>248</v>
      </c>
      <c r="E56" s="46" cm="1">
        <f t="array" ref="E56">_xlfn._xlws.FILTER(PI_SISPT_ProgramacionFisica[Prog. Fís.],(PI_SISPT_ProgramacionFisica[Cód. Prod.]=Reporte[[#This Row],[Cód. Prod.]])*(PI_SISPT_ProgramacionFisica[Vigencia]=LEFT('Reporte'!$B$1,4)))</f>
        <v>10</v>
      </c>
      <c r="F56" s="49">
        <f>SUMIFS(EjecucionPIIP[AvanceEjecutado],EjecucionPIIP[CodigoProducto],Reporte[[#This Row],[Cód. Prod.]],EjecucionPIIP[Periodo],$B$1,EjecucionPIIP[AvanceEjecutado],"&lt;&gt;0")</f>
        <v>0</v>
      </c>
      <c r="G56" s="49" t="e" cm="1" vm="1">
        <f t="array" ref="G56">_xlfn._xlws.FILTER(ReporteEficacia[Meta ejecutada],(ReporteEficacia[Código producto]=Reporte[[#This Row],[Cód. Prod.]])*(ReporteEficacia[Periodo]='Reporte'!$B$1))</f>
        <v>#VALUE!</v>
      </c>
      <c r="H56" s="23" t="e" vm="2">
        <f>IF(Reporte[[#This Row],[Ejecución Física PIIP]]=Reporte[[#This Row],[Eje. Fís. SISPT]],"Coincide","No coincide")</f>
        <v>#VALUE!</v>
      </c>
      <c r="I56" s="23" t="str" cm="1">
        <f t="array" ref="I56">_xlfn.TEXTJOIN(", ",TRUE,_xlfn._xlws.FILTER(EjecucionPIIP[Bpin],(EjecucionPIIP[Periodo]='Reporte'!$B$1)*(EjecucionPIIP[CodigoProducto]=Reporte[[#This Row],[Cód. Prod.]]),""))</f>
        <v/>
      </c>
      <c r="J56" s="134">
        <f>SUMIFS(CUIPO_datos_abiertos[COMPROMISOS],CUIPO_datos_abiertos[COD_PROGRAMATICO_MGA],Reporte[[#This Row],[Cód. Prod.]],CUIPO_datos_abiertos[PERIODO],$B$1)</f>
        <v>0</v>
      </c>
      <c r="K56" s="137">
        <f>SUMIFS(CUIPO_datos_abiertos[OBLIGACIONES],CUIPO_datos_abiertos[COD_PROGRAMATICO_MGA],Reporte[[#This Row],[Cód. Prod.]],CUIPO_datos_abiertos[PERIODO],$B$1)</f>
        <v>0</v>
      </c>
      <c r="L5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6" s="56" t="str">
        <f>IF(Reporte[[#This Row],[¿Se tiene en cuenta para el calculo?]]="Aporta al calculo",Reporte[[#This Row],[Ejecución Física PIIP]]/Reporte[[#This Row],[Programación Física de la Meta]],"")</f>
        <v/>
      </c>
      <c r="N56" s="53" t="str">
        <f>IF(Reporte[[#This Row],[¿Se tiene en cuenta para el calculo?]]="Aporta al calculo",IF(Reporte[[#This Row],[Avance físico (%)]]&gt;1,1,Reporte[[#This Row],[Avance físico (%)]]),"")</f>
        <v/>
      </c>
      <c r="O56" s="48" t="str">
        <f>IF(Reporte[[#This Row],[¿Se tiene en cuenta para el calculo?]]="Aporta al calculo",Reporte[[#This Row],[Obligaciones (CUIPO)]]/$D$1,"")</f>
        <v/>
      </c>
      <c r="P56" s="44" t="str">
        <f>IF(Reporte[[#This Row],[¿Se tiene en cuenta para el calculo?]]="Aporta al calculo",Reporte[[#This Row],[Avance ajustado (%)]]*Reporte[[#This Row],[Ponderador (wi)]],"")</f>
        <v/>
      </c>
    </row>
    <row r="57" spans="1:16" ht="28.8" x14ac:dyDescent="0.3">
      <c r="A57" s="34" t="s">
        <v>249</v>
      </c>
      <c r="B57" s="35" t="s">
        <v>250</v>
      </c>
      <c r="C57" s="35" t="s">
        <v>251</v>
      </c>
      <c r="D57" s="35" t="s">
        <v>223</v>
      </c>
      <c r="E57" s="46" cm="1">
        <f t="array" ref="E57">_xlfn._xlws.FILTER(PI_SISPT_ProgramacionFisica[Prog. Fís.],(PI_SISPT_ProgramacionFisica[Cód. Prod.]=Reporte[[#This Row],[Cód. Prod.]])*(PI_SISPT_ProgramacionFisica[Vigencia]=LEFT('Reporte'!$B$1,4)))</f>
        <v>400</v>
      </c>
      <c r="F57" s="49">
        <f>SUMIFS(EjecucionPIIP[AvanceEjecutado],EjecucionPIIP[CodigoProducto],Reporte[[#This Row],[Cód. Prod.]],EjecucionPIIP[Periodo],$B$1,EjecucionPIIP[AvanceEjecutado],"&lt;&gt;0")</f>
        <v>0</v>
      </c>
      <c r="G57" s="49" t="e" cm="1" vm="1">
        <f t="array" ref="G57">_xlfn._xlws.FILTER(ReporteEficacia[Meta ejecutada],(ReporteEficacia[Código producto]=Reporte[[#This Row],[Cód. Prod.]])*(ReporteEficacia[Periodo]='Reporte'!$B$1))</f>
        <v>#VALUE!</v>
      </c>
      <c r="H57" s="23" t="e" vm="2">
        <f>IF(Reporte[[#This Row],[Ejecución Física PIIP]]=Reporte[[#This Row],[Eje. Fís. SISPT]],"Coincide","No coincide")</f>
        <v>#VALUE!</v>
      </c>
      <c r="I57" s="23" t="str" cm="1">
        <f t="array" ref="I57">_xlfn.TEXTJOIN(", ",TRUE,_xlfn._xlws.FILTER(EjecucionPIIP[Bpin],(EjecucionPIIP[Periodo]='Reporte'!$B$1)*(EjecucionPIIP[CodigoProducto]=Reporte[[#This Row],[Cód. Prod.]]),""))</f>
        <v/>
      </c>
      <c r="J57" s="134">
        <f>SUMIFS(CUIPO_datos_abiertos[COMPROMISOS],CUIPO_datos_abiertos[COD_PROGRAMATICO_MGA],Reporte[[#This Row],[Cód. Prod.]],CUIPO_datos_abiertos[PERIODO],$B$1)</f>
        <v>0</v>
      </c>
      <c r="K57" s="137">
        <f>SUMIFS(CUIPO_datos_abiertos[OBLIGACIONES],CUIPO_datos_abiertos[COD_PROGRAMATICO_MGA],Reporte[[#This Row],[Cód. Prod.]],CUIPO_datos_abiertos[PERIODO],$B$1)</f>
        <v>0</v>
      </c>
      <c r="L5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7" s="56" t="str">
        <f>IF(Reporte[[#This Row],[¿Se tiene en cuenta para el calculo?]]="Aporta al calculo",Reporte[[#This Row],[Ejecución Física PIIP]]/Reporte[[#This Row],[Programación Física de la Meta]],"")</f>
        <v/>
      </c>
      <c r="N57" s="53" t="str">
        <f>IF(Reporte[[#This Row],[¿Se tiene en cuenta para el calculo?]]="Aporta al calculo",IF(Reporte[[#This Row],[Avance físico (%)]]&gt;1,1,Reporte[[#This Row],[Avance físico (%)]]),"")</f>
        <v/>
      </c>
      <c r="O57" s="48" t="str">
        <f>IF(Reporte[[#This Row],[¿Se tiene en cuenta para el calculo?]]="Aporta al calculo",Reporte[[#This Row],[Obligaciones (CUIPO)]]/$D$1,"")</f>
        <v/>
      </c>
      <c r="P57" s="44" t="str">
        <f>IF(Reporte[[#This Row],[¿Se tiene en cuenta para el calculo?]]="Aporta al calculo",Reporte[[#This Row],[Avance ajustado (%)]]*Reporte[[#This Row],[Ponderador (wi)]],"")</f>
        <v/>
      </c>
    </row>
    <row r="58" spans="1:16" ht="57.6" x14ac:dyDescent="0.3">
      <c r="A58" s="34" t="s">
        <v>252</v>
      </c>
      <c r="B58" s="35" t="s">
        <v>253</v>
      </c>
      <c r="C58" s="35" t="s">
        <v>254</v>
      </c>
      <c r="D58" s="35" t="s">
        <v>223</v>
      </c>
      <c r="E58" s="46" cm="1">
        <f t="array" ref="E58">_xlfn._xlws.FILTER(PI_SISPT_ProgramacionFisica[Prog. Fís.],(PI_SISPT_ProgramacionFisica[Cód. Prod.]=Reporte[[#This Row],[Cód. Prod.]])*(PI_SISPT_ProgramacionFisica[Vigencia]=LEFT('Reporte'!$B$1,4)))</f>
        <v>200</v>
      </c>
      <c r="F58" s="49">
        <f>SUMIFS(EjecucionPIIP[AvanceEjecutado],EjecucionPIIP[CodigoProducto],Reporte[[#This Row],[Cód. Prod.]],EjecucionPIIP[Periodo],$B$1,EjecucionPIIP[AvanceEjecutado],"&lt;&gt;0")</f>
        <v>0</v>
      </c>
      <c r="G58" s="49" t="e" cm="1" vm="1">
        <f t="array" ref="G58">_xlfn._xlws.FILTER(ReporteEficacia[Meta ejecutada],(ReporteEficacia[Código producto]=Reporte[[#This Row],[Cód. Prod.]])*(ReporteEficacia[Periodo]='Reporte'!$B$1))</f>
        <v>#VALUE!</v>
      </c>
      <c r="H58" s="23" t="e" vm="2">
        <f>IF(Reporte[[#This Row],[Ejecución Física PIIP]]=Reporte[[#This Row],[Eje. Fís. SISPT]],"Coincide","No coincide")</f>
        <v>#VALUE!</v>
      </c>
      <c r="I58" s="23" t="str" cm="1">
        <f t="array" ref="I58">_xlfn.TEXTJOIN(", ",TRUE,_xlfn._xlws.FILTER(EjecucionPIIP[Bpin],(EjecucionPIIP[Periodo]='Reporte'!$B$1)*(EjecucionPIIP[CodigoProducto]=Reporte[[#This Row],[Cód. Prod.]]),""))</f>
        <v>202500000050658</v>
      </c>
      <c r="J58" s="134">
        <f>SUMIFS(CUIPO_datos_abiertos[COMPROMISOS],CUIPO_datos_abiertos[COD_PROGRAMATICO_MGA],Reporte[[#This Row],[Cód. Prod.]],CUIPO_datos_abiertos[PERIODO],$B$1)</f>
        <v>0</v>
      </c>
      <c r="K58" s="137">
        <f>SUMIFS(CUIPO_datos_abiertos[OBLIGACIONES],CUIPO_datos_abiertos[COD_PROGRAMATICO_MGA],Reporte[[#This Row],[Cód. Prod.]],CUIPO_datos_abiertos[PERIODO],$B$1)</f>
        <v>0</v>
      </c>
      <c r="L5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8" s="56" t="str">
        <f>IF(Reporte[[#This Row],[¿Se tiene en cuenta para el calculo?]]="Aporta al calculo",Reporte[[#This Row],[Ejecución Física PIIP]]/Reporte[[#This Row],[Programación Física de la Meta]],"")</f>
        <v/>
      </c>
      <c r="N58" s="53" t="str">
        <f>IF(Reporte[[#This Row],[¿Se tiene en cuenta para el calculo?]]="Aporta al calculo",IF(Reporte[[#This Row],[Avance físico (%)]]&gt;1,1,Reporte[[#This Row],[Avance físico (%)]]),"")</f>
        <v/>
      </c>
      <c r="O58" s="48" t="str">
        <f>IF(Reporte[[#This Row],[¿Se tiene en cuenta para el calculo?]]="Aporta al calculo",Reporte[[#This Row],[Obligaciones (CUIPO)]]/$D$1,"")</f>
        <v/>
      </c>
      <c r="P58" s="44" t="str">
        <f>IF(Reporte[[#This Row],[¿Se tiene en cuenta para el calculo?]]="Aporta al calculo",Reporte[[#This Row],[Avance ajustado (%)]]*Reporte[[#This Row],[Ponderador (wi)]],"")</f>
        <v/>
      </c>
    </row>
    <row r="59" spans="1:16" ht="43.2" x14ac:dyDescent="0.3">
      <c r="A59" s="34" t="s">
        <v>255</v>
      </c>
      <c r="B59" s="35" t="s">
        <v>256</v>
      </c>
      <c r="C59" s="35" t="s">
        <v>257</v>
      </c>
      <c r="D59" s="35" t="s">
        <v>258</v>
      </c>
      <c r="E59" s="46" cm="1">
        <f t="array" ref="E59">_xlfn._xlws.FILTER(PI_SISPT_ProgramacionFisica[Prog. Fís.],(PI_SISPT_ProgramacionFisica[Cód. Prod.]=Reporte[[#This Row],[Cód. Prod.]])*(PI_SISPT_ProgramacionFisica[Vigencia]=LEFT('Reporte'!$B$1,4)))</f>
        <v>0</v>
      </c>
      <c r="F59" s="49">
        <f>SUMIFS(EjecucionPIIP[AvanceEjecutado],EjecucionPIIP[CodigoProducto],Reporte[[#This Row],[Cód. Prod.]],EjecucionPIIP[Periodo],$B$1,EjecucionPIIP[AvanceEjecutado],"&lt;&gt;0")</f>
        <v>0</v>
      </c>
      <c r="G59" s="49" t="e" cm="1" vm="1">
        <f t="array" ref="G59">_xlfn._xlws.FILTER(ReporteEficacia[Meta ejecutada],(ReporteEficacia[Código producto]=Reporte[[#This Row],[Cód. Prod.]])*(ReporteEficacia[Periodo]='Reporte'!$B$1))</f>
        <v>#VALUE!</v>
      </c>
      <c r="H59" s="23" t="e" vm="2">
        <f>IF(Reporte[[#This Row],[Ejecución Física PIIP]]=Reporte[[#This Row],[Eje. Fís. SISPT]],"Coincide","No coincide")</f>
        <v>#VALUE!</v>
      </c>
      <c r="I59" s="23" t="str" cm="1">
        <f t="array" ref="I59">_xlfn.TEXTJOIN(", ",TRUE,_xlfn._xlws.FILTER(EjecucionPIIP[Bpin],(EjecucionPIIP[Periodo]='Reporte'!$B$1)*(EjecucionPIIP[CodigoProducto]=Reporte[[#This Row],[Cód. Prod.]]),""))</f>
        <v/>
      </c>
      <c r="J59" s="134">
        <f>SUMIFS(CUIPO_datos_abiertos[COMPROMISOS],CUIPO_datos_abiertos[COD_PROGRAMATICO_MGA],Reporte[[#This Row],[Cód. Prod.]],CUIPO_datos_abiertos[PERIODO],$B$1)</f>
        <v>0</v>
      </c>
      <c r="K59" s="137">
        <f>SUMIFS(CUIPO_datos_abiertos[OBLIGACIONES],CUIPO_datos_abiertos[COD_PROGRAMATICO_MGA],Reporte[[#This Row],[Cód. Prod.]],CUIPO_datos_abiertos[PERIODO],$B$1)</f>
        <v>0</v>
      </c>
      <c r="L5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59" s="56" t="str">
        <f>IF(Reporte[[#This Row],[¿Se tiene en cuenta para el calculo?]]="Aporta al calculo",Reporte[[#This Row],[Ejecución Física PIIP]]/Reporte[[#This Row],[Programación Física de la Meta]],"")</f>
        <v/>
      </c>
      <c r="N59" s="53" t="str">
        <f>IF(Reporte[[#This Row],[¿Se tiene en cuenta para el calculo?]]="Aporta al calculo",IF(Reporte[[#This Row],[Avance físico (%)]]&gt;1,1,Reporte[[#This Row],[Avance físico (%)]]),"")</f>
        <v/>
      </c>
      <c r="O59" s="48" t="str">
        <f>IF(Reporte[[#This Row],[¿Se tiene en cuenta para el calculo?]]="Aporta al calculo",Reporte[[#This Row],[Obligaciones (CUIPO)]]/$D$1,"")</f>
        <v/>
      </c>
      <c r="P59" s="44" t="str">
        <f>IF(Reporte[[#This Row],[¿Se tiene en cuenta para el calculo?]]="Aporta al calculo",Reporte[[#This Row],[Avance ajustado (%)]]*Reporte[[#This Row],[Ponderador (wi)]],"")</f>
        <v/>
      </c>
    </row>
    <row r="60" spans="1:16" ht="28.8" x14ac:dyDescent="0.3">
      <c r="A60" s="34" t="s">
        <v>259</v>
      </c>
      <c r="B60" s="35" t="s">
        <v>260</v>
      </c>
      <c r="C60" s="35" t="s">
        <v>261</v>
      </c>
      <c r="D60" s="35" t="s">
        <v>262</v>
      </c>
      <c r="E60" s="46" cm="1">
        <f t="array" ref="E60">_xlfn._xlws.FILTER(PI_SISPT_ProgramacionFisica[Prog. Fís.],(PI_SISPT_ProgramacionFisica[Cód. Prod.]=Reporte[[#This Row],[Cód. Prod.]])*(PI_SISPT_ProgramacionFisica[Vigencia]=LEFT('Reporte'!$B$1,4)))</f>
        <v>0</v>
      </c>
      <c r="F60" s="49">
        <f>SUMIFS(EjecucionPIIP[AvanceEjecutado],EjecucionPIIP[CodigoProducto],Reporte[[#This Row],[Cód. Prod.]],EjecucionPIIP[Periodo],$B$1,EjecucionPIIP[AvanceEjecutado],"&lt;&gt;0")</f>
        <v>0</v>
      </c>
      <c r="G60" s="49" t="e" cm="1" vm="1">
        <f t="array" ref="G60">_xlfn._xlws.FILTER(ReporteEficacia[Meta ejecutada],(ReporteEficacia[Código producto]=Reporte[[#This Row],[Cód. Prod.]])*(ReporteEficacia[Periodo]='Reporte'!$B$1))</f>
        <v>#VALUE!</v>
      </c>
      <c r="H60" s="23" t="e" vm="2">
        <f>IF(Reporte[[#This Row],[Ejecución Física PIIP]]=Reporte[[#This Row],[Eje. Fís. SISPT]],"Coincide","No coincide")</f>
        <v>#VALUE!</v>
      </c>
      <c r="I60" s="23" t="str" cm="1">
        <f t="array" ref="I60">_xlfn.TEXTJOIN(", ",TRUE,_xlfn._xlws.FILTER(EjecucionPIIP[Bpin],(EjecucionPIIP[Periodo]='Reporte'!$B$1)*(EjecucionPIIP[CodigoProducto]=Reporte[[#This Row],[Cód. Prod.]]),""))</f>
        <v/>
      </c>
      <c r="J60" s="134">
        <f>SUMIFS(CUIPO_datos_abiertos[COMPROMISOS],CUIPO_datos_abiertos[COD_PROGRAMATICO_MGA],Reporte[[#This Row],[Cód. Prod.]],CUIPO_datos_abiertos[PERIODO],$B$1)</f>
        <v>0</v>
      </c>
      <c r="K60" s="137">
        <f>SUMIFS(CUIPO_datos_abiertos[OBLIGACIONES],CUIPO_datos_abiertos[COD_PROGRAMATICO_MGA],Reporte[[#This Row],[Cód. Prod.]],CUIPO_datos_abiertos[PERIODO],$B$1)</f>
        <v>0</v>
      </c>
      <c r="L6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0" s="56" t="str">
        <f>IF(Reporte[[#This Row],[¿Se tiene en cuenta para el calculo?]]="Aporta al calculo",Reporte[[#This Row],[Ejecución Física PIIP]]/Reporte[[#This Row],[Programación Física de la Meta]],"")</f>
        <v/>
      </c>
      <c r="N60" s="53" t="str">
        <f>IF(Reporte[[#This Row],[¿Se tiene en cuenta para el calculo?]]="Aporta al calculo",IF(Reporte[[#This Row],[Avance físico (%)]]&gt;1,1,Reporte[[#This Row],[Avance físico (%)]]),"")</f>
        <v/>
      </c>
      <c r="O60" s="48" t="str">
        <f>IF(Reporte[[#This Row],[¿Se tiene en cuenta para el calculo?]]="Aporta al calculo",Reporte[[#This Row],[Obligaciones (CUIPO)]]/$D$1,"")</f>
        <v/>
      </c>
      <c r="P60" s="44" t="str">
        <f>IF(Reporte[[#This Row],[¿Se tiene en cuenta para el calculo?]]="Aporta al calculo",Reporte[[#This Row],[Avance ajustado (%)]]*Reporte[[#This Row],[Ponderador (wi)]],"")</f>
        <v/>
      </c>
    </row>
    <row r="61" spans="1:16" ht="28.8" x14ac:dyDescent="0.3">
      <c r="A61" s="34" t="s">
        <v>263</v>
      </c>
      <c r="B61" s="35" t="s">
        <v>264</v>
      </c>
      <c r="C61" s="35" t="s">
        <v>265</v>
      </c>
      <c r="D61" s="35" t="s">
        <v>264</v>
      </c>
      <c r="E61" s="46" cm="1">
        <f t="array" ref="E61">_xlfn._xlws.FILTER(PI_SISPT_ProgramacionFisica[Prog. Fís.],(PI_SISPT_ProgramacionFisica[Cód. Prod.]=Reporte[[#This Row],[Cód. Prod.]])*(PI_SISPT_ProgramacionFisica[Vigencia]=LEFT('Reporte'!$B$1,4)))</f>
        <v>0</v>
      </c>
      <c r="F61" s="49">
        <f>SUMIFS(EjecucionPIIP[AvanceEjecutado],EjecucionPIIP[CodigoProducto],Reporte[[#This Row],[Cód. Prod.]],EjecucionPIIP[Periodo],$B$1,EjecucionPIIP[AvanceEjecutado],"&lt;&gt;0")</f>
        <v>0</v>
      </c>
      <c r="G61" s="49" t="e" cm="1" vm="1">
        <f t="array" ref="G61">_xlfn._xlws.FILTER(ReporteEficacia[Meta ejecutada],(ReporteEficacia[Código producto]=Reporte[[#This Row],[Cód. Prod.]])*(ReporteEficacia[Periodo]='Reporte'!$B$1))</f>
        <v>#VALUE!</v>
      </c>
      <c r="H61" s="23" t="e" vm="2">
        <f>IF(Reporte[[#This Row],[Ejecución Física PIIP]]=Reporte[[#This Row],[Eje. Fís. SISPT]],"Coincide","No coincide")</f>
        <v>#VALUE!</v>
      </c>
      <c r="I61" s="23" t="str" cm="1">
        <f t="array" ref="I61">_xlfn.TEXTJOIN(", ",TRUE,_xlfn._xlws.FILTER(EjecucionPIIP[Bpin],(EjecucionPIIP[Periodo]='Reporte'!$B$1)*(EjecucionPIIP[CodigoProducto]=Reporte[[#This Row],[Cód. Prod.]]),""))</f>
        <v/>
      </c>
      <c r="J61" s="134">
        <f>SUMIFS(CUIPO_datos_abiertos[COMPROMISOS],CUIPO_datos_abiertos[COD_PROGRAMATICO_MGA],Reporte[[#This Row],[Cód. Prod.]],CUIPO_datos_abiertos[PERIODO],$B$1)</f>
        <v>0</v>
      </c>
      <c r="K61" s="137">
        <f>SUMIFS(CUIPO_datos_abiertos[OBLIGACIONES],CUIPO_datos_abiertos[COD_PROGRAMATICO_MGA],Reporte[[#This Row],[Cód. Prod.]],CUIPO_datos_abiertos[PERIODO],$B$1)</f>
        <v>0</v>
      </c>
      <c r="L6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1" s="56" t="str">
        <f>IF(Reporte[[#This Row],[¿Se tiene en cuenta para el calculo?]]="Aporta al calculo",Reporte[[#This Row],[Ejecución Física PIIP]]/Reporte[[#This Row],[Programación Física de la Meta]],"")</f>
        <v/>
      </c>
      <c r="N61" s="53" t="str">
        <f>IF(Reporte[[#This Row],[¿Se tiene en cuenta para el calculo?]]="Aporta al calculo",IF(Reporte[[#This Row],[Avance físico (%)]]&gt;1,1,Reporte[[#This Row],[Avance físico (%)]]),"")</f>
        <v/>
      </c>
      <c r="O61" s="48" t="str">
        <f>IF(Reporte[[#This Row],[¿Se tiene en cuenta para el calculo?]]="Aporta al calculo",Reporte[[#This Row],[Obligaciones (CUIPO)]]/$D$1,"")</f>
        <v/>
      </c>
      <c r="P61" s="44" t="str">
        <f>IF(Reporte[[#This Row],[¿Se tiene en cuenta para el calculo?]]="Aporta al calculo",Reporte[[#This Row],[Avance ajustado (%)]]*Reporte[[#This Row],[Ponderador (wi)]],"")</f>
        <v/>
      </c>
    </row>
    <row r="62" spans="1:16" ht="43.2" x14ac:dyDescent="0.3">
      <c r="A62" s="34" t="s">
        <v>266</v>
      </c>
      <c r="B62" s="35" t="s">
        <v>267</v>
      </c>
      <c r="C62" s="35" t="s">
        <v>268</v>
      </c>
      <c r="D62" s="35" t="s">
        <v>269</v>
      </c>
      <c r="E62" s="46" cm="1">
        <f t="array" ref="E62">_xlfn._xlws.FILTER(PI_SISPT_ProgramacionFisica[Prog. Fís.],(PI_SISPT_ProgramacionFisica[Cód. Prod.]=Reporte[[#This Row],[Cód. Prod.]])*(PI_SISPT_ProgramacionFisica[Vigencia]=LEFT('Reporte'!$B$1,4)))</f>
        <v>0</v>
      </c>
      <c r="F62" s="49">
        <f>SUMIFS(EjecucionPIIP[AvanceEjecutado],EjecucionPIIP[CodigoProducto],Reporte[[#This Row],[Cód. Prod.]],EjecucionPIIP[Periodo],$B$1,EjecucionPIIP[AvanceEjecutado],"&lt;&gt;0")</f>
        <v>0</v>
      </c>
      <c r="G62" s="49" t="e" cm="1" vm="1">
        <f t="array" ref="G62">_xlfn._xlws.FILTER(ReporteEficacia[Meta ejecutada],(ReporteEficacia[Código producto]=Reporte[[#This Row],[Cód. Prod.]])*(ReporteEficacia[Periodo]='Reporte'!$B$1))</f>
        <v>#VALUE!</v>
      </c>
      <c r="H62" s="23" t="e" vm="2">
        <f>IF(Reporte[[#This Row],[Ejecución Física PIIP]]=Reporte[[#This Row],[Eje. Fís. SISPT]],"Coincide","No coincide")</f>
        <v>#VALUE!</v>
      </c>
      <c r="I62" s="23" t="str" cm="1">
        <f t="array" ref="I62">_xlfn.TEXTJOIN(", ",TRUE,_xlfn._xlws.FILTER(EjecucionPIIP[Bpin],(EjecucionPIIP[Periodo]='Reporte'!$B$1)*(EjecucionPIIP[CodigoProducto]=Reporte[[#This Row],[Cód. Prod.]]),""))</f>
        <v/>
      </c>
      <c r="J62" s="134">
        <f>SUMIFS(CUIPO_datos_abiertos[COMPROMISOS],CUIPO_datos_abiertos[COD_PROGRAMATICO_MGA],Reporte[[#This Row],[Cód. Prod.]],CUIPO_datos_abiertos[PERIODO],$B$1)</f>
        <v>0</v>
      </c>
      <c r="K62" s="137">
        <f>SUMIFS(CUIPO_datos_abiertos[OBLIGACIONES],CUIPO_datos_abiertos[COD_PROGRAMATICO_MGA],Reporte[[#This Row],[Cód. Prod.]],CUIPO_datos_abiertos[PERIODO],$B$1)</f>
        <v>0</v>
      </c>
      <c r="L6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2" s="56" t="str">
        <f>IF(Reporte[[#This Row],[¿Se tiene en cuenta para el calculo?]]="Aporta al calculo",Reporte[[#This Row],[Ejecución Física PIIP]]/Reporte[[#This Row],[Programación Física de la Meta]],"")</f>
        <v/>
      </c>
      <c r="N62" s="53" t="str">
        <f>IF(Reporte[[#This Row],[¿Se tiene en cuenta para el calculo?]]="Aporta al calculo",IF(Reporte[[#This Row],[Avance físico (%)]]&gt;1,1,Reporte[[#This Row],[Avance físico (%)]]),"")</f>
        <v/>
      </c>
      <c r="O62" s="48" t="str">
        <f>IF(Reporte[[#This Row],[¿Se tiene en cuenta para el calculo?]]="Aporta al calculo",Reporte[[#This Row],[Obligaciones (CUIPO)]]/$D$1,"")</f>
        <v/>
      </c>
      <c r="P62" s="44" t="str">
        <f>IF(Reporte[[#This Row],[¿Se tiene en cuenta para el calculo?]]="Aporta al calculo",Reporte[[#This Row],[Avance ajustado (%)]]*Reporte[[#This Row],[Ponderador (wi)]],"")</f>
        <v/>
      </c>
    </row>
    <row r="63" spans="1:16" ht="43.2" x14ac:dyDescent="0.3">
      <c r="A63" s="34" t="s">
        <v>270</v>
      </c>
      <c r="B63" s="35" t="s">
        <v>271</v>
      </c>
      <c r="C63" s="35" t="s">
        <v>272</v>
      </c>
      <c r="D63" s="35" t="s">
        <v>273</v>
      </c>
      <c r="E63" s="46" cm="1">
        <f t="array" ref="E63">_xlfn._xlws.FILTER(PI_SISPT_ProgramacionFisica[Prog. Fís.],(PI_SISPT_ProgramacionFisica[Cód. Prod.]=Reporte[[#This Row],[Cód. Prod.]])*(PI_SISPT_ProgramacionFisica[Vigencia]=LEFT('Reporte'!$B$1,4)))</f>
        <v>306</v>
      </c>
      <c r="F63" s="49">
        <f>SUMIFS(EjecucionPIIP[AvanceEjecutado],EjecucionPIIP[CodigoProducto],Reporte[[#This Row],[Cód. Prod.]],EjecucionPIIP[Periodo],$B$1,EjecucionPIIP[AvanceEjecutado],"&lt;&gt;0")</f>
        <v>259</v>
      </c>
      <c r="G63" s="49" t="e" cm="1" vm="1">
        <f t="array" ref="G63">_xlfn._xlws.FILTER(ReporteEficacia[Meta ejecutada],(ReporteEficacia[Código producto]=Reporte[[#This Row],[Cód. Prod.]])*(ReporteEficacia[Periodo]='Reporte'!$B$1))</f>
        <v>#VALUE!</v>
      </c>
      <c r="H63" s="23" t="e" vm="2">
        <f>IF(Reporte[[#This Row],[Ejecución Física PIIP]]=Reporte[[#This Row],[Eje. Fís. SISPT]],"Coincide","No coincide")</f>
        <v>#VALUE!</v>
      </c>
      <c r="I63" s="23" t="str" cm="1">
        <f t="array" ref="I63">_xlfn.TEXTJOIN(", ",TRUE,_xlfn._xlws.FILTER(EjecucionPIIP[Bpin],(EjecucionPIIP[Periodo]='Reporte'!$B$1)*(EjecucionPIIP[CodigoProducto]=Reporte[[#This Row],[Cód. Prod.]]),""))</f>
        <v>202500000039332</v>
      </c>
      <c r="J63" s="134">
        <f>SUMIFS(CUIPO_datos_abiertos[COMPROMISOS],CUIPO_datos_abiertos[COD_PROGRAMATICO_MGA],Reporte[[#This Row],[Cód. Prod.]],CUIPO_datos_abiertos[PERIODO],$B$1)</f>
        <v>0</v>
      </c>
      <c r="K63" s="137">
        <f>SUMIFS(CUIPO_datos_abiertos[OBLIGACIONES],CUIPO_datos_abiertos[COD_PROGRAMATICO_MGA],Reporte[[#This Row],[Cód. Prod.]],CUIPO_datos_abiertos[PERIODO],$B$1)</f>
        <v>0</v>
      </c>
      <c r="L6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3" s="56" t="str">
        <f>IF(Reporte[[#This Row],[¿Se tiene en cuenta para el calculo?]]="Aporta al calculo",Reporte[[#This Row],[Ejecución Física PIIP]]/Reporte[[#This Row],[Programación Física de la Meta]],"")</f>
        <v/>
      </c>
      <c r="N63" s="53" t="str">
        <f>IF(Reporte[[#This Row],[¿Se tiene en cuenta para el calculo?]]="Aporta al calculo",IF(Reporte[[#This Row],[Avance físico (%)]]&gt;1,1,Reporte[[#This Row],[Avance físico (%)]]),"")</f>
        <v/>
      </c>
      <c r="O63" s="48" t="str">
        <f>IF(Reporte[[#This Row],[¿Se tiene en cuenta para el calculo?]]="Aporta al calculo",Reporte[[#This Row],[Obligaciones (CUIPO)]]/$D$1,"")</f>
        <v/>
      </c>
      <c r="P63" s="44" t="str">
        <f>IF(Reporte[[#This Row],[¿Se tiene en cuenta para el calculo?]]="Aporta al calculo",Reporte[[#This Row],[Avance ajustado (%)]]*Reporte[[#This Row],[Ponderador (wi)]],"")</f>
        <v/>
      </c>
    </row>
    <row r="64" spans="1:16" ht="43.2" x14ac:dyDescent="0.3">
      <c r="A64" s="34" t="s">
        <v>274</v>
      </c>
      <c r="B64" s="35" t="s">
        <v>275</v>
      </c>
      <c r="C64" s="35" t="s">
        <v>276</v>
      </c>
      <c r="D64" s="35" t="s">
        <v>277</v>
      </c>
      <c r="E64" s="46" cm="1">
        <f t="array" ref="E64">_xlfn._xlws.FILTER(PI_SISPT_ProgramacionFisica[Prog. Fís.],(PI_SISPT_ProgramacionFisica[Cód. Prod.]=Reporte[[#This Row],[Cód. Prod.]])*(PI_SISPT_ProgramacionFisica[Vigencia]=LEFT('Reporte'!$B$1,4)))</f>
        <v>20</v>
      </c>
      <c r="F64" s="49">
        <f>SUMIFS(EjecucionPIIP[AvanceEjecutado],EjecucionPIIP[CodigoProducto],Reporte[[#This Row],[Cód. Prod.]],EjecucionPIIP[Periodo],$B$1,EjecucionPIIP[AvanceEjecutado],"&lt;&gt;0")</f>
        <v>0</v>
      </c>
      <c r="G64" s="49" t="e" cm="1" vm="1">
        <f t="array" ref="G64">_xlfn._xlws.FILTER(ReporteEficacia[Meta ejecutada],(ReporteEficacia[Código producto]=Reporte[[#This Row],[Cód. Prod.]])*(ReporteEficacia[Periodo]='Reporte'!$B$1))</f>
        <v>#VALUE!</v>
      </c>
      <c r="H64" s="23" t="e" vm="2">
        <f>IF(Reporte[[#This Row],[Ejecución Física PIIP]]=Reporte[[#This Row],[Eje. Fís. SISPT]],"Coincide","No coincide")</f>
        <v>#VALUE!</v>
      </c>
      <c r="I64" s="23" t="str" cm="1">
        <f t="array" ref="I64">_xlfn.TEXTJOIN(", ",TRUE,_xlfn._xlws.FILTER(EjecucionPIIP[Bpin],(EjecucionPIIP[Periodo]='Reporte'!$B$1)*(EjecucionPIIP[CodigoProducto]=Reporte[[#This Row],[Cód. Prod.]]),""))</f>
        <v/>
      </c>
      <c r="J64" s="134">
        <f>SUMIFS(CUIPO_datos_abiertos[COMPROMISOS],CUIPO_datos_abiertos[COD_PROGRAMATICO_MGA],Reporte[[#This Row],[Cód. Prod.]],CUIPO_datos_abiertos[PERIODO],$B$1)</f>
        <v>0</v>
      </c>
      <c r="K64" s="137">
        <f>SUMIFS(CUIPO_datos_abiertos[OBLIGACIONES],CUIPO_datos_abiertos[COD_PROGRAMATICO_MGA],Reporte[[#This Row],[Cód. Prod.]],CUIPO_datos_abiertos[PERIODO],$B$1)</f>
        <v>0</v>
      </c>
      <c r="L6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4" s="56" t="str">
        <f>IF(Reporte[[#This Row],[¿Se tiene en cuenta para el calculo?]]="Aporta al calculo",Reporte[[#This Row],[Ejecución Física PIIP]]/Reporte[[#This Row],[Programación Física de la Meta]],"")</f>
        <v/>
      </c>
      <c r="N64" s="53" t="str">
        <f>IF(Reporte[[#This Row],[¿Se tiene en cuenta para el calculo?]]="Aporta al calculo",IF(Reporte[[#This Row],[Avance físico (%)]]&gt;1,1,Reporte[[#This Row],[Avance físico (%)]]),"")</f>
        <v/>
      </c>
      <c r="O64" s="48" t="str">
        <f>IF(Reporte[[#This Row],[¿Se tiene en cuenta para el calculo?]]="Aporta al calculo",Reporte[[#This Row],[Obligaciones (CUIPO)]]/$D$1,"")</f>
        <v/>
      </c>
      <c r="P64" s="44" t="str">
        <f>IF(Reporte[[#This Row],[¿Se tiene en cuenta para el calculo?]]="Aporta al calculo",Reporte[[#This Row],[Avance ajustado (%)]]*Reporte[[#This Row],[Ponderador (wi)]],"")</f>
        <v/>
      </c>
    </row>
    <row r="65" spans="1:16" ht="57.6" x14ac:dyDescent="0.3">
      <c r="A65" s="34" t="s">
        <v>278</v>
      </c>
      <c r="B65" s="35" t="s">
        <v>279</v>
      </c>
      <c r="C65" s="35" t="s">
        <v>280</v>
      </c>
      <c r="D65" s="35" t="s">
        <v>281</v>
      </c>
      <c r="E65" s="46" cm="1">
        <f t="array" ref="E65">_xlfn._xlws.FILTER(PI_SISPT_ProgramacionFisica[Prog. Fís.],(PI_SISPT_ProgramacionFisica[Cód. Prod.]=Reporte[[#This Row],[Cód. Prod.]])*(PI_SISPT_ProgramacionFisica[Vigencia]=LEFT('Reporte'!$B$1,4)))</f>
        <v>0</v>
      </c>
      <c r="F65" s="49">
        <f>SUMIFS(EjecucionPIIP[AvanceEjecutado],EjecucionPIIP[CodigoProducto],Reporte[[#This Row],[Cód. Prod.]],EjecucionPIIP[Periodo],$B$1,EjecucionPIIP[AvanceEjecutado],"&lt;&gt;0")</f>
        <v>0</v>
      </c>
      <c r="G65" s="49" t="e" cm="1" vm="1">
        <f t="array" ref="G65">_xlfn._xlws.FILTER(ReporteEficacia[Meta ejecutada],(ReporteEficacia[Código producto]=Reporte[[#This Row],[Cód. Prod.]])*(ReporteEficacia[Periodo]='Reporte'!$B$1))</f>
        <v>#VALUE!</v>
      </c>
      <c r="H65" s="23" t="e" vm="2">
        <f>IF(Reporte[[#This Row],[Ejecución Física PIIP]]=Reporte[[#This Row],[Eje. Fís. SISPT]],"Coincide","No coincide")</f>
        <v>#VALUE!</v>
      </c>
      <c r="I65" s="23" t="str" cm="1">
        <f t="array" ref="I65">_xlfn.TEXTJOIN(", ",TRUE,_xlfn._xlws.FILTER(EjecucionPIIP[Bpin],(EjecucionPIIP[Periodo]='Reporte'!$B$1)*(EjecucionPIIP[CodigoProducto]=Reporte[[#This Row],[Cód. Prod.]]),""))</f>
        <v/>
      </c>
      <c r="J65" s="134">
        <f>SUMIFS(CUIPO_datos_abiertos[COMPROMISOS],CUIPO_datos_abiertos[COD_PROGRAMATICO_MGA],Reporte[[#This Row],[Cód. Prod.]],CUIPO_datos_abiertos[PERIODO],$B$1)</f>
        <v>0</v>
      </c>
      <c r="K65" s="137">
        <f>SUMIFS(CUIPO_datos_abiertos[OBLIGACIONES],CUIPO_datos_abiertos[COD_PROGRAMATICO_MGA],Reporte[[#This Row],[Cód. Prod.]],CUIPO_datos_abiertos[PERIODO],$B$1)</f>
        <v>0</v>
      </c>
      <c r="L6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5" s="56" t="str">
        <f>IF(Reporte[[#This Row],[¿Se tiene en cuenta para el calculo?]]="Aporta al calculo",Reporte[[#This Row],[Ejecución Física PIIP]]/Reporte[[#This Row],[Programación Física de la Meta]],"")</f>
        <v/>
      </c>
      <c r="N65" s="53" t="str">
        <f>IF(Reporte[[#This Row],[¿Se tiene en cuenta para el calculo?]]="Aporta al calculo",IF(Reporte[[#This Row],[Avance físico (%)]]&gt;1,1,Reporte[[#This Row],[Avance físico (%)]]),"")</f>
        <v/>
      </c>
      <c r="O65" s="48" t="str">
        <f>IF(Reporte[[#This Row],[¿Se tiene en cuenta para el calculo?]]="Aporta al calculo",Reporte[[#This Row],[Obligaciones (CUIPO)]]/$D$1,"")</f>
        <v/>
      </c>
      <c r="P65" s="44" t="str">
        <f>IF(Reporte[[#This Row],[¿Se tiene en cuenta para el calculo?]]="Aporta al calculo",Reporte[[#This Row],[Avance ajustado (%)]]*Reporte[[#This Row],[Ponderador (wi)]],"")</f>
        <v/>
      </c>
    </row>
    <row r="66" spans="1:16" ht="43.2" x14ac:dyDescent="0.3">
      <c r="A66" s="34" t="s">
        <v>282</v>
      </c>
      <c r="B66" s="35" t="s">
        <v>283</v>
      </c>
      <c r="C66" s="35" t="s">
        <v>284</v>
      </c>
      <c r="D66" s="35" t="s">
        <v>285</v>
      </c>
      <c r="E66" s="46" cm="1">
        <f t="array" ref="E66">_xlfn._xlws.FILTER(PI_SISPT_ProgramacionFisica[Prog. Fís.],(PI_SISPT_ProgramacionFisica[Cód. Prod.]=Reporte[[#This Row],[Cód. Prod.]])*(PI_SISPT_ProgramacionFisica[Vigencia]=LEFT('Reporte'!$B$1,4)))</f>
        <v>1</v>
      </c>
      <c r="F66" s="49">
        <f>SUMIFS(EjecucionPIIP[AvanceEjecutado],EjecucionPIIP[CodigoProducto],Reporte[[#This Row],[Cód. Prod.]],EjecucionPIIP[Periodo],$B$1,EjecucionPIIP[AvanceEjecutado],"&lt;&gt;0")</f>
        <v>0</v>
      </c>
      <c r="G66" s="49" t="e" cm="1" vm="1">
        <f t="array" ref="G66">_xlfn._xlws.FILTER(ReporteEficacia[Meta ejecutada],(ReporteEficacia[Código producto]=Reporte[[#This Row],[Cód. Prod.]])*(ReporteEficacia[Periodo]='Reporte'!$B$1))</f>
        <v>#VALUE!</v>
      </c>
      <c r="H66" s="23" t="e" vm="2">
        <f>IF(Reporte[[#This Row],[Ejecución Física PIIP]]=Reporte[[#This Row],[Eje. Fís. SISPT]],"Coincide","No coincide")</f>
        <v>#VALUE!</v>
      </c>
      <c r="I66" s="23" t="str" cm="1">
        <f t="array" ref="I66">_xlfn.TEXTJOIN(", ",TRUE,_xlfn._xlws.FILTER(EjecucionPIIP[Bpin],(EjecucionPIIP[Periodo]='Reporte'!$B$1)*(EjecucionPIIP[CodigoProducto]=Reporte[[#This Row],[Cód. Prod.]]),""))</f>
        <v/>
      </c>
      <c r="J66" s="134">
        <f>SUMIFS(CUIPO_datos_abiertos[COMPROMISOS],CUIPO_datos_abiertos[COD_PROGRAMATICO_MGA],Reporte[[#This Row],[Cód. Prod.]],CUIPO_datos_abiertos[PERIODO],$B$1)</f>
        <v>0</v>
      </c>
      <c r="K66" s="137">
        <f>SUMIFS(CUIPO_datos_abiertos[OBLIGACIONES],CUIPO_datos_abiertos[COD_PROGRAMATICO_MGA],Reporte[[#This Row],[Cód. Prod.]],CUIPO_datos_abiertos[PERIODO],$B$1)</f>
        <v>0</v>
      </c>
      <c r="L6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6" s="56" t="str">
        <f>IF(Reporte[[#This Row],[¿Se tiene en cuenta para el calculo?]]="Aporta al calculo",Reporte[[#This Row],[Ejecución Física PIIP]]/Reporte[[#This Row],[Programación Física de la Meta]],"")</f>
        <v/>
      </c>
      <c r="N66" s="53" t="str">
        <f>IF(Reporte[[#This Row],[¿Se tiene en cuenta para el calculo?]]="Aporta al calculo",IF(Reporte[[#This Row],[Avance físico (%)]]&gt;1,1,Reporte[[#This Row],[Avance físico (%)]]),"")</f>
        <v/>
      </c>
      <c r="O66" s="48" t="str">
        <f>IF(Reporte[[#This Row],[¿Se tiene en cuenta para el calculo?]]="Aporta al calculo",Reporte[[#This Row],[Obligaciones (CUIPO)]]/$D$1,"")</f>
        <v/>
      </c>
      <c r="P66" s="44" t="str">
        <f>IF(Reporte[[#This Row],[¿Se tiene en cuenta para el calculo?]]="Aporta al calculo",Reporte[[#This Row],[Avance ajustado (%)]]*Reporte[[#This Row],[Ponderador (wi)]],"")</f>
        <v/>
      </c>
    </row>
    <row r="67" spans="1:16" ht="43.2" x14ac:dyDescent="0.3">
      <c r="A67" s="34" t="s">
        <v>286</v>
      </c>
      <c r="B67" s="35" t="s">
        <v>287</v>
      </c>
      <c r="C67" s="35" t="s">
        <v>288</v>
      </c>
      <c r="D67" s="35" t="s">
        <v>289</v>
      </c>
      <c r="E67" s="46" cm="1">
        <f t="array" ref="E67">_xlfn._xlws.FILTER(PI_SISPT_ProgramacionFisica[Prog. Fís.],(PI_SISPT_ProgramacionFisica[Cód. Prod.]=Reporte[[#This Row],[Cód. Prod.]])*(PI_SISPT_ProgramacionFisica[Vigencia]=LEFT('Reporte'!$B$1,4)))</f>
        <v>250</v>
      </c>
      <c r="F67" s="49">
        <f>SUMIFS(EjecucionPIIP[AvanceEjecutado],EjecucionPIIP[CodigoProducto],Reporte[[#This Row],[Cód. Prod.]],EjecucionPIIP[Periodo],$B$1,EjecucionPIIP[AvanceEjecutado],"&lt;&gt;0")</f>
        <v>0</v>
      </c>
      <c r="G67" s="49" t="e" cm="1" vm="1">
        <f t="array" ref="G67">_xlfn._xlws.FILTER(ReporteEficacia[Meta ejecutada],(ReporteEficacia[Código producto]=Reporte[[#This Row],[Cód. Prod.]])*(ReporteEficacia[Periodo]='Reporte'!$B$1))</f>
        <v>#VALUE!</v>
      </c>
      <c r="H67" s="23" t="e" vm="2">
        <f>IF(Reporte[[#This Row],[Ejecución Física PIIP]]=Reporte[[#This Row],[Eje. Fís. SISPT]],"Coincide","No coincide")</f>
        <v>#VALUE!</v>
      </c>
      <c r="I67" s="23" t="str" cm="1">
        <f t="array" ref="I67">_xlfn.TEXTJOIN(", ",TRUE,_xlfn._xlws.FILTER(EjecucionPIIP[Bpin],(EjecucionPIIP[Periodo]='Reporte'!$B$1)*(EjecucionPIIP[CodigoProducto]=Reporte[[#This Row],[Cód. Prod.]]),""))</f>
        <v/>
      </c>
      <c r="J67" s="134">
        <f>SUMIFS(CUIPO_datos_abiertos[COMPROMISOS],CUIPO_datos_abiertos[COD_PROGRAMATICO_MGA],Reporte[[#This Row],[Cód. Prod.]],CUIPO_datos_abiertos[PERIODO],$B$1)</f>
        <v>0</v>
      </c>
      <c r="K67" s="137">
        <f>SUMIFS(CUIPO_datos_abiertos[OBLIGACIONES],CUIPO_datos_abiertos[COD_PROGRAMATICO_MGA],Reporte[[#This Row],[Cód. Prod.]],CUIPO_datos_abiertos[PERIODO],$B$1)</f>
        <v>0</v>
      </c>
      <c r="L6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7" s="56" t="str">
        <f>IF(Reporte[[#This Row],[¿Se tiene en cuenta para el calculo?]]="Aporta al calculo",Reporte[[#This Row],[Ejecución Física PIIP]]/Reporte[[#This Row],[Programación Física de la Meta]],"")</f>
        <v/>
      </c>
      <c r="N67" s="53" t="str">
        <f>IF(Reporte[[#This Row],[¿Se tiene en cuenta para el calculo?]]="Aporta al calculo",IF(Reporte[[#This Row],[Avance físico (%)]]&gt;1,1,Reporte[[#This Row],[Avance físico (%)]]),"")</f>
        <v/>
      </c>
      <c r="O67" s="48" t="str">
        <f>IF(Reporte[[#This Row],[¿Se tiene en cuenta para el calculo?]]="Aporta al calculo",Reporte[[#This Row],[Obligaciones (CUIPO)]]/$D$1,"")</f>
        <v/>
      </c>
      <c r="P67" s="44" t="str">
        <f>IF(Reporte[[#This Row],[¿Se tiene en cuenta para el calculo?]]="Aporta al calculo",Reporte[[#This Row],[Avance ajustado (%)]]*Reporte[[#This Row],[Ponderador (wi)]],"")</f>
        <v/>
      </c>
    </row>
    <row r="68" spans="1:16" ht="43.2" x14ac:dyDescent="0.3">
      <c r="A68" s="34" t="s">
        <v>290</v>
      </c>
      <c r="B68" s="35" t="s">
        <v>291</v>
      </c>
      <c r="C68" s="35" t="s">
        <v>292</v>
      </c>
      <c r="D68" s="35" t="s">
        <v>293</v>
      </c>
      <c r="E68" s="46" cm="1">
        <f t="array" ref="E68">_xlfn._xlws.FILTER(PI_SISPT_ProgramacionFisica[Prog. Fís.],(PI_SISPT_ProgramacionFisica[Cód. Prod.]=Reporte[[#This Row],[Cód. Prod.]])*(PI_SISPT_ProgramacionFisica[Vigencia]=LEFT('Reporte'!$B$1,4)))</f>
        <v>20481</v>
      </c>
      <c r="F68" s="49">
        <f>SUMIFS(EjecucionPIIP[AvanceEjecutado],EjecucionPIIP[CodigoProducto],Reporte[[#This Row],[Cód. Prod.]],EjecucionPIIP[Periodo],$B$1,EjecucionPIIP[AvanceEjecutado],"&lt;&gt;0")</f>
        <v>0</v>
      </c>
      <c r="G68" s="49" t="e" cm="1" vm="1">
        <f t="array" ref="G68">_xlfn._xlws.FILTER(ReporteEficacia[Meta ejecutada],(ReporteEficacia[Código producto]=Reporte[[#This Row],[Cód. Prod.]])*(ReporteEficacia[Periodo]='Reporte'!$B$1))</f>
        <v>#VALUE!</v>
      </c>
      <c r="H68" s="23" t="e" vm="2">
        <f>IF(Reporte[[#This Row],[Ejecución Física PIIP]]=Reporte[[#This Row],[Eje. Fís. SISPT]],"Coincide","No coincide")</f>
        <v>#VALUE!</v>
      </c>
      <c r="I68" s="23" t="str" cm="1">
        <f t="array" ref="I68">_xlfn.TEXTJOIN(", ",TRUE,_xlfn._xlws.FILTER(EjecucionPIIP[Bpin],(EjecucionPIIP[Periodo]='Reporte'!$B$1)*(EjecucionPIIP[CodigoProducto]=Reporte[[#This Row],[Cód. Prod.]]),""))</f>
        <v>202600000007022</v>
      </c>
      <c r="J68" s="134">
        <f>SUMIFS(CUIPO_datos_abiertos[COMPROMISOS],CUIPO_datos_abiertos[COD_PROGRAMATICO_MGA],Reporte[[#This Row],[Cód. Prod.]],CUIPO_datos_abiertos[PERIODO],$B$1)</f>
        <v>836987521</v>
      </c>
      <c r="K68" s="137">
        <f>SUMIFS(CUIPO_datos_abiertos[OBLIGACIONES],CUIPO_datos_abiertos[COD_PROGRAMATICO_MGA],Reporte[[#This Row],[Cód. Prod.]],CUIPO_datos_abiertos[PERIODO],$B$1)</f>
        <v>0</v>
      </c>
      <c r="L6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8" s="56" t="str">
        <f>IF(Reporte[[#This Row],[¿Se tiene en cuenta para el calculo?]]="Aporta al calculo",Reporte[[#This Row],[Ejecución Física PIIP]]/Reporte[[#This Row],[Programación Física de la Meta]],"")</f>
        <v/>
      </c>
      <c r="N68" s="53" t="str">
        <f>IF(Reporte[[#This Row],[¿Se tiene en cuenta para el calculo?]]="Aporta al calculo",IF(Reporte[[#This Row],[Avance físico (%)]]&gt;1,1,Reporte[[#This Row],[Avance físico (%)]]),"")</f>
        <v/>
      </c>
      <c r="O68" s="48" t="str">
        <f>IF(Reporte[[#This Row],[¿Se tiene en cuenta para el calculo?]]="Aporta al calculo",Reporte[[#This Row],[Obligaciones (CUIPO)]]/$D$1,"")</f>
        <v/>
      </c>
      <c r="P68" s="44" t="str">
        <f>IF(Reporte[[#This Row],[¿Se tiene en cuenta para el calculo?]]="Aporta al calculo",Reporte[[#This Row],[Avance ajustado (%)]]*Reporte[[#This Row],[Ponderador (wi)]],"")</f>
        <v/>
      </c>
    </row>
    <row r="69" spans="1:16" ht="43.2" x14ac:dyDescent="0.3">
      <c r="A69" s="34" t="s">
        <v>294</v>
      </c>
      <c r="B69" s="35" t="s">
        <v>295</v>
      </c>
      <c r="C69" s="35" t="s">
        <v>296</v>
      </c>
      <c r="D69" s="35" t="s">
        <v>297</v>
      </c>
      <c r="E69" s="46" cm="1">
        <f t="array" ref="E69">_xlfn._xlws.FILTER(PI_SISPT_ProgramacionFisica[Prog. Fís.],(PI_SISPT_ProgramacionFisica[Cód. Prod.]=Reporte[[#This Row],[Cód. Prod.]])*(PI_SISPT_ProgramacionFisica[Vigencia]=LEFT('Reporte'!$B$1,4)))</f>
        <v>0</v>
      </c>
      <c r="F69" s="49">
        <f>SUMIFS(EjecucionPIIP[AvanceEjecutado],EjecucionPIIP[CodigoProducto],Reporte[[#This Row],[Cód. Prod.]],EjecucionPIIP[Periodo],$B$1,EjecucionPIIP[AvanceEjecutado],"&lt;&gt;0")</f>
        <v>0</v>
      </c>
      <c r="G69" s="49" t="e" cm="1" vm="1">
        <f t="array" ref="G69">_xlfn._xlws.FILTER(ReporteEficacia[Meta ejecutada],(ReporteEficacia[Código producto]=Reporte[[#This Row],[Cód. Prod.]])*(ReporteEficacia[Periodo]='Reporte'!$B$1))</f>
        <v>#VALUE!</v>
      </c>
      <c r="H69" s="23" t="e" vm="2">
        <f>IF(Reporte[[#This Row],[Ejecución Física PIIP]]=Reporte[[#This Row],[Eje. Fís. SISPT]],"Coincide","No coincide")</f>
        <v>#VALUE!</v>
      </c>
      <c r="I69" s="23" t="str" cm="1">
        <f t="array" ref="I69">_xlfn.TEXTJOIN(", ",TRUE,_xlfn._xlws.FILTER(EjecucionPIIP[Bpin],(EjecucionPIIP[Periodo]='Reporte'!$B$1)*(EjecucionPIIP[CodigoProducto]=Reporte[[#This Row],[Cód. Prod.]]),""))</f>
        <v/>
      </c>
      <c r="J69" s="134">
        <f>SUMIFS(CUIPO_datos_abiertos[COMPROMISOS],CUIPO_datos_abiertos[COD_PROGRAMATICO_MGA],Reporte[[#This Row],[Cód. Prod.]],CUIPO_datos_abiertos[PERIODO],$B$1)</f>
        <v>0</v>
      </c>
      <c r="K69" s="137">
        <f>SUMIFS(CUIPO_datos_abiertos[OBLIGACIONES],CUIPO_datos_abiertos[COD_PROGRAMATICO_MGA],Reporte[[#This Row],[Cód. Prod.]],CUIPO_datos_abiertos[PERIODO],$B$1)</f>
        <v>0</v>
      </c>
      <c r="L6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69" s="56" t="str">
        <f>IF(Reporte[[#This Row],[¿Se tiene en cuenta para el calculo?]]="Aporta al calculo",Reporte[[#This Row],[Ejecución Física PIIP]]/Reporte[[#This Row],[Programación Física de la Meta]],"")</f>
        <v/>
      </c>
      <c r="N69" s="53" t="str">
        <f>IF(Reporte[[#This Row],[¿Se tiene en cuenta para el calculo?]]="Aporta al calculo",IF(Reporte[[#This Row],[Avance físico (%)]]&gt;1,1,Reporte[[#This Row],[Avance físico (%)]]),"")</f>
        <v/>
      </c>
      <c r="O69" s="48" t="str">
        <f>IF(Reporte[[#This Row],[¿Se tiene en cuenta para el calculo?]]="Aporta al calculo",Reporte[[#This Row],[Obligaciones (CUIPO)]]/$D$1,"")</f>
        <v/>
      </c>
      <c r="P69" s="44" t="str">
        <f>IF(Reporte[[#This Row],[¿Se tiene en cuenta para el calculo?]]="Aporta al calculo",Reporte[[#This Row],[Avance ajustado (%)]]*Reporte[[#This Row],[Ponderador (wi)]],"")</f>
        <v/>
      </c>
    </row>
    <row r="70" spans="1:16" ht="43.2" x14ac:dyDescent="0.3">
      <c r="A70" s="34" t="s">
        <v>298</v>
      </c>
      <c r="B70" s="35" t="s">
        <v>299</v>
      </c>
      <c r="C70" s="35" t="s">
        <v>300</v>
      </c>
      <c r="D70" s="35" t="s">
        <v>301</v>
      </c>
      <c r="E70" s="46" cm="1">
        <f t="array" ref="E70">_xlfn._xlws.FILTER(PI_SISPT_ProgramacionFisica[Prog. Fís.],(PI_SISPT_ProgramacionFisica[Cód. Prod.]=Reporte[[#This Row],[Cód. Prod.]])*(PI_SISPT_ProgramacionFisica[Vigencia]=LEFT('Reporte'!$B$1,4)))</f>
        <v>30</v>
      </c>
      <c r="F70" s="49">
        <f>SUMIFS(EjecucionPIIP[AvanceEjecutado],EjecucionPIIP[CodigoProducto],Reporte[[#This Row],[Cód. Prod.]],EjecucionPIIP[Periodo],$B$1,EjecucionPIIP[AvanceEjecutado],"&lt;&gt;0")</f>
        <v>0</v>
      </c>
      <c r="G70" s="49" t="e" cm="1" vm="1">
        <f t="array" ref="G70">_xlfn._xlws.FILTER(ReporteEficacia[Meta ejecutada],(ReporteEficacia[Código producto]=Reporte[[#This Row],[Cód. Prod.]])*(ReporteEficacia[Periodo]='Reporte'!$B$1))</f>
        <v>#VALUE!</v>
      </c>
      <c r="H70" s="23" t="e" vm="2">
        <f>IF(Reporte[[#This Row],[Ejecución Física PIIP]]=Reporte[[#This Row],[Eje. Fís. SISPT]],"Coincide","No coincide")</f>
        <v>#VALUE!</v>
      </c>
      <c r="I70" s="23" t="str" cm="1">
        <f t="array" ref="I70">_xlfn.TEXTJOIN(", ",TRUE,_xlfn._xlws.FILTER(EjecucionPIIP[Bpin],(EjecucionPIIP[Periodo]='Reporte'!$B$1)*(EjecucionPIIP[CodigoProducto]=Reporte[[#This Row],[Cód. Prod.]]),""))</f>
        <v/>
      </c>
      <c r="J70" s="134">
        <f>SUMIFS(CUIPO_datos_abiertos[COMPROMISOS],CUIPO_datos_abiertos[COD_PROGRAMATICO_MGA],Reporte[[#This Row],[Cód. Prod.]],CUIPO_datos_abiertos[PERIODO],$B$1)</f>
        <v>0</v>
      </c>
      <c r="K70" s="137">
        <f>SUMIFS(CUIPO_datos_abiertos[OBLIGACIONES],CUIPO_datos_abiertos[COD_PROGRAMATICO_MGA],Reporte[[#This Row],[Cód. Prod.]],CUIPO_datos_abiertos[PERIODO],$B$1)</f>
        <v>0</v>
      </c>
      <c r="L7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0" s="56" t="str">
        <f>IF(Reporte[[#This Row],[¿Se tiene en cuenta para el calculo?]]="Aporta al calculo",Reporte[[#This Row],[Ejecución Física PIIP]]/Reporte[[#This Row],[Programación Física de la Meta]],"")</f>
        <v/>
      </c>
      <c r="N70" s="53" t="str">
        <f>IF(Reporte[[#This Row],[¿Se tiene en cuenta para el calculo?]]="Aporta al calculo",IF(Reporte[[#This Row],[Avance físico (%)]]&gt;1,1,Reporte[[#This Row],[Avance físico (%)]]),"")</f>
        <v/>
      </c>
      <c r="O70" s="48" t="str">
        <f>IF(Reporte[[#This Row],[¿Se tiene en cuenta para el calculo?]]="Aporta al calculo",Reporte[[#This Row],[Obligaciones (CUIPO)]]/$D$1,"")</f>
        <v/>
      </c>
      <c r="P70" s="44" t="str">
        <f>IF(Reporte[[#This Row],[¿Se tiene en cuenta para el calculo?]]="Aporta al calculo",Reporte[[#This Row],[Avance ajustado (%)]]*Reporte[[#This Row],[Ponderador (wi)]],"")</f>
        <v/>
      </c>
    </row>
    <row r="71" spans="1:16" x14ac:dyDescent="0.3">
      <c r="A71" s="34" t="s">
        <v>302</v>
      </c>
      <c r="B71" s="35" t="s">
        <v>303</v>
      </c>
      <c r="C71" s="35" t="s">
        <v>304</v>
      </c>
      <c r="D71" s="35" t="s">
        <v>305</v>
      </c>
      <c r="E71" s="46" cm="1">
        <f t="array" ref="E71">_xlfn._xlws.FILTER(PI_SISPT_ProgramacionFisica[Prog. Fís.],(PI_SISPT_ProgramacionFisica[Cód. Prod.]=Reporte[[#This Row],[Cód. Prod.]])*(PI_SISPT_ProgramacionFisica[Vigencia]=LEFT('Reporte'!$B$1,4)))</f>
        <v>1</v>
      </c>
      <c r="F71" s="49">
        <f>SUMIFS(EjecucionPIIP[AvanceEjecutado],EjecucionPIIP[CodigoProducto],Reporte[[#This Row],[Cód. Prod.]],EjecucionPIIP[Periodo],$B$1,EjecucionPIIP[AvanceEjecutado],"&lt;&gt;0")</f>
        <v>0</v>
      </c>
      <c r="G71" s="49" t="e" cm="1" vm="1">
        <f t="array" ref="G71">_xlfn._xlws.FILTER(ReporteEficacia[Meta ejecutada],(ReporteEficacia[Código producto]=Reporte[[#This Row],[Cód. Prod.]])*(ReporteEficacia[Periodo]='Reporte'!$B$1))</f>
        <v>#VALUE!</v>
      </c>
      <c r="H71" s="23" t="e" vm="2">
        <f>IF(Reporte[[#This Row],[Ejecución Física PIIP]]=Reporte[[#This Row],[Eje. Fís. SISPT]],"Coincide","No coincide")</f>
        <v>#VALUE!</v>
      </c>
      <c r="I71" s="23" t="str" cm="1">
        <f t="array" ref="I71">_xlfn.TEXTJOIN(", ",TRUE,_xlfn._xlws.FILTER(EjecucionPIIP[Bpin],(EjecucionPIIP[Periodo]='Reporte'!$B$1)*(EjecucionPIIP[CodigoProducto]=Reporte[[#This Row],[Cód. Prod.]]),""))</f>
        <v/>
      </c>
      <c r="J71" s="134">
        <f>SUMIFS(CUIPO_datos_abiertos[COMPROMISOS],CUIPO_datos_abiertos[COD_PROGRAMATICO_MGA],Reporte[[#This Row],[Cód. Prod.]],CUIPO_datos_abiertos[PERIODO],$B$1)</f>
        <v>0</v>
      </c>
      <c r="K71" s="137">
        <f>SUMIFS(CUIPO_datos_abiertos[OBLIGACIONES],CUIPO_datos_abiertos[COD_PROGRAMATICO_MGA],Reporte[[#This Row],[Cód. Prod.]],CUIPO_datos_abiertos[PERIODO],$B$1)</f>
        <v>0</v>
      </c>
      <c r="L7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1" s="56" t="str">
        <f>IF(Reporte[[#This Row],[¿Se tiene en cuenta para el calculo?]]="Aporta al calculo",Reporte[[#This Row],[Ejecución Física PIIP]]/Reporte[[#This Row],[Programación Física de la Meta]],"")</f>
        <v/>
      </c>
      <c r="N71" s="53" t="str">
        <f>IF(Reporte[[#This Row],[¿Se tiene en cuenta para el calculo?]]="Aporta al calculo",IF(Reporte[[#This Row],[Avance físico (%)]]&gt;1,1,Reporte[[#This Row],[Avance físico (%)]]),"")</f>
        <v/>
      </c>
      <c r="O71" s="48" t="str">
        <f>IF(Reporte[[#This Row],[¿Se tiene en cuenta para el calculo?]]="Aporta al calculo",Reporte[[#This Row],[Obligaciones (CUIPO)]]/$D$1,"")</f>
        <v/>
      </c>
      <c r="P71" s="44" t="str">
        <f>IF(Reporte[[#This Row],[¿Se tiene en cuenta para el calculo?]]="Aporta al calculo",Reporte[[#This Row],[Avance ajustado (%)]]*Reporte[[#This Row],[Ponderador (wi)]],"")</f>
        <v/>
      </c>
    </row>
    <row r="72" spans="1:16" ht="57.6" x14ac:dyDescent="0.3">
      <c r="A72" s="34" t="s">
        <v>306</v>
      </c>
      <c r="B72" s="35" t="s">
        <v>307</v>
      </c>
      <c r="C72" s="35" t="s">
        <v>308</v>
      </c>
      <c r="D72" s="35" t="s">
        <v>309</v>
      </c>
      <c r="E72" s="46" cm="1">
        <f t="array" ref="E72">_xlfn._xlws.FILTER(PI_SISPT_ProgramacionFisica[Prog. Fís.],(PI_SISPT_ProgramacionFisica[Cód. Prod.]=Reporte[[#This Row],[Cód. Prod.]])*(PI_SISPT_ProgramacionFisica[Vigencia]=LEFT('Reporte'!$B$1,4)))</f>
        <v>40</v>
      </c>
      <c r="F72" s="49">
        <f>SUMIFS(EjecucionPIIP[AvanceEjecutado],EjecucionPIIP[CodigoProducto],Reporte[[#This Row],[Cód. Prod.]],EjecucionPIIP[Periodo],$B$1,EjecucionPIIP[AvanceEjecutado],"&lt;&gt;0")</f>
        <v>0</v>
      </c>
      <c r="G72" s="49" t="e" cm="1" vm="1">
        <f t="array" ref="G72">_xlfn._xlws.FILTER(ReporteEficacia[Meta ejecutada],(ReporteEficacia[Código producto]=Reporte[[#This Row],[Cód. Prod.]])*(ReporteEficacia[Periodo]='Reporte'!$B$1))</f>
        <v>#VALUE!</v>
      </c>
      <c r="H72" s="23" t="e" vm="2">
        <f>IF(Reporte[[#This Row],[Ejecución Física PIIP]]=Reporte[[#This Row],[Eje. Fís. SISPT]],"Coincide","No coincide")</f>
        <v>#VALUE!</v>
      </c>
      <c r="I72" s="23" t="str" cm="1">
        <f t="array" ref="I72">_xlfn.TEXTJOIN(", ",TRUE,_xlfn._xlws.FILTER(EjecucionPIIP[Bpin],(EjecucionPIIP[Periodo]='Reporte'!$B$1)*(EjecucionPIIP[CodigoProducto]=Reporte[[#This Row],[Cód. Prod.]]),""))</f>
        <v/>
      </c>
      <c r="J72" s="134">
        <f>SUMIFS(CUIPO_datos_abiertos[COMPROMISOS],CUIPO_datos_abiertos[COD_PROGRAMATICO_MGA],Reporte[[#This Row],[Cód. Prod.]],CUIPO_datos_abiertos[PERIODO],$B$1)</f>
        <v>0</v>
      </c>
      <c r="K72" s="137">
        <f>SUMIFS(CUIPO_datos_abiertos[OBLIGACIONES],CUIPO_datos_abiertos[COD_PROGRAMATICO_MGA],Reporte[[#This Row],[Cód. Prod.]],CUIPO_datos_abiertos[PERIODO],$B$1)</f>
        <v>0</v>
      </c>
      <c r="L7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2" s="56" t="str">
        <f>IF(Reporte[[#This Row],[¿Se tiene en cuenta para el calculo?]]="Aporta al calculo",Reporte[[#This Row],[Ejecución Física PIIP]]/Reporte[[#This Row],[Programación Física de la Meta]],"")</f>
        <v/>
      </c>
      <c r="N72" s="53" t="str">
        <f>IF(Reporte[[#This Row],[¿Se tiene en cuenta para el calculo?]]="Aporta al calculo",IF(Reporte[[#This Row],[Avance físico (%)]]&gt;1,1,Reporte[[#This Row],[Avance físico (%)]]),"")</f>
        <v/>
      </c>
      <c r="O72" s="48" t="str">
        <f>IF(Reporte[[#This Row],[¿Se tiene en cuenta para el calculo?]]="Aporta al calculo",Reporte[[#This Row],[Obligaciones (CUIPO)]]/$D$1,"")</f>
        <v/>
      </c>
      <c r="P72" s="44" t="str">
        <f>IF(Reporte[[#This Row],[¿Se tiene en cuenta para el calculo?]]="Aporta al calculo",Reporte[[#This Row],[Avance ajustado (%)]]*Reporte[[#This Row],[Ponderador (wi)]],"")</f>
        <v/>
      </c>
    </row>
    <row r="73" spans="1:16" x14ac:dyDescent="0.3">
      <c r="A73" s="34" t="s">
        <v>310</v>
      </c>
      <c r="B73" s="35" t="s">
        <v>75</v>
      </c>
      <c r="C73" s="35" t="s">
        <v>311</v>
      </c>
      <c r="D73" s="35" t="s">
        <v>312</v>
      </c>
      <c r="E73" s="46" cm="1">
        <f t="array" ref="E73">_xlfn._xlws.FILTER(PI_SISPT_ProgramacionFisica[Prog. Fís.],(PI_SISPT_ProgramacionFisica[Cód. Prod.]=Reporte[[#This Row],[Cód. Prod.]])*(PI_SISPT_ProgramacionFisica[Vigencia]=LEFT('Reporte'!$B$1,4)))</f>
        <v>11</v>
      </c>
      <c r="F73" s="49">
        <f>SUMIFS(EjecucionPIIP[AvanceEjecutado],EjecucionPIIP[CodigoProducto],Reporte[[#This Row],[Cód. Prod.]],EjecucionPIIP[Periodo],$B$1,EjecucionPIIP[AvanceEjecutado],"&lt;&gt;0")</f>
        <v>0</v>
      </c>
      <c r="G73" s="49" t="e" cm="1" vm="1">
        <f t="array" ref="G73">_xlfn._xlws.FILTER(ReporteEficacia[Meta ejecutada],(ReporteEficacia[Código producto]=Reporte[[#This Row],[Cód. Prod.]])*(ReporteEficacia[Periodo]='Reporte'!$B$1))</f>
        <v>#VALUE!</v>
      </c>
      <c r="H73" s="23" t="e" vm="2">
        <f>IF(Reporte[[#This Row],[Ejecución Física PIIP]]=Reporte[[#This Row],[Eje. Fís. SISPT]],"Coincide","No coincide")</f>
        <v>#VALUE!</v>
      </c>
      <c r="I73" s="23" t="str" cm="1">
        <f t="array" ref="I73">_xlfn.TEXTJOIN(", ",TRUE,_xlfn._xlws.FILTER(EjecucionPIIP[Bpin],(EjecucionPIIP[Periodo]='Reporte'!$B$1)*(EjecucionPIIP[CodigoProducto]=Reporte[[#This Row],[Cód. Prod.]]),""))</f>
        <v/>
      </c>
      <c r="J73" s="134">
        <f>SUMIFS(CUIPO_datos_abiertos[COMPROMISOS],CUIPO_datos_abiertos[COD_PROGRAMATICO_MGA],Reporte[[#This Row],[Cód. Prod.]],CUIPO_datos_abiertos[PERIODO],$B$1)</f>
        <v>0</v>
      </c>
      <c r="K73" s="137">
        <f>SUMIFS(CUIPO_datos_abiertos[OBLIGACIONES],CUIPO_datos_abiertos[COD_PROGRAMATICO_MGA],Reporte[[#This Row],[Cód. Prod.]],CUIPO_datos_abiertos[PERIODO],$B$1)</f>
        <v>0</v>
      </c>
      <c r="L7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3" s="56" t="str">
        <f>IF(Reporte[[#This Row],[¿Se tiene en cuenta para el calculo?]]="Aporta al calculo",Reporte[[#This Row],[Ejecución Física PIIP]]/Reporte[[#This Row],[Programación Física de la Meta]],"")</f>
        <v/>
      </c>
      <c r="N73" s="53" t="str">
        <f>IF(Reporte[[#This Row],[¿Se tiene en cuenta para el calculo?]]="Aporta al calculo",IF(Reporte[[#This Row],[Avance físico (%)]]&gt;1,1,Reporte[[#This Row],[Avance físico (%)]]),"")</f>
        <v/>
      </c>
      <c r="O73" s="48" t="str">
        <f>IF(Reporte[[#This Row],[¿Se tiene en cuenta para el calculo?]]="Aporta al calculo",Reporte[[#This Row],[Obligaciones (CUIPO)]]/$D$1,"")</f>
        <v/>
      </c>
      <c r="P73" s="44" t="str">
        <f>IF(Reporte[[#This Row],[¿Se tiene en cuenta para el calculo?]]="Aporta al calculo",Reporte[[#This Row],[Avance ajustado (%)]]*Reporte[[#This Row],[Ponderador (wi)]],"")</f>
        <v/>
      </c>
    </row>
    <row r="74" spans="1:16" ht="43.2" x14ac:dyDescent="0.3">
      <c r="A74" s="34" t="s">
        <v>313</v>
      </c>
      <c r="B74" s="35" t="s">
        <v>314</v>
      </c>
      <c r="C74" s="35" t="s">
        <v>315</v>
      </c>
      <c r="D74" s="35" t="s">
        <v>316</v>
      </c>
      <c r="E74" s="46" cm="1">
        <f t="array" ref="E74">_xlfn._xlws.FILTER(PI_SISPT_ProgramacionFisica[Prog. Fís.],(PI_SISPT_ProgramacionFisica[Cód. Prod.]=Reporte[[#This Row],[Cód. Prod.]])*(PI_SISPT_ProgramacionFisica[Vigencia]=LEFT('Reporte'!$B$1,4)))</f>
        <v>5</v>
      </c>
      <c r="F74" s="49">
        <f>SUMIFS(EjecucionPIIP[AvanceEjecutado],EjecucionPIIP[CodigoProducto],Reporte[[#This Row],[Cód. Prod.]],EjecucionPIIP[Periodo],$B$1,EjecucionPIIP[AvanceEjecutado],"&lt;&gt;0")</f>
        <v>0</v>
      </c>
      <c r="G74" s="49" t="e" cm="1" vm="1">
        <f t="array" ref="G74">_xlfn._xlws.FILTER(ReporteEficacia[Meta ejecutada],(ReporteEficacia[Código producto]=Reporte[[#This Row],[Cód. Prod.]])*(ReporteEficacia[Periodo]='Reporte'!$B$1))</f>
        <v>#VALUE!</v>
      </c>
      <c r="H74" s="23" t="e" vm="2">
        <f>IF(Reporte[[#This Row],[Ejecución Física PIIP]]=Reporte[[#This Row],[Eje. Fís. SISPT]],"Coincide","No coincide")</f>
        <v>#VALUE!</v>
      </c>
      <c r="I74" s="23" t="str" cm="1">
        <f t="array" ref="I74">_xlfn.TEXTJOIN(", ",TRUE,_xlfn._xlws.FILTER(EjecucionPIIP[Bpin],(EjecucionPIIP[Periodo]='Reporte'!$B$1)*(EjecucionPIIP[CodigoProducto]=Reporte[[#This Row],[Cód. Prod.]]),""))</f>
        <v/>
      </c>
      <c r="J74" s="134">
        <f>SUMIFS(CUIPO_datos_abiertos[COMPROMISOS],CUIPO_datos_abiertos[COD_PROGRAMATICO_MGA],Reporte[[#This Row],[Cód. Prod.]],CUIPO_datos_abiertos[PERIODO],$B$1)</f>
        <v>0</v>
      </c>
      <c r="K74" s="137">
        <f>SUMIFS(CUIPO_datos_abiertos[OBLIGACIONES],CUIPO_datos_abiertos[COD_PROGRAMATICO_MGA],Reporte[[#This Row],[Cód. Prod.]],CUIPO_datos_abiertos[PERIODO],$B$1)</f>
        <v>0</v>
      </c>
      <c r="L7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4" s="56" t="str">
        <f>IF(Reporte[[#This Row],[¿Se tiene en cuenta para el calculo?]]="Aporta al calculo",Reporte[[#This Row],[Ejecución Física PIIP]]/Reporte[[#This Row],[Programación Física de la Meta]],"")</f>
        <v/>
      </c>
      <c r="N74" s="53" t="str">
        <f>IF(Reporte[[#This Row],[¿Se tiene en cuenta para el calculo?]]="Aporta al calculo",IF(Reporte[[#This Row],[Avance físico (%)]]&gt;1,1,Reporte[[#This Row],[Avance físico (%)]]),"")</f>
        <v/>
      </c>
      <c r="O74" s="48" t="str">
        <f>IF(Reporte[[#This Row],[¿Se tiene en cuenta para el calculo?]]="Aporta al calculo",Reporte[[#This Row],[Obligaciones (CUIPO)]]/$D$1,"")</f>
        <v/>
      </c>
      <c r="P74" s="44" t="str">
        <f>IF(Reporte[[#This Row],[¿Se tiene en cuenta para el calculo?]]="Aporta al calculo",Reporte[[#This Row],[Avance ajustado (%)]]*Reporte[[#This Row],[Ponderador (wi)]],"")</f>
        <v/>
      </c>
    </row>
    <row r="75" spans="1:16" ht="43.2" x14ac:dyDescent="0.3">
      <c r="A75" s="34" t="s">
        <v>317</v>
      </c>
      <c r="B75" s="35" t="s">
        <v>318</v>
      </c>
      <c r="C75" s="35" t="s">
        <v>319</v>
      </c>
      <c r="D75" s="35" t="s">
        <v>320</v>
      </c>
      <c r="E75" s="46" cm="1">
        <f t="array" ref="E75">_xlfn._xlws.FILTER(PI_SISPT_ProgramacionFisica[Prog. Fís.],(PI_SISPT_ProgramacionFisica[Cód. Prod.]=Reporte[[#This Row],[Cód. Prod.]])*(PI_SISPT_ProgramacionFisica[Vigencia]=LEFT('Reporte'!$B$1,4)))</f>
        <v>2</v>
      </c>
      <c r="F75" s="49">
        <f>SUMIFS(EjecucionPIIP[AvanceEjecutado],EjecucionPIIP[CodigoProducto],Reporte[[#This Row],[Cód. Prod.]],EjecucionPIIP[Periodo],$B$1,EjecucionPIIP[AvanceEjecutado],"&lt;&gt;0")</f>
        <v>0</v>
      </c>
      <c r="G75" s="49" t="e" cm="1" vm="1">
        <f t="array" ref="G75">_xlfn._xlws.FILTER(ReporteEficacia[Meta ejecutada],(ReporteEficacia[Código producto]=Reporte[[#This Row],[Cód. Prod.]])*(ReporteEficacia[Periodo]='Reporte'!$B$1))</f>
        <v>#VALUE!</v>
      </c>
      <c r="H75" s="23" t="e" vm="2">
        <f>IF(Reporte[[#This Row],[Ejecución Física PIIP]]=Reporte[[#This Row],[Eje. Fís. SISPT]],"Coincide","No coincide")</f>
        <v>#VALUE!</v>
      </c>
      <c r="I75" s="23" t="str" cm="1">
        <f t="array" ref="I75">_xlfn.TEXTJOIN(", ",TRUE,_xlfn._xlws.FILTER(EjecucionPIIP[Bpin],(EjecucionPIIP[Periodo]='Reporte'!$B$1)*(EjecucionPIIP[CodigoProducto]=Reporte[[#This Row],[Cód. Prod.]]),""))</f>
        <v/>
      </c>
      <c r="J75" s="134">
        <f>SUMIFS(CUIPO_datos_abiertos[COMPROMISOS],CUIPO_datos_abiertos[COD_PROGRAMATICO_MGA],Reporte[[#This Row],[Cód. Prod.]],CUIPO_datos_abiertos[PERIODO],$B$1)</f>
        <v>0</v>
      </c>
      <c r="K75" s="137">
        <f>SUMIFS(CUIPO_datos_abiertos[OBLIGACIONES],CUIPO_datos_abiertos[COD_PROGRAMATICO_MGA],Reporte[[#This Row],[Cód. Prod.]],CUIPO_datos_abiertos[PERIODO],$B$1)</f>
        <v>0</v>
      </c>
      <c r="L7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5" s="56" t="str">
        <f>IF(Reporte[[#This Row],[¿Se tiene en cuenta para el calculo?]]="Aporta al calculo",Reporte[[#This Row],[Ejecución Física PIIP]]/Reporte[[#This Row],[Programación Física de la Meta]],"")</f>
        <v/>
      </c>
      <c r="N75" s="53" t="str">
        <f>IF(Reporte[[#This Row],[¿Se tiene en cuenta para el calculo?]]="Aporta al calculo",IF(Reporte[[#This Row],[Avance físico (%)]]&gt;1,1,Reporte[[#This Row],[Avance físico (%)]]),"")</f>
        <v/>
      </c>
      <c r="O75" s="48" t="str">
        <f>IF(Reporte[[#This Row],[¿Se tiene en cuenta para el calculo?]]="Aporta al calculo",Reporte[[#This Row],[Obligaciones (CUIPO)]]/$D$1,"")</f>
        <v/>
      </c>
      <c r="P75" s="44" t="str">
        <f>IF(Reporte[[#This Row],[¿Se tiene en cuenta para el calculo?]]="Aporta al calculo",Reporte[[#This Row],[Avance ajustado (%)]]*Reporte[[#This Row],[Ponderador (wi)]],"")</f>
        <v/>
      </c>
    </row>
    <row r="76" spans="1:16" ht="65.400000000000006" customHeight="1" x14ac:dyDescent="0.3">
      <c r="A76" s="34" t="s">
        <v>321</v>
      </c>
      <c r="B76" s="35" t="s">
        <v>322</v>
      </c>
      <c r="C76" s="35" t="s">
        <v>323</v>
      </c>
      <c r="D76" s="35" t="s">
        <v>324</v>
      </c>
      <c r="E76" s="46" cm="1">
        <f t="array" ref="E76">_xlfn._xlws.FILTER(PI_SISPT_ProgramacionFisica[Prog. Fís.],(PI_SISPT_ProgramacionFisica[Cód. Prod.]=Reporte[[#This Row],[Cód. Prod.]])*(PI_SISPT_ProgramacionFisica[Vigencia]=LEFT('Reporte'!$B$1,4)))</f>
        <v>1</v>
      </c>
      <c r="F76" s="49">
        <f>SUMIFS(EjecucionPIIP[AvanceEjecutado],EjecucionPIIP[CodigoProducto],Reporte[[#This Row],[Cód. Prod.]],EjecucionPIIP[Periodo],$B$1,EjecucionPIIP[AvanceEjecutado],"&lt;&gt;0")</f>
        <v>0</v>
      </c>
      <c r="G76" s="49" t="e" cm="1" vm="1">
        <f t="array" ref="G76">_xlfn._xlws.FILTER(ReporteEficacia[Meta ejecutada],(ReporteEficacia[Código producto]=Reporte[[#This Row],[Cód. Prod.]])*(ReporteEficacia[Periodo]='Reporte'!$B$1))</f>
        <v>#VALUE!</v>
      </c>
      <c r="H76" s="23" t="e" vm="2">
        <f>IF(Reporte[[#This Row],[Ejecución Física PIIP]]=Reporte[[#This Row],[Eje. Fís. SISPT]],"Coincide","No coincide")</f>
        <v>#VALUE!</v>
      </c>
      <c r="I76" s="23" t="str" cm="1">
        <f t="array" ref="I76">_xlfn.TEXTJOIN(", ",TRUE,_xlfn._xlws.FILTER(EjecucionPIIP[Bpin],(EjecucionPIIP[Periodo]='Reporte'!$B$1)*(EjecucionPIIP[CodigoProducto]=Reporte[[#This Row],[Cód. Prod.]]),""))</f>
        <v>202500000039332</v>
      </c>
      <c r="J76" s="134">
        <f>SUMIFS(CUIPO_datos_abiertos[COMPROMISOS],CUIPO_datos_abiertos[COD_PROGRAMATICO_MGA],Reporte[[#This Row],[Cód. Prod.]],CUIPO_datos_abiertos[PERIODO],$B$1)</f>
        <v>0</v>
      </c>
      <c r="K76" s="137">
        <f>SUMIFS(CUIPO_datos_abiertos[OBLIGACIONES],CUIPO_datos_abiertos[COD_PROGRAMATICO_MGA],Reporte[[#This Row],[Cód. Prod.]],CUIPO_datos_abiertos[PERIODO],$B$1)</f>
        <v>0</v>
      </c>
      <c r="L7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6" s="56" t="str">
        <f>IF(Reporte[[#This Row],[¿Se tiene en cuenta para el calculo?]]="Aporta al calculo",Reporte[[#This Row],[Ejecución Física PIIP]]/Reporte[[#This Row],[Programación Física de la Meta]],"")</f>
        <v/>
      </c>
      <c r="N76" s="53" t="str">
        <f>IF(Reporte[[#This Row],[¿Se tiene en cuenta para el calculo?]]="Aporta al calculo",IF(Reporte[[#This Row],[Avance físico (%)]]&gt;1,1,Reporte[[#This Row],[Avance físico (%)]]),"")</f>
        <v/>
      </c>
      <c r="O76" s="48" t="str">
        <f>IF(Reporte[[#This Row],[¿Se tiene en cuenta para el calculo?]]="Aporta al calculo",Reporte[[#This Row],[Obligaciones (CUIPO)]]/$D$1,"")</f>
        <v/>
      </c>
      <c r="P76" s="44" t="str">
        <f>IF(Reporte[[#This Row],[¿Se tiene en cuenta para el calculo?]]="Aporta al calculo",Reporte[[#This Row],[Avance ajustado (%)]]*Reporte[[#This Row],[Ponderador (wi)]],"")</f>
        <v/>
      </c>
    </row>
    <row r="77" spans="1:16" ht="28.8" x14ac:dyDescent="0.3">
      <c r="A77" s="34" t="s">
        <v>325</v>
      </c>
      <c r="B77" s="35" t="s">
        <v>326</v>
      </c>
      <c r="C77" s="35" t="s">
        <v>327</v>
      </c>
      <c r="D77" s="35" t="s">
        <v>328</v>
      </c>
      <c r="E77" s="46" cm="1">
        <f t="array" ref="E77">_xlfn._xlws.FILTER(PI_SISPT_ProgramacionFisica[Prog. Fís.],(PI_SISPT_ProgramacionFisica[Cód. Prod.]=Reporte[[#This Row],[Cód. Prod.]])*(PI_SISPT_ProgramacionFisica[Vigencia]=LEFT('Reporte'!$B$1,4)))</f>
        <v>1</v>
      </c>
      <c r="F77" s="49">
        <f>SUMIFS(EjecucionPIIP[AvanceEjecutado],EjecucionPIIP[CodigoProducto],Reporte[[#This Row],[Cód. Prod.]],EjecucionPIIP[Periodo],$B$1,EjecucionPIIP[AvanceEjecutado],"&lt;&gt;0")</f>
        <v>0</v>
      </c>
      <c r="G77" s="49" t="e" cm="1" vm="1">
        <f t="array" ref="G77">_xlfn._xlws.FILTER(ReporteEficacia[Meta ejecutada],(ReporteEficacia[Código producto]=Reporte[[#This Row],[Cód. Prod.]])*(ReporteEficacia[Periodo]='Reporte'!$B$1))</f>
        <v>#VALUE!</v>
      </c>
      <c r="H77" s="23" t="e" vm="2">
        <f>IF(Reporte[[#This Row],[Ejecución Física PIIP]]=Reporte[[#This Row],[Eje. Fís. SISPT]],"Coincide","No coincide")</f>
        <v>#VALUE!</v>
      </c>
      <c r="I77" s="23" t="str" cm="1">
        <f t="array" ref="I77">_xlfn.TEXTJOIN(", ",TRUE,_xlfn._xlws.FILTER(EjecucionPIIP[Bpin],(EjecucionPIIP[Periodo]='Reporte'!$B$1)*(EjecucionPIIP[CodigoProducto]=Reporte[[#This Row],[Cód. Prod.]]),""))</f>
        <v/>
      </c>
      <c r="J77" s="134">
        <f>SUMIFS(CUIPO_datos_abiertos[COMPROMISOS],CUIPO_datos_abiertos[COD_PROGRAMATICO_MGA],Reporte[[#This Row],[Cód. Prod.]],CUIPO_datos_abiertos[PERIODO],$B$1)</f>
        <v>0</v>
      </c>
      <c r="K77" s="137">
        <f>SUMIFS(CUIPO_datos_abiertos[OBLIGACIONES],CUIPO_datos_abiertos[COD_PROGRAMATICO_MGA],Reporte[[#This Row],[Cód. Prod.]],CUIPO_datos_abiertos[PERIODO],$B$1)</f>
        <v>0</v>
      </c>
      <c r="L7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7" s="56" t="str">
        <f>IF(Reporte[[#This Row],[¿Se tiene en cuenta para el calculo?]]="Aporta al calculo",Reporte[[#This Row],[Ejecución Física PIIP]]/Reporte[[#This Row],[Programación Física de la Meta]],"")</f>
        <v/>
      </c>
      <c r="N77" s="53" t="str">
        <f>IF(Reporte[[#This Row],[¿Se tiene en cuenta para el calculo?]]="Aporta al calculo",IF(Reporte[[#This Row],[Avance físico (%)]]&gt;1,1,Reporte[[#This Row],[Avance físico (%)]]),"")</f>
        <v/>
      </c>
      <c r="O77" s="48" t="str">
        <f>IF(Reporte[[#This Row],[¿Se tiene en cuenta para el calculo?]]="Aporta al calculo",Reporte[[#This Row],[Obligaciones (CUIPO)]]/$D$1,"")</f>
        <v/>
      </c>
      <c r="P77" s="44" t="str">
        <f>IF(Reporte[[#This Row],[¿Se tiene en cuenta para el calculo?]]="Aporta al calculo",Reporte[[#This Row],[Avance ajustado (%)]]*Reporte[[#This Row],[Ponderador (wi)]],"")</f>
        <v/>
      </c>
    </row>
    <row r="78" spans="1:16" ht="28.8" x14ac:dyDescent="0.3">
      <c r="A78" s="34" t="s">
        <v>329</v>
      </c>
      <c r="B78" s="35" t="s">
        <v>330</v>
      </c>
      <c r="C78" s="35" t="s">
        <v>331</v>
      </c>
      <c r="D78" s="35" t="s">
        <v>332</v>
      </c>
      <c r="E78" s="46" cm="1">
        <f t="array" ref="E78">_xlfn._xlws.FILTER(PI_SISPT_ProgramacionFisica[Prog. Fís.],(PI_SISPT_ProgramacionFisica[Cód. Prod.]=Reporte[[#This Row],[Cód. Prod.]])*(PI_SISPT_ProgramacionFisica[Vigencia]=LEFT('Reporte'!$B$1,4)))</f>
        <v>500</v>
      </c>
      <c r="F78" s="49">
        <f>SUMIFS(EjecucionPIIP[AvanceEjecutado],EjecucionPIIP[CodigoProducto],Reporte[[#This Row],[Cód. Prod.]],EjecucionPIIP[Periodo],$B$1,EjecucionPIIP[AvanceEjecutado],"&lt;&gt;0")</f>
        <v>0</v>
      </c>
      <c r="G78" s="49" t="e" cm="1" vm="1">
        <f t="array" ref="G78">_xlfn._xlws.FILTER(ReporteEficacia[Meta ejecutada],(ReporteEficacia[Código producto]=Reporte[[#This Row],[Cód. Prod.]])*(ReporteEficacia[Periodo]='Reporte'!$B$1))</f>
        <v>#VALUE!</v>
      </c>
      <c r="H78" s="23" t="e" vm="2">
        <f>IF(Reporte[[#This Row],[Ejecución Física PIIP]]=Reporte[[#This Row],[Eje. Fís. SISPT]],"Coincide","No coincide")</f>
        <v>#VALUE!</v>
      </c>
      <c r="I78" s="23" t="str" cm="1">
        <f t="array" ref="I78">_xlfn.TEXTJOIN(", ",TRUE,_xlfn._xlws.FILTER(EjecucionPIIP[Bpin],(EjecucionPIIP[Periodo]='Reporte'!$B$1)*(EjecucionPIIP[CodigoProducto]=Reporte[[#This Row],[Cód. Prod.]]),""))</f>
        <v/>
      </c>
      <c r="J78" s="134">
        <f>SUMIFS(CUIPO_datos_abiertos[COMPROMISOS],CUIPO_datos_abiertos[COD_PROGRAMATICO_MGA],Reporte[[#This Row],[Cód. Prod.]],CUIPO_datos_abiertos[PERIODO],$B$1)</f>
        <v>0</v>
      </c>
      <c r="K78" s="137">
        <f>SUMIFS(CUIPO_datos_abiertos[OBLIGACIONES],CUIPO_datos_abiertos[COD_PROGRAMATICO_MGA],Reporte[[#This Row],[Cód. Prod.]],CUIPO_datos_abiertos[PERIODO],$B$1)</f>
        <v>0</v>
      </c>
      <c r="L7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8" s="56" t="str">
        <f>IF(Reporte[[#This Row],[¿Se tiene en cuenta para el calculo?]]="Aporta al calculo",Reporte[[#This Row],[Ejecución Física PIIP]]/Reporte[[#This Row],[Programación Física de la Meta]],"")</f>
        <v/>
      </c>
      <c r="N78" s="53" t="str">
        <f>IF(Reporte[[#This Row],[¿Se tiene en cuenta para el calculo?]]="Aporta al calculo",IF(Reporte[[#This Row],[Avance físico (%)]]&gt;1,1,Reporte[[#This Row],[Avance físico (%)]]),"")</f>
        <v/>
      </c>
      <c r="O78" s="48" t="str">
        <f>IF(Reporte[[#This Row],[¿Se tiene en cuenta para el calculo?]]="Aporta al calculo",Reporte[[#This Row],[Obligaciones (CUIPO)]]/$D$1,"")</f>
        <v/>
      </c>
      <c r="P78" s="44" t="str">
        <f>IF(Reporte[[#This Row],[¿Se tiene en cuenta para el calculo?]]="Aporta al calculo",Reporte[[#This Row],[Avance ajustado (%)]]*Reporte[[#This Row],[Ponderador (wi)]],"")</f>
        <v/>
      </c>
    </row>
    <row r="79" spans="1:16" ht="72" x14ac:dyDescent="0.3">
      <c r="A79" s="34" t="s">
        <v>333</v>
      </c>
      <c r="B79" s="35" t="s">
        <v>334</v>
      </c>
      <c r="C79" s="35" t="s">
        <v>335</v>
      </c>
      <c r="D79" s="35" t="s">
        <v>336</v>
      </c>
      <c r="E79" s="46" cm="1">
        <f t="array" ref="E79">_xlfn._xlws.FILTER(PI_SISPT_ProgramacionFisica[Prog. Fís.],(PI_SISPT_ProgramacionFisica[Cód. Prod.]=Reporte[[#This Row],[Cód. Prod.]])*(PI_SISPT_ProgramacionFisica[Vigencia]=LEFT('Reporte'!$B$1,4)))</f>
        <v>10</v>
      </c>
      <c r="F79" s="49">
        <f>SUMIFS(EjecucionPIIP[AvanceEjecutado],EjecucionPIIP[CodigoProducto],Reporte[[#This Row],[Cód. Prod.]],EjecucionPIIP[Periodo],$B$1,EjecucionPIIP[AvanceEjecutado],"&lt;&gt;0")</f>
        <v>0</v>
      </c>
      <c r="G79" s="49" t="e" cm="1" vm="1">
        <f t="array" ref="G79">_xlfn._xlws.FILTER(ReporteEficacia[Meta ejecutada],(ReporteEficacia[Código producto]=Reporte[[#This Row],[Cód. Prod.]])*(ReporteEficacia[Periodo]='Reporte'!$B$1))</f>
        <v>#VALUE!</v>
      </c>
      <c r="H79" s="23" t="e" vm="2">
        <f>IF(Reporte[[#This Row],[Ejecución Física PIIP]]=Reporte[[#This Row],[Eje. Fís. SISPT]],"Coincide","No coincide")</f>
        <v>#VALUE!</v>
      </c>
      <c r="I79" s="23" t="str" cm="1">
        <f t="array" ref="I79">_xlfn.TEXTJOIN(", ",TRUE,_xlfn._xlws.FILTER(EjecucionPIIP[Bpin],(EjecucionPIIP[Periodo]='Reporte'!$B$1)*(EjecucionPIIP[CodigoProducto]=Reporte[[#This Row],[Cód. Prod.]]),""))</f>
        <v/>
      </c>
      <c r="J79" s="134">
        <f>SUMIFS(CUIPO_datos_abiertos[COMPROMISOS],CUIPO_datos_abiertos[COD_PROGRAMATICO_MGA],Reporte[[#This Row],[Cód. Prod.]],CUIPO_datos_abiertos[PERIODO],$B$1)</f>
        <v>0</v>
      </c>
      <c r="K79" s="137">
        <f>SUMIFS(CUIPO_datos_abiertos[OBLIGACIONES],CUIPO_datos_abiertos[COD_PROGRAMATICO_MGA],Reporte[[#This Row],[Cód. Prod.]],CUIPO_datos_abiertos[PERIODO],$B$1)</f>
        <v>0</v>
      </c>
      <c r="L7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79" s="56" t="str">
        <f>IF(Reporte[[#This Row],[¿Se tiene en cuenta para el calculo?]]="Aporta al calculo",Reporte[[#This Row],[Ejecución Física PIIP]]/Reporte[[#This Row],[Programación Física de la Meta]],"")</f>
        <v/>
      </c>
      <c r="N79" s="53" t="str">
        <f>IF(Reporte[[#This Row],[¿Se tiene en cuenta para el calculo?]]="Aporta al calculo",IF(Reporte[[#This Row],[Avance físico (%)]]&gt;1,1,Reporte[[#This Row],[Avance físico (%)]]),"")</f>
        <v/>
      </c>
      <c r="O79" s="48" t="str">
        <f>IF(Reporte[[#This Row],[¿Se tiene en cuenta para el calculo?]]="Aporta al calculo",Reporte[[#This Row],[Obligaciones (CUIPO)]]/$D$1,"")</f>
        <v/>
      </c>
      <c r="P79" s="44" t="str">
        <f>IF(Reporte[[#This Row],[¿Se tiene en cuenta para el calculo?]]="Aporta al calculo",Reporte[[#This Row],[Avance ajustado (%)]]*Reporte[[#This Row],[Ponderador (wi)]],"")</f>
        <v/>
      </c>
    </row>
    <row r="80" spans="1:16" ht="43.2" x14ac:dyDescent="0.3">
      <c r="A80" s="34" t="s">
        <v>337</v>
      </c>
      <c r="B80" s="35" t="s">
        <v>338</v>
      </c>
      <c r="C80" s="35" t="s">
        <v>339</v>
      </c>
      <c r="D80" s="35" t="s">
        <v>340</v>
      </c>
      <c r="E80" s="46" cm="1">
        <f t="array" ref="E80">_xlfn._xlws.FILTER(PI_SISPT_ProgramacionFisica[Prog. Fís.],(PI_SISPT_ProgramacionFisica[Cód. Prod.]=Reporte[[#This Row],[Cód. Prod.]])*(PI_SISPT_ProgramacionFisica[Vigencia]=LEFT('Reporte'!$B$1,4)))</f>
        <v>150</v>
      </c>
      <c r="F80" s="49">
        <f>SUMIFS(EjecucionPIIP[AvanceEjecutado],EjecucionPIIP[CodigoProducto],Reporte[[#This Row],[Cód. Prod.]],EjecucionPIIP[Periodo],$B$1,EjecucionPIIP[AvanceEjecutado],"&lt;&gt;0")</f>
        <v>0</v>
      </c>
      <c r="G80" s="49" t="e" cm="1" vm="1">
        <f t="array" ref="G80">_xlfn._xlws.FILTER(ReporteEficacia[Meta ejecutada],(ReporteEficacia[Código producto]=Reporte[[#This Row],[Cód. Prod.]])*(ReporteEficacia[Periodo]='Reporte'!$B$1))</f>
        <v>#VALUE!</v>
      </c>
      <c r="H80" s="23" t="e" vm="2">
        <f>IF(Reporte[[#This Row],[Ejecución Física PIIP]]=Reporte[[#This Row],[Eje. Fís. SISPT]],"Coincide","No coincide")</f>
        <v>#VALUE!</v>
      </c>
      <c r="I80" s="23" t="str" cm="1">
        <f t="array" ref="I80">_xlfn.TEXTJOIN(", ",TRUE,_xlfn._xlws.FILTER(EjecucionPIIP[Bpin],(EjecucionPIIP[Periodo]='Reporte'!$B$1)*(EjecucionPIIP[CodigoProducto]=Reporte[[#This Row],[Cód. Prod.]]),""))</f>
        <v/>
      </c>
      <c r="J80" s="134">
        <f>SUMIFS(CUIPO_datos_abiertos[COMPROMISOS],CUIPO_datos_abiertos[COD_PROGRAMATICO_MGA],Reporte[[#This Row],[Cód. Prod.]],CUIPO_datos_abiertos[PERIODO],$B$1)</f>
        <v>0</v>
      </c>
      <c r="K80" s="137">
        <f>SUMIFS(CUIPO_datos_abiertos[OBLIGACIONES],CUIPO_datos_abiertos[COD_PROGRAMATICO_MGA],Reporte[[#This Row],[Cód. Prod.]],CUIPO_datos_abiertos[PERIODO],$B$1)</f>
        <v>0</v>
      </c>
      <c r="L8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0" s="56" t="str">
        <f>IF(Reporte[[#This Row],[¿Se tiene en cuenta para el calculo?]]="Aporta al calculo",Reporte[[#This Row],[Ejecución Física PIIP]]/Reporte[[#This Row],[Programación Física de la Meta]],"")</f>
        <v/>
      </c>
      <c r="N80" s="53" t="str">
        <f>IF(Reporte[[#This Row],[¿Se tiene en cuenta para el calculo?]]="Aporta al calculo",IF(Reporte[[#This Row],[Avance físico (%)]]&gt;1,1,Reporte[[#This Row],[Avance físico (%)]]),"")</f>
        <v/>
      </c>
      <c r="O80" s="48" t="str">
        <f>IF(Reporte[[#This Row],[¿Se tiene en cuenta para el calculo?]]="Aporta al calculo",Reporte[[#This Row],[Obligaciones (CUIPO)]]/$D$1,"")</f>
        <v/>
      </c>
      <c r="P80" s="44" t="str">
        <f>IF(Reporte[[#This Row],[¿Se tiene en cuenta para el calculo?]]="Aporta al calculo",Reporte[[#This Row],[Avance ajustado (%)]]*Reporte[[#This Row],[Ponderador (wi)]],"")</f>
        <v/>
      </c>
    </row>
    <row r="81" spans="1:16" ht="28.8" x14ac:dyDescent="0.3">
      <c r="A81" s="34" t="s">
        <v>341</v>
      </c>
      <c r="B81" s="35" t="s">
        <v>122</v>
      </c>
      <c r="C81" s="35" t="s">
        <v>342</v>
      </c>
      <c r="D81" s="35" t="s">
        <v>124</v>
      </c>
      <c r="E81" s="46" cm="1">
        <f t="array" ref="E81">_xlfn._xlws.FILTER(PI_SISPT_ProgramacionFisica[Prog. Fís.],(PI_SISPT_ProgramacionFisica[Cód. Prod.]=Reporte[[#This Row],[Cód. Prod.]])*(PI_SISPT_ProgramacionFisica[Vigencia]=LEFT('Reporte'!$B$1,4)))</f>
        <v>0</v>
      </c>
      <c r="F81" s="49">
        <f>SUMIFS(EjecucionPIIP[AvanceEjecutado],EjecucionPIIP[CodigoProducto],Reporte[[#This Row],[Cód. Prod.]],EjecucionPIIP[Periodo],$B$1,EjecucionPIIP[AvanceEjecutado],"&lt;&gt;0")</f>
        <v>0</v>
      </c>
      <c r="G81" s="49" t="e" cm="1" vm="1">
        <f t="array" ref="G81">_xlfn._xlws.FILTER(ReporteEficacia[Meta ejecutada],(ReporteEficacia[Código producto]=Reporte[[#This Row],[Cód. Prod.]])*(ReporteEficacia[Periodo]='Reporte'!$B$1))</f>
        <v>#VALUE!</v>
      </c>
      <c r="H81" s="23" t="e" vm="2">
        <f>IF(Reporte[[#This Row],[Ejecución Física PIIP]]=Reporte[[#This Row],[Eje. Fís. SISPT]],"Coincide","No coincide")</f>
        <v>#VALUE!</v>
      </c>
      <c r="I81" s="23" t="str" cm="1">
        <f t="array" ref="I81">_xlfn.TEXTJOIN(", ",TRUE,_xlfn._xlws.FILTER(EjecucionPIIP[Bpin],(EjecucionPIIP[Periodo]='Reporte'!$B$1)*(EjecucionPIIP[CodigoProducto]=Reporte[[#This Row],[Cód. Prod.]]),""))</f>
        <v/>
      </c>
      <c r="J81" s="134">
        <f>SUMIFS(CUIPO_datos_abiertos[COMPROMISOS],CUIPO_datos_abiertos[COD_PROGRAMATICO_MGA],Reporte[[#This Row],[Cód. Prod.]],CUIPO_datos_abiertos[PERIODO],$B$1)</f>
        <v>0</v>
      </c>
      <c r="K81" s="137">
        <f>SUMIFS(CUIPO_datos_abiertos[OBLIGACIONES],CUIPO_datos_abiertos[COD_PROGRAMATICO_MGA],Reporte[[#This Row],[Cód. Prod.]],CUIPO_datos_abiertos[PERIODO],$B$1)</f>
        <v>0</v>
      </c>
      <c r="L8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1" s="56" t="str">
        <f>IF(Reporte[[#This Row],[¿Se tiene en cuenta para el calculo?]]="Aporta al calculo",Reporte[[#This Row],[Ejecución Física PIIP]]/Reporte[[#This Row],[Programación Física de la Meta]],"")</f>
        <v/>
      </c>
      <c r="N81" s="53" t="str">
        <f>IF(Reporte[[#This Row],[¿Se tiene en cuenta para el calculo?]]="Aporta al calculo",IF(Reporte[[#This Row],[Avance físico (%)]]&gt;1,1,Reporte[[#This Row],[Avance físico (%)]]),"")</f>
        <v/>
      </c>
      <c r="O81" s="48" t="str">
        <f>IF(Reporte[[#This Row],[¿Se tiene en cuenta para el calculo?]]="Aporta al calculo",Reporte[[#This Row],[Obligaciones (CUIPO)]]/$D$1,"")</f>
        <v/>
      </c>
      <c r="P81" s="44" t="str">
        <f>IF(Reporte[[#This Row],[¿Se tiene en cuenta para el calculo?]]="Aporta al calculo",Reporte[[#This Row],[Avance ajustado (%)]]*Reporte[[#This Row],[Ponderador (wi)]],"")</f>
        <v/>
      </c>
    </row>
    <row r="82" spans="1:16" ht="28.8" x14ac:dyDescent="0.3">
      <c r="A82" s="34" t="s">
        <v>343</v>
      </c>
      <c r="B82" s="35" t="s">
        <v>344</v>
      </c>
      <c r="C82" s="35" t="s">
        <v>345</v>
      </c>
      <c r="D82" s="35" t="s">
        <v>346</v>
      </c>
      <c r="E82" s="46" cm="1">
        <f t="array" ref="E82">_xlfn._xlws.FILTER(PI_SISPT_ProgramacionFisica[Prog. Fís.],(PI_SISPT_ProgramacionFisica[Cód. Prod.]=Reporte[[#This Row],[Cód. Prod.]])*(PI_SISPT_ProgramacionFisica[Vigencia]=LEFT('Reporte'!$B$1,4)))</f>
        <v>14</v>
      </c>
      <c r="F82" s="49">
        <f>SUMIFS(EjecucionPIIP[AvanceEjecutado],EjecucionPIIP[CodigoProducto],Reporte[[#This Row],[Cód. Prod.]],EjecucionPIIP[Periodo],$B$1,EjecucionPIIP[AvanceEjecutado],"&lt;&gt;0")</f>
        <v>0</v>
      </c>
      <c r="G82" s="49" t="e" cm="1" vm="1">
        <f t="array" ref="G82">_xlfn._xlws.FILTER(ReporteEficacia[Meta ejecutada],(ReporteEficacia[Código producto]=Reporte[[#This Row],[Cód. Prod.]])*(ReporteEficacia[Periodo]='Reporte'!$B$1))</f>
        <v>#VALUE!</v>
      </c>
      <c r="H82" s="23" t="e" vm="2">
        <f>IF(Reporte[[#This Row],[Ejecución Física PIIP]]=Reporte[[#This Row],[Eje. Fís. SISPT]],"Coincide","No coincide")</f>
        <v>#VALUE!</v>
      </c>
      <c r="I82" s="23" t="str" cm="1">
        <f t="array" ref="I82">_xlfn.TEXTJOIN(", ",TRUE,_xlfn._xlws.FILTER(EjecucionPIIP[Bpin],(EjecucionPIIP[Periodo]='Reporte'!$B$1)*(EjecucionPIIP[CodigoProducto]=Reporte[[#This Row],[Cód. Prod.]]),""))</f>
        <v>202500000048253</v>
      </c>
      <c r="J82" s="134">
        <f>SUMIFS(CUIPO_datos_abiertos[COMPROMISOS],CUIPO_datos_abiertos[COD_PROGRAMATICO_MGA],Reporte[[#This Row],[Cód. Prod.]],CUIPO_datos_abiertos[PERIODO],$B$1)</f>
        <v>0</v>
      </c>
      <c r="K82" s="137">
        <f>SUMIFS(CUIPO_datos_abiertos[OBLIGACIONES],CUIPO_datos_abiertos[COD_PROGRAMATICO_MGA],Reporte[[#This Row],[Cód. Prod.]],CUIPO_datos_abiertos[PERIODO],$B$1)</f>
        <v>0</v>
      </c>
      <c r="L8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2" s="56" t="str">
        <f>IF(Reporte[[#This Row],[¿Se tiene en cuenta para el calculo?]]="Aporta al calculo",Reporte[[#This Row],[Ejecución Física PIIP]]/Reporte[[#This Row],[Programación Física de la Meta]],"")</f>
        <v/>
      </c>
      <c r="N82" s="53" t="str">
        <f>IF(Reporte[[#This Row],[¿Se tiene en cuenta para el calculo?]]="Aporta al calculo",IF(Reporte[[#This Row],[Avance físico (%)]]&gt;1,1,Reporte[[#This Row],[Avance físico (%)]]),"")</f>
        <v/>
      </c>
      <c r="O82" s="48" t="str">
        <f>IF(Reporte[[#This Row],[¿Se tiene en cuenta para el calculo?]]="Aporta al calculo",Reporte[[#This Row],[Obligaciones (CUIPO)]]/$D$1,"")</f>
        <v/>
      </c>
      <c r="P82" s="44" t="str">
        <f>IF(Reporte[[#This Row],[¿Se tiene en cuenta para el calculo?]]="Aporta al calculo",Reporte[[#This Row],[Avance ajustado (%)]]*Reporte[[#This Row],[Ponderador (wi)]],"")</f>
        <v/>
      </c>
    </row>
    <row r="83" spans="1:16" ht="57.6" x14ac:dyDescent="0.3">
      <c r="A83" s="34" t="s">
        <v>347</v>
      </c>
      <c r="B83" s="35" t="s">
        <v>348</v>
      </c>
      <c r="C83" s="35" t="s">
        <v>349</v>
      </c>
      <c r="D83" s="35" t="s">
        <v>350</v>
      </c>
      <c r="E83" s="46" cm="1">
        <f t="array" ref="E83">_xlfn._xlws.FILTER(PI_SISPT_ProgramacionFisica[Prog. Fís.],(PI_SISPT_ProgramacionFisica[Cód. Prod.]=Reporte[[#This Row],[Cód. Prod.]])*(PI_SISPT_ProgramacionFisica[Vigencia]=LEFT('Reporte'!$B$1,4)))</f>
        <v>1</v>
      </c>
      <c r="F83" s="49">
        <f>SUMIFS(EjecucionPIIP[AvanceEjecutado],EjecucionPIIP[CodigoProducto],Reporte[[#This Row],[Cód. Prod.]],EjecucionPIIP[Periodo],$B$1,EjecucionPIIP[AvanceEjecutado],"&lt;&gt;0")</f>
        <v>0</v>
      </c>
      <c r="G83" s="49" t="e" cm="1" vm="1">
        <f t="array" ref="G83">_xlfn._xlws.FILTER(ReporteEficacia[Meta ejecutada],(ReporteEficacia[Código producto]=Reporte[[#This Row],[Cód. Prod.]])*(ReporteEficacia[Periodo]='Reporte'!$B$1))</f>
        <v>#VALUE!</v>
      </c>
      <c r="H83" s="23" t="e" vm="2">
        <f>IF(Reporte[[#This Row],[Ejecución Física PIIP]]=Reporte[[#This Row],[Eje. Fís. SISPT]],"Coincide","No coincide")</f>
        <v>#VALUE!</v>
      </c>
      <c r="I83" s="23" t="str" cm="1">
        <f t="array" ref="I83">_xlfn.TEXTJOIN(", ",TRUE,_xlfn._xlws.FILTER(EjecucionPIIP[Bpin],(EjecucionPIIP[Periodo]='Reporte'!$B$1)*(EjecucionPIIP[CodigoProducto]=Reporte[[#This Row],[Cód. Prod.]]),""))</f>
        <v/>
      </c>
      <c r="J83" s="134">
        <f>SUMIFS(CUIPO_datos_abiertos[COMPROMISOS],CUIPO_datos_abiertos[COD_PROGRAMATICO_MGA],Reporte[[#This Row],[Cód. Prod.]],CUIPO_datos_abiertos[PERIODO],$B$1)</f>
        <v>0</v>
      </c>
      <c r="K83" s="137">
        <f>SUMIFS(CUIPO_datos_abiertos[OBLIGACIONES],CUIPO_datos_abiertos[COD_PROGRAMATICO_MGA],Reporte[[#This Row],[Cód. Prod.]],CUIPO_datos_abiertos[PERIODO],$B$1)</f>
        <v>0</v>
      </c>
      <c r="L8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3" s="56" t="str">
        <f>IF(Reporte[[#This Row],[¿Se tiene en cuenta para el calculo?]]="Aporta al calculo",Reporte[[#This Row],[Ejecución Física PIIP]]/Reporte[[#This Row],[Programación Física de la Meta]],"")</f>
        <v/>
      </c>
      <c r="N83" s="53" t="str">
        <f>IF(Reporte[[#This Row],[¿Se tiene en cuenta para el calculo?]]="Aporta al calculo",IF(Reporte[[#This Row],[Avance físico (%)]]&gt;1,1,Reporte[[#This Row],[Avance físico (%)]]),"")</f>
        <v/>
      </c>
      <c r="O83" s="48" t="str">
        <f>IF(Reporte[[#This Row],[¿Se tiene en cuenta para el calculo?]]="Aporta al calculo",Reporte[[#This Row],[Obligaciones (CUIPO)]]/$D$1,"")</f>
        <v/>
      </c>
      <c r="P83" s="44" t="str">
        <f>IF(Reporte[[#This Row],[¿Se tiene en cuenta para el calculo?]]="Aporta al calculo",Reporte[[#This Row],[Avance ajustado (%)]]*Reporte[[#This Row],[Ponderador (wi)]],"")</f>
        <v/>
      </c>
    </row>
    <row r="84" spans="1:16" ht="43.2" x14ac:dyDescent="0.3">
      <c r="A84" s="34" t="s">
        <v>351</v>
      </c>
      <c r="B84" s="35" t="s">
        <v>352</v>
      </c>
      <c r="C84" s="35" t="s">
        <v>353</v>
      </c>
      <c r="D84" s="35" t="s">
        <v>354</v>
      </c>
      <c r="E84" s="46" cm="1">
        <f t="array" ref="E84">_xlfn._xlws.FILTER(PI_SISPT_ProgramacionFisica[Prog. Fís.],(PI_SISPT_ProgramacionFisica[Cód. Prod.]=Reporte[[#This Row],[Cód. Prod.]])*(PI_SISPT_ProgramacionFisica[Vigencia]=LEFT('Reporte'!$B$1,4)))</f>
        <v>0</v>
      </c>
      <c r="F84" s="49">
        <f>SUMIFS(EjecucionPIIP[AvanceEjecutado],EjecucionPIIP[CodigoProducto],Reporte[[#This Row],[Cód. Prod.]],EjecucionPIIP[Periodo],$B$1,EjecucionPIIP[AvanceEjecutado],"&lt;&gt;0")</f>
        <v>0</v>
      </c>
      <c r="G84" s="49" t="e" cm="1" vm="1">
        <f t="array" ref="G84">_xlfn._xlws.FILTER(ReporteEficacia[Meta ejecutada],(ReporteEficacia[Código producto]=Reporte[[#This Row],[Cód. Prod.]])*(ReporteEficacia[Periodo]='Reporte'!$B$1))</f>
        <v>#VALUE!</v>
      </c>
      <c r="H84" s="23" t="e" vm="2">
        <f>IF(Reporte[[#This Row],[Ejecución Física PIIP]]=Reporte[[#This Row],[Eje. Fís. SISPT]],"Coincide","No coincide")</f>
        <v>#VALUE!</v>
      </c>
      <c r="I84" s="23" t="str" cm="1">
        <f t="array" ref="I84">_xlfn.TEXTJOIN(", ",TRUE,_xlfn._xlws.FILTER(EjecucionPIIP[Bpin],(EjecucionPIIP[Periodo]='Reporte'!$B$1)*(EjecucionPIIP[CodigoProducto]=Reporte[[#This Row],[Cód. Prod.]]),""))</f>
        <v/>
      </c>
      <c r="J84" s="134">
        <f>SUMIFS(CUIPO_datos_abiertos[COMPROMISOS],CUIPO_datos_abiertos[COD_PROGRAMATICO_MGA],Reporte[[#This Row],[Cód. Prod.]],CUIPO_datos_abiertos[PERIODO],$B$1)</f>
        <v>0</v>
      </c>
      <c r="K84" s="137">
        <f>SUMIFS(CUIPO_datos_abiertos[OBLIGACIONES],CUIPO_datos_abiertos[COD_PROGRAMATICO_MGA],Reporte[[#This Row],[Cód. Prod.]],CUIPO_datos_abiertos[PERIODO],$B$1)</f>
        <v>0</v>
      </c>
      <c r="L8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4" s="56" t="str">
        <f>IF(Reporte[[#This Row],[¿Se tiene en cuenta para el calculo?]]="Aporta al calculo",Reporte[[#This Row],[Ejecución Física PIIP]]/Reporte[[#This Row],[Programación Física de la Meta]],"")</f>
        <v/>
      </c>
      <c r="N84" s="53" t="str">
        <f>IF(Reporte[[#This Row],[¿Se tiene en cuenta para el calculo?]]="Aporta al calculo",IF(Reporte[[#This Row],[Avance físico (%)]]&gt;1,1,Reporte[[#This Row],[Avance físico (%)]]),"")</f>
        <v/>
      </c>
      <c r="O84" s="48" t="str">
        <f>IF(Reporte[[#This Row],[¿Se tiene en cuenta para el calculo?]]="Aporta al calculo",Reporte[[#This Row],[Obligaciones (CUIPO)]]/$D$1,"")</f>
        <v/>
      </c>
      <c r="P84" s="44" t="str">
        <f>IF(Reporte[[#This Row],[¿Se tiene en cuenta para el calculo?]]="Aporta al calculo",Reporte[[#This Row],[Avance ajustado (%)]]*Reporte[[#This Row],[Ponderador (wi)]],"")</f>
        <v/>
      </c>
    </row>
    <row r="85" spans="1:16" ht="43.2" x14ac:dyDescent="0.3">
      <c r="A85" s="34" t="s">
        <v>355</v>
      </c>
      <c r="B85" s="35" t="s">
        <v>356</v>
      </c>
      <c r="C85" s="35" t="s">
        <v>357</v>
      </c>
      <c r="D85" s="35" t="s">
        <v>358</v>
      </c>
      <c r="E85" s="46" cm="1">
        <f t="array" ref="E85">_xlfn._xlws.FILTER(PI_SISPT_ProgramacionFisica[Prog. Fís.],(PI_SISPT_ProgramacionFisica[Cód. Prod.]=Reporte[[#This Row],[Cód. Prod.]])*(PI_SISPT_ProgramacionFisica[Vigencia]=LEFT('Reporte'!$B$1,4)))</f>
        <v>2350</v>
      </c>
      <c r="F85" s="49">
        <f>SUMIFS(EjecucionPIIP[AvanceEjecutado],EjecucionPIIP[CodigoProducto],Reporte[[#This Row],[Cód. Prod.]],EjecucionPIIP[Periodo],$B$1,EjecucionPIIP[AvanceEjecutado],"&lt;&gt;0")</f>
        <v>0</v>
      </c>
      <c r="G85" s="49" t="e" cm="1" vm="1">
        <f t="array" ref="G85">_xlfn._xlws.FILTER(ReporteEficacia[Meta ejecutada],(ReporteEficacia[Código producto]=Reporte[[#This Row],[Cód. Prod.]])*(ReporteEficacia[Periodo]='Reporte'!$B$1))</f>
        <v>#VALUE!</v>
      </c>
      <c r="H85" s="23" t="e" vm="2">
        <f>IF(Reporte[[#This Row],[Ejecución Física PIIP]]=Reporte[[#This Row],[Eje. Fís. SISPT]],"Coincide","No coincide")</f>
        <v>#VALUE!</v>
      </c>
      <c r="I85" s="23" t="str" cm="1">
        <f t="array" ref="I85">_xlfn.TEXTJOIN(", ",TRUE,_xlfn._xlws.FILTER(EjecucionPIIP[Bpin],(EjecucionPIIP[Periodo]='Reporte'!$B$1)*(EjecucionPIIP[CodigoProducto]=Reporte[[#This Row],[Cód. Prod.]]),""))</f>
        <v>202500000043536</v>
      </c>
      <c r="J85" s="134">
        <f>SUMIFS(CUIPO_datos_abiertos[COMPROMISOS],CUIPO_datos_abiertos[COD_PROGRAMATICO_MGA],Reporte[[#This Row],[Cód. Prod.]],CUIPO_datos_abiertos[PERIODO],$B$1)</f>
        <v>0</v>
      </c>
      <c r="K85" s="137">
        <f>SUMIFS(CUIPO_datos_abiertos[OBLIGACIONES],CUIPO_datos_abiertos[COD_PROGRAMATICO_MGA],Reporte[[#This Row],[Cód. Prod.]],CUIPO_datos_abiertos[PERIODO],$B$1)</f>
        <v>0</v>
      </c>
      <c r="L8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5" s="56" t="str">
        <f>IF(Reporte[[#This Row],[¿Se tiene en cuenta para el calculo?]]="Aporta al calculo",Reporte[[#This Row],[Ejecución Física PIIP]]/Reporte[[#This Row],[Programación Física de la Meta]],"")</f>
        <v/>
      </c>
      <c r="N85" s="53" t="str">
        <f>IF(Reporte[[#This Row],[¿Se tiene en cuenta para el calculo?]]="Aporta al calculo",IF(Reporte[[#This Row],[Avance físico (%)]]&gt;1,1,Reporte[[#This Row],[Avance físico (%)]]),"")</f>
        <v/>
      </c>
      <c r="O85" s="48" t="str">
        <f>IF(Reporte[[#This Row],[¿Se tiene en cuenta para el calculo?]]="Aporta al calculo",Reporte[[#This Row],[Obligaciones (CUIPO)]]/$D$1,"")</f>
        <v/>
      </c>
      <c r="P85" s="44" t="str">
        <f>IF(Reporte[[#This Row],[¿Se tiene en cuenta para el calculo?]]="Aporta al calculo",Reporte[[#This Row],[Avance ajustado (%)]]*Reporte[[#This Row],[Ponderador (wi)]],"")</f>
        <v/>
      </c>
    </row>
    <row r="86" spans="1:16" ht="43.2" x14ac:dyDescent="0.3">
      <c r="A86" s="34" t="s">
        <v>359</v>
      </c>
      <c r="B86" s="35" t="s">
        <v>360</v>
      </c>
      <c r="C86" s="35" t="s">
        <v>361</v>
      </c>
      <c r="D86" s="35" t="s">
        <v>362</v>
      </c>
      <c r="E86" s="46" cm="1">
        <f t="array" ref="E86">_xlfn._xlws.FILTER(PI_SISPT_ProgramacionFisica[Prog. Fís.],(PI_SISPT_ProgramacionFisica[Cód. Prod.]=Reporte[[#This Row],[Cód. Prod.]])*(PI_SISPT_ProgramacionFisica[Vigencia]=LEFT('Reporte'!$B$1,4)))</f>
        <v>0</v>
      </c>
      <c r="F86" s="49">
        <f>SUMIFS(EjecucionPIIP[AvanceEjecutado],EjecucionPIIP[CodigoProducto],Reporte[[#This Row],[Cód. Prod.]],EjecucionPIIP[Periodo],$B$1,EjecucionPIIP[AvanceEjecutado],"&lt;&gt;0")</f>
        <v>0</v>
      </c>
      <c r="G86" s="49" t="e" cm="1" vm="1">
        <f t="array" ref="G86">_xlfn._xlws.FILTER(ReporteEficacia[Meta ejecutada],(ReporteEficacia[Código producto]=Reporte[[#This Row],[Cód. Prod.]])*(ReporteEficacia[Periodo]='Reporte'!$B$1))</f>
        <v>#VALUE!</v>
      </c>
      <c r="H86" s="23" t="e" vm="2">
        <f>IF(Reporte[[#This Row],[Ejecución Física PIIP]]=Reporte[[#This Row],[Eje. Fís. SISPT]],"Coincide","No coincide")</f>
        <v>#VALUE!</v>
      </c>
      <c r="I86" s="23" t="str" cm="1">
        <f t="array" ref="I86">_xlfn.TEXTJOIN(", ",TRUE,_xlfn._xlws.FILTER(EjecucionPIIP[Bpin],(EjecucionPIIP[Periodo]='Reporte'!$B$1)*(EjecucionPIIP[CodigoProducto]=Reporte[[#This Row],[Cód. Prod.]]),""))</f>
        <v/>
      </c>
      <c r="J86" s="134">
        <f>SUMIFS(CUIPO_datos_abiertos[COMPROMISOS],CUIPO_datos_abiertos[COD_PROGRAMATICO_MGA],Reporte[[#This Row],[Cód. Prod.]],CUIPO_datos_abiertos[PERIODO],$B$1)</f>
        <v>0</v>
      </c>
      <c r="K86" s="137">
        <f>SUMIFS(CUIPO_datos_abiertos[OBLIGACIONES],CUIPO_datos_abiertos[COD_PROGRAMATICO_MGA],Reporte[[#This Row],[Cód. Prod.]],CUIPO_datos_abiertos[PERIODO],$B$1)</f>
        <v>0</v>
      </c>
      <c r="L8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6" s="56" t="str">
        <f>IF(Reporte[[#This Row],[¿Se tiene en cuenta para el calculo?]]="Aporta al calculo",Reporte[[#This Row],[Ejecución Física PIIP]]/Reporte[[#This Row],[Programación Física de la Meta]],"")</f>
        <v/>
      </c>
      <c r="N86" s="53" t="str">
        <f>IF(Reporte[[#This Row],[¿Se tiene en cuenta para el calculo?]]="Aporta al calculo",IF(Reporte[[#This Row],[Avance físico (%)]]&gt;1,1,Reporte[[#This Row],[Avance físico (%)]]),"")</f>
        <v/>
      </c>
      <c r="O86" s="48" t="str">
        <f>IF(Reporte[[#This Row],[¿Se tiene en cuenta para el calculo?]]="Aporta al calculo",Reporte[[#This Row],[Obligaciones (CUIPO)]]/$D$1,"")</f>
        <v/>
      </c>
      <c r="P86" s="44" t="str">
        <f>IF(Reporte[[#This Row],[¿Se tiene en cuenta para el calculo?]]="Aporta al calculo",Reporte[[#This Row],[Avance ajustado (%)]]*Reporte[[#This Row],[Ponderador (wi)]],"")</f>
        <v/>
      </c>
    </row>
    <row r="87" spans="1:16" ht="43.2" x14ac:dyDescent="0.3">
      <c r="A87" s="34" t="s">
        <v>363</v>
      </c>
      <c r="B87" s="35" t="s">
        <v>364</v>
      </c>
      <c r="C87" s="35" t="s">
        <v>365</v>
      </c>
      <c r="D87" s="35" t="s">
        <v>366</v>
      </c>
      <c r="E87" s="46" cm="1">
        <f t="array" ref="E87">_xlfn._xlws.FILTER(PI_SISPT_ProgramacionFisica[Prog. Fís.],(PI_SISPT_ProgramacionFisica[Cód. Prod.]=Reporte[[#This Row],[Cód. Prod.]])*(PI_SISPT_ProgramacionFisica[Vigencia]=LEFT('Reporte'!$B$1,4)))</f>
        <v>0</v>
      </c>
      <c r="F87" s="49">
        <f>SUMIFS(EjecucionPIIP[AvanceEjecutado],EjecucionPIIP[CodigoProducto],Reporte[[#This Row],[Cód. Prod.]],EjecucionPIIP[Periodo],$B$1,EjecucionPIIP[AvanceEjecutado],"&lt;&gt;0")</f>
        <v>0</v>
      </c>
      <c r="G87" s="49" t="e" cm="1" vm="1">
        <f t="array" ref="G87">_xlfn._xlws.FILTER(ReporteEficacia[Meta ejecutada],(ReporteEficacia[Código producto]=Reporte[[#This Row],[Cód. Prod.]])*(ReporteEficacia[Periodo]='Reporte'!$B$1))</f>
        <v>#VALUE!</v>
      </c>
      <c r="H87" s="23" t="e" vm="2">
        <f>IF(Reporte[[#This Row],[Ejecución Física PIIP]]=Reporte[[#This Row],[Eje. Fís. SISPT]],"Coincide","No coincide")</f>
        <v>#VALUE!</v>
      </c>
      <c r="I87" s="23" t="str" cm="1">
        <f t="array" ref="I87">_xlfn.TEXTJOIN(", ",TRUE,_xlfn._xlws.FILTER(EjecucionPIIP[Bpin],(EjecucionPIIP[Periodo]='Reporte'!$B$1)*(EjecucionPIIP[CodigoProducto]=Reporte[[#This Row],[Cód. Prod.]]),""))</f>
        <v/>
      </c>
      <c r="J87" s="134">
        <f>SUMIFS(CUIPO_datos_abiertos[COMPROMISOS],CUIPO_datos_abiertos[COD_PROGRAMATICO_MGA],Reporte[[#This Row],[Cód. Prod.]],CUIPO_datos_abiertos[PERIODO],$B$1)</f>
        <v>0</v>
      </c>
      <c r="K87" s="137">
        <f>SUMIFS(CUIPO_datos_abiertos[OBLIGACIONES],CUIPO_datos_abiertos[COD_PROGRAMATICO_MGA],Reporte[[#This Row],[Cód. Prod.]],CUIPO_datos_abiertos[PERIODO],$B$1)</f>
        <v>0</v>
      </c>
      <c r="L8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7" s="56" t="str">
        <f>IF(Reporte[[#This Row],[¿Se tiene en cuenta para el calculo?]]="Aporta al calculo",Reporte[[#This Row],[Ejecución Física PIIP]]/Reporte[[#This Row],[Programación Física de la Meta]],"")</f>
        <v/>
      </c>
      <c r="N87" s="53" t="str">
        <f>IF(Reporte[[#This Row],[¿Se tiene en cuenta para el calculo?]]="Aporta al calculo",IF(Reporte[[#This Row],[Avance físico (%)]]&gt;1,1,Reporte[[#This Row],[Avance físico (%)]]),"")</f>
        <v/>
      </c>
      <c r="O87" s="48" t="str">
        <f>IF(Reporte[[#This Row],[¿Se tiene en cuenta para el calculo?]]="Aporta al calculo",Reporte[[#This Row],[Obligaciones (CUIPO)]]/$D$1,"")</f>
        <v/>
      </c>
      <c r="P87" s="44" t="str">
        <f>IF(Reporte[[#This Row],[¿Se tiene en cuenta para el calculo?]]="Aporta al calculo",Reporte[[#This Row],[Avance ajustado (%)]]*Reporte[[#This Row],[Ponderador (wi)]],"")</f>
        <v/>
      </c>
    </row>
    <row r="88" spans="1:16" ht="28.8" x14ac:dyDescent="0.3">
      <c r="A88" s="34" t="s">
        <v>367</v>
      </c>
      <c r="B88" s="35" t="s">
        <v>110</v>
      </c>
      <c r="C88" s="35" t="s">
        <v>368</v>
      </c>
      <c r="D88" s="35" t="s">
        <v>112</v>
      </c>
      <c r="E88" s="46" cm="1">
        <f t="array" ref="E88">_xlfn._xlws.FILTER(PI_SISPT_ProgramacionFisica[Prog. Fís.],(PI_SISPT_ProgramacionFisica[Cód. Prod.]=Reporte[[#This Row],[Cód. Prod.]])*(PI_SISPT_ProgramacionFisica[Vigencia]=LEFT('Reporte'!$B$1,4)))</f>
        <v>1</v>
      </c>
      <c r="F88" s="49">
        <f>SUMIFS(EjecucionPIIP[AvanceEjecutado],EjecucionPIIP[CodigoProducto],Reporte[[#This Row],[Cód. Prod.]],EjecucionPIIP[Periodo],$B$1,EjecucionPIIP[AvanceEjecutado],"&lt;&gt;0")</f>
        <v>0</v>
      </c>
      <c r="G88" s="49" t="e" cm="1" vm="1">
        <f t="array" ref="G88">_xlfn._xlws.FILTER(ReporteEficacia[Meta ejecutada],(ReporteEficacia[Código producto]=Reporte[[#This Row],[Cód. Prod.]])*(ReporteEficacia[Periodo]='Reporte'!$B$1))</f>
        <v>#VALUE!</v>
      </c>
      <c r="H88" s="23" t="e" vm="2">
        <f>IF(Reporte[[#This Row],[Ejecución Física PIIP]]=Reporte[[#This Row],[Eje. Fís. SISPT]],"Coincide","No coincide")</f>
        <v>#VALUE!</v>
      </c>
      <c r="I88" s="23" t="str" cm="1">
        <f t="array" ref="I88">_xlfn.TEXTJOIN(", ",TRUE,_xlfn._xlws.FILTER(EjecucionPIIP[Bpin],(EjecucionPIIP[Periodo]='Reporte'!$B$1)*(EjecucionPIIP[CodigoProducto]=Reporte[[#This Row],[Cód. Prod.]]),""))</f>
        <v/>
      </c>
      <c r="J88" s="134">
        <f>SUMIFS(CUIPO_datos_abiertos[COMPROMISOS],CUIPO_datos_abiertos[COD_PROGRAMATICO_MGA],Reporte[[#This Row],[Cód. Prod.]],CUIPO_datos_abiertos[PERIODO],$B$1)</f>
        <v>0</v>
      </c>
      <c r="K88" s="137">
        <f>SUMIFS(CUIPO_datos_abiertos[OBLIGACIONES],CUIPO_datos_abiertos[COD_PROGRAMATICO_MGA],Reporte[[#This Row],[Cód. Prod.]],CUIPO_datos_abiertos[PERIODO],$B$1)</f>
        <v>0</v>
      </c>
      <c r="L8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8" s="56" t="str">
        <f>IF(Reporte[[#This Row],[¿Se tiene en cuenta para el calculo?]]="Aporta al calculo",Reporte[[#This Row],[Ejecución Física PIIP]]/Reporte[[#This Row],[Programación Física de la Meta]],"")</f>
        <v/>
      </c>
      <c r="N88" s="53" t="str">
        <f>IF(Reporte[[#This Row],[¿Se tiene en cuenta para el calculo?]]="Aporta al calculo",IF(Reporte[[#This Row],[Avance físico (%)]]&gt;1,1,Reporte[[#This Row],[Avance físico (%)]]),"")</f>
        <v/>
      </c>
      <c r="O88" s="48" t="str">
        <f>IF(Reporte[[#This Row],[¿Se tiene en cuenta para el calculo?]]="Aporta al calculo",Reporte[[#This Row],[Obligaciones (CUIPO)]]/$D$1,"")</f>
        <v/>
      </c>
      <c r="P88" s="44" t="str">
        <f>IF(Reporte[[#This Row],[¿Se tiene en cuenta para el calculo?]]="Aporta al calculo",Reporte[[#This Row],[Avance ajustado (%)]]*Reporte[[#This Row],[Ponderador (wi)]],"")</f>
        <v/>
      </c>
    </row>
    <row r="89" spans="1:16" ht="28.8" x14ac:dyDescent="0.3">
      <c r="A89" s="34" t="s">
        <v>369</v>
      </c>
      <c r="B89" s="35" t="s">
        <v>370</v>
      </c>
      <c r="C89" s="35" t="s">
        <v>371</v>
      </c>
      <c r="D89" s="35" t="s">
        <v>372</v>
      </c>
      <c r="E89" s="46" cm="1">
        <f t="array" ref="E89">_xlfn._xlws.FILTER(PI_SISPT_ProgramacionFisica[Prog. Fís.],(PI_SISPT_ProgramacionFisica[Cód. Prod.]=Reporte[[#This Row],[Cód. Prod.]])*(PI_SISPT_ProgramacionFisica[Vigencia]=LEFT('Reporte'!$B$1,4)))</f>
        <v>0</v>
      </c>
      <c r="F89" s="49">
        <f>SUMIFS(EjecucionPIIP[AvanceEjecutado],EjecucionPIIP[CodigoProducto],Reporte[[#This Row],[Cód. Prod.]],EjecucionPIIP[Periodo],$B$1,EjecucionPIIP[AvanceEjecutado],"&lt;&gt;0")</f>
        <v>0</v>
      </c>
      <c r="G89" s="49" t="e" cm="1" vm="1">
        <f t="array" ref="G89">_xlfn._xlws.FILTER(ReporteEficacia[Meta ejecutada],(ReporteEficacia[Código producto]=Reporte[[#This Row],[Cód. Prod.]])*(ReporteEficacia[Periodo]='Reporte'!$B$1))</f>
        <v>#VALUE!</v>
      </c>
      <c r="H89" s="23" t="e" vm="2">
        <f>IF(Reporte[[#This Row],[Ejecución Física PIIP]]=Reporte[[#This Row],[Eje. Fís. SISPT]],"Coincide","No coincide")</f>
        <v>#VALUE!</v>
      </c>
      <c r="I89" s="23" t="str" cm="1">
        <f t="array" ref="I89">_xlfn.TEXTJOIN(", ",TRUE,_xlfn._xlws.FILTER(EjecucionPIIP[Bpin],(EjecucionPIIP[Periodo]='Reporte'!$B$1)*(EjecucionPIIP[CodigoProducto]=Reporte[[#This Row],[Cód. Prod.]]),""))</f>
        <v/>
      </c>
      <c r="J89" s="134">
        <f>SUMIFS(CUIPO_datos_abiertos[COMPROMISOS],CUIPO_datos_abiertos[COD_PROGRAMATICO_MGA],Reporte[[#This Row],[Cód. Prod.]],CUIPO_datos_abiertos[PERIODO],$B$1)</f>
        <v>0</v>
      </c>
      <c r="K89" s="137">
        <f>SUMIFS(CUIPO_datos_abiertos[OBLIGACIONES],CUIPO_datos_abiertos[COD_PROGRAMATICO_MGA],Reporte[[#This Row],[Cód. Prod.]],CUIPO_datos_abiertos[PERIODO],$B$1)</f>
        <v>0</v>
      </c>
      <c r="L8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89" s="56" t="str">
        <f>IF(Reporte[[#This Row],[¿Se tiene en cuenta para el calculo?]]="Aporta al calculo",Reporte[[#This Row],[Ejecución Física PIIP]]/Reporte[[#This Row],[Programación Física de la Meta]],"")</f>
        <v/>
      </c>
      <c r="N89" s="53" t="str">
        <f>IF(Reporte[[#This Row],[¿Se tiene en cuenta para el calculo?]]="Aporta al calculo",IF(Reporte[[#This Row],[Avance físico (%)]]&gt;1,1,Reporte[[#This Row],[Avance físico (%)]]),"")</f>
        <v/>
      </c>
      <c r="O89" s="48" t="str">
        <f>IF(Reporte[[#This Row],[¿Se tiene en cuenta para el calculo?]]="Aporta al calculo",Reporte[[#This Row],[Obligaciones (CUIPO)]]/$D$1,"")</f>
        <v/>
      </c>
      <c r="P89" s="44" t="str">
        <f>IF(Reporte[[#This Row],[¿Se tiene en cuenta para el calculo?]]="Aporta al calculo",Reporte[[#This Row],[Avance ajustado (%)]]*Reporte[[#This Row],[Ponderador (wi)]],"")</f>
        <v/>
      </c>
    </row>
    <row r="90" spans="1:16" ht="43.2" x14ac:dyDescent="0.3">
      <c r="A90" s="34" t="s">
        <v>373</v>
      </c>
      <c r="B90" s="35" t="s">
        <v>374</v>
      </c>
      <c r="C90" s="35" t="s">
        <v>375</v>
      </c>
      <c r="D90" s="35" t="s">
        <v>376</v>
      </c>
      <c r="E90" s="46" cm="1">
        <f t="array" ref="E90">_xlfn._xlws.FILTER(PI_SISPT_ProgramacionFisica[Prog. Fís.],(PI_SISPT_ProgramacionFisica[Cód. Prod.]=Reporte[[#This Row],[Cód. Prod.]])*(PI_SISPT_ProgramacionFisica[Vigencia]=LEFT('Reporte'!$B$1,4)))</f>
        <v>0</v>
      </c>
      <c r="F90" s="49">
        <f>SUMIFS(EjecucionPIIP[AvanceEjecutado],EjecucionPIIP[CodigoProducto],Reporte[[#This Row],[Cód. Prod.]],EjecucionPIIP[Periodo],$B$1,EjecucionPIIP[AvanceEjecutado],"&lt;&gt;0")</f>
        <v>0</v>
      </c>
      <c r="G90" s="49" t="e" cm="1" vm="1">
        <f t="array" ref="G90">_xlfn._xlws.FILTER(ReporteEficacia[Meta ejecutada],(ReporteEficacia[Código producto]=Reporte[[#This Row],[Cód. Prod.]])*(ReporteEficacia[Periodo]='Reporte'!$B$1))</f>
        <v>#VALUE!</v>
      </c>
      <c r="H90" s="23" t="e" vm="2">
        <f>IF(Reporte[[#This Row],[Ejecución Física PIIP]]=Reporte[[#This Row],[Eje. Fís. SISPT]],"Coincide","No coincide")</f>
        <v>#VALUE!</v>
      </c>
      <c r="I90" s="23" t="str" cm="1">
        <f t="array" ref="I90">_xlfn.TEXTJOIN(", ",TRUE,_xlfn._xlws.FILTER(EjecucionPIIP[Bpin],(EjecucionPIIP[Periodo]='Reporte'!$B$1)*(EjecucionPIIP[CodigoProducto]=Reporte[[#This Row],[Cód. Prod.]]),""))</f>
        <v/>
      </c>
      <c r="J90" s="134">
        <f>SUMIFS(CUIPO_datos_abiertos[COMPROMISOS],CUIPO_datos_abiertos[COD_PROGRAMATICO_MGA],Reporte[[#This Row],[Cód. Prod.]],CUIPO_datos_abiertos[PERIODO],$B$1)</f>
        <v>0</v>
      </c>
      <c r="K90" s="137">
        <f>SUMIFS(CUIPO_datos_abiertos[OBLIGACIONES],CUIPO_datos_abiertos[COD_PROGRAMATICO_MGA],Reporte[[#This Row],[Cód. Prod.]],CUIPO_datos_abiertos[PERIODO],$B$1)</f>
        <v>0</v>
      </c>
      <c r="L9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0" s="56" t="str">
        <f>IF(Reporte[[#This Row],[¿Se tiene en cuenta para el calculo?]]="Aporta al calculo",Reporte[[#This Row],[Ejecución Física PIIP]]/Reporte[[#This Row],[Programación Física de la Meta]],"")</f>
        <v/>
      </c>
      <c r="N90" s="53" t="str">
        <f>IF(Reporte[[#This Row],[¿Se tiene en cuenta para el calculo?]]="Aporta al calculo",IF(Reporte[[#This Row],[Avance físico (%)]]&gt;1,1,Reporte[[#This Row],[Avance físico (%)]]),"")</f>
        <v/>
      </c>
      <c r="O90" s="48" t="str">
        <f>IF(Reporte[[#This Row],[¿Se tiene en cuenta para el calculo?]]="Aporta al calculo",Reporte[[#This Row],[Obligaciones (CUIPO)]]/$D$1,"")</f>
        <v/>
      </c>
      <c r="P90" s="44" t="str">
        <f>IF(Reporte[[#This Row],[¿Se tiene en cuenta para el calculo?]]="Aporta al calculo",Reporte[[#This Row],[Avance ajustado (%)]]*Reporte[[#This Row],[Ponderador (wi)]],"")</f>
        <v/>
      </c>
    </row>
    <row r="91" spans="1:16" ht="43.2" x14ac:dyDescent="0.3">
      <c r="A91" s="34" t="s">
        <v>377</v>
      </c>
      <c r="B91" s="35" t="s">
        <v>378</v>
      </c>
      <c r="C91" s="35" t="s">
        <v>379</v>
      </c>
      <c r="D91" s="35" t="s">
        <v>380</v>
      </c>
      <c r="E91" s="46" cm="1">
        <f t="array" ref="E91">_xlfn._xlws.FILTER(PI_SISPT_ProgramacionFisica[Prog. Fís.],(PI_SISPT_ProgramacionFisica[Cód. Prod.]=Reporte[[#This Row],[Cód. Prod.]])*(PI_SISPT_ProgramacionFisica[Vigencia]=LEFT('Reporte'!$B$1,4)))</f>
        <v>16</v>
      </c>
      <c r="F91" s="49">
        <f>SUMIFS(EjecucionPIIP[AvanceEjecutado],EjecucionPIIP[CodigoProducto],Reporte[[#This Row],[Cód. Prod.]],EjecucionPIIP[Periodo],$B$1,EjecucionPIIP[AvanceEjecutado],"&lt;&gt;0")</f>
        <v>0</v>
      </c>
      <c r="G91" s="49" t="e" cm="1" vm="1">
        <f t="array" ref="G91">_xlfn._xlws.FILTER(ReporteEficacia[Meta ejecutada],(ReporteEficacia[Código producto]=Reporte[[#This Row],[Cód. Prod.]])*(ReporteEficacia[Periodo]='Reporte'!$B$1))</f>
        <v>#VALUE!</v>
      </c>
      <c r="H91" s="23" t="e" vm="2">
        <f>IF(Reporte[[#This Row],[Ejecución Física PIIP]]=Reporte[[#This Row],[Eje. Fís. SISPT]],"Coincide","No coincide")</f>
        <v>#VALUE!</v>
      </c>
      <c r="I91" s="23" t="str" cm="1">
        <f t="array" ref="I91">_xlfn.TEXTJOIN(", ",TRUE,_xlfn._xlws.FILTER(EjecucionPIIP[Bpin],(EjecucionPIIP[Periodo]='Reporte'!$B$1)*(EjecucionPIIP[CodigoProducto]=Reporte[[#This Row],[Cód. Prod.]]),""))</f>
        <v>202500000043535</v>
      </c>
      <c r="J91" s="134">
        <f>SUMIFS(CUIPO_datos_abiertos[COMPROMISOS],CUIPO_datos_abiertos[COD_PROGRAMATICO_MGA],Reporte[[#This Row],[Cód. Prod.]],CUIPO_datos_abiertos[PERIODO],$B$1)</f>
        <v>0</v>
      </c>
      <c r="K91" s="137">
        <f>SUMIFS(CUIPO_datos_abiertos[OBLIGACIONES],CUIPO_datos_abiertos[COD_PROGRAMATICO_MGA],Reporte[[#This Row],[Cód. Prod.]],CUIPO_datos_abiertos[PERIODO],$B$1)</f>
        <v>0</v>
      </c>
      <c r="L9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1" s="56" t="str">
        <f>IF(Reporte[[#This Row],[¿Se tiene en cuenta para el calculo?]]="Aporta al calculo",Reporte[[#This Row],[Ejecución Física PIIP]]/Reporte[[#This Row],[Programación Física de la Meta]],"")</f>
        <v/>
      </c>
      <c r="N91" s="53" t="str">
        <f>IF(Reporte[[#This Row],[¿Se tiene en cuenta para el calculo?]]="Aporta al calculo",IF(Reporte[[#This Row],[Avance físico (%)]]&gt;1,1,Reporte[[#This Row],[Avance físico (%)]]),"")</f>
        <v/>
      </c>
      <c r="O91" s="48" t="str">
        <f>IF(Reporte[[#This Row],[¿Se tiene en cuenta para el calculo?]]="Aporta al calculo",Reporte[[#This Row],[Obligaciones (CUIPO)]]/$D$1,"")</f>
        <v/>
      </c>
      <c r="P91" s="44" t="str">
        <f>IF(Reporte[[#This Row],[¿Se tiene en cuenta para el calculo?]]="Aporta al calculo",Reporte[[#This Row],[Avance ajustado (%)]]*Reporte[[#This Row],[Ponderador (wi)]],"")</f>
        <v/>
      </c>
    </row>
    <row r="92" spans="1:16" ht="28.8" x14ac:dyDescent="0.3">
      <c r="A92" s="34" t="s">
        <v>381</v>
      </c>
      <c r="B92" s="35" t="s">
        <v>382</v>
      </c>
      <c r="C92" s="35" t="s">
        <v>383</v>
      </c>
      <c r="D92" s="35" t="s">
        <v>384</v>
      </c>
      <c r="E92" s="46" cm="1">
        <f t="array" ref="E92">_xlfn._xlws.FILTER(PI_SISPT_ProgramacionFisica[Prog. Fís.],(PI_SISPT_ProgramacionFisica[Cód. Prod.]=Reporte[[#This Row],[Cód. Prod.]])*(PI_SISPT_ProgramacionFisica[Vigencia]=LEFT('Reporte'!$B$1,4)))</f>
        <v>0</v>
      </c>
      <c r="F92" s="49">
        <f>SUMIFS(EjecucionPIIP[AvanceEjecutado],EjecucionPIIP[CodigoProducto],Reporte[[#This Row],[Cód. Prod.]],EjecucionPIIP[Periodo],$B$1,EjecucionPIIP[AvanceEjecutado],"&lt;&gt;0")</f>
        <v>0</v>
      </c>
      <c r="G92" s="49" t="e" cm="1" vm="1">
        <f t="array" ref="G92">_xlfn._xlws.FILTER(ReporteEficacia[Meta ejecutada],(ReporteEficacia[Código producto]=Reporte[[#This Row],[Cód. Prod.]])*(ReporteEficacia[Periodo]='Reporte'!$B$1))</f>
        <v>#VALUE!</v>
      </c>
      <c r="H92" s="23" t="e" vm="2">
        <f>IF(Reporte[[#This Row],[Ejecución Física PIIP]]=Reporte[[#This Row],[Eje. Fís. SISPT]],"Coincide","No coincide")</f>
        <v>#VALUE!</v>
      </c>
      <c r="I92" s="23" t="str" cm="1">
        <f t="array" ref="I92">_xlfn.TEXTJOIN(", ",TRUE,_xlfn._xlws.FILTER(EjecucionPIIP[Bpin],(EjecucionPIIP[Periodo]='Reporte'!$B$1)*(EjecucionPIIP[CodigoProducto]=Reporte[[#This Row],[Cód. Prod.]]),""))</f>
        <v/>
      </c>
      <c r="J92" s="134">
        <f>SUMIFS(CUIPO_datos_abiertos[COMPROMISOS],CUIPO_datos_abiertos[COD_PROGRAMATICO_MGA],Reporte[[#This Row],[Cód. Prod.]],CUIPO_datos_abiertos[PERIODO],$B$1)</f>
        <v>0</v>
      </c>
      <c r="K92" s="137">
        <f>SUMIFS(CUIPO_datos_abiertos[OBLIGACIONES],CUIPO_datos_abiertos[COD_PROGRAMATICO_MGA],Reporte[[#This Row],[Cód. Prod.]],CUIPO_datos_abiertos[PERIODO],$B$1)</f>
        <v>0</v>
      </c>
      <c r="L9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2" s="56" t="str">
        <f>IF(Reporte[[#This Row],[¿Se tiene en cuenta para el calculo?]]="Aporta al calculo",Reporte[[#This Row],[Ejecución Física PIIP]]/Reporte[[#This Row],[Programación Física de la Meta]],"")</f>
        <v/>
      </c>
      <c r="N92" s="53" t="str">
        <f>IF(Reporte[[#This Row],[¿Se tiene en cuenta para el calculo?]]="Aporta al calculo",IF(Reporte[[#This Row],[Avance físico (%)]]&gt;1,1,Reporte[[#This Row],[Avance físico (%)]]),"")</f>
        <v/>
      </c>
      <c r="O92" s="48" t="str">
        <f>IF(Reporte[[#This Row],[¿Se tiene en cuenta para el calculo?]]="Aporta al calculo",Reporte[[#This Row],[Obligaciones (CUIPO)]]/$D$1,"")</f>
        <v/>
      </c>
      <c r="P92" s="44" t="str">
        <f>IF(Reporte[[#This Row],[¿Se tiene en cuenta para el calculo?]]="Aporta al calculo",Reporte[[#This Row],[Avance ajustado (%)]]*Reporte[[#This Row],[Ponderador (wi)]],"")</f>
        <v/>
      </c>
    </row>
    <row r="93" spans="1:16" ht="43.2" x14ac:dyDescent="0.3">
      <c r="A93" s="34" t="s">
        <v>385</v>
      </c>
      <c r="B93" s="35" t="s">
        <v>386</v>
      </c>
      <c r="C93" s="35" t="s">
        <v>387</v>
      </c>
      <c r="D93" s="35" t="s">
        <v>388</v>
      </c>
      <c r="E93" s="46" cm="1">
        <f t="array" ref="E93">_xlfn._xlws.FILTER(PI_SISPT_ProgramacionFisica[Prog. Fís.],(PI_SISPT_ProgramacionFisica[Cód. Prod.]=Reporte[[#This Row],[Cód. Prod.]])*(PI_SISPT_ProgramacionFisica[Vigencia]=LEFT('Reporte'!$B$1,4)))</f>
        <v>0</v>
      </c>
      <c r="F93" s="49">
        <f>SUMIFS(EjecucionPIIP[AvanceEjecutado],EjecucionPIIP[CodigoProducto],Reporte[[#This Row],[Cód. Prod.]],EjecucionPIIP[Periodo],$B$1,EjecucionPIIP[AvanceEjecutado],"&lt;&gt;0")</f>
        <v>0</v>
      </c>
      <c r="G93" s="49" t="e" cm="1" vm="1">
        <f t="array" ref="G93">_xlfn._xlws.FILTER(ReporteEficacia[Meta ejecutada],(ReporteEficacia[Código producto]=Reporte[[#This Row],[Cód. Prod.]])*(ReporteEficacia[Periodo]='Reporte'!$B$1))</f>
        <v>#VALUE!</v>
      </c>
      <c r="H93" s="23" t="e" vm="2">
        <f>IF(Reporte[[#This Row],[Ejecución Física PIIP]]=Reporte[[#This Row],[Eje. Fís. SISPT]],"Coincide","No coincide")</f>
        <v>#VALUE!</v>
      </c>
      <c r="I93" s="23" t="str" cm="1">
        <f t="array" ref="I93">_xlfn.TEXTJOIN(", ",TRUE,_xlfn._xlws.FILTER(EjecucionPIIP[Bpin],(EjecucionPIIP[Periodo]='Reporte'!$B$1)*(EjecucionPIIP[CodigoProducto]=Reporte[[#This Row],[Cód. Prod.]]),""))</f>
        <v/>
      </c>
      <c r="J93" s="134">
        <f>SUMIFS(CUIPO_datos_abiertos[COMPROMISOS],CUIPO_datos_abiertos[COD_PROGRAMATICO_MGA],Reporte[[#This Row],[Cód. Prod.]],CUIPO_datos_abiertos[PERIODO],$B$1)</f>
        <v>0</v>
      </c>
      <c r="K93" s="137">
        <f>SUMIFS(CUIPO_datos_abiertos[OBLIGACIONES],CUIPO_datos_abiertos[COD_PROGRAMATICO_MGA],Reporte[[#This Row],[Cód. Prod.]],CUIPO_datos_abiertos[PERIODO],$B$1)</f>
        <v>0</v>
      </c>
      <c r="L9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3" s="56" t="str">
        <f>IF(Reporte[[#This Row],[¿Se tiene en cuenta para el calculo?]]="Aporta al calculo",Reporte[[#This Row],[Ejecución Física PIIP]]/Reporte[[#This Row],[Programación Física de la Meta]],"")</f>
        <v/>
      </c>
      <c r="N93" s="53" t="str">
        <f>IF(Reporte[[#This Row],[¿Se tiene en cuenta para el calculo?]]="Aporta al calculo",IF(Reporte[[#This Row],[Avance físico (%)]]&gt;1,1,Reporte[[#This Row],[Avance físico (%)]]),"")</f>
        <v/>
      </c>
      <c r="O93" s="48" t="str">
        <f>IF(Reporte[[#This Row],[¿Se tiene en cuenta para el calculo?]]="Aporta al calculo",Reporte[[#This Row],[Obligaciones (CUIPO)]]/$D$1,"")</f>
        <v/>
      </c>
      <c r="P93" s="44" t="str">
        <f>IF(Reporte[[#This Row],[¿Se tiene en cuenta para el calculo?]]="Aporta al calculo",Reporte[[#This Row],[Avance ajustado (%)]]*Reporte[[#This Row],[Ponderador (wi)]],"")</f>
        <v/>
      </c>
    </row>
    <row r="94" spans="1:16" ht="43.2" x14ac:dyDescent="0.3">
      <c r="A94" s="34" t="s">
        <v>389</v>
      </c>
      <c r="B94" s="35" t="s">
        <v>390</v>
      </c>
      <c r="C94" s="35" t="s">
        <v>391</v>
      </c>
      <c r="D94" s="35" t="s">
        <v>390</v>
      </c>
      <c r="E94" s="46" cm="1">
        <f t="array" ref="E94">_xlfn._xlws.FILTER(PI_SISPT_ProgramacionFisica[Prog. Fís.],(PI_SISPT_ProgramacionFisica[Cód. Prod.]=Reporte[[#This Row],[Cód. Prod.]])*(PI_SISPT_ProgramacionFisica[Vigencia]=LEFT('Reporte'!$B$1,4)))</f>
        <v>0</v>
      </c>
      <c r="F94" s="49">
        <f>SUMIFS(EjecucionPIIP[AvanceEjecutado],EjecucionPIIP[CodigoProducto],Reporte[[#This Row],[Cód. Prod.]],EjecucionPIIP[Periodo],$B$1,EjecucionPIIP[AvanceEjecutado],"&lt;&gt;0")</f>
        <v>0</v>
      </c>
      <c r="G94" s="49" t="e" cm="1" vm="1">
        <f t="array" ref="G94">_xlfn._xlws.FILTER(ReporteEficacia[Meta ejecutada],(ReporteEficacia[Código producto]=Reporte[[#This Row],[Cód. Prod.]])*(ReporteEficacia[Periodo]='Reporte'!$B$1))</f>
        <v>#VALUE!</v>
      </c>
      <c r="H94" s="23" t="e" vm="2">
        <f>IF(Reporte[[#This Row],[Ejecución Física PIIP]]=Reporte[[#This Row],[Eje. Fís. SISPT]],"Coincide","No coincide")</f>
        <v>#VALUE!</v>
      </c>
      <c r="I94" s="23" t="str" cm="1">
        <f t="array" ref="I94">_xlfn.TEXTJOIN(", ",TRUE,_xlfn._xlws.FILTER(EjecucionPIIP[Bpin],(EjecucionPIIP[Periodo]='Reporte'!$B$1)*(EjecucionPIIP[CodigoProducto]=Reporte[[#This Row],[Cód. Prod.]]),""))</f>
        <v/>
      </c>
      <c r="J94" s="134">
        <f>SUMIFS(CUIPO_datos_abiertos[COMPROMISOS],CUIPO_datos_abiertos[COD_PROGRAMATICO_MGA],Reporte[[#This Row],[Cód. Prod.]],CUIPO_datos_abiertos[PERIODO],$B$1)</f>
        <v>0</v>
      </c>
      <c r="K94" s="137">
        <f>SUMIFS(CUIPO_datos_abiertos[OBLIGACIONES],CUIPO_datos_abiertos[COD_PROGRAMATICO_MGA],Reporte[[#This Row],[Cód. Prod.]],CUIPO_datos_abiertos[PERIODO],$B$1)</f>
        <v>0</v>
      </c>
      <c r="L9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4" s="56" t="str">
        <f>IF(Reporte[[#This Row],[¿Se tiene en cuenta para el calculo?]]="Aporta al calculo",Reporte[[#This Row],[Ejecución Física PIIP]]/Reporte[[#This Row],[Programación Física de la Meta]],"")</f>
        <v/>
      </c>
      <c r="N94" s="53" t="str">
        <f>IF(Reporte[[#This Row],[¿Se tiene en cuenta para el calculo?]]="Aporta al calculo",IF(Reporte[[#This Row],[Avance físico (%)]]&gt;1,1,Reporte[[#This Row],[Avance físico (%)]]),"")</f>
        <v/>
      </c>
      <c r="O94" s="48" t="str">
        <f>IF(Reporte[[#This Row],[¿Se tiene en cuenta para el calculo?]]="Aporta al calculo",Reporte[[#This Row],[Obligaciones (CUIPO)]]/$D$1,"")</f>
        <v/>
      </c>
      <c r="P94" s="44" t="str">
        <f>IF(Reporte[[#This Row],[¿Se tiene en cuenta para el calculo?]]="Aporta al calculo",Reporte[[#This Row],[Avance ajustado (%)]]*Reporte[[#This Row],[Ponderador (wi)]],"")</f>
        <v/>
      </c>
    </row>
    <row r="95" spans="1:16" ht="43.2" x14ac:dyDescent="0.3">
      <c r="A95" s="34" t="s">
        <v>392</v>
      </c>
      <c r="B95" s="35" t="s">
        <v>393</v>
      </c>
      <c r="C95" s="35" t="s">
        <v>394</v>
      </c>
      <c r="D95" s="35" t="s">
        <v>395</v>
      </c>
      <c r="E95" s="46" cm="1">
        <f t="array" ref="E95">_xlfn._xlws.FILTER(PI_SISPT_ProgramacionFisica[Prog. Fís.],(PI_SISPT_ProgramacionFisica[Cód. Prod.]=Reporte[[#This Row],[Cód. Prod.]])*(PI_SISPT_ProgramacionFisica[Vigencia]=LEFT('Reporte'!$B$1,4)))</f>
        <v>26</v>
      </c>
      <c r="F95" s="49">
        <f>SUMIFS(EjecucionPIIP[AvanceEjecutado],EjecucionPIIP[CodigoProducto],Reporte[[#This Row],[Cód. Prod.]],EjecucionPIIP[Periodo],$B$1,EjecucionPIIP[AvanceEjecutado],"&lt;&gt;0")</f>
        <v>52</v>
      </c>
      <c r="G95" s="49" t="e" cm="1" vm="1">
        <f t="array" ref="G95">_xlfn._xlws.FILTER(ReporteEficacia[Meta ejecutada],(ReporteEficacia[Código producto]=Reporte[[#This Row],[Cód. Prod.]])*(ReporteEficacia[Periodo]='Reporte'!$B$1))</f>
        <v>#VALUE!</v>
      </c>
      <c r="H95" s="23" t="e" vm="2">
        <f>IF(Reporte[[#This Row],[Ejecución Física PIIP]]=Reporte[[#This Row],[Eje. Fís. SISPT]],"Coincide","No coincide")</f>
        <v>#VALUE!</v>
      </c>
      <c r="I95" s="23" t="str" cm="1">
        <f t="array" ref="I95">_xlfn.TEXTJOIN(", ",TRUE,_xlfn._xlws.FILTER(EjecucionPIIP[Bpin],(EjecucionPIIP[Periodo]='Reporte'!$B$1)*(EjecucionPIIP[CodigoProducto]=Reporte[[#This Row],[Cód. Prod.]]),""))</f>
        <v>202500000045869, 202600000006154</v>
      </c>
      <c r="J95" s="134">
        <f>SUMIFS(CUIPO_datos_abiertos[COMPROMISOS],CUIPO_datos_abiertos[COD_PROGRAMATICO_MGA],Reporte[[#This Row],[Cód. Prod.]],CUIPO_datos_abiertos[PERIODO],$B$1)</f>
        <v>0</v>
      </c>
      <c r="K95" s="137">
        <f>SUMIFS(CUIPO_datos_abiertos[OBLIGACIONES],CUIPO_datos_abiertos[COD_PROGRAMATICO_MGA],Reporte[[#This Row],[Cód. Prod.]],CUIPO_datos_abiertos[PERIODO],$B$1)</f>
        <v>0</v>
      </c>
      <c r="L9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5" s="56" t="str">
        <f>IF(Reporte[[#This Row],[¿Se tiene en cuenta para el calculo?]]="Aporta al calculo",Reporte[[#This Row],[Ejecución Física PIIP]]/Reporte[[#This Row],[Programación Física de la Meta]],"")</f>
        <v/>
      </c>
      <c r="N95" s="53" t="str">
        <f>IF(Reporte[[#This Row],[¿Se tiene en cuenta para el calculo?]]="Aporta al calculo",IF(Reporte[[#This Row],[Avance físico (%)]]&gt;1,1,Reporte[[#This Row],[Avance físico (%)]]),"")</f>
        <v/>
      </c>
      <c r="O95" s="48" t="str">
        <f>IF(Reporte[[#This Row],[¿Se tiene en cuenta para el calculo?]]="Aporta al calculo",Reporte[[#This Row],[Obligaciones (CUIPO)]]/$D$1,"")</f>
        <v/>
      </c>
      <c r="P95" s="44" t="str">
        <f>IF(Reporte[[#This Row],[¿Se tiene en cuenta para el calculo?]]="Aporta al calculo",Reporte[[#This Row],[Avance ajustado (%)]]*Reporte[[#This Row],[Ponderador (wi)]],"")</f>
        <v/>
      </c>
    </row>
    <row r="96" spans="1:16" ht="28.8" x14ac:dyDescent="0.3">
      <c r="A96" s="34" t="s">
        <v>396</v>
      </c>
      <c r="B96" s="35" t="s">
        <v>397</v>
      </c>
      <c r="C96" s="35" t="s">
        <v>398</v>
      </c>
      <c r="D96" s="35" t="s">
        <v>397</v>
      </c>
      <c r="E96" s="46" cm="1">
        <f t="array" ref="E96">_xlfn._xlws.FILTER(PI_SISPT_ProgramacionFisica[Prog. Fís.],(PI_SISPT_ProgramacionFisica[Cód. Prod.]=Reporte[[#This Row],[Cód. Prod.]])*(PI_SISPT_ProgramacionFisica[Vigencia]=LEFT('Reporte'!$B$1,4)))</f>
        <v>2</v>
      </c>
      <c r="F96" s="49">
        <f>SUMIFS(EjecucionPIIP[AvanceEjecutado],EjecucionPIIP[CodigoProducto],Reporte[[#This Row],[Cód. Prod.]],EjecucionPIIP[Periodo],$B$1,EjecucionPIIP[AvanceEjecutado],"&lt;&gt;0")</f>
        <v>0</v>
      </c>
      <c r="G96" s="49" t="e" cm="1" vm="1">
        <f t="array" ref="G96">_xlfn._xlws.FILTER(ReporteEficacia[Meta ejecutada],(ReporteEficacia[Código producto]=Reporte[[#This Row],[Cód. Prod.]])*(ReporteEficacia[Periodo]='Reporte'!$B$1))</f>
        <v>#VALUE!</v>
      </c>
      <c r="H96" s="23" t="e" vm="2">
        <f>IF(Reporte[[#This Row],[Ejecución Física PIIP]]=Reporte[[#This Row],[Eje. Fís. SISPT]],"Coincide","No coincide")</f>
        <v>#VALUE!</v>
      </c>
      <c r="I96" s="23" t="str" cm="1">
        <f t="array" ref="I96">_xlfn.TEXTJOIN(", ",TRUE,_xlfn._xlws.FILTER(EjecucionPIIP[Bpin],(EjecucionPIIP[Periodo]='Reporte'!$B$1)*(EjecucionPIIP[CodigoProducto]=Reporte[[#This Row],[Cód. Prod.]]),""))</f>
        <v/>
      </c>
      <c r="J96" s="134">
        <f>SUMIFS(CUIPO_datos_abiertos[COMPROMISOS],CUIPO_datos_abiertos[COD_PROGRAMATICO_MGA],Reporte[[#This Row],[Cód. Prod.]],CUIPO_datos_abiertos[PERIODO],$B$1)</f>
        <v>0</v>
      </c>
      <c r="K96" s="137">
        <f>SUMIFS(CUIPO_datos_abiertos[OBLIGACIONES],CUIPO_datos_abiertos[COD_PROGRAMATICO_MGA],Reporte[[#This Row],[Cód. Prod.]],CUIPO_datos_abiertos[PERIODO],$B$1)</f>
        <v>0</v>
      </c>
      <c r="L9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6" s="56" t="str">
        <f>IF(Reporte[[#This Row],[¿Se tiene en cuenta para el calculo?]]="Aporta al calculo",Reporte[[#This Row],[Ejecución Física PIIP]]/Reporte[[#This Row],[Programación Física de la Meta]],"")</f>
        <v/>
      </c>
      <c r="N96" s="53" t="str">
        <f>IF(Reporte[[#This Row],[¿Se tiene en cuenta para el calculo?]]="Aporta al calculo",IF(Reporte[[#This Row],[Avance físico (%)]]&gt;1,1,Reporte[[#This Row],[Avance físico (%)]]),"")</f>
        <v/>
      </c>
      <c r="O96" s="48" t="str">
        <f>IF(Reporte[[#This Row],[¿Se tiene en cuenta para el calculo?]]="Aporta al calculo",Reporte[[#This Row],[Obligaciones (CUIPO)]]/$D$1,"")</f>
        <v/>
      </c>
      <c r="P96" s="44" t="str">
        <f>IF(Reporte[[#This Row],[¿Se tiene en cuenta para el calculo?]]="Aporta al calculo",Reporte[[#This Row],[Avance ajustado (%)]]*Reporte[[#This Row],[Ponderador (wi)]],"")</f>
        <v/>
      </c>
    </row>
    <row r="97" spans="1:16" ht="28.8" x14ac:dyDescent="0.3">
      <c r="A97" s="34" t="s">
        <v>399</v>
      </c>
      <c r="B97" s="35" t="s">
        <v>400</v>
      </c>
      <c r="C97" s="35" t="s">
        <v>401</v>
      </c>
      <c r="D97" s="35" t="s">
        <v>400</v>
      </c>
      <c r="E97" s="46" cm="1">
        <f t="array" ref="E97">_xlfn._xlws.FILTER(PI_SISPT_ProgramacionFisica[Prog. Fís.],(PI_SISPT_ProgramacionFisica[Cód. Prod.]=Reporte[[#This Row],[Cód. Prod.]])*(PI_SISPT_ProgramacionFisica[Vigencia]=LEFT('Reporte'!$B$1,4)))</f>
        <v>1</v>
      </c>
      <c r="F97" s="49">
        <f>SUMIFS(EjecucionPIIP[AvanceEjecutado],EjecucionPIIP[CodigoProducto],Reporte[[#This Row],[Cód. Prod.]],EjecucionPIIP[Periodo],$B$1,EjecucionPIIP[AvanceEjecutado],"&lt;&gt;0")</f>
        <v>0</v>
      </c>
      <c r="G97" s="49" t="e" cm="1" vm="1">
        <f t="array" ref="G97">_xlfn._xlws.FILTER(ReporteEficacia[Meta ejecutada],(ReporteEficacia[Código producto]=Reporte[[#This Row],[Cód. Prod.]])*(ReporteEficacia[Periodo]='Reporte'!$B$1))</f>
        <v>#VALUE!</v>
      </c>
      <c r="H97" s="23" t="e" vm="2">
        <f>IF(Reporte[[#This Row],[Ejecución Física PIIP]]=Reporte[[#This Row],[Eje. Fís. SISPT]],"Coincide","No coincide")</f>
        <v>#VALUE!</v>
      </c>
      <c r="I97" s="23" t="str" cm="1">
        <f t="array" ref="I97">_xlfn.TEXTJOIN(", ",TRUE,_xlfn._xlws.FILTER(EjecucionPIIP[Bpin],(EjecucionPIIP[Periodo]='Reporte'!$B$1)*(EjecucionPIIP[CodigoProducto]=Reporte[[#This Row],[Cód. Prod.]]),""))</f>
        <v/>
      </c>
      <c r="J97" s="134">
        <f>SUMIFS(CUIPO_datos_abiertos[COMPROMISOS],CUIPO_datos_abiertos[COD_PROGRAMATICO_MGA],Reporte[[#This Row],[Cód. Prod.]],CUIPO_datos_abiertos[PERIODO],$B$1)</f>
        <v>0</v>
      </c>
      <c r="K97" s="137">
        <f>SUMIFS(CUIPO_datos_abiertos[OBLIGACIONES],CUIPO_datos_abiertos[COD_PROGRAMATICO_MGA],Reporte[[#This Row],[Cód. Prod.]],CUIPO_datos_abiertos[PERIODO],$B$1)</f>
        <v>0</v>
      </c>
      <c r="L9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7" s="56" t="str">
        <f>IF(Reporte[[#This Row],[¿Se tiene en cuenta para el calculo?]]="Aporta al calculo",Reporte[[#This Row],[Ejecución Física PIIP]]/Reporte[[#This Row],[Programación Física de la Meta]],"")</f>
        <v/>
      </c>
      <c r="N97" s="53" t="str">
        <f>IF(Reporte[[#This Row],[¿Se tiene en cuenta para el calculo?]]="Aporta al calculo",IF(Reporte[[#This Row],[Avance físico (%)]]&gt;1,1,Reporte[[#This Row],[Avance físico (%)]]),"")</f>
        <v/>
      </c>
      <c r="O97" s="48" t="str">
        <f>IF(Reporte[[#This Row],[¿Se tiene en cuenta para el calculo?]]="Aporta al calculo",Reporte[[#This Row],[Obligaciones (CUIPO)]]/$D$1,"")</f>
        <v/>
      </c>
      <c r="P97" s="44" t="str">
        <f>IF(Reporte[[#This Row],[¿Se tiene en cuenta para el calculo?]]="Aporta al calculo",Reporte[[#This Row],[Avance ajustado (%)]]*Reporte[[#This Row],[Ponderador (wi)]],"")</f>
        <v/>
      </c>
    </row>
    <row r="98" spans="1:16" ht="43.2" x14ac:dyDescent="0.3">
      <c r="A98" s="34" t="s">
        <v>402</v>
      </c>
      <c r="B98" s="35" t="s">
        <v>403</v>
      </c>
      <c r="C98" s="35" t="s">
        <v>404</v>
      </c>
      <c r="D98" s="35" t="s">
        <v>405</v>
      </c>
      <c r="E98" s="46" cm="1">
        <f t="array" ref="E98">_xlfn._xlws.FILTER(PI_SISPT_ProgramacionFisica[Prog. Fís.],(PI_SISPT_ProgramacionFisica[Cód. Prod.]=Reporte[[#This Row],[Cód. Prod.]])*(PI_SISPT_ProgramacionFisica[Vigencia]=LEFT('Reporte'!$B$1,4)))</f>
        <v>0</v>
      </c>
      <c r="F98" s="49">
        <f>SUMIFS(EjecucionPIIP[AvanceEjecutado],EjecucionPIIP[CodigoProducto],Reporte[[#This Row],[Cód. Prod.]],EjecucionPIIP[Periodo],$B$1,EjecucionPIIP[AvanceEjecutado],"&lt;&gt;0")</f>
        <v>0</v>
      </c>
      <c r="G98" s="49" t="e" cm="1" vm="1">
        <f t="array" ref="G98">_xlfn._xlws.FILTER(ReporteEficacia[Meta ejecutada],(ReporteEficacia[Código producto]=Reporte[[#This Row],[Cód. Prod.]])*(ReporteEficacia[Periodo]='Reporte'!$B$1))</f>
        <v>#VALUE!</v>
      </c>
      <c r="H98" s="23" t="e" vm="2">
        <f>IF(Reporte[[#This Row],[Ejecución Física PIIP]]=Reporte[[#This Row],[Eje. Fís. SISPT]],"Coincide","No coincide")</f>
        <v>#VALUE!</v>
      </c>
      <c r="I98" s="23" t="str" cm="1">
        <f t="array" ref="I98">_xlfn.TEXTJOIN(", ",TRUE,_xlfn._xlws.FILTER(EjecucionPIIP[Bpin],(EjecucionPIIP[Periodo]='Reporte'!$B$1)*(EjecucionPIIP[CodigoProducto]=Reporte[[#This Row],[Cód. Prod.]]),""))</f>
        <v/>
      </c>
      <c r="J98" s="134">
        <f>SUMIFS(CUIPO_datos_abiertos[COMPROMISOS],CUIPO_datos_abiertos[COD_PROGRAMATICO_MGA],Reporte[[#This Row],[Cód. Prod.]],CUIPO_datos_abiertos[PERIODO],$B$1)</f>
        <v>0</v>
      </c>
      <c r="K98" s="137">
        <f>SUMIFS(CUIPO_datos_abiertos[OBLIGACIONES],CUIPO_datos_abiertos[COD_PROGRAMATICO_MGA],Reporte[[#This Row],[Cód. Prod.]],CUIPO_datos_abiertos[PERIODO],$B$1)</f>
        <v>0</v>
      </c>
      <c r="L9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8" s="56" t="str">
        <f>IF(Reporte[[#This Row],[¿Se tiene en cuenta para el calculo?]]="Aporta al calculo",Reporte[[#This Row],[Ejecución Física PIIP]]/Reporte[[#This Row],[Programación Física de la Meta]],"")</f>
        <v/>
      </c>
      <c r="N98" s="53" t="str">
        <f>IF(Reporte[[#This Row],[¿Se tiene en cuenta para el calculo?]]="Aporta al calculo",IF(Reporte[[#This Row],[Avance físico (%)]]&gt;1,1,Reporte[[#This Row],[Avance físico (%)]]),"")</f>
        <v/>
      </c>
      <c r="O98" s="48" t="str">
        <f>IF(Reporte[[#This Row],[¿Se tiene en cuenta para el calculo?]]="Aporta al calculo",Reporte[[#This Row],[Obligaciones (CUIPO)]]/$D$1,"")</f>
        <v/>
      </c>
      <c r="P98" s="44" t="str">
        <f>IF(Reporte[[#This Row],[¿Se tiene en cuenta para el calculo?]]="Aporta al calculo",Reporte[[#This Row],[Avance ajustado (%)]]*Reporte[[#This Row],[Ponderador (wi)]],"")</f>
        <v/>
      </c>
    </row>
    <row r="99" spans="1:16" ht="28.8" x14ac:dyDescent="0.3">
      <c r="A99" s="34" t="s">
        <v>406</v>
      </c>
      <c r="B99" s="35" t="s">
        <v>407</v>
      </c>
      <c r="C99" s="35" t="s">
        <v>408</v>
      </c>
      <c r="D99" s="35" t="s">
        <v>409</v>
      </c>
      <c r="E99" s="46" cm="1">
        <f t="array" ref="E99">_xlfn._xlws.FILTER(PI_SISPT_ProgramacionFisica[Prog. Fís.],(PI_SISPT_ProgramacionFisica[Cód. Prod.]=Reporte[[#This Row],[Cód. Prod.]])*(PI_SISPT_ProgramacionFisica[Vigencia]=LEFT('Reporte'!$B$1,4)))</f>
        <v>425</v>
      </c>
      <c r="F99" s="49">
        <f>SUMIFS(EjecucionPIIP[AvanceEjecutado],EjecucionPIIP[CodigoProducto],Reporte[[#This Row],[Cód. Prod.]],EjecucionPIIP[Periodo],$B$1,EjecucionPIIP[AvanceEjecutado],"&lt;&gt;0")</f>
        <v>0</v>
      </c>
      <c r="G99" s="49" t="e" cm="1" vm="1">
        <f t="array" ref="G99">_xlfn._xlws.FILTER(ReporteEficacia[Meta ejecutada],(ReporteEficacia[Código producto]=Reporte[[#This Row],[Cód. Prod.]])*(ReporteEficacia[Periodo]='Reporte'!$B$1))</f>
        <v>#VALUE!</v>
      </c>
      <c r="H99" s="23" t="e" vm="2">
        <f>IF(Reporte[[#This Row],[Ejecución Física PIIP]]=Reporte[[#This Row],[Eje. Fís. SISPT]],"Coincide","No coincide")</f>
        <v>#VALUE!</v>
      </c>
      <c r="I99" s="23" t="str" cm="1">
        <f t="array" ref="I99">_xlfn.TEXTJOIN(", ",TRUE,_xlfn._xlws.FILTER(EjecucionPIIP[Bpin],(EjecucionPIIP[Periodo]='Reporte'!$B$1)*(EjecucionPIIP[CodigoProducto]=Reporte[[#This Row],[Cód. Prod.]]),""))</f>
        <v/>
      </c>
      <c r="J99" s="134">
        <f>SUMIFS(CUIPO_datos_abiertos[COMPROMISOS],CUIPO_datos_abiertos[COD_PROGRAMATICO_MGA],Reporte[[#This Row],[Cód. Prod.]],CUIPO_datos_abiertos[PERIODO],$B$1)</f>
        <v>0</v>
      </c>
      <c r="K99" s="137">
        <f>SUMIFS(CUIPO_datos_abiertos[OBLIGACIONES],CUIPO_datos_abiertos[COD_PROGRAMATICO_MGA],Reporte[[#This Row],[Cód. Prod.]],CUIPO_datos_abiertos[PERIODO],$B$1)</f>
        <v>0</v>
      </c>
      <c r="L9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99" s="56" t="str">
        <f>IF(Reporte[[#This Row],[¿Se tiene en cuenta para el calculo?]]="Aporta al calculo",Reporte[[#This Row],[Ejecución Física PIIP]]/Reporte[[#This Row],[Programación Física de la Meta]],"")</f>
        <v/>
      </c>
      <c r="N99" s="53" t="str">
        <f>IF(Reporte[[#This Row],[¿Se tiene en cuenta para el calculo?]]="Aporta al calculo",IF(Reporte[[#This Row],[Avance físico (%)]]&gt;1,1,Reporte[[#This Row],[Avance físico (%)]]),"")</f>
        <v/>
      </c>
      <c r="O99" s="48" t="str">
        <f>IF(Reporte[[#This Row],[¿Se tiene en cuenta para el calculo?]]="Aporta al calculo",Reporte[[#This Row],[Obligaciones (CUIPO)]]/$D$1,"")</f>
        <v/>
      </c>
      <c r="P99" s="44" t="str">
        <f>IF(Reporte[[#This Row],[¿Se tiene en cuenta para el calculo?]]="Aporta al calculo",Reporte[[#This Row],[Avance ajustado (%)]]*Reporte[[#This Row],[Ponderador (wi)]],"")</f>
        <v/>
      </c>
    </row>
    <row r="100" spans="1:16" ht="28.8" x14ac:dyDescent="0.3">
      <c r="A100" s="34" t="s">
        <v>410</v>
      </c>
      <c r="B100" s="35" t="s">
        <v>411</v>
      </c>
      <c r="C100" s="35" t="s">
        <v>412</v>
      </c>
      <c r="D100" s="35" t="s">
        <v>413</v>
      </c>
      <c r="E100" s="46" cm="1">
        <f t="array" ref="E100">_xlfn._xlws.FILTER(PI_SISPT_ProgramacionFisica[Prog. Fís.],(PI_SISPT_ProgramacionFisica[Cód. Prod.]=Reporte[[#This Row],[Cód. Prod.]])*(PI_SISPT_ProgramacionFisica[Vigencia]=LEFT('Reporte'!$B$1,4)))</f>
        <v>3</v>
      </c>
      <c r="F100" s="49">
        <f>SUMIFS(EjecucionPIIP[AvanceEjecutado],EjecucionPIIP[CodigoProducto],Reporte[[#This Row],[Cód. Prod.]],EjecucionPIIP[Periodo],$B$1,EjecucionPIIP[AvanceEjecutado],"&lt;&gt;0")</f>
        <v>0</v>
      </c>
      <c r="G100" s="49" t="e" cm="1" vm="1">
        <f t="array" ref="G100">_xlfn._xlws.FILTER(ReporteEficacia[Meta ejecutada],(ReporteEficacia[Código producto]=Reporte[[#This Row],[Cód. Prod.]])*(ReporteEficacia[Periodo]='Reporte'!$B$1))</f>
        <v>#VALUE!</v>
      </c>
      <c r="H100" s="23" t="e" vm="2">
        <f>IF(Reporte[[#This Row],[Ejecución Física PIIP]]=Reporte[[#This Row],[Eje. Fís. SISPT]],"Coincide","No coincide")</f>
        <v>#VALUE!</v>
      </c>
      <c r="I100" s="23" t="str" cm="1">
        <f t="array" ref="I100">_xlfn.TEXTJOIN(", ",TRUE,_xlfn._xlws.FILTER(EjecucionPIIP[Bpin],(EjecucionPIIP[Periodo]='Reporte'!$B$1)*(EjecucionPIIP[CodigoProducto]=Reporte[[#This Row],[Cód. Prod.]]),""))</f>
        <v/>
      </c>
      <c r="J100" s="134">
        <f>SUMIFS(CUIPO_datos_abiertos[COMPROMISOS],CUIPO_datos_abiertos[COD_PROGRAMATICO_MGA],Reporte[[#This Row],[Cód. Prod.]],CUIPO_datos_abiertos[PERIODO],$B$1)</f>
        <v>0</v>
      </c>
      <c r="K100" s="137">
        <f>SUMIFS(CUIPO_datos_abiertos[OBLIGACIONES],CUIPO_datos_abiertos[COD_PROGRAMATICO_MGA],Reporte[[#This Row],[Cód. Prod.]],CUIPO_datos_abiertos[PERIODO],$B$1)</f>
        <v>0</v>
      </c>
      <c r="L10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0" s="56" t="str">
        <f>IF(Reporte[[#This Row],[¿Se tiene en cuenta para el calculo?]]="Aporta al calculo",Reporte[[#This Row],[Ejecución Física PIIP]]/Reporte[[#This Row],[Programación Física de la Meta]],"")</f>
        <v/>
      </c>
      <c r="N100" s="53" t="str">
        <f>IF(Reporte[[#This Row],[¿Se tiene en cuenta para el calculo?]]="Aporta al calculo",IF(Reporte[[#This Row],[Avance físico (%)]]&gt;1,1,Reporte[[#This Row],[Avance físico (%)]]),"")</f>
        <v/>
      </c>
      <c r="O100" s="48" t="str">
        <f>IF(Reporte[[#This Row],[¿Se tiene en cuenta para el calculo?]]="Aporta al calculo",Reporte[[#This Row],[Obligaciones (CUIPO)]]/$D$1,"")</f>
        <v/>
      </c>
      <c r="P100" s="44" t="str">
        <f>IF(Reporte[[#This Row],[¿Se tiene en cuenta para el calculo?]]="Aporta al calculo",Reporte[[#This Row],[Avance ajustado (%)]]*Reporte[[#This Row],[Ponderador (wi)]],"")</f>
        <v/>
      </c>
    </row>
    <row r="101" spans="1:16" x14ac:dyDescent="0.3">
      <c r="A101" s="34" t="s">
        <v>414</v>
      </c>
      <c r="B101" s="35" t="s">
        <v>415</v>
      </c>
      <c r="C101" s="35" t="s">
        <v>416</v>
      </c>
      <c r="D101" s="35" t="s">
        <v>417</v>
      </c>
      <c r="E101" s="46" cm="1">
        <f t="array" ref="E101">_xlfn._xlws.FILTER(PI_SISPT_ProgramacionFisica[Prog. Fís.],(PI_SISPT_ProgramacionFisica[Cód. Prod.]=Reporte[[#This Row],[Cód. Prod.]])*(PI_SISPT_ProgramacionFisica[Vigencia]=LEFT('Reporte'!$B$1,4)))</f>
        <v>2</v>
      </c>
      <c r="F101" s="49">
        <f>SUMIFS(EjecucionPIIP[AvanceEjecutado],EjecucionPIIP[CodigoProducto],Reporte[[#This Row],[Cód. Prod.]],EjecucionPIIP[Periodo],$B$1,EjecucionPIIP[AvanceEjecutado],"&lt;&gt;0")</f>
        <v>0</v>
      </c>
      <c r="G101" s="49" t="e" cm="1" vm="1">
        <f t="array" ref="G101">_xlfn._xlws.FILTER(ReporteEficacia[Meta ejecutada],(ReporteEficacia[Código producto]=Reporte[[#This Row],[Cód. Prod.]])*(ReporteEficacia[Periodo]='Reporte'!$B$1))</f>
        <v>#VALUE!</v>
      </c>
      <c r="H101" s="23" t="e" vm="2">
        <f>IF(Reporte[[#This Row],[Ejecución Física PIIP]]=Reporte[[#This Row],[Eje. Fís. SISPT]],"Coincide","No coincide")</f>
        <v>#VALUE!</v>
      </c>
      <c r="I101" s="23" t="str" cm="1">
        <f t="array" ref="I101">_xlfn.TEXTJOIN(", ",TRUE,_xlfn._xlws.FILTER(EjecucionPIIP[Bpin],(EjecucionPIIP[Periodo]='Reporte'!$B$1)*(EjecucionPIIP[CodigoProducto]=Reporte[[#This Row],[Cód. Prod.]]),""))</f>
        <v>202600000010903</v>
      </c>
      <c r="J101" s="134">
        <f>SUMIFS(CUIPO_datos_abiertos[COMPROMISOS],CUIPO_datos_abiertos[COD_PROGRAMATICO_MGA],Reporte[[#This Row],[Cód. Prod.]],CUIPO_datos_abiertos[PERIODO],$B$1)</f>
        <v>0</v>
      </c>
      <c r="K101" s="137">
        <f>SUMIFS(CUIPO_datos_abiertos[OBLIGACIONES],CUIPO_datos_abiertos[COD_PROGRAMATICO_MGA],Reporte[[#This Row],[Cód. Prod.]],CUIPO_datos_abiertos[PERIODO],$B$1)</f>
        <v>0</v>
      </c>
      <c r="L10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1" s="56" t="str">
        <f>IF(Reporte[[#This Row],[¿Se tiene en cuenta para el calculo?]]="Aporta al calculo",Reporte[[#This Row],[Ejecución Física PIIP]]/Reporte[[#This Row],[Programación Física de la Meta]],"")</f>
        <v/>
      </c>
      <c r="N101" s="53" t="str">
        <f>IF(Reporte[[#This Row],[¿Se tiene en cuenta para el calculo?]]="Aporta al calculo",IF(Reporte[[#This Row],[Avance físico (%)]]&gt;1,1,Reporte[[#This Row],[Avance físico (%)]]),"")</f>
        <v/>
      </c>
      <c r="O101" s="48" t="str">
        <f>IF(Reporte[[#This Row],[¿Se tiene en cuenta para el calculo?]]="Aporta al calculo",Reporte[[#This Row],[Obligaciones (CUIPO)]]/$D$1,"")</f>
        <v/>
      </c>
      <c r="P101" s="44" t="str">
        <f>IF(Reporte[[#This Row],[¿Se tiene en cuenta para el calculo?]]="Aporta al calculo",Reporte[[#This Row],[Avance ajustado (%)]]*Reporte[[#This Row],[Ponderador (wi)]],"")</f>
        <v/>
      </c>
    </row>
    <row r="102" spans="1:16" ht="28.8" x14ac:dyDescent="0.3">
      <c r="A102" s="34" t="s">
        <v>418</v>
      </c>
      <c r="B102" s="35" t="s">
        <v>419</v>
      </c>
      <c r="C102" s="35" t="s">
        <v>420</v>
      </c>
      <c r="D102" s="35" t="s">
        <v>421</v>
      </c>
      <c r="E102" s="46" cm="1">
        <f t="array" ref="E102">_xlfn._xlws.FILTER(PI_SISPT_ProgramacionFisica[Prog. Fís.],(PI_SISPT_ProgramacionFisica[Cód. Prod.]=Reporte[[#This Row],[Cód. Prod.]])*(PI_SISPT_ProgramacionFisica[Vigencia]=LEFT('Reporte'!$B$1,4)))</f>
        <v>1</v>
      </c>
      <c r="F102" s="49">
        <f>SUMIFS(EjecucionPIIP[AvanceEjecutado],EjecucionPIIP[CodigoProducto],Reporte[[#This Row],[Cód. Prod.]],EjecucionPIIP[Periodo],$B$1,EjecucionPIIP[AvanceEjecutado],"&lt;&gt;0")</f>
        <v>0</v>
      </c>
      <c r="G102" s="49" t="e" cm="1" vm="1">
        <f t="array" ref="G102">_xlfn._xlws.FILTER(ReporteEficacia[Meta ejecutada],(ReporteEficacia[Código producto]=Reporte[[#This Row],[Cód. Prod.]])*(ReporteEficacia[Periodo]='Reporte'!$B$1))</f>
        <v>#VALUE!</v>
      </c>
      <c r="H102" s="23" t="e" vm="2">
        <f>IF(Reporte[[#This Row],[Ejecución Física PIIP]]=Reporte[[#This Row],[Eje. Fís. SISPT]],"Coincide","No coincide")</f>
        <v>#VALUE!</v>
      </c>
      <c r="I102" s="23" t="str" cm="1">
        <f t="array" ref="I102">_xlfn.TEXTJOIN(", ",TRUE,_xlfn._xlws.FILTER(EjecucionPIIP[Bpin],(EjecucionPIIP[Periodo]='Reporte'!$B$1)*(EjecucionPIIP[CodigoProducto]=Reporte[[#This Row],[Cód. Prod.]]),""))</f>
        <v>202600000012308</v>
      </c>
      <c r="J102" s="134">
        <f>SUMIFS(CUIPO_datos_abiertos[COMPROMISOS],CUIPO_datos_abiertos[COD_PROGRAMATICO_MGA],Reporte[[#This Row],[Cód. Prod.]],CUIPO_datos_abiertos[PERIODO],$B$1)</f>
        <v>0</v>
      </c>
      <c r="K102" s="137">
        <f>SUMIFS(CUIPO_datos_abiertos[OBLIGACIONES],CUIPO_datos_abiertos[COD_PROGRAMATICO_MGA],Reporte[[#This Row],[Cód. Prod.]],CUIPO_datos_abiertos[PERIODO],$B$1)</f>
        <v>0</v>
      </c>
      <c r="L10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2" s="56" t="str">
        <f>IF(Reporte[[#This Row],[¿Se tiene en cuenta para el calculo?]]="Aporta al calculo",Reporte[[#This Row],[Ejecución Física PIIP]]/Reporte[[#This Row],[Programación Física de la Meta]],"")</f>
        <v/>
      </c>
      <c r="N102" s="53" t="str">
        <f>IF(Reporte[[#This Row],[¿Se tiene en cuenta para el calculo?]]="Aporta al calculo",IF(Reporte[[#This Row],[Avance físico (%)]]&gt;1,1,Reporte[[#This Row],[Avance físico (%)]]),"")</f>
        <v/>
      </c>
      <c r="O102" s="48" t="str">
        <f>IF(Reporte[[#This Row],[¿Se tiene en cuenta para el calculo?]]="Aporta al calculo",Reporte[[#This Row],[Obligaciones (CUIPO)]]/$D$1,"")</f>
        <v/>
      </c>
      <c r="P102" s="44" t="str">
        <f>IF(Reporte[[#This Row],[¿Se tiene en cuenta para el calculo?]]="Aporta al calculo",Reporte[[#This Row],[Avance ajustado (%)]]*Reporte[[#This Row],[Ponderador (wi)]],"")</f>
        <v/>
      </c>
    </row>
    <row r="103" spans="1:16" ht="28.8" x14ac:dyDescent="0.3">
      <c r="A103" s="34" t="s">
        <v>422</v>
      </c>
      <c r="B103" s="35" t="s">
        <v>423</v>
      </c>
      <c r="C103" s="35" t="s">
        <v>424</v>
      </c>
      <c r="D103" s="35" t="s">
        <v>425</v>
      </c>
      <c r="E103" s="46" cm="1">
        <f t="array" ref="E103">_xlfn._xlws.FILTER(PI_SISPT_ProgramacionFisica[Prog. Fís.],(PI_SISPT_ProgramacionFisica[Cód. Prod.]=Reporte[[#This Row],[Cód. Prod.]])*(PI_SISPT_ProgramacionFisica[Vigencia]=LEFT('Reporte'!$B$1,4)))</f>
        <v>100</v>
      </c>
      <c r="F103" s="49">
        <f>SUMIFS(EjecucionPIIP[AvanceEjecutado],EjecucionPIIP[CodigoProducto],Reporte[[#This Row],[Cód. Prod.]],EjecucionPIIP[Periodo],$B$1,EjecucionPIIP[AvanceEjecutado],"&lt;&gt;0")</f>
        <v>0</v>
      </c>
      <c r="G103" s="49" t="e" cm="1" vm="1">
        <f t="array" ref="G103">_xlfn._xlws.FILTER(ReporteEficacia[Meta ejecutada],(ReporteEficacia[Código producto]=Reporte[[#This Row],[Cód. Prod.]])*(ReporteEficacia[Periodo]='Reporte'!$B$1))</f>
        <v>#VALUE!</v>
      </c>
      <c r="H103" s="23" t="e" vm="2">
        <f>IF(Reporte[[#This Row],[Ejecución Física PIIP]]=Reporte[[#This Row],[Eje. Fís. SISPT]],"Coincide","No coincide")</f>
        <v>#VALUE!</v>
      </c>
      <c r="I103" s="23" t="str" cm="1">
        <f t="array" ref="I103">_xlfn.TEXTJOIN(", ",TRUE,_xlfn._xlws.FILTER(EjecucionPIIP[Bpin],(EjecucionPIIP[Periodo]='Reporte'!$B$1)*(EjecucionPIIP[CodigoProducto]=Reporte[[#This Row],[Cód. Prod.]]),""))</f>
        <v/>
      </c>
      <c r="J103" s="134">
        <f>SUMIFS(CUIPO_datos_abiertos[COMPROMISOS],CUIPO_datos_abiertos[COD_PROGRAMATICO_MGA],Reporte[[#This Row],[Cód. Prod.]],CUIPO_datos_abiertos[PERIODO],$B$1)</f>
        <v>0</v>
      </c>
      <c r="K103" s="137">
        <f>SUMIFS(CUIPO_datos_abiertos[OBLIGACIONES],CUIPO_datos_abiertos[COD_PROGRAMATICO_MGA],Reporte[[#This Row],[Cód. Prod.]],CUIPO_datos_abiertos[PERIODO],$B$1)</f>
        <v>0</v>
      </c>
      <c r="L10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3" s="56" t="str">
        <f>IF(Reporte[[#This Row],[¿Se tiene en cuenta para el calculo?]]="Aporta al calculo",Reporte[[#This Row],[Ejecución Física PIIP]]/Reporte[[#This Row],[Programación Física de la Meta]],"")</f>
        <v/>
      </c>
      <c r="N103" s="53" t="str">
        <f>IF(Reporte[[#This Row],[¿Se tiene en cuenta para el calculo?]]="Aporta al calculo",IF(Reporte[[#This Row],[Avance físico (%)]]&gt;1,1,Reporte[[#This Row],[Avance físico (%)]]),"")</f>
        <v/>
      </c>
      <c r="O103" s="48" t="str">
        <f>IF(Reporte[[#This Row],[¿Se tiene en cuenta para el calculo?]]="Aporta al calculo",Reporte[[#This Row],[Obligaciones (CUIPO)]]/$D$1,"")</f>
        <v/>
      </c>
      <c r="P103" s="44" t="str">
        <f>IF(Reporte[[#This Row],[¿Se tiene en cuenta para el calculo?]]="Aporta al calculo",Reporte[[#This Row],[Avance ajustado (%)]]*Reporte[[#This Row],[Ponderador (wi)]],"")</f>
        <v/>
      </c>
    </row>
    <row r="104" spans="1:16" ht="28.8" x14ac:dyDescent="0.3">
      <c r="A104" s="34" t="s">
        <v>426</v>
      </c>
      <c r="B104" s="35" t="s">
        <v>427</v>
      </c>
      <c r="C104" s="35" t="s">
        <v>428</v>
      </c>
      <c r="D104" s="35" t="s">
        <v>429</v>
      </c>
      <c r="E104" s="46" cm="1">
        <f t="array" ref="E104">_xlfn._xlws.FILTER(PI_SISPT_ProgramacionFisica[Prog. Fís.],(PI_SISPT_ProgramacionFisica[Cód. Prod.]=Reporte[[#This Row],[Cód. Prod.]])*(PI_SISPT_ProgramacionFisica[Vigencia]=LEFT('Reporte'!$B$1,4)))</f>
        <v>10</v>
      </c>
      <c r="F104" s="49">
        <f>SUMIFS(EjecucionPIIP[AvanceEjecutado],EjecucionPIIP[CodigoProducto],Reporte[[#This Row],[Cód. Prod.]],EjecucionPIIP[Periodo],$B$1,EjecucionPIIP[AvanceEjecutado],"&lt;&gt;0")</f>
        <v>0</v>
      </c>
      <c r="G104" s="49" t="e" cm="1" vm="1">
        <f t="array" ref="G104">_xlfn._xlws.FILTER(ReporteEficacia[Meta ejecutada],(ReporteEficacia[Código producto]=Reporte[[#This Row],[Cód. Prod.]])*(ReporteEficacia[Periodo]='Reporte'!$B$1))</f>
        <v>#VALUE!</v>
      </c>
      <c r="H104" s="23" t="e" vm="2">
        <f>IF(Reporte[[#This Row],[Ejecución Física PIIP]]=Reporte[[#This Row],[Eje. Fís. SISPT]],"Coincide","No coincide")</f>
        <v>#VALUE!</v>
      </c>
      <c r="I104" s="23" t="str" cm="1">
        <f t="array" ref="I104">_xlfn.TEXTJOIN(", ",TRUE,_xlfn._xlws.FILTER(EjecucionPIIP[Bpin],(EjecucionPIIP[Periodo]='Reporte'!$B$1)*(EjecucionPIIP[CodigoProducto]=Reporte[[#This Row],[Cód. Prod.]]),""))</f>
        <v/>
      </c>
      <c r="J104" s="134">
        <f>SUMIFS(CUIPO_datos_abiertos[COMPROMISOS],CUIPO_datos_abiertos[COD_PROGRAMATICO_MGA],Reporte[[#This Row],[Cód. Prod.]],CUIPO_datos_abiertos[PERIODO],$B$1)</f>
        <v>0</v>
      </c>
      <c r="K104" s="137">
        <f>SUMIFS(CUIPO_datos_abiertos[OBLIGACIONES],CUIPO_datos_abiertos[COD_PROGRAMATICO_MGA],Reporte[[#This Row],[Cód. Prod.]],CUIPO_datos_abiertos[PERIODO],$B$1)</f>
        <v>0</v>
      </c>
      <c r="L10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4" s="56" t="str">
        <f>IF(Reporte[[#This Row],[¿Se tiene en cuenta para el calculo?]]="Aporta al calculo",Reporte[[#This Row],[Ejecución Física PIIP]]/Reporte[[#This Row],[Programación Física de la Meta]],"")</f>
        <v/>
      </c>
      <c r="N104" s="53" t="str">
        <f>IF(Reporte[[#This Row],[¿Se tiene en cuenta para el calculo?]]="Aporta al calculo",IF(Reporte[[#This Row],[Avance físico (%)]]&gt;1,1,Reporte[[#This Row],[Avance físico (%)]]),"")</f>
        <v/>
      </c>
      <c r="O104" s="48" t="str">
        <f>IF(Reporte[[#This Row],[¿Se tiene en cuenta para el calculo?]]="Aporta al calculo",Reporte[[#This Row],[Obligaciones (CUIPO)]]/$D$1,"")</f>
        <v/>
      </c>
      <c r="P104" s="44" t="str">
        <f>IF(Reporte[[#This Row],[¿Se tiene en cuenta para el calculo?]]="Aporta al calculo",Reporte[[#This Row],[Avance ajustado (%)]]*Reporte[[#This Row],[Ponderador (wi)]],"")</f>
        <v/>
      </c>
    </row>
    <row r="105" spans="1:16" ht="28.8" x14ac:dyDescent="0.3">
      <c r="A105" s="34" t="s">
        <v>430</v>
      </c>
      <c r="B105" s="35" t="s">
        <v>431</v>
      </c>
      <c r="C105" s="35" t="s">
        <v>432</v>
      </c>
      <c r="D105" s="35" t="s">
        <v>433</v>
      </c>
      <c r="E105" s="46" cm="1">
        <f t="array" ref="E105">_xlfn._xlws.FILTER(PI_SISPT_ProgramacionFisica[Prog. Fís.],(PI_SISPT_ProgramacionFisica[Cód. Prod.]=Reporte[[#This Row],[Cód. Prod.]])*(PI_SISPT_ProgramacionFisica[Vigencia]=LEFT('Reporte'!$B$1,4)))</f>
        <v>350</v>
      </c>
      <c r="F105" s="49">
        <f>SUMIFS(EjecucionPIIP[AvanceEjecutado],EjecucionPIIP[CodigoProducto],Reporte[[#This Row],[Cód. Prod.]],EjecucionPIIP[Periodo],$B$1,EjecucionPIIP[AvanceEjecutado],"&lt;&gt;0")</f>
        <v>0</v>
      </c>
      <c r="G105" s="49" t="e" cm="1" vm="1">
        <f t="array" ref="G105">_xlfn._xlws.FILTER(ReporteEficacia[Meta ejecutada],(ReporteEficacia[Código producto]=Reporte[[#This Row],[Cód. Prod.]])*(ReporteEficacia[Periodo]='Reporte'!$B$1))</f>
        <v>#VALUE!</v>
      </c>
      <c r="H105" s="23" t="e" vm="2">
        <f>IF(Reporte[[#This Row],[Ejecución Física PIIP]]=Reporte[[#This Row],[Eje. Fís. SISPT]],"Coincide","No coincide")</f>
        <v>#VALUE!</v>
      </c>
      <c r="I105" s="23" t="str" cm="1">
        <f t="array" ref="I105">_xlfn.TEXTJOIN(", ",TRUE,_xlfn._xlws.FILTER(EjecucionPIIP[Bpin],(EjecucionPIIP[Periodo]='Reporte'!$B$1)*(EjecucionPIIP[CodigoProducto]=Reporte[[#This Row],[Cód. Prod.]]),""))</f>
        <v/>
      </c>
      <c r="J105" s="134">
        <f>SUMIFS(CUIPO_datos_abiertos[COMPROMISOS],CUIPO_datos_abiertos[COD_PROGRAMATICO_MGA],Reporte[[#This Row],[Cód. Prod.]],CUIPO_datos_abiertos[PERIODO],$B$1)</f>
        <v>0</v>
      </c>
      <c r="K105" s="137">
        <f>SUMIFS(CUIPO_datos_abiertos[OBLIGACIONES],CUIPO_datos_abiertos[COD_PROGRAMATICO_MGA],Reporte[[#This Row],[Cód. Prod.]],CUIPO_datos_abiertos[PERIODO],$B$1)</f>
        <v>0</v>
      </c>
      <c r="L10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5" s="56" t="str">
        <f>IF(Reporte[[#This Row],[¿Se tiene en cuenta para el calculo?]]="Aporta al calculo",Reporte[[#This Row],[Ejecución Física PIIP]]/Reporte[[#This Row],[Programación Física de la Meta]],"")</f>
        <v/>
      </c>
      <c r="N105" s="53" t="str">
        <f>IF(Reporte[[#This Row],[¿Se tiene en cuenta para el calculo?]]="Aporta al calculo",IF(Reporte[[#This Row],[Avance físico (%)]]&gt;1,1,Reporte[[#This Row],[Avance físico (%)]]),"")</f>
        <v/>
      </c>
      <c r="O105" s="48" t="str">
        <f>IF(Reporte[[#This Row],[¿Se tiene en cuenta para el calculo?]]="Aporta al calculo",Reporte[[#This Row],[Obligaciones (CUIPO)]]/$D$1,"")</f>
        <v/>
      </c>
      <c r="P105" s="44" t="str">
        <f>IF(Reporte[[#This Row],[¿Se tiene en cuenta para el calculo?]]="Aporta al calculo",Reporte[[#This Row],[Avance ajustado (%)]]*Reporte[[#This Row],[Ponderador (wi)]],"")</f>
        <v/>
      </c>
    </row>
    <row r="106" spans="1:16" ht="43.2" x14ac:dyDescent="0.3">
      <c r="A106" s="34" t="s">
        <v>434</v>
      </c>
      <c r="B106" s="35" t="s">
        <v>435</v>
      </c>
      <c r="C106" s="35" t="s">
        <v>436</v>
      </c>
      <c r="D106" s="35" t="s">
        <v>437</v>
      </c>
      <c r="E106" s="46" cm="1">
        <f t="array" ref="E106">_xlfn._xlws.FILTER(PI_SISPT_ProgramacionFisica[Prog. Fís.],(PI_SISPT_ProgramacionFisica[Cód. Prod.]=Reporte[[#This Row],[Cód. Prod.]])*(PI_SISPT_ProgramacionFisica[Vigencia]=LEFT('Reporte'!$B$1,4)))</f>
        <v>0</v>
      </c>
      <c r="F106" s="49">
        <f>SUMIFS(EjecucionPIIP[AvanceEjecutado],EjecucionPIIP[CodigoProducto],Reporte[[#This Row],[Cód. Prod.]],EjecucionPIIP[Periodo],$B$1,EjecucionPIIP[AvanceEjecutado],"&lt;&gt;0")</f>
        <v>0</v>
      </c>
      <c r="G106" s="49" t="e" cm="1" vm="1">
        <f t="array" ref="G106">_xlfn._xlws.FILTER(ReporteEficacia[Meta ejecutada],(ReporteEficacia[Código producto]=Reporte[[#This Row],[Cód. Prod.]])*(ReporteEficacia[Periodo]='Reporte'!$B$1))</f>
        <v>#VALUE!</v>
      </c>
      <c r="H106" s="23" t="e" vm="2">
        <f>IF(Reporte[[#This Row],[Ejecución Física PIIP]]=Reporte[[#This Row],[Eje. Fís. SISPT]],"Coincide","No coincide")</f>
        <v>#VALUE!</v>
      </c>
      <c r="I106" s="23" t="str" cm="1">
        <f t="array" ref="I106">_xlfn.TEXTJOIN(", ",TRUE,_xlfn._xlws.FILTER(EjecucionPIIP[Bpin],(EjecucionPIIP[Periodo]='Reporte'!$B$1)*(EjecucionPIIP[CodigoProducto]=Reporte[[#This Row],[Cód. Prod.]]),""))</f>
        <v/>
      </c>
      <c r="J106" s="134">
        <f>SUMIFS(CUIPO_datos_abiertos[COMPROMISOS],CUIPO_datos_abiertos[COD_PROGRAMATICO_MGA],Reporte[[#This Row],[Cód. Prod.]],CUIPO_datos_abiertos[PERIODO],$B$1)</f>
        <v>0</v>
      </c>
      <c r="K106" s="137">
        <f>SUMIFS(CUIPO_datos_abiertos[OBLIGACIONES],CUIPO_datos_abiertos[COD_PROGRAMATICO_MGA],Reporte[[#This Row],[Cód. Prod.]],CUIPO_datos_abiertos[PERIODO],$B$1)</f>
        <v>0</v>
      </c>
      <c r="L10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6" s="56" t="str">
        <f>IF(Reporte[[#This Row],[¿Se tiene en cuenta para el calculo?]]="Aporta al calculo",Reporte[[#This Row],[Ejecución Física PIIP]]/Reporte[[#This Row],[Programación Física de la Meta]],"")</f>
        <v/>
      </c>
      <c r="N106" s="53" t="str">
        <f>IF(Reporte[[#This Row],[¿Se tiene en cuenta para el calculo?]]="Aporta al calculo",IF(Reporte[[#This Row],[Avance físico (%)]]&gt;1,1,Reporte[[#This Row],[Avance físico (%)]]),"")</f>
        <v/>
      </c>
      <c r="O106" s="48" t="str">
        <f>IF(Reporte[[#This Row],[¿Se tiene en cuenta para el calculo?]]="Aporta al calculo",Reporte[[#This Row],[Obligaciones (CUIPO)]]/$D$1,"")</f>
        <v/>
      </c>
      <c r="P106" s="44" t="str">
        <f>IF(Reporte[[#This Row],[¿Se tiene en cuenta para el calculo?]]="Aporta al calculo",Reporte[[#This Row],[Avance ajustado (%)]]*Reporte[[#This Row],[Ponderador (wi)]],"")</f>
        <v/>
      </c>
    </row>
    <row r="107" spans="1:16" ht="28.8" x14ac:dyDescent="0.3">
      <c r="A107" s="34" t="s">
        <v>438</v>
      </c>
      <c r="B107" s="35" t="s">
        <v>439</v>
      </c>
      <c r="C107" s="35" t="s">
        <v>440</v>
      </c>
      <c r="D107" s="35" t="s">
        <v>441</v>
      </c>
      <c r="E107" s="46" cm="1">
        <f t="array" ref="E107">_xlfn._xlws.FILTER(PI_SISPT_ProgramacionFisica[Prog. Fís.],(PI_SISPT_ProgramacionFisica[Cód. Prod.]=Reporte[[#This Row],[Cód. Prod.]])*(PI_SISPT_ProgramacionFisica[Vigencia]=LEFT('Reporte'!$B$1,4)))</f>
        <v>7</v>
      </c>
      <c r="F107" s="49">
        <f>SUMIFS(EjecucionPIIP[AvanceEjecutado],EjecucionPIIP[CodigoProducto],Reporte[[#This Row],[Cód. Prod.]],EjecucionPIIP[Periodo],$B$1,EjecucionPIIP[AvanceEjecutado],"&lt;&gt;0")</f>
        <v>0</v>
      </c>
      <c r="G107" s="49" t="e" cm="1" vm="1">
        <f t="array" ref="G107">_xlfn._xlws.FILTER(ReporteEficacia[Meta ejecutada],(ReporteEficacia[Código producto]=Reporte[[#This Row],[Cód. Prod.]])*(ReporteEficacia[Periodo]='Reporte'!$B$1))</f>
        <v>#VALUE!</v>
      </c>
      <c r="H107" s="23" t="e" vm="2">
        <f>IF(Reporte[[#This Row],[Ejecución Física PIIP]]=Reporte[[#This Row],[Eje. Fís. SISPT]],"Coincide","No coincide")</f>
        <v>#VALUE!</v>
      </c>
      <c r="I107" s="23" t="str" cm="1">
        <f t="array" ref="I107">_xlfn.TEXTJOIN(", ",TRUE,_xlfn._xlws.FILTER(EjecucionPIIP[Bpin],(EjecucionPIIP[Periodo]='Reporte'!$B$1)*(EjecucionPIIP[CodigoProducto]=Reporte[[#This Row],[Cód. Prod.]]),""))</f>
        <v/>
      </c>
      <c r="J107" s="134">
        <f>SUMIFS(CUIPO_datos_abiertos[COMPROMISOS],CUIPO_datos_abiertos[COD_PROGRAMATICO_MGA],Reporte[[#This Row],[Cód. Prod.]],CUIPO_datos_abiertos[PERIODO],$B$1)</f>
        <v>0</v>
      </c>
      <c r="K107" s="137">
        <f>SUMIFS(CUIPO_datos_abiertos[OBLIGACIONES],CUIPO_datos_abiertos[COD_PROGRAMATICO_MGA],Reporte[[#This Row],[Cód. Prod.]],CUIPO_datos_abiertos[PERIODO],$B$1)</f>
        <v>0</v>
      </c>
      <c r="L10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7" s="56" t="str">
        <f>IF(Reporte[[#This Row],[¿Se tiene en cuenta para el calculo?]]="Aporta al calculo",Reporte[[#This Row],[Ejecución Física PIIP]]/Reporte[[#This Row],[Programación Física de la Meta]],"")</f>
        <v/>
      </c>
      <c r="N107" s="53" t="str">
        <f>IF(Reporte[[#This Row],[¿Se tiene en cuenta para el calculo?]]="Aporta al calculo",IF(Reporte[[#This Row],[Avance físico (%)]]&gt;1,1,Reporte[[#This Row],[Avance físico (%)]]),"")</f>
        <v/>
      </c>
      <c r="O107" s="48" t="str">
        <f>IF(Reporte[[#This Row],[¿Se tiene en cuenta para el calculo?]]="Aporta al calculo",Reporte[[#This Row],[Obligaciones (CUIPO)]]/$D$1,"")</f>
        <v/>
      </c>
      <c r="P107" s="44" t="str">
        <f>IF(Reporte[[#This Row],[¿Se tiene en cuenta para el calculo?]]="Aporta al calculo",Reporte[[#This Row],[Avance ajustado (%)]]*Reporte[[#This Row],[Ponderador (wi)]],"")</f>
        <v/>
      </c>
    </row>
    <row r="108" spans="1:16" ht="28.8" x14ac:dyDescent="0.3">
      <c r="A108" s="34" t="s">
        <v>442</v>
      </c>
      <c r="B108" s="35" t="s">
        <v>260</v>
      </c>
      <c r="C108" s="35" t="s">
        <v>443</v>
      </c>
      <c r="D108" s="35" t="s">
        <v>262</v>
      </c>
      <c r="E108" s="46" cm="1">
        <f t="array" ref="E108">_xlfn._xlws.FILTER(PI_SISPT_ProgramacionFisica[Prog. Fís.],(PI_SISPT_ProgramacionFisica[Cód. Prod.]=Reporte[[#This Row],[Cód. Prod.]])*(PI_SISPT_ProgramacionFisica[Vigencia]=LEFT('Reporte'!$B$1,4)))</f>
        <v>0</v>
      </c>
      <c r="F108" s="49">
        <f>SUMIFS(EjecucionPIIP[AvanceEjecutado],EjecucionPIIP[CodigoProducto],Reporte[[#This Row],[Cód. Prod.]],EjecucionPIIP[Periodo],$B$1,EjecucionPIIP[AvanceEjecutado],"&lt;&gt;0")</f>
        <v>0</v>
      </c>
      <c r="G108" s="49" t="e" cm="1" vm="1">
        <f t="array" ref="G108">_xlfn._xlws.FILTER(ReporteEficacia[Meta ejecutada],(ReporteEficacia[Código producto]=Reporte[[#This Row],[Cód. Prod.]])*(ReporteEficacia[Periodo]='Reporte'!$B$1))</f>
        <v>#VALUE!</v>
      </c>
      <c r="H108" s="23" t="e" vm="2">
        <f>IF(Reporte[[#This Row],[Ejecución Física PIIP]]=Reporte[[#This Row],[Eje. Fís. SISPT]],"Coincide","No coincide")</f>
        <v>#VALUE!</v>
      </c>
      <c r="I108" s="23" t="str" cm="1">
        <f t="array" ref="I108">_xlfn.TEXTJOIN(", ",TRUE,_xlfn._xlws.FILTER(EjecucionPIIP[Bpin],(EjecucionPIIP[Periodo]='Reporte'!$B$1)*(EjecucionPIIP[CodigoProducto]=Reporte[[#This Row],[Cód. Prod.]]),""))</f>
        <v/>
      </c>
      <c r="J108" s="134">
        <f>SUMIFS(CUIPO_datos_abiertos[COMPROMISOS],CUIPO_datos_abiertos[COD_PROGRAMATICO_MGA],Reporte[[#This Row],[Cód. Prod.]],CUIPO_datos_abiertos[PERIODO],$B$1)</f>
        <v>0</v>
      </c>
      <c r="K108" s="137">
        <f>SUMIFS(CUIPO_datos_abiertos[OBLIGACIONES],CUIPO_datos_abiertos[COD_PROGRAMATICO_MGA],Reporte[[#This Row],[Cód. Prod.]],CUIPO_datos_abiertos[PERIODO],$B$1)</f>
        <v>0</v>
      </c>
      <c r="L10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8" s="56" t="str">
        <f>IF(Reporte[[#This Row],[¿Se tiene en cuenta para el calculo?]]="Aporta al calculo",Reporte[[#This Row],[Ejecución Física PIIP]]/Reporte[[#This Row],[Programación Física de la Meta]],"")</f>
        <v/>
      </c>
      <c r="N108" s="53" t="str">
        <f>IF(Reporte[[#This Row],[¿Se tiene en cuenta para el calculo?]]="Aporta al calculo",IF(Reporte[[#This Row],[Avance físico (%)]]&gt;1,1,Reporte[[#This Row],[Avance físico (%)]]),"")</f>
        <v/>
      </c>
      <c r="O108" s="48" t="str">
        <f>IF(Reporte[[#This Row],[¿Se tiene en cuenta para el calculo?]]="Aporta al calculo",Reporte[[#This Row],[Obligaciones (CUIPO)]]/$D$1,"")</f>
        <v/>
      </c>
      <c r="P108" s="44" t="str">
        <f>IF(Reporte[[#This Row],[¿Se tiene en cuenta para el calculo?]]="Aporta al calculo",Reporte[[#This Row],[Avance ajustado (%)]]*Reporte[[#This Row],[Ponderador (wi)]],"")</f>
        <v/>
      </c>
    </row>
    <row r="109" spans="1:16" x14ac:dyDescent="0.3">
      <c r="A109" s="34" t="s">
        <v>444</v>
      </c>
      <c r="B109" s="35" t="s">
        <v>205</v>
      </c>
      <c r="C109" s="35" t="s">
        <v>445</v>
      </c>
      <c r="D109" s="35" t="s">
        <v>446</v>
      </c>
      <c r="E109" s="46" cm="1">
        <f t="array" ref="E109">_xlfn._xlws.FILTER(PI_SISPT_ProgramacionFisica[Prog. Fís.],(PI_SISPT_ProgramacionFisica[Cód. Prod.]=Reporte[[#This Row],[Cód. Prod.]])*(PI_SISPT_ProgramacionFisica[Vigencia]=LEFT('Reporte'!$B$1,4)))</f>
        <v>4</v>
      </c>
      <c r="F109" s="49">
        <f>SUMIFS(EjecucionPIIP[AvanceEjecutado],EjecucionPIIP[CodigoProducto],Reporte[[#This Row],[Cód. Prod.]],EjecucionPIIP[Periodo],$B$1,EjecucionPIIP[AvanceEjecutado],"&lt;&gt;0")</f>
        <v>0</v>
      </c>
      <c r="G109" s="49" t="e" cm="1" vm="1">
        <f t="array" ref="G109">_xlfn._xlws.FILTER(ReporteEficacia[Meta ejecutada],(ReporteEficacia[Código producto]=Reporte[[#This Row],[Cód. Prod.]])*(ReporteEficacia[Periodo]='Reporte'!$B$1))</f>
        <v>#VALUE!</v>
      </c>
      <c r="H109" s="23" t="e" vm="2">
        <f>IF(Reporte[[#This Row],[Ejecución Física PIIP]]=Reporte[[#This Row],[Eje. Fís. SISPT]],"Coincide","No coincide")</f>
        <v>#VALUE!</v>
      </c>
      <c r="I109" s="23" t="str" cm="1">
        <f t="array" ref="I109">_xlfn.TEXTJOIN(", ",TRUE,_xlfn._xlws.FILTER(EjecucionPIIP[Bpin],(EjecucionPIIP[Periodo]='Reporte'!$B$1)*(EjecucionPIIP[CodigoProducto]=Reporte[[#This Row],[Cód. Prod.]]),""))</f>
        <v/>
      </c>
      <c r="J109" s="134">
        <f>SUMIFS(CUIPO_datos_abiertos[COMPROMISOS],CUIPO_datos_abiertos[COD_PROGRAMATICO_MGA],Reporte[[#This Row],[Cód. Prod.]],CUIPO_datos_abiertos[PERIODO],$B$1)</f>
        <v>0</v>
      </c>
      <c r="K109" s="137">
        <f>SUMIFS(CUIPO_datos_abiertos[OBLIGACIONES],CUIPO_datos_abiertos[COD_PROGRAMATICO_MGA],Reporte[[#This Row],[Cód. Prod.]],CUIPO_datos_abiertos[PERIODO],$B$1)</f>
        <v>0</v>
      </c>
      <c r="L10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09" s="56" t="str">
        <f>IF(Reporte[[#This Row],[¿Se tiene en cuenta para el calculo?]]="Aporta al calculo",Reporte[[#This Row],[Ejecución Física PIIP]]/Reporte[[#This Row],[Programación Física de la Meta]],"")</f>
        <v/>
      </c>
      <c r="N109" s="53" t="str">
        <f>IF(Reporte[[#This Row],[¿Se tiene en cuenta para el calculo?]]="Aporta al calculo",IF(Reporte[[#This Row],[Avance físico (%)]]&gt;1,1,Reporte[[#This Row],[Avance físico (%)]]),"")</f>
        <v/>
      </c>
      <c r="O109" s="48" t="str">
        <f>IF(Reporte[[#This Row],[¿Se tiene en cuenta para el calculo?]]="Aporta al calculo",Reporte[[#This Row],[Obligaciones (CUIPO)]]/$D$1,"")</f>
        <v/>
      </c>
      <c r="P109" s="44" t="str">
        <f>IF(Reporte[[#This Row],[¿Se tiene en cuenta para el calculo?]]="Aporta al calculo",Reporte[[#This Row],[Avance ajustado (%)]]*Reporte[[#This Row],[Ponderador (wi)]],"")</f>
        <v/>
      </c>
    </row>
    <row r="110" spans="1:16" x14ac:dyDescent="0.3">
      <c r="A110" s="34" t="s">
        <v>447</v>
      </c>
      <c r="B110" s="35" t="s">
        <v>448</v>
      </c>
      <c r="C110" s="35" t="s">
        <v>449</v>
      </c>
      <c r="D110" s="35" t="s">
        <v>448</v>
      </c>
      <c r="E110" s="46" cm="1">
        <f t="array" ref="E110">_xlfn._xlws.FILTER(PI_SISPT_ProgramacionFisica[Prog. Fís.],(PI_SISPT_ProgramacionFisica[Cód. Prod.]=Reporte[[#This Row],[Cód. Prod.]])*(PI_SISPT_ProgramacionFisica[Vigencia]=LEFT('Reporte'!$B$1,4)))</f>
        <v>1</v>
      </c>
      <c r="F110" s="49">
        <f>SUMIFS(EjecucionPIIP[AvanceEjecutado],EjecucionPIIP[CodigoProducto],Reporte[[#This Row],[Cód. Prod.]],EjecucionPIIP[Periodo],$B$1,EjecucionPIIP[AvanceEjecutado],"&lt;&gt;0")</f>
        <v>0</v>
      </c>
      <c r="G110" s="49" t="e" cm="1" vm="1">
        <f t="array" ref="G110">_xlfn._xlws.FILTER(ReporteEficacia[Meta ejecutada],(ReporteEficacia[Código producto]=Reporte[[#This Row],[Cód. Prod.]])*(ReporteEficacia[Periodo]='Reporte'!$B$1))</f>
        <v>#VALUE!</v>
      </c>
      <c r="H110" s="23" t="e" vm="2">
        <f>IF(Reporte[[#This Row],[Ejecución Física PIIP]]=Reporte[[#This Row],[Eje. Fís. SISPT]],"Coincide","No coincide")</f>
        <v>#VALUE!</v>
      </c>
      <c r="I110" s="23" t="str" cm="1">
        <f t="array" ref="I110">_xlfn.TEXTJOIN(", ",TRUE,_xlfn._xlws.FILTER(EjecucionPIIP[Bpin],(EjecucionPIIP[Periodo]='Reporte'!$B$1)*(EjecucionPIIP[CodigoProducto]=Reporte[[#This Row],[Cód. Prod.]]),""))</f>
        <v/>
      </c>
      <c r="J110" s="134">
        <f>SUMIFS(CUIPO_datos_abiertos[COMPROMISOS],CUIPO_datos_abiertos[COD_PROGRAMATICO_MGA],Reporte[[#This Row],[Cód. Prod.]],CUIPO_datos_abiertos[PERIODO],$B$1)</f>
        <v>0</v>
      </c>
      <c r="K110" s="137">
        <f>SUMIFS(CUIPO_datos_abiertos[OBLIGACIONES],CUIPO_datos_abiertos[COD_PROGRAMATICO_MGA],Reporte[[#This Row],[Cód. Prod.]],CUIPO_datos_abiertos[PERIODO],$B$1)</f>
        <v>0</v>
      </c>
      <c r="L11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0" s="56" t="str">
        <f>IF(Reporte[[#This Row],[¿Se tiene en cuenta para el calculo?]]="Aporta al calculo",Reporte[[#This Row],[Ejecución Física PIIP]]/Reporte[[#This Row],[Programación Física de la Meta]],"")</f>
        <v/>
      </c>
      <c r="N110" s="53" t="str">
        <f>IF(Reporte[[#This Row],[¿Se tiene en cuenta para el calculo?]]="Aporta al calculo",IF(Reporte[[#This Row],[Avance físico (%)]]&gt;1,1,Reporte[[#This Row],[Avance físico (%)]]),"")</f>
        <v/>
      </c>
      <c r="O110" s="48" t="str">
        <f>IF(Reporte[[#This Row],[¿Se tiene en cuenta para el calculo?]]="Aporta al calculo",Reporte[[#This Row],[Obligaciones (CUIPO)]]/$D$1,"")</f>
        <v/>
      </c>
      <c r="P110" s="44" t="str">
        <f>IF(Reporte[[#This Row],[¿Se tiene en cuenta para el calculo?]]="Aporta al calculo",Reporte[[#This Row],[Avance ajustado (%)]]*Reporte[[#This Row],[Ponderador (wi)]],"")</f>
        <v/>
      </c>
    </row>
    <row r="111" spans="1:16" ht="28.8" x14ac:dyDescent="0.3">
      <c r="A111" s="34" t="s">
        <v>450</v>
      </c>
      <c r="B111" s="35" t="s">
        <v>451</v>
      </c>
      <c r="C111" s="35" t="s">
        <v>452</v>
      </c>
      <c r="D111" s="35" t="s">
        <v>223</v>
      </c>
      <c r="E111" s="46" cm="1">
        <f t="array" ref="E111">_xlfn._xlws.FILTER(PI_SISPT_ProgramacionFisica[Prog. Fís.],(PI_SISPT_ProgramacionFisica[Cód. Prod.]=Reporte[[#This Row],[Cód. Prod.]])*(PI_SISPT_ProgramacionFisica[Vigencia]=LEFT('Reporte'!$B$1,4)))</f>
        <v>150</v>
      </c>
      <c r="F111" s="49">
        <f>SUMIFS(EjecucionPIIP[AvanceEjecutado],EjecucionPIIP[CodigoProducto],Reporte[[#This Row],[Cód. Prod.]],EjecucionPIIP[Periodo],$B$1,EjecucionPIIP[AvanceEjecutado],"&lt;&gt;0")</f>
        <v>0</v>
      </c>
      <c r="G111" s="49" t="e" cm="1" vm="1">
        <f t="array" ref="G111">_xlfn._xlws.FILTER(ReporteEficacia[Meta ejecutada],(ReporteEficacia[Código producto]=Reporte[[#This Row],[Cód. Prod.]])*(ReporteEficacia[Periodo]='Reporte'!$B$1))</f>
        <v>#VALUE!</v>
      </c>
      <c r="H111" s="23" t="e" vm="2">
        <f>IF(Reporte[[#This Row],[Ejecución Física PIIP]]=Reporte[[#This Row],[Eje. Fís. SISPT]],"Coincide","No coincide")</f>
        <v>#VALUE!</v>
      </c>
      <c r="I111" s="23" t="str" cm="1">
        <f t="array" ref="I111">_xlfn.TEXTJOIN(", ",TRUE,_xlfn._xlws.FILTER(EjecucionPIIP[Bpin],(EjecucionPIIP[Periodo]='Reporte'!$B$1)*(EjecucionPIIP[CodigoProducto]=Reporte[[#This Row],[Cód. Prod.]]),""))</f>
        <v/>
      </c>
      <c r="J111" s="134">
        <f>SUMIFS(CUIPO_datos_abiertos[COMPROMISOS],CUIPO_datos_abiertos[COD_PROGRAMATICO_MGA],Reporte[[#This Row],[Cód. Prod.]],CUIPO_datos_abiertos[PERIODO],$B$1)</f>
        <v>0</v>
      </c>
      <c r="K111" s="137">
        <f>SUMIFS(CUIPO_datos_abiertos[OBLIGACIONES],CUIPO_datos_abiertos[COD_PROGRAMATICO_MGA],Reporte[[#This Row],[Cód. Prod.]],CUIPO_datos_abiertos[PERIODO],$B$1)</f>
        <v>0</v>
      </c>
      <c r="L11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1" s="56" t="str">
        <f>IF(Reporte[[#This Row],[¿Se tiene en cuenta para el calculo?]]="Aporta al calculo",Reporte[[#This Row],[Ejecución Física PIIP]]/Reporte[[#This Row],[Programación Física de la Meta]],"")</f>
        <v/>
      </c>
      <c r="N111" s="53" t="str">
        <f>IF(Reporte[[#This Row],[¿Se tiene en cuenta para el calculo?]]="Aporta al calculo",IF(Reporte[[#This Row],[Avance físico (%)]]&gt;1,1,Reporte[[#This Row],[Avance físico (%)]]),"")</f>
        <v/>
      </c>
      <c r="O111" s="48" t="str">
        <f>IF(Reporte[[#This Row],[¿Se tiene en cuenta para el calculo?]]="Aporta al calculo",Reporte[[#This Row],[Obligaciones (CUIPO)]]/$D$1,"")</f>
        <v/>
      </c>
      <c r="P111" s="44" t="str">
        <f>IF(Reporte[[#This Row],[¿Se tiene en cuenta para el calculo?]]="Aporta al calculo",Reporte[[#This Row],[Avance ajustado (%)]]*Reporte[[#This Row],[Ponderador (wi)]],"")</f>
        <v/>
      </c>
    </row>
    <row r="112" spans="1:16" ht="43.2" x14ac:dyDescent="0.3">
      <c r="A112" s="34" t="s">
        <v>453</v>
      </c>
      <c r="B112" s="35" t="s">
        <v>454</v>
      </c>
      <c r="C112" s="35" t="s">
        <v>455</v>
      </c>
      <c r="D112" s="35" t="s">
        <v>104</v>
      </c>
      <c r="E112" s="46" cm="1">
        <f t="array" ref="E112">_xlfn._xlws.FILTER(PI_SISPT_ProgramacionFisica[Prog. Fís.],(PI_SISPT_ProgramacionFisica[Cód. Prod.]=Reporte[[#This Row],[Cód. Prod.]])*(PI_SISPT_ProgramacionFisica[Vigencia]=LEFT('Reporte'!$B$1,4)))</f>
        <v>70</v>
      </c>
      <c r="F112" s="49">
        <f>SUMIFS(EjecucionPIIP[AvanceEjecutado],EjecucionPIIP[CodigoProducto],Reporte[[#This Row],[Cód. Prod.]],EjecucionPIIP[Periodo],$B$1,EjecucionPIIP[AvanceEjecutado],"&lt;&gt;0")</f>
        <v>0</v>
      </c>
      <c r="G112" s="49" t="e" cm="1" vm="1">
        <f t="array" ref="G112">_xlfn._xlws.FILTER(ReporteEficacia[Meta ejecutada],(ReporteEficacia[Código producto]=Reporte[[#This Row],[Cód. Prod.]])*(ReporteEficacia[Periodo]='Reporte'!$B$1))</f>
        <v>#VALUE!</v>
      </c>
      <c r="H112" s="23" t="e" vm="2">
        <f>IF(Reporte[[#This Row],[Ejecución Física PIIP]]=Reporte[[#This Row],[Eje. Fís. SISPT]],"Coincide","No coincide")</f>
        <v>#VALUE!</v>
      </c>
      <c r="I112" s="23" t="str" cm="1">
        <f t="array" ref="I112">_xlfn.TEXTJOIN(", ",TRUE,_xlfn._xlws.FILTER(EjecucionPIIP[Bpin],(EjecucionPIIP[Periodo]='Reporte'!$B$1)*(EjecucionPIIP[CodigoProducto]=Reporte[[#This Row],[Cód. Prod.]]),""))</f>
        <v/>
      </c>
      <c r="J112" s="134">
        <f>SUMIFS(CUIPO_datos_abiertos[COMPROMISOS],CUIPO_datos_abiertos[COD_PROGRAMATICO_MGA],Reporte[[#This Row],[Cód. Prod.]],CUIPO_datos_abiertos[PERIODO],$B$1)</f>
        <v>0</v>
      </c>
      <c r="K112" s="137">
        <f>SUMIFS(CUIPO_datos_abiertos[OBLIGACIONES],CUIPO_datos_abiertos[COD_PROGRAMATICO_MGA],Reporte[[#This Row],[Cód. Prod.]],CUIPO_datos_abiertos[PERIODO],$B$1)</f>
        <v>0</v>
      </c>
      <c r="L11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2" s="56" t="str">
        <f>IF(Reporte[[#This Row],[¿Se tiene en cuenta para el calculo?]]="Aporta al calculo",Reporte[[#This Row],[Ejecución Física PIIP]]/Reporte[[#This Row],[Programación Física de la Meta]],"")</f>
        <v/>
      </c>
      <c r="N112" s="53" t="str">
        <f>IF(Reporte[[#This Row],[¿Se tiene en cuenta para el calculo?]]="Aporta al calculo",IF(Reporte[[#This Row],[Avance físico (%)]]&gt;1,1,Reporte[[#This Row],[Avance físico (%)]]),"")</f>
        <v/>
      </c>
      <c r="O112" s="48" t="str">
        <f>IF(Reporte[[#This Row],[¿Se tiene en cuenta para el calculo?]]="Aporta al calculo",Reporte[[#This Row],[Obligaciones (CUIPO)]]/$D$1,"")</f>
        <v/>
      </c>
      <c r="P112" s="44" t="str">
        <f>IF(Reporte[[#This Row],[¿Se tiene en cuenta para el calculo?]]="Aporta al calculo",Reporte[[#This Row],[Avance ajustado (%)]]*Reporte[[#This Row],[Ponderador (wi)]],"")</f>
        <v/>
      </c>
    </row>
    <row r="113" spans="1:16" ht="43.2" x14ac:dyDescent="0.3">
      <c r="A113" s="34" t="s">
        <v>456</v>
      </c>
      <c r="B113" s="35" t="s">
        <v>457</v>
      </c>
      <c r="C113" s="35" t="s">
        <v>458</v>
      </c>
      <c r="D113" s="35" t="s">
        <v>104</v>
      </c>
      <c r="E113" s="46" cm="1">
        <f t="array" ref="E113">_xlfn._xlws.FILTER(PI_SISPT_ProgramacionFisica[Prog. Fís.],(PI_SISPT_ProgramacionFisica[Cód. Prod.]=Reporte[[#This Row],[Cód. Prod.]])*(PI_SISPT_ProgramacionFisica[Vigencia]=LEFT('Reporte'!$B$1,4)))</f>
        <v>100</v>
      </c>
      <c r="F113" s="49">
        <f>SUMIFS(EjecucionPIIP[AvanceEjecutado],EjecucionPIIP[CodigoProducto],Reporte[[#This Row],[Cód. Prod.]],EjecucionPIIP[Periodo],$B$1,EjecucionPIIP[AvanceEjecutado],"&lt;&gt;0")</f>
        <v>40</v>
      </c>
      <c r="G113" s="49" t="e" cm="1" vm="1">
        <f t="array" ref="G113">_xlfn._xlws.FILTER(ReporteEficacia[Meta ejecutada],(ReporteEficacia[Código producto]=Reporte[[#This Row],[Cód. Prod.]])*(ReporteEficacia[Periodo]='Reporte'!$B$1))</f>
        <v>#VALUE!</v>
      </c>
      <c r="H113" s="23" t="e" vm="2">
        <f>IF(Reporte[[#This Row],[Ejecución Física PIIP]]=Reporte[[#This Row],[Eje. Fís. SISPT]],"Coincide","No coincide")</f>
        <v>#VALUE!</v>
      </c>
      <c r="I113" s="23" t="str" cm="1">
        <f t="array" ref="I113">_xlfn.TEXTJOIN(", ",TRUE,_xlfn._xlws.FILTER(EjecucionPIIP[Bpin],(EjecucionPIIP[Periodo]='Reporte'!$B$1)*(EjecucionPIIP[CodigoProducto]=Reporte[[#This Row],[Cód. Prod.]]),""))</f>
        <v>202600000007252</v>
      </c>
      <c r="J113" s="134">
        <f>SUMIFS(CUIPO_datos_abiertos[COMPROMISOS],CUIPO_datos_abiertos[COD_PROGRAMATICO_MGA],Reporte[[#This Row],[Cód. Prod.]],CUIPO_datos_abiertos[PERIODO],$B$1)</f>
        <v>0</v>
      </c>
      <c r="K113" s="137">
        <f>SUMIFS(CUIPO_datos_abiertos[OBLIGACIONES],CUIPO_datos_abiertos[COD_PROGRAMATICO_MGA],Reporte[[#This Row],[Cód. Prod.]],CUIPO_datos_abiertos[PERIODO],$B$1)</f>
        <v>0</v>
      </c>
      <c r="L11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3" s="56" t="str">
        <f>IF(Reporte[[#This Row],[¿Se tiene en cuenta para el calculo?]]="Aporta al calculo",Reporte[[#This Row],[Ejecución Física PIIP]]/Reporte[[#This Row],[Programación Física de la Meta]],"")</f>
        <v/>
      </c>
      <c r="N113" s="53" t="str">
        <f>IF(Reporte[[#This Row],[¿Se tiene en cuenta para el calculo?]]="Aporta al calculo",IF(Reporte[[#This Row],[Avance físico (%)]]&gt;1,1,Reporte[[#This Row],[Avance físico (%)]]),"")</f>
        <v/>
      </c>
      <c r="O113" s="48" t="str">
        <f>IF(Reporte[[#This Row],[¿Se tiene en cuenta para el calculo?]]="Aporta al calculo",Reporte[[#This Row],[Obligaciones (CUIPO)]]/$D$1,"")</f>
        <v/>
      </c>
      <c r="P113" s="44" t="str">
        <f>IF(Reporte[[#This Row],[¿Se tiene en cuenta para el calculo?]]="Aporta al calculo",Reporte[[#This Row],[Avance ajustado (%)]]*Reporte[[#This Row],[Ponderador (wi)]],"")</f>
        <v/>
      </c>
    </row>
    <row r="114" spans="1:16" ht="28.8" x14ac:dyDescent="0.3">
      <c r="A114" s="34" t="s">
        <v>459</v>
      </c>
      <c r="B114" s="35" t="s">
        <v>460</v>
      </c>
      <c r="C114" s="35" t="s">
        <v>461</v>
      </c>
      <c r="D114" s="35" t="s">
        <v>462</v>
      </c>
      <c r="E114" s="46" cm="1">
        <f t="array" ref="E114">_xlfn._xlws.FILTER(PI_SISPT_ProgramacionFisica[Prog. Fís.],(PI_SISPT_ProgramacionFisica[Cód. Prod.]=Reporte[[#This Row],[Cód. Prod.]])*(PI_SISPT_ProgramacionFisica[Vigencia]=LEFT('Reporte'!$B$1,4)))</f>
        <v>1</v>
      </c>
      <c r="F114" s="49">
        <f>SUMIFS(EjecucionPIIP[AvanceEjecutado],EjecucionPIIP[CodigoProducto],Reporte[[#This Row],[Cód. Prod.]],EjecucionPIIP[Periodo],$B$1,EjecucionPIIP[AvanceEjecutado],"&lt;&gt;0")</f>
        <v>0</v>
      </c>
      <c r="G114" s="49" t="e" cm="1" vm="1">
        <f t="array" ref="G114">_xlfn._xlws.FILTER(ReporteEficacia[Meta ejecutada],(ReporteEficacia[Código producto]=Reporte[[#This Row],[Cód. Prod.]])*(ReporteEficacia[Periodo]='Reporte'!$B$1))</f>
        <v>#VALUE!</v>
      </c>
      <c r="H114" s="23" t="e" vm="2">
        <f>IF(Reporte[[#This Row],[Ejecución Física PIIP]]=Reporte[[#This Row],[Eje. Fís. SISPT]],"Coincide","No coincide")</f>
        <v>#VALUE!</v>
      </c>
      <c r="I114" s="23" t="str" cm="1">
        <f t="array" ref="I114">_xlfn.TEXTJOIN(", ",TRUE,_xlfn._xlws.FILTER(EjecucionPIIP[Bpin],(EjecucionPIIP[Periodo]='Reporte'!$B$1)*(EjecucionPIIP[CodigoProducto]=Reporte[[#This Row],[Cód. Prod.]]),""))</f>
        <v/>
      </c>
      <c r="J114" s="134">
        <f>SUMIFS(CUIPO_datos_abiertos[COMPROMISOS],CUIPO_datos_abiertos[COD_PROGRAMATICO_MGA],Reporte[[#This Row],[Cód. Prod.]],CUIPO_datos_abiertos[PERIODO],$B$1)</f>
        <v>0</v>
      </c>
      <c r="K114" s="137">
        <f>SUMIFS(CUIPO_datos_abiertos[OBLIGACIONES],CUIPO_datos_abiertos[COD_PROGRAMATICO_MGA],Reporte[[#This Row],[Cód. Prod.]],CUIPO_datos_abiertos[PERIODO],$B$1)</f>
        <v>0</v>
      </c>
      <c r="L11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4" s="56" t="str">
        <f>IF(Reporte[[#This Row],[¿Se tiene en cuenta para el calculo?]]="Aporta al calculo",Reporte[[#This Row],[Ejecución Física PIIP]]/Reporte[[#This Row],[Programación Física de la Meta]],"")</f>
        <v/>
      </c>
      <c r="N114" s="53" t="str">
        <f>IF(Reporte[[#This Row],[¿Se tiene en cuenta para el calculo?]]="Aporta al calculo",IF(Reporte[[#This Row],[Avance físico (%)]]&gt;1,1,Reporte[[#This Row],[Avance físico (%)]]),"")</f>
        <v/>
      </c>
      <c r="O114" s="48" t="str">
        <f>IF(Reporte[[#This Row],[¿Se tiene en cuenta para el calculo?]]="Aporta al calculo",Reporte[[#This Row],[Obligaciones (CUIPO)]]/$D$1,"")</f>
        <v/>
      </c>
      <c r="P114" s="44" t="str">
        <f>IF(Reporte[[#This Row],[¿Se tiene en cuenta para el calculo?]]="Aporta al calculo",Reporte[[#This Row],[Avance ajustado (%)]]*Reporte[[#This Row],[Ponderador (wi)]],"")</f>
        <v/>
      </c>
    </row>
    <row r="115" spans="1:16" ht="28.8" x14ac:dyDescent="0.3">
      <c r="A115" s="34" t="s">
        <v>463</v>
      </c>
      <c r="B115" s="35" t="s">
        <v>464</v>
      </c>
      <c r="C115" s="35" t="s">
        <v>465</v>
      </c>
      <c r="D115" s="35" t="s">
        <v>466</v>
      </c>
      <c r="E115" s="46" cm="1">
        <f t="array" ref="E115">_xlfn._xlws.FILTER(PI_SISPT_ProgramacionFisica[Prog. Fís.],(PI_SISPT_ProgramacionFisica[Cód. Prod.]=Reporte[[#This Row],[Cód. Prod.]])*(PI_SISPT_ProgramacionFisica[Vigencia]=LEFT('Reporte'!$B$1,4)))</f>
        <v>40</v>
      </c>
      <c r="F115" s="49">
        <f>SUMIFS(EjecucionPIIP[AvanceEjecutado],EjecucionPIIP[CodigoProducto],Reporte[[#This Row],[Cód. Prod.]],EjecucionPIIP[Periodo],$B$1,EjecucionPIIP[AvanceEjecutado],"&lt;&gt;0")</f>
        <v>25</v>
      </c>
      <c r="G115" s="49" t="e" cm="1" vm="1">
        <f t="array" ref="G115">_xlfn._xlws.FILTER(ReporteEficacia[Meta ejecutada],(ReporteEficacia[Código producto]=Reporte[[#This Row],[Cód. Prod.]])*(ReporteEficacia[Periodo]='Reporte'!$B$1))</f>
        <v>#VALUE!</v>
      </c>
      <c r="H115" s="23" t="e" vm="2">
        <f>IF(Reporte[[#This Row],[Ejecución Física PIIP]]=Reporte[[#This Row],[Eje. Fís. SISPT]],"Coincide","No coincide")</f>
        <v>#VALUE!</v>
      </c>
      <c r="I115" s="23" t="str" cm="1">
        <f t="array" ref="I115">_xlfn.TEXTJOIN(", ",TRUE,_xlfn._xlws.FILTER(EjecucionPIIP[Bpin],(EjecucionPIIP[Periodo]='Reporte'!$B$1)*(EjecucionPIIP[CodigoProducto]=Reporte[[#This Row],[Cód. Prod.]]),""))</f>
        <v>202600000005643</v>
      </c>
      <c r="J115" s="134">
        <f>SUMIFS(CUIPO_datos_abiertos[COMPROMISOS],CUIPO_datos_abiertos[COD_PROGRAMATICO_MGA],Reporte[[#This Row],[Cód. Prod.]],CUIPO_datos_abiertos[PERIODO],$B$1)</f>
        <v>0</v>
      </c>
      <c r="K115" s="137">
        <f>SUMIFS(CUIPO_datos_abiertos[OBLIGACIONES],CUIPO_datos_abiertos[COD_PROGRAMATICO_MGA],Reporte[[#This Row],[Cód. Prod.]],CUIPO_datos_abiertos[PERIODO],$B$1)</f>
        <v>0</v>
      </c>
      <c r="L11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5" s="56" t="str">
        <f>IF(Reporte[[#This Row],[¿Se tiene en cuenta para el calculo?]]="Aporta al calculo",Reporte[[#This Row],[Ejecución Física PIIP]]/Reporte[[#This Row],[Programación Física de la Meta]],"")</f>
        <v/>
      </c>
      <c r="N115" s="53" t="str">
        <f>IF(Reporte[[#This Row],[¿Se tiene en cuenta para el calculo?]]="Aporta al calculo",IF(Reporte[[#This Row],[Avance físico (%)]]&gt;1,1,Reporte[[#This Row],[Avance físico (%)]]),"")</f>
        <v/>
      </c>
      <c r="O115" s="48" t="str">
        <f>IF(Reporte[[#This Row],[¿Se tiene en cuenta para el calculo?]]="Aporta al calculo",Reporte[[#This Row],[Obligaciones (CUIPO)]]/$D$1,"")</f>
        <v/>
      </c>
      <c r="P115" s="44" t="str">
        <f>IF(Reporte[[#This Row],[¿Se tiene en cuenta para el calculo?]]="Aporta al calculo",Reporte[[#This Row],[Avance ajustado (%)]]*Reporte[[#This Row],[Ponderador (wi)]],"")</f>
        <v/>
      </c>
    </row>
    <row r="116" spans="1:16" ht="28.8" x14ac:dyDescent="0.3">
      <c r="A116" s="34" t="s">
        <v>467</v>
      </c>
      <c r="B116" s="35" t="s">
        <v>468</v>
      </c>
      <c r="C116" s="35" t="s">
        <v>469</v>
      </c>
      <c r="D116" s="35" t="s">
        <v>470</v>
      </c>
      <c r="E116" s="46" cm="1">
        <f t="array" ref="E116">_xlfn._xlws.FILTER(PI_SISPT_ProgramacionFisica[Prog. Fís.],(PI_SISPT_ProgramacionFisica[Cód. Prod.]=Reporte[[#This Row],[Cód. Prod.]])*(PI_SISPT_ProgramacionFisica[Vigencia]=LEFT('Reporte'!$B$1,4)))</f>
        <v>23</v>
      </c>
      <c r="F116" s="49">
        <f>SUMIFS(EjecucionPIIP[AvanceEjecutado],EjecucionPIIP[CodigoProducto],Reporte[[#This Row],[Cód. Prod.]],EjecucionPIIP[Periodo],$B$1,EjecucionPIIP[AvanceEjecutado],"&lt;&gt;0")</f>
        <v>0</v>
      </c>
      <c r="G116" s="49" t="e" cm="1" vm="1">
        <f t="array" ref="G116">_xlfn._xlws.FILTER(ReporteEficacia[Meta ejecutada],(ReporteEficacia[Código producto]=Reporte[[#This Row],[Cód. Prod.]])*(ReporteEficacia[Periodo]='Reporte'!$B$1))</f>
        <v>#VALUE!</v>
      </c>
      <c r="H116" s="23" t="e" vm="2">
        <f>IF(Reporte[[#This Row],[Ejecución Física PIIP]]=Reporte[[#This Row],[Eje. Fís. SISPT]],"Coincide","No coincide")</f>
        <v>#VALUE!</v>
      </c>
      <c r="I116" s="23" t="str" cm="1">
        <f t="array" ref="I116">_xlfn.TEXTJOIN(", ",TRUE,_xlfn._xlws.FILTER(EjecucionPIIP[Bpin],(EjecucionPIIP[Periodo]='Reporte'!$B$1)*(EjecucionPIIP[CodigoProducto]=Reporte[[#This Row],[Cód. Prod.]]),""))</f>
        <v/>
      </c>
      <c r="J116" s="134">
        <f>SUMIFS(CUIPO_datos_abiertos[COMPROMISOS],CUIPO_datos_abiertos[COD_PROGRAMATICO_MGA],Reporte[[#This Row],[Cód. Prod.]],CUIPO_datos_abiertos[PERIODO],$B$1)</f>
        <v>0</v>
      </c>
      <c r="K116" s="137">
        <f>SUMIFS(CUIPO_datos_abiertos[OBLIGACIONES],CUIPO_datos_abiertos[COD_PROGRAMATICO_MGA],Reporte[[#This Row],[Cód. Prod.]],CUIPO_datos_abiertos[PERIODO],$B$1)</f>
        <v>0</v>
      </c>
      <c r="L11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6" s="56" t="str">
        <f>IF(Reporte[[#This Row],[¿Se tiene en cuenta para el calculo?]]="Aporta al calculo",Reporte[[#This Row],[Ejecución Física PIIP]]/Reporte[[#This Row],[Programación Física de la Meta]],"")</f>
        <v/>
      </c>
      <c r="N116" s="53" t="str">
        <f>IF(Reporte[[#This Row],[¿Se tiene en cuenta para el calculo?]]="Aporta al calculo",IF(Reporte[[#This Row],[Avance físico (%)]]&gt;1,1,Reporte[[#This Row],[Avance físico (%)]]),"")</f>
        <v/>
      </c>
      <c r="O116" s="48" t="str">
        <f>IF(Reporte[[#This Row],[¿Se tiene en cuenta para el calculo?]]="Aporta al calculo",Reporte[[#This Row],[Obligaciones (CUIPO)]]/$D$1,"")</f>
        <v/>
      </c>
      <c r="P116" s="44" t="str">
        <f>IF(Reporte[[#This Row],[¿Se tiene en cuenta para el calculo?]]="Aporta al calculo",Reporte[[#This Row],[Avance ajustado (%)]]*Reporte[[#This Row],[Ponderador (wi)]],"")</f>
        <v/>
      </c>
    </row>
    <row r="117" spans="1:16" x14ac:dyDescent="0.3">
      <c r="A117" s="34" t="s">
        <v>471</v>
      </c>
      <c r="B117" s="35" t="s">
        <v>472</v>
      </c>
      <c r="C117" s="35" t="s">
        <v>473</v>
      </c>
      <c r="D117" s="35" t="s">
        <v>472</v>
      </c>
      <c r="E117" s="46" cm="1">
        <f t="array" ref="E117">_xlfn._xlws.FILTER(PI_SISPT_ProgramacionFisica[Prog. Fís.],(PI_SISPT_ProgramacionFisica[Cód. Prod.]=Reporte[[#This Row],[Cód. Prod.]])*(PI_SISPT_ProgramacionFisica[Vigencia]=LEFT('Reporte'!$B$1,4)))</f>
        <v>0</v>
      </c>
      <c r="F117" s="49">
        <f>SUMIFS(EjecucionPIIP[AvanceEjecutado],EjecucionPIIP[CodigoProducto],Reporte[[#This Row],[Cód. Prod.]],EjecucionPIIP[Periodo],$B$1,EjecucionPIIP[AvanceEjecutado],"&lt;&gt;0")</f>
        <v>0</v>
      </c>
      <c r="G117" s="49" t="e" cm="1" vm="1">
        <f t="array" ref="G117">_xlfn._xlws.FILTER(ReporteEficacia[Meta ejecutada],(ReporteEficacia[Código producto]=Reporte[[#This Row],[Cód. Prod.]])*(ReporteEficacia[Periodo]='Reporte'!$B$1))</f>
        <v>#VALUE!</v>
      </c>
      <c r="H117" s="23" t="e" vm="2">
        <f>IF(Reporte[[#This Row],[Ejecución Física PIIP]]=Reporte[[#This Row],[Eje. Fís. SISPT]],"Coincide","No coincide")</f>
        <v>#VALUE!</v>
      </c>
      <c r="I117" s="23" t="str" cm="1">
        <f t="array" ref="I117">_xlfn.TEXTJOIN(", ",TRUE,_xlfn._xlws.FILTER(EjecucionPIIP[Bpin],(EjecucionPIIP[Periodo]='Reporte'!$B$1)*(EjecucionPIIP[CodigoProducto]=Reporte[[#This Row],[Cód. Prod.]]),""))</f>
        <v/>
      </c>
      <c r="J117" s="134">
        <f>SUMIFS(CUIPO_datos_abiertos[COMPROMISOS],CUIPO_datos_abiertos[COD_PROGRAMATICO_MGA],Reporte[[#This Row],[Cód. Prod.]],CUIPO_datos_abiertos[PERIODO],$B$1)</f>
        <v>0</v>
      </c>
      <c r="K117" s="137">
        <f>SUMIFS(CUIPO_datos_abiertos[OBLIGACIONES],CUIPO_datos_abiertos[COD_PROGRAMATICO_MGA],Reporte[[#This Row],[Cód. Prod.]],CUIPO_datos_abiertos[PERIODO],$B$1)</f>
        <v>0</v>
      </c>
      <c r="L11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7" s="56" t="str">
        <f>IF(Reporte[[#This Row],[¿Se tiene en cuenta para el calculo?]]="Aporta al calculo",Reporte[[#This Row],[Ejecución Física PIIP]]/Reporte[[#This Row],[Programación Física de la Meta]],"")</f>
        <v/>
      </c>
      <c r="N117" s="53" t="str">
        <f>IF(Reporte[[#This Row],[¿Se tiene en cuenta para el calculo?]]="Aporta al calculo",IF(Reporte[[#This Row],[Avance físico (%)]]&gt;1,1,Reporte[[#This Row],[Avance físico (%)]]),"")</f>
        <v/>
      </c>
      <c r="O117" s="48" t="str">
        <f>IF(Reporte[[#This Row],[¿Se tiene en cuenta para el calculo?]]="Aporta al calculo",Reporte[[#This Row],[Obligaciones (CUIPO)]]/$D$1,"")</f>
        <v/>
      </c>
      <c r="P117" s="44" t="str">
        <f>IF(Reporte[[#This Row],[¿Se tiene en cuenta para el calculo?]]="Aporta al calculo",Reporte[[#This Row],[Avance ajustado (%)]]*Reporte[[#This Row],[Ponderador (wi)]],"")</f>
        <v/>
      </c>
    </row>
    <row r="118" spans="1:16" ht="28.8" x14ac:dyDescent="0.3">
      <c r="A118" s="34" t="s">
        <v>474</v>
      </c>
      <c r="B118" s="35" t="s">
        <v>475</v>
      </c>
      <c r="C118" s="35" t="s">
        <v>476</v>
      </c>
      <c r="D118" s="35" t="s">
        <v>104</v>
      </c>
      <c r="E118" s="46" cm="1">
        <f t="array" ref="E118">_xlfn._xlws.FILTER(PI_SISPT_ProgramacionFisica[Prog. Fís.],(PI_SISPT_ProgramacionFisica[Cód. Prod.]=Reporte[[#This Row],[Cód. Prod.]])*(PI_SISPT_ProgramacionFisica[Vigencia]=LEFT('Reporte'!$B$1,4)))</f>
        <v>100</v>
      </c>
      <c r="F118" s="49">
        <f>SUMIFS(EjecucionPIIP[AvanceEjecutado],EjecucionPIIP[CodigoProducto],Reporte[[#This Row],[Cód. Prod.]],EjecucionPIIP[Periodo],$B$1,EjecucionPIIP[AvanceEjecutado],"&lt;&gt;0")</f>
        <v>0</v>
      </c>
      <c r="G118" s="49" t="e" cm="1" vm="1">
        <f t="array" ref="G118">_xlfn._xlws.FILTER(ReporteEficacia[Meta ejecutada],(ReporteEficacia[Código producto]=Reporte[[#This Row],[Cód. Prod.]])*(ReporteEficacia[Periodo]='Reporte'!$B$1))</f>
        <v>#VALUE!</v>
      </c>
      <c r="H118" s="23" t="e" vm="2">
        <f>IF(Reporte[[#This Row],[Ejecución Física PIIP]]=Reporte[[#This Row],[Eje. Fís. SISPT]],"Coincide","No coincide")</f>
        <v>#VALUE!</v>
      </c>
      <c r="I118" s="23" t="str" cm="1">
        <f t="array" ref="I118">_xlfn.TEXTJOIN(", ",TRUE,_xlfn._xlws.FILTER(EjecucionPIIP[Bpin],(EjecucionPIIP[Periodo]='Reporte'!$B$1)*(EjecucionPIIP[CodigoProducto]=Reporte[[#This Row],[Cód. Prod.]]),""))</f>
        <v/>
      </c>
      <c r="J118" s="134">
        <f>SUMIFS(CUIPO_datos_abiertos[COMPROMISOS],CUIPO_datos_abiertos[COD_PROGRAMATICO_MGA],Reporte[[#This Row],[Cód. Prod.]],CUIPO_datos_abiertos[PERIODO],$B$1)</f>
        <v>0</v>
      </c>
      <c r="K118" s="137">
        <f>SUMIFS(CUIPO_datos_abiertos[OBLIGACIONES],CUIPO_datos_abiertos[COD_PROGRAMATICO_MGA],Reporte[[#This Row],[Cód. Prod.]],CUIPO_datos_abiertos[PERIODO],$B$1)</f>
        <v>0</v>
      </c>
      <c r="L11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8" s="56" t="str">
        <f>IF(Reporte[[#This Row],[¿Se tiene en cuenta para el calculo?]]="Aporta al calculo",Reporte[[#This Row],[Ejecución Física PIIP]]/Reporte[[#This Row],[Programación Física de la Meta]],"")</f>
        <v/>
      </c>
      <c r="N118" s="53" t="str">
        <f>IF(Reporte[[#This Row],[¿Se tiene en cuenta para el calculo?]]="Aporta al calculo",IF(Reporte[[#This Row],[Avance físico (%)]]&gt;1,1,Reporte[[#This Row],[Avance físico (%)]]),"")</f>
        <v/>
      </c>
      <c r="O118" s="48" t="str">
        <f>IF(Reporte[[#This Row],[¿Se tiene en cuenta para el calculo?]]="Aporta al calculo",Reporte[[#This Row],[Obligaciones (CUIPO)]]/$D$1,"")</f>
        <v/>
      </c>
      <c r="P118" s="44" t="str">
        <f>IF(Reporte[[#This Row],[¿Se tiene en cuenta para el calculo?]]="Aporta al calculo",Reporte[[#This Row],[Avance ajustado (%)]]*Reporte[[#This Row],[Ponderador (wi)]],"")</f>
        <v/>
      </c>
    </row>
    <row r="119" spans="1:16" ht="43.2" x14ac:dyDescent="0.3">
      <c r="A119" s="34" t="s">
        <v>477</v>
      </c>
      <c r="B119" s="35" t="s">
        <v>478</v>
      </c>
      <c r="C119" s="35" t="s">
        <v>479</v>
      </c>
      <c r="D119" s="35" t="s">
        <v>480</v>
      </c>
      <c r="E119" s="46" cm="1">
        <f t="array" ref="E119">_xlfn._xlws.FILTER(PI_SISPT_ProgramacionFisica[Prog. Fís.],(PI_SISPT_ProgramacionFisica[Cód. Prod.]=Reporte[[#This Row],[Cód. Prod.]])*(PI_SISPT_ProgramacionFisica[Vigencia]=LEFT('Reporte'!$B$1,4)))</f>
        <v>20</v>
      </c>
      <c r="F119" s="49">
        <f>SUMIFS(EjecucionPIIP[AvanceEjecutado],EjecucionPIIP[CodigoProducto],Reporte[[#This Row],[Cód. Prod.]],EjecucionPIIP[Periodo],$B$1,EjecucionPIIP[AvanceEjecutado],"&lt;&gt;0")</f>
        <v>0</v>
      </c>
      <c r="G119" s="49" t="e" cm="1" vm="1">
        <f t="array" ref="G119">_xlfn._xlws.FILTER(ReporteEficacia[Meta ejecutada],(ReporteEficacia[Código producto]=Reporte[[#This Row],[Cód. Prod.]])*(ReporteEficacia[Periodo]='Reporte'!$B$1))</f>
        <v>#VALUE!</v>
      </c>
      <c r="H119" s="23" t="e" vm="2">
        <f>IF(Reporte[[#This Row],[Ejecución Física PIIP]]=Reporte[[#This Row],[Eje. Fís. SISPT]],"Coincide","No coincide")</f>
        <v>#VALUE!</v>
      </c>
      <c r="I119" s="23" t="str" cm="1">
        <f t="array" ref="I119">_xlfn.TEXTJOIN(", ",TRUE,_xlfn._xlws.FILTER(EjecucionPIIP[Bpin],(EjecucionPIIP[Periodo]='Reporte'!$B$1)*(EjecucionPIIP[CodigoProducto]=Reporte[[#This Row],[Cód. Prod.]]),""))</f>
        <v/>
      </c>
      <c r="J119" s="134">
        <f>SUMIFS(CUIPO_datos_abiertos[COMPROMISOS],CUIPO_datos_abiertos[COD_PROGRAMATICO_MGA],Reporte[[#This Row],[Cód. Prod.]],CUIPO_datos_abiertos[PERIODO],$B$1)</f>
        <v>0</v>
      </c>
      <c r="K119" s="137">
        <f>SUMIFS(CUIPO_datos_abiertos[OBLIGACIONES],CUIPO_datos_abiertos[COD_PROGRAMATICO_MGA],Reporte[[#This Row],[Cód. Prod.]],CUIPO_datos_abiertos[PERIODO],$B$1)</f>
        <v>0</v>
      </c>
      <c r="L11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19" s="56" t="str">
        <f>IF(Reporte[[#This Row],[¿Se tiene en cuenta para el calculo?]]="Aporta al calculo",Reporte[[#This Row],[Ejecución Física PIIP]]/Reporte[[#This Row],[Programación Física de la Meta]],"")</f>
        <v/>
      </c>
      <c r="N119" s="53" t="str">
        <f>IF(Reporte[[#This Row],[¿Se tiene en cuenta para el calculo?]]="Aporta al calculo",IF(Reporte[[#This Row],[Avance físico (%)]]&gt;1,1,Reporte[[#This Row],[Avance físico (%)]]),"")</f>
        <v/>
      </c>
      <c r="O119" s="48" t="str">
        <f>IF(Reporte[[#This Row],[¿Se tiene en cuenta para el calculo?]]="Aporta al calculo",Reporte[[#This Row],[Obligaciones (CUIPO)]]/$D$1,"")</f>
        <v/>
      </c>
      <c r="P119" s="44" t="str">
        <f>IF(Reporte[[#This Row],[¿Se tiene en cuenta para el calculo?]]="Aporta al calculo",Reporte[[#This Row],[Avance ajustado (%)]]*Reporte[[#This Row],[Ponderador (wi)]],"")</f>
        <v/>
      </c>
    </row>
    <row r="120" spans="1:16" ht="28.8" x14ac:dyDescent="0.3">
      <c r="A120" s="34" t="s">
        <v>481</v>
      </c>
      <c r="B120" s="35" t="s">
        <v>482</v>
      </c>
      <c r="C120" s="35" t="s">
        <v>483</v>
      </c>
      <c r="D120" s="35" t="s">
        <v>482</v>
      </c>
      <c r="E120" s="46" cm="1">
        <f t="array" ref="E120">_xlfn._xlws.FILTER(PI_SISPT_ProgramacionFisica[Prog. Fís.],(PI_SISPT_ProgramacionFisica[Cód. Prod.]=Reporte[[#This Row],[Cód. Prod.]])*(PI_SISPT_ProgramacionFisica[Vigencia]=LEFT('Reporte'!$B$1,4)))</f>
        <v>1</v>
      </c>
      <c r="F120" s="49">
        <f>SUMIFS(EjecucionPIIP[AvanceEjecutado],EjecucionPIIP[CodigoProducto],Reporte[[#This Row],[Cód. Prod.]],EjecucionPIIP[Periodo],$B$1,EjecucionPIIP[AvanceEjecutado],"&lt;&gt;0")</f>
        <v>0</v>
      </c>
      <c r="G120" s="49" t="e" cm="1" vm="1">
        <f t="array" ref="G120">_xlfn._xlws.FILTER(ReporteEficacia[Meta ejecutada],(ReporteEficacia[Código producto]=Reporte[[#This Row],[Cód. Prod.]])*(ReporteEficacia[Periodo]='Reporte'!$B$1))</f>
        <v>#VALUE!</v>
      </c>
      <c r="H120" s="23" t="e" vm="2">
        <f>IF(Reporte[[#This Row],[Ejecución Física PIIP]]=Reporte[[#This Row],[Eje. Fís. SISPT]],"Coincide","No coincide")</f>
        <v>#VALUE!</v>
      </c>
      <c r="I120" s="23" t="str" cm="1">
        <f t="array" ref="I120">_xlfn.TEXTJOIN(", ",TRUE,_xlfn._xlws.FILTER(EjecucionPIIP[Bpin],(EjecucionPIIP[Periodo]='Reporte'!$B$1)*(EjecucionPIIP[CodigoProducto]=Reporte[[#This Row],[Cód. Prod.]]),""))</f>
        <v/>
      </c>
      <c r="J120" s="134">
        <f>SUMIFS(CUIPO_datos_abiertos[COMPROMISOS],CUIPO_datos_abiertos[COD_PROGRAMATICO_MGA],Reporte[[#This Row],[Cód. Prod.]],CUIPO_datos_abiertos[PERIODO],$B$1)</f>
        <v>0</v>
      </c>
      <c r="K120" s="137">
        <f>SUMIFS(CUIPO_datos_abiertos[OBLIGACIONES],CUIPO_datos_abiertos[COD_PROGRAMATICO_MGA],Reporte[[#This Row],[Cód. Prod.]],CUIPO_datos_abiertos[PERIODO],$B$1)</f>
        <v>0</v>
      </c>
      <c r="L12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0" s="56" t="str">
        <f>IF(Reporte[[#This Row],[¿Se tiene en cuenta para el calculo?]]="Aporta al calculo",Reporte[[#This Row],[Ejecución Física PIIP]]/Reporte[[#This Row],[Programación Física de la Meta]],"")</f>
        <v/>
      </c>
      <c r="N120" s="53" t="str">
        <f>IF(Reporte[[#This Row],[¿Se tiene en cuenta para el calculo?]]="Aporta al calculo",IF(Reporte[[#This Row],[Avance físico (%)]]&gt;1,1,Reporte[[#This Row],[Avance físico (%)]]),"")</f>
        <v/>
      </c>
      <c r="O120" s="48" t="str">
        <f>IF(Reporte[[#This Row],[¿Se tiene en cuenta para el calculo?]]="Aporta al calculo",Reporte[[#This Row],[Obligaciones (CUIPO)]]/$D$1,"")</f>
        <v/>
      </c>
      <c r="P120" s="44" t="str">
        <f>IF(Reporte[[#This Row],[¿Se tiene en cuenta para el calculo?]]="Aporta al calculo",Reporte[[#This Row],[Avance ajustado (%)]]*Reporte[[#This Row],[Ponderador (wi)]],"")</f>
        <v/>
      </c>
    </row>
    <row r="121" spans="1:16" ht="28.8" x14ac:dyDescent="0.3">
      <c r="A121" s="34" t="s">
        <v>484</v>
      </c>
      <c r="B121" s="35" t="s">
        <v>485</v>
      </c>
      <c r="C121" s="35" t="s">
        <v>486</v>
      </c>
      <c r="D121" s="35" t="s">
        <v>487</v>
      </c>
      <c r="E121" s="46" cm="1">
        <f t="array" ref="E121">_xlfn._xlws.FILTER(PI_SISPT_ProgramacionFisica[Prog. Fís.],(PI_SISPT_ProgramacionFisica[Cód. Prod.]=Reporte[[#This Row],[Cód. Prod.]])*(PI_SISPT_ProgramacionFisica[Vigencia]=LEFT('Reporte'!$B$1,4)))</f>
        <v>0</v>
      </c>
      <c r="F121" s="49">
        <f>SUMIFS(EjecucionPIIP[AvanceEjecutado],EjecucionPIIP[CodigoProducto],Reporte[[#This Row],[Cód. Prod.]],EjecucionPIIP[Periodo],$B$1,EjecucionPIIP[AvanceEjecutado],"&lt;&gt;0")</f>
        <v>0</v>
      </c>
      <c r="G121" s="49" t="e" cm="1" vm="1">
        <f t="array" ref="G121">_xlfn._xlws.FILTER(ReporteEficacia[Meta ejecutada],(ReporteEficacia[Código producto]=Reporte[[#This Row],[Cód. Prod.]])*(ReporteEficacia[Periodo]='Reporte'!$B$1))</f>
        <v>#VALUE!</v>
      </c>
      <c r="H121" s="23" t="e" vm="2">
        <f>IF(Reporte[[#This Row],[Ejecución Física PIIP]]=Reporte[[#This Row],[Eje. Fís. SISPT]],"Coincide","No coincide")</f>
        <v>#VALUE!</v>
      </c>
      <c r="I121" s="23" t="str" cm="1">
        <f t="array" ref="I121">_xlfn.TEXTJOIN(", ",TRUE,_xlfn._xlws.FILTER(EjecucionPIIP[Bpin],(EjecucionPIIP[Periodo]='Reporte'!$B$1)*(EjecucionPIIP[CodigoProducto]=Reporte[[#This Row],[Cód. Prod.]]),""))</f>
        <v/>
      </c>
      <c r="J121" s="134">
        <f>SUMIFS(CUIPO_datos_abiertos[COMPROMISOS],CUIPO_datos_abiertos[COD_PROGRAMATICO_MGA],Reporte[[#This Row],[Cód. Prod.]],CUIPO_datos_abiertos[PERIODO],$B$1)</f>
        <v>0</v>
      </c>
      <c r="K121" s="137">
        <f>SUMIFS(CUIPO_datos_abiertos[OBLIGACIONES],CUIPO_datos_abiertos[COD_PROGRAMATICO_MGA],Reporte[[#This Row],[Cód. Prod.]],CUIPO_datos_abiertos[PERIODO],$B$1)</f>
        <v>0</v>
      </c>
      <c r="L12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1" s="56" t="str">
        <f>IF(Reporte[[#This Row],[¿Se tiene en cuenta para el calculo?]]="Aporta al calculo",Reporte[[#This Row],[Ejecución Física PIIP]]/Reporte[[#This Row],[Programación Física de la Meta]],"")</f>
        <v/>
      </c>
      <c r="N121" s="53" t="str">
        <f>IF(Reporte[[#This Row],[¿Se tiene en cuenta para el calculo?]]="Aporta al calculo",IF(Reporte[[#This Row],[Avance físico (%)]]&gt;1,1,Reporte[[#This Row],[Avance físico (%)]]),"")</f>
        <v/>
      </c>
      <c r="O121" s="48" t="str">
        <f>IF(Reporte[[#This Row],[¿Se tiene en cuenta para el calculo?]]="Aporta al calculo",Reporte[[#This Row],[Obligaciones (CUIPO)]]/$D$1,"")</f>
        <v/>
      </c>
      <c r="P121" s="44" t="str">
        <f>IF(Reporte[[#This Row],[¿Se tiene en cuenta para el calculo?]]="Aporta al calculo",Reporte[[#This Row],[Avance ajustado (%)]]*Reporte[[#This Row],[Ponderador (wi)]],"")</f>
        <v/>
      </c>
    </row>
    <row r="122" spans="1:16" x14ac:dyDescent="0.3">
      <c r="A122" s="34" t="s">
        <v>488</v>
      </c>
      <c r="B122" s="35" t="s">
        <v>489</v>
      </c>
      <c r="C122" s="35" t="s">
        <v>490</v>
      </c>
      <c r="D122" s="35" t="s">
        <v>491</v>
      </c>
      <c r="E122" s="46" cm="1">
        <f t="array" ref="E122">_xlfn._xlws.FILTER(PI_SISPT_ProgramacionFisica[Prog. Fís.],(PI_SISPT_ProgramacionFisica[Cód. Prod.]=Reporte[[#This Row],[Cód. Prod.]])*(PI_SISPT_ProgramacionFisica[Vigencia]=LEFT('Reporte'!$B$1,4)))</f>
        <v>4</v>
      </c>
      <c r="F122" s="49">
        <f>SUMIFS(EjecucionPIIP[AvanceEjecutado],EjecucionPIIP[CodigoProducto],Reporte[[#This Row],[Cód. Prod.]],EjecucionPIIP[Periodo],$B$1,EjecucionPIIP[AvanceEjecutado],"&lt;&gt;0")</f>
        <v>0</v>
      </c>
      <c r="G122" s="49" t="e" cm="1" vm="1">
        <f t="array" ref="G122">_xlfn._xlws.FILTER(ReporteEficacia[Meta ejecutada],(ReporteEficacia[Código producto]=Reporte[[#This Row],[Cód. Prod.]])*(ReporteEficacia[Periodo]='Reporte'!$B$1))</f>
        <v>#VALUE!</v>
      </c>
      <c r="H122" s="23" t="e" vm="2">
        <f>IF(Reporte[[#This Row],[Ejecución Física PIIP]]=Reporte[[#This Row],[Eje. Fís. SISPT]],"Coincide","No coincide")</f>
        <v>#VALUE!</v>
      </c>
      <c r="I122" s="23" t="str" cm="1">
        <f t="array" ref="I122">_xlfn.TEXTJOIN(", ",TRUE,_xlfn._xlws.FILTER(EjecucionPIIP[Bpin],(EjecucionPIIP[Periodo]='Reporte'!$B$1)*(EjecucionPIIP[CodigoProducto]=Reporte[[#This Row],[Cód. Prod.]]),""))</f>
        <v/>
      </c>
      <c r="J122" s="134">
        <f>SUMIFS(CUIPO_datos_abiertos[COMPROMISOS],CUIPO_datos_abiertos[COD_PROGRAMATICO_MGA],Reporte[[#This Row],[Cód. Prod.]],CUIPO_datos_abiertos[PERIODO],$B$1)</f>
        <v>0</v>
      </c>
      <c r="K122" s="137">
        <f>SUMIFS(CUIPO_datos_abiertos[OBLIGACIONES],CUIPO_datos_abiertos[COD_PROGRAMATICO_MGA],Reporte[[#This Row],[Cód. Prod.]],CUIPO_datos_abiertos[PERIODO],$B$1)</f>
        <v>0</v>
      </c>
      <c r="L12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2" s="56" t="str">
        <f>IF(Reporte[[#This Row],[¿Se tiene en cuenta para el calculo?]]="Aporta al calculo",Reporte[[#This Row],[Ejecución Física PIIP]]/Reporte[[#This Row],[Programación Física de la Meta]],"")</f>
        <v/>
      </c>
      <c r="N122" s="53" t="str">
        <f>IF(Reporte[[#This Row],[¿Se tiene en cuenta para el calculo?]]="Aporta al calculo",IF(Reporte[[#This Row],[Avance físico (%)]]&gt;1,1,Reporte[[#This Row],[Avance físico (%)]]),"")</f>
        <v/>
      </c>
      <c r="O122" s="48" t="str">
        <f>IF(Reporte[[#This Row],[¿Se tiene en cuenta para el calculo?]]="Aporta al calculo",Reporte[[#This Row],[Obligaciones (CUIPO)]]/$D$1,"")</f>
        <v/>
      </c>
      <c r="P122" s="44" t="str">
        <f>IF(Reporte[[#This Row],[¿Se tiene en cuenta para el calculo?]]="Aporta al calculo",Reporte[[#This Row],[Avance ajustado (%)]]*Reporte[[#This Row],[Ponderador (wi)]],"")</f>
        <v/>
      </c>
    </row>
    <row r="123" spans="1:16" ht="28.8" x14ac:dyDescent="0.3">
      <c r="A123" s="34" t="s">
        <v>492</v>
      </c>
      <c r="B123" s="35" t="s">
        <v>493</v>
      </c>
      <c r="C123" s="35" t="s">
        <v>494</v>
      </c>
      <c r="D123" s="35" t="s">
        <v>495</v>
      </c>
      <c r="E123" s="46" cm="1">
        <f t="array" ref="E123">_xlfn._xlws.FILTER(PI_SISPT_ProgramacionFisica[Prog. Fís.],(PI_SISPT_ProgramacionFisica[Cód. Prod.]=Reporte[[#This Row],[Cód. Prod.]])*(PI_SISPT_ProgramacionFisica[Vigencia]=LEFT('Reporte'!$B$1,4)))</f>
        <v>60</v>
      </c>
      <c r="F123" s="49">
        <f>SUMIFS(EjecucionPIIP[AvanceEjecutado],EjecucionPIIP[CodigoProducto],Reporte[[#This Row],[Cód. Prod.]],EjecucionPIIP[Periodo],$B$1,EjecucionPIIP[AvanceEjecutado],"&lt;&gt;0")</f>
        <v>0</v>
      </c>
      <c r="G123" s="49" t="e" cm="1" vm="1">
        <f t="array" ref="G123">_xlfn._xlws.FILTER(ReporteEficacia[Meta ejecutada],(ReporteEficacia[Código producto]=Reporte[[#This Row],[Cód. Prod.]])*(ReporteEficacia[Periodo]='Reporte'!$B$1))</f>
        <v>#VALUE!</v>
      </c>
      <c r="H123" s="23" t="e" vm="2">
        <f>IF(Reporte[[#This Row],[Ejecución Física PIIP]]=Reporte[[#This Row],[Eje. Fís. SISPT]],"Coincide","No coincide")</f>
        <v>#VALUE!</v>
      </c>
      <c r="I123" s="23" t="str" cm="1">
        <f t="array" ref="I123">_xlfn.TEXTJOIN(", ",TRUE,_xlfn._xlws.FILTER(EjecucionPIIP[Bpin],(EjecucionPIIP[Periodo]='Reporte'!$B$1)*(EjecucionPIIP[CodigoProducto]=Reporte[[#This Row],[Cód. Prod.]]),""))</f>
        <v/>
      </c>
      <c r="J123" s="134">
        <f>SUMIFS(CUIPO_datos_abiertos[COMPROMISOS],CUIPO_datos_abiertos[COD_PROGRAMATICO_MGA],Reporte[[#This Row],[Cód. Prod.]],CUIPO_datos_abiertos[PERIODO],$B$1)</f>
        <v>0</v>
      </c>
      <c r="K123" s="137">
        <f>SUMIFS(CUIPO_datos_abiertos[OBLIGACIONES],CUIPO_datos_abiertos[COD_PROGRAMATICO_MGA],Reporte[[#This Row],[Cód. Prod.]],CUIPO_datos_abiertos[PERIODO],$B$1)</f>
        <v>0</v>
      </c>
      <c r="L12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3" s="56" t="str">
        <f>IF(Reporte[[#This Row],[¿Se tiene en cuenta para el calculo?]]="Aporta al calculo",Reporte[[#This Row],[Ejecución Física PIIP]]/Reporte[[#This Row],[Programación Física de la Meta]],"")</f>
        <v/>
      </c>
      <c r="N123" s="53" t="str">
        <f>IF(Reporte[[#This Row],[¿Se tiene en cuenta para el calculo?]]="Aporta al calculo",IF(Reporte[[#This Row],[Avance físico (%)]]&gt;1,1,Reporte[[#This Row],[Avance físico (%)]]),"")</f>
        <v/>
      </c>
      <c r="O123" s="48" t="str">
        <f>IF(Reporte[[#This Row],[¿Se tiene en cuenta para el calculo?]]="Aporta al calculo",Reporte[[#This Row],[Obligaciones (CUIPO)]]/$D$1,"")</f>
        <v/>
      </c>
      <c r="P123" s="44" t="str">
        <f>IF(Reporte[[#This Row],[¿Se tiene en cuenta para el calculo?]]="Aporta al calculo",Reporte[[#This Row],[Avance ajustado (%)]]*Reporte[[#This Row],[Ponderador (wi)]],"")</f>
        <v/>
      </c>
    </row>
    <row r="124" spans="1:16" ht="28.8" x14ac:dyDescent="0.3">
      <c r="A124" s="34" t="s">
        <v>496</v>
      </c>
      <c r="B124" s="35" t="s">
        <v>497</v>
      </c>
      <c r="C124" s="35" t="s">
        <v>498</v>
      </c>
      <c r="D124" s="35" t="s">
        <v>495</v>
      </c>
      <c r="E124" s="46" cm="1">
        <f t="array" ref="E124">_xlfn._xlws.FILTER(PI_SISPT_ProgramacionFisica[Prog. Fís.],(PI_SISPT_ProgramacionFisica[Cód. Prod.]=Reporte[[#This Row],[Cód. Prod.]])*(PI_SISPT_ProgramacionFisica[Vigencia]=LEFT('Reporte'!$B$1,4)))</f>
        <v>2</v>
      </c>
      <c r="F124" s="49">
        <f>SUMIFS(EjecucionPIIP[AvanceEjecutado],EjecucionPIIP[CodigoProducto],Reporte[[#This Row],[Cód. Prod.]],EjecucionPIIP[Periodo],$B$1,EjecucionPIIP[AvanceEjecutado],"&lt;&gt;0")</f>
        <v>0</v>
      </c>
      <c r="G124" s="49" t="e" cm="1" vm="1">
        <f t="array" ref="G124">_xlfn._xlws.FILTER(ReporteEficacia[Meta ejecutada],(ReporteEficacia[Código producto]=Reporte[[#This Row],[Cód. Prod.]])*(ReporteEficacia[Periodo]='Reporte'!$B$1))</f>
        <v>#VALUE!</v>
      </c>
      <c r="H124" s="23" t="e" vm="2">
        <f>IF(Reporte[[#This Row],[Ejecución Física PIIP]]=Reporte[[#This Row],[Eje. Fís. SISPT]],"Coincide","No coincide")</f>
        <v>#VALUE!</v>
      </c>
      <c r="I124" s="23" t="str" cm="1">
        <f t="array" ref="I124">_xlfn.TEXTJOIN(", ",TRUE,_xlfn._xlws.FILTER(EjecucionPIIP[Bpin],(EjecucionPIIP[Periodo]='Reporte'!$B$1)*(EjecucionPIIP[CodigoProducto]=Reporte[[#This Row],[Cód. Prod.]]),""))</f>
        <v/>
      </c>
      <c r="J124" s="134">
        <f>SUMIFS(CUIPO_datos_abiertos[COMPROMISOS],CUIPO_datos_abiertos[COD_PROGRAMATICO_MGA],Reporte[[#This Row],[Cód. Prod.]],CUIPO_datos_abiertos[PERIODO],$B$1)</f>
        <v>0</v>
      </c>
      <c r="K124" s="137">
        <f>SUMIFS(CUIPO_datos_abiertos[OBLIGACIONES],CUIPO_datos_abiertos[COD_PROGRAMATICO_MGA],Reporte[[#This Row],[Cód. Prod.]],CUIPO_datos_abiertos[PERIODO],$B$1)</f>
        <v>0</v>
      </c>
      <c r="L12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4" s="56" t="str">
        <f>IF(Reporte[[#This Row],[¿Se tiene en cuenta para el calculo?]]="Aporta al calculo",Reporte[[#This Row],[Ejecución Física PIIP]]/Reporte[[#This Row],[Programación Física de la Meta]],"")</f>
        <v/>
      </c>
      <c r="N124" s="53" t="str">
        <f>IF(Reporte[[#This Row],[¿Se tiene en cuenta para el calculo?]]="Aporta al calculo",IF(Reporte[[#This Row],[Avance físico (%)]]&gt;1,1,Reporte[[#This Row],[Avance físico (%)]]),"")</f>
        <v/>
      </c>
      <c r="O124" s="48" t="str">
        <f>IF(Reporte[[#This Row],[¿Se tiene en cuenta para el calculo?]]="Aporta al calculo",Reporte[[#This Row],[Obligaciones (CUIPO)]]/$D$1,"")</f>
        <v/>
      </c>
      <c r="P124" s="44" t="str">
        <f>IF(Reporte[[#This Row],[¿Se tiene en cuenta para el calculo?]]="Aporta al calculo",Reporte[[#This Row],[Avance ajustado (%)]]*Reporte[[#This Row],[Ponderador (wi)]],"")</f>
        <v/>
      </c>
    </row>
    <row r="125" spans="1:16" ht="57.6" x14ac:dyDescent="0.3">
      <c r="A125" s="34" t="s">
        <v>499</v>
      </c>
      <c r="B125" s="35" t="s">
        <v>500</v>
      </c>
      <c r="C125" s="35" t="s">
        <v>501</v>
      </c>
      <c r="D125" s="35" t="s">
        <v>502</v>
      </c>
      <c r="E125" s="46" cm="1">
        <f t="array" ref="E125">_xlfn._xlws.FILTER(PI_SISPT_ProgramacionFisica[Prog. Fís.],(PI_SISPT_ProgramacionFisica[Cód. Prod.]=Reporte[[#This Row],[Cód. Prod.]])*(PI_SISPT_ProgramacionFisica[Vigencia]=LEFT('Reporte'!$B$1,4)))</f>
        <v>4</v>
      </c>
      <c r="F125" s="49">
        <f>SUMIFS(EjecucionPIIP[AvanceEjecutado],EjecucionPIIP[CodigoProducto],Reporte[[#This Row],[Cód. Prod.]],EjecucionPIIP[Periodo],$B$1,EjecucionPIIP[AvanceEjecutado],"&lt;&gt;0")</f>
        <v>0</v>
      </c>
      <c r="G125" s="49" t="e" cm="1" vm="1">
        <f t="array" ref="G125">_xlfn._xlws.FILTER(ReporteEficacia[Meta ejecutada],(ReporteEficacia[Código producto]=Reporte[[#This Row],[Cód. Prod.]])*(ReporteEficacia[Periodo]='Reporte'!$B$1))</f>
        <v>#VALUE!</v>
      </c>
      <c r="H125" s="23" t="e" vm="2">
        <f>IF(Reporte[[#This Row],[Ejecución Física PIIP]]=Reporte[[#This Row],[Eje. Fís. SISPT]],"Coincide","No coincide")</f>
        <v>#VALUE!</v>
      </c>
      <c r="I125" s="23" t="str" cm="1">
        <f t="array" ref="I125">_xlfn.TEXTJOIN(", ",TRUE,_xlfn._xlws.FILTER(EjecucionPIIP[Bpin],(EjecucionPIIP[Periodo]='Reporte'!$B$1)*(EjecucionPIIP[CodigoProducto]=Reporte[[#This Row],[Cód. Prod.]]),""))</f>
        <v/>
      </c>
      <c r="J125" s="134">
        <f>SUMIFS(CUIPO_datos_abiertos[COMPROMISOS],CUIPO_datos_abiertos[COD_PROGRAMATICO_MGA],Reporte[[#This Row],[Cód. Prod.]],CUIPO_datos_abiertos[PERIODO],$B$1)</f>
        <v>0</v>
      </c>
      <c r="K125" s="137">
        <f>SUMIFS(CUIPO_datos_abiertos[OBLIGACIONES],CUIPO_datos_abiertos[COD_PROGRAMATICO_MGA],Reporte[[#This Row],[Cód. Prod.]],CUIPO_datos_abiertos[PERIODO],$B$1)</f>
        <v>0</v>
      </c>
      <c r="L12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5" s="56" t="str">
        <f>IF(Reporte[[#This Row],[¿Se tiene en cuenta para el calculo?]]="Aporta al calculo",Reporte[[#This Row],[Ejecución Física PIIP]]/Reporte[[#This Row],[Programación Física de la Meta]],"")</f>
        <v/>
      </c>
      <c r="N125" s="53" t="str">
        <f>IF(Reporte[[#This Row],[¿Se tiene en cuenta para el calculo?]]="Aporta al calculo",IF(Reporte[[#This Row],[Avance físico (%)]]&gt;1,1,Reporte[[#This Row],[Avance físico (%)]]),"")</f>
        <v/>
      </c>
      <c r="O125" s="48" t="str">
        <f>IF(Reporte[[#This Row],[¿Se tiene en cuenta para el calculo?]]="Aporta al calculo",Reporte[[#This Row],[Obligaciones (CUIPO)]]/$D$1,"")</f>
        <v/>
      </c>
      <c r="P125" s="44" t="str">
        <f>IF(Reporte[[#This Row],[¿Se tiene en cuenta para el calculo?]]="Aporta al calculo",Reporte[[#This Row],[Avance ajustado (%)]]*Reporte[[#This Row],[Ponderador (wi)]],"")</f>
        <v/>
      </c>
    </row>
    <row r="126" spans="1:16" ht="57.6" x14ac:dyDescent="0.3">
      <c r="A126" s="34" t="s">
        <v>503</v>
      </c>
      <c r="B126" s="35" t="s">
        <v>504</v>
      </c>
      <c r="C126" s="35" t="s">
        <v>505</v>
      </c>
      <c r="D126" s="35" t="s">
        <v>506</v>
      </c>
      <c r="E126" s="46" cm="1">
        <f t="array" ref="E126">_xlfn._xlws.FILTER(PI_SISPT_ProgramacionFisica[Prog. Fís.],(PI_SISPT_ProgramacionFisica[Cód. Prod.]=Reporte[[#This Row],[Cód. Prod.]])*(PI_SISPT_ProgramacionFisica[Vigencia]=LEFT('Reporte'!$B$1,4)))</f>
        <v>2</v>
      </c>
      <c r="F126" s="49">
        <f>SUMIFS(EjecucionPIIP[AvanceEjecutado],EjecucionPIIP[CodigoProducto],Reporte[[#This Row],[Cód. Prod.]],EjecucionPIIP[Periodo],$B$1,EjecucionPIIP[AvanceEjecutado],"&lt;&gt;0")</f>
        <v>0</v>
      </c>
      <c r="G126" s="49" t="e" cm="1" vm="1">
        <f t="array" ref="G126">_xlfn._xlws.FILTER(ReporteEficacia[Meta ejecutada],(ReporteEficacia[Código producto]=Reporte[[#This Row],[Cód. Prod.]])*(ReporteEficacia[Periodo]='Reporte'!$B$1))</f>
        <v>#VALUE!</v>
      </c>
      <c r="H126" s="23" t="e" vm="2">
        <f>IF(Reporte[[#This Row],[Ejecución Física PIIP]]=Reporte[[#This Row],[Eje. Fís. SISPT]],"Coincide","No coincide")</f>
        <v>#VALUE!</v>
      </c>
      <c r="I126" s="23" t="str" cm="1">
        <f t="array" ref="I126">_xlfn.TEXTJOIN(", ",TRUE,_xlfn._xlws.FILTER(EjecucionPIIP[Bpin],(EjecucionPIIP[Periodo]='Reporte'!$B$1)*(EjecucionPIIP[CodigoProducto]=Reporte[[#This Row],[Cód. Prod.]]),""))</f>
        <v/>
      </c>
      <c r="J126" s="134">
        <f>SUMIFS(CUIPO_datos_abiertos[COMPROMISOS],CUIPO_datos_abiertos[COD_PROGRAMATICO_MGA],Reporte[[#This Row],[Cód. Prod.]],CUIPO_datos_abiertos[PERIODO],$B$1)</f>
        <v>0</v>
      </c>
      <c r="K126" s="137">
        <f>SUMIFS(CUIPO_datos_abiertos[OBLIGACIONES],CUIPO_datos_abiertos[COD_PROGRAMATICO_MGA],Reporte[[#This Row],[Cód. Prod.]],CUIPO_datos_abiertos[PERIODO],$B$1)</f>
        <v>0</v>
      </c>
      <c r="L12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6" s="56" t="str">
        <f>IF(Reporte[[#This Row],[¿Se tiene en cuenta para el calculo?]]="Aporta al calculo",Reporte[[#This Row],[Ejecución Física PIIP]]/Reporte[[#This Row],[Programación Física de la Meta]],"")</f>
        <v/>
      </c>
      <c r="N126" s="53" t="str">
        <f>IF(Reporte[[#This Row],[¿Se tiene en cuenta para el calculo?]]="Aporta al calculo",IF(Reporte[[#This Row],[Avance físico (%)]]&gt;1,1,Reporte[[#This Row],[Avance físico (%)]]),"")</f>
        <v/>
      </c>
      <c r="O126" s="48" t="str">
        <f>IF(Reporte[[#This Row],[¿Se tiene en cuenta para el calculo?]]="Aporta al calculo",Reporte[[#This Row],[Obligaciones (CUIPO)]]/$D$1,"")</f>
        <v/>
      </c>
      <c r="P126" s="44" t="str">
        <f>IF(Reporte[[#This Row],[¿Se tiene en cuenta para el calculo?]]="Aporta al calculo",Reporte[[#This Row],[Avance ajustado (%)]]*Reporte[[#This Row],[Ponderador (wi)]],"")</f>
        <v/>
      </c>
    </row>
    <row r="127" spans="1:16" x14ac:dyDescent="0.3">
      <c r="A127" s="34" t="s">
        <v>507</v>
      </c>
      <c r="B127" s="35" t="s">
        <v>508</v>
      </c>
      <c r="C127" s="35" t="s">
        <v>509</v>
      </c>
      <c r="D127" s="35" t="s">
        <v>510</v>
      </c>
      <c r="E127" s="46" cm="1">
        <f t="array" ref="E127">_xlfn._xlws.FILTER(PI_SISPT_ProgramacionFisica[Prog. Fís.],(PI_SISPT_ProgramacionFisica[Cód. Prod.]=Reporte[[#This Row],[Cód. Prod.]])*(PI_SISPT_ProgramacionFisica[Vigencia]=LEFT('Reporte'!$B$1,4)))</f>
        <v>2</v>
      </c>
      <c r="F127" s="49">
        <f>SUMIFS(EjecucionPIIP[AvanceEjecutado],EjecucionPIIP[CodigoProducto],Reporte[[#This Row],[Cód. Prod.]],EjecucionPIIP[Periodo],$B$1,EjecucionPIIP[AvanceEjecutado],"&lt;&gt;0")</f>
        <v>0</v>
      </c>
      <c r="G127" s="49" t="e" cm="1" vm="1">
        <f t="array" ref="G127">_xlfn._xlws.FILTER(ReporteEficacia[Meta ejecutada],(ReporteEficacia[Código producto]=Reporte[[#This Row],[Cód. Prod.]])*(ReporteEficacia[Periodo]='Reporte'!$B$1))</f>
        <v>#VALUE!</v>
      </c>
      <c r="H127" s="23" t="e" vm="2">
        <f>IF(Reporte[[#This Row],[Ejecución Física PIIP]]=Reporte[[#This Row],[Eje. Fís. SISPT]],"Coincide","No coincide")</f>
        <v>#VALUE!</v>
      </c>
      <c r="I127" s="23" t="str" cm="1">
        <f t="array" ref="I127">_xlfn.TEXTJOIN(", ",TRUE,_xlfn._xlws.FILTER(EjecucionPIIP[Bpin],(EjecucionPIIP[Periodo]='Reporte'!$B$1)*(EjecucionPIIP[CodigoProducto]=Reporte[[#This Row],[Cód. Prod.]]),""))</f>
        <v/>
      </c>
      <c r="J127" s="134">
        <f>SUMIFS(CUIPO_datos_abiertos[COMPROMISOS],CUIPO_datos_abiertos[COD_PROGRAMATICO_MGA],Reporte[[#This Row],[Cód. Prod.]],CUIPO_datos_abiertos[PERIODO],$B$1)</f>
        <v>0</v>
      </c>
      <c r="K127" s="137">
        <f>SUMIFS(CUIPO_datos_abiertos[OBLIGACIONES],CUIPO_datos_abiertos[COD_PROGRAMATICO_MGA],Reporte[[#This Row],[Cód. Prod.]],CUIPO_datos_abiertos[PERIODO],$B$1)</f>
        <v>0</v>
      </c>
      <c r="L12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7" s="56" t="str">
        <f>IF(Reporte[[#This Row],[¿Se tiene en cuenta para el calculo?]]="Aporta al calculo",Reporte[[#This Row],[Ejecución Física PIIP]]/Reporte[[#This Row],[Programación Física de la Meta]],"")</f>
        <v/>
      </c>
      <c r="N127" s="53" t="str">
        <f>IF(Reporte[[#This Row],[¿Se tiene en cuenta para el calculo?]]="Aporta al calculo",IF(Reporte[[#This Row],[Avance físico (%)]]&gt;1,1,Reporte[[#This Row],[Avance físico (%)]]),"")</f>
        <v/>
      </c>
      <c r="O127" s="48" t="str">
        <f>IF(Reporte[[#This Row],[¿Se tiene en cuenta para el calculo?]]="Aporta al calculo",Reporte[[#This Row],[Obligaciones (CUIPO)]]/$D$1,"")</f>
        <v/>
      </c>
      <c r="P127" s="44" t="str">
        <f>IF(Reporte[[#This Row],[¿Se tiene en cuenta para el calculo?]]="Aporta al calculo",Reporte[[#This Row],[Avance ajustado (%)]]*Reporte[[#This Row],[Ponderador (wi)]],"")</f>
        <v/>
      </c>
    </row>
    <row r="128" spans="1:16" ht="28.8" x14ac:dyDescent="0.3">
      <c r="A128" s="34" t="s">
        <v>511</v>
      </c>
      <c r="B128" s="35" t="s">
        <v>512</v>
      </c>
      <c r="C128" s="35" t="s">
        <v>513</v>
      </c>
      <c r="D128" s="35" t="s">
        <v>514</v>
      </c>
      <c r="E128" s="46" cm="1">
        <f t="array" ref="E128">_xlfn._xlws.FILTER(PI_SISPT_ProgramacionFisica[Prog. Fís.],(PI_SISPT_ProgramacionFisica[Cód. Prod.]=Reporte[[#This Row],[Cód. Prod.]])*(PI_SISPT_ProgramacionFisica[Vigencia]=LEFT('Reporte'!$B$1,4)))</f>
        <v>2</v>
      </c>
      <c r="F128" s="49">
        <f>SUMIFS(EjecucionPIIP[AvanceEjecutado],EjecucionPIIP[CodigoProducto],Reporte[[#This Row],[Cód. Prod.]],EjecucionPIIP[Periodo],$B$1,EjecucionPIIP[AvanceEjecutado],"&lt;&gt;0")</f>
        <v>0</v>
      </c>
      <c r="G128" s="49" t="e" cm="1" vm="1">
        <f t="array" ref="G128">_xlfn._xlws.FILTER(ReporteEficacia[Meta ejecutada],(ReporteEficacia[Código producto]=Reporte[[#This Row],[Cód. Prod.]])*(ReporteEficacia[Periodo]='Reporte'!$B$1))</f>
        <v>#VALUE!</v>
      </c>
      <c r="H128" s="23" t="e" vm="2">
        <f>IF(Reporte[[#This Row],[Ejecución Física PIIP]]=Reporte[[#This Row],[Eje. Fís. SISPT]],"Coincide","No coincide")</f>
        <v>#VALUE!</v>
      </c>
      <c r="I128" s="23" t="str" cm="1">
        <f t="array" ref="I128">_xlfn.TEXTJOIN(", ",TRUE,_xlfn._xlws.FILTER(EjecucionPIIP[Bpin],(EjecucionPIIP[Periodo]='Reporte'!$B$1)*(EjecucionPIIP[CodigoProducto]=Reporte[[#This Row],[Cód. Prod.]]),""))</f>
        <v/>
      </c>
      <c r="J128" s="134">
        <f>SUMIFS(CUIPO_datos_abiertos[COMPROMISOS],CUIPO_datos_abiertos[COD_PROGRAMATICO_MGA],Reporte[[#This Row],[Cód. Prod.]],CUIPO_datos_abiertos[PERIODO],$B$1)</f>
        <v>0</v>
      </c>
      <c r="K128" s="137">
        <f>SUMIFS(CUIPO_datos_abiertos[OBLIGACIONES],CUIPO_datos_abiertos[COD_PROGRAMATICO_MGA],Reporte[[#This Row],[Cód. Prod.]],CUIPO_datos_abiertos[PERIODO],$B$1)</f>
        <v>0</v>
      </c>
      <c r="L12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8" s="56" t="str">
        <f>IF(Reporte[[#This Row],[¿Se tiene en cuenta para el calculo?]]="Aporta al calculo",Reporte[[#This Row],[Ejecución Física PIIP]]/Reporte[[#This Row],[Programación Física de la Meta]],"")</f>
        <v/>
      </c>
      <c r="N128" s="53" t="str">
        <f>IF(Reporte[[#This Row],[¿Se tiene en cuenta para el calculo?]]="Aporta al calculo",IF(Reporte[[#This Row],[Avance físico (%)]]&gt;1,1,Reporte[[#This Row],[Avance físico (%)]]),"")</f>
        <v/>
      </c>
      <c r="O128" s="48" t="str">
        <f>IF(Reporte[[#This Row],[¿Se tiene en cuenta para el calculo?]]="Aporta al calculo",Reporte[[#This Row],[Obligaciones (CUIPO)]]/$D$1,"")</f>
        <v/>
      </c>
      <c r="P128" s="44" t="str">
        <f>IF(Reporte[[#This Row],[¿Se tiene en cuenta para el calculo?]]="Aporta al calculo",Reporte[[#This Row],[Avance ajustado (%)]]*Reporte[[#This Row],[Ponderador (wi)]],"")</f>
        <v/>
      </c>
    </row>
    <row r="129" spans="1:16" ht="28.8" x14ac:dyDescent="0.3">
      <c r="A129" s="34" t="s">
        <v>515</v>
      </c>
      <c r="B129" s="35" t="s">
        <v>516</v>
      </c>
      <c r="C129" s="35" t="s">
        <v>517</v>
      </c>
      <c r="D129" s="35" t="s">
        <v>518</v>
      </c>
      <c r="E129" s="46" cm="1">
        <f t="array" ref="E129">_xlfn._xlws.FILTER(PI_SISPT_ProgramacionFisica[Prog. Fís.],(PI_SISPT_ProgramacionFisica[Cód. Prod.]=Reporte[[#This Row],[Cód. Prod.]])*(PI_SISPT_ProgramacionFisica[Vigencia]=LEFT('Reporte'!$B$1,4)))</f>
        <v>4</v>
      </c>
      <c r="F129" s="49">
        <f>SUMIFS(EjecucionPIIP[AvanceEjecutado],EjecucionPIIP[CodigoProducto],Reporte[[#This Row],[Cód. Prod.]],EjecucionPIIP[Periodo],$B$1,EjecucionPIIP[AvanceEjecutado],"&lt;&gt;0")</f>
        <v>0</v>
      </c>
      <c r="G129" s="49" t="e" cm="1" vm="1">
        <f t="array" ref="G129">_xlfn._xlws.FILTER(ReporteEficacia[Meta ejecutada],(ReporteEficacia[Código producto]=Reporte[[#This Row],[Cód. Prod.]])*(ReporteEficacia[Periodo]='Reporte'!$B$1))</f>
        <v>#VALUE!</v>
      </c>
      <c r="H129" s="23" t="e" vm="2">
        <f>IF(Reporte[[#This Row],[Ejecución Física PIIP]]=Reporte[[#This Row],[Eje. Fís. SISPT]],"Coincide","No coincide")</f>
        <v>#VALUE!</v>
      </c>
      <c r="I129" s="23" t="str" cm="1">
        <f t="array" ref="I129">_xlfn.TEXTJOIN(", ",TRUE,_xlfn._xlws.FILTER(EjecucionPIIP[Bpin],(EjecucionPIIP[Periodo]='Reporte'!$B$1)*(EjecucionPIIP[CodigoProducto]=Reporte[[#This Row],[Cód. Prod.]]),""))</f>
        <v/>
      </c>
      <c r="J129" s="134">
        <f>SUMIFS(CUIPO_datos_abiertos[COMPROMISOS],CUIPO_datos_abiertos[COD_PROGRAMATICO_MGA],Reporte[[#This Row],[Cód. Prod.]],CUIPO_datos_abiertos[PERIODO],$B$1)</f>
        <v>0</v>
      </c>
      <c r="K129" s="137">
        <f>SUMIFS(CUIPO_datos_abiertos[OBLIGACIONES],CUIPO_datos_abiertos[COD_PROGRAMATICO_MGA],Reporte[[#This Row],[Cód. Prod.]],CUIPO_datos_abiertos[PERIODO],$B$1)</f>
        <v>0</v>
      </c>
      <c r="L12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29" s="56" t="str">
        <f>IF(Reporte[[#This Row],[¿Se tiene en cuenta para el calculo?]]="Aporta al calculo",Reporte[[#This Row],[Ejecución Física PIIP]]/Reporte[[#This Row],[Programación Física de la Meta]],"")</f>
        <v/>
      </c>
      <c r="N129" s="53" t="str">
        <f>IF(Reporte[[#This Row],[¿Se tiene en cuenta para el calculo?]]="Aporta al calculo",IF(Reporte[[#This Row],[Avance físico (%)]]&gt;1,1,Reporte[[#This Row],[Avance físico (%)]]),"")</f>
        <v/>
      </c>
      <c r="O129" s="48" t="str">
        <f>IF(Reporte[[#This Row],[¿Se tiene en cuenta para el calculo?]]="Aporta al calculo",Reporte[[#This Row],[Obligaciones (CUIPO)]]/$D$1,"")</f>
        <v/>
      </c>
      <c r="P129" s="44" t="str">
        <f>IF(Reporte[[#This Row],[¿Se tiene en cuenta para el calculo?]]="Aporta al calculo",Reporte[[#This Row],[Avance ajustado (%)]]*Reporte[[#This Row],[Ponderador (wi)]],"")</f>
        <v/>
      </c>
    </row>
    <row r="130" spans="1:16" ht="28.8" x14ac:dyDescent="0.3">
      <c r="A130" s="34" t="s">
        <v>519</v>
      </c>
      <c r="B130" s="35" t="s">
        <v>520</v>
      </c>
      <c r="C130" s="35" t="s">
        <v>521</v>
      </c>
      <c r="D130" s="35" t="s">
        <v>223</v>
      </c>
      <c r="E130" s="46" cm="1">
        <f t="array" ref="E130">_xlfn._xlws.FILTER(PI_SISPT_ProgramacionFisica[Prog. Fís.],(PI_SISPT_ProgramacionFisica[Cód. Prod.]=Reporte[[#This Row],[Cód. Prod.]])*(PI_SISPT_ProgramacionFisica[Vigencia]=LEFT('Reporte'!$B$1,4)))</f>
        <v>50</v>
      </c>
      <c r="F130" s="49">
        <f>SUMIFS(EjecucionPIIP[AvanceEjecutado],EjecucionPIIP[CodigoProducto],Reporte[[#This Row],[Cód. Prod.]],EjecucionPIIP[Periodo],$B$1,EjecucionPIIP[AvanceEjecutado],"&lt;&gt;0")</f>
        <v>0</v>
      </c>
      <c r="G130" s="49" t="e" cm="1" vm="1">
        <f t="array" ref="G130">_xlfn._xlws.FILTER(ReporteEficacia[Meta ejecutada],(ReporteEficacia[Código producto]=Reporte[[#This Row],[Cód. Prod.]])*(ReporteEficacia[Periodo]='Reporte'!$B$1))</f>
        <v>#VALUE!</v>
      </c>
      <c r="H130" s="23" t="e" vm="2">
        <f>IF(Reporte[[#This Row],[Ejecución Física PIIP]]=Reporte[[#This Row],[Eje. Fís. SISPT]],"Coincide","No coincide")</f>
        <v>#VALUE!</v>
      </c>
      <c r="I130" s="23" t="str" cm="1">
        <f t="array" ref="I130">_xlfn.TEXTJOIN(", ",TRUE,_xlfn._xlws.FILTER(EjecucionPIIP[Bpin],(EjecucionPIIP[Periodo]='Reporte'!$B$1)*(EjecucionPIIP[CodigoProducto]=Reporte[[#This Row],[Cód. Prod.]]),""))</f>
        <v/>
      </c>
      <c r="J130" s="134">
        <f>SUMIFS(CUIPO_datos_abiertos[COMPROMISOS],CUIPO_datos_abiertos[COD_PROGRAMATICO_MGA],Reporte[[#This Row],[Cód. Prod.]],CUIPO_datos_abiertos[PERIODO],$B$1)</f>
        <v>0</v>
      </c>
      <c r="K130" s="137">
        <f>SUMIFS(CUIPO_datos_abiertos[OBLIGACIONES],CUIPO_datos_abiertos[COD_PROGRAMATICO_MGA],Reporte[[#This Row],[Cód. Prod.]],CUIPO_datos_abiertos[PERIODO],$B$1)</f>
        <v>0</v>
      </c>
      <c r="L13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0" s="56" t="str">
        <f>IF(Reporte[[#This Row],[¿Se tiene en cuenta para el calculo?]]="Aporta al calculo",Reporte[[#This Row],[Ejecución Física PIIP]]/Reporte[[#This Row],[Programación Física de la Meta]],"")</f>
        <v/>
      </c>
      <c r="N130" s="53" t="str">
        <f>IF(Reporte[[#This Row],[¿Se tiene en cuenta para el calculo?]]="Aporta al calculo",IF(Reporte[[#This Row],[Avance físico (%)]]&gt;1,1,Reporte[[#This Row],[Avance físico (%)]]),"")</f>
        <v/>
      </c>
      <c r="O130" s="48" t="str">
        <f>IF(Reporte[[#This Row],[¿Se tiene en cuenta para el calculo?]]="Aporta al calculo",Reporte[[#This Row],[Obligaciones (CUIPO)]]/$D$1,"")</f>
        <v/>
      </c>
      <c r="P130" s="44" t="str">
        <f>IF(Reporte[[#This Row],[¿Se tiene en cuenta para el calculo?]]="Aporta al calculo",Reporte[[#This Row],[Avance ajustado (%)]]*Reporte[[#This Row],[Ponderador (wi)]],"")</f>
        <v/>
      </c>
    </row>
    <row r="131" spans="1:16" x14ac:dyDescent="0.3">
      <c r="A131" s="34" t="s">
        <v>522</v>
      </c>
      <c r="B131" s="35" t="s">
        <v>523</v>
      </c>
      <c r="C131" s="35" t="s">
        <v>524</v>
      </c>
      <c r="D131" s="35" t="s">
        <v>525</v>
      </c>
      <c r="E131" s="46" cm="1">
        <f t="array" ref="E131">_xlfn._xlws.FILTER(PI_SISPT_ProgramacionFisica[Prog. Fís.],(PI_SISPT_ProgramacionFisica[Cód. Prod.]=Reporte[[#This Row],[Cód. Prod.]])*(PI_SISPT_ProgramacionFisica[Vigencia]=LEFT('Reporte'!$B$1,4)))</f>
        <v>1</v>
      </c>
      <c r="F131" s="49">
        <f>SUMIFS(EjecucionPIIP[AvanceEjecutado],EjecucionPIIP[CodigoProducto],Reporte[[#This Row],[Cód. Prod.]],EjecucionPIIP[Periodo],$B$1,EjecucionPIIP[AvanceEjecutado],"&lt;&gt;0")</f>
        <v>0</v>
      </c>
      <c r="G131" s="49" t="e" cm="1" vm="1">
        <f t="array" ref="G131">_xlfn._xlws.FILTER(ReporteEficacia[Meta ejecutada],(ReporteEficacia[Código producto]=Reporte[[#This Row],[Cód. Prod.]])*(ReporteEficacia[Periodo]='Reporte'!$B$1))</f>
        <v>#VALUE!</v>
      </c>
      <c r="H131" s="23" t="e" vm="2">
        <f>IF(Reporte[[#This Row],[Ejecución Física PIIP]]=Reporte[[#This Row],[Eje. Fís. SISPT]],"Coincide","No coincide")</f>
        <v>#VALUE!</v>
      </c>
      <c r="I131" s="23" t="str" cm="1">
        <f t="array" ref="I131">_xlfn.TEXTJOIN(", ",TRUE,_xlfn._xlws.FILTER(EjecucionPIIP[Bpin],(EjecucionPIIP[Periodo]='Reporte'!$B$1)*(EjecucionPIIP[CodigoProducto]=Reporte[[#This Row],[Cód. Prod.]]),""))</f>
        <v/>
      </c>
      <c r="J131" s="134">
        <f>SUMIFS(CUIPO_datos_abiertos[COMPROMISOS],CUIPO_datos_abiertos[COD_PROGRAMATICO_MGA],Reporte[[#This Row],[Cód. Prod.]],CUIPO_datos_abiertos[PERIODO],$B$1)</f>
        <v>0</v>
      </c>
      <c r="K131" s="137">
        <f>SUMIFS(CUIPO_datos_abiertos[OBLIGACIONES],CUIPO_datos_abiertos[COD_PROGRAMATICO_MGA],Reporte[[#This Row],[Cód. Prod.]],CUIPO_datos_abiertos[PERIODO],$B$1)</f>
        <v>0</v>
      </c>
      <c r="L13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1" s="56" t="str">
        <f>IF(Reporte[[#This Row],[¿Se tiene en cuenta para el calculo?]]="Aporta al calculo",Reporte[[#This Row],[Ejecución Física PIIP]]/Reporte[[#This Row],[Programación Física de la Meta]],"")</f>
        <v/>
      </c>
      <c r="N131" s="53" t="str">
        <f>IF(Reporte[[#This Row],[¿Se tiene en cuenta para el calculo?]]="Aporta al calculo",IF(Reporte[[#This Row],[Avance físico (%)]]&gt;1,1,Reporte[[#This Row],[Avance físico (%)]]),"")</f>
        <v/>
      </c>
      <c r="O131" s="48" t="str">
        <f>IF(Reporte[[#This Row],[¿Se tiene en cuenta para el calculo?]]="Aporta al calculo",Reporte[[#This Row],[Obligaciones (CUIPO)]]/$D$1,"")</f>
        <v/>
      </c>
      <c r="P131" s="44" t="str">
        <f>IF(Reporte[[#This Row],[¿Se tiene en cuenta para el calculo?]]="Aporta al calculo",Reporte[[#This Row],[Avance ajustado (%)]]*Reporte[[#This Row],[Ponderador (wi)]],"")</f>
        <v/>
      </c>
    </row>
    <row r="132" spans="1:16" x14ac:dyDescent="0.3">
      <c r="A132" s="34" t="s">
        <v>526</v>
      </c>
      <c r="B132" s="35" t="s">
        <v>205</v>
      </c>
      <c r="C132" s="35" t="s">
        <v>527</v>
      </c>
      <c r="D132" s="35" t="s">
        <v>528</v>
      </c>
      <c r="E132" s="46" cm="1">
        <f t="array" ref="E132">_xlfn._xlws.FILTER(PI_SISPT_ProgramacionFisica[Prog. Fís.],(PI_SISPT_ProgramacionFisica[Cód. Prod.]=Reporte[[#This Row],[Cód. Prod.]])*(PI_SISPT_ProgramacionFisica[Vigencia]=LEFT('Reporte'!$B$1,4)))</f>
        <v>15</v>
      </c>
      <c r="F132" s="49">
        <f>SUMIFS(EjecucionPIIP[AvanceEjecutado],EjecucionPIIP[CodigoProducto],Reporte[[#This Row],[Cód. Prod.]],EjecucionPIIP[Periodo],$B$1,EjecucionPIIP[AvanceEjecutado],"&lt;&gt;0")</f>
        <v>0</v>
      </c>
      <c r="G132" s="49" t="e" cm="1" vm="1">
        <f t="array" ref="G132">_xlfn._xlws.FILTER(ReporteEficacia[Meta ejecutada],(ReporteEficacia[Código producto]=Reporte[[#This Row],[Cód. Prod.]])*(ReporteEficacia[Periodo]='Reporte'!$B$1))</f>
        <v>#VALUE!</v>
      </c>
      <c r="H132" s="23" t="e" vm="2">
        <f>IF(Reporte[[#This Row],[Ejecución Física PIIP]]=Reporte[[#This Row],[Eje. Fís. SISPT]],"Coincide","No coincide")</f>
        <v>#VALUE!</v>
      </c>
      <c r="I132" s="23" t="str" cm="1">
        <f t="array" ref="I132">_xlfn.TEXTJOIN(", ",TRUE,_xlfn._xlws.FILTER(EjecucionPIIP[Bpin],(EjecucionPIIP[Periodo]='Reporte'!$B$1)*(EjecucionPIIP[CodigoProducto]=Reporte[[#This Row],[Cód. Prod.]]),""))</f>
        <v/>
      </c>
      <c r="J132" s="134">
        <f>SUMIFS(CUIPO_datos_abiertos[COMPROMISOS],CUIPO_datos_abiertos[COD_PROGRAMATICO_MGA],Reporte[[#This Row],[Cód. Prod.]],CUIPO_datos_abiertos[PERIODO],$B$1)</f>
        <v>0</v>
      </c>
      <c r="K132" s="137">
        <f>SUMIFS(CUIPO_datos_abiertos[OBLIGACIONES],CUIPO_datos_abiertos[COD_PROGRAMATICO_MGA],Reporte[[#This Row],[Cód. Prod.]],CUIPO_datos_abiertos[PERIODO],$B$1)</f>
        <v>0</v>
      </c>
      <c r="L13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2" s="56" t="str">
        <f>IF(Reporte[[#This Row],[¿Se tiene en cuenta para el calculo?]]="Aporta al calculo",Reporte[[#This Row],[Ejecución Física PIIP]]/Reporte[[#This Row],[Programación Física de la Meta]],"")</f>
        <v/>
      </c>
      <c r="N132" s="53" t="str">
        <f>IF(Reporte[[#This Row],[¿Se tiene en cuenta para el calculo?]]="Aporta al calculo",IF(Reporte[[#This Row],[Avance físico (%)]]&gt;1,1,Reporte[[#This Row],[Avance físico (%)]]),"")</f>
        <v/>
      </c>
      <c r="O132" s="48" t="str">
        <f>IF(Reporte[[#This Row],[¿Se tiene en cuenta para el calculo?]]="Aporta al calculo",Reporte[[#This Row],[Obligaciones (CUIPO)]]/$D$1,"")</f>
        <v/>
      </c>
      <c r="P132" s="44" t="str">
        <f>IF(Reporte[[#This Row],[¿Se tiene en cuenta para el calculo?]]="Aporta al calculo",Reporte[[#This Row],[Avance ajustado (%)]]*Reporte[[#This Row],[Ponderador (wi)]],"")</f>
        <v/>
      </c>
    </row>
    <row r="133" spans="1:16" ht="43.2" x14ac:dyDescent="0.3">
      <c r="A133" s="34" t="s">
        <v>529</v>
      </c>
      <c r="B133" s="35" t="s">
        <v>75</v>
      </c>
      <c r="C133" s="35" t="s">
        <v>530</v>
      </c>
      <c r="D133" s="35" t="s">
        <v>531</v>
      </c>
      <c r="E133" s="46" cm="1">
        <f t="array" ref="E133">_xlfn._xlws.FILTER(PI_SISPT_ProgramacionFisica[Prog. Fís.],(PI_SISPT_ProgramacionFisica[Cód. Prod.]=Reporte[[#This Row],[Cód. Prod.]])*(PI_SISPT_ProgramacionFisica[Vigencia]=LEFT('Reporte'!$B$1,4)))</f>
        <v>3</v>
      </c>
      <c r="F133" s="49">
        <f>SUMIFS(EjecucionPIIP[AvanceEjecutado],EjecucionPIIP[CodigoProducto],Reporte[[#This Row],[Cód. Prod.]],EjecucionPIIP[Periodo],$B$1,EjecucionPIIP[AvanceEjecutado],"&lt;&gt;0")</f>
        <v>0</v>
      </c>
      <c r="G133" s="49" t="e" cm="1" vm="1">
        <f t="array" ref="G133">_xlfn._xlws.FILTER(ReporteEficacia[Meta ejecutada],(ReporteEficacia[Código producto]=Reporte[[#This Row],[Cód. Prod.]])*(ReporteEficacia[Periodo]='Reporte'!$B$1))</f>
        <v>#VALUE!</v>
      </c>
      <c r="H133" s="23" t="e" vm="2">
        <f>IF(Reporte[[#This Row],[Ejecución Física PIIP]]=Reporte[[#This Row],[Eje. Fís. SISPT]],"Coincide","No coincide")</f>
        <v>#VALUE!</v>
      </c>
      <c r="I133" s="23" t="str" cm="1">
        <f t="array" ref="I133">_xlfn.TEXTJOIN(", ",TRUE,_xlfn._xlws.FILTER(EjecucionPIIP[Bpin],(EjecucionPIIP[Periodo]='Reporte'!$B$1)*(EjecucionPIIP[CodigoProducto]=Reporte[[#This Row],[Cód. Prod.]]),""))</f>
        <v>202400000002779</v>
      </c>
      <c r="J133" s="134">
        <f>SUMIFS(CUIPO_datos_abiertos[COMPROMISOS],CUIPO_datos_abiertos[COD_PROGRAMATICO_MGA],Reporte[[#This Row],[Cód. Prod.]],CUIPO_datos_abiertos[PERIODO],$B$1)</f>
        <v>0</v>
      </c>
      <c r="K133" s="137">
        <f>SUMIFS(CUIPO_datos_abiertos[OBLIGACIONES],CUIPO_datos_abiertos[COD_PROGRAMATICO_MGA],Reporte[[#This Row],[Cód. Prod.]],CUIPO_datos_abiertos[PERIODO],$B$1)</f>
        <v>0</v>
      </c>
      <c r="L13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3" s="56" t="str">
        <f>IF(Reporte[[#This Row],[¿Se tiene en cuenta para el calculo?]]="Aporta al calculo",Reporte[[#This Row],[Ejecución Física PIIP]]/Reporte[[#This Row],[Programación Física de la Meta]],"")</f>
        <v/>
      </c>
      <c r="N133" s="53" t="str">
        <f>IF(Reporte[[#This Row],[¿Se tiene en cuenta para el calculo?]]="Aporta al calculo",IF(Reporte[[#This Row],[Avance físico (%)]]&gt;1,1,Reporte[[#This Row],[Avance físico (%)]]),"")</f>
        <v/>
      </c>
      <c r="O133" s="48" t="str">
        <f>IF(Reporte[[#This Row],[¿Se tiene en cuenta para el calculo?]]="Aporta al calculo",Reporte[[#This Row],[Obligaciones (CUIPO)]]/$D$1,"")</f>
        <v/>
      </c>
      <c r="P133" s="44" t="str">
        <f>IF(Reporte[[#This Row],[¿Se tiene en cuenta para el calculo?]]="Aporta al calculo",Reporte[[#This Row],[Avance ajustado (%)]]*Reporte[[#This Row],[Ponderador (wi)]],"")</f>
        <v/>
      </c>
    </row>
    <row r="134" spans="1:16" ht="28.8" x14ac:dyDescent="0.3">
      <c r="A134" s="34" t="s">
        <v>532</v>
      </c>
      <c r="B134" s="35" t="s">
        <v>122</v>
      </c>
      <c r="C134" s="35" t="s">
        <v>533</v>
      </c>
      <c r="D134" s="35" t="s">
        <v>124</v>
      </c>
      <c r="E134" s="46" cm="1">
        <f t="array" ref="E134">_xlfn._xlws.FILTER(PI_SISPT_ProgramacionFisica[Prog. Fís.],(PI_SISPT_ProgramacionFisica[Cód. Prod.]=Reporte[[#This Row],[Cód. Prod.]])*(PI_SISPT_ProgramacionFisica[Vigencia]=LEFT('Reporte'!$B$1,4)))</f>
        <v>1</v>
      </c>
      <c r="F134" s="49">
        <f>SUMIFS(EjecucionPIIP[AvanceEjecutado],EjecucionPIIP[CodigoProducto],Reporte[[#This Row],[Cód. Prod.]],EjecucionPIIP[Periodo],$B$1,EjecucionPIIP[AvanceEjecutado],"&lt;&gt;0")</f>
        <v>0</v>
      </c>
      <c r="G134" s="49" t="e" cm="1" vm="1">
        <f t="array" ref="G134">_xlfn._xlws.FILTER(ReporteEficacia[Meta ejecutada],(ReporteEficacia[Código producto]=Reporte[[#This Row],[Cód. Prod.]])*(ReporteEficacia[Periodo]='Reporte'!$B$1))</f>
        <v>#VALUE!</v>
      </c>
      <c r="H134" s="23" t="e" vm="2">
        <f>IF(Reporte[[#This Row],[Ejecución Física PIIP]]=Reporte[[#This Row],[Eje. Fís. SISPT]],"Coincide","No coincide")</f>
        <v>#VALUE!</v>
      </c>
      <c r="I134" s="23" t="str" cm="1">
        <f t="array" ref="I134">_xlfn.TEXTJOIN(", ",TRUE,_xlfn._xlws.FILTER(EjecucionPIIP[Bpin],(EjecucionPIIP[Periodo]='Reporte'!$B$1)*(EjecucionPIIP[CodigoProducto]=Reporte[[#This Row],[Cód. Prod.]]),""))</f>
        <v/>
      </c>
      <c r="J134" s="134">
        <f>SUMIFS(CUIPO_datos_abiertos[COMPROMISOS],CUIPO_datos_abiertos[COD_PROGRAMATICO_MGA],Reporte[[#This Row],[Cód. Prod.]],CUIPO_datos_abiertos[PERIODO],$B$1)</f>
        <v>0</v>
      </c>
      <c r="K134" s="137">
        <f>SUMIFS(CUIPO_datos_abiertos[OBLIGACIONES],CUIPO_datos_abiertos[COD_PROGRAMATICO_MGA],Reporte[[#This Row],[Cód. Prod.]],CUIPO_datos_abiertos[PERIODO],$B$1)</f>
        <v>0</v>
      </c>
      <c r="L13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4" s="56" t="str">
        <f>IF(Reporte[[#This Row],[¿Se tiene en cuenta para el calculo?]]="Aporta al calculo",Reporte[[#This Row],[Ejecución Física PIIP]]/Reporte[[#This Row],[Programación Física de la Meta]],"")</f>
        <v/>
      </c>
      <c r="N134" s="53" t="str">
        <f>IF(Reporte[[#This Row],[¿Se tiene en cuenta para el calculo?]]="Aporta al calculo",IF(Reporte[[#This Row],[Avance físico (%)]]&gt;1,1,Reporte[[#This Row],[Avance físico (%)]]),"")</f>
        <v/>
      </c>
      <c r="O134" s="48" t="str">
        <f>IF(Reporte[[#This Row],[¿Se tiene en cuenta para el calculo?]]="Aporta al calculo",Reporte[[#This Row],[Obligaciones (CUIPO)]]/$D$1,"")</f>
        <v/>
      </c>
      <c r="P134" s="44" t="str">
        <f>IF(Reporte[[#This Row],[¿Se tiene en cuenta para el calculo?]]="Aporta al calculo",Reporte[[#This Row],[Avance ajustado (%)]]*Reporte[[#This Row],[Ponderador (wi)]],"")</f>
        <v/>
      </c>
    </row>
    <row r="135" spans="1:16" ht="28.8" x14ac:dyDescent="0.3">
      <c r="A135" s="34" t="s">
        <v>534</v>
      </c>
      <c r="B135" s="35" t="s">
        <v>535</v>
      </c>
      <c r="C135" s="35" t="s">
        <v>536</v>
      </c>
      <c r="D135" s="35" t="s">
        <v>537</v>
      </c>
      <c r="E135" s="46" cm="1">
        <f t="array" ref="E135">_xlfn._xlws.FILTER(PI_SISPT_ProgramacionFisica[Prog. Fís.],(PI_SISPT_ProgramacionFisica[Cód. Prod.]=Reporte[[#This Row],[Cód. Prod.]])*(PI_SISPT_ProgramacionFisica[Vigencia]=LEFT('Reporte'!$B$1,4)))</f>
        <v>1</v>
      </c>
      <c r="F135" s="49">
        <f>SUMIFS(EjecucionPIIP[AvanceEjecutado],EjecucionPIIP[CodigoProducto],Reporte[[#This Row],[Cód. Prod.]],EjecucionPIIP[Periodo],$B$1,EjecucionPIIP[AvanceEjecutado],"&lt;&gt;0")</f>
        <v>0</v>
      </c>
      <c r="G135" s="49" t="e" cm="1" vm="1">
        <f t="array" ref="G135">_xlfn._xlws.FILTER(ReporteEficacia[Meta ejecutada],(ReporteEficacia[Código producto]=Reporte[[#This Row],[Cód. Prod.]])*(ReporteEficacia[Periodo]='Reporte'!$B$1))</f>
        <v>#VALUE!</v>
      </c>
      <c r="H135" s="23" t="e" vm="2">
        <f>IF(Reporte[[#This Row],[Ejecución Física PIIP]]=Reporte[[#This Row],[Eje. Fís. SISPT]],"Coincide","No coincide")</f>
        <v>#VALUE!</v>
      </c>
      <c r="I135" s="23" t="str" cm="1">
        <f t="array" ref="I135">_xlfn.TEXTJOIN(", ",TRUE,_xlfn._xlws.FILTER(EjecucionPIIP[Bpin],(EjecucionPIIP[Periodo]='Reporte'!$B$1)*(EjecucionPIIP[CodigoProducto]=Reporte[[#This Row],[Cód. Prod.]]),""))</f>
        <v/>
      </c>
      <c r="J135" s="134">
        <f>SUMIFS(CUIPO_datos_abiertos[COMPROMISOS],CUIPO_datos_abiertos[COD_PROGRAMATICO_MGA],Reporte[[#This Row],[Cód. Prod.]],CUIPO_datos_abiertos[PERIODO],$B$1)</f>
        <v>0</v>
      </c>
      <c r="K135" s="137">
        <f>SUMIFS(CUIPO_datos_abiertos[OBLIGACIONES],CUIPO_datos_abiertos[COD_PROGRAMATICO_MGA],Reporte[[#This Row],[Cód. Prod.]],CUIPO_datos_abiertos[PERIODO],$B$1)</f>
        <v>0</v>
      </c>
      <c r="L13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5" s="56" t="str">
        <f>IF(Reporte[[#This Row],[¿Se tiene en cuenta para el calculo?]]="Aporta al calculo",Reporte[[#This Row],[Ejecución Física PIIP]]/Reporte[[#This Row],[Programación Física de la Meta]],"")</f>
        <v/>
      </c>
      <c r="N135" s="53" t="str">
        <f>IF(Reporte[[#This Row],[¿Se tiene en cuenta para el calculo?]]="Aporta al calculo",IF(Reporte[[#This Row],[Avance físico (%)]]&gt;1,1,Reporte[[#This Row],[Avance físico (%)]]),"")</f>
        <v/>
      </c>
      <c r="O135" s="48" t="str">
        <f>IF(Reporte[[#This Row],[¿Se tiene en cuenta para el calculo?]]="Aporta al calculo",Reporte[[#This Row],[Obligaciones (CUIPO)]]/$D$1,"")</f>
        <v/>
      </c>
      <c r="P135" s="44" t="str">
        <f>IF(Reporte[[#This Row],[¿Se tiene en cuenta para el calculo?]]="Aporta al calculo",Reporte[[#This Row],[Avance ajustado (%)]]*Reporte[[#This Row],[Ponderador (wi)]],"")</f>
        <v/>
      </c>
    </row>
    <row r="136" spans="1:16" ht="43.2" x14ac:dyDescent="0.3">
      <c r="A136" s="34" t="s">
        <v>538</v>
      </c>
      <c r="B136" s="35" t="s">
        <v>539</v>
      </c>
      <c r="C136" s="35" t="s">
        <v>540</v>
      </c>
      <c r="D136" s="35" t="s">
        <v>541</v>
      </c>
      <c r="E136" s="46" cm="1">
        <f t="array" ref="E136">_xlfn._xlws.FILTER(PI_SISPT_ProgramacionFisica[Prog. Fís.],(PI_SISPT_ProgramacionFisica[Cód. Prod.]=Reporte[[#This Row],[Cód. Prod.]])*(PI_SISPT_ProgramacionFisica[Vigencia]=LEFT('Reporte'!$B$1,4)))</f>
        <v>500</v>
      </c>
      <c r="F136" s="49">
        <f>SUMIFS(EjecucionPIIP[AvanceEjecutado],EjecucionPIIP[CodigoProducto],Reporte[[#This Row],[Cód. Prod.]],EjecucionPIIP[Periodo],$B$1,EjecucionPIIP[AvanceEjecutado],"&lt;&gt;0")</f>
        <v>0</v>
      </c>
      <c r="G136" s="49" t="e" cm="1" vm="1">
        <f t="array" ref="G136">_xlfn._xlws.FILTER(ReporteEficacia[Meta ejecutada],(ReporteEficacia[Código producto]=Reporte[[#This Row],[Cód. Prod.]])*(ReporteEficacia[Periodo]='Reporte'!$B$1))</f>
        <v>#VALUE!</v>
      </c>
      <c r="H136" s="23" t="e" vm="2">
        <f>IF(Reporte[[#This Row],[Ejecución Física PIIP]]=Reporte[[#This Row],[Eje. Fís. SISPT]],"Coincide","No coincide")</f>
        <v>#VALUE!</v>
      </c>
      <c r="I136" s="23" t="str" cm="1">
        <f t="array" ref="I136">_xlfn.TEXTJOIN(", ",TRUE,_xlfn._xlws.FILTER(EjecucionPIIP[Bpin],(EjecucionPIIP[Periodo]='Reporte'!$B$1)*(EjecucionPIIP[CodigoProducto]=Reporte[[#This Row],[Cód. Prod.]]),""))</f>
        <v/>
      </c>
      <c r="J136" s="134">
        <f>SUMIFS(CUIPO_datos_abiertos[COMPROMISOS],CUIPO_datos_abiertos[COD_PROGRAMATICO_MGA],Reporte[[#This Row],[Cód. Prod.]],CUIPO_datos_abiertos[PERIODO],$B$1)</f>
        <v>0</v>
      </c>
      <c r="K136" s="137">
        <f>SUMIFS(CUIPO_datos_abiertos[OBLIGACIONES],CUIPO_datos_abiertos[COD_PROGRAMATICO_MGA],Reporte[[#This Row],[Cód. Prod.]],CUIPO_datos_abiertos[PERIODO],$B$1)</f>
        <v>0</v>
      </c>
      <c r="L13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6" s="56" t="str">
        <f>IF(Reporte[[#This Row],[¿Se tiene en cuenta para el calculo?]]="Aporta al calculo",Reporte[[#This Row],[Ejecución Física PIIP]]/Reporte[[#This Row],[Programación Física de la Meta]],"")</f>
        <v/>
      </c>
      <c r="N136" s="53" t="str">
        <f>IF(Reporte[[#This Row],[¿Se tiene en cuenta para el calculo?]]="Aporta al calculo",IF(Reporte[[#This Row],[Avance físico (%)]]&gt;1,1,Reporte[[#This Row],[Avance físico (%)]]),"")</f>
        <v/>
      </c>
      <c r="O136" s="48" t="str">
        <f>IF(Reporte[[#This Row],[¿Se tiene en cuenta para el calculo?]]="Aporta al calculo",Reporte[[#This Row],[Obligaciones (CUIPO)]]/$D$1,"")</f>
        <v/>
      </c>
      <c r="P136" s="44" t="str">
        <f>IF(Reporte[[#This Row],[¿Se tiene en cuenta para el calculo?]]="Aporta al calculo",Reporte[[#This Row],[Avance ajustado (%)]]*Reporte[[#This Row],[Ponderador (wi)]],"")</f>
        <v/>
      </c>
    </row>
    <row r="137" spans="1:16" x14ac:dyDescent="0.3">
      <c r="A137" s="34" t="s">
        <v>542</v>
      </c>
      <c r="B137" s="35" t="s">
        <v>205</v>
      </c>
      <c r="C137" s="35" t="s">
        <v>543</v>
      </c>
      <c r="D137" s="35" t="s">
        <v>223</v>
      </c>
      <c r="E137" s="46" cm="1">
        <f t="array" ref="E137">_xlfn._xlws.FILTER(PI_SISPT_ProgramacionFisica[Prog. Fís.],(PI_SISPT_ProgramacionFisica[Cód. Prod.]=Reporte[[#This Row],[Cód. Prod.]])*(PI_SISPT_ProgramacionFisica[Vigencia]=LEFT('Reporte'!$B$1,4)))</f>
        <v>150</v>
      </c>
      <c r="F137" s="49">
        <f>SUMIFS(EjecucionPIIP[AvanceEjecutado],EjecucionPIIP[CodigoProducto],Reporte[[#This Row],[Cód. Prod.]],EjecucionPIIP[Periodo],$B$1,EjecucionPIIP[AvanceEjecutado],"&lt;&gt;0")</f>
        <v>0</v>
      </c>
      <c r="G137" s="49" t="e" cm="1" vm="1">
        <f t="array" ref="G137">_xlfn._xlws.FILTER(ReporteEficacia[Meta ejecutada],(ReporteEficacia[Código producto]=Reporte[[#This Row],[Cód. Prod.]])*(ReporteEficacia[Periodo]='Reporte'!$B$1))</f>
        <v>#VALUE!</v>
      </c>
      <c r="H137" s="23" t="e" vm="2">
        <f>IF(Reporte[[#This Row],[Ejecución Física PIIP]]=Reporte[[#This Row],[Eje. Fís. SISPT]],"Coincide","No coincide")</f>
        <v>#VALUE!</v>
      </c>
      <c r="I137" s="23" t="str" cm="1">
        <f t="array" ref="I137">_xlfn.TEXTJOIN(", ",TRUE,_xlfn._xlws.FILTER(EjecucionPIIP[Bpin],(EjecucionPIIP[Periodo]='Reporte'!$B$1)*(EjecucionPIIP[CodigoProducto]=Reporte[[#This Row],[Cód. Prod.]]),""))</f>
        <v/>
      </c>
      <c r="J137" s="134">
        <f>SUMIFS(CUIPO_datos_abiertos[COMPROMISOS],CUIPO_datos_abiertos[COD_PROGRAMATICO_MGA],Reporte[[#This Row],[Cód. Prod.]],CUIPO_datos_abiertos[PERIODO],$B$1)</f>
        <v>0</v>
      </c>
      <c r="K137" s="137">
        <f>SUMIFS(CUIPO_datos_abiertos[OBLIGACIONES],CUIPO_datos_abiertos[COD_PROGRAMATICO_MGA],Reporte[[#This Row],[Cód. Prod.]],CUIPO_datos_abiertos[PERIODO],$B$1)</f>
        <v>0</v>
      </c>
      <c r="L13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7" s="56" t="str">
        <f>IF(Reporte[[#This Row],[¿Se tiene en cuenta para el calculo?]]="Aporta al calculo",Reporte[[#This Row],[Ejecución Física PIIP]]/Reporte[[#This Row],[Programación Física de la Meta]],"")</f>
        <v/>
      </c>
      <c r="N137" s="53" t="str">
        <f>IF(Reporte[[#This Row],[¿Se tiene en cuenta para el calculo?]]="Aporta al calculo",IF(Reporte[[#This Row],[Avance físico (%)]]&gt;1,1,Reporte[[#This Row],[Avance físico (%)]]),"")</f>
        <v/>
      </c>
      <c r="O137" s="48" t="str">
        <f>IF(Reporte[[#This Row],[¿Se tiene en cuenta para el calculo?]]="Aporta al calculo",Reporte[[#This Row],[Obligaciones (CUIPO)]]/$D$1,"")</f>
        <v/>
      </c>
      <c r="P137" s="44" t="str">
        <f>IF(Reporte[[#This Row],[¿Se tiene en cuenta para el calculo?]]="Aporta al calculo",Reporte[[#This Row],[Avance ajustado (%)]]*Reporte[[#This Row],[Ponderador (wi)]],"")</f>
        <v/>
      </c>
    </row>
    <row r="138" spans="1:16" ht="43.2" x14ac:dyDescent="0.3">
      <c r="A138" s="34" t="s">
        <v>544</v>
      </c>
      <c r="B138" s="35" t="s">
        <v>545</v>
      </c>
      <c r="C138" s="35" t="s">
        <v>546</v>
      </c>
      <c r="D138" s="35" t="s">
        <v>547</v>
      </c>
      <c r="E138" s="46" cm="1">
        <f t="array" ref="E138">_xlfn._xlws.FILTER(PI_SISPT_ProgramacionFisica[Prog. Fís.],(PI_SISPT_ProgramacionFisica[Cód. Prod.]=Reporte[[#This Row],[Cód. Prod.]])*(PI_SISPT_ProgramacionFisica[Vigencia]=LEFT('Reporte'!$B$1,4)))</f>
        <v>0</v>
      </c>
      <c r="F138" s="49">
        <f>SUMIFS(EjecucionPIIP[AvanceEjecutado],EjecucionPIIP[CodigoProducto],Reporte[[#This Row],[Cód. Prod.]],EjecucionPIIP[Periodo],$B$1,EjecucionPIIP[AvanceEjecutado],"&lt;&gt;0")</f>
        <v>0</v>
      </c>
      <c r="G138" s="49" t="e" cm="1" vm="1">
        <f t="array" ref="G138">_xlfn._xlws.FILTER(ReporteEficacia[Meta ejecutada],(ReporteEficacia[Código producto]=Reporte[[#This Row],[Cód. Prod.]])*(ReporteEficacia[Periodo]='Reporte'!$B$1))</f>
        <v>#VALUE!</v>
      </c>
      <c r="H138" s="23" t="e" vm="2">
        <f>IF(Reporte[[#This Row],[Ejecución Física PIIP]]=Reporte[[#This Row],[Eje. Fís. SISPT]],"Coincide","No coincide")</f>
        <v>#VALUE!</v>
      </c>
      <c r="I138" s="23" t="str" cm="1">
        <f t="array" ref="I138">_xlfn.TEXTJOIN(", ",TRUE,_xlfn._xlws.FILTER(EjecucionPIIP[Bpin],(EjecucionPIIP[Periodo]='Reporte'!$B$1)*(EjecucionPIIP[CodigoProducto]=Reporte[[#This Row],[Cód. Prod.]]),""))</f>
        <v>202500000048328</v>
      </c>
      <c r="J138" s="134">
        <f>SUMIFS(CUIPO_datos_abiertos[COMPROMISOS],CUIPO_datos_abiertos[COD_PROGRAMATICO_MGA],Reporte[[#This Row],[Cód. Prod.]],CUIPO_datos_abiertos[PERIODO],$B$1)</f>
        <v>0</v>
      </c>
      <c r="K138" s="137">
        <f>SUMIFS(CUIPO_datos_abiertos[OBLIGACIONES],CUIPO_datos_abiertos[COD_PROGRAMATICO_MGA],Reporte[[#This Row],[Cód. Prod.]],CUIPO_datos_abiertos[PERIODO],$B$1)</f>
        <v>0</v>
      </c>
      <c r="L13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8" s="56" t="str">
        <f>IF(Reporte[[#This Row],[¿Se tiene en cuenta para el calculo?]]="Aporta al calculo",Reporte[[#This Row],[Ejecución Física PIIP]]/Reporte[[#This Row],[Programación Física de la Meta]],"")</f>
        <v/>
      </c>
      <c r="N138" s="53" t="str">
        <f>IF(Reporte[[#This Row],[¿Se tiene en cuenta para el calculo?]]="Aporta al calculo",IF(Reporte[[#This Row],[Avance físico (%)]]&gt;1,1,Reporte[[#This Row],[Avance físico (%)]]),"")</f>
        <v/>
      </c>
      <c r="O138" s="48" t="str">
        <f>IF(Reporte[[#This Row],[¿Se tiene en cuenta para el calculo?]]="Aporta al calculo",Reporte[[#This Row],[Obligaciones (CUIPO)]]/$D$1,"")</f>
        <v/>
      </c>
      <c r="P138" s="44" t="str">
        <f>IF(Reporte[[#This Row],[¿Se tiene en cuenta para el calculo?]]="Aporta al calculo",Reporte[[#This Row],[Avance ajustado (%)]]*Reporte[[#This Row],[Ponderador (wi)]],"")</f>
        <v/>
      </c>
    </row>
    <row r="139" spans="1:16" ht="43.2" x14ac:dyDescent="0.3">
      <c r="A139" s="34" t="s">
        <v>548</v>
      </c>
      <c r="B139" s="35" t="s">
        <v>549</v>
      </c>
      <c r="C139" s="35" t="s">
        <v>550</v>
      </c>
      <c r="D139" s="35" t="s">
        <v>551</v>
      </c>
      <c r="E139" s="46" cm="1">
        <f t="array" ref="E139">_xlfn._xlws.FILTER(PI_SISPT_ProgramacionFisica[Prog. Fís.],(PI_SISPT_ProgramacionFisica[Cód. Prod.]=Reporte[[#This Row],[Cód. Prod.]])*(PI_SISPT_ProgramacionFisica[Vigencia]=LEFT('Reporte'!$B$1,4)))</f>
        <v>60</v>
      </c>
      <c r="F139" s="49">
        <f>SUMIFS(EjecucionPIIP[AvanceEjecutado],EjecucionPIIP[CodigoProducto],Reporte[[#This Row],[Cód. Prod.]],EjecucionPIIP[Periodo],$B$1,EjecucionPIIP[AvanceEjecutado],"&lt;&gt;0")</f>
        <v>0</v>
      </c>
      <c r="G139" s="49" t="e" cm="1" vm="1">
        <f t="array" ref="G139">_xlfn._xlws.FILTER(ReporteEficacia[Meta ejecutada],(ReporteEficacia[Código producto]=Reporte[[#This Row],[Cód. Prod.]])*(ReporteEficacia[Periodo]='Reporte'!$B$1))</f>
        <v>#VALUE!</v>
      </c>
      <c r="H139" s="23" t="e" vm="2">
        <f>IF(Reporte[[#This Row],[Ejecución Física PIIP]]=Reporte[[#This Row],[Eje. Fís. SISPT]],"Coincide","No coincide")</f>
        <v>#VALUE!</v>
      </c>
      <c r="I139" s="23" t="str" cm="1">
        <f t="array" ref="I139">_xlfn.TEXTJOIN(", ",TRUE,_xlfn._xlws.FILTER(EjecucionPIIP[Bpin],(EjecucionPIIP[Periodo]='Reporte'!$B$1)*(EjecucionPIIP[CodigoProducto]=Reporte[[#This Row],[Cód. Prod.]]),""))</f>
        <v/>
      </c>
      <c r="J139" s="134">
        <f>SUMIFS(CUIPO_datos_abiertos[COMPROMISOS],CUIPO_datos_abiertos[COD_PROGRAMATICO_MGA],Reporte[[#This Row],[Cód. Prod.]],CUIPO_datos_abiertos[PERIODO],$B$1)</f>
        <v>0</v>
      </c>
      <c r="K139" s="137">
        <f>SUMIFS(CUIPO_datos_abiertos[OBLIGACIONES],CUIPO_datos_abiertos[COD_PROGRAMATICO_MGA],Reporte[[#This Row],[Cód. Prod.]],CUIPO_datos_abiertos[PERIODO],$B$1)</f>
        <v>0</v>
      </c>
      <c r="L13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39" s="56" t="str">
        <f>IF(Reporte[[#This Row],[¿Se tiene en cuenta para el calculo?]]="Aporta al calculo",Reporte[[#This Row],[Ejecución Física PIIP]]/Reporte[[#This Row],[Programación Física de la Meta]],"")</f>
        <v/>
      </c>
      <c r="N139" s="53" t="str">
        <f>IF(Reporte[[#This Row],[¿Se tiene en cuenta para el calculo?]]="Aporta al calculo",IF(Reporte[[#This Row],[Avance físico (%)]]&gt;1,1,Reporte[[#This Row],[Avance físico (%)]]),"")</f>
        <v/>
      </c>
      <c r="O139" s="48" t="str">
        <f>IF(Reporte[[#This Row],[¿Se tiene en cuenta para el calculo?]]="Aporta al calculo",Reporte[[#This Row],[Obligaciones (CUIPO)]]/$D$1,"")</f>
        <v/>
      </c>
      <c r="P139" s="44" t="str">
        <f>IF(Reporte[[#This Row],[¿Se tiene en cuenta para el calculo?]]="Aporta al calculo",Reporte[[#This Row],[Avance ajustado (%)]]*Reporte[[#This Row],[Ponderador (wi)]],"")</f>
        <v/>
      </c>
    </row>
    <row r="140" spans="1:16" ht="43.2" x14ac:dyDescent="0.3">
      <c r="A140" s="34" t="s">
        <v>552</v>
      </c>
      <c r="B140" s="35" t="s">
        <v>553</v>
      </c>
      <c r="C140" s="35" t="s">
        <v>554</v>
      </c>
      <c r="D140" s="35" t="s">
        <v>555</v>
      </c>
      <c r="E140" s="46" cm="1">
        <f t="array" ref="E140">_xlfn._xlws.FILTER(PI_SISPT_ProgramacionFisica[Prog. Fís.],(PI_SISPT_ProgramacionFisica[Cód. Prod.]=Reporte[[#This Row],[Cód. Prod.]])*(PI_SISPT_ProgramacionFisica[Vigencia]=LEFT('Reporte'!$B$1,4)))</f>
        <v>300</v>
      </c>
      <c r="F140" s="49">
        <f>SUMIFS(EjecucionPIIP[AvanceEjecutado],EjecucionPIIP[CodigoProducto],Reporte[[#This Row],[Cód. Prod.]],EjecucionPIIP[Periodo],$B$1,EjecucionPIIP[AvanceEjecutado],"&lt;&gt;0")</f>
        <v>0</v>
      </c>
      <c r="G140" s="49" t="e" cm="1" vm="1">
        <f t="array" ref="G140">_xlfn._xlws.FILTER(ReporteEficacia[Meta ejecutada],(ReporteEficacia[Código producto]=Reporte[[#This Row],[Cód. Prod.]])*(ReporteEficacia[Periodo]='Reporte'!$B$1))</f>
        <v>#VALUE!</v>
      </c>
      <c r="H140" s="23" t="e" vm="2">
        <f>IF(Reporte[[#This Row],[Ejecución Física PIIP]]=Reporte[[#This Row],[Eje. Fís. SISPT]],"Coincide","No coincide")</f>
        <v>#VALUE!</v>
      </c>
      <c r="I140" s="23" t="str" cm="1">
        <f t="array" ref="I140">_xlfn.TEXTJOIN(", ",TRUE,_xlfn._xlws.FILTER(EjecucionPIIP[Bpin],(EjecucionPIIP[Periodo]='Reporte'!$B$1)*(EjecucionPIIP[CodigoProducto]=Reporte[[#This Row],[Cód. Prod.]]),""))</f>
        <v/>
      </c>
      <c r="J140" s="134">
        <f>SUMIFS(CUIPO_datos_abiertos[COMPROMISOS],CUIPO_datos_abiertos[COD_PROGRAMATICO_MGA],Reporte[[#This Row],[Cód. Prod.]],CUIPO_datos_abiertos[PERIODO],$B$1)</f>
        <v>0</v>
      </c>
      <c r="K140" s="137">
        <f>SUMIFS(CUIPO_datos_abiertos[OBLIGACIONES],CUIPO_datos_abiertos[COD_PROGRAMATICO_MGA],Reporte[[#This Row],[Cód. Prod.]],CUIPO_datos_abiertos[PERIODO],$B$1)</f>
        <v>0</v>
      </c>
      <c r="L14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0" s="56" t="str">
        <f>IF(Reporte[[#This Row],[¿Se tiene en cuenta para el calculo?]]="Aporta al calculo",Reporte[[#This Row],[Ejecución Física PIIP]]/Reporte[[#This Row],[Programación Física de la Meta]],"")</f>
        <v/>
      </c>
      <c r="N140" s="53" t="str">
        <f>IF(Reporte[[#This Row],[¿Se tiene en cuenta para el calculo?]]="Aporta al calculo",IF(Reporte[[#This Row],[Avance físico (%)]]&gt;1,1,Reporte[[#This Row],[Avance físico (%)]]),"")</f>
        <v/>
      </c>
      <c r="O140" s="48" t="str">
        <f>IF(Reporte[[#This Row],[¿Se tiene en cuenta para el calculo?]]="Aporta al calculo",Reporte[[#This Row],[Obligaciones (CUIPO)]]/$D$1,"")</f>
        <v/>
      </c>
      <c r="P140" s="44" t="str">
        <f>IF(Reporte[[#This Row],[¿Se tiene en cuenta para el calculo?]]="Aporta al calculo",Reporte[[#This Row],[Avance ajustado (%)]]*Reporte[[#This Row],[Ponderador (wi)]],"")</f>
        <v/>
      </c>
    </row>
    <row r="141" spans="1:16" ht="57.6" x14ac:dyDescent="0.3">
      <c r="A141" s="34" t="s">
        <v>556</v>
      </c>
      <c r="B141" s="35" t="s">
        <v>557</v>
      </c>
      <c r="C141" s="35" t="s">
        <v>558</v>
      </c>
      <c r="D141" s="35" t="s">
        <v>559</v>
      </c>
      <c r="E141" s="46" cm="1">
        <f t="array" ref="E141">_xlfn._xlws.FILTER(PI_SISPT_ProgramacionFisica[Prog. Fís.],(PI_SISPT_ProgramacionFisica[Cód. Prod.]=Reporte[[#This Row],[Cód. Prod.]])*(PI_SISPT_ProgramacionFisica[Vigencia]=LEFT('Reporte'!$B$1,4)))</f>
        <v>0</v>
      </c>
      <c r="F141" s="49">
        <f>SUMIFS(EjecucionPIIP[AvanceEjecutado],EjecucionPIIP[CodigoProducto],Reporte[[#This Row],[Cód. Prod.]],EjecucionPIIP[Periodo],$B$1,EjecucionPIIP[AvanceEjecutado],"&lt;&gt;0")</f>
        <v>0</v>
      </c>
      <c r="G141" s="49" t="e" cm="1" vm="1">
        <f t="array" ref="G141">_xlfn._xlws.FILTER(ReporteEficacia[Meta ejecutada],(ReporteEficacia[Código producto]=Reporte[[#This Row],[Cód. Prod.]])*(ReporteEficacia[Periodo]='Reporte'!$B$1))</f>
        <v>#VALUE!</v>
      </c>
      <c r="H141" s="23" t="e" vm="2">
        <f>IF(Reporte[[#This Row],[Ejecución Física PIIP]]=Reporte[[#This Row],[Eje. Fís. SISPT]],"Coincide","No coincide")</f>
        <v>#VALUE!</v>
      </c>
      <c r="I141" s="23" t="str" cm="1">
        <f t="array" ref="I141">_xlfn.TEXTJOIN(", ",TRUE,_xlfn._xlws.FILTER(EjecucionPIIP[Bpin],(EjecucionPIIP[Periodo]='Reporte'!$B$1)*(EjecucionPIIP[CodigoProducto]=Reporte[[#This Row],[Cód. Prod.]]),""))</f>
        <v/>
      </c>
      <c r="J141" s="134">
        <f>SUMIFS(CUIPO_datos_abiertos[COMPROMISOS],CUIPO_datos_abiertos[COD_PROGRAMATICO_MGA],Reporte[[#This Row],[Cód. Prod.]],CUIPO_datos_abiertos[PERIODO],$B$1)</f>
        <v>0</v>
      </c>
      <c r="K141" s="137">
        <f>SUMIFS(CUIPO_datos_abiertos[OBLIGACIONES],CUIPO_datos_abiertos[COD_PROGRAMATICO_MGA],Reporte[[#This Row],[Cód. Prod.]],CUIPO_datos_abiertos[PERIODO],$B$1)</f>
        <v>0</v>
      </c>
      <c r="L14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1" s="56" t="str">
        <f>IF(Reporte[[#This Row],[¿Se tiene en cuenta para el calculo?]]="Aporta al calculo",Reporte[[#This Row],[Ejecución Física PIIP]]/Reporte[[#This Row],[Programación Física de la Meta]],"")</f>
        <v/>
      </c>
      <c r="N141" s="53" t="str">
        <f>IF(Reporte[[#This Row],[¿Se tiene en cuenta para el calculo?]]="Aporta al calculo",IF(Reporte[[#This Row],[Avance físico (%)]]&gt;1,1,Reporte[[#This Row],[Avance físico (%)]]),"")</f>
        <v/>
      </c>
      <c r="O141" s="48" t="str">
        <f>IF(Reporte[[#This Row],[¿Se tiene en cuenta para el calculo?]]="Aporta al calculo",Reporte[[#This Row],[Obligaciones (CUIPO)]]/$D$1,"")</f>
        <v/>
      </c>
      <c r="P141" s="44" t="str">
        <f>IF(Reporte[[#This Row],[¿Se tiene en cuenta para el calculo?]]="Aporta al calculo",Reporte[[#This Row],[Avance ajustado (%)]]*Reporte[[#This Row],[Ponderador (wi)]],"")</f>
        <v/>
      </c>
    </row>
    <row r="142" spans="1:16" ht="43.2" x14ac:dyDescent="0.3">
      <c r="A142" s="34" t="s">
        <v>560</v>
      </c>
      <c r="B142" s="35" t="s">
        <v>561</v>
      </c>
      <c r="C142" s="35" t="s">
        <v>562</v>
      </c>
      <c r="D142" s="35" t="s">
        <v>563</v>
      </c>
      <c r="E142" s="46" cm="1">
        <f t="array" ref="E142">_xlfn._xlws.FILTER(PI_SISPT_ProgramacionFisica[Prog. Fís.],(PI_SISPT_ProgramacionFisica[Cód. Prod.]=Reporte[[#This Row],[Cód. Prod.]])*(PI_SISPT_ProgramacionFisica[Vigencia]=LEFT('Reporte'!$B$1,4)))</f>
        <v>0</v>
      </c>
      <c r="F142" s="49">
        <f>SUMIFS(EjecucionPIIP[AvanceEjecutado],EjecucionPIIP[CodigoProducto],Reporte[[#This Row],[Cód. Prod.]],EjecucionPIIP[Periodo],$B$1,EjecucionPIIP[AvanceEjecutado],"&lt;&gt;0")</f>
        <v>0</v>
      </c>
      <c r="G142" s="49" t="e" cm="1" vm="1">
        <f t="array" ref="G142">_xlfn._xlws.FILTER(ReporteEficacia[Meta ejecutada],(ReporteEficacia[Código producto]=Reporte[[#This Row],[Cód. Prod.]])*(ReporteEficacia[Periodo]='Reporte'!$B$1))</f>
        <v>#VALUE!</v>
      </c>
      <c r="H142" s="23" t="e" vm="2">
        <f>IF(Reporte[[#This Row],[Ejecución Física PIIP]]=Reporte[[#This Row],[Eje. Fís. SISPT]],"Coincide","No coincide")</f>
        <v>#VALUE!</v>
      </c>
      <c r="I142" s="23" t="str" cm="1">
        <f t="array" ref="I142">_xlfn.TEXTJOIN(", ",TRUE,_xlfn._xlws.FILTER(EjecucionPIIP[Bpin],(EjecucionPIIP[Periodo]='Reporte'!$B$1)*(EjecucionPIIP[CodigoProducto]=Reporte[[#This Row],[Cód. Prod.]]),""))</f>
        <v>202500000048328</v>
      </c>
      <c r="J142" s="134">
        <f>SUMIFS(CUIPO_datos_abiertos[COMPROMISOS],CUIPO_datos_abiertos[COD_PROGRAMATICO_MGA],Reporte[[#This Row],[Cód. Prod.]],CUIPO_datos_abiertos[PERIODO],$B$1)</f>
        <v>0</v>
      </c>
      <c r="K142" s="137">
        <f>SUMIFS(CUIPO_datos_abiertos[OBLIGACIONES],CUIPO_datos_abiertos[COD_PROGRAMATICO_MGA],Reporte[[#This Row],[Cód. Prod.]],CUIPO_datos_abiertos[PERIODO],$B$1)</f>
        <v>0</v>
      </c>
      <c r="L14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2" s="56" t="str">
        <f>IF(Reporte[[#This Row],[¿Se tiene en cuenta para el calculo?]]="Aporta al calculo",Reporte[[#This Row],[Ejecución Física PIIP]]/Reporte[[#This Row],[Programación Física de la Meta]],"")</f>
        <v/>
      </c>
      <c r="N142" s="53" t="str">
        <f>IF(Reporte[[#This Row],[¿Se tiene en cuenta para el calculo?]]="Aporta al calculo",IF(Reporte[[#This Row],[Avance físico (%)]]&gt;1,1,Reporte[[#This Row],[Avance físico (%)]]),"")</f>
        <v/>
      </c>
      <c r="O142" s="48" t="str">
        <f>IF(Reporte[[#This Row],[¿Se tiene en cuenta para el calculo?]]="Aporta al calculo",Reporte[[#This Row],[Obligaciones (CUIPO)]]/$D$1,"")</f>
        <v/>
      </c>
      <c r="P142" s="44" t="str">
        <f>IF(Reporte[[#This Row],[¿Se tiene en cuenta para el calculo?]]="Aporta al calculo",Reporte[[#This Row],[Avance ajustado (%)]]*Reporte[[#This Row],[Ponderador (wi)]],"")</f>
        <v/>
      </c>
    </row>
    <row r="143" spans="1:16" ht="28.8" x14ac:dyDescent="0.3">
      <c r="A143" s="34" t="s">
        <v>564</v>
      </c>
      <c r="B143" s="35" t="s">
        <v>565</v>
      </c>
      <c r="C143" s="35" t="s">
        <v>566</v>
      </c>
      <c r="D143" s="35" t="s">
        <v>567</v>
      </c>
      <c r="E143" s="46" cm="1">
        <f t="array" ref="E143">_xlfn._xlws.FILTER(PI_SISPT_ProgramacionFisica[Prog. Fís.],(PI_SISPT_ProgramacionFisica[Cód. Prod.]=Reporte[[#This Row],[Cód. Prod.]])*(PI_SISPT_ProgramacionFisica[Vigencia]=LEFT('Reporte'!$B$1,4)))</f>
        <v>3</v>
      </c>
      <c r="F143" s="49">
        <f>SUMIFS(EjecucionPIIP[AvanceEjecutado],EjecucionPIIP[CodigoProducto],Reporte[[#This Row],[Cód. Prod.]],EjecucionPIIP[Periodo],$B$1,EjecucionPIIP[AvanceEjecutado],"&lt;&gt;0")</f>
        <v>0</v>
      </c>
      <c r="G143" s="49" t="e" cm="1" vm="1">
        <f t="array" ref="G143">_xlfn._xlws.FILTER(ReporteEficacia[Meta ejecutada],(ReporteEficacia[Código producto]=Reporte[[#This Row],[Cód. Prod.]])*(ReporteEficacia[Periodo]='Reporte'!$B$1))</f>
        <v>#VALUE!</v>
      </c>
      <c r="H143" s="23" t="e" vm="2">
        <f>IF(Reporte[[#This Row],[Ejecución Física PIIP]]=Reporte[[#This Row],[Eje. Fís. SISPT]],"Coincide","No coincide")</f>
        <v>#VALUE!</v>
      </c>
      <c r="I143" s="23" t="str" cm="1">
        <f t="array" ref="I143">_xlfn.TEXTJOIN(", ",TRUE,_xlfn._xlws.FILTER(EjecucionPIIP[Bpin],(EjecucionPIIP[Periodo]='Reporte'!$B$1)*(EjecucionPIIP[CodigoProducto]=Reporte[[#This Row],[Cód. Prod.]]),""))</f>
        <v/>
      </c>
      <c r="J143" s="134">
        <f>SUMIFS(CUIPO_datos_abiertos[COMPROMISOS],CUIPO_datos_abiertos[COD_PROGRAMATICO_MGA],Reporte[[#This Row],[Cód. Prod.]],CUIPO_datos_abiertos[PERIODO],$B$1)</f>
        <v>0</v>
      </c>
      <c r="K143" s="137">
        <f>SUMIFS(CUIPO_datos_abiertos[OBLIGACIONES],CUIPO_datos_abiertos[COD_PROGRAMATICO_MGA],Reporte[[#This Row],[Cód. Prod.]],CUIPO_datos_abiertos[PERIODO],$B$1)</f>
        <v>0</v>
      </c>
      <c r="L14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3" s="56" t="str">
        <f>IF(Reporte[[#This Row],[¿Se tiene en cuenta para el calculo?]]="Aporta al calculo",Reporte[[#This Row],[Ejecución Física PIIP]]/Reporte[[#This Row],[Programación Física de la Meta]],"")</f>
        <v/>
      </c>
      <c r="N143" s="53" t="str">
        <f>IF(Reporte[[#This Row],[¿Se tiene en cuenta para el calculo?]]="Aporta al calculo",IF(Reporte[[#This Row],[Avance físico (%)]]&gt;1,1,Reporte[[#This Row],[Avance físico (%)]]),"")</f>
        <v/>
      </c>
      <c r="O143" s="48" t="str">
        <f>IF(Reporte[[#This Row],[¿Se tiene en cuenta para el calculo?]]="Aporta al calculo",Reporte[[#This Row],[Obligaciones (CUIPO)]]/$D$1,"")</f>
        <v/>
      </c>
      <c r="P143" s="44" t="str">
        <f>IF(Reporte[[#This Row],[¿Se tiene en cuenta para el calculo?]]="Aporta al calculo",Reporte[[#This Row],[Avance ajustado (%)]]*Reporte[[#This Row],[Ponderador (wi)]],"")</f>
        <v/>
      </c>
    </row>
    <row r="144" spans="1:16" ht="57.6" x14ac:dyDescent="0.3">
      <c r="A144" s="34" t="s">
        <v>568</v>
      </c>
      <c r="B144" s="35" t="s">
        <v>569</v>
      </c>
      <c r="C144" s="35" t="s">
        <v>570</v>
      </c>
      <c r="D144" s="35" t="s">
        <v>571</v>
      </c>
      <c r="E144" s="46" cm="1">
        <f t="array" ref="E144">_xlfn._xlws.FILTER(PI_SISPT_ProgramacionFisica[Prog. Fís.],(PI_SISPT_ProgramacionFisica[Cód. Prod.]=Reporte[[#This Row],[Cód. Prod.]])*(PI_SISPT_ProgramacionFisica[Vigencia]=LEFT('Reporte'!$B$1,4)))</f>
        <v>2</v>
      </c>
      <c r="F144" s="49">
        <f>SUMIFS(EjecucionPIIP[AvanceEjecutado],EjecucionPIIP[CodigoProducto],Reporte[[#This Row],[Cód. Prod.]],EjecucionPIIP[Periodo],$B$1,EjecucionPIIP[AvanceEjecutado],"&lt;&gt;0")</f>
        <v>1</v>
      </c>
      <c r="G144" s="49" t="e" cm="1" vm="1">
        <f t="array" ref="G144">_xlfn._xlws.FILTER(ReporteEficacia[Meta ejecutada],(ReporteEficacia[Código producto]=Reporte[[#This Row],[Cód. Prod.]])*(ReporteEficacia[Periodo]='Reporte'!$B$1))</f>
        <v>#VALUE!</v>
      </c>
      <c r="H144" s="23" t="e" vm="2">
        <f>IF(Reporte[[#This Row],[Ejecución Física PIIP]]=Reporte[[#This Row],[Eje. Fís. SISPT]],"Coincide","No coincide")</f>
        <v>#VALUE!</v>
      </c>
      <c r="I144" s="23" t="str" cm="1">
        <f t="array" ref="I144">_xlfn.TEXTJOIN(", ",TRUE,_xlfn._xlws.FILTER(EjecucionPIIP[Bpin],(EjecucionPIIP[Periodo]='Reporte'!$B$1)*(EjecucionPIIP[CodigoProducto]=Reporte[[#This Row],[Cód. Prod.]]),""))</f>
        <v>202600000005926</v>
      </c>
      <c r="J144" s="134">
        <f>SUMIFS(CUIPO_datos_abiertos[COMPROMISOS],CUIPO_datos_abiertos[COD_PROGRAMATICO_MGA],Reporte[[#This Row],[Cód. Prod.]],CUIPO_datos_abiertos[PERIODO],$B$1)</f>
        <v>0</v>
      </c>
      <c r="K144" s="137">
        <f>SUMIFS(CUIPO_datos_abiertos[OBLIGACIONES],CUIPO_datos_abiertos[COD_PROGRAMATICO_MGA],Reporte[[#This Row],[Cód. Prod.]],CUIPO_datos_abiertos[PERIODO],$B$1)</f>
        <v>0</v>
      </c>
      <c r="L14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4" s="56" t="str">
        <f>IF(Reporte[[#This Row],[¿Se tiene en cuenta para el calculo?]]="Aporta al calculo",Reporte[[#This Row],[Ejecución Física PIIP]]/Reporte[[#This Row],[Programación Física de la Meta]],"")</f>
        <v/>
      </c>
      <c r="N144" s="53" t="str">
        <f>IF(Reporte[[#This Row],[¿Se tiene en cuenta para el calculo?]]="Aporta al calculo",IF(Reporte[[#This Row],[Avance físico (%)]]&gt;1,1,Reporte[[#This Row],[Avance físico (%)]]),"")</f>
        <v/>
      </c>
      <c r="O144" s="48" t="str">
        <f>IF(Reporte[[#This Row],[¿Se tiene en cuenta para el calculo?]]="Aporta al calculo",Reporte[[#This Row],[Obligaciones (CUIPO)]]/$D$1,"")</f>
        <v/>
      </c>
      <c r="P144" s="44" t="str">
        <f>IF(Reporte[[#This Row],[¿Se tiene en cuenta para el calculo?]]="Aporta al calculo",Reporte[[#This Row],[Avance ajustado (%)]]*Reporte[[#This Row],[Ponderador (wi)]],"")</f>
        <v/>
      </c>
    </row>
    <row r="145" spans="1:16" x14ac:dyDescent="0.3">
      <c r="A145" s="34" t="s">
        <v>572</v>
      </c>
      <c r="B145" s="35" t="s">
        <v>573</v>
      </c>
      <c r="C145" s="35" t="s">
        <v>574</v>
      </c>
      <c r="D145" s="35" t="s">
        <v>573</v>
      </c>
      <c r="E145" s="46" cm="1">
        <f t="array" ref="E145">_xlfn._xlws.FILTER(PI_SISPT_ProgramacionFisica[Prog. Fís.],(PI_SISPT_ProgramacionFisica[Cód. Prod.]=Reporte[[#This Row],[Cód. Prod.]])*(PI_SISPT_ProgramacionFisica[Vigencia]=LEFT('Reporte'!$B$1,4)))</f>
        <v>1</v>
      </c>
      <c r="F145" s="49">
        <f>SUMIFS(EjecucionPIIP[AvanceEjecutado],EjecucionPIIP[CodigoProducto],Reporte[[#This Row],[Cód. Prod.]],EjecucionPIIP[Periodo],$B$1,EjecucionPIIP[AvanceEjecutado],"&lt;&gt;0")</f>
        <v>0</v>
      </c>
      <c r="G145" s="49" t="e" cm="1" vm="1">
        <f t="array" ref="G145">_xlfn._xlws.FILTER(ReporteEficacia[Meta ejecutada],(ReporteEficacia[Código producto]=Reporte[[#This Row],[Cód. Prod.]])*(ReporteEficacia[Periodo]='Reporte'!$B$1))</f>
        <v>#VALUE!</v>
      </c>
      <c r="H145" s="23" t="e" vm="2">
        <f>IF(Reporte[[#This Row],[Ejecución Física PIIP]]=Reporte[[#This Row],[Eje. Fís. SISPT]],"Coincide","No coincide")</f>
        <v>#VALUE!</v>
      </c>
      <c r="I145" s="23" t="str" cm="1">
        <f t="array" ref="I145">_xlfn.TEXTJOIN(", ",TRUE,_xlfn._xlws.FILTER(EjecucionPIIP[Bpin],(EjecucionPIIP[Periodo]='Reporte'!$B$1)*(EjecucionPIIP[CodigoProducto]=Reporte[[#This Row],[Cód. Prod.]]),""))</f>
        <v/>
      </c>
      <c r="J145" s="134">
        <f>SUMIFS(CUIPO_datos_abiertos[COMPROMISOS],CUIPO_datos_abiertos[COD_PROGRAMATICO_MGA],Reporte[[#This Row],[Cód. Prod.]],CUIPO_datos_abiertos[PERIODO],$B$1)</f>
        <v>0</v>
      </c>
      <c r="K145" s="137">
        <f>SUMIFS(CUIPO_datos_abiertos[OBLIGACIONES],CUIPO_datos_abiertos[COD_PROGRAMATICO_MGA],Reporte[[#This Row],[Cód. Prod.]],CUIPO_datos_abiertos[PERIODO],$B$1)</f>
        <v>0</v>
      </c>
      <c r="L14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5" s="56" t="str">
        <f>IF(Reporte[[#This Row],[¿Se tiene en cuenta para el calculo?]]="Aporta al calculo",Reporte[[#This Row],[Ejecución Física PIIP]]/Reporte[[#This Row],[Programación Física de la Meta]],"")</f>
        <v/>
      </c>
      <c r="N145" s="53" t="str">
        <f>IF(Reporte[[#This Row],[¿Se tiene en cuenta para el calculo?]]="Aporta al calculo",IF(Reporte[[#This Row],[Avance físico (%)]]&gt;1,1,Reporte[[#This Row],[Avance físico (%)]]),"")</f>
        <v/>
      </c>
      <c r="O145" s="48" t="str">
        <f>IF(Reporte[[#This Row],[¿Se tiene en cuenta para el calculo?]]="Aporta al calculo",Reporte[[#This Row],[Obligaciones (CUIPO)]]/$D$1,"")</f>
        <v/>
      </c>
      <c r="P145" s="44" t="str">
        <f>IF(Reporte[[#This Row],[¿Se tiene en cuenta para el calculo?]]="Aporta al calculo",Reporte[[#This Row],[Avance ajustado (%)]]*Reporte[[#This Row],[Ponderador (wi)]],"")</f>
        <v/>
      </c>
    </row>
    <row r="146" spans="1:16" ht="43.2" x14ac:dyDescent="0.3">
      <c r="A146" s="34" t="s">
        <v>575</v>
      </c>
      <c r="B146" s="35" t="s">
        <v>576</v>
      </c>
      <c r="C146" s="35" t="s">
        <v>577</v>
      </c>
      <c r="D146" s="35" t="s">
        <v>578</v>
      </c>
      <c r="E146" s="46" cm="1">
        <f t="array" ref="E146">_xlfn._xlws.FILTER(PI_SISPT_ProgramacionFisica[Prog. Fís.],(PI_SISPT_ProgramacionFisica[Cód. Prod.]=Reporte[[#This Row],[Cód. Prod.]])*(PI_SISPT_ProgramacionFisica[Vigencia]=LEFT('Reporte'!$B$1,4)))</f>
        <v>1</v>
      </c>
      <c r="F146" s="49">
        <f>SUMIFS(EjecucionPIIP[AvanceEjecutado],EjecucionPIIP[CodigoProducto],Reporte[[#This Row],[Cód. Prod.]],EjecucionPIIP[Periodo],$B$1,EjecucionPIIP[AvanceEjecutado],"&lt;&gt;0")</f>
        <v>0</v>
      </c>
      <c r="G146" s="49" t="e" cm="1" vm="1">
        <f t="array" ref="G146">_xlfn._xlws.FILTER(ReporteEficacia[Meta ejecutada],(ReporteEficacia[Código producto]=Reporte[[#This Row],[Cód. Prod.]])*(ReporteEficacia[Periodo]='Reporte'!$B$1))</f>
        <v>#VALUE!</v>
      </c>
      <c r="H146" s="23" t="e" vm="2">
        <f>IF(Reporte[[#This Row],[Ejecución Física PIIP]]=Reporte[[#This Row],[Eje. Fís. SISPT]],"Coincide","No coincide")</f>
        <v>#VALUE!</v>
      </c>
      <c r="I146" s="23" t="str" cm="1">
        <f t="array" ref="I146">_xlfn.TEXTJOIN(", ",TRUE,_xlfn._xlws.FILTER(EjecucionPIIP[Bpin],(EjecucionPIIP[Periodo]='Reporte'!$B$1)*(EjecucionPIIP[CodigoProducto]=Reporte[[#This Row],[Cód. Prod.]]),""))</f>
        <v/>
      </c>
      <c r="J146" s="134">
        <f>SUMIFS(CUIPO_datos_abiertos[COMPROMISOS],CUIPO_datos_abiertos[COD_PROGRAMATICO_MGA],Reporte[[#This Row],[Cód. Prod.]],CUIPO_datos_abiertos[PERIODO],$B$1)</f>
        <v>0</v>
      </c>
      <c r="K146" s="137">
        <f>SUMIFS(CUIPO_datos_abiertos[OBLIGACIONES],CUIPO_datos_abiertos[COD_PROGRAMATICO_MGA],Reporte[[#This Row],[Cód. Prod.]],CUIPO_datos_abiertos[PERIODO],$B$1)</f>
        <v>0</v>
      </c>
      <c r="L14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6" s="56" t="str">
        <f>IF(Reporte[[#This Row],[¿Se tiene en cuenta para el calculo?]]="Aporta al calculo",Reporte[[#This Row],[Ejecución Física PIIP]]/Reporte[[#This Row],[Programación Física de la Meta]],"")</f>
        <v/>
      </c>
      <c r="N146" s="53" t="str">
        <f>IF(Reporte[[#This Row],[¿Se tiene en cuenta para el calculo?]]="Aporta al calculo",IF(Reporte[[#This Row],[Avance físico (%)]]&gt;1,1,Reporte[[#This Row],[Avance físico (%)]]),"")</f>
        <v/>
      </c>
      <c r="O146" s="48" t="str">
        <f>IF(Reporte[[#This Row],[¿Se tiene en cuenta para el calculo?]]="Aporta al calculo",Reporte[[#This Row],[Obligaciones (CUIPO)]]/$D$1,"")</f>
        <v/>
      </c>
      <c r="P146" s="44" t="str">
        <f>IF(Reporte[[#This Row],[¿Se tiene en cuenta para el calculo?]]="Aporta al calculo",Reporte[[#This Row],[Avance ajustado (%)]]*Reporte[[#This Row],[Ponderador (wi)]],"")</f>
        <v/>
      </c>
    </row>
    <row r="147" spans="1:16" x14ac:dyDescent="0.3">
      <c r="A147" s="34" t="s">
        <v>579</v>
      </c>
      <c r="B147" s="35" t="s">
        <v>580</v>
      </c>
      <c r="C147" s="35" t="s">
        <v>581</v>
      </c>
      <c r="D147" s="35" t="s">
        <v>580</v>
      </c>
      <c r="E147" s="46" cm="1">
        <f t="array" ref="E147">_xlfn._xlws.FILTER(PI_SISPT_ProgramacionFisica[Prog. Fís.],(PI_SISPT_ProgramacionFisica[Cód. Prod.]=Reporte[[#This Row],[Cód. Prod.]])*(PI_SISPT_ProgramacionFisica[Vigencia]=LEFT('Reporte'!$B$1,4)))</f>
        <v>1</v>
      </c>
      <c r="F147" s="49">
        <f>SUMIFS(EjecucionPIIP[AvanceEjecutado],EjecucionPIIP[CodigoProducto],Reporte[[#This Row],[Cód. Prod.]],EjecucionPIIP[Periodo],$B$1,EjecucionPIIP[AvanceEjecutado],"&lt;&gt;0")</f>
        <v>0</v>
      </c>
      <c r="G147" s="49" t="e" cm="1" vm="1">
        <f t="array" ref="G147">_xlfn._xlws.FILTER(ReporteEficacia[Meta ejecutada],(ReporteEficacia[Código producto]=Reporte[[#This Row],[Cód. Prod.]])*(ReporteEficacia[Periodo]='Reporte'!$B$1))</f>
        <v>#VALUE!</v>
      </c>
      <c r="H147" s="23" t="e" vm="2">
        <f>IF(Reporte[[#This Row],[Ejecución Física PIIP]]=Reporte[[#This Row],[Eje. Fís. SISPT]],"Coincide","No coincide")</f>
        <v>#VALUE!</v>
      </c>
      <c r="I147" s="23" t="str" cm="1">
        <f t="array" ref="I147">_xlfn.TEXTJOIN(", ",TRUE,_xlfn._xlws.FILTER(EjecucionPIIP[Bpin],(EjecucionPIIP[Periodo]='Reporte'!$B$1)*(EjecucionPIIP[CodigoProducto]=Reporte[[#This Row],[Cód. Prod.]]),""))</f>
        <v/>
      </c>
      <c r="J147" s="134">
        <f>SUMIFS(CUIPO_datos_abiertos[COMPROMISOS],CUIPO_datos_abiertos[COD_PROGRAMATICO_MGA],Reporte[[#This Row],[Cód. Prod.]],CUIPO_datos_abiertos[PERIODO],$B$1)</f>
        <v>0</v>
      </c>
      <c r="K147" s="137">
        <f>SUMIFS(CUIPO_datos_abiertos[OBLIGACIONES],CUIPO_datos_abiertos[COD_PROGRAMATICO_MGA],Reporte[[#This Row],[Cód. Prod.]],CUIPO_datos_abiertos[PERIODO],$B$1)</f>
        <v>0</v>
      </c>
      <c r="L14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7" s="56" t="str">
        <f>IF(Reporte[[#This Row],[¿Se tiene en cuenta para el calculo?]]="Aporta al calculo",Reporte[[#This Row],[Ejecución Física PIIP]]/Reporte[[#This Row],[Programación Física de la Meta]],"")</f>
        <v/>
      </c>
      <c r="N147" s="53" t="str">
        <f>IF(Reporte[[#This Row],[¿Se tiene en cuenta para el calculo?]]="Aporta al calculo",IF(Reporte[[#This Row],[Avance físico (%)]]&gt;1,1,Reporte[[#This Row],[Avance físico (%)]]),"")</f>
        <v/>
      </c>
      <c r="O147" s="48" t="str">
        <f>IF(Reporte[[#This Row],[¿Se tiene en cuenta para el calculo?]]="Aporta al calculo",Reporte[[#This Row],[Obligaciones (CUIPO)]]/$D$1,"")</f>
        <v/>
      </c>
      <c r="P147" s="44" t="str">
        <f>IF(Reporte[[#This Row],[¿Se tiene en cuenta para el calculo?]]="Aporta al calculo",Reporte[[#This Row],[Avance ajustado (%)]]*Reporte[[#This Row],[Ponderador (wi)]],"")</f>
        <v/>
      </c>
    </row>
    <row r="148" spans="1:16" x14ac:dyDescent="0.3">
      <c r="A148" s="34" t="s">
        <v>582</v>
      </c>
      <c r="B148" s="35" t="s">
        <v>583</v>
      </c>
      <c r="C148" s="35" t="s">
        <v>584</v>
      </c>
      <c r="D148" s="35" t="s">
        <v>583</v>
      </c>
      <c r="E148" s="46" cm="1">
        <f t="array" ref="E148">_xlfn._xlws.FILTER(PI_SISPT_ProgramacionFisica[Prog. Fís.],(PI_SISPT_ProgramacionFisica[Cód. Prod.]=Reporte[[#This Row],[Cód. Prod.]])*(PI_SISPT_ProgramacionFisica[Vigencia]=LEFT('Reporte'!$B$1,4)))</f>
        <v>1</v>
      </c>
      <c r="F148" s="49">
        <f>SUMIFS(EjecucionPIIP[AvanceEjecutado],EjecucionPIIP[CodigoProducto],Reporte[[#This Row],[Cód. Prod.]],EjecucionPIIP[Periodo],$B$1,EjecucionPIIP[AvanceEjecutado],"&lt;&gt;0")</f>
        <v>0</v>
      </c>
      <c r="G148" s="49" t="e" cm="1" vm="1">
        <f t="array" ref="G148">_xlfn._xlws.FILTER(ReporteEficacia[Meta ejecutada],(ReporteEficacia[Código producto]=Reporte[[#This Row],[Cód. Prod.]])*(ReporteEficacia[Periodo]='Reporte'!$B$1))</f>
        <v>#VALUE!</v>
      </c>
      <c r="H148" s="23" t="e" vm="2">
        <f>IF(Reporte[[#This Row],[Ejecución Física PIIP]]=Reporte[[#This Row],[Eje. Fís. SISPT]],"Coincide","No coincide")</f>
        <v>#VALUE!</v>
      </c>
      <c r="I148" s="23" t="str" cm="1">
        <f t="array" ref="I148">_xlfn.TEXTJOIN(", ",TRUE,_xlfn._xlws.FILTER(EjecucionPIIP[Bpin],(EjecucionPIIP[Periodo]='Reporte'!$B$1)*(EjecucionPIIP[CodigoProducto]=Reporte[[#This Row],[Cód. Prod.]]),""))</f>
        <v/>
      </c>
      <c r="J148" s="134">
        <f>SUMIFS(CUIPO_datos_abiertos[COMPROMISOS],CUIPO_datos_abiertos[COD_PROGRAMATICO_MGA],Reporte[[#This Row],[Cód. Prod.]],CUIPO_datos_abiertos[PERIODO],$B$1)</f>
        <v>0</v>
      </c>
      <c r="K148" s="137">
        <f>SUMIFS(CUIPO_datos_abiertos[OBLIGACIONES],CUIPO_datos_abiertos[COD_PROGRAMATICO_MGA],Reporte[[#This Row],[Cód. Prod.]],CUIPO_datos_abiertos[PERIODO],$B$1)</f>
        <v>0</v>
      </c>
      <c r="L14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8" s="56" t="str">
        <f>IF(Reporte[[#This Row],[¿Se tiene en cuenta para el calculo?]]="Aporta al calculo",Reporte[[#This Row],[Ejecución Física PIIP]]/Reporte[[#This Row],[Programación Física de la Meta]],"")</f>
        <v/>
      </c>
      <c r="N148" s="53" t="str">
        <f>IF(Reporte[[#This Row],[¿Se tiene en cuenta para el calculo?]]="Aporta al calculo",IF(Reporte[[#This Row],[Avance físico (%)]]&gt;1,1,Reporte[[#This Row],[Avance físico (%)]]),"")</f>
        <v/>
      </c>
      <c r="O148" s="48" t="str">
        <f>IF(Reporte[[#This Row],[¿Se tiene en cuenta para el calculo?]]="Aporta al calculo",Reporte[[#This Row],[Obligaciones (CUIPO)]]/$D$1,"")</f>
        <v/>
      </c>
      <c r="P148" s="44" t="str">
        <f>IF(Reporte[[#This Row],[¿Se tiene en cuenta para el calculo?]]="Aporta al calculo",Reporte[[#This Row],[Avance ajustado (%)]]*Reporte[[#This Row],[Ponderador (wi)]],"")</f>
        <v/>
      </c>
    </row>
    <row r="149" spans="1:16" ht="28.8" x14ac:dyDescent="0.3">
      <c r="A149" s="34" t="s">
        <v>585</v>
      </c>
      <c r="B149" s="35" t="s">
        <v>122</v>
      </c>
      <c r="C149" s="35" t="s">
        <v>586</v>
      </c>
      <c r="D149" s="35" t="s">
        <v>124</v>
      </c>
      <c r="E149" s="46" cm="1">
        <f t="array" ref="E149">_xlfn._xlws.FILTER(PI_SISPT_ProgramacionFisica[Prog. Fís.],(PI_SISPT_ProgramacionFisica[Cód. Prod.]=Reporte[[#This Row],[Cód. Prod.]])*(PI_SISPT_ProgramacionFisica[Vigencia]=LEFT('Reporte'!$B$1,4)))</f>
        <v>1</v>
      </c>
      <c r="F149" s="49">
        <f>SUMIFS(EjecucionPIIP[AvanceEjecutado],EjecucionPIIP[CodigoProducto],Reporte[[#This Row],[Cód. Prod.]],EjecucionPIIP[Periodo],$B$1,EjecucionPIIP[AvanceEjecutado],"&lt;&gt;0")</f>
        <v>0</v>
      </c>
      <c r="G149" s="49" t="e" cm="1" vm="1">
        <f t="array" ref="G149">_xlfn._xlws.FILTER(ReporteEficacia[Meta ejecutada],(ReporteEficacia[Código producto]=Reporte[[#This Row],[Cód. Prod.]])*(ReporteEficacia[Periodo]='Reporte'!$B$1))</f>
        <v>#VALUE!</v>
      </c>
      <c r="H149" s="23" t="e" vm="2">
        <f>IF(Reporte[[#This Row],[Ejecución Física PIIP]]=Reporte[[#This Row],[Eje. Fís. SISPT]],"Coincide","No coincide")</f>
        <v>#VALUE!</v>
      </c>
      <c r="I149" s="23" t="str" cm="1">
        <f t="array" ref="I149">_xlfn.TEXTJOIN(", ",TRUE,_xlfn._xlws.FILTER(EjecucionPIIP[Bpin],(EjecucionPIIP[Periodo]='Reporte'!$B$1)*(EjecucionPIIP[CodigoProducto]=Reporte[[#This Row],[Cód. Prod.]]),""))</f>
        <v/>
      </c>
      <c r="J149" s="134">
        <f>SUMIFS(CUIPO_datos_abiertos[COMPROMISOS],CUIPO_datos_abiertos[COD_PROGRAMATICO_MGA],Reporte[[#This Row],[Cód. Prod.]],CUIPO_datos_abiertos[PERIODO],$B$1)</f>
        <v>0</v>
      </c>
      <c r="K149" s="137">
        <f>SUMIFS(CUIPO_datos_abiertos[OBLIGACIONES],CUIPO_datos_abiertos[COD_PROGRAMATICO_MGA],Reporte[[#This Row],[Cód. Prod.]],CUIPO_datos_abiertos[PERIODO],$B$1)</f>
        <v>0</v>
      </c>
      <c r="L14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49" s="56" t="str">
        <f>IF(Reporte[[#This Row],[¿Se tiene en cuenta para el calculo?]]="Aporta al calculo",Reporte[[#This Row],[Ejecución Física PIIP]]/Reporte[[#This Row],[Programación Física de la Meta]],"")</f>
        <v/>
      </c>
      <c r="N149" s="53" t="str">
        <f>IF(Reporte[[#This Row],[¿Se tiene en cuenta para el calculo?]]="Aporta al calculo",IF(Reporte[[#This Row],[Avance físico (%)]]&gt;1,1,Reporte[[#This Row],[Avance físico (%)]]),"")</f>
        <v/>
      </c>
      <c r="O149" s="48" t="str">
        <f>IF(Reporte[[#This Row],[¿Se tiene en cuenta para el calculo?]]="Aporta al calculo",Reporte[[#This Row],[Obligaciones (CUIPO)]]/$D$1,"")</f>
        <v/>
      </c>
      <c r="P149" s="44" t="str">
        <f>IF(Reporte[[#This Row],[¿Se tiene en cuenta para el calculo?]]="Aporta al calculo",Reporte[[#This Row],[Avance ajustado (%)]]*Reporte[[#This Row],[Ponderador (wi)]],"")</f>
        <v/>
      </c>
    </row>
    <row r="150" spans="1:16" ht="43.2" x14ac:dyDescent="0.3">
      <c r="A150" s="34" t="s">
        <v>587</v>
      </c>
      <c r="B150" s="35" t="s">
        <v>588</v>
      </c>
      <c r="C150" s="35" t="s">
        <v>589</v>
      </c>
      <c r="D150" s="35" t="s">
        <v>590</v>
      </c>
      <c r="E150" s="46" cm="1">
        <f t="array" ref="E150">_xlfn._xlws.FILTER(PI_SISPT_ProgramacionFisica[Prog. Fís.],(PI_SISPT_ProgramacionFisica[Cód. Prod.]=Reporte[[#This Row],[Cód. Prod.]])*(PI_SISPT_ProgramacionFisica[Vigencia]=LEFT('Reporte'!$B$1,4)))</f>
        <v>500</v>
      </c>
      <c r="F150" s="49">
        <f>SUMIFS(EjecucionPIIP[AvanceEjecutado],EjecucionPIIP[CodigoProducto],Reporte[[#This Row],[Cód. Prod.]],EjecucionPIIP[Periodo],$B$1,EjecucionPIIP[AvanceEjecutado],"&lt;&gt;0")</f>
        <v>0</v>
      </c>
      <c r="G150" s="49" t="e" cm="1" vm="1">
        <f t="array" ref="G150">_xlfn._xlws.FILTER(ReporteEficacia[Meta ejecutada],(ReporteEficacia[Código producto]=Reporte[[#This Row],[Cód. Prod.]])*(ReporteEficacia[Periodo]='Reporte'!$B$1))</f>
        <v>#VALUE!</v>
      </c>
      <c r="H150" s="23" t="e" vm="2">
        <f>IF(Reporte[[#This Row],[Ejecución Física PIIP]]=Reporte[[#This Row],[Eje. Fís. SISPT]],"Coincide","No coincide")</f>
        <v>#VALUE!</v>
      </c>
      <c r="I150" s="23" t="str" cm="1">
        <f t="array" ref="I150">_xlfn.TEXTJOIN(", ",TRUE,_xlfn._xlws.FILTER(EjecucionPIIP[Bpin],(EjecucionPIIP[Periodo]='Reporte'!$B$1)*(EjecucionPIIP[CodigoProducto]=Reporte[[#This Row],[Cód. Prod.]]),""))</f>
        <v>202500000050507</v>
      </c>
      <c r="J150" s="134">
        <f>SUMIFS(CUIPO_datos_abiertos[COMPROMISOS],CUIPO_datos_abiertos[COD_PROGRAMATICO_MGA],Reporte[[#This Row],[Cód. Prod.]],CUIPO_datos_abiertos[PERIODO],$B$1)</f>
        <v>0</v>
      </c>
      <c r="K150" s="137">
        <f>SUMIFS(CUIPO_datos_abiertos[OBLIGACIONES],CUIPO_datos_abiertos[COD_PROGRAMATICO_MGA],Reporte[[#This Row],[Cód. Prod.]],CUIPO_datos_abiertos[PERIODO],$B$1)</f>
        <v>0</v>
      </c>
      <c r="L15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0" s="56" t="str">
        <f>IF(Reporte[[#This Row],[¿Se tiene en cuenta para el calculo?]]="Aporta al calculo",Reporte[[#This Row],[Ejecución Física PIIP]]/Reporte[[#This Row],[Programación Física de la Meta]],"")</f>
        <v/>
      </c>
      <c r="N150" s="53" t="str">
        <f>IF(Reporte[[#This Row],[¿Se tiene en cuenta para el calculo?]]="Aporta al calculo",IF(Reporte[[#This Row],[Avance físico (%)]]&gt;1,1,Reporte[[#This Row],[Avance físico (%)]]),"")</f>
        <v/>
      </c>
      <c r="O150" s="48" t="str">
        <f>IF(Reporte[[#This Row],[¿Se tiene en cuenta para el calculo?]]="Aporta al calculo",Reporte[[#This Row],[Obligaciones (CUIPO)]]/$D$1,"")</f>
        <v/>
      </c>
      <c r="P150" s="44" t="str">
        <f>IF(Reporte[[#This Row],[¿Se tiene en cuenta para el calculo?]]="Aporta al calculo",Reporte[[#This Row],[Avance ajustado (%)]]*Reporte[[#This Row],[Ponderador (wi)]],"")</f>
        <v/>
      </c>
    </row>
    <row r="151" spans="1:16" x14ac:dyDescent="0.3">
      <c r="A151" s="34" t="s">
        <v>591</v>
      </c>
      <c r="B151" s="35" t="s">
        <v>592</v>
      </c>
      <c r="C151" s="35" t="s">
        <v>593</v>
      </c>
      <c r="D151" s="35" t="s">
        <v>594</v>
      </c>
      <c r="E151" s="46" cm="1">
        <f t="array" ref="E151">_xlfn._xlws.FILTER(PI_SISPT_ProgramacionFisica[Prog. Fís.],(PI_SISPT_ProgramacionFisica[Cód. Prod.]=Reporte[[#This Row],[Cód. Prod.]])*(PI_SISPT_ProgramacionFisica[Vigencia]=LEFT('Reporte'!$B$1,4)))</f>
        <v>150</v>
      </c>
      <c r="F151" s="49">
        <f>SUMIFS(EjecucionPIIP[AvanceEjecutado],EjecucionPIIP[CodigoProducto],Reporte[[#This Row],[Cód. Prod.]],EjecucionPIIP[Periodo],$B$1,EjecucionPIIP[AvanceEjecutado],"&lt;&gt;0")</f>
        <v>0</v>
      </c>
      <c r="G151" s="49" t="e" cm="1" vm="1">
        <f t="array" ref="G151">_xlfn._xlws.FILTER(ReporteEficacia[Meta ejecutada],(ReporteEficacia[Código producto]=Reporte[[#This Row],[Cód. Prod.]])*(ReporteEficacia[Periodo]='Reporte'!$B$1))</f>
        <v>#VALUE!</v>
      </c>
      <c r="H151" s="23" t="e" vm="2">
        <f>IF(Reporte[[#This Row],[Ejecución Física PIIP]]=Reporte[[#This Row],[Eje. Fís. SISPT]],"Coincide","No coincide")</f>
        <v>#VALUE!</v>
      </c>
      <c r="I151" s="23" t="str" cm="1">
        <f t="array" ref="I151">_xlfn.TEXTJOIN(", ",TRUE,_xlfn._xlws.FILTER(EjecucionPIIP[Bpin],(EjecucionPIIP[Periodo]='Reporte'!$B$1)*(EjecucionPIIP[CodigoProducto]=Reporte[[#This Row],[Cód. Prod.]]),""))</f>
        <v/>
      </c>
      <c r="J151" s="134">
        <f>SUMIFS(CUIPO_datos_abiertos[COMPROMISOS],CUIPO_datos_abiertos[COD_PROGRAMATICO_MGA],Reporte[[#This Row],[Cód. Prod.]],CUIPO_datos_abiertos[PERIODO],$B$1)</f>
        <v>0</v>
      </c>
      <c r="K151" s="137">
        <f>SUMIFS(CUIPO_datos_abiertos[OBLIGACIONES],CUIPO_datos_abiertos[COD_PROGRAMATICO_MGA],Reporte[[#This Row],[Cód. Prod.]],CUIPO_datos_abiertos[PERIODO],$B$1)</f>
        <v>0</v>
      </c>
      <c r="L15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1" s="56" t="str">
        <f>IF(Reporte[[#This Row],[¿Se tiene en cuenta para el calculo?]]="Aporta al calculo",Reporte[[#This Row],[Ejecución Física PIIP]]/Reporte[[#This Row],[Programación Física de la Meta]],"")</f>
        <v/>
      </c>
      <c r="N151" s="53" t="str">
        <f>IF(Reporte[[#This Row],[¿Se tiene en cuenta para el calculo?]]="Aporta al calculo",IF(Reporte[[#This Row],[Avance físico (%)]]&gt;1,1,Reporte[[#This Row],[Avance físico (%)]]),"")</f>
        <v/>
      </c>
      <c r="O151" s="48" t="str">
        <f>IF(Reporte[[#This Row],[¿Se tiene en cuenta para el calculo?]]="Aporta al calculo",Reporte[[#This Row],[Obligaciones (CUIPO)]]/$D$1,"")</f>
        <v/>
      </c>
      <c r="P151" s="44" t="str">
        <f>IF(Reporte[[#This Row],[¿Se tiene en cuenta para el calculo?]]="Aporta al calculo",Reporte[[#This Row],[Avance ajustado (%)]]*Reporte[[#This Row],[Ponderador (wi)]],"")</f>
        <v/>
      </c>
    </row>
    <row r="152" spans="1:16" x14ac:dyDescent="0.3">
      <c r="A152" s="34" t="s">
        <v>595</v>
      </c>
      <c r="B152" s="35" t="s">
        <v>489</v>
      </c>
      <c r="C152" s="35" t="s">
        <v>596</v>
      </c>
      <c r="D152" s="35" t="s">
        <v>597</v>
      </c>
      <c r="E152" s="46" cm="1">
        <f t="array" ref="E152">_xlfn._xlws.FILTER(PI_SISPT_ProgramacionFisica[Prog. Fís.],(PI_SISPT_ProgramacionFisica[Cód. Prod.]=Reporte[[#This Row],[Cód. Prod.]])*(PI_SISPT_ProgramacionFisica[Vigencia]=LEFT('Reporte'!$B$1,4)))</f>
        <v>0</v>
      </c>
      <c r="F152" s="49">
        <f>SUMIFS(EjecucionPIIP[AvanceEjecutado],EjecucionPIIP[CodigoProducto],Reporte[[#This Row],[Cód. Prod.]],EjecucionPIIP[Periodo],$B$1,EjecucionPIIP[AvanceEjecutado],"&lt;&gt;0")</f>
        <v>0</v>
      </c>
      <c r="G152" s="49" t="e" cm="1" vm="1">
        <f t="array" ref="G152">_xlfn._xlws.FILTER(ReporteEficacia[Meta ejecutada],(ReporteEficacia[Código producto]=Reporte[[#This Row],[Cód. Prod.]])*(ReporteEficacia[Periodo]='Reporte'!$B$1))</f>
        <v>#VALUE!</v>
      </c>
      <c r="H152" s="23" t="e" vm="2">
        <f>IF(Reporte[[#This Row],[Ejecución Física PIIP]]=Reporte[[#This Row],[Eje. Fís. SISPT]],"Coincide","No coincide")</f>
        <v>#VALUE!</v>
      </c>
      <c r="I152" s="23" t="str" cm="1">
        <f t="array" ref="I152">_xlfn.TEXTJOIN(", ",TRUE,_xlfn._xlws.FILTER(EjecucionPIIP[Bpin],(EjecucionPIIP[Periodo]='Reporte'!$B$1)*(EjecucionPIIP[CodigoProducto]=Reporte[[#This Row],[Cód. Prod.]]),""))</f>
        <v/>
      </c>
      <c r="J152" s="134">
        <f>SUMIFS(CUIPO_datos_abiertos[COMPROMISOS],CUIPO_datos_abiertos[COD_PROGRAMATICO_MGA],Reporte[[#This Row],[Cód. Prod.]],CUIPO_datos_abiertos[PERIODO],$B$1)</f>
        <v>0</v>
      </c>
      <c r="K152" s="137">
        <f>SUMIFS(CUIPO_datos_abiertos[OBLIGACIONES],CUIPO_datos_abiertos[COD_PROGRAMATICO_MGA],Reporte[[#This Row],[Cód. Prod.]],CUIPO_datos_abiertos[PERIODO],$B$1)</f>
        <v>0</v>
      </c>
      <c r="L15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2" s="56" t="str">
        <f>IF(Reporte[[#This Row],[¿Se tiene en cuenta para el calculo?]]="Aporta al calculo",Reporte[[#This Row],[Ejecución Física PIIP]]/Reporte[[#This Row],[Programación Física de la Meta]],"")</f>
        <v/>
      </c>
      <c r="N152" s="53" t="str">
        <f>IF(Reporte[[#This Row],[¿Se tiene en cuenta para el calculo?]]="Aporta al calculo",IF(Reporte[[#This Row],[Avance físico (%)]]&gt;1,1,Reporte[[#This Row],[Avance físico (%)]]),"")</f>
        <v/>
      </c>
      <c r="O152" s="48" t="str">
        <f>IF(Reporte[[#This Row],[¿Se tiene en cuenta para el calculo?]]="Aporta al calculo",Reporte[[#This Row],[Obligaciones (CUIPO)]]/$D$1,"")</f>
        <v/>
      </c>
      <c r="P152" s="44" t="str">
        <f>IF(Reporte[[#This Row],[¿Se tiene en cuenta para el calculo?]]="Aporta al calculo",Reporte[[#This Row],[Avance ajustado (%)]]*Reporte[[#This Row],[Ponderador (wi)]],"")</f>
        <v/>
      </c>
    </row>
    <row r="153" spans="1:16" ht="57.6" x14ac:dyDescent="0.3">
      <c r="A153" s="34" t="s">
        <v>598</v>
      </c>
      <c r="B153" s="35" t="s">
        <v>599</v>
      </c>
      <c r="C153" s="35" t="s">
        <v>600</v>
      </c>
      <c r="D153" s="35" t="s">
        <v>601</v>
      </c>
      <c r="E153" s="46" cm="1">
        <f t="array" ref="E153">_xlfn._xlws.FILTER(PI_SISPT_ProgramacionFisica[Prog. Fís.],(PI_SISPT_ProgramacionFisica[Cód. Prod.]=Reporte[[#This Row],[Cód. Prod.]])*(PI_SISPT_ProgramacionFisica[Vigencia]=LEFT('Reporte'!$B$1,4)))</f>
        <v>0</v>
      </c>
      <c r="F153" s="49">
        <f>SUMIFS(EjecucionPIIP[AvanceEjecutado],EjecucionPIIP[CodigoProducto],Reporte[[#This Row],[Cód. Prod.]],EjecucionPIIP[Periodo],$B$1,EjecucionPIIP[AvanceEjecutado],"&lt;&gt;0")</f>
        <v>0</v>
      </c>
      <c r="G153" s="49" t="e" cm="1" vm="1">
        <f t="array" ref="G153">_xlfn._xlws.FILTER(ReporteEficacia[Meta ejecutada],(ReporteEficacia[Código producto]=Reporte[[#This Row],[Cód. Prod.]])*(ReporteEficacia[Periodo]='Reporte'!$B$1))</f>
        <v>#VALUE!</v>
      </c>
      <c r="H153" s="23" t="e" vm="2">
        <f>IF(Reporte[[#This Row],[Ejecución Física PIIP]]=Reporte[[#This Row],[Eje. Fís. SISPT]],"Coincide","No coincide")</f>
        <v>#VALUE!</v>
      </c>
      <c r="I153" s="23" t="str" cm="1">
        <f t="array" ref="I153">_xlfn.TEXTJOIN(", ",TRUE,_xlfn._xlws.FILTER(EjecucionPIIP[Bpin],(EjecucionPIIP[Periodo]='Reporte'!$B$1)*(EjecucionPIIP[CodigoProducto]=Reporte[[#This Row],[Cód. Prod.]]),""))</f>
        <v/>
      </c>
      <c r="J153" s="134">
        <f>SUMIFS(CUIPO_datos_abiertos[COMPROMISOS],CUIPO_datos_abiertos[COD_PROGRAMATICO_MGA],Reporte[[#This Row],[Cód. Prod.]],CUIPO_datos_abiertos[PERIODO],$B$1)</f>
        <v>0</v>
      </c>
      <c r="K153" s="137">
        <f>SUMIFS(CUIPO_datos_abiertos[OBLIGACIONES],CUIPO_datos_abiertos[COD_PROGRAMATICO_MGA],Reporte[[#This Row],[Cód. Prod.]],CUIPO_datos_abiertos[PERIODO],$B$1)</f>
        <v>0</v>
      </c>
      <c r="L15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3" s="56" t="str">
        <f>IF(Reporte[[#This Row],[¿Se tiene en cuenta para el calculo?]]="Aporta al calculo",Reporte[[#This Row],[Ejecución Física PIIP]]/Reporte[[#This Row],[Programación Física de la Meta]],"")</f>
        <v/>
      </c>
      <c r="N153" s="53" t="str">
        <f>IF(Reporte[[#This Row],[¿Se tiene en cuenta para el calculo?]]="Aporta al calculo",IF(Reporte[[#This Row],[Avance físico (%)]]&gt;1,1,Reporte[[#This Row],[Avance físico (%)]]),"")</f>
        <v/>
      </c>
      <c r="O153" s="48" t="str">
        <f>IF(Reporte[[#This Row],[¿Se tiene en cuenta para el calculo?]]="Aporta al calculo",Reporte[[#This Row],[Obligaciones (CUIPO)]]/$D$1,"")</f>
        <v/>
      </c>
      <c r="P153" s="44" t="str">
        <f>IF(Reporte[[#This Row],[¿Se tiene en cuenta para el calculo?]]="Aporta al calculo",Reporte[[#This Row],[Avance ajustado (%)]]*Reporte[[#This Row],[Ponderador (wi)]],"")</f>
        <v/>
      </c>
    </row>
    <row r="154" spans="1:16" ht="72" x14ac:dyDescent="0.3">
      <c r="A154" s="34" t="s">
        <v>602</v>
      </c>
      <c r="B154" s="35" t="s">
        <v>603</v>
      </c>
      <c r="C154" s="35" t="s">
        <v>604</v>
      </c>
      <c r="D154" s="35" t="s">
        <v>605</v>
      </c>
      <c r="E154" s="46" cm="1">
        <f t="array" ref="E154">_xlfn._xlws.FILTER(PI_SISPT_ProgramacionFisica[Prog. Fís.],(PI_SISPT_ProgramacionFisica[Cód. Prod.]=Reporte[[#This Row],[Cód. Prod.]])*(PI_SISPT_ProgramacionFisica[Vigencia]=LEFT('Reporte'!$B$1,4)))</f>
        <v>8</v>
      </c>
      <c r="F154" s="49">
        <f>SUMIFS(EjecucionPIIP[AvanceEjecutado],EjecucionPIIP[CodigoProducto],Reporte[[#This Row],[Cód. Prod.]],EjecucionPIIP[Periodo],$B$1,EjecucionPIIP[AvanceEjecutado],"&lt;&gt;0")</f>
        <v>0</v>
      </c>
      <c r="G154" s="49" t="e" cm="1" vm="1">
        <f t="array" ref="G154">_xlfn._xlws.FILTER(ReporteEficacia[Meta ejecutada],(ReporteEficacia[Código producto]=Reporte[[#This Row],[Cód. Prod.]])*(ReporteEficacia[Periodo]='Reporte'!$B$1))</f>
        <v>#VALUE!</v>
      </c>
      <c r="H154" s="23" t="e" vm="2">
        <f>IF(Reporte[[#This Row],[Ejecución Física PIIP]]=Reporte[[#This Row],[Eje. Fís. SISPT]],"Coincide","No coincide")</f>
        <v>#VALUE!</v>
      </c>
      <c r="I154" s="23" t="str" cm="1">
        <f t="array" ref="I154">_xlfn.TEXTJOIN(", ",TRUE,_xlfn._xlws.FILTER(EjecucionPIIP[Bpin],(EjecucionPIIP[Periodo]='Reporte'!$B$1)*(EjecucionPIIP[CodigoProducto]=Reporte[[#This Row],[Cód. Prod.]]),""))</f>
        <v/>
      </c>
      <c r="J154" s="134">
        <f>SUMIFS(CUIPO_datos_abiertos[COMPROMISOS],CUIPO_datos_abiertos[COD_PROGRAMATICO_MGA],Reporte[[#This Row],[Cód. Prod.]],CUIPO_datos_abiertos[PERIODO],$B$1)</f>
        <v>0</v>
      </c>
      <c r="K154" s="137">
        <f>SUMIFS(CUIPO_datos_abiertos[OBLIGACIONES],CUIPO_datos_abiertos[COD_PROGRAMATICO_MGA],Reporte[[#This Row],[Cód. Prod.]],CUIPO_datos_abiertos[PERIODO],$B$1)</f>
        <v>0</v>
      </c>
      <c r="L15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4" s="56" t="str">
        <f>IF(Reporte[[#This Row],[¿Se tiene en cuenta para el calculo?]]="Aporta al calculo",Reporte[[#This Row],[Ejecución Física PIIP]]/Reporte[[#This Row],[Programación Física de la Meta]],"")</f>
        <v/>
      </c>
      <c r="N154" s="53" t="str">
        <f>IF(Reporte[[#This Row],[¿Se tiene en cuenta para el calculo?]]="Aporta al calculo",IF(Reporte[[#This Row],[Avance físico (%)]]&gt;1,1,Reporte[[#This Row],[Avance físico (%)]]),"")</f>
        <v/>
      </c>
      <c r="O154" s="48" t="str">
        <f>IF(Reporte[[#This Row],[¿Se tiene en cuenta para el calculo?]]="Aporta al calculo",Reporte[[#This Row],[Obligaciones (CUIPO)]]/$D$1,"")</f>
        <v/>
      </c>
      <c r="P154" s="44" t="str">
        <f>IF(Reporte[[#This Row],[¿Se tiene en cuenta para el calculo?]]="Aporta al calculo",Reporte[[#This Row],[Avance ajustado (%)]]*Reporte[[#This Row],[Ponderador (wi)]],"")</f>
        <v/>
      </c>
    </row>
    <row r="155" spans="1:16" ht="28.8" x14ac:dyDescent="0.3">
      <c r="A155" s="34" t="s">
        <v>606</v>
      </c>
      <c r="B155" s="35" t="s">
        <v>607</v>
      </c>
      <c r="C155" s="35" t="s">
        <v>608</v>
      </c>
      <c r="D155" s="35" t="s">
        <v>609</v>
      </c>
      <c r="E155" s="46" cm="1">
        <f t="array" ref="E155">_xlfn._xlws.FILTER(PI_SISPT_ProgramacionFisica[Prog. Fís.],(PI_SISPT_ProgramacionFisica[Cód. Prod.]=Reporte[[#This Row],[Cód. Prod.]])*(PI_SISPT_ProgramacionFisica[Vigencia]=LEFT('Reporte'!$B$1,4)))</f>
        <v>0</v>
      </c>
      <c r="F155" s="49">
        <f>SUMIFS(EjecucionPIIP[AvanceEjecutado],EjecucionPIIP[CodigoProducto],Reporte[[#This Row],[Cód. Prod.]],EjecucionPIIP[Periodo],$B$1,EjecucionPIIP[AvanceEjecutado],"&lt;&gt;0")</f>
        <v>0</v>
      </c>
      <c r="G155" s="49" t="e" cm="1" vm="1">
        <f t="array" ref="G155">_xlfn._xlws.FILTER(ReporteEficacia[Meta ejecutada],(ReporteEficacia[Código producto]=Reporte[[#This Row],[Cód. Prod.]])*(ReporteEficacia[Periodo]='Reporte'!$B$1))</f>
        <v>#VALUE!</v>
      </c>
      <c r="H155" s="23" t="e" vm="2">
        <f>IF(Reporte[[#This Row],[Ejecución Física PIIP]]=Reporte[[#This Row],[Eje. Fís. SISPT]],"Coincide","No coincide")</f>
        <v>#VALUE!</v>
      </c>
      <c r="I155" s="23" t="str" cm="1">
        <f t="array" ref="I155">_xlfn.TEXTJOIN(", ",TRUE,_xlfn._xlws.FILTER(EjecucionPIIP[Bpin],(EjecucionPIIP[Periodo]='Reporte'!$B$1)*(EjecucionPIIP[CodigoProducto]=Reporte[[#This Row],[Cód. Prod.]]),""))</f>
        <v/>
      </c>
      <c r="J155" s="134">
        <f>SUMIFS(CUIPO_datos_abiertos[COMPROMISOS],CUIPO_datos_abiertos[COD_PROGRAMATICO_MGA],Reporte[[#This Row],[Cód. Prod.]],CUIPO_datos_abiertos[PERIODO],$B$1)</f>
        <v>0</v>
      </c>
      <c r="K155" s="137">
        <f>SUMIFS(CUIPO_datos_abiertos[OBLIGACIONES],CUIPO_datos_abiertos[COD_PROGRAMATICO_MGA],Reporte[[#This Row],[Cód. Prod.]],CUIPO_datos_abiertos[PERIODO],$B$1)</f>
        <v>0</v>
      </c>
      <c r="L15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5" s="56" t="str">
        <f>IF(Reporte[[#This Row],[¿Se tiene en cuenta para el calculo?]]="Aporta al calculo",Reporte[[#This Row],[Ejecución Física PIIP]]/Reporte[[#This Row],[Programación Física de la Meta]],"")</f>
        <v/>
      </c>
      <c r="N155" s="53" t="str">
        <f>IF(Reporte[[#This Row],[¿Se tiene en cuenta para el calculo?]]="Aporta al calculo",IF(Reporte[[#This Row],[Avance físico (%)]]&gt;1,1,Reporte[[#This Row],[Avance físico (%)]]),"")</f>
        <v/>
      </c>
      <c r="O155" s="48" t="str">
        <f>IF(Reporte[[#This Row],[¿Se tiene en cuenta para el calculo?]]="Aporta al calculo",Reporte[[#This Row],[Obligaciones (CUIPO)]]/$D$1,"")</f>
        <v/>
      </c>
      <c r="P155" s="44" t="str">
        <f>IF(Reporte[[#This Row],[¿Se tiene en cuenta para el calculo?]]="Aporta al calculo",Reporte[[#This Row],[Avance ajustado (%)]]*Reporte[[#This Row],[Ponderador (wi)]],"")</f>
        <v/>
      </c>
    </row>
    <row r="156" spans="1:16" ht="28.8" x14ac:dyDescent="0.3">
      <c r="A156" s="34" t="s">
        <v>610</v>
      </c>
      <c r="B156" s="35" t="s">
        <v>611</v>
      </c>
      <c r="C156" s="35" t="s">
        <v>612</v>
      </c>
      <c r="D156" s="35" t="s">
        <v>613</v>
      </c>
      <c r="E156" s="46" cm="1">
        <f t="array" ref="E156">_xlfn._xlws.FILTER(PI_SISPT_ProgramacionFisica[Prog. Fís.],(PI_SISPT_ProgramacionFisica[Cód. Prod.]=Reporte[[#This Row],[Cód. Prod.]])*(PI_SISPT_ProgramacionFisica[Vigencia]=LEFT('Reporte'!$B$1,4)))</f>
        <v>0</v>
      </c>
      <c r="F156" s="49">
        <f>SUMIFS(EjecucionPIIP[AvanceEjecutado],EjecucionPIIP[CodigoProducto],Reporte[[#This Row],[Cód. Prod.]],EjecucionPIIP[Periodo],$B$1,EjecucionPIIP[AvanceEjecutado],"&lt;&gt;0")</f>
        <v>0</v>
      </c>
      <c r="G156" s="49" t="e" cm="1" vm="1">
        <f t="array" ref="G156">_xlfn._xlws.FILTER(ReporteEficacia[Meta ejecutada],(ReporteEficacia[Código producto]=Reporte[[#This Row],[Cód. Prod.]])*(ReporteEficacia[Periodo]='Reporte'!$B$1))</f>
        <v>#VALUE!</v>
      </c>
      <c r="H156" s="23" t="e" vm="2">
        <f>IF(Reporte[[#This Row],[Ejecución Física PIIP]]=Reporte[[#This Row],[Eje. Fís. SISPT]],"Coincide","No coincide")</f>
        <v>#VALUE!</v>
      </c>
      <c r="I156" s="23" t="str" cm="1">
        <f t="array" ref="I156">_xlfn.TEXTJOIN(", ",TRUE,_xlfn._xlws.FILTER(EjecucionPIIP[Bpin],(EjecucionPIIP[Periodo]='Reporte'!$B$1)*(EjecucionPIIP[CodigoProducto]=Reporte[[#This Row],[Cód. Prod.]]),""))</f>
        <v/>
      </c>
      <c r="J156" s="134">
        <f>SUMIFS(CUIPO_datos_abiertos[COMPROMISOS],CUIPO_datos_abiertos[COD_PROGRAMATICO_MGA],Reporte[[#This Row],[Cód. Prod.]],CUIPO_datos_abiertos[PERIODO],$B$1)</f>
        <v>0</v>
      </c>
      <c r="K156" s="137">
        <f>SUMIFS(CUIPO_datos_abiertos[OBLIGACIONES],CUIPO_datos_abiertos[COD_PROGRAMATICO_MGA],Reporte[[#This Row],[Cód. Prod.]],CUIPO_datos_abiertos[PERIODO],$B$1)</f>
        <v>0</v>
      </c>
      <c r="L15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6" s="56" t="str">
        <f>IF(Reporte[[#This Row],[¿Se tiene en cuenta para el calculo?]]="Aporta al calculo",Reporte[[#This Row],[Ejecución Física PIIP]]/Reporte[[#This Row],[Programación Física de la Meta]],"")</f>
        <v/>
      </c>
      <c r="N156" s="53" t="str">
        <f>IF(Reporte[[#This Row],[¿Se tiene en cuenta para el calculo?]]="Aporta al calculo",IF(Reporte[[#This Row],[Avance físico (%)]]&gt;1,1,Reporte[[#This Row],[Avance físico (%)]]),"")</f>
        <v/>
      </c>
      <c r="O156" s="48" t="str">
        <f>IF(Reporte[[#This Row],[¿Se tiene en cuenta para el calculo?]]="Aporta al calculo",Reporte[[#This Row],[Obligaciones (CUIPO)]]/$D$1,"")</f>
        <v/>
      </c>
      <c r="P156" s="44" t="str">
        <f>IF(Reporte[[#This Row],[¿Se tiene en cuenta para el calculo?]]="Aporta al calculo",Reporte[[#This Row],[Avance ajustado (%)]]*Reporte[[#This Row],[Ponderador (wi)]],"")</f>
        <v/>
      </c>
    </row>
    <row r="157" spans="1:16" ht="28.8" x14ac:dyDescent="0.3">
      <c r="A157" s="34" t="s">
        <v>614</v>
      </c>
      <c r="B157" s="35" t="s">
        <v>122</v>
      </c>
      <c r="C157" s="35" t="s">
        <v>615</v>
      </c>
      <c r="D157" s="35" t="s">
        <v>124</v>
      </c>
      <c r="E157" s="46" cm="1">
        <f t="array" ref="E157">_xlfn._xlws.FILTER(PI_SISPT_ProgramacionFisica[Prog. Fís.],(PI_SISPT_ProgramacionFisica[Cód. Prod.]=Reporte[[#This Row],[Cód. Prod.]])*(PI_SISPT_ProgramacionFisica[Vigencia]=LEFT('Reporte'!$B$1,4)))</f>
        <v>8</v>
      </c>
      <c r="F157" s="49">
        <f>SUMIFS(EjecucionPIIP[AvanceEjecutado],EjecucionPIIP[CodigoProducto],Reporte[[#This Row],[Cód. Prod.]],EjecucionPIIP[Periodo],$B$1,EjecucionPIIP[AvanceEjecutado],"&lt;&gt;0")</f>
        <v>0</v>
      </c>
      <c r="G157" s="49" t="e" cm="1" vm="1">
        <f t="array" ref="G157">_xlfn._xlws.FILTER(ReporteEficacia[Meta ejecutada],(ReporteEficacia[Código producto]=Reporte[[#This Row],[Cód. Prod.]])*(ReporteEficacia[Periodo]='Reporte'!$B$1))</f>
        <v>#VALUE!</v>
      </c>
      <c r="H157" s="23" t="e" vm="2">
        <f>IF(Reporte[[#This Row],[Ejecución Física PIIP]]=Reporte[[#This Row],[Eje. Fís. SISPT]],"Coincide","No coincide")</f>
        <v>#VALUE!</v>
      </c>
      <c r="I157" s="23" t="str" cm="1">
        <f t="array" ref="I157">_xlfn.TEXTJOIN(", ",TRUE,_xlfn._xlws.FILTER(EjecucionPIIP[Bpin],(EjecucionPIIP[Periodo]='Reporte'!$B$1)*(EjecucionPIIP[CodigoProducto]=Reporte[[#This Row],[Cód. Prod.]]),""))</f>
        <v/>
      </c>
      <c r="J157" s="134">
        <f>SUMIFS(CUIPO_datos_abiertos[COMPROMISOS],CUIPO_datos_abiertos[COD_PROGRAMATICO_MGA],Reporte[[#This Row],[Cód. Prod.]],CUIPO_datos_abiertos[PERIODO],$B$1)</f>
        <v>0</v>
      </c>
      <c r="K157" s="137">
        <f>SUMIFS(CUIPO_datos_abiertos[OBLIGACIONES],CUIPO_datos_abiertos[COD_PROGRAMATICO_MGA],Reporte[[#This Row],[Cód. Prod.]],CUIPO_datos_abiertos[PERIODO],$B$1)</f>
        <v>0</v>
      </c>
      <c r="L15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7" s="56" t="str">
        <f>IF(Reporte[[#This Row],[¿Se tiene en cuenta para el calculo?]]="Aporta al calculo",Reporte[[#This Row],[Ejecución Física PIIP]]/Reporte[[#This Row],[Programación Física de la Meta]],"")</f>
        <v/>
      </c>
      <c r="N157" s="53" t="str">
        <f>IF(Reporte[[#This Row],[¿Se tiene en cuenta para el calculo?]]="Aporta al calculo",IF(Reporte[[#This Row],[Avance físico (%)]]&gt;1,1,Reporte[[#This Row],[Avance físico (%)]]),"")</f>
        <v/>
      </c>
      <c r="O157" s="48" t="str">
        <f>IF(Reporte[[#This Row],[¿Se tiene en cuenta para el calculo?]]="Aporta al calculo",Reporte[[#This Row],[Obligaciones (CUIPO)]]/$D$1,"")</f>
        <v/>
      </c>
      <c r="P157" s="44" t="str">
        <f>IF(Reporte[[#This Row],[¿Se tiene en cuenta para el calculo?]]="Aporta al calculo",Reporte[[#This Row],[Avance ajustado (%)]]*Reporte[[#This Row],[Ponderador (wi)]],"")</f>
        <v/>
      </c>
    </row>
    <row r="158" spans="1:16" ht="28.8" x14ac:dyDescent="0.3">
      <c r="A158" s="34" t="s">
        <v>616</v>
      </c>
      <c r="B158" s="35" t="s">
        <v>460</v>
      </c>
      <c r="C158" s="35" t="s">
        <v>617</v>
      </c>
      <c r="D158" s="35" t="s">
        <v>618</v>
      </c>
      <c r="E158" s="46" cm="1">
        <f t="array" ref="E158">_xlfn._xlws.FILTER(PI_SISPT_ProgramacionFisica[Prog. Fís.],(PI_SISPT_ProgramacionFisica[Cód. Prod.]=Reporte[[#This Row],[Cód. Prod.]])*(PI_SISPT_ProgramacionFisica[Vigencia]=LEFT('Reporte'!$B$1,4)))</f>
        <v>20</v>
      </c>
      <c r="F158" s="49">
        <f>SUMIFS(EjecucionPIIP[AvanceEjecutado],EjecucionPIIP[CodigoProducto],Reporte[[#This Row],[Cód. Prod.]],EjecucionPIIP[Periodo],$B$1,EjecucionPIIP[AvanceEjecutado],"&lt;&gt;0")</f>
        <v>0</v>
      </c>
      <c r="G158" s="49" t="e" cm="1" vm="1">
        <f t="array" ref="G158">_xlfn._xlws.FILTER(ReporteEficacia[Meta ejecutada],(ReporteEficacia[Código producto]=Reporte[[#This Row],[Cód. Prod.]])*(ReporteEficacia[Periodo]='Reporte'!$B$1))</f>
        <v>#VALUE!</v>
      </c>
      <c r="H158" s="23" t="e" vm="2">
        <f>IF(Reporte[[#This Row],[Ejecución Física PIIP]]=Reporte[[#This Row],[Eje. Fís. SISPT]],"Coincide","No coincide")</f>
        <v>#VALUE!</v>
      </c>
      <c r="I158" s="23" t="str" cm="1">
        <f t="array" ref="I158">_xlfn.TEXTJOIN(", ",TRUE,_xlfn._xlws.FILTER(EjecucionPIIP[Bpin],(EjecucionPIIP[Periodo]='Reporte'!$B$1)*(EjecucionPIIP[CodigoProducto]=Reporte[[#This Row],[Cód. Prod.]]),""))</f>
        <v/>
      </c>
      <c r="J158" s="134">
        <f>SUMIFS(CUIPO_datos_abiertos[COMPROMISOS],CUIPO_datos_abiertos[COD_PROGRAMATICO_MGA],Reporte[[#This Row],[Cód. Prod.]],CUIPO_datos_abiertos[PERIODO],$B$1)</f>
        <v>0</v>
      </c>
      <c r="K158" s="137">
        <f>SUMIFS(CUIPO_datos_abiertos[OBLIGACIONES],CUIPO_datos_abiertos[COD_PROGRAMATICO_MGA],Reporte[[#This Row],[Cód. Prod.]],CUIPO_datos_abiertos[PERIODO],$B$1)</f>
        <v>0</v>
      </c>
      <c r="L15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8" s="56" t="str">
        <f>IF(Reporte[[#This Row],[¿Se tiene en cuenta para el calculo?]]="Aporta al calculo",Reporte[[#This Row],[Ejecución Física PIIP]]/Reporte[[#This Row],[Programación Física de la Meta]],"")</f>
        <v/>
      </c>
      <c r="N158" s="53" t="str">
        <f>IF(Reporte[[#This Row],[¿Se tiene en cuenta para el calculo?]]="Aporta al calculo",IF(Reporte[[#This Row],[Avance físico (%)]]&gt;1,1,Reporte[[#This Row],[Avance físico (%)]]),"")</f>
        <v/>
      </c>
      <c r="O158" s="48" t="str">
        <f>IF(Reporte[[#This Row],[¿Se tiene en cuenta para el calculo?]]="Aporta al calculo",Reporte[[#This Row],[Obligaciones (CUIPO)]]/$D$1,"")</f>
        <v/>
      </c>
      <c r="P158" s="44" t="str">
        <f>IF(Reporte[[#This Row],[¿Se tiene en cuenta para el calculo?]]="Aporta al calculo",Reporte[[#This Row],[Avance ajustado (%)]]*Reporte[[#This Row],[Ponderador (wi)]],"")</f>
        <v/>
      </c>
    </row>
    <row r="159" spans="1:16" ht="43.2" x14ac:dyDescent="0.3">
      <c r="A159" s="34" t="s">
        <v>619</v>
      </c>
      <c r="B159" s="35" t="s">
        <v>620</v>
      </c>
      <c r="C159" s="35" t="s">
        <v>621</v>
      </c>
      <c r="D159" s="35" t="s">
        <v>622</v>
      </c>
      <c r="E159" s="46" cm="1">
        <f t="array" ref="E159">_xlfn._xlws.FILTER(PI_SISPT_ProgramacionFisica[Prog. Fís.],(PI_SISPT_ProgramacionFisica[Cód. Prod.]=Reporte[[#This Row],[Cód. Prod.]])*(PI_SISPT_ProgramacionFisica[Vigencia]=LEFT('Reporte'!$B$1,4)))</f>
        <v>0</v>
      </c>
      <c r="F159" s="49">
        <f>SUMIFS(EjecucionPIIP[AvanceEjecutado],EjecucionPIIP[CodigoProducto],Reporte[[#This Row],[Cód. Prod.]],EjecucionPIIP[Periodo],$B$1,EjecucionPIIP[AvanceEjecutado],"&lt;&gt;0")</f>
        <v>0</v>
      </c>
      <c r="G159" s="49" t="e" cm="1" vm="1">
        <f t="array" ref="G159">_xlfn._xlws.FILTER(ReporteEficacia[Meta ejecutada],(ReporteEficacia[Código producto]=Reporte[[#This Row],[Cód. Prod.]])*(ReporteEficacia[Periodo]='Reporte'!$B$1))</f>
        <v>#VALUE!</v>
      </c>
      <c r="H159" s="23" t="e" vm="2">
        <f>IF(Reporte[[#This Row],[Ejecución Física PIIP]]=Reporte[[#This Row],[Eje. Fís. SISPT]],"Coincide","No coincide")</f>
        <v>#VALUE!</v>
      </c>
      <c r="I159" s="23" t="str" cm="1">
        <f t="array" ref="I159">_xlfn.TEXTJOIN(", ",TRUE,_xlfn._xlws.FILTER(EjecucionPIIP[Bpin],(EjecucionPIIP[Periodo]='Reporte'!$B$1)*(EjecucionPIIP[CodigoProducto]=Reporte[[#This Row],[Cód. Prod.]]),""))</f>
        <v/>
      </c>
      <c r="J159" s="134">
        <f>SUMIFS(CUIPO_datos_abiertos[COMPROMISOS],CUIPO_datos_abiertos[COD_PROGRAMATICO_MGA],Reporte[[#This Row],[Cód. Prod.]],CUIPO_datos_abiertos[PERIODO],$B$1)</f>
        <v>0</v>
      </c>
      <c r="K159" s="137">
        <f>SUMIFS(CUIPO_datos_abiertos[OBLIGACIONES],CUIPO_datos_abiertos[COD_PROGRAMATICO_MGA],Reporte[[#This Row],[Cód. Prod.]],CUIPO_datos_abiertos[PERIODO],$B$1)</f>
        <v>0</v>
      </c>
      <c r="L15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59" s="56" t="str">
        <f>IF(Reporte[[#This Row],[¿Se tiene en cuenta para el calculo?]]="Aporta al calculo",Reporte[[#This Row],[Ejecución Física PIIP]]/Reporte[[#This Row],[Programación Física de la Meta]],"")</f>
        <v/>
      </c>
      <c r="N159" s="53" t="str">
        <f>IF(Reporte[[#This Row],[¿Se tiene en cuenta para el calculo?]]="Aporta al calculo",IF(Reporte[[#This Row],[Avance físico (%)]]&gt;1,1,Reporte[[#This Row],[Avance físico (%)]]),"")</f>
        <v/>
      </c>
      <c r="O159" s="48" t="str">
        <f>IF(Reporte[[#This Row],[¿Se tiene en cuenta para el calculo?]]="Aporta al calculo",Reporte[[#This Row],[Obligaciones (CUIPO)]]/$D$1,"")</f>
        <v/>
      </c>
      <c r="P159" s="44" t="str">
        <f>IF(Reporte[[#This Row],[¿Se tiene en cuenta para el calculo?]]="Aporta al calculo",Reporte[[#This Row],[Avance ajustado (%)]]*Reporte[[#This Row],[Ponderador (wi)]],"")</f>
        <v/>
      </c>
    </row>
    <row r="160" spans="1:16" ht="86.4" x14ac:dyDescent="0.3">
      <c r="A160" s="34" t="s">
        <v>623</v>
      </c>
      <c r="B160" s="35" t="s">
        <v>624</v>
      </c>
      <c r="C160" s="35" t="s">
        <v>625</v>
      </c>
      <c r="D160" s="35" t="s">
        <v>626</v>
      </c>
      <c r="E160" s="46" cm="1">
        <f t="array" ref="E160">_xlfn._xlws.FILTER(PI_SISPT_ProgramacionFisica[Prog. Fís.],(PI_SISPT_ProgramacionFisica[Cód. Prod.]=Reporte[[#This Row],[Cód. Prod.]])*(PI_SISPT_ProgramacionFisica[Vigencia]=LEFT('Reporte'!$B$1,4)))</f>
        <v>0</v>
      </c>
      <c r="F160" s="49">
        <f>SUMIFS(EjecucionPIIP[AvanceEjecutado],EjecucionPIIP[CodigoProducto],Reporte[[#This Row],[Cód. Prod.]],EjecucionPIIP[Periodo],$B$1,EjecucionPIIP[AvanceEjecutado],"&lt;&gt;0")</f>
        <v>0</v>
      </c>
      <c r="G160" s="49" t="e" cm="1" vm="1">
        <f t="array" ref="G160">_xlfn._xlws.FILTER(ReporteEficacia[Meta ejecutada],(ReporteEficacia[Código producto]=Reporte[[#This Row],[Cód. Prod.]])*(ReporteEficacia[Periodo]='Reporte'!$B$1))</f>
        <v>#VALUE!</v>
      </c>
      <c r="H160" s="23" t="e" vm="2">
        <f>IF(Reporte[[#This Row],[Ejecución Física PIIP]]=Reporte[[#This Row],[Eje. Fís. SISPT]],"Coincide","No coincide")</f>
        <v>#VALUE!</v>
      </c>
      <c r="I160" s="23" t="str" cm="1">
        <f t="array" ref="I160">_xlfn.TEXTJOIN(", ",TRUE,_xlfn._xlws.FILTER(EjecucionPIIP[Bpin],(EjecucionPIIP[Periodo]='Reporte'!$B$1)*(EjecucionPIIP[CodigoProducto]=Reporte[[#This Row],[Cód. Prod.]]),""))</f>
        <v/>
      </c>
      <c r="J160" s="134">
        <f>SUMIFS(CUIPO_datos_abiertos[COMPROMISOS],CUIPO_datos_abiertos[COD_PROGRAMATICO_MGA],Reporte[[#This Row],[Cód. Prod.]],CUIPO_datos_abiertos[PERIODO],$B$1)</f>
        <v>0</v>
      </c>
      <c r="K160" s="137">
        <f>SUMIFS(CUIPO_datos_abiertos[OBLIGACIONES],CUIPO_datos_abiertos[COD_PROGRAMATICO_MGA],Reporte[[#This Row],[Cód. Prod.]],CUIPO_datos_abiertos[PERIODO],$B$1)</f>
        <v>0</v>
      </c>
      <c r="L16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0" s="56" t="str">
        <f>IF(Reporte[[#This Row],[¿Se tiene en cuenta para el calculo?]]="Aporta al calculo",Reporte[[#This Row],[Ejecución Física PIIP]]/Reporte[[#This Row],[Programación Física de la Meta]],"")</f>
        <v/>
      </c>
      <c r="N160" s="53" t="str">
        <f>IF(Reporte[[#This Row],[¿Se tiene en cuenta para el calculo?]]="Aporta al calculo",IF(Reporte[[#This Row],[Avance físico (%)]]&gt;1,1,Reporte[[#This Row],[Avance físico (%)]]),"")</f>
        <v/>
      </c>
      <c r="O160" s="48" t="str">
        <f>IF(Reporte[[#This Row],[¿Se tiene en cuenta para el calculo?]]="Aporta al calculo",Reporte[[#This Row],[Obligaciones (CUIPO)]]/$D$1,"")</f>
        <v/>
      </c>
      <c r="P160" s="44" t="str">
        <f>IF(Reporte[[#This Row],[¿Se tiene en cuenta para el calculo?]]="Aporta al calculo",Reporte[[#This Row],[Avance ajustado (%)]]*Reporte[[#This Row],[Ponderador (wi)]],"")</f>
        <v/>
      </c>
    </row>
    <row r="161" spans="1:16" ht="43.2" x14ac:dyDescent="0.3">
      <c r="A161" s="34" t="s">
        <v>627</v>
      </c>
      <c r="B161" s="35" t="s">
        <v>628</v>
      </c>
      <c r="C161" s="35" t="s">
        <v>629</v>
      </c>
      <c r="D161" s="35" t="s">
        <v>630</v>
      </c>
      <c r="E161" s="46" cm="1">
        <f t="array" ref="E161">_xlfn._xlws.FILTER(PI_SISPT_ProgramacionFisica[Prog. Fís.],(PI_SISPT_ProgramacionFisica[Cód. Prod.]=Reporte[[#This Row],[Cód. Prod.]])*(PI_SISPT_ProgramacionFisica[Vigencia]=LEFT('Reporte'!$B$1,4)))</f>
        <v>5144</v>
      </c>
      <c r="F161" s="49">
        <f>SUMIFS(EjecucionPIIP[AvanceEjecutado],EjecucionPIIP[CodigoProducto],Reporte[[#This Row],[Cód. Prod.]],EjecucionPIIP[Periodo],$B$1,EjecucionPIIP[AvanceEjecutado],"&lt;&gt;0")</f>
        <v>0</v>
      </c>
      <c r="G161" s="49" t="e" cm="1" vm="1">
        <f t="array" ref="G161">_xlfn._xlws.FILTER(ReporteEficacia[Meta ejecutada],(ReporteEficacia[Código producto]=Reporte[[#This Row],[Cód. Prod.]])*(ReporteEficacia[Periodo]='Reporte'!$B$1))</f>
        <v>#VALUE!</v>
      </c>
      <c r="H161" s="23" t="e" vm="2">
        <f>IF(Reporte[[#This Row],[Ejecución Física PIIP]]=Reporte[[#This Row],[Eje. Fís. SISPT]],"Coincide","No coincide")</f>
        <v>#VALUE!</v>
      </c>
      <c r="I161" s="23" t="str" cm="1">
        <f t="array" ref="I161">_xlfn.TEXTJOIN(", ",TRUE,_xlfn._xlws.FILTER(EjecucionPIIP[Bpin],(EjecucionPIIP[Periodo]='Reporte'!$B$1)*(EjecucionPIIP[CodigoProducto]=Reporte[[#This Row],[Cód. Prod.]]),""))</f>
        <v/>
      </c>
      <c r="J161" s="134">
        <f>SUMIFS(CUIPO_datos_abiertos[COMPROMISOS],CUIPO_datos_abiertos[COD_PROGRAMATICO_MGA],Reporte[[#This Row],[Cód. Prod.]],CUIPO_datos_abiertos[PERIODO],$B$1)</f>
        <v>0</v>
      </c>
      <c r="K161" s="137">
        <f>SUMIFS(CUIPO_datos_abiertos[OBLIGACIONES],CUIPO_datos_abiertos[COD_PROGRAMATICO_MGA],Reporte[[#This Row],[Cód. Prod.]],CUIPO_datos_abiertos[PERIODO],$B$1)</f>
        <v>0</v>
      </c>
      <c r="L16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1" s="56" t="str">
        <f>IF(Reporte[[#This Row],[¿Se tiene en cuenta para el calculo?]]="Aporta al calculo",Reporte[[#This Row],[Ejecución Física PIIP]]/Reporte[[#This Row],[Programación Física de la Meta]],"")</f>
        <v/>
      </c>
      <c r="N161" s="53" t="str">
        <f>IF(Reporte[[#This Row],[¿Se tiene en cuenta para el calculo?]]="Aporta al calculo",IF(Reporte[[#This Row],[Avance físico (%)]]&gt;1,1,Reporte[[#This Row],[Avance físico (%)]]),"")</f>
        <v/>
      </c>
      <c r="O161" s="48" t="str">
        <f>IF(Reporte[[#This Row],[¿Se tiene en cuenta para el calculo?]]="Aporta al calculo",Reporte[[#This Row],[Obligaciones (CUIPO)]]/$D$1,"")</f>
        <v/>
      </c>
      <c r="P161" s="44" t="str">
        <f>IF(Reporte[[#This Row],[¿Se tiene en cuenta para el calculo?]]="Aporta al calculo",Reporte[[#This Row],[Avance ajustado (%)]]*Reporte[[#This Row],[Ponderador (wi)]],"")</f>
        <v/>
      </c>
    </row>
    <row r="162" spans="1:16" ht="43.2" x14ac:dyDescent="0.3">
      <c r="A162" s="34" t="s">
        <v>631</v>
      </c>
      <c r="B162" s="35" t="s">
        <v>632</v>
      </c>
      <c r="C162" s="35" t="s">
        <v>633</v>
      </c>
      <c r="D162" s="35" t="s">
        <v>634</v>
      </c>
      <c r="E162" s="46" cm="1">
        <f t="array" ref="E162">_xlfn._xlws.FILTER(PI_SISPT_ProgramacionFisica[Prog. Fís.],(PI_SISPT_ProgramacionFisica[Cód. Prod.]=Reporte[[#This Row],[Cód. Prod.]])*(PI_SISPT_ProgramacionFisica[Vigencia]=LEFT('Reporte'!$B$1,4)))</f>
        <v>20</v>
      </c>
      <c r="F162" s="49">
        <f>SUMIFS(EjecucionPIIP[AvanceEjecutado],EjecucionPIIP[CodigoProducto],Reporte[[#This Row],[Cód. Prod.]],EjecucionPIIP[Periodo],$B$1,EjecucionPIIP[AvanceEjecutado],"&lt;&gt;0")</f>
        <v>0</v>
      </c>
      <c r="G162" s="49" t="e" cm="1" vm="1">
        <f t="array" ref="G162">_xlfn._xlws.FILTER(ReporteEficacia[Meta ejecutada],(ReporteEficacia[Código producto]=Reporte[[#This Row],[Cód. Prod.]])*(ReporteEficacia[Periodo]='Reporte'!$B$1))</f>
        <v>#VALUE!</v>
      </c>
      <c r="H162" s="23" t="e" vm="2">
        <f>IF(Reporte[[#This Row],[Ejecución Física PIIP]]=Reporte[[#This Row],[Eje. Fís. SISPT]],"Coincide","No coincide")</f>
        <v>#VALUE!</v>
      </c>
      <c r="I162" s="23" t="str" cm="1">
        <f t="array" ref="I162">_xlfn.TEXTJOIN(", ",TRUE,_xlfn._xlws.FILTER(EjecucionPIIP[Bpin],(EjecucionPIIP[Periodo]='Reporte'!$B$1)*(EjecucionPIIP[CodigoProducto]=Reporte[[#This Row],[Cód. Prod.]]),""))</f>
        <v/>
      </c>
      <c r="J162" s="134">
        <f>SUMIFS(CUIPO_datos_abiertos[COMPROMISOS],CUIPO_datos_abiertos[COD_PROGRAMATICO_MGA],Reporte[[#This Row],[Cód. Prod.]],CUIPO_datos_abiertos[PERIODO],$B$1)</f>
        <v>0</v>
      </c>
      <c r="K162" s="137">
        <f>SUMIFS(CUIPO_datos_abiertos[OBLIGACIONES],CUIPO_datos_abiertos[COD_PROGRAMATICO_MGA],Reporte[[#This Row],[Cód. Prod.]],CUIPO_datos_abiertos[PERIODO],$B$1)</f>
        <v>0</v>
      </c>
      <c r="L16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2" s="56" t="str">
        <f>IF(Reporte[[#This Row],[¿Se tiene en cuenta para el calculo?]]="Aporta al calculo",Reporte[[#This Row],[Ejecución Física PIIP]]/Reporte[[#This Row],[Programación Física de la Meta]],"")</f>
        <v/>
      </c>
      <c r="N162" s="53" t="str">
        <f>IF(Reporte[[#This Row],[¿Se tiene en cuenta para el calculo?]]="Aporta al calculo",IF(Reporte[[#This Row],[Avance físico (%)]]&gt;1,1,Reporte[[#This Row],[Avance físico (%)]]),"")</f>
        <v/>
      </c>
      <c r="O162" s="48" t="str">
        <f>IF(Reporte[[#This Row],[¿Se tiene en cuenta para el calculo?]]="Aporta al calculo",Reporte[[#This Row],[Obligaciones (CUIPO)]]/$D$1,"")</f>
        <v/>
      </c>
      <c r="P162" s="44" t="str">
        <f>IF(Reporte[[#This Row],[¿Se tiene en cuenta para el calculo?]]="Aporta al calculo",Reporte[[#This Row],[Avance ajustado (%)]]*Reporte[[#This Row],[Ponderador (wi)]],"")</f>
        <v/>
      </c>
    </row>
    <row r="163" spans="1:16" ht="28.8" x14ac:dyDescent="0.3">
      <c r="A163" s="34" t="s">
        <v>635</v>
      </c>
      <c r="B163" s="35" t="s">
        <v>636</v>
      </c>
      <c r="C163" s="35" t="s">
        <v>637</v>
      </c>
      <c r="D163" s="35" t="s">
        <v>638</v>
      </c>
      <c r="E163" s="46" cm="1">
        <f t="array" ref="E163">_xlfn._xlws.FILTER(PI_SISPT_ProgramacionFisica[Prog. Fís.],(PI_SISPT_ProgramacionFisica[Cód. Prod.]=Reporte[[#This Row],[Cód. Prod.]])*(PI_SISPT_ProgramacionFisica[Vigencia]=LEFT('Reporte'!$B$1,4)))</f>
        <v>0</v>
      </c>
      <c r="F163" s="49">
        <f>SUMIFS(EjecucionPIIP[AvanceEjecutado],EjecucionPIIP[CodigoProducto],Reporte[[#This Row],[Cód. Prod.]],EjecucionPIIP[Periodo],$B$1,EjecucionPIIP[AvanceEjecutado],"&lt;&gt;0")</f>
        <v>0</v>
      </c>
      <c r="G163" s="49" t="e" cm="1" vm="1">
        <f t="array" ref="G163">_xlfn._xlws.FILTER(ReporteEficacia[Meta ejecutada],(ReporteEficacia[Código producto]=Reporte[[#This Row],[Cód. Prod.]])*(ReporteEficacia[Periodo]='Reporte'!$B$1))</f>
        <v>#VALUE!</v>
      </c>
      <c r="H163" s="23" t="e" vm="2">
        <f>IF(Reporte[[#This Row],[Ejecución Física PIIP]]=Reporte[[#This Row],[Eje. Fís. SISPT]],"Coincide","No coincide")</f>
        <v>#VALUE!</v>
      </c>
      <c r="I163" s="23" t="str" cm="1">
        <f t="array" ref="I163">_xlfn.TEXTJOIN(", ",TRUE,_xlfn._xlws.FILTER(EjecucionPIIP[Bpin],(EjecucionPIIP[Periodo]='Reporte'!$B$1)*(EjecucionPIIP[CodigoProducto]=Reporte[[#This Row],[Cód. Prod.]]),""))</f>
        <v/>
      </c>
      <c r="J163" s="134">
        <f>SUMIFS(CUIPO_datos_abiertos[COMPROMISOS],CUIPO_datos_abiertos[COD_PROGRAMATICO_MGA],Reporte[[#This Row],[Cód. Prod.]],CUIPO_datos_abiertos[PERIODO],$B$1)</f>
        <v>0</v>
      </c>
      <c r="K163" s="137">
        <f>SUMIFS(CUIPO_datos_abiertos[OBLIGACIONES],CUIPO_datos_abiertos[COD_PROGRAMATICO_MGA],Reporte[[#This Row],[Cód. Prod.]],CUIPO_datos_abiertos[PERIODO],$B$1)</f>
        <v>0</v>
      </c>
      <c r="L16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3" s="56" t="str">
        <f>IF(Reporte[[#This Row],[¿Se tiene en cuenta para el calculo?]]="Aporta al calculo",Reporte[[#This Row],[Ejecución Física PIIP]]/Reporte[[#This Row],[Programación Física de la Meta]],"")</f>
        <v/>
      </c>
      <c r="N163" s="53" t="str">
        <f>IF(Reporte[[#This Row],[¿Se tiene en cuenta para el calculo?]]="Aporta al calculo",IF(Reporte[[#This Row],[Avance físico (%)]]&gt;1,1,Reporte[[#This Row],[Avance físico (%)]]),"")</f>
        <v/>
      </c>
      <c r="O163" s="48" t="str">
        <f>IF(Reporte[[#This Row],[¿Se tiene en cuenta para el calculo?]]="Aporta al calculo",Reporte[[#This Row],[Obligaciones (CUIPO)]]/$D$1,"")</f>
        <v/>
      </c>
      <c r="P163" s="44" t="str">
        <f>IF(Reporte[[#This Row],[¿Se tiene en cuenta para el calculo?]]="Aporta al calculo",Reporte[[#This Row],[Avance ajustado (%)]]*Reporte[[#This Row],[Ponderador (wi)]],"")</f>
        <v/>
      </c>
    </row>
    <row r="164" spans="1:16" ht="28.8" x14ac:dyDescent="0.3">
      <c r="A164" s="34" t="s">
        <v>639</v>
      </c>
      <c r="B164" s="35" t="s">
        <v>640</v>
      </c>
      <c r="C164" s="35" t="s">
        <v>641</v>
      </c>
      <c r="D164" s="35" t="s">
        <v>642</v>
      </c>
      <c r="E164" s="46" cm="1">
        <f t="array" ref="E164">_xlfn._xlws.FILTER(PI_SISPT_ProgramacionFisica[Prog. Fís.],(PI_SISPT_ProgramacionFisica[Cód. Prod.]=Reporte[[#This Row],[Cód. Prod.]])*(PI_SISPT_ProgramacionFisica[Vigencia]=LEFT('Reporte'!$B$1,4)))</f>
        <v>0</v>
      </c>
      <c r="F164" s="49">
        <f>SUMIFS(EjecucionPIIP[AvanceEjecutado],EjecucionPIIP[CodigoProducto],Reporte[[#This Row],[Cód. Prod.]],EjecucionPIIP[Periodo],$B$1,EjecucionPIIP[AvanceEjecutado],"&lt;&gt;0")</f>
        <v>0</v>
      </c>
      <c r="G164" s="49" t="e" cm="1" vm="1">
        <f t="array" ref="G164">_xlfn._xlws.FILTER(ReporteEficacia[Meta ejecutada],(ReporteEficacia[Código producto]=Reporte[[#This Row],[Cód. Prod.]])*(ReporteEficacia[Periodo]='Reporte'!$B$1))</f>
        <v>#VALUE!</v>
      </c>
      <c r="H164" s="23" t="e" vm="2">
        <f>IF(Reporte[[#This Row],[Ejecución Física PIIP]]=Reporte[[#This Row],[Eje. Fís. SISPT]],"Coincide","No coincide")</f>
        <v>#VALUE!</v>
      </c>
      <c r="I164" s="23" t="str" cm="1">
        <f t="array" ref="I164">_xlfn.TEXTJOIN(", ",TRUE,_xlfn._xlws.FILTER(EjecucionPIIP[Bpin],(EjecucionPIIP[Periodo]='Reporte'!$B$1)*(EjecucionPIIP[CodigoProducto]=Reporte[[#This Row],[Cód. Prod.]]),""))</f>
        <v/>
      </c>
      <c r="J164" s="134">
        <f>SUMIFS(CUIPO_datos_abiertos[COMPROMISOS],CUIPO_datos_abiertos[COD_PROGRAMATICO_MGA],Reporte[[#This Row],[Cód. Prod.]],CUIPO_datos_abiertos[PERIODO],$B$1)</f>
        <v>0</v>
      </c>
      <c r="K164" s="137">
        <f>SUMIFS(CUIPO_datos_abiertos[OBLIGACIONES],CUIPO_datos_abiertos[COD_PROGRAMATICO_MGA],Reporte[[#This Row],[Cód. Prod.]],CUIPO_datos_abiertos[PERIODO],$B$1)</f>
        <v>0</v>
      </c>
      <c r="L16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4" s="56" t="str">
        <f>IF(Reporte[[#This Row],[¿Se tiene en cuenta para el calculo?]]="Aporta al calculo",Reporte[[#This Row],[Ejecución Física PIIP]]/Reporte[[#This Row],[Programación Física de la Meta]],"")</f>
        <v/>
      </c>
      <c r="N164" s="53" t="str">
        <f>IF(Reporte[[#This Row],[¿Se tiene en cuenta para el calculo?]]="Aporta al calculo",IF(Reporte[[#This Row],[Avance físico (%)]]&gt;1,1,Reporte[[#This Row],[Avance físico (%)]]),"")</f>
        <v/>
      </c>
      <c r="O164" s="48" t="str">
        <f>IF(Reporte[[#This Row],[¿Se tiene en cuenta para el calculo?]]="Aporta al calculo",Reporte[[#This Row],[Obligaciones (CUIPO)]]/$D$1,"")</f>
        <v/>
      </c>
      <c r="P164" s="44" t="str">
        <f>IF(Reporte[[#This Row],[¿Se tiene en cuenta para el calculo?]]="Aporta al calculo",Reporte[[#This Row],[Avance ajustado (%)]]*Reporte[[#This Row],[Ponderador (wi)]],"")</f>
        <v/>
      </c>
    </row>
    <row r="165" spans="1:16" ht="28.8" x14ac:dyDescent="0.3">
      <c r="A165" s="34" t="s">
        <v>643</v>
      </c>
      <c r="B165" s="35" t="s">
        <v>644</v>
      </c>
      <c r="C165" s="35" t="s">
        <v>645</v>
      </c>
      <c r="D165" s="35" t="s">
        <v>646</v>
      </c>
      <c r="E165" s="46" cm="1">
        <f t="array" ref="E165">_xlfn._xlws.FILTER(PI_SISPT_ProgramacionFisica[Prog. Fís.],(PI_SISPT_ProgramacionFisica[Cód. Prod.]=Reporte[[#This Row],[Cód. Prod.]])*(PI_SISPT_ProgramacionFisica[Vigencia]=LEFT('Reporte'!$B$1,4)))</f>
        <v>1</v>
      </c>
      <c r="F165" s="49">
        <f>SUMIFS(EjecucionPIIP[AvanceEjecutado],EjecucionPIIP[CodigoProducto],Reporte[[#This Row],[Cód. Prod.]],EjecucionPIIP[Periodo],$B$1,EjecucionPIIP[AvanceEjecutado],"&lt;&gt;0")</f>
        <v>0</v>
      </c>
      <c r="G165" s="49" t="e" cm="1" vm="1">
        <f t="array" ref="G165">_xlfn._xlws.FILTER(ReporteEficacia[Meta ejecutada],(ReporteEficacia[Código producto]=Reporte[[#This Row],[Cód. Prod.]])*(ReporteEficacia[Periodo]='Reporte'!$B$1))</f>
        <v>#VALUE!</v>
      </c>
      <c r="H165" s="23" t="e" vm="2">
        <f>IF(Reporte[[#This Row],[Ejecución Física PIIP]]=Reporte[[#This Row],[Eje. Fís. SISPT]],"Coincide","No coincide")</f>
        <v>#VALUE!</v>
      </c>
      <c r="I165" s="23" t="str" cm="1">
        <f t="array" ref="I165">_xlfn.TEXTJOIN(", ",TRUE,_xlfn._xlws.FILTER(EjecucionPIIP[Bpin],(EjecucionPIIP[Periodo]='Reporte'!$B$1)*(EjecucionPIIP[CodigoProducto]=Reporte[[#This Row],[Cód. Prod.]]),""))</f>
        <v/>
      </c>
      <c r="J165" s="134">
        <f>SUMIFS(CUIPO_datos_abiertos[COMPROMISOS],CUIPO_datos_abiertos[COD_PROGRAMATICO_MGA],Reporte[[#This Row],[Cód. Prod.]],CUIPO_datos_abiertos[PERIODO],$B$1)</f>
        <v>0</v>
      </c>
      <c r="K165" s="137">
        <f>SUMIFS(CUIPO_datos_abiertos[OBLIGACIONES],CUIPO_datos_abiertos[COD_PROGRAMATICO_MGA],Reporte[[#This Row],[Cód. Prod.]],CUIPO_datos_abiertos[PERIODO],$B$1)</f>
        <v>0</v>
      </c>
      <c r="L16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5" s="56" t="str">
        <f>IF(Reporte[[#This Row],[¿Se tiene en cuenta para el calculo?]]="Aporta al calculo",Reporte[[#This Row],[Ejecución Física PIIP]]/Reporte[[#This Row],[Programación Física de la Meta]],"")</f>
        <v/>
      </c>
      <c r="N165" s="53" t="str">
        <f>IF(Reporte[[#This Row],[¿Se tiene en cuenta para el calculo?]]="Aporta al calculo",IF(Reporte[[#This Row],[Avance físico (%)]]&gt;1,1,Reporte[[#This Row],[Avance físico (%)]]),"")</f>
        <v/>
      </c>
      <c r="O165" s="48" t="str">
        <f>IF(Reporte[[#This Row],[¿Se tiene en cuenta para el calculo?]]="Aporta al calculo",Reporte[[#This Row],[Obligaciones (CUIPO)]]/$D$1,"")</f>
        <v/>
      </c>
      <c r="P165" s="44" t="str">
        <f>IF(Reporte[[#This Row],[¿Se tiene en cuenta para el calculo?]]="Aporta al calculo",Reporte[[#This Row],[Avance ajustado (%)]]*Reporte[[#This Row],[Ponderador (wi)]],"")</f>
        <v/>
      </c>
    </row>
    <row r="166" spans="1:16" ht="43.2" x14ac:dyDescent="0.3">
      <c r="A166" s="34" t="s">
        <v>647</v>
      </c>
      <c r="B166" s="35" t="s">
        <v>648</v>
      </c>
      <c r="C166" s="35" t="s">
        <v>649</v>
      </c>
      <c r="D166" s="35" t="s">
        <v>650</v>
      </c>
      <c r="E166" s="46" cm="1">
        <f t="array" ref="E166">_xlfn._xlws.FILTER(PI_SISPT_ProgramacionFisica[Prog. Fís.],(PI_SISPT_ProgramacionFisica[Cód. Prod.]=Reporte[[#This Row],[Cód. Prod.]])*(PI_SISPT_ProgramacionFisica[Vigencia]=LEFT('Reporte'!$B$1,4)))</f>
        <v>500</v>
      </c>
      <c r="F166" s="49">
        <f>SUMIFS(EjecucionPIIP[AvanceEjecutado],EjecucionPIIP[CodigoProducto],Reporte[[#This Row],[Cód. Prod.]],EjecucionPIIP[Periodo],$B$1,EjecucionPIIP[AvanceEjecutado],"&lt;&gt;0")</f>
        <v>0</v>
      </c>
      <c r="G166" s="49" t="e" cm="1" vm="1">
        <f t="array" ref="G166">_xlfn._xlws.FILTER(ReporteEficacia[Meta ejecutada],(ReporteEficacia[Código producto]=Reporte[[#This Row],[Cód. Prod.]])*(ReporteEficacia[Periodo]='Reporte'!$B$1))</f>
        <v>#VALUE!</v>
      </c>
      <c r="H166" s="23" t="e" vm="2">
        <f>IF(Reporte[[#This Row],[Ejecución Física PIIP]]=Reporte[[#This Row],[Eje. Fís. SISPT]],"Coincide","No coincide")</f>
        <v>#VALUE!</v>
      </c>
      <c r="I166" s="23" t="str" cm="1">
        <f t="array" ref="I166">_xlfn.TEXTJOIN(", ",TRUE,_xlfn._xlws.FILTER(EjecucionPIIP[Bpin],(EjecucionPIIP[Periodo]='Reporte'!$B$1)*(EjecucionPIIP[CodigoProducto]=Reporte[[#This Row],[Cód. Prod.]]),""))</f>
        <v/>
      </c>
      <c r="J166" s="134">
        <f>SUMIFS(CUIPO_datos_abiertos[COMPROMISOS],CUIPO_datos_abiertos[COD_PROGRAMATICO_MGA],Reporte[[#This Row],[Cód. Prod.]],CUIPO_datos_abiertos[PERIODO],$B$1)</f>
        <v>0</v>
      </c>
      <c r="K166" s="137">
        <f>SUMIFS(CUIPO_datos_abiertos[OBLIGACIONES],CUIPO_datos_abiertos[COD_PROGRAMATICO_MGA],Reporte[[#This Row],[Cód. Prod.]],CUIPO_datos_abiertos[PERIODO],$B$1)</f>
        <v>0</v>
      </c>
      <c r="L16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6" s="56" t="str">
        <f>IF(Reporte[[#This Row],[¿Se tiene en cuenta para el calculo?]]="Aporta al calculo",Reporte[[#This Row],[Ejecución Física PIIP]]/Reporte[[#This Row],[Programación Física de la Meta]],"")</f>
        <v/>
      </c>
      <c r="N166" s="53" t="str">
        <f>IF(Reporte[[#This Row],[¿Se tiene en cuenta para el calculo?]]="Aporta al calculo",IF(Reporte[[#This Row],[Avance físico (%)]]&gt;1,1,Reporte[[#This Row],[Avance físico (%)]]),"")</f>
        <v/>
      </c>
      <c r="O166" s="48" t="str">
        <f>IF(Reporte[[#This Row],[¿Se tiene en cuenta para el calculo?]]="Aporta al calculo",Reporte[[#This Row],[Obligaciones (CUIPO)]]/$D$1,"")</f>
        <v/>
      </c>
      <c r="P166" s="44" t="str">
        <f>IF(Reporte[[#This Row],[¿Se tiene en cuenta para el calculo?]]="Aporta al calculo",Reporte[[#This Row],[Avance ajustado (%)]]*Reporte[[#This Row],[Ponderador (wi)]],"")</f>
        <v/>
      </c>
    </row>
    <row r="167" spans="1:16" ht="28.8" x14ac:dyDescent="0.3">
      <c r="A167" s="34" t="s">
        <v>651</v>
      </c>
      <c r="B167" s="35" t="s">
        <v>652</v>
      </c>
      <c r="C167" s="35" t="s">
        <v>653</v>
      </c>
      <c r="D167" s="35" t="s">
        <v>654</v>
      </c>
      <c r="E167" s="46" cm="1">
        <f t="array" ref="E167">_xlfn._xlws.FILTER(PI_SISPT_ProgramacionFisica[Prog. Fís.],(PI_SISPT_ProgramacionFisica[Cód. Prod.]=Reporte[[#This Row],[Cód. Prod.]])*(PI_SISPT_ProgramacionFisica[Vigencia]=LEFT('Reporte'!$B$1,4)))</f>
        <v>200</v>
      </c>
      <c r="F167" s="49">
        <f>SUMIFS(EjecucionPIIP[AvanceEjecutado],EjecucionPIIP[CodigoProducto],Reporte[[#This Row],[Cód. Prod.]],EjecucionPIIP[Periodo],$B$1,EjecucionPIIP[AvanceEjecutado],"&lt;&gt;0")</f>
        <v>0</v>
      </c>
      <c r="G167" s="49" t="e" cm="1" vm="1">
        <f t="array" ref="G167">_xlfn._xlws.FILTER(ReporteEficacia[Meta ejecutada],(ReporteEficacia[Código producto]=Reporte[[#This Row],[Cód. Prod.]])*(ReporteEficacia[Periodo]='Reporte'!$B$1))</f>
        <v>#VALUE!</v>
      </c>
      <c r="H167" s="23" t="e" vm="2">
        <f>IF(Reporte[[#This Row],[Ejecución Física PIIP]]=Reporte[[#This Row],[Eje. Fís. SISPT]],"Coincide","No coincide")</f>
        <v>#VALUE!</v>
      </c>
      <c r="I167" s="23" t="str" cm="1">
        <f t="array" ref="I167">_xlfn.TEXTJOIN(", ",TRUE,_xlfn._xlws.FILTER(EjecucionPIIP[Bpin],(EjecucionPIIP[Periodo]='Reporte'!$B$1)*(EjecucionPIIP[CodigoProducto]=Reporte[[#This Row],[Cód. Prod.]]),""))</f>
        <v/>
      </c>
      <c r="J167" s="134">
        <f>SUMIFS(CUIPO_datos_abiertos[COMPROMISOS],CUIPO_datos_abiertos[COD_PROGRAMATICO_MGA],Reporte[[#This Row],[Cód. Prod.]],CUIPO_datos_abiertos[PERIODO],$B$1)</f>
        <v>0</v>
      </c>
      <c r="K167" s="137">
        <f>SUMIFS(CUIPO_datos_abiertos[OBLIGACIONES],CUIPO_datos_abiertos[COD_PROGRAMATICO_MGA],Reporte[[#This Row],[Cód. Prod.]],CUIPO_datos_abiertos[PERIODO],$B$1)</f>
        <v>0</v>
      </c>
      <c r="L16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7" s="56" t="str">
        <f>IF(Reporte[[#This Row],[¿Se tiene en cuenta para el calculo?]]="Aporta al calculo",Reporte[[#This Row],[Ejecución Física PIIP]]/Reporte[[#This Row],[Programación Física de la Meta]],"")</f>
        <v/>
      </c>
      <c r="N167" s="53" t="str">
        <f>IF(Reporte[[#This Row],[¿Se tiene en cuenta para el calculo?]]="Aporta al calculo",IF(Reporte[[#This Row],[Avance físico (%)]]&gt;1,1,Reporte[[#This Row],[Avance físico (%)]]),"")</f>
        <v/>
      </c>
      <c r="O167" s="48" t="str">
        <f>IF(Reporte[[#This Row],[¿Se tiene en cuenta para el calculo?]]="Aporta al calculo",Reporte[[#This Row],[Obligaciones (CUIPO)]]/$D$1,"")</f>
        <v/>
      </c>
      <c r="P167" s="44" t="str">
        <f>IF(Reporte[[#This Row],[¿Se tiene en cuenta para el calculo?]]="Aporta al calculo",Reporte[[#This Row],[Avance ajustado (%)]]*Reporte[[#This Row],[Ponderador (wi)]],"")</f>
        <v/>
      </c>
    </row>
    <row r="168" spans="1:16" ht="43.2" x14ac:dyDescent="0.3">
      <c r="A168" s="34" t="s">
        <v>655</v>
      </c>
      <c r="B168" s="35" t="s">
        <v>656</v>
      </c>
      <c r="C168" s="35" t="s">
        <v>657</v>
      </c>
      <c r="D168" s="35" t="s">
        <v>658</v>
      </c>
      <c r="E168" s="46" cm="1">
        <f t="array" ref="E168">_xlfn._xlws.FILTER(PI_SISPT_ProgramacionFisica[Prog. Fís.],(PI_SISPT_ProgramacionFisica[Cód. Prod.]=Reporte[[#This Row],[Cód. Prod.]])*(PI_SISPT_ProgramacionFisica[Vigencia]=LEFT('Reporte'!$B$1,4)))</f>
        <v>20</v>
      </c>
      <c r="F168" s="49">
        <f>SUMIFS(EjecucionPIIP[AvanceEjecutado],EjecucionPIIP[CodigoProducto],Reporte[[#This Row],[Cód. Prod.]],EjecucionPIIP[Periodo],$B$1,EjecucionPIIP[AvanceEjecutado],"&lt;&gt;0")</f>
        <v>0</v>
      </c>
      <c r="G168" s="49" t="e" cm="1" vm="1">
        <f t="array" ref="G168">_xlfn._xlws.FILTER(ReporteEficacia[Meta ejecutada],(ReporteEficacia[Código producto]=Reporte[[#This Row],[Cód. Prod.]])*(ReporteEficacia[Periodo]='Reporte'!$B$1))</f>
        <v>#VALUE!</v>
      </c>
      <c r="H168" s="23" t="e" vm="2">
        <f>IF(Reporte[[#This Row],[Ejecución Física PIIP]]=Reporte[[#This Row],[Eje. Fís. SISPT]],"Coincide","No coincide")</f>
        <v>#VALUE!</v>
      </c>
      <c r="I168" s="23" t="str" cm="1">
        <f t="array" ref="I168">_xlfn.TEXTJOIN(", ",TRUE,_xlfn._xlws.FILTER(EjecucionPIIP[Bpin],(EjecucionPIIP[Periodo]='Reporte'!$B$1)*(EjecucionPIIP[CodigoProducto]=Reporte[[#This Row],[Cód. Prod.]]),""))</f>
        <v/>
      </c>
      <c r="J168" s="134">
        <f>SUMIFS(CUIPO_datos_abiertos[COMPROMISOS],CUIPO_datos_abiertos[COD_PROGRAMATICO_MGA],Reporte[[#This Row],[Cód. Prod.]],CUIPO_datos_abiertos[PERIODO],$B$1)</f>
        <v>0</v>
      </c>
      <c r="K168" s="137">
        <f>SUMIFS(CUIPO_datos_abiertos[OBLIGACIONES],CUIPO_datos_abiertos[COD_PROGRAMATICO_MGA],Reporte[[#This Row],[Cód. Prod.]],CUIPO_datos_abiertos[PERIODO],$B$1)</f>
        <v>0</v>
      </c>
      <c r="L16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8" s="56" t="str">
        <f>IF(Reporte[[#This Row],[¿Se tiene en cuenta para el calculo?]]="Aporta al calculo",Reporte[[#This Row],[Ejecución Física PIIP]]/Reporte[[#This Row],[Programación Física de la Meta]],"")</f>
        <v/>
      </c>
      <c r="N168" s="53" t="str">
        <f>IF(Reporte[[#This Row],[¿Se tiene en cuenta para el calculo?]]="Aporta al calculo",IF(Reporte[[#This Row],[Avance físico (%)]]&gt;1,1,Reporte[[#This Row],[Avance físico (%)]]),"")</f>
        <v/>
      </c>
      <c r="O168" s="48" t="str">
        <f>IF(Reporte[[#This Row],[¿Se tiene en cuenta para el calculo?]]="Aporta al calculo",Reporte[[#This Row],[Obligaciones (CUIPO)]]/$D$1,"")</f>
        <v/>
      </c>
      <c r="P168" s="44" t="str">
        <f>IF(Reporte[[#This Row],[¿Se tiene en cuenta para el calculo?]]="Aporta al calculo",Reporte[[#This Row],[Avance ajustado (%)]]*Reporte[[#This Row],[Ponderador (wi)]],"")</f>
        <v/>
      </c>
    </row>
    <row r="169" spans="1:16" ht="57.6" x14ac:dyDescent="0.3">
      <c r="A169" s="34" t="s">
        <v>659</v>
      </c>
      <c r="B169" s="35" t="s">
        <v>660</v>
      </c>
      <c r="C169" s="35" t="s">
        <v>661</v>
      </c>
      <c r="D169" s="35" t="s">
        <v>662</v>
      </c>
      <c r="E169" s="46" cm="1">
        <f t="array" ref="E169">_xlfn._xlws.FILTER(PI_SISPT_ProgramacionFisica[Prog. Fís.],(PI_SISPT_ProgramacionFisica[Cód. Prod.]=Reporte[[#This Row],[Cód. Prod.]])*(PI_SISPT_ProgramacionFisica[Vigencia]=LEFT('Reporte'!$B$1,4)))</f>
        <v>1000</v>
      </c>
      <c r="F169" s="49">
        <f>SUMIFS(EjecucionPIIP[AvanceEjecutado],EjecucionPIIP[CodigoProducto],Reporte[[#This Row],[Cód. Prod.]],EjecucionPIIP[Periodo],$B$1,EjecucionPIIP[AvanceEjecutado],"&lt;&gt;0")</f>
        <v>0</v>
      </c>
      <c r="G169" s="49" t="e" cm="1" vm="1">
        <f t="array" ref="G169">_xlfn._xlws.FILTER(ReporteEficacia[Meta ejecutada],(ReporteEficacia[Código producto]=Reporte[[#This Row],[Cód. Prod.]])*(ReporteEficacia[Periodo]='Reporte'!$B$1))</f>
        <v>#VALUE!</v>
      </c>
      <c r="H169" s="23" t="e" vm="2">
        <f>IF(Reporte[[#This Row],[Ejecución Física PIIP]]=Reporte[[#This Row],[Eje. Fís. SISPT]],"Coincide","No coincide")</f>
        <v>#VALUE!</v>
      </c>
      <c r="I169" s="23" t="str" cm="1">
        <f t="array" ref="I169">_xlfn.TEXTJOIN(", ",TRUE,_xlfn._xlws.FILTER(EjecucionPIIP[Bpin],(EjecucionPIIP[Periodo]='Reporte'!$B$1)*(EjecucionPIIP[CodigoProducto]=Reporte[[#This Row],[Cód. Prod.]]),""))</f>
        <v/>
      </c>
      <c r="J169" s="134">
        <f>SUMIFS(CUIPO_datos_abiertos[COMPROMISOS],CUIPO_datos_abiertos[COD_PROGRAMATICO_MGA],Reporte[[#This Row],[Cód. Prod.]],CUIPO_datos_abiertos[PERIODO],$B$1)</f>
        <v>0</v>
      </c>
      <c r="K169" s="137">
        <f>SUMIFS(CUIPO_datos_abiertos[OBLIGACIONES],CUIPO_datos_abiertos[COD_PROGRAMATICO_MGA],Reporte[[#This Row],[Cód. Prod.]],CUIPO_datos_abiertos[PERIODO],$B$1)</f>
        <v>0</v>
      </c>
      <c r="L16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69" s="56" t="str">
        <f>IF(Reporte[[#This Row],[¿Se tiene en cuenta para el calculo?]]="Aporta al calculo",Reporte[[#This Row],[Ejecución Física PIIP]]/Reporte[[#This Row],[Programación Física de la Meta]],"")</f>
        <v/>
      </c>
      <c r="N169" s="53" t="str">
        <f>IF(Reporte[[#This Row],[¿Se tiene en cuenta para el calculo?]]="Aporta al calculo",IF(Reporte[[#This Row],[Avance físico (%)]]&gt;1,1,Reporte[[#This Row],[Avance físico (%)]]),"")</f>
        <v/>
      </c>
      <c r="O169" s="48" t="str">
        <f>IF(Reporte[[#This Row],[¿Se tiene en cuenta para el calculo?]]="Aporta al calculo",Reporte[[#This Row],[Obligaciones (CUIPO)]]/$D$1,"")</f>
        <v/>
      </c>
      <c r="P169" s="44" t="str">
        <f>IF(Reporte[[#This Row],[¿Se tiene en cuenta para el calculo?]]="Aporta al calculo",Reporte[[#This Row],[Avance ajustado (%)]]*Reporte[[#This Row],[Ponderador (wi)]],"")</f>
        <v/>
      </c>
    </row>
    <row r="170" spans="1:16" ht="28.8" x14ac:dyDescent="0.3">
      <c r="A170" s="34" t="s">
        <v>663</v>
      </c>
      <c r="B170" s="35" t="s">
        <v>122</v>
      </c>
      <c r="C170" s="35" t="s">
        <v>664</v>
      </c>
      <c r="D170" s="35" t="s">
        <v>124</v>
      </c>
      <c r="E170" s="46" cm="1">
        <f t="array" ref="E170">_xlfn._xlws.FILTER(PI_SISPT_ProgramacionFisica[Prog. Fís.],(PI_SISPT_ProgramacionFisica[Cód. Prod.]=Reporte[[#This Row],[Cód. Prod.]])*(PI_SISPT_ProgramacionFisica[Vigencia]=LEFT('Reporte'!$B$1,4)))</f>
        <v>0</v>
      </c>
      <c r="F170" s="49">
        <f>SUMIFS(EjecucionPIIP[AvanceEjecutado],EjecucionPIIP[CodigoProducto],Reporte[[#This Row],[Cód. Prod.]],EjecucionPIIP[Periodo],$B$1,EjecucionPIIP[AvanceEjecutado],"&lt;&gt;0")</f>
        <v>0</v>
      </c>
      <c r="G170" s="49" t="e" cm="1" vm="1">
        <f t="array" ref="G170">_xlfn._xlws.FILTER(ReporteEficacia[Meta ejecutada],(ReporteEficacia[Código producto]=Reporte[[#This Row],[Cód. Prod.]])*(ReporteEficacia[Periodo]='Reporte'!$B$1))</f>
        <v>#VALUE!</v>
      </c>
      <c r="H170" s="23" t="e" vm="2">
        <f>IF(Reporte[[#This Row],[Ejecución Física PIIP]]=Reporte[[#This Row],[Eje. Fís. SISPT]],"Coincide","No coincide")</f>
        <v>#VALUE!</v>
      </c>
      <c r="I170" s="23" t="str" cm="1">
        <f t="array" ref="I170">_xlfn.TEXTJOIN(", ",TRUE,_xlfn._xlws.FILTER(EjecucionPIIP[Bpin],(EjecucionPIIP[Periodo]='Reporte'!$B$1)*(EjecucionPIIP[CodigoProducto]=Reporte[[#This Row],[Cód. Prod.]]),""))</f>
        <v/>
      </c>
      <c r="J170" s="134">
        <f>SUMIFS(CUIPO_datos_abiertos[COMPROMISOS],CUIPO_datos_abiertos[COD_PROGRAMATICO_MGA],Reporte[[#This Row],[Cód. Prod.]],CUIPO_datos_abiertos[PERIODO],$B$1)</f>
        <v>0</v>
      </c>
      <c r="K170" s="137">
        <f>SUMIFS(CUIPO_datos_abiertos[OBLIGACIONES],CUIPO_datos_abiertos[COD_PROGRAMATICO_MGA],Reporte[[#This Row],[Cód. Prod.]],CUIPO_datos_abiertos[PERIODO],$B$1)</f>
        <v>0</v>
      </c>
      <c r="L17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0" s="56" t="str">
        <f>IF(Reporte[[#This Row],[¿Se tiene en cuenta para el calculo?]]="Aporta al calculo",Reporte[[#This Row],[Ejecución Física PIIP]]/Reporte[[#This Row],[Programación Física de la Meta]],"")</f>
        <v/>
      </c>
      <c r="N170" s="53" t="str">
        <f>IF(Reporte[[#This Row],[¿Se tiene en cuenta para el calculo?]]="Aporta al calculo",IF(Reporte[[#This Row],[Avance físico (%)]]&gt;1,1,Reporte[[#This Row],[Avance físico (%)]]),"")</f>
        <v/>
      </c>
      <c r="O170" s="48" t="str">
        <f>IF(Reporte[[#This Row],[¿Se tiene en cuenta para el calculo?]]="Aporta al calculo",Reporte[[#This Row],[Obligaciones (CUIPO)]]/$D$1,"")</f>
        <v/>
      </c>
      <c r="P170" s="44" t="str">
        <f>IF(Reporte[[#This Row],[¿Se tiene en cuenta para el calculo?]]="Aporta al calculo",Reporte[[#This Row],[Avance ajustado (%)]]*Reporte[[#This Row],[Ponderador (wi)]],"")</f>
        <v/>
      </c>
    </row>
    <row r="171" spans="1:16" ht="28.8" x14ac:dyDescent="0.3">
      <c r="A171" s="34" t="s">
        <v>665</v>
      </c>
      <c r="B171" s="35" t="s">
        <v>666</v>
      </c>
      <c r="C171" s="35" t="s">
        <v>667</v>
      </c>
      <c r="D171" s="35" t="s">
        <v>668</v>
      </c>
      <c r="E171" s="46" cm="1">
        <f t="array" ref="E171">_xlfn._xlws.FILTER(PI_SISPT_ProgramacionFisica[Prog. Fís.],(PI_SISPT_ProgramacionFisica[Cód. Prod.]=Reporte[[#This Row],[Cód. Prod.]])*(PI_SISPT_ProgramacionFisica[Vigencia]=LEFT('Reporte'!$B$1,4)))</f>
        <v>1500</v>
      </c>
      <c r="F171" s="49">
        <f>SUMIFS(EjecucionPIIP[AvanceEjecutado],EjecucionPIIP[CodigoProducto],Reporte[[#This Row],[Cód. Prod.]],EjecucionPIIP[Periodo],$B$1,EjecucionPIIP[AvanceEjecutado],"&lt;&gt;0")</f>
        <v>0</v>
      </c>
      <c r="G171" s="49" t="e" cm="1" vm="1">
        <f t="array" ref="G171">_xlfn._xlws.FILTER(ReporteEficacia[Meta ejecutada],(ReporteEficacia[Código producto]=Reporte[[#This Row],[Cód. Prod.]])*(ReporteEficacia[Periodo]='Reporte'!$B$1))</f>
        <v>#VALUE!</v>
      </c>
      <c r="H171" s="23" t="e" vm="2">
        <f>IF(Reporte[[#This Row],[Ejecución Física PIIP]]=Reporte[[#This Row],[Eje. Fís. SISPT]],"Coincide","No coincide")</f>
        <v>#VALUE!</v>
      </c>
      <c r="I171" s="23" t="str" cm="1">
        <f t="array" ref="I171">_xlfn.TEXTJOIN(", ",TRUE,_xlfn._xlws.FILTER(EjecucionPIIP[Bpin],(EjecucionPIIP[Periodo]='Reporte'!$B$1)*(EjecucionPIIP[CodigoProducto]=Reporte[[#This Row],[Cód. Prod.]]),""))</f>
        <v/>
      </c>
      <c r="J171" s="134">
        <f>SUMIFS(CUIPO_datos_abiertos[COMPROMISOS],CUIPO_datos_abiertos[COD_PROGRAMATICO_MGA],Reporte[[#This Row],[Cód. Prod.]],CUIPO_datos_abiertos[PERIODO],$B$1)</f>
        <v>0</v>
      </c>
      <c r="K171" s="137">
        <f>SUMIFS(CUIPO_datos_abiertos[OBLIGACIONES],CUIPO_datos_abiertos[COD_PROGRAMATICO_MGA],Reporte[[#This Row],[Cód. Prod.]],CUIPO_datos_abiertos[PERIODO],$B$1)</f>
        <v>0</v>
      </c>
      <c r="L17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1" s="56" t="str">
        <f>IF(Reporte[[#This Row],[¿Se tiene en cuenta para el calculo?]]="Aporta al calculo",Reporte[[#This Row],[Ejecución Física PIIP]]/Reporte[[#This Row],[Programación Física de la Meta]],"")</f>
        <v/>
      </c>
      <c r="N171" s="53" t="str">
        <f>IF(Reporte[[#This Row],[¿Se tiene en cuenta para el calculo?]]="Aporta al calculo",IF(Reporte[[#This Row],[Avance físico (%)]]&gt;1,1,Reporte[[#This Row],[Avance físico (%)]]),"")</f>
        <v/>
      </c>
      <c r="O171" s="48" t="str">
        <f>IF(Reporte[[#This Row],[¿Se tiene en cuenta para el calculo?]]="Aporta al calculo",Reporte[[#This Row],[Obligaciones (CUIPO)]]/$D$1,"")</f>
        <v/>
      </c>
      <c r="P171" s="44" t="str">
        <f>IF(Reporte[[#This Row],[¿Se tiene en cuenta para el calculo?]]="Aporta al calculo",Reporte[[#This Row],[Avance ajustado (%)]]*Reporte[[#This Row],[Ponderador (wi)]],"")</f>
        <v/>
      </c>
    </row>
    <row r="172" spans="1:16" ht="57.6" x14ac:dyDescent="0.3">
      <c r="A172" s="34" t="s">
        <v>669</v>
      </c>
      <c r="B172" s="35" t="s">
        <v>670</v>
      </c>
      <c r="C172" s="35" t="s">
        <v>671</v>
      </c>
      <c r="D172" s="35" t="s">
        <v>672</v>
      </c>
      <c r="E172" s="46" cm="1">
        <f t="array" ref="E172">_xlfn._xlws.FILTER(PI_SISPT_ProgramacionFisica[Prog. Fís.],(PI_SISPT_ProgramacionFisica[Cód. Prod.]=Reporte[[#This Row],[Cód. Prod.]])*(PI_SISPT_ProgramacionFisica[Vigencia]=LEFT('Reporte'!$B$1,4)))</f>
        <v>1000</v>
      </c>
      <c r="F172" s="49">
        <f>SUMIFS(EjecucionPIIP[AvanceEjecutado],EjecucionPIIP[CodigoProducto],Reporte[[#This Row],[Cód. Prod.]],EjecucionPIIP[Periodo],$B$1,EjecucionPIIP[AvanceEjecutado],"&lt;&gt;0")</f>
        <v>0</v>
      </c>
      <c r="G172" s="49" t="e" cm="1" vm="1">
        <f t="array" ref="G172">_xlfn._xlws.FILTER(ReporteEficacia[Meta ejecutada],(ReporteEficacia[Código producto]=Reporte[[#This Row],[Cód. Prod.]])*(ReporteEficacia[Periodo]='Reporte'!$B$1))</f>
        <v>#VALUE!</v>
      </c>
      <c r="H172" s="23" t="e" vm="2">
        <f>IF(Reporte[[#This Row],[Ejecución Física PIIP]]=Reporte[[#This Row],[Eje. Fís. SISPT]],"Coincide","No coincide")</f>
        <v>#VALUE!</v>
      </c>
      <c r="I172" s="23" t="str" cm="1">
        <f t="array" ref="I172">_xlfn.TEXTJOIN(", ",TRUE,_xlfn._xlws.FILTER(EjecucionPIIP[Bpin],(EjecucionPIIP[Periodo]='Reporte'!$B$1)*(EjecucionPIIP[CodigoProducto]=Reporte[[#This Row],[Cód. Prod.]]),""))</f>
        <v/>
      </c>
      <c r="J172" s="134">
        <f>SUMIFS(CUIPO_datos_abiertos[COMPROMISOS],CUIPO_datos_abiertos[COD_PROGRAMATICO_MGA],Reporte[[#This Row],[Cód. Prod.]],CUIPO_datos_abiertos[PERIODO],$B$1)</f>
        <v>0</v>
      </c>
      <c r="K172" s="137">
        <f>SUMIFS(CUIPO_datos_abiertos[OBLIGACIONES],CUIPO_datos_abiertos[COD_PROGRAMATICO_MGA],Reporte[[#This Row],[Cód. Prod.]],CUIPO_datos_abiertos[PERIODO],$B$1)</f>
        <v>0</v>
      </c>
      <c r="L17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2" s="56" t="str">
        <f>IF(Reporte[[#This Row],[¿Se tiene en cuenta para el calculo?]]="Aporta al calculo",Reporte[[#This Row],[Ejecución Física PIIP]]/Reporte[[#This Row],[Programación Física de la Meta]],"")</f>
        <v/>
      </c>
      <c r="N172" s="53" t="str">
        <f>IF(Reporte[[#This Row],[¿Se tiene en cuenta para el calculo?]]="Aporta al calculo",IF(Reporte[[#This Row],[Avance físico (%)]]&gt;1,1,Reporte[[#This Row],[Avance físico (%)]]),"")</f>
        <v/>
      </c>
      <c r="O172" s="48" t="str">
        <f>IF(Reporte[[#This Row],[¿Se tiene en cuenta para el calculo?]]="Aporta al calculo",Reporte[[#This Row],[Obligaciones (CUIPO)]]/$D$1,"")</f>
        <v/>
      </c>
      <c r="P172" s="44" t="str">
        <f>IF(Reporte[[#This Row],[¿Se tiene en cuenta para el calculo?]]="Aporta al calculo",Reporte[[#This Row],[Avance ajustado (%)]]*Reporte[[#This Row],[Ponderador (wi)]],"")</f>
        <v/>
      </c>
    </row>
    <row r="173" spans="1:16" ht="28.8" x14ac:dyDescent="0.3">
      <c r="A173" s="34" t="s">
        <v>673</v>
      </c>
      <c r="B173" s="35" t="s">
        <v>674</v>
      </c>
      <c r="C173" s="35" t="s">
        <v>675</v>
      </c>
      <c r="D173" s="35" t="s">
        <v>676</v>
      </c>
      <c r="E173" s="46" cm="1">
        <f t="array" ref="E173">_xlfn._xlws.FILTER(PI_SISPT_ProgramacionFisica[Prog. Fís.],(PI_SISPT_ProgramacionFisica[Cód. Prod.]=Reporte[[#This Row],[Cód. Prod.]])*(PI_SISPT_ProgramacionFisica[Vigencia]=LEFT('Reporte'!$B$1,4)))</f>
        <v>0</v>
      </c>
      <c r="F173" s="49">
        <f>SUMIFS(EjecucionPIIP[AvanceEjecutado],EjecucionPIIP[CodigoProducto],Reporte[[#This Row],[Cód. Prod.]],EjecucionPIIP[Periodo],$B$1,EjecucionPIIP[AvanceEjecutado],"&lt;&gt;0")</f>
        <v>0</v>
      </c>
      <c r="G173" s="49" t="e" cm="1" vm="1">
        <f t="array" ref="G173">_xlfn._xlws.FILTER(ReporteEficacia[Meta ejecutada],(ReporteEficacia[Código producto]=Reporte[[#This Row],[Cód. Prod.]])*(ReporteEficacia[Periodo]='Reporte'!$B$1))</f>
        <v>#VALUE!</v>
      </c>
      <c r="H173" s="23" t="e" vm="2">
        <f>IF(Reporte[[#This Row],[Ejecución Física PIIP]]=Reporte[[#This Row],[Eje. Fís. SISPT]],"Coincide","No coincide")</f>
        <v>#VALUE!</v>
      </c>
      <c r="I173" s="23" t="str" cm="1">
        <f t="array" ref="I173">_xlfn.TEXTJOIN(", ",TRUE,_xlfn._xlws.FILTER(EjecucionPIIP[Bpin],(EjecucionPIIP[Periodo]='Reporte'!$B$1)*(EjecucionPIIP[CodigoProducto]=Reporte[[#This Row],[Cód. Prod.]]),""))</f>
        <v/>
      </c>
      <c r="J173" s="134">
        <f>SUMIFS(CUIPO_datos_abiertos[COMPROMISOS],CUIPO_datos_abiertos[COD_PROGRAMATICO_MGA],Reporte[[#This Row],[Cód. Prod.]],CUIPO_datos_abiertos[PERIODO],$B$1)</f>
        <v>0</v>
      </c>
      <c r="K173" s="137">
        <f>SUMIFS(CUIPO_datos_abiertos[OBLIGACIONES],CUIPO_datos_abiertos[COD_PROGRAMATICO_MGA],Reporte[[#This Row],[Cód. Prod.]],CUIPO_datos_abiertos[PERIODO],$B$1)</f>
        <v>0</v>
      </c>
      <c r="L17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3" s="56" t="str">
        <f>IF(Reporte[[#This Row],[¿Se tiene en cuenta para el calculo?]]="Aporta al calculo",Reporte[[#This Row],[Ejecución Física PIIP]]/Reporte[[#This Row],[Programación Física de la Meta]],"")</f>
        <v/>
      </c>
      <c r="N173" s="53" t="str">
        <f>IF(Reporte[[#This Row],[¿Se tiene en cuenta para el calculo?]]="Aporta al calculo",IF(Reporte[[#This Row],[Avance físico (%)]]&gt;1,1,Reporte[[#This Row],[Avance físico (%)]]),"")</f>
        <v/>
      </c>
      <c r="O173" s="48" t="str">
        <f>IF(Reporte[[#This Row],[¿Se tiene en cuenta para el calculo?]]="Aporta al calculo",Reporte[[#This Row],[Obligaciones (CUIPO)]]/$D$1,"")</f>
        <v/>
      </c>
      <c r="P173" s="44" t="str">
        <f>IF(Reporte[[#This Row],[¿Se tiene en cuenta para el calculo?]]="Aporta al calculo",Reporte[[#This Row],[Avance ajustado (%)]]*Reporte[[#This Row],[Ponderador (wi)]],"")</f>
        <v/>
      </c>
    </row>
    <row r="174" spans="1:16" ht="28.8" x14ac:dyDescent="0.3">
      <c r="A174" s="34" t="s">
        <v>677</v>
      </c>
      <c r="B174" s="35" t="s">
        <v>678</v>
      </c>
      <c r="C174" s="35" t="s">
        <v>679</v>
      </c>
      <c r="D174" s="35" t="s">
        <v>680</v>
      </c>
      <c r="E174" s="46" cm="1">
        <f t="array" ref="E174">_xlfn._xlws.FILTER(PI_SISPT_ProgramacionFisica[Prog. Fís.],(PI_SISPT_ProgramacionFisica[Cód. Prod.]=Reporte[[#This Row],[Cód. Prod.]])*(PI_SISPT_ProgramacionFisica[Vigencia]=LEFT('Reporte'!$B$1,4)))</f>
        <v>2555</v>
      </c>
      <c r="F174" s="49">
        <f>SUMIFS(EjecucionPIIP[AvanceEjecutado],EjecucionPIIP[CodigoProducto],Reporte[[#This Row],[Cód. Prod.]],EjecucionPIIP[Periodo],$B$1,EjecucionPIIP[AvanceEjecutado],"&lt;&gt;0")</f>
        <v>0</v>
      </c>
      <c r="G174" s="49" t="e" cm="1" vm="1">
        <f t="array" ref="G174">_xlfn._xlws.FILTER(ReporteEficacia[Meta ejecutada],(ReporteEficacia[Código producto]=Reporte[[#This Row],[Cód. Prod.]])*(ReporteEficacia[Periodo]='Reporte'!$B$1))</f>
        <v>#VALUE!</v>
      </c>
      <c r="H174" s="23" t="e" vm="2">
        <f>IF(Reporte[[#This Row],[Ejecución Física PIIP]]=Reporte[[#This Row],[Eje. Fís. SISPT]],"Coincide","No coincide")</f>
        <v>#VALUE!</v>
      </c>
      <c r="I174" s="23" t="str" cm="1">
        <f t="array" ref="I174">_xlfn.TEXTJOIN(", ",TRUE,_xlfn._xlws.FILTER(EjecucionPIIP[Bpin],(EjecucionPIIP[Periodo]='Reporte'!$B$1)*(EjecucionPIIP[CodigoProducto]=Reporte[[#This Row],[Cód. Prod.]]),""))</f>
        <v/>
      </c>
      <c r="J174" s="134">
        <f>SUMIFS(CUIPO_datos_abiertos[COMPROMISOS],CUIPO_datos_abiertos[COD_PROGRAMATICO_MGA],Reporte[[#This Row],[Cód. Prod.]],CUIPO_datos_abiertos[PERIODO],$B$1)</f>
        <v>0</v>
      </c>
      <c r="K174" s="137">
        <f>SUMIFS(CUIPO_datos_abiertos[OBLIGACIONES],CUIPO_datos_abiertos[COD_PROGRAMATICO_MGA],Reporte[[#This Row],[Cód. Prod.]],CUIPO_datos_abiertos[PERIODO],$B$1)</f>
        <v>0</v>
      </c>
      <c r="L17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4" s="56" t="str">
        <f>IF(Reporte[[#This Row],[¿Se tiene en cuenta para el calculo?]]="Aporta al calculo",Reporte[[#This Row],[Ejecución Física PIIP]]/Reporte[[#This Row],[Programación Física de la Meta]],"")</f>
        <v/>
      </c>
      <c r="N174" s="53" t="str">
        <f>IF(Reporte[[#This Row],[¿Se tiene en cuenta para el calculo?]]="Aporta al calculo",IF(Reporte[[#This Row],[Avance físico (%)]]&gt;1,1,Reporte[[#This Row],[Avance físico (%)]]),"")</f>
        <v/>
      </c>
      <c r="O174" s="48" t="str">
        <f>IF(Reporte[[#This Row],[¿Se tiene en cuenta para el calculo?]]="Aporta al calculo",Reporte[[#This Row],[Obligaciones (CUIPO)]]/$D$1,"")</f>
        <v/>
      </c>
      <c r="P174" s="44" t="str">
        <f>IF(Reporte[[#This Row],[¿Se tiene en cuenta para el calculo?]]="Aporta al calculo",Reporte[[#This Row],[Avance ajustado (%)]]*Reporte[[#This Row],[Ponderador (wi)]],"")</f>
        <v/>
      </c>
    </row>
    <row r="175" spans="1:16" ht="28.8" x14ac:dyDescent="0.3">
      <c r="A175" s="34" t="s">
        <v>681</v>
      </c>
      <c r="B175" s="35" t="s">
        <v>682</v>
      </c>
      <c r="C175" s="35" t="s">
        <v>683</v>
      </c>
      <c r="D175" s="35" t="s">
        <v>684</v>
      </c>
      <c r="E175" s="46" cm="1">
        <f t="array" ref="E175">_xlfn._xlws.FILTER(PI_SISPT_ProgramacionFisica[Prog. Fís.],(PI_SISPT_ProgramacionFisica[Cód. Prod.]=Reporte[[#This Row],[Cód. Prod.]])*(PI_SISPT_ProgramacionFisica[Vigencia]=LEFT('Reporte'!$B$1,4)))</f>
        <v>5000000</v>
      </c>
      <c r="F175" s="49">
        <f>SUMIFS(EjecucionPIIP[AvanceEjecutado],EjecucionPIIP[CodigoProducto],Reporte[[#This Row],[Cód. Prod.]],EjecucionPIIP[Periodo],$B$1,EjecucionPIIP[AvanceEjecutado],"&lt;&gt;0")</f>
        <v>0</v>
      </c>
      <c r="G175" s="49" t="e" cm="1" vm="1">
        <f t="array" ref="G175">_xlfn._xlws.FILTER(ReporteEficacia[Meta ejecutada],(ReporteEficacia[Código producto]=Reporte[[#This Row],[Cód. Prod.]])*(ReporteEficacia[Periodo]='Reporte'!$B$1))</f>
        <v>#VALUE!</v>
      </c>
      <c r="H175" s="23" t="e" vm="2">
        <f>IF(Reporte[[#This Row],[Ejecución Física PIIP]]=Reporte[[#This Row],[Eje. Fís. SISPT]],"Coincide","No coincide")</f>
        <v>#VALUE!</v>
      </c>
      <c r="I175" s="23" t="str" cm="1">
        <f t="array" ref="I175">_xlfn.TEXTJOIN(", ",TRUE,_xlfn._xlws.FILTER(EjecucionPIIP[Bpin],(EjecucionPIIP[Periodo]='Reporte'!$B$1)*(EjecucionPIIP[CodigoProducto]=Reporte[[#This Row],[Cód. Prod.]]),""))</f>
        <v/>
      </c>
      <c r="J175" s="134">
        <f>SUMIFS(CUIPO_datos_abiertos[COMPROMISOS],CUIPO_datos_abiertos[COD_PROGRAMATICO_MGA],Reporte[[#This Row],[Cód. Prod.]],CUIPO_datos_abiertos[PERIODO],$B$1)</f>
        <v>0</v>
      </c>
      <c r="K175" s="137">
        <f>SUMIFS(CUIPO_datos_abiertos[OBLIGACIONES],CUIPO_datos_abiertos[COD_PROGRAMATICO_MGA],Reporte[[#This Row],[Cód. Prod.]],CUIPO_datos_abiertos[PERIODO],$B$1)</f>
        <v>0</v>
      </c>
      <c r="L17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5" s="56" t="str">
        <f>IF(Reporte[[#This Row],[¿Se tiene en cuenta para el calculo?]]="Aporta al calculo",Reporte[[#This Row],[Ejecución Física PIIP]]/Reporte[[#This Row],[Programación Física de la Meta]],"")</f>
        <v/>
      </c>
      <c r="N175" s="53" t="str">
        <f>IF(Reporte[[#This Row],[¿Se tiene en cuenta para el calculo?]]="Aporta al calculo",IF(Reporte[[#This Row],[Avance físico (%)]]&gt;1,1,Reporte[[#This Row],[Avance físico (%)]]),"")</f>
        <v/>
      </c>
      <c r="O175" s="48" t="str">
        <f>IF(Reporte[[#This Row],[¿Se tiene en cuenta para el calculo?]]="Aporta al calculo",Reporte[[#This Row],[Obligaciones (CUIPO)]]/$D$1,"")</f>
        <v/>
      </c>
      <c r="P175" s="44" t="str">
        <f>IF(Reporte[[#This Row],[¿Se tiene en cuenta para el calculo?]]="Aporta al calculo",Reporte[[#This Row],[Avance ajustado (%)]]*Reporte[[#This Row],[Ponderador (wi)]],"")</f>
        <v/>
      </c>
    </row>
    <row r="176" spans="1:16" x14ac:dyDescent="0.3">
      <c r="A176" s="34" t="s">
        <v>685</v>
      </c>
      <c r="B176" s="35" t="s">
        <v>686</v>
      </c>
      <c r="C176" s="35" t="s">
        <v>687</v>
      </c>
      <c r="D176" s="35" t="s">
        <v>686</v>
      </c>
      <c r="E176" s="46" cm="1">
        <f t="array" ref="E176">_xlfn._xlws.FILTER(PI_SISPT_ProgramacionFisica[Prog. Fís.],(PI_SISPT_ProgramacionFisica[Cód. Prod.]=Reporte[[#This Row],[Cód. Prod.]])*(PI_SISPT_ProgramacionFisica[Vigencia]=LEFT('Reporte'!$B$1,4)))</f>
        <v>0</v>
      </c>
      <c r="F176" s="49">
        <f>SUMIFS(EjecucionPIIP[AvanceEjecutado],EjecucionPIIP[CodigoProducto],Reporte[[#This Row],[Cód. Prod.]],EjecucionPIIP[Periodo],$B$1,EjecucionPIIP[AvanceEjecutado],"&lt;&gt;0")</f>
        <v>0</v>
      </c>
      <c r="G176" s="49" t="e" cm="1" vm="1">
        <f t="array" ref="G176">_xlfn._xlws.FILTER(ReporteEficacia[Meta ejecutada],(ReporteEficacia[Código producto]=Reporte[[#This Row],[Cód. Prod.]])*(ReporteEficacia[Periodo]='Reporte'!$B$1))</f>
        <v>#VALUE!</v>
      </c>
      <c r="H176" s="23" t="e" vm="2">
        <f>IF(Reporte[[#This Row],[Ejecución Física PIIP]]=Reporte[[#This Row],[Eje. Fís. SISPT]],"Coincide","No coincide")</f>
        <v>#VALUE!</v>
      </c>
      <c r="I176" s="23" t="str" cm="1">
        <f t="array" ref="I176">_xlfn.TEXTJOIN(", ",TRUE,_xlfn._xlws.FILTER(EjecucionPIIP[Bpin],(EjecucionPIIP[Periodo]='Reporte'!$B$1)*(EjecucionPIIP[CodigoProducto]=Reporte[[#This Row],[Cód. Prod.]]),""))</f>
        <v/>
      </c>
      <c r="J176" s="134">
        <f>SUMIFS(CUIPO_datos_abiertos[COMPROMISOS],CUIPO_datos_abiertos[COD_PROGRAMATICO_MGA],Reporte[[#This Row],[Cód. Prod.]],CUIPO_datos_abiertos[PERIODO],$B$1)</f>
        <v>0</v>
      </c>
      <c r="K176" s="137">
        <f>SUMIFS(CUIPO_datos_abiertos[OBLIGACIONES],CUIPO_datos_abiertos[COD_PROGRAMATICO_MGA],Reporte[[#This Row],[Cód. Prod.]],CUIPO_datos_abiertos[PERIODO],$B$1)</f>
        <v>0</v>
      </c>
      <c r="L17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6" s="56" t="str">
        <f>IF(Reporte[[#This Row],[¿Se tiene en cuenta para el calculo?]]="Aporta al calculo",Reporte[[#This Row],[Ejecución Física PIIP]]/Reporte[[#This Row],[Programación Física de la Meta]],"")</f>
        <v/>
      </c>
      <c r="N176" s="53" t="str">
        <f>IF(Reporte[[#This Row],[¿Se tiene en cuenta para el calculo?]]="Aporta al calculo",IF(Reporte[[#This Row],[Avance físico (%)]]&gt;1,1,Reporte[[#This Row],[Avance físico (%)]]),"")</f>
        <v/>
      </c>
      <c r="O176" s="48" t="str">
        <f>IF(Reporte[[#This Row],[¿Se tiene en cuenta para el calculo?]]="Aporta al calculo",Reporte[[#This Row],[Obligaciones (CUIPO)]]/$D$1,"")</f>
        <v/>
      </c>
      <c r="P176" s="44" t="str">
        <f>IF(Reporte[[#This Row],[¿Se tiene en cuenta para el calculo?]]="Aporta al calculo",Reporte[[#This Row],[Avance ajustado (%)]]*Reporte[[#This Row],[Ponderador (wi)]],"")</f>
        <v/>
      </c>
    </row>
    <row r="177" spans="1:16" x14ac:dyDescent="0.3">
      <c r="A177" s="34" t="s">
        <v>688</v>
      </c>
      <c r="B177" s="35" t="s">
        <v>689</v>
      </c>
      <c r="C177" s="35" t="s">
        <v>690</v>
      </c>
      <c r="D177" s="35" t="s">
        <v>689</v>
      </c>
      <c r="E177" s="46" cm="1">
        <f t="array" ref="E177">_xlfn._xlws.FILTER(PI_SISPT_ProgramacionFisica[Prog. Fís.],(PI_SISPT_ProgramacionFisica[Cód. Prod.]=Reporte[[#This Row],[Cód. Prod.]])*(PI_SISPT_ProgramacionFisica[Vigencia]=LEFT('Reporte'!$B$1,4)))</f>
        <v>1</v>
      </c>
      <c r="F177" s="49">
        <f>SUMIFS(EjecucionPIIP[AvanceEjecutado],EjecucionPIIP[CodigoProducto],Reporte[[#This Row],[Cód. Prod.]],EjecucionPIIP[Periodo],$B$1,EjecucionPIIP[AvanceEjecutado],"&lt;&gt;0")</f>
        <v>0</v>
      </c>
      <c r="G177" s="49" t="e" cm="1" vm="1">
        <f t="array" ref="G177">_xlfn._xlws.FILTER(ReporteEficacia[Meta ejecutada],(ReporteEficacia[Código producto]=Reporte[[#This Row],[Cód. Prod.]])*(ReporteEficacia[Periodo]='Reporte'!$B$1))</f>
        <v>#VALUE!</v>
      </c>
      <c r="H177" s="23" t="e" vm="2">
        <f>IF(Reporte[[#This Row],[Ejecución Física PIIP]]=Reporte[[#This Row],[Eje. Fís. SISPT]],"Coincide","No coincide")</f>
        <v>#VALUE!</v>
      </c>
      <c r="I177" s="23" t="str" cm="1">
        <f t="array" ref="I177">_xlfn.TEXTJOIN(", ",TRUE,_xlfn._xlws.FILTER(EjecucionPIIP[Bpin],(EjecucionPIIP[Periodo]='Reporte'!$B$1)*(EjecucionPIIP[CodigoProducto]=Reporte[[#This Row],[Cód. Prod.]]),""))</f>
        <v/>
      </c>
      <c r="J177" s="134">
        <f>SUMIFS(CUIPO_datos_abiertos[COMPROMISOS],CUIPO_datos_abiertos[COD_PROGRAMATICO_MGA],Reporte[[#This Row],[Cód. Prod.]],CUIPO_datos_abiertos[PERIODO],$B$1)</f>
        <v>0</v>
      </c>
      <c r="K177" s="137">
        <f>SUMIFS(CUIPO_datos_abiertos[OBLIGACIONES],CUIPO_datos_abiertos[COD_PROGRAMATICO_MGA],Reporte[[#This Row],[Cód. Prod.]],CUIPO_datos_abiertos[PERIODO],$B$1)</f>
        <v>0</v>
      </c>
      <c r="L17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7" s="56" t="str">
        <f>IF(Reporte[[#This Row],[¿Se tiene en cuenta para el calculo?]]="Aporta al calculo",Reporte[[#This Row],[Ejecución Física PIIP]]/Reporte[[#This Row],[Programación Física de la Meta]],"")</f>
        <v/>
      </c>
      <c r="N177" s="53" t="str">
        <f>IF(Reporte[[#This Row],[¿Se tiene en cuenta para el calculo?]]="Aporta al calculo",IF(Reporte[[#This Row],[Avance físico (%)]]&gt;1,1,Reporte[[#This Row],[Avance físico (%)]]),"")</f>
        <v/>
      </c>
      <c r="O177" s="48" t="str">
        <f>IF(Reporte[[#This Row],[¿Se tiene en cuenta para el calculo?]]="Aporta al calculo",Reporte[[#This Row],[Obligaciones (CUIPO)]]/$D$1,"")</f>
        <v/>
      </c>
      <c r="P177" s="44" t="str">
        <f>IF(Reporte[[#This Row],[¿Se tiene en cuenta para el calculo?]]="Aporta al calculo",Reporte[[#This Row],[Avance ajustado (%)]]*Reporte[[#This Row],[Ponderador (wi)]],"")</f>
        <v/>
      </c>
    </row>
    <row r="178" spans="1:16" ht="28.8" x14ac:dyDescent="0.3">
      <c r="A178" s="34" t="s">
        <v>691</v>
      </c>
      <c r="B178" s="35" t="s">
        <v>692</v>
      </c>
      <c r="C178" s="35" t="s">
        <v>693</v>
      </c>
      <c r="D178" s="35" t="s">
        <v>692</v>
      </c>
      <c r="E178" s="46" cm="1">
        <f t="array" ref="E178">_xlfn._xlws.FILTER(PI_SISPT_ProgramacionFisica[Prog. Fís.],(PI_SISPT_ProgramacionFisica[Cód. Prod.]=Reporte[[#This Row],[Cód. Prod.]])*(PI_SISPT_ProgramacionFisica[Vigencia]=LEFT('Reporte'!$B$1,4)))</f>
        <v>170</v>
      </c>
      <c r="F178" s="49">
        <f>SUMIFS(EjecucionPIIP[AvanceEjecutado],EjecucionPIIP[CodigoProducto],Reporte[[#This Row],[Cód. Prod.]],EjecucionPIIP[Periodo],$B$1,EjecucionPIIP[AvanceEjecutado],"&lt;&gt;0")</f>
        <v>0</v>
      </c>
      <c r="G178" s="49" t="e" cm="1" vm="1">
        <f t="array" ref="G178">_xlfn._xlws.FILTER(ReporteEficacia[Meta ejecutada],(ReporteEficacia[Código producto]=Reporte[[#This Row],[Cód. Prod.]])*(ReporteEficacia[Periodo]='Reporte'!$B$1))</f>
        <v>#VALUE!</v>
      </c>
      <c r="H178" s="23" t="e" vm="2">
        <f>IF(Reporte[[#This Row],[Ejecución Física PIIP]]=Reporte[[#This Row],[Eje. Fís. SISPT]],"Coincide","No coincide")</f>
        <v>#VALUE!</v>
      </c>
      <c r="I178" s="23" t="str" cm="1">
        <f t="array" ref="I178">_xlfn.TEXTJOIN(", ",TRUE,_xlfn._xlws.FILTER(EjecucionPIIP[Bpin],(EjecucionPIIP[Periodo]='Reporte'!$B$1)*(EjecucionPIIP[CodigoProducto]=Reporte[[#This Row],[Cód. Prod.]]),""))</f>
        <v/>
      </c>
      <c r="J178" s="134">
        <f>SUMIFS(CUIPO_datos_abiertos[COMPROMISOS],CUIPO_datos_abiertos[COD_PROGRAMATICO_MGA],Reporte[[#This Row],[Cód. Prod.]],CUIPO_datos_abiertos[PERIODO],$B$1)</f>
        <v>0</v>
      </c>
      <c r="K178" s="137">
        <f>SUMIFS(CUIPO_datos_abiertos[OBLIGACIONES],CUIPO_datos_abiertos[COD_PROGRAMATICO_MGA],Reporte[[#This Row],[Cód. Prod.]],CUIPO_datos_abiertos[PERIODO],$B$1)</f>
        <v>0</v>
      </c>
      <c r="L17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8" s="56" t="str">
        <f>IF(Reporte[[#This Row],[¿Se tiene en cuenta para el calculo?]]="Aporta al calculo",Reporte[[#This Row],[Ejecución Física PIIP]]/Reporte[[#This Row],[Programación Física de la Meta]],"")</f>
        <v/>
      </c>
      <c r="N178" s="53" t="str">
        <f>IF(Reporte[[#This Row],[¿Se tiene en cuenta para el calculo?]]="Aporta al calculo",IF(Reporte[[#This Row],[Avance físico (%)]]&gt;1,1,Reporte[[#This Row],[Avance físico (%)]]),"")</f>
        <v/>
      </c>
      <c r="O178" s="48" t="str">
        <f>IF(Reporte[[#This Row],[¿Se tiene en cuenta para el calculo?]]="Aporta al calculo",Reporte[[#This Row],[Obligaciones (CUIPO)]]/$D$1,"")</f>
        <v/>
      </c>
      <c r="P178" s="44" t="str">
        <f>IF(Reporte[[#This Row],[¿Se tiene en cuenta para el calculo?]]="Aporta al calculo",Reporte[[#This Row],[Avance ajustado (%)]]*Reporte[[#This Row],[Ponderador (wi)]],"")</f>
        <v/>
      </c>
    </row>
    <row r="179" spans="1:16" ht="28.8" x14ac:dyDescent="0.3">
      <c r="A179" s="34" t="s">
        <v>694</v>
      </c>
      <c r="B179" s="35" t="s">
        <v>695</v>
      </c>
      <c r="C179" s="35" t="s">
        <v>696</v>
      </c>
      <c r="D179" s="35" t="s">
        <v>695</v>
      </c>
      <c r="E179" s="46" cm="1">
        <f t="array" ref="E179">_xlfn._xlws.FILTER(PI_SISPT_ProgramacionFisica[Prog. Fís.],(PI_SISPT_ProgramacionFisica[Cód. Prod.]=Reporte[[#This Row],[Cód. Prod.]])*(PI_SISPT_ProgramacionFisica[Vigencia]=LEFT('Reporte'!$B$1,4)))</f>
        <v>9</v>
      </c>
      <c r="F179" s="49">
        <f>SUMIFS(EjecucionPIIP[AvanceEjecutado],EjecucionPIIP[CodigoProducto],Reporte[[#This Row],[Cód. Prod.]],EjecucionPIIP[Periodo],$B$1,EjecucionPIIP[AvanceEjecutado],"&lt;&gt;0")</f>
        <v>0</v>
      </c>
      <c r="G179" s="49" t="e" cm="1" vm="1">
        <f t="array" ref="G179">_xlfn._xlws.FILTER(ReporteEficacia[Meta ejecutada],(ReporteEficacia[Código producto]=Reporte[[#This Row],[Cód. Prod.]])*(ReporteEficacia[Periodo]='Reporte'!$B$1))</f>
        <v>#VALUE!</v>
      </c>
      <c r="H179" s="23" t="e" vm="2">
        <f>IF(Reporte[[#This Row],[Ejecución Física PIIP]]=Reporte[[#This Row],[Eje. Fís. SISPT]],"Coincide","No coincide")</f>
        <v>#VALUE!</v>
      </c>
      <c r="I179" s="23" t="str" cm="1">
        <f t="array" ref="I179">_xlfn.TEXTJOIN(", ",TRUE,_xlfn._xlws.FILTER(EjecucionPIIP[Bpin],(EjecucionPIIP[Periodo]='Reporte'!$B$1)*(EjecucionPIIP[CodigoProducto]=Reporte[[#This Row],[Cód. Prod.]]),""))</f>
        <v/>
      </c>
      <c r="J179" s="134">
        <f>SUMIFS(CUIPO_datos_abiertos[COMPROMISOS],CUIPO_datos_abiertos[COD_PROGRAMATICO_MGA],Reporte[[#This Row],[Cód. Prod.]],CUIPO_datos_abiertos[PERIODO],$B$1)</f>
        <v>0</v>
      </c>
      <c r="K179" s="137">
        <f>SUMIFS(CUIPO_datos_abiertos[OBLIGACIONES],CUIPO_datos_abiertos[COD_PROGRAMATICO_MGA],Reporte[[#This Row],[Cód. Prod.]],CUIPO_datos_abiertos[PERIODO],$B$1)</f>
        <v>0</v>
      </c>
      <c r="L17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79" s="56" t="str">
        <f>IF(Reporte[[#This Row],[¿Se tiene en cuenta para el calculo?]]="Aporta al calculo",Reporte[[#This Row],[Ejecución Física PIIP]]/Reporte[[#This Row],[Programación Física de la Meta]],"")</f>
        <v/>
      </c>
      <c r="N179" s="53" t="str">
        <f>IF(Reporte[[#This Row],[¿Se tiene en cuenta para el calculo?]]="Aporta al calculo",IF(Reporte[[#This Row],[Avance físico (%)]]&gt;1,1,Reporte[[#This Row],[Avance físico (%)]]),"")</f>
        <v/>
      </c>
      <c r="O179" s="48" t="str">
        <f>IF(Reporte[[#This Row],[¿Se tiene en cuenta para el calculo?]]="Aporta al calculo",Reporte[[#This Row],[Obligaciones (CUIPO)]]/$D$1,"")</f>
        <v/>
      </c>
      <c r="P179" s="44" t="str">
        <f>IF(Reporte[[#This Row],[¿Se tiene en cuenta para el calculo?]]="Aporta al calculo",Reporte[[#This Row],[Avance ajustado (%)]]*Reporte[[#This Row],[Ponderador (wi)]],"")</f>
        <v/>
      </c>
    </row>
    <row r="180" spans="1:16" ht="28.8" x14ac:dyDescent="0.3">
      <c r="A180" s="34" t="s">
        <v>697</v>
      </c>
      <c r="B180" s="35" t="s">
        <v>698</v>
      </c>
      <c r="C180" s="35" t="s">
        <v>699</v>
      </c>
      <c r="D180" s="35" t="s">
        <v>698</v>
      </c>
      <c r="E180" s="46" cm="1">
        <f t="array" ref="E180">_xlfn._xlws.FILTER(PI_SISPT_ProgramacionFisica[Prog. Fís.],(PI_SISPT_ProgramacionFisica[Cód. Prod.]=Reporte[[#This Row],[Cód. Prod.]])*(PI_SISPT_ProgramacionFisica[Vigencia]=LEFT('Reporte'!$B$1,4)))</f>
        <v>1</v>
      </c>
      <c r="F180" s="49">
        <f>SUMIFS(EjecucionPIIP[AvanceEjecutado],EjecucionPIIP[CodigoProducto],Reporte[[#This Row],[Cód. Prod.]],EjecucionPIIP[Periodo],$B$1,EjecucionPIIP[AvanceEjecutado],"&lt;&gt;0")</f>
        <v>0</v>
      </c>
      <c r="G180" s="49" t="e" cm="1" vm="1">
        <f t="array" ref="G180">_xlfn._xlws.FILTER(ReporteEficacia[Meta ejecutada],(ReporteEficacia[Código producto]=Reporte[[#This Row],[Cód. Prod.]])*(ReporteEficacia[Periodo]='Reporte'!$B$1))</f>
        <v>#VALUE!</v>
      </c>
      <c r="H180" s="23" t="e" vm="2">
        <f>IF(Reporte[[#This Row],[Ejecución Física PIIP]]=Reporte[[#This Row],[Eje. Fís. SISPT]],"Coincide","No coincide")</f>
        <v>#VALUE!</v>
      </c>
      <c r="I180" s="23" t="str" cm="1">
        <f t="array" ref="I180">_xlfn.TEXTJOIN(", ",TRUE,_xlfn._xlws.FILTER(EjecucionPIIP[Bpin],(EjecucionPIIP[Periodo]='Reporte'!$B$1)*(EjecucionPIIP[CodigoProducto]=Reporte[[#This Row],[Cód. Prod.]]),""))</f>
        <v/>
      </c>
      <c r="J180" s="134">
        <f>SUMIFS(CUIPO_datos_abiertos[COMPROMISOS],CUIPO_datos_abiertos[COD_PROGRAMATICO_MGA],Reporte[[#This Row],[Cód. Prod.]],CUIPO_datos_abiertos[PERIODO],$B$1)</f>
        <v>0</v>
      </c>
      <c r="K180" s="137">
        <f>SUMIFS(CUIPO_datos_abiertos[OBLIGACIONES],CUIPO_datos_abiertos[COD_PROGRAMATICO_MGA],Reporte[[#This Row],[Cód. Prod.]],CUIPO_datos_abiertos[PERIODO],$B$1)</f>
        <v>0</v>
      </c>
      <c r="L18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0" s="56" t="str">
        <f>IF(Reporte[[#This Row],[¿Se tiene en cuenta para el calculo?]]="Aporta al calculo",Reporte[[#This Row],[Ejecución Física PIIP]]/Reporte[[#This Row],[Programación Física de la Meta]],"")</f>
        <v/>
      </c>
      <c r="N180" s="53" t="str">
        <f>IF(Reporte[[#This Row],[¿Se tiene en cuenta para el calculo?]]="Aporta al calculo",IF(Reporte[[#This Row],[Avance físico (%)]]&gt;1,1,Reporte[[#This Row],[Avance físico (%)]]),"")</f>
        <v/>
      </c>
      <c r="O180" s="48" t="str">
        <f>IF(Reporte[[#This Row],[¿Se tiene en cuenta para el calculo?]]="Aporta al calculo",Reporte[[#This Row],[Obligaciones (CUIPO)]]/$D$1,"")</f>
        <v/>
      </c>
      <c r="P180" s="44" t="str">
        <f>IF(Reporte[[#This Row],[¿Se tiene en cuenta para el calculo?]]="Aporta al calculo",Reporte[[#This Row],[Avance ajustado (%)]]*Reporte[[#This Row],[Ponderador (wi)]],"")</f>
        <v/>
      </c>
    </row>
    <row r="181" spans="1:16" ht="43.2" x14ac:dyDescent="0.3">
      <c r="A181" s="34" t="s">
        <v>700</v>
      </c>
      <c r="B181" s="35" t="s">
        <v>701</v>
      </c>
      <c r="C181" s="35" t="s">
        <v>702</v>
      </c>
      <c r="D181" s="35" t="s">
        <v>701</v>
      </c>
      <c r="E181" s="46" cm="1">
        <f t="array" ref="E181">_xlfn._xlws.FILTER(PI_SISPT_ProgramacionFisica[Prog. Fís.],(PI_SISPT_ProgramacionFisica[Cód. Prod.]=Reporte[[#This Row],[Cód. Prod.]])*(PI_SISPT_ProgramacionFisica[Vigencia]=LEFT('Reporte'!$B$1,4)))</f>
        <v>2</v>
      </c>
      <c r="F181" s="49">
        <f>SUMIFS(EjecucionPIIP[AvanceEjecutado],EjecucionPIIP[CodigoProducto],Reporte[[#This Row],[Cód. Prod.]],EjecucionPIIP[Periodo],$B$1,EjecucionPIIP[AvanceEjecutado],"&lt;&gt;0")</f>
        <v>0</v>
      </c>
      <c r="G181" s="49" t="e" cm="1" vm="1">
        <f t="array" ref="G181">_xlfn._xlws.FILTER(ReporteEficacia[Meta ejecutada],(ReporteEficacia[Código producto]=Reporte[[#This Row],[Cód. Prod.]])*(ReporteEficacia[Periodo]='Reporte'!$B$1))</f>
        <v>#VALUE!</v>
      </c>
      <c r="H181" s="23" t="e" vm="2">
        <f>IF(Reporte[[#This Row],[Ejecución Física PIIP]]=Reporte[[#This Row],[Eje. Fís. SISPT]],"Coincide","No coincide")</f>
        <v>#VALUE!</v>
      </c>
      <c r="I181" s="23" t="str" cm="1">
        <f t="array" ref="I181">_xlfn.TEXTJOIN(", ",TRUE,_xlfn._xlws.FILTER(EjecucionPIIP[Bpin],(EjecucionPIIP[Periodo]='Reporte'!$B$1)*(EjecucionPIIP[CodigoProducto]=Reporte[[#This Row],[Cód. Prod.]]),""))</f>
        <v/>
      </c>
      <c r="J181" s="134">
        <f>SUMIFS(CUIPO_datos_abiertos[COMPROMISOS],CUIPO_datos_abiertos[COD_PROGRAMATICO_MGA],Reporte[[#This Row],[Cód. Prod.]],CUIPO_datos_abiertos[PERIODO],$B$1)</f>
        <v>0</v>
      </c>
      <c r="K181" s="137">
        <f>SUMIFS(CUIPO_datos_abiertos[OBLIGACIONES],CUIPO_datos_abiertos[COD_PROGRAMATICO_MGA],Reporte[[#This Row],[Cód. Prod.]],CUIPO_datos_abiertos[PERIODO],$B$1)</f>
        <v>0</v>
      </c>
      <c r="L18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1" s="56" t="str">
        <f>IF(Reporte[[#This Row],[¿Se tiene en cuenta para el calculo?]]="Aporta al calculo",Reporte[[#This Row],[Ejecución Física PIIP]]/Reporte[[#This Row],[Programación Física de la Meta]],"")</f>
        <v/>
      </c>
      <c r="N181" s="53" t="str">
        <f>IF(Reporte[[#This Row],[¿Se tiene en cuenta para el calculo?]]="Aporta al calculo",IF(Reporte[[#This Row],[Avance físico (%)]]&gt;1,1,Reporte[[#This Row],[Avance físico (%)]]),"")</f>
        <v/>
      </c>
      <c r="O181" s="48" t="str">
        <f>IF(Reporte[[#This Row],[¿Se tiene en cuenta para el calculo?]]="Aporta al calculo",Reporte[[#This Row],[Obligaciones (CUIPO)]]/$D$1,"")</f>
        <v/>
      </c>
      <c r="P181" s="44" t="str">
        <f>IF(Reporte[[#This Row],[¿Se tiene en cuenta para el calculo?]]="Aporta al calculo",Reporte[[#This Row],[Avance ajustado (%)]]*Reporte[[#This Row],[Ponderador (wi)]],"")</f>
        <v/>
      </c>
    </row>
    <row r="182" spans="1:16" ht="28.8" x14ac:dyDescent="0.3">
      <c r="A182" s="34" t="s">
        <v>703</v>
      </c>
      <c r="B182" s="35" t="s">
        <v>704</v>
      </c>
      <c r="C182" s="35" t="s">
        <v>705</v>
      </c>
      <c r="D182" s="35" t="s">
        <v>704</v>
      </c>
      <c r="E182" s="46" cm="1">
        <f t="array" ref="E182">_xlfn._xlws.FILTER(PI_SISPT_ProgramacionFisica[Prog. Fís.],(PI_SISPT_ProgramacionFisica[Cód. Prod.]=Reporte[[#This Row],[Cód. Prod.]])*(PI_SISPT_ProgramacionFisica[Vigencia]=LEFT('Reporte'!$B$1,4)))</f>
        <v>0</v>
      </c>
      <c r="F182" s="49">
        <f>SUMIFS(EjecucionPIIP[AvanceEjecutado],EjecucionPIIP[CodigoProducto],Reporte[[#This Row],[Cód. Prod.]],EjecucionPIIP[Periodo],$B$1,EjecucionPIIP[AvanceEjecutado],"&lt;&gt;0")</f>
        <v>0</v>
      </c>
      <c r="G182" s="49" t="e" cm="1" vm="1">
        <f t="array" ref="G182">_xlfn._xlws.FILTER(ReporteEficacia[Meta ejecutada],(ReporteEficacia[Código producto]=Reporte[[#This Row],[Cód. Prod.]])*(ReporteEficacia[Periodo]='Reporte'!$B$1))</f>
        <v>#VALUE!</v>
      </c>
      <c r="H182" s="23" t="e" vm="2">
        <f>IF(Reporte[[#This Row],[Ejecución Física PIIP]]=Reporte[[#This Row],[Eje. Fís. SISPT]],"Coincide","No coincide")</f>
        <v>#VALUE!</v>
      </c>
      <c r="I182" s="23" t="str" cm="1">
        <f t="array" ref="I182">_xlfn.TEXTJOIN(", ",TRUE,_xlfn._xlws.FILTER(EjecucionPIIP[Bpin],(EjecucionPIIP[Periodo]='Reporte'!$B$1)*(EjecucionPIIP[CodigoProducto]=Reporte[[#This Row],[Cód. Prod.]]),""))</f>
        <v/>
      </c>
      <c r="J182" s="134">
        <f>SUMIFS(CUIPO_datos_abiertos[COMPROMISOS],CUIPO_datos_abiertos[COD_PROGRAMATICO_MGA],Reporte[[#This Row],[Cód. Prod.]],CUIPO_datos_abiertos[PERIODO],$B$1)</f>
        <v>0</v>
      </c>
      <c r="K182" s="137">
        <f>SUMIFS(CUIPO_datos_abiertos[OBLIGACIONES],CUIPO_datos_abiertos[COD_PROGRAMATICO_MGA],Reporte[[#This Row],[Cód. Prod.]],CUIPO_datos_abiertos[PERIODO],$B$1)</f>
        <v>0</v>
      </c>
      <c r="L18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2" s="56" t="str">
        <f>IF(Reporte[[#This Row],[¿Se tiene en cuenta para el calculo?]]="Aporta al calculo",Reporte[[#This Row],[Ejecución Física PIIP]]/Reporte[[#This Row],[Programación Física de la Meta]],"")</f>
        <v/>
      </c>
      <c r="N182" s="53" t="str">
        <f>IF(Reporte[[#This Row],[¿Se tiene en cuenta para el calculo?]]="Aporta al calculo",IF(Reporte[[#This Row],[Avance físico (%)]]&gt;1,1,Reporte[[#This Row],[Avance físico (%)]]),"")</f>
        <v/>
      </c>
      <c r="O182" s="48" t="str">
        <f>IF(Reporte[[#This Row],[¿Se tiene en cuenta para el calculo?]]="Aporta al calculo",Reporte[[#This Row],[Obligaciones (CUIPO)]]/$D$1,"")</f>
        <v/>
      </c>
      <c r="P182" s="44" t="str">
        <f>IF(Reporte[[#This Row],[¿Se tiene en cuenta para el calculo?]]="Aporta al calculo",Reporte[[#This Row],[Avance ajustado (%)]]*Reporte[[#This Row],[Ponderador (wi)]],"")</f>
        <v/>
      </c>
    </row>
    <row r="183" spans="1:16" ht="28.8" x14ac:dyDescent="0.3">
      <c r="A183" s="34" t="s">
        <v>706</v>
      </c>
      <c r="B183" s="35" t="s">
        <v>707</v>
      </c>
      <c r="C183" s="35" t="s">
        <v>708</v>
      </c>
      <c r="D183" s="35" t="s">
        <v>709</v>
      </c>
      <c r="E183" s="46" cm="1">
        <f t="array" ref="E183">_xlfn._xlws.FILTER(PI_SISPT_ProgramacionFisica[Prog. Fís.],(PI_SISPT_ProgramacionFisica[Cód. Prod.]=Reporte[[#This Row],[Cód. Prod.]])*(PI_SISPT_ProgramacionFisica[Vigencia]=LEFT('Reporte'!$B$1,4)))</f>
        <v>0</v>
      </c>
      <c r="F183" s="49">
        <f>SUMIFS(EjecucionPIIP[AvanceEjecutado],EjecucionPIIP[CodigoProducto],Reporte[[#This Row],[Cód. Prod.]],EjecucionPIIP[Periodo],$B$1,EjecucionPIIP[AvanceEjecutado],"&lt;&gt;0")</f>
        <v>0</v>
      </c>
      <c r="G183" s="49" t="e" cm="1" vm="1">
        <f t="array" ref="G183">_xlfn._xlws.FILTER(ReporteEficacia[Meta ejecutada],(ReporteEficacia[Código producto]=Reporte[[#This Row],[Cód. Prod.]])*(ReporteEficacia[Periodo]='Reporte'!$B$1))</f>
        <v>#VALUE!</v>
      </c>
      <c r="H183" s="23" t="e" vm="2">
        <f>IF(Reporte[[#This Row],[Ejecución Física PIIP]]=Reporte[[#This Row],[Eje. Fís. SISPT]],"Coincide","No coincide")</f>
        <v>#VALUE!</v>
      </c>
      <c r="I183" s="23" t="str" cm="1">
        <f t="array" ref="I183">_xlfn.TEXTJOIN(", ",TRUE,_xlfn._xlws.FILTER(EjecucionPIIP[Bpin],(EjecucionPIIP[Periodo]='Reporte'!$B$1)*(EjecucionPIIP[CodigoProducto]=Reporte[[#This Row],[Cód. Prod.]]),""))</f>
        <v/>
      </c>
      <c r="J183" s="134">
        <f>SUMIFS(CUIPO_datos_abiertos[COMPROMISOS],CUIPO_datos_abiertos[COD_PROGRAMATICO_MGA],Reporte[[#This Row],[Cód. Prod.]],CUIPO_datos_abiertos[PERIODO],$B$1)</f>
        <v>0</v>
      </c>
      <c r="K183" s="137">
        <f>SUMIFS(CUIPO_datos_abiertos[OBLIGACIONES],CUIPO_datos_abiertos[COD_PROGRAMATICO_MGA],Reporte[[#This Row],[Cód. Prod.]],CUIPO_datos_abiertos[PERIODO],$B$1)</f>
        <v>0</v>
      </c>
      <c r="L18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3" s="56" t="str">
        <f>IF(Reporte[[#This Row],[¿Se tiene en cuenta para el calculo?]]="Aporta al calculo",Reporte[[#This Row],[Ejecución Física PIIP]]/Reporte[[#This Row],[Programación Física de la Meta]],"")</f>
        <v/>
      </c>
      <c r="N183" s="53" t="str">
        <f>IF(Reporte[[#This Row],[¿Se tiene en cuenta para el calculo?]]="Aporta al calculo",IF(Reporte[[#This Row],[Avance físico (%)]]&gt;1,1,Reporte[[#This Row],[Avance físico (%)]]),"")</f>
        <v/>
      </c>
      <c r="O183" s="48" t="str">
        <f>IF(Reporte[[#This Row],[¿Se tiene en cuenta para el calculo?]]="Aporta al calculo",Reporte[[#This Row],[Obligaciones (CUIPO)]]/$D$1,"")</f>
        <v/>
      </c>
      <c r="P183" s="44" t="str">
        <f>IF(Reporte[[#This Row],[¿Se tiene en cuenta para el calculo?]]="Aporta al calculo",Reporte[[#This Row],[Avance ajustado (%)]]*Reporte[[#This Row],[Ponderador (wi)]],"")</f>
        <v/>
      </c>
    </row>
    <row r="184" spans="1:16" ht="28.8" x14ac:dyDescent="0.3">
      <c r="A184" s="34" t="s">
        <v>710</v>
      </c>
      <c r="B184" s="35" t="s">
        <v>711</v>
      </c>
      <c r="C184" s="35" t="s">
        <v>712</v>
      </c>
      <c r="D184" s="35" t="s">
        <v>713</v>
      </c>
      <c r="E184" s="46" cm="1">
        <f t="array" ref="E184">_xlfn._xlws.FILTER(PI_SISPT_ProgramacionFisica[Prog. Fís.],(PI_SISPT_ProgramacionFisica[Cód. Prod.]=Reporte[[#This Row],[Cód. Prod.]])*(PI_SISPT_ProgramacionFisica[Vigencia]=LEFT('Reporte'!$B$1,4)))</f>
        <v>1</v>
      </c>
      <c r="F184" s="49">
        <f>SUMIFS(EjecucionPIIP[AvanceEjecutado],EjecucionPIIP[CodigoProducto],Reporte[[#This Row],[Cód. Prod.]],EjecucionPIIP[Periodo],$B$1,EjecucionPIIP[AvanceEjecutado],"&lt;&gt;0")</f>
        <v>0</v>
      </c>
      <c r="G184" s="49" t="e" cm="1" vm="1">
        <f t="array" ref="G184">_xlfn._xlws.FILTER(ReporteEficacia[Meta ejecutada],(ReporteEficacia[Código producto]=Reporte[[#This Row],[Cód. Prod.]])*(ReporteEficacia[Periodo]='Reporte'!$B$1))</f>
        <v>#VALUE!</v>
      </c>
      <c r="H184" s="23" t="e" vm="2">
        <f>IF(Reporte[[#This Row],[Ejecución Física PIIP]]=Reporte[[#This Row],[Eje. Fís. SISPT]],"Coincide","No coincide")</f>
        <v>#VALUE!</v>
      </c>
      <c r="I184" s="23" t="str" cm="1">
        <f t="array" ref="I184">_xlfn.TEXTJOIN(", ",TRUE,_xlfn._xlws.FILTER(EjecucionPIIP[Bpin],(EjecucionPIIP[Periodo]='Reporte'!$B$1)*(EjecucionPIIP[CodigoProducto]=Reporte[[#This Row],[Cód. Prod.]]),""))</f>
        <v/>
      </c>
      <c r="J184" s="134">
        <f>SUMIFS(CUIPO_datos_abiertos[COMPROMISOS],CUIPO_datos_abiertos[COD_PROGRAMATICO_MGA],Reporte[[#This Row],[Cód. Prod.]],CUIPO_datos_abiertos[PERIODO],$B$1)</f>
        <v>0</v>
      </c>
      <c r="K184" s="137">
        <f>SUMIFS(CUIPO_datos_abiertos[OBLIGACIONES],CUIPO_datos_abiertos[COD_PROGRAMATICO_MGA],Reporte[[#This Row],[Cód. Prod.]],CUIPO_datos_abiertos[PERIODO],$B$1)</f>
        <v>0</v>
      </c>
      <c r="L18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4" s="56" t="str">
        <f>IF(Reporte[[#This Row],[¿Se tiene en cuenta para el calculo?]]="Aporta al calculo",Reporte[[#This Row],[Ejecución Física PIIP]]/Reporte[[#This Row],[Programación Física de la Meta]],"")</f>
        <v/>
      </c>
      <c r="N184" s="53" t="str">
        <f>IF(Reporte[[#This Row],[¿Se tiene en cuenta para el calculo?]]="Aporta al calculo",IF(Reporte[[#This Row],[Avance físico (%)]]&gt;1,1,Reporte[[#This Row],[Avance físico (%)]]),"")</f>
        <v/>
      </c>
      <c r="O184" s="48" t="str">
        <f>IF(Reporte[[#This Row],[¿Se tiene en cuenta para el calculo?]]="Aporta al calculo",Reporte[[#This Row],[Obligaciones (CUIPO)]]/$D$1,"")</f>
        <v/>
      </c>
      <c r="P184" s="44" t="str">
        <f>IF(Reporte[[#This Row],[¿Se tiene en cuenta para el calculo?]]="Aporta al calculo",Reporte[[#This Row],[Avance ajustado (%)]]*Reporte[[#This Row],[Ponderador (wi)]],"")</f>
        <v/>
      </c>
    </row>
    <row r="185" spans="1:16" ht="28.8" x14ac:dyDescent="0.3">
      <c r="A185" s="34" t="s">
        <v>714</v>
      </c>
      <c r="B185" s="35" t="s">
        <v>715</v>
      </c>
      <c r="C185" s="35" t="s">
        <v>716</v>
      </c>
      <c r="D185" s="35" t="s">
        <v>715</v>
      </c>
      <c r="E185" s="46" cm="1">
        <f t="array" ref="E185">_xlfn._xlws.FILTER(PI_SISPT_ProgramacionFisica[Prog. Fís.],(PI_SISPT_ProgramacionFisica[Cód. Prod.]=Reporte[[#This Row],[Cód. Prod.]])*(PI_SISPT_ProgramacionFisica[Vigencia]=LEFT('Reporte'!$B$1,4)))</f>
        <v>298</v>
      </c>
      <c r="F185" s="49">
        <f>SUMIFS(EjecucionPIIP[AvanceEjecutado],EjecucionPIIP[CodigoProducto],Reporte[[#This Row],[Cód. Prod.]],EjecucionPIIP[Periodo],$B$1,EjecucionPIIP[AvanceEjecutado],"&lt;&gt;0")</f>
        <v>0</v>
      </c>
      <c r="G185" s="49" t="e" cm="1" vm="1">
        <f t="array" ref="G185">_xlfn._xlws.FILTER(ReporteEficacia[Meta ejecutada],(ReporteEficacia[Código producto]=Reporte[[#This Row],[Cód. Prod.]])*(ReporteEficacia[Periodo]='Reporte'!$B$1))</f>
        <v>#VALUE!</v>
      </c>
      <c r="H185" s="23" t="e" vm="2">
        <f>IF(Reporte[[#This Row],[Ejecución Física PIIP]]=Reporte[[#This Row],[Eje. Fís. SISPT]],"Coincide","No coincide")</f>
        <v>#VALUE!</v>
      </c>
      <c r="I185" s="23" t="str" cm="1">
        <f t="array" ref="I185">_xlfn.TEXTJOIN(", ",TRUE,_xlfn._xlws.FILTER(EjecucionPIIP[Bpin],(EjecucionPIIP[Periodo]='Reporte'!$B$1)*(EjecucionPIIP[CodigoProducto]=Reporte[[#This Row],[Cód. Prod.]]),""))</f>
        <v/>
      </c>
      <c r="J185" s="134">
        <f>SUMIFS(CUIPO_datos_abiertos[COMPROMISOS],CUIPO_datos_abiertos[COD_PROGRAMATICO_MGA],Reporte[[#This Row],[Cód. Prod.]],CUIPO_datos_abiertos[PERIODO],$B$1)</f>
        <v>0</v>
      </c>
      <c r="K185" s="137">
        <f>SUMIFS(CUIPO_datos_abiertos[OBLIGACIONES],CUIPO_datos_abiertos[COD_PROGRAMATICO_MGA],Reporte[[#This Row],[Cód. Prod.]],CUIPO_datos_abiertos[PERIODO],$B$1)</f>
        <v>0</v>
      </c>
      <c r="L18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5" s="56" t="str">
        <f>IF(Reporte[[#This Row],[¿Se tiene en cuenta para el calculo?]]="Aporta al calculo",Reporte[[#This Row],[Ejecución Física PIIP]]/Reporte[[#This Row],[Programación Física de la Meta]],"")</f>
        <v/>
      </c>
      <c r="N185" s="53" t="str">
        <f>IF(Reporte[[#This Row],[¿Se tiene en cuenta para el calculo?]]="Aporta al calculo",IF(Reporte[[#This Row],[Avance físico (%)]]&gt;1,1,Reporte[[#This Row],[Avance físico (%)]]),"")</f>
        <v/>
      </c>
      <c r="O185" s="48" t="str">
        <f>IF(Reporte[[#This Row],[¿Se tiene en cuenta para el calculo?]]="Aporta al calculo",Reporte[[#This Row],[Obligaciones (CUIPO)]]/$D$1,"")</f>
        <v/>
      </c>
      <c r="P185" s="44" t="str">
        <f>IF(Reporte[[#This Row],[¿Se tiene en cuenta para el calculo?]]="Aporta al calculo",Reporte[[#This Row],[Avance ajustado (%)]]*Reporte[[#This Row],[Ponderador (wi)]],"")</f>
        <v/>
      </c>
    </row>
    <row r="186" spans="1:16" ht="28.8" x14ac:dyDescent="0.3">
      <c r="A186" s="34" t="s">
        <v>717</v>
      </c>
      <c r="B186" s="35" t="s">
        <v>718</v>
      </c>
      <c r="C186" s="35" t="s">
        <v>719</v>
      </c>
      <c r="D186" s="35" t="s">
        <v>720</v>
      </c>
      <c r="E186" s="46" cm="1">
        <f t="array" ref="E186">_xlfn._xlws.FILTER(PI_SISPT_ProgramacionFisica[Prog. Fís.],(PI_SISPT_ProgramacionFisica[Cód. Prod.]=Reporte[[#This Row],[Cód. Prod.]])*(PI_SISPT_ProgramacionFisica[Vigencia]=LEFT('Reporte'!$B$1,4)))</f>
        <v>0</v>
      </c>
      <c r="F186" s="49">
        <f>SUMIFS(EjecucionPIIP[AvanceEjecutado],EjecucionPIIP[CodigoProducto],Reporte[[#This Row],[Cód. Prod.]],EjecucionPIIP[Periodo],$B$1,EjecucionPIIP[AvanceEjecutado],"&lt;&gt;0")</f>
        <v>0</v>
      </c>
      <c r="G186" s="49" t="e" cm="1" vm="1">
        <f t="array" ref="G186">_xlfn._xlws.FILTER(ReporteEficacia[Meta ejecutada],(ReporteEficacia[Código producto]=Reporte[[#This Row],[Cód. Prod.]])*(ReporteEficacia[Periodo]='Reporte'!$B$1))</f>
        <v>#VALUE!</v>
      </c>
      <c r="H186" s="23" t="e" vm="2">
        <f>IF(Reporte[[#This Row],[Ejecución Física PIIP]]=Reporte[[#This Row],[Eje. Fís. SISPT]],"Coincide","No coincide")</f>
        <v>#VALUE!</v>
      </c>
      <c r="I186" s="23" t="str" cm="1">
        <f t="array" ref="I186">_xlfn.TEXTJOIN(", ",TRUE,_xlfn._xlws.FILTER(EjecucionPIIP[Bpin],(EjecucionPIIP[Periodo]='Reporte'!$B$1)*(EjecucionPIIP[CodigoProducto]=Reporte[[#This Row],[Cód. Prod.]]),""))</f>
        <v/>
      </c>
      <c r="J186" s="134">
        <f>SUMIFS(CUIPO_datos_abiertos[COMPROMISOS],CUIPO_datos_abiertos[COD_PROGRAMATICO_MGA],Reporte[[#This Row],[Cód. Prod.]],CUIPO_datos_abiertos[PERIODO],$B$1)</f>
        <v>0</v>
      </c>
      <c r="K186" s="137">
        <f>SUMIFS(CUIPO_datos_abiertos[OBLIGACIONES],CUIPO_datos_abiertos[COD_PROGRAMATICO_MGA],Reporte[[#This Row],[Cód. Prod.]],CUIPO_datos_abiertos[PERIODO],$B$1)</f>
        <v>0</v>
      </c>
      <c r="L18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6" s="56" t="str">
        <f>IF(Reporte[[#This Row],[¿Se tiene en cuenta para el calculo?]]="Aporta al calculo",Reporte[[#This Row],[Ejecución Física PIIP]]/Reporte[[#This Row],[Programación Física de la Meta]],"")</f>
        <v/>
      </c>
      <c r="N186" s="53" t="str">
        <f>IF(Reporte[[#This Row],[¿Se tiene en cuenta para el calculo?]]="Aporta al calculo",IF(Reporte[[#This Row],[Avance físico (%)]]&gt;1,1,Reporte[[#This Row],[Avance físico (%)]]),"")</f>
        <v/>
      </c>
      <c r="O186" s="48" t="str">
        <f>IF(Reporte[[#This Row],[¿Se tiene en cuenta para el calculo?]]="Aporta al calculo",Reporte[[#This Row],[Obligaciones (CUIPO)]]/$D$1,"")</f>
        <v/>
      </c>
      <c r="P186" s="44" t="str">
        <f>IF(Reporte[[#This Row],[¿Se tiene en cuenta para el calculo?]]="Aporta al calculo",Reporte[[#This Row],[Avance ajustado (%)]]*Reporte[[#This Row],[Ponderador (wi)]],"")</f>
        <v/>
      </c>
    </row>
    <row r="187" spans="1:16" ht="28.8" x14ac:dyDescent="0.3">
      <c r="A187" s="34" t="s">
        <v>721</v>
      </c>
      <c r="B187" s="35" t="s">
        <v>722</v>
      </c>
      <c r="C187" s="35" t="s">
        <v>723</v>
      </c>
      <c r="D187" s="35" t="s">
        <v>724</v>
      </c>
      <c r="E187" s="46" cm="1">
        <f t="array" ref="E187">_xlfn._xlws.FILTER(PI_SISPT_ProgramacionFisica[Prog. Fís.],(PI_SISPT_ProgramacionFisica[Cód. Prod.]=Reporte[[#This Row],[Cód. Prod.]])*(PI_SISPT_ProgramacionFisica[Vigencia]=LEFT('Reporte'!$B$1,4)))</f>
        <v>19</v>
      </c>
      <c r="F187" s="49">
        <f>SUMIFS(EjecucionPIIP[AvanceEjecutado],EjecucionPIIP[CodigoProducto],Reporte[[#This Row],[Cód. Prod.]],EjecucionPIIP[Periodo],$B$1,EjecucionPIIP[AvanceEjecutado],"&lt;&gt;0")</f>
        <v>0</v>
      </c>
      <c r="G187" s="49" t="e" cm="1" vm="1">
        <f t="array" ref="G187">_xlfn._xlws.FILTER(ReporteEficacia[Meta ejecutada],(ReporteEficacia[Código producto]=Reporte[[#This Row],[Cód. Prod.]])*(ReporteEficacia[Periodo]='Reporte'!$B$1))</f>
        <v>#VALUE!</v>
      </c>
      <c r="H187" s="23" t="e" vm="2">
        <f>IF(Reporte[[#This Row],[Ejecución Física PIIP]]=Reporte[[#This Row],[Eje. Fís. SISPT]],"Coincide","No coincide")</f>
        <v>#VALUE!</v>
      </c>
      <c r="I187" s="23" t="str" cm="1">
        <f t="array" ref="I187">_xlfn.TEXTJOIN(", ",TRUE,_xlfn._xlws.FILTER(EjecucionPIIP[Bpin],(EjecucionPIIP[Periodo]='Reporte'!$B$1)*(EjecucionPIIP[CodigoProducto]=Reporte[[#This Row],[Cód. Prod.]]),""))</f>
        <v/>
      </c>
      <c r="J187" s="134">
        <f>SUMIFS(CUIPO_datos_abiertos[COMPROMISOS],CUIPO_datos_abiertos[COD_PROGRAMATICO_MGA],Reporte[[#This Row],[Cód. Prod.]],CUIPO_datos_abiertos[PERIODO],$B$1)</f>
        <v>0</v>
      </c>
      <c r="K187" s="137">
        <f>SUMIFS(CUIPO_datos_abiertos[OBLIGACIONES],CUIPO_datos_abiertos[COD_PROGRAMATICO_MGA],Reporte[[#This Row],[Cód. Prod.]],CUIPO_datos_abiertos[PERIODO],$B$1)</f>
        <v>0</v>
      </c>
      <c r="L18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7" s="56" t="str">
        <f>IF(Reporte[[#This Row],[¿Se tiene en cuenta para el calculo?]]="Aporta al calculo",Reporte[[#This Row],[Ejecución Física PIIP]]/Reporte[[#This Row],[Programación Física de la Meta]],"")</f>
        <v/>
      </c>
      <c r="N187" s="53" t="str">
        <f>IF(Reporte[[#This Row],[¿Se tiene en cuenta para el calculo?]]="Aporta al calculo",IF(Reporte[[#This Row],[Avance físico (%)]]&gt;1,1,Reporte[[#This Row],[Avance físico (%)]]),"")</f>
        <v/>
      </c>
      <c r="O187" s="48" t="str">
        <f>IF(Reporte[[#This Row],[¿Se tiene en cuenta para el calculo?]]="Aporta al calculo",Reporte[[#This Row],[Obligaciones (CUIPO)]]/$D$1,"")</f>
        <v/>
      </c>
      <c r="P187" s="44" t="str">
        <f>IF(Reporte[[#This Row],[¿Se tiene en cuenta para el calculo?]]="Aporta al calculo",Reporte[[#This Row],[Avance ajustado (%)]]*Reporte[[#This Row],[Ponderador (wi)]],"")</f>
        <v/>
      </c>
    </row>
    <row r="188" spans="1:16" x14ac:dyDescent="0.3">
      <c r="A188" s="34" t="s">
        <v>725</v>
      </c>
      <c r="B188" s="35" t="s">
        <v>726</v>
      </c>
      <c r="C188" s="35" t="s">
        <v>727</v>
      </c>
      <c r="D188" s="35" t="s">
        <v>726</v>
      </c>
      <c r="E188" s="46" cm="1">
        <f t="array" ref="E188">_xlfn._xlws.FILTER(PI_SISPT_ProgramacionFisica[Prog. Fís.],(PI_SISPT_ProgramacionFisica[Cód. Prod.]=Reporte[[#This Row],[Cód. Prod.]])*(PI_SISPT_ProgramacionFisica[Vigencia]=LEFT('Reporte'!$B$1,4)))</f>
        <v>1</v>
      </c>
      <c r="F188" s="49">
        <f>SUMIFS(EjecucionPIIP[AvanceEjecutado],EjecucionPIIP[CodigoProducto],Reporte[[#This Row],[Cód. Prod.]],EjecucionPIIP[Periodo],$B$1,EjecucionPIIP[AvanceEjecutado],"&lt;&gt;0")</f>
        <v>0</v>
      </c>
      <c r="G188" s="49" t="e" cm="1" vm="1">
        <f t="array" ref="G188">_xlfn._xlws.FILTER(ReporteEficacia[Meta ejecutada],(ReporteEficacia[Código producto]=Reporte[[#This Row],[Cód. Prod.]])*(ReporteEficacia[Periodo]='Reporte'!$B$1))</f>
        <v>#VALUE!</v>
      </c>
      <c r="H188" s="23" t="e" vm="2">
        <f>IF(Reporte[[#This Row],[Ejecución Física PIIP]]=Reporte[[#This Row],[Eje. Fís. SISPT]],"Coincide","No coincide")</f>
        <v>#VALUE!</v>
      </c>
      <c r="I188" s="23" t="str" cm="1">
        <f t="array" ref="I188">_xlfn.TEXTJOIN(", ",TRUE,_xlfn._xlws.FILTER(EjecucionPIIP[Bpin],(EjecucionPIIP[Periodo]='Reporte'!$B$1)*(EjecucionPIIP[CodigoProducto]=Reporte[[#This Row],[Cód. Prod.]]),""))</f>
        <v/>
      </c>
      <c r="J188" s="134">
        <f>SUMIFS(CUIPO_datos_abiertos[COMPROMISOS],CUIPO_datos_abiertos[COD_PROGRAMATICO_MGA],Reporte[[#This Row],[Cód. Prod.]],CUIPO_datos_abiertos[PERIODO],$B$1)</f>
        <v>0</v>
      </c>
      <c r="K188" s="137">
        <f>SUMIFS(CUIPO_datos_abiertos[OBLIGACIONES],CUIPO_datos_abiertos[COD_PROGRAMATICO_MGA],Reporte[[#This Row],[Cód. Prod.]],CUIPO_datos_abiertos[PERIODO],$B$1)</f>
        <v>0</v>
      </c>
      <c r="L18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8" s="56" t="str">
        <f>IF(Reporte[[#This Row],[¿Se tiene en cuenta para el calculo?]]="Aporta al calculo",Reporte[[#This Row],[Ejecución Física PIIP]]/Reporte[[#This Row],[Programación Física de la Meta]],"")</f>
        <v/>
      </c>
      <c r="N188" s="53" t="str">
        <f>IF(Reporte[[#This Row],[¿Se tiene en cuenta para el calculo?]]="Aporta al calculo",IF(Reporte[[#This Row],[Avance físico (%)]]&gt;1,1,Reporte[[#This Row],[Avance físico (%)]]),"")</f>
        <v/>
      </c>
      <c r="O188" s="48" t="str">
        <f>IF(Reporte[[#This Row],[¿Se tiene en cuenta para el calculo?]]="Aporta al calculo",Reporte[[#This Row],[Obligaciones (CUIPO)]]/$D$1,"")</f>
        <v/>
      </c>
      <c r="P188" s="44" t="str">
        <f>IF(Reporte[[#This Row],[¿Se tiene en cuenta para el calculo?]]="Aporta al calculo",Reporte[[#This Row],[Avance ajustado (%)]]*Reporte[[#This Row],[Ponderador (wi)]],"")</f>
        <v/>
      </c>
    </row>
    <row r="189" spans="1:16" x14ac:dyDescent="0.3">
      <c r="A189" s="34" t="s">
        <v>728</v>
      </c>
      <c r="B189" s="35" t="s">
        <v>729</v>
      </c>
      <c r="C189" s="35" t="s">
        <v>730</v>
      </c>
      <c r="D189" s="35" t="s">
        <v>729</v>
      </c>
      <c r="E189" s="46" cm="1">
        <f t="array" ref="E189">_xlfn._xlws.FILTER(PI_SISPT_ProgramacionFisica[Prog. Fís.],(PI_SISPT_ProgramacionFisica[Cód. Prod.]=Reporte[[#This Row],[Cód. Prod.]])*(PI_SISPT_ProgramacionFisica[Vigencia]=LEFT('Reporte'!$B$1,4)))</f>
        <v>10</v>
      </c>
      <c r="F189" s="49">
        <f>SUMIFS(EjecucionPIIP[AvanceEjecutado],EjecucionPIIP[CodigoProducto],Reporte[[#This Row],[Cód. Prod.]],EjecucionPIIP[Periodo],$B$1,EjecucionPIIP[AvanceEjecutado],"&lt;&gt;0")</f>
        <v>0</v>
      </c>
      <c r="G189" s="49" t="e" cm="1" vm="1">
        <f t="array" ref="G189">_xlfn._xlws.FILTER(ReporteEficacia[Meta ejecutada],(ReporteEficacia[Código producto]=Reporte[[#This Row],[Cód. Prod.]])*(ReporteEficacia[Periodo]='Reporte'!$B$1))</f>
        <v>#VALUE!</v>
      </c>
      <c r="H189" s="23" t="e" vm="2">
        <f>IF(Reporte[[#This Row],[Ejecución Física PIIP]]=Reporte[[#This Row],[Eje. Fís. SISPT]],"Coincide","No coincide")</f>
        <v>#VALUE!</v>
      </c>
      <c r="I189" s="23" t="str" cm="1">
        <f t="array" ref="I189">_xlfn.TEXTJOIN(", ",TRUE,_xlfn._xlws.FILTER(EjecucionPIIP[Bpin],(EjecucionPIIP[Periodo]='Reporte'!$B$1)*(EjecucionPIIP[CodigoProducto]=Reporte[[#This Row],[Cód. Prod.]]),""))</f>
        <v>202600000008749</v>
      </c>
      <c r="J189" s="134">
        <f>SUMIFS(CUIPO_datos_abiertos[COMPROMISOS],CUIPO_datos_abiertos[COD_PROGRAMATICO_MGA],Reporte[[#This Row],[Cód. Prod.]],CUIPO_datos_abiertos[PERIODO],$B$1)</f>
        <v>0</v>
      </c>
      <c r="K189" s="137">
        <f>SUMIFS(CUIPO_datos_abiertos[OBLIGACIONES],CUIPO_datos_abiertos[COD_PROGRAMATICO_MGA],Reporte[[#This Row],[Cód. Prod.]],CUIPO_datos_abiertos[PERIODO],$B$1)</f>
        <v>0</v>
      </c>
      <c r="L18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89" s="56" t="str">
        <f>IF(Reporte[[#This Row],[¿Se tiene en cuenta para el calculo?]]="Aporta al calculo",Reporte[[#This Row],[Ejecución Física PIIP]]/Reporte[[#This Row],[Programación Física de la Meta]],"")</f>
        <v/>
      </c>
      <c r="N189" s="53" t="str">
        <f>IF(Reporte[[#This Row],[¿Se tiene en cuenta para el calculo?]]="Aporta al calculo",IF(Reporte[[#This Row],[Avance físico (%)]]&gt;1,1,Reporte[[#This Row],[Avance físico (%)]]),"")</f>
        <v/>
      </c>
      <c r="O189" s="48" t="str">
        <f>IF(Reporte[[#This Row],[¿Se tiene en cuenta para el calculo?]]="Aporta al calculo",Reporte[[#This Row],[Obligaciones (CUIPO)]]/$D$1,"")</f>
        <v/>
      </c>
      <c r="P189" s="44" t="str">
        <f>IF(Reporte[[#This Row],[¿Se tiene en cuenta para el calculo?]]="Aporta al calculo",Reporte[[#This Row],[Avance ajustado (%)]]*Reporte[[#This Row],[Ponderador (wi)]],"")</f>
        <v/>
      </c>
    </row>
    <row r="190" spans="1:16" x14ac:dyDescent="0.3">
      <c r="A190" s="34" t="s">
        <v>731</v>
      </c>
      <c r="B190" s="35" t="s">
        <v>732</v>
      </c>
      <c r="C190" s="35" t="s">
        <v>733</v>
      </c>
      <c r="D190" s="35" t="s">
        <v>732</v>
      </c>
      <c r="E190" s="46" cm="1">
        <f t="array" ref="E190">_xlfn._xlws.FILTER(PI_SISPT_ProgramacionFisica[Prog. Fís.],(PI_SISPT_ProgramacionFisica[Cód. Prod.]=Reporte[[#This Row],[Cód. Prod.]])*(PI_SISPT_ProgramacionFisica[Vigencia]=LEFT('Reporte'!$B$1,4)))</f>
        <v>3</v>
      </c>
      <c r="F190" s="49">
        <f>SUMIFS(EjecucionPIIP[AvanceEjecutado],EjecucionPIIP[CodigoProducto],Reporte[[#This Row],[Cód. Prod.]],EjecucionPIIP[Periodo],$B$1,EjecucionPIIP[AvanceEjecutado],"&lt;&gt;0")</f>
        <v>0</v>
      </c>
      <c r="G190" s="49" t="e" cm="1" vm="1">
        <f t="array" ref="G190">_xlfn._xlws.FILTER(ReporteEficacia[Meta ejecutada],(ReporteEficacia[Código producto]=Reporte[[#This Row],[Cód. Prod.]])*(ReporteEficacia[Periodo]='Reporte'!$B$1))</f>
        <v>#VALUE!</v>
      </c>
      <c r="H190" s="23" t="e" vm="2">
        <f>IF(Reporte[[#This Row],[Ejecución Física PIIP]]=Reporte[[#This Row],[Eje. Fís. SISPT]],"Coincide","No coincide")</f>
        <v>#VALUE!</v>
      </c>
      <c r="I190" s="23" t="str" cm="1">
        <f t="array" ref="I190">_xlfn.TEXTJOIN(", ",TRUE,_xlfn._xlws.FILTER(EjecucionPIIP[Bpin],(EjecucionPIIP[Periodo]='Reporte'!$B$1)*(EjecucionPIIP[CodigoProducto]=Reporte[[#This Row],[Cód. Prod.]]),""))</f>
        <v>202600000008749</v>
      </c>
      <c r="J190" s="134">
        <f>SUMIFS(CUIPO_datos_abiertos[COMPROMISOS],CUIPO_datos_abiertos[COD_PROGRAMATICO_MGA],Reporte[[#This Row],[Cód. Prod.]],CUIPO_datos_abiertos[PERIODO],$B$1)</f>
        <v>0</v>
      </c>
      <c r="K190" s="137">
        <f>SUMIFS(CUIPO_datos_abiertos[OBLIGACIONES],CUIPO_datos_abiertos[COD_PROGRAMATICO_MGA],Reporte[[#This Row],[Cód. Prod.]],CUIPO_datos_abiertos[PERIODO],$B$1)</f>
        <v>0</v>
      </c>
      <c r="L19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0" s="56" t="str">
        <f>IF(Reporte[[#This Row],[¿Se tiene en cuenta para el calculo?]]="Aporta al calculo",Reporte[[#This Row],[Ejecución Física PIIP]]/Reporte[[#This Row],[Programación Física de la Meta]],"")</f>
        <v/>
      </c>
      <c r="N190" s="53" t="str">
        <f>IF(Reporte[[#This Row],[¿Se tiene en cuenta para el calculo?]]="Aporta al calculo",IF(Reporte[[#This Row],[Avance físico (%)]]&gt;1,1,Reporte[[#This Row],[Avance físico (%)]]),"")</f>
        <v/>
      </c>
      <c r="O190" s="48" t="str">
        <f>IF(Reporte[[#This Row],[¿Se tiene en cuenta para el calculo?]]="Aporta al calculo",Reporte[[#This Row],[Obligaciones (CUIPO)]]/$D$1,"")</f>
        <v/>
      </c>
      <c r="P190" s="44" t="str">
        <f>IF(Reporte[[#This Row],[¿Se tiene en cuenta para el calculo?]]="Aporta al calculo",Reporte[[#This Row],[Avance ajustado (%)]]*Reporte[[#This Row],[Ponderador (wi)]],"")</f>
        <v/>
      </c>
    </row>
    <row r="191" spans="1:16" x14ac:dyDescent="0.3">
      <c r="A191" s="34" t="s">
        <v>734</v>
      </c>
      <c r="B191" s="35" t="s">
        <v>221</v>
      </c>
      <c r="C191" s="35" t="s">
        <v>735</v>
      </c>
      <c r="D191" s="35" t="s">
        <v>223</v>
      </c>
      <c r="E191" s="46" cm="1">
        <f t="array" ref="E191">_xlfn._xlws.FILTER(PI_SISPT_ProgramacionFisica[Prog. Fís.],(PI_SISPT_ProgramacionFisica[Cód. Prod.]=Reporte[[#This Row],[Cód. Prod.]])*(PI_SISPT_ProgramacionFisica[Vigencia]=LEFT('Reporte'!$B$1,4)))</f>
        <v>425</v>
      </c>
      <c r="F191" s="49">
        <f>SUMIFS(EjecucionPIIP[AvanceEjecutado],EjecucionPIIP[CodigoProducto],Reporte[[#This Row],[Cód. Prod.]],EjecucionPIIP[Periodo],$B$1,EjecucionPIIP[AvanceEjecutado],"&lt;&gt;0")</f>
        <v>0</v>
      </c>
      <c r="G191" s="49" t="e" cm="1" vm="1">
        <f t="array" ref="G191">_xlfn._xlws.FILTER(ReporteEficacia[Meta ejecutada],(ReporteEficacia[Código producto]=Reporte[[#This Row],[Cód. Prod.]])*(ReporteEficacia[Periodo]='Reporte'!$B$1))</f>
        <v>#VALUE!</v>
      </c>
      <c r="H191" s="23" t="e" vm="2">
        <f>IF(Reporte[[#This Row],[Ejecución Física PIIP]]=Reporte[[#This Row],[Eje. Fís. SISPT]],"Coincide","No coincide")</f>
        <v>#VALUE!</v>
      </c>
      <c r="I191" s="23" t="str" cm="1">
        <f t="array" ref="I191">_xlfn.TEXTJOIN(", ",TRUE,_xlfn._xlws.FILTER(EjecucionPIIP[Bpin],(EjecucionPIIP[Periodo]='Reporte'!$B$1)*(EjecucionPIIP[CodigoProducto]=Reporte[[#This Row],[Cód. Prod.]]),""))</f>
        <v>202500000050134</v>
      </c>
      <c r="J191" s="134">
        <f>SUMIFS(CUIPO_datos_abiertos[COMPROMISOS],CUIPO_datos_abiertos[COD_PROGRAMATICO_MGA],Reporte[[#This Row],[Cód. Prod.]],CUIPO_datos_abiertos[PERIODO],$B$1)</f>
        <v>0</v>
      </c>
      <c r="K191" s="137">
        <f>SUMIFS(CUIPO_datos_abiertos[OBLIGACIONES],CUIPO_datos_abiertos[COD_PROGRAMATICO_MGA],Reporte[[#This Row],[Cód. Prod.]],CUIPO_datos_abiertos[PERIODO],$B$1)</f>
        <v>0</v>
      </c>
      <c r="L19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1" s="56" t="str">
        <f>IF(Reporte[[#This Row],[¿Se tiene en cuenta para el calculo?]]="Aporta al calculo",Reporte[[#This Row],[Ejecución Física PIIP]]/Reporte[[#This Row],[Programación Física de la Meta]],"")</f>
        <v/>
      </c>
      <c r="N191" s="53" t="str">
        <f>IF(Reporte[[#This Row],[¿Se tiene en cuenta para el calculo?]]="Aporta al calculo",IF(Reporte[[#This Row],[Avance físico (%)]]&gt;1,1,Reporte[[#This Row],[Avance físico (%)]]),"")</f>
        <v/>
      </c>
      <c r="O191" s="48" t="str">
        <f>IF(Reporte[[#This Row],[¿Se tiene en cuenta para el calculo?]]="Aporta al calculo",Reporte[[#This Row],[Obligaciones (CUIPO)]]/$D$1,"")</f>
        <v/>
      </c>
      <c r="P191" s="44" t="str">
        <f>IF(Reporte[[#This Row],[¿Se tiene en cuenta para el calculo?]]="Aporta al calculo",Reporte[[#This Row],[Avance ajustado (%)]]*Reporte[[#This Row],[Ponderador (wi)]],"")</f>
        <v/>
      </c>
    </row>
    <row r="192" spans="1:16" ht="28.8" x14ac:dyDescent="0.3">
      <c r="A192" s="34" t="s">
        <v>736</v>
      </c>
      <c r="B192" s="35" t="s">
        <v>711</v>
      </c>
      <c r="C192" s="35" t="s">
        <v>737</v>
      </c>
      <c r="D192" s="35" t="s">
        <v>713</v>
      </c>
      <c r="E192" s="46" cm="1">
        <f t="array" ref="E192">_xlfn._xlws.FILTER(PI_SISPT_ProgramacionFisica[Prog. Fís.],(PI_SISPT_ProgramacionFisica[Cód. Prod.]=Reporte[[#This Row],[Cód. Prod.]])*(PI_SISPT_ProgramacionFisica[Vigencia]=LEFT('Reporte'!$B$1,4)))</f>
        <v>5</v>
      </c>
      <c r="F192" s="49">
        <f>SUMIFS(EjecucionPIIP[AvanceEjecutado],EjecucionPIIP[CodigoProducto],Reporte[[#This Row],[Cód. Prod.]],EjecucionPIIP[Periodo],$B$1,EjecucionPIIP[AvanceEjecutado],"&lt;&gt;0")</f>
        <v>0</v>
      </c>
      <c r="G192" s="49" t="e" cm="1" vm="1">
        <f t="array" ref="G192">_xlfn._xlws.FILTER(ReporteEficacia[Meta ejecutada],(ReporteEficacia[Código producto]=Reporte[[#This Row],[Cód. Prod.]])*(ReporteEficacia[Periodo]='Reporte'!$B$1))</f>
        <v>#VALUE!</v>
      </c>
      <c r="H192" s="23" t="e" vm="2">
        <f>IF(Reporte[[#This Row],[Ejecución Física PIIP]]=Reporte[[#This Row],[Eje. Fís. SISPT]],"Coincide","No coincide")</f>
        <v>#VALUE!</v>
      </c>
      <c r="I192" s="23" t="str" cm="1">
        <f t="array" ref="I192">_xlfn.TEXTJOIN(", ",TRUE,_xlfn._xlws.FILTER(EjecucionPIIP[Bpin],(EjecucionPIIP[Periodo]='Reporte'!$B$1)*(EjecucionPIIP[CodigoProducto]=Reporte[[#This Row],[Cód. Prod.]]),""))</f>
        <v>202600000008749</v>
      </c>
      <c r="J192" s="134">
        <f>SUMIFS(CUIPO_datos_abiertos[COMPROMISOS],CUIPO_datos_abiertos[COD_PROGRAMATICO_MGA],Reporte[[#This Row],[Cód. Prod.]],CUIPO_datos_abiertos[PERIODO],$B$1)</f>
        <v>0</v>
      </c>
      <c r="K192" s="137">
        <f>SUMIFS(CUIPO_datos_abiertos[OBLIGACIONES],CUIPO_datos_abiertos[COD_PROGRAMATICO_MGA],Reporte[[#This Row],[Cód. Prod.]],CUIPO_datos_abiertos[PERIODO],$B$1)</f>
        <v>0</v>
      </c>
      <c r="L19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2" s="56" t="str">
        <f>IF(Reporte[[#This Row],[¿Se tiene en cuenta para el calculo?]]="Aporta al calculo",Reporte[[#This Row],[Ejecución Física PIIP]]/Reporte[[#This Row],[Programación Física de la Meta]],"")</f>
        <v/>
      </c>
      <c r="N192" s="53" t="str">
        <f>IF(Reporte[[#This Row],[¿Se tiene en cuenta para el calculo?]]="Aporta al calculo",IF(Reporte[[#This Row],[Avance físico (%)]]&gt;1,1,Reporte[[#This Row],[Avance físico (%)]]),"")</f>
        <v/>
      </c>
      <c r="O192" s="48" t="str">
        <f>IF(Reporte[[#This Row],[¿Se tiene en cuenta para el calculo?]]="Aporta al calculo",Reporte[[#This Row],[Obligaciones (CUIPO)]]/$D$1,"")</f>
        <v/>
      </c>
      <c r="P192" s="44" t="str">
        <f>IF(Reporte[[#This Row],[¿Se tiene en cuenta para el calculo?]]="Aporta al calculo",Reporte[[#This Row],[Avance ajustado (%)]]*Reporte[[#This Row],[Ponderador (wi)]],"")</f>
        <v/>
      </c>
    </row>
    <row r="193" spans="1:16" x14ac:dyDescent="0.3">
      <c r="A193" s="34" t="s">
        <v>738</v>
      </c>
      <c r="B193" s="35" t="s">
        <v>739</v>
      </c>
      <c r="C193" s="35" t="s">
        <v>740</v>
      </c>
      <c r="D193" s="35" t="s">
        <v>739</v>
      </c>
      <c r="E193" s="46" cm="1">
        <f t="array" ref="E193">_xlfn._xlws.FILTER(PI_SISPT_ProgramacionFisica[Prog. Fís.],(PI_SISPT_ProgramacionFisica[Cód. Prod.]=Reporte[[#This Row],[Cód. Prod.]])*(PI_SISPT_ProgramacionFisica[Vigencia]=LEFT('Reporte'!$B$1,4)))</f>
        <v>5</v>
      </c>
      <c r="F193" s="49">
        <f>SUMIFS(EjecucionPIIP[AvanceEjecutado],EjecucionPIIP[CodigoProducto],Reporte[[#This Row],[Cód. Prod.]],EjecucionPIIP[Periodo],$B$1,EjecucionPIIP[AvanceEjecutado],"&lt;&gt;0")</f>
        <v>0</v>
      </c>
      <c r="G193" s="49" t="e" cm="1" vm="1">
        <f t="array" ref="G193">_xlfn._xlws.FILTER(ReporteEficacia[Meta ejecutada],(ReporteEficacia[Código producto]=Reporte[[#This Row],[Cód. Prod.]])*(ReporteEficacia[Periodo]='Reporte'!$B$1))</f>
        <v>#VALUE!</v>
      </c>
      <c r="H193" s="23" t="e" vm="2">
        <f>IF(Reporte[[#This Row],[Ejecución Física PIIP]]=Reporte[[#This Row],[Eje. Fís. SISPT]],"Coincide","No coincide")</f>
        <v>#VALUE!</v>
      </c>
      <c r="I193" s="23" t="str" cm="1">
        <f t="array" ref="I193">_xlfn.TEXTJOIN(", ",TRUE,_xlfn._xlws.FILTER(EjecucionPIIP[Bpin],(EjecucionPIIP[Periodo]='Reporte'!$B$1)*(EjecucionPIIP[CodigoProducto]=Reporte[[#This Row],[Cód. Prod.]]),""))</f>
        <v/>
      </c>
      <c r="J193" s="134">
        <f>SUMIFS(CUIPO_datos_abiertos[COMPROMISOS],CUIPO_datos_abiertos[COD_PROGRAMATICO_MGA],Reporte[[#This Row],[Cód. Prod.]],CUIPO_datos_abiertos[PERIODO],$B$1)</f>
        <v>0</v>
      </c>
      <c r="K193" s="137">
        <f>SUMIFS(CUIPO_datos_abiertos[OBLIGACIONES],CUIPO_datos_abiertos[COD_PROGRAMATICO_MGA],Reporte[[#This Row],[Cód. Prod.]],CUIPO_datos_abiertos[PERIODO],$B$1)</f>
        <v>0</v>
      </c>
      <c r="L19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3" s="56" t="str">
        <f>IF(Reporte[[#This Row],[¿Se tiene en cuenta para el calculo?]]="Aporta al calculo",Reporte[[#This Row],[Ejecución Física PIIP]]/Reporte[[#This Row],[Programación Física de la Meta]],"")</f>
        <v/>
      </c>
      <c r="N193" s="53" t="str">
        <f>IF(Reporte[[#This Row],[¿Se tiene en cuenta para el calculo?]]="Aporta al calculo",IF(Reporte[[#This Row],[Avance físico (%)]]&gt;1,1,Reporte[[#This Row],[Avance físico (%)]]),"")</f>
        <v/>
      </c>
      <c r="O193" s="48" t="str">
        <f>IF(Reporte[[#This Row],[¿Se tiene en cuenta para el calculo?]]="Aporta al calculo",Reporte[[#This Row],[Obligaciones (CUIPO)]]/$D$1,"")</f>
        <v/>
      </c>
      <c r="P193" s="44" t="str">
        <f>IF(Reporte[[#This Row],[¿Se tiene en cuenta para el calculo?]]="Aporta al calculo",Reporte[[#This Row],[Avance ajustado (%)]]*Reporte[[#This Row],[Ponderador (wi)]],"")</f>
        <v/>
      </c>
    </row>
    <row r="194" spans="1:16" x14ac:dyDescent="0.3">
      <c r="A194" s="34" t="s">
        <v>741</v>
      </c>
      <c r="B194" s="35" t="s">
        <v>742</v>
      </c>
      <c r="C194" s="35" t="s">
        <v>743</v>
      </c>
      <c r="D194" s="35" t="s">
        <v>742</v>
      </c>
      <c r="E194" s="46" cm="1">
        <f t="array" ref="E194">_xlfn._xlws.FILTER(PI_SISPT_ProgramacionFisica[Prog. Fís.],(PI_SISPT_ProgramacionFisica[Cód. Prod.]=Reporte[[#This Row],[Cód. Prod.]])*(PI_SISPT_ProgramacionFisica[Vigencia]=LEFT('Reporte'!$B$1,4)))</f>
        <v>1</v>
      </c>
      <c r="F194" s="49">
        <f>SUMIFS(EjecucionPIIP[AvanceEjecutado],EjecucionPIIP[CodigoProducto],Reporte[[#This Row],[Cód. Prod.]],EjecucionPIIP[Periodo],$B$1,EjecucionPIIP[AvanceEjecutado],"&lt;&gt;0")</f>
        <v>0</v>
      </c>
      <c r="G194" s="49" t="e" cm="1" vm="1">
        <f t="array" ref="G194">_xlfn._xlws.FILTER(ReporteEficacia[Meta ejecutada],(ReporteEficacia[Código producto]=Reporte[[#This Row],[Cód. Prod.]])*(ReporteEficacia[Periodo]='Reporte'!$B$1))</f>
        <v>#VALUE!</v>
      </c>
      <c r="H194" s="23" t="e" vm="2">
        <f>IF(Reporte[[#This Row],[Ejecución Física PIIP]]=Reporte[[#This Row],[Eje. Fís. SISPT]],"Coincide","No coincide")</f>
        <v>#VALUE!</v>
      </c>
      <c r="I194" s="23" t="str" cm="1">
        <f t="array" ref="I194">_xlfn.TEXTJOIN(", ",TRUE,_xlfn._xlws.FILTER(EjecucionPIIP[Bpin],(EjecucionPIIP[Periodo]='Reporte'!$B$1)*(EjecucionPIIP[CodigoProducto]=Reporte[[#This Row],[Cód. Prod.]]),""))</f>
        <v/>
      </c>
      <c r="J194" s="134">
        <f>SUMIFS(CUIPO_datos_abiertos[COMPROMISOS],CUIPO_datos_abiertos[COD_PROGRAMATICO_MGA],Reporte[[#This Row],[Cód. Prod.]],CUIPO_datos_abiertos[PERIODO],$B$1)</f>
        <v>0</v>
      </c>
      <c r="K194" s="137">
        <f>SUMIFS(CUIPO_datos_abiertos[OBLIGACIONES],CUIPO_datos_abiertos[COD_PROGRAMATICO_MGA],Reporte[[#This Row],[Cód. Prod.]],CUIPO_datos_abiertos[PERIODO],$B$1)</f>
        <v>0</v>
      </c>
      <c r="L19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4" s="56" t="str">
        <f>IF(Reporte[[#This Row],[¿Se tiene en cuenta para el calculo?]]="Aporta al calculo",Reporte[[#This Row],[Ejecución Física PIIP]]/Reporte[[#This Row],[Programación Física de la Meta]],"")</f>
        <v/>
      </c>
      <c r="N194" s="53" t="str">
        <f>IF(Reporte[[#This Row],[¿Se tiene en cuenta para el calculo?]]="Aporta al calculo",IF(Reporte[[#This Row],[Avance físico (%)]]&gt;1,1,Reporte[[#This Row],[Avance físico (%)]]),"")</f>
        <v/>
      </c>
      <c r="O194" s="48" t="str">
        <f>IF(Reporte[[#This Row],[¿Se tiene en cuenta para el calculo?]]="Aporta al calculo",Reporte[[#This Row],[Obligaciones (CUIPO)]]/$D$1,"")</f>
        <v/>
      </c>
      <c r="P194" s="44" t="str">
        <f>IF(Reporte[[#This Row],[¿Se tiene en cuenta para el calculo?]]="Aporta al calculo",Reporte[[#This Row],[Avance ajustado (%)]]*Reporte[[#This Row],[Ponderador (wi)]],"")</f>
        <v/>
      </c>
    </row>
    <row r="195" spans="1:16" x14ac:dyDescent="0.3">
      <c r="A195" s="34" t="s">
        <v>744</v>
      </c>
      <c r="B195" s="35" t="s">
        <v>745</v>
      </c>
      <c r="C195" s="35" t="s">
        <v>746</v>
      </c>
      <c r="D195" s="35" t="s">
        <v>745</v>
      </c>
      <c r="E195" s="46" cm="1">
        <f t="array" ref="E195">_xlfn._xlws.FILTER(PI_SISPT_ProgramacionFisica[Prog. Fís.],(PI_SISPT_ProgramacionFisica[Cód. Prod.]=Reporte[[#This Row],[Cód. Prod.]])*(PI_SISPT_ProgramacionFisica[Vigencia]=LEFT('Reporte'!$B$1,4)))</f>
        <v>2</v>
      </c>
      <c r="F195" s="49">
        <f>SUMIFS(EjecucionPIIP[AvanceEjecutado],EjecucionPIIP[CodigoProducto],Reporte[[#This Row],[Cód. Prod.]],EjecucionPIIP[Periodo],$B$1,EjecucionPIIP[AvanceEjecutado],"&lt;&gt;0")</f>
        <v>0</v>
      </c>
      <c r="G195" s="49" t="e" cm="1" vm="1">
        <f t="array" ref="G195">_xlfn._xlws.FILTER(ReporteEficacia[Meta ejecutada],(ReporteEficacia[Código producto]=Reporte[[#This Row],[Cód. Prod.]])*(ReporteEficacia[Periodo]='Reporte'!$B$1))</f>
        <v>#VALUE!</v>
      </c>
      <c r="H195" s="23" t="e" vm="2">
        <f>IF(Reporte[[#This Row],[Ejecución Física PIIP]]=Reporte[[#This Row],[Eje. Fís. SISPT]],"Coincide","No coincide")</f>
        <v>#VALUE!</v>
      </c>
      <c r="I195" s="23" t="str" cm="1">
        <f t="array" ref="I195">_xlfn.TEXTJOIN(", ",TRUE,_xlfn._xlws.FILTER(EjecucionPIIP[Bpin],(EjecucionPIIP[Periodo]='Reporte'!$B$1)*(EjecucionPIIP[CodigoProducto]=Reporte[[#This Row],[Cód. Prod.]]),""))</f>
        <v>202600000008749</v>
      </c>
      <c r="J195" s="134">
        <f>SUMIFS(CUIPO_datos_abiertos[COMPROMISOS],CUIPO_datos_abiertos[COD_PROGRAMATICO_MGA],Reporte[[#This Row],[Cód. Prod.]],CUIPO_datos_abiertos[PERIODO],$B$1)</f>
        <v>0</v>
      </c>
      <c r="K195" s="137">
        <f>SUMIFS(CUIPO_datos_abiertos[OBLIGACIONES],CUIPO_datos_abiertos[COD_PROGRAMATICO_MGA],Reporte[[#This Row],[Cód. Prod.]],CUIPO_datos_abiertos[PERIODO],$B$1)</f>
        <v>0</v>
      </c>
      <c r="L19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5" s="56" t="str">
        <f>IF(Reporte[[#This Row],[¿Se tiene en cuenta para el calculo?]]="Aporta al calculo",Reporte[[#This Row],[Ejecución Física PIIP]]/Reporte[[#This Row],[Programación Física de la Meta]],"")</f>
        <v/>
      </c>
      <c r="N195" s="53" t="str">
        <f>IF(Reporte[[#This Row],[¿Se tiene en cuenta para el calculo?]]="Aporta al calculo",IF(Reporte[[#This Row],[Avance físico (%)]]&gt;1,1,Reporte[[#This Row],[Avance físico (%)]]),"")</f>
        <v/>
      </c>
      <c r="O195" s="48" t="str">
        <f>IF(Reporte[[#This Row],[¿Se tiene en cuenta para el calculo?]]="Aporta al calculo",Reporte[[#This Row],[Obligaciones (CUIPO)]]/$D$1,"")</f>
        <v/>
      </c>
      <c r="P195" s="44" t="str">
        <f>IF(Reporte[[#This Row],[¿Se tiene en cuenta para el calculo?]]="Aporta al calculo",Reporte[[#This Row],[Avance ajustado (%)]]*Reporte[[#This Row],[Ponderador (wi)]],"")</f>
        <v/>
      </c>
    </row>
    <row r="196" spans="1:16" ht="57.6" x14ac:dyDescent="0.3">
      <c r="A196" s="34" t="s">
        <v>747</v>
      </c>
      <c r="B196" s="35" t="s">
        <v>748</v>
      </c>
      <c r="C196" s="35" t="s">
        <v>749</v>
      </c>
      <c r="D196" s="35" t="s">
        <v>147</v>
      </c>
      <c r="E196" s="46" cm="1">
        <f t="array" ref="E196">_xlfn._xlws.FILTER(PI_SISPT_ProgramacionFisica[Prog. Fís.],(PI_SISPT_ProgramacionFisica[Cód. Prod.]=Reporte[[#This Row],[Cód. Prod.]])*(PI_SISPT_ProgramacionFisica[Vigencia]=LEFT('Reporte'!$B$1,4)))</f>
        <v>8</v>
      </c>
      <c r="F196" s="49">
        <f>SUMIFS(EjecucionPIIP[AvanceEjecutado],EjecucionPIIP[CodigoProducto],Reporte[[#This Row],[Cód. Prod.]],EjecucionPIIP[Periodo],$B$1,EjecucionPIIP[AvanceEjecutado],"&lt;&gt;0")</f>
        <v>0</v>
      </c>
      <c r="G196" s="49" t="e" cm="1" vm="1">
        <f t="array" ref="G196">_xlfn._xlws.FILTER(ReporteEficacia[Meta ejecutada],(ReporteEficacia[Código producto]=Reporte[[#This Row],[Cód. Prod.]])*(ReporteEficacia[Periodo]='Reporte'!$B$1))</f>
        <v>#VALUE!</v>
      </c>
      <c r="H196" s="23" t="e" vm="2">
        <f>IF(Reporte[[#This Row],[Ejecución Física PIIP]]=Reporte[[#This Row],[Eje. Fís. SISPT]],"Coincide","No coincide")</f>
        <v>#VALUE!</v>
      </c>
      <c r="I196" s="23" t="str" cm="1">
        <f t="array" ref="I196">_xlfn.TEXTJOIN(", ",TRUE,_xlfn._xlws.FILTER(EjecucionPIIP[Bpin],(EjecucionPIIP[Periodo]='Reporte'!$B$1)*(EjecucionPIIP[CodigoProducto]=Reporte[[#This Row],[Cód. Prod.]]),""))</f>
        <v>202600000008749</v>
      </c>
      <c r="J196" s="134">
        <f>SUMIFS(CUIPO_datos_abiertos[COMPROMISOS],CUIPO_datos_abiertos[COD_PROGRAMATICO_MGA],Reporte[[#This Row],[Cód. Prod.]],CUIPO_datos_abiertos[PERIODO],$B$1)</f>
        <v>0</v>
      </c>
      <c r="K196" s="137">
        <f>SUMIFS(CUIPO_datos_abiertos[OBLIGACIONES],CUIPO_datos_abiertos[COD_PROGRAMATICO_MGA],Reporte[[#This Row],[Cód. Prod.]],CUIPO_datos_abiertos[PERIODO],$B$1)</f>
        <v>0</v>
      </c>
      <c r="L19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6" s="56" t="str">
        <f>IF(Reporte[[#This Row],[¿Se tiene en cuenta para el calculo?]]="Aporta al calculo",Reporte[[#This Row],[Ejecución Física PIIP]]/Reporte[[#This Row],[Programación Física de la Meta]],"")</f>
        <v/>
      </c>
      <c r="N196" s="53" t="str">
        <f>IF(Reporte[[#This Row],[¿Se tiene en cuenta para el calculo?]]="Aporta al calculo",IF(Reporte[[#This Row],[Avance físico (%)]]&gt;1,1,Reporte[[#This Row],[Avance físico (%)]]),"")</f>
        <v/>
      </c>
      <c r="O196" s="48" t="str">
        <f>IF(Reporte[[#This Row],[¿Se tiene en cuenta para el calculo?]]="Aporta al calculo",Reporte[[#This Row],[Obligaciones (CUIPO)]]/$D$1,"")</f>
        <v/>
      </c>
      <c r="P196" s="44" t="str">
        <f>IF(Reporte[[#This Row],[¿Se tiene en cuenta para el calculo?]]="Aporta al calculo",Reporte[[#This Row],[Avance ajustado (%)]]*Reporte[[#This Row],[Ponderador (wi)]],"")</f>
        <v/>
      </c>
    </row>
    <row r="197" spans="1:16" ht="28.8" x14ac:dyDescent="0.3">
      <c r="A197" s="34" t="s">
        <v>750</v>
      </c>
      <c r="B197" s="35" t="s">
        <v>751</v>
      </c>
      <c r="C197" s="35" t="s">
        <v>752</v>
      </c>
      <c r="D197" s="35" t="s">
        <v>751</v>
      </c>
      <c r="E197" s="46" cm="1">
        <f t="array" ref="E197">_xlfn._xlws.FILTER(PI_SISPT_ProgramacionFisica[Prog. Fís.],(PI_SISPT_ProgramacionFisica[Cód. Prod.]=Reporte[[#This Row],[Cód. Prod.]])*(PI_SISPT_ProgramacionFisica[Vigencia]=LEFT('Reporte'!$B$1,4)))</f>
        <v>0</v>
      </c>
      <c r="F197" s="49">
        <f>SUMIFS(EjecucionPIIP[AvanceEjecutado],EjecucionPIIP[CodigoProducto],Reporte[[#This Row],[Cód. Prod.]],EjecucionPIIP[Periodo],$B$1,EjecucionPIIP[AvanceEjecutado],"&lt;&gt;0")</f>
        <v>0</v>
      </c>
      <c r="G197" s="49" t="e" cm="1" vm="1">
        <f t="array" ref="G197">_xlfn._xlws.FILTER(ReporteEficacia[Meta ejecutada],(ReporteEficacia[Código producto]=Reporte[[#This Row],[Cód. Prod.]])*(ReporteEficacia[Periodo]='Reporte'!$B$1))</f>
        <v>#VALUE!</v>
      </c>
      <c r="H197" s="23" t="e" vm="2">
        <f>IF(Reporte[[#This Row],[Ejecución Física PIIP]]=Reporte[[#This Row],[Eje. Fís. SISPT]],"Coincide","No coincide")</f>
        <v>#VALUE!</v>
      </c>
      <c r="I197" s="23" t="str" cm="1">
        <f t="array" ref="I197">_xlfn.TEXTJOIN(", ",TRUE,_xlfn._xlws.FILTER(EjecucionPIIP[Bpin],(EjecucionPIIP[Periodo]='Reporte'!$B$1)*(EjecucionPIIP[CodigoProducto]=Reporte[[#This Row],[Cód. Prod.]]),""))</f>
        <v/>
      </c>
      <c r="J197" s="134">
        <f>SUMIFS(CUIPO_datos_abiertos[COMPROMISOS],CUIPO_datos_abiertos[COD_PROGRAMATICO_MGA],Reporte[[#This Row],[Cód. Prod.]],CUIPO_datos_abiertos[PERIODO],$B$1)</f>
        <v>0</v>
      </c>
      <c r="K197" s="137">
        <f>SUMIFS(CUIPO_datos_abiertos[OBLIGACIONES],CUIPO_datos_abiertos[COD_PROGRAMATICO_MGA],Reporte[[#This Row],[Cód. Prod.]],CUIPO_datos_abiertos[PERIODO],$B$1)</f>
        <v>0</v>
      </c>
      <c r="L19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7" s="56" t="str">
        <f>IF(Reporte[[#This Row],[¿Se tiene en cuenta para el calculo?]]="Aporta al calculo",Reporte[[#This Row],[Ejecución Física PIIP]]/Reporte[[#This Row],[Programación Física de la Meta]],"")</f>
        <v/>
      </c>
      <c r="N197" s="53" t="str">
        <f>IF(Reporte[[#This Row],[¿Se tiene en cuenta para el calculo?]]="Aporta al calculo",IF(Reporte[[#This Row],[Avance físico (%)]]&gt;1,1,Reporte[[#This Row],[Avance físico (%)]]),"")</f>
        <v/>
      </c>
      <c r="O197" s="48" t="str">
        <f>IF(Reporte[[#This Row],[¿Se tiene en cuenta para el calculo?]]="Aporta al calculo",Reporte[[#This Row],[Obligaciones (CUIPO)]]/$D$1,"")</f>
        <v/>
      </c>
      <c r="P197" s="44" t="str">
        <f>IF(Reporte[[#This Row],[¿Se tiene en cuenta para el calculo?]]="Aporta al calculo",Reporte[[#This Row],[Avance ajustado (%)]]*Reporte[[#This Row],[Ponderador (wi)]],"")</f>
        <v/>
      </c>
    </row>
    <row r="198" spans="1:16" ht="28.8" x14ac:dyDescent="0.3">
      <c r="A198" s="34" t="s">
        <v>753</v>
      </c>
      <c r="B198" s="35" t="s">
        <v>754</v>
      </c>
      <c r="C198" s="35" t="s">
        <v>755</v>
      </c>
      <c r="D198" s="35" t="s">
        <v>104</v>
      </c>
      <c r="E198" s="46" cm="1">
        <f t="array" ref="E198">_xlfn._xlws.FILTER(PI_SISPT_ProgramacionFisica[Prog. Fís.],(PI_SISPT_ProgramacionFisica[Cód. Prod.]=Reporte[[#This Row],[Cód. Prod.]])*(PI_SISPT_ProgramacionFisica[Vigencia]=LEFT('Reporte'!$B$1,4)))</f>
        <v>250</v>
      </c>
      <c r="F198" s="49">
        <f>SUMIFS(EjecucionPIIP[AvanceEjecutado],EjecucionPIIP[CodigoProducto],Reporte[[#This Row],[Cód. Prod.]],EjecucionPIIP[Periodo],$B$1,EjecucionPIIP[AvanceEjecutado],"&lt;&gt;0")</f>
        <v>0</v>
      </c>
      <c r="G198" s="49" t="e" cm="1" vm="1">
        <f t="array" ref="G198">_xlfn._xlws.FILTER(ReporteEficacia[Meta ejecutada],(ReporteEficacia[Código producto]=Reporte[[#This Row],[Cód. Prod.]])*(ReporteEficacia[Periodo]='Reporte'!$B$1))</f>
        <v>#VALUE!</v>
      </c>
      <c r="H198" s="23" t="e" vm="2">
        <f>IF(Reporte[[#This Row],[Ejecución Física PIIP]]=Reporte[[#This Row],[Eje. Fís. SISPT]],"Coincide","No coincide")</f>
        <v>#VALUE!</v>
      </c>
      <c r="I198" s="23" t="str" cm="1">
        <f t="array" ref="I198">_xlfn.TEXTJOIN(", ",TRUE,_xlfn._xlws.FILTER(EjecucionPIIP[Bpin],(EjecucionPIIP[Periodo]='Reporte'!$B$1)*(EjecucionPIIP[CodigoProducto]=Reporte[[#This Row],[Cód. Prod.]]),""))</f>
        <v>202600000008749</v>
      </c>
      <c r="J198" s="134">
        <f>SUMIFS(CUIPO_datos_abiertos[COMPROMISOS],CUIPO_datos_abiertos[COD_PROGRAMATICO_MGA],Reporte[[#This Row],[Cód. Prod.]],CUIPO_datos_abiertos[PERIODO],$B$1)</f>
        <v>0</v>
      </c>
      <c r="K198" s="137">
        <f>SUMIFS(CUIPO_datos_abiertos[OBLIGACIONES],CUIPO_datos_abiertos[COD_PROGRAMATICO_MGA],Reporte[[#This Row],[Cód. Prod.]],CUIPO_datos_abiertos[PERIODO],$B$1)</f>
        <v>0</v>
      </c>
      <c r="L19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8" s="56" t="str">
        <f>IF(Reporte[[#This Row],[¿Se tiene en cuenta para el calculo?]]="Aporta al calculo",Reporte[[#This Row],[Ejecución Física PIIP]]/Reporte[[#This Row],[Programación Física de la Meta]],"")</f>
        <v/>
      </c>
      <c r="N198" s="53" t="str">
        <f>IF(Reporte[[#This Row],[¿Se tiene en cuenta para el calculo?]]="Aporta al calculo",IF(Reporte[[#This Row],[Avance físico (%)]]&gt;1,1,Reporte[[#This Row],[Avance físico (%)]]),"")</f>
        <v/>
      </c>
      <c r="O198" s="48" t="str">
        <f>IF(Reporte[[#This Row],[¿Se tiene en cuenta para el calculo?]]="Aporta al calculo",Reporte[[#This Row],[Obligaciones (CUIPO)]]/$D$1,"")</f>
        <v/>
      </c>
      <c r="P198" s="44" t="str">
        <f>IF(Reporte[[#This Row],[¿Se tiene en cuenta para el calculo?]]="Aporta al calculo",Reporte[[#This Row],[Avance ajustado (%)]]*Reporte[[#This Row],[Ponderador (wi)]],"")</f>
        <v/>
      </c>
    </row>
    <row r="199" spans="1:16" ht="57.6" x14ac:dyDescent="0.3">
      <c r="A199" s="34" t="s">
        <v>756</v>
      </c>
      <c r="B199" s="35" t="s">
        <v>757</v>
      </c>
      <c r="C199" s="35" t="s">
        <v>758</v>
      </c>
      <c r="D199" s="35" t="s">
        <v>262</v>
      </c>
      <c r="E199" s="46" cm="1">
        <f t="array" ref="E199">_xlfn._xlws.FILTER(PI_SISPT_ProgramacionFisica[Prog. Fís.],(PI_SISPT_ProgramacionFisica[Cód. Prod.]=Reporte[[#This Row],[Cód. Prod.]])*(PI_SISPT_ProgramacionFisica[Vigencia]=LEFT('Reporte'!$B$1,4)))</f>
        <v>0</v>
      </c>
      <c r="F199" s="49">
        <f>SUMIFS(EjecucionPIIP[AvanceEjecutado],EjecucionPIIP[CodigoProducto],Reporte[[#This Row],[Cód. Prod.]],EjecucionPIIP[Periodo],$B$1,EjecucionPIIP[AvanceEjecutado],"&lt;&gt;0")</f>
        <v>0</v>
      </c>
      <c r="G199" s="49" t="e" cm="1" vm="1">
        <f t="array" ref="G199">_xlfn._xlws.FILTER(ReporteEficacia[Meta ejecutada],(ReporteEficacia[Código producto]=Reporte[[#This Row],[Cód. Prod.]])*(ReporteEficacia[Periodo]='Reporte'!$B$1))</f>
        <v>#VALUE!</v>
      </c>
      <c r="H199" s="23" t="e" vm="2">
        <f>IF(Reporte[[#This Row],[Ejecución Física PIIP]]=Reporte[[#This Row],[Eje. Fís. SISPT]],"Coincide","No coincide")</f>
        <v>#VALUE!</v>
      </c>
      <c r="I199" s="23" t="str" cm="1">
        <f t="array" ref="I199">_xlfn.TEXTJOIN(", ",TRUE,_xlfn._xlws.FILTER(EjecucionPIIP[Bpin],(EjecucionPIIP[Periodo]='Reporte'!$B$1)*(EjecucionPIIP[CodigoProducto]=Reporte[[#This Row],[Cód. Prod.]]),""))</f>
        <v/>
      </c>
      <c r="J199" s="134">
        <f>SUMIFS(CUIPO_datos_abiertos[COMPROMISOS],CUIPO_datos_abiertos[COD_PROGRAMATICO_MGA],Reporte[[#This Row],[Cód. Prod.]],CUIPO_datos_abiertos[PERIODO],$B$1)</f>
        <v>0</v>
      </c>
      <c r="K199" s="137">
        <f>SUMIFS(CUIPO_datos_abiertos[OBLIGACIONES],CUIPO_datos_abiertos[COD_PROGRAMATICO_MGA],Reporte[[#This Row],[Cód. Prod.]],CUIPO_datos_abiertos[PERIODO],$B$1)</f>
        <v>0</v>
      </c>
      <c r="L19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199" s="56" t="str">
        <f>IF(Reporte[[#This Row],[¿Se tiene en cuenta para el calculo?]]="Aporta al calculo",Reporte[[#This Row],[Ejecución Física PIIP]]/Reporte[[#This Row],[Programación Física de la Meta]],"")</f>
        <v/>
      </c>
      <c r="N199" s="53" t="str">
        <f>IF(Reporte[[#This Row],[¿Se tiene en cuenta para el calculo?]]="Aporta al calculo",IF(Reporte[[#This Row],[Avance físico (%)]]&gt;1,1,Reporte[[#This Row],[Avance físico (%)]]),"")</f>
        <v/>
      </c>
      <c r="O199" s="48" t="str">
        <f>IF(Reporte[[#This Row],[¿Se tiene en cuenta para el calculo?]]="Aporta al calculo",Reporte[[#This Row],[Obligaciones (CUIPO)]]/$D$1,"")</f>
        <v/>
      </c>
      <c r="P199" s="44" t="str">
        <f>IF(Reporte[[#This Row],[¿Se tiene en cuenta para el calculo?]]="Aporta al calculo",Reporte[[#This Row],[Avance ajustado (%)]]*Reporte[[#This Row],[Ponderador (wi)]],"")</f>
        <v/>
      </c>
    </row>
    <row r="200" spans="1:16" ht="86.4" x14ac:dyDescent="0.3">
      <c r="A200" s="34" t="s">
        <v>759</v>
      </c>
      <c r="B200" s="35" t="s">
        <v>760</v>
      </c>
      <c r="C200" s="35" t="s">
        <v>761</v>
      </c>
      <c r="D200" s="35" t="s">
        <v>762</v>
      </c>
      <c r="E200" s="46" cm="1">
        <f t="array" ref="E200">_xlfn._xlws.FILTER(PI_SISPT_ProgramacionFisica[Prog. Fís.],(PI_SISPT_ProgramacionFisica[Cód. Prod.]=Reporte[[#This Row],[Cód. Prod.]])*(PI_SISPT_ProgramacionFisica[Vigencia]=LEFT('Reporte'!$B$1,4)))</f>
        <v>0</v>
      </c>
      <c r="F200" s="49">
        <f>SUMIFS(EjecucionPIIP[AvanceEjecutado],EjecucionPIIP[CodigoProducto],Reporte[[#This Row],[Cód. Prod.]],EjecucionPIIP[Periodo],$B$1,EjecucionPIIP[AvanceEjecutado],"&lt;&gt;0")</f>
        <v>0</v>
      </c>
      <c r="G200" s="49" t="e" cm="1" vm="1">
        <f t="array" ref="G200">_xlfn._xlws.FILTER(ReporteEficacia[Meta ejecutada],(ReporteEficacia[Código producto]=Reporte[[#This Row],[Cód. Prod.]])*(ReporteEficacia[Periodo]='Reporte'!$B$1))</f>
        <v>#VALUE!</v>
      </c>
      <c r="H200" s="23" t="e" vm="2">
        <f>IF(Reporte[[#This Row],[Ejecución Física PIIP]]=Reporte[[#This Row],[Eje. Fís. SISPT]],"Coincide","No coincide")</f>
        <v>#VALUE!</v>
      </c>
      <c r="I200" s="23" t="str" cm="1">
        <f t="array" ref="I200">_xlfn.TEXTJOIN(", ",TRUE,_xlfn._xlws.FILTER(EjecucionPIIP[Bpin],(EjecucionPIIP[Periodo]='Reporte'!$B$1)*(EjecucionPIIP[CodigoProducto]=Reporte[[#This Row],[Cód. Prod.]]),""))</f>
        <v/>
      </c>
      <c r="J200" s="134">
        <f>SUMIFS(CUIPO_datos_abiertos[COMPROMISOS],CUIPO_datos_abiertos[COD_PROGRAMATICO_MGA],Reporte[[#This Row],[Cód. Prod.]],CUIPO_datos_abiertos[PERIODO],$B$1)</f>
        <v>0</v>
      </c>
      <c r="K200" s="137">
        <f>SUMIFS(CUIPO_datos_abiertos[OBLIGACIONES],CUIPO_datos_abiertos[COD_PROGRAMATICO_MGA],Reporte[[#This Row],[Cód. Prod.]],CUIPO_datos_abiertos[PERIODO],$B$1)</f>
        <v>0</v>
      </c>
      <c r="L20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0" s="56" t="str">
        <f>IF(Reporte[[#This Row],[¿Se tiene en cuenta para el calculo?]]="Aporta al calculo",Reporte[[#This Row],[Ejecución Física PIIP]]/Reporte[[#This Row],[Programación Física de la Meta]],"")</f>
        <v/>
      </c>
      <c r="N200" s="53" t="str">
        <f>IF(Reporte[[#This Row],[¿Se tiene en cuenta para el calculo?]]="Aporta al calculo",IF(Reporte[[#This Row],[Avance físico (%)]]&gt;1,1,Reporte[[#This Row],[Avance físico (%)]]),"")</f>
        <v/>
      </c>
      <c r="O200" s="48" t="str">
        <f>IF(Reporte[[#This Row],[¿Se tiene en cuenta para el calculo?]]="Aporta al calculo",Reporte[[#This Row],[Obligaciones (CUIPO)]]/$D$1,"")</f>
        <v/>
      </c>
      <c r="P200" s="44" t="str">
        <f>IF(Reporte[[#This Row],[¿Se tiene en cuenta para el calculo?]]="Aporta al calculo",Reporte[[#This Row],[Avance ajustado (%)]]*Reporte[[#This Row],[Ponderador (wi)]],"")</f>
        <v/>
      </c>
    </row>
    <row r="201" spans="1:16" ht="57.6" x14ac:dyDescent="0.3">
      <c r="A201" s="34" t="s">
        <v>763</v>
      </c>
      <c r="B201" s="35" t="s">
        <v>764</v>
      </c>
      <c r="C201" s="35" t="s">
        <v>765</v>
      </c>
      <c r="D201" s="35" t="s">
        <v>766</v>
      </c>
      <c r="E201" s="46" cm="1">
        <f t="array" ref="E201">_xlfn._xlws.FILTER(PI_SISPT_ProgramacionFisica[Prog. Fís.],(PI_SISPT_ProgramacionFisica[Cód. Prod.]=Reporte[[#This Row],[Cód. Prod.]])*(PI_SISPT_ProgramacionFisica[Vigencia]=LEFT('Reporte'!$B$1,4)))</f>
        <v>5</v>
      </c>
      <c r="F201" s="49">
        <f>SUMIFS(EjecucionPIIP[AvanceEjecutado],EjecucionPIIP[CodigoProducto],Reporte[[#This Row],[Cód. Prod.]],EjecucionPIIP[Periodo],$B$1,EjecucionPIIP[AvanceEjecutado],"&lt;&gt;0")</f>
        <v>0</v>
      </c>
      <c r="G201" s="49" t="e" cm="1" vm="1">
        <f t="array" ref="G201">_xlfn._xlws.FILTER(ReporteEficacia[Meta ejecutada],(ReporteEficacia[Código producto]=Reporte[[#This Row],[Cód. Prod.]])*(ReporteEficacia[Periodo]='Reporte'!$B$1))</f>
        <v>#VALUE!</v>
      </c>
      <c r="H201" s="23" t="e" vm="2">
        <f>IF(Reporte[[#This Row],[Ejecución Física PIIP]]=Reporte[[#This Row],[Eje. Fís. SISPT]],"Coincide","No coincide")</f>
        <v>#VALUE!</v>
      </c>
      <c r="I201" s="23" t="str" cm="1">
        <f t="array" ref="I201">_xlfn.TEXTJOIN(", ",TRUE,_xlfn._xlws.FILTER(EjecucionPIIP[Bpin],(EjecucionPIIP[Periodo]='Reporte'!$B$1)*(EjecucionPIIP[CodigoProducto]=Reporte[[#This Row],[Cód. Prod.]]),""))</f>
        <v/>
      </c>
      <c r="J201" s="134">
        <f>SUMIFS(CUIPO_datos_abiertos[COMPROMISOS],CUIPO_datos_abiertos[COD_PROGRAMATICO_MGA],Reporte[[#This Row],[Cód. Prod.]],CUIPO_datos_abiertos[PERIODO],$B$1)</f>
        <v>0</v>
      </c>
      <c r="K201" s="137">
        <f>SUMIFS(CUIPO_datos_abiertos[OBLIGACIONES],CUIPO_datos_abiertos[COD_PROGRAMATICO_MGA],Reporte[[#This Row],[Cód. Prod.]],CUIPO_datos_abiertos[PERIODO],$B$1)</f>
        <v>0</v>
      </c>
      <c r="L20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1" s="56" t="str">
        <f>IF(Reporte[[#This Row],[¿Se tiene en cuenta para el calculo?]]="Aporta al calculo",Reporte[[#This Row],[Ejecución Física PIIP]]/Reporte[[#This Row],[Programación Física de la Meta]],"")</f>
        <v/>
      </c>
      <c r="N201" s="53" t="str">
        <f>IF(Reporte[[#This Row],[¿Se tiene en cuenta para el calculo?]]="Aporta al calculo",IF(Reporte[[#This Row],[Avance físico (%)]]&gt;1,1,Reporte[[#This Row],[Avance físico (%)]]),"")</f>
        <v/>
      </c>
      <c r="O201" s="48" t="str">
        <f>IF(Reporte[[#This Row],[¿Se tiene en cuenta para el calculo?]]="Aporta al calculo",Reporte[[#This Row],[Obligaciones (CUIPO)]]/$D$1,"")</f>
        <v/>
      </c>
      <c r="P201" s="44" t="str">
        <f>IF(Reporte[[#This Row],[¿Se tiene en cuenta para el calculo?]]="Aporta al calculo",Reporte[[#This Row],[Avance ajustado (%)]]*Reporte[[#This Row],[Ponderador (wi)]],"")</f>
        <v/>
      </c>
    </row>
    <row r="202" spans="1:16" ht="28.8" x14ac:dyDescent="0.3">
      <c r="A202" s="34" t="s">
        <v>767</v>
      </c>
      <c r="B202" s="35" t="s">
        <v>768</v>
      </c>
      <c r="C202" s="35" t="s">
        <v>769</v>
      </c>
      <c r="D202" s="35" t="s">
        <v>770</v>
      </c>
      <c r="E202" s="46" cm="1">
        <f t="array" ref="E202">_xlfn._xlws.FILTER(PI_SISPT_ProgramacionFisica[Prog. Fís.],(PI_SISPT_ProgramacionFisica[Cód. Prod.]=Reporte[[#This Row],[Cód. Prod.]])*(PI_SISPT_ProgramacionFisica[Vigencia]=LEFT('Reporte'!$B$1,4)))</f>
        <v>77</v>
      </c>
      <c r="F202" s="49">
        <f>SUMIFS(EjecucionPIIP[AvanceEjecutado],EjecucionPIIP[CodigoProducto],Reporte[[#This Row],[Cód. Prod.]],EjecucionPIIP[Periodo],$B$1,EjecucionPIIP[AvanceEjecutado],"&lt;&gt;0")</f>
        <v>0</v>
      </c>
      <c r="G202" s="49" t="e" cm="1" vm="1">
        <f t="array" ref="G202">_xlfn._xlws.FILTER(ReporteEficacia[Meta ejecutada],(ReporteEficacia[Código producto]=Reporte[[#This Row],[Cód. Prod.]])*(ReporteEficacia[Periodo]='Reporte'!$B$1))</f>
        <v>#VALUE!</v>
      </c>
      <c r="H202" s="23" t="e" vm="2">
        <f>IF(Reporte[[#This Row],[Ejecución Física PIIP]]=Reporte[[#This Row],[Eje. Fís. SISPT]],"Coincide","No coincide")</f>
        <v>#VALUE!</v>
      </c>
      <c r="I202" s="23" t="str" cm="1">
        <f t="array" ref="I202">_xlfn.TEXTJOIN(", ",TRUE,_xlfn._xlws.FILTER(EjecucionPIIP[Bpin],(EjecucionPIIP[Periodo]='Reporte'!$B$1)*(EjecucionPIIP[CodigoProducto]=Reporte[[#This Row],[Cód. Prod.]]),""))</f>
        <v/>
      </c>
      <c r="J202" s="134">
        <f>SUMIFS(CUIPO_datos_abiertos[COMPROMISOS],CUIPO_datos_abiertos[COD_PROGRAMATICO_MGA],Reporte[[#This Row],[Cód. Prod.]],CUIPO_datos_abiertos[PERIODO],$B$1)</f>
        <v>0</v>
      </c>
      <c r="K202" s="137">
        <f>SUMIFS(CUIPO_datos_abiertos[OBLIGACIONES],CUIPO_datos_abiertos[COD_PROGRAMATICO_MGA],Reporte[[#This Row],[Cód. Prod.]],CUIPO_datos_abiertos[PERIODO],$B$1)</f>
        <v>0</v>
      </c>
      <c r="L20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2" s="56" t="str">
        <f>IF(Reporte[[#This Row],[¿Se tiene en cuenta para el calculo?]]="Aporta al calculo",Reporte[[#This Row],[Ejecución Física PIIP]]/Reporte[[#This Row],[Programación Física de la Meta]],"")</f>
        <v/>
      </c>
      <c r="N202" s="53" t="str">
        <f>IF(Reporte[[#This Row],[¿Se tiene en cuenta para el calculo?]]="Aporta al calculo",IF(Reporte[[#This Row],[Avance físico (%)]]&gt;1,1,Reporte[[#This Row],[Avance físico (%)]]),"")</f>
        <v/>
      </c>
      <c r="O202" s="48" t="str">
        <f>IF(Reporte[[#This Row],[¿Se tiene en cuenta para el calculo?]]="Aporta al calculo",Reporte[[#This Row],[Obligaciones (CUIPO)]]/$D$1,"")</f>
        <v/>
      </c>
      <c r="P202" s="44" t="str">
        <f>IF(Reporte[[#This Row],[¿Se tiene en cuenta para el calculo?]]="Aporta al calculo",Reporte[[#This Row],[Avance ajustado (%)]]*Reporte[[#This Row],[Ponderador (wi)]],"")</f>
        <v/>
      </c>
    </row>
    <row r="203" spans="1:16" ht="43.2" x14ac:dyDescent="0.3">
      <c r="A203" s="34" t="s">
        <v>771</v>
      </c>
      <c r="B203" s="35" t="s">
        <v>772</v>
      </c>
      <c r="C203" s="35" t="s">
        <v>773</v>
      </c>
      <c r="D203" s="35" t="s">
        <v>774</v>
      </c>
      <c r="E203" s="46" cm="1">
        <f t="array" ref="E203">_xlfn._xlws.FILTER(PI_SISPT_ProgramacionFisica[Prog. Fís.],(PI_SISPT_ProgramacionFisica[Cód. Prod.]=Reporte[[#This Row],[Cód. Prod.]])*(PI_SISPT_ProgramacionFisica[Vigencia]=LEFT('Reporte'!$B$1,4)))</f>
        <v>200</v>
      </c>
      <c r="F203" s="49">
        <f>SUMIFS(EjecucionPIIP[AvanceEjecutado],EjecucionPIIP[CodigoProducto],Reporte[[#This Row],[Cód. Prod.]],EjecucionPIIP[Periodo],$B$1,EjecucionPIIP[AvanceEjecutado],"&lt;&gt;0")</f>
        <v>0</v>
      </c>
      <c r="G203" s="49" t="e" cm="1" vm="1">
        <f t="array" ref="G203">_xlfn._xlws.FILTER(ReporteEficacia[Meta ejecutada],(ReporteEficacia[Código producto]=Reporte[[#This Row],[Cód. Prod.]])*(ReporteEficacia[Periodo]='Reporte'!$B$1))</f>
        <v>#VALUE!</v>
      </c>
      <c r="H203" s="23" t="e" vm="2">
        <f>IF(Reporte[[#This Row],[Ejecución Física PIIP]]=Reporte[[#This Row],[Eje. Fís. SISPT]],"Coincide","No coincide")</f>
        <v>#VALUE!</v>
      </c>
      <c r="I203" s="23" t="str" cm="1">
        <f t="array" ref="I203">_xlfn.TEXTJOIN(", ",TRUE,_xlfn._xlws.FILTER(EjecucionPIIP[Bpin],(EjecucionPIIP[Periodo]='Reporte'!$B$1)*(EjecucionPIIP[CodigoProducto]=Reporte[[#This Row],[Cód. Prod.]]),""))</f>
        <v/>
      </c>
      <c r="J203" s="134">
        <f>SUMIFS(CUIPO_datos_abiertos[COMPROMISOS],CUIPO_datos_abiertos[COD_PROGRAMATICO_MGA],Reporte[[#This Row],[Cód. Prod.]],CUIPO_datos_abiertos[PERIODO],$B$1)</f>
        <v>0</v>
      </c>
      <c r="K203" s="137">
        <f>SUMIFS(CUIPO_datos_abiertos[OBLIGACIONES],CUIPO_datos_abiertos[COD_PROGRAMATICO_MGA],Reporte[[#This Row],[Cód. Prod.]],CUIPO_datos_abiertos[PERIODO],$B$1)</f>
        <v>0</v>
      </c>
      <c r="L20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3" s="56" t="str">
        <f>IF(Reporte[[#This Row],[¿Se tiene en cuenta para el calculo?]]="Aporta al calculo",Reporte[[#This Row],[Ejecución Física PIIP]]/Reporte[[#This Row],[Programación Física de la Meta]],"")</f>
        <v/>
      </c>
      <c r="N203" s="53" t="str">
        <f>IF(Reporte[[#This Row],[¿Se tiene en cuenta para el calculo?]]="Aporta al calculo",IF(Reporte[[#This Row],[Avance físico (%)]]&gt;1,1,Reporte[[#This Row],[Avance físico (%)]]),"")</f>
        <v/>
      </c>
      <c r="O203" s="48" t="str">
        <f>IF(Reporte[[#This Row],[¿Se tiene en cuenta para el calculo?]]="Aporta al calculo",Reporte[[#This Row],[Obligaciones (CUIPO)]]/$D$1,"")</f>
        <v/>
      </c>
      <c r="P203" s="44" t="str">
        <f>IF(Reporte[[#This Row],[¿Se tiene en cuenta para el calculo?]]="Aporta al calculo",Reporte[[#This Row],[Avance ajustado (%)]]*Reporte[[#This Row],[Ponderador (wi)]],"")</f>
        <v/>
      </c>
    </row>
    <row r="204" spans="1:16" ht="28.8" x14ac:dyDescent="0.3">
      <c r="A204" s="34" t="s">
        <v>775</v>
      </c>
      <c r="B204" s="35" t="s">
        <v>776</v>
      </c>
      <c r="C204" s="35" t="s">
        <v>777</v>
      </c>
      <c r="D204" s="35" t="s">
        <v>778</v>
      </c>
      <c r="E204" s="46" cm="1">
        <f t="array" ref="E204">_xlfn._xlws.FILTER(PI_SISPT_ProgramacionFisica[Prog. Fís.],(PI_SISPT_ProgramacionFisica[Cód. Prod.]=Reporte[[#This Row],[Cód. Prod.]])*(PI_SISPT_ProgramacionFisica[Vigencia]=LEFT('Reporte'!$B$1,4)))</f>
        <v>0</v>
      </c>
      <c r="F204" s="49">
        <f>SUMIFS(EjecucionPIIP[AvanceEjecutado],EjecucionPIIP[CodigoProducto],Reporte[[#This Row],[Cód. Prod.]],EjecucionPIIP[Periodo],$B$1,EjecucionPIIP[AvanceEjecutado],"&lt;&gt;0")</f>
        <v>0</v>
      </c>
      <c r="G204" s="49" t="e" cm="1" vm="1">
        <f t="array" ref="G204">_xlfn._xlws.FILTER(ReporteEficacia[Meta ejecutada],(ReporteEficacia[Código producto]=Reporte[[#This Row],[Cód. Prod.]])*(ReporteEficacia[Periodo]='Reporte'!$B$1))</f>
        <v>#VALUE!</v>
      </c>
      <c r="H204" s="23" t="e" vm="2">
        <f>IF(Reporte[[#This Row],[Ejecución Física PIIP]]=Reporte[[#This Row],[Eje. Fís. SISPT]],"Coincide","No coincide")</f>
        <v>#VALUE!</v>
      </c>
      <c r="I204" s="23" t="str" cm="1">
        <f t="array" ref="I204">_xlfn.TEXTJOIN(", ",TRUE,_xlfn._xlws.FILTER(EjecucionPIIP[Bpin],(EjecucionPIIP[Periodo]='Reporte'!$B$1)*(EjecucionPIIP[CodigoProducto]=Reporte[[#This Row],[Cód. Prod.]]),""))</f>
        <v/>
      </c>
      <c r="J204" s="134">
        <f>SUMIFS(CUIPO_datos_abiertos[COMPROMISOS],CUIPO_datos_abiertos[COD_PROGRAMATICO_MGA],Reporte[[#This Row],[Cód. Prod.]],CUIPO_datos_abiertos[PERIODO],$B$1)</f>
        <v>0</v>
      </c>
      <c r="K204" s="137">
        <f>SUMIFS(CUIPO_datos_abiertos[OBLIGACIONES],CUIPO_datos_abiertos[COD_PROGRAMATICO_MGA],Reporte[[#This Row],[Cód. Prod.]],CUIPO_datos_abiertos[PERIODO],$B$1)</f>
        <v>0</v>
      </c>
      <c r="L20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4" s="56" t="str">
        <f>IF(Reporte[[#This Row],[¿Se tiene en cuenta para el calculo?]]="Aporta al calculo",Reporte[[#This Row],[Ejecución Física PIIP]]/Reporte[[#This Row],[Programación Física de la Meta]],"")</f>
        <v/>
      </c>
      <c r="N204" s="53" t="str">
        <f>IF(Reporte[[#This Row],[¿Se tiene en cuenta para el calculo?]]="Aporta al calculo",IF(Reporte[[#This Row],[Avance físico (%)]]&gt;1,1,Reporte[[#This Row],[Avance físico (%)]]),"")</f>
        <v/>
      </c>
      <c r="O204" s="48" t="str">
        <f>IF(Reporte[[#This Row],[¿Se tiene en cuenta para el calculo?]]="Aporta al calculo",Reporte[[#This Row],[Obligaciones (CUIPO)]]/$D$1,"")</f>
        <v/>
      </c>
      <c r="P204" s="44" t="str">
        <f>IF(Reporte[[#This Row],[¿Se tiene en cuenta para el calculo?]]="Aporta al calculo",Reporte[[#This Row],[Avance ajustado (%)]]*Reporte[[#This Row],[Ponderador (wi)]],"")</f>
        <v/>
      </c>
    </row>
    <row r="205" spans="1:16" ht="28.8" x14ac:dyDescent="0.3">
      <c r="A205" s="34" t="s">
        <v>779</v>
      </c>
      <c r="B205" s="35" t="s">
        <v>780</v>
      </c>
      <c r="C205" s="35" t="s">
        <v>781</v>
      </c>
      <c r="D205" s="35" t="s">
        <v>782</v>
      </c>
      <c r="E205" s="46" cm="1">
        <f t="array" ref="E205">_xlfn._xlws.FILTER(PI_SISPT_ProgramacionFisica[Prog. Fís.],(PI_SISPT_ProgramacionFisica[Cód. Prod.]=Reporte[[#This Row],[Cód. Prod.]])*(PI_SISPT_ProgramacionFisica[Vigencia]=LEFT('Reporte'!$B$1,4)))</f>
        <v>3</v>
      </c>
      <c r="F205" s="49">
        <f>SUMIFS(EjecucionPIIP[AvanceEjecutado],EjecucionPIIP[CodigoProducto],Reporte[[#This Row],[Cód. Prod.]],EjecucionPIIP[Periodo],$B$1,EjecucionPIIP[AvanceEjecutado],"&lt;&gt;0")</f>
        <v>0</v>
      </c>
      <c r="G205" s="49" t="e" cm="1" vm="1">
        <f t="array" ref="G205">_xlfn._xlws.FILTER(ReporteEficacia[Meta ejecutada],(ReporteEficacia[Código producto]=Reporte[[#This Row],[Cód. Prod.]])*(ReporteEficacia[Periodo]='Reporte'!$B$1))</f>
        <v>#VALUE!</v>
      </c>
      <c r="H205" s="23" t="e" vm="2">
        <f>IF(Reporte[[#This Row],[Ejecución Física PIIP]]=Reporte[[#This Row],[Eje. Fís. SISPT]],"Coincide","No coincide")</f>
        <v>#VALUE!</v>
      </c>
      <c r="I205" s="23" t="str" cm="1">
        <f t="array" ref="I205">_xlfn.TEXTJOIN(", ",TRUE,_xlfn._xlws.FILTER(EjecucionPIIP[Bpin],(EjecucionPIIP[Periodo]='Reporte'!$B$1)*(EjecucionPIIP[CodigoProducto]=Reporte[[#This Row],[Cód. Prod.]]),""))</f>
        <v/>
      </c>
      <c r="J205" s="134">
        <f>SUMIFS(CUIPO_datos_abiertos[COMPROMISOS],CUIPO_datos_abiertos[COD_PROGRAMATICO_MGA],Reporte[[#This Row],[Cód. Prod.]],CUIPO_datos_abiertos[PERIODO],$B$1)</f>
        <v>0</v>
      </c>
      <c r="K205" s="137">
        <f>SUMIFS(CUIPO_datos_abiertos[OBLIGACIONES],CUIPO_datos_abiertos[COD_PROGRAMATICO_MGA],Reporte[[#This Row],[Cód. Prod.]],CUIPO_datos_abiertos[PERIODO],$B$1)</f>
        <v>0</v>
      </c>
      <c r="L20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5" s="56" t="str">
        <f>IF(Reporte[[#This Row],[¿Se tiene en cuenta para el calculo?]]="Aporta al calculo",Reporte[[#This Row],[Ejecución Física PIIP]]/Reporte[[#This Row],[Programación Física de la Meta]],"")</f>
        <v/>
      </c>
      <c r="N205" s="53" t="str">
        <f>IF(Reporte[[#This Row],[¿Se tiene en cuenta para el calculo?]]="Aporta al calculo",IF(Reporte[[#This Row],[Avance físico (%)]]&gt;1,1,Reporte[[#This Row],[Avance físico (%)]]),"")</f>
        <v/>
      </c>
      <c r="O205" s="48" t="str">
        <f>IF(Reporte[[#This Row],[¿Se tiene en cuenta para el calculo?]]="Aporta al calculo",Reporte[[#This Row],[Obligaciones (CUIPO)]]/$D$1,"")</f>
        <v/>
      </c>
      <c r="P205" s="44" t="str">
        <f>IF(Reporte[[#This Row],[¿Se tiene en cuenta para el calculo?]]="Aporta al calculo",Reporte[[#This Row],[Avance ajustado (%)]]*Reporte[[#This Row],[Ponderador (wi)]],"")</f>
        <v/>
      </c>
    </row>
    <row r="206" spans="1:16" ht="57.6" x14ac:dyDescent="0.3">
      <c r="A206" s="34" t="s">
        <v>783</v>
      </c>
      <c r="B206" s="35" t="s">
        <v>784</v>
      </c>
      <c r="C206" s="35" t="s">
        <v>785</v>
      </c>
      <c r="D206" s="35" t="s">
        <v>786</v>
      </c>
      <c r="E206" s="46" cm="1">
        <f t="array" ref="E206">_xlfn._xlws.FILTER(PI_SISPT_ProgramacionFisica[Prog. Fís.],(PI_SISPT_ProgramacionFisica[Cód. Prod.]=Reporte[[#This Row],[Cód. Prod.]])*(PI_SISPT_ProgramacionFisica[Vigencia]=LEFT('Reporte'!$B$1,4)))</f>
        <v>40</v>
      </c>
      <c r="F206" s="49">
        <f>SUMIFS(EjecucionPIIP[AvanceEjecutado],EjecucionPIIP[CodigoProducto],Reporte[[#This Row],[Cód. Prod.]],EjecucionPIIP[Periodo],$B$1,EjecucionPIIP[AvanceEjecutado],"&lt;&gt;0")</f>
        <v>0</v>
      </c>
      <c r="G206" s="49" t="e" cm="1" vm="1">
        <f t="array" ref="G206">_xlfn._xlws.FILTER(ReporteEficacia[Meta ejecutada],(ReporteEficacia[Código producto]=Reporte[[#This Row],[Cód. Prod.]])*(ReporteEficacia[Periodo]='Reporte'!$B$1))</f>
        <v>#VALUE!</v>
      </c>
      <c r="H206" s="23" t="e" vm="2">
        <f>IF(Reporte[[#This Row],[Ejecución Física PIIP]]=Reporte[[#This Row],[Eje. Fís. SISPT]],"Coincide","No coincide")</f>
        <v>#VALUE!</v>
      </c>
      <c r="I206" s="23" t="str" cm="1">
        <f t="array" ref="I206">_xlfn.TEXTJOIN(", ",TRUE,_xlfn._xlws.FILTER(EjecucionPIIP[Bpin],(EjecucionPIIP[Periodo]='Reporte'!$B$1)*(EjecucionPIIP[CodigoProducto]=Reporte[[#This Row],[Cód. Prod.]]),""))</f>
        <v/>
      </c>
      <c r="J206" s="134">
        <f>SUMIFS(CUIPO_datos_abiertos[COMPROMISOS],CUIPO_datos_abiertos[COD_PROGRAMATICO_MGA],Reporte[[#This Row],[Cód. Prod.]],CUIPO_datos_abiertos[PERIODO],$B$1)</f>
        <v>0</v>
      </c>
      <c r="K206" s="137">
        <f>SUMIFS(CUIPO_datos_abiertos[OBLIGACIONES],CUIPO_datos_abiertos[COD_PROGRAMATICO_MGA],Reporte[[#This Row],[Cód. Prod.]],CUIPO_datos_abiertos[PERIODO],$B$1)</f>
        <v>0</v>
      </c>
      <c r="L20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6" s="56" t="str">
        <f>IF(Reporte[[#This Row],[¿Se tiene en cuenta para el calculo?]]="Aporta al calculo",Reporte[[#This Row],[Ejecución Física PIIP]]/Reporte[[#This Row],[Programación Física de la Meta]],"")</f>
        <v/>
      </c>
      <c r="N206" s="53" t="str">
        <f>IF(Reporte[[#This Row],[¿Se tiene en cuenta para el calculo?]]="Aporta al calculo",IF(Reporte[[#This Row],[Avance físico (%)]]&gt;1,1,Reporte[[#This Row],[Avance físico (%)]]),"")</f>
        <v/>
      </c>
      <c r="O206" s="48" t="str">
        <f>IF(Reporte[[#This Row],[¿Se tiene en cuenta para el calculo?]]="Aporta al calculo",Reporte[[#This Row],[Obligaciones (CUIPO)]]/$D$1,"")</f>
        <v/>
      </c>
      <c r="P206" s="44" t="str">
        <f>IF(Reporte[[#This Row],[¿Se tiene en cuenta para el calculo?]]="Aporta al calculo",Reporte[[#This Row],[Avance ajustado (%)]]*Reporte[[#This Row],[Ponderador (wi)]],"")</f>
        <v/>
      </c>
    </row>
    <row r="207" spans="1:16" ht="57.6" x14ac:dyDescent="0.3">
      <c r="A207" s="34" t="s">
        <v>787</v>
      </c>
      <c r="B207" s="35" t="s">
        <v>788</v>
      </c>
      <c r="C207" s="35" t="s">
        <v>789</v>
      </c>
      <c r="D207" s="35" t="s">
        <v>790</v>
      </c>
      <c r="E207" s="46" cm="1">
        <f t="array" ref="E207">_xlfn._xlws.FILTER(PI_SISPT_ProgramacionFisica[Prog. Fís.],(PI_SISPT_ProgramacionFisica[Cód. Prod.]=Reporte[[#This Row],[Cód. Prod.]])*(PI_SISPT_ProgramacionFisica[Vigencia]=LEFT('Reporte'!$B$1,4)))</f>
        <v>1</v>
      </c>
      <c r="F207" s="49">
        <f>SUMIFS(EjecucionPIIP[AvanceEjecutado],EjecucionPIIP[CodigoProducto],Reporte[[#This Row],[Cód. Prod.]],EjecucionPIIP[Periodo],$B$1,EjecucionPIIP[AvanceEjecutado],"&lt;&gt;0")</f>
        <v>0</v>
      </c>
      <c r="G207" s="49" t="e" cm="1" vm="1">
        <f t="array" ref="G207">_xlfn._xlws.FILTER(ReporteEficacia[Meta ejecutada],(ReporteEficacia[Código producto]=Reporte[[#This Row],[Cód. Prod.]])*(ReporteEficacia[Periodo]='Reporte'!$B$1))</f>
        <v>#VALUE!</v>
      </c>
      <c r="H207" s="23" t="e" vm="2">
        <f>IF(Reporte[[#This Row],[Ejecución Física PIIP]]=Reporte[[#This Row],[Eje. Fís. SISPT]],"Coincide","No coincide")</f>
        <v>#VALUE!</v>
      </c>
      <c r="I207" s="23" t="str" cm="1">
        <f t="array" ref="I207">_xlfn.TEXTJOIN(", ",TRUE,_xlfn._xlws.FILTER(EjecucionPIIP[Bpin],(EjecucionPIIP[Periodo]='Reporte'!$B$1)*(EjecucionPIIP[CodigoProducto]=Reporte[[#This Row],[Cód. Prod.]]),""))</f>
        <v/>
      </c>
      <c r="J207" s="134">
        <f>SUMIFS(CUIPO_datos_abiertos[COMPROMISOS],CUIPO_datos_abiertos[COD_PROGRAMATICO_MGA],Reporte[[#This Row],[Cód. Prod.]],CUIPO_datos_abiertos[PERIODO],$B$1)</f>
        <v>0</v>
      </c>
      <c r="K207" s="137">
        <f>SUMIFS(CUIPO_datos_abiertos[OBLIGACIONES],CUIPO_datos_abiertos[COD_PROGRAMATICO_MGA],Reporte[[#This Row],[Cód. Prod.]],CUIPO_datos_abiertos[PERIODO],$B$1)</f>
        <v>0</v>
      </c>
      <c r="L20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7" s="56" t="str">
        <f>IF(Reporte[[#This Row],[¿Se tiene en cuenta para el calculo?]]="Aporta al calculo",Reporte[[#This Row],[Ejecución Física PIIP]]/Reporte[[#This Row],[Programación Física de la Meta]],"")</f>
        <v/>
      </c>
      <c r="N207" s="53" t="str">
        <f>IF(Reporte[[#This Row],[¿Se tiene en cuenta para el calculo?]]="Aporta al calculo",IF(Reporte[[#This Row],[Avance físico (%)]]&gt;1,1,Reporte[[#This Row],[Avance físico (%)]]),"")</f>
        <v/>
      </c>
      <c r="O207" s="48" t="str">
        <f>IF(Reporte[[#This Row],[¿Se tiene en cuenta para el calculo?]]="Aporta al calculo",Reporte[[#This Row],[Obligaciones (CUIPO)]]/$D$1,"")</f>
        <v/>
      </c>
      <c r="P207" s="44" t="str">
        <f>IF(Reporte[[#This Row],[¿Se tiene en cuenta para el calculo?]]="Aporta al calculo",Reporte[[#This Row],[Avance ajustado (%)]]*Reporte[[#This Row],[Ponderador (wi)]],"")</f>
        <v/>
      </c>
    </row>
    <row r="208" spans="1:16" ht="72" x14ac:dyDescent="0.3">
      <c r="A208" s="34" t="s">
        <v>791</v>
      </c>
      <c r="B208" s="35" t="s">
        <v>792</v>
      </c>
      <c r="C208" s="35" t="s">
        <v>793</v>
      </c>
      <c r="D208" s="35" t="s">
        <v>794</v>
      </c>
      <c r="E208" s="46" cm="1">
        <f t="array" ref="E208">_xlfn._xlws.FILTER(PI_SISPT_ProgramacionFisica[Prog. Fís.],(PI_SISPT_ProgramacionFisica[Cód. Prod.]=Reporte[[#This Row],[Cód. Prod.]])*(PI_SISPT_ProgramacionFisica[Vigencia]=LEFT('Reporte'!$B$1,4)))</f>
        <v>2</v>
      </c>
      <c r="F208" s="49">
        <f>SUMIFS(EjecucionPIIP[AvanceEjecutado],EjecucionPIIP[CodigoProducto],Reporte[[#This Row],[Cód. Prod.]],EjecucionPIIP[Periodo],$B$1,EjecucionPIIP[AvanceEjecutado],"&lt;&gt;0")</f>
        <v>0</v>
      </c>
      <c r="G208" s="49" t="e" cm="1" vm="1">
        <f t="array" ref="G208">_xlfn._xlws.FILTER(ReporteEficacia[Meta ejecutada],(ReporteEficacia[Código producto]=Reporte[[#This Row],[Cód. Prod.]])*(ReporteEficacia[Periodo]='Reporte'!$B$1))</f>
        <v>#VALUE!</v>
      </c>
      <c r="H208" s="23" t="e" vm="2">
        <f>IF(Reporte[[#This Row],[Ejecución Física PIIP]]=Reporte[[#This Row],[Eje. Fís. SISPT]],"Coincide","No coincide")</f>
        <v>#VALUE!</v>
      </c>
      <c r="I208" s="23" t="str" cm="1">
        <f t="array" ref="I208">_xlfn.TEXTJOIN(", ",TRUE,_xlfn._xlws.FILTER(EjecucionPIIP[Bpin],(EjecucionPIIP[Periodo]='Reporte'!$B$1)*(EjecucionPIIP[CodigoProducto]=Reporte[[#This Row],[Cód. Prod.]]),""))</f>
        <v/>
      </c>
      <c r="J208" s="134">
        <f>SUMIFS(CUIPO_datos_abiertos[COMPROMISOS],CUIPO_datos_abiertos[COD_PROGRAMATICO_MGA],Reporte[[#This Row],[Cód. Prod.]],CUIPO_datos_abiertos[PERIODO],$B$1)</f>
        <v>0</v>
      </c>
      <c r="K208" s="137">
        <f>SUMIFS(CUIPO_datos_abiertos[OBLIGACIONES],CUIPO_datos_abiertos[COD_PROGRAMATICO_MGA],Reporte[[#This Row],[Cód. Prod.]],CUIPO_datos_abiertos[PERIODO],$B$1)</f>
        <v>0</v>
      </c>
      <c r="L20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8" s="56" t="str">
        <f>IF(Reporte[[#This Row],[¿Se tiene en cuenta para el calculo?]]="Aporta al calculo",Reporte[[#This Row],[Ejecución Física PIIP]]/Reporte[[#This Row],[Programación Física de la Meta]],"")</f>
        <v/>
      </c>
      <c r="N208" s="53" t="str">
        <f>IF(Reporte[[#This Row],[¿Se tiene en cuenta para el calculo?]]="Aporta al calculo",IF(Reporte[[#This Row],[Avance físico (%)]]&gt;1,1,Reporte[[#This Row],[Avance físico (%)]]),"")</f>
        <v/>
      </c>
      <c r="O208" s="48" t="str">
        <f>IF(Reporte[[#This Row],[¿Se tiene en cuenta para el calculo?]]="Aporta al calculo",Reporte[[#This Row],[Obligaciones (CUIPO)]]/$D$1,"")</f>
        <v/>
      </c>
      <c r="P208" s="44" t="str">
        <f>IF(Reporte[[#This Row],[¿Se tiene en cuenta para el calculo?]]="Aporta al calculo",Reporte[[#This Row],[Avance ajustado (%)]]*Reporte[[#This Row],[Ponderador (wi)]],"")</f>
        <v/>
      </c>
    </row>
    <row r="209" spans="1:16" ht="57.6" x14ac:dyDescent="0.3">
      <c r="A209" s="34" t="s">
        <v>795</v>
      </c>
      <c r="B209" s="35" t="s">
        <v>796</v>
      </c>
      <c r="C209" s="35" t="s">
        <v>797</v>
      </c>
      <c r="D209" s="35" t="s">
        <v>798</v>
      </c>
      <c r="E209" s="46" cm="1">
        <f t="array" ref="E209">_xlfn._xlws.FILTER(PI_SISPT_ProgramacionFisica[Prog. Fís.],(PI_SISPT_ProgramacionFisica[Cód. Prod.]=Reporte[[#This Row],[Cód. Prod.]])*(PI_SISPT_ProgramacionFisica[Vigencia]=LEFT('Reporte'!$B$1,4)))</f>
        <v>13</v>
      </c>
      <c r="F209" s="49">
        <f>SUMIFS(EjecucionPIIP[AvanceEjecutado],EjecucionPIIP[CodigoProducto],Reporte[[#This Row],[Cód. Prod.]],EjecucionPIIP[Periodo],$B$1,EjecucionPIIP[AvanceEjecutado],"&lt;&gt;0")</f>
        <v>0</v>
      </c>
      <c r="G209" s="49" t="e" cm="1" vm="1">
        <f t="array" ref="G209">_xlfn._xlws.FILTER(ReporteEficacia[Meta ejecutada],(ReporteEficacia[Código producto]=Reporte[[#This Row],[Cód. Prod.]])*(ReporteEficacia[Periodo]='Reporte'!$B$1))</f>
        <v>#VALUE!</v>
      </c>
      <c r="H209" s="23" t="e" vm="2">
        <f>IF(Reporte[[#This Row],[Ejecución Física PIIP]]=Reporte[[#This Row],[Eje. Fís. SISPT]],"Coincide","No coincide")</f>
        <v>#VALUE!</v>
      </c>
      <c r="I209" s="23" t="str" cm="1">
        <f t="array" ref="I209">_xlfn.TEXTJOIN(", ",TRUE,_xlfn._xlws.FILTER(EjecucionPIIP[Bpin],(EjecucionPIIP[Periodo]='Reporte'!$B$1)*(EjecucionPIIP[CodigoProducto]=Reporte[[#This Row],[Cód. Prod.]]),""))</f>
        <v/>
      </c>
      <c r="J209" s="134">
        <f>SUMIFS(CUIPO_datos_abiertos[COMPROMISOS],CUIPO_datos_abiertos[COD_PROGRAMATICO_MGA],Reporte[[#This Row],[Cód. Prod.]],CUIPO_datos_abiertos[PERIODO],$B$1)</f>
        <v>0</v>
      </c>
      <c r="K209" s="137">
        <f>SUMIFS(CUIPO_datos_abiertos[OBLIGACIONES],CUIPO_datos_abiertos[COD_PROGRAMATICO_MGA],Reporte[[#This Row],[Cód. Prod.]],CUIPO_datos_abiertos[PERIODO],$B$1)</f>
        <v>0</v>
      </c>
      <c r="L20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09" s="56" t="str">
        <f>IF(Reporte[[#This Row],[¿Se tiene en cuenta para el calculo?]]="Aporta al calculo",Reporte[[#This Row],[Ejecución Física PIIP]]/Reporte[[#This Row],[Programación Física de la Meta]],"")</f>
        <v/>
      </c>
      <c r="N209" s="53" t="str">
        <f>IF(Reporte[[#This Row],[¿Se tiene en cuenta para el calculo?]]="Aporta al calculo",IF(Reporte[[#This Row],[Avance físico (%)]]&gt;1,1,Reporte[[#This Row],[Avance físico (%)]]),"")</f>
        <v/>
      </c>
      <c r="O209" s="48" t="str">
        <f>IF(Reporte[[#This Row],[¿Se tiene en cuenta para el calculo?]]="Aporta al calculo",Reporte[[#This Row],[Obligaciones (CUIPO)]]/$D$1,"")</f>
        <v/>
      </c>
      <c r="P209" s="44" t="str">
        <f>IF(Reporte[[#This Row],[¿Se tiene en cuenta para el calculo?]]="Aporta al calculo",Reporte[[#This Row],[Avance ajustado (%)]]*Reporte[[#This Row],[Ponderador (wi)]],"")</f>
        <v/>
      </c>
    </row>
    <row r="210" spans="1:16" ht="43.2" x14ac:dyDescent="0.3">
      <c r="A210" s="34" t="s">
        <v>799</v>
      </c>
      <c r="B210" s="35" t="s">
        <v>800</v>
      </c>
      <c r="C210" s="35" t="s">
        <v>801</v>
      </c>
      <c r="D210" s="35" t="s">
        <v>802</v>
      </c>
      <c r="E210" s="46" cm="1">
        <f t="array" ref="E210">_xlfn._xlws.FILTER(PI_SISPT_ProgramacionFisica[Prog. Fís.],(PI_SISPT_ProgramacionFisica[Cód. Prod.]=Reporte[[#This Row],[Cód. Prod.]])*(PI_SISPT_ProgramacionFisica[Vigencia]=LEFT('Reporte'!$B$1,4)))</f>
        <v>0</v>
      </c>
      <c r="F210" s="49">
        <f>SUMIFS(EjecucionPIIP[AvanceEjecutado],EjecucionPIIP[CodigoProducto],Reporte[[#This Row],[Cód. Prod.]],EjecucionPIIP[Periodo],$B$1,EjecucionPIIP[AvanceEjecutado],"&lt;&gt;0")</f>
        <v>0</v>
      </c>
      <c r="G210" s="49" t="e" cm="1" vm="1">
        <f t="array" ref="G210">_xlfn._xlws.FILTER(ReporteEficacia[Meta ejecutada],(ReporteEficacia[Código producto]=Reporte[[#This Row],[Cód. Prod.]])*(ReporteEficacia[Periodo]='Reporte'!$B$1))</f>
        <v>#VALUE!</v>
      </c>
      <c r="H210" s="23" t="e" vm="2">
        <f>IF(Reporte[[#This Row],[Ejecución Física PIIP]]=Reporte[[#This Row],[Eje. Fís. SISPT]],"Coincide","No coincide")</f>
        <v>#VALUE!</v>
      </c>
      <c r="I210" s="23" t="str" cm="1">
        <f t="array" ref="I210">_xlfn.TEXTJOIN(", ",TRUE,_xlfn._xlws.FILTER(EjecucionPIIP[Bpin],(EjecucionPIIP[Periodo]='Reporte'!$B$1)*(EjecucionPIIP[CodigoProducto]=Reporte[[#This Row],[Cód. Prod.]]),""))</f>
        <v/>
      </c>
      <c r="J210" s="134">
        <f>SUMIFS(CUIPO_datos_abiertos[COMPROMISOS],CUIPO_datos_abiertos[COD_PROGRAMATICO_MGA],Reporte[[#This Row],[Cód. Prod.]],CUIPO_datos_abiertos[PERIODO],$B$1)</f>
        <v>0</v>
      </c>
      <c r="K210" s="137">
        <f>SUMIFS(CUIPO_datos_abiertos[OBLIGACIONES],CUIPO_datos_abiertos[COD_PROGRAMATICO_MGA],Reporte[[#This Row],[Cód. Prod.]],CUIPO_datos_abiertos[PERIODO],$B$1)</f>
        <v>0</v>
      </c>
      <c r="L21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0" s="56" t="str">
        <f>IF(Reporte[[#This Row],[¿Se tiene en cuenta para el calculo?]]="Aporta al calculo",Reporte[[#This Row],[Ejecución Física PIIP]]/Reporte[[#This Row],[Programación Física de la Meta]],"")</f>
        <v/>
      </c>
      <c r="N210" s="53" t="str">
        <f>IF(Reporte[[#This Row],[¿Se tiene en cuenta para el calculo?]]="Aporta al calculo",IF(Reporte[[#This Row],[Avance físico (%)]]&gt;1,1,Reporte[[#This Row],[Avance físico (%)]]),"")</f>
        <v/>
      </c>
      <c r="O210" s="48" t="str">
        <f>IF(Reporte[[#This Row],[¿Se tiene en cuenta para el calculo?]]="Aporta al calculo",Reporte[[#This Row],[Obligaciones (CUIPO)]]/$D$1,"")</f>
        <v/>
      </c>
      <c r="P210" s="44" t="str">
        <f>IF(Reporte[[#This Row],[¿Se tiene en cuenta para el calculo?]]="Aporta al calculo",Reporte[[#This Row],[Avance ajustado (%)]]*Reporte[[#This Row],[Ponderador (wi)]],"")</f>
        <v/>
      </c>
    </row>
    <row r="211" spans="1:16" ht="57.6" x14ac:dyDescent="0.3">
      <c r="A211" s="34" t="s">
        <v>803</v>
      </c>
      <c r="B211" s="35" t="s">
        <v>804</v>
      </c>
      <c r="C211" s="35" t="s">
        <v>805</v>
      </c>
      <c r="D211" s="35" t="s">
        <v>806</v>
      </c>
      <c r="E211" s="46" cm="1">
        <f t="array" ref="E211">_xlfn._xlws.FILTER(PI_SISPT_ProgramacionFisica[Prog. Fís.],(PI_SISPT_ProgramacionFisica[Cód. Prod.]=Reporte[[#This Row],[Cód. Prod.]])*(PI_SISPT_ProgramacionFisica[Vigencia]=LEFT('Reporte'!$B$1,4)))</f>
        <v>1</v>
      </c>
      <c r="F211" s="49">
        <f>SUMIFS(EjecucionPIIP[AvanceEjecutado],EjecucionPIIP[CodigoProducto],Reporte[[#This Row],[Cód. Prod.]],EjecucionPIIP[Periodo],$B$1,EjecucionPIIP[AvanceEjecutado],"&lt;&gt;0")</f>
        <v>0</v>
      </c>
      <c r="G211" s="49" t="e" cm="1" vm="1">
        <f t="array" ref="G211">_xlfn._xlws.FILTER(ReporteEficacia[Meta ejecutada],(ReporteEficacia[Código producto]=Reporte[[#This Row],[Cód. Prod.]])*(ReporteEficacia[Periodo]='Reporte'!$B$1))</f>
        <v>#VALUE!</v>
      </c>
      <c r="H211" s="23" t="e" vm="2">
        <f>IF(Reporte[[#This Row],[Ejecución Física PIIP]]=Reporte[[#This Row],[Eje. Fís. SISPT]],"Coincide","No coincide")</f>
        <v>#VALUE!</v>
      </c>
      <c r="I211" s="23" t="str" cm="1">
        <f t="array" ref="I211">_xlfn.TEXTJOIN(", ",TRUE,_xlfn._xlws.FILTER(EjecucionPIIP[Bpin],(EjecucionPIIP[Periodo]='Reporte'!$B$1)*(EjecucionPIIP[CodigoProducto]=Reporte[[#This Row],[Cód. Prod.]]),""))</f>
        <v/>
      </c>
      <c r="J211" s="134">
        <f>SUMIFS(CUIPO_datos_abiertos[COMPROMISOS],CUIPO_datos_abiertos[COD_PROGRAMATICO_MGA],Reporte[[#This Row],[Cód. Prod.]],CUIPO_datos_abiertos[PERIODO],$B$1)</f>
        <v>0</v>
      </c>
      <c r="K211" s="137">
        <f>SUMIFS(CUIPO_datos_abiertos[OBLIGACIONES],CUIPO_datos_abiertos[COD_PROGRAMATICO_MGA],Reporte[[#This Row],[Cód. Prod.]],CUIPO_datos_abiertos[PERIODO],$B$1)</f>
        <v>0</v>
      </c>
      <c r="L21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1" s="56" t="str">
        <f>IF(Reporte[[#This Row],[¿Se tiene en cuenta para el calculo?]]="Aporta al calculo",Reporte[[#This Row],[Ejecución Física PIIP]]/Reporte[[#This Row],[Programación Física de la Meta]],"")</f>
        <v/>
      </c>
      <c r="N211" s="53" t="str">
        <f>IF(Reporte[[#This Row],[¿Se tiene en cuenta para el calculo?]]="Aporta al calculo",IF(Reporte[[#This Row],[Avance físico (%)]]&gt;1,1,Reporte[[#This Row],[Avance físico (%)]]),"")</f>
        <v/>
      </c>
      <c r="O211" s="48" t="str">
        <f>IF(Reporte[[#This Row],[¿Se tiene en cuenta para el calculo?]]="Aporta al calculo",Reporte[[#This Row],[Obligaciones (CUIPO)]]/$D$1,"")</f>
        <v/>
      </c>
      <c r="P211" s="44" t="str">
        <f>IF(Reporte[[#This Row],[¿Se tiene en cuenta para el calculo?]]="Aporta al calculo",Reporte[[#This Row],[Avance ajustado (%)]]*Reporte[[#This Row],[Ponderador (wi)]],"")</f>
        <v/>
      </c>
    </row>
    <row r="212" spans="1:16" ht="57.6" x14ac:dyDescent="0.3">
      <c r="A212" s="34" t="s">
        <v>807</v>
      </c>
      <c r="B212" s="35" t="s">
        <v>808</v>
      </c>
      <c r="C212" s="35" t="s">
        <v>809</v>
      </c>
      <c r="D212" s="35" t="s">
        <v>810</v>
      </c>
      <c r="E212" s="46" cm="1">
        <f t="array" ref="E212">_xlfn._xlws.FILTER(PI_SISPT_ProgramacionFisica[Prog. Fís.],(PI_SISPT_ProgramacionFisica[Cód. Prod.]=Reporte[[#This Row],[Cód. Prod.]])*(PI_SISPT_ProgramacionFisica[Vigencia]=LEFT('Reporte'!$B$1,4)))</f>
        <v>0</v>
      </c>
      <c r="F212" s="49">
        <f>SUMIFS(EjecucionPIIP[AvanceEjecutado],EjecucionPIIP[CodigoProducto],Reporte[[#This Row],[Cód. Prod.]],EjecucionPIIP[Periodo],$B$1,EjecucionPIIP[AvanceEjecutado],"&lt;&gt;0")</f>
        <v>0</v>
      </c>
      <c r="G212" s="49" t="e" cm="1" vm="1">
        <f t="array" ref="G212">_xlfn._xlws.FILTER(ReporteEficacia[Meta ejecutada],(ReporteEficacia[Código producto]=Reporte[[#This Row],[Cód. Prod.]])*(ReporteEficacia[Periodo]='Reporte'!$B$1))</f>
        <v>#VALUE!</v>
      </c>
      <c r="H212" s="23" t="e" vm="2">
        <f>IF(Reporte[[#This Row],[Ejecución Física PIIP]]=Reporte[[#This Row],[Eje. Fís. SISPT]],"Coincide","No coincide")</f>
        <v>#VALUE!</v>
      </c>
      <c r="I212" s="23" t="str" cm="1">
        <f t="array" ref="I212">_xlfn.TEXTJOIN(", ",TRUE,_xlfn._xlws.FILTER(EjecucionPIIP[Bpin],(EjecucionPIIP[Periodo]='Reporte'!$B$1)*(EjecucionPIIP[CodigoProducto]=Reporte[[#This Row],[Cód. Prod.]]),""))</f>
        <v/>
      </c>
      <c r="J212" s="134">
        <f>SUMIFS(CUIPO_datos_abiertos[COMPROMISOS],CUIPO_datos_abiertos[COD_PROGRAMATICO_MGA],Reporte[[#This Row],[Cód. Prod.]],CUIPO_datos_abiertos[PERIODO],$B$1)</f>
        <v>0</v>
      </c>
      <c r="K212" s="137">
        <f>SUMIFS(CUIPO_datos_abiertos[OBLIGACIONES],CUIPO_datos_abiertos[COD_PROGRAMATICO_MGA],Reporte[[#This Row],[Cód. Prod.]],CUIPO_datos_abiertos[PERIODO],$B$1)</f>
        <v>0</v>
      </c>
      <c r="L21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2" s="56" t="str">
        <f>IF(Reporte[[#This Row],[¿Se tiene en cuenta para el calculo?]]="Aporta al calculo",Reporte[[#This Row],[Ejecución Física PIIP]]/Reporte[[#This Row],[Programación Física de la Meta]],"")</f>
        <v/>
      </c>
      <c r="N212" s="53" t="str">
        <f>IF(Reporte[[#This Row],[¿Se tiene en cuenta para el calculo?]]="Aporta al calculo",IF(Reporte[[#This Row],[Avance físico (%)]]&gt;1,1,Reporte[[#This Row],[Avance físico (%)]]),"")</f>
        <v/>
      </c>
      <c r="O212" s="48" t="str">
        <f>IF(Reporte[[#This Row],[¿Se tiene en cuenta para el calculo?]]="Aporta al calculo",Reporte[[#This Row],[Obligaciones (CUIPO)]]/$D$1,"")</f>
        <v/>
      </c>
      <c r="P212" s="44" t="str">
        <f>IF(Reporte[[#This Row],[¿Se tiene en cuenta para el calculo?]]="Aporta al calculo",Reporte[[#This Row],[Avance ajustado (%)]]*Reporte[[#This Row],[Ponderador (wi)]],"")</f>
        <v/>
      </c>
    </row>
    <row r="213" spans="1:16" ht="28.8" x14ac:dyDescent="0.3">
      <c r="A213" s="34" t="s">
        <v>811</v>
      </c>
      <c r="B213" s="35" t="s">
        <v>812</v>
      </c>
      <c r="C213" s="35" t="s">
        <v>813</v>
      </c>
      <c r="D213" s="35" t="s">
        <v>223</v>
      </c>
      <c r="E213" s="46" cm="1">
        <f t="array" ref="E213">_xlfn._xlws.FILTER(PI_SISPT_ProgramacionFisica[Prog. Fís.],(PI_SISPT_ProgramacionFisica[Cód. Prod.]=Reporte[[#This Row],[Cód. Prod.]])*(PI_SISPT_ProgramacionFisica[Vigencia]=LEFT('Reporte'!$B$1,4)))</f>
        <v>0</v>
      </c>
      <c r="F213" s="49">
        <f>SUMIFS(EjecucionPIIP[AvanceEjecutado],EjecucionPIIP[CodigoProducto],Reporte[[#This Row],[Cód. Prod.]],EjecucionPIIP[Periodo],$B$1,EjecucionPIIP[AvanceEjecutado],"&lt;&gt;0")</f>
        <v>0</v>
      </c>
      <c r="G213" s="49" t="e" cm="1" vm="1">
        <f t="array" ref="G213">_xlfn._xlws.FILTER(ReporteEficacia[Meta ejecutada],(ReporteEficacia[Código producto]=Reporte[[#This Row],[Cód. Prod.]])*(ReporteEficacia[Periodo]='Reporte'!$B$1))</f>
        <v>#VALUE!</v>
      </c>
      <c r="H213" s="23" t="e" vm="2">
        <f>IF(Reporte[[#This Row],[Ejecución Física PIIP]]=Reporte[[#This Row],[Eje. Fís. SISPT]],"Coincide","No coincide")</f>
        <v>#VALUE!</v>
      </c>
      <c r="I213" s="23" t="str" cm="1">
        <f t="array" ref="I213">_xlfn.TEXTJOIN(", ",TRUE,_xlfn._xlws.FILTER(EjecucionPIIP[Bpin],(EjecucionPIIP[Periodo]='Reporte'!$B$1)*(EjecucionPIIP[CodigoProducto]=Reporte[[#This Row],[Cód. Prod.]]),""))</f>
        <v/>
      </c>
      <c r="J213" s="134">
        <f>SUMIFS(CUIPO_datos_abiertos[COMPROMISOS],CUIPO_datos_abiertos[COD_PROGRAMATICO_MGA],Reporte[[#This Row],[Cód. Prod.]],CUIPO_datos_abiertos[PERIODO],$B$1)</f>
        <v>0</v>
      </c>
      <c r="K213" s="137">
        <f>SUMIFS(CUIPO_datos_abiertos[OBLIGACIONES],CUIPO_datos_abiertos[COD_PROGRAMATICO_MGA],Reporte[[#This Row],[Cód. Prod.]],CUIPO_datos_abiertos[PERIODO],$B$1)</f>
        <v>0</v>
      </c>
      <c r="L21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3" s="56" t="str">
        <f>IF(Reporte[[#This Row],[¿Se tiene en cuenta para el calculo?]]="Aporta al calculo",Reporte[[#This Row],[Ejecución Física PIIP]]/Reporte[[#This Row],[Programación Física de la Meta]],"")</f>
        <v/>
      </c>
      <c r="N213" s="53" t="str">
        <f>IF(Reporte[[#This Row],[¿Se tiene en cuenta para el calculo?]]="Aporta al calculo",IF(Reporte[[#This Row],[Avance físico (%)]]&gt;1,1,Reporte[[#This Row],[Avance físico (%)]]),"")</f>
        <v/>
      </c>
      <c r="O213" s="48" t="str">
        <f>IF(Reporte[[#This Row],[¿Se tiene en cuenta para el calculo?]]="Aporta al calculo",Reporte[[#This Row],[Obligaciones (CUIPO)]]/$D$1,"")</f>
        <v/>
      </c>
      <c r="P213" s="44" t="str">
        <f>IF(Reporte[[#This Row],[¿Se tiene en cuenta para el calculo?]]="Aporta al calculo",Reporte[[#This Row],[Avance ajustado (%)]]*Reporte[[#This Row],[Ponderador (wi)]],"")</f>
        <v/>
      </c>
    </row>
    <row r="214" spans="1:16" ht="57.6" x14ac:dyDescent="0.3">
      <c r="A214" s="34" t="s">
        <v>814</v>
      </c>
      <c r="B214" s="35" t="s">
        <v>815</v>
      </c>
      <c r="C214" s="35" t="s">
        <v>816</v>
      </c>
      <c r="D214" s="35" t="s">
        <v>817</v>
      </c>
      <c r="E214" s="46" cm="1">
        <f t="array" ref="E214">_xlfn._xlws.FILTER(PI_SISPT_ProgramacionFisica[Prog. Fís.],(PI_SISPT_ProgramacionFisica[Cód. Prod.]=Reporte[[#This Row],[Cód. Prod.]])*(PI_SISPT_ProgramacionFisica[Vigencia]=LEFT('Reporte'!$B$1,4)))</f>
        <v>2</v>
      </c>
      <c r="F214" s="49">
        <f>SUMIFS(EjecucionPIIP[AvanceEjecutado],EjecucionPIIP[CodigoProducto],Reporte[[#This Row],[Cód. Prod.]],EjecucionPIIP[Periodo],$B$1,EjecucionPIIP[AvanceEjecutado],"&lt;&gt;0")</f>
        <v>0</v>
      </c>
      <c r="G214" s="49" t="e" cm="1" vm="1">
        <f t="array" ref="G214">_xlfn._xlws.FILTER(ReporteEficacia[Meta ejecutada],(ReporteEficacia[Código producto]=Reporte[[#This Row],[Cód. Prod.]])*(ReporteEficacia[Periodo]='Reporte'!$B$1))</f>
        <v>#VALUE!</v>
      </c>
      <c r="H214" s="23" t="e" vm="2">
        <f>IF(Reporte[[#This Row],[Ejecución Física PIIP]]=Reporte[[#This Row],[Eje. Fís. SISPT]],"Coincide","No coincide")</f>
        <v>#VALUE!</v>
      </c>
      <c r="I214" s="23" t="str" cm="1">
        <f t="array" ref="I214">_xlfn.TEXTJOIN(", ",TRUE,_xlfn._xlws.FILTER(EjecucionPIIP[Bpin],(EjecucionPIIP[Periodo]='Reporte'!$B$1)*(EjecucionPIIP[CodigoProducto]=Reporte[[#This Row],[Cód. Prod.]]),""))</f>
        <v/>
      </c>
      <c r="J214" s="134">
        <f>SUMIFS(CUIPO_datos_abiertos[COMPROMISOS],CUIPO_datos_abiertos[COD_PROGRAMATICO_MGA],Reporte[[#This Row],[Cód. Prod.]],CUIPO_datos_abiertos[PERIODO],$B$1)</f>
        <v>0</v>
      </c>
      <c r="K214" s="137">
        <f>SUMIFS(CUIPO_datos_abiertos[OBLIGACIONES],CUIPO_datos_abiertos[COD_PROGRAMATICO_MGA],Reporte[[#This Row],[Cód. Prod.]],CUIPO_datos_abiertos[PERIODO],$B$1)</f>
        <v>0</v>
      </c>
      <c r="L21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4" s="56" t="str">
        <f>IF(Reporte[[#This Row],[¿Se tiene en cuenta para el calculo?]]="Aporta al calculo",Reporte[[#This Row],[Ejecución Física PIIP]]/Reporte[[#This Row],[Programación Física de la Meta]],"")</f>
        <v/>
      </c>
      <c r="N214" s="53" t="str">
        <f>IF(Reporte[[#This Row],[¿Se tiene en cuenta para el calculo?]]="Aporta al calculo",IF(Reporte[[#This Row],[Avance físico (%)]]&gt;1,1,Reporte[[#This Row],[Avance físico (%)]]),"")</f>
        <v/>
      </c>
      <c r="O214" s="48" t="str">
        <f>IF(Reporte[[#This Row],[¿Se tiene en cuenta para el calculo?]]="Aporta al calculo",Reporte[[#This Row],[Obligaciones (CUIPO)]]/$D$1,"")</f>
        <v/>
      </c>
      <c r="P214" s="44" t="str">
        <f>IF(Reporte[[#This Row],[¿Se tiene en cuenta para el calculo?]]="Aporta al calculo",Reporte[[#This Row],[Avance ajustado (%)]]*Reporte[[#This Row],[Ponderador (wi)]],"")</f>
        <v/>
      </c>
    </row>
    <row r="215" spans="1:16" x14ac:dyDescent="0.3">
      <c r="A215" s="34" t="s">
        <v>818</v>
      </c>
      <c r="B215" s="35" t="s">
        <v>819</v>
      </c>
      <c r="C215" s="35" t="s">
        <v>820</v>
      </c>
      <c r="D215" s="35" t="s">
        <v>821</v>
      </c>
      <c r="E215" s="46" cm="1">
        <f t="array" ref="E215">_xlfn._xlws.FILTER(PI_SISPT_ProgramacionFisica[Prog. Fís.],(PI_SISPT_ProgramacionFisica[Cód. Prod.]=Reporte[[#This Row],[Cód. Prod.]])*(PI_SISPT_ProgramacionFisica[Vigencia]=LEFT('Reporte'!$B$1,4)))</f>
        <v>0</v>
      </c>
      <c r="F215" s="49">
        <f>SUMIFS(EjecucionPIIP[AvanceEjecutado],EjecucionPIIP[CodigoProducto],Reporte[[#This Row],[Cód. Prod.]],EjecucionPIIP[Periodo],$B$1,EjecucionPIIP[AvanceEjecutado],"&lt;&gt;0")</f>
        <v>0</v>
      </c>
      <c r="G215" s="49" t="e" cm="1" vm="1">
        <f t="array" ref="G215">_xlfn._xlws.FILTER(ReporteEficacia[Meta ejecutada],(ReporteEficacia[Código producto]=Reporte[[#This Row],[Cód. Prod.]])*(ReporteEficacia[Periodo]='Reporte'!$B$1))</f>
        <v>#VALUE!</v>
      </c>
      <c r="H215" s="23" t="e" vm="2">
        <f>IF(Reporte[[#This Row],[Ejecución Física PIIP]]=Reporte[[#This Row],[Eje. Fís. SISPT]],"Coincide","No coincide")</f>
        <v>#VALUE!</v>
      </c>
      <c r="I215" s="23" t="str" cm="1">
        <f t="array" ref="I215">_xlfn.TEXTJOIN(", ",TRUE,_xlfn._xlws.FILTER(EjecucionPIIP[Bpin],(EjecucionPIIP[Periodo]='Reporte'!$B$1)*(EjecucionPIIP[CodigoProducto]=Reporte[[#This Row],[Cód. Prod.]]),""))</f>
        <v/>
      </c>
      <c r="J215" s="134">
        <f>SUMIFS(CUIPO_datos_abiertos[COMPROMISOS],CUIPO_datos_abiertos[COD_PROGRAMATICO_MGA],Reporte[[#This Row],[Cód. Prod.]],CUIPO_datos_abiertos[PERIODO],$B$1)</f>
        <v>0</v>
      </c>
      <c r="K215" s="137">
        <f>SUMIFS(CUIPO_datos_abiertos[OBLIGACIONES],CUIPO_datos_abiertos[COD_PROGRAMATICO_MGA],Reporte[[#This Row],[Cód. Prod.]],CUIPO_datos_abiertos[PERIODO],$B$1)</f>
        <v>0</v>
      </c>
      <c r="L21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5" s="56" t="str">
        <f>IF(Reporte[[#This Row],[¿Se tiene en cuenta para el calculo?]]="Aporta al calculo",Reporte[[#This Row],[Ejecución Física PIIP]]/Reporte[[#This Row],[Programación Física de la Meta]],"")</f>
        <v/>
      </c>
      <c r="N215" s="53" t="str">
        <f>IF(Reporte[[#This Row],[¿Se tiene en cuenta para el calculo?]]="Aporta al calculo",IF(Reporte[[#This Row],[Avance físico (%)]]&gt;1,1,Reporte[[#This Row],[Avance físico (%)]]),"")</f>
        <v/>
      </c>
      <c r="O215" s="48" t="str">
        <f>IF(Reporte[[#This Row],[¿Se tiene en cuenta para el calculo?]]="Aporta al calculo",Reporte[[#This Row],[Obligaciones (CUIPO)]]/$D$1,"")</f>
        <v/>
      </c>
      <c r="P215" s="44" t="str">
        <f>IF(Reporte[[#This Row],[¿Se tiene en cuenta para el calculo?]]="Aporta al calculo",Reporte[[#This Row],[Avance ajustado (%)]]*Reporte[[#This Row],[Ponderador (wi)]],"")</f>
        <v/>
      </c>
    </row>
    <row r="216" spans="1:16" ht="28.8" x14ac:dyDescent="0.3">
      <c r="A216" s="34" t="s">
        <v>822</v>
      </c>
      <c r="B216" s="35" t="s">
        <v>823</v>
      </c>
      <c r="C216" s="35" t="s">
        <v>824</v>
      </c>
      <c r="D216" s="35" t="s">
        <v>825</v>
      </c>
      <c r="E216" s="46" cm="1">
        <f t="array" ref="E216">_xlfn._xlws.FILTER(PI_SISPT_ProgramacionFisica[Prog. Fís.],(PI_SISPT_ProgramacionFisica[Cód. Prod.]=Reporte[[#This Row],[Cód. Prod.]])*(PI_SISPT_ProgramacionFisica[Vigencia]=LEFT('Reporte'!$B$1,4)))</f>
        <v>2104</v>
      </c>
      <c r="F216" s="49">
        <f>SUMIFS(EjecucionPIIP[AvanceEjecutado],EjecucionPIIP[CodigoProducto],Reporte[[#This Row],[Cód. Prod.]],EjecucionPIIP[Periodo],$B$1,EjecucionPIIP[AvanceEjecutado],"&lt;&gt;0")</f>
        <v>0</v>
      </c>
      <c r="G216" s="49" t="e" cm="1" vm="1">
        <f t="array" ref="G216">_xlfn._xlws.FILTER(ReporteEficacia[Meta ejecutada],(ReporteEficacia[Código producto]=Reporte[[#This Row],[Cód. Prod.]])*(ReporteEficacia[Periodo]='Reporte'!$B$1))</f>
        <v>#VALUE!</v>
      </c>
      <c r="H216" s="23" t="e" vm="2">
        <f>IF(Reporte[[#This Row],[Ejecución Física PIIP]]=Reporte[[#This Row],[Eje. Fís. SISPT]],"Coincide","No coincide")</f>
        <v>#VALUE!</v>
      </c>
      <c r="I216" s="23" t="str" cm="1">
        <f t="array" ref="I216">_xlfn.TEXTJOIN(", ",TRUE,_xlfn._xlws.FILTER(EjecucionPIIP[Bpin],(EjecucionPIIP[Periodo]='Reporte'!$B$1)*(EjecucionPIIP[CodigoProducto]=Reporte[[#This Row],[Cód. Prod.]]),""))</f>
        <v/>
      </c>
      <c r="J216" s="134">
        <f>SUMIFS(CUIPO_datos_abiertos[COMPROMISOS],CUIPO_datos_abiertos[COD_PROGRAMATICO_MGA],Reporte[[#This Row],[Cód. Prod.]],CUIPO_datos_abiertos[PERIODO],$B$1)</f>
        <v>0</v>
      </c>
      <c r="K216" s="137">
        <f>SUMIFS(CUIPO_datos_abiertos[OBLIGACIONES],CUIPO_datos_abiertos[COD_PROGRAMATICO_MGA],Reporte[[#This Row],[Cód. Prod.]],CUIPO_datos_abiertos[PERIODO],$B$1)</f>
        <v>0</v>
      </c>
      <c r="L21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6" s="56" t="str">
        <f>IF(Reporte[[#This Row],[¿Se tiene en cuenta para el calculo?]]="Aporta al calculo",Reporte[[#This Row],[Ejecución Física PIIP]]/Reporte[[#This Row],[Programación Física de la Meta]],"")</f>
        <v/>
      </c>
      <c r="N216" s="53" t="str">
        <f>IF(Reporte[[#This Row],[¿Se tiene en cuenta para el calculo?]]="Aporta al calculo",IF(Reporte[[#This Row],[Avance físico (%)]]&gt;1,1,Reporte[[#This Row],[Avance físico (%)]]),"")</f>
        <v/>
      </c>
      <c r="O216" s="48" t="str">
        <f>IF(Reporte[[#This Row],[¿Se tiene en cuenta para el calculo?]]="Aporta al calculo",Reporte[[#This Row],[Obligaciones (CUIPO)]]/$D$1,"")</f>
        <v/>
      </c>
      <c r="P216" s="44" t="str">
        <f>IF(Reporte[[#This Row],[¿Se tiene en cuenta para el calculo?]]="Aporta al calculo",Reporte[[#This Row],[Avance ajustado (%)]]*Reporte[[#This Row],[Ponderador (wi)]],"")</f>
        <v/>
      </c>
    </row>
    <row r="217" spans="1:16" x14ac:dyDescent="0.3">
      <c r="A217" s="34" t="s">
        <v>826</v>
      </c>
      <c r="B217" s="35" t="s">
        <v>819</v>
      </c>
      <c r="C217" s="35" t="s">
        <v>827</v>
      </c>
      <c r="D217" s="35" t="s">
        <v>821</v>
      </c>
      <c r="E217" s="46" cm="1">
        <f t="array" ref="E217">_xlfn._xlws.FILTER(PI_SISPT_ProgramacionFisica[Prog. Fís.],(PI_SISPT_ProgramacionFisica[Cód. Prod.]=Reporte[[#This Row],[Cód. Prod.]])*(PI_SISPT_ProgramacionFisica[Vigencia]=LEFT('Reporte'!$B$1,4)))</f>
        <v>0</v>
      </c>
      <c r="F217" s="49">
        <f>SUMIFS(EjecucionPIIP[AvanceEjecutado],EjecucionPIIP[CodigoProducto],Reporte[[#This Row],[Cód. Prod.]],EjecucionPIIP[Periodo],$B$1,EjecucionPIIP[AvanceEjecutado],"&lt;&gt;0")</f>
        <v>0</v>
      </c>
      <c r="G217" s="49" t="e" cm="1" vm="1">
        <f t="array" ref="G217">_xlfn._xlws.FILTER(ReporteEficacia[Meta ejecutada],(ReporteEficacia[Código producto]=Reporte[[#This Row],[Cód. Prod.]])*(ReporteEficacia[Periodo]='Reporte'!$B$1))</f>
        <v>#VALUE!</v>
      </c>
      <c r="H217" s="23" t="e" vm="2">
        <f>IF(Reporte[[#This Row],[Ejecución Física PIIP]]=Reporte[[#This Row],[Eje. Fís. SISPT]],"Coincide","No coincide")</f>
        <v>#VALUE!</v>
      </c>
      <c r="I217" s="23" t="str" cm="1">
        <f t="array" ref="I217">_xlfn.TEXTJOIN(", ",TRUE,_xlfn._xlws.FILTER(EjecucionPIIP[Bpin],(EjecucionPIIP[Periodo]='Reporte'!$B$1)*(EjecucionPIIP[CodigoProducto]=Reporte[[#This Row],[Cód. Prod.]]),""))</f>
        <v/>
      </c>
      <c r="J217" s="134">
        <f>SUMIFS(CUIPO_datos_abiertos[COMPROMISOS],CUIPO_datos_abiertos[COD_PROGRAMATICO_MGA],Reporte[[#This Row],[Cód. Prod.]],CUIPO_datos_abiertos[PERIODO],$B$1)</f>
        <v>0</v>
      </c>
      <c r="K217" s="137">
        <f>SUMIFS(CUIPO_datos_abiertos[OBLIGACIONES],CUIPO_datos_abiertos[COD_PROGRAMATICO_MGA],Reporte[[#This Row],[Cód. Prod.]],CUIPO_datos_abiertos[PERIODO],$B$1)</f>
        <v>0</v>
      </c>
      <c r="L21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7" s="56" t="str">
        <f>IF(Reporte[[#This Row],[¿Se tiene en cuenta para el calculo?]]="Aporta al calculo",Reporte[[#This Row],[Ejecución Física PIIP]]/Reporte[[#This Row],[Programación Física de la Meta]],"")</f>
        <v/>
      </c>
      <c r="N217" s="53" t="str">
        <f>IF(Reporte[[#This Row],[¿Se tiene en cuenta para el calculo?]]="Aporta al calculo",IF(Reporte[[#This Row],[Avance físico (%)]]&gt;1,1,Reporte[[#This Row],[Avance físico (%)]]),"")</f>
        <v/>
      </c>
      <c r="O217" s="48" t="str">
        <f>IF(Reporte[[#This Row],[¿Se tiene en cuenta para el calculo?]]="Aporta al calculo",Reporte[[#This Row],[Obligaciones (CUIPO)]]/$D$1,"")</f>
        <v/>
      </c>
      <c r="P217" s="44" t="str">
        <f>IF(Reporte[[#This Row],[¿Se tiene en cuenta para el calculo?]]="Aporta al calculo",Reporte[[#This Row],[Avance ajustado (%)]]*Reporte[[#This Row],[Ponderador (wi)]],"")</f>
        <v/>
      </c>
    </row>
    <row r="218" spans="1:16" ht="43.2" x14ac:dyDescent="0.3">
      <c r="A218" s="34" t="s">
        <v>828</v>
      </c>
      <c r="B218" s="35" t="s">
        <v>829</v>
      </c>
      <c r="C218" s="35" t="s">
        <v>830</v>
      </c>
      <c r="D218" s="35" t="s">
        <v>831</v>
      </c>
      <c r="E218" s="46" cm="1">
        <f t="array" ref="E218">_xlfn._xlws.FILTER(PI_SISPT_ProgramacionFisica[Prog. Fís.],(PI_SISPT_ProgramacionFisica[Cód. Prod.]=Reporte[[#This Row],[Cód. Prod.]])*(PI_SISPT_ProgramacionFisica[Vigencia]=LEFT('Reporte'!$B$1,4)))</f>
        <v>430</v>
      </c>
      <c r="F218" s="49">
        <f>SUMIFS(EjecucionPIIP[AvanceEjecutado],EjecucionPIIP[CodigoProducto],Reporte[[#This Row],[Cód. Prod.]],EjecucionPIIP[Periodo],$B$1,EjecucionPIIP[AvanceEjecutado],"&lt;&gt;0")</f>
        <v>0</v>
      </c>
      <c r="G218" s="49" t="e" cm="1" vm="1">
        <f t="array" ref="G218">_xlfn._xlws.FILTER(ReporteEficacia[Meta ejecutada],(ReporteEficacia[Código producto]=Reporte[[#This Row],[Cód. Prod.]])*(ReporteEficacia[Periodo]='Reporte'!$B$1))</f>
        <v>#VALUE!</v>
      </c>
      <c r="H218" s="23" t="e" vm="2">
        <f>IF(Reporte[[#This Row],[Ejecución Física PIIP]]=Reporte[[#This Row],[Eje. Fís. SISPT]],"Coincide","No coincide")</f>
        <v>#VALUE!</v>
      </c>
      <c r="I218" s="23" t="str" cm="1">
        <f t="array" ref="I218">_xlfn.TEXTJOIN(", ",TRUE,_xlfn._xlws.FILTER(EjecucionPIIP[Bpin],(EjecucionPIIP[Periodo]='Reporte'!$B$1)*(EjecucionPIIP[CodigoProducto]=Reporte[[#This Row],[Cód. Prod.]]),""))</f>
        <v/>
      </c>
      <c r="J218" s="134">
        <f>SUMIFS(CUIPO_datos_abiertos[COMPROMISOS],CUIPO_datos_abiertos[COD_PROGRAMATICO_MGA],Reporte[[#This Row],[Cód. Prod.]],CUIPO_datos_abiertos[PERIODO],$B$1)</f>
        <v>0</v>
      </c>
      <c r="K218" s="137">
        <f>SUMIFS(CUIPO_datos_abiertos[OBLIGACIONES],CUIPO_datos_abiertos[COD_PROGRAMATICO_MGA],Reporte[[#This Row],[Cód. Prod.]],CUIPO_datos_abiertos[PERIODO],$B$1)</f>
        <v>0</v>
      </c>
      <c r="L21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8" s="56" t="str">
        <f>IF(Reporte[[#This Row],[¿Se tiene en cuenta para el calculo?]]="Aporta al calculo",Reporte[[#This Row],[Ejecución Física PIIP]]/Reporte[[#This Row],[Programación Física de la Meta]],"")</f>
        <v/>
      </c>
      <c r="N218" s="53" t="str">
        <f>IF(Reporte[[#This Row],[¿Se tiene en cuenta para el calculo?]]="Aporta al calculo",IF(Reporte[[#This Row],[Avance físico (%)]]&gt;1,1,Reporte[[#This Row],[Avance físico (%)]]),"")</f>
        <v/>
      </c>
      <c r="O218" s="48" t="str">
        <f>IF(Reporte[[#This Row],[¿Se tiene en cuenta para el calculo?]]="Aporta al calculo",Reporte[[#This Row],[Obligaciones (CUIPO)]]/$D$1,"")</f>
        <v/>
      </c>
      <c r="P218" s="44" t="str">
        <f>IF(Reporte[[#This Row],[¿Se tiene en cuenta para el calculo?]]="Aporta al calculo",Reporte[[#This Row],[Avance ajustado (%)]]*Reporte[[#This Row],[Ponderador (wi)]],"")</f>
        <v/>
      </c>
    </row>
    <row r="219" spans="1:16" ht="28.8" x14ac:dyDescent="0.3">
      <c r="A219" s="34" t="s">
        <v>832</v>
      </c>
      <c r="B219" s="35" t="s">
        <v>833</v>
      </c>
      <c r="C219" s="35" t="s">
        <v>834</v>
      </c>
      <c r="D219" s="35" t="s">
        <v>833</v>
      </c>
      <c r="E219" s="46" cm="1">
        <f t="array" ref="E219">_xlfn._xlws.FILTER(PI_SISPT_ProgramacionFisica[Prog. Fís.],(PI_SISPT_ProgramacionFisica[Cód. Prod.]=Reporte[[#This Row],[Cód. Prod.]])*(PI_SISPT_ProgramacionFisica[Vigencia]=LEFT('Reporte'!$B$1,4)))</f>
        <v>0</v>
      </c>
      <c r="F219" s="49">
        <f>SUMIFS(EjecucionPIIP[AvanceEjecutado],EjecucionPIIP[CodigoProducto],Reporte[[#This Row],[Cód. Prod.]],EjecucionPIIP[Periodo],$B$1,EjecucionPIIP[AvanceEjecutado],"&lt;&gt;0")</f>
        <v>0</v>
      </c>
      <c r="G219" s="49" t="e" cm="1" vm="1">
        <f t="array" ref="G219">_xlfn._xlws.FILTER(ReporteEficacia[Meta ejecutada],(ReporteEficacia[Código producto]=Reporte[[#This Row],[Cód. Prod.]])*(ReporteEficacia[Periodo]='Reporte'!$B$1))</f>
        <v>#VALUE!</v>
      </c>
      <c r="H219" s="23" t="e" vm="2">
        <f>IF(Reporte[[#This Row],[Ejecución Física PIIP]]=Reporte[[#This Row],[Eje. Fís. SISPT]],"Coincide","No coincide")</f>
        <v>#VALUE!</v>
      </c>
      <c r="I219" s="23" t="str" cm="1">
        <f t="array" ref="I219">_xlfn.TEXTJOIN(", ",TRUE,_xlfn._xlws.FILTER(EjecucionPIIP[Bpin],(EjecucionPIIP[Periodo]='Reporte'!$B$1)*(EjecucionPIIP[CodigoProducto]=Reporte[[#This Row],[Cód. Prod.]]),""))</f>
        <v/>
      </c>
      <c r="J219" s="134">
        <f>SUMIFS(CUIPO_datos_abiertos[COMPROMISOS],CUIPO_datos_abiertos[COD_PROGRAMATICO_MGA],Reporte[[#This Row],[Cód. Prod.]],CUIPO_datos_abiertos[PERIODO],$B$1)</f>
        <v>0</v>
      </c>
      <c r="K219" s="137">
        <f>SUMIFS(CUIPO_datos_abiertos[OBLIGACIONES],CUIPO_datos_abiertos[COD_PROGRAMATICO_MGA],Reporte[[#This Row],[Cód. Prod.]],CUIPO_datos_abiertos[PERIODO],$B$1)</f>
        <v>0</v>
      </c>
      <c r="L21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19" s="56" t="str">
        <f>IF(Reporte[[#This Row],[¿Se tiene en cuenta para el calculo?]]="Aporta al calculo",Reporte[[#This Row],[Ejecución Física PIIP]]/Reporte[[#This Row],[Programación Física de la Meta]],"")</f>
        <v/>
      </c>
      <c r="N219" s="53" t="str">
        <f>IF(Reporte[[#This Row],[¿Se tiene en cuenta para el calculo?]]="Aporta al calculo",IF(Reporte[[#This Row],[Avance físico (%)]]&gt;1,1,Reporte[[#This Row],[Avance físico (%)]]),"")</f>
        <v/>
      </c>
      <c r="O219" s="48" t="str">
        <f>IF(Reporte[[#This Row],[¿Se tiene en cuenta para el calculo?]]="Aporta al calculo",Reporte[[#This Row],[Obligaciones (CUIPO)]]/$D$1,"")</f>
        <v/>
      </c>
      <c r="P219" s="44" t="str">
        <f>IF(Reporte[[#This Row],[¿Se tiene en cuenta para el calculo?]]="Aporta al calculo",Reporte[[#This Row],[Avance ajustado (%)]]*Reporte[[#This Row],[Ponderador (wi)]],"")</f>
        <v/>
      </c>
    </row>
    <row r="220" spans="1:16" ht="28.8" x14ac:dyDescent="0.3">
      <c r="A220" s="34" t="s">
        <v>835</v>
      </c>
      <c r="B220" s="35" t="s">
        <v>836</v>
      </c>
      <c r="C220" s="35" t="s">
        <v>837</v>
      </c>
      <c r="D220" s="35" t="s">
        <v>836</v>
      </c>
      <c r="E220" s="46" cm="1">
        <f t="array" ref="E220">_xlfn._xlws.FILTER(PI_SISPT_ProgramacionFisica[Prog. Fís.],(PI_SISPT_ProgramacionFisica[Cód. Prod.]=Reporte[[#This Row],[Cód. Prod.]])*(PI_SISPT_ProgramacionFisica[Vigencia]=LEFT('Reporte'!$B$1,4)))</f>
        <v>1</v>
      </c>
      <c r="F220" s="49">
        <f>SUMIFS(EjecucionPIIP[AvanceEjecutado],EjecucionPIIP[CodigoProducto],Reporte[[#This Row],[Cód. Prod.]],EjecucionPIIP[Periodo],$B$1,EjecucionPIIP[AvanceEjecutado],"&lt;&gt;0")</f>
        <v>0</v>
      </c>
      <c r="G220" s="49" t="e" cm="1" vm="1">
        <f t="array" ref="G220">_xlfn._xlws.FILTER(ReporteEficacia[Meta ejecutada],(ReporteEficacia[Código producto]=Reporte[[#This Row],[Cód. Prod.]])*(ReporteEficacia[Periodo]='Reporte'!$B$1))</f>
        <v>#VALUE!</v>
      </c>
      <c r="H220" s="23" t="e" vm="2">
        <f>IF(Reporte[[#This Row],[Ejecución Física PIIP]]=Reporte[[#This Row],[Eje. Fís. SISPT]],"Coincide","No coincide")</f>
        <v>#VALUE!</v>
      </c>
      <c r="I220" s="23" t="str" cm="1">
        <f t="array" ref="I220">_xlfn.TEXTJOIN(", ",TRUE,_xlfn._xlws.FILTER(EjecucionPIIP[Bpin],(EjecucionPIIP[Periodo]='Reporte'!$B$1)*(EjecucionPIIP[CodigoProducto]=Reporte[[#This Row],[Cód. Prod.]]),""))</f>
        <v/>
      </c>
      <c r="J220" s="134">
        <f>SUMIFS(CUIPO_datos_abiertos[COMPROMISOS],CUIPO_datos_abiertos[COD_PROGRAMATICO_MGA],Reporte[[#This Row],[Cód. Prod.]],CUIPO_datos_abiertos[PERIODO],$B$1)</f>
        <v>0</v>
      </c>
      <c r="K220" s="137">
        <f>SUMIFS(CUIPO_datos_abiertos[OBLIGACIONES],CUIPO_datos_abiertos[COD_PROGRAMATICO_MGA],Reporte[[#This Row],[Cód. Prod.]],CUIPO_datos_abiertos[PERIODO],$B$1)</f>
        <v>0</v>
      </c>
      <c r="L22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0" s="56" t="str">
        <f>IF(Reporte[[#This Row],[¿Se tiene en cuenta para el calculo?]]="Aporta al calculo",Reporte[[#This Row],[Ejecución Física PIIP]]/Reporte[[#This Row],[Programación Física de la Meta]],"")</f>
        <v/>
      </c>
      <c r="N220" s="53" t="str">
        <f>IF(Reporte[[#This Row],[¿Se tiene en cuenta para el calculo?]]="Aporta al calculo",IF(Reporte[[#This Row],[Avance físico (%)]]&gt;1,1,Reporte[[#This Row],[Avance físico (%)]]),"")</f>
        <v/>
      </c>
      <c r="O220" s="48" t="str">
        <f>IF(Reporte[[#This Row],[¿Se tiene en cuenta para el calculo?]]="Aporta al calculo",Reporte[[#This Row],[Obligaciones (CUIPO)]]/$D$1,"")</f>
        <v/>
      </c>
      <c r="P220" s="44" t="str">
        <f>IF(Reporte[[#This Row],[¿Se tiene en cuenta para el calculo?]]="Aporta al calculo",Reporte[[#This Row],[Avance ajustado (%)]]*Reporte[[#This Row],[Ponderador (wi)]],"")</f>
        <v/>
      </c>
    </row>
    <row r="221" spans="1:16" ht="57.6" x14ac:dyDescent="0.3">
      <c r="A221" s="34" t="s">
        <v>838</v>
      </c>
      <c r="B221" s="35" t="s">
        <v>839</v>
      </c>
      <c r="C221" s="35" t="s">
        <v>840</v>
      </c>
      <c r="D221" s="35" t="s">
        <v>841</v>
      </c>
      <c r="E221" s="46" cm="1">
        <f t="array" ref="E221">_xlfn._xlws.FILTER(PI_SISPT_ProgramacionFisica[Prog. Fís.],(PI_SISPT_ProgramacionFisica[Cód. Prod.]=Reporte[[#This Row],[Cód. Prod.]])*(PI_SISPT_ProgramacionFisica[Vigencia]=LEFT('Reporte'!$B$1,4)))</f>
        <v>0</v>
      </c>
      <c r="F221" s="49">
        <f>SUMIFS(EjecucionPIIP[AvanceEjecutado],EjecucionPIIP[CodigoProducto],Reporte[[#This Row],[Cód. Prod.]],EjecucionPIIP[Periodo],$B$1,EjecucionPIIP[AvanceEjecutado],"&lt;&gt;0")</f>
        <v>0</v>
      </c>
      <c r="G221" s="49" t="e" cm="1" vm="1">
        <f t="array" ref="G221">_xlfn._xlws.FILTER(ReporteEficacia[Meta ejecutada],(ReporteEficacia[Código producto]=Reporte[[#This Row],[Cód. Prod.]])*(ReporteEficacia[Periodo]='Reporte'!$B$1))</f>
        <v>#VALUE!</v>
      </c>
      <c r="H221" s="23" t="e" vm="2">
        <f>IF(Reporte[[#This Row],[Ejecución Física PIIP]]=Reporte[[#This Row],[Eje. Fís. SISPT]],"Coincide","No coincide")</f>
        <v>#VALUE!</v>
      </c>
      <c r="I221" s="23" t="str" cm="1">
        <f t="array" ref="I221">_xlfn.TEXTJOIN(", ",TRUE,_xlfn._xlws.FILTER(EjecucionPIIP[Bpin],(EjecucionPIIP[Periodo]='Reporte'!$B$1)*(EjecucionPIIP[CodigoProducto]=Reporte[[#This Row],[Cód. Prod.]]),""))</f>
        <v/>
      </c>
      <c r="J221" s="134">
        <f>SUMIFS(CUIPO_datos_abiertos[COMPROMISOS],CUIPO_datos_abiertos[COD_PROGRAMATICO_MGA],Reporte[[#This Row],[Cód. Prod.]],CUIPO_datos_abiertos[PERIODO],$B$1)</f>
        <v>0</v>
      </c>
      <c r="K221" s="137">
        <f>SUMIFS(CUIPO_datos_abiertos[OBLIGACIONES],CUIPO_datos_abiertos[COD_PROGRAMATICO_MGA],Reporte[[#This Row],[Cód. Prod.]],CUIPO_datos_abiertos[PERIODO],$B$1)</f>
        <v>0</v>
      </c>
      <c r="L22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1" s="56" t="str">
        <f>IF(Reporte[[#This Row],[¿Se tiene en cuenta para el calculo?]]="Aporta al calculo",Reporte[[#This Row],[Ejecución Física PIIP]]/Reporte[[#This Row],[Programación Física de la Meta]],"")</f>
        <v/>
      </c>
      <c r="N221" s="53" t="str">
        <f>IF(Reporte[[#This Row],[¿Se tiene en cuenta para el calculo?]]="Aporta al calculo",IF(Reporte[[#This Row],[Avance físico (%)]]&gt;1,1,Reporte[[#This Row],[Avance físico (%)]]),"")</f>
        <v/>
      </c>
      <c r="O221" s="48" t="str">
        <f>IF(Reporte[[#This Row],[¿Se tiene en cuenta para el calculo?]]="Aporta al calculo",Reporte[[#This Row],[Obligaciones (CUIPO)]]/$D$1,"")</f>
        <v/>
      </c>
      <c r="P221" s="44" t="str">
        <f>IF(Reporte[[#This Row],[¿Se tiene en cuenta para el calculo?]]="Aporta al calculo",Reporte[[#This Row],[Avance ajustado (%)]]*Reporte[[#This Row],[Ponderador (wi)]],"")</f>
        <v/>
      </c>
    </row>
    <row r="222" spans="1:16" ht="57.6" x14ac:dyDescent="0.3">
      <c r="A222" s="34" t="s">
        <v>842</v>
      </c>
      <c r="B222" s="35" t="s">
        <v>843</v>
      </c>
      <c r="C222" s="35" t="s">
        <v>844</v>
      </c>
      <c r="D222" s="35" t="s">
        <v>841</v>
      </c>
      <c r="E222" s="46" cm="1">
        <f t="array" ref="E222">_xlfn._xlws.FILTER(PI_SISPT_ProgramacionFisica[Prog. Fís.],(PI_SISPT_ProgramacionFisica[Cód. Prod.]=Reporte[[#This Row],[Cód. Prod.]])*(PI_SISPT_ProgramacionFisica[Vigencia]=LEFT('Reporte'!$B$1,4)))</f>
        <v>0</v>
      </c>
      <c r="F222" s="49">
        <f>SUMIFS(EjecucionPIIP[AvanceEjecutado],EjecucionPIIP[CodigoProducto],Reporte[[#This Row],[Cód. Prod.]],EjecucionPIIP[Periodo],$B$1,EjecucionPIIP[AvanceEjecutado],"&lt;&gt;0")</f>
        <v>0</v>
      </c>
      <c r="G222" s="49" t="e" cm="1" vm="1">
        <f t="array" ref="G222">_xlfn._xlws.FILTER(ReporteEficacia[Meta ejecutada],(ReporteEficacia[Código producto]=Reporte[[#This Row],[Cód. Prod.]])*(ReporteEficacia[Periodo]='Reporte'!$B$1))</f>
        <v>#VALUE!</v>
      </c>
      <c r="H222" s="23" t="e" vm="2">
        <f>IF(Reporte[[#This Row],[Ejecución Física PIIP]]=Reporte[[#This Row],[Eje. Fís. SISPT]],"Coincide","No coincide")</f>
        <v>#VALUE!</v>
      </c>
      <c r="I222" s="23" t="str" cm="1">
        <f t="array" ref="I222">_xlfn.TEXTJOIN(", ",TRUE,_xlfn._xlws.FILTER(EjecucionPIIP[Bpin],(EjecucionPIIP[Periodo]='Reporte'!$B$1)*(EjecucionPIIP[CodigoProducto]=Reporte[[#This Row],[Cód. Prod.]]),""))</f>
        <v/>
      </c>
      <c r="J222" s="134">
        <f>SUMIFS(CUIPO_datos_abiertos[COMPROMISOS],CUIPO_datos_abiertos[COD_PROGRAMATICO_MGA],Reporte[[#This Row],[Cód. Prod.]],CUIPO_datos_abiertos[PERIODO],$B$1)</f>
        <v>0</v>
      </c>
      <c r="K222" s="137">
        <f>SUMIFS(CUIPO_datos_abiertos[OBLIGACIONES],CUIPO_datos_abiertos[COD_PROGRAMATICO_MGA],Reporte[[#This Row],[Cód. Prod.]],CUIPO_datos_abiertos[PERIODO],$B$1)</f>
        <v>0</v>
      </c>
      <c r="L22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2" s="56" t="str">
        <f>IF(Reporte[[#This Row],[¿Se tiene en cuenta para el calculo?]]="Aporta al calculo",Reporte[[#This Row],[Ejecución Física PIIP]]/Reporte[[#This Row],[Programación Física de la Meta]],"")</f>
        <v/>
      </c>
      <c r="N222" s="53" t="str">
        <f>IF(Reporte[[#This Row],[¿Se tiene en cuenta para el calculo?]]="Aporta al calculo",IF(Reporte[[#This Row],[Avance físico (%)]]&gt;1,1,Reporte[[#This Row],[Avance físico (%)]]),"")</f>
        <v/>
      </c>
      <c r="O222" s="48" t="str">
        <f>IF(Reporte[[#This Row],[¿Se tiene en cuenta para el calculo?]]="Aporta al calculo",Reporte[[#This Row],[Obligaciones (CUIPO)]]/$D$1,"")</f>
        <v/>
      </c>
      <c r="P222" s="44" t="str">
        <f>IF(Reporte[[#This Row],[¿Se tiene en cuenta para el calculo?]]="Aporta al calculo",Reporte[[#This Row],[Avance ajustado (%)]]*Reporte[[#This Row],[Ponderador (wi)]],"")</f>
        <v/>
      </c>
    </row>
    <row r="223" spans="1:16" ht="43.2" x14ac:dyDescent="0.3">
      <c r="A223" s="34" t="s">
        <v>845</v>
      </c>
      <c r="B223" s="35" t="s">
        <v>846</v>
      </c>
      <c r="C223" s="35" t="s">
        <v>847</v>
      </c>
      <c r="D223" s="35" t="s">
        <v>848</v>
      </c>
      <c r="E223" s="46" cm="1">
        <f t="array" ref="E223">_xlfn._xlws.FILTER(PI_SISPT_ProgramacionFisica[Prog. Fís.],(PI_SISPT_ProgramacionFisica[Cód. Prod.]=Reporte[[#This Row],[Cód. Prod.]])*(PI_SISPT_ProgramacionFisica[Vigencia]=LEFT('Reporte'!$B$1,4)))</f>
        <v>0</v>
      </c>
      <c r="F223" s="49">
        <f>SUMIFS(EjecucionPIIP[AvanceEjecutado],EjecucionPIIP[CodigoProducto],Reporte[[#This Row],[Cód. Prod.]],EjecucionPIIP[Periodo],$B$1,EjecucionPIIP[AvanceEjecutado],"&lt;&gt;0")</f>
        <v>0</v>
      </c>
      <c r="G223" s="49" t="e" cm="1" vm="1">
        <f t="array" ref="G223">_xlfn._xlws.FILTER(ReporteEficacia[Meta ejecutada],(ReporteEficacia[Código producto]=Reporte[[#This Row],[Cód. Prod.]])*(ReporteEficacia[Periodo]='Reporte'!$B$1))</f>
        <v>#VALUE!</v>
      </c>
      <c r="H223" s="23" t="e" vm="2">
        <f>IF(Reporte[[#This Row],[Ejecución Física PIIP]]=Reporte[[#This Row],[Eje. Fís. SISPT]],"Coincide","No coincide")</f>
        <v>#VALUE!</v>
      </c>
      <c r="I223" s="23" t="str" cm="1">
        <f t="array" ref="I223">_xlfn.TEXTJOIN(", ",TRUE,_xlfn._xlws.FILTER(EjecucionPIIP[Bpin],(EjecucionPIIP[Periodo]='Reporte'!$B$1)*(EjecucionPIIP[CodigoProducto]=Reporte[[#This Row],[Cód. Prod.]]),""))</f>
        <v/>
      </c>
      <c r="J223" s="134">
        <f>SUMIFS(CUIPO_datos_abiertos[COMPROMISOS],CUIPO_datos_abiertos[COD_PROGRAMATICO_MGA],Reporte[[#This Row],[Cód. Prod.]],CUIPO_datos_abiertos[PERIODO],$B$1)</f>
        <v>0</v>
      </c>
      <c r="K223" s="137">
        <f>SUMIFS(CUIPO_datos_abiertos[OBLIGACIONES],CUIPO_datos_abiertos[COD_PROGRAMATICO_MGA],Reporte[[#This Row],[Cód. Prod.]],CUIPO_datos_abiertos[PERIODO],$B$1)</f>
        <v>0</v>
      </c>
      <c r="L22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3" s="56" t="str">
        <f>IF(Reporte[[#This Row],[¿Se tiene en cuenta para el calculo?]]="Aporta al calculo",Reporte[[#This Row],[Ejecución Física PIIP]]/Reporte[[#This Row],[Programación Física de la Meta]],"")</f>
        <v/>
      </c>
      <c r="N223" s="53" t="str">
        <f>IF(Reporte[[#This Row],[¿Se tiene en cuenta para el calculo?]]="Aporta al calculo",IF(Reporte[[#This Row],[Avance físico (%)]]&gt;1,1,Reporte[[#This Row],[Avance físico (%)]]),"")</f>
        <v/>
      </c>
      <c r="O223" s="48" t="str">
        <f>IF(Reporte[[#This Row],[¿Se tiene en cuenta para el calculo?]]="Aporta al calculo",Reporte[[#This Row],[Obligaciones (CUIPO)]]/$D$1,"")</f>
        <v/>
      </c>
      <c r="P223" s="44" t="str">
        <f>IF(Reporte[[#This Row],[¿Se tiene en cuenta para el calculo?]]="Aporta al calculo",Reporte[[#This Row],[Avance ajustado (%)]]*Reporte[[#This Row],[Ponderador (wi)]],"")</f>
        <v/>
      </c>
    </row>
    <row r="224" spans="1:16" ht="43.2" x14ac:dyDescent="0.3">
      <c r="A224" s="34" t="s">
        <v>849</v>
      </c>
      <c r="B224" s="35" t="s">
        <v>850</v>
      </c>
      <c r="C224" s="35" t="s">
        <v>851</v>
      </c>
      <c r="D224" s="35" t="s">
        <v>848</v>
      </c>
      <c r="E224" s="46" cm="1">
        <f t="array" ref="E224">_xlfn._xlws.FILTER(PI_SISPT_ProgramacionFisica[Prog. Fís.],(PI_SISPT_ProgramacionFisica[Cód. Prod.]=Reporte[[#This Row],[Cód. Prod.]])*(PI_SISPT_ProgramacionFisica[Vigencia]=LEFT('Reporte'!$B$1,4)))</f>
        <v>150</v>
      </c>
      <c r="F224" s="49">
        <f>SUMIFS(EjecucionPIIP[AvanceEjecutado],EjecucionPIIP[CodigoProducto],Reporte[[#This Row],[Cód. Prod.]],EjecucionPIIP[Periodo],$B$1,EjecucionPIIP[AvanceEjecutado],"&lt;&gt;0")</f>
        <v>0</v>
      </c>
      <c r="G224" s="49" t="e" cm="1" vm="1">
        <f t="array" ref="G224">_xlfn._xlws.FILTER(ReporteEficacia[Meta ejecutada],(ReporteEficacia[Código producto]=Reporte[[#This Row],[Cód. Prod.]])*(ReporteEficacia[Periodo]='Reporte'!$B$1))</f>
        <v>#VALUE!</v>
      </c>
      <c r="H224" s="23" t="e" vm="2">
        <f>IF(Reporte[[#This Row],[Ejecución Física PIIP]]=Reporte[[#This Row],[Eje. Fís. SISPT]],"Coincide","No coincide")</f>
        <v>#VALUE!</v>
      </c>
      <c r="I224" s="23" t="str" cm="1">
        <f t="array" ref="I224">_xlfn.TEXTJOIN(", ",TRUE,_xlfn._xlws.FILTER(EjecucionPIIP[Bpin],(EjecucionPIIP[Periodo]='Reporte'!$B$1)*(EjecucionPIIP[CodigoProducto]=Reporte[[#This Row],[Cód. Prod.]]),""))</f>
        <v/>
      </c>
      <c r="J224" s="134">
        <f>SUMIFS(CUIPO_datos_abiertos[COMPROMISOS],CUIPO_datos_abiertos[COD_PROGRAMATICO_MGA],Reporte[[#This Row],[Cód. Prod.]],CUIPO_datos_abiertos[PERIODO],$B$1)</f>
        <v>0</v>
      </c>
      <c r="K224" s="137">
        <f>SUMIFS(CUIPO_datos_abiertos[OBLIGACIONES],CUIPO_datos_abiertos[COD_PROGRAMATICO_MGA],Reporte[[#This Row],[Cód. Prod.]],CUIPO_datos_abiertos[PERIODO],$B$1)</f>
        <v>0</v>
      </c>
      <c r="L22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4" s="56" t="str">
        <f>IF(Reporte[[#This Row],[¿Se tiene en cuenta para el calculo?]]="Aporta al calculo",Reporte[[#This Row],[Ejecución Física PIIP]]/Reporte[[#This Row],[Programación Física de la Meta]],"")</f>
        <v/>
      </c>
      <c r="N224" s="53" t="str">
        <f>IF(Reporte[[#This Row],[¿Se tiene en cuenta para el calculo?]]="Aporta al calculo",IF(Reporte[[#This Row],[Avance físico (%)]]&gt;1,1,Reporte[[#This Row],[Avance físico (%)]]),"")</f>
        <v/>
      </c>
      <c r="O224" s="48" t="str">
        <f>IF(Reporte[[#This Row],[¿Se tiene en cuenta para el calculo?]]="Aporta al calculo",Reporte[[#This Row],[Obligaciones (CUIPO)]]/$D$1,"")</f>
        <v/>
      </c>
      <c r="P224" s="44" t="str">
        <f>IF(Reporte[[#This Row],[¿Se tiene en cuenta para el calculo?]]="Aporta al calculo",Reporte[[#This Row],[Avance ajustado (%)]]*Reporte[[#This Row],[Ponderador (wi)]],"")</f>
        <v/>
      </c>
    </row>
    <row r="225" spans="1:16" ht="28.8" x14ac:dyDescent="0.3">
      <c r="A225" s="34" t="s">
        <v>852</v>
      </c>
      <c r="B225" s="35" t="s">
        <v>853</v>
      </c>
      <c r="C225" s="35" t="s">
        <v>854</v>
      </c>
      <c r="D225" s="35" t="s">
        <v>855</v>
      </c>
      <c r="E225" s="46" cm="1">
        <f t="array" ref="E225">_xlfn._xlws.FILTER(PI_SISPT_ProgramacionFisica[Prog. Fís.],(PI_SISPT_ProgramacionFisica[Cód. Prod.]=Reporte[[#This Row],[Cód. Prod.]])*(PI_SISPT_ProgramacionFisica[Vigencia]=LEFT('Reporte'!$B$1,4)))</f>
        <v>0</v>
      </c>
      <c r="F225" s="49">
        <f>SUMIFS(EjecucionPIIP[AvanceEjecutado],EjecucionPIIP[CodigoProducto],Reporte[[#This Row],[Cód. Prod.]],EjecucionPIIP[Periodo],$B$1,EjecucionPIIP[AvanceEjecutado],"&lt;&gt;0")</f>
        <v>0</v>
      </c>
      <c r="G225" s="49" t="e" cm="1" vm="1">
        <f t="array" ref="G225">_xlfn._xlws.FILTER(ReporteEficacia[Meta ejecutada],(ReporteEficacia[Código producto]=Reporte[[#This Row],[Cód. Prod.]])*(ReporteEficacia[Periodo]='Reporte'!$B$1))</f>
        <v>#VALUE!</v>
      </c>
      <c r="H225" s="23" t="e" vm="2">
        <f>IF(Reporte[[#This Row],[Ejecución Física PIIP]]=Reporte[[#This Row],[Eje. Fís. SISPT]],"Coincide","No coincide")</f>
        <v>#VALUE!</v>
      </c>
      <c r="I225" s="23" t="str" cm="1">
        <f t="array" ref="I225">_xlfn.TEXTJOIN(", ",TRUE,_xlfn._xlws.FILTER(EjecucionPIIP[Bpin],(EjecucionPIIP[Periodo]='Reporte'!$B$1)*(EjecucionPIIP[CodigoProducto]=Reporte[[#This Row],[Cód. Prod.]]),""))</f>
        <v/>
      </c>
      <c r="J225" s="134">
        <f>SUMIFS(CUIPO_datos_abiertos[COMPROMISOS],CUIPO_datos_abiertos[COD_PROGRAMATICO_MGA],Reporte[[#This Row],[Cód. Prod.]],CUIPO_datos_abiertos[PERIODO],$B$1)</f>
        <v>0</v>
      </c>
      <c r="K225" s="137">
        <f>SUMIFS(CUIPO_datos_abiertos[OBLIGACIONES],CUIPO_datos_abiertos[COD_PROGRAMATICO_MGA],Reporte[[#This Row],[Cód. Prod.]],CUIPO_datos_abiertos[PERIODO],$B$1)</f>
        <v>0</v>
      </c>
      <c r="L22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5" s="56" t="str">
        <f>IF(Reporte[[#This Row],[¿Se tiene en cuenta para el calculo?]]="Aporta al calculo",Reporte[[#This Row],[Ejecución Física PIIP]]/Reporte[[#This Row],[Programación Física de la Meta]],"")</f>
        <v/>
      </c>
      <c r="N225" s="53" t="str">
        <f>IF(Reporte[[#This Row],[¿Se tiene en cuenta para el calculo?]]="Aporta al calculo",IF(Reporte[[#This Row],[Avance físico (%)]]&gt;1,1,Reporte[[#This Row],[Avance físico (%)]]),"")</f>
        <v/>
      </c>
      <c r="O225" s="48" t="str">
        <f>IF(Reporte[[#This Row],[¿Se tiene en cuenta para el calculo?]]="Aporta al calculo",Reporte[[#This Row],[Obligaciones (CUIPO)]]/$D$1,"")</f>
        <v/>
      </c>
      <c r="P225" s="44" t="str">
        <f>IF(Reporte[[#This Row],[¿Se tiene en cuenta para el calculo?]]="Aporta al calculo",Reporte[[#This Row],[Avance ajustado (%)]]*Reporte[[#This Row],[Ponderador (wi)]],"")</f>
        <v/>
      </c>
    </row>
    <row r="226" spans="1:16" x14ac:dyDescent="0.3">
      <c r="A226" s="34" t="s">
        <v>856</v>
      </c>
      <c r="B226" s="35" t="s">
        <v>819</v>
      </c>
      <c r="C226" s="35" t="s">
        <v>857</v>
      </c>
      <c r="D226" s="35" t="s">
        <v>821</v>
      </c>
      <c r="E226" s="46" cm="1">
        <f t="array" ref="E226">_xlfn._xlws.FILTER(PI_SISPT_ProgramacionFisica[Prog. Fís.],(PI_SISPT_ProgramacionFisica[Cód. Prod.]=Reporte[[#This Row],[Cód. Prod.]])*(PI_SISPT_ProgramacionFisica[Vigencia]=LEFT('Reporte'!$B$1,4)))</f>
        <v>1</v>
      </c>
      <c r="F226" s="49">
        <f>SUMIFS(EjecucionPIIP[AvanceEjecutado],EjecucionPIIP[CodigoProducto],Reporte[[#This Row],[Cód. Prod.]],EjecucionPIIP[Periodo],$B$1,EjecucionPIIP[AvanceEjecutado],"&lt;&gt;0")</f>
        <v>0</v>
      </c>
      <c r="G226" s="49" t="e" cm="1" vm="1">
        <f t="array" ref="G226">_xlfn._xlws.FILTER(ReporteEficacia[Meta ejecutada],(ReporteEficacia[Código producto]=Reporte[[#This Row],[Cód. Prod.]])*(ReporteEficacia[Periodo]='Reporte'!$B$1))</f>
        <v>#VALUE!</v>
      </c>
      <c r="H226" s="23" t="e" vm="2">
        <f>IF(Reporte[[#This Row],[Ejecución Física PIIP]]=Reporte[[#This Row],[Eje. Fís. SISPT]],"Coincide","No coincide")</f>
        <v>#VALUE!</v>
      </c>
      <c r="I226" s="23" t="str" cm="1">
        <f t="array" ref="I226">_xlfn.TEXTJOIN(", ",TRUE,_xlfn._xlws.FILTER(EjecucionPIIP[Bpin],(EjecucionPIIP[Periodo]='Reporte'!$B$1)*(EjecucionPIIP[CodigoProducto]=Reporte[[#This Row],[Cód. Prod.]]),""))</f>
        <v/>
      </c>
      <c r="J226" s="134">
        <f>SUMIFS(CUIPO_datos_abiertos[COMPROMISOS],CUIPO_datos_abiertos[COD_PROGRAMATICO_MGA],Reporte[[#This Row],[Cód. Prod.]],CUIPO_datos_abiertos[PERIODO],$B$1)</f>
        <v>0</v>
      </c>
      <c r="K226" s="137">
        <f>SUMIFS(CUIPO_datos_abiertos[OBLIGACIONES],CUIPO_datos_abiertos[COD_PROGRAMATICO_MGA],Reporte[[#This Row],[Cód. Prod.]],CUIPO_datos_abiertos[PERIODO],$B$1)</f>
        <v>0</v>
      </c>
      <c r="L22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6" s="56" t="str">
        <f>IF(Reporte[[#This Row],[¿Se tiene en cuenta para el calculo?]]="Aporta al calculo",Reporte[[#This Row],[Ejecución Física PIIP]]/Reporte[[#This Row],[Programación Física de la Meta]],"")</f>
        <v/>
      </c>
      <c r="N226" s="53" t="str">
        <f>IF(Reporte[[#This Row],[¿Se tiene en cuenta para el calculo?]]="Aporta al calculo",IF(Reporte[[#This Row],[Avance físico (%)]]&gt;1,1,Reporte[[#This Row],[Avance físico (%)]]),"")</f>
        <v/>
      </c>
      <c r="O226" s="48" t="str">
        <f>IF(Reporte[[#This Row],[¿Se tiene en cuenta para el calculo?]]="Aporta al calculo",Reporte[[#This Row],[Obligaciones (CUIPO)]]/$D$1,"")</f>
        <v/>
      </c>
      <c r="P226" s="44" t="str">
        <f>IF(Reporte[[#This Row],[¿Se tiene en cuenta para el calculo?]]="Aporta al calculo",Reporte[[#This Row],[Avance ajustado (%)]]*Reporte[[#This Row],[Ponderador (wi)]],"")</f>
        <v/>
      </c>
    </row>
    <row r="227" spans="1:16" x14ac:dyDescent="0.3">
      <c r="A227" s="34" t="s">
        <v>858</v>
      </c>
      <c r="B227" s="35" t="s">
        <v>859</v>
      </c>
      <c r="C227" s="35" t="s">
        <v>860</v>
      </c>
      <c r="D227" s="35" t="s">
        <v>861</v>
      </c>
      <c r="E227" s="46" cm="1">
        <f t="array" ref="E227">_xlfn._xlws.FILTER(PI_SISPT_ProgramacionFisica[Prog. Fís.],(PI_SISPT_ProgramacionFisica[Cód. Prod.]=Reporte[[#This Row],[Cód. Prod.]])*(PI_SISPT_ProgramacionFisica[Vigencia]=LEFT('Reporte'!$B$1,4)))</f>
        <v>0</v>
      </c>
      <c r="F227" s="49">
        <f>SUMIFS(EjecucionPIIP[AvanceEjecutado],EjecucionPIIP[CodigoProducto],Reporte[[#This Row],[Cód. Prod.]],EjecucionPIIP[Periodo],$B$1,EjecucionPIIP[AvanceEjecutado],"&lt;&gt;0")</f>
        <v>0</v>
      </c>
      <c r="G227" s="49" t="e" cm="1" vm="1">
        <f t="array" ref="G227">_xlfn._xlws.FILTER(ReporteEficacia[Meta ejecutada],(ReporteEficacia[Código producto]=Reporte[[#This Row],[Cód. Prod.]])*(ReporteEficacia[Periodo]='Reporte'!$B$1))</f>
        <v>#VALUE!</v>
      </c>
      <c r="H227" s="23" t="e" vm="2">
        <f>IF(Reporte[[#This Row],[Ejecución Física PIIP]]=Reporte[[#This Row],[Eje. Fís. SISPT]],"Coincide","No coincide")</f>
        <v>#VALUE!</v>
      </c>
      <c r="I227" s="23" t="str" cm="1">
        <f t="array" ref="I227">_xlfn.TEXTJOIN(", ",TRUE,_xlfn._xlws.FILTER(EjecucionPIIP[Bpin],(EjecucionPIIP[Periodo]='Reporte'!$B$1)*(EjecucionPIIP[CodigoProducto]=Reporte[[#This Row],[Cód. Prod.]]),""))</f>
        <v/>
      </c>
      <c r="J227" s="134">
        <f>SUMIFS(CUIPO_datos_abiertos[COMPROMISOS],CUIPO_datos_abiertos[COD_PROGRAMATICO_MGA],Reporte[[#This Row],[Cód. Prod.]],CUIPO_datos_abiertos[PERIODO],$B$1)</f>
        <v>0</v>
      </c>
      <c r="K227" s="137">
        <f>SUMIFS(CUIPO_datos_abiertos[OBLIGACIONES],CUIPO_datos_abiertos[COD_PROGRAMATICO_MGA],Reporte[[#This Row],[Cód. Prod.]],CUIPO_datos_abiertos[PERIODO],$B$1)</f>
        <v>0</v>
      </c>
      <c r="L22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7" s="56" t="str">
        <f>IF(Reporte[[#This Row],[¿Se tiene en cuenta para el calculo?]]="Aporta al calculo",Reporte[[#This Row],[Ejecución Física PIIP]]/Reporte[[#This Row],[Programación Física de la Meta]],"")</f>
        <v/>
      </c>
      <c r="N227" s="53" t="str">
        <f>IF(Reporte[[#This Row],[¿Se tiene en cuenta para el calculo?]]="Aporta al calculo",IF(Reporte[[#This Row],[Avance físico (%)]]&gt;1,1,Reporte[[#This Row],[Avance físico (%)]]),"")</f>
        <v/>
      </c>
      <c r="O227" s="48" t="str">
        <f>IF(Reporte[[#This Row],[¿Se tiene en cuenta para el calculo?]]="Aporta al calculo",Reporte[[#This Row],[Obligaciones (CUIPO)]]/$D$1,"")</f>
        <v/>
      </c>
      <c r="P227" s="44" t="str">
        <f>IF(Reporte[[#This Row],[¿Se tiene en cuenta para el calculo?]]="Aporta al calculo",Reporte[[#This Row],[Avance ajustado (%)]]*Reporte[[#This Row],[Ponderador (wi)]],"")</f>
        <v/>
      </c>
    </row>
    <row r="228" spans="1:16" x14ac:dyDescent="0.3">
      <c r="A228" s="34" t="s">
        <v>862</v>
      </c>
      <c r="B228" s="35" t="s">
        <v>863</v>
      </c>
      <c r="C228" s="35" t="s">
        <v>864</v>
      </c>
      <c r="D228" s="35" t="s">
        <v>863</v>
      </c>
      <c r="E228" s="46" cm="1">
        <f t="array" ref="E228">_xlfn._xlws.FILTER(PI_SISPT_ProgramacionFisica[Prog. Fís.],(PI_SISPT_ProgramacionFisica[Cód. Prod.]=Reporte[[#This Row],[Cód. Prod.]])*(PI_SISPT_ProgramacionFisica[Vigencia]=LEFT('Reporte'!$B$1,4)))</f>
        <v>13</v>
      </c>
      <c r="F228" s="49">
        <f>SUMIFS(EjecucionPIIP[AvanceEjecutado],EjecucionPIIP[CodigoProducto],Reporte[[#This Row],[Cód. Prod.]],EjecucionPIIP[Periodo],$B$1,EjecucionPIIP[AvanceEjecutado],"&lt;&gt;0")</f>
        <v>0</v>
      </c>
      <c r="G228" s="49" t="e" cm="1" vm="1">
        <f t="array" ref="G228">_xlfn._xlws.FILTER(ReporteEficacia[Meta ejecutada],(ReporteEficacia[Código producto]=Reporte[[#This Row],[Cód. Prod.]])*(ReporteEficacia[Periodo]='Reporte'!$B$1))</f>
        <v>#VALUE!</v>
      </c>
      <c r="H228" s="23" t="e" vm="2">
        <f>IF(Reporte[[#This Row],[Ejecución Física PIIP]]=Reporte[[#This Row],[Eje. Fís. SISPT]],"Coincide","No coincide")</f>
        <v>#VALUE!</v>
      </c>
      <c r="I228" s="23" t="str" cm="1">
        <f t="array" ref="I228">_xlfn.TEXTJOIN(", ",TRUE,_xlfn._xlws.FILTER(EjecucionPIIP[Bpin],(EjecucionPIIP[Periodo]='Reporte'!$B$1)*(EjecucionPIIP[CodigoProducto]=Reporte[[#This Row],[Cód. Prod.]]),""))</f>
        <v/>
      </c>
      <c r="J228" s="134">
        <f>SUMIFS(CUIPO_datos_abiertos[COMPROMISOS],CUIPO_datos_abiertos[COD_PROGRAMATICO_MGA],Reporte[[#This Row],[Cód. Prod.]],CUIPO_datos_abiertos[PERIODO],$B$1)</f>
        <v>8822738512</v>
      </c>
      <c r="K228" s="137">
        <f>SUMIFS(CUIPO_datos_abiertos[OBLIGACIONES],CUIPO_datos_abiertos[COD_PROGRAMATICO_MGA],Reporte[[#This Row],[Cód. Prod.]],CUIPO_datos_abiertos[PERIODO],$B$1)</f>
        <v>0</v>
      </c>
      <c r="L22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8" s="56" t="str">
        <f>IF(Reporte[[#This Row],[¿Se tiene en cuenta para el calculo?]]="Aporta al calculo",Reporte[[#This Row],[Ejecución Física PIIP]]/Reporte[[#This Row],[Programación Física de la Meta]],"")</f>
        <v/>
      </c>
      <c r="N228" s="53" t="str">
        <f>IF(Reporte[[#This Row],[¿Se tiene en cuenta para el calculo?]]="Aporta al calculo",IF(Reporte[[#This Row],[Avance físico (%)]]&gt;1,1,Reporte[[#This Row],[Avance físico (%)]]),"")</f>
        <v/>
      </c>
      <c r="O228" s="48" t="str">
        <f>IF(Reporte[[#This Row],[¿Se tiene en cuenta para el calculo?]]="Aporta al calculo",Reporte[[#This Row],[Obligaciones (CUIPO)]]/$D$1,"")</f>
        <v/>
      </c>
      <c r="P228" s="44" t="str">
        <f>IF(Reporte[[#This Row],[¿Se tiene en cuenta para el calculo?]]="Aporta al calculo",Reporte[[#This Row],[Avance ajustado (%)]]*Reporte[[#This Row],[Ponderador (wi)]],"")</f>
        <v/>
      </c>
    </row>
    <row r="229" spans="1:16" x14ac:dyDescent="0.3">
      <c r="A229" s="34" t="s">
        <v>865</v>
      </c>
      <c r="B229" s="35" t="s">
        <v>866</v>
      </c>
      <c r="C229" s="35" t="s">
        <v>867</v>
      </c>
      <c r="D229" s="35" t="s">
        <v>866</v>
      </c>
      <c r="E229" s="46" cm="1">
        <f t="array" ref="E229">_xlfn._xlws.FILTER(PI_SISPT_ProgramacionFisica[Prog. Fís.],(PI_SISPT_ProgramacionFisica[Cód. Prod.]=Reporte[[#This Row],[Cód. Prod.]])*(PI_SISPT_ProgramacionFisica[Vigencia]=LEFT('Reporte'!$B$1,4)))</f>
        <v>35.25</v>
      </c>
      <c r="F229" s="49">
        <f>SUMIFS(EjecucionPIIP[AvanceEjecutado],EjecucionPIIP[CodigoProducto],Reporte[[#This Row],[Cód. Prod.]],EjecucionPIIP[Periodo],$B$1,EjecucionPIIP[AvanceEjecutado],"&lt;&gt;0")</f>
        <v>0</v>
      </c>
      <c r="G229" s="49" t="e" cm="1" vm="1">
        <f t="array" ref="G229">_xlfn._xlws.FILTER(ReporteEficacia[Meta ejecutada],(ReporteEficacia[Código producto]=Reporte[[#This Row],[Cód. Prod.]])*(ReporteEficacia[Periodo]='Reporte'!$B$1))</f>
        <v>#VALUE!</v>
      </c>
      <c r="H229" s="23" t="e" vm="2">
        <f>IF(Reporte[[#This Row],[Ejecución Física PIIP]]=Reporte[[#This Row],[Eje. Fís. SISPT]],"Coincide","No coincide")</f>
        <v>#VALUE!</v>
      </c>
      <c r="I229" s="23" t="str" cm="1">
        <f t="array" ref="I229">_xlfn.TEXTJOIN(", ",TRUE,_xlfn._xlws.FILTER(EjecucionPIIP[Bpin],(EjecucionPIIP[Periodo]='Reporte'!$B$1)*(EjecucionPIIP[CodigoProducto]=Reporte[[#This Row],[Cód. Prod.]]),""))</f>
        <v/>
      </c>
      <c r="J229" s="134">
        <f>SUMIFS(CUIPO_datos_abiertos[COMPROMISOS],CUIPO_datos_abiertos[COD_PROGRAMATICO_MGA],Reporte[[#This Row],[Cód. Prod.]],CUIPO_datos_abiertos[PERIODO],$B$1)</f>
        <v>0</v>
      </c>
      <c r="K229" s="137">
        <f>SUMIFS(CUIPO_datos_abiertos[OBLIGACIONES],CUIPO_datos_abiertos[COD_PROGRAMATICO_MGA],Reporte[[#This Row],[Cód. Prod.]],CUIPO_datos_abiertos[PERIODO],$B$1)</f>
        <v>0</v>
      </c>
      <c r="L22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29" s="56" t="str">
        <f>IF(Reporte[[#This Row],[¿Se tiene en cuenta para el calculo?]]="Aporta al calculo",Reporte[[#This Row],[Ejecución Física PIIP]]/Reporte[[#This Row],[Programación Física de la Meta]],"")</f>
        <v/>
      </c>
      <c r="N229" s="53" t="str">
        <f>IF(Reporte[[#This Row],[¿Se tiene en cuenta para el calculo?]]="Aporta al calculo",IF(Reporte[[#This Row],[Avance físico (%)]]&gt;1,1,Reporte[[#This Row],[Avance físico (%)]]),"")</f>
        <v/>
      </c>
      <c r="O229" s="48" t="str">
        <f>IF(Reporte[[#This Row],[¿Se tiene en cuenta para el calculo?]]="Aporta al calculo",Reporte[[#This Row],[Obligaciones (CUIPO)]]/$D$1,"")</f>
        <v/>
      </c>
      <c r="P229" s="44" t="str">
        <f>IF(Reporte[[#This Row],[¿Se tiene en cuenta para el calculo?]]="Aporta al calculo",Reporte[[#This Row],[Avance ajustado (%)]]*Reporte[[#This Row],[Ponderador (wi)]],"")</f>
        <v/>
      </c>
    </row>
    <row r="230" spans="1:16" x14ac:dyDescent="0.3">
      <c r="A230" s="34" t="s">
        <v>868</v>
      </c>
      <c r="B230" s="35" t="s">
        <v>869</v>
      </c>
      <c r="C230" s="35" t="s">
        <v>870</v>
      </c>
      <c r="D230" s="35" t="s">
        <v>871</v>
      </c>
      <c r="E230" s="46" cm="1">
        <f t="array" ref="E230">_xlfn._xlws.FILTER(PI_SISPT_ProgramacionFisica[Prog. Fís.],(PI_SISPT_ProgramacionFisica[Cód. Prod.]=Reporte[[#This Row],[Cód. Prod.]])*(PI_SISPT_ProgramacionFisica[Vigencia]=LEFT('Reporte'!$B$1,4)))</f>
        <v>40</v>
      </c>
      <c r="F230" s="49">
        <f>SUMIFS(EjecucionPIIP[AvanceEjecutado],EjecucionPIIP[CodigoProducto],Reporte[[#This Row],[Cód. Prod.]],EjecucionPIIP[Periodo],$B$1,EjecucionPIIP[AvanceEjecutado],"&lt;&gt;0")</f>
        <v>0</v>
      </c>
      <c r="G230" s="49" t="e" cm="1" vm="1">
        <f t="array" ref="G230">_xlfn._xlws.FILTER(ReporteEficacia[Meta ejecutada],(ReporteEficacia[Código producto]=Reporte[[#This Row],[Cód. Prod.]])*(ReporteEficacia[Periodo]='Reporte'!$B$1))</f>
        <v>#VALUE!</v>
      </c>
      <c r="H230" s="23" t="e" vm="2">
        <f>IF(Reporte[[#This Row],[Ejecución Física PIIP]]=Reporte[[#This Row],[Eje. Fís. SISPT]],"Coincide","No coincide")</f>
        <v>#VALUE!</v>
      </c>
      <c r="I230" s="23" t="str" cm="1">
        <f t="array" ref="I230">_xlfn.TEXTJOIN(", ",TRUE,_xlfn._xlws.FILTER(EjecucionPIIP[Bpin],(EjecucionPIIP[Periodo]='Reporte'!$B$1)*(EjecucionPIIP[CodigoProducto]=Reporte[[#This Row],[Cód. Prod.]]),""))</f>
        <v/>
      </c>
      <c r="J230" s="134">
        <f>SUMIFS(CUIPO_datos_abiertos[COMPROMISOS],CUIPO_datos_abiertos[COD_PROGRAMATICO_MGA],Reporte[[#This Row],[Cód. Prod.]],CUIPO_datos_abiertos[PERIODO],$B$1)</f>
        <v>0</v>
      </c>
      <c r="K230" s="137">
        <f>SUMIFS(CUIPO_datos_abiertos[OBLIGACIONES],CUIPO_datos_abiertos[COD_PROGRAMATICO_MGA],Reporte[[#This Row],[Cód. Prod.]],CUIPO_datos_abiertos[PERIODO],$B$1)</f>
        <v>0</v>
      </c>
      <c r="L23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0" s="56" t="str">
        <f>IF(Reporte[[#This Row],[¿Se tiene en cuenta para el calculo?]]="Aporta al calculo",Reporte[[#This Row],[Ejecución Física PIIP]]/Reporte[[#This Row],[Programación Física de la Meta]],"")</f>
        <v/>
      </c>
      <c r="N230" s="53" t="str">
        <f>IF(Reporte[[#This Row],[¿Se tiene en cuenta para el calculo?]]="Aporta al calculo",IF(Reporte[[#This Row],[Avance físico (%)]]&gt;1,1,Reporte[[#This Row],[Avance físico (%)]]),"")</f>
        <v/>
      </c>
      <c r="O230" s="48" t="str">
        <f>IF(Reporte[[#This Row],[¿Se tiene en cuenta para el calculo?]]="Aporta al calculo",Reporte[[#This Row],[Obligaciones (CUIPO)]]/$D$1,"")</f>
        <v/>
      </c>
      <c r="P230" s="44" t="str">
        <f>IF(Reporte[[#This Row],[¿Se tiene en cuenta para el calculo?]]="Aporta al calculo",Reporte[[#This Row],[Avance ajustado (%)]]*Reporte[[#This Row],[Ponderador (wi)]],"")</f>
        <v/>
      </c>
    </row>
    <row r="231" spans="1:16" x14ac:dyDescent="0.3">
      <c r="A231" s="34" t="s">
        <v>872</v>
      </c>
      <c r="B231" s="35" t="s">
        <v>873</v>
      </c>
      <c r="C231" s="35" t="s">
        <v>874</v>
      </c>
      <c r="D231" s="35" t="s">
        <v>875</v>
      </c>
      <c r="E231" s="46" cm="1">
        <f t="array" ref="E231">_xlfn._xlws.FILTER(PI_SISPT_ProgramacionFisica[Prog. Fís.],(PI_SISPT_ProgramacionFisica[Cód. Prod.]=Reporte[[#This Row],[Cód. Prod.]])*(PI_SISPT_ProgramacionFisica[Vigencia]=LEFT('Reporte'!$B$1,4)))</f>
        <v>2</v>
      </c>
      <c r="F231" s="49">
        <f>SUMIFS(EjecucionPIIP[AvanceEjecutado],EjecucionPIIP[CodigoProducto],Reporte[[#This Row],[Cód. Prod.]],EjecucionPIIP[Periodo],$B$1,EjecucionPIIP[AvanceEjecutado],"&lt;&gt;0")</f>
        <v>0</v>
      </c>
      <c r="G231" s="49" t="e" cm="1" vm="1">
        <f t="array" ref="G231">_xlfn._xlws.FILTER(ReporteEficacia[Meta ejecutada],(ReporteEficacia[Código producto]=Reporte[[#This Row],[Cód. Prod.]])*(ReporteEficacia[Periodo]='Reporte'!$B$1))</f>
        <v>#VALUE!</v>
      </c>
      <c r="H231" s="23" t="e" vm="2">
        <f>IF(Reporte[[#This Row],[Ejecución Física PIIP]]=Reporte[[#This Row],[Eje. Fís. SISPT]],"Coincide","No coincide")</f>
        <v>#VALUE!</v>
      </c>
      <c r="I231" s="23" t="str" cm="1">
        <f t="array" ref="I231">_xlfn.TEXTJOIN(", ",TRUE,_xlfn._xlws.FILTER(EjecucionPIIP[Bpin],(EjecucionPIIP[Periodo]='Reporte'!$B$1)*(EjecucionPIIP[CodigoProducto]=Reporte[[#This Row],[Cód. Prod.]]),""))</f>
        <v/>
      </c>
      <c r="J231" s="134">
        <f>SUMIFS(CUIPO_datos_abiertos[COMPROMISOS],CUIPO_datos_abiertos[COD_PROGRAMATICO_MGA],Reporte[[#This Row],[Cód. Prod.]],CUIPO_datos_abiertos[PERIODO],$B$1)</f>
        <v>0</v>
      </c>
      <c r="K231" s="137">
        <f>SUMIFS(CUIPO_datos_abiertos[OBLIGACIONES],CUIPO_datos_abiertos[COD_PROGRAMATICO_MGA],Reporte[[#This Row],[Cód. Prod.]],CUIPO_datos_abiertos[PERIODO],$B$1)</f>
        <v>0</v>
      </c>
      <c r="L23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1" s="56" t="str">
        <f>IF(Reporte[[#This Row],[¿Se tiene en cuenta para el calculo?]]="Aporta al calculo",Reporte[[#This Row],[Ejecución Física PIIP]]/Reporte[[#This Row],[Programación Física de la Meta]],"")</f>
        <v/>
      </c>
      <c r="N231" s="53" t="str">
        <f>IF(Reporte[[#This Row],[¿Se tiene en cuenta para el calculo?]]="Aporta al calculo",IF(Reporte[[#This Row],[Avance físico (%)]]&gt;1,1,Reporte[[#This Row],[Avance físico (%)]]),"")</f>
        <v/>
      </c>
      <c r="O231" s="48" t="str">
        <f>IF(Reporte[[#This Row],[¿Se tiene en cuenta para el calculo?]]="Aporta al calculo",Reporte[[#This Row],[Obligaciones (CUIPO)]]/$D$1,"")</f>
        <v/>
      </c>
      <c r="P231" s="44" t="str">
        <f>IF(Reporte[[#This Row],[¿Se tiene en cuenta para el calculo?]]="Aporta al calculo",Reporte[[#This Row],[Avance ajustado (%)]]*Reporte[[#This Row],[Ponderador (wi)]],"")</f>
        <v/>
      </c>
    </row>
    <row r="232" spans="1:16" ht="28.8" x14ac:dyDescent="0.3">
      <c r="A232" s="34" t="s">
        <v>876</v>
      </c>
      <c r="B232" s="35" t="s">
        <v>877</v>
      </c>
      <c r="C232" s="35" t="s">
        <v>878</v>
      </c>
      <c r="D232" s="35" t="s">
        <v>879</v>
      </c>
      <c r="E232" s="46" cm="1">
        <f t="array" ref="E232">_xlfn._xlws.FILTER(PI_SISPT_ProgramacionFisica[Prog. Fís.],(PI_SISPT_ProgramacionFisica[Cód. Prod.]=Reporte[[#This Row],[Cód. Prod.]])*(PI_SISPT_ProgramacionFisica[Vigencia]=LEFT('Reporte'!$B$1,4)))</f>
        <v>50</v>
      </c>
      <c r="F232" s="49">
        <f>SUMIFS(EjecucionPIIP[AvanceEjecutado],EjecucionPIIP[CodigoProducto],Reporte[[#This Row],[Cód. Prod.]],EjecucionPIIP[Periodo],$B$1,EjecucionPIIP[AvanceEjecutado],"&lt;&gt;0")</f>
        <v>0</v>
      </c>
      <c r="G232" s="49" t="e" cm="1" vm="1">
        <f t="array" ref="G232">_xlfn._xlws.FILTER(ReporteEficacia[Meta ejecutada],(ReporteEficacia[Código producto]=Reporte[[#This Row],[Cód. Prod.]])*(ReporteEficacia[Periodo]='Reporte'!$B$1))</f>
        <v>#VALUE!</v>
      </c>
      <c r="H232" s="23" t="e" vm="2">
        <f>IF(Reporte[[#This Row],[Ejecución Física PIIP]]=Reporte[[#This Row],[Eje. Fís. SISPT]],"Coincide","No coincide")</f>
        <v>#VALUE!</v>
      </c>
      <c r="I232" s="23" t="str" cm="1">
        <f t="array" ref="I232">_xlfn.TEXTJOIN(", ",TRUE,_xlfn._xlws.FILTER(EjecucionPIIP[Bpin],(EjecucionPIIP[Periodo]='Reporte'!$B$1)*(EjecucionPIIP[CodigoProducto]=Reporte[[#This Row],[Cód. Prod.]]),""))</f>
        <v/>
      </c>
      <c r="J232" s="134">
        <f>SUMIFS(CUIPO_datos_abiertos[COMPROMISOS],CUIPO_datos_abiertos[COD_PROGRAMATICO_MGA],Reporte[[#This Row],[Cód. Prod.]],CUIPO_datos_abiertos[PERIODO],$B$1)</f>
        <v>0</v>
      </c>
      <c r="K232" s="137">
        <f>SUMIFS(CUIPO_datos_abiertos[OBLIGACIONES],CUIPO_datos_abiertos[COD_PROGRAMATICO_MGA],Reporte[[#This Row],[Cód. Prod.]],CUIPO_datos_abiertos[PERIODO],$B$1)</f>
        <v>0</v>
      </c>
      <c r="L23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2" s="56" t="str">
        <f>IF(Reporte[[#This Row],[¿Se tiene en cuenta para el calculo?]]="Aporta al calculo",Reporte[[#This Row],[Ejecución Física PIIP]]/Reporte[[#This Row],[Programación Física de la Meta]],"")</f>
        <v/>
      </c>
      <c r="N232" s="53" t="str">
        <f>IF(Reporte[[#This Row],[¿Se tiene en cuenta para el calculo?]]="Aporta al calculo",IF(Reporte[[#This Row],[Avance físico (%)]]&gt;1,1,Reporte[[#This Row],[Avance físico (%)]]),"")</f>
        <v/>
      </c>
      <c r="O232" s="48" t="str">
        <f>IF(Reporte[[#This Row],[¿Se tiene en cuenta para el calculo?]]="Aporta al calculo",Reporte[[#This Row],[Obligaciones (CUIPO)]]/$D$1,"")</f>
        <v/>
      </c>
      <c r="P232" s="44" t="str">
        <f>IF(Reporte[[#This Row],[¿Se tiene en cuenta para el calculo?]]="Aporta al calculo",Reporte[[#This Row],[Avance ajustado (%)]]*Reporte[[#This Row],[Ponderador (wi)]],"")</f>
        <v/>
      </c>
    </row>
    <row r="233" spans="1:16" ht="28.8" x14ac:dyDescent="0.3">
      <c r="A233" s="34" t="s">
        <v>880</v>
      </c>
      <c r="B233" s="35" t="s">
        <v>122</v>
      </c>
      <c r="C233" s="35" t="s">
        <v>881</v>
      </c>
      <c r="D233" s="35" t="s">
        <v>882</v>
      </c>
      <c r="E233" s="46" cm="1">
        <f t="array" ref="E233">_xlfn._xlws.FILTER(PI_SISPT_ProgramacionFisica[Prog. Fís.],(PI_SISPT_ProgramacionFisica[Cód. Prod.]=Reporte[[#This Row],[Cód. Prod.]])*(PI_SISPT_ProgramacionFisica[Vigencia]=LEFT('Reporte'!$B$1,4)))</f>
        <v>0</v>
      </c>
      <c r="F233" s="49">
        <f>SUMIFS(EjecucionPIIP[AvanceEjecutado],EjecucionPIIP[CodigoProducto],Reporte[[#This Row],[Cód. Prod.]],EjecucionPIIP[Periodo],$B$1,EjecucionPIIP[AvanceEjecutado],"&lt;&gt;0")</f>
        <v>0</v>
      </c>
      <c r="G233" s="49" t="e" cm="1" vm="1">
        <f t="array" ref="G233">_xlfn._xlws.FILTER(ReporteEficacia[Meta ejecutada],(ReporteEficacia[Código producto]=Reporte[[#This Row],[Cód. Prod.]])*(ReporteEficacia[Periodo]='Reporte'!$B$1))</f>
        <v>#VALUE!</v>
      </c>
      <c r="H233" s="23" t="e" vm="2">
        <f>IF(Reporte[[#This Row],[Ejecución Física PIIP]]=Reporte[[#This Row],[Eje. Fís. SISPT]],"Coincide","No coincide")</f>
        <v>#VALUE!</v>
      </c>
      <c r="I233" s="23" t="str" cm="1">
        <f t="array" ref="I233">_xlfn.TEXTJOIN(", ",TRUE,_xlfn._xlws.FILTER(EjecucionPIIP[Bpin],(EjecucionPIIP[Periodo]='Reporte'!$B$1)*(EjecucionPIIP[CodigoProducto]=Reporte[[#This Row],[Cód. Prod.]]),""))</f>
        <v/>
      </c>
      <c r="J233" s="134">
        <f>SUMIFS(CUIPO_datos_abiertos[COMPROMISOS],CUIPO_datos_abiertos[COD_PROGRAMATICO_MGA],Reporte[[#This Row],[Cód. Prod.]],CUIPO_datos_abiertos[PERIODO],$B$1)</f>
        <v>0</v>
      </c>
      <c r="K233" s="137">
        <f>SUMIFS(CUIPO_datos_abiertos[OBLIGACIONES],CUIPO_datos_abiertos[COD_PROGRAMATICO_MGA],Reporte[[#This Row],[Cód. Prod.]],CUIPO_datos_abiertos[PERIODO],$B$1)</f>
        <v>0</v>
      </c>
      <c r="L23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3" s="56" t="str">
        <f>IF(Reporte[[#This Row],[¿Se tiene en cuenta para el calculo?]]="Aporta al calculo",Reporte[[#This Row],[Ejecución Física PIIP]]/Reporte[[#This Row],[Programación Física de la Meta]],"")</f>
        <v/>
      </c>
      <c r="N233" s="53" t="str">
        <f>IF(Reporte[[#This Row],[¿Se tiene en cuenta para el calculo?]]="Aporta al calculo",IF(Reporte[[#This Row],[Avance físico (%)]]&gt;1,1,Reporte[[#This Row],[Avance físico (%)]]),"")</f>
        <v/>
      </c>
      <c r="O233" s="48" t="str">
        <f>IF(Reporte[[#This Row],[¿Se tiene en cuenta para el calculo?]]="Aporta al calculo",Reporte[[#This Row],[Obligaciones (CUIPO)]]/$D$1,"")</f>
        <v/>
      </c>
      <c r="P233" s="44" t="str">
        <f>IF(Reporte[[#This Row],[¿Se tiene en cuenta para el calculo?]]="Aporta al calculo",Reporte[[#This Row],[Avance ajustado (%)]]*Reporte[[#This Row],[Ponderador (wi)]],"")</f>
        <v/>
      </c>
    </row>
    <row r="234" spans="1:16" ht="43.2" x14ac:dyDescent="0.3">
      <c r="A234" s="34" t="s">
        <v>883</v>
      </c>
      <c r="B234" s="35" t="s">
        <v>884</v>
      </c>
      <c r="C234" s="35" t="s">
        <v>885</v>
      </c>
      <c r="D234" s="35" t="s">
        <v>223</v>
      </c>
      <c r="E234" s="46" cm="1">
        <f t="array" ref="E234">_xlfn._xlws.FILTER(PI_SISPT_ProgramacionFisica[Prog. Fís.],(PI_SISPT_ProgramacionFisica[Cód. Prod.]=Reporte[[#This Row],[Cód. Prod.]])*(PI_SISPT_ProgramacionFisica[Vigencia]=LEFT('Reporte'!$B$1,4)))</f>
        <v>1200</v>
      </c>
      <c r="F234" s="49">
        <f>SUMIFS(EjecucionPIIP[AvanceEjecutado],EjecucionPIIP[CodigoProducto],Reporte[[#This Row],[Cód. Prod.]],EjecucionPIIP[Periodo],$B$1,EjecucionPIIP[AvanceEjecutado],"&lt;&gt;0")</f>
        <v>0</v>
      </c>
      <c r="G234" s="49" t="e" cm="1" vm="1">
        <f t="array" ref="G234">_xlfn._xlws.FILTER(ReporteEficacia[Meta ejecutada],(ReporteEficacia[Código producto]=Reporte[[#This Row],[Cód. Prod.]])*(ReporteEficacia[Periodo]='Reporte'!$B$1))</f>
        <v>#VALUE!</v>
      </c>
      <c r="H234" s="23" t="e" vm="2">
        <f>IF(Reporte[[#This Row],[Ejecución Física PIIP]]=Reporte[[#This Row],[Eje. Fís. SISPT]],"Coincide","No coincide")</f>
        <v>#VALUE!</v>
      </c>
      <c r="I234" s="23" t="str" cm="1">
        <f t="array" ref="I234">_xlfn.TEXTJOIN(", ",TRUE,_xlfn._xlws.FILTER(EjecucionPIIP[Bpin],(EjecucionPIIP[Periodo]='Reporte'!$B$1)*(EjecucionPIIP[CodigoProducto]=Reporte[[#This Row],[Cód. Prod.]]),""))</f>
        <v/>
      </c>
      <c r="J234" s="134">
        <f>SUMIFS(CUIPO_datos_abiertos[COMPROMISOS],CUIPO_datos_abiertos[COD_PROGRAMATICO_MGA],Reporte[[#This Row],[Cód. Prod.]],CUIPO_datos_abiertos[PERIODO],$B$1)</f>
        <v>0</v>
      </c>
      <c r="K234" s="137">
        <f>SUMIFS(CUIPO_datos_abiertos[OBLIGACIONES],CUIPO_datos_abiertos[COD_PROGRAMATICO_MGA],Reporte[[#This Row],[Cód. Prod.]],CUIPO_datos_abiertos[PERIODO],$B$1)</f>
        <v>0</v>
      </c>
      <c r="L23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4" s="56" t="str">
        <f>IF(Reporte[[#This Row],[¿Se tiene en cuenta para el calculo?]]="Aporta al calculo",Reporte[[#This Row],[Ejecución Física PIIP]]/Reporte[[#This Row],[Programación Física de la Meta]],"")</f>
        <v/>
      </c>
      <c r="N234" s="53" t="str">
        <f>IF(Reporte[[#This Row],[¿Se tiene en cuenta para el calculo?]]="Aporta al calculo",IF(Reporte[[#This Row],[Avance físico (%)]]&gt;1,1,Reporte[[#This Row],[Avance físico (%)]]),"")</f>
        <v/>
      </c>
      <c r="O234" s="48" t="str">
        <f>IF(Reporte[[#This Row],[¿Se tiene en cuenta para el calculo?]]="Aporta al calculo",Reporte[[#This Row],[Obligaciones (CUIPO)]]/$D$1,"")</f>
        <v/>
      </c>
      <c r="P234" s="44" t="str">
        <f>IF(Reporte[[#This Row],[¿Se tiene en cuenta para el calculo?]]="Aporta al calculo",Reporte[[#This Row],[Avance ajustado (%)]]*Reporte[[#This Row],[Ponderador (wi)]],"")</f>
        <v/>
      </c>
    </row>
    <row r="235" spans="1:16" ht="28.8" x14ac:dyDescent="0.3">
      <c r="A235" s="34" t="s">
        <v>886</v>
      </c>
      <c r="B235" s="35" t="s">
        <v>887</v>
      </c>
      <c r="C235" s="35" t="s">
        <v>888</v>
      </c>
      <c r="D235" s="35" t="s">
        <v>889</v>
      </c>
      <c r="E235" s="46" cm="1">
        <f t="array" ref="E235">_xlfn._xlws.FILTER(PI_SISPT_ProgramacionFisica[Prog. Fís.],(PI_SISPT_ProgramacionFisica[Cód. Prod.]=Reporte[[#This Row],[Cód. Prod.]])*(PI_SISPT_ProgramacionFisica[Vigencia]=LEFT('Reporte'!$B$1,4)))</f>
        <v>0</v>
      </c>
      <c r="F235" s="49">
        <f>SUMIFS(EjecucionPIIP[AvanceEjecutado],EjecucionPIIP[CodigoProducto],Reporte[[#This Row],[Cód. Prod.]],EjecucionPIIP[Periodo],$B$1,EjecucionPIIP[AvanceEjecutado],"&lt;&gt;0")</f>
        <v>0</v>
      </c>
      <c r="G235" s="49" t="e" cm="1" vm="1">
        <f t="array" ref="G235">_xlfn._xlws.FILTER(ReporteEficacia[Meta ejecutada],(ReporteEficacia[Código producto]=Reporte[[#This Row],[Cód. Prod.]])*(ReporteEficacia[Periodo]='Reporte'!$B$1))</f>
        <v>#VALUE!</v>
      </c>
      <c r="H235" s="23" t="e" vm="2">
        <f>IF(Reporte[[#This Row],[Ejecución Física PIIP]]=Reporte[[#This Row],[Eje. Fís. SISPT]],"Coincide","No coincide")</f>
        <v>#VALUE!</v>
      </c>
      <c r="I235" s="23" t="str" cm="1">
        <f t="array" ref="I235">_xlfn.TEXTJOIN(", ",TRUE,_xlfn._xlws.FILTER(EjecucionPIIP[Bpin],(EjecucionPIIP[Periodo]='Reporte'!$B$1)*(EjecucionPIIP[CodigoProducto]=Reporte[[#This Row],[Cód. Prod.]]),""))</f>
        <v/>
      </c>
      <c r="J235" s="134">
        <f>SUMIFS(CUIPO_datos_abiertos[COMPROMISOS],CUIPO_datos_abiertos[COD_PROGRAMATICO_MGA],Reporte[[#This Row],[Cód. Prod.]],CUIPO_datos_abiertos[PERIODO],$B$1)</f>
        <v>0</v>
      </c>
      <c r="K235" s="137">
        <f>SUMIFS(CUIPO_datos_abiertos[OBLIGACIONES],CUIPO_datos_abiertos[COD_PROGRAMATICO_MGA],Reporte[[#This Row],[Cód. Prod.]],CUIPO_datos_abiertos[PERIODO],$B$1)</f>
        <v>0</v>
      </c>
      <c r="L23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5" s="56" t="str">
        <f>IF(Reporte[[#This Row],[¿Se tiene en cuenta para el calculo?]]="Aporta al calculo",Reporte[[#This Row],[Ejecución Física PIIP]]/Reporte[[#This Row],[Programación Física de la Meta]],"")</f>
        <v/>
      </c>
      <c r="N235" s="53" t="str">
        <f>IF(Reporte[[#This Row],[¿Se tiene en cuenta para el calculo?]]="Aporta al calculo",IF(Reporte[[#This Row],[Avance físico (%)]]&gt;1,1,Reporte[[#This Row],[Avance físico (%)]]),"")</f>
        <v/>
      </c>
      <c r="O235" s="48" t="str">
        <f>IF(Reporte[[#This Row],[¿Se tiene en cuenta para el calculo?]]="Aporta al calculo",Reporte[[#This Row],[Obligaciones (CUIPO)]]/$D$1,"")</f>
        <v/>
      </c>
      <c r="P235" s="44" t="str">
        <f>IF(Reporte[[#This Row],[¿Se tiene en cuenta para el calculo?]]="Aporta al calculo",Reporte[[#This Row],[Avance ajustado (%)]]*Reporte[[#This Row],[Ponderador (wi)]],"")</f>
        <v/>
      </c>
    </row>
    <row r="236" spans="1:16" ht="28.8" x14ac:dyDescent="0.3">
      <c r="A236" s="34" t="s">
        <v>890</v>
      </c>
      <c r="B236" s="35" t="s">
        <v>891</v>
      </c>
      <c r="C236" s="35" t="s">
        <v>892</v>
      </c>
      <c r="D236" s="35" t="s">
        <v>893</v>
      </c>
      <c r="E236" s="46" cm="1">
        <f t="array" ref="E236">_xlfn._xlws.FILTER(PI_SISPT_ProgramacionFisica[Prog. Fís.],(PI_SISPT_ProgramacionFisica[Cód. Prod.]=Reporte[[#This Row],[Cód. Prod.]])*(PI_SISPT_ProgramacionFisica[Vigencia]=LEFT('Reporte'!$B$1,4)))</f>
        <v>0</v>
      </c>
      <c r="F236" s="49">
        <f>SUMIFS(EjecucionPIIP[AvanceEjecutado],EjecucionPIIP[CodigoProducto],Reporte[[#This Row],[Cód. Prod.]],EjecucionPIIP[Periodo],$B$1,EjecucionPIIP[AvanceEjecutado],"&lt;&gt;0")</f>
        <v>0</v>
      </c>
      <c r="G236" s="49" t="e" cm="1" vm="1">
        <f t="array" ref="G236">_xlfn._xlws.FILTER(ReporteEficacia[Meta ejecutada],(ReporteEficacia[Código producto]=Reporte[[#This Row],[Cód. Prod.]])*(ReporteEficacia[Periodo]='Reporte'!$B$1))</f>
        <v>#VALUE!</v>
      </c>
      <c r="H236" s="23" t="e" vm="2">
        <f>IF(Reporte[[#This Row],[Ejecución Física PIIP]]=Reporte[[#This Row],[Eje. Fís. SISPT]],"Coincide","No coincide")</f>
        <v>#VALUE!</v>
      </c>
      <c r="I236" s="23" t="str" cm="1">
        <f t="array" ref="I236">_xlfn.TEXTJOIN(", ",TRUE,_xlfn._xlws.FILTER(EjecucionPIIP[Bpin],(EjecucionPIIP[Periodo]='Reporte'!$B$1)*(EjecucionPIIP[CodigoProducto]=Reporte[[#This Row],[Cód. Prod.]]),""))</f>
        <v/>
      </c>
      <c r="J236" s="134">
        <f>SUMIFS(CUIPO_datos_abiertos[COMPROMISOS],CUIPO_datos_abiertos[COD_PROGRAMATICO_MGA],Reporte[[#This Row],[Cód. Prod.]],CUIPO_datos_abiertos[PERIODO],$B$1)</f>
        <v>0</v>
      </c>
      <c r="K236" s="137">
        <f>SUMIFS(CUIPO_datos_abiertos[OBLIGACIONES],CUIPO_datos_abiertos[COD_PROGRAMATICO_MGA],Reporte[[#This Row],[Cód. Prod.]],CUIPO_datos_abiertos[PERIODO],$B$1)</f>
        <v>0</v>
      </c>
      <c r="L23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6" s="56" t="str">
        <f>IF(Reporte[[#This Row],[¿Se tiene en cuenta para el calculo?]]="Aporta al calculo",Reporte[[#This Row],[Ejecución Física PIIP]]/Reporte[[#This Row],[Programación Física de la Meta]],"")</f>
        <v/>
      </c>
      <c r="N236" s="53" t="str">
        <f>IF(Reporte[[#This Row],[¿Se tiene en cuenta para el calculo?]]="Aporta al calculo",IF(Reporte[[#This Row],[Avance físico (%)]]&gt;1,1,Reporte[[#This Row],[Avance físico (%)]]),"")</f>
        <v/>
      </c>
      <c r="O236" s="48" t="str">
        <f>IF(Reporte[[#This Row],[¿Se tiene en cuenta para el calculo?]]="Aporta al calculo",Reporte[[#This Row],[Obligaciones (CUIPO)]]/$D$1,"")</f>
        <v/>
      </c>
      <c r="P236" s="44" t="str">
        <f>IF(Reporte[[#This Row],[¿Se tiene en cuenta para el calculo?]]="Aporta al calculo",Reporte[[#This Row],[Avance ajustado (%)]]*Reporte[[#This Row],[Ponderador (wi)]],"")</f>
        <v/>
      </c>
    </row>
    <row r="237" spans="1:16" ht="43.2" x14ac:dyDescent="0.3">
      <c r="A237" s="34" t="s">
        <v>894</v>
      </c>
      <c r="B237" s="35" t="s">
        <v>895</v>
      </c>
      <c r="C237" s="35" t="s">
        <v>896</v>
      </c>
      <c r="D237" s="35" t="s">
        <v>187</v>
      </c>
      <c r="E237" s="46" cm="1">
        <f t="array" ref="E237">_xlfn._xlws.FILTER(PI_SISPT_ProgramacionFisica[Prog. Fís.],(PI_SISPT_ProgramacionFisica[Cód. Prod.]=Reporte[[#This Row],[Cód. Prod.]])*(PI_SISPT_ProgramacionFisica[Vigencia]=LEFT('Reporte'!$B$1,4)))</f>
        <v>0</v>
      </c>
      <c r="F237" s="49">
        <f>SUMIFS(EjecucionPIIP[AvanceEjecutado],EjecucionPIIP[CodigoProducto],Reporte[[#This Row],[Cód. Prod.]],EjecucionPIIP[Periodo],$B$1,EjecucionPIIP[AvanceEjecutado],"&lt;&gt;0")</f>
        <v>0</v>
      </c>
      <c r="G237" s="49" t="e" cm="1" vm="1">
        <f t="array" ref="G237">_xlfn._xlws.FILTER(ReporteEficacia[Meta ejecutada],(ReporteEficacia[Código producto]=Reporte[[#This Row],[Cód. Prod.]])*(ReporteEficacia[Periodo]='Reporte'!$B$1))</f>
        <v>#VALUE!</v>
      </c>
      <c r="H237" s="23" t="e" vm="2">
        <f>IF(Reporte[[#This Row],[Ejecución Física PIIP]]=Reporte[[#This Row],[Eje. Fís. SISPT]],"Coincide","No coincide")</f>
        <v>#VALUE!</v>
      </c>
      <c r="I237" s="23" t="str" cm="1">
        <f t="array" ref="I237">_xlfn.TEXTJOIN(", ",TRUE,_xlfn._xlws.FILTER(EjecucionPIIP[Bpin],(EjecucionPIIP[Periodo]='Reporte'!$B$1)*(EjecucionPIIP[CodigoProducto]=Reporte[[#This Row],[Cód. Prod.]]),""))</f>
        <v/>
      </c>
      <c r="J237" s="134">
        <f>SUMIFS(CUIPO_datos_abiertos[COMPROMISOS],CUIPO_datos_abiertos[COD_PROGRAMATICO_MGA],Reporte[[#This Row],[Cód. Prod.]],CUIPO_datos_abiertos[PERIODO],$B$1)</f>
        <v>0</v>
      </c>
      <c r="K237" s="137">
        <f>SUMIFS(CUIPO_datos_abiertos[OBLIGACIONES],CUIPO_datos_abiertos[COD_PROGRAMATICO_MGA],Reporte[[#This Row],[Cód. Prod.]],CUIPO_datos_abiertos[PERIODO],$B$1)</f>
        <v>0</v>
      </c>
      <c r="L23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7" s="56" t="str">
        <f>IF(Reporte[[#This Row],[¿Se tiene en cuenta para el calculo?]]="Aporta al calculo",Reporte[[#This Row],[Ejecución Física PIIP]]/Reporte[[#This Row],[Programación Física de la Meta]],"")</f>
        <v/>
      </c>
      <c r="N237" s="53" t="str">
        <f>IF(Reporte[[#This Row],[¿Se tiene en cuenta para el calculo?]]="Aporta al calculo",IF(Reporte[[#This Row],[Avance físico (%)]]&gt;1,1,Reporte[[#This Row],[Avance físico (%)]]),"")</f>
        <v/>
      </c>
      <c r="O237" s="48" t="str">
        <f>IF(Reporte[[#This Row],[¿Se tiene en cuenta para el calculo?]]="Aporta al calculo",Reporte[[#This Row],[Obligaciones (CUIPO)]]/$D$1,"")</f>
        <v/>
      </c>
      <c r="P237" s="44" t="str">
        <f>IF(Reporte[[#This Row],[¿Se tiene en cuenta para el calculo?]]="Aporta al calculo",Reporte[[#This Row],[Avance ajustado (%)]]*Reporte[[#This Row],[Ponderador (wi)]],"")</f>
        <v/>
      </c>
    </row>
    <row r="238" spans="1:16" ht="28.8" x14ac:dyDescent="0.3">
      <c r="A238" s="34" t="s">
        <v>897</v>
      </c>
      <c r="B238" s="35" t="s">
        <v>898</v>
      </c>
      <c r="C238" s="35" t="s">
        <v>899</v>
      </c>
      <c r="D238" s="35" t="s">
        <v>900</v>
      </c>
      <c r="E238" s="46" cm="1">
        <f t="array" ref="E238">_xlfn._xlws.FILTER(PI_SISPT_ProgramacionFisica[Prog. Fís.],(PI_SISPT_ProgramacionFisica[Cód. Prod.]=Reporte[[#This Row],[Cód. Prod.]])*(PI_SISPT_ProgramacionFisica[Vigencia]=LEFT('Reporte'!$B$1,4)))</f>
        <v>705</v>
      </c>
      <c r="F238" s="49">
        <f>SUMIFS(EjecucionPIIP[AvanceEjecutado],EjecucionPIIP[CodigoProducto],Reporte[[#This Row],[Cód. Prod.]],EjecucionPIIP[Periodo],$B$1,EjecucionPIIP[AvanceEjecutado],"&lt;&gt;0")</f>
        <v>0</v>
      </c>
      <c r="G238" s="49" t="e" cm="1" vm="1">
        <f t="array" ref="G238">_xlfn._xlws.FILTER(ReporteEficacia[Meta ejecutada],(ReporteEficacia[Código producto]=Reporte[[#This Row],[Cód. Prod.]])*(ReporteEficacia[Periodo]='Reporte'!$B$1))</f>
        <v>#VALUE!</v>
      </c>
      <c r="H238" s="23" t="e" vm="2">
        <f>IF(Reporte[[#This Row],[Ejecución Física PIIP]]=Reporte[[#This Row],[Eje. Fís. SISPT]],"Coincide","No coincide")</f>
        <v>#VALUE!</v>
      </c>
      <c r="I238" s="23" t="str" cm="1">
        <f t="array" ref="I238">_xlfn.TEXTJOIN(", ",TRUE,_xlfn._xlws.FILTER(EjecucionPIIP[Bpin],(EjecucionPIIP[Periodo]='Reporte'!$B$1)*(EjecucionPIIP[CodigoProducto]=Reporte[[#This Row],[Cód. Prod.]]),""))</f>
        <v/>
      </c>
      <c r="J238" s="134">
        <f>SUMIFS(CUIPO_datos_abiertos[COMPROMISOS],CUIPO_datos_abiertos[COD_PROGRAMATICO_MGA],Reporte[[#This Row],[Cód. Prod.]],CUIPO_datos_abiertos[PERIODO],$B$1)</f>
        <v>0</v>
      </c>
      <c r="K238" s="137">
        <f>SUMIFS(CUIPO_datos_abiertos[OBLIGACIONES],CUIPO_datos_abiertos[COD_PROGRAMATICO_MGA],Reporte[[#This Row],[Cód. Prod.]],CUIPO_datos_abiertos[PERIODO],$B$1)</f>
        <v>0</v>
      </c>
      <c r="L23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8" s="56" t="str">
        <f>IF(Reporte[[#This Row],[¿Se tiene en cuenta para el calculo?]]="Aporta al calculo",Reporte[[#This Row],[Ejecución Física PIIP]]/Reporte[[#This Row],[Programación Física de la Meta]],"")</f>
        <v/>
      </c>
      <c r="N238" s="53" t="str">
        <f>IF(Reporte[[#This Row],[¿Se tiene en cuenta para el calculo?]]="Aporta al calculo",IF(Reporte[[#This Row],[Avance físico (%)]]&gt;1,1,Reporte[[#This Row],[Avance físico (%)]]),"")</f>
        <v/>
      </c>
      <c r="O238" s="48" t="str">
        <f>IF(Reporte[[#This Row],[¿Se tiene en cuenta para el calculo?]]="Aporta al calculo",Reporte[[#This Row],[Obligaciones (CUIPO)]]/$D$1,"")</f>
        <v/>
      </c>
      <c r="P238" s="44" t="str">
        <f>IF(Reporte[[#This Row],[¿Se tiene en cuenta para el calculo?]]="Aporta al calculo",Reporte[[#This Row],[Avance ajustado (%)]]*Reporte[[#This Row],[Ponderador (wi)]],"")</f>
        <v/>
      </c>
    </row>
    <row r="239" spans="1:16" ht="28.8" x14ac:dyDescent="0.3">
      <c r="A239" s="34" t="s">
        <v>901</v>
      </c>
      <c r="B239" s="35" t="s">
        <v>902</v>
      </c>
      <c r="C239" s="35" t="s">
        <v>903</v>
      </c>
      <c r="D239" s="35" t="s">
        <v>902</v>
      </c>
      <c r="E239" s="46" cm="1">
        <f t="array" ref="E239">_xlfn._xlws.FILTER(PI_SISPT_ProgramacionFisica[Prog. Fís.],(PI_SISPT_ProgramacionFisica[Cód. Prod.]=Reporte[[#This Row],[Cód. Prod.]])*(PI_SISPT_ProgramacionFisica[Vigencia]=LEFT('Reporte'!$B$1,4)))</f>
        <v>5</v>
      </c>
      <c r="F239" s="49">
        <f>SUMIFS(EjecucionPIIP[AvanceEjecutado],EjecucionPIIP[CodigoProducto],Reporte[[#This Row],[Cód. Prod.]],EjecucionPIIP[Periodo],$B$1,EjecucionPIIP[AvanceEjecutado],"&lt;&gt;0")</f>
        <v>0</v>
      </c>
      <c r="G239" s="49" t="e" cm="1" vm="1">
        <f t="array" ref="G239">_xlfn._xlws.FILTER(ReporteEficacia[Meta ejecutada],(ReporteEficacia[Código producto]=Reporte[[#This Row],[Cód. Prod.]])*(ReporteEficacia[Periodo]='Reporte'!$B$1))</f>
        <v>#VALUE!</v>
      </c>
      <c r="H239" s="23" t="e" vm="2">
        <f>IF(Reporte[[#This Row],[Ejecución Física PIIP]]=Reporte[[#This Row],[Eje. Fís. SISPT]],"Coincide","No coincide")</f>
        <v>#VALUE!</v>
      </c>
      <c r="I239" s="23" t="str" cm="1">
        <f t="array" ref="I239">_xlfn.TEXTJOIN(", ",TRUE,_xlfn._xlws.FILTER(EjecucionPIIP[Bpin],(EjecucionPIIP[Periodo]='Reporte'!$B$1)*(EjecucionPIIP[CodigoProducto]=Reporte[[#This Row],[Cód. Prod.]]),""))</f>
        <v/>
      </c>
      <c r="J239" s="134">
        <f>SUMIFS(CUIPO_datos_abiertos[COMPROMISOS],CUIPO_datos_abiertos[COD_PROGRAMATICO_MGA],Reporte[[#This Row],[Cód. Prod.]],CUIPO_datos_abiertos[PERIODO],$B$1)</f>
        <v>0</v>
      </c>
      <c r="K239" s="137">
        <f>SUMIFS(CUIPO_datos_abiertos[OBLIGACIONES],CUIPO_datos_abiertos[COD_PROGRAMATICO_MGA],Reporte[[#This Row],[Cód. Prod.]],CUIPO_datos_abiertos[PERIODO],$B$1)</f>
        <v>0</v>
      </c>
      <c r="L23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39" s="56" t="str">
        <f>IF(Reporte[[#This Row],[¿Se tiene en cuenta para el calculo?]]="Aporta al calculo",Reporte[[#This Row],[Ejecución Física PIIP]]/Reporte[[#This Row],[Programación Física de la Meta]],"")</f>
        <v/>
      </c>
      <c r="N239" s="53" t="str">
        <f>IF(Reporte[[#This Row],[¿Se tiene en cuenta para el calculo?]]="Aporta al calculo",IF(Reporte[[#This Row],[Avance físico (%)]]&gt;1,1,Reporte[[#This Row],[Avance físico (%)]]),"")</f>
        <v/>
      </c>
      <c r="O239" s="48" t="str">
        <f>IF(Reporte[[#This Row],[¿Se tiene en cuenta para el calculo?]]="Aporta al calculo",Reporte[[#This Row],[Obligaciones (CUIPO)]]/$D$1,"")</f>
        <v/>
      </c>
      <c r="P239" s="44" t="str">
        <f>IF(Reporte[[#This Row],[¿Se tiene en cuenta para el calculo?]]="Aporta al calculo",Reporte[[#This Row],[Avance ajustado (%)]]*Reporte[[#This Row],[Ponderador (wi)]],"")</f>
        <v/>
      </c>
    </row>
    <row r="240" spans="1:16" ht="28.8" x14ac:dyDescent="0.3">
      <c r="A240" s="34" t="s">
        <v>904</v>
      </c>
      <c r="B240" s="35" t="s">
        <v>905</v>
      </c>
      <c r="C240" s="35" t="s">
        <v>906</v>
      </c>
      <c r="D240" s="35" t="s">
        <v>907</v>
      </c>
      <c r="E240" s="46" cm="1">
        <f t="array" ref="E240">_xlfn._xlws.FILTER(PI_SISPT_ProgramacionFisica[Prog. Fís.],(PI_SISPT_ProgramacionFisica[Cód. Prod.]=Reporte[[#This Row],[Cód. Prod.]])*(PI_SISPT_ProgramacionFisica[Vigencia]=LEFT('Reporte'!$B$1,4)))</f>
        <v>2</v>
      </c>
      <c r="F240" s="49">
        <f>SUMIFS(EjecucionPIIP[AvanceEjecutado],EjecucionPIIP[CodigoProducto],Reporte[[#This Row],[Cód. Prod.]],EjecucionPIIP[Periodo],$B$1,EjecucionPIIP[AvanceEjecutado],"&lt;&gt;0")</f>
        <v>0</v>
      </c>
      <c r="G240" s="49" t="e" cm="1" vm="1">
        <f t="array" ref="G240">_xlfn._xlws.FILTER(ReporteEficacia[Meta ejecutada],(ReporteEficacia[Código producto]=Reporte[[#This Row],[Cód. Prod.]])*(ReporteEficacia[Periodo]='Reporte'!$B$1))</f>
        <v>#VALUE!</v>
      </c>
      <c r="H240" s="23" t="e" vm="2">
        <f>IF(Reporte[[#This Row],[Ejecución Física PIIP]]=Reporte[[#This Row],[Eje. Fís. SISPT]],"Coincide","No coincide")</f>
        <v>#VALUE!</v>
      </c>
      <c r="I240" s="23" t="str" cm="1">
        <f t="array" ref="I240">_xlfn.TEXTJOIN(", ",TRUE,_xlfn._xlws.FILTER(EjecucionPIIP[Bpin],(EjecucionPIIP[Periodo]='Reporte'!$B$1)*(EjecucionPIIP[CodigoProducto]=Reporte[[#This Row],[Cód. Prod.]]),""))</f>
        <v/>
      </c>
      <c r="J240" s="134">
        <f>SUMIFS(CUIPO_datos_abiertos[COMPROMISOS],CUIPO_datos_abiertos[COD_PROGRAMATICO_MGA],Reporte[[#This Row],[Cód. Prod.]],CUIPO_datos_abiertos[PERIODO],$B$1)</f>
        <v>0</v>
      </c>
      <c r="K240" s="137">
        <f>SUMIFS(CUIPO_datos_abiertos[OBLIGACIONES],CUIPO_datos_abiertos[COD_PROGRAMATICO_MGA],Reporte[[#This Row],[Cód. Prod.]],CUIPO_datos_abiertos[PERIODO],$B$1)</f>
        <v>0</v>
      </c>
      <c r="L24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0" s="56" t="str">
        <f>IF(Reporte[[#This Row],[¿Se tiene en cuenta para el calculo?]]="Aporta al calculo",Reporte[[#This Row],[Ejecución Física PIIP]]/Reporte[[#This Row],[Programación Física de la Meta]],"")</f>
        <v/>
      </c>
      <c r="N240" s="53" t="str">
        <f>IF(Reporte[[#This Row],[¿Se tiene en cuenta para el calculo?]]="Aporta al calculo",IF(Reporte[[#This Row],[Avance físico (%)]]&gt;1,1,Reporte[[#This Row],[Avance físico (%)]]),"")</f>
        <v/>
      </c>
      <c r="O240" s="48" t="str">
        <f>IF(Reporte[[#This Row],[¿Se tiene en cuenta para el calculo?]]="Aporta al calculo",Reporte[[#This Row],[Obligaciones (CUIPO)]]/$D$1,"")</f>
        <v/>
      </c>
      <c r="P240" s="44" t="str">
        <f>IF(Reporte[[#This Row],[¿Se tiene en cuenta para el calculo?]]="Aporta al calculo",Reporte[[#This Row],[Avance ajustado (%)]]*Reporte[[#This Row],[Ponderador (wi)]],"")</f>
        <v/>
      </c>
    </row>
    <row r="241" spans="1:16" ht="28.8" x14ac:dyDescent="0.3">
      <c r="A241" s="34" t="s">
        <v>908</v>
      </c>
      <c r="B241" s="35" t="s">
        <v>909</v>
      </c>
      <c r="C241" s="35" t="s">
        <v>910</v>
      </c>
      <c r="D241" s="35" t="s">
        <v>911</v>
      </c>
      <c r="E241" s="46" cm="1">
        <f t="array" ref="E241">_xlfn._xlws.FILTER(PI_SISPT_ProgramacionFisica[Prog. Fís.],(PI_SISPT_ProgramacionFisica[Cód. Prod.]=Reporte[[#This Row],[Cód. Prod.]])*(PI_SISPT_ProgramacionFisica[Vigencia]=LEFT('Reporte'!$B$1,4)))</f>
        <v>4000</v>
      </c>
      <c r="F241" s="49">
        <f>SUMIFS(EjecucionPIIP[AvanceEjecutado],EjecucionPIIP[CodigoProducto],Reporte[[#This Row],[Cód. Prod.]],EjecucionPIIP[Periodo],$B$1,EjecucionPIIP[AvanceEjecutado],"&lt;&gt;0")</f>
        <v>0</v>
      </c>
      <c r="G241" s="49" t="e" cm="1" vm="1">
        <f t="array" ref="G241">_xlfn._xlws.FILTER(ReporteEficacia[Meta ejecutada],(ReporteEficacia[Código producto]=Reporte[[#This Row],[Cód. Prod.]])*(ReporteEficacia[Periodo]='Reporte'!$B$1))</f>
        <v>#VALUE!</v>
      </c>
      <c r="H241" s="23" t="e" vm="2">
        <f>IF(Reporte[[#This Row],[Ejecución Física PIIP]]=Reporte[[#This Row],[Eje. Fís. SISPT]],"Coincide","No coincide")</f>
        <v>#VALUE!</v>
      </c>
      <c r="I241" s="23" t="str" cm="1">
        <f t="array" ref="I241">_xlfn.TEXTJOIN(", ",TRUE,_xlfn._xlws.FILTER(EjecucionPIIP[Bpin],(EjecucionPIIP[Periodo]='Reporte'!$B$1)*(EjecucionPIIP[CodigoProducto]=Reporte[[#This Row],[Cód. Prod.]]),""))</f>
        <v/>
      </c>
      <c r="J241" s="134">
        <f>SUMIFS(CUIPO_datos_abiertos[COMPROMISOS],CUIPO_datos_abiertos[COD_PROGRAMATICO_MGA],Reporte[[#This Row],[Cód. Prod.]],CUIPO_datos_abiertos[PERIODO],$B$1)</f>
        <v>0</v>
      </c>
      <c r="K241" s="137">
        <f>SUMIFS(CUIPO_datos_abiertos[OBLIGACIONES],CUIPO_datos_abiertos[COD_PROGRAMATICO_MGA],Reporte[[#This Row],[Cód. Prod.]],CUIPO_datos_abiertos[PERIODO],$B$1)</f>
        <v>0</v>
      </c>
      <c r="L24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1" s="56" t="str">
        <f>IF(Reporte[[#This Row],[¿Se tiene en cuenta para el calculo?]]="Aporta al calculo",Reporte[[#This Row],[Ejecución Física PIIP]]/Reporte[[#This Row],[Programación Física de la Meta]],"")</f>
        <v/>
      </c>
      <c r="N241" s="53" t="str">
        <f>IF(Reporte[[#This Row],[¿Se tiene en cuenta para el calculo?]]="Aporta al calculo",IF(Reporte[[#This Row],[Avance físico (%)]]&gt;1,1,Reporte[[#This Row],[Avance físico (%)]]),"")</f>
        <v/>
      </c>
      <c r="O241" s="48" t="str">
        <f>IF(Reporte[[#This Row],[¿Se tiene en cuenta para el calculo?]]="Aporta al calculo",Reporte[[#This Row],[Obligaciones (CUIPO)]]/$D$1,"")</f>
        <v/>
      </c>
      <c r="P241" s="44" t="str">
        <f>IF(Reporte[[#This Row],[¿Se tiene en cuenta para el calculo?]]="Aporta al calculo",Reporte[[#This Row],[Avance ajustado (%)]]*Reporte[[#This Row],[Ponderador (wi)]],"")</f>
        <v/>
      </c>
    </row>
    <row r="242" spans="1:16" ht="72" x14ac:dyDescent="0.3">
      <c r="A242" s="34" t="s">
        <v>912</v>
      </c>
      <c r="B242" s="35" t="s">
        <v>913</v>
      </c>
      <c r="C242" s="35" t="s">
        <v>914</v>
      </c>
      <c r="D242" s="35" t="s">
        <v>915</v>
      </c>
      <c r="E242" s="46" cm="1">
        <f t="array" ref="E242">_xlfn._xlws.FILTER(PI_SISPT_ProgramacionFisica[Prog. Fís.],(PI_SISPT_ProgramacionFisica[Cód. Prod.]=Reporte[[#This Row],[Cód. Prod.]])*(PI_SISPT_ProgramacionFisica[Vigencia]=LEFT('Reporte'!$B$1,4)))</f>
        <v>10000</v>
      </c>
      <c r="F242" s="49">
        <f>SUMIFS(EjecucionPIIP[AvanceEjecutado],EjecucionPIIP[CodigoProducto],Reporte[[#This Row],[Cód. Prod.]],EjecucionPIIP[Periodo],$B$1,EjecucionPIIP[AvanceEjecutado],"&lt;&gt;0")</f>
        <v>0</v>
      </c>
      <c r="G242" s="49" t="e" cm="1" vm="1">
        <f t="array" ref="G242">_xlfn._xlws.FILTER(ReporteEficacia[Meta ejecutada],(ReporteEficacia[Código producto]=Reporte[[#This Row],[Cód. Prod.]])*(ReporteEficacia[Periodo]='Reporte'!$B$1))</f>
        <v>#VALUE!</v>
      </c>
      <c r="H242" s="23" t="e" vm="2">
        <f>IF(Reporte[[#This Row],[Ejecución Física PIIP]]=Reporte[[#This Row],[Eje. Fís. SISPT]],"Coincide","No coincide")</f>
        <v>#VALUE!</v>
      </c>
      <c r="I242" s="23" t="str" cm="1">
        <f t="array" ref="I242">_xlfn.TEXTJOIN(", ",TRUE,_xlfn._xlws.FILTER(EjecucionPIIP[Bpin],(EjecucionPIIP[Periodo]='Reporte'!$B$1)*(EjecucionPIIP[CodigoProducto]=Reporte[[#This Row],[Cód. Prod.]]),""))</f>
        <v/>
      </c>
      <c r="J242" s="134">
        <f>SUMIFS(CUIPO_datos_abiertos[COMPROMISOS],CUIPO_datos_abiertos[COD_PROGRAMATICO_MGA],Reporte[[#This Row],[Cód. Prod.]],CUIPO_datos_abiertos[PERIODO],$B$1)</f>
        <v>0</v>
      </c>
      <c r="K242" s="137">
        <f>SUMIFS(CUIPO_datos_abiertos[OBLIGACIONES],CUIPO_datos_abiertos[COD_PROGRAMATICO_MGA],Reporte[[#This Row],[Cód. Prod.]],CUIPO_datos_abiertos[PERIODO],$B$1)</f>
        <v>0</v>
      </c>
      <c r="L24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2" s="56" t="str">
        <f>IF(Reporte[[#This Row],[¿Se tiene en cuenta para el calculo?]]="Aporta al calculo",Reporte[[#This Row],[Ejecución Física PIIP]]/Reporte[[#This Row],[Programación Física de la Meta]],"")</f>
        <v/>
      </c>
      <c r="N242" s="53" t="str">
        <f>IF(Reporte[[#This Row],[¿Se tiene en cuenta para el calculo?]]="Aporta al calculo",IF(Reporte[[#This Row],[Avance físico (%)]]&gt;1,1,Reporte[[#This Row],[Avance físico (%)]]),"")</f>
        <v/>
      </c>
      <c r="O242" s="48" t="str">
        <f>IF(Reporte[[#This Row],[¿Se tiene en cuenta para el calculo?]]="Aporta al calculo",Reporte[[#This Row],[Obligaciones (CUIPO)]]/$D$1,"")</f>
        <v/>
      </c>
      <c r="P242" s="44" t="str">
        <f>IF(Reporte[[#This Row],[¿Se tiene en cuenta para el calculo?]]="Aporta al calculo",Reporte[[#This Row],[Avance ajustado (%)]]*Reporte[[#This Row],[Ponderador (wi)]],"")</f>
        <v/>
      </c>
    </row>
    <row r="243" spans="1:16" ht="28.8" x14ac:dyDescent="0.3">
      <c r="A243" s="34" t="s">
        <v>916</v>
      </c>
      <c r="B243" s="35" t="s">
        <v>917</v>
      </c>
      <c r="C243" s="35" t="s">
        <v>918</v>
      </c>
      <c r="D243" s="35" t="s">
        <v>919</v>
      </c>
      <c r="E243" s="46" cm="1">
        <f t="array" ref="E243">_xlfn._xlws.FILTER(PI_SISPT_ProgramacionFisica[Prog. Fís.],(PI_SISPT_ProgramacionFisica[Cód. Prod.]=Reporte[[#This Row],[Cód. Prod.]])*(PI_SISPT_ProgramacionFisica[Vigencia]=LEFT('Reporte'!$B$1,4)))</f>
        <v>0</v>
      </c>
      <c r="F243" s="49">
        <f>SUMIFS(EjecucionPIIP[AvanceEjecutado],EjecucionPIIP[CodigoProducto],Reporte[[#This Row],[Cód. Prod.]],EjecucionPIIP[Periodo],$B$1,EjecucionPIIP[AvanceEjecutado],"&lt;&gt;0")</f>
        <v>0</v>
      </c>
      <c r="G243" s="49" t="e" cm="1" vm="1">
        <f t="array" ref="G243">_xlfn._xlws.FILTER(ReporteEficacia[Meta ejecutada],(ReporteEficacia[Código producto]=Reporte[[#This Row],[Cód. Prod.]])*(ReporteEficacia[Periodo]='Reporte'!$B$1))</f>
        <v>#VALUE!</v>
      </c>
      <c r="H243" s="23" t="e" vm="2">
        <f>IF(Reporte[[#This Row],[Ejecución Física PIIP]]=Reporte[[#This Row],[Eje. Fís. SISPT]],"Coincide","No coincide")</f>
        <v>#VALUE!</v>
      </c>
      <c r="I243" s="23" t="str" cm="1">
        <f t="array" ref="I243">_xlfn.TEXTJOIN(", ",TRUE,_xlfn._xlws.FILTER(EjecucionPIIP[Bpin],(EjecucionPIIP[Periodo]='Reporte'!$B$1)*(EjecucionPIIP[CodigoProducto]=Reporte[[#This Row],[Cód. Prod.]]),""))</f>
        <v/>
      </c>
      <c r="J243" s="134">
        <f>SUMIFS(CUIPO_datos_abiertos[COMPROMISOS],CUIPO_datos_abiertos[COD_PROGRAMATICO_MGA],Reporte[[#This Row],[Cód. Prod.]],CUIPO_datos_abiertos[PERIODO],$B$1)</f>
        <v>0</v>
      </c>
      <c r="K243" s="137">
        <f>SUMIFS(CUIPO_datos_abiertos[OBLIGACIONES],CUIPO_datos_abiertos[COD_PROGRAMATICO_MGA],Reporte[[#This Row],[Cód. Prod.]],CUIPO_datos_abiertos[PERIODO],$B$1)</f>
        <v>0</v>
      </c>
      <c r="L24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3" s="56" t="str">
        <f>IF(Reporte[[#This Row],[¿Se tiene en cuenta para el calculo?]]="Aporta al calculo",Reporte[[#This Row],[Ejecución Física PIIP]]/Reporte[[#This Row],[Programación Física de la Meta]],"")</f>
        <v/>
      </c>
      <c r="N243" s="53" t="str">
        <f>IF(Reporte[[#This Row],[¿Se tiene en cuenta para el calculo?]]="Aporta al calculo",IF(Reporte[[#This Row],[Avance físico (%)]]&gt;1,1,Reporte[[#This Row],[Avance físico (%)]]),"")</f>
        <v/>
      </c>
      <c r="O243" s="48" t="str">
        <f>IF(Reporte[[#This Row],[¿Se tiene en cuenta para el calculo?]]="Aporta al calculo",Reporte[[#This Row],[Obligaciones (CUIPO)]]/$D$1,"")</f>
        <v/>
      </c>
      <c r="P243" s="44" t="str">
        <f>IF(Reporte[[#This Row],[¿Se tiene en cuenta para el calculo?]]="Aporta al calculo",Reporte[[#This Row],[Avance ajustado (%)]]*Reporte[[#This Row],[Ponderador (wi)]],"")</f>
        <v/>
      </c>
    </row>
    <row r="244" spans="1:16" x14ac:dyDescent="0.3">
      <c r="A244" s="34" t="s">
        <v>920</v>
      </c>
      <c r="B244" s="35" t="s">
        <v>303</v>
      </c>
      <c r="C244" s="35" t="s">
        <v>921</v>
      </c>
      <c r="D244" s="35" t="s">
        <v>922</v>
      </c>
      <c r="E244" s="46" cm="1">
        <f t="array" ref="E244">_xlfn._xlws.FILTER(PI_SISPT_ProgramacionFisica[Prog. Fís.],(PI_SISPT_ProgramacionFisica[Cód. Prod.]=Reporte[[#This Row],[Cód. Prod.]])*(PI_SISPT_ProgramacionFisica[Vigencia]=LEFT('Reporte'!$B$1,4)))</f>
        <v>1</v>
      </c>
      <c r="F244" s="49">
        <f>SUMIFS(EjecucionPIIP[AvanceEjecutado],EjecucionPIIP[CodigoProducto],Reporte[[#This Row],[Cód. Prod.]],EjecucionPIIP[Periodo],$B$1,EjecucionPIIP[AvanceEjecutado],"&lt;&gt;0")</f>
        <v>0</v>
      </c>
      <c r="G244" s="49" t="e" cm="1" vm="1">
        <f t="array" ref="G244">_xlfn._xlws.FILTER(ReporteEficacia[Meta ejecutada],(ReporteEficacia[Código producto]=Reporte[[#This Row],[Cód. Prod.]])*(ReporteEficacia[Periodo]='Reporte'!$B$1))</f>
        <v>#VALUE!</v>
      </c>
      <c r="H244" s="23" t="e" vm="2">
        <f>IF(Reporte[[#This Row],[Ejecución Física PIIP]]=Reporte[[#This Row],[Eje. Fís. SISPT]],"Coincide","No coincide")</f>
        <v>#VALUE!</v>
      </c>
      <c r="I244" s="23" t="str" cm="1">
        <f t="array" ref="I244">_xlfn.TEXTJOIN(", ",TRUE,_xlfn._xlws.FILTER(EjecucionPIIP[Bpin],(EjecucionPIIP[Periodo]='Reporte'!$B$1)*(EjecucionPIIP[CodigoProducto]=Reporte[[#This Row],[Cód. Prod.]]),""))</f>
        <v/>
      </c>
      <c r="J244" s="134">
        <f>SUMIFS(CUIPO_datos_abiertos[COMPROMISOS],CUIPO_datos_abiertos[COD_PROGRAMATICO_MGA],Reporte[[#This Row],[Cód. Prod.]],CUIPO_datos_abiertos[PERIODO],$B$1)</f>
        <v>0</v>
      </c>
      <c r="K244" s="137">
        <f>SUMIFS(CUIPO_datos_abiertos[OBLIGACIONES],CUIPO_datos_abiertos[COD_PROGRAMATICO_MGA],Reporte[[#This Row],[Cód. Prod.]],CUIPO_datos_abiertos[PERIODO],$B$1)</f>
        <v>0</v>
      </c>
      <c r="L24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4" s="56" t="str">
        <f>IF(Reporte[[#This Row],[¿Se tiene en cuenta para el calculo?]]="Aporta al calculo",Reporte[[#This Row],[Ejecución Física PIIP]]/Reporte[[#This Row],[Programación Física de la Meta]],"")</f>
        <v/>
      </c>
      <c r="N244" s="53" t="str">
        <f>IF(Reporte[[#This Row],[¿Se tiene en cuenta para el calculo?]]="Aporta al calculo",IF(Reporte[[#This Row],[Avance físico (%)]]&gt;1,1,Reporte[[#This Row],[Avance físico (%)]]),"")</f>
        <v/>
      </c>
      <c r="O244" s="48" t="str">
        <f>IF(Reporte[[#This Row],[¿Se tiene en cuenta para el calculo?]]="Aporta al calculo",Reporte[[#This Row],[Obligaciones (CUIPO)]]/$D$1,"")</f>
        <v/>
      </c>
      <c r="P244" s="44" t="str">
        <f>IF(Reporte[[#This Row],[¿Se tiene en cuenta para el calculo?]]="Aporta al calculo",Reporte[[#This Row],[Avance ajustado (%)]]*Reporte[[#This Row],[Ponderador (wi)]],"")</f>
        <v/>
      </c>
    </row>
    <row r="245" spans="1:16" ht="28.8" x14ac:dyDescent="0.3">
      <c r="A245" s="34" t="s">
        <v>923</v>
      </c>
      <c r="B245" s="35" t="s">
        <v>924</v>
      </c>
      <c r="C245" s="35" t="s">
        <v>925</v>
      </c>
      <c r="D245" s="35" t="s">
        <v>926</v>
      </c>
      <c r="E245" s="46" cm="1">
        <f t="array" ref="E245">_xlfn._xlws.FILTER(PI_SISPT_ProgramacionFisica[Prog. Fís.],(PI_SISPT_ProgramacionFisica[Cód. Prod.]=Reporte[[#This Row],[Cód. Prod.]])*(PI_SISPT_ProgramacionFisica[Vigencia]=LEFT('Reporte'!$B$1,4)))</f>
        <v>1</v>
      </c>
      <c r="F245" s="49">
        <f>SUMIFS(EjecucionPIIP[AvanceEjecutado],EjecucionPIIP[CodigoProducto],Reporte[[#This Row],[Cód. Prod.]],EjecucionPIIP[Periodo],$B$1,EjecucionPIIP[AvanceEjecutado],"&lt;&gt;0")</f>
        <v>0</v>
      </c>
      <c r="G245" s="49" t="e" cm="1" vm="1">
        <f t="array" ref="G245">_xlfn._xlws.FILTER(ReporteEficacia[Meta ejecutada],(ReporteEficacia[Código producto]=Reporte[[#This Row],[Cód. Prod.]])*(ReporteEficacia[Periodo]='Reporte'!$B$1))</f>
        <v>#VALUE!</v>
      </c>
      <c r="H245" s="23" t="e" vm="2">
        <f>IF(Reporte[[#This Row],[Ejecución Física PIIP]]=Reporte[[#This Row],[Eje. Fís. SISPT]],"Coincide","No coincide")</f>
        <v>#VALUE!</v>
      </c>
      <c r="I245" s="23" t="str" cm="1">
        <f t="array" ref="I245">_xlfn.TEXTJOIN(", ",TRUE,_xlfn._xlws.FILTER(EjecucionPIIP[Bpin],(EjecucionPIIP[Periodo]='Reporte'!$B$1)*(EjecucionPIIP[CodigoProducto]=Reporte[[#This Row],[Cód. Prod.]]),""))</f>
        <v/>
      </c>
      <c r="J245" s="134">
        <f>SUMIFS(CUIPO_datos_abiertos[COMPROMISOS],CUIPO_datos_abiertos[COD_PROGRAMATICO_MGA],Reporte[[#This Row],[Cód. Prod.]],CUIPO_datos_abiertos[PERIODO],$B$1)</f>
        <v>0</v>
      </c>
      <c r="K245" s="137">
        <f>SUMIFS(CUIPO_datos_abiertos[OBLIGACIONES],CUIPO_datos_abiertos[COD_PROGRAMATICO_MGA],Reporte[[#This Row],[Cód. Prod.]],CUIPO_datos_abiertos[PERIODO],$B$1)</f>
        <v>0</v>
      </c>
      <c r="L24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5" s="56" t="str">
        <f>IF(Reporte[[#This Row],[¿Se tiene en cuenta para el calculo?]]="Aporta al calculo",Reporte[[#This Row],[Ejecución Física PIIP]]/Reporte[[#This Row],[Programación Física de la Meta]],"")</f>
        <v/>
      </c>
      <c r="N245" s="53" t="str">
        <f>IF(Reporte[[#This Row],[¿Se tiene en cuenta para el calculo?]]="Aporta al calculo",IF(Reporte[[#This Row],[Avance físico (%)]]&gt;1,1,Reporte[[#This Row],[Avance físico (%)]]),"")</f>
        <v/>
      </c>
      <c r="O245" s="48" t="str">
        <f>IF(Reporte[[#This Row],[¿Se tiene en cuenta para el calculo?]]="Aporta al calculo",Reporte[[#This Row],[Obligaciones (CUIPO)]]/$D$1,"")</f>
        <v/>
      </c>
      <c r="P245" s="44" t="str">
        <f>IF(Reporte[[#This Row],[¿Se tiene en cuenta para el calculo?]]="Aporta al calculo",Reporte[[#This Row],[Avance ajustado (%)]]*Reporte[[#This Row],[Ponderador (wi)]],"")</f>
        <v/>
      </c>
    </row>
    <row r="246" spans="1:16" ht="28.8" x14ac:dyDescent="0.3">
      <c r="A246" s="34" t="s">
        <v>927</v>
      </c>
      <c r="B246" s="35" t="s">
        <v>928</v>
      </c>
      <c r="C246" s="35" t="s">
        <v>929</v>
      </c>
      <c r="D246" s="35" t="s">
        <v>930</v>
      </c>
      <c r="E246" s="46" cm="1">
        <f t="array" ref="E246">_xlfn._xlws.FILTER(PI_SISPT_ProgramacionFisica[Prog. Fís.],(PI_SISPT_ProgramacionFisica[Cód. Prod.]=Reporte[[#This Row],[Cód. Prod.]])*(PI_SISPT_ProgramacionFisica[Vigencia]=LEFT('Reporte'!$B$1,4)))</f>
        <v>25</v>
      </c>
      <c r="F246" s="49">
        <f>SUMIFS(EjecucionPIIP[AvanceEjecutado],EjecucionPIIP[CodigoProducto],Reporte[[#This Row],[Cód. Prod.]],EjecucionPIIP[Periodo],$B$1,EjecucionPIIP[AvanceEjecutado],"&lt;&gt;0")</f>
        <v>0</v>
      </c>
      <c r="G246" s="49" t="e" cm="1" vm="1">
        <f t="array" ref="G246">_xlfn._xlws.FILTER(ReporteEficacia[Meta ejecutada],(ReporteEficacia[Código producto]=Reporte[[#This Row],[Cód. Prod.]])*(ReporteEficacia[Periodo]='Reporte'!$B$1))</f>
        <v>#VALUE!</v>
      </c>
      <c r="H246" s="23" t="e" vm="2">
        <f>IF(Reporte[[#This Row],[Ejecución Física PIIP]]=Reporte[[#This Row],[Eje. Fís. SISPT]],"Coincide","No coincide")</f>
        <v>#VALUE!</v>
      </c>
      <c r="I246" s="23" t="str" cm="1">
        <f t="array" ref="I246">_xlfn.TEXTJOIN(", ",TRUE,_xlfn._xlws.FILTER(EjecucionPIIP[Bpin],(EjecucionPIIP[Periodo]='Reporte'!$B$1)*(EjecucionPIIP[CodigoProducto]=Reporte[[#This Row],[Cód. Prod.]]),""))</f>
        <v/>
      </c>
      <c r="J246" s="134">
        <f>SUMIFS(CUIPO_datos_abiertos[COMPROMISOS],CUIPO_datos_abiertos[COD_PROGRAMATICO_MGA],Reporte[[#This Row],[Cód. Prod.]],CUIPO_datos_abiertos[PERIODO],$B$1)</f>
        <v>0</v>
      </c>
      <c r="K246" s="137">
        <f>SUMIFS(CUIPO_datos_abiertos[OBLIGACIONES],CUIPO_datos_abiertos[COD_PROGRAMATICO_MGA],Reporte[[#This Row],[Cód. Prod.]],CUIPO_datos_abiertos[PERIODO],$B$1)</f>
        <v>0</v>
      </c>
      <c r="L24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6" s="56" t="str">
        <f>IF(Reporte[[#This Row],[¿Se tiene en cuenta para el calculo?]]="Aporta al calculo",Reporte[[#This Row],[Ejecución Física PIIP]]/Reporte[[#This Row],[Programación Física de la Meta]],"")</f>
        <v/>
      </c>
      <c r="N246" s="53" t="str">
        <f>IF(Reporte[[#This Row],[¿Se tiene en cuenta para el calculo?]]="Aporta al calculo",IF(Reporte[[#This Row],[Avance físico (%)]]&gt;1,1,Reporte[[#This Row],[Avance físico (%)]]),"")</f>
        <v/>
      </c>
      <c r="O246" s="48" t="str">
        <f>IF(Reporte[[#This Row],[¿Se tiene en cuenta para el calculo?]]="Aporta al calculo",Reporte[[#This Row],[Obligaciones (CUIPO)]]/$D$1,"")</f>
        <v/>
      </c>
      <c r="P246" s="44" t="str">
        <f>IF(Reporte[[#This Row],[¿Se tiene en cuenta para el calculo?]]="Aporta al calculo",Reporte[[#This Row],[Avance ajustado (%)]]*Reporte[[#This Row],[Ponderador (wi)]],"")</f>
        <v/>
      </c>
    </row>
    <row r="247" spans="1:16" ht="43.2" x14ac:dyDescent="0.3">
      <c r="A247" s="34" t="s">
        <v>931</v>
      </c>
      <c r="B247" s="35" t="s">
        <v>932</v>
      </c>
      <c r="C247" s="35" t="s">
        <v>933</v>
      </c>
      <c r="D247" s="35" t="s">
        <v>934</v>
      </c>
      <c r="E247" s="46" cm="1">
        <f t="array" ref="E247">_xlfn._xlws.FILTER(PI_SISPT_ProgramacionFisica[Prog. Fís.],(PI_SISPT_ProgramacionFisica[Cód. Prod.]=Reporte[[#This Row],[Cód. Prod.]])*(PI_SISPT_ProgramacionFisica[Vigencia]=LEFT('Reporte'!$B$1,4)))</f>
        <v>0</v>
      </c>
      <c r="F247" s="49">
        <f>SUMIFS(EjecucionPIIP[AvanceEjecutado],EjecucionPIIP[CodigoProducto],Reporte[[#This Row],[Cód. Prod.]],EjecucionPIIP[Periodo],$B$1,EjecucionPIIP[AvanceEjecutado],"&lt;&gt;0")</f>
        <v>0</v>
      </c>
      <c r="G247" s="49" t="e" cm="1" vm="1">
        <f t="array" ref="G247">_xlfn._xlws.FILTER(ReporteEficacia[Meta ejecutada],(ReporteEficacia[Código producto]=Reporte[[#This Row],[Cód. Prod.]])*(ReporteEficacia[Periodo]='Reporte'!$B$1))</f>
        <v>#VALUE!</v>
      </c>
      <c r="H247" s="23" t="e" vm="2">
        <f>IF(Reporte[[#This Row],[Ejecución Física PIIP]]=Reporte[[#This Row],[Eje. Fís. SISPT]],"Coincide","No coincide")</f>
        <v>#VALUE!</v>
      </c>
      <c r="I247" s="23" t="str" cm="1">
        <f t="array" ref="I247">_xlfn.TEXTJOIN(", ",TRUE,_xlfn._xlws.FILTER(EjecucionPIIP[Bpin],(EjecucionPIIP[Periodo]='Reporte'!$B$1)*(EjecucionPIIP[CodigoProducto]=Reporte[[#This Row],[Cód. Prod.]]),""))</f>
        <v/>
      </c>
      <c r="J247" s="134">
        <f>SUMIFS(CUIPO_datos_abiertos[COMPROMISOS],CUIPO_datos_abiertos[COD_PROGRAMATICO_MGA],Reporte[[#This Row],[Cód. Prod.]],CUIPO_datos_abiertos[PERIODO],$B$1)</f>
        <v>0</v>
      </c>
      <c r="K247" s="137">
        <f>SUMIFS(CUIPO_datos_abiertos[OBLIGACIONES],CUIPO_datos_abiertos[COD_PROGRAMATICO_MGA],Reporte[[#This Row],[Cód. Prod.]],CUIPO_datos_abiertos[PERIODO],$B$1)</f>
        <v>0</v>
      </c>
      <c r="L24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7" s="56" t="str">
        <f>IF(Reporte[[#This Row],[¿Se tiene en cuenta para el calculo?]]="Aporta al calculo",Reporte[[#This Row],[Ejecución Física PIIP]]/Reporte[[#This Row],[Programación Física de la Meta]],"")</f>
        <v/>
      </c>
      <c r="N247" s="53" t="str">
        <f>IF(Reporte[[#This Row],[¿Se tiene en cuenta para el calculo?]]="Aporta al calculo",IF(Reporte[[#This Row],[Avance físico (%)]]&gt;1,1,Reporte[[#This Row],[Avance físico (%)]]),"")</f>
        <v/>
      </c>
      <c r="O247" s="48" t="str">
        <f>IF(Reporte[[#This Row],[¿Se tiene en cuenta para el calculo?]]="Aporta al calculo",Reporte[[#This Row],[Obligaciones (CUIPO)]]/$D$1,"")</f>
        <v/>
      </c>
      <c r="P247" s="44" t="str">
        <f>IF(Reporte[[#This Row],[¿Se tiene en cuenta para el calculo?]]="Aporta al calculo",Reporte[[#This Row],[Avance ajustado (%)]]*Reporte[[#This Row],[Ponderador (wi)]],"")</f>
        <v/>
      </c>
    </row>
    <row r="248" spans="1:16" x14ac:dyDescent="0.3">
      <c r="A248" s="34" t="s">
        <v>935</v>
      </c>
      <c r="B248" s="35" t="s">
        <v>936</v>
      </c>
      <c r="C248" s="35" t="s">
        <v>937</v>
      </c>
      <c r="D248" s="35" t="s">
        <v>936</v>
      </c>
      <c r="E248" s="46" cm="1">
        <f t="array" ref="E248">_xlfn._xlws.FILTER(PI_SISPT_ProgramacionFisica[Prog. Fís.],(PI_SISPT_ProgramacionFisica[Cód. Prod.]=Reporte[[#This Row],[Cód. Prod.]])*(PI_SISPT_ProgramacionFisica[Vigencia]=LEFT('Reporte'!$B$1,4)))</f>
        <v>0</v>
      </c>
      <c r="F248" s="49">
        <f>SUMIFS(EjecucionPIIP[AvanceEjecutado],EjecucionPIIP[CodigoProducto],Reporte[[#This Row],[Cód. Prod.]],EjecucionPIIP[Periodo],$B$1,EjecucionPIIP[AvanceEjecutado],"&lt;&gt;0")</f>
        <v>0</v>
      </c>
      <c r="G248" s="49" t="e" cm="1" vm="1">
        <f t="array" ref="G248">_xlfn._xlws.FILTER(ReporteEficacia[Meta ejecutada],(ReporteEficacia[Código producto]=Reporte[[#This Row],[Cód. Prod.]])*(ReporteEficacia[Periodo]='Reporte'!$B$1))</f>
        <v>#VALUE!</v>
      </c>
      <c r="H248" s="23" t="e" vm="2">
        <f>IF(Reporte[[#This Row],[Ejecución Física PIIP]]=Reporte[[#This Row],[Eje. Fís. SISPT]],"Coincide","No coincide")</f>
        <v>#VALUE!</v>
      </c>
      <c r="I248" s="23" t="str" cm="1">
        <f t="array" ref="I248">_xlfn.TEXTJOIN(", ",TRUE,_xlfn._xlws.FILTER(EjecucionPIIP[Bpin],(EjecucionPIIP[Periodo]='Reporte'!$B$1)*(EjecucionPIIP[CodigoProducto]=Reporte[[#This Row],[Cód. Prod.]]),""))</f>
        <v/>
      </c>
      <c r="J248" s="134">
        <f>SUMIFS(CUIPO_datos_abiertos[COMPROMISOS],CUIPO_datos_abiertos[COD_PROGRAMATICO_MGA],Reporte[[#This Row],[Cód. Prod.]],CUIPO_datos_abiertos[PERIODO],$B$1)</f>
        <v>0</v>
      </c>
      <c r="K248" s="137">
        <f>SUMIFS(CUIPO_datos_abiertos[OBLIGACIONES],CUIPO_datos_abiertos[COD_PROGRAMATICO_MGA],Reporte[[#This Row],[Cód. Prod.]],CUIPO_datos_abiertos[PERIODO],$B$1)</f>
        <v>0</v>
      </c>
      <c r="L24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8" s="56" t="str">
        <f>IF(Reporte[[#This Row],[¿Se tiene en cuenta para el calculo?]]="Aporta al calculo",Reporte[[#This Row],[Ejecución Física PIIP]]/Reporte[[#This Row],[Programación Física de la Meta]],"")</f>
        <v/>
      </c>
      <c r="N248" s="53" t="str">
        <f>IF(Reporte[[#This Row],[¿Se tiene en cuenta para el calculo?]]="Aporta al calculo",IF(Reporte[[#This Row],[Avance físico (%)]]&gt;1,1,Reporte[[#This Row],[Avance físico (%)]]),"")</f>
        <v/>
      </c>
      <c r="O248" s="48" t="str">
        <f>IF(Reporte[[#This Row],[¿Se tiene en cuenta para el calculo?]]="Aporta al calculo",Reporte[[#This Row],[Obligaciones (CUIPO)]]/$D$1,"")</f>
        <v/>
      </c>
      <c r="P248" s="44" t="str">
        <f>IF(Reporte[[#This Row],[¿Se tiene en cuenta para el calculo?]]="Aporta al calculo",Reporte[[#This Row],[Avance ajustado (%)]]*Reporte[[#This Row],[Ponderador (wi)]],"")</f>
        <v/>
      </c>
    </row>
    <row r="249" spans="1:16" x14ac:dyDescent="0.3">
      <c r="A249" s="34" t="s">
        <v>938</v>
      </c>
      <c r="B249" s="35" t="s">
        <v>939</v>
      </c>
      <c r="C249" s="35" t="s">
        <v>940</v>
      </c>
      <c r="D249" s="35" t="s">
        <v>939</v>
      </c>
      <c r="E249" s="46" cm="1">
        <f t="array" ref="E249">_xlfn._xlws.FILTER(PI_SISPT_ProgramacionFisica[Prog. Fís.],(PI_SISPT_ProgramacionFisica[Cód. Prod.]=Reporte[[#This Row],[Cód. Prod.]])*(PI_SISPT_ProgramacionFisica[Vigencia]=LEFT('Reporte'!$B$1,4)))</f>
        <v>1</v>
      </c>
      <c r="F249" s="49">
        <f>SUMIFS(EjecucionPIIP[AvanceEjecutado],EjecucionPIIP[CodigoProducto],Reporte[[#This Row],[Cód. Prod.]],EjecucionPIIP[Periodo],$B$1,EjecucionPIIP[AvanceEjecutado],"&lt;&gt;0")</f>
        <v>0</v>
      </c>
      <c r="G249" s="49" t="e" cm="1" vm="1">
        <f t="array" ref="G249">_xlfn._xlws.FILTER(ReporteEficacia[Meta ejecutada],(ReporteEficacia[Código producto]=Reporte[[#This Row],[Cód. Prod.]])*(ReporteEficacia[Periodo]='Reporte'!$B$1))</f>
        <v>#VALUE!</v>
      </c>
      <c r="H249" s="23" t="e" vm="2">
        <f>IF(Reporte[[#This Row],[Ejecución Física PIIP]]=Reporte[[#This Row],[Eje. Fís. SISPT]],"Coincide","No coincide")</f>
        <v>#VALUE!</v>
      </c>
      <c r="I249" s="23" t="str" cm="1">
        <f t="array" ref="I249">_xlfn.TEXTJOIN(", ",TRUE,_xlfn._xlws.FILTER(EjecucionPIIP[Bpin],(EjecucionPIIP[Periodo]='Reporte'!$B$1)*(EjecucionPIIP[CodigoProducto]=Reporte[[#This Row],[Cód. Prod.]]),""))</f>
        <v/>
      </c>
      <c r="J249" s="134">
        <f>SUMIFS(CUIPO_datos_abiertos[COMPROMISOS],CUIPO_datos_abiertos[COD_PROGRAMATICO_MGA],Reporte[[#This Row],[Cód. Prod.]],CUIPO_datos_abiertos[PERIODO],$B$1)</f>
        <v>0</v>
      </c>
      <c r="K249" s="137">
        <f>SUMIFS(CUIPO_datos_abiertos[OBLIGACIONES],CUIPO_datos_abiertos[COD_PROGRAMATICO_MGA],Reporte[[#This Row],[Cód. Prod.]],CUIPO_datos_abiertos[PERIODO],$B$1)</f>
        <v>0</v>
      </c>
      <c r="L24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49" s="56" t="str">
        <f>IF(Reporte[[#This Row],[¿Se tiene en cuenta para el calculo?]]="Aporta al calculo",Reporte[[#This Row],[Ejecución Física PIIP]]/Reporte[[#This Row],[Programación Física de la Meta]],"")</f>
        <v/>
      </c>
      <c r="N249" s="53" t="str">
        <f>IF(Reporte[[#This Row],[¿Se tiene en cuenta para el calculo?]]="Aporta al calculo",IF(Reporte[[#This Row],[Avance físico (%)]]&gt;1,1,Reporte[[#This Row],[Avance físico (%)]]),"")</f>
        <v/>
      </c>
      <c r="O249" s="48" t="str">
        <f>IF(Reporte[[#This Row],[¿Se tiene en cuenta para el calculo?]]="Aporta al calculo",Reporte[[#This Row],[Obligaciones (CUIPO)]]/$D$1,"")</f>
        <v/>
      </c>
      <c r="P249" s="44" t="str">
        <f>IF(Reporte[[#This Row],[¿Se tiene en cuenta para el calculo?]]="Aporta al calculo",Reporte[[#This Row],[Avance ajustado (%)]]*Reporte[[#This Row],[Ponderador (wi)]],"")</f>
        <v/>
      </c>
    </row>
    <row r="250" spans="1:16" ht="28.8" x14ac:dyDescent="0.3">
      <c r="A250" s="34" t="s">
        <v>941</v>
      </c>
      <c r="B250" s="35" t="s">
        <v>260</v>
      </c>
      <c r="C250" s="35" t="s">
        <v>942</v>
      </c>
      <c r="D250" s="35" t="s">
        <v>262</v>
      </c>
      <c r="E250" s="46" cm="1">
        <f t="array" ref="E250">_xlfn._xlws.FILTER(PI_SISPT_ProgramacionFisica[Prog. Fís.],(PI_SISPT_ProgramacionFisica[Cód. Prod.]=Reporte[[#This Row],[Cód. Prod.]])*(PI_SISPT_ProgramacionFisica[Vigencia]=LEFT('Reporte'!$B$1,4)))</f>
        <v>0</v>
      </c>
      <c r="F250" s="49">
        <f>SUMIFS(EjecucionPIIP[AvanceEjecutado],EjecucionPIIP[CodigoProducto],Reporte[[#This Row],[Cód. Prod.]],EjecucionPIIP[Periodo],$B$1,EjecucionPIIP[AvanceEjecutado],"&lt;&gt;0")</f>
        <v>0</v>
      </c>
      <c r="G250" s="49" t="e" cm="1" vm="1">
        <f t="array" ref="G250">_xlfn._xlws.FILTER(ReporteEficacia[Meta ejecutada],(ReporteEficacia[Código producto]=Reporte[[#This Row],[Cód. Prod.]])*(ReporteEficacia[Periodo]='Reporte'!$B$1))</f>
        <v>#VALUE!</v>
      </c>
      <c r="H250" s="23" t="e" vm="2">
        <f>IF(Reporte[[#This Row],[Ejecución Física PIIP]]=Reporte[[#This Row],[Eje. Fís. SISPT]],"Coincide","No coincide")</f>
        <v>#VALUE!</v>
      </c>
      <c r="I250" s="23" t="str" cm="1">
        <f t="array" ref="I250">_xlfn.TEXTJOIN(", ",TRUE,_xlfn._xlws.FILTER(EjecucionPIIP[Bpin],(EjecucionPIIP[Periodo]='Reporte'!$B$1)*(EjecucionPIIP[CodigoProducto]=Reporte[[#This Row],[Cód. Prod.]]),""))</f>
        <v/>
      </c>
      <c r="J250" s="134">
        <f>SUMIFS(CUIPO_datos_abiertos[COMPROMISOS],CUIPO_datos_abiertos[COD_PROGRAMATICO_MGA],Reporte[[#This Row],[Cód. Prod.]],CUIPO_datos_abiertos[PERIODO],$B$1)</f>
        <v>0</v>
      </c>
      <c r="K250" s="137">
        <f>SUMIFS(CUIPO_datos_abiertos[OBLIGACIONES],CUIPO_datos_abiertos[COD_PROGRAMATICO_MGA],Reporte[[#This Row],[Cód. Prod.]],CUIPO_datos_abiertos[PERIODO],$B$1)</f>
        <v>0</v>
      </c>
      <c r="L25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0" s="56" t="str">
        <f>IF(Reporte[[#This Row],[¿Se tiene en cuenta para el calculo?]]="Aporta al calculo",Reporte[[#This Row],[Ejecución Física PIIP]]/Reporte[[#This Row],[Programación Física de la Meta]],"")</f>
        <v/>
      </c>
      <c r="N250" s="53" t="str">
        <f>IF(Reporte[[#This Row],[¿Se tiene en cuenta para el calculo?]]="Aporta al calculo",IF(Reporte[[#This Row],[Avance físico (%)]]&gt;1,1,Reporte[[#This Row],[Avance físico (%)]]),"")</f>
        <v/>
      </c>
      <c r="O250" s="48" t="str">
        <f>IF(Reporte[[#This Row],[¿Se tiene en cuenta para el calculo?]]="Aporta al calculo",Reporte[[#This Row],[Obligaciones (CUIPO)]]/$D$1,"")</f>
        <v/>
      </c>
      <c r="P250" s="44" t="str">
        <f>IF(Reporte[[#This Row],[¿Se tiene en cuenta para el calculo?]]="Aporta al calculo",Reporte[[#This Row],[Avance ajustado (%)]]*Reporte[[#This Row],[Ponderador (wi)]],"")</f>
        <v/>
      </c>
    </row>
    <row r="251" spans="1:16" ht="124.2" customHeight="1" x14ac:dyDescent="0.3">
      <c r="A251" s="34" t="s">
        <v>943</v>
      </c>
      <c r="B251" s="35" t="s">
        <v>246</v>
      </c>
      <c r="C251" s="35" t="s">
        <v>944</v>
      </c>
      <c r="D251" s="35" t="s">
        <v>248</v>
      </c>
      <c r="E251" s="46" cm="1">
        <f t="array" ref="E251">_xlfn._xlws.FILTER(PI_SISPT_ProgramacionFisica[Prog. Fís.],(PI_SISPT_ProgramacionFisica[Cód. Prod.]=Reporte[[#This Row],[Cód. Prod.]])*(PI_SISPT_ProgramacionFisica[Vigencia]=LEFT('Reporte'!$B$1,4)))</f>
        <v>1</v>
      </c>
      <c r="F251" s="49">
        <f>SUMIFS(EjecucionPIIP[AvanceEjecutado],EjecucionPIIP[CodigoProducto],Reporte[[#This Row],[Cód. Prod.]],EjecucionPIIP[Periodo],$B$1,EjecucionPIIP[AvanceEjecutado],"&lt;&gt;0")</f>
        <v>0</v>
      </c>
      <c r="G251" s="49" t="e" cm="1" vm="1">
        <f t="array" ref="G251">_xlfn._xlws.FILTER(ReporteEficacia[Meta ejecutada],(ReporteEficacia[Código producto]=Reporte[[#This Row],[Cód. Prod.]])*(ReporteEficacia[Periodo]='Reporte'!$B$1))</f>
        <v>#VALUE!</v>
      </c>
      <c r="H251" s="23" t="e" vm="2">
        <f>IF(Reporte[[#This Row],[Ejecución Física PIIP]]=Reporte[[#This Row],[Eje. Fís. SISPT]],"Coincide","No coincide")</f>
        <v>#VALUE!</v>
      </c>
      <c r="I251" s="23" t="str" cm="1">
        <f t="array" ref="I251">_xlfn.TEXTJOIN(", ",TRUE,_xlfn._xlws.FILTER(EjecucionPIIP[Bpin],(EjecucionPIIP[Periodo]='Reporte'!$B$1)*(EjecucionPIIP[CodigoProducto]=Reporte[[#This Row],[Cód. Prod.]]),""))</f>
        <v/>
      </c>
      <c r="J251" s="134">
        <f>SUMIFS(CUIPO_datos_abiertos[COMPROMISOS],CUIPO_datos_abiertos[COD_PROGRAMATICO_MGA],Reporte[[#This Row],[Cód. Prod.]],CUIPO_datos_abiertos[PERIODO],$B$1)</f>
        <v>0</v>
      </c>
      <c r="K251" s="137">
        <f>SUMIFS(CUIPO_datos_abiertos[OBLIGACIONES],CUIPO_datos_abiertos[COD_PROGRAMATICO_MGA],Reporte[[#This Row],[Cód. Prod.]],CUIPO_datos_abiertos[PERIODO],$B$1)</f>
        <v>0</v>
      </c>
      <c r="L25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1" s="56" t="str">
        <f>IF(Reporte[[#This Row],[¿Se tiene en cuenta para el calculo?]]="Aporta al calculo",Reporte[[#This Row],[Ejecución Física PIIP]]/Reporte[[#This Row],[Programación Física de la Meta]],"")</f>
        <v/>
      </c>
      <c r="N251" s="53" t="str">
        <f>IF(Reporte[[#This Row],[¿Se tiene en cuenta para el calculo?]]="Aporta al calculo",IF(Reporte[[#This Row],[Avance físico (%)]]&gt;1,1,Reporte[[#This Row],[Avance físico (%)]]),"")</f>
        <v/>
      </c>
      <c r="O251" s="48" t="str">
        <f>IF(Reporte[[#This Row],[¿Se tiene en cuenta para el calculo?]]="Aporta al calculo",Reporte[[#This Row],[Obligaciones (CUIPO)]]/$D$1,"")</f>
        <v/>
      </c>
      <c r="P251" s="44" t="str">
        <f>IF(Reporte[[#This Row],[¿Se tiene en cuenta para el calculo?]]="Aporta al calculo",Reporte[[#This Row],[Avance ajustado (%)]]*Reporte[[#This Row],[Ponderador (wi)]],"")</f>
        <v/>
      </c>
    </row>
    <row r="252" spans="1:16" x14ac:dyDescent="0.3">
      <c r="A252" s="34" t="s">
        <v>945</v>
      </c>
      <c r="B252" s="35" t="s">
        <v>946</v>
      </c>
      <c r="C252" s="35" t="s">
        <v>947</v>
      </c>
      <c r="D252" s="35" t="s">
        <v>946</v>
      </c>
      <c r="E252" s="46" cm="1">
        <f t="array" ref="E252">_xlfn._xlws.FILTER(PI_SISPT_ProgramacionFisica[Prog. Fís.],(PI_SISPT_ProgramacionFisica[Cód. Prod.]=Reporte[[#This Row],[Cód. Prod.]])*(PI_SISPT_ProgramacionFisica[Vigencia]=LEFT('Reporte'!$B$1,4)))</f>
        <v>9</v>
      </c>
      <c r="F252" s="49">
        <f>SUMIFS(EjecucionPIIP[AvanceEjecutado],EjecucionPIIP[CodigoProducto],Reporte[[#This Row],[Cód. Prod.]],EjecucionPIIP[Periodo],$B$1,EjecucionPIIP[AvanceEjecutado],"&lt;&gt;0")</f>
        <v>0</v>
      </c>
      <c r="G252" s="49" t="e" cm="1" vm="1">
        <f t="array" ref="G252">_xlfn._xlws.FILTER(ReporteEficacia[Meta ejecutada],(ReporteEficacia[Código producto]=Reporte[[#This Row],[Cód. Prod.]])*(ReporteEficacia[Periodo]='Reporte'!$B$1))</f>
        <v>#VALUE!</v>
      </c>
      <c r="H252" s="23" t="e" vm="2">
        <f>IF(Reporte[[#This Row],[Ejecución Física PIIP]]=Reporte[[#This Row],[Eje. Fís. SISPT]],"Coincide","No coincide")</f>
        <v>#VALUE!</v>
      </c>
      <c r="I252" s="23" t="str" cm="1">
        <f t="array" ref="I252">_xlfn.TEXTJOIN(", ",TRUE,_xlfn._xlws.FILTER(EjecucionPIIP[Bpin],(EjecucionPIIP[Periodo]='Reporte'!$B$1)*(EjecucionPIIP[CodigoProducto]=Reporte[[#This Row],[Cód. Prod.]]),""))</f>
        <v/>
      </c>
      <c r="J252" s="134">
        <f>SUMIFS(CUIPO_datos_abiertos[COMPROMISOS],CUIPO_datos_abiertos[COD_PROGRAMATICO_MGA],Reporte[[#This Row],[Cód. Prod.]],CUIPO_datos_abiertos[PERIODO],$B$1)</f>
        <v>0</v>
      </c>
      <c r="K252" s="137">
        <f>SUMIFS(CUIPO_datos_abiertos[OBLIGACIONES],CUIPO_datos_abiertos[COD_PROGRAMATICO_MGA],Reporte[[#This Row],[Cód. Prod.]],CUIPO_datos_abiertos[PERIODO],$B$1)</f>
        <v>0</v>
      </c>
      <c r="L25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2" s="56" t="str">
        <f>IF(Reporte[[#This Row],[¿Se tiene en cuenta para el calculo?]]="Aporta al calculo",Reporte[[#This Row],[Ejecución Física PIIP]]/Reporte[[#This Row],[Programación Física de la Meta]],"")</f>
        <v/>
      </c>
      <c r="N252" s="53" t="str">
        <f>IF(Reporte[[#This Row],[¿Se tiene en cuenta para el calculo?]]="Aporta al calculo",IF(Reporte[[#This Row],[Avance físico (%)]]&gt;1,1,Reporte[[#This Row],[Avance físico (%)]]),"")</f>
        <v/>
      </c>
      <c r="O252" s="48" t="str">
        <f>IF(Reporte[[#This Row],[¿Se tiene en cuenta para el calculo?]]="Aporta al calculo",Reporte[[#This Row],[Obligaciones (CUIPO)]]/$D$1,"")</f>
        <v/>
      </c>
      <c r="P252" s="44" t="str">
        <f>IF(Reporte[[#This Row],[¿Se tiene en cuenta para el calculo?]]="Aporta al calculo",Reporte[[#This Row],[Avance ajustado (%)]]*Reporte[[#This Row],[Ponderador (wi)]],"")</f>
        <v/>
      </c>
    </row>
    <row r="253" spans="1:16" ht="28.8" x14ac:dyDescent="0.3">
      <c r="A253" s="34" t="s">
        <v>948</v>
      </c>
      <c r="B253" s="35" t="s">
        <v>949</v>
      </c>
      <c r="C253" s="35" t="s">
        <v>950</v>
      </c>
      <c r="D253" s="35" t="s">
        <v>951</v>
      </c>
      <c r="E253" s="46" cm="1">
        <f t="array" ref="E253">_xlfn._xlws.FILTER(PI_SISPT_ProgramacionFisica[Prog. Fís.],(PI_SISPT_ProgramacionFisica[Cód. Prod.]=Reporte[[#This Row],[Cód. Prod.]])*(PI_SISPT_ProgramacionFisica[Vigencia]=LEFT('Reporte'!$B$1,4)))</f>
        <v>0</v>
      </c>
      <c r="F253" s="49">
        <f>SUMIFS(EjecucionPIIP[AvanceEjecutado],EjecucionPIIP[CodigoProducto],Reporte[[#This Row],[Cód. Prod.]],EjecucionPIIP[Periodo],$B$1,EjecucionPIIP[AvanceEjecutado],"&lt;&gt;0")</f>
        <v>0</v>
      </c>
      <c r="G253" s="49" t="e" cm="1" vm="1">
        <f t="array" ref="G253">_xlfn._xlws.FILTER(ReporteEficacia[Meta ejecutada],(ReporteEficacia[Código producto]=Reporte[[#This Row],[Cód. Prod.]])*(ReporteEficacia[Periodo]='Reporte'!$B$1))</f>
        <v>#VALUE!</v>
      </c>
      <c r="H253" s="23" t="e" vm="2">
        <f>IF(Reporte[[#This Row],[Ejecución Física PIIP]]=Reporte[[#This Row],[Eje. Fís. SISPT]],"Coincide","No coincide")</f>
        <v>#VALUE!</v>
      </c>
      <c r="I253" s="23" t="str" cm="1">
        <f t="array" ref="I253">_xlfn.TEXTJOIN(", ",TRUE,_xlfn._xlws.FILTER(EjecucionPIIP[Bpin],(EjecucionPIIP[Periodo]='Reporte'!$B$1)*(EjecucionPIIP[CodigoProducto]=Reporte[[#This Row],[Cód. Prod.]]),""))</f>
        <v/>
      </c>
      <c r="J253" s="134">
        <f>SUMIFS(CUIPO_datos_abiertos[COMPROMISOS],CUIPO_datos_abiertos[COD_PROGRAMATICO_MGA],Reporte[[#This Row],[Cód. Prod.]],CUIPO_datos_abiertos[PERIODO],$B$1)</f>
        <v>0</v>
      </c>
      <c r="K253" s="137">
        <f>SUMIFS(CUIPO_datos_abiertos[OBLIGACIONES],CUIPO_datos_abiertos[COD_PROGRAMATICO_MGA],Reporte[[#This Row],[Cód. Prod.]],CUIPO_datos_abiertos[PERIODO],$B$1)</f>
        <v>0</v>
      </c>
      <c r="L25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3" s="56" t="str">
        <f>IF(Reporte[[#This Row],[¿Se tiene en cuenta para el calculo?]]="Aporta al calculo",Reporte[[#This Row],[Ejecución Física PIIP]]/Reporte[[#This Row],[Programación Física de la Meta]],"")</f>
        <v/>
      </c>
      <c r="N253" s="53" t="str">
        <f>IF(Reporte[[#This Row],[¿Se tiene en cuenta para el calculo?]]="Aporta al calculo",IF(Reporte[[#This Row],[Avance físico (%)]]&gt;1,1,Reporte[[#This Row],[Avance físico (%)]]),"")</f>
        <v/>
      </c>
      <c r="O253" s="48" t="str">
        <f>IF(Reporte[[#This Row],[¿Se tiene en cuenta para el calculo?]]="Aporta al calculo",Reporte[[#This Row],[Obligaciones (CUIPO)]]/$D$1,"")</f>
        <v/>
      </c>
      <c r="P253" s="44" t="str">
        <f>IF(Reporte[[#This Row],[¿Se tiene en cuenta para el calculo?]]="Aporta al calculo",Reporte[[#This Row],[Avance ajustado (%)]]*Reporte[[#This Row],[Ponderador (wi)]],"")</f>
        <v/>
      </c>
    </row>
    <row r="254" spans="1:16" ht="43.2" x14ac:dyDescent="0.3">
      <c r="A254" s="34" t="s">
        <v>952</v>
      </c>
      <c r="B254" s="35" t="s">
        <v>953</v>
      </c>
      <c r="C254" s="35" t="s">
        <v>954</v>
      </c>
      <c r="D254" s="35" t="s">
        <v>955</v>
      </c>
      <c r="E254" s="46" cm="1">
        <f t="array" ref="E254">_xlfn._xlws.FILTER(PI_SISPT_ProgramacionFisica[Prog. Fís.],(PI_SISPT_ProgramacionFisica[Cód. Prod.]=Reporte[[#This Row],[Cód. Prod.]])*(PI_SISPT_ProgramacionFisica[Vigencia]=LEFT('Reporte'!$B$1,4)))</f>
        <v>5</v>
      </c>
      <c r="F254" s="49">
        <f>SUMIFS(EjecucionPIIP[AvanceEjecutado],EjecucionPIIP[CodigoProducto],Reporte[[#This Row],[Cód. Prod.]],EjecucionPIIP[Periodo],$B$1,EjecucionPIIP[AvanceEjecutado],"&lt;&gt;0")</f>
        <v>0</v>
      </c>
      <c r="G254" s="49" t="e" cm="1" vm="1">
        <f t="array" ref="G254">_xlfn._xlws.FILTER(ReporteEficacia[Meta ejecutada],(ReporteEficacia[Código producto]=Reporte[[#This Row],[Cód. Prod.]])*(ReporteEficacia[Periodo]='Reporte'!$B$1))</f>
        <v>#VALUE!</v>
      </c>
      <c r="H254" s="23" t="e" vm="2">
        <f>IF(Reporte[[#This Row],[Ejecución Física PIIP]]=Reporte[[#This Row],[Eje. Fís. SISPT]],"Coincide","No coincide")</f>
        <v>#VALUE!</v>
      </c>
      <c r="I254" s="23" t="str" cm="1">
        <f t="array" ref="I254">_xlfn.TEXTJOIN(", ",TRUE,_xlfn._xlws.FILTER(EjecucionPIIP[Bpin],(EjecucionPIIP[Periodo]='Reporte'!$B$1)*(EjecucionPIIP[CodigoProducto]=Reporte[[#This Row],[Cód. Prod.]]),""))</f>
        <v/>
      </c>
      <c r="J254" s="134">
        <f>SUMIFS(CUIPO_datos_abiertos[COMPROMISOS],CUIPO_datos_abiertos[COD_PROGRAMATICO_MGA],Reporte[[#This Row],[Cód. Prod.]],CUIPO_datos_abiertos[PERIODO],$B$1)</f>
        <v>0</v>
      </c>
      <c r="K254" s="137">
        <f>SUMIFS(CUIPO_datos_abiertos[OBLIGACIONES],CUIPO_datos_abiertos[COD_PROGRAMATICO_MGA],Reporte[[#This Row],[Cód. Prod.]],CUIPO_datos_abiertos[PERIODO],$B$1)</f>
        <v>0</v>
      </c>
      <c r="L25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4" s="56" t="str">
        <f>IF(Reporte[[#This Row],[¿Se tiene en cuenta para el calculo?]]="Aporta al calculo",Reporte[[#This Row],[Ejecución Física PIIP]]/Reporte[[#This Row],[Programación Física de la Meta]],"")</f>
        <v/>
      </c>
      <c r="N254" s="53" t="str">
        <f>IF(Reporte[[#This Row],[¿Se tiene en cuenta para el calculo?]]="Aporta al calculo",IF(Reporte[[#This Row],[Avance físico (%)]]&gt;1,1,Reporte[[#This Row],[Avance físico (%)]]),"")</f>
        <v/>
      </c>
      <c r="O254" s="48" t="str">
        <f>IF(Reporte[[#This Row],[¿Se tiene en cuenta para el calculo?]]="Aporta al calculo",Reporte[[#This Row],[Obligaciones (CUIPO)]]/$D$1,"")</f>
        <v/>
      </c>
      <c r="P254" s="44" t="str">
        <f>IF(Reporte[[#This Row],[¿Se tiene en cuenta para el calculo?]]="Aporta al calculo",Reporte[[#This Row],[Avance ajustado (%)]]*Reporte[[#This Row],[Ponderador (wi)]],"")</f>
        <v/>
      </c>
    </row>
    <row r="255" spans="1:16" ht="28.8" x14ac:dyDescent="0.3">
      <c r="A255" s="34" t="s">
        <v>956</v>
      </c>
      <c r="B255" s="35" t="s">
        <v>957</v>
      </c>
      <c r="C255" s="35" t="s">
        <v>958</v>
      </c>
      <c r="D255" s="35" t="s">
        <v>112</v>
      </c>
      <c r="E255" s="46" cm="1">
        <f t="array" ref="E255">_xlfn._xlws.FILTER(PI_SISPT_ProgramacionFisica[Prog. Fís.],(PI_SISPT_ProgramacionFisica[Cód. Prod.]=Reporte[[#This Row],[Cód. Prod.]])*(PI_SISPT_ProgramacionFisica[Vigencia]=LEFT('Reporte'!$B$1,4)))</f>
        <v>2</v>
      </c>
      <c r="F255" s="49">
        <f>SUMIFS(EjecucionPIIP[AvanceEjecutado],EjecucionPIIP[CodigoProducto],Reporte[[#This Row],[Cód. Prod.]],EjecucionPIIP[Periodo],$B$1,EjecucionPIIP[AvanceEjecutado],"&lt;&gt;0")</f>
        <v>0</v>
      </c>
      <c r="G255" s="49" t="e" cm="1" vm="1">
        <f t="array" ref="G255">_xlfn._xlws.FILTER(ReporteEficacia[Meta ejecutada],(ReporteEficacia[Código producto]=Reporte[[#This Row],[Cód. Prod.]])*(ReporteEficacia[Periodo]='Reporte'!$B$1))</f>
        <v>#VALUE!</v>
      </c>
      <c r="H255" s="23" t="e" vm="2">
        <f>IF(Reporte[[#This Row],[Ejecución Física PIIP]]=Reporte[[#This Row],[Eje. Fís. SISPT]],"Coincide","No coincide")</f>
        <v>#VALUE!</v>
      </c>
      <c r="I255" s="23" t="str" cm="1">
        <f t="array" ref="I255">_xlfn.TEXTJOIN(", ",TRUE,_xlfn._xlws.FILTER(EjecucionPIIP[Bpin],(EjecucionPIIP[Periodo]='Reporte'!$B$1)*(EjecucionPIIP[CodigoProducto]=Reporte[[#This Row],[Cód. Prod.]]),""))</f>
        <v/>
      </c>
      <c r="J255" s="134">
        <f>SUMIFS(CUIPO_datos_abiertos[COMPROMISOS],CUIPO_datos_abiertos[COD_PROGRAMATICO_MGA],Reporte[[#This Row],[Cód. Prod.]],CUIPO_datos_abiertos[PERIODO],$B$1)</f>
        <v>0</v>
      </c>
      <c r="K255" s="137">
        <f>SUMIFS(CUIPO_datos_abiertos[OBLIGACIONES],CUIPO_datos_abiertos[COD_PROGRAMATICO_MGA],Reporte[[#This Row],[Cód. Prod.]],CUIPO_datos_abiertos[PERIODO],$B$1)</f>
        <v>0</v>
      </c>
      <c r="L25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5" s="56" t="str">
        <f>IF(Reporte[[#This Row],[¿Se tiene en cuenta para el calculo?]]="Aporta al calculo",Reporte[[#This Row],[Ejecución Física PIIP]]/Reporte[[#This Row],[Programación Física de la Meta]],"")</f>
        <v/>
      </c>
      <c r="N255" s="53" t="str">
        <f>IF(Reporte[[#This Row],[¿Se tiene en cuenta para el calculo?]]="Aporta al calculo",IF(Reporte[[#This Row],[Avance físico (%)]]&gt;1,1,Reporte[[#This Row],[Avance físico (%)]]),"")</f>
        <v/>
      </c>
      <c r="O255" s="48" t="str">
        <f>IF(Reporte[[#This Row],[¿Se tiene en cuenta para el calculo?]]="Aporta al calculo",Reporte[[#This Row],[Obligaciones (CUIPO)]]/$D$1,"")</f>
        <v/>
      </c>
      <c r="P255" s="44" t="str">
        <f>IF(Reporte[[#This Row],[¿Se tiene en cuenta para el calculo?]]="Aporta al calculo",Reporte[[#This Row],[Avance ajustado (%)]]*Reporte[[#This Row],[Ponderador (wi)]],"")</f>
        <v/>
      </c>
    </row>
    <row r="256" spans="1:16" ht="28.8" x14ac:dyDescent="0.3">
      <c r="A256" s="34" t="s">
        <v>959</v>
      </c>
      <c r="B256" s="35" t="s">
        <v>960</v>
      </c>
      <c r="C256" s="35" t="s">
        <v>961</v>
      </c>
      <c r="D256" s="35" t="s">
        <v>962</v>
      </c>
      <c r="E256" s="46" cm="1">
        <f t="array" ref="E256">_xlfn._xlws.FILTER(PI_SISPT_ProgramacionFisica[Prog. Fís.],(PI_SISPT_ProgramacionFisica[Cód. Prod.]=Reporte[[#This Row],[Cód. Prod.]])*(PI_SISPT_ProgramacionFisica[Vigencia]=LEFT('Reporte'!$B$1,4)))</f>
        <v>0</v>
      </c>
      <c r="F256" s="49">
        <f>SUMIFS(EjecucionPIIP[AvanceEjecutado],EjecucionPIIP[CodigoProducto],Reporte[[#This Row],[Cód. Prod.]],EjecucionPIIP[Periodo],$B$1,EjecucionPIIP[AvanceEjecutado],"&lt;&gt;0")</f>
        <v>0</v>
      </c>
      <c r="G256" s="49" t="e" cm="1" vm="1">
        <f t="array" ref="G256">_xlfn._xlws.FILTER(ReporteEficacia[Meta ejecutada],(ReporteEficacia[Código producto]=Reporte[[#This Row],[Cód. Prod.]])*(ReporteEficacia[Periodo]='Reporte'!$B$1))</f>
        <v>#VALUE!</v>
      </c>
      <c r="H256" s="23" t="e" vm="2">
        <f>IF(Reporte[[#This Row],[Ejecución Física PIIP]]=Reporte[[#This Row],[Eje. Fís. SISPT]],"Coincide","No coincide")</f>
        <v>#VALUE!</v>
      </c>
      <c r="I256" s="23" t="str" cm="1">
        <f t="array" ref="I256">_xlfn.TEXTJOIN(", ",TRUE,_xlfn._xlws.FILTER(EjecucionPIIP[Bpin],(EjecucionPIIP[Periodo]='Reporte'!$B$1)*(EjecucionPIIP[CodigoProducto]=Reporte[[#This Row],[Cód. Prod.]]),""))</f>
        <v/>
      </c>
      <c r="J256" s="134">
        <f>SUMIFS(CUIPO_datos_abiertos[COMPROMISOS],CUIPO_datos_abiertos[COD_PROGRAMATICO_MGA],Reporte[[#This Row],[Cód. Prod.]],CUIPO_datos_abiertos[PERIODO],$B$1)</f>
        <v>0</v>
      </c>
      <c r="K256" s="137">
        <f>SUMIFS(CUIPO_datos_abiertos[OBLIGACIONES],CUIPO_datos_abiertos[COD_PROGRAMATICO_MGA],Reporte[[#This Row],[Cód. Prod.]],CUIPO_datos_abiertos[PERIODO],$B$1)</f>
        <v>0</v>
      </c>
      <c r="L25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6" s="56" t="str">
        <f>IF(Reporte[[#This Row],[¿Se tiene en cuenta para el calculo?]]="Aporta al calculo",Reporte[[#This Row],[Ejecución Física PIIP]]/Reporte[[#This Row],[Programación Física de la Meta]],"")</f>
        <v/>
      </c>
      <c r="N256" s="53" t="str">
        <f>IF(Reporte[[#This Row],[¿Se tiene en cuenta para el calculo?]]="Aporta al calculo",IF(Reporte[[#This Row],[Avance físico (%)]]&gt;1,1,Reporte[[#This Row],[Avance físico (%)]]),"")</f>
        <v/>
      </c>
      <c r="O256" s="48" t="str">
        <f>IF(Reporte[[#This Row],[¿Se tiene en cuenta para el calculo?]]="Aporta al calculo",Reporte[[#This Row],[Obligaciones (CUIPO)]]/$D$1,"")</f>
        <v/>
      </c>
      <c r="P256" s="44" t="str">
        <f>IF(Reporte[[#This Row],[¿Se tiene en cuenta para el calculo?]]="Aporta al calculo",Reporte[[#This Row],[Avance ajustado (%)]]*Reporte[[#This Row],[Ponderador (wi)]],"")</f>
        <v/>
      </c>
    </row>
    <row r="257" spans="1:16" ht="28.8" x14ac:dyDescent="0.3">
      <c r="A257" s="34" t="s">
        <v>963</v>
      </c>
      <c r="B257" s="35" t="s">
        <v>122</v>
      </c>
      <c r="C257" s="35" t="s">
        <v>964</v>
      </c>
      <c r="D257" s="35" t="s">
        <v>124</v>
      </c>
      <c r="E257" s="46" cm="1">
        <f t="array" ref="E257">_xlfn._xlws.FILTER(PI_SISPT_ProgramacionFisica[Prog. Fís.],(PI_SISPT_ProgramacionFisica[Cód. Prod.]=Reporte[[#This Row],[Cód. Prod.]])*(PI_SISPT_ProgramacionFisica[Vigencia]=LEFT('Reporte'!$B$1,4)))</f>
        <v>0</v>
      </c>
      <c r="F257" s="49">
        <f>SUMIFS(EjecucionPIIP[AvanceEjecutado],EjecucionPIIP[CodigoProducto],Reporte[[#This Row],[Cód. Prod.]],EjecucionPIIP[Periodo],$B$1,EjecucionPIIP[AvanceEjecutado],"&lt;&gt;0")</f>
        <v>0</v>
      </c>
      <c r="G257" s="49" t="e" cm="1" vm="1">
        <f t="array" ref="G257">_xlfn._xlws.FILTER(ReporteEficacia[Meta ejecutada],(ReporteEficacia[Código producto]=Reporte[[#This Row],[Cód. Prod.]])*(ReporteEficacia[Periodo]='Reporte'!$B$1))</f>
        <v>#VALUE!</v>
      </c>
      <c r="H257" s="23" t="e" vm="2">
        <f>IF(Reporte[[#This Row],[Ejecución Física PIIP]]=Reporte[[#This Row],[Eje. Fís. SISPT]],"Coincide","No coincide")</f>
        <v>#VALUE!</v>
      </c>
      <c r="I257" s="23" t="str" cm="1">
        <f t="array" ref="I257">_xlfn.TEXTJOIN(", ",TRUE,_xlfn._xlws.FILTER(EjecucionPIIP[Bpin],(EjecucionPIIP[Periodo]='Reporte'!$B$1)*(EjecucionPIIP[CodigoProducto]=Reporte[[#This Row],[Cód. Prod.]]),""))</f>
        <v/>
      </c>
      <c r="J257" s="134">
        <f>SUMIFS(CUIPO_datos_abiertos[COMPROMISOS],CUIPO_datos_abiertos[COD_PROGRAMATICO_MGA],Reporte[[#This Row],[Cód. Prod.]],CUIPO_datos_abiertos[PERIODO],$B$1)</f>
        <v>0</v>
      </c>
      <c r="K257" s="137">
        <f>SUMIFS(CUIPO_datos_abiertos[OBLIGACIONES],CUIPO_datos_abiertos[COD_PROGRAMATICO_MGA],Reporte[[#This Row],[Cód. Prod.]],CUIPO_datos_abiertos[PERIODO],$B$1)</f>
        <v>0</v>
      </c>
      <c r="L25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7" s="56" t="str">
        <f>IF(Reporte[[#This Row],[¿Se tiene en cuenta para el calculo?]]="Aporta al calculo",Reporte[[#This Row],[Ejecución Física PIIP]]/Reporte[[#This Row],[Programación Física de la Meta]],"")</f>
        <v/>
      </c>
      <c r="N257" s="53" t="str">
        <f>IF(Reporte[[#This Row],[¿Se tiene en cuenta para el calculo?]]="Aporta al calculo",IF(Reporte[[#This Row],[Avance físico (%)]]&gt;1,1,Reporte[[#This Row],[Avance físico (%)]]),"")</f>
        <v/>
      </c>
      <c r="O257" s="48" t="str">
        <f>IF(Reporte[[#This Row],[¿Se tiene en cuenta para el calculo?]]="Aporta al calculo",Reporte[[#This Row],[Obligaciones (CUIPO)]]/$D$1,"")</f>
        <v/>
      </c>
      <c r="P257" s="44" t="str">
        <f>IF(Reporte[[#This Row],[¿Se tiene en cuenta para el calculo?]]="Aporta al calculo",Reporte[[#This Row],[Avance ajustado (%)]]*Reporte[[#This Row],[Ponderador (wi)]],"")</f>
        <v/>
      </c>
    </row>
    <row r="258" spans="1:16" x14ac:dyDescent="0.3">
      <c r="A258" s="34" t="s">
        <v>965</v>
      </c>
      <c r="B258" s="35" t="s">
        <v>489</v>
      </c>
      <c r="C258" s="35" t="s">
        <v>966</v>
      </c>
      <c r="D258" s="35" t="s">
        <v>491</v>
      </c>
      <c r="E258" s="46" cm="1">
        <f t="array" ref="E258">_xlfn._xlws.FILTER(PI_SISPT_ProgramacionFisica[Prog. Fís.],(PI_SISPT_ProgramacionFisica[Cód. Prod.]=Reporte[[#This Row],[Cód. Prod.]])*(PI_SISPT_ProgramacionFisica[Vigencia]=LEFT('Reporte'!$B$1,4)))</f>
        <v>0</v>
      </c>
      <c r="F258" s="49">
        <f>SUMIFS(EjecucionPIIP[AvanceEjecutado],EjecucionPIIP[CodigoProducto],Reporte[[#This Row],[Cód. Prod.]],EjecucionPIIP[Periodo],$B$1,EjecucionPIIP[AvanceEjecutado],"&lt;&gt;0")</f>
        <v>0</v>
      </c>
      <c r="G258" s="49" t="e" cm="1" vm="1">
        <f t="array" ref="G258">_xlfn._xlws.FILTER(ReporteEficacia[Meta ejecutada],(ReporteEficacia[Código producto]=Reporte[[#This Row],[Cód. Prod.]])*(ReporteEficacia[Periodo]='Reporte'!$B$1))</f>
        <v>#VALUE!</v>
      </c>
      <c r="H258" s="23" t="e" vm="2">
        <f>IF(Reporte[[#This Row],[Ejecución Física PIIP]]=Reporte[[#This Row],[Eje. Fís. SISPT]],"Coincide","No coincide")</f>
        <v>#VALUE!</v>
      </c>
      <c r="I258" s="23" t="str" cm="1">
        <f t="array" ref="I258">_xlfn.TEXTJOIN(", ",TRUE,_xlfn._xlws.FILTER(EjecucionPIIP[Bpin],(EjecucionPIIP[Periodo]='Reporte'!$B$1)*(EjecucionPIIP[CodigoProducto]=Reporte[[#This Row],[Cód. Prod.]]),""))</f>
        <v/>
      </c>
      <c r="J258" s="134">
        <f>SUMIFS(CUIPO_datos_abiertos[COMPROMISOS],CUIPO_datos_abiertos[COD_PROGRAMATICO_MGA],Reporte[[#This Row],[Cód. Prod.]],CUIPO_datos_abiertos[PERIODO],$B$1)</f>
        <v>0</v>
      </c>
      <c r="K258" s="137">
        <f>SUMIFS(CUIPO_datos_abiertos[OBLIGACIONES],CUIPO_datos_abiertos[COD_PROGRAMATICO_MGA],Reporte[[#This Row],[Cód. Prod.]],CUIPO_datos_abiertos[PERIODO],$B$1)</f>
        <v>0</v>
      </c>
      <c r="L25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8" s="56" t="str">
        <f>IF(Reporte[[#This Row],[¿Se tiene en cuenta para el calculo?]]="Aporta al calculo",Reporte[[#This Row],[Ejecución Física PIIP]]/Reporte[[#This Row],[Programación Física de la Meta]],"")</f>
        <v/>
      </c>
      <c r="N258" s="53" t="str">
        <f>IF(Reporte[[#This Row],[¿Se tiene en cuenta para el calculo?]]="Aporta al calculo",IF(Reporte[[#This Row],[Avance físico (%)]]&gt;1,1,Reporte[[#This Row],[Avance físico (%)]]),"")</f>
        <v/>
      </c>
      <c r="O258" s="48" t="str">
        <f>IF(Reporte[[#This Row],[¿Se tiene en cuenta para el calculo?]]="Aporta al calculo",Reporte[[#This Row],[Obligaciones (CUIPO)]]/$D$1,"")</f>
        <v/>
      </c>
      <c r="P258" s="44" t="str">
        <f>IF(Reporte[[#This Row],[¿Se tiene en cuenta para el calculo?]]="Aporta al calculo",Reporte[[#This Row],[Avance ajustado (%)]]*Reporte[[#This Row],[Ponderador (wi)]],"")</f>
        <v/>
      </c>
    </row>
    <row r="259" spans="1:16" x14ac:dyDescent="0.3">
      <c r="A259" s="34" t="s">
        <v>967</v>
      </c>
      <c r="B259" s="35" t="s">
        <v>968</v>
      </c>
      <c r="C259" s="35" t="s">
        <v>969</v>
      </c>
      <c r="D259" s="35" t="s">
        <v>970</v>
      </c>
      <c r="E259" s="46" cm="1">
        <f t="array" ref="E259">_xlfn._xlws.FILTER(PI_SISPT_ProgramacionFisica[Prog. Fís.],(PI_SISPT_ProgramacionFisica[Cód. Prod.]=Reporte[[#This Row],[Cód. Prod.]])*(PI_SISPT_ProgramacionFisica[Vigencia]=LEFT('Reporte'!$B$1,4)))</f>
        <v>1</v>
      </c>
      <c r="F259" s="49">
        <f>SUMIFS(EjecucionPIIP[AvanceEjecutado],EjecucionPIIP[CodigoProducto],Reporte[[#This Row],[Cód. Prod.]],EjecucionPIIP[Periodo],$B$1,EjecucionPIIP[AvanceEjecutado],"&lt;&gt;0")</f>
        <v>0</v>
      </c>
      <c r="G259" s="49" t="e" cm="1" vm="1">
        <f t="array" ref="G259">_xlfn._xlws.FILTER(ReporteEficacia[Meta ejecutada],(ReporteEficacia[Código producto]=Reporte[[#This Row],[Cód. Prod.]])*(ReporteEficacia[Periodo]='Reporte'!$B$1))</f>
        <v>#VALUE!</v>
      </c>
      <c r="H259" s="23" t="e" vm="2">
        <f>IF(Reporte[[#This Row],[Ejecución Física PIIP]]=Reporte[[#This Row],[Eje. Fís. SISPT]],"Coincide","No coincide")</f>
        <v>#VALUE!</v>
      </c>
      <c r="I259" s="23" t="str" cm="1">
        <f t="array" ref="I259">_xlfn.TEXTJOIN(", ",TRUE,_xlfn._xlws.FILTER(EjecucionPIIP[Bpin],(EjecucionPIIP[Periodo]='Reporte'!$B$1)*(EjecucionPIIP[CodigoProducto]=Reporte[[#This Row],[Cód. Prod.]]),""))</f>
        <v/>
      </c>
      <c r="J259" s="134">
        <f>SUMIFS(CUIPO_datos_abiertos[COMPROMISOS],CUIPO_datos_abiertos[COD_PROGRAMATICO_MGA],Reporte[[#This Row],[Cód. Prod.]],CUIPO_datos_abiertos[PERIODO],$B$1)</f>
        <v>0</v>
      </c>
      <c r="K259" s="137">
        <f>SUMIFS(CUIPO_datos_abiertos[OBLIGACIONES],CUIPO_datos_abiertos[COD_PROGRAMATICO_MGA],Reporte[[#This Row],[Cód. Prod.]],CUIPO_datos_abiertos[PERIODO],$B$1)</f>
        <v>0</v>
      </c>
      <c r="L25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59" s="56" t="str">
        <f>IF(Reporte[[#This Row],[¿Se tiene en cuenta para el calculo?]]="Aporta al calculo",Reporte[[#This Row],[Ejecución Física PIIP]]/Reporte[[#This Row],[Programación Física de la Meta]],"")</f>
        <v/>
      </c>
      <c r="N259" s="53" t="str">
        <f>IF(Reporte[[#This Row],[¿Se tiene en cuenta para el calculo?]]="Aporta al calculo",IF(Reporte[[#This Row],[Avance físico (%)]]&gt;1,1,Reporte[[#This Row],[Avance físico (%)]]),"")</f>
        <v/>
      </c>
      <c r="O259" s="48" t="str">
        <f>IF(Reporte[[#This Row],[¿Se tiene en cuenta para el calculo?]]="Aporta al calculo",Reporte[[#This Row],[Obligaciones (CUIPO)]]/$D$1,"")</f>
        <v/>
      </c>
      <c r="P259" s="44" t="str">
        <f>IF(Reporte[[#This Row],[¿Se tiene en cuenta para el calculo?]]="Aporta al calculo",Reporte[[#This Row],[Avance ajustado (%)]]*Reporte[[#This Row],[Ponderador (wi)]],"")</f>
        <v/>
      </c>
    </row>
    <row r="260" spans="1:16" ht="28.8" x14ac:dyDescent="0.3">
      <c r="A260" s="34" t="s">
        <v>971</v>
      </c>
      <c r="B260" s="35" t="s">
        <v>960</v>
      </c>
      <c r="C260" s="35" t="s">
        <v>972</v>
      </c>
      <c r="D260" s="35" t="s">
        <v>973</v>
      </c>
      <c r="E260" s="46" cm="1">
        <f t="array" ref="E260">_xlfn._xlws.FILTER(PI_SISPT_ProgramacionFisica[Prog. Fís.],(PI_SISPT_ProgramacionFisica[Cód. Prod.]=Reporte[[#This Row],[Cód. Prod.]])*(PI_SISPT_ProgramacionFisica[Vigencia]=LEFT('Reporte'!$B$1,4)))</f>
        <v>1</v>
      </c>
      <c r="F260" s="49">
        <f>SUMIFS(EjecucionPIIP[AvanceEjecutado],EjecucionPIIP[CodigoProducto],Reporte[[#This Row],[Cód. Prod.]],EjecucionPIIP[Periodo],$B$1,EjecucionPIIP[AvanceEjecutado],"&lt;&gt;0")</f>
        <v>0</v>
      </c>
      <c r="G260" s="49" t="e" cm="1" vm="1">
        <f t="array" ref="G260">_xlfn._xlws.FILTER(ReporteEficacia[Meta ejecutada],(ReporteEficacia[Código producto]=Reporte[[#This Row],[Cód. Prod.]])*(ReporteEficacia[Periodo]='Reporte'!$B$1))</f>
        <v>#VALUE!</v>
      </c>
      <c r="H260" s="23" t="e" vm="2">
        <f>IF(Reporte[[#This Row],[Ejecución Física PIIP]]=Reporte[[#This Row],[Eje. Fís. SISPT]],"Coincide","No coincide")</f>
        <v>#VALUE!</v>
      </c>
      <c r="I260" s="23" t="str" cm="1">
        <f t="array" ref="I260">_xlfn.TEXTJOIN(", ",TRUE,_xlfn._xlws.FILTER(EjecucionPIIP[Bpin],(EjecucionPIIP[Periodo]='Reporte'!$B$1)*(EjecucionPIIP[CodigoProducto]=Reporte[[#This Row],[Cód. Prod.]]),""))</f>
        <v/>
      </c>
      <c r="J260" s="134">
        <f>SUMIFS(CUIPO_datos_abiertos[COMPROMISOS],CUIPO_datos_abiertos[COD_PROGRAMATICO_MGA],Reporte[[#This Row],[Cód. Prod.]],CUIPO_datos_abiertos[PERIODO],$B$1)</f>
        <v>0</v>
      </c>
      <c r="K260" s="137">
        <f>SUMIFS(CUIPO_datos_abiertos[OBLIGACIONES],CUIPO_datos_abiertos[COD_PROGRAMATICO_MGA],Reporte[[#This Row],[Cód. Prod.]],CUIPO_datos_abiertos[PERIODO],$B$1)</f>
        <v>0</v>
      </c>
      <c r="L26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0" s="56" t="str">
        <f>IF(Reporte[[#This Row],[¿Se tiene en cuenta para el calculo?]]="Aporta al calculo",Reporte[[#This Row],[Ejecución Física PIIP]]/Reporte[[#This Row],[Programación Física de la Meta]],"")</f>
        <v/>
      </c>
      <c r="N260" s="53" t="str">
        <f>IF(Reporte[[#This Row],[¿Se tiene en cuenta para el calculo?]]="Aporta al calculo",IF(Reporte[[#This Row],[Avance físico (%)]]&gt;1,1,Reporte[[#This Row],[Avance físico (%)]]),"")</f>
        <v/>
      </c>
      <c r="O260" s="48" t="str">
        <f>IF(Reporte[[#This Row],[¿Se tiene en cuenta para el calculo?]]="Aporta al calculo",Reporte[[#This Row],[Obligaciones (CUIPO)]]/$D$1,"")</f>
        <v/>
      </c>
      <c r="P260" s="44" t="str">
        <f>IF(Reporte[[#This Row],[¿Se tiene en cuenta para el calculo?]]="Aporta al calculo",Reporte[[#This Row],[Avance ajustado (%)]]*Reporte[[#This Row],[Ponderador (wi)]],"")</f>
        <v/>
      </c>
    </row>
    <row r="261" spans="1:16" x14ac:dyDescent="0.3">
      <c r="A261" s="34" t="s">
        <v>974</v>
      </c>
      <c r="B261" s="35" t="s">
        <v>975</v>
      </c>
      <c r="C261" s="35" t="s">
        <v>976</v>
      </c>
      <c r="D261" s="35" t="s">
        <v>977</v>
      </c>
      <c r="E261" s="46" cm="1">
        <f t="array" ref="E261">_xlfn._xlws.FILTER(PI_SISPT_ProgramacionFisica[Prog. Fís.],(PI_SISPT_ProgramacionFisica[Cód. Prod.]=Reporte[[#This Row],[Cód. Prod.]])*(PI_SISPT_ProgramacionFisica[Vigencia]=LEFT('Reporte'!$B$1,4)))</f>
        <v>1</v>
      </c>
      <c r="F261" s="49">
        <f>SUMIFS(EjecucionPIIP[AvanceEjecutado],EjecucionPIIP[CodigoProducto],Reporte[[#This Row],[Cód. Prod.]],EjecucionPIIP[Periodo],$B$1,EjecucionPIIP[AvanceEjecutado],"&lt;&gt;0")</f>
        <v>0</v>
      </c>
      <c r="G261" s="49" t="e" cm="1" vm="1">
        <f t="array" ref="G261">_xlfn._xlws.FILTER(ReporteEficacia[Meta ejecutada],(ReporteEficacia[Código producto]=Reporte[[#This Row],[Cód. Prod.]])*(ReporteEficacia[Periodo]='Reporte'!$B$1))</f>
        <v>#VALUE!</v>
      </c>
      <c r="H261" s="23" t="e" vm="2">
        <f>IF(Reporte[[#This Row],[Ejecución Física PIIP]]=Reporte[[#This Row],[Eje. Fís. SISPT]],"Coincide","No coincide")</f>
        <v>#VALUE!</v>
      </c>
      <c r="I261" s="23" t="str" cm="1">
        <f t="array" ref="I261">_xlfn.TEXTJOIN(", ",TRUE,_xlfn._xlws.FILTER(EjecucionPIIP[Bpin],(EjecucionPIIP[Periodo]='Reporte'!$B$1)*(EjecucionPIIP[CodigoProducto]=Reporte[[#This Row],[Cód. Prod.]]),""))</f>
        <v>202500000041895</v>
      </c>
      <c r="J261" s="134">
        <f>SUMIFS(CUIPO_datos_abiertos[COMPROMISOS],CUIPO_datos_abiertos[COD_PROGRAMATICO_MGA],Reporte[[#This Row],[Cód. Prod.]],CUIPO_datos_abiertos[PERIODO],$B$1)</f>
        <v>3599987763</v>
      </c>
      <c r="K261" s="137">
        <f>SUMIFS(CUIPO_datos_abiertos[OBLIGACIONES],CUIPO_datos_abiertos[COD_PROGRAMATICO_MGA],Reporte[[#This Row],[Cód. Prod.]],CUIPO_datos_abiertos[PERIODO],$B$1)</f>
        <v>0</v>
      </c>
      <c r="L26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1" s="56" t="str">
        <f>IF(Reporte[[#This Row],[¿Se tiene en cuenta para el calculo?]]="Aporta al calculo",Reporte[[#This Row],[Ejecución Física PIIP]]/Reporte[[#This Row],[Programación Física de la Meta]],"")</f>
        <v/>
      </c>
      <c r="N261" s="53" t="str">
        <f>IF(Reporte[[#This Row],[¿Se tiene en cuenta para el calculo?]]="Aporta al calculo",IF(Reporte[[#This Row],[Avance físico (%)]]&gt;1,1,Reporte[[#This Row],[Avance físico (%)]]),"")</f>
        <v/>
      </c>
      <c r="O261" s="48" t="str">
        <f>IF(Reporte[[#This Row],[¿Se tiene en cuenta para el calculo?]]="Aporta al calculo",Reporte[[#This Row],[Obligaciones (CUIPO)]]/$D$1,"")</f>
        <v/>
      </c>
      <c r="P261" s="44" t="str">
        <f>IF(Reporte[[#This Row],[¿Se tiene en cuenta para el calculo?]]="Aporta al calculo",Reporte[[#This Row],[Avance ajustado (%)]]*Reporte[[#This Row],[Ponderador (wi)]],"")</f>
        <v/>
      </c>
    </row>
    <row r="262" spans="1:16" ht="28.8" x14ac:dyDescent="0.3">
      <c r="A262" s="34" t="s">
        <v>978</v>
      </c>
      <c r="B262" s="35" t="s">
        <v>979</v>
      </c>
      <c r="C262" s="35" t="s">
        <v>980</v>
      </c>
      <c r="D262" s="35" t="s">
        <v>981</v>
      </c>
      <c r="E262" s="46" cm="1">
        <f t="array" ref="E262">_xlfn._xlws.FILTER(PI_SISPT_ProgramacionFisica[Prog. Fís.],(PI_SISPT_ProgramacionFisica[Cód. Prod.]=Reporte[[#This Row],[Cód. Prod.]])*(PI_SISPT_ProgramacionFisica[Vigencia]=LEFT('Reporte'!$B$1,4)))</f>
        <v>4</v>
      </c>
      <c r="F262" s="49">
        <f>SUMIFS(EjecucionPIIP[AvanceEjecutado],EjecucionPIIP[CodigoProducto],Reporte[[#This Row],[Cód. Prod.]],EjecucionPIIP[Periodo],$B$1,EjecucionPIIP[AvanceEjecutado],"&lt;&gt;0")</f>
        <v>0</v>
      </c>
      <c r="G262" s="49" t="e" cm="1" vm="1">
        <f t="array" ref="G262">_xlfn._xlws.FILTER(ReporteEficacia[Meta ejecutada],(ReporteEficacia[Código producto]=Reporte[[#This Row],[Cód. Prod.]])*(ReporteEficacia[Periodo]='Reporte'!$B$1))</f>
        <v>#VALUE!</v>
      </c>
      <c r="H262" s="23" t="e" vm="2">
        <f>IF(Reporte[[#This Row],[Ejecución Física PIIP]]=Reporte[[#This Row],[Eje. Fís. SISPT]],"Coincide","No coincide")</f>
        <v>#VALUE!</v>
      </c>
      <c r="I262" s="23" t="str" cm="1">
        <f t="array" ref="I262">_xlfn.TEXTJOIN(", ",TRUE,_xlfn._xlws.FILTER(EjecucionPIIP[Bpin],(EjecucionPIIP[Periodo]='Reporte'!$B$1)*(EjecucionPIIP[CodigoProducto]=Reporte[[#This Row],[Cód. Prod.]]),""))</f>
        <v/>
      </c>
      <c r="J262" s="134">
        <f>SUMIFS(CUIPO_datos_abiertos[COMPROMISOS],CUIPO_datos_abiertos[COD_PROGRAMATICO_MGA],Reporte[[#This Row],[Cód. Prod.]],CUIPO_datos_abiertos[PERIODO],$B$1)</f>
        <v>0</v>
      </c>
      <c r="K262" s="137">
        <f>SUMIFS(CUIPO_datos_abiertos[OBLIGACIONES],CUIPO_datos_abiertos[COD_PROGRAMATICO_MGA],Reporte[[#This Row],[Cód. Prod.]],CUIPO_datos_abiertos[PERIODO],$B$1)</f>
        <v>0</v>
      </c>
      <c r="L26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2" s="56" t="str">
        <f>IF(Reporte[[#This Row],[¿Se tiene en cuenta para el calculo?]]="Aporta al calculo",Reporte[[#This Row],[Ejecución Física PIIP]]/Reporte[[#This Row],[Programación Física de la Meta]],"")</f>
        <v/>
      </c>
      <c r="N262" s="53" t="str">
        <f>IF(Reporte[[#This Row],[¿Se tiene en cuenta para el calculo?]]="Aporta al calculo",IF(Reporte[[#This Row],[Avance físico (%)]]&gt;1,1,Reporte[[#This Row],[Avance físico (%)]]),"")</f>
        <v/>
      </c>
      <c r="O262" s="48" t="str">
        <f>IF(Reporte[[#This Row],[¿Se tiene en cuenta para el calculo?]]="Aporta al calculo",Reporte[[#This Row],[Obligaciones (CUIPO)]]/$D$1,"")</f>
        <v/>
      </c>
      <c r="P262" s="44" t="str">
        <f>IF(Reporte[[#This Row],[¿Se tiene en cuenta para el calculo?]]="Aporta al calculo",Reporte[[#This Row],[Avance ajustado (%)]]*Reporte[[#This Row],[Ponderador (wi)]],"")</f>
        <v/>
      </c>
    </row>
    <row r="263" spans="1:16" ht="28.8" x14ac:dyDescent="0.3">
      <c r="A263" s="34" t="s">
        <v>982</v>
      </c>
      <c r="B263" s="35" t="s">
        <v>983</v>
      </c>
      <c r="C263" s="35" t="s">
        <v>984</v>
      </c>
      <c r="D263" s="35" t="s">
        <v>983</v>
      </c>
      <c r="E263" s="46" cm="1">
        <f t="array" ref="E263">_xlfn._xlws.FILTER(PI_SISPT_ProgramacionFisica[Prog. Fís.],(PI_SISPT_ProgramacionFisica[Cód. Prod.]=Reporte[[#This Row],[Cód. Prod.]])*(PI_SISPT_ProgramacionFisica[Vigencia]=LEFT('Reporte'!$B$1,4)))</f>
        <v>0</v>
      </c>
      <c r="F263" s="49">
        <f>SUMIFS(EjecucionPIIP[AvanceEjecutado],EjecucionPIIP[CodigoProducto],Reporte[[#This Row],[Cód. Prod.]],EjecucionPIIP[Periodo],$B$1,EjecucionPIIP[AvanceEjecutado],"&lt;&gt;0")</f>
        <v>0</v>
      </c>
      <c r="G263" s="49" t="e" cm="1" vm="1">
        <f t="array" ref="G263">_xlfn._xlws.FILTER(ReporteEficacia[Meta ejecutada],(ReporteEficacia[Código producto]=Reporte[[#This Row],[Cód. Prod.]])*(ReporteEficacia[Periodo]='Reporte'!$B$1))</f>
        <v>#VALUE!</v>
      </c>
      <c r="H263" s="23" t="e" vm="2">
        <f>IF(Reporte[[#This Row],[Ejecución Física PIIP]]=Reporte[[#This Row],[Eje. Fís. SISPT]],"Coincide","No coincide")</f>
        <v>#VALUE!</v>
      </c>
      <c r="I263" s="23" t="str" cm="1">
        <f t="array" ref="I263">_xlfn.TEXTJOIN(", ",TRUE,_xlfn._xlws.FILTER(EjecucionPIIP[Bpin],(EjecucionPIIP[Periodo]='Reporte'!$B$1)*(EjecucionPIIP[CodigoProducto]=Reporte[[#This Row],[Cód. Prod.]]),""))</f>
        <v>202500000026757</v>
      </c>
      <c r="J263" s="134">
        <f>SUMIFS(CUIPO_datos_abiertos[COMPROMISOS],CUIPO_datos_abiertos[COD_PROGRAMATICO_MGA],Reporte[[#This Row],[Cód. Prod.]],CUIPO_datos_abiertos[PERIODO],$B$1)</f>
        <v>0</v>
      </c>
      <c r="K263" s="137">
        <f>SUMIFS(CUIPO_datos_abiertos[OBLIGACIONES],CUIPO_datos_abiertos[COD_PROGRAMATICO_MGA],Reporte[[#This Row],[Cód. Prod.]],CUIPO_datos_abiertos[PERIODO],$B$1)</f>
        <v>0</v>
      </c>
      <c r="L26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3" s="56" t="str">
        <f>IF(Reporte[[#This Row],[¿Se tiene en cuenta para el calculo?]]="Aporta al calculo",Reporte[[#This Row],[Ejecución Física PIIP]]/Reporte[[#This Row],[Programación Física de la Meta]],"")</f>
        <v/>
      </c>
      <c r="N263" s="53" t="str">
        <f>IF(Reporte[[#This Row],[¿Se tiene en cuenta para el calculo?]]="Aporta al calculo",IF(Reporte[[#This Row],[Avance físico (%)]]&gt;1,1,Reporte[[#This Row],[Avance físico (%)]]),"")</f>
        <v/>
      </c>
      <c r="O263" s="48" t="str">
        <f>IF(Reporte[[#This Row],[¿Se tiene en cuenta para el calculo?]]="Aporta al calculo",Reporte[[#This Row],[Obligaciones (CUIPO)]]/$D$1,"")</f>
        <v/>
      </c>
      <c r="P263" s="44" t="str">
        <f>IF(Reporte[[#This Row],[¿Se tiene en cuenta para el calculo?]]="Aporta al calculo",Reporte[[#This Row],[Avance ajustado (%)]]*Reporte[[#This Row],[Ponderador (wi)]],"")</f>
        <v/>
      </c>
    </row>
    <row r="264" spans="1:16" ht="28.8" x14ac:dyDescent="0.3">
      <c r="A264" s="34" t="s">
        <v>985</v>
      </c>
      <c r="B264" s="35" t="s">
        <v>986</v>
      </c>
      <c r="C264" s="35" t="s">
        <v>987</v>
      </c>
      <c r="D264" s="35" t="s">
        <v>988</v>
      </c>
      <c r="E264" s="46" cm="1">
        <f t="array" ref="E264">_xlfn._xlws.FILTER(PI_SISPT_ProgramacionFisica[Prog. Fís.],(PI_SISPT_ProgramacionFisica[Cód. Prod.]=Reporte[[#This Row],[Cód. Prod.]])*(PI_SISPT_ProgramacionFisica[Vigencia]=LEFT('Reporte'!$B$1,4)))</f>
        <v>30</v>
      </c>
      <c r="F264" s="49">
        <f>SUMIFS(EjecucionPIIP[AvanceEjecutado],EjecucionPIIP[CodigoProducto],Reporte[[#This Row],[Cód. Prod.]],EjecucionPIIP[Periodo],$B$1,EjecucionPIIP[AvanceEjecutado],"&lt;&gt;0")</f>
        <v>0</v>
      </c>
      <c r="G264" s="49" t="e" cm="1" vm="1">
        <f t="array" ref="G264">_xlfn._xlws.FILTER(ReporteEficacia[Meta ejecutada],(ReporteEficacia[Código producto]=Reporte[[#This Row],[Cód. Prod.]])*(ReporteEficacia[Periodo]='Reporte'!$B$1))</f>
        <v>#VALUE!</v>
      </c>
      <c r="H264" s="23" t="e" vm="2">
        <f>IF(Reporte[[#This Row],[Ejecución Física PIIP]]=Reporte[[#This Row],[Eje. Fís. SISPT]],"Coincide","No coincide")</f>
        <v>#VALUE!</v>
      </c>
      <c r="I264" s="23" t="str" cm="1">
        <f t="array" ref="I264">_xlfn.TEXTJOIN(", ",TRUE,_xlfn._xlws.FILTER(EjecucionPIIP[Bpin],(EjecucionPIIP[Periodo]='Reporte'!$B$1)*(EjecucionPIIP[CodigoProducto]=Reporte[[#This Row],[Cód. Prod.]]),""))</f>
        <v/>
      </c>
      <c r="J264" s="134">
        <f>SUMIFS(CUIPO_datos_abiertos[COMPROMISOS],CUIPO_datos_abiertos[COD_PROGRAMATICO_MGA],Reporte[[#This Row],[Cód. Prod.]],CUIPO_datos_abiertos[PERIODO],$B$1)</f>
        <v>0</v>
      </c>
      <c r="K264" s="137">
        <f>SUMIFS(CUIPO_datos_abiertos[OBLIGACIONES],CUIPO_datos_abiertos[COD_PROGRAMATICO_MGA],Reporte[[#This Row],[Cód. Prod.]],CUIPO_datos_abiertos[PERIODO],$B$1)</f>
        <v>0</v>
      </c>
      <c r="L26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4" s="56" t="str">
        <f>IF(Reporte[[#This Row],[¿Se tiene en cuenta para el calculo?]]="Aporta al calculo",Reporte[[#This Row],[Ejecución Física PIIP]]/Reporte[[#This Row],[Programación Física de la Meta]],"")</f>
        <v/>
      </c>
      <c r="N264" s="53" t="str">
        <f>IF(Reporte[[#This Row],[¿Se tiene en cuenta para el calculo?]]="Aporta al calculo",IF(Reporte[[#This Row],[Avance físico (%)]]&gt;1,1,Reporte[[#This Row],[Avance físico (%)]]),"")</f>
        <v/>
      </c>
      <c r="O264" s="48" t="str">
        <f>IF(Reporte[[#This Row],[¿Se tiene en cuenta para el calculo?]]="Aporta al calculo",Reporte[[#This Row],[Obligaciones (CUIPO)]]/$D$1,"")</f>
        <v/>
      </c>
      <c r="P264" s="44" t="str">
        <f>IF(Reporte[[#This Row],[¿Se tiene en cuenta para el calculo?]]="Aporta al calculo",Reporte[[#This Row],[Avance ajustado (%)]]*Reporte[[#This Row],[Ponderador (wi)]],"")</f>
        <v/>
      </c>
    </row>
    <row r="265" spans="1:16" ht="43.2" x14ac:dyDescent="0.3">
      <c r="A265" s="34" t="s">
        <v>989</v>
      </c>
      <c r="B265" s="35" t="s">
        <v>990</v>
      </c>
      <c r="C265" s="35" t="s">
        <v>991</v>
      </c>
      <c r="D265" s="35" t="s">
        <v>992</v>
      </c>
      <c r="E265" s="46" cm="1">
        <f t="array" ref="E265">_xlfn._xlws.FILTER(PI_SISPT_ProgramacionFisica[Prog. Fís.],(PI_SISPT_ProgramacionFisica[Cód. Prod.]=Reporte[[#This Row],[Cód. Prod.]])*(PI_SISPT_ProgramacionFisica[Vigencia]=LEFT('Reporte'!$B$1,4)))</f>
        <v>30</v>
      </c>
      <c r="F265" s="49">
        <f>SUMIFS(EjecucionPIIP[AvanceEjecutado],EjecucionPIIP[CodigoProducto],Reporte[[#This Row],[Cód. Prod.]],EjecucionPIIP[Periodo],$B$1,EjecucionPIIP[AvanceEjecutado],"&lt;&gt;0")</f>
        <v>0</v>
      </c>
      <c r="G265" s="49" t="e" cm="1" vm="1">
        <f t="array" ref="G265">_xlfn._xlws.FILTER(ReporteEficacia[Meta ejecutada],(ReporteEficacia[Código producto]=Reporte[[#This Row],[Cód. Prod.]])*(ReporteEficacia[Periodo]='Reporte'!$B$1))</f>
        <v>#VALUE!</v>
      </c>
      <c r="H265" s="23" t="e" vm="2">
        <f>IF(Reporte[[#This Row],[Ejecución Física PIIP]]=Reporte[[#This Row],[Eje. Fís. SISPT]],"Coincide","No coincide")</f>
        <v>#VALUE!</v>
      </c>
      <c r="I265" s="23" t="str" cm="1">
        <f t="array" ref="I265">_xlfn.TEXTJOIN(", ",TRUE,_xlfn._xlws.FILTER(EjecucionPIIP[Bpin],(EjecucionPIIP[Periodo]='Reporte'!$B$1)*(EjecucionPIIP[CodigoProducto]=Reporte[[#This Row],[Cód. Prod.]]),""))</f>
        <v/>
      </c>
      <c r="J265" s="134">
        <f>SUMIFS(CUIPO_datos_abiertos[COMPROMISOS],CUIPO_datos_abiertos[COD_PROGRAMATICO_MGA],Reporte[[#This Row],[Cód. Prod.]],CUIPO_datos_abiertos[PERIODO],$B$1)</f>
        <v>0</v>
      </c>
      <c r="K265" s="137">
        <f>SUMIFS(CUIPO_datos_abiertos[OBLIGACIONES],CUIPO_datos_abiertos[COD_PROGRAMATICO_MGA],Reporte[[#This Row],[Cód. Prod.]],CUIPO_datos_abiertos[PERIODO],$B$1)</f>
        <v>0</v>
      </c>
      <c r="L26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5" s="56" t="str">
        <f>IF(Reporte[[#This Row],[¿Se tiene en cuenta para el calculo?]]="Aporta al calculo",Reporte[[#This Row],[Ejecución Física PIIP]]/Reporte[[#This Row],[Programación Física de la Meta]],"")</f>
        <v/>
      </c>
      <c r="N265" s="53" t="str">
        <f>IF(Reporte[[#This Row],[¿Se tiene en cuenta para el calculo?]]="Aporta al calculo",IF(Reporte[[#This Row],[Avance físico (%)]]&gt;1,1,Reporte[[#This Row],[Avance físico (%)]]),"")</f>
        <v/>
      </c>
      <c r="O265" s="48" t="str">
        <f>IF(Reporte[[#This Row],[¿Se tiene en cuenta para el calculo?]]="Aporta al calculo",Reporte[[#This Row],[Obligaciones (CUIPO)]]/$D$1,"")</f>
        <v/>
      </c>
      <c r="P265" s="44" t="str">
        <f>IF(Reporte[[#This Row],[¿Se tiene en cuenta para el calculo?]]="Aporta al calculo",Reporte[[#This Row],[Avance ajustado (%)]]*Reporte[[#This Row],[Ponderador (wi)]],"")</f>
        <v/>
      </c>
    </row>
    <row r="266" spans="1:16" ht="28.8" x14ac:dyDescent="0.3">
      <c r="A266" s="34" t="s">
        <v>993</v>
      </c>
      <c r="B266" s="35" t="s">
        <v>994</v>
      </c>
      <c r="C266" s="35" t="s">
        <v>995</v>
      </c>
      <c r="D266" s="35" t="s">
        <v>996</v>
      </c>
      <c r="E266" s="46" cm="1">
        <f t="array" ref="E266">_xlfn._xlws.FILTER(PI_SISPT_ProgramacionFisica[Prog. Fís.],(PI_SISPT_ProgramacionFisica[Cód. Prod.]=Reporte[[#This Row],[Cód. Prod.]])*(PI_SISPT_ProgramacionFisica[Vigencia]=LEFT('Reporte'!$B$1,4)))</f>
        <v>0</v>
      </c>
      <c r="F266" s="49">
        <f>SUMIFS(EjecucionPIIP[AvanceEjecutado],EjecucionPIIP[CodigoProducto],Reporte[[#This Row],[Cód. Prod.]],EjecucionPIIP[Periodo],$B$1,EjecucionPIIP[AvanceEjecutado],"&lt;&gt;0")</f>
        <v>0</v>
      </c>
      <c r="G266" s="49" t="e" cm="1" vm="1">
        <f t="array" ref="G266">_xlfn._xlws.FILTER(ReporteEficacia[Meta ejecutada],(ReporteEficacia[Código producto]=Reporte[[#This Row],[Cód. Prod.]])*(ReporteEficacia[Periodo]='Reporte'!$B$1))</f>
        <v>#VALUE!</v>
      </c>
      <c r="H266" s="23" t="e" vm="2">
        <f>IF(Reporte[[#This Row],[Ejecución Física PIIP]]=Reporte[[#This Row],[Eje. Fís. SISPT]],"Coincide","No coincide")</f>
        <v>#VALUE!</v>
      </c>
      <c r="I266" s="23" t="str" cm="1">
        <f t="array" ref="I266">_xlfn.TEXTJOIN(", ",TRUE,_xlfn._xlws.FILTER(EjecucionPIIP[Bpin],(EjecucionPIIP[Periodo]='Reporte'!$B$1)*(EjecucionPIIP[CodigoProducto]=Reporte[[#This Row],[Cód. Prod.]]),""))</f>
        <v/>
      </c>
      <c r="J266" s="134">
        <f>SUMIFS(CUIPO_datos_abiertos[COMPROMISOS],CUIPO_datos_abiertos[COD_PROGRAMATICO_MGA],Reporte[[#This Row],[Cód. Prod.]],CUIPO_datos_abiertos[PERIODO],$B$1)</f>
        <v>0</v>
      </c>
      <c r="K266" s="137">
        <f>SUMIFS(CUIPO_datos_abiertos[OBLIGACIONES],CUIPO_datos_abiertos[COD_PROGRAMATICO_MGA],Reporte[[#This Row],[Cód. Prod.]],CUIPO_datos_abiertos[PERIODO],$B$1)</f>
        <v>0</v>
      </c>
      <c r="L26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6" s="56" t="str">
        <f>IF(Reporte[[#This Row],[¿Se tiene en cuenta para el calculo?]]="Aporta al calculo",Reporte[[#This Row],[Ejecución Física PIIP]]/Reporte[[#This Row],[Programación Física de la Meta]],"")</f>
        <v/>
      </c>
      <c r="N266" s="53" t="str">
        <f>IF(Reporte[[#This Row],[¿Se tiene en cuenta para el calculo?]]="Aporta al calculo",IF(Reporte[[#This Row],[Avance físico (%)]]&gt;1,1,Reporte[[#This Row],[Avance físico (%)]]),"")</f>
        <v/>
      </c>
      <c r="O266" s="48" t="str">
        <f>IF(Reporte[[#This Row],[¿Se tiene en cuenta para el calculo?]]="Aporta al calculo",Reporte[[#This Row],[Obligaciones (CUIPO)]]/$D$1,"")</f>
        <v/>
      </c>
      <c r="P266" s="44" t="str">
        <f>IF(Reporte[[#This Row],[¿Se tiene en cuenta para el calculo?]]="Aporta al calculo",Reporte[[#This Row],[Avance ajustado (%)]]*Reporte[[#This Row],[Ponderador (wi)]],"")</f>
        <v/>
      </c>
    </row>
    <row r="267" spans="1:16" ht="86.4" x14ac:dyDescent="0.3">
      <c r="A267" s="34" t="s">
        <v>997</v>
      </c>
      <c r="B267" s="35" t="s">
        <v>998</v>
      </c>
      <c r="C267" s="35" t="s">
        <v>999</v>
      </c>
      <c r="D267" s="35" t="s">
        <v>104</v>
      </c>
      <c r="E267" s="46" cm="1">
        <f t="array" ref="E267">_xlfn._xlws.FILTER(PI_SISPT_ProgramacionFisica[Prog. Fís.],(PI_SISPT_ProgramacionFisica[Cód. Prod.]=Reporte[[#This Row],[Cód. Prod.]])*(PI_SISPT_ProgramacionFisica[Vigencia]=LEFT('Reporte'!$B$1,4)))</f>
        <v>2</v>
      </c>
      <c r="F267" s="49">
        <f>SUMIFS(EjecucionPIIP[AvanceEjecutado],EjecucionPIIP[CodigoProducto],Reporte[[#This Row],[Cód. Prod.]],EjecucionPIIP[Periodo],$B$1,EjecucionPIIP[AvanceEjecutado],"&lt;&gt;0")</f>
        <v>0</v>
      </c>
      <c r="G267" s="49" t="e" cm="1" vm="1">
        <f t="array" ref="G267">_xlfn._xlws.FILTER(ReporteEficacia[Meta ejecutada],(ReporteEficacia[Código producto]=Reporte[[#This Row],[Cód. Prod.]])*(ReporteEficacia[Periodo]='Reporte'!$B$1))</f>
        <v>#VALUE!</v>
      </c>
      <c r="H267" s="23" t="e" vm="2">
        <f>IF(Reporte[[#This Row],[Ejecución Física PIIP]]=Reporte[[#This Row],[Eje. Fís. SISPT]],"Coincide","No coincide")</f>
        <v>#VALUE!</v>
      </c>
      <c r="I267" s="23" t="str" cm="1">
        <f t="array" ref="I267">_xlfn.TEXTJOIN(", ",TRUE,_xlfn._xlws.FILTER(EjecucionPIIP[Bpin],(EjecucionPIIP[Periodo]='Reporte'!$B$1)*(EjecucionPIIP[CodigoProducto]=Reporte[[#This Row],[Cód. Prod.]]),""))</f>
        <v/>
      </c>
      <c r="J267" s="134">
        <f>SUMIFS(CUIPO_datos_abiertos[COMPROMISOS],CUIPO_datos_abiertos[COD_PROGRAMATICO_MGA],Reporte[[#This Row],[Cód. Prod.]],CUIPO_datos_abiertos[PERIODO],$B$1)</f>
        <v>0</v>
      </c>
      <c r="K267" s="137">
        <f>SUMIFS(CUIPO_datos_abiertos[OBLIGACIONES],CUIPO_datos_abiertos[COD_PROGRAMATICO_MGA],Reporte[[#This Row],[Cód. Prod.]],CUIPO_datos_abiertos[PERIODO],$B$1)</f>
        <v>0</v>
      </c>
      <c r="L26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7" s="56" t="str">
        <f>IF(Reporte[[#This Row],[¿Se tiene en cuenta para el calculo?]]="Aporta al calculo",Reporte[[#This Row],[Ejecución Física PIIP]]/Reporte[[#This Row],[Programación Física de la Meta]],"")</f>
        <v/>
      </c>
      <c r="N267" s="53" t="str">
        <f>IF(Reporte[[#This Row],[¿Se tiene en cuenta para el calculo?]]="Aporta al calculo",IF(Reporte[[#This Row],[Avance físico (%)]]&gt;1,1,Reporte[[#This Row],[Avance físico (%)]]),"")</f>
        <v/>
      </c>
      <c r="O267" s="48" t="str">
        <f>IF(Reporte[[#This Row],[¿Se tiene en cuenta para el calculo?]]="Aporta al calculo",Reporte[[#This Row],[Obligaciones (CUIPO)]]/$D$1,"")</f>
        <v/>
      </c>
      <c r="P267" s="44" t="str">
        <f>IF(Reporte[[#This Row],[¿Se tiene en cuenta para el calculo?]]="Aporta al calculo",Reporte[[#This Row],[Avance ajustado (%)]]*Reporte[[#This Row],[Ponderador (wi)]],"")</f>
        <v/>
      </c>
    </row>
    <row r="268" spans="1:16" ht="57.6" x14ac:dyDescent="0.3">
      <c r="A268" s="34" t="s">
        <v>1000</v>
      </c>
      <c r="B268" s="35" t="s">
        <v>1001</v>
      </c>
      <c r="C268" s="35" t="s">
        <v>1002</v>
      </c>
      <c r="D268" s="35" t="s">
        <v>1001</v>
      </c>
      <c r="E268" s="46" cm="1">
        <f t="array" ref="E268">_xlfn._xlws.FILTER(PI_SISPT_ProgramacionFisica[Prog. Fís.],(PI_SISPT_ProgramacionFisica[Cód. Prod.]=Reporte[[#This Row],[Cód. Prod.]])*(PI_SISPT_ProgramacionFisica[Vigencia]=LEFT('Reporte'!$B$1,4)))</f>
        <v>0</v>
      </c>
      <c r="F268" s="49">
        <f>SUMIFS(EjecucionPIIP[AvanceEjecutado],EjecucionPIIP[CodigoProducto],Reporte[[#This Row],[Cód. Prod.]],EjecucionPIIP[Periodo],$B$1,EjecucionPIIP[AvanceEjecutado],"&lt;&gt;0")</f>
        <v>0</v>
      </c>
      <c r="G268" s="49" t="e" cm="1" vm="1">
        <f t="array" ref="G268">_xlfn._xlws.FILTER(ReporteEficacia[Meta ejecutada],(ReporteEficacia[Código producto]=Reporte[[#This Row],[Cód. Prod.]])*(ReporteEficacia[Periodo]='Reporte'!$B$1))</f>
        <v>#VALUE!</v>
      </c>
      <c r="H268" s="23" t="e" vm="2">
        <f>IF(Reporte[[#This Row],[Ejecución Física PIIP]]=Reporte[[#This Row],[Eje. Fís. SISPT]],"Coincide","No coincide")</f>
        <v>#VALUE!</v>
      </c>
      <c r="I268" s="23" t="str" cm="1">
        <f t="array" ref="I268">_xlfn.TEXTJOIN(", ",TRUE,_xlfn._xlws.FILTER(EjecucionPIIP[Bpin],(EjecucionPIIP[Periodo]='Reporte'!$B$1)*(EjecucionPIIP[CodigoProducto]=Reporte[[#This Row],[Cód. Prod.]]),""))</f>
        <v/>
      </c>
      <c r="J268" s="134">
        <f>SUMIFS(CUIPO_datos_abiertos[COMPROMISOS],CUIPO_datos_abiertos[COD_PROGRAMATICO_MGA],Reporte[[#This Row],[Cód. Prod.]],CUIPO_datos_abiertos[PERIODO],$B$1)</f>
        <v>0</v>
      </c>
      <c r="K268" s="137">
        <f>SUMIFS(CUIPO_datos_abiertos[OBLIGACIONES],CUIPO_datos_abiertos[COD_PROGRAMATICO_MGA],Reporte[[#This Row],[Cód. Prod.]],CUIPO_datos_abiertos[PERIODO],$B$1)</f>
        <v>0</v>
      </c>
      <c r="L26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8" s="56" t="str">
        <f>IF(Reporte[[#This Row],[¿Se tiene en cuenta para el calculo?]]="Aporta al calculo",Reporte[[#This Row],[Ejecución Física PIIP]]/Reporte[[#This Row],[Programación Física de la Meta]],"")</f>
        <v/>
      </c>
      <c r="N268" s="53" t="str">
        <f>IF(Reporte[[#This Row],[¿Se tiene en cuenta para el calculo?]]="Aporta al calculo",IF(Reporte[[#This Row],[Avance físico (%)]]&gt;1,1,Reporte[[#This Row],[Avance físico (%)]]),"")</f>
        <v/>
      </c>
      <c r="O268" s="48" t="str">
        <f>IF(Reporte[[#This Row],[¿Se tiene en cuenta para el calculo?]]="Aporta al calculo",Reporte[[#This Row],[Obligaciones (CUIPO)]]/$D$1,"")</f>
        <v/>
      </c>
      <c r="P268" s="44" t="str">
        <f>IF(Reporte[[#This Row],[¿Se tiene en cuenta para el calculo?]]="Aporta al calculo",Reporte[[#This Row],[Avance ajustado (%)]]*Reporte[[#This Row],[Ponderador (wi)]],"")</f>
        <v/>
      </c>
    </row>
    <row r="269" spans="1:16" x14ac:dyDescent="0.3">
      <c r="A269" s="34" t="s">
        <v>1003</v>
      </c>
      <c r="B269" s="35" t="s">
        <v>1004</v>
      </c>
      <c r="C269" s="35" t="s">
        <v>1005</v>
      </c>
      <c r="D269" s="35" t="s">
        <v>1006</v>
      </c>
      <c r="E269" s="46" cm="1">
        <f t="array" ref="E269">_xlfn._xlws.FILTER(PI_SISPT_ProgramacionFisica[Prog. Fís.],(PI_SISPT_ProgramacionFisica[Cód. Prod.]=Reporte[[#This Row],[Cód. Prod.]])*(PI_SISPT_ProgramacionFisica[Vigencia]=LEFT('Reporte'!$B$1,4)))</f>
        <v>5</v>
      </c>
      <c r="F269" s="49">
        <f>SUMIFS(EjecucionPIIP[AvanceEjecutado],EjecucionPIIP[CodigoProducto],Reporte[[#This Row],[Cód. Prod.]],EjecucionPIIP[Periodo],$B$1,EjecucionPIIP[AvanceEjecutado],"&lt;&gt;0")</f>
        <v>0</v>
      </c>
      <c r="G269" s="49" t="e" cm="1" vm="1">
        <f t="array" ref="G269">_xlfn._xlws.FILTER(ReporteEficacia[Meta ejecutada],(ReporteEficacia[Código producto]=Reporte[[#This Row],[Cód. Prod.]])*(ReporteEficacia[Periodo]='Reporte'!$B$1))</f>
        <v>#VALUE!</v>
      </c>
      <c r="H269" s="23" t="e" vm="2">
        <f>IF(Reporte[[#This Row],[Ejecución Física PIIP]]=Reporte[[#This Row],[Eje. Fís. SISPT]],"Coincide","No coincide")</f>
        <v>#VALUE!</v>
      </c>
      <c r="I269" s="23" t="str" cm="1">
        <f t="array" ref="I269">_xlfn.TEXTJOIN(", ",TRUE,_xlfn._xlws.FILTER(EjecucionPIIP[Bpin],(EjecucionPIIP[Periodo]='Reporte'!$B$1)*(EjecucionPIIP[CodigoProducto]=Reporte[[#This Row],[Cód. Prod.]]),""))</f>
        <v/>
      </c>
      <c r="J269" s="134">
        <f>SUMIFS(CUIPO_datos_abiertos[COMPROMISOS],CUIPO_datos_abiertos[COD_PROGRAMATICO_MGA],Reporte[[#This Row],[Cód. Prod.]],CUIPO_datos_abiertos[PERIODO],$B$1)</f>
        <v>0</v>
      </c>
      <c r="K269" s="137">
        <f>SUMIFS(CUIPO_datos_abiertos[OBLIGACIONES],CUIPO_datos_abiertos[COD_PROGRAMATICO_MGA],Reporte[[#This Row],[Cód. Prod.]],CUIPO_datos_abiertos[PERIODO],$B$1)</f>
        <v>0</v>
      </c>
      <c r="L26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69" s="56" t="str">
        <f>IF(Reporte[[#This Row],[¿Se tiene en cuenta para el calculo?]]="Aporta al calculo",Reporte[[#This Row],[Ejecución Física PIIP]]/Reporte[[#This Row],[Programación Física de la Meta]],"")</f>
        <v/>
      </c>
      <c r="N269" s="53" t="str">
        <f>IF(Reporte[[#This Row],[¿Se tiene en cuenta para el calculo?]]="Aporta al calculo",IF(Reporte[[#This Row],[Avance físico (%)]]&gt;1,1,Reporte[[#This Row],[Avance físico (%)]]),"")</f>
        <v/>
      </c>
      <c r="O269" s="48" t="str">
        <f>IF(Reporte[[#This Row],[¿Se tiene en cuenta para el calculo?]]="Aporta al calculo",Reporte[[#This Row],[Obligaciones (CUIPO)]]/$D$1,"")</f>
        <v/>
      </c>
      <c r="P269" s="44" t="str">
        <f>IF(Reporte[[#This Row],[¿Se tiene en cuenta para el calculo?]]="Aporta al calculo",Reporte[[#This Row],[Avance ajustado (%)]]*Reporte[[#This Row],[Ponderador (wi)]],"")</f>
        <v/>
      </c>
    </row>
    <row r="270" spans="1:16" x14ac:dyDescent="0.3">
      <c r="A270" s="34" t="s">
        <v>1007</v>
      </c>
      <c r="B270" s="35" t="s">
        <v>489</v>
      </c>
      <c r="C270" s="35" t="s">
        <v>1008</v>
      </c>
      <c r="D270" s="35" t="s">
        <v>491</v>
      </c>
      <c r="E270" s="46" cm="1">
        <f t="array" ref="E270">_xlfn._xlws.FILTER(PI_SISPT_ProgramacionFisica[Prog. Fís.],(PI_SISPT_ProgramacionFisica[Cód. Prod.]=Reporte[[#This Row],[Cód. Prod.]])*(PI_SISPT_ProgramacionFisica[Vigencia]=LEFT('Reporte'!$B$1,4)))</f>
        <v>0</v>
      </c>
      <c r="F270" s="49">
        <f>SUMIFS(EjecucionPIIP[AvanceEjecutado],EjecucionPIIP[CodigoProducto],Reporte[[#This Row],[Cód. Prod.]],EjecucionPIIP[Periodo],$B$1,EjecucionPIIP[AvanceEjecutado],"&lt;&gt;0")</f>
        <v>0</v>
      </c>
      <c r="G270" s="49" t="e" cm="1" vm="1">
        <f t="array" ref="G270">_xlfn._xlws.FILTER(ReporteEficacia[Meta ejecutada],(ReporteEficacia[Código producto]=Reporte[[#This Row],[Cód. Prod.]])*(ReporteEficacia[Periodo]='Reporte'!$B$1))</f>
        <v>#VALUE!</v>
      </c>
      <c r="H270" s="23" t="e" vm="2">
        <f>IF(Reporte[[#This Row],[Ejecución Física PIIP]]=Reporte[[#This Row],[Eje. Fís. SISPT]],"Coincide","No coincide")</f>
        <v>#VALUE!</v>
      </c>
      <c r="I270" s="23" t="str" cm="1">
        <f t="array" ref="I270">_xlfn.TEXTJOIN(", ",TRUE,_xlfn._xlws.FILTER(EjecucionPIIP[Bpin],(EjecucionPIIP[Periodo]='Reporte'!$B$1)*(EjecucionPIIP[CodigoProducto]=Reporte[[#This Row],[Cód. Prod.]]),""))</f>
        <v/>
      </c>
      <c r="J270" s="134">
        <f>SUMIFS(CUIPO_datos_abiertos[COMPROMISOS],CUIPO_datos_abiertos[COD_PROGRAMATICO_MGA],Reporte[[#This Row],[Cód. Prod.]],CUIPO_datos_abiertos[PERIODO],$B$1)</f>
        <v>0</v>
      </c>
      <c r="K270" s="137">
        <f>SUMIFS(CUIPO_datos_abiertos[OBLIGACIONES],CUIPO_datos_abiertos[COD_PROGRAMATICO_MGA],Reporte[[#This Row],[Cód. Prod.]],CUIPO_datos_abiertos[PERIODO],$B$1)</f>
        <v>0</v>
      </c>
      <c r="L27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0" s="56" t="str">
        <f>IF(Reporte[[#This Row],[¿Se tiene en cuenta para el calculo?]]="Aporta al calculo",Reporte[[#This Row],[Ejecución Física PIIP]]/Reporte[[#This Row],[Programación Física de la Meta]],"")</f>
        <v/>
      </c>
      <c r="N270" s="53" t="str">
        <f>IF(Reporte[[#This Row],[¿Se tiene en cuenta para el calculo?]]="Aporta al calculo",IF(Reporte[[#This Row],[Avance físico (%)]]&gt;1,1,Reporte[[#This Row],[Avance físico (%)]]),"")</f>
        <v/>
      </c>
      <c r="O270" s="48" t="str">
        <f>IF(Reporte[[#This Row],[¿Se tiene en cuenta para el calculo?]]="Aporta al calculo",Reporte[[#This Row],[Obligaciones (CUIPO)]]/$D$1,"")</f>
        <v/>
      </c>
      <c r="P270" s="44" t="str">
        <f>IF(Reporte[[#This Row],[¿Se tiene en cuenta para el calculo?]]="Aporta al calculo",Reporte[[#This Row],[Avance ajustado (%)]]*Reporte[[#This Row],[Ponderador (wi)]],"")</f>
        <v/>
      </c>
    </row>
    <row r="271" spans="1:16" ht="28.8" x14ac:dyDescent="0.3">
      <c r="A271" s="34" t="s">
        <v>1009</v>
      </c>
      <c r="B271" s="35" t="s">
        <v>1010</v>
      </c>
      <c r="C271" s="35" t="s">
        <v>1011</v>
      </c>
      <c r="D271" s="35" t="s">
        <v>1012</v>
      </c>
      <c r="E271" s="46" cm="1">
        <f t="array" ref="E271">_xlfn._xlws.FILTER(PI_SISPT_ProgramacionFisica[Prog. Fís.],(PI_SISPT_ProgramacionFisica[Cód. Prod.]=Reporte[[#This Row],[Cód. Prod.]])*(PI_SISPT_ProgramacionFisica[Vigencia]=LEFT('Reporte'!$B$1,4)))</f>
        <v>2</v>
      </c>
      <c r="F271" s="49">
        <f>SUMIFS(EjecucionPIIP[AvanceEjecutado],EjecucionPIIP[CodigoProducto],Reporte[[#This Row],[Cód. Prod.]],EjecucionPIIP[Periodo],$B$1,EjecucionPIIP[AvanceEjecutado],"&lt;&gt;0")</f>
        <v>0</v>
      </c>
      <c r="G271" s="49" t="e" cm="1" vm="1">
        <f t="array" ref="G271">_xlfn._xlws.FILTER(ReporteEficacia[Meta ejecutada],(ReporteEficacia[Código producto]=Reporte[[#This Row],[Cód. Prod.]])*(ReporteEficacia[Periodo]='Reporte'!$B$1))</f>
        <v>#VALUE!</v>
      </c>
      <c r="H271" s="23" t="e" vm="2">
        <f>IF(Reporte[[#This Row],[Ejecución Física PIIP]]=Reporte[[#This Row],[Eje. Fís. SISPT]],"Coincide","No coincide")</f>
        <v>#VALUE!</v>
      </c>
      <c r="I271" s="23" t="str" cm="1">
        <f t="array" ref="I271">_xlfn.TEXTJOIN(", ",TRUE,_xlfn._xlws.FILTER(EjecucionPIIP[Bpin],(EjecucionPIIP[Periodo]='Reporte'!$B$1)*(EjecucionPIIP[CodigoProducto]=Reporte[[#This Row],[Cód. Prod.]]),""))</f>
        <v/>
      </c>
      <c r="J271" s="134">
        <f>SUMIFS(CUIPO_datos_abiertos[COMPROMISOS],CUIPO_datos_abiertos[COD_PROGRAMATICO_MGA],Reporte[[#This Row],[Cód. Prod.]],CUIPO_datos_abiertos[PERIODO],$B$1)</f>
        <v>0</v>
      </c>
      <c r="K271" s="137">
        <f>SUMIFS(CUIPO_datos_abiertos[OBLIGACIONES],CUIPO_datos_abiertos[COD_PROGRAMATICO_MGA],Reporte[[#This Row],[Cód. Prod.]],CUIPO_datos_abiertos[PERIODO],$B$1)</f>
        <v>0</v>
      </c>
      <c r="L27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1" s="56" t="str">
        <f>IF(Reporte[[#This Row],[¿Se tiene en cuenta para el calculo?]]="Aporta al calculo",Reporte[[#This Row],[Ejecución Física PIIP]]/Reporte[[#This Row],[Programación Física de la Meta]],"")</f>
        <v/>
      </c>
      <c r="N271" s="53" t="str">
        <f>IF(Reporte[[#This Row],[¿Se tiene en cuenta para el calculo?]]="Aporta al calculo",IF(Reporte[[#This Row],[Avance físico (%)]]&gt;1,1,Reporte[[#This Row],[Avance físico (%)]]),"")</f>
        <v/>
      </c>
      <c r="O271" s="48" t="str">
        <f>IF(Reporte[[#This Row],[¿Se tiene en cuenta para el calculo?]]="Aporta al calculo",Reporte[[#This Row],[Obligaciones (CUIPO)]]/$D$1,"")</f>
        <v/>
      </c>
      <c r="P271" s="44" t="str">
        <f>IF(Reporte[[#This Row],[¿Se tiene en cuenta para el calculo?]]="Aporta al calculo",Reporte[[#This Row],[Avance ajustado (%)]]*Reporte[[#This Row],[Ponderador (wi)]],"")</f>
        <v/>
      </c>
    </row>
    <row r="272" spans="1:16" ht="28.8" x14ac:dyDescent="0.3">
      <c r="A272" s="34" t="s">
        <v>1013</v>
      </c>
      <c r="B272" s="35" t="s">
        <v>1014</v>
      </c>
      <c r="C272" s="35" t="s">
        <v>1015</v>
      </c>
      <c r="D272" s="35" t="s">
        <v>1016</v>
      </c>
      <c r="E272" s="46" cm="1">
        <f t="array" ref="E272">_xlfn._xlws.FILTER(PI_SISPT_ProgramacionFisica[Prog. Fís.],(PI_SISPT_ProgramacionFisica[Cód. Prod.]=Reporte[[#This Row],[Cód. Prod.]])*(PI_SISPT_ProgramacionFisica[Vigencia]=LEFT('Reporte'!$B$1,4)))</f>
        <v>0</v>
      </c>
      <c r="F272" s="49">
        <f>SUMIFS(EjecucionPIIP[AvanceEjecutado],EjecucionPIIP[CodigoProducto],Reporte[[#This Row],[Cód. Prod.]],EjecucionPIIP[Periodo],$B$1,EjecucionPIIP[AvanceEjecutado],"&lt;&gt;0")</f>
        <v>0</v>
      </c>
      <c r="G272" s="49" t="e" cm="1" vm="1">
        <f t="array" ref="G272">_xlfn._xlws.FILTER(ReporteEficacia[Meta ejecutada],(ReporteEficacia[Código producto]=Reporte[[#This Row],[Cód. Prod.]])*(ReporteEficacia[Periodo]='Reporte'!$B$1))</f>
        <v>#VALUE!</v>
      </c>
      <c r="H272" s="23" t="e" vm="2">
        <f>IF(Reporte[[#This Row],[Ejecución Física PIIP]]=Reporte[[#This Row],[Eje. Fís. SISPT]],"Coincide","No coincide")</f>
        <v>#VALUE!</v>
      </c>
      <c r="I272" s="23" t="str" cm="1">
        <f t="array" ref="I272">_xlfn.TEXTJOIN(", ",TRUE,_xlfn._xlws.FILTER(EjecucionPIIP[Bpin],(EjecucionPIIP[Periodo]='Reporte'!$B$1)*(EjecucionPIIP[CodigoProducto]=Reporte[[#This Row],[Cód. Prod.]]),""))</f>
        <v/>
      </c>
      <c r="J272" s="134">
        <f>SUMIFS(CUIPO_datos_abiertos[COMPROMISOS],CUIPO_datos_abiertos[COD_PROGRAMATICO_MGA],Reporte[[#This Row],[Cód. Prod.]],CUIPO_datos_abiertos[PERIODO],$B$1)</f>
        <v>0</v>
      </c>
      <c r="K272" s="137">
        <f>SUMIFS(CUIPO_datos_abiertos[OBLIGACIONES],CUIPO_datos_abiertos[COD_PROGRAMATICO_MGA],Reporte[[#This Row],[Cód. Prod.]],CUIPO_datos_abiertos[PERIODO],$B$1)</f>
        <v>0</v>
      </c>
      <c r="L27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2" s="56" t="str">
        <f>IF(Reporte[[#This Row],[¿Se tiene en cuenta para el calculo?]]="Aporta al calculo",Reporte[[#This Row],[Ejecución Física PIIP]]/Reporte[[#This Row],[Programación Física de la Meta]],"")</f>
        <v/>
      </c>
      <c r="N272" s="53" t="str">
        <f>IF(Reporte[[#This Row],[¿Se tiene en cuenta para el calculo?]]="Aporta al calculo",IF(Reporte[[#This Row],[Avance físico (%)]]&gt;1,1,Reporte[[#This Row],[Avance físico (%)]]),"")</f>
        <v/>
      </c>
      <c r="O272" s="48" t="str">
        <f>IF(Reporte[[#This Row],[¿Se tiene en cuenta para el calculo?]]="Aporta al calculo",Reporte[[#This Row],[Obligaciones (CUIPO)]]/$D$1,"")</f>
        <v/>
      </c>
      <c r="P272" s="44" t="str">
        <f>IF(Reporte[[#This Row],[¿Se tiene en cuenta para el calculo?]]="Aporta al calculo",Reporte[[#This Row],[Avance ajustado (%)]]*Reporte[[#This Row],[Ponderador (wi)]],"")</f>
        <v/>
      </c>
    </row>
    <row r="273" spans="1:16" ht="28.8" x14ac:dyDescent="0.3">
      <c r="A273" s="34" t="s">
        <v>1017</v>
      </c>
      <c r="B273" s="35" t="s">
        <v>1018</v>
      </c>
      <c r="C273" s="35" t="s">
        <v>1019</v>
      </c>
      <c r="D273" s="35" t="s">
        <v>1020</v>
      </c>
      <c r="E273" s="46" cm="1">
        <f t="array" ref="E273">_xlfn._xlws.FILTER(PI_SISPT_ProgramacionFisica[Prog. Fís.],(PI_SISPT_ProgramacionFisica[Cód. Prod.]=Reporte[[#This Row],[Cód. Prod.]])*(PI_SISPT_ProgramacionFisica[Vigencia]=LEFT('Reporte'!$B$1,4)))</f>
        <v>0</v>
      </c>
      <c r="F273" s="49">
        <f>SUMIFS(EjecucionPIIP[AvanceEjecutado],EjecucionPIIP[CodigoProducto],Reporte[[#This Row],[Cód. Prod.]],EjecucionPIIP[Periodo],$B$1,EjecucionPIIP[AvanceEjecutado],"&lt;&gt;0")</f>
        <v>0</v>
      </c>
      <c r="G273" s="49" t="e" cm="1" vm="1">
        <f t="array" ref="G273">_xlfn._xlws.FILTER(ReporteEficacia[Meta ejecutada],(ReporteEficacia[Código producto]=Reporte[[#This Row],[Cód. Prod.]])*(ReporteEficacia[Periodo]='Reporte'!$B$1))</f>
        <v>#VALUE!</v>
      </c>
      <c r="H273" s="23" t="e" vm="2">
        <f>IF(Reporte[[#This Row],[Ejecución Física PIIP]]=Reporte[[#This Row],[Eje. Fís. SISPT]],"Coincide","No coincide")</f>
        <v>#VALUE!</v>
      </c>
      <c r="I273" s="23" t="str" cm="1">
        <f t="array" ref="I273">_xlfn.TEXTJOIN(", ",TRUE,_xlfn._xlws.FILTER(EjecucionPIIP[Bpin],(EjecucionPIIP[Periodo]='Reporte'!$B$1)*(EjecucionPIIP[CodigoProducto]=Reporte[[#This Row],[Cód. Prod.]]),""))</f>
        <v/>
      </c>
      <c r="J273" s="134">
        <f>SUMIFS(CUIPO_datos_abiertos[COMPROMISOS],CUIPO_datos_abiertos[COD_PROGRAMATICO_MGA],Reporte[[#This Row],[Cód. Prod.]],CUIPO_datos_abiertos[PERIODO],$B$1)</f>
        <v>0</v>
      </c>
      <c r="K273" s="137">
        <f>SUMIFS(CUIPO_datos_abiertos[OBLIGACIONES],CUIPO_datos_abiertos[COD_PROGRAMATICO_MGA],Reporte[[#This Row],[Cód. Prod.]],CUIPO_datos_abiertos[PERIODO],$B$1)</f>
        <v>0</v>
      </c>
      <c r="L27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3" s="56" t="str">
        <f>IF(Reporte[[#This Row],[¿Se tiene en cuenta para el calculo?]]="Aporta al calculo",Reporte[[#This Row],[Ejecución Física PIIP]]/Reporte[[#This Row],[Programación Física de la Meta]],"")</f>
        <v/>
      </c>
      <c r="N273" s="53" t="str">
        <f>IF(Reporte[[#This Row],[¿Se tiene en cuenta para el calculo?]]="Aporta al calculo",IF(Reporte[[#This Row],[Avance físico (%)]]&gt;1,1,Reporte[[#This Row],[Avance físico (%)]]),"")</f>
        <v/>
      </c>
      <c r="O273" s="48" t="str">
        <f>IF(Reporte[[#This Row],[¿Se tiene en cuenta para el calculo?]]="Aporta al calculo",Reporte[[#This Row],[Obligaciones (CUIPO)]]/$D$1,"")</f>
        <v/>
      </c>
      <c r="P273" s="44" t="str">
        <f>IF(Reporte[[#This Row],[¿Se tiene en cuenta para el calculo?]]="Aporta al calculo",Reporte[[#This Row],[Avance ajustado (%)]]*Reporte[[#This Row],[Ponderador (wi)]],"")</f>
        <v/>
      </c>
    </row>
    <row r="274" spans="1:16" ht="28.8" x14ac:dyDescent="0.3">
      <c r="A274" s="34" t="s">
        <v>1021</v>
      </c>
      <c r="B274" s="35" t="s">
        <v>1022</v>
      </c>
      <c r="C274" s="35" t="s">
        <v>1023</v>
      </c>
      <c r="D274" s="35" t="s">
        <v>1024</v>
      </c>
      <c r="E274" s="46" cm="1">
        <f t="array" ref="E274">_xlfn._xlws.FILTER(PI_SISPT_ProgramacionFisica[Prog. Fís.],(PI_SISPT_ProgramacionFisica[Cód. Prod.]=Reporte[[#This Row],[Cód. Prod.]])*(PI_SISPT_ProgramacionFisica[Vigencia]=LEFT('Reporte'!$B$1,4)))</f>
        <v>2</v>
      </c>
      <c r="F274" s="49">
        <f>SUMIFS(EjecucionPIIP[AvanceEjecutado],EjecucionPIIP[CodigoProducto],Reporte[[#This Row],[Cód. Prod.]],EjecucionPIIP[Periodo],$B$1,EjecucionPIIP[AvanceEjecutado],"&lt;&gt;0")</f>
        <v>0</v>
      </c>
      <c r="G274" s="49" t="e" cm="1" vm="1">
        <f t="array" ref="G274">_xlfn._xlws.FILTER(ReporteEficacia[Meta ejecutada],(ReporteEficacia[Código producto]=Reporte[[#This Row],[Cód. Prod.]])*(ReporteEficacia[Periodo]='Reporte'!$B$1))</f>
        <v>#VALUE!</v>
      </c>
      <c r="H274" s="23" t="e" vm="2">
        <f>IF(Reporte[[#This Row],[Ejecución Física PIIP]]=Reporte[[#This Row],[Eje. Fís. SISPT]],"Coincide","No coincide")</f>
        <v>#VALUE!</v>
      </c>
      <c r="I274" s="23" t="str" cm="1">
        <f t="array" ref="I274">_xlfn.TEXTJOIN(", ",TRUE,_xlfn._xlws.FILTER(EjecucionPIIP[Bpin],(EjecucionPIIP[Periodo]='Reporte'!$B$1)*(EjecucionPIIP[CodigoProducto]=Reporte[[#This Row],[Cód. Prod.]]),""))</f>
        <v/>
      </c>
      <c r="J274" s="134">
        <f>SUMIFS(CUIPO_datos_abiertos[COMPROMISOS],CUIPO_datos_abiertos[COD_PROGRAMATICO_MGA],Reporte[[#This Row],[Cód. Prod.]],CUIPO_datos_abiertos[PERIODO],$B$1)</f>
        <v>0</v>
      </c>
      <c r="K274" s="137">
        <f>SUMIFS(CUIPO_datos_abiertos[OBLIGACIONES],CUIPO_datos_abiertos[COD_PROGRAMATICO_MGA],Reporte[[#This Row],[Cód. Prod.]],CUIPO_datos_abiertos[PERIODO],$B$1)</f>
        <v>0</v>
      </c>
      <c r="L27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4" s="56" t="str">
        <f>IF(Reporte[[#This Row],[¿Se tiene en cuenta para el calculo?]]="Aporta al calculo",Reporte[[#This Row],[Ejecución Física PIIP]]/Reporte[[#This Row],[Programación Física de la Meta]],"")</f>
        <v/>
      </c>
      <c r="N274" s="53" t="str">
        <f>IF(Reporte[[#This Row],[¿Se tiene en cuenta para el calculo?]]="Aporta al calculo",IF(Reporte[[#This Row],[Avance físico (%)]]&gt;1,1,Reporte[[#This Row],[Avance físico (%)]]),"")</f>
        <v/>
      </c>
      <c r="O274" s="48" t="str">
        <f>IF(Reporte[[#This Row],[¿Se tiene en cuenta para el calculo?]]="Aporta al calculo",Reporte[[#This Row],[Obligaciones (CUIPO)]]/$D$1,"")</f>
        <v/>
      </c>
      <c r="P274" s="44" t="str">
        <f>IF(Reporte[[#This Row],[¿Se tiene en cuenta para el calculo?]]="Aporta al calculo",Reporte[[#This Row],[Avance ajustado (%)]]*Reporte[[#This Row],[Ponderador (wi)]],"")</f>
        <v/>
      </c>
    </row>
    <row r="275" spans="1:16" ht="43.2" x14ac:dyDescent="0.3">
      <c r="A275" s="34" t="s">
        <v>1025</v>
      </c>
      <c r="B275" s="35" t="s">
        <v>1026</v>
      </c>
      <c r="C275" s="35" t="s">
        <v>1027</v>
      </c>
      <c r="D275" s="35" t="s">
        <v>1028</v>
      </c>
      <c r="E275" s="46" cm="1">
        <f t="array" ref="E275">_xlfn._xlws.FILTER(PI_SISPT_ProgramacionFisica[Prog. Fís.],(PI_SISPT_ProgramacionFisica[Cód. Prod.]=Reporte[[#This Row],[Cód. Prod.]])*(PI_SISPT_ProgramacionFisica[Vigencia]=LEFT('Reporte'!$B$1,4)))</f>
        <v>0</v>
      </c>
      <c r="F275" s="49">
        <f>SUMIFS(EjecucionPIIP[AvanceEjecutado],EjecucionPIIP[CodigoProducto],Reporte[[#This Row],[Cód. Prod.]],EjecucionPIIP[Periodo],$B$1,EjecucionPIIP[AvanceEjecutado],"&lt;&gt;0")</f>
        <v>0</v>
      </c>
      <c r="G275" s="49" t="e" cm="1" vm="1">
        <f t="array" ref="G275">_xlfn._xlws.FILTER(ReporteEficacia[Meta ejecutada],(ReporteEficacia[Código producto]=Reporte[[#This Row],[Cód. Prod.]])*(ReporteEficacia[Periodo]='Reporte'!$B$1))</f>
        <v>#VALUE!</v>
      </c>
      <c r="H275" s="23" t="e" vm="2">
        <f>IF(Reporte[[#This Row],[Ejecución Física PIIP]]=Reporte[[#This Row],[Eje. Fís. SISPT]],"Coincide","No coincide")</f>
        <v>#VALUE!</v>
      </c>
      <c r="I275" s="23" t="str" cm="1">
        <f t="array" ref="I275">_xlfn.TEXTJOIN(", ",TRUE,_xlfn._xlws.FILTER(EjecucionPIIP[Bpin],(EjecucionPIIP[Periodo]='Reporte'!$B$1)*(EjecucionPIIP[CodigoProducto]=Reporte[[#This Row],[Cód. Prod.]]),""))</f>
        <v/>
      </c>
      <c r="J275" s="134">
        <f>SUMIFS(CUIPO_datos_abiertos[COMPROMISOS],CUIPO_datos_abiertos[COD_PROGRAMATICO_MGA],Reporte[[#This Row],[Cód. Prod.]],CUIPO_datos_abiertos[PERIODO],$B$1)</f>
        <v>0</v>
      </c>
      <c r="K275" s="137">
        <f>SUMIFS(CUIPO_datos_abiertos[OBLIGACIONES],CUIPO_datos_abiertos[COD_PROGRAMATICO_MGA],Reporte[[#This Row],[Cód. Prod.]],CUIPO_datos_abiertos[PERIODO],$B$1)</f>
        <v>0</v>
      </c>
      <c r="L27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5" s="56" t="str">
        <f>IF(Reporte[[#This Row],[¿Se tiene en cuenta para el calculo?]]="Aporta al calculo",Reporte[[#This Row],[Ejecución Física PIIP]]/Reporte[[#This Row],[Programación Física de la Meta]],"")</f>
        <v/>
      </c>
      <c r="N275" s="53" t="str">
        <f>IF(Reporte[[#This Row],[¿Se tiene en cuenta para el calculo?]]="Aporta al calculo",IF(Reporte[[#This Row],[Avance físico (%)]]&gt;1,1,Reporte[[#This Row],[Avance físico (%)]]),"")</f>
        <v/>
      </c>
      <c r="O275" s="48" t="str">
        <f>IF(Reporte[[#This Row],[¿Se tiene en cuenta para el calculo?]]="Aporta al calculo",Reporte[[#This Row],[Obligaciones (CUIPO)]]/$D$1,"")</f>
        <v/>
      </c>
      <c r="P275" s="44" t="str">
        <f>IF(Reporte[[#This Row],[¿Se tiene en cuenta para el calculo?]]="Aporta al calculo",Reporte[[#This Row],[Avance ajustado (%)]]*Reporte[[#This Row],[Ponderador (wi)]],"")</f>
        <v/>
      </c>
    </row>
    <row r="276" spans="1:16" ht="72" x14ac:dyDescent="0.3">
      <c r="A276" s="34" t="s">
        <v>1029</v>
      </c>
      <c r="B276" s="35" t="s">
        <v>1030</v>
      </c>
      <c r="C276" s="35" t="s">
        <v>1031</v>
      </c>
      <c r="D276" s="35" t="s">
        <v>1032</v>
      </c>
      <c r="E276" s="46" cm="1">
        <f t="array" ref="E276">_xlfn._xlws.FILTER(PI_SISPT_ProgramacionFisica[Prog. Fís.],(PI_SISPT_ProgramacionFisica[Cód. Prod.]=Reporte[[#This Row],[Cód. Prod.]])*(PI_SISPT_ProgramacionFisica[Vigencia]=LEFT('Reporte'!$B$1,4)))</f>
        <v>100</v>
      </c>
      <c r="F276" s="49">
        <f>SUMIFS(EjecucionPIIP[AvanceEjecutado],EjecucionPIIP[CodigoProducto],Reporte[[#This Row],[Cód. Prod.]],EjecucionPIIP[Periodo],$B$1,EjecucionPIIP[AvanceEjecutado],"&lt;&gt;0")</f>
        <v>0</v>
      </c>
      <c r="G276" s="49" t="e" cm="1" vm="1">
        <f t="array" ref="G276">_xlfn._xlws.FILTER(ReporteEficacia[Meta ejecutada],(ReporteEficacia[Código producto]=Reporte[[#This Row],[Cód. Prod.]])*(ReporteEficacia[Periodo]='Reporte'!$B$1))</f>
        <v>#VALUE!</v>
      </c>
      <c r="H276" s="23" t="e" vm="2">
        <f>IF(Reporte[[#This Row],[Ejecución Física PIIP]]=Reporte[[#This Row],[Eje. Fís. SISPT]],"Coincide","No coincide")</f>
        <v>#VALUE!</v>
      </c>
      <c r="I276" s="23" t="str" cm="1">
        <f t="array" ref="I276">_xlfn.TEXTJOIN(", ",TRUE,_xlfn._xlws.FILTER(EjecucionPIIP[Bpin],(EjecucionPIIP[Periodo]='Reporte'!$B$1)*(EjecucionPIIP[CodigoProducto]=Reporte[[#This Row],[Cód. Prod.]]),""))</f>
        <v/>
      </c>
      <c r="J276" s="134">
        <f>SUMIFS(CUIPO_datos_abiertos[COMPROMISOS],CUIPO_datos_abiertos[COD_PROGRAMATICO_MGA],Reporte[[#This Row],[Cód. Prod.]],CUIPO_datos_abiertos[PERIODO],$B$1)</f>
        <v>0</v>
      </c>
      <c r="K276" s="137">
        <f>SUMIFS(CUIPO_datos_abiertos[OBLIGACIONES],CUIPO_datos_abiertos[COD_PROGRAMATICO_MGA],Reporte[[#This Row],[Cód. Prod.]],CUIPO_datos_abiertos[PERIODO],$B$1)</f>
        <v>0</v>
      </c>
      <c r="L27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6" s="56" t="str">
        <f>IF(Reporte[[#This Row],[¿Se tiene en cuenta para el calculo?]]="Aporta al calculo",Reporte[[#This Row],[Ejecución Física PIIP]]/Reporte[[#This Row],[Programación Física de la Meta]],"")</f>
        <v/>
      </c>
      <c r="N276" s="53" t="str">
        <f>IF(Reporte[[#This Row],[¿Se tiene en cuenta para el calculo?]]="Aporta al calculo",IF(Reporte[[#This Row],[Avance físico (%)]]&gt;1,1,Reporte[[#This Row],[Avance físico (%)]]),"")</f>
        <v/>
      </c>
      <c r="O276" s="48" t="str">
        <f>IF(Reporte[[#This Row],[¿Se tiene en cuenta para el calculo?]]="Aporta al calculo",Reporte[[#This Row],[Obligaciones (CUIPO)]]/$D$1,"")</f>
        <v/>
      </c>
      <c r="P276" s="44" t="str">
        <f>IF(Reporte[[#This Row],[¿Se tiene en cuenta para el calculo?]]="Aporta al calculo",Reporte[[#This Row],[Avance ajustado (%)]]*Reporte[[#This Row],[Ponderador (wi)]],"")</f>
        <v/>
      </c>
    </row>
    <row r="277" spans="1:16" ht="43.2" x14ac:dyDescent="0.3">
      <c r="A277" s="34" t="s">
        <v>1033</v>
      </c>
      <c r="B277" s="35" t="s">
        <v>1034</v>
      </c>
      <c r="C277" s="35" t="s">
        <v>1035</v>
      </c>
      <c r="D277" s="35" t="s">
        <v>1036</v>
      </c>
      <c r="E277" s="46" cm="1">
        <f t="array" ref="E277">_xlfn._xlws.FILTER(PI_SISPT_ProgramacionFisica[Prog. Fís.],(PI_SISPT_ProgramacionFisica[Cód. Prod.]=Reporte[[#This Row],[Cód. Prod.]])*(PI_SISPT_ProgramacionFisica[Vigencia]=LEFT('Reporte'!$B$1,4)))</f>
        <v>0</v>
      </c>
      <c r="F277" s="49">
        <f>SUMIFS(EjecucionPIIP[AvanceEjecutado],EjecucionPIIP[CodigoProducto],Reporte[[#This Row],[Cód. Prod.]],EjecucionPIIP[Periodo],$B$1,EjecucionPIIP[AvanceEjecutado],"&lt;&gt;0")</f>
        <v>0</v>
      </c>
      <c r="G277" s="49" t="e" cm="1" vm="1">
        <f t="array" ref="G277">_xlfn._xlws.FILTER(ReporteEficacia[Meta ejecutada],(ReporteEficacia[Código producto]=Reporte[[#This Row],[Cód. Prod.]])*(ReporteEficacia[Periodo]='Reporte'!$B$1))</f>
        <v>#VALUE!</v>
      </c>
      <c r="H277" s="23" t="e" vm="2">
        <f>IF(Reporte[[#This Row],[Ejecución Física PIIP]]=Reporte[[#This Row],[Eje. Fís. SISPT]],"Coincide","No coincide")</f>
        <v>#VALUE!</v>
      </c>
      <c r="I277" s="23" t="str" cm="1">
        <f t="array" ref="I277">_xlfn.TEXTJOIN(", ",TRUE,_xlfn._xlws.FILTER(EjecucionPIIP[Bpin],(EjecucionPIIP[Periodo]='Reporte'!$B$1)*(EjecucionPIIP[CodigoProducto]=Reporte[[#This Row],[Cód. Prod.]]),""))</f>
        <v/>
      </c>
      <c r="J277" s="134">
        <f>SUMIFS(CUIPO_datos_abiertos[COMPROMISOS],CUIPO_datos_abiertos[COD_PROGRAMATICO_MGA],Reporte[[#This Row],[Cód. Prod.]],CUIPO_datos_abiertos[PERIODO],$B$1)</f>
        <v>0</v>
      </c>
      <c r="K277" s="137">
        <f>SUMIFS(CUIPO_datos_abiertos[OBLIGACIONES],CUIPO_datos_abiertos[COD_PROGRAMATICO_MGA],Reporte[[#This Row],[Cód. Prod.]],CUIPO_datos_abiertos[PERIODO],$B$1)</f>
        <v>0</v>
      </c>
      <c r="L27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7" s="56" t="str">
        <f>IF(Reporte[[#This Row],[¿Se tiene en cuenta para el calculo?]]="Aporta al calculo",Reporte[[#This Row],[Ejecución Física PIIP]]/Reporte[[#This Row],[Programación Física de la Meta]],"")</f>
        <v/>
      </c>
      <c r="N277" s="53" t="str">
        <f>IF(Reporte[[#This Row],[¿Se tiene en cuenta para el calculo?]]="Aporta al calculo",IF(Reporte[[#This Row],[Avance físico (%)]]&gt;1,1,Reporte[[#This Row],[Avance físico (%)]]),"")</f>
        <v/>
      </c>
      <c r="O277" s="48" t="str">
        <f>IF(Reporte[[#This Row],[¿Se tiene en cuenta para el calculo?]]="Aporta al calculo",Reporte[[#This Row],[Obligaciones (CUIPO)]]/$D$1,"")</f>
        <v/>
      </c>
      <c r="P277" s="44" t="str">
        <f>IF(Reporte[[#This Row],[¿Se tiene en cuenta para el calculo?]]="Aporta al calculo",Reporte[[#This Row],[Avance ajustado (%)]]*Reporte[[#This Row],[Ponderador (wi)]],"")</f>
        <v/>
      </c>
    </row>
    <row r="278" spans="1:16" ht="28.8" x14ac:dyDescent="0.3">
      <c r="A278" s="34" t="s">
        <v>1037</v>
      </c>
      <c r="B278" s="35" t="s">
        <v>122</v>
      </c>
      <c r="C278" s="35" t="s">
        <v>1038</v>
      </c>
      <c r="D278" s="35" t="s">
        <v>124</v>
      </c>
      <c r="E278" s="46" cm="1">
        <f t="array" ref="E278">_xlfn._xlws.FILTER(PI_SISPT_ProgramacionFisica[Prog. Fís.],(PI_SISPT_ProgramacionFisica[Cód. Prod.]=Reporte[[#This Row],[Cód. Prod.]])*(PI_SISPT_ProgramacionFisica[Vigencia]=LEFT('Reporte'!$B$1,4)))</f>
        <v>0</v>
      </c>
      <c r="F278" s="49">
        <f>SUMIFS(EjecucionPIIP[AvanceEjecutado],EjecucionPIIP[CodigoProducto],Reporte[[#This Row],[Cód. Prod.]],EjecucionPIIP[Periodo],$B$1,EjecucionPIIP[AvanceEjecutado],"&lt;&gt;0")</f>
        <v>0</v>
      </c>
      <c r="G278" s="49" t="e" cm="1" vm="1">
        <f t="array" ref="G278">_xlfn._xlws.FILTER(ReporteEficacia[Meta ejecutada],(ReporteEficacia[Código producto]=Reporte[[#This Row],[Cód. Prod.]])*(ReporteEficacia[Periodo]='Reporte'!$B$1))</f>
        <v>#VALUE!</v>
      </c>
      <c r="H278" s="23" t="e" vm="2">
        <f>IF(Reporte[[#This Row],[Ejecución Física PIIP]]=Reporte[[#This Row],[Eje. Fís. SISPT]],"Coincide","No coincide")</f>
        <v>#VALUE!</v>
      </c>
      <c r="I278" s="23" t="str" cm="1">
        <f t="array" ref="I278">_xlfn.TEXTJOIN(", ",TRUE,_xlfn._xlws.FILTER(EjecucionPIIP[Bpin],(EjecucionPIIP[Periodo]='Reporte'!$B$1)*(EjecucionPIIP[CodigoProducto]=Reporte[[#This Row],[Cód. Prod.]]),""))</f>
        <v/>
      </c>
      <c r="J278" s="134">
        <f>SUMIFS(CUIPO_datos_abiertos[COMPROMISOS],CUIPO_datos_abiertos[COD_PROGRAMATICO_MGA],Reporte[[#This Row],[Cód. Prod.]],CUIPO_datos_abiertos[PERIODO],$B$1)</f>
        <v>0</v>
      </c>
      <c r="K278" s="137">
        <f>SUMIFS(CUIPO_datos_abiertos[OBLIGACIONES],CUIPO_datos_abiertos[COD_PROGRAMATICO_MGA],Reporte[[#This Row],[Cód. Prod.]],CUIPO_datos_abiertos[PERIODO],$B$1)</f>
        <v>0</v>
      </c>
      <c r="L27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8" s="56" t="str">
        <f>IF(Reporte[[#This Row],[¿Se tiene en cuenta para el calculo?]]="Aporta al calculo",Reporte[[#This Row],[Ejecución Física PIIP]]/Reporte[[#This Row],[Programación Física de la Meta]],"")</f>
        <v/>
      </c>
      <c r="N278" s="53" t="str">
        <f>IF(Reporte[[#This Row],[¿Se tiene en cuenta para el calculo?]]="Aporta al calculo",IF(Reporte[[#This Row],[Avance físico (%)]]&gt;1,1,Reporte[[#This Row],[Avance físico (%)]]),"")</f>
        <v/>
      </c>
      <c r="O278" s="48" t="str">
        <f>IF(Reporte[[#This Row],[¿Se tiene en cuenta para el calculo?]]="Aporta al calculo",Reporte[[#This Row],[Obligaciones (CUIPO)]]/$D$1,"")</f>
        <v/>
      </c>
      <c r="P278" s="44" t="str">
        <f>IF(Reporte[[#This Row],[¿Se tiene en cuenta para el calculo?]]="Aporta al calculo",Reporte[[#This Row],[Avance ajustado (%)]]*Reporte[[#This Row],[Ponderador (wi)]],"")</f>
        <v/>
      </c>
    </row>
    <row r="279" spans="1:16" ht="28.8" x14ac:dyDescent="0.3">
      <c r="A279" s="34" t="s">
        <v>1039</v>
      </c>
      <c r="B279" s="35" t="s">
        <v>1040</v>
      </c>
      <c r="C279" s="35" t="s">
        <v>1041</v>
      </c>
      <c r="D279" s="35" t="s">
        <v>1042</v>
      </c>
      <c r="E279" s="46" cm="1">
        <f t="array" ref="E279">_xlfn._xlws.FILTER(PI_SISPT_ProgramacionFisica[Prog. Fís.],(PI_SISPT_ProgramacionFisica[Cód. Prod.]=Reporte[[#This Row],[Cód. Prod.]])*(PI_SISPT_ProgramacionFisica[Vigencia]=LEFT('Reporte'!$B$1,4)))</f>
        <v>1</v>
      </c>
      <c r="F279" s="49">
        <f>SUMIFS(EjecucionPIIP[AvanceEjecutado],EjecucionPIIP[CodigoProducto],Reporte[[#This Row],[Cód. Prod.]],EjecucionPIIP[Periodo],$B$1,EjecucionPIIP[AvanceEjecutado],"&lt;&gt;0")</f>
        <v>0</v>
      </c>
      <c r="G279" s="49" t="e" cm="1" vm="1">
        <f t="array" ref="G279">_xlfn._xlws.FILTER(ReporteEficacia[Meta ejecutada],(ReporteEficacia[Código producto]=Reporte[[#This Row],[Cód. Prod.]])*(ReporteEficacia[Periodo]='Reporte'!$B$1))</f>
        <v>#VALUE!</v>
      </c>
      <c r="H279" s="23" t="e" vm="2">
        <f>IF(Reporte[[#This Row],[Ejecución Física PIIP]]=Reporte[[#This Row],[Eje. Fís. SISPT]],"Coincide","No coincide")</f>
        <v>#VALUE!</v>
      </c>
      <c r="I279" s="23" t="str" cm="1">
        <f t="array" ref="I279">_xlfn.TEXTJOIN(", ",TRUE,_xlfn._xlws.FILTER(EjecucionPIIP[Bpin],(EjecucionPIIP[Periodo]='Reporte'!$B$1)*(EjecucionPIIP[CodigoProducto]=Reporte[[#This Row],[Cód. Prod.]]),""))</f>
        <v/>
      </c>
      <c r="J279" s="134">
        <f>SUMIFS(CUIPO_datos_abiertos[COMPROMISOS],CUIPO_datos_abiertos[COD_PROGRAMATICO_MGA],Reporte[[#This Row],[Cód. Prod.]],CUIPO_datos_abiertos[PERIODO],$B$1)</f>
        <v>0</v>
      </c>
      <c r="K279" s="137">
        <f>SUMIFS(CUIPO_datos_abiertos[OBLIGACIONES],CUIPO_datos_abiertos[COD_PROGRAMATICO_MGA],Reporte[[#This Row],[Cód. Prod.]],CUIPO_datos_abiertos[PERIODO],$B$1)</f>
        <v>0</v>
      </c>
      <c r="L27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79" s="56" t="str">
        <f>IF(Reporte[[#This Row],[¿Se tiene en cuenta para el calculo?]]="Aporta al calculo",Reporte[[#This Row],[Ejecución Física PIIP]]/Reporte[[#This Row],[Programación Física de la Meta]],"")</f>
        <v/>
      </c>
      <c r="N279" s="53" t="str">
        <f>IF(Reporte[[#This Row],[¿Se tiene en cuenta para el calculo?]]="Aporta al calculo",IF(Reporte[[#This Row],[Avance físico (%)]]&gt;1,1,Reporte[[#This Row],[Avance físico (%)]]),"")</f>
        <v/>
      </c>
      <c r="O279" s="48" t="str">
        <f>IF(Reporte[[#This Row],[¿Se tiene en cuenta para el calculo?]]="Aporta al calculo",Reporte[[#This Row],[Obligaciones (CUIPO)]]/$D$1,"")</f>
        <v/>
      </c>
      <c r="P279" s="44" t="str">
        <f>IF(Reporte[[#This Row],[¿Se tiene en cuenta para el calculo?]]="Aporta al calculo",Reporte[[#This Row],[Avance ajustado (%)]]*Reporte[[#This Row],[Ponderador (wi)]],"")</f>
        <v/>
      </c>
    </row>
    <row r="280" spans="1:16" ht="43.2" x14ac:dyDescent="0.3">
      <c r="A280" s="34" t="s">
        <v>1043</v>
      </c>
      <c r="B280" s="35" t="s">
        <v>1044</v>
      </c>
      <c r="C280" s="35" t="s">
        <v>1045</v>
      </c>
      <c r="D280" s="35" t="s">
        <v>1046</v>
      </c>
      <c r="E280" s="46" cm="1">
        <f t="array" ref="E280">_xlfn._xlws.FILTER(PI_SISPT_ProgramacionFisica[Prog. Fís.],(PI_SISPT_ProgramacionFisica[Cód. Prod.]=Reporte[[#This Row],[Cód. Prod.]])*(PI_SISPT_ProgramacionFisica[Vigencia]=LEFT('Reporte'!$B$1,4)))</f>
        <v>12</v>
      </c>
      <c r="F280" s="49">
        <f>SUMIFS(EjecucionPIIP[AvanceEjecutado],EjecucionPIIP[CodigoProducto],Reporte[[#This Row],[Cód. Prod.]],EjecucionPIIP[Periodo],$B$1,EjecucionPIIP[AvanceEjecutado],"&lt;&gt;0")</f>
        <v>0</v>
      </c>
      <c r="G280" s="49" t="e" cm="1" vm="1">
        <f t="array" ref="G280">_xlfn._xlws.FILTER(ReporteEficacia[Meta ejecutada],(ReporteEficacia[Código producto]=Reporte[[#This Row],[Cód. Prod.]])*(ReporteEficacia[Periodo]='Reporte'!$B$1))</f>
        <v>#VALUE!</v>
      </c>
      <c r="H280" s="23" t="e" vm="2">
        <f>IF(Reporte[[#This Row],[Ejecución Física PIIP]]=Reporte[[#This Row],[Eje. Fís. SISPT]],"Coincide","No coincide")</f>
        <v>#VALUE!</v>
      </c>
      <c r="I280" s="23" t="str" cm="1">
        <f t="array" ref="I280">_xlfn.TEXTJOIN(", ",TRUE,_xlfn._xlws.FILTER(EjecucionPIIP[Bpin],(EjecucionPIIP[Periodo]='Reporte'!$B$1)*(EjecucionPIIP[CodigoProducto]=Reporte[[#This Row],[Cód. Prod.]]),""))</f>
        <v/>
      </c>
      <c r="J280" s="134">
        <f>SUMIFS(CUIPO_datos_abiertos[COMPROMISOS],CUIPO_datos_abiertos[COD_PROGRAMATICO_MGA],Reporte[[#This Row],[Cód. Prod.]],CUIPO_datos_abiertos[PERIODO],$B$1)</f>
        <v>0</v>
      </c>
      <c r="K280" s="137">
        <f>SUMIFS(CUIPO_datos_abiertos[OBLIGACIONES],CUIPO_datos_abiertos[COD_PROGRAMATICO_MGA],Reporte[[#This Row],[Cód. Prod.]],CUIPO_datos_abiertos[PERIODO],$B$1)</f>
        <v>0</v>
      </c>
      <c r="L28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0" s="56" t="str">
        <f>IF(Reporte[[#This Row],[¿Se tiene en cuenta para el calculo?]]="Aporta al calculo",Reporte[[#This Row],[Ejecución Física PIIP]]/Reporte[[#This Row],[Programación Física de la Meta]],"")</f>
        <v/>
      </c>
      <c r="N280" s="53" t="str">
        <f>IF(Reporte[[#This Row],[¿Se tiene en cuenta para el calculo?]]="Aporta al calculo",IF(Reporte[[#This Row],[Avance físico (%)]]&gt;1,1,Reporte[[#This Row],[Avance físico (%)]]),"")</f>
        <v/>
      </c>
      <c r="O280" s="48" t="str">
        <f>IF(Reporte[[#This Row],[¿Se tiene en cuenta para el calculo?]]="Aporta al calculo",Reporte[[#This Row],[Obligaciones (CUIPO)]]/$D$1,"")</f>
        <v/>
      </c>
      <c r="P280" s="44" t="str">
        <f>IF(Reporte[[#This Row],[¿Se tiene en cuenta para el calculo?]]="Aporta al calculo",Reporte[[#This Row],[Avance ajustado (%)]]*Reporte[[#This Row],[Ponderador (wi)]],"")</f>
        <v/>
      </c>
    </row>
    <row r="281" spans="1:16" ht="43.2" x14ac:dyDescent="0.3">
      <c r="A281" s="34" t="s">
        <v>1047</v>
      </c>
      <c r="B281" s="35" t="s">
        <v>1048</v>
      </c>
      <c r="C281" s="35" t="s">
        <v>1049</v>
      </c>
      <c r="D281" s="35" t="s">
        <v>1050</v>
      </c>
      <c r="E281" s="46" cm="1">
        <f t="array" ref="E281">_xlfn._xlws.FILTER(PI_SISPT_ProgramacionFisica[Prog. Fís.],(PI_SISPT_ProgramacionFisica[Cód. Prod.]=Reporte[[#This Row],[Cód. Prod.]])*(PI_SISPT_ProgramacionFisica[Vigencia]=LEFT('Reporte'!$B$1,4)))</f>
        <v>1</v>
      </c>
      <c r="F281" s="49">
        <f>SUMIFS(EjecucionPIIP[AvanceEjecutado],EjecucionPIIP[CodigoProducto],Reporte[[#This Row],[Cód. Prod.]],EjecucionPIIP[Periodo],$B$1,EjecucionPIIP[AvanceEjecutado],"&lt;&gt;0")</f>
        <v>0</v>
      </c>
      <c r="G281" s="49" t="e" cm="1" vm="1">
        <f t="array" ref="G281">_xlfn._xlws.FILTER(ReporteEficacia[Meta ejecutada],(ReporteEficacia[Código producto]=Reporte[[#This Row],[Cód. Prod.]])*(ReporteEficacia[Periodo]='Reporte'!$B$1))</f>
        <v>#VALUE!</v>
      </c>
      <c r="H281" s="23" t="e" vm="2">
        <f>IF(Reporte[[#This Row],[Ejecución Física PIIP]]=Reporte[[#This Row],[Eje. Fís. SISPT]],"Coincide","No coincide")</f>
        <v>#VALUE!</v>
      </c>
      <c r="I281" s="23" t="str" cm="1">
        <f t="array" ref="I281">_xlfn.TEXTJOIN(", ",TRUE,_xlfn._xlws.FILTER(EjecucionPIIP[Bpin],(EjecucionPIIP[Periodo]='Reporte'!$B$1)*(EjecucionPIIP[CodigoProducto]=Reporte[[#This Row],[Cód. Prod.]]),""))</f>
        <v/>
      </c>
      <c r="J281" s="134">
        <f>SUMIFS(CUIPO_datos_abiertos[COMPROMISOS],CUIPO_datos_abiertos[COD_PROGRAMATICO_MGA],Reporte[[#This Row],[Cód. Prod.]],CUIPO_datos_abiertos[PERIODO],$B$1)</f>
        <v>0</v>
      </c>
      <c r="K281" s="137">
        <f>SUMIFS(CUIPO_datos_abiertos[OBLIGACIONES],CUIPO_datos_abiertos[COD_PROGRAMATICO_MGA],Reporte[[#This Row],[Cód. Prod.]],CUIPO_datos_abiertos[PERIODO],$B$1)</f>
        <v>0</v>
      </c>
      <c r="L28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1" s="56" t="str">
        <f>IF(Reporte[[#This Row],[¿Se tiene en cuenta para el calculo?]]="Aporta al calculo",Reporte[[#This Row],[Ejecución Física PIIP]]/Reporte[[#This Row],[Programación Física de la Meta]],"")</f>
        <v/>
      </c>
      <c r="N281" s="53" t="str">
        <f>IF(Reporte[[#This Row],[¿Se tiene en cuenta para el calculo?]]="Aporta al calculo",IF(Reporte[[#This Row],[Avance físico (%)]]&gt;1,1,Reporte[[#This Row],[Avance físico (%)]]),"")</f>
        <v/>
      </c>
      <c r="O281" s="48" t="str">
        <f>IF(Reporte[[#This Row],[¿Se tiene en cuenta para el calculo?]]="Aporta al calculo",Reporte[[#This Row],[Obligaciones (CUIPO)]]/$D$1,"")</f>
        <v/>
      </c>
      <c r="P281" s="44" t="str">
        <f>IF(Reporte[[#This Row],[¿Se tiene en cuenta para el calculo?]]="Aporta al calculo",Reporte[[#This Row],[Avance ajustado (%)]]*Reporte[[#This Row],[Ponderador (wi)]],"")</f>
        <v/>
      </c>
    </row>
    <row r="282" spans="1:16" ht="28.8" x14ac:dyDescent="0.3">
      <c r="A282" s="34" t="s">
        <v>1051</v>
      </c>
      <c r="B282" s="35" t="s">
        <v>1052</v>
      </c>
      <c r="C282" s="35" t="s">
        <v>1053</v>
      </c>
      <c r="D282" s="35" t="s">
        <v>1054</v>
      </c>
      <c r="E282" s="46" cm="1">
        <f t="array" ref="E282">_xlfn._xlws.FILTER(PI_SISPT_ProgramacionFisica[Prog. Fís.],(PI_SISPT_ProgramacionFisica[Cód. Prod.]=Reporte[[#This Row],[Cód. Prod.]])*(PI_SISPT_ProgramacionFisica[Vigencia]=LEFT('Reporte'!$B$1,4)))</f>
        <v>50</v>
      </c>
      <c r="F282" s="49">
        <f>SUMIFS(EjecucionPIIP[AvanceEjecutado],EjecucionPIIP[CodigoProducto],Reporte[[#This Row],[Cód. Prod.]],EjecucionPIIP[Periodo],$B$1,EjecucionPIIP[AvanceEjecutado],"&lt;&gt;0")</f>
        <v>0</v>
      </c>
      <c r="G282" s="49" t="e" cm="1" vm="1">
        <f t="array" ref="G282">_xlfn._xlws.FILTER(ReporteEficacia[Meta ejecutada],(ReporteEficacia[Código producto]=Reporte[[#This Row],[Cód. Prod.]])*(ReporteEficacia[Periodo]='Reporte'!$B$1))</f>
        <v>#VALUE!</v>
      </c>
      <c r="H282" s="23" t="e" vm="2">
        <f>IF(Reporte[[#This Row],[Ejecución Física PIIP]]=Reporte[[#This Row],[Eje. Fís. SISPT]],"Coincide","No coincide")</f>
        <v>#VALUE!</v>
      </c>
      <c r="I282" s="23" t="str" cm="1">
        <f t="array" ref="I282">_xlfn.TEXTJOIN(", ",TRUE,_xlfn._xlws.FILTER(EjecucionPIIP[Bpin],(EjecucionPIIP[Periodo]='Reporte'!$B$1)*(EjecucionPIIP[CodigoProducto]=Reporte[[#This Row],[Cód. Prod.]]),""))</f>
        <v/>
      </c>
      <c r="J282" s="134">
        <f>SUMIFS(CUIPO_datos_abiertos[COMPROMISOS],CUIPO_datos_abiertos[COD_PROGRAMATICO_MGA],Reporte[[#This Row],[Cód. Prod.]],CUIPO_datos_abiertos[PERIODO],$B$1)</f>
        <v>0</v>
      </c>
      <c r="K282" s="137">
        <f>SUMIFS(CUIPO_datos_abiertos[OBLIGACIONES],CUIPO_datos_abiertos[COD_PROGRAMATICO_MGA],Reporte[[#This Row],[Cód. Prod.]],CUIPO_datos_abiertos[PERIODO],$B$1)</f>
        <v>0</v>
      </c>
      <c r="L282"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2" s="56" t="str">
        <f>IF(Reporte[[#This Row],[¿Se tiene en cuenta para el calculo?]]="Aporta al calculo",Reporte[[#This Row],[Ejecución Física PIIP]]/Reporte[[#This Row],[Programación Física de la Meta]],"")</f>
        <v/>
      </c>
      <c r="N282" s="53" t="str">
        <f>IF(Reporte[[#This Row],[¿Se tiene en cuenta para el calculo?]]="Aporta al calculo",IF(Reporte[[#This Row],[Avance físico (%)]]&gt;1,1,Reporte[[#This Row],[Avance físico (%)]]),"")</f>
        <v/>
      </c>
      <c r="O282" s="48" t="str">
        <f>IF(Reporte[[#This Row],[¿Se tiene en cuenta para el calculo?]]="Aporta al calculo",Reporte[[#This Row],[Obligaciones (CUIPO)]]/$D$1,"")</f>
        <v/>
      </c>
      <c r="P282" s="44" t="str">
        <f>IF(Reporte[[#This Row],[¿Se tiene en cuenta para el calculo?]]="Aporta al calculo",Reporte[[#This Row],[Avance ajustado (%)]]*Reporte[[#This Row],[Ponderador (wi)]],"")</f>
        <v/>
      </c>
    </row>
    <row r="283" spans="1:16" ht="57.6" x14ac:dyDescent="0.3">
      <c r="A283" s="34" t="s">
        <v>1055</v>
      </c>
      <c r="B283" s="35" t="s">
        <v>1056</v>
      </c>
      <c r="C283" s="35" t="s">
        <v>1057</v>
      </c>
      <c r="D283" s="35" t="s">
        <v>1058</v>
      </c>
      <c r="E283" s="46" cm="1">
        <f t="array" ref="E283">_xlfn._xlws.FILTER(PI_SISPT_ProgramacionFisica[Prog. Fís.],(PI_SISPT_ProgramacionFisica[Cód. Prod.]=Reporte[[#This Row],[Cód. Prod.]])*(PI_SISPT_ProgramacionFisica[Vigencia]=LEFT('Reporte'!$B$1,4)))</f>
        <v>120198</v>
      </c>
      <c r="F283" s="49">
        <f>SUMIFS(EjecucionPIIP[AvanceEjecutado],EjecucionPIIP[CodigoProducto],Reporte[[#This Row],[Cód. Prod.]],EjecucionPIIP[Periodo],$B$1,EjecucionPIIP[AvanceEjecutado],"&lt;&gt;0")</f>
        <v>0</v>
      </c>
      <c r="G283" s="49" t="e" cm="1" vm="1">
        <f t="array" ref="G283">_xlfn._xlws.FILTER(ReporteEficacia[Meta ejecutada],(ReporteEficacia[Código producto]=Reporte[[#This Row],[Cód. Prod.]])*(ReporteEficacia[Periodo]='Reporte'!$B$1))</f>
        <v>#VALUE!</v>
      </c>
      <c r="H283" s="23" t="e" vm="2">
        <f>IF(Reporte[[#This Row],[Ejecución Física PIIP]]=Reporte[[#This Row],[Eje. Fís. SISPT]],"Coincide","No coincide")</f>
        <v>#VALUE!</v>
      </c>
      <c r="I283" s="23" t="str" cm="1">
        <f t="array" ref="I283">_xlfn.TEXTJOIN(", ",TRUE,_xlfn._xlws.FILTER(EjecucionPIIP[Bpin],(EjecucionPIIP[Periodo]='Reporte'!$B$1)*(EjecucionPIIP[CodigoProducto]=Reporte[[#This Row],[Cód. Prod.]]),""))</f>
        <v/>
      </c>
      <c r="J283" s="134">
        <f>SUMIFS(CUIPO_datos_abiertos[COMPROMISOS],CUIPO_datos_abiertos[COD_PROGRAMATICO_MGA],Reporte[[#This Row],[Cód. Prod.]],CUIPO_datos_abiertos[PERIODO],$B$1)</f>
        <v>0</v>
      </c>
      <c r="K283" s="137">
        <f>SUMIFS(CUIPO_datos_abiertos[OBLIGACIONES],CUIPO_datos_abiertos[COD_PROGRAMATICO_MGA],Reporte[[#This Row],[Cód. Prod.]],CUIPO_datos_abiertos[PERIODO],$B$1)</f>
        <v>0</v>
      </c>
      <c r="L283"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3" s="56" t="str">
        <f>IF(Reporte[[#This Row],[¿Se tiene en cuenta para el calculo?]]="Aporta al calculo",Reporte[[#This Row],[Ejecución Física PIIP]]/Reporte[[#This Row],[Programación Física de la Meta]],"")</f>
        <v/>
      </c>
      <c r="N283" s="53" t="str">
        <f>IF(Reporte[[#This Row],[¿Se tiene en cuenta para el calculo?]]="Aporta al calculo",IF(Reporte[[#This Row],[Avance físico (%)]]&gt;1,1,Reporte[[#This Row],[Avance físico (%)]]),"")</f>
        <v/>
      </c>
      <c r="O283" s="48" t="str">
        <f>IF(Reporte[[#This Row],[¿Se tiene en cuenta para el calculo?]]="Aporta al calculo",Reporte[[#This Row],[Obligaciones (CUIPO)]]/$D$1,"")</f>
        <v/>
      </c>
      <c r="P283" s="44" t="str">
        <f>IF(Reporte[[#This Row],[¿Se tiene en cuenta para el calculo?]]="Aporta al calculo",Reporte[[#This Row],[Avance ajustado (%)]]*Reporte[[#This Row],[Ponderador (wi)]],"")</f>
        <v/>
      </c>
    </row>
    <row r="284" spans="1:16" ht="57.6" x14ac:dyDescent="0.3">
      <c r="A284" s="34" t="s">
        <v>1059</v>
      </c>
      <c r="B284" s="35" t="s">
        <v>1060</v>
      </c>
      <c r="C284" s="35" t="s">
        <v>1061</v>
      </c>
      <c r="D284" s="35" t="s">
        <v>1062</v>
      </c>
      <c r="E284" s="46" cm="1">
        <f t="array" ref="E284">_xlfn._xlws.FILTER(PI_SISPT_ProgramacionFisica[Prog. Fís.],(PI_SISPT_ProgramacionFisica[Cód. Prod.]=Reporte[[#This Row],[Cód. Prod.]])*(PI_SISPT_ProgramacionFisica[Vigencia]=LEFT('Reporte'!$B$1,4)))</f>
        <v>2</v>
      </c>
      <c r="F284" s="49">
        <f>SUMIFS(EjecucionPIIP[AvanceEjecutado],EjecucionPIIP[CodigoProducto],Reporte[[#This Row],[Cód. Prod.]],EjecucionPIIP[Periodo],$B$1,EjecucionPIIP[AvanceEjecutado],"&lt;&gt;0")</f>
        <v>0</v>
      </c>
      <c r="G284" s="49" t="e" cm="1" vm="1">
        <f t="array" ref="G284">_xlfn._xlws.FILTER(ReporteEficacia[Meta ejecutada],(ReporteEficacia[Código producto]=Reporte[[#This Row],[Cód. Prod.]])*(ReporteEficacia[Periodo]='Reporte'!$B$1))</f>
        <v>#VALUE!</v>
      </c>
      <c r="H284" s="23" t="e" vm="2">
        <f>IF(Reporte[[#This Row],[Ejecución Física PIIP]]=Reporte[[#This Row],[Eje. Fís. SISPT]],"Coincide","No coincide")</f>
        <v>#VALUE!</v>
      </c>
      <c r="I284" s="23" t="str" cm="1">
        <f t="array" ref="I284">_xlfn.TEXTJOIN(", ",TRUE,_xlfn._xlws.FILTER(EjecucionPIIP[Bpin],(EjecucionPIIP[Periodo]='Reporte'!$B$1)*(EjecucionPIIP[CodigoProducto]=Reporte[[#This Row],[Cód. Prod.]]),""))</f>
        <v/>
      </c>
      <c r="J284" s="134">
        <f>SUMIFS(CUIPO_datos_abiertos[COMPROMISOS],CUIPO_datos_abiertos[COD_PROGRAMATICO_MGA],Reporte[[#This Row],[Cód. Prod.]],CUIPO_datos_abiertos[PERIODO],$B$1)</f>
        <v>0</v>
      </c>
      <c r="K284" s="137">
        <f>SUMIFS(CUIPO_datos_abiertos[OBLIGACIONES],CUIPO_datos_abiertos[COD_PROGRAMATICO_MGA],Reporte[[#This Row],[Cód. Prod.]],CUIPO_datos_abiertos[PERIODO],$B$1)</f>
        <v>0</v>
      </c>
      <c r="L284"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4" s="56" t="str">
        <f>IF(Reporte[[#This Row],[¿Se tiene en cuenta para el calculo?]]="Aporta al calculo",Reporte[[#This Row],[Ejecución Física PIIP]]/Reporte[[#This Row],[Programación Física de la Meta]],"")</f>
        <v/>
      </c>
      <c r="N284" s="53" t="str">
        <f>IF(Reporte[[#This Row],[¿Se tiene en cuenta para el calculo?]]="Aporta al calculo",IF(Reporte[[#This Row],[Avance físico (%)]]&gt;1,1,Reporte[[#This Row],[Avance físico (%)]]),"")</f>
        <v/>
      </c>
      <c r="O284" s="48" t="str">
        <f>IF(Reporte[[#This Row],[¿Se tiene en cuenta para el calculo?]]="Aporta al calculo",Reporte[[#This Row],[Obligaciones (CUIPO)]]/$D$1,"")</f>
        <v/>
      </c>
      <c r="P284" s="44" t="str">
        <f>IF(Reporte[[#This Row],[¿Se tiene en cuenta para el calculo?]]="Aporta al calculo",Reporte[[#This Row],[Avance ajustado (%)]]*Reporte[[#This Row],[Ponderador (wi)]],"")</f>
        <v/>
      </c>
    </row>
    <row r="285" spans="1:16" ht="72" x14ac:dyDescent="0.3">
      <c r="A285" s="34" t="s">
        <v>1063</v>
      </c>
      <c r="B285" s="35" t="s">
        <v>1064</v>
      </c>
      <c r="C285" s="35" t="s">
        <v>1065</v>
      </c>
      <c r="D285" s="35" t="s">
        <v>1066</v>
      </c>
      <c r="E285" s="46" cm="1">
        <f t="array" ref="E285">_xlfn._xlws.FILTER(PI_SISPT_ProgramacionFisica[Prog. Fís.],(PI_SISPT_ProgramacionFisica[Cód. Prod.]=Reporte[[#This Row],[Cód. Prod.]])*(PI_SISPT_ProgramacionFisica[Vigencia]=LEFT('Reporte'!$B$1,4)))</f>
        <v>1</v>
      </c>
      <c r="F285" s="49">
        <f>SUMIFS(EjecucionPIIP[AvanceEjecutado],EjecucionPIIP[CodigoProducto],Reporte[[#This Row],[Cód. Prod.]],EjecucionPIIP[Periodo],$B$1,EjecucionPIIP[AvanceEjecutado],"&lt;&gt;0")</f>
        <v>0</v>
      </c>
      <c r="G285" s="49" t="e" cm="1" vm="1">
        <f t="array" ref="G285">_xlfn._xlws.FILTER(ReporteEficacia[Meta ejecutada],(ReporteEficacia[Código producto]=Reporte[[#This Row],[Cód. Prod.]])*(ReporteEficacia[Periodo]='Reporte'!$B$1))</f>
        <v>#VALUE!</v>
      </c>
      <c r="H285" s="23" t="e" vm="2">
        <f>IF(Reporte[[#This Row],[Ejecución Física PIIP]]=Reporte[[#This Row],[Eje. Fís. SISPT]],"Coincide","No coincide")</f>
        <v>#VALUE!</v>
      </c>
      <c r="I285" s="23" t="str" cm="1">
        <f t="array" ref="I285">_xlfn.TEXTJOIN(", ",TRUE,_xlfn._xlws.FILTER(EjecucionPIIP[Bpin],(EjecucionPIIP[Periodo]='Reporte'!$B$1)*(EjecucionPIIP[CodigoProducto]=Reporte[[#This Row],[Cód. Prod.]]),""))</f>
        <v/>
      </c>
      <c r="J285" s="134">
        <f>SUMIFS(CUIPO_datos_abiertos[COMPROMISOS],CUIPO_datos_abiertos[COD_PROGRAMATICO_MGA],Reporte[[#This Row],[Cód. Prod.]],CUIPO_datos_abiertos[PERIODO],$B$1)</f>
        <v>0</v>
      </c>
      <c r="K285" s="137">
        <f>SUMIFS(CUIPO_datos_abiertos[OBLIGACIONES],CUIPO_datos_abiertos[COD_PROGRAMATICO_MGA],Reporte[[#This Row],[Cód. Prod.]],CUIPO_datos_abiertos[PERIODO],$B$1)</f>
        <v>0</v>
      </c>
      <c r="L285"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5" s="56" t="str">
        <f>IF(Reporte[[#This Row],[¿Se tiene en cuenta para el calculo?]]="Aporta al calculo",Reporte[[#This Row],[Ejecución Física PIIP]]/Reporte[[#This Row],[Programación Física de la Meta]],"")</f>
        <v/>
      </c>
      <c r="N285" s="53" t="str">
        <f>IF(Reporte[[#This Row],[¿Se tiene en cuenta para el calculo?]]="Aporta al calculo",IF(Reporte[[#This Row],[Avance físico (%)]]&gt;1,1,Reporte[[#This Row],[Avance físico (%)]]),"")</f>
        <v/>
      </c>
      <c r="O285" s="48" t="str">
        <f>IF(Reporte[[#This Row],[¿Se tiene en cuenta para el calculo?]]="Aporta al calculo",Reporte[[#This Row],[Obligaciones (CUIPO)]]/$D$1,"")</f>
        <v/>
      </c>
      <c r="P285" s="44" t="str">
        <f>IF(Reporte[[#This Row],[¿Se tiene en cuenta para el calculo?]]="Aporta al calculo",Reporte[[#This Row],[Avance ajustado (%)]]*Reporte[[#This Row],[Ponderador (wi)]],"")</f>
        <v/>
      </c>
    </row>
    <row r="286" spans="1:16" ht="43.2" x14ac:dyDescent="0.3">
      <c r="A286" s="34" t="s">
        <v>1067</v>
      </c>
      <c r="B286" s="35" t="s">
        <v>1068</v>
      </c>
      <c r="C286" s="35" t="s">
        <v>1069</v>
      </c>
      <c r="D286" s="35" t="s">
        <v>1070</v>
      </c>
      <c r="E286" s="46" cm="1">
        <f t="array" ref="E286">_xlfn._xlws.FILTER(PI_SISPT_ProgramacionFisica[Prog. Fís.],(PI_SISPT_ProgramacionFisica[Cód. Prod.]=Reporte[[#This Row],[Cód. Prod.]])*(PI_SISPT_ProgramacionFisica[Vigencia]=LEFT('Reporte'!$B$1,4)))</f>
        <v>7</v>
      </c>
      <c r="F286" s="49">
        <f>SUMIFS(EjecucionPIIP[AvanceEjecutado],EjecucionPIIP[CodigoProducto],Reporte[[#This Row],[Cód. Prod.]],EjecucionPIIP[Periodo],$B$1,EjecucionPIIP[AvanceEjecutado],"&lt;&gt;0")</f>
        <v>0</v>
      </c>
      <c r="G286" s="49" t="e" cm="1" vm="1">
        <f t="array" ref="G286">_xlfn._xlws.FILTER(ReporteEficacia[Meta ejecutada],(ReporteEficacia[Código producto]=Reporte[[#This Row],[Cód. Prod.]])*(ReporteEficacia[Periodo]='Reporte'!$B$1))</f>
        <v>#VALUE!</v>
      </c>
      <c r="H286" s="23" t="e" vm="2">
        <f>IF(Reporte[[#This Row],[Ejecución Física PIIP]]=Reporte[[#This Row],[Eje. Fís. SISPT]],"Coincide","No coincide")</f>
        <v>#VALUE!</v>
      </c>
      <c r="I286" s="23" t="str" cm="1">
        <f t="array" ref="I286">_xlfn.TEXTJOIN(", ",TRUE,_xlfn._xlws.FILTER(EjecucionPIIP[Bpin],(EjecucionPIIP[Periodo]='Reporte'!$B$1)*(EjecucionPIIP[CodigoProducto]=Reporte[[#This Row],[Cód. Prod.]]),""))</f>
        <v/>
      </c>
      <c r="J286" s="134">
        <f>SUMIFS(CUIPO_datos_abiertos[COMPROMISOS],CUIPO_datos_abiertos[COD_PROGRAMATICO_MGA],Reporte[[#This Row],[Cód. Prod.]],CUIPO_datos_abiertos[PERIODO],$B$1)</f>
        <v>0</v>
      </c>
      <c r="K286" s="137">
        <f>SUMIFS(CUIPO_datos_abiertos[OBLIGACIONES],CUIPO_datos_abiertos[COD_PROGRAMATICO_MGA],Reporte[[#This Row],[Cód. Prod.]],CUIPO_datos_abiertos[PERIODO],$B$1)</f>
        <v>0</v>
      </c>
      <c r="L286"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6" s="56" t="str">
        <f>IF(Reporte[[#This Row],[¿Se tiene en cuenta para el calculo?]]="Aporta al calculo",Reporte[[#This Row],[Ejecución Física PIIP]]/Reporte[[#This Row],[Programación Física de la Meta]],"")</f>
        <v/>
      </c>
      <c r="N286" s="53" t="str">
        <f>IF(Reporte[[#This Row],[¿Se tiene en cuenta para el calculo?]]="Aporta al calculo",IF(Reporte[[#This Row],[Avance físico (%)]]&gt;1,1,Reporte[[#This Row],[Avance físico (%)]]),"")</f>
        <v/>
      </c>
      <c r="O286" s="48" t="str">
        <f>IF(Reporte[[#This Row],[¿Se tiene en cuenta para el calculo?]]="Aporta al calculo",Reporte[[#This Row],[Obligaciones (CUIPO)]]/$D$1,"")</f>
        <v/>
      </c>
      <c r="P286" s="44" t="str">
        <f>IF(Reporte[[#This Row],[¿Se tiene en cuenta para el calculo?]]="Aporta al calculo",Reporte[[#This Row],[Avance ajustado (%)]]*Reporte[[#This Row],[Ponderador (wi)]],"")</f>
        <v/>
      </c>
    </row>
    <row r="287" spans="1:16" ht="28.8" x14ac:dyDescent="0.3">
      <c r="A287" s="34" t="s">
        <v>1071</v>
      </c>
      <c r="B287" s="35" t="s">
        <v>1072</v>
      </c>
      <c r="C287" s="35" t="s">
        <v>1073</v>
      </c>
      <c r="D287" s="35" t="s">
        <v>155</v>
      </c>
      <c r="E287" s="46" cm="1">
        <f t="array" ref="E287">_xlfn._xlws.FILTER(PI_SISPT_ProgramacionFisica[Prog. Fís.],(PI_SISPT_ProgramacionFisica[Cód. Prod.]=Reporte[[#This Row],[Cód. Prod.]])*(PI_SISPT_ProgramacionFisica[Vigencia]=LEFT('Reporte'!$B$1,4)))</f>
        <v>0</v>
      </c>
      <c r="F287" s="49">
        <f>SUMIFS(EjecucionPIIP[AvanceEjecutado],EjecucionPIIP[CodigoProducto],Reporte[[#This Row],[Cód. Prod.]],EjecucionPIIP[Periodo],$B$1,EjecucionPIIP[AvanceEjecutado],"&lt;&gt;0")</f>
        <v>0</v>
      </c>
      <c r="G287" s="49" t="e" cm="1" vm="1">
        <f t="array" ref="G287">_xlfn._xlws.FILTER(ReporteEficacia[Meta ejecutada],(ReporteEficacia[Código producto]=Reporte[[#This Row],[Cód. Prod.]])*(ReporteEficacia[Periodo]='Reporte'!$B$1))</f>
        <v>#VALUE!</v>
      </c>
      <c r="H287" s="23" t="e" vm="2">
        <f>IF(Reporte[[#This Row],[Ejecución Física PIIP]]=Reporte[[#This Row],[Eje. Fís. SISPT]],"Coincide","No coincide")</f>
        <v>#VALUE!</v>
      </c>
      <c r="I287" s="23" t="str" cm="1">
        <f t="array" ref="I287">_xlfn.TEXTJOIN(", ",TRUE,_xlfn._xlws.FILTER(EjecucionPIIP[Bpin],(EjecucionPIIP[Periodo]='Reporte'!$B$1)*(EjecucionPIIP[CodigoProducto]=Reporte[[#This Row],[Cód. Prod.]]),""))</f>
        <v/>
      </c>
      <c r="J287" s="134">
        <f>SUMIFS(CUIPO_datos_abiertos[COMPROMISOS],CUIPO_datos_abiertos[COD_PROGRAMATICO_MGA],Reporte[[#This Row],[Cód. Prod.]],CUIPO_datos_abiertos[PERIODO],$B$1)</f>
        <v>0</v>
      </c>
      <c r="K287" s="137">
        <f>SUMIFS(CUIPO_datos_abiertos[OBLIGACIONES],CUIPO_datos_abiertos[COD_PROGRAMATICO_MGA],Reporte[[#This Row],[Cód. Prod.]],CUIPO_datos_abiertos[PERIODO],$B$1)</f>
        <v>0</v>
      </c>
      <c r="L287"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7" s="56" t="str">
        <f>IF(Reporte[[#This Row],[¿Se tiene en cuenta para el calculo?]]="Aporta al calculo",Reporte[[#This Row],[Ejecución Física PIIP]]/Reporte[[#This Row],[Programación Física de la Meta]],"")</f>
        <v/>
      </c>
      <c r="N287" s="53" t="str">
        <f>IF(Reporte[[#This Row],[¿Se tiene en cuenta para el calculo?]]="Aporta al calculo",IF(Reporte[[#This Row],[Avance físico (%)]]&gt;1,1,Reporte[[#This Row],[Avance físico (%)]]),"")</f>
        <v/>
      </c>
      <c r="O287" s="48" t="str">
        <f>IF(Reporte[[#This Row],[¿Se tiene en cuenta para el calculo?]]="Aporta al calculo",Reporte[[#This Row],[Obligaciones (CUIPO)]]/$D$1,"")</f>
        <v/>
      </c>
      <c r="P287" s="44" t="str">
        <f>IF(Reporte[[#This Row],[¿Se tiene en cuenta para el calculo?]]="Aporta al calculo",Reporte[[#This Row],[Avance ajustado (%)]]*Reporte[[#This Row],[Ponderador (wi)]],"")</f>
        <v/>
      </c>
    </row>
    <row r="288" spans="1:16" ht="43.2" x14ac:dyDescent="0.3">
      <c r="A288" s="34" t="s">
        <v>1074</v>
      </c>
      <c r="B288" s="35" t="s">
        <v>1075</v>
      </c>
      <c r="C288" s="35" t="s">
        <v>1076</v>
      </c>
      <c r="D288" s="35" t="s">
        <v>1077</v>
      </c>
      <c r="E288" s="46" cm="1">
        <f t="array" ref="E288">_xlfn._xlws.FILTER(PI_SISPT_ProgramacionFisica[Prog. Fís.],(PI_SISPT_ProgramacionFisica[Cód. Prod.]=Reporte[[#This Row],[Cód. Prod.]])*(PI_SISPT_ProgramacionFisica[Vigencia]=LEFT('Reporte'!$B$1,4)))</f>
        <v>100</v>
      </c>
      <c r="F288" s="49">
        <f>SUMIFS(EjecucionPIIP[AvanceEjecutado],EjecucionPIIP[CodigoProducto],Reporte[[#This Row],[Cód. Prod.]],EjecucionPIIP[Periodo],$B$1,EjecucionPIIP[AvanceEjecutado],"&lt;&gt;0")</f>
        <v>0</v>
      </c>
      <c r="G288" s="49" t="e" cm="1" vm="1">
        <f t="array" ref="G288">_xlfn._xlws.FILTER(ReporteEficacia[Meta ejecutada],(ReporteEficacia[Código producto]=Reporte[[#This Row],[Cód. Prod.]])*(ReporteEficacia[Periodo]='Reporte'!$B$1))</f>
        <v>#VALUE!</v>
      </c>
      <c r="H288" s="23" t="e" vm="2">
        <f>IF(Reporte[[#This Row],[Ejecución Física PIIP]]=Reporte[[#This Row],[Eje. Fís. SISPT]],"Coincide","No coincide")</f>
        <v>#VALUE!</v>
      </c>
      <c r="I288" s="23" t="str" cm="1">
        <f t="array" ref="I288">_xlfn.TEXTJOIN(", ",TRUE,_xlfn._xlws.FILTER(EjecucionPIIP[Bpin],(EjecucionPIIP[Periodo]='Reporte'!$B$1)*(EjecucionPIIP[CodigoProducto]=Reporte[[#This Row],[Cód. Prod.]]),""))</f>
        <v>202600000009557</v>
      </c>
      <c r="J288" s="134">
        <f>SUMIFS(CUIPO_datos_abiertos[COMPROMISOS],CUIPO_datos_abiertos[COD_PROGRAMATICO_MGA],Reporte[[#This Row],[Cód. Prod.]],CUIPO_datos_abiertos[PERIODO],$B$1)</f>
        <v>0</v>
      </c>
      <c r="K288" s="137">
        <f>SUMIFS(CUIPO_datos_abiertos[OBLIGACIONES],CUIPO_datos_abiertos[COD_PROGRAMATICO_MGA],Reporte[[#This Row],[Cód. Prod.]],CUIPO_datos_abiertos[PERIODO],$B$1)</f>
        <v>0</v>
      </c>
      <c r="L288"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8" s="56" t="str">
        <f>IF(Reporte[[#This Row],[¿Se tiene en cuenta para el calculo?]]="Aporta al calculo",Reporte[[#This Row],[Ejecución Física PIIP]]/Reporte[[#This Row],[Programación Física de la Meta]],"")</f>
        <v/>
      </c>
      <c r="N288" s="53" t="str">
        <f>IF(Reporte[[#This Row],[¿Se tiene en cuenta para el calculo?]]="Aporta al calculo",IF(Reporte[[#This Row],[Avance físico (%)]]&gt;1,1,Reporte[[#This Row],[Avance físico (%)]]),"")</f>
        <v/>
      </c>
      <c r="O288" s="48" t="str">
        <f>IF(Reporte[[#This Row],[¿Se tiene en cuenta para el calculo?]]="Aporta al calculo",Reporte[[#This Row],[Obligaciones (CUIPO)]]/$D$1,"")</f>
        <v/>
      </c>
      <c r="P288" s="44" t="str">
        <f>IF(Reporte[[#This Row],[¿Se tiene en cuenta para el calculo?]]="Aporta al calculo",Reporte[[#This Row],[Avance ajustado (%)]]*Reporte[[#This Row],[Ponderador (wi)]],"")</f>
        <v/>
      </c>
    </row>
    <row r="289" spans="1:16" ht="43.2" x14ac:dyDescent="0.3">
      <c r="A289" s="34" t="s">
        <v>1078</v>
      </c>
      <c r="B289" s="35" t="s">
        <v>1079</v>
      </c>
      <c r="C289" s="35" t="s">
        <v>1080</v>
      </c>
      <c r="D289" s="35" t="s">
        <v>1081</v>
      </c>
      <c r="E289" s="46" cm="1">
        <f t="array" ref="E289">_xlfn._xlws.FILTER(PI_SISPT_ProgramacionFisica[Prog. Fís.],(PI_SISPT_ProgramacionFisica[Cód. Prod.]=Reporte[[#This Row],[Cód. Prod.]])*(PI_SISPT_ProgramacionFisica[Vigencia]=LEFT('Reporte'!$B$1,4)))</f>
        <v>1</v>
      </c>
      <c r="F289" s="49">
        <f>SUMIFS(EjecucionPIIP[AvanceEjecutado],EjecucionPIIP[CodigoProducto],Reporte[[#This Row],[Cód. Prod.]],EjecucionPIIP[Periodo],$B$1,EjecucionPIIP[AvanceEjecutado],"&lt;&gt;0")</f>
        <v>0</v>
      </c>
      <c r="G289" s="49" t="e" cm="1" vm="1">
        <f t="array" ref="G289">_xlfn._xlws.FILTER(ReporteEficacia[Meta ejecutada],(ReporteEficacia[Código producto]=Reporte[[#This Row],[Cód. Prod.]])*(ReporteEficacia[Periodo]='Reporte'!$B$1))</f>
        <v>#VALUE!</v>
      </c>
      <c r="H289" s="23" t="e" vm="2">
        <f>IF(Reporte[[#This Row],[Ejecución Física PIIP]]=Reporte[[#This Row],[Eje. Fís. SISPT]],"Coincide","No coincide")</f>
        <v>#VALUE!</v>
      </c>
      <c r="I289" s="23" t="str" cm="1">
        <f t="array" ref="I289">_xlfn.TEXTJOIN(", ",TRUE,_xlfn._xlws.FILTER(EjecucionPIIP[Bpin],(EjecucionPIIP[Periodo]='Reporte'!$B$1)*(EjecucionPIIP[CodigoProducto]=Reporte[[#This Row],[Cód. Prod.]]),""))</f>
        <v>202600000009557</v>
      </c>
      <c r="J289" s="134">
        <f>SUMIFS(CUIPO_datos_abiertos[COMPROMISOS],CUIPO_datos_abiertos[COD_PROGRAMATICO_MGA],Reporte[[#This Row],[Cód. Prod.]],CUIPO_datos_abiertos[PERIODO],$B$1)</f>
        <v>0</v>
      </c>
      <c r="K289" s="137">
        <f>SUMIFS(CUIPO_datos_abiertos[OBLIGACIONES],CUIPO_datos_abiertos[COD_PROGRAMATICO_MGA],Reporte[[#This Row],[Cód. Prod.]],CUIPO_datos_abiertos[PERIODO],$B$1)</f>
        <v>0</v>
      </c>
      <c r="L289"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89" s="56" t="str">
        <f>IF(Reporte[[#This Row],[¿Se tiene en cuenta para el calculo?]]="Aporta al calculo",Reporte[[#This Row],[Ejecución Física PIIP]]/Reporte[[#This Row],[Programación Física de la Meta]],"")</f>
        <v/>
      </c>
      <c r="N289" s="53" t="str">
        <f>IF(Reporte[[#This Row],[¿Se tiene en cuenta para el calculo?]]="Aporta al calculo",IF(Reporte[[#This Row],[Avance físico (%)]]&gt;1,1,Reporte[[#This Row],[Avance físico (%)]]),"")</f>
        <v/>
      </c>
      <c r="O289" s="48" t="str">
        <f>IF(Reporte[[#This Row],[¿Se tiene en cuenta para el calculo?]]="Aporta al calculo",Reporte[[#This Row],[Obligaciones (CUIPO)]]/$D$1,"")</f>
        <v/>
      </c>
      <c r="P289" s="44" t="str">
        <f>IF(Reporte[[#This Row],[¿Se tiene en cuenta para el calculo?]]="Aporta al calculo",Reporte[[#This Row],[Avance ajustado (%)]]*Reporte[[#This Row],[Ponderador (wi)]],"")</f>
        <v/>
      </c>
    </row>
    <row r="290" spans="1:16" ht="28.8" x14ac:dyDescent="0.3">
      <c r="A290" s="34" t="s">
        <v>1082</v>
      </c>
      <c r="B290" s="35" t="s">
        <v>122</v>
      </c>
      <c r="C290" s="35" t="s">
        <v>1083</v>
      </c>
      <c r="D290" s="35" t="s">
        <v>124</v>
      </c>
      <c r="E290" s="46" cm="1">
        <f t="array" ref="E290">_xlfn._xlws.FILTER(PI_SISPT_ProgramacionFisica[Prog. Fís.],(PI_SISPT_ProgramacionFisica[Cód. Prod.]=Reporte[[#This Row],[Cód. Prod.]])*(PI_SISPT_ProgramacionFisica[Vigencia]=LEFT('Reporte'!$B$1,4)))</f>
        <v>1</v>
      </c>
      <c r="F290" s="49">
        <f>SUMIFS(EjecucionPIIP[AvanceEjecutado],EjecucionPIIP[CodigoProducto],Reporte[[#This Row],[Cód. Prod.]],EjecucionPIIP[Periodo],$B$1,EjecucionPIIP[AvanceEjecutado],"&lt;&gt;0")</f>
        <v>0</v>
      </c>
      <c r="G290" s="49" t="e" cm="1" vm="1">
        <f t="array" ref="G290">_xlfn._xlws.FILTER(ReporteEficacia[Meta ejecutada],(ReporteEficacia[Código producto]=Reporte[[#This Row],[Cód. Prod.]])*(ReporteEficacia[Periodo]='Reporte'!$B$1))</f>
        <v>#VALUE!</v>
      </c>
      <c r="H290" s="23" t="e" vm="2">
        <f>IF(Reporte[[#This Row],[Ejecución Física PIIP]]=Reporte[[#This Row],[Eje. Fís. SISPT]],"Coincide","No coincide")</f>
        <v>#VALUE!</v>
      </c>
      <c r="I290" s="23" t="str" cm="1">
        <f t="array" ref="I290">_xlfn.TEXTJOIN(", ",TRUE,_xlfn._xlws.FILTER(EjecucionPIIP[Bpin],(EjecucionPIIP[Periodo]='Reporte'!$B$1)*(EjecucionPIIP[CodigoProducto]=Reporte[[#This Row],[Cód. Prod.]]),""))</f>
        <v/>
      </c>
      <c r="J290" s="134">
        <f>SUMIFS(CUIPO_datos_abiertos[COMPROMISOS],CUIPO_datos_abiertos[COD_PROGRAMATICO_MGA],Reporte[[#This Row],[Cód. Prod.]],CUIPO_datos_abiertos[PERIODO],$B$1)</f>
        <v>0</v>
      </c>
      <c r="K290" s="137">
        <f>SUMIFS(CUIPO_datos_abiertos[OBLIGACIONES],CUIPO_datos_abiertos[COD_PROGRAMATICO_MGA],Reporte[[#This Row],[Cód. Prod.]],CUIPO_datos_abiertos[PERIODO],$B$1)</f>
        <v>0</v>
      </c>
      <c r="L290"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90" s="56" t="str">
        <f>IF(Reporte[[#This Row],[¿Se tiene en cuenta para el calculo?]]="Aporta al calculo",Reporte[[#This Row],[Ejecución Física PIIP]]/Reporte[[#This Row],[Programación Física de la Meta]],"")</f>
        <v/>
      </c>
      <c r="N290" s="53" t="str">
        <f>IF(Reporte[[#This Row],[¿Se tiene en cuenta para el calculo?]]="Aporta al calculo",IF(Reporte[[#This Row],[Avance físico (%)]]&gt;1,1,Reporte[[#This Row],[Avance físico (%)]]),"")</f>
        <v/>
      </c>
      <c r="O290" s="48" t="str">
        <f>IF(Reporte[[#This Row],[¿Se tiene en cuenta para el calculo?]]="Aporta al calculo",Reporte[[#This Row],[Obligaciones (CUIPO)]]/$D$1,"")</f>
        <v/>
      </c>
      <c r="P290" s="44" t="str">
        <f>IF(Reporte[[#This Row],[¿Se tiene en cuenta para el calculo?]]="Aporta al calculo",Reporte[[#This Row],[Avance ajustado (%)]]*Reporte[[#This Row],[Ponderador (wi)]],"")</f>
        <v/>
      </c>
    </row>
    <row r="291" spans="1:16" ht="28.8" x14ac:dyDescent="0.3">
      <c r="A291" s="36" t="s">
        <v>1084</v>
      </c>
      <c r="B291" s="37" t="s">
        <v>1085</v>
      </c>
      <c r="C291" s="37" t="s">
        <v>1086</v>
      </c>
      <c r="D291" s="37" t="s">
        <v>1087</v>
      </c>
      <c r="E291" s="46" cm="1">
        <f t="array" ref="E291">_xlfn._xlws.FILTER(PI_SISPT_ProgramacionFisica[Prog. Fís.],(PI_SISPT_ProgramacionFisica[Cód. Prod.]=Reporte[[#This Row],[Cód. Prod.]])*(PI_SISPT_ProgramacionFisica[Vigencia]=LEFT('Reporte'!$B$1,4)))</f>
        <v>4</v>
      </c>
      <c r="F291" s="51">
        <f>SUMIFS(EjecucionPIIP[AvanceEjecutado],EjecucionPIIP[CodigoProducto],Reporte[[#This Row],[Cód. Prod.]],EjecucionPIIP[Periodo],$B$1,EjecucionPIIP[AvanceEjecutado],"&lt;&gt;0")</f>
        <v>0</v>
      </c>
      <c r="G291" s="51" t="e" cm="1" vm="1">
        <f t="array" ref="G291">_xlfn._xlws.FILTER(ReporteEficacia[Meta ejecutada],(ReporteEficacia[Código producto]=Reporte[[#This Row],[Cód. Prod.]])*(ReporteEficacia[Periodo]='Reporte'!$B$1))</f>
        <v>#VALUE!</v>
      </c>
      <c r="H291" s="25" t="e" vm="2">
        <f>IF(Reporte[[#This Row],[Ejecución Física PIIP]]=Reporte[[#This Row],[Eje. Fís. SISPT]],"Coincide","No coincide")</f>
        <v>#VALUE!</v>
      </c>
      <c r="I291" s="25" t="str" cm="1">
        <f t="array" ref="I291">_xlfn.TEXTJOIN(", ",TRUE,_xlfn._xlws.FILTER(EjecucionPIIP[Bpin],(EjecucionPIIP[Periodo]='Reporte'!$B$1)*(EjecucionPIIP[CodigoProducto]=Reporte[[#This Row],[Cód. Prod.]]),""))</f>
        <v/>
      </c>
      <c r="J291" s="135">
        <f>SUMIFS(CUIPO_datos_abiertos[COMPROMISOS],CUIPO_datos_abiertos[COD_PROGRAMATICO_MGA],Reporte[[#This Row],[Cód. Prod.]],CUIPO_datos_abiertos[PERIODO],$B$1)</f>
        <v>0</v>
      </c>
      <c r="K291" s="138">
        <f>SUMIFS(CUIPO_datos_abiertos[OBLIGACIONES],CUIPO_datos_abiertos[COD_PROGRAMATICO_MGA],Reporte[[#This Row],[Cód. Prod.]],CUIPO_datos_abiertos[PERIODO],$B$1)</f>
        <v>0</v>
      </c>
      <c r="L291" s="23" t="str">
        <f>IF(AND(Reporte[[#This Row],[Programación Física de la Meta]]=0,Reporte[[#This Row],[Ejecución Física PIIP]]&lt;&gt;0,Reporte[[#This Row],[Obligaciones (CUIPO)]]&lt;&gt;0),"Excluidos",IF(AND(Reporte[[#This Row],[Programación Física de la Meta]]&lt;&gt;0,Reporte[[#This Row],[Ejecución Física PIIP]]&lt;&gt;0,Reporte[[#This Row],[Obligaciones (CUIPO)]]&lt;&gt;0),"Aporta al calculo",""))</f>
        <v/>
      </c>
      <c r="M291" s="57" t="str">
        <f>IF(Reporte[[#This Row],[¿Se tiene en cuenta para el calculo?]]="Aporta al calculo",Reporte[[#This Row],[Ejecución Física PIIP]]/Reporte[[#This Row],[Programación Física de la Meta]],"")</f>
        <v/>
      </c>
      <c r="N291" s="54" t="str">
        <f>IF(Reporte[[#This Row],[¿Se tiene en cuenta para el calculo?]]="Aporta al calculo",IF(Reporte[[#This Row],[Avance físico (%)]]&gt;1,1,Reporte[[#This Row],[Avance físico (%)]]),"")</f>
        <v/>
      </c>
      <c r="O291" s="50" t="str">
        <f>IF(Reporte[[#This Row],[¿Se tiene en cuenta para el calculo?]]="Aporta al calculo",Reporte[[#This Row],[Obligaciones (CUIPO)]]/$D$1,"")</f>
        <v/>
      </c>
      <c r="P291" s="45" t="str">
        <f>IF(Reporte[[#This Row],[¿Se tiene en cuenta para el calculo?]]="Aporta al calculo",Reporte[[#This Row],[Avance ajustado (%)]]*Reporte[[#This Row],[Ponderador (wi)]],"")</f>
        <v/>
      </c>
    </row>
  </sheetData>
  <mergeCells count="1">
    <mergeCell ref="A3:P3"/>
  </mergeCells>
  <conditionalFormatting sqref="H6:H291">
    <cfRule type="cellIs" dxfId="36" priority="1" operator="equal">
      <formula>"Coincide"</formula>
    </cfRule>
  </conditionalFormatting>
  <conditionalFormatting sqref="L6:L291">
    <cfRule type="cellIs" dxfId="35" priority="2" operator="equal">
      <formula>"Aporta al calculo"</formula>
    </cfRule>
  </conditionalFormatting>
  <dataValidations count="1">
    <dataValidation type="list" allowBlank="1" showInputMessage="1" showErrorMessage="1" sqref="B1:B2" xr:uid="{7399EEA5-44E3-4BFC-B148-2EF121416D38}">
      <formula1>PERIODO</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3DDA1-2BF5-4BFC-B64E-7B643F9E94B0}">
  <dimension ref="A1:E13"/>
  <sheetViews>
    <sheetView workbookViewId="0">
      <selection activeCell="E2" sqref="E2"/>
    </sheetView>
  </sheetViews>
  <sheetFormatPr baseColWidth="10" defaultColWidth="11.44140625" defaultRowHeight="14.4" x14ac:dyDescent="0.3"/>
  <cols>
    <col min="1" max="1" width="10.88671875" bestFit="1" customWidth="1"/>
    <col min="3" max="3" width="17.6640625" customWidth="1"/>
    <col min="4" max="4" width="20" bestFit="1" customWidth="1"/>
    <col min="5" max="5" width="30.88671875" customWidth="1"/>
  </cols>
  <sheetData>
    <row r="1" spans="1:5" x14ac:dyDescent="0.3">
      <c r="A1" t="s">
        <v>32</v>
      </c>
      <c r="C1" t="s">
        <v>1088</v>
      </c>
      <c r="D1" t="s">
        <v>1089</v>
      </c>
      <c r="E1" t="s">
        <v>1090</v>
      </c>
    </row>
    <row r="2" spans="1:5" x14ac:dyDescent="0.3">
      <c r="A2">
        <v>20251201</v>
      </c>
      <c r="C2">
        <v>20250301</v>
      </c>
      <c r="D2" t="s">
        <v>1091</v>
      </c>
      <c r="E2" t="str">
        <f>UPPER(TablaPeriodos[[#This Row],[Nombre]])</f>
        <v>PRIMER TRIMESTRE 2025</v>
      </c>
    </row>
    <row r="3" spans="1:5" x14ac:dyDescent="0.3">
      <c r="A3">
        <v>20260301</v>
      </c>
      <c r="C3">
        <v>20250601</v>
      </c>
      <c r="D3" t="s">
        <v>1092</v>
      </c>
      <c r="E3" t="str">
        <f>UPPER(TablaPeriodos[[#This Row],[Nombre]])</f>
        <v>SEGUNDO TRIMESTRE 2025</v>
      </c>
    </row>
    <row r="4" spans="1:5" x14ac:dyDescent="0.3">
      <c r="A4">
        <v>20260601</v>
      </c>
      <c r="C4">
        <v>20250901</v>
      </c>
      <c r="D4" t="s">
        <v>1093</v>
      </c>
      <c r="E4" t="str">
        <f>UPPER(TablaPeriodos[[#This Row],[Nombre]])</f>
        <v>TERCER TRIMESTRE 2025</v>
      </c>
    </row>
    <row r="5" spans="1:5" x14ac:dyDescent="0.3">
      <c r="C5">
        <v>20251201</v>
      </c>
      <c r="D5" t="s">
        <v>1094</v>
      </c>
      <c r="E5" t="str">
        <f>UPPER(TablaPeriodos[[#This Row],[Nombre]])</f>
        <v>CUARTO TRIMESTRE 2025</v>
      </c>
    </row>
    <row r="6" spans="1:5" x14ac:dyDescent="0.3">
      <c r="C6">
        <v>20260301</v>
      </c>
      <c r="D6" t="s">
        <v>1095</v>
      </c>
      <c r="E6" t="str">
        <f>UPPER(TablaPeriodos[[#This Row],[Nombre]])</f>
        <v>PRIMER TRIMESTRE 2026</v>
      </c>
    </row>
    <row r="7" spans="1:5" x14ac:dyDescent="0.3">
      <c r="C7">
        <v>20260601</v>
      </c>
      <c r="D7" t="s">
        <v>1096</v>
      </c>
      <c r="E7" t="str">
        <f>UPPER(TablaPeriodos[[#This Row],[Nombre]])</f>
        <v>SEGUNDO TRIMESTRE 2026</v>
      </c>
    </row>
    <row r="8" spans="1:5" x14ac:dyDescent="0.3">
      <c r="C8">
        <v>20260901</v>
      </c>
      <c r="D8" t="s">
        <v>1097</v>
      </c>
      <c r="E8" t="str">
        <f>UPPER(TablaPeriodos[[#This Row],[Nombre]])</f>
        <v>TERCER TRIMESTRE 2026</v>
      </c>
    </row>
    <row r="9" spans="1:5" x14ac:dyDescent="0.3">
      <c r="C9">
        <v>20261201</v>
      </c>
      <c r="D9" t="s">
        <v>1098</v>
      </c>
      <c r="E9" t="str">
        <f>UPPER(TablaPeriodos[[#This Row],[Nombre]])</f>
        <v>CUARTO TRIMESTRE 2026</v>
      </c>
    </row>
    <row r="10" spans="1:5" x14ac:dyDescent="0.3">
      <c r="C10">
        <v>20270301</v>
      </c>
      <c r="D10" t="s">
        <v>1099</v>
      </c>
      <c r="E10" t="str">
        <f>UPPER(TablaPeriodos[[#This Row],[Nombre]])</f>
        <v>PRIMER TRIMESTRE 2027</v>
      </c>
    </row>
    <row r="11" spans="1:5" x14ac:dyDescent="0.3">
      <c r="C11">
        <v>20270601</v>
      </c>
      <c r="D11" t="s">
        <v>1100</v>
      </c>
      <c r="E11" t="str">
        <f>UPPER(TablaPeriodos[[#This Row],[Nombre]])</f>
        <v>SEGUNDO TRIMESTRE 2027</v>
      </c>
    </row>
    <row r="12" spans="1:5" x14ac:dyDescent="0.3">
      <c r="C12">
        <v>20270901</v>
      </c>
      <c r="D12" t="s">
        <v>1101</v>
      </c>
      <c r="E12" t="str">
        <f>UPPER(TablaPeriodos[[#This Row],[Nombre]])</f>
        <v>TERCER TRIMESTRE 2027</v>
      </c>
    </row>
    <row r="13" spans="1:5" x14ac:dyDescent="0.3">
      <c r="C13">
        <v>20271201</v>
      </c>
      <c r="D13" t="s">
        <v>1102</v>
      </c>
      <c r="E13" t="str">
        <f>UPPER(TablaPeriodos[[#This Row],[Nombre]])</f>
        <v>CUARTO TRIMESTRE 2027</v>
      </c>
    </row>
  </sheetData>
  <phoneticPr fontId="1"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6C760-ED8A-4D94-92DF-4FEFB4B4FDDA}">
  <dimension ref="A1:I55"/>
  <sheetViews>
    <sheetView topLeftCell="C1" workbookViewId="0">
      <selection activeCell="G10" sqref="G10"/>
    </sheetView>
  </sheetViews>
  <sheetFormatPr baseColWidth="10" defaultColWidth="11.44140625" defaultRowHeight="14.4" x14ac:dyDescent="0.3"/>
  <cols>
    <col min="1" max="1" width="28.21875" customWidth="1"/>
    <col min="2" max="2" width="56" customWidth="1"/>
    <col min="3" max="3" width="24.109375" bestFit="1" customWidth="1"/>
    <col min="4" max="4" width="22.44140625" customWidth="1"/>
    <col min="5" max="6" width="26.21875" customWidth="1"/>
    <col min="7" max="7" width="22.77734375" customWidth="1"/>
    <col min="8" max="8" width="16.5546875" customWidth="1"/>
    <col min="9" max="9" width="17.44140625" customWidth="1"/>
  </cols>
  <sheetData>
    <row r="1" spans="1:9" ht="24.6" customHeight="1" x14ac:dyDescent="0.3">
      <c r="A1" s="1" t="s">
        <v>1103</v>
      </c>
      <c r="B1" s="1" t="s">
        <v>1104</v>
      </c>
      <c r="C1" s="1" t="s">
        <v>1105</v>
      </c>
      <c r="D1" s="1" t="s">
        <v>1106</v>
      </c>
      <c r="E1" s="1" t="s">
        <v>1107</v>
      </c>
      <c r="F1" s="1" t="s">
        <v>1108</v>
      </c>
      <c r="G1" s="1" t="s">
        <v>1109</v>
      </c>
      <c r="H1" s="1" t="s">
        <v>1110</v>
      </c>
      <c r="I1" s="1" t="s">
        <v>50</v>
      </c>
    </row>
    <row r="2" spans="1:9" ht="28.8" x14ac:dyDescent="0.3">
      <c r="A2" s="1" t="s">
        <v>1111</v>
      </c>
      <c r="B2" s="1" t="s">
        <v>1112</v>
      </c>
      <c r="C2" s="66">
        <f>SUMIFS(PPI_cuerpo_colegiado[Programación Financiera],PPI_cuerpo_colegiado[Código Programa presupuestal],Tabla15[[#This Row],[Código Programa presupuestal]],PPI_cuerpo_colegiado[Vigencia],LEFT('Reporte'!$B$1,4))</f>
        <v>729833064107.73755</v>
      </c>
      <c r="D2" s="66">
        <f>SUMIFS(CUIPO_datos_abiertos[OBLIGACIONES],CUIPO_datos_abiertos[COD_PROGAMA_MGA],Tabla15[[#This Row],[Código Programa presupuestal]],CUIPO_datos_abiertos[PERIODO],'Reporte'!$B$1)</f>
        <v>381728805073</v>
      </c>
      <c r="E2" s="66">
        <f>MIN(Tabla15[[#This Row],[Programación Financiera]:[Obligaciones]])</f>
        <v>381728805073</v>
      </c>
      <c r="F2" s="66">
        <f>MAX(Tabla15[[#This Row],[Programación Financiera]:[Obligaciones]])</f>
        <v>729833064107.73755</v>
      </c>
      <c r="G2" s="67">
        <f>IFERROR(Tabla15[[#This Row],[Mínimo]]/Tabla15[[#This Row],[Máximo]],0)</f>
        <v>0.52303577879098306</v>
      </c>
      <c r="H2" s="67">
        <f>IF(Tabla15[[#This Row],[Razón (Mínimo/Máximo)]]&gt;=0.5,Tabla15[[#This Row],[Obligaciones]]/'Reporte'!$D$1,"")</f>
        <v>0.59463323914337718</v>
      </c>
      <c r="I2" s="67">
        <f>IF(ISNUMBER(Tabla15[[#This Row],[Ponderación (w)]]),Tabla15[[#This Row],[Razón (Mínimo/Máximo)]]*Tabla15[[#This Row],[Ponderación (w)]],"")</f>
        <v>0.31101445933036115</v>
      </c>
    </row>
    <row r="3" spans="1:9" ht="28.8" x14ac:dyDescent="0.3">
      <c r="A3" s="1" t="s">
        <v>1113</v>
      </c>
      <c r="B3" s="1" t="s">
        <v>1114</v>
      </c>
      <c r="C3" s="66">
        <f>SUMIFS(PPI_cuerpo_colegiado[Programación Financiera],PPI_cuerpo_colegiado[Código Programa presupuestal],Tabla15[[#This Row],[Código Programa presupuestal]],PPI_cuerpo_colegiado[Vigencia],LEFT('Reporte'!$B$1,4))</f>
        <v>34582773373.507332</v>
      </c>
      <c r="D3" s="66">
        <f>SUMIFS(CUIPO_datos_abiertos[OBLIGACIONES],CUIPO_datos_abiertos[COD_PROGAMA_MGA],Tabla15[[#This Row],[Código Programa presupuestal]],CUIPO_datos_abiertos[PERIODO],'Reporte'!$B$1)</f>
        <v>23874162737</v>
      </c>
      <c r="E3" s="66">
        <f>MIN(Tabla15[[#This Row],[Programación Financiera]:[Obligaciones]])</f>
        <v>23874162737</v>
      </c>
      <c r="F3" s="66">
        <f>MAX(Tabla15[[#This Row],[Programación Financiera]:[Obligaciones]])</f>
        <v>34582773373.507332</v>
      </c>
      <c r="G3" s="67">
        <f>IFERROR(Tabla15[[#This Row],[Mínimo]]/Tabla15[[#This Row],[Máximo]],0)</f>
        <v>0.69034841362055632</v>
      </c>
      <c r="H3" s="67">
        <f>IF(Tabla15[[#This Row],[Razón (Mínimo/Máximo)]]&gt;=0.5,Tabla15[[#This Row],[Obligaciones]]/'Reporte'!$D$1,"")</f>
        <v>3.7189676365721416E-2</v>
      </c>
      <c r="I3" s="67">
        <f>IF(ISNUMBER(Tabla15[[#This Row],[Ponderación (w)]]),Tabla15[[#This Row],[Razón (Mínimo/Máximo)]]*Tabla15[[#This Row],[Ponderación (w)]],"")</f>
        <v>2.5673834082137675E-2</v>
      </c>
    </row>
    <row r="4" spans="1:9" x14ac:dyDescent="0.3">
      <c r="A4" s="1" t="s">
        <v>1115</v>
      </c>
      <c r="B4" s="1" t="s">
        <v>1116</v>
      </c>
      <c r="C4" s="66">
        <f>SUMIFS(PPI_cuerpo_colegiado[Programación Financiera],PPI_cuerpo_colegiado[Código Programa presupuestal],Tabla15[[#This Row],[Código Programa presupuestal]],PPI_cuerpo_colegiado[Vigencia],LEFT('Reporte'!$B$1,4))</f>
        <v>27942000000</v>
      </c>
      <c r="D4" s="66">
        <f>SUMIFS(CUIPO_datos_abiertos[OBLIGACIONES],CUIPO_datos_abiertos[COD_PROGAMA_MGA],Tabla15[[#This Row],[Código Programa presupuestal]],CUIPO_datos_abiertos[PERIODO],'Reporte'!$B$1)</f>
        <v>2448642029</v>
      </c>
      <c r="E4" s="66">
        <f>MIN(Tabla15[[#This Row],[Programación Financiera]:[Obligaciones]])</f>
        <v>2448642029</v>
      </c>
      <c r="F4" s="66">
        <f>MAX(Tabla15[[#This Row],[Programación Financiera]:[Obligaciones]])</f>
        <v>27942000000</v>
      </c>
      <c r="G4" s="67">
        <f>IFERROR(Tabla15[[#This Row],[Mínimo]]/Tabla15[[#This Row],[Máximo]],0)</f>
        <v>8.7633026590795221E-2</v>
      </c>
      <c r="H4" s="67" t="str">
        <f>IF(Tabla15[[#This Row],[Razón (Mínimo/Máximo)]]&gt;=0.5,Tabla15[[#This Row],[Obligaciones]]/'Reporte'!$D$1,"")</f>
        <v/>
      </c>
      <c r="I4" s="67" t="str">
        <f>IF(ISNUMBER(Tabla15[[#This Row],[Ponderación (w)]]),Tabla15[[#This Row],[Razón (Mínimo/Máximo)]]*Tabla15[[#This Row],[Ponderación (w)]],"")</f>
        <v/>
      </c>
    </row>
    <row r="5" spans="1:9" ht="28.8" x14ac:dyDescent="0.3">
      <c r="A5" s="1" t="s">
        <v>1117</v>
      </c>
      <c r="B5" s="1" t="s">
        <v>1118</v>
      </c>
      <c r="C5" s="66">
        <f>SUMIFS(PPI_cuerpo_colegiado[Programación Financiera],PPI_cuerpo_colegiado[Código Programa presupuestal],Tabla15[[#This Row],[Código Programa presupuestal]],PPI_cuerpo_colegiado[Vigencia],LEFT('Reporte'!$B$1,4))</f>
        <v>5760125000</v>
      </c>
      <c r="D5" s="66">
        <f>SUMIFS(CUIPO_datos_abiertos[OBLIGACIONES],CUIPO_datos_abiertos[COD_PROGAMA_MGA],Tabla15[[#This Row],[Código Programa presupuestal]],CUIPO_datos_abiertos[PERIODO],'Reporte'!$B$1)</f>
        <v>6733146035</v>
      </c>
      <c r="E5" s="66">
        <f>MIN(Tabla15[[#This Row],[Programación Financiera]:[Obligaciones]])</f>
        <v>5760125000</v>
      </c>
      <c r="F5" s="66">
        <f>MAX(Tabla15[[#This Row],[Programación Financiera]:[Obligaciones]])</f>
        <v>6733146035</v>
      </c>
      <c r="G5" s="67">
        <f>IFERROR(Tabla15[[#This Row],[Mínimo]]/Tabla15[[#This Row],[Máximo]],0)</f>
        <v>0.85548790566221544</v>
      </c>
      <c r="H5" s="67">
        <f>IF(Tabla15[[#This Row],[Razón (Mínimo/Máximo)]]&gt;=0.5,Tabla15[[#This Row],[Obligaciones]]/'Reporte'!$D$1,"")</f>
        <v>1.0488473448189949E-2</v>
      </c>
      <c r="I5" s="67">
        <f>IF(ISNUMBER(Tabla15[[#This Row],[Ponderación (w)]]),Tabla15[[#This Row],[Razón (Mínimo/Máximo)]]*Tabla15[[#This Row],[Ponderación (w)]],"")</f>
        <v>8.9727621837857735E-3</v>
      </c>
    </row>
    <row r="6" spans="1:9" x14ac:dyDescent="0.3">
      <c r="A6" s="1" t="s">
        <v>1119</v>
      </c>
      <c r="B6" s="1" t="s">
        <v>1120</v>
      </c>
      <c r="C6" s="66">
        <f>SUMIFS(PPI_cuerpo_colegiado[Programación Financiera],PPI_cuerpo_colegiado[Código Programa presupuestal],Tabla15[[#This Row],[Código Programa presupuestal]],PPI_cuerpo_colegiado[Vigencia],LEFT('Reporte'!$B$1,4))</f>
        <v>7405874543.4329491</v>
      </c>
      <c r="D6" s="66">
        <f>SUMIFS(CUIPO_datos_abiertos[OBLIGACIONES],CUIPO_datos_abiertos[COD_PROGAMA_MGA],Tabla15[[#This Row],[Código Programa presupuestal]],CUIPO_datos_abiertos[PERIODO],'Reporte'!$B$1)</f>
        <v>1844794471</v>
      </c>
      <c r="E6" s="66">
        <f>MIN(Tabla15[[#This Row],[Programación Financiera]:[Obligaciones]])</f>
        <v>1844794471</v>
      </c>
      <c r="F6" s="66">
        <f>MAX(Tabla15[[#This Row],[Programación Financiera]:[Obligaciones]])</f>
        <v>7405874543.4329491</v>
      </c>
      <c r="G6" s="67">
        <f>IFERROR(Tabla15[[#This Row],[Mínimo]]/Tabla15[[#This Row],[Máximo]],0)</f>
        <v>0.24909880125310041</v>
      </c>
      <c r="H6" s="67" t="str">
        <f>IF(Tabla15[[#This Row],[Razón (Mínimo/Máximo)]]&gt;=0.5,Tabla15[[#This Row],[Obligaciones]]/'Reporte'!$D$1,"")</f>
        <v/>
      </c>
      <c r="I6" s="67" t="str">
        <f>IF(ISNUMBER(Tabla15[[#This Row],[Ponderación (w)]]),Tabla15[[#This Row],[Razón (Mínimo/Máximo)]]*Tabla15[[#This Row],[Ponderación (w)]],"")</f>
        <v/>
      </c>
    </row>
    <row r="7" spans="1:9" x14ac:dyDescent="0.3">
      <c r="A7" s="1" t="s">
        <v>1121</v>
      </c>
      <c r="B7" s="1" t="s">
        <v>1122</v>
      </c>
      <c r="C7" s="66">
        <f>SUMIFS(PPI_cuerpo_colegiado[Programación Financiera],PPI_cuerpo_colegiado[Código Programa presupuestal],Tabla15[[#This Row],[Código Programa presupuestal]],PPI_cuerpo_colegiado[Vigencia],LEFT('Reporte'!$B$1,4))</f>
        <v>718000000</v>
      </c>
      <c r="D7" s="66">
        <f>SUMIFS(CUIPO_datos_abiertos[OBLIGACIONES],CUIPO_datos_abiertos[COD_PROGAMA_MGA],Tabla15[[#This Row],[Código Programa presupuestal]],CUIPO_datos_abiertos[PERIODO],'Reporte'!$B$1)</f>
        <v>80459466</v>
      </c>
      <c r="E7" s="66">
        <f>MIN(Tabla15[[#This Row],[Programación Financiera]:[Obligaciones]])</f>
        <v>80459466</v>
      </c>
      <c r="F7" s="66">
        <f>MAX(Tabla15[[#This Row],[Programación Financiera]:[Obligaciones]])</f>
        <v>718000000</v>
      </c>
      <c r="G7" s="67">
        <f>IFERROR(Tabla15[[#This Row],[Mínimo]]/Tabla15[[#This Row],[Máximo]],0)</f>
        <v>0.11206053760445682</v>
      </c>
      <c r="H7" s="67" t="str">
        <f>IF(Tabla15[[#This Row],[Razón (Mínimo/Máximo)]]&gt;=0.5,Tabla15[[#This Row],[Obligaciones]]/'Reporte'!$D$1,"")</f>
        <v/>
      </c>
      <c r="I7" s="67" t="str">
        <f>IF(ISNUMBER(Tabla15[[#This Row],[Ponderación (w)]]),Tabla15[[#This Row],[Razón (Mínimo/Máximo)]]*Tabla15[[#This Row],[Ponderación (w)]],"")</f>
        <v/>
      </c>
    </row>
    <row r="8" spans="1:9" x14ac:dyDescent="0.3">
      <c r="A8" s="1" t="s">
        <v>1123</v>
      </c>
      <c r="B8" s="1" t="s">
        <v>1124</v>
      </c>
      <c r="C8" s="66">
        <f>SUMIFS(PPI_cuerpo_colegiado[Programación Financiera],PPI_cuerpo_colegiado[Código Programa presupuestal],Tabla15[[#This Row],[Código Programa presupuestal]],PPI_cuerpo_colegiado[Vigencia],LEFT('Reporte'!$B$1,4))</f>
        <v>300000000</v>
      </c>
      <c r="D8" s="66">
        <f>SUMIFS(CUIPO_datos_abiertos[OBLIGACIONES],CUIPO_datos_abiertos[COD_PROGAMA_MGA],Tabla15[[#This Row],[Código Programa presupuestal]],CUIPO_datos_abiertos[PERIODO],'Reporte'!$B$1)</f>
        <v>164000000</v>
      </c>
      <c r="E8" s="66">
        <f>MIN(Tabla15[[#This Row],[Programación Financiera]:[Obligaciones]])</f>
        <v>164000000</v>
      </c>
      <c r="F8" s="66">
        <f>MAX(Tabla15[[#This Row],[Programación Financiera]:[Obligaciones]])</f>
        <v>300000000</v>
      </c>
      <c r="G8" s="67">
        <f>IFERROR(Tabla15[[#This Row],[Mínimo]]/Tabla15[[#This Row],[Máximo]],0)</f>
        <v>0.54666666666666663</v>
      </c>
      <c r="H8" s="67">
        <f>IF(Tabla15[[#This Row],[Razón (Mínimo/Máximo)]]&gt;=0.5,Tabla15[[#This Row],[Obligaciones]]/'Reporte'!$D$1,"")</f>
        <v>2.5546893481319708E-4</v>
      </c>
      <c r="I8" s="67">
        <f>IF(ISNUMBER(Tabla15[[#This Row],[Ponderación (w)]]),Tabla15[[#This Row],[Razón (Mínimo/Máximo)]]*Tabla15[[#This Row],[Ponderación (w)]],"")</f>
        <v>1.396563510312144E-4</v>
      </c>
    </row>
    <row r="9" spans="1:9" x14ac:dyDescent="0.3">
      <c r="A9" s="1" t="s">
        <v>1125</v>
      </c>
      <c r="B9" s="1" t="s">
        <v>1126</v>
      </c>
      <c r="C9" s="66">
        <f>SUMIFS(PPI_cuerpo_colegiado[Programación Financiera],PPI_cuerpo_colegiado[Código Programa presupuestal],Tabla15[[#This Row],[Código Programa presupuestal]],PPI_cuerpo_colegiado[Vigencia],LEFT('Reporte'!$B$1,4))</f>
        <v>29696000000</v>
      </c>
      <c r="D9" s="66">
        <f>SUMIFS(CUIPO_datos_abiertos[OBLIGACIONES],CUIPO_datos_abiertos[COD_PROGAMA_MGA],Tabla15[[#This Row],[Código Programa presupuestal]],CUIPO_datos_abiertos[PERIODO],'Reporte'!$B$1)</f>
        <v>3120331456</v>
      </c>
      <c r="E9" s="66">
        <f>MIN(Tabla15[[#This Row],[Programación Financiera]:[Obligaciones]])</f>
        <v>3120331456</v>
      </c>
      <c r="F9" s="66">
        <f>MAX(Tabla15[[#This Row],[Programación Financiera]:[Obligaciones]])</f>
        <v>29696000000</v>
      </c>
      <c r="G9" s="67">
        <f>IFERROR(Tabla15[[#This Row],[Mínimo]]/Tabla15[[#This Row],[Máximo]],0)</f>
        <v>0.10507581681034482</v>
      </c>
      <c r="H9" s="67" t="str">
        <f>IF(Tabla15[[#This Row],[Razón (Mínimo/Máximo)]]&gt;=0.5,Tabla15[[#This Row],[Obligaciones]]/'Reporte'!$D$1,"")</f>
        <v/>
      </c>
      <c r="I9" s="67" t="str">
        <f>IF(ISNUMBER(Tabla15[[#This Row],[Ponderación (w)]]),Tabla15[[#This Row],[Razón (Mínimo/Máximo)]]*Tabla15[[#This Row],[Ponderación (w)]],"")</f>
        <v/>
      </c>
    </row>
    <row r="10" spans="1:9" x14ac:dyDescent="0.3">
      <c r="A10" s="1" t="s">
        <v>1127</v>
      </c>
      <c r="B10" s="1" t="s">
        <v>1128</v>
      </c>
      <c r="C10" s="66">
        <f>SUMIFS(PPI_cuerpo_colegiado[Programación Financiera],PPI_cuerpo_colegiado[Código Programa presupuestal],Tabla15[[#This Row],[Código Programa presupuestal]],PPI_cuerpo_colegiado[Vigencia],LEFT('Reporte'!$B$1,4))</f>
        <v>99032769397.693298</v>
      </c>
      <c r="D10" s="66">
        <f>SUMIFS(CUIPO_datos_abiertos[OBLIGACIONES],CUIPO_datos_abiertos[COD_PROGAMA_MGA],Tabla15[[#This Row],[Código Programa presupuestal]],CUIPO_datos_abiertos[PERIODO],'Reporte'!$B$1)</f>
        <v>31066371199</v>
      </c>
      <c r="E10" s="66">
        <f>MIN(Tabla15[[#This Row],[Programación Financiera]:[Obligaciones]])</f>
        <v>31066371199</v>
      </c>
      <c r="F10" s="66">
        <f>MAX(Tabla15[[#This Row],[Programación Financiera]:[Obligaciones]])</f>
        <v>99032769397.693298</v>
      </c>
      <c r="G10" s="67">
        <f>IFERROR(Tabla15[[#This Row],[Mínimo]]/Tabla15[[#This Row],[Máximo]],0)</f>
        <v>0.31369789401975068</v>
      </c>
      <c r="H10" s="67" t="str">
        <f>IF(Tabla15[[#This Row],[Razón (Mínimo/Máximo)]]&gt;=0.5,Tabla15[[#This Row],[Obligaciones]]/'Reporte'!$D$1,"")</f>
        <v/>
      </c>
      <c r="I10" s="67" t="str">
        <f>IF(ISNUMBER(Tabla15[[#This Row],[Ponderación (w)]]),Tabla15[[#This Row],[Razón (Mínimo/Máximo)]]*Tabla15[[#This Row],[Ponderación (w)]],"")</f>
        <v/>
      </c>
    </row>
    <row r="11" spans="1:9" ht="28.8" x14ac:dyDescent="0.3">
      <c r="A11" s="1" t="s">
        <v>1129</v>
      </c>
      <c r="B11" s="1" t="s">
        <v>1130</v>
      </c>
      <c r="C11" s="66">
        <f>SUMIFS(PPI_cuerpo_colegiado[Programación Financiera],PPI_cuerpo_colegiado[Código Programa presupuestal],Tabla15[[#This Row],[Código Programa presupuestal]],PPI_cuerpo_colegiado[Vigencia],LEFT('Reporte'!$B$1,4))</f>
        <v>14796346779.135611</v>
      </c>
      <c r="D11" s="66">
        <f>SUMIFS(CUIPO_datos_abiertos[OBLIGACIONES],CUIPO_datos_abiertos[COD_PROGAMA_MGA],Tabla15[[#This Row],[Código Programa presupuestal]],CUIPO_datos_abiertos[PERIODO],'Reporte'!$B$1)</f>
        <v>2185764639</v>
      </c>
      <c r="E11" s="66">
        <f>MIN(Tabla15[[#This Row],[Programación Financiera]:[Obligaciones]])</f>
        <v>2185764639</v>
      </c>
      <c r="F11" s="66">
        <f>MAX(Tabla15[[#This Row],[Programación Financiera]:[Obligaciones]])</f>
        <v>14796346779.135611</v>
      </c>
      <c r="G11" s="67">
        <f>IFERROR(Tabla15[[#This Row],[Mínimo]]/Tabla15[[#This Row],[Máximo]],0)</f>
        <v>0.14772326383172876</v>
      </c>
      <c r="H11" s="67" t="str">
        <f>IF(Tabla15[[#This Row],[Razón (Mínimo/Máximo)]]&gt;=0.5,Tabla15[[#This Row],[Obligaciones]]/'Reporte'!$D$1,"")</f>
        <v/>
      </c>
      <c r="I11" s="67" t="str">
        <f>IF(ISNUMBER(Tabla15[[#This Row],[Ponderación (w)]]),Tabla15[[#This Row],[Razón (Mínimo/Máximo)]]*Tabla15[[#This Row],[Ponderación (w)]],"")</f>
        <v/>
      </c>
    </row>
    <row r="12" spans="1:9" x14ac:dyDescent="0.3">
      <c r="A12" s="1" t="s">
        <v>1131</v>
      </c>
      <c r="B12" s="1" t="s">
        <v>1132</v>
      </c>
      <c r="C12" s="66">
        <f>SUMIFS(PPI_cuerpo_colegiado[Programación Financiera],PPI_cuerpo_colegiado[Código Programa presupuestal],Tabla15[[#This Row],[Código Programa presupuestal]],PPI_cuerpo_colegiado[Vigencia],LEFT('Reporte'!$B$1,4))</f>
        <v>23940000000</v>
      </c>
      <c r="D12" s="66">
        <f>SUMIFS(CUIPO_datos_abiertos[OBLIGACIONES],CUIPO_datos_abiertos[COD_PROGAMA_MGA],Tabla15[[#This Row],[Código Programa presupuestal]],CUIPO_datos_abiertos[PERIODO],'Reporte'!$B$1)</f>
        <v>25640135713</v>
      </c>
      <c r="E12" s="66">
        <f>MIN(Tabla15[[#This Row],[Programación Financiera]:[Obligaciones]])</f>
        <v>23940000000</v>
      </c>
      <c r="F12" s="66">
        <f>MAX(Tabla15[[#This Row],[Programación Financiera]:[Obligaciones]])</f>
        <v>25640135713</v>
      </c>
      <c r="G12" s="67">
        <f>IFERROR(Tabla15[[#This Row],[Mínimo]]/Tabla15[[#This Row],[Máximo]],0)</f>
        <v>0.93369240584253221</v>
      </c>
      <c r="H12" s="67">
        <f>IF(Tabla15[[#This Row],[Razón (Mínimo/Máximo)]]&gt;=0.5,Tabla15[[#This Row],[Obligaciones]]/'Reporte'!$D$1,"")</f>
        <v>3.9940598530889777E-2</v>
      </c>
      <c r="I12" s="67">
        <f>IF(ISNUMBER(Tabla15[[#This Row],[Ponderación (w)]]),Tabla15[[#This Row],[Razón (Mínimo/Máximo)]]*Tabla15[[#This Row],[Ponderación (w)]],"")</f>
        <v>3.7292233533097185E-2</v>
      </c>
    </row>
    <row r="13" spans="1:9" x14ac:dyDescent="0.3">
      <c r="A13" s="1" t="s">
        <v>1133</v>
      </c>
      <c r="B13" s="1" t="s">
        <v>1134</v>
      </c>
      <c r="C13" s="66">
        <f>SUMIFS(PPI_cuerpo_colegiado[Programación Financiera],PPI_cuerpo_colegiado[Código Programa presupuestal],Tabla15[[#This Row],[Código Programa presupuestal]],PPI_cuerpo_colegiado[Vigencia],LEFT('Reporte'!$B$1,4))</f>
        <v>5661500000</v>
      </c>
      <c r="D13" s="66">
        <f>SUMIFS(CUIPO_datos_abiertos[OBLIGACIONES],CUIPO_datos_abiertos[COD_PROGAMA_MGA],Tabla15[[#This Row],[Código Programa presupuestal]],CUIPO_datos_abiertos[PERIODO],'Reporte'!$B$1)</f>
        <v>7825133773</v>
      </c>
      <c r="E13" s="66">
        <f>MIN(Tabla15[[#This Row],[Programación Financiera]:[Obligaciones]])</f>
        <v>5661500000</v>
      </c>
      <c r="F13" s="66">
        <f>MAX(Tabla15[[#This Row],[Programación Financiera]:[Obligaciones]])</f>
        <v>7825133773</v>
      </c>
      <c r="G13" s="67">
        <f>IFERROR(Tabla15[[#This Row],[Mínimo]]/Tabla15[[#This Row],[Máximo]],0)</f>
        <v>0.72350200830234423</v>
      </c>
      <c r="H13" s="67">
        <f>IF(Tabla15[[#This Row],[Razón (Mínimo/Máximo)]]&gt;=0.5,Tabla15[[#This Row],[Obligaciones]]/'Reporte'!$D$1,"")</f>
        <v>1.2189503596091977E-2</v>
      </c>
      <c r="I13" s="67">
        <f>IF(ISNUMBER(Tabla15[[#This Row],[Ponderación (w)]]),Tabla15[[#This Row],[Razón (Mínimo/Máximo)]]*Tabla15[[#This Row],[Ponderación (w)]],"")</f>
        <v>8.8191303319811922E-3</v>
      </c>
    </row>
    <row r="14" spans="1:9" ht="28.8" x14ac:dyDescent="0.3">
      <c r="A14" s="1" t="s">
        <v>1135</v>
      </c>
      <c r="B14" s="1" t="s">
        <v>1136</v>
      </c>
      <c r="C14" s="66">
        <f>SUMIFS(PPI_cuerpo_colegiado[Programación Financiera],PPI_cuerpo_colegiado[Código Programa presupuestal],Tabla15[[#This Row],[Código Programa presupuestal]],PPI_cuerpo_colegiado[Vigencia],LEFT('Reporte'!$B$1,4))</f>
        <v>13542541499.88748</v>
      </c>
      <c r="D14" s="66">
        <f>SUMIFS(CUIPO_datos_abiertos[OBLIGACIONES],CUIPO_datos_abiertos[COD_PROGAMA_MGA],Tabla15[[#This Row],[Código Programa presupuestal]],CUIPO_datos_abiertos[PERIODO],'Reporte'!$B$1)</f>
        <v>731387607</v>
      </c>
      <c r="E14" s="66">
        <f>MIN(Tabla15[[#This Row],[Programación Financiera]:[Obligaciones]])</f>
        <v>731387607</v>
      </c>
      <c r="F14" s="66">
        <f>MAX(Tabla15[[#This Row],[Programación Financiera]:[Obligaciones]])</f>
        <v>13542541499.88748</v>
      </c>
      <c r="G14" s="67">
        <f>IFERROR(Tabla15[[#This Row],[Mínimo]]/Tabla15[[#This Row],[Máximo]],0)</f>
        <v>5.4006672750906974E-2</v>
      </c>
      <c r="H14" s="67" t="str">
        <f>IF(Tabla15[[#This Row],[Razón (Mínimo/Máximo)]]&gt;=0.5,Tabla15[[#This Row],[Obligaciones]]/'Reporte'!$D$1,"")</f>
        <v/>
      </c>
      <c r="I14" s="67" t="str">
        <f>IF(ISNUMBER(Tabla15[[#This Row],[Ponderación (w)]]),Tabla15[[#This Row],[Razón (Mínimo/Máximo)]]*Tabla15[[#This Row],[Ponderación (w)]],"")</f>
        <v/>
      </c>
    </row>
    <row r="15" spans="1:9" x14ac:dyDescent="0.3">
      <c r="A15" s="1" t="s">
        <v>1137</v>
      </c>
      <c r="B15" s="1" t="s">
        <v>1138</v>
      </c>
      <c r="C15" s="66">
        <f>SUMIFS(PPI_cuerpo_colegiado[Programación Financiera],PPI_cuerpo_colegiado[Código Programa presupuestal],Tabla15[[#This Row],[Código Programa presupuestal]],PPI_cuerpo_colegiado[Vigencia],LEFT('Reporte'!$B$1,4))</f>
        <v>2750000000</v>
      </c>
      <c r="D15" s="66">
        <f>SUMIFS(CUIPO_datos_abiertos[OBLIGACIONES],CUIPO_datos_abiertos[COD_PROGAMA_MGA],Tabla15[[#This Row],[Código Programa presupuestal]],CUIPO_datos_abiertos[PERIODO],'Reporte'!$B$1)</f>
        <v>438928621</v>
      </c>
      <c r="E15" s="66">
        <f>MIN(Tabla15[[#This Row],[Programación Financiera]:[Obligaciones]])</f>
        <v>438928621</v>
      </c>
      <c r="F15" s="66">
        <f>MAX(Tabla15[[#This Row],[Programación Financiera]:[Obligaciones]])</f>
        <v>2750000000</v>
      </c>
      <c r="G15" s="67">
        <f>IFERROR(Tabla15[[#This Row],[Mínimo]]/Tabla15[[#This Row],[Máximo]],0)</f>
        <v>0.15961040763636364</v>
      </c>
      <c r="H15" s="67" t="str">
        <f>IF(Tabla15[[#This Row],[Razón (Mínimo/Máximo)]]&gt;=0.5,Tabla15[[#This Row],[Obligaciones]]/'Reporte'!$D$1,"")</f>
        <v/>
      </c>
      <c r="I15" s="67" t="str">
        <f>IF(ISNUMBER(Tabla15[[#This Row],[Ponderación (w)]]),Tabla15[[#This Row],[Razón (Mínimo/Máximo)]]*Tabla15[[#This Row],[Ponderación (w)]],"")</f>
        <v/>
      </c>
    </row>
    <row r="16" spans="1:9" ht="28.8" x14ac:dyDescent="0.3">
      <c r="A16" s="1" t="s">
        <v>1139</v>
      </c>
      <c r="B16" s="1" t="s">
        <v>1140</v>
      </c>
      <c r="C16" s="66">
        <f>SUMIFS(PPI_cuerpo_colegiado[Programación Financiera],PPI_cuerpo_colegiado[Código Programa presupuestal],Tabla15[[#This Row],[Código Programa presupuestal]],PPI_cuerpo_colegiado[Vigencia],LEFT('Reporte'!$B$1,4))</f>
        <v>14600000000</v>
      </c>
      <c r="D16" s="66">
        <f>SUMIFS(CUIPO_datos_abiertos[OBLIGACIONES],CUIPO_datos_abiertos[COD_PROGAMA_MGA],Tabla15[[#This Row],[Código Programa presupuestal]],CUIPO_datos_abiertos[PERIODO],'Reporte'!$B$1)</f>
        <v>0</v>
      </c>
      <c r="E16" s="66">
        <f>MIN(Tabla15[[#This Row],[Programación Financiera]:[Obligaciones]])</f>
        <v>0</v>
      </c>
      <c r="F16" s="66">
        <f>MAX(Tabla15[[#This Row],[Programación Financiera]:[Obligaciones]])</f>
        <v>14600000000</v>
      </c>
      <c r="G16" s="67">
        <f>IFERROR(Tabla15[[#This Row],[Mínimo]]/Tabla15[[#This Row],[Máximo]],0)</f>
        <v>0</v>
      </c>
      <c r="H16" s="67" t="str">
        <f>IF(Tabla15[[#This Row],[Razón (Mínimo/Máximo)]]&gt;=0.5,Tabla15[[#This Row],[Obligaciones]]/'Reporte'!$D$1,"")</f>
        <v/>
      </c>
      <c r="I16" s="67" t="str">
        <f>IF(ISNUMBER(Tabla15[[#This Row],[Ponderación (w)]]),Tabla15[[#This Row],[Razón (Mínimo/Máximo)]]*Tabla15[[#This Row],[Ponderación (w)]],"")</f>
        <v/>
      </c>
    </row>
    <row r="17" spans="1:9" x14ac:dyDescent="0.3">
      <c r="A17" s="1" t="s">
        <v>1141</v>
      </c>
      <c r="B17" s="1" t="s">
        <v>1142</v>
      </c>
      <c r="C17" s="66">
        <f>SUMIFS(PPI_cuerpo_colegiado[Programación Financiera],PPI_cuerpo_colegiado[Código Programa presupuestal],Tabla15[[#This Row],[Código Programa presupuestal]],PPI_cuerpo_colegiado[Vigencia],LEFT('Reporte'!$B$1,4))</f>
        <v>5143689250</v>
      </c>
      <c r="D17" s="66">
        <f>SUMIFS(CUIPO_datos_abiertos[OBLIGACIONES],CUIPO_datos_abiertos[COD_PROGAMA_MGA],Tabla15[[#This Row],[Código Programa presupuestal]],CUIPO_datos_abiertos[PERIODO],'Reporte'!$B$1)</f>
        <v>0</v>
      </c>
      <c r="E17" s="66">
        <f>MIN(Tabla15[[#This Row],[Programación Financiera]:[Obligaciones]])</f>
        <v>0</v>
      </c>
      <c r="F17" s="66">
        <f>MAX(Tabla15[[#This Row],[Programación Financiera]:[Obligaciones]])</f>
        <v>5143689250</v>
      </c>
      <c r="G17" s="67">
        <f>IFERROR(Tabla15[[#This Row],[Mínimo]]/Tabla15[[#This Row],[Máximo]],0)</f>
        <v>0</v>
      </c>
      <c r="H17" s="67" t="str">
        <f>IF(Tabla15[[#This Row],[Razón (Mínimo/Máximo)]]&gt;=0.5,Tabla15[[#This Row],[Obligaciones]]/'Reporte'!$D$1,"")</f>
        <v/>
      </c>
      <c r="I17" s="67" t="str">
        <f>IF(ISNUMBER(Tabla15[[#This Row],[Ponderación (w)]]),Tabla15[[#This Row],[Razón (Mínimo/Máximo)]]*Tabla15[[#This Row],[Ponderación (w)]],"")</f>
        <v/>
      </c>
    </row>
    <row r="18" spans="1:9" x14ac:dyDescent="0.3">
      <c r="A18" s="1" t="s">
        <v>1143</v>
      </c>
      <c r="B18" s="1" t="s">
        <v>1144</v>
      </c>
      <c r="C18" s="66">
        <f>SUMIFS(PPI_cuerpo_colegiado[Programación Financiera],PPI_cuerpo_colegiado[Código Programa presupuestal],Tabla15[[#This Row],[Código Programa presupuestal]],PPI_cuerpo_colegiado[Vigencia],LEFT('Reporte'!$B$1,4))</f>
        <v>2888000000</v>
      </c>
      <c r="D18" s="66">
        <f>SUMIFS(CUIPO_datos_abiertos[OBLIGACIONES],CUIPO_datos_abiertos[COD_PROGAMA_MGA],Tabla15[[#This Row],[Código Programa presupuestal]],CUIPO_datos_abiertos[PERIODO],'Reporte'!$B$1)</f>
        <v>0</v>
      </c>
      <c r="E18" s="66">
        <f>MIN(Tabla15[[#This Row],[Programación Financiera]:[Obligaciones]])</f>
        <v>0</v>
      </c>
      <c r="F18" s="66">
        <f>MAX(Tabla15[[#This Row],[Programación Financiera]:[Obligaciones]])</f>
        <v>2888000000</v>
      </c>
      <c r="G18" s="67">
        <f>IFERROR(Tabla15[[#This Row],[Mínimo]]/Tabla15[[#This Row],[Máximo]],0)</f>
        <v>0</v>
      </c>
      <c r="H18" s="67" t="str">
        <f>IF(Tabla15[[#This Row],[Razón (Mínimo/Máximo)]]&gt;=0.5,Tabla15[[#This Row],[Obligaciones]]/'Reporte'!$D$1,"")</f>
        <v/>
      </c>
      <c r="I18" s="67" t="str">
        <f>IF(ISNUMBER(Tabla15[[#This Row],[Ponderación (w)]]),Tabla15[[#This Row],[Razón (Mínimo/Máximo)]]*Tabla15[[#This Row],[Ponderación (w)]],"")</f>
        <v/>
      </c>
    </row>
    <row r="19" spans="1:9" x14ac:dyDescent="0.3">
      <c r="A19" s="1" t="s">
        <v>1145</v>
      </c>
      <c r="B19" s="1" t="s">
        <v>1146</v>
      </c>
      <c r="C19" s="66">
        <f>SUMIFS(PPI_cuerpo_colegiado[Programación Financiera],PPI_cuerpo_colegiado[Código Programa presupuestal],Tabla15[[#This Row],[Código Programa presupuestal]],PPI_cuerpo_colegiado[Vigencia],LEFT('Reporte'!$B$1,4))</f>
        <v>10600000000</v>
      </c>
      <c r="D19" s="66">
        <f>SUMIFS(CUIPO_datos_abiertos[OBLIGACIONES],CUIPO_datos_abiertos[COD_PROGAMA_MGA],Tabla15[[#This Row],[Código Programa presupuestal]],CUIPO_datos_abiertos[PERIODO],'Reporte'!$B$1)</f>
        <v>950430000</v>
      </c>
      <c r="E19" s="66">
        <f>MIN(Tabla15[[#This Row],[Programación Financiera]:[Obligaciones]])</f>
        <v>950430000</v>
      </c>
      <c r="F19" s="66">
        <f>MAX(Tabla15[[#This Row],[Programación Financiera]:[Obligaciones]])</f>
        <v>10600000000</v>
      </c>
      <c r="G19" s="67">
        <f>IFERROR(Tabla15[[#This Row],[Mínimo]]/Tabla15[[#This Row],[Máximo]],0)</f>
        <v>8.9663207547169818E-2</v>
      </c>
      <c r="H19" s="67" t="str">
        <f>IF(Tabla15[[#This Row],[Razón (Mínimo/Máximo)]]&gt;=0.5,Tabla15[[#This Row],[Obligaciones]]/'Reporte'!$D$1,"")</f>
        <v/>
      </c>
      <c r="I19" s="67" t="str">
        <f>IF(ISNUMBER(Tabla15[[#This Row],[Ponderación (w)]]),Tabla15[[#This Row],[Razón (Mínimo/Máximo)]]*Tabla15[[#This Row],[Ponderación (w)]],"")</f>
        <v/>
      </c>
    </row>
    <row r="20" spans="1:9" x14ac:dyDescent="0.3">
      <c r="A20" s="1" t="s">
        <v>1147</v>
      </c>
      <c r="B20" s="1" t="s">
        <v>1148</v>
      </c>
      <c r="C20" s="66">
        <f>SUMIFS(PPI_cuerpo_colegiado[Programación Financiera],PPI_cuerpo_colegiado[Código Programa presupuestal],Tabla15[[#This Row],[Código Programa presupuestal]],PPI_cuerpo_colegiado[Vigencia],LEFT('Reporte'!$B$1,4))</f>
        <v>2600000000</v>
      </c>
      <c r="D20" s="66">
        <f>SUMIFS(CUIPO_datos_abiertos[OBLIGACIONES],CUIPO_datos_abiertos[COD_PROGAMA_MGA],Tabla15[[#This Row],[Código Programa presupuestal]],CUIPO_datos_abiertos[PERIODO],'Reporte'!$B$1)</f>
        <v>0</v>
      </c>
      <c r="E20" s="66">
        <f>MIN(Tabla15[[#This Row],[Programación Financiera]:[Obligaciones]])</f>
        <v>0</v>
      </c>
      <c r="F20" s="66">
        <f>MAX(Tabla15[[#This Row],[Programación Financiera]:[Obligaciones]])</f>
        <v>2600000000</v>
      </c>
      <c r="G20" s="67">
        <f>IFERROR(Tabla15[[#This Row],[Mínimo]]/Tabla15[[#This Row],[Máximo]],0)</f>
        <v>0</v>
      </c>
      <c r="H20" s="67" t="str">
        <f>IF(Tabla15[[#This Row],[Razón (Mínimo/Máximo)]]&gt;=0.5,Tabla15[[#This Row],[Obligaciones]]/'Reporte'!$D$1,"")</f>
        <v/>
      </c>
      <c r="I20" s="67" t="str">
        <f>IF(ISNUMBER(Tabla15[[#This Row],[Ponderación (w)]]),Tabla15[[#This Row],[Razón (Mínimo/Máximo)]]*Tabla15[[#This Row],[Ponderación (w)]],"")</f>
        <v/>
      </c>
    </row>
    <row r="21" spans="1:9" x14ac:dyDescent="0.3">
      <c r="A21" s="1" t="s">
        <v>1149</v>
      </c>
      <c r="B21" s="1" t="s">
        <v>1150</v>
      </c>
      <c r="C21" s="66">
        <f>SUMIFS(PPI_cuerpo_colegiado[Programación Financiera],PPI_cuerpo_colegiado[Código Programa presupuestal],Tabla15[[#This Row],[Código Programa presupuestal]],PPI_cuerpo_colegiado[Vigencia],LEFT('Reporte'!$B$1,4))</f>
        <v>11636948893</v>
      </c>
      <c r="D21" s="66">
        <f>SUMIFS(CUIPO_datos_abiertos[OBLIGACIONES],CUIPO_datos_abiertos[COD_PROGAMA_MGA],Tabla15[[#This Row],[Código Programa presupuestal]],CUIPO_datos_abiertos[PERIODO],'Reporte'!$B$1)</f>
        <v>0</v>
      </c>
      <c r="E21" s="66">
        <f>MIN(Tabla15[[#This Row],[Programación Financiera]:[Obligaciones]])</f>
        <v>0</v>
      </c>
      <c r="F21" s="66">
        <f>MAX(Tabla15[[#This Row],[Programación Financiera]:[Obligaciones]])</f>
        <v>11636948893</v>
      </c>
      <c r="G21" s="67">
        <f>IFERROR(Tabla15[[#This Row],[Mínimo]]/Tabla15[[#This Row],[Máximo]],0)</f>
        <v>0</v>
      </c>
      <c r="H21" s="67" t="str">
        <f>IF(Tabla15[[#This Row],[Razón (Mínimo/Máximo)]]&gt;=0.5,Tabla15[[#This Row],[Obligaciones]]/'Reporte'!$D$1,"")</f>
        <v/>
      </c>
      <c r="I21" s="67" t="str">
        <f>IF(ISNUMBER(Tabla15[[#This Row],[Ponderación (w)]]),Tabla15[[#This Row],[Razón (Mínimo/Máximo)]]*Tabla15[[#This Row],[Ponderación (w)]],"")</f>
        <v/>
      </c>
    </row>
    <row r="22" spans="1:9" x14ac:dyDescent="0.3">
      <c r="A22" s="1" t="s">
        <v>1151</v>
      </c>
      <c r="B22" s="1" t="s">
        <v>1152</v>
      </c>
      <c r="C22" s="66">
        <f>SUMIFS(PPI_cuerpo_colegiado[Programación Financiera],PPI_cuerpo_colegiado[Código Programa presupuestal],Tabla15[[#This Row],[Código Programa presupuestal]],PPI_cuerpo_colegiado[Vigencia],LEFT('Reporte'!$B$1,4))</f>
        <v>7843021992.5016356</v>
      </c>
      <c r="D22" s="66">
        <f>SUMIFS(CUIPO_datos_abiertos[OBLIGACIONES],CUIPO_datos_abiertos[COD_PROGAMA_MGA],Tabla15[[#This Row],[Código Programa presupuestal]],CUIPO_datos_abiertos[PERIODO],'Reporte'!$B$1)</f>
        <v>14034150704</v>
      </c>
      <c r="E22" s="66">
        <f>MIN(Tabla15[[#This Row],[Programación Financiera]:[Obligaciones]])</f>
        <v>7843021992.5016356</v>
      </c>
      <c r="F22" s="66">
        <f>MAX(Tabla15[[#This Row],[Programación Financiera]:[Obligaciones]])</f>
        <v>14034150704</v>
      </c>
      <c r="G22" s="67">
        <f>IFERROR(Tabla15[[#This Row],[Mínimo]]/Tabla15[[#This Row],[Máximo]],0)</f>
        <v>0.55885262727485352</v>
      </c>
      <c r="H22" s="67">
        <f>IF(Tabla15[[#This Row],[Razón (Mínimo/Máximo)]]&gt;=0.5,Tabla15[[#This Row],[Obligaciones]]/'Reporte'!$D$1,"")</f>
        <v>2.1861521532675367E-2</v>
      </c>
      <c r="I22" s="67">
        <f>IF(ISNUMBER(Tabla15[[#This Row],[Ponderación (w)]]),Tabla15[[#This Row],[Razón (Mínimo/Máximo)]]*Tabla15[[#This Row],[Ponderación (w)]],"")</f>
        <v>1.2217368744761412E-2</v>
      </c>
    </row>
    <row r="23" spans="1:9" x14ac:dyDescent="0.3">
      <c r="A23" s="1" t="s">
        <v>1153</v>
      </c>
      <c r="B23" s="1" t="s">
        <v>1154</v>
      </c>
      <c r="C23" s="66">
        <f>SUMIFS(PPI_cuerpo_colegiado[Programación Financiera],PPI_cuerpo_colegiado[Código Programa presupuestal],Tabla15[[#This Row],[Código Programa presupuestal]],PPI_cuerpo_colegiado[Vigencia],LEFT('Reporte'!$B$1,4))</f>
        <v>6310000000</v>
      </c>
      <c r="D23" s="66">
        <f>SUMIFS(CUIPO_datos_abiertos[OBLIGACIONES],CUIPO_datos_abiertos[COD_PROGAMA_MGA],Tabla15[[#This Row],[Código Programa presupuestal]],CUIPO_datos_abiertos[PERIODO],'Reporte'!$B$1)</f>
        <v>4590887515</v>
      </c>
      <c r="E23" s="66">
        <f>MIN(Tabla15[[#This Row],[Programación Financiera]:[Obligaciones]])</f>
        <v>4590887515</v>
      </c>
      <c r="F23" s="66">
        <f>MAX(Tabla15[[#This Row],[Programación Financiera]:[Obligaciones]])</f>
        <v>6310000000</v>
      </c>
      <c r="G23" s="67">
        <f>IFERROR(Tabla15[[#This Row],[Mínimo]]/Tabla15[[#This Row],[Máximo]],0)</f>
        <v>0.72755745087163237</v>
      </c>
      <c r="H23" s="67">
        <f>IF(Tabla15[[#This Row],[Razón (Mínimo/Máximo)]]&gt;=0.5,Tabla15[[#This Row],[Obligaciones]]/'Reporte'!$D$1,"")</f>
        <v>7.15139721526985E-3</v>
      </c>
      <c r="I23" s="67">
        <f>IF(ISNUMBER(Tabla15[[#This Row],[Ponderación (w)]]),Tabla15[[#This Row],[Razón (Mínimo/Máximo)]]*Tabla15[[#This Row],[Ponderación (w)]],"")</f>
        <v>5.2030523281122228E-3</v>
      </c>
    </row>
    <row r="24" spans="1:9" ht="28.8" x14ac:dyDescent="0.3">
      <c r="A24" s="1" t="s">
        <v>1155</v>
      </c>
      <c r="B24" s="1" t="s">
        <v>1156</v>
      </c>
      <c r="C24" s="66">
        <f>SUMIFS(PPI_cuerpo_colegiado[Programación Financiera],PPI_cuerpo_colegiado[Código Programa presupuestal],Tabla15[[#This Row],[Código Programa presupuestal]],PPI_cuerpo_colegiado[Vigencia],LEFT('Reporte'!$B$1,4))</f>
        <v>2000000000</v>
      </c>
      <c r="D24" s="66">
        <f>SUMIFS(CUIPO_datos_abiertos[OBLIGACIONES],CUIPO_datos_abiertos[COD_PROGAMA_MGA],Tabla15[[#This Row],[Código Programa presupuestal]],CUIPO_datos_abiertos[PERIODO],'Reporte'!$B$1)</f>
        <v>1509302501</v>
      </c>
      <c r="E24" s="66">
        <f>MIN(Tabla15[[#This Row],[Programación Financiera]:[Obligaciones]])</f>
        <v>1509302501</v>
      </c>
      <c r="F24" s="66">
        <f>MAX(Tabla15[[#This Row],[Programación Financiera]:[Obligaciones]])</f>
        <v>2000000000</v>
      </c>
      <c r="G24" s="67">
        <f>IFERROR(Tabla15[[#This Row],[Mínimo]]/Tabla15[[#This Row],[Máximo]],0)</f>
        <v>0.75465125050000004</v>
      </c>
      <c r="H24" s="67">
        <f>IF(Tabla15[[#This Row],[Razón (Mínimo/Máximo)]]&gt;=0.5,Tabla15[[#This Row],[Obligaciones]]/'Reporte'!$D$1,"")</f>
        <v>2.3510969648863679E-3</v>
      </c>
      <c r="I24" s="67">
        <f>IF(ISNUMBER(Tabla15[[#This Row],[Ponderación (w)]]),Tabla15[[#This Row],[Razón (Mínimo/Máximo)]]*Tabla15[[#This Row],[Ponderación (w)]],"")</f>
        <v>1.7742582645982521E-3</v>
      </c>
    </row>
    <row r="25" spans="1:9" x14ac:dyDescent="0.3">
      <c r="A25" s="1" t="s">
        <v>1157</v>
      </c>
      <c r="B25" s="1" t="s">
        <v>1158</v>
      </c>
      <c r="C25" s="66">
        <f>SUMIFS(PPI_cuerpo_colegiado[Programación Financiera],PPI_cuerpo_colegiado[Código Programa presupuestal],Tabla15[[#This Row],[Código Programa presupuestal]],PPI_cuerpo_colegiado[Vigencia],LEFT('Reporte'!$B$1,4))</f>
        <v>2960000000</v>
      </c>
      <c r="D25" s="66">
        <f>SUMIFS(CUIPO_datos_abiertos[OBLIGACIONES],CUIPO_datos_abiertos[COD_PROGAMA_MGA],Tabla15[[#This Row],[Código Programa presupuestal]],CUIPO_datos_abiertos[PERIODO],'Reporte'!$B$1)</f>
        <v>0</v>
      </c>
      <c r="E25" s="66">
        <f>MIN(Tabla15[[#This Row],[Programación Financiera]:[Obligaciones]])</f>
        <v>0</v>
      </c>
      <c r="F25" s="66">
        <f>MAX(Tabla15[[#This Row],[Programación Financiera]:[Obligaciones]])</f>
        <v>2960000000</v>
      </c>
      <c r="G25" s="67">
        <f>IFERROR(Tabla15[[#This Row],[Mínimo]]/Tabla15[[#This Row],[Máximo]],0)</f>
        <v>0</v>
      </c>
      <c r="H25" s="67" t="str">
        <f>IF(Tabla15[[#This Row],[Razón (Mínimo/Máximo)]]&gt;=0.5,Tabla15[[#This Row],[Obligaciones]]/'Reporte'!$D$1,"")</f>
        <v/>
      </c>
      <c r="I25" s="67" t="str">
        <f>IF(ISNUMBER(Tabla15[[#This Row],[Ponderación (w)]]),Tabla15[[#This Row],[Razón (Mínimo/Máximo)]]*Tabla15[[#This Row],[Ponderación (w)]],"")</f>
        <v/>
      </c>
    </row>
    <row r="26" spans="1:9" x14ac:dyDescent="0.3">
      <c r="A26" s="1" t="s">
        <v>1159</v>
      </c>
      <c r="B26" s="1" t="s">
        <v>1160</v>
      </c>
      <c r="C26" s="66">
        <f>SUMIFS(PPI_cuerpo_colegiado[Programación Financiera],PPI_cuerpo_colegiado[Código Programa presupuestal],Tabla15[[#This Row],[Código Programa presupuestal]],PPI_cuerpo_colegiado[Vigencia],LEFT('Reporte'!$B$1,4))</f>
        <v>1750000000</v>
      </c>
      <c r="D26" s="66">
        <f>SUMIFS(CUIPO_datos_abiertos[OBLIGACIONES],CUIPO_datos_abiertos[COD_PROGAMA_MGA],Tabla15[[#This Row],[Código Programa presupuestal]],CUIPO_datos_abiertos[PERIODO],'Reporte'!$B$1)</f>
        <v>0</v>
      </c>
      <c r="E26" s="66">
        <f>MIN(Tabla15[[#This Row],[Programación Financiera]:[Obligaciones]])</f>
        <v>0</v>
      </c>
      <c r="F26" s="66">
        <f>MAX(Tabla15[[#This Row],[Programación Financiera]:[Obligaciones]])</f>
        <v>1750000000</v>
      </c>
      <c r="G26" s="67">
        <f>IFERROR(Tabla15[[#This Row],[Mínimo]]/Tabla15[[#This Row],[Máximo]],0)</f>
        <v>0</v>
      </c>
      <c r="H26" s="67" t="str">
        <f>IF(Tabla15[[#This Row],[Razón (Mínimo/Máximo)]]&gt;=0.5,Tabla15[[#This Row],[Obligaciones]]/'Reporte'!$D$1,"")</f>
        <v/>
      </c>
      <c r="I26" s="67" t="str">
        <f>IF(ISNUMBER(Tabla15[[#This Row],[Ponderación (w)]]),Tabla15[[#This Row],[Razón (Mínimo/Máximo)]]*Tabla15[[#This Row],[Ponderación (w)]],"")</f>
        <v/>
      </c>
    </row>
    <row r="27" spans="1:9" ht="28.8" x14ac:dyDescent="0.3">
      <c r="A27" s="1" t="s">
        <v>1161</v>
      </c>
      <c r="B27" s="1" t="s">
        <v>1162</v>
      </c>
      <c r="C27" s="66">
        <f>SUMIFS(PPI_cuerpo_colegiado[Programación Financiera],PPI_cuerpo_colegiado[Código Programa presupuestal],Tabla15[[#This Row],[Código Programa presupuestal]],PPI_cuerpo_colegiado[Vigencia],LEFT('Reporte'!$B$1,4))</f>
        <v>2248550000</v>
      </c>
      <c r="D27" s="66">
        <f>SUMIFS(CUIPO_datos_abiertos[OBLIGACIONES],CUIPO_datos_abiertos[COD_PROGAMA_MGA],Tabla15[[#This Row],[Código Programa presupuestal]],CUIPO_datos_abiertos[PERIODO],'Reporte'!$B$1)</f>
        <v>1307823443</v>
      </c>
      <c r="E27" s="66">
        <f>MIN(Tabla15[[#This Row],[Programación Financiera]:[Obligaciones]])</f>
        <v>1307823443</v>
      </c>
      <c r="F27" s="66">
        <f>MAX(Tabla15[[#This Row],[Programación Financiera]:[Obligaciones]])</f>
        <v>2248550000</v>
      </c>
      <c r="G27" s="67">
        <f>IFERROR(Tabla15[[#This Row],[Mínimo]]/Tabla15[[#This Row],[Máximo]],0)</f>
        <v>0.58162969157901756</v>
      </c>
      <c r="H27" s="67">
        <f>IF(Tabla15[[#This Row],[Razón (Mínimo/Máximo)]]&gt;=0.5,Tabla15[[#This Row],[Obligaciones]]/'Reporte'!$D$1,"")</f>
        <v>2.0372454994325487E-3</v>
      </c>
      <c r="I27" s="67">
        <f>IF(ISNUMBER(Tabla15[[#This Row],[Ponderación (w)]]),Tabla15[[#This Row],[Razón (Mínimo/Máximo)]]*Tabla15[[#This Row],[Ponderación (w)]],"")</f>
        <v>1.1849224715056949E-3</v>
      </c>
    </row>
    <row r="28" spans="1:9" ht="28.8" x14ac:dyDescent="0.3">
      <c r="A28" s="1" t="s">
        <v>1163</v>
      </c>
      <c r="B28" s="1" t="s">
        <v>1164</v>
      </c>
      <c r="C28" s="66">
        <f>SUMIFS(PPI_cuerpo_colegiado[Programación Financiera],PPI_cuerpo_colegiado[Código Programa presupuestal],Tabla15[[#This Row],[Código Programa presupuestal]],PPI_cuerpo_colegiado[Vigencia],LEFT('Reporte'!$B$1,4))</f>
        <v>65000000</v>
      </c>
      <c r="D28" s="66">
        <f>SUMIFS(CUIPO_datos_abiertos[OBLIGACIONES],CUIPO_datos_abiertos[COD_PROGAMA_MGA],Tabla15[[#This Row],[Código Programa presupuestal]],CUIPO_datos_abiertos[PERIODO],'Reporte'!$B$1)</f>
        <v>0</v>
      </c>
      <c r="E28" s="66">
        <f>MIN(Tabla15[[#This Row],[Programación Financiera]:[Obligaciones]])</f>
        <v>0</v>
      </c>
      <c r="F28" s="66">
        <f>MAX(Tabla15[[#This Row],[Programación Financiera]:[Obligaciones]])</f>
        <v>65000000</v>
      </c>
      <c r="G28" s="67">
        <f>IFERROR(Tabla15[[#This Row],[Mínimo]]/Tabla15[[#This Row],[Máximo]],0)</f>
        <v>0</v>
      </c>
      <c r="H28" s="67" t="str">
        <f>IF(Tabla15[[#This Row],[Razón (Mínimo/Máximo)]]&gt;=0.5,Tabla15[[#This Row],[Obligaciones]]/'Reporte'!$D$1,"")</f>
        <v/>
      </c>
      <c r="I28" s="67" t="str">
        <f>IF(ISNUMBER(Tabla15[[#This Row],[Ponderación (w)]]),Tabla15[[#This Row],[Razón (Mínimo/Máximo)]]*Tabla15[[#This Row],[Ponderación (w)]],"")</f>
        <v/>
      </c>
    </row>
    <row r="29" spans="1:9" ht="43.2" x14ac:dyDescent="0.3">
      <c r="A29" s="1" t="s">
        <v>1165</v>
      </c>
      <c r="B29" s="1" t="s">
        <v>1166</v>
      </c>
      <c r="C29" s="66">
        <f>SUMIFS(PPI_cuerpo_colegiado[Programación Financiera],PPI_cuerpo_colegiado[Código Programa presupuestal],Tabla15[[#This Row],[Código Programa presupuestal]],PPI_cuerpo_colegiado[Vigencia],LEFT('Reporte'!$B$1,4))</f>
        <v>1418950000</v>
      </c>
      <c r="D29" s="66">
        <f>SUMIFS(CUIPO_datos_abiertos[OBLIGACIONES],CUIPO_datos_abiertos[COD_PROGAMA_MGA],Tabla15[[#This Row],[Código Programa presupuestal]],CUIPO_datos_abiertos[PERIODO],'Reporte'!$B$1)</f>
        <v>266622041</v>
      </c>
      <c r="E29" s="66">
        <f>MIN(Tabla15[[#This Row],[Programación Financiera]:[Obligaciones]])</f>
        <v>266622041</v>
      </c>
      <c r="F29" s="66">
        <f>MAX(Tabla15[[#This Row],[Programación Financiera]:[Obligaciones]])</f>
        <v>1418950000</v>
      </c>
      <c r="G29" s="67">
        <f>IFERROR(Tabla15[[#This Row],[Mínimo]]/Tabla15[[#This Row],[Máximo]],0)</f>
        <v>0.18790094154128054</v>
      </c>
      <c r="H29" s="67" t="str">
        <f>IF(Tabla15[[#This Row],[Razón (Mínimo/Máximo)]]&gt;=0.5,Tabla15[[#This Row],[Obligaciones]]/'Reporte'!$D$1,"")</f>
        <v/>
      </c>
      <c r="I29" s="67" t="str">
        <f>IF(ISNUMBER(Tabla15[[#This Row],[Ponderación (w)]]),Tabla15[[#This Row],[Razón (Mínimo/Máximo)]]*Tabla15[[#This Row],[Ponderación (w)]],"")</f>
        <v/>
      </c>
    </row>
    <row r="30" spans="1:9" ht="43.2" x14ac:dyDescent="0.3">
      <c r="A30" s="1" t="s">
        <v>1167</v>
      </c>
      <c r="B30" s="1" t="s">
        <v>1168</v>
      </c>
      <c r="C30" s="66">
        <f>SUMIFS(PPI_cuerpo_colegiado[Programación Financiera],PPI_cuerpo_colegiado[Código Programa presupuestal],Tabla15[[#This Row],[Código Programa presupuestal]],PPI_cuerpo_colegiado[Vigencia],LEFT('Reporte'!$B$1,4))</f>
        <v>291000000</v>
      </c>
      <c r="D30" s="66">
        <f>SUMIFS(CUIPO_datos_abiertos[OBLIGACIONES],CUIPO_datos_abiertos[COD_PROGAMA_MGA],Tabla15[[#This Row],[Código Programa presupuestal]],CUIPO_datos_abiertos[PERIODO],'Reporte'!$B$1)</f>
        <v>92469586</v>
      </c>
      <c r="E30" s="66">
        <f>MIN(Tabla15[[#This Row],[Programación Financiera]:[Obligaciones]])</f>
        <v>92469586</v>
      </c>
      <c r="F30" s="66">
        <f>MAX(Tabla15[[#This Row],[Programación Financiera]:[Obligaciones]])</f>
        <v>291000000</v>
      </c>
      <c r="G30" s="67">
        <f>IFERROR(Tabla15[[#This Row],[Mínimo]]/Tabla15[[#This Row],[Máximo]],0)</f>
        <v>0.31776490034364263</v>
      </c>
      <c r="H30" s="67" t="str">
        <f>IF(Tabla15[[#This Row],[Razón (Mínimo/Máximo)]]&gt;=0.5,Tabla15[[#This Row],[Obligaciones]]/'Reporte'!$D$1,"")</f>
        <v/>
      </c>
      <c r="I30" s="67" t="str">
        <f>IF(ISNUMBER(Tabla15[[#This Row],[Ponderación (w)]]),Tabla15[[#This Row],[Razón (Mínimo/Máximo)]]*Tabla15[[#This Row],[Ponderación (w)]],"")</f>
        <v/>
      </c>
    </row>
    <row r="31" spans="1:9" x14ac:dyDescent="0.3">
      <c r="A31" s="1" t="s">
        <v>1169</v>
      </c>
      <c r="B31" s="1" t="s">
        <v>1170</v>
      </c>
      <c r="C31" s="66">
        <f>SUMIFS(PPI_cuerpo_colegiado[Programación Financiera],PPI_cuerpo_colegiado[Código Programa presupuestal],Tabla15[[#This Row],[Código Programa presupuestal]],PPI_cuerpo_colegiado[Vigencia],LEFT('Reporte'!$B$1,4))</f>
        <v>140125000</v>
      </c>
      <c r="D31" s="66">
        <f>SUMIFS(CUIPO_datos_abiertos[OBLIGACIONES],CUIPO_datos_abiertos[COD_PROGAMA_MGA],Tabla15[[#This Row],[Código Programa presupuestal]],CUIPO_datos_abiertos[PERIODO],'Reporte'!$B$1)</f>
        <v>178528568</v>
      </c>
      <c r="E31" s="66">
        <f>MIN(Tabla15[[#This Row],[Programación Financiera]:[Obligaciones]])</f>
        <v>140125000</v>
      </c>
      <c r="F31" s="66">
        <f>MAX(Tabla15[[#This Row],[Programación Financiera]:[Obligaciones]])</f>
        <v>178528568</v>
      </c>
      <c r="G31" s="67">
        <f>IFERROR(Tabla15[[#This Row],[Mínimo]]/Tabla15[[#This Row],[Máximo]],0)</f>
        <v>0.78488838828304497</v>
      </c>
      <c r="H31" s="67">
        <f>IF(Tabla15[[#This Row],[Razón (Mínimo/Máximo)]]&gt;=0.5,Tabla15[[#This Row],[Obligaciones]]/'Reporte'!$D$1,"")</f>
        <v>2.78100628662716E-4</v>
      </c>
      <c r="I31" s="67">
        <f>IF(ISNUMBER(Tabla15[[#This Row],[Ponderación (w)]]),Tabla15[[#This Row],[Razón (Mínimo/Máximo)]]*Tabla15[[#This Row],[Ponderación (w)]],"")</f>
        <v>2.1827795421158075E-4</v>
      </c>
    </row>
    <row r="32" spans="1:9" ht="28.8" x14ac:dyDescent="0.3">
      <c r="A32" s="1" t="s">
        <v>1171</v>
      </c>
      <c r="B32" s="1" t="s">
        <v>1172</v>
      </c>
      <c r="C32" s="66">
        <f>SUMIFS(PPI_cuerpo_colegiado[Programación Financiera],PPI_cuerpo_colegiado[Código Programa presupuestal],Tabla15[[#This Row],[Código Programa presupuestal]],PPI_cuerpo_colegiado[Vigencia],LEFT('Reporte'!$B$1,4))</f>
        <v>585000000</v>
      </c>
      <c r="D32" s="66">
        <f>SUMIFS(CUIPO_datos_abiertos[OBLIGACIONES],CUIPO_datos_abiertos[COD_PROGAMA_MGA],Tabla15[[#This Row],[Código Programa presupuestal]],CUIPO_datos_abiertos[PERIODO],'Reporte'!$B$1)</f>
        <v>0</v>
      </c>
      <c r="E32" s="66">
        <f>MIN(Tabla15[[#This Row],[Programación Financiera]:[Obligaciones]])</f>
        <v>0</v>
      </c>
      <c r="F32" s="66">
        <f>MAX(Tabla15[[#This Row],[Programación Financiera]:[Obligaciones]])</f>
        <v>585000000</v>
      </c>
      <c r="G32" s="67">
        <f>IFERROR(Tabla15[[#This Row],[Mínimo]]/Tabla15[[#This Row],[Máximo]],0)</f>
        <v>0</v>
      </c>
      <c r="H32" s="67" t="str">
        <f>IF(Tabla15[[#This Row],[Razón (Mínimo/Máximo)]]&gt;=0.5,Tabla15[[#This Row],[Obligaciones]]/'Reporte'!$D$1,"")</f>
        <v/>
      </c>
      <c r="I32" s="67" t="str">
        <f>IF(ISNUMBER(Tabla15[[#This Row],[Ponderación (w)]]),Tabla15[[#This Row],[Razón (Mínimo/Máximo)]]*Tabla15[[#This Row],[Ponderación (w)]],"")</f>
        <v/>
      </c>
    </row>
    <row r="33" spans="1:9" ht="28.8" x14ac:dyDescent="0.3">
      <c r="A33" s="1" t="s">
        <v>1173</v>
      </c>
      <c r="B33" s="1" t="s">
        <v>1174</v>
      </c>
      <c r="C33" s="66">
        <f>SUMIFS(PPI_cuerpo_colegiado[Programación Financiera],PPI_cuerpo_colegiado[Código Programa presupuestal],Tabla15[[#This Row],[Código Programa presupuestal]],PPI_cuerpo_colegiado[Vigencia],LEFT('Reporte'!$B$1,4))</f>
        <v>600000000</v>
      </c>
      <c r="D33" s="66">
        <f>SUMIFS(CUIPO_datos_abiertos[OBLIGACIONES],CUIPO_datos_abiertos[COD_PROGAMA_MGA],Tabla15[[#This Row],[Código Programa presupuestal]],CUIPO_datos_abiertos[PERIODO],'Reporte'!$B$1)</f>
        <v>0</v>
      </c>
      <c r="E33" s="66">
        <f>MIN(Tabla15[[#This Row],[Programación Financiera]:[Obligaciones]])</f>
        <v>0</v>
      </c>
      <c r="F33" s="66">
        <f>MAX(Tabla15[[#This Row],[Programación Financiera]:[Obligaciones]])</f>
        <v>600000000</v>
      </c>
      <c r="G33" s="67">
        <f>IFERROR(Tabla15[[#This Row],[Mínimo]]/Tabla15[[#This Row],[Máximo]],0)</f>
        <v>0</v>
      </c>
      <c r="H33" s="67" t="str">
        <f>IF(Tabla15[[#This Row],[Razón (Mínimo/Máximo)]]&gt;=0.5,Tabla15[[#This Row],[Obligaciones]]/'Reporte'!$D$1,"")</f>
        <v/>
      </c>
      <c r="I33" s="67" t="str">
        <f>IF(ISNUMBER(Tabla15[[#This Row],[Ponderación (w)]]),Tabla15[[#This Row],[Razón (Mínimo/Máximo)]]*Tabla15[[#This Row],[Ponderación (w)]],"")</f>
        <v/>
      </c>
    </row>
    <row r="34" spans="1:9" x14ac:dyDescent="0.3">
      <c r="A34" s="1" t="s">
        <v>1175</v>
      </c>
      <c r="B34" s="1" t="s">
        <v>1176</v>
      </c>
      <c r="C34" s="66">
        <f>SUMIFS(PPI_cuerpo_colegiado[Programación Financiera],PPI_cuerpo_colegiado[Código Programa presupuestal],Tabla15[[#This Row],[Código Programa presupuestal]],PPI_cuerpo_colegiado[Vigencia],LEFT('Reporte'!$B$1,4))</f>
        <v>0</v>
      </c>
      <c r="D34" s="66">
        <f>SUMIFS(CUIPO_datos_abiertos[OBLIGACIONES],CUIPO_datos_abiertos[COD_PROGAMA_MGA],Tabla15[[#This Row],[Código Programa presupuestal]],CUIPO_datos_abiertos[PERIODO],'Reporte'!$B$1)</f>
        <v>0</v>
      </c>
      <c r="E34" s="66">
        <f>MIN(Tabla15[[#This Row],[Programación Financiera]:[Obligaciones]])</f>
        <v>0</v>
      </c>
      <c r="F34" s="66">
        <f>MAX(Tabla15[[#This Row],[Programación Financiera]:[Obligaciones]])</f>
        <v>0</v>
      </c>
      <c r="G34" s="67">
        <f>IFERROR(Tabla15[[#This Row],[Mínimo]]/Tabla15[[#This Row],[Máximo]],0)</f>
        <v>0</v>
      </c>
      <c r="H34" s="67" t="str">
        <f>IF(Tabla15[[#This Row],[Razón (Mínimo/Máximo)]]&gt;=0.5,Tabla15[[#This Row],[Obligaciones]]/'Reporte'!$D$1,"")</f>
        <v/>
      </c>
      <c r="I34" s="67" t="str">
        <f>IF(ISNUMBER(Tabla15[[#This Row],[Ponderación (w)]]),Tabla15[[#This Row],[Razón (Mínimo/Máximo)]]*Tabla15[[#This Row],[Ponderación (w)]],"")</f>
        <v/>
      </c>
    </row>
    <row r="35" spans="1:9" x14ac:dyDescent="0.3">
      <c r="A35" s="1" t="s">
        <v>1177</v>
      </c>
      <c r="B35" s="1" t="s">
        <v>1178</v>
      </c>
      <c r="C35" s="66">
        <f>SUMIFS(PPI_cuerpo_colegiado[Programación Financiera],PPI_cuerpo_colegiado[Código Programa presupuestal],Tabla15[[#This Row],[Código Programa presupuestal]],PPI_cuerpo_colegiado[Vigencia],LEFT('Reporte'!$B$1,4))</f>
        <v>8000000000</v>
      </c>
      <c r="D35" s="66">
        <f>SUMIFS(CUIPO_datos_abiertos[OBLIGACIONES],CUIPO_datos_abiertos[COD_PROGAMA_MGA],Tabla15[[#This Row],[Código Programa presupuestal]],CUIPO_datos_abiertos[PERIODO],'Reporte'!$B$1)</f>
        <v>0</v>
      </c>
      <c r="E35" s="66">
        <f>MIN(Tabla15[[#This Row],[Programación Financiera]:[Obligaciones]])</f>
        <v>0</v>
      </c>
      <c r="F35" s="66">
        <f>MAX(Tabla15[[#This Row],[Programación Financiera]:[Obligaciones]])</f>
        <v>8000000000</v>
      </c>
      <c r="G35" s="67">
        <f>IFERROR(Tabla15[[#This Row],[Mínimo]]/Tabla15[[#This Row],[Máximo]],0)</f>
        <v>0</v>
      </c>
      <c r="H35" s="67" t="str">
        <f>IF(Tabla15[[#This Row],[Razón (Mínimo/Máximo)]]&gt;=0.5,Tabla15[[#This Row],[Obligaciones]]/'Reporte'!$D$1,"")</f>
        <v/>
      </c>
      <c r="I35" s="67" t="str">
        <f>IF(ISNUMBER(Tabla15[[#This Row],[Ponderación (w)]]),Tabla15[[#This Row],[Razón (Mínimo/Máximo)]]*Tabla15[[#This Row],[Ponderación (w)]],"")</f>
        <v/>
      </c>
    </row>
    <row r="36" spans="1:9" ht="28.8" x14ac:dyDescent="0.3">
      <c r="A36" s="1" t="s">
        <v>1179</v>
      </c>
      <c r="B36" s="1" t="s">
        <v>1180</v>
      </c>
      <c r="C36" s="66">
        <f>SUMIFS(PPI_cuerpo_colegiado[Programación Financiera],PPI_cuerpo_colegiado[Código Programa presupuestal],Tabla15[[#This Row],[Código Programa presupuestal]],PPI_cuerpo_colegiado[Vigencia],LEFT('Reporte'!$B$1,4))</f>
        <v>424000000</v>
      </c>
      <c r="D36" s="66">
        <f>SUMIFS(CUIPO_datos_abiertos[OBLIGACIONES],CUIPO_datos_abiertos[COD_PROGAMA_MGA],Tabla15[[#This Row],[Código Programa presupuestal]],CUIPO_datos_abiertos[PERIODO],'Reporte'!$B$1)</f>
        <v>0</v>
      </c>
      <c r="E36" s="66">
        <f>MIN(Tabla15[[#This Row],[Programación Financiera]:[Obligaciones]])</f>
        <v>0</v>
      </c>
      <c r="F36" s="66">
        <f>MAX(Tabla15[[#This Row],[Programación Financiera]:[Obligaciones]])</f>
        <v>424000000</v>
      </c>
      <c r="G36" s="67">
        <f>IFERROR(Tabla15[[#This Row],[Mínimo]]/Tabla15[[#This Row],[Máximo]],0)</f>
        <v>0</v>
      </c>
      <c r="H36" s="67" t="str">
        <f>IF(Tabla15[[#This Row],[Razón (Mínimo/Máximo)]]&gt;=0.5,Tabla15[[#This Row],[Obligaciones]]/'Reporte'!$D$1,"")</f>
        <v/>
      </c>
      <c r="I36" s="67" t="str">
        <f>IF(ISNUMBER(Tabla15[[#This Row],[Ponderación (w)]]),Tabla15[[#This Row],[Razón (Mínimo/Máximo)]]*Tabla15[[#This Row],[Ponderación (w)]],"")</f>
        <v/>
      </c>
    </row>
    <row r="37" spans="1:9" x14ac:dyDescent="0.3">
      <c r="A37" s="1" t="s">
        <v>1181</v>
      </c>
      <c r="B37" s="1" t="s">
        <v>1182</v>
      </c>
      <c r="C37" s="66">
        <f>SUMIFS(PPI_cuerpo_colegiado[Programación Financiera],PPI_cuerpo_colegiado[Código Programa presupuestal],Tabla15[[#This Row],[Código Programa presupuestal]],PPI_cuerpo_colegiado[Vigencia],LEFT('Reporte'!$B$1,4))</f>
        <v>431625000</v>
      </c>
      <c r="D37" s="66">
        <f>SUMIFS(CUIPO_datos_abiertos[OBLIGACIONES],CUIPO_datos_abiertos[COD_PROGAMA_MGA],Tabla15[[#This Row],[Código Programa presupuestal]],CUIPO_datos_abiertos[PERIODO],'Reporte'!$B$1)</f>
        <v>0</v>
      </c>
      <c r="E37" s="66">
        <f>MIN(Tabla15[[#This Row],[Programación Financiera]:[Obligaciones]])</f>
        <v>0</v>
      </c>
      <c r="F37" s="66">
        <f>MAX(Tabla15[[#This Row],[Programación Financiera]:[Obligaciones]])</f>
        <v>431625000</v>
      </c>
      <c r="G37" s="67">
        <f>IFERROR(Tabla15[[#This Row],[Mínimo]]/Tabla15[[#This Row],[Máximo]],0)</f>
        <v>0</v>
      </c>
      <c r="H37" s="67" t="str">
        <f>IF(Tabla15[[#This Row],[Razón (Mínimo/Máximo)]]&gt;=0.5,Tabla15[[#This Row],[Obligaciones]]/'Reporte'!$D$1,"")</f>
        <v/>
      </c>
      <c r="I37" s="67" t="str">
        <f>IF(ISNUMBER(Tabla15[[#This Row],[Ponderación (w)]]),Tabla15[[#This Row],[Razón (Mínimo/Máximo)]]*Tabla15[[#This Row],[Ponderación (w)]],"")</f>
        <v/>
      </c>
    </row>
    <row r="38" spans="1:9" x14ac:dyDescent="0.3">
      <c r="A38" s="1" t="s">
        <v>1183</v>
      </c>
      <c r="B38" s="1" t="s">
        <v>1184</v>
      </c>
      <c r="C38" s="66">
        <f>SUMIFS(PPI_cuerpo_colegiado[Programación Financiera],PPI_cuerpo_colegiado[Código Programa presupuestal],Tabla15[[#This Row],[Código Programa presupuestal]],PPI_cuerpo_colegiado[Vigencia],LEFT('Reporte'!$B$1,4))</f>
        <v>363000000.00000012</v>
      </c>
      <c r="D38" s="66">
        <f>SUMIFS(CUIPO_datos_abiertos[OBLIGACIONES],CUIPO_datos_abiertos[COD_PROGAMA_MGA],Tabla15[[#This Row],[Código Programa presupuestal]],CUIPO_datos_abiertos[PERIODO],'Reporte'!$B$1)</f>
        <v>0</v>
      </c>
      <c r="E38" s="66">
        <f>MIN(Tabla15[[#This Row],[Programación Financiera]:[Obligaciones]])</f>
        <v>0</v>
      </c>
      <c r="F38" s="66">
        <f>MAX(Tabla15[[#This Row],[Programación Financiera]:[Obligaciones]])</f>
        <v>363000000.00000012</v>
      </c>
      <c r="G38" s="67">
        <f>IFERROR(Tabla15[[#This Row],[Mínimo]]/Tabla15[[#This Row],[Máximo]],0)</f>
        <v>0</v>
      </c>
      <c r="H38" s="67" t="str">
        <f>IF(Tabla15[[#This Row],[Razón (Mínimo/Máximo)]]&gt;=0.5,Tabla15[[#This Row],[Obligaciones]]/'Reporte'!$D$1,"")</f>
        <v/>
      </c>
      <c r="I38" s="67" t="str">
        <f>IF(ISNUMBER(Tabla15[[#This Row],[Ponderación (w)]]),Tabla15[[#This Row],[Razón (Mínimo/Máximo)]]*Tabla15[[#This Row],[Ponderación (w)]],"")</f>
        <v/>
      </c>
    </row>
    <row r="39" spans="1:9" ht="28.8" x14ac:dyDescent="0.3">
      <c r="A39" s="1" t="s">
        <v>1185</v>
      </c>
      <c r="B39" s="1" t="s">
        <v>1186</v>
      </c>
      <c r="C39" s="66">
        <f>SUMIFS(PPI_cuerpo_colegiado[Programación Financiera],PPI_cuerpo_colegiado[Código Programa presupuestal],Tabla15[[#This Row],[Código Programa presupuestal]],PPI_cuerpo_colegiado[Vigencia],LEFT('Reporte'!$B$1,4))</f>
        <v>280000000</v>
      </c>
      <c r="D39" s="66">
        <f>SUMIFS(CUIPO_datos_abiertos[OBLIGACIONES],CUIPO_datos_abiertos[COD_PROGAMA_MGA],Tabla15[[#This Row],[Código Programa presupuestal]],CUIPO_datos_abiertos[PERIODO],'Reporte'!$B$1)</f>
        <v>0</v>
      </c>
      <c r="E39" s="66">
        <f>MIN(Tabla15[[#This Row],[Programación Financiera]:[Obligaciones]])</f>
        <v>0</v>
      </c>
      <c r="F39" s="66">
        <f>MAX(Tabla15[[#This Row],[Programación Financiera]:[Obligaciones]])</f>
        <v>280000000</v>
      </c>
      <c r="G39" s="67">
        <f>IFERROR(Tabla15[[#This Row],[Mínimo]]/Tabla15[[#This Row],[Máximo]],0)</f>
        <v>0</v>
      </c>
      <c r="H39" s="67" t="str">
        <f>IF(Tabla15[[#This Row],[Razón (Mínimo/Máximo)]]&gt;=0.5,Tabla15[[#This Row],[Obligaciones]]/'Reporte'!$D$1,"")</f>
        <v/>
      </c>
      <c r="I39" s="67" t="str">
        <f>IF(ISNUMBER(Tabla15[[#This Row],[Ponderación (w)]]),Tabla15[[#This Row],[Razón (Mínimo/Máximo)]]*Tabla15[[#This Row],[Ponderación (w)]],"")</f>
        <v/>
      </c>
    </row>
    <row r="40" spans="1:9" ht="28.8" x14ac:dyDescent="0.3">
      <c r="A40" s="1" t="s">
        <v>1187</v>
      </c>
      <c r="B40" s="1" t="s">
        <v>1188</v>
      </c>
      <c r="C40" s="66">
        <f>SUMIFS(PPI_cuerpo_colegiado[Programación Financiera],PPI_cuerpo_colegiado[Código Programa presupuestal],Tabla15[[#This Row],[Código Programa presupuestal]],PPI_cuerpo_colegiado[Vigencia],LEFT('Reporte'!$B$1,4))</f>
        <v>220500000</v>
      </c>
      <c r="D40" s="66">
        <f>SUMIFS(CUIPO_datos_abiertos[OBLIGACIONES],CUIPO_datos_abiertos[COD_PROGAMA_MGA],Tabla15[[#This Row],[Código Programa presupuestal]],CUIPO_datos_abiertos[PERIODO],'Reporte'!$B$1)</f>
        <v>0</v>
      </c>
      <c r="E40" s="66">
        <f>MIN(Tabla15[[#This Row],[Programación Financiera]:[Obligaciones]])</f>
        <v>0</v>
      </c>
      <c r="F40" s="66">
        <f>MAX(Tabla15[[#This Row],[Programación Financiera]:[Obligaciones]])</f>
        <v>220500000</v>
      </c>
      <c r="G40" s="67">
        <f>IFERROR(Tabla15[[#This Row],[Mínimo]]/Tabla15[[#This Row],[Máximo]],0)</f>
        <v>0</v>
      </c>
      <c r="H40" s="67" t="str">
        <f>IF(Tabla15[[#This Row],[Razón (Mínimo/Máximo)]]&gt;=0.5,Tabla15[[#This Row],[Obligaciones]]/'Reporte'!$D$1,"")</f>
        <v/>
      </c>
      <c r="I40" s="67" t="str">
        <f>IF(ISNUMBER(Tabla15[[#This Row],[Ponderación (w)]]),Tabla15[[#This Row],[Razón (Mínimo/Máximo)]]*Tabla15[[#This Row],[Ponderación (w)]],"")</f>
        <v/>
      </c>
    </row>
    <row r="41" spans="1:9" x14ac:dyDescent="0.3">
      <c r="A41" s="1" t="s">
        <v>1189</v>
      </c>
      <c r="B41" s="1" t="s">
        <v>1190</v>
      </c>
      <c r="C41" s="66">
        <f>SUMIFS(PPI_cuerpo_colegiado[Programación Financiera],PPI_cuerpo_colegiado[Código Programa presupuestal],Tabla15[[#This Row],[Código Programa presupuestal]],PPI_cuerpo_colegiado[Vigencia],LEFT('Reporte'!$B$1,4))</f>
        <v>10800000000</v>
      </c>
      <c r="D41" s="66">
        <f>SUMIFS(CUIPO_datos_abiertos[OBLIGACIONES],CUIPO_datos_abiertos[COD_PROGAMA_MGA],Tabla15[[#This Row],[Código Programa presupuestal]],CUIPO_datos_abiertos[PERIODO],'Reporte'!$B$1)</f>
        <v>0</v>
      </c>
      <c r="E41" s="66">
        <f>MIN(Tabla15[[#This Row],[Programación Financiera]:[Obligaciones]])</f>
        <v>0</v>
      </c>
      <c r="F41" s="66">
        <f>MAX(Tabla15[[#This Row],[Programación Financiera]:[Obligaciones]])</f>
        <v>10800000000</v>
      </c>
      <c r="G41" s="67">
        <f>IFERROR(Tabla15[[#This Row],[Mínimo]]/Tabla15[[#This Row],[Máximo]],0)</f>
        <v>0</v>
      </c>
      <c r="H41" s="67" t="str">
        <f>IF(Tabla15[[#This Row],[Razón (Mínimo/Máximo)]]&gt;=0.5,Tabla15[[#This Row],[Obligaciones]]/'Reporte'!$D$1,"")</f>
        <v/>
      </c>
      <c r="I41" s="67" t="str">
        <f>IF(ISNUMBER(Tabla15[[#This Row],[Ponderación (w)]]),Tabla15[[#This Row],[Razón (Mínimo/Máximo)]]*Tabla15[[#This Row],[Ponderación (w)]],"")</f>
        <v/>
      </c>
    </row>
    <row r="42" spans="1:9" ht="28.8" x14ac:dyDescent="0.3">
      <c r="A42" s="1" t="s">
        <v>1191</v>
      </c>
      <c r="B42" s="1" t="s">
        <v>1192</v>
      </c>
      <c r="C42" s="66">
        <f>SUMIFS(PPI_cuerpo_colegiado[Programación Financiera],PPI_cuerpo_colegiado[Código Programa presupuestal],Tabla15[[#This Row],[Código Programa presupuestal]],PPI_cuerpo_colegiado[Vigencia],LEFT('Reporte'!$B$1,4))</f>
        <v>0</v>
      </c>
      <c r="D42" s="66">
        <f>SUMIFS(CUIPO_datos_abiertos[OBLIGACIONES],CUIPO_datos_abiertos[COD_PROGAMA_MGA],Tabla15[[#This Row],[Código Programa presupuestal]],CUIPO_datos_abiertos[PERIODO],'Reporte'!$B$1)</f>
        <v>0</v>
      </c>
      <c r="E42" s="66">
        <f>MIN(Tabla15[[#This Row],[Programación Financiera]:[Obligaciones]])</f>
        <v>0</v>
      </c>
      <c r="F42" s="66">
        <f>MAX(Tabla15[[#This Row],[Programación Financiera]:[Obligaciones]])</f>
        <v>0</v>
      </c>
      <c r="G42" s="67">
        <f>IFERROR(Tabla15[[#This Row],[Mínimo]]/Tabla15[[#This Row],[Máximo]],0)</f>
        <v>0</v>
      </c>
      <c r="H42" s="67" t="str">
        <f>IF(Tabla15[[#This Row],[Razón (Mínimo/Máximo)]]&gt;=0.5,Tabla15[[#This Row],[Obligaciones]]/'Reporte'!$D$1,"")</f>
        <v/>
      </c>
      <c r="I42" s="67" t="str">
        <f>IF(ISNUMBER(Tabla15[[#This Row],[Ponderación (w)]]),Tabla15[[#This Row],[Razón (Mínimo/Máximo)]]*Tabla15[[#This Row],[Ponderación (w)]],"")</f>
        <v/>
      </c>
    </row>
    <row r="43" spans="1:9" x14ac:dyDescent="0.3">
      <c r="A43" s="1" t="s">
        <v>1193</v>
      </c>
      <c r="B43" s="1" t="s">
        <v>1194</v>
      </c>
      <c r="C43" s="66">
        <f>SUMIFS(PPI_cuerpo_colegiado[Programación Financiera],PPI_cuerpo_colegiado[Código Programa presupuestal],Tabla15[[#This Row],[Código Programa presupuestal]],PPI_cuerpo_colegiado[Vigencia],LEFT('Reporte'!$B$1,4))</f>
        <v>79000000</v>
      </c>
      <c r="D43" s="66">
        <f>SUMIFS(CUIPO_datos_abiertos[OBLIGACIONES],CUIPO_datos_abiertos[COD_PROGAMA_MGA],Tabla15[[#This Row],[Código Programa presupuestal]],CUIPO_datos_abiertos[PERIODO],'Reporte'!$B$1)</f>
        <v>0</v>
      </c>
      <c r="E43" s="66">
        <f>MIN(Tabla15[[#This Row],[Programación Financiera]:[Obligaciones]])</f>
        <v>0</v>
      </c>
      <c r="F43" s="66">
        <f>MAX(Tabla15[[#This Row],[Programación Financiera]:[Obligaciones]])</f>
        <v>79000000</v>
      </c>
      <c r="G43" s="67">
        <f>IFERROR(Tabla15[[#This Row],[Mínimo]]/Tabla15[[#This Row],[Máximo]],0)</f>
        <v>0</v>
      </c>
      <c r="H43" s="67" t="str">
        <f>IF(Tabla15[[#This Row],[Razón (Mínimo/Máximo)]]&gt;=0.5,Tabla15[[#This Row],[Obligaciones]]/'Reporte'!$D$1,"")</f>
        <v/>
      </c>
      <c r="I43" s="67" t="str">
        <f>IF(ISNUMBER(Tabla15[[#This Row],[Ponderación (w)]]),Tabla15[[#This Row],[Razón (Mínimo/Máximo)]]*Tabla15[[#This Row],[Ponderación (w)]],"")</f>
        <v/>
      </c>
    </row>
    <row r="44" spans="1:9" ht="28.8" x14ac:dyDescent="0.3">
      <c r="A44" s="1" t="s">
        <v>1195</v>
      </c>
      <c r="B44" s="1" t="s">
        <v>1196</v>
      </c>
      <c r="C44" s="66">
        <f>SUMIFS(PPI_cuerpo_colegiado[Programación Financiera],PPI_cuerpo_colegiado[Código Programa presupuestal],Tabla15[[#This Row],[Código Programa presupuestal]],PPI_cuerpo_colegiado[Vigencia],LEFT('Reporte'!$B$1,4))</f>
        <v>55125000</v>
      </c>
      <c r="D44" s="66">
        <f>SUMIFS(CUIPO_datos_abiertos[OBLIGACIONES],CUIPO_datos_abiertos[COD_PROGAMA_MGA],Tabla15[[#This Row],[Código Programa presupuestal]],CUIPO_datos_abiertos[PERIODO],'Reporte'!$B$1)</f>
        <v>0</v>
      </c>
      <c r="E44" s="66">
        <f>MIN(Tabla15[[#This Row],[Programación Financiera]:[Obligaciones]])</f>
        <v>0</v>
      </c>
      <c r="F44" s="66">
        <f>MAX(Tabla15[[#This Row],[Programación Financiera]:[Obligaciones]])</f>
        <v>55125000</v>
      </c>
      <c r="G44" s="67">
        <f>IFERROR(Tabla15[[#This Row],[Mínimo]]/Tabla15[[#This Row],[Máximo]],0)</f>
        <v>0</v>
      </c>
      <c r="H44" s="67" t="str">
        <f>IF(Tabla15[[#This Row],[Razón (Mínimo/Máximo)]]&gt;=0.5,Tabla15[[#This Row],[Obligaciones]]/'Reporte'!$D$1,"")</f>
        <v/>
      </c>
      <c r="I44" s="67" t="str">
        <f>IF(ISNUMBER(Tabla15[[#This Row],[Ponderación (w)]]),Tabla15[[#This Row],[Razón (Mínimo/Máximo)]]*Tabla15[[#This Row],[Ponderación (w)]],"")</f>
        <v/>
      </c>
    </row>
    <row r="45" spans="1:9" ht="28.8" x14ac:dyDescent="0.3">
      <c r="A45" s="1" t="s">
        <v>1197</v>
      </c>
      <c r="B45" s="1" t="s">
        <v>1198</v>
      </c>
      <c r="C45" s="66">
        <f>SUMIFS(PPI_cuerpo_colegiado[Programación Financiera],PPI_cuerpo_colegiado[Código Programa presupuestal],Tabla15[[#This Row],[Código Programa presupuestal]],PPI_cuerpo_colegiado[Vigencia],LEFT('Reporte'!$B$1,4))</f>
        <v>100000000</v>
      </c>
      <c r="D45" s="66">
        <f>SUMIFS(CUIPO_datos_abiertos[OBLIGACIONES],CUIPO_datos_abiertos[COD_PROGAMA_MGA],Tabla15[[#This Row],[Código Programa presupuestal]],CUIPO_datos_abiertos[PERIODO],'Reporte'!$B$1)</f>
        <v>0</v>
      </c>
      <c r="E45" s="66">
        <f>MIN(Tabla15[[#This Row],[Programación Financiera]:[Obligaciones]])</f>
        <v>0</v>
      </c>
      <c r="F45" s="66">
        <f>MAX(Tabla15[[#This Row],[Programación Financiera]:[Obligaciones]])</f>
        <v>100000000</v>
      </c>
      <c r="G45" s="67">
        <f>IFERROR(Tabla15[[#This Row],[Mínimo]]/Tabla15[[#This Row],[Máximo]],0)</f>
        <v>0</v>
      </c>
      <c r="H45" s="67" t="str">
        <f>IF(Tabla15[[#This Row],[Razón (Mínimo/Máximo)]]&gt;=0.5,Tabla15[[#This Row],[Obligaciones]]/'Reporte'!$D$1,"")</f>
        <v/>
      </c>
      <c r="I45" s="67" t="str">
        <f>IF(ISNUMBER(Tabla15[[#This Row],[Ponderación (w)]]),Tabla15[[#This Row],[Razón (Mínimo/Máximo)]]*Tabla15[[#This Row],[Ponderación (w)]],"")</f>
        <v/>
      </c>
    </row>
    <row r="46" spans="1:9" x14ac:dyDescent="0.3">
      <c r="A46" s="1" t="s">
        <v>1199</v>
      </c>
      <c r="B46" s="1" t="s">
        <v>1200</v>
      </c>
      <c r="C46" s="66">
        <f>SUMIFS(PPI_cuerpo_colegiado[Programación Financiera],PPI_cuerpo_colegiado[Código Programa presupuestal],Tabla15[[#This Row],[Código Programa presupuestal]],PPI_cuerpo_colegiado[Vigencia],LEFT('Reporte'!$B$1,4))</f>
        <v>48000000</v>
      </c>
      <c r="D46" s="66">
        <f>SUMIFS(CUIPO_datos_abiertos[OBLIGACIONES],CUIPO_datos_abiertos[COD_PROGAMA_MGA],Tabla15[[#This Row],[Código Programa presupuestal]],CUIPO_datos_abiertos[PERIODO],'Reporte'!$B$1)</f>
        <v>0</v>
      </c>
      <c r="E46" s="66">
        <f>MIN(Tabla15[[#This Row],[Programación Financiera]:[Obligaciones]])</f>
        <v>0</v>
      </c>
      <c r="F46" s="66">
        <f>MAX(Tabla15[[#This Row],[Programación Financiera]:[Obligaciones]])</f>
        <v>48000000</v>
      </c>
      <c r="G46" s="67">
        <f>IFERROR(Tabla15[[#This Row],[Mínimo]]/Tabla15[[#This Row],[Máximo]],0)</f>
        <v>0</v>
      </c>
      <c r="H46" s="67" t="str">
        <f>IF(Tabla15[[#This Row],[Razón (Mínimo/Máximo)]]&gt;=0.5,Tabla15[[#This Row],[Obligaciones]]/'Reporte'!$D$1,"")</f>
        <v/>
      </c>
      <c r="I46" s="67" t="str">
        <f>IF(ISNUMBER(Tabla15[[#This Row],[Ponderación (w)]]),Tabla15[[#This Row],[Razón (Mínimo/Máximo)]]*Tabla15[[#This Row],[Ponderación (w)]],"")</f>
        <v/>
      </c>
    </row>
    <row r="47" spans="1:9" x14ac:dyDescent="0.3">
      <c r="A47" s="1" t="s">
        <v>1201</v>
      </c>
      <c r="B47" s="1" t="s">
        <v>1202</v>
      </c>
      <c r="C47" s="66">
        <f>SUMIFS(PPI_cuerpo_colegiado[Programación Financiera],PPI_cuerpo_colegiado[Código Programa presupuestal],Tabla15[[#This Row],[Código Programa presupuestal]],PPI_cuerpo_colegiado[Vigencia],LEFT('Reporte'!$B$1,4))</f>
        <v>0</v>
      </c>
      <c r="D47" s="66">
        <f>SUMIFS(CUIPO_datos_abiertos[OBLIGACIONES],CUIPO_datos_abiertos[COD_PROGAMA_MGA],Tabla15[[#This Row],[Código Programa presupuestal]],CUIPO_datos_abiertos[PERIODO],'Reporte'!$B$1)</f>
        <v>0</v>
      </c>
      <c r="E47" s="66">
        <f>MIN(Tabla15[[#This Row],[Programación Financiera]:[Obligaciones]])</f>
        <v>0</v>
      </c>
      <c r="F47" s="66">
        <f>MAX(Tabla15[[#This Row],[Programación Financiera]:[Obligaciones]])</f>
        <v>0</v>
      </c>
      <c r="G47" s="67">
        <f>IFERROR(Tabla15[[#This Row],[Mínimo]]/Tabla15[[#This Row],[Máximo]],0)</f>
        <v>0</v>
      </c>
      <c r="H47" s="67" t="str">
        <f>IF(Tabla15[[#This Row],[Razón (Mínimo/Máximo)]]&gt;=0.5,Tabla15[[#This Row],[Obligaciones]]/'Reporte'!$D$1,"")</f>
        <v/>
      </c>
      <c r="I47" s="67" t="str">
        <f>IF(ISNUMBER(Tabla15[[#This Row],[Ponderación (w)]]),Tabla15[[#This Row],[Razón (Mínimo/Máximo)]]*Tabla15[[#This Row],[Ponderación (w)]],"")</f>
        <v/>
      </c>
    </row>
    <row r="48" spans="1:9" x14ac:dyDescent="0.3">
      <c r="A48" s="1" t="s">
        <v>1203</v>
      </c>
      <c r="B48" s="1" t="s">
        <v>1204</v>
      </c>
      <c r="C48" s="66">
        <f>SUMIFS(PPI_cuerpo_colegiado[Programación Financiera],PPI_cuerpo_colegiado[Código Programa presupuestal],Tabla15[[#This Row],[Código Programa presupuestal]],PPI_cuerpo_colegiado[Vigencia],LEFT('Reporte'!$B$1,4))</f>
        <v>0</v>
      </c>
      <c r="D48" s="66">
        <f>SUMIFS(CUIPO_datos_abiertos[OBLIGACIONES],CUIPO_datos_abiertos[COD_PROGAMA_MGA],Tabla15[[#This Row],[Código Programa presupuestal]],CUIPO_datos_abiertos[PERIODO],'Reporte'!$B$1)</f>
        <v>0</v>
      </c>
      <c r="E48" s="66">
        <f>MIN(Tabla15[[#This Row],[Programación Financiera]:[Obligaciones]])</f>
        <v>0</v>
      </c>
      <c r="F48" s="66">
        <f>MAX(Tabla15[[#This Row],[Programación Financiera]:[Obligaciones]])</f>
        <v>0</v>
      </c>
      <c r="G48" s="67">
        <f>IFERROR(Tabla15[[#This Row],[Mínimo]]/Tabla15[[#This Row],[Máximo]],0)</f>
        <v>0</v>
      </c>
      <c r="H48" s="67" t="str">
        <f>IF(Tabla15[[#This Row],[Razón (Mínimo/Máximo)]]&gt;=0.5,Tabla15[[#This Row],[Obligaciones]]/'Reporte'!$D$1,"")</f>
        <v/>
      </c>
      <c r="I48" s="67" t="str">
        <f>IF(ISNUMBER(Tabla15[[#This Row],[Ponderación (w)]]),Tabla15[[#This Row],[Razón (Mínimo/Máximo)]]*Tabla15[[#This Row],[Ponderación (w)]],"")</f>
        <v/>
      </c>
    </row>
    <row r="49" spans="1:9" x14ac:dyDescent="0.3">
      <c r="A49" s="1" t="s">
        <v>1205</v>
      </c>
      <c r="B49" s="1" t="s">
        <v>1206</v>
      </c>
      <c r="C49" s="66">
        <f>SUMIFS(PPI_cuerpo_colegiado[Programación Financiera],PPI_cuerpo_colegiado[Código Programa presupuestal],Tabla15[[#This Row],[Código Programa presupuestal]],PPI_cuerpo_colegiado[Vigencia],LEFT('Reporte'!$B$1,4))</f>
        <v>0</v>
      </c>
      <c r="D49" s="66">
        <f>SUMIFS(CUIPO_datos_abiertos[OBLIGACIONES],CUIPO_datos_abiertos[COD_PROGAMA_MGA],Tabla15[[#This Row],[Código Programa presupuestal]],CUIPO_datos_abiertos[PERIODO],'Reporte'!$B$1)</f>
        <v>0</v>
      </c>
      <c r="E49" s="66">
        <f>MIN(Tabla15[[#This Row],[Programación Financiera]:[Obligaciones]])</f>
        <v>0</v>
      </c>
      <c r="F49" s="66">
        <f>MAX(Tabla15[[#This Row],[Programación Financiera]:[Obligaciones]])</f>
        <v>0</v>
      </c>
      <c r="G49" s="67">
        <f>IFERROR(Tabla15[[#This Row],[Mínimo]]/Tabla15[[#This Row],[Máximo]],0)</f>
        <v>0</v>
      </c>
      <c r="H49" s="67" t="str">
        <f>IF(Tabla15[[#This Row],[Razón (Mínimo/Máximo)]]&gt;=0.5,Tabla15[[#This Row],[Obligaciones]]/'Reporte'!$D$1,"")</f>
        <v/>
      </c>
      <c r="I49" s="67" t="str">
        <f>IF(ISNUMBER(Tabla15[[#This Row],[Ponderación (w)]]),Tabla15[[#This Row],[Razón (Mínimo/Máximo)]]*Tabla15[[#This Row],[Ponderación (w)]],"")</f>
        <v/>
      </c>
    </row>
    <row r="50" spans="1:9" x14ac:dyDescent="0.3">
      <c r="A50" s="1" t="s">
        <v>1207</v>
      </c>
      <c r="B50" s="1" t="s">
        <v>1208</v>
      </c>
      <c r="C50" s="66">
        <f>SUMIFS(PPI_cuerpo_colegiado[Programación Financiera],PPI_cuerpo_colegiado[Código Programa presupuestal],Tabla15[[#This Row],[Código Programa presupuestal]],PPI_cuerpo_colegiado[Vigencia],LEFT('Reporte'!$B$1,4))</f>
        <v>0</v>
      </c>
      <c r="D50" s="66">
        <f>SUMIFS(CUIPO_datos_abiertos[OBLIGACIONES],CUIPO_datos_abiertos[COD_PROGAMA_MGA],Tabla15[[#This Row],[Código Programa presupuestal]],CUIPO_datos_abiertos[PERIODO],'Reporte'!$B$1)</f>
        <v>0</v>
      </c>
      <c r="E50" s="66">
        <f>MIN(Tabla15[[#This Row],[Programación Financiera]:[Obligaciones]])</f>
        <v>0</v>
      </c>
      <c r="F50" s="66">
        <f>MAX(Tabla15[[#This Row],[Programación Financiera]:[Obligaciones]])</f>
        <v>0</v>
      </c>
      <c r="G50" s="67">
        <f>IFERROR(Tabla15[[#This Row],[Mínimo]]/Tabla15[[#This Row],[Máximo]],0)</f>
        <v>0</v>
      </c>
      <c r="H50" s="67" t="str">
        <f>IF(Tabla15[[#This Row],[Razón (Mínimo/Máximo)]]&gt;=0.5,Tabla15[[#This Row],[Obligaciones]]/'Reporte'!$D$1,"")</f>
        <v/>
      </c>
      <c r="I50" s="67" t="str">
        <f>IF(ISNUMBER(Tabla15[[#This Row],[Ponderación (w)]]),Tabla15[[#This Row],[Razón (Mínimo/Máximo)]]*Tabla15[[#This Row],[Ponderación (w)]],"")</f>
        <v/>
      </c>
    </row>
    <row r="51" spans="1:9" x14ac:dyDescent="0.3">
      <c r="A51" s="1" t="s">
        <v>1209</v>
      </c>
      <c r="B51" s="1" t="s">
        <v>1210</v>
      </c>
      <c r="C51" s="66">
        <f>SUMIFS(PPI_cuerpo_colegiado[Programación Financiera],PPI_cuerpo_colegiado[Código Programa presupuestal],Tabla15[[#This Row],[Código Programa presupuestal]],PPI_cuerpo_colegiado[Vigencia],LEFT('Reporte'!$B$1,4))</f>
        <v>1000000000</v>
      </c>
      <c r="D51" s="66">
        <f>SUMIFS(CUIPO_datos_abiertos[OBLIGACIONES],CUIPO_datos_abiertos[COD_PROGAMA_MGA],Tabla15[[#This Row],[Código Programa presupuestal]],CUIPO_datos_abiertos[PERIODO],'Reporte'!$B$1)</f>
        <v>0</v>
      </c>
      <c r="E51" s="66">
        <f>MIN(Tabla15[[#This Row],[Programación Financiera]:[Obligaciones]])</f>
        <v>0</v>
      </c>
      <c r="F51" s="66">
        <f>MAX(Tabla15[[#This Row],[Programación Financiera]:[Obligaciones]])</f>
        <v>1000000000</v>
      </c>
      <c r="G51" s="67">
        <f>IFERROR(Tabla15[[#This Row],[Mínimo]]/Tabla15[[#This Row],[Máximo]],0)</f>
        <v>0</v>
      </c>
      <c r="H51" s="67" t="str">
        <f>IF(Tabla15[[#This Row],[Razón (Mínimo/Máximo)]]&gt;=0.5,Tabla15[[#This Row],[Obligaciones]]/'Reporte'!$D$1,"")</f>
        <v/>
      </c>
      <c r="I51" s="67" t="str">
        <f>IF(ISNUMBER(Tabla15[[#This Row],[Ponderación (w)]]),Tabla15[[#This Row],[Razón (Mínimo/Máximo)]]*Tabla15[[#This Row],[Ponderación (w)]],"")</f>
        <v/>
      </c>
    </row>
    <row r="52" spans="1:9" x14ac:dyDescent="0.3">
      <c r="A52" s="1" t="s">
        <v>1211</v>
      </c>
      <c r="B52" s="1" t="s">
        <v>1212</v>
      </c>
      <c r="C52" s="66">
        <f>SUMIFS(PPI_cuerpo_colegiado[Programación Financiera],PPI_cuerpo_colegiado[Código Programa presupuestal],Tabla15[[#This Row],[Código Programa presupuestal]],PPI_cuerpo_colegiado[Vigencia],LEFT('Reporte'!$B$1,4))</f>
        <v>550000000</v>
      </c>
      <c r="D52" s="66">
        <f>SUMIFS(CUIPO_datos_abiertos[OBLIGACIONES],CUIPO_datos_abiertos[COD_PROGAMA_MGA],Tabla15[[#This Row],[Código Programa presupuestal]],CUIPO_datos_abiertos[PERIODO],'Reporte'!$B$1)</f>
        <v>0</v>
      </c>
      <c r="E52" s="66">
        <f>MIN(Tabla15[[#This Row],[Programación Financiera]:[Obligaciones]])</f>
        <v>0</v>
      </c>
      <c r="F52" s="66">
        <f>MAX(Tabla15[[#This Row],[Programación Financiera]:[Obligaciones]])</f>
        <v>550000000</v>
      </c>
      <c r="G52" s="67">
        <f>IFERROR(Tabla15[[#This Row],[Mínimo]]/Tabla15[[#This Row],[Máximo]],0)</f>
        <v>0</v>
      </c>
      <c r="H52" s="67" t="str">
        <f>IF(Tabla15[[#This Row],[Razón (Mínimo/Máximo)]]&gt;=0.5,Tabla15[[#This Row],[Obligaciones]]/'Reporte'!$D$1,"")</f>
        <v/>
      </c>
      <c r="I52" s="67" t="str">
        <f>IF(ISNUMBER(Tabla15[[#This Row],[Ponderación (w)]]),Tabla15[[#This Row],[Razón (Mínimo/Máximo)]]*Tabla15[[#This Row],[Ponderación (w)]],"")</f>
        <v/>
      </c>
    </row>
    <row r="53" spans="1:9" x14ac:dyDescent="0.3">
      <c r="A53" s="1" t="s">
        <v>1213</v>
      </c>
      <c r="B53" s="1" t="s">
        <v>1214</v>
      </c>
      <c r="C53" s="66">
        <f>SUMIFS(PPI_cuerpo_colegiado[Programación Financiera],PPI_cuerpo_colegiado[Código Programa presupuestal],Tabla15[[#This Row],[Código Programa presupuestal]],PPI_cuerpo_colegiado[Vigencia],LEFT('Reporte'!$B$1,4))</f>
        <v>0</v>
      </c>
      <c r="D53" s="66">
        <f>SUMIFS(CUIPO_datos_abiertos[OBLIGACIONES],CUIPO_datos_abiertos[COD_PROGAMA_MGA],Tabla15[[#This Row],[Código Programa presupuestal]],CUIPO_datos_abiertos[PERIODO],'Reporte'!$B$1)</f>
        <v>0</v>
      </c>
      <c r="E53" s="66">
        <f>MIN(Tabla15[[#This Row],[Programación Financiera]:[Obligaciones]])</f>
        <v>0</v>
      </c>
      <c r="F53" s="66">
        <f>MAX(Tabla15[[#This Row],[Programación Financiera]:[Obligaciones]])</f>
        <v>0</v>
      </c>
      <c r="G53" s="67">
        <f>IFERROR(Tabla15[[#This Row],[Mínimo]]/Tabla15[[#This Row],[Máximo]],0)</f>
        <v>0</v>
      </c>
      <c r="H53" s="67" t="str">
        <f>IF(Tabla15[[#This Row],[Razón (Mínimo/Máximo)]]&gt;=0.5,Tabla15[[#This Row],[Obligaciones]]/'Reporte'!$D$1,"")</f>
        <v/>
      </c>
      <c r="I53" s="67" t="str">
        <f>IF(ISNUMBER(Tabla15[[#This Row],[Ponderación (w)]]),Tabla15[[#This Row],[Razón (Mínimo/Máximo)]]*Tabla15[[#This Row],[Ponderación (w)]],"")</f>
        <v/>
      </c>
    </row>
    <row r="54" spans="1:9" ht="28.8" x14ac:dyDescent="0.3">
      <c r="A54" s="1" t="s">
        <v>1215</v>
      </c>
      <c r="B54" s="1" t="s">
        <v>1216</v>
      </c>
      <c r="C54" s="66">
        <f>SUMIFS(PPI_cuerpo_colegiado[Programación Financiera],PPI_cuerpo_colegiado[Código Programa presupuestal],Tabla15[[#This Row],[Código Programa presupuestal]],PPI_cuerpo_colegiado[Vigencia],LEFT('Reporte'!$B$1,4))</f>
        <v>0</v>
      </c>
      <c r="D54" s="66">
        <f>SUMIFS(CUIPO_datos_abiertos[OBLIGACIONES],CUIPO_datos_abiertos[COD_PROGAMA_MGA],Tabla15[[#This Row],[Código Programa presupuestal]],CUIPO_datos_abiertos[PERIODO],'Reporte'!$B$1)</f>
        <v>0</v>
      </c>
      <c r="E54" s="66">
        <f>MIN(Tabla15[[#This Row],[Programación Financiera]:[Obligaciones]])</f>
        <v>0</v>
      </c>
      <c r="F54" s="66">
        <f>MAX(Tabla15[[#This Row],[Programación Financiera]:[Obligaciones]])</f>
        <v>0</v>
      </c>
      <c r="G54" s="67">
        <f>IFERROR(Tabla15[[#This Row],[Mínimo]]/Tabla15[[#This Row],[Máximo]],0)</f>
        <v>0</v>
      </c>
      <c r="H54" s="67" t="str">
        <f>IF(Tabla15[[#This Row],[Razón (Mínimo/Máximo)]]&gt;=0.5,Tabla15[[#This Row],[Obligaciones]]/'Reporte'!$D$1,"")</f>
        <v/>
      </c>
      <c r="I54" s="67" t="str">
        <f>IF(ISNUMBER(Tabla15[[#This Row],[Ponderación (w)]]),Tabla15[[#This Row],[Razón (Mínimo/Máximo)]]*Tabla15[[#This Row],[Ponderación (w)]],"")</f>
        <v/>
      </c>
    </row>
    <row r="55" spans="1:9" x14ac:dyDescent="0.3">
      <c r="A55" s="1" t="s">
        <v>1217</v>
      </c>
      <c r="B55" s="1" t="s">
        <v>1218</v>
      </c>
      <c r="C55" s="66">
        <f>SUMIFS(PPI_cuerpo_colegiado[Programación Financiera],PPI_cuerpo_colegiado[Código Programa presupuestal],Tabla15[[#This Row],[Código Programa presupuestal]],PPI_cuerpo_colegiado[Vigencia],LEFT('Reporte'!$B$1,4))</f>
        <v>0</v>
      </c>
      <c r="D55" s="66">
        <f>SUMIFS(CUIPO_datos_abiertos[OBLIGACIONES],CUIPO_datos_abiertos[COD_PROGAMA_MGA],Tabla15[[#This Row],[Código Programa presupuestal]],CUIPO_datos_abiertos[PERIODO],'Reporte'!$B$1)</f>
        <v>0</v>
      </c>
      <c r="E55" s="66">
        <f>MIN(Tabla15[[#This Row],[Programación Financiera]:[Obligaciones]])</f>
        <v>0</v>
      </c>
      <c r="F55" s="66">
        <f>MAX(Tabla15[[#This Row],[Programación Financiera]:[Obligaciones]])</f>
        <v>0</v>
      </c>
      <c r="G55" s="67">
        <f>IFERROR(Tabla15[[#This Row],[Mínimo]]/Tabla15[[#This Row],[Máximo]],0)</f>
        <v>0</v>
      </c>
      <c r="H55" s="67" t="str">
        <f>IF(Tabla15[[#This Row],[Razón (Mínimo/Máximo)]]&gt;=0.5,Tabla15[[#This Row],[Obligaciones]]/'Reporte'!$D$1,"")</f>
        <v/>
      </c>
      <c r="I55" s="67" t="str">
        <f>IF(ISNUMBER(Tabla15[[#This Row],[Ponderación (w)]]),Tabla15[[#This Row],[Razón (Mínimo/Máximo)]]*Tabla15[[#This Row],[Ponderación (w)]],"")</f>
        <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98343-1654-4D35-873A-FA88BBD08433}">
  <dimension ref="B1:W326"/>
  <sheetViews>
    <sheetView workbookViewId="0">
      <selection activeCell="C18" sqref="C18"/>
    </sheetView>
  </sheetViews>
  <sheetFormatPr baseColWidth="10" defaultColWidth="11.44140625" defaultRowHeight="14.4" x14ac:dyDescent="0.3"/>
  <cols>
    <col min="1" max="1" width="4.44140625" customWidth="1"/>
    <col min="3" max="3" width="17.6640625" customWidth="1"/>
    <col min="5" max="5" width="12.33203125" bestFit="1" customWidth="1"/>
    <col min="6" max="6" width="19.21875" bestFit="1" customWidth="1"/>
    <col min="7" max="7" width="24.44140625" customWidth="1"/>
    <col min="8" max="20" width="5.5546875" customWidth="1"/>
    <col min="22" max="22" width="22.88671875" customWidth="1"/>
  </cols>
  <sheetData>
    <row r="1" spans="2:23" x14ac:dyDescent="0.3">
      <c r="B1" t="s">
        <v>1219</v>
      </c>
    </row>
    <row r="2" spans="2:23" x14ac:dyDescent="0.3">
      <c r="B2" t="s">
        <v>1220</v>
      </c>
    </row>
    <row r="3" spans="2:23" x14ac:dyDescent="0.3">
      <c r="B3" t="s">
        <v>1221</v>
      </c>
    </row>
    <row r="4" spans="2:23" x14ac:dyDescent="0.3">
      <c r="B4" s="68" t="s">
        <v>35</v>
      </c>
      <c r="C4" t="s">
        <v>1222</v>
      </c>
      <c r="D4" t="s">
        <v>1223</v>
      </c>
      <c r="E4" t="s">
        <v>1224</v>
      </c>
      <c r="F4" s="70" t="s">
        <v>1225</v>
      </c>
      <c r="V4" s="70" t="s">
        <v>1226</v>
      </c>
      <c r="W4" s="71" t="s">
        <v>1227</v>
      </c>
    </row>
    <row r="5" spans="2:23" x14ac:dyDescent="0.3">
      <c r="B5" t="str" cm="1">
        <f t="array" ref="B5:B317">_xlfn.LET(_xlpm.productos_cuipo,_xlfn.UNIQUE(_xlfn._xlws.FILTER(CUIPO_datos_abiertos[COD_PROGRAMATICO_MGA],(CUIPO_datos_abiertos[ES_PRODUCTO_VALIDO]="VALIDO")*(CUIPO_datos_abiertos[PERIODO]='Reporte'!$B$1))),_xlpm.productos_pisistpt,_xlfn.UNIQUE(PI_SISPT_ProgramacionFisica[Cód. Prod.]),_xlpm.productos_piip,_xlfn.UNIQUE(_xlfn._xlws.FILTER(EjecucionPIIP[CodigoProducto],(EjecucionPIIP[Vigencia]=LEFT('Reporte'!$B$1,4))*(EjecucionPIIP[AvanceEjecutado]&lt;&gt;0))),_xlpm.apilado,_xlfn.UNIQUE(_xlfn.VSTACK(_xlpm.productos_cuipo,_xlpm.productos_piip,_xlpm.productos_pisistpt)),_xlpm.apilado)</f>
        <v>1903001</v>
      </c>
      <c r="C5" s="69" t="str" cm="1">
        <f t="array" ref="C5">IF(ISNUMBER(VALUE(_xlfn.UNIQUE(_xlfn._xlws.FILTER(PI_SISPT_ProgramacionFisica[Cód. Prod.],PI_SISPT_ProgramacionFisica[Cód. Prod.]=Bono_2!B5,"")))),1,"")</f>
        <v/>
      </c>
      <c r="D5" s="69" t="str" cm="1">
        <f t="array" ref="D5">IF(ISNUMBER(VALUE(_xlfn.UNIQUE(_xlfn._xlws.FILTER(EjecucionPIIP[CodigoProducto],(EjecucionPIIP[CodigoProducto]=Bono_2!B5)*(EjecucionPIIP[Vigencia]=LEFT('Reporte'!$B$1,4))*(EjecucionPIIP[AvanceEjecutado]&lt;&gt;0),"")))),1,"")</f>
        <v/>
      </c>
      <c r="E5" s="69" cm="1">
        <f t="array" ref="E5">IF(ISNUMBER(VALUE(_xlfn.UNIQUE(_xlfn._xlws.FILTER(CUIPO_datos_abiertos[COD_PROGRAMATICO_MGA],(CUIPO_datos_abiertos[COD_PROGRAMATICO_MGA]=Bono_2!B5)*(CUIPO_datos_abiertos[PERIODO]='Reporte'!$B$1)*(CUIPO_datos_abiertos[OBLIGACIONES]&lt;&gt;0),"")))),1,"")</f>
        <v>1</v>
      </c>
      <c r="F5" t="str">
        <f>IF(SUM(C5:E5)=3,"Aplica","")</f>
        <v/>
      </c>
      <c r="V5" t="s">
        <v>1228</v>
      </c>
      <c r="W5" cm="1">
        <f t="array" ref="W5">SUMPRODUCT(($C$5:$C$322=1)*($D$5:$D$322&lt;&gt;1)*($E$5:$E$322&lt;&gt;1))</f>
        <v>234</v>
      </c>
    </row>
    <row r="6" spans="2:23" x14ac:dyDescent="0.3">
      <c r="B6" t="str">
        <v>4599023</v>
      </c>
      <c r="C6" s="69" cm="1">
        <f t="array" ref="C6">IF(ISNUMBER(VALUE(_xlfn.UNIQUE(_xlfn._xlws.FILTER(PI_SISPT_ProgramacionFisica[Cód. Prod.],PI_SISPT_ProgramacionFisica[Cód. Prod.]=Bono_2!B6,"")))),1,"")</f>
        <v>1</v>
      </c>
      <c r="D6" s="69" cm="1">
        <f t="array" ref="D6">IF(ISNUMBER(VALUE(_xlfn.UNIQUE(_xlfn._xlws.FILTER(EjecucionPIIP[CodigoProducto],(EjecucionPIIP[CodigoProducto]=Bono_2!B6)*(EjecucionPIIP[Vigencia]=LEFT('Reporte'!$B$1,4))*(EjecucionPIIP[AvanceEjecutado]&lt;&gt;0),"")))),1,"")</f>
        <v>1</v>
      </c>
      <c r="E6" s="69" cm="1">
        <f t="array" ref="E6">IF(ISNUMBER(VALUE(_xlfn.UNIQUE(_xlfn._xlws.FILTER(CUIPO_datos_abiertos[COD_PROGRAMATICO_MGA],(CUIPO_datos_abiertos[COD_PROGRAMATICO_MGA]=Bono_2!B6)*(CUIPO_datos_abiertos[PERIODO]='Reporte'!$B$1)*(CUIPO_datos_abiertos[OBLIGACIONES]&lt;&gt;0),"")))),1,"")</f>
        <v>1</v>
      </c>
      <c r="F6" t="str">
        <f t="shared" ref="F6:F69" si="0">IF(SUM(C6:E6)=3,"Aplica","")</f>
        <v>Aplica</v>
      </c>
      <c r="V6" t="s">
        <v>1229</v>
      </c>
      <c r="W6" cm="1">
        <f t="array" ref="W6">SUMPRODUCT(($C$5:$C$322&lt;&gt;1)*($D$5:$D$322=1)*($E$5:$E$322&lt;&gt;1))</f>
        <v>3</v>
      </c>
    </row>
    <row r="7" spans="2:23" x14ac:dyDescent="0.3">
      <c r="B7" t="str">
        <v>4104020</v>
      </c>
      <c r="C7" s="69" cm="1">
        <f t="array" ref="C7">IF(ISNUMBER(VALUE(_xlfn.UNIQUE(_xlfn._xlws.FILTER(PI_SISPT_ProgramacionFisica[Cód. Prod.],PI_SISPT_ProgramacionFisica[Cód. Prod.]=Bono_2!B7,"")))),1,"")</f>
        <v>1</v>
      </c>
      <c r="D7" s="69" cm="1">
        <f t="array" ref="D7">IF(ISNUMBER(VALUE(_xlfn.UNIQUE(_xlfn._xlws.FILTER(EjecucionPIIP[CodigoProducto],(EjecucionPIIP[CodigoProducto]=Bono_2!B7)*(EjecucionPIIP[Vigencia]=LEFT('Reporte'!$B$1,4))*(EjecucionPIIP[AvanceEjecutado]&lt;&gt;0),"")))),1,"")</f>
        <v>1</v>
      </c>
      <c r="E7" s="69" cm="1">
        <f t="array" ref="E7">IF(ISNUMBER(VALUE(_xlfn.UNIQUE(_xlfn._xlws.FILTER(CUIPO_datos_abiertos[COD_PROGRAMATICO_MGA],(CUIPO_datos_abiertos[COD_PROGRAMATICO_MGA]=Bono_2!B7)*(CUIPO_datos_abiertos[PERIODO]='Reporte'!$B$1)*(CUIPO_datos_abiertos[OBLIGACIONES]&lt;&gt;0),"")))),1,"")</f>
        <v>1</v>
      </c>
      <c r="F7" t="str">
        <f t="shared" si="0"/>
        <v>Aplica</v>
      </c>
      <c r="V7" t="s">
        <v>1230</v>
      </c>
      <c r="W7" cm="1">
        <f t="array" ref="W7">SUMPRODUCT(($C$5:$C$322&lt;&gt;1)*($D$5:$D$322&lt;&gt;1)*($E$5:$E$322=1))</f>
        <v>24</v>
      </c>
    </row>
    <row r="8" spans="2:23" x14ac:dyDescent="0.3">
      <c r="B8" t="str">
        <v>4599002</v>
      </c>
      <c r="C8" s="69" cm="1">
        <f t="array" ref="C8">IF(ISNUMBER(VALUE(_xlfn.UNIQUE(_xlfn._xlws.FILTER(PI_SISPT_ProgramacionFisica[Cód. Prod.],PI_SISPT_ProgramacionFisica[Cód. Prod.]=Bono_2!B8,"")))),1,"")</f>
        <v>1</v>
      </c>
      <c r="D8" s="69" cm="1">
        <f t="array" ref="D8">IF(ISNUMBER(VALUE(_xlfn.UNIQUE(_xlfn._xlws.FILTER(EjecucionPIIP[CodigoProducto],(EjecucionPIIP[CodigoProducto]=Bono_2!B8)*(EjecucionPIIP[Vigencia]=LEFT('Reporte'!$B$1,4))*(EjecucionPIIP[AvanceEjecutado]&lt;&gt;0),"")))),1,"")</f>
        <v>1</v>
      </c>
      <c r="E8" s="69" cm="1">
        <f t="array" ref="E8">IF(ISNUMBER(VALUE(_xlfn.UNIQUE(_xlfn._xlws.FILTER(CUIPO_datos_abiertos[COD_PROGRAMATICO_MGA],(CUIPO_datos_abiertos[COD_PROGRAMATICO_MGA]=Bono_2!B8)*(CUIPO_datos_abiertos[PERIODO]='Reporte'!$B$1)*(CUIPO_datos_abiertos[OBLIGACIONES]&lt;&gt;0),"")))),1,"")</f>
        <v>1</v>
      </c>
      <c r="F8" t="str">
        <f t="shared" si="0"/>
        <v>Aplica</v>
      </c>
      <c r="V8" t="s">
        <v>1231</v>
      </c>
      <c r="W8" cm="1">
        <f t="array" ref="W8">SUMPRODUCT(($C$5:$C$322=1)*($D$5:$D$322=1)*($E$5:$E$322&lt;&gt;1))</f>
        <v>10</v>
      </c>
    </row>
    <row r="9" spans="2:23" x14ac:dyDescent="0.3">
      <c r="B9" t="str">
        <v>1906039</v>
      </c>
      <c r="C9" s="69" t="str" cm="1">
        <f t="array" ref="C9">IF(ISNUMBER(VALUE(_xlfn.UNIQUE(_xlfn._xlws.FILTER(PI_SISPT_ProgramacionFisica[Cód. Prod.],PI_SISPT_ProgramacionFisica[Cód. Prod.]=Bono_2!B9,"")))),1,"")</f>
        <v/>
      </c>
      <c r="D9" s="69" t="str" cm="1">
        <f t="array" ref="D9">IF(ISNUMBER(VALUE(_xlfn.UNIQUE(_xlfn._xlws.FILTER(EjecucionPIIP[CodigoProducto],(EjecucionPIIP[CodigoProducto]=Bono_2!B9)*(EjecucionPIIP[Vigencia]=LEFT('Reporte'!$B$1,4))*(EjecucionPIIP[AvanceEjecutado]&lt;&gt;0),"")))),1,"")</f>
        <v/>
      </c>
      <c r="E9" s="69" cm="1">
        <f t="array" ref="E9">IF(ISNUMBER(VALUE(_xlfn.UNIQUE(_xlfn._xlws.FILTER(CUIPO_datos_abiertos[COD_PROGRAMATICO_MGA],(CUIPO_datos_abiertos[COD_PROGRAMATICO_MGA]=Bono_2!B9)*(CUIPO_datos_abiertos[PERIODO]='Reporte'!$B$1)*(CUIPO_datos_abiertos[OBLIGACIONES]&lt;&gt;0),"")))),1,"")</f>
        <v>1</v>
      </c>
      <c r="F9" t="str">
        <f t="shared" si="0"/>
        <v/>
      </c>
      <c r="V9" t="s">
        <v>1232</v>
      </c>
      <c r="W9" cm="1">
        <f t="array" ref="W9">SUMPRODUCT(($C$5:$C$322=1)*($D$5:$D$322&lt;&gt;1)*($E$5:$E$322=1))</f>
        <v>23</v>
      </c>
    </row>
    <row r="10" spans="2:23" x14ac:dyDescent="0.3">
      <c r="B10" t="str">
        <v>2201071</v>
      </c>
      <c r="C10" s="69" cm="1">
        <f t="array" ref="C10">IF(ISNUMBER(VALUE(_xlfn.UNIQUE(_xlfn._xlws.FILTER(PI_SISPT_ProgramacionFisica[Cód. Prod.],PI_SISPT_ProgramacionFisica[Cód. Prod.]=Bono_2!B10,"")))),1,"")</f>
        <v>1</v>
      </c>
      <c r="D10" s="69" t="str" cm="1">
        <f t="array" ref="D10">IF(ISNUMBER(VALUE(_xlfn.UNIQUE(_xlfn._xlws.FILTER(EjecucionPIIP[CodigoProducto],(EjecucionPIIP[CodigoProducto]=Bono_2!B10)*(EjecucionPIIP[Vigencia]=LEFT('Reporte'!$B$1,4))*(EjecucionPIIP[AvanceEjecutado]&lt;&gt;0),"")))),1,"")</f>
        <v/>
      </c>
      <c r="E10" s="69" cm="1">
        <f t="array" ref="E10">IF(ISNUMBER(VALUE(_xlfn.UNIQUE(_xlfn._xlws.FILTER(CUIPO_datos_abiertos[COD_PROGRAMATICO_MGA],(CUIPO_datos_abiertos[COD_PROGRAMATICO_MGA]=Bono_2!B10)*(CUIPO_datos_abiertos[PERIODO]='Reporte'!$B$1)*(CUIPO_datos_abiertos[OBLIGACIONES]&lt;&gt;0),"")))),1,"")</f>
        <v>1</v>
      </c>
      <c r="F10" t="str">
        <f t="shared" si="0"/>
        <v/>
      </c>
      <c r="V10" t="s">
        <v>1233</v>
      </c>
      <c r="W10" cm="1">
        <f t="array" ref="W10">SUMPRODUCT(($C$5:$C$322&lt;&gt;1)*($D$5:$D$322=1)*($E$5:$E$322=1))</f>
        <v>0</v>
      </c>
    </row>
    <row r="11" spans="2:23" x14ac:dyDescent="0.3">
      <c r="B11" t="str">
        <v>4599025</v>
      </c>
      <c r="C11" s="69" cm="1">
        <f t="array" ref="C11">IF(ISNUMBER(VALUE(_xlfn.UNIQUE(_xlfn._xlws.FILTER(PI_SISPT_ProgramacionFisica[Cód. Prod.],PI_SISPT_ProgramacionFisica[Cód. Prod.]=Bono_2!B11,"")))),1,"")</f>
        <v>1</v>
      </c>
      <c r="D11" s="69" t="str" cm="1">
        <f t="array" ref="D11">IF(ISNUMBER(VALUE(_xlfn.UNIQUE(_xlfn._xlws.FILTER(EjecucionPIIP[CodigoProducto],(EjecucionPIIP[CodigoProducto]=Bono_2!B11)*(EjecucionPIIP[Vigencia]=LEFT('Reporte'!$B$1,4))*(EjecucionPIIP[AvanceEjecutado]&lt;&gt;0),"")))),1,"")</f>
        <v/>
      </c>
      <c r="E11" s="69" cm="1">
        <f t="array" ref="E11">IF(ISNUMBER(VALUE(_xlfn.UNIQUE(_xlfn._xlws.FILTER(CUIPO_datos_abiertos[COD_PROGRAMATICO_MGA],(CUIPO_datos_abiertos[COD_PROGRAMATICO_MGA]=Bono_2!B11)*(CUIPO_datos_abiertos[PERIODO]='Reporte'!$B$1)*(CUIPO_datos_abiertos[OBLIGACIONES]&lt;&gt;0),"")))),1,"")</f>
        <v>1</v>
      </c>
      <c r="F11" t="str">
        <f t="shared" si="0"/>
        <v/>
      </c>
      <c r="V11" t="s">
        <v>1234</v>
      </c>
      <c r="W11" cm="1">
        <f t="array" ref="W11">SUMPRODUCT(($C$5:$C$322=1)*($D$5:$D$322=1)*($E$5:$E$322=1))</f>
        <v>19</v>
      </c>
    </row>
    <row r="12" spans="2:23" x14ac:dyDescent="0.3">
      <c r="B12" t="str">
        <v>1903035</v>
      </c>
      <c r="C12" s="69" cm="1">
        <f t="array" ref="C12">IF(ISNUMBER(VALUE(_xlfn.UNIQUE(_xlfn._xlws.FILTER(PI_SISPT_ProgramacionFisica[Cód. Prod.],PI_SISPT_ProgramacionFisica[Cód. Prod.]=Bono_2!B12,"")))),1,"")</f>
        <v>1</v>
      </c>
      <c r="D12" s="69" cm="1">
        <f t="array" ref="D12">IF(ISNUMBER(VALUE(_xlfn.UNIQUE(_xlfn._xlws.FILTER(EjecucionPIIP[CodigoProducto],(EjecucionPIIP[CodigoProducto]=Bono_2!B12)*(EjecucionPIIP[Vigencia]=LEFT('Reporte'!$B$1,4))*(EjecucionPIIP[AvanceEjecutado]&lt;&gt;0),"")))),1,"")</f>
        <v>1</v>
      </c>
      <c r="E12" s="69" cm="1">
        <f t="array" ref="E12">IF(ISNUMBER(VALUE(_xlfn.UNIQUE(_xlfn._xlws.FILTER(CUIPO_datos_abiertos[COD_PROGRAMATICO_MGA],(CUIPO_datos_abiertos[COD_PROGRAMATICO_MGA]=Bono_2!B12)*(CUIPO_datos_abiertos[PERIODO]='Reporte'!$B$1)*(CUIPO_datos_abiertos[OBLIGACIONES]&lt;&gt;0),"")))),1,"")</f>
        <v>1</v>
      </c>
      <c r="F12" t="str">
        <f t="shared" si="0"/>
        <v>Aplica</v>
      </c>
      <c r="V12" t="s">
        <v>1235</v>
      </c>
      <c r="W12" cm="1">
        <f t="array" ref="W12">SUMPRODUCT(($B$5:$B$322&lt;&gt;"")*1)</f>
        <v>313</v>
      </c>
    </row>
    <row r="13" spans="2:23" x14ac:dyDescent="0.3">
      <c r="B13" t="str">
        <v>4502024</v>
      </c>
      <c r="C13" s="69" cm="1">
        <f t="array" ref="C13">IF(ISNUMBER(VALUE(_xlfn.UNIQUE(_xlfn._xlws.FILTER(PI_SISPT_ProgramacionFisica[Cód. Prod.],PI_SISPT_ProgramacionFisica[Cód. Prod.]=Bono_2!B13,"")))),1,"")</f>
        <v>1</v>
      </c>
      <c r="D13" s="69" cm="1">
        <f t="array" ref="D13">IF(ISNUMBER(VALUE(_xlfn.UNIQUE(_xlfn._xlws.FILTER(EjecucionPIIP[CodigoProducto],(EjecucionPIIP[CodigoProducto]=Bono_2!B13)*(EjecucionPIIP[Vigencia]=LEFT('Reporte'!$B$1,4))*(EjecucionPIIP[AvanceEjecutado]&lt;&gt;0),"")))),1,"")</f>
        <v>1</v>
      </c>
      <c r="E13" s="69" cm="1">
        <f t="array" ref="E13">IF(ISNUMBER(VALUE(_xlfn.UNIQUE(_xlfn._xlws.FILTER(CUIPO_datos_abiertos[COD_PROGRAMATICO_MGA],(CUIPO_datos_abiertos[COD_PROGRAMATICO_MGA]=Bono_2!B13)*(CUIPO_datos_abiertos[PERIODO]='Reporte'!$B$1)*(CUIPO_datos_abiertos[OBLIGACIONES]&lt;&gt;0),"")))),1,"")</f>
        <v>1</v>
      </c>
      <c r="F13" t="str">
        <f t="shared" si="0"/>
        <v>Aplica</v>
      </c>
      <c r="V13" t="s">
        <v>1236</v>
      </c>
      <c r="W13">
        <f>SUM(W5:W11)</f>
        <v>313</v>
      </c>
    </row>
    <row r="14" spans="2:23" x14ac:dyDescent="0.3">
      <c r="B14" t="str">
        <v>4502030</v>
      </c>
      <c r="C14" s="69" t="str" cm="1">
        <f t="array" ref="C14">IF(ISNUMBER(VALUE(_xlfn.UNIQUE(_xlfn._xlws.FILTER(PI_SISPT_ProgramacionFisica[Cód. Prod.],PI_SISPT_ProgramacionFisica[Cód. Prod.]=Bono_2!B14,"")))),1,"")</f>
        <v/>
      </c>
      <c r="D14" s="69" t="str" cm="1">
        <f t="array" ref="D14">IF(ISNUMBER(VALUE(_xlfn.UNIQUE(_xlfn._xlws.FILTER(EjecucionPIIP[CodigoProducto],(EjecucionPIIP[CodigoProducto]=Bono_2!B14)*(EjecucionPIIP[Vigencia]=LEFT('Reporte'!$B$1,4))*(EjecucionPIIP[AvanceEjecutado]&lt;&gt;0),"")))),1,"")</f>
        <v/>
      </c>
      <c r="E14" s="69" cm="1">
        <f t="array" ref="E14">IF(ISNUMBER(VALUE(_xlfn.UNIQUE(_xlfn._xlws.FILTER(CUIPO_datos_abiertos[COD_PROGRAMATICO_MGA],(CUIPO_datos_abiertos[COD_PROGRAMATICO_MGA]=Bono_2!B14)*(CUIPO_datos_abiertos[PERIODO]='Reporte'!$B$1)*(CUIPO_datos_abiertos[OBLIGACIONES]&lt;&gt;0),"")))),1,"")</f>
        <v>1</v>
      </c>
      <c r="F14" t="str">
        <f t="shared" si="0"/>
        <v/>
      </c>
      <c r="V14" t="s">
        <v>1237</v>
      </c>
      <c r="W14">
        <f>COUNTIF($C$5:$C$322,1)</f>
        <v>286</v>
      </c>
    </row>
    <row r="15" spans="2:23" ht="15.6" x14ac:dyDescent="0.3">
      <c r="B15" t="str">
        <v>4503023</v>
      </c>
      <c r="C15" s="69" cm="1">
        <f t="array" ref="C15">IF(ISNUMBER(VALUE(_xlfn.UNIQUE(_xlfn._xlws.FILTER(PI_SISPT_ProgramacionFisica[Cód. Prod.],PI_SISPT_ProgramacionFisica[Cód. Prod.]=Bono_2!B15,"")))),1,"")</f>
        <v>1</v>
      </c>
      <c r="D15" s="69" t="str" cm="1">
        <f t="array" ref="D15">IF(ISNUMBER(VALUE(_xlfn.UNIQUE(_xlfn._xlws.FILTER(EjecucionPIIP[CodigoProducto],(EjecucionPIIP[CodigoProducto]=Bono_2!B15)*(EjecucionPIIP[Vigencia]=LEFT('Reporte'!$B$1,4))*(EjecucionPIIP[AvanceEjecutado]&lt;&gt;0),"")))),1,"")</f>
        <v/>
      </c>
      <c r="E15" s="69" cm="1">
        <f t="array" ref="E15">IF(ISNUMBER(VALUE(_xlfn.UNIQUE(_xlfn._xlws.FILTER(CUIPO_datos_abiertos[COD_PROGRAMATICO_MGA],(CUIPO_datos_abiertos[COD_PROGRAMATICO_MGA]=Bono_2!B15)*(CUIPO_datos_abiertos[PERIODO]='Reporte'!$B$1)*(CUIPO_datos_abiertos[OBLIGACIONES]&lt;&gt;0),"")))),1,"")</f>
        <v>1</v>
      </c>
      <c r="F15" t="str">
        <f t="shared" si="0"/>
        <v/>
      </c>
      <c r="H15" s="72" t="s">
        <v>1238</v>
      </c>
      <c r="V15" t="s">
        <v>1239</v>
      </c>
      <c r="W15">
        <f>COUNTIF($D$5:$D$322,1)</f>
        <v>32</v>
      </c>
    </row>
    <row r="16" spans="2:23" x14ac:dyDescent="0.3">
      <c r="B16" t="str">
        <v>1905050</v>
      </c>
      <c r="C16" s="69" cm="1">
        <f t="array" ref="C16">IF(ISNUMBER(VALUE(_xlfn.UNIQUE(_xlfn._xlws.FILTER(PI_SISPT_ProgramacionFisica[Cód. Prod.],PI_SISPT_ProgramacionFisica[Cód. Prod.]=Bono_2!B16,"")))),1,"")</f>
        <v>1</v>
      </c>
      <c r="D16" s="69" cm="1">
        <f t="array" ref="D16">IF(ISNUMBER(VALUE(_xlfn.UNIQUE(_xlfn._xlws.FILTER(EjecucionPIIP[CodigoProducto],(EjecucionPIIP[CodigoProducto]=Bono_2!B16)*(EjecucionPIIP[Vigencia]=LEFT('Reporte'!$B$1,4))*(EjecucionPIIP[AvanceEjecutado]&lt;&gt;0),"")))),1,"")</f>
        <v>1</v>
      </c>
      <c r="E16" s="69" cm="1">
        <f t="array" ref="E16">IF(ISNUMBER(VALUE(_xlfn.UNIQUE(_xlfn._xlws.FILTER(CUIPO_datos_abiertos[COD_PROGRAMATICO_MGA],(CUIPO_datos_abiertos[COD_PROGRAMATICO_MGA]=Bono_2!B16)*(CUIPO_datos_abiertos[PERIODO]='Reporte'!$B$1)*(CUIPO_datos_abiertos[OBLIGACIONES]&lt;&gt;0),"")))),1,"")</f>
        <v>1</v>
      </c>
      <c r="F16" t="str">
        <f t="shared" si="0"/>
        <v>Aplica</v>
      </c>
      <c r="V16" t="s">
        <v>1240</v>
      </c>
      <c r="W16">
        <f>COUNTIF($E$5:$E$322,1)</f>
        <v>66</v>
      </c>
    </row>
    <row r="17" spans="2:19" ht="18" customHeight="1" x14ac:dyDescent="0.3">
      <c r="B17" t="str">
        <v>4599003</v>
      </c>
      <c r="C17" s="69" cm="1">
        <f t="array" ref="C17">IF(ISNUMBER(VALUE(_xlfn.UNIQUE(_xlfn._xlws.FILTER(PI_SISPT_ProgramacionFisica[Cód. Prod.],PI_SISPT_ProgramacionFisica[Cód. Prod.]=Bono_2!B17,"")))),1,"")</f>
        <v>1</v>
      </c>
      <c r="D17" s="69" t="str" cm="1">
        <f t="array" ref="D17">IF(ISNUMBER(VALUE(_xlfn.UNIQUE(_xlfn._xlws.FILTER(EjecucionPIIP[CodigoProducto],(EjecucionPIIP[CodigoProducto]=Bono_2!B17)*(EjecucionPIIP[Vigencia]=LEFT('Reporte'!$B$1,4))*(EjecucionPIIP[AvanceEjecutado]&lt;&gt;0),"")))),1,"")</f>
        <v/>
      </c>
      <c r="E17" s="69" cm="1">
        <f t="array" ref="E17">IF(ISNUMBER(VALUE(_xlfn.UNIQUE(_xlfn._xlws.FILTER(CUIPO_datos_abiertos[COD_PROGRAMATICO_MGA],(CUIPO_datos_abiertos[COD_PROGRAMATICO_MGA]=Bono_2!B17)*(CUIPO_datos_abiertos[PERIODO]='Reporte'!$B$1)*(CUIPO_datos_abiertos[OBLIGACIONES]&lt;&gt;0),"")))),1,"")</f>
        <v>1</v>
      </c>
      <c r="F17" t="str">
        <f t="shared" si="0"/>
        <v/>
      </c>
    </row>
    <row r="18" spans="2:19" ht="18" customHeight="1" x14ac:dyDescent="0.3">
      <c r="B18" t="str">
        <v>1901007</v>
      </c>
      <c r="C18" s="69" t="str" cm="1">
        <f t="array" ref="C18">IF(ISNUMBER(VALUE(_xlfn.UNIQUE(_xlfn._xlws.FILTER(PI_SISPT_ProgramacionFisica[Cód. Prod.],PI_SISPT_ProgramacionFisica[Cód. Prod.]=Bono_2!B18,"")))),1,"")</f>
        <v/>
      </c>
      <c r="D18" s="69" t="str" cm="1">
        <f t="array" ref="D18">IF(ISNUMBER(VALUE(_xlfn.UNIQUE(_xlfn._xlws.FILTER(EjecucionPIIP[CodigoProducto],(EjecucionPIIP[CodigoProducto]=Bono_2!B18)*(EjecucionPIIP[Vigencia]=LEFT('Reporte'!$B$1,4))*(EjecucionPIIP[AvanceEjecutado]&lt;&gt;0),"")))),1,"")</f>
        <v/>
      </c>
      <c r="E18" s="69" cm="1">
        <f t="array" ref="E18">IF(ISNUMBER(VALUE(_xlfn.UNIQUE(_xlfn._xlws.FILTER(CUIPO_datos_abiertos[COD_PROGRAMATICO_MGA],(CUIPO_datos_abiertos[COD_PROGRAMATICO_MGA]=Bono_2!B18)*(CUIPO_datos_abiertos[PERIODO]='Reporte'!$B$1)*(CUIPO_datos_abiertos[OBLIGACIONES]&lt;&gt;0),"")))),1,"")</f>
        <v>1</v>
      </c>
      <c r="F18" t="str">
        <f t="shared" si="0"/>
        <v/>
      </c>
    </row>
    <row r="19" spans="2:19" ht="18" customHeight="1" x14ac:dyDescent="0.3">
      <c r="B19" t="str">
        <v>4301001</v>
      </c>
      <c r="C19" s="69" cm="1">
        <f t="array" ref="C19">IF(ISNUMBER(VALUE(_xlfn.UNIQUE(_xlfn._xlws.FILTER(PI_SISPT_ProgramacionFisica[Cód. Prod.],PI_SISPT_ProgramacionFisica[Cód. Prod.]=Bono_2!B19,"")))),1,"")</f>
        <v>1</v>
      </c>
      <c r="D19" s="69" cm="1">
        <f t="array" ref="D19">IF(ISNUMBER(VALUE(_xlfn.UNIQUE(_xlfn._xlws.FILTER(EjecucionPIIP[CodigoProducto],(EjecucionPIIP[CodigoProducto]=Bono_2!B19)*(EjecucionPIIP[Vigencia]=LEFT('Reporte'!$B$1,4))*(EjecucionPIIP[AvanceEjecutado]&lt;&gt;0),"")))),1,"")</f>
        <v>1</v>
      </c>
      <c r="E19" s="69" cm="1">
        <f t="array" ref="E19">IF(ISNUMBER(VALUE(_xlfn.UNIQUE(_xlfn._xlws.FILTER(CUIPO_datos_abiertos[COD_PROGRAMATICO_MGA],(CUIPO_datos_abiertos[COD_PROGRAMATICO_MGA]=Bono_2!B19)*(CUIPO_datos_abiertos[PERIODO]='Reporte'!$B$1)*(CUIPO_datos_abiertos[OBLIGACIONES]&lt;&gt;0),"")))),1,"")</f>
        <v>1</v>
      </c>
      <c r="F19" t="str">
        <f t="shared" si="0"/>
        <v>Aplica</v>
      </c>
    </row>
    <row r="20" spans="2:19" ht="18" customHeight="1" x14ac:dyDescent="0.3">
      <c r="B20" t="str">
        <v>2201028</v>
      </c>
      <c r="C20" s="69" cm="1">
        <f t="array" ref="C20">IF(ISNUMBER(VALUE(_xlfn.UNIQUE(_xlfn._xlws.FILTER(PI_SISPT_ProgramacionFisica[Cód. Prod.],PI_SISPT_ProgramacionFisica[Cód. Prod.]=Bono_2!B20,"")))),1,"")</f>
        <v>1</v>
      </c>
      <c r="D20" s="69" cm="1">
        <f t="array" ref="D20">IF(ISNUMBER(VALUE(_xlfn.UNIQUE(_xlfn._xlws.FILTER(EjecucionPIIP[CodigoProducto],(EjecucionPIIP[CodigoProducto]=Bono_2!B20)*(EjecucionPIIP[Vigencia]=LEFT('Reporte'!$B$1,4))*(EjecucionPIIP[AvanceEjecutado]&lt;&gt;0),"")))),1,"")</f>
        <v>1</v>
      </c>
      <c r="E20" s="69" cm="1">
        <f t="array" ref="E20">IF(ISNUMBER(VALUE(_xlfn.UNIQUE(_xlfn._xlws.FILTER(CUIPO_datos_abiertos[COD_PROGRAMATICO_MGA],(CUIPO_datos_abiertos[COD_PROGRAMATICO_MGA]=Bono_2!B20)*(CUIPO_datos_abiertos[PERIODO]='Reporte'!$B$1)*(CUIPO_datos_abiertos[OBLIGACIONES]&lt;&gt;0),"")))),1,"")</f>
        <v>1</v>
      </c>
      <c r="F20" t="str">
        <f t="shared" si="0"/>
        <v>Aplica</v>
      </c>
      <c r="J20" s="188" t="s">
        <v>1241</v>
      </c>
      <c r="K20" s="188"/>
      <c r="R20" s="190" t="s">
        <v>1242</v>
      </c>
      <c r="S20" s="190"/>
    </row>
    <row r="21" spans="2:19" ht="18" customHeight="1" x14ac:dyDescent="0.3">
      <c r="B21" t="str">
        <v>2402001</v>
      </c>
      <c r="C21" s="69" t="str" cm="1">
        <f t="array" ref="C21">IF(ISNUMBER(VALUE(_xlfn.UNIQUE(_xlfn._xlws.FILTER(PI_SISPT_ProgramacionFisica[Cód. Prod.],PI_SISPT_ProgramacionFisica[Cód. Prod.]=Bono_2!B21,"")))),1,"")</f>
        <v/>
      </c>
      <c r="D21" s="69" t="str" cm="1">
        <f t="array" ref="D21">IF(ISNUMBER(VALUE(_xlfn.UNIQUE(_xlfn._xlws.FILTER(EjecucionPIIP[CodigoProducto],(EjecucionPIIP[CodigoProducto]=Bono_2!B21)*(EjecucionPIIP[Vigencia]=LEFT('Reporte'!$B$1,4))*(EjecucionPIIP[AvanceEjecutado]&lt;&gt;0),"")))),1,"")</f>
        <v/>
      </c>
      <c r="E21" s="69" cm="1">
        <f t="array" ref="E21">IF(ISNUMBER(VALUE(_xlfn.UNIQUE(_xlfn._xlws.FILTER(CUIPO_datos_abiertos[COD_PROGRAMATICO_MGA],(CUIPO_datos_abiertos[COD_PROGRAMATICO_MGA]=Bono_2!B21)*(CUIPO_datos_abiertos[PERIODO]='Reporte'!$B$1)*(CUIPO_datos_abiertos[OBLIGACIONES]&lt;&gt;0),"")))),1,"")</f>
        <v>1</v>
      </c>
      <c r="F21" t="str">
        <f t="shared" si="0"/>
        <v/>
      </c>
    </row>
    <row r="22" spans="2:19" ht="18" customHeight="1" x14ac:dyDescent="0.3">
      <c r="B22" t="str">
        <v>4501029</v>
      </c>
      <c r="C22" s="69" cm="1">
        <f t="array" ref="C22">IF(ISNUMBER(VALUE(_xlfn.UNIQUE(_xlfn._xlws.FILTER(PI_SISPT_ProgramacionFisica[Cód. Prod.],PI_SISPT_ProgramacionFisica[Cód. Prod.]=Bono_2!B22,"")))),1,"")</f>
        <v>1</v>
      </c>
      <c r="D22" s="69" cm="1">
        <f t="array" ref="D22">IF(ISNUMBER(VALUE(_xlfn.UNIQUE(_xlfn._xlws.FILTER(EjecucionPIIP[CodigoProducto],(EjecucionPIIP[CodigoProducto]=Bono_2!B22)*(EjecucionPIIP[Vigencia]=LEFT('Reporte'!$B$1,4))*(EjecucionPIIP[AvanceEjecutado]&lt;&gt;0),"")))),1,"")</f>
        <v>1</v>
      </c>
      <c r="E22" s="69" cm="1">
        <f t="array" ref="E22">IF(ISNUMBER(VALUE(_xlfn.UNIQUE(_xlfn._xlws.FILTER(CUIPO_datos_abiertos[COD_PROGRAMATICO_MGA],(CUIPO_datos_abiertos[COD_PROGRAMATICO_MGA]=Bono_2!B22)*(CUIPO_datos_abiertos[PERIODO]='Reporte'!$B$1)*(CUIPO_datos_abiertos[OBLIGACIONES]&lt;&gt;0),"")))),1,"")</f>
        <v>1</v>
      </c>
      <c r="F22" t="str">
        <f t="shared" si="0"/>
        <v>Aplica</v>
      </c>
      <c r="J22" s="189">
        <f>W5</f>
        <v>234</v>
      </c>
      <c r="K22" s="189"/>
      <c r="N22" s="189">
        <f>W8</f>
        <v>10</v>
      </c>
      <c r="O22" s="189"/>
      <c r="R22" s="189">
        <f>W6</f>
        <v>3</v>
      </c>
      <c r="S22" s="189"/>
    </row>
    <row r="23" spans="2:19" ht="18" customHeight="1" x14ac:dyDescent="0.3">
      <c r="B23" t="str">
        <v>1903038</v>
      </c>
      <c r="C23" s="69" t="str" cm="1">
        <f t="array" ref="C23">IF(ISNUMBER(VALUE(_xlfn.UNIQUE(_xlfn._xlws.FILTER(PI_SISPT_ProgramacionFisica[Cód. Prod.],PI_SISPT_ProgramacionFisica[Cód. Prod.]=Bono_2!B23,"")))),1,"")</f>
        <v/>
      </c>
      <c r="D23" s="69" t="str" cm="1">
        <f t="array" ref="D23">IF(ISNUMBER(VALUE(_xlfn.UNIQUE(_xlfn._xlws.FILTER(EjecucionPIIP[CodigoProducto],(EjecucionPIIP[CodigoProducto]=Bono_2!B23)*(EjecucionPIIP[Vigencia]=LEFT('Reporte'!$B$1,4))*(EjecucionPIIP[AvanceEjecutado]&lt;&gt;0),"")))),1,"")</f>
        <v/>
      </c>
      <c r="E23" s="69" cm="1">
        <f t="array" ref="E23">IF(ISNUMBER(VALUE(_xlfn.UNIQUE(_xlfn._xlws.FILTER(CUIPO_datos_abiertos[COD_PROGRAMATICO_MGA],(CUIPO_datos_abiertos[COD_PROGRAMATICO_MGA]=Bono_2!B23)*(CUIPO_datos_abiertos[PERIODO]='Reporte'!$B$1)*(CUIPO_datos_abiertos[OBLIGACIONES]&lt;&gt;0),"")))),1,"")</f>
        <v>1</v>
      </c>
      <c r="F23" t="str">
        <f t="shared" si="0"/>
        <v/>
      </c>
    </row>
    <row r="24" spans="2:19" ht="18" customHeight="1" x14ac:dyDescent="0.3">
      <c r="B24" t="str">
        <v>4599031</v>
      </c>
      <c r="C24" s="69" cm="1">
        <f t="array" ref="C24">IF(ISNUMBER(VALUE(_xlfn.UNIQUE(_xlfn._xlws.FILTER(PI_SISPT_ProgramacionFisica[Cód. Prod.],PI_SISPT_ProgramacionFisica[Cód. Prod.]=Bono_2!B24,"")))),1,"")</f>
        <v>1</v>
      </c>
      <c r="D24" s="69" cm="1">
        <f t="array" ref="D24">IF(ISNUMBER(VALUE(_xlfn.UNIQUE(_xlfn._xlws.FILTER(EjecucionPIIP[CodigoProducto],(EjecucionPIIP[CodigoProducto]=Bono_2!B24)*(EjecucionPIIP[Vigencia]=LEFT('Reporte'!$B$1,4))*(EjecucionPIIP[AvanceEjecutado]&lt;&gt;0),"")))),1,"")</f>
        <v>1</v>
      </c>
      <c r="E24" s="69" cm="1">
        <f t="array" ref="E24">IF(ISNUMBER(VALUE(_xlfn.UNIQUE(_xlfn._xlws.FILTER(CUIPO_datos_abiertos[COD_PROGRAMATICO_MGA],(CUIPO_datos_abiertos[COD_PROGRAMATICO_MGA]=Bono_2!B24)*(CUIPO_datos_abiertos[PERIODO]='Reporte'!$B$1)*(CUIPO_datos_abiertos[OBLIGACIONES]&lt;&gt;0),"")))),1,"")</f>
        <v>1</v>
      </c>
      <c r="F24" t="str">
        <f t="shared" si="0"/>
        <v>Aplica</v>
      </c>
    </row>
    <row r="25" spans="2:19" ht="18" customHeight="1" x14ac:dyDescent="0.3">
      <c r="B25" t="str">
        <v>4502038</v>
      </c>
      <c r="C25" s="69" cm="1">
        <f t="array" ref="C25">IF(ISNUMBER(VALUE(_xlfn.UNIQUE(_xlfn._xlws.FILTER(PI_SISPT_ProgramacionFisica[Cód. Prod.],PI_SISPT_ProgramacionFisica[Cód. Prod.]=Bono_2!B25,"")))),1,"")</f>
        <v>1</v>
      </c>
      <c r="D25" s="69" cm="1">
        <f t="array" ref="D25">IF(ISNUMBER(VALUE(_xlfn.UNIQUE(_xlfn._xlws.FILTER(EjecucionPIIP[CodigoProducto],(EjecucionPIIP[CodigoProducto]=Bono_2!B25)*(EjecucionPIIP[Vigencia]=LEFT('Reporte'!$B$1,4))*(EjecucionPIIP[AvanceEjecutado]&lt;&gt;0),"")))),1,"")</f>
        <v>1</v>
      </c>
      <c r="E25" s="69" cm="1">
        <f t="array" ref="E25">IF(ISNUMBER(VALUE(_xlfn.UNIQUE(_xlfn._xlws.FILTER(CUIPO_datos_abiertos[COD_PROGRAMATICO_MGA],(CUIPO_datos_abiertos[COD_PROGRAMATICO_MGA]=Bono_2!B25)*(CUIPO_datos_abiertos[PERIODO]='Reporte'!$B$1)*(CUIPO_datos_abiertos[OBLIGACIONES]&lt;&gt;0),"")))),1,"")</f>
        <v>1</v>
      </c>
      <c r="F25" t="str">
        <f t="shared" si="0"/>
        <v>Aplica</v>
      </c>
    </row>
    <row r="26" spans="2:19" ht="18" customHeight="1" x14ac:dyDescent="0.3">
      <c r="B26" t="str">
        <v>2201084</v>
      </c>
      <c r="C26" s="69" cm="1">
        <f t="array" ref="C26">IF(ISNUMBER(VALUE(_xlfn.UNIQUE(_xlfn._xlws.FILTER(PI_SISPT_ProgramacionFisica[Cód. Prod.],PI_SISPT_ProgramacionFisica[Cód. Prod.]=Bono_2!B26,"")))),1,"")</f>
        <v>1</v>
      </c>
      <c r="D26" s="69" t="str" cm="1">
        <f t="array" ref="D26">IF(ISNUMBER(VALUE(_xlfn.UNIQUE(_xlfn._xlws.FILTER(EjecucionPIIP[CodigoProducto],(EjecucionPIIP[CodigoProducto]=Bono_2!B26)*(EjecucionPIIP[Vigencia]=LEFT('Reporte'!$B$1,4))*(EjecucionPIIP[AvanceEjecutado]&lt;&gt;0),"")))),1,"")</f>
        <v/>
      </c>
      <c r="E26" s="69" cm="1">
        <f t="array" ref="E26">IF(ISNUMBER(VALUE(_xlfn.UNIQUE(_xlfn._xlws.FILTER(CUIPO_datos_abiertos[COD_PROGRAMATICO_MGA],(CUIPO_datos_abiertos[COD_PROGRAMATICO_MGA]=Bono_2!B26)*(CUIPO_datos_abiertos[PERIODO]='Reporte'!$B$1)*(CUIPO_datos_abiertos[OBLIGACIONES]&lt;&gt;0),"")))),1,"")</f>
        <v>1</v>
      </c>
      <c r="F26" t="str">
        <f t="shared" si="0"/>
        <v/>
      </c>
      <c r="N26" s="189">
        <f>W11</f>
        <v>19</v>
      </c>
      <c r="O26" s="189"/>
    </row>
    <row r="27" spans="2:19" ht="18" customHeight="1" x14ac:dyDescent="0.3">
      <c r="B27" t="str">
        <v>3301053</v>
      </c>
      <c r="C27" s="69" cm="1">
        <f t="array" ref="C27">IF(ISNUMBER(VALUE(_xlfn.UNIQUE(_xlfn._xlws.FILTER(PI_SISPT_ProgramacionFisica[Cód. Prod.],PI_SISPT_ProgramacionFisica[Cód. Prod.]=Bono_2!B27,"")))),1,"")</f>
        <v>1</v>
      </c>
      <c r="D27" s="69" cm="1">
        <f t="array" ref="D27">IF(ISNUMBER(VALUE(_xlfn.UNIQUE(_xlfn._xlws.FILTER(EjecucionPIIP[CodigoProducto],(EjecucionPIIP[CodigoProducto]=Bono_2!B27)*(EjecucionPIIP[Vigencia]=LEFT('Reporte'!$B$1,4))*(EjecucionPIIP[AvanceEjecutado]&lt;&gt;0),"")))),1,"")</f>
        <v>1</v>
      </c>
      <c r="E27" s="69" cm="1">
        <f t="array" ref="E27">IF(ISNUMBER(VALUE(_xlfn.UNIQUE(_xlfn._xlws.FILTER(CUIPO_datos_abiertos[COD_PROGRAMATICO_MGA],(CUIPO_datos_abiertos[COD_PROGRAMATICO_MGA]=Bono_2!B27)*(CUIPO_datos_abiertos[PERIODO]='Reporte'!$B$1)*(CUIPO_datos_abiertos[OBLIGACIONES]&lt;&gt;0),"")))),1,"")</f>
        <v>1</v>
      </c>
      <c r="F27" t="str">
        <f t="shared" si="0"/>
        <v>Aplica</v>
      </c>
    </row>
    <row r="28" spans="2:19" ht="18" customHeight="1" x14ac:dyDescent="0.3">
      <c r="B28" t="str">
        <v>4502039</v>
      </c>
      <c r="C28" s="69" cm="1">
        <f t="array" ref="C28">IF(ISNUMBER(VALUE(_xlfn.UNIQUE(_xlfn._xlws.FILTER(PI_SISPT_ProgramacionFisica[Cód. Prod.],PI_SISPT_ProgramacionFisica[Cód. Prod.]=Bono_2!B28,"")))),1,"")</f>
        <v>1</v>
      </c>
      <c r="D28" s="69" cm="1">
        <f t="array" ref="D28">IF(ISNUMBER(VALUE(_xlfn.UNIQUE(_xlfn._xlws.FILTER(EjecucionPIIP[CodigoProducto],(EjecucionPIIP[CodigoProducto]=Bono_2!B28)*(EjecucionPIIP[Vigencia]=LEFT('Reporte'!$B$1,4))*(EjecucionPIIP[AvanceEjecutado]&lt;&gt;0),"")))),1,"")</f>
        <v>1</v>
      </c>
      <c r="E28" s="69" cm="1">
        <f t="array" ref="E28">IF(ISNUMBER(VALUE(_xlfn.UNIQUE(_xlfn._xlws.FILTER(CUIPO_datos_abiertos[COD_PROGRAMATICO_MGA],(CUIPO_datos_abiertos[COD_PROGRAMATICO_MGA]=Bono_2!B28)*(CUIPO_datos_abiertos[PERIODO]='Reporte'!$B$1)*(CUIPO_datos_abiertos[OBLIGACIONES]&lt;&gt;0),"")))),1,"")</f>
        <v>1</v>
      </c>
      <c r="F28" t="str">
        <f t="shared" si="0"/>
        <v>Aplica</v>
      </c>
      <c r="L28" s="73">
        <f>W9</f>
        <v>23</v>
      </c>
      <c r="Q28" s="73">
        <f>W10</f>
        <v>0</v>
      </c>
    </row>
    <row r="29" spans="2:19" ht="18" customHeight="1" x14ac:dyDescent="0.3">
      <c r="B29" t="str">
        <v>2201049</v>
      </c>
      <c r="C29" s="69" cm="1">
        <f t="array" ref="C29">IF(ISNUMBER(VALUE(_xlfn.UNIQUE(_xlfn._xlws.FILTER(PI_SISPT_ProgramacionFisica[Cód. Prod.],PI_SISPT_ProgramacionFisica[Cód. Prod.]=Bono_2!B29,"")))),1,"")</f>
        <v>1</v>
      </c>
      <c r="D29" s="69" t="str" cm="1">
        <f t="array" ref="D29">IF(ISNUMBER(VALUE(_xlfn.UNIQUE(_xlfn._xlws.FILTER(EjecucionPIIP[CodigoProducto],(EjecucionPIIP[CodigoProducto]=Bono_2!B29)*(EjecucionPIIP[Vigencia]=LEFT('Reporte'!$B$1,4))*(EjecucionPIIP[AvanceEjecutado]&lt;&gt;0),"")))),1,"")</f>
        <v/>
      </c>
      <c r="E29" s="69" cm="1">
        <f t="array" ref="E29">IF(ISNUMBER(VALUE(_xlfn.UNIQUE(_xlfn._xlws.FILTER(CUIPO_datos_abiertos[COD_PROGRAMATICO_MGA],(CUIPO_datos_abiertos[COD_PROGRAMATICO_MGA]=Bono_2!B29)*(CUIPO_datos_abiertos[PERIODO]='Reporte'!$B$1)*(CUIPO_datos_abiertos[OBLIGACIONES]&lt;&gt;0),"")))),1,"")</f>
        <v>1</v>
      </c>
      <c r="F29" t="str">
        <f t="shared" si="0"/>
        <v/>
      </c>
    </row>
    <row r="30" spans="2:19" ht="18" customHeight="1" x14ac:dyDescent="0.3">
      <c r="B30" t="str">
        <v>1905026</v>
      </c>
      <c r="C30" s="69" t="str" cm="1">
        <f t="array" ref="C30">IF(ISNUMBER(VALUE(_xlfn.UNIQUE(_xlfn._xlws.FILTER(PI_SISPT_ProgramacionFisica[Cód. Prod.],PI_SISPT_ProgramacionFisica[Cód. Prod.]=Bono_2!B30,"")))),1,"")</f>
        <v/>
      </c>
      <c r="D30" s="69" t="str" cm="1">
        <f t="array" ref="D30">IF(ISNUMBER(VALUE(_xlfn.UNIQUE(_xlfn._xlws.FILTER(EjecucionPIIP[CodigoProducto],(EjecucionPIIP[CodigoProducto]=Bono_2!B30)*(EjecucionPIIP[Vigencia]=LEFT('Reporte'!$B$1,4))*(EjecucionPIIP[AvanceEjecutado]&lt;&gt;0),"")))),1,"")</f>
        <v/>
      </c>
      <c r="E30" s="69" cm="1">
        <f t="array" ref="E30">IF(ISNUMBER(VALUE(_xlfn.UNIQUE(_xlfn._xlws.FILTER(CUIPO_datos_abiertos[COD_PROGRAMATICO_MGA],(CUIPO_datos_abiertos[COD_PROGRAMATICO_MGA]=Bono_2!B30)*(CUIPO_datos_abiertos[PERIODO]='Reporte'!$B$1)*(CUIPO_datos_abiertos[OBLIGACIONES]&lt;&gt;0),"")))),1,"")</f>
        <v>1</v>
      </c>
      <c r="F30" t="str">
        <f t="shared" si="0"/>
        <v/>
      </c>
    </row>
    <row r="31" spans="2:19" ht="18" customHeight="1" x14ac:dyDescent="0.3">
      <c r="B31" t="str">
        <v>2301015</v>
      </c>
      <c r="C31" s="69" t="str" cm="1">
        <f t="array" ref="C31">IF(ISNUMBER(VALUE(_xlfn.UNIQUE(_xlfn._xlws.FILTER(PI_SISPT_ProgramacionFisica[Cód. Prod.],PI_SISPT_ProgramacionFisica[Cód. Prod.]=Bono_2!B31,"")))),1,"")</f>
        <v/>
      </c>
      <c r="D31" s="69" t="str" cm="1">
        <f t="array" ref="D31">IF(ISNUMBER(VALUE(_xlfn.UNIQUE(_xlfn._xlws.FILTER(EjecucionPIIP[CodigoProducto],(EjecucionPIIP[CodigoProducto]=Bono_2!B31)*(EjecucionPIIP[Vigencia]=LEFT('Reporte'!$B$1,4))*(EjecucionPIIP[AvanceEjecutado]&lt;&gt;0),"")))),1,"")</f>
        <v/>
      </c>
      <c r="E31" s="69" cm="1">
        <f t="array" ref="E31">IF(ISNUMBER(VALUE(_xlfn.UNIQUE(_xlfn._xlws.FILTER(CUIPO_datos_abiertos[COD_PROGRAMATICO_MGA],(CUIPO_datos_abiertos[COD_PROGRAMATICO_MGA]=Bono_2!B31)*(CUIPO_datos_abiertos[PERIODO]='Reporte'!$B$1)*(CUIPO_datos_abiertos[OBLIGACIONES]&lt;&gt;0),"")))),1,"")</f>
        <v>1</v>
      </c>
      <c r="F31" t="str">
        <f t="shared" si="0"/>
        <v/>
      </c>
    </row>
    <row r="32" spans="2:19" ht="18" customHeight="1" x14ac:dyDescent="0.3">
      <c r="B32" t="str">
        <v>2102058</v>
      </c>
      <c r="C32" s="69" cm="1">
        <f t="array" ref="C32">IF(ISNUMBER(VALUE(_xlfn.UNIQUE(_xlfn._xlws.FILTER(PI_SISPT_ProgramacionFisica[Cód. Prod.],PI_SISPT_ProgramacionFisica[Cód. Prod.]=Bono_2!B32,"")))),1,"")</f>
        <v>1</v>
      </c>
      <c r="D32" s="69" cm="1">
        <f t="array" ref="D32">IF(ISNUMBER(VALUE(_xlfn.UNIQUE(_xlfn._xlws.FILTER(EjecucionPIIP[CodigoProducto],(EjecucionPIIP[CodigoProducto]=Bono_2!B32)*(EjecucionPIIP[Vigencia]=LEFT('Reporte'!$B$1,4))*(EjecucionPIIP[AvanceEjecutado]&lt;&gt;0),"")))),1,"")</f>
        <v>1</v>
      </c>
      <c r="E32" s="69" cm="1">
        <f t="array" ref="E32">IF(ISNUMBER(VALUE(_xlfn.UNIQUE(_xlfn._xlws.FILTER(CUIPO_datos_abiertos[COD_PROGRAMATICO_MGA],(CUIPO_datos_abiertos[COD_PROGRAMATICO_MGA]=Bono_2!B32)*(CUIPO_datos_abiertos[PERIODO]='Reporte'!$B$1)*(CUIPO_datos_abiertos[OBLIGACIONES]&lt;&gt;0),"")))),1,"")</f>
        <v>1</v>
      </c>
      <c r="F32" t="str">
        <f t="shared" si="0"/>
        <v>Aplica</v>
      </c>
    </row>
    <row r="33" spans="2:15" ht="18" customHeight="1" x14ac:dyDescent="0.3">
      <c r="B33" t="str">
        <v>4102001</v>
      </c>
      <c r="C33" s="69" cm="1">
        <f t="array" ref="C33">IF(ISNUMBER(VALUE(_xlfn.UNIQUE(_xlfn._xlws.FILTER(PI_SISPT_ProgramacionFisica[Cód. Prod.],PI_SISPT_ProgramacionFisica[Cód. Prod.]=Bono_2!B33,"")))),1,"")</f>
        <v>1</v>
      </c>
      <c r="D33" s="69" cm="1">
        <f t="array" ref="D33">IF(ISNUMBER(VALUE(_xlfn.UNIQUE(_xlfn._xlws.FILTER(EjecucionPIIP[CodigoProducto],(EjecucionPIIP[CodigoProducto]=Bono_2!B33)*(EjecucionPIIP[Vigencia]=LEFT('Reporte'!$B$1,4))*(EjecucionPIIP[AvanceEjecutado]&lt;&gt;0),"")))),1,"")</f>
        <v>1</v>
      </c>
      <c r="E33" s="69" cm="1">
        <f t="array" ref="E33">IF(ISNUMBER(VALUE(_xlfn.UNIQUE(_xlfn._xlws.FILTER(CUIPO_datos_abiertos[COD_PROGRAMATICO_MGA],(CUIPO_datos_abiertos[COD_PROGRAMATICO_MGA]=Bono_2!B33)*(CUIPO_datos_abiertos[PERIODO]='Reporte'!$B$1)*(CUIPO_datos_abiertos[OBLIGACIONES]&lt;&gt;0),"")))),1,"")</f>
        <v>1</v>
      </c>
      <c r="F33" t="str">
        <f t="shared" si="0"/>
        <v>Aplica</v>
      </c>
      <c r="N33" s="189">
        <f>W7</f>
        <v>24</v>
      </c>
      <c r="O33" s="189"/>
    </row>
    <row r="34" spans="2:15" ht="18" customHeight="1" x14ac:dyDescent="0.3">
      <c r="B34" t="str">
        <v>1901131</v>
      </c>
      <c r="C34" s="69" t="str" cm="1">
        <f t="array" ref="C34">IF(ISNUMBER(VALUE(_xlfn.UNIQUE(_xlfn._xlws.FILTER(PI_SISPT_ProgramacionFisica[Cód. Prod.],PI_SISPT_ProgramacionFisica[Cód. Prod.]=Bono_2!B34,"")))),1,"")</f>
        <v/>
      </c>
      <c r="D34" s="69" t="str" cm="1">
        <f t="array" ref="D34">IF(ISNUMBER(VALUE(_xlfn.UNIQUE(_xlfn._xlws.FILTER(EjecucionPIIP[CodigoProducto],(EjecucionPIIP[CodigoProducto]=Bono_2!B34)*(EjecucionPIIP[Vigencia]=LEFT('Reporte'!$B$1,4))*(EjecucionPIIP[AvanceEjecutado]&lt;&gt;0),"")))),1,"")</f>
        <v/>
      </c>
      <c r="E34" s="69" cm="1">
        <f t="array" ref="E34">IF(ISNUMBER(VALUE(_xlfn.UNIQUE(_xlfn._xlws.FILTER(CUIPO_datos_abiertos[COD_PROGRAMATICO_MGA],(CUIPO_datos_abiertos[COD_PROGRAMATICO_MGA]=Bono_2!B34)*(CUIPO_datos_abiertos[PERIODO]='Reporte'!$B$1)*(CUIPO_datos_abiertos[OBLIGACIONES]&lt;&gt;0),"")))),1,"")</f>
        <v>1</v>
      </c>
      <c r="F34" t="str">
        <f t="shared" si="0"/>
        <v/>
      </c>
    </row>
    <row r="35" spans="2:15" ht="18" customHeight="1" x14ac:dyDescent="0.3">
      <c r="B35" t="str">
        <v>3502043</v>
      </c>
      <c r="C35" s="69" t="str" cm="1">
        <f t="array" ref="C35">IF(ISNUMBER(VALUE(_xlfn.UNIQUE(_xlfn._xlws.FILTER(PI_SISPT_ProgramacionFisica[Cód. Prod.],PI_SISPT_ProgramacionFisica[Cód. Prod.]=Bono_2!B35,"")))),1,"")</f>
        <v/>
      </c>
      <c r="D35" s="69" t="str" cm="1">
        <f t="array" ref="D35">IF(ISNUMBER(VALUE(_xlfn.UNIQUE(_xlfn._xlws.FILTER(EjecucionPIIP[CodigoProducto],(EjecucionPIIP[CodigoProducto]=Bono_2!B35)*(EjecucionPIIP[Vigencia]=LEFT('Reporte'!$B$1,4))*(EjecucionPIIP[AvanceEjecutado]&lt;&gt;0),"")))),1,"")</f>
        <v/>
      </c>
      <c r="E35" s="69" cm="1">
        <f t="array" ref="E35">IF(ISNUMBER(VALUE(_xlfn.UNIQUE(_xlfn._xlws.FILTER(CUIPO_datos_abiertos[COD_PROGRAMATICO_MGA],(CUIPO_datos_abiertos[COD_PROGRAMATICO_MGA]=Bono_2!B35)*(CUIPO_datos_abiertos[PERIODO]='Reporte'!$B$1)*(CUIPO_datos_abiertos[OBLIGACIONES]&lt;&gt;0),"")))),1,"")</f>
        <v>1</v>
      </c>
      <c r="F35" t="str">
        <f t="shared" si="0"/>
        <v/>
      </c>
      <c r="N35" s="191" t="s">
        <v>1243</v>
      </c>
      <c r="O35" s="191"/>
    </row>
    <row r="36" spans="2:15" ht="18" customHeight="1" x14ac:dyDescent="0.3">
      <c r="B36" t="str">
        <v>3502006</v>
      </c>
      <c r="C36" s="69" cm="1">
        <f t="array" ref="C36">IF(ISNUMBER(VALUE(_xlfn.UNIQUE(_xlfn._xlws.FILTER(PI_SISPT_ProgramacionFisica[Cód. Prod.],PI_SISPT_ProgramacionFisica[Cód. Prod.]=Bono_2!B36,"")))),1,"")</f>
        <v>1</v>
      </c>
      <c r="D36" s="69" t="str" cm="1">
        <f t="array" ref="D36">IF(ISNUMBER(VALUE(_xlfn.UNIQUE(_xlfn._xlws.FILTER(EjecucionPIIP[CodigoProducto],(EjecucionPIIP[CodigoProducto]=Bono_2!B36)*(EjecucionPIIP[Vigencia]=LEFT('Reporte'!$B$1,4))*(EjecucionPIIP[AvanceEjecutado]&lt;&gt;0),"")))),1,"")</f>
        <v/>
      </c>
      <c r="E36" s="69" cm="1">
        <f t="array" ref="E36">IF(ISNUMBER(VALUE(_xlfn.UNIQUE(_xlfn._xlws.FILTER(CUIPO_datos_abiertos[COD_PROGRAMATICO_MGA],(CUIPO_datos_abiertos[COD_PROGRAMATICO_MGA]=Bono_2!B36)*(CUIPO_datos_abiertos[PERIODO]='Reporte'!$B$1)*(CUIPO_datos_abiertos[OBLIGACIONES]&lt;&gt;0),"")))),1,"")</f>
        <v>1</v>
      </c>
      <c r="F36" t="str">
        <f t="shared" si="0"/>
        <v/>
      </c>
    </row>
    <row r="37" spans="2:15" ht="18" customHeight="1" x14ac:dyDescent="0.3">
      <c r="B37" t="str">
        <v>4599019</v>
      </c>
      <c r="C37" s="69" t="str" cm="1">
        <f t="array" ref="C37">IF(ISNUMBER(VALUE(_xlfn.UNIQUE(_xlfn._xlws.FILTER(PI_SISPT_ProgramacionFisica[Cód. Prod.],PI_SISPT_ProgramacionFisica[Cód. Prod.]=Bono_2!B37,"")))),1,"")</f>
        <v/>
      </c>
      <c r="D37" s="69" t="str" cm="1">
        <f t="array" ref="D37">IF(ISNUMBER(VALUE(_xlfn.UNIQUE(_xlfn._xlws.FILTER(EjecucionPIIP[CodigoProducto],(EjecucionPIIP[CodigoProducto]=Bono_2!B37)*(EjecucionPIIP[Vigencia]=LEFT('Reporte'!$B$1,4))*(EjecucionPIIP[AvanceEjecutado]&lt;&gt;0),"")))),1,"")</f>
        <v/>
      </c>
      <c r="E37" s="69" cm="1">
        <f t="array" ref="E37">IF(ISNUMBER(VALUE(_xlfn.UNIQUE(_xlfn._xlws.FILTER(CUIPO_datos_abiertos[COD_PROGRAMATICO_MGA],(CUIPO_datos_abiertos[COD_PROGRAMATICO_MGA]=Bono_2!B37)*(CUIPO_datos_abiertos[PERIODO]='Reporte'!$B$1)*(CUIPO_datos_abiertos[OBLIGACIONES]&lt;&gt;0),"")))),1,"")</f>
        <v>1</v>
      </c>
      <c r="F37" t="str">
        <f t="shared" si="0"/>
        <v/>
      </c>
    </row>
    <row r="38" spans="2:15" ht="18" customHeight="1" x14ac:dyDescent="0.3">
      <c r="B38" t="str">
        <v>3708009</v>
      </c>
      <c r="C38" s="69" t="str" cm="1">
        <f t="array" ref="C38">IF(ISNUMBER(VALUE(_xlfn.UNIQUE(_xlfn._xlws.FILTER(PI_SISPT_ProgramacionFisica[Cód. Prod.],PI_SISPT_ProgramacionFisica[Cód. Prod.]=Bono_2!B38,"")))),1,"")</f>
        <v/>
      </c>
      <c r="D38" s="69" t="str" cm="1">
        <f t="array" ref="D38">IF(ISNUMBER(VALUE(_xlfn.UNIQUE(_xlfn._xlws.FILTER(EjecucionPIIP[CodigoProducto],(EjecucionPIIP[CodigoProducto]=Bono_2!B38)*(EjecucionPIIP[Vigencia]=LEFT('Reporte'!$B$1,4))*(EjecucionPIIP[AvanceEjecutado]&lt;&gt;0),"")))),1,"")</f>
        <v/>
      </c>
      <c r="E38" s="69" cm="1">
        <f t="array" ref="E38">IF(ISNUMBER(VALUE(_xlfn.UNIQUE(_xlfn._xlws.FILTER(CUIPO_datos_abiertos[COD_PROGRAMATICO_MGA],(CUIPO_datos_abiertos[COD_PROGRAMATICO_MGA]=Bono_2!B38)*(CUIPO_datos_abiertos[PERIODO]='Reporte'!$B$1)*(CUIPO_datos_abiertos[OBLIGACIONES]&lt;&gt;0),"")))),1,"")</f>
        <v>1</v>
      </c>
      <c r="F38" t="str">
        <f t="shared" si="0"/>
        <v/>
      </c>
    </row>
    <row r="39" spans="2:15" x14ac:dyDescent="0.3">
      <c r="B39" t="str">
        <v>1906030</v>
      </c>
      <c r="C39" s="69" cm="1">
        <f t="array" ref="C39">IF(ISNUMBER(VALUE(_xlfn.UNIQUE(_xlfn._xlws.FILTER(PI_SISPT_ProgramacionFisica[Cód. Prod.],PI_SISPT_ProgramacionFisica[Cód. Prod.]=Bono_2!B39,"")))),1,"")</f>
        <v>1</v>
      </c>
      <c r="D39" s="69" t="str" cm="1">
        <f t="array" ref="D39">IF(ISNUMBER(VALUE(_xlfn.UNIQUE(_xlfn._xlws.FILTER(EjecucionPIIP[CodigoProducto],(EjecucionPIIP[CodigoProducto]=Bono_2!B39)*(EjecucionPIIP[Vigencia]=LEFT('Reporte'!$B$1,4))*(EjecucionPIIP[AvanceEjecutado]&lt;&gt;0),"")))),1,"")</f>
        <v/>
      </c>
      <c r="E39" s="69" cm="1">
        <f t="array" ref="E39">IF(ISNUMBER(VALUE(_xlfn.UNIQUE(_xlfn._xlws.FILTER(CUIPO_datos_abiertos[COD_PROGRAMATICO_MGA],(CUIPO_datos_abiertos[COD_PROGRAMATICO_MGA]=Bono_2!B39)*(CUIPO_datos_abiertos[PERIODO]='Reporte'!$B$1)*(CUIPO_datos_abiertos[OBLIGACIONES]&lt;&gt;0),"")))),1,"")</f>
        <v>1</v>
      </c>
      <c r="F39" t="str">
        <f t="shared" si="0"/>
        <v/>
      </c>
    </row>
    <row r="40" spans="2:15" x14ac:dyDescent="0.3">
      <c r="B40" t="str">
        <v>2302024</v>
      </c>
      <c r="C40" s="69" cm="1">
        <f t="array" ref="C40">IF(ISNUMBER(VALUE(_xlfn.UNIQUE(_xlfn._xlws.FILTER(PI_SISPT_ProgramacionFisica[Cód. Prod.],PI_SISPT_ProgramacionFisica[Cód. Prod.]=Bono_2!B40,"")))),1,"")</f>
        <v>1</v>
      </c>
      <c r="D40" s="69" t="str" cm="1">
        <f t="array" ref="D40">IF(ISNUMBER(VALUE(_xlfn.UNIQUE(_xlfn._xlws.FILTER(EjecucionPIIP[CodigoProducto],(EjecucionPIIP[CodigoProducto]=Bono_2!B40)*(EjecucionPIIP[Vigencia]=LEFT('Reporte'!$B$1,4))*(EjecucionPIIP[AvanceEjecutado]&lt;&gt;0),"")))),1,"")</f>
        <v/>
      </c>
      <c r="E40" s="69" cm="1">
        <f t="array" ref="E40">IF(ISNUMBER(VALUE(_xlfn.UNIQUE(_xlfn._xlws.FILTER(CUIPO_datos_abiertos[COD_PROGRAMATICO_MGA],(CUIPO_datos_abiertos[COD_PROGRAMATICO_MGA]=Bono_2!B40)*(CUIPO_datos_abiertos[PERIODO]='Reporte'!$B$1)*(CUIPO_datos_abiertos[OBLIGACIONES]&lt;&gt;0),"")))),1,"")</f>
        <v>1</v>
      </c>
      <c r="F40" t="str">
        <f t="shared" si="0"/>
        <v/>
      </c>
    </row>
    <row r="41" spans="2:15" x14ac:dyDescent="0.3">
      <c r="B41" t="str">
        <v>4501079</v>
      </c>
      <c r="C41" s="69" cm="1">
        <f t="array" ref="C41">IF(ISNUMBER(VALUE(_xlfn.UNIQUE(_xlfn._xlws.FILTER(PI_SISPT_ProgramacionFisica[Cód. Prod.],PI_SISPT_ProgramacionFisica[Cód. Prod.]=Bono_2!B41,"")))),1,"")</f>
        <v>1</v>
      </c>
      <c r="D41" s="69" t="str" cm="1">
        <f t="array" ref="D41">IF(ISNUMBER(VALUE(_xlfn.UNIQUE(_xlfn._xlws.FILTER(EjecucionPIIP[CodigoProducto],(EjecucionPIIP[CodigoProducto]=Bono_2!B41)*(EjecucionPIIP[Vigencia]=LEFT('Reporte'!$B$1,4))*(EjecucionPIIP[AvanceEjecutado]&lt;&gt;0),"")))),1,"")</f>
        <v/>
      </c>
      <c r="E41" s="69" cm="1">
        <f t="array" ref="E41">IF(ISNUMBER(VALUE(_xlfn.UNIQUE(_xlfn._xlws.FILTER(CUIPO_datos_abiertos[COD_PROGRAMATICO_MGA],(CUIPO_datos_abiertos[COD_PROGRAMATICO_MGA]=Bono_2!B41)*(CUIPO_datos_abiertos[PERIODO]='Reporte'!$B$1)*(CUIPO_datos_abiertos[OBLIGACIONES]&lt;&gt;0),"")))),1,"")</f>
        <v>1</v>
      </c>
      <c r="F41" t="str">
        <f t="shared" si="0"/>
        <v/>
      </c>
    </row>
    <row r="42" spans="2:15" x14ac:dyDescent="0.3">
      <c r="B42" t="str">
        <v>3301054</v>
      </c>
      <c r="C42" s="69" cm="1">
        <f t="array" ref="C42">IF(ISNUMBER(VALUE(_xlfn.UNIQUE(_xlfn._xlws.FILTER(PI_SISPT_ProgramacionFisica[Cód. Prod.],PI_SISPT_ProgramacionFisica[Cód. Prod.]=Bono_2!B42,"")))),1,"")</f>
        <v>1</v>
      </c>
      <c r="D42" s="69" t="str" cm="1">
        <f t="array" ref="D42">IF(ISNUMBER(VALUE(_xlfn.UNIQUE(_xlfn._xlws.FILTER(EjecucionPIIP[CodigoProducto],(EjecucionPIIP[CodigoProducto]=Bono_2!B42)*(EjecucionPIIP[Vigencia]=LEFT('Reporte'!$B$1,4))*(EjecucionPIIP[AvanceEjecutado]&lt;&gt;0),"")))),1,"")</f>
        <v/>
      </c>
      <c r="E42" s="69" cm="1">
        <f t="array" ref="E42">IF(ISNUMBER(VALUE(_xlfn.UNIQUE(_xlfn._xlws.FILTER(CUIPO_datos_abiertos[COD_PROGRAMATICO_MGA],(CUIPO_datos_abiertos[COD_PROGRAMATICO_MGA]=Bono_2!B42)*(CUIPO_datos_abiertos[PERIODO]='Reporte'!$B$1)*(CUIPO_datos_abiertos[OBLIGACIONES]&lt;&gt;0),"")))),1,"")</f>
        <v>1</v>
      </c>
      <c r="F42" t="str">
        <f t="shared" si="0"/>
        <v/>
      </c>
    </row>
    <row r="43" spans="2:15" x14ac:dyDescent="0.3">
      <c r="B43" t="str">
        <v>4102041</v>
      </c>
      <c r="C43" s="69" cm="1">
        <f t="array" ref="C43">IF(ISNUMBER(VALUE(_xlfn.UNIQUE(_xlfn._xlws.FILTER(PI_SISPT_ProgramacionFisica[Cód. Prod.],PI_SISPT_ProgramacionFisica[Cód. Prod.]=Bono_2!B43,"")))),1,"")</f>
        <v>1</v>
      </c>
      <c r="D43" s="69" t="str" cm="1">
        <f t="array" ref="D43">IF(ISNUMBER(VALUE(_xlfn.UNIQUE(_xlfn._xlws.FILTER(EjecucionPIIP[CodigoProducto],(EjecucionPIIP[CodigoProducto]=Bono_2!B43)*(EjecucionPIIP[Vigencia]=LEFT('Reporte'!$B$1,4))*(EjecucionPIIP[AvanceEjecutado]&lt;&gt;0),"")))),1,"")</f>
        <v/>
      </c>
      <c r="E43" s="69" cm="1">
        <f t="array" ref="E43">IF(ISNUMBER(VALUE(_xlfn.UNIQUE(_xlfn._xlws.FILTER(CUIPO_datos_abiertos[COD_PROGRAMATICO_MGA],(CUIPO_datos_abiertos[COD_PROGRAMATICO_MGA]=Bono_2!B43)*(CUIPO_datos_abiertos[PERIODO]='Reporte'!$B$1)*(CUIPO_datos_abiertos[OBLIGACIONES]&lt;&gt;0),"")))),1,"")</f>
        <v>1</v>
      </c>
      <c r="F43" t="str">
        <f t="shared" si="0"/>
        <v/>
      </c>
    </row>
    <row r="44" spans="2:15" x14ac:dyDescent="0.3">
      <c r="B44" t="str">
        <v>1905028</v>
      </c>
      <c r="C44" s="69" t="str" cm="1">
        <f t="array" ref="C44">IF(ISNUMBER(VALUE(_xlfn.UNIQUE(_xlfn._xlws.FILTER(PI_SISPT_ProgramacionFisica[Cód. Prod.],PI_SISPT_ProgramacionFisica[Cód. Prod.]=Bono_2!B44,"")))),1,"")</f>
        <v/>
      </c>
      <c r="D44" s="69" t="str" cm="1">
        <f t="array" ref="D44">IF(ISNUMBER(VALUE(_xlfn.UNIQUE(_xlfn._xlws.FILTER(EjecucionPIIP[CodigoProducto],(EjecucionPIIP[CodigoProducto]=Bono_2!B44)*(EjecucionPIIP[Vigencia]=LEFT('Reporte'!$B$1,4))*(EjecucionPIIP[AvanceEjecutado]&lt;&gt;0),"")))),1,"")</f>
        <v/>
      </c>
      <c r="E44" s="69" cm="1">
        <f t="array" ref="E44">IF(ISNUMBER(VALUE(_xlfn.UNIQUE(_xlfn._xlws.FILTER(CUIPO_datos_abiertos[COD_PROGRAMATICO_MGA],(CUIPO_datos_abiertos[COD_PROGRAMATICO_MGA]=Bono_2!B44)*(CUIPO_datos_abiertos[PERIODO]='Reporte'!$B$1)*(CUIPO_datos_abiertos[OBLIGACIONES]&lt;&gt;0),"")))),1,"")</f>
        <v>1</v>
      </c>
      <c r="F44" t="str">
        <f t="shared" si="0"/>
        <v/>
      </c>
    </row>
    <row r="45" spans="2:15" x14ac:dyDescent="0.3">
      <c r="B45" t="str">
        <v>1905027</v>
      </c>
      <c r="C45" s="69" t="str" cm="1">
        <f t="array" ref="C45">IF(ISNUMBER(VALUE(_xlfn.UNIQUE(_xlfn._xlws.FILTER(PI_SISPT_ProgramacionFisica[Cód. Prod.],PI_SISPT_ProgramacionFisica[Cód. Prod.]=Bono_2!B45,"")))),1,"")</f>
        <v/>
      </c>
      <c r="D45" s="69" t="str" cm="1">
        <f t="array" ref="D45">IF(ISNUMBER(VALUE(_xlfn.UNIQUE(_xlfn._xlws.FILTER(EjecucionPIIP[CodigoProducto],(EjecucionPIIP[CodigoProducto]=Bono_2!B45)*(EjecucionPIIP[Vigencia]=LEFT('Reporte'!$B$1,4))*(EjecucionPIIP[AvanceEjecutado]&lt;&gt;0),"")))),1,"")</f>
        <v/>
      </c>
      <c r="E45" s="69" cm="1">
        <f t="array" ref="E45">IF(ISNUMBER(VALUE(_xlfn.UNIQUE(_xlfn._xlws.FILTER(CUIPO_datos_abiertos[COD_PROGRAMATICO_MGA],(CUIPO_datos_abiertos[COD_PROGRAMATICO_MGA]=Bono_2!B45)*(CUIPO_datos_abiertos[PERIODO]='Reporte'!$B$1)*(CUIPO_datos_abiertos[OBLIGACIONES]&lt;&gt;0),"")))),1,"")</f>
        <v>1</v>
      </c>
      <c r="F45" t="str">
        <f t="shared" si="0"/>
        <v/>
      </c>
    </row>
    <row r="46" spans="2:15" x14ac:dyDescent="0.3">
      <c r="B46" t="str">
        <v>1702009</v>
      </c>
      <c r="C46" s="69" cm="1">
        <f t="array" ref="C46">IF(ISNUMBER(VALUE(_xlfn.UNIQUE(_xlfn._xlws.FILTER(PI_SISPT_ProgramacionFisica[Cód. Prod.],PI_SISPT_ProgramacionFisica[Cód. Prod.]=Bono_2!B46,"")))),1,"")</f>
        <v>1</v>
      </c>
      <c r="D46" s="69" t="str" cm="1">
        <f t="array" ref="D46">IF(ISNUMBER(VALUE(_xlfn.UNIQUE(_xlfn._xlws.FILTER(EjecucionPIIP[CodigoProducto],(EjecucionPIIP[CodigoProducto]=Bono_2!B46)*(EjecucionPIIP[Vigencia]=LEFT('Reporte'!$B$1,4))*(EjecucionPIIP[AvanceEjecutado]&lt;&gt;0),"")))),1,"")</f>
        <v/>
      </c>
      <c r="E46" s="69" cm="1">
        <f t="array" ref="E46">IF(ISNUMBER(VALUE(_xlfn.UNIQUE(_xlfn._xlws.FILTER(CUIPO_datos_abiertos[COD_PROGRAMATICO_MGA],(CUIPO_datos_abiertos[COD_PROGRAMATICO_MGA]=Bono_2!B46)*(CUIPO_datos_abiertos[PERIODO]='Reporte'!$B$1)*(CUIPO_datos_abiertos[OBLIGACIONES]&lt;&gt;0),"")))),1,"")</f>
        <v>1</v>
      </c>
      <c r="F46" t="str">
        <f t="shared" si="0"/>
        <v/>
      </c>
    </row>
    <row r="47" spans="2:15" x14ac:dyDescent="0.3">
      <c r="B47" t="str">
        <v>3602003</v>
      </c>
      <c r="C47" s="69" cm="1">
        <f t="array" ref="C47">IF(ISNUMBER(VALUE(_xlfn.UNIQUE(_xlfn._xlws.FILTER(PI_SISPT_ProgramacionFisica[Cód. Prod.],PI_SISPT_ProgramacionFisica[Cód. Prod.]=Bono_2!B47,"")))),1,"")</f>
        <v>1</v>
      </c>
      <c r="D47" s="69" t="str" cm="1">
        <f t="array" ref="D47">IF(ISNUMBER(VALUE(_xlfn.UNIQUE(_xlfn._xlws.FILTER(EjecucionPIIP[CodigoProducto],(EjecucionPIIP[CodigoProducto]=Bono_2!B47)*(EjecucionPIIP[Vigencia]=LEFT('Reporte'!$B$1,4))*(EjecucionPIIP[AvanceEjecutado]&lt;&gt;0),"")))),1,"")</f>
        <v/>
      </c>
      <c r="E47" s="69" cm="1">
        <f t="array" ref="E47">IF(ISNUMBER(VALUE(_xlfn.UNIQUE(_xlfn._xlws.FILTER(CUIPO_datos_abiertos[COD_PROGRAMATICO_MGA],(CUIPO_datos_abiertos[COD_PROGRAMATICO_MGA]=Bono_2!B47)*(CUIPO_datos_abiertos[PERIODO]='Reporte'!$B$1)*(CUIPO_datos_abiertos[OBLIGACIONES]&lt;&gt;0),"")))),1,"")</f>
        <v>1</v>
      </c>
      <c r="F47" t="str">
        <f t="shared" si="0"/>
        <v/>
      </c>
    </row>
    <row r="48" spans="2:15" x14ac:dyDescent="0.3">
      <c r="B48" t="str">
        <v>4599004</v>
      </c>
      <c r="C48" s="69" t="str" cm="1">
        <f t="array" ref="C48">IF(ISNUMBER(VALUE(_xlfn.UNIQUE(_xlfn._xlws.FILTER(PI_SISPT_ProgramacionFisica[Cód. Prod.],PI_SISPT_ProgramacionFisica[Cód. Prod.]=Bono_2!B48,"")))),1,"")</f>
        <v/>
      </c>
      <c r="D48" s="69" t="str" cm="1">
        <f t="array" ref="D48">IF(ISNUMBER(VALUE(_xlfn.UNIQUE(_xlfn._xlws.FILTER(EjecucionPIIP[CodigoProducto],(EjecucionPIIP[CodigoProducto]=Bono_2!B48)*(EjecucionPIIP[Vigencia]=LEFT('Reporte'!$B$1,4))*(EjecucionPIIP[AvanceEjecutado]&lt;&gt;0),"")))),1,"")</f>
        <v/>
      </c>
      <c r="E48" s="69" cm="1">
        <f t="array" ref="E48">IF(ISNUMBER(VALUE(_xlfn.UNIQUE(_xlfn._xlws.FILTER(CUIPO_datos_abiertos[COD_PROGRAMATICO_MGA],(CUIPO_datos_abiertos[COD_PROGRAMATICO_MGA]=Bono_2!B48)*(CUIPO_datos_abiertos[PERIODO]='Reporte'!$B$1)*(CUIPO_datos_abiertos[OBLIGACIONES]&lt;&gt;0),"")))),1,"")</f>
        <v>1</v>
      </c>
      <c r="F48" t="str">
        <f t="shared" si="0"/>
        <v/>
      </c>
    </row>
    <row r="49" spans="2:6" x14ac:dyDescent="0.3">
      <c r="B49" t="str">
        <v>2201050</v>
      </c>
      <c r="C49" s="69" cm="1">
        <f t="array" ref="C49">IF(ISNUMBER(VALUE(_xlfn.UNIQUE(_xlfn._xlws.FILTER(PI_SISPT_ProgramacionFisica[Cód. Prod.],PI_SISPT_ProgramacionFisica[Cód. Prod.]=Bono_2!B49,"")))),1,"")</f>
        <v>1</v>
      </c>
      <c r="D49" s="69" t="str" cm="1">
        <f t="array" ref="D49">IF(ISNUMBER(VALUE(_xlfn.UNIQUE(_xlfn._xlws.FILTER(EjecucionPIIP[CodigoProducto],(EjecucionPIIP[CodigoProducto]=Bono_2!B49)*(EjecucionPIIP[Vigencia]=LEFT('Reporte'!$B$1,4))*(EjecucionPIIP[AvanceEjecutado]&lt;&gt;0),"")))),1,"")</f>
        <v/>
      </c>
      <c r="E49" s="69" t="str" cm="1">
        <f t="array" ref="E49">IF(ISNUMBER(VALUE(_xlfn.UNIQUE(_xlfn._xlws.FILTER(CUIPO_datos_abiertos[COD_PROGRAMATICO_MGA],(CUIPO_datos_abiertos[COD_PROGRAMATICO_MGA]=Bono_2!B49)*(CUIPO_datos_abiertos[PERIODO]='Reporte'!$B$1)*(CUIPO_datos_abiertos[OBLIGACIONES]&lt;&gt;0),"")))),1,"")</f>
        <v/>
      </c>
      <c r="F49" t="str">
        <f t="shared" si="0"/>
        <v/>
      </c>
    </row>
    <row r="50" spans="2:6" x14ac:dyDescent="0.3">
      <c r="B50" t="str">
        <v>4101025</v>
      </c>
      <c r="C50" s="69" cm="1">
        <f t="array" ref="C50">IF(ISNUMBER(VALUE(_xlfn.UNIQUE(_xlfn._xlws.FILTER(PI_SISPT_ProgramacionFisica[Cód. Prod.],PI_SISPT_ProgramacionFisica[Cód. Prod.]=Bono_2!B50,"")))),1,"")</f>
        <v>1</v>
      </c>
      <c r="D50" s="69" t="str" cm="1">
        <f t="array" ref="D50">IF(ISNUMBER(VALUE(_xlfn.UNIQUE(_xlfn._xlws.FILTER(EjecucionPIIP[CodigoProducto],(EjecucionPIIP[CodigoProducto]=Bono_2!B50)*(EjecucionPIIP[Vigencia]=LEFT('Reporte'!$B$1,4))*(EjecucionPIIP[AvanceEjecutado]&lt;&gt;0),"")))),1,"")</f>
        <v/>
      </c>
      <c r="E50" s="69" cm="1">
        <f t="array" ref="E50">IF(ISNUMBER(VALUE(_xlfn.UNIQUE(_xlfn._xlws.FILTER(CUIPO_datos_abiertos[COD_PROGRAMATICO_MGA],(CUIPO_datos_abiertos[COD_PROGRAMATICO_MGA]=Bono_2!B50)*(CUIPO_datos_abiertos[PERIODO]='Reporte'!$B$1)*(CUIPO_datos_abiertos[OBLIGACIONES]&lt;&gt;0),"")))),1,"")</f>
        <v>1</v>
      </c>
      <c r="F50" t="str">
        <f t="shared" si="0"/>
        <v/>
      </c>
    </row>
    <row r="51" spans="2:6" x14ac:dyDescent="0.3">
      <c r="B51" t="str">
        <v>1901128</v>
      </c>
      <c r="C51" s="69" t="str" cm="1">
        <f t="array" ref="C51">IF(ISNUMBER(VALUE(_xlfn.UNIQUE(_xlfn._xlws.FILTER(PI_SISPT_ProgramacionFisica[Cód. Prod.],PI_SISPT_ProgramacionFisica[Cód. Prod.]=Bono_2!B51,"")))),1,"")</f>
        <v/>
      </c>
      <c r="D51" s="69" t="str" cm="1">
        <f t="array" ref="D51">IF(ISNUMBER(VALUE(_xlfn.UNIQUE(_xlfn._xlws.FILTER(EjecucionPIIP[CodigoProducto],(EjecucionPIIP[CodigoProducto]=Bono_2!B51)*(EjecucionPIIP[Vigencia]=LEFT('Reporte'!$B$1,4))*(EjecucionPIIP[AvanceEjecutado]&lt;&gt;0),"")))),1,"")</f>
        <v/>
      </c>
      <c r="E51" s="69" cm="1">
        <f t="array" ref="E51">IF(ISNUMBER(VALUE(_xlfn.UNIQUE(_xlfn._xlws.FILTER(CUIPO_datos_abiertos[COD_PROGRAMATICO_MGA],(CUIPO_datos_abiertos[COD_PROGRAMATICO_MGA]=Bono_2!B51)*(CUIPO_datos_abiertos[PERIODO]='Reporte'!$B$1)*(CUIPO_datos_abiertos[OBLIGACIONES]&lt;&gt;0),"")))),1,"")</f>
        <v>1</v>
      </c>
      <c r="F51" t="str">
        <f t="shared" si="0"/>
        <v/>
      </c>
    </row>
    <row r="52" spans="2:6" x14ac:dyDescent="0.3">
      <c r="B52" t="str">
        <v>3502046</v>
      </c>
      <c r="C52" s="69" cm="1">
        <f t="array" ref="C52">IF(ISNUMBER(VALUE(_xlfn.UNIQUE(_xlfn._xlws.FILTER(PI_SISPT_ProgramacionFisica[Cód. Prod.],PI_SISPT_ProgramacionFisica[Cód. Prod.]=Bono_2!B52,"")))),1,"")</f>
        <v>1</v>
      </c>
      <c r="D52" s="69" cm="1">
        <f t="array" ref="D52">IF(ISNUMBER(VALUE(_xlfn.UNIQUE(_xlfn._xlws.FILTER(EjecucionPIIP[CodigoProducto],(EjecucionPIIP[CodigoProducto]=Bono_2!B52)*(EjecucionPIIP[Vigencia]=LEFT('Reporte'!$B$1,4))*(EjecucionPIIP[AvanceEjecutado]&lt;&gt;0),"")))),1,"")</f>
        <v>1</v>
      </c>
      <c r="E52" s="69" cm="1">
        <f t="array" ref="E52">IF(ISNUMBER(VALUE(_xlfn.UNIQUE(_xlfn._xlws.FILTER(CUIPO_datos_abiertos[COD_PROGRAMATICO_MGA],(CUIPO_datos_abiertos[COD_PROGRAMATICO_MGA]=Bono_2!B52)*(CUIPO_datos_abiertos[PERIODO]='Reporte'!$B$1)*(CUIPO_datos_abiertos[OBLIGACIONES]&lt;&gt;0),"")))),1,"")</f>
        <v>1</v>
      </c>
      <c r="F52" t="str">
        <f t="shared" si="0"/>
        <v>Aplica</v>
      </c>
    </row>
    <row r="53" spans="2:6" x14ac:dyDescent="0.3">
      <c r="B53" t="str">
        <v>1906024</v>
      </c>
      <c r="C53" s="69" t="str" cm="1">
        <f t="array" ref="C53">IF(ISNUMBER(VALUE(_xlfn.UNIQUE(_xlfn._xlws.FILTER(PI_SISPT_ProgramacionFisica[Cód. Prod.],PI_SISPT_ProgramacionFisica[Cód. Prod.]=Bono_2!B53,"")))),1,"")</f>
        <v/>
      </c>
      <c r="D53" s="69" t="str" cm="1">
        <f t="array" ref="D53">IF(ISNUMBER(VALUE(_xlfn.UNIQUE(_xlfn._xlws.FILTER(EjecucionPIIP[CodigoProducto],(EjecucionPIIP[CodigoProducto]=Bono_2!B53)*(EjecucionPIIP[Vigencia]=LEFT('Reporte'!$B$1,4))*(EjecucionPIIP[AvanceEjecutado]&lt;&gt;0),"")))),1,"")</f>
        <v/>
      </c>
      <c r="E53" s="69" cm="1">
        <f t="array" ref="E53">IF(ISNUMBER(VALUE(_xlfn.UNIQUE(_xlfn._xlws.FILTER(CUIPO_datos_abiertos[COD_PROGRAMATICO_MGA],(CUIPO_datos_abiertos[COD_PROGRAMATICO_MGA]=Bono_2!B53)*(CUIPO_datos_abiertos[PERIODO]='Reporte'!$B$1)*(CUIPO_datos_abiertos[OBLIGACIONES]&lt;&gt;0),"")))),1,"")</f>
        <v>1</v>
      </c>
      <c r="F53" t="str">
        <f t="shared" si="0"/>
        <v/>
      </c>
    </row>
    <row r="54" spans="2:6" x14ac:dyDescent="0.3">
      <c r="B54" t="str">
        <v>4501052</v>
      </c>
      <c r="C54" s="69" cm="1">
        <f t="array" ref="C54">IF(ISNUMBER(VALUE(_xlfn.UNIQUE(_xlfn._xlws.FILTER(PI_SISPT_ProgramacionFisica[Cód. Prod.],PI_SISPT_ProgramacionFisica[Cód. Prod.]=Bono_2!B54,"")))),1,"")</f>
        <v>1</v>
      </c>
      <c r="D54" s="69" t="str" cm="1">
        <f t="array" ref="D54">IF(ISNUMBER(VALUE(_xlfn.UNIQUE(_xlfn._xlws.FILTER(EjecucionPIIP[CodigoProducto],(EjecucionPIIP[CodigoProducto]=Bono_2!B54)*(EjecucionPIIP[Vigencia]=LEFT('Reporte'!$B$1,4))*(EjecucionPIIP[AvanceEjecutado]&lt;&gt;0),"")))),1,"")</f>
        <v/>
      </c>
      <c r="E54" s="69" t="str" cm="1">
        <f t="array" ref="E54">IF(ISNUMBER(VALUE(_xlfn.UNIQUE(_xlfn._xlws.FILTER(CUIPO_datos_abiertos[COD_PROGRAMATICO_MGA],(CUIPO_datos_abiertos[COD_PROGRAMATICO_MGA]=Bono_2!B54)*(CUIPO_datos_abiertos[PERIODO]='Reporte'!$B$1)*(CUIPO_datos_abiertos[OBLIGACIONES]&lt;&gt;0),"")))),1,"")</f>
        <v/>
      </c>
      <c r="F54" t="str">
        <f t="shared" si="0"/>
        <v/>
      </c>
    </row>
    <row r="55" spans="2:6" x14ac:dyDescent="0.3">
      <c r="B55" t="str">
        <v>2201052</v>
      </c>
      <c r="C55" s="69" t="str" cm="1">
        <f t="array" ref="C55">IF(ISNUMBER(VALUE(_xlfn.UNIQUE(_xlfn._xlws.FILTER(PI_SISPT_ProgramacionFisica[Cód. Prod.],PI_SISPT_ProgramacionFisica[Cód. Prod.]=Bono_2!B55,"")))),1,"")</f>
        <v/>
      </c>
      <c r="D55" s="69" t="str" cm="1">
        <f t="array" ref="D55">IF(ISNUMBER(VALUE(_xlfn.UNIQUE(_xlfn._xlws.FILTER(EjecucionPIIP[CodigoProducto],(EjecucionPIIP[CodigoProducto]=Bono_2!B55)*(EjecucionPIIP[Vigencia]=LEFT('Reporte'!$B$1,4))*(EjecucionPIIP[AvanceEjecutado]&lt;&gt;0),"")))),1,"")</f>
        <v/>
      </c>
      <c r="E55" s="69" cm="1">
        <f t="array" ref="E55">IF(ISNUMBER(VALUE(_xlfn.UNIQUE(_xlfn._xlws.FILTER(CUIPO_datos_abiertos[COD_PROGRAMATICO_MGA],(CUIPO_datos_abiertos[COD_PROGRAMATICO_MGA]=Bono_2!B55)*(CUIPO_datos_abiertos[PERIODO]='Reporte'!$B$1)*(CUIPO_datos_abiertos[OBLIGACIONES]&lt;&gt;0),"")))),1,"")</f>
        <v>1</v>
      </c>
      <c r="F55" t="str">
        <f t="shared" si="0"/>
        <v/>
      </c>
    </row>
    <row r="56" spans="2:6" x14ac:dyDescent="0.3">
      <c r="B56" t="str">
        <v>3301059</v>
      </c>
      <c r="C56" s="69" cm="1">
        <f t="array" ref="C56">IF(ISNUMBER(VALUE(_xlfn.UNIQUE(_xlfn._xlws.FILTER(PI_SISPT_ProgramacionFisica[Cód. Prod.],PI_SISPT_ProgramacionFisica[Cód. Prod.]=Bono_2!B56,"")))),1,"")</f>
        <v>1</v>
      </c>
      <c r="D56" s="69" cm="1">
        <f t="array" ref="D56">IF(ISNUMBER(VALUE(_xlfn.UNIQUE(_xlfn._xlws.FILTER(EjecucionPIIP[CodigoProducto],(EjecucionPIIP[CodigoProducto]=Bono_2!B56)*(EjecucionPIIP[Vigencia]=LEFT('Reporte'!$B$1,4))*(EjecucionPIIP[AvanceEjecutado]&lt;&gt;0),"")))),1,"")</f>
        <v>1</v>
      </c>
      <c r="E56" s="69" cm="1">
        <f t="array" ref="E56">IF(ISNUMBER(VALUE(_xlfn.UNIQUE(_xlfn._xlws.FILTER(CUIPO_datos_abiertos[COD_PROGRAMATICO_MGA],(CUIPO_datos_abiertos[COD_PROGRAMATICO_MGA]=Bono_2!B56)*(CUIPO_datos_abiertos[PERIODO]='Reporte'!$B$1)*(CUIPO_datos_abiertos[OBLIGACIONES]&lt;&gt;0),"")))),1,"")</f>
        <v>1</v>
      </c>
      <c r="F56" t="str">
        <f t="shared" si="0"/>
        <v>Aplica</v>
      </c>
    </row>
    <row r="57" spans="2:6" x14ac:dyDescent="0.3">
      <c r="B57" t="str">
        <v>2201074</v>
      </c>
      <c r="C57" s="69" cm="1">
        <f t="array" ref="C57">IF(ISNUMBER(VALUE(_xlfn.UNIQUE(_xlfn._xlws.FILTER(PI_SISPT_ProgramacionFisica[Cód. Prod.],PI_SISPT_ProgramacionFisica[Cód. Prod.]=Bono_2!B57,"")))),1,"")</f>
        <v>1</v>
      </c>
      <c r="D57" s="69" t="str" cm="1">
        <f t="array" ref="D57">IF(ISNUMBER(VALUE(_xlfn.UNIQUE(_xlfn._xlws.FILTER(EjecucionPIIP[CodigoProducto],(EjecucionPIIP[CodigoProducto]=Bono_2!B57)*(EjecucionPIIP[Vigencia]=LEFT('Reporte'!$B$1,4))*(EjecucionPIIP[AvanceEjecutado]&lt;&gt;0),"")))),1,"")</f>
        <v/>
      </c>
      <c r="E57" s="69" cm="1">
        <f t="array" ref="E57">IF(ISNUMBER(VALUE(_xlfn.UNIQUE(_xlfn._xlws.FILTER(CUIPO_datos_abiertos[COD_PROGRAMATICO_MGA],(CUIPO_datos_abiertos[COD_PROGRAMATICO_MGA]=Bono_2!B57)*(CUIPO_datos_abiertos[PERIODO]='Reporte'!$B$1)*(CUIPO_datos_abiertos[OBLIGACIONES]&lt;&gt;0),"")))),1,"")</f>
        <v>1</v>
      </c>
      <c r="F57" t="str">
        <f t="shared" si="0"/>
        <v/>
      </c>
    </row>
    <row r="58" spans="2:6" x14ac:dyDescent="0.3">
      <c r="B58" t="str">
        <v>1905025</v>
      </c>
      <c r="C58" s="69" t="str" cm="1">
        <f t="array" ref="C58">IF(ISNUMBER(VALUE(_xlfn.UNIQUE(_xlfn._xlws.FILTER(PI_SISPT_ProgramacionFisica[Cód. Prod.],PI_SISPT_ProgramacionFisica[Cód. Prod.]=Bono_2!B58,"")))),1,"")</f>
        <v/>
      </c>
      <c r="D58" s="69" t="str" cm="1">
        <f t="array" ref="D58">IF(ISNUMBER(VALUE(_xlfn.UNIQUE(_xlfn._xlws.FILTER(EjecucionPIIP[CodigoProducto],(EjecucionPIIP[CodigoProducto]=Bono_2!B58)*(EjecucionPIIP[Vigencia]=LEFT('Reporte'!$B$1,4))*(EjecucionPIIP[AvanceEjecutado]&lt;&gt;0),"")))),1,"")</f>
        <v/>
      </c>
      <c r="E58" s="69" cm="1">
        <f t="array" ref="E58">IF(ISNUMBER(VALUE(_xlfn.UNIQUE(_xlfn._xlws.FILTER(CUIPO_datos_abiertos[COD_PROGRAMATICO_MGA],(CUIPO_datos_abiertos[COD_PROGRAMATICO_MGA]=Bono_2!B58)*(CUIPO_datos_abiertos[PERIODO]='Reporte'!$B$1)*(CUIPO_datos_abiertos[OBLIGACIONES]&lt;&gt;0),"")))),1,"")</f>
        <v>1</v>
      </c>
      <c r="F58" t="str">
        <f t="shared" si="0"/>
        <v/>
      </c>
    </row>
    <row r="59" spans="2:6" x14ac:dyDescent="0.3">
      <c r="B59" t="str">
        <v>4003046</v>
      </c>
      <c r="C59" s="69" cm="1">
        <f t="array" ref="C59">IF(ISNUMBER(VALUE(_xlfn.UNIQUE(_xlfn._xlws.FILTER(PI_SISPT_ProgramacionFisica[Cód. Prod.],PI_SISPT_ProgramacionFisica[Cód. Prod.]=Bono_2!B59,"")))),1,"")</f>
        <v>1</v>
      </c>
      <c r="D59" s="69" cm="1">
        <f t="array" ref="D59">IF(ISNUMBER(VALUE(_xlfn.UNIQUE(_xlfn._xlws.FILTER(EjecucionPIIP[CodigoProducto],(EjecucionPIIP[CodigoProducto]=Bono_2!B59)*(EjecucionPIIP[Vigencia]=LEFT('Reporte'!$B$1,4))*(EjecucionPIIP[AvanceEjecutado]&lt;&gt;0),"")))),1,"")</f>
        <v>1</v>
      </c>
      <c r="E59" s="69" cm="1">
        <f t="array" ref="E59">IF(ISNUMBER(VALUE(_xlfn.UNIQUE(_xlfn._xlws.FILTER(CUIPO_datos_abiertos[COD_PROGRAMATICO_MGA],(CUIPO_datos_abiertos[COD_PROGRAMATICO_MGA]=Bono_2!B59)*(CUIPO_datos_abiertos[PERIODO]='Reporte'!$B$1)*(CUIPO_datos_abiertos[OBLIGACIONES]&lt;&gt;0),"")))),1,"")</f>
        <v>1</v>
      </c>
      <c r="F59" t="str">
        <f t="shared" si="0"/>
        <v>Aplica</v>
      </c>
    </row>
    <row r="60" spans="2:6" x14ac:dyDescent="0.3">
      <c r="B60" t="str">
        <v>2201034</v>
      </c>
      <c r="C60" s="69" cm="1">
        <f t="array" ref="C60">IF(ISNUMBER(VALUE(_xlfn.UNIQUE(_xlfn._xlws.FILTER(PI_SISPT_ProgramacionFisica[Cód. Prod.],PI_SISPT_ProgramacionFisica[Cód. Prod.]=Bono_2!B60,"")))),1,"")</f>
        <v>1</v>
      </c>
      <c r="D60" s="69" t="str" cm="1">
        <f t="array" ref="D60">IF(ISNUMBER(VALUE(_xlfn.UNIQUE(_xlfn._xlws.FILTER(EjecucionPIIP[CodigoProducto],(EjecucionPIIP[CodigoProducto]=Bono_2!B60)*(EjecucionPIIP[Vigencia]=LEFT('Reporte'!$B$1,4))*(EjecucionPIIP[AvanceEjecutado]&lt;&gt;0),"")))),1,"")</f>
        <v/>
      </c>
      <c r="E60" s="69" cm="1">
        <f t="array" ref="E60">IF(ISNUMBER(VALUE(_xlfn.UNIQUE(_xlfn._xlws.FILTER(CUIPO_datos_abiertos[COD_PROGRAMATICO_MGA],(CUIPO_datos_abiertos[COD_PROGRAMATICO_MGA]=Bono_2!B60)*(CUIPO_datos_abiertos[PERIODO]='Reporte'!$B$1)*(CUIPO_datos_abiertos[OBLIGACIONES]&lt;&gt;0),"")))),1,"")</f>
        <v>1</v>
      </c>
      <c r="F60" t="str">
        <f t="shared" si="0"/>
        <v/>
      </c>
    </row>
    <row r="61" spans="2:6" x14ac:dyDescent="0.3">
      <c r="B61" t="str">
        <v>2402112</v>
      </c>
      <c r="C61" s="69" cm="1">
        <f t="array" ref="C61">IF(ISNUMBER(VALUE(_xlfn.UNIQUE(_xlfn._xlws.FILTER(PI_SISPT_ProgramacionFisica[Cód. Prod.],PI_SISPT_ProgramacionFisica[Cód. Prod.]=Bono_2!B61,"")))),1,"")</f>
        <v>1</v>
      </c>
      <c r="D61" s="69" t="str" cm="1">
        <f t="array" ref="D61">IF(ISNUMBER(VALUE(_xlfn.UNIQUE(_xlfn._xlws.FILTER(EjecucionPIIP[CodigoProducto],(EjecucionPIIP[CodigoProducto]=Bono_2!B61)*(EjecucionPIIP[Vigencia]=LEFT('Reporte'!$B$1,4))*(EjecucionPIIP[AvanceEjecutado]&lt;&gt;0),"")))),1,"")</f>
        <v/>
      </c>
      <c r="E61" s="69" cm="1">
        <f t="array" ref="E61">IF(ISNUMBER(VALUE(_xlfn.UNIQUE(_xlfn._xlws.FILTER(CUIPO_datos_abiertos[COD_PROGRAMATICO_MGA],(CUIPO_datos_abiertos[COD_PROGRAMATICO_MGA]=Bono_2!B61)*(CUIPO_datos_abiertos[PERIODO]='Reporte'!$B$1)*(CUIPO_datos_abiertos[OBLIGACIONES]&lt;&gt;0),"")))),1,"")</f>
        <v>1</v>
      </c>
      <c r="F61" t="str">
        <f t="shared" si="0"/>
        <v/>
      </c>
    </row>
    <row r="62" spans="2:6" x14ac:dyDescent="0.3">
      <c r="B62" t="str">
        <v>0401106</v>
      </c>
      <c r="C62" s="69" cm="1">
        <f t="array" ref="C62">IF(ISNUMBER(VALUE(_xlfn.UNIQUE(_xlfn._xlws.FILTER(PI_SISPT_ProgramacionFisica[Cód. Prod.],PI_SISPT_ProgramacionFisica[Cód. Prod.]=Bono_2!B62,"")))),1,"")</f>
        <v>1</v>
      </c>
      <c r="D62" s="69" t="str" cm="1">
        <f t="array" ref="D62">IF(ISNUMBER(VALUE(_xlfn.UNIQUE(_xlfn._xlws.FILTER(EjecucionPIIP[CodigoProducto],(EjecucionPIIP[CodigoProducto]=Bono_2!B62)*(EjecucionPIIP[Vigencia]=LEFT('Reporte'!$B$1,4))*(EjecucionPIIP[AvanceEjecutado]&lt;&gt;0),"")))),1,"")</f>
        <v/>
      </c>
      <c r="E62" s="69" cm="1">
        <f t="array" ref="E62">IF(ISNUMBER(VALUE(_xlfn.UNIQUE(_xlfn._xlws.FILTER(CUIPO_datos_abiertos[COD_PROGRAMATICO_MGA],(CUIPO_datos_abiertos[COD_PROGRAMATICO_MGA]=Bono_2!B62)*(CUIPO_datos_abiertos[PERIODO]='Reporte'!$B$1)*(CUIPO_datos_abiertos[OBLIGACIONES]&lt;&gt;0),"")))),1,"")</f>
        <v>1</v>
      </c>
      <c r="F62" t="str">
        <f t="shared" si="0"/>
        <v/>
      </c>
    </row>
    <row r="63" spans="2:6" x14ac:dyDescent="0.3">
      <c r="B63" t="str">
        <v>1905053</v>
      </c>
      <c r="C63" s="69" t="str" cm="1">
        <f t="array" ref="C63">IF(ISNUMBER(VALUE(_xlfn.UNIQUE(_xlfn._xlws.FILTER(PI_SISPT_ProgramacionFisica[Cód. Prod.],PI_SISPT_ProgramacionFisica[Cód. Prod.]=Bono_2!B63,"")))),1,"")</f>
        <v/>
      </c>
      <c r="D63" s="69" t="str" cm="1">
        <f t="array" ref="D63">IF(ISNUMBER(VALUE(_xlfn.UNIQUE(_xlfn._xlws.FILTER(EjecucionPIIP[CodigoProducto],(EjecucionPIIP[CodigoProducto]=Bono_2!B63)*(EjecucionPIIP[Vigencia]=LEFT('Reporte'!$B$1,4))*(EjecucionPIIP[AvanceEjecutado]&lt;&gt;0),"")))),1,"")</f>
        <v/>
      </c>
      <c r="E63" s="69" cm="1">
        <f t="array" ref="E63">IF(ISNUMBER(VALUE(_xlfn.UNIQUE(_xlfn._xlws.FILTER(CUIPO_datos_abiertos[COD_PROGRAMATICO_MGA],(CUIPO_datos_abiertos[COD_PROGRAMATICO_MGA]=Bono_2!B63)*(CUIPO_datos_abiertos[PERIODO]='Reporte'!$B$1)*(CUIPO_datos_abiertos[OBLIGACIONES]&lt;&gt;0),"")))),1,"")</f>
        <v>1</v>
      </c>
      <c r="F63" t="str">
        <f t="shared" si="0"/>
        <v/>
      </c>
    </row>
    <row r="64" spans="2:6" x14ac:dyDescent="0.3">
      <c r="B64" t="str">
        <v>1905021</v>
      </c>
      <c r="C64" s="69" cm="1">
        <f t="array" ref="C64">IF(ISNUMBER(VALUE(_xlfn.UNIQUE(_xlfn._xlws.FILTER(PI_SISPT_ProgramacionFisica[Cód. Prod.],PI_SISPT_ProgramacionFisica[Cód. Prod.]=Bono_2!B64,"")))),1,"")</f>
        <v>1</v>
      </c>
      <c r="D64" s="69" t="str" cm="1">
        <f t="array" ref="D64">IF(ISNUMBER(VALUE(_xlfn.UNIQUE(_xlfn._xlws.FILTER(EjecucionPIIP[CodigoProducto],(EjecucionPIIP[CodigoProducto]=Bono_2!B64)*(EjecucionPIIP[Vigencia]=LEFT('Reporte'!$B$1,4))*(EjecucionPIIP[AvanceEjecutado]&lt;&gt;0),"")))),1,"")</f>
        <v/>
      </c>
      <c r="E64" s="69" cm="1">
        <f t="array" ref="E64">IF(ISNUMBER(VALUE(_xlfn.UNIQUE(_xlfn._xlws.FILTER(CUIPO_datos_abiertos[COD_PROGRAMATICO_MGA],(CUIPO_datos_abiertos[COD_PROGRAMATICO_MGA]=Bono_2!B64)*(CUIPO_datos_abiertos[PERIODO]='Reporte'!$B$1)*(CUIPO_datos_abiertos[OBLIGACIONES]&lt;&gt;0),"")))),1,"")</f>
        <v>1</v>
      </c>
      <c r="F64" t="str">
        <f t="shared" si="0"/>
        <v/>
      </c>
    </row>
    <row r="65" spans="2:6" x14ac:dyDescent="0.3">
      <c r="B65" t="str">
        <v>2402018</v>
      </c>
      <c r="C65" s="69" cm="1">
        <f t="array" ref="C65">IF(ISNUMBER(VALUE(_xlfn.UNIQUE(_xlfn._xlws.FILTER(PI_SISPT_ProgramacionFisica[Cód. Prod.],PI_SISPT_ProgramacionFisica[Cód. Prod.]=Bono_2!B65,"")))),1,"")</f>
        <v>1</v>
      </c>
      <c r="D65" s="69" t="str" cm="1">
        <f t="array" ref="D65">IF(ISNUMBER(VALUE(_xlfn.UNIQUE(_xlfn._xlws.FILTER(EjecucionPIIP[CodigoProducto],(EjecucionPIIP[CodigoProducto]=Bono_2!B65)*(EjecucionPIIP[Vigencia]=LEFT('Reporte'!$B$1,4))*(EjecucionPIIP[AvanceEjecutado]&lt;&gt;0),"")))),1,"")</f>
        <v/>
      </c>
      <c r="E65" s="69" cm="1">
        <f t="array" ref="E65">IF(ISNUMBER(VALUE(_xlfn.UNIQUE(_xlfn._xlws.FILTER(CUIPO_datos_abiertos[COD_PROGRAMATICO_MGA],(CUIPO_datos_abiertos[COD_PROGRAMATICO_MGA]=Bono_2!B65)*(CUIPO_datos_abiertos[PERIODO]='Reporte'!$B$1)*(CUIPO_datos_abiertos[OBLIGACIONES]&lt;&gt;0),"")))),1,"")</f>
        <v>1</v>
      </c>
      <c r="F65" t="str">
        <f t="shared" si="0"/>
        <v/>
      </c>
    </row>
    <row r="66" spans="2:6" x14ac:dyDescent="0.3">
      <c r="B66" t="str">
        <v>2402006</v>
      </c>
      <c r="C66" s="69" cm="1">
        <f t="array" ref="C66">IF(ISNUMBER(VALUE(_xlfn.UNIQUE(_xlfn._xlws.FILTER(PI_SISPT_ProgramacionFisica[Cód. Prod.],PI_SISPT_ProgramacionFisica[Cód. Prod.]=Bono_2!B66,"")))),1,"")</f>
        <v>1</v>
      </c>
      <c r="D66" s="69" t="str" cm="1">
        <f t="array" ref="D66">IF(ISNUMBER(VALUE(_xlfn.UNIQUE(_xlfn._xlws.FILTER(EjecucionPIIP[CodigoProducto],(EjecucionPIIP[CodigoProducto]=Bono_2!B66)*(EjecucionPIIP[Vigencia]=LEFT('Reporte'!$B$1,4))*(EjecucionPIIP[AvanceEjecutado]&lt;&gt;0),"")))),1,"")</f>
        <v/>
      </c>
      <c r="E66" s="69" t="str" cm="1">
        <f t="array" ref="E66">IF(ISNUMBER(VALUE(_xlfn.UNIQUE(_xlfn._xlws.FILTER(CUIPO_datos_abiertos[COD_PROGRAMATICO_MGA],(CUIPO_datos_abiertos[COD_PROGRAMATICO_MGA]=Bono_2!B66)*(CUIPO_datos_abiertos[PERIODO]='Reporte'!$B$1)*(CUIPO_datos_abiertos[OBLIGACIONES]&lt;&gt;0),"")))),1,"")</f>
        <v/>
      </c>
      <c r="F66" t="str">
        <f t="shared" si="0"/>
        <v/>
      </c>
    </row>
    <row r="67" spans="2:6" x14ac:dyDescent="0.3">
      <c r="B67" t="str">
        <v>2201079</v>
      </c>
      <c r="C67" s="69" t="str" cm="1">
        <f t="array" ref="C67">IF(ISNUMBER(VALUE(_xlfn.UNIQUE(_xlfn._xlws.FILTER(PI_SISPT_ProgramacionFisica[Cód. Prod.],PI_SISPT_ProgramacionFisica[Cód. Prod.]=Bono_2!B67,"")))),1,"")</f>
        <v/>
      </c>
      <c r="D67" s="69" t="str" cm="1">
        <f t="array" ref="D67">IF(ISNUMBER(VALUE(_xlfn.UNIQUE(_xlfn._xlws.FILTER(EjecucionPIIP[CodigoProducto],(EjecucionPIIP[CodigoProducto]=Bono_2!B67)*(EjecucionPIIP[Vigencia]=LEFT('Reporte'!$B$1,4))*(EjecucionPIIP[AvanceEjecutado]&lt;&gt;0),"")))),1,"")</f>
        <v/>
      </c>
      <c r="E67" s="69" cm="1">
        <f t="array" ref="E67">IF(ISNUMBER(VALUE(_xlfn.UNIQUE(_xlfn._xlws.FILTER(CUIPO_datos_abiertos[COD_PROGRAMATICO_MGA],(CUIPO_datos_abiertos[COD_PROGRAMATICO_MGA]=Bono_2!B67)*(CUIPO_datos_abiertos[PERIODO]='Reporte'!$B$1)*(CUIPO_datos_abiertos[OBLIGACIONES]&lt;&gt;0),"")))),1,"")</f>
        <v>1</v>
      </c>
      <c r="F67" t="str">
        <f t="shared" si="0"/>
        <v/>
      </c>
    </row>
    <row r="68" spans="2:6" x14ac:dyDescent="0.3">
      <c r="B68" t="str">
        <v>4503022</v>
      </c>
      <c r="C68" s="69" cm="1">
        <f t="array" ref="C68">IF(ISNUMBER(VALUE(_xlfn.UNIQUE(_xlfn._xlws.FILTER(PI_SISPT_ProgramacionFisica[Cód. Prod.],PI_SISPT_ProgramacionFisica[Cód. Prod.]=Bono_2!B68,"")))),1,"")</f>
        <v>1</v>
      </c>
      <c r="D68" s="69" t="str" cm="1">
        <f t="array" ref="D68">IF(ISNUMBER(VALUE(_xlfn.UNIQUE(_xlfn._xlws.FILTER(EjecucionPIIP[CodigoProducto],(EjecucionPIIP[CodigoProducto]=Bono_2!B68)*(EjecucionPIIP[Vigencia]=LEFT('Reporte'!$B$1,4))*(EjecucionPIIP[AvanceEjecutado]&lt;&gt;0),"")))),1,"")</f>
        <v/>
      </c>
      <c r="E68" s="69" cm="1">
        <f t="array" ref="E68">IF(ISNUMBER(VALUE(_xlfn.UNIQUE(_xlfn._xlws.FILTER(CUIPO_datos_abiertos[COD_PROGRAMATICO_MGA],(CUIPO_datos_abiertos[COD_PROGRAMATICO_MGA]=Bono_2!B68)*(CUIPO_datos_abiertos[PERIODO]='Reporte'!$B$1)*(CUIPO_datos_abiertos[OBLIGACIONES]&lt;&gt;0),"")))),1,"")</f>
        <v>1</v>
      </c>
      <c r="F68" t="str">
        <f t="shared" si="0"/>
        <v/>
      </c>
    </row>
    <row r="69" spans="2:6" x14ac:dyDescent="0.3">
      <c r="B69" t="str">
        <v>4104008</v>
      </c>
      <c r="C69" s="69" cm="1">
        <f t="array" ref="C69">IF(ISNUMBER(VALUE(_xlfn.UNIQUE(_xlfn._xlws.FILTER(PI_SISPT_ProgramacionFisica[Cód. Prod.],PI_SISPT_ProgramacionFisica[Cód. Prod.]=Bono_2!B69,"")))),1,"")</f>
        <v>1</v>
      </c>
      <c r="D69" s="69" t="str" cm="1">
        <f t="array" ref="D69">IF(ISNUMBER(VALUE(_xlfn.UNIQUE(_xlfn._xlws.FILTER(EjecucionPIIP[CodigoProducto],(EjecucionPIIP[CodigoProducto]=Bono_2!B69)*(EjecucionPIIP[Vigencia]=LEFT('Reporte'!$B$1,4))*(EjecucionPIIP[AvanceEjecutado]&lt;&gt;0),"")))),1,"")</f>
        <v/>
      </c>
      <c r="E69" s="69" cm="1">
        <f t="array" ref="E69">IF(ISNUMBER(VALUE(_xlfn.UNIQUE(_xlfn._xlws.FILTER(CUIPO_datos_abiertos[COD_PROGRAMATICO_MGA],(CUIPO_datos_abiertos[COD_PROGRAMATICO_MGA]=Bono_2!B69)*(CUIPO_datos_abiertos[PERIODO]='Reporte'!$B$1)*(CUIPO_datos_abiertos[OBLIGACIONES]&lt;&gt;0),"")))),1,"")</f>
        <v>1</v>
      </c>
      <c r="F69" t="str">
        <f t="shared" si="0"/>
        <v/>
      </c>
    </row>
    <row r="70" spans="2:6" x14ac:dyDescent="0.3">
      <c r="B70" t="str">
        <v>1903011</v>
      </c>
      <c r="C70" s="69" cm="1">
        <f t="array" ref="C70">IF(ISNUMBER(VALUE(_xlfn.UNIQUE(_xlfn._xlws.FILTER(PI_SISPT_ProgramacionFisica[Cód. Prod.],PI_SISPT_ProgramacionFisica[Cód. Prod.]=Bono_2!B70,"")))),1,"")</f>
        <v>1</v>
      </c>
      <c r="D70" s="69" cm="1">
        <f t="array" ref="D70">IF(ISNUMBER(VALUE(_xlfn.UNIQUE(_xlfn._xlws.FILTER(EjecucionPIIP[CodigoProducto],(EjecucionPIIP[CodigoProducto]=Bono_2!B70)*(EjecucionPIIP[Vigencia]=LEFT('Reporte'!$B$1,4))*(EjecucionPIIP[AvanceEjecutado]&lt;&gt;0),"")))),1,"")</f>
        <v>1</v>
      </c>
      <c r="E70" s="69" cm="1">
        <f t="array" ref="E70">IF(ISNUMBER(VALUE(_xlfn.UNIQUE(_xlfn._xlws.FILTER(CUIPO_datos_abiertos[COD_PROGRAMATICO_MGA],(CUIPO_datos_abiertos[COD_PROGRAMATICO_MGA]=Bono_2!B70)*(CUIPO_datos_abiertos[PERIODO]='Reporte'!$B$1)*(CUIPO_datos_abiertos[OBLIGACIONES]&lt;&gt;0),"")))),1,"")</f>
        <v>1</v>
      </c>
      <c r="F70" t="str">
        <f t="shared" ref="F70:F133" si="1">IF(SUM(C70:E70)=3,"Aplica","")</f>
        <v>Aplica</v>
      </c>
    </row>
    <row r="71" spans="2:6" x14ac:dyDescent="0.3">
      <c r="B71" t="str">
        <v>4301009</v>
      </c>
      <c r="C71" s="69" t="str" cm="1">
        <f t="array" ref="C71">IF(ISNUMBER(VALUE(_xlfn.UNIQUE(_xlfn._xlws.FILTER(PI_SISPT_ProgramacionFisica[Cód. Prod.],PI_SISPT_ProgramacionFisica[Cód. Prod.]=Bono_2!B71,"")))),1,"")</f>
        <v/>
      </c>
      <c r="D71" s="69" t="str" cm="1">
        <f t="array" ref="D71">IF(ISNUMBER(VALUE(_xlfn.UNIQUE(_xlfn._xlws.FILTER(EjecucionPIIP[CodigoProducto],(EjecucionPIIP[CodigoProducto]=Bono_2!B71)*(EjecucionPIIP[Vigencia]=LEFT('Reporte'!$B$1,4))*(EjecucionPIIP[AvanceEjecutado]&lt;&gt;0),"")))),1,"")</f>
        <v/>
      </c>
      <c r="E71" s="69" cm="1">
        <f t="array" ref="E71">IF(ISNUMBER(VALUE(_xlfn.UNIQUE(_xlfn._xlws.FILTER(CUIPO_datos_abiertos[COD_PROGRAMATICO_MGA],(CUIPO_datos_abiertos[COD_PROGRAMATICO_MGA]=Bono_2!B71)*(CUIPO_datos_abiertos[PERIODO]='Reporte'!$B$1)*(CUIPO_datos_abiertos[OBLIGACIONES]&lt;&gt;0),"")))),1,"")</f>
        <v>1</v>
      </c>
      <c r="F71" t="str">
        <f t="shared" si="1"/>
        <v/>
      </c>
    </row>
    <row r="72" spans="2:6" x14ac:dyDescent="0.3">
      <c r="B72" t="str">
        <v>1906005</v>
      </c>
      <c r="C72" s="69" t="str" cm="1">
        <f t="array" ref="C72">IF(ISNUMBER(VALUE(_xlfn.UNIQUE(_xlfn._xlws.FILTER(PI_SISPT_ProgramacionFisica[Cód. Prod.],PI_SISPT_ProgramacionFisica[Cód. Prod.]=Bono_2!B72,"")))),1,"")</f>
        <v/>
      </c>
      <c r="D72" s="69" t="str" cm="1">
        <f t="array" ref="D72">IF(ISNUMBER(VALUE(_xlfn.UNIQUE(_xlfn._xlws.FILTER(EjecucionPIIP[CodigoProducto],(EjecucionPIIP[CodigoProducto]=Bono_2!B72)*(EjecucionPIIP[Vigencia]=LEFT('Reporte'!$B$1,4))*(EjecucionPIIP[AvanceEjecutado]&lt;&gt;0),"")))),1,"")</f>
        <v/>
      </c>
      <c r="E72" s="69" cm="1">
        <f t="array" ref="E72">IF(ISNUMBER(VALUE(_xlfn.UNIQUE(_xlfn._xlws.FILTER(CUIPO_datos_abiertos[COD_PROGRAMATICO_MGA],(CUIPO_datos_abiertos[COD_PROGRAMATICO_MGA]=Bono_2!B72)*(CUIPO_datos_abiertos[PERIODO]='Reporte'!$B$1)*(CUIPO_datos_abiertos[OBLIGACIONES]&lt;&gt;0),"")))),1,"")</f>
        <v>1</v>
      </c>
      <c r="F72" t="str">
        <f t="shared" si="1"/>
        <v/>
      </c>
    </row>
    <row r="73" spans="2:6" x14ac:dyDescent="0.3">
      <c r="B73" t="str">
        <v>1905023</v>
      </c>
      <c r="C73" s="69" t="str" cm="1">
        <f t="array" ref="C73">IF(ISNUMBER(VALUE(_xlfn.UNIQUE(_xlfn._xlws.FILTER(PI_SISPT_ProgramacionFisica[Cód. Prod.],PI_SISPT_ProgramacionFisica[Cód. Prod.]=Bono_2!B73,"")))),1,"")</f>
        <v/>
      </c>
      <c r="D73" s="69" t="str" cm="1">
        <f t="array" ref="D73">IF(ISNUMBER(VALUE(_xlfn.UNIQUE(_xlfn._xlws.FILTER(EjecucionPIIP[CodigoProducto],(EjecucionPIIP[CodigoProducto]=Bono_2!B73)*(EjecucionPIIP[Vigencia]=LEFT('Reporte'!$B$1,4))*(EjecucionPIIP[AvanceEjecutado]&lt;&gt;0),"")))),1,"")</f>
        <v/>
      </c>
      <c r="E73" s="69" cm="1">
        <f t="array" ref="E73">IF(ISNUMBER(VALUE(_xlfn.UNIQUE(_xlfn._xlws.FILTER(CUIPO_datos_abiertos[COD_PROGRAMATICO_MGA],(CUIPO_datos_abiertos[COD_PROGRAMATICO_MGA]=Bono_2!B73)*(CUIPO_datos_abiertos[PERIODO]='Reporte'!$B$1)*(CUIPO_datos_abiertos[OBLIGACIONES]&lt;&gt;0),"")))),1,"")</f>
        <v>1</v>
      </c>
      <c r="F73" t="str">
        <f t="shared" si="1"/>
        <v/>
      </c>
    </row>
    <row r="74" spans="2:6" x14ac:dyDescent="0.3">
      <c r="B74" t="str">
        <v>3502037</v>
      </c>
      <c r="C74" s="69" cm="1">
        <f t="array" ref="C74">IF(ISNUMBER(VALUE(_xlfn.UNIQUE(_xlfn._xlws.FILTER(PI_SISPT_ProgramacionFisica[Cód. Prod.],PI_SISPT_ProgramacionFisica[Cód. Prod.]=Bono_2!B74,"")))),1,"")</f>
        <v>1</v>
      </c>
      <c r="D74" s="69" cm="1">
        <f t="array" ref="D74">IF(ISNUMBER(VALUE(_xlfn.UNIQUE(_xlfn._xlws.FILTER(EjecucionPIIP[CodigoProducto],(EjecucionPIIP[CodigoProducto]=Bono_2!B74)*(EjecucionPIIP[Vigencia]=LEFT('Reporte'!$B$1,4))*(EjecucionPIIP[AvanceEjecutado]&lt;&gt;0),"")))),1,"")</f>
        <v>1</v>
      </c>
      <c r="E74" s="69" t="str" cm="1">
        <f t="array" ref="E74">IF(ISNUMBER(VALUE(_xlfn.UNIQUE(_xlfn._xlws.FILTER(CUIPO_datos_abiertos[COD_PROGRAMATICO_MGA],(CUIPO_datos_abiertos[COD_PROGRAMATICO_MGA]=Bono_2!B74)*(CUIPO_datos_abiertos[PERIODO]='Reporte'!$B$1)*(CUIPO_datos_abiertos[OBLIGACIONES]&lt;&gt;0),"")))),1,"")</f>
        <v/>
      </c>
      <c r="F74" t="str">
        <f t="shared" si="1"/>
        <v/>
      </c>
    </row>
    <row r="75" spans="2:6" x14ac:dyDescent="0.3">
      <c r="B75" t="str">
        <v>3301073</v>
      </c>
      <c r="C75" s="69" cm="1">
        <f t="array" ref="C75">IF(ISNUMBER(VALUE(_xlfn.UNIQUE(_xlfn._xlws.FILTER(PI_SISPT_ProgramacionFisica[Cód. Prod.],PI_SISPT_ProgramacionFisica[Cód. Prod.]=Bono_2!B75,"")))),1,"")</f>
        <v>1</v>
      </c>
      <c r="D75" s="69" cm="1">
        <f t="array" ref="D75">IF(ISNUMBER(VALUE(_xlfn.UNIQUE(_xlfn._xlws.FILTER(EjecucionPIIP[CodigoProducto],(EjecucionPIIP[CodigoProducto]=Bono_2!B75)*(EjecucionPIIP[Vigencia]=LEFT('Reporte'!$B$1,4))*(EjecucionPIIP[AvanceEjecutado]&lt;&gt;0),"")))),1,"")</f>
        <v>1</v>
      </c>
      <c r="E75" s="69" t="str" cm="1">
        <f t="array" ref="E75">IF(ISNUMBER(VALUE(_xlfn.UNIQUE(_xlfn._xlws.FILTER(CUIPO_datos_abiertos[COD_PROGRAMATICO_MGA],(CUIPO_datos_abiertos[COD_PROGRAMATICO_MGA]=Bono_2!B75)*(CUIPO_datos_abiertos[PERIODO]='Reporte'!$B$1)*(CUIPO_datos_abiertos[OBLIGACIONES]&lt;&gt;0),"")))),1,"")</f>
        <v/>
      </c>
      <c r="F75" t="str">
        <f t="shared" si="1"/>
        <v/>
      </c>
    </row>
    <row r="76" spans="2:6" x14ac:dyDescent="0.3">
      <c r="B76" t="str">
        <v>3301065</v>
      </c>
      <c r="C76" s="69" cm="1">
        <f t="array" ref="C76">IF(ISNUMBER(VALUE(_xlfn.UNIQUE(_xlfn._xlws.FILTER(PI_SISPT_ProgramacionFisica[Cód. Prod.],PI_SISPT_ProgramacionFisica[Cód. Prod.]=Bono_2!B76,"")))),1,"")</f>
        <v>1</v>
      </c>
      <c r="D76" s="69" cm="1">
        <f t="array" ref="D76">IF(ISNUMBER(VALUE(_xlfn.UNIQUE(_xlfn._xlws.FILTER(EjecucionPIIP[CodigoProducto],(EjecucionPIIP[CodigoProducto]=Bono_2!B76)*(EjecucionPIIP[Vigencia]=LEFT('Reporte'!$B$1,4))*(EjecucionPIIP[AvanceEjecutado]&lt;&gt;0),"")))),1,"")</f>
        <v>1</v>
      </c>
      <c r="E76" s="69" t="str" cm="1">
        <f t="array" ref="E76">IF(ISNUMBER(VALUE(_xlfn.UNIQUE(_xlfn._xlws.FILTER(CUIPO_datos_abiertos[COD_PROGRAMATICO_MGA],(CUIPO_datos_abiertos[COD_PROGRAMATICO_MGA]=Bono_2!B76)*(CUIPO_datos_abiertos[PERIODO]='Reporte'!$B$1)*(CUIPO_datos_abiertos[OBLIGACIONES]&lt;&gt;0),"")))),1,"")</f>
        <v/>
      </c>
      <c r="F76" t="str">
        <f t="shared" si="1"/>
        <v/>
      </c>
    </row>
    <row r="77" spans="2:6" x14ac:dyDescent="0.3">
      <c r="B77" t="str">
        <v>4301037</v>
      </c>
      <c r="C77" s="69" t="str" cm="1">
        <f t="array" ref="C77">IF(ISNUMBER(VALUE(_xlfn.UNIQUE(_xlfn._xlws.FILTER(PI_SISPT_ProgramacionFisica[Cód. Prod.],PI_SISPT_ProgramacionFisica[Cód. Prod.]=Bono_2!B77,"")))),1,"")</f>
        <v/>
      </c>
      <c r="D77" s="69" cm="1">
        <f t="array" ref="D77">IF(ISNUMBER(VALUE(_xlfn.UNIQUE(_xlfn._xlws.FILTER(EjecucionPIIP[CodigoProducto],(EjecucionPIIP[CodigoProducto]=Bono_2!B77)*(EjecucionPIIP[Vigencia]=LEFT('Reporte'!$B$1,4))*(EjecucionPIIP[AvanceEjecutado]&lt;&gt;0),"")))),1,"")</f>
        <v>1</v>
      </c>
      <c r="E77" s="69" t="str" cm="1">
        <f t="array" ref="E77">IF(ISNUMBER(VALUE(_xlfn.UNIQUE(_xlfn._xlws.FILTER(CUIPO_datos_abiertos[COD_PROGRAMATICO_MGA],(CUIPO_datos_abiertos[COD_PROGRAMATICO_MGA]=Bono_2!B77)*(CUIPO_datos_abiertos[PERIODO]='Reporte'!$B$1)*(CUIPO_datos_abiertos[OBLIGACIONES]&lt;&gt;0),"")))),1,"")</f>
        <v/>
      </c>
      <c r="F77" t="str">
        <f t="shared" si="1"/>
        <v/>
      </c>
    </row>
    <row r="78" spans="2:6" x14ac:dyDescent="0.3">
      <c r="B78" t="str">
        <v>2201006</v>
      </c>
      <c r="C78" s="69" cm="1">
        <f t="array" ref="C78">IF(ISNUMBER(VALUE(_xlfn.UNIQUE(_xlfn._xlws.FILTER(PI_SISPT_ProgramacionFisica[Cód. Prod.],PI_SISPT_ProgramacionFisica[Cód. Prod.]=Bono_2!B78,"")))),1,"")</f>
        <v>1</v>
      </c>
      <c r="D78" s="69" cm="1">
        <f t="array" ref="D78">IF(ISNUMBER(VALUE(_xlfn.UNIQUE(_xlfn._xlws.FILTER(EjecucionPIIP[CodigoProducto],(EjecucionPIIP[CodigoProducto]=Bono_2!B78)*(EjecucionPIIP[Vigencia]=LEFT('Reporte'!$B$1,4))*(EjecucionPIIP[AvanceEjecutado]&lt;&gt;0),"")))),1,"")</f>
        <v>1</v>
      </c>
      <c r="E78" s="69" t="str" cm="1">
        <f t="array" ref="E78">IF(ISNUMBER(VALUE(_xlfn.UNIQUE(_xlfn._xlws.FILTER(CUIPO_datos_abiertos[COD_PROGRAMATICO_MGA],(CUIPO_datos_abiertos[COD_PROGRAMATICO_MGA]=Bono_2!B78)*(CUIPO_datos_abiertos[PERIODO]='Reporte'!$B$1)*(CUIPO_datos_abiertos[OBLIGACIONES]&lt;&gt;0),"")))),1,"")</f>
        <v/>
      </c>
      <c r="F78" t="str">
        <f t="shared" si="1"/>
        <v/>
      </c>
    </row>
    <row r="79" spans="2:6" x14ac:dyDescent="0.3">
      <c r="B79" t="str">
        <v>4502034</v>
      </c>
      <c r="C79" s="69" cm="1">
        <f t="array" ref="C79">IF(ISNUMBER(VALUE(_xlfn.UNIQUE(_xlfn._xlws.FILTER(PI_SISPT_ProgramacionFisica[Cód. Prod.],PI_SISPT_ProgramacionFisica[Cód. Prod.]=Bono_2!B79,"")))),1,"")</f>
        <v>1</v>
      </c>
      <c r="D79" s="69" cm="1">
        <f t="array" ref="D79">IF(ISNUMBER(VALUE(_xlfn.UNIQUE(_xlfn._xlws.FILTER(EjecucionPIIP[CodigoProducto],(EjecucionPIIP[CodigoProducto]=Bono_2!B79)*(EjecucionPIIP[Vigencia]=LEFT('Reporte'!$B$1,4))*(EjecucionPIIP[AvanceEjecutado]&lt;&gt;0),"")))),1,"")</f>
        <v>1</v>
      </c>
      <c r="E79" s="69" t="str" cm="1">
        <f t="array" ref="E79">IF(ISNUMBER(VALUE(_xlfn.UNIQUE(_xlfn._xlws.FILTER(CUIPO_datos_abiertos[COD_PROGRAMATICO_MGA],(CUIPO_datos_abiertos[COD_PROGRAMATICO_MGA]=Bono_2!B79)*(CUIPO_datos_abiertos[PERIODO]='Reporte'!$B$1)*(CUIPO_datos_abiertos[OBLIGACIONES]&lt;&gt;0),"")))),1,"")</f>
        <v/>
      </c>
      <c r="F79" t="str">
        <f t="shared" si="1"/>
        <v/>
      </c>
    </row>
    <row r="80" spans="2:6" x14ac:dyDescent="0.3">
      <c r="B80" t="str">
        <v>4502001</v>
      </c>
      <c r="C80" s="69" cm="1">
        <f t="array" ref="C80">IF(ISNUMBER(VALUE(_xlfn.UNIQUE(_xlfn._xlws.FILTER(PI_SISPT_ProgramacionFisica[Cód. Prod.],PI_SISPT_ProgramacionFisica[Cód. Prod.]=Bono_2!B80,"")))),1,"")</f>
        <v>1</v>
      </c>
      <c r="D80" s="69" cm="1">
        <f t="array" ref="D80">IF(ISNUMBER(VALUE(_xlfn.UNIQUE(_xlfn._xlws.FILTER(EjecucionPIIP[CodigoProducto],(EjecucionPIIP[CodigoProducto]=Bono_2!B80)*(EjecucionPIIP[Vigencia]=LEFT('Reporte'!$B$1,4))*(EjecucionPIIP[AvanceEjecutado]&lt;&gt;0),"")))),1,"")</f>
        <v>1</v>
      </c>
      <c r="E80" s="69" t="str" cm="1">
        <f t="array" ref="E80">IF(ISNUMBER(VALUE(_xlfn.UNIQUE(_xlfn._xlws.FILTER(CUIPO_datos_abiertos[COD_PROGRAMATICO_MGA],(CUIPO_datos_abiertos[COD_PROGRAMATICO_MGA]=Bono_2!B80)*(CUIPO_datos_abiertos[PERIODO]='Reporte'!$B$1)*(CUIPO_datos_abiertos[OBLIGACIONES]&lt;&gt;0),"")))),1,"")</f>
        <v/>
      </c>
      <c r="F80" t="str">
        <f t="shared" si="1"/>
        <v/>
      </c>
    </row>
    <row r="81" spans="2:6" x14ac:dyDescent="0.3">
      <c r="B81" t="str">
        <v>4102043</v>
      </c>
      <c r="C81" s="69" cm="1">
        <f t="array" ref="C81">IF(ISNUMBER(VALUE(_xlfn.UNIQUE(_xlfn._xlws.FILTER(PI_SISPT_ProgramacionFisica[Cód. Prod.],PI_SISPT_ProgramacionFisica[Cód. Prod.]=Bono_2!B81,"")))),1,"")</f>
        <v>1</v>
      </c>
      <c r="D81" s="69" cm="1">
        <f t="array" ref="D81">IF(ISNUMBER(VALUE(_xlfn.UNIQUE(_xlfn._xlws.FILTER(EjecucionPIIP[CodigoProducto],(EjecucionPIIP[CodigoProducto]=Bono_2!B81)*(EjecucionPIIP[Vigencia]=LEFT('Reporte'!$B$1,4))*(EjecucionPIIP[AvanceEjecutado]&lt;&gt;0),"")))),1,"")</f>
        <v>1</v>
      </c>
      <c r="E81" s="69" t="str" cm="1">
        <f t="array" ref="E81">IF(ISNUMBER(VALUE(_xlfn.UNIQUE(_xlfn._xlws.FILTER(CUIPO_datos_abiertos[COD_PROGRAMATICO_MGA],(CUIPO_datos_abiertos[COD_PROGRAMATICO_MGA]=Bono_2!B81)*(CUIPO_datos_abiertos[PERIODO]='Reporte'!$B$1)*(CUIPO_datos_abiertos[OBLIGACIONES]&lt;&gt;0),"")))),1,"")</f>
        <v/>
      </c>
      <c r="F81" t="str">
        <f t="shared" si="1"/>
        <v/>
      </c>
    </row>
    <row r="82" spans="2:6" x14ac:dyDescent="0.3">
      <c r="B82" t="str">
        <v>1906029</v>
      </c>
      <c r="C82" s="69" cm="1">
        <f t="array" ref="C82">IF(ISNUMBER(VALUE(_xlfn.UNIQUE(_xlfn._xlws.FILTER(PI_SISPT_ProgramacionFisica[Cód. Prod.],PI_SISPT_ProgramacionFisica[Cód. Prod.]=Bono_2!B82,"")))),1,"")</f>
        <v>1</v>
      </c>
      <c r="D82" s="69" cm="1">
        <f t="array" ref="D82">IF(ISNUMBER(VALUE(_xlfn.UNIQUE(_xlfn._xlws.FILTER(EjecucionPIIP[CodigoProducto],(EjecucionPIIP[CodigoProducto]=Bono_2!B82)*(EjecucionPIIP[Vigencia]=LEFT('Reporte'!$B$1,4))*(EjecucionPIIP[AvanceEjecutado]&lt;&gt;0),"")))),1,"")</f>
        <v>1</v>
      </c>
      <c r="E82" s="69" t="str" cm="1">
        <f t="array" ref="E82">IF(ISNUMBER(VALUE(_xlfn.UNIQUE(_xlfn._xlws.FILTER(CUIPO_datos_abiertos[COD_PROGRAMATICO_MGA],(CUIPO_datos_abiertos[COD_PROGRAMATICO_MGA]=Bono_2!B82)*(CUIPO_datos_abiertos[PERIODO]='Reporte'!$B$1)*(CUIPO_datos_abiertos[OBLIGACIONES]&lt;&gt;0),"")))),1,"")</f>
        <v/>
      </c>
      <c r="F82" t="str">
        <f t="shared" si="1"/>
        <v/>
      </c>
    </row>
    <row r="83" spans="2:6" x14ac:dyDescent="0.3">
      <c r="B83" t="str">
        <v>4001041</v>
      </c>
      <c r="C83" s="69" t="str" cm="1">
        <f t="array" ref="C83">IF(ISNUMBER(VALUE(_xlfn.UNIQUE(_xlfn._xlws.FILTER(PI_SISPT_ProgramacionFisica[Cód. Prod.],PI_SISPT_ProgramacionFisica[Cód. Prod.]=Bono_2!B83,"")))),1,"")</f>
        <v/>
      </c>
      <c r="D83" s="69" cm="1">
        <f t="array" ref="D83">IF(ISNUMBER(VALUE(_xlfn.UNIQUE(_xlfn._xlws.FILTER(EjecucionPIIP[CodigoProducto],(EjecucionPIIP[CodigoProducto]=Bono_2!B83)*(EjecucionPIIP[Vigencia]=LEFT('Reporte'!$B$1,4))*(EjecucionPIIP[AvanceEjecutado]&lt;&gt;0),"")))),1,"")</f>
        <v>1</v>
      </c>
      <c r="E83" s="69" t="str" cm="1">
        <f t="array" ref="E83">IF(ISNUMBER(VALUE(_xlfn.UNIQUE(_xlfn._xlws.FILTER(CUIPO_datos_abiertos[COD_PROGRAMATICO_MGA],(CUIPO_datos_abiertos[COD_PROGRAMATICO_MGA]=Bono_2!B83)*(CUIPO_datos_abiertos[PERIODO]='Reporte'!$B$1)*(CUIPO_datos_abiertos[OBLIGACIONES]&lt;&gt;0),"")))),1,"")</f>
        <v/>
      </c>
      <c r="F83" t="str">
        <f t="shared" si="1"/>
        <v/>
      </c>
    </row>
    <row r="84" spans="2:6" x14ac:dyDescent="0.3">
      <c r="B84" t="str">
        <v>2201018</v>
      </c>
      <c r="C84" s="69" t="str" cm="1">
        <f t="array" ref="C84">IF(ISNUMBER(VALUE(_xlfn.UNIQUE(_xlfn._xlws.FILTER(PI_SISPT_ProgramacionFisica[Cód. Prod.],PI_SISPT_ProgramacionFisica[Cód. Prod.]=Bono_2!B84,"")))),1,"")</f>
        <v/>
      </c>
      <c r="D84" s="69" cm="1">
        <f t="array" ref="D84">IF(ISNUMBER(VALUE(_xlfn.UNIQUE(_xlfn._xlws.FILTER(EjecucionPIIP[CodigoProducto],(EjecucionPIIP[CodigoProducto]=Bono_2!B84)*(EjecucionPIIP[Vigencia]=LEFT('Reporte'!$B$1,4))*(EjecucionPIIP[AvanceEjecutado]&lt;&gt;0),"")))),1,"")</f>
        <v>1</v>
      </c>
      <c r="E84" s="69" t="str" cm="1">
        <f t="array" ref="E84">IF(ISNUMBER(VALUE(_xlfn.UNIQUE(_xlfn._xlws.FILTER(CUIPO_datos_abiertos[COD_PROGRAMATICO_MGA],(CUIPO_datos_abiertos[COD_PROGRAMATICO_MGA]=Bono_2!B84)*(CUIPO_datos_abiertos[PERIODO]='Reporte'!$B$1)*(CUIPO_datos_abiertos[OBLIGACIONES]&lt;&gt;0),"")))),1,"")</f>
        <v/>
      </c>
      <c r="F84" t="str">
        <f t="shared" si="1"/>
        <v/>
      </c>
    </row>
    <row r="85" spans="2:6" x14ac:dyDescent="0.3">
      <c r="B85" t="str">
        <v>4502022</v>
      </c>
      <c r="C85" s="69" cm="1">
        <f t="array" ref="C85">IF(ISNUMBER(VALUE(_xlfn.UNIQUE(_xlfn._xlws.FILTER(PI_SISPT_ProgramacionFisica[Cód. Prod.],PI_SISPT_ProgramacionFisica[Cód. Prod.]=Bono_2!B85,"")))),1,"")</f>
        <v>1</v>
      </c>
      <c r="D85" s="69" cm="1">
        <f t="array" ref="D85">IF(ISNUMBER(VALUE(_xlfn.UNIQUE(_xlfn._xlws.FILTER(EjecucionPIIP[CodigoProducto],(EjecucionPIIP[CodigoProducto]=Bono_2!B85)*(EjecucionPIIP[Vigencia]=LEFT('Reporte'!$B$1,4))*(EjecucionPIIP[AvanceEjecutado]&lt;&gt;0),"")))),1,"")</f>
        <v>1</v>
      </c>
      <c r="E85" s="69" t="str" cm="1">
        <f t="array" ref="E85">IF(ISNUMBER(VALUE(_xlfn.UNIQUE(_xlfn._xlws.FILTER(CUIPO_datos_abiertos[COD_PROGRAMATICO_MGA],(CUIPO_datos_abiertos[COD_PROGRAMATICO_MGA]=Bono_2!B85)*(CUIPO_datos_abiertos[PERIODO]='Reporte'!$B$1)*(CUIPO_datos_abiertos[OBLIGACIONES]&lt;&gt;0),"")))),1,"")</f>
        <v/>
      </c>
      <c r="F85" t="str">
        <f t="shared" si="1"/>
        <v/>
      </c>
    </row>
    <row r="86" spans="2:6" x14ac:dyDescent="0.3">
      <c r="B86" t="str">
        <v>4101038</v>
      </c>
      <c r="C86" s="69" cm="1">
        <f t="array" ref="C86">IF(ISNUMBER(VALUE(_xlfn.UNIQUE(_xlfn._xlws.FILTER(PI_SISPT_ProgramacionFisica[Cód. Prod.],PI_SISPT_ProgramacionFisica[Cód. Prod.]=Bono_2!B86,"")))),1,"")</f>
        <v>1</v>
      </c>
      <c r="D86" s="69" cm="1">
        <f t="array" ref="D86">IF(ISNUMBER(VALUE(_xlfn.UNIQUE(_xlfn._xlws.FILTER(EjecucionPIIP[CodigoProducto],(EjecucionPIIP[CodigoProducto]=Bono_2!B86)*(EjecucionPIIP[Vigencia]=LEFT('Reporte'!$B$1,4))*(EjecucionPIIP[AvanceEjecutado]&lt;&gt;0),"")))),1,"")</f>
        <v>1</v>
      </c>
      <c r="E86" s="69" t="str" cm="1">
        <f t="array" ref="E86">IF(ISNUMBER(VALUE(_xlfn.UNIQUE(_xlfn._xlws.FILTER(CUIPO_datos_abiertos[COD_PROGRAMATICO_MGA],(CUIPO_datos_abiertos[COD_PROGRAMATICO_MGA]=Bono_2!B86)*(CUIPO_datos_abiertos[PERIODO]='Reporte'!$B$1)*(CUIPO_datos_abiertos[OBLIGACIONES]&lt;&gt;0),"")))),1,"")</f>
        <v/>
      </c>
      <c r="F86" t="str">
        <f t="shared" si="1"/>
        <v/>
      </c>
    </row>
    <row r="87" spans="2:6" x14ac:dyDescent="0.3">
      <c r="B87" t="str">
        <v>4102052</v>
      </c>
      <c r="C87" s="69" cm="1">
        <f t="array" ref="C87">IF(ISNUMBER(VALUE(_xlfn.UNIQUE(_xlfn._xlws.FILTER(PI_SISPT_ProgramacionFisica[Cód. Prod.],PI_SISPT_ProgramacionFisica[Cód. Prod.]=Bono_2!B87,"")))),1,"")</f>
        <v>1</v>
      </c>
      <c r="D87" s="69" t="str" cm="1">
        <f t="array" ref="D87">IF(ISNUMBER(VALUE(_xlfn.UNIQUE(_xlfn._xlws.FILTER(EjecucionPIIP[CodigoProducto],(EjecucionPIIP[CodigoProducto]=Bono_2!B87)*(EjecucionPIIP[Vigencia]=LEFT('Reporte'!$B$1,4))*(EjecucionPIIP[AvanceEjecutado]&lt;&gt;0),"")))),1,"")</f>
        <v/>
      </c>
      <c r="E87" s="69" t="str" cm="1">
        <f t="array" ref="E87">IF(ISNUMBER(VALUE(_xlfn.UNIQUE(_xlfn._xlws.FILTER(CUIPO_datos_abiertos[COD_PROGRAMATICO_MGA],(CUIPO_datos_abiertos[COD_PROGRAMATICO_MGA]=Bono_2!B87)*(CUIPO_datos_abiertos[PERIODO]='Reporte'!$B$1)*(CUIPO_datos_abiertos[OBLIGACIONES]&lt;&gt;0),"")))),1,"")</f>
        <v/>
      </c>
      <c r="F87" t="str">
        <f t="shared" si="1"/>
        <v/>
      </c>
    </row>
    <row r="88" spans="2:6" x14ac:dyDescent="0.3">
      <c r="B88" t="str">
        <v>3605011</v>
      </c>
      <c r="C88" s="69" cm="1">
        <f t="array" ref="C88">IF(ISNUMBER(VALUE(_xlfn.UNIQUE(_xlfn._xlws.FILTER(PI_SISPT_ProgramacionFisica[Cód. Prod.],PI_SISPT_ProgramacionFisica[Cód. Prod.]=Bono_2!B88,"")))),1,"")</f>
        <v>1</v>
      </c>
      <c r="D88" s="69" t="str" cm="1">
        <f t="array" ref="D88">IF(ISNUMBER(VALUE(_xlfn.UNIQUE(_xlfn._xlws.FILTER(EjecucionPIIP[CodigoProducto],(EjecucionPIIP[CodigoProducto]=Bono_2!B88)*(EjecucionPIIP[Vigencia]=LEFT('Reporte'!$B$1,4))*(EjecucionPIIP[AvanceEjecutado]&lt;&gt;0),"")))),1,"")</f>
        <v/>
      </c>
      <c r="E88" s="69" t="str" cm="1">
        <f t="array" ref="E88">IF(ISNUMBER(VALUE(_xlfn.UNIQUE(_xlfn._xlws.FILTER(CUIPO_datos_abiertos[COD_PROGRAMATICO_MGA],(CUIPO_datos_abiertos[COD_PROGRAMATICO_MGA]=Bono_2!B88)*(CUIPO_datos_abiertos[PERIODO]='Reporte'!$B$1)*(CUIPO_datos_abiertos[OBLIGACIONES]&lt;&gt;0),"")))),1,"")</f>
        <v/>
      </c>
      <c r="F88" t="str">
        <f t="shared" si="1"/>
        <v/>
      </c>
    </row>
    <row r="89" spans="2:6" x14ac:dyDescent="0.3">
      <c r="B89" t="str">
        <v>4502021</v>
      </c>
      <c r="C89" s="69" cm="1">
        <f t="array" ref="C89">IF(ISNUMBER(VALUE(_xlfn.UNIQUE(_xlfn._xlws.FILTER(PI_SISPT_ProgramacionFisica[Cód. Prod.],PI_SISPT_ProgramacionFisica[Cód. Prod.]=Bono_2!B89,"")))),1,"")</f>
        <v>1</v>
      </c>
      <c r="D89" s="69" t="str" cm="1">
        <f t="array" ref="D89">IF(ISNUMBER(VALUE(_xlfn.UNIQUE(_xlfn._xlws.FILTER(EjecucionPIIP[CodigoProducto],(EjecucionPIIP[CodigoProducto]=Bono_2!B89)*(EjecucionPIIP[Vigencia]=LEFT('Reporte'!$B$1,4))*(EjecucionPIIP[AvanceEjecutado]&lt;&gt;0),"")))),1,"")</f>
        <v/>
      </c>
      <c r="E89" s="69" t="str" cm="1">
        <f t="array" ref="E89">IF(ISNUMBER(VALUE(_xlfn.UNIQUE(_xlfn._xlws.FILTER(CUIPO_datos_abiertos[COD_PROGRAMATICO_MGA],(CUIPO_datos_abiertos[COD_PROGRAMATICO_MGA]=Bono_2!B89)*(CUIPO_datos_abiertos[PERIODO]='Reporte'!$B$1)*(CUIPO_datos_abiertos[OBLIGACIONES]&lt;&gt;0),"")))),1,"")</f>
        <v/>
      </c>
      <c r="F89" t="str">
        <f t="shared" si="1"/>
        <v/>
      </c>
    </row>
    <row r="90" spans="2:6" x14ac:dyDescent="0.3">
      <c r="B90" t="str">
        <v>4104010</v>
      </c>
      <c r="C90" s="69" cm="1">
        <f t="array" ref="C90">IF(ISNUMBER(VALUE(_xlfn.UNIQUE(_xlfn._xlws.FILTER(PI_SISPT_ProgramacionFisica[Cód. Prod.],PI_SISPT_ProgramacionFisica[Cód. Prod.]=Bono_2!B90,"")))),1,"")</f>
        <v>1</v>
      </c>
      <c r="D90" s="69" t="str" cm="1">
        <f t="array" ref="D90">IF(ISNUMBER(VALUE(_xlfn.UNIQUE(_xlfn._xlws.FILTER(EjecucionPIIP[CodigoProducto],(EjecucionPIIP[CodigoProducto]=Bono_2!B90)*(EjecucionPIIP[Vigencia]=LEFT('Reporte'!$B$1,4))*(EjecucionPIIP[AvanceEjecutado]&lt;&gt;0),"")))),1,"")</f>
        <v/>
      </c>
      <c r="E90" s="69" t="str" cm="1">
        <f t="array" ref="E90">IF(ISNUMBER(VALUE(_xlfn.UNIQUE(_xlfn._xlws.FILTER(CUIPO_datos_abiertos[COD_PROGRAMATICO_MGA],(CUIPO_datos_abiertos[COD_PROGRAMATICO_MGA]=Bono_2!B90)*(CUIPO_datos_abiertos[PERIODO]='Reporte'!$B$1)*(CUIPO_datos_abiertos[OBLIGACIONES]&lt;&gt;0),"")))),1,"")</f>
        <v/>
      </c>
      <c r="F90" t="str">
        <f t="shared" si="1"/>
        <v/>
      </c>
    </row>
    <row r="91" spans="2:6" x14ac:dyDescent="0.3">
      <c r="B91" t="str">
        <v>4104002</v>
      </c>
      <c r="C91" s="69" cm="1">
        <f t="array" ref="C91">IF(ISNUMBER(VALUE(_xlfn.UNIQUE(_xlfn._xlws.FILTER(PI_SISPT_ProgramacionFisica[Cód. Prod.],PI_SISPT_ProgramacionFisica[Cód. Prod.]=Bono_2!B91,"")))),1,"")</f>
        <v>1</v>
      </c>
      <c r="D91" s="69" t="str" cm="1">
        <f t="array" ref="D91">IF(ISNUMBER(VALUE(_xlfn.UNIQUE(_xlfn._xlws.FILTER(EjecucionPIIP[CodigoProducto],(EjecucionPIIP[CodigoProducto]=Bono_2!B91)*(EjecucionPIIP[Vigencia]=LEFT('Reporte'!$B$1,4))*(EjecucionPIIP[AvanceEjecutado]&lt;&gt;0),"")))),1,"")</f>
        <v/>
      </c>
      <c r="E91" s="69" t="str" cm="1">
        <f t="array" ref="E91">IF(ISNUMBER(VALUE(_xlfn.UNIQUE(_xlfn._xlws.FILTER(CUIPO_datos_abiertos[COD_PROGRAMATICO_MGA],(CUIPO_datos_abiertos[COD_PROGRAMATICO_MGA]=Bono_2!B91)*(CUIPO_datos_abiertos[PERIODO]='Reporte'!$B$1)*(CUIPO_datos_abiertos[OBLIGACIONES]&lt;&gt;0),"")))),1,"")</f>
        <v/>
      </c>
      <c r="F91" t="str">
        <f t="shared" si="1"/>
        <v/>
      </c>
    </row>
    <row r="92" spans="2:6" x14ac:dyDescent="0.3">
      <c r="B92" t="str">
        <v>4502033</v>
      </c>
      <c r="C92" s="69" cm="1">
        <f t="array" ref="C92">IF(ISNUMBER(VALUE(_xlfn.UNIQUE(_xlfn._xlws.FILTER(PI_SISPT_ProgramacionFisica[Cód. Prod.],PI_SISPT_ProgramacionFisica[Cód. Prod.]=Bono_2!B92,"")))),1,"")</f>
        <v>1</v>
      </c>
      <c r="D92" s="69" t="str" cm="1">
        <f t="array" ref="D92">IF(ISNUMBER(VALUE(_xlfn.UNIQUE(_xlfn._xlws.FILTER(EjecucionPIIP[CodigoProducto],(EjecucionPIIP[CodigoProducto]=Bono_2!B92)*(EjecucionPIIP[Vigencia]=LEFT('Reporte'!$B$1,4))*(EjecucionPIIP[AvanceEjecutado]&lt;&gt;0),"")))),1,"")</f>
        <v/>
      </c>
      <c r="E92" s="69" t="str" cm="1">
        <f t="array" ref="E92">IF(ISNUMBER(VALUE(_xlfn.UNIQUE(_xlfn._xlws.FILTER(CUIPO_datos_abiertos[COD_PROGRAMATICO_MGA],(CUIPO_datos_abiertos[COD_PROGRAMATICO_MGA]=Bono_2!B92)*(CUIPO_datos_abiertos[PERIODO]='Reporte'!$B$1)*(CUIPO_datos_abiertos[OBLIGACIONES]&lt;&gt;0),"")))),1,"")</f>
        <v/>
      </c>
      <c r="F92" t="str">
        <f t="shared" si="1"/>
        <v/>
      </c>
    </row>
    <row r="93" spans="2:6" x14ac:dyDescent="0.3">
      <c r="B93" t="str">
        <v>4301035</v>
      </c>
      <c r="C93" s="69" cm="1">
        <f t="array" ref="C93">IF(ISNUMBER(VALUE(_xlfn.UNIQUE(_xlfn._xlws.FILTER(PI_SISPT_ProgramacionFisica[Cód. Prod.],PI_SISPT_ProgramacionFisica[Cód. Prod.]=Bono_2!B93,"")))),1,"")</f>
        <v>1</v>
      </c>
      <c r="D93" s="69" t="str" cm="1">
        <f t="array" ref="D93">IF(ISNUMBER(VALUE(_xlfn.UNIQUE(_xlfn._xlws.FILTER(EjecucionPIIP[CodigoProducto],(EjecucionPIIP[CodigoProducto]=Bono_2!B93)*(EjecucionPIIP[Vigencia]=LEFT('Reporte'!$B$1,4))*(EjecucionPIIP[AvanceEjecutado]&lt;&gt;0),"")))),1,"")</f>
        <v/>
      </c>
      <c r="E93" s="69" t="str" cm="1">
        <f t="array" ref="E93">IF(ISNUMBER(VALUE(_xlfn.UNIQUE(_xlfn._xlws.FILTER(CUIPO_datos_abiertos[COD_PROGRAMATICO_MGA],(CUIPO_datos_abiertos[COD_PROGRAMATICO_MGA]=Bono_2!B93)*(CUIPO_datos_abiertos[PERIODO]='Reporte'!$B$1)*(CUIPO_datos_abiertos[OBLIGACIONES]&lt;&gt;0),"")))),1,"")</f>
        <v/>
      </c>
      <c r="F93" t="str">
        <f t="shared" si="1"/>
        <v/>
      </c>
    </row>
    <row r="94" spans="2:6" x14ac:dyDescent="0.3">
      <c r="B94" t="str">
        <v>4102045</v>
      </c>
      <c r="C94" s="69" cm="1">
        <f t="array" ref="C94">IF(ISNUMBER(VALUE(_xlfn.UNIQUE(_xlfn._xlws.FILTER(PI_SISPT_ProgramacionFisica[Cód. Prod.],PI_SISPT_ProgramacionFisica[Cód. Prod.]=Bono_2!B94,"")))),1,"")</f>
        <v>1</v>
      </c>
      <c r="D94" s="69" t="str" cm="1">
        <f t="array" ref="D94">IF(ISNUMBER(VALUE(_xlfn.UNIQUE(_xlfn._xlws.FILTER(EjecucionPIIP[CodigoProducto],(EjecucionPIIP[CodigoProducto]=Bono_2!B94)*(EjecucionPIIP[Vigencia]=LEFT('Reporte'!$B$1,4))*(EjecucionPIIP[AvanceEjecutado]&lt;&gt;0),"")))),1,"")</f>
        <v/>
      </c>
      <c r="E94" s="69" t="str" cm="1">
        <f t="array" ref="E94">IF(ISNUMBER(VALUE(_xlfn.UNIQUE(_xlfn._xlws.FILTER(CUIPO_datos_abiertos[COD_PROGRAMATICO_MGA],(CUIPO_datos_abiertos[COD_PROGRAMATICO_MGA]=Bono_2!B94)*(CUIPO_datos_abiertos[PERIODO]='Reporte'!$B$1)*(CUIPO_datos_abiertos[OBLIGACIONES]&lt;&gt;0),"")))),1,"")</f>
        <v/>
      </c>
      <c r="F94" t="str">
        <f t="shared" si="1"/>
        <v/>
      </c>
    </row>
    <row r="95" spans="2:6" x14ac:dyDescent="0.3">
      <c r="B95" t="str">
        <v>4103052</v>
      </c>
      <c r="C95" s="69" cm="1">
        <f t="array" ref="C95">IF(ISNUMBER(VALUE(_xlfn.UNIQUE(_xlfn._xlws.FILTER(PI_SISPT_ProgramacionFisica[Cód. Prod.],PI_SISPT_ProgramacionFisica[Cód. Prod.]=Bono_2!B95,"")))),1,"")</f>
        <v>1</v>
      </c>
      <c r="D95" s="69" t="str" cm="1">
        <f t="array" ref="D95">IF(ISNUMBER(VALUE(_xlfn.UNIQUE(_xlfn._xlws.FILTER(EjecucionPIIP[CodigoProducto],(EjecucionPIIP[CodigoProducto]=Bono_2!B95)*(EjecucionPIIP[Vigencia]=LEFT('Reporte'!$B$1,4))*(EjecucionPIIP[AvanceEjecutado]&lt;&gt;0),"")))),1,"")</f>
        <v/>
      </c>
      <c r="E95" s="69" t="str" cm="1">
        <f t="array" ref="E95">IF(ISNUMBER(VALUE(_xlfn.UNIQUE(_xlfn._xlws.FILTER(CUIPO_datos_abiertos[COD_PROGRAMATICO_MGA],(CUIPO_datos_abiertos[COD_PROGRAMATICO_MGA]=Bono_2!B95)*(CUIPO_datos_abiertos[PERIODO]='Reporte'!$B$1)*(CUIPO_datos_abiertos[OBLIGACIONES]&lt;&gt;0),"")))),1,"")</f>
        <v/>
      </c>
      <c r="F95" t="str">
        <f t="shared" si="1"/>
        <v/>
      </c>
    </row>
    <row r="96" spans="2:6" x14ac:dyDescent="0.3">
      <c r="B96" t="str">
        <v>4102035</v>
      </c>
      <c r="C96" s="69" cm="1">
        <f t="array" ref="C96">IF(ISNUMBER(VALUE(_xlfn.UNIQUE(_xlfn._xlws.FILTER(PI_SISPT_ProgramacionFisica[Cód. Prod.],PI_SISPT_ProgramacionFisica[Cód. Prod.]=Bono_2!B96,"")))),1,"")</f>
        <v>1</v>
      </c>
      <c r="D96" s="69" t="str" cm="1">
        <f t="array" ref="D96">IF(ISNUMBER(VALUE(_xlfn.UNIQUE(_xlfn._xlws.FILTER(EjecucionPIIP[CodigoProducto],(EjecucionPIIP[CodigoProducto]=Bono_2!B96)*(EjecucionPIIP[Vigencia]=LEFT('Reporte'!$B$1,4))*(EjecucionPIIP[AvanceEjecutado]&lt;&gt;0),"")))),1,"")</f>
        <v/>
      </c>
      <c r="E96" s="69" t="str" cm="1">
        <f t="array" ref="E96">IF(ISNUMBER(VALUE(_xlfn.UNIQUE(_xlfn._xlws.FILTER(CUIPO_datos_abiertos[COD_PROGRAMATICO_MGA],(CUIPO_datos_abiertos[COD_PROGRAMATICO_MGA]=Bono_2!B96)*(CUIPO_datos_abiertos[PERIODO]='Reporte'!$B$1)*(CUIPO_datos_abiertos[OBLIGACIONES]&lt;&gt;0),"")))),1,"")</f>
        <v/>
      </c>
      <c r="F96" t="str">
        <f t="shared" si="1"/>
        <v/>
      </c>
    </row>
    <row r="97" spans="2:6" x14ac:dyDescent="0.3">
      <c r="B97" t="str">
        <v>4104029</v>
      </c>
      <c r="C97" s="69" cm="1">
        <f t="array" ref="C97">IF(ISNUMBER(VALUE(_xlfn.UNIQUE(_xlfn._xlws.FILTER(PI_SISPT_ProgramacionFisica[Cód. Prod.],PI_SISPT_ProgramacionFisica[Cód. Prod.]=Bono_2!B97,"")))),1,"")</f>
        <v>1</v>
      </c>
      <c r="D97" s="69" t="str" cm="1">
        <f t="array" ref="D97">IF(ISNUMBER(VALUE(_xlfn.UNIQUE(_xlfn._xlws.FILTER(EjecucionPIIP[CodigoProducto],(EjecucionPIIP[CodigoProducto]=Bono_2!B97)*(EjecucionPIIP[Vigencia]=LEFT('Reporte'!$B$1,4))*(EjecucionPIIP[AvanceEjecutado]&lt;&gt;0),"")))),1,"")</f>
        <v/>
      </c>
      <c r="E97" s="69" t="str" cm="1">
        <f t="array" ref="E97">IF(ISNUMBER(VALUE(_xlfn.UNIQUE(_xlfn._xlws.FILTER(CUIPO_datos_abiertos[COD_PROGRAMATICO_MGA],(CUIPO_datos_abiertos[COD_PROGRAMATICO_MGA]=Bono_2!B97)*(CUIPO_datos_abiertos[PERIODO]='Reporte'!$B$1)*(CUIPO_datos_abiertos[OBLIGACIONES]&lt;&gt;0),"")))),1,"")</f>
        <v/>
      </c>
      <c r="F97" t="str">
        <f t="shared" si="1"/>
        <v/>
      </c>
    </row>
    <row r="98" spans="2:6" x14ac:dyDescent="0.3">
      <c r="B98" s="70" t="str">
        <v>4104026</v>
      </c>
      <c r="C98" s="69" cm="1">
        <f t="array" ref="C98">IF(ISNUMBER(VALUE(_xlfn.UNIQUE(_xlfn._xlws.FILTER(PI_SISPT_ProgramacionFisica[Cód. Prod.],PI_SISPT_ProgramacionFisica[Cód. Prod.]=Bono_2!B98,"")))),1,"")</f>
        <v>1</v>
      </c>
      <c r="D98" s="69" t="str" cm="1">
        <f t="array" ref="D98">IF(ISNUMBER(VALUE(_xlfn.UNIQUE(_xlfn._xlws.FILTER(EjecucionPIIP[CodigoProducto],(EjecucionPIIP[CodigoProducto]=Bono_2!B98)*(EjecucionPIIP[Vigencia]=LEFT('Reporte'!$B$1,4))*(EjecucionPIIP[AvanceEjecutado]&lt;&gt;0),"")))),1,"")</f>
        <v/>
      </c>
      <c r="E98" s="69" t="str" cm="1">
        <f t="array" ref="E98">IF(ISNUMBER(VALUE(_xlfn.UNIQUE(_xlfn._xlws.FILTER(CUIPO_datos_abiertos[COD_PROGRAMATICO_MGA],(CUIPO_datos_abiertos[COD_PROGRAMATICO_MGA]=Bono_2!B98)*(CUIPO_datos_abiertos[PERIODO]='Reporte'!$B$1)*(CUIPO_datos_abiertos[OBLIGACIONES]&lt;&gt;0),"")))),1,"")</f>
        <v/>
      </c>
      <c r="F98" t="str">
        <f t="shared" si="1"/>
        <v/>
      </c>
    </row>
    <row r="99" spans="2:6" x14ac:dyDescent="0.3">
      <c r="B99" s="70" t="str">
        <v>2201035</v>
      </c>
      <c r="C99" s="69" cm="1">
        <f t="array" ref="C99">IF(ISNUMBER(VALUE(_xlfn.UNIQUE(_xlfn._xlws.FILTER(PI_SISPT_ProgramacionFisica[Cód. Prod.],PI_SISPT_ProgramacionFisica[Cód. Prod.]=Bono_2!B99,"")))),1,"")</f>
        <v>1</v>
      </c>
      <c r="D99" s="69" t="str" cm="1">
        <f t="array" ref="D99">IF(ISNUMBER(VALUE(_xlfn.UNIQUE(_xlfn._xlws.FILTER(EjecucionPIIP[CodigoProducto],(EjecucionPIIP[CodigoProducto]=Bono_2!B99)*(EjecucionPIIP[Vigencia]=LEFT('Reporte'!$B$1,4))*(EjecucionPIIP[AvanceEjecutado]&lt;&gt;0),"")))),1,"")</f>
        <v/>
      </c>
      <c r="E99" s="69" t="str" cm="1">
        <f t="array" ref="E99">IF(ISNUMBER(VALUE(_xlfn.UNIQUE(_xlfn._xlws.FILTER(CUIPO_datos_abiertos[COD_PROGRAMATICO_MGA],(CUIPO_datos_abiertos[COD_PROGRAMATICO_MGA]=Bono_2!B99)*(CUIPO_datos_abiertos[PERIODO]='Reporte'!$B$1)*(CUIPO_datos_abiertos[OBLIGACIONES]&lt;&gt;0),"")))),1,"")</f>
        <v/>
      </c>
      <c r="F99" t="str">
        <f t="shared" si="1"/>
        <v/>
      </c>
    </row>
    <row r="100" spans="2:6" x14ac:dyDescent="0.3">
      <c r="B100" t="str">
        <v>2201046</v>
      </c>
      <c r="C100" s="69" cm="1">
        <f t="array" ref="C100">IF(ISNUMBER(VALUE(_xlfn.UNIQUE(_xlfn._xlws.FILTER(PI_SISPT_ProgramacionFisica[Cód. Prod.],PI_SISPT_ProgramacionFisica[Cód. Prod.]=Bono_2!B100,"")))),1,"")</f>
        <v>1</v>
      </c>
      <c r="D100" s="69" t="str" cm="1">
        <f t="array" ref="D100">IF(ISNUMBER(VALUE(_xlfn.UNIQUE(_xlfn._xlws.FILTER(EjecucionPIIP[CodigoProducto],(EjecucionPIIP[CodigoProducto]=Bono_2!B100)*(EjecucionPIIP[Vigencia]=LEFT('Reporte'!$B$1,4))*(EjecucionPIIP[AvanceEjecutado]&lt;&gt;0),"")))),1,"")</f>
        <v/>
      </c>
      <c r="E100" s="69" t="str" cm="1">
        <f t="array" ref="E100">IF(ISNUMBER(VALUE(_xlfn.UNIQUE(_xlfn._xlws.FILTER(CUIPO_datos_abiertos[COD_PROGRAMATICO_MGA],(CUIPO_datos_abiertos[COD_PROGRAMATICO_MGA]=Bono_2!B100)*(CUIPO_datos_abiertos[PERIODO]='Reporte'!$B$1)*(CUIPO_datos_abiertos[OBLIGACIONES]&lt;&gt;0),"")))),1,"")</f>
        <v/>
      </c>
      <c r="F100" t="str">
        <f t="shared" si="1"/>
        <v/>
      </c>
    </row>
    <row r="101" spans="2:6" x14ac:dyDescent="0.3">
      <c r="B101" t="str">
        <v>2201047</v>
      </c>
      <c r="C101" s="69" cm="1">
        <f t="array" ref="C101">IF(ISNUMBER(VALUE(_xlfn.UNIQUE(_xlfn._xlws.FILTER(PI_SISPT_ProgramacionFisica[Cód. Prod.],PI_SISPT_ProgramacionFisica[Cód. Prod.]=Bono_2!B101,"")))),1,"")</f>
        <v>1</v>
      </c>
      <c r="D101" s="69" t="str" cm="1">
        <f t="array" ref="D101">IF(ISNUMBER(VALUE(_xlfn.UNIQUE(_xlfn._xlws.FILTER(EjecucionPIIP[CodigoProducto],(EjecucionPIIP[CodigoProducto]=Bono_2!B101)*(EjecucionPIIP[Vigencia]=LEFT('Reporte'!$B$1,4))*(EjecucionPIIP[AvanceEjecutado]&lt;&gt;0),"")))),1,"")</f>
        <v/>
      </c>
      <c r="E101" s="69" t="str" cm="1">
        <f t="array" ref="E101">IF(ISNUMBER(VALUE(_xlfn.UNIQUE(_xlfn._xlws.FILTER(CUIPO_datos_abiertos[COD_PROGRAMATICO_MGA],(CUIPO_datos_abiertos[COD_PROGRAMATICO_MGA]=Bono_2!B101)*(CUIPO_datos_abiertos[PERIODO]='Reporte'!$B$1)*(CUIPO_datos_abiertos[OBLIGACIONES]&lt;&gt;0),"")))),1,"")</f>
        <v/>
      </c>
      <c r="F101" t="str">
        <f t="shared" si="1"/>
        <v/>
      </c>
    </row>
    <row r="102" spans="2:6" x14ac:dyDescent="0.3">
      <c r="B102" t="str">
        <v>2201073</v>
      </c>
      <c r="C102" s="69" cm="1">
        <f t="array" ref="C102">IF(ISNUMBER(VALUE(_xlfn.UNIQUE(_xlfn._xlws.FILTER(PI_SISPT_ProgramacionFisica[Cód. Prod.],PI_SISPT_ProgramacionFisica[Cód. Prod.]=Bono_2!B102,"")))),1,"")</f>
        <v>1</v>
      </c>
      <c r="D102" s="69" t="str" cm="1">
        <f t="array" ref="D102">IF(ISNUMBER(VALUE(_xlfn.UNIQUE(_xlfn._xlws.FILTER(EjecucionPIIP[CodigoProducto],(EjecucionPIIP[CodigoProducto]=Bono_2!B102)*(EjecucionPIIP[Vigencia]=LEFT('Reporte'!$B$1,4))*(EjecucionPIIP[AvanceEjecutado]&lt;&gt;0),"")))),1,"")</f>
        <v/>
      </c>
      <c r="E102" s="69" t="str" cm="1">
        <f t="array" ref="E102">IF(ISNUMBER(VALUE(_xlfn.UNIQUE(_xlfn._xlws.FILTER(CUIPO_datos_abiertos[COD_PROGRAMATICO_MGA],(CUIPO_datos_abiertos[COD_PROGRAMATICO_MGA]=Bono_2!B102)*(CUIPO_datos_abiertos[PERIODO]='Reporte'!$B$1)*(CUIPO_datos_abiertos[OBLIGACIONES]&lt;&gt;0),"")))),1,"")</f>
        <v/>
      </c>
      <c r="F102" t="str">
        <f t="shared" si="1"/>
        <v/>
      </c>
    </row>
    <row r="103" spans="2:6" x14ac:dyDescent="0.3">
      <c r="B103" t="str">
        <v>2201056</v>
      </c>
      <c r="C103" s="69" cm="1">
        <f t="array" ref="C103">IF(ISNUMBER(VALUE(_xlfn.UNIQUE(_xlfn._xlws.FILTER(PI_SISPT_ProgramacionFisica[Cód. Prod.],PI_SISPT_ProgramacionFisica[Cód. Prod.]=Bono_2!B103,"")))),1,"")</f>
        <v>1</v>
      </c>
      <c r="D103" s="69" t="str" cm="1">
        <f t="array" ref="D103">IF(ISNUMBER(VALUE(_xlfn.UNIQUE(_xlfn._xlws.FILTER(EjecucionPIIP[CodigoProducto],(EjecucionPIIP[CodigoProducto]=Bono_2!B103)*(EjecucionPIIP[Vigencia]=LEFT('Reporte'!$B$1,4))*(EjecucionPIIP[AvanceEjecutado]&lt;&gt;0),"")))),1,"")</f>
        <v/>
      </c>
      <c r="E103" s="69" t="str" cm="1">
        <f t="array" ref="E103">IF(ISNUMBER(VALUE(_xlfn.UNIQUE(_xlfn._xlws.FILTER(CUIPO_datos_abiertos[COD_PROGRAMATICO_MGA],(CUIPO_datos_abiertos[COD_PROGRAMATICO_MGA]=Bono_2!B103)*(CUIPO_datos_abiertos[PERIODO]='Reporte'!$B$1)*(CUIPO_datos_abiertos[OBLIGACIONES]&lt;&gt;0),"")))),1,"")</f>
        <v/>
      </c>
      <c r="F103" t="str">
        <f t="shared" si="1"/>
        <v/>
      </c>
    </row>
    <row r="104" spans="2:6" x14ac:dyDescent="0.3">
      <c r="B104" t="str">
        <v>2201060</v>
      </c>
      <c r="C104" s="69" cm="1">
        <f t="array" ref="C104">IF(ISNUMBER(VALUE(_xlfn.UNIQUE(_xlfn._xlws.FILTER(PI_SISPT_ProgramacionFisica[Cód. Prod.],PI_SISPT_ProgramacionFisica[Cód. Prod.]=Bono_2!B104,"")))),1,"")</f>
        <v>1</v>
      </c>
      <c r="D104" s="69" t="str" cm="1">
        <f t="array" ref="D104">IF(ISNUMBER(VALUE(_xlfn.UNIQUE(_xlfn._xlws.FILTER(EjecucionPIIP[CodigoProducto],(EjecucionPIIP[CodigoProducto]=Bono_2!B104)*(EjecucionPIIP[Vigencia]=LEFT('Reporte'!$B$1,4))*(EjecucionPIIP[AvanceEjecutado]&lt;&gt;0),"")))),1,"")</f>
        <v/>
      </c>
      <c r="E104" s="69" t="str" cm="1">
        <f t="array" ref="E104">IF(ISNUMBER(VALUE(_xlfn.UNIQUE(_xlfn._xlws.FILTER(CUIPO_datos_abiertos[COD_PROGRAMATICO_MGA],(CUIPO_datos_abiertos[COD_PROGRAMATICO_MGA]=Bono_2!B104)*(CUIPO_datos_abiertos[PERIODO]='Reporte'!$B$1)*(CUIPO_datos_abiertos[OBLIGACIONES]&lt;&gt;0),"")))),1,"")</f>
        <v/>
      </c>
      <c r="F104" t="str">
        <f t="shared" si="1"/>
        <v/>
      </c>
    </row>
    <row r="105" spans="2:6" x14ac:dyDescent="0.3">
      <c r="B105" t="str">
        <v>2201063</v>
      </c>
      <c r="C105" s="69" cm="1">
        <f t="array" ref="C105">IF(ISNUMBER(VALUE(_xlfn.UNIQUE(_xlfn._xlws.FILTER(PI_SISPT_ProgramacionFisica[Cód. Prod.],PI_SISPT_ProgramacionFisica[Cód. Prod.]=Bono_2!B105,"")))),1,"")</f>
        <v>1</v>
      </c>
      <c r="D105" s="69" t="str" cm="1">
        <f t="array" ref="D105">IF(ISNUMBER(VALUE(_xlfn.UNIQUE(_xlfn._xlws.FILTER(EjecucionPIIP[CodigoProducto],(EjecucionPIIP[CodigoProducto]=Bono_2!B105)*(EjecucionPIIP[Vigencia]=LEFT('Reporte'!$B$1,4))*(EjecucionPIIP[AvanceEjecutado]&lt;&gt;0),"")))),1,"")</f>
        <v/>
      </c>
      <c r="E105" s="69" t="str" cm="1">
        <f t="array" ref="E105">IF(ISNUMBER(VALUE(_xlfn.UNIQUE(_xlfn._xlws.FILTER(CUIPO_datos_abiertos[COD_PROGRAMATICO_MGA],(CUIPO_datos_abiertos[COD_PROGRAMATICO_MGA]=Bono_2!B105)*(CUIPO_datos_abiertos[PERIODO]='Reporte'!$B$1)*(CUIPO_datos_abiertos[OBLIGACIONES]&lt;&gt;0),"")))),1,"")</f>
        <v/>
      </c>
      <c r="F105" t="str">
        <f t="shared" si="1"/>
        <v/>
      </c>
    </row>
    <row r="106" spans="2:6" x14ac:dyDescent="0.3">
      <c r="B106" t="str">
        <v>2201081</v>
      </c>
      <c r="C106" s="69" cm="1">
        <f t="array" ref="C106">IF(ISNUMBER(VALUE(_xlfn.UNIQUE(_xlfn._xlws.FILTER(PI_SISPT_ProgramacionFisica[Cód. Prod.],PI_SISPT_ProgramacionFisica[Cód. Prod.]=Bono_2!B106,"")))),1,"")</f>
        <v>1</v>
      </c>
      <c r="D106" s="69" t="str" cm="1">
        <f t="array" ref="D106">IF(ISNUMBER(VALUE(_xlfn.UNIQUE(_xlfn._xlws.FILTER(EjecucionPIIP[CodigoProducto],(EjecucionPIIP[CodigoProducto]=Bono_2!B106)*(EjecucionPIIP[Vigencia]=LEFT('Reporte'!$B$1,4))*(EjecucionPIIP[AvanceEjecutado]&lt;&gt;0),"")))),1,"")</f>
        <v/>
      </c>
      <c r="E106" s="69" t="str" cm="1">
        <f t="array" ref="E106">IF(ISNUMBER(VALUE(_xlfn.UNIQUE(_xlfn._xlws.FILTER(CUIPO_datos_abiertos[COD_PROGRAMATICO_MGA],(CUIPO_datos_abiertos[COD_PROGRAMATICO_MGA]=Bono_2!B106)*(CUIPO_datos_abiertos[PERIODO]='Reporte'!$B$1)*(CUIPO_datos_abiertos[OBLIGACIONES]&lt;&gt;0),"")))),1,"")</f>
        <v/>
      </c>
      <c r="F106" t="str">
        <f t="shared" si="1"/>
        <v/>
      </c>
    </row>
    <row r="107" spans="2:6" x14ac:dyDescent="0.3">
      <c r="B107" s="70" t="str">
        <v>2201089</v>
      </c>
      <c r="C107" s="69" cm="1">
        <f t="array" ref="C107">IF(ISNUMBER(VALUE(_xlfn.UNIQUE(_xlfn._xlws.FILTER(PI_SISPT_ProgramacionFisica[Cód. Prod.],PI_SISPT_ProgramacionFisica[Cód. Prod.]=Bono_2!B107,"")))),1,"")</f>
        <v>1</v>
      </c>
      <c r="D107" s="69" t="str" cm="1">
        <f t="array" ref="D107">IF(ISNUMBER(VALUE(_xlfn.UNIQUE(_xlfn._xlws.FILTER(EjecucionPIIP[CodigoProducto],(EjecucionPIIP[CodigoProducto]=Bono_2!B107)*(EjecucionPIIP[Vigencia]=LEFT('Reporte'!$B$1,4))*(EjecucionPIIP[AvanceEjecutado]&lt;&gt;0),"")))),1,"")</f>
        <v/>
      </c>
      <c r="E107" s="69" t="str" cm="1">
        <f t="array" ref="E107">IF(ISNUMBER(VALUE(_xlfn.UNIQUE(_xlfn._xlws.FILTER(CUIPO_datos_abiertos[COD_PROGRAMATICO_MGA],(CUIPO_datos_abiertos[COD_PROGRAMATICO_MGA]=Bono_2!B107)*(CUIPO_datos_abiertos[PERIODO]='Reporte'!$B$1)*(CUIPO_datos_abiertos[OBLIGACIONES]&lt;&gt;0),"")))),1,"")</f>
        <v/>
      </c>
      <c r="F107" t="str">
        <f t="shared" si="1"/>
        <v/>
      </c>
    </row>
    <row r="108" spans="2:6" x14ac:dyDescent="0.3">
      <c r="B108" t="str">
        <v>2201033</v>
      </c>
      <c r="C108" s="69" cm="1">
        <f t="array" ref="C108">IF(ISNUMBER(VALUE(_xlfn.UNIQUE(_xlfn._xlws.FILTER(PI_SISPT_ProgramacionFisica[Cód. Prod.],PI_SISPT_ProgramacionFisica[Cód. Prod.]=Bono_2!B108,"")))),1,"")</f>
        <v>1</v>
      </c>
      <c r="D108" s="69" t="str" cm="1">
        <f t="array" ref="D108">IF(ISNUMBER(VALUE(_xlfn.UNIQUE(_xlfn._xlws.FILTER(EjecucionPIIP[CodigoProducto],(EjecucionPIIP[CodigoProducto]=Bono_2!B108)*(EjecucionPIIP[Vigencia]=LEFT('Reporte'!$B$1,4))*(EjecucionPIIP[AvanceEjecutado]&lt;&gt;0),"")))),1,"")</f>
        <v/>
      </c>
      <c r="E108" s="69" t="str" cm="1">
        <f t="array" ref="E108">IF(ISNUMBER(VALUE(_xlfn.UNIQUE(_xlfn._xlws.FILTER(CUIPO_datos_abiertos[COD_PROGRAMATICO_MGA],(CUIPO_datos_abiertos[COD_PROGRAMATICO_MGA]=Bono_2!B108)*(CUIPO_datos_abiertos[PERIODO]='Reporte'!$B$1)*(CUIPO_datos_abiertos[OBLIGACIONES]&lt;&gt;0),"")))),1,"")</f>
        <v/>
      </c>
      <c r="F108" t="str">
        <f t="shared" si="1"/>
        <v/>
      </c>
    </row>
    <row r="109" spans="2:6" x14ac:dyDescent="0.3">
      <c r="B109" t="str">
        <v>2201068</v>
      </c>
      <c r="C109" s="69" cm="1">
        <f t="array" ref="C109">IF(ISNUMBER(VALUE(_xlfn.UNIQUE(_xlfn._xlws.FILTER(PI_SISPT_ProgramacionFisica[Cód. Prod.],PI_SISPT_ProgramacionFisica[Cód. Prod.]=Bono_2!B109,"")))),1,"")</f>
        <v>1</v>
      </c>
      <c r="D109" s="69" t="str" cm="1">
        <f t="array" ref="D109">IF(ISNUMBER(VALUE(_xlfn.UNIQUE(_xlfn._xlws.FILTER(EjecucionPIIP[CodigoProducto],(EjecucionPIIP[CodigoProducto]=Bono_2!B109)*(EjecucionPIIP[Vigencia]=LEFT('Reporte'!$B$1,4))*(EjecucionPIIP[AvanceEjecutado]&lt;&gt;0),"")))),1,"")</f>
        <v/>
      </c>
      <c r="E109" s="69" t="str" cm="1">
        <f t="array" ref="E109">IF(ISNUMBER(VALUE(_xlfn.UNIQUE(_xlfn._xlws.FILTER(CUIPO_datos_abiertos[COD_PROGRAMATICO_MGA],(CUIPO_datos_abiertos[COD_PROGRAMATICO_MGA]=Bono_2!B109)*(CUIPO_datos_abiertos[PERIODO]='Reporte'!$B$1)*(CUIPO_datos_abiertos[OBLIGACIONES]&lt;&gt;0),"")))),1,"")</f>
        <v/>
      </c>
      <c r="F109" t="str">
        <f t="shared" si="1"/>
        <v/>
      </c>
    </row>
    <row r="110" spans="2:6" x14ac:dyDescent="0.3">
      <c r="B110" s="70" t="str">
        <v>2201048</v>
      </c>
      <c r="C110" s="69" cm="1">
        <f t="array" ref="C110">IF(ISNUMBER(VALUE(_xlfn.UNIQUE(_xlfn._xlws.FILTER(PI_SISPT_ProgramacionFisica[Cód. Prod.],PI_SISPT_ProgramacionFisica[Cód. Prod.]=Bono_2!B110,"")))),1,"")</f>
        <v>1</v>
      </c>
      <c r="D110" s="69" t="str" cm="1">
        <f t="array" ref="D110">IF(ISNUMBER(VALUE(_xlfn.UNIQUE(_xlfn._xlws.FILTER(EjecucionPIIP[CodigoProducto],(EjecucionPIIP[CodigoProducto]=Bono_2!B110)*(EjecucionPIIP[Vigencia]=LEFT('Reporte'!$B$1,4))*(EjecucionPIIP[AvanceEjecutado]&lt;&gt;0),"")))),1,"")</f>
        <v/>
      </c>
      <c r="E110" s="69" t="str" cm="1">
        <f t="array" ref="E110">IF(ISNUMBER(VALUE(_xlfn.UNIQUE(_xlfn._xlws.FILTER(CUIPO_datos_abiertos[COD_PROGRAMATICO_MGA],(CUIPO_datos_abiertos[COD_PROGRAMATICO_MGA]=Bono_2!B110)*(CUIPO_datos_abiertos[PERIODO]='Reporte'!$B$1)*(CUIPO_datos_abiertos[OBLIGACIONES]&lt;&gt;0),"")))),1,"")</f>
        <v/>
      </c>
      <c r="F110" t="str">
        <f t="shared" si="1"/>
        <v/>
      </c>
    </row>
    <row r="111" spans="2:6" x14ac:dyDescent="0.3">
      <c r="B111" t="str">
        <v>4599017</v>
      </c>
      <c r="C111" s="69" cm="1">
        <f t="array" ref="C111">IF(ISNUMBER(VALUE(_xlfn.UNIQUE(_xlfn._xlws.FILTER(PI_SISPT_ProgramacionFisica[Cód. Prod.],PI_SISPT_ProgramacionFisica[Cód. Prod.]=Bono_2!B111,"")))),1,"")</f>
        <v>1</v>
      </c>
      <c r="D111" s="69" t="str" cm="1">
        <f t="array" ref="D111">IF(ISNUMBER(VALUE(_xlfn.UNIQUE(_xlfn._xlws.FILTER(EjecucionPIIP[CodigoProducto],(EjecucionPIIP[CodigoProducto]=Bono_2!B111)*(EjecucionPIIP[Vigencia]=LEFT('Reporte'!$B$1,4))*(EjecucionPIIP[AvanceEjecutado]&lt;&gt;0),"")))),1,"")</f>
        <v/>
      </c>
      <c r="E111" s="69" t="str" cm="1">
        <f t="array" ref="E111">IF(ISNUMBER(VALUE(_xlfn.UNIQUE(_xlfn._xlws.FILTER(CUIPO_datos_abiertos[COD_PROGRAMATICO_MGA],(CUIPO_datos_abiertos[COD_PROGRAMATICO_MGA]=Bono_2!B111)*(CUIPO_datos_abiertos[PERIODO]='Reporte'!$B$1)*(CUIPO_datos_abiertos[OBLIGACIONES]&lt;&gt;0),"")))),1,"")</f>
        <v/>
      </c>
      <c r="F111" t="str">
        <f t="shared" si="1"/>
        <v/>
      </c>
    </row>
    <row r="112" spans="2:6" x14ac:dyDescent="0.3">
      <c r="B112" t="str">
        <v>2201032</v>
      </c>
      <c r="C112" s="69" cm="1">
        <f t="array" ref="C112">IF(ISNUMBER(VALUE(_xlfn.UNIQUE(_xlfn._xlws.FILTER(PI_SISPT_ProgramacionFisica[Cód. Prod.],PI_SISPT_ProgramacionFisica[Cód. Prod.]=Bono_2!B112,"")))),1,"")</f>
        <v>1</v>
      </c>
      <c r="D112" s="69" t="str" cm="1">
        <f t="array" ref="D112">IF(ISNUMBER(VALUE(_xlfn.UNIQUE(_xlfn._xlws.FILTER(EjecucionPIIP[CodigoProducto],(EjecucionPIIP[CodigoProducto]=Bono_2!B112)*(EjecucionPIIP[Vigencia]=LEFT('Reporte'!$B$1,4))*(EjecucionPIIP[AvanceEjecutado]&lt;&gt;0),"")))),1,"")</f>
        <v/>
      </c>
      <c r="E112" s="69" t="str" cm="1">
        <f t="array" ref="E112">IF(ISNUMBER(VALUE(_xlfn.UNIQUE(_xlfn._xlws.FILTER(CUIPO_datos_abiertos[COD_PROGRAMATICO_MGA],(CUIPO_datos_abiertos[COD_PROGRAMATICO_MGA]=Bono_2!B112)*(CUIPO_datos_abiertos[PERIODO]='Reporte'!$B$1)*(CUIPO_datos_abiertos[OBLIGACIONES]&lt;&gt;0),"")))),1,"")</f>
        <v/>
      </c>
      <c r="F112" t="str">
        <f t="shared" si="1"/>
        <v/>
      </c>
    </row>
    <row r="113" spans="2:6" x14ac:dyDescent="0.3">
      <c r="B113" t="str">
        <v>2202039</v>
      </c>
      <c r="C113" s="69" cm="1">
        <f t="array" ref="C113">IF(ISNUMBER(VALUE(_xlfn.UNIQUE(_xlfn._xlws.FILTER(PI_SISPT_ProgramacionFisica[Cód. Prod.],PI_SISPT_ProgramacionFisica[Cód. Prod.]=Bono_2!B113,"")))),1,"")</f>
        <v>1</v>
      </c>
      <c r="D113" s="69" t="str" cm="1">
        <f t="array" ref="D113">IF(ISNUMBER(VALUE(_xlfn.UNIQUE(_xlfn._xlws.FILTER(EjecucionPIIP[CodigoProducto],(EjecucionPIIP[CodigoProducto]=Bono_2!B113)*(EjecucionPIIP[Vigencia]=LEFT('Reporte'!$B$1,4))*(EjecucionPIIP[AvanceEjecutado]&lt;&gt;0),"")))),1,"")</f>
        <v/>
      </c>
      <c r="E113" s="69" t="str" cm="1">
        <f t="array" ref="E113">IF(ISNUMBER(VALUE(_xlfn.UNIQUE(_xlfn._xlws.FILTER(CUIPO_datos_abiertos[COD_PROGRAMATICO_MGA],(CUIPO_datos_abiertos[COD_PROGRAMATICO_MGA]=Bono_2!B113)*(CUIPO_datos_abiertos[PERIODO]='Reporte'!$B$1)*(CUIPO_datos_abiertos[OBLIGACIONES]&lt;&gt;0),"")))),1,"")</f>
        <v/>
      </c>
      <c r="F113" t="str">
        <f t="shared" si="1"/>
        <v/>
      </c>
    </row>
    <row r="114" spans="2:6" x14ac:dyDescent="0.3">
      <c r="B114" t="str">
        <v>2202063</v>
      </c>
      <c r="C114" s="69" cm="1">
        <f t="array" ref="C114">IF(ISNUMBER(VALUE(_xlfn.UNIQUE(_xlfn._xlws.FILTER(PI_SISPT_ProgramacionFisica[Cód. Prod.],PI_SISPT_ProgramacionFisica[Cód. Prod.]=Bono_2!B114,"")))),1,"")</f>
        <v>1</v>
      </c>
      <c r="D114" s="69" t="str" cm="1">
        <f t="array" ref="D114">IF(ISNUMBER(VALUE(_xlfn.UNIQUE(_xlfn._xlws.FILTER(EjecucionPIIP[CodigoProducto],(EjecucionPIIP[CodigoProducto]=Bono_2!B114)*(EjecucionPIIP[Vigencia]=LEFT('Reporte'!$B$1,4))*(EjecucionPIIP[AvanceEjecutado]&lt;&gt;0),"")))),1,"")</f>
        <v/>
      </c>
      <c r="E114" s="69" t="str" cm="1">
        <f t="array" ref="E114">IF(ISNUMBER(VALUE(_xlfn.UNIQUE(_xlfn._xlws.FILTER(CUIPO_datos_abiertos[COD_PROGRAMATICO_MGA],(CUIPO_datos_abiertos[COD_PROGRAMATICO_MGA]=Bono_2!B114)*(CUIPO_datos_abiertos[PERIODO]='Reporte'!$B$1)*(CUIPO_datos_abiertos[OBLIGACIONES]&lt;&gt;0),"")))),1,"")</f>
        <v/>
      </c>
      <c r="F114" t="str">
        <f t="shared" si="1"/>
        <v/>
      </c>
    </row>
    <row r="115" spans="2:6" x14ac:dyDescent="0.3">
      <c r="B115" t="str">
        <v>1905015</v>
      </c>
      <c r="C115" s="69" cm="1">
        <f t="array" ref="C115">IF(ISNUMBER(VALUE(_xlfn.UNIQUE(_xlfn._xlws.FILTER(PI_SISPT_ProgramacionFisica[Cód. Prod.],PI_SISPT_ProgramacionFisica[Cód. Prod.]=Bono_2!B115,"")))),1,"")</f>
        <v>1</v>
      </c>
      <c r="D115" s="69" t="str" cm="1">
        <f t="array" ref="D115">IF(ISNUMBER(VALUE(_xlfn.UNIQUE(_xlfn._xlws.FILTER(EjecucionPIIP[CodigoProducto],(EjecucionPIIP[CodigoProducto]=Bono_2!B115)*(EjecucionPIIP[Vigencia]=LEFT('Reporte'!$B$1,4))*(EjecucionPIIP[AvanceEjecutado]&lt;&gt;0),"")))),1,"")</f>
        <v/>
      </c>
      <c r="E115" s="69" t="str" cm="1">
        <f t="array" ref="E115">IF(ISNUMBER(VALUE(_xlfn.UNIQUE(_xlfn._xlws.FILTER(CUIPO_datos_abiertos[COD_PROGRAMATICO_MGA],(CUIPO_datos_abiertos[COD_PROGRAMATICO_MGA]=Bono_2!B115)*(CUIPO_datos_abiertos[PERIODO]='Reporte'!$B$1)*(CUIPO_datos_abiertos[OBLIGACIONES]&lt;&gt;0),"")))),1,"")</f>
        <v/>
      </c>
      <c r="F115" t="str">
        <f t="shared" si="1"/>
        <v/>
      </c>
    </row>
    <row r="116" spans="2:6" x14ac:dyDescent="0.3">
      <c r="B116" t="str">
        <v>1905054</v>
      </c>
      <c r="C116" s="69" cm="1">
        <f t="array" ref="C116">IF(ISNUMBER(VALUE(_xlfn.UNIQUE(_xlfn._xlws.FILTER(PI_SISPT_ProgramacionFisica[Cód. Prod.],PI_SISPT_ProgramacionFisica[Cód. Prod.]=Bono_2!B116,"")))),1,"")</f>
        <v>1</v>
      </c>
      <c r="D116" s="69" t="str" cm="1">
        <f t="array" ref="D116">IF(ISNUMBER(VALUE(_xlfn.UNIQUE(_xlfn._xlws.FILTER(EjecucionPIIP[CodigoProducto],(EjecucionPIIP[CodigoProducto]=Bono_2!B116)*(EjecucionPIIP[Vigencia]=LEFT('Reporte'!$B$1,4))*(EjecucionPIIP[AvanceEjecutado]&lt;&gt;0),"")))),1,"")</f>
        <v/>
      </c>
      <c r="E116" s="69" t="str" cm="1">
        <f t="array" ref="E116">IF(ISNUMBER(VALUE(_xlfn.UNIQUE(_xlfn._xlws.FILTER(CUIPO_datos_abiertos[COD_PROGRAMATICO_MGA],(CUIPO_datos_abiertos[COD_PROGRAMATICO_MGA]=Bono_2!B116)*(CUIPO_datos_abiertos[PERIODO]='Reporte'!$B$1)*(CUIPO_datos_abiertos[OBLIGACIONES]&lt;&gt;0),"")))),1,"")</f>
        <v/>
      </c>
      <c r="F116" t="str">
        <f t="shared" si="1"/>
        <v/>
      </c>
    </row>
    <row r="117" spans="2:6" x14ac:dyDescent="0.3">
      <c r="B117" t="str">
        <v>1905031</v>
      </c>
      <c r="C117" s="69" cm="1">
        <f t="array" ref="C117">IF(ISNUMBER(VALUE(_xlfn.UNIQUE(_xlfn._xlws.FILTER(PI_SISPT_ProgramacionFisica[Cód. Prod.],PI_SISPT_ProgramacionFisica[Cód. Prod.]=Bono_2!B117,"")))),1,"")</f>
        <v>1</v>
      </c>
      <c r="D117" s="69" t="str" cm="1">
        <f t="array" ref="D117">IF(ISNUMBER(VALUE(_xlfn.UNIQUE(_xlfn._xlws.FILTER(EjecucionPIIP[CodigoProducto],(EjecucionPIIP[CodigoProducto]=Bono_2!B117)*(EjecucionPIIP[Vigencia]=LEFT('Reporte'!$B$1,4))*(EjecucionPIIP[AvanceEjecutado]&lt;&gt;0),"")))),1,"")</f>
        <v/>
      </c>
      <c r="E117" s="69" t="str" cm="1">
        <f t="array" ref="E117">IF(ISNUMBER(VALUE(_xlfn.UNIQUE(_xlfn._xlws.FILTER(CUIPO_datos_abiertos[COD_PROGRAMATICO_MGA],(CUIPO_datos_abiertos[COD_PROGRAMATICO_MGA]=Bono_2!B117)*(CUIPO_datos_abiertos[PERIODO]='Reporte'!$B$1)*(CUIPO_datos_abiertos[OBLIGACIONES]&lt;&gt;0),"")))),1,"")</f>
        <v/>
      </c>
      <c r="F117" t="str">
        <f t="shared" si="1"/>
        <v/>
      </c>
    </row>
    <row r="118" spans="2:6" x14ac:dyDescent="0.3">
      <c r="B118" t="str">
        <v>1905043</v>
      </c>
      <c r="C118" s="69" cm="1">
        <f t="array" ref="C118">IF(ISNUMBER(VALUE(_xlfn.UNIQUE(_xlfn._xlws.FILTER(PI_SISPT_ProgramacionFisica[Cód. Prod.],PI_SISPT_ProgramacionFisica[Cód. Prod.]=Bono_2!B118,"")))),1,"")</f>
        <v>1</v>
      </c>
      <c r="D118" s="69" t="str" cm="1">
        <f t="array" ref="D118">IF(ISNUMBER(VALUE(_xlfn.UNIQUE(_xlfn._xlws.FILTER(EjecucionPIIP[CodigoProducto],(EjecucionPIIP[CodigoProducto]=Bono_2!B118)*(EjecucionPIIP[Vigencia]=LEFT('Reporte'!$B$1,4))*(EjecucionPIIP[AvanceEjecutado]&lt;&gt;0),"")))),1,"")</f>
        <v/>
      </c>
      <c r="E118" s="69" t="str" cm="1">
        <f t="array" ref="E118">IF(ISNUMBER(VALUE(_xlfn.UNIQUE(_xlfn._xlws.FILTER(CUIPO_datos_abiertos[COD_PROGRAMATICO_MGA],(CUIPO_datos_abiertos[COD_PROGRAMATICO_MGA]=Bono_2!B118)*(CUIPO_datos_abiertos[PERIODO]='Reporte'!$B$1)*(CUIPO_datos_abiertos[OBLIGACIONES]&lt;&gt;0),"")))),1,"")</f>
        <v/>
      </c>
      <c r="F118" t="str">
        <f t="shared" si="1"/>
        <v/>
      </c>
    </row>
    <row r="119" spans="2:6" x14ac:dyDescent="0.3">
      <c r="B119" t="str">
        <v>1905040</v>
      </c>
      <c r="C119" s="69" cm="1">
        <f t="array" ref="C119">IF(ISNUMBER(VALUE(_xlfn.UNIQUE(_xlfn._xlws.FILTER(PI_SISPT_ProgramacionFisica[Cód. Prod.],PI_SISPT_ProgramacionFisica[Cód. Prod.]=Bono_2!B119,"")))),1,"")</f>
        <v>1</v>
      </c>
      <c r="D119" s="69" t="str" cm="1">
        <f t="array" ref="D119">IF(ISNUMBER(VALUE(_xlfn.UNIQUE(_xlfn._xlws.FILTER(EjecucionPIIP[CodigoProducto],(EjecucionPIIP[CodigoProducto]=Bono_2!B119)*(EjecucionPIIP[Vigencia]=LEFT('Reporte'!$B$1,4))*(EjecucionPIIP[AvanceEjecutado]&lt;&gt;0),"")))),1,"")</f>
        <v/>
      </c>
      <c r="E119" s="69" t="str" cm="1">
        <f t="array" ref="E119">IF(ISNUMBER(VALUE(_xlfn.UNIQUE(_xlfn._xlws.FILTER(CUIPO_datos_abiertos[COD_PROGRAMATICO_MGA],(CUIPO_datos_abiertos[COD_PROGRAMATICO_MGA]=Bono_2!B119)*(CUIPO_datos_abiertos[PERIODO]='Reporte'!$B$1)*(CUIPO_datos_abiertos[OBLIGACIONES]&lt;&gt;0),"")))),1,"")</f>
        <v/>
      </c>
      <c r="F119" t="str">
        <f t="shared" si="1"/>
        <v/>
      </c>
    </row>
    <row r="120" spans="2:6" x14ac:dyDescent="0.3">
      <c r="B120" t="str">
        <v>1905041</v>
      </c>
      <c r="C120" s="69" cm="1">
        <f t="array" ref="C120">IF(ISNUMBER(VALUE(_xlfn.UNIQUE(_xlfn._xlws.FILTER(PI_SISPT_ProgramacionFisica[Cód. Prod.],PI_SISPT_ProgramacionFisica[Cód. Prod.]=Bono_2!B120,"")))),1,"")</f>
        <v>1</v>
      </c>
      <c r="D120" s="69" t="str" cm="1">
        <f t="array" ref="D120">IF(ISNUMBER(VALUE(_xlfn.UNIQUE(_xlfn._xlws.FILTER(EjecucionPIIP[CodigoProducto],(EjecucionPIIP[CodigoProducto]=Bono_2!B120)*(EjecucionPIIP[Vigencia]=LEFT('Reporte'!$B$1,4))*(EjecucionPIIP[AvanceEjecutado]&lt;&gt;0),"")))),1,"")</f>
        <v/>
      </c>
      <c r="E120" s="69" t="str" cm="1">
        <f t="array" ref="E120">IF(ISNUMBER(VALUE(_xlfn.UNIQUE(_xlfn._xlws.FILTER(CUIPO_datos_abiertos[COD_PROGRAMATICO_MGA],(CUIPO_datos_abiertos[COD_PROGRAMATICO_MGA]=Bono_2!B120)*(CUIPO_datos_abiertos[PERIODO]='Reporte'!$B$1)*(CUIPO_datos_abiertos[OBLIGACIONES]&lt;&gt;0),"")))),1,"")</f>
        <v/>
      </c>
      <c r="F120" t="str">
        <f t="shared" si="1"/>
        <v/>
      </c>
    </row>
    <row r="121" spans="2:6" x14ac:dyDescent="0.3">
      <c r="B121" t="str">
        <v>1905022</v>
      </c>
      <c r="C121" s="69" cm="1">
        <f t="array" ref="C121">IF(ISNUMBER(VALUE(_xlfn.UNIQUE(_xlfn._xlws.FILTER(PI_SISPT_ProgramacionFisica[Cód. Prod.],PI_SISPT_ProgramacionFisica[Cód. Prod.]=Bono_2!B121,"")))),1,"")</f>
        <v>1</v>
      </c>
      <c r="D121" s="69" t="str" cm="1">
        <f t="array" ref="D121">IF(ISNUMBER(VALUE(_xlfn.UNIQUE(_xlfn._xlws.FILTER(EjecucionPIIP[CodigoProducto],(EjecucionPIIP[CodigoProducto]=Bono_2!B121)*(EjecucionPIIP[Vigencia]=LEFT('Reporte'!$B$1,4))*(EjecucionPIIP[AvanceEjecutado]&lt;&gt;0),"")))),1,"")</f>
        <v/>
      </c>
      <c r="E121" s="69" t="str" cm="1">
        <f t="array" ref="E121">IF(ISNUMBER(VALUE(_xlfn.UNIQUE(_xlfn._xlws.FILTER(CUIPO_datos_abiertos[COD_PROGRAMATICO_MGA],(CUIPO_datos_abiertos[COD_PROGRAMATICO_MGA]=Bono_2!B121)*(CUIPO_datos_abiertos[PERIODO]='Reporte'!$B$1)*(CUIPO_datos_abiertos[OBLIGACIONES]&lt;&gt;0),"")))),1,"")</f>
        <v/>
      </c>
      <c r="F121" t="str">
        <f t="shared" si="1"/>
        <v/>
      </c>
    </row>
    <row r="122" spans="2:6" x14ac:dyDescent="0.3">
      <c r="B122" t="str">
        <v>1906043</v>
      </c>
      <c r="C122" s="69" cm="1">
        <f t="array" ref="C122">IF(ISNUMBER(VALUE(_xlfn.UNIQUE(_xlfn._xlws.FILTER(PI_SISPT_ProgramacionFisica[Cód. Prod.],PI_SISPT_ProgramacionFisica[Cód. Prod.]=Bono_2!B122,"")))),1,"")</f>
        <v>1</v>
      </c>
      <c r="D122" s="69" t="str" cm="1">
        <f t="array" ref="D122">IF(ISNUMBER(VALUE(_xlfn.UNIQUE(_xlfn._xlws.FILTER(EjecucionPIIP[CodigoProducto],(EjecucionPIIP[CodigoProducto]=Bono_2!B122)*(EjecucionPIIP[Vigencia]=LEFT('Reporte'!$B$1,4))*(EjecucionPIIP[AvanceEjecutado]&lt;&gt;0),"")))),1,"")</f>
        <v/>
      </c>
      <c r="E122" s="69" t="str" cm="1">
        <f t="array" ref="E122">IF(ISNUMBER(VALUE(_xlfn.UNIQUE(_xlfn._xlws.FILTER(CUIPO_datos_abiertos[COD_PROGRAMATICO_MGA],(CUIPO_datos_abiertos[COD_PROGRAMATICO_MGA]=Bono_2!B122)*(CUIPO_datos_abiertos[PERIODO]='Reporte'!$B$1)*(CUIPO_datos_abiertos[OBLIGACIONES]&lt;&gt;0),"")))),1,"")</f>
        <v/>
      </c>
      <c r="F122" t="str">
        <f t="shared" si="1"/>
        <v/>
      </c>
    </row>
    <row r="123" spans="2:6" x14ac:dyDescent="0.3">
      <c r="B123" t="str">
        <v>1906004</v>
      </c>
      <c r="C123" s="69" cm="1">
        <f t="array" ref="C123">IF(ISNUMBER(VALUE(_xlfn.UNIQUE(_xlfn._xlws.FILTER(PI_SISPT_ProgramacionFisica[Cód. Prod.],PI_SISPT_ProgramacionFisica[Cód. Prod.]=Bono_2!B123,"")))),1,"")</f>
        <v>1</v>
      </c>
      <c r="D123" s="69" t="str" cm="1">
        <f t="array" ref="D123">IF(ISNUMBER(VALUE(_xlfn.UNIQUE(_xlfn._xlws.FILTER(EjecucionPIIP[CodigoProducto],(EjecucionPIIP[CodigoProducto]=Bono_2!B123)*(EjecucionPIIP[Vigencia]=LEFT('Reporte'!$B$1,4))*(EjecucionPIIP[AvanceEjecutado]&lt;&gt;0),"")))),1,"")</f>
        <v/>
      </c>
      <c r="E123" s="69" t="str" cm="1">
        <f t="array" ref="E123">IF(ISNUMBER(VALUE(_xlfn.UNIQUE(_xlfn._xlws.FILTER(CUIPO_datos_abiertos[COD_PROGRAMATICO_MGA],(CUIPO_datos_abiertos[COD_PROGRAMATICO_MGA]=Bono_2!B123)*(CUIPO_datos_abiertos[PERIODO]='Reporte'!$B$1)*(CUIPO_datos_abiertos[OBLIGACIONES]&lt;&gt;0),"")))),1,"")</f>
        <v/>
      </c>
      <c r="F123" t="str">
        <f t="shared" si="1"/>
        <v/>
      </c>
    </row>
    <row r="124" spans="2:6" x14ac:dyDescent="0.3">
      <c r="B124" t="str">
        <v>1906044</v>
      </c>
      <c r="C124" s="69" cm="1">
        <f t="array" ref="C124">IF(ISNUMBER(VALUE(_xlfn.UNIQUE(_xlfn._xlws.FILTER(PI_SISPT_ProgramacionFisica[Cód. Prod.],PI_SISPT_ProgramacionFisica[Cód. Prod.]=Bono_2!B124,"")))),1,"")</f>
        <v>1</v>
      </c>
      <c r="D124" s="69" t="str" cm="1">
        <f t="array" ref="D124">IF(ISNUMBER(VALUE(_xlfn.UNIQUE(_xlfn._xlws.FILTER(EjecucionPIIP[CodigoProducto],(EjecucionPIIP[CodigoProducto]=Bono_2!B124)*(EjecucionPIIP[Vigencia]=LEFT('Reporte'!$B$1,4))*(EjecucionPIIP[AvanceEjecutado]&lt;&gt;0),"")))),1,"")</f>
        <v/>
      </c>
      <c r="E124" s="69" t="str" cm="1">
        <f t="array" ref="E124">IF(ISNUMBER(VALUE(_xlfn.UNIQUE(_xlfn._xlws.FILTER(CUIPO_datos_abiertos[COD_PROGRAMATICO_MGA],(CUIPO_datos_abiertos[COD_PROGRAMATICO_MGA]=Bono_2!B124)*(CUIPO_datos_abiertos[PERIODO]='Reporte'!$B$1)*(CUIPO_datos_abiertos[OBLIGACIONES]&lt;&gt;0),"")))),1,"")</f>
        <v/>
      </c>
      <c r="F124" t="str">
        <f t="shared" si="1"/>
        <v/>
      </c>
    </row>
    <row r="125" spans="2:6" x14ac:dyDescent="0.3">
      <c r="B125" t="str">
        <v>1906035</v>
      </c>
      <c r="C125" s="69" cm="1">
        <f t="array" ref="C125">IF(ISNUMBER(VALUE(_xlfn.UNIQUE(_xlfn._xlws.FILTER(PI_SISPT_ProgramacionFisica[Cód. Prod.],PI_SISPT_ProgramacionFisica[Cód. Prod.]=Bono_2!B125,"")))),1,"")</f>
        <v>1</v>
      </c>
      <c r="D125" s="69" t="str" cm="1">
        <f t="array" ref="D125">IF(ISNUMBER(VALUE(_xlfn.UNIQUE(_xlfn._xlws.FILTER(EjecucionPIIP[CodigoProducto],(EjecucionPIIP[CodigoProducto]=Bono_2!B125)*(EjecucionPIIP[Vigencia]=LEFT('Reporte'!$B$1,4))*(EjecucionPIIP[AvanceEjecutado]&lt;&gt;0),"")))),1,"")</f>
        <v/>
      </c>
      <c r="E125" s="69" t="str" cm="1">
        <f t="array" ref="E125">IF(ISNUMBER(VALUE(_xlfn.UNIQUE(_xlfn._xlws.FILTER(CUIPO_datos_abiertos[COD_PROGRAMATICO_MGA],(CUIPO_datos_abiertos[COD_PROGRAMATICO_MGA]=Bono_2!B125)*(CUIPO_datos_abiertos[PERIODO]='Reporte'!$B$1)*(CUIPO_datos_abiertos[OBLIGACIONES]&lt;&gt;0),"")))),1,"")</f>
        <v/>
      </c>
      <c r="F125" t="str">
        <f t="shared" si="1"/>
        <v/>
      </c>
    </row>
    <row r="126" spans="2:6" x14ac:dyDescent="0.3">
      <c r="B126" t="str">
        <v>1906026</v>
      </c>
      <c r="C126" s="69" cm="1">
        <f t="array" ref="C126">IF(ISNUMBER(VALUE(_xlfn.UNIQUE(_xlfn._xlws.FILTER(PI_SISPT_ProgramacionFisica[Cód. Prod.],PI_SISPT_ProgramacionFisica[Cód. Prod.]=Bono_2!B126,"")))),1,"")</f>
        <v>1</v>
      </c>
      <c r="D126" s="69" t="str" cm="1">
        <f t="array" ref="D126">IF(ISNUMBER(VALUE(_xlfn.UNIQUE(_xlfn._xlws.FILTER(EjecucionPIIP[CodigoProducto],(EjecucionPIIP[CodigoProducto]=Bono_2!B126)*(EjecucionPIIP[Vigencia]=LEFT('Reporte'!$B$1,4))*(EjecucionPIIP[AvanceEjecutado]&lt;&gt;0),"")))),1,"")</f>
        <v/>
      </c>
      <c r="E126" s="69" t="str" cm="1">
        <f t="array" ref="E126">IF(ISNUMBER(VALUE(_xlfn.UNIQUE(_xlfn._xlws.FILTER(CUIPO_datos_abiertos[COD_PROGRAMATICO_MGA],(CUIPO_datos_abiertos[COD_PROGRAMATICO_MGA]=Bono_2!B126)*(CUIPO_datos_abiertos[PERIODO]='Reporte'!$B$1)*(CUIPO_datos_abiertos[OBLIGACIONES]&lt;&gt;0),"")))),1,"")</f>
        <v/>
      </c>
      <c r="F126" t="str">
        <f t="shared" si="1"/>
        <v/>
      </c>
    </row>
    <row r="127" spans="2:6" x14ac:dyDescent="0.3">
      <c r="B127" t="str">
        <v>1906022</v>
      </c>
      <c r="C127" s="69" cm="1">
        <f t="array" ref="C127">IF(ISNUMBER(VALUE(_xlfn.UNIQUE(_xlfn._xlws.FILTER(PI_SISPT_ProgramacionFisica[Cód. Prod.],PI_SISPT_ProgramacionFisica[Cód. Prod.]=Bono_2!B127,"")))),1,"")</f>
        <v>1</v>
      </c>
      <c r="D127" s="69" t="str" cm="1">
        <f t="array" ref="D127">IF(ISNUMBER(VALUE(_xlfn.UNIQUE(_xlfn._xlws.FILTER(EjecucionPIIP[CodigoProducto],(EjecucionPIIP[CodigoProducto]=Bono_2!B127)*(EjecucionPIIP[Vigencia]=LEFT('Reporte'!$B$1,4))*(EjecucionPIIP[AvanceEjecutado]&lt;&gt;0),"")))),1,"")</f>
        <v/>
      </c>
      <c r="E127" s="69" t="str" cm="1">
        <f t="array" ref="E127">IF(ISNUMBER(VALUE(_xlfn.UNIQUE(_xlfn._xlws.FILTER(CUIPO_datos_abiertos[COD_PROGRAMATICO_MGA],(CUIPO_datos_abiertos[COD_PROGRAMATICO_MGA]=Bono_2!B127)*(CUIPO_datos_abiertos[PERIODO]='Reporte'!$B$1)*(CUIPO_datos_abiertos[OBLIGACIONES]&lt;&gt;0),"")))),1,"")</f>
        <v/>
      </c>
      <c r="F127" t="str">
        <f t="shared" si="1"/>
        <v/>
      </c>
    </row>
    <row r="128" spans="2:6" x14ac:dyDescent="0.3">
      <c r="B128" t="str">
        <v>1906033</v>
      </c>
      <c r="C128" s="69" cm="1">
        <f t="array" ref="C128">IF(ISNUMBER(VALUE(_xlfn.UNIQUE(_xlfn._xlws.FILTER(PI_SISPT_ProgramacionFisica[Cód. Prod.],PI_SISPT_ProgramacionFisica[Cód. Prod.]=Bono_2!B128,"")))),1,"")</f>
        <v>1</v>
      </c>
      <c r="D128" s="69" t="str" cm="1">
        <f t="array" ref="D128">IF(ISNUMBER(VALUE(_xlfn.UNIQUE(_xlfn._xlws.FILTER(EjecucionPIIP[CodigoProducto],(EjecucionPIIP[CodigoProducto]=Bono_2!B128)*(EjecucionPIIP[Vigencia]=LEFT('Reporte'!$B$1,4))*(EjecucionPIIP[AvanceEjecutado]&lt;&gt;0),"")))),1,"")</f>
        <v/>
      </c>
      <c r="E128" s="69" t="str" cm="1">
        <f t="array" ref="E128">IF(ISNUMBER(VALUE(_xlfn.UNIQUE(_xlfn._xlws.FILTER(CUIPO_datos_abiertos[COD_PROGRAMATICO_MGA],(CUIPO_datos_abiertos[COD_PROGRAMATICO_MGA]=Bono_2!B128)*(CUIPO_datos_abiertos[PERIODO]='Reporte'!$B$1)*(CUIPO_datos_abiertos[OBLIGACIONES]&lt;&gt;0),"")))),1,"")</f>
        <v/>
      </c>
      <c r="F128" t="str">
        <f t="shared" si="1"/>
        <v/>
      </c>
    </row>
    <row r="129" spans="2:6" x14ac:dyDescent="0.3">
      <c r="B129" t="str">
        <v>1906008</v>
      </c>
      <c r="C129" s="69" cm="1">
        <f t="array" ref="C129">IF(ISNUMBER(VALUE(_xlfn.UNIQUE(_xlfn._xlws.FILTER(PI_SISPT_ProgramacionFisica[Cód. Prod.],PI_SISPT_ProgramacionFisica[Cód. Prod.]=Bono_2!B129,"")))),1,"")</f>
        <v>1</v>
      </c>
      <c r="D129" s="69" t="str" cm="1">
        <f t="array" ref="D129">IF(ISNUMBER(VALUE(_xlfn.UNIQUE(_xlfn._xlws.FILTER(EjecucionPIIP[CodigoProducto],(EjecucionPIIP[CodigoProducto]=Bono_2!B129)*(EjecucionPIIP[Vigencia]=LEFT('Reporte'!$B$1,4))*(EjecucionPIIP[AvanceEjecutado]&lt;&gt;0),"")))),1,"")</f>
        <v/>
      </c>
      <c r="E129" s="69" t="str" cm="1">
        <f t="array" ref="E129">IF(ISNUMBER(VALUE(_xlfn.UNIQUE(_xlfn._xlws.FILTER(CUIPO_datos_abiertos[COD_PROGRAMATICO_MGA],(CUIPO_datos_abiertos[COD_PROGRAMATICO_MGA]=Bono_2!B129)*(CUIPO_datos_abiertos[PERIODO]='Reporte'!$B$1)*(CUIPO_datos_abiertos[OBLIGACIONES]&lt;&gt;0),"")))),1,"")</f>
        <v/>
      </c>
      <c r="F129" t="str">
        <f t="shared" si="1"/>
        <v/>
      </c>
    </row>
    <row r="130" spans="2:6" x14ac:dyDescent="0.3">
      <c r="B130" t="str">
        <v>1906001</v>
      </c>
      <c r="C130" s="69" cm="1">
        <f t="array" ref="C130">IF(ISNUMBER(VALUE(_xlfn.UNIQUE(_xlfn._xlws.FILTER(PI_SISPT_ProgramacionFisica[Cód. Prod.],PI_SISPT_ProgramacionFisica[Cód. Prod.]=Bono_2!B130,"")))),1,"")</f>
        <v>1</v>
      </c>
      <c r="D130" s="69" t="str" cm="1">
        <f t="array" ref="D130">IF(ISNUMBER(VALUE(_xlfn.UNIQUE(_xlfn._xlws.FILTER(EjecucionPIIP[CodigoProducto],(EjecucionPIIP[CodigoProducto]=Bono_2!B130)*(EjecucionPIIP[Vigencia]=LEFT('Reporte'!$B$1,4))*(EjecucionPIIP[AvanceEjecutado]&lt;&gt;0),"")))),1,"")</f>
        <v/>
      </c>
      <c r="E130" s="69" t="str" cm="1">
        <f t="array" ref="E130">IF(ISNUMBER(VALUE(_xlfn.UNIQUE(_xlfn._xlws.FILTER(CUIPO_datos_abiertos[COD_PROGRAMATICO_MGA],(CUIPO_datos_abiertos[COD_PROGRAMATICO_MGA]=Bono_2!B130)*(CUIPO_datos_abiertos[PERIODO]='Reporte'!$B$1)*(CUIPO_datos_abiertos[OBLIGACIONES]&lt;&gt;0),"")))),1,"")</f>
        <v/>
      </c>
      <c r="F130" t="str">
        <f t="shared" si="1"/>
        <v/>
      </c>
    </row>
    <row r="131" spans="2:6" x14ac:dyDescent="0.3">
      <c r="B131" t="str">
        <v>1906036</v>
      </c>
      <c r="C131" s="69" cm="1">
        <f t="array" ref="C131">IF(ISNUMBER(VALUE(_xlfn.UNIQUE(_xlfn._xlws.FILTER(PI_SISPT_ProgramacionFisica[Cód. Prod.],PI_SISPT_ProgramacionFisica[Cód. Prod.]=Bono_2!B131,"")))),1,"")</f>
        <v>1</v>
      </c>
      <c r="D131" s="69" t="str" cm="1">
        <f t="array" ref="D131">IF(ISNUMBER(VALUE(_xlfn.UNIQUE(_xlfn._xlws.FILTER(EjecucionPIIP[CodigoProducto],(EjecucionPIIP[CodigoProducto]=Bono_2!B131)*(EjecucionPIIP[Vigencia]=LEFT('Reporte'!$B$1,4))*(EjecucionPIIP[AvanceEjecutado]&lt;&gt;0),"")))),1,"")</f>
        <v/>
      </c>
      <c r="E131" s="69" t="str" cm="1">
        <f t="array" ref="E131">IF(ISNUMBER(VALUE(_xlfn.UNIQUE(_xlfn._xlws.FILTER(CUIPO_datos_abiertos[COD_PROGRAMATICO_MGA],(CUIPO_datos_abiertos[COD_PROGRAMATICO_MGA]=Bono_2!B131)*(CUIPO_datos_abiertos[PERIODO]='Reporte'!$B$1)*(CUIPO_datos_abiertos[OBLIGACIONES]&lt;&gt;0),"")))),1,"")</f>
        <v/>
      </c>
      <c r="F131" t="str">
        <f t="shared" si="1"/>
        <v/>
      </c>
    </row>
    <row r="132" spans="2:6" x14ac:dyDescent="0.3">
      <c r="B132" t="str">
        <v>4301007</v>
      </c>
      <c r="C132" s="69" cm="1">
        <f t="array" ref="C132">IF(ISNUMBER(VALUE(_xlfn.UNIQUE(_xlfn._xlws.FILTER(PI_SISPT_ProgramacionFisica[Cód. Prod.],PI_SISPT_ProgramacionFisica[Cód. Prod.]=Bono_2!B132,"")))),1,"")</f>
        <v>1</v>
      </c>
      <c r="D132" s="69" t="str" cm="1">
        <f t="array" ref="D132">IF(ISNUMBER(VALUE(_xlfn.UNIQUE(_xlfn._xlws.FILTER(EjecucionPIIP[CodigoProducto],(EjecucionPIIP[CodigoProducto]=Bono_2!B132)*(EjecucionPIIP[Vigencia]=LEFT('Reporte'!$B$1,4))*(EjecucionPIIP[AvanceEjecutado]&lt;&gt;0),"")))),1,"")</f>
        <v/>
      </c>
      <c r="E132" s="69" t="str" cm="1">
        <f t="array" ref="E132">IF(ISNUMBER(VALUE(_xlfn.UNIQUE(_xlfn._xlws.FILTER(CUIPO_datos_abiertos[COD_PROGRAMATICO_MGA],(CUIPO_datos_abiertos[COD_PROGRAMATICO_MGA]=Bono_2!B132)*(CUIPO_datos_abiertos[PERIODO]='Reporte'!$B$1)*(CUIPO_datos_abiertos[OBLIGACIONES]&lt;&gt;0),"")))),1,"")</f>
        <v/>
      </c>
      <c r="F132" t="str">
        <f t="shared" si="1"/>
        <v/>
      </c>
    </row>
    <row r="133" spans="2:6" x14ac:dyDescent="0.3">
      <c r="B133" t="str">
        <v>4301004</v>
      </c>
      <c r="C133" s="69" cm="1">
        <f t="array" ref="C133">IF(ISNUMBER(VALUE(_xlfn.UNIQUE(_xlfn._xlws.FILTER(PI_SISPT_ProgramacionFisica[Cód. Prod.],PI_SISPT_ProgramacionFisica[Cód. Prod.]=Bono_2!B133,"")))),1,"")</f>
        <v>1</v>
      </c>
      <c r="D133" s="69" t="str" cm="1">
        <f t="array" ref="D133">IF(ISNUMBER(VALUE(_xlfn.UNIQUE(_xlfn._xlws.FILTER(EjecucionPIIP[CodigoProducto],(EjecucionPIIP[CodigoProducto]=Bono_2!B133)*(EjecucionPIIP[Vigencia]=LEFT('Reporte'!$B$1,4))*(EjecucionPIIP[AvanceEjecutado]&lt;&gt;0),"")))),1,"")</f>
        <v/>
      </c>
      <c r="E133" s="69" t="str" cm="1">
        <f t="array" ref="E133">IF(ISNUMBER(VALUE(_xlfn.UNIQUE(_xlfn._xlws.FILTER(CUIPO_datos_abiertos[COD_PROGRAMATICO_MGA],(CUIPO_datos_abiertos[COD_PROGRAMATICO_MGA]=Bono_2!B133)*(CUIPO_datos_abiertos[PERIODO]='Reporte'!$B$1)*(CUIPO_datos_abiertos[OBLIGACIONES]&lt;&gt;0),"")))),1,"")</f>
        <v/>
      </c>
      <c r="F133" t="str">
        <f t="shared" si="1"/>
        <v/>
      </c>
    </row>
    <row r="134" spans="2:6" x14ac:dyDescent="0.3">
      <c r="B134" t="str">
        <v>4301027</v>
      </c>
      <c r="C134" s="69" cm="1">
        <f t="array" ref="C134">IF(ISNUMBER(VALUE(_xlfn.UNIQUE(_xlfn._xlws.FILTER(PI_SISPT_ProgramacionFisica[Cód. Prod.],PI_SISPT_ProgramacionFisica[Cód. Prod.]=Bono_2!B134,"")))),1,"")</f>
        <v>1</v>
      </c>
      <c r="D134" s="69" t="str" cm="1">
        <f t="array" ref="D134">IF(ISNUMBER(VALUE(_xlfn.UNIQUE(_xlfn._xlws.FILTER(EjecucionPIIP[CodigoProducto],(EjecucionPIIP[CodigoProducto]=Bono_2!B134)*(EjecucionPIIP[Vigencia]=LEFT('Reporte'!$B$1,4))*(EjecucionPIIP[AvanceEjecutado]&lt;&gt;0),"")))),1,"")</f>
        <v/>
      </c>
      <c r="E134" s="69" t="str" cm="1">
        <f t="array" ref="E134">IF(ISNUMBER(VALUE(_xlfn.UNIQUE(_xlfn._xlws.FILTER(CUIPO_datos_abiertos[COD_PROGRAMATICO_MGA],(CUIPO_datos_abiertos[COD_PROGRAMATICO_MGA]=Bono_2!B134)*(CUIPO_datos_abiertos[PERIODO]='Reporte'!$B$1)*(CUIPO_datos_abiertos[OBLIGACIONES]&lt;&gt;0),"")))),1,"")</f>
        <v/>
      </c>
      <c r="F134" t="str">
        <f t="shared" ref="F134:F197" si="2">IF(SUM(C134:E134)=3,"Aplica","")</f>
        <v/>
      </c>
    </row>
    <row r="135" spans="2:6" x14ac:dyDescent="0.3">
      <c r="B135" t="str">
        <v>4301031</v>
      </c>
      <c r="C135" s="69" cm="1">
        <f t="array" ref="C135">IF(ISNUMBER(VALUE(_xlfn.UNIQUE(_xlfn._xlws.FILTER(PI_SISPT_ProgramacionFisica[Cód. Prod.],PI_SISPT_ProgramacionFisica[Cód. Prod.]=Bono_2!B135,"")))),1,"")</f>
        <v>1</v>
      </c>
      <c r="D135" s="69" t="str" cm="1">
        <f t="array" ref="D135">IF(ISNUMBER(VALUE(_xlfn.UNIQUE(_xlfn._xlws.FILTER(EjecucionPIIP[CodigoProducto],(EjecucionPIIP[CodigoProducto]=Bono_2!B135)*(EjecucionPIIP[Vigencia]=LEFT('Reporte'!$B$1,4))*(EjecucionPIIP[AvanceEjecutado]&lt;&gt;0),"")))),1,"")</f>
        <v/>
      </c>
      <c r="E135" s="69" t="str" cm="1">
        <f t="array" ref="E135">IF(ISNUMBER(VALUE(_xlfn.UNIQUE(_xlfn._xlws.FILTER(CUIPO_datos_abiertos[COD_PROGRAMATICO_MGA],(CUIPO_datos_abiertos[COD_PROGRAMATICO_MGA]=Bono_2!B135)*(CUIPO_datos_abiertos[PERIODO]='Reporte'!$B$1)*(CUIPO_datos_abiertos[OBLIGACIONES]&lt;&gt;0),"")))),1,"")</f>
        <v/>
      </c>
      <c r="F135" t="str">
        <f t="shared" si="2"/>
        <v/>
      </c>
    </row>
    <row r="136" spans="2:6" x14ac:dyDescent="0.3">
      <c r="B136" t="str">
        <v>4302001</v>
      </c>
      <c r="C136" s="69" cm="1">
        <f t="array" ref="C136">IF(ISNUMBER(VALUE(_xlfn.UNIQUE(_xlfn._xlws.FILTER(PI_SISPT_ProgramacionFisica[Cód. Prod.],PI_SISPT_ProgramacionFisica[Cód. Prod.]=Bono_2!B136,"")))),1,"")</f>
        <v>1</v>
      </c>
      <c r="D136" s="69" t="str" cm="1">
        <f t="array" ref="D136">IF(ISNUMBER(VALUE(_xlfn.UNIQUE(_xlfn._xlws.FILTER(EjecucionPIIP[CodigoProducto],(EjecucionPIIP[CodigoProducto]=Bono_2!B136)*(EjecucionPIIP[Vigencia]=LEFT('Reporte'!$B$1,4))*(EjecucionPIIP[AvanceEjecutado]&lt;&gt;0),"")))),1,"")</f>
        <v/>
      </c>
      <c r="E136" s="69" t="str" cm="1">
        <f t="array" ref="E136">IF(ISNUMBER(VALUE(_xlfn.UNIQUE(_xlfn._xlws.FILTER(CUIPO_datos_abiertos[COD_PROGRAMATICO_MGA],(CUIPO_datos_abiertos[COD_PROGRAMATICO_MGA]=Bono_2!B136)*(CUIPO_datos_abiertos[PERIODO]='Reporte'!$B$1)*(CUIPO_datos_abiertos[OBLIGACIONES]&lt;&gt;0),"")))),1,"")</f>
        <v/>
      </c>
      <c r="F136" t="str">
        <f t="shared" si="2"/>
        <v/>
      </c>
    </row>
    <row r="137" spans="2:6" x14ac:dyDescent="0.3">
      <c r="B137" t="str">
        <v>4302002</v>
      </c>
      <c r="C137" s="69" cm="1">
        <f t="array" ref="C137">IF(ISNUMBER(VALUE(_xlfn.UNIQUE(_xlfn._xlws.FILTER(PI_SISPT_ProgramacionFisica[Cód. Prod.],PI_SISPT_ProgramacionFisica[Cód. Prod.]=Bono_2!B137,"")))),1,"")</f>
        <v>1</v>
      </c>
      <c r="D137" s="69" t="str" cm="1">
        <f t="array" ref="D137">IF(ISNUMBER(VALUE(_xlfn.UNIQUE(_xlfn._xlws.FILTER(EjecucionPIIP[CodigoProducto],(EjecucionPIIP[CodigoProducto]=Bono_2!B137)*(EjecucionPIIP[Vigencia]=LEFT('Reporte'!$B$1,4))*(EjecucionPIIP[AvanceEjecutado]&lt;&gt;0),"")))),1,"")</f>
        <v/>
      </c>
      <c r="E137" s="69" t="str" cm="1">
        <f t="array" ref="E137">IF(ISNUMBER(VALUE(_xlfn.UNIQUE(_xlfn._xlws.FILTER(CUIPO_datos_abiertos[COD_PROGRAMATICO_MGA],(CUIPO_datos_abiertos[COD_PROGRAMATICO_MGA]=Bono_2!B137)*(CUIPO_datos_abiertos[PERIODO]='Reporte'!$B$1)*(CUIPO_datos_abiertos[OBLIGACIONES]&lt;&gt;0),"")))),1,"")</f>
        <v/>
      </c>
      <c r="F137" t="str">
        <f t="shared" si="2"/>
        <v/>
      </c>
    </row>
    <row r="138" spans="2:6" x14ac:dyDescent="0.3">
      <c r="B138" t="str">
        <v>4302003</v>
      </c>
      <c r="C138" s="69" cm="1">
        <f t="array" ref="C138">IF(ISNUMBER(VALUE(_xlfn.UNIQUE(_xlfn._xlws.FILTER(PI_SISPT_ProgramacionFisica[Cód. Prod.],PI_SISPT_ProgramacionFisica[Cód. Prod.]=Bono_2!B138,"")))),1,"")</f>
        <v>1</v>
      </c>
      <c r="D138" s="69" t="str" cm="1">
        <f t="array" ref="D138">IF(ISNUMBER(VALUE(_xlfn.UNIQUE(_xlfn._xlws.FILTER(EjecucionPIIP[CodigoProducto],(EjecucionPIIP[CodigoProducto]=Bono_2!B138)*(EjecucionPIIP[Vigencia]=LEFT('Reporte'!$B$1,4))*(EjecucionPIIP[AvanceEjecutado]&lt;&gt;0),"")))),1,"")</f>
        <v/>
      </c>
      <c r="E138" s="69" t="str" cm="1">
        <f t="array" ref="E138">IF(ISNUMBER(VALUE(_xlfn.UNIQUE(_xlfn._xlws.FILTER(CUIPO_datos_abiertos[COD_PROGRAMATICO_MGA],(CUIPO_datos_abiertos[COD_PROGRAMATICO_MGA]=Bono_2!B138)*(CUIPO_datos_abiertos[PERIODO]='Reporte'!$B$1)*(CUIPO_datos_abiertos[OBLIGACIONES]&lt;&gt;0),"")))),1,"")</f>
        <v/>
      </c>
      <c r="F138" t="str">
        <f t="shared" si="2"/>
        <v/>
      </c>
    </row>
    <row r="139" spans="2:6" x14ac:dyDescent="0.3">
      <c r="B139" t="str">
        <v>4302004</v>
      </c>
      <c r="C139" s="69" cm="1">
        <f t="array" ref="C139">IF(ISNUMBER(VALUE(_xlfn.UNIQUE(_xlfn._xlws.FILTER(PI_SISPT_ProgramacionFisica[Cód. Prod.],PI_SISPT_ProgramacionFisica[Cód. Prod.]=Bono_2!B139,"")))),1,"")</f>
        <v>1</v>
      </c>
      <c r="D139" s="69" t="str" cm="1">
        <f t="array" ref="D139">IF(ISNUMBER(VALUE(_xlfn.UNIQUE(_xlfn._xlws.FILTER(EjecucionPIIP[CodigoProducto],(EjecucionPIIP[CodigoProducto]=Bono_2!B139)*(EjecucionPIIP[Vigencia]=LEFT('Reporte'!$B$1,4))*(EjecucionPIIP[AvanceEjecutado]&lt;&gt;0),"")))),1,"")</f>
        <v/>
      </c>
      <c r="E139" s="69" t="str" cm="1">
        <f t="array" ref="E139">IF(ISNUMBER(VALUE(_xlfn.UNIQUE(_xlfn._xlws.FILTER(CUIPO_datos_abiertos[COD_PROGRAMATICO_MGA],(CUIPO_datos_abiertos[COD_PROGRAMATICO_MGA]=Bono_2!B139)*(CUIPO_datos_abiertos[PERIODO]='Reporte'!$B$1)*(CUIPO_datos_abiertos[OBLIGACIONES]&lt;&gt;0),"")))),1,"")</f>
        <v/>
      </c>
      <c r="F139" t="str">
        <f t="shared" si="2"/>
        <v/>
      </c>
    </row>
    <row r="140" spans="2:6" x14ac:dyDescent="0.3">
      <c r="B140" t="str">
        <v>4302075</v>
      </c>
      <c r="C140" s="69" cm="1">
        <f t="array" ref="C140">IF(ISNUMBER(VALUE(_xlfn.UNIQUE(_xlfn._xlws.FILTER(PI_SISPT_ProgramacionFisica[Cód. Prod.],PI_SISPT_ProgramacionFisica[Cód. Prod.]=Bono_2!B140,"")))),1,"")</f>
        <v>1</v>
      </c>
      <c r="D140" s="69" t="str" cm="1">
        <f t="array" ref="D140">IF(ISNUMBER(VALUE(_xlfn.UNIQUE(_xlfn._xlws.FILTER(EjecucionPIIP[CodigoProducto],(EjecucionPIIP[CodigoProducto]=Bono_2!B140)*(EjecucionPIIP[Vigencia]=LEFT('Reporte'!$B$1,4))*(EjecucionPIIP[AvanceEjecutado]&lt;&gt;0),"")))),1,"")</f>
        <v/>
      </c>
      <c r="E140" s="69" t="str" cm="1">
        <f t="array" ref="E140">IF(ISNUMBER(VALUE(_xlfn.UNIQUE(_xlfn._xlws.FILTER(CUIPO_datos_abiertos[COD_PROGRAMATICO_MGA],(CUIPO_datos_abiertos[COD_PROGRAMATICO_MGA]=Bono_2!B140)*(CUIPO_datos_abiertos[PERIODO]='Reporte'!$B$1)*(CUIPO_datos_abiertos[OBLIGACIONES]&lt;&gt;0),"")))),1,"")</f>
        <v/>
      </c>
      <c r="F140" t="str">
        <f t="shared" si="2"/>
        <v/>
      </c>
    </row>
    <row r="141" spans="2:6" x14ac:dyDescent="0.3">
      <c r="B141" t="str">
        <v>4302009</v>
      </c>
      <c r="C141" s="69" cm="1">
        <f t="array" ref="C141">IF(ISNUMBER(VALUE(_xlfn.UNIQUE(_xlfn._xlws.FILTER(PI_SISPT_ProgramacionFisica[Cód. Prod.],PI_SISPT_ProgramacionFisica[Cód. Prod.]=Bono_2!B141,"")))),1,"")</f>
        <v>1</v>
      </c>
      <c r="D141" s="69" t="str" cm="1">
        <f t="array" ref="D141">IF(ISNUMBER(VALUE(_xlfn.UNIQUE(_xlfn._xlws.FILTER(EjecucionPIIP[CodigoProducto],(EjecucionPIIP[CodigoProducto]=Bono_2!B141)*(EjecucionPIIP[Vigencia]=LEFT('Reporte'!$B$1,4))*(EjecucionPIIP[AvanceEjecutado]&lt;&gt;0),"")))),1,"")</f>
        <v/>
      </c>
      <c r="E141" s="69" t="str" cm="1">
        <f t="array" ref="E141">IF(ISNUMBER(VALUE(_xlfn.UNIQUE(_xlfn._xlws.FILTER(CUIPO_datos_abiertos[COD_PROGRAMATICO_MGA],(CUIPO_datos_abiertos[COD_PROGRAMATICO_MGA]=Bono_2!B141)*(CUIPO_datos_abiertos[PERIODO]='Reporte'!$B$1)*(CUIPO_datos_abiertos[OBLIGACIONES]&lt;&gt;0),"")))),1,"")</f>
        <v/>
      </c>
      <c r="F141" t="str">
        <f t="shared" si="2"/>
        <v/>
      </c>
    </row>
    <row r="142" spans="2:6" x14ac:dyDescent="0.3">
      <c r="B142" t="str">
        <v>4302062</v>
      </c>
      <c r="C142" s="69" cm="1">
        <f t="array" ref="C142">IF(ISNUMBER(VALUE(_xlfn.UNIQUE(_xlfn._xlws.FILTER(PI_SISPT_ProgramacionFisica[Cód. Prod.],PI_SISPT_ProgramacionFisica[Cód. Prod.]=Bono_2!B142,"")))),1,"")</f>
        <v>1</v>
      </c>
      <c r="D142" s="69" t="str" cm="1">
        <f t="array" ref="D142">IF(ISNUMBER(VALUE(_xlfn.UNIQUE(_xlfn._xlws.FILTER(EjecucionPIIP[CodigoProducto],(EjecucionPIIP[CodigoProducto]=Bono_2!B142)*(EjecucionPIIP[Vigencia]=LEFT('Reporte'!$B$1,4))*(EjecucionPIIP[AvanceEjecutado]&lt;&gt;0),"")))),1,"")</f>
        <v/>
      </c>
      <c r="E142" s="69" t="str" cm="1">
        <f t="array" ref="E142">IF(ISNUMBER(VALUE(_xlfn.UNIQUE(_xlfn._xlws.FILTER(CUIPO_datos_abiertos[COD_PROGRAMATICO_MGA],(CUIPO_datos_abiertos[COD_PROGRAMATICO_MGA]=Bono_2!B142)*(CUIPO_datos_abiertos[PERIODO]='Reporte'!$B$1)*(CUIPO_datos_abiertos[OBLIGACIONES]&lt;&gt;0),"")))),1,"")</f>
        <v/>
      </c>
      <c r="F142" t="str">
        <f t="shared" si="2"/>
        <v/>
      </c>
    </row>
    <row r="143" spans="2:6" x14ac:dyDescent="0.3">
      <c r="B143" t="str">
        <v>4599009</v>
      </c>
      <c r="C143" s="69" cm="1">
        <f t="array" ref="C143">IF(ISNUMBER(VALUE(_xlfn.UNIQUE(_xlfn._xlws.FILTER(PI_SISPT_ProgramacionFisica[Cód. Prod.],PI_SISPT_ProgramacionFisica[Cód. Prod.]=Bono_2!B143,"")))),1,"")</f>
        <v>1</v>
      </c>
      <c r="D143" s="69" t="str" cm="1">
        <f t="array" ref="D143">IF(ISNUMBER(VALUE(_xlfn.UNIQUE(_xlfn._xlws.FILTER(EjecucionPIIP[CodigoProducto],(EjecucionPIIP[CodigoProducto]=Bono_2!B143)*(EjecucionPIIP[Vigencia]=LEFT('Reporte'!$B$1,4))*(EjecucionPIIP[AvanceEjecutado]&lt;&gt;0),"")))),1,"")</f>
        <v/>
      </c>
      <c r="E143" s="69" t="str" cm="1">
        <f t="array" ref="E143">IF(ISNUMBER(VALUE(_xlfn.UNIQUE(_xlfn._xlws.FILTER(CUIPO_datos_abiertos[COD_PROGRAMATICO_MGA],(CUIPO_datos_abiertos[COD_PROGRAMATICO_MGA]=Bono_2!B143)*(CUIPO_datos_abiertos[PERIODO]='Reporte'!$B$1)*(CUIPO_datos_abiertos[OBLIGACIONES]&lt;&gt;0),"")))),1,"")</f>
        <v/>
      </c>
      <c r="F143" t="str">
        <f t="shared" si="2"/>
        <v/>
      </c>
    </row>
    <row r="144" spans="2:6" x14ac:dyDescent="0.3">
      <c r="B144" t="str">
        <v>3301051</v>
      </c>
      <c r="C144" s="69" cm="1">
        <f t="array" ref="C144">IF(ISNUMBER(VALUE(_xlfn.UNIQUE(_xlfn._xlws.FILTER(PI_SISPT_ProgramacionFisica[Cód. Prod.],PI_SISPT_ProgramacionFisica[Cód. Prod.]=Bono_2!B144,"")))),1,"")</f>
        <v>1</v>
      </c>
      <c r="D144" s="69" t="str" cm="1">
        <f t="array" ref="D144">IF(ISNUMBER(VALUE(_xlfn.UNIQUE(_xlfn._xlws.FILTER(EjecucionPIIP[CodigoProducto],(EjecucionPIIP[CodigoProducto]=Bono_2!B144)*(EjecucionPIIP[Vigencia]=LEFT('Reporte'!$B$1,4))*(EjecucionPIIP[AvanceEjecutado]&lt;&gt;0),"")))),1,"")</f>
        <v/>
      </c>
      <c r="E144" s="69" t="str" cm="1">
        <f t="array" ref="E144">IF(ISNUMBER(VALUE(_xlfn.UNIQUE(_xlfn._xlws.FILTER(CUIPO_datos_abiertos[COD_PROGRAMATICO_MGA],(CUIPO_datos_abiertos[COD_PROGRAMATICO_MGA]=Bono_2!B144)*(CUIPO_datos_abiertos[PERIODO]='Reporte'!$B$1)*(CUIPO_datos_abiertos[OBLIGACIONES]&lt;&gt;0),"")))),1,"")</f>
        <v/>
      </c>
      <c r="F144" t="str">
        <f t="shared" si="2"/>
        <v/>
      </c>
    </row>
    <row r="145" spans="2:6" x14ac:dyDescent="0.3">
      <c r="B145" t="str">
        <v>3301061</v>
      </c>
      <c r="C145" s="69" cm="1">
        <f t="array" ref="C145">IF(ISNUMBER(VALUE(_xlfn.UNIQUE(_xlfn._xlws.FILTER(PI_SISPT_ProgramacionFisica[Cód. Prod.],PI_SISPT_ProgramacionFisica[Cód. Prod.]=Bono_2!B145,"")))),1,"")</f>
        <v>1</v>
      </c>
      <c r="D145" s="69" t="str" cm="1">
        <f t="array" ref="D145">IF(ISNUMBER(VALUE(_xlfn.UNIQUE(_xlfn._xlws.FILTER(EjecucionPIIP[CodigoProducto],(EjecucionPIIP[CodigoProducto]=Bono_2!B145)*(EjecucionPIIP[Vigencia]=LEFT('Reporte'!$B$1,4))*(EjecucionPIIP[AvanceEjecutado]&lt;&gt;0),"")))),1,"")</f>
        <v/>
      </c>
      <c r="E145" s="69" t="str" cm="1">
        <f t="array" ref="E145">IF(ISNUMBER(VALUE(_xlfn.UNIQUE(_xlfn._xlws.FILTER(CUIPO_datos_abiertos[COD_PROGRAMATICO_MGA],(CUIPO_datos_abiertos[COD_PROGRAMATICO_MGA]=Bono_2!B145)*(CUIPO_datos_abiertos[PERIODO]='Reporte'!$B$1)*(CUIPO_datos_abiertos[OBLIGACIONES]&lt;&gt;0),"")))),1,"")</f>
        <v/>
      </c>
      <c r="F145" t="str">
        <f t="shared" si="2"/>
        <v/>
      </c>
    </row>
    <row r="146" spans="2:6" x14ac:dyDescent="0.3">
      <c r="B146" t="str">
        <v>3301069</v>
      </c>
      <c r="C146" s="69" cm="1">
        <f t="array" ref="C146">IF(ISNUMBER(VALUE(_xlfn.UNIQUE(_xlfn._xlws.FILTER(PI_SISPT_ProgramacionFisica[Cód. Prod.],PI_SISPT_ProgramacionFisica[Cód. Prod.]=Bono_2!B146,"")))),1,"")</f>
        <v>1</v>
      </c>
      <c r="D146" s="69" t="str" cm="1">
        <f t="array" ref="D146">IF(ISNUMBER(VALUE(_xlfn.UNIQUE(_xlfn._xlws.FILTER(EjecucionPIIP[CodigoProducto],(EjecucionPIIP[CodigoProducto]=Bono_2!B146)*(EjecucionPIIP[Vigencia]=LEFT('Reporte'!$B$1,4))*(EjecucionPIIP[AvanceEjecutado]&lt;&gt;0),"")))),1,"")</f>
        <v/>
      </c>
      <c r="E146" s="69" t="str" cm="1">
        <f t="array" ref="E146">IF(ISNUMBER(VALUE(_xlfn.UNIQUE(_xlfn._xlws.FILTER(CUIPO_datos_abiertos[COD_PROGRAMATICO_MGA],(CUIPO_datos_abiertos[COD_PROGRAMATICO_MGA]=Bono_2!B146)*(CUIPO_datos_abiertos[PERIODO]='Reporte'!$B$1)*(CUIPO_datos_abiertos[OBLIGACIONES]&lt;&gt;0),"")))),1,"")</f>
        <v/>
      </c>
      <c r="F146" t="str">
        <f t="shared" si="2"/>
        <v/>
      </c>
    </row>
    <row r="147" spans="2:6" x14ac:dyDescent="0.3">
      <c r="B147" t="str">
        <v>3301087</v>
      </c>
      <c r="C147" s="69" cm="1">
        <f t="array" ref="C147">IF(ISNUMBER(VALUE(_xlfn.UNIQUE(_xlfn._xlws.FILTER(PI_SISPT_ProgramacionFisica[Cód. Prod.],PI_SISPT_ProgramacionFisica[Cód. Prod.]=Bono_2!B147,"")))),1,"")</f>
        <v>1</v>
      </c>
      <c r="D147" s="69" t="str" cm="1">
        <f t="array" ref="D147">IF(ISNUMBER(VALUE(_xlfn.UNIQUE(_xlfn._xlws.FILTER(EjecucionPIIP[CodigoProducto],(EjecucionPIIP[CodigoProducto]=Bono_2!B147)*(EjecucionPIIP[Vigencia]=LEFT('Reporte'!$B$1,4))*(EjecucionPIIP[AvanceEjecutado]&lt;&gt;0),"")))),1,"")</f>
        <v/>
      </c>
      <c r="E147" s="69" t="str" cm="1">
        <f t="array" ref="E147">IF(ISNUMBER(VALUE(_xlfn.UNIQUE(_xlfn._xlws.FILTER(CUIPO_datos_abiertos[COD_PROGRAMATICO_MGA],(CUIPO_datos_abiertos[COD_PROGRAMATICO_MGA]=Bono_2!B147)*(CUIPO_datos_abiertos[PERIODO]='Reporte'!$B$1)*(CUIPO_datos_abiertos[OBLIGACIONES]&lt;&gt;0),"")))),1,"")</f>
        <v/>
      </c>
      <c r="F147" t="str">
        <f t="shared" si="2"/>
        <v/>
      </c>
    </row>
    <row r="148" spans="2:6" x14ac:dyDescent="0.3">
      <c r="B148" t="str">
        <v>3301090</v>
      </c>
      <c r="C148" s="69" cm="1">
        <f t="array" ref="C148">IF(ISNUMBER(VALUE(_xlfn.UNIQUE(_xlfn._xlws.FILTER(PI_SISPT_ProgramacionFisica[Cód. Prod.],PI_SISPT_ProgramacionFisica[Cód. Prod.]=Bono_2!B148,"")))),1,"")</f>
        <v>1</v>
      </c>
      <c r="D148" s="69" t="str" cm="1">
        <f t="array" ref="D148">IF(ISNUMBER(VALUE(_xlfn.UNIQUE(_xlfn._xlws.FILTER(EjecucionPIIP[CodigoProducto],(EjecucionPIIP[CodigoProducto]=Bono_2!B148)*(EjecucionPIIP[Vigencia]=LEFT('Reporte'!$B$1,4))*(EjecucionPIIP[AvanceEjecutado]&lt;&gt;0),"")))),1,"")</f>
        <v/>
      </c>
      <c r="E148" s="69" t="str" cm="1">
        <f t="array" ref="E148">IF(ISNUMBER(VALUE(_xlfn.UNIQUE(_xlfn._xlws.FILTER(CUIPO_datos_abiertos[COD_PROGRAMATICO_MGA],(CUIPO_datos_abiertos[COD_PROGRAMATICO_MGA]=Bono_2!B148)*(CUIPO_datos_abiertos[PERIODO]='Reporte'!$B$1)*(CUIPO_datos_abiertos[OBLIGACIONES]&lt;&gt;0),"")))),1,"")</f>
        <v/>
      </c>
      <c r="F148" t="str">
        <f t="shared" si="2"/>
        <v/>
      </c>
    </row>
    <row r="149" spans="2:6" x14ac:dyDescent="0.3">
      <c r="B149" t="str">
        <v>3301095</v>
      </c>
      <c r="C149" s="69" cm="1">
        <f t="array" ref="C149">IF(ISNUMBER(VALUE(_xlfn.UNIQUE(_xlfn._xlws.FILTER(PI_SISPT_ProgramacionFisica[Cód. Prod.],PI_SISPT_ProgramacionFisica[Cód. Prod.]=Bono_2!B149,"")))),1,"")</f>
        <v>1</v>
      </c>
      <c r="D149" s="69" t="str" cm="1">
        <f t="array" ref="D149">IF(ISNUMBER(VALUE(_xlfn.UNIQUE(_xlfn._xlws.FILTER(EjecucionPIIP[CodigoProducto],(EjecucionPIIP[CodigoProducto]=Bono_2!B149)*(EjecucionPIIP[Vigencia]=LEFT('Reporte'!$B$1,4))*(EjecucionPIIP[AvanceEjecutado]&lt;&gt;0),"")))),1,"")</f>
        <v/>
      </c>
      <c r="E149" s="69" t="str" cm="1">
        <f t="array" ref="E149">IF(ISNUMBER(VALUE(_xlfn.UNIQUE(_xlfn._xlws.FILTER(CUIPO_datos_abiertos[COD_PROGRAMATICO_MGA],(CUIPO_datos_abiertos[COD_PROGRAMATICO_MGA]=Bono_2!B149)*(CUIPO_datos_abiertos[PERIODO]='Reporte'!$B$1)*(CUIPO_datos_abiertos[OBLIGACIONES]&lt;&gt;0),"")))),1,"")</f>
        <v/>
      </c>
      <c r="F149" t="str">
        <f t="shared" si="2"/>
        <v/>
      </c>
    </row>
    <row r="150" spans="2:6" x14ac:dyDescent="0.3">
      <c r="B150" t="str">
        <v>3301098</v>
      </c>
      <c r="C150" s="69" cm="1">
        <f t="array" ref="C150">IF(ISNUMBER(VALUE(_xlfn.UNIQUE(_xlfn._xlws.FILTER(PI_SISPT_ProgramacionFisica[Cód. Prod.],PI_SISPT_ProgramacionFisica[Cód. Prod.]=Bono_2!B150,"")))),1,"")</f>
        <v>1</v>
      </c>
      <c r="D150" s="69" t="str" cm="1">
        <f t="array" ref="D150">IF(ISNUMBER(VALUE(_xlfn.UNIQUE(_xlfn._xlws.FILTER(EjecucionPIIP[CodigoProducto],(EjecucionPIIP[CodigoProducto]=Bono_2!B150)*(EjecucionPIIP[Vigencia]=LEFT('Reporte'!$B$1,4))*(EjecucionPIIP[AvanceEjecutado]&lt;&gt;0),"")))),1,"")</f>
        <v/>
      </c>
      <c r="E150" s="69" t="str" cm="1">
        <f t="array" ref="E150">IF(ISNUMBER(VALUE(_xlfn.UNIQUE(_xlfn._xlws.FILTER(CUIPO_datos_abiertos[COD_PROGRAMATICO_MGA],(CUIPO_datos_abiertos[COD_PROGRAMATICO_MGA]=Bono_2!B150)*(CUIPO_datos_abiertos[PERIODO]='Reporte'!$B$1)*(CUIPO_datos_abiertos[OBLIGACIONES]&lt;&gt;0),"")))),1,"")</f>
        <v/>
      </c>
      <c r="F150" t="str">
        <f t="shared" si="2"/>
        <v/>
      </c>
    </row>
    <row r="151" spans="2:6" x14ac:dyDescent="0.3">
      <c r="B151" t="str">
        <v>3301127</v>
      </c>
      <c r="C151" s="69" cm="1">
        <f t="array" ref="C151">IF(ISNUMBER(VALUE(_xlfn.UNIQUE(_xlfn._xlws.FILTER(PI_SISPT_ProgramacionFisica[Cód. Prod.],PI_SISPT_ProgramacionFisica[Cód. Prod.]=Bono_2!B151,"")))),1,"")</f>
        <v>1</v>
      </c>
      <c r="D151" s="69" t="str" cm="1">
        <f t="array" ref="D151">IF(ISNUMBER(VALUE(_xlfn.UNIQUE(_xlfn._xlws.FILTER(EjecucionPIIP[CodigoProducto],(EjecucionPIIP[CodigoProducto]=Bono_2!B151)*(EjecucionPIIP[Vigencia]=LEFT('Reporte'!$B$1,4))*(EjecucionPIIP[AvanceEjecutado]&lt;&gt;0),"")))),1,"")</f>
        <v/>
      </c>
      <c r="E151" s="69" t="str" cm="1">
        <f t="array" ref="E151">IF(ISNUMBER(VALUE(_xlfn.UNIQUE(_xlfn._xlws.FILTER(CUIPO_datos_abiertos[COD_PROGRAMATICO_MGA],(CUIPO_datos_abiertos[COD_PROGRAMATICO_MGA]=Bono_2!B151)*(CUIPO_datos_abiertos[PERIODO]='Reporte'!$B$1)*(CUIPO_datos_abiertos[OBLIGACIONES]&lt;&gt;0),"")))),1,"")</f>
        <v/>
      </c>
      <c r="F151" t="str">
        <f t="shared" si="2"/>
        <v/>
      </c>
    </row>
    <row r="152" spans="2:6" x14ac:dyDescent="0.3">
      <c r="B152" t="str">
        <v>3301128</v>
      </c>
      <c r="C152" s="69" cm="1">
        <f t="array" ref="C152">IF(ISNUMBER(VALUE(_xlfn.UNIQUE(_xlfn._xlws.FILTER(PI_SISPT_ProgramacionFisica[Cód. Prod.],PI_SISPT_ProgramacionFisica[Cód. Prod.]=Bono_2!B152,"")))),1,"")</f>
        <v>1</v>
      </c>
      <c r="D152" s="69" t="str" cm="1">
        <f t="array" ref="D152">IF(ISNUMBER(VALUE(_xlfn.UNIQUE(_xlfn._xlws.FILTER(EjecucionPIIP[CodigoProducto],(EjecucionPIIP[CodigoProducto]=Bono_2!B152)*(EjecucionPIIP[Vigencia]=LEFT('Reporte'!$B$1,4))*(EjecucionPIIP[AvanceEjecutado]&lt;&gt;0),"")))),1,"")</f>
        <v/>
      </c>
      <c r="E152" s="69" t="str" cm="1">
        <f t="array" ref="E152">IF(ISNUMBER(VALUE(_xlfn.UNIQUE(_xlfn._xlws.FILTER(CUIPO_datos_abiertos[COD_PROGRAMATICO_MGA],(CUIPO_datos_abiertos[COD_PROGRAMATICO_MGA]=Bono_2!B152)*(CUIPO_datos_abiertos[PERIODO]='Reporte'!$B$1)*(CUIPO_datos_abiertos[OBLIGACIONES]&lt;&gt;0),"")))),1,"")</f>
        <v/>
      </c>
      <c r="F152" t="str">
        <f t="shared" si="2"/>
        <v/>
      </c>
    </row>
    <row r="153" spans="2:6" x14ac:dyDescent="0.3">
      <c r="B153" t="str">
        <v>3302003</v>
      </c>
      <c r="C153" s="69" cm="1">
        <f t="array" ref="C153">IF(ISNUMBER(VALUE(_xlfn.UNIQUE(_xlfn._xlws.FILTER(PI_SISPT_ProgramacionFisica[Cód. Prod.],PI_SISPT_ProgramacionFisica[Cód. Prod.]=Bono_2!B153,"")))),1,"")</f>
        <v>1</v>
      </c>
      <c r="D153" s="69" t="str" cm="1">
        <f t="array" ref="D153">IF(ISNUMBER(VALUE(_xlfn.UNIQUE(_xlfn._xlws.FILTER(EjecucionPIIP[CodigoProducto],(EjecucionPIIP[CodigoProducto]=Bono_2!B153)*(EjecucionPIIP[Vigencia]=LEFT('Reporte'!$B$1,4))*(EjecucionPIIP[AvanceEjecutado]&lt;&gt;0),"")))),1,"")</f>
        <v/>
      </c>
      <c r="E153" s="69" t="str" cm="1">
        <f t="array" ref="E153">IF(ISNUMBER(VALUE(_xlfn.UNIQUE(_xlfn._xlws.FILTER(CUIPO_datos_abiertos[COD_PROGRAMATICO_MGA],(CUIPO_datos_abiertos[COD_PROGRAMATICO_MGA]=Bono_2!B153)*(CUIPO_datos_abiertos[PERIODO]='Reporte'!$B$1)*(CUIPO_datos_abiertos[OBLIGACIONES]&lt;&gt;0),"")))),1,"")</f>
        <v/>
      </c>
      <c r="F153" t="str">
        <f t="shared" si="2"/>
        <v/>
      </c>
    </row>
    <row r="154" spans="2:6" x14ac:dyDescent="0.3">
      <c r="B154" t="str">
        <v>3302017</v>
      </c>
      <c r="C154" s="69" cm="1">
        <f t="array" ref="C154">IF(ISNUMBER(VALUE(_xlfn.UNIQUE(_xlfn._xlws.FILTER(PI_SISPT_ProgramacionFisica[Cód. Prod.],PI_SISPT_ProgramacionFisica[Cód. Prod.]=Bono_2!B154,"")))),1,"")</f>
        <v>1</v>
      </c>
      <c r="D154" s="69" t="str" cm="1">
        <f t="array" ref="D154">IF(ISNUMBER(VALUE(_xlfn.UNIQUE(_xlfn._xlws.FILTER(EjecucionPIIP[CodigoProducto],(EjecucionPIIP[CodigoProducto]=Bono_2!B154)*(EjecucionPIIP[Vigencia]=LEFT('Reporte'!$B$1,4))*(EjecucionPIIP[AvanceEjecutado]&lt;&gt;0),"")))),1,"")</f>
        <v/>
      </c>
      <c r="E154" s="69" t="str" cm="1">
        <f t="array" ref="E154">IF(ISNUMBER(VALUE(_xlfn.UNIQUE(_xlfn._xlws.FILTER(CUIPO_datos_abiertos[COD_PROGRAMATICO_MGA],(CUIPO_datos_abiertos[COD_PROGRAMATICO_MGA]=Bono_2!B154)*(CUIPO_datos_abiertos[PERIODO]='Reporte'!$B$1)*(CUIPO_datos_abiertos[OBLIGACIONES]&lt;&gt;0),"")))),1,"")</f>
        <v/>
      </c>
      <c r="F154" t="str">
        <f t="shared" si="2"/>
        <v/>
      </c>
    </row>
    <row r="155" spans="2:6" x14ac:dyDescent="0.3">
      <c r="B155" t="str">
        <v>3302019</v>
      </c>
      <c r="C155" s="69" cm="1">
        <f t="array" ref="C155">IF(ISNUMBER(VALUE(_xlfn.UNIQUE(_xlfn._xlws.FILTER(PI_SISPT_ProgramacionFisica[Cód. Prod.],PI_SISPT_ProgramacionFisica[Cód. Prod.]=Bono_2!B155,"")))),1,"")</f>
        <v>1</v>
      </c>
      <c r="D155" s="69" t="str" cm="1">
        <f t="array" ref="D155">IF(ISNUMBER(VALUE(_xlfn.UNIQUE(_xlfn._xlws.FILTER(EjecucionPIIP[CodigoProducto],(EjecucionPIIP[CodigoProducto]=Bono_2!B155)*(EjecucionPIIP[Vigencia]=LEFT('Reporte'!$B$1,4))*(EjecucionPIIP[AvanceEjecutado]&lt;&gt;0),"")))),1,"")</f>
        <v/>
      </c>
      <c r="E155" s="69" t="str" cm="1">
        <f t="array" ref="E155">IF(ISNUMBER(VALUE(_xlfn.UNIQUE(_xlfn._xlws.FILTER(CUIPO_datos_abiertos[COD_PROGRAMATICO_MGA],(CUIPO_datos_abiertos[COD_PROGRAMATICO_MGA]=Bono_2!B155)*(CUIPO_datos_abiertos[PERIODO]='Reporte'!$B$1)*(CUIPO_datos_abiertos[OBLIGACIONES]&lt;&gt;0),"")))),1,"")</f>
        <v/>
      </c>
      <c r="F155" t="str">
        <f t="shared" si="2"/>
        <v/>
      </c>
    </row>
    <row r="156" spans="2:6" x14ac:dyDescent="0.3">
      <c r="B156" t="str">
        <v>3302021</v>
      </c>
      <c r="C156" s="69" cm="1">
        <f t="array" ref="C156">IF(ISNUMBER(VALUE(_xlfn.UNIQUE(_xlfn._xlws.FILTER(PI_SISPT_ProgramacionFisica[Cód. Prod.],PI_SISPT_ProgramacionFisica[Cód. Prod.]=Bono_2!B156,"")))),1,"")</f>
        <v>1</v>
      </c>
      <c r="D156" s="69" t="str" cm="1">
        <f t="array" ref="D156">IF(ISNUMBER(VALUE(_xlfn.UNIQUE(_xlfn._xlws.FILTER(EjecucionPIIP[CodigoProducto],(EjecucionPIIP[CodigoProducto]=Bono_2!B156)*(EjecucionPIIP[Vigencia]=LEFT('Reporte'!$B$1,4))*(EjecucionPIIP[AvanceEjecutado]&lt;&gt;0),"")))),1,"")</f>
        <v/>
      </c>
      <c r="E156" s="69" t="str" cm="1">
        <f t="array" ref="E156">IF(ISNUMBER(VALUE(_xlfn.UNIQUE(_xlfn._xlws.FILTER(CUIPO_datos_abiertos[COD_PROGRAMATICO_MGA],(CUIPO_datos_abiertos[COD_PROGRAMATICO_MGA]=Bono_2!B156)*(CUIPO_datos_abiertos[PERIODO]='Reporte'!$B$1)*(CUIPO_datos_abiertos[OBLIGACIONES]&lt;&gt;0),"")))),1,"")</f>
        <v/>
      </c>
      <c r="F156" t="str">
        <f t="shared" si="2"/>
        <v/>
      </c>
    </row>
    <row r="157" spans="2:6" x14ac:dyDescent="0.3">
      <c r="B157" t="str">
        <v>3302042</v>
      </c>
      <c r="C157" s="69" cm="1">
        <f t="array" ref="C157">IF(ISNUMBER(VALUE(_xlfn.UNIQUE(_xlfn._xlws.FILTER(PI_SISPT_ProgramacionFisica[Cód. Prod.],PI_SISPT_ProgramacionFisica[Cód. Prod.]=Bono_2!B157,"")))),1,"")</f>
        <v>1</v>
      </c>
      <c r="D157" s="69" t="str" cm="1">
        <f t="array" ref="D157">IF(ISNUMBER(VALUE(_xlfn.UNIQUE(_xlfn._xlws.FILTER(EjecucionPIIP[CodigoProducto],(EjecucionPIIP[CodigoProducto]=Bono_2!B157)*(EjecucionPIIP[Vigencia]=LEFT('Reporte'!$B$1,4))*(EjecucionPIIP[AvanceEjecutado]&lt;&gt;0),"")))),1,"")</f>
        <v/>
      </c>
      <c r="E157" s="69" t="str" cm="1">
        <f t="array" ref="E157">IF(ISNUMBER(VALUE(_xlfn.UNIQUE(_xlfn._xlws.FILTER(CUIPO_datos_abiertos[COD_PROGRAMATICO_MGA],(CUIPO_datos_abiertos[COD_PROGRAMATICO_MGA]=Bono_2!B157)*(CUIPO_datos_abiertos[PERIODO]='Reporte'!$B$1)*(CUIPO_datos_abiertos[OBLIGACIONES]&lt;&gt;0),"")))),1,"")</f>
        <v/>
      </c>
      <c r="F157" t="str">
        <f t="shared" si="2"/>
        <v/>
      </c>
    </row>
    <row r="158" spans="2:6" x14ac:dyDescent="0.3">
      <c r="B158" t="str">
        <v>3302043</v>
      </c>
      <c r="C158" s="69" cm="1">
        <f t="array" ref="C158">IF(ISNUMBER(VALUE(_xlfn.UNIQUE(_xlfn._xlws.FILTER(PI_SISPT_ProgramacionFisica[Cód. Prod.],PI_SISPT_ProgramacionFisica[Cód. Prod.]=Bono_2!B158,"")))),1,"")</f>
        <v>1</v>
      </c>
      <c r="D158" s="69" t="str" cm="1">
        <f t="array" ref="D158">IF(ISNUMBER(VALUE(_xlfn.UNIQUE(_xlfn._xlws.FILTER(EjecucionPIIP[CodigoProducto],(EjecucionPIIP[CodigoProducto]=Bono_2!B158)*(EjecucionPIIP[Vigencia]=LEFT('Reporte'!$B$1,4))*(EjecucionPIIP[AvanceEjecutado]&lt;&gt;0),"")))),1,"")</f>
        <v/>
      </c>
      <c r="E158" s="69" t="str" cm="1">
        <f t="array" ref="E158">IF(ISNUMBER(VALUE(_xlfn.UNIQUE(_xlfn._xlws.FILTER(CUIPO_datos_abiertos[COD_PROGRAMATICO_MGA],(CUIPO_datos_abiertos[COD_PROGRAMATICO_MGA]=Bono_2!B158)*(CUIPO_datos_abiertos[PERIODO]='Reporte'!$B$1)*(CUIPO_datos_abiertos[OBLIGACIONES]&lt;&gt;0),"")))),1,"")</f>
        <v/>
      </c>
      <c r="F158" t="str">
        <f t="shared" si="2"/>
        <v/>
      </c>
    </row>
    <row r="159" spans="2:6" x14ac:dyDescent="0.3">
      <c r="B159" t="str">
        <v>3302051</v>
      </c>
      <c r="C159" s="69" cm="1">
        <f t="array" ref="C159">IF(ISNUMBER(VALUE(_xlfn.UNIQUE(_xlfn._xlws.FILTER(PI_SISPT_ProgramacionFisica[Cód. Prod.],PI_SISPT_ProgramacionFisica[Cód. Prod.]=Bono_2!B159,"")))),1,"")</f>
        <v>1</v>
      </c>
      <c r="D159" s="69" t="str" cm="1">
        <f t="array" ref="D159">IF(ISNUMBER(VALUE(_xlfn.UNIQUE(_xlfn._xlws.FILTER(EjecucionPIIP[CodigoProducto],(EjecucionPIIP[CodigoProducto]=Bono_2!B159)*(EjecucionPIIP[Vigencia]=LEFT('Reporte'!$B$1,4))*(EjecucionPIIP[AvanceEjecutado]&lt;&gt;0),"")))),1,"")</f>
        <v/>
      </c>
      <c r="E159" s="69" t="str" cm="1">
        <f t="array" ref="E159">IF(ISNUMBER(VALUE(_xlfn.UNIQUE(_xlfn._xlws.FILTER(CUIPO_datos_abiertos[COD_PROGRAMATICO_MGA],(CUIPO_datos_abiertos[COD_PROGRAMATICO_MGA]=Bono_2!B159)*(CUIPO_datos_abiertos[PERIODO]='Reporte'!$B$1)*(CUIPO_datos_abiertos[OBLIGACIONES]&lt;&gt;0),"")))),1,"")</f>
        <v/>
      </c>
      <c r="F159" t="str">
        <f t="shared" si="2"/>
        <v/>
      </c>
    </row>
    <row r="160" spans="2:6" x14ac:dyDescent="0.3">
      <c r="B160" t="str">
        <v>3302053</v>
      </c>
      <c r="C160" s="69" cm="1">
        <f t="array" ref="C160">IF(ISNUMBER(VALUE(_xlfn.UNIQUE(_xlfn._xlws.FILTER(PI_SISPT_ProgramacionFisica[Cód. Prod.],PI_SISPT_ProgramacionFisica[Cód. Prod.]=Bono_2!B160,"")))),1,"")</f>
        <v>1</v>
      </c>
      <c r="D160" s="69" t="str" cm="1">
        <f t="array" ref="D160">IF(ISNUMBER(VALUE(_xlfn.UNIQUE(_xlfn._xlws.FILTER(EjecucionPIIP[CodigoProducto],(EjecucionPIIP[CodigoProducto]=Bono_2!B160)*(EjecucionPIIP[Vigencia]=LEFT('Reporte'!$B$1,4))*(EjecucionPIIP[AvanceEjecutado]&lt;&gt;0),"")))),1,"")</f>
        <v/>
      </c>
      <c r="E160" s="69" t="str" cm="1">
        <f t="array" ref="E160">IF(ISNUMBER(VALUE(_xlfn.UNIQUE(_xlfn._xlws.FILTER(CUIPO_datos_abiertos[COD_PROGRAMATICO_MGA],(CUIPO_datos_abiertos[COD_PROGRAMATICO_MGA]=Bono_2!B160)*(CUIPO_datos_abiertos[PERIODO]='Reporte'!$B$1)*(CUIPO_datos_abiertos[OBLIGACIONES]&lt;&gt;0),"")))),1,"")</f>
        <v/>
      </c>
      <c r="F160" t="str">
        <f t="shared" si="2"/>
        <v/>
      </c>
    </row>
    <row r="161" spans="2:6" x14ac:dyDescent="0.3">
      <c r="B161" t="str">
        <v>3502045</v>
      </c>
      <c r="C161" s="69" cm="1">
        <f t="array" ref="C161">IF(ISNUMBER(VALUE(_xlfn.UNIQUE(_xlfn._xlws.FILTER(PI_SISPT_ProgramacionFisica[Cód. Prod.],PI_SISPT_ProgramacionFisica[Cód. Prod.]=Bono_2!B161,"")))),1,"")</f>
        <v>1</v>
      </c>
      <c r="D161" s="69" t="str" cm="1">
        <f t="array" ref="D161">IF(ISNUMBER(VALUE(_xlfn.UNIQUE(_xlfn._xlws.FILTER(EjecucionPIIP[CodigoProducto],(EjecucionPIIP[CodigoProducto]=Bono_2!B161)*(EjecucionPIIP[Vigencia]=LEFT('Reporte'!$B$1,4))*(EjecucionPIIP[AvanceEjecutado]&lt;&gt;0),"")))),1,"")</f>
        <v/>
      </c>
      <c r="E161" s="69" t="str" cm="1">
        <f t="array" ref="E161">IF(ISNUMBER(VALUE(_xlfn.UNIQUE(_xlfn._xlws.FILTER(CUIPO_datos_abiertos[COD_PROGRAMATICO_MGA],(CUIPO_datos_abiertos[COD_PROGRAMATICO_MGA]=Bono_2!B161)*(CUIPO_datos_abiertos[PERIODO]='Reporte'!$B$1)*(CUIPO_datos_abiertos[OBLIGACIONES]&lt;&gt;0),"")))),1,"")</f>
        <v/>
      </c>
      <c r="F161" t="str">
        <f t="shared" si="2"/>
        <v/>
      </c>
    </row>
    <row r="162" spans="2:6" x14ac:dyDescent="0.3">
      <c r="B162" t="str">
        <v>3502049</v>
      </c>
      <c r="C162" s="69" cm="1">
        <f t="array" ref="C162">IF(ISNUMBER(VALUE(_xlfn.UNIQUE(_xlfn._xlws.FILTER(PI_SISPT_ProgramacionFisica[Cód. Prod.],PI_SISPT_ProgramacionFisica[Cód. Prod.]=Bono_2!B162,"")))),1,"")</f>
        <v>1</v>
      </c>
      <c r="D162" s="69" t="str" cm="1">
        <f t="array" ref="D162">IF(ISNUMBER(VALUE(_xlfn.UNIQUE(_xlfn._xlws.FILTER(EjecucionPIIP[CodigoProducto],(EjecucionPIIP[CodigoProducto]=Bono_2!B162)*(EjecucionPIIP[Vigencia]=LEFT('Reporte'!$B$1,4))*(EjecucionPIIP[AvanceEjecutado]&lt;&gt;0),"")))),1,"")</f>
        <v/>
      </c>
      <c r="E162" s="69" t="str" cm="1">
        <f t="array" ref="E162">IF(ISNUMBER(VALUE(_xlfn.UNIQUE(_xlfn._xlws.FILTER(CUIPO_datos_abiertos[COD_PROGRAMATICO_MGA],(CUIPO_datos_abiertos[COD_PROGRAMATICO_MGA]=Bono_2!B162)*(CUIPO_datos_abiertos[PERIODO]='Reporte'!$B$1)*(CUIPO_datos_abiertos[OBLIGACIONES]&lt;&gt;0),"")))),1,"")</f>
        <v/>
      </c>
      <c r="F162" t="str">
        <f t="shared" si="2"/>
        <v/>
      </c>
    </row>
    <row r="163" spans="2:6" x14ac:dyDescent="0.3">
      <c r="B163" t="str">
        <v>3502090</v>
      </c>
      <c r="C163" s="69" cm="1">
        <f t="array" ref="C163">IF(ISNUMBER(VALUE(_xlfn.UNIQUE(_xlfn._xlws.FILTER(PI_SISPT_ProgramacionFisica[Cód. Prod.],PI_SISPT_ProgramacionFisica[Cód. Prod.]=Bono_2!B163,"")))),1,"")</f>
        <v>1</v>
      </c>
      <c r="D163" s="69" t="str" cm="1">
        <f t="array" ref="D163">IF(ISNUMBER(VALUE(_xlfn.UNIQUE(_xlfn._xlws.FILTER(EjecucionPIIP[CodigoProducto],(EjecucionPIIP[CodigoProducto]=Bono_2!B163)*(EjecucionPIIP[Vigencia]=LEFT('Reporte'!$B$1,4))*(EjecucionPIIP[AvanceEjecutado]&lt;&gt;0),"")))),1,"")</f>
        <v/>
      </c>
      <c r="E163" s="69" t="str" cm="1">
        <f t="array" ref="E163">IF(ISNUMBER(VALUE(_xlfn.UNIQUE(_xlfn._xlws.FILTER(CUIPO_datos_abiertos[COD_PROGRAMATICO_MGA],(CUIPO_datos_abiertos[COD_PROGRAMATICO_MGA]=Bono_2!B163)*(CUIPO_datos_abiertos[PERIODO]='Reporte'!$B$1)*(CUIPO_datos_abiertos[OBLIGACIONES]&lt;&gt;0),"")))),1,"")</f>
        <v/>
      </c>
      <c r="F163" t="str">
        <f t="shared" si="2"/>
        <v/>
      </c>
    </row>
    <row r="164" spans="2:6" x14ac:dyDescent="0.3">
      <c r="B164" t="str">
        <v>4502035</v>
      </c>
      <c r="C164" s="69" cm="1">
        <f t="array" ref="C164">IF(ISNUMBER(VALUE(_xlfn.UNIQUE(_xlfn._xlws.FILTER(PI_SISPT_ProgramacionFisica[Cód. Prod.],PI_SISPT_ProgramacionFisica[Cód. Prod.]=Bono_2!B164,"")))),1,"")</f>
        <v>1</v>
      </c>
      <c r="D164" s="69" t="str" cm="1">
        <f t="array" ref="D164">IF(ISNUMBER(VALUE(_xlfn.UNIQUE(_xlfn._xlws.FILTER(EjecucionPIIP[CodigoProducto],(EjecucionPIIP[CodigoProducto]=Bono_2!B164)*(EjecucionPIIP[Vigencia]=LEFT('Reporte'!$B$1,4))*(EjecucionPIIP[AvanceEjecutado]&lt;&gt;0),"")))),1,"")</f>
        <v/>
      </c>
      <c r="E164" s="69" t="str" cm="1">
        <f t="array" ref="E164">IF(ISNUMBER(VALUE(_xlfn.UNIQUE(_xlfn._xlws.FILTER(CUIPO_datos_abiertos[COD_PROGRAMATICO_MGA],(CUIPO_datos_abiertos[COD_PROGRAMATICO_MGA]=Bono_2!B164)*(CUIPO_datos_abiertos[PERIODO]='Reporte'!$B$1)*(CUIPO_datos_abiertos[OBLIGACIONES]&lt;&gt;0),"")))),1,"")</f>
        <v/>
      </c>
      <c r="F164" t="str">
        <f t="shared" si="2"/>
        <v/>
      </c>
    </row>
    <row r="165" spans="2:6" x14ac:dyDescent="0.3">
      <c r="B165" t="str">
        <v>4599028</v>
      </c>
      <c r="C165" s="69" cm="1">
        <f t="array" ref="C165">IF(ISNUMBER(VALUE(_xlfn.UNIQUE(_xlfn._xlws.FILTER(PI_SISPT_ProgramacionFisica[Cód. Prod.],PI_SISPT_ProgramacionFisica[Cód. Prod.]=Bono_2!B165,"")))),1,"")</f>
        <v>1</v>
      </c>
      <c r="D165" s="69" t="str" cm="1">
        <f t="array" ref="D165">IF(ISNUMBER(VALUE(_xlfn.UNIQUE(_xlfn._xlws.FILTER(EjecucionPIIP[CodigoProducto],(EjecucionPIIP[CodigoProducto]=Bono_2!B165)*(EjecucionPIIP[Vigencia]=LEFT('Reporte'!$B$1,4))*(EjecucionPIIP[AvanceEjecutado]&lt;&gt;0),"")))),1,"")</f>
        <v/>
      </c>
      <c r="E165" s="69" t="str" cm="1">
        <f t="array" ref="E165">IF(ISNUMBER(VALUE(_xlfn.UNIQUE(_xlfn._xlws.FILTER(CUIPO_datos_abiertos[COD_PROGRAMATICO_MGA],(CUIPO_datos_abiertos[COD_PROGRAMATICO_MGA]=Bono_2!B165)*(CUIPO_datos_abiertos[PERIODO]='Reporte'!$B$1)*(CUIPO_datos_abiertos[OBLIGACIONES]&lt;&gt;0),"")))),1,"")</f>
        <v/>
      </c>
      <c r="F165" t="str">
        <f t="shared" si="2"/>
        <v/>
      </c>
    </row>
    <row r="166" spans="2:6" x14ac:dyDescent="0.3">
      <c r="B166" t="str">
        <v>3603002</v>
      </c>
      <c r="C166" s="69" cm="1">
        <f t="array" ref="C166">IF(ISNUMBER(VALUE(_xlfn.UNIQUE(_xlfn._xlws.FILTER(PI_SISPT_ProgramacionFisica[Cód. Prod.],PI_SISPT_ProgramacionFisica[Cód. Prod.]=Bono_2!B166,"")))),1,"")</f>
        <v>1</v>
      </c>
      <c r="D166" s="69" t="str" cm="1">
        <f t="array" ref="D166">IF(ISNUMBER(VALUE(_xlfn.UNIQUE(_xlfn._xlws.FILTER(EjecucionPIIP[CodigoProducto],(EjecucionPIIP[CodigoProducto]=Bono_2!B166)*(EjecucionPIIP[Vigencia]=LEFT('Reporte'!$B$1,4))*(EjecucionPIIP[AvanceEjecutado]&lt;&gt;0),"")))),1,"")</f>
        <v/>
      </c>
      <c r="E166" s="69" t="str" cm="1">
        <f t="array" ref="E166">IF(ISNUMBER(VALUE(_xlfn.UNIQUE(_xlfn._xlws.FILTER(CUIPO_datos_abiertos[COD_PROGRAMATICO_MGA],(CUIPO_datos_abiertos[COD_PROGRAMATICO_MGA]=Bono_2!B166)*(CUIPO_datos_abiertos[PERIODO]='Reporte'!$B$1)*(CUIPO_datos_abiertos[OBLIGACIONES]&lt;&gt;0),"")))),1,"")</f>
        <v/>
      </c>
      <c r="F166" t="str">
        <f t="shared" si="2"/>
        <v/>
      </c>
    </row>
    <row r="167" spans="2:6" x14ac:dyDescent="0.3">
      <c r="B167" t="str">
        <v>4501049</v>
      </c>
      <c r="C167" s="69" cm="1">
        <f t="array" ref="C167">IF(ISNUMBER(VALUE(_xlfn.UNIQUE(_xlfn._xlws.FILTER(PI_SISPT_ProgramacionFisica[Cód. Prod.],PI_SISPT_ProgramacionFisica[Cód. Prod.]=Bono_2!B167,"")))),1,"")</f>
        <v>1</v>
      </c>
      <c r="D167" s="69" t="str" cm="1">
        <f t="array" ref="D167">IF(ISNUMBER(VALUE(_xlfn.UNIQUE(_xlfn._xlws.FILTER(EjecucionPIIP[CodigoProducto],(EjecucionPIIP[CodigoProducto]=Bono_2!B167)*(EjecucionPIIP[Vigencia]=LEFT('Reporte'!$B$1,4))*(EjecucionPIIP[AvanceEjecutado]&lt;&gt;0),"")))),1,"")</f>
        <v/>
      </c>
      <c r="E167" s="69" t="str" cm="1">
        <f t="array" ref="E167">IF(ISNUMBER(VALUE(_xlfn.UNIQUE(_xlfn._xlws.FILTER(CUIPO_datos_abiertos[COD_PROGRAMATICO_MGA],(CUIPO_datos_abiertos[COD_PROGRAMATICO_MGA]=Bono_2!B167)*(CUIPO_datos_abiertos[PERIODO]='Reporte'!$B$1)*(CUIPO_datos_abiertos[OBLIGACIONES]&lt;&gt;0),"")))),1,"")</f>
        <v/>
      </c>
      <c r="F167" t="str">
        <f t="shared" si="2"/>
        <v/>
      </c>
    </row>
    <row r="168" spans="2:6" x14ac:dyDescent="0.3">
      <c r="B168" t="str">
        <v>3502003</v>
      </c>
      <c r="C168" s="69" cm="1">
        <f t="array" ref="C168">IF(ISNUMBER(VALUE(_xlfn.UNIQUE(_xlfn._xlws.FILTER(PI_SISPT_ProgramacionFisica[Cód. Prod.],PI_SISPT_ProgramacionFisica[Cód. Prod.]=Bono_2!B168,"")))),1,"")</f>
        <v>1</v>
      </c>
      <c r="D168" s="69" t="str" cm="1">
        <f t="array" ref="D168">IF(ISNUMBER(VALUE(_xlfn.UNIQUE(_xlfn._xlws.FILTER(EjecucionPIIP[CodigoProducto],(EjecucionPIIP[CodigoProducto]=Bono_2!B168)*(EjecucionPIIP[Vigencia]=LEFT('Reporte'!$B$1,4))*(EjecucionPIIP[AvanceEjecutado]&lt;&gt;0),"")))),1,"")</f>
        <v/>
      </c>
      <c r="E168" s="69" t="str" cm="1">
        <f t="array" ref="E168">IF(ISNUMBER(VALUE(_xlfn.UNIQUE(_xlfn._xlws.FILTER(CUIPO_datos_abiertos[COD_PROGRAMATICO_MGA],(CUIPO_datos_abiertos[COD_PROGRAMATICO_MGA]=Bono_2!B168)*(CUIPO_datos_abiertos[PERIODO]='Reporte'!$B$1)*(CUIPO_datos_abiertos[OBLIGACIONES]&lt;&gt;0),"")))),1,"")</f>
        <v/>
      </c>
      <c r="F168" t="str">
        <f t="shared" si="2"/>
        <v/>
      </c>
    </row>
    <row r="169" spans="2:6" x14ac:dyDescent="0.3">
      <c r="B169" t="str">
        <v>3502022</v>
      </c>
      <c r="C169" s="69" cm="1">
        <f t="array" ref="C169">IF(ISNUMBER(VALUE(_xlfn.UNIQUE(_xlfn._xlws.FILTER(PI_SISPT_ProgramacionFisica[Cód. Prod.],PI_SISPT_ProgramacionFisica[Cód. Prod.]=Bono_2!B169,"")))),1,"")</f>
        <v>1</v>
      </c>
      <c r="D169" s="69" t="str" cm="1">
        <f t="array" ref="D169">IF(ISNUMBER(VALUE(_xlfn.UNIQUE(_xlfn._xlws.FILTER(EjecucionPIIP[CodigoProducto],(EjecucionPIIP[CodigoProducto]=Bono_2!B169)*(EjecucionPIIP[Vigencia]=LEFT('Reporte'!$B$1,4))*(EjecucionPIIP[AvanceEjecutado]&lt;&gt;0),"")))),1,"")</f>
        <v/>
      </c>
      <c r="E169" s="69" t="str" cm="1">
        <f t="array" ref="E169">IF(ISNUMBER(VALUE(_xlfn.UNIQUE(_xlfn._xlws.FILTER(CUIPO_datos_abiertos[COD_PROGRAMATICO_MGA],(CUIPO_datos_abiertos[COD_PROGRAMATICO_MGA]=Bono_2!B169)*(CUIPO_datos_abiertos[PERIODO]='Reporte'!$B$1)*(CUIPO_datos_abiertos[OBLIGACIONES]&lt;&gt;0),"")))),1,"")</f>
        <v/>
      </c>
      <c r="F169" t="str">
        <f t="shared" si="2"/>
        <v/>
      </c>
    </row>
    <row r="170" spans="2:6" x14ac:dyDescent="0.3">
      <c r="B170" t="str">
        <v>3502015</v>
      </c>
      <c r="C170" s="69" cm="1">
        <f t="array" ref="C170">IF(ISNUMBER(VALUE(_xlfn.UNIQUE(_xlfn._xlws.FILTER(PI_SISPT_ProgramacionFisica[Cód. Prod.],PI_SISPT_ProgramacionFisica[Cód. Prod.]=Bono_2!B170,"")))),1,"")</f>
        <v>1</v>
      </c>
      <c r="D170" s="69" t="str" cm="1">
        <f t="array" ref="D170">IF(ISNUMBER(VALUE(_xlfn.UNIQUE(_xlfn._xlws.FILTER(EjecucionPIIP[CodigoProducto],(EjecucionPIIP[CodigoProducto]=Bono_2!B170)*(EjecucionPIIP[Vigencia]=LEFT('Reporte'!$B$1,4))*(EjecucionPIIP[AvanceEjecutado]&lt;&gt;0),"")))),1,"")</f>
        <v/>
      </c>
      <c r="E170" s="69" t="str" cm="1">
        <f t="array" ref="E170">IF(ISNUMBER(VALUE(_xlfn.UNIQUE(_xlfn._xlws.FILTER(CUIPO_datos_abiertos[COD_PROGRAMATICO_MGA],(CUIPO_datos_abiertos[COD_PROGRAMATICO_MGA]=Bono_2!B170)*(CUIPO_datos_abiertos[PERIODO]='Reporte'!$B$1)*(CUIPO_datos_abiertos[OBLIGACIONES]&lt;&gt;0),"")))),1,"")</f>
        <v/>
      </c>
      <c r="F170" t="str">
        <f t="shared" si="2"/>
        <v/>
      </c>
    </row>
    <row r="171" spans="2:6" x14ac:dyDescent="0.3">
      <c r="B171" t="str">
        <v>3502010</v>
      </c>
      <c r="C171" s="69" cm="1">
        <f t="array" ref="C171">IF(ISNUMBER(VALUE(_xlfn.UNIQUE(_xlfn._xlws.FILTER(PI_SISPT_ProgramacionFisica[Cód. Prod.],PI_SISPT_ProgramacionFisica[Cód. Prod.]=Bono_2!B171,"")))),1,"")</f>
        <v>1</v>
      </c>
      <c r="D171" s="69" t="str" cm="1">
        <f t="array" ref="D171">IF(ISNUMBER(VALUE(_xlfn.UNIQUE(_xlfn._xlws.FILTER(EjecucionPIIP[CodigoProducto],(EjecucionPIIP[CodigoProducto]=Bono_2!B171)*(EjecucionPIIP[Vigencia]=LEFT('Reporte'!$B$1,4))*(EjecucionPIIP[AvanceEjecutado]&lt;&gt;0),"")))),1,"")</f>
        <v/>
      </c>
      <c r="E171" s="69" t="str" cm="1">
        <f t="array" ref="E171">IF(ISNUMBER(VALUE(_xlfn.UNIQUE(_xlfn._xlws.FILTER(CUIPO_datos_abiertos[COD_PROGRAMATICO_MGA],(CUIPO_datos_abiertos[COD_PROGRAMATICO_MGA]=Bono_2!B171)*(CUIPO_datos_abiertos[PERIODO]='Reporte'!$B$1)*(CUIPO_datos_abiertos[OBLIGACIONES]&lt;&gt;0),"")))),1,"")</f>
        <v/>
      </c>
      <c r="F171" t="str">
        <f t="shared" si="2"/>
        <v/>
      </c>
    </row>
    <row r="172" spans="2:6" x14ac:dyDescent="0.3">
      <c r="B172" t="str">
        <v>3502007</v>
      </c>
      <c r="C172" s="69" cm="1">
        <f t="array" ref="C172">IF(ISNUMBER(VALUE(_xlfn.UNIQUE(_xlfn._xlws.FILTER(PI_SISPT_ProgramacionFisica[Cód. Prod.],PI_SISPT_ProgramacionFisica[Cód. Prod.]=Bono_2!B172,"")))),1,"")</f>
        <v>1</v>
      </c>
      <c r="D172" s="69" t="str" cm="1">
        <f t="array" ref="D172">IF(ISNUMBER(VALUE(_xlfn.UNIQUE(_xlfn._xlws.FILTER(EjecucionPIIP[CodigoProducto],(EjecucionPIIP[CodigoProducto]=Bono_2!B172)*(EjecucionPIIP[Vigencia]=LEFT('Reporte'!$B$1,4))*(EjecucionPIIP[AvanceEjecutado]&lt;&gt;0),"")))),1,"")</f>
        <v/>
      </c>
      <c r="E172" s="69" t="str" cm="1">
        <f t="array" ref="E172">IF(ISNUMBER(VALUE(_xlfn.UNIQUE(_xlfn._xlws.FILTER(CUIPO_datos_abiertos[COD_PROGRAMATICO_MGA],(CUIPO_datos_abiertos[COD_PROGRAMATICO_MGA]=Bono_2!B172)*(CUIPO_datos_abiertos[PERIODO]='Reporte'!$B$1)*(CUIPO_datos_abiertos[OBLIGACIONES]&lt;&gt;0),"")))),1,"")</f>
        <v/>
      </c>
      <c r="F172" t="str">
        <f t="shared" si="2"/>
        <v/>
      </c>
    </row>
    <row r="173" spans="2:6" x14ac:dyDescent="0.3">
      <c r="B173" t="str">
        <v>3502036</v>
      </c>
      <c r="C173" s="69" cm="1">
        <f t="array" ref="C173">IF(ISNUMBER(VALUE(_xlfn.UNIQUE(_xlfn._xlws.FILTER(PI_SISPT_ProgramacionFisica[Cód. Prod.],PI_SISPT_ProgramacionFisica[Cód. Prod.]=Bono_2!B173,"")))),1,"")</f>
        <v>1</v>
      </c>
      <c r="D173" s="69" t="str" cm="1">
        <f t="array" ref="D173">IF(ISNUMBER(VALUE(_xlfn.UNIQUE(_xlfn._xlws.FILTER(EjecucionPIIP[CodigoProducto],(EjecucionPIIP[CodigoProducto]=Bono_2!B173)*(EjecucionPIIP[Vigencia]=LEFT('Reporte'!$B$1,4))*(EjecucionPIIP[AvanceEjecutado]&lt;&gt;0),"")))),1,"")</f>
        <v/>
      </c>
      <c r="E173" s="69" t="str" cm="1">
        <f t="array" ref="E173">IF(ISNUMBER(VALUE(_xlfn.UNIQUE(_xlfn._xlws.FILTER(CUIPO_datos_abiertos[COD_PROGRAMATICO_MGA],(CUIPO_datos_abiertos[COD_PROGRAMATICO_MGA]=Bono_2!B173)*(CUIPO_datos_abiertos[PERIODO]='Reporte'!$B$1)*(CUIPO_datos_abiertos[OBLIGACIONES]&lt;&gt;0),"")))),1,"")</f>
        <v/>
      </c>
      <c r="F173" t="str">
        <f t="shared" si="2"/>
        <v/>
      </c>
    </row>
    <row r="174" spans="2:6" x14ac:dyDescent="0.3">
      <c r="B174" t="str">
        <v>3502055</v>
      </c>
      <c r="C174" s="69" cm="1">
        <f t="array" ref="C174">IF(ISNUMBER(VALUE(_xlfn.UNIQUE(_xlfn._xlws.FILTER(PI_SISPT_ProgramacionFisica[Cód. Prod.],PI_SISPT_ProgramacionFisica[Cód. Prod.]=Bono_2!B174,"")))),1,"")</f>
        <v>1</v>
      </c>
      <c r="D174" s="69" t="str" cm="1">
        <f t="array" ref="D174">IF(ISNUMBER(VALUE(_xlfn.UNIQUE(_xlfn._xlws.FILTER(EjecucionPIIP[CodigoProducto],(EjecucionPIIP[CodigoProducto]=Bono_2!B174)*(EjecucionPIIP[Vigencia]=LEFT('Reporte'!$B$1,4))*(EjecucionPIIP[AvanceEjecutado]&lt;&gt;0),"")))),1,"")</f>
        <v/>
      </c>
      <c r="E174" s="69" t="str" cm="1">
        <f t="array" ref="E174">IF(ISNUMBER(VALUE(_xlfn.UNIQUE(_xlfn._xlws.FILTER(CUIPO_datos_abiertos[COD_PROGRAMATICO_MGA],(CUIPO_datos_abiertos[COD_PROGRAMATICO_MGA]=Bono_2!B174)*(CUIPO_datos_abiertos[PERIODO]='Reporte'!$B$1)*(CUIPO_datos_abiertos[OBLIGACIONES]&lt;&gt;0),"")))),1,"")</f>
        <v/>
      </c>
      <c r="F174" t="str">
        <f t="shared" si="2"/>
        <v/>
      </c>
    </row>
    <row r="175" spans="2:6" x14ac:dyDescent="0.3">
      <c r="B175" t="str">
        <v>3502039</v>
      </c>
      <c r="C175" s="69" cm="1">
        <f t="array" ref="C175">IF(ISNUMBER(VALUE(_xlfn.UNIQUE(_xlfn._xlws.FILTER(PI_SISPT_ProgramacionFisica[Cód. Prod.],PI_SISPT_ProgramacionFisica[Cód. Prod.]=Bono_2!B175,"")))),1,"")</f>
        <v>1</v>
      </c>
      <c r="D175" s="69" t="str" cm="1">
        <f t="array" ref="D175">IF(ISNUMBER(VALUE(_xlfn.UNIQUE(_xlfn._xlws.FILTER(EjecucionPIIP[CodigoProducto],(EjecucionPIIP[CodigoProducto]=Bono_2!B175)*(EjecucionPIIP[Vigencia]=LEFT('Reporte'!$B$1,4))*(EjecucionPIIP[AvanceEjecutado]&lt;&gt;0),"")))),1,"")</f>
        <v/>
      </c>
      <c r="E175" s="69" t="str" cm="1">
        <f t="array" ref="E175">IF(ISNUMBER(VALUE(_xlfn.UNIQUE(_xlfn._xlws.FILTER(CUIPO_datos_abiertos[COD_PROGRAMATICO_MGA],(CUIPO_datos_abiertos[COD_PROGRAMATICO_MGA]=Bono_2!B175)*(CUIPO_datos_abiertos[PERIODO]='Reporte'!$B$1)*(CUIPO_datos_abiertos[OBLIGACIONES]&lt;&gt;0),"")))),1,"")</f>
        <v/>
      </c>
      <c r="F175" t="str">
        <f t="shared" si="2"/>
        <v/>
      </c>
    </row>
    <row r="176" spans="2:6" x14ac:dyDescent="0.3">
      <c r="B176" t="str">
        <v>3502060</v>
      </c>
      <c r="C176" s="69" cm="1">
        <f t="array" ref="C176">IF(ISNUMBER(VALUE(_xlfn.UNIQUE(_xlfn._xlws.FILTER(PI_SISPT_ProgramacionFisica[Cód. Prod.],PI_SISPT_ProgramacionFisica[Cód. Prod.]=Bono_2!B176,"")))),1,"")</f>
        <v>1</v>
      </c>
      <c r="D176" s="69" t="str" cm="1">
        <f t="array" ref="D176">IF(ISNUMBER(VALUE(_xlfn.UNIQUE(_xlfn._xlws.FILTER(EjecucionPIIP[CodigoProducto],(EjecucionPIIP[CodigoProducto]=Bono_2!B176)*(EjecucionPIIP[Vigencia]=LEFT('Reporte'!$B$1,4))*(EjecucionPIIP[AvanceEjecutado]&lt;&gt;0),"")))),1,"")</f>
        <v/>
      </c>
      <c r="E176" s="69" t="str" cm="1">
        <f t="array" ref="E176">IF(ISNUMBER(VALUE(_xlfn.UNIQUE(_xlfn._xlws.FILTER(CUIPO_datos_abiertos[COD_PROGRAMATICO_MGA],(CUIPO_datos_abiertos[COD_PROGRAMATICO_MGA]=Bono_2!B176)*(CUIPO_datos_abiertos[PERIODO]='Reporte'!$B$1)*(CUIPO_datos_abiertos[OBLIGACIONES]&lt;&gt;0),"")))),1,"")</f>
        <v/>
      </c>
      <c r="F176" t="str">
        <f t="shared" si="2"/>
        <v/>
      </c>
    </row>
    <row r="177" spans="2:6" x14ac:dyDescent="0.3">
      <c r="B177" t="str">
        <v>3502072</v>
      </c>
      <c r="C177" s="69" cm="1">
        <f t="array" ref="C177">IF(ISNUMBER(VALUE(_xlfn.UNIQUE(_xlfn._xlws.FILTER(PI_SISPT_ProgramacionFisica[Cód. Prod.],PI_SISPT_ProgramacionFisica[Cód. Prod.]=Bono_2!B177,"")))),1,"")</f>
        <v>1</v>
      </c>
      <c r="D177" s="69" t="str" cm="1">
        <f t="array" ref="D177">IF(ISNUMBER(VALUE(_xlfn.UNIQUE(_xlfn._xlws.FILTER(EjecucionPIIP[CodigoProducto],(EjecucionPIIP[CodigoProducto]=Bono_2!B177)*(EjecucionPIIP[Vigencia]=LEFT('Reporte'!$B$1,4))*(EjecucionPIIP[AvanceEjecutado]&lt;&gt;0),"")))),1,"")</f>
        <v/>
      </c>
      <c r="E177" s="69" t="str" cm="1">
        <f t="array" ref="E177">IF(ISNUMBER(VALUE(_xlfn.UNIQUE(_xlfn._xlws.FILTER(CUIPO_datos_abiertos[COD_PROGRAMATICO_MGA],(CUIPO_datos_abiertos[COD_PROGRAMATICO_MGA]=Bono_2!B177)*(CUIPO_datos_abiertos[PERIODO]='Reporte'!$B$1)*(CUIPO_datos_abiertos[OBLIGACIONES]&lt;&gt;0),"")))),1,"")</f>
        <v/>
      </c>
      <c r="F177" t="str">
        <f t="shared" si="2"/>
        <v/>
      </c>
    </row>
    <row r="178" spans="2:6" x14ac:dyDescent="0.3">
      <c r="B178" t="str">
        <v>3502047</v>
      </c>
      <c r="C178" s="69" cm="1">
        <f t="array" ref="C178">IF(ISNUMBER(VALUE(_xlfn.UNIQUE(_xlfn._xlws.FILTER(PI_SISPT_ProgramacionFisica[Cód. Prod.],PI_SISPT_ProgramacionFisica[Cód. Prod.]=Bono_2!B178,"")))),1,"")</f>
        <v>1</v>
      </c>
      <c r="D178" s="69" t="str" cm="1">
        <f t="array" ref="D178">IF(ISNUMBER(VALUE(_xlfn.UNIQUE(_xlfn._xlws.FILTER(EjecucionPIIP[CodigoProducto],(EjecucionPIIP[CodigoProducto]=Bono_2!B178)*(EjecucionPIIP[Vigencia]=LEFT('Reporte'!$B$1,4))*(EjecucionPIIP[AvanceEjecutado]&lt;&gt;0),"")))),1,"")</f>
        <v/>
      </c>
      <c r="E178" s="69" t="str" cm="1">
        <f t="array" ref="E178">IF(ISNUMBER(VALUE(_xlfn.UNIQUE(_xlfn._xlws.FILTER(CUIPO_datos_abiertos[COD_PROGRAMATICO_MGA],(CUIPO_datos_abiertos[COD_PROGRAMATICO_MGA]=Bono_2!B178)*(CUIPO_datos_abiertos[PERIODO]='Reporte'!$B$1)*(CUIPO_datos_abiertos[OBLIGACIONES]&lt;&gt;0),"")))),1,"")</f>
        <v/>
      </c>
      <c r="F178" t="str">
        <f t="shared" si="2"/>
        <v/>
      </c>
    </row>
    <row r="179" spans="2:6" x14ac:dyDescent="0.3">
      <c r="B179" t="str">
        <v>3602017</v>
      </c>
      <c r="C179" s="69" cm="1">
        <f t="array" ref="C179">IF(ISNUMBER(VALUE(_xlfn.UNIQUE(_xlfn._xlws.FILTER(PI_SISPT_ProgramacionFisica[Cód. Prod.],PI_SISPT_ProgramacionFisica[Cód. Prod.]=Bono_2!B179,"")))),1,"")</f>
        <v>1</v>
      </c>
      <c r="D179" s="69" t="str" cm="1">
        <f t="array" ref="D179">IF(ISNUMBER(VALUE(_xlfn.UNIQUE(_xlfn._xlws.FILTER(EjecucionPIIP[CodigoProducto],(EjecucionPIIP[CodigoProducto]=Bono_2!B179)*(EjecucionPIIP[Vigencia]=LEFT('Reporte'!$B$1,4))*(EjecucionPIIP[AvanceEjecutado]&lt;&gt;0),"")))),1,"")</f>
        <v/>
      </c>
      <c r="E179" s="69" t="str" cm="1">
        <f t="array" ref="E179">IF(ISNUMBER(VALUE(_xlfn.UNIQUE(_xlfn._xlws.FILTER(CUIPO_datos_abiertos[COD_PROGRAMATICO_MGA],(CUIPO_datos_abiertos[COD_PROGRAMATICO_MGA]=Bono_2!B179)*(CUIPO_datos_abiertos[PERIODO]='Reporte'!$B$1)*(CUIPO_datos_abiertos[OBLIGACIONES]&lt;&gt;0),"")))),1,"")</f>
        <v/>
      </c>
      <c r="F179" t="str">
        <f t="shared" si="2"/>
        <v/>
      </c>
    </row>
    <row r="180" spans="2:6" x14ac:dyDescent="0.3">
      <c r="B180" t="str">
        <v>3602004</v>
      </c>
      <c r="C180" s="69" cm="1">
        <f t="array" ref="C180">IF(ISNUMBER(VALUE(_xlfn.UNIQUE(_xlfn._xlws.FILTER(PI_SISPT_ProgramacionFisica[Cód. Prod.],PI_SISPT_ProgramacionFisica[Cód. Prod.]=Bono_2!B180,"")))),1,"")</f>
        <v>1</v>
      </c>
      <c r="D180" s="69" t="str" cm="1">
        <f t="array" ref="D180">IF(ISNUMBER(VALUE(_xlfn.UNIQUE(_xlfn._xlws.FILTER(EjecucionPIIP[CodigoProducto],(EjecucionPIIP[CodigoProducto]=Bono_2!B180)*(EjecucionPIIP[Vigencia]=LEFT('Reporte'!$B$1,4))*(EjecucionPIIP[AvanceEjecutado]&lt;&gt;0),"")))),1,"")</f>
        <v/>
      </c>
      <c r="E180" s="69" t="str" cm="1">
        <f t="array" ref="E180">IF(ISNUMBER(VALUE(_xlfn.UNIQUE(_xlfn._xlws.FILTER(CUIPO_datos_abiertos[COD_PROGRAMATICO_MGA],(CUIPO_datos_abiertos[COD_PROGRAMATICO_MGA]=Bono_2!B180)*(CUIPO_datos_abiertos[PERIODO]='Reporte'!$B$1)*(CUIPO_datos_abiertos[OBLIGACIONES]&lt;&gt;0),"")))),1,"")</f>
        <v/>
      </c>
      <c r="F180" t="str">
        <f t="shared" si="2"/>
        <v/>
      </c>
    </row>
    <row r="181" spans="2:6" x14ac:dyDescent="0.3">
      <c r="B181" t="str">
        <v>3604003</v>
      </c>
      <c r="C181" s="69" cm="1">
        <f t="array" ref="C181">IF(ISNUMBER(VALUE(_xlfn.UNIQUE(_xlfn._xlws.FILTER(PI_SISPT_ProgramacionFisica[Cód. Prod.],PI_SISPT_ProgramacionFisica[Cód. Prod.]=Bono_2!B181,"")))),1,"")</f>
        <v>1</v>
      </c>
      <c r="D181" s="69" t="str" cm="1">
        <f t="array" ref="D181">IF(ISNUMBER(VALUE(_xlfn.UNIQUE(_xlfn._xlws.FILTER(EjecucionPIIP[CodigoProducto],(EjecucionPIIP[CodigoProducto]=Bono_2!B181)*(EjecucionPIIP[Vigencia]=LEFT('Reporte'!$B$1,4))*(EjecucionPIIP[AvanceEjecutado]&lt;&gt;0),"")))),1,"")</f>
        <v/>
      </c>
      <c r="E181" s="69" t="str" cm="1">
        <f t="array" ref="E181">IF(ISNUMBER(VALUE(_xlfn.UNIQUE(_xlfn._xlws.FILTER(CUIPO_datos_abiertos[COD_PROGRAMATICO_MGA],(CUIPO_datos_abiertos[COD_PROGRAMATICO_MGA]=Bono_2!B181)*(CUIPO_datos_abiertos[PERIODO]='Reporte'!$B$1)*(CUIPO_datos_abiertos[OBLIGACIONES]&lt;&gt;0),"")))),1,"")</f>
        <v/>
      </c>
      <c r="F181" t="str">
        <f t="shared" si="2"/>
        <v/>
      </c>
    </row>
    <row r="182" spans="2:6" x14ac:dyDescent="0.3">
      <c r="B182" t="str">
        <v>3906013</v>
      </c>
      <c r="C182" s="69" cm="1">
        <f t="array" ref="C182">IF(ISNUMBER(VALUE(_xlfn.UNIQUE(_xlfn._xlws.FILTER(PI_SISPT_ProgramacionFisica[Cód. Prod.],PI_SISPT_ProgramacionFisica[Cód. Prod.]=Bono_2!B182,"")))),1,"")</f>
        <v>1</v>
      </c>
      <c r="D182" s="69" t="str" cm="1">
        <f t="array" ref="D182">IF(ISNUMBER(VALUE(_xlfn.UNIQUE(_xlfn._xlws.FILTER(EjecucionPIIP[CodigoProducto],(EjecucionPIIP[CodigoProducto]=Bono_2!B182)*(EjecucionPIIP[Vigencia]=LEFT('Reporte'!$B$1,4))*(EjecucionPIIP[AvanceEjecutado]&lt;&gt;0),"")))),1,"")</f>
        <v/>
      </c>
      <c r="E182" s="69" t="str" cm="1">
        <f t="array" ref="E182">IF(ISNUMBER(VALUE(_xlfn.UNIQUE(_xlfn._xlws.FILTER(CUIPO_datos_abiertos[COD_PROGRAMATICO_MGA],(CUIPO_datos_abiertos[COD_PROGRAMATICO_MGA]=Bono_2!B182)*(CUIPO_datos_abiertos[PERIODO]='Reporte'!$B$1)*(CUIPO_datos_abiertos[OBLIGACIONES]&lt;&gt;0),"")))),1,"")</f>
        <v/>
      </c>
      <c r="F182" t="str">
        <f t="shared" si="2"/>
        <v/>
      </c>
    </row>
    <row r="183" spans="2:6" x14ac:dyDescent="0.3">
      <c r="B183" t="str">
        <v>3906009</v>
      </c>
      <c r="C183" s="69" cm="1">
        <f t="array" ref="C183">IF(ISNUMBER(VALUE(_xlfn.UNIQUE(_xlfn._xlws.FILTER(PI_SISPT_ProgramacionFisica[Cód. Prod.],PI_SISPT_ProgramacionFisica[Cód. Prod.]=Bono_2!B183,"")))),1,"")</f>
        <v>1</v>
      </c>
      <c r="D183" s="69" t="str" cm="1">
        <f t="array" ref="D183">IF(ISNUMBER(VALUE(_xlfn.UNIQUE(_xlfn._xlws.FILTER(EjecucionPIIP[CodigoProducto],(EjecucionPIIP[CodigoProducto]=Bono_2!B183)*(EjecucionPIIP[Vigencia]=LEFT('Reporte'!$B$1,4))*(EjecucionPIIP[AvanceEjecutado]&lt;&gt;0),"")))),1,"")</f>
        <v/>
      </c>
      <c r="E183" s="69" t="str" cm="1">
        <f t="array" ref="E183">IF(ISNUMBER(VALUE(_xlfn.UNIQUE(_xlfn._xlws.FILTER(CUIPO_datos_abiertos[COD_PROGRAMATICO_MGA],(CUIPO_datos_abiertos[COD_PROGRAMATICO_MGA]=Bono_2!B183)*(CUIPO_datos_abiertos[PERIODO]='Reporte'!$B$1)*(CUIPO_datos_abiertos[OBLIGACIONES]&lt;&gt;0),"")))),1,"")</f>
        <v/>
      </c>
      <c r="F183" t="str">
        <f t="shared" si="2"/>
        <v/>
      </c>
    </row>
    <row r="184" spans="2:6" x14ac:dyDescent="0.3">
      <c r="B184" t="str">
        <v>3906020</v>
      </c>
      <c r="C184" s="69" cm="1">
        <f t="array" ref="C184">IF(ISNUMBER(VALUE(_xlfn.UNIQUE(_xlfn._xlws.FILTER(PI_SISPT_ProgramacionFisica[Cód. Prod.],PI_SISPT_ProgramacionFisica[Cód. Prod.]=Bono_2!B184,"")))),1,"")</f>
        <v>1</v>
      </c>
      <c r="D184" s="69" t="str" cm="1">
        <f t="array" ref="D184">IF(ISNUMBER(VALUE(_xlfn.UNIQUE(_xlfn._xlws.FILTER(EjecucionPIIP[CodigoProducto],(EjecucionPIIP[CodigoProducto]=Bono_2!B184)*(EjecucionPIIP[Vigencia]=LEFT('Reporte'!$B$1,4))*(EjecucionPIIP[AvanceEjecutado]&lt;&gt;0),"")))),1,"")</f>
        <v/>
      </c>
      <c r="E184" s="69" t="str" cm="1">
        <f t="array" ref="E184">IF(ISNUMBER(VALUE(_xlfn.UNIQUE(_xlfn._xlws.FILTER(CUIPO_datos_abiertos[COD_PROGRAMATICO_MGA],(CUIPO_datos_abiertos[COD_PROGRAMATICO_MGA]=Bono_2!B184)*(CUIPO_datos_abiertos[PERIODO]='Reporte'!$B$1)*(CUIPO_datos_abiertos[OBLIGACIONES]&lt;&gt;0),"")))),1,"")</f>
        <v/>
      </c>
      <c r="F184" t="str">
        <f t="shared" si="2"/>
        <v/>
      </c>
    </row>
    <row r="185" spans="2:6" x14ac:dyDescent="0.3">
      <c r="B185" t="str">
        <v>3906021</v>
      </c>
      <c r="C185" s="69" cm="1">
        <f t="array" ref="C185">IF(ISNUMBER(VALUE(_xlfn.UNIQUE(_xlfn._xlws.FILTER(PI_SISPT_ProgramacionFisica[Cód. Prod.],PI_SISPT_ProgramacionFisica[Cód. Prod.]=Bono_2!B185,"")))),1,"")</f>
        <v>1</v>
      </c>
      <c r="D185" s="69" t="str" cm="1">
        <f t="array" ref="D185">IF(ISNUMBER(VALUE(_xlfn.UNIQUE(_xlfn._xlws.FILTER(EjecucionPIIP[CodigoProducto],(EjecucionPIIP[CodigoProducto]=Bono_2!B185)*(EjecucionPIIP[Vigencia]=LEFT('Reporte'!$B$1,4))*(EjecucionPIIP[AvanceEjecutado]&lt;&gt;0),"")))),1,"")</f>
        <v/>
      </c>
      <c r="E185" s="69" t="str" cm="1">
        <f t="array" ref="E185">IF(ISNUMBER(VALUE(_xlfn.UNIQUE(_xlfn._xlws.FILTER(CUIPO_datos_abiertos[COD_PROGRAMATICO_MGA],(CUIPO_datos_abiertos[COD_PROGRAMATICO_MGA]=Bono_2!B185)*(CUIPO_datos_abiertos[PERIODO]='Reporte'!$B$1)*(CUIPO_datos_abiertos[OBLIGACIONES]&lt;&gt;0),"")))),1,"")</f>
        <v/>
      </c>
      <c r="F185" t="str">
        <f t="shared" si="2"/>
        <v/>
      </c>
    </row>
    <row r="186" spans="2:6" x14ac:dyDescent="0.3">
      <c r="B186" t="str">
        <v>3906015</v>
      </c>
      <c r="C186" s="69" cm="1">
        <f t="array" ref="C186">IF(ISNUMBER(VALUE(_xlfn.UNIQUE(_xlfn._xlws.FILTER(PI_SISPT_ProgramacionFisica[Cód. Prod.],PI_SISPT_ProgramacionFisica[Cód. Prod.]=Bono_2!B186,"")))),1,"")</f>
        <v>1</v>
      </c>
      <c r="D186" s="69" t="str" cm="1">
        <f t="array" ref="D186">IF(ISNUMBER(VALUE(_xlfn.UNIQUE(_xlfn._xlws.FILTER(EjecucionPIIP[CodigoProducto],(EjecucionPIIP[CodigoProducto]=Bono_2!B186)*(EjecucionPIIP[Vigencia]=LEFT('Reporte'!$B$1,4))*(EjecucionPIIP[AvanceEjecutado]&lt;&gt;0),"")))),1,"")</f>
        <v/>
      </c>
      <c r="E186" s="69" t="str" cm="1">
        <f t="array" ref="E186">IF(ISNUMBER(VALUE(_xlfn.UNIQUE(_xlfn._xlws.FILTER(CUIPO_datos_abiertos[COD_PROGRAMATICO_MGA],(CUIPO_datos_abiertos[COD_PROGRAMATICO_MGA]=Bono_2!B186)*(CUIPO_datos_abiertos[PERIODO]='Reporte'!$B$1)*(CUIPO_datos_abiertos[OBLIGACIONES]&lt;&gt;0),"")))),1,"")</f>
        <v/>
      </c>
      <c r="F186" t="str">
        <f t="shared" si="2"/>
        <v/>
      </c>
    </row>
    <row r="187" spans="2:6" x14ac:dyDescent="0.3">
      <c r="B187" t="str">
        <v>3906012</v>
      </c>
      <c r="C187" s="69" cm="1">
        <f t="array" ref="C187">IF(ISNUMBER(VALUE(_xlfn.UNIQUE(_xlfn._xlws.FILTER(PI_SISPT_ProgramacionFisica[Cód. Prod.],PI_SISPT_ProgramacionFisica[Cód. Prod.]=Bono_2!B187,"")))),1,"")</f>
        <v>1</v>
      </c>
      <c r="D187" s="69" t="str" cm="1">
        <f t="array" ref="D187">IF(ISNUMBER(VALUE(_xlfn.UNIQUE(_xlfn._xlws.FILTER(EjecucionPIIP[CodigoProducto],(EjecucionPIIP[CodigoProducto]=Bono_2!B187)*(EjecucionPIIP[Vigencia]=LEFT('Reporte'!$B$1,4))*(EjecucionPIIP[AvanceEjecutado]&lt;&gt;0),"")))),1,"")</f>
        <v/>
      </c>
      <c r="E187" s="69" t="str" cm="1">
        <f t="array" ref="E187">IF(ISNUMBER(VALUE(_xlfn.UNIQUE(_xlfn._xlws.FILTER(CUIPO_datos_abiertos[COD_PROGRAMATICO_MGA],(CUIPO_datos_abiertos[COD_PROGRAMATICO_MGA]=Bono_2!B187)*(CUIPO_datos_abiertos[PERIODO]='Reporte'!$B$1)*(CUIPO_datos_abiertos[OBLIGACIONES]&lt;&gt;0),"")))),1,"")</f>
        <v/>
      </c>
      <c r="F187" t="str">
        <f t="shared" si="2"/>
        <v/>
      </c>
    </row>
    <row r="188" spans="2:6" x14ac:dyDescent="0.3">
      <c r="B188" t="str">
        <v>3906019</v>
      </c>
      <c r="C188" s="69" cm="1">
        <f t="array" ref="C188">IF(ISNUMBER(VALUE(_xlfn.UNIQUE(_xlfn._xlws.FILTER(PI_SISPT_ProgramacionFisica[Cód. Prod.],PI_SISPT_ProgramacionFisica[Cód. Prod.]=Bono_2!B188,"")))),1,"")</f>
        <v>1</v>
      </c>
      <c r="D188" s="69" t="str" cm="1">
        <f t="array" ref="D188">IF(ISNUMBER(VALUE(_xlfn.UNIQUE(_xlfn._xlws.FILTER(EjecucionPIIP[CodigoProducto],(EjecucionPIIP[CodigoProducto]=Bono_2!B188)*(EjecucionPIIP[Vigencia]=LEFT('Reporte'!$B$1,4))*(EjecucionPIIP[AvanceEjecutado]&lt;&gt;0),"")))),1,"")</f>
        <v/>
      </c>
      <c r="E188" s="69" t="str" cm="1">
        <f t="array" ref="E188">IF(ISNUMBER(VALUE(_xlfn.UNIQUE(_xlfn._xlws.FILTER(CUIPO_datos_abiertos[COD_PROGRAMATICO_MGA],(CUIPO_datos_abiertos[COD_PROGRAMATICO_MGA]=Bono_2!B188)*(CUIPO_datos_abiertos[PERIODO]='Reporte'!$B$1)*(CUIPO_datos_abiertos[OBLIGACIONES]&lt;&gt;0),"")))),1,"")</f>
        <v/>
      </c>
      <c r="F188" t="str">
        <f t="shared" si="2"/>
        <v/>
      </c>
    </row>
    <row r="189" spans="2:6" x14ac:dyDescent="0.3">
      <c r="B189" t="str">
        <v>3906005</v>
      </c>
      <c r="C189" s="69" cm="1">
        <f t="array" ref="C189">IF(ISNUMBER(VALUE(_xlfn.UNIQUE(_xlfn._xlws.FILTER(PI_SISPT_ProgramacionFisica[Cód. Prod.],PI_SISPT_ProgramacionFisica[Cód. Prod.]=Bono_2!B189,"")))),1,"")</f>
        <v>1</v>
      </c>
      <c r="D189" s="69" t="str" cm="1">
        <f t="array" ref="D189">IF(ISNUMBER(VALUE(_xlfn.UNIQUE(_xlfn._xlws.FILTER(EjecucionPIIP[CodigoProducto],(EjecucionPIIP[CodigoProducto]=Bono_2!B189)*(EjecucionPIIP[Vigencia]=LEFT('Reporte'!$B$1,4))*(EjecucionPIIP[AvanceEjecutado]&lt;&gt;0),"")))),1,"")</f>
        <v/>
      </c>
      <c r="E189" s="69" t="str" cm="1">
        <f t="array" ref="E189">IF(ISNUMBER(VALUE(_xlfn.UNIQUE(_xlfn._xlws.FILTER(CUIPO_datos_abiertos[COD_PROGRAMATICO_MGA],(CUIPO_datos_abiertos[COD_PROGRAMATICO_MGA]=Bono_2!B189)*(CUIPO_datos_abiertos[PERIODO]='Reporte'!$B$1)*(CUIPO_datos_abiertos[OBLIGACIONES]&lt;&gt;0),"")))),1,"")</f>
        <v/>
      </c>
      <c r="F189" t="str">
        <f t="shared" si="2"/>
        <v/>
      </c>
    </row>
    <row r="190" spans="2:6" x14ac:dyDescent="0.3">
      <c r="B190" t="str">
        <v>3906001</v>
      </c>
      <c r="C190" s="69" cm="1">
        <f t="array" ref="C190">IF(ISNUMBER(VALUE(_xlfn.UNIQUE(_xlfn._xlws.FILTER(PI_SISPT_ProgramacionFisica[Cód. Prod.],PI_SISPT_ProgramacionFisica[Cód. Prod.]=Bono_2!B190,"")))),1,"")</f>
        <v>1</v>
      </c>
      <c r="D190" s="69" t="str" cm="1">
        <f t="array" ref="D190">IF(ISNUMBER(VALUE(_xlfn.UNIQUE(_xlfn._xlws.FILTER(EjecucionPIIP[CodigoProducto],(EjecucionPIIP[CodigoProducto]=Bono_2!B190)*(EjecucionPIIP[Vigencia]=LEFT('Reporte'!$B$1,4))*(EjecucionPIIP[AvanceEjecutado]&lt;&gt;0),"")))),1,"")</f>
        <v/>
      </c>
      <c r="E190" s="69" t="str" cm="1">
        <f t="array" ref="E190">IF(ISNUMBER(VALUE(_xlfn.UNIQUE(_xlfn._xlws.FILTER(CUIPO_datos_abiertos[COD_PROGRAMATICO_MGA],(CUIPO_datos_abiertos[COD_PROGRAMATICO_MGA]=Bono_2!B190)*(CUIPO_datos_abiertos[PERIODO]='Reporte'!$B$1)*(CUIPO_datos_abiertos[OBLIGACIONES]&lt;&gt;0),"")))),1,"")</f>
        <v/>
      </c>
      <c r="F190" t="str">
        <f t="shared" si="2"/>
        <v/>
      </c>
    </row>
    <row r="191" spans="2:6" x14ac:dyDescent="0.3">
      <c r="B191" t="str">
        <v>3906002</v>
      </c>
      <c r="C191" s="69" cm="1">
        <f t="array" ref="C191">IF(ISNUMBER(VALUE(_xlfn.UNIQUE(_xlfn._xlws.FILTER(PI_SISPT_ProgramacionFisica[Cód. Prod.],PI_SISPT_ProgramacionFisica[Cód. Prod.]=Bono_2!B191,"")))),1,"")</f>
        <v>1</v>
      </c>
      <c r="D191" s="69" t="str" cm="1">
        <f t="array" ref="D191">IF(ISNUMBER(VALUE(_xlfn.UNIQUE(_xlfn._xlws.FILTER(EjecucionPIIP[CodigoProducto],(EjecucionPIIP[CodigoProducto]=Bono_2!B191)*(EjecucionPIIP[Vigencia]=LEFT('Reporte'!$B$1,4))*(EjecucionPIIP[AvanceEjecutado]&lt;&gt;0),"")))),1,"")</f>
        <v/>
      </c>
      <c r="E191" s="69" t="str" cm="1">
        <f t="array" ref="E191">IF(ISNUMBER(VALUE(_xlfn.UNIQUE(_xlfn._xlws.FILTER(CUIPO_datos_abiertos[COD_PROGRAMATICO_MGA],(CUIPO_datos_abiertos[COD_PROGRAMATICO_MGA]=Bono_2!B191)*(CUIPO_datos_abiertos[PERIODO]='Reporte'!$B$1)*(CUIPO_datos_abiertos[OBLIGACIONES]&lt;&gt;0),"")))),1,"")</f>
        <v/>
      </c>
      <c r="F191" t="str">
        <f t="shared" si="2"/>
        <v/>
      </c>
    </row>
    <row r="192" spans="2:6" x14ac:dyDescent="0.3">
      <c r="B192" t="str">
        <v>3906003</v>
      </c>
      <c r="C192" s="69" cm="1">
        <f t="array" ref="C192">IF(ISNUMBER(VALUE(_xlfn.UNIQUE(_xlfn._xlws.FILTER(PI_SISPT_ProgramacionFisica[Cód. Prod.],PI_SISPT_ProgramacionFisica[Cód. Prod.]=Bono_2!B192,"")))),1,"")</f>
        <v>1</v>
      </c>
      <c r="D192" s="69" t="str" cm="1">
        <f t="array" ref="D192">IF(ISNUMBER(VALUE(_xlfn.UNIQUE(_xlfn._xlws.FILTER(EjecucionPIIP[CodigoProducto],(EjecucionPIIP[CodigoProducto]=Bono_2!B192)*(EjecucionPIIP[Vigencia]=LEFT('Reporte'!$B$1,4))*(EjecucionPIIP[AvanceEjecutado]&lt;&gt;0),"")))),1,"")</f>
        <v/>
      </c>
      <c r="E192" s="69" t="str" cm="1">
        <f t="array" ref="E192">IF(ISNUMBER(VALUE(_xlfn.UNIQUE(_xlfn._xlws.FILTER(CUIPO_datos_abiertos[COD_PROGRAMATICO_MGA],(CUIPO_datos_abiertos[COD_PROGRAMATICO_MGA]=Bono_2!B192)*(CUIPO_datos_abiertos[PERIODO]='Reporte'!$B$1)*(CUIPO_datos_abiertos[OBLIGACIONES]&lt;&gt;0),"")))),1,"")</f>
        <v/>
      </c>
      <c r="F192" t="str">
        <f t="shared" si="2"/>
        <v/>
      </c>
    </row>
    <row r="193" spans="2:6" x14ac:dyDescent="0.3">
      <c r="B193" t="str">
        <v>3906004</v>
      </c>
      <c r="C193" s="69" cm="1">
        <f t="array" ref="C193">IF(ISNUMBER(VALUE(_xlfn.UNIQUE(_xlfn._xlws.FILTER(PI_SISPT_ProgramacionFisica[Cód. Prod.],PI_SISPT_ProgramacionFisica[Cód. Prod.]=Bono_2!B193,"")))),1,"")</f>
        <v>1</v>
      </c>
      <c r="D193" s="69" t="str" cm="1">
        <f t="array" ref="D193">IF(ISNUMBER(VALUE(_xlfn.UNIQUE(_xlfn._xlws.FILTER(EjecucionPIIP[CodigoProducto],(EjecucionPIIP[CodigoProducto]=Bono_2!B193)*(EjecucionPIIP[Vigencia]=LEFT('Reporte'!$B$1,4))*(EjecucionPIIP[AvanceEjecutado]&lt;&gt;0),"")))),1,"")</f>
        <v/>
      </c>
      <c r="E193" s="69" t="str" cm="1">
        <f t="array" ref="E193">IF(ISNUMBER(VALUE(_xlfn.UNIQUE(_xlfn._xlws.FILTER(CUIPO_datos_abiertos[COD_PROGRAMATICO_MGA],(CUIPO_datos_abiertos[COD_PROGRAMATICO_MGA]=Bono_2!B193)*(CUIPO_datos_abiertos[PERIODO]='Reporte'!$B$1)*(CUIPO_datos_abiertos[OBLIGACIONES]&lt;&gt;0),"")))),1,"")</f>
        <v/>
      </c>
      <c r="F193" t="str">
        <f t="shared" si="2"/>
        <v/>
      </c>
    </row>
    <row r="194" spans="2:6" x14ac:dyDescent="0.3">
      <c r="B194" t="str">
        <v>3906011</v>
      </c>
      <c r="C194" s="69" cm="1">
        <f t="array" ref="C194">IF(ISNUMBER(VALUE(_xlfn.UNIQUE(_xlfn._xlws.FILTER(PI_SISPT_ProgramacionFisica[Cód. Prod.],PI_SISPT_ProgramacionFisica[Cód. Prod.]=Bono_2!B194,"")))),1,"")</f>
        <v>1</v>
      </c>
      <c r="D194" s="69" t="str" cm="1">
        <f t="array" ref="D194">IF(ISNUMBER(VALUE(_xlfn.UNIQUE(_xlfn._xlws.FILTER(EjecucionPIIP[CodigoProducto],(EjecucionPIIP[CodigoProducto]=Bono_2!B194)*(EjecucionPIIP[Vigencia]=LEFT('Reporte'!$B$1,4))*(EjecucionPIIP[AvanceEjecutado]&lt;&gt;0),"")))),1,"")</f>
        <v/>
      </c>
      <c r="E194" s="69" t="str" cm="1">
        <f t="array" ref="E194">IF(ISNUMBER(VALUE(_xlfn.UNIQUE(_xlfn._xlws.FILTER(CUIPO_datos_abiertos[COD_PROGRAMATICO_MGA],(CUIPO_datos_abiertos[COD_PROGRAMATICO_MGA]=Bono_2!B194)*(CUIPO_datos_abiertos[PERIODO]='Reporte'!$B$1)*(CUIPO_datos_abiertos[OBLIGACIONES]&lt;&gt;0),"")))),1,"")</f>
        <v/>
      </c>
      <c r="F194" t="str">
        <f t="shared" si="2"/>
        <v/>
      </c>
    </row>
    <row r="195" spans="2:6" x14ac:dyDescent="0.3">
      <c r="B195" t="str">
        <v>1702010</v>
      </c>
      <c r="C195" s="69" cm="1">
        <f t="array" ref="C195">IF(ISNUMBER(VALUE(_xlfn.UNIQUE(_xlfn._xlws.FILTER(PI_SISPT_ProgramacionFisica[Cód. Prod.],PI_SISPT_ProgramacionFisica[Cód. Prod.]=Bono_2!B195,"")))),1,"")</f>
        <v>1</v>
      </c>
      <c r="D195" s="69" t="str" cm="1">
        <f t="array" ref="D195">IF(ISNUMBER(VALUE(_xlfn.UNIQUE(_xlfn._xlws.FILTER(EjecucionPIIP[CodigoProducto],(EjecucionPIIP[CodigoProducto]=Bono_2!B195)*(EjecucionPIIP[Vigencia]=LEFT('Reporte'!$B$1,4))*(EjecucionPIIP[AvanceEjecutado]&lt;&gt;0),"")))),1,"")</f>
        <v/>
      </c>
      <c r="E195" s="69" t="str" cm="1">
        <f t="array" ref="E195">IF(ISNUMBER(VALUE(_xlfn.UNIQUE(_xlfn._xlws.FILTER(CUIPO_datos_abiertos[COD_PROGRAMATICO_MGA],(CUIPO_datos_abiertos[COD_PROGRAMATICO_MGA]=Bono_2!B195)*(CUIPO_datos_abiertos[PERIODO]='Reporte'!$B$1)*(CUIPO_datos_abiertos[OBLIGACIONES]&lt;&gt;0),"")))),1,"")</f>
        <v/>
      </c>
      <c r="F195" t="str">
        <f t="shared" si="2"/>
        <v/>
      </c>
    </row>
    <row r="196" spans="2:6" x14ac:dyDescent="0.3">
      <c r="B196" t="str">
        <v>1702021</v>
      </c>
      <c r="C196" s="69" cm="1">
        <f t="array" ref="C196">IF(ISNUMBER(VALUE(_xlfn.UNIQUE(_xlfn._xlws.FILTER(PI_SISPT_ProgramacionFisica[Cód. Prod.],PI_SISPT_ProgramacionFisica[Cód. Prod.]=Bono_2!B196,"")))),1,"")</f>
        <v>1</v>
      </c>
      <c r="D196" s="69" t="str" cm="1">
        <f t="array" ref="D196">IF(ISNUMBER(VALUE(_xlfn.UNIQUE(_xlfn._xlws.FILTER(EjecucionPIIP[CodigoProducto],(EjecucionPIIP[CodigoProducto]=Bono_2!B196)*(EjecucionPIIP[Vigencia]=LEFT('Reporte'!$B$1,4))*(EjecucionPIIP[AvanceEjecutado]&lt;&gt;0),"")))),1,"")</f>
        <v/>
      </c>
      <c r="E196" s="69" t="str" cm="1">
        <f t="array" ref="E196">IF(ISNUMBER(VALUE(_xlfn.UNIQUE(_xlfn._xlws.FILTER(CUIPO_datos_abiertos[COD_PROGRAMATICO_MGA],(CUIPO_datos_abiertos[COD_PROGRAMATICO_MGA]=Bono_2!B196)*(CUIPO_datos_abiertos[PERIODO]='Reporte'!$B$1)*(CUIPO_datos_abiertos[OBLIGACIONES]&lt;&gt;0),"")))),1,"")</f>
        <v/>
      </c>
      <c r="F196" t="str">
        <f t="shared" si="2"/>
        <v/>
      </c>
    </row>
    <row r="197" spans="2:6" x14ac:dyDescent="0.3">
      <c r="B197" t="str">
        <v>1702011</v>
      </c>
      <c r="C197" s="69" cm="1">
        <f t="array" ref="C197">IF(ISNUMBER(VALUE(_xlfn.UNIQUE(_xlfn._xlws.FILTER(PI_SISPT_ProgramacionFisica[Cód. Prod.],PI_SISPT_ProgramacionFisica[Cód. Prod.]=Bono_2!B197,"")))),1,"")</f>
        <v>1</v>
      </c>
      <c r="D197" s="69" t="str" cm="1">
        <f t="array" ref="D197">IF(ISNUMBER(VALUE(_xlfn.UNIQUE(_xlfn._xlws.FILTER(EjecucionPIIP[CodigoProducto],(EjecucionPIIP[CodigoProducto]=Bono_2!B197)*(EjecucionPIIP[Vigencia]=LEFT('Reporte'!$B$1,4))*(EjecucionPIIP[AvanceEjecutado]&lt;&gt;0),"")))),1,"")</f>
        <v/>
      </c>
      <c r="E197" s="69" t="str" cm="1">
        <f t="array" ref="E197">IF(ISNUMBER(VALUE(_xlfn.UNIQUE(_xlfn._xlws.FILTER(CUIPO_datos_abiertos[COD_PROGRAMATICO_MGA],(CUIPO_datos_abiertos[COD_PROGRAMATICO_MGA]=Bono_2!B197)*(CUIPO_datos_abiertos[PERIODO]='Reporte'!$B$1)*(CUIPO_datos_abiertos[OBLIGACIONES]&lt;&gt;0),"")))),1,"")</f>
        <v/>
      </c>
      <c r="F197" t="str">
        <f t="shared" si="2"/>
        <v/>
      </c>
    </row>
    <row r="198" spans="2:6" x14ac:dyDescent="0.3">
      <c r="B198" t="str">
        <v>1702017</v>
      </c>
      <c r="C198" s="69" cm="1">
        <f t="array" ref="C198">IF(ISNUMBER(VALUE(_xlfn.UNIQUE(_xlfn._xlws.FILTER(PI_SISPT_ProgramacionFisica[Cód. Prod.],PI_SISPT_ProgramacionFisica[Cód. Prod.]=Bono_2!B198,"")))),1,"")</f>
        <v>1</v>
      </c>
      <c r="D198" s="69" t="str" cm="1">
        <f t="array" ref="D198">IF(ISNUMBER(VALUE(_xlfn.UNIQUE(_xlfn._xlws.FILTER(EjecucionPIIP[CodigoProducto],(EjecucionPIIP[CodigoProducto]=Bono_2!B198)*(EjecucionPIIP[Vigencia]=LEFT('Reporte'!$B$1,4))*(EjecucionPIIP[AvanceEjecutado]&lt;&gt;0),"")))),1,"")</f>
        <v/>
      </c>
      <c r="E198" s="69" t="str" cm="1">
        <f t="array" ref="E198">IF(ISNUMBER(VALUE(_xlfn.UNIQUE(_xlfn._xlws.FILTER(CUIPO_datos_abiertos[COD_PROGRAMATICO_MGA],(CUIPO_datos_abiertos[COD_PROGRAMATICO_MGA]=Bono_2!B198)*(CUIPO_datos_abiertos[PERIODO]='Reporte'!$B$1)*(CUIPO_datos_abiertos[OBLIGACIONES]&lt;&gt;0),"")))),1,"")</f>
        <v/>
      </c>
      <c r="F198" t="str">
        <f t="shared" ref="F198:F261" si="3">IF(SUM(C198:E198)=3,"Aplica","")</f>
        <v/>
      </c>
    </row>
    <row r="199" spans="2:6" x14ac:dyDescent="0.3">
      <c r="B199" t="str">
        <v>1702023</v>
      </c>
      <c r="C199" s="69" cm="1">
        <f t="array" ref="C199">IF(ISNUMBER(VALUE(_xlfn.UNIQUE(_xlfn._xlws.FILTER(PI_SISPT_ProgramacionFisica[Cód. Prod.],PI_SISPT_ProgramacionFisica[Cód. Prod.]=Bono_2!B199,"")))),1,"")</f>
        <v>1</v>
      </c>
      <c r="D199" s="69" t="str" cm="1">
        <f t="array" ref="D199">IF(ISNUMBER(VALUE(_xlfn.UNIQUE(_xlfn._xlws.FILTER(EjecucionPIIP[CodigoProducto],(EjecucionPIIP[CodigoProducto]=Bono_2!B199)*(EjecucionPIIP[Vigencia]=LEFT('Reporte'!$B$1,4))*(EjecucionPIIP[AvanceEjecutado]&lt;&gt;0),"")))),1,"")</f>
        <v/>
      </c>
      <c r="E199" s="69" t="str" cm="1">
        <f t="array" ref="E199">IF(ISNUMBER(VALUE(_xlfn.UNIQUE(_xlfn._xlws.FILTER(CUIPO_datos_abiertos[COD_PROGRAMATICO_MGA],(CUIPO_datos_abiertos[COD_PROGRAMATICO_MGA]=Bono_2!B199)*(CUIPO_datos_abiertos[PERIODO]='Reporte'!$B$1)*(CUIPO_datos_abiertos[OBLIGACIONES]&lt;&gt;0),"")))),1,"")</f>
        <v/>
      </c>
      <c r="F199" t="str">
        <f t="shared" si="3"/>
        <v/>
      </c>
    </row>
    <row r="200" spans="2:6" x14ac:dyDescent="0.3">
      <c r="B200" t="str">
        <v>1702036</v>
      </c>
      <c r="C200" s="69" cm="1">
        <f t="array" ref="C200">IF(ISNUMBER(VALUE(_xlfn.UNIQUE(_xlfn._xlws.FILTER(PI_SISPT_ProgramacionFisica[Cód. Prod.],PI_SISPT_ProgramacionFisica[Cód. Prod.]=Bono_2!B200,"")))),1,"")</f>
        <v>1</v>
      </c>
      <c r="D200" s="69" t="str" cm="1">
        <f t="array" ref="D200">IF(ISNUMBER(VALUE(_xlfn.UNIQUE(_xlfn._xlws.FILTER(EjecucionPIIP[CodigoProducto],(EjecucionPIIP[CodigoProducto]=Bono_2!B200)*(EjecucionPIIP[Vigencia]=LEFT('Reporte'!$B$1,4))*(EjecucionPIIP[AvanceEjecutado]&lt;&gt;0),"")))),1,"")</f>
        <v/>
      </c>
      <c r="E200" s="69" t="str" cm="1">
        <f t="array" ref="E200">IF(ISNUMBER(VALUE(_xlfn.UNIQUE(_xlfn._xlws.FILTER(CUIPO_datos_abiertos[COD_PROGRAMATICO_MGA],(CUIPO_datos_abiertos[COD_PROGRAMATICO_MGA]=Bono_2!B200)*(CUIPO_datos_abiertos[PERIODO]='Reporte'!$B$1)*(CUIPO_datos_abiertos[OBLIGACIONES]&lt;&gt;0),"")))),1,"")</f>
        <v/>
      </c>
      <c r="F200" t="str">
        <f t="shared" si="3"/>
        <v/>
      </c>
    </row>
    <row r="201" spans="2:6" x14ac:dyDescent="0.3">
      <c r="B201" t="str">
        <v>1703009</v>
      </c>
      <c r="C201" s="69" cm="1">
        <f t="array" ref="C201">IF(ISNUMBER(VALUE(_xlfn.UNIQUE(_xlfn._xlws.FILTER(PI_SISPT_ProgramacionFisica[Cód. Prod.],PI_SISPT_ProgramacionFisica[Cód. Prod.]=Bono_2!B201,"")))),1,"")</f>
        <v>1</v>
      </c>
      <c r="D201" s="69" t="str" cm="1">
        <f t="array" ref="D201">IF(ISNUMBER(VALUE(_xlfn.UNIQUE(_xlfn._xlws.FILTER(EjecucionPIIP[CodigoProducto],(EjecucionPIIP[CodigoProducto]=Bono_2!B201)*(EjecucionPIIP[Vigencia]=LEFT('Reporte'!$B$1,4))*(EjecucionPIIP[AvanceEjecutado]&lt;&gt;0),"")))),1,"")</f>
        <v/>
      </c>
      <c r="E201" s="69" t="str" cm="1">
        <f t="array" ref="E201">IF(ISNUMBER(VALUE(_xlfn.UNIQUE(_xlfn._xlws.FILTER(CUIPO_datos_abiertos[COD_PROGRAMATICO_MGA],(CUIPO_datos_abiertos[COD_PROGRAMATICO_MGA]=Bono_2!B201)*(CUIPO_datos_abiertos[PERIODO]='Reporte'!$B$1)*(CUIPO_datos_abiertos[OBLIGACIONES]&lt;&gt;0),"")))),1,"")</f>
        <v/>
      </c>
      <c r="F201" t="str">
        <f t="shared" si="3"/>
        <v/>
      </c>
    </row>
    <row r="202" spans="2:6" x14ac:dyDescent="0.3">
      <c r="B202" t="str">
        <v>1704001</v>
      </c>
      <c r="C202" s="69" cm="1">
        <f t="array" ref="C202">IF(ISNUMBER(VALUE(_xlfn.UNIQUE(_xlfn._xlws.FILTER(PI_SISPT_ProgramacionFisica[Cód. Prod.],PI_SISPT_ProgramacionFisica[Cód. Prod.]=Bono_2!B202,"")))),1,"")</f>
        <v>1</v>
      </c>
      <c r="D202" s="69" t="str" cm="1">
        <f t="array" ref="D202">IF(ISNUMBER(VALUE(_xlfn.UNIQUE(_xlfn._xlws.FILTER(EjecucionPIIP[CodigoProducto],(EjecucionPIIP[CodigoProducto]=Bono_2!B202)*(EjecucionPIIP[Vigencia]=LEFT('Reporte'!$B$1,4))*(EjecucionPIIP[AvanceEjecutado]&lt;&gt;0),"")))),1,"")</f>
        <v/>
      </c>
      <c r="E202" s="69" t="str" cm="1">
        <f t="array" ref="E202">IF(ISNUMBER(VALUE(_xlfn.UNIQUE(_xlfn._xlws.FILTER(CUIPO_datos_abiertos[COD_PROGRAMATICO_MGA],(CUIPO_datos_abiertos[COD_PROGRAMATICO_MGA]=Bono_2!B202)*(CUIPO_datos_abiertos[PERIODO]='Reporte'!$B$1)*(CUIPO_datos_abiertos[OBLIGACIONES]&lt;&gt;0),"")))),1,"")</f>
        <v/>
      </c>
      <c r="F202" t="str">
        <f t="shared" si="3"/>
        <v/>
      </c>
    </row>
    <row r="203" spans="2:6" x14ac:dyDescent="0.3">
      <c r="B203" t="str">
        <v>1708041</v>
      </c>
      <c r="C203" s="69" cm="1">
        <f t="array" ref="C203">IF(ISNUMBER(VALUE(_xlfn.UNIQUE(_xlfn._xlws.FILTER(PI_SISPT_ProgramacionFisica[Cód. Prod.],PI_SISPT_ProgramacionFisica[Cód. Prod.]=Bono_2!B203,"")))),1,"")</f>
        <v>1</v>
      </c>
      <c r="D203" s="69" t="str" cm="1">
        <f t="array" ref="D203">IF(ISNUMBER(VALUE(_xlfn.UNIQUE(_xlfn._xlws.FILTER(EjecucionPIIP[CodigoProducto],(EjecucionPIIP[CodigoProducto]=Bono_2!B203)*(EjecucionPIIP[Vigencia]=LEFT('Reporte'!$B$1,4))*(EjecucionPIIP[AvanceEjecutado]&lt;&gt;0),"")))),1,"")</f>
        <v/>
      </c>
      <c r="E203" s="69" t="str" cm="1">
        <f t="array" ref="E203">IF(ISNUMBER(VALUE(_xlfn.UNIQUE(_xlfn._xlws.FILTER(CUIPO_datos_abiertos[COD_PROGRAMATICO_MGA],(CUIPO_datos_abiertos[COD_PROGRAMATICO_MGA]=Bono_2!B203)*(CUIPO_datos_abiertos[PERIODO]='Reporte'!$B$1)*(CUIPO_datos_abiertos[OBLIGACIONES]&lt;&gt;0),"")))),1,"")</f>
        <v/>
      </c>
      <c r="F203" t="str">
        <f t="shared" si="3"/>
        <v/>
      </c>
    </row>
    <row r="204" spans="2:6" x14ac:dyDescent="0.3">
      <c r="B204" t="str">
        <v>1709001</v>
      </c>
      <c r="C204" s="69" cm="1">
        <f t="array" ref="C204">IF(ISNUMBER(VALUE(_xlfn.UNIQUE(_xlfn._xlws.FILTER(PI_SISPT_ProgramacionFisica[Cód. Prod.],PI_SISPT_ProgramacionFisica[Cód. Prod.]=Bono_2!B204,"")))),1,"")</f>
        <v>1</v>
      </c>
      <c r="D204" s="69" t="str" cm="1">
        <f t="array" ref="D204">IF(ISNUMBER(VALUE(_xlfn.UNIQUE(_xlfn._xlws.FILTER(EjecucionPIIP[CodigoProducto],(EjecucionPIIP[CodigoProducto]=Bono_2!B204)*(EjecucionPIIP[Vigencia]=LEFT('Reporte'!$B$1,4))*(EjecucionPIIP[AvanceEjecutado]&lt;&gt;0),"")))),1,"")</f>
        <v/>
      </c>
      <c r="E204" s="69" t="str" cm="1">
        <f t="array" ref="E204">IF(ISNUMBER(VALUE(_xlfn.UNIQUE(_xlfn._xlws.FILTER(CUIPO_datos_abiertos[COD_PROGRAMATICO_MGA],(CUIPO_datos_abiertos[COD_PROGRAMATICO_MGA]=Bono_2!B204)*(CUIPO_datos_abiertos[PERIODO]='Reporte'!$B$1)*(CUIPO_datos_abiertos[OBLIGACIONES]&lt;&gt;0),"")))),1,"")</f>
        <v/>
      </c>
      <c r="F204" t="str">
        <f t="shared" si="3"/>
        <v/>
      </c>
    </row>
    <row r="205" spans="2:6" x14ac:dyDescent="0.3">
      <c r="B205" t="str">
        <v>1709016</v>
      </c>
      <c r="C205" s="69" cm="1">
        <f t="array" ref="C205">IF(ISNUMBER(VALUE(_xlfn.UNIQUE(_xlfn._xlws.FILTER(PI_SISPT_ProgramacionFisica[Cód. Prod.],PI_SISPT_ProgramacionFisica[Cód. Prod.]=Bono_2!B205,"")))),1,"")</f>
        <v>1</v>
      </c>
      <c r="D205" s="69" t="str" cm="1">
        <f t="array" ref="D205">IF(ISNUMBER(VALUE(_xlfn.UNIQUE(_xlfn._xlws.FILTER(EjecucionPIIP[CodigoProducto],(EjecucionPIIP[CodigoProducto]=Bono_2!B205)*(EjecucionPIIP[Vigencia]=LEFT('Reporte'!$B$1,4))*(EjecucionPIIP[AvanceEjecutado]&lt;&gt;0),"")))),1,"")</f>
        <v/>
      </c>
      <c r="E205" s="69" t="str" cm="1">
        <f t="array" ref="E205">IF(ISNUMBER(VALUE(_xlfn.UNIQUE(_xlfn._xlws.FILTER(CUIPO_datos_abiertos[COD_PROGRAMATICO_MGA],(CUIPO_datos_abiertos[COD_PROGRAMATICO_MGA]=Bono_2!B205)*(CUIPO_datos_abiertos[PERIODO]='Reporte'!$B$1)*(CUIPO_datos_abiertos[OBLIGACIONES]&lt;&gt;0),"")))),1,"")</f>
        <v/>
      </c>
      <c r="F205" t="str">
        <f t="shared" si="3"/>
        <v/>
      </c>
    </row>
    <row r="206" spans="2:6" x14ac:dyDescent="0.3">
      <c r="B206" t="str">
        <v>1709013</v>
      </c>
      <c r="C206" s="69" cm="1">
        <f t="array" ref="C206">IF(ISNUMBER(VALUE(_xlfn.UNIQUE(_xlfn._xlws.FILTER(PI_SISPT_ProgramacionFisica[Cód. Prod.],PI_SISPT_ProgramacionFisica[Cód. Prod.]=Bono_2!B206,"")))),1,"")</f>
        <v>1</v>
      </c>
      <c r="D206" s="69" t="str" cm="1">
        <f t="array" ref="D206">IF(ISNUMBER(VALUE(_xlfn.UNIQUE(_xlfn._xlws.FILTER(EjecucionPIIP[CodigoProducto],(EjecucionPIIP[CodigoProducto]=Bono_2!B206)*(EjecucionPIIP[Vigencia]=LEFT('Reporte'!$B$1,4))*(EjecucionPIIP[AvanceEjecutado]&lt;&gt;0),"")))),1,"")</f>
        <v/>
      </c>
      <c r="E206" s="69" t="str" cm="1">
        <f t="array" ref="E206">IF(ISNUMBER(VALUE(_xlfn.UNIQUE(_xlfn._xlws.FILTER(CUIPO_datos_abiertos[COD_PROGRAMATICO_MGA],(CUIPO_datos_abiertos[COD_PROGRAMATICO_MGA]=Bono_2!B206)*(CUIPO_datos_abiertos[PERIODO]='Reporte'!$B$1)*(CUIPO_datos_abiertos[OBLIGACIONES]&lt;&gt;0),"")))),1,"")</f>
        <v/>
      </c>
      <c r="F206" t="str">
        <f t="shared" si="3"/>
        <v/>
      </c>
    </row>
    <row r="207" spans="2:6" x14ac:dyDescent="0.3">
      <c r="B207" t="str">
        <v>1709043</v>
      </c>
      <c r="C207" s="69" cm="1">
        <f t="array" ref="C207">IF(ISNUMBER(VALUE(_xlfn.UNIQUE(_xlfn._xlws.FILTER(PI_SISPT_ProgramacionFisica[Cód. Prod.],PI_SISPT_ProgramacionFisica[Cód. Prod.]=Bono_2!B207,"")))),1,"")</f>
        <v>1</v>
      </c>
      <c r="D207" s="69" t="str" cm="1">
        <f t="array" ref="D207">IF(ISNUMBER(VALUE(_xlfn.UNIQUE(_xlfn._xlws.FILTER(EjecucionPIIP[CodigoProducto],(EjecucionPIIP[CodigoProducto]=Bono_2!B207)*(EjecucionPIIP[Vigencia]=LEFT('Reporte'!$B$1,4))*(EjecucionPIIP[AvanceEjecutado]&lt;&gt;0),"")))),1,"")</f>
        <v/>
      </c>
      <c r="E207" s="69" t="str" cm="1">
        <f t="array" ref="E207">IF(ISNUMBER(VALUE(_xlfn.UNIQUE(_xlfn._xlws.FILTER(CUIPO_datos_abiertos[COD_PROGRAMATICO_MGA],(CUIPO_datos_abiertos[COD_PROGRAMATICO_MGA]=Bono_2!B207)*(CUIPO_datos_abiertos[PERIODO]='Reporte'!$B$1)*(CUIPO_datos_abiertos[OBLIGACIONES]&lt;&gt;0),"")))),1,"")</f>
        <v/>
      </c>
      <c r="F207" t="str">
        <f t="shared" si="3"/>
        <v/>
      </c>
    </row>
    <row r="208" spans="2:6" x14ac:dyDescent="0.3">
      <c r="B208" t="str">
        <v>1709049</v>
      </c>
      <c r="C208" s="69" cm="1">
        <f t="array" ref="C208">IF(ISNUMBER(VALUE(_xlfn.UNIQUE(_xlfn._xlws.FILTER(PI_SISPT_ProgramacionFisica[Cód. Prod.],PI_SISPT_ProgramacionFisica[Cód. Prod.]=Bono_2!B208,"")))),1,"")</f>
        <v>1</v>
      </c>
      <c r="D208" s="69" t="str" cm="1">
        <f t="array" ref="D208">IF(ISNUMBER(VALUE(_xlfn.UNIQUE(_xlfn._xlws.FILTER(EjecucionPIIP[CodigoProducto],(EjecucionPIIP[CodigoProducto]=Bono_2!B208)*(EjecucionPIIP[Vigencia]=LEFT('Reporte'!$B$1,4))*(EjecucionPIIP[AvanceEjecutado]&lt;&gt;0),"")))),1,"")</f>
        <v/>
      </c>
      <c r="E208" s="69" t="str" cm="1">
        <f t="array" ref="E208">IF(ISNUMBER(VALUE(_xlfn.UNIQUE(_xlfn._xlws.FILTER(CUIPO_datos_abiertos[COD_PROGRAMATICO_MGA],(CUIPO_datos_abiertos[COD_PROGRAMATICO_MGA]=Bono_2!B208)*(CUIPO_datos_abiertos[PERIODO]='Reporte'!$B$1)*(CUIPO_datos_abiertos[OBLIGACIONES]&lt;&gt;0),"")))),1,"")</f>
        <v/>
      </c>
      <c r="F208" t="str">
        <f t="shared" si="3"/>
        <v/>
      </c>
    </row>
    <row r="209" spans="2:6" x14ac:dyDescent="0.3">
      <c r="B209" t="str">
        <v>1709055</v>
      </c>
      <c r="C209" s="69" cm="1">
        <f t="array" ref="C209">IF(ISNUMBER(VALUE(_xlfn.UNIQUE(_xlfn._xlws.FILTER(PI_SISPT_ProgramacionFisica[Cód. Prod.],PI_SISPT_ProgramacionFisica[Cód. Prod.]=Bono_2!B209,"")))),1,"")</f>
        <v>1</v>
      </c>
      <c r="D209" s="69" t="str" cm="1">
        <f t="array" ref="D209">IF(ISNUMBER(VALUE(_xlfn.UNIQUE(_xlfn._xlws.FILTER(EjecucionPIIP[CodigoProducto],(EjecucionPIIP[CodigoProducto]=Bono_2!B209)*(EjecucionPIIP[Vigencia]=LEFT('Reporte'!$B$1,4))*(EjecucionPIIP[AvanceEjecutado]&lt;&gt;0),"")))),1,"")</f>
        <v/>
      </c>
      <c r="E209" s="69" t="str" cm="1">
        <f t="array" ref="E209">IF(ISNUMBER(VALUE(_xlfn.UNIQUE(_xlfn._xlws.FILTER(CUIPO_datos_abiertos[COD_PROGRAMATICO_MGA],(CUIPO_datos_abiertos[COD_PROGRAMATICO_MGA]=Bono_2!B209)*(CUIPO_datos_abiertos[PERIODO]='Reporte'!$B$1)*(CUIPO_datos_abiertos[OBLIGACIONES]&lt;&gt;0),"")))),1,"")</f>
        <v/>
      </c>
      <c r="F209" t="str">
        <f t="shared" si="3"/>
        <v/>
      </c>
    </row>
    <row r="210" spans="2:6" x14ac:dyDescent="0.3">
      <c r="B210" t="str">
        <v>1709062</v>
      </c>
      <c r="C210" s="69" cm="1">
        <f t="array" ref="C210">IF(ISNUMBER(VALUE(_xlfn.UNIQUE(_xlfn._xlws.FILTER(PI_SISPT_ProgramacionFisica[Cód. Prod.],PI_SISPT_ProgramacionFisica[Cód. Prod.]=Bono_2!B210,"")))),1,"")</f>
        <v>1</v>
      </c>
      <c r="D210" s="69" t="str" cm="1">
        <f t="array" ref="D210">IF(ISNUMBER(VALUE(_xlfn.UNIQUE(_xlfn._xlws.FILTER(EjecucionPIIP[CodigoProducto],(EjecucionPIIP[CodigoProducto]=Bono_2!B210)*(EjecucionPIIP[Vigencia]=LEFT('Reporte'!$B$1,4))*(EjecucionPIIP[AvanceEjecutado]&lt;&gt;0),"")))),1,"")</f>
        <v/>
      </c>
      <c r="E210" s="69" t="str" cm="1">
        <f t="array" ref="E210">IF(ISNUMBER(VALUE(_xlfn.UNIQUE(_xlfn._xlws.FILTER(CUIPO_datos_abiertos[COD_PROGRAMATICO_MGA],(CUIPO_datos_abiertos[COD_PROGRAMATICO_MGA]=Bono_2!B210)*(CUIPO_datos_abiertos[PERIODO]='Reporte'!$B$1)*(CUIPO_datos_abiertos[OBLIGACIONES]&lt;&gt;0),"")))),1,"")</f>
        <v/>
      </c>
      <c r="F210" t="str">
        <f t="shared" si="3"/>
        <v/>
      </c>
    </row>
    <row r="211" spans="2:6" x14ac:dyDescent="0.3">
      <c r="B211" t="str">
        <v>4001042</v>
      </c>
      <c r="C211" s="69" cm="1">
        <f t="array" ref="C211">IF(ISNUMBER(VALUE(_xlfn.UNIQUE(_xlfn._xlws.FILTER(PI_SISPT_ProgramacionFisica[Cód. Prod.],PI_SISPT_ProgramacionFisica[Cód. Prod.]=Bono_2!B211,"")))),1,"")</f>
        <v>1</v>
      </c>
      <c r="D211" s="69" t="str" cm="1">
        <f t="array" ref="D211">IF(ISNUMBER(VALUE(_xlfn.UNIQUE(_xlfn._xlws.FILTER(EjecucionPIIP[CodigoProducto],(EjecucionPIIP[CodigoProducto]=Bono_2!B211)*(EjecucionPIIP[Vigencia]=LEFT('Reporte'!$B$1,4))*(EjecucionPIIP[AvanceEjecutado]&lt;&gt;0),"")))),1,"")</f>
        <v/>
      </c>
      <c r="E211" s="69" t="str" cm="1">
        <f t="array" ref="E211">IF(ISNUMBER(VALUE(_xlfn.UNIQUE(_xlfn._xlws.FILTER(CUIPO_datos_abiertos[COD_PROGRAMATICO_MGA],(CUIPO_datos_abiertos[COD_PROGRAMATICO_MGA]=Bono_2!B211)*(CUIPO_datos_abiertos[PERIODO]='Reporte'!$B$1)*(CUIPO_datos_abiertos[OBLIGACIONES]&lt;&gt;0),"")))),1,"")</f>
        <v/>
      </c>
      <c r="F211" t="str">
        <f t="shared" si="3"/>
        <v/>
      </c>
    </row>
    <row r="212" spans="2:6" x14ac:dyDescent="0.3">
      <c r="B212" t="str">
        <v>4001031</v>
      </c>
      <c r="C212" s="69" cm="1">
        <f t="array" ref="C212">IF(ISNUMBER(VALUE(_xlfn.UNIQUE(_xlfn._xlws.FILTER(PI_SISPT_ProgramacionFisica[Cód. Prod.],PI_SISPT_ProgramacionFisica[Cód. Prod.]=Bono_2!B212,"")))),1,"")</f>
        <v>1</v>
      </c>
      <c r="D212" s="69" t="str" cm="1">
        <f t="array" ref="D212">IF(ISNUMBER(VALUE(_xlfn.UNIQUE(_xlfn._xlws.FILTER(EjecucionPIIP[CodigoProducto],(EjecucionPIIP[CodigoProducto]=Bono_2!B212)*(EjecucionPIIP[Vigencia]=LEFT('Reporte'!$B$1,4))*(EjecucionPIIP[AvanceEjecutado]&lt;&gt;0),"")))),1,"")</f>
        <v/>
      </c>
      <c r="E212" s="69" t="str" cm="1">
        <f t="array" ref="E212">IF(ISNUMBER(VALUE(_xlfn.UNIQUE(_xlfn._xlws.FILTER(CUIPO_datos_abiertos[COD_PROGRAMATICO_MGA],(CUIPO_datos_abiertos[COD_PROGRAMATICO_MGA]=Bono_2!B212)*(CUIPO_datos_abiertos[PERIODO]='Reporte'!$B$1)*(CUIPO_datos_abiertos[OBLIGACIONES]&lt;&gt;0),"")))),1,"")</f>
        <v/>
      </c>
      <c r="F212" t="str">
        <f t="shared" si="3"/>
        <v/>
      </c>
    </row>
    <row r="213" spans="2:6" x14ac:dyDescent="0.3">
      <c r="B213" t="str">
        <v>4001030</v>
      </c>
      <c r="C213" s="69" cm="1">
        <f t="array" ref="C213">IF(ISNUMBER(VALUE(_xlfn.UNIQUE(_xlfn._xlws.FILTER(PI_SISPT_ProgramacionFisica[Cód. Prod.],PI_SISPT_ProgramacionFisica[Cód. Prod.]=Bono_2!B213,"")))),1,"")</f>
        <v>1</v>
      </c>
      <c r="D213" s="69" t="str" cm="1">
        <f t="array" ref="D213">IF(ISNUMBER(VALUE(_xlfn.UNIQUE(_xlfn._xlws.FILTER(EjecucionPIIP[CodigoProducto],(EjecucionPIIP[CodigoProducto]=Bono_2!B213)*(EjecucionPIIP[Vigencia]=LEFT('Reporte'!$B$1,4))*(EjecucionPIIP[AvanceEjecutado]&lt;&gt;0),"")))),1,"")</f>
        <v/>
      </c>
      <c r="E213" s="69" t="str" cm="1">
        <f t="array" ref="E213">IF(ISNUMBER(VALUE(_xlfn.UNIQUE(_xlfn._xlws.FILTER(CUIPO_datos_abiertos[COD_PROGRAMATICO_MGA],(CUIPO_datos_abiertos[COD_PROGRAMATICO_MGA]=Bono_2!B213)*(CUIPO_datos_abiertos[PERIODO]='Reporte'!$B$1)*(CUIPO_datos_abiertos[OBLIGACIONES]&lt;&gt;0),"")))),1,"")</f>
        <v/>
      </c>
      <c r="F213" t="str">
        <f t="shared" si="3"/>
        <v/>
      </c>
    </row>
    <row r="214" spans="2:6" x14ac:dyDescent="0.3">
      <c r="B214" t="str">
        <v>4001044</v>
      </c>
      <c r="C214" s="69" cm="1">
        <f t="array" ref="C214">IF(ISNUMBER(VALUE(_xlfn.UNIQUE(_xlfn._xlws.FILTER(PI_SISPT_ProgramacionFisica[Cód. Prod.],PI_SISPT_ProgramacionFisica[Cód. Prod.]=Bono_2!B214,"")))),1,"")</f>
        <v>1</v>
      </c>
      <c r="D214" s="69" t="str" cm="1">
        <f t="array" ref="D214">IF(ISNUMBER(VALUE(_xlfn.UNIQUE(_xlfn._xlws.FILTER(EjecucionPIIP[CodigoProducto],(EjecucionPIIP[CodigoProducto]=Bono_2!B214)*(EjecucionPIIP[Vigencia]=LEFT('Reporte'!$B$1,4))*(EjecucionPIIP[AvanceEjecutado]&lt;&gt;0),"")))),1,"")</f>
        <v/>
      </c>
      <c r="E214" s="69" t="str" cm="1">
        <f t="array" ref="E214">IF(ISNUMBER(VALUE(_xlfn.UNIQUE(_xlfn._xlws.FILTER(CUIPO_datos_abiertos[COD_PROGRAMATICO_MGA],(CUIPO_datos_abiertos[COD_PROGRAMATICO_MGA]=Bono_2!B214)*(CUIPO_datos_abiertos[PERIODO]='Reporte'!$B$1)*(CUIPO_datos_abiertos[OBLIGACIONES]&lt;&gt;0),"")))),1,"")</f>
        <v/>
      </c>
      <c r="F214" t="str">
        <f t="shared" si="3"/>
        <v/>
      </c>
    </row>
    <row r="215" spans="2:6" x14ac:dyDescent="0.3">
      <c r="B215" t="str">
        <v>4001007</v>
      </c>
      <c r="C215" s="69" cm="1">
        <f t="array" ref="C215">IF(ISNUMBER(VALUE(_xlfn.UNIQUE(_xlfn._xlws.FILTER(PI_SISPT_ProgramacionFisica[Cód. Prod.],PI_SISPT_ProgramacionFisica[Cód. Prod.]=Bono_2!B215,"")))),1,"")</f>
        <v>1</v>
      </c>
      <c r="D215" s="69" t="str" cm="1">
        <f t="array" ref="D215">IF(ISNUMBER(VALUE(_xlfn.UNIQUE(_xlfn._xlws.FILTER(EjecucionPIIP[CodigoProducto],(EjecucionPIIP[CodigoProducto]=Bono_2!B215)*(EjecucionPIIP[Vigencia]=LEFT('Reporte'!$B$1,4))*(EjecucionPIIP[AvanceEjecutado]&lt;&gt;0),"")))),1,"")</f>
        <v/>
      </c>
      <c r="E215" s="69" t="str" cm="1">
        <f t="array" ref="E215">IF(ISNUMBER(VALUE(_xlfn.UNIQUE(_xlfn._xlws.FILTER(CUIPO_datos_abiertos[COD_PROGRAMATICO_MGA],(CUIPO_datos_abiertos[COD_PROGRAMATICO_MGA]=Bono_2!B215)*(CUIPO_datos_abiertos[PERIODO]='Reporte'!$B$1)*(CUIPO_datos_abiertos[OBLIGACIONES]&lt;&gt;0),"")))),1,"")</f>
        <v/>
      </c>
      <c r="F215" t="str">
        <f t="shared" si="3"/>
        <v/>
      </c>
    </row>
    <row r="216" spans="2:6" x14ac:dyDescent="0.3">
      <c r="B216" t="str">
        <v>4001033</v>
      </c>
      <c r="C216" s="69" cm="1">
        <f t="array" ref="C216">IF(ISNUMBER(VALUE(_xlfn.UNIQUE(_xlfn._xlws.FILTER(PI_SISPT_ProgramacionFisica[Cód. Prod.],PI_SISPT_ProgramacionFisica[Cód. Prod.]=Bono_2!B216,"")))),1,"")</f>
        <v>1</v>
      </c>
      <c r="D216" s="69" t="str" cm="1">
        <f t="array" ref="D216">IF(ISNUMBER(VALUE(_xlfn.UNIQUE(_xlfn._xlws.FILTER(EjecucionPIIP[CodigoProducto],(EjecucionPIIP[CodigoProducto]=Bono_2!B216)*(EjecucionPIIP[Vigencia]=LEFT('Reporte'!$B$1,4))*(EjecucionPIIP[AvanceEjecutado]&lt;&gt;0),"")))),1,"")</f>
        <v/>
      </c>
      <c r="E216" s="69" t="str" cm="1">
        <f t="array" ref="E216">IF(ISNUMBER(VALUE(_xlfn.UNIQUE(_xlfn._xlws.FILTER(CUIPO_datos_abiertos[COD_PROGRAMATICO_MGA],(CUIPO_datos_abiertos[COD_PROGRAMATICO_MGA]=Bono_2!B216)*(CUIPO_datos_abiertos[PERIODO]='Reporte'!$B$1)*(CUIPO_datos_abiertos[OBLIGACIONES]&lt;&gt;0),"")))),1,"")</f>
        <v/>
      </c>
      <c r="F216" t="str">
        <f t="shared" si="3"/>
        <v/>
      </c>
    </row>
    <row r="217" spans="2:6" x14ac:dyDescent="0.3">
      <c r="B217" t="str">
        <v>4003015</v>
      </c>
      <c r="C217" s="69" cm="1">
        <f t="array" ref="C217">IF(ISNUMBER(VALUE(_xlfn.UNIQUE(_xlfn._xlws.FILTER(PI_SISPT_ProgramacionFisica[Cód. Prod.],PI_SISPT_ProgramacionFisica[Cód. Prod.]=Bono_2!B217,"")))),1,"")</f>
        <v>1</v>
      </c>
      <c r="D217" s="69" t="str" cm="1">
        <f t="array" ref="D217">IF(ISNUMBER(VALUE(_xlfn.UNIQUE(_xlfn._xlws.FILTER(EjecucionPIIP[CodigoProducto],(EjecucionPIIP[CodigoProducto]=Bono_2!B217)*(EjecucionPIIP[Vigencia]=LEFT('Reporte'!$B$1,4))*(EjecucionPIIP[AvanceEjecutado]&lt;&gt;0),"")))),1,"")</f>
        <v/>
      </c>
      <c r="E217" s="69" t="str" cm="1">
        <f t="array" ref="E217">IF(ISNUMBER(VALUE(_xlfn.UNIQUE(_xlfn._xlws.FILTER(CUIPO_datos_abiertos[COD_PROGRAMATICO_MGA],(CUIPO_datos_abiertos[COD_PROGRAMATICO_MGA]=Bono_2!B217)*(CUIPO_datos_abiertos[PERIODO]='Reporte'!$B$1)*(CUIPO_datos_abiertos[OBLIGACIONES]&lt;&gt;0),"")))),1,"")</f>
        <v/>
      </c>
      <c r="F217" t="str">
        <f t="shared" si="3"/>
        <v/>
      </c>
    </row>
    <row r="218" spans="2:6" x14ac:dyDescent="0.3">
      <c r="B218" t="str">
        <v>4003016</v>
      </c>
      <c r="C218" s="69" cm="1">
        <f t="array" ref="C218">IF(ISNUMBER(VALUE(_xlfn.UNIQUE(_xlfn._xlws.FILTER(PI_SISPT_ProgramacionFisica[Cód. Prod.],PI_SISPT_ProgramacionFisica[Cód. Prod.]=Bono_2!B218,"")))),1,"")</f>
        <v>1</v>
      </c>
      <c r="D218" s="69" t="str" cm="1">
        <f t="array" ref="D218">IF(ISNUMBER(VALUE(_xlfn.UNIQUE(_xlfn._xlws.FILTER(EjecucionPIIP[CodigoProducto],(EjecucionPIIP[CodigoProducto]=Bono_2!B218)*(EjecucionPIIP[Vigencia]=LEFT('Reporte'!$B$1,4))*(EjecucionPIIP[AvanceEjecutado]&lt;&gt;0),"")))),1,"")</f>
        <v/>
      </c>
      <c r="E218" s="69" t="str" cm="1">
        <f t="array" ref="E218">IF(ISNUMBER(VALUE(_xlfn.UNIQUE(_xlfn._xlws.FILTER(CUIPO_datos_abiertos[COD_PROGRAMATICO_MGA],(CUIPO_datos_abiertos[COD_PROGRAMATICO_MGA]=Bono_2!B218)*(CUIPO_datos_abiertos[PERIODO]='Reporte'!$B$1)*(CUIPO_datos_abiertos[OBLIGACIONES]&lt;&gt;0),"")))),1,"")</f>
        <v/>
      </c>
      <c r="F218" t="str">
        <f t="shared" si="3"/>
        <v/>
      </c>
    </row>
    <row r="219" spans="2:6" x14ac:dyDescent="0.3">
      <c r="B219" t="str">
        <v>4003017</v>
      </c>
      <c r="C219" s="69" cm="1">
        <f t="array" ref="C219">IF(ISNUMBER(VALUE(_xlfn.UNIQUE(_xlfn._xlws.FILTER(PI_SISPT_ProgramacionFisica[Cód. Prod.],PI_SISPT_ProgramacionFisica[Cód. Prod.]=Bono_2!B219,"")))),1,"")</f>
        <v>1</v>
      </c>
      <c r="D219" s="69" t="str" cm="1">
        <f t="array" ref="D219">IF(ISNUMBER(VALUE(_xlfn.UNIQUE(_xlfn._xlws.FILTER(EjecucionPIIP[CodigoProducto],(EjecucionPIIP[CodigoProducto]=Bono_2!B219)*(EjecucionPIIP[Vigencia]=LEFT('Reporte'!$B$1,4))*(EjecucionPIIP[AvanceEjecutado]&lt;&gt;0),"")))),1,"")</f>
        <v/>
      </c>
      <c r="E219" s="69" t="str" cm="1">
        <f t="array" ref="E219">IF(ISNUMBER(VALUE(_xlfn.UNIQUE(_xlfn._xlws.FILTER(CUIPO_datos_abiertos[COD_PROGRAMATICO_MGA],(CUIPO_datos_abiertos[COD_PROGRAMATICO_MGA]=Bono_2!B219)*(CUIPO_datos_abiertos[PERIODO]='Reporte'!$B$1)*(CUIPO_datos_abiertos[OBLIGACIONES]&lt;&gt;0),"")))),1,"")</f>
        <v/>
      </c>
      <c r="F219" t="str">
        <f t="shared" si="3"/>
        <v/>
      </c>
    </row>
    <row r="220" spans="2:6" x14ac:dyDescent="0.3">
      <c r="B220" t="str">
        <v>4599030</v>
      </c>
      <c r="C220" s="69" cm="1">
        <f t="array" ref="C220">IF(ISNUMBER(VALUE(_xlfn.UNIQUE(_xlfn._xlws.FILTER(PI_SISPT_ProgramacionFisica[Cód. Prod.],PI_SISPT_ProgramacionFisica[Cód. Prod.]=Bono_2!B220,"")))),1,"")</f>
        <v>1</v>
      </c>
      <c r="D220" s="69" t="str" cm="1">
        <f t="array" ref="D220">IF(ISNUMBER(VALUE(_xlfn.UNIQUE(_xlfn._xlws.FILTER(EjecucionPIIP[CodigoProducto],(EjecucionPIIP[CodigoProducto]=Bono_2!B220)*(EjecucionPIIP[Vigencia]=LEFT('Reporte'!$B$1,4))*(EjecucionPIIP[AvanceEjecutado]&lt;&gt;0),"")))),1,"")</f>
        <v/>
      </c>
      <c r="E220" s="69" t="str" cm="1">
        <f t="array" ref="E220">IF(ISNUMBER(VALUE(_xlfn.UNIQUE(_xlfn._xlws.FILTER(CUIPO_datos_abiertos[COD_PROGRAMATICO_MGA],(CUIPO_datos_abiertos[COD_PROGRAMATICO_MGA]=Bono_2!B220)*(CUIPO_datos_abiertos[PERIODO]='Reporte'!$B$1)*(CUIPO_datos_abiertos[OBLIGACIONES]&lt;&gt;0),"")))),1,"")</f>
        <v/>
      </c>
      <c r="F220" t="str">
        <f t="shared" si="3"/>
        <v/>
      </c>
    </row>
    <row r="221" spans="2:6" x14ac:dyDescent="0.3">
      <c r="B221" t="str">
        <v>4003042</v>
      </c>
      <c r="C221" s="69" cm="1">
        <f t="array" ref="C221">IF(ISNUMBER(VALUE(_xlfn.UNIQUE(_xlfn._xlws.FILTER(PI_SISPT_ProgramacionFisica[Cód. Prod.],PI_SISPT_ProgramacionFisica[Cód. Prod.]=Bono_2!B221,"")))),1,"")</f>
        <v>1</v>
      </c>
      <c r="D221" s="69" t="str" cm="1">
        <f t="array" ref="D221">IF(ISNUMBER(VALUE(_xlfn.UNIQUE(_xlfn._xlws.FILTER(EjecucionPIIP[CodigoProducto],(EjecucionPIIP[CodigoProducto]=Bono_2!B221)*(EjecucionPIIP[Vigencia]=LEFT('Reporte'!$B$1,4))*(EjecucionPIIP[AvanceEjecutado]&lt;&gt;0),"")))),1,"")</f>
        <v/>
      </c>
      <c r="E221" s="69" t="str" cm="1">
        <f t="array" ref="E221">IF(ISNUMBER(VALUE(_xlfn.UNIQUE(_xlfn._xlws.FILTER(CUIPO_datos_abiertos[COD_PROGRAMATICO_MGA],(CUIPO_datos_abiertos[COD_PROGRAMATICO_MGA]=Bono_2!B221)*(CUIPO_datos_abiertos[PERIODO]='Reporte'!$B$1)*(CUIPO_datos_abiertos[OBLIGACIONES]&lt;&gt;0),"")))),1,"")</f>
        <v/>
      </c>
      <c r="F221" t="str">
        <f t="shared" si="3"/>
        <v/>
      </c>
    </row>
    <row r="222" spans="2:6" x14ac:dyDescent="0.3">
      <c r="B222" t="str">
        <v>4003018</v>
      </c>
      <c r="C222" s="69" cm="1">
        <f t="array" ref="C222">IF(ISNUMBER(VALUE(_xlfn.UNIQUE(_xlfn._xlws.FILTER(PI_SISPT_ProgramacionFisica[Cód. Prod.],PI_SISPT_ProgramacionFisica[Cód. Prod.]=Bono_2!B222,"")))),1,"")</f>
        <v>1</v>
      </c>
      <c r="D222" s="69" t="str" cm="1">
        <f t="array" ref="D222">IF(ISNUMBER(VALUE(_xlfn.UNIQUE(_xlfn._xlws.FILTER(EjecucionPIIP[CodigoProducto],(EjecucionPIIP[CodigoProducto]=Bono_2!B222)*(EjecucionPIIP[Vigencia]=LEFT('Reporte'!$B$1,4))*(EjecucionPIIP[AvanceEjecutado]&lt;&gt;0),"")))),1,"")</f>
        <v/>
      </c>
      <c r="E222" s="69" t="str" cm="1">
        <f t="array" ref="E222">IF(ISNUMBER(VALUE(_xlfn.UNIQUE(_xlfn._xlws.FILTER(CUIPO_datos_abiertos[COD_PROGRAMATICO_MGA],(CUIPO_datos_abiertos[COD_PROGRAMATICO_MGA]=Bono_2!B222)*(CUIPO_datos_abiertos[PERIODO]='Reporte'!$B$1)*(CUIPO_datos_abiertos[OBLIGACIONES]&lt;&gt;0),"")))),1,"")</f>
        <v/>
      </c>
      <c r="F222" t="str">
        <f t="shared" si="3"/>
        <v/>
      </c>
    </row>
    <row r="223" spans="2:6" x14ac:dyDescent="0.3">
      <c r="B223" t="str">
        <v>4003019</v>
      </c>
      <c r="C223" s="69" cm="1">
        <f t="array" ref="C223">IF(ISNUMBER(VALUE(_xlfn.UNIQUE(_xlfn._xlws.FILTER(PI_SISPT_ProgramacionFisica[Cód. Prod.],PI_SISPT_ProgramacionFisica[Cód. Prod.]=Bono_2!B223,"")))),1,"")</f>
        <v>1</v>
      </c>
      <c r="D223" s="69" t="str" cm="1">
        <f t="array" ref="D223">IF(ISNUMBER(VALUE(_xlfn.UNIQUE(_xlfn._xlws.FILTER(EjecucionPIIP[CodigoProducto],(EjecucionPIIP[CodigoProducto]=Bono_2!B223)*(EjecucionPIIP[Vigencia]=LEFT('Reporte'!$B$1,4))*(EjecucionPIIP[AvanceEjecutado]&lt;&gt;0),"")))),1,"")</f>
        <v/>
      </c>
      <c r="E223" s="69" t="str" cm="1">
        <f t="array" ref="E223">IF(ISNUMBER(VALUE(_xlfn.UNIQUE(_xlfn._xlws.FILTER(CUIPO_datos_abiertos[COD_PROGRAMATICO_MGA],(CUIPO_datos_abiertos[COD_PROGRAMATICO_MGA]=Bono_2!B223)*(CUIPO_datos_abiertos[PERIODO]='Reporte'!$B$1)*(CUIPO_datos_abiertos[OBLIGACIONES]&lt;&gt;0),"")))),1,"")</f>
        <v/>
      </c>
      <c r="F223" t="str">
        <f t="shared" si="3"/>
        <v/>
      </c>
    </row>
    <row r="224" spans="2:6" x14ac:dyDescent="0.3">
      <c r="B224" t="str">
        <v>4003020</v>
      </c>
      <c r="C224" s="69" cm="1">
        <f t="array" ref="C224">IF(ISNUMBER(VALUE(_xlfn.UNIQUE(_xlfn._xlws.FILTER(PI_SISPT_ProgramacionFisica[Cód. Prod.],PI_SISPT_ProgramacionFisica[Cód. Prod.]=Bono_2!B224,"")))),1,"")</f>
        <v>1</v>
      </c>
      <c r="D224" s="69" t="str" cm="1">
        <f t="array" ref="D224">IF(ISNUMBER(VALUE(_xlfn.UNIQUE(_xlfn._xlws.FILTER(EjecucionPIIP[CodigoProducto],(EjecucionPIIP[CodigoProducto]=Bono_2!B224)*(EjecucionPIIP[Vigencia]=LEFT('Reporte'!$B$1,4))*(EjecucionPIIP[AvanceEjecutado]&lt;&gt;0),"")))),1,"")</f>
        <v/>
      </c>
      <c r="E224" s="69" t="str" cm="1">
        <f t="array" ref="E224">IF(ISNUMBER(VALUE(_xlfn.UNIQUE(_xlfn._xlws.FILTER(CUIPO_datos_abiertos[COD_PROGRAMATICO_MGA],(CUIPO_datos_abiertos[COD_PROGRAMATICO_MGA]=Bono_2!B224)*(CUIPO_datos_abiertos[PERIODO]='Reporte'!$B$1)*(CUIPO_datos_abiertos[OBLIGACIONES]&lt;&gt;0),"")))),1,"")</f>
        <v/>
      </c>
      <c r="F224" t="str">
        <f t="shared" si="3"/>
        <v/>
      </c>
    </row>
    <row r="225" spans="2:6" x14ac:dyDescent="0.3">
      <c r="B225" t="str">
        <v>4003052</v>
      </c>
      <c r="C225" s="69" cm="1">
        <f t="array" ref="C225">IF(ISNUMBER(VALUE(_xlfn.UNIQUE(_xlfn._xlws.FILTER(PI_SISPT_ProgramacionFisica[Cód. Prod.],PI_SISPT_ProgramacionFisica[Cód. Prod.]=Bono_2!B225,"")))),1,"")</f>
        <v>1</v>
      </c>
      <c r="D225" s="69" t="str" cm="1">
        <f t="array" ref="D225">IF(ISNUMBER(VALUE(_xlfn.UNIQUE(_xlfn._xlws.FILTER(EjecucionPIIP[CodigoProducto],(EjecucionPIIP[CodigoProducto]=Bono_2!B225)*(EjecucionPIIP[Vigencia]=LEFT('Reporte'!$B$1,4))*(EjecucionPIIP[AvanceEjecutado]&lt;&gt;0),"")))),1,"")</f>
        <v/>
      </c>
      <c r="E225" s="69" t="str" cm="1">
        <f t="array" ref="E225">IF(ISNUMBER(VALUE(_xlfn.UNIQUE(_xlfn._xlws.FILTER(CUIPO_datos_abiertos[COD_PROGRAMATICO_MGA],(CUIPO_datos_abiertos[COD_PROGRAMATICO_MGA]=Bono_2!B225)*(CUIPO_datos_abiertos[PERIODO]='Reporte'!$B$1)*(CUIPO_datos_abiertos[OBLIGACIONES]&lt;&gt;0),"")))),1,"")</f>
        <v/>
      </c>
      <c r="F225" t="str">
        <f t="shared" si="3"/>
        <v/>
      </c>
    </row>
    <row r="226" spans="2:6" x14ac:dyDescent="0.3">
      <c r="B226" t="str">
        <v>4003012</v>
      </c>
      <c r="C226" s="69" cm="1">
        <f t="array" ref="C226">IF(ISNUMBER(VALUE(_xlfn.UNIQUE(_xlfn._xlws.FILTER(PI_SISPT_ProgramacionFisica[Cód. Prod.],PI_SISPT_ProgramacionFisica[Cód. Prod.]=Bono_2!B226,"")))),1,"")</f>
        <v>1</v>
      </c>
      <c r="D226" s="69" t="str" cm="1">
        <f t="array" ref="D226">IF(ISNUMBER(VALUE(_xlfn.UNIQUE(_xlfn._xlws.FILTER(EjecucionPIIP[CodigoProducto],(EjecucionPIIP[CodigoProducto]=Bono_2!B226)*(EjecucionPIIP[Vigencia]=LEFT('Reporte'!$B$1,4))*(EjecucionPIIP[AvanceEjecutado]&lt;&gt;0),"")))),1,"")</f>
        <v/>
      </c>
      <c r="E226" s="69" t="str" cm="1">
        <f t="array" ref="E226">IF(ISNUMBER(VALUE(_xlfn.UNIQUE(_xlfn._xlws.FILTER(CUIPO_datos_abiertos[COD_PROGRAMATICO_MGA],(CUIPO_datos_abiertos[COD_PROGRAMATICO_MGA]=Bono_2!B226)*(CUIPO_datos_abiertos[PERIODO]='Reporte'!$B$1)*(CUIPO_datos_abiertos[OBLIGACIONES]&lt;&gt;0),"")))),1,"")</f>
        <v/>
      </c>
      <c r="F226" t="str">
        <f t="shared" si="3"/>
        <v/>
      </c>
    </row>
    <row r="227" spans="2:6" x14ac:dyDescent="0.3">
      <c r="B227" t="str">
        <v>4003021</v>
      </c>
      <c r="C227" s="69" cm="1">
        <f t="array" ref="C227">IF(ISNUMBER(VALUE(_xlfn.UNIQUE(_xlfn._xlws.FILTER(PI_SISPT_ProgramacionFisica[Cód. Prod.],PI_SISPT_ProgramacionFisica[Cód. Prod.]=Bono_2!B227,"")))),1,"")</f>
        <v>1</v>
      </c>
      <c r="D227" s="69" t="str" cm="1">
        <f t="array" ref="D227">IF(ISNUMBER(VALUE(_xlfn.UNIQUE(_xlfn._xlws.FILTER(EjecucionPIIP[CodigoProducto],(EjecucionPIIP[CodigoProducto]=Bono_2!B227)*(EjecucionPIIP[Vigencia]=LEFT('Reporte'!$B$1,4))*(EjecucionPIIP[AvanceEjecutado]&lt;&gt;0),"")))),1,"")</f>
        <v/>
      </c>
      <c r="E227" s="69" t="str" cm="1">
        <f t="array" ref="E227">IF(ISNUMBER(VALUE(_xlfn.UNIQUE(_xlfn._xlws.FILTER(CUIPO_datos_abiertos[COD_PROGRAMATICO_MGA],(CUIPO_datos_abiertos[COD_PROGRAMATICO_MGA]=Bono_2!B227)*(CUIPO_datos_abiertos[PERIODO]='Reporte'!$B$1)*(CUIPO_datos_abiertos[OBLIGACIONES]&lt;&gt;0),"")))),1,"")</f>
        <v/>
      </c>
      <c r="F227" t="str">
        <f t="shared" si="3"/>
        <v/>
      </c>
    </row>
    <row r="228" spans="2:6" x14ac:dyDescent="0.3">
      <c r="B228" t="str">
        <v>3201002</v>
      </c>
      <c r="C228" s="69" cm="1">
        <f t="array" ref="C228">IF(ISNUMBER(VALUE(_xlfn.UNIQUE(_xlfn._xlws.FILTER(PI_SISPT_ProgramacionFisica[Cód. Prod.],PI_SISPT_ProgramacionFisica[Cód. Prod.]=Bono_2!B228,"")))),1,"")</f>
        <v>1</v>
      </c>
      <c r="D228" s="69" t="str" cm="1">
        <f t="array" ref="D228">IF(ISNUMBER(VALUE(_xlfn.UNIQUE(_xlfn._xlws.FILTER(EjecucionPIIP[CodigoProducto],(EjecucionPIIP[CodigoProducto]=Bono_2!B228)*(EjecucionPIIP[Vigencia]=LEFT('Reporte'!$B$1,4))*(EjecucionPIIP[AvanceEjecutado]&lt;&gt;0),"")))),1,"")</f>
        <v/>
      </c>
      <c r="E228" s="69" t="str" cm="1">
        <f t="array" ref="E228">IF(ISNUMBER(VALUE(_xlfn.UNIQUE(_xlfn._xlws.FILTER(CUIPO_datos_abiertos[COD_PROGRAMATICO_MGA],(CUIPO_datos_abiertos[COD_PROGRAMATICO_MGA]=Bono_2!B228)*(CUIPO_datos_abiertos[PERIODO]='Reporte'!$B$1)*(CUIPO_datos_abiertos[OBLIGACIONES]&lt;&gt;0),"")))),1,"")</f>
        <v/>
      </c>
      <c r="F228" t="str">
        <f t="shared" si="3"/>
        <v/>
      </c>
    </row>
    <row r="229" spans="2:6" x14ac:dyDescent="0.3">
      <c r="B229" t="str">
        <v>3201004</v>
      </c>
      <c r="C229" s="69" cm="1">
        <f t="array" ref="C229">IF(ISNUMBER(VALUE(_xlfn.UNIQUE(_xlfn._xlws.FILTER(PI_SISPT_ProgramacionFisica[Cód. Prod.],PI_SISPT_ProgramacionFisica[Cód. Prod.]=Bono_2!B229,"")))),1,"")</f>
        <v>1</v>
      </c>
      <c r="D229" s="69" t="str" cm="1">
        <f t="array" ref="D229">IF(ISNUMBER(VALUE(_xlfn.UNIQUE(_xlfn._xlws.FILTER(EjecucionPIIP[CodigoProducto],(EjecucionPIIP[CodigoProducto]=Bono_2!B229)*(EjecucionPIIP[Vigencia]=LEFT('Reporte'!$B$1,4))*(EjecucionPIIP[AvanceEjecutado]&lt;&gt;0),"")))),1,"")</f>
        <v/>
      </c>
      <c r="E229" s="69" t="str" cm="1">
        <f t="array" ref="E229">IF(ISNUMBER(VALUE(_xlfn.UNIQUE(_xlfn._xlws.FILTER(CUIPO_datos_abiertos[COD_PROGRAMATICO_MGA],(CUIPO_datos_abiertos[COD_PROGRAMATICO_MGA]=Bono_2!B229)*(CUIPO_datos_abiertos[PERIODO]='Reporte'!$B$1)*(CUIPO_datos_abiertos[OBLIGACIONES]&lt;&gt;0),"")))),1,"")</f>
        <v/>
      </c>
      <c r="F229" t="str">
        <f t="shared" si="3"/>
        <v/>
      </c>
    </row>
    <row r="230" spans="2:6" x14ac:dyDescent="0.3">
      <c r="B230" t="str">
        <v>3502095</v>
      </c>
      <c r="C230" s="69" cm="1">
        <f t="array" ref="C230">IF(ISNUMBER(VALUE(_xlfn.UNIQUE(_xlfn._xlws.FILTER(PI_SISPT_ProgramacionFisica[Cód. Prod.],PI_SISPT_ProgramacionFisica[Cód. Prod.]=Bono_2!B230,"")))),1,"")</f>
        <v>1</v>
      </c>
      <c r="D230" s="69" t="str" cm="1">
        <f t="array" ref="D230">IF(ISNUMBER(VALUE(_xlfn.UNIQUE(_xlfn._xlws.FILTER(EjecucionPIIP[CodigoProducto],(EjecucionPIIP[CodigoProducto]=Bono_2!B230)*(EjecucionPIIP[Vigencia]=LEFT('Reporte'!$B$1,4))*(EjecucionPIIP[AvanceEjecutado]&lt;&gt;0),"")))),1,"")</f>
        <v/>
      </c>
      <c r="E230" s="69" t="str" cm="1">
        <f t="array" ref="E230">IF(ISNUMBER(VALUE(_xlfn.UNIQUE(_xlfn._xlws.FILTER(CUIPO_datos_abiertos[COD_PROGRAMATICO_MGA],(CUIPO_datos_abiertos[COD_PROGRAMATICO_MGA]=Bono_2!B230)*(CUIPO_datos_abiertos[PERIODO]='Reporte'!$B$1)*(CUIPO_datos_abiertos[OBLIGACIONES]&lt;&gt;0),"")))),1,"")</f>
        <v/>
      </c>
      <c r="F230" t="str">
        <f t="shared" si="3"/>
        <v/>
      </c>
    </row>
    <row r="231" spans="2:6" x14ac:dyDescent="0.3">
      <c r="B231" t="str">
        <v>3202005</v>
      </c>
      <c r="C231" s="69" cm="1">
        <f t="array" ref="C231">IF(ISNUMBER(VALUE(_xlfn.UNIQUE(_xlfn._xlws.FILTER(PI_SISPT_ProgramacionFisica[Cód. Prod.],PI_SISPT_ProgramacionFisica[Cód. Prod.]=Bono_2!B231,"")))),1,"")</f>
        <v>1</v>
      </c>
      <c r="D231" s="69" t="str" cm="1">
        <f t="array" ref="D231">IF(ISNUMBER(VALUE(_xlfn.UNIQUE(_xlfn._xlws.FILTER(EjecucionPIIP[CodigoProducto],(EjecucionPIIP[CodigoProducto]=Bono_2!B231)*(EjecucionPIIP[Vigencia]=LEFT('Reporte'!$B$1,4))*(EjecucionPIIP[AvanceEjecutado]&lt;&gt;0),"")))),1,"")</f>
        <v/>
      </c>
      <c r="E231" s="69" t="str" cm="1">
        <f t="array" ref="E231">IF(ISNUMBER(VALUE(_xlfn.UNIQUE(_xlfn._xlws.FILTER(CUIPO_datos_abiertos[COD_PROGRAMATICO_MGA],(CUIPO_datos_abiertos[COD_PROGRAMATICO_MGA]=Bono_2!B231)*(CUIPO_datos_abiertos[PERIODO]='Reporte'!$B$1)*(CUIPO_datos_abiertos[OBLIGACIONES]&lt;&gt;0),"")))),1,"")</f>
        <v/>
      </c>
      <c r="F231" t="str">
        <f t="shared" si="3"/>
        <v/>
      </c>
    </row>
    <row r="232" spans="2:6" x14ac:dyDescent="0.3">
      <c r="B232" t="str">
        <v>3202043</v>
      </c>
      <c r="C232" s="69" cm="1">
        <f t="array" ref="C232">IF(ISNUMBER(VALUE(_xlfn.UNIQUE(_xlfn._xlws.FILTER(PI_SISPT_ProgramacionFisica[Cód. Prod.],PI_SISPT_ProgramacionFisica[Cód. Prod.]=Bono_2!B232,"")))),1,"")</f>
        <v>1</v>
      </c>
      <c r="D232" s="69" t="str" cm="1">
        <f t="array" ref="D232">IF(ISNUMBER(VALUE(_xlfn.UNIQUE(_xlfn._xlws.FILTER(EjecucionPIIP[CodigoProducto],(EjecucionPIIP[CodigoProducto]=Bono_2!B232)*(EjecucionPIIP[Vigencia]=LEFT('Reporte'!$B$1,4))*(EjecucionPIIP[AvanceEjecutado]&lt;&gt;0),"")))),1,"")</f>
        <v/>
      </c>
      <c r="E232" s="69" t="str" cm="1">
        <f t="array" ref="E232">IF(ISNUMBER(VALUE(_xlfn.UNIQUE(_xlfn._xlws.FILTER(CUIPO_datos_abiertos[COD_PROGRAMATICO_MGA],(CUIPO_datos_abiertos[COD_PROGRAMATICO_MGA]=Bono_2!B232)*(CUIPO_datos_abiertos[PERIODO]='Reporte'!$B$1)*(CUIPO_datos_abiertos[OBLIGACIONES]&lt;&gt;0),"")))),1,"")</f>
        <v/>
      </c>
      <c r="F232" t="str">
        <f t="shared" si="3"/>
        <v/>
      </c>
    </row>
    <row r="233" spans="2:6" x14ac:dyDescent="0.3">
      <c r="B233" t="str">
        <v>3203043</v>
      </c>
      <c r="C233" s="69" cm="1">
        <f t="array" ref="C233">IF(ISNUMBER(VALUE(_xlfn.UNIQUE(_xlfn._xlws.FILTER(PI_SISPT_ProgramacionFisica[Cód. Prod.],PI_SISPT_ProgramacionFisica[Cód. Prod.]=Bono_2!B233,"")))),1,"")</f>
        <v>1</v>
      </c>
      <c r="D233" s="69" t="str" cm="1">
        <f t="array" ref="D233">IF(ISNUMBER(VALUE(_xlfn.UNIQUE(_xlfn._xlws.FILTER(EjecucionPIIP[CodigoProducto],(EjecucionPIIP[CodigoProducto]=Bono_2!B233)*(EjecucionPIIP[Vigencia]=LEFT('Reporte'!$B$1,4))*(EjecucionPIIP[AvanceEjecutado]&lt;&gt;0),"")))),1,"")</f>
        <v/>
      </c>
      <c r="E233" s="69" t="str" cm="1">
        <f t="array" ref="E233">IF(ISNUMBER(VALUE(_xlfn.UNIQUE(_xlfn._xlws.FILTER(CUIPO_datos_abiertos[COD_PROGRAMATICO_MGA],(CUIPO_datos_abiertos[COD_PROGRAMATICO_MGA]=Bono_2!B233)*(CUIPO_datos_abiertos[PERIODO]='Reporte'!$B$1)*(CUIPO_datos_abiertos[OBLIGACIONES]&lt;&gt;0),"")))),1,"")</f>
        <v/>
      </c>
      <c r="F233" t="str">
        <f t="shared" si="3"/>
        <v/>
      </c>
    </row>
    <row r="234" spans="2:6" x14ac:dyDescent="0.3">
      <c r="B234" t="str">
        <v>3204039</v>
      </c>
      <c r="C234" s="69" cm="1">
        <f t="array" ref="C234">IF(ISNUMBER(VALUE(_xlfn.UNIQUE(_xlfn._xlws.FILTER(PI_SISPT_ProgramacionFisica[Cód. Prod.],PI_SISPT_ProgramacionFisica[Cód. Prod.]=Bono_2!B234,"")))),1,"")</f>
        <v>1</v>
      </c>
      <c r="D234" s="69" t="str" cm="1">
        <f t="array" ref="D234">IF(ISNUMBER(VALUE(_xlfn.UNIQUE(_xlfn._xlws.FILTER(EjecucionPIIP[CodigoProducto],(EjecucionPIIP[CodigoProducto]=Bono_2!B234)*(EjecucionPIIP[Vigencia]=LEFT('Reporte'!$B$1,4))*(EjecucionPIIP[AvanceEjecutado]&lt;&gt;0),"")))),1,"")</f>
        <v/>
      </c>
      <c r="E234" s="69" t="str" cm="1">
        <f t="array" ref="E234">IF(ISNUMBER(VALUE(_xlfn.UNIQUE(_xlfn._xlws.FILTER(CUIPO_datos_abiertos[COD_PROGRAMATICO_MGA],(CUIPO_datos_abiertos[COD_PROGRAMATICO_MGA]=Bono_2!B234)*(CUIPO_datos_abiertos[PERIODO]='Reporte'!$B$1)*(CUIPO_datos_abiertos[OBLIGACIONES]&lt;&gt;0),"")))),1,"")</f>
        <v/>
      </c>
      <c r="F234" t="str">
        <f t="shared" si="3"/>
        <v/>
      </c>
    </row>
    <row r="235" spans="2:6" x14ac:dyDescent="0.3">
      <c r="B235" t="str">
        <v>3206004</v>
      </c>
      <c r="C235" s="69" cm="1">
        <f t="array" ref="C235">IF(ISNUMBER(VALUE(_xlfn.UNIQUE(_xlfn._xlws.FILTER(PI_SISPT_ProgramacionFisica[Cód. Prod.],PI_SISPT_ProgramacionFisica[Cód. Prod.]=Bono_2!B235,"")))),1,"")</f>
        <v>1</v>
      </c>
      <c r="D235" s="69" t="str" cm="1">
        <f t="array" ref="D235">IF(ISNUMBER(VALUE(_xlfn.UNIQUE(_xlfn._xlws.FILTER(EjecucionPIIP[CodigoProducto],(EjecucionPIIP[CodigoProducto]=Bono_2!B235)*(EjecucionPIIP[Vigencia]=LEFT('Reporte'!$B$1,4))*(EjecucionPIIP[AvanceEjecutado]&lt;&gt;0),"")))),1,"")</f>
        <v/>
      </c>
      <c r="E235" s="69" t="str" cm="1">
        <f t="array" ref="E235">IF(ISNUMBER(VALUE(_xlfn.UNIQUE(_xlfn._xlws.FILTER(CUIPO_datos_abiertos[COD_PROGRAMATICO_MGA],(CUIPO_datos_abiertos[COD_PROGRAMATICO_MGA]=Bono_2!B235)*(CUIPO_datos_abiertos[PERIODO]='Reporte'!$B$1)*(CUIPO_datos_abiertos[OBLIGACIONES]&lt;&gt;0),"")))),1,"")</f>
        <v/>
      </c>
      <c r="F235" t="str">
        <f t="shared" si="3"/>
        <v/>
      </c>
    </row>
    <row r="236" spans="2:6" x14ac:dyDescent="0.3">
      <c r="B236" t="str">
        <v>3206003</v>
      </c>
      <c r="C236" s="69" cm="1">
        <f t="array" ref="C236">IF(ISNUMBER(VALUE(_xlfn.UNIQUE(_xlfn._xlws.FILTER(PI_SISPT_ProgramacionFisica[Cód. Prod.],PI_SISPT_ProgramacionFisica[Cód. Prod.]=Bono_2!B236,"")))),1,"")</f>
        <v>1</v>
      </c>
      <c r="D236" s="69" t="str" cm="1">
        <f t="array" ref="D236">IF(ISNUMBER(VALUE(_xlfn.UNIQUE(_xlfn._xlws.FILTER(EjecucionPIIP[CodigoProducto],(EjecucionPIIP[CodigoProducto]=Bono_2!B236)*(EjecucionPIIP[Vigencia]=LEFT('Reporte'!$B$1,4))*(EjecucionPIIP[AvanceEjecutado]&lt;&gt;0),"")))),1,"")</f>
        <v/>
      </c>
      <c r="E236" s="69" t="str" cm="1">
        <f t="array" ref="E236">IF(ISNUMBER(VALUE(_xlfn.UNIQUE(_xlfn._xlws.FILTER(CUIPO_datos_abiertos[COD_PROGRAMATICO_MGA],(CUIPO_datos_abiertos[COD_PROGRAMATICO_MGA]=Bono_2!B236)*(CUIPO_datos_abiertos[PERIODO]='Reporte'!$B$1)*(CUIPO_datos_abiertos[OBLIGACIONES]&lt;&gt;0),"")))),1,"")</f>
        <v/>
      </c>
      <c r="F236" t="str">
        <f t="shared" si="3"/>
        <v/>
      </c>
    </row>
    <row r="237" spans="2:6" x14ac:dyDescent="0.3">
      <c r="B237" t="str">
        <v>3206005</v>
      </c>
      <c r="C237" s="69" cm="1">
        <f t="array" ref="C237">IF(ISNUMBER(VALUE(_xlfn.UNIQUE(_xlfn._xlws.FILTER(PI_SISPT_ProgramacionFisica[Cód. Prod.],PI_SISPT_ProgramacionFisica[Cód. Prod.]=Bono_2!B237,"")))),1,"")</f>
        <v>1</v>
      </c>
      <c r="D237" s="69" t="str" cm="1">
        <f t="array" ref="D237">IF(ISNUMBER(VALUE(_xlfn.UNIQUE(_xlfn._xlws.FILTER(EjecucionPIIP[CodigoProducto],(EjecucionPIIP[CodigoProducto]=Bono_2!B237)*(EjecucionPIIP[Vigencia]=LEFT('Reporte'!$B$1,4))*(EjecucionPIIP[AvanceEjecutado]&lt;&gt;0),"")))),1,"")</f>
        <v/>
      </c>
      <c r="E237" s="69" t="str" cm="1">
        <f t="array" ref="E237">IF(ISNUMBER(VALUE(_xlfn.UNIQUE(_xlfn._xlws.FILTER(CUIPO_datos_abiertos[COD_PROGRAMATICO_MGA],(CUIPO_datos_abiertos[COD_PROGRAMATICO_MGA]=Bono_2!B237)*(CUIPO_datos_abiertos[PERIODO]='Reporte'!$B$1)*(CUIPO_datos_abiertos[OBLIGACIONES]&lt;&gt;0),"")))),1,"")</f>
        <v/>
      </c>
      <c r="F237" t="str">
        <f t="shared" si="3"/>
        <v/>
      </c>
    </row>
    <row r="238" spans="2:6" x14ac:dyDescent="0.3">
      <c r="B238" t="str">
        <v>3206008</v>
      </c>
      <c r="C238" s="69" cm="1">
        <f t="array" ref="C238">IF(ISNUMBER(VALUE(_xlfn.UNIQUE(_xlfn._xlws.FILTER(PI_SISPT_ProgramacionFisica[Cód. Prod.],PI_SISPT_ProgramacionFisica[Cód. Prod.]=Bono_2!B238,"")))),1,"")</f>
        <v>1</v>
      </c>
      <c r="D238" s="69" t="str" cm="1">
        <f t="array" ref="D238">IF(ISNUMBER(VALUE(_xlfn.UNIQUE(_xlfn._xlws.FILTER(EjecucionPIIP[CodigoProducto],(EjecucionPIIP[CodigoProducto]=Bono_2!B238)*(EjecucionPIIP[Vigencia]=LEFT('Reporte'!$B$1,4))*(EjecucionPIIP[AvanceEjecutado]&lt;&gt;0),"")))),1,"")</f>
        <v/>
      </c>
      <c r="E238" s="69" t="str" cm="1">
        <f t="array" ref="E238">IF(ISNUMBER(VALUE(_xlfn.UNIQUE(_xlfn._xlws.FILTER(CUIPO_datos_abiertos[COD_PROGRAMATICO_MGA],(CUIPO_datos_abiertos[COD_PROGRAMATICO_MGA]=Bono_2!B238)*(CUIPO_datos_abiertos[PERIODO]='Reporte'!$B$1)*(CUIPO_datos_abiertos[OBLIGACIONES]&lt;&gt;0),"")))),1,"")</f>
        <v/>
      </c>
      <c r="F238" t="str">
        <f t="shared" si="3"/>
        <v/>
      </c>
    </row>
    <row r="239" spans="2:6" x14ac:dyDescent="0.3">
      <c r="B239" t="str">
        <v>3207019</v>
      </c>
      <c r="C239" s="69" cm="1">
        <f t="array" ref="C239">IF(ISNUMBER(VALUE(_xlfn.UNIQUE(_xlfn._xlws.FILTER(PI_SISPT_ProgramacionFisica[Cód. Prod.],PI_SISPT_ProgramacionFisica[Cód. Prod.]=Bono_2!B239,"")))),1,"")</f>
        <v>1</v>
      </c>
      <c r="D239" s="69" t="str" cm="1">
        <f t="array" ref="D239">IF(ISNUMBER(VALUE(_xlfn.UNIQUE(_xlfn._xlws.FILTER(EjecucionPIIP[CodigoProducto],(EjecucionPIIP[CodigoProducto]=Bono_2!B239)*(EjecucionPIIP[Vigencia]=LEFT('Reporte'!$B$1,4))*(EjecucionPIIP[AvanceEjecutado]&lt;&gt;0),"")))),1,"")</f>
        <v/>
      </c>
      <c r="E239" s="69" t="str" cm="1">
        <f t="array" ref="E239">IF(ISNUMBER(VALUE(_xlfn.UNIQUE(_xlfn._xlws.FILTER(CUIPO_datos_abiertos[COD_PROGRAMATICO_MGA],(CUIPO_datos_abiertos[COD_PROGRAMATICO_MGA]=Bono_2!B239)*(CUIPO_datos_abiertos[PERIODO]='Reporte'!$B$1)*(CUIPO_datos_abiertos[OBLIGACIONES]&lt;&gt;0),"")))),1,"")</f>
        <v/>
      </c>
      <c r="F239" t="str">
        <f t="shared" si="3"/>
        <v/>
      </c>
    </row>
    <row r="240" spans="2:6" x14ac:dyDescent="0.3">
      <c r="B240" t="str">
        <v>3208006</v>
      </c>
      <c r="C240" s="69" cm="1">
        <f t="array" ref="C240">IF(ISNUMBER(VALUE(_xlfn.UNIQUE(_xlfn._xlws.FILTER(PI_SISPT_ProgramacionFisica[Cód. Prod.],PI_SISPT_ProgramacionFisica[Cód. Prod.]=Bono_2!B240,"")))),1,"")</f>
        <v>1</v>
      </c>
      <c r="D240" s="69" t="str" cm="1">
        <f t="array" ref="D240">IF(ISNUMBER(VALUE(_xlfn.UNIQUE(_xlfn._xlws.FILTER(EjecucionPIIP[CodigoProducto],(EjecucionPIIP[CodigoProducto]=Bono_2!B240)*(EjecucionPIIP[Vigencia]=LEFT('Reporte'!$B$1,4))*(EjecucionPIIP[AvanceEjecutado]&lt;&gt;0),"")))),1,"")</f>
        <v/>
      </c>
      <c r="E240" s="69" t="str" cm="1">
        <f t="array" ref="E240">IF(ISNUMBER(VALUE(_xlfn.UNIQUE(_xlfn._xlws.FILTER(CUIPO_datos_abiertos[COD_PROGRAMATICO_MGA],(CUIPO_datos_abiertos[COD_PROGRAMATICO_MGA]=Bono_2!B240)*(CUIPO_datos_abiertos[PERIODO]='Reporte'!$B$1)*(CUIPO_datos_abiertos[OBLIGACIONES]&lt;&gt;0),"")))),1,"")</f>
        <v/>
      </c>
      <c r="F240" t="str">
        <f t="shared" si="3"/>
        <v/>
      </c>
    </row>
    <row r="241" spans="2:6" x14ac:dyDescent="0.3">
      <c r="B241" t="str">
        <v>3208007</v>
      </c>
      <c r="C241" s="69" cm="1">
        <f t="array" ref="C241">IF(ISNUMBER(VALUE(_xlfn.UNIQUE(_xlfn._xlws.FILTER(PI_SISPT_ProgramacionFisica[Cód. Prod.],PI_SISPT_ProgramacionFisica[Cód. Prod.]=Bono_2!B241,"")))),1,"")</f>
        <v>1</v>
      </c>
      <c r="D241" s="69" t="str" cm="1">
        <f t="array" ref="D241">IF(ISNUMBER(VALUE(_xlfn.UNIQUE(_xlfn._xlws.FILTER(EjecucionPIIP[CodigoProducto],(EjecucionPIIP[CodigoProducto]=Bono_2!B241)*(EjecucionPIIP[Vigencia]=LEFT('Reporte'!$B$1,4))*(EjecucionPIIP[AvanceEjecutado]&lt;&gt;0),"")))),1,"")</f>
        <v/>
      </c>
      <c r="E241" s="69" t="str" cm="1">
        <f t="array" ref="E241">IF(ISNUMBER(VALUE(_xlfn.UNIQUE(_xlfn._xlws.FILTER(CUIPO_datos_abiertos[COD_PROGRAMATICO_MGA],(CUIPO_datos_abiertos[COD_PROGRAMATICO_MGA]=Bono_2!B241)*(CUIPO_datos_abiertos[PERIODO]='Reporte'!$B$1)*(CUIPO_datos_abiertos[OBLIGACIONES]&lt;&gt;0),"")))),1,"")</f>
        <v/>
      </c>
      <c r="F241" t="str">
        <f t="shared" si="3"/>
        <v/>
      </c>
    </row>
    <row r="242" spans="2:6" x14ac:dyDescent="0.3">
      <c r="B242" t="str">
        <v>3208010</v>
      </c>
      <c r="C242" s="69" cm="1">
        <f t="array" ref="C242">IF(ISNUMBER(VALUE(_xlfn.UNIQUE(_xlfn._xlws.FILTER(PI_SISPT_ProgramacionFisica[Cód. Prod.],PI_SISPT_ProgramacionFisica[Cód. Prod.]=Bono_2!B242,"")))),1,"")</f>
        <v>1</v>
      </c>
      <c r="D242" s="69" t="str" cm="1">
        <f t="array" ref="D242">IF(ISNUMBER(VALUE(_xlfn.UNIQUE(_xlfn._xlws.FILTER(EjecucionPIIP[CodigoProducto],(EjecucionPIIP[CodigoProducto]=Bono_2!B242)*(EjecucionPIIP[Vigencia]=LEFT('Reporte'!$B$1,4))*(EjecucionPIIP[AvanceEjecutado]&lt;&gt;0),"")))),1,"")</f>
        <v/>
      </c>
      <c r="E242" s="69" t="str" cm="1">
        <f t="array" ref="E242">IF(ISNUMBER(VALUE(_xlfn.UNIQUE(_xlfn._xlws.FILTER(CUIPO_datos_abiertos[COD_PROGRAMATICO_MGA],(CUIPO_datos_abiertos[COD_PROGRAMATICO_MGA]=Bono_2!B242)*(CUIPO_datos_abiertos[PERIODO]='Reporte'!$B$1)*(CUIPO_datos_abiertos[OBLIGACIONES]&lt;&gt;0),"")))),1,"")</f>
        <v/>
      </c>
      <c r="F242" t="str">
        <f t="shared" si="3"/>
        <v/>
      </c>
    </row>
    <row r="243" spans="2:6" x14ac:dyDescent="0.3">
      <c r="B243" t="str">
        <v>3208008</v>
      </c>
      <c r="C243" s="69" cm="1">
        <f t="array" ref="C243">IF(ISNUMBER(VALUE(_xlfn.UNIQUE(_xlfn._xlws.FILTER(PI_SISPT_ProgramacionFisica[Cód. Prod.],PI_SISPT_ProgramacionFisica[Cód. Prod.]=Bono_2!B243,"")))),1,"")</f>
        <v>1</v>
      </c>
      <c r="D243" s="69" t="str" cm="1">
        <f t="array" ref="D243">IF(ISNUMBER(VALUE(_xlfn.UNIQUE(_xlfn._xlws.FILTER(EjecucionPIIP[CodigoProducto],(EjecucionPIIP[CodigoProducto]=Bono_2!B243)*(EjecucionPIIP[Vigencia]=LEFT('Reporte'!$B$1,4))*(EjecucionPIIP[AvanceEjecutado]&lt;&gt;0),"")))),1,"")</f>
        <v/>
      </c>
      <c r="E243" s="69" t="str" cm="1">
        <f t="array" ref="E243">IF(ISNUMBER(VALUE(_xlfn.UNIQUE(_xlfn._xlws.FILTER(CUIPO_datos_abiertos[COD_PROGRAMATICO_MGA],(CUIPO_datos_abiertos[COD_PROGRAMATICO_MGA]=Bono_2!B243)*(CUIPO_datos_abiertos[PERIODO]='Reporte'!$B$1)*(CUIPO_datos_abiertos[OBLIGACIONES]&lt;&gt;0),"")))),1,"")</f>
        <v/>
      </c>
      <c r="F243" t="str">
        <f t="shared" si="3"/>
        <v/>
      </c>
    </row>
    <row r="244" spans="2:6" x14ac:dyDescent="0.3">
      <c r="B244" t="str">
        <v>2101002</v>
      </c>
      <c r="C244" s="69" cm="1">
        <f t="array" ref="C244">IF(ISNUMBER(VALUE(_xlfn.UNIQUE(_xlfn._xlws.FILTER(PI_SISPT_ProgramacionFisica[Cód. Prod.],PI_SISPT_ProgramacionFisica[Cód. Prod.]=Bono_2!B244,"")))),1,"")</f>
        <v>1</v>
      </c>
      <c r="D244" s="69" t="str" cm="1">
        <f t="array" ref="D244">IF(ISNUMBER(VALUE(_xlfn.UNIQUE(_xlfn._xlws.FILTER(EjecucionPIIP[CodigoProducto],(EjecucionPIIP[CodigoProducto]=Bono_2!B244)*(EjecucionPIIP[Vigencia]=LEFT('Reporte'!$B$1,4))*(EjecucionPIIP[AvanceEjecutado]&lt;&gt;0),"")))),1,"")</f>
        <v/>
      </c>
      <c r="E244" s="69" t="str" cm="1">
        <f t="array" ref="E244">IF(ISNUMBER(VALUE(_xlfn.UNIQUE(_xlfn._xlws.FILTER(CUIPO_datos_abiertos[COD_PROGRAMATICO_MGA],(CUIPO_datos_abiertos[COD_PROGRAMATICO_MGA]=Bono_2!B244)*(CUIPO_datos_abiertos[PERIODO]='Reporte'!$B$1)*(CUIPO_datos_abiertos[OBLIGACIONES]&lt;&gt;0),"")))),1,"")</f>
        <v/>
      </c>
      <c r="F244" t="str">
        <f t="shared" si="3"/>
        <v/>
      </c>
    </row>
    <row r="245" spans="2:6" x14ac:dyDescent="0.3">
      <c r="B245" t="str">
        <v>2101016</v>
      </c>
      <c r="C245" s="69" cm="1">
        <f t="array" ref="C245">IF(ISNUMBER(VALUE(_xlfn.UNIQUE(_xlfn._xlws.FILTER(PI_SISPT_ProgramacionFisica[Cód. Prod.],PI_SISPT_ProgramacionFisica[Cód. Prod.]=Bono_2!B245,"")))),1,"")</f>
        <v>1</v>
      </c>
      <c r="D245" s="69" t="str" cm="1">
        <f t="array" ref="D245">IF(ISNUMBER(VALUE(_xlfn.UNIQUE(_xlfn._xlws.FILTER(EjecucionPIIP[CodigoProducto],(EjecucionPIIP[CodigoProducto]=Bono_2!B245)*(EjecucionPIIP[Vigencia]=LEFT('Reporte'!$B$1,4))*(EjecucionPIIP[AvanceEjecutado]&lt;&gt;0),"")))),1,"")</f>
        <v/>
      </c>
      <c r="E245" s="69" t="str" cm="1">
        <f t="array" ref="E245">IF(ISNUMBER(VALUE(_xlfn.UNIQUE(_xlfn._xlws.FILTER(CUIPO_datos_abiertos[COD_PROGRAMATICO_MGA],(CUIPO_datos_abiertos[COD_PROGRAMATICO_MGA]=Bono_2!B245)*(CUIPO_datos_abiertos[PERIODO]='Reporte'!$B$1)*(CUIPO_datos_abiertos[OBLIGACIONES]&lt;&gt;0),"")))),1,"")</f>
        <v/>
      </c>
      <c r="F245" t="str">
        <f t="shared" si="3"/>
        <v/>
      </c>
    </row>
    <row r="246" spans="2:6" x14ac:dyDescent="0.3">
      <c r="B246" t="str">
        <v>2102033</v>
      </c>
      <c r="C246" s="69" cm="1">
        <f t="array" ref="C246">IF(ISNUMBER(VALUE(_xlfn.UNIQUE(_xlfn._xlws.FILTER(PI_SISPT_ProgramacionFisica[Cód. Prod.],PI_SISPT_ProgramacionFisica[Cód. Prod.]=Bono_2!B246,"")))),1,"")</f>
        <v>1</v>
      </c>
      <c r="D246" s="69" t="str" cm="1">
        <f t="array" ref="D246">IF(ISNUMBER(VALUE(_xlfn.UNIQUE(_xlfn._xlws.FILTER(EjecucionPIIP[CodigoProducto],(EjecucionPIIP[CodigoProducto]=Bono_2!B246)*(EjecucionPIIP[Vigencia]=LEFT('Reporte'!$B$1,4))*(EjecucionPIIP[AvanceEjecutado]&lt;&gt;0),"")))),1,"")</f>
        <v/>
      </c>
      <c r="E246" s="69" t="str" cm="1">
        <f t="array" ref="E246">IF(ISNUMBER(VALUE(_xlfn.UNIQUE(_xlfn._xlws.FILTER(CUIPO_datos_abiertos[COD_PROGRAMATICO_MGA],(CUIPO_datos_abiertos[COD_PROGRAMATICO_MGA]=Bono_2!B246)*(CUIPO_datos_abiertos[PERIODO]='Reporte'!$B$1)*(CUIPO_datos_abiertos[OBLIGACIONES]&lt;&gt;0),"")))),1,"")</f>
        <v/>
      </c>
      <c r="F246" t="str">
        <f t="shared" si="3"/>
        <v/>
      </c>
    </row>
    <row r="247" spans="2:6" x14ac:dyDescent="0.3">
      <c r="B247" t="str">
        <v>2102045</v>
      </c>
      <c r="C247" s="69" cm="1">
        <f t="array" ref="C247">IF(ISNUMBER(VALUE(_xlfn.UNIQUE(_xlfn._xlws.FILTER(PI_SISPT_ProgramacionFisica[Cód. Prod.],PI_SISPT_ProgramacionFisica[Cód. Prod.]=Bono_2!B247,"")))),1,"")</f>
        <v>1</v>
      </c>
      <c r="D247" s="69" t="str" cm="1">
        <f t="array" ref="D247">IF(ISNUMBER(VALUE(_xlfn.UNIQUE(_xlfn._xlws.FILTER(EjecucionPIIP[CodigoProducto],(EjecucionPIIP[CodigoProducto]=Bono_2!B247)*(EjecucionPIIP[Vigencia]=LEFT('Reporte'!$B$1,4))*(EjecucionPIIP[AvanceEjecutado]&lt;&gt;0),"")))),1,"")</f>
        <v/>
      </c>
      <c r="E247" s="69" t="str" cm="1">
        <f t="array" ref="E247">IF(ISNUMBER(VALUE(_xlfn.UNIQUE(_xlfn._xlws.FILTER(CUIPO_datos_abiertos[COD_PROGRAMATICO_MGA],(CUIPO_datos_abiertos[COD_PROGRAMATICO_MGA]=Bono_2!B247)*(CUIPO_datos_abiertos[PERIODO]='Reporte'!$B$1)*(CUIPO_datos_abiertos[OBLIGACIONES]&lt;&gt;0),"")))),1,"")</f>
        <v/>
      </c>
      <c r="F247" t="str">
        <f t="shared" si="3"/>
        <v/>
      </c>
    </row>
    <row r="248" spans="2:6" x14ac:dyDescent="0.3">
      <c r="B248" t="str">
        <v>2102038</v>
      </c>
      <c r="C248" s="69" cm="1">
        <f t="array" ref="C248">IF(ISNUMBER(VALUE(_xlfn.UNIQUE(_xlfn._xlws.FILTER(PI_SISPT_ProgramacionFisica[Cód. Prod.],PI_SISPT_ProgramacionFisica[Cód. Prod.]=Bono_2!B248,"")))),1,"")</f>
        <v>1</v>
      </c>
      <c r="D248" s="69" t="str" cm="1">
        <f t="array" ref="D248">IF(ISNUMBER(VALUE(_xlfn.UNIQUE(_xlfn._xlws.FILTER(EjecucionPIIP[CodigoProducto],(EjecucionPIIP[CodigoProducto]=Bono_2!B248)*(EjecucionPIIP[Vigencia]=LEFT('Reporte'!$B$1,4))*(EjecucionPIIP[AvanceEjecutado]&lt;&gt;0),"")))),1,"")</f>
        <v/>
      </c>
      <c r="E248" s="69" t="str" cm="1">
        <f t="array" ref="E248">IF(ISNUMBER(VALUE(_xlfn.UNIQUE(_xlfn._xlws.FILTER(CUIPO_datos_abiertos[COD_PROGRAMATICO_MGA],(CUIPO_datos_abiertos[COD_PROGRAMATICO_MGA]=Bono_2!B248)*(CUIPO_datos_abiertos[PERIODO]='Reporte'!$B$1)*(CUIPO_datos_abiertos[OBLIGACIONES]&lt;&gt;0),"")))),1,"")</f>
        <v/>
      </c>
      <c r="F248" t="str">
        <f t="shared" si="3"/>
        <v/>
      </c>
    </row>
    <row r="249" spans="2:6" x14ac:dyDescent="0.3">
      <c r="B249" t="str">
        <v>2102040</v>
      </c>
      <c r="C249" s="69" cm="1">
        <f t="array" ref="C249">IF(ISNUMBER(VALUE(_xlfn.UNIQUE(_xlfn._xlws.FILTER(PI_SISPT_ProgramacionFisica[Cód. Prod.],PI_SISPT_ProgramacionFisica[Cód. Prod.]=Bono_2!B249,"")))),1,"")</f>
        <v>1</v>
      </c>
      <c r="D249" s="69" t="str" cm="1">
        <f t="array" ref="D249">IF(ISNUMBER(VALUE(_xlfn.UNIQUE(_xlfn._xlws.FILTER(EjecucionPIIP[CodigoProducto],(EjecucionPIIP[CodigoProducto]=Bono_2!B249)*(EjecucionPIIP[Vigencia]=LEFT('Reporte'!$B$1,4))*(EjecucionPIIP[AvanceEjecutado]&lt;&gt;0),"")))),1,"")</f>
        <v/>
      </c>
      <c r="E249" s="69" t="str" cm="1">
        <f t="array" ref="E249">IF(ISNUMBER(VALUE(_xlfn.UNIQUE(_xlfn._xlws.FILTER(CUIPO_datos_abiertos[COD_PROGRAMATICO_MGA],(CUIPO_datos_abiertos[COD_PROGRAMATICO_MGA]=Bono_2!B249)*(CUIPO_datos_abiertos[PERIODO]='Reporte'!$B$1)*(CUIPO_datos_abiertos[OBLIGACIONES]&lt;&gt;0),"")))),1,"")</f>
        <v/>
      </c>
      <c r="F249" t="str">
        <f t="shared" si="3"/>
        <v/>
      </c>
    </row>
    <row r="250" spans="2:6" x14ac:dyDescent="0.3">
      <c r="B250" t="str">
        <v>2102060</v>
      </c>
      <c r="C250" s="69" cm="1">
        <f t="array" ref="C250">IF(ISNUMBER(VALUE(_xlfn.UNIQUE(_xlfn._xlws.FILTER(PI_SISPT_ProgramacionFisica[Cód. Prod.],PI_SISPT_ProgramacionFisica[Cód. Prod.]=Bono_2!B250,"")))),1,"")</f>
        <v>1</v>
      </c>
      <c r="D250" s="69" t="str" cm="1">
        <f t="array" ref="D250">IF(ISNUMBER(VALUE(_xlfn.UNIQUE(_xlfn._xlws.FILTER(EjecucionPIIP[CodigoProducto],(EjecucionPIIP[CodigoProducto]=Bono_2!B250)*(EjecucionPIIP[Vigencia]=LEFT('Reporte'!$B$1,4))*(EjecucionPIIP[AvanceEjecutado]&lt;&gt;0),"")))),1,"")</f>
        <v/>
      </c>
      <c r="E250" s="69" t="str" cm="1">
        <f t="array" ref="E250">IF(ISNUMBER(VALUE(_xlfn.UNIQUE(_xlfn._xlws.FILTER(CUIPO_datos_abiertos[COD_PROGRAMATICO_MGA],(CUIPO_datos_abiertos[COD_PROGRAMATICO_MGA]=Bono_2!B250)*(CUIPO_datos_abiertos[PERIODO]='Reporte'!$B$1)*(CUIPO_datos_abiertos[OBLIGACIONES]&lt;&gt;0),"")))),1,"")</f>
        <v/>
      </c>
      <c r="F250" t="str">
        <f t="shared" si="3"/>
        <v/>
      </c>
    </row>
    <row r="251" spans="2:6" x14ac:dyDescent="0.3">
      <c r="B251" t="str">
        <v>2102061</v>
      </c>
      <c r="C251" s="69" cm="1">
        <f t="array" ref="C251">IF(ISNUMBER(VALUE(_xlfn.UNIQUE(_xlfn._xlws.FILTER(PI_SISPT_ProgramacionFisica[Cód. Prod.],PI_SISPT_ProgramacionFisica[Cód. Prod.]=Bono_2!B251,"")))),1,"")</f>
        <v>1</v>
      </c>
      <c r="D251" s="69" t="str" cm="1">
        <f t="array" ref="D251">IF(ISNUMBER(VALUE(_xlfn.UNIQUE(_xlfn._xlws.FILTER(EjecucionPIIP[CodigoProducto],(EjecucionPIIP[CodigoProducto]=Bono_2!B251)*(EjecucionPIIP[Vigencia]=LEFT('Reporte'!$B$1,4))*(EjecucionPIIP[AvanceEjecutado]&lt;&gt;0),"")))),1,"")</f>
        <v/>
      </c>
      <c r="E251" s="69" t="str" cm="1">
        <f t="array" ref="E251">IF(ISNUMBER(VALUE(_xlfn.UNIQUE(_xlfn._xlws.FILTER(CUIPO_datos_abiertos[COD_PROGRAMATICO_MGA],(CUIPO_datos_abiertos[COD_PROGRAMATICO_MGA]=Bono_2!B251)*(CUIPO_datos_abiertos[PERIODO]='Reporte'!$B$1)*(CUIPO_datos_abiertos[OBLIGACIONES]&lt;&gt;0),"")))),1,"")</f>
        <v/>
      </c>
      <c r="F251" t="str">
        <f t="shared" si="3"/>
        <v/>
      </c>
    </row>
    <row r="252" spans="2:6" x14ac:dyDescent="0.3">
      <c r="B252" t="str">
        <v>2102062</v>
      </c>
      <c r="C252" s="69" cm="1">
        <f t="array" ref="C252">IF(ISNUMBER(VALUE(_xlfn.UNIQUE(_xlfn._xlws.FILTER(PI_SISPT_ProgramacionFisica[Cód. Prod.],PI_SISPT_ProgramacionFisica[Cód. Prod.]=Bono_2!B252,"")))),1,"")</f>
        <v>1</v>
      </c>
      <c r="D252" s="69" t="str" cm="1">
        <f t="array" ref="D252">IF(ISNUMBER(VALUE(_xlfn.UNIQUE(_xlfn._xlws.FILTER(EjecucionPIIP[CodigoProducto],(EjecucionPIIP[CodigoProducto]=Bono_2!B252)*(EjecucionPIIP[Vigencia]=LEFT('Reporte'!$B$1,4))*(EjecucionPIIP[AvanceEjecutado]&lt;&gt;0),"")))),1,"")</f>
        <v/>
      </c>
      <c r="E252" s="69" t="str" cm="1">
        <f t="array" ref="E252">IF(ISNUMBER(VALUE(_xlfn.UNIQUE(_xlfn._xlws.FILTER(CUIPO_datos_abiertos[COD_PROGRAMATICO_MGA],(CUIPO_datos_abiertos[COD_PROGRAMATICO_MGA]=Bono_2!B252)*(CUIPO_datos_abiertos[PERIODO]='Reporte'!$B$1)*(CUIPO_datos_abiertos[OBLIGACIONES]&lt;&gt;0),"")))),1,"")</f>
        <v/>
      </c>
      <c r="F252" t="str">
        <f t="shared" si="3"/>
        <v/>
      </c>
    </row>
    <row r="253" spans="2:6" x14ac:dyDescent="0.3">
      <c r="B253" t="str">
        <v>2102063</v>
      </c>
      <c r="C253" s="69" cm="1">
        <f t="array" ref="C253">IF(ISNUMBER(VALUE(_xlfn.UNIQUE(_xlfn._xlws.FILTER(PI_SISPT_ProgramacionFisica[Cód. Prod.],PI_SISPT_ProgramacionFisica[Cód. Prod.]=Bono_2!B253,"")))),1,"")</f>
        <v>1</v>
      </c>
      <c r="D253" s="69" t="str" cm="1">
        <f t="array" ref="D253">IF(ISNUMBER(VALUE(_xlfn.UNIQUE(_xlfn._xlws.FILTER(EjecucionPIIP[CodigoProducto],(EjecucionPIIP[CodigoProducto]=Bono_2!B253)*(EjecucionPIIP[Vigencia]=LEFT('Reporte'!$B$1,4))*(EjecucionPIIP[AvanceEjecutado]&lt;&gt;0),"")))),1,"")</f>
        <v/>
      </c>
      <c r="E253" s="69" t="str" cm="1">
        <f t="array" ref="E253">IF(ISNUMBER(VALUE(_xlfn.UNIQUE(_xlfn._xlws.FILTER(CUIPO_datos_abiertos[COD_PROGRAMATICO_MGA],(CUIPO_datos_abiertos[COD_PROGRAMATICO_MGA]=Bono_2!B253)*(CUIPO_datos_abiertos[PERIODO]='Reporte'!$B$1)*(CUIPO_datos_abiertos[OBLIGACIONES]&lt;&gt;0),"")))),1,"")</f>
        <v/>
      </c>
      <c r="F253" t="str">
        <f t="shared" si="3"/>
        <v/>
      </c>
    </row>
    <row r="254" spans="2:6" x14ac:dyDescent="0.3">
      <c r="B254" t="str">
        <v>2104010</v>
      </c>
      <c r="C254" s="69" cm="1">
        <f t="array" ref="C254">IF(ISNUMBER(VALUE(_xlfn.UNIQUE(_xlfn._xlws.FILTER(PI_SISPT_ProgramacionFisica[Cód. Prod.],PI_SISPT_ProgramacionFisica[Cód. Prod.]=Bono_2!B254,"")))),1,"")</f>
        <v>1</v>
      </c>
      <c r="D254" s="69" t="str" cm="1">
        <f t="array" ref="D254">IF(ISNUMBER(VALUE(_xlfn.UNIQUE(_xlfn._xlws.FILTER(EjecucionPIIP[CodigoProducto],(EjecucionPIIP[CodigoProducto]=Bono_2!B254)*(EjecucionPIIP[Vigencia]=LEFT('Reporte'!$B$1,4))*(EjecucionPIIP[AvanceEjecutado]&lt;&gt;0),"")))),1,"")</f>
        <v/>
      </c>
      <c r="E254" s="69" t="str" cm="1">
        <f t="array" ref="E254">IF(ISNUMBER(VALUE(_xlfn.UNIQUE(_xlfn._xlws.FILTER(CUIPO_datos_abiertos[COD_PROGRAMATICO_MGA],(CUIPO_datos_abiertos[COD_PROGRAMATICO_MGA]=Bono_2!B254)*(CUIPO_datos_abiertos[PERIODO]='Reporte'!$B$1)*(CUIPO_datos_abiertos[OBLIGACIONES]&lt;&gt;0),"")))),1,"")</f>
        <v/>
      </c>
      <c r="F254" t="str">
        <f t="shared" si="3"/>
        <v/>
      </c>
    </row>
    <row r="255" spans="2:6" x14ac:dyDescent="0.3">
      <c r="B255" t="str">
        <v>2104014</v>
      </c>
      <c r="C255" s="69" cm="1">
        <f t="array" ref="C255">IF(ISNUMBER(VALUE(_xlfn.UNIQUE(_xlfn._xlws.FILTER(PI_SISPT_ProgramacionFisica[Cód. Prod.],PI_SISPT_ProgramacionFisica[Cód. Prod.]=Bono_2!B255,"")))),1,"")</f>
        <v>1</v>
      </c>
      <c r="D255" s="69" t="str" cm="1">
        <f t="array" ref="D255">IF(ISNUMBER(VALUE(_xlfn.UNIQUE(_xlfn._xlws.FILTER(EjecucionPIIP[CodigoProducto],(EjecucionPIIP[CodigoProducto]=Bono_2!B255)*(EjecucionPIIP[Vigencia]=LEFT('Reporte'!$B$1,4))*(EjecucionPIIP[AvanceEjecutado]&lt;&gt;0),"")))),1,"")</f>
        <v/>
      </c>
      <c r="E255" s="69" t="str" cm="1">
        <f t="array" ref="E255">IF(ISNUMBER(VALUE(_xlfn.UNIQUE(_xlfn._xlws.FILTER(CUIPO_datos_abiertos[COD_PROGRAMATICO_MGA],(CUIPO_datos_abiertos[COD_PROGRAMATICO_MGA]=Bono_2!B255)*(CUIPO_datos_abiertos[PERIODO]='Reporte'!$B$1)*(CUIPO_datos_abiertos[OBLIGACIONES]&lt;&gt;0),"")))),1,"")</f>
        <v/>
      </c>
      <c r="F255" t="str">
        <f t="shared" si="3"/>
        <v/>
      </c>
    </row>
    <row r="256" spans="2:6" x14ac:dyDescent="0.3">
      <c r="B256" t="str">
        <v>2402114</v>
      </c>
      <c r="C256" s="69" cm="1">
        <f t="array" ref="C256">IF(ISNUMBER(VALUE(_xlfn.UNIQUE(_xlfn._xlws.FILTER(PI_SISPT_ProgramacionFisica[Cód. Prod.],PI_SISPT_ProgramacionFisica[Cód. Prod.]=Bono_2!B256,"")))),1,"")</f>
        <v>1</v>
      </c>
      <c r="D256" s="69" t="str" cm="1">
        <f t="array" ref="D256">IF(ISNUMBER(VALUE(_xlfn.UNIQUE(_xlfn._xlws.FILTER(EjecucionPIIP[CodigoProducto],(EjecucionPIIP[CodigoProducto]=Bono_2!B256)*(EjecucionPIIP[Vigencia]=LEFT('Reporte'!$B$1,4))*(EjecucionPIIP[AvanceEjecutado]&lt;&gt;0),"")))),1,"")</f>
        <v/>
      </c>
      <c r="E256" s="69" t="str" cm="1">
        <f t="array" ref="E256">IF(ISNUMBER(VALUE(_xlfn.UNIQUE(_xlfn._xlws.FILTER(CUIPO_datos_abiertos[COD_PROGRAMATICO_MGA],(CUIPO_datos_abiertos[COD_PROGRAMATICO_MGA]=Bono_2!B256)*(CUIPO_datos_abiertos[PERIODO]='Reporte'!$B$1)*(CUIPO_datos_abiertos[OBLIGACIONES]&lt;&gt;0),"")))),1,"")</f>
        <v/>
      </c>
      <c r="F256" t="str">
        <f t="shared" si="3"/>
        <v/>
      </c>
    </row>
    <row r="257" spans="2:6" x14ac:dyDescent="0.3">
      <c r="B257" t="str">
        <v>2402041</v>
      </c>
      <c r="C257" s="69" cm="1">
        <f t="array" ref="C257">IF(ISNUMBER(VALUE(_xlfn.UNIQUE(_xlfn._xlws.FILTER(PI_SISPT_ProgramacionFisica[Cód. Prod.],PI_SISPT_ProgramacionFisica[Cód. Prod.]=Bono_2!B257,"")))),1,"")</f>
        <v>1</v>
      </c>
      <c r="D257" s="69" t="str" cm="1">
        <f t="array" ref="D257">IF(ISNUMBER(VALUE(_xlfn.UNIQUE(_xlfn._xlws.FILTER(EjecucionPIIP[CodigoProducto],(EjecucionPIIP[CodigoProducto]=Bono_2!B257)*(EjecucionPIIP[Vigencia]=LEFT('Reporte'!$B$1,4))*(EjecucionPIIP[AvanceEjecutado]&lt;&gt;0),"")))),1,"")</f>
        <v/>
      </c>
      <c r="E257" s="69" t="str" cm="1">
        <f t="array" ref="E257">IF(ISNUMBER(VALUE(_xlfn.UNIQUE(_xlfn._xlws.FILTER(CUIPO_datos_abiertos[COD_PROGRAMATICO_MGA],(CUIPO_datos_abiertos[COD_PROGRAMATICO_MGA]=Bono_2!B257)*(CUIPO_datos_abiertos[PERIODO]='Reporte'!$B$1)*(CUIPO_datos_abiertos[OBLIGACIONES]&lt;&gt;0),"")))),1,"")</f>
        <v/>
      </c>
      <c r="F257" t="str">
        <f t="shared" si="3"/>
        <v/>
      </c>
    </row>
    <row r="258" spans="2:6" x14ac:dyDescent="0.3">
      <c r="B258" t="str">
        <v>2402045</v>
      </c>
      <c r="C258" s="69" cm="1">
        <f t="array" ref="C258">IF(ISNUMBER(VALUE(_xlfn.UNIQUE(_xlfn._xlws.FILTER(PI_SISPT_ProgramacionFisica[Cód. Prod.],PI_SISPT_ProgramacionFisica[Cód. Prod.]=Bono_2!B258,"")))),1,"")</f>
        <v>1</v>
      </c>
      <c r="D258" s="69" t="str" cm="1">
        <f t="array" ref="D258">IF(ISNUMBER(VALUE(_xlfn.UNIQUE(_xlfn._xlws.FILTER(EjecucionPIIP[CodigoProducto],(EjecucionPIIP[CodigoProducto]=Bono_2!B258)*(EjecucionPIIP[Vigencia]=LEFT('Reporte'!$B$1,4))*(EjecucionPIIP[AvanceEjecutado]&lt;&gt;0),"")))),1,"")</f>
        <v/>
      </c>
      <c r="E258" s="69" t="str" cm="1">
        <f t="array" ref="E258">IF(ISNUMBER(VALUE(_xlfn.UNIQUE(_xlfn._xlws.FILTER(CUIPO_datos_abiertos[COD_PROGRAMATICO_MGA],(CUIPO_datos_abiertos[COD_PROGRAMATICO_MGA]=Bono_2!B258)*(CUIPO_datos_abiertos[PERIODO]='Reporte'!$B$1)*(CUIPO_datos_abiertos[OBLIGACIONES]&lt;&gt;0),"")))),1,"")</f>
        <v/>
      </c>
      <c r="F258" t="str">
        <f t="shared" si="3"/>
        <v/>
      </c>
    </row>
    <row r="259" spans="2:6" x14ac:dyDescent="0.3">
      <c r="B259" t="str">
        <v>2406052</v>
      </c>
      <c r="C259" s="69" cm="1">
        <f t="array" ref="C259">IF(ISNUMBER(VALUE(_xlfn.UNIQUE(_xlfn._xlws.FILTER(PI_SISPT_ProgramacionFisica[Cód. Prod.],PI_SISPT_ProgramacionFisica[Cód. Prod.]=Bono_2!B259,"")))),1,"")</f>
        <v>1</v>
      </c>
      <c r="D259" s="69" t="str" cm="1">
        <f t="array" ref="D259">IF(ISNUMBER(VALUE(_xlfn.UNIQUE(_xlfn._xlws.FILTER(EjecucionPIIP[CodigoProducto],(EjecucionPIIP[CodigoProducto]=Bono_2!B259)*(EjecucionPIIP[Vigencia]=LEFT('Reporte'!$B$1,4))*(EjecucionPIIP[AvanceEjecutado]&lt;&gt;0),"")))),1,"")</f>
        <v/>
      </c>
      <c r="E259" s="69" t="str" cm="1">
        <f t="array" ref="E259">IF(ISNUMBER(VALUE(_xlfn.UNIQUE(_xlfn._xlws.FILTER(CUIPO_datos_abiertos[COD_PROGRAMATICO_MGA],(CUIPO_datos_abiertos[COD_PROGRAMATICO_MGA]=Bono_2!B259)*(CUIPO_datos_abiertos[PERIODO]='Reporte'!$B$1)*(CUIPO_datos_abiertos[OBLIGACIONES]&lt;&gt;0),"")))),1,"")</f>
        <v/>
      </c>
      <c r="F259" t="str">
        <f t="shared" si="3"/>
        <v/>
      </c>
    </row>
    <row r="260" spans="2:6" x14ac:dyDescent="0.3">
      <c r="B260" t="str">
        <v>2406045</v>
      </c>
      <c r="C260" s="69" cm="1">
        <f t="array" ref="C260">IF(ISNUMBER(VALUE(_xlfn.UNIQUE(_xlfn._xlws.FILTER(PI_SISPT_ProgramacionFisica[Cód. Prod.],PI_SISPT_ProgramacionFisica[Cód. Prod.]=Bono_2!B260,"")))),1,"")</f>
        <v>1</v>
      </c>
      <c r="D260" s="69" t="str" cm="1">
        <f t="array" ref="D260">IF(ISNUMBER(VALUE(_xlfn.UNIQUE(_xlfn._xlws.FILTER(EjecucionPIIP[CodigoProducto],(EjecucionPIIP[CodigoProducto]=Bono_2!B260)*(EjecucionPIIP[Vigencia]=LEFT('Reporte'!$B$1,4))*(EjecucionPIIP[AvanceEjecutado]&lt;&gt;0),"")))),1,"")</f>
        <v/>
      </c>
      <c r="E260" s="69" t="str" cm="1">
        <f t="array" ref="E260">IF(ISNUMBER(VALUE(_xlfn.UNIQUE(_xlfn._xlws.FILTER(CUIPO_datos_abiertos[COD_PROGRAMATICO_MGA],(CUIPO_datos_abiertos[COD_PROGRAMATICO_MGA]=Bono_2!B260)*(CUIPO_datos_abiertos[PERIODO]='Reporte'!$B$1)*(CUIPO_datos_abiertos[OBLIGACIONES]&lt;&gt;0),"")))),1,"")</f>
        <v/>
      </c>
      <c r="F260" t="str">
        <f t="shared" si="3"/>
        <v/>
      </c>
    </row>
    <row r="261" spans="2:6" x14ac:dyDescent="0.3">
      <c r="B261" t="str">
        <v>2409014</v>
      </c>
      <c r="C261" s="69" cm="1">
        <f t="array" ref="C261">IF(ISNUMBER(VALUE(_xlfn.UNIQUE(_xlfn._xlws.FILTER(PI_SISPT_ProgramacionFisica[Cód. Prod.],PI_SISPT_ProgramacionFisica[Cód. Prod.]=Bono_2!B261,"")))),1,"")</f>
        <v>1</v>
      </c>
      <c r="D261" s="69" t="str" cm="1">
        <f t="array" ref="D261">IF(ISNUMBER(VALUE(_xlfn.UNIQUE(_xlfn._xlws.FILTER(EjecucionPIIP[CodigoProducto],(EjecucionPIIP[CodigoProducto]=Bono_2!B261)*(EjecucionPIIP[Vigencia]=LEFT('Reporte'!$B$1,4))*(EjecucionPIIP[AvanceEjecutado]&lt;&gt;0),"")))),1,"")</f>
        <v/>
      </c>
      <c r="E261" s="69" t="str" cm="1">
        <f t="array" ref="E261">IF(ISNUMBER(VALUE(_xlfn.UNIQUE(_xlfn._xlws.FILTER(CUIPO_datos_abiertos[COD_PROGRAMATICO_MGA],(CUIPO_datos_abiertos[COD_PROGRAMATICO_MGA]=Bono_2!B261)*(CUIPO_datos_abiertos[PERIODO]='Reporte'!$B$1)*(CUIPO_datos_abiertos[OBLIGACIONES]&lt;&gt;0),"")))),1,"")</f>
        <v/>
      </c>
      <c r="F261" t="str">
        <f t="shared" si="3"/>
        <v/>
      </c>
    </row>
    <row r="262" spans="2:6" x14ac:dyDescent="0.3">
      <c r="B262" t="str">
        <v>2409006</v>
      </c>
      <c r="C262" s="69" cm="1">
        <f t="array" ref="C262">IF(ISNUMBER(VALUE(_xlfn.UNIQUE(_xlfn._xlws.FILTER(PI_SISPT_ProgramacionFisica[Cód. Prod.],PI_SISPT_ProgramacionFisica[Cód. Prod.]=Bono_2!B262,"")))),1,"")</f>
        <v>1</v>
      </c>
      <c r="D262" s="69" t="str" cm="1">
        <f t="array" ref="D262">IF(ISNUMBER(VALUE(_xlfn.UNIQUE(_xlfn._xlws.FILTER(EjecucionPIIP[CodigoProducto],(EjecucionPIIP[CodigoProducto]=Bono_2!B262)*(EjecucionPIIP[Vigencia]=LEFT('Reporte'!$B$1,4))*(EjecucionPIIP[AvanceEjecutado]&lt;&gt;0),"")))),1,"")</f>
        <v/>
      </c>
      <c r="E262" s="69" t="str" cm="1">
        <f t="array" ref="E262">IF(ISNUMBER(VALUE(_xlfn.UNIQUE(_xlfn._xlws.FILTER(CUIPO_datos_abiertos[COD_PROGRAMATICO_MGA],(CUIPO_datos_abiertos[COD_PROGRAMATICO_MGA]=Bono_2!B262)*(CUIPO_datos_abiertos[PERIODO]='Reporte'!$B$1)*(CUIPO_datos_abiertos[OBLIGACIONES]&lt;&gt;0),"")))),1,"")</f>
        <v/>
      </c>
      <c r="F262" t="str">
        <f t="shared" ref="F262:F322" si="4">IF(SUM(C262:E262)=3,"Aplica","")</f>
        <v/>
      </c>
    </row>
    <row r="263" spans="2:6" x14ac:dyDescent="0.3">
      <c r="B263" t="str">
        <v>2409012</v>
      </c>
      <c r="C263" s="69" cm="1">
        <f t="array" ref="C263">IF(ISNUMBER(VALUE(_xlfn.UNIQUE(_xlfn._xlws.FILTER(PI_SISPT_ProgramacionFisica[Cód. Prod.],PI_SISPT_ProgramacionFisica[Cód. Prod.]=Bono_2!B263,"")))),1,"")</f>
        <v>1</v>
      </c>
      <c r="D263" s="69" t="str" cm="1">
        <f t="array" ref="D263">IF(ISNUMBER(VALUE(_xlfn.UNIQUE(_xlfn._xlws.FILTER(EjecucionPIIP[CodigoProducto],(EjecucionPIIP[CodigoProducto]=Bono_2!B263)*(EjecucionPIIP[Vigencia]=LEFT('Reporte'!$B$1,4))*(EjecucionPIIP[AvanceEjecutado]&lt;&gt;0),"")))),1,"")</f>
        <v/>
      </c>
      <c r="E263" s="69" t="str" cm="1">
        <f t="array" ref="E263">IF(ISNUMBER(VALUE(_xlfn.UNIQUE(_xlfn._xlws.FILTER(CUIPO_datos_abiertos[COD_PROGRAMATICO_MGA],(CUIPO_datos_abiertos[COD_PROGRAMATICO_MGA]=Bono_2!B263)*(CUIPO_datos_abiertos[PERIODO]='Reporte'!$B$1)*(CUIPO_datos_abiertos[OBLIGACIONES]&lt;&gt;0),"")))),1,"")</f>
        <v/>
      </c>
      <c r="F263" t="str">
        <f t="shared" si="4"/>
        <v/>
      </c>
    </row>
    <row r="264" spans="2:6" x14ac:dyDescent="0.3">
      <c r="B264" t="str">
        <v>2409009</v>
      </c>
      <c r="C264" s="69" cm="1">
        <f t="array" ref="C264">IF(ISNUMBER(VALUE(_xlfn.UNIQUE(_xlfn._xlws.FILTER(PI_SISPT_ProgramacionFisica[Cód. Prod.],PI_SISPT_ProgramacionFisica[Cód. Prod.]=Bono_2!B264,"")))),1,"")</f>
        <v>1</v>
      </c>
      <c r="D264" s="69" t="str" cm="1">
        <f t="array" ref="D264">IF(ISNUMBER(VALUE(_xlfn.UNIQUE(_xlfn._xlws.FILTER(EjecucionPIIP[CodigoProducto],(EjecucionPIIP[CodigoProducto]=Bono_2!B264)*(EjecucionPIIP[Vigencia]=LEFT('Reporte'!$B$1,4))*(EjecucionPIIP[AvanceEjecutado]&lt;&gt;0),"")))),1,"")</f>
        <v/>
      </c>
      <c r="E264" s="69" t="str" cm="1">
        <f t="array" ref="E264">IF(ISNUMBER(VALUE(_xlfn.UNIQUE(_xlfn._xlws.FILTER(CUIPO_datos_abiertos[COD_PROGRAMATICO_MGA],(CUIPO_datos_abiertos[COD_PROGRAMATICO_MGA]=Bono_2!B264)*(CUIPO_datos_abiertos[PERIODO]='Reporte'!$B$1)*(CUIPO_datos_abiertos[OBLIGACIONES]&lt;&gt;0),"")))),1,"")</f>
        <v/>
      </c>
      <c r="F264" t="str">
        <f t="shared" si="4"/>
        <v/>
      </c>
    </row>
    <row r="265" spans="2:6" x14ac:dyDescent="0.3">
      <c r="B265" t="str">
        <v>2409007</v>
      </c>
      <c r="C265" s="69" cm="1">
        <f t="array" ref="C265">IF(ISNUMBER(VALUE(_xlfn.UNIQUE(_xlfn._xlws.FILTER(PI_SISPT_ProgramacionFisica[Cód. Prod.],PI_SISPT_ProgramacionFisica[Cód. Prod.]=Bono_2!B265,"")))),1,"")</f>
        <v>1</v>
      </c>
      <c r="D265" s="69" t="str" cm="1">
        <f t="array" ref="D265">IF(ISNUMBER(VALUE(_xlfn.UNIQUE(_xlfn._xlws.FILTER(EjecucionPIIP[CodigoProducto],(EjecucionPIIP[CodigoProducto]=Bono_2!B265)*(EjecucionPIIP[Vigencia]=LEFT('Reporte'!$B$1,4))*(EjecucionPIIP[AvanceEjecutado]&lt;&gt;0),"")))),1,"")</f>
        <v/>
      </c>
      <c r="E265" s="69" t="str" cm="1">
        <f t="array" ref="E265">IF(ISNUMBER(VALUE(_xlfn.UNIQUE(_xlfn._xlws.FILTER(CUIPO_datos_abiertos[COD_PROGRAMATICO_MGA],(CUIPO_datos_abiertos[COD_PROGRAMATICO_MGA]=Bono_2!B265)*(CUIPO_datos_abiertos[PERIODO]='Reporte'!$B$1)*(CUIPO_datos_abiertos[OBLIGACIONES]&lt;&gt;0),"")))),1,"")</f>
        <v/>
      </c>
      <c r="F265" t="str">
        <f t="shared" si="4"/>
        <v/>
      </c>
    </row>
    <row r="266" spans="2:6" x14ac:dyDescent="0.3">
      <c r="B266" t="str">
        <v>2409013</v>
      </c>
      <c r="C266" s="69" cm="1">
        <f t="array" ref="C266">IF(ISNUMBER(VALUE(_xlfn.UNIQUE(_xlfn._xlws.FILTER(PI_SISPT_ProgramacionFisica[Cód. Prod.],PI_SISPT_ProgramacionFisica[Cód. Prod.]=Bono_2!B266,"")))),1,"")</f>
        <v>1</v>
      </c>
      <c r="D266" s="69" t="str" cm="1">
        <f t="array" ref="D266">IF(ISNUMBER(VALUE(_xlfn.UNIQUE(_xlfn._xlws.FILTER(EjecucionPIIP[CodigoProducto],(EjecucionPIIP[CodigoProducto]=Bono_2!B266)*(EjecucionPIIP[Vigencia]=LEFT('Reporte'!$B$1,4))*(EjecucionPIIP[AvanceEjecutado]&lt;&gt;0),"")))),1,"")</f>
        <v/>
      </c>
      <c r="E266" s="69" t="str" cm="1">
        <f t="array" ref="E266">IF(ISNUMBER(VALUE(_xlfn.UNIQUE(_xlfn._xlws.FILTER(CUIPO_datos_abiertos[COD_PROGRAMATICO_MGA],(CUIPO_datos_abiertos[COD_PROGRAMATICO_MGA]=Bono_2!B266)*(CUIPO_datos_abiertos[PERIODO]='Reporte'!$B$1)*(CUIPO_datos_abiertos[OBLIGACIONES]&lt;&gt;0),"")))),1,"")</f>
        <v/>
      </c>
      <c r="F266" t="str">
        <f t="shared" si="4"/>
        <v/>
      </c>
    </row>
    <row r="267" spans="2:6" x14ac:dyDescent="0.3">
      <c r="B267" t="str">
        <v>2409038</v>
      </c>
      <c r="C267" s="69" cm="1">
        <f t="array" ref="C267">IF(ISNUMBER(VALUE(_xlfn.UNIQUE(_xlfn._xlws.FILTER(PI_SISPT_ProgramacionFisica[Cód. Prod.],PI_SISPT_ProgramacionFisica[Cód. Prod.]=Bono_2!B267,"")))),1,"")</f>
        <v>1</v>
      </c>
      <c r="D267" s="69" t="str" cm="1">
        <f t="array" ref="D267">IF(ISNUMBER(VALUE(_xlfn.UNIQUE(_xlfn._xlws.FILTER(EjecucionPIIP[CodigoProducto],(EjecucionPIIP[CodigoProducto]=Bono_2!B267)*(EjecucionPIIP[Vigencia]=LEFT('Reporte'!$B$1,4))*(EjecucionPIIP[AvanceEjecutado]&lt;&gt;0),"")))),1,"")</f>
        <v/>
      </c>
      <c r="E267" s="69" t="str" cm="1">
        <f t="array" ref="E267">IF(ISNUMBER(VALUE(_xlfn.UNIQUE(_xlfn._xlws.FILTER(CUIPO_datos_abiertos[COD_PROGRAMATICO_MGA],(CUIPO_datos_abiertos[COD_PROGRAMATICO_MGA]=Bono_2!B267)*(CUIPO_datos_abiertos[PERIODO]='Reporte'!$B$1)*(CUIPO_datos_abiertos[OBLIGACIONES]&lt;&gt;0),"")))),1,"")</f>
        <v/>
      </c>
      <c r="F267" t="str">
        <f t="shared" si="4"/>
        <v/>
      </c>
    </row>
    <row r="268" spans="2:6" x14ac:dyDescent="0.3">
      <c r="B268" t="str">
        <v>2301079</v>
      </c>
      <c r="C268" s="69" cm="1">
        <f t="array" ref="C268">IF(ISNUMBER(VALUE(_xlfn.UNIQUE(_xlfn._xlws.FILTER(PI_SISPT_ProgramacionFisica[Cód. Prod.],PI_SISPT_ProgramacionFisica[Cód. Prod.]=Bono_2!B268,"")))),1,"")</f>
        <v>1</v>
      </c>
      <c r="D268" s="69" t="str" cm="1">
        <f t="array" ref="D268">IF(ISNUMBER(VALUE(_xlfn.UNIQUE(_xlfn._xlws.FILTER(EjecucionPIIP[CodigoProducto],(EjecucionPIIP[CodigoProducto]=Bono_2!B268)*(EjecucionPIIP[Vigencia]=LEFT('Reporte'!$B$1,4))*(EjecucionPIIP[AvanceEjecutado]&lt;&gt;0),"")))),1,"")</f>
        <v/>
      </c>
      <c r="E268" s="69" t="str" cm="1">
        <f t="array" ref="E268">IF(ISNUMBER(VALUE(_xlfn.UNIQUE(_xlfn._xlws.FILTER(CUIPO_datos_abiertos[COD_PROGRAMATICO_MGA],(CUIPO_datos_abiertos[COD_PROGRAMATICO_MGA]=Bono_2!B268)*(CUIPO_datos_abiertos[PERIODO]='Reporte'!$B$1)*(CUIPO_datos_abiertos[OBLIGACIONES]&lt;&gt;0),"")))),1,"")</f>
        <v/>
      </c>
      <c r="F268" t="str">
        <f t="shared" si="4"/>
        <v/>
      </c>
    </row>
    <row r="269" spans="2:6" x14ac:dyDescent="0.3">
      <c r="B269" t="str">
        <v>2301027</v>
      </c>
      <c r="C269" s="69" cm="1">
        <f t="array" ref="C269">IF(ISNUMBER(VALUE(_xlfn.UNIQUE(_xlfn._xlws.FILTER(PI_SISPT_ProgramacionFisica[Cód. Prod.],PI_SISPT_ProgramacionFisica[Cód. Prod.]=Bono_2!B269,"")))),1,"")</f>
        <v>1</v>
      </c>
      <c r="D269" s="69" t="str" cm="1">
        <f t="array" ref="D269">IF(ISNUMBER(VALUE(_xlfn.UNIQUE(_xlfn._xlws.FILTER(EjecucionPIIP[CodigoProducto],(EjecucionPIIP[CodigoProducto]=Bono_2!B269)*(EjecucionPIIP[Vigencia]=LEFT('Reporte'!$B$1,4))*(EjecucionPIIP[AvanceEjecutado]&lt;&gt;0),"")))),1,"")</f>
        <v/>
      </c>
      <c r="E269" s="69" t="str" cm="1">
        <f t="array" ref="E269">IF(ISNUMBER(VALUE(_xlfn.UNIQUE(_xlfn._xlws.FILTER(CUIPO_datos_abiertos[COD_PROGRAMATICO_MGA],(CUIPO_datos_abiertos[COD_PROGRAMATICO_MGA]=Bono_2!B269)*(CUIPO_datos_abiertos[PERIODO]='Reporte'!$B$1)*(CUIPO_datos_abiertos[OBLIGACIONES]&lt;&gt;0),"")))),1,"")</f>
        <v/>
      </c>
      <c r="F269" t="str">
        <f t="shared" si="4"/>
        <v/>
      </c>
    </row>
    <row r="270" spans="2:6" x14ac:dyDescent="0.3">
      <c r="B270" t="str">
        <v>2301062</v>
      </c>
      <c r="C270" s="69" cm="1">
        <f t="array" ref="C270">IF(ISNUMBER(VALUE(_xlfn.UNIQUE(_xlfn._xlws.FILTER(PI_SISPT_ProgramacionFisica[Cód. Prod.],PI_SISPT_ProgramacionFisica[Cód. Prod.]=Bono_2!B270,"")))),1,"")</f>
        <v>1</v>
      </c>
      <c r="D270" s="69" t="str" cm="1">
        <f t="array" ref="D270">IF(ISNUMBER(VALUE(_xlfn.UNIQUE(_xlfn._xlws.FILTER(EjecucionPIIP[CodigoProducto],(EjecucionPIIP[CodigoProducto]=Bono_2!B270)*(EjecucionPIIP[Vigencia]=LEFT('Reporte'!$B$1,4))*(EjecucionPIIP[AvanceEjecutado]&lt;&gt;0),"")))),1,"")</f>
        <v/>
      </c>
      <c r="E270" s="69" t="str" cm="1">
        <f t="array" ref="E270">IF(ISNUMBER(VALUE(_xlfn.UNIQUE(_xlfn._xlws.FILTER(CUIPO_datos_abiertos[COD_PROGRAMATICO_MGA],(CUIPO_datos_abiertos[COD_PROGRAMATICO_MGA]=Bono_2!B270)*(CUIPO_datos_abiertos[PERIODO]='Reporte'!$B$1)*(CUIPO_datos_abiertos[OBLIGACIONES]&lt;&gt;0),"")))),1,"")</f>
        <v/>
      </c>
      <c r="F270" t="str">
        <f t="shared" si="4"/>
        <v/>
      </c>
    </row>
    <row r="271" spans="2:6" x14ac:dyDescent="0.3">
      <c r="B271" t="str">
        <v>2301008</v>
      </c>
      <c r="C271" s="69" cm="1">
        <f t="array" ref="C271">IF(ISNUMBER(VALUE(_xlfn.UNIQUE(_xlfn._xlws.FILTER(PI_SISPT_ProgramacionFisica[Cód. Prod.],PI_SISPT_ProgramacionFisica[Cód. Prod.]=Bono_2!B271,"")))),1,"")</f>
        <v>1</v>
      </c>
      <c r="D271" s="69" t="str" cm="1">
        <f t="array" ref="D271">IF(ISNUMBER(VALUE(_xlfn.UNIQUE(_xlfn._xlws.FILTER(EjecucionPIIP[CodigoProducto],(EjecucionPIIP[CodigoProducto]=Bono_2!B271)*(EjecucionPIIP[Vigencia]=LEFT('Reporte'!$B$1,4))*(EjecucionPIIP[AvanceEjecutado]&lt;&gt;0),"")))),1,"")</f>
        <v/>
      </c>
      <c r="E271" s="69" t="str" cm="1">
        <f t="array" ref="E271">IF(ISNUMBER(VALUE(_xlfn.UNIQUE(_xlfn._xlws.FILTER(CUIPO_datos_abiertos[COD_PROGRAMATICO_MGA],(CUIPO_datos_abiertos[COD_PROGRAMATICO_MGA]=Bono_2!B271)*(CUIPO_datos_abiertos[PERIODO]='Reporte'!$B$1)*(CUIPO_datos_abiertos[OBLIGACIONES]&lt;&gt;0),"")))),1,"")</f>
        <v/>
      </c>
      <c r="F271" t="str">
        <f t="shared" si="4"/>
        <v/>
      </c>
    </row>
    <row r="272" spans="2:6" x14ac:dyDescent="0.3">
      <c r="B272" t="str">
        <v>2301080</v>
      </c>
      <c r="C272" s="69" cm="1">
        <f t="array" ref="C272">IF(ISNUMBER(VALUE(_xlfn.UNIQUE(_xlfn._xlws.FILTER(PI_SISPT_ProgramacionFisica[Cód. Prod.],PI_SISPT_ProgramacionFisica[Cód. Prod.]=Bono_2!B272,"")))),1,"")</f>
        <v>1</v>
      </c>
      <c r="D272" s="69" t="str" cm="1">
        <f t="array" ref="D272">IF(ISNUMBER(VALUE(_xlfn.UNIQUE(_xlfn._xlws.FILTER(EjecucionPIIP[CodigoProducto],(EjecucionPIIP[CodigoProducto]=Bono_2!B272)*(EjecucionPIIP[Vigencia]=LEFT('Reporte'!$B$1,4))*(EjecucionPIIP[AvanceEjecutado]&lt;&gt;0),"")))),1,"")</f>
        <v/>
      </c>
      <c r="E272" s="69" t="str" cm="1">
        <f t="array" ref="E272">IF(ISNUMBER(VALUE(_xlfn.UNIQUE(_xlfn._xlws.FILTER(CUIPO_datos_abiertos[COD_PROGRAMATICO_MGA],(CUIPO_datos_abiertos[COD_PROGRAMATICO_MGA]=Bono_2!B272)*(CUIPO_datos_abiertos[PERIODO]='Reporte'!$B$1)*(CUIPO_datos_abiertos[OBLIGACIONES]&lt;&gt;0),"")))),1,"")</f>
        <v/>
      </c>
      <c r="F272" t="str">
        <f t="shared" si="4"/>
        <v/>
      </c>
    </row>
    <row r="273" spans="2:6" x14ac:dyDescent="0.3">
      <c r="B273" t="str">
        <v>2302054</v>
      </c>
      <c r="C273" s="69" cm="1">
        <f t="array" ref="C273">IF(ISNUMBER(VALUE(_xlfn.UNIQUE(_xlfn._xlws.FILTER(PI_SISPT_ProgramacionFisica[Cód. Prod.],PI_SISPT_ProgramacionFisica[Cód. Prod.]=Bono_2!B273,"")))),1,"")</f>
        <v>1</v>
      </c>
      <c r="D273" s="69" t="str" cm="1">
        <f t="array" ref="D273">IF(ISNUMBER(VALUE(_xlfn.UNIQUE(_xlfn._xlws.FILTER(EjecucionPIIP[CodigoProducto],(EjecucionPIIP[CodigoProducto]=Bono_2!B273)*(EjecucionPIIP[Vigencia]=LEFT('Reporte'!$B$1,4))*(EjecucionPIIP[AvanceEjecutado]&lt;&gt;0),"")))),1,"")</f>
        <v/>
      </c>
      <c r="E273" s="69" t="str" cm="1">
        <f t="array" ref="E273">IF(ISNUMBER(VALUE(_xlfn.UNIQUE(_xlfn._xlws.FILTER(CUIPO_datos_abiertos[COD_PROGRAMATICO_MGA],(CUIPO_datos_abiertos[COD_PROGRAMATICO_MGA]=Bono_2!B273)*(CUIPO_datos_abiertos[PERIODO]='Reporte'!$B$1)*(CUIPO_datos_abiertos[OBLIGACIONES]&lt;&gt;0),"")))),1,"")</f>
        <v/>
      </c>
      <c r="F273" t="str">
        <f t="shared" si="4"/>
        <v/>
      </c>
    </row>
    <row r="274" spans="2:6" x14ac:dyDescent="0.3">
      <c r="B274" t="str">
        <v>2302021</v>
      </c>
      <c r="C274" s="69" cm="1">
        <f t="array" ref="C274">IF(ISNUMBER(VALUE(_xlfn.UNIQUE(_xlfn._xlws.FILTER(PI_SISPT_ProgramacionFisica[Cód. Prod.],PI_SISPT_ProgramacionFisica[Cód. Prod.]=Bono_2!B274,"")))),1,"")</f>
        <v>1</v>
      </c>
      <c r="D274" s="69" t="str" cm="1">
        <f t="array" ref="D274">IF(ISNUMBER(VALUE(_xlfn.UNIQUE(_xlfn._xlws.FILTER(EjecucionPIIP[CodigoProducto],(EjecucionPIIP[CodigoProducto]=Bono_2!B274)*(EjecucionPIIP[Vigencia]=LEFT('Reporte'!$B$1,4))*(EjecucionPIIP[AvanceEjecutado]&lt;&gt;0),"")))),1,"")</f>
        <v/>
      </c>
      <c r="E274" s="69" t="str" cm="1">
        <f t="array" ref="E274">IF(ISNUMBER(VALUE(_xlfn.UNIQUE(_xlfn._xlws.FILTER(CUIPO_datos_abiertos[COD_PROGRAMATICO_MGA],(CUIPO_datos_abiertos[COD_PROGRAMATICO_MGA]=Bono_2!B274)*(CUIPO_datos_abiertos[PERIODO]='Reporte'!$B$1)*(CUIPO_datos_abiertos[OBLIGACIONES]&lt;&gt;0),"")))),1,"")</f>
        <v/>
      </c>
      <c r="F274" t="str">
        <f t="shared" si="4"/>
        <v/>
      </c>
    </row>
    <row r="275" spans="2:6" x14ac:dyDescent="0.3">
      <c r="B275" t="str">
        <v>2302086</v>
      </c>
      <c r="C275" s="69" cm="1">
        <f t="array" ref="C275">IF(ISNUMBER(VALUE(_xlfn.UNIQUE(_xlfn._xlws.FILTER(PI_SISPT_ProgramacionFisica[Cód. Prod.],PI_SISPT_ProgramacionFisica[Cód. Prod.]=Bono_2!B275,"")))),1,"")</f>
        <v>1</v>
      </c>
      <c r="D275" s="69" t="str" cm="1">
        <f t="array" ref="D275">IF(ISNUMBER(VALUE(_xlfn.UNIQUE(_xlfn._xlws.FILTER(EjecucionPIIP[CodigoProducto],(EjecucionPIIP[CodigoProducto]=Bono_2!B275)*(EjecucionPIIP[Vigencia]=LEFT('Reporte'!$B$1,4))*(EjecucionPIIP[AvanceEjecutado]&lt;&gt;0),"")))),1,"")</f>
        <v/>
      </c>
      <c r="E275" s="69" t="str" cm="1">
        <f t="array" ref="E275">IF(ISNUMBER(VALUE(_xlfn.UNIQUE(_xlfn._xlws.FILTER(CUIPO_datos_abiertos[COD_PROGRAMATICO_MGA],(CUIPO_datos_abiertos[COD_PROGRAMATICO_MGA]=Bono_2!B275)*(CUIPO_datos_abiertos[PERIODO]='Reporte'!$B$1)*(CUIPO_datos_abiertos[OBLIGACIONES]&lt;&gt;0),"")))),1,"")</f>
        <v/>
      </c>
      <c r="F275" t="str">
        <f t="shared" si="4"/>
        <v/>
      </c>
    </row>
    <row r="276" spans="2:6" x14ac:dyDescent="0.3">
      <c r="B276" t="str">
        <v>4599011</v>
      </c>
      <c r="C276" s="69" cm="1">
        <f t="array" ref="C276">IF(ISNUMBER(VALUE(_xlfn.UNIQUE(_xlfn._xlws.FILTER(PI_SISPT_ProgramacionFisica[Cód. Prod.],PI_SISPT_ProgramacionFisica[Cód. Prod.]=Bono_2!B276,"")))),1,"")</f>
        <v>1</v>
      </c>
      <c r="D276" s="69" t="str" cm="1">
        <f t="array" ref="D276">IF(ISNUMBER(VALUE(_xlfn.UNIQUE(_xlfn._xlws.FILTER(EjecucionPIIP[CodigoProducto],(EjecucionPIIP[CodigoProducto]=Bono_2!B276)*(EjecucionPIIP[Vigencia]=LEFT('Reporte'!$B$1,4))*(EjecucionPIIP[AvanceEjecutado]&lt;&gt;0),"")))),1,"")</f>
        <v/>
      </c>
      <c r="E276" s="69" t="str" cm="1">
        <f t="array" ref="E276">IF(ISNUMBER(VALUE(_xlfn.UNIQUE(_xlfn._xlws.FILTER(CUIPO_datos_abiertos[COD_PROGRAMATICO_MGA],(CUIPO_datos_abiertos[COD_PROGRAMATICO_MGA]=Bono_2!B276)*(CUIPO_datos_abiertos[PERIODO]='Reporte'!$B$1)*(CUIPO_datos_abiertos[OBLIGACIONES]&lt;&gt;0),"")))),1,"")</f>
        <v/>
      </c>
      <c r="F276" t="str">
        <f t="shared" si="4"/>
        <v/>
      </c>
    </row>
    <row r="277" spans="2:6" x14ac:dyDescent="0.3">
      <c r="B277" t="str">
        <v>4599013</v>
      </c>
      <c r="C277" s="69" cm="1">
        <f t="array" ref="C277">IF(ISNUMBER(VALUE(_xlfn.UNIQUE(_xlfn._xlws.FILTER(PI_SISPT_ProgramacionFisica[Cód. Prod.],PI_SISPT_ProgramacionFisica[Cód. Prod.]=Bono_2!B277,"")))),1,"")</f>
        <v>1</v>
      </c>
      <c r="D277" s="69" t="str" cm="1">
        <f t="array" ref="D277">IF(ISNUMBER(VALUE(_xlfn.UNIQUE(_xlfn._xlws.FILTER(EjecucionPIIP[CodigoProducto],(EjecucionPIIP[CodigoProducto]=Bono_2!B277)*(EjecucionPIIP[Vigencia]=LEFT('Reporte'!$B$1,4))*(EjecucionPIIP[AvanceEjecutado]&lt;&gt;0),"")))),1,"")</f>
        <v/>
      </c>
      <c r="E277" s="69" t="str" cm="1">
        <f t="array" ref="E277">IF(ISNUMBER(VALUE(_xlfn.UNIQUE(_xlfn._xlws.FILTER(CUIPO_datos_abiertos[COD_PROGRAMATICO_MGA],(CUIPO_datos_abiertos[COD_PROGRAMATICO_MGA]=Bono_2!B277)*(CUIPO_datos_abiertos[PERIODO]='Reporte'!$B$1)*(CUIPO_datos_abiertos[OBLIGACIONES]&lt;&gt;0),"")))),1,"")</f>
        <v/>
      </c>
      <c r="F277" t="str">
        <f t="shared" si="4"/>
        <v/>
      </c>
    </row>
    <row r="278" spans="2:6" x14ac:dyDescent="0.3">
      <c r="B278" t="str">
        <v>4599018</v>
      </c>
      <c r="C278" s="69" cm="1">
        <f t="array" ref="C278">IF(ISNUMBER(VALUE(_xlfn.UNIQUE(_xlfn._xlws.FILTER(PI_SISPT_ProgramacionFisica[Cód. Prod.],PI_SISPT_ProgramacionFisica[Cód. Prod.]=Bono_2!B278,"")))),1,"")</f>
        <v>1</v>
      </c>
      <c r="D278" s="69" t="str" cm="1">
        <f t="array" ref="D278">IF(ISNUMBER(VALUE(_xlfn.UNIQUE(_xlfn._xlws.FILTER(EjecucionPIIP[CodigoProducto],(EjecucionPIIP[CodigoProducto]=Bono_2!B278)*(EjecucionPIIP[Vigencia]=LEFT('Reporte'!$B$1,4))*(EjecucionPIIP[AvanceEjecutado]&lt;&gt;0),"")))),1,"")</f>
        <v/>
      </c>
      <c r="E278" s="69" t="str" cm="1">
        <f t="array" ref="E278">IF(ISNUMBER(VALUE(_xlfn.UNIQUE(_xlfn._xlws.FILTER(CUIPO_datos_abiertos[COD_PROGRAMATICO_MGA],(CUIPO_datos_abiertos[COD_PROGRAMATICO_MGA]=Bono_2!B278)*(CUIPO_datos_abiertos[PERIODO]='Reporte'!$B$1)*(CUIPO_datos_abiertos[OBLIGACIONES]&lt;&gt;0),"")))),1,"")</f>
        <v/>
      </c>
      <c r="F278" t="str">
        <f t="shared" si="4"/>
        <v/>
      </c>
    </row>
    <row r="279" spans="2:6" x14ac:dyDescent="0.3">
      <c r="B279" t="str">
        <v>4599029</v>
      </c>
      <c r="C279" s="69" cm="1">
        <f t="array" ref="C279">IF(ISNUMBER(VALUE(_xlfn.UNIQUE(_xlfn._xlws.FILTER(PI_SISPT_ProgramacionFisica[Cód. Prod.],PI_SISPT_ProgramacionFisica[Cód. Prod.]=Bono_2!B279,"")))),1,"")</f>
        <v>1</v>
      </c>
      <c r="D279" s="69" t="str" cm="1">
        <f t="array" ref="D279">IF(ISNUMBER(VALUE(_xlfn.UNIQUE(_xlfn._xlws.FILTER(EjecucionPIIP[CodigoProducto],(EjecucionPIIP[CodigoProducto]=Bono_2!B279)*(EjecucionPIIP[Vigencia]=LEFT('Reporte'!$B$1,4))*(EjecucionPIIP[AvanceEjecutado]&lt;&gt;0),"")))),1,"")</f>
        <v/>
      </c>
      <c r="E279" s="69" t="str" cm="1">
        <f t="array" ref="E279">IF(ISNUMBER(VALUE(_xlfn.UNIQUE(_xlfn._xlws.FILTER(CUIPO_datos_abiertos[COD_PROGRAMATICO_MGA],(CUIPO_datos_abiertos[COD_PROGRAMATICO_MGA]=Bono_2!B279)*(CUIPO_datos_abiertos[PERIODO]='Reporte'!$B$1)*(CUIPO_datos_abiertos[OBLIGACIONES]&lt;&gt;0),"")))),1,"")</f>
        <v/>
      </c>
      <c r="F279" t="str">
        <f t="shared" si="4"/>
        <v/>
      </c>
    </row>
    <row r="280" spans="2:6" x14ac:dyDescent="0.3">
      <c r="B280" t="str">
        <v>4599034</v>
      </c>
      <c r="C280" s="69" cm="1">
        <f t="array" ref="C280">IF(ISNUMBER(VALUE(_xlfn.UNIQUE(_xlfn._xlws.FILTER(PI_SISPT_ProgramacionFisica[Cód. Prod.],PI_SISPT_ProgramacionFisica[Cód. Prod.]=Bono_2!B280,"")))),1,"")</f>
        <v>1</v>
      </c>
      <c r="D280" s="69" t="str" cm="1">
        <f t="array" ref="D280">IF(ISNUMBER(VALUE(_xlfn.UNIQUE(_xlfn._xlws.FILTER(EjecucionPIIP[CodigoProducto],(EjecucionPIIP[CodigoProducto]=Bono_2!B280)*(EjecucionPIIP[Vigencia]=LEFT('Reporte'!$B$1,4))*(EjecucionPIIP[AvanceEjecutado]&lt;&gt;0),"")))),1,"")</f>
        <v/>
      </c>
      <c r="E280" s="69" t="str" cm="1">
        <f t="array" ref="E280">IF(ISNUMBER(VALUE(_xlfn.UNIQUE(_xlfn._xlws.FILTER(CUIPO_datos_abiertos[COD_PROGRAMATICO_MGA],(CUIPO_datos_abiertos[COD_PROGRAMATICO_MGA]=Bono_2!B280)*(CUIPO_datos_abiertos[PERIODO]='Reporte'!$B$1)*(CUIPO_datos_abiertos[OBLIGACIONES]&lt;&gt;0),"")))),1,"")</f>
        <v/>
      </c>
      <c r="F280" t="str">
        <f t="shared" si="4"/>
        <v/>
      </c>
    </row>
    <row r="281" spans="2:6" x14ac:dyDescent="0.3">
      <c r="B281" t="str">
        <v>4599036</v>
      </c>
      <c r="C281" s="69" cm="1">
        <f t="array" ref="C281">IF(ISNUMBER(VALUE(_xlfn.UNIQUE(_xlfn._xlws.FILTER(PI_SISPT_ProgramacionFisica[Cód. Prod.],PI_SISPT_ProgramacionFisica[Cód. Prod.]=Bono_2!B281,"")))),1,"")</f>
        <v>1</v>
      </c>
      <c r="D281" s="69" t="str" cm="1">
        <f t="array" ref="D281">IF(ISNUMBER(VALUE(_xlfn.UNIQUE(_xlfn._xlws.FILTER(EjecucionPIIP[CodigoProducto],(EjecucionPIIP[CodigoProducto]=Bono_2!B281)*(EjecucionPIIP[Vigencia]=LEFT('Reporte'!$B$1,4))*(EjecucionPIIP[AvanceEjecutado]&lt;&gt;0),"")))),1,"")</f>
        <v/>
      </c>
      <c r="E281" s="69" t="str" cm="1">
        <f t="array" ref="E281">IF(ISNUMBER(VALUE(_xlfn.UNIQUE(_xlfn._xlws.FILTER(CUIPO_datos_abiertos[COD_PROGRAMATICO_MGA],(CUIPO_datos_abiertos[COD_PROGRAMATICO_MGA]=Bono_2!B281)*(CUIPO_datos_abiertos[PERIODO]='Reporte'!$B$1)*(CUIPO_datos_abiertos[OBLIGACIONES]&lt;&gt;0),"")))),1,"")</f>
        <v/>
      </c>
      <c r="F281" t="str">
        <f t="shared" si="4"/>
        <v/>
      </c>
    </row>
    <row r="282" spans="2:6" x14ac:dyDescent="0.3">
      <c r="B282" t="str">
        <v>4599038</v>
      </c>
      <c r="C282" s="69" cm="1">
        <f t="array" ref="C282">IF(ISNUMBER(VALUE(_xlfn.UNIQUE(_xlfn._xlws.FILTER(PI_SISPT_ProgramacionFisica[Cód. Prod.],PI_SISPT_ProgramacionFisica[Cód. Prod.]=Bono_2!B282,"")))),1,"")</f>
        <v>1</v>
      </c>
      <c r="D282" s="69" t="str" cm="1">
        <f t="array" ref="D282">IF(ISNUMBER(VALUE(_xlfn.UNIQUE(_xlfn._xlws.FILTER(EjecucionPIIP[CodigoProducto],(EjecucionPIIP[CodigoProducto]=Bono_2!B282)*(EjecucionPIIP[Vigencia]=LEFT('Reporte'!$B$1,4))*(EjecucionPIIP[AvanceEjecutado]&lt;&gt;0),"")))),1,"")</f>
        <v/>
      </c>
      <c r="E282" s="69" t="str" cm="1">
        <f t="array" ref="E282">IF(ISNUMBER(VALUE(_xlfn.UNIQUE(_xlfn._xlws.FILTER(CUIPO_datos_abiertos[COD_PROGRAMATICO_MGA],(CUIPO_datos_abiertos[COD_PROGRAMATICO_MGA]=Bono_2!B282)*(CUIPO_datos_abiertos[PERIODO]='Reporte'!$B$1)*(CUIPO_datos_abiertos[OBLIGACIONES]&lt;&gt;0),"")))),1,"")</f>
        <v/>
      </c>
      <c r="F282" t="str">
        <f t="shared" si="4"/>
        <v/>
      </c>
    </row>
    <row r="283" spans="2:6" x14ac:dyDescent="0.3">
      <c r="B283" t="str">
        <v>0401102</v>
      </c>
      <c r="C283" s="69" cm="1">
        <f t="array" ref="C283">IF(ISNUMBER(VALUE(_xlfn.UNIQUE(_xlfn._xlws.FILTER(PI_SISPT_ProgramacionFisica[Cód. Prod.],PI_SISPT_ProgramacionFisica[Cód. Prod.]=Bono_2!B283,"")))),1,"")</f>
        <v>1</v>
      </c>
      <c r="D283" s="69" t="str" cm="1">
        <f t="array" ref="D283">IF(ISNUMBER(VALUE(_xlfn.UNIQUE(_xlfn._xlws.FILTER(EjecucionPIIP[CodigoProducto],(EjecucionPIIP[CodigoProducto]=Bono_2!B283)*(EjecucionPIIP[Vigencia]=LEFT('Reporte'!$B$1,4))*(EjecucionPIIP[AvanceEjecutado]&lt;&gt;0),"")))),1,"")</f>
        <v/>
      </c>
      <c r="E283" s="69" t="str" cm="1">
        <f t="array" ref="E283">IF(ISNUMBER(VALUE(_xlfn.UNIQUE(_xlfn._xlws.FILTER(CUIPO_datos_abiertos[COD_PROGRAMATICO_MGA],(CUIPO_datos_abiertos[COD_PROGRAMATICO_MGA]=Bono_2!B283)*(CUIPO_datos_abiertos[PERIODO]='Reporte'!$B$1)*(CUIPO_datos_abiertos[OBLIGACIONES]&lt;&gt;0),"")))),1,"")</f>
        <v/>
      </c>
      <c r="F283" t="str">
        <f t="shared" si="4"/>
        <v/>
      </c>
    </row>
    <row r="284" spans="2:6" x14ac:dyDescent="0.3">
      <c r="B284" t="str">
        <v>0401103</v>
      </c>
      <c r="C284" s="69" cm="1">
        <f t="array" ref="C284">IF(ISNUMBER(VALUE(_xlfn.UNIQUE(_xlfn._xlws.FILTER(PI_SISPT_ProgramacionFisica[Cód. Prod.],PI_SISPT_ProgramacionFisica[Cód. Prod.]=Bono_2!B284,"")))),1,"")</f>
        <v>1</v>
      </c>
      <c r="D284" s="69" t="str" cm="1">
        <f t="array" ref="D284">IF(ISNUMBER(VALUE(_xlfn.UNIQUE(_xlfn._xlws.FILTER(EjecucionPIIP[CodigoProducto],(EjecucionPIIP[CodigoProducto]=Bono_2!B284)*(EjecucionPIIP[Vigencia]=LEFT('Reporte'!$B$1,4))*(EjecucionPIIP[AvanceEjecutado]&lt;&gt;0),"")))),1,"")</f>
        <v/>
      </c>
      <c r="E284" s="69" t="str" cm="1">
        <f t="array" ref="E284">IF(ISNUMBER(VALUE(_xlfn.UNIQUE(_xlfn._xlws.FILTER(CUIPO_datos_abiertos[COD_PROGRAMATICO_MGA],(CUIPO_datos_abiertos[COD_PROGRAMATICO_MGA]=Bono_2!B284)*(CUIPO_datos_abiertos[PERIODO]='Reporte'!$B$1)*(CUIPO_datos_abiertos[OBLIGACIONES]&lt;&gt;0),"")))),1,"")</f>
        <v/>
      </c>
      <c r="F284" t="str">
        <f t="shared" si="4"/>
        <v/>
      </c>
    </row>
    <row r="285" spans="2:6" x14ac:dyDescent="0.3">
      <c r="B285" t="str">
        <v>4002016</v>
      </c>
      <c r="C285" s="69" cm="1">
        <f t="array" ref="C285">IF(ISNUMBER(VALUE(_xlfn.UNIQUE(_xlfn._xlws.FILTER(PI_SISPT_ProgramacionFisica[Cód. Prod.],PI_SISPT_ProgramacionFisica[Cód. Prod.]=Bono_2!B285,"")))),1,"")</f>
        <v>1</v>
      </c>
      <c r="D285" s="69" t="str" cm="1">
        <f t="array" ref="D285">IF(ISNUMBER(VALUE(_xlfn.UNIQUE(_xlfn._xlws.FILTER(EjecucionPIIP[CodigoProducto],(EjecucionPIIP[CodigoProducto]=Bono_2!B285)*(EjecucionPIIP[Vigencia]=LEFT('Reporte'!$B$1,4))*(EjecucionPIIP[AvanceEjecutado]&lt;&gt;0),"")))),1,"")</f>
        <v/>
      </c>
      <c r="E285" s="69" t="str" cm="1">
        <f t="array" ref="E285">IF(ISNUMBER(VALUE(_xlfn.UNIQUE(_xlfn._xlws.FILTER(CUIPO_datos_abiertos[COD_PROGRAMATICO_MGA],(CUIPO_datos_abiertos[COD_PROGRAMATICO_MGA]=Bono_2!B285)*(CUIPO_datos_abiertos[PERIODO]='Reporte'!$B$1)*(CUIPO_datos_abiertos[OBLIGACIONES]&lt;&gt;0),"")))),1,"")</f>
        <v/>
      </c>
      <c r="F285" t="str">
        <f t="shared" si="4"/>
        <v/>
      </c>
    </row>
    <row r="286" spans="2:6" x14ac:dyDescent="0.3">
      <c r="B286" t="str">
        <v>4599021</v>
      </c>
      <c r="C286" s="69" cm="1">
        <f t="array" ref="C286">IF(ISNUMBER(VALUE(_xlfn.UNIQUE(_xlfn._xlws.FILTER(PI_SISPT_ProgramacionFisica[Cód. Prod.],PI_SISPT_ProgramacionFisica[Cód. Prod.]=Bono_2!B286,"")))),1,"")</f>
        <v>1</v>
      </c>
      <c r="D286" s="69" t="str" cm="1">
        <f t="array" ref="D286">IF(ISNUMBER(VALUE(_xlfn.UNIQUE(_xlfn._xlws.FILTER(EjecucionPIIP[CodigoProducto],(EjecucionPIIP[CodigoProducto]=Bono_2!B286)*(EjecucionPIIP[Vigencia]=LEFT('Reporte'!$B$1,4))*(EjecucionPIIP[AvanceEjecutado]&lt;&gt;0),"")))),1,"")</f>
        <v/>
      </c>
      <c r="E286" s="69" t="str" cm="1">
        <f t="array" ref="E286">IF(ISNUMBER(VALUE(_xlfn.UNIQUE(_xlfn._xlws.FILTER(CUIPO_datos_abiertos[COD_PROGRAMATICO_MGA],(CUIPO_datos_abiertos[COD_PROGRAMATICO_MGA]=Bono_2!B286)*(CUIPO_datos_abiertos[PERIODO]='Reporte'!$B$1)*(CUIPO_datos_abiertos[OBLIGACIONES]&lt;&gt;0),"")))),1,"")</f>
        <v/>
      </c>
      <c r="F286" t="str">
        <f t="shared" si="4"/>
        <v/>
      </c>
    </row>
    <row r="287" spans="2:6" x14ac:dyDescent="0.3">
      <c r="B287" t="str">
        <v>4501026</v>
      </c>
      <c r="C287" s="69" cm="1">
        <f t="array" ref="C287">IF(ISNUMBER(VALUE(_xlfn.UNIQUE(_xlfn._xlws.FILTER(PI_SISPT_ProgramacionFisica[Cód. Prod.],PI_SISPT_ProgramacionFisica[Cód. Prod.]=Bono_2!B287,"")))),1,"")</f>
        <v>1</v>
      </c>
      <c r="D287" s="69" t="str" cm="1">
        <f t="array" ref="D287">IF(ISNUMBER(VALUE(_xlfn.UNIQUE(_xlfn._xlws.FILTER(EjecucionPIIP[CodigoProducto],(EjecucionPIIP[CodigoProducto]=Bono_2!B287)*(EjecucionPIIP[Vigencia]=LEFT('Reporte'!$B$1,4))*(EjecucionPIIP[AvanceEjecutado]&lt;&gt;0),"")))),1,"")</f>
        <v/>
      </c>
      <c r="E287" s="69" t="str" cm="1">
        <f t="array" ref="E287">IF(ISNUMBER(VALUE(_xlfn.UNIQUE(_xlfn._xlws.FILTER(CUIPO_datos_abiertos[COD_PROGRAMATICO_MGA],(CUIPO_datos_abiertos[COD_PROGRAMATICO_MGA]=Bono_2!B287)*(CUIPO_datos_abiertos[PERIODO]='Reporte'!$B$1)*(CUIPO_datos_abiertos[OBLIGACIONES]&lt;&gt;0),"")))),1,"")</f>
        <v/>
      </c>
      <c r="F287" t="str">
        <f t="shared" si="4"/>
        <v/>
      </c>
    </row>
    <row r="288" spans="2:6" x14ac:dyDescent="0.3">
      <c r="B288" t="str">
        <v>4501044</v>
      </c>
      <c r="C288" s="69" cm="1">
        <f t="array" ref="C288">IF(ISNUMBER(VALUE(_xlfn.UNIQUE(_xlfn._xlws.FILTER(PI_SISPT_ProgramacionFisica[Cód. Prod.],PI_SISPT_ProgramacionFisica[Cód. Prod.]=Bono_2!B288,"")))),1,"")</f>
        <v>1</v>
      </c>
      <c r="D288" s="69" t="str" cm="1">
        <f t="array" ref="D288">IF(ISNUMBER(VALUE(_xlfn.UNIQUE(_xlfn._xlws.FILTER(EjecucionPIIP[CodigoProducto],(EjecucionPIIP[CodigoProducto]=Bono_2!B288)*(EjecucionPIIP[Vigencia]=LEFT('Reporte'!$B$1,4))*(EjecucionPIIP[AvanceEjecutado]&lt;&gt;0),"")))),1,"")</f>
        <v/>
      </c>
      <c r="E288" s="69" t="str" cm="1">
        <f t="array" ref="E288">IF(ISNUMBER(VALUE(_xlfn.UNIQUE(_xlfn._xlws.FILTER(CUIPO_datos_abiertos[COD_PROGRAMATICO_MGA],(CUIPO_datos_abiertos[COD_PROGRAMATICO_MGA]=Bono_2!B288)*(CUIPO_datos_abiertos[PERIODO]='Reporte'!$B$1)*(CUIPO_datos_abiertos[OBLIGACIONES]&lt;&gt;0),"")))),1,"")</f>
        <v/>
      </c>
      <c r="F288" t="str">
        <f t="shared" si="4"/>
        <v/>
      </c>
    </row>
    <row r="289" spans="2:6" x14ac:dyDescent="0.3">
      <c r="B289" t="str">
        <v>4501056</v>
      </c>
      <c r="C289" s="69" cm="1">
        <f t="array" ref="C289">IF(ISNUMBER(VALUE(_xlfn.UNIQUE(_xlfn._xlws.FILTER(PI_SISPT_ProgramacionFisica[Cód. Prod.],PI_SISPT_ProgramacionFisica[Cód. Prod.]=Bono_2!B289,"")))),1,"")</f>
        <v>1</v>
      </c>
      <c r="D289" s="69" t="str" cm="1">
        <f t="array" ref="D289">IF(ISNUMBER(VALUE(_xlfn.UNIQUE(_xlfn._xlws.FILTER(EjecucionPIIP[CodigoProducto],(EjecucionPIIP[CodigoProducto]=Bono_2!B289)*(EjecucionPIIP[Vigencia]=LEFT('Reporte'!$B$1,4))*(EjecucionPIIP[AvanceEjecutado]&lt;&gt;0),"")))),1,"")</f>
        <v/>
      </c>
      <c r="E289" s="69" t="str" cm="1">
        <f t="array" ref="E289">IF(ISNUMBER(VALUE(_xlfn.UNIQUE(_xlfn._xlws.FILTER(CUIPO_datos_abiertos[COD_PROGRAMATICO_MGA],(CUIPO_datos_abiertos[COD_PROGRAMATICO_MGA]=Bono_2!B289)*(CUIPO_datos_abiertos[PERIODO]='Reporte'!$B$1)*(CUIPO_datos_abiertos[OBLIGACIONES]&lt;&gt;0),"")))),1,"")</f>
        <v/>
      </c>
      <c r="F289" t="str">
        <f t="shared" si="4"/>
        <v/>
      </c>
    </row>
    <row r="290" spans="2:6" x14ac:dyDescent="0.3">
      <c r="B290" t="str">
        <v>4501071</v>
      </c>
      <c r="C290" s="69" cm="1">
        <f t="array" ref="C290">IF(ISNUMBER(VALUE(_xlfn.UNIQUE(_xlfn._xlws.FILTER(PI_SISPT_ProgramacionFisica[Cód. Prod.],PI_SISPT_ProgramacionFisica[Cód. Prod.]=Bono_2!B290,"")))),1,"")</f>
        <v>1</v>
      </c>
      <c r="D290" s="69" t="str" cm="1">
        <f t="array" ref="D290">IF(ISNUMBER(VALUE(_xlfn.UNIQUE(_xlfn._xlws.FILTER(EjecucionPIIP[CodigoProducto],(EjecucionPIIP[CodigoProducto]=Bono_2!B290)*(EjecucionPIIP[Vigencia]=LEFT('Reporte'!$B$1,4))*(EjecucionPIIP[AvanceEjecutado]&lt;&gt;0),"")))),1,"")</f>
        <v/>
      </c>
      <c r="E290" s="69" t="str" cm="1">
        <f t="array" ref="E290">IF(ISNUMBER(VALUE(_xlfn.UNIQUE(_xlfn._xlws.FILTER(CUIPO_datos_abiertos[COD_PROGRAMATICO_MGA],(CUIPO_datos_abiertos[COD_PROGRAMATICO_MGA]=Bono_2!B290)*(CUIPO_datos_abiertos[PERIODO]='Reporte'!$B$1)*(CUIPO_datos_abiertos[OBLIGACIONES]&lt;&gt;0),"")))),1,"")</f>
        <v/>
      </c>
      <c r="F290" t="str">
        <f t="shared" si="4"/>
        <v/>
      </c>
    </row>
    <row r="291" spans="2:6" x14ac:dyDescent="0.3">
      <c r="B291" t="str">
        <v>1206007</v>
      </c>
      <c r="C291" s="69" cm="1">
        <f t="array" ref="C291">IF(ISNUMBER(VALUE(_xlfn.UNIQUE(_xlfn._xlws.FILTER(PI_SISPT_ProgramacionFisica[Cód. Prod.],PI_SISPT_ProgramacionFisica[Cód. Prod.]=Bono_2!B291,"")))),1,"")</f>
        <v>1</v>
      </c>
      <c r="D291" s="69" t="str" cm="1">
        <f t="array" ref="D291">IF(ISNUMBER(VALUE(_xlfn.UNIQUE(_xlfn._xlws.FILTER(EjecucionPIIP[CodigoProducto],(EjecucionPIIP[CodigoProducto]=Bono_2!B291)*(EjecucionPIIP[Vigencia]=LEFT('Reporte'!$B$1,4))*(EjecucionPIIP[AvanceEjecutado]&lt;&gt;0),"")))),1,"")</f>
        <v/>
      </c>
      <c r="E291" s="69" t="str" cm="1">
        <f t="array" ref="E291">IF(ISNUMBER(VALUE(_xlfn.UNIQUE(_xlfn._xlws.FILTER(CUIPO_datos_abiertos[COD_PROGRAMATICO_MGA],(CUIPO_datos_abiertos[COD_PROGRAMATICO_MGA]=Bono_2!B291)*(CUIPO_datos_abiertos[PERIODO]='Reporte'!$B$1)*(CUIPO_datos_abiertos[OBLIGACIONES]&lt;&gt;0),"")))),1,"")</f>
        <v/>
      </c>
      <c r="F291" t="str">
        <f t="shared" si="4"/>
        <v/>
      </c>
    </row>
    <row r="292" spans="2:6" x14ac:dyDescent="0.3">
      <c r="B292" t="str">
        <v>1206005</v>
      </c>
      <c r="C292" s="69" cm="1">
        <f t="array" ref="C292">IF(ISNUMBER(VALUE(_xlfn.UNIQUE(_xlfn._xlws.FILTER(PI_SISPT_ProgramacionFisica[Cód. Prod.],PI_SISPT_ProgramacionFisica[Cód. Prod.]=Bono_2!B292,"")))),1,"")</f>
        <v>1</v>
      </c>
      <c r="D292" s="69" t="str" cm="1">
        <f t="array" ref="D292">IF(ISNUMBER(VALUE(_xlfn.UNIQUE(_xlfn._xlws.FILTER(EjecucionPIIP[CodigoProducto],(EjecucionPIIP[CodigoProducto]=Bono_2!B292)*(EjecucionPIIP[Vigencia]=LEFT('Reporte'!$B$1,4))*(EjecucionPIIP[AvanceEjecutado]&lt;&gt;0),"")))),1,"")</f>
        <v/>
      </c>
      <c r="E292" s="69" t="str" cm="1">
        <f t="array" ref="E292">IF(ISNUMBER(VALUE(_xlfn.UNIQUE(_xlfn._xlws.FILTER(CUIPO_datos_abiertos[COD_PROGRAMATICO_MGA],(CUIPO_datos_abiertos[COD_PROGRAMATICO_MGA]=Bono_2!B292)*(CUIPO_datos_abiertos[PERIODO]='Reporte'!$B$1)*(CUIPO_datos_abiertos[OBLIGACIONES]&lt;&gt;0),"")))),1,"")</f>
        <v/>
      </c>
      <c r="F292" t="str">
        <f t="shared" si="4"/>
        <v/>
      </c>
    </row>
    <row r="293" spans="2:6" x14ac:dyDescent="0.3">
      <c r="B293" t="str">
        <v>1206008</v>
      </c>
      <c r="C293" s="69" cm="1">
        <f t="array" ref="C293">IF(ISNUMBER(VALUE(_xlfn.UNIQUE(_xlfn._xlws.FILTER(PI_SISPT_ProgramacionFisica[Cód. Prod.],PI_SISPT_ProgramacionFisica[Cód. Prod.]=Bono_2!B293,"")))),1,"")</f>
        <v>1</v>
      </c>
      <c r="D293" s="69" t="str" cm="1">
        <f t="array" ref="D293">IF(ISNUMBER(VALUE(_xlfn.UNIQUE(_xlfn._xlws.FILTER(EjecucionPIIP[CodigoProducto],(EjecucionPIIP[CodigoProducto]=Bono_2!B293)*(EjecucionPIIP[Vigencia]=LEFT('Reporte'!$B$1,4))*(EjecucionPIIP[AvanceEjecutado]&lt;&gt;0),"")))),1,"")</f>
        <v/>
      </c>
      <c r="E293" s="69" t="str" cm="1">
        <f t="array" ref="E293">IF(ISNUMBER(VALUE(_xlfn.UNIQUE(_xlfn._xlws.FILTER(CUIPO_datos_abiertos[COD_PROGRAMATICO_MGA],(CUIPO_datos_abiertos[COD_PROGRAMATICO_MGA]=Bono_2!B293)*(CUIPO_datos_abiertos[PERIODO]='Reporte'!$B$1)*(CUIPO_datos_abiertos[OBLIGACIONES]&lt;&gt;0),"")))),1,"")</f>
        <v/>
      </c>
      <c r="F293" t="str">
        <f t="shared" si="4"/>
        <v/>
      </c>
    </row>
    <row r="294" spans="2:6" x14ac:dyDescent="0.3">
      <c r="B294" t="str">
        <v>2502002</v>
      </c>
      <c r="C294" s="69" cm="1">
        <f t="array" ref="C294">IF(ISNUMBER(VALUE(_xlfn.UNIQUE(_xlfn._xlws.FILTER(PI_SISPT_ProgramacionFisica[Cód. Prod.],PI_SISPT_ProgramacionFisica[Cód. Prod.]=Bono_2!B294,"")))),1,"")</f>
        <v>1</v>
      </c>
      <c r="D294" s="69" t="str" cm="1">
        <f t="array" ref="D294">IF(ISNUMBER(VALUE(_xlfn.UNIQUE(_xlfn._xlws.FILTER(EjecucionPIIP[CodigoProducto],(EjecucionPIIP[CodigoProducto]=Bono_2!B294)*(EjecucionPIIP[Vigencia]=LEFT('Reporte'!$B$1,4))*(EjecucionPIIP[AvanceEjecutado]&lt;&gt;0),"")))),1,"")</f>
        <v/>
      </c>
      <c r="E294" s="69" t="str" cm="1">
        <f t="array" ref="E294">IF(ISNUMBER(VALUE(_xlfn.UNIQUE(_xlfn._xlws.FILTER(CUIPO_datos_abiertos[COD_PROGRAMATICO_MGA],(CUIPO_datos_abiertos[COD_PROGRAMATICO_MGA]=Bono_2!B294)*(CUIPO_datos_abiertos[PERIODO]='Reporte'!$B$1)*(CUIPO_datos_abiertos[OBLIGACIONES]&lt;&gt;0),"")))),1,"")</f>
        <v/>
      </c>
      <c r="F294" t="str">
        <f t="shared" si="4"/>
        <v/>
      </c>
    </row>
    <row r="295" spans="2:6" x14ac:dyDescent="0.3">
      <c r="B295" t="str">
        <v>4102026</v>
      </c>
      <c r="C295" s="69" cm="1">
        <f t="array" ref="C295">IF(ISNUMBER(VALUE(_xlfn.UNIQUE(_xlfn._xlws.FILTER(PI_SISPT_ProgramacionFisica[Cód. Prod.],PI_SISPT_ProgramacionFisica[Cód. Prod.]=Bono_2!B295,"")))),1,"")</f>
        <v>1</v>
      </c>
      <c r="D295" s="69" t="str" cm="1">
        <f t="array" ref="D295">IF(ISNUMBER(VALUE(_xlfn.UNIQUE(_xlfn._xlws.FILTER(EjecucionPIIP[CodigoProducto],(EjecucionPIIP[CodigoProducto]=Bono_2!B295)*(EjecucionPIIP[Vigencia]=LEFT('Reporte'!$B$1,4))*(EjecucionPIIP[AvanceEjecutado]&lt;&gt;0),"")))),1,"")</f>
        <v/>
      </c>
      <c r="E295" s="69" t="str" cm="1">
        <f t="array" ref="E295">IF(ISNUMBER(VALUE(_xlfn.UNIQUE(_xlfn._xlws.FILTER(CUIPO_datos_abiertos[COD_PROGRAMATICO_MGA],(CUIPO_datos_abiertos[COD_PROGRAMATICO_MGA]=Bono_2!B295)*(CUIPO_datos_abiertos[PERIODO]='Reporte'!$B$1)*(CUIPO_datos_abiertos[OBLIGACIONES]&lt;&gt;0),"")))),1,"")</f>
        <v/>
      </c>
      <c r="F295" t="str">
        <f t="shared" si="4"/>
        <v/>
      </c>
    </row>
    <row r="296" spans="2:6" x14ac:dyDescent="0.3">
      <c r="B296" t="str">
        <v>4502008</v>
      </c>
      <c r="C296" s="69" cm="1">
        <f t="array" ref="C296">IF(ISNUMBER(VALUE(_xlfn.UNIQUE(_xlfn._xlws.FILTER(PI_SISPT_ProgramacionFisica[Cód. Prod.],PI_SISPT_ProgramacionFisica[Cód. Prod.]=Bono_2!B296,"")))),1,"")</f>
        <v>1</v>
      </c>
      <c r="D296" s="69" t="str" cm="1">
        <f t="array" ref="D296">IF(ISNUMBER(VALUE(_xlfn.UNIQUE(_xlfn._xlws.FILTER(EjecucionPIIP[CodigoProducto],(EjecucionPIIP[CodigoProducto]=Bono_2!B296)*(EjecucionPIIP[Vigencia]=LEFT('Reporte'!$B$1,4))*(EjecucionPIIP[AvanceEjecutado]&lt;&gt;0),"")))),1,"")</f>
        <v/>
      </c>
      <c r="E296" s="69" t="str" cm="1">
        <f t="array" ref="E296">IF(ISNUMBER(VALUE(_xlfn.UNIQUE(_xlfn._xlws.FILTER(CUIPO_datos_abiertos[COD_PROGRAMATICO_MGA],(CUIPO_datos_abiertos[COD_PROGRAMATICO_MGA]=Bono_2!B296)*(CUIPO_datos_abiertos[PERIODO]='Reporte'!$B$1)*(CUIPO_datos_abiertos[OBLIGACIONES]&lt;&gt;0),"")))),1,"")</f>
        <v/>
      </c>
      <c r="F296" t="str">
        <f t="shared" si="4"/>
        <v/>
      </c>
    </row>
    <row r="297" spans="2:6" x14ac:dyDescent="0.3">
      <c r="B297" t="str">
        <v>4502026</v>
      </c>
      <c r="C297" s="69" cm="1">
        <f t="array" ref="C297">IF(ISNUMBER(VALUE(_xlfn.UNIQUE(_xlfn._xlws.FILTER(PI_SISPT_ProgramacionFisica[Cód. Prod.],PI_SISPT_ProgramacionFisica[Cód. Prod.]=Bono_2!B297,"")))),1,"")</f>
        <v>1</v>
      </c>
      <c r="D297" s="69" t="str" cm="1">
        <f t="array" ref="D297">IF(ISNUMBER(VALUE(_xlfn.UNIQUE(_xlfn._xlws.FILTER(EjecucionPIIP[CodigoProducto],(EjecucionPIIP[CodigoProducto]=Bono_2!B297)*(EjecucionPIIP[Vigencia]=LEFT('Reporte'!$B$1,4))*(EjecucionPIIP[AvanceEjecutado]&lt;&gt;0),"")))),1,"")</f>
        <v/>
      </c>
      <c r="E297" s="69" t="str" cm="1">
        <f t="array" ref="E297">IF(ISNUMBER(VALUE(_xlfn.UNIQUE(_xlfn._xlws.FILTER(CUIPO_datos_abiertos[COD_PROGRAMATICO_MGA],(CUIPO_datos_abiertos[COD_PROGRAMATICO_MGA]=Bono_2!B297)*(CUIPO_datos_abiertos[PERIODO]='Reporte'!$B$1)*(CUIPO_datos_abiertos[OBLIGACIONES]&lt;&gt;0),"")))),1,"")</f>
        <v/>
      </c>
      <c r="F297" t="str">
        <f t="shared" si="4"/>
        <v/>
      </c>
    </row>
    <row r="298" spans="2:6" x14ac:dyDescent="0.3">
      <c r="B298" t="str">
        <v>4502025</v>
      </c>
      <c r="C298" s="69" cm="1">
        <f t="array" ref="C298">IF(ISNUMBER(VALUE(_xlfn.UNIQUE(_xlfn._xlws.FILTER(PI_SISPT_ProgramacionFisica[Cód. Prod.],PI_SISPT_ProgramacionFisica[Cód. Prod.]=Bono_2!B298,"")))),1,"")</f>
        <v>1</v>
      </c>
      <c r="D298" s="69" t="str" cm="1">
        <f t="array" ref="D298">IF(ISNUMBER(VALUE(_xlfn.UNIQUE(_xlfn._xlws.FILTER(EjecucionPIIP[CodigoProducto],(EjecucionPIIP[CodigoProducto]=Bono_2!B298)*(EjecucionPIIP[Vigencia]=LEFT('Reporte'!$B$1,4))*(EjecucionPIIP[AvanceEjecutado]&lt;&gt;0),"")))),1,"")</f>
        <v/>
      </c>
      <c r="E298" s="69" t="str" cm="1">
        <f t="array" ref="E298">IF(ISNUMBER(VALUE(_xlfn.UNIQUE(_xlfn._xlws.FILTER(CUIPO_datos_abiertos[COD_PROGRAMATICO_MGA],(CUIPO_datos_abiertos[COD_PROGRAMATICO_MGA]=Bono_2!B298)*(CUIPO_datos_abiertos[PERIODO]='Reporte'!$B$1)*(CUIPO_datos_abiertos[OBLIGACIONES]&lt;&gt;0),"")))),1,"")</f>
        <v/>
      </c>
      <c r="F298" t="str">
        <f t="shared" si="4"/>
        <v/>
      </c>
    </row>
    <row r="299" spans="2:6" x14ac:dyDescent="0.3">
      <c r="B299" t="str">
        <v>4501058</v>
      </c>
      <c r="C299" s="69" cm="1">
        <f t="array" ref="C299">IF(ISNUMBER(VALUE(_xlfn.UNIQUE(_xlfn._xlws.FILTER(PI_SISPT_ProgramacionFisica[Cód. Prod.],PI_SISPT_ProgramacionFisica[Cód. Prod.]=Bono_2!B299,"")))),1,"")</f>
        <v>1</v>
      </c>
      <c r="D299" s="69" t="str" cm="1">
        <f t="array" ref="D299">IF(ISNUMBER(VALUE(_xlfn.UNIQUE(_xlfn._xlws.FILTER(EjecucionPIIP[CodigoProducto],(EjecucionPIIP[CodigoProducto]=Bono_2!B299)*(EjecucionPIIP[Vigencia]=LEFT('Reporte'!$B$1,4))*(EjecucionPIIP[AvanceEjecutado]&lt;&gt;0),"")))),1,"")</f>
        <v/>
      </c>
      <c r="E299" s="69" t="str" cm="1">
        <f t="array" ref="E299">IF(ISNUMBER(VALUE(_xlfn.UNIQUE(_xlfn._xlws.FILTER(CUIPO_datos_abiertos[COD_PROGRAMATICO_MGA],(CUIPO_datos_abiertos[COD_PROGRAMATICO_MGA]=Bono_2!B299)*(CUIPO_datos_abiertos[PERIODO]='Reporte'!$B$1)*(CUIPO_datos_abiertos[OBLIGACIONES]&lt;&gt;0),"")))),1,"")</f>
        <v/>
      </c>
      <c r="F299" t="str">
        <f t="shared" si="4"/>
        <v/>
      </c>
    </row>
    <row r="300" spans="2:6" x14ac:dyDescent="0.3">
      <c r="B300" t="str">
        <v>4501063</v>
      </c>
      <c r="C300" s="69" cm="1">
        <f t="array" ref="C300">IF(ISNUMBER(VALUE(_xlfn.UNIQUE(_xlfn._xlws.FILTER(PI_SISPT_ProgramacionFisica[Cód. Prod.],PI_SISPT_ProgramacionFisica[Cód. Prod.]=Bono_2!B300,"")))),1,"")</f>
        <v>1</v>
      </c>
      <c r="D300" s="69" t="str" cm="1">
        <f t="array" ref="D300">IF(ISNUMBER(VALUE(_xlfn.UNIQUE(_xlfn._xlws.FILTER(EjecucionPIIP[CodigoProducto],(EjecucionPIIP[CodigoProducto]=Bono_2!B300)*(EjecucionPIIP[Vigencia]=LEFT('Reporte'!$B$1,4))*(EjecucionPIIP[AvanceEjecutado]&lt;&gt;0),"")))),1,"")</f>
        <v/>
      </c>
      <c r="E300" s="69" t="str" cm="1">
        <f t="array" ref="E300">IF(ISNUMBER(VALUE(_xlfn.UNIQUE(_xlfn._xlws.FILTER(CUIPO_datos_abiertos[COD_PROGRAMATICO_MGA],(CUIPO_datos_abiertos[COD_PROGRAMATICO_MGA]=Bono_2!B300)*(CUIPO_datos_abiertos[PERIODO]='Reporte'!$B$1)*(CUIPO_datos_abiertos[OBLIGACIONES]&lt;&gt;0),"")))),1,"")</f>
        <v/>
      </c>
      <c r="F300" t="str">
        <f t="shared" si="4"/>
        <v/>
      </c>
    </row>
    <row r="301" spans="2:6" x14ac:dyDescent="0.3">
      <c r="B301" t="str">
        <v>4503004</v>
      </c>
      <c r="C301" s="69" cm="1">
        <f t="array" ref="C301">IF(ISNUMBER(VALUE(_xlfn.UNIQUE(_xlfn._xlws.FILTER(PI_SISPT_ProgramacionFisica[Cód. Prod.],PI_SISPT_ProgramacionFisica[Cód. Prod.]=Bono_2!B301,"")))),1,"")</f>
        <v>1</v>
      </c>
      <c r="D301" s="69" t="str" cm="1">
        <f t="array" ref="D301">IF(ISNUMBER(VALUE(_xlfn.UNIQUE(_xlfn._xlws.FILTER(EjecucionPIIP[CodigoProducto],(EjecucionPIIP[CodigoProducto]=Bono_2!B301)*(EjecucionPIIP[Vigencia]=LEFT('Reporte'!$B$1,4))*(EjecucionPIIP[AvanceEjecutado]&lt;&gt;0),"")))),1,"")</f>
        <v/>
      </c>
      <c r="E301" s="69" t="str" cm="1">
        <f t="array" ref="E301">IF(ISNUMBER(VALUE(_xlfn.UNIQUE(_xlfn._xlws.FILTER(CUIPO_datos_abiertos[COD_PROGRAMATICO_MGA],(CUIPO_datos_abiertos[COD_PROGRAMATICO_MGA]=Bono_2!B301)*(CUIPO_datos_abiertos[PERIODO]='Reporte'!$B$1)*(CUIPO_datos_abiertos[OBLIGACIONES]&lt;&gt;0),"")))),1,"")</f>
        <v/>
      </c>
      <c r="F301" t="str">
        <f t="shared" si="4"/>
        <v/>
      </c>
    </row>
    <row r="302" spans="2:6" x14ac:dyDescent="0.3">
      <c r="B302" t="str">
        <v>4503018</v>
      </c>
      <c r="C302" s="69" cm="1">
        <f t="array" ref="C302">IF(ISNUMBER(VALUE(_xlfn.UNIQUE(_xlfn._xlws.FILTER(PI_SISPT_ProgramacionFisica[Cód. Prod.],PI_SISPT_ProgramacionFisica[Cód. Prod.]=Bono_2!B302,"")))),1,"")</f>
        <v>1</v>
      </c>
      <c r="D302" s="69" t="str" cm="1">
        <f t="array" ref="D302">IF(ISNUMBER(VALUE(_xlfn.UNIQUE(_xlfn._xlws.FILTER(EjecucionPIIP[CodigoProducto],(EjecucionPIIP[CodigoProducto]=Bono_2!B302)*(EjecucionPIIP[Vigencia]=LEFT('Reporte'!$B$1,4))*(EjecucionPIIP[AvanceEjecutado]&lt;&gt;0),"")))),1,"")</f>
        <v/>
      </c>
      <c r="E302" s="69" t="str" cm="1">
        <f t="array" ref="E302">IF(ISNUMBER(VALUE(_xlfn.UNIQUE(_xlfn._xlws.FILTER(CUIPO_datos_abiertos[COD_PROGRAMATICO_MGA],(CUIPO_datos_abiertos[COD_PROGRAMATICO_MGA]=Bono_2!B302)*(CUIPO_datos_abiertos[PERIODO]='Reporte'!$B$1)*(CUIPO_datos_abiertos[OBLIGACIONES]&lt;&gt;0),"")))),1,"")</f>
        <v/>
      </c>
      <c r="F302" t="str">
        <f t="shared" si="4"/>
        <v/>
      </c>
    </row>
    <row r="303" spans="2:6" x14ac:dyDescent="0.3">
      <c r="B303" t="str">
        <v>4503028</v>
      </c>
      <c r="C303" s="69" cm="1">
        <f t="array" ref="C303">IF(ISNUMBER(VALUE(_xlfn.UNIQUE(_xlfn._xlws.FILTER(PI_SISPT_ProgramacionFisica[Cód. Prod.],PI_SISPT_ProgramacionFisica[Cód. Prod.]=Bono_2!B303,"")))),1,"")</f>
        <v>1</v>
      </c>
      <c r="D303" s="69" t="str" cm="1">
        <f t="array" ref="D303">IF(ISNUMBER(VALUE(_xlfn.UNIQUE(_xlfn._xlws.FILTER(EjecucionPIIP[CodigoProducto],(EjecucionPIIP[CodigoProducto]=Bono_2!B303)*(EjecucionPIIP[Vigencia]=LEFT('Reporte'!$B$1,4))*(EjecucionPIIP[AvanceEjecutado]&lt;&gt;0),"")))),1,"")</f>
        <v/>
      </c>
      <c r="E303" s="69" t="str" cm="1">
        <f t="array" ref="E303">IF(ISNUMBER(VALUE(_xlfn.UNIQUE(_xlfn._xlws.FILTER(CUIPO_datos_abiertos[COD_PROGRAMATICO_MGA],(CUIPO_datos_abiertos[COD_PROGRAMATICO_MGA]=Bono_2!B303)*(CUIPO_datos_abiertos[PERIODO]='Reporte'!$B$1)*(CUIPO_datos_abiertos[OBLIGACIONES]&lt;&gt;0),"")))),1,"")</f>
        <v/>
      </c>
      <c r="F303" t="str">
        <f t="shared" si="4"/>
        <v/>
      </c>
    </row>
    <row r="304" spans="2:6" x14ac:dyDescent="0.3">
      <c r="B304" t="str">
        <v>4503035</v>
      </c>
      <c r="C304" s="69" cm="1">
        <f t="array" ref="C304">IF(ISNUMBER(VALUE(_xlfn.UNIQUE(_xlfn._xlws.FILTER(PI_SISPT_ProgramacionFisica[Cód. Prod.],PI_SISPT_ProgramacionFisica[Cód. Prod.]=Bono_2!B304,"")))),1,"")</f>
        <v>1</v>
      </c>
      <c r="D304" s="69" t="str" cm="1">
        <f t="array" ref="D304">IF(ISNUMBER(VALUE(_xlfn.UNIQUE(_xlfn._xlws.FILTER(EjecucionPIIP[CodigoProducto],(EjecucionPIIP[CodigoProducto]=Bono_2!B304)*(EjecucionPIIP[Vigencia]=LEFT('Reporte'!$B$1,4))*(EjecucionPIIP[AvanceEjecutado]&lt;&gt;0),"")))),1,"")</f>
        <v/>
      </c>
      <c r="E304" s="69" t="str" cm="1">
        <f t="array" ref="E304">IF(ISNUMBER(VALUE(_xlfn.UNIQUE(_xlfn._xlws.FILTER(CUIPO_datos_abiertos[COD_PROGRAMATICO_MGA],(CUIPO_datos_abiertos[COD_PROGRAMATICO_MGA]=Bono_2!B304)*(CUIPO_datos_abiertos[PERIODO]='Reporte'!$B$1)*(CUIPO_datos_abiertos[OBLIGACIONES]&lt;&gt;0),"")))),1,"")</f>
        <v/>
      </c>
      <c r="F304" t="str">
        <f t="shared" si="4"/>
        <v/>
      </c>
    </row>
    <row r="305" spans="2:6" x14ac:dyDescent="0.3">
      <c r="B305" t="str">
        <v>4101103</v>
      </c>
      <c r="C305" s="69" cm="1">
        <f t="array" ref="C305">IF(ISNUMBER(VALUE(_xlfn.UNIQUE(_xlfn._xlws.FILTER(PI_SISPT_ProgramacionFisica[Cód. Prod.],PI_SISPT_ProgramacionFisica[Cód. Prod.]=Bono_2!B305,"")))),1,"")</f>
        <v>1</v>
      </c>
      <c r="D305" s="69" t="str" cm="1">
        <f t="array" ref="D305">IF(ISNUMBER(VALUE(_xlfn.UNIQUE(_xlfn._xlws.FILTER(EjecucionPIIP[CodigoProducto],(EjecucionPIIP[CodigoProducto]=Bono_2!B305)*(EjecucionPIIP[Vigencia]=LEFT('Reporte'!$B$1,4))*(EjecucionPIIP[AvanceEjecutado]&lt;&gt;0),"")))),1,"")</f>
        <v/>
      </c>
      <c r="E305" s="69" t="str" cm="1">
        <f t="array" ref="E305">IF(ISNUMBER(VALUE(_xlfn.UNIQUE(_xlfn._xlws.FILTER(CUIPO_datos_abiertos[COD_PROGRAMATICO_MGA],(CUIPO_datos_abiertos[COD_PROGRAMATICO_MGA]=Bono_2!B305)*(CUIPO_datos_abiertos[PERIODO]='Reporte'!$B$1)*(CUIPO_datos_abiertos[OBLIGACIONES]&lt;&gt;0),"")))),1,"")</f>
        <v/>
      </c>
      <c r="F305" t="str">
        <f t="shared" si="4"/>
        <v/>
      </c>
    </row>
    <row r="306" spans="2:6" x14ac:dyDescent="0.3">
      <c r="B306" t="str">
        <v>4101018</v>
      </c>
      <c r="C306" s="69" cm="1">
        <f t="array" ref="C306">IF(ISNUMBER(VALUE(_xlfn.UNIQUE(_xlfn._xlws.FILTER(PI_SISPT_ProgramacionFisica[Cód. Prod.],PI_SISPT_ProgramacionFisica[Cód. Prod.]=Bono_2!B306,"")))),1,"")</f>
        <v>1</v>
      </c>
      <c r="D306" s="69" t="str" cm="1">
        <f t="array" ref="D306">IF(ISNUMBER(VALUE(_xlfn.UNIQUE(_xlfn._xlws.FILTER(EjecucionPIIP[CodigoProducto],(EjecucionPIIP[CodigoProducto]=Bono_2!B306)*(EjecucionPIIP[Vigencia]=LEFT('Reporte'!$B$1,4))*(EjecucionPIIP[AvanceEjecutado]&lt;&gt;0),"")))),1,"")</f>
        <v/>
      </c>
      <c r="E306" s="69" t="str" cm="1">
        <f t="array" ref="E306">IF(ISNUMBER(VALUE(_xlfn.UNIQUE(_xlfn._xlws.FILTER(CUIPO_datos_abiertos[COD_PROGRAMATICO_MGA],(CUIPO_datos_abiertos[COD_PROGRAMATICO_MGA]=Bono_2!B306)*(CUIPO_datos_abiertos[PERIODO]='Reporte'!$B$1)*(CUIPO_datos_abiertos[OBLIGACIONES]&lt;&gt;0),"")))),1,"")</f>
        <v/>
      </c>
      <c r="F306" t="str">
        <f t="shared" si="4"/>
        <v/>
      </c>
    </row>
    <row r="307" spans="2:6" x14ac:dyDescent="0.3">
      <c r="B307" t="str">
        <v>4101099</v>
      </c>
      <c r="C307" s="69" cm="1">
        <f t="array" ref="C307">IF(ISNUMBER(VALUE(_xlfn.UNIQUE(_xlfn._xlws.FILTER(PI_SISPT_ProgramacionFisica[Cód. Prod.],PI_SISPT_ProgramacionFisica[Cód. Prod.]=Bono_2!B307,"")))),1,"")</f>
        <v>1</v>
      </c>
      <c r="D307" s="69" t="str" cm="1">
        <f t="array" ref="D307">IF(ISNUMBER(VALUE(_xlfn.UNIQUE(_xlfn._xlws.FILTER(EjecucionPIIP[CodigoProducto],(EjecucionPIIP[CodigoProducto]=Bono_2!B307)*(EjecucionPIIP[Vigencia]=LEFT('Reporte'!$B$1,4))*(EjecucionPIIP[AvanceEjecutado]&lt;&gt;0),"")))),1,"")</f>
        <v/>
      </c>
      <c r="E307" s="69" t="str" cm="1">
        <f t="array" ref="E307">IF(ISNUMBER(VALUE(_xlfn.UNIQUE(_xlfn._xlws.FILTER(CUIPO_datos_abiertos[COD_PROGRAMATICO_MGA],(CUIPO_datos_abiertos[COD_PROGRAMATICO_MGA]=Bono_2!B307)*(CUIPO_datos_abiertos[PERIODO]='Reporte'!$B$1)*(CUIPO_datos_abiertos[OBLIGACIONES]&lt;&gt;0),"")))),1,"")</f>
        <v/>
      </c>
      <c r="F307" t="str">
        <f t="shared" si="4"/>
        <v/>
      </c>
    </row>
    <row r="308" spans="2:6" x14ac:dyDescent="0.3">
      <c r="B308" t="str">
        <v>4101027</v>
      </c>
      <c r="C308" s="69" cm="1">
        <f t="array" ref="C308">IF(ISNUMBER(VALUE(_xlfn.UNIQUE(_xlfn._xlws.FILTER(PI_SISPT_ProgramacionFisica[Cód. Prod.],PI_SISPT_ProgramacionFisica[Cód. Prod.]=Bono_2!B308,"")))),1,"")</f>
        <v>1</v>
      </c>
      <c r="D308" s="69" t="str" cm="1">
        <f t="array" ref="D308">IF(ISNUMBER(VALUE(_xlfn.UNIQUE(_xlfn._xlws.FILTER(EjecucionPIIP[CodigoProducto],(EjecucionPIIP[CodigoProducto]=Bono_2!B308)*(EjecucionPIIP[Vigencia]=LEFT('Reporte'!$B$1,4))*(EjecucionPIIP[AvanceEjecutado]&lt;&gt;0),"")))),1,"")</f>
        <v/>
      </c>
      <c r="E308" s="69" t="str" cm="1">
        <f t="array" ref="E308">IF(ISNUMBER(VALUE(_xlfn.UNIQUE(_xlfn._xlws.FILTER(CUIPO_datos_abiertos[COD_PROGRAMATICO_MGA],(CUIPO_datos_abiertos[COD_PROGRAMATICO_MGA]=Bono_2!B308)*(CUIPO_datos_abiertos[PERIODO]='Reporte'!$B$1)*(CUIPO_datos_abiertos[OBLIGACIONES]&lt;&gt;0),"")))),1,"")</f>
        <v/>
      </c>
      <c r="F308" t="str">
        <f t="shared" si="4"/>
        <v/>
      </c>
    </row>
    <row r="309" spans="2:6" x14ac:dyDescent="0.3">
      <c r="B309" t="str">
        <v>4101073</v>
      </c>
      <c r="C309" s="69" cm="1">
        <f t="array" ref="C309">IF(ISNUMBER(VALUE(_xlfn.UNIQUE(_xlfn._xlws.FILTER(PI_SISPT_ProgramacionFisica[Cód. Prod.],PI_SISPT_ProgramacionFisica[Cód. Prod.]=Bono_2!B309,"")))),1,"")</f>
        <v>1</v>
      </c>
      <c r="D309" s="69" t="str" cm="1">
        <f t="array" ref="D309">IF(ISNUMBER(VALUE(_xlfn.UNIQUE(_xlfn._xlws.FILTER(EjecucionPIIP[CodigoProducto],(EjecucionPIIP[CodigoProducto]=Bono_2!B309)*(EjecucionPIIP[Vigencia]=LEFT('Reporte'!$B$1,4))*(EjecucionPIIP[AvanceEjecutado]&lt;&gt;0),"")))),1,"")</f>
        <v/>
      </c>
      <c r="E309" s="69" t="str" cm="1">
        <f t="array" ref="E309">IF(ISNUMBER(VALUE(_xlfn.UNIQUE(_xlfn._xlws.FILTER(CUIPO_datos_abiertos[COD_PROGRAMATICO_MGA],(CUIPO_datos_abiertos[COD_PROGRAMATICO_MGA]=Bono_2!B309)*(CUIPO_datos_abiertos[PERIODO]='Reporte'!$B$1)*(CUIPO_datos_abiertos[OBLIGACIONES]&lt;&gt;0),"")))),1,"")</f>
        <v/>
      </c>
      <c r="F309" t="str">
        <f t="shared" si="4"/>
        <v/>
      </c>
    </row>
    <row r="310" spans="2:6" x14ac:dyDescent="0.3">
      <c r="B310" t="str">
        <v>4101014</v>
      </c>
      <c r="C310" s="69" cm="1">
        <f t="array" ref="C310">IF(ISNUMBER(VALUE(_xlfn.UNIQUE(_xlfn._xlws.FILTER(PI_SISPT_ProgramacionFisica[Cód. Prod.],PI_SISPT_ProgramacionFisica[Cód. Prod.]=Bono_2!B310,"")))),1,"")</f>
        <v>1</v>
      </c>
      <c r="D310" s="69" t="str" cm="1">
        <f t="array" ref="D310">IF(ISNUMBER(VALUE(_xlfn.UNIQUE(_xlfn._xlws.FILTER(EjecucionPIIP[CodigoProducto],(EjecucionPIIP[CodigoProducto]=Bono_2!B310)*(EjecucionPIIP[Vigencia]=LEFT('Reporte'!$B$1,4))*(EjecucionPIIP[AvanceEjecutado]&lt;&gt;0),"")))),1,"")</f>
        <v/>
      </c>
      <c r="E310" s="69" t="str" cm="1">
        <f t="array" ref="E310">IF(ISNUMBER(VALUE(_xlfn.UNIQUE(_xlfn._xlws.FILTER(CUIPO_datos_abiertos[COD_PROGRAMATICO_MGA],(CUIPO_datos_abiertos[COD_PROGRAMATICO_MGA]=Bono_2!B310)*(CUIPO_datos_abiertos[PERIODO]='Reporte'!$B$1)*(CUIPO_datos_abiertos[OBLIGACIONES]&lt;&gt;0),"")))),1,"")</f>
        <v/>
      </c>
      <c r="F310" t="str">
        <f t="shared" si="4"/>
        <v/>
      </c>
    </row>
    <row r="311" spans="2:6" x14ac:dyDescent="0.3">
      <c r="B311" t="str">
        <v>4101045</v>
      </c>
      <c r="C311" s="69" cm="1">
        <f t="array" ref="C311">IF(ISNUMBER(VALUE(_xlfn.UNIQUE(_xlfn._xlws.FILTER(PI_SISPT_ProgramacionFisica[Cód. Prod.],PI_SISPT_ProgramacionFisica[Cód. Prod.]=Bono_2!B311,"")))),1,"")</f>
        <v>1</v>
      </c>
      <c r="D311" s="69" t="str" cm="1">
        <f t="array" ref="D311">IF(ISNUMBER(VALUE(_xlfn.UNIQUE(_xlfn._xlws.FILTER(EjecucionPIIP[CodigoProducto],(EjecucionPIIP[CodigoProducto]=Bono_2!B311)*(EjecucionPIIP[Vigencia]=LEFT('Reporte'!$B$1,4))*(EjecucionPIIP[AvanceEjecutado]&lt;&gt;0),"")))),1,"")</f>
        <v/>
      </c>
      <c r="E311" s="69" t="str" cm="1">
        <f t="array" ref="E311">IF(ISNUMBER(VALUE(_xlfn.UNIQUE(_xlfn._xlws.FILTER(CUIPO_datos_abiertos[COD_PROGRAMATICO_MGA],(CUIPO_datos_abiertos[COD_PROGRAMATICO_MGA]=Bono_2!B311)*(CUIPO_datos_abiertos[PERIODO]='Reporte'!$B$1)*(CUIPO_datos_abiertos[OBLIGACIONES]&lt;&gt;0),"")))),1,"")</f>
        <v/>
      </c>
      <c r="F311" t="str">
        <f t="shared" si="4"/>
        <v/>
      </c>
    </row>
    <row r="312" spans="2:6" x14ac:dyDescent="0.3">
      <c r="B312" t="str">
        <v>4101090</v>
      </c>
      <c r="C312" s="69" cm="1">
        <f t="array" ref="C312">IF(ISNUMBER(VALUE(_xlfn.UNIQUE(_xlfn._xlws.FILTER(PI_SISPT_ProgramacionFisica[Cód. Prod.],PI_SISPT_ProgramacionFisica[Cód. Prod.]=Bono_2!B312,"")))),1,"")</f>
        <v>1</v>
      </c>
      <c r="D312" s="69" t="str" cm="1">
        <f t="array" ref="D312">IF(ISNUMBER(VALUE(_xlfn.UNIQUE(_xlfn._xlws.FILTER(EjecucionPIIP[CodigoProducto],(EjecucionPIIP[CodigoProducto]=Bono_2!B312)*(EjecucionPIIP[Vigencia]=LEFT('Reporte'!$B$1,4))*(EjecucionPIIP[AvanceEjecutado]&lt;&gt;0),"")))),1,"")</f>
        <v/>
      </c>
      <c r="E312" s="69" t="str" cm="1">
        <f t="array" ref="E312">IF(ISNUMBER(VALUE(_xlfn.UNIQUE(_xlfn._xlws.FILTER(CUIPO_datos_abiertos[COD_PROGRAMATICO_MGA],(CUIPO_datos_abiertos[COD_PROGRAMATICO_MGA]=Bono_2!B312)*(CUIPO_datos_abiertos[PERIODO]='Reporte'!$B$1)*(CUIPO_datos_abiertos[OBLIGACIONES]&lt;&gt;0),"")))),1,"")</f>
        <v/>
      </c>
      <c r="F312" t="str">
        <f t="shared" si="4"/>
        <v/>
      </c>
    </row>
    <row r="313" spans="2:6" x14ac:dyDescent="0.3">
      <c r="B313" t="str">
        <v>4101011</v>
      </c>
      <c r="C313" s="69" cm="1">
        <f t="array" ref="C313">IF(ISNUMBER(VALUE(_xlfn.UNIQUE(_xlfn._xlws.FILTER(PI_SISPT_ProgramacionFisica[Cód. Prod.],PI_SISPT_ProgramacionFisica[Cód. Prod.]=Bono_2!B313,"")))),1,"")</f>
        <v>1</v>
      </c>
      <c r="D313" s="69" t="str" cm="1">
        <f t="array" ref="D313">IF(ISNUMBER(VALUE(_xlfn.UNIQUE(_xlfn._xlws.FILTER(EjecucionPIIP[CodigoProducto],(EjecucionPIIP[CodigoProducto]=Bono_2!B313)*(EjecucionPIIP[Vigencia]=LEFT('Reporte'!$B$1,4))*(EjecucionPIIP[AvanceEjecutado]&lt;&gt;0),"")))),1,"")</f>
        <v/>
      </c>
      <c r="E313" s="69" t="str" cm="1">
        <f t="array" ref="E313">IF(ISNUMBER(VALUE(_xlfn.UNIQUE(_xlfn._xlws.FILTER(CUIPO_datos_abiertos[COD_PROGRAMATICO_MGA],(CUIPO_datos_abiertos[COD_PROGRAMATICO_MGA]=Bono_2!B313)*(CUIPO_datos_abiertos[PERIODO]='Reporte'!$B$1)*(CUIPO_datos_abiertos[OBLIGACIONES]&lt;&gt;0),"")))),1,"")</f>
        <v/>
      </c>
      <c r="F313" t="str">
        <f t="shared" si="4"/>
        <v/>
      </c>
    </row>
    <row r="314" spans="2:6" x14ac:dyDescent="0.3">
      <c r="B314" t="str">
        <v>4101068</v>
      </c>
      <c r="C314" s="69" cm="1">
        <f t="array" ref="C314">IF(ISNUMBER(VALUE(_xlfn.UNIQUE(_xlfn._xlws.FILTER(PI_SISPT_ProgramacionFisica[Cód. Prod.],PI_SISPT_ProgramacionFisica[Cód. Prod.]=Bono_2!B314,"")))),1,"")</f>
        <v>1</v>
      </c>
      <c r="D314" s="69" t="str" cm="1">
        <f t="array" ref="D314">IF(ISNUMBER(VALUE(_xlfn.UNIQUE(_xlfn._xlws.FILTER(EjecucionPIIP[CodigoProducto],(EjecucionPIIP[CodigoProducto]=Bono_2!B314)*(EjecucionPIIP[Vigencia]=LEFT('Reporte'!$B$1,4))*(EjecucionPIIP[AvanceEjecutado]&lt;&gt;0),"")))),1,"")</f>
        <v/>
      </c>
      <c r="E314" s="69" t="str" cm="1">
        <f t="array" ref="E314">IF(ISNUMBER(VALUE(_xlfn.UNIQUE(_xlfn._xlws.FILTER(CUIPO_datos_abiertos[COD_PROGRAMATICO_MGA],(CUIPO_datos_abiertos[COD_PROGRAMATICO_MGA]=Bono_2!B314)*(CUIPO_datos_abiertos[PERIODO]='Reporte'!$B$1)*(CUIPO_datos_abiertos[OBLIGACIONES]&lt;&gt;0),"")))),1,"")</f>
        <v/>
      </c>
      <c r="F314" t="str">
        <f t="shared" si="4"/>
        <v/>
      </c>
    </row>
    <row r="315" spans="2:6" x14ac:dyDescent="0.3">
      <c r="B315" t="str">
        <v>4101092</v>
      </c>
      <c r="C315" s="69" cm="1">
        <f t="array" ref="C315">IF(ISNUMBER(VALUE(_xlfn.UNIQUE(_xlfn._xlws.FILTER(PI_SISPT_ProgramacionFisica[Cód. Prod.],PI_SISPT_ProgramacionFisica[Cód. Prod.]=Bono_2!B315,"")))),1,"")</f>
        <v>1</v>
      </c>
      <c r="D315" s="69" t="str" cm="1">
        <f t="array" ref="D315">IF(ISNUMBER(VALUE(_xlfn.UNIQUE(_xlfn._xlws.FILTER(EjecucionPIIP[CodigoProducto],(EjecucionPIIP[CodigoProducto]=Bono_2!B315)*(EjecucionPIIP[Vigencia]=LEFT('Reporte'!$B$1,4))*(EjecucionPIIP[AvanceEjecutado]&lt;&gt;0),"")))),1,"")</f>
        <v/>
      </c>
      <c r="E315" s="69" t="str" cm="1">
        <f t="array" ref="E315">IF(ISNUMBER(VALUE(_xlfn.UNIQUE(_xlfn._xlws.FILTER(CUIPO_datos_abiertos[COD_PROGRAMATICO_MGA],(CUIPO_datos_abiertos[COD_PROGRAMATICO_MGA]=Bono_2!B315)*(CUIPO_datos_abiertos[PERIODO]='Reporte'!$B$1)*(CUIPO_datos_abiertos[OBLIGACIONES]&lt;&gt;0),"")))),1,"")</f>
        <v/>
      </c>
      <c r="F315" t="str">
        <f t="shared" si="4"/>
        <v/>
      </c>
    </row>
    <row r="316" spans="2:6" x14ac:dyDescent="0.3">
      <c r="B316" t="str">
        <v>1704003</v>
      </c>
      <c r="C316" s="69" cm="1">
        <f t="array" ref="C316">IF(ISNUMBER(VALUE(_xlfn.UNIQUE(_xlfn._xlws.FILTER(PI_SISPT_ProgramacionFisica[Cód. Prod.],PI_SISPT_ProgramacionFisica[Cód. Prod.]=Bono_2!B316,"")))),1,"")</f>
        <v>1</v>
      </c>
      <c r="D316" s="69" t="str" cm="1">
        <f t="array" ref="D316">IF(ISNUMBER(VALUE(_xlfn.UNIQUE(_xlfn._xlws.FILTER(EjecucionPIIP[CodigoProducto],(EjecucionPIIP[CodigoProducto]=Bono_2!B316)*(EjecucionPIIP[Vigencia]=LEFT('Reporte'!$B$1,4))*(EjecucionPIIP[AvanceEjecutado]&lt;&gt;0),"")))),1,"")</f>
        <v/>
      </c>
      <c r="E316" s="69" t="str" cm="1">
        <f t="array" ref="E316">IF(ISNUMBER(VALUE(_xlfn.UNIQUE(_xlfn._xlws.FILTER(CUIPO_datos_abiertos[COD_PROGRAMATICO_MGA],(CUIPO_datos_abiertos[COD_PROGRAMATICO_MGA]=Bono_2!B316)*(CUIPO_datos_abiertos[PERIODO]='Reporte'!$B$1)*(CUIPO_datos_abiertos[OBLIGACIONES]&lt;&gt;0),"")))),1,"")</f>
        <v/>
      </c>
      <c r="F316" t="str">
        <f t="shared" si="4"/>
        <v/>
      </c>
    </row>
    <row r="317" spans="2:6" x14ac:dyDescent="0.3">
      <c r="B317" t="str">
        <v>1702007</v>
      </c>
      <c r="C317" s="69" cm="1">
        <f t="array" ref="C317">IF(ISNUMBER(VALUE(_xlfn.UNIQUE(_xlfn._xlws.FILTER(PI_SISPT_ProgramacionFisica[Cód. Prod.],PI_SISPT_ProgramacionFisica[Cód. Prod.]=Bono_2!B317,"")))),1,"")</f>
        <v>1</v>
      </c>
      <c r="D317" s="69" t="str" cm="1">
        <f t="array" ref="D317">IF(ISNUMBER(VALUE(_xlfn.UNIQUE(_xlfn._xlws.FILTER(EjecucionPIIP[CodigoProducto],(EjecucionPIIP[CodigoProducto]=Bono_2!B317)*(EjecucionPIIP[Vigencia]=LEFT('Reporte'!$B$1,4))*(EjecucionPIIP[AvanceEjecutado]&lt;&gt;0),"")))),1,"")</f>
        <v/>
      </c>
      <c r="E317" s="69" t="str" cm="1">
        <f t="array" ref="E317">IF(ISNUMBER(VALUE(_xlfn.UNIQUE(_xlfn._xlws.FILTER(CUIPO_datos_abiertos[COD_PROGRAMATICO_MGA],(CUIPO_datos_abiertos[COD_PROGRAMATICO_MGA]=Bono_2!B317)*(CUIPO_datos_abiertos[PERIODO]='Reporte'!$B$1)*(CUIPO_datos_abiertos[OBLIGACIONES]&lt;&gt;0),"")))),1,"")</f>
        <v/>
      </c>
      <c r="F317" t="str">
        <f t="shared" si="4"/>
        <v/>
      </c>
    </row>
    <row r="318" spans="2:6" x14ac:dyDescent="0.3">
      <c r="C318" s="69" t="str" cm="1">
        <f t="array" ref="C318">IF(ISNUMBER(VALUE(_xlfn.UNIQUE(_xlfn._xlws.FILTER(PI_SISPT_ProgramacionFisica[Cód. Prod.],PI_SISPT_ProgramacionFisica[Cód. Prod.]=Bono_2!B318,"")))),1,"")</f>
        <v/>
      </c>
      <c r="D318" s="69" t="str" cm="1">
        <f t="array" ref="D318">IF(ISNUMBER(VALUE(_xlfn.UNIQUE(_xlfn._xlws.FILTER(EjecucionPIIP[CodigoProducto],(EjecucionPIIP[CodigoProducto]=Bono_2!B318)*(EjecucionPIIP[Vigencia]=LEFT('Reporte'!$B$1,4))*(EjecucionPIIP[AvanceEjecutado]&lt;&gt;0),"")))),1,"")</f>
        <v/>
      </c>
      <c r="E318" s="69" t="str" cm="1">
        <f t="array" ref="E318">IF(ISNUMBER(VALUE(_xlfn.UNIQUE(_xlfn._xlws.FILTER(CUIPO_datos_abiertos[COD_PROGRAMATICO_MGA],(CUIPO_datos_abiertos[COD_PROGRAMATICO_MGA]=Bono_2!B318)*(CUIPO_datos_abiertos[PERIODO]='Reporte'!$B$1)*(CUIPO_datos_abiertos[OBLIGACIONES]&lt;&gt;0),"")))),1,"")</f>
        <v/>
      </c>
      <c r="F318" t="str">
        <f t="shared" si="4"/>
        <v/>
      </c>
    </row>
    <row r="319" spans="2:6" x14ac:dyDescent="0.3">
      <c r="C319" s="69" t="str" cm="1">
        <f t="array" ref="C319">IF(ISNUMBER(VALUE(_xlfn.UNIQUE(_xlfn._xlws.FILTER(PI_SISPT_ProgramacionFisica[Cód. Prod.],PI_SISPT_ProgramacionFisica[Cód. Prod.]=Bono_2!B319,"")))),1,"")</f>
        <v/>
      </c>
      <c r="D319" s="69" t="str" cm="1">
        <f t="array" ref="D319">IF(ISNUMBER(VALUE(_xlfn.UNIQUE(_xlfn._xlws.FILTER(EjecucionPIIP[CodigoProducto],(EjecucionPIIP[CodigoProducto]=Bono_2!B319)*(EjecucionPIIP[Vigencia]=LEFT('Reporte'!$B$1,4))*(EjecucionPIIP[AvanceEjecutado]&lt;&gt;0),"")))),1,"")</f>
        <v/>
      </c>
      <c r="E319" s="69" t="str" cm="1">
        <f t="array" ref="E319">IF(ISNUMBER(VALUE(_xlfn.UNIQUE(_xlfn._xlws.FILTER(CUIPO_datos_abiertos[COD_PROGRAMATICO_MGA],(CUIPO_datos_abiertos[COD_PROGRAMATICO_MGA]=Bono_2!B319)*(CUIPO_datos_abiertos[PERIODO]='Reporte'!$B$1)*(CUIPO_datos_abiertos[OBLIGACIONES]&lt;&gt;0),"")))),1,"")</f>
        <v/>
      </c>
      <c r="F319" t="str">
        <f t="shared" si="4"/>
        <v/>
      </c>
    </row>
    <row r="320" spans="2:6" x14ac:dyDescent="0.3">
      <c r="C320" s="69" t="str" cm="1">
        <f t="array" ref="C320">IF(ISNUMBER(VALUE(_xlfn.UNIQUE(_xlfn._xlws.FILTER(PI_SISPT_ProgramacionFisica[Cód. Prod.],PI_SISPT_ProgramacionFisica[Cód. Prod.]=Bono_2!B320,"")))),1,"")</f>
        <v/>
      </c>
      <c r="D320" s="69" t="str" cm="1">
        <f t="array" ref="D320">IF(ISNUMBER(VALUE(_xlfn.UNIQUE(_xlfn._xlws.FILTER(EjecucionPIIP[CodigoProducto],(EjecucionPIIP[CodigoProducto]=Bono_2!B320)*(EjecucionPIIP[Vigencia]=LEFT('Reporte'!$B$1,4))*(EjecucionPIIP[AvanceEjecutado]&lt;&gt;0),"")))),1,"")</f>
        <v/>
      </c>
      <c r="E320" s="69" t="str" cm="1">
        <f t="array" ref="E320">IF(ISNUMBER(VALUE(_xlfn.UNIQUE(_xlfn._xlws.FILTER(CUIPO_datos_abiertos[COD_PROGRAMATICO_MGA],(CUIPO_datos_abiertos[COD_PROGRAMATICO_MGA]=Bono_2!B320)*(CUIPO_datos_abiertos[PERIODO]='Reporte'!$B$1)*(CUIPO_datos_abiertos[OBLIGACIONES]&lt;&gt;0),"")))),1,"")</f>
        <v/>
      </c>
      <c r="F320" t="str">
        <f t="shared" si="4"/>
        <v/>
      </c>
    </row>
    <row r="321" spans="3:6" x14ac:dyDescent="0.3">
      <c r="C321" s="69" t="str" cm="1">
        <f t="array" ref="C321">IF(ISNUMBER(VALUE(_xlfn.UNIQUE(_xlfn._xlws.FILTER(PI_SISPT_ProgramacionFisica[Cód. Prod.],PI_SISPT_ProgramacionFisica[Cód. Prod.]=Bono_2!B321,"")))),1,"")</f>
        <v/>
      </c>
      <c r="D321" s="69" t="str" cm="1">
        <f t="array" ref="D321">IF(ISNUMBER(VALUE(_xlfn.UNIQUE(_xlfn._xlws.FILTER(EjecucionPIIP[CodigoProducto],(EjecucionPIIP[CodigoProducto]=Bono_2!B321)*(EjecucionPIIP[Vigencia]=LEFT('Reporte'!$B$1,4))*(EjecucionPIIP[AvanceEjecutado]&lt;&gt;0),"")))),1,"")</f>
        <v/>
      </c>
      <c r="E321" s="69" t="str" cm="1">
        <f t="array" ref="E321">IF(ISNUMBER(VALUE(_xlfn.UNIQUE(_xlfn._xlws.FILTER(CUIPO_datos_abiertos[COD_PROGRAMATICO_MGA],(CUIPO_datos_abiertos[COD_PROGRAMATICO_MGA]=Bono_2!B321)*(CUIPO_datos_abiertos[PERIODO]='Reporte'!$B$1)*(CUIPO_datos_abiertos[OBLIGACIONES]&lt;&gt;0),"")))),1,"")</f>
        <v/>
      </c>
      <c r="F321" t="str">
        <f t="shared" si="4"/>
        <v/>
      </c>
    </row>
    <row r="322" spans="3:6" x14ac:dyDescent="0.3">
      <c r="C322" s="69" t="str" cm="1">
        <f t="array" ref="C322">IF(ISNUMBER(VALUE(_xlfn.UNIQUE(_xlfn._xlws.FILTER(PI_SISPT_ProgramacionFisica[Cód. Prod.],PI_SISPT_ProgramacionFisica[Cód. Prod.]=Bono_2!B322,"")))),1,"")</f>
        <v/>
      </c>
      <c r="D322" s="69" t="str" cm="1">
        <f t="array" ref="D322">IF(ISNUMBER(VALUE(_xlfn.UNIQUE(_xlfn._xlws.FILTER(EjecucionPIIP[CodigoProducto],(EjecucionPIIP[CodigoProducto]=Bono_2!B322)*(EjecucionPIIP[Vigencia]=LEFT('Reporte'!$B$1,4))*(EjecucionPIIP[AvanceEjecutado]&lt;&gt;0),"")))),1,"")</f>
        <v/>
      </c>
      <c r="E322" s="69" t="str" cm="1">
        <f t="array" ref="E322">IF(ISNUMBER(VALUE(_xlfn.UNIQUE(_xlfn._xlws.FILTER(CUIPO_datos_abiertos[COD_PROGRAMATICO_MGA],(CUIPO_datos_abiertos[COD_PROGRAMATICO_MGA]=Bono_2!B322)*(CUIPO_datos_abiertos[PERIODO]='Reporte'!$B$1)*(CUIPO_datos_abiertos[OBLIGACIONES]&lt;&gt;0),"")))),1,"")</f>
        <v/>
      </c>
      <c r="F322" t="str">
        <f t="shared" si="4"/>
        <v/>
      </c>
    </row>
    <row r="323" spans="3:6" x14ac:dyDescent="0.3">
      <c r="C323" s="69"/>
      <c r="D323" s="69"/>
      <c r="E323" s="69"/>
    </row>
    <row r="324" spans="3:6" x14ac:dyDescent="0.3">
      <c r="C324" s="69"/>
      <c r="D324" s="69"/>
      <c r="E324" s="69"/>
    </row>
    <row r="325" spans="3:6" x14ac:dyDescent="0.3">
      <c r="C325" s="69"/>
      <c r="D325" s="69"/>
      <c r="E325" s="69"/>
    </row>
    <row r="326" spans="3:6" x14ac:dyDescent="0.3">
      <c r="C326" s="69"/>
      <c r="D326" s="69"/>
      <c r="E326" s="69"/>
    </row>
  </sheetData>
  <autoFilter ref="B4:F326" xr:uid="{C8898343-1654-4D35-873A-FA88BBD08433}"/>
  <mergeCells count="8">
    <mergeCell ref="J20:K20"/>
    <mergeCell ref="J22:K22"/>
    <mergeCell ref="R20:S20"/>
    <mergeCell ref="R22:S22"/>
    <mergeCell ref="N35:O35"/>
    <mergeCell ref="N33:O33"/>
    <mergeCell ref="N22:O22"/>
    <mergeCell ref="N26:O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2A3E-D386-453D-BD5E-36A870F4D6A4}">
  <dimension ref="A1:D217"/>
  <sheetViews>
    <sheetView workbookViewId="0">
      <selection activeCell="C10" sqref="C10"/>
    </sheetView>
  </sheetViews>
  <sheetFormatPr baseColWidth="10" defaultColWidth="11.44140625" defaultRowHeight="14.4" x14ac:dyDescent="0.3"/>
  <cols>
    <col min="1" max="1" width="28.77734375" bestFit="1" customWidth="1"/>
    <col min="2" max="2" width="66.88671875" customWidth="1"/>
    <col min="3" max="4" width="28.77734375" customWidth="1"/>
    <col min="5" max="5" width="27.33203125" bestFit="1" customWidth="1"/>
    <col min="6" max="7" width="18.6640625" bestFit="1" customWidth="1"/>
  </cols>
  <sheetData>
    <row r="1" spans="1:4" x14ac:dyDescent="0.3">
      <c r="A1" t="s">
        <v>1103</v>
      </c>
      <c r="B1" t="s">
        <v>1104</v>
      </c>
      <c r="C1" t="s">
        <v>1244</v>
      </c>
      <c r="D1" t="s">
        <v>1105</v>
      </c>
    </row>
    <row r="2" spans="1:4" x14ac:dyDescent="0.3">
      <c r="A2" t="s">
        <v>1123</v>
      </c>
      <c r="B2" t="s">
        <v>1124</v>
      </c>
      <c r="C2" t="s">
        <v>1245</v>
      </c>
      <c r="D2" s="33">
        <v>1350000000</v>
      </c>
    </row>
    <row r="3" spans="1:4" x14ac:dyDescent="0.3">
      <c r="A3" t="s">
        <v>1123</v>
      </c>
      <c r="B3" t="s">
        <v>1124</v>
      </c>
      <c r="C3" t="s">
        <v>1246</v>
      </c>
      <c r="D3" s="33">
        <v>280000000</v>
      </c>
    </row>
    <row r="4" spans="1:4" x14ac:dyDescent="0.3">
      <c r="A4" t="s">
        <v>1123</v>
      </c>
      <c r="B4" t="s">
        <v>1124</v>
      </c>
      <c r="C4" t="s">
        <v>1247</v>
      </c>
      <c r="D4" s="33">
        <v>300000000</v>
      </c>
    </row>
    <row r="5" spans="1:4" x14ac:dyDescent="0.3">
      <c r="A5" t="s">
        <v>1123</v>
      </c>
      <c r="B5" t="s">
        <v>1124</v>
      </c>
      <c r="C5" t="s">
        <v>1248</v>
      </c>
      <c r="D5" s="33">
        <v>320000000</v>
      </c>
    </row>
    <row r="6" spans="1:4" x14ac:dyDescent="0.3">
      <c r="A6" t="s">
        <v>1185</v>
      </c>
      <c r="B6" t="s">
        <v>1186</v>
      </c>
      <c r="C6" t="s">
        <v>1245</v>
      </c>
      <c r="D6" s="33">
        <v>280000000</v>
      </c>
    </row>
    <row r="7" spans="1:4" x14ac:dyDescent="0.3">
      <c r="A7" t="s">
        <v>1185</v>
      </c>
      <c r="B7" t="s">
        <v>1186</v>
      </c>
      <c r="C7" t="s">
        <v>1246</v>
      </c>
      <c r="D7" s="33">
        <v>280000000</v>
      </c>
    </row>
    <row r="8" spans="1:4" x14ac:dyDescent="0.3">
      <c r="A8" t="s">
        <v>1185</v>
      </c>
      <c r="B8" t="s">
        <v>1186</v>
      </c>
      <c r="C8" t="s">
        <v>1247</v>
      </c>
      <c r="D8" s="33">
        <v>280000000</v>
      </c>
    </row>
    <row r="9" spans="1:4" x14ac:dyDescent="0.3">
      <c r="A9" t="s">
        <v>1185</v>
      </c>
      <c r="B9" t="s">
        <v>1186</v>
      </c>
      <c r="C9" t="s">
        <v>1248</v>
      </c>
      <c r="D9" s="33">
        <v>280000000</v>
      </c>
    </row>
    <row r="10" spans="1:4" x14ac:dyDescent="0.3">
      <c r="A10" t="s">
        <v>1137</v>
      </c>
      <c r="B10" t="s">
        <v>1138</v>
      </c>
      <c r="C10" t="s">
        <v>1245</v>
      </c>
      <c r="D10" s="33">
        <v>33223000000</v>
      </c>
    </row>
    <row r="11" spans="1:4" x14ac:dyDescent="0.3">
      <c r="A11" t="s">
        <v>1137</v>
      </c>
      <c r="B11" t="s">
        <v>1138</v>
      </c>
      <c r="C11" t="s">
        <v>1246</v>
      </c>
      <c r="D11" s="33">
        <v>15650000000</v>
      </c>
    </row>
    <row r="12" spans="1:4" x14ac:dyDescent="0.3">
      <c r="A12" t="s">
        <v>1137</v>
      </c>
      <c r="B12" t="s">
        <v>1138</v>
      </c>
      <c r="C12" t="s">
        <v>1247</v>
      </c>
      <c r="D12" s="33">
        <v>2750000000</v>
      </c>
    </row>
    <row r="13" spans="1:4" x14ac:dyDescent="0.3">
      <c r="A13" t="s">
        <v>1137</v>
      </c>
      <c r="B13" t="s">
        <v>1138</v>
      </c>
      <c r="C13" t="s">
        <v>1248</v>
      </c>
      <c r="D13" s="33">
        <v>2750000000</v>
      </c>
    </row>
    <row r="14" spans="1:4" x14ac:dyDescent="0.3">
      <c r="A14" t="s">
        <v>1173</v>
      </c>
      <c r="B14" t="s">
        <v>1174</v>
      </c>
      <c r="C14" t="s">
        <v>1245</v>
      </c>
      <c r="D14" s="33">
        <v>600000000</v>
      </c>
    </row>
    <row r="15" spans="1:4" x14ac:dyDescent="0.3">
      <c r="A15" t="s">
        <v>1173</v>
      </c>
      <c r="B15" t="s">
        <v>1174</v>
      </c>
      <c r="C15" t="s">
        <v>1246</v>
      </c>
      <c r="D15" s="33">
        <v>600000000</v>
      </c>
    </row>
    <row r="16" spans="1:4" x14ac:dyDescent="0.3">
      <c r="A16" t="s">
        <v>1173</v>
      </c>
      <c r="B16" t="s">
        <v>1174</v>
      </c>
      <c r="C16" t="s">
        <v>1247</v>
      </c>
      <c r="D16" s="33">
        <v>600000000</v>
      </c>
    </row>
    <row r="17" spans="1:4" x14ac:dyDescent="0.3">
      <c r="A17" t="s">
        <v>1173</v>
      </c>
      <c r="B17" t="s">
        <v>1174</v>
      </c>
      <c r="C17" t="s">
        <v>1248</v>
      </c>
      <c r="D17" s="33">
        <v>600000000</v>
      </c>
    </row>
    <row r="18" spans="1:4" x14ac:dyDescent="0.3">
      <c r="A18" t="s">
        <v>1175</v>
      </c>
      <c r="B18" t="s">
        <v>1176</v>
      </c>
      <c r="C18" t="s">
        <v>1245</v>
      </c>
      <c r="D18" s="33">
        <v>790000000</v>
      </c>
    </row>
    <row r="19" spans="1:4" x14ac:dyDescent="0.3">
      <c r="A19" t="s">
        <v>1175</v>
      </c>
      <c r="B19" t="s">
        <v>1176</v>
      </c>
      <c r="C19" t="s">
        <v>1246</v>
      </c>
      <c r="D19" s="33">
        <v>500000000</v>
      </c>
    </row>
    <row r="20" spans="1:4" x14ac:dyDescent="0.3">
      <c r="A20" t="s">
        <v>1175</v>
      </c>
      <c r="B20" t="s">
        <v>1176</v>
      </c>
      <c r="C20" t="s">
        <v>1247</v>
      </c>
      <c r="D20" s="33">
        <v>0</v>
      </c>
    </row>
    <row r="21" spans="1:4" x14ac:dyDescent="0.3">
      <c r="A21" t="s">
        <v>1175</v>
      </c>
      <c r="B21" t="s">
        <v>1176</v>
      </c>
      <c r="C21" t="s">
        <v>1248</v>
      </c>
      <c r="D21" s="33">
        <v>0</v>
      </c>
    </row>
    <row r="22" spans="1:4" x14ac:dyDescent="0.3">
      <c r="A22" t="s">
        <v>1159</v>
      </c>
      <c r="B22" t="s">
        <v>1160</v>
      </c>
      <c r="C22" t="s">
        <v>1245</v>
      </c>
      <c r="D22" s="33">
        <v>2500000000</v>
      </c>
    </row>
    <row r="23" spans="1:4" x14ac:dyDescent="0.3">
      <c r="A23" t="s">
        <v>1159</v>
      </c>
      <c r="B23" t="s">
        <v>1160</v>
      </c>
      <c r="C23" t="s">
        <v>1246</v>
      </c>
      <c r="D23" s="33">
        <v>2500000000</v>
      </c>
    </row>
    <row r="24" spans="1:4" x14ac:dyDescent="0.3">
      <c r="A24" t="s">
        <v>1159</v>
      </c>
      <c r="B24" t="s">
        <v>1160</v>
      </c>
      <c r="C24" t="s">
        <v>1247</v>
      </c>
      <c r="D24" s="33">
        <v>1750000000</v>
      </c>
    </row>
    <row r="25" spans="1:4" x14ac:dyDescent="0.3">
      <c r="A25" t="s">
        <v>1159</v>
      </c>
      <c r="B25" t="s">
        <v>1160</v>
      </c>
      <c r="C25" t="s">
        <v>1248</v>
      </c>
      <c r="D25" s="33">
        <v>1750000000</v>
      </c>
    </row>
    <row r="26" spans="1:4" x14ac:dyDescent="0.3">
      <c r="A26" t="s">
        <v>1147</v>
      </c>
      <c r="B26" t="s">
        <v>1148</v>
      </c>
      <c r="C26" t="s">
        <v>1245</v>
      </c>
      <c r="D26" s="33">
        <v>49080000000</v>
      </c>
    </row>
    <row r="27" spans="1:4" x14ac:dyDescent="0.3">
      <c r="A27" t="s">
        <v>1147</v>
      </c>
      <c r="B27" t="s">
        <v>1148</v>
      </c>
      <c r="C27" t="s">
        <v>1246</v>
      </c>
      <c r="D27" s="33">
        <v>8600000000</v>
      </c>
    </row>
    <row r="28" spans="1:4" x14ac:dyDescent="0.3">
      <c r="A28" t="s">
        <v>1147</v>
      </c>
      <c r="B28" t="s">
        <v>1148</v>
      </c>
      <c r="C28" t="s">
        <v>1247</v>
      </c>
      <c r="D28" s="33">
        <v>2600000000</v>
      </c>
    </row>
    <row r="29" spans="1:4" x14ac:dyDescent="0.3">
      <c r="A29" t="s">
        <v>1147</v>
      </c>
      <c r="B29" t="s">
        <v>1148</v>
      </c>
      <c r="C29" t="s">
        <v>1248</v>
      </c>
      <c r="D29" s="33">
        <v>900000000</v>
      </c>
    </row>
    <row r="30" spans="1:4" x14ac:dyDescent="0.3">
      <c r="A30" t="s">
        <v>1151</v>
      </c>
      <c r="B30" t="s">
        <v>1152</v>
      </c>
      <c r="C30" t="s">
        <v>1245</v>
      </c>
      <c r="D30" s="33">
        <v>7355239932.1499996</v>
      </c>
    </row>
    <row r="31" spans="1:4" x14ac:dyDescent="0.3">
      <c r="A31" t="s">
        <v>1151</v>
      </c>
      <c r="B31" t="s">
        <v>1152</v>
      </c>
      <c r="C31" t="s">
        <v>1246</v>
      </c>
      <c r="D31" s="33">
        <v>7596936173.6645002</v>
      </c>
    </row>
    <row r="32" spans="1:4" x14ac:dyDescent="0.3">
      <c r="A32" t="s">
        <v>1151</v>
      </c>
      <c r="B32" t="s">
        <v>1152</v>
      </c>
      <c r="C32" t="s">
        <v>1247</v>
      </c>
      <c r="D32" s="33">
        <v>7843021992.5016356</v>
      </c>
    </row>
    <row r="33" spans="1:4" x14ac:dyDescent="0.3">
      <c r="A33" t="s">
        <v>1151</v>
      </c>
      <c r="B33" t="s">
        <v>1152</v>
      </c>
      <c r="C33" t="s">
        <v>1248</v>
      </c>
      <c r="D33" s="33">
        <v>8097762827.2577858</v>
      </c>
    </row>
    <row r="34" spans="1:4" x14ac:dyDescent="0.3">
      <c r="A34" t="s">
        <v>1119</v>
      </c>
      <c r="B34" t="s">
        <v>1120</v>
      </c>
      <c r="C34" t="s">
        <v>1245</v>
      </c>
      <c r="D34" s="33">
        <v>9693510136.5</v>
      </c>
    </row>
    <row r="35" spans="1:4" x14ac:dyDescent="0.3">
      <c r="A35" t="s">
        <v>1119</v>
      </c>
      <c r="B35" t="s">
        <v>1120</v>
      </c>
      <c r="C35" t="s">
        <v>1246</v>
      </c>
      <c r="D35" s="33">
        <v>7157386469.0250006</v>
      </c>
    </row>
    <row r="36" spans="1:4" x14ac:dyDescent="0.3">
      <c r="A36" t="s">
        <v>1119</v>
      </c>
      <c r="B36" t="s">
        <v>1120</v>
      </c>
      <c r="C36" t="s">
        <v>1247</v>
      </c>
      <c r="D36" s="33">
        <v>7405874543.4329491</v>
      </c>
    </row>
    <row r="37" spans="1:4" x14ac:dyDescent="0.3">
      <c r="A37" t="s">
        <v>1119</v>
      </c>
      <c r="B37" t="s">
        <v>1120</v>
      </c>
      <c r="C37" t="s">
        <v>1248</v>
      </c>
      <c r="D37" s="33">
        <v>7664180913.696743</v>
      </c>
    </row>
    <row r="38" spans="1:4" x14ac:dyDescent="0.3">
      <c r="A38" t="s">
        <v>1127</v>
      </c>
      <c r="B38" t="s">
        <v>1128</v>
      </c>
      <c r="C38" t="s">
        <v>1245</v>
      </c>
      <c r="D38" s="33">
        <v>77192957698.664673</v>
      </c>
    </row>
    <row r="39" spans="1:4" x14ac:dyDescent="0.3">
      <c r="A39" t="s">
        <v>1127</v>
      </c>
      <c r="B39" t="s">
        <v>1128</v>
      </c>
      <c r="C39" t="s">
        <v>1246</v>
      </c>
      <c r="D39" s="33">
        <v>95502134077.929611</v>
      </c>
    </row>
    <row r="40" spans="1:4" x14ac:dyDescent="0.3">
      <c r="A40" t="s">
        <v>1127</v>
      </c>
      <c r="B40" t="s">
        <v>1128</v>
      </c>
      <c r="C40" t="s">
        <v>1247</v>
      </c>
      <c r="D40" s="33">
        <v>99032769397.693298</v>
      </c>
    </row>
    <row r="41" spans="1:4" x14ac:dyDescent="0.3">
      <c r="A41" t="s">
        <v>1127</v>
      </c>
      <c r="B41" t="s">
        <v>1128</v>
      </c>
      <c r="C41" t="s">
        <v>1248</v>
      </c>
      <c r="D41" s="33">
        <v>59897619622.637474</v>
      </c>
    </row>
    <row r="42" spans="1:4" x14ac:dyDescent="0.3">
      <c r="A42" t="s">
        <v>1149</v>
      </c>
      <c r="B42" t="s">
        <v>1150</v>
      </c>
      <c r="C42" t="s">
        <v>1245</v>
      </c>
      <c r="D42" s="33">
        <v>150000000</v>
      </c>
    </row>
    <row r="43" spans="1:4" x14ac:dyDescent="0.3">
      <c r="A43" t="s">
        <v>1149</v>
      </c>
      <c r="B43" t="s">
        <v>1150</v>
      </c>
      <c r="C43" t="s">
        <v>1246</v>
      </c>
      <c r="D43" s="33">
        <v>8378590114.3999996</v>
      </c>
    </row>
    <row r="44" spans="1:4" x14ac:dyDescent="0.3">
      <c r="A44" t="s">
        <v>1149</v>
      </c>
      <c r="B44" t="s">
        <v>1150</v>
      </c>
      <c r="C44" t="s">
        <v>1247</v>
      </c>
      <c r="D44" s="33">
        <v>11636948893</v>
      </c>
    </row>
    <row r="45" spans="1:4" x14ac:dyDescent="0.3">
      <c r="A45" t="s">
        <v>1149</v>
      </c>
      <c r="B45" t="s">
        <v>1150</v>
      </c>
      <c r="C45" t="s">
        <v>1248</v>
      </c>
      <c r="D45" s="33">
        <v>15723687556</v>
      </c>
    </row>
    <row r="46" spans="1:4" x14ac:dyDescent="0.3">
      <c r="A46" t="s">
        <v>1125</v>
      </c>
      <c r="B46" t="s">
        <v>1126</v>
      </c>
      <c r="C46" t="s">
        <v>1245</v>
      </c>
      <c r="D46" s="33">
        <v>5076674257</v>
      </c>
    </row>
    <row r="47" spans="1:4" x14ac:dyDescent="0.3">
      <c r="A47" t="s">
        <v>1125</v>
      </c>
      <c r="B47" t="s">
        <v>1126</v>
      </c>
      <c r="C47" t="s">
        <v>1246</v>
      </c>
      <c r="D47" s="33">
        <v>102971000000</v>
      </c>
    </row>
    <row r="48" spans="1:4" x14ac:dyDescent="0.3">
      <c r="A48" t="s">
        <v>1125</v>
      </c>
      <c r="B48" t="s">
        <v>1126</v>
      </c>
      <c r="C48" t="s">
        <v>1247</v>
      </c>
      <c r="D48" s="33">
        <v>29696000000</v>
      </c>
    </row>
    <row r="49" spans="1:4" x14ac:dyDescent="0.3">
      <c r="A49" t="s">
        <v>1125</v>
      </c>
      <c r="B49" t="s">
        <v>1126</v>
      </c>
      <c r="C49" t="s">
        <v>1248</v>
      </c>
      <c r="D49" s="33">
        <v>19786000000</v>
      </c>
    </row>
    <row r="50" spans="1:4" x14ac:dyDescent="0.3">
      <c r="A50" t="s">
        <v>1193</v>
      </c>
      <c r="B50" t="s">
        <v>1194</v>
      </c>
      <c r="C50" t="s">
        <v>1245</v>
      </c>
      <c r="D50" s="33">
        <v>100000000</v>
      </c>
    </row>
    <row r="51" spans="1:4" x14ac:dyDescent="0.3">
      <c r="A51" t="s">
        <v>1193</v>
      </c>
      <c r="B51" t="s">
        <v>1194</v>
      </c>
      <c r="C51" t="s">
        <v>1246</v>
      </c>
      <c r="D51" s="33">
        <v>79000000</v>
      </c>
    </row>
    <row r="52" spans="1:4" x14ac:dyDescent="0.3">
      <c r="A52" t="s">
        <v>1193</v>
      </c>
      <c r="B52" t="s">
        <v>1194</v>
      </c>
      <c r="C52" t="s">
        <v>1247</v>
      </c>
      <c r="D52" s="33">
        <v>79000000</v>
      </c>
    </row>
    <row r="53" spans="1:4" x14ac:dyDescent="0.3">
      <c r="A53" t="s">
        <v>1193</v>
      </c>
      <c r="B53" t="s">
        <v>1194</v>
      </c>
      <c r="C53" t="s">
        <v>1248</v>
      </c>
      <c r="D53" s="33">
        <v>100000000</v>
      </c>
    </row>
    <row r="54" spans="1:4" x14ac:dyDescent="0.3">
      <c r="A54" t="s">
        <v>1111</v>
      </c>
      <c r="B54" t="s">
        <v>1112</v>
      </c>
      <c r="C54" t="s">
        <v>1245</v>
      </c>
      <c r="D54" s="33">
        <v>677982093295</v>
      </c>
    </row>
    <row r="55" spans="1:4" x14ac:dyDescent="0.3">
      <c r="A55" t="s">
        <v>1111</v>
      </c>
      <c r="B55" t="s">
        <v>1112</v>
      </c>
      <c r="C55" t="s">
        <v>1246</v>
      </c>
      <c r="D55" s="33">
        <v>695717322959.75</v>
      </c>
    </row>
    <row r="56" spans="1:4" x14ac:dyDescent="0.3">
      <c r="A56" t="s">
        <v>1111</v>
      </c>
      <c r="B56" t="s">
        <v>1112</v>
      </c>
      <c r="C56" t="s">
        <v>1247</v>
      </c>
      <c r="D56" s="33">
        <v>729833064107.73755</v>
      </c>
    </row>
    <row r="57" spans="1:4" x14ac:dyDescent="0.3">
      <c r="A57" t="s">
        <v>1111</v>
      </c>
      <c r="B57" t="s">
        <v>1112</v>
      </c>
      <c r="C57" t="s">
        <v>1248</v>
      </c>
      <c r="D57" s="33">
        <v>765480417313.12439</v>
      </c>
    </row>
    <row r="58" spans="1:4" x14ac:dyDescent="0.3">
      <c r="A58" t="s">
        <v>1181</v>
      </c>
      <c r="B58" t="s">
        <v>1182</v>
      </c>
      <c r="C58" t="s">
        <v>1245</v>
      </c>
      <c r="D58" s="33">
        <v>384285714.28571427</v>
      </c>
    </row>
    <row r="59" spans="1:4" x14ac:dyDescent="0.3">
      <c r="A59" t="s">
        <v>1181</v>
      </c>
      <c r="B59" t="s">
        <v>1182</v>
      </c>
      <c r="C59" t="s">
        <v>1246</v>
      </c>
      <c r="D59" s="33">
        <v>412500000</v>
      </c>
    </row>
    <row r="60" spans="1:4" x14ac:dyDescent="0.3">
      <c r="A60" t="s">
        <v>1181</v>
      </c>
      <c r="B60" t="s">
        <v>1182</v>
      </c>
      <c r="C60" t="s">
        <v>1247</v>
      </c>
      <c r="D60" s="33">
        <v>431625000</v>
      </c>
    </row>
    <row r="61" spans="1:4" x14ac:dyDescent="0.3">
      <c r="A61" t="s">
        <v>1181</v>
      </c>
      <c r="B61" t="s">
        <v>1182</v>
      </c>
      <c r="C61" t="s">
        <v>1248</v>
      </c>
      <c r="D61" s="33">
        <v>441706250</v>
      </c>
    </row>
    <row r="62" spans="1:4" x14ac:dyDescent="0.3">
      <c r="A62" t="s">
        <v>1155</v>
      </c>
      <c r="B62" t="s">
        <v>1156</v>
      </c>
      <c r="C62" t="s">
        <v>1245</v>
      </c>
      <c r="D62" s="33">
        <v>24664713815</v>
      </c>
    </row>
    <row r="63" spans="1:4" x14ac:dyDescent="0.3">
      <c r="A63" t="s">
        <v>1155</v>
      </c>
      <c r="B63" t="s">
        <v>1156</v>
      </c>
      <c r="C63" t="s">
        <v>1246</v>
      </c>
      <c r="D63" s="33">
        <v>3250000000</v>
      </c>
    </row>
    <row r="64" spans="1:4" x14ac:dyDescent="0.3">
      <c r="A64" t="s">
        <v>1155</v>
      </c>
      <c r="B64" t="s">
        <v>1156</v>
      </c>
      <c r="C64" t="s">
        <v>1247</v>
      </c>
      <c r="D64" s="33">
        <v>2000000000</v>
      </c>
    </row>
    <row r="65" spans="1:4" x14ac:dyDescent="0.3">
      <c r="A65" t="s">
        <v>1155</v>
      </c>
      <c r="B65" t="s">
        <v>1156</v>
      </c>
      <c r="C65" t="s">
        <v>1248</v>
      </c>
      <c r="D65" s="33">
        <v>2000000000</v>
      </c>
    </row>
    <row r="66" spans="1:4" x14ac:dyDescent="0.3">
      <c r="A66" t="s">
        <v>1167</v>
      </c>
      <c r="B66" t="s">
        <v>1168</v>
      </c>
      <c r="C66" t="s">
        <v>1245</v>
      </c>
      <c r="D66" s="33">
        <v>291000000</v>
      </c>
    </row>
    <row r="67" spans="1:4" x14ac:dyDescent="0.3">
      <c r="A67" t="s">
        <v>1167</v>
      </c>
      <c r="B67" t="s">
        <v>1168</v>
      </c>
      <c r="C67" t="s">
        <v>1246</v>
      </c>
      <c r="D67" s="33">
        <v>1291000000</v>
      </c>
    </row>
    <row r="68" spans="1:4" x14ac:dyDescent="0.3">
      <c r="A68" t="s">
        <v>1167</v>
      </c>
      <c r="B68" t="s">
        <v>1168</v>
      </c>
      <c r="C68" t="s">
        <v>1247</v>
      </c>
      <c r="D68" s="33">
        <v>291000000</v>
      </c>
    </row>
    <row r="69" spans="1:4" x14ac:dyDescent="0.3">
      <c r="A69" t="s">
        <v>1167</v>
      </c>
      <c r="B69" t="s">
        <v>1168</v>
      </c>
      <c r="C69" t="s">
        <v>1248</v>
      </c>
      <c r="D69" s="33">
        <v>291000000</v>
      </c>
    </row>
    <row r="70" spans="1:4" x14ac:dyDescent="0.3">
      <c r="A70" t="s">
        <v>1201</v>
      </c>
      <c r="B70" t="s">
        <v>1202</v>
      </c>
      <c r="C70" t="s">
        <v>1245</v>
      </c>
      <c r="D70" s="33">
        <v>0</v>
      </c>
    </row>
    <row r="71" spans="1:4" x14ac:dyDescent="0.3">
      <c r="A71" t="s">
        <v>1201</v>
      </c>
      <c r="B71" t="s">
        <v>1202</v>
      </c>
      <c r="C71" t="s">
        <v>1246</v>
      </c>
      <c r="D71" s="33">
        <v>0</v>
      </c>
    </row>
    <row r="72" spans="1:4" x14ac:dyDescent="0.3">
      <c r="A72" t="s">
        <v>1201</v>
      </c>
      <c r="B72" t="s">
        <v>1202</v>
      </c>
      <c r="C72" t="s">
        <v>1247</v>
      </c>
      <c r="D72" s="33">
        <v>0</v>
      </c>
    </row>
    <row r="73" spans="1:4" x14ac:dyDescent="0.3">
      <c r="A73" t="s">
        <v>1201</v>
      </c>
      <c r="B73" t="s">
        <v>1202</v>
      </c>
      <c r="C73" t="s">
        <v>1248</v>
      </c>
      <c r="D73" s="33">
        <v>0</v>
      </c>
    </row>
    <row r="74" spans="1:4" x14ac:dyDescent="0.3">
      <c r="A74" t="s">
        <v>1131</v>
      </c>
      <c r="B74" t="s">
        <v>1132</v>
      </c>
      <c r="C74" t="s">
        <v>1245</v>
      </c>
      <c r="D74" s="33">
        <v>73677000000</v>
      </c>
    </row>
    <row r="75" spans="1:4" x14ac:dyDescent="0.3">
      <c r="A75" t="s">
        <v>1131</v>
      </c>
      <c r="B75" t="s">
        <v>1132</v>
      </c>
      <c r="C75" t="s">
        <v>1246</v>
      </c>
      <c r="D75" s="33">
        <v>58540000000</v>
      </c>
    </row>
    <row r="76" spans="1:4" x14ac:dyDescent="0.3">
      <c r="A76" t="s">
        <v>1131</v>
      </c>
      <c r="B76" t="s">
        <v>1132</v>
      </c>
      <c r="C76" t="s">
        <v>1247</v>
      </c>
      <c r="D76" s="33">
        <v>23940000000</v>
      </c>
    </row>
    <row r="77" spans="1:4" x14ac:dyDescent="0.3">
      <c r="A77" t="s">
        <v>1131</v>
      </c>
      <c r="B77" t="s">
        <v>1132</v>
      </c>
      <c r="C77" t="s">
        <v>1248</v>
      </c>
      <c r="D77" s="33">
        <v>49095000000</v>
      </c>
    </row>
    <row r="78" spans="1:4" x14ac:dyDescent="0.3">
      <c r="A78" t="s">
        <v>1203</v>
      </c>
      <c r="B78" t="s">
        <v>1204</v>
      </c>
      <c r="C78" t="s">
        <v>1245</v>
      </c>
      <c r="D78" s="33">
        <v>0</v>
      </c>
    </row>
    <row r="79" spans="1:4" x14ac:dyDescent="0.3">
      <c r="A79" t="s">
        <v>1203</v>
      </c>
      <c r="B79" t="s">
        <v>1204</v>
      </c>
      <c r="C79" t="s">
        <v>1246</v>
      </c>
      <c r="D79" s="33">
        <v>0</v>
      </c>
    </row>
    <row r="80" spans="1:4" x14ac:dyDescent="0.3">
      <c r="A80" t="s">
        <v>1203</v>
      </c>
      <c r="B80" t="s">
        <v>1204</v>
      </c>
      <c r="C80" t="s">
        <v>1247</v>
      </c>
      <c r="D80" s="33">
        <v>0</v>
      </c>
    </row>
    <row r="81" spans="1:4" x14ac:dyDescent="0.3">
      <c r="A81" t="s">
        <v>1203</v>
      </c>
      <c r="B81" t="s">
        <v>1204</v>
      </c>
      <c r="C81" t="s">
        <v>1248</v>
      </c>
      <c r="D81" s="33">
        <v>0</v>
      </c>
    </row>
    <row r="82" spans="1:4" x14ac:dyDescent="0.3">
      <c r="A82" t="s">
        <v>1205</v>
      </c>
      <c r="B82" t="s">
        <v>1206</v>
      </c>
      <c r="C82" t="s">
        <v>1245</v>
      </c>
      <c r="D82" s="33">
        <v>3000000000</v>
      </c>
    </row>
    <row r="83" spans="1:4" x14ac:dyDescent="0.3">
      <c r="A83" t="s">
        <v>1205</v>
      </c>
      <c r="B83" t="s">
        <v>1206</v>
      </c>
      <c r="C83" t="s">
        <v>1246</v>
      </c>
      <c r="D83" s="33">
        <v>0</v>
      </c>
    </row>
    <row r="84" spans="1:4" x14ac:dyDescent="0.3">
      <c r="A84" t="s">
        <v>1205</v>
      </c>
      <c r="B84" t="s">
        <v>1206</v>
      </c>
      <c r="C84" t="s">
        <v>1247</v>
      </c>
      <c r="D84" s="33">
        <v>0</v>
      </c>
    </row>
    <row r="85" spans="1:4" x14ac:dyDescent="0.3">
      <c r="A85" t="s">
        <v>1205</v>
      </c>
      <c r="B85" t="s">
        <v>1206</v>
      </c>
      <c r="C85" t="s">
        <v>1248</v>
      </c>
      <c r="D85" s="33">
        <v>200000000</v>
      </c>
    </row>
    <row r="86" spans="1:4" x14ac:dyDescent="0.3">
      <c r="A86" t="s">
        <v>1207</v>
      </c>
      <c r="B86" t="s">
        <v>1208</v>
      </c>
      <c r="C86" t="s">
        <v>1245</v>
      </c>
      <c r="D86" s="33">
        <v>0</v>
      </c>
    </row>
    <row r="87" spans="1:4" x14ac:dyDescent="0.3">
      <c r="A87" t="s">
        <v>1207</v>
      </c>
      <c r="B87" t="s">
        <v>1208</v>
      </c>
      <c r="C87" t="s">
        <v>1246</v>
      </c>
      <c r="D87" s="33">
        <v>0</v>
      </c>
    </row>
    <row r="88" spans="1:4" x14ac:dyDescent="0.3">
      <c r="A88" t="s">
        <v>1207</v>
      </c>
      <c r="B88" t="s">
        <v>1208</v>
      </c>
      <c r="C88" t="s">
        <v>1247</v>
      </c>
      <c r="D88" s="33">
        <v>0</v>
      </c>
    </row>
    <row r="89" spans="1:4" x14ac:dyDescent="0.3">
      <c r="A89" t="s">
        <v>1207</v>
      </c>
      <c r="B89" t="s">
        <v>1208</v>
      </c>
      <c r="C89" t="s">
        <v>1248</v>
      </c>
      <c r="D89" s="33">
        <v>0</v>
      </c>
    </row>
    <row r="90" spans="1:4" x14ac:dyDescent="0.3">
      <c r="A90" t="s">
        <v>1157</v>
      </c>
      <c r="B90" t="s">
        <v>1158</v>
      </c>
      <c r="C90" t="s">
        <v>1245</v>
      </c>
      <c r="D90" s="33">
        <v>2500000000</v>
      </c>
    </row>
    <row r="91" spans="1:4" x14ac:dyDescent="0.3">
      <c r="A91" t="s">
        <v>1157</v>
      </c>
      <c r="B91" t="s">
        <v>1158</v>
      </c>
      <c r="C91" t="s">
        <v>1246</v>
      </c>
      <c r="D91" s="33">
        <v>2840000000</v>
      </c>
    </row>
    <row r="92" spans="1:4" x14ac:dyDescent="0.3">
      <c r="A92" t="s">
        <v>1157</v>
      </c>
      <c r="B92" t="s">
        <v>1158</v>
      </c>
      <c r="C92" t="s">
        <v>1247</v>
      </c>
      <c r="D92" s="33">
        <v>2960000000</v>
      </c>
    </row>
    <row r="93" spans="1:4" x14ac:dyDescent="0.3">
      <c r="A93" t="s">
        <v>1157</v>
      </c>
      <c r="B93" t="s">
        <v>1158</v>
      </c>
      <c r="C93" t="s">
        <v>1248</v>
      </c>
      <c r="D93" s="33">
        <v>2600000000</v>
      </c>
    </row>
    <row r="94" spans="1:4" x14ac:dyDescent="0.3">
      <c r="A94" t="s">
        <v>1197</v>
      </c>
      <c r="B94" t="s">
        <v>1198</v>
      </c>
      <c r="C94" t="s">
        <v>1245</v>
      </c>
      <c r="D94" s="33">
        <v>50000000</v>
      </c>
    </row>
    <row r="95" spans="1:4" x14ac:dyDescent="0.3">
      <c r="A95" t="s">
        <v>1197</v>
      </c>
      <c r="B95" t="s">
        <v>1198</v>
      </c>
      <c r="C95" t="s">
        <v>1246</v>
      </c>
      <c r="D95" s="33">
        <v>50000000</v>
      </c>
    </row>
    <row r="96" spans="1:4" x14ac:dyDescent="0.3">
      <c r="A96" t="s">
        <v>1197</v>
      </c>
      <c r="B96" t="s">
        <v>1198</v>
      </c>
      <c r="C96" t="s">
        <v>1247</v>
      </c>
      <c r="D96" s="33">
        <v>100000000</v>
      </c>
    </row>
    <row r="97" spans="1:4" x14ac:dyDescent="0.3">
      <c r="A97" t="s">
        <v>1197</v>
      </c>
      <c r="B97" t="s">
        <v>1198</v>
      </c>
      <c r="C97" t="s">
        <v>1248</v>
      </c>
      <c r="D97" s="33">
        <v>100000000</v>
      </c>
    </row>
    <row r="98" spans="1:4" x14ac:dyDescent="0.3">
      <c r="A98" t="s">
        <v>1179</v>
      </c>
      <c r="B98" t="s">
        <v>1180</v>
      </c>
      <c r="C98" t="s">
        <v>1245</v>
      </c>
      <c r="D98" s="33">
        <v>0</v>
      </c>
    </row>
    <row r="99" spans="1:4" x14ac:dyDescent="0.3">
      <c r="A99" t="s">
        <v>1179</v>
      </c>
      <c r="B99" t="s">
        <v>1180</v>
      </c>
      <c r="C99" t="s">
        <v>1246</v>
      </c>
      <c r="D99" s="33">
        <v>442000000</v>
      </c>
    </row>
    <row r="100" spans="1:4" x14ac:dyDescent="0.3">
      <c r="A100" t="s">
        <v>1179</v>
      </c>
      <c r="B100" t="s">
        <v>1180</v>
      </c>
      <c r="C100" t="s">
        <v>1247</v>
      </c>
      <c r="D100" s="33">
        <v>424000000</v>
      </c>
    </row>
    <row r="101" spans="1:4" x14ac:dyDescent="0.3">
      <c r="A101" t="s">
        <v>1179</v>
      </c>
      <c r="B101" t="s">
        <v>1180</v>
      </c>
      <c r="C101" t="s">
        <v>1248</v>
      </c>
      <c r="D101" s="33">
        <v>435000000</v>
      </c>
    </row>
    <row r="102" spans="1:4" x14ac:dyDescent="0.3">
      <c r="A102" t="s">
        <v>1189</v>
      </c>
      <c r="B102" t="s">
        <v>1190</v>
      </c>
      <c r="C102" t="s">
        <v>1245</v>
      </c>
      <c r="D102" s="33">
        <v>100000000</v>
      </c>
    </row>
    <row r="103" spans="1:4" x14ac:dyDescent="0.3">
      <c r="A103" t="s">
        <v>1189</v>
      </c>
      <c r="B103" t="s">
        <v>1190</v>
      </c>
      <c r="C103" t="s">
        <v>1246</v>
      </c>
      <c r="D103" s="33">
        <v>200000000</v>
      </c>
    </row>
    <row r="104" spans="1:4" x14ac:dyDescent="0.3">
      <c r="A104" t="s">
        <v>1189</v>
      </c>
      <c r="B104" t="s">
        <v>1190</v>
      </c>
      <c r="C104" t="s">
        <v>1247</v>
      </c>
      <c r="D104" s="33">
        <v>10800000000</v>
      </c>
    </row>
    <row r="105" spans="1:4" x14ac:dyDescent="0.3">
      <c r="A105" t="s">
        <v>1189</v>
      </c>
      <c r="B105" t="s">
        <v>1190</v>
      </c>
      <c r="C105" t="s">
        <v>1248</v>
      </c>
      <c r="D105" s="33">
        <v>600000000</v>
      </c>
    </row>
    <row r="106" spans="1:4" x14ac:dyDescent="0.3">
      <c r="A106" t="s">
        <v>1209</v>
      </c>
      <c r="B106" t="s">
        <v>1210</v>
      </c>
      <c r="C106" t="s">
        <v>1245</v>
      </c>
      <c r="D106" s="33">
        <v>0</v>
      </c>
    </row>
    <row r="107" spans="1:4" x14ac:dyDescent="0.3">
      <c r="A107" t="s">
        <v>1209</v>
      </c>
      <c r="B107" t="s">
        <v>1210</v>
      </c>
      <c r="C107" t="s">
        <v>1246</v>
      </c>
      <c r="D107" s="33">
        <v>0</v>
      </c>
    </row>
    <row r="108" spans="1:4" x14ac:dyDescent="0.3">
      <c r="A108" t="s">
        <v>1209</v>
      </c>
      <c r="B108" t="s">
        <v>1210</v>
      </c>
      <c r="C108" t="s">
        <v>1247</v>
      </c>
      <c r="D108" s="33">
        <v>1000000000</v>
      </c>
    </row>
    <row r="109" spans="1:4" x14ac:dyDescent="0.3">
      <c r="A109" t="s">
        <v>1209</v>
      </c>
      <c r="B109" t="s">
        <v>1210</v>
      </c>
      <c r="C109" t="s">
        <v>1248</v>
      </c>
      <c r="D109" s="33">
        <v>1000000000</v>
      </c>
    </row>
    <row r="110" spans="1:4" x14ac:dyDescent="0.3">
      <c r="A110" t="s">
        <v>1211</v>
      </c>
      <c r="B110" t="s">
        <v>1212</v>
      </c>
      <c r="C110" t="s">
        <v>1245</v>
      </c>
      <c r="D110" s="33">
        <v>0</v>
      </c>
    </row>
    <row r="111" spans="1:4" x14ac:dyDescent="0.3">
      <c r="A111" t="s">
        <v>1211</v>
      </c>
      <c r="B111" t="s">
        <v>1212</v>
      </c>
      <c r="C111" t="s">
        <v>1246</v>
      </c>
      <c r="D111" s="33">
        <v>0</v>
      </c>
    </row>
    <row r="112" spans="1:4" x14ac:dyDescent="0.3">
      <c r="A112" t="s">
        <v>1211</v>
      </c>
      <c r="B112" t="s">
        <v>1212</v>
      </c>
      <c r="C112" t="s">
        <v>1247</v>
      </c>
      <c r="D112" s="33">
        <v>550000000</v>
      </c>
    </row>
    <row r="113" spans="1:4" x14ac:dyDescent="0.3">
      <c r="A113" t="s">
        <v>1211</v>
      </c>
      <c r="B113" t="s">
        <v>1212</v>
      </c>
      <c r="C113" t="s">
        <v>1248</v>
      </c>
      <c r="D113" s="33">
        <v>0</v>
      </c>
    </row>
    <row r="114" spans="1:4" x14ac:dyDescent="0.3">
      <c r="A114" t="s">
        <v>1213</v>
      </c>
      <c r="B114" t="s">
        <v>1214</v>
      </c>
      <c r="C114" t="s">
        <v>1245</v>
      </c>
      <c r="D114" s="33">
        <v>0</v>
      </c>
    </row>
    <row r="115" spans="1:4" x14ac:dyDescent="0.3">
      <c r="A115" t="s">
        <v>1213</v>
      </c>
      <c r="B115" t="s">
        <v>1214</v>
      </c>
      <c r="C115" t="s">
        <v>1246</v>
      </c>
      <c r="D115" s="33">
        <v>0</v>
      </c>
    </row>
    <row r="116" spans="1:4" x14ac:dyDescent="0.3">
      <c r="A116" t="s">
        <v>1213</v>
      </c>
      <c r="B116" t="s">
        <v>1214</v>
      </c>
      <c r="C116" t="s">
        <v>1247</v>
      </c>
      <c r="D116" s="33">
        <v>0</v>
      </c>
    </row>
    <row r="117" spans="1:4" x14ac:dyDescent="0.3">
      <c r="A117" t="s">
        <v>1213</v>
      </c>
      <c r="B117" t="s">
        <v>1214</v>
      </c>
      <c r="C117" t="s">
        <v>1248</v>
      </c>
      <c r="D117" s="33">
        <v>0</v>
      </c>
    </row>
    <row r="118" spans="1:4" x14ac:dyDescent="0.3">
      <c r="A118" t="s">
        <v>1163</v>
      </c>
      <c r="B118" t="s">
        <v>1164</v>
      </c>
      <c r="C118" t="s">
        <v>1245</v>
      </c>
      <c r="D118" s="33">
        <v>46000000</v>
      </c>
    </row>
    <row r="119" spans="1:4" x14ac:dyDescent="0.3">
      <c r="A119" t="s">
        <v>1163</v>
      </c>
      <c r="B119" t="s">
        <v>1164</v>
      </c>
      <c r="C119" t="s">
        <v>1246</v>
      </c>
      <c r="D119" s="33">
        <v>2072000000</v>
      </c>
    </row>
    <row r="120" spans="1:4" x14ac:dyDescent="0.3">
      <c r="A120" t="s">
        <v>1163</v>
      </c>
      <c r="B120" t="s">
        <v>1164</v>
      </c>
      <c r="C120" t="s">
        <v>1247</v>
      </c>
      <c r="D120" s="33">
        <v>65000000</v>
      </c>
    </row>
    <row r="121" spans="1:4" x14ac:dyDescent="0.3">
      <c r="A121" t="s">
        <v>1163</v>
      </c>
      <c r="B121" t="s">
        <v>1164</v>
      </c>
      <c r="C121" t="s">
        <v>1248</v>
      </c>
      <c r="D121" s="33">
        <v>81000000</v>
      </c>
    </row>
    <row r="122" spans="1:4" x14ac:dyDescent="0.3">
      <c r="A122" t="s">
        <v>1177</v>
      </c>
      <c r="B122" t="s">
        <v>1178</v>
      </c>
      <c r="C122" t="s">
        <v>1245</v>
      </c>
      <c r="D122" s="33">
        <v>0</v>
      </c>
    </row>
    <row r="123" spans="1:4" x14ac:dyDescent="0.3">
      <c r="A123" t="s">
        <v>1177</v>
      </c>
      <c r="B123" t="s">
        <v>1178</v>
      </c>
      <c r="C123" t="s">
        <v>1246</v>
      </c>
      <c r="D123" s="33">
        <v>500000000</v>
      </c>
    </row>
    <row r="124" spans="1:4" x14ac:dyDescent="0.3">
      <c r="A124" t="s">
        <v>1177</v>
      </c>
      <c r="B124" t="s">
        <v>1178</v>
      </c>
      <c r="C124" t="s">
        <v>1247</v>
      </c>
      <c r="D124" s="33">
        <v>8000000000</v>
      </c>
    </row>
    <row r="125" spans="1:4" x14ac:dyDescent="0.3">
      <c r="A125" t="s">
        <v>1177</v>
      </c>
      <c r="B125" t="s">
        <v>1178</v>
      </c>
      <c r="C125" t="s">
        <v>1248</v>
      </c>
      <c r="D125" s="33">
        <v>0</v>
      </c>
    </row>
    <row r="126" spans="1:4" x14ac:dyDescent="0.3">
      <c r="A126" t="s">
        <v>1199</v>
      </c>
      <c r="B126" t="s">
        <v>1200</v>
      </c>
      <c r="C126" t="s">
        <v>1245</v>
      </c>
      <c r="D126" s="33">
        <v>27000000</v>
      </c>
    </row>
    <row r="127" spans="1:4" x14ac:dyDescent="0.3">
      <c r="A127" t="s">
        <v>1199</v>
      </c>
      <c r="B127" t="s">
        <v>1200</v>
      </c>
      <c r="C127" t="s">
        <v>1246</v>
      </c>
      <c r="D127" s="33">
        <v>27000000</v>
      </c>
    </row>
    <row r="128" spans="1:4" x14ac:dyDescent="0.3">
      <c r="A128" t="s">
        <v>1199</v>
      </c>
      <c r="B128" t="s">
        <v>1200</v>
      </c>
      <c r="C128" t="s">
        <v>1247</v>
      </c>
      <c r="D128" s="33">
        <v>48000000</v>
      </c>
    </row>
    <row r="129" spans="1:4" x14ac:dyDescent="0.3">
      <c r="A129" t="s">
        <v>1199</v>
      </c>
      <c r="B129" t="s">
        <v>1200</v>
      </c>
      <c r="C129" t="s">
        <v>1248</v>
      </c>
      <c r="D129" s="33">
        <v>617000000</v>
      </c>
    </row>
    <row r="130" spans="1:4" x14ac:dyDescent="0.3">
      <c r="A130" t="s">
        <v>1153</v>
      </c>
      <c r="B130" t="s">
        <v>1154</v>
      </c>
      <c r="C130" t="s">
        <v>1245</v>
      </c>
      <c r="D130" s="33">
        <v>2930000000</v>
      </c>
    </row>
    <row r="131" spans="1:4" x14ac:dyDescent="0.3">
      <c r="A131" t="s">
        <v>1153</v>
      </c>
      <c r="B131" t="s">
        <v>1154</v>
      </c>
      <c r="C131" t="s">
        <v>1246</v>
      </c>
      <c r="D131" s="33">
        <v>3538000000</v>
      </c>
    </row>
    <row r="132" spans="1:4" x14ac:dyDescent="0.3">
      <c r="A132" t="s">
        <v>1153</v>
      </c>
      <c r="B132" t="s">
        <v>1154</v>
      </c>
      <c r="C132" t="s">
        <v>1247</v>
      </c>
      <c r="D132" s="33">
        <v>6310000000</v>
      </c>
    </row>
    <row r="133" spans="1:4" x14ac:dyDescent="0.3">
      <c r="A133" t="s">
        <v>1153</v>
      </c>
      <c r="B133" t="s">
        <v>1154</v>
      </c>
      <c r="C133" t="s">
        <v>1248</v>
      </c>
      <c r="D133" s="33">
        <v>3982000000</v>
      </c>
    </row>
    <row r="134" spans="1:4" x14ac:dyDescent="0.3">
      <c r="A134" t="s">
        <v>1171</v>
      </c>
      <c r="B134" t="s">
        <v>1172</v>
      </c>
      <c r="C134" t="s">
        <v>1245</v>
      </c>
      <c r="D134" s="33">
        <v>397000000</v>
      </c>
    </row>
    <row r="135" spans="1:4" x14ac:dyDescent="0.3">
      <c r="A135" t="s">
        <v>1171</v>
      </c>
      <c r="B135" t="s">
        <v>1172</v>
      </c>
      <c r="C135" t="s">
        <v>1246</v>
      </c>
      <c r="D135" s="33">
        <v>700000000</v>
      </c>
    </row>
    <row r="136" spans="1:4" x14ac:dyDescent="0.3">
      <c r="A136" t="s">
        <v>1171</v>
      </c>
      <c r="B136" t="s">
        <v>1172</v>
      </c>
      <c r="C136" t="s">
        <v>1247</v>
      </c>
      <c r="D136" s="33">
        <v>585000000</v>
      </c>
    </row>
    <row r="137" spans="1:4" x14ac:dyDescent="0.3">
      <c r="A137" t="s">
        <v>1171</v>
      </c>
      <c r="B137" t="s">
        <v>1172</v>
      </c>
      <c r="C137" t="s">
        <v>1248</v>
      </c>
      <c r="D137" s="33">
        <v>530000000</v>
      </c>
    </row>
    <row r="138" spans="1:4" x14ac:dyDescent="0.3">
      <c r="A138" t="s">
        <v>1115</v>
      </c>
      <c r="B138" t="s">
        <v>1116</v>
      </c>
      <c r="C138" t="s">
        <v>1245</v>
      </c>
      <c r="D138" s="33">
        <v>13101400000</v>
      </c>
    </row>
    <row r="139" spans="1:4" x14ac:dyDescent="0.3">
      <c r="A139" t="s">
        <v>1115</v>
      </c>
      <c r="B139" t="s">
        <v>1116</v>
      </c>
      <c r="C139" t="s">
        <v>1246</v>
      </c>
      <c r="D139" s="33">
        <v>23492000000</v>
      </c>
    </row>
    <row r="140" spans="1:4" x14ac:dyDescent="0.3">
      <c r="A140" t="s">
        <v>1115</v>
      </c>
      <c r="B140" t="s">
        <v>1116</v>
      </c>
      <c r="C140" t="s">
        <v>1247</v>
      </c>
      <c r="D140" s="33">
        <v>27942000000</v>
      </c>
    </row>
    <row r="141" spans="1:4" x14ac:dyDescent="0.3">
      <c r="A141" t="s">
        <v>1115</v>
      </c>
      <c r="B141" t="s">
        <v>1116</v>
      </c>
      <c r="C141" t="s">
        <v>1248</v>
      </c>
      <c r="D141" s="33">
        <v>12952000000</v>
      </c>
    </row>
    <row r="142" spans="1:4" x14ac:dyDescent="0.3">
      <c r="A142" t="s">
        <v>1169</v>
      </c>
      <c r="B142" t="s">
        <v>1170</v>
      </c>
      <c r="C142" t="s">
        <v>1245</v>
      </c>
      <c r="D142" s="33">
        <v>120000000</v>
      </c>
    </row>
    <row r="143" spans="1:4" x14ac:dyDescent="0.3">
      <c r="A143" t="s">
        <v>1169</v>
      </c>
      <c r="B143" t="s">
        <v>1170</v>
      </c>
      <c r="C143" t="s">
        <v>1246</v>
      </c>
      <c r="D143" s="33">
        <v>1132500000</v>
      </c>
    </row>
    <row r="144" spans="1:4" x14ac:dyDescent="0.3">
      <c r="A144" t="s">
        <v>1169</v>
      </c>
      <c r="B144" t="s">
        <v>1170</v>
      </c>
      <c r="C144" t="s">
        <v>1247</v>
      </c>
      <c r="D144" s="33">
        <v>140125000</v>
      </c>
    </row>
    <row r="145" spans="1:4" x14ac:dyDescent="0.3">
      <c r="A145" t="s">
        <v>1169</v>
      </c>
      <c r="B145" t="s">
        <v>1170</v>
      </c>
      <c r="C145" t="s">
        <v>1248</v>
      </c>
      <c r="D145" s="33">
        <v>147881250</v>
      </c>
    </row>
    <row r="146" spans="1:4" x14ac:dyDescent="0.3">
      <c r="A146" t="s">
        <v>1183</v>
      </c>
      <c r="B146" t="s">
        <v>1184</v>
      </c>
      <c r="C146" t="s">
        <v>1245</v>
      </c>
      <c r="D146" s="33">
        <v>300000000</v>
      </c>
    </row>
    <row r="147" spans="1:4" x14ac:dyDescent="0.3">
      <c r="A147" t="s">
        <v>1183</v>
      </c>
      <c r="B147" t="s">
        <v>1184</v>
      </c>
      <c r="C147" t="s">
        <v>1246</v>
      </c>
      <c r="D147" s="33">
        <v>330000000</v>
      </c>
    </row>
    <row r="148" spans="1:4" x14ac:dyDescent="0.3">
      <c r="A148" t="s">
        <v>1183</v>
      </c>
      <c r="B148" t="s">
        <v>1184</v>
      </c>
      <c r="C148" t="s">
        <v>1247</v>
      </c>
      <c r="D148" s="33">
        <v>363000000.00000012</v>
      </c>
    </row>
    <row r="149" spans="1:4" x14ac:dyDescent="0.3">
      <c r="A149" t="s">
        <v>1183</v>
      </c>
      <c r="B149" t="s">
        <v>1184</v>
      </c>
      <c r="C149" t="s">
        <v>1248</v>
      </c>
      <c r="D149" s="33">
        <v>381150000.00000012</v>
      </c>
    </row>
    <row r="150" spans="1:4" x14ac:dyDescent="0.3">
      <c r="A150" t="s">
        <v>1191</v>
      </c>
      <c r="B150" t="s">
        <v>1192</v>
      </c>
      <c r="C150" t="s">
        <v>1245</v>
      </c>
      <c r="D150" s="33">
        <v>0</v>
      </c>
    </row>
    <row r="151" spans="1:4" x14ac:dyDescent="0.3">
      <c r="A151" t="s">
        <v>1191</v>
      </c>
      <c r="B151" t="s">
        <v>1192</v>
      </c>
      <c r="C151" t="s">
        <v>1246</v>
      </c>
      <c r="D151" s="33">
        <v>150000000</v>
      </c>
    </row>
    <row r="152" spans="1:4" x14ac:dyDescent="0.3">
      <c r="A152" t="s">
        <v>1191</v>
      </c>
      <c r="B152" t="s">
        <v>1192</v>
      </c>
      <c r="C152" t="s">
        <v>1247</v>
      </c>
      <c r="D152" s="33">
        <v>0</v>
      </c>
    </row>
    <row r="153" spans="1:4" x14ac:dyDescent="0.3">
      <c r="A153" t="s">
        <v>1191</v>
      </c>
      <c r="B153" t="s">
        <v>1192</v>
      </c>
      <c r="C153" t="s">
        <v>1248</v>
      </c>
      <c r="D153" s="33">
        <v>0</v>
      </c>
    </row>
    <row r="154" spans="1:4" x14ac:dyDescent="0.3">
      <c r="A154" t="s">
        <v>1195</v>
      </c>
      <c r="B154" t="s">
        <v>1196</v>
      </c>
      <c r="C154" t="s">
        <v>1245</v>
      </c>
      <c r="D154" s="33">
        <v>50000000</v>
      </c>
    </row>
    <row r="155" spans="1:4" x14ac:dyDescent="0.3">
      <c r="A155" t="s">
        <v>1195</v>
      </c>
      <c r="B155" t="s">
        <v>1196</v>
      </c>
      <c r="C155" t="s">
        <v>1246</v>
      </c>
      <c r="D155" s="33">
        <v>52500000</v>
      </c>
    </row>
    <row r="156" spans="1:4" x14ac:dyDescent="0.3">
      <c r="A156" t="s">
        <v>1195</v>
      </c>
      <c r="B156" t="s">
        <v>1196</v>
      </c>
      <c r="C156" t="s">
        <v>1247</v>
      </c>
      <c r="D156" s="33">
        <v>55125000</v>
      </c>
    </row>
    <row r="157" spans="1:4" x14ac:dyDescent="0.3">
      <c r="A157" t="s">
        <v>1195</v>
      </c>
      <c r="B157" t="s">
        <v>1196</v>
      </c>
      <c r="C157" t="s">
        <v>1248</v>
      </c>
      <c r="D157" s="33">
        <v>57881250</v>
      </c>
    </row>
    <row r="158" spans="1:4" x14ac:dyDescent="0.3">
      <c r="A158" t="s">
        <v>1215</v>
      </c>
      <c r="B158" t="s">
        <v>1216</v>
      </c>
      <c r="C158" t="s">
        <v>1245</v>
      </c>
      <c r="D158" s="33">
        <v>0</v>
      </c>
    </row>
    <row r="159" spans="1:4" x14ac:dyDescent="0.3">
      <c r="A159" t="s">
        <v>1215</v>
      </c>
      <c r="B159" t="s">
        <v>1216</v>
      </c>
      <c r="C159" t="s">
        <v>1246</v>
      </c>
      <c r="D159" s="33">
        <v>0</v>
      </c>
    </row>
    <row r="160" spans="1:4" x14ac:dyDescent="0.3">
      <c r="A160" t="s">
        <v>1215</v>
      </c>
      <c r="B160" t="s">
        <v>1216</v>
      </c>
      <c r="C160" t="s">
        <v>1247</v>
      </c>
      <c r="D160" s="33">
        <v>0</v>
      </c>
    </row>
    <row r="161" spans="1:4" x14ac:dyDescent="0.3">
      <c r="A161" t="s">
        <v>1215</v>
      </c>
      <c r="B161" t="s">
        <v>1216</v>
      </c>
      <c r="C161" t="s">
        <v>1248</v>
      </c>
      <c r="D161" s="33">
        <v>0</v>
      </c>
    </row>
    <row r="162" spans="1:4" x14ac:dyDescent="0.3">
      <c r="A162" t="s">
        <v>1139</v>
      </c>
      <c r="B162" t="s">
        <v>1140</v>
      </c>
      <c r="C162" t="s">
        <v>1245</v>
      </c>
      <c r="D162" s="33">
        <v>16390356127.115</v>
      </c>
    </row>
    <row r="163" spans="1:4" x14ac:dyDescent="0.3">
      <c r="A163" t="s">
        <v>1139</v>
      </c>
      <c r="B163" t="s">
        <v>1140</v>
      </c>
      <c r="C163" t="s">
        <v>1246</v>
      </c>
      <c r="D163" s="33">
        <v>14500000000</v>
      </c>
    </row>
    <row r="164" spans="1:4" x14ac:dyDescent="0.3">
      <c r="A164" t="s">
        <v>1139</v>
      </c>
      <c r="B164" t="s">
        <v>1140</v>
      </c>
      <c r="C164" t="s">
        <v>1247</v>
      </c>
      <c r="D164" s="33">
        <v>14600000000</v>
      </c>
    </row>
    <row r="165" spans="1:4" x14ac:dyDescent="0.3">
      <c r="A165" t="s">
        <v>1139</v>
      </c>
      <c r="B165" t="s">
        <v>1140</v>
      </c>
      <c r="C165" t="s">
        <v>1248</v>
      </c>
      <c r="D165" s="33">
        <v>6300000000</v>
      </c>
    </row>
    <row r="166" spans="1:4" x14ac:dyDescent="0.3">
      <c r="A166" t="s">
        <v>1143</v>
      </c>
      <c r="B166" t="s">
        <v>1144</v>
      </c>
      <c r="C166" t="s">
        <v>1245</v>
      </c>
      <c r="D166" s="33">
        <v>2888000000</v>
      </c>
    </row>
    <row r="167" spans="1:4" x14ac:dyDescent="0.3">
      <c r="A167" t="s">
        <v>1143</v>
      </c>
      <c r="B167" t="s">
        <v>1144</v>
      </c>
      <c r="C167" t="s">
        <v>1246</v>
      </c>
      <c r="D167" s="33">
        <v>9059000000</v>
      </c>
    </row>
    <row r="168" spans="1:4" x14ac:dyDescent="0.3">
      <c r="A168" t="s">
        <v>1143</v>
      </c>
      <c r="B168" t="s">
        <v>1144</v>
      </c>
      <c r="C168" t="s">
        <v>1247</v>
      </c>
      <c r="D168" s="33">
        <v>2888000000</v>
      </c>
    </row>
    <row r="169" spans="1:4" x14ac:dyDescent="0.3">
      <c r="A169" t="s">
        <v>1143</v>
      </c>
      <c r="B169" t="s">
        <v>1144</v>
      </c>
      <c r="C169" t="s">
        <v>1248</v>
      </c>
      <c r="D169" s="33">
        <v>9027000000</v>
      </c>
    </row>
    <row r="170" spans="1:4" x14ac:dyDescent="0.3">
      <c r="A170" t="s">
        <v>1217</v>
      </c>
      <c r="B170" t="s">
        <v>1218</v>
      </c>
      <c r="C170" t="s">
        <v>1245</v>
      </c>
      <c r="D170" s="33">
        <v>400000000</v>
      </c>
    </row>
    <row r="171" spans="1:4" x14ac:dyDescent="0.3">
      <c r="A171" t="s">
        <v>1217</v>
      </c>
      <c r="B171" t="s">
        <v>1218</v>
      </c>
      <c r="C171" t="s">
        <v>1246</v>
      </c>
      <c r="D171" s="33">
        <v>0</v>
      </c>
    </row>
    <row r="172" spans="1:4" x14ac:dyDescent="0.3">
      <c r="A172" t="s">
        <v>1217</v>
      </c>
      <c r="B172" t="s">
        <v>1218</v>
      </c>
      <c r="C172" t="s">
        <v>1247</v>
      </c>
      <c r="D172" s="33">
        <v>0</v>
      </c>
    </row>
    <row r="173" spans="1:4" x14ac:dyDescent="0.3">
      <c r="A173" t="s">
        <v>1217</v>
      </c>
      <c r="B173" t="s">
        <v>1218</v>
      </c>
      <c r="C173" t="s">
        <v>1248</v>
      </c>
      <c r="D173" s="33">
        <v>0</v>
      </c>
    </row>
    <row r="174" spans="1:4" x14ac:dyDescent="0.3">
      <c r="A174" t="s">
        <v>1129</v>
      </c>
      <c r="B174" t="s">
        <v>1130</v>
      </c>
      <c r="C174" t="s">
        <v>1245</v>
      </c>
      <c r="D174" s="33">
        <v>58316277664.525421</v>
      </c>
    </row>
    <row r="175" spans="1:4" x14ac:dyDescent="0.3">
      <c r="A175" t="s">
        <v>1129</v>
      </c>
      <c r="B175" t="s">
        <v>1130</v>
      </c>
      <c r="C175" t="s">
        <v>1246</v>
      </c>
      <c r="D175" s="33">
        <v>68398959006.678215</v>
      </c>
    </row>
    <row r="176" spans="1:4" x14ac:dyDescent="0.3">
      <c r="A176" t="s">
        <v>1129</v>
      </c>
      <c r="B176" t="s">
        <v>1130</v>
      </c>
      <c r="C176" t="s">
        <v>1247</v>
      </c>
      <c r="D176" s="33">
        <v>14796346779.135611</v>
      </c>
    </row>
    <row r="177" spans="1:4" x14ac:dyDescent="0.3">
      <c r="A177" t="s">
        <v>1129</v>
      </c>
      <c r="B177" t="s">
        <v>1130</v>
      </c>
      <c r="C177" t="s">
        <v>1248</v>
      </c>
      <c r="D177" s="33">
        <v>78842953351.192719</v>
      </c>
    </row>
    <row r="178" spans="1:4" x14ac:dyDescent="0.3">
      <c r="A178" t="s">
        <v>1121</v>
      </c>
      <c r="B178" t="s">
        <v>1122</v>
      </c>
      <c r="C178" t="s">
        <v>1245</v>
      </c>
      <c r="D178" s="33">
        <v>857020050</v>
      </c>
    </row>
    <row r="179" spans="1:4" x14ac:dyDescent="0.3">
      <c r="A179" t="s">
        <v>1121</v>
      </c>
      <c r="B179" t="s">
        <v>1122</v>
      </c>
      <c r="C179" t="s">
        <v>1246</v>
      </c>
      <c r="D179" s="33">
        <v>617500000</v>
      </c>
    </row>
    <row r="180" spans="1:4" x14ac:dyDescent="0.3">
      <c r="A180" t="s">
        <v>1121</v>
      </c>
      <c r="B180" t="s">
        <v>1122</v>
      </c>
      <c r="C180" t="s">
        <v>1247</v>
      </c>
      <c r="D180" s="33">
        <v>718000000</v>
      </c>
    </row>
    <row r="181" spans="1:4" x14ac:dyDescent="0.3">
      <c r="A181" t="s">
        <v>1121</v>
      </c>
      <c r="B181" t="s">
        <v>1122</v>
      </c>
      <c r="C181" t="s">
        <v>1248</v>
      </c>
      <c r="D181" s="33">
        <v>215000000</v>
      </c>
    </row>
    <row r="182" spans="1:4" x14ac:dyDescent="0.3">
      <c r="A182" t="s">
        <v>1165</v>
      </c>
      <c r="B182" t="s">
        <v>1166</v>
      </c>
      <c r="C182" t="s">
        <v>1245</v>
      </c>
      <c r="D182" s="33">
        <v>480000000</v>
      </c>
    </row>
    <row r="183" spans="1:4" x14ac:dyDescent="0.3">
      <c r="A183" t="s">
        <v>1165</v>
      </c>
      <c r="B183" t="s">
        <v>1166</v>
      </c>
      <c r="C183" t="s">
        <v>1246</v>
      </c>
      <c r="D183" s="33">
        <v>1399000000</v>
      </c>
    </row>
    <row r="184" spans="1:4" x14ac:dyDescent="0.3">
      <c r="A184" t="s">
        <v>1165</v>
      </c>
      <c r="B184" t="s">
        <v>1166</v>
      </c>
      <c r="C184" t="s">
        <v>1247</v>
      </c>
      <c r="D184" s="33">
        <v>1418950000</v>
      </c>
    </row>
    <row r="185" spans="1:4" x14ac:dyDescent="0.3">
      <c r="A185" t="s">
        <v>1165</v>
      </c>
      <c r="B185" t="s">
        <v>1166</v>
      </c>
      <c r="C185" t="s">
        <v>1248</v>
      </c>
      <c r="D185" s="33">
        <v>439897500</v>
      </c>
    </row>
    <row r="186" spans="1:4" x14ac:dyDescent="0.3">
      <c r="A186" t="s">
        <v>1187</v>
      </c>
      <c r="B186" t="s">
        <v>1188</v>
      </c>
      <c r="C186" t="s">
        <v>1245</v>
      </c>
      <c r="D186" s="33">
        <v>200000000</v>
      </c>
    </row>
    <row r="187" spans="1:4" x14ac:dyDescent="0.3">
      <c r="A187" t="s">
        <v>1187</v>
      </c>
      <c r="B187" t="s">
        <v>1188</v>
      </c>
      <c r="C187" t="s">
        <v>1246</v>
      </c>
      <c r="D187" s="33">
        <v>210000000</v>
      </c>
    </row>
    <row r="188" spans="1:4" x14ac:dyDescent="0.3">
      <c r="A188" t="s">
        <v>1187</v>
      </c>
      <c r="B188" t="s">
        <v>1188</v>
      </c>
      <c r="C188" t="s">
        <v>1247</v>
      </c>
      <c r="D188" s="33">
        <v>220500000</v>
      </c>
    </row>
    <row r="189" spans="1:4" x14ac:dyDescent="0.3">
      <c r="A189" t="s">
        <v>1187</v>
      </c>
      <c r="B189" t="s">
        <v>1188</v>
      </c>
      <c r="C189" t="s">
        <v>1248</v>
      </c>
      <c r="D189" s="33">
        <v>231525000</v>
      </c>
    </row>
    <row r="190" spans="1:4" x14ac:dyDescent="0.3">
      <c r="A190" t="s">
        <v>1135</v>
      </c>
      <c r="B190" t="s">
        <v>1136</v>
      </c>
      <c r="C190" t="s">
        <v>1245</v>
      </c>
      <c r="D190" s="33">
        <v>9615442782.4986649</v>
      </c>
    </row>
    <row r="191" spans="1:4" x14ac:dyDescent="0.3">
      <c r="A191" t="s">
        <v>1135</v>
      </c>
      <c r="B191" t="s">
        <v>1136</v>
      </c>
      <c r="C191" t="s">
        <v>1246</v>
      </c>
      <c r="D191" s="33">
        <v>15808900471.591961</v>
      </c>
    </row>
    <row r="192" spans="1:4" x14ac:dyDescent="0.3">
      <c r="A192" t="s">
        <v>1135</v>
      </c>
      <c r="B192" t="s">
        <v>1136</v>
      </c>
      <c r="C192" t="s">
        <v>1247</v>
      </c>
      <c r="D192" s="33">
        <v>13542541499.88748</v>
      </c>
    </row>
    <row r="193" spans="1:4" x14ac:dyDescent="0.3">
      <c r="A193" t="s">
        <v>1135</v>
      </c>
      <c r="B193" t="s">
        <v>1136</v>
      </c>
      <c r="C193" t="s">
        <v>1248</v>
      </c>
      <c r="D193" s="33">
        <v>14388090289.88073</v>
      </c>
    </row>
    <row r="194" spans="1:4" x14ac:dyDescent="0.3">
      <c r="A194" t="s">
        <v>1117</v>
      </c>
      <c r="B194" t="s">
        <v>1118</v>
      </c>
      <c r="C194" t="s">
        <v>1245</v>
      </c>
      <c r="D194" s="33">
        <v>5750000000</v>
      </c>
    </row>
    <row r="195" spans="1:4" x14ac:dyDescent="0.3">
      <c r="A195" t="s">
        <v>1117</v>
      </c>
      <c r="B195" t="s">
        <v>1118</v>
      </c>
      <c r="C195" t="s">
        <v>1246</v>
      </c>
      <c r="D195" s="33">
        <v>5757500000</v>
      </c>
    </row>
    <row r="196" spans="1:4" x14ac:dyDescent="0.3">
      <c r="A196" t="s">
        <v>1117</v>
      </c>
      <c r="B196" t="s">
        <v>1118</v>
      </c>
      <c r="C196" t="s">
        <v>1247</v>
      </c>
      <c r="D196" s="33">
        <v>5760125000</v>
      </c>
    </row>
    <row r="197" spans="1:4" x14ac:dyDescent="0.3">
      <c r="A197" t="s">
        <v>1117</v>
      </c>
      <c r="B197" t="s">
        <v>1118</v>
      </c>
      <c r="C197" t="s">
        <v>1248</v>
      </c>
      <c r="D197" s="33">
        <v>5765881250</v>
      </c>
    </row>
    <row r="198" spans="1:4" x14ac:dyDescent="0.3">
      <c r="A198" t="s">
        <v>1141</v>
      </c>
      <c r="B198" t="s">
        <v>1142</v>
      </c>
      <c r="C198" t="s">
        <v>1245</v>
      </c>
      <c r="D198" s="33">
        <v>5428689250</v>
      </c>
    </row>
    <row r="199" spans="1:4" x14ac:dyDescent="0.3">
      <c r="A199" t="s">
        <v>1141</v>
      </c>
      <c r="B199" t="s">
        <v>1142</v>
      </c>
      <c r="C199" t="s">
        <v>1246</v>
      </c>
      <c r="D199" s="33">
        <v>12463689250</v>
      </c>
    </row>
    <row r="200" spans="1:4" x14ac:dyDescent="0.3">
      <c r="A200" t="s">
        <v>1141</v>
      </c>
      <c r="B200" t="s">
        <v>1142</v>
      </c>
      <c r="C200" t="s">
        <v>1247</v>
      </c>
      <c r="D200" s="33">
        <v>5143689250</v>
      </c>
    </row>
    <row r="201" spans="1:4" x14ac:dyDescent="0.3">
      <c r="A201" t="s">
        <v>1141</v>
      </c>
      <c r="B201" t="s">
        <v>1142</v>
      </c>
      <c r="C201" t="s">
        <v>1248</v>
      </c>
      <c r="D201" s="33">
        <v>5903689250</v>
      </c>
    </row>
    <row r="202" spans="1:4" x14ac:dyDescent="0.3">
      <c r="A202" t="s">
        <v>1133</v>
      </c>
      <c r="B202" t="s">
        <v>1134</v>
      </c>
      <c r="C202" t="s">
        <v>1245</v>
      </c>
      <c r="D202" s="33">
        <v>31083600000</v>
      </c>
    </row>
    <row r="203" spans="1:4" x14ac:dyDescent="0.3">
      <c r="A203" t="s">
        <v>1133</v>
      </c>
      <c r="B203" t="s">
        <v>1134</v>
      </c>
      <c r="C203" t="s">
        <v>1246</v>
      </c>
      <c r="D203" s="33">
        <v>26515000000</v>
      </c>
    </row>
    <row r="204" spans="1:4" x14ac:dyDescent="0.3">
      <c r="A204" t="s">
        <v>1133</v>
      </c>
      <c r="B204" t="s">
        <v>1134</v>
      </c>
      <c r="C204" t="s">
        <v>1247</v>
      </c>
      <c r="D204" s="33">
        <v>5661500000</v>
      </c>
    </row>
    <row r="205" spans="1:4" x14ac:dyDescent="0.3">
      <c r="A205" t="s">
        <v>1133</v>
      </c>
      <c r="B205" t="s">
        <v>1134</v>
      </c>
      <c r="C205" t="s">
        <v>1248</v>
      </c>
      <c r="D205" s="33">
        <v>6590575000</v>
      </c>
    </row>
    <row r="206" spans="1:4" x14ac:dyDescent="0.3">
      <c r="A206" t="s">
        <v>1161</v>
      </c>
      <c r="B206" t="s">
        <v>1162</v>
      </c>
      <c r="C206" t="s">
        <v>1245</v>
      </c>
      <c r="D206" s="33">
        <v>4011617500</v>
      </c>
    </row>
    <row r="207" spans="1:4" x14ac:dyDescent="0.3">
      <c r="A207" t="s">
        <v>1161</v>
      </c>
      <c r="B207" t="s">
        <v>1162</v>
      </c>
      <c r="C207" t="s">
        <v>1246</v>
      </c>
      <c r="D207" s="33">
        <v>2201000000</v>
      </c>
    </row>
    <row r="208" spans="1:4" x14ac:dyDescent="0.3">
      <c r="A208" t="s">
        <v>1161</v>
      </c>
      <c r="B208" t="s">
        <v>1162</v>
      </c>
      <c r="C208" t="s">
        <v>1247</v>
      </c>
      <c r="D208" s="33">
        <v>2248550000</v>
      </c>
    </row>
    <row r="209" spans="1:4" x14ac:dyDescent="0.3">
      <c r="A209" t="s">
        <v>1161</v>
      </c>
      <c r="B209" t="s">
        <v>1162</v>
      </c>
      <c r="C209" t="s">
        <v>1248</v>
      </c>
      <c r="D209" s="33">
        <v>2512727500</v>
      </c>
    </row>
    <row r="210" spans="1:4" x14ac:dyDescent="0.3">
      <c r="A210" t="s">
        <v>1145</v>
      </c>
      <c r="B210" t="s">
        <v>1146</v>
      </c>
      <c r="C210" t="s">
        <v>1245</v>
      </c>
      <c r="D210" s="33">
        <v>12200000000</v>
      </c>
    </row>
    <row r="211" spans="1:4" x14ac:dyDescent="0.3">
      <c r="A211" t="s">
        <v>1145</v>
      </c>
      <c r="B211" t="s">
        <v>1146</v>
      </c>
      <c r="C211" t="s">
        <v>1246</v>
      </c>
      <c r="D211" s="33">
        <v>9020000000</v>
      </c>
    </row>
    <row r="212" spans="1:4" x14ac:dyDescent="0.3">
      <c r="A212" t="s">
        <v>1145</v>
      </c>
      <c r="B212" t="s">
        <v>1146</v>
      </c>
      <c r="C212" t="s">
        <v>1247</v>
      </c>
      <c r="D212" s="33">
        <v>10600000000</v>
      </c>
    </row>
    <row r="213" spans="1:4" x14ac:dyDescent="0.3">
      <c r="A213" t="s">
        <v>1145</v>
      </c>
      <c r="B213" t="s">
        <v>1146</v>
      </c>
      <c r="C213" t="s">
        <v>1248</v>
      </c>
      <c r="D213" s="33">
        <v>12700000000</v>
      </c>
    </row>
    <row r="214" spans="1:4" x14ac:dyDescent="0.3">
      <c r="A214" t="s">
        <v>1113</v>
      </c>
      <c r="B214" t="s">
        <v>1114</v>
      </c>
      <c r="C214" t="s">
        <v>1245</v>
      </c>
      <c r="D214" s="33">
        <v>31348184173.916908</v>
      </c>
    </row>
    <row r="215" spans="1:4" x14ac:dyDescent="0.3">
      <c r="A215" t="s">
        <v>1113</v>
      </c>
      <c r="B215" t="s">
        <v>1114</v>
      </c>
      <c r="C215" t="s">
        <v>1246</v>
      </c>
      <c r="D215" s="33">
        <v>33370094698.477009</v>
      </c>
    </row>
    <row r="216" spans="1:4" x14ac:dyDescent="0.3">
      <c r="A216" t="s">
        <v>1113</v>
      </c>
      <c r="B216" t="s">
        <v>1114</v>
      </c>
      <c r="C216" t="s">
        <v>1247</v>
      </c>
      <c r="D216" s="33">
        <v>34582773373.507332</v>
      </c>
    </row>
    <row r="217" spans="1:4" x14ac:dyDescent="0.3">
      <c r="A217" t="s">
        <v>1113</v>
      </c>
      <c r="B217" t="s">
        <v>1114</v>
      </c>
      <c r="C217" t="s">
        <v>1248</v>
      </c>
      <c r="D217" s="33">
        <v>36184175544.296791</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C2D8-F53A-4626-8F50-E5277E2F68F3}">
  <dimension ref="A1:D5"/>
  <sheetViews>
    <sheetView workbookViewId="0">
      <selection activeCell="C2" sqref="C2"/>
    </sheetView>
  </sheetViews>
  <sheetFormatPr baseColWidth="10" defaultColWidth="8.88671875" defaultRowHeight="14.4" x14ac:dyDescent="0.3"/>
  <cols>
    <col min="1" max="1" width="38.44140625" bestFit="1" customWidth="1"/>
    <col min="2" max="2" width="21.109375" bestFit="1" customWidth="1"/>
    <col min="3" max="3" width="25.33203125" customWidth="1"/>
    <col min="4" max="4" width="9.77734375" bestFit="1" customWidth="1"/>
  </cols>
  <sheetData>
    <row r="1" spans="1:4" x14ac:dyDescent="0.3">
      <c r="A1" t="s">
        <v>1249</v>
      </c>
      <c r="B1" t="s">
        <v>1250</v>
      </c>
      <c r="C1" t="s">
        <v>1251</v>
      </c>
      <c r="D1" t="s">
        <v>1252</v>
      </c>
    </row>
    <row r="2" spans="1:4" x14ac:dyDescent="0.3">
      <c r="A2" t="s">
        <v>1253</v>
      </c>
      <c r="B2" s="89">
        <f>SUMIFS(EjecucionPIIP[ObligadoVigente],EjecucionPIIP[Periodo],'Reporte'!$B$1)</f>
        <v>424055583045.54004</v>
      </c>
      <c r="C2" s="89">
        <f>SUMIFS(CUIPO_datos_abiertos[OBLIGACIONES],CUIPO_datos_abiertos[ES_PRODUCTO_VALIDO],"VALIDO",CUIPO_datos_abiertos[PERIODO],'Reporte'!$B$1)</f>
        <v>515402603034</v>
      </c>
    </row>
    <row r="3" spans="1:4" x14ac:dyDescent="0.3">
      <c r="A3" t="s">
        <v>1254</v>
      </c>
      <c r="B3" s="89">
        <f>MIN(B2:C2)</f>
        <v>424055583045.54004</v>
      </c>
    </row>
    <row r="4" spans="1:4" x14ac:dyDescent="0.3">
      <c r="A4" t="s">
        <v>1255</v>
      </c>
      <c r="C4" s="89">
        <f>MAX(B2:C2)</f>
        <v>515402603034</v>
      </c>
    </row>
    <row r="5" spans="1:4" x14ac:dyDescent="0.3">
      <c r="A5" t="s">
        <v>1256</v>
      </c>
      <c r="D5" s="90">
        <f>B3/C4</f>
        <v>0.82276569918209363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82B8-D51F-4485-9510-C87DE4168F6B}">
  <dimension ref="A1:D5"/>
  <sheetViews>
    <sheetView workbookViewId="0">
      <selection activeCell="C5" sqref="C5"/>
    </sheetView>
  </sheetViews>
  <sheetFormatPr baseColWidth="10" defaultColWidth="8.88671875" defaultRowHeight="14.4" x14ac:dyDescent="0.3"/>
  <cols>
    <col min="1" max="1" width="20.44140625" customWidth="1"/>
    <col min="2" max="2" width="20.88671875" customWidth="1"/>
    <col min="3" max="3" width="21.6640625" bestFit="1" customWidth="1"/>
    <col min="4" max="4" width="9.5546875" customWidth="1"/>
  </cols>
  <sheetData>
    <row r="1" spans="1:4" x14ac:dyDescent="0.3">
      <c r="A1" t="s">
        <v>1249</v>
      </c>
      <c r="B1" t="s">
        <v>1257</v>
      </c>
      <c r="C1" t="s">
        <v>1258</v>
      </c>
      <c r="D1" t="s">
        <v>1252</v>
      </c>
    </row>
    <row r="2" spans="1:4" x14ac:dyDescent="0.3">
      <c r="A2" t="s">
        <v>1259</v>
      </c>
      <c r="B2" s="86" cm="1">
        <f t="array" ref="B2">_xlfn.LET(_xlpm.productos_intersectados,_xlfn._xlws.FILTER(_xlfn.ANCHORARRAY(Bono_2!B5),Bono_2!$F$5:$F$322="Aplica"),_xlpm.agrupacion,SUMIFS(PI_SISPT_ProgramacionFisica[Prog. Fin.],PI_SISPT_ProgramacionFisica[Cód. Prod.],_xlpm.productos_intersectados,PI_SISPT_ProgramacionFisica[Vigencia],LEFT('Reporte'!$B$1,4)),SUM(_xlpm.agrupacion))</f>
        <v>0</v>
      </c>
      <c r="C2" s="86">
        <f>SUMIFS(CUIPO_datos_abiertos[OBLIGACIONES],CUIPO_datos_abiertos[ES_PRODUCTO_VALIDO],"VALIDO",CUIPO_datos_abiertos[PERIODO],'Reporte'!$B$1)</f>
        <v>515402603034</v>
      </c>
    </row>
    <row r="3" spans="1:4" x14ac:dyDescent="0.3">
      <c r="A3" t="s">
        <v>1254</v>
      </c>
      <c r="B3" s="86">
        <f>MIN(B2:C2)</f>
        <v>0</v>
      </c>
    </row>
    <row r="4" spans="1:4" x14ac:dyDescent="0.3">
      <c r="A4" t="s">
        <v>1255</v>
      </c>
      <c r="C4" s="86">
        <f>MAX(B2:C2)</f>
        <v>515402603034</v>
      </c>
    </row>
    <row r="5" spans="1:4" x14ac:dyDescent="0.3">
      <c r="A5" t="s">
        <v>1260</v>
      </c>
      <c r="D5" s="90">
        <f>B3/C4</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E8EE-2FF7-477E-BF24-B2813AAE5080}">
  <dimension ref="A1:J48"/>
  <sheetViews>
    <sheetView topLeftCell="F2" workbookViewId="0">
      <selection sqref="A1:XFD1"/>
    </sheetView>
  </sheetViews>
  <sheetFormatPr baseColWidth="10" defaultColWidth="8.88671875" defaultRowHeight="14.4" x14ac:dyDescent="0.3"/>
  <cols>
    <col min="1" max="1" width="80.88671875" bestFit="1" customWidth="1"/>
    <col min="2" max="2" width="22.21875" bestFit="1" customWidth="1"/>
    <col min="3" max="3" width="80.88671875" bestFit="1" customWidth="1"/>
    <col min="4" max="4" width="30.77734375" bestFit="1" customWidth="1"/>
    <col min="5" max="5" width="25.21875" bestFit="1" customWidth="1"/>
    <col min="6" max="6" width="18.6640625" bestFit="1" customWidth="1"/>
    <col min="7" max="7" width="13.6640625" bestFit="1" customWidth="1"/>
    <col min="8" max="8" width="32.33203125" bestFit="1" customWidth="1"/>
    <col min="9" max="9" width="36.88671875" bestFit="1" customWidth="1"/>
    <col min="10" max="10" width="16.21875" bestFit="1" customWidth="1"/>
  </cols>
  <sheetData>
    <row r="1" spans="1:10" hidden="1" x14ac:dyDescent="0.3"/>
    <row r="2" spans="1:10" x14ac:dyDescent="0.3">
      <c r="A2" s="152" t="s">
        <v>36</v>
      </c>
      <c r="B2" s="152" t="s">
        <v>1261</v>
      </c>
      <c r="C2" s="152" t="s">
        <v>1262</v>
      </c>
      <c r="D2" s="152" t="s">
        <v>1263</v>
      </c>
      <c r="E2" s="152" t="s">
        <v>1264</v>
      </c>
      <c r="F2" s="152" t="s">
        <v>1265</v>
      </c>
      <c r="G2" s="152" t="s">
        <v>1266</v>
      </c>
      <c r="H2" s="152" t="s">
        <v>1267</v>
      </c>
      <c r="I2" s="152" t="s">
        <v>1268</v>
      </c>
      <c r="J2" s="154" t="s">
        <v>1269</v>
      </c>
    </row>
    <row r="3" spans="1:10" x14ac:dyDescent="0.3">
      <c r="A3" s="153" t="s">
        <v>326</v>
      </c>
      <c r="B3" s="144" t="s">
        <v>325</v>
      </c>
      <c r="C3" s="144" t="s">
        <v>328</v>
      </c>
      <c r="D3" s="144" t="s">
        <v>327</v>
      </c>
      <c r="E3" s="144" t="s">
        <v>1270</v>
      </c>
      <c r="F3" s="144">
        <v>3</v>
      </c>
      <c r="G3" s="144">
        <v>0</v>
      </c>
      <c r="H3" s="144" t="s">
        <v>1271</v>
      </c>
      <c r="I3" s="145">
        <v>2</v>
      </c>
      <c r="J3" s="155" t="str">
        <f>IF(ReporteDNP[[#This Row],[Eje. Acum]]&gt;=ReporteDNP[[#This Row],[Prog. Cuatrienio]],"No requiere ajuste","Requiere ajuste")</f>
        <v>Requiere ajuste</v>
      </c>
    </row>
    <row r="4" spans="1:10" x14ac:dyDescent="0.3">
      <c r="A4" s="146" t="s">
        <v>122</v>
      </c>
      <c r="B4" s="147" t="s">
        <v>585</v>
      </c>
      <c r="C4" s="147" t="s">
        <v>124</v>
      </c>
      <c r="D4" s="147" t="s">
        <v>586</v>
      </c>
      <c r="E4" s="147" t="s">
        <v>1272</v>
      </c>
      <c r="F4" s="147">
        <v>1</v>
      </c>
      <c r="G4" s="147">
        <v>0</v>
      </c>
      <c r="H4" s="147" t="s">
        <v>1273</v>
      </c>
      <c r="I4" s="148">
        <v>1</v>
      </c>
      <c r="J4" s="156" t="str">
        <f>IF(ReporteDNP[[#This Row],[Eje. Acum]]&gt;=ReporteDNP[[#This Row],[Prog. Cuatrienio]],"No requiere ajuste","Requiere ajuste")</f>
        <v>Requiere ajuste</v>
      </c>
    </row>
    <row r="5" spans="1:10" x14ac:dyDescent="0.3">
      <c r="A5" s="146" t="s">
        <v>110</v>
      </c>
      <c r="B5" s="147" t="s">
        <v>109</v>
      </c>
      <c r="C5" s="147" t="s">
        <v>112</v>
      </c>
      <c r="D5" s="147" t="s">
        <v>111</v>
      </c>
      <c r="E5" s="147" t="s">
        <v>1274</v>
      </c>
      <c r="F5" s="147">
        <v>20</v>
      </c>
      <c r="G5" s="147">
        <v>11.75</v>
      </c>
      <c r="H5" s="147" t="s">
        <v>1275</v>
      </c>
      <c r="I5" s="148">
        <v>2</v>
      </c>
      <c r="J5" s="156" t="str">
        <f>IF(ReporteDNP[[#This Row],[Eje. Acum]]&gt;=ReporteDNP[[#This Row],[Prog. Cuatrienio]],"No requiere ajuste","Requiere ajuste")</f>
        <v>Requiere ajuste</v>
      </c>
    </row>
    <row r="6" spans="1:10" x14ac:dyDescent="0.3">
      <c r="A6" s="146" t="s">
        <v>768</v>
      </c>
      <c r="B6" s="147" t="s">
        <v>767</v>
      </c>
      <c r="C6" s="147" t="s">
        <v>770</v>
      </c>
      <c r="D6" s="147" t="s">
        <v>769</v>
      </c>
      <c r="E6" s="147" t="s">
        <v>1276</v>
      </c>
      <c r="F6" s="147">
        <v>300</v>
      </c>
      <c r="G6" s="147">
        <v>96</v>
      </c>
      <c r="H6" s="147" t="s">
        <v>1277</v>
      </c>
      <c r="I6" s="148">
        <v>46.166899999999998</v>
      </c>
      <c r="J6" s="156" t="str">
        <f>IF(ReporteDNP[[#This Row],[Eje. Acum]]&gt;=ReporteDNP[[#This Row],[Prog. Cuatrienio]],"No requiere ajuste","Requiere ajuste")</f>
        <v>Requiere ajuste</v>
      </c>
    </row>
    <row r="7" spans="1:10" x14ac:dyDescent="0.3">
      <c r="A7" s="146" t="s">
        <v>535</v>
      </c>
      <c r="B7" s="147" t="s">
        <v>534</v>
      </c>
      <c r="C7" s="147" t="s">
        <v>537</v>
      </c>
      <c r="D7" s="147" t="s">
        <v>536</v>
      </c>
      <c r="E7" s="147" t="s">
        <v>1278</v>
      </c>
      <c r="F7" s="147">
        <v>1</v>
      </c>
      <c r="G7" s="147">
        <v>0</v>
      </c>
      <c r="H7" s="147" t="s">
        <v>1279</v>
      </c>
      <c r="I7" s="148">
        <v>1</v>
      </c>
      <c r="J7" s="156" t="str">
        <f>IF(ReporteDNP[[#This Row],[Eje. Acum]]&gt;=ReporteDNP[[#This Row],[Prog. Cuatrienio]],"No requiere ajuste","Requiere ajuste")</f>
        <v>Requiere ajuste</v>
      </c>
    </row>
    <row r="8" spans="1:10" x14ac:dyDescent="0.3">
      <c r="A8" s="146" t="s">
        <v>1280</v>
      </c>
      <c r="B8" s="147" t="s">
        <v>1281</v>
      </c>
      <c r="C8" s="147" t="s">
        <v>1280</v>
      </c>
      <c r="D8" s="147" t="s">
        <v>1282</v>
      </c>
      <c r="E8" s="147" t="s">
        <v>1283</v>
      </c>
      <c r="F8" s="147">
        <v>1</v>
      </c>
      <c r="G8" s="147">
        <v>0</v>
      </c>
      <c r="H8" s="147" t="s">
        <v>1284</v>
      </c>
      <c r="I8" s="148">
        <v>2</v>
      </c>
      <c r="J8" s="156" t="str">
        <f>IF(ReporteDNP[[#This Row],[Eje. Acum]]&gt;=ReporteDNP[[#This Row],[Prog. Cuatrienio]],"No requiere ajuste","Requiere ajuste")</f>
        <v>Requiere ajuste</v>
      </c>
    </row>
    <row r="9" spans="1:10" x14ac:dyDescent="0.3">
      <c r="A9" s="146" t="s">
        <v>110</v>
      </c>
      <c r="B9" s="147" t="s">
        <v>228</v>
      </c>
      <c r="C9" s="147" t="s">
        <v>112</v>
      </c>
      <c r="D9" s="147" t="s">
        <v>229</v>
      </c>
      <c r="E9" s="147" t="s">
        <v>1285</v>
      </c>
      <c r="F9" s="147">
        <v>1</v>
      </c>
      <c r="G9" s="147">
        <v>1</v>
      </c>
      <c r="H9" s="147"/>
      <c r="I9" s="148"/>
      <c r="J9" s="156" t="str">
        <f>IF(ReporteDNP[[#This Row],[Eje. Acum]]&gt;=ReporteDNP[[#This Row],[Prog. Cuatrienio]],"No requiere ajuste","Requiere ajuste")</f>
        <v>No requiere ajuste</v>
      </c>
    </row>
    <row r="10" spans="1:10" x14ac:dyDescent="0.3">
      <c r="A10" s="146" t="s">
        <v>260</v>
      </c>
      <c r="B10" s="147" t="s">
        <v>259</v>
      </c>
      <c r="C10" s="147" t="s">
        <v>262</v>
      </c>
      <c r="D10" s="147" t="s">
        <v>261</v>
      </c>
      <c r="E10" s="147" t="s">
        <v>1286</v>
      </c>
      <c r="F10" s="147">
        <v>1</v>
      </c>
      <c r="G10" s="147">
        <v>0</v>
      </c>
      <c r="H10" s="147"/>
      <c r="I10" s="148"/>
      <c r="J10" s="156" t="str">
        <f>IF(ReporteDNP[[#This Row],[Eje. Acum]]&gt;=ReporteDNP[[#This Row],[Prog. Cuatrienio]],"No requiere ajuste","Requiere ajuste")</f>
        <v>Requiere ajuste</v>
      </c>
    </row>
    <row r="11" spans="1:10" x14ac:dyDescent="0.3">
      <c r="A11" s="146" t="s">
        <v>122</v>
      </c>
      <c r="B11" s="147" t="s">
        <v>1287</v>
      </c>
      <c r="C11" s="147" t="s">
        <v>1288</v>
      </c>
      <c r="D11" s="147" t="s">
        <v>1289</v>
      </c>
      <c r="E11" s="147" t="s">
        <v>1290</v>
      </c>
      <c r="F11" s="147">
        <v>1</v>
      </c>
      <c r="G11" s="147">
        <v>1</v>
      </c>
      <c r="H11" s="147"/>
      <c r="I11" s="148"/>
      <c r="J11" s="156" t="str">
        <f>IF(ReporteDNP[[#This Row],[Eje. Acum]]&gt;=ReporteDNP[[#This Row],[Prog. Cuatrienio]],"No requiere ajuste","Requiere ajuste")</f>
        <v>No requiere ajuste</v>
      </c>
    </row>
    <row r="12" spans="1:10" x14ac:dyDescent="0.3">
      <c r="A12" s="146" t="s">
        <v>260</v>
      </c>
      <c r="B12" s="147" t="s">
        <v>1291</v>
      </c>
      <c r="C12" s="147" t="s">
        <v>1292</v>
      </c>
      <c r="D12" s="147" t="s">
        <v>1293</v>
      </c>
      <c r="E12" s="147" t="s">
        <v>1294</v>
      </c>
      <c r="F12" s="147">
        <v>1</v>
      </c>
      <c r="G12" s="147">
        <v>1</v>
      </c>
      <c r="H12" s="147"/>
      <c r="I12" s="148"/>
      <c r="J12" s="156" t="str">
        <f>IF(ReporteDNP[[#This Row],[Eje. Acum]]&gt;=ReporteDNP[[#This Row],[Prog. Cuatrienio]],"No requiere ajuste","Requiere ajuste")</f>
        <v>No requiere ajuste</v>
      </c>
    </row>
    <row r="13" spans="1:10" x14ac:dyDescent="0.3">
      <c r="A13" s="146" t="s">
        <v>1295</v>
      </c>
      <c r="B13" s="147" t="s">
        <v>1296</v>
      </c>
      <c r="C13" s="147" t="s">
        <v>1297</v>
      </c>
      <c r="D13" s="147" t="s">
        <v>1298</v>
      </c>
      <c r="E13" s="147" t="s">
        <v>1299</v>
      </c>
      <c r="F13" s="147">
        <v>1</v>
      </c>
      <c r="G13" s="147">
        <v>0</v>
      </c>
      <c r="H13" s="147"/>
      <c r="I13" s="148"/>
      <c r="J13" s="156" t="str">
        <f>IF(ReporteDNP[[#This Row],[Eje. Acum]]&gt;=ReporteDNP[[#This Row],[Prog. Cuatrienio]],"No requiere ajuste","Requiere ajuste")</f>
        <v>Requiere ajuste</v>
      </c>
    </row>
    <row r="14" spans="1:10" x14ac:dyDescent="0.3">
      <c r="A14" s="146" t="s">
        <v>122</v>
      </c>
      <c r="B14" s="147" t="s">
        <v>1300</v>
      </c>
      <c r="C14" s="147" t="s">
        <v>124</v>
      </c>
      <c r="D14" s="147" t="s">
        <v>1301</v>
      </c>
      <c r="E14" s="147" t="s">
        <v>1302</v>
      </c>
      <c r="F14" s="147">
        <v>1</v>
      </c>
      <c r="G14" s="147">
        <v>0</v>
      </c>
      <c r="H14" s="147"/>
      <c r="I14" s="148"/>
      <c r="J14" s="156" t="str">
        <f>IF(ReporteDNP[[#This Row],[Eje. Acum]]&gt;=ReporteDNP[[#This Row],[Prog. Cuatrienio]],"No requiere ajuste","Requiere ajuste")</f>
        <v>Requiere ajuste</v>
      </c>
    </row>
    <row r="15" spans="1:10" x14ac:dyDescent="0.3">
      <c r="A15" s="146" t="s">
        <v>1303</v>
      </c>
      <c r="B15" s="147" t="s">
        <v>1304</v>
      </c>
      <c r="C15" s="147" t="s">
        <v>1305</v>
      </c>
      <c r="D15" s="147" t="s">
        <v>1306</v>
      </c>
      <c r="E15" s="147" t="s">
        <v>1307</v>
      </c>
      <c r="F15" s="147">
        <v>1</v>
      </c>
      <c r="G15" s="147">
        <v>0</v>
      </c>
      <c r="H15" s="147"/>
      <c r="I15" s="148"/>
      <c r="J15" s="156" t="str">
        <f>IF(ReporteDNP[[#This Row],[Eje. Acum]]&gt;=ReporteDNP[[#This Row],[Prog. Cuatrienio]],"No requiere ajuste","Requiere ajuste")</f>
        <v>Requiere ajuste</v>
      </c>
    </row>
    <row r="16" spans="1:10" x14ac:dyDescent="0.3">
      <c r="A16" s="146" t="s">
        <v>122</v>
      </c>
      <c r="B16" s="147" t="s">
        <v>341</v>
      </c>
      <c r="C16" s="147" t="s">
        <v>124</v>
      </c>
      <c r="D16" s="147" t="s">
        <v>342</v>
      </c>
      <c r="E16" s="147" t="s">
        <v>1308</v>
      </c>
      <c r="F16" s="147">
        <v>3</v>
      </c>
      <c r="G16" s="147">
        <v>1</v>
      </c>
      <c r="H16" s="147"/>
      <c r="I16" s="148"/>
      <c r="J16" s="156" t="str">
        <f>IF(ReporteDNP[[#This Row],[Eje. Acum]]&gt;=ReporteDNP[[#This Row],[Prog. Cuatrienio]],"No requiere ajuste","Requiere ajuste")</f>
        <v>Requiere ajuste</v>
      </c>
    </row>
    <row r="17" spans="1:10" x14ac:dyDescent="0.3">
      <c r="A17" s="146" t="s">
        <v>110</v>
      </c>
      <c r="B17" s="147" t="s">
        <v>367</v>
      </c>
      <c r="C17" s="147" t="s">
        <v>112</v>
      </c>
      <c r="D17" s="147" t="s">
        <v>368</v>
      </c>
      <c r="E17" s="147" t="s">
        <v>1309</v>
      </c>
      <c r="F17" s="147">
        <v>1</v>
      </c>
      <c r="G17" s="147">
        <v>0</v>
      </c>
      <c r="H17" s="147"/>
      <c r="I17" s="148"/>
      <c r="J17" s="156" t="str">
        <f>IF(ReporteDNP[[#This Row],[Eje. Acum]]&gt;=ReporteDNP[[#This Row],[Prog. Cuatrienio]],"No requiere ajuste","Requiere ajuste")</f>
        <v>Requiere ajuste</v>
      </c>
    </row>
    <row r="18" spans="1:10" x14ac:dyDescent="0.3">
      <c r="A18" s="146" t="s">
        <v>1310</v>
      </c>
      <c r="B18" s="147" t="s">
        <v>1311</v>
      </c>
      <c r="C18" s="147" t="s">
        <v>1310</v>
      </c>
      <c r="D18" s="147" t="s">
        <v>1312</v>
      </c>
      <c r="E18" s="147" t="s">
        <v>1313</v>
      </c>
      <c r="F18" s="147">
        <v>2</v>
      </c>
      <c r="G18" s="147">
        <v>0</v>
      </c>
      <c r="H18" s="147"/>
      <c r="I18" s="148"/>
      <c r="J18" s="156" t="str">
        <f>IF(ReporteDNP[[#This Row],[Eje. Acum]]&gt;=ReporteDNP[[#This Row],[Prog. Cuatrienio]],"No requiere ajuste","Requiere ajuste")</f>
        <v>Requiere ajuste</v>
      </c>
    </row>
    <row r="19" spans="1:10" x14ac:dyDescent="0.3">
      <c r="A19" s="146" t="s">
        <v>1314</v>
      </c>
      <c r="B19" s="147" t="s">
        <v>1315</v>
      </c>
      <c r="C19" s="147" t="s">
        <v>1314</v>
      </c>
      <c r="D19" s="147" t="s">
        <v>1316</v>
      </c>
      <c r="E19" s="147" t="s">
        <v>1317</v>
      </c>
      <c r="F19" s="147">
        <v>1</v>
      </c>
      <c r="G19" s="147">
        <v>2</v>
      </c>
      <c r="H19" s="147"/>
      <c r="I19" s="148"/>
      <c r="J19" s="156" t="str">
        <f>IF(ReporteDNP[[#This Row],[Eje. Acum]]&gt;=ReporteDNP[[#This Row],[Prog. Cuatrienio]],"No requiere ajuste","Requiere ajuste")</f>
        <v>No requiere ajuste</v>
      </c>
    </row>
    <row r="20" spans="1:10" x14ac:dyDescent="0.3">
      <c r="A20" s="146" t="s">
        <v>260</v>
      </c>
      <c r="B20" s="147" t="s">
        <v>442</v>
      </c>
      <c r="C20" s="147" t="s">
        <v>262</v>
      </c>
      <c r="D20" s="147" t="s">
        <v>443</v>
      </c>
      <c r="E20" s="147" t="s">
        <v>1318</v>
      </c>
      <c r="F20" s="147">
        <v>1</v>
      </c>
      <c r="G20" s="147">
        <v>1</v>
      </c>
      <c r="H20" s="147"/>
      <c r="I20" s="148"/>
      <c r="J20" s="156" t="str">
        <f>IF(ReporteDNP[[#This Row],[Eje. Acum]]&gt;=ReporteDNP[[#This Row],[Prog. Cuatrienio]],"No requiere ajuste","Requiere ajuste")</f>
        <v>No requiere ajuste</v>
      </c>
    </row>
    <row r="21" spans="1:10" x14ac:dyDescent="0.3">
      <c r="A21" s="146" t="s">
        <v>448</v>
      </c>
      <c r="B21" s="147" t="s">
        <v>447</v>
      </c>
      <c r="C21" s="147" t="s">
        <v>448</v>
      </c>
      <c r="D21" s="147" t="s">
        <v>449</v>
      </c>
      <c r="E21" s="147" t="s">
        <v>1319</v>
      </c>
      <c r="F21" s="147">
        <v>2</v>
      </c>
      <c r="G21" s="147">
        <v>0</v>
      </c>
      <c r="H21" s="147"/>
      <c r="I21" s="148"/>
      <c r="J21" s="156" t="str">
        <f>IF(ReporteDNP[[#This Row],[Eje. Acum]]&gt;=ReporteDNP[[#This Row],[Prog. Cuatrienio]],"No requiere ajuste","Requiere ajuste")</f>
        <v>Requiere ajuste</v>
      </c>
    </row>
    <row r="22" spans="1:10" x14ac:dyDescent="0.3">
      <c r="A22" s="146" t="s">
        <v>460</v>
      </c>
      <c r="B22" s="147" t="s">
        <v>459</v>
      </c>
      <c r="C22" s="147" t="s">
        <v>462</v>
      </c>
      <c r="D22" s="147" t="s">
        <v>461</v>
      </c>
      <c r="E22" s="147" t="s">
        <v>1320</v>
      </c>
      <c r="F22" s="147">
        <v>1</v>
      </c>
      <c r="G22" s="147">
        <v>0</v>
      </c>
      <c r="H22" s="147"/>
      <c r="I22" s="148"/>
      <c r="J22" s="156" t="str">
        <f>IF(ReporteDNP[[#This Row],[Eje. Acum]]&gt;=ReporteDNP[[#This Row],[Prog. Cuatrienio]],"No requiere ajuste","Requiere ajuste")</f>
        <v>Requiere ajuste</v>
      </c>
    </row>
    <row r="23" spans="1:10" x14ac:dyDescent="0.3">
      <c r="A23" s="146" t="s">
        <v>122</v>
      </c>
      <c r="B23" s="147" t="s">
        <v>532</v>
      </c>
      <c r="C23" s="147" t="s">
        <v>124</v>
      </c>
      <c r="D23" s="147" t="s">
        <v>533</v>
      </c>
      <c r="E23" s="147" t="s">
        <v>1321</v>
      </c>
      <c r="F23" s="147">
        <v>1</v>
      </c>
      <c r="G23" s="147">
        <v>0</v>
      </c>
      <c r="H23" s="147"/>
      <c r="I23" s="148"/>
      <c r="J23" s="156" t="str">
        <f>IF(ReporteDNP[[#This Row],[Eje. Acum]]&gt;=ReporteDNP[[#This Row],[Prog. Cuatrienio]],"No requiere ajuste","Requiere ajuste")</f>
        <v>Requiere ajuste</v>
      </c>
    </row>
    <row r="24" spans="1:10" x14ac:dyDescent="0.3">
      <c r="A24" s="146" t="s">
        <v>1322</v>
      </c>
      <c r="B24" s="147" t="s">
        <v>606</v>
      </c>
      <c r="C24" s="147" t="s">
        <v>609</v>
      </c>
      <c r="D24" s="147" t="s">
        <v>608</v>
      </c>
      <c r="E24" s="147" t="s">
        <v>1323</v>
      </c>
      <c r="F24" s="147">
        <v>1</v>
      </c>
      <c r="G24" s="147">
        <v>2</v>
      </c>
      <c r="H24" s="147"/>
      <c r="I24" s="148"/>
      <c r="J24" s="156" t="str">
        <f>IF(ReporteDNP[[#This Row],[Eje. Acum]]&gt;=ReporteDNP[[#This Row],[Prog. Cuatrienio]],"No requiere ajuste","Requiere ajuste")</f>
        <v>No requiere ajuste</v>
      </c>
    </row>
    <row r="25" spans="1:10" x14ac:dyDescent="0.3">
      <c r="A25" s="146" t="s">
        <v>611</v>
      </c>
      <c r="B25" s="147" t="s">
        <v>610</v>
      </c>
      <c r="C25" s="147" t="s">
        <v>613</v>
      </c>
      <c r="D25" s="147" t="s">
        <v>612</v>
      </c>
      <c r="E25" s="147" t="s">
        <v>1324</v>
      </c>
      <c r="F25" s="147">
        <v>3</v>
      </c>
      <c r="G25" s="147">
        <v>1</v>
      </c>
      <c r="H25" s="147"/>
      <c r="I25" s="148"/>
      <c r="J25" s="156" t="str">
        <f>IF(ReporteDNP[[#This Row],[Eje. Acum]]&gt;=ReporteDNP[[#This Row],[Prog. Cuatrienio]],"No requiere ajuste","Requiere ajuste")</f>
        <v>Requiere ajuste</v>
      </c>
    </row>
    <row r="26" spans="1:10" x14ac:dyDescent="0.3">
      <c r="A26" s="146" t="s">
        <v>122</v>
      </c>
      <c r="B26" s="147" t="s">
        <v>614</v>
      </c>
      <c r="C26" s="147" t="s">
        <v>124</v>
      </c>
      <c r="D26" s="147" t="s">
        <v>615</v>
      </c>
      <c r="E26" s="147" t="s">
        <v>1325</v>
      </c>
      <c r="F26" s="147">
        <v>10</v>
      </c>
      <c r="G26" s="147">
        <v>3</v>
      </c>
      <c r="H26" s="147"/>
      <c r="I26" s="148"/>
      <c r="J26" s="156" t="str">
        <f>IF(ReporteDNP[[#This Row],[Eje. Acum]]&gt;=ReporteDNP[[#This Row],[Prog. Cuatrienio]],"No requiere ajuste","Requiere ajuste")</f>
        <v>Requiere ajuste</v>
      </c>
    </row>
    <row r="27" spans="1:10" x14ac:dyDescent="0.3">
      <c r="A27" s="146" t="s">
        <v>460</v>
      </c>
      <c r="B27" s="147" t="s">
        <v>616</v>
      </c>
      <c r="C27" s="147" t="s">
        <v>618</v>
      </c>
      <c r="D27" s="147" t="s">
        <v>617</v>
      </c>
      <c r="E27" s="147" t="s">
        <v>1326</v>
      </c>
      <c r="F27" s="147">
        <v>50</v>
      </c>
      <c r="G27" s="147">
        <v>10</v>
      </c>
      <c r="H27" s="147"/>
      <c r="I27" s="148"/>
      <c r="J27" s="156" t="str">
        <f>IF(ReporteDNP[[#This Row],[Eje. Acum]]&gt;=ReporteDNP[[#This Row],[Prog. Cuatrienio]],"No requiere ajuste","Requiere ajuste")</f>
        <v>Requiere ajuste</v>
      </c>
    </row>
    <row r="28" spans="1:10" x14ac:dyDescent="0.3">
      <c r="A28" s="146" t="s">
        <v>122</v>
      </c>
      <c r="B28" s="147" t="s">
        <v>663</v>
      </c>
      <c r="C28" s="147" t="s">
        <v>124</v>
      </c>
      <c r="D28" s="147" t="s">
        <v>664</v>
      </c>
      <c r="E28" s="147" t="s">
        <v>1327</v>
      </c>
      <c r="F28" s="147">
        <v>1</v>
      </c>
      <c r="G28" s="147">
        <v>1</v>
      </c>
      <c r="H28" s="147"/>
      <c r="I28" s="148"/>
      <c r="J28" s="156" t="str">
        <f>IF(ReporteDNP[[#This Row],[Eje. Acum]]&gt;=ReporteDNP[[#This Row],[Prog. Cuatrienio]],"No requiere ajuste","Requiere ajuste")</f>
        <v>No requiere ajuste</v>
      </c>
    </row>
    <row r="29" spans="1:10" ht="28.8" x14ac:dyDescent="0.3">
      <c r="A29" s="146" t="s">
        <v>757</v>
      </c>
      <c r="B29" s="147" t="s">
        <v>756</v>
      </c>
      <c r="C29" s="147" t="s">
        <v>262</v>
      </c>
      <c r="D29" s="147" t="s">
        <v>758</v>
      </c>
      <c r="E29" s="147" t="s">
        <v>1328</v>
      </c>
      <c r="F29" s="147">
        <v>1</v>
      </c>
      <c r="G29" s="147">
        <v>3</v>
      </c>
      <c r="H29" s="147"/>
      <c r="I29" s="148"/>
      <c r="J29" s="156" t="str">
        <f>IF(ReporteDNP[[#This Row],[Eje. Acum]]&gt;=ReporteDNP[[#This Row],[Prog. Cuatrienio]],"No requiere ajuste","Requiere ajuste")</f>
        <v>No requiere ajuste</v>
      </c>
    </row>
    <row r="30" spans="1:10" ht="28.8" x14ac:dyDescent="0.3">
      <c r="A30" s="146" t="s">
        <v>1329</v>
      </c>
      <c r="B30" s="147" t="s">
        <v>1330</v>
      </c>
      <c r="C30" s="147" t="s">
        <v>1331</v>
      </c>
      <c r="D30" s="147" t="s">
        <v>1332</v>
      </c>
      <c r="E30" s="147" t="s">
        <v>1333</v>
      </c>
      <c r="F30" s="147">
        <v>1</v>
      </c>
      <c r="G30" s="147">
        <v>1</v>
      </c>
      <c r="H30" s="147"/>
      <c r="I30" s="148"/>
      <c r="J30" s="156" t="str">
        <f>IF(ReporteDNP[[#This Row],[Eje. Acum]]&gt;=ReporteDNP[[#This Row],[Prog. Cuatrienio]],"No requiere ajuste","Requiere ajuste")</f>
        <v>No requiere ajuste</v>
      </c>
    </row>
    <row r="31" spans="1:10" x14ac:dyDescent="0.3">
      <c r="A31" s="146" t="s">
        <v>122</v>
      </c>
      <c r="B31" s="147" t="s">
        <v>880</v>
      </c>
      <c r="C31" s="147" t="s">
        <v>882</v>
      </c>
      <c r="D31" s="147" t="s">
        <v>881</v>
      </c>
      <c r="E31" s="147" t="s">
        <v>1334</v>
      </c>
      <c r="F31" s="147">
        <v>1</v>
      </c>
      <c r="G31" s="147">
        <v>2</v>
      </c>
      <c r="H31" s="147"/>
      <c r="I31" s="148"/>
      <c r="J31" s="156" t="str">
        <f>IF(ReporteDNP[[#This Row],[Eje. Acum]]&gt;=ReporteDNP[[#This Row],[Prog. Cuatrienio]],"No requiere ajuste","Requiere ajuste")</f>
        <v>No requiere ajuste</v>
      </c>
    </row>
    <row r="32" spans="1:10" x14ac:dyDescent="0.3">
      <c r="A32" s="146" t="s">
        <v>887</v>
      </c>
      <c r="B32" s="147" t="s">
        <v>886</v>
      </c>
      <c r="C32" s="147" t="s">
        <v>889</v>
      </c>
      <c r="D32" s="147" t="s">
        <v>888</v>
      </c>
      <c r="E32" s="147" t="s">
        <v>1335</v>
      </c>
      <c r="F32" s="147">
        <v>6</v>
      </c>
      <c r="G32" s="147">
        <v>0</v>
      </c>
      <c r="H32" s="147"/>
      <c r="I32" s="148"/>
      <c r="J32" s="156" t="str">
        <f>IF(ReporteDNP[[#This Row],[Eje. Acum]]&gt;=ReporteDNP[[#This Row],[Prog. Cuatrienio]],"No requiere ajuste","Requiere ajuste")</f>
        <v>Requiere ajuste</v>
      </c>
    </row>
    <row r="33" spans="1:10" x14ac:dyDescent="0.3">
      <c r="A33" s="146" t="s">
        <v>1336</v>
      </c>
      <c r="B33" s="147" t="s">
        <v>1337</v>
      </c>
      <c r="C33" s="147" t="s">
        <v>1338</v>
      </c>
      <c r="D33" s="147" t="s">
        <v>1339</v>
      </c>
      <c r="E33" s="147" t="s">
        <v>1340</v>
      </c>
      <c r="F33" s="147">
        <v>26</v>
      </c>
      <c r="G33" s="147">
        <v>9</v>
      </c>
      <c r="H33" s="147"/>
      <c r="I33" s="148"/>
      <c r="J33" s="156" t="str">
        <f>IF(ReporteDNP[[#This Row],[Eje. Acum]]&gt;=ReporteDNP[[#This Row],[Prog. Cuatrienio]],"No requiere ajuste","Requiere ajuste")</f>
        <v>Requiere ajuste</v>
      </c>
    </row>
    <row r="34" spans="1:10" x14ac:dyDescent="0.3">
      <c r="A34" s="146" t="s">
        <v>909</v>
      </c>
      <c r="B34" s="147" t="s">
        <v>908</v>
      </c>
      <c r="C34" s="147" t="s">
        <v>911</v>
      </c>
      <c r="D34" s="147" t="s">
        <v>910</v>
      </c>
      <c r="E34" s="147" t="s">
        <v>1341</v>
      </c>
      <c r="F34" s="147">
        <v>10000</v>
      </c>
      <c r="G34" s="147">
        <v>5242</v>
      </c>
      <c r="H34" s="147"/>
      <c r="I34" s="148"/>
      <c r="J34" s="156" t="str">
        <f>IF(ReporteDNP[[#This Row],[Eje. Acum]]&gt;=ReporteDNP[[#This Row],[Prog. Cuatrienio]],"No requiere ajuste","Requiere ajuste")</f>
        <v>Requiere ajuste</v>
      </c>
    </row>
    <row r="35" spans="1:10" x14ac:dyDescent="0.3">
      <c r="A35" s="146" t="s">
        <v>1342</v>
      </c>
      <c r="B35" s="147" t="s">
        <v>1343</v>
      </c>
      <c r="C35" s="147" t="s">
        <v>1344</v>
      </c>
      <c r="D35" s="147" t="s">
        <v>1345</v>
      </c>
      <c r="E35" s="147" t="s">
        <v>1346</v>
      </c>
      <c r="F35" s="147">
        <v>11</v>
      </c>
      <c r="G35" s="147">
        <v>0</v>
      </c>
      <c r="H35" s="147"/>
      <c r="I35" s="148"/>
      <c r="J35" s="156" t="str">
        <f>IF(ReporteDNP[[#This Row],[Eje. Acum]]&gt;=ReporteDNP[[#This Row],[Prog. Cuatrienio]],"No requiere ajuste","Requiere ajuste")</f>
        <v>Requiere ajuste</v>
      </c>
    </row>
    <row r="36" spans="1:10" x14ac:dyDescent="0.3">
      <c r="A36" s="146" t="s">
        <v>936</v>
      </c>
      <c r="B36" s="147" t="s">
        <v>935</v>
      </c>
      <c r="C36" s="147" t="s">
        <v>936</v>
      </c>
      <c r="D36" s="147" t="s">
        <v>937</v>
      </c>
      <c r="E36" s="147" t="s">
        <v>1347</v>
      </c>
      <c r="F36" s="147">
        <v>3</v>
      </c>
      <c r="G36" s="147">
        <v>3</v>
      </c>
      <c r="H36" s="147"/>
      <c r="I36" s="148"/>
      <c r="J36" s="156" t="str">
        <f>IF(ReporteDNP[[#This Row],[Eje. Acum]]&gt;=ReporteDNP[[#This Row],[Prog. Cuatrienio]],"No requiere ajuste","Requiere ajuste")</f>
        <v>No requiere ajuste</v>
      </c>
    </row>
    <row r="37" spans="1:10" x14ac:dyDescent="0.3">
      <c r="A37" s="146" t="s">
        <v>260</v>
      </c>
      <c r="B37" s="147" t="s">
        <v>941</v>
      </c>
      <c r="C37" s="147" t="s">
        <v>262</v>
      </c>
      <c r="D37" s="147" t="s">
        <v>942</v>
      </c>
      <c r="E37" s="147" t="s">
        <v>1348</v>
      </c>
      <c r="F37" s="147">
        <v>5</v>
      </c>
      <c r="G37" s="147">
        <v>1.96</v>
      </c>
      <c r="H37" s="147"/>
      <c r="I37" s="148"/>
      <c r="J37" s="156" t="str">
        <f>IF(ReporteDNP[[#This Row],[Eje. Acum]]&gt;=ReporteDNP[[#This Row],[Prog. Cuatrienio]],"No requiere ajuste","Requiere ajuste")</f>
        <v>Requiere ajuste</v>
      </c>
    </row>
    <row r="38" spans="1:10" x14ac:dyDescent="0.3">
      <c r="A38" s="146" t="s">
        <v>946</v>
      </c>
      <c r="B38" s="147" t="s">
        <v>945</v>
      </c>
      <c r="C38" s="147" t="s">
        <v>946</v>
      </c>
      <c r="D38" s="147" t="s">
        <v>947</v>
      </c>
      <c r="E38" s="147" t="s">
        <v>1349</v>
      </c>
      <c r="F38" s="147">
        <v>28</v>
      </c>
      <c r="G38" s="147">
        <v>14</v>
      </c>
      <c r="H38" s="147"/>
      <c r="I38" s="148"/>
      <c r="J38" s="156" t="str">
        <f>IF(ReporteDNP[[#This Row],[Eje. Acum]]&gt;=ReporteDNP[[#This Row],[Prog. Cuatrienio]],"No requiere ajuste","Requiere ajuste")</f>
        <v>Requiere ajuste</v>
      </c>
    </row>
    <row r="39" spans="1:10" x14ac:dyDescent="0.3">
      <c r="A39" s="146" t="s">
        <v>949</v>
      </c>
      <c r="B39" s="147" t="s">
        <v>948</v>
      </c>
      <c r="C39" s="147" t="s">
        <v>951</v>
      </c>
      <c r="D39" s="147" t="s">
        <v>950</v>
      </c>
      <c r="E39" s="147" t="s">
        <v>1350</v>
      </c>
      <c r="F39" s="147">
        <v>1</v>
      </c>
      <c r="G39" s="147">
        <v>0</v>
      </c>
      <c r="H39" s="147"/>
      <c r="I39" s="148"/>
      <c r="J39" s="156" t="str">
        <f>IF(ReporteDNP[[#This Row],[Eje. Acum]]&gt;=ReporteDNP[[#This Row],[Prog. Cuatrienio]],"No requiere ajuste","Requiere ajuste")</f>
        <v>Requiere ajuste</v>
      </c>
    </row>
    <row r="40" spans="1:10" x14ac:dyDescent="0.3">
      <c r="A40" s="146" t="s">
        <v>957</v>
      </c>
      <c r="B40" s="147" t="s">
        <v>956</v>
      </c>
      <c r="C40" s="147" t="s">
        <v>112</v>
      </c>
      <c r="D40" s="147" t="s">
        <v>958</v>
      </c>
      <c r="E40" s="147" t="s">
        <v>1351</v>
      </c>
      <c r="F40" s="147">
        <v>6</v>
      </c>
      <c r="G40" s="147">
        <v>1</v>
      </c>
      <c r="H40" s="147"/>
      <c r="I40" s="148"/>
      <c r="J40" s="156" t="str">
        <f>IF(ReporteDNP[[#This Row],[Eje. Acum]]&gt;=ReporteDNP[[#This Row],[Prog. Cuatrienio]],"No requiere ajuste","Requiere ajuste")</f>
        <v>Requiere ajuste</v>
      </c>
    </row>
    <row r="41" spans="1:10" x14ac:dyDescent="0.3">
      <c r="A41" s="146" t="s">
        <v>960</v>
      </c>
      <c r="B41" s="147" t="s">
        <v>959</v>
      </c>
      <c r="C41" s="147" t="s">
        <v>962</v>
      </c>
      <c r="D41" s="147" t="s">
        <v>961</v>
      </c>
      <c r="E41" s="147" t="s">
        <v>1352</v>
      </c>
      <c r="F41" s="147">
        <v>1</v>
      </c>
      <c r="G41" s="147">
        <v>2</v>
      </c>
      <c r="H41" s="147"/>
      <c r="I41" s="148"/>
      <c r="J41" s="156" t="str">
        <f>IF(ReporteDNP[[#This Row],[Eje. Acum]]&gt;=ReporteDNP[[#This Row],[Prog. Cuatrienio]],"No requiere ajuste","Requiere ajuste")</f>
        <v>No requiere ajuste</v>
      </c>
    </row>
    <row r="42" spans="1:10" x14ac:dyDescent="0.3">
      <c r="A42" s="146" t="s">
        <v>122</v>
      </c>
      <c r="B42" s="147" t="s">
        <v>963</v>
      </c>
      <c r="C42" s="147" t="s">
        <v>124</v>
      </c>
      <c r="D42" s="147" t="s">
        <v>964</v>
      </c>
      <c r="E42" s="147" t="s">
        <v>1353</v>
      </c>
      <c r="F42" s="147">
        <v>2</v>
      </c>
      <c r="G42" s="147">
        <v>2</v>
      </c>
      <c r="H42" s="147"/>
      <c r="I42" s="148"/>
      <c r="J42" s="156" t="str">
        <f>IF(ReporteDNP[[#This Row],[Eje. Acum]]&gt;=ReporteDNP[[#This Row],[Prog. Cuatrienio]],"No requiere ajuste","Requiere ajuste")</f>
        <v>No requiere ajuste</v>
      </c>
    </row>
    <row r="43" spans="1:10" x14ac:dyDescent="0.3">
      <c r="A43" s="146" t="s">
        <v>960</v>
      </c>
      <c r="B43" s="147" t="s">
        <v>971</v>
      </c>
      <c r="C43" s="147" t="s">
        <v>973</v>
      </c>
      <c r="D43" s="147" t="s">
        <v>972</v>
      </c>
      <c r="E43" s="147" t="s">
        <v>1354</v>
      </c>
      <c r="F43" s="147">
        <v>1</v>
      </c>
      <c r="G43" s="147">
        <v>0</v>
      </c>
      <c r="H43" s="147"/>
      <c r="I43" s="148"/>
      <c r="J43" s="156" t="str">
        <f>IF(ReporteDNP[[#This Row],[Eje. Acum]]&gt;=ReporteDNP[[#This Row],[Prog. Cuatrienio]],"No requiere ajuste","Requiere ajuste")</f>
        <v>Requiere ajuste</v>
      </c>
    </row>
    <row r="44" spans="1:10" x14ac:dyDescent="0.3">
      <c r="A44" s="146" t="s">
        <v>122</v>
      </c>
      <c r="B44" s="147" t="s">
        <v>121</v>
      </c>
      <c r="C44" s="147" t="s">
        <v>124</v>
      </c>
      <c r="D44" s="147" t="s">
        <v>123</v>
      </c>
      <c r="E44" s="147" t="s">
        <v>1355</v>
      </c>
      <c r="F44" s="147">
        <v>1</v>
      </c>
      <c r="G44" s="147">
        <v>2</v>
      </c>
      <c r="H44" s="147"/>
      <c r="I44" s="148"/>
      <c r="J44" s="156" t="str">
        <f>IF(ReporteDNP[[#This Row],[Eje. Acum]]&gt;=ReporteDNP[[#This Row],[Prog. Cuatrienio]],"No requiere ajuste","Requiere ajuste")</f>
        <v>No requiere ajuste</v>
      </c>
    </row>
    <row r="45" spans="1:10" x14ac:dyDescent="0.3">
      <c r="A45" s="146" t="s">
        <v>1356</v>
      </c>
      <c r="B45" s="147" t="s">
        <v>1357</v>
      </c>
      <c r="C45" s="147" t="s">
        <v>1358</v>
      </c>
      <c r="D45" s="147" t="s">
        <v>1359</v>
      </c>
      <c r="E45" s="147" t="s">
        <v>1360</v>
      </c>
      <c r="F45" s="147">
        <v>1</v>
      </c>
      <c r="G45" s="147">
        <v>0</v>
      </c>
      <c r="H45" s="147"/>
      <c r="I45" s="148"/>
      <c r="J45" s="156" t="str">
        <f>IF(ReporteDNP[[#This Row],[Eje. Acum]]&gt;=ReporteDNP[[#This Row],[Prog. Cuatrienio]],"No requiere ajuste","Requiere ajuste")</f>
        <v>Requiere ajuste</v>
      </c>
    </row>
    <row r="46" spans="1:10" x14ac:dyDescent="0.3">
      <c r="A46" s="146" t="s">
        <v>1361</v>
      </c>
      <c r="B46" s="147" t="s">
        <v>1362</v>
      </c>
      <c r="C46" s="147" t="s">
        <v>1363</v>
      </c>
      <c r="D46" s="147" t="s">
        <v>1364</v>
      </c>
      <c r="E46" s="147" t="s">
        <v>1365</v>
      </c>
      <c r="F46" s="147">
        <v>1</v>
      </c>
      <c r="G46" s="147">
        <v>0</v>
      </c>
      <c r="H46" s="147"/>
      <c r="I46" s="148"/>
      <c r="J46" s="156" t="str">
        <f>IF(ReporteDNP[[#This Row],[Eje. Acum]]&gt;=ReporteDNP[[#This Row],[Prog. Cuatrienio]],"No requiere ajuste","Requiere ajuste")</f>
        <v>Requiere ajuste</v>
      </c>
    </row>
    <row r="47" spans="1:10" x14ac:dyDescent="0.3">
      <c r="A47" s="146" t="s">
        <v>122</v>
      </c>
      <c r="B47" s="147" t="s">
        <v>1037</v>
      </c>
      <c r="C47" s="147" t="s">
        <v>124</v>
      </c>
      <c r="D47" s="147" t="s">
        <v>1038</v>
      </c>
      <c r="E47" s="147" t="s">
        <v>1366</v>
      </c>
      <c r="F47" s="147">
        <v>2</v>
      </c>
      <c r="G47" s="147">
        <v>1</v>
      </c>
      <c r="H47" s="147"/>
      <c r="I47" s="148"/>
      <c r="J47" s="156" t="str">
        <f>IF(ReporteDNP[[#This Row],[Eje. Acum]]&gt;=ReporteDNP[[#This Row],[Prog. Cuatrienio]],"No requiere ajuste","Requiere ajuste")</f>
        <v>Requiere ajuste</v>
      </c>
    </row>
    <row r="48" spans="1:10" x14ac:dyDescent="0.3">
      <c r="A48" s="149" t="s">
        <v>122</v>
      </c>
      <c r="B48" s="150" t="s">
        <v>1082</v>
      </c>
      <c r="C48" s="150" t="s">
        <v>124</v>
      </c>
      <c r="D48" s="150" t="s">
        <v>1083</v>
      </c>
      <c r="E48" s="150" t="s">
        <v>1367</v>
      </c>
      <c r="F48" s="150">
        <v>1</v>
      </c>
      <c r="G48" s="150">
        <v>1</v>
      </c>
      <c r="H48" s="150"/>
      <c r="I48" s="151"/>
      <c r="J48" s="157" t="str">
        <f>IF(ReporteDNP[[#This Row],[Eje. Acum]]&gt;=ReporteDNP[[#This Row],[Prog. Cuatrienio]],"No requiere ajuste","Requiere ajuste")</f>
        <v>No requiere ajuste</v>
      </c>
    </row>
  </sheetData>
  <conditionalFormatting sqref="J3:J48">
    <cfRule type="cellIs" dxfId="34" priority="1" operator="equal">
      <formula>"Requiere ajuste"</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CBC4-1DA0-44E0-8A6E-56ECCF28AD8B}">
  <dimension ref="A1:Q1649"/>
  <sheetViews>
    <sheetView topLeftCell="I1" workbookViewId="0">
      <selection activeCell="G1049" sqref="G1049"/>
    </sheetView>
  </sheetViews>
  <sheetFormatPr baseColWidth="10" defaultColWidth="11.44140625" defaultRowHeight="14.4" x14ac:dyDescent="0.3"/>
  <cols>
    <col min="1" max="1" width="10.88671875" bestFit="1" customWidth="1"/>
    <col min="2" max="2" width="18.44140625" bestFit="1" customWidth="1"/>
    <col min="3" max="3" width="16.109375" bestFit="1" customWidth="1"/>
    <col min="4" max="4" width="34.44140625" bestFit="1" customWidth="1"/>
    <col min="5" max="5" width="47.33203125" bestFit="1" customWidth="1"/>
    <col min="6" max="6" width="21.109375" bestFit="1" customWidth="1"/>
    <col min="7" max="7" width="26.33203125" bestFit="1" customWidth="1"/>
    <col min="8" max="10" width="80.88671875" customWidth="1"/>
    <col min="11" max="11" width="28.88671875" bestFit="1" customWidth="1"/>
    <col min="12" max="12" width="24" customWidth="1"/>
    <col min="13" max="13" width="80.88671875" customWidth="1"/>
    <col min="14" max="16" width="18.6640625" bestFit="1" customWidth="1"/>
    <col min="17" max="17" width="22.6640625" bestFit="1" customWidth="1"/>
  </cols>
  <sheetData>
    <row r="1" spans="1:17" x14ac:dyDescent="0.3">
      <c r="A1" t="s">
        <v>32</v>
      </c>
      <c r="B1" t="s">
        <v>1368</v>
      </c>
      <c r="C1" t="s">
        <v>1369</v>
      </c>
      <c r="D1" t="s">
        <v>1370</v>
      </c>
      <c r="E1" t="s">
        <v>1371</v>
      </c>
      <c r="F1" t="s">
        <v>1372</v>
      </c>
      <c r="G1" t="s">
        <v>1373</v>
      </c>
      <c r="H1" t="s">
        <v>1374</v>
      </c>
      <c r="I1" t="s">
        <v>1375</v>
      </c>
      <c r="J1" t="s">
        <v>1376</v>
      </c>
      <c r="K1" t="s">
        <v>1377</v>
      </c>
      <c r="L1" t="s">
        <v>1378</v>
      </c>
      <c r="M1" t="s">
        <v>1379</v>
      </c>
      <c r="N1" t="s">
        <v>1380</v>
      </c>
      <c r="O1" t="s">
        <v>1381</v>
      </c>
      <c r="P1" t="s">
        <v>1382</v>
      </c>
      <c r="Q1" t="s">
        <v>1383</v>
      </c>
    </row>
    <row r="2" spans="1:17" hidden="1" x14ac:dyDescent="0.3">
      <c r="A2">
        <v>20251201</v>
      </c>
      <c r="B2" t="s">
        <v>1384</v>
      </c>
      <c r="C2" t="s">
        <v>1385</v>
      </c>
      <c r="D2" t="s">
        <v>1386</v>
      </c>
      <c r="E2" t="s">
        <v>1387</v>
      </c>
      <c r="F2" t="str">
        <f>LEFT(CUIPO_datos_abiertos[[#This Row],[COD_PROGRAMATICO_MGA]],4)</f>
        <v>0</v>
      </c>
      <c r="G2" t="s">
        <v>1388</v>
      </c>
      <c r="H2" t="s">
        <v>1389</v>
      </c>
      <c r="I2" t="s">
        <v>1390</v>
      </c>
      <c r="J2" t="s">
        <v>1391</v>
      </c>
      <c r="K2" t="s">
        <v>1392</v>
      </c>
      <c r="L2" t="s">
        <v>1390</v>
      </c>
      <c r="M2" t="s">
        <v>1390</v>
      </c>
      <c r="N2" s="28">
        <v>999183</v>
      </c>
      <c r="O2" s="28">
        <v>999183</v>
      </c>
      <c r="P2" s="28">
        <v>999183</v>
      </c>
      <c r="Q2" s="28" t="str">
        <f>IF(AND(LEN(CUIPO_datos_abiertos[[#This Row],[COD_PROGRAMATICO_MGA]])=7,ISNUMBER(VALUE(CUIPO_datos_abiertos[[#This Row],[COD_PROGRAMATICO_MGA]]))),"VALIDO","")</f>
        <v/>
      </c>
    </row>
    <row r="3" spans="1:17" hidden="1" x14ac:dyDescent="0.3">
      <c r="A3">
        <v>20251201</v>
      </c>
      <c r="B3" t="s">
        <v>1384</v>
      </c>
      <c r="C3" t="s">
        <v>1393</v>
      </c>
      <c r="D3" t="s">
        <v>1386</v>
      </c>
      <c r="E3" t="s">
        <v>1394</v>
      </c>
      <c r="F3" t="str">
        <f>LEFT(CUIPO_datos_abiertos[[#This Row],[COD_PROGRAMATICO_MGA]],4)</f>
        <v>1903</v>
      </c>
      <c r="G3" t="s">
        <v>208</v>
      </c>
      <c r="H3" t="s">
        <v>1389</v>
      </c>
      <c r="I3" t="s">
        <v>1395</v>
      </c>
      <c r="J3" t="s">
        <v>1396</v>
      </c>
      <c r="K3" t="s">
        <v>1392</v>
      </c>
      <c r="L3" t="s">
        <v>1390</v>
      </c>
      <c r="M3" t="s">
        <v>1390</v>
      </c>
      <c r="N3" s="28">
        <v>167075447</v>
      </c>
      <c r="O3" s="28">
        <v>167075447</v>
      </c>
      <c r="P3" s="28">
        <v>167075447</v>
      </c>
      <c r="Q3" s="28" t="str">
        <f>IF(AND(LEN(CUIPO_datos_abiertos[[#This Row],[COD_PROGRAMATICO_MGA]])=7,ISNUMBER(VALUE(CUIPO_datos_abiertos[[#This Row],[COD_PROGRAMATICO_MGA]]))),"VALIDO","")</f>
        <v>VALIDO</v>
      </c>
    </row>
    <row r="4" spans="1:17" hidden="1" x14ac:dyDescent="0.3">
      <c r="A4">
        <v>20260301</v>
      </c>
      <c r="B4" t="s">
        <v>1384</v>
      </c>
      <c r="C4" t="s">
        <v>1388</v>
      </c>
      <c r="D4" t="s">
        <v>1397</v>
      </c>
      <c r="E4" t="s">
        <v>1398</v>
      </c>
      <c r="F4" t="str">
        <f>LEFT(CUIPO_datos_abiertos[[#This Row],[COD_PROGRAMATICO_MGA]],4)</f>
        <v>NO A</v>
      </c>
      <c r="G4" t="s">
        <v>1390</v>
      </c>
      <c r="H4" t="s">
        <v>1390</v>
      </c>
      <c r="I4" t="s">
        <v>1390</v>
      </c>
      <c r="J4" t="s">
        <v>1390</v>
      </c>
      <c r="K4" t="s">
        <v>1390</v>
      </c>
      <c r="L4" t="s">
        <v>1390</v>
      </c>
      <c r="M4" t="s">
        <v>1390</v>
      </c>
      <c r="N4" s="28">
        <v>565000000</v>
      </c>
      <c r="O4" s="28">
        <v>565000000</v>
      </c>
      <c r="P4" s="28">
        <v>565000000</v>
      </c>
      <c r="Q4" s="28" t="str">
        <f>IF(AND(LEN(CUIPO_datos_abiertos[[#This Row],[COD_PROGRAMATICO_MGA]])=7,ISNUMBER(VALUE(CUIPO_datos_abiertos[[#This Row],[COD_PROGRAMATICO_MGA]]))),"VALIDO","")</f>
        <v/>
      </c>
    </row>
    <row r="5" spans="1:17" hidden="1" x14ac:dyDescent="0.3">
      <c r="A5">
        <v>20260301</v>
      </c>
      <c r="B5" t="s">
        <v>1384</v>
      </c>
      <c r="C5" t="s">
        <v>1388</v>
      </c>
      <c r="D5" t="s">
        <v>1386</v>
      </c>
      <c r="E5" t="s">
        <v>1394</v>
      </c>
      <c r="F5" t="str">
        <f>LEFT(CUIPO_datos_abiertos[[#This Row],[COD_PROGRAMATICO_MGA]],4)</f>
        <v>1903</v>
      </c>
      <c r="G5" t="s">
        <v>1399</v>
      </c>
      <c r="H5" t="s">
        <v>1389</v>
      </c>
      <c r="I5" t="s">
        <v>1400</v>
      </c>
      <c r="J5" t="s">
        <v>1396</v>
      </c>
      <c r="K5" t="s">
        <v>1392</v>
      </c>
      <c r="L5" t="s">
        <v>1390</v>
      </c>
      <c r="M5" t="s">
        <v>1390</v>
      </c>
      <c r="N5" s="28">
        <v>9407100</v>
      </c>
      <c r="O5" s="28">
        <v>9407100</v>
      </c>
      <c r="P5" s="28">
        <v>6478400</v>
      </c>
      <c r="Q5" s="28" t="str">
        <f>IF(AND(LEN(CUIPO_datos_abiertos[[#This Row],[COD_PROGRAMATICO_MGA]])=7,ISNUMBER(VALUE(CUIPO_datos_abiertos[[#This Row],[COD_PROGRAMATICO_MGA]]))),"VALIDO","")</f>
        <v>VALIDO</v>
      </c>
    </row>
    <row r="6" spans="1:17" hidden="1" x14ac:dyDescent="0.3">
      <c r="A6">
        <v>20260301</v>
      </c>
      <c r="B6" t="s">
        <v>1384</v>
      </c>
      <c r="C6" t="s">
        <v>1401</v>
      </c>
      <c r="D6" t="s">
        <v>1386</v>
      </c>
      <c r="E6" t="s">
        <v>1402</v>
      </c>
      <c r="F6" t="str">
        <f>LEFT(CUIPO_datos_abiertos[[#This Row],[COD_PROGRAMATICO_MGA]],4)</f>
        <v>2201</v>
      </c>
      <c r="G6" t="s">
        <v>51</v>
      </c>
      <c r="H6" t="s">
        <v>1389</v>
      </c>
      <c r="I6" t="s">
        <v>1403</v>
      </c>
      <c r="J6" t="s">
        <v>1404</v>
      </c>
      <c r="K6" t="s">
        <v>1392</v>
      </c>
      <c r="L6" t="s">
        <v>1390</v>
      </c>
      <c r="M6" t="s">
        <v>1390</v>
      </c>
      <c r="N6" s="28">
        <v>4265746351</v>
      </c>
      <c r="O6" s="28">
        <v>4265746351</v>
      </c>
      <c r="P6" s="28">
        <v>4265746351</v>
      </c>
      <c r="Q6" s="28" t="str">
        <f>IF(AND(LEN(CUIPO_datos_abiertos[[#This Row],[COD_PROGRAMATICO_MGA]])=7,ISNUMBER(VALUE(CUIPO_datos_abiertos[[#This Row],[COD_PROGRAMATICO_MGA]]))),"VALIDO","")</f>
        <v>VALIDO</v>
      </c>
    </row>
    <row r="7" spans="1:17" hidden="1" x14ac:dyDescent="0.3">
      <c r="A7">
        <v>20251201</v>
      </c>
      <c r="B7" t="s">
        <v>1384</v>
      </c>
      <c r="C7" t="s">
        <v>1388</v>
      </c>
      <c r="D7" t="s">
        <v>1386</v>
      </c>
      <c r="E7" t="s">
        <v>1387</v>
      </c>
      <c r="F7" t="str">
        <f>LEFT(CUIPO_datos_abiertos[[#This Row],[COD_PROGRAMATICO_MGA]],4)</f>
        <v>NO A</v>
      </c>
      <c r="G7" t="s">
        <v>1390</v>
      </c>
      <c r="H7" t="s">
        <v>1390</v>
      </c>
      <c r="I7" t="s">
        <v>1390</v>
      </c>
      <c r="J7" t="s">
        <v>1390</v>
      </c>
      <c r="K7" t="s">
        <v>1390</v>
      </c>
      <c r="L7" t="s">
        <v>1390</v>
      </c>
      <c r="M7" t="s">
        <v>1390</v>
      </c>
      <c r="N7" s="28">
        <v>4595256927</v>
      </c>
      <c r="O7" s="28">
        <v>4595256927</v>
      </c>
      <c r="P7" s="28">
        <v>4595256927</v>
      </c>
      <c r="Q7" s="28" t="str">
        <f>IF(AND(LEN(CUIPO_datos_abiertos[[#This Row],[COD_PROGRAMATICO_MGA]])=7,ISNUMBER(VALUE(CUIPO_datos_abiertos[[#This Row],[COD_PROGRAMATICO_MGA]]))),"VALIDO","")</f>
        <v/>
      </c>
    </row>
    <row r="8" spans="1:17" hidden="1" x14ac:dyDescent="0.3">
      <c r="A8">
        <v>20251201</v>
      </c>
      <c r="B8" t="s">
        <v>1384</v>
      </c>
      <c r="C8" t="s">
        <v>1385</v>
      </c>
      <c r="D8" t="s">
        <v>1386</v>
      </c>
      <c r="E8" t="s">
        <v>1394</v>
      </c>
      <c r="F8" t="str">
        <f>LEFT(CUIPO_datos_abiertos[[#This Row],[COD_PROGRAMATICO_MGA]],4)</f>
        <v>0</v>
      </c>
      <c r="G8" t="s">
        <v>1388</v>
      </c>
      <c r="H8" t="s">
        <v>1389</v>
      </c>
      <c r="I8" t="s">
        <v>1405</v>
      </c>
      <c r="J8" t="s">
        <v>1406</v>
      </c>
      <c r="K8" t="s">
        <v>1392</v>
      </c>
      <c r="L8" t="s">
        <v>1390</v>
      </c>
      <c r="M8" t="s">
        <v>1390</v>
      </c>
      <c r="N8" s="28">
        <v>195352588</v>
      </c>
      <c r="O8" s="28">
        <v>195056705</v>
      </c>
      <c r="P8" s="28">
        <v>195056705</v>
      </c>
      <c r="Q8" s="28" t="str">
        <f>IF(AND(LEN(CUIPO_datos_abiertos[[#This Row],[COD_PROGRAMATICO_MGA]])=7,ISNUMBER(VALUE(CUIPO_datos_abiertos[[#This Row],[COD_PROGRAMATICO_MGA]]))),"VALIDO","")</f>
        <v/>
      </c>
    </row>
    <row r="9" spans="1:17" hidden="1" x14ac:dyDescent="0.3">
      <c r="A9">
        <v>20251201</v>
      </c>
      <c r="B9" t="s">
        <v>1384</v>
      </c>
      <c r="C9" t="s">
        <v>1388</v>
      </c>
      <c r="D9" t="s">
        <v>1386</v>
      </c>
      <c r="E9" t="s">
        <v>1398</v>
      </c>
      <c r="F9" t="str">
        <f>LEFT(CUIPO_datos_abiertos[[#This Row],[COD_PROGRAMATICO_MGA]],4)</f>
        <v>0</v>
      </c>
      <c r="G9" t="s">
        <v>1388</v>
      </c>
      <c r="H9" t="s">
        <v>1389</v>
      </c>
      <c r="I9" t="s">
        <v>1390</v>
      </c>
      <c r="J9" t="s">
        <v>1391</v>
      </c>
      <c r="K9" t="s">
        <v>1392</v>
      </c>
      <c r="L9" t="s">
        <v>1390</v>
      </c>
      <c r="M9" t="s">
        <v>1390</v>
      </c>
      <c r="N9" s="28">
        <v>1047453500</v>
      </c>
      <c r="O9" s="28">
        <v>1047453500</v>
      </c>
      <c r="P9" s="28">
        <v>1047453500</v>
      </c>
      <c r="Q9" s="28" t="str">
        <f>IF(AND(LEN(CUIPO_datos_abiertos[[#This Row],[COD_PROGRAMATICO_MGA]])=7,ISNUMBER(VALUE(CUIPO_datos_abiertos[[#This Row],[COD_PROGRAMATICO_MGA]]))),"VALIDO","")</f>
        <v/>
      </c>
    </row>
    <row r="10" spans="1:17" hidden="1" x14ac:dyDescent="0.3">
      <c r="A10">
        <v>20251201</v>
      </c>
      <c r="B10" t="s">
        <v>1384</v>
      </c>
      <c r="C10" t="s">
        <v>1388</v>
      </c>
      <c r="D10" t="s">
        <v>1386</v>
      </c>
      <c r="E10" t="s">
        <v>1394</v>
      </c>
      <c r="F10" t="str">
        <f>LEFT(CUIPO_datos_abiertos[[#This Row],[COD_PROGRAMATICO_MGA]],4)</f>
        <v>NO A</v>
      </c>
      <c r="G10" t="s">
        <v>1390</v>
      </c>
      <c r="H10" t="s">
        <v>1390</v>
      </c>
      <c r="I10" t="s">
        <v>1390</v>
      </c>
      <c r="J10" t="s">
        <v>1390</v>
      </c>
      <c r="K10" t="s">
        <v>1390</v>
      </c>
      <c r="L10" t="s">
        <v>1390</v>
      </c>
      <c r="M10" t="s">
        <v>1390</v>
      </c>
      <c r="N10" s="28">
        <v>16114170865</v>
      </c>
      <c r="O10" s="28">
        <v>16114170865</v>
      </c>
      <c r="P10" s="28">
        <v>16114170865</v>
      </c>
      <c r="Q10" s="28" t="str">
        <f>IF(AND(LEN(CUIPO_datos_abiertos[[#This Row],[COD_PROGRAMATICO_MGA]])=7,ISNUMBER(VALUE(CUIPO_datos_abiertos[[#This Row],[COD_PROGRAMATICO_MGA]]))),"VALIDO","")</f>
        <v/>
      </c>
    </row>
    <row r="11" spans="1:17" hidden="1" x14ac:dyDescent="0.3">
      <c r="A11">
        <v>20260301</v>
      </c>
      <c r="B11" t="s">
        <v>1384</v>
      </c>
      <c r="C11" t="s">
        <v>1388</v>
      </c>
      <c r="D11" t="s">
        <v>1397</v>
      </c>
      <c r="E11" t="s">
        <v>1398</v>
      </c>
      <c r="F11" t="str">
        <f>LEFT(CUIPO_datos_abiertos[[#This Row],[COD_PROGRAMATICO_MGA]],4)</f>
        <v>NO A</v>
      </c>
      <c r="G11" t="s">
        <v>1390</v>
      </c>
      <c r="H11" t="s">
        <v>1390</v>
      </c>
      <c r="I11" t="s">
        <v>1390</v>
      </c>
      <c r="J11" t="s">
        <v>1390</v>
      </c>
      <c r="K11" t="s">
        <v>1390</v>
      </c>
      <c r="L11" t="s">
        <v>1390</v>
      </c>
      <c r="M11" t="s">
        <v>1390</v>
      </c>
      <c r="N11" s="28">
        <v>565000000</v>
      </c>
      <c r="O11" s="28">
        <v>565000000</v>
      </c>
      <c r="P11" s="28">
        <v>565000000</v>
      </c>
      <c r="Q11" s="28" t="str">
        <f>IF(AND(LEN(CUIPO_datos_abiertos[[#This Row],[COD_PROGRAMATICO_MGA]])=7,ISNUMBER(VALUE(CUIPO_datos_abiertos[[#This Row],[COD_PROGRAMATICO_MGA]]))),"VALIDO","")</f>
        <v/>
      </c>
    </row>
    <row r="12" spans="1:17" hidden="1" x14ac:dyDescent="0.3">
      <c r="A12">
        <v>20251201</v>
      </c>
      <c r="B12" t="s">
        <v>1384</v>
      </c>
      <c r="C12" t="s">
        <v>1407</v>
      </c>
      <c r="D12" t="s">
        <v>1386</v>
      </c>
      <c r="E12" t="s">
        <v>1402</v>
      </c>
      <c r="F12" t="str">
        <f>LEFT(CUIPO_datos_abiertos[[#This Row],[COD_PROGRAMATICO_MGA]],4)</f>
        <v>2201</v>
      </c>
      <c r="G12" t="s">
        <v>51</v>
      </c>
      <c r="H12" t="s">
        <v>1389</v>
      </c>
      <c r="I12" t="s">
        <v>1408</v>
      </c>
      <c r="J12" t="s">
        <v>1404</v>
      </c>
      <c r="K12" t="s">
        <v>1392</v>
      </c>
      <c r="L12" t="s">
        <v>1390</v>
      </c>
      <c r="M12" t="s">
        <v>1409</v>
      </c>
      <c r="N12" s="28">
        <v>1491643600</v>
      </c>
      <c r="O12" s="28">
        <v>1491643600</v>
      </c>
      <c r="P12" s="28">
        <v>1491643600</v>
      </c>
      <c r="Q12" s="28" t="str">
        <f>IF(AND(LEN(CUIPO_datos_abiertos[[#This Row],[COD_PROGRAMATICO_MGA]])=7,ISNUMBER(VALUE(CUIPO_datos_abiertos[[#This Row],[COD_PROGRAMATICO_MGA]]))),"VALIDO","")</f>
        <v>VALIDO</v>
      </c>
    </row>
    <row r="13" spans="1:17" hidden="1" x14ac:dyDescent="0.3">
      <c r="A13">
        <v>20251201</v>
      </c>
      <c r="B13" t="s">
        <v>1384</v>
      </c>
      <c r="C13" t="s">
        <v>1410</v>
      </c>
      <c r="D13" t="s">
        <v>1386</v>
      </c>
      <c r="E13" t="s">
        <v>1398</v>
      </c>
      <c r="F13" t="str">
        <f>LEFT(CUIPO_datos_abiertos[[#This Row],[COD_PROGRAMATICO_MGA]],4)</f>
        <v>4502</v>
      </c>
      <c r="G13" t="s">
        <v>105</v>
      </c>
      <c r="H13" t="s">
        <v>1411</v>
      </c>
      <c r="I13" t="s">
        <v>1390</v>
      </c>
      <c r="J13" t="s">
        <v>1412</v>
      </c>
      <c r="K13" t="s">
        <v>1392</v>
      </c>
      <c r="L13" t="s">
        <v>1390</v>
      </c>
      <c r="M13" t="s">
        <v>1390</v>
      </c>
      <c r="N13" s="28">
        <v>56000105</v>
      </c>
      <c r="O13" s="28">
        <v>56000105</v>
      </c>
      <c r="P13" s="28">
        <v>56000105</v>
      </c>
      <c r="Q13" s="28" t="str">
        <f>IF(AND(LEN(CUIPO_datos_abiertos[[#This Row],[COD_PROGRAMATICO_MGA]])=7,ISNUMBER(VALUE(CUIPO_datos_abiertos[[#This Row],[COD_PROGRAMATICO_MGA]]))),"VALIDO","")</f>
        <v>VALIDO</v>
      </c>
    </row>
    <row r="14" spans="1:17" hidden="1" x14ac:dyDescent="0.3">
      <c r="A14">
        <v>20251201</v>
      </c>
      <c r="B14" t="s">
        <v>1384</v>
      </c>
      <c r="C14" t="s">
        <v>1413</v>
      </c>
      <c r="D14" t="s">
        <v>1397</v>
      </c>
      <c r="E14" t="s">
        <v>1398</v>
      </c>
      <c r="F14" t="str">
        <f>LEFT(CUIPO_datos_abiertos[[#This Row],[COD_PROGRAMATICO_MGA]],4)</f>
        <v>4503</v>
      </c>
      <c r="G14" t="s">
        <v>121</v>
      </c>
      <c r="H14" t="s">
        <v>1414</v>
      </c>
      <c r="I14" t="s">
        <v>1390</v>
      </c>
      <c r="J14" t="s">
        <v>1415</v>
      </c>
      <c r="K14" t="s">
        <v>1392</v>
      </c>
      <c r="L14" t="s">
        <v>1390</v>
      </c>
      <c r="M14" t="s">
        <v>1390</v>
      </c>
      <c r="N14" s="28">
        <v>600000000</v>
      </c>
      <c r="O14" s="28">
        <v>600000000</v>
      </c>
      <c r="P14" s="28">
        <v>55030449</v>
      </c>
      <c r="Q14" s="28" t="str">
        <f>IF(AND(LEN(CUIPO_datos_abiertos[[#This Row],[COD_PROGRAMATICO_MGA]])=7,ISNUMBER(VALUE(CUIPO_datos_abiertos[[#This Row],[COD_PROGRAMATICO_MGA]]))),"VALIDO","")</f>
        <v>VALIDO</v>
      </c>
    </row>
    <row r="15" spans="1:17" hidden="1" x14ac:dyDescent="0.3">
      <c r="A15">
        <v>20251201</v>
      </c>
      <c r="B15" t="s">
        <v>1384</v>
      </c>
      <c r="C15" t="s">
        <v>1416</v>
      </c>
      <c r="D15" t="s">
        <v>1386</v>
      </c>
      <c r="E15" t="s">
        <v>1398</v>
      </c>
      <c r="F15" t="str">
        <f>LEFT(CUIPO_datos_abiertos[[#This Row],[COD_PROGRAMATICO_MGA]],4)</f>
        <v>4599</v>
      </c>
      <c r="G15" t="s">
        <v>133</v>
      </c>
      <c r="H15" t="s">
        <v>1411</v>
      </c>
      <c r="I15" t="s">
        <v>1390</v>
      </c>
      <c r="J15" t="s">
        <v>1417</v>
      </c>
      <c r="K15" t="s">
        <v>1392</v>
      </c>
      <c r="L15" t="s">
        <v>1390</v>
      </c>
      <c r="M15" t="s">
        <v>1390</v>
      </c>
      <c r="N15" s="28">
        <v>252000000</v>
      </c>
      <c r="O15" s="28">
        <v>126000000</v>
      </c>
      <c r="P15" s="28">
        <v>126000000</v>
      </c>
      <c r="Q15" s="28" t="str">
        <f>IF(AND(LEN(CUIPO_datos_abiertos[[#This Row],[COD_PROGRAMATICO_MGA]])=7,ISNUMBER(VALUE(CUIPO_datos_abiertos[[#This Row],[COD_PROGRAMATICO_MGA]]))),"VALIDO","")</f>
        <v>VALIDO</v>
      </c>
    </row>
    <row r="16" spans="1:17" hidden="1" x14ac:dyDescent="0.3">
      <c r="A16">
        <v>20251201</v>
      </c>
      <c r="B16" t="s">
        <v>1384</v>
      </c>
      <c r="C16" s="110" t="s">
        <v>1418</v>
      </c>
      <c r="D16" t="s">
        <v>1386</v>
      </c>
      <c r="E16" t="s">
        <v>1394</v>
      </c>
      <c r="F16" t="str">
        <f>LEFT(CUIPO_datos_abiertos[[#This Row],[COD_PROGRAMATICO_MGA]],4)</f>
        <v>1905</v>
      </c>
      <c r="G16" t="s">
        <v>351</v>
      </c>
      <c r="H16" t="s">
        <v>1419</v>
      </c>
      <c r="I16" t="s">
        <v>1420</v>
      </c>
      <c r="J16" t="s">
        <v>1421</v>
      </c>
      <c r="K16" t="s">
        <v>1392</v>
      </c>
      <c r="L16" t="s">
        <v>1390</v>
      </c>
      <c r="M16" t="s">
        <v>1390</v>
      </c>
      <c r="N16" s="28">
        <v>382081407</v>
      </c>
      <c r="O16" s="28">
        <v>382081407</v>
      </c>
      <c r="P16" s="28">
        <v>382081407</v>
      </c>
      <c r="Q16" s="28" t="str">
        <f>IF(AND(LEN(CUIPO_datos_abiertos[[#This Row],[COD_PROGRAMATICO_MGA]])=7,ISNUMBER(VALUE(CUIPO_datos_abiertos[[#This Row],[COD_PROGRAMATICO_MGA]]))),"VALIDO","")</f>
        <v>VALIDO</v>
      </c>
    </row>
    <row r="17" spans="1:17" hidden="1" x14ac:dyDescent="0.3">
      <c r="A17">
        <v>20251201</v>
      </c>
      <c r="B17" t="s">
        <v>1384</v>
      </c>
      <c r="C17" t="s">
        <v>1388</v>
      </c>
      <c r="D17" t="s">
        <v>1386</v>
      </c>
      <c r="E17" t="s">
        <v>1398</v>
      </c>
      <c r="F17" t="str">
        <f>LEFT(CUIPO_datos_abiertos[[#This Row],[COD_PROGRAMATICO_MGA]],4)</f>
        <v>0</v>
      </c>
      <c r="G17" t="s">
        <v>1388</v>
      </c>
      <c r="H17" t="s">
        <v>1389</v>
      </c>
      <c r="I17" t="s">
        <v>1390</v>
      </c>
      <c r="J17" t="s">
        <v>1391</v>
      </c>
      <c r="K17" t="s">
        <v>1392</v>
      </c>
      <c r="L17" t="s">
        <v>1390</v>
      </c>
      <c r="M17" t="s">
        <v>1390</v>
      </c>
      <c r="N17" s="28">
        <v>3038155403</v>
      </c>
      <c r="O17" s="28">
        <v>3038155403</v>
      </c>
      <c r="P17" s="28">
        <v>3038155403</v>
      </c>
      <c r="Q17" s="28" t="str">
        <f>IF(AND(LEN(CUIPO_datos_abiertos[[#This Row],[COD_PROGRAMATICO_MGA]])=7,ISNUMBER(VALUE(CUIPO_datos_abiertos[[#This Row],[COD_PROGRAMATICO_MGA]]))),"VALIDO","")</f>
        <v/>
      </c>
    </row>
    <row r="18" spans="1:17" hidden="1" x14ac:dyDescent="0.3">
      <c r="A18">
        <v>20251201</v>
      </c>
      <c r="B18" t="s">
        <v>1384</v>
      </c>
      <c r="C18" t="s">
        <v>1385</v>
      </c>
      <c r="D18" t="s">
        <v>1386</v>
      </c>
      <c r="E18" t="s">
        <v>1394</v>
      </c>
      <c r="F18" t="str">
        <f>LEFT(CUIPO_datos_abiertos[[#This Row],[COD_PROGRAMATICO_MGA]],4)</f>
        <v>0</v>
      </c>
      <c r="G18" t="s">
        <v>1388</v>
      </c>
      <c r="H18" t="s">
        <v>1389</v>
      </c>
      <c r="I18" t="s">
        <v>1405</v>
      </c>
      <c r="J18" t="s">
        <v>1406</v>
      </c>
      <c r="K18" t="s">
        <v>1392</v>
      </c>
      <c r="L18" t="s">
        <v>1390</v>
      </c>
      <c r="M18" t="s">
        <v>1422</v>
      </c>
      <c r="N18" s="28">
        <v>62385100</v>
      </c>
      <c r="O18" s="28">
        <v>62385100</v>
      </c>
      <c r="P18" s="28">
        <v>62385100</v>
      </c>
      <c r="Q18" s="28" t="str">
        <f>IF(AND(LEN(CUIPO_datos_abiertos[[#This Row],[COD_PROGRAMATICO_MGA]])=7,ISNUMBER(VALUE(CUIPO_datos_abiertos[[#This Row],[COD_PROGRAMATICO_MGA]]))),"VALIDO","")</f>
        <v/>
      </c>
    </row>
    <row r="19" spans="1:17" hidden="1" x14ac:dyDescent="0.3">
      <c r="A19">
        <v>20260301</v>
      </c>
      <c r="B19" t="s">
        <v>1384</v>
      </c>
      <c r="C19" t="s">
        <v>1423</v>
      </c>
      <c r="D19" t="s">
        <v>1397</v>
      </c>
      <c r="E19" t="s">
        <v>1398</v>
      </c>
      <c r="F19" t="str">
        <f>LEFT(CUIPO_datos_abiertos[[#This Row],[COD_PROGRAMATICO_MGA]],4)</f>
        <v>2201</v>
      </c>
      <c r="G19" t="s">
        <v>1424</v>
      </c>
      <c r="H19" t="s">
        <v>1389</v>
      </c>
      <c r="I19" t="s">
        <v>1390</v>
      </c>
      <c r="J19" t="s">
        <v>1425</v>
      </c>
      <c r="K19" t="s">
        <v>1392</v>
      </c>
      <c r="L19" t="s">
        <v>1390</v>
      </c>
      <c r="M19" t="s">
        <v>1390</v>
      </c>
      <c r="N19" s="28">
        <v>429464078</v>
      </c>
      <c r="O19" s="28">
        <v>429464078</v>
      </c>
      <c r="P19" s="28">
        <v>429464078</v>
      </c>
      <c r="Q19" s="28" t="str">
        <f>IF(AND(LEN(CUIPO_datos_abiertos[[#This Row],[COD_PROGRAMATICO_MGA]])=7,ISNUMBER(VALUE(CUIPO_datos_abiertos[[#This Row],[COD_PROGRAMATICO_MGA]]))),"VALIDO","")</f>
        <v>VALIDO</v>
      </c>
    </row>
    <row r="20" spans="1:17" hidden="1" x14ac:dyDescent="0.3">
      <c r="A20">
        <v>20251201</v>
      </c>
      <c r="B20" t="s">
        <v>1384</v>
      </c>
      <c r="C20" t="s">
        <v>1388</v>
      </c>
      <c r="D20" t="s">
        <v>1386</v>
      </c>
      <c r="E20" t="s">
        <v>1402</v>
      </c>
      <c r="F20" t="str">
        <f>LEFT(CUIPO_datos_abiertos[[#This Row],[COD_PROGRAMATICO_MGA]],4)</f>
        <v>NO A</v>
      </c>
      <c r="G20" t="s">
        <v>1390</v>
      </c>
      <c r="H20" t="s">
        <v>1390</v>
      </c>
      <c r="I20" t="s">
        <v>1390</v>
      </c>
      <c r="J20" t="s">
        <v>1390</v>
      </c>
      <c r="K20" t="s">
        <v>1390</v>
      </c>
      <c r="L20" t="s">
        <v>1390</v>
      </c>
      <c r="M20" t="s">
        <v>1390</v>
      </c>
      <c r="N20" s="28">
        <v>183253232505</v>
      </c>
      <c r="O20" s="28">
        <v>183253232505</v>
      </c>
      <c r="P20" s="28">
        <v>183253232505</v>
      </c>
      <c r="Q20" s="28" t="str">
        <f>IF(AND(LEN(CUIPO_datos_abiertos[[#This Row],[COD_PROGRAMATICO_MGA]])=7,ISNUMBER(VALUE(CUIPO_datos_abiertos[[#This Row],[COD_PROGRAMATICO_MGA]]))),"VALIDO","")</f>
        <v/>
      </c>
    </row>
    <row r="21" spans="1:17" hidden="1" x14ac:dyDescent="0.3">
      <c r="A21">
        <v>20260301</v>
      </c>
      <c r="B21" t="s">
        <v>1384</v>
      </c>
      <c r="C21" t="s">
        <v>1388</v>
      </c>
      <c r="D21" t="s">
        <v>1386</v>
      </c>
      <c r="E21" t="s">
        <v>1394</v>
      </c>
      <c r="F21" t="str">
        <f>LEFT(CUIPO_datos_abiertos[[#This Row],[COD_PROGRAMATICO_MGA]],4)</f>
        <v>NO A</v>
      </c>
      <c r="G21" t="s">
        <v>1390</v>
      </c>
      <c r="H21" t="s">
        <v>1390</v>
      </c>
      <c r="I21" t="s">
        <v>1390</v>
      </c>
      <c r="J21" t="s">
        <v>1390</v>
      </c>
      <c r="K21" t="s">
        <v>1390</v>
      </c>
      <c r="L21" t="s">
        <v>1390</v>
      </c>
      <c r="M21" t="s">
        <v>1390</v>
      </c>
      <c r="N21" s="28">
        <v>5466844755</v>
      </c>
      <c r="O21" s="28">
        <v>5466844755</v>
      </c>
      <c r="P21" s="28">
        <v>5466844755</v>
      </c>
      <c r="Q21" s="28" t="str">
        <f>IF(AND(LEN(CUIPO_datos_abiertos[[#This Row],[COD_PROGRAMATICO_MGA]])=7,ISNUMBER(VALUE(CUIPO_datos_abiertos[[#This Row],[COD_PROGRAMATICO_MGA]]))),"VALIDO","")</f>
        <v/>
      </c>
    </row>
    <row r="22" spans="1:17" hidden="1" x14ac:dyDescent="0.3">
      <c r="A22">
        <v>20251201</v>
      </c>
      <c r="B22" t="s">
        <v>1384</v>
      </c>
      <c r="C22" t="s">
        <v>1407</v>
      </c>
      <c r="D22" t="s">
        <v>1386</v>
      </c>
      <c r="E22" t="s">
        <v>1402</v>
      </c>
      <c r="F22" t="str">
        <f>LEFT(CUIPO_datos_abiertos[[#This Row],[COD_PROGRAMATICO_MGA]],4)</f>
        <v>2201</v>
      </c>
      <c r="G22" t="s">
        <v>51</v>
      </c>
      <c r="H22" t="s">
        <v>1389</v>
      </c>
      <c r="I22" t="s">
        <v>1426</v>
      </c>
      <c r="J22" t="s">
        <v>1404</v>
      </c>
      <c r="K22" t="s">
        <v>1392</v>
      </c>
      <c r="L22" t="s">
        <v>1390</v>
      </c>
      <c r="M22" t="s">
        <v>1390</v>
      </c>
      <c r="N22" s="28">
        <v>120269202</v>
      </c>
      <c r="O22" s="28">
        <v>120269202</v>
      </c>
      <c r="P22" s="28">
        <v>120269202</v>
      </c>
      <c r="Q22" s="28" t="str">
        <f>IF(AND(LEN(CUIPO_datos_abiertos[[#This Row],[COD_PROGRAMATICO_MGA]])=7,ISNUMBER(VALUE(CUIPO_datos_abiertos[[#This Row],[COD_PROGRAMATICO_MGA]]))),"VALIDO","")</f>
        <v>VALIDO</v>
      </c>
    </row>
    <row r="23" spans="1:17" hidden="1" x14ac:dyDescent="0.3">
      <c r="A23">
        <v>20251201</v>
      </c>
      <c r="B23" t="s">
        <v>1384</v>
      </c>
      <c r="C23" t="s">
        <v>1246</v>
      </c>
      <c r="D23" t="s">
        <v>1386</v>
      </c>
      <c r="E23" t="s">
        <v>1398</v>
      </c>
      <c r="F23" t="str">
        <f>LEFT(CUIPO_datos_abiertos[[#This Row],[COD_PROGRAMATICO_MGA]],4)</f>
        <v>4599</v>
      </c>
      <c r="G23" t="s">
        <v>86</v>
      </c>
      <c r="H23" t="s">
        <v>1389</v>
      </c>
      <c r="I23" t="s">
        <v>1390</v>
      </c>
      <c r="J23" t="s">
        <v>1425</v>
      </c>
      <c r="K23" t="s">
        <v>1392</v>
      </c>
      <c r="L23" t="s">
        <v>1390</v>
      </c>
      <c r="M23" t="s">
        <v>1390</v>
      </c>
      <c r="N23" s="28">
        <v>9137869987</v>
      </c>
      <c r="O23" s="28">
        <v>9137869987</v>
      </c>
      <c r="P23" s="28">
        <v>9137869987</v>
      </c>
      <c r="Q23" s="28" t="str">
        <f>IF(AND(LEN(CUIPO_datos_abiertos[[#This Row],[COD_PROGRAMATICO_MGA]])=7,ISNUMBER(VALUE(CUIPO_datos_abiertos[[#This Row],[COD_PROGRAMATICO_MGA]]))),"VALIDO","")</f>
        <v>VALIDO</v>
      </c>
    </row>
    <row r="24" spans="1:17" hidden="1" x14ac:dyDescent="0.3">
      <c r="A24">
        <v>20260301</v>
      </c>
      <c r="B24" t="s">
        <v>1384</v>
      </c>
      <c r="C24" t="s">
        <v>1388</v>
      </c>
      <c r="D24" t="s">
        <v>1386</v>
      </c>
      <c r="E24" t="s">
        <v>1398</v>
      </c>
      <c r="F24" t="str">
        <f>LEFT(CUIPO_datos_abiertos[[#This Row],[COD_PROGRAMATICO_MGA]],4)</f>
        <v>0</v>
      </c>
      <c r="G24" t="s">
        <v>1388</v>
      </c>
      <c r="H24" t="s">
        <v>1389</v>
      </c>
      <c r="I24" t="s">
        <v>1390</v>
      </c>
      <c r="J24" t="s">
        <v>1391</v>
      </c>
      <c r="K24" t="s">
        <v>1392</v>
      </c>
      <c r="L24" t="s">
        <v>1390</v>
      </c>
      <c r="M24" t="s">
        <v>1390</v>
      </c>
      <c r="N24" s="28">
        <v>1101376900</v>
      </c>
      <c r="O24" s="28">
        <v>1101376900</v>
      </c>
      <c r="P24" s="28">
        <v>559802800</v>
      </c>
      <c r="Q24" s="28" t="str">
        <f>IF(AND(LEN(CUIPO_datos_abiertos[[#This Row],[COD_PROGRAMATICO_MGA]])=7,ISNUMBER(VALUE(CUIPO_datos_abiertos[[#This Row],[COD_PROGRAMATICO_MGA]]))),"VALIDO","")</f>
        <v/>
      </c>
    </row>
    <row r="25" spans="1:17" hidden="1" x14ac:dyDescent="0.3">
      <c r="A25">
        <v>20260301</v>
      </c>
      <c r="B25" t="s">
        <v>1384</v>
      </c>
      <c r="C25" t="s">
        <v>1427</v>
      </c>
      <c r="D25" t="s">
        <v>1397</v>
      </c>
      <c r="E25" t="s">
        <v>1398</v>
      </c>
      <c r="F25" t="str">
        <f>LEFT(CUIPO_datos_abiertos[[#This Row],[COD_PROGRAMATICO_MGA]],4)</f>
        <v>2102</v>
      </c>
      <c r="G25" t="s">
        <v>90</v>
      </c>
      <c r="H25" t="s">
        <v>1389</v>
      </c>
      <c r="I25" t="s">
        <v>1390</v>
      </c>
      <c r="J25" t="s">
        <v>1428</v>
      </c>
      <c r="K25" t="s">
        <v>1392</v>
      </c>
      <c r="L25" t="s">
        <v>1390</v>
      </c>
      <c r="M25" t="s">
        <v>1390</v>
      </c>
      <c r="N25" s="28">
        <v>416038740</v>
      </c>
      <c r="O25" s="28">
        <v>416038740</v>
      </c>
      <c r="P25" s="28">
        <v>416038740</v>
      </c>
      <c r="Q25" s="28" t="str">
        <f>IF(AND(LEN(CUIPO_datos_abiertos[[#This Row],[COD_PROGRAMATICO_MGA]])=7,ISNUMBER(VALUE(CUIPO_datos_abiertos[[#This Row],[COD_PROGRAMATICO_MGA]]))),"VALIDO","")</f>
        <v>VALIDO</v>
      </c>
    </row>
    <row r="26" spans="1:17" hidden="1" x14ac:dyDescent="0.3">
      <c r="A26">
        <v>20251201</v>
      </c>
      <c r="B26" t="s">
        <v>1384</v>
      </c>
      <c r="C26" t="s">
        <v>1388</v>
      </c>
      <c r="D26" t="s">
        <v>1386</v>
      </c>
      <c r="E26" t="s">
        <v>1398</v>
      </c>
      <c r="F26" t="str">
        <f>LEFT(CUIPO_datos_abiertos[[#This Row],[COD_PROGRAMATICO_MGA]],4)</f>
        <v>NO A</v>
      </c>
      <c r="G26" t="s">
        <v>1390</v>
      </c>
      <c r="H26" t="s">
        <v>1390</v>
      </c>
      <c r="I26" t="s">
        <v>1390</v>
      </c>
      <c r="J26" t="s">
        <v>1390</v>
      </c>
      <c r="K26" t="s">
        <v>1390</v>
      </c>
      <c r="L26" t="s">
        <v>1390</v>
      </c>
      <c r="M26" t="s">
        <v>1390</v>
      </c>
      <c r="N26" s="28">
        <v>31755138388</v>
      </c>
      <c r="O26" s="28">
        <v>31755138388</v>
      </c>
      <c r="P26" s="28">
        <v>31755138388</v>
      </c>
      <c r="Q26" s="28" t="str">
        <f>IF(AND(LEN(CUIPO_datos_abiertos[[#This Row],[COD_PROGRAMATICO_MGA]])=7,ISNUMBER(VALUE(CUIPO_datos_abiertos[[#This Row],[COD_PROGRAMATICO_MGA]]))),"VALIDO","")</f>
        <v/>
      </c>
    </row>
    <row r="27" spans="1:17" hidden="1" x14ac:dyDescent="0.3">
      <c r="A27">
        <v>20251201</v>
      </c>
      <c r="B27" t="s">
        <v>1384</v>
      </c>
      <c r="C27" t="s">
        <v>1429</v>
      </c>
      <c r="D27" t="s">
        <v>1386</v>
      </c>
      <c r="E27" t="s">
        <v>1402</v>
      </c>
      <c r="F27" t="str">
        <f>LEFT(CUIPO_datos_abiertos[[#This Row],[COD_PROGRAMATICO_MGA]],4)</f>
        <v>2201</v>
      </c>
      <c r="G27" t="s">
        <v>63</v>
      </c>
      <c r="H27" t="s">
        <v>1430</v>
      </c>
      <c r="I27" t="s">
        <v>1431</v>
      </c>
      <c r="J27" t="s">
        <v>1417</v>
      </c>
      <c r="K27" t="s">
        <v>1392</v>
      </c>
      <c r="L27" t="s">
        <v>1390</v>
      </c>
      <c r="M27" t="s">
        <v>1390</v>
      </c>
      <c r="N27" s="28">
        <v>193620056</v>
      </c>
      <c r="O27" s="28">
        <v>193620056</v>
      </c>
      <c r="P27" s="28">
        <v>193620056</v>
      </c>
      <c r="Q27" s="28" t="str">
        <f>IF(AND(LEN(CUIPO_datos_abiertos[[#This Row],[COD_PROGRAMATICO_MGA]])=7,ISNUMBER(VALUE(CUIPO_datos_abiertos[[#This Row],[COD_PROGRAMATICO_MGA]]))),"VALIDO","")</f>
        <v>VALIDO</v>
      </c>
    </row>
    <row r="28" spans="1:17" hidden="1" x14ac:dyDescent="0.3">
      <c r="A28">
        <v>20260301</v>
      </c>
      <c r="B28" t="s">
        <v>1384</v>
      </c>
      <c r="C28" t="s">
        <v>1388</v>
      </c>
      <c r="D28" t="s">
        <v>1386</v>
      </c>
      <c r="E28" t="s">
        <v>1398</v>
      </c>
      <c r="F28" t="str">
        <f>LEFT(CUIPO_datos_abiertos[[#This Row],[COD_PROGRAMATICO_MGA]],4)</f>
        <v>0</v>
      </c>
      <c r="G28" t="s">
        <v>1388</v>
      </c>
      <c r="H28" t="s">
        <v>1389</v>
      </c>
      <c r="I28" t="s">
        <v>1390</v>
      </c>
      <c r="J28" t="s">
        <v>1391</v>
      </c>
      <c r="K28" t="s">
        <v>1392</v>
      </c>
      <c r="L28" t="s">
        <v>1390</v>
      </c>
      <c r="M28" t="s">
        <v>1390</v>
      </c>
      <c r="N28" s="28">
        <v>6296639980</v>
      </c>
      <c r="O28" s="28">
        <v>6296639980</v>
      </c>
      <c r="P28" s="28">
        <v>5852261283</v>
      </c>
      <c r="Q28" s="28" t="str">
        <f>IF(AND(LEN(CUIPO_datos_abiertos[[#This Row],[COD_PROGRAMATICO_MGA]])=7,ISNUMBER(VALUE(CUIPO_datos_abiertos[[#This Row],[COD_PROGRAMATICO_MGA]]))),"VALIDO","")</f>
        <v/>
      </c>
    </row>
    <row r="29" spans="1:17" hidden="1" x14ac:dyDescent="0.3">
      <c r="A29">
        <v>20251201</v>
      </c>
      <c r="B29" t="s">
        <v>1384</v>
      </c>
      <c r="C29" t="s">
        <v>1407</v>
      </c>
      <c r="D29" t="s">
        <v>1386</v>
      </c>
      <c r="E29" t="s">
        <v>1402</v>
      </c>
      <c r="F29" t="str">
        <f>LEFT(CUIPO_datos_abiertos[[#This Row],[COD_PROGRAMATICO_MGA]],4)</f>
        <v>2201</v>
      </c>
      <c r="G29" t="s">
        <v>51</v>
      </c>
      <c r="H29" t="s">
        <v>1389</v>
      </c>
      <c r="I29" t="s">
        <v>1403</v>
      </c>
      <c r="J29" t="s">
        <v>1404</v>
      </c>
      <c r="K29" t="s">
        <v>1392</v>
      </c>
      <c r="L29" t="s">
        <v>1390</v>
      </c>
      <c r="M29" t="s">
        <v>1390</v>
      </c>
      <c r="N29" s="28">
        <v>3192534988</v>
      </c>
      <c r="O29" s="28">
        <v>3192534988</v>
      </c>
      <c r="P29" s="28">
        <v>3192534988</v>
      </c>
      <c r="Q29" s="28" t="str">
        <f>IF(AND(LEN(CUIPO_datos_abiertos[[#This Row],[COD_PROGRAMATICO_MGA]])=7,ISNUMBER(VALUE(CUIPO_datos_abiertos[[#This Row],[COD_PROGRAMATICO_MGA]]))),"VALIDO","")</f>
        <v>VALIDO</v>
      </c>
    </row>
    <row r="30" spans="1:17" hidden="1" x14ac:dyDescent="0.3">
      <c r="A30">
        <v>20260301</v>
      </c>
      <c r="B30" t="s">
        <v>1384</v>
      </c>
      <c r="C30" t="s">
        <v>1385</v>
      </c>
      <c r="D30" t="s">
        <v>1386</v>
      </c>
      <c r="E30" t="s">
        <v>1387</v>
      </c>
      <c r="F30" t="str">
        <f>LEFT(CUIPO_datos_abiertos[[#This Row],[COD_PROGRAMATICO_MGA]],4)</f>
        <v>0</v>
      </c>
      <c r="G30" t="s">
        <v>1388</v>
      </c>
      <c r="H30" t="s">
        <v>1389</v>
      </c>
      <c r="I30" t="s">
        <v>1390</v>
      </c>
      <c r="J30" t="s">
        <v>1391</v>
      </c>
      <c r="K30" t="s">
        <v>1392</v>
      </c>
      <c r="L30" t="s">
        <v>1390</v>
      </c>
      <c r="M30" t="s">
        <v>1390</v>
      </c>
      <c r="N30" s="28">
        <v>1914129</v>
      </c>
      <c r="O30" s="28">
        <v>1914129</v>
      </c>
      <c r="P30" s="28">
        <v>1914129</v>
      </c>
      <c r="Q30" s="28" t="str">
        <f>IF(AND(LEN(CUIPO_datos_abiertos[[#This Row],[COD_PROGRAMATICO_MGA]])=7,ISNUMBER(VALUE(CUIPO_datos_abiertos[[#This Row],[COD_PROGRAMATICO_MGA]]))),"VALIDO","")</f>
        <v/>
      </c>
    </row>
    <row r="31" spans="1:17" hidden="1" x14ac:dyDescent="0.3">
      <c r="A31">
        <v>20251201</v>
      </c>
      <c r="B31" t="s">
        <v>1384</v>
      </c>
      <c r="C31" t="s">
        <v>1388</v>
      </c>
      <c r="D31" t="s">
        <v>1386</v>
      </c>
      <c r="E31" t="s">
        <v>1387</v>
      </c>
      <c r="F31" t="str">
        <f>LEFT(CUIPO_datos_abiertos[[#This Row],[COD_PROGRAMATICO_MGA]],4)</f>
        <v>NO A</v>
      </c>
      <c r="G31" t="s">
        <v>1390</v>
      </c>
      <c r="H31" t="s">
        <v>1390</v>
      </c>
      <c r="I31" t="s">
        <v>1390</v>
      </c>
      <c r="J31" t="s">
        <v>1390</v>
      </c>
      <c r="K31" t="s">
        <v>1390</v>
      </c>
      <c r="L31" t="s">
        <v>1390</v>
      </c>
      <c r="M31" t="s">
        <v>1390</v>
      </c>
      <c r="N31" s="28">
        <v>3214062733</v>
      </c>
      <c r="O31" s="28">
        <v>3214062733</v>
      </c>
      <c r="P31" s="28">
        <v>3214062733</v>
      </c>
      <c r="Q31" s="28" t="str">
        <f>IF(AND(LEN(CUIPO_datos_abiertos[[#This Row],[COD_PROGRAMATICO_MGA]])=7,ISNUMBER(VALUE(CUIPO_datos_abiertos[[#This Row],[COD_PROGRAMATICO_MGA]]))),"VALIDO","")</f>
        <v/>
      </c>
    </row>
    <row r="32" spans="1:17" hidden="1" x14ac:dyDescent="0.3">
      <c r="A32">
        <v>20251201</v>
      </c>
      <c r="B32" t="s">
        <v>1384</v>
      </c>
      <c r="C32" t="s">
        <v>1388</v>
      </c>
      <c r="D32" t="s">
        <v>1386</v>
      </c>
      <c r="E32" t="s">
        <v>1398</v>
      </c>
      <c r="F32" t="str">
        <f>LEFT(CUIPO_datos_abiertos[[#This Row],[COD_PROGRAMATICO_MGA]],4)</f>
        <v>0</v>
      </c>
      <c r="G32" t="s">
        <v>1388</v>
      </c>
      <c r="H32" t="s">
        <v>1389</v>
      </c>
      <c r="I32" t="s">
        <v>1390</v>
      </c>
      <c r="J32" t="s">
        <v>1391</v>
      </c>
      <c r="K32" t="s">
        <v>1392</v>
      </c>
      <c r="L32" t="s">
        <v>1390</v>
      </c>
      <c r="M32" t="s">
        <v>1390</v>
      </c>
      <c r="N32" s="28">
        <v>150000000</v>
      </c>
      <c r="O32" s="28">
        <v>62643164</v>
      </c>
      <c r="P32" s="28">
        <v>0</v>
      </c>
      <c r="Q32" s="28" t="str">
        <f>IF(AND(LEN(CUIPO_datos_abiertos[[#This Row],[COD_PROGRAMATICO_MGA]])=7,ISNUMBER(VALUE(CUIPO_datos_abiertos[[#This Row],[COD_PROGRAMATICO_MGA]]))),"VALIDO","")</f>
        <v/>
      </c>
    </row>
    <row r="33" spans="1:17" hidden="1" x14ac:dyDescent="0.3">
      <c r="A33">
        <v>20251201</v>
      </c>
      <c r="B33" t="s">
        <v>1384</v>
      </c>
      <c r="C33" t="s">
        <v>1432</v>
      </c>
      <c r="D33" t="s">
        <v>1386</v>
      </c>
      <c r="E33" t="s">
        <v>1398</v>
      </c>
      <c r="F33" t="str">
        <f>LEFT(CUIPO_datos_abiertos[[#This Row],[COD_PROGRAMATICO_MGA]],4)</f>
        <v>4599</v>
      </c>
      <c r="G33" t="s">
        <v>109</v>
      </c>
      <c r="H33" t="s">
        <v>1411</v>
      </c>
      <c r="I33" t="s">
        <v>1390</v>
      </c>
      <c r="J33" t="s">
        <v>1412</v>
      </c>
      <c r="K33" t="s">
        <v>1392</v>
      </c>
      <c r="L33" t="s">
        <v>1390</v>
      </c>
      <c r="M33" t="s">
        <v>1390</v>
      </c>
      <c r="N33" s="28">
        <v>364081770</v>
      </c>
      <c r="O33" s="28">
        <v>364081770</v>
      </c>
      <c r="P33" s="28">
        <v>364081770</v>
      </c>
      <c r="Q33" s="28" t="str">
        <f>IF(AND(LEN(CUIPO_datos_abiertos[[#This Row],[COD_PROGRAMATICO_MGA]])=7,ISNUMBER(VALUE(CUIPO_datos_abiertos[[#This Row],[COD_PROGRAMATICO_MGA]]))),"VALIDO","")</f>
        <v>VALIDO</v>
      </c>
    </row>
    <row r="34" spans="1:17" hidden="1" x14ac:dyDescent="0.3">
      <c r="A34">
        <v>20251201</v>
      </c>
      <c r="B34" t="s">
        <v>1384</v>
      </c>
      <c r="C34" t="s">
        <v>1433</v>
      </c>
      <c r="D34" t="s">
        <v>1386</v>
      </c>
      <c r="E34" t="s">
        <v>1394</v>
      </c>
      <c r="F34" t="str">
        <f>LEFT(CUIPO_datos_abiertos[[#This Row],[COD_PROGRAMATICO_MGA]],4)</f>
        <v>1903</v>
      </c>
      <c r="G34" t="s">
        <v>208</v>
      </c>
      <c r="H34" t="s">
        <v>1414</v>
      </c>
      <c r="I34" t="s">
        <v>1434</v>
      </c>
      <c r="J34" t="s">
        <v>1435</v>
      </c>
      <c r="K34" t="s">
        <v>1392</v>
      </c>
      <c r="L34" t="s">
        <v>1390</v>
      </c>
      <c r="M34" t="s">
        <v>1390</v>
      </c>
      <c r="N34" s="28">
        <v>1139440996</v>
      </c>
      <c r="O34" s="28">
        <v>1134923277</v>
      </c>
      <c r="P34" s="28">
        <v>1116888991</v>
      </c>
      <c r="Q34" s="28" t="str">
        <f>IF(AND(LEN(CUIPO_datos_abiertos[[#This Row],[COD_PROGRAMATICO_MGA]])=7,ISNUMBER(VALUE(CUIPO_datos_abiertos[[#This Row],[COD_PROGRAMATICO_MGA]]))),"VALIDO","")</f>
        <v>VALIDO</v>
      </c>
    </row>
    <row r="35" spans="1:17" hidden="1" x14ac:dyDescent="0.3">
      <c r="A35">
        <v>20260301</v>
      </c>
      <c r="B35" t="s">
        <v>1384</v>
      </c>
      <c r="C35" t="s">
        <v>1436</v>
      </c>
      <c r="D35" t="s">
        <v>1386</v>
      </c>
      <c r="E35" t="s">
        <v>1402</v>
      </c>
      <c r="F35" t="str">
        <f>LEFT(CUIPO_datos_abiertos[[#This Row],[COD_PROGRAMATICO_MGA]],4)</f>
        <v>2201</v>
      </c>
      <c r="G35" t="s">
        <v>63</v>
      </c>
      <c r="H35" t="s">
        <v>1430</v>
      </c>
      <c r="I35" t="s">
        <v>1431</v>
      </c>
      <c r="J35" t="s">
        <v>1391</v>
      </c>
      <c r="K35" t="s">
        <v>1392</v>
      </c>
      <c r="L35" t="s">
        <v>1390</v>
      </c>
      <c r="M35" t="s">
        <v>1390</v>
      </c>
      <c r="N35" s="28">
        <v>386363813</v>
      </c>
      <c r="O35" s="28">
        <v>79900604</v>
      </c>
      <c r="P35" s="28">
        <v>69247190</v>
      </c>
      <c r="Q35" s="28" t="str">
        <f>IF(AND(LEN(CUIPO_datos_abiertos[[#This Row],[COD_PROGRAMATICO_MGA]])=7,ISNUMBER(VALUE(CUIPO_datos_abiertos[[#This Row],[COD_PROGRAMATICO_MGA]]))),"VALIDO","")</f>
        <v>VALIDO</v>
      </c>
    </row>
    <row r="36" spans="1:17" hidden="1" x14ac:dyDescent="0.3">
      <c r="A36">
        <v>20251201</v>
      </c>
      <c r="B36" t="s">
        <v>1384</v>
      </c>
      <c r="C36" t="s">
        <v>1245</v>
      </c>
      <c r="D36" t="s">
        <v>1386</v>
      </c>
      <c r="E36" t="s">
        <v>1394</v>
      </c>
      <c r="F36" t="str">
        <f>LEFT(CUIPO_datos_abiertos[[#This Row],[COD_PROGRAMATICO_MGA]],4)</f>
        <v>1905</v>
      </c>
      <c r="G36" t="s">
        <v>1437</v>
      </c>
      <c r="H36" t="s">
        <v>1419</v>
      </c>
      <c r="I36" t="s">
        <v>1438</v>
      </c>
      <c r="J36" t="s">
        <v>1439</v>
      </c>
      <c r="K36" t="s">
        <v>1392</v>
      </c>
      <c r="L36" t="s">
        <v>1390</v>
      </c>
      <c r="M36" t="s">
        <v>1390</v>
      </c>
      <c r="N36" s="28">
        <v>118116742</v>
      </c>
      <c r="O36" s="28">
        <v>118116742</v>
      </c>
      <c r="P36" s="28">
        <v>118116742</v>
      </c>
      <c r="Q36" s="28" t="str">
        <f>IF(AND(LEN(CUIPO_datos_abiertos[[#This Row],[COD_PROGRAMATICO_MGA]])=7,ISNUMBER(VALUE(CUIPO_datos_abiertos[[#This Row],[COD_PROGRAMATICO_MGA]]))),"VALIDO","")</f>
        <v>VALIDO</v>
      </c>
    </row>
    <row r="37" spans="1:17" hidden="1" x14ac:dyDescent="0.3">
      <c r="A37">
        <v>20251201</v>
      </c>
      <c r="B37" t="s">
        <v>1384</v>
      </c>
      <c r="C37" t="s">
        <v>1388</v>
      </c>
      <c r="D37" t="s">
        <v>1386</v>
      </c>
      <c r="E37" t="s">
        <v>1398</v>
      </c>
      <c r="F37" t="str">
        <f>LEFT(CUIPO_datos_abiertos[[#This Row],[COD_PROGRAMATICO_MGA]],4)</f>
        <v>NO A</v>
      </c>
      <c r="G37" t="s">
        <v>1390</v>
      </c>
      <c r="H37" t="s">
        <v>1390</v>
      </c>
      <c r="I37" t="s">
        <v>1390</v>
      </c>
      <c r="J37" t="s">
        <v>1390</v>
      </c>
      <c r="K37" t="s">
        <v>1390</v>
      </c>
      <c r="L37" t="s">
        <v>1390</v>
      </c>
      <c r="M37" t="s">
        <v>1390</v>
      </c>
      <c r="N37" s="28">
        <v>4761343306</v>
      </c>
      <c r="O37" s="28">
        <v>570364947</v>
      </c>
      <c r="P37" s="28">
        <v>505042467</v>
      </c>
      <c r="Q37" s="28" t="str">
        <f>IF(AND(LEN(CUIPO_datos_abiertos[[#This Row],[COD_PROGRAMATICO_MGA]])=7,ISNUMBER(VALUE(CUIPO_datos_abiertos[[#This Row],[COD_PROGRAMATICO_MGA]]))),"VALIDO","")</f>
        <v/>
      </c>
    </row>
    <row r="38" spans="1:17" hidden="1" x14ac:dyDescent="0.3">
      <c r="A38">
        <v>20251201</v>
      </c>
      <c r="B38" t="s">
        <v>1384</v>
      </c>
      <c r="C38" t="s">
        <v>1390</v>
      </c>
      <c r="D38" t="s">
        <v>1386</v>
      </c>
      <c r="E38" t="s">
        <v>1394</v>
      </c>
      <c r="F38" t="str">
        <f>LEFT(CUIPO_datos_abiertos[[#This Row],[COD_PROGRAMATICO_MGA]],4)</f>
        <v>1903</v>
      </c>
      <c r="G38" t="s">
        <v>1399</v>
      </c>
      <c r="H38" t="s">
        <v>1389</v>
      </c>
      <c r="I38" t="s">
        <v>1440</v>
      </c>
      <c r="J38" t="s">
        <v>1441</v>
      </c>
      <c r="K38" t="s">
        <v>1392</v>
      </c>
      <c r="L38" t="s">
        <v>1390</v>
      </c>
      <c r="M38" t="s">
        <v>1442</v>
      </c>
      <c r="N38" s="28">
        <v>555313147</v>
      </c>
      <c r="O38" s="28">
        <v>527547490</v>
      </c>
      <c r="P38" s="28">
        <v>527547490</v>
      </c>
      <c r="Q38" s="28" t="str">
        <f>IF(AND(LEN(CUIPO_datos_abiertos[[#This Row],[COD_PROGRAMATICO_MGA]])=7,ISNUMBER(VALUE(CUIPO_datos_abiertos[[#This Row],[COD_PROGRAMATICO_MGA]]))),"VALIDO","")</f>
        <v>VALIDO</v>
      </c>
    </row>
    <row r="39" spans="1:17" hidden="1" x14ac:dyDescent="0.3">
      <c r="A39">
        <v>20251201</v>
      </c>
      <c r="B39" t="s">
        <v>1384</v>
      </c>
      <c r="C39" t="s">
        <v>1388</v>
      </c>
      <c r="D39" t="s">
        <v>1386</v>
      </c>
      <c r="E39" t="s">
        <v>1443</v>
      </c>
      <c r="F39" t="str">
        <f>LEFT(CUIPO_datos_abiertos[[#This Row],[COD_PROGRAMATICO_MGA]],4)</f>
        <v>0</v>
      </c>
      <c r="G39" t="s">
        <v>1388</v>
      </c>
      <c r="H39" t="s">
        <v>1389</v>
      </c>
      <c r="I39" t="s">
        <v>1390</v>
      </c>
      <c r="J39" t="s">
        <v>1391</v>
      </c>
      <c r="K39" t="s">
        <v>1392</v>
      </c>
      <c r="L39" t="s">
        <v>1390</v>
      </c>
      <c r="M39" t="s">
        <v>1390</v>
      </c>
      <c r="N39" s="28">
        <v>220296558</v>
      </c>
      <c r="O39" s="28">
        <v>220296558</v>
      </c>
      <c r="P39" s="28">
        <v>220296558</v>
      </c>
      <c r="Q39" s="28" t="str">
        <f>IF(AND(LEN(CUIPO_datos_abiertos[[#This Row],[COD_PROGRAMATICO_MGA]])=7,ISNUMBER(VALUE(CUIPO_datos_abiertos[[#This Row],[COD_PROGRAMATICO_MGA]]))),"VALIDO","")</f>
        <v/>
      </c>
    </row>
    <row r="40" spans="1:17" hidden="1" x14ac:dyDescent="0.3">
      <c r="A40">
        <v>20251201</v>
      </c>
      <c r="B40" t="s">
        <v>1384</v>
      </c>
      <c r="C40" t="s">
        <v>1388</v>
      </c>
      <c r="D40" t="s">
        <v>1386</v>
      </c>
      <c r="E40" t="s">
        <v>1387</v>
      </c>
      <c r="F40" t="str">
        <f>LEFT(CUIPO_datos_abiertos[[#This Row],[COD_PROGRAMATICO_MGA]],4)</f>
        <v>NO A</v>
      </c>
      <c r="G40" t="s">
        <v>1390</v>
      </c>
      <c r="H40" t="s">
        <v>1390</v>
      </c>
      <c r="I40" t="s">
        <v>1390</v>
      </c>
      <c r="J40" t="s">
        <v>1390</v>
      </c>
      <c r="K40" t="s">
        <v>1390</v>
      </c>
      <c r="L40" t="s">
        <v>1390</v>
      </c>
      <c r="M40" t="s">
        <v>1390</v>
      </c>
      <c r="N40" s="28">
        <v>4595256927</v>
      </c>
      <c r="O40" s="28">
        <v>4595256927</v>
      </c>
      <c r="P40" s="28">
        <v>4595256927</v>
      </c>
      <c r="Q40" s="28" t="str">
        <f>IF(AND(LEN(CUIPO_datos_abiertos[[#This Row],[COD_PROGRAMATICO_MGA]])=7,ISNUMBER(VALUE(CUIPO_datos_abiertos[[#This Row],[COD_PROGRAMATICO_MGA]]))),"VALIDO","")</f>
        <v/>
      </c>
    </row>
    <row r="41" spans="1:17" hidden="1" x14ac:dyDescent="0.3">
      <c r="A41">
        <v>20260301</v>
      </c>
      <c r="B41" t="s">
        <v>1384</v>
      </c>
      <c r="C41" t="s">
        <v>1401</v>
      </c>
      <c r="D41" t="s">
        <v>1386</v>
      </c>
      <c r="E41" t="s">
        <v>1402</v>
      </c>
      <c r="F41" t="str">
        <f>LEFT(CUIPO_datos_abiertos[[#This Row],[COD_PROGRAMATICO_MGA]],4)</f>
        <v>2201</v>
      </c>
      <c r="G41" t="s">
        <v>51</v>
      </c>
      <c r="H41" t="s">
        <v>1389</v>
      </c>
      <c r="I41" t="s">
        <v>1403</v>
      </c>
      <c r="J41" t="s">
        <v>1404</v>
      </c>
      <c r="K41" t="s">
        <v>1392</v>
      </c>
      <c r="L41" t="s">
        <v>1390</v>
      </c>
      <c r="M41" t="s">
        <v>1390</v>
      </c>
      <c r="N41" s="28">
        <v>70877614</v>
      </c>
      <c r="O41" s="28">
        <v>70877614</v>
      </c>
      <c r="P41" s="28">
        <v>70877614</v>
      </c>
      <c r="Q41" s="28" t="str">
        <f>IF(AND(LEN(CUIPO_datos_abiertos[[#This Row],[COD_PROGRAMATICO_MGA]])=7,ISNUMBER(VALUE(CUIPO_datos_abiertos[[#This Row],[COD_PROGRAMATICO_MGA]]))),"VALIDO","")</f>
        <v>VALIDO</v>
      </c>
    </row>
    <row r="42" spans="1:17" hidden="1" x14ac:dyDescent="0.3">
      <c r="A42">
        <v>20260301</v>
      </c>
      <c r="B42" t="s">
        <v>1384</v>
      </c>
      <c r="C42" t="s">
        <v>1388</v>
      </c>
      <c r="D42" t="s">
        <v>1386</v>
      </c>
      <c r="E42" t="s">
        <v>1398</v>
      </c>
      <c r="F42" t="str">
        <f>LEFT(CUIPO_datos_abiertos[[#This Row],[COD_PROGRAMATICO_MGA]],4)</f>
        <v>NO A</v>
      </c>
      <c r="G42" t="s">
        <v>1390</v>
      </c>
      <c r="H42" t="s">
        <v>1390</v>
      </c>
      <c r="I42" t="s">
        <v>1390</v>
      </c>
      <c r="J42" t="s">
        <v>1390</v>
      </c>
      <c r="K42" t="s">
        <v>1390</v>
      </c>
      <c r="L42" t="s">
        <v>1390</v>
      </c>
      <c r="M42" t="s">
        <v>1390</v>
      </c>
      <c r="N42" s="28">
        <v>1791478314</v>
      </c>
      <c r="O42" s="28">
        <v>1791478314</v>
      </c>
      <c r="P42" s="28">
        <v>1791478314</v>
      </c>
      <c r="Q42" s="28" t="str">
        <f>IF(AND(LEN(CUIPO_datos_abiertos[[#This Row],[COD_PROGRAMATICO_MGA]])=7,ISNUMBER(VALUE(CUIPO_datos_abiertos[[#This Row],[COD_PROGRAMATICO_MGA]]))),"VALIDO","")</f>
        <v/>
      </c>
    </row>
    <row r="43" spans="1:17" hidden="1" x14ac:dyDescent="0.3">
      <c r="A43">
        <v>20251201</v>
      </c>
      <c r="B43" t="s">
        <v>1384</v>
      </c>
      <c r="C43" t="s">
        <v>1407</v>
      </c>
      <c r="D43" t="s">
        <v>1386</v>
      </c>
      <c r="E43" t="s">
        <v>1402</v>
      </c>
      <c r="F43" t="str">
        <f>LEFT(CUIPO_datos_abiertos[[#This Row],[COD_PROGRAMATICO_MGA]],4)</f>
        <v>2201</v>
      </c>
      <c r="G43" t="s">
        <v>51</v>
      </c>
      <c r="H43" t="s">
        <v>1389</v>
      </c>
      <c r="I43" t="s">
        <v>1403</v>
      </c>
      <c r="J43" t="s">
        <v>1404</v>
      </c>
      <c r="K43" t="s">
        <v>1444</v>
      </c>
      <c r="L43" t="s">
        <v>1390</v>
      </c>
      <c r="M43" t="s">
        <v>1390</v>
      </c>
      <c r="N43" s="28">
        <v>37692314588</v>
      </c>
      <c r="O43" s="28">
        <v>37692314588</v>
      </c>
      <c r="P43" s="28">
        <v>37692314588</v>
      </c>
      <c r="Q43" s="28" t="str">
        <f>IF(AND(LEN(CUIPO_datos_abiertos[[#This Row],[COD_PROGRAMATICO_MGA]])=7,ISNUMBER(VALUE(CUIPO_datos_abiertos[[#This Row],[COD_PROGRAMATICO_MGA]]))),"VALIDO","")</f>
        <v>VALIDO</v>
      </c>
    </row>
    <row r="44" spans="1:17" hidden="1" x14ac:dyDescent="0.3">
      <c r="A44">
        <v>20260301</v>
      </c>
      <c r="B44" t="s">
        <v>1384</v>
      </c>
      <c r="C44" t="s">
        <v>1445</v>
      </c>
      <c r="D44" t="s">
        <v>1386</v>
      </c>
      <c r="E44" t="s">
        <v>1398</v>
      </c>
      <c r="F44" t="str">
        <f>LEFT(CUIPO_datos_abiertos[[#This Row],[COD_PROGRAMATICO_MGA]],4)</f>
        <v>4101</v>
      </c>
      <c r="G44" t="s">
        <v>196</v>
      </c>
      <c r="H44" t="s">
        <v>1411</v>
      </c>
      <c r="I44" t="s">
        <v>1390</v>
      </c>
      <c r="J44" t="s">
        <v>1412</v>
      </c>
      <c r="K44" t="s">
        <v>1392</v>
      </c>
      <c r="L44" t="s">
        <v>1390</v>
      </c>
      <c r="M44" t="s">
        <v>1390</v>
      </c>
      <c r="N44" s="28">
        <v>53639644</v>
      </c>
      <c r="O44" s="28">
        <v>53639644</v>
      </c>
      <c r="P44" s="28">
        <v>26819822</v>
      </c>
      <c r="Q44" s="28" t="str">
        <f>IF(AND(LEN(CUIPO_datos_abiertos[[#This Row],[COD_PROGRAMATICO_MGA]])=7,ISNUMBER(VALUE(CUIPO_datos_abiertos[[#This Row],[COD_PROGRAMATICO_MGA]]))),"VALIDO","")</f>
        <v>VALIDO</v>
      </c>
    </row>
    <row r="45" spans="1:17" hidden="1" x14ac:dyDescent="0.3">
      <c r="A45">
        <v>20251201</v>
      </c>
      <c r="B45" t="s">
        <v>1384</v>
      </c>
      <c r="C45" t="s">
        <v>1388</v>
      </c>
      <c r="D45" t="s">
        <v>1386</v>
      </c>
      <c r="E45" t="s">
        <v>1398</v>
      </c>
      <c r="F45" t="str">
        <f>LEFT(CUIPO_datos_abiertos[[#This Row],[COD_PROGRAMATICO_MGA]],4)</f>
        <v>NO A</v>
      </c>
      <c r="G45" t="s">
        <v>1390</v>
      </c>
      <c r="H45" t="s">
        <v>1390</v>
      </c>
      <c r="I45" t="s">
        <v>1390</v>
      </c>
      <c r="J45" t="s">
        <v>1390</v>
      </c>
      <c r="K45" t="s">
        <v>1390</v>
      </c>
      <c r="L45" t="s">
        <v>1390</v>
      </c>
      <c r="M45" t="s">
        <v>1390</v>
      </c>
      <c r="N45" s="28">
        <v>7930536474</v>
      </c>
      <c r="O45" s="28">
        <v>7930536474</v>
      </c>
      <c r="P45" s="28">
        <v>7930536474</v>
      </c>
      <c r="Q45" s="28" t="str">
        <f>IF(AND(LEN(CUIPO_datos_abiertos[[#This Row],[COD_PROGRAMATICO_MGA]])=7,ISNUMBER(VALUE(CUIPO_datos_abiertos[[#This Row],[COD_PROGRAMATICO_MGA]]))),"VALIDO","")</f>
        <v/>
      </c>
    </row>
    <row r="46" spans="1:17" hidden="1" x14ac:dyDescent="0.3">
      <c r="A46">
        <v>20251201</v>
      </c>
      <c r="B46" t="s">
        <v>1384</v>
      </c>
      <c r="C46" t="s">
        <v>1388</v>
      </c>
      <c r="D46" t="s">
        <v>1386</v>
      </c>
      <c r="E46" t="s">
        <v>1398</v>
      </c>
      <c r="F46" t="str">
        <f>LEFT(CUIPO_datos_abiertos[[#This Row],[COD_PROGRAMATICO_MGA]],4)</f>
        <v>4501</v>
      </c>
      <c r="G46" t="s">
        <v>978</v>
      </c>
      <c r="H46" t="s">
        <v>1411</v>
      </c>
      <c r="I46" t="s">
        <v>1390</v>
      </c>
      <c r="J46" t="s">
        <v>1446</v>
      </c>
      <c r="K46" t="s">
        <v>1392</v>
      </c>
      <c r="L46" t="s">
        <v>1390</v>
      </c>
      <c r="M46" t="s">
        <v>1390</v>
      </c>
      <c r="N46" s="28">
        <v>100000000</v>
      </c>
      <c r="O46" s="28">
        <v>100000000</v>
      </c>
      <c r="P46" s="28">
        <v>100000000</v>
      </c>
      <c r="Q46" s="28" t="str">
        <f>IF(AND(LEN(CUIPO_datos_abiertos[[#This Row],[COD_PROGRAMATICO_MGA]])=7,ISNUMBER(VALUE(CUIPO_datos_abiertos[[#This Row],[COD_PROGRAMATICO_MGA]]))),"VALIDO","")</f>
        <v>VALIDO</v>
      </c>
    </row>
    <row r="47" spans="1:17" hidden="1" x14ac:dyDescent="0.3">
      <c r="A47">
        <v>20260301</v>
      </c>
      <c r="B47" t="s">
        <v>1384</v>
      </c>
      <c r="C47" t="s">
        <v>1388</v>
      </c>
      <c r="D47" t="s">
        <v>1386</v>
      </c>
      <c r="E47" t="s">
        <v>1394</v>
      </c>
      <c r="F47" t="str">
        <f>LEFT(CUIPO_datos_abiertos[[#This Row],[COD_PROGRAMATICO_MGA]],4)</f>
        <v>1903</v>
      </c>
      <c r="G47" t="s">
        <v>1399</v>
      </c>
      <c r="H47" t="s">
        <v>1389</v>
      </c>
      <c r="I47" t="s">
        <v>1400</v>
      </c>
      <c r="J47" t="s">
        <v>1396</v>
      </c>
      <c r="K47" t="s">
        <v>1392</v>
      </c>
      <c r="L47" t="s">
        <v>1390</v>
      </c>
      <c r="M47" t="s">
        <v>1390</v>
      </c>
      <c r="N47" s="28">
        <v>25981000</v>
      </c>
      <c r="O47" s="28">
        <v>25981000</v>
      </c>
      <c r="P47" s="28">
        <v>18168200</v>
      </c>
      <c r="Q47" s="28" t="str">
        <f>IF(AND(LEN(CUIPO_datos_abiertos[[#This Row],[COD_PROGRAMATICO_MGA]])=7,ISNUMBER(VALUE(CUIPO_datos_abiertos[[#This Row],[COD_PROGRAMATICO_MGA]]))),"VALIDO","")</f>
        <v>VALIDO</v>
      </c>
    </row>
    <row r="48" spans="1:17" hidden="1" x14ac:dyDescent="0.3">
      <c r="A48">
        <v>20251201</v>
      </c>
      <c r="B48" t="s">
        <v>1384</v>
      </c>
      <c r="C48" t="s">
        <v>1385</v>
      </c>
      <c r="D48" t="s">
        <v>1386</v>
      </c>
      <c r="E48" t="s">
        <v>1387</v>
      </c>
      <c r="F48" t="str">
        <f>LEFT(CUIPO_datos_abiertos[[#This Row],[COD_PROGRAMATICO_MGA]],4)</f>
        <v>0</v>
      </c>
      <c r="G48" t="s">
        <v>1388</v>
      </c>
      <c r="H48" t="s">
        <v>1389</v>
      </c>
      <c r="I48" t="s">
        <v>1390</v>
      </c>
      <c r="J48" t="s">
        <v>1391</v>
      </c>
      <c r="K48" t="s">
        <v>1392</v>
      </c>
      <c r="L48" t="s">
        <v>1390</v>
      </c>
      <c r="M48" t="s">
        <v>1390</v>
      </c>
      <c r="N48" s="28">
        <v>191294225</v>
      </c>
      <c r="O48" s="28">
        <v>191294225</v>
      </c>
      <c r="P48" s="28">
        <v>191294225</v>
      </c>
      <c r="Q48" s="28" t="str">
        <f>IF(AND(LEN(CUIPO_datos_abiertos[[#This Row],[COD_PROGRAMATICO_MGA]])=7,ISNUMBER(VALUE(CUIPO_datos_abiertos[[#This Row],[COD_PROGRAMATICO_MGA]]))),"VALIDO","")</f>
        <v/>
      </c>
    </row>
    <row r="49" spans="1:17" hidden="1" x14ac:dyDescent="0.3">
      <c r="A49">
        <v>20251201</v>
      </c>
      <c r="B49" t="s">
        <v>1384</v>
      </c>
      <c r="C49" t="s">
        <v>1407</v>
      </c>
      <c r="D49" t="s">
        <v>1386</v>
      </c>
      <c r="E49" t="s">
        <v>1402</v>
      </c>
      <c r="F49" t="str">
        <f>LEFT(CUIPO_datos_abiertos[[#This Row],[COD_PROGRAMATICO_MGA]],4)</f>
        <v>2201</v>
      </c>
      <c r="G49" t="s">
        <v>51</v>
      </c>
      <c r="H49" t="s">
        <v>1389</v>
      </c>
      <c r="I49" t="s">
        <v>1408</v>
      </c>
      <c r="J49" t="s">
        <v>1404</v>
      </c>
      <c r="K49" t="s">
        <v>1392</v>
      </c>
      <c r="L49" t="s">
        <v>1390</v>
      </c>
      <c r="M49" t="s">
        <v>1390</v>
      </c>
      <c r="N49" s="28">
        <v>4314406977</v>
      </c>
      <c r="O49" s="28">
        <v>4314406977</v>
      </c>
      <c r="P49" s="28">
        <v>4314406977</v>
      </c>
      <c r="Q49" s="28" t="str">
        <f>IF(AND(LEN(CUIPO_datos_abiertos[[#This Row],[COD_PROGRAMATICO_MGA]])=7,ISNUMBER(VALUE(CUIPO_datos_abiertos[[#This Row],[COD_PROGRAMATICO_MGA]]))),"VALIDO","")</f>
        <v>VALIDO</v>
      </c>
    </row>
    <row r="50" spans="1:17" hidden="1" x14ac:dyDescent="0.3">
      <c r="A50">
        <v>20251201</v>
      </c>
      <c r="B50" t="s">
        <v>1384</v>
      </c>
      <c r="C50" t="s">
        <v>1388</v>
      </c>
      <c r="D50" t="s">
        <v>1386</v>
      </c>
      <c r="E50" t="s">
        <v>1394</v>
      </c>
      <c r="F50" t="str">
        <f>LEFT(CUIPO_datos_abiertos[[#This Row],[COD_PROGRAMATICO_MGA]],4)</f>
        <v>NO A</v>
      </c>
      <c r="G50" t="s">
        <v>1390</v>
      </c>
      <c r="H50" t="s">
        <v>1390</v>
      </c>
      <c r="I50" t="s">
        <v>1390</v>
      </c>
      <c r="J50" t="s">
        <v>1390</v>
      </c>
      <c r="K50" t="s">
        <v>1390</v>
      </c>
      <c r="L50" t="s">
        <v>1390</v>
      </c>
      <c r="M50" t="s">
        <v>1390</v>
      </c>
      <c r="N50" s="28">
        <v>1266943490</v>
      </c>
      <c r="O50" s="28">
        <v>1266943490</v>
      </c>
      <c r="P50" s="28">
        <v>1266943490</v>
      </c>
      <c r="Q50" s="28" t="str">
        <f>IF(AND(LEN(CUIPO_datos_abiertos[[#This Row],[COD_PROGRAMATICO_MGA]])=7,ISNUMBER(VALUE(CUIPO_datos_abiertos[[#This Row],[COD_PROGRAMATICO_MGA]]))),"VALIDO","")</f>
        <v/>
      </c>
    </row>
    <row r="51" spans="1:17" hidden="1" x14ac:dyDescent="0.3">
      <c r="A51">
        <v>20260301</v>
      </c>
      <c r="B51" t="s">
        <v>1384</v>
      </c>
      <c r="C51" t="s">
        <v>1388</v>
      </c>
      <c r="D51" t="s">
        <v>1397</v>
      </c>
      <c r="E51" t="s">
        <v>1398</v>
      </c>
      <c r="F51" t="str">
        <f>LEFT(CUIPO_datos_abiertos[[#This Row],[COD_PROGRAMATICO_MGA]],4)</f>
        <v>NO A</v>
      </c>
      <c r="G51" t="s">
        <v>1390</v>
      </c>
      <c r="H51" t="s">
        <v>1390</v>
      </c>
      <c r="I51" t="s">
        <v>1390</v>
      </c>
      <c r="J51" t="s">
        <v>1390</v>
      </c>
      <c r="K51" t="s">
        <v>1390</v>
      </c>
      <c r="L51" t="s">
        <v>1390</v>
      </c>
      <c r="M51" t="s">
        <v>1390</v>
      </c>
      <c r="N51" s="28">
        <v>2145827669</v>
      </c>
      <c r="O51" s="28">
        <v>2145827669</v>
      </c>
      <c r="P51" s="28">
        <v>1600858118</v>
      </c>
      <c r="Q51" s="28" t="str">
        <f>IF(AND(LEN(CUIPO_datos_abiertos[[#This Row],[COD_PROGRAMATICO_MGA]])=7,ISNUMBER(VALUE(CUIPO_datos_abiertos[[#This Row],[COD_PROGRAMATICO_MGA]]))),"VALIDO","")</f>
        <v/>
      </c>
    </row>
    <row r="52" spans="1:17" hidden="1" x14ac:dyDescent="0.3">
      <c r="A52">
        <v>20260301</v>
      </c>
      <c r="B52" t="s">
        <v>1384</v>
      </c>
      <c r="C52" t="s">
        <v>1388</v>
      </c>
      <c r="D52" t="s">
        <v>1386</v>
      </c>
      <c r="E52" t="s">
        <v>1443</v>
      </c>
      <c r="F52" t="str">
        <f>LEFT(CUIPO_datos_abiertos[[#This Row],[COD_PROGRAMATICO_MGA]],4)</f>
        <v>0</v>
      </c>
      <c r="G52" t="s">
        <v>1388</v>
      </c>
      <c r="H52" t="s">
        <v>1389</v>
      </c>
      <c r="I52" t="s">
        <v>1390</v>
      </c>
      <c r="J52" t="s">
        <v>1391</v>
      </c>
      <c r="K52" t="s">
        <v>1392</v>
      </c>
      <c r="L52" t="s">
        <v>1390</v>
      </c>
      <c r="M52" t="s">
        <v>1390</v>
      </c>
      <c r="N52" s="28">
        <v>56203325</v>
      </c>
      <c r="O52" s="28">
        <v>54805930</v>
      </c>
      <c r="P52" s="28">
        <v>52121620</v>
      </c>
      <c r="Q52" s="28" t="str">
        <f>IF(AND(LEN(CUIPO_datos_abiertos[[#This Row],[COD_PROGRAMATICO_MGA]])=7,ISNUMBER(VALUE(CUIPO_datos_abiertos[[#This Row],[COD_PROGRAMATICO_MGA]]))),"VALIDO","")</f>
        <v/>
      </c>
    </row>
    <row r="53" spans="1:17" hidden="1" x14ac:dyDescent="0.3">
      <c r="A53">
        <v>20251201</v>
      </c>
      <c r="B53" t="s">
        <v>1384</v>
      </c>
      <c r="C53" t="s">
        <v>1388</v>
      </c>
      <c r="D53" t="s">
        <v>1386</v>
      </c>
      <c r="E53" t="s">
        <v>1443</v>
      </c>
      <c r="F53" t="str">
        <f>LEFT(CUIPO_datos_abiertos[[#This Row],[COD_PROGRAMATICO_MGA]],4)</f>
        <v>NO A</v>
      </c>
      <c r="G53" t="s">
        <v>1390</v>
      </c>
      <c r="H53" t="s">
        <v>1390</v>
      </c>
      <c r="I53" t="s">
        <v>1390</v>
      </c>
      <c r="J53" t="s">
        <v>1390</v>
      </c>
      <c r="K53" t="s">
        <v>1390</v>
      </c>
      <c r="L53" t="s">
        <v>1390</v>
      </c>
      <c r="M53" t="s">
        <v>1390</v>
      </c>
      <c r="N53" s="28">
        <v>3082410206</v>
      </c>
      <c r="O53" s="28">
        <v>3082410206</v>
      </c>
      <c r="P53" s="28">
        <v>2771346634</v>
      </c>
      <c r="Q53" s="28" t="str">
        <f>IF(AND(LEN(CUIPO_datos_abiertos[[#This Row],[COD_PROGRAMATICO_MGA]])=7,ISNUMBER(VALUE(CUIPO_datos_abiertos[[#This Row],[COD_PROGRAMATICO_MGA]]))),"VALIDO","")</f>
        <v/>
      </c>
    </row>
    <row r="54" spans="1:17" hidden="1" x14ac:dyDescent="0.3">
      <c r="A54">
        <v>20260301</v>
      </c>
      <c r="B54" t="s">
        <v>1384</v>
      </c>
      <c r="C54" t="s">
        <v>1388</v>
      </c>
      <c r="D54" t="s">
        <v>1386</v>
      </c>
      <c r="E54" t="s">
        <v>1443</v>
      </c>
      <c r="F54" t="str">
        <f>LEFT(CUIPO_datos_abiertos[[#This Row],[COD_PROGRAMATICO_MGA]],4)</f>
        <v>0</v>
      </c>
      <c r="G54" t="s">
        <v>1388</v>
      </c>
      <c r="H54" t="s">
        <v>1414</v>
      </c>
      <c r="I54" t="s">
        <v>1390</v>
      </c>
      <c r="J54" t="s">
        <v>1391</v>
      </c>
      <c r="K54" t="s">
        <v>1392</v>
      </c>
      <c r="L54" t="s">
        <v>1390</v>
      </c>
      <c r="M54" t="s">
        <v>1390</v>
      </c>
      <c r="N54" s="28">
        <v>74690677</v>
      </c>
      <c r="O54" s="28">
        <v>17190677</v>
      </c>
      <c r="P54" s="28">
        <v>17190677</v>
      </c>
      <c r="Q54" s="28" t="str">
        <f>IF(AND(LEN(CUIPO_datos_abiertos[[#This Row],[COD_PROGRAMATICO_MGA]])=7,ISNUMBER(VALUE(CUIPO_datos_abiertos[[#This Row],[COD_PROGRAMATICO_MGA]]))),"VALIDO","")</f>
        <v/>
      </c>
    </row>
    <row r="55" spans="1:17" hidden="1" x14ac:dyDescent="0.3">
      <c r="A55">
        <v>20251201</v>
      </c>
      <c r="B55" t="s">
        <v>1384</v>
      </c>
      <c r="C55" t="s">
        <v>1388</v>
      </c>
      <c r="D55" t="s">
        <v>1386</v>
      </c>
      <c r="E55" t="s">
        <v>1398</v>
      </c>
      <c r="F55" t="str">
        <f>LEFT(CUIPO_datos_abiertos[[#This Row],[COD_PROGRAMATICO_MGA]],4)</f>
        <v>NO A</v>
      </c>
      <c r="G55" t="s">
        <v>1390</v>
      </c>
      <c r="H55" t="s">
        <v>1390</v>
      </c>
      <c r="I55" t="s">
        <v>1390</v>
      </c>
      <c r="J55" t="s">
        <v>1390</v>
      </c>
      <c r="K55" t="s">
        <v>1390</v>
      </c>
      <c r="L55" t="s">
        <v>1390</v>
      </c>
      <c r="M55" t="s">
        <v>1390</v>
      </c>
      <c r="N55" s="28">
        <v>43645127037</v>
      </c>
      <c r="O55" s="28">
        <v>43645127037</v>
      </c>
      <c r="P55" s="28">
        <v>43645127037</v>
      </c>
      <c r="Q55" s="28" t="str">
        <f>IF(AND(LEN(CUIPO_datos_abiertos[[#This Row],[COD_PROGRAMATICO_MGA]])=7,ISNUMBER(VALUE(CUIPO_datos_abiertos[[#This Row],[COD_PROGRAMATICO_MGA]]))),"VALIDO","")</f>
        <v/>
      </c>
    </row>
    <row r="56" spans="1:17" hidden="1" x14ac:dyDescent="0.3">
      <c r="A56">
        <v>20251201</v>
      </c>
      <c r="B56" t="s">
        <v>1384</v>
      </c>
      <c r="C56" t="s">
        <v>1447</v>
      </c>
      <c r="D56" t="s">
        <v>1386</v>
      </c>
      <c r="E56" t="s">
        <v>1394</v>
      </c>
      <c r="F56" t="str">
        <f>LEFT(CUIPO_datos_abiertos[[#This Row],[COD_PROGRAMATICO_MGA]],4)</f>
        <v>1903</v>
      </c>
      <c r="G56" t="s">
        <v>208</v>
      </c>
      <c r="H56" t="s">
        <v>1419</v>
      </c>
      <c r="I56" t="s">
        <v>1420</v>
      </c>
      <c r="J56" t="s">
        <v>1448</v>
      </c>
      <c r="K56" t="s">
        <v>1392</v>
      </c>
      <c r="L56" t="s">
        <v>1390</v>
      </c>
      <c r="M56" t="s">
        <v>1390</v>
      </c>
      <c r="N56" s="28">
        <v>578893198</v>
      </c>
      <c r="O56" s="28">
        <v>554326096</v>
      </c>
      <c r="P56" s="28">
        <v>391987692</v>
      </c>
      <c r="Q56" s="28" t="str">
        <f>IF(AND(LEN(CUIPO_datos_abiertos[[#This Row],[COD_PROGRAMATICO_MGA]])=7,ISNUMBER(VALUE(CUIPO_datos_abiertos[[#This Row],[COD_PROGRAMATICO_MGA]]))),"VALIDO","")</f>
        <v>VALIDO</v>
      </c>
    </row>
    <row r="57" spans="1:17" hidden="1" x14ac:dyDescent="0.3">
      <c r="A57">
        <v>20260301</v>
      </c>
      <c r="B57" t="s">
        <v>1384</v>
      </c>
      <c r="C57" t="s">
        <v>1388</v>
      </c>
      <c r="D57" t="s">
        <v>1386</v>
      </c>
      <c r="E57" t="s">
        <v>1394</v>
      </c>
      <c r="F57" t="str">
        <f>LEFT(CUIPO_datos_abiertos[[#This Row],[COD_PROGRAMATICO_MGA]],4)</f>
        <v>0</v>
      </c>
      <c r="G57" t="s">
        <v>1388</v>
      </c>
      <c r="H57" t="s">
        <v>1389</v>
      </c>
      <c r="I57" t="s">
        <v>1405</v>
      </c>
      <c r="J57" t="s">
        <v>1449</v>
      </c>
      <c r="K57" t="s">
        <v>1392</v>
      </c>
      <c r="L57" t="s">
        <v>1390</v>
      </c>
      <c r="M57" t="s">
        <v>1390</v>
      </c>
      <c r="N57" s="28">
        <v>1578021466</v>
      </c>
      <c r="O57" s="28">
        <v>1578021466</v>
      </c>
      <c r="P57" s="28">
        <v>1052109035</v>
      </c>
      <c r="Q57" s="28" t="str">
        <f>IF(AND(LEN(CUIPO_datos_abiertos[[#This Row],[COD_PROGRAMATICO_MGA]])=7,ISNUMBER(VALUE(CUIPO_datos_abiertos[[#This Row],[COD_PROGRAMATICO_MGA]]))),"VALIDO","")</f>
        <v/>
      </c>
    </row>
    <row r="58" spans="1:17" hidden="1" x14ac:dyDescent="0.3">
      <c r="A58">
        <v>20251201</v>
      </c>
      <c r="B58" t="s">
        <v>1384</v>
      </c>
      <c r="C58" t="s">
        <v>1390</v>
      </c>
      <c r="D58" t="s">
        <v>1386</v>
      </c>
      <c r="E58" t="s">
        <v>1394</v>
      </c>
      <c r="F58" t="str">
        <f>LEFT(CUIPO_datos_abiertos[[#This Row],[COD_PROGRAMATICO_MGA]],4)</f>
        <v>1903</v>
      </c>
      <c r="G58" s="110" t="s">
        <v>1399</v>
      </c>
      <c r="H58" t="s">
        <v>1389</v>
      </c>
      <c r="I58" t="s">
        <v>1440</v>
      </c>
      <c r="J58" t="s">
        <v>1441</v>
      </c>
      <c r="K58" t="s">
        <v>1392</v>
      </c>
      <c r="L58" t="s">
        <v>1390</v>
      </c>
      <c r="M58" t="s">
        <v>1450</v>
      </c>
      <c r="N58" s="28">
        <v>433335403</v>
      </c>
      <c r="O58" s="28">
        <v>411668634</v>
      </c>
      <c r="P58" s="28">
        <v>411668634</v>
      </c>
      <c r="Q58" s="28" t="str">
        <f>IF(AND(LEN(CUIPO_datos_abiertos[[#This Row],[COD_PROGRAMATICO_MGA]])=7,ISNUMBER(VALUE(CUIPO_datos_abiertos[[#This Row],[COD_PROGRAMATICO_MGA]]))),"VALIDO","")</f>
        <v>VALIDO</v>
      </c>
    </row>
    <row r="59" spans="1:17" hidden="1" x14ac:dyDescent="0.3">
      <c r="A59">
        <v>20251201</v>
      </c>
      <c r="B59" t="s">
        <v>1384</v>
      </c>
      <c r="C59" t="s">
        <v>1388</v>
      </c>
      <c r="D59" t="s">
        <v>1386</v>
      </c>
      <c r="E59" t="s">
        <v>1398</v>
      </c>
      <c r="F59" t="str">
        <f>LEFT(CUIPO_datos_abiertos[[#This Row],[COD_PROGRAMATICO_MGA]],4)</f>
        <v>3301</v>
      </c>
      <c r="G59" t="s">
        <v>129</v>
      </c>
      <c r="H59" t="s">
        <v>1389</v>
      </c>
      <c r="I59" t="s">
        <v>1390</v>
      </c>
      <c r="J59" t="s">
        <v>1417</v>
      </c>
      <c r="K59" t="s">
        <v>1392</v>
      </c>
      <c r="L59" t="s">
        <v>1390</v>
      </c>
      <c r="M59" t="s">
        <v>1451</v>
      </c>
      <c r="N59" s="28">
        <v>113500000</v>
      </c>
      <c r="O59" s="28">
        <v>113500000</v>
      </c>
      <c r="P59" s="28">
        <v>113500000</v>
      </c>
      <c r="Q59" s="28" t="str">
        <f>IF(AND(LEN(CUIPO_datos_abiertos[[#This Row],[COD_PROGRAMATICO_MGA]])=7,ISNUMBER(VALUE(CUIPO_datos_abiertos[[#This Row],[COD_PROGRAMATICO_MGA]]))),"VALIDO","")</f>
        <v>VALIDO</v>
      </c>
    </row>
    <row r="60" spans="1:17" hidden="1" x14ac:dyDescent="0.3">
      <c r="A60">
        <v>20260301</v>
      </c>
      <c r="B60" t="s">
        <v>1384</v>
      </c>
      <c r="C60" t="s">
        <v>1388</v>
      </c>
      <c r="D60" t="s">
        <v>1386</v>
      </c>
      <c r="E60" t="s">
        <v>1398</v>
      </c>
      <c r="F60" t="str">
        <f>LEFT(CUIPO_datos_abiertos[[#This Row],[COD_PROGRAMATICO_MGA]],4)</f>
        <v>NO A</v>
      </c>
      <c r="G60" t="s">
        <v>1390</v>
      </c>
      <c r="H60" t="s">
        <v>1390</v>
      </c>
      <c r="I60" t="s">
        <v>1390</v>
      </c>
      <c r="J60" t="s">
        <v>1390</v>
      </c>
      <c r="K60" t="s">
        <v>1390</v>
      </c>
      <c r="L60" t="s">
        <v>1390</v>
      </c>
      <c r="M60" t="s">
        <v>1390</v>
      </c>
      <c r="N60" s="28">
        <v>24000000</v>
      </c>
      <c r="O60" s="28">
        <v>3000000</v>
      </c>
      <c r="P60" s="28">
        <v>0</v>
      </c>
      <c r="Q60" s="28" t="str">
        <f>IF(AND(LEN(CUIPO_datos_abiertos[[#This Row],[COD_PROGRAMATICO_MGA]])=7,ISNUMBER(VALUE(CUIPO_datos_abiertos[[#This Row],[COD_PROGRAMATICO_MGA]]))),"VALIDO","")</f>
        <v/>
      </c>
    </row>
    <row r="61" spans="1:17" hidden="1" x14ac:dyDescent="0.3">
      <c r="A61">
        <v>20251201</v>
      </c>
      <c r="B61" t="s">
        <v>1384</v>
      </c>
      <c r="C61" t="s">
        <v>1388</v>
      </c>
      <c r="D61" t="s">
        <v>1386</v>
      </c>
      <c r="E61" t="s">
        <v>1394</v>
      </c>
      <c r="F61" t="str">
        <f>LEFT(CUIPO_datos_abiertos[[#This Row],[COD_PROGRAMATICO_MGA]],4)</f>
        <v>1906</v>
      </c>
      <c r="G61" t="s">
        <v>1452</v>
      </c>
      <c r="H61" t="s">
        <v>1419</v>
      </c>
      <c r="I61" t="s">
        <v>1420</v>
      </c>
      <c r="J61" t="s">
        <v>1396</v>
      </c>
      <c r="K61" t="s">
        <v>1392</v>
      </c>
      <c r="L61" t="s">
        <v>1390</v>
      </c>
      <c r="M61" t="s">
        <v>1390</v>
      </c>
      <c r="N61" s="28">
        <v>173551024</v>
      </c>
      <c r="O61" s="28">
        <v>173551024</v>
      </c>
      <c r="P61" s="28">
        <v>173551024</v>
      </c>
      <c r="Q61" s="28" t="str">
        <f>IF(AND(LEN(CUIPO_datos_abiertos[[#This Row],[COD_PROGRAMATICO_MGA]])=7,ISNUMBER(VALUE(CUIPO_datos_abiertos[[#This Row],[COD_PROGRAMATICO_MGA]]))),"VALIDO","")</f>
        <v>VALIDO</v>
      </c>
    </row>
    <row r="62" spans="1:17" hidden="1" x14ac:dyDescent="0.3">
      <c r="A62">
        <v>20260301</v>
      </c>
      <c r="B62" t="s">
        <v>1384</v>
      </c>
      <c r="C62" t="s">
        <v>1388</v>
      </c>
      <c r="D62" t="s">
        <v>1386</v>
      </c>
      <c r="E62" t="s">
        <v>1443</v>
      </c>
      <c r="F62" t="str">
        <f>LEFT(CUIPO_datos_abiertos[[#This Row],[COD_PROGRAMATICO_MGA]],4)</f>
        <v>0</v>
      </c>
      <c r="G62" t="s">
        <v>1388</v>
      </c>
      <c r="H62" t="s">
        <v>1389</v>
      </c>
      <c r="I62" t="s">
        <v>1390</v>
      </c>
      <c r="J62" t="s">
        <v>1391</v>
      </c>
      <c r="K62" t="s">
        <v>1392</v>
      </c>
      <c r="L62" t="s">
        <v>1390</v>
      </c>
      <c r="M62" t="s">
        <v>1390</v>
      </c>
      <c r="N62" s="28">
        <v>555847472</v>
      </c>
      <c r="O62" s="28">
        <v>555847472</v>
      </c>
      <c r="P62" s="28">
        <v>555847472</v>
      </c>
      <c r="Q62" s="28" t="str">
        <f>IF(AND(LEN(CUIPO_datos_abiertos[[#This Row],[COD_PROGRAMATICO_MGA]])=7,ISNUMBER(VALUE(CUIPO_datos_abiertos[[#This Row],[COD_PROGRAMATICO_MGA]]))),"VALIDO","")</f>
        <v/>
      </c>
    </row>
    <row r="63" spans="1:17" hidden="1" x14ac:dyDescent="0.3">
      <c r="A63">
        <v>20251201</v>
      </c>
      <c r="B63" t="s">
        <v>1384</v>
      </c>
      <c r="C63" t="s">
        <v>1388</v>
      </c>
      <c r="D63" t="s">
        <v>1386</v>
      </c>
      <c r="E63" t="s">
        <v>1398</v>
      </c>
      <c r="F63" t="str">
        <f>LEFT(CUIPO_datos_abiertos[[#This Row],[COD_PROGRAMATICO_MGA]],4)</f>
        <v>NO A</v>
      </c>
      <c r="G63" t="s">
        <v>1390</v>
      </c>
      <c r="H63" t="s">
        <v>1390</v>
      </c>
      <c r="I63" t="s">
        <v>1390</v>
      </c>
      <c r="J63" t="s">
        <v>1390</v>
      </c>
      <c r="K63" t="s">
        <v>1390</v>
      </c>
      <c r="L63" t="s">
        <v>1390</v>
      </c>
      <c r="M63" t="s">
        <v>1390</v>
      </c>
      <c r="N63" s="28">
        <v>11302581688</v>
      </c>
      <c r="O63" s="28">
        <v>11302581688</v>
      </c>
      <c r="P63" s="28">
        <v>11302581688</v>
      </c>
      <c r="Q63" s="28" t="str">
        <f>IF(AND(LEN(CUIPO_datos_abiertos[[#This Row],[COD_PROGRAMATICO_MGA]])=7,ISNUMBER(VALUE(CUIPO_datos_abiertos[[#This Row],[COD_PROGRAMATICO_MGA]]))),"VALIDO","")</f>
        <v/>
      </c>
    </row>
    <row r="64" spans="1:17" hidden="1" x14ac:dyDescent="0.3">
      <c r="A64">
        <v>20251201</v>
      </c>
      <c r="B64" t="s">
        <v>1384</v>
      </c>
      <c r="C64" t="s">
        <v>1453</v>
      </c>
      <c r="D64" t="s">
        <v>1397</v>
      </c>
      <c r="E64" t="s">
        <v>1398</v>
      </c>
      <c r="F64" t="str">
        <f>LEFT(CUIPO_datos_abiertos[[#This Row],[COD_PROGRAMATICO_MGA]],4)</f>
        <v>2102</v>
      </c>
      <c r="G64" t="s">
        <v>90</v>
      </c>
      <c r="H64" t="s">
        <v>1389</v>
      </c>
      <c r="I64" t="s">
        <v>1390</v>
      </c>
      <c r="J64" t="s">
        <v>1428</v>
      </c>
      <c r="K64" t="s">
        <v>1392</v>
      </c>
      <c r="L64" t="s">
        <v>1390</v>
      </c>
      <c r="M64" t="s">
        <v>1390</v>
      </c>
      <c r="N64" s="28">
        <v>211262749</v>
      </c>
      <c r="O64" s="28">
        <v>211262749</v>
      </c>
      <c r="P64" s="28">
        <v>211262749</v>
      </c>
      <c r="Q64" s="28" t="str">
        <f>IF(AND(LEN(CUIPO_datos_abiertos[[#This Row],[COD_PROGRAMATICO_MGA]])=7,ISNUMBER(VALUE(CUIPO_datos_abiertos[[#This Row],[COD_PROGRAMATICO_MGA]]))),"VALIDO","")</f>
        <v>VALIDO</v>
      </c>
    </row>
    <row r="65" spans="1:17" hidden="1" x14ac:dyDescent="0.3">
      <c r="A65">
        <v>20260301</v>
      </c>
      <c r="B65" t="s">
        <v>1384</v>
      </c>
      <c r="C65" t="s">
        <v>1388</v>
      </c>
      <c r="D65" t="s">
        <v>1386</v>
      </c>
      <c r="E65" t="s">
        <v>1398</v>
      </c>
      <c r="F65" t="str">
        <f>LEFT(CUIPO_datos_abiertos[[#This Row],[COD_PROGRAMATICO_MGA]],4)</f>
        <v>NO A</v>
      </c>
      <c r="G65" t="s">
        <v>1390</v>
      </c>
      <c r="H65" t="s">
        <v>1390</v>
      </c>
      <c r="I65" t="s">
        <v>1390</v>
      </c>
      <c r="J65" t="s">
        <v>1390</v>
      </c>
      <c r="K65" t="s">
        <v>1390</v>
      </c>
      <c r="L65" t="s">
        <v>1390</v>
      </c>
      <c r="M65" t="s">
        <v>1390</v>
      </c>
      <c r="N65" s="28">
        <v>2776197202</v>
      </c>
      <c r="O65" s="28">
        <v>2776197202</v>
      </c>
      <c r="P65" s="28">
        <v>2776197202</v>
      </c>
      <c r="Q65" s="28" t="str">
        <f>IF(AND(LEN(CUIPO_datos_abiertos[[#This Row],[COD_PROGRAMATICO_MGA]])=7,ISNUMBER(VALUE(CUIPO_datos_abiertos[[#This Row],[COD_PROGRAMATICO_MGA]]))),"VALIDO","")</f>
        <v/>
      </c>
    </row>
    <row r="66" spans="1:17" hidden="1" x14ac:dyDescent="0.3">
      <c r="A66">
        <v>20251201</v>
      </c>
      <c r="B66" t="s">
        <v>1384</v>
      </c>
      <c r="C66" t="s">
        <v>1454</v>
      </c>
      <c r="D66" t="s">
        <v>1386</v>
      </c>
      <c r="E66" t="s">
        <v>1398</v>
      </c>
      <c r="F66" t="str">
        <f>LEFT(CUIPO_datos_abiertos[[#This Row],[COD_PROGRAMATICO_MGA]],4)</f>
        <v>1702</v>
      </c>
      <c r="G66" t="s">
        <v>651</v>
      </c>
      <c r="H66" t="s">
        <v>1411</v>
      </c>
      <c r="I66" t="s">
        <v>1390</v>
      </c>
      <c r="J66" t="s">
        <v>1412</v>
      </c>
      <c r="K66" t="s">
        <v>1392</v>
      </c>
      <c r="L66" t="s">
        <v>1390</v>
      </c>
      <c r="M66" t="s">
        <v>1390</v>
      </c>
      <c r="N66" s="28">
        <v>358000000</v>
      </c>
      <c r="O66" s="28">
        <v>358000000</v>
      </c>
      <c r="P66" s="28">
        <v>358000000</v>
      </c>
      <c r="Q66" s="28" t="str">
        <f>IF(AND(LEN(CUIPO_datos_abiertos[[#This Row],[COD_PROGRAMATICO_MGA]])=7,ISNUMBER(VALUE(CUIPO_datos_abiertos[[#This Row],[COD_PROGRAMATICO_MGA]]))),"VALIDO","")</f>
        <v>VALIDO</v>
      </c>
    </row>
    <row r="67" spans="1:17" hidden="1" x14ac:dyDescent="0.3">
      <c r="A67">
        <v>20251201</v>
      </c>
      <c r="B67" t="s">
        <v>1384</v>
      </c>
      <c r="C67" t="s">
        <v>1388</v>
      </c>
      <c r="D67" t="s">
        <v>1386</v>
      </c>
      <c r="E67" t="s">
        <v>1394</v>
      </c>
      <c r="F67" t="str">
        <f>LEFT(CUIPO_datos_abiertos[[#This Row],[COD_PROGRAMATICO_MGA]],4)</f>
        <v>NO A</v>
      </c>
      <c r="G67" t="s">
        <v>1390</v>
      </c>
      <c r="H67" t="s">
        <v>1390</v>
      </c>
      <c r="I67" t="s">
        <v>1390</v>
      </c>
      <c r="J67" t="s">
        <v>1390</v>
      </c>
      <c r="K67" t="s">
        <v>1390</v>
      </c>
      <c r="L67" t="s">
        <v>1390</v>
      </c>
      <c r="M67" t="s">
        <v>1390</v>
      </c>
      <c r="N67" s="28">
        <v>76731834</v>
      </c>
      <c r="O67" s="28">
        <v>56731834</v>
      </c>
      <c r="P67" s="28">
        <v>0</v>
      </c>
      <c r="Q67" s="28" t="str">
        <f>IF(AND(LEN(CUIPO_datos_abiertos[[#This Row],[COD_PROGRAMATICO_MGA]])=7,ISNUMBER(VALUE(CUIPO_datos_abiertos[[#This Row],[COD_PROGRAMATICO_MGA]]))),"VALIDO","")</f>
        <v/>
      </c>
    </row>
    <row r="68" spans="1:17" hidden="1" x14ac:dyDescent="0.3">
      <c r="A68">
        <v>20251201</v>
      </c>
      <c r="B68" t="s">
        <v>1384</v>
      </c>
      <c r="C68" t="s">
        <v>1455</v>
      </c>
      <c r="D68" t="s">
        <v>1386</v>
      </c>
      <c r="E68" t="s">
        <v>1394</v>
      </c>
      <c r="F68" t="str">
        <f>LEFT(CUIPO_datos_abiertos[[#This Row],[COD_PROGRAMATICO_MGA]],4)</f>
        <v>1903</v>
      </c>
      <c r="G68" t="s">
        <v>208</v>
      </c>
      <c r="H68" t="s">
        <v>1389</v>
      </c>
      <c r="I68" t="s">
        <v>1420</v>
      </c>
      <c r="J68" t="s">
        <v>1396</v>
      </c>
      <c r="K68" t="s">
        <v>1392</v>
      </c>
      <c r="L68" t="s">
        <v>1390</v>
      </c>
      <c r="M68" t="s">
        <v>1390</v>
      </c>
      <c r="N68" s="28">
        <v>10257969</v>
      </c>
      <c r="O68" s="28">
        <v>10257969</v>
      </c>
      <c r="P68" s="28">
        <v>0</v>
      </c>
      <c r="Q68" s="28" t="str">
        <f>IF(AND(LEN(CUIPO_datos_abiertos[[#This Row],[COD_PROGRAMATICO_MGA]])=7,ISNUMBER(VALUE(CUIPO_datos_abiertos[[#This Row],[COD_PROGRAMATICO_MGA]]))),"VALIDO","")</f>
        <v>VALIDO</v>
      </c>
    </row>
    <row r="69" spans="1:17" hidden="1" x14ac:dyDescent="0.3">
      <c r="A69">
        <v>20251201</v>
      </c>
      <c r="B69" t="s">
        <v>1384</v>
      </c>
      <c r="C69" t="s">
        <v>1456</v>
      </c>
      <c r="D69" t="s">
        <v>1386</v>
      </c>
      <c r="E69" t="s">
        <v>1394</v>
      </c>
      <c r="F69" t="str">
        <f>LEFT(CUIPO_datos_abiertos[[#This Row],[COD_PROGRAMATICO_MGA]],4)</f>
        <v>1905</v>
      </c>
      <c r="G69" t="s">
        <v>351</v>
      </c>
      <c r="H69" t="s">
        <v>1419</v>
      </c>
      <c r="I69" t="s">
        <v>1457</v>
      </c>
      <c r="J69" t="s">
        <v>1421</v>
      </c>
      <c r="K69" t="s">
        <v>1392</v>
      </c>
      <c r="L69" t="s">
        <v>1390</v>
      </c>
      <c r="M69" t="s">
        <v>1390</v>
      </c>
      <c r="N69" s="28">
        <v>387168000</v>
      </c>
      <c r="O69" s="28">
        <v>101544634</v>
      </c>
      <c r="P69" s="28">
        <v>101544634</v>
      </c>
      <c r="Q69" s="28" t="str">
        <f>IF(AND(LEN(CUIPO_datos_abiertos[[#This Row],[COD_PROGRAMATICO_MGA]])=7,ISNUMBER(VALUE(CUIPO_datos_abiertos[[#This Row],[COD_PROGRAMATICO_MGA]]))),"VALIDO","")</f>
        <v>VALIDO</v>
      </c>
    </row>
    <row r="70" spans="1:17" hidden="1" x14ac:dyDescent="0.3">
      <c r="A70">
        <v>20260301</v>
      </c>
      <c r="B70" t="s">
        <v>1384</v>
      </c>
      <c r="C70" t="s">
        <v>1401</v>
      </c>
      <c r="D70" t="s">
        <v>1386</v>
      </c>
      <c r="E70" t="s">
        <v>1402</v>
      </c>
      <c r="F70" t="str">
        <f>LEFT(CUIPO_datos_abiertos[[#This Row],[COD_PROGRAMATICO_MGA]],4)</f>
        <v>2201</v>
      </c>
      <c r="G70" t="s">
        <v>51</v>
      </c>
      <c r="H70" t="s">
        <v>1389</v>
      </c>
      <c r="I70" t="s">
        <v>1458</v>
      </c>
      <c r="J70" t="s">
        <v>1404</v>
      </c>
      <c r="K70" t="s">
        <v>1392</v>
      </c>
      <c r="L70" t="s">
        <v>1390</v>
      </c>
      <c r="M70" t="s">
        <v>1390</v>
      </c>
      <c r="N70" s="28">
        <v>6103049709</v>
      </c>
      <c r="O70" s="28">
        <v>6103049709</v>
      </c>
      <c r="P70" s="28">
        <v>6103049709</v>
      </c>
      <c r="Q70" s="28" t="str">
        <f>IF(AND(LEN(CUIPO_datos_abiertos[[#This Row],[COD_PROGRAMATICO_MGA]])=7,ISNUMBER(VALUE(CUIPO_datos_abiertos[[#This Row],[COD_PROGRAMATICO_MGA]]))),"VALIDO","")</f>
        <v>VALIDO</v>
      </c>
    </row>
    <row r="71" spans="1:17" hidden="1" x14ac:dyDescent="0.3">
      <c r="A71">
        <v>20260301</v>
      </c>
      <c r="B71" t="s">
        <v>1384</v>
      </c>
      <c r="C71" t="s">
        <v>1385</v>
      </c>
      <c r="D71" t="s">
        <v>1386</v>
      </c>
      <c r="E71" t="s">
        <v>1394</v>
      </c>
      <c r="F71" t="str">
        <f>LEFT(CUIPO_datos_abiertos[[#This Row],[COD_PROGRAMATICO_MGA]],4)</f>
        <v>0</v>
      </c>
      <c r="G71" t="s">
        <v>1388</v>
      </c>
      <c r="H71" t="s">
        <v>1389</v>
      </c>
      <c r="I71" t="s">
        <v>1405</v>
      </c>
      <c r="J71" t="s">
        <v>1406</v>
      </c>
      <c r="K71" t="s">
        <v>1392</v>
      </c>
      <c r="L71" t="s">
        <v>1390</v>
      </c>
      <c r="M71" t="s">
        <v>1390</v>
      </c>
      <c r="N71" s="28">
        <v>21364052</v>
      </c>
      <c r="O71" s="28">
        <v>21364052</v>
      </c>
      <c r="P71" s="28">
        <v>14331268</v>
      </c>
      <c r="Q71" s="28" t="str">
        <f>IF(AND(LEN(CUIPO_datos_abiertos[[#This Row],[COD_PROGRAMATICO_MGA]])=7,ISNUMBER(VALUE(CUIPO_datos_abiertos[[#This Row],[COD_PROGRAMATICO_MGA]]))),"VALIDO","")</f>
        <v/>
      </c>
    </row>
    <row r="72" spans="1:17" hidden="1" x14ac:dyDescent="0.3">
      <c r="A72">
        <v>20260301</v>
      </c>
      <c r="B72" t="s">
        <v>1384</v>
      </c>
      <c r="C72" t="s">
        <v>1388</v>
      </c>
      <c r="D72" t="s">
        <v>1397</v>
      </c>
      <c r="E72" t="s">
        <v>1398</v>
      </c>
      <c r="F72" t="str">
        <f>LEFT(CUIPO_datos_abiertos[[#This Row],[COD_PROGRAMATICO_MGA]],4)</f>
        <v>NO A</v>
      </c>
      <c r="G72" t="s">
        <v>1390</v>
      </c>
      <c r="H72" t="s">
        <v>1390</v>
      </c>
      <c r="I72" t="s">
        <v>1390</v>
      </c>
      <c r="J72" t="s">
        <v>1390</v>
      </c>
      <c r="K72" t="s">
        <v>1390</v>
      </c>
      <c r="L72" t="s">
        <v>1390</v>
      </c>
      <c r="M72" t="s">
        <v>1390</v>
      </c>
      <c r="N72" s="28">
        <v>26339977077</v>
      </c>
      <c r="O72" s="28">
        <v>26339977077</v>
      </c>
      <c r="P72" s="28">
        <v>26339977077</v>
      </c>
      <c r="Q72" s="28" t="str">
        <f>IF(AND(LEN(CUIPO_datos_abiertos[[#This Row],[COD_PROGRAMATICO_MGA]])=7,ISNUMBER(VALUE(CUIPO_datos_abiertos[[#This Row],[COD_PROGRAMATICO_MGA]]))),"VALIDO","")</f>
        <v/>
      </c>
    </row>
    <row r="73" spans="1:17" hidden="1" x14ac:dyDescent="0.3">
      <c r="A73">
        <v>20251201</v>
      </c>
      <c r="B73" t="s">
        <v>1384</v>
      </c>
      <c r="C73" t="s">
        <v>1388</v>
      </c>
      <c r="D73" t="s">
        <v>1386</v>
      </c>
      <c r="E73" t="s">
        <v>1387</v>
      </c>
      <c r="F73" t="str">
        <f>LEFT(CUIPO_datos_abiertos[[#This Row],[COD_PROGRAMATICO_MGA]],4)</f>
        <v>NO A</v>
      </c>
      <c r="G73" t="s">
        <v>1390</v>
      </c>
      <c r="H73" t="s">
        <v>1390</v>
      </c>
      <c r="I73" t="s">
        <v>1390</v>
      </c>
      <c r="J73" t="s">
        <v>1390</v>
      </c>
      <c r="K73" t="s">
        <v>1390</v>
      </c>
      <c r="L73" t="s">
        <v>1390</v>
      </c>
      <c r="M73" t="s">
        <v>1390</v>
      </c>
      <c r="N73" s="28">
        <v>1091710969</v>
      </c>
      <c r="O73" s="28">
        <v>1091710969</v>
      </c>
      <c r="P73" s="28">
        <v>1091710969</v>
      </c>
      <c r="Q73" s="28" t="str">
        <f>IF(AND(LEN(CUIPO_datos_abiertos[[#This Row],[COD_PROGRAMATICO_MGA]])=7,ISNUMBER(VALUE(CUIPO_datos_abiertos[[#This Row],[COD_PROGRAMATICO_MGA]]))),"VALIDO","")</f>
        <v/>
      </c>
    </row>
    <row r="74" spans="1:17" hidden="1" x14ac:dyDescent="0.3">
      <c r="A74">
        <v>20251201</v>
      </c>
      <c r="B74" t="s">
        <v>1384</v>
      </c>
      <c r="C74" t="s">
        <v>1407</v>
      </c>
      <c r="D74" t="s">
        <v>1386</v>
      </c>
      <c r="E74" t="s">
        <v>1402</v>
      </c>
      <c r="F74" t="str">
        <f>LEFT(CUIPO_datos_abiertos[[#This Row],[COD_PROGRAMATICO_MGA]],4)</f>
        <v>2201</v>
      </c>
      <c r="G74" t="s">
        <v>51</v>
      </c>
      <c r="H74" t="s">
        <v>1389</v>
      </c>
      <c r="I74" t="s">
        <v>1408</v>
      </c>
      <c r="J74" t="s">
        <v>1404</v>
      </c>
      <c r="K74" t="s">
        <v>1392</v>
      </c>
      <c r="L74" t="s">
        <v>1390</v>
      </c>
      <c r="M74" t="s">
        <v>1422</v>
      </c>
      <c r="N74" s="28">
        <v>497458500</v>
      </c>
      <c r="O74" s="28">
        <v>497458500</v>
      </c>
      <c r="P74" s="28">
        <v>497458500</v>
      </c>
      <c r="Q74" s="28" t="str">
        <f>IF(AND(LEN(CUIPO_datos_abiertos[[#This Row],[COD_PROGRAMATICO_MGA]])=7,ISNUMBER(VALUE(CUIPO_datos_abiertos[[#This Row],[COD_PROGRAMATICO_MGA]]))),"VALIDO","")</f>
        <v>VALIDO</v>
      </c>
    </row>
    <row r="75" spans="1:17" hidden="1" x14ac:dyDescent="0.3">
      <c r="A75">
        <v>20260301</v>
      </c>
      <c r="B75" t="s">
        <v>1384</v>
      </c>
      <c r="C75" t="s">
        <v>1385</v>
      </c>
      <c r="D75" t="s">
        <v>1386</v>
      </c>
      <c r="E75" t="s">
        <v>1387</v>
      </c>
      <c r="F75" t="str">
        <f>LEFT(CUIPO_datos_abiertos[[#This Row],[COD_PROGRAMATICO_MGA]],4)</f>
        <v>0</v>
      </c>
      <c r="G75" t="s">
        <v>1388</v>
      </c>
      <c r="H75" t="s">
        <v>1389</v>
      </c>
      <c r="I75" t="s">
        <v>1390</v>
      </c>
      <c r="J75" t="s">
        <v>1391</v>
      </c>
      <c r="K75" t="s">
        <v>1392</v>
      </c>
      <c r="L75" t="s">
        <v>1390</v>
      </c>
      <c r="M75" t="s">
        <v>1422</v>
      </c>
      <c r="N75" s="28">
        <v>7801731</v>
      </c>
      <c r="O75" s="28">
        <v>7801731</v>
      </c>
      <c r="P75" s="28">
        <v>7801731</v>
      </c>
      <c r="Q75" s="28" t="str">
        <f>IF(AND(LEN(CUIPO_datos_abiertos[[#This Row],[COD_PROGRAMATICO_MGA]])=7,ISNUMBER(VALUE(CUIPO_datos_abiertos[[#This Row],[COD_PROGRAMATICO_MGA]]))),"VALIDO","")</f>
        <v/>
      </c>
    </row>
    <row r="76" spans="1:17" hidden="1" x14ac:dyDescent="0.3">
      <c r="A76">
        <v>20260301</v>
      </c>
      <c r="B76" t="s">
        <v>1384</v>
      </c>
      <c r="C76" t="s">
        <v>1388</v>
      </c>
      <c r="D76" t="s">
        <v>1386</v>
      </c>
      <c r="E76" t="s">
        <v>1398</v>
      </c>
      <c r="F76" t="str">
        <f>LEFT(CUIPO_datos_abiertos[[#This Row],[COD_PROGRAMATICO_MGA]],4)</f>
        <v>0</v>
      </c>
      <c r="G76" t="s">
        <v>1388</v>
      </c>
      <c r="H76" t="s">
        <v>1389</v>
      </c>
      <c r="I76" t="s">
        <v>1390</v>
      </c>
      <c r="J76" t="s">
        <v>1391</v>
      </c>
      <c r="K76" t="s">
        <v>1392</v>
      </c>
      <c r="L76" t="s">
        <v>1390</v>
      </c>
      <c r="M76" t="s">
        <v>1390</v>
      </c>
      <c r="N76" s="28">
        <v>323556460</v>
      </c>
      <c r="O76" s="28">
        <v>323556460</v>
      </c>
      <c r="P76" s="28">
        <v>278066410</v>
      </c>
      <c r="Q76" s="28" t="str">
        <f>IF(AND(LEN(CUIPO_datos_abiertos[[#This Row],[COD_PROGRAMATICO_MGA]])=7,ISNUMBER(VALUE(CUIPO_datos_abiertos[[#This Row],[COD_PROGRAMATICO_MGA]]))),"VALIDO","")</f>
        <v/>
      </c>
    </row>
    <row r="77" spans="1:17" hidden="1" x14ac:dyDescent="0.3">
      <c r="A77">
        <v>20251201</v>
      </c>
      <c r="B77" t="s">
        <v>1384</v>
      </c>
      <c r="C77" t="s">
        <v>1385</v>
      </c>
      <c r="D77" t="s">
        <v>1386</v>
      </c>
      <c r="E77" t="s">
        <v>1387</v>
      </c>
      <c r="F77" t="str">
        <f>LEFT(CUIPO_datos_abiertos[[#This Row],[COD_PROGRAMATICO_MGA]],4)</f>
        <v>0</v>
      </c>
      <c r="G77" t="s">
        <v>1388</v>
      </c>
      <c r="H77" t="s">
        <v>1389</v>
      </c>
      <c r="I77" t="s">
        <v>1390</v>
      </c>
      <c r="J77" t="s">
        <v>1391</v>
      </c>
      <c r="K77" t="s">
        <v>1392</v>
      </c>
      <c r="L77" t="s">
        <v>1390</v>
      </c>
      <c r="M77" t="s">
        <v>1459</v>
      </c>
      <c r="N77" s="28">
        <v>12626180</v>
      </c>
      <c r="O77" s="28">
        <v>12626180</v>
      </c>
      <c r="P77" s="28">
        <v>12626180</v>
      </c>
      <c r="Q77" s="28" t="str">
        <f>IF(AND(LEN(CUIPO_datos_abiertos[[#This Row],[COD_PROGRAMATICO_MGA]])=7,ISNUMBER(VALUE(CUIPO_datos_abiertos[[#This Row],[COD_PROGRAMATICO_MGA]]))),"VALIDO","")</f>
        <v/>
      </c>
    </row>
    <row r="78" spans="1:17" hidden="1" x14ac:dyDescent="0.3">
      <c r="A78">
        <v>20260301</v>
      </c>
      <c r="B78" t="s">
        <v>1384</v>
      </c>
      <c r="C78" t="s">
        <v>1453</v>
      </c>
      <c r="D78" t="s">
        <v>1397</v>
      </c>
      <c r="E78" t="s">
        <v>1398</v>
      </c>
      <c r="F78" t="str">
        <f>LEFT(CUIPO_datos_abiertos[[#This Row],[COD_PROGRAMATICO_MGA]],4)</f>
        <v>2102</v>
      </c>
      <c r="G78" t="s">
        <v>90</v>
      </c>
      <c r="H78" t="s">
        <v>1389</v>
      </c>
      <c r="I78" t="s">
        <v>1390</v>
      </c>
      <c r="J78" t="s">
        <v>1428</v>
      </c>
      <c r="K78" t="s">
        <v>1392</v>
      </c>
      <c r="L78" t="s">
        <v>1390</v>
      </c>
      <c r="M78" t="s">
        <v>1390</v>
      </c>
      <c r="N78" s="28">
        <v>211262749</v>
      </c>
      <c r="O78" s="28">
        <v>211262749</v>
      </c>
      <c r="P78" s="28">
        <v>211262749</v>
      </c>
      <c r="Q78" s="28" t="str">
        <f>IF(AND(LEN(CUIPO_datos_abiertos[[#This Row],[COD_PROGRAMATICO_MGA]])=7,ISNUMBER(VALUE(CUIPO_datos_abiertos[[#This Row],[COD_PROGRAMATICO_MGA]]))),"VALIDO","")</f>
        <v>VALIDO</v>
      </c>
    </row>
    <row r="79" spans="1:17" hidden="1" x14ac:dyDescent="0.3">
      <c r="A79">
        <v>20251201</v>
      </c>
      <c r="B79" t="s">
        <v>1384</v>
      </c>
      <c r="C79" t="s">
        <v>1388</v>
      </c>
      <c r="D79" t="s">
        <v>1397</v>
      </c>
      <c r="E79" t="s">
        <v>1398</v>
      </c>
      <c r="F79" t="str">
        <f>LEFT(CUIPO_datos_abiertos[[#This Row],[COD_PROGRAMATICO_MGA]],4)</f>
        <v>NO A</v>
      </c>
      <c r="G79" t="s">
        <v>1390</v>
      </c>
      <c r="H79" t="s">
        <v>1390</v>
      </c>
      <c r="I79" t="s">
        <v>1390</v>
      </c>
      <c r="J79" t="s">
        <v>1390</v>
      </c>
      <c r="K79" t="s">
        <v>1390</v>
      </c>
      <c r="L79" t="s">
        <v>1390</v>
      </c>
      <c r="M79" t="s">
        <v>1390</v>
      </c>
      <c r="N79" s="28">
        <v>7940578902</v>
      </c>
      <c r="O79" s="28">
        <v>7940578902</v>
      </c>
      <c r="P79" s="28">
        <v>7940578902</v>
      </c>
      <c r="Q79" s="28" t="str">
        <f>IF(AND(LEN(CUIPO_datos_abiertos[[#This Row],[COD_PROGRAMATICO_MGA]])=7,ISNUMBER(VALUE(CUIPO_datos_abiertos[[#This Row],[COD_PROGRAMATICO_MGA]]))),"VALIDO","")</f>
        <v/>
      </c>
    </row>
    <row r="80" spans="1:17" hidden="1" x14ac:dyDescent="0.3">
      <c r="A80">
        <v>20260301</v>
      </c>
      <c r="B80" t="s">
        <v>1384</v>
      </c>
      <c r="C80" t="s">
        <v>1388</v>
      </c>
      <c r="D80" t="s">
        <v>1386</v>
      </c>
      <c r="E80" t="s">
        <v>1402</v>
      </c>
      <c r="F80" t="str">
        <f>LEFT(CUIPO_datos_abiertos[[#This Row],[COD_PROGRAMATICO_MGA]],4)</f>
        <v>NO A</v>
      </c>
      <c r="G80" t="s">
        <v>1390</v>
      </c>
      <c r="H80" t="s">
        <v>1390</v>
      </c>
      <c r="I80" t="s">
        <v>1390</v>
      </c>
      <c r="J80" t="s">
        <v>1390</v>
      </c>
      <c r="K80" t="s">
        <v>1390</v>
      </c>
      <c r="L80" t="s">
        <v>1390</v>
      </c>
      <c r="M80" t="s">
        <v>1390</v>
      </c>
      <c r="N80" s="28">
        <v>305515464</v>
      </c>
      <c r="O80" s="28">
        <v>305515464</v>
      </c>
      <c r="P80" s="28">
        <v>305515464</v>
      </c>
      <c r="Q80" s="28" t="str">
        <f>IF(AND(LEN(CUIPO_datos_abiertos[[#This Row],[COD_PROGRAMATICO_MGA]])=7,ISNUMBER(VALUE(CUIPO_datos_abiertos[[#This Row],[COD_PROGRAMATICO_MGA]]))),"VALIDO","")</f>
        <v/>
      </c>
    </row>
    <row r="81" spans="1:17" hidden="1" x14ac:dyDescent="0.3">
      <c r="A81">
        <v>20251201</v>
      </c>
      <c r="B81" t="s">
        <v>1384</v>
      </c>
      <c r="C81" t="s">
        <v>1407</v>
      </c>
      <c r="D81" t="s">
        <v>1386</v>
      </c>
      <c r="E81" t="s">
        <v>1402</v>
      </c>
      <c r="F81" t="str">
        <f>LEFT(CUIPO_datos_abiertos[[#This Row],[COD_PROGRAMATICO_MGA]],4)</f>
        <v>2201</v>
      </c>
      <c r="G81" t="s">
        <v>51</v>
      </c>
      <c r="H81" t="s">
        <v>1389</v>
      </c>
      <c r="I81" t="s">
        <v>1458</v>
      </c>
      <c r="J81" t="s">
        <v>1404</v>
      </c>
      <c r="K81" t="s">
        <v>1392</v>
      </c>
      <c r="L81" t="s">
        <v>1390</v>
      </c>
      <c r="M81" t="s">
        <v>1390</v>
      </c>
      <c r="N81" s="28">
        <v>25088193</v>
      </c>
      <c r="O81" s="28">
        <v>25088193</v>
      </c>
      <c r="P81" s="28">
        <v>25088193</v>
      </c>
      <c r="Q81" s="28" t="str">
        <f>IF(AND(LEN(CUIPO_datos_abiertos[[#This Row],[COD_PROGRAMATICO_MGA]])=7,ISNUMBER(VALUE(CUIPO_datos_abiertos[[#This Row],[COD_PROGRAMATICO_MGA]]))),"VALIDO","")</f>
        <v>VALIDO</v>
      </c>
    </row>
    <row r="82" spans="1:17" hidden="1" x14ac:dyDescent="0.3">
      <c r="A82">
        <v>20251201</v>
      </c>
      <c r="B82" t="s">
        <v>1384</v>
      </c>
      <c r="C82" t="s">
        <v>1388</v>
      </c>
      <c r="D82" t="s">
        <v>1386</v>
      </c>
      <c r="E82" t="s">
        <v>1394</v>
      </c>
      <c r="F82" t="str">
        <f>LEFT(CUIPO_datos_abiertos[[#This Row],[COD_PROGRAMATICO_MGA]],4)</f>
        <v>NO A</v>
      </c>
      <c r="G82" t="s">
        <v>1390</v>
      </c>
      <c r="H82" t="s">
        <v>1390</v>
      </c>
      <c r="I82" t="s">
        <v>1390</v>
      </c>
      <c r="J82" t="s">
        <v>1390</v>
      </c>
      <c r="K82" t="s">
        <v>1390</v>
      </c>
      <c r="L82" t="s">
        <v>1390</v>
      </c>
      <c r="M82" t="s">
        <v>1390</v>
      </c>
      <c r="N82" s="28">
        <v>206000000</v>
      </c>
      <c r="O82" s="28">
        <v>206000000</v>
      </c>
      <c r="P82" s="28">
        <v>206000000</v>
      </c>
      <c r="Q82" s="28" t="str">
        <f>IF(AND(LEN(CUIPO_datos_abiertos[[#This Row],[COD_PROGRAMATICO_MGA]])=7,ISNUMBER(VALUE(CUIPO_datos_abiertos[[#This Row],[COD_PROGRAMATICO_MGA]]))),"VALIDO","")</f>
        <v/>
      </c>
    </row>
    <row r="83" spans="1:17" hidden="1" x14ac:dyDescent="0.3">
      <c r="A83">
        <v>20251201</v>
      </c>
      <c r="B83" t="s">
        <v>1384</v>
      </c>
      <c r="C83" t="s">
        <v>1407</v>
      </c>
      <c r="D83" t="s">
        <v>1386</v>
      </c>
      <c r="E83" t="s">
        <v>1402</v>
      </c>
      <c r="F83" t="str">
        <f>LEFT(CUIPO_datos_abiertos[[#This Row],[COD_PROGRAMATICO_MGA]],4)</f>
        <v>2201</v>
      </c>
      <c r="G83" t="s">
        <v>51</v>
      </c>
      <c r="H83" t="s">
        <v>1389</v>
      </c>
      <c r="I83" t="s">
        <v>1403</v>
      </c>
      <c r="J83" t="s">
        <v>1404</v>
      </c>
      <c r="K83" t="s">
        <v>1444</v>
      </c>
      <c r="L83" t="s">
        <v>1390</v>
      </c>
      <c r="M83" t="s">
        <v>1390</v>
      </c>
      <c r="N83" s="28">
        <v>47294837461</v>
      </c>
      <c r="O83" s="28">
        <v>47294837461</v>
      </c>
      <c r="P83" s="28">
        <v>47294837461</v>
      </c>
      <c r="Q83" s="28" t="str">
        <f>IF(AND(LEN(CUIPO_datos_abiertos[[#This Row],[COD_PROGRAMATICO_MGA]])=7,ISNUMBER(VALUE(CUIPO_datos_abiertos[[#This Row],[COD_PROGRAMATICO_MGA]]))),"VALIDO","")</f>
        <v>VALIDO</v>
      </c>
    </row>
    <row r="84" spans="1:17" hidden="1" x14ac:dyDescent="0.3">
      <c r="A84">
        <v>20251201</v>
      </c>
      <c r="B84" t="s">
        <v>1384</v>
      </c>
      <c r="C84" t="s">
        <v>1460</v>
      </c>
      <c r="D84" t="s">
        <v>1386</v>
      </c>
      <c r="E84" t="s">
        <v>1394</v>
      </c>
      <c r="F84" t="str">
        <f>LEFT(CUIPO_datos_abiertos[[#This Row],[COD_PROGRAMATICO_MGA]],4)</f>
        <v>1905</v>
      </c>
      <c r="G84" t="s">
        <v>343</v>
      </c>
      <c r="H84" t="s">
        <v>1419</v>
      </c>
      <c r="I84" t="s">
        <v>1461</v>
      </c>
      <c r="J84" t="s">
        <v>1462</v>
      </c>
      <c r="K84" t="s">
        <v>1392</v>
      </c>
      <c r="L84" t="s">
        <v>1390</v>
      </c>
      <c r="M84" t="s">
        <v>1390</v>
      </c>
      <c r="N84" s="28">
        <v>585000000</v>
      </c>
      <c r="O84" s="28">
        <v>498750000</v>
      </c>
      <c r="P84" s="28">
        <v>498750000</v>
      </c>
      <c r="Q84" s="28" t="str">
        <f>IF(AND(LEN(CUIPO_datos_abiertos[[#This Row],[COD_PROGRAMATICO_MGA]])=7,ISNUMBER(VALUE(CUIPO_datos_abiertos[[#This Row],[COD_PROGRAMATICO_MGA]]))),"VALIDO","")</f>
        <v>VALIDO</v>
      </c>
    </row>
    <row r="85" spans="1:17" hidden="1" x14ac:dyDescent="0.3">
      <c r="A85">
        <v>20260301</v>
      </c>
      <c r="B85" t="s">
        <v>1384</v>
      </c>
      <c r="C85" t="s">
        <v>1463</v>
      </c>
      <c r="D85" t="s">
        <v>1397</v>
      </c>
      <c r="E85" t="s">
        <v>1398</v>
      </c>
      <c r="F85" t="str">
        <f>LEFT(CUIPO_datos_abiertos[[#This Row],[COD_PROGRAMATICO_MGA]],4)</f>
        <v>4501</v>
      </c>
      <c r="G85" t="s">
        <v>70</v>
      </c>
      <c r="H85" t="s">
        <v>1389</v>
      </c>
      <c r="I85" t="s">
        <v>1390</v>
      </c>
      <c r="J85" t="s">
        <v>1464</v>
      </c>
      <c r="K85" t="s">
        <v>1392</v>
      </c>
      <c r="L85" t="s">
        <v>1390</v>
      </c>
      <c r="M85" t="s">
        <v>1390</v>
      </c>
      <c r="N85" s="28">
        <v>668286066</v>
      </c>
      <c r="O85" s="28">
        <v>668286066</v>
      </c>
      <c r="P85" s="28">
        <v>668286066</v>
      </c>
      <c r="Q85" s="28" t="str">
        <f>IF(AND(LEN(CUIPO_datos_abiertos[[#This Row],[COD_PROGRAMATICO_MGA]])=7,ISNUMBER(VALUE(CUIPO_datos_abiertos[[#This Row],[COD_PROGRAMATICO_MGA]]))),"VALIDO","")</f>
        <v>VALIDO</v>
      </c>
    </row>
    <row r="86" spans="1:17" hidden="1" x14ac:dyDescent="0.3">
      <c r="A86">
        <v>20260301</v>
      </c>
      <c r="B86" t="s">
        <v>1384</v>
      </c>
      <c r="C86" t="s">
        <v>1388</v>
      </c>
      <c r="D86" t="s">
        <v>1386</v>
      </c>
      <c r="E86" t="s">
        <v>1398</v>
      </c>
      <c r="F86" t="str">
        <f>LEFT(CUIPO_datos_abiertos[[#This Row],[COD_PROGRAMATICO_MGA]],4)</f>
        <v>0</v>
      </c>
      <c r="G86" t="s">
        <v>1388</v>
      </c>
      <c r="H86" t="s">
        <v>1465</v>
      </c>
      <c r="I86" t="s">
        <v>1390</v>
      </c>
      <c r="J86" t="s">
        <v>1391</v>
      </c>
      <c r="K86" t="s">
        <v>1392</v>
      </c>
      <c r="L86" t="s">
        <v>1390</v>
      </c>
      <c r="M86" t="s">
        <v>1390</v>
      </c>
      <c r="N86" s="28">
        <v>1214292240</v>
      </c>
      <c r="O86" s="28">
        <v>974292240</v>
      </c>
      <c r="P86" s="28">
        <v>974292240</v>
      </c>
      <c r="Q86" s="28" t="str">
        <f>IF(AND(LEN(CUIPO_datos_abiertos[[#This Row],[COD_PROGRAMATICO_MGA]])=7,ISNUMBER(VALUE(CUIPO_datos_abiertos[[#This Row],[COD_PROGRAMATICO_MGA]]))),"VALIDO","")</f>
        <v/>
      </c>
    </row>
    <row r="87" spans="1:17" hidden="1" x14ac:dyDescent="0.3">
      <c r="A87">
        <v>20260301</v>
      </c>
      <c r="B87" t="s">
        <v>1384</v>
      </c>
      <c r="C87" t="s">
        <v>1388</v>
      </c>
      <c r="D87" t="s">
        <v>1386</v>
      </c>
      <c r="E87" t="s">
        <v>1402</v>
      </c>
      <c r="F87" t="str">
        <f>LEFT(CUIPO_datos_abiertos[[#This Row],[COD_PROGRAMATICO_MGA]],4)</f>
        <v>NO A</v>
      </c>
      <c r="G87" t="s">
        <v>1390</v>
      </c>
      <c r="H87" t="s">
        <v>1390</v>
      </c>
      <c r="I87" t="s">
        <v>1390</v>
      </c>
      <c r="J87" t="s">
        <v>1390</v>
      </c>
      <c r="K87" t="s">
        <v>1390</v>
      </c>
      <c r="L87" t="s">
        <v>1390</v>
      </c>
      <c r="M87" t="s">
        <v>1390</v>
      </c>
      <c r="N87" s="28">
        <v>356000000</v>
      </c>
      <c r="O87" s="28">
        <v>0</v>
      </c>
      <c r="P87" s="28">
        <v>0</v>
      </c>
      <c r="Q87" s="28" t="str">
        <f>IF(AND(LEN(CUIPO_datos_abiertos[[#This Row],[COD_PROGRAMATICO_MGA]])=7,ISNUMBER(VALUE(CUIPO_datos_abiertos[[#This Row],[COD_PROGRAMATICO_MGA]]))),"VALIDO","")</f>
        <v/>
      </c>
    </row>
    <row r="88" spans="1:17" hidden="1" x14ac:dyDescent="0.3">
      <c r="A88">
        <v>20260301</v>
      </c>
      <c r="B88" t="s">
        <v>1384</v>
      </c>
      <c r="C88" t="s">
        <v>1388</v>
      </c>
      <c r="D88" t="s">
        <v>1386</v>
      </c>
      <c r="E88" t="s">
        <v>1402</v>
      </c>
      <c r="F88" t="str">
        <f>LEFT(CUIPO_datos_abiertos[[#This Row],[COD_PROGRAMATICO_MGA]],4)</f>
        <v>NO A</v>
      </c>
      <c r="G88" t="s">
        <v>1390</v>
      </c>
      <c r="H88" t="s">
        <v>1390</v>
      </c>
      <c r="I88" t="s">
        <v>1390</v>
      </c>
      <c r="J88" t="s">
        <v>1390</v>
      </c>
      <c r="K88" t="s">
        <v>1390</v>
      </c>
      <c r="L88" t="s">
        <v>1390</v>
      </c>
      <c r="M88" t="s">
        <v>1390</v>
      </c>
      <c r="N88" s="28">
        <v>10552116355</v>
      </c>
      <c r="O88" s="28">
        <v>10552116355</v>
      </c>
      <c r="P88" s="28">
        <v>10552116355</v>
      </c>
      <c r="Q88" s="28" t="str">
        <f>IF(AND(LEN(CUIPO_datos_abiertos[[#This Row],[COD_PROGRAMATICO_MGA]])=7,ISNUMBER(VALUE(CUIPO_datos_abiertos[[#This Row],[COD_PROGRAMATICO_MGA]]))),"VALIDO","")</f>
        <v/>
      </c>
    </row>
    <row r="89" spans="1:17" hidden="1" x14ac:dyDescent="0.3">
      <c r="A89">
        <v>20260301</v>
      </c>
      <c r="B89" t="s">
        <v>1384</v>
      </c>
      <c r="C89" t="s">
        <v>1466</v>
      </c>
      <c r="D89" t="s">
        <v>1397</v>
      </c>
      <c r="E89" t="s">
        <v>1398</v>
      </c>
      <c r="F89" t="str">
        <f>LEFT(CUIPO_datos_abiertos[[#This Row],[COD_PROGRAMATICO_MGA]],4)</f>
        <v>4104</v>
      </c>
      <c r="G89" t="s">
        <v>117</v>
      </c>
      <c r="H89" t="s">
        <v>1411</v>
      </c>
      <c r="I89" t="s">
        <v>1390</v>
      </c>
      <c r="J89" t="s">
        <v>1425</v>
      </c>
      <c r="K89" t="s">
        <v>1392</v>
      </c>
      <c r="L89" t="s">
        <v>1390</v>
      </c>
      <c r="M89" t="s">
        <v>1390</v>
      </c>
      <c r="N89" s="28">
        <v>641387607</v>
      </c>
      <c r="O89" s="28">
        <v>641387607</v>
      </c>
      <c r="P89" s="28">
        <v>641387607</v>
      </c>
      <c r="Q89" s="28" t="str">
        <f>IF(AND(LEN(CUIPO_datos_abiertos[[#This Row],[COD_PROGRAMATICO_MGA]])=7,ISNUMBER(VALUE(CUIPO_datos_abiertos[[#This Row],[COD_PROGRAMATICO_MGA]]))),"VALIDO","")</f>
        <v>VALIDO</v>
      </c>
    </row>
    <row r="90" spans="1:17" hidden="1" x14ac:dyDescent="0.3">
      <c r="A90">
        <v>20260301</v>
      </c>
      <c r="B90" t="s">
        <v>1384</v>
      </c>
      <c r="C90" t="s">
        <v>1467</v>
      </c>
      <c r="D90" t="s">
        <v>1386</v>
      </c>
      <c r="E90" t="s">
        <v>1394</v>
      </c>
      <c r="F90" t="str">
        <f>LEFT(CUIPO_datos_abiertos[[#This Row],[COD_PROGRAMATICO_MGA]],4)</f>
        <v>1905</v>
      </c>
      <c r="G90" t="s">
        <v>1468</v>
      </c>
      <c r="H90" t="s">
        <v>1419</v>
      </c>
      <c r="I90" t="s">
        <v>1469</v>
      </c>
      <c r="J90" t="s">
        <v>1462</v>
      </c>
      <c r="K90" t="s">
        <v>1392</v>
      </c>
      <c r="L90" t="s">
        <v>1390</v>
      </c>
      <c r="M90" t="s">
        <v>1390</v>
      </c>
      <c r="N90" s="28">
        <v>44840292</v>
      </c>
      <c r="O90" s="28">
        <v>12800089</v>
      </c>
      <c r="P90" s="28">
        <v>7473382</v>
      </c>
      <c r="Q90" s="28" t="str">
        <f>IF(AND(LEN(CUIPO_datos_abiertos[[#This Row],[COD_PROGRAMATICO_MGA]])=7,ISNUMBER(VALUE(CUIPO_datos_abiertos[[#This Row],[COD_PROGRAMATICO_MGA]]))),"VALIDO","")</f>
        <v>VALIDO</v>
      </c>
    </row>
    <row r="91" spans="1:17" hidden="1" x14ac:dyDescent="0.3">
      <c r="A91">
        <v>20260301</v>
      </c>
      <c r="B91" t="s">
        <v>1384</v>
      </c>
      <c r="C91" t="s">
        <v>1385</v>
      </c>
      <c r="D91" t="s">
        <v>1386</v>
      </c>
      <c r="E91" t="s">
        <v>1387</v>
      </c>
      <c r="F91" t="str">
        <f>LEFT(CUIPO_datos_abiertos[[#This Row],[COD_PROGRAMATICO_MGA]],4)</f>
        <v>0</v>
      </c>
      <c r="G91" t="s">
        <v>1388</v>
      </c>
      <c r="H91" t="s">
        <v>1389</v>
      </c>
      <c r="I91" t="s">
        <v>1390</v>
      </c>
      <c r="J91" t="s">
        <v>1391</v>
      </c>
      <c r="K91" t="s">
        <v>1392</v>
      </c>
      <c r="L91" t="s">
        <v>1390</v>
      </c>
      <c r="M91" t="s">
        <v>1390</v>
      </c>
      <c r="N91" s="28">
        <v>249895</v>
      </c>
      <c r="O91" s="28">
        <v>249895</v>
      </c>
      <c r="P91" s="28">
        <v>249895</v>
      </c>
      <c r="Q91" s="28" t="str">
        <f>IF(AND(LEN(CUIPO_datos_abiertos[[#This Row],[COD_PROGRAMATICO_MGA]])=7,ISNUMBER(VALUE(CUIPO_datos_abiertos[[#This Row],[COD_PROGRAMATICO_MGA]]))),"VALIDO","")</f>
        <v/>
      </c>
    </row>
    <row r="92" spans="1:17" hidden="1" x14ac:dyDescent="0.3">
      <c r="A92">
        <v>20260301</v>
      </c>
      <c r="B92" t="s">
        <v>1384</v>
      </c>
      <c r="C92" t="s">
        <v>1470</v>
      </c>
      <c r="D92" t="s">
        <v>1386</v>
      </c>
      <c r="E92" t="s">
        <v>1398</v>
      </c>
      <c r="F92" t="str">
        <f>LEFT(CUIPO_datos_abiertos[[#This Row],[COD_PROGRAMATICO_MGA]],4)</f>
        <v>4599</v>
      </c>
      <c r="G92" t="s">
        <v>74</v>
      </c>
      <c r="H92" t="s">
        <v>1411</v>
      </c>
      <c r="I92" t="s">
        <v>1390</v>
      </c>
      <c r="J92" t="s">
        <v>1391</v>
      </c>
      <c r="K92" t="s">
        <v>1392</v>
      </c>
      <c r="L92" t="s">
        <v>1390</v>
      </c>
      <c r="M92" t="s">
        <v>1390</v>
      </c>
      <c r="N92" s="28">
        <v>50000000</v>
      </c>
      <c r="O92" s="28">
        <v>0</v>
      </c>
      <c r="P92" s="28">
        <v>0</v>
      </c>
      <c r="Q92" s="28" t="str">
        <f>IF(AND(LEN(CUIPO_datos_abiertos[[#This Row],[COD_PROGRAMATICO_MGA]])=7,ISNUMBER(VALUE(CUIPO_datos_abiertos[[#This Row],[COD_PROGRAMATICO_MGA]]))),"VALIDO","")</f>
        <v>VALIDO</v>
      </c>
    </row>
    <row r="93" spans="1:17" hidden="1" x14ac:dyDescent="0.3">
      <c r="A93">
        <v>20251201</v>
      </c>
      <c r="B93" t="s">
        <v>1384</v>
      </c>
      <c r="C93" t="s">
        <v>1407</v>
      </c>
      <c r="D93" t="s">
        <v>1386</v>
      </c>
      <c r="E93" t="s">
        <v>1402</v>
      </c>
      <c r="F93" t="str">
        <f>LEFT(CUIPO_datos_abiertos[[#This Row],[COD_PROGRAMATICO_MGA]],4)</f>
        <v>2201</v>
      </c>
      <c r="G93" t="s">
        <v>51</v>
      </c>
      <c r="H93" t="s">
        <v>1389</v>
      </c>
      <c r="I93" t="s">
        <v>1458</v>
      </c>
      <c r="J93" t="s">
        <v>1404</v>
      </c>
      <c r="K93" t="s">
        <v>1392</v>
      </c>
      <c r="L93" t="s">
        <v>1390</v>
      </c>
      <c r="M93" t="s">
        <v>1390</v>
      </c>
      <c r="N93" s="28">
        <v>411446071</v>
      </c>
      <c r="O93" s="28">
        <v>411446071</v>
      </c>
      <c r="P93" s="28">
        <v>411446071</v>
      </c>
      <c r="Q93" s="28" t="str">
        <f>IF(AND(LEN(CUIPO_datos_abiertos[[#This Row],[COD_PROGRAMATICO_MGA]])=7,ISNUMBER(VALUE(CUIPO_datos_abiertos[[#This Row],[COD_PROGRAMATICO_MGA]]))),"VALIDO","")</f>
        <v>VALIDO</v>
      </c>
    </row>
    <row r="94" spans="1:17" hidden="1" x14ac:dyDescent="0.3">
      <c r="A94">
        <v>20251201</v>
      </c>
      <c r="B94" t="s">
        <v>1384</v>
      </c>
      <c r="C94" t="s">
        <v>1246</v>
      </c>
      <c r="D94" t="s">
        <v>1386</v>
      </c>
      <c r="E94" t="s">
        <v>1394</v>
      </c>
      <c r="F94" t="str">
        <f>LEFT(CUIPO_datos_abiertos[[#This Row],[COD_PROGRAMATICO_MGA]],4)</f>
        <v>1903</v>
      </c>
      <c r="G94" t="s">
        <v>1399</v>
      </c>
      <c r="H94" t="s">
        <v>1389</v>
      </c>
      <c r="I94" t="s">
        <v>1471</v>
      </c>
      <c r="J94" t="s">
        <v>1425</v>
      </c>
      <c r="K94" t="s">
        <v>1392</v>
      </c>
      <c r="L94" t="s">
        <v>1390</v>
      </c>
      <c r="M94" t="s">
        <v>1472</v>
      </c>
      <c r="N94" s="28">
        <v>5089048332</v>
      </c>
      <c r="O94" s="28">
        <v>5089048332</v>
      </c>
      <c r="P94" s="28">
        <v>4467695186</v>
      </c>
      <c r="Q94" s="28" t="str">
        <f>IF(AND(LEN(CUIPO_datos_abiertos[[#This Row],[COD_PROGRAMATICO_MGA]])=7,ISNUMBER(VALUE(CUIPO_datos_abiertos[[#This Row],[COD_PROGRAMATICO_MGA]]))),"VALIDO","")</f>
        <v>VALIDO</v>
      </c>
    </row>
    <row r="95" spans="1:17" hidden="1" x14ac:dyDescent="0.3">
      <c r="A95">
        <v>20260301</v>
      </c>
      <c r="B95" t="s">
        <v>1384</v>
      </c>
      <c r="C95" t="s">
        <v>1473</v>
      </c>
      <c r="D95" t="s">
        <v>1397</v>
      </c>
      <c r="E95" t="s">
        <v>1398</v>
      </c>
      <c r="F95" t="str">
        <f>LEFT(CUIPO_datos_abiertos[[#This Row],[COD_PROGRAMATICO_MGA]],4)</f>
        <v>1702</v>
      </c>
      <c r="G95" t="s">
        <v>125</v>
      </c>
      <c r="H95" t="s">
        <v>1411</v>
      </c>
      <c r="I95" t="s">
        <v>1390</v>
      </c>
      <c r="J95" t="s">
        <v>1391</v>
      </c>
      <c r="K95" t="s">
        <v>1392</v>
      </c>
      <c r="L95" t="s">
        <v>1390</v>
      </c>
      <c r="M95" t="s">
        <v>1390</v>
      </c>
      <c r="N95" s="28">
        <v>55030449</v>
      </c>
      <c r="O95" s="28">
        <v>55030449</v>
      </c>
      <c r="P95" s="28">
        <v>55030449</v>
      </c>
      <c r="Q95" s="28" t="str">
        <f>IF(AND(LEN(CUIPO_datos_abiertos[[#This Row],[COD_PROGRAMATICO_MGA]])=7,ISNUMBER(VALUE(CUIPO_datos_abiertos[[#This Row],[COD_PROGRAMATICO_MGA]]))),"VALIDO","")</f>
        <v>VALIDO</v>
      </c>
    </row>
    <row r="96" spans="1:17" hidden="1" x14ac:dyDescent="0.3">
      <c r="A96">
        <v>20251201</v>
      </c>
      <c r="B96" t="s">
        <v>1384</v>
      </c>
      <c r="C96" t="s">
        <v>1388</v>
      </c>
      <c r="D96" t="s">
        <v>1386</v>
      </c>
      <c r="E96" t="s">
        <v>1394</v>
      </c>
      <c r="F96" t="str">
        <f>LEFT(CUIPO_datos_abiertos[[#This Row],[COD_PROGRAMATICO_MGA]],4)</f>
        <v>NO A</v>
      </c>
      <c r="G96" t="s">
        <v>1390</v>
      </c>
      <c r="H96" t="s">
        <v>1390</v>
      </c>
      <c r="I96" t="s">
        <v>1390</v>
      </c>
      <c r="J96" t="s">
        <v>1390</v>
      </c>
      <c r="K96" t="s">
        <v>1390</v>
      </c>
      <c r="L96" t="s">
        <v>1390</v>
      </c>
      <c r="M96" t="s">
        <v>1390</v>
      </c>
      <c r="N96" s="28">
        <v>817528505</v>
      </c>
      <c r="O96" s="28">
        <v>814787684</v>
      </c>
      <c r="P96" s="28">
        <v>814787684</v>
      </c>
      <c r="Q96" s="28" t="str">
        <f>IF(AND(LEN(CUIPO_datos_abiertos[[#This Row],[COD_PROGRAMATICO_MGA]])=7,ISNUMBER(VALUE(CUIPO_datos_abiertos[[#This Row],[COD_PROGRAMATICO_MGA]]))),"VALIDO","")</f>
        <v/>
      </c>
    </row>
    <row r="97" spans="1:17" hidden="1" x14ac:dyDescent="0.3">
      <c r="A97">
        <v>20251201</v>
      </c>
      <c r="B97" t="s">
        <v>1384</v>
      </c>
      <c r="C97" t="s">
        <v>1388</v>
      </c>
      <c r="D97" t="s">
        <v>1386</v>
      </c>
      <c r="E97" t="s">
        <v>1443</v>
      </c>
      <c r="F97" t="str">
        <f>LEFT(CUIPO_datos_abiertos[[#This Row],[COD_PROGRAMATICO_MGA]],4)</f>
        <v>0</v>
      </c>
      <c r="G97" t="s">
        <v>1388</v>
      </c>
      <c r="H97" t="s">
        <v>1389</v>
      </c>
      <c r="I97" t="s">
        <v>1390</v>
      </c>
      <c r="J97" t="s">
        <v>1391</v>
      </c>
      <c r="K97" t="s">
        <v>1392</v>
      </c>
      <c r="L97" t="s">
        <v>1390</v>
      </c>
      <c r="M97" t="s">
        <v>1390</v>
      </c>
      <c r="N97" s="28">
        <v>8681393</v>
      </c>
      <c r="O97" s="28">
        <v>8681393</v>
      </c>
      <c r="P97" s="28">
        <v>8681393</v>
      </c>
      <c r="Q97" s="28" t="str">
        <f>IF(AND(LEN(CUIPO_datos_abiertos[[#This Row],[COD_PROGRAMATICO_MGA]])=7,ISNUMBER(VALUE(CUIPO_datos_abiertos[[#This Row],[COD_PROGRAMATICO_MGA]]))),"VALIDO","")</f>
        <v/>
      </c>
    </row>
    <row r="98" spans="1:17" hidden="1" x14ac:dyDescent="0.3">
      <c r="A98">
        <v>20260301</v>
      </c>
      <c r="B98" t="s">
        <v>1384</v>
      </c>
      <c r="C98" t="s">
        <v>1401</v>
      </c>
      <c r="D98" t="s">
        <v>1386</v>
      </c>
      <c r="E98" t="s">
        <v>1402</v>
      </c>
      <c r="F98" t="str">
        <f>LEFT(CUIPO_datos_abiertos[[#This Row],[COD_PROGRAMATICO_MGA]],4)</f>
        <v>2201</v>
      </c>
      <c r="G98" t="s">
        <v>51</v>
      </c>
      <c r="H98" t="s">
        <v>1389</v>
      </c>
      <c r="I98" t="s">
        <v>1408</v>
      </c>
      <c r="J98" t="s">
        <v>1404</v>
      </c>
      <c r="K98" t="s">
        <v>1392</v>
      </c>
      <c r="L98" t="s">
        <v>1390</v>
      </c>
      <c r="M98" t="s">
        <v>1390</v>
      </c>
      <c r="N98" s="28">
        <v>315626298</v>
      </c>
      <c r="O98" s="28">
        <v>315626298</v>
      </c>
      <c r="P98" s="28">
        <v>315626298</v>
      </c>
      <c r="Q98" s="28" t="str">
        <f>IF(AND(LEN(CUIPO_datos_abiertos[[#This Row],[COD_PROGRAMATICO_MGA]])=7,ISNUMBER(VALUE(CUIPO_datos_abiertos[[#This Row],[COD_PROGRAMATICO_MGA]]))),"VALIDO","")</f>
        <v>VALIDO</v>
      </c>
    </row>
    <row r="99" spans="1:17" hidden="1" x14ac:dyDescent="0.3">
      <c r="A99">
        <v>20251201</v>
      </c>
      <c r="B99" t="s">
        <v>1384</v>
      </c>
      <c r="C99" t="s">
        <v>1474</v>
      </c>
      <c r="D99" t="s">
        <v>1386</v>
      </c>
      <c r="E99" t="s">
        <v>1398</v>
      </c>
      <c r="F99" t="str">
        <f>LEFT(CUIPO_datos_abiertos[[#This Row],[COD_PROGRAMATICO_MGA]],4)</f>
        <v>2402</v>
      </c>
      <c r="G99" t="s">
        <v>1475</v>
      </c>
      <c r="H99" t="s">
        <v>1389</v>
      </c>
      <c r="I99" t="s">
        <v>1390</v>
      </c>
      <c r="J99" t="s">
        <v>1435</v>
      </c>
      <c r="K99" t="s">
        <v>1392</v>
      </c>
      <c r="L99" t="s">
        <v>1390</v>
      </c>
      <c r="M99" t="s">
        <v>1390</v>
      </c>
      <c r="N99" s="28">
        <v>239467648</v>
      </c>
      <c r="O99" s="28">
        <v>239467648</v>
      </c>
      <c r="P99" s="28">
        <v>239467648</v>
      </c>
      <c r="Q99" s="28" t="str">
        <f>IF(AND(LEN(CUIPO_datos_abiertos[[#This Row],[COD_PROGRAMATICO_MGA]])=7,ISNUMBER(VALUE(CUIPO_datos_abiertos[[#This Row],[COD_PROGRAMATICO_MGA]]))),"VALIDO","")</f>
        <v>VALIDO</v>
      </c>
    </row>
    <row r="100" spans="1:17" hidden="1" x14ac:dyDescent="0.3">
      <c r="A100">
        <v>20251201</v>
      </c>
      <c r="B100" t="s">
        <v>1384</v>
      </c>
      <c r="C100" t="s">
        <v>1476</v>
      </c>
      <c r="D100" t="s">
        <v>1386</v>
      </c>
      <c r="E100" t="s">
        <v>1394</v>
      </c>
      <c r="F100" t="str">
        <f>LEFT(CUIPO_datos_abiertos[[#This Row],[COD_PROGRAMATICO_MGA]],4)</f>
        <v>1903</v>
      </c>
      <c r="G100" t="s">
        <v>78</v>
      </c>
      <c r="H100" t="s">
        <v>1389</v>
      </c>
      <c r="I100" t="s">
        <v>1477</v>
      </c>
      <c r="J100" t="s">
        <v>1462</v>
      </c>
      <c r="K100" t="s">
        <v>1392</v>
      </c>
      <c r="L100" t="s">
        <v>1390</v>
      </c>
      <c r="M100" t="s">
        <v>1390</v>
      </c>
      <c r="N100" s="28">
        <v>179136248</v>
      </c>
      <c r="O100" s="28">
        <v>0</v>
      </c>
      <c r="P100" s="28">
        <v>0</v>
      </c>
      <c r="Q100" s="28" t="str">
        <f>IF(AND(LEN(CUIPO_datos_abiertos[[#This Row],[COD_PROGRAMATICO_MGA]])=7,ISNUMBER(VALUE(CUIPO_datos_abiertos[[#This Row],[COD_PROGRAMATICO_MGA]]))),"VALIDO","")</f>
        <v>VALIDO</v>
      </c>
    </row>
    <row r="101" spans="1:17" hidden="1" x14ac:dyDescent="0.3">
      <c r="A101">
        <v>20260301</v>
      </c>
      <c r="B101" t="s">
        <v>1384</v>
      </c>
      <c r="C101" t="s">
        <v>1388</v>
      </c>
      <c r="D101" t="s">
        <v>1386</v>
      </c>
      <c r="E101" t="s">
        <v>1398</v>
      </c>
      <c r="F101" t="str">
        <f>LEFT(CUIPO_datos_abiertos[[#This Row],[COD_PROGRAMATICO_MGA]],4)</f>
        <v>0</v>
      </c>
      <c r="G101" t="s">
        <v>1388</v>
      </c>
      <c r="H101" t="s">
        <v>1478</v>
      </c>
      <c r="I101" t="s">
        <v>1390</v>
      </c>
      <c r="J101" t="s">
        <v>1391</v>
      </c>
      <c r="K101" t="s">
        <v>1392</v>
      </c>
      <c r="L101" t="s">
        <v>1390</v>
      </c>
      <c r="M101" t="s">
        <v>1390</v>
      </c>
      <c r="N101" s="28">
        <v>3004630470</v>
      </c>
      <c r="O101" s="28">
        <v>895100000</v>
      </c>
      <c r="P101" s="28">
        <v>876000000</v>
      </c>
      <c r="Q101" s="28" t="str">
        <f>IF(AND(LEN(CUIPO_datos_abiertos[[#This Row],[COD_PROGRAMATICO_MGA]])=7,ISNUMBER(VALUE(CUIPO_datos_abiertos[[#This Row],[COD_PROGRAMATICO_MGA]]))),"VALIDO","")</f>
        <v/>
      </c>
    </row>
    <row r="102" spans="1:17" hidden="1" x14ac:dyDescent="0.3">
      <c r="A102">
        <v>20251201</v>
      </c>
      <c r="B102" t="s">
        <v>1384</v>
      </c>
      <c r="C102" t="s">
        <v>1385</v>
      </c>
      <c r="D102" t="s">
        <v>1386</v>
      </c>
      <c r="E102" t="s">
        <v>1387</v>
      </c>
      <c r="F102" t="str">
        <f>LEFT(CUIPO_datos_abiertos[[#This Row],[COD_PROGRAMATICO_MGA]],4)</f>
        <v>0</v>
      </c>
      <c r="G102" t="s">
        <v>1388</v>
      </c>
      <c r="H102" t="s">
        <v>1479</v>
      </c>
      <c r="I102" t="s">
        <v>1390</v>
      </c>
      <c r="J102" t="s">
        <v>1391</v>
      </c>
      <c r="K102" t="s">
        <v>1392</v>
      </c>
      <c r="L102" t="s">
        <v>1390</v>
      </c>
      <c r="M102" t="s">
        <v>1390</v>
      </c>
      <c r="N102" s="28">
        <v>9543342</v>
      </c>
      <c r="O102" s="28">
        <v>9543342</v>
      </c>
      <c r="P102" s="28">
        <v>9543342</v>
      </c>
      <c r="Q102" s="28" t="str">
        <f>IF(AND(LEN(CUIPO_datos_abiertos[[#This Row],[COD_PROGRAMATICO_MGA]])=7,ISNUMBER(VALUE(CUIPO_datos_abiertos[[#This Row],[COD_PROGRAMATICO_MGA]]))),"VALIDO","")</f>
        <v/>
      </c>
    </row>
    <row r="103" spans="1:17" hidden="1" x14ac:dyDescent="0.3">
      <c r="A103">
        <v>20251201</v>
      </c>
      <c r="B103" t="s">
        <v>1384</v>
      </c>
      <c r="C103" t="s">
        <v>1388</v>
      </c>
      <c r="D103" t="s">
        <v>1386</v>
      </c>
      <c r="E103" t="s">
        <v>1398</v>
      </c>
      <c r="F103" t="str">
        <f>LEFT(CUIPO_datos_abiertos[[#This Row],[COD_PROGRAMATICO_MGA]],4)</f>
        <v>0</v>
      </c>
      <c r="G103" t="s">
        <v>1388</v>
      </c>
      <c r="H103" t="s">
        <v>1465</v>
      </c>
      <c r="I103" t="s">
        <v>1390</v>
      </c>
      <c r="J103" t="s">
        <v>1391</v>
      </c>
      <c r="K103" t="s">
        <v>1392</v>
      </c>
      <c r="L103" t="s">
        <v>1390</v>
      </c>
      <c r="M103" t="s">
        <v>1390</v>
      </c>
      <c r="N103" s="28">
        <v>3083818824</v>
      </c>
      <c r="O103" s="28">
        <v>2936207838</v>
      </c>
      <c r="P103" s="28">
        <v>2936207838</v>
      </c>
      <c r="Q103" s="28" t="str">
        <f>IF(AND(LEN(CUIPO_datos_abiertos[[#This Row],[COD_PROGRAMATICO_MGA]])=7,ISNUMBER(VALUE(CUIPO_datos_abiertos[[#This Row],[COD_PROGRAMATICO_MGA]]))),"VALIDO","")</f>
        <v/>
      </c>
    </row>
    <row r="104" spans="1:17" hidden="1" x14ac:dyDescent="0.3">
      <c r="A104">
        <v>20251201</v>
      </c>
      <c r="B104" t="s">
        <v>1384</v>
      </c>
      <c r="C104" t="s">
        <v>1480</v>
      </c>
      <c r="D104" t="s">
        <v>1386</v>
      </c>
      <c r="E104" t="s">
        <v>1398</v>
      </c>
      <c r="F104" t="str">
        <f>LEFT(CUIPO_datos_abiertos[[#This Row],[COD_PROGRAMATICO_MGA]],4)</f>
        <v>3301</v>
      </c>
      <c r="G104" t="s">
        <v>93</v>
      </c>
      <c r="H104" t="s">
        <v>1389</v>
      </c>
      <c r="I104" t="s">
        <v>1390</v>
      </c>
      <c r="J104" t="s">
        <v>1425</v>
      </c>
      <c r="K104" t="s">
        <v>1392</v>
      </c>
      <c r="L104" t="s">
        <v>1390</v>
      </c>
      <c r="M104" t="s">
        <v>1451</v>
      </c>
      <c r="N104" s="28">
        <v>38944361</v>
      </c>
      <c r="O104" s="28">
        <v>38944361</v>
      </c>
      <c r="P104" s="28">
        <v>38944361</v>
      </c>
      <c r="Q104" s="28" t="str">
        <f>IF(AND(LEN(CUIPO_datos_abiertos[[#This Row],[COD_PROGRAMATICO_MGA]])=7,ISNUMBER(VALUE(CUIPO_datos_abiertos[[#This Row],[COD_PROGRAMATICO_MGA]]))),"VALIDO","")</f>
        <v>VALIDO</v>
      </c>
    </row>
    <row r="105" spans="1:17" hidden="1" x14ac:dyDescent="0.3">
      <c r="A105">
        <v>20260301</v>
      </c>
      <c r="B105" t="s">
        <v>1384</v>
      </c>
      <c r="C105" t="s">
        <v>1481</v>
      </c>
      <c r="D105" t="s">
        <v>1397</v>
      </c>
      <c r="E105" t="s">
        <v>1398</v>
      </c>
      <c r="F105" t="str">
        <f>LEFT(CUIPO_datos_abiertos[[#This Row],[COD_PROGRAMATICO_MGA]],4)</f>
        <v>2102</v>
      </c>
      <c r="G105" t="s">
        <v>90</v>
      </c>
      <c r="H105" t="s">
        <v>1389</v>
      </c>
      <c r="I105" t="s">
        <v>1390</v>
      </c>
      <c r="J105" t="s">
        <v>1428</v>
      </c>
      <c r="K105" t="s">
        <v>1392</v>
      </c>
      <c r="L105" t="s">
        <v>1390</v>
      </c>
      <c r="M105" t="s">
        <v>1390</v>
      </c>
      <c r="N105" s="28">
        <v>307333373</v>
      </c>
      <c r="O105" s="28">
        <v>307333373</v>
      </c>
      <c r="P105" s="28">
        <v>307333373</v>
      </c>
      <c r="Q105" s="28" t="str">
        <f>IF(AND(LEN(CUIPO_datos_abiertos[[#This Row],[COD_PROGRAMATICO_MGA]])=7,ISNUMBER(VALUE(CUIPO_datos_abiertos[[#This Row],[COD_PROGRAMATICO_MGA]]))),"VALIDO","")</f>
        <v>VALIDO</v>
      </c>
    </row>
    <row r="106" spans="1:17" hidden="1" x14ac:dyDescent="0.3">
      <c r="A106">
        <v>20260301</v>
      </c>
      <c r="B106" t="s">
        <v>1384</v>
      </c>
      <c r="C106" t="s">
        <v>1388</v>
      </c>
      <c r="D106" t="s">
        <v>1386</v>
      </c>
      <c r="E106" t="s">
        <v>1398</v>
      </c>
      <c r="F106" t="str">
        <f>LEFT(CUIPO_datos_abiertos[[#This Row],[COD_PROGRAMATICO_MGA]],4)</f>
        <v>0</v>
      </c>
      <c r="G106" t="s">
        <v>1388</v>
      </c>
      <c r="H106" t="s">
        <v>1389</v>
      </c>
      <c r="I106" t="s">
        <v>1390</v>
      </c>
      <c r="J106" t="s">
        <v>1412</v>
      </c>
      <c r="K106" t="s">
        <v>1392</v>
      </c>
      <c r="L106" t="s">
        <v>1390</v>
      </c>
      <c r="M106" t="s">
        <v>1482</v>
      </c>
      <c r="N106" s="28">
        <v>163362178</v>
      </c>
      <c r="O106" s="28">
        <v>163362178</v>
      </c>
      <c r="P106" s="28">
        <v>163362178</v>
      </c>
      <c r="Q106" s="28" t="str">
        <f>IF(AND(LEN(CUIPO_datos_abiertos[[#This Row],[COD_PROGRAMATICO_MGA]])=7,ISNUMBER(VALUE(CUIPO_datos_abiertos[[#This Row],[COD_PROGRAMATICO_MGA]]))),"VALIDO","")</f>
        <v/>
      </c>
    </row>
    <row r="107" spans="1:17" hidden="1" x14ac:dyDescent="0.3">
      <c r="A107">
        <v>20260301</v>
      </c>
      <c r="B107" t="s">
        <v>1384</v>
      </c>
      <c r="C107" t="s">
        <v>1388</v>
      </c>
      <c r="D107" t="s">
        <v>1386</v>
      </c>
      <c r="E107" t="s">
        <v>1394</v>
      </c>
      <c r="F107" t="str">
        <f>LEFT(CUIPO_datos_abiertos[[#This Row],[COD_PROGRAMATICO_MGA]],4)</f>
        <v>1903</v>
      </c>
      <c r="G107" t="s">
        <v>1399</v>
      </c>
      <c r="H107" t="s">
        <v>1389</v>
      </c>
      <c r="I107" t="s">
        <v>1400</v>
      </c>
      <c r="J107" t="s">
        <v>1396</v>
      </c>
      <c r="K107" t="s">
        <v>1392</v>
      </c>
      <c r="L107" t="s">
        <v>1390</v>
      </c>
      <c r="M107" t="s">
        <v>1459</v>
      </c>
      <c r="N107" s="28">
        <v>1538800</v>
      </c>
      <c r="O107" s="28">
        <v>1538800</v>
      </c>
      <c r="P107" s="28">
        <v>1073800</v>
      </c>
      <c r="Q107" s="28" t="str">
        <f>IF(AND(LEN(CUIPO_datos_abiertos[[#This Row],[COD_PROGRAMATICO_MGA]])=7,ISNUMBER(VALUE(CUIPO_datos_abiertos[[#This Row],[COD_PROGRAMATICO_MGA]]))),"VALIDO","")</f>
        <v>VALIDO</v>
      </c>
    </row>
    <row r="108" spans="1:17" hidden="1" x14ac:dyDescent="0.3">
      <c r="A108">
        <v>20251201</v>
      </c>
      <c r="B108" t="s">
        <v>1384</v>
      </c>
      <c r="C108" t="s">
        <v>1388</v>
      </c>
      <c r="D108" t="s">
        <v>1386</v>
      </c>
      <c r="E108" t="s">
        <v>1398</v>
      </c>
      <c r="F108" t="str">
        <f>LEFT(CUIPO_datos_abiertos[[#This Row],[COD_PROGRAMATICO_MGA]],4)</f>
        <v>0</v>
      </c>
      <c r="G108" t="s">
        <v>1388</v>
      </c>
      <c r="H108" t="s">
        <v>1389</v>
      </c>
      <c r="I108" t="s">
        <v>1390</v>
      </c>
      <c r="J108" t="s">
        <v>1391</v>
      </c>
      <c r="K108" t="s">
        <v>1392</v>
      </c>
      <c r="L108" t="s">
        <v>1390</v>
      </c>
      <c r="M108" t="s">
        <v>1483</v>
      </c>
      <c r="N108" s="28">
        <v>3466858664</v>
      </c>
      <c r="O108" s="28">
        <v>3466858664</v>
      </c>
      <c r="P108" s="28">
        <v>3466858664</v>
      </c>
      <c r="Q108" s="28" t="str">
        <f>IF(AND(LEN(CUIPO_datos_abiertos[[#This Row],[COD_PROGRAMATICO_MGA]])=7,ISNUMBER(VALUE(CUIPO_datos_abiertos[[#This Row],[COD_PROGRAMATICO_MGA]]))),"VALIDO","")</f>
        <v/>
      </c>
    </row>
    <row r="109" spans="1:17" hidden="1" x14ac:dyDescent="0.3">
      <c r="A109">
        <v>20251201</v>
      </c>
      <c r="B109" t="s">
        <v>1384</v>
      </c>
      <c r="C109" t="s">
        <v>1476</v>
      </c>
      <c r="D109" t="s">
        <v>1386</v>
      </c>
      <c r="E109" t="s">
        <v>1394</v>
      </c>
      <c r="F109" t="str">
        <f>LEFT(CUIPO_datos_abiertos[[#This Row],[COD_PROGRAMATICO_MGA]],4)</f>
        <v>1903</v>
      </c>
      <c r="G109" t="s">
        <v>78</v>
      </c>
      <c r="H109" t="s">
        <v>1419</v>
      </c>
      <c r="I109" t="s">
        <v>1420</v>
      </c>
      <c r="J109" t="s">
        <v>1462</v>
      </c>
      <c r="K109" t="s">
        <v>1392</v>
      </c>
      <c r="L109" t="s">
        <v>1390</v>
      </c>
      <c r="M109" t="s">
        <v>1390</v>
      </c>
      <c r="N109" s="28">
        <v>577917090</v>
      </c>
      <c r="O109" s="28">
        <v>577917090</v>
      </c>
      <c r="P109" s="28">
        <v>518109090</v>
      </c>
      <c r="Q109" s="28" t="str">
        <f>IF(AND(LEN(CUIPO_datos_abiertos[[#This Row],[COD_PROGRAMATICO_MGA]])=7,ISNUMBER(VALUE(CUIPO_datos_abiertos[[#This Row],[COD_PROGRAMATICO_MGA]]))),"VALIDO","")</f>
        <v>VALIDO</v>
      </c>
    </row>
    <row r="110" spans="1:17" hidden="1" x14ac:dyDescent="0.3">
      <c r="A110">
        <v>20260301</v>
      </c>
      <c r="B110" t="s">
        <v>1384</v>
      </c>
      <c r="C110" t="s">
        <v>1388</v>
      </c>
      <c r="D110" t="s">
        <v>1386</v>
      </c>
      <c r="E110" t="s">
        <v>1398</v>
      </c>
      <c r="F110" t="str">
        <f>LEFT(CUIPO_datos_abiertos[[#This Row],[COD_PROGRAMATICO_MGA]],4)</f>
        <v>NO A</v>
      </c>
      <c r="G110" t="s">
        <v>1390</v>
      </c>
      <c r="H110" t="s">
        <v>1390</v>
      </c>
      <c r="I110" t="s">
        <v>1390</v>
      </c>
      <c r="J110" t="s">
        <v>1390</v>
      </c>
      <c r="K110" t="s">
        <v>1390</v>
      </c>
      <c r="L110" t="s">
        <v>1390</v>
      </c>
      <c r="M110" t="s">
        <v>1390</v>
      </c>
      <c r="N110" s="28">
        <v>7624795822</v>
      </c>
      <c r="O110" s="28">
        <v>2903732587</v>
      </c>
      <c r="P110" s="28">
        <v>2881163732</v>
      </c>
      <c r="Q110" s="28" t="str">
        <f>IF(AND(LEN(CUIPO_datos_abiertos[[#This Row],[COD_PROGRAMATICO_MGA]])=7,ISNUMBER(VALUE(CUIPO_datos_abiertos[[#This Row],[COD_PROGRAMATICO_MGA]]))),"VALIDO","")</f>
        <v/>
      </c>
    </row>
    <row r="111" spans="1:17" hidden="1" x14ac:dyDescent="0.3">
      <c r="A111">
        <v>20251201</v>
      </c>
      <c r="B111" t="s">
        <v>1384</v>
      </c>
      <c r="C111" t="s">
        <v>1388</v>
      </c>
      <c r="D111" t="s">
        <v>1386</v>
      </c>
      <c r="E111" t="s">
        <v>1398</v>
      </c>
      <c r="F111" t="str">
        <f>LEFT(CUIPO_datos_abiertos[[#This Row],[COD_PROGRAMATICO_MGA]],4)</f>
        <v>NO A</v>
      </c>
      <c r="G111" t="s">
        <v>1390</v>
      </c>
      <c r="H111" t="s">
        <v>1390</v>
      </c>
      <c r="I111" t="s">
        <v>1390</v>
      </c>
      <c r="J111" t="s">
        <v>1390</v>
      </c>
      <c r="K111" t="s">
        <v>1390</v>
      </c>
      <c r="L111" t="s">
        <v>1390</v>
      </c>
      <c r="M111" t="s">
        <v>1390</v>
      </c>
      <c r="N111" s="28">
        <v>19233118162</v>
      </c>
      <c r="O111" s="28">
        <v>19233118162</v>
      </c>
      <c r="P111" s="28">
        <v>19233118162</v>
      </c>
      <c r="Q111" s="28" t="str">
        <f>IF(AND(LEN(CUIPO_datos_abiertos[[#This Row],[COD_PROGRAMATICO_MGA]])=7,ISNUMBER(VALUE(CUIPO_datos_abiertos[[#This Row],[COD_PROGRAMATICO_MGA]]))),"VALIDO","")</f>
        <v/>
      </c>
    </row>
    <row r="112" spans="1:17" hidden="1" x14ac:dyDescent="0.3">
      <c r="A112">
        <v>20260301</v>
      </c>
      <c r="B112" t="s">
        <v>1384</v>
      </c>
      <c r="C112" t="s">
        <v>1388</v>
      </c>
      <c r="D112" t="s">
        <v>1386</v>
      </c>
      <c r="E112" t="s">
        <v>1387</v>
      </c>
      <c r="F112" t="str">
        <f>LEFT(CUIPO_datos_abiertos[[#This Row],[COD_PROGRAMATICO_MGA]],4)</f>
        <v>NO A</v>
      </c>
      <c r="G112" t="s">
        <v>1390</v>
      </c>
      <c r="H112" t="s">
        <v>1390</v>
      </c>
      <c r="I112" t="s">
        <v>1390</v>
      </c>
      <c r="J112" t="s">
        <v>1390</v>
      </c>
      <c r="K112" t="s">
        <v>1390</v>
      </c>
      <c r="L112" t="s">
        <v>1390</v>
      </c>
      <c r="M112" t="s">
        <v>1390</v>
      </c>
      <c r="N112" s="28">
        <v>1003416738</v>
      </c>
      <c r="O112" s="28">
        <v>1003416738</v>
      </c>
      <c r="P112" s="28">
        <v>1003416738</v>
      </c>
      <c r="Q112" s="28" t="str">
        <f>IF(AND(LEN(CUIPO_datos_abiertos[[#This Row],[COD_PROGRAMATICO_MGA]])=7,ISNUMBER(VALUE(CUIPO_datos_abiertos[[#This Row],[COD_PROGRAMATICO_MGA]]))),"VALIDO","")</f>
        <v/>
      </c>
    </row>
    <row r="113" spans="1:17" hidden="1" x14ac:dyDescent="0.3">
      <c r="A113">
        <v>20251201</v>
      </c>
      <c r="B113" t="s">
        <v>1384</v>
      </c>
      <c r="C113" t="s">
        <v>1388</v>
      </c>
      <c r="D113" t="s">
        <v>1386</v>
      </c>
      <c r="E113" t="s">
        <v>1402</v>
      </c>
      <c r="F113" t="str">
        <f>LEFT(CUIPO_datos_abiertos[[#This Row],[COD_PROGRAMATICO_MGA]],4)</f>
        <v>NO A</v>
      </c>
      <c r="G113" t="s">
        <v>1390</v>
      </c>
      <c r="H113" t="s">
        <v>1390</v>
      </c>
      <c r="I113" t="s">
        <v>1390</v>
      </c>
      <c r="J113" t="s">
        <v>1390</v>
      </c>
      <c r="K113" t="s">
        <v>1390</v>
      </c>
      <c r="L113" t="s">
        <v>1390</v>
      </c>
      <c r="M113" t="s">
        <v>1390</v>
      </c>
      <c r="N113" s="28">
        <v>314629205</v>
      </c>
      <c r="O113" s="28">
        <v>314629205</v>
      </c>
      <c r="P113" s="28">
        <v>314629205</v>
      </c>
      <c r="Q113" s="28" t="str">
        <f>IF(AND(LEN(CUIPO_datos_abiertos[[#This Row],[COD_PROGRAMATICO_MGA]])=7,ISNUMBER(VALUE(CUIPO_datos_abiertos[[#This Row],[COD_PROGRAMATICO_MGA]]))),"VALIDO","")</f>
        <v/>
      </c>
    </row>
    <row r="114" spans="1:17" hidden="1" x14ac:dyDescent="0.3">
      <c r="A114">
        <v>20260301</v>
      </c>
      <c r="B114" t="s">
        <v>1384</v>
      </c>
      <c r="C114" t="s">
        <v>1388</v>
      </c>
      <c r="D114" t="s">
        <v>1386</v>
      </c>
      <c r="E114" t="s">
        <v>1387</v>
      </c>
      <c r="F114" t="str">
        <f>LEFT(CUIPO_datos_abiertos[[#This Row],[COD_PROGRAMATICO_MGA]],4)</f>
        <v>NO A</v>
      </c>
      <c r="G114" t="s">
        <v>1390</v>
      </c>
      <c r="H114" t="s">
        <v>1390</v>
      </c>
      <c r="I114" t="s">
        <v>1390</v>
      </c>
      <c r="J114" t="s">
        <v>1390</v>
      </c>
      <c r="K114" t="s">
        <v>1390</v>
      </c>
      <c r="L114" t="s">
        <v>1390</v>
      </c>
      <c r="M114" t="s">
        <v>1390</v>
      </c>
      <c r="N114" s="28">
        <v>1133190100</v>
      </c>
      <c r="O114" s="28">
        <v>1133190100</v>
      </c>
      <c r="P114" s="28">
        <v>1133190100</v>
      </c>
      <c r="Q114" s="28" t="str">
        <f>IF(AND(LEN(CUIPO_datos_abiertos[[#This Row],[COD_PROGRAMATICO_MGA]])=7,ISNUMBER(VALUE(CUIPO_datos_abiertos[[#This Row],[COD_PROGRAMATICO_MGA]]))),"VALIDO","")</f>
        <v/>
      </c>
    </row>
    <row r="115" spans="1:17" hidden="1" x14ac:dyDescent="0.3">
      <c r="A115">
        <v>20251201</v>
      </c>
      <c r="B115" t="s">
        <v>1384</v>
      </c>
      <c r="C115" t="s">
        <v>1484</v>
      </c>
      <c r="D115" t="s">
        <v>1397</v>
      </c>
      <c r="E115" t="s">
        <v>1398</v>
      </c>
      <c r="F115" t="str">
        <f>LEFT(CUIPO_datos_abiertos[[#This Row],[COD_PROGRAMATICO_MGA]],4)</f>
        <v>4599</v>
      </c>
      <c r="G115" t="s">
        <v>1485</v>
      </c>
      <c r="H115" t="s">
        <v>1414</v>
      </c>
      <c r="I115" t="s">
        <v>1390</v>
      </c>
      <c r="J115" t="s">
        <v>1417</v>
      </c>
      <c r="K115" t="s">
        <v>1392</v>
      </c>
      <c r="L115" t="s">
        <v>1390</v>
      </c>
      <c r="M115" t="s">
        <v>1390</v>
      </c>
      <c r="N115" s="28">
        <v>65000000</v>
      </c>
      <c r="O115" s="28">
        <v>65000000</v>
      </c>
      <c r="P115" s="28">
        <v>65000000</v>
      </c>
      <c r="Q115" s="28" t="str">
        <f>IF(AND(LEN(CUIPO_datos_abiertos[[#This Row],[COD_PROGRAMATICO_MGA]])=7,ISNUMBER(VALUE(CUIPO_datos_abiertos[[#This Row],[COD_PROGRAMATICO_MGA]]))),"VALIDO","")</f>
        <v>VALIDO</v>
      </c>
    </row>
    <row r="116" spans="1:17" hidden="1" x14ac:dyDescent="0.3">
      <c r="A116">
        <v>20251201</v>
      </c>
      <c r="B116" t="s">
        <v>1384</v>
      </c>
      <c r="C116" t="s">
        <v>1388</v>
      </c>
      <c r="D116" t="s">
        <v>1386</v>
      </c>
      <c r="E116" t="s">
        <v>1443</v>
      </c>
      <c r="F116" t="str">
        <f>LEFT(CUIPO_datos_abiertos[[#This Row],[COD_PROGRAMATICO_MGA]],4)</f>
        <v>0</v>
      </c>
      <c r="G116" t="s">
        <v>1388</v>
      </c>
      <c r="H116" t="s">
        <v>1389</v>
      </c>
      <c r="I116" t="s">
        <v>1390</v>
      </c>
      <c r="J116" t="s">
        <v>1391</v>
      </c>
      <c r="K116" t="s">
        <v>1392</v>
      </c>
      <c r="L116" t="s">
        <v>1390</v>
      </c>
      <c r="M116" t="s">
        <v>1390</v>
      </c>
      <c r="N116" s="28">
        <v>1141176986</v>
      </c>
      <c r="O116" s="28">
        <v>1141176986</v>
      </c>
      <c r="P116" s="28">
        <v>1141176986</v>
      </c>
      <c r="Q116" s="28" t="str">
        <f>IF(AND(LEN(CUIPO_datos_abiertos[[#This Row],[COD_PROGRAMATICO_MGA]])=7,ISNUMBER(VALUE(CUIPO_datos_abiertos[[#This Row],[COD_PROGRAMATICO_MGA]]))),"VALIDO","")</f>
        <v/>
      </c>
    </row>
    <row r="117" spans="1:17" hidden="1" x14ac:dyDescent="0.3">
      <c r="A117">
        <v>20260301</v>
      </c>
      <c r="B117" t="s">
        <v>1384</v>
      </c>
      <c r="C117" t="s">
        <v>1401</v>
      </c>
      <c r="D117" t="s">
        <v>1386</v>
      </c>
      <c r="E117" t="s">
        <v>1402</v>
      </c>
      <c r="F117" t="str">
        <f>LEFT(CUIPO_datos_abiertos[[#This Row],[COD_PROGRAMATICO_MGA]],4)</f>
        <v>2201</v>
      </c>
      <c r="G117" t="s">
        <v>51</v>
      </c>
      <c r="H117" t="s">
        <v>1389</v>
      </c>
      <c r="I117" t="s">
        <v>1408</v>
      </c>
      <c r="J117" t="s">
        <v>1404</v>
      </c>
      <c r="K117" t="s">
        <v>1392</v>
      </c>
      <c r="L117" t="s">
        <v>1390</v>
      </c>
      <c r="M117" t="s">
        <v>1390</v>
      </c>
      <c r="N117" s="28">
        <v>8913825850</v>
      </c>
      <c r="O117" s="28">
        <v>8913825850</v>
      </c>
      <c r="P117" s="28">
        <v>8913825850</v>
      </c>
      <c r="Q117" s="28" t="str">
        <f>IF(AND(LEN(CUIPO_datos_abiertos[[#This Row],[COD_PROGRAMATICO_MGA]])=7,ISNUMBER(VALUE(CUIPO_datos_abiertos[[#This Row],[COD_PROGRAMATICO_MGA]]))),"VALIDO","")</f>
        <v>VALIDO</v>
      </c>
    </row>
    <row r="118" spans="1:17" hidden="1" x14ac:dyDescent="0.3">
      <c r="A118">
        <v>20260301</v>
      </c>
      <c r="B118" t="s">
        <v>1384</v>
      </c>
      <c r="C118" t="s">
        <v>1388</v>
      </c>
      <c r="D118" t="s">
        <v>1397</v>
      </c>
      <c r="E118" t="s">
        <v>1398</v>
      </c>
      <c r="F118" t="str">
        <f>LEFT(CUIPO_datos_abiertos[[#This Row],[COD_PROGRAMATICO_MGA]],4)</f>
        <v>NO A</v>
      </c>
      <c r="G118" t="s">
        <v>1390</v>
      </c>
      <c r="H118" t="s">
        <v>1390</v>
      </c>
      <c r="I118" t="s">
        <v>1390</v>
      </c>
      <c r="J118" t="s">
        <v>1390</v>
      </c>
      <c r="K118" t="s">
        <v>1390</v>
      </c>
      <c r="L118" t="s">
        <v>1390</v>
      </c>
      <c r="M118" t="s">
        <v>1390</v>
      </c>
      <c r="N118" s="28">
        <v>34887353480</v>
      </c>
      <c r="O118" s="28">
        <v>34887353480</v>
      </c>
      <c r="P118" s="28">
        <v>34887353480</v>
      </c>
      <c r="Q118" s="28" t="str">
        <f>IF(AND(LEN(CUIPO_datos_abiertos[[#This Row],[COD_PROGRAMATICO_MGA]])=7,ISNUMBER(VALUE(CUIPO_datos_abiertos[[#This Row],[COD_PROGRAMATICO_MGA]]))),"VALIDO","")</f>
        <v/>
      </c>
    </row>
    <row r="119" spans="1:17" hidden="1" x14ac:dyDescent="0.3">
      <c r="A119">
        <v>20251201</v>
      </c>
      <c r="B119" t="s">
        <v>1384</v>
      </c>
      <c r="C119" t="s">
        <v>1486</v>
      </c>
      <c r="D119" t="s">
        <v>1386</v>
      </c>
      <c r="E119" t="s">
        <v>1398</v>
      </c>
      <c r="F119" t="str">
        <f>LEFT(CUIPO_datos_abiertos[[#This Row],[COD_PROGRAMATICO_MGA]],4)</f>
        <v>4501</v>
      </c>
      <c r="G119" t="s">
        <v>176</v>
      </c>
      <c r="H119" t="s">
        <v>1414</v>
      </c>
      <c r="I119" t="s">
        <v>1390</v>
      </c>
      <c r="J119" t="s">
        <v>1446</v>
      </c>
      <c r="K119" t="s">
        <v>1392</v>
      </c>
      <c r="L119" t="s">
        <v>1390</v>
      </c>
      <c r="M119" t="s">
        <v>1390</v>
      </c>
      <c r="N119" s="28">
        <v>149742793</v>
      </c>
      <c r="O119" s="28">
        <v>149742793</v>
      </c>
      <c r="P119" s="28">
        <v>145059582</v>
      </c>
      <c r="Q119" s="28" t="str">
        <f>IF(AND(LEN(CUIPO_datos_abiertos[[#This Row],[COD_PROGRAMATICO_MGA]])=7,ISNUMBER(VALUE(CUIPO_datos_abiertos[[#This Row],[COD_PROGRAMATICO_MGA]]))),"VALIDO","")</f>
        <v>VALIDO</v>
      </c>
    </row>
    <row r="120" spans="1:17" hidden="1" x14ac:dyDescent="0.3">
      <c r="A120">
        <v>20251201</v>
      </c>
      <c r="B120" t="s">
        <v>1384</v>
      </c>
      <c r="C120" t="s">
        <v>1390</v>
      </c>
      <c r="D120" t="s">
        <v>1386</v>
      </c>
      <c r="E120" t="s">
        <v>1394</v>
      </c>
      <c r="F120" t="str">
        <f>LEFT(CUIPO_datos_abiertos[[#This Row],[COD_PROGRAMATICO_MGA]],4)</f>
        <v>1903</v>
      </c>
      <c r="G120" t="s">
        <v>1399</v>
      </c>
      <c r="H120" t="s">
        <v>1389</v>
      </c>
      <c r="I120" t="s">
        <v>1440</v>
      </c>
      <c r="J120" t="s">
        <v>1441</v>
      </c>
      <c r="K120" t="s">
        <v>1392</v>
      </c>
      <c r="L120" t="s">
        <v>1390</v>
      </c>
      <c r="M120" t="s">
        <v>1487</v>
      </c>
      <c r="N120" s="28">
        <v>594234163</v>
      </c>
      <c r="O120" s="28">
        <v>564522455</v>
      </c>
      <c r="P120" s="28">
        <v>564522455</v>
      </c>
      <c r="Q120" s="28" t="str">
        <f>IF(AND(LEN(CUIPO_datos_abiertos[[#This Row],[COD_PROGRAMATICO_MGA]])=7,ISNUMBER(VALUE(CUIPO_datos_abiertos[[#This Row],[COD_PROGRAMATICO_MGA]]))),"VALIDO","")</f>
        <v>VALIDO</v>
      </c>
    </row>
    <row r="121" spans="1:17" hidden="1" x14ac:dyDescent="0.3">
      <c r="A121">
        <v>20251201</v>
      </c>
      <c r="B121" t="s">
        <v>1384</v>
      </c>
      <c r="C121" t="s">
        <v>1388</v>
      </c>
      <c r="D121" t="s">
        <v>1386</v>
      </c>
      <c r="E121" t="s">
        <v>1402</v>
      </c>
      <c r="F121" t="str">
        <f>LEFT(CUIPO_datos_abiertos[[#This Row],[COD_PROGRAMATICO_MGA]],4)</f>
        <v>NO A</v>
      </c>
      <c r="G121" t="s">
        <v>1390</v>
      </c>
      <c r="H121" t="s">
        <v>1390</v>
      </c>
      <c r="I121" t="s">
        <v>1390</v>
      </c>
      <c r="J121" t="s">
        <v>1390</v>
      </c>
      <c r="K121" t="s">
        <v>1390</v>
      </c>
      <c r="L121" t="s">
        <v>1390</v>
      </c>
      <c r="M121" t="s">
        <v>1390</v>
      </c>
      <c r="N121" s="28">
        <v>611086366</v>
      </c>
      <c r="O121" s="28">
        <v>611086366</v>
      </c>
      <c r="P121" s="28">
        <v>611086366</v>
      </c>
      <c r="Q121" s="28" t="str">
        <f>IF(AND(LEN(CUIPO_datos_abiertos[[#This Row],[COD_PROGRAMATICO_MGA]])=7,ISNUMBER(VALUE(CUIPO_datos_abiertos[[#This Row],[COD_PROGRAMATICO_MGA]]))),"VALIDO","")</f>
        <v/>
      </c>
    </row>
    <row r="122" spans="1:17" hidden="1" x14ac:dyDescent="0.3">
      <c r="A122">
        <v>20251201</v>
      </c>
      <c r="B122" t="s">
        <v>1384</v>
      </c>
      <c r="C122" t="s">
        <v>1388</v>
      </c>
      <c r="D122" t="s">
        <v>1386</v>
      </c>
      <c r="E122" t="s">
        <v>1443</v>
      </c>
      <c r="F122" t="str">
        <f>LEFT(CUIPO_datos_abiertos[[#This Row],[COD_PROGRAMATICO_MGA]],4)</f>
        <v>NO A</v>
      </c>
      <c r="G122" t="s">
        <v>1390</v>
      </c>
      <c r="H122" t="s">
        <v>1390</v>
      </c>
      <c r="I122" t="s">
        <v>1390</v>
      </c>
      <c r="J122" t="s">
        <v>1390</v>
      </c>
      <c r="K122" t="s">
        <v>1390</v>
      </c>
      <c r="L122" t="s">
        <v>1390</v>
      </c>
      <c r="M122" t="s">
        <v>1390</v>
      </c>
      <c r="N122" s="28">
        <v>61795758</v>
      </c>
      <c r="O122" s="28">
        <v>61795758</v>
      </c>
      <c r="P122" s="28">
        <v>61795758</v>
      </c>
      <c r="Q122" s="28" t="str">
        <f>IF(AND(LEN(CUIPO_datos_abiertos[[#This Row],[COD_PROGRAMATICO_MGA]])=7,ISNUMBER(VALUE(CUIPO_datos_abiertos[[#This Row],[COD_PROGRAMATICO_MGA]]))),"VALIDO","")</f>
        <v/>
      </c>
    </row>
    <row r="123" spans="1:17" hidden="1" x14ac:dyDescent="0.3">
      <c r="A123">
        <v>20260301</v>
      </c>
      <c r="B123" t="s">
        <v>1384</v>
      </c>
      <c r="C123" t="s">
        <v>1388</v>
      </c>
      <c r="D123" t="s">
        <v>1397</v>
      </c>
      <c r="E123" t="s">
        <v>1398</v>
      </c>
      <c r="F123" t="str">
        <f>LEFT(CUIPO_datos_abiertos[[#This Row],[COD_PROGRAMATICO_MGA]],4)</f>
        <v>NO A</v>
      </c>
      <c r="G123" t="s">
        <v>1390</v>
      </c>
      <c r="H123" t="s">
        <v>1390</v>
      </c>
      <c r="I123" t="s">
        <v>1390</v>
      </c>
      <c r="J123" t="s">
        <v>1390</v>
      </c>
      <c r="K123" t="s">
        <v>1390</v>
      </c>
      <c r="L123" t="s">
        <v>1390</v>
      </c>
      <c r="M123" t="s">
        <v>1390</v>
      </c>
      <c r="N123" s="28">
        <v>37033181149</v>
      </c>
      <c r="O123" s="28">
        <v>37033181149</v>
      </c>
      <c r="P123" s="28">
        <v>36488211598</v>
      </c>
      <c r="Q123" s="28" t="str">
        <f>IF(AND(LEN(CUIPO_datos_abiertos[[#This Row],[COD_PROGRAMATICO_MGA]])=7,ISNUMBER(VALUE(CUIPO_datos_abiertos[[#This Row],[COD_PROGRAMATICO_MGA]]))),"VALIDO","")</f>
        <v/>
      </c>
    </row>
    <row r="124" spans="1:17" hidden="1" x14ac:dyDescent="0.3">
      <c r="A124">
        <v>20260301</v>
      </c>
      <c r="B124" t="s">
        <v>1384</v>
      </c>
      <c r="C124" t="s">
        <v>1413</v>
      </c>
      <c r="D124" t="s">
        <v>1397</v>
      </c>
      <c r="E124" t="s">
        <v>1398</v>
      </c>
      <c r="F124" t="str">
        <f>LEFT(CUIPO_datos_abiertos[[#This Row],[COD_PROGRAMATICO_MGA]],4)</f>
        <v>4503</v>
      </c>
      <c r="G124" t="s">
        <v>121</v>
      </c>
      <c r="H124" t="s">
        <v>1414</v>
      </c>
      <c r="I124" t="s">
        <v>1390</v>
      </c>
      <c r="J124" t="s">
        <v>1415</v>
      </c>
      <c r="K124" t="s">
        <v>1392</v>
      </c>
      <c r="L124" t="s">
        <v>1390</v>
      </c>
      <c r="M124" t="s">
        <v>1390</v>
      </c>
      <c r="N124" s="28">
        <v>600000000</v>
      </c>
      <c r="O124" s="28">
        <v>600000000</v>
      </c>
      <c r="P124" s="28">
        <v>55030449</v>
      </c>
      <c r="Q124" s="28" t="str">
        <f>IF(AND(LEN(CUIPO_datos_abiertos[[#This Row],[COD_PROGRAMATICO_MGA]])=7,ISNUMBER(VALUE(CUIPO_datos_abiertos[[#This Row],[COD_PROGRAMATICO_MGA]]))),"VALIDO","")</f>
        <v>VALIDO</v>
      </c>
    </row>
    <row r="125" spans="1:17" hidden="1" x14ac:dyDescent="0.3">
      <c r="A125">
        <v>20260301</v>
      </c>
      <c r="B125" t="s">
        <v>1384</v>
      </c>
      <c r="C125" t="s">
        <v>1488</v>
      </c>
      <c r="D125" t="s">
        <v>1386</v>
      </c>
      <c r="E125" t="s">
        <v>1398</v>
      </c>
      <c r="F125" t="str">
        <f>LEFT(CUIPO_datos_abiertos[[#This Row],[COD_PROGRAMATICO_MGA]],4)</f>
        <v>2402</v>
      </c>
      <c r="G125" t="s">
        <v>862</v>
      </c>
      <c r="H125" t="s">
        <v>1389</v>
      </c>
      <c r="I125" t="s">
        <v>1390</v>
      </c>
      <c r="J125" t="s">
        <v>1489</v>
      </c>
      <c r="K125" t="s">
        <v>1392</v>
      </c>
      <c r="L125" t="s">
        <v>1390</v>
      </c>
      <c r="M125" t="s">
        <v>1390</v>
      </c>
      <c r="N125" s="28">
        <v>8822738512</v>
      </c>
      <c r="O125" s="28">
        <v>0</v>
      </c>
      <c r="P125" s="28">
        <v>0</v>
      </c>
      <c r="Q125" s="28" t="str">
        <f>IF(AND(LEN(CUIPO_datos_abiertos[[#This Row],[COD_PROGRAMATICO_MGA]])=7,ISNUMBER(VALUE(CUIPO_datos_abiertos[[#This Row],[COD_PROGRAMATICO_MGA]]))),"VALIDO","")</f>
        <v>VALIDO</v>
      </c>
    </row>
    <row r="126" spans="1:17" hidden="1" x14ac:dyDescent="0.3">
      <c r="A126">
        <v>20260301</v>
      </c>
      <c r="B126" t="s">
        <v>1384</v>
      </c>
      <c r="C126" t="s">
        <v>1490</v>
      </c>
      <c r="D126" t="s">
        <v>1386</v>
      </c>
      <c r="E126" t="s">
        <v>1398</v>
      </c>
      <c r="F126" t="str">
        <f>LEFT(CUIPO_datos_abiertos[[#This Row],[COD_PROGRAMATICO_MGA]],4)</f>
        <v>4301</v>
      </c>
      <c r="G126" t="s">
        <v>82</v>
      </c>
      <c r="H126" t="s">
        <v>1389</v>
      </c>
      <c r="I126" t="s">
        <v>1390</v>
      </c>
      <c r="J126" t="s">
        <v>1491</v>
      </c>
      <c r="K126" t="s">
        <v>1392</v>
      </c>
      <c r="L126" t="s">
        <v>1390</v>
      </c>
      <c r="M126" t="s">
        <v>1492</v>
      </c>
      <c r="N126" s="28">
        <v>455207012</v>
      </c>
      <c r="O126" s="28">
        <v>455207012</v>
      </c>
      <c r="P126" s="28">
        <v>455207012</v>
      </c>
      <c r="Q126" s="28" t="str">
        <f>IF(AND(LEN(CUIPO_datos_abiertos[[#This Row],[COD_PROGRAMATICO_MGA]])=7,ISNUMBER(VALUE(CUIPO_datos_abiertos[[#This Row],[COD_PROGRAMATICO_MGA]]))),"VALIDO","")</f>
        <v>VALIDO</v>
      </c>
    </row>
    <row r="127" spans="1:17" hidden="1" x14ac:dyDescent="0.3">
      <c r="A127">
        <v>20251201</v>
      </c>
      <c r="B127" t="s">
        <v>1384</v>
      </c>
      <c r="C127" t="s">
        <v>1388</v>
      </c>
      <c r="D127" t="s">
        <v>1386</v>
      </c>
      <c r="E127" t="s">
        <v>1394</v>
      </c>
      <c r="F127" t="str">
        <f>LEFT(CUIPO_datos_abiertos[[#This Row],[COD_PROGRAMATICO_MGA]],4)</f>
        <v>NO A</v>
      </c>
      <c r="G127" t="s">
        <v>1390</v>
      </c>
      <c r="H127" t="s">
        <v>1390</v>
      </c>
      <c r="I127" t="s">
        <v>1390</v>
      </c>
      <c r="J127" t="s">
        <v>1390</v>
      </c>
      <c r="K127" t="s">
        <v>1390</v>
      </c>
      <c r="L127" t="s">
        <v>1390</v>
      </c>
      <c r="M127" t="s">
        <v>1390</v>
      </c>
      <c r="N127" s="28">
        <v>2608164714</v>
      </c>
      <c r="O127" s="28">
        <v>2604559246</v>
      </c>
      <c r="P127" s="28">
        <v>2604559246</v>
      </c>
      <c r="Q127" s="28" t="str">
        <f>IF(AND(LEN(CUIPO_datos_abiertos[[#This Row],[COD_PROGRAMATICO_MGA]])=7,ISNUMBER(VALUE(CUIPO_datos_abiertos[[#This Row],[COD_PROGRAMATICO_MGA]]))),"VALIDO","")</f>
        <v/>
      </c>
    </row>
    <row r="128" spans="1:17" hidden="1" x14ac:dyDescent="0.3">
      <c r="A128">
        <v>20251201</v>
      </c>
      <c r="B128" t="s">
        <v>1384</v>
      </c>
      <c r="C128" t="s">
        <v>1246</v>
      </c>
      <c r="D128" t="s">
        <v>1386</v>
      </c>
      <c r="E128" t="s">
        <v>1394</v>
      </c>
      <c r="F128" t="str">
        <f>LEFT(CUIPO_datos_abiertos[[#This Row],[COD_PROGRAMATICO_MGA]],4)</f>
        <v>1906</v>
      </c>
      <c r="G128" t="s">
        <v>1452</v>
      </c>
      <c r="H128" t="s">
        <v>1389</v>
      </c>
      <c r="I128" t="s">
        <v>1493</v>
      </c>
      <c r="J128" t="s">
        <v>1396</v>
      </c>
      <c r="K128" t="s">
        <v>1392</v>
      </c>
      <c r="L128" t="s">
        <v>1390</v>
      </c>
      <c r="M128" t="s">
        <v>1494</v>
      </c>
      <c r="N128" s="28">
        <v>16114170865</v>
      </c>
      <c r="O128" s="28">
        <v>16114170865</v>
      </c>
      <c r="P128" s="28">
        <v>16114170865</v>
      </c>
      <c r="Q128" s="28" t="str">
        <f>IF(AND(LEN(CUIPO_datos_abiertos[[#This Row],[COD_PROGRAMATICO_MGA]])=7,ISNUMBER(VALUE(CUIPO_datos_abiertos[[#This Row],[COD_PROGRAMATICO_MGA]]))),"VALIDO","")</f>
        <v>VALIDO</v>
      </c>
    </row>
    <row r="129" spans="1:17" hidden="1" x14ac:dyDescent="0.3">
      <c r="A129">
        <v>20251201</v>
      </c>
      <c r="B129" t="s">
        <v>1384</v>
      </c>
      <c r="C129" t="s">
        <v>1407</v>
      </c>
      <c r="D129" t="s">
        <v>1386</v>
      </c>
      <c r="E129" t="s">
        <v>1402</v>
      </c>
      <c r="F129" t="str">
        <f>LEFT(CUIPO_datos_abiertos[[#This Row],[COD_PROGRAMATICO_MGA]],4)</f>
        <v>2201</v>
      </c>
      <c r="G129" t="s">
        <v>51</v>
      </c>
      <c r="H129" t="s">
        <v>1389</v>
      </c>
      <c r="I129" t="s">
        <v>1426</v>
      </c>
      <c r="J129" t="s">
        <v>1404</v>
      </c>
      <c r="K129" t="s">
        <v>1392</v>
      </c>
      <c r="L129" t="s">
        <v>1390</v>
      </c>
      <c r="M129" t="s">
        <v>1422</v>
      </c>
      <c r="N129" s="28">
        <v>270433200</v>
      </c>
      <c r="O129" s="28">
        <v>270433200</v>
      </c>
      <c r="P129" s="28">
        <v>270433200</v>
      </c>
      <c r="Q129" s="28" t="str">
        <f>IF(AND(LEN(CUIPO_datos_abiertos[[#This Row],[COD_PROGRAMATICO_MGA]])=7,ISNUMBER(VALUE(CUIPO_datos_abiertos[[#This Row],[COD_PROGRAMATICO_MGA]]))),"VALIDO","")</f>
        <v>VALIDO</v>
      </c>
    </row>
    <row r="130" spans="1:17" hidden="1" x14ac:dyDescent="0.3">
      <c r="A130">
        <v>20251201</v>
      </c>
      <c r="B130" t="s">
        <v>1384</v>
      </c>
      <c r="C130" t="s">
        <v>1388</v>
      </c>
      <c r="D130" t="s">
        <v>1386</v>
      </c>
      <c r="E130" t="s">
        <v>1398</v>
      </c>
      <c r="F130" t="str">
        <f>LEFT(CUIPO_datos_abiertos[[#This Row],[COD_PROGRAMATICO_MGA]],4)</f>
        <v>0</v>
      </c>
      <c r="G130" t="s">
        <v>1388</v>
      </c>
      <c r="H130" t="s">
        <v>1389</v>
      </c>
      <c r="I130" t="s">
        <v>1390</v>
      </c>
      <c r="J130" t="s">
        <v>1391</v>
      </c>
      <c r="K130" t="s">
        <v>1392</v>
      </c>
      <c r="L130" t="s">
        <v>1390</v>
      </c>
      <c r="M130" t="s">
        <v>1495</v>
      </c>
      <c r="N130" s="28">
        <v>131060800</v>
      </c>
      <c r="O130" s="28">
        <v>131060800</v>
      </c>
      <c r="P130" s="28">
        <v>131060800</v>
      </c>
      <c r="Q130" s="28" t="str">
        <f>IF(AND(LEN(CUIPO_datos_abiertos[[#This Row],[COD_PROGRAMATICO_MGA]])=7,ISNUMBER(VALUE(CUIPO_datos_abiertos[[#This Row],[COD_PROGRAMATICO_MGA]]))),"VALIDO","")</f>
        <v/>
      </c>
    </row>
    <row r="131" spans="1:17" hidden="1" x14ac:dyDescent="0.3">
      <c r="A131">
        <v>20251201</v>
      </c>
      <c r="B131" t="s">
        <v>1384</v>
      </c>
      <c r="C131" t="s">
        <v>1390</v>
      </c>
      <c r="D131" t="s">
        <v>1386</v>
      </c>
      <c r="E131" t="s">
        <v>1398</v>
      </c>
      <c r="F131" t="str">
        <f>LEFT(CUIPO_datos_abiertos[[#This Row],[COD_PROGRAMATICO_MGA]],4)</f>
        <v>0</v>
      </c>
      <c r="G131" t="s">
        <v>1388</v>
      </c>
      <c r="H131" t="s">
        <v>1389</v>
      </c>
      <c r="I131" t="s">
        <v>1390</v>
      </c>
      <c r="J131" t="s">
        <v>1391</v>
      </c>
      <c r="K131" t="s">
        <v>1392</v>
      </c>
      <c r="L131" t="s">
        <v>1390</v>
      </c>
      <c r="M131" t="s">
        <v>1390</v>
      </c>
      <c r="N131" s="28">
        <v>106338649</v>
      </c>
      <c r="O131" s="28">
        <v>106338649</v>
      </c>
      <c r="P131" s="28">
        <v>106338649</v>
      </c>
      <c r="Q131" s="28" t="str">
        <f>IF(AND(LEN(CUIPO_datos_abiertos[[#This Row],[COD_PROGRAMATICO_MGA]])=7,ISNUMBER(VALUE(CUIPO_datos_abiertos[[#This Row],[COD_PROGRAMATICO_MGA]]))),"VALIDO","")</f>
        <v/>
      </c>
    </row>
    <row r="132" spans="1:17" hidden="1" x14ac:dyDescent="0.3">
      <c r="A132">
        <v>20251201</v>
      </c>
      <c r="B132" t="s">
        <v>1384</v>
      </c>
      <c r="C132" t="s">
        <v>1476</v>
      </c>
      <c r="D132" t="s">
        <v>1386</v>
      </c>
      <c r="E132" t="s">
        <v>1394</v>
      </c>
      <c r="F132" t="str">
        <f>LEFT(CUIPO_datos_abiertos[[#This Row],[COD_PROGRAMATICO_MGA]],4)</f>
        <v>1903</v>
      </c>
      <c r="G132" t="s">
        <v>78</v>
      </c>
      <c r="H132" t="s">
        <v>1419</v>
      </c>
      <c r="I132" t="s">
        <v>1496</v>
      </c>
      <c r="J132" t="s">
        <v>1462</v>
      </c>
      <c r="K132" t="s">
        <v>1392</v>
      </c>
      <c r="L132" t="s">
        <v>1390</v>
      </c>
      <c r="M132" t="s">
        <v>1390</v>
      </c>
      <c r="N132" s="28">
        <v>671477253</v>
      </c>
      <c r="O132" s="28">
        <v>657609326</v>
      </c>
      <c r="P132" s="28">
        <v>637062585</v>
      </c>
      <c r="Q132" s="28" t="str">
        <f>IF(AND(LEN(CUIPO_datos_abiertos[[#This Row],[COD_PROGRAMATICO_MGA]])=7,ISNUMBER(VALUE(CUIPO_datos_abiertos[[#This Row],[COD_PROGRAMATICO_MGA]]))),"VALIDO","")</f>
        <v>VALIDO</v>
      </c>
    </row>
    <row r="133" spans="1:17" hidden="1" x14ac:dyDescent="0.3">
      <c r="A133">
        <v>20251201</v>
      </c>
      <c r="B133" t="s">
        <v>1384</v>
      </c>
      <c r="C133" t="s">
        <v>1388</v>
      </c>
      <c r="D133" t="s">
        <v>1386</v>
      </c>
      <c r="E133" t="s">
        <v>1398</v>
      </c>
      <c r="F133" t="str">
        <f>LEFT(CUIPO_datos_abiertos[[#This Row],[COD_PROGRAMATICO_MGA]],4)</f>
        <v>NO A</v>
      </c>
      <c r="G133" t="s">
        <v>1390</v>
      </c>
      <c r="H133" t="s">
        <v>1390</v>
      </c>
      <c r="I133" t="s">
        <v>1390</v>
      </c>
      <c r="J133" t="s">
        <v>1390</v>
      </c>
      <c r="K133" t="s">
        <v>1390</v>
      </c>
      <c r="L133" t="s">
        <v>1390</v>
      </c>
      <c r="M133" t="s">
        <v>1390</v>
      </c>
      <c r="N133" s="28">
        <v>1240980972</v>
      </c>
      <c r="O133" s="28">
        <v>1225251155</v>
      </c>
      <c r="P133" s="28">
        <v>1215438922</v>
      </c>
      <c r="Q133" s="28" t="str">
        <f>IF(AND(LEN(CUIPO_datos_abiertos[[#This Row],[COD_PROGRAMATICO_MGA]])=7,ISNUMBER(VALUE(CUIPO_datos_abiertos[[#This Row],[COD_PROGRAMATICO_MGA]]))),"VALIDO","")</f>
        <v/>
      </c>
    </row>
    <row r="134" spans="1:17" hidden="1" x14ac:dyDescent="0.3">
      <c r="A134">
        <v>20251201</v>
      </c>
      <c r="B134" t="s">
        <v>1384</v>
      </c>
      <c r="C134" t="s">
        <v>1388</v>
      </c>
      <c r="D134" t="s">
        <v>1386</v>
      </c>
      <c r="E134" t="s">
        <v>1402</v>
      </c>
      <c r="F134" t="str">
        <f>LEFT(CUIPO_datos_abiertos[[#This Row],[COD_PROGRAMATICO_MGA]],4)</f>
        <v>NO A</v>
      </c>
      <c r="G134" t="s">
        <v>1390</v>
      </c>
      <c r="H134" t="s">
        <v>1390</v>
      </c>
      <c r="I134" t="s">
        <v>1390</v>
      </c>
      <c r="J134" t="s">
        <v>1390</v>
      </c>
      <c r="K134" t="s">
        <v>1390</v>
      </c>
      <c r="L134" t="s">
        <v>1390</v>
      </c>
      <c r="M134" t="s">
        <v>1390</v>
      </c>
      <c r="N134" s="28">
        <v>111222367</v>
      </c>
      <c r="O134" s="28">
        <v>111222367</v>
      </c>
      <c r="P134" s="28">
        <v>111222367</v>
      </c>
      <c r="Q134" s="28" t="str">
        <f>IF(AND(LEN(CUIPO_datos_abiertos[[#This Row],[COD_PROGRAMATICO_MGA]])=7,ISNUMBER(VALUE(CUIPO_datos_abiertos[[#This Row],[COD_PROGRAMATICO_MGA]]))),"VALIDO","")</f>
        <v/>
      </c>
    </row>
    <row r="135" spans="1:17" hidden="1" x14ac:dyDescent="0.3">
      <c r="A135">
        <v>20251201</v>
      </c>
      <c r="B135" t="s">
        <v>1384</v>
      </c>
      <c r="C135" t="s">
        <v>1407</v>
      </c>
      <c r="D135" t="s">
        <v>1386</v>
      </c>
      <c r="E135" t="s">
        <v>1402</v>
      </c>
      <c r="F135" t="str">
        <f>LEFT(CUIPO_datos_abiertos[[#This Row],[COD_PROGRAMATICO_MGA]],4)</f>
        <v>2201</v>
      </c>
      <c r="G135" t="s">
        <v>51</v>
      </c>
      <c r="H135" t="s">
        <v>1389</v>
      </c>
      <c r="I135" t="s">
        <v>1458</v>
      </c>
      <c r="J135" t="s">
        <v>1404</v>
      </c>
      <c r="K135" t="s">
        <v>1392</v>
      </c>
      <c r="L135" t="s">
        <v>1390</v>
      </c>
      <c r="M135" t="s">
        <v>1390</v>
      </c>
      <c r="N135" s="28">
        <v>4524053718</v>
      </c>
      <c r="O135" s="28">
        <v>4524053718</v>
      </c>
      <c r="P135" s="28">
        <v>4524053718</v>
      </c>
      <c r="Q135" s="28" t="str">
        <f>IF(AND(LEN(CUIPO_datos_abiertos[[#This Row],[COD_PROGRAMATICO_MGA]])=7,ISNUMBER(VALUE(CUIPO_datos_abiertos[[#This Row],[COD_PROGRAMATICO_MGA]]))),"VALIDO","")</f>
        <v>VALIDO</v>
      </c>
    </row>
    <row r="136" spans="1:17" hidden="1" x14ac:dyDescent="0.3">
      <c r="A136">
        <v>20260301</v>
      </c>
      <c r="B136" t="s">
        <v>1384</v>
      </c>
      <c r="C136" t="s">
        <v>1385</v>
      </c>
      <c r="D136" t="s">
        <v>1386</v>
      </c>
      <c r="E136" t="s">
        <v>1394</v>
      </c>
      <c r="F136" t="str">
        <f>LEFT(CUIPO_datos_abiertos[[#This Row],[COD_PROGRAMATICO_MGA]],4)</f>
        <v>0</v>
      </c>
      <c r="G136" t="s">
        <v>1388</v>
      </c>
      <c r="H136" t="s">
        <v>1389</v>
      </c>
      <c r="I136" t="s">
        <v>1405</v>
      </c>
      <c r="J136" t="s">
        <v>1406</v>
      </c>
      <c r="K136" t="s">
        <v>1392</v>
      </c>
      <c r="L136" t="s">
        <v>1390</v>
      </c>
      <c r="M136" t="s">
        <v>1390</v>
      </c>
      <c r="N136" s="28">
        <v>4464242</v>
      </c>
      <c r="O136" s="28">
        <v>4464242</v>
      </c>
      <c r="P136" s="28">
        <v>4464242</v>
      </c>
      <c r="Q136" s="28" t="str">
        <f>IF(AND(LEN(CUIPO_datos_abiertos[[#This Row],[COD_PROGRAMATICO_MGA]])=7,ISNUMBER(VALUE(CUIPO_datos_abiertos[[#This Row],[COD_PROGRAMATICO_MGA]]))),"VALIDO","")</f>
        <v/>
      </c>
    </row>
    <row r="137" spans="1:17" hidden="1" x14ac:dyDescent="0.3">
      <c r="A137">
        <v>20251201</v>
      </c>
      <c r="B137" t="s">
        <v>1384</v>
      </c>
      <c r="C137" t="s">
        <v>1407</v>
      </c>
      <c r="D137" t="s">
        <v>1386</v>
      </c>
      <c r="E137" t="s">
        <v>1402</v>
      </c>
      <c r="F137" t="str">
        <f>LEFT(CUIPO_datos_abiertos[[#This Row],[COD_PROGRAMATICO_MGA]],4)</f>
        <v>2201</v>
      </c>
      <c r="G137" t="s">
        <v>51</v>
      </c>
      <c r="H137" t="s">
        <v>1389</v>
      </c>
      <c r="I137" t="s">
        <v>1426</v>
      </c>
      <c r="J137" t="s">
        <v>1404</v>
      </c>
      <c r="K137" t="s">
        <v>1392</v>
      </c>
      <c r="L137" t="s">
        <v>1390</v>
      </c>
      <c r="M137" t="s">
        <v>1390</v>
      </c>
      <c r="N137" s="28">
        <v>1080809900</v>
      </c>
      <c r="O137" s="28">
        <v>1080809900</v>
      </c>
      <c r="P137" s="28">
        <v>1080809900</v>
      </c>
      <c r="Q137" s="28" t="str">
        <f>IF(AND(LEN(CUIPO_datos_abiertos[[#This Row],[COD_PROGRAMATICO_MGA]])=7,ISNUMBER(VALUE(CUIPO_datos_abiertos[[#This Row],[COD_PROGRAMATICO_MGA]]))),"VALIDO","")</f>
        <v>VALIDO</v>
      </c>
    </row>
    <row r="138" spans="1:17" hidden="1" x14ac:dyDescent="0.3">
      <c r="A138">
        <v>20251201</v>
      </c>
      <c r="B138" t="s">
        <v>1384</v>
      </c>
      <c r="C138" t="s">
        <v>1476</v>
      </c>
      <c r="D138" t="s">
        <v>1386</v>
      </c>
      <c r="E138" t="s">
        <v>1394</v>
      </c>
      <c r="F138" t="str">
        <f>LEFT(CUIPO_datos_abiertos[[#This Row],[COD_PROGRAMATICO_MGA]],4)</f>
        <v>1903</v>
      </c>
      <c r="G138" t="s">
        <v>78</v>
      </c>
      <c r="H138" t="s">
        <v>1419</v>
      </c>
      <c r="I138" t="s">
        <v>1497</v>
      </c>
      <c r="J138" t="s">
        <v>1462</v>
      </c>
      <c r="K138" t="s">
        <v>1392</v>
      </c>
      <c r="L138" t="s">
        <v>1390</v>
      </c>
      <c r="M138" t="s">
        <v>1390</v>
      </c>
      <c r="N138" s="28">
        <v>41192769</v>
      </c>
      <c r="O138" s="28">
        <v>35877573</v>
      </c>
      <c r="P138" s="28">
        <v>35877573</v>
      </c>
      <c r="Q138" s="28" t="str">
        <f>IF(AND(LEN(CUIPO_datos_abiertos[[#This Row],[COD_PROGRAMATICO_MGA]])=7,ISNUMBER(VALUE(CUIPO_datos_abiertos[[#This Row],[COD_PROGRAMATICO_MGA]]))),"VALIDO","")</f>
        <v>VALIDO</v>
      </c>
    </row>
    <row r="139" spans="1:17" hidden="1" x14ac:dyDescent="0.3">
      <c r="A139">
        <v>20260301</v>
      </c>
      <c r="B139" t="s">
        <v>1384</v>
      </c>
      <c r="C139" t="s">
        <v>1498</v>
      </c>
      <c r="D139" t="s">
        <v>1397</v>
      </c>
      <c r="E139" t="s">
        <v>1398</v>
      </c>
      <c r="F139" t="str">
        <f>LEFT(CUIPO_datos_abiertos[[#This Row],[COD_PROGRAMATICO_MGA]],4)</f>
        <v>2102</v>
      </c>
      <c r="G139" t="s">
        <v>90</v>
      </c>
      <c r="H139" t="s">
        <v>1389</v>
      </c>
      <c r="I139" t="s">
        <v>1390</v>
      </c>
      <c r="J139" t="s">
        <v>1391</v>
      </c>
      <c r="K139" t="s">
        <v>1392</v>
      </c>
      <c r="L139" t="s">
        <v>1390</v>
      </c>
      <c r="M139" t="s">
        <v>1390</v>
      </c>
      <c r="N139" s="28">
        <v>893448750</v>
      </c>
      <c r="O139" s="28">
        <v>893448750</v>
      </c>
      <c r="P139" s="28">
        <v>893448750</v>
      </c>
      <c r="Q139" s="28" t="str">
        <f>IF(AND(LEN(CUIPO_datos_abiertos[[#This Row],[COD_PROGRAMATICO_MGA]])=7,ISNUMBER(VALUE(CUIPO_datos_abiertos[[#This Row],[COD_PROGRAMATICO_MGA]]))),"VALIDO","")</f>
        <v>VALIDO</v>
      </c>
    </row>
    <row r="140" spans="1:17" hidden="1" x14ac:dyDescent="0.3">
      <c r="A140">
        <v>20251201</v>
      </c>
      <c r="B140" t="s">
        <v>1384</v>
      </c>
      <c r="C140" t="s">
        <v>1418</v>
      </c>
      <c r="D140" t="s">
        <v>1386</v>
      </c>
      <c r="E140" t="s">
        <v>1394</v>
      </c>
      <c r="F140" t="str">
        <f>LEFT(CUIPO_datos_abiertos[[#This Row],[COD_PROGRAMATICO_MGA]],4)</f>
        <v>1903</v>
      </c>
      <c r="G140" t="s">
        <v>78</v>
      </c>
      <c r="H140" t="s">
        <v>1419</v>
      </c>
      <c r="I140" t="s">
        <v>1420</v>
      </c>
      <c r="J140" t="s">
        <v>1421</v>
      </c>
      <c r="K140" t="s">
        <v>1392</v>
      </c>
      <c r="L140" t="s">
        <v>1390</v>
      </c>
      <c r="M140" t="s">
        <v>1390</v>
      </c>
      <c r="N140" s="28">
        <v>1649495720</v>
      </c>
      <c r="O140" s="28">
        <v>1649495720</v>
      </c>
      <c r="P140" s="28">
        <v>1649495720</v>
      </c>
      <c r="Q140" s="28" t="str">
        <f>IF(AND(LEN(CUIPO_datos_abiertos[[#This Row],[COD_PROGRAMATICO_MGA]])=7,ISNUMBER(VALUE(CUIPO_datos_abiertos[[#This Row],[COD_PROGRAMATICO_MGA]]))),"VALIDO","")</f>
        <v>VALIDO</v>
      </c>
    </row>
    <row r="141" spans="1:17" hidden="1" x14ac:dyDescent="0.3">
      <c r="A141">
        <v>20251201</v>
      </c>
      <c r="B141" t="s">
        <v>1384</v>
      </c>
      <c r="C141" t="s">
        <v>1407</v>
      </c>
      <c r="D141" t="s">
        <v>1386</v>
      </c>
      <c r="E141" t="s">
        <v>1402</v>
      </c>
      <c r="F141" t="str">
        <f>LEFT(CUIPO_datos_abiertos[[#This Row],[COD_PROGRAMATICO_MGA]],4)</f>
        <v>2201</v>
      </c>
      <c r="G141" t="s">
        <v>51</v>
      </c>
      <c r="H141" t="s">
        <v>1389</v>
      </c>
      <c r="I141" t="s">
        <v>1403</v>
      </c>
      <c r="J141" t="s">
        <v>1404</v>
      </c>
      <c r="K141" t="s">
        <v>1392</v>
      </c>
      <c r="L141" t="s">
        <v>1390</v>
      </c>
      <c r="M141" t="s">
        <v>1495</v>
      </c>
      <c r="N141" s="28">
        <v>2423543800</v>
      </c>
      <c r="O141" s="28">
        <v>2423543800</v>
      </c>
      <c r="P141" s="28">
        <v>2423543800</v>
      </c>
      <c r="Q141" s="28" t="str">
        <f>IF(AND(LEN(CUIPO_datos_abiertos[[#This Row],[COD_PROGRAMATICO_MGA]])=7,ISNUMBER(VALUE(CUIPO_datos_abiertos[[#This Row],[COD_PROGRAMATICO_MGA]]))),"VALIDO","")</f>
        <v>VALIDO</v>
      </c>
    </row>
    <row r="142" spans="1:17" hidden="1" x14ac:dyDescent="0.3">
      <c r="A142">
        <v>20260301</v>
      </c>
      <c r="B142" t="s">
        <v>1384</v>
      </c>
      <c r="C142" t="s">
        <v>1388</v>
      </c>
      <c r="D142" t="s">
        <v>1397</v>
      </c>
      <c r="E142" t="s">
        <v>1398</v>
      </c>
      <c r="F142" t="str">
        <f>LEFT(CUIPO_datos_abiertos[[#This Row],[COD_PROGRAMATICO_MGA]],4)</f>
        <v>NO A</v>
      </c>
      <c r="G142" t="s">
        <v>1390</v>
      </c>
      <c r="H142" t="s">
        <v>1390</v>
      </c>
      <c r="I142" t="s">
        <v>1390</v>
      </c>
      <c r="J142" t="s">
        <v>1390</v>
      </c>
      <c r="K142" t="s">
        <v>1390</v>
      </c>
      <c r="L142" t="s">
        <v>1390</v>
      </c>
      <c r="M142" t="s">
        <v>1390</v>
      </c>
      <c r="N142" s="28">
        <v>19369140</v>
      </c>
      <c r="O142" s="28">
        <v>19369140</v>
      </c>
      <c r="P142" s="28">
        <v>19369140</v>
      </c>
      <c r="Q142" s="28" t="str">
        <f>IF(AND(LEN(CUIPO_datos_abiertos[[#This Row],[COD_PROGRAMATICO_MGA]])=7,ISNUMBER(VALUE(CUIPO_datos_abiertos[[#This Row],[COD_PROGRAMATICO_MGA]]))),"VALIDO","")</f>
        <v/>
      </c>
    </row>
    <row r="143" spans="1:17" hidden="1" x14ac:dyDescent="0.3">
      <c r="A143">
        <v>20260301</v>
      </c>
      <c r="B143" t="s">
        <v>1384</v>
      </c>
      <c r="C143" t="s">
        <v>1499</v>
      </c>
      <c r="D143" t="s">
        <v>1397</v>
      </c>
      <c r="E143" t="s">
        <v>1398</v>
      </c>
      <c r="F143" t="str">
        <f>LEFT(CUIPO_datos_abiertos[[#This Row],[COD_PROGRAMATICO_MGA]],4)</f>
        <v>3708</v>
      </c>
      <c r="G143" t="s">
        <v>1500</v>
      </c>
      <c r="H143" t="s">
        <v>1389</v>
      </c>
      <c r="I143" t="s">
        <v>1390</v>
      </c>
      <c r="J143" t="s">
        <v>1501</v>
      </c>
      <c r="K143" t="s">
        <v>1392</v>
      </c>
      <c r="L143" t="s">
        <v>1390</v>
      </c>
      <c r="M143" t="s">
        <v>1390</v>
      </c>
      <c r="N143" s="28">
        <v>4449898257</v>
      </c>
      <c r="O143" s="28">
        <v>4449898257</v>
      </c>
      <c r="P143" s="28">
        <v>4449898257</v>
      </c>
      <c r="Q143" s="28" t="str">
        <f>IF(AND(LEN(CUIPO_datos_abiertos[[#This Row],[COD_PROGRAMATICO_MGA]])=7,ISNUMBER(VALUE(CUIPO_datos_abiertos[[#This Row],[COD_PROGRAMATICO_MGA]]))),"VALIDO","")</f>
        <v>VALIDO</v>
      </c>
    </row>
    <row r="144" spans="1:17" hidden="1" x14ac:dyDescent="0.3">
      <c r="A144">
        <v>20260301</v>
      </c>
      <c r="B144" t="s">
        <v>1384</v>
      </c>
      <c r="C144" t="s">
        <v>1385</v>
      </c>
      <c r="D144" t="s">
        <v>1386</v>
      </c>
      <c r="E144" t="s">
        <v>1394</v>
      </c>
      <c r="F144" t="str">
        <f>LEFT(CUIPO_datos_abiertos[[#This Row],[COD_PROGRAMATICO_MGA]],4)</f>
        <v>0</v>
      </c>
      <c r="G144" t="s">
        <v>1388</v>
      </c>
      <c r="H144" t="s">
        <v>1389</v>
      </c>
      <c r="I144" t="s">
        <v>1405</v>
      </c>
      <c r="J144" t="s">
        <v>1502</v>
      </c>
      <c r="K144" t="s">
        <v>1392</v>
      </c>
      <c r="L144" t="s">
        <v>1390</v>
      </c>
      <c r="M144" t="s">
        <v>1390</v>
      </c>
      <c r="N144" s="28">
        <v>8709450</v>
      </c>
      <c r="O144" s="28">
        <v>8709450</v>
      </c>
      <c r="P144" s="28">
        <v>8709450</v>
      </c>
      <c r="Q144" s="28" t="str">
        <f>IF(AND(LEN(CUIPO_datos_abiertos[[#This Row],[COD_PROGRAMATICO_MGA]])=7,ISNUMBER(VALUE(CUIPO_datos_abiertos[[#This Row],[COD_PROGRAMATICO_MGA]]))),"VALIDO","")</f>
        <v/>
      </c>
    </row>
    <row r="145" spans="1:17" hidden="1" x14ac:dyDescent="0.3">
      <c r="A145">
        <v>20251201</v>
      </c>
      <c r="B145" t="s">
        <v>1384</v>
      </c>
      <c r="C145" t="s">
        <v>1407</v>
      </c>
      <c r="D145" t="s">
        <v>1386</v>
      </c>
      <c r="E145" t="s">
        <v>1402</v>
      </c>
      <c r="F145" t="str">
        <f>LEFT(CUIPO_datos_abiertos[[#This Row],[COD_PROGRAMATICO_MGA]],4)</f>
        <v>2201</v>
      </c>
      <c r="G145" t="s">
        <v>51</v>
      </c>
      <c r="H145" t="s">
        <v>1389</v>
      </c>
      <c r="I145" t="s">
        <v>1408</v>
      </c>
      <c r="J145" t="s">
        <v>1404</v>
      </c>
      <c r="K145" t="s">
        <v>1392</v>
      </c>
      <c r="L145" t="s">
        <v>1390</v>
      </c>
      <c r="M145" t="s">
        <v>1390</v>
      </c>
      <c r="N145" s="28">
        <v>1988741500</v>
      </c>
      <c r="O145" s="28">
        <v>1988741500</v>
      </c>
      <c r="P145" s="28">
        <v>1988741500</v>
      </c>
      <c r="Q145" s="28" t="str">
        <f>IF(AND(LEN(CUIPO_datos_abiertos[[#This Row],[COD_PROGRAMATICO_MGA]])=7,ISNUMBER(VALUE(CUIPO_datos_abiertos[[#This Row],[COD_PROGRAMATICO_MGA]]))),"VALIDO","")</f>
        <v>VALIDO</v>
      </c>
    </row>
    <row r="146" spans="1:17" hidden="1" x14ac:dyDescent="0.3">
      <c r="A146">
        <v>20251201</v>
      </c>
      <c r="B146" t="s">
        <v>1384</v>
      </c>
      <c r="C146" t="s">
        <v>1503</v>
      </c>
      <c r="D146" t="s">
        <v>1386</v>
      </c>
      <c r="E146" t="s">
        <v>1394</v>
      </c>
      <c r="F146" t="str">
        <f>LEFT(CUIPO_datos_abiertos[[#This Row],[COD_PROGRAMATICO_MGA]],4)</f>
        <v>1906</v>
      </c>
      <c r="G146" t="s">
        <v>392</v>
      </c>
      <c r="H146" t="s">
        <v>1419</v>
      </c>
      <c r="I146" t="s">
        <v>1504</v>
      </c>
      <c r="J146" t="s">
        <v>1396</v>
      </c>
      <c r="K146" t="s">
        <v>1392</v>
      </c>
      <c r="L146" t="s">
        <v>1390</v>
      </c>
      <c r="M146" t="s">
        <v>1390</v>
      </c>
      <c r="N146" s="28">
        <v>72412846</v>
      </c>
      <c r="O146" s="28">
        <v>72412846</v>
      </c>
      <c r="P146" s="28">
        <v>70412961</v>
      </c>
      <c r="Q146" s="28" t="str">
        <f>IF(AND(LEN(CUIPO_datos_abiertos[[#This Row],[COD_PROGRAMATICO_MGA]])=7,ISNUMBER(VALUE(CUIPO_datos_abiertos[[#This Row],[COD_PROGRAMATICO_MGA]]))),"VALIDO","")</f>
        <v>VALIDO</v>
      </c>
    </row>
    <row r="147" spans="1:17" hidden="1" x14ac:dyDescent="0.3">
      <c r="A147">
        <v>20251201</v>
      </c>
      <c r="B147" t="s">
        <v>1384</v>
      </c>
      <c r="C147" t="s">
        <v>1505</v>
      </c>
      <c r="D147" t="s">
        <v>1386</v>
      </c>
      <c r="E147" t="s">
        <v>1394</v>
      </c>
      <c r="F147" t="str">
        <f>LEFT(CUIPO_datos_abiertos[[#This Row],[COD_PROGRAMATICO_MGA]],4)</f>
        <v>1905</v>
      </c>
      <c r="G147" t="s">
        <v>145</v>
      </c>
      <c r="H147" t="s">
        <v>1419</v>
      </c>
      <c r="I147" t="s">
        <v>1469</v>
      </c>
      <c r="J147" t="s">
        <v>1462</v>
      </c>
      <c r="K147" t="s">
        <v>1392</v>
      </c>
      <c r="L147" t="s">
        <v>1390</v>
      </c>
      <c r="M147" t="s">
        <v>1390</v>
      </c>
      <c r="N147" s="28">
        <v>477045768</v>
      </c>
      <c r="O147" s="28">
        <v>477045768</v>
      </c>
      <c r="P147" s="28">
        <v>446695085</v>
      </c>
      <c r="Q147" s="28" t="str">
        <f>IF(AND(LEN(CUIPO_datos_abiertos[[#This Row],[COD_PROGRAMATICO_MGA]])=7,ISNUMBER(VALUE(CUIPO_datos_abiertos[[#This Row],[COD_PROGRAMATICO_MGA]]))),"VALIDO","")</f>
        <v>VALIDO</v>
      </c>
    </row>
    <row r="148" spans="1:17" hidden="1" x14ac:dyDescent="0.3">
      <c r="A148">
        <v>20251201</v>
      </c>
      <c r="B148" t="s">
        <v>1384</v>
      </c>
      <c r="C148" t="s">
        <v>1385</v>
      </c>
      <c r="D148" t="s">
        <v>1386</v>
      </c>
      <c r="E148" t="s">
        <v>1443</v>
      </c>
      <c r="F148" t="str">
        <f>LEFT(CUIPO_datos_abiertos[[#This Row],[COD_PROGRAMATICO_MGA]],4)</f>
        <v>0</v>
      </c>
      <c r="G148" t="s">
        <v>1388</v>
      </c>
      <c r="H148" t="s">
        <v>1389</v>
      </c>
      <c r="I148" t="s">
        <v>1390</v>
      </c>
      <c r="J148" t="s">
        <v>1391</v>
      </c>
      <c r="K148" t="s">
        <v>1392</v>
      </c>
      <c r="L148" t="s">
        <v>1390</v>
      </c>
      <c r="M148" t="s">
        <v>1390</v>
      </c>
      <c r="N148" s="28">
        <v>92468590</v>
      </c>
      <c r="O148" s="28">
        <v>92468590</v>
      </c>
      <c r="P148" s="28">
        <v>92468590</v>
      </c>
      <c r="Q148" s="28" t="str">
        <f>IF(AND(LEN(CUIPO_datos_abiertos[[#This Row],[COD_PROGRAMATICO_MGA]])=7,ISNUMBER(VALUE(CUIPO_datos_abiertos[[#This Row],[COD_PROGRAMATICO_MGA]]))),"VALIDO","")</f>
        <v/>
      </c>
    </row>
    <row r="149" spans="1:17" hidden="1" x14ac:dyDescent="0.3">
      <c r="A149">
        <v>20260301</v>
      </c>
      <c r="B149" t="s">
        <v>1384</v>
      </c>
      <c r="C149" t="s">
        <v>1506</v>
      </c>
      <c r="D149" t="s">
        <v>1386</v>
      </c>
      <c r="E149" t="s">
        <v>1398</v>
      </c>
      <c r="F149" t="str">
        <f>LEFT(CUIPO_datos_abiertos[[#This Row],[COD_PROGRAMATICO_MGA]],4)</f>
        <v>2402</v>
      </c>
      <c r="G149" t="s">
        <v>55</v>
      </c>
      <c r="H149" t="s">
        <v>1389</v>
      </c>
      <c r="I149" t="s">
        <v>1390</v>
      </c>
      <c r="J149" t="s">
        <v>1501</v>
      </c>
      <c r="K149" t="s">
        <v>1392</v>
      </c>
      <c r="L149" t="s">
        <v>1390</v>
      </c>
      <c r="M149" t="s">
        <v>1390</v>
      </c>
      <c r="N149" s="28">
        <v>75590246835</v>
      </c>
      <c r="O149" s="28">
        <v>610568262</v>
      </c>
      <c r="P149" s="28">
        <v>0</v>
      </c>
      <c r="Q149" s="28" t="str">
        <f>IF(AND(LEN(CUIPO_datos_abiertos[[#This Row],[COD_PROGRAMATICO_MGA]])=7,ISNUMBER(VALUE(CUIPO_datos_abiertos[[#This Row],[COD_PROGRAMATICO_MGA]]))),"VALIDO","")</f>
        <v>VALIDO</v>
      </c>
    </row>
    <row r="150" spans="1:17" hidden="1" x14ac:dyDescent="0.3">
      <c r="A150">
        <v>20251201</v>
      </c>
      <c r="B150" t="s">
        <v>1384</v>
      </c>
      <c r="C150" t="s">
        <v>1388</v>
      </c>
      <c r="D150" t="s">
        <v>1386</v>
      </c>
      <c r="E150" t="s">
        <v>1398</v>
      </c>
      <c r="F150" t="str">
        <f>LEFT(CUIPO_datos_abiertos[[#This Row],[COD_PROGRAMATICO_MGA]],4)</f>
        <v>NO A</v>
      </c>
      <c r="G150" t="s">
        <v>1390</v>
      </c>
      <c r="H150" t="s">
        <v>1390</v>
      </c>
      <c r="I150" t="s">
        <v>1390</v>
      </c>
      <c r="J150" t="s">
        <v>1390</v>
      </c>
      <c r="K150" t="s">
        <v>1390</v>
      </c>
      <c r="L150" t="s">
        <v>1390</v>
      </c>
      <c r="M150" t="s">
        <v>1390</v>
      </c>
      <c r="N150" s="28">
        <v>1744088082</v>
      </c>
      <c r="O150" s="28">
        <v>1377421415</v>
      </c>
      <c r="P150" s="28">
        <v>1194088082</v>
      </c>
      <c r="Q150" s="28" t="str">
        <f>IF(AND(LEN(CUIPO_datos_abiertos[[#This Row],[COD_PROGRAMATICO_MGA]])=7,ISNUMBER(VALUE(CUIPO_datos_abiertos[[#This Row],[COD_PROGRAMATICO_MGA]]))),"VALIDO","")</f>
        <v/>
      </c>
    </row>
    <row r="151" spans="1:17" hidden="1" x14ac:dyDescent="0.3">
      <c r="A151">
        <v>20260301</v>
      </c>
      <c r="B151" t="s">
        <v>1384</v>
      </c>
      <c r="C151" t="s">
        <v>1388</v>
      </c>
      <c r="D151" t="s">
        <v>1386</v>
      </c>
      <c r="E151" t="s">
        <v>1398</v>
      </c>
      <c r="F151" t="str">
        <f>LEFT(CUIPO_datos_abiertos[[#This Row],[COD_PROGRAMATICO_MGA]],4)</f>
        <v>NO A</v>
      </c>
      <c r="G151" t="s">
        <v>1390</v>
      </c>
      <c r="H151" t="s">
        <v>1390</v>
      </c>
      <c r="I151" t="s">
        <v>1390</v>
      </c>
      <c r="J151" t="s">
        <v>1390</v>
      </c>
      <c r="K151" t="s">
        <v>1390</v>
      </c>
      <c r="L151" t="s">
        <v>1390</v>
      </c>
      <c r="M151" t="s">
        <v>1390</v>
      </c>
      <c r="N151" s="28">
        <v>7438324874</v>
      </c>
      <c r="O151" s="28">
        <v>7438324874</v>
      </c>
      <c r="P151" s="28">
        <v>6815300635</v>
      </c>
      <c r="Q151" s="28" t="str">
        <f>IF(AND(LEN(CUIPO_datos_abiertos[[#This Row],[COD_PROGRAMATICO_MGA]])=7,ISNUMBER(VALUE(CUIPO_datos_abiertos[[#This Row],[COD_PROGRAMATICO_MGA]]))),"VALIDO","")</f>
        <v/>
      </c>
    </row>
    <row r="152" spans="1:17" hidden="1" x14ac:dyDescent="0.3">
      <c r="A152">
        <v>20260301</v>
      </c>
      <c r="B152" t="s">
        <v>1384</v>
      </c>
      <c r="C152" t="s">
        <v>1507</v>
      </c>
      <c r="D152" t="s">
        <v>1386</v>
      </c>
      <c r="E152" t="s">
        <v>1398</v>
      </c>
      <c r="F152" t="str">
        <f>LEFT(CUIPO_datos_abiertos[[#This Row],[COD_PROGRAMATICO_MGA]],4)</f>
        <v>3301</v>
      </c>
      <c r="G152" t="s">
        <v>129</v>
      </c>
      <c r="H152" t="s">
        <v>1389</v>
      </c>
      <c r="I152" t="s">
        <v>1390</v>
      </c>
      <c r="J152" t="s">
        <v>1391</v>
      </c>
      <c r="K152" t="s">
        <v>1392</v>
      </c>
      <c r="L152" t="s">
        <v>1390</v>
      </c>
      <c r="M152" t="s">
        <v>1451</v>
      </c>
      <c r="N152" s="28">
        <v>200000000</v>
      </c>
      <c r="O152" s="28">
        <v>200000000</v>
      </c>
      <c r="P152" s="28">
        <v>200000000</v>
      </c>
      <c r="Q152" s="28" t="str">
        <f>IF(AND(LEN(CUIPO_datos_abiertos[[#This Row],[COD_PROGRAMATICO_MGA]])=7,ISNUMBER(VALUE(CUIPO_datos_abiertos[[#This Row],[COD_PROGRAMATICO_MGA]]))),"VALIDO","")</f>
        <v>VALIDO</v>
      </c>
    </row>
    <row r="153" spans="1:17" hidden="1" x14ac:dyDescent="0.3">
      <c r="A153">
        <v>20251201</v>
      </c>
      <c r="B153" t="s">
        <v>1384</v>
      </c>
      <c r="C153" t="s">
        <v>1388</v>
      </c>
      <c r="D153" t="s">
        <v>1386</v>
      </c>
      <c r="E153" t="s">
        <v>1402</v>
      </c>
      <c r="F153" t="str">
        <f>LEFT(CUIPO_datos_abiertos[[#This Row],[COD_PROGRAMATICO_MGA]],4)</f>
        <v>NO A</v>
      </c>
      <c r="G153" t="s">
        <v>1390</v>
      </c>
      <c r="H153" t="s">
        <v>1390</v>
      </c>
      <c r="I153" t="s">
        <v>1390</v>
      </c>
      <c r="J153" t="s">
        <v>1390</v>
      </c>
      <c r="K153" t="s">
        <v>1390</v>
      </c>
      <c r="L153" t="s">
        <v>1390</v>
      </c>
      <c r="M153" t="s">
        <v>1390</v>
      </c>
      <c r="N153" s="28">
        <v>92144300</v>
      </c>
      <c r="O153" s="28">
        <v>92144300</v>
      </c>
      <c r="P153" s="28">
        <v>0</v>
      </c>
      <c r="Q153" s="28" t="str">
        <f>IF(AND(LEN(CUIPO_datos_abiertos[[#This Row],[COD_PROGRAMATICO_MGA]])=7,ISNUMBER(VALUE(CUIPO_datos_abiertos[[#This Row],[COD_PROGRAMATICO_MGA]]))),"VALIDO","")</f>
        <v/>
      </c>
    </row>
    <row r="154" spans="1:17" hidden="1" x14ac:dyDescent="0.3">
      <c r="A154">
        <v>20251201</v>
      </c>
      <c r="B154" t="s">
        <v>1384</v>
      </c>
      <c r="C154" t="s">
        <v>1508</v>
      </c>
      <c r="D154" t="s">
        <v>1386</v>
      </c>
      <c r="E154" t="s">
        <v>1398</v>
      </c>
      <c r="F154" t="str">
        <f>LEFT(CUIPO_datos_abiertos[[#This Row],[COD_PROGRAMATICO_MGA]],4)</f>
        <v>3301</v>
      </c>
      <c r="G154" t="s">
        <v>93</v>
      </c>
      <c r="H154" t="s">
        <v>1389</v>
      </c>
      <c r="I154" t="s">
        <v>1390</v>
      </c>
      <c r="J154" t="s">
        <v>1425</v>
      </c>
      <c r="K154" t="s">
        <v>1392</v>
      </c>
      <c r="L154" t="s">
        <v>1390</v>
      </c>
      <c r="M154" t="s">
        <v>1451</v>
      </c>
      <c r="N154" s="28">
        <v>237630965</v>
      </c>
      <c r="O154" s="28">
        <v>237630965</v>
      </c>
      <c r="P154" s="28">
        <v>237630965</v>
      </c>
      <c r="Q154" s="28" t="str">
        <f>IF(AND(LEN(CUIPO_datos_abiertos[[#This Row],[COD_PROGRAMATICO_MGA]])=7,ISNUMBER(VALUE(CUIPO_datos_abiertos[[#This Row],[COD_PROGRAMATICO_MGA]]))),"VALIDO","")</f>
        <v>VALIDO</v>
      </c>
    </row>
    <row r="155" spans="1:17" hidden="1" x14ac:dyDescent="0.3">
      <c r="A155">
        <v>20251201</v>
      </c>
      <c r="B155" t="s">
        <v>1384</v>
      </c>
      <c r="C155" t="s">
        <v>1385</v>
      </c>
      <c r="D155" t="s">
        <v>1386</v>
      </c>
      <c r="E155" t="s">
        <v>1387</v>
      </c>
      <c r="F155" t="str">
        <f>LEFT(CUIPO_datos_abiertos[[#This Row],[COD_PROGRAMATICO_MGA]],4)</f>
        <v>0</v>
      </c>
      <c r="G155" t="s">
        <v>1388</v>
      </c>
      <c r="H155" t="s">
        <v>1389</v>
      </c>
      <c r="I155" t="s">
        <v>1390</v>
      </c>
      <c r="J155" t="s">
        <v>1391</v>
      </c>
      <c r="K155" t="s">
        <v>1392</v>
      </c>
      <c r="L155" t="s">
        <v>1390</v>
      </c>
      <c r="M155" t="s">
        <v>1390</v>
      </c>
      <c r="N155" s="28">
        <v>100983366</v>
      </c>
      <c r="O155" s="28">
        <v>100983366</v>
      </c>
      <c r="P155" s="28">
        <v>100983366</v>
      </c>
      <c r="Q155" s="28" t="str">
        <f>IF(AND(LEN(CUIPO_datos_abiertos[[#This Row],[COD_PROGRAMATICO_MGA]])=7,ISNUMBER(VALUE(CUIPO_datos_abiertos[[#This Row],[COD_PROGRAMATICO_MGA]]))),"VALIDO","")</f>
        <v/>
      </c>
    </row>
    <row r="156" spans="1:17" hidden="1" x14ac:dyDescent="0.3">
      <c r="A156">
        <v>20251201</v>
      </c>
      <c r="B156" t="s">
        <v>1384</v>
      </c>
      <c r="C156" t="s">
        <v>1388</v>
      </c>
      <c r="D156" t="s">
        <v>1386</v>
      </c>
      <c r="E156" t="s">
        <v>1387</v>
      </c>
      <c r="F156" t="str">
        <f>LEFT(CUIPO_datos_abiertos[[#This Row],[COD_PROGRAMATICO_MGA]],4)</f>
        <v>NO A</v>
      </c>
      <c r="G156" t="s">
        <v>1390</v>
      </c>
      <c r="H156" t="s">
        <v>1390</v>
      </c>
      <c r="I156" t="s">
        <v>1390</v>
      </c>
      <c r="J156" t="s">
        <v>1390</v>
      </c>
      <c r="K156" t="s">
        <v>1390</v>
      </c>
      <c r="L156" t="s">
        <v>1390</v>
      </c>
      <c r="M156" t="s">
        <v>1390</v>
      </c>
      <c r="N156" s="28">
        <v>3214062733</v>
      </c>
      <c r="O156" s="28">
        <v>3214062733</v>
      </c>
      <c r="P156" s="28">
        <v>3214062733</v>
      </c>
      <c r="Q156" s="28" t="str">
        <f>IF(AND(LEN(CUIPO_datos_abiertos[[#This Row],[COD_PROGRAMATICO_MGA]])=7,ISNUMBER(VALUE(CUIPO_datos_abiertos[[#This Row],[COD_PROGRAMATICO_MGA]]))),"VALIDO","")</f>
        <v/>
      </c>
    </row>
    <row r="157" spans="1:17" hidden="1" x14ac:dyDescent="0.3">
      <c r="A157">
        <v>20251201</v>
      </c>
      <c r="B157" t="s">
        <v>1384</v>
      </c>
      <c r="C157" t="s">
        <v>1509</v>
      </c>
      <c r="D157" t="s">
        <v>1386</v>
      </c>
      <c r="E157" t="s">
        <v>1398</v>
      </c>
      <c r="F157" t="str">
        <f>LEFT(CUIPO_datos_abiertos[[#This Row],[COD_PROGRAMATICO_MGA]],4)</f>
        <v>4001</v>
      </c>
      <c r="G157" t="s">
        <v>1510</v>
      </c>
      <c r="H157" t="s">
        <v>1389</v>
      </c>
      <c r="I157" t="s">
        <v>1390</v>
      </c>
      <c r="J157" t="s">
        <v>1489</v>
      </c>
      <c r="K157" t="s">
        <v>1392</v>
      </c>
      <c r="L157" t="s">
        <v>1390</v>
      </c>
      <c r="M157" t="s">
        <v>1390</v>
      </c>
      <c r="N157" s="28">
        <v>535988807</v>
      </c>
      <c r="O157" s="28">
        <v>15066666</v>
      </c>
      <c r="P157" s="28">
        <v>15066666</v>
      </c>
      <c r="Q157" s="28" t="str">
        <f>IF(AND(LEN(CUIPO_datos_abiertos[[#This Row],[COD_PROGRAMATICO_MGA]])=7,ISNUMBER(VALUE(CUIPO_datos_abiertos[[#This Row],[COD_PROGRAMATICO_MGA]]))),"VALIDO","")</f>
        <v>VALIDO</v>
      </c>
    </row>
    <row r="158" spans="1:17" hidden="1" x14ac:dyDescent="0.3">
      <c r="A158">
        <v>20251201</v>
      </c>
      <c r="B158" t="s">
        <v>1384</v>
      </c>
      <c r="C158" t="s">
        <v>1388</v>
      </c>
      <c r="D158" t="s">
        <v>1397</v>
      </c>
      <c r="E158" t="s">
        <v>1398</v>
      </c>
      <c r="F158" t="str">
        <f>LEFT(CUIPO_datos_abiertos[[#This Row],[COD_PROGRAMATICO_MGA]],4)</f>
        <v>NO A</v>
      </c>
      <c r="G158" t="s">
        <v>1390</v>
      </c>
      <c r="H158" t="s">
        <v>1390</v>
      </c>
      <c r="I158" t="s">
        <v>1390</v>
      </c>
      <c r="J158" t="s">
        <v>1390</v>
      </c>
      <c r="K158" t="s">
        <v>1390</v>
      </c>
      <c r="L158" t="s">
        <v>1390</v>
      </c>
      <c r="M158" t="s">
        <v>1390</v>
      </c>
      <c r="N158" s="28">
        <v>565000000</v>
      </c>
      <c r="O158" s="28">
        <v>565000000</v>
      </c>
      <c r="P158" s="28">
        <v>565000000</v>
      </c>
      <c r="Q158" s="28" t="str">
        <f>IF(AND(LEN(CUIPO_datos_abiertos[[#This Row],[COD_PROGRAMATICO_MGA]])=7,ISNUMBER(VALUE(CUIPO_datos_abiertos[[#This Row],[COD_PROGRAMATICO_MGA]]))),"VALIDO","")</f>
        <v/>
      </c>
    </row>
    <row r="159" spans="1:17" hidden="1" x14ac:dyDescent="0.3">
      <c r="A159">
        <v>20260301</v>
      </c>
      <c r="B159" t="s">
        <v>1384</v>
      </c>
      <c r="C159" t="s">
        <v>1388</v>
      </c>
      <c r="D159" t="s">
        <v>1386</v>
      </c>
      <c r="E159" t="s">
        <v>1398</v>
      </c>
      <c r="F159" t="str">
        <f>LEFT(CUIPO_datos_abiertos[[#This Row],[COD_PROGRAMATICO_MGA]],4)</f>
        <v>NO A</v>
      </c>
      <c r="G159" t="s">
        <v>1390</v>
      </c>
      <c r="H159" t="s">
        <v>1390</v>
      </c>
      <c r="I159" t="s">
        <v>1390</v>
      </c>
      <c r="J159" t="s">
        <v>1390</v>
      </c>
      <c r="K159" t="s">
        <v>1390</v>
      </c>
      <c r="L159" t="s">
        <v>1390</v>
      </c>
      <c r="M159" t="s">
        <v>1390</v>
      </c>
      <c r="N159" s="28">
        <v>101168131159</v>
      </c>
      <c r="O159" s="28">
        <v>7977335341</v>
      </c>
      <c r="P159" s="28">
        <v>7303654249</v>
      </c>
      <c r="Q159" s="28" t="str">
        <f>IF(AND(LEN(CUIPO_datos_abiertos[[#This Row],[COD_PROGRAMATICO_MGA]])=7,ISNUMBER(VALUE(CUIPO_datos_abiertos[[#This Row],[COD_PROGRAMATICO_MGA]]))),"VALIDO","")</f>
        <v/>
      </c>
    </row>
    <row r="160" spans="1:17" hidden="1" x14ac:dyDescent="0.3">
      <c r="A160">
        <v>20260301</v>
      </c>
      <c r="B160" t="s">
        <v>1384</v>
      </c>
      <c r="C160" t="s">
        <v>1388</v>
      </c>
      <c r="D160" t="s">
        <v>1386</v>
      </c>
      <c r="E160" t="s">
        <v>1398</v>
      </c>
      <c r="F160" t="str">
        <f>LEFT(CUIPO_datos_abiertos[[#This Row],[COD_PROGRAMATICO_MGA]],4)</f>
        <v>NO A</v>
      </c>
      <c r="G160" t="s">
        <v>1390</v>
      </c>
      <c r="H160" t="s">
        <v>1390</v>
      </c>
      <c r="I160" t="s">
        <v>1390</v>
      </c>
      <c r="J160" t="s">
        <v>1390</v>
      </c>
      <c r="K160" t="s">
        <v>1390</v>
      </c>
      <c r="L160" t="s">
        <v>1390</v>
      </c>
      <c r="M160" t="s">
        <v>1390</v>
      </c>
      <c r="N160" s="28">
        <v>2825645423</v>
      </c>
      <c r="O160" s="28">
        <v>2825645423</v>
      </c>
      <c r="P160" s="28">
        <v>2825645423</v>
      </c>
      <c r="Q160" s="28" t="str">
        <f>IF(AND(LEN(CUIPO_datos_abiertos[[#This Row],[COD_PROGRAMATICO_MGA]])=7,ISNUMBER(VALUE(CUIPO_datos_abiertos[[#This Row],[COD_PROGRAMATICO_MGA]]))),"VALIDO","")</f>
        <v/>
      </c>
    </row>
    <row r="161" spans="1:17" hidden="1" x14ac:dyDescent="0.3">
      <c r="A161">
        <v>20260301</v>
      </c>
      <c r="B161" t="s">
        <v>1384</v>
      </c>
      <c r="C161" t="s">
        <v>1401</v>
      </c>
      <c r="D161" t="s">
        <v>1386</v>
      </c>
      <c r="E161" t="s">
        <v>1402</v>
      </c>
      <c r="F161" t="str">
        <f>LEFT(CUIPO_datos_abiertos[[#This Row],[COD_PROGRAMATICO_MGA]],4)</f>
        <v>2201</v>
      </c>
      <c r="G161" t="s">
        <v>51</v>
      </c>
      <c r="H161" t="s">
        <v>1389</v>
      </c>
      <c r="I161" t="s">
        <v>1458</v>
      </c>
      <c r="J161" t="s">
        <v>1404</v>
      </c>
      <c r="K161" t="s">
        <v>1392</v>
      </c>
      <c r="L161" t="s">
        <v>1390</v>
      </c>
      <c r="M161" t="s">
        <v>1390</v>
      </c>
      <c r="N161" s="28">
        <v>71449810</v>
      </c>
      <c r="O161" s="28">
        <v>21220910</v>
      </c>
      <c r="P161" s="28">
        <v>21220910</v>
      </c>
      <c r="Q161" s="28" t="str">
        <f>IF(AND(LEN(CUIPO_datos_abiertos[[#This Row],[COD_PROGRAMATICO_MGA]])=7,ISNUMBER(VALUE(CUIPO_datos_abiertos[[#This Row],[COD_PROGRAMATICO_MGA]]))),"VALIDO","")</f>
        <v>VALIDO</v>
      </c>
    </row>
    <row r="162" spans="1:17" hidden="1" x14ac:dyDescent="0.3">
      <c r="A162">
        <v>20251201</v>
      </c>
      <c r="B162" t="s">
        <v>1384</v>
      </c>
      <c r="C162" t="s">
        <v>1511</v>
      </c>
      <c r="D162" t="s">
        <v>1397</v>
      </c>
      <c r="E162" t="s">
        <v>1398</v>
      </c>
      <c r="F162" t="str">
        <f>LEFT(CUIPO_datos_abiertos[[#This Row],[COD_PROGRAMATICO_MGA]],4)</f>
        <v>2102</v>
      </c>
      <c r="G162" t="s">
        <v>90</v>
      </c>
      <c r="H162" t="s">
        <v>1389</v>
      </c>
      <c r="I162" t="s">
        <v>1390</v>
      </c>
      <c r="J162" t="s">
        <v>1428</v>
      </c>
      <c r="K162" t="s">
        <v>1392</v>
      </c>
      <c r="L162" t="s">
        <v>1390</v>
      </c>
      <c r="M162" t="s">
        <v>1390</v>
      </c>
      <c r="N162" s="28">
        <v>199922362</v>
      </c>
      <c r="O162" s="28">
        <v>199922362</v>
      </c>
      <c r="P162" s="28">
        <v>199922362</v>
      </c>
      <c r="Q162" s="28" t="str">
        <f>IF(AND(LEN(CUIPO_datos_abiertos[[#This Row],[COD_PROGRAMATICO_MGA]])=7,ISNUMBER(VALUE(CUIPO_datos_abiertos[[#This Row],[COD_PROGRAMATICO_MGA]]))),"VALIDO","")</f>
        <v>VALIDO</v>
      </c>
    </row>
    <row r="163" spans="1:17" hidden="1" x14ac:dyDescent="0.3">
      <c r="A163">
        <v>20251201</v>
      </c>
      <c r="B163" t="s">
        <v>1384</v>
      </c>
      <c r="C163" t="s">
        <v>1407</v>
      </c>
      <c r="D163" t="s">
        <v>1386</v>
      </c>
      <c r="E163" t="s">
        <v>1402</v>
      </c>
      <c r="F163" t="str">
        <f>LEFT(CUIPO_datos_abiertos[[#This Row],[COD_PROGRAMATICO_MGA]],4)</f>
        <v>2201</v>
      </c>
      <c r="G163" t="s">
        <v>51</v>
      </c>
      <c r="H163" t="s">
        <v>1389</v>
      </c>
      <c r="I163" t="s">
        <v>1458</v>
      </c>
      <c r="J163" t="s">
        <v>1404</v>
      </c>
      <c r="K163" t="s">
        <v>1392</v>
      </c>
      <c r="L163" t="s">
        <v>1390</v>
      </c>
      <c r="M163" t="s">
        <v>1390</v>
      </c>
      <c r="N163" s="28">
        <v>24789600</v>
      </c>
      <c r="O163" s="28">
        <v>24789600</v>
      </c>
      <c r="P163" s="28">
        <v>24789600</v>
      </c>
      <c r="Q163" s="28" t="str">
        <f>IF(AND(LEN(CUIPO_datos_abiertos[[#This Row],[COD_PROGRAMATICO_MGA]])=7,ISNUMBER(VALUE(CUIPO_datos_abiertos[[#This Row],[COD_PROGRAMATICO_MGA]]))),"VALIDO","")</f>
        <v>VALIDO</v>
      </c>
    </row>
    <row r="164" spans="1:17" hidden="1" x14ac:dyDescent="0.3">
      <c r="A164">
        <v>20251201</v>
      </c>
      <c r="B164" t="s">
        <v>1384</v>
      </c>
      <c r="C164" t="s">
        <v>1512</v>
      </c>
      <c r="D164" t="s">
        <v>1386</v>
      </c>
      <c r="E164" t="s">
        <v>1398</v>
      </c>
      <c r="F164" t="str">
        <f>LEFT(CUIPO_datos_abiertos[[#This Row],[COD_PROGRAMATICO_MGA]],4)</f>
        <v>3301</v>
      </c>
      <c r="G164" t="s">
        <v>93</v>
      </c>
      <c r="H164" t="s">
        <v>1389</v>
      </c>
      <c r="I164" t="s">
        <v>1390</v>
      </c>
      <c r="J164" t="s">
        <v>1425</v>
      </c>
      <c r="K164" t="s">
        <v>1392</v>
      </c>
      <c r="L164" t="s">
        <v>1390</v>
      </c>
      <c r="M164" t="s">
        <v>1451</v>
      </c>
      <c r="N164" s="28">
        <v>315584870</v>
      </c>
      <c r="O164" s="28">
        <v>315584870</v>
      </c>
      <c r="P164" s="28">
        <v>315584870</v>
      </c>
      <c r="Q164" s="28" t="str">
        <f>IF(AND(LEN(CUIPO_datos_abiertos[[#This Row],[COD_PROGRAMATICO_MGA]])=7,ISNUMBER(VALUE(CUIPO_datos_abiertos[[#This Row],[COD_PROGRAMATICO_MGA]]))),"VALIDO","")</f>
        <v>VALIDO</v>
      </c>
    </row>
    <row r="165" spans="1:17" hidden="1" x14ac:dyDescent="0.3">
      <c r="A165">
        <v>20251201</v>
      </c>
      <c r="B165" t="s">
        <v>1384</v>
      </c>
      <c r="C165" t="s">
        <v>1388</v>
      </c>
      <c r="D165" t="s">
        <v>1386</v>
      </c>
      <c r="E165" t="s">
        <v>1402</v>
      </c>
      <c r="F165" t="str">
        <f>LEFT(CUIPO_datos_abiertos[[#This Row],[COD_PROGRAMATICO_MGA]],4)</f>
        <v>NO A</v>
      </c>
      <c r="G165" t="s">
        <v>1390</v>
      </c>
      <c r="H165" t="s">
        <v>1390</v>
      </c>
      <c r="I165" t="s">
        <v>1390</v>
      </c>
      <c r="J165" t="s">
        <v>1390</v>
      </c>
      <c r="K165" t="s">
        <v>1390</v>
      </c>
      <c r="L165" t="s">
        <v>1390</v>
      </c>
      <c r="M165" t="s">
        <v>1390</v>
      </c>
      <c r="N165" s="28">
        <v>2198832863</v>
      </c>
      <c r="O165" s="28">
        <v>578738061</v>
      </c>
      <c r="P165" s="28">
        <v>486593761</v>
      </c>
      <c r="Q165" s="28" t="str">
        <f>IF(AND(LEN(CUIPO_datos_abiertos[[#This Row],[COD_PROGRAMATICO_MGA]])=7,ISNUMBER(VALUE(CUIPO_datos_abiertos[[#This Row],[COD_PROGRAMATICO_MGA]]))),"VALIDO","")</f>
        <v/>
      </c>
    </row>
    <row r="166" spans="1:17" hidden="1" x14ac:dyDescent="0.3">
      <c r="A166">
        <v>20251201</v>
      </c>
      <c r="B166" t="s">
        <v>1384</v>
      </c>
      <c r="C166" t="s">
        <v>1385</v>
      </c>
      <c r="D166" t="s">
        <v>1386</v>
      </c>
      <c r="E166" t="s">
        <v>1443</v>
      </c>
      <c r="F166" t="str">
        <f>LEFT(CUIPO_datos_abiertos[[#This Row],[COD_PROGRAMATICO_MGA]],4)</f>
        <v>0</v>
      </c>
      <c r="G166" t="s">
        <v>1388</v>
      </c>
      <c r="H166" t="s">
        <v>1389</v>
      </c>
      <c r="I166" t="s">
        <v>1390</v>
      </c>
      <c r="J166" t="s">
        <v>1391</v>
      </c>
      <c r="K166" t="s">
        <v>1392</v>
      </c>
      <c r="L166" t="s">
        <v>1390</v>
      </c>
      <c r="M166" t="s">
        <v>1390</v>
      </c>
      <c r="N166" s="28">
        <v>26914766</v>
      </c>
      <c r="O166" s="28">
        <v>26914766</v>
      </c>
      <c r="P166" s="28">
        <v>26914766</v>
      </c>
      <c r="Q166" s="28" t="str">
        <f>IF(AND(LEN(CUIPO_datos_abiertos[[#This Row],[COD_PROGRAMATICO_MGA]])=7,ISNUMBER(VALUE(CUIPO_datos_abiertos[[#This Row],[COD_PROGRAMATICO_MGA]]))),"VALIDO","")</f>
        <v/>
      </c>
    </row>
    <row r="167" spans="1:17" hidden="1" x14ac:dyDescent="0.3">
      <c r="A167">
        <v>20251201</v>
      </c>
      <c r="B167" t="s">
        <v>1384</v>
      </c>
      <c r="C167" t="s">
        <v>1513</v>
      </c>
      <c r="D167" t="s">
        <v>1386</v>
      </c>
      <c r="E167" t="s">
        <v>1398</v>
      </c>
      <c r="F167" t="str">
        <f>LEFT(CUIPO_datos_abiertos[[#This Row],[COD_PROGRAMATICO_MGA]],4)</f>
        <v>4301</v>
      </c>
      <c r="G167" t="s">
        <v>418</v>
      </c>
      <c r="H167" t="s">
        <v>1389</v>
      </c>
      <c r="I167" t="s">
        <v>1390</v>
      </c>
      <c r="J167" t="s">
        <v>1425</v>
      </c>
      <c r="K167" t="s">
        <v>1392</v>
      </c>
      <c r="L167" t="s">
        <v>1390</v>
      </c>
      <c r="M167" t="s">
        <v>1492</v>
      </c>
      <c r="N167" s="28">
        <v>164841153</v>
      </c>
      <c r="O167" s="28">
        <v>164841153</v>
      </c>
      <c r="P167" s="28">
        <v>164841153</v>
      </c>
      <c r="Q167" s="28" t="str">
        <f>IF(AND(LEN(CUIPO_datos_abiertos[[#This Row],[COD_PROGRAMATICO_MGA]])=7,ISNUMBER(VALUE(CUIPO_datos_abiertos[[#This Row],[COD_PROGRAMATICO_MGA]]))),"VALIDO","")</f>
        <v>VALIDO</v>
      </c>
    </row>
    <row r="168" spans="1:17" hidden="1" x14ac:dyDescent="0.3">
      <c r="A168">
        <v>20260301</v>
      </c>
      <c r="B168" t="s">
        <v>1384</v>
      </c>
      <c r="C168" t="s">
        <v>1401</v>
      </c>
      <c r="D168" t="s">
        <v>1386</v>
      </c>
      <c r="E168" t="s">
        <v>1402</v>
      </c>
      <c r="F168" t="str">
        <f>LEFT(CUIPO_datos_abiertos[[#This Row],[COD_PROGRAMATICO_MGA]],4)</f>
        <v>2201</v>
      </c>
      <c r="G168" t="s">
        <v>51</v>
      </c>
      <c r="H168" t="s">
        <v>1389</v>
      </c>
      <c r="I168" t="s">
        <v>1403</v>
      </c>
      <c r="J168" t="s">
        <v>1404</v>
      </c>
      <c r="K168" t="s">
        <v>1392</v>
      </c>
      <c r="L168" t="s">
        <v>1390</v>
      </c>
      <c r="M168" t="s">
        <v>1390</v>
      </c>
      <c r="N168" s="28">
        <v>105980795429</v>
      </c>
      <c r="O168" s="28">
        <v>105980795429</v>
      </c>
      <c r="P168" s="28">
        <v>105980795429</v>
      </c>
      <c r="Q168" s="28" t="str">
        <f>IF(AND(LEN(CUIPO_datos_abiertos[[#This Row],[COD_PROGRAMATICO_MGA]])=7,ISNUMBER(VALUE(CUIPO_datos_abiertos[[#This Row],[COD_PROGRAMATICO_MGA]]))),"VALIDO","")</f>
        <v>VALIDO</v>
      </c>
    </row>
    <row r="169" spans="1:17" hidden="1" x14ac:dyDescent="0.3">
      <c r="A169">
        <v>20260301</v>
      </c>
      <c r="B169" t="s">
        <v>1384</v>
      </c>
      <c r="C169" t="s">
        <v>1385</v>
      </c>
      <c r="D169" t="s">
        <v>1386</v>
      </c>
      <c r="E169" t="s">
        <v>1443</v>
      </c>
      <c r="F169" t="str">
        <f>LEFT(CUIPO_datos_abiertos[[#This Row],[COD_PROGRAMATICO_MGA]],4)</f>
        <v>0</v>
      </c>
      <c r="G169" t="s">
        <v>1388</v>
      </c>
      <c r="H169" t="s">
        <v>1389</v>
      </c>
      <c r="I169" t="s">
        <v>1390</v>
      </c>
      <c r="J169" t="s">
        <v>1391</v>
      </c>
      <c r="K169" t="s">
        <v>1392</v>
      </c>
      <c r="L169" t="s">
        <v>1390</v>
      </c>
      <c r="M169" t="s">
        <v>1390</v>
      </c>
      <c r="N169" s="28">
        <v>16942082</v>
      </c>
      <c r="O169" s="28">
        <v>16942082</v>
      </c>
      <c r="P169" s="28">
        <v>16942082</v>
      </c>
      <c r="Q169" s="28" t="str">
        <f>IF(AND(LEN(CUIPO_datos_abiertos[[#This Row],[COD_PROGRAMATICO_MGA]])=7,ISNUMBER(VALUE(CUIPO_datos_abiertos[[#This Row],[COD_PROGRAMATICO_MGA]]))),"VALIDO","")</f>
        <v/>
      </c>
    </row>
    <row r="170" spans="1:17" hidden="1" x14ac:dyDescent="0.3">
      <c r="A170">
        <v>20251201</v>
      </c>
      <c r="B170" t="s">
        <v>1384</v>
      </c>
      <c r="C170" t="s">
        <v>1388</v>
      </c>
      <c r="D170" t="s">
        <v>1386</v>
      </c>
      <c r="E170" t="s">
        <v>1398</v>
      </c>
      <c r="F170" t="str">
        <f>LEFT(CUIPO_datos_abiertos[[#This Row],[COD_PROGRAMATICO_MGA]],4)</f>
        <v>0</v>
      </c>
      <c r="G170" t="s">
        <v>1388</v>
      </c>
      <c r="H170" t="s">
        <v>1389</v>
      </c>
      <c r="I170" t="s">
        <v>1390</v>
      </c>
      <c r="J170" t="s">
        <v>1391</v>
      </c>
      <c r="K170" t="s">
        <v>1392</v>
      </c>
      <c r="L170" t="s">
        <v>1390</v>
      </c>
      <c r="M170" t="s">
        <v>1390</v>
      </c>
      <c r="N170" s="28">
        <v>2332610246</v>
      </c>
      <c r="O170" s="28">
        <v>2332610246</v>
      </c>
      <c r="P170" s="28">
        <v>2332610246</v>
      </c>
      <c r="Q170" s="28" t="str">
        <f>IF(AND(LEN(CUIPO_datos_abiertos[[#This Row],[COD_PROGRAMATICO_MGA]])=7,ISNUMBER(VALUE(CUIPO_datos_abiertos[[#This Row],[COD_PROGRAMATICO_MGA]]))),"VALIDO","")</f>
        <v/>
      </c>
    </row>
    <row r="171" spans="1:17" hidden="1" x14ac:dyDescent="0.3">
      <c r="A171">
        <v>20260301</v>
      </c>
      <c r="B171" t="s">
        <v>1384</v>
      </c>
      <c r="C171" t="s">
        <v>1388</v>
      </c>
      <c r="D171" t="s">
        <v>1386</v>
      </c>
      <c r="E171" t="s">
        <v>1402</v>
      </c>
      <c r="F171" t="str">
        <f>LEFT(CUIPO_datos_abiertos[[#This Row],[COD_PROGRAMATICO_MGA]],4)</f>
        <v>NO A</v>
      </c>
      <c r="G171" t="s">
        <v>1390</v>
      </c>
      <c r="H171" t="s">
        <v>1390</v>
      </c>
      <c r="I171" t="s">
        <v>1390</v>
      </c>
      <c r="J171" t="s">
        <v>1390</v>
      </c>
      <c r="K171" t="s">
        <v>1390</v>
      </c>
      <c r="L171" t="s">
        <v>1390</v>
      </c>
      <c r="M171" t="s">
        <v>1390</v>
      </c>
      <c r="N171" s="28">
        <v>6914110898</v>
      </c>
      <c r="O171" s="28">
        <v>6914110898</v>
      </c>
      <c r="P171" s="28">
        <v>6914110898</v>
      </c>
      <c r="Q171" s="28" t="str">
        <f>IF(AND(LEN(CUIPO_datos_abiertos[[#This Row],[COD_PROGRAMATICO_MGA]])=7,ISNUMBER(VALUE(CUIPO_datos_abiertos[[#This Row],[COD_PROGRAMATICO_MGA]]))),"VALIDO","")</f>
        <v/>
      </c>
    </row>
    <row r="172" spans="1:17" hidden="1" x14ac:dyDescent="0.3">
      <c r="A172">
        <v>20251201</v>
      </c>
      <c r="B172" t="s">
        <v>1384</v>
      </c>
      <c r="C172" t="s">
        <v>1388</v>
      </c>
      <c r="D172" t="s">
        <v>1386</v>
      </c>
      <c r="E172" t="s">
        <v>1387</v>
      </c>
      <c r="F172" t="str">
        <f>LEFT(CUIPO_datos_abiertos[[#This Row],[COD_PROGRAMATICO_MGA]],4)</f>
        <v>0</v>
      </c>
      <c r="G172" t="s">
        <v>1388</v>
      </c>
      <c r="H172" t="s">
        <v>1389</v>
      </c>
      <c r="I172" t="s">
        <v>1390</v>
      </c>
      <c r="J172" t="s">
        <v>1391</v>
      </c>
      <c r="K172" t="s">
        <v>1392</v>
      </c>
      <c r="L172" t="s">
        <v>1390</v>
      </c>
      <c r="M172" t="s">
        <v>1390</v>
      </c>
      <c r="N172" s="28">
        <v>6518730</v>
      </c>
      <c r="O172" s="28">
        <v>6518730</v>
      </c>
      <c r="P172" s="28">
        <v>6518730</v>
      </c>
      <c r="Q172" s="28" t="str">
        <f>IF(AND(LEN(CUIPO_datos_abiertos[[#This Row],[COD_PROGRAMATICO_MGA]])=7,ISNUMBER(VALUE(CUIPO_datos_abiertos[[#This Row],[COD_PROGRAMATICO_MGA]]))),"VALIDO","")</f>
        <v/>
      </c>
    </row>
    <row r="173" spans="1:17" hidden="1" x14ac:dyDescent="0.3">
      <c r="A173">
        <v>20260301</v>
      </c>
      <c r="B173" t="s">
        <v>1384</v>
      </c>
      <c r="C173" t="s">
        <v>1401</v>
      </c>
      <c r="D173" t="s">
        <v>1386</v>
      </c>
      <c r="E173" t="s">
        <v>1402</v>
      </c>
      <c r="F173" t="str">
        <f>LEFT(CUIPO_datos_abiertos[[#This Row],[COD_PROGRAMATICO_MGA]],4)</f>
        <v>2201</v>
      </c>
      <c r="G173" t="s">
        <v>51</v>
      </c>
      <c r="H173" t="s">
        <v>1389</v>
      </c>
      <c r="I173" t="s">
        <v>1426</v>
      </c>
      <c r="J173" t="s">
        <v>1404</v>
      </c>
      <c r="K173" t="s">
        <v>1392</v>
      </c>
      <c r="L173" t="s">
        <v>1390</v>
      </c>
      <c r="M173" t="s">
        <v>1390</v>
      </c>
      <c r="N173" s="28">
        <v>17422136</v>
      </c>
      <c r="O173" s="28">
        <v>17422136</v>
      </c>
      <c r="P173" s="28">
        <v>17422136</v>
      </c>
      <c r="Q173" s="28" t="str">
        <f>IF(AND(LEN(CUIPO_datos_abiertos[[#This Row],[COD_PROGRAMATICO_MGA]])=7,ISNUMBER(VALUE(CUIPO_datos_abiertos[[#This Row],[COD_PROGRAMATICO_MGA]]))),"VALIDO","")</f>
        <v>VALIDO</v>
      </c>
    </row>
    <row r="174" spans="1:17" hidden="1" x14ac:dyDescent="0.3">
      <c r="A174">
        <v>20251201</v>
      </c>
      <c r="B174" t="s">
        <v>1384</v>
      </c>
      <c r="C174" t="s">
        <v>1407</v>
      </c>
      <c r="D174" t="s">
        <v>1386</v>
      </c>
      <c r="E174" t="s">
        <v>1402</v>
      </c>
      <c r="F174" t="str">
        <f>LEFT(CUIPO_datos_abiertos[[#This Row],[COD_PROGRAMATICO_MGA]],4)</f>
        <v>2201</v>
      </c>
      <c r="G174" t="s">
        <v>51</v>
      </c>
      <c r="H174" t="s">
        <v>1389</v>
      </c>
      <c r="I174" t="s">
        <v>1403</v>
      </c>
      <c r="J174" t="s">
        <v>1404</v>
      </c>
      <c r="K174" t="s">
        <v>1392</v>
      </c>
      <c r="L174" t="s">
        <v>1390</v>
      </c>
      <c r="M174" t="s">
        <v>1390</v>
      </c>
      <c r="N174" s="28">
        <v>421990866</v>
      </c>
      <c r="O174" s="28">
        <v>421990866</v>
      </c>
      <c r="P174" s="28">
        <v>421990866</v>
      </c>
      <c r="Q174" s="28" t="str">
        <f>IF(AND(LEN(CUIPO_datos_abiertos[[#This Row],[COD_PROGRAMATICO_MGA]])=7,ISNUMBER(VALUE(CUIPO_datos_abiertos[[#This Row],[COD_PROGRAMATICO_MGA]]))),"VALIDO","")</f>
        <v>VALIDO</v>
      </c>
    </row>
    <row r="175" spans="1:17" hidden="1" x14ac:dyDescent="0.3">
      <c r="A175">
        <v>20251201</v>
      </c>
      <c r="B175" t="s">
        <v>1384</v>
      </c>
      <c r="C175" t="s">
        <v>1388</v>
      </c>
      <c r="D175" t="s">
        <v>1386</v>
      </c>
      <c r="E175" t="s">
        <v>1443</v>
      </c>
      <c r="F175" t="str">
        <f>LEFT(CUIPO_datos_abiertos[[#This Row],[COD_PROGRAMATICO_MGA]],4)</f>
        <v>NO A</v>
      </c>
      <c r="G175" t="s">
        <v>1390</v>
      </c>
      <c r="H175" t="s">
        <v>1390</v>
      </c>
      <c r="I175" t="s">
        <v>1390</v>
      </c>
      <c r="J175" t="s">
        <v>1390</v>
      </c>
      <c r="K175" t="s">
        <v>1390</v>
      </c>
      <c r="L175" t="s">
        <v>1390</v>
      </c>
      <c r="M175" t="s">
        <v>1390</v>
      </c>
      <c r="N175" s="28">
        <v>39949500</v>
      </c>
      <c r="O175" s="28">
        <v>39949500</v>
      </c>
      <c r="P175" s="28">
        <v>39949500</v>
      </c>
      <c r="Q175" s="28" t="str">
        <f>IF(AND(LEN(CUIPO_datos_abiertos[[#This Row],[COD_PROGRAMATICO_MGA]])=7,ISNUMBER(VALUE(CUIPO_datos_abiertos[[#This Row],[COD_PROGRAMATICO_MGA]]))),"VALIDO","")</f>
        <v/>
      </c>
    </row>
    <row r="176" spans="1:17" hidden="1" x14ac:dyDescent="0.3">
      <c r="A176">
        <v>20251201</v>
      </c>
      <c r="B176" t="s">
        <v>1384</v>
      </c>
      <c r="C176" t="s">
        <v>1388</v>
      </c>
      <c r="D176" t="s">
        <v>1386</v>
      </c>
      <c r="E176" t="s">
        <v>1398</v>
      </c>
      <c r="F176" t="str">
        <f>LEFT(CUIPO_datos_abiertos[[#This Row],[COD_PROGRAMATICO_MGA]],4)</f>
        <v>NO A</v>
      </c>
      <c r="G176" t="s">
        <v>1390</v>
      </c>
      <c r="H176" t="s">
        <v>1390</v>
      </c>
      <c r="I176" t="s">
        <v>1390</v>
      </c>
      <c r="J176" t="s">
        <v>1390</v>
      </c>
      <c r="K176" t="s">
        <v>1390</v>
      </c>
      <c r="L176" t="s">
        <v>1390</v>
      </c>
      <c r="M176" t="s">
        <v>1390</v>
      </c>
      <c r="N176" s="28">
        <v>10992859</v>
      </c>
      <c r="O176" s="28">
        <v>10992859</v>
      </c>
      <c r="P176" s="28">
        <v>10992859</v>
      </c>
      <c r="Q176" s="28" t="str">
        <f>IF(AND(LEN(CUIPO_datos_abiertos[[#This Row],[COD_PROGRAMATICO_MGA]])=7,ISNUMBER(VALUE(CUIPO_datos_abiertos[[#This Row],[COD_PROGRAMATICO_MGA]]))),"VALIDO","")</f>
        <v/>
      </c>
    </row>
    <row r="177" spans="1:17" hidden="1" x14ac:dyDescent="0.3">
      <c r="A177">
        <v>20251201</v>
      </c>
      <c r="B177" t="s">
        <v>1384</v>
      </c>
      <c r="C177" t="s">
        <v>1407</v>
      </c>
      <c r="D177" t="s">
        <v>1386</v>
      </c>
      <c r="E177" t="s">
        <v>1402</v>
      </c>
      <c r="F177" t="str">
        <f>LEFT(CUIPO_datos_abiertos[[#This Row],[COD_PROGRAMATICO_MGA]],4)</f>
        <v>2201</v>
      </c>
      <c r="G177" t="s">
        <v>51</v>
      </c>
      <c r="H177" t="s">
        <v>1389</v>
      </c>
      <c r="I177" t="s">
        <v>1426</v>
      </c>
      <c r="J177" t="s">
        <v>1404</v>
      </c>
      <c r="K177" t="s">
        <v>1392</v>
      </c>
      <c r="L177" t="s">
        <v>1390</v>
      </c>
      <c r="M177" t="s">
        <v>1390</v>
      </c>
      <c r="N177" s="28">
        <v>895539363</v>
      </c>
      <c r="O177" s="28">
        <v>895539363</v>
      </c>
      <c r="P177" s="28">
        <v>895539363</v>
      </c>
      <c r="Q177" s="28" t="str">
        <f>IF(AND(LEN(CUIPO_datos_abiertos[[#This Row],[COD_PROGRAMATICO_MGA]])=7,ISNUMBER(VALUE(CUIPO_datos_abiertos[[#This Row],[COD_PROGRAMATICO_MGA]]))),"VALIDO","")</f>
        <v>VALIDO</v>
      </c>
    </row>
    <row r="178" spans="1:17" hidden="1" x14ac:dyDescent="0.3">
      <c r="A178">
        <v>20260301</v>
      </c>
      <c r="B178" t="s">
        <v>1384</v>
      </c>
      <c r="C178" t="s">
        <v>1388</v>
      </c>
      <c r="D178" t="s">
        <v>1386</v>
      </c>
      <c r="E178" t="s">
        <v>1398</v>
      </c>
      <c r="F178" t="str">
        <f>LEFT(CUIPO_datos_abiertos[[#This Row],[COD_PROGRAMATICO_MGA]],4)</f>
        <v>NO A</v>
      </c>
      <c r="G178" t="s">
        <v>1390</v>
      </c>
      <c r="H178" t="s">
        <v>1390</v>
      </c>
      <c r="I178" t="s">
        <v>1390</v>
      </c>
      <c r="J178" t="s">
        <v>1390</v>
      </c>
      <c r="K178" t="s">
        <v>1390</v>
      </c>
      <c r="L178" t="s">
        <v>1390</v>
      </c>
      <c r="M178" t="s">
        <v>1390</v>
      </c>
      <c r="N178" s="28">
        <v>142964812091</v>
      </c>
      <c r="O178" s="28">
        <v>24228084699</v>
      </c>
      <c r="P178" s="28">
        <v>23030885292</v>
      </c>
      <c r="Q178" s="28" t="str">
        <f>IF(AND(LEN(CUIPO_datos_abiertos[[#This Row],[COD_PROGRAMATICO_MGA]])=7,ISNUMBER(VALUE(CUIPO_datos_abiertos[[#This Row],[COD_PROGRAMATICO_MGA]]))),"VALIDO","")</f>
        <v/>
      </c>
    </row>
    <row r="179" spans="1:17" hidden="1" x14ac:dyDescent="0.3">
      <c r="A179">
        <v>20251201</v>
      </c>
      <c r="B179" t="s">
        <v>1384</v>
      </c>
      <c r="C179" t="s">
        <v>1407</v>
      </c>
      <c r="D179" t="s">
        <v>1386</v>
      </c>
      <c r="E179" t="s">
        <v>1402</v>
      </c>
      <c r="F179" t="str">
        <f>LEFT(CUIPO_datos_abiertos[[#This Row],[COD_PROGRAMATICO_MGA]],4)</f>
        <v>2201</v>
      </c>
      <c r="G179" t="s">
        <v>51</v>
      </c>
      <c r="H179" t="s">
        <v>1389</v>
      </c>
      <c r="I179" t="s">
        <v>1458</v>
      </c>
      <c r="J179" t="s">
        <v>1404</v>
      </c>
      <c r="K179" t="s">
        <v>1392</v>
      </c>
      <c r="L179" t="s">
        <v>1390</v>
      </c>
      <c r="M179" t="s">
        <v>1390</v>
      </c>
      <c r="N179" s="28">
        <v>314629205</v>
      </c>
      <c r="O179" s="28">
        <v>314629205</v>
      </c>
      <c r="P179" s="28">
        <v>314629205</v>
      </c>
      <c r="Q179" s="28" t="str">
        <f>IF(AND(LEN(CUIPO_datos_abiertos[[#This Row],[COD_PROGRAMATICO_MGA]])=7,ISNUMBER(VALUE(CUIPO_datos_abiertos[[#This Row],[COD_PROGRAMATICO_MGA]]))),"VALIDO","")</f>
        <v>VALIDO</v>
      </c>
    </row>
    <row r="180" spans="1:17" hidden="1" x14ac:dyDescent="0.3">
      <c r="A180">
        <v>20251201</v>
      </c>
      <c r="B180" t="s">
        <v>1384</v>
      </c>
      <c r="C180" t="s">
        <v>1505</v>
      </c>
      <c r="D180" t="s">
        <v>1386</v>
      </c>
      <c r="E180" t="s">
        <v>1394</v>
      </c>
      <c r="F180" t="str">
        <f>LEFT(CUIPO_datos_abiertos[[#This Row],[COD_PROGRAMATICO_MGA]],4)</f>
        <v>1905</v>
      </c>
      <c r="G180" t="s">
        <v>145</v>
      </c>
      <c r="H180" t="s">
        <v>1419</v>
      </c>
      <c r="I180" t="s">
        <v>1496</v>
      </c>
      <c r="J180" t="s">
        <v>1462</v>
      </c>
      <c r="K180" t="s">
        <v>1392</v>
      </c>
      <c r="L180" t="s">
        <v>1390</v>
      </c>
      <c r="M180" t="s">
        <v>1390</v>
      </c>
      <c r="N180" s="28">
        <v>25360738</v>
      </c>
      <c r="O180" s="28">
        <v>25360738</v>
      </c>
      <c r="P180" s="28">
        <v>24542650</v>
      </c>
      <c r="Q180" s="28" t="str">
        <f>IF(AND(LEN(CUIPO_datos_abiertos[[#This Row],[COD_PROGRAMATICO_MGA]])=7,ISNUMBER(VALUE(CUIPO_datos_abiertos[[#This Row],[COD_PROGRAMATICO_MGA]]))),"VALIDO","")</f>
        <v>VALIDO</v>
      </c>
    </row>
    <row r="181" spans="1:17" hidden="1" x14ac:dyDescent="0.3">
      <c r="A181">
        <v>20251201</v>
      </c>
      <c r="B181" t="s">
        <v>1384</v>
      </c>
      <c r="C181" t="s">
        <v>1481</v>
      </c>
      <c r="D181" t="s">
        <v>1386</v>
      </c>
      <c r="E181" t="s">
        <v>1398</v>
      </c>
      <c r="F181" t="str">
        <f>LEFT(CUIPO_datos_abiertos[[#This Row],[COD_PROGRAMATICO_MGA]],4)</f>
        <v>2102</v>
      </c>
      <c r="G181" t="s">
        <v>90</v>
      </c>
      <c r="H181" t="s">
        <v>1389</v>
      </c>
      <c r="I181" t="s">
        <v>1390</v>
      </c>
      <c r="J181" t="s">
        <v>1428</v>
      </c>
      <c r="K181" t="s">
        <v>1392</v>
      </c>
      <c r="L181" t="s">
        <v>1390</v>
      </c>
      <c r="M181" t="s">
        <v>1390</v>
      </c>
      <c r="N181" s="28">
        <v>166889431</v>
      </c>
      <c r="O181" s="28">
        <v>0</v>
      </c>
      <c r="P181" s="28">
        <v>0</v>
      </c>
      <c r="Q181" s="28" t="str">
        <f>IF(AND(LEN(CUIPO_datos_abiertos[[#This Row],[COD_PROGRAMATICO_MGA]])=7,ISNUMBER(VALUE(CUIPO_datos_abiertos[[#This Row],[COD_PROGRAMATICO_MGA]]))),"VALIDO","")</f>
        <v>VALIDO</v>
      </c>
    </row>
    <row r="182" spans="1:17" hidden="1" x14ac:dyDescent="0.3">
      <c r="A182">
        <v>20251201</v>
      </c>
      <c r="B182" t="s">
        <v>1384</v>
      </c>
      <c r="C182" t="s">
        <v>1388</v>
      </c>
      <c r="D182" t="s">
        <v>1397</v>
      </c>
      <c r="E182" t="s">
        <v>1398</v>
      </c>
      <c r="F182" t="str">
        <f>LEFT(CUIPO_datos_abiertos[[#This Row],[COD_PROGRAMATICO_MGA]],4)</f>
        <v>NO A</v>
      </c>
      <c r="G182" t="s">
        <v>1390</v>
      </c>
      <c r="H182" t="s">
        <v>1390</v>
      </c>
      <c r="I182" t="s">
        <v>1390</v>
      </c>
      <c r="J182" t="s">
        <v>1390</v>
      </c>
      <c r="K182" t="s">
        <v>1390</v>
      </c>
      <c r="L182" t="s">
        <v>1390</v>
      </c>
      <c r="M182" t="s">
        <v>1390</v>
      </c>
      <c r="N182" s="28">
        <v>34887353480</v>
      </c>
      <c r="O182" s="28">
        <v>34887353480</v>
      </c>
      <c r="P182" s="28">
        <v>34887353480</v>
      </c>
      <c r="Q182" s="28" t="str">
        <f>IF(AND(LEN(CUIPO_datos_abiertos[[#This Row],[COD_PROGRAMATICO_MGA]])=7,ISNUMBER(VALUE(CUIPO_datos_abiertos[[#This Row],[COD_PROGRAMATICO_MGA]]))),"VALIDO","")</f>
        <v/>
      </c>
    </row>
    <row r="183" spans="1:17" hidden="1" x14ac:dyDescent="0.3">
      <c r="A183">
        <v>20251201</v>
      </c>
      <c r="B183" t="s">
        <v>1384</v>
      </c>
      <c r="C183" t="s">
        <v>1514</v>
      </c>
      <c r="D183" t="s">
        <v>1386</v>
      </c>
      <c r="E183" t="s">
        <v>1398</v>
      </c>
      <c r="F183" t="str">
        <f>LEFT(CUIPO_datos_abiertos[[#This Row],[COD_PROGRAMATICO_MGA]],4)</f>
        <v>2102</v>
      </c>
      <c r="G183" t="s">
        <v>90</v>
      </c>
      <c r="H183" t="s">
        <v>1389</v>
      </c>
      <c r="I183" t="s">
        <v>1390</v>
      </c>
      <c r="J183" t="s">
        <v>1428</v>
      </c>
      <c r="K183" t="s">
        <v>1392</v>
      </c>
      <c r="L183" t="s">
        <v>1390</v>
      </c>
      <c r="M183" t="s">
        <v>1390</v>
      </c>
      <c r="N183" s="28">
        <v>1986228722</v>
      </c>
      <c r="O183" s="28">
        <v>0</v>
      </c>
      <c r="P183" s="28">
        <v>0</v>
      </c>
      <c r="Q183" s="28" t="str">
        <f>IF(AND(LEN(CUIPO_datos_abiertos[[#This Row],[COD_PROGRAMATICO_MGA]])=7,ISNUMBER(VALUE(CUIPO_datos_abiertos[[#This Row],[COD_PROGRAMATICO_MGA]]))),"VALIDO","")</f>
        <v>VALIDO</v>
      </c>
    </row>
    <row r="184" spans="1:17" hidden="1" x14ac:dyDescent="0.3">
      <c r="A184">
        <v>20251201</v>
      </c>
      <c r="B184" t="s">
        <v>1384</v>
      </c>
      <c r="C184" t="s">
        <v>1515</v>
      </c>
      <c r="D184" t="s">
        <v>1386</v>
      </c>
      <c r="E184" t="s">
        <v>1394</v>
      </c>
      <c r="F184" t="str">
        <f>LEFT(CUIPO_datos_abiertos[[#This Row],[COD_PROGRAMATICO_MGA]],4)</f>
        <v>0</v>
      </c>
      <c r="G184" t="s">
        <v>1388</v>
      </c>
      <c r="H184" t="s">
        <v>1516</v>
      </c>
      <c r="I184" t="s">
        <v>1405</v>
      </c>
      <c r="J184" t="s">
        <v>1391</v>
      </c>
      <c r="K184" t="s">
        <v>1392</v>
      </c>
      <c r="L184" t="s">
        <v>1390</v>
      </c>
      <c r="M184" t="s">
        <v>1390</v>
      </c>
      <c r="N184" s="28">
        <v>822999997</v>
      </c>
      <c r="O184" s="28">
        <v>822999997</v>
      </c>
      <c r="P184" s="28">
        <v>730473370</v>
      </c>
      <c r="Q184" s="28" t="str">
        <f>IF(AND(LEN(CUIPO_datos_abiertos[[#This Row],[COD_PROGRAMATICO_MGA]])=7,ISNUMBER(VALUE(CUIPO_datos_abiertos[[#This Row],[COD_PROGRAMATICO_MGA]]))),"VALIDO","")</f>
        <v/>
      </c>
    </row>
    <row r="185" spans="1:17" hidden="1" x14ac:dyDescent="0.3">
      <c r="A185">
        <v>20251201</v>
      </c>
      <c r="B185" t="s">
        <v>1384</v>
      </c>
      <c r="C185" t="s">
        <v>1460</v>
      </c>
      <c r="D185" t="s">
        <v>1386</v>
      </c>
      <c r="E185" t="s">
        <v>1394</v>
      </c>
      <c r="F185" t="str">
        <f>LEFT(CUIPO_datos_abiertos[[#This Row],[COD_PROGRAMATICO_MGA]],4)</f>
        <v>1905</v>
      </c>
      <c r="G185" t="s">
        <v>343</v>
      </c>
      <c r="H185" t="s">
        <v>1419</v>
      </c>
      <c r="I185" t="s">
        <v>1517</v>
      </c>
      <c r="J185" t="s">
        <v>1462</v>
      </c>
      <c r="K185" t="s">
        <v>1392</v>
      </c>
      <c r="L185" t="s">
        <v>1390</v>
      </c>
      <c r="M185" t="s">
        <v>1390</v>
      </c>
      <c r="N185" s="28">
        <v>389999686</v>
      </c>
      <c r="O185" s="28">
        <v>389999686</v>
      </c>
      <c r="P185" s="28">
        <v>389999686</v>
      </c>
      <c r="Q185" s="28" t="str">
        <f>IF(AND(LEN(CUIPO_datos_abiertos[[#This Row],[COD_PROGRAMATICO_MGA]])=7,ISNUMBER(VALUE(CUIPO_datos_abiertos[[#This Row],[COD_PROGRAMATICO_MGA]]))),"VALIDO","")</f>
        <v>VALIDO</v>
      </c>
    </row>
    <row r="186" spans="1:17" hidden="1" x14ac:dyDescent="0.3">
      <c r="A186">
        <v>20251201</v>
      </c>
      <c r="B186" t="s">
        <v>1384</v>
      </c>
      <c r="C186" t="s">
        <v>1388</v>
      </c>
      <c r="D186" t="s">
        <v>1386</v>
      </c>
      <c r="E186" t="s">
        <v>1398</v>
      </c>
      <c r="F186" t="str">
        <f>LEFT(CUIPO_datos_abiertos[[#This Row],[COD_PROGRAMATICO_MGA]],4)</f>
        <v>0</v>
      </c>
      <c r="G186" t="s">
        <v>1388</v>
      </c>
      <c r="H186" t="s">
        <v>1389</v>
      </c>
      <c r="I186" t="s">
        <v>1390</v>
      </c>
      <c r="J186" t="s">
        <v>1391</v>
      </c>
      <c r="K186" t="s">
        <v>1392</v>
      </c>
      <c r="L186" t="s">
        <v>1390</v>
      </c>
      <c r="M186" t="s">
        <v>1518</v>
      </c>
      <c r="N186" s="28">
        <v>6106621311</v>
      </c>
      <c r="O186" s="28">
        <v>6106621311</v>
      </c>
      <c r="P186" s="28">
        <v>6106621311</v>
      </c>
      <c r="Q186" s="28" t="str">
        <f>IF(AND(LEN(CUIPO_datos_abiertos[[#This Row],[COD_PROGRAMATICO_MGA]])=7,ISNUMBER(VALUE(CUIPO_datos_abiertos[[#This Row],[COD_PROGRAMATICO_MGA]]))),"VALIDO","")</f>
        <v/>
      </c>
    </row>
    <row r="187" spans="1:17" hidden="1" x14ac:dyDescent="0.3">
      <c r="A187">
        <v>20251201</v>
      </c>
      <c r="B187" t="s">
        <v>1384</v>
      </c>
      <c r="C187" t="s">
        <v>1519</v>
      </c>
      <c r="D187" t="s">
        <v>1397</v>
      </c>
      <c r="E187" t="s">
        <v>1398</v>
      </c>
      <c r="F187" t="str">
        <f>LEFT(CUIPO_datos_abiertos[[#This Row],[COD_PROGRAMATICO_MGA]],4)</f>
        <v>1702</v>
      </c>
      <c r="G187" t="s">
        <v>125</v>
      </c>
      <c r="H187" t="s">
        <v>1520</v>
      </c>
      <c r="I187" t="s">
        <v>1390</v>
      </c>
      <c r="J187" t="s">
        <v>1391</v>
      </c>
      <c r="K187" t="s">
        <v>1392</v>
      </c>
      <c r="L187" t="s">
        <v>1390</v>
      </c>
      <c r="M187" t="s">
        <v>1390</v>
      </c>
      <c r="N187" s="28">
        <v>383898172</v>
      </c>
      <c r="O187" s="28">
        <v>383898172</v>
      </c>
      <c r="P187" s="28">
        <v>383898172</v>
      </c>
      <c r="Q187" s="28" t="str">
        <f>IF(AND(LEN(CUIPO_datos_abiertos[[#This Row],[COD_PROGRAMATICO_MGA]])=7,ISNUMBER(VALUE(CUIPO_datos_abiertos[[#This Row],[COD_PROGRAMATICO_MGA]]))),"VALIDO","")</f>
        <v>VALIDO</v>
      </c>
    </row>
    <row r="188" spans="1:17" hidden="1" x14ac:dyDescent="0.3">
      <c r="A188">
        <v>20251201</v>
      </c>
      <c r="B188" t="s">
        <v>1384</v>
      </c>
      <c r="C188" t="s">
        <v>1521</v>
      </c>
      <c r="D188" t="s">
        <v>1386</v>
      </c>
      <c r="E188" t="s">
        <v>1398</v>
      </c>
      <c r="F188" t="str">
        <f>LEFT(CUIPO_datos_abiertos[[#This Row],[COD_PROGRAMATICO_MGA]],4)</f>
        <v>4599</v>
      </c>
      <c r="G188" t="s">
        <v>109</v>
      </c>
      <c r="H188" t="s">
        <v>1522</v>
      </c>
      <c r="I188" t="s">
        <v>1390</v>
      </c>
      <c r="J188" t="s">
        <v>1412</v>
      </c>
      <c r="K188" t="s">
        <v>1392</v>
      </c>
      <c r="L188" t="s">
        <v>1390</v>
      </c>
      <c r="M188" t="s">
        <v>1390</v>
      </c>
      <c r="N188" s="28">
        <v>68734648</v>
      </c>
      <c r="O188" s="28">
        <v>68734648</v>
      </c>
      <c r="P188" s="28">
        <v>68734648</v>
      </c>
      <c r="Q188" s="28" t="str">
        <f>IF(AND(LEN(CUIPO_datos_abiertos[[#This Row],[COD_PROGRAMATICO_MGA]])=7,ISNUMBER(VALUE(CUIPO_datos_abiertos[[#This Row],[COD_PROGRAMATICO_MGA]]))),"VALIDO","")</f>
        <v>VALIDO</v>
      </c>
    </row>
    <row r="189" spans="1:17" hidden="1" x14ac:dyDescent="0.3">
      <c r="A189">
        <v>20260301</v>
      </c>
      <c r="B189" t="s">
        <v>1384</v>
      </c>
      <c r="C189" t="s">
        <v>1388</v>
      </c>
      <c r="D189" t="s">
        <v>1386</v>
      </c>
      <c r="E189" t="s">
        <v>1402</v>
      </c>
      <c r="F189" t="str">
        <f>LEFT(CUIPO_datos_abiertos[[#This Row],[COD_PROGRAMATICO_MGA]],4)</f>
        <v>NO A</v>
      </c>
      <c r="G189" t="s">
        <v>1390</v>
      </c>
      <c r="H189" t="s">
        <v>1390</v>
      </c>
      <c r="I189" t="s">
        <v>1390</v>
      </c>
      <c r="J189" t="s">
        <v>1390</v>
      </c>
      <c r="K189" t="s">
        <v>1390</v>
      </c>
      <c r="L189" t="s">
        <v>1390</v>
      </c>
      <c r="M189" t="s">
        <v>1390</v>
      </c>
      <c r="N189" s="28">
        <v>130144043387</v>
      </c>
      <c r="O189" s="28">
        <v>130144043387</v>
      </c>
      <c r="P189" s="28">
        <v>130144043387</v>
      </c>
      <c r="Q189" s="28" t="str">
        <f>IF(AND(LEN(CUIPO_datos_abiertos[[#This Row],[COD_PROGRAMATICO_MGA]])=7,ISNUMBER(VALUE(CUIPO_datos_abiertos[[#This Row],[COD_PROGRAMATICO_MGA]]))),"VALIDO","")</f>
        <v/>
      </c>
    </row>
    <row r="190" spans="1:17" hidden="1" x14ac:dyDescent="0.3">
      <c r="A190">
        <v>20251201</v>
      </c>
      <c r="B190" t="s">
        <v>1384</v>
      </c>
      <c r="C190" t="s">
        <v>1407</v>
      </c>
      <c r="D190" t="s">
        <v>1386</v>
      </c>
      <c r="E190" t="s">
        <v>1402</v>
      </c>
      <c r="F190" t="str">
        <f>LEFT(CUIPO_datos_abiertos[[#This Row],[COD_PROGRAMATICO_MGA]],4)</f>
        <v>2201</v>
      </c>
      <c r="G190" t="s">
        <v>51</v>
      </c>
      <c r="H190" t="s">
        <v>1389</v>
      </c>
      <c r="I190" t="s">
        <v>1426</v>
      </c>
      <c r="J190" t="s">
        <v>1404</v>
      </c>
      <c r="K190" t="s">
        <v>1392</v>
      </c>
      <c r="L190" t="s">
        <v>1390</v>
      </c>
      <c r="M190" t="s">
        <v>1390</v>
      </c>
      <c r="N190" s="28">
        <v>289006062</v>
      </c>
      <c r="O190" s="28">
        <v>289006062</v>
      </c>
      <c r="P190" s="28">
        <v>289006062</v>
      </c>
      <c r="Q190" s="28" t="str">
        <f>IF(AND(LEN(CUIPO_datos_abiertos[[#This Row],[COD_PROGRAMATICO_MGA]])=7,ISNUMBER(VALUE(CUIPO_datos_abiertos[[#This Row],[COD_PROGRAMATICO_MGA]]))),"VALIDO","")</f>
        <v>VALIDO</v>
      </c>
    </row>
    <row r="191" spans="1:17" hidden="1" x14ac:dyDescent="0.3">
      <c r="A191">
        <v>20251201</v>
      </c>
      <c r="B191" t="s">
        <v>1384</v>
      </c>
      <c r="C191" t="s">
        <v>1407</v>
      </c>
      <c r="D191" t="s">
        <v>1386</v>
      </c>
      <c r="E191" t="s">
        <v>1402</v>
      </c>
      <c r="F191" t="str">
        <f>LEFT(CUIPO_datos_abiertos[[#This Row],[COD_PROGRAMATICO_MGA]],4)</f>
        <v>2201</v>
      </c>
      <c r="G191" t="s">
        <v>51</v>
      </c>
      <c r="H191" t="s">
        <v>1389</v>
      </c>
      <c r="I191" t="s">
        <v>1458</v>
      </c>
      <c r="J191" t="s">
        <v>1404</v>
      </c>
      <c r="K191" t="s">
        <v>1392</v>
      </c>
      <c r="L191" t="s">
        <v>1390</v>
      </c>
      <c r="M191" t="s">
        <v>1390</v>
      </c>
      <c r="N191" s="28">
        <v>552647100</v>
      </c>
      <c r="O191" s="28">
        <v>552647100</v>
      </c>
      <c r="P191" s="28">
        <v>552647100</v>
      </c>
      <c r="Q191" s="28" t="str">
        <f>IF(AND(LEN(CUIPO_datos_abiertos[[#This Row],[COD_PROGRAMATICO_MGA]])=7,ISNUMBER(VALUE(CUIPO_datos_abiertos[[#This Row],[COD_PROGRAMATICO_MGA]]))),"VALIDO","")</f>
        <v>VALIDO</v>
      </c>
    </row>
    <row r="192" spans="1:17" hidden="1" x14ac:dyDescent="0.3">
      <c r="A192">
        <v>20260301</v>
      </c>
      <c r="B192" t="s">
        <v>1384</v>
      </c>
      <c r="C192" t="s">
        <v>1385</v>
      </c>
      <c r="D192" t="s">
        <v>1386</v>
      </c>
      <c r="E192" t="s">
        <v>1387</v>
      </c>
      <c r="F192" t="str">
        <f>LEFT(CUIPO_datos_abiertos[[#This Row],[COD_PROGRAMATICO_MGA]],4)</f>
        <v>0</v>
      </c>
      <c r="G192" t="s">
        <v>1388</v>
      </c>
      <c r="H192" t="s">
        <v>1389</v>
      </c>
      <c r="I192" t="s">
        <v>1390</v>
      </c>
      <c r="J192" t="s">
        <v>1391</v>
      </c>
      <c r="K192" t="s">
        <v>1392</v>
      </c>
      <c r="L192" t="s">
        <v>1390</v>
      </c>
      <c r="M192" t="s">
        <v>1495</v>
      </c>
      <c r="N192" s="28">
        <v>3901335</v>
      </c>
      <c r="O192" s="28">
        <v>3901335</v>
      </c>
      <c r="P192" s="28">
        <v>3901335</v>
      </c>
      <c r="Q192" s="28" t="str">
        <f>IF(AND(LEN(CUIPO_datos_abiertos[[#This Row],[COD_PROGRAMATICO_MGA]])=7,ISNUMBER(VALUE(CUIPO_datos_abiertos[[#This Row],[COD_PROGRAMATICO_MGA]]))),"VALIDO","")</f>
        <v/>
      </c>
    </row>
    <row r="193" spans="1:17" hidden="1" x14ac:dyDescent="0.3">
      <c r="A193">
        <v>20260301</v>
      </c>
      <c r="B193" t="s">
        <v>1384</v>
      </c>
      <c r="C193" t="s">
        <v>1388</v>
      </c>
      <c r="D193" t="s">
        <v>1386</v>
      </c>
      <c r="E193" t="s">
        <v>1402</v>
      </c>
      <c r="F193" t="str">
        <f>LEFT(CUIPO_datos_abiertos[[#This Row],[COD_PROGRAMATICO_MGA]],4)</f>
        <v>NO A</v>
      </c>
      <c r="G193" t="s">
        <v>1390</v>
      </c>
      <c r="H193" t="s">
        <v>1390</v>
      </c>
      <c r="I193" t="s">
        <v>1390</v>
      </c>
      <c r="J193" t="s">
        <v>1390</v>
      </c>
      <c r="K193" t="s">
        <v>1390</v>
      </c>
      <c r="L193" t="s">
        <v>1390</v>
      </c>
      <c r="M193" t="s">
        <v>1390</v>
      </c>
      <c r="N193" s="28">
        <v>30351492608</v>
      </c>
      <c r="O193" s="28">
        <v>163825108</v>
      </c>
      <c r="P193" s="28">
        <v>149912758</v>
      </c>
      <c r="Q193" s="28" t="str">
        <f>IF(AND(LEN(CUIPO_datos_abiertos[[#This Row],[COD_PROGRAMATICO_MGA]])=7,ISNUMBER(VALUE(CUIPO_datos_abiertos[[#This Row],[COD_PROGRAMATICO_MGA]]))),"VALIDO","")</f>
        <v/>
      </c>
    </row>
    <row r="194" spans="1:17" hidden="1" x14ac:dyDescent="0.3">
      <c r="A194">
        <v>20251201</v>
      </c>
      <c r="B194" t="s">
        <v>1384</v>
      </c>
      <c r="C194" t="s">
        <v>1523</v>
      </c>
      <c r="D194" t="s">
        <v>1386</v>
      </c>
      <c r="E194" t="s">
        <v>1398</v>
      </c>
      <c r="F194" t="str">
        <f>LEFT(CUIPO_datos_abiertos[[#This Row],[COD_PROGRAMATICO_MGA]],4)</f>
        <v>4301</v>
      </c>
      <c r="G194" t="s">
        <v>82</v>
      </c>
      <c r="H194" t="s">
        <v>1389</v>
      </c>
      <c r="I194" t="s">
        <v>1390</v>
      </c>
      <c r="J194" t="s">
        <v>1491</v>
      </c>
      <c r="K194" t="s">
        <v>1392</v>
      </c>
      <c r="L194" t="s">
        <v>1390</v>
      </c>
      <c r="M194" t="s">
        <v>1492</v>
      </c>
      <c r="N194" s="28">
        <v>865697341</v>
      </c>
      <c r="O194" s="28">
        <v>865697341</v>
      </c>
      <c r="P194" s="28">
        <v>865697341</v>
      </c>
      <c r="Q194" s="28" t="str">
        <f>IF(AND(LEN(CUIPO_datos_abiertos[[#This Row],[COD_PROGRAMATICO_MGA]])=7,ISNUMBER(VALUE(CUIPO_datos_abiertos[[#This Row],[COD_PROGRAMATICO_MGA]]))),"VALIDO","")</f>
        <v>VALIDO</v>
      </c>
    </row>
    <row r="195" spans="1:17" hidden="1" x14ac:dyDescent="0.3">
      <c r="A195">
        <v>20260301</v>
      </c>
      <c r="B195" t="s">
        <v>1384</v>
      </c>
      <c r="C195" t="s">
        <v>1385</v>
      </c>
      <c r="D195" t="s">
        <v>1386</v>
      </c>
      <c r="E195" t="s">
        <v>1443</v>
      </c>
      <c r="F195" t="str">
        <f>LEFT(CUIPO_datos_abiertos[[#This Row],[COD_PROGRAMATICO_MGA]],4)</f>
        <v>0</v>
      </c>
      <c r="G195" t="s">
        <v>1388</v>
      </c>
      <c r="H195" t="s">
        <v>1389</v>
      </c>
      <c r="I195" t="s">
        <v>1390</v>
      </c>
      <c r="J195" t="s">
        <v>1391</v>
      </c>
      <c r="K195" t="s">
        <v>1392</v>
      </c>
      <c r="L195" t="s">
        <v>1390</v>
      </c>
      <c r="M195" t="s">
        <v>1495</v>
      </c>
      <c r="N195" s="28">
        <v>2117806</v>
      </c>
      <c r="O195" s="28">
        <v>2117806</v>
      </c>
      <c r="P195" s="28">
        <v>2117806</v>
      </c>
      <c r="Q195" s="28" t="str">
        <f>IF(AND(LEN(CUIPO_datos_abiertos[[#This Row],[COD_PROGRAMATICO_MGA]])=7,ISNUMBER(VALUE(CUIPO_datos_abiertos[[#This Row],[COD_PROGRAMATICO_MGA]]))),"VALIDO","")</f>
        <v/>
      </c>
    </row>
    <row r="196" spans="1:17" hidden="1" x14ac:dyDescent="0.3">
      <c r="A196">
        <v>20260301</v>
      </c>
      <c r="B196" t="s">
        <v>1384</v>
      </c>
      <c r="C196" t="s">
        <v>1401</v>
      </c>
      <c r="D196" t="s">
        <v>1386</v>
      </c>
      <c r="E196" t="s">
        <v>1402</v>
      </c>
      <c r="F196" t="str">
        <f>LEFT(CUIPO_datos_abiertos[[#This Row],[COD_PROGRAMATICO_MGA]],4)</f>
        <v>2201</v>
      </c>
      <c r="G196" t="s">
        <v>51</v>
      </c>
      <c r="H196" t="s">
        <v>1389</v>
      </c>
      <c r="I196" t="s">
        <v>1403</v>
      </c>
      <c r="J196" t="s">
        <v>1404</v>
      </c>
      <c r="K196" t="s">
        <v>1392</v>
      </c>
      <c r="L196" t="s">
        <v>1390</v>
      </c>
      <c r="M196" t="s">
        <v>1390</v>
      </c>
      <c r="N196" s="28">
        <v>22694223</v>
      </c>
      <c r="O196" s="28">
        <v>22694223</v>
      </c>
      <c r="P196" s="28">
        <v>22694223</v>
      </c>
      <c r="Q196" s="28" t="str">
        <f>IF(AND(LEN(CUIPO_datos_abiertos[[#This Row],[COD_PROGRAMATICO_MGA]])=7,ISNUMBER(VALUE(CUIPO_datos_abiertos[[#This Row],[COD_PROGRAMATICO_MGA]]))),"VALIDO","")</f>
        <v>VALIDO</v>
      </c>
    </row>
    <row r="197" spans="1:17" hidden="1" x14ac:dyDescent="0.3">
      <c r="A197">
        <v>20251201</v>
      </c>
      <c r="B197" t="s">
        <v>1384</v>
      </c>
      <c r="C197" t="s">
        <v>1524</v>
      </c>
      <c r="D197" t="s">
        <v>1386</v>
      </c>
      <c r="E197" t="s">
        <v>1402</v>
      </c>
      <c r="F197" t="str">
        <f>LEFT(CUIPO_datos_abiertos[[#This Row],[COD_PROGRAMATICO_MGA]],4)</f>
        <v>2201</v>
      </c>
      <c r="G197" t="s">
        <v>51</v>
      </c>
      <c r="H197" t="s">
        <v>1525</v>
      </c>
      <c r="I197" t="s">
        <v>1526</v>
      </c>
      <c r="J197" t="s">
        <v>1404</v>
      </c>
      <c r="K197" t="s">
        <v>1392</v>
      </c>
      <c r="L197" t="s">
        <v>1390</v>
      </c>
      <c r="M197" t="s">
        <v>1390</v>
      </c>
      <c r="N197" s="28">
        <v>266416774</v>
      </c>
      <c r="O197" s="28">
        <v>192266538</v>
      </c>
      <c r="P197" s="28">
        <v>192266538</v>
      </c>
      <c r="Q197" s="28" t="str">
        <f>IF(AND(LEN(CUIPO_datos_abiertos[[#This Row],[COD_PROGRAMATICO_MGA]])=7,ISNUMBER(VALUE(CUIPO_datos_abiertos[[#This Row],[COD_PROGRAMATICO_MGA]]))),"VALIDO","")</f>
        <v>VALIDO</v>
      </c>
    </row>
    <row r="198" spans="1:17" hidden="1" x14ac:dyDescent="0.3">
      <c r="A198">
        <v>20260301</v>
      </c>
      <c r="B198" t="s">
        <v>1384</v>
      </c>
      <c r="C198" t="s">
        <v>1527</v>
      </c>
      <c r="D198" t="s">
        <v>1386</v>
      </c>
      <c r="E198" t="s">
        <v>1398</v>
      </c>
      <c r="F198" t="str">
        <f>LEFT(CUIPO_datos_abiertos[[#This Row],[COD_PROGRAMATICO_MGA]],4)</f>
        <v>4502</v>
      </c>
      <c r="G198" t="s">
        <v>105</v>
      </c>
      <c r="H198" t="s">
        <v>1411</v>
      </c>
      <c r="I198" t="s">
        <v>1390</v>
      </c>
      <c r="J198" t="s">
        <v>1528</v>
      </c>
      <c r="K198" t="s">
        <v>1392</v>
      </c>
      <c r="L198" t="s">
        <v>1390</v>
      </c>
      <c r="M198" t="s">
        <v>1390</v>
      </c>
      <c r="N198" s="28">
        <v>1000000000</v>
      </c>
      <c r="O198" s="28">
        <v>0</v>
      </c>
      <c r="P198" s="28">
        <v>0</v>
      </c>
      <c r="Q198" s="28" t="str">
        <f>IF(AND(LEN(CUIPO_datos_abiertos[[#This Row],[COD_PROGRAMATICO_MGA]])=7,ISNUMBER(VALUE(CUIPO_datos_abiertos[[#This Row],[COD_PROGRAMATICO_MGA]]))),"VALIDO","")</f>
        <v>VALIDO</v>
      </c>
    </row>
    <row r="199" spans="1:17" hidden="1" x14ac:dyDescent="0.3">
      <c r="A199">
        <v>20251201</v>
      </c>
      <c r="B199" t="s">
        <v>1384</v>
      </c>
      <c r="C199" t="s">
        <v>1529</v>
      </c>
      <c r="D199" t="s">
        <v>1386</v>
      </c>
      <c r="E199" t="s">
        <v>1402</v>
      </c>
      <c r="F199" t="str">
        <f>LEFT(CUIPO_datos_abiertos[[#This Row],[COD_PROGRAMATICO_MGA]],4)</f>
        <v>2201</v>
      </c>
      <c r="G199" t="s">
        <v>51</v>
      </c>
      <c r="H199" t="s">
        <v>1530</v>
      </c>
      <c r="I199" t="s">
        <v>1531</v>
      </c>
      <c r="J199" t="s">
        <v>1404</v>
      </c>
      <c r="K199" t="s">
        <v>1392</v>
      </c>
      <c r="L199" t="s">
        <v>1390</v>
      </c>
      <c r="M199" t="s">
        <v>1390</v>
      </c>
      <c r="N199" s="28">
        <v>499481010</v>
      </c>
      <c r="O199" s="28">
        <v>499481010</v>
      </c>
      <c r="P199" s="28">
        <v>0</v>
      </c>
      <c r="Q199" s="28" t="str">
        <f>IF(AND(LEN(CUIPO_datos_abiertos[[#This Row],[COD_PROGRAMATICO_MGA]])=7,ISNUMBER(VALUE(CUIPO_datos_abiertos[[#This Row],[COD_PROGRAMATICO_MGA]]))),"VALIDO","")</f>
        <v>VALIDO</v>
      </c>
    </row>
    <row r="200" spans="1:17" hidden="1" x14ac:dyDescent="0.3">
      <c r="A200">
        <v>20251201</v>
      </c>
      <c r="B200" t="s">
        <v>1384</v>
      </c>
      <c r="C200" t="s">
        <v>1390</v>
      </c>
      <c r="D200" t="s">
        <v>1386</v>
      </c>
      <c r="E200" t="s">
        <v>1398</v>
      </c>
      <c r="F200" t="str">
        <f>LEFT(CUIPO_datos_abiertos[[#This Row],[COD_PROGRAMATICO_MGA]],4)</f>
        <v>0</v>
      </c>
      <c r="G200" t="s">
        <v>1388</v>
      </c>
      <c r="H200" t="s">
        <v>1389</v>
      </c>
      <c r="I200" t="s">
        <v>1390</v>
      </c>
      <c r="J200" t="s">
        <v>1391</v>
      </c>
      <c r="K200" t="s">
        <v>1392</v>
      </c>
      <c r="L200" t="s">
        <v>1390</v>
      </c>
      <c r="M200" t="s">
        <v>1390</v>
      </c>
      <c r="N200" s="28">
        <v>706080989</v>
      </c>
      <c r="O200" s="28">
        <v>706080989</v>
      </c>
      <c r="P200" s="28">
        <v>706080989</v>
      </c>
      <c r="Q200" s="28" t="str">
        <f>IF(AND(LEN(CUIPO_datos_abiertos[[#This Row],[COD_PROGRAMATICO_MGA]])=7,ISNUMBER(VALUE(CUIPO_datos_abiertos[[#This Row],[COD_PROGRAMATICO_MGA]]))),"VALIDO","")</f>
        <v/>
      </c>
    </row>
    <row r="201" spans="1:17" hidden="1" x14ac:dyDescent="0.3">
      <c r="A201">
        <v>20260301</v>
      </c>
      <c r="B201" t="s">
        <v>1384</v>
      </c>
      <c r="C201" t="s">
        <v>1388</v>
      </c>
      <c r="D201" t="s">
        <v>1397</v>
      </c>
      <c r="E201" t="s">
        <v>1398</v>
      </c>
      <c r="F201" t="str">
        <f>LEFT(CUIPO_datos_abiertos[[#This Row],[COD_PROGRAMATICO_MGA]],4)</f>
        <v>NO A</v>
      </c>
      <c r="G201" t="s">
        <v>1390</v>
      </c>
      <c r="H201" t="s">
        <v>1390</v>
      </c>
      <c r="I201" t="s">
        <v>1390</v>
      </c>
      <c r="J201" t="s">
        <v>1390</v>
      </c>
      <c r="K201" t="s">
        <v>1390</v>
      </c>
      <c r="L201" t="s">
        <v>1390</v>
      </c>
      <c r="M201" t="s">
        <v>1390</v>
      </c>
      <c r="N201" s="28">
        <v>37033181149</v>
      </c>
      <c r="O201" s="28">
        <v>37033181149</v>
      </c>
      <c r="P201" s="28">
        <v>36488211598</v>
      </c>
      <c r="Q201" s="28" t="str">
        <f>IF(AND(LEN(CUIPO_datos_abiertos[[#This Row],[COD_PROGRAMATICO_MGA]])=7,ISNUMBER(VALUE(CUIPO_datos_abiertos[[#This Row],[COD_PROGRAMATICO_MGA]]))),"VALIDO","")</f>
        <v/>
      </c>
    </row>
    <row r="202" spans="1:17" hidden="1" x14ac:dyDescent="0.3">
      <c r="A202">
        <v>20260301</v>
      </c>
      <c r="B202" t="s">
        <v>1384</v>
      </c>
      <c r="C202" t="s">
        <v>1388</v>
      </c>
      <c r="D202" t="s">
        <v>1386</v>
      </c>
      <c r="E202" t="s">
        <v>1402</v>
      </c>
      <c r="F202" t="str">
        <f>LEFT(CUIPO_datos_abiertos[[#This Row],[COD_PROGRAMATICO_MGA]],4)</f>
        <v>NO A</v>
      </c>
      <c r="G202" t="s">
        <v>1390</v>
      </c>
      <c r="H202" t="s">
        <v>1390</v>
      </c>
      <c r="I202" t="s">
        <v>1390</v>
      </c>
      <c r="J202" t="s">
        <v>1390</v>
      </c>
      <c r="K202" t="s">
        <v>1390</v>
      </c>
      <c r="L202" t="s">
        <v>1390</v>
      </c>
      <c r="M202" t="s">
        <v>1390</v>
      </c>
      <c r="N202" s="28">
        <v>356000000</v>
      </c>
      <c r="O202" s="28">
        <v>0</v>
      </c>
      <c r="P202" s="28">
        <v>0</v>
      </c>
      <c r="Q202" s="28" t="str">
        <f>IF(AND(LEN(CUIPO_datos_abiertos[[#This Row],[COD_PROGRAMATICO_MGA]])=7,ISNUMBER(VALUE(CUIPO_datos_abiertos[[#This Row],[COD_PROGRAMATICO_MGA]]))),"VALIDO","")</f>
        <v/>
      </c>
    </row>
    <row r="203" spans="1:17" hidden="1" x14ac:dyDescent="0.3">
      <c r="A203">
        <v>20251201</v>
      </c>
      <c r="B203" t="s">
        <v>1384</v>
      </c>
      <c r="C203" t="s">
        <v>1532</v>
      </c>
      <c r="D203" t="s">
        <v>1386</v>
      </c>
      <c r="E203" t="s">
        <v>1398</v>
      </c>
      <c r="F203" t="str">
        <f>LEFT(CUIPO_datos_abiertos[[#This Row],[COD_PROGRAMATICO_MGA]],4)</f>
        <v>4503</v>
      </c>
      <c r="G203" t="s">
        <v>1021</v>
      </c>
      <c r="H203" t="s">
        <v>1411</v>
      </c>
      <c r="I203" t="s">
        <v>1390</v>
      </c>
      <c r="J203" t="s">
        <v>1412</v>
      </c>
      <c r="K203" t="s">
        <v>1392</v>
      </c>
      <c r="L203" t="s">
        <v>1390</v>
      </c>
      <c r="M203" t="s">
        <v>1390</v>
      </c>
      <c r="N203" s="28">
        <v>1609269720</v>
      </c>
      <c r="O203" s="28">
        <v>1609269720</v>
      </c>
      <c r="P203" s="28">
        <v>1609269720</v>
      </c>
      <c r="Q203" s="28" t="str">
        <f>IF(AND(LEN(CUIPO_datos_abiertos[[#This Row],[COD_PROGRAMATICO_MGA]])=7,ISNUMBER(VALUE(CUIPO_datos_abiertos[[#This Row],[COD_PROGRAMATICO_MGA]]))),"VALIDO","")</f>
        <v>VALIDO</v>
      </c>
    </row>
    <row r="204" spans="1:17" hidden="1" x14ac:dyDescent="0.3">
      <c r="A204">
        <v>20260301</v>
      </c>
      <c r="B204" t="s">
        <v>1384</v>
      </c>
      <c r="C204" t="s">
        <v>1401</v>
      </c>
      <c r="D204" t="s">
        <v>1386</v>
      </c>
      <c r="E204" t="s">
        <v>1402</v>
      </c>
      <c r="F204" t="str">
        <f>LEFT(CUIPO_datos_abiertos[[#This Row],[COD_PROGRAMATICO_MGA]],4)</f>
        <v>2201</v>
      </c>
      <c r="G204" t="s">
        <v>51</v>
      </c>
      <c r="H204" t="s">
        <v>1389</v>
      </c>
      <c r="I204" t="s">
        <v>1426</v>
      </c>
      <c r="J204" t="s">
        <v>1404</v>
      </c>
      <c r="K204" t="s">
        <v>1392</v>
      </c>
      <c r="L204" t="s">
        <v>1390</v>
      </c>
      <c r="M204" t="s">
        <v>1390</v>
      </c>
      <c r="N204" s="28">
        <v>73806154</v>
      </c>
      <c r="O204" s="28">
        <v>73806154</v>
      </c>
      <c r="P204" s="28">
        <v>73806154</v>
      </c>
      <c r="Q204" s="28" t="str">
        <f>IF(AND(LEN(CUIPO_datos_abiertos[[#This Row],[COD_PROGRAMATICO_MGA]])=7,ISNUMBER(VALUE(CUIPO_datos_abiertos[[#This Row],[COD_PROGRAMATICO_MGA]]))),"VALIDO","")</f>
        <v>VALIDO</v>
      </c>
    </row>
    <row r="205" spans="1:17" hidden="1" x14ac:dyDescent="0.3">
      <c r="A205">
        <v>20251201</v>
      </c>
      <c r="B205" t="s">
        <v>1384</v>
      </c>
      <c r="C205" t="s">
        <v>1460</v>
      </c>
      <c r="D205" t="s">
        <v>1386</v>
      </c>
      <c r="E205" t="s">
        <v>1394</v>
      </c>
      <c r="F205" t="str">
        <f>LEFT(CUIPO_datos_abiertos[[#This Row],[COD_PROGRAMATICO_MGA]],4)</f>
        <v>1905</v>
      </c>
      <c r="G205" t="s">
        <v>343</v>
      </c>
      <c r="H205" t="s">
        <v>1419</v>
      </c>
      <c r="I205" t="s">
        <v>1533</v>
      </c>
      <c r="J205" t="s">
        <v>1462</v>
      </c>
      <c r="K205" t="s">
        <v>1392</v>
      </c>
      <c r="L205" t="s">
        <v>1390</v>
      </c>
      <c r="M205" t="s">
        <v>1390</v>
      </c>
      <c r="N205" s="28">
        <v>287465593</v>
      </c>
      <c r="O205" s="28">
        <v>237510071</v>
      </c>
      <c r="P205" s="28">
        <v>237510071</v>
      </c>
      <c r="Q205" s="28" t="str">
        <f>IF(AND(LEN(CUIPO_datos_abiertos[[#This Row],[COD_PROGRAMATICO_MGA]])=7,ISNUMBER(VALUE(CUIPO_datos_abiertos[[#This Row],[COD_PROGRAMATICO_MGA]]))),"VALIDO","")</f>
        <v>VALIDO</v>
      </c>
    </row>
    <row r="206" spans="1:17" hidden="1" x14ac:dyDescent="0.3">
      <c r="A206">
        <v>20251201</v>
      </c>
      <c r="B206" t="s">
        <v>1384</v>
      </c>
      <c r="C206" t="s">
        <v>1385</v>
      </c>
      <c r="D206" t="s">
        <v>1386</v>
      </c>
      <c r="E206" t="s">
        <v>1394</v>
      </c>
      <c r="F206" t="str">
        <f>LEFT(CUIPO_datos_abiertos[[#This Row],[COD_PROGRAMATICO_MGA]],4)</f>
        <v>0</v>
      </c>
      <c r="G206" t="s">
        <v>1388</v>
      </c>
      <c r="H206" t="s">
        <v>1389</v>
      </c>
      <c r="I206" t="s">
        <v>1405</v>
      </c>
      <c r="J206" t="s">
        <v>1502</v>
      </c>
      <c r="K206" t="s">
        <v>1392</v>
      </c>
      <c r="L206" t="s">
        <v>1390</v>
      </c>
      <c r="M206" t="s">
        <v>1390</v>
      </c>
      <c r="N206" s="28">
        <v>743398739</v>
      </c>
      <c r="O206" s="28">
        <v>743398739</v>
      </c>
      <c r="P206" s="28">
        <v>743398739</v>
      </c>
      <c r="Q206" s="28" t="str">
        <f>IF(AND(LEN(CUIPO_datos_abiertos[[#This Row],[COD_PROGRAMATICO_MGA]])=7,ISNUMBER(VALUE(CUIPO_datos_abiertos[[#This Row],[COD_PROGRAMATICO_MGA]]))),"VALIDO","")</f>
        <v/>
      </c>
    </row>
    <row r="207" spans="1:17" hidden="1" x14ac:dyDescent="0.3">
      <c r="A207">
        <v>20251201</v>
      </c>
      <c r="B207" t="s">
        <v>1384</v>
      </c>
      <c r="C207" t="s">
        <v>1407</v>
      </c>
      <c r="D207" t="s">
        <v>1386</v>
      </c>
      <c r="E207" t="s">
        <v>1402</v>
      </c>
      <c r="F207" t="str">
        <f>LEFT(CUIPO_datos_abiertos[[#This Row],[COD_PROGRAMATICO_MGA]],4)</f>
        <v>2201</v>
      </c>
      <c r="G207" t="s">
        <v>51</v>
      </c>
      <c r="H207" t="s">
        <v>1389</v>
      </c>
      <c r="I207" t="s">
        <v>1408</v>
      </c>
      <c r="J207" t="s">
        <v>1404</v>
      </c>
      <c r="K207" t="s">
        <v>1392</v>
      </c>
      <c r="L207" t="s">
        <v>1390</v>
      </c>
      <c r="M207" t="s">
        <v>1390</v>
      </c>
      <c r="N207" s="28">
        <v>391546906</v>
      </c>
      <c r="O207" s="28">
        <v>391546906</v>
      </c>
      <c r="P207" s="28">
        <v>391546906</v>
      </c>
      <c r="Q207" s="28" t="str">
        <f>IF(AND(LEN(CUIPO_datos_abiertos[[#This Row],[COD_PROGRAMATICO_MGA]])=7,ISNUMBER(VALUE(CUIPO_datos_abiertos[[#This Row],[COD_PROGRAMATICO_MGA]]))),"VALIDO","")</f>
        <v>VALIDO</v>
      </c>
    </row>
    <row r="208" spans="1:17" hidden="1" x14ac:dyDescent="0.3">
      <c r="A208">
        <v>20251201</v>
      </c>
      <c r="B208" t="s">
        <v>1384</v>
      </c>
      <c r="C208" t="s">
        <v>1388</v>
      </c>
      <c r="D208" t="s">
        <v>1386</v>
      </c>
      <c r="E208" t="s">
        <v>1398</v>
      </c>
      <c r="F208" t="str">
        <f>LEFT(CUIPO_datos_abiertos[[#This Row],[COD_PROGRAMATICO_MGA]],4)</f>
        <v>0</v>
      </c>
      <c r="G208" t="s">
        <v>1388</v>
      </c>
      <c r="H208" t="s">
        <v>1389</v>
      </c>
      <c r="I208" t="s">
        <v>1390</v>
      </c>
      <c r="J208" t="s">
        <v>1391</v>
      </c>
      <c r="K208" t="s">
        <v>1392</v>
      </c>
      <c r="L208" t="s">
        <v>1390</v>
      </c>
      <c r="M208" t="s">
        <v>1390</v>
      </c>
      <c r="N208" s="28">
        <v>1183960613</v>
      </c>
      <c r="O208" s="28">
        <v>1183960613</v>
      </c>
      <c r="P208" s="28">
        <v>1183960613</v>
      </c>
      <c r="Q208" s="28" t="str">
        <f>IF(AND(LEN(CUIPO_datos_abiertos[[#This Row],[COD_PROGRAMATICO_MGA]])=7,ISNUMBER(VALUE(CUIPO_datos_abiertos[[#This Row],[COD_PROGRAMATICO_MGA]]))),"VALIDO","")</f>
        <v/>
      </c>
    </row>
    <row r="209" spans="1:17" hidden="1" x14ac:dyDescent="0.3">
      <c r="A209">
        <v>20260301</v>
      </c>
      <c r="B209" t="s">
        <v>1384</v>
      </c>
      <c r="C209" t="s">
        <v>1388</v>
      </c>
      <c r="D209" t="s">
        <v>1386</v>
      </c>
      <c r="E209" t="s">
        <v>1394</v>
      </c>
      <c r="F209" t="str">
        <f>LEFT(CUIPO_datos_abiertos[[#This Row],[COD_PROGRAMATICO_MGA]],4)</f>
        <v>1903</v>
      </c>
      <c r="G209" t="s">
        <v>1399</v>
      </c>
      <c r="H209" t="s">
        <v>1389</v>
      </c>
      <c r="I209" t="s">
        <v>1471</v>
      </c>
      <c r="J209" t="s">
        <v>1428</v>
      </c>
      <c r="K209" t="s">
        <v>1392</v>
      </c>
      <c r="L209" t="s">
        <v>1390</v>
      </c>
      <c r="M209" t="s">
        <v>1472</v>
      </c>
      <c r="N209" s="28">
        <v>4443629920</v>
      </c>
      <c r="O209" s="28">
        <v>4443629920</v>
      </c>
      <c r="P209" s="28">
        <v>4443629920</v>
      </c>
      <c r="Q209" s="28" t="str">
        <f>IF(AND(LEN(CUIPO_datos_abiertos[[#This Row],[COD_PROGRAMATICO_MGA]])=7,ISNUMBER(VALUE(CUIPO_datos_abiertos[[#This Row],[COD_PROGRAMATICO_MGA]]))),"VALIDO","")</f>
        <v>VALIDO</v>
      </c>
    </row>
    <row r="210" spans="1:17" hidden="1" x14ac:dyDescent="0.3">
      <c r="A210">
        <v>20260301</v>
      </c>
      <c r="B210" t="s">
        <v>1384</v>
      </c>
      <c r="C210" t="s">
        <v>1401</v>
      </c>
      <c r="D210" t="s">
        <v>1386</v>
      </c>
      <c r="E210" t="s">
        <v>1402</v>
      </c>
      <c r="F210" t="str">
        <f>LEFT(CUIPO_datos_abiertos[[#This Row],[COD_PROGRAMATICO_MGA]],4)</f>
        <v>2201</v>
      </c>
      <c r="G210" t="s">
        <v>51</v>
      </c>
      <c r="H210" t="s">
        <v>1389</v>
      </c>
      <c r="I210" t="s">
        <v>1403</v>
      </c>
      <c r="J210" t="s">
        <v>1404</v>
      </c>
      <c r="K210" t="s">
        <v>1392</v>
      </c>
      <c r="L210" t="s">
        <v>1390</v>
      </c>
      <c r="M210" t="s">
        <v>1390</v>
      </c>
      <c r="N210" s="28">
        <v>2690933889</v>
      </c>
      <c r="O210" s="28">
        <v>2690933889</v>
      </c>
      <c r="P210" s="28">
        <v>2690933889</v>
      </c>
      <c r="Q210" s="28" t="str">
        <f>IF(AND(LEN(CUIPO_datos_abiertos[[#This Row],[COD_PROGRAMATICO_MGA]])=7,ISNUMBER(VALUE(CUIPO_datos_abiertos[[#This Row],[COD_PROGRAMATICO_MGA]]))),"VALIDO","")</f>
        <v>VALIDO</v>
      </c>
    </row>
    <row r="211" spans="1:17" hidden="1" x14ac:dyDescent="0.3">
      <c r="A211">
        <v>20251201</v>
      </c>
      <c r="B211" t="s">
        <v>1384</v>
      </c>
      <c r="C211" t="s">
        <v>1388</v>
      </c>
      <c r="D211" t="s">
        <v>1386</v>
      </c>
      <c r="E211" t="s">
        <v>1398</v>
      </c>
      <c r="F211" t="str">
        <f>LEFT(CUIPO_datos_abiertos[[#This Row],[COD_PROGRAMATICO_MGA]],4)</f>
        <v>NO A</v>
      </c>
      <c r="G211" t="s">
        <v>1390</v>
      </c>
      <c r="H211" t="s">
        <v>1390</v>
      </c>
      <c r="I211" t="s">
        <v>1390</v>
      </c>
      <c r="J211" t="s">
        <v>1390</v>
      </c>
      <c r="K211" t="s">
        <v>1390</v>
      </c>
      <c r="L211" t="s">
        <v>1390</v>
      </c>
      <c r="M211" t="s">
        <v>1390</v>
      </c>
      <c r="N211" s="28">
        <v>2578704463</v>
      </c>
      <c r="O211" s="28">
        <v>2578704463</v>
      </c>
      <c r="P211" s="28">
        <v>2578704463</v>
      </c>
      <c r="Q211" s="28" t="str">
        <f>IF(AND(LEN(CUIPO_datos_abiertos[[#This Row],[COD_PROGRAMATICO_MGA]])=7,ISNUMBER(VALUE(CUIPO_datos_abiertos[[#This Row],[COD_PROGRAMATICO_MGA]]))),"VALIDO","")</f>
        <v/>
      </c>
    </row>
    <row r="212" spans="1:17" hidden="1" x14ac:dyDescent="0.3">
      <c r="A212">
        <v>20251201</v>
      </c>
      <c r="B212" t="s">
        <v>1384</v>
      </c>
      <c r="C212" t="s">
        <v>1388</v>
      </c>
      <c r="D212" t="s">
        <v>1386</v>
      </c>
      <c r="E212" t="s">
        <v>1398</v>
      </c>
      <c r="F212" t="str">
        <f>LEFT(CUIPO_datos_abiertos[[#This Row],[COD_PROGRAMATICO_MGA]],4)</f>
        <v>2402</v>
      </c>
      <c r="G212" t="s">
        <v>858</v>
      </c>
      <c r="H212" t="s">
        <v>1389</v>
      </c>
      <c r="I212" t="s">
        <v>1390</v>
      </c>
      <c r="J212" t="s">
        <v>1417</v>
      </c>
      <c r="K212" t="s">
        <v>1392</v>
      </c>
      <c r="L212" t="s">
        <v>1390</v>
      </c>
      <c r="M212" t="s">
        <v>1390</v>
      </c>
      <c r="N212" s="28">
        <v>1177085110</v>
      </c>
      <c r="O212" s="28">
        <v>614505623</v>
      </c>
      <c r="P212" s="28">
        <v>614505623</v>
      </c>
      <c r="Q212" s="28" t="str">
        <f>IF(AND(LEN(CUIPO_datos_abiertos[[#This Row],[COD_PROGRAMATICO_MGA]])=7,ISNUMBER(VALUE(CUIPO_datos_abiertos[[#This Row],[COD_PROGRAMATICO_MGA]]))),"VALIDO","")</f>
        <v>VALIDO</v>
      </c>
    </row>
    <row r="213" spans="1:17" hidden="1" x14ac:dyDescent="0.3">
      <c r="A213">
        <v>20260301</v>
      </c>
      <c r="B213" t="s">
        <v>1384</v>
      </c>
      <c r="C213" t="s">
        <v>1401</v>
      </c>
      <c r="D213" t="s">
        <v>1386</v>
      </c>
      <c r="E213" t="s">
        <v>1402</v>
      </c>
      <c r="F213" t="str">
        <f>LEFT(CUIPO_datos_abiertos[[#This Row],[COD_PROGRAMATICO_MGA]],4)</f>
        <v>2201</v>
      </c>
      <c r="G213" t="s">
        <v>51</v>
      </c>
      <c r="H213" t="s">
        <v>1389</v>
      </c>
      <c r="I213" t="s">
        <v>1408</v>
      </c>
      <c r="J213" t="s">
        <v>1404</v>
      </c>
      <c r="K213" t="s">
        <v>1392</v>
      </c>
      <c r="L213" t="s">
        <v>1390</v>
      </c>
      <c r="M213" t="s">
        <v>1390</v>
      </c>
      <c r="N213" s="28">
        <v>2782000</v>
      </c>
      <c r="O213" s="28">
        <v>2782000</v>
      </c>
      <c r="P213" s="28">
        <v>2782000</v>
      </c>
      <c r="Q213" s="28" t="str">
        <f>IF(AND(LEN(CUIPO_datos_abiertos[[#This Row],[COD_PROGRAMATICO_MGA]])=7,ISNUMBER(VALUE(CUIPO_datos_abiertos[[#This Row],[COD_PROGRAMATICO_MGA]]))),"VALIDO","")</f>
        <v>VALIDO</v>
      </c>
    </row>
    <row r="214" spans="1:17" hidden="1" x14ac:dyDescent="0.3">
      <c r="A214">
        <v>20260301</v>
      </c>
      <c r="B214" t="s">
        <v>1384</v>
      </c>
      <c r="C214" t="s">
        <v>1388</v>
      </c>
      <c r="D214" t="s">
        <v>1386</v>
      </c>
      <c r="E214" t="s">
        <v>1394</v>
      </c>
      <c r="F214" t="str">
        <f>LEFT(CUIPO_datos_abiertos[[#This Row],[COD_PROGRAMATICO_MGA]],4)</f>
        <v>NO A</v>
      </c>
      <c r="G214" t="s">
        <v>1390</v>
      </c>
      <c r="H214" t="s">
        <v>1390</v>
      </c>
      <c r="I214" t="s">
        <v>1390</v>
      </c>
      <c r="J214" t="s">
        <v>1390</v>
      </c>
      <c r="K214" t="s">
        <v>1390</v>
      </c>
      <c r="L214" t="s">
        <v>1390</v>
      </c>
      <c r="M214" t="s">
        <v>1390</v>
      </c>
      <c r="N214" s="28">
        <v>1844294493</v>
      </c>
      <c r="O214" s="28">
        <v>1844294493</v>
      </c>
      <c r="P214" s="28">
        <v>1276592123</v>
      </c>
      <c r="Q214" s="28" t="str">
        <f>IF(AND(LEN(CUIPO_datos_abiertos[[#This Row],[COD_PROGRAMATICO_MGA]])=7,ISNUMBER(VALUE(CUIPO_datos_abiertos[[#This Row],[COD_PROGRAMATICO_MGA]]))),"VALIDO","")</f>
        <v/>
      </c>
    </row>
    <row r="215" spans="1:17" hidden="1" x14ac:dyDescent="0.3">
      <c r="A215">
        <v>20251201</v>
      </c>
      <c r="B215" t="s">
        <v>1384</v>
      </c>
      <c r="C215" t="s">
        <v>1390</v>
      </c>
      <c r="D215" t="s">
        <v>1386</v>
      </c>
      <c r="E215" t="s">
        <v>1394</v>
      </c>
      <c r="F215" t="str">
        <f>LEFT(CUIPO_datos_abiertos[[#This Row],[COD_PROGRAMATICO_MGA]],4)</f>
        <v>1903</v>
      </c>
      <c r="G215" t="s">
        <v>1399</v>
      </c>
      <c r="H215" t="s">
        <v>1389</v>
      </c>
      <c r="I215" t="s">
        <v>1440</v>
      </c>
      <c r="J215" t="s">
        <v>1441</v>
      </c>
      <c r="K215" t="s">
        <v>1392</v>
      </c>
      <c r="L215" t="s">
        <v>1390</v>
      </c>
      <c r="M215" t="s">
        <v>1534</v>
      </c>
      <c r="N215" s="28">
        <v>390341246</v>
      </c>
      <c r="O215" s="28">
        <v>370824183</v>
      </c>
      <c r="P215" s="28">
        <v>370824183</v>
      </c>
      <c r="Q215" s="28" t="str">
        <f>IF(AND(LEN(CUIPO_datos_abiertos[[#This Row],[COD_PROGRAMATICO_MGA]])=7,ISNUMBER(VALUE(CUIPO_datos_abiertos[[#This Row],[COD_PROGRAMATICO_MGA]]))),"VALIDO","")</f>
        <v>VALIDO</v>
      </c>
    </row>
    <row r="216" spans="1:17" hidden="1" x14ac:dyDescent="0.3">
      <c r="A216">
        <v>20251201</v>
      </c>
      <c r="B216" t="s">
        <v>1384</v>
      </c>
      <c r="C216" t="s">
        <v>1388</v>
      </c>
      <c r="D216" t="s">
        <v>1386</v>
      </c>
      <c r="E216" t="s">
        <v>1387</v>
      </c>
      <c r="F216" t="str">
        <f>LEFT(CUIPO_datos_abiertos[[#This Row],[COD_PROGRAMATICO_MGA]],4)</f>
        <v>0</v>
      </c>
      <c r="G216" t="s">
        <v>1388</v>
      </c>
      <c r="H216" t="s">
        <v>1389</v>
      </c>
      <c r="I216" t="s">
        <v>1390</v>
      </c>
      <c r="J216" t="s">
        <v>1391</v>
      </c>
      <c r="K216" t="s">
        <v>1392</v>
      </c>
      <c r="L216" t="s">
        <v>1390</v>
      </c>
      <c r="M216" t="s">
        <v>1390</v>
      </c>
      <c r="N216" s="28">
        <v>335853836</v>
      </c>
      <c r="O216" s="28">
        <v>335853836</v>
      </c>
      <c r="P216" s="28">
        <v>335853836</v>
      </c>
      <c r="Q216" s="28" t="str">
        <f>IF(AND(LEN(CUIPO_datos_abiertos[[#This Row],[COD_PROGRAMATICO_MGA]])=7,ISNUMBER(VALUE(CUIPO_datos_abiertos[[#This Row],[COD_PROGRAMATICO_MGA]]))),"VALIDO","")</f>
        <v/>
      </c>
    </row>
    <row r="217" spans="1:17" hidden="1" x14ac:dyDescent="0.3">
      <c r="A217">
        <v>20251201</v>
      </c>
      <c r="B217" t="s">
        <v>1384</v>
      </c>
      <c r="C217" t="s">
        <v>1535</v>
      </c>
      <c r="D217" t="s">
        <v>1386</v>
      </c>
      <c r="E217" t="s">
        <v>1398</v>
      </c>
      <c r="F217" t="str">
        <f>LEFT(CUIPO_datos_abiertos[[#This Row],[COD_PROGRAMATICO_MGA]],4)</f>
        <v>2402</v>
      </c>
      <c r="G217" t="s">
        <v>862</v>
      </c>
      <c r="H217" t="s">
        <v>1389</v>
      </c>
      <c r="I217" t="s">
        <v>1390</v>
      </c>
      <c r="J217" t="s">
        <v>1501</v>
      </c>
      <c r="K217" t="s">
        <v>1392</v>
      </c>
      <c r="L217" t="s">
        <v>1390</v>
      </c>
      <c r="M217" t="s">
        <v>1390</v>
      </c>
      <c r="N217" s="28">
        <v>55675000</v>
      </c>
      <c r="O217" s="28">
        <v>55675000</v>
      </c>
      <c r="P217" s="28">
        <v>55675000</v>
      </c>
      <c r="Q217" s="28" t="str">
        <f>IF(AND(LEN(CUIPO_datos_abiertos[[#This Row],[COD_PROGRAMATICO_MGA]])=7,ISNUMBER(VALUE(CUIPO_datos_abiertos[[#This Row],[COD_PROGRAMATICO_MGA]]))),"VALIDO","")</f>
        <v>VALIDO</v>
      </c>
    </row>
    <row r="218" spans="1:17" hidden="1" x14ac:dyDescent="0.3">
      <c r="A218">
        <v>20251201</v>
      </c>
      <c r="B218" t="s">
        <v>1384</v>
      </c>
      <c r="C218" t="s">
        <v>1536</v>
      </c>
      <c r="D218" t="s">
        <v>1386</v>
      </c>
      <c r="E218" t="s">
        <v>1398</v>
      </c>
      <c r="F218" t="str">
        <f>LEFT(CUIPO_datos_abiertos[[#This Row],[COD_PROGRAMATICO_MGA]],4)</f>
        <v>3302</v>
      </c>
      <c r="G218" t="s">
        <v>492</v>
      </c>
      <c r="H218" t="s">
        <v>1389</v>
      </c>
      <c r="I218" t="s">
        <v>1390</v>
      </c>
      <c r="J218" t="s">
        <v>1428</v>
      </c>
      <c r="K218" t="s">
        <v>1392</v>
      </c>
      <c r="L218" t="s">
        <v>1390</v>
      </c>
      <c r="M218" t="s">
        <v>1451</v>
      </c>
      <c r="N218" s="28">
        <v>65000000</v>
      </c>
      <c r="O218" s="28">
        <v>65000000</v>
      </c>
      <c r="P218" s="28">
        <v>65000000</v>
      </c>
      <c r="Q218" s="28" t="str">
        <f>IF(AND(LEN(CUIPO_datos_abiertos[[#This Row],[COD_PROGRAMATICO_MGA]])=7,ISNUMBER(VALUE(CUIPO_datos_abiertos[[#This Row],[COD_PROGRAMATICO_MGA]]))),"VALIDO","")</f>
        <v>VALIDO</v>
      </c>
    </row>
    <row r="219" spans="1:17" hidden="1" x14ac:dyDescent="0.3">
      <c r="A219">
        <v>20260301</v>
      </c>
      <c r="B219" t="s">
        <v>1384</v>
      </c>
      <c r="C219" t="s">
        <v>1467</v>
      </c>
      <c r="D219" t="s">
        <v>1386</v>
      </c>
      <c r="E219" t="s">
        <v>1394</v>
      </c>
      <c r="F219" t="str">
        <f>LEFT(CUIPO_datos_abiertos[[#This Row],[COD_PROGRAMATICO_MGA]],4)</f>
        <v>1903</v>
      </c>
      <c r="G219" t="s">
        <v>1537</v>
      </c>
      <c r="H219" t="s">
        <v>1419</v>
      </c>
      <c r="I219" t="s">
        <v>1538</v>
      </c>
      <c r="J219" t="s">
        <v>1462</v>
      </c>
      <c r="K219" t="s">
        <v>1392</v>
      </c>
      <c r="L219" t="s">
        <v>1390</v>
      </c>
      <c r="M219" t="s">
        <v>1390</v>
      </c>
      <c r="N219" s="28">
        <v>77280300</v>
      </c>
      <c r="O219" s="28">
        <v>8586700</v>
      </c>
      <c r="P219" s="28">
        <v>8586700</v>
      </c>
      <c r="Q219" s="28" t="str">
        <f>IF(AND(LEN(CUIPO_datos_abiertos[[#This Row],[COD_PROGRAMATICO_MGA]])=7,ISNUMBER(VALUE(CUIPO_datos_abiertos[[#This Row],[COD_PROGRAMATICO_MGA]]))),"VALIDO","")</f>
        <v>VALIDO</v>
      </c>
    </row>
    <row r="220" spans="1:17" hidden="1" x14ac:dyDescent="0.3">
      <c r="A220">
        <v>20251201</v>
      </c>
      <c r="B220" t="s">
        <v>1384</v>
      </c>
      <c r="C220" t="s">
        <v>1388</v>
      </c>
      <c r="D220" t="s">
        <v>1386</v>
      </c>
      <c r="E220" t="s">
        <v>1398</v>
      </c>
      <c r="F220" t="str">
        <f>LEFT(CUIPO_datos_abiertos[[#This Row],[COD_PROGRAMATICO_MGA]],4)</f>
        <v>NO A</v>
      </c>
      <c r="G220" t="s">
        <v>1390</v>
      </c>
      <c r="H220" t="s">
        <v>1390</v>
      </c>
      <c r="I220" t="s">
        <v>1390</v>
      </c>
      <c r="J220" t="s">
        <v>1390</v>
      </c>
      <c r="K220" t="s">
        <v>1390</v>
      </c>
      <c r="L220" t="s">
        <v>1390</v>
      </c>
      <c r="M220" t="s">
        <v>1390</v>
      </c>
      <c r="N220" s="28">
        <v>13996470620</v>
      </c>
      <c r="O220" s="28">
        <v>1315333123</v>
      </c>
      <c r="P220" s="28">
        <v>1222851623</v>
      </c>
      <c r="Q220" s="28" t="str">
        <f>IF(AND(LEN(CUIPO_datos_abiertos[[#This Row],[COD_PROGRAMATICO_MGA]])=7,ISNUMBER(VALUE(CUIPO_datos_abiertos[[#This Row],[COD_PROGRAMATICO_MGA]]))),"VALIDO","")</f>
        <v/>
      </c>
    </row>
    <row r="221" spans="1:17" hidden="1" x14ac:dyDescent="0.3">
      <c r="A221">
        <v>20251201</v>
      </c>
      <c r="B221" t="s">
        <v>1384</v>
      </c>
      <c r="C221" t="s">
        <v>1539</v>
      </c>
      <c r="D221" t="s">
        <v>1386</v>
      </c>
      <c r="E221" t="s">
        <v>1394</v>
      </c>
      <c r="F221" t="str">
        <f>LEFT(CUIPO_datos_abiertos[[#This Row],[COD_PROGRAMATICO_MGA]],4)</f>
        <v>1905</v>
      </c>
      <c r="G221" t="s">
        <v>145</v>
      </c>
      <c r="H221" t="s">
        <v>1419</v>
      </c>
      <c r="I221" t="s">
        <v>1540</v>
      </c>
      <c r="J221" t="s">
        <v>1462</v>
      </c>
      <c r="K221" t="s">
        <v>1392</v>
      </c>
      <c r="L221" t="s">
        <v>1390</v>
      </c>
      <c r="M221" t="s">
        <v>1390</v>
      </c>
      <c r="N221" s="28">
        <v>403000000</v>
      </c>
      <c r="O221" s="28">
        <v>403000000</v>
      </c>
      <c r="P221" s="28">
        <v>403000000</v>
      </c>
      <c r="Q221" s="28" t="str">
        <f>IF(AND(LEN(CUIPO_datos_abiertos[[#This Row],[COD_PROGRAMATICO_MGA]])=7,ISNUMBER(VALUE(CUIPO_datos_abiertos[[#This Row],[COD_PROGRAMATICO_MGA]]))),"VALIDO","")</f>
        <v>VALIDO</v>
      </c>
    </row>
    <row r="222" spans="1:17" hidden="1" x14ac:dyDescent="0.3">
      <c r="A222">
        <v>20251201</v>
      </c>
      <c r="B222" t="s">
        <v>1384</v>
      </c>
      <c r="C222" t="s">
        <v>1388</v>
      </c>
      <c r="D222" t="s">
        <v>1386</v>
      </c>
      <c r="E222" t="s">
        <v>1443</v>
      </c>
      <c r="F222" t="str">
        <f>LEFT(CUIPO_datos_abiertos[[#This Row],[COD_PROGRAMATICO_MGA]],4)</f>
        <v>NO A</v>
      </c>
      <c r="G222" t="s">
        <v>1390</v>
      </c>
      <c r="H222" t="s">
        <v>1390</v>
      </c>
      <c r="I222" t="s">
        <v>1390</v>
      </c>
      <c r="J222" t="s">
        <v>1390</v>
      </c>
      <c r="K222" t="s">
        <v>1390</v>
      </c>
      <c r="L222" t="s">
        <v>1390</v>
      </c>
      <c r="M222" t="s">
        <v>1390</v>
      </c>
      <c r="N222" s="28">
        <v>303150859</v>
      </c>
      <c r="O222" s="28">
        <v>303150859</v>
      </c>
      <c r="P222" s="28">
        <v>303150859</v>
      </c>
      <c r="Q222" s="28" t="str">
        <f>IF(AND(LEN(CUIPO_datos_abiertos[[#This Row],[COD_PROGRAMATICO_MGA]])=7,ISNUMBER(VALUE(CUIPO_datos_abiertos[[#This Row],[COD_PROGRAMATICO_MGA]]))),"VALIDO","")</f>
        <v/>
      </c>
    </row>
    <row r="223" spans="1:17" hidden="1" x14ac:dyDescent="0.3">
      <c r="A223">
        <v>20251201</v>
      </c>
      <c r="B223" t="s">
        <v>1384</v>
      </c>
      <c r="C223" t="s">
        <v>1388</v>
      </c>
      <c r="D223" t="s">
        <v>1386</v>
      </c>
      <c r="E223" t="s">
        <v>1398</v>
      </c>
      <c r="F223" t="str">
        <f>LEFT(CUIPO_datos_abiertos[[#This Row],[COD_PROGRAMATICO_MGA]],4)</f>
        <v>NO A</v>
      </c>
      <c r="G223" t="s">
        <v>1390</v>
      </c>
      <c r="H223" t="s">
        <v>1390</v>
      </c>
      <c r="I223" t="s">
        <v>1390</v>
      </c>
      <c r="J223" t="s">
        <v>1390</v>
      </c>
      <c r="K223" t="s">
        <v>1390</v>
      </c>
      <c r="L223" t="s">
        <v>1390</v>
      </c>
      <c r="M223" t="s">
        <v>1390</v>
      </c>
      <c r="N223" s="28">
        <v>1040875003</v>
      </c>
      <c r="O223" s="28">
        <v>953518167</v>
      </c>
      <c r="P223" s="28">
        <v>890875003</v>
      </c>
      <c r="Q223" s="28" t="str">
        <f>IF(AND(LEN(CUIPO_datos_abiertos[[#This Row],[COD_PROGRAMATICO_MGA]])=7,ISNUMBER(VALUE(CUIPO_datos_abiertos[[#This Row],[COD_PROGRAMATICO_MGA]]))),"VALIDO","")</f>
        <v/>
      </c>
    </row>
    <row r="224" spans="1:17" hidden="1" x14ac:dyDescent="0.3">
      <c r="A224">
        <v>20251201</v>
      </c>
      <c r="B224" t="s">
        <v>1384</v>
      </c>
      <c r="C224" t="s">
        <v>1541</v>
      </c>
      <c r="D224" t="s">
        <v>1386</v>
      </c>
      <c r="E224" t="s">
        <v>1398</v>
      </c>
      <c r="F224" t="str">
        <f>LEFT(CUIPO_datos_abiertos[[#This Row],[COD_PROGRAMATICO_MGA]],4)</f>
        <v>4599</v>
      </c>
      <c r="G224" t="s">
        <v>86</v>
      </c>
      <c r="H224" t="s">
        <v>1411</v>
      </c>
      <c r="I224" t="s">
        <v>1390</v>
      </c>
      <c r="J224" t="s">
        <v>1412</v>
      </c>
      <c r="K224" t="s">
        <v>1392</v>
      </c>
      <c r="L224" t="s">
        <v>1390</v>
      </c>
      <c r="M224" t="s">
        <v>1390</v>
      </c>
      <c r="N224" s="28">
        <v>235577005</v>
      </c>
      <c r="O224" s="28">
        <v>47115401</v>
      </c>
      <c r="P224" s="28">
        <v>0</v>
      </c>
      <c r="Q224" s="28" t="str">
        <f>IF(AND(LEN(CUIPO_datos_abiertos[[#This Row],[COD_PROGRAMATICO_MGA]])=7,ISNUMBER(VALUE(CUIPO_datos_abiertos[[#This Row],[COD_PROGRAMATICO_MGA]]))),"VALIDO","")</f>
        <v>VALIDO</v>
      </c>
    </row>
    <row r="225" spans="1:17" hidden="1" x14ac:dyDescent="0.3">
      <c r="A225">
        <v>20251201</v>
      </c>
      <c r="B225" t="s">
        <v>1384</v>
      </c>
      <c r="C225" t="s">
        <v>1388</v>
      </c>
      <c r="D225" t="s">
        <v>1386</v>
      </c>
      <c r="E225" t="s">
        <v>1398</v>
      </c>
      <c r="F225" t="str">
        <f>LEFT(CUIPO_datos_abiertos[[#This Row],[COD_PROGRAMATICO_MGA]],4)</f>
        <v>2402</v>
      </c>
      <c r="G225" t="s">
        <v>858</v>
      </c>
      <c r="H225" t="s">
        <v>1389</v>
      </c>
      <c r="I225" t="s">
        <v>1390</v>
      </c>
      <c r="J225" t="s">
        <v>1435</v>
      </c>
      <c r="K225" t="s">
        <v>1392</v>
      </c>
      <c r="L225" t="s">
        <v>1390</v>
      </c>
      <c r="M225" t="s">
        <v>1390</v>
      </c>
      <c r="N225" s="28">
        <v>931704863</v>
      </c>
      <c r="O225" s="28">
        <v>855357388</v>
      </c>
      <c r="P225" s="28">
        <v>855357388</v>
      </c>
      <c r="Q225" s="28" t="str">
        <f>IF(AND(LEN(CUIPO_datos_abiertos[[#This Row],[COD_PROGRAMATICO_MGA]])=7,ISNUMBER(VALUE(CUIPO_datos_abiertos[[#This Row],[COD_PROGRAMATICO_MGA]]))),"VALIDO","")</f>
        <v>VALIDO</v>
      </c>
    </row>
    <row r="226" spans="1:17" hidden="1" x14ac:dyDescent="0.3">
      <c r="A226">
        <v>20260301</v>
      </c>
      <c r="B226" t="s">
        <v>1384</v>
      </c>
      <c r="C226" t="s">
        <v>1542</v>
      </c>
      <c r="D226" t="s">
        <v>1397</v>
      </c>
      <c r="E226" t="s">
        <v>1398</v>
      </c>
      <c r="F226" t="str">
        <f>LEFT(CUIPO_datos_abiertos[[#This Row],[COD_PROGRAMATICO_MGA]],4)</f>
        <v>4599</v>
      </c>
      <c r="G226" t="s">
        <v>86</v>
      </c>
      <c r="H226" t="s">
        <v>1389</v>
      </c>
      <c r="I226" t="s">
        <v>1390</v>
      </c>
      <c r="J226" t="s">
        <v>1501</v>
      </c>
      <c r="K226" t="s">
        <v>1392</v>
      </c>
      <c r="L226" t="s">
        <v>1390</v>
      </c>
      <c r="M226" t="s">
        <v>1390</v>
      </c>
      <c r="N226" s="28">
        <v>222381089</v>
      </c>
      <c r="O226" s="28">
        <v>222381089</v>
      </c>
      <c r="P226" s="28">
        <v>222381089</v>
      </c>
      <c r="Q226" s="28" t="str">
        <f>IF(AND(LEN(CUIPO_datos_abiertos[[#This Row],[COD_PROGRAMATICO_MGA]])=7,ISNUMBER(VALUE(CUIPO_datos_abiertos[[#This Row],[COD_PROGRAMATICO_MGA]]))),"VALIDO","")</f>
        <v>VALIDO</v>
      </c>
    </row>
    <row r="227" spans="1:17" hidden="1" x14ac:dyDescent="0.3">
      <c r="A227">
        <v>20251201</v>
      </c>
      <c r="B227" t="s">
        <v>1384</v>
      </c>
      <c r="C227" t="s">
        <v>1407</v>
      </c>
      <c r="D227" t="s">
        <v>1386</v>
      </c>
      <c r="E227" t="s">
        <v>1402</v>
      </c>
      <c r="F227" t="str">
        <f>LEFT(CUIPO_datos_abiertos[[#This Row],[COD_PROGRAMATICO_MGA]],4)</f>
        <v>2201</v>
      </c>
      <c r="G227" t="s">
        <v>51</v>
      </c>
      <c r="H227" t="s">
        <v>1389</v>
      </c>
      <c r="I227" t="s">
        <v>1426</v>
      </c>
      <c r="J227" t="s">
        <v>1404</v>
      </c>
      <c r="K227" t="s">
        <v>1392</v>
      </c>
      <c r="L227" t="s">
        <v>1390</v>
      </c>
      <c r="M227" t="s">
        <v>1390</v>
      </c>
      <c r="N227" s="28">
        <v>1955671991</v>
      </c>
      <c r="O227" s="28">
        <v>1955671991</v>
      </c>
      <c r="P227" s="28">
        <v>1955671991</v>
      </c>
      <c r="Q227" s="28" t="str">
        <f>IF(AND(LEN(CUIPO_datos_abiertos[[#This Row],[COD_PROGRAMATICO_MGA]])=7,ISNUMBER(VALUE(CUIPO_datos_abiertos[[#This Row],[COD_PROGRAMATICO_MGA]]))),"VALIDO","")</f>
        <v>VALIDO</v>
      </c>
    </row>
    <row r="228" spans="1:17" hidden="1" x14ac:dyDescent="0.3">
      <c r="A228">
        <v>20260301</v>
      </c>
      <c r="B228" t="s">
        <v>1384</v>
      </c>
      <c r="C228" t="s">
        <v>1543</v>
      </c>
      <c r="D228" t="s">
        <v>1386</v>
      </c>
      <c r="E228" t="s">
        <v>1398</v>
      </c>
      <c r="F228" t="str">
        <f>LEFT(CUIPO_datos_abiertos[[#This Row],[COD_PROGRAMATICO_MGA]],4)</f>
        <v>3502</v>
      </c>
      <c r="G228" t="s">
        <v>172</v>
      </c>
      <c r="H228" t="s">
        <v>1411</v>
      </c>
      <c r="I228" t="s">
        <v>1390</v>
      </c>
      <c r="J228" t="s">
        <v>1391</v>
      </c>
      <c r="K228" t="s">
        <v>1392</v>
      </c>
      <c r="L228" t="s">
        <v>1390</v>
      </c>
      <c r="M228" t="s">
        <v>1390</v>
      </c>
      <c r="N228" s="28">
        <v>250000000</v>
      </c>
      <c r="O228" s="28">
        <v>0</v>
      </c>
      <c r="P228" s="28">
        <v>0</v>
      </c>
      <c r="Q228" s="28" t="str">
        <f>IF(AND(LEN(CUIPO_datos_abiertos[[#This Row],[COD_PROGRAMATICO_MGA]])=7,ISNUMBER(VALUE(CUIPO_datos_abiertos[[#This Row],[COD_PROGRAMATICO_MGA]]))),"VALIDO","")</f>
        <v>VALIDO</v>
      </c>
    </row>
    <row r="229" spans="1:17" hidden="1" x14ac:dyDescent="0.3">
      <c r="A229">
        <v>20251201</v>
      </c>
      <c r="B229" t="s">
        <v>1384</v>
      </c>
      <c r="C229" t="s">
        <v>1544</v>
      </c>
      <c r="D229" t="s">
        <v>1386</v>
      </c>
      <c r="E229" t="s">
        <v>1398</v>
      </c>
      <c r="F229" t="str">
        <f>LEFT(CUIPO_datos_abiertos[[#This Row],[COD_PROGRAMATICO_MGA]],4)</f>
        <v>3301</v>
      </c>
      <c r="G229" t="s">
        <v>467</v>
      </c>
      <c r="H229" t="s">
        <v>1389</v>
      </c>
      <c r="I229" t="s">
        <v>1390</v>
      </c>
      <c r="J229" t="s">
        <v>1425</v>
      </c>
      <c r="K229" t="s">
        <v>1392</v>
      </c>
      <c r="L229" t="s">
        <v>1390</v>
      </c>
      <c r="M229" t="s">
        <v>1451</v>
      </c>
      <c r="N229" s="28">
        <v>137010000</v>
      </c>
      <c r="O229" s="28">
        <v>137010000</v>
      </c>
      <c r="P229" s="28">
        <v>137010000</v>
      </c>
      <c r="Q229" s="28" t="str">
        <f>IF(AND(LEN(CUIPO_datos_abiertos[[#This Row],[COD_PROGRAMATICO_MGA]])=7,ISNUMBER(VALUE(CUIPO_datos_abiertos[[#This Row],[COD_PROGRAMATICO_MGA]]))),"VALIDO","")</f>
        <v>VALIDO</v>
      </c>
    </row>
    <row r="230" spans="1:17" hidden="1" x14ac:dyDescent="0.3">
      <c r="A230">
        <v>20251201</v>
      </c>
      <c r="B230" t="s">
        <v>1384</v>
      </c>
      <c r="C230" t="s">
        <v>1277</v>
      </c>
      <c r="D230" t="s">
        <v>1386</v>
      </c>
      <c r="E230" t="s">
        <v>1398</v>
      </c>
      <c r="F230" t="str">
        <f>LEFT(CUIPO_datos_abiertos[[#This Row],[COD_PROGRAMATICO_MGA]],4)</f>
        <v>3202</v>
      </c>
      <c r="G230" t="s">
        <v>767</v>
      </c>
      <c r="H230" t="s">
        <v>1411</v>
      </c>
      <c r="I230" t="s">
        <v>1390</v>
      </c>
      <c r="J230" t="s">
        <v>1545</v>
      </c>
      <c r="K230" t="s">
        <v>1392</v>
      </c>
      <c r="L230" t="s">
        <v>1390</v>
      </c>
      <c r="M230" t="s">
        <v>1390</v>
      </c>
      <c r="N230" s="28">
        <v>2691264980</v>
      </c>
      <c r="O230" s="28">
        <v>0</v>
      </c>
      <c r="P230" s="28">
        <v>0</v>
      </c>
      <c r="Q230" s="28" t="str">
        <f>IF(AND(LEN(CUIPO_datos_abiertos[[#This Row],[COD_PROGRAMATICO_MGA]])=7,ISNUMBER(VALUE(CUIPO_datos_abiertos[[#This Row],[COD_PROGRAMATICO_MGA]]))),"VALIDO","")</f>
        <v>VALIDO</v>
      </c>
    </row>
    <row r="231" spans="1:17" hidden="1" x14ac:dyDescent="0.3">
      <c r="A231">
        <v>20251201</v>
      </c>
      <c r="B231" t="s">
        <v>1384</v>
      </c>
      <c r="C231" t="s">
        <v>1390</v>
      </c>
      <c r="D231" t="s">
        <v>1386</v>
      </c>
      <c r="E231" t="s">
        <v>1398</v>
      </c>
      <c r="F231" t="str">
        <f>LEFT(CUIPO_datos_abiertos[[#This Row],[COD_PROGRAMATICO_MGA]],4)</f>
        <v>0</v>
      </c>
      <c r="G231" t="s">
        <v>1388</v>
      </c>
      <c r="H231" t="s">
        <v>1389</v>
      </c>
      <c r="I231" t="s">
        <v>1390</v>
      </c>
      <c r="J231" t="s">
        <v>1391</v>
      </c>
      <c r="K231" t="s">
        <v>1392</v>
      </c>
      <c r="L231" t="s">
        <v>1390</v>
      </c>
      <c r="M231" t="s">
        <v>1390</v>
      </c>
      <c r="N231" s="28">
        <v>92362000</v>
      </c>
      <c r="O231" s="28">
        <v>92362000</v>
      </c>
      <c r="P231" s="28">
        <v>92362000</v>
      </c>
      <c r="Q231" s="28" t="str">
        <f>IF(AND(LEN(CUIPO_datos_abiertos[[#This Row],[COD_PROGRAMATICO_MGA]])=7,ISNUMBER(VALUE(CUIPO_datos_abiertos[[#This Row],[COD_PROGRAMATICO_MGA]]))),"VALIDO","")</f>
        <v/>
      </c>
    </row>
    <row r="232" spans="1:17" hidden="1" x14ac:dyDescent="0.3">
      <c r="A232">
        <v>20251201</v>
      </c>
      <c r="B232" t="s">
        <v>1384</v>
      </c>
      <c r="C232" t="s">
        <v>1388</v>
      </c>
      <c r="D232" t="s">
        <v>1386</v>
      </c>
      <c r="E232" t="s">
        <v>1398</v>
      </c>
      <c r="F232" t="str">
        <f>LEFT(CUIPO_datos_abiertos[[#This Row],[COD_PROGRAMATICO_MGA]],4)</f>
        <v>0</v>
      </c>
      <c r="G232" t="s">
        <v>1388</v>
      </c>
      <c r="H232" t="s">
        <v>1479</v>
      </c>
      <c r="I232" t="s">
        <v>1390</v>
      </c>
      <c r="J232" t="s">
        <v>1391</v>
      </c>
      <c r="K232" t="s">
        <v>1392</v>
      </c>
      <c r="L232" t="s">
        <v>1390</v>
      </c>
      <c r="M232" t="s">
        <v>1390</v>
      </c>
      <c r="N232" s="28">
        <v>2881506752</v>
      </c>
      <c r="O232" s="28">
        <v>2842647899</v>
      </c>
      <c r="P232" s="28">
        <v>2762260569</v>
      </c>
      <c r="Q232" s="28" t="str">
        <f>IF(AND(LEN(CUIPO_datos_abiertos[[#This Row],[COD_PROGRAMATICO_MGA]])=7,ISNUMBER(VALUE(CUIPO_datos_abiertos[[#This Row],[COD_PROGRAMATICO_MGA]]))),"VALIDO","")</f>
        <v/>
      </c>
    </row>
    <row r="233" spans="1:17" hidden="1" x14ac:dyDescent="0.3">
      <c r="A233">
        <v>20260301</v>
      </c>
      <c r="B233" t="s">
        <v>1384</v>
      </c>
      <c r="C233" t="s">
        <v>1546</v>
      </c>
      <c r="D233" t="s">
        <v>1386</v>
      </c>
      <c r="E233" t="s">
        <v>1398</v>
      </c>
      <c r="F233" t="str">
        <f>LEFT(CUIPO_datos_abiertos[[#This Row],[COD_PROGRAMATICO_MGA]],4)</f>
        <v>4599</v>
      </c>
      <c r="G233" t="s">
        <v>86</v>
      </c>
      <c r="H233" t="s">
        <v>1389</v>
      </c>
      <c r="I233" t="s">
        <v>1390</v>
      </c>
      <c r="J233" t="s">
        <v>1501</v>
      </c>
      <c r="K233" t="s">
        <v>1392</v>
      </c>
      <c r="L233" t="s">
        <v>1390</v>
      </c>
      <c r="M233" t="s">
        <v>1390</v>
      </c>
      <c r="N233" s="28">
        <v>24000000</v>
      </c>
      <c r="O233" s="28">
        <v>3000000</v>
      </c>
      <c r="P233" s="28">
        <v>0</v>
      </c>
      <c r="Q233" s="28" t="str">
        <f>IF(AND(LEN(CUIPO_datos_abiertos[[#This Row],[COD_PROGRAMATICO_MGA]])=7,ISNUMBER(VALUE(CUIPO_datos_abiertos[[#This Row],[COD_PROGRAMATICO_MGA]]))),"VALIDO","")</f>
        <v>VALIDO</v>
      </c>
    </row>
    <row r="234" spans="1:17" hidden="1" x14ac:dyDescent="0.3">
      <c r="A234">
        <v>20251201</v>
      </c>
      <c r="B234" t="s">
        <v>1384</v>
      </c>
      <c r="C234" t="s">
        <v>1385</v>
      </c>
      <c r="D234" t="s">
        <v>1386</v>
      </c>
      <c r="E234" t="s">
        <v>1387</v>
      </c>
      <c r="F234" t="str">
        <f>LEFT(CUIPO_datos_abiertos[[#This Row],[COD_PROGRAMATICO_MGA]],4)</f>
        <v>0</v>
      </c>
      <c r="G234" t="s">
        <v>1388</v>
      </c>
      <c r="H234" t="s">
        <v>1389</v>
      </c>
      <c r="I234" t="s">
        <v>1390</v>
      </c>
      <c r="J234" t="s">
        <v>1391</v>
      </c>
      <c r="K234" t="s">
        <v>1392</v>
      </c>
      <c r="L234" t="s">
        <v>1390</v>
      </c>
      <c r="M234" t="s">
        <v>1459</v>
      </c>
      <c r="N234" s="28">
        <v>956819</v>
      </c>
      <c r="O234" s="28">
        <v>956819</v>
      </c>
      <c r="P234" s="28">
        <v>956819</v>
      </c>
      <c r="Q234" s="28" t="str">
        <f>IF(AND(LEN(CUIPO_datos_abiertos[[#This Row],[COD_PROGRAMATICO_MGA]])=7,ISNUMBER(VALUE(CUIPO_datos_abiertos[[#This Row],[COD_PROGRAMATICO_MGA]]))),"VALIDO","")</f>
        <v/>
      </c>
    </row>
    <row r="235" spans="1:17" hidden="1" x14ac:dyDescent="0.3">
      <c r="A235">
        <v>20251201</v>
      </c>
      <c r="B235" t="s">
        <v>1384</v>
      </c>
      <c r="C235" t="s">
        <v>1385</v>
      </c>
      <c r="D235" t="s">
        <v>1386</v>
      </c>
      <c r="E235" t="s">
        <v>1387</v>
      </c>
      <c r="F235" t="str">
        <f>LEFT(CUIPO_datos_abiertos[[#This Row],[COD_PROGRAMATICO_MGA]],4)</f>
        <v>0</v>
      </c>
      <c r="G235" t="s">
        <v>1388</v>
      </c>
      <c r="H235" t="s">
        <v>1389</v>
      </c>
      <c r="I235" t="s">
        <v>1390</v>
      </c>
      <c r="J235" t="s">
        <v>1391</v>
      </c>
      <c r="K235" t="s">
        <v>1392</v>
      </c>
      <c r="L235" t="s">
        <v>1390</v>
      </c>
      <c r="M235" t="s">
        <v>1390</v>
      </c>
      <c r="N235" s="28">
        <v>4800000</v>
      </c>
      <c r="O235" s="28">
        <v>4800000</v>
      </c>
      <c r="P235" s="28">
        <v>4800000</v>
      </c>
      <c r="Q235" s="28" t="str">
        <f>IF(AND(LEN(CUIPO_datos_abiertos[[#This Row],[COD_PROGRAMATICO_MGA]])=7,ISNUMBER(VALUE(CUIPO_datos_abiertos[[#This Row],[COD_PROGRAMATICO_MGA]]))),"VALIDO","")</f>
        <v/>
      </c>
    </row>
    <row r="236" spans="1:17" hidden="1" x14ac:dyDescent="0.3">
      <c r="A236">
        <v>20260301</v>
      </c>
      <c r="B236" t="s">
        <v>1384</v>
      </c>
      <c r="C236" t="s">
        <v>1388</v>
      </c>
      <c r="D236" t="s">
        <v>1386</v>
      </c>
      <c r="E236" t="s">
        <v>1387</v>
      </c>
      <c r="F236" t="str">
        <f>LEFT(CUIPO_datos_abiertos[[#This Row],[COD_PROGRAMATICO_MGA]],4)</f>
        <v>NO A</v>
      </c>
      <c r="G236" t="s">
        <v>1390</v>
      </c>
      <c r="H236" t="s">
        <v>1390</v>
      </c>
      <c r="I236" t="s">
        <v>1390</v>
      </c>
      <c r="J236" t="s">
        <v>1390</v>
      </c>
      <c r="K236" t="s">
        <v>1390</v>
      </c>
      <c r="L236" t="s">
        <v>1390</v>
      </c>
      <c r="M236" t="s">
        <v>1390</v>
      </c>
      <c r="N236" s="28">
        <v>754855740</v>
      </c>
      <c r="O236" s="28">
        <v>754855740</v>
      </c>
      <c r="P236" s="28">
        <v>754855740</v>
      </c>
      <c r="Q236" s="28" t="str">
        <f>IF(AND(LEN(CUIPO_datos_abiertos[[#This Row],[COD_PROGRAMATICO_MGA]])=7,ISNUMBER(VALUE(CUIPO_datos_abiertos[[#This Row],[COD_PROGRAMATICO_MGA]]))),"VALIDO","")</f>
        <v/>
      </c>
    </row>
    <row r="237" spans="1:17" hidden="1" x14ac:dyDescent="0.3">
      <c r="A237">
        <v>20260301</v>
      </c>
      <c r="B237" t="s">
        <v>1384</v>
      </c>
      <c r="C237" t="s">
        <v>1388</v>
      </c>
      <c r="D237" t="s">
        <v>1386</v>
      </c>
      <c r="E237" t="s">
        <v>1398</v>
      </c>
      <c r="F237" t="str">
        <f>LEFT(CUIPO_datos_abiertos[[#This Row],[COD_PROGRAMATICO_MGA]],4)</f>
        <v>0</v>
      </c>
      <c r="G237" t="s">
        <v>1388</v>
      </c>
      <c r="H237" t="s">
        <v>1389</v>
      </c>
      <c r="I237" t="s">
        <v>1390</v>
      </c>
      <c r="J237" t="s">
        <v>1391</v>
      </c>
      <c r="K237" t="s">
        <v>1392</v>
      </c>
      <c r="L237" t="s">
        <v>1390</v>
      </c>
      <c r="M237" t="s">
        <v>1390</v>
      </c>
      <c r="N237" s="28">
        <v>30740875</v>
      </c>
      <c r="O237" s="28">
        <v>30740875</v>
      </c>
      <c r="P237" s="28">
        <v>30740875</v>
      </c>
      <c r="Q237" s="28" t="str">
        <f>IF(AND(LEN(CUIPO_datos_abiertos[[#This Row],[COD_PROGRAMATICO_MGA]])=7,ISNUMBER(VALUE(CUIPO_datos_abiertos[[#This Row],[COD_PROGRAMATICO_MGA]]))),"VALIDO","")</f>
        <v/>
      </c>
    </row>
    <row r="238" spans="1:17" hidden="1" x14ac:dyDescent="0.3">
      <c r="A238">
        <v>20260301</v>
      </c>
      <c r="B238" t="s">
        <v>1384</v>
      </c>
      <c r="C238" t="s">
        <v>1388</v>
      </c>
      <c r="D238" t="s">
        <v>1386</v>
      </c>
      <c r="E238" t="s">
        <v>1443</v>
      </c>
      <c r="F238" t="str">
        <f>LEFT(CUIPO_datos_abiertos[[#This Row],[COD_PROGRAMATICO_MGA]],4)</f>
        <v>NO A</v>
      </c>
      <c r="G238" t="s">
        <v>1390</v>
      </c>
      <c r="H238" t="s">
        <v>1390</v>
      </c>
      <c r="I238" t="s">
        <v>1390</v>
      </c>
      <c r="J238" t="s">
        <v>1390</v>
      </c>
      <c r="K238" t="s">
        <v>1390</v>
      </c>
      <c r="L238" t="s">
        <v>1390</v>
      </c>
      <c r="M238" t="s">
        <v>1390</v>
      </c>
      <c r="N238" s="28">
        <v>35432758</v>
      </c>
      <c r="O238" s="28">
        <v>35432758</v>
      </c>
      <c r="P238" s="28">
        <v>35432758</v>
      </c>
      <c r="Q238" s="28" t="str">
        <f>IF(AND(LEN(CUIPO_datos_abiertos[[#This Row],[COD_PROGRAMATICO_MGA]])=7,ISNUMBER(VALUE(CUIPO_datos_abiertos[[#This Row],[COD_PROGRAMATICO_MGA]]))),"VALIDO","")</f>
        <v/>
      </c>
    </row>
    <row r="239" spans="1:17" hidden="1" x14ac:dyDescent="0.3">
      <c r="A239">
        <v>20251201</v>
      </c>
      <c r="B239" t="s">
        <v>1384</v>
      </c>
      <c r="C239" t="s">
        <v>1388</v>
      </c>
      <c r="D239" t="s">
        <v>1386</v>
      </c>
      <c r="E239" t="s">
        <v>1398</v>
      </c>
      <c r="F239" t="str">
        <f>LEFT(CUIPO_datos_abiertos[[#This Row],[COD_PROGRAMATICO_MGA]],4)</f>
        <v>0</v>
      </c>
      <c r="G239" t="s">
        <v>1388</v>
      </c>
      <c r="H239" t="s">
        <v>1389</v>
      </c>
      <c r="I239" t="s">
        <v>1390</v>
      </c>
      <c r="J239" t="s">
        <v>1391</v>
      </c>
      <c r="K239" t="s">
        <v>1392</v>
      </c>
      <c r="L239" t="s">
        <v>1390</v>
      </c>
      <c r="M239" t="s">
        <v>1390</v>
      </c>
      <c r="N239" s="28">
        <v>267025887</v>
      </c>
      <c r="O239" s="28">
        <v>267025887</v>
      </c>
      <c r="P239" s="28">
        <v>267025887</v>
      </c>
      <c r="Q239" s="28" t="str">
        <f>IF(AND(LEN(CUIPO_datos_abiertos[[#This Row],[COD_PROGRAMATICO_MGA]])=7,ISNUMBER(VALUE(CUIPO_datos_abiertos[[#This Row],[COD_PROGRAMATICO_MGA]]))),"VALIDO","")</f>
        <v/>
      </c>
    </row>
    <row r="240" spans="1:17" hidden="1" x14ac:dyDescent="0.3">
      <c r="A240">
        <v>20251201</v>
      </c>
      <c r="B240" t="s">
        <v>1384</v>
      </c>
      <c r="C240" t="s">
        <v>1453</v>
      </c>
      <c r="D240" t="s">
        <v>1386</v>
      </c>
      <c r="E240" t="s">
        <v>1398</v>
      </c>
      <c r="F240" t="str">
        <f>LEFT(CUIPO_datos_abiertos[[#This Row],[COD_PROGRAMATICO_MGA]],4)</f>
        <v>2102</v>
      </c>
      <c r="G240" t="s">
        <v>90</v>
      </c>
      <c r="H240" t="s">
        <v>1389</v>
      </c>
      <c r="I240" t="s">
        <v>1390</v>
      </c>
      <c r="J240" t="s">
        <v>1425</v>
      </c>
      <c r="K240" t="s">
        <v>1392</v>
      </c>
      <c r="L240" t="s">
        <v>1390</v>
      </c>
      <c r="M240" t="s">
        <v>1390</v>
      </c>
      <c r="N240" s="28">
        <v>660633630</v>
      </c>
      <c r="O240" s="28">
        <v>557606846</v>
      </c>
      <c r="P240" s="28">
        <v>557606846</v>
      </c>
      <c r="Q240" s="28" t="str">
        <f>IF(AND(LEN(CUIPO_datos_abiertos[[#This Row],[COD_PROGRAMATICO_MGA]])=7,ISNUMBER(VALUE(CUIPO_datos_abiertos[[#This Row],[COD_PROGRAMATICO_MGA]]))),"VALIDO","")</f>
        <v>VALIDO</v>
      </c>
    </row>
    <row r="241" spans="1:17" hidden="1" x14ac:dyDescent="0.3">
      <c r="A241">
        <v>20251201</v>
      </c>
      <c r="B241" t="s">
        <v>1384</v>
      </c>
      <c r="C241" t="s">
        <v>1542</v>
      </c>
      <c r="D241" t="s">
        <v>1397</v>
      </c>
      <c r="E241" t="s">
        <v>1398</v>
      </c>
      <c r="F241" t="str">
        <f>LEFT(CUIPO_datos_abiertos[[#This Row],[COD_PROGRAMATICO_MGA]],4)</f>
        <v>4599</v>
      </c>
      <c r="G241" t="s">
        <v>86</v>
      </c>
      <c r="H241" t="s">
        <v>1414</v>
      </c>
      <c r="I241" t="s">
        <v>1390</v>
      </c>
      <c r="J241" t="s">
        <v>1501</v>
      </c>
      <c r="K241" t="s">
        <v>1392</v>
      </c>
      <c r="L241" t="s">
        <v>1390</v>
      </c>
      <c r="M241" t="s">
        <v>1390</v>
      </c>
      <c r="N241" s="28">
        <v>61835000</v>
      </c>
      <c r="O241" s="28">
        <v>61835000</v>
      </c>
      <c r="P241" s="28">
        <v>61835000</v>
      </c>
      <c r="Q241" s="28" t="str">
        <f>IF(AND(LEN(CUIPO_datos_abiertos[[#This Row],[COD_PROGRAMATICO_MGA]])=7,ISNUMBER(VALUE(CUIPO_datos_abiertos[[#This Row],[COD_PROGRAMATICO_MGA]]))),"VALIDO","")</f>
        <v>VALIDO</v>
      </c>
    </row>
    <row r="242" spans="1:17" hidden="1" x14ac:dyDescent="0.3">
      <c r="A242">
        <v>20260301</v>
      </c>
      <c r="B242" t="s">
        <v>1384</v>
      </c>
      <c r="C242" t="s">
        <v>1388</v>
      </c>
      <c r="D242" t="s">
        <v>1386</v>
      </c>
      <c r="E242" t="s">
        <v>1394</v>
      </c>
      <c r="F242" t="str">
        <f>LEFT(CUIPO_datos_abiertos[[#This Row],[COD_PROGRAMATICO_MGA]],4)</f>
        <v>NO A</v>
      </c>
      <c r="G242" t="s">
        <v>1390</v>
      </c>
      <c r="H242" t="s">
        <v>1390</v>
      </c>
      <c r="I242" t="s">
        <v>1390</v>
      </c>
      <c r="J242" t="s">
        <v>1390</v>
      </c>
      <c r="K242" t="s">
        <v>1390</v>
      </c>
      <c r="L242" t="s">
        <v>1390</v>
      </c>
      <c r="M242" t="s">
        <v>1390</v>
      </c>
      <c r="N242" s="28">
        <v>209000000</v>
      </c>
      <c r="O242" s="28">
        <v>209000000</v>
      </c>
      <c r="P242" s="28">
        <v>209000000</v>
      </c>
      <c r="Q242" s="28" t="str">
        <f>IF(AND(LEN(CUIPO_datos_abiertos[[#This Row],[COD_PROGRAMATICO_MGA]])=7,ISNUMBER(VALUE(CUIPO_datos_abiertos[[#This Row],[COD_PROGRAMATICO_MGA]]))),"VALIDO","")</f>
        <v/>
      </c>
    </row>
    <row r="243" spans="1:17" hidden="1" x14ac:dyDescent="0.3">
      <c r="A243">
        <v>20251201</v>
      </c>
      <c r="B243" t="s">
        <v>1384</v>
      </c>
      <c r="C243" t="s">
        <v>1547</v>
      </c>
      <c r="D243" t="s">
        <v>1386</v>
      </c>
      <c r="E243" t="s">
        <v>1398</v>
      </c>
      <c r="F243" t="str">
        <f>LEFT(CUIPO_datos_abiertos[[#This Row],[COD_PROGRAMATICO_MGA]],4)</f>
        <v>3502</v>
      </c>
      <c r="G243" t="s">
        <v>172</v>
      </c>
      <c r="H243" t="s">
        <v>1548</v>
      </c>
      <c r="I243" t="s">
        <v>1390</v>
      </c>
      <c r="J243" t="s">
        <v>1412</v>
      </c>
      <c r="K243" t="s">
        <v>1392</v>
      </c>
      <c r="L243" t="s">
        <v>1390</v>
      </c>
      <c r="M243" t="s">
        <v>1390</v>
      </c>
      <c r="N243" s="28">
        <v>150000000</v>
      </c>
      <c r="O243" s="28">
        <v>150000000</v>
      </c>
      <c r="P243" s="28">
        <v>135000000</v>
      </c>
      <c r="Q243" s="28" t="str">
        <f>IF(AND(LEN(CUIPO_datos_abiertos[[#This Row],[COD_PROGRAMATICO_MGA]])=7,ISNUMBER(VALUE(CUIPO_datos_abiertos[[#This Row],[COD_PROGRAMATICO_MGA]]))),"VALIDO","")</f>
        <v>VALIDO</v>
      </c>
    </row>
    <row r="244" spans="1:17" hidden="1" x14ac:dyDescent="0.3">
      <c r="A244">
        <v>20251201</v>
      </c>
      <c r="B244" t="s">
        <v>1384</v>
      </c>
      <c r="C244" t="s">
        <v>1476</v>
      </c>
      <c r="D244" t="s">
        <v>1386</v>
      </c>
      <c r="E244" t="s">
        <v>1394</v>
      </c>
      <c r="F244" t="str">
        <f>LEFT(CUIPO_datos_abiertos[[#This Row],[COD_PROGRAMATICO_MGA]],4)</f>
        <v>1903</v>
      </c>
      <c r="G244" t="s">
        <v>78</v>
      </c>
      <c r="H244" t="s">
        <v>1419</v>
      </c>
      <c r="I244" t="s">
        <v>1477</v>
      </c>
      <c r="J244" t="s">
        <v>1462</v>
      </c>
      <c r="K244" t="s">
        <v>1392</v>
      </c>
      <c r="L244" t="s">
        <v>1390</v>
      </c>
      <c r="M244" t="s">
        <v>1390</v>
      </c>
      <c r="N244" s="28">
        <v>316025200</v>
      </c>
      <c r="O244" s="28">
        <v>316025200</v>
      </c>
      <c r="P244" s="28">
        <v>316025200</v>
      </c>
      <c r="Q244" s="28" t="str">
        <f>IF(AND(LEN(CUIPO_datos_abiertos[[#This Row],[COD_PROGRAMATICO_MGA]])=7,ISNUMBER(VALUE(CUIPO_datos_abiertos[[#This Row],[COD_PROGRAMATICO_MGA]]))),"VALIDO","")</f>
        <v>VALIDO</v>
      </c>
    </row>
    <row r="245" spans="1:17" hidden="1" x14ac:dyDescent="0.3">
      <c r="A245">
        <v>20260301</v>
      </c>
      <c r="B245" t="s">
        <v>1384</v>
      </c>
      <c r="C245" t="s">
        <v>1549</v>
      </c>
      <c r="D245" t="s">
        <v>1386</v>
      </c>
      <c r="E245" t="s">
        <v>1398</v>
      </c>
      <c r="F245" t="str">
        <f>LEFT(CUIPO_datos_abiertos[[#This Row],[COD_PROGRAMATICO_MGA]],4)</f>
        <v>3502</v>
      </c>
      <c r="G245" t="s">
        <v>152</v>
      </c>
      <c r="H245" t="s">
        <v>1411</v>
      </c>
      <c r="I245" t="s">
        <v>1390</v>
      </c>
      <c r="J245" t="s">
        <v>1391</v>
      </c>
      <c r="K245" t="s">
        <v>1392</v>
      </c>
      <c r="L245" t="s">
        <v>1390</v>
      </c>
      <c r="M245" t="s">
        <v>1390</v>
      </c>
      <c r="N245" s="28">
        <v>165000000</v>
      </c>
      <c r="O245" s="28">
        <v>165000000</v>
      </c>
      <c r="P245" s="28">
        <v>165000000</v>
      </c>
      <c r="Q245" s="28" t="str">
        <f>IF(AND(LEN(CUIPO_datos_abiertos[[#This Row],[COD_PROGRAMATICO_MGA]])=7,ISNUMBER(VALUE(CUIPO_datos_abiertos[[#This Row],[COD_PROGRAMATICO_MGA]]))),"VALIDO","")</f>
        <v>VALIDO</v>
      </c>
    </row>
    <row r="246" spans="1:17" hidden="1" x14ac:dyDescent="0.3">
      <c r="A246">
        <v>20260301</v>
      </c>
      <c r="B246" t="s">
        <v>1384</v>
      </c>
      <c r="C246" t="s">
        <v>1388</v>
      </c>
      <c r="D246" t="s">
        <v>1386</v>
      </c>
      <c r="E246" t="s">
        <v>1398</v>
      </c>
      <c r="F246" t="str">
        <f>LEFT(CUIPO_datos_abiertos[[#This Row],[COD_PROGRAMATICO_MGA]],4)</f>
        <v>NO A</v>
      </c>
      <c r="G246" t="s">
        <v>1390</v>
      </c>
      <c r="H246" t="s">
        <v>1390</v>
      </c>
      <c r="I246" t="s">
        <v>1390</v>
      </c>
      <c r="J246" t="s">
        <v>1390</v>
      </c>
      <c r="K246" t="s">
        <v>1390</v>
      </c>
      <c r="L246" t="s">
        <v>1390</v>
      </c>
      <c r="M246" t="s">
        <v>1390</v>
      </c>
      <c r="N246" s="28">
        <v>122616192532</v>
      </c>
      <c r="O246" s="28">
        <v>14407654810</v>
      </c>
      <c r="P246" s="28">
        <v>13668640385</v>
      </c>
      <c r="Q246" s="28" t="str">
        <f>IF(AND(LEN(CUIPO_datos_abiertos[[#This Row],[COD_PROGRAMATICO_MGA]])=7,ISNUMBER(VALUE(CUIPO_datos_abiertos[[#This Row],[COD_PROGRAMATICO_MGA]]))),"VALIDO","")</f>
        <v/>
      </c>
    </row>
    <row r="247" spans="1:17" hidden="1" x14ac:dyDescent="0.3">
      <c r="A247">
        <v>20251201</v>
      </c>
      <c r="B247" t="s">
        <v>1384</v>
      </c>
      <c r="C247" t="s">
        <v>1388</v>
      </c>
      <c r="D247" t="s">
        <v>1386</v>
      </c>
      <c r="E247" t="s">
        <v>1387</v>
      </c>
      <c r="F247" t="str">
        <f>LEFT(CUIPO_datos_abiertos[[#This Row],[COD_PROGRAMATICO_MGA]],4)</f>
        <v>NO A</v>
      </c>
      <c r="G247" t="s">
        <v>1390</v>
      </c>
      <c r="H247" t="s">
        <v>1390</v>
      </c>
      <c r="I247" t="s">
        <v>1390</v>
      </c>
      <c r="J247" t="s">
        <v>1390</v>
      </c>
      <c r="K247" t="s">
        <v>1390</v>
      </c>
      <c r="L247" t="s">
        <v>1390</v>
      </c>
      <c r="M247" t="s">
        <v>1390</v>
      </c>
      <c r="N247" s="28">
        <v>3766821</v>
      </c>
      <c r="O247" s="28">
        <v>3766821</v>
      </c>
      <c r="P247" s="28">
        <v>3766821</v>
      </c>
      <c r="Q247" s="28" t="str">
        <f>IF(AND(LEN(CUIPO_datos_abiertos[[#This Row],[COD_PROGRAMATICO_MGA]])=7,ISNUMBER(VALUE(CUIPO_datos_abiertos[[#This Row],[COD_PROGRAMATICO_MGA]]))),"VALIDO","")</f>
        <v/>
      </c>
    </row>
    <row r="248" spans="1:17" hidden="1" x14ac:dyDescent="0.3">
      <c r="A248">
        <v>20251201</v>
      </c>
      <c r="B248" t="s">
        <v>1384</v>
      </c>
      <c r="C248" t="s">
        <v>1388</v>
      </c>
      <c r="D248" t="s">
        <v>1386</v>
      </c>
      <c r="E248" t="s">
        <v>1398</v>
      </c>
      <c r="F248" t="str">
        <f>LEFT(CUIPO_datos_abiertos[[#This Row],[COD_PROGRAMATICO_MGA]],4)</f>
        <v>NO A</v>
      </c>
      <c r="G248" t="s">
        <v>1390</v>
      </c>
      <c r="H248" t="s">
        <v>1390</v>
      </c>
      <c r="I248" t="s">
        <v>1390</v>
      </c>
      <c r="J248" t="s">
        <v>1390</v>
      </c>
      <c r="K248" t="s">
        <v>1390</v>
      </c>
      <c r="L248" t="s">
        <v>1390</v>
      </c>
      <c r="M248" t="s">
        <v>1390</v>
      </c>
      <c r="N248" s="28">
        <v>11302581688</v>
      </c>
      <c r="O248" s="28">
        <v>11302581688</v>
      </c>
      <c r="P248" s="28">
        <v>11302581688</v>
      </c>
      <c r="Q248" s="28" t="str">
        <f>IF(AND(LEN(CUIPO_datos_abiertos[[#This Row],[COD_PROGRAMATICO_MGA]])=7,ISNUMBER(VALUE(CUIPO_datos_abiertos[[#This Row],[COD_PROGRAMATICO_MGA]]))),"VALIDO","")</f>
        <v/>
      </c>
    </row>
    <row r="249" spans="1:17" hidden="1" x14ac:dyDescent="0.3">
      <c r="A249">
        <v>20260301</v>
      </c>
      <c r="B249" t="s">
        <v>1384</v>
      </c>
      <c r="C249" t="s">
        <v>1388</v>
      </c>
      <c r="D249" t="s">
        <v>1386</v>
      </c>
      <c r="E249" t="s">
        <v>1387</v>
      </c>
      <c r="F249" t="str">
        <f>LEFT(CUIPO_datos_abiertos[[#This Row],[COD_PROGRAMATICO_MGA]],4)</f>
        <v>NO A</v>
      </c>
      <c r="G249" t="s">
        <v>1390</v>
      </c>
      <c r="H249" t="s">
        <v>1390</v>
      </c>
      <c r="I249" t="s">
        <v>1390</v>
      </c>
      <c r="J249" t="s">
        <v>1390</v>
      </c>
      <c r="K249" t="s">
        <v>1390</v>
      </c>
      <c r="L249" t="s">
        <v>1390</v>
      </c>
      <c r="M249" t="s">
        <v>1390</v>
      </c>
      <c r="N249" s="28">
        <v>1003416738</v>
      </c>
      <c r="O249" s="28">
        <v>1003416738</v>
      </c>
      <c r="P249" s="28">
        <v>1003416738</v>
      </c>
      <c r="Q249" s="28" t="str">
        <f>IF(AND(LEN(CUIPO_datos_abiertos[[#This Row],[COD_PROGRAMATICO_MGA]])=7,ISNUMBER(VALUE(CUIPO_datos_abiertos[[#This Row],[COD_PROGRAMATICO_MGA]]))),"VALIDO","")</f>
        <v/>
      </c>
    </row>
    <row r="250" spans="1:17" hidden="1" x14ac:dyDescent="0.3">
      <c r="A250">
        <v>20260301</v>
      </c>
      <c r="B250" t="s">
        <v>1384</v>
      </c>
      <c r="C250" t="s">
        <v>1550</v>
      </c>
      <c r="D250" t="s">
        <v>1386</v>
      </c>
      <c r="E250" t="s">
        <v>1398</v>
      </c>
      <c r="F250" t="str">
        <f>LEFT(CUIPO_datos_abiertos[[#This Row],[COD_PROGRAMATICO_MGA]],4)</f>
        <v>3602</v>
      </c>
      <c r="G250" t="s">
        <v>148</v>
      </c>
      <c r="H250" t="s">
        <v>1411</v>
      </c>
      <c r="I250" t="s">
        <v>1390</v>
      </c>
      <c r="J250" t="s">
        <v>1391</v>
      </c>
      <c r="K250" t="s">
        <v>1392</v>
      </c>
      <c r="L250" t="s">
        <v>1390</v>
      </c>
      <c r="M250" t="s">
        <v>1390</v>
      </c>
      <c r="N250" s="28">
        <v>300000000</v>
      </c>
      <c r="O250" s="28">
        <v>42857142</v>
      </c>
      <c r="P250" s="28">
        <v>42857142</v>
      </c>
      <c r="Q250" s="28" t="str">
        <f>IF(AND(LEN(CUIPO_datos_abiertos[[#This Row],[COD_PROGRAMATICO_MGA]])=7,ISNUMBER(VALUE(CUIPO_datos_abiertos[[#This Row],[COD_PROGRAMATICO_MGA]]))),"VALIDO","")</f>
        <v>VALIDO</v>
      </c>
    </row>
    <row r="251" spans="1:17" hidden="1" x14ac:dyDescent="0.3">
      <c r="A251">
        <v>20251201</v>
      </c>
      <c r="B251" t="s">
        <v>1384</v>
      </c>
      <c r="C251" t="s">
        <v>1388</v>
      </c>
      <c r="D251" t="s">
        <v>1397</v>
      </c>
      <c r="E251" t="s">
        <v>1398</v>
      </c>
      <c r="F251" t="str">
        <f>LEFT(CUIPO_datos_abiertos[[#This Row],[COD_PROGRAMATICO_MGA]],4)</f>
        <v>NO A</v>
      </c>
      <c r="G251" t="s">
        <v>1390</v>
      </c>
      <c r="H251" t="s">
        <v>1390</v>
      </c>
      <c r="I251" t="s">
        <v>1390</v>
      </c>
      <c r="J251" t="s">
        <v>1390</v>
      </c>
      <c r="K251" t="s">
        <v>1390</v>
      </c>
      <c r="L251" t="s">
        <v>1390</v>
      </c>
      <c r="M251" t="s">
        <v>1390</v>
      </c>
      <c r="N251" s="28">
        <v>37033181149</v>
      </c>
      <c r="O251" s="28">
        <v>37033181149</v>
      </c>
      <c r="P251" s="28">
        <v>36488211598</v>
      </c>
      <c r="Q251" s="28" t="str">
        <f>IF(AND(LEN(CUIPO_datos_abiertos[[#This Row],[COD_PROGRAMATICO_MGA]])=7,ISNUMBER(VALUE(CUIPO_datos_abiertos[[#This Row],[COD_PROGRAMATICO_MGA]]))),"VALIDO","")</f>
        <v/>
      </c>
    </row>
    <row r="252" spans="1:17" hidden="1" x14ac:dyDescent="0.3">
      <c r="A252">
        <v>20251201</v>
      </c>
      <c r="B252" t="s">
        <v>1384</v>
      </c>
      <c r="C252" t="s">
        <v>1388</v>
      </c>
      <c r="D252" t="s">
        <v>1386</v>
      </c>
      <c r="E252" t="s">
        <v>1394</v>
      </c>
      <c r="F252" t="str">
        <f>LEFT(CUIPO_datos_abiertos[[#This Row],[COD_PROGRAMATICO_MGA]],4)</f>
        <v>NO A</v>
      </c>
      <c r="G252" t="s">
        <v>1390</v>
      </c>
      <c r="H252" t="s">
        <v>1390</v>
      </c>
      <c r="I252" t="s">
        <v>1390</v>
      </c>
      <c r="J252" t="s">
        <v>1390</v>
      </c>
      <c r="K252" t="s">
        <v>1390</v>
      </c>
      <c r="L252" t="s">
        <v>1390</v>
      </c>
      <c r="M252" t="s">
        <v>1390</v>
      </c>
      <c r="N252" s="28">
        <v>9553451897</v>
      </c>
      <c r="O252" s="28">
        <v>9546118966</v>
      </c>
      <c r="P252" s="28">
        <v>9546118966</v>
      </c>
      <c r="Q252" s="28" t="str">
        <f>IF(AND(LEN(CUIPO_datos_abiertos[[#This Row],[COD_PROGRAMATICO_MGA]])=7,ISNUMBER(VALUE(CUIPO_datos_abiertos[[#This Row],[COD_PROGRAMATICO_MGA]]))),"VALIDO","")</f>
        <v/>
      </c>
    </row>
    <row r="253" spans="1:17" hidden="1" x14ac:dyDescent="0.3">
      <c r="A253">
        <v>20260301</v>
      </c>
      <c r="B253" t="s">
        <v>1384</v>
      </c>
      <c r="C253" t="s">
        <v>1551</v>
      </c>
      <c r="D253" t="s">
        <v>1386</v>
      </c>
      <c r="E253" t="s">
        <v>1398</v>
      </c>
      <c r="F253" t="str">
        <f>LEFT(CUIPO_datos_abiertos[[#This Row],[COD_PROGRAMATICO_MGA]],4)</f>
        <v>3502</v>
      </c>
      <c r="G253" t="s">
        <v>1552</v>
      </c>
      <c r="H253" t="s">
        <v>1389</v>
      </c>
      <c r="I253" t="s">
        <v>1390</v>
      </c>
      <c r="J253" t="s">
        <v>1439</v>
      </c>
      <c r="K253" t="s">
        <v>1392</v>
      </c>
      <c r="L253" t="s">
        <v>1390</v>
      </c>
      <c r="M253" t="s">
        <v>1390</v>
      </c>
      <c r="N253" s="28">
        <v>151864307</v>
      </c>
      <c r="O253" s="28">
        <v>101553655</v>
      </c>
      <c r="P253" s="28">
        <v>101553655</v>
      </c>
      <c r="Q253" s="28" t="str">
        <f>IF(AND(LEN(CUIPO_datos_abiertos[[#This Row],[COD_PROGRAMATICO_MGA]])=7,ISNUMBER(VALUE(CUIPO_datos_abiertos[[#This Row],[COD_PROGRAMATICO_MGA]]))),"VALIDO","")</f>
        <v>VALIDO</v>
      </c>
    </row>
    <row r="254" spans="1:17" hidden="1" x14ac:dyDescent="0.3">
      <c r="A254">
        <v>20260301</v>
      </c>
      <c r="B254" t="s">
        <v>1384</v>
      </c>
      <c r="C254" t="s">
        <v>1388</v>
      </c>
      <c r="D254" t="s">
        <v>1386</v>
      </c>
      <c r="E254" t="s">
        <v>1387</v>
      </c>
      <c r="F254" t="str">
        <f>LEFT(CUIPO_datos_abiertos[[#This Row],[COD_PROGRAMATICO_MGA]],4)</f>
        <v>NO A</v>
      </c>
      <c r="G254" t="s">
        <v>1390</v>
      </c>
      <c r="H254" t="s">
        <v>1390</v>
      </c>
      <c r="I254" t="s">
        <v>1390</v>
      </c>
      <c r="J254" t="s">
        <v>1390</v>
      </c>
      <c r="K254" t="s">
        <v>1390</v>
      </c>
      <c r="L254" t="s">
        <v>1390</v>
      </c>
      <c r="M254" t="s">
        <v>1390</v>
      </c>
      <c r="N254" s="28">
        <v>129773362</v>
      </c>
      <c r="O254" s="28">
        <v>129773362</v>
      </c>
      <c r="P254" s="28">
        <v>129773362</v>
      </c>
      <c r="Q254" s="28" t="str">
        <f>IF(AND(LEN(CUIPO_datos_abiertos[[#This Row],[COD_PROGRAMATICO_MGA]])=7,ISNUMBER(VALUE(CUIPO_datos_abiertos[[#This Row],[COD_PROGRAMATICO_MGA]]))),"VALIDO","")</f>
        <v/>
      </c>
    </row>
    <row r="255" spans="1:17" hidden="1" x14ac:dyDescent="0.3">
      <c r="A255">
        <v>20260301</v>
      </c>
      <c r="B255" t="s">
        <v>1384</v>
      </c>
      <c r="C255" t="s">
        <v>1385</v>
      </c>
      <c r="D255" t="s">
        <v>1386</v>
      </c>
      <c r="E255" t="s">
        <v>1443</v>
      </c>
      <c r="F255" t="str">
        <f>LEFT(CUIPO_datos_abiertos[[#This Row],[COD_PROGRAMATICO_MGA]],4)</f>
        <v>0</v>
      </c>
      <c r="G255" t="s">
        <v>1388</v>
      </c>
      <c r="H255" t="s">
        <v>1389</v>
      </c>
      <c r="I255" t="s">
        <v>1390</v>
      </c>
      <c r="J255" t="s">
        <v>1391</v>
      </c>
      <c r="K255" t="s">
        <v>1392</v>
      </c>
      <c r="L255" t="s">
        <v>1390</v>
      </c>
      <c r="M255" t="s">
        <v>1390</v>
      </c>
      <c r="N255" s="28">
        <v>23503112</v>
      </c>
      <c r="O255" s="28">
        <v>23503112</v>
      </c>
      <c r="P255" s="28">
        <v>23503112</v>
      </c>
      <c r="Q255" s="28" t="str">
        <f>IF(AND(LEN(CUIPO_datos_abiertos[[#This Row],[COD_PROGRAMATICO_MGA]])=7,ISNUMBER(VALUE(CUIPO_datos_abiertos[[#This Row],[COD_PROGRAMATICO_MGA]]))),"VALIDO","")</f>
        <v/>
      </c>
    </row>
    <row r="256" spans="1:17" hidden="1" x14ac:dyDescent="0.3">
      <c r="A256">
        <v>20260301</v>
      </c>
      <c r="B256" t="s">
        <v>1384</v>
      </c>
      <c r="C256" t="s">
        <v>1388</v>
      </c>
      <c r="D256" t="s">
        <v>1386</v>
      </c>
      <c r="E256" t="s">
        <v>1398</v>
      </c>
      <c r="F256" t="str">
        <f>LEFT(CUIPO_datos_abiertos[[#This Row],[COD_PROGRAMATICO_MGA]],4)</f>
        <v>0</v>
      </c>
      <c r="G256" t="s">
        <v>1388</v>
      </c>
      <c r="H256" t="s">
        <v>1389</v>
      </c>
      <c r="I256" t="s">
        <v>1390</v>
      </c>
      <c r="J256" t="s">
        <v>1391</v>
      </c>
      <c r="K256" t="s">
        <v>1392</v>
      </c>
      <c r="L256" t="s">
        <v>1390</v>
      </c>
      <c r="M256" t="s">
        <v>1459</v>
      </c>
      <c r="N256" s="28">
        <v>46342000</v>
      </c>
      <c r="O256" s="28">
        <v>46342000</v>
      </c>
      <c r="P256" s="28">
        <v>23558700</v>
      </c>
      <c r="Q256" s="28" t="str">
        <f>IF(AND(LEN(CUIPO_datos_abiertos[[#This Row],[COD_PROGRAMATICO_MGA]])=7,ISNUMBER(VALUE(CUIPO_datos_abiertos[[#This Row],[COD_PROGRAMATICO_MGA]]))),"VALIDO","")</f>
        <v/>
      </c>
    </row>
    <row r="257" spans="1:17" hidden="1" x14ac:dyDescent="0.3">
      <c r="A257">
        <v>20251201</v>
      </c>
      <c r="B257" t="s">
        <v>1384</v>
      </c>
      <c r="C257" t="s">
        <v>1388</v>
      </c>
      <c r="D257" t="s">
        <v>1386</v>
      </c>
      <c r="E257" t="s">
        <v>1398</v>
      </c>
      <c r="F257" t="str">
        <f>LEFT(CUIPO_datos_abiertos[[#This Row],[COD_PROGRAMATICO_MGA]],4)</f>
        <v>NO A</v>
      </c>
      <c r="G257" t="s">
        <v>1390</v>
      </c>
      <c r="H257" t="s">
        <v>1390</v>
      </c>
      <c r="I257" t="s">
        <v>1390</v>
      </c>
      <c r="J257" t="s">
        <v>1390</v>
      </c>
      <c r="K257" t="s">
        <v>1390</v>
      </c>
      <c r="L257" t="s">
        <v>1390</v>
      </c>
      <c r="M257" t="s">
        <v>1390</v>
      </c>
      <c r="N257" s="28">
        <v>1040875003</v>
      </c>
      <c r="O257" s="28">
        <v>953518167</v>
      </c>
      <c r="P257" s="28">
        <v>890875003</v>
      </c>
      <c r="Q257" s="28" t="str">
        <f>IF(AND(LEN(CUIPO_datos_abiertos[[#This Row],[COD_PROGRAMATICO_MGA]])=7,ISNUMBER(VALUE(CUIPO_datos_abiertos[[#This Row],[COD_PROGRAMATICO_MGA]]))),"VALIDO","")</f>
        <v/>
      </c>
    </row>
    <row r="258" spans="1:17" hidden="1" x14ac:dyDescent="0.3">
      <c r="A258">
        <v>20251201</v>
      </c>
      <c r="B258" t="s">
        <v>1384</v>
      </c>
      <c r="C258" t="s">
        <v>1385</v>
      </c>
      <c r="D258" t="s">
        <v>1386</v>
      </c>
      <c r="E258" t="s">
        <v>1387</v>
      </c>
      <c r="F258" t="str">
        <f>LEFT(CUIPO_datos_abiertos[[#This Row],[COD_PROGRAMATICO_MGA]],4)</f>
        <v>0</v>
      </c>
      <c r="G258" t="s">
        <v>1388</v>
      </c>
      <c r="H258" t="s">
        <v>1389</v>
      </c>
      <c r="I258" t="s">
        <v>1390</v>
      </c>
      <c r="J258" t="s">
        <v>1391</v>
      </c>
      <c r="K258" t="s">
        <v>1392</v>
      </c>
      <c r="L258" t="s">
        <v>1390</v>
      </c>
      <c r="M258" t="s">
        <v>1495</v>
      </c>
      <c r="N258" s="28">
        <v>10511604</v>
      </c>
      <c r="O258" s="28">
        <v>10511604</v>
      </c>
      <c r="P258" s="28">
        <v>10511604</v>
      </c>
      <c r="Q258" s="28" t="str">
        <f>IF(AND(LEN(CUIPO_datos_abiertos[[#This Row],[COD_PROGRAMATICO_MGA]])=7,ISNUMBER(VALUE(CUIPO_datos_abiertos[[#This Row],[COD_PROGRAMATICO_MGA]]))),"VALIDO","")</f>
        <v/>
      </c>
    </row>
    <row r="259" spans="1:17" hidden="1" x14ac:dyDescent="0.3">
      <c r="A259">
        <v>20260301</v>
      </c>
      <c r="B259" t="s">
        <v>1384</v>
      </c>
      <c r="C259" t="s">
        <v>1388</v>
      </c>
      <c r="D259" t="s">
        <v>1386</v>
      </c>
      <c r="E259" t="s">
        <v>1394</v>
      </c>
      <c r="F259" t="str">
        <f>LEFT(CUIPO_datos_abiertos[[#This Row],[COD_PROGRAMATICO_MGA]],4)</f>
        <v>NO A</v>
      </c>
      <c r="G259" t="s">
        <v>1390</v>
      </c>
      <c r="H259" t="s">
        <v>1390</v>
      </c>
      <c r="I259" t="s">
        <v>1390</v>
      </c>
      <c r="J259" t="s">
        <v>1390</v>
      </c>
      <c r="K259" t="s">
        <v>1390</v>
      </c>
      <c r="L259" t="s">
        <v>1390</v>
      </c>
      <c r="M259" t="s">
        <v>1390</v>
      </c>
      <c r="N259" s="28">
        <v>3020672570</v>
      </c>
      <c r="O259" s="28">
        <v>3020672570</v>
      </c>
      <c r="P259" s="28">
        <v>3020672570</v>
      </c>
      <c r="Q259" s="28" t="str">
        <f>IF(AND(LEN(CUIPO_datos_abiertos[[#This Row],[COD_PROGRAMATICO_MGA]])=7,ISNUMBER(VALUE(CUIPO_datos_abiertos[[#This Row],[COD_PROGRAMATICO_MGA]]))),"VALIDO","")</f>
        <v/>
      </c>
    </row>
    <row r="260" spans="1:17" hidden="1" x14ac:dyDescent="0.3">
      <c r="A260">
        <v>20251201</v>
      </c>
      <c r="B260" t="s">
        <v>1384</v>
      </c>
      <c r="C260" t="s">
        <v>1388</v>
      </c>
      <c r="D260" t="s">
        <v>1386</v>
      </c>
      <c r="E260" t="s">
        <v>1387</v>
      </c>
      <c r="F260" t="str">
        <f>LEFT(CUIPO_datos_abiertos[[#This Row],[COD_PROGRAMATICO_MGA]],4)</f>
        <v>0</v>
      </c>
      <c r="G260" t="s">
        <v>1388</v>
      </c>
      <c r="H260" t="s">
        <v>1478</v>
      </c>
      <c r="I260" t="s">
        <v>1390</v>
      </c>
      <c r="J260" t="s">
        <v>1391</v>
      </c>
      <c r="K260" t="s">
        <v>1392</v>
      </c>
      <c r="L260" t="s">
        <v>1390</v>
      </c>
      <c r="M260" t="s">
        <v>1390</v>
      </c>
      <c r="N260" s="28">
        <v>25350877</v>
      </c>
      <c r="O260" s="28">
        <v>25350877</v>
      </c>
      <c r="P260" s="28">
        <v>25350877</v>
      </c>
      <c r="Q260" s="28" t="str">
        <f>IF(AND(LEN(CUIPO_datos_abiertos[[#This Row],[COD_PROGRAMATICO_MGA]])=7,ISNUMBER(VALUE(CUIPO_datos_abiertos[[#This Row],[COD_PROGRAMATICO_MGA]]))),"VALIDO","")</f>
        <v/>
      </c>
    </row>
    <row r="261" spans="1:17" hidden="1" x14ac:dyDescent="0.3">
      <c r="A261">
        <v>20251201</v>
      </c>
      <c r="B261" t="s">
        <v>1384</v>
      </c>
      <c r="C261" t="s">
        <v>1385</v>
      </c>
      <c r="D261" t="s">
        <v>1386</v>
      </c>
      <c r="E261" t="s">
        <v>1443</v>
      </c>
      <c r="F261" t="str">
        <f>LEFT(CUIPO_datos_abiertos[[#This Row],[COD_PROGRAMATICO_MGA]],4)</f>
        <v>0</v>
      </c>
      <c r="G261" t="s">
        <v>1388</v>
      </c>
      <c r="H261" t="s">
        <v>1389</v>
      </c>
      <c r="I261" t="s">
        <v>1390</v>
      </c>
      <c r="J261" t="s">
        <v>1391</v>
      </c>
      <c r="K261" t="s">
        <v>1392</v>
      </c>
      <c r="L261" t="s">
        <v>1390</v>
      </c>
      <c r="M261" t="s">
        <v>1422</v>
      </c>
      <c r="N261" s="28">
        <v>25299996</v>
      </c>
      <c r="O261" s="28">
        <v>25299996</v>
      </c>
      <c r="P261" s="28">
        <v>23773745</v>
      </c>
      <c r="Q261" s="28" t="str">
        <f>IF(AND(LEN(CUIPO_datos_abiertos[[#This Row],[COD_PROGRAMATICO_MGA]])=7,ISNUMBER(VALUE(CUIPO_datos_abiertos[[#This Row],[COD_PROGRAMATICO_MGA]]))),"VALIDO","")</f>
        <v/>
      </c>
    </row>
    <row r="262" spans="1:17" hidden="1" x14ac:dyDescent="0.3">
      <c r="A262">
        <v>20251201</v>
      </c>
      <c r="B262" t="s">
        <v>1384</v>
      </c>
      <c r="C262" t="s">
        <v>1509</v>
      </c>
      <c r="D262" t="s">
        <v>1386</v>
      </c>
      <c r="E262" t="s">
        <v>1398</v>
      </c>
      <c r="F262" t="str">
        <f>LEFT(CUIPO_datos_abiertos[[#This Row],[COD_PROGRAMATICO_MGA]],4)</f>
        <v>4001</v>
      </c>
      <c r="G262" t="s">
        <v>1510</v>
      </c>
      <c r="H262" t="s">
        <v>1389</v>
      </c>
      <c r="I262" t="s">
        <v>1390</v>
      </c>
      <c r="J262" t="s">
        <v>1412</v>
      </c>
      <c r="K262" t="s">
        <v>1392</v>
      </c>
      <c r="L262" t="s">
        <v>1390</v>
      </c>
      <c r="M262" t="s">
        <v>1390</v>
      </c>
      <c r="N262" s="28">
        <v>102400000</v>
      </c>
      <c r="O262" s="28">
        <v>102400000</v>
      </c>
      <c r="P262" s="28">
        <v>102400000</v>
      </c>
      <c r="Q262" s="28" t="str">
        <f>IF(AND(LEN(CUIPO_datos_abiertos[[#This Row],[COD_PROGRAMATICO_MGA]])=7,ISNUMBER(VALUE(CUIPO_datos_abiertos[[#This Row],[COD_PROGRAMATICO_MGA]]))),"VALIDO","")</f>
        <v>VALIDO</v>
      </c>
    </row>
    <row r="263" spans="1:17" hidden="1" x14ac:dyDescent="0.3">
      <c r="A263">
        <v>20251201</v>
      </c>
      <c r="B263" t="s">
        <v>1384</v>
      </c>
      <c r="C263" t="s">
        <v>1388</v>
      </c>
      <c r="D263" t="s">
        <v>1386</v>
      </c>
      <c r="E263" t="s">
        <v>1402</v>
      </c>
      <c r="F263" t="str">
        <f>LEFT(CUIPO_datos_abiertos[[#This Row],[COD_PROGRAMATICO_MGA]],4)</f>
        <v>NO A</v>
      </c>
      <c r="G263" t="s">
        <v>1390</v>
      </c>
      <c r="H263" t="s">
        <v>1390</v>
      </c>
      <c r="I263" t="s">
        <v>1390</v>
      </c>
      <c r="J263" t="s">
        <v>1390</v>
      </c>
      <c r="K263" t="s">
        <v>1390</v>
      </c>
      <c r="L263" t="s">
        <v>1390</v>
      </c>
      <c r="M263" t="s">
        <v>1390</v>
      </c>
      <c r="N263" s="28">
        <v>2106688563</v>
      </c>
      <c r="O263" s="28">
        <v>486593761</v>
      </c>
      <c r="P263" s="28">
        <v>486593761</v>
      </c>
      <c r="Q263" s="28" t="str">
        <f>IF(AND(LEN(CUIPO_datos_abiertos[[#This Row],[COD_PROGRAMATICO_MGA]])=7,ISNUMBER(VALUE(CUIPO_datos_abiertos[[#This Row],[COD_PROGRAMATICO_MGA]]))),"VALIDO","")</f>
        <v/>
      </c>
    </row>
    <row r="264" spans="1:17" hidden="1" x14ac:dyDescent="0.3">
      <c r="A264">
        <v>20251201</v>
      </c>
      <c r="B264" t="s">
        <v>1384</v>
      </c>
      <c r="C264" t="s">
        <v>1388</v>
      </c>
      <c r="D264" t="s">
        <v>1386</v>
      </c>
      <c r="E264" t="s">
        <v>1394</v>
      </c>
      <c r="F264" t="str">
        <f>LEFT(CUIPO_datos_abiertos[[#This Row],[COD_PROGRAMATICO_MGA]],4)</f>
        <v>1903</v>
      </c>
      <c r="G264" t="s">
        <v>1399</v>
      </c>
      <c r="H264" t="s">
        <v>1389</v>
      </c>
      <c r="I264" t="s">
        <v>1440</v>
      </c>
      <c r="J264" t="s">
        <v>1448</v>
      </c>
      <c r="K264" t="s">
        <v>1392</v>
      </c>
      <c r="L264" t="s">
        <v>1390</v>
      </c>
      <c r="M264" t="s">
        <v>1553</v>
      </c>
      <c r="N264" s="28">
        <v>9205781</v>
      </c>
      <c r="O264" s="28">
        <v>9205781</v>
      </c>
      <c r="P264" s="28">
        <v>9205781</v>
      </c>
      <c r="Q264" s="28" t="str">
        <f>IF(AND(LEN(CUIPO_datos_abiertos[[#This Row],[COD_PROGRAMATICO_MGA]])=7,ISNUMBER(VALUE(CUIPO_datos_abiertos[[#This Row],[COD_PROGRAMATICO_MGA]]))),"VALIDO","")</f>
        <v>VALIDO</v>
      </c>
    </row>
    <row r="265" spans="1:17" hidden="1" x14ac:dyDescent="0.3">
      <c r="A265">
        <v>20251201</v>
      </c>
      <c r="B265" t="s">
        <v>1384</v>
      </c>
      <c r="C265" t="s">
        <v>1554</v>
      </c>
      <c r="D265" t="s">
        <v>1386</v>
      </c>
      <c r="E265" t="s">
        <v>1398</v>
      </c>
      <c r="F265" t="str">
        <f>LEFT(CUIPO_datos_abiertos[[#This Row],[COD_PROGRAMATICO_MGA]],4)</f>
        <v>4301</v>
      </c>
      <c r="G265" t="s">
        <v>1555</v>
      </c>
      <c r="H265" t="s">
        <v>1389</v>
      </c>
      <c r="I265" t="s">
        <v>1390</v>
      </c>
      <c r="J265" t="s">
        <v>1412</v>
      </c>
      <c r="K265" t="s">
        <v>1392</v>
      </c>
      <c r="L265" t="s">
        <v>1390</v>
      </c>
      <c r="M265" t="s">
        <v>1492</v>
      </c>
      <c r="N265" s="28">
        <v>429999999</v>
      </c>
      <c r="O265" s="28">
        <v>429999999</v>
      </c>
      <c r="P265" s="28">
        <v>429999999</v>
      </c>
      <c r="Q265" s="28" t="str">
        <f>IF(AND(LEN(CUIPO_datos_abiertos[[#This Row],[COD_PROGRAMATICO_MGA]])=7,ISNUMBER(VALUE(CUIPO_datos_abiertos[[#This Row],[COD_PROGRAMATICO_MGA]]))),"VALIDO","")</f>
        <v>VALIDO</v>
      </c>
    </row>
    <row r="266" spans="1:17" hidden="1" x14ac:dyDescent="0.3">
      <c r="A266">
        <v>20251201</v>
      </c>
      <c r="B266" t="s">
        <v>1384</v>
      </c>
      <c r="C266" t="s">
        <v>1388</v>
      </c>
      <c r="D266" t="s">
        <v>1386</v>
      </c>
      <c r="E266" t="s">
        <v>1398</v>
      </c>
      <c r="F266" t="str">
        <f>LEFT(CUIPO_datos_abiertos[[#This Row],[COD_PROGRAMATICO_MGA]],4)</f>
        <v>0</v>
      </c>
      <c r="G266" t="s">
        <v>1388</v>
      </c>
      <c r="H266" t="s">
        <v>1389</v>
      </c>
      <c r="I266" t="s">
        <v>1390</v>
      </c>
      <c r="J266" t="s">
        <v>1391</v>
      </c>
      <c r="K266" t="s">
        <v>1392</v>
      </c>
      <c r="L266" t="s">
        <v>1390</v>
      </c>
      <c r="M266" t="s">
        <v>1390</v>
      </c>
      <c r="N266" s="28">
        <v>25261675931</v>
      </c>
      <c r="O266" s="28">
        <v>25261675931</v>
      </c>
      <c r="P266" s="28">
        <v>25261675931</v>
      </c>
      <c r="Q266" s="28" t="str">
        <f>IF(AND(LEN(CUIPO_datos_abiertos[[#This Row],[COD_PROGRAMATICO_MGA]])=7,ISNUMBER(VALUE(CUIPO_datos_abiertos[[#This Row],[COD_PROGRAMATICO_MGA]]))),"VALIDO","")</f>
        <v/>
      </c>
    </row>
    <row r="267" spans="1:17" hidden="1" x14ac:dyDescent="0.3">
      <c r="A267">
        <v>20251201</v>
      </c>
      <c r="B267" t="s">
        <v>1384</v>
      </c>
      <c r="C267" t="s">
        <v>1388</v>
      </c>
      <c r="D267" t="s">
        <v>1386</v>
      </c>
      <c r="E267" t="s">
        <v>1402</v>
      </c>
      <c r="F267" t="str">
        <f>LEFT(CUIPO_datos_abiertos[[#This Row],[COD_PROGRAMATICO_MGA]],4)</f>
        <v>NO A</v>
      </c>
      <c r="G267" t="s">
        <v>1390</v>
      </c>
      <c r="H267" t="s">
        <v>1390</v>
      </c>
      <c r="I267" t="s">
        <v>1390</v>
      </c>
      <c r="J267" t="s">
        <v>1390</v>
      </c>
      <c r="K267" t="s">
        <v>1390</v>
      </c>
      <c r="L267" t="s">
        <v>1390</v>
      </c>
      <c r="M267" t="s">
        <v>1390</v>
      </c>
      <c r="N267" s="28">
        <v>25088193</v>
      </c>
      <c r="O267" s="28">
        <v>25088193</v>
      </c>
      <c r="P267" s="28">
        <v>25088193</v>
      </c>
      <c r="Q267" s="28" t="str">
        <f>IF(AND(LEN(CUIPO_datos_abiertos[[#This Row],[COD_PROGRAMATICO_MGA]])=7,ISNUMBER(VALUE(CUIPO_datos_abiertos[[#This Row],[COD_PROGRAMATICO_MGA]]))),"VALIDO","")</f>
        <v/>
      </c>
    </row>
    <row r="268" spans="1:17" hidden="1" x14ac:dyDescent="0.3">
      <c r="A268">
        <v>20251201</v>
      </c>
      <c r="B268" t="s">
        <v>1384</v>
      </c>
      <c r="C268" t="s">
        <v>1551</v>
      </c>
      <c r="D268" t="s">
        <v>1386</v>
      </c>
      <c r="E268" t="s">
        <v>1398</v>
      </c>
      <c r="F268" t="str">
        <f>LEFT(CUIPO_datos_abiertos[[#This Row],[COD_PROGRAMATICO_MGA]],4)</f>
        <v>3502</v>
      </c>
      <c r="G268" t="s">
        <v>1552</v>
      </c>
      <c r="H268" t="s">
        <v>1389</v>
      </c>
      <c r="I268" t="s">
        <v>1390</v>
      </c>
      <c r="J268" t="s">
        <v>1439</v>
      </c>
      <c r="K268" t="s">
        <v>1392</v>
      </c>
      <c r="L268" t="s">
        <v>1390</v>
      </c>
      <c r="M268" t="s">
        <v>1390</v>
      </c>
      <c r="N268" s="28">
        <v>745987968</v>
      </c>
      <c r="O268" s="28">
        <v>0</v>
      </c>
      <c r="P268" s="28">
        <v>0</v>
      </c>
      <c r="Q268" s="28" t="str">
        <f>IF(AND(LEN(CUIPO_datos_abiertos[[#This Row],[COD_PROGRAMATICO_MGA]])=7,ISNUMBER(VALUE(CUIPO_datos_abiertos[[#This Row],[COD_PROGRAMATICO_MGA]]))),"VALIDO","")</f>
        <v>VALIDO</v>
      </c>
    </row>
    <row r="269" spans="1:17" hidden="1" x14ac:dyDescent="0.3">
      <c r="A269">
        <v>20260301</v>
      </c>
      <c r="B269" t="s">
        <v>1384</v>
      </c>
      <c r="C269" t="s">
        <v>1401</v>
      </c>
      <c r="D269" t="s">
        <v>1386</v>
      </c>
      <c r="E269" t="s">
        <v>1402</v>
      </c>
      <c r="F269" t="str">
        <f>LEFT(CUIPO_datos_abiertos[[#This Row],[COD_PROGRAMATICO_MGA]],4)</f>
        <v>2201</v>
      </c>
      <c r="G269" t="s">
        <v>51</v>
      </c>
      <c r="H269" t="s">
        <v>1389</v>
      </c>
      <c r="I269" t="s">
        <v>1426</v>
      </c>
      <c r="J269" t="s">
        <v>1404</v>
      </c>
      <c r="K269" t="s">
        <v>1392</v>
      </c>
      <c r="L269" t="s">
        <v>1390</v>
      </c>
      <c r="M269" t="s">
        <v>1459</v>
      </c>
      <c r="N269" s="28">
        <v>38208300</v>
      </c>
      <c r="O269" s="28">
        <v>38208300</v>
      </c>
      <c r="P269" s="28">
        <v>38208300</v>
      </c>
      <c r="Q269" s="28" t="str">
        <f>IF(AND(LEN(CUIPO_datos_abiertos[[#This Row],[COD_PROGRAMATICO_MGA]])=7,ISNUMBER(VALUE(CUIPO_datos_abiertos[[#This Row],[COD_PROGRAMATICO_MGA]]))),"VALIDO","")</f>
        <v>VALIDO</v>
      </c>
    </row>
    <row r="270" spans="1:17" hidden="1" x14ac:dyDescent="0.3">
      <c r="A270">
        <v>20251201</v>
      </c>
      <c r="B270" t="s">
        <v>1384</v>
      </c>
      <c r="C270" t="s">
        <v>1476</v>
      </c>
      <c r="D270" t="s">
        <v>1386</v>
      </c>
      <c r="E270" t="s">
        <v>1394</v>
      </c>
      <c r="F270" t="str">
        <f>LEFT(CUIPO_datos_abiertos[[#This Row],[COD_PROGRAMATICO_MGA]],4)</f>
        <v>1903</v>
      </c>
      <c r="G270" t="s">
        <v>78</v>
      </c>
      <c r="H270" t="s">
        <v>1419</v>
      </c>
      <c r="I270" t="s">
        <v>1556</v>
      </c>
      <c r="J270" t="s">
        <v>1462</v>
      </c>
      <c r="K270" t="s">
        <v>1392</v>
      </c>
      <c r="L270" t="s">
        <v>1390</v>
      </c>
      <c r="M270" t="s">
        <v>1390</v>
      </c>
      <c r="N270" s="28">
        <v>41192769</v>
      </c>
      <c r="O270" s="28">
        <v>41192769</v>
      </c>
      <c r="P270" s="28">
        <v>41192769</v>
      </c>
      <c r="Q270" s="28" t="str">
        <f>IF(AND(LEN(CUIPO_datos_abiertos[[#This Row],[COD_PROGRAMATICO_MGA]])=7,ISNUMBER(VALUE(CUIPO_datos_abiertos[[#This Row],[COD_PROGRAMATICO_MGA]]))),"VALIDO","")</f>
        <v>VALIDO</v>
      </c>
    </row>
    <row r="271" spans="1:17" hidden="1" x14ac:dyDescent="0.3">
      <c r="A271">
        <v>20260301</v>
      </c>
      <c r="B271" t="s">
        <v>1384</v>
      </c>
      <c r="C271" t="s">
        <v>1401</v>
      </c>
      <c r="D271" t="s">
        <v>1386</v>
      </c>
      <c r="E271" t="s">
        <v>1402</v>
      </c>
      <c r="F271" t="str">
        <f>LEFT(CUIPO_datos_abiertos[[#This Row],[COD_PROGRAMATICO_MGA]],4)</f>
        <v>2201</v>
      </c>
      <c r="G271" t="s">
        <v>51</v>
      </c>
      <c r="H271" t="s">
        <v>1389</v>
      </c>
      <c r="I271" t="s">
        <v>1408</v>
      </c>
      <c r="J271" t="s">
        <v>1404</v>
      </c>
      <c r="K271" t="s">
        <v>1392</v>
      </c>
      <c r="L271" t="s">
        <v>1390</v>
      </c>
      <c r="M271" t="s">
        <v>1390</v>
      </c>
      <c r="N271" s="28">
        <v>2623800</v>
      </c>
      <c r="O271" s="28">
        <v>2623800</v>
      </c>
      <c r="P271" s="28">
        <v>2623800</v>
      </c>
      <c r="Q271" s="28" t="str">
        <f>IF(AND(LEN(CUIPO_datos_abiertos[[#This Row],[COD_PROGRAMATICO_MGA]])=7,ISNUMBER(VALUE(CUIPO_datos_abiertos[[#This Row],[COD_PROGRAMATICO_MGA]]))),"VALIDO","")</f>
        <v>VALIDO</v>
      </c>
    </row>
    <row r="272" spans="1:17" hidden="1" x14ac:dyDescent="0.3">
      <c r="A272">
        <v>20251201</v>
      </c>
      <c r="B272" t="s">
        <v>1384</v>
      </c>
      <c r="C272" t="s">
        <v>1388</v>
      </c>
      <c r="D272" t="s">
        <v>1386</v>
      </c>
      <c r="E272" t="s">
        <v>1398</v>
      </c>
      <c r="F272" t="str">
        <f>LEFT(CUIPO_datos_abiertos[[#This Row],[COD_PROGRAMATICO_MGA]],4)</f>
        <v>0</v>
      </c>
      <c r="G272" t="s">
        <v>1388</v>
      </c>
      <c r="H272" t="s">
        <v>1389</v>
      </c>
      <c r="I272" t="s">
        <v>1390</v>
      </c>
      <c r="J272" t="s">
        <v>1391</v>
      </c>
      <c r="K272" t="s">
        <v>1392</v>
      </c>
      <c r="L272" t="s">
        <v>1390</v>
      </c>
      <c r="M272" t="s">
        <v>1390</v>
      </c>
      <c r="N272" s="28">
        <v>524424950</v>
      </c>
      <c r="O272" s="28">
        <v>524424950</v>
      </c>
      <c r="P272" s="28">
        <v>524424950</v>
      </c>
      <c r="Q272" s="28" t="str">
        <f>IF(AND(LEN(CUIPO_datos_abiertos[[#This Row],[COD_PROGRAMATICO_MGA]])=7,ISNUMBER(VALUE(CUIPO_datos_abiertos[[#This Row],[COD_PROGRAMATICO_MGA]]))),"VALIDO","")</f>
        <v/>
      </c>
    </row>
    <row r="273" spans="1:17" hidden="1" x14ac:dyDescent="0.3">
      <c r="A273">
        <v>20251201</v>
      </c>
      <c r="B273" t="s">
        <v>1384</v>
      </c>
      <c r="C273" t="s">
        <v>1388</v>
      </c>
      <c r="D273" t="s">
        <v>1386</v>
      </c>
      <c r="E273" t="s">
        <v>1394</v>
      </c>
      <c r="F273" t="str">
        <f>LEFT(CUIPO_datos_abiertos[[#This Row],[COD_PROGRAMATICO_MGA]],4)</f>
        <v>NO A</v>
      </c>
      <c r="G273" t="s">
        <v>1390</v>
      </c>
      <c r="H273" t="s">
        <v>1390</v>
      </c>
      <c r="I273" t="s">
        <v>1390</v>
      </c>
      <c r="J273" t="s">
        <v>1390</v>
      </c>
      <c r="K273" t="s">
        <v>1390</v>
      </c>
      <c r="L273" t="s">
        <v>1390</v>
      </c>
      <c r="M273" t="s">
        <v>1390</v>
      </c>
      <c r="N273" s="28">
        <v>167075447</v>
      </c>
      <c r="O273" s="28">
        <v>167075447</v>
      </c>
      <c r="P273" s="28">
        <v>167075447</v>
      </c>
      <c r="Q273" s="28" t="str">
        <f>IF(AND(LEN(CUIPO_datos_abiertos[[#This Row],[COD_PROGRAMATICO_MGA]])=7,ISNUMBER(VALUE(CUIPO_datos_abiertos[[#This Row],[COD_PROGRAMATICO_MGA]]))),"VALIDO","")</f>
        <v/>
      </c>
    </row>
    <row r="274" spans="1:17" hidden="1" x14ac:dyDescent="0.3">
      <c r="A274">
        <v>20251201</v>
      </c>
      <c r="B274" t="s">
        <v>1384</v>
      </c>
      <c r="C274" t="s">
        <v>1388</v>
      </c>
      <c r="D274" t="s">
        <v>1386</v>
      </c>
      <c r="E274" t="s">
        <v>1398</v>
      </c>
      <c r="F274" t="str">
        <f>LEFT(CUIPO_datos_abiertos[[#This Row],[COD_PROGRAMATICO_MGA]],4)</f>
        <v>0</v>
      </c>
      <c r="G274" t="s">
        <v>1388</v>
      </c>
      <c r="H274" t="s">
        <v>1557</v>
      </c>
      <c r="I274" t="s">
        <v>1390</v>
      </c>
      <c r="J274" t="s">
        <v>1391</v>
      </c>
      <c r="K274" t="s">
        <v>1392</v>
      </c>
      <c r="L274" t="s">
        <v>1390</v>
      </c>
      <c r="M274" t="s">
        <v>1390</v>
      </c>
      <c r="N274" s="28">
        <v>4487067109</v>
      </c>
      <c r="O274" s="28">
        <v>4252728139</v>
      </c>
      <c r="P274" s="28">
        <v>4081550712</v>
      </c>
      <c r="Q274" s="28" t="str">
        <f>IF(AND(LEN(CUIPO_datos_abiertos[[#This Row],[COD_PROGRAMATICO_MGA]])=7,ISNUMBER(VALUE(CUIPO_datos_abiertos[[#This Row],[COD_PROGRAMATICO_MGA]]))),"VALIDO","")</f>
        <v/>
      </c>
    </row>
    <row r="275" spans="1:17" hidden="1" x14ac:dyDescent="0.3">
      <c r="A275">
        <v>20260301</v>
      </c>
      <c r="B275" t="s">
        <v>1384</v>
      </c>
      <c r="C275" t="s">
        <v>1385</v>
      </c>
      <c r="D275" t="s">
        <v>1386</v>
      </c>
      <c r="E275" t="s">
        <v>1387</v>
      </c>
      <c r="F275" t="str">
        <f>LEFT(CUIPO_datos_abiertos[[#This Row],[COD_PROGRAMATICO_MGA]],4)</f>
        <v>0</v>
      </c>
      <c r="G275" t="s">
        <v>1388</v>
      </c>
      <c r="H275" t="s">
        <v>1389</v>
      </c>
      <c r="I275" t="s">
        <v>1390</v>
      </c>
      <c r="J275" t="s">
        <v>1391</v>
      </c>
      <c r="K275" t="s">
        <v>1392</v>
      </c>
      <c r="L275" t="s">
        <v>1390</v>
      </c>
      <c r="M275" t="s">
        <v>1409</v>
      </c>
      <c r="N275" s="28">
        <v>23403804</v>
      </c>
      <c r="O275" s="28">
        <v>23403804</v>
      </c>
      <c r="P275" s="28">
        <v>23403804</v>
      </c>
      <c r="Q275" s="28" t="str">
        <f>IF(AND(LEN(CUIPO_datos_abiertos[[#This Row],[COD_PROGRAMATICO_MGA]])=7,ISNUMBER(VALUE(CUIPO_datos_abiertos[[#This Row],[COD_PROGRAMATICO_MGA]]))),"VALIDO","")</f>
        <v/>
      </c>
    </row>
    <row r="276" spans="1:17" hidden="1" x14ac:dyDescent="0.3">
      <c r="A276">
        <v>20251201</v>
      </c>
      <c r="B276" t="s">
        <v>1384</v>
      </c>
      <c r="C276" t="s">
        <v>1388</v>
      </c>
      <c r="D276" t="s">
        <v>1397</v>
      </c>
      <c r="E276" t="s">
        <v>1398</v>
      </c>
      <c r="F276" t="str">
        <f>LEFT(CUIPO_datos_abiertos[[#This Row],[COD_PROGRAMATICO_MGA]],4)</f>
        <v>NO A</v>
      </c>
      <c r="G276" t="s">
        <v>1390</v>
      </c>
      <c r="H276" t="s">
        <v>1390</v>
      </c>
      <c r="I276" t="s">
        <v>1390</v>
      </c>
      <c r="J276" t="s">
        <v>1390</v>
      </c>
      <c r="K276" t="s">
        <v>1390</v>
      </c>
      <c r="L276" t="s">
        <v>1390</v>
      </c>
      <c r="M276" t="s">
        <v>1390</v>
      </c>
      <c r="N276" s="28">
        <v>2126458529</v>
      </c>
      <c r="O276" s="28">
        <v>2126458529</v>
      </c>
      <c r="P276" s="28">
        <v>1581488978</v>
      </c>
      <c r="Q276" s="28" t="str">
        <f>IF(AND(LEN(CUIPO_datos_abiertos[[#This Row],[COD_PROGRAMATICO_MGA]])=7,ISNUMBER(VALUE(CUIPO_datos_abiertos[[#This Row],[COD_PROGRAMATICO_MGA]]))),"VALIDO","")</f>
        <v/>
      </c>
    </row>
    <row r="277" spans="1:17" hidden="1" x14ac:dyDescent="0.3">
      <c r="A277">
        <v>20251201</v>
      </c>
      <c r="B277" t="s">
        <v>1384</v>
      </c>
      <c r="C277" t="s">
        <v>1385</v>
      </c>
      <c r="D277" t="s">
        <v>1386</v>
      </c>
      <c r="E277" t="s">
        <v>1394</v>
      </c>
      <c r="F277" t="str">
        <f>LEFT(CUIPO_datos_abiertos[[#This Row],[COD_PROGRAMATICO_MGA]],4)</f>
        <v>0</v>
      </c>
      <c r="G277" t="s">
        <v>1388</v>
      </c>
      <c r="H277" t="s">
        <v>1389</v>
      </c>
      <c r="I277" t="s">
        <v>1405</v>
      </c>
      <c r="J277" t="s">
        <v>1406</v>
      </c>
      <c r="K277" t="s">
        <v>1392</v>
      </c>
      <c r="L277" t="s">
        <v>1390</v>
      </c>
      <c r="M277" t="s">
        <v>1390</v>
      </c>
      <c r="N277" s="28">
        <v>21874916</v>
      </c>
      <c r="O277" s="28">
        <v>21874916</v>
      </c>
      <c r="P277" s="28">
        <v>21874916</v>
      </c>
      <c r="Q277" s="28" t="str">
        <f>IF(AND(LEN(CUIPO_datos_abiertos[[#This Row],[COD_PROGRAMATICO_MGA]])=7,ISNUMBER(VALUE(CUIPO_datos_abiertos[[#This Row],[COD_PROGRAMATICO_MGA]]))),"VALIDO","")</f>
        <v/>
      </c>
    </row>
    <row r="278" spans="1:17" hidden="1" x14ac:dyDescent="0.3">
      <c r="A278">
        <v>20251201</v>
      </c>
      <c r="B278" t="s">
        <v>1384</v>
      </c>
      <c r="C278" t="s">
        <v>1390</v>
      </c>
      <c r="D278" t="s">
        <v>1386</v>
      </c>
      <c r="E278" t="s">
        <v>1398</v>
      </c>
      <c r="F278" t="str">
        <f>LEFT(CUIPO_datos_abiertos[[#This Row],[COD_PROGRAMATICO_MGA]],4)</f>
        <v>0</v>
      </c>
      <c r="G278" t="s">
        <v>1388</v>
      </c>
      <c r="H278" t="s">
        <v>1389</v>
      </c>
      <c r="I278" t="s">
        <v>1390</v>
      </c>
      <c r="J278" t="s">
        <v>1391</v>
      </c>
      <c r="K278" t="s">
        <v>1392</v>
      </c>
      <c r="L278" t="s">
        <v>1390</v>
      </c>
      <c r="M278" t="s">
        <v>1518</v>
      </c>
      <c r="N278" s="28">
        <v>6547330466</v>
      </c>
      <c r="O278" s="28">
        <v>6547330466</v>
      </c>
      <c r="P278" s="28">
        <v>6547330466</v>
      </c>
      <c r="Q278" s="28" t="str">
        <f>IF(AND(LEN(CUIPO_datos_abiertos[[#This Row],[COD_PROGRAMATICO_MGA]])=7,ISNUMBER(VALUE(CUIPO_datos_abiertos[[#This Row],[COD_PROGRAMATICO_MGA]]))),"VALIDO","")</f>
        <v/>
      </c>
    </row>
    <row r="279" spans="1:17" hidden="1" x14ac:dyDescent="0.3">
      <c r="A279">
        <v>20251201</v>
      </c>
      <c r="B279" t="s">
        <v>1384</v>
      </c>
      <c r="C279" t="s">
        <v>1388</v>
      </c>
      <c r="D279" t="s">
        <v>1386</v>
      </c>
      <c r="E279" t="s">
        <v>1398</v>
      </c>
      <c r="F279" t="str">
        <f>LEFT(CUIPO_datos_abiertos[[#This Row],[COD_PROGRAMATICO_MGA]],4)</f>
        <v>NO A</v>
      </c>
      <c r="G279" t="s">
        <v>1390</v>
      </c>
      <c r="H279" t="s">
        <v>1390</v>
      </c>
      <c r="I279" t="s">
        <v>1390</v>
      </c>
      <c r="J279" t="s">
        <v>1390</v>
      </c>
      <c r="K279" t="s">
        <v>1390</v>
      </c>
      <c r="L279" t="s">
        <v>1390</v>
      </c>
      <c r="M279" t="s">
        <v>1390</v>
      </c>
      <c r="N279" s="28">
        <v>1193795431</v>
      </c>
      <c r="O279" s="28">
        <v>1193795431</v>
      </c>
      <c r="P279" s="28">
        <v>1193795431</v>
      </c>
      <c r="Q279" s="28" t="str">
        <f>IF(AND(LEN(CUIPO_datos_abiertos[[#This Row],[COD_PROGRAMATICO_MGA]])=7,ISNUMBER(VALUE(CUIPO_datos_abiertos[[#This Row],[COD_PROGRAMATICO_MGA]]))),"VALIDO","")</f>
        <v/>
      </c>
    </row>
    <row r="280" spans="1:17" hidden="1" x14ac:dyDescent="0.3">
      <c r="A280">
        <v>20251201</v>
      </c>
      <c r="B280" t="s">
        <v>1384</v>
      </c>
      <c r="C280" t="s">
        <v>1505</v>
      </c>
      <c r="D280" t="s">
        <v>1386</v>
      </c>
      <c r="E280" t="s">
        <v>1394</v>
      </c>
      <c r="F280" t="str">
        <f>LEFT(CUIPO_datos_abiertos[[#This Row],[COD_PROGRAMATICO_MGA]],4)</f>
        <v>1905</v>
      </c>
      <c r="G280" t="s">
        <v>145</v>
      </c>
      <c r="H280" t="s">
        <v>1419</v>
      </c>
      <c r="I280" t="s">
        <v>1538</v>
      </c>
      <c r="J280" t="s">
        <v>1462</v>
      </c>
      <c r="K280" t="s">
        <v>1392</v>
      </c>
      <c r="L280" t="s">
        <v>1390</v>
      </c>
      <c r="M280" t="s">
        <v>1390</v>
      </c>
      <c r="N280" s="28">
        <v>110290317</v>
      </c>
      <c r="O280" s="28">
        <v>110290317</v>
      </c>
      <c r="P280" s="28">
        <v>99659925</v>
      </c>
      <c r="Q280" s="28" t="str">
        <f>IF(AND(LEN(CUIPO_datos_abiertos[[#This Row],[COD_PROGRAMATICO_MGA]])=7,ISNUMBER(VALUE(CUIPO_datos_abiertos[[#This Row],[COD_PROGRAMATICO_MGA]]))),"VALIDO","")</f>
        <v>VALIDO</v>
      </c>
    </row>
    <row r="281" spans="1:17" hidden="1" x14ac:dyDescent="0.3">
      <c r="A281">
        <v>20251201</v>
      </c>
      <c r="B281" t="s">
        <v>1384</v>
      </c>
      <c r="C281" t="s">
        <v>1385</v>
      </c>
      <c r="D281" t="s">
        <v>1386</v>
      </c>
      <c r="E281" t="s">
        <v>1394</v>
      </c>
      <c r="F281" t="str">
        <f>LEFT(CUIPO_datos_abiertos[[#This Row],[COD_PROGRAMATICO_MGA]],4)</f>
        <v>0</v>
      </c>
      <c r="G281" t="s">
        <v>1388</v>
      </c>
      <c r="H281" t="s">
        <v>1389</v>
      </c>
      <c r="I281" t="s">
        <v>1405</v>
      </c>
      <c r="J281" t="s">
        <v>1406</v>
      </c>
      <c r="K281" t="s">
        <v>1392</v>
      </c>
      <c r="L281" t="s">
        <v>1390</v>
      </c>
      <c r="M281" t="s">
        <v>1390</v>
      </c>
      <c r="N281" s="28">
        <v>48030000</v>
      </c>
      <c r="O281" s="28">
        <v>48030000</v>
      </c>
      <c r="P281" s="28">
        <v>48030000</v>
      </c>
      <c r="Q281" s="28" t="str">
        <f>IF(AND(LEN(CUIPO_datos_abiertos[[#This Row],[COD_PROGRAMATICO_MGA]])=7,ISNUMBER(VALUE(CUIPO_datos_abiertos[[#This Row],[COD_PROGRAMATICO_MGA]]))),"VALIDO","")</f>
        <v/>
      </c>
    </row>
    <row r="282" spans="1:17" hidden="1" x14ac:dyDescent="0.3">
      <c r="A282">
        <v>20251201</v>
      </c>
      <c r="B282" t="s">
        <v>1384</v>
      </c>
      <c r="C282" t="s">
        <v>1558</v>
      </c>
      <c r="D282" t="s">
        <v>1386</v>
      </c>
      <c r="E282" t="s">
        <v>1398</v>
      </c>
      <c r="F282" t="str">
        <f>LEFT(CUIPO_datos_abiertos[[#This Row],[COD_PROGRAMATICO_MGA]],4)</f>
        <v>3301</v>
      </c>
      <c r="G282" t="s">
        <v>93</v>
      </c>
      <c r="H282" t="s">
        <v>1389</v>
      </c>
      <c r="I282" t="s">
        <v>1390</v>
      </c>
      <c r="J282" t="s">
        <v>1425</v>
      </c>
      <c r="K282" t="s">
        <v>1392</v>
      </c>
      <c r="L282" t="s">
        <v>1390</v>
      </c>
      <c r="M282" t="s">
        <v>1451</v>
      </c>
      <c r="N282" s="28">
        <v>135883700</v>
      </c>
      <c r="O282" s="28">
        <v>135883700</v>
      </c>
      <c r="P282" s="28">
        <v>135883700</v>
      </c>
      <c r="Q282" s="28" t="str">
        <f>IF(AND(LEN(CUIPO_datos_abiertos[[#This Row],[COD_PROGRAMATICO_MGA]])=7,ISNUMBER(VALUE(CUIPO_datos_abiertos[[#This Row],[COD_PROGRAMATICO_MGA]]))),"VALIDO","")</f>
        <v>VALIDO</v>
      </c>
    </row>
    <row r="283" spans="1:17" hidden="1" x14ac:dyDescent="0.3">
      <c r="A283">
        <v>20260301</v>
      </c>
      <c r="B283" t="s">
        <v>1384</v>
      </c>
      <c r="C283" t="s">
        <v>1246</v>
      </c>
      <c r="D283" t="s">
        <v>1386</v>
      </c>
      <c r="E283" t="s">
        <v>1394</v>
      </c>
      <c r="F283" t="str">
        <f>LEFT(CUIPO_datos_abiertos[[#This Row],[COD_PROGRAMATICO_MGA]],4)</f>
        <v>1906</v>
      </c>
      <c r="G283" t="s">
        <v>1452</v>
      </c>
      <c r="H283" t="s">
        <v>1389</v>
      </c>
      <c r="I283" t="s">
        <v>1493</v>
      </c>
      <c r="J283" t="s">
        <v>1396</v>
      </c>
      <c r="K283" t="s">
        <v>1392</v>
      </c>
      <c r="L283" t="s">
        <v>1390</v>
      </c>
      <c r="M283" t="s">
        <v>1494</v>
      </c>
      <c r="N283" s="28">
        <v>3020672570</v>
      </c>
      <c r="O283" s="28">
        <v>3020672570</v>
      </c>
      <c r="P283" s="28">
        <v>3020672570</v>
      </c>
      <c r="Q283" s="28" t="str">
        <f>IF(AND(LEN(CUIPO_datos_abiertos[[#This Row],[COD_PROGRAMATICO_MGA]])=7,ISNUMBER(VALUE(CUIPO_datos_abiertos[[#This Row],[COD_PROGRAMATICO_MGA]]))),"VALIDO","")</f>
        <v>VALIDO</v>
      </c>
    </row>
    <row r="284" spans="1:17" hidden="1" x14ac:dyDescent="0.3">
      <c r="A284">
        <v>20260301</v>
      </c>
      <c r="B284" t="s">
        <v>1384</v>
      </c>
      <c r="C284" t="s">
        <v>1388</v>
      </c>
      <c r="D284" t="s">
        <v>1397</v>
      </c>
      <c r="E284" t="s">
        <v>1398</v>
      </c>
      <c r="F284" t="str">
        <f>LEFT(CUIPO_datos_abiertos[[#This Row],[COD_PROGRAMATICO_MGA]],4)</f>
        <v>NO A</v>
      </c>
      <c r="G284" t="s">
        <v>1390</v>
      </c>
      <c r="H284" t="s">
        <v>1390</v>
      </c>
      <c r="I284" t="s">
        <v>1390</v>
      </c>
      <c r="J284" t="s">
        <v>1390</v>
      </c>
      <c r="K284" t="s">
        <v>1390</v>
      </c>
      <c r="L284" t="s">
        <v>1390</v>
      </c>
      <c r="M284" t="s">
        <v>1390</v>
      </c>
      <c r="N284" s="28">
        <v>41797501</v>
      </c>
      <c r="O284" s="28">
        <v>41797501</v>
      </c>
      <c r="P284" s="28">
        <v>41797501</v>
      </c>
      <c r="Q284" s="28" t="str">
        <f>IF(AND(LEN(CUIPO_datos_abiertos[[#This Row],[COD_PROGRAMATICO_MGA]])=7,ISNUMBER(VALUE(CUIPO_datos_abiertos[[#This Row],[COD_PROGRAMATICO_MGA]]))),"VALIDO","")</f>
        <v/>
      </c>
    </row>
    <row r="285" spans="1:17" hidden="1" x14ac:dyDescent="0.3">
      <c r="A285">
        <v>20251201</v>
      </c>
      <c r="B285" t="s">
        <v>1384</v>
      </c>
      <c r="C285" t="s">
        <v>1474</v>
      </c>
      <c r="D285" t="s">
        <v>1386</v>
      </c>
      <c r="E285" t="s">
        <v>1398</v>
      </c>
      <c r="F285" t="str">
        <f>LEFT(CUIPO_datos_abiertos[[#This Row],[COD_PROGRAMATICO_MGA]],4)</f>
        <v>2402</v>
      </c>
      <c r="G285" t="s">
        <v>1475</v>
      </c>
      <c r="H285" t="s">
        <v>1389</v>
      </c>
      <c r="I285" t="s">
        <v>1390</v>
      </c>
      <c r="J285" t="s">
        <v>1396</v>
      </c>
      <c r="K285" t="s">
        <v>1392</v>
      </c>
      <c r="L285" t="s">
        <v>1390</v>
      </c>
      <c r="M285" t="s">
        <v>1390</v>
      </c>
      <c r="N285" s="28">
        <v>441398134</v>
      </c>
      <c r="O285" s="28">
        <v>441398134</v>
      </c>
      <c r="P285" s="28">
        <v>375871675</v>
      </c>
      <c r="Q285" s="28" t="str">
        <f>IF(AND(LEN(CUIPO_datos_abiertos[[#This Row],[COD_PROGRAMATICO_MGA]])=7,ISNUMBER(VALUE(CUIPO_datos_abiertos[[#This Row],[COD_PROGRAMATICO_MGA]]))),"VALIDO","")</f>
        <v>VALIDO</v>
      </c>
    </row>
    <row r="286" spans="1:17" hidden="1" x14ac:dyDescent="0.3">
      <c r="A286">
        <v>20251201</v>
      </c>
      <c r="B286" t="s">
        <v>1384</v>
      </c>
      <c r="C286" t="s">
        <v>1388</v>
      </c>
      <c r="D286" t="s">
        <v>1386</v>
      </c>
      <c r="E286" t="s">
        <v>1402</v>
      </c>
      <c r="F286" t="str">
        <f>LEFT(CUIPO_datos_abiertos[[#This Row],[COD_PROGRAMATICO_MGA]],4)</f>
        <v>NO A</v>
      </c>
      <c r="G286" t="s">
        <v>1390</v>
      </c>
      <c r="H286" t="s">
        <v>1390</v>
      </c>
      <c r="I286" t="s">
        <v>1390</v>
      </c>
      <c r="J286" t="s">
        <v>1390</v>
      </c>
      <c r="K286" t="s">
        <v>1390</v>
      </c>
      <c r="L286" t="s">
        <v>1390</v>
      </c>
      <c r="M286" t="s">
        <v>1390</v>
      </c>
      <c r="N286" s="28">
        <v>25088193</v>
      </c>
      <c r="O286" s="28">
        <v>25088193</v>
      </c>
      <c r="P286" s="28">
        <v>25088193</v>
      </c>
      <c r="Q286" s="28" t="str">
        <f>IF(AND(LEN(CUIPO_datos_abiertos[[#This Row],[COD_PROGRAMATICO_MGA]])=7,ISNUMBER(VALUE(CUIPO_datos_abiertos[[#This Row],[COD_PROGRAMATICO_MGA]]))),"VALIDO","")</f>
        <v/>
      </c>
    </row>
    <row r="287" spans="1:17" hidden="1" x14ac:dyDescent="0.3">
      <c r="A287">
        <v>20251201</v>
      </c>
      <c r="B287" t="s">
        <v>1384</v>
      </c>
      <c r="C287" t="s">
        <v>1559</v>
      </c>
      <c r="D287" t="s">
        <v>1386</v>
      </c>
      <c r="E287" t="s">
        <v>1394</v>
      </c>
      <c r="F287" t="str">
        <f>LEFT(CUIPO_datos_abiertos[[#This Row],[COD_PROGRAMATICO_MGA]],4)</f>
        <v>1903</v>
      </c>
      <c r="G287" t="s">
        <v>78</v>
      </c>
      <c r="H287" t="s">
        <v>1419</v>
      </c>
      <c r="I287" t="s">
        <v>1560</v>
      </c>
      <c r="J287" t="s">
        <v>1462</v>
      </c>
      <c r="K287" t="s">
        <v>1392</v>
      </c>
      <c r="L287" t="s">
        <v>1390</v>
      </c>
      <c r="M287" t="s">
        <v>1390</v>
      </c>
      <c r="N287" s="28">
        <v>387064392</v>
      </c>
      <c r="O287" s="28">
        <v>387064392</v>
      </c>
      <c r="P287" s="28">
        <v>387064392</v>
      </c>
      <c r="Q287" s="28" t="str">
        <f>IF(AND(LEN(CUIPO_datos_abiertos[[#This Row],[COD_PROGRAMATICO_MGA]])=7,ISNUMBER(VALUE(CUIPO_datos_abiertos[[#This Row],[COD_PROGRAMATICO_MGA]]))),"VALIDO","")</f>
        <v>VALIDO</v>
      </c>
    </row>
    <row r="288" spans="1:17" hidden="1" x14ac:dyDescent="0.3">
      <c r="A288">
        <v>20260301</v>
      </c>
      <c r="B288" t="s">
        <v>1384</v>
      </c>
      <c r="C288" t="s">
        <v>1388</v>
      </c>
      <c r="D288" t="s">
        <v>1386</v>
      </c>
      <c r="E288" t="s">
        <v>1398</v>
      </c>
      <c r="F288" t="str">
        <f>LEFT(CUIPO_datos_abiertos[[#This Row],[COD_PROGRAMATICO_MGA]],4)</f>
        <v>NO A</v>
      </c>
      <c r="G288" t="s">
        <v>1390</v>
      </c>
      <c r="H288" t="s">
        <v>1390</v>
      </c>
      <c r="I288" t="s">
        <v>1390</v>
      </c>
      <c r="J288" t="s">
        <v>1390</v>
      </c>
      <c r="K288" t="s">
        <v>1390</v>
      </c>
      <c r="L288" t="s">
        <v>1390</v>
      </c>
      <c r="M288" t="s">
        <v>1390</v>
      </c>
      <c r="N288" s="28">
        <v>4617123737</v>
      </c>
      <c r="O288" s="28">
        <v>4617123737</v>
      </c>
      <c r="P288" s="28">
        <v>4617123737</v>
      </c>
      <c r="Q288" s="28" t="str">
        <f>IF(AND(LEN(CUIPO_datos_abiertos[[#This Row],[COD_PROGRAMATICO_MGA]])=7,ISNUMBER(VALUE(CUIPO_datos_abiertos[[#This Row],[COD_PROGRAMATICO_MGA]]))),"VALIDO","")</f>
        <v/>
      </c>
    </row>
    <row r="289" spans="1:17" hidden="1" x14ac:dyDescent="0.3">
      <c r="A289">
        <v>20260301</v>
      </c>
      <c r="B289" t="s">
        <v>1384</v>
      </c>
      <c r="C289" t="s">
        <v>1388</v>
      </c>
      <c r="D289" t="s">
        <v>1386</v>
      </c>
      <c r="E289" t="s">
        <v>1398</v>
      </c>
      <c r="F289" t="str">
        <f>LEFT(CUIPO_datos_abiertos[[#This Row],[COD_PROGRAMATICO_MGA]],4)</f>
        <v>NO A</v>
      </c>
      <c r="G289" t="s">
        <v>1390</v>
      </c>
      <c r="H289" t="s">
        <v>1390</v>
      </c>
      <c r="I289" t="s">
        <v>1390</v>
      </c>
      <c r="J289" t="s">
        <v>1390</v>
      </c>
      <c r="K289" t="s">
        <v>1390</v>
      </c>
      <c r="L289" t="s">
        <v>1390</v>
      </c>
      <c r="M289" t="s">
        <v>1390</v>
      </c>
      <c r="N289" s="28">
        <v>187000000</v>
      </c>
      <c r="O289" s="28">
        <v>62333333</v>
      </c>
      <c r="P289" s="28">
        <v>0</v>
      </c>
      <c r="Q289" s="28" t="str">
        <f>IF(AND(LEN(CUIPO_datos_abiertos[[#This Row],[COD_PROGRAMATICO_MGA]])=7,ISNUMBER(VALUE(CUIPO_datos_abiertos[[#This Row],[COD_PROGRAMATICO_MGA]]))),"VALIDO","")</f>
        <v/>
      </c>
    </row>
    <row r="290" spans="1:17" hidden="1" x14ac:dyDescent="0.3">
      <c r="A290">
        <v>20260301</v>
      </c>
      <c r="B290" t="s">
        <v>1384</v>
      </c>
      <c r="C290" t="s">
        <v>1385</v>
      </c>
      <c r="D290" t="s">
        <v>1386</v>
      </c>
      <c r="E290" t="s">
        <v>1443</v>
      </c>
      <c r="F290" t="str">
        <f>LEFT(CUIPO_datos_abiertos[[#This Row],[COD_PROGRAMATICO_MGA]],4)</f>
        <v>0</v>
      </c>
      <c r="G290" t="s">
        <v>1388</v>
      </c>
      <c r="H290" t="s">
        <v>1389</v>
      </c>
      <c r="I290" t="s">
        <v>1390</v>
      </c>
      <c r="J290" t="s">
        <v>1391</v>
      </c>
      <c r="K290" t="s">
        <v>1392</v>
      </c>
      <c r="L290" t="s">
        <v>1390</v>
      </c>
      <c r="M290" t="s">
        <v>1390</v>
      </c>
      <c r="N290" s="28">
        <v>24122955</v>
      </c>
      <c r="O290" s="28">
        <v>24122955</v>
      </c>
      <c r="P290" s="28">
        <v>24122955</v>
      </c>
      <c r="Q290" s="28" t="str">
        <f>IF(AND(LEN(CUIPO_datos_abiertos[[#This Row],[COD_PROGRAMATICO_MGA]])=7,ISNUMBER(VALUE(CUIPO_datos_abiertos[[#This Row],[COD_PROGRAMATICO_MGA]]))),"VALIDO","")</f>
        <v/>
      </c>
    </row>
    <row r="291" spans="1:17" hidden="1" x14ac:dyDescent="0.3">
      <c r="A291">
        <v>20260301</v>
      </c>
      <c r="B291" t="s">
        <v>1384</v>
      </c>
      <c r="C291" t="s">
        <v>1388</v>
      </c>
      <c r="D291" t="s">
        <v>1386</v>
      </c>
      <c r="E291" t="s">
        <v>1394</v>
      </c>
      <c r="F291" t="str">
        <f>LEFT(CUIPO_datos_abiertos[[#This Row],[COD_PROGRAMATICO_MGA]],4)</f>
        <v>NO A</v>
      </c>
      <c r="G291" t="s">
        <v>1390</v>
      </c>
      <c r="H291" t="s">
        <v>1390</v>
      </c>
      <c r="I291" t="s">
        <v>1390</v>
      </c>
      <c r="J291" t="s">
        <v>1390</v>
      </c>
      <c r="K291" t="s">
        <v>1390</v>
      </c>
      <c r="L291" t="s">
        <v>1390</v>
      </c>
      <c r="M291" t="s">
        <v>1390</v>
      </c>
      <c r="N291" s="28">
        <v>17888913498</v>
      </c>
      <c r="O291" s="28">
        <v>11930508348</v>
      </c>
      <c r="P291" s="28">
        <v>11616281418</v>
      </c>
      <c r="Q291" s="28" t="str">
        <f>IF(AND(LEN(CUIPO_datos_abiertos[[#This Row],[COD_PROGRAMATICO_MGA]])=7,ISNUMBER(VALUE(CUIPO_datos_abiertos[[#This Row],[COD_PROGRAMATICO_MGA]]))),"VALIDO","")</f>
        <v/>
      </c>
    </row>
    <row r="292" spans="1:17" hidden="1" x14ac:dyDescent="0.3">
      <c r="A292">
        <v>20251201</v>
      </c>
      <c r="B292" t="s">
        <v>1384</v>
      </c>
      <c r="C292" t="s">
        <v>1407</v>
      </c>
      <c r="D292" t="s">
        <v>1386</v>
      </c>
      <c r="E292" t="s">
        <v>1402</v>
      </c>
      <c r="F292" t="str">
        <f>LEFT(CUIPO_datos_abiertos[[#This Row],[COD_PROGRAMATICO_MGA]],4)</f>
        <v>2201</v>
      </c>
      <c r="G292" t="s">
        <v>51</v>
      </c>
      <c r="H292" t="s">
        <v>1389</v>
      </c>
      <c r="I292" t="s">
        <v>1403</v>
      </c>
      <c r="J292" t="s">
        <v>1404</v>
      </c>
      <c r="K292" t="s">
        <v>1392</v>
      </c>
      <c r="L292" t="s">
        <v>1390</v>
      </c>
      <c r="M292" t="s">
        <v>1390</v>
      </c>
      <c r="N292" s="28">
        <v>355656143</v>
      </c>
      <c r="O292" s="28">
        <v>355656143</v>
      </c>
      <c r="P292" s="28">
        <v>355656143</v>
      </c>
      <c r="Q292" s="28" t="str">
        <f>IF(AND(LEN(CUIPO_datos_abiertos[[#This Row],[COD_PROGRAMATICO_MGA]])=7,ISNUMBER(VALUE(CUIPO_datos_abiertos[[#This Row],[COD_PROGRAMATICO_MGA]]))),"VALIDO","")</f>
        <v>VALIDO</v>
      </c>
    </row>
    <row r="293" spans="1:17" hidden="1" x14ac:dyDescent="0.3">
      <c r="A293">
        <v>20251201</v>
      </c>
      <c r="B293" t="s">
        <v>1384</v>
      </c>
      <c r="C293" t="s">
        <v>1390</v>
      </c>
      <c r="D293" t="s">
        <v>1386</v>
      </c>
      <c r="E293" t="s">
        <v>1394</v>
      </c>
      <c r="F293" t="str">
        <f>LEFT(CUIPO_datos_abiertos[[#This Row],[COD_PROGRAMATICO_MGA]],4)</f>
        <v>0</v>
      </c>
      <c r="G293" t="s">
        <v>1388</v>
      </c>
      <c r="H293" t="s">
        <v>1419</v>
      </c>
      <c r="I293" t="s">
        <v>1405</v>
      </c>
      <c r="J293" t="s">
        <v>1502</v>
      </c>
      <c r="K293" t="s">
        <v>1392</v>
      </c>
      <c r="L293" t="s">
        <v>1390</v>
      </c>
      <c r="M293" t="s">
        <v>1390</v>
      </c>
      <c r="N293" s="28">
        <v>20000000</v>
      </c>
      <c r="O293" s="28">
        <v>0</v>
      </c>
      <c r="P293" s="28">
        <v>0</v>
      </c>
      <c r="Q293" s="28" t="str">
        <f>IF(AND(LEN(CUIPO_datos_abiertos[[#This Row],[COD_PROGRAMATICO_MGA]])=7,ISNUMBER(VALUE(CUIPO_datos_abiertos[[#This Row],[COD_PROGRAMATICO_MGA]]))),"VALIDO","")</f>
        <v/>
      </c>
    </row>
    <row r="294" spans="1:17" hidden="1" x14ac:dyDescent="0.3">
      <c r="A294">
        <v>20251201</v>
      </c>
      <c r="B294" t="s">
        <v>1384</v>
      </c>
      <c r="C294" t="s">
        <v>1407</v>
      </c>
      <c r="D294" t="s">
        <v>1386</v>
      </c>
      <c r="E294" t="s">
        <v>1402</v>
      </c>
      <c r="F294" t="str">
        <f>LEFT(CUIPO_datos_abiertos[[#This Row],[COD_PROGRAMATICO_MGA]],4)</f>
        <v>2201</v>
      </c>
      <c r="G294" t="s">
        <v>51</v>
      </c>
      <c r="H294" t="s">
        <v>1389</v>
      </c>
      <c r="I294" t="s">
        <v>1403</v>
      </c>
      <c r="J294" t="s">
        <v>1404</v>
      </c>
      <c r="K294" t="s">
        <v>1392</v>
      </c>
      <c r="L294" t="s">
        <v>1390</v>
      </c>
      <c r="M294" t="s">
        <v>1390</v>
      </c>
      <c r="N294" s="28">
        <v>39390084676</v>
      </c>
      <c r="O294" s="28">
        <v>39390084676</v>
      </c>
      <c r="P294" s="28">
        <v>39390084676</v>
      </c>
      <c r="Q294" s="28" t="str">
        <f>IF(AND(LEN(CUIPO_datos_abiertos[[#This Row],[COD_PROGRAMATICO_MGA]])=7,ISNUMBER(VALUE(CUIPO_datos_abiertos[[#This Row],[COD_PROGRAMATICO_MGA]]))),"VALIDO","")</f>
        <v>VALIDO</v>
      </c>
    </row>
    <row r="295" spans="1:17" hidden="1" x14ac:dyDescent="0.3">
      <c r="A295">
        <v>20251201</v>
      </c>
      <c r="B295" t="s">
        <v>1384</v>
      </c>
      <c r="C295" t="s">
        <v>1561</v>
      </c>
      <c r="D295" t="s">
        <v>1386</v>
      </c>
      <c r="E295" t="s">
        <v>1402</v>
      </c>
      <c r="F295" t="str">
        <f>LEFT(CUIPO_datos_abiertos[[#This Row],[COD_PROGRAMATICO_MGA]],4)</f>
        <v>2201</v>
      </c>
      <c r="G295" t="s">
        <v>51</v>
      </c>
      <c r="H295" t="s">
        <v>1530</v>
      </c>
      <c r="I295" t="s">
        <v>1562</v>
      </c>
      <c r="J295" t="s">
        <v>1404</v>
      </c>
      <c r="K295" t="s">
        <v>1392</v>
      </c>
      <c r="L295" t="s">
        <v>1390</v>
      </c>
      <c r="M295" t="s">
        <v>1390</v>
      </c>
      <c r="N295" s="28">
        <v>428696154</v>
      </c>
      <c r="O295" s="28">
        <v>428696154</v>
      </c>
      <c r="P295" s="28">
        <v>428696154</v>
      </c>
      <c r="Q295" s="28" t="str">
        <f>IF(AND(LEN(CUIPO_datos_abiertos[[#This Row],[COD_PROGRAMATICO_MGA]])=7,ISNUMBER(VALUE(CUIPO_datos_abiertos[[#This Row],[COD_PROGRAMATICO_MGA]]))),"VALIDO","")</f>
        <v>VALIDO</v>
      </c>
    </row>
    <row r="296" spans="1:17" hidden="1" x14ac:dyDescent="0.3">
      <c r="A296">
        <v>20260301</v>
      </c>
      <c r="B296" t="s">
        <v>1384</v>
      </c>
      <c r="C296" t="s">
        <v>1388</v>
      </c>
      <c r="D296" t="s">
        <v>1386</v>
      </c>
      <c r="E296" t="s">
        <v>1387</v>
      </c>
      <c r="F296" t="str">
        <f>LEFT(CUIPO_datos_abiertos[[#This Row],[COD_PROGRAMATICO_MGA]],4)</f>
        <v>NO A</v>
      </c>
      <c r="G296" t="s">
        <v>1390</v>
      </c>
      <c r="H296" t="s">
        <v>1390</v>
      </c>
      <c r="I296" t="s">
        <v>1390</v>
      </c>
      <c r="J296" t="s">
        <v>1390</v>
      </c>
      <c r="K296" t="s">
        <v>1390</v>
      </c>
      <c r="L296" t="s">
        <v>1390</v>
      </c>
      <c r="M296" t="s">
        <v>1390</v>
      </c>
      <c r="N296" s="28">
        <v>754855740</v>
      </c>
      <c r="O296" s="28">
        <v>754855740</v>
      </c>
      <c r="P296" s="28">
        <v>754855740</v>
      </c>
      <c r="Q296" s="28" t="str">
        <f>IF(AND(LEN(CUIPO_datos_abiertos[[#This Row],[COD_PROGRAMATICO_MGA]])=7,ISNUMBER(VALUE(CUIPO_datos_abiertos[[#This Row],[COD_PROGRAMATICO_MGA]]))),"VALIDO","")</f>
        <v/>
      </c>
    </row>
    <row r="297" spans="1:17" hidden="1" x14ac:dyDescent="0.3">
      <c r="A297">
        <v>20251201</v>
      </c>
      <c r="B297" t="s">
        <v>1384</v>
      </c>
      <c r="C297" t="s">
        <v>1388</v>
      </c>
      <c r="D297" t="s">
        <v>1386</v>
      </c>
      <c r="E297" t="s">
        <v>1387</v>
      </c>
      <c r="F297" t="str">
        <f>LEFT(CUIPO_datos_abiertos[[#This Row],[COD_PROGRAMATICO_MGA]],4)</f>
        <v>NO A</v>
      </c>
      <c r="G297" t="s">
        <v>1390</v>
      </c>
      <c r="H297" t="s">
        <v>1390</v>
      </c>
      <c r="I297" t="s">
        <v>1390</v>
      </c>
      <c r="J297" t="s">
        <v>1390</v>
      </c>
      <c r="K297" t="s">
        <v>1390</v>
      </c>
      <c r="L297" t="s">
        <v>1390</v>
      </c>
      <c r="M297" t="s">
        <v>1390</v>
      </c>
      <c r="N297" s="28">
        <v>16717500</v>
      </c>
      <c r="O297" s="28">
        <v>16717500</v>
      </c>
      <c r="P297" s="28">
        <v>16717500</v>
      </c>
      <c r="Q297" s="28" t="str">
        <f>IF(AND(LEN(CUIPO_datos_abiertos[[#This Row],[COD_PROGRAMATICO_MGA]])=7,ISNUMBER(VALUE(CUIPO_datos_abiertos[[#This Row],[COD_PROGRAMATICO_MGA]]))),"VALIDO","")</f>
        <v/>
      </c>
    </row>
    <row r="298" spans="1:17" hidden="1" x14ac:dyDescent="0.3">
      <c r="A298">
        <v>20251201</v>
      </c>
      <c r="B298" t="s">
        <v>1384</v>
      </c>
      <c r="C298" t="s">
        <v>1563</v>
      </c>
      <c r="D298" t="s">
        <v>1386</v>
      </c>
      <c r="E298" t="s">
        <v>1398</v>
      </c>
      <c r="F298" t="str">
        <f>LEFT(CUIPO_datos_abiertos[[#This Row],[COD_PROGRAMATICO_MGA]],4)</f>
        <v>2302</v>
      </c>
      <c r="G298" t="s">
        <v>184</v>
      </c>
      <c r="H298" t="s">
        <v>1522</v>
      </c>
      <c r="I298" t="s">
        <v>1390</v>
      </c>
      <c r="J298" t="s">
        <v>1412</v>
      </c>
      <c r="K298" t="s">
        <v>1392</v>
      </c>
      <c r="L298" t="s">
        <v>1390</v>
      </c>
      <c r="M298" t="s">
        <v>1390</v>
      </c>
      <c r="N298" s="28">
        <v>49921865</v>
      </c>
      <c r="O298" s="28">
        <v>9707305</v>
      </c>
      <c r="P298" s="28">
        <v>9707305</v>
      </c>
      <c r="Q298" s="28" t="str">
        <f>IF(AND(LEN(CUIPO_datos_abiertos[[#This Row],[COD_PROGRAMATICO_MGA]])=7,ISNUMBER(VALUE(CUIPO_datos_abiertos[[#This Row],[COD_PROGRAMATICO_MGA]]))),"VALIDO","")</f>
        <v>VALIDO</v>
      </c>
    </row>
    <row r="299" spans="1:17" hidden="1" x14ac:dyDescent="0.3">
      <c r="A299">
        <v>20260301</v>
      </c>
      <c r="B299" t="s">
        <v>1384</v>
      </c>
      <c r="C299" t="s">
        <v>1564</v>
      </c>
      <c r="D299" t="s">
        <v>1386</v>
      </c>
      <c r="E299" t="s">
        <v>1402</v>
      </c>
      <c r="F299" t="str">
        <f>LEFT(CUIPO_datos_abiertos[[#This Row],[COD_PROGRAMATICO_MGA]],4)</f>
        <v>2201</v>
      </c>
      <c r="G299" t="s">
        <v>141</v>
      </c>
      <c r="H299" t="s">
        <v>1530</v>
      </c>
      <c r="I299" t="s">
        <v>1565</v>
      </c>
      <c r="J299" t="s">
        <v>1404</v>
      </c>
      <c r="K299" t="s">
        <v>1392</v>
      </c>
      <c r="L299" t="s">
        <v>1390</v>
      </c>
      <c r="M299" t="s">
        <v>1390</v>
      </c>
      <c r="N299" s="28">
        <v>1054759012</v>
      </c>
      <c r="O299" s="28">
        <v>37489970</v>
      </c>
      <c r="P299" s="28">
        <v>37489970</v>
      </c>
      <c r="Q299" s="28" t="str">
        <f>IF(AND(LEN(CUIPO_datos_abiertos[[#This Row],[COD_PROGRAMATICO_MGA]])=7,ISNUMBER(VALUE(CUIPO_datos_abiertos[[#This Row],[COD_PROGRAMATICO_MGA]]))),"VALIDO","")</f>
        <v>VALIDO</v>
      </c>
    </row>
    <row r="300" spans="1:17" hidden="1" x14ac:dyDescent="0.3">
      <c r="A300">
        <v>20251201</v>
      </c>
      <c r="B300" t="s">
        <v>1384</v>
      </c>
      <c r="C300" t="s">
        <v>1388</v>
      </c>
      <c r="D300" t="s">
        <v>1386</v>
      </c>
      <c r="E300" t="s">
        <v>1394</v>
      </c>
      <c r="F300" t="str">
        <f>LEFT(CUIPO_datos_abiertos[[#This Row],[COD_PROGRAMATICO_MGA]],4)</f>
        <v>NO A</v>
      </c>
      <c r="G300" t="s">
        <v>1390</v>
      </c>
      <c r="H300" t="s">
        <v>1390</v>
      </c>
      <c r="I300" t="s">
        <v>1390</v>
      </c>
      <c r="J300" t="s">
        <v>1390</v>
      </c>
      <c r="K300" t="s">
        <v>1390</v>
      </c>
      <c r="L300" t="s">
        <v>1390</v>
      </c>
      <c r="M300" t="s">
        <v>1390</v>
      </c>
      <c r="N300" s="28">
        <v>11347364156</v>
      </c>
      <c r="O300" s="28">
        <v>11313731225</v>
      </c>
      <c r="P300" s="28">
        <v>11160972764</v>
      </c>
      <c r="Q300" s="28" t="str">
        <f>IF(AND(LEN(CUIPO_datos_abiertos[[#This Row],[COD_PROGRAMATICO_MGA]])=7,ISNUMBER(VALUE(CUIPO_datos_abiertos[[#This Row],[COD_PROGRAMATICO_MGA]]))),"VALIDO","")</f>
        <v/>
      </c>
    </row>
    <row r="301" spans="1:17" hidden="1" x14ac:dyDescent="0.3">
      <c r="A301">
        <v>20251201</v>
      </c>
      <c r="B301" t="s">
        <v>1384</v>
      </c>
      <c r="C301" t="s">
        <v>1388</v>
      </c>
      <c r="D301" t="s">
        <v>1386</v>
      </c>
      <c r="E301" t="s">
        <v>1398</v>
      </c>
      <c r="F301" t="str">
        <f>LEFT(CUIPO_datos_abiertos[[#This Row],[COD_PROGRAMATICO_MGA]],4)</f>
        <v>NO A</v>
      </c>
      <c r="G301" t="s">
        <v>1390</v>
      </c>
      <c r="H301" t="s">
        <v>1390</v>
      </c>
      <c r="I301" t="s">
        <v>1390</v>
      </c>
      <c r="J301" t="s">
        <v>1390</v>
      </c>
      <c r="K301" t="s">
        <v>1390</v>
      </c>
      <c r="L301" t="s">
        <v>1390</v>
      </c>
      <c r="M301" t="s">
        <v>1390</v>
      </c>
      <c r="N301" s="28">
        <v>1744088082</v>
      </c>
      <c r="O301" s="28">
        <v>1377421415</v>
      </c>
      <c r="P301" s="28">
        <v>1194088082</v>
      </c>
      <c r="Q301" s="28" t="str">
        <f>IF(AND(LEN(CUIPO_datos_abiertos[[#This Row],[COD_PROGRAMATICO_MGA]])=7,ISNUMBER(VALUE(CUIPO_datos_abiertos[[#This Row],[COD_PROGRAMATICO_MGA]]))),"VALIDO","")</f>
        <v/>
      </c>
    </row>
    <row r="302" spans="1:17" hidden="1" x14ac:dyDescent="0.3">
      <c r="A302">
        <v>20251201</v>
      </c>
      <c r="B302" t="s">
        <v>1384</v>
      </c>
      <c r="C302" t="s">
        <v>1388</v>
      </c>
      <c r="D302" t="s">
        <v>1386</v>
      </c>
      <c r="E302" t="s">
        <v>1402</v>
      </c>
      <c r="F302" t="str">
        <f>LEFT(CUIPO_datos_abiertos[[#This Row],[COD_PROGRAMATICO_MGA]],4)</f>
        <v>NO A</v>
      </c>
      <c r="G302" t="s">
        <v>1390</v>
      </c>
      <c r="H302" t="s">
        <v>1390</v>
      </c>
      <c r="I302" t="s">
        <v>1390</v>
      </c>
      <c r="J302" t="s">
        <v>1390</v>
      </c>
      <c r="K302" t="s">
        <v>1390</v>
      </c>
      <c r="L302" t="s">
        <v>1390</v>
      </c>
      <c r="M302" t="s">
        <v>1390</v>
      </c>
      <c r="N302" s="28">
        <v>1439803689</v>
      </c>
      <c r="O302" s="28">
        <v>1439803689</v>
      </c>
      <c r="P302" s="28">
        <v>1439803689</v>
      </c>
      <c r="Q302" s="28" t="str">
        <f>IF(AND(LEN(CUIPO_datos_abiertos[[#This Row],[COD_PROGRAMATICO_MGA]])=7,ISNUMBER(VALUE(CUIPO_datos_abiertos[[#This Row],[COD_PROGRAMATICO_MGA]]))),"VALIDO","")</f>
        <v/>
      </c>
    </row>
    <row r="303" spans="1:17" hidden="1" x14ac:dyDescent="0.3">
      <c r="A303">
        <v>20260301</v>
      </c>
      <c r="B303" t="s">
        <v>1384</v>
      </c>
      <c r="C303" t="s">
        <v>1566</v>
      </c>
      <c r="D303" t="s">
        <v>1386</v>
      </c>
      <c r="E303" t="s">
        <v>1398</v>
      </c>
      <c r="F303" t="str">
        <f>LEFT(CUIPO_datos_abiertos[[#This Row],[COD_PROGRAMATICO_MGA]],4)</f>
        <v>1906</v>
      </c>
      <c r="G303" t="s">
        <v>67</v>
      </c>
      <c r="H303" t="s">
        <v>1389</v>
      </c>
      <c r="I303" t="s">
        <v>1390</v>
      </c>
      <c r="J303" t="s">
        <v>1501</v>
      </c>
      <c r="K303" t="s">
        <v>1392</v>
      </c>
      <c r="L303" t="s">
        <v>1390</v>
      </c>
      <c r="M303" t="s">
        <v>1390</v>
      </c>
      <c r="N303" s="28">
        <v>21237061373</v>
      </c>
      <c r="O303" s="28">
        <v>6364986136</v>
      </c>
      <c r="P303" s="28">
        <v>6364986136</v>
      </c>
      <c r="Q303" s="28" t="str">
        <f>IF(AND(LEN(CUIPO_datos_abiertos[[#This Row],[COD_PROGRAMATICO_MGA]])=7,ISNUMBER(VALUE(CUIPO_datos_abiertos[[#This Row],[COD_PROGRAMATICO_MGA]]))),"VALIDO","")</f>
        <v>VALIDO</v>
      </c>
    </row>
    <row r="304" spans="1:17" hidden="1" x14ac:dyDescent="0.3">
      <c r="A304">
        <v>20260301</v>
      </c>
      <c r="B304" t="s">
        <v>1384</v>
      </c>
      <c r="C304" t="s">
        <v>1388</v>
      </c>
      <c r="D304" t="s">
        <v>1386</v>
      </c>
      <c r="E304" t="s">
        <v>1394</v>
      </c>
      <c r="F304" t="str">
        <f>LEFT(CUIPO_datos_abiertos[[#This Row],[COD_PROGRAMATICO_MGA]],4)</f>
        <v>0</v>
      </c>
      <c r="G304" t="s">
        <v>1388</v>
      </c>
      <c r="H304" t="s">
        <v>1419</v>
      </c>
      <c r="I304" t="s">
        <v>1405</v>
      </c>
      <c r="J304" t="s">
        <v>1449</v>
      </c>
      <c r="K304" t="s">
        <v>1392</v>
      </c>
      <c r="L304" t="s">
        <v>1390</v>
      </c>
      <c r="M304" t="s">
        <v>1390</v>
      </c>
      <c r="N304" s="28">
        <v>13599320</v>
      </c>
      <c r="O304" s="28">
        <v>0</v>
      </c>
      <c r="P304" s="28">
        <v>0</v>
      </c>
      <c r="Q304" s="28" t="str">
        <f>IF(AND(LEN(CUIPO_datos_abiertos[[#This Row],[COD_PROGRAMATICO_MGA]])=7,ISNUMBER(VALUE(CUIPO_datos_abiertos[[#This Row],[COD_PROGRAMATICO_MGA]]))),"VALIDO","")</f>
        <v/>
      </c>
    </row>
    <row r="305" spans="1:17" hidden="1" x14ac:dyDescent="0.3">
      <c r="A305">
        <v>20251201</v>
      </c>
      <c r="B305" t="s">
        <v>1384</v>
      </c>
      <c r="C305" t="s">
        <v>1388</v>
      </c>
      <c r="D305" t="s">
        <v>1386</v>
      </c>
      <c r="E305" t="s">
        <v>1394</v>
      </c>
      <c r="F305" t="str">
        <f>LEFT(CUIPO_datos_abiertos[[#This Row],[COD_PROGRAMATICO_MGA]],4)</f>
        <v>0</v>
      </c>
      <c r="G305" t="s">
        <v>1388</v>
      </c>
      <c r="H305" t="s">
        <v>1389</v>
      </c>
      <c r="I305" t="s">
        <v>1405</v>
      </c>
      <c r="J305" t="s">
        <v>1396</v>
      </c>
      <c r="K305" t="s">
        <v>1392</v>
      </c>
      <c r="L305" t="s">
        <v>1390</v>
      </c>
      <c r="M305" t="s">
        <v>1390</v>
      </c>
      <c r="N305" s="28">
        <v>32608037</v>
      </c>
      <c r="O305" s="28">
        <v>32551678</v>
      </c>
      <c r="P305" s="28">
        <v>32551678</v>
      </c>
      <c r="Q305" s="28" t="str">
        <f>IF(AND(LEN(CUIPO_datos_abiertos[[#This Row],[COD_PROGRAMATICO_MGA]])=7,ISNUMBER(VALUE(CUIPO_datos_abiertos[[#This Row],[COD_PROGRAMATICO_MGA]]))),"VALIDO","")</f>
        <v/>
      </c>
    </row>
    <row r="306" spans="1:17" hidden="1" x14ac:dyDescent="0.3">
      <c r="A306">
        <v>20251201</v>
      </c>
      <c r="B306" t="s">
        <v>1384</v>
      </c>
      <c r="C306" t="s">
        <v>1567</v>
      </c>
      <c r="D306" t="s">
        <v>1386</v>
      </c>
      <c r="E306" t="s">
        <v>1398</v>
      </c>
      <c r="F306" t="str">
        <f>LEFT(CUIPO_datos_abiertos[[#This Row],[COD_PROGRAMATICO_MGA]],4)</f>
        <v>4102</v>
      </c>
      <c r="G306" t="s">
        <v>164</v>
      </c>
      <c r="H306" t="s">
        <v>1411</v>
      </c>
      <c r="I306" t="s">
        <v>1390</v>
      </c>
      <c r="J306" t="s">
        <v>1412</v>
      </c>
      <c r="K306" t="s">
        <v>1392</v>
      </c>
      <c r="L306" t="s">
        <v>1390</v>
      </c>
      <c r="M306" t="s">
        <v>1390</v>
      </c>
      <c r="N306" s="28">
        <v>56000000</v>
      </c>
      <c r="O306" s="28">
        <v>56000000</v>
      </c>
      <c r="P306" s="28">
        <v>56000000</v>
      </c>
      <c r="Q306" s="28" t="str">
        <f>IF(AND(LEN(CUIPO_datos_abiertos[[#This Row],[COD_PROGRAMATICO_MGA]])=7,ISNUMBER(VALUE(CUIPO_datos_abiertos[[#This Row],[COD_PROGRAMATICO_MGA]]))),"VALIDO","")</f>
        <v>VALIDO</v>
      </c>
    </row>
    <row r="307" spans="1:17" hidden="1" x14ac:dyDescent="0.3">
      <c r="A307">
        <v>20251201</v>
      </c>
      <c r="B307" t="s">
        <v>1384</v>
      </c>
      <c r="C307" t="s">
        <v>1388</v>
      </c>
      <c r="D307" t="s">
        <v>1397</v>
      </c>
      <c r="E307" t="s">
        <v>1398</v>
      </c>
      <c r="F307" t="str">
        <f>LEFT(CUIPO_datos_abiertos[[#This Row],[COD_PROGRAMATICO_MGA]],4)</f>
        <v>NO A</v>
      </c>
      <c r="G307" t="s">
        <v>1390</v>
      </c>
      <c r="H307" t="s">
        <v>1390</v>
      </c>
      <c r="I307" t="s">
        <v>1390</v>
      </c>
      <c r="J307" t="s">
        <v>1390</v>
      </c>
      <c r="K307" t="s">
        <v>1390</v>
      </c>
      <c r="L307" t="s">
        <v>1390</v>
      </c>
      <c r="M307" t="s">
        <v>1390</v>
      </c>
      <c r="N307" s="28">
        <v>2145827669</v>
      </c>
      <c r="O307" s="28">
        <v>2145827669</v>
      </c>
      <c r="P307" s="28">
        <v>1600858118</v>
      </c>
      <c r="Q307" s="28" t="str">
        <f>IF(AND(LEN(CUIPO_datos_abiertos[[#This Row],[COD_PROGRAMATICO_MGA]])=7,ISNUMBER(VALUE(CUIPO_datos_abiertos[[#This Row],[COD_PROGRAMATICO_MGA]]))),"VALIDO","")</f>
        <v/>
      </c>
    </row>
    <row r="308" spans="1:17" hidden="1" x14ac:dyDescent="0.3">
      <c r="A308">
        <v>20251201</v>
      </c>
      <c r="B308" t="s">
        <v>1384</v>
      </c>
      <c r="C308" t="s">
        <v>1390</v>
      </c>
      <c r="D308" t="s">
        <v>1386</v>
      </c>
      <c r="E308" t="s">
        <v>1398</v>
      </c>
      <c r="F308" t="str">
        <f>LEFT(CUIPO_datos_abiertos[[#This Row],[COD_PROGRAMATICO_MGA]],4)</f>
        <v>4003</v>
      </c>
      <c r="G308" t="s">
        <v>1568</v>
      </c>
      <c r="H308" t="s">
        <v>1389</v>
      </c>
      <c r="I308" t="s">
        <v>1390</v>
      </c>
      <c r="J308" t="s">
        <v>1417</v>
      </c>
      <c r="K308" t="s">
        <v>1392</v>
      </c>
      <c r="L308" t="s">
        <v>1390</v>
      </c>
      <c r="M308" t="s">
        <v>1569</v>
      </c>
      <c r="N308" s="28">
        <v>50000000</v>
      </c>
      <c r="O308" s="28">
        <v>50000000</v>
      </c>
      <c r="P308" s="28">
        <v>50000000</v>
      </c>
      <c r="Q308" s="28" t="str">
        <f>IF(AND(LEN(CUIPO_datos_abiertos[[#This Row],[COD_PROGRAMATICO_MGA]])=7,ISNUMBER(VALUE(CUIPO_datos_abiertos[[#This Row],[COD_PROGRAMATICO_MGA]]))),"VALIDO","")</f>
        <v>VALIDO</v>
      </c>
    </row>
    <row r="309" spans="1:17" hidden="1" x14ac:dyDescent="0.3">
      <c r="A309">
        <v>20251201</v>
      </c>
      <c r="B309" t="s">
        <v>1384</v>
      </c>
      <c r="C309" t="s">
        <v>1388</v>
      </c>
      <c r="D309" t="s">
        <v>1386</v>
      </c>
      <c r="E309" t="s">
        <v>1443</v>
      </c>
      <c r="F309" t="str">
        <f>LEFT(CUIPO_datos_abiertos[[#This Row],[COD_PROGRAMATICO_MGA]],4)</f>
        <v>NO A</v>
      </c>
      <c r="G309" t="s">
        <v>1390</v>
      </c>
      <c r="H309" t="s">
        <v>1390</v>
      </c>
      <c r="I309" t="s">
        <v>1390</v>
      </c>
      <c r="J309" t="s">
        <v>1390</v>
      </c>
      <c r="K309" t="s">
        <v>1390</v>
      </c>
      <c r="L309" t="s">
        <v>1390</v>
      </c>
      <c r="M309" t="s">
        <v>1390</v>
      </c>
      <c r="N309" s="28">
        <v>820089794</v>
      </c>
      <c r="O309" s="28">
        <v>820089794</v>
      </c>
      <c r="P309" s="28">
        <v>737764620</v>
      </c>
      <c r="Q309" s="28" t="str">
        <f>IF(AND(LEN(CUIPO_datos_abiertos[[#This Row],[COD_PROGRAMATICO_MGA]])=7,ISNUMBER(VALUE(CUIPO_datos_abiertos[[#This Row],[COD_PROGRAMATICO_MGA]]))),"VALIDO","")</f>
        <v/>
      </c>
    </row>
    <row r="310" spans="1:17" hidden="1" x14ac:dyDescent="0.3">
      <c r="A310">
        <v>20251201</v>
      </c>
      <c r="B310" t="s">
        <v>1384</v>
      </c>
      <c r="C310" t="s">
        <v>1388</v>
      </c>
      <c r="D310" t="s">
        <v>1386</v>
      </c>
      <c r="E310" t="s">
        <v>1394</v>
      </c>
      <c r="F310" t="str">
        <f>LEFT(CUIPO_datos_abiertos[[#This Row],[COD_PROGRAMATICO_MGA]],4)</f>
        <v>0</v>
      </c>
      <c r="G310" t="s">
        <v>1388</v>
      </c>
      <c r="H310" t="s">
        <v>1414</v>
      </c>
      <c r="I310" t="s">
        <v>1405</v>
      </c>
      <c r="J310" t="s">
        <v>1449</v>
      </c>
      <c r="K310" t="s">
        <v>1392</v>
      </c>
      <c r="L310" t="s">
        <v>1390</v>
      </c>
      <c r="M310" t="s">
        <v>1390</v>
      </c>
      <c r="N310" s="28">
        <v>48900000</v>
      </c>
      <c r="O310" s="28">
        <v>48900000</v>
      </c>
      <c r="P310" s="28">
        <v>45400000</v>
      </c>
      <c r="Q310" s="28" t="str">
        <f>IF(AND(LEN(CUIPO_datos_abiertos[[#This Row],[COD_PROGRAMATICO_MGA]])=7,ISNUMBER(VALUE(CUIPO_datos_abiertos[[#This Row],[COD_PROGRAMATICO_MGA]]))),"VALIDO","")</f>
        <v/>
      </c>
    </row>
    <row r="311" spans="1:17" hidden="1" x14ac:dyDescent="0.3">
      <c r="A311">
        <v>20251201</v>
      </c>
      <c r="B311" t="s">
        <v>1384</v>
      </c>
      <c r="C311" t="s">
        <v>1388</v>
      </c>
      <c r="D311" t="s">
        <v>1386</v>
      </c>
      <c r="E311" t="s">
        <v>1398</v>
      </c>
      <c r="F311" t="str">
        <f>LEFT(CUIPO_datos_abiertos[[#This Row],[COD_PROGRAMATICO_MGA]],4)</f>
        <v>NO A</v>
      </c>
      <c r="G311" t="s">
        <v>1390</v>
      </c>
      <c r="H311" t="s">
        <v>1390</v>
      </c>
      <c r="I311" t="s">
        <v>1390</v>
      </c>
      <c r="J311" t="s">
        <v>1390</v>
      </c>
      <c r="K311" t="s">
        <v>1390</v>
      </c>
      <c r="L311" t="s">
        <v>1390</v>
      </c>
      <c r="M311" t="s">
        <v>1390</v>
      </c>
      <c r="N311" s="28">
        <v>110076254317</v>
      </c>
      <c r="O311" s="28">
        <v>43081756543</v>
      </c>
      <c r="P311" s="28">
        <v>39916047438</v>
      </c>
      <c r="Q311" s="28" t="str">
        <f>IF(AND(LEN(CUIPO_datos_abiertos[[#This Row],[COD_PROGRAMATICO_MGA]])=7,ISNUMBER(VALUE(CUIPO_datos_abiertos[[#This Row],[COD_PROGRAMATICO_MGA]]))),"VALIDO","")</f>
        <v/>
      </c>
    </row>
    <row r="312" spans="1:17" hidden="1" x14ac:dyDescent="0.3">
      <c r="A312">
        <v>20260301</v>
      </c>
      <c r="B312" t="s">
        <v>1384</v>
      </c>
      <c r="C312" t="s">
        <v>1388</v>
      </c>
      <c r="D312" t="s">
        <v>1386</v>
      </c>
      <c r="E312" t="s">
        <v>1398</v>
      </c>
      <c r="F312" t="str">
        <f>LEFT(CUIPO_datos_abiertos[[#This Row],[COD_PROGRAMATICO_MGA]],4)</f>
        <v>NO A</v>
      </c>
      <c r="G312" t="s">
        <v>1390</v>
      </c>
      <c r="H312" t="s">
        <v>1390</v>
      </c>
      <c r="I312" t="s">
        <v>1390</v>
      </c>
      <c r="J312" t="s">
        <v>1390</v>
      </c>
      <c r="K312" t="s">
        <v>1390</v>
      </c>
      <c r="L312" t="s">
        <v>1390</v>
      </c>
      <c r="M312" t="s">
        <v>1390</v>
      </c>
      <c r="N312" s="28">
        <v>13381565116</v>
      </c>
      <c r="O312" s="28">
        <v>13381565116</v>
      </c>
      <c r="P312" s="28">
        <v>11342047896</v>
      </c>
      <c r="Q312" s="28" t="str">
        <f>IF(AND(LEN(CUIPO_datos_abiertos[[#This Row],[COD_PROGRAMATICO_MGA]])=7,ISNUMBER(VALUE(CUIPO_datos_abiertos[[#This Row],[COD_PROGRAMATICO_MGA]]))),"VALIDO","")</f>
        <v/>
      </c>
    </row>
    <row r="313" spans="1:17" hidden="1" x14ac:dyDescent="0.3">
      <c r="A313">
        <v>20260301</v>
      </c>
      <c r="B313" t="s">
        <v>1384</v>
      </c>
      <c r="C313" t="s">
        <v>1527</v>
      </c>
      <c r="D313" t="s">
        <v>1386</v>
      </c>
      <c r="E313" t="s">
        <v>1398</v>
      </c>
      <c r="F313" t="str">
        <f>LEFT(CUIPO_datos_abiertos[[#This Row],[COD_PROGRAMATICO_MGA]],4)</f>
        <v>4502</v>
      </c>
      <c r="G313" t="s">
        <v>105</v>
      </c>
      <c r="H313" t="s">
        <v>1411</v>
      </c>
      <c r="I313" t="s">
        <v>1390</v>
      </c>
      <c r="J313" t="s">
        <v>1570</v>
      </c>
      <c r="K313" t="s">
        <v>1392</v>
      </c>
      <c r="L313" t="s">
        <v>1390</v>
      </c>
      <c r="M313" t="s">
        <v>1390</v>
      </c>
      <c r="N313" s="28">
        <v>3210644447</v>
      </c>
      <c r="O313" s="28">
        <v>0</v>
      </c>
      <c r="P313" s="28">
        <v>0</v>
      </c>
      <c r="Q313" s="28" t="str">
        <f>IF(AND(LEN(CUIPO_datos_abiertos[[#This Row],[COD_PROGRAMATICO_MGA]])=7,ISNUMBER(VALUE(CUIPO_datos_abiertos[[#This Row],[COD_PROGRAMATICO_MGA]]))),"VALIDO","")</f>
        <v>VALIDO</v>
      </c>
    </row>
    <row r="314" spans="1:17" hidden="1" x14ac:dyDescent="0.3">
      <c r="A314">
        <v>20251201</v>
      </c>
      <c r="B314" t="s">
        <v>1384</v>
      </c>
      <c r="C314" t="s">
        <v>1515</v>
      </c>
      <c r="D314" t="s">
        <v>1386</v>
      </c>
      <c r="E314" t="s">
        <v>1394</v>
      </c>
      <c r="F314" t="str">
        <f>LEFT(CUIPO_datos_abiertos[[#This Row],[COD_PROGRAMATICO_MGA]],4)</f>
        <v>0</v>
      </c>
      <c r="G314" t="s">
        <v>1388</v>
      </c>
      <c r="H314" t="s">
        <v>1389</v>
      </c>
      <c r="I314" t="s">
        <v>1405</v>
      </c>
      <c r="J314" t="s">
        <v>1449</v>
      </c>
      <c r="K314" t="s">
        <v>1392</v>
      </c>
      <c r="L314" t="s">
        <v>1390</v>
      </c>
      <c r="M314" t="s">
        <v>1390</v>
      </c>
      <c r="N314" s="28">
        <v>65920958</v>
      </c>
      <c r="O314" s="28">
        <v>65920958</v>
      </c>
      <c r="P314" s="28">
        <v>65920958</v>
      </c>
      <c r="Q314" s="28" t="str">
        <f>IF(AND(LEN(CUIPO_datos_abiertos[[#This Row],[COD_PROGRAMATICO_MGA]])=7,ISNUMBER(VALUE(CUIPO_datos_abiertos[[#This Row],[COD_PROGRAMATICO_MGA]]))),"VALIDO","")</f>
        <v/>
      </c>
    </row>
    <row r="315" spans="1:17" hidden="1" x14ac:dyDescent="0.3">
      <c r="A315">
        <v>20260301</v>
      </c>
      <c r="B315" t="s">
        <v>1384</v>
      </c>
      <c r="C315" t="s">
        <v>1388</v>
      </c>
      <c r="D315" t="s">
        <v>1386</v>
      </c>
      <c r="E315" t="s">
        <v>1398</v>
      </c>
      <c r="F315" t="str">
        <f>LEFT(CUIPO_datos_abiertos[[#This Row],[COD_PROGRAMATICO_MGA]],4)</f>
        <v>NO A</v>
      </c>
      <c r="G315" t="s">
        <v>1390</v>
      </c>
      <c r="H315" t="s">
        <v>1390</v>
      </c>
      <c r="I315" t="s">
        <v>1390</v>
      </c>
      <c r="J315" t="s">
        <v>1390</v>
      </c>
      <c r="K315" t="s">
        <v>1390</v>
      </c>
      <c r="L315" t="s">
        <v>1390</v>
      </c>
      <c r="M315" t="s">
        <v>1390</v>
      </c>
      <c r="N315" s="28">
        <v>2776197202</v>
      </c>
      <c r="O315" s="28">
        <v>2776197202</v>
      </c>
      <c r="P315" s="28">
        <v>2776197202</v>
      </c>
      <c r="Q315" s="28" t="str">
        <f>IF(AND(LEN(CUIPO_datos_abiertos[[#This Row],[COD_PROGRAMATICO_MGA]])=7,ISNUMBER(VALUE(CUIPO_datos_abiertos[[#This Row],[COD_PROGRAMATICO_MGA]]))),"VALIDO","")</f>
        <v/>
      </c>
    </row>
    <row r="316" spans="1:17" hidden="1" x14ac:dyDescent="0.3">
      <c r="A316">
        <v>20260301</v>
      </c>
      <c r="B316" t="s">
        <v>1384</v>
      </c>
      <c r="C316" t="s">
        <v>1390</v>
      </c>
      <c r="D316" t="s">
        <v>1386</v>
      </c>
      <c r="E316" t="s">
        <v>1398</v>
      </c>
      <c r="F316" t="str">
        <f>LEFT(CUIPO_datos_abiertos[[#This Row],[COD_PROGRAMATICO_MGA]],4)</f>
        <v>0</v>
      </c>
      <c r="G316" t="s">
        <v>1388</v>
      </c>
      <c r="H316" t="s">
        <v>1389</v>
      </c>
      <c r="I316" t="s">
        <v>1390</v>
      </c>
      <c r="J316" t="s">
        <v>1396</v>
      </c>
      <c r="K316" t="s">
        <v>1392</v>
      </c>
      <c r="L316" t="s">
        <v>1390</v>
      </c>
      <c r="M316" t="s">
        <v>1518</v>
      </c>
      <c r="N316" s="28">
        <v>1504043790</v>
      </c>
      <c r="O316" s="28">
        <v>1504043790</v>
      </c>
      <c r="P316" s="28">
        <v>1504043790</v>
      </c>
      <c r="Q316" s="28" t="str">
        <f>IF(AND(LEN(CUIPO_datos_abiertos[[#This Row],[COD_PROGRAMATICO_MGA]])=7,ISNUMBER(VALUE(CUIPO_datos_abiertos[[#This Row],[COD_PROGRAMATICO_MGA]]))),"VALIDO","")</f>
        <v/>
      </c>
    </row>
    <row r="317" spans="1:17" hidden="1" x14ac:dyDescent="0.3">
      <c r="A317">
        <v>20260301</v>
      </c>
      <c r="B317" t="s">
        <v>1384</v>
      </c>
      <c r="C317" t="s">
        <v>1401</v>
      </c>
      <c r="D317" t="s">
        <v>1386</v>
      </c>
      <c r="E317" t="s">
        <v>1402</v>
      </c>
      <c r="F317" t="str">
        <f>LEFT(CUIPO_datos_abiertos[[#This Row],[COD_PROGRAMATICO_MGA]],4)</f>
        <v>2201</v>
      </c>
      <c r="G317" t="s">
        <v>51</v>
      </c>
      <c r="H317" t="s">
        <v>1389</v>
      </c>
      <c r="I317" t="s">
        <v>1408</v>
      </c>
      <c r="J317" t="s">
        <v>1404</v>
      </c>
      <c r="K317" t="s">
        <v>1392</v>
      </c>
      <c r="L317" t="s">
        <v>1390</v>
      </c>
      <c r="M317" t="s">
        <v>1422</v>
      </c>
      <c r="N317" s="28">
        <v>115848700</v>
      </c>
      <c r="O317" s="28">
        <v>115848700</v>
      </c>
      <c r="P317" s="28">
        <v>115848700</v>
      </c>
      <c r="Q317" s="28" t="str">
        <f>IF(AND(LEN(CUIPO_datos_abiertos[[#This Row],[COD_PROGRAMATICO_MGA]])=7,ISNUMBER(VALUE(CUIPO_datos_abiertos[[#This Row],[COD_PROGRAMATICO_MGA]]))),"VALIDO","")</f>
        <v>VALIDO</v>
      </c>
    </row>
    <row r="318" spans="1:17" hidden="1" x14ac:dyDescent="0.3">
      <c r="A318">
        <v>20251201</v>
      </c>
      <c r="B318" t="s">
        <v>1384</v>
      </c>
      <c r="C318" t="s">
        <v>1385</v>
      </c>
      <c r="D318" t="s">
        <v>1386</v>
      </c>
      <c r="E318" t="s">
        <v>1387</v>
      </c>
      <c r="F318" t="str">
        <f>LEFT(CUIPO_datos_abiertos[[#This Row],[COD_PROGRAMATICO_MGA]],4)</f>
        <v>0</v>
      </c>
      <c r="G318" t="s">
        <v>1388</v>
      </c>
      <c r="H318" t="s">
        <v>1389</v>
      </c>
      <c r="I318" t="s">
        <v>1390</v>
      </c>
      <c r="J318" t="s">
        <v>1391</v>
      </c>
      <c r="K318" t="s">
        <v>1392</v>
      </c>
      <c r="L318" t="s">
        <v>1390</v>
      </c>
      <c r="M318" t="s">
        <v>1390</v>
      </c>
      <c r="N318" s="28">
        <v>214591881</v>
      </c>
      <c r="O318" s="28">
        <v>214591881</v>
      </c>
      <c r="P318" s="28">
        <v>214591881</v>
      </c>
      <c r="Q318" s="28" t="str">
        <f>IF(AND(LEN(CUIPO_datos_abiertos[[#This Row],[COD_PROGRAMATICO_MGA]])=7,ISNUMBER(VALUE(CUIPO_datos_abiertos[[#This Row],[COD_PROGRAMATICO_MGA]]))),"VALIDO","")</f>
        <v/>
      </c>
    </row>
    <row r="319" spans="1:17" hidden="1" x14ac:dyDescent="0.3">
      <c r="A319">
        <v>20260301</v>
      </c>
      <c r="B319" t="s">
        <v>1384</v>
      </c>
      <c r="C319" t="s">
        <v>1247</v>
      </c>
      <c r="D319" t="s">
        <v>1386</v>
      </c>
      <c r="E319" t="s">
        <v>1394</v>
      </c>
      <c r="F319" t="str">
        <f>LEFT(CUIPO_datos_abiertos[[#This Row],[COD_PROGRAMATICO_MGA]],4)</f>
        <v>1905</v>
      </c>
      <c r="G319" t="s">
        <v>1437</v>
      </c>
      <c r="H319" t="s">
        <v>1419</v>
      </c>
      <c r="I319" t="s">
        <v>1438</v>
      </c>
      <c r="J319" t="s">
        <v>1439</v>
      </c>
      <c r="K319" t="s">
        <v>1392</v>
      </c>
      <c r="L319" t="s">
        <v>1390</v>
      </c>
      <c r="M319" t="s">
        <v>1390</v>
      </c>
      <c r="N319" s="28">
        <v>357479451</v>
      </c>
      <c r="O319" s="28">
        <v>357479451</v>
      </c>
      <c r="P319" s="28">
        <v>253223370</v>
      </c>
      <c r="Q319" s="28" t="str">
        <f>IF(AND(LEN(CUIPO_datos_abiertos[[#This Row],[COD_PROGRAMATICO_MGA]])=7,ISNUMBER(VALUE(CUIPO_datos_abiertos[[#This Row],[COD_PROGRAMATICO_MGA]]))),"VALIDO","")</f>
        <v>VALIDO</v>
      </c>
    </row>
    <row r="320" spans="1:17" hidden="1" x14ac:dyDescent="0.3">
      <c r="A320">
        <v>20251201</v>
      </c>
      <c r="B320" t="s">
        <v>1384</v>
      </c>
      <c r="C320" t="s">
        <v>1388</v>
      </c>
      <c r="D320" t="s">
        <v>1386</v>
      </c>
      <c r="E320" t="s">
        <v>1398</v>
      </c>
      <c r="F320" t="str">
        <f>LEFT(CUIPO_datos_abiertos[[#This Row],[COD_PROGRAMATICO_MGA]],4)</f>
        <v>0</v>
      </c>
      <c r="G320" t="s">
        <v>1388</v>
      </c>
      <c r="H320" t="s">
        <v>1389</v>
      </c>
      <c r="I320" t="s">
        <v>1390</v>
      </c>
      <c r="J320" t="s">
        <v>1425</v>
      </c>
      <c r="K320" t="s">
        <v>1392</v>
      </c>
      <c r="L320" t="s">
        <v>1390</v>
      </c>
      <c r="M320" t="s">
        <v>1518</v>
      </c>
      <c r="N320" s="28">
        <v>607971721</v>
      </c>
      <c r="O320" s="28">
        <v>607971721</v>
      </c>
      <c r="P320" s="28">
        <v>607971721</v>
      </c>
      <c r="Q320" s="28" t="str">
        <f>IF(AND(LEN(CUIPO_datos_abiertos[[#This Row],[COD_PROGRAMATICO_MGA]])=7,ISNUMBER(VALUE(CUIPO_datos_abiertos[[#This Row],[COD_PROGRAMATICO_MGA]]))),"VALIDO","")</f>
        <v/>
      </c>
    </row>
    <row r="321" spans="1:17" hidden="1" x14ac:dyDescent="0.3">
      <c r="A321">
        <v>20260301</v>
      </c>
      <c r="B321" t="s">
        <v>1384</v>
      </c>
      <c r="C321" t="s">
        <v>1506</v>
      </c>
      <c r="D321" t="s">
        <v>1386</v>
      </c>
      <c r="E321" t="s">
        <v>1398</v>
      </c>
      <c r="F321" t="str">
        <f>LEFT(CUIPO_datos_abiertos[[#This Row],[COD_PROGRAMATICO_MGA]],4)</f>
        <v>4503</v>
      </c>
      <c r="G321" t="s">
        <v>137</v>
      </c>
      <c r="H321" t="s">
        <v>1411</v>
      </c>
      <c r="I321" t="s">
        <v>1390</v>
      </c>
      <c r="J321" t="s">
        <v>1412</v>
      </c>
      <c r="K321" t="s">
        <v>1392</v>
      </c>
      <c r="L321" t="s">
        <v>1390</v>
      </c>
      <c r="M321" t="s">
        <v>1390</v>
      </c>
      <c r="N321" s="28">
        <v>52900000</v>
      </c>
      <c r="O321" s="28">
        <v>10910000</v>
      </c>
      <c r="P321" s="28">
        <v>10910000</v>
      </c>
      <c r="Q321" s="28" t="str">
        <f>IF(AND(LEN(CUIPO_datos_abiertos[[#This Row],[COD_PROGRAMATICO_MGA]])=7,ISNUMBER(VALUE(CUIPO_datos_abiertos[[#This Row],[COD_PROGRAMATICO_MGA]]))),"VALIDO","")</f>
        <v>VALIDO</v>
      </c>
    </row>
    <row r="322" spans="1:17" hidden="1" x14ac:dyDescent="0.3">
      <c r="A322">
        <v>20251201</v>
      </c>
      <c r="B322" t="s">
        <v>1384</v>
      </c>
      <c r="C322" t="s">
        <v>1388</v>
      </c>
      <c r="D322" t="s">
        <v>1386</v>
      </c>
      <c r="E322" t="s">
        <v>1394</v>
      </c>
      <c r="F322" t="str">
        <f>LEFT(CUIPO_datos_abiertos[[#This Row],[COD_PROGRAMATICO_MGA]],4)</f>
        <v>NO A</v>
      </c>
      <c r="G322" t="s">
        <v>1390</v>
      </c>
      <c r="H322" t="s">
        <v>1390</v>
      </c>
      <c r="I322" t="s">
        <v>1390</v>
      </c>
      <c r="J322" t="s">
        <v>1390</v>
      </c>
      <c r="K322" t="s">
        <v>1390</v>
      </c>
      <c r="L322" t="s">
        <v>1390</v>
      </c>
      <c r="M322" t="s">
        <v>1390</v>
      </c>
      <c r="N322" s="28">
        <v>35145170870</v>
      </c>
      <c r="O322" s="28">
        <v>34566422772</v>
      </c>
      <c r="P322" s="28">
        <v>33903591540</v>
      </c>
      <c r="Q322" s="28" t="str">
        <f>IF(AND(LEN(CUIPO_datos_abiertos[[#This Row],[COD_PROGRAMATICO_MGA]])=7,ISNUMBER(VALUE(CUIPO_datos_abiertos[[#This Row],[COD_PROGRAMATICO_MGA]]))),"VALIDO","")</f>
        <v/>
      </c>
    </row>
    <row r="323" spans="1:17" hidden="1" x14ac:dyDescent="0.3">
      <c r="A323">
        <v>20260301</v>
      </c>
      <c r="B323" t="s">
        <v>1384</v>
      </c>
      <c r="C323" t="s">
        <v>1388</v>
      </c>
      <c r="D323" t="s">
        <v>1386</v>
      </c>
      <c r="E323" t="s">
        <v>1398</v>
      </c>
      <c r="F323" t="str">
        <f>LEFT(CUIPO_datos_abiertos[[#This Row],[COD_PROGRAMATICO_MGA]],4)</f>
        <v>NO A</v>
      </c>
      <c r="G323" t="s">
        <v>1390</v>
      </c>
      <c r="H323" t="s">
        <v>1390</v>
      </c>
      <c r="I323" t="s">
        <v>1390</v>
      </c>
      <c r="J323" t="s">
        <v>1390</v>
      </c>
      <c r="K323" t="s">
        <v>1390</v>
      </c>
      <c r="L323" t="s">
        <v>1390</v>
      </c>
      <c r="M323" t="s">
        <v>1390</v>
      </c>
      <c r="N323" s="28">
        <v>21237061373</v>
      </c>
      <c r="O323" s="28">
        <v>6364986136</v>
      </c>
      <c r="P323" s="28">
        <v>6364986136</v>
      </c>
      <c r="Q323" s="28" t="str">
        <f>IF(AND(LEN(CUIPO_datos_abiertos[[#This Row],[COD_PROGRAMATICO_MGA]])=7,ISNUMBER(VALUE(CUIPO_datos_abiertos[[#This Row],[COD_PROGRAMATICO_MGA]]))),"VALIDO","")</f>
        <v/>
      </c>
    </row>
    <row r="324" spans="1:17" hidden="1" x14ac:dyDescent="0.3">
      <c r="A324">
        <v>20251201</v>
      </c>
      <c r="B324" t="s">
        <v>1384</v>
      </c>
      <c r="C324" t="s">
        <v>1476</v>
      </c>
      <c r="D324" t="s">
        <v>1386</v>
      </c>
      <c r="E324" t="s">
        <v>1394</v>
      </c>
      <c r="F324" t="str">
        <f>LEFT(CUIPO_datos_abiertos[[#This Row],[COD_PROGRAMATICO_MGA]],4)</f>
        <v>1903</v>
      </c>
      <c r="G324" t="s">
        <v>78</v>
      </c>
      <c r="H324" t="s">
        <v>1389</v>
      </c>
      <c r="I324" t="s">
        <v>1477</v>
      </c>
      <c r="J324" t="s">
        <v>1462</v>
      </c>
      <c r="K324" t="s">
        <v>1392</v>
      </c>
      <c r="L324" t="s">
        <v>1390</v>
      </c>
      <c r="M324" t="s">
        <v>1390</v>
      </c>
      <c r="N324" s="28">
        <v>622888457</v>
      </c>
      <c r="O324" s="28">
        <v>622888457</v>
      </c>
      <c r="P324" s="28">
        <v>622888457</v>
      </c>
      <c r="Q324" s="28" t="str">
        <f>IF(AND(LEN(CUIPO_datos_abiertos[[#This Row],[COD_PROGRAMATICO_MGA]])=7,ISNUMBER(VALUE(CUIPO_datos_abiertos[[#This Row],[COD_PROGRAMATICO_MGA]]))),"VALIDO","")</f>
        <v>VALIDO</v>
      </c>
    </row>
    <row r="325" spans="1:17" hidden="1" x14ac:dyDescent="0.3">
      <c r="A325">
        <v>20251201</v>
      </c>
      <c r="B325" t="s">
        <v>1384</v>
      </c>
      <c r="C325" t="s">
        <v>1393</v>
      </c>
      <c r="D325" t="s">
        <v>1386</v>
      </c>
      <c r="E325" t="s">
        <v>1394</v>
      </c>
      <c r="F325" t="str">
        <f>LEFT(CUIPO_datos_abiertos[[#This Row],[COD_PROGRAMATICO_MGA]],4)</f>
        <v>1903</v>
      </c>
      <c r="G325" t="s">
        <v>208</v>
      </c>
      <c r="H325" t="s">
        <v>1389</v>
      </c>
      <c r="I325" t="s">
        <v>1395</v>
      </c>
      <c r="J325" t="s">
        <v>1396</v>
      </c>
      <c r="K325" t="s">
        <v>1392</v>
      </c>
      <c r="L325" t="s">
        <v>1390</v>
      </c>
      <c r="M325" t="s">
        <v>1390</v>
      </c>
      <c r="N325" s="28">
        <v>1099868043</v>
      </c>
      <c r="O325" s="28">
        <v>1099868043</v>
      </c>
      <c r="P325" s="28">
        <v>1099868043</v>
      </c>
      <c r="Q325" s="28" t="str">
        <f>IF(AND(LEN(CUIPO_datos_abiertos[[#This Row],[COD_PROGRAMATICO_MGA]])=7,ISNUMBER(VALUE(CUIPO_datos_abiertos[[#This Row],[COD_PROGRAMATICO_MGA]]))),"VALIDO","")</f>
        <v>VALIDO</v>
      </c>
    </row>
    <row r="326" spans="1:17" hidden="1" x14ac:dyDescent="0.3">
      <c r="A326">
        <v>20251201</v>
      </c>
      <c r="B326" t="s">
        <v>1384</v>
      </c>
      <c r="C326" t="s">
        <v>1385</v>
      </c>
      <c r="D326" t="s">
        <v>1386</v>
      </c>
      <c r="E326" t="s">
        <v>1394</v>
      </c>
      <c r="F326" t="str">
        <f>LEFT(CUIPO_datos_abiertos[[#This Row],[COD_PROGRAMATICO_MGA]],4)</f>
        <v>0</v>
      </c>
      <c r="G326" t="s">
        <v>1388</v>
      </c>
      <c r="H326" t="s">
        <v>1389</v>
      </c>
      <c r="I326" t="s">
        <v>1405</v>
      </c>
      <c r="J326" t="s">
        <v>1502</v>
      </c>
      <c r="K326" t="s">
        <v>1392</v>
      </c>
      <c r="L326" t="s">
        <v>1390</v>
      </c>
      <c r="M326" t="s">
        <v>1390</v>
      </c>
      <c r="N326" s="28">
        <v>526516660</v>
      </c>
      <c r="O326" s="28">
        <v>526516660</v>
      </c>
      <c r="P326" s="28">
        <v>526516660</v>
      </c>
      <c r="Q326" s="28" t="str">
        <f>IF(AND(LEN(CUIPO_datos_abiertos[[#This Row],[COD_PROGRAMATICO_MGA]])=7,ISNUMBER(VALUE(CUIPO_datos_abiertos[[#This Row],[COD_PROGRAMATICO_MGA]]))),"VALIDO","")</f>
        <v/>
      </c>
    </row>
    <row r="327" spans="1:17" hidden="1" x14ac:dyDescent="0.3">
      <c r="A327">
        <v>20251201</v>
      </c>
      <c r="B327" t="s">
        <v>1384</v>
      </c>
      <c r="C327" t="s">
        <v>1571</v>
      </c>
      <c r="D327" t="s">
        <v>1386</v>
      </c>
      <c r="E327" t="s">
        <v>1398</v>
      </c>
      <c r="F327" t="str">
        <f>LEFT(CUIPO_datos_abiertos[[#This Row],[COD_PROGRAMATICO_MGA]],4)</f>
        <v>3301</v>
      </c>
      <c r="G327" t="s">
        <v>456</v>
      </c>
      <c r="H327" t="s">
        <v>1389</v>
      </c>
      <c r="I327" t="s">
        <v>1390</v>
      </c>
      <c r="J327" t="s">
        <v>1425</v>
      </c>
      <c r="K327" t="s">
        <v>1392</v>
      </c>
      <c r="L327" t="s">
        <v>1390</v>
      </c>
      <c r="M327" t="s">
        <v>1451</v>
      </c>
      <c r="N327" s="28">
        <v>130431825</v>
      </c>
      <c r="O327" s="28">
        <v>130431825</v>
      </c>
      <c r="P327" s="28">
        <v>130431825</v>
      </c>
      <c r="Q327" s="28" t="str">
        <f>IF(AND(LEN(CUIPO_datos_abiertos[[#This Row],[COD_PROGRAMATICO_MGA]])=7,ISNUMBER(VALUE(CUIPO_datos_abiertos[[#This Row],[COD_PROGRAMATICO_MGA]]))),"VALIDO","")</f>
        <v>VALIDO</v>
      </c>
    </row>
    <row r="328" spans="1:17" hidden="1" x14ac:dyDescent="0.3">
      <c r="A328">
        <v>20251201</v>
      </c>
      <c r="B328" t="s">
        <v>1384</v>
      </c>
      <c r="C328" t="s">
        <v>1388</v>
      </c>
      <c r="D328" t="s">
        <v>1386</v>
      </c>
      <c r="E328" t="s">
        <v>1398</v>
      </c>
      <c r="F328" t="str">
        <f>LEFT(CUIPO_datos_abiertos[[#This Row],[COD_PROGRAMATICO_MGA]],4)</f>
        <v>0</v>
      </c>
      <c r="G328" t="s">
        <v>1388</v>
      </c>
      <c r="H328" t="s">
        <v>1389</v>
      </c>
      <c r="I328" t="s">
        <v>1390</v>
      </c>
      <c r="J328" t="s">
        <v>1391</v>
      </c>
      <c r="K328" t="s">
        <v>1392</v>
      </c>
      <c r="L328" t="s">
        <v>1390</v>
      </c>
      <c r="M328" t="s">
        <v>1390</v>
      </c>
      <c r="N328" s="28">
        <v>398485657</v>
      </c>
      <c r="O328" s="28">
        <v>398485657</v>
      </c>
      <c r="P328" s="28">
        <v>392791657</v>
      </c>
      <c r="Q328" s="28" t="str">
        <f>IF(AND(LEN(CUIPO_datos_abiertos[[#This Row],[COD_PROGRAMATICO_MGA]])=7,ISNUMBER(VALUE(CUIPO_datos_abiertos[[#This Row],[COD_PROGRAMATICO_MGA]]))),"VALIDO","")</f>
        <v/>
      </c>
    </row>
    <row r="329" spans="1:17" hidden="1" x14ac:dyDescent="0.3">
      <c r="A329">
        <v>20251201</v>
      </c>
      <c r="B329" t="s">
        <v>1384</v>
      </c>
      <c r="C329" t="s">
        <v>1388</v>
      </c>
      <c r="D329" t="s">
        <v>1386</v>
      </c>
      <c r="E329" t="s">
        <v>1398</v>
      </c>
      <c r="F329" t="str">
        <f>LEFT(CUIPO_datos_abiertos[[#This Row],[COD_PROGRAMATICO_MGA]],4)</f>
        <v>NO A</v>
      </c>
      <c r="G329" t="s">
        <v>1390</v>
      </c>
      <c r="H329" t="s">
        <v>1390</v>
      </c>
      <c r="I329" t="s">
        <v>1390</v>
      </c>
      <c r="J329" t="s">
        <v>1390</v>
      </c>
      <c r="K329" t="s">
        <v>1390</v>
      </c>
      <c r="L329" t="s">
        <v>1390</v>
      </c>
      <c r="M329" t="s">
        <v>1390</v>
      </c>
      <c r="N329" s="28">
        <v>202956878318</v>
      </c>
      <c r="O329" s="28">
        <v>116338413210</v>
      </c>
      <c r="P329" s="28">
        <v>112238330366</v>
      </c>
      <c r="Q329" s="28" t="str">
        <f>IF(AND(LEN(CUIPO_datos_abiertos[[#This Row],[COD_PROGRAMATICO_MGA]])=7,ISNUMBER(VALUE(CUIPO_datos_abiertos[[#This Row],[COD_PROGRAMATICO_MGA]]))),"VALIDO","")</f>
        <v/>
      </c>
    </row>
    <row r="330" spans="1:17" hidden="1" x14ac:dyDescent="0.3">
      <c r="A330">
        <v>20251201</v>
      </c>
      <c r="B330" t="s">
        <v>1384</v>
      </c>
      <c r="C330" t="s">
        <v>1572</v>
      </c>
      <c r="D330" t="s">
        <v>1386</v>
      </c>
      <c r="E330" t="s">
        <v>1394</v>
      </c>
      <c r="F330" t="str">
        <f>LEFT(CUIPO_datos_abiertos[[#This Row],[COD_PROGRAMATICO_MGA]],4)</f>
        <v>4599</v>
      </c>
      <c r="G330" t="s">
        <v>74</v>
      </c>
      <c r="H330" t="s">
        <v>1414</v>
      </c>
      <c r="I330" t="s">
        <v>1395</v>
      </c>
      <c r="J330" t="s">
        <v>1435</v>
      </c>
      <c r="K330" t="s">
        <v>1392</v>
      </c>
      <c r="L330" t="s">
        <v>1390</v>
      </c>
      <c r="M330" t="s">
        <v>1390</v>
      </c>
      <c r="N330" s="28">
        <v>1103330291</v>
      </c>
      <c r="O330" s="28">
        <v>1076433275</v>
      </c>
      <c r="P330" s="28">
        <v>839829566</v>
      </c>
      <c r="Q330" s="28" t="str">
        <f>IF(AND(LEN(CUIPO_datos_abiertos[[#This Row],[COD_PROGRAMATICO_MGA]])=7,ISNUMBER(VALUE(CUIPO_datos_abiertos[[#This Row],[COD_PROGRAMATICO_MGA]]))),"VALIDO","")</f>
        <v>VALIDO</v>
      </c>
    </row>
    <row r="331" spans="1:17" hidden="1" x14ac:dyDescent="0.3">
      <c r="A331">
        <v>20260301</v>
      </c>
      <c r="B331" t="s">
        <v>1384</v>
      </c>
      <c r="C331" t="s">
        <v>1511</v>
      </c>
      <c r="D331" t="s">
        <v>1397</v>
      </c>
      <c r="E331" t="s">
        <v>1398</v>
      </c>
      <c r="F331" t="str">
        <f>LEFT(CUIPO_datos_abiertos[[#This Row],[COD_PROGRAMATICO_MGA]],4)</f>
        <v>2102</v>
      </c>
      <c r="G331" t="s">
        <v>90</v>
      </c>
      <c r="H331" t="s">
        <v>1389</v>
      </c>
      <c r="I331" t="s">
        <v>1390</v>
      </c>
      <c r="J331" t="s">
        <v>1428</v>
      </c>
      <c r="K331" t="s">
        <v>1392</v>
      </c>
      <c r="L331" t="s">
        <v>1390</v>
      </c>
      <c r="M331" t="s">
        <v>1390</v>
      </c>
      <c r="N331" s="28">
        <v>199922362</v>
      </c>
      <c r="O331" s="28">
        <v>199922362</v>
      </c>
      <c r="P331" s="28">
        <v>199922362</v>
      </c>
      <c r="Q331" s="28" t="str">
        <f>IF(AND(LEN(CUIPO_datos_abiertos[[#This Row],[COD_PROGRAMATICO_MGA]])=7,ISNUMBER(VALUE(CUIPO_datos_abiertos[[#This Row],[COD_PROGRAMATICO_MGA]]))),"VALIDO","")</f>
        <v>VALIDO</v>
      </c>
    </row>
    <row r="332" spans="1:17" hidden="1" x14ac:dyDescent="0.3">
      <c r="A332">
        <v>20251201</v>
      </c>
      <c r="B332" t="s">
        <v>1384</v>
      </c>
      <c r="C332" t="s">
        <v>1388</v>
      </c>
      <c r="D332" t="s">
        <v>1386</v>
      </c>
      <c r="E332" t="s">
        <v>1387</v>
      </c>
      <c r="F332" t="str">
        <f>LEFT(CUIPO_datos_abiertos[[#This Row],[COD_PROGRAMATICO_MGA]],4)</f>
        <v>NO A</v>
      </c>
      <c r="G332" t="s">
        <v>1390</v>
      </c>
      <c r="H332" t="s">
        <v>1390</v>
      </c>
      <c r="I332" t="s">
        <v>1390</v>
      </c>
      <c r="J332" t="s">
        <v>1390</v>
      </c>
      <c r="K332" t="s">
        <v>1390</v>
      </c>
      <c r="L332" t="s">
        <v>1390</v>
      </c>
      <c r="M332" t="s">
        <v>1390</v>
      </c>
      <c r="N332" s="28">
        <v>272438579</v>
      </c>
      <c r="O332" s="28">
        <v>272438579</v>
      </c>
      <c r="P332" s="28">
        <v>272438579</v>
      </c>
      <c r="Q332" s="28" t="str">
        <f>IF(AND(LEN(CUIPO_datos_abiertos[[#This Row],[COD_PROGRAMATICO_MGA]])=7,ISNUMBER(VALUE(CUIPO_datos_abiertos[[#This Row],[COD_PROGRAMATICO_MGA]]))),"VALIDO","")</f>
        <v/>
      </c>
    </row>
    <row r="333" spans="1:17" hidden="1" x14ac:dyDescent="0.3">
      <c r="A333">
        <v>20260301</v>
      </c>
      <c r="B333" t="s">
        <v>1384</v>
      </c>
      <c r="C333" t="s">
        <v>1388</v>
      </c>
      <c r="D333" t="s">
        <v>1386</v>
      </c>
      <c r="E333" t="s">
        <v>1398</v>
      </c>
      <c r="F333" t="str">
        <f>LEFT(CUIPO_datos_abiertos[[#This Row],[COD_PROGRAMATICO_MGA]],4)</f>
        <v>NO A</v>
      </c>
      <c r="G333" t="s">
        <v>1390</v>
      </c>
      <c r="H333" t="s">
        <v>1390</v>
      </c>
      <c r="I333" t="s">
        <v>1390</v>
      </c>
      <c r="J333" t="s">
        <v>1390</v>
      </c>
      <c r="K333" t="s">
        <v>1390</v>
      </c>
      <c r="L333" t="s">
        <v>1390</v>
      </c>
      <c r="M333" t="s">
        <v>1390</v>
      </c>
      <c r="N333" s="28">
        <v>2825645423</v>
      </c>
      <c r="O333" s="28">
        <v>2825645423</v>
      </c>
      <c r="P333" s="28">
        <v>2825645423</v>
      </c>
      <c r="Q333" s="28" t="str">
        <f>IF(AND(LEN(CUIPO_datos_abiertos[[#This Row],[COD_PROGRAMATICO_MGA]])=7,ISNUMBER(VALUE(CUIPO_datos_abiertos[[#This Row],[COD_PROGRAMATICO_MGA]]))),"VALIDO","")</f>
        <v/>
      </c>
    </row>
    <row r="334" spans="1:17" hidden="1" x14ac:dyDescent="0.3">
      <c r="A334">
        <v>20260301</v>
      </c>
      <c r="B334" t="s">
        <v>1384</v>
      </c>
      <c r="C334" t="s">
        <v>1388</v>
      </c>
      <c r="D334" t="s">
        <v>1386</v>
      </c>
      <c r="E334" t="s">
        <v>1402</v>
      </c>
      <c r="F334" t="str">
        <f>LEFT(CUIPO_datos_abiertos[[#This Row],[COD_PROGRAMATICO_MGA]],4)</f>
        <v>NO A</v>
      </c>
      <c r="G334" t="s">
        <v>1390</v>
      </c>
      <c r="H334" t="s">
        <v>1390</v>
      </c>
      <c r="I334" t="s">
        <v>1390</v>
      </c>
      <c r="J334" t="s">
        <v>1390</v>
      </c>
      <c r="K334" t="s">
        <v>1390</v>
      </c>
      <c r="L334" t="s">
        <v>1390</v>
      </c>
      <c r="M334" t="s">
        <v>1390</v>
      </c>
      <c r="N334" s="28">
        <v>168480603035</v>
      </c>
      <c r="O334" s="28">
        <v>146711364761</v>
      </c>
      <c r="P334" s="28">
        <v>146711364761</v>
      </c>
      <c r="Q334" s="28" t="str">
        <f>IF(AND(LEN(CUIPO_datos_abiertos[[#This Row],[COD_PROGRAMATICO_MGA]])=7,ISNUMBER(VALUE(CUIPO_datos_abiertos[[#This Row],[COD_PROGRAMATICO_MGA]]))),"VALIDO","")</f>
        <v/>
      </c>
    </row>
    <row r="335" spans="1:17" hidden="1" x14ac:dyDescent="0.3">
      <c r="A335">
        <v>20251201</v>
      </c>
      <c r="B335" t="s">
        <v>1384</v>
      </c>
      <c r="C335" t="s">
        <v>1388</v>
      </c>
      <c r="D335" t="s">
        <v>1386</v>
      </c>
      <c r="E335" t="s">
        <v>1402</v>
      </c>
      <c r="F335" t="str">
        <f>LEFT(CUIPO_datos_abiertos[[#This Row],[COD_PROGRAMATICO_MGA]],4)</f>
        <v>NO A</v>
      </c>
      <c r="G335" t="s">
        <v>1390</v>
      </c>
      <c r="H335" t="s">
        <v>1390</v>
      </c>
      <c r="I335" t="s">
        <v>1390</v>
      </c>
      <c r="J335" t="s">
        <v>1390</v>
      </c>
      <c r="K335" t="s">
        <v>1390</v>
      </c>
      <c r="L335" t="s">
        <v>1390</v>
      </c>
      <c r="M335" t="s">
        <v>1390</v>
      </c>
      <c r="N335" s="28">
        <v>33214842483</v>
      </c>
      <c r="O335" s="28">
        <v>32709160184</v>
      </c>
      <c r="P335" s="28">
        <v>31061751013</v>
      </c>
      <c r="Q335" s="28" t="str">
        <f>IF(AND(LEN(CUIPO_datos_abiertos[[#This Row],[COD_PROGRAMATICO_MGA]])=7,ISNUMBER(VALUE(CUIPO_datos_abiertos[[#This Row],[COD_PROGRAMATICO_MGA]]))),"VALIDO","")</f>
        <v/>
      </c>
    </row>
    <row r="336" spans="1:17" hidden="1" x14ac:dyDescent="0.3">
      <c r="A336">
        <v>20260301</v>
      </c>
      <c r="B336" t="s">
        <v>1384</v>
      </c>
      <c r="C336" t="s">
        <v>1463</v>
      </c>
      <c r="D336" t="s">
        <v>1397</v>
      </c>
      <c r="E336" t="s">
        <v>1398</v>
      </c>
      <c r="F336" t="str">
        <f>LEFT(CUIPO_datos_abiertos[[#This Row],[COD_PROGRAMATICO_MGA]],4)</f>
        <v>4501</v>
      </c>
      <c r="G336" t="s">
        <v>70</v>
      </c>
      <c r="H336" t="s">
        <v>1389</v>
      </c>
      <c r="I336" t="s">
        <v>1390</v>
      </c>
      <c r="J336" t="s">
        <v>1570</v>
      </c>
      <c r="K336" t="s">
        <v>1392</v>
      </c>
      <c r="L336" t="s">
        <v>1390</v>
      </c>
      <c r="M336" t="s">
        <v>1390</v>
      </c>
      <c r="N336" s="28">
        <v>5189911747</v>
      </c>
      <c r="O336" s="28">
        <v>5189911747</v>
      </c>
      <c r="P336" s="28">
        <v>5189911747</v>
      </c>
      <c r="Q336" s="28" t="str">
        <f>IF(AND(LEN(CUIPO_datos_abiertos[[#This Row],[COD_PROGRAMATICO_MGA]])=7,ISNUMBER(VALUE(CUIPO_datos_abiertos[[#This Row],[COD_PROGRAMATICO_MGA]]))),"VALIDO","")</f>
        <v>VALIDO</v>
      </c>
    </row>
    <row r="337" spans="1:17" hidden="1" x14ac:dyDescent="0.3">
      <c r="A337">
        <v>20251201</v>
      </c>
      <c r="B337" t="s">
        <v>1384</v>
      </c>
      <c r="C337" t="s">
        <v>1388</v>
      </c>
      <c r="D337" t="s">
        <v>1386</v>
      </c>
      <c r="E337" t="s">
        <v>1394</v>
      </c>
      <c r="F337" t="str">
        <f>LEFT(CUIPO_datos_abiertos[[#This Row],[COD_PROGRAMATICO_MGA]],4)</f>
        <v>NO A</v>
      </c>
      <c r="G337" t="s">
        <v>1390</v>
      </c>
      <c r="H337" t="s">
        <v>1390</v>
      </c>
      <c r="I337" t="s">
        <v>1390</v>
      </c>
      <c r="J337" t="s">
        <v>1390</v>
      </c>
      <c r="K337" t="s">
        <v>1390</v>
      </c>
      <c r="L337" t="s">
        <v>1390</v>
      </c>
      <c r="M337" t="s">
        <v>1390</v>
      </c>
      <c r="N337" s="28">
        <v>3766915482</v>
      </c>
      <c r="O337" s="28">
        <v>3530264114</v>
      </c>
      <c r="P337" s="28">
        <v>2687150345</v>
      </c>
      <c r="Q337" s="28" t="str">
        <f>IF(AND(LEN(CUIPO_datos_abiertos[[#This Row],[COD_PROGRAMATICO_MGA]])=7,ISNUMBER(VALUE(CUIPO_datos_abiertos[[#This Row],[COD_PROGRAMATICO_MGA]]))),"VALIDO","")</f>
        <v/>
      </c>
    </row>
    <row r="338" spans="1:17" hidden="1" x14ac:dyDescent="0.3">
      <c r="A338">
        <v>20260301</v>
      </c>
      <c r="B338" t="s">
        <v>1384</v>
      </c>
      <c r="C338" t="s">
        <v>1388</v>
      </c>
      <c r="D338" t="s">
        <v>1386</v>
      </c>
      <c r="E338" t="s">
        <v>1398</v>
      </c>
      <c r="F338" t="str">
        <f>LEFT(CUIPO_datos_abiertos[[#This Row],[COD_PROGRAMATICO_MGA]],4)</f>
        <v>NO A</v>
      </c>
      <c r="G338" t="s">
        <v>1390</v>
      </c>
      <c r="H338" t="s">
        <v>1390</v>
      </c>
      <c r="I338" t="s">
        <v>1390</v>
      </c>
      <c r="J338" t="s">
        <v>1390</v>
      </c>
      <c r="K338" t="s">
        <v>1390</v>
      </c>
      <c r="L338" t="s">
        <v>1390</v>
      </c>
      <c r="M338" t="s">
        <v>1390</v>
      </c>
      <c r="N338" s="28">
        <v>171649633613</v>
      </c>
      <c r="O338" s="28">
        <v>48191842986</v>
      </c>
      <c r="P338" s="28">
        <v>44740585715</v>
      </c>
      <c r="Q338" s="28" t="str">
        <f>IF(AND(LEN(CUIPO_datos_abiertos[[#This Row],[COD_PROGRAMATICO_MGA]])=7,ISNUMBER(VALUE(CUIPO_datos_abiertos[[#This Row],[COD_PROGRAMATICO_MGA]]))),"VALIDO","")</f>
        <v/>
      </c>
    </row>
    <row r="339" spans="1:17" hidden="1" x14ac:dyDescent="0.3">
      <c r="A339">
        <v>20260301</v>
      </c>
      <c r="B339" t="s">
        <v>1384</v>
      </c>
      <c r="C339" t="s">
        <v>1388</v>
      </c>
      <c r="D339" t="s">
        <v>1386</v>
      </c>
      <c r="E339" t="s">
        <v>1398</v>
      </c>
      <c r="F339" t="str">
        <f>LEFT(CUIPO_datos_abiertos[[#This Row],[COD_PROGRAMATICO_MGA]],4)</f>
        <v>NO A</v>
      </c>
      <c r="G339" t="s">
        <v>1390</v>
      </c>
      <c r="H339" t="s">
        <v>1390</v>
      </c>
      <c r="I339" t="s">
        <v>1390</v>
      </c>
      <c r="J339" t="s">
        <v>1390</v>
      </c>
      <c r="K339" t="s">
        <v>1390</v>
      </c>
      <c r="L339" t="s">
        <v>1390</v>
      </c>
      <c r="M339" t="s">
        <v>1390</v>
      </c>
      <c r="N339" s="28">
        <v>661966886</v>
      </c>
      <c r="O339" s="28">
        <v>661966886</v>
      </c>
      <c r="P339" s="28">
        <v>661966886</v>
      </c>
      <c r="Q339" s="28" t="str">
        <f>IF(AND(LEN(CUIPO_datos_abiertos[[#This Row],[COD_PROGRAMATICO_MGA]])=7,ISNUMBER(VALUE(CUIPO_datos_abiertos[[#This Row],[COD_PROGRAMATICO_MGA]]))),"VALIDO","")</f>
        <v/>
      </c>
    </row>
    <row r="340" spans="1:17" hidden="1" x14ac:dyDescent="0.3">
      <c r="A340">
        <v>20260301</v>
      </c>
      <c r="B340" t="s">
        <v>1384</v>
      </c>
      <c r="C340" t="s">
        <v>1401</v>
      </c>
      <c r="D340" t="s">
        <v>1386</v>
      </c>
      <c r="E340" t="s">
        <v>1402</v>
      </c>
      <c r="F340" t="str">
        <f>LEFT(CUIPO_datos_abiertos[[#This Row],[COD_PROGRAMATICO_MGA]],4)</f>
        <v>2201</v>
      </c>
      <c r="G340" t="s">
        <v>51</v>
      </c>
      <c r="H340" t="s">
        <v>1389</v>
      </c>
      <c r="I340" t="s">
        <v>1426</v>
      </c>
      <c r="J340" t="s">
        <v>1404</v>
      </c>
      <c r="K340" t="s">
        <v>1392</v>
      </c>
      <c r="L340" t="s">
        <v>1390</v>
      </c>
      <c r="M340" t="s">
        <v>1390</v>
      </c>
      <c r="N340" s="28">
        <v>72961617</v>
      </c>
      <c r="O340" s="28">
        <v>72961617</v>
      </c>
      <c r="P340" s="28">
        <v>72961617</v>
      </c>
      <c r="Q340" s="28" t="str">
        <f>IF(AND(LEN(CUIPO_datos_abiertos[[#This Row],[COD_PROGRAMATICO_MGA]])=7,ISNUMBER(VALUE(CUIPO_datos_abiertos[[#This Row],[COD_PROGRAMATICO_MGA]]))),"VALIDO","")</f>
        <v>VALIDO</v>
      </c>
    </row>
    <row r="341" spans="1:17" hidden="1" x14ac:dyDescent="0.3">
      <c r="A341">
        <v>20260301</v>
      </c>
      <c r="B341" t="s">
        <v>1384</v>
      </c>
      <c r="C341" t="s">
        <v>1385</v>
      </c>
      <c r="D341" t="s">
        <v>1386</v>
      </c>
      <c r="E341" t="s">
        <v>1394</v>
      </c>
      <c r="F341" t="str">
        <f>LEFT(CUIPO_datos_abiertos[[#This Row],[COD_PROGRAMATICO_MGA]],4)</f>
        <v>0</v>
      </c>
      <c r="G341" t="s">
        <v>1388</v>
      </c>
      <c r="H341" t="s">
        <v>1389</v>
      </c>
      <c r="I341" t="s">
        <v>1405</v>
      </c>
      <c r="J341" t="s">
        <v>1502</v>
      </c>
      <c r="K341" t="s">
        <v>1392</v>
      </c>
      <c r="L341" t="s">
        <v>1390</v>
      </c>
      <c r="M341" t="s">
        <v>1390</v>
      </c>
      <c r="N341" s="28">
        <v>280908420</v>
      </c>
      <c r="O341" s="28">
        <v>280908420</v>
      </c>
      <c r="P341" s="28">
        <v>141101320</v>
      </c>
      <c r="Q341" s="28" t="str">
        <f>IF(AND(LEN(CUIPO_datos_abiertos[[#This Row],[COD_PROGRAMATICO_MGA]])=7,ISNUMBER(VALUE(CUIPO_datos_abiertos[[#This Row],[COD_PROGRAMATICO_MGA]]))),"VALIDO","")</f>
        <v/>
      </c>
    </row>
    <row r="342" spans="1:17" hidden="1" x14ac:dyDescent="0.3">
      <c r="A342">
        <v>20251201</v>
      </c>
      <c r="B342" t="s">
        <v>1384</v>
      </c>
      <c r="C342" t="s">
        <v>1385</v>
      </c>
      <c r="D342" t="s">
        <v>1386</v>
      </c>
      <c r="E342" t="s">
        <v>1394</v>
      </c>
      <c r="F342" t="str">
        <f>LEFT(CUIPO_datos_abiertos[[#This Row],[COD_PROGRAMATICO_MGA]],4)</f>
        <v>0</v>
      </c>
      <c r="G342" t="s">
        <v>1388</v>
      </c>
      <c r="H342" t="s">
        <v>1389</v>
      </c>
      <c r="I342" t="s">
        <v>1405</v>
      </c>
      <c r="J342" t="s">
        <v>1406</v>
      </c>
      <c r="K342" t="s">
        <v>1392</v>
      </c>
      <c r="L342" t="s">
        <v>1390</v>
      </c>
      <c r="M342" t="s">
        <v>1390</v>
      </c>
      <c r="N342" s="28">
        <v>35062902</v>
      </c>
      <c r="O342" s="28">
        <v>34428502</v>
      </c>
      <c r="P342" s="28">
        <v>34428502</v>
      </c>
      <c r="Q342" s="28" t="str">
        <f>IF(AND(LEN(CUIPO_datos_abiertos[[#This Row],[COD_PROGRAMATICO_MGA]])=7,ISNUMBER(VALUE(CUIPO_datos_abiertos[[#This Row],[COD_PROGRAMATICO_MGA]]))),"VALIDO","")</f>
        <v/>
      </c>
    </row>
    <row r="343" spans="1:17" hidden="1" x14ac:dyDescent="0.3">
      <c r="A343">
        <v>20260301</v>
      </c>
      <c r="B343" t="s">
        <v>1384</v>
      </c>
      <c r="C343" t="s">
        <v>1385</v>
      </c>
      <c r="D343" t="s">
        <v>1386</v>
      </c>
      <c r="E343" t="s">
        <v>1443</v>
      </c>
      <c r="F343" t="str">
        <f>LEFT(CUIPO_datos_abiertos[[#This Row],[COD_PROGRAMATICO_MGA]],4)</f>
        <v>0</v>
      </c>
      <c r="G343" t="s">
        <v>1388</v>
      </c>
      <c r="H343" t="s">
        <v>1389</v>
      </c>
      <c r="I343" t="s">
        <v>1390</v>
      </c>
      <c r="J343" t="s">
        <v>1391</v>
      </c>
      <c r="K343" t="s">
        <v>1392</v>
      </c>
      <c r="L343" t="s">
        <v>1390</v>
      </c>
      <c r="M343" t="s">
        <v>1390</v>
      </c>
      <c r="N343" s="28">
        <v>3093606</v>
      </c>
      <c r="O343" s="28">
        <v>3093606</v>
      </c>
      <c r="P343" s="28">
        <v>3093606</v>
      </c>
      <c r="Q343" s="28" t="str">
        <f>IF(AND(LEN(CUIPO_datos_abiertos[[#This Row],[COD_PROGRAMATICO_MGA]])=7,ISNUMBER(VALUE(CUIPO_datos_abiertos[[#This Row],[COD_PROGRAMATICO_MGA]]))),"VALIDO","")</f>
        <v/>
      </c>
    </row>
    <row r="344" spans="1:17" hidden="1" x14ac:dyDescent="0.3">
      <c r="A344">
        <v>20260301</v>
      </c>
      <c r="B344" t="s">
        <v>1384</v>
      </c>
      <c r="C344" t="s">
        <v>1388</v>
      </c>
      <c r="D344" t="s">
        <v>1386</v>
      </c>
      <c r="E344" t="s">
        <v>1398</v>
      </c>
      <c r="F344" t="str">
        <f>LEFT(CUIPO_datos_abiertos[[#This Row],[COD_PROGRAMATICO_MGA]],4)</f>
        <v>NO A</v>
      </c>
      <c r="G344" t="s">
        <v>1390</v>
      </c>
      <c r="H344" t="s">
        <v>1390</v>
      </c>
      <c r="I344" t="s">
        <v>1390</v>
      </c>
      <c r="J344" t="s">
        <v>1390</v>
      </c>
      <c r="K344" t="s">
        <v>1390</v>
      </c>
      <c r="L344" t="s">
        <v>1390</v>
      </c>
      <c r="M344" t="s">
        <v>1390</v>
      </c>
      <c r="N344" s="28">
        <v>137416045799</v>
      </c>
      <c r="O344" s="28">
        <v>18695859007</v>
      </c>
      <c r="P344" s="28">
        <v>17498659600</v>
      </c>
      <c r="Q344" s="28" t="str">
        <f>IF(AND(LEN(CUIPO_datos_abiertos[[#This Row],[COD_PROGRAMATICO_MGA]])=7,ISNUMBER(VALUE(CUIPO_datos_abiertos[[#This Row],[COD_PROGRAMATICO_MGA]]))),"VALIDO","")</f>
        <v/>
      </c>
    </row>
    <row r="345" spans="1:17" hidden="1" x14ac:dyDescent="0.3">
      <c r="A345">
        <v>20251201</v>
      </c>
      <c r="B345" t="s">
        <v>1384</v>
      </c>
      <c r="C345" t="s">
        <v>1388</v>
      </c>
      <c r="D345" t="s">
        <v>1397</v>
      </c>
      <c r="E345" t="s">
        <v>1398</v>
      </c>
      <c r="F345" t="str">
        <f>LEFT(CUIPO_datos_abiertos[[#This Row],[COD_PROGRAMATICO_MGA]],4)</f>
        <v>NO A</v>
      </c>
      <c r="G345" t="s">
        <v>1390</v>
      </c>
      <c r="H345" t="s">
        <v>1390</v>
      </c>
      <c r="I345" t="s">
        <v>1390</v>
      </c>
      <c r="J345" t="s">
        <v>1390</v>
      </c>
      <c r="K345" t="s">
        <v>1390</v>
      </c>
      <c r="L345" t="s">
        <v>1390</v>
      </c>
      <c r="M345" t="s">
        <v>1390</v>
      </c>
      <c r="N345" s="28">
        <v>565000000</v>
      </c>
      <c r="O345" s="28">
        <v>565000000</v>
      </c>
      <c r="P345" s="28">
        <v>565000000</v>
      </c>
      <c r="Q345" s="28" t="str">
        <f>IF(AND(LEN(CUIPO_datos_abiertos[[#This Row],[COD_PROGRAMATICO_MGA]])=7,ISNUMBER(VALUE(CUIPO_datos_abiertos[[#This Row],[COD_PROGRAMATICO_MGA]]))),"VALIDO","")</f>
        <v/>
      </c>
    </row>
    <row r="346" spans="1:17" hidden="1" x14ac:dyDescent="0.3">
      <c r="A346">
        <v>20251201</v>
      </c>
      <c r="B346" t="s">
        <v>1384</v>
      </c>
      <c r="C346" t="s">
        <v>1476</v>
      </c>
      <c r="D346" t="s">
        <v>1386</v>
      </c>
      <c r="E346" t="s">
        <v>1394</v>
      </c>
      <c r="F346" t="str">
        <f>LEFT(CUIPO_datos_abiertos[[#This Row],[COD_PROGRAMATICO_MGA]],4)</f>
        <v>1903</v>
      </c>
      <c r="G346" t="s">
        <v>78</v>
      </c>
      <c r="H346" t="s">
        <v>1419</v>
      </c>
      <c r="I346" t="s">
        <v>1573</v>
      </c>
      <c r="J346" t="s">
        <v>1462</v>
      </c>
      <c r="K346" t="s">
        <v>1392</v>
      </c>
      <c r="L346" t="s">
        <v>1390</v>
      </c>
      <c r="M346" t="s">
        <v>1390</v>
      </c>
      <c r="N346" s="28">
        <v>38535171</v>
      </c>
      <c r="O346" s="28">
        <v>37870763</v>
      </c>
      <c r="P346" s="28">
        <v>35877573</v>
      </c>
      <c r="Q346" s="28" t="str">
        <f>IF(AND(LEN(CUIPO_datos_abiertos[[#This Row],[COD_PROGRAMATICO_MGA]])=7,ISNUMBER(VALUE(CUIPO_datos_abiertos[[#This Row],[COD_PROGRAMATICO_MGA]]))),"VALIDO","")</f>
        <v>VALIDO</v>
      </c>
    </row>
    <row r="347" spans="1:17" hidden="1" x14ac:dyDescent="0.3">
      <c r="A347">
        <v>20260301</v>
      </c>
      <c r="B347" t="s">
        <v>1384</v>
      </c>
      <c r="C347" t="s">
        <v>1388</v>
      </c>
      <c r="D347" t="s">
        <v>1386</v>
      </c>
      <c r="E347" t="s">
        <v>1394</v>
      </c>
      <c r="F347" t="str">
        <f>LEFT(CUIPO_datos_abiertos[[#This Row],[COD_PROGRAMATICO_MGA]],4)</f>
        <v>NO A</v>
      </c>
      <c r="G347" t="s">
        <v>1390</v>
      </c>
      <c r="H347" t="s">
        <v>1390</v>
      </c>
      <c r="I347" t="s">
        <v>1390</v>
      </c>
      <c r="J347" t="s">
        <v>1390</v>
      </c>
      <c r="K347" t="s">
        <v>1390</v>
      </c>
      <c r="L347" t="s">
        <v>1390</v>
      </c>
      <c r="M347" t="s">
        <v>1390</v>
      </c>
      <c r="N347" s="28">
        <v>9182319901</v>
      </c>
      <c r="O347" s="28">
        <v>3223914751</v>
      </c>
      <c r="P347" s="28">
        <v>2938832421</v>
      </c>
      <c r="Q347" s="28" t="str">
        <f>IF(AND(LEN(CUIPO_datos_abiertos[[#This Row],[COD_PROGRAMATICO_MGA]])=7,ISNUMBER(VALUE(CUIPO_datos_abiertos[[#This Row],[COD_PROGRAMATICO_MGA]]))),"VALIDO","")</f>
        <v/>
      </c>
    </row>
    <row r="348" spans="1:17" hidden="1" x14ac:dyDescent="0.3">
      <c r="A348">
        <v>20260301</v>
      </c>
      <c r="B348" t="s">
        <v>1384</v>
      </c>
      <c r="C348" t="s">
        <v>1388</v>
      </c>
      <c r="D348" t="s">
        <v>1386</v>
      </c>
      <c r="E348" t="s">
        <v>1398</v>
      </c>
      <c r="F348" t="str">
        <f>LEFT(CUIPO_datos_abiertos[[#This Row],[COD_PROGRAMATICO_MGA]],4)</f>
        <v>0</v>
      </c>
      <c r="G348" t="s">
        <v>1388</v>
      </c>
      <c r="H348" t="s">
        <v>1389</v>
      </c>
      <c r="I348" t="s">
        <v>1390</v>
      </c>
      <c r="J348" t="s">
        <v>1391</v>
      </c>
      <c r="K348" t="s">
        <v>1392</v>
      </c>
      <c r="L348" t="s">
        <v>1390</v>
      </c>
      <c r="M348" t="s">
        <v>1390</v>
      </c>
      <c r="N348" s="28">
        <v>426942600</v>
      </c>
      <c r="O348" s="28">
        <v>426942600</v>
      </c>
      <c r="P348" s="28">
        <v>356657946</v>
      </c>
      <c r="Q348" s="28" t="str">
        <f>IF(AND(LEN(CUIPO_datos_abiertos[[#This Row],[COD_PROGRAMATICO_MGA]])=7,ISNUMBER(VALUE(CUIPO_datos_abiertos[[#This Row],[COD_PROGRAMATICO_MGA]]))),"VALIDO","")</f>
        <v/>
      </c>
    </row>
    <row r="349" spans="1:17" hidden="1" x14ac:dyDescent="0.3">
      <c r="A349">
        <v>20251201</v>
      </c>
      <c r="B349" t="s">
        <v>1384</v>
      </c>
      <c r="C349" t="s">
        <v>1574</v>
      </c>
      <c r="D349" t="s">
        <v>1386</v>
      </c>
      <c r="E349" t="s">
        <v>1398</v>
      </c>
      <c r="F349" t="str">
        <f>LEFT(CUIPO_datos_abiertos[[#This Row],[COD_PROGRAMATICO_MGA]],4)</f>
        <v>4502</v>
      </c>
      <c r="G349" t="s">
        <v>220</v>
      </c>
      <c r="H349" t="s">
        <v>1411</v>
      </c>
      <c r="I349" t="s">
        <v>1390</v>
      </c>
      <c r="J349" t="s">
        <v>1417</v>
      </c>
      <c r="K349" t="s">
        <v>1392</v>
      </c>
      <c r="L349" t="s">
        <v>1390</v>
      </c>
      <c r="M349" t="s">
        <v>1390</v>
      </c>
      <c r="N349" s="28">
        <v>77408000</v>
      </c>
      <c r="O349" s="28">
        <v>77408000</v>
      </c>
      <c r="P349" s="28">
        <v>0</v>
      </c>
      <c r="Q349" s="28" t="str">
        <f>IF(AND(LEN(CUIPO_datos_abiertos[[#This Row],[COD_PROGRAMATICO_MGA]])=7,ISNUMBER(VALUE(CUIPO_datos_abiertos[[#This Row],[COD_PROGRAMATICO_MGA]]))),"VALIDO","")</f>
        <v>VALIDO</v>
      </c>
    </row>
    <row r="350" spans="1:17" hidden="1" x14ac:dyDescent="0.3">
      <c r="A350">
        <v>20260301</v>
      </c>
      <c r="B350" t="s">
        <v>1384</v>
      </c>
      <c r="C350" t="s">
        <v>1385</v>
      </c>
      <c r="D350" t="s">
        <v>1386</v>
      </c>
      <c r="E350" t="s">
        <v>1394</v>
      </c>
      <c r="F350" t="str">
        <f>LEFT(CUIPO_datos_abiertos[[#This Row],[COD_PROGRAMATICO_MGA]],4)</f>
        <v>0</v>
      </c>
      <c r="G350" t="s">
        <v>1388</v>
      </c>
      <c r="H350" t="s">
        <v>1389</v>
      </c>
      <c r="I350" t="s">
        <v>1405</v>
      </c>
      <c r="J350" t="s">
        <v>1406</v>
      </c>
      <c r="K350" t="s">
        <v>1392</v>
      </c>
      <c r="L350" t="s">
        <v>1390</v>
      </c>
      <c r="M350" t="s">
        <v>1459</v>
      </c>
      <c r="N350" s="28">
        <v>11754100</v>
      </c>
      <c r="O350" s="28">
        <v>11754100</v>
      </c>
      <c r="P350" s="28">
        <v>5913300</v>
      </c>
      <c r="Q350" s="28" t="str">
        <f>IF(AND(LEN(CUIPO_datos_abiertos[[#This Row],[COD_PROGRAMATICO_MGA]])=7,ISNUMBER(VALUE(CUIPO_datos_abiertos[[#This Row],[COD_PROGRAMATICO_MGA]]))),"VALIDO","")</f>
        <v/>
      </c>
    </row>
    <row r="351" spans="1:17" hidden="1" x14ac:dyDescent="0.3">
      <c r="A351">
        <v>20251201</v>
      </c>
      <c r="B351" t="s">
        <v>1384</v>
      </c>
      <c r="C351" t="s">
        <v>1388</v>
      </c>
      <c r="D351" t="s">
        <v>1386</v>
      </c>
      <c r="E351" t="s">
        <v>1387</v>
      </c>
      <c r="F351" t="str">
        <f>LEFT(CUIPO_datos_abiertos[[#This Row],[COD_PROGRAMATICO_MGA]],4)</f>
        <v>0</v>
      </c>
      <c r="G351" t="s">
        <v>1388</v>
      </c>
      <c r="H351" t="s">
        <v>1389</v>
      </c>
      <c r="I351" t="s">
        <v>1390</v>
      </c>
      <c r="J351" t="s">
        <v>1391</v>
      </c>
      <c r="K351" t="s">
        <v>1392</v>
      </c>
      <c r="L351" t="s">
        <v>1390</v>
      </c>
      <c r="M351" t="s">
        <v>1390</v>
      </c>
      <c r="N351" s="28">
        <v>18394250</v>
      </c>
      <c r="O351" s="28">
        <v>18394250</v>
      </c>
      <c r="P351" s="28">
        <v>18394250</v>
      </c>
      <c r="Q351" s="28" t="str">
        <f>IF(AND(LEN(CUIPO_datos_abiertos[[#This Row],[COD_PROGRAMATICO_MGA]])=7,ISNUMBER(VALUE(CUIPO_datos_abiertos[[#This Row],[COD_PROGRAMATICO_MGA]]))),"VALIDO","")</f>
        <v/>
      </c>
    </row>
    <row r="352" spans="1:17" hidden="1" x14ac:dyDescent="0.3">
      <c r="A352">
        <v>20251201</v>
      </c>
      <c r="B352" t="s">
        <v>1384</v>
      </c>
      <c r="C352" t="s">
        <v>1388</v>
      </c>
      <c r="D352" t="s">
        <v>1386</v>
      </c>
      <c r="E352" t="s">
        <v>1402</v>
      </c>
      <c r="F352" t="str">
        <f>LEFT(CUIPO_datos_abiertos[[#This Row],[COD_PROGRAMATICO_MGA]],4)</f>
        <v>NO A</v>
      </c>
      <c r="G352" t="s">
        <v>1390</v>
      </c>
      <c r="H352" t="s">
        <v>1390</v>
      </c>
      <c r="I352" t="s">
        <v>1390</v>
      </c>
      <c r="J352" t="s">
        <v>1390</v>
      </c>
      <c r="K352" t="s">
        <v>1390</v>
      </c>
      <c r="L352" t="s">
        <v>1390</v>
      </c>
      <c r="M352" t="s">
        <v>1390</v>
      </c>
      <c r="N352" s="28">
        <v>532833548</v>
      </c>
      <c r="O352" s="28">
        <v>384533076</v>
      </c>
      <c r="P352" s="28">
        <v>384533076</v>
      </c>
      <c r="Q352" s="28" t="str">
        <f>IF(AND(LEN(CUIPO_datos_abiertos[[#This Row],[COD_PROGRAMATICO_MGA]])=7,ISNUMBER(VALUE(CUIPO_datos_abiertos[[#This Row],[COD_PROGRAMATICO_MGA]]))),"VALIDO","")</f>
        <v/>
      </c>
    </row>
    <row r="353" spans="1:17" hidden="1" x14ac:dyDescent="0.3">
      <c r="A353">
        <v>20251201</v>
      </c>
      <c r="B353" t="s">
        <v>1384</v>
      </c>
      <c r="C353" t="s">
        <v>1575</v>
      </c>
      <c r="D353" t="s">
        <v>1386</v>
      </c>
      <c r="E353" t="s">
        <v>1398</v>
      </c>
      <c r="F353" t="str">
        <f>LEFT(CUIPO_datos_abiertos[[#This Row],[COD_PROGRAMATICO_MGA]],4)</f>
        <v>4599</v>
      </c>
      <c r="G353" t="s">
        <v>943</v>
      </c>
      <c r="H353" t="s">
        <v>1411</v>
      </c>
      <c r="I353" t="s">
        <v>1390</v>
      </c>
      <c r="J353" t="s">
        <v>1417</v>
      </c>
      <c r="K353" t="s">
        <v>1392</v>
      </c>
      <c r="L353" t="s">
        <v>1390</v>
      </c>
      <c r="M353" t="s">
        <v>1390</v>
      </c>
      <c r="N353" s="28">
        <v>237000000</v>
      </c>
      <c r="O353" s="28">
        <v>0</v>
      </c>
      <c r="P353" s="28">
        <v>0</v>
      </c>
      <c r="Q353" s="28" t="str">
        <f>IF(AND(LEN(CUIPO_datos_abiertos[[#This Row],[COD_PROGRAMATICO_MGA]])=7,ISNUMBER(VALUE(CUIPO_datos_abiertos[[#This Row],[COD_PROGRAMATICO_MGA]]))),"VALIDO","")</f>
        <v>VALIDO</v>
      </c>
    </row>
    <row r="354" spans="1:17" hidden="1" x14ac:dyDescent="0.3">
      <c r="A354">
        <v>20251201</v>
      </c>
      <c r="B354" t="s">
        <v>1384</v>
      </c>
      <c r="C354" t="s">
        <v>1388</v>
      </c>
      <c r="D354" t="s">
        <v>1386</v>
      </c>
      <c r="E354" t="s">
        <v>1387</v>
      </c>
      <c r="F354" t="str">
        <f>LEFT(CUIPO_datos_abiertos[[#This Row],[COD_PROGRAMATICO_MGA]],4)</f>
        <v>0</v>
      </c>
      <c r="G354" t="s">
        <v>1388</v>
      </c>
      <c r="H354" t="s">
        <v>1389</v>
      </c>
      <c r="I354" t="s">
        <v>1390</v>
      </c>
      <c r="J354" t="s">
        <v>1391</v>
      </c>
      <c r="K354" t="s">
        <v>1392</v>
      </c>
      <c r="L354" t="s">
        <v>1390</v>
      </c>
      <c r="M354" t="s">
        <v>1390</v>
      </c>
      <c r="N354" s="28">
        <v>9368473</v>
      </c>
      <c r="O354" s="28">
        <v>9368473</v>
      </c>
      <c r="P354" s="28">
        <v>9368473</v>
      </c>
      <c r="Q354" s="28" t="str">
        <f>IF(AND(LEN(CUIPO_datos_abiertos[[#This Row],[COD_PROGRAMATICO_MGA]])=7,ISNUMBER(VALUE(CUIPO_datos_abiertos[[#This Row],[COD_PROGRAMATICO_MGA]]))),"VALIDO","")</f>
        <v/>
      </c>
    </row>
    <row r="355" spans="1:17" hidden="1" x14ac:dyDescent="0.3">
      <c r="A355">
        <v>20251201</v>
      </c>
      <c r="B355" t="s">
        <v>1384</v>
      </c>
      <c r="C355" t="s">
        <v>1388</v>
      </c>
      <c r="D355" t="s">
        <v>1386</v>
      </c>
      <c r="E355" t="s">
        <v>1402</v>
      </c>
      <c r="F355" t="str">
        <f>LEFT(CUIPO_datos_abiertos[[#This Row],[COD_PROGRAMATICO_MGA]],4)</f>
        <v>NO A</v>
      </c>
      <c r="G355" t="s">
        <v>1390</v>
      </c>
      <c r="H355" t="s">
        <v>1390</v>
      </c>
      <c r="I355" t="s">
        <v>1390</v>
      </c>
      <c r="J355" t="s">
        <v>1390</v>
      </c>
      <c r="K355" t="s">
        <v>1390</v>
      </c>
      <c r="L355" t="s">
        <v>1390</v>
      </c>
      <c r="M355" t="s">
        <v>1390</v>
      </c>
      <c r="N355" s="28">
        <v>14332449854</v>
      </c>
      <c r="O355" s="28">
        <v>14332449854</v>
      </c>
      <c r="P355" s="28">
        <v>14332449854</v>
      </c>
      <c r="Q355" s="28" t="str">
        <f>IF(AND(LEN(CUIPO_datos_abiertos[[#This Row],[COD_PROGRAMATICO_MGA]])=7,ISNUMBER(VALUE(CUIPO_datos_abiertos[[#This Row],[COD_PROGRAMATICO_MGA]]))),"VALIDO","")</f>
        <v/>
      </c>
    </row>
    <row r="356" spans="1:17" hidden="1" x14ac:dyDescent="0.3">
      <c r="A356">
        <v>20251201</v>
      </c>
      <c r="B356" t="s">
        <v>1384</v>
      </c>
      <c r="C356" t="s">
        <v>1388</v>
      </c>
      <c r="D356" t="s">
        <v>1386</v>
      </c>
      <c r="E356" t="s">
        <v>1398</v>
      </c>
      <c r="F356" t="str">
        <f>LEFT(CUIPO_datos_abiertos[[#This Row],[COD_PROGRAMATICO_MGA]],4)</f>
        <v>NO A</v>
      </c>
      <c r="G356" t="s">
        <v>1390</v>
      </c>
      <c r="H356" t="s">
        <v>1390</v>
      </c>
      <c r="I356" t="s">
        <v>1390</v>
      </c>
      <c r="J356" t="s">
        <v>1390</v>
      </c>
      <c r="K356" t="s">
        <v>1390</v>
      </c>
      <c r="L356" t="s">
        <v>1390</v>
      </c>
      <c r="M356" t="s">
        <v>1390</v>
      </c>
      <c r="N356" s="28">
        <v>11347483793</v>
      </c>
      <c r="O356" s="28">
        <v>2257939000</v>
      </c>
      <c r="P356" s="28">
        <v>2257939000</v>
      </c>
      <c r="Q356" s="28" t="str">
        <f>IF(AND(LEN(CUIPO_datos_abiertos[[#This Row],[COD_PROGRAMATICO_MGA]])=7,ISNUMBER(VALUE(CUIPO_datos_abiertos[[#This Row],[COD_PROGRAMATICO_MGA]]))),"VALIDO","")</f>
        <v/>
      </c>
    </row>
    <row r="357" spans="1:17" hidden="1" x14ac:dyDescent="0.3">
      <c r="A357">
        <v>20251201</v>
      </c>
      <c r="B357" t="s">
        <v>1384</v>
      </c>
      <c r="C357" t="s">
        <v>1407</v>
      </c>
      <c r="D357" t="s">
        <v>1386</v>
      </c>
      <c r="E357" t="s">
        <v>1402</v>
      </c>
      <c r="F357" t="str">
        <f>LEFT(CUIPO_datos_abiertos[[#This Row],[COD_PROGRAMATICO_MGA]],4)</f>
        <v>2201</v>
      </c>
      <c r="G357" t="s">
        <v>51</v>
      </c>
      <c r="H357" t="s">
        <v>1389</v>
      </c>
      <c r="I357" t="s">
        <v>1403</v>
      </c>
      <c r="J357" t="s">
        <v>1576</v>
      </c>
      <c r="K357" t="s">
        <v>1392</v>
      </c>
      <c r="L357" t="s">
        <v>1390</v>
      </c>
      <c r="M357" t="s">
        <v>1390</v>
      </c>
      <c r="N357" s="28">
        <v>594649113</v>
      </c>
      <c r="O357" s="28">
        <v>594649113</v>
      </c>
      <c r="P357" s="28">
        <v>594649113</v>
      </c>
      <c r="Q357" s="28" t="str">
        <f>IF(AND(LEN(CUIPO_datos_abiertos[[#This Row],[COD_PROGRAMATICO_MGA]])=7,ISNUMBER(VALUE(CUIPO_datos_abiertos[[#This Row],[COD_PROGRAMATICO_MGA]]))),"VALIDO","")</f>
        <v>VALIDO</v>
      </c>
    </row>
    <row r="358" spans="1:17" hidden="1" x14ac:dyDescent="0.3">
      <c r="A358">
        <v>20260301</v>
      </c>
      <c r="B358" t="s">
        <v>1384</v>
      </c>
      <c r="C358" t="s">
        <v>1436</v>
      </c>
      <c r="D358" t="s">
        <v>1386</v>
      </c>
      <c r="E358" t="s">
        <v>1402</v>
      </c>
      <c r="F358" t="str">
        <f>LEFT(CUIPO_datos_abiertos[[#This Row],[COD_PROGRAMATICO_MGA]],4)</f>
        <v>2201</v>
      </c>
      <c r="G358" t="s">
        <v>63</v>
      </c>
      <c r="H358" t="s">
        <v>1577</v>
      </c>
      <c r="I358" t="s">
        <v>1431</v>
      </c>
      <c r="J358" t="s">
        <v>1578</v>
      </c>
      <c r="K358" t="s">
        <v>1392</v>
      </c>
      <c r="L358" t="s">
        <v>1390</v>
      </c>
      <c r="M358" t="s">
        <v>1390</v>
      </c>
      <c r="N358" s="28">
        <v>28254863712</v>
      </c>
      <c r="O358" s="28">
        <v>0</v>
      </c>
      <c r="P358" s="28">
        <v>0</v>
      </c>
      <c r="Q358" s="28" t="str">
        <f>IF(AND(LEN(CUIPO_datos_abiertos[[#This Row],[COD_PROGRAMATICO_MGA]])=7,ISNUMBER(VALUE(CUIPO_datos_abiertos[[#This Row],[COD_PROGRAMATICO_MGA]]))),"VALIDO","")</f>
        <v>VALIDO</v>
      </c>
    </row>
    <row r="359" spans="1:17" hidden="1" x14ac:dyDescent="0.3">
      <c r="A359">
        <v>20251201</v>
      </c>
      <c r="B359" t="s">
        <v>1384</v>
      </c>
      <c r="C359" t="s">
        <v>1388</v>
      </c>
      <c r="D359" t="s">
        <v>1386</v>
      </c>
      <c r="E359" t="s">
        <v>1398</v>
      </c>
      <c r="F359" t="str">
        <f>LEFT(CUIPO_datos_abiertos[[#This Row],[COD_PROGRAMATICO_MGA]],4)</f>
        <v>NO A</v>
      </c>
      <c r="G359" t="s">
        <v>1390</v>
      </c>
      <c r="H359" t="s">
        <v>1390</v>
      </c>
      <c r="I359" t="s">
        <v>1390</v>
      </c>
      <c r="J359" t="s">
        <v>1390</v>
      </c>
      <c r="K359" t="s">
        <v>1390</v>
      </c>
      <c r="L359" t="s">
        <v>1390</v>
      </c>
      <c r="M359" t="s">
        <v>1390</v>
      </c>
      <c r="N359" s="28">
        <v>35187953116</v>
      </c>
      <c r="O359" s="28">
        <v>25076143798</v>
      </c>
      <c r="P359" s="28">
        <v>24325103392</v>
      </c>
      <c r="Q359" s="28" t="str">
        <f>IF(AND(LEN(CUIPO_datos_abiertos[[#This Row],[COD_PROGRAMATICO_MGA]])=7,ISNUMBER(VALUE(CUIPO_datos_abiertos[[#This Row],[COD_PROGRAMATICO_MGA]]))),"VALIDO","")</f>
        <v/>
      </c>
    </row>
    <row r="360" spans="1:17" hidden="1" x14ac:dyDescent="0.3">
      <c r="A360">
        <v>20251201</v>
      </c>
      <c r="B360" t="s">
        <v>1384</v>
      </c>
      <c r="C360" t="s">
        <v>1407</v>
      </c>
      <c r="D360" t="s">
        <v>1386</v>
      </c>
      <c r="E360" t="s">
        <v>1402</v>
      </c>
      <c r="F360" t="str">
        <f>LEFT(CUIPO_datos_abiertos[[#This Row],[COD_PROGRAMATICO_MGA]],4)</f>
        <v>2201</v>
      </c>
      <c r="G360" t="s">
        <v>51</v>
      </c>
      <c r="H360" t="s">
        <v>1389</v>
      </c>
      <c r="I360" t="s">
        <v>1403</v>
      </c>
      <c r="J360" t="s">
        <v>1404</v>
      </c>
      <c r="K360" t="s">
        <v>1444</v>
      </c>
      <c r="L360" t="s">
        <v>1390</v>
      </c>
      <c r="M360" t="s">
        <v>1390</v>
      </c>
      <c r="N360" s="28">
        <v>35978080660</v>
      </c>
      <c r="O360" s="28">
        <v>35978080660</v>
      </c>
      <c r="P360" s="28">
        <v>35978080660</v>
      </c>
      <c r="Q360" s="28" t="str">
        <f>IF(AND(LEN(CUIPO_datos_abiertos[[#This Row],[COD_PROGRAMATICO_MGA]])=7,ISNUMBER(VALUE(CUIPO_datos_abiertos[[#This Row],[COD_PROGRAMATICO_MGA]]))),"VALIDO","")</f>
        <v>VALIDO</v>
      </c>
    </row>
    <row r="361" spans="1:17" hidden="1" x14ac:dyDescent="0.3">
      <c r="A361">
        <v>20260301</v>
      </c>
      <c r="B361" t="s">
        <v>1384</v>
      </c>
      <c r="C361" t="s">
        <v>1388</v>
      </c>
      <c r="D361" t="s">
        <v>1397</v>
      </c>
      <c r="E361" t="s">
        <v>1398</v>
      </c>
      <c r="F361" t="str">
        <f>LEFT(CUIPO_datos_abiertos[[#This Row],[COD_PROGRAMATICO_MGA]],4)</f>
        <v>NO A</v>
      </c>
      <c r="G361" t="s">
        <v>1390</v>
      </c>
      <c r="H361" t="s">
        <v>1390</v>
      </c>
      <c r="I361" t="s">
        <v>1390</v>
      </c>
      <c r="J361" t="s">
        <v>1390</v>
      </c>
      <c r="K361" t="s">
        <v>1390</v>
      </c>
      <c r="L361" t="s">
        <v>1390</v>
      </c>
      <c r="M361" t="s">
        <v>1390</v>
      </c>
      <c r="N361" s="28">
        <v>565000000</v>
      </c>
      <c r="O361" s="28">
        <v>565000000</v>
      </c>
      <c r="P361" s="28">
        <v>565000000</v>
      </c>
      <c r="Q361" s="28" t="str">
        <f>IF(AND(LEN(CUIPO_datos_abiertos[[#This Row],[COD_PROGRAMATICO_MGA]])=7,ISNUMBER(VALUE(CUIPO_datos_abiertos[[#This Row],[COD_PROGRAMATICO_MGA]]))),"VALIDO","")</f>
        <v/>
      </c>
    </row>
    <row r="362" spans="1:17" hidden="1" x14ac:dyDescent="0.3">
      <c r="A362">
        <v>20251201</v>
      </c>
      <c r="B362" t="s">
        <v>1384</v>
      </c>
      <c r="C362" t="s">
        <v>1388</v>
      </c>
      <c r="D362" t="s">
        <v>1386</v>
      </c>
      <c r="E362" t="s">
        <v>1402</v>
      </c>
      <c r="F362" t="str">
        <f>LEFT(CUIPO_datos_abiertos[[#This Row],[COD_PROGRAMATICO_MGA]],4)</f>
        <v>NO A</v>
      </c>
      <c r="G362" t="s">
        <v>1390</v>
      </c>
      <c r="H362" t="s">
        <v>1390</v>
      </c>
      <c r="I362" t="s">
        <v>1390</v>
      </c>
      <c r="J362" t="s">
        <v>1390</v>
      </c>
      <c r="K362" t="s">
        <v>1390</v>
      </c>
      <c r="L362" t="s">
        <v>1390</v>
      </c>
      <c r="M362" t="s">
        <v>1390</v>
      </c>
      <c r="N362" s="28">
        <v>795808496419</v>
      </c>
      <c r="O362" s="28">
        <v>795808496419</v>
      </c>
      <c r="P362" s="28">
        <v>795808496419</v>
      </c>
      <c r="Q362" s="28" t="str">
        <f>IF(AND(LEN(CUIPO_datos_abiertos[[#This Row],[COD_PROGRAMATICO_MGA]])=7,ISNUMBER(VALUE(CUIPO_datos_abiertos[[#This Row],[COD_PROGRAMATICO_MGA]]))),"VALIDO","")</f>
        <v/>
      </c>
    </row>
    <row r="363" spans="1:17" hidden="1" x14ac:dyDescent="0.3">
      <c r="A363">
        <v>20251201</v>
      </c>
      <c r="B363" t="s">
        <v>1384</v>
      </c>
      <c r="C363" t="s">
        <v>1579</v>
      </c>
      <c r="D363" t="s">
        <v>1386</v>
      </c>
      <c r="E363" t="s">
        <v>1398</v>
      </c>
      <c r="F363" t="str">
        <f>LEFT(CUIPO_datos_abiertos[[#This Row],[COD_PROGRAMATICO_MGA]],4)</f>
        <v>2302</v>
      </c>
      <c r="G363" t="s">
        <v>184</v>
      </c>
      <c r="H363" t="s">
        <v>1411</v>
      </c>
      <c r="I363" t="s">
        <v>1390</v>
      </c>
      <c r="J363" t="s">
        <v>1501</v>
      </c>
      <c r="K363" t="s">
        <v>1392</v>
      </c>
      <c r="L363" t="s">
        <v>1390</v>
      </c>
      <c r="M363" t="s">
        <v>1390</v>
      </c>
      <c r="N363" s="28">
        <v>5000000000</v>
      </c>
      <c r="O363" s="28">
        <v>3490697499</v>
      </c>
      <c r="P363" s="28">
        <v>3490697499</v>
      </c>
      <c r="Q363" s="28" t="str">
        <f>IF(AND(LEN(CUIPO_datos_abiertos[[#This Row],[COD_PROGRAMATICO_MGA]])=7,ISNUMBER(VALUE(CUIPO_datos_abiertos[[#This Row],[COD_PROGRAMATICO_MGA]]))),"VALIDO","")</f>
        <v>VALIDO</v>
      </c>
    </row>
    <row r="364" spans="1:17" hidden="1" x14ac:dyDescent="0.3">
      <c r="A364">
        <v>20251201</v>
      </c>
      <c r="B364" t="s">
        <v>1384</v>
      </c>
      <c r="C364" t="s">
        <v>1460</v>
      </c>
      <c r="D364" t="s">
        <v>1386</v>
      </c>
      <c r="E364" t="s">
        <v>1394</v>
      </c>
      <c r="F364" t="str">
        <f>LEFT(CUIPO_datos_abiertos[[#This Row],[COD_PROGRAMATICO_MGA]],4)</f>
        <v>1905</v>
      </c>
      <c r="G364" t="s">
        <v>343</v>
      </c>
      <c r="H364" t="s">
        <v>1419</v>
      </c>
      <c r="I364" t="s">
        <v>1580</v>
      </c>
      <c r="J364" t="s">
        <v>1462</v>
      </c>
      <c r="K364" t="s">
        <v>1392</v>
      </c>
      <c r="L364" t="s">
        <v>1390</v>
      </c>
      <c r="M364" t="s">
        <v>1390</v>
      </c>
      <c r="N364" s="28">
        <v>286205522</v>
      </c>
      <c r="O364" s="28">
        <v>236250000</v>
      </c>
      <c r="P364" s="28">
        <v>236250000</v>
      </c>
      <c r="Q364" s="28" t="str">
        <f>IF(AND(LEN(CUIPO_datos_abiertos[[#This Row],[COD_PROGRAMATICO_MGA]])=7,ISNUMBER(VALUE(CUIPO_datos_abiertos[[#This Row],[COD_PROGRAMATICO_MGA]]))),"VALIDO","")</f>
        <v>VALIDO</v>
      </c>
    </row>
    <row r="365" spans="1:17" hidden="1" x14ac:dyDescent="0.3">
      <c r="A365">
        <v>20251201</v>
      </c>
      <c r="B365" t="s">
        <v>1384</v>
      </c>
      <c r="C365" t="s">
        <v>1388</v>
      </c>
      <c r="D365" t="s">
        <v>1386</v>
      </c>
      <c r="E365" t="s">
        <v>1394</v>
      </c>
      <c r="F365" t="str">
        <f>LEFT(CUIPO_datos_abiertos[[#This Row],[COD_PROGRAMATICO_MGA]],4)</f>
        <v>1903</v>
      </c>
      <c r="G365" t="s">
        <v>1399</v>
      </c>
      <c r="H365" t="s">
        <v>1389</v>
      </c>
      <c r="I365" t="s">
        <v>1440</v>
      </c>
      <c r="J365" t="s">
        <v>1448</v>
      </c>
      <c r="K365" t="s">
        <v>1392</v>
      </c>
      <c r="L365" t="s">
        <v>1390</v>
      </c>
      <c r="M365" t="s">
        <v>1534</v>
      </c>
      <c r="N365" s="28">
        <v>16599252</v>
      </c>
      <c r="O365" s="28">
        <v>16599252</v>
      </c>
      <c r="P365" s="28">
        <v>16599252</v>
      </c>
      <c r="Q365" s="28" t="str">
        <f>IF(AND(LEN(CUIPO_datos_abiertos[[#This Row],[COD_PROGRAMATICO_MGA]])=7,ISNUMBER(VALUE(CUIPO_datos_abiertos[[#This Row],[COD_PROGRAMATICO_MGA]]))),"VALIDO","")</f>
        <v>VALIDO</v>
      </c>
    </row>
    <row r="366" spans="1:17" hidden="1" x14ac:dyDescent="0.3">
      <c r="A366">
        <v>20260301</v>
      </c>
      <c r="B366" t="s">
        <v>1384</v>
      </c>
      <c r="C366" t="s">
        <v>1388</v>
      </c>
      <c r="D366" t="s">
        <v>1386</v>
      </c>
      <c r="E366" t="s">
        <v>1394</v>
      </c>
      <c r="F366" t="str">
        <f>LEFT(CUIPO_datos_abiertos[[#This Row],[COD_PROGRAMATICO_MGA]],4)</f>
        <v>NO A</v>
      </c>
      <c r="G366" t="s">
        <v>1390</v>
      </c>
      <c r="H366" t="s">
        <v>1390</v>
      </c>
      <c r="I366" t="s">
        <v>1390</v>
      </c>
      <c r="J366" t="s">
        <v>1390</v>
      </c>
      <c r="K366" t="s">
        <v>1390</v>
      </c>
      <c r="L366" t="s">
        <v>1390</v>
      </c>
      <c r="M366" t="s">
        <v>1390</v>
      </c>
      <c r="N366" s="28">
        <v>1844294493</v>
      </c>
      <c r="O366" s="28">
        <v>1844294493</v>
      </c>
      <c r="P366" s="28">
        <v>1276592123</v>
      </c>
      <c r="Q366" s="28" t="str">
        <f>IF(AND(LEN(CUIPO_datos_abiertos[[#This Row],[COD_PROGRAMATICO_MGA]])=7,ISNUMBER(VALUE(CUIPO_datos_abiertos[[#This Row],[COD_PROGRAMATICO_MGA]]))),"VALIDO","")</f>
        <v/>
      </c>
    </row>
    <row r="367" spans="1:17" hidden="1" x14ac:dyDescent="0.3">
      <c r="A367">
        <v>20251201</v>
      </c>
      <c r="B367" t="s">
        <v>1384</v>
      </c>
      <c r="C367" t="s">
        <v>1581</v>
      </c>
      <c r="D367" t="s">
        <v>1386</v>
      </c>
      <c r="E367" t="s">
        <v>1398</v>
      </c>
      <c r="F367" t="str">
        <f>LEFT(CUIPO_datos_abiertos[[#This Row],[COD_PROGRAMATICO_MGA]],4)</f>
        <v>3301</v>
      </c>
      <c r="G367" t="s">
        <v>93</v>
      </c>
      <c r="H367" t="s">
        <v>1389</v>
      </c>
      <c r="I367" t="s">
        <v>1390</v>
      </c>
      <c r="J367" t="s">
        <v>1425</v>
      </c>
      <c r="K367" t="s">
        <v>1392</v>
      </c>
      <c r="L367" t="s">
        <v>1390</v>
      </c>
      <c r="M367" t="s">
        <v>1451</v>
      </c>
      <c r="N367" s="28">
        <v>425910609</v>
      </c>
      <c r="O367" s="28">
        <v>425910609</v>
      </c>
      <c r="P367" s="28">
        <v>425910609</v>
      </c>
      <c r="Q367" s="28" t="str">
        <f>IF(AND(LEN(CUIPO_datos_abiertos[[#This Row],[COD_PROGRAMATICO_MGA]])=7,ISNUMBER(VALUE(CUIPO_datos_abiertos[[#This Row],[COD_PROGRAMATICO_MGA]]))),"VALIDO","")</f>
        <v>VALIDO</v>
      </c>
    </row>
    <row r="368" spans="1:17" hidden="1" x14ac:dyDescent="0.3">
      <c r="A368">
        <v>20251201</v>
      </c>
      <c r="B368" t="s">
        <v>1384</v>
      </c>
      <c r="C368" t="s">
        <v>1388</v>
      </c>
      <c r="D368" t="s">
        <v>1386</v>
      </c>
      <c r="E368" t="s">
        <v>1398</v>
      </c>
      <c r="F368" t="str">
        <f>LEFT(CUIPO_datos_abiertos[[#This Row],[COD_PROGRAMATICO_MGA]],4)</f>
        <v>NO A</v>
      </c>
      <c r="G368" t="s">
        <v>1390</v>
      </c>
      <c r="H368" t="s">
        <v>1390</v>
      </c>
      <c r="I368" t="s">
        <v>1390</v>
      </c>
      <c r="J368" t="s">
        <v>1390</v>
      </c>
      <c r="K368" t="s">
        <v>1390</v>
      </c>
      <c r="L368" t="s">
        <v>1390</v>
      </c>
      <c r="M368" t="s">
        <v>1390</v>
      </c>
      <c r="N368" s="28">
        <v>2710768921</v>
      </c>
      <c r="O368" s="28">
        <v>2710768921</v>
      </c>
      <c r="P368" s="28">
        <v>2710768921</v>
      </c>
      <c r="Q368" s="28" t="str">
        <f>IF(AND(LEN(CUIPO_datos_abiertos[[#This Row],[COD_PROGRAMATICO_MGA]])=7,ISNUMBER(VALUE(CUIPO_datos_abiertos[[#This Row],[COD_PROGRAMATICO_MGA]]))),"VALIDO","")</f>
        <v/>
      </c>
    </row>
    <row r="369" spans="1:17" hidden="1" x14ac:dyDescent="0.3">
      <c r="A369">
        <v>20260301</v>
      </c>
      <c r="B369" t="s">
        <v>1384</v>
      </c>
      <c r="C369" t="s">
        <v>1388</v>
      </c>
      <c r="D369" t="s">
        <v>1386</v>
      </c>
      <c r="E369" t="s">
        <v>1443</v>
      </c>
      <c r="F369" t="str">
        <f>LEFT(CUIPO_datos_abiertos[[#This Row],[COD_PROGRAMATICO_MGA]],4)</f>
        <v>NO A</v>
      </c>
      <c r="G369" t="s">
        <v>1390</v>
      </c>
      <c r="H369" t="s">
        <v>1390</v>
      </c>
      <c r="I369" t="s">
        <v>1390</v>
      </c>
      <c r="J369" t="s">
        <v>1390</v>
      </c>
      <c r="K369" t="s">
        <v>1390</v>
      </c>
      <c r="L369" t="s">
        <v>1390</v>
      </c>
      <c r="M369" t="s">
        <v>1390</v>
      </c>
      <c r="N369" s="28">
        <v>1076350650</v>
      </c>
      <c r="O369" s="28">
        <v>962453255</v>
      </c>
      <c r="P369" s="28">
        <v>921557904</v>
      </c>
      <c r="Q369" s="28" t="str">
        <f>IF(AND(LEN(CUIPO_datos_abiertos[[#This Row],[COD_PROGRAMATICO_MGA]])=7,ISNUMBER(VALUE(CUIPO_datos_abiertos[[#This Row],[COD_PROGRAMATICO_MGA]]))),"VALIDO","")</f>
        <v/>
      </c>
    </row>
    <row r="370" spans="1:17" hidden="1" x14ac:dyDescent="0.3">
      <c r="A370">
        <v>20251201</v>
      </c>
      <c r="B370" t="s">
        <v>1384</v>
      </c>
      <c r="C370" t="s">
        <v>1385</v>
      </c>
      <c r="D370" t="s">
        <v>1386</v>
      </c>
      <c r="E370" t="s">
        <v>1443</v>
      </c>
      <c r="F370" t="str">
        <f>LEFT(CUIPO_datos_abiertos[[#This Row],[COD_PROGRAMATICO_MGA]],4)</f>
        <v>0</v>
      </c>
      <c r="G370" t="s">
        <v>1388</v>
      </c>
      <c r="H370" t="s">
        <v>1389</v>
      </c>
      <c r="I370" t="s">
        <v>1390</v>
      </c>
      <c r="J370" t="s">
        <v>1391</v>
      </c>
      <c r="K370" t="s">
        <v>1392</v>
      </c>
      <c r="L370" t="s">
        <v>1390</v>
      </c>
      <c r="M370" t="s">
        <v>1409</v>
      </c>
      <c r="N370" s="28">
        <v>15425118</v>
      </c>
      <c r="O370" s="28">
        <v>15425118</v>
      </c>
      <c r="P370" s="28">
        <v>15425118</v>
      </c>
      <c r="Q370" s="28" t="str">
        <f>IF(AND(LEN(CUIPO_datos_abiertos[[#This Row],[COD_PROGRAMATICO_MGA]])=7,ISNUMBER(VALUE(CUIPO_datos_abiertos[[#This Row],[COD_PROGRAMATICO_MGA]]))),"VALIDO","")</f>
        <v/>
      </c>
    </row>
    <row r="371" spans="1:17" hidden="1" x14ac:dyDescent="0.3">
      <c r="A371">
        <v>20260301</v>
      </c>
      <c r="B371" t="s">
        <v>1384</v>
      </c>
      <c r="C371" t="s">
        <v>1388</v>
      </c>
      <c r="D371" t="s">
        <v>1397</v>
      </c>
      <c r="E371" t="s">
        <v>1398</v>
      </c>
      <c r="F371" t="str">
        <f>LEFT(CUIPO_datos_abiertos[[#This Row],[COD_PROGRAMATICO_MGA]],4)</f>
        <v>NO A</v>
      </c>
      <c r="G371" t="s">
        <v>1390</v>
      </c>
      <c r="H371" t="s">
        <v>1390</v>
      </c>
      <c r="I371" t="s">
        <v>1390</v>
      </c>
      <c r="J371" t="s">
        <v>1390</v>
      </c>
      <c r="K371" t="s">
        <v>1390</v>
      </c>
      <c r="L371" t="s">
        <v>1390</v>
      </c>
      <c r="M371" t="s">
        <v>1390</v>
      </c>
      <c r="N371" s="28">
        <v>37033181149</v>
      </c>
      <c r="O371" s="28">
        <v>37033181149</v>
      </c>
      <c r="P371" s="28">
        <v>36488211598</v>
      </c>
      <c r="Q371" s="28" t="str">
        <f>IF(AND(LEN(CUIPO_datos_abiertos[[#This Row],[COD_PROGRAMATICO_MGA]])=7,ISNUMBER(VALUE(CUIPO_datos_abiertos[[#This Row],[COD_PROGRAMATICO_MGA]]))),"VALIDO","")</f>
        <v/>
      </c>
    </row>
    <row r="372" spans="1:17" hidden="1" x14ac:dyDescent="0.3">
      <c r="A372">
        <v>20251201</v>
      </c>
      <c r="B372" t="s">
        <v>1384</v>
      </c>
      <c r="C372" t="s">
        <v>1407</v>
      </c>
      <c r="D372" t="s">
        <v>1386</v>
      </c>
      <c r="E372" t="s">
        <v>1402</v>
      </c>
      <c r="F372" t="str">
        <f>LEFT(CUIPO_datos_abiertos[[#This Row],[COD_PROGRAMATICO_MGA]],4)</f>
        <v>2201</v>
      </c>
      <c r="G372" t="s">
        <v>51</v>
      </c>
      <c r="H372" t="s">
        <v>1389</v>
      </c>
      <c r="I372" t="s">
        <v>1408</v>
      </c>
      <c r="J372" t="s">
        <v>1404</v>
      </c>
      <c r="K372" t="s">
        <v>1392</v>
      </c>
      <c r="L372" t="s">
        <v>1390</v>
      </c>
      <c r="M372" t="s">
        <v>1390</v>
      </c>
      <c r="N372" s="28">
        <v>2424925262</v>
      </c>
      <c r="O372" s="28">
        <v>2424925262</v>
      </c>
      <c r="P372" s="28">
        <v>2424925262</v>
      </c>
      <c r="Q372" s="28" t="str">
        <f>IF(AND(LEN(CUIPO_datos_abiertos[[#This Row],[COD_PROGRAMATICO_MGA]])=7,ISNUMBER(VALUE(CUIPO_datos_abiertos[[#This Row],[COD_PROGRAMATICO_MGA]]))),"VALIDO","")</f>
        <v>VALIDO</v>
      </c>
    </row>
    <row r="373" spans="1:17" hidden="1" x14ac:dyDescent="0.3">
      <c r="A373">
        <v>20251201</v>
      </c>
      <c r="B373" t="s">
        <v>1384</v>
      </c>
      <c r="C373" t="s">
        <v>1407</v>
      </c>
      <c r="D373" t="s">
        <v>1386</v>
      </c>
      <c r="E373" t="s">
        <v>1402</v>
      </c>
      <c r="F373" t="str">
        <f>LEFT(CUIPO_datos_abiertos[[#This Row],[COD_PROGRAMATICO_MGA]],4)</f>
        <v>2201</v>
      </c>
      <c r="G373" t="s">
        <v>51</v>
      </c>
      <c r="H373" t="s">
        <v>1389</v>
      </c>
      <c r="I373" t="s">
        <v>1458</v>
      </c>
      <c r="J373" t="s">
        <v>1404</v>
      </c>
      <c r="K373" t="s">
        <v>1392</v>
      </c>
      <c r="L373" t="s">
        <v>1390</v>
      </c>
      <c r="M373" t="s">
        <v>1390</v>
      </c>
      <c r="N373" s="28">
        <v>198027200</v>
      </c>
      <c r="O373" s="28">
        <v>198027200</v>
      </c>
      <c r="P373" s="28">
        <v>198027200</v>
      </c>
      <c r="Q373" s="28" t="str">
        <f>IF(AND(LEN(CUIPO_datos_abiertos[[#This Row],[COD_PROGRAMATICO_MGA]])=7,ISNUMBER(VALUE(CUIPO_datos_abiertos[[#This Row],[COD_PROGRAMATICO_MGA]]))),"VALIDO","")</f>
        <v>VALIDO</v>
      </c>
    </row>
    <row r="374" spans="1:17" hidden="1" x14ac:dyDescent="0.3">
      <c r="A374">
        <v>20251201</v>
      </c>
      <c r="B374" t="s">
        <v>1384</v>
      </c>
      <c r="C374" t="s">
        <v>1388</v>
      </c>
      <c r="D374" t="s">
        <v>1386</v>
      </c>
      <c r="E374" t="s">
        <v>1394</v>
      </c>
      <c r="F374" t="str">
        <f>LEFT(CUIPO_datos_abiertos[[#This Row],[COD_PROGRAMATICO_MGA]],4)</f>
        <v>NO A</v>
      </c>
      <c r="G374" t="s">
        <v>1390</v>
      </c>
      <c r="H374" t="s">
        <v>1390</v>
      </c>
      <c r="I374" t="s">
        <v>1390</v>
      </c>
      <c r="J374" t="s">
        <v>1390</v>
      </c>
      <c r="K374" t="s">
        <v>1390</v>
      </c>
      <c r="L374" t="s">
        <v>1390</v>
      </c>
      <c r="M374" t="s">
        <v>1390</v>
      </c>
      <c r="N374" s="28">
        <v>1266943490</v>
      </c>
      <c r="O374" s="28">
        <v>1266943490</v>
      </c>
      <c r="P374" s="28">
        <v>1266943490</v>
      </c>
      <c r="Q374" s="28" t="str">
        <f>IF(AND(LEN(CUIPO_datos_abiertos[[#This Row],[COD_PROGRAMATICO_MGA]])=7,ISNUMBER(VALUE(CUIPO_datos_abiertos[[#This Row],[COD_PROGRAMATICO_MGA]]))),"VALIDO","")</f>
        <v/>
      </c>
    </row>
    <row r="375" spans="1:17" hidden="1" x14ac:dyDescent="0.3">
      <c r="A375">
        <v>20260301</v>
      </c>
      <c r="B375" t="s">
        <v>1384</v>
      </c>
      <c r="C375" t="s">
        <v>1401</v>
      </c>
      <c r="D375" t="s">
        <v>1386</v>
      </c>
      <c r="E375" t="s">
        <v>1402</v>
      </c>
      <c r="F375" t="str">
        <f>LEFT(CUIPO_datos_abiertos[[#This Row],[COD_PROGRAMATICO_MGA]],4)</f>
        <v>2201</v>
      </c>
      <c r="G375" t="s">
        <v>51</v>
      </c>
      <c r="H375" t="s">
        <v>1389</v>
      </c>
      <c r="I375" t="s">
        <v>1426</v>
      </c>
      <c r="J375" t="s">
        <v>1404</v>
      </c>
      <c r="K375" t="s">
        <v>1392</v>
      </c>
      <c r="L375" t="s">
        <v>1390</v>
      </c>
      <c r="M375" t="s">
        <v>1390</v>
      </c>
      <c r="N375" s="28">
        <v>606843300</v>
      </c>
      <c r="O375" s="28">
        <v>606843300</v>
      </c>
      <c r="P375" s="28">
        <v>606843300</v>
      </c>
      <c r="Q375" s="28" t="str">
        <f>IF(AND(LEN(CUIPO_datos_abiertos[[#This Row],[COD_PROGRAMATICO_MGA]])=7,ISNUMBER(VALUE(CUIPO_datos_abiertos[[#This Row],[COD_PROGRAMATICO_MGA]]))),"VALIDO","")</f>
        <v>VALIDO</v>
      </c>
    </row>
    <row r="376" spans="1:17" hidden="1" x14ac:dyDescent="0.3">
      <c r="A376">
        <v>20251201</v>
      </c>
      <c r="B376" t="s">
        <v>1384</v>
      </c>
      <c r="C376" t="s">
        <v>1388</v>
      </c>
      <c r="D376" t="s">
        <v>1386</v>
      </c>
      <c r="E376" t="s">
        <v>1443</v>
      </c>
      <c r="F376" t="str">
        <f>LEFT(CUIPO_datos_abiertos[[#This Row],[COD_PROGRAMATICO_MGA]],4)</f>
        <v>NO A</v>
      </c>
      <c r="G376" t="s">
        <v>1390</v>
      </c>
      <c r="H376" t="s">
        <v>1390</v>
      </c>
      <c r="I376" t="s">
        <v>1390</v>
      </c>
      <c r="J376" t="s">
        <v>1390</v>
      </c>
      <c r="K376" t="s">
        <v>1390</v>
      </c>
      <c r="L376" t="s">
        <v>1390</v>
      </c>
      <c r="M376" t="s">
        <v>1390</v>
      </c>
      <c r="N376" s="28">
        <v>687144436</v>
      </c>
      <c r="O376" s="28">
        <v>687144436</v>
      </c>
      <c r="P376" s="28">
        <v>640719336</v>
      </c>
      <c r="Q376" s="28" t="str">
        <f>IF(AND(LEN(CUIPO_datos_abiertos[[#This Row],[COD_PROGRAMATICO_MGA]])=7,ISNUMBER(VALUE(CUIPO_datos_abiertos[[#This Row],[COD_PROGRAMATICO_MGA]]))),"VALIDO","")</f>
        <v/>
      </c>
    </row>
    <row r="377" spans="1:17" hidden="1" x14ac:dyDescent="0.3">
      <c r="A377">
        <v>20260301</v>
      </c>
      <c r="B377" t="s">
        <v>1384</v>
      </c>
      <c r="C377" t="s">
        <v>1388</v>
      </c>
      <c r="D377" t="s">
        <v>1386</v>
      </c>
      <c r="E377" t="s">
        <v>1398</v>
      </c>
      <c r="F377" t="str">
        <f>LEFT(CUIPO_datos_abiertos[[#This Row],[COD_PROGRAMATICO_MGA]],4)</f>
        <v>NO A</v>
      </c>
      <c r="G377" t="s">
        <v>1390</v>
      </c>
      <c r="H377" t="s">
        <v>1390</v>
      </c>
      <c r="I377" t="s">
        <v>1390</v>
      </c>
      <c r="J377" t="s">
        <v>1390</v>
      </c>
      <c r="K377" t="s">
        <v>1390</v>
      </c>
      <c r="L377" t="s">
        <v>1390</v>
      </c>
      <c r="M377" t="s">
        <v>1390</v>
      </c>
      <c r="N377" s="28">
        <v>122405192532</v>
      </c>
      <c r="O377" s="28">
        <v>14342321477</v>
      </c>
      <c r="P377" s="28">
        <v>13668640385</v>
      </c>
      <c r="Q377" s="28" t="str">
        <f>IF(AND(LEN(CUIPO_datos_abiertos[[#This Row],[COD_PROGRAMATICO_MGA]])=7,ISNUMBER(VALUE(CUIPO_datos_abiertos[[#This Row],[COD_PROGRAMATICO_MGA]]))),"VALIDO","")</f>
        <v/>
      </c>
    </row>
    <row r="378" spans="1:17" hidden="1" x14ac:dyDescent="0.3">
      <c r="A378">
        <v>20251201</v>
      </c>
      <c r="B378" t="s">
        <v>1384</v>
      </c>
      <c r="C378" t="s">
        <v>1582</v>
      </c>
      <c r="D378" t="s">
        <v>1386</v>
      </c>
      <c r="E378" t="s">
        <v>1394</v>
      </c>
      <c r="F378" t="str">
        <f>LEFT(CUIPO_datos_abiertos[[#This Row],[COD_PROGRAMATICO_MGA]],4)</f>
        <v>1905</v>
      </c>
      <c r="G378" t="s">
        <v>355</v>
      </c>
      <c r="H378" t="s">
        <v>1419</v>
      </c>
      <c r="I378" t="s">
        <v>1438</v>
      </c>
      <c r="J378" t="s">
        <v>1501</v>
      </c>
      <c r="K378" t="s">
        <v>1392</v>
      </c>
      <c r="L378" t="s">
        <v>1390</v>
      </c>
      <c r="M378" t="s">
        <v>1390</v>
      </c>
      <c r="N378" s="28">
        <v>146016111</v>
      </c>
      <c r="O378" s="28">
        <v>145678365</v>
      </c>
      <c r="P378" s="28">
        <v>0</v>
      </c>
      <c r="Q378" s="28" t="str">
        <f>IF(AND(LEN(CUIPO_datos_abiertos[[#This Row],[COD_PROGRAMATICO_MGA]])=7,ISNUMBER(VALUE(CUIPO_datos_abiertos[[#This Row],[COD_PROGRAMATICO_MGA]]))),"VALIDO","")</f>
        <v>VALIDO</v>
      </c>
    </row>
    <row r="379" spans="1:17" hidden="1" x14ac:dyDescent="0.3">
      <c r="A379">
        <v>20251201</v>
      </c>
      <c r="B379" t="s">
        <v>1384</v>
      </c>
      <c r="C379" t="s">
        <v>1388</v>
      </c>
      <c r="D379" t="s">
        <v>1386</v>
      </c>
      <c r="E379" t="s">
        <v>1387</v>
      </c>
      <c r="F379" t="str">
        <f>LEFT(CUIPO_datos_abiertos[[#This Row],[COD_PROGRAMATICO_MGA]],4)</f>
        <v>0</v>
      </c>
      <c r="G379" t="s">
        <v>1388</v>
      </c>
      <c r="H379" t="s">
        <v>1525</v>
      </c>
      <c r="I379" t="s">
        <v>1390</v>
      </c>
      <c r="J379" t="s">
        <v>1391</v>
      </c>
      <c r="K379" t="s">
        <v>1392</v>
      </c>
      <c r="L379" t="s">
        <v>1390</v>
      </c>
      <c r="M379" t="s">
        <v>1390</v>
      </c>
      <c r="N379" s="28">
        <v>3766821</v>
      </c>
      <c r="O379" s="28">
        <v>3766821</v>
      </c>
      <c r="P379" s="28">
        <v>3766821</v>
      </c>
      <c r="Q379" s="28" t="str">
        <f>IF(AND(LEN(CUIPO_datos_abiertos[[#This Row],[COD_PROGRAMATICO_MGA]])=7,ISNUMBER(VALUE(CUIPO_datos_abiertos[[#This Row],[COD_PROGRAMATICO_MGA]]))),"VALIDO","")</f>
        <v/>
      </c>
    </row>
    <row r="380" spans="1:17" hidden="1" x14ac:dyDescent="0.3">
      <c r="A380">
        <v>20251201</v>
      </c>
      <c r="B380" t="s">
        <v>1384</v>
      </c>
      <c r="C380" t="s">
        <v>1390</v>
      </c>
      <c r="D380" t="s">
        <v>1386</v>
      </c>
      <c r="E380" t="s">
        <v>1398</v>
      </c>
      <c r="F380" t="str">
        <f>LEFT(CUIPO_datos_abiertos[[#This Row],[COD_PROGRAMATICO_MGA]],4)</f>
        <v>0</v>
      </c>
      <c r="G380" t="s">
        <v>1388</v>
      </c>
      <c r="H380" t="s">
        <v>1389</v>
      </c>
      <c r="I380" t="s">
        <v>1390</v>
      </c>
      <c r="J380" t="s">
        <v>1425</v>
      </c>
      <c r="K380" t="s">
        <v>1392</v>
      </c>
      <c r="L380" t="s">
        <v>1390</v>
      </c>
      <c r="M380" t="s">
        <v>1518</v>
      </c>
      <c r="N380" s="28">
        <v>1596724574</v>
      </c>
      <c r="O380" s="28">
        <v>1596724574</v>
      </c>
      <c r="P380" s="28">
        <v>1596724574</v>
      </c>
      <c r="Q380" s="28" t="str">
        <f>IF(AND(LEN(CUIPO_datos_abiertos[[#This Row],[COD_PROGRAMATICO_MGA]])=7,ISNUMBER(VALUE(CUIPO_datos_abiertos[[#This Row],[COD_PROGRAMATICO_MGA]]))),"VALIDO","")</f>
        <v/>
      </c>
    </row>
    <row r="381" spans="1:17" hidden="1" x14ac:dyDescent="0.3">
      <c r="A381">
        <v>20251201</v>
      </c>
      <c r="B381" t="s">
        <v>1384</v>
      </c>
      <c r="C381" t="s">
        <v>1388</v>
      </c>
      <c r="D381" t="s">
        <v>1386</v>
      </c>
      <c r="E381" t="s">
        <v>1398</v>
      </c>
      <c r="F381" t="str">
        <f>LEFT(CUIPO_datos_abiertos[[#This Row],[COD_PROGRAMATICO_MGA]],4)</f>
        <v>NO A</v>
      </c>
      <c r="G381" t="s">
        <v>1390</v>
      </c>
      <c r="H381" t="s">
        <v>1390</v>
      </c>
      <c r="I381" t="s">
        <v>1390</v>
      </c>
      <c r="J381" t="s">
        <v>1390</v>
      </c>
      <c r="K381" t="s">
        <v>1390</v>
      </c>
      <c r="L381" t="s">
        <v>1390</v>
      </c>
      <c r="M381" t="s">
        <v>1390</v>
      </c>
      <c r="N381" s="28">
        <v>91318440391</v>
      </c>
      <c r="O381" s="28">
        <v>41196058473</v>
      </c>
      <c r="P381" s="28">
        <v>38188153348</v>
      </c>
      <c r="Q381" s="28" t="str">
        <f>IF(AND(LEN(CUIPO_datos_abiertos[[#This Row],[COD_PROGRAMATICO_MGA]])=7,ISNUMBER(VALUE(CUIPO_datos_abiertos[[#This Row],[COD_PROGRAMATICO_MGA]]))),"VALIDO","")</f>
        <v/>
      </c>
    </row>
    <row r="382" spans="1:17" hidden="1" x14ac:dyDescent="0.3">
      <c r="A382">
        <v>20260301</v>
      </c>
      <c r="B382" t="s">
        <v>1384</v>
      </c>
      <c r="C382" t="s">
        <v>1583</v>
      </c>
      <c r="D382" t="s">
        <v>1386</v>
      </c>
      <c r="E382" t="s">
        <v>1398</v>
      </c>
      <c r="F382" t="str">
        <f>LEFT(CUIPO_datos_abiertos[[#This Row],[COD_PROGRAMATICO_MGA]],4)</f>
        <v>4301</v>
      </c>
      <c r="G382" t="s">
        <v>82</v>
      </c>
      <c r="H382" t="s">
        <v>1389</v>
      </c>
      <c r="I382" t="s">
        <v>1390</v>
      </c>
      <c r="J382" t="s">
        <v>1491</v>
      </c>
      <c r="K382" t="s">
        <v>1392</v>
      </c>
      <c r="L382" t="s">
        <v>1390</v>
      </c>
      <c r="M382" t="s">
        <v>1492</v>
      </c>
      <c r="N382" s="28">
        <v>168000000</v>
      </c>
      <c r="O382" s="28">
        <v>168000000</v>
      </c>
      <c r="P382" s="28">
        <v>168000000</v>
      </c>
      <c r="Q382" s="28" t="str">
        <f>IF(AND(LEN(CUIPO_datos_abiertos[[#This Row],[COD_PROGRAMATICO_MGA]])=7,ISNUMBER(VALUE(CUIPO_datos_abiertos[[#This Row],[COD_PROGRAMATICO_MGA]]))),"VALIDO","")</f>
        <v>VALIDO</v>
      </c>
    </row>
    <row r="383" spans="1:17" hidden="1" x14ac:dyDescent="0.3">
      <c r="A383">
        <v>20251201</v>
      </c>
      <c r="B383" t="s">
        <v>1384</v>
      </c>
      <c r="C383" t="s">
        <v>1388</v>
      </c>
      <c r="D383" t="s">
        <v>1386</v>
      </c>
      <c r="E383" t="s">
        <v>1387</v>
      </c>
      <c r="F383" t="str">
        <f>LEFT(CUIPO_datos_abiertos[[#This Row],[COD_PROGRAMATICO_MGA]],4)</f>
        <v>0</v>
      </c>
      <c r="G383" t="s">
        <v>1388</v>
      </c>
      <c r="H383" t="s">
        <v>1389</v>
      </c>
      <c r="I383" t="s">
        <v>1390</v>
      </c>
      <c r="J383" t="s">
        <v>1391</v>
      </c>
      <c r="K383" t="s">
        <v>1392</v>
      </c>
      <c r="L383" t="s">
        <v>1390</v>
      </c>
      <c r="M383" t="s">
        <v>1390</v>
      </c>
      <c r="N383" s="28">
        <v>2374344</v>
      </c>
      <c r="O383" s="28">
        <v>2374344</v>
      </c>
      <c r="P383" s="28">
        <v>2374344</v>
      </c>
      <c r="Q383" s="28" t="str">
        <f>IF(AND(LEN(CUIPO_datos_abiertos[[#This Row],[COD_PROGRAMATICO_MGA]])=7,ISNUMBER(VALUE(CUIPO_datos_abiertos[[#This Row],[COD_PROGRAMATICO_MGA]]))),"VALIDO","")</f>
        <v/>
      </c>
    </row>
    <row r="384" spans="1:17" hidden="1" x14ac:dyDescent="0.3">
      <c r="A384">
        <v>20251201</v>
      </c>
      <c r="B384" t="s">
        <v>1384</v>
      </c>
      <c r="C384" t="s">
        <v>1542</v>
      </c>
      <c r="D384" t="s">
        <v>1397</v>
      </c>
      <c r="E384" t="s">
        <v>1398</v>
      </c>
      <c r="F384" t="str">
        <f>LEFT(CUIPO_datos_abiertos[[#This Row],[COD_PROGRAMATICO_MGA]],4)</f>
        <v>4599</v>
      </c>
      <c r="G384" t="s">
        <v>86</v>
      </c>
      <c r="H384" t="s">
        <v>1389</v>
      </c>
      <c r="I384" t="s">
        <v>1390</v>
      </c>
      <c r="J384" t="s">
        <v>1501</v>
      </c>
      <c r="K384" t="s">
        <v>1392</v>
      </c>
      <c r="L384" t="s">
        <v>1390</v>
      </c>
      <c r="M384" t="s">
        <v>1390</v>
      </c>
      <c r="N384" s="28">
        <v>222381089</v>
      </c>
      <c r="O384" s="28">
        <v>222381089</v>
      </c>
      <c r="P384" s="28">
        <v>222381089</v>
      </c>
      <c r="Q384" s="28" t="str">
        <f>IF(AND(LEN(CUIPO_datos_abiertos[[#This Row],[COD_PROGRAMATICO_MGA]])=7,ISNUMBER(VALUE(CUIPO_datos_abiertos[[#This Row],[COD_PROGRAMATICO_MGA]]))),"VALIDO","")</f>
        <v>VALIDO</v>
      </c>
    </row>
    <row r="385" spans="1:17" hidden="1" x14ac:dyDescent="0.3">
      <c r="A385">
        <v>20251201</v>
      </c>
      <c r="B385" t="s">
        <v>1384</v>
      </c>
      <c r="C385" t="s">
        <v>1407</v>
      </c>
      <c r="D385" t="s">
        <v>1386</v>
      </c>
      <c r="E385" t="s">
        <v>1402</v>
      </c>
      <c r="F385" t="str">
        <f>LEFT(CUIPO_datos_abiertos[[#This Row],[COD_PROGRAMATICO_MGA]],4)</f>
        <v>2201</v>
      </c>
      <c r="G385" t="s">
        <v>51</v>
      </c>
      <c r="H385" t="s">
        <v>1389</v>
      </c>
      <c r="I385" t="s">
        <v>1403</v>
      </c>
      <c r="J385" t="s">
        <v>1404</v>
      </c>
      <c r="K385" t="s">
        <v>1392</v>
      </c>
      <c r="L385" t="s">
        <v>1390</v>
      </c>
      <c r="M385" t="s">
        <v>1390</v>
      </c>
      <c r="N385" s="28">
        <v>12935234284</v>
      </c>
      <c r="O385" s="28">
        <v>12935234284</v>
      </c>
      <c r="P385" s="28">
        <v>12935234284</v>
      </c>
      <c r="Q385" s="28" t="str">
        <f>IF(AND(LEN(CUIPO_datos_abiertos[[#This Row],[COD_PROGRAMATICO_MGA]])=7,ISNUMBER(VALUE(CUIPO_datos_abiertos[[#This Row],[COD_PROGRAMATICO_MGA]]))),"VALIDO","")</f>
        <v>VALIDO</v>
      </c>
    </row>
    <row r="386" spans="1:17" hidden="1" x14ac:dyDescent="0.3">
      <c r="A386">
        <v>20251201</v>
      </c>
      <c r="B386" t="s">
        <v>1384</v>
      </c>
      <c r="C386" t="s">
        <v>1584</v>
      </c>
      <c r="D386" t="s">
        <v>1386</v>
      </c>
      <c r="E386" t="s">
        <v>1394</v>
      </c>
      <c r="F386" t="str">
        <f>LEFT(CUIPO_datos_abiertos[[#This Row],[COD_PROGRAMATICO_MGA]],4)</f>
        <v>1903</v>
      </c>
      <c r="G386" t="s">
        <v>78</v>
      </c>
      <c r="H386" t="s">
        <v>1389</v>
      </c>
      <c r="I386" t="s">
        <v>1477</v>
      </c>
      <c r="J386" t="s">
        <v>1435</v>
      </c>
      <c r="K386" t="s">
        <v>1392</v>
      </c>
      <c r="L386" t="s">
        <v>1390</v>
      </c>
      <c r="M386" t="s">
        <v>1472</v>
      </c>
      <c r="N386" s="28">
        <v>606188883</v>
      </c>
      <c r="O386" s="28">
        <v>606188883</v>
      </c>
      <c r="P386" s="28">
        <v>606188883</v>
      </c>
      <c r="Q386" s="28" t="str">
        <f>IF(AND(LEN(CUIPO_datos_abiertos[[#This Row],[COD_PROGRAMATICO_MGA]])=7,ISNUMBER(VALUE(CUIPO_datos_abiertos[[#This Row],[COD_PROGRAMATICO_MGA]]))),"VALIDO","")</f>
        <v>VALIDO</v>
      </c>
    </row>
    <row r="387" spans="1:17" hidden="1" x14ac:dyDescent="0.3">
      <c r="A387">
        <v>20260301</v>
      </c>
      <c r="B387" t="s">
        <v>1384</v>
      </c>
      <c r="C387" t="s">
        <v>1542</v>
      </c>
      <c r="D387" t="s">
        <v>1397</v>
      </c>
      <c r="E387" t="s">
        <v>1398</v>
      </c>
      <c r="F387" t="str">
        <f>LEFT(CUIPO_datos_abiertos[[#This Row],[COD_PROGRAMATICO_MGA]],4)</f>
        <v>4599</v>
      </c>
      <c r="G387" t="s">
        <v>86</v>
      </c>
      <c r="H387" t="s">
        <v>1389</v>
      </c>
      <c r="I387" t="s">
        <v>1390</v>
      </c>
      <c r="J387" t="s">
        <v>1501</v>
      </c>
      <c r="K387" t="s">
        <v>1392</v>
      </c>
      <c r="L387" t="s">
        <v>1390</v>
      </c>
      <c r="M387" t="s">
        <v>1390</v>
      </c>
      <c r="N387" s="28">
        <v>41797501</v>
      </c>
      <c r="O387" s="28">
        <v>41797501</v>
      </c>
      <c r="P387" s="28">
        <v>41797501</v>
      </c>
      <c r="Q387" s="28" t="str">
        <f>IF(AND(LEN(CUIPO_datos_abiertos[[#This Row],[COD_PROGRAMATICO_MGA]])=7,ISNUMBER(VALUE(CUIPO_datos_abiertos[[#This Row],[COD_PROGRAMATICO_MGA]]))),"VALIDO","")</f>
        <v>VALIDO</v>
      </c>
    </row>
    <row r="388" spans="1:17" hidden="1" x14ac:dyDescent="0.3">
      <c r="A388">
        <v>20260301</v>
      </c>
      <c r="B388" t="s">
        <v>1384</v>
      </c>
      <c r="C388" t="s">
        <v>1401</v>
      </c>
      <c r="D388" t="s">
        <v>1386</v>
      </c>
      <c r="E388" t="s">
        <v>1402</v>
      </c>
      <c r="F388" t="str">
        <f>LEFT(CUIPO_datos_abiertos[[#This Row],[COD_PROGRAMATICO_MGA]],4)</f>
        <v>2201</v>
      </c>
      <c r="G388" t="s">
        <v>51</v>
      </c>
      <c r="H388" t="s">
        <v>1389</v>
      </c>
      <c r="I388" t="s">
        <v>1408</v>
      </c>
      <c r="J388" t="s">
        <v>1404</v>
      </c>
      <c r="K388" t="s">
        <v>1392</v>
      </c>
      <c r="L388" t="s">
        <v>1390</v>
      </c>
      <c r="M388" t="s">
        <v>1390</v>
      </c>
      <c r="N388" s="28">
        <v>2723702</v>
      </c>
      <c r="O388" s="28">
        <v>2723702</v>
      </c>
      <c r="P388" s="28">
        <v>2723702</v>
      </c>
      <c r="Q388" s="28" t="str">
        <f>IF(AND(LEN(CUIPO_datos_abiertos[[#This Row],[COD_PROGRAMATICO_MGA]])=7,ISNUMBER(VALUE(CUIPO_datos_abiertos[[#This Row],[COD_PROGRAMATICO_MGA]]))),"VALIDO","")</f>
        <v>VALIDO</v>
      </c>
    </row>
    <row r="389" spans="1:17" hidden="1" x14ac:dyDescent="0.3">
      <c r="A389">
        <v>20251201</v>
      </c>
      <c r="B389" t="s">
        <v>1384</v>
      </c>
      <c r="C389" t="s">
        <v>1407</v>
      </c>
      <c r="D389" t="s">
        <v>1386</v>
      </c>
      <c r="E389" t="s">
        <v>1402</v>
      </c>
      <c r="F389" t="str">
        <f>LEFT(CUIPO_datos_abiertos[[#This Row],[COD_PROGRAMATICO_MGA]],4)</f>
        <v>2201</v>
      </c>
      <c r="G389" t="s">
        <v>51</v>
      </c>
      <c r="H389" t="s">
        <v>1389</v>
      </c>
      <c r="I389" t="s">
        <v>1408</v>
      </c>
      <c r="J389" t="s">
        <v>1404</v>
      </c>
      <c r="K389" t="s">
        <v>1392</v>
      </c>
      <c r="L389" t="s">
        <v>1390</v>
      </c>
      <c r="M389" t="s">
        <v>1390</v>
      </c>
      <c r="N389" s="28">
        <v>12794881</v>
      </c>
      <c r="O389" s="28">
        <v>12794881</v>
      </c>
      <c r="P389" s="28">
        <v>12794881</v>
      </c>
      <c r="Q389" s="28" t="str">
        <f>IF(AND(LEN(CUIPO_datos_abiertos[[#This Row],[COD_PROGRAMATICO_MGA]])=7,ISNUMBER(VALUE(CUIPO_datos_abiertos[[#This Row],[COD_PROGRAMATICO_MGA]]))),"VALIDO","")</f>
        <v>VALIDO</v>
      </c>
    </row>
    <row r="390" spans="1:17" hidden="1" x14ac:dyDescent="0.3">
      <c r="A390">
        <v>20260301</v>
      </c>
      <c r="B390" t="s">
        <v>1384</v>
      </c>
      <c r="C390" t="s">
        <v>1388</v>
      </c>
      <c r="D390" t="s">
        <v>1386</v>
      </c>
      <c r="E390" t="s">
        <v>1394</v>
      </c>
      <c r="F390" t="str">
        <f>LEFT(CUIPO_datos_abiertos[[#This Row],[COD_PROGRAMATICO_MGA]],4)</f>
        <v>NO A</v>
      </c>
      <c r="G390" t="s">
        <v>1390</v>
      </c>
      <c r="H390" t="s">
        <v>1390</v>
      </c>
      <c r="I390" t="s">
        <v>1390</v>
      </c>
      <c r="J390" t="s">
        <v>1390</v>
      </c>
      <c r="K390" t="s">
        <v>1390</v>
      </c>
      <c r="L390" t="s">
        <v>1390</v>
      </c>
      <c r="M390" t="s">
        <v>1390</v>
      </c>
      <c r="N390" s="28">
        <v>43340934</v>
      </c>
      <c r="O390" s="28">
        <v>43340934</v>
      </c>
      <c r="P390" s="28">
        <v>43340934</v>
      </c>
      <c r="Q390" s="28" t="str">
        <f>IF(AND(LEN(CUIPO_datos_abiertos[[#This Row],[COD_PROGRAMATICO_MGA]])=7,ISNUMBER(VALUE(CUIPO_datos_abiertos[[#This Row],[COD_PROGRAMATICO_MGA]]))),"VALIDO","")</f>
        <v/>
      </c>
    </row>
    <row r="391" spans="1:17" hidden="1" x14ac:dyDescent="0.3">
      <c r="A391">
        <v>20260301</v>
      </c>
      <c r="B391" t="s">
        <v>1384</v>
      </c>
      <c r="C391" t="s">
        <v>1388</v>
      </c>
      <c r="D391" t="s">
        <v>1386</v>
      </c>
      <c r="E391" t="s">
        <v>1398</v>
      </c>
      <c r="F391" t="str">
        <f>LEFT(CUIPO_datos_abiertos[[#This Row],[COD_PROGRAMATICO_MGA]],4)</f>
        <v>NO A</v>
      </c>
      <c r="G391" t="s">
        <v>1390</v>
      </c>
      <c r="H391" t="s">
        <v>1390</v>
      </c>
      <c r="I391" t="s">
        <v>1390</v>
      </c>
      <c r="J391" t="s">
        <v>1390</v>
      </c>
      <c r="K391" t="s">
        <v>1390</v>
      </c>
      <c r="L391" t="s">
        <v>1390</v>
      </c>
      <c r="M391" t="s">
        <v>1390</v>
      </c>
      <c r="N391" s="28">
        <v>24000000</v>
      </c>
      <c r="O391" s="28">
        <v>3000000</v>
      </c>
      <c r="P391" s="28">
        <v>0</v>
      </c>
      <c r="Q391" s="28" t="str">
        <f>IF(AND(LEN(CUIPO_datos_abiertos[[#This Row],[COD_PROGRAMATICO_MGA]])=7,ISNUMBER(VALUE(CUIPO_datos_abiertos[[#This Row],[COD_PROGRAMATICO_MGA]]))),"VALIDO","")</f>
        <v/>
      </c>
    </row>
    <row r="392" spans="1:17" hidden="1" x14ac:dyDescent="0.3">
      <c r="A392">
        <v>20260301</v>
      </c>
      <c r="B392" t="s">
        <v>1384</v>
      </c>
      <c r="C392" t="s">
        <v>1401</v>
      </c>
      <c r="D392" t="s">
        <v>1386</v>
      </c>
      <c r="E392" t="s">
        <v>1402</v>
      </c>
      <c r="F392" t="str">
        <f>LEFT(CUIPO_datos_abiertos[[#This Row],[COD_PROGRAMATICO_MGA]],4)</f>
        <v>2201</v>
      </c>
      <c r="G392" t="s">
        <v>51</v>
      </c>
      <c r="H392" t="s">
        <v>1389</v>
      </c>
      <c r="I392" t="s">
        <v>1408</v>
      </c>
      <c r="J392" t="s">
        <v>1404</v>
      </c>
      <c r="K392" t="s">
        <v>1392</v>
      </c>
      <c r="L392" t="s">
        <v>1390</v>
      </c>
      <c r="M392" t="s">
        <v>1390</v>
      </c>
      <c r="N392" s="28">
        <v>11205117</v>
      </c>
      <c r="O392" s="28">
        <v>11205117</v>
      </c>
      <c r="P392" s="28">
        <v>11205117</v>
      </c>
      <c r="Q392" s="28" t="str">
        <f>IF(AND(LEN(CUIPO_datos_abiertos[[#This Row],[COD_PROGRAMATICO_MGA]])=7,ISNUMBER(VALUE(CUIPO_datos_abiertos[[#This Row],[COD_PROGRAMATICO_MGA]]))),"VALIDO","")</f>
        <v>VALIDO</v>
      </c>
    </row>
    <row r="393" spans="1:17" hidden="1" x14ac:dyDescent="0.3">
      <c r="A393">
        <v>20251201</v>
      </c>
      <c r="B393" t="s">
        <v>1384</v>
      </c>
      <c r="C393" t="s">
        <v>1385</v>
      </c>
      <c r="D393" t="s">
        <v>1386</v>
      </c>
      <c r="E393" t="s">
        <v>1387</v>
      </c>
      <c r="F393" t="str">
        <f>LEFT(CUIPO_datos_abiertos[[#This Row],[COD_PROGRAMATICO_MGA]],4)</f>
        <v>0</v>
      </c>
      <c r="G393" t="s">
        <v>1388</v>
      </c>
      <c r="H393" t="s">
        <v>1389</v>
      </c>
      <c r="I393" t="s">
        <v>1390</v>
      </c>
      <c r="J393" t="s">
        <v>1391</v>
      </c>
      <c r="K393" t="s">
        <v>1392</v>
      </c>
      <c r="L393" t="s">
        <v>1390</v>
      </c>
      <c r="M393" t="s">
        <v>1390</v>
      </c>
      <c r="N393" s="28">
        <v>16256898</v>
      </c>
      <c r="O393" s="28">
        <v>16256898</v>
      </c>
      <c r="P393" s="28">
        <v>16256898</v>
      </c>
      <c r="Q393" s="28" t="str">
        <f>IF(AND(LEN(CUIPO_datos_abiertos[[#This Row],[COD_PROGRAMATICO_MGA]])=7,ISNUMBER(VALUE(CUIPO_datos_abiertos[[#This Row],[COD_PROGRAMATICO_MGA]]))),"VALIDO","")</f>
        <v/>
      </c>
    </row>
    <row r="394" spans="1:17" hidden="1" x14ac:dyDescent="0.3">
      <c r="A394">
        <v>20251201</v>
      </c>
      <c r="B394" t="s">
        <v>1384</v>
      </c>
      <c r="C394" t="s">
        <v>1388</v>
      </c>
      <c r="D394" t="s">
        <v>1386</v>
      </c>
      <c r="E394" t="s">
        <v>1398</v>
      </c>
      <c r="F394" t="str">
        <f>LEFT(CUIPO_datos_abiertos[[#This Row],[COD_PROGRAMATICO_MGA]],4)</f>
        <v>3301</v>
      </c>
      <c r="G394" t="s">
        <v>129</v>
      </c>
      <c r="H394" t="s">
        <v>1389</v>
      </c>
      <c r="I394" t="s">
        <v>1390</v>
      </c>
      <c r="J394" t="s">
        <v>1391</v>
      </c>
      <c r="K394" t="s">
        <v>1392</v>
      </c>
      <c r="L394" t="s">
        <v>1390</v>
      </c>
      <c r="M394" t="s">
        <v>1451</v>
      </c>
      <c r="N394" s="28">
        <v>535311476</v>
      </c>
      <c r="O394" s="28">
        <v>535311476</v>
      </c>
      <c r="P394" s="28">
        <v>535311476</v>
      </c>
      <c r="Q394" s="28" t="str">
        <f>IF(AND(LEN(CUIPO_datos_abiertos[[#This Row],[COD_PROGRAMATICO_MGA]])=7,ISNUMBER(VALUE(CUIPO_datos_abiertos[[#This Row],[COD_PROGRAMATICO_MGA]]))),"VALIDO","")</f>
        <v>VALIDO</v>
      </c>
    </row>
    <row r="395" spans="1:17" hidden="1" x14ac:dyDescent="0.3">
      <c r="A395">
        <v>20260301</v>
      </c>
      <c r="B395" t="s">
        <v>1384</v>
      </c>
      <c r="C395" t="s">
        <v>1388</v>
      </c>
      <c r="D395" t="s">
        <v>1386</v>
      </c>
      <c r="E395" t="s">
        <v>1398</v>
      </c>
      <c r="F395" t="str">
        <f>LEFT(CUIPO_datos_abiertos[[#This Row],[COD_PROGRAMATICO_MGA]],4)</f>
        <v>NO A</v>
      </c>
      <c r="G395" t="s">
        <v>1390</v>
      </c>
      <c r="H395" t="s">
        <v>1390</v>
      </c>
      <c r="I395" t="s">
        <v>1390</v>
      </c>
      <c r="J395" t="s">
        <v>1390</v>
      </c>
      <c r="K395" t="s">
        <v>1390</v>
      </c>
      <c r="L395" t="s">
        <v>1390</v>
      </c>
      <c r="M395" t="s">
        <v>1390</v>
      </c>
      <c r="N395" s="28">
        <v>187000000</v>
      </c>
      <c r="O395" s="28">
        <v>62333333</v>
      </c>
      <c r="P395" s="28">
        <v>0</v>
      </c>
      <c r="Q395" s="28" t="str">
        <f>IF(AND(LEN(CUIPO_datos_abiertos[[#This Row],[COD_PROGRAMATICO_MGA]])=7,ISNUMBER(VALUE(CUIPO_datos_abiertos[[#This Row],[COD_PROGRAMATICO_MGA]]))),"VALIDO","")</f>
        <v/>
      </c>
    </row>
    <row r="396" spans="1:17" hidden="1" x14ac:dyDescent="0.3">
      <c r="A396">
        <v>20251201</v>
      </c>
      <c r="B396" t="s">
        <v>1384</v>
      </c>
      <c r="C396" t="s">
        <v>1476</v>
      </c>
      <c r="D396" t="s">
        <v>1386</v>
      </c>
      <c r="E396" t="s">
        <v>1394</v>
      </c>
      <c r="F396" t="str">
        <f>LEFT(CUIPO_datos_abiertos[[#This Row],[COD_PROGRAMATICO_MGA]],4)</f>
        <v>1903</v>
      </c>
      <c r="G396" t="s">
        <v>78</v>
      </c>
      <c r="H396" t="s">
        <v>1585</v>
      </c>
      <c r="I396" t="s">
        <v>1420</v>
      </c>
      <c r="J396" t="s">
        <v>1462</v>
      </c>
      <c r="K396" t="s">
        <v>1392</v>
      </c>
      <c r="L396" t="s">
        <v>1390</v>
      </c>
      <c r="M396" t="s">
        <v>1390</v>
      </c>
      <c r="N396" s="28">
        <v>3021817329</v>
      </c>
      <c r="O396" s="28">
        <v>3021817329</v>
      </c>
      <c r="P396" s="28">
        <v>2738011308</v>
      </c>
      <c r="Q396" s="28" t="str">
        <f>IF(AND(LEN(CUIPO_datos_abiertos[[#This Row],[COD_PROGRAMATICO_MGA]])=7,ISNUMBER(VALUE(CUIPO_datos_abiertos[[#This Row],[COD_PROGRAMATICO_MGA]]))),"VALIDO","")</f>
        <v>VALIDO</v>
      </c>
    </row>
    <row r="397" spans="1:17" hidden="1" x14ac:dyDescent="0.3">
      <c r="A397">
        <v>20251201</v>
      </c>
      <c r="B397" t="s">
        <v>1384</v>
      </c>
      <c r="C397" t="s">
        <v>1407</v>
      </c>
      <c r="D397" t="s">
        <v>1386</v>
      </c>
      <c r="E397" t="s">
        <v>1402</v>
      </c>
      <c r="F397" t="str">
        <f>LEFT(CUIPO_datos_abiertos[[#This Row],[COD_PROGRAMATICO_MGA]],4)</f>
        <v>2201</v>
      </c>
      <c r="G397" t="s">
        <v>51</v>
      </c>
      <c r="H397" t="s">
        <v>1389</v>
      </c>
      <c r="I397" t="s">
        <v>1426</v>
      </c>
      <c r="J397" t="s">
        <v>1404</v>
      </c>
      <c r="K397" t="s">
        <v>1392</v>
      </c>
      <c r="L397" t="s">
        <v>1390</v>
      </c>
      <c r="M397" t="s">
        <v>1390</v>
      </c>
      <c r="N397" s="28">
        <v>931726352</v>
      </c>
      <c r="O397" s="28">
        <v>931726352</v>
      </c>
      <c r="P397" s="28">
        <v>931726352</v>
      </c>
      <c r="Q397" s="28" t="str">
        <f>IF(AND(LEN(CUIPO_datos_abiertos[[#This Row],[COD_PROGRAMATICO_MGA]])=7,ISNUMBER(VALUE(CUIPO_datos_abiertos[[#This Row],[COD_PROGRAMATICO_MGA]]))),"VALIDO","")</f>
        <v>VALIDO</v>
      </c>
    </row>
    <row r="398" spans="1:17" hidden="1" x14ac:dyDescent="0.3">
      <c r="A398">
        <v>20260301</v>
      </c>
      <c r="B398" t="s">
        <v>1384</v>
      </c>
      <c r="C398" t="s">
        <v>1385</v>
      </c>
      <c r="D398" t="s">
        <v>1386</v>
      </c>
      <c r="E398" t="s">
        <v>1394</v>
      </c>
      <c r="F398" t="str">
        <f>LEFT(CUIPO_datos_abiertos[[#This Row],[COD_PROGRAMATICO_MGA]],4)</f>
        <v>0</v>
      </c>
      <c r="G398" t="s">
        <v>1388</v>
      </c>
      <c r="H398" t="s">
        <v>1389</v>
      </c>
      <c r="I398" t="s">
        <v>1405</v>
      </c>
      <c r="J398" t="s">
        <v>1406</v>
      </c>
      <c r="K398" t="s">
        <v>1392</v>
      </c>
      <c r="L398" t="s">
        <v>1390</v>
      </c>
      <c r="M398" t="s">
        <v>1390</v>
      </c>
      <c r="N398" s="28">
        <v>9375580</v>
      </c>
      <c r="O398" s="28">
        <v>9375580</v>
      </c>
      <c r="P398" s="28">
        <v>7085792</v>
      </c>
      <c r="Q398" s="28" t="str">
        <f>IF(AND(LEN(CUIPO_datos_abiertos[[#This Row],[COD_PROGRAMATICO_MGA]])=7,ISNUMBER(VALUE(CUIPO_datos_abiertos[[#This Row],[COD_PROGRAMATICO_MGA]]))),"VALIDO","")</f>
        <v/>
      </c>
    </row>
    <row r="399" spans="1:17" hidden="1" x14ac:dyDescent="0.3">
      <c r="A399">
        <v>20251201</v>
      </c>
      <c r="B399" t="s">
        <v>1384</v>
      </c>
      <c r="C399" t="s">
        <v>1390</v>
      </c>
      <c r="D399" t="s">
        <v>1386</v>
      </c>
      <c r="E399" t="s">
        <v>1398</v>
      </c>
      <c r="F399" t="str">
        <f>LEFT(CUIPO_datos_abiertos[[#This Row],[COD_PROGRAMATICO_MGA]],4)</f>
        <v>0</v>
      </c>
      <c r="G399" t="s">
        <v>1388</v>
      </c>
      <c r="H399" t="s">
        <v>1389</v>
      </c>
      <c r="I399" t="s">
        <v>1390</v>
      </c>
      <c r="J399" t="s">
        <v>1391</v>
      </c>
      <c r="K399" t="s">
        <v>1392</v>
      </c>
      <c r="L399" t="s">
        <v>1390</v>
      </c>
      <c r="M399" t="s">
        <v>1586</v>
      </c>
      <c r="N399" s="28">
        <v>380000000</v>
      </c>
      <c r="O399" s="28">
        <v>327000000</v>
      </c>
      <c r="P399" s="28">
        <v>327000000</v>
      </c>
      <c r="Q399" s="28" t="str">
        <f>IF(AND(LEN(CUIPO_datos_abiertos[[#This Row],[COD_PROGRAMATICO_MGA]])=7,ISNUMBER(VALUE(CUIPO_datos_abiertos[[#This Row],[COD_PROGRAMATICO_MGA]]))),"VALIDO","")</f>
        <v/>
      </c>
    </row>
    <row r="400" spans="1:17" hidden="1" x14ac:dyDescent="0.3">
      <c r="A400">
        <v>20251201</v>
      </c>
      <c r="B400" t="s">
        <v>1384</v>
      </c>
      <c r="C400" t="s">
        <v>1388</v>
      </c>
      <c r="D400" t="s">
        <v>1386</v>
      </c>
      <c r="E400" t="s">
        <v>1394</v>
      </c>
      <c r="F400" t="str">
        <f>LEFT(CUIPO_datos_abiertos[[#This Row],[COD_PROGRAMATICO_MGA]],4)</f>
        <v>NO A</v>
      </c>
      <c r="G400" t="s">
        <v>1390</v>
      </c>
      <c r="H400" t="s">
        <v>1390</v>
      </c>
      <c r="I400" t="s">
        <v>1390</v>
      </c>
      <c r="J400" t="s">
        <v>1390</v>
      </c>
      <c r="K400" t="s">
        <v>1390</v>
      </c>
      <c r="L400" t="s">
        <v>1390</v>
      </c>
      <c r="M400" t="s">
        <v>1390</v>
      </c>
      <c r="N400" s="28">
        <v>6877616244</v>
      </c>
      <c r="O400" s="28">
        <v>6874579540</v>
      </c>
      <c r="P400" s="28">
        <v>6874579540</v>
      </c>
      <c r="Q400" s="28" t="str">
        <f>IF(AND(LEN(CUIPO_datos_abiertos[[#This Row],[COD_PROGRAMATICO_MGA]])=7,ISNUMBER(VALUE(CUIPO_datos_abiertos[[#This Row],[COD_PROGRAMATICO_MGA]]))),"VALIDO","")</f>
        <v/>
      </c>
    </row>
    <row r="401" spans="1:17" hidden="1" x14ac:dyDescent="0.3">
      <c r="A401">
        <v>20260301</v>
      </c>
      <c r="B401" t="s">
        <v>1384</v>
      </c>
      <c r="C401" t="s">
        <v>1401</v>
      </c>
      <c r="D401" t="s">
        <v>1386</v>
      </c>
      <c r="E401" t="s">
        <v>1402</v>
      </c>
      <c r="F401" t="str">
        <f>LEFT(CUIPO_datos_abiertos[[#This Row],[COD_PROGRAMATICO_MGA]],4)</f>
        <v>2201</v>
      </c>
      <c r="G401" t="s">
        <v>51</v>
      </c>
      <c r="H401" t="s">
        <v>1389</v>
      </c>
      <c r="I401" t="s">
        <v>1403</v>
      </c>
      <c r="J401" t="s">
        <v>1404</v>
      </c>
      <c r="K401" t="s">
        <v>1392</v>
      </c>
      <c r="L401" t="s">
        <v>1390</v>
      </c>
      <c r="M401" t="s">
        <v>1390</v>
      </c>
      <c r="N401" s="28">
        <v>4817472</v>
      </c>
      <c r="O401" s="28">
        <v>4817472</v>
      </c>
      <c r="P401" s="28">
        <v>4817472</v>
      </c>
      <c r="Q401" s="28" t="str">
        <f>IF(AND(LEN(CUIPO_datos_abiertos[[#This Row],[COD_PROGRAMATICO_MGA]])=7,ISNUMBER(VALUE(CUIPO_datos_abiertos[[#This Row],[COD_PROGRAMATICO_MGA]]))),"VALIDO","")</f>
        <v>VALIDO</v>
      </c>
    </row>
    <row r="402" spans="1:17" hidden="1" x14ac:dyDescent="0.3">
      <c r="A402">
        <v>20251201</v>
      </c>
      <c r="B402" t="s">
        <v>1384</v>
      </c>
      <c r="C402" t="s">
        <v>1407</v>
      </c>
      <c r="D402" t="s">
        <v>1386</v>
      </c>
      <c r="E402" t="s">
        <v>1402</v>
      </c>
      <c r="F402" t="str">
        <f>LEFT(CUIPO_datos_abiertos[[#This Row],[COD_PROGRAMATICO_MGA]],4)</f>
        <v>2201</v>
      </c>
      <c r="G402" t="s">
        <v>51</v>
      </c>
      <c r="H402" t="s">
        <v>1389</v>
      </c>
      <c r="I402" t="s">
        <v>1403</v>
      </c>
      <c r="J402" t="s">
        <v>1404</v>
      </c>
      <c r="K402" t="s">
        <v>1392</v>
      </c>
      <c r="L402" t="s">
        <v>1390</v>
      </c>
      <c r="M402" t="s">
        <v>1390</v>
      </c>
      <c r="N402" s="28">
        <v>26258460572</v>
      </c>
      <c r="O402" s="28">
        <v>26258460572</v>
      </c>
      <c r="P402" s="28">
        <v>26258460572</v>
      </c>
      <c r="Q402" s="28" t="str">
        <f>IF(AND(LEN(CUIPO_datos_abiertos[[#This Row],[COD_PROGRAMATICO_MGA]])=7,ISNUMBER(VALUE(CUIPO_datos_abiertos[[#This Row],[COD_PROGRAMATICO_MGA]]))),"VALIDO","")</f>
        <v>VALIDO</v>
      </c>
    </row>
    <row r="403" spans="1:17" hidden="1" x14ac:dyDescent="0.3">
      <c r="A403">
        <v>20251201</v>
      </c>
      <c r="B403" t="s">
        <v>1384</v>
      </c>
      <c r="C403" t="s">
        <v>1587</v>
      </c>
      <c r="D403" t="s">
        <v>1386</v>
      </c>
      <c r="E403" t="s">
        <v>1398</v>
      </c>
      <c r="F403" t="str">
        <f>LEFT(CUIPO_datos_abiertos[[#This Row],[COD_PROGRAMATICO_MGA]],4)</f>
        <v>4301</v>
      </c>
      <c r="G403" t="s">
        <v>410</v>
      </c>
      <c r="H403" t="s">
        <v>1389</v>
      </c>
      <c r="I403" t="s">
        <v>1390</v>
      </c>
      <c r="J403" t="s">
        <v>1425</v>
      </c>
      <c r="K403" t="s">
        <v>1392</v>
      </c>
      <c r="L403" t="s">
        <v>1390</v>
      </c>
      <c r="M403" t="s">
        <v>1492</v>
      </c>
      <c r="N403" s="28">
        <v>463681717</v>
      </c>
      <c r="O403" s="28">
        <v>463681717</v>
      </c>
      <c r="P403" s="28">
        <v>463681717</v>
      </c>
      <c r="Q403" s="28" t="str">
        <f>IF(AND(LEN(CUIPO_datos_abiertos[[#This Row],[COD_PROGRAMATICO_MGA]])=7,ISNUMBER(VALUE(CUIPO_datos_abiertos[[#This Row],[COD_PROGRAMATICO_MGA]]))),"VALIDO","")</f>
        <v>VALIDO</v>
      </c>
    </row>
    <row r="404" spans="1:17" hidden="1" x14ac:dyDescent="0.3">
      <c r="A404">
        <v>20251201</v>
      </c>
      <c r="B404" t="s">
        <v>1384</v>
      </c>
      <c r="C404" t="s">
        <v>1481</v>
      </c>
      <c r="D404" t="s">
        <v>1397</v>
      </c>
      <c r="E404" t="s">
        <v>1398</v>
      </c>
      <c r="F404" t="str">
        <f>LEFT(CUIPO_datos_abiertos[[#This Row],[COD_PROGRAMATICO_MGA]],4)</f>
        <v>2102</v>
      </c>
      <c r="G404" t="s">
        <v>90</v>
      </c>
      <c r="H404" t="s">
        <v>1389</v>
      </c>
      <c r="I404" t="s">
        <v>1390</v>
      </c>
      <c r="J404" t="s">
        <v>1428</v>
      </c>
      <c r="K404" t="s">
        <v>1392</v>
      </c>
      <c r="L404" t="s">
        <v>1390</v>
      </c>
      <c r="M404" t="s">
        <v>1390</v>
      </c>
      <c r="N404" s="28">
        <v>307333373</v>
      </c>
      <c r="O404" s="28">
        <v>307333373</v>
      </c>
      <c r="P404" s="28">
        <v>307333373</v>
      </c>
      <c r="Q404" s="28" t="str">
        <f>IF(AND(LEN(CUIPO_datos_abiertos[[#This Row],[COD_PROGRAMATICO_MGA]])=7,ISNUMBER(VALUE(CUIPO_datos_abiertos[[#This Row],[COD_PROGRAMATICO_MGA]]))),"VALIDO","")</f>
        <v>VALIDO</v>
      </c>
    </row>
    <row r="405" spans="1:17" hidden="1" x14ac:dyDescent="0.3">
      <c r="A405">
        <v>20260301</v>
      </c>
      <c r="B405" t="s">
        <v>1384</v>
      </c>
      <c r="C405" t="s">
        <v>1401</v>
      </c>
      <c r="D405" t="s">
        <v>1386</v>
      </c>
      <c r="E405" t="s">
        <v>1402</v>
      </c>
      <c r="F405" t="str">
        <f>LEFT(CUIPO_datos_abiertos[[#This Row],[COD_PROGRAMATICO_MGA]],4)</f>
        <v>2201</v>
      </c>
      <c r="G405" t="s">
        <v>51</v>
      </c>
      <c r="H405" t="s">
        <v>1389</v>
      </c>
      <c r="I405" t="s">
        <v>1426</v>
      </c>
      <c r="J405" t="s">
        <v>1404</v>
      </c>
      <c r="K405" t="s">
        <v>1392</v>
      </c>
      <c r="L405" t="s">
        <v>1390</v>
      </c>
      <c r="M405" t="s">
        <v>1390</v>
      </c>
      <c r="N405" s="28">
        <v>305140900</v>
      </c>
      <c r="O405" s="28">
        <v>305140900</v>
      </c>
      <c r="P405" s="28">
        <v>305140900</v>
      </c>
      <c r="Q405" s="28" t="str">
        <f>IF(AND(LEN(CUIPO_datos_abiertos[[#This Row],[COD_PROGRAMATICO_MGA]])=7,ISNUMBER(VALUE(CUIPO_datos_abiertos[[#This Row],[COD_PROGRAMATICO_MGA]]))),"VALIDO","")</f>
        <v>VALIDO</v>
      </c>
    </row>
    <row r="406" spans="1:17" hidden="1" x14ac:dyDescent="0.3">
      <c r="A406">
        <v>20251201</v>
      </c>
      <c r="B406" t="s">
        <v>1384</v>
      </c>
      <c r="C406" t="s">
        <v>1388</v>
      </c>
      <c r="D406" t="s">
        <v>1386</v>
      </c>
      <c r="E406" t="s">
        <v>1398</v>
      </c>
      <c r="F406" t="str">
        <f>LEFT(CUIPO_datos_abiertos[[#This Row],[COD_PROGRAMATICO_MGA]],4)</f>
        <v>0</v>
      </c>
      <c r="G406" t="s">
        <v>1388</v>
      </c>
      <c r="H406" t="s">
        <v>1389</v>
      </c>
      <c r="I406" t="s">
        <v>1390</v>
      </c>
      <c r="J406" t="s">
        <v>1588</v>
      </c>
      <c r="K406" t="s">
        <v>1392</v>
      </c>
      <c r="L406" t="s">
        <v>1390</v>
      </c>
      <c r="M406" t="s">
        <v>1482</v>
      </c>
      <c r="N406" s="28">
        <v>1776740945</v>
      </c>
      <c r="O406" s="28">
        <v>1776740945</v>
      </c>
      <c r="P406" s="28">
        <v>1776740945</v>
      </c>
      <c r="Q406" s="28" t="str">
        <f>IF(AND(LEN(CUIPO_datos_abiertos[[#This Row],[COD_PROGRAMATICO_MGA]])=7,ISNUMBER(VALUE(CUIPO_datos_abiertos[[#This Row],[COD_PROGRAMATICO_MGA]]))),"VALIDO","")</f>
        <v/>
      </c>
    </row>
    <row r="407" spans="1:17" hidden="1" x14ac:dyDescent="0.3">
      <c r="A407">
        <v>20251201</v>
      </c>
      <c r="B407" t="s">
        <v>1384</v>
      </c>
      <c r="C407" t="s">
        <v>1589</v>
      </c>
      <c r="D407" t="s">
        <v>1386</v>
      </c>
      <c r="E407" t="s">
        <v>1398</v>
      </c>
      <c r="F407" t="str">
        <f>LEFT(CUIPO_datos_abiertos[[#This Row],[COD_PROGRAMATICO_MGA]],4)</f>
        <v>3502</v>
      </c>
      <c r="G407" t="s">
        <v>763</v>
      </c>
      <c r="H407" t="s">
        <v>1411</v>
      </c>
      <c r="I407" t="s">
        <v>1390</v>
      </c>
      <c r="J407" t="s">
        <v>1412</v>
      </c>
      <c r="K407" t="s">
        <v>1392</v>
      </c>
      <c r="L407" t="s">
        <v>1390</v>
      </c>
      <c r="M407" t="s">
        <v>1390</v>
      </c>
      <c r="N407" s="28">
        <v>85000000</v>
      </c>
      <c r="O407" s="28">
        <v>85000000</v>
      </c>
      <c r="P407" s="28">
        <v>76500000</v>
      </c>
      <c r="Q407" s="28" t="str">
        <f>IF(AND(LEN(CUIPO_datos_abiertos[[#This Row],[COD_PROGRAMATICO_MGA]])=7,ISNUMBER(VALUE(CUIPO_datos_abiertos[[#This Row],[COD_PROGRAMATICO_MGA]]))),"VALIDO","")</f>
        <v>VALIDO</v>
      </c>
    </row>
    <row r="408" spans="1:17" hidden="1" x14ac:dyDescent="0.3">
      <c r="A408">
        <v>20260301</v>
      </c>
      <c r="B408" t="s">
        <v>1384</v>
      </c>
      <c r="C408" t="s">
        <v>1388</v>
      </c>
      <c r="D408" t="s">
        <v>1386</v>
      </c>
      <c r="E408" t="s">
        <v>1398</v>
      </c>
      <c r="F408" t="str">
        <f>LEFT(CUIPO_datos_abiertos[[#This Row],[COD_PROGRAMATICO_MGA]],4)</f>
        <v>NO A</v>
      </c>
      <c r="G408" t="s">
        <v>1390</v>
      </c>
      <c r="H408" t="s">
        <v>1390</v>
      </c>
      <c r="I408" t="s">
        <v>1390</v>
      </c>
      <c r="J408" t="s">
        <v>1390</v>
      </c>
      <c r="K408" t="s">
        <v>1390</v>
      </c>
      <c r="L408" t="s">
        <v>1390</v>
      </c>
      <c r="M408" t="s">
        <v>1390</v>
      </c>
      <c r="N408" s="28">
        <v>24067697785</v>
      </c>
      <c r="O408" s="28">
        <v>19346634550</v>
      </c>
      <c r="P408" s="28">
        <v>17092576686</v>
      </c>
      <c r="Q408" s="28" t="str">
        <f>IF(AND(LEN(CUIPO_datos_abiertos[[#This Row],[COD_PROGRAMATICO_MGA]])=7,ISNUMBER(VALUE(CUIPO_datos_abiertos[[#This Row],[COD_PROGRAMATICO_MGA]]))),"VALIDO","")</f>
        <v/>
      </c>
    </row>
    <row r="409" spans="1:17" hidden="1" x14ac:dyDescent="0.3">
      <c r="A409">
        <v>20251201</v>
      </c>
      <c r="B409" t="s">
        <v>1384</v>
      </c>
      <c r="C409" t="s">
        <v>1407</v>
      </c>
      <c r="D409" t="s">
        <v>1386</v>
      </c>
      <c r="E409" t="s">
        <v>1402</v>
      </c>
      <c r="F409" t="str">
        <f>LEFT(CUIPO_datos_abiertos[[#This Row],[COD_PROGRAMATICO_MGA]],4)</f>
        <v>2201</v>
      </c>
      <c r="G409" t="s">
        <v>51</v>
      </c>
      <c r="H409" t="s">
        <v>1389</v>
      </c>
      <c r="I409" t="s">
        <v>1426</v>
      </c>
      <c r="J409" t="s">
        <v>1404</v>
      </c>
      <c r="K409" t="s">
        <v>1392</v>
      </c>
      <c r="L409" t="s">
        <v>1390</v>
      </c>
      <c r="M409" t="s">
        <v>1390</v>
      </c>
      <c r="N409" s="28">
        <v>2056254524</v>
      </c>
      <c r="O409" s="28">
        <v>2056254524</v>
      </c>
      <c r="P409" s="28">
        <v>2056254524</v>
      </c>
      <c r="Q409" s="28" t="str">
        <f>IF(AND(LEN(CUIPO_datos_abiertos[[#This Row],[COD_PROGRAMATICO_MGA]])=7,ISNUMBER(VALUE(CUIPO_datos_abiertos[[#This Row],[COD_PROGRAMATICO_MGA]]))),"VALIDO","")</f>
        <v>VALIDO</v>
      </c>
    </row>
    <row r="410" spans="1:17" hidden="1" x14ac:dyDescent="0.3">
      <c r="A410">
        <v>20251201</v>
      </c>
      <c r="B410" t="s">
        <v>1384</v>
      </c>
      <c r="C410" t="s">
        <v>1407</v>
      </c>
      <c r="D410" t="s">
        <v>1386</v>
      </c>
      <c r="E410" t="s">
        <v>1402</v>
      </c>
      <c r="F410" t="str">
        <f>LEFT(CUIPO_datos_abiertos[[#This Row],[COD_PROGRAMATICO_MGA]],4)</f>
        <v>2201</v>
      </c>
      <c r="G410" t="s">
        <v>51</v>
      </c>
      <c r="H410" t="s">
        <v>1389</v>
      </c>
      <c r="I410" t="s">
        <v>1403</v>
      </c>
      <c r="J410" t="s">
        <v>1404</v>
      </c>
      <c r="K410" t="s">
        <v>1392</v>
      </c>
      <c r="L410" t="s">
        <v>1390</v>
      </c>
      <c r="M410" t="s">
        <v>1422</v>
      </c>
      <c r="N410" s="28">
        <v>4843218000</v>
      </c>
      <c r="O410" s="28">
        <v>4843218000</v>
      </c>
      <c r="P410" s="28">
        <v>4843218000</v>
      </c>
      <c r="Q410" s="28" t="str">
        <f>IF(AND(LEN(CUIPO_datos_abiertos[[#This Row],[COD_PROGRAMATICO_MGA]])=7,ISNUMBER(VALUE(CUIPO_datos_abiertos[[#This Row],[COD_PROGRAMATICO_MGA]]))),"VALIDO","")</f>
        <v>VALIDO</v>
      </c>
    </row>
    <row r="411" spans="1:17" hidden="1" x14ac:dyDescent="0.3">
      <c r="A411">
        <v>20251201</v>
      </c>
      <c r="B411" t="s">
        <v>1384</v>
      </c>
      <c r="C411" t="s">
        <v>1388</v>
      </c>
      <c r="D411" t="s">
        <v>1386</v>
      </c>
      <c r="E411" t="s">
        <v>1398</v>
      </c>
      <c r="F411" t="str">
        <f>LEFT(CUIPO_datos_abiertos[[#This Row],[COD_PROGRAMATICO_MGA]],4)</f>
        <v>2402</v>
      </c>
      <c r="G411" t="s">
        <v>865</v>
      </c>
      <c r="H411" t="s">
        <v>1389</v>
      </c>
      <c r="I411" t="s">
        <v>1390</v>
      </c>
      <c r="J411" t="s">
        <v>1489</v>
      </c>
      <c r="K411" t="s">
        <v>1392</v>
      </c>
      <c r="L411" t="s">
        <v>1390</v>
      </c>
      <c r="M411" t="s">
        <v>1390</v>
      </c>
      <c r="N411" s="28">
        <v>769858079</v>
      </c>
      <c r="O411" s="28">
        <v>514555863</v>
      </c>
      <c r="P411" s="28">
        <v>514555863</v>
      </c>
      <c r="Q411" s="28" t="str">
        <f>IF(AND(LEN(CUIPO_datos_abiertos[[#This Row],[COD_PROGRAMATICO_MGA]])=7,ISNUMBER(VALUE(CUIPO_datos_abiertos[[#This Row],[COD_PROGRAMATICO_MGA]]))),"VALIDO","")</f>
        <v>VALIDO</v>
      </c>
    </row>
    <row r="412" spans="1:17" hidden="1" x14ac:dyDescent="0.3">
      <c r="A412">
        <v>20251201</v>
      </c>
      <c r="B412" t="s">
        <v>1384</v>
      </c>
      <c r="C412" t="s">
        <v>1590</v>
      </c>
      <c r="D412" t="s">
        <v>1386</v>
      </c>
      <c r="E412" t="s">
        <v>1398</v>
      </c>
      <c r="F412" t="str">
        <f>LEFT(CUIPO_datos_abiertos[[#This Row],[COD_PROGRAMATICO_MGA]],4)</f>
        <v>4104</v>
      </c>
      <c r="G412" t="s">
        <v>117</v>
      </c>
      <c r="H412" t="s">
        <v>1411</v>
      </c>
      <c r="I412" t="s">
        <v>1390</v>
      </c>
      <c r="J412" t="s">
        <v>1412</v>
      </c>
      <c r="K412" t="s">
        <v>1392</v>
      </c>
      <c r="L412" t="s">
        <v>1390</v>
      </c>
      <c r="M412" t="s">
        <v>1390</v>
      </c>
      <c r="N412" s="28">
        <v>48086680</v>
      </c>
      <c r="O412" s="28">
        <v>48086680</v>
      </c>
      <c r="P412" s="28">
        <v>48086680</v>
      </c>
      <c r="Q412" s="28" t="str">
        <f>IF(AND(LEN(CUIPO_datos_abiertos[[#This Row],[COD_PROGRAMATICO_MGA]])=7,ISNUMBER(VALUE(CUIPO_datos_abiertos[[#This Row],[COD_PROGRAMATICO_MGA]]))),"VALIDO","")</f>
        <v>VALIDO</v>
      </c>
    </row>
    <row r="413" spans="1:17" hidden="1" x14ac:dyDescent="0.3">
      <c r="A413">
        <v>20251201</v>
      </c>
      <c r="B413" t="s">
        <v>1384</v>
      </c>
      <c r="C413" t="s">
        <v>1407</v>
      </c>
      <c r="D413" t="s">
        <v>1386</v>
      </c>
      <c r="E413" t="s">
        <v>1402</v>
      </c>
      <c r="F413" t="str">
        <f>LEFT(CUIPO_datos_abiertos[[#This Row],[COD_PROGRAMATICO_MGA]],4)</f>
        <v>2201</v>
      </c>
      <c r="G413" t="s">
        <v>51</v>
      </c>
      <c r="H413" t="s">
        <v>1389</v>
      </c>
      <c r="I413" t="s">
        <v>1408</v>
      </c>
      <c r="J413" t="s">
        <v>1404</v>
      </c>
      <c r="K413" t="s">
        <v>1392</v>
      </c>
      <c r="L413" t="s">
        <v>1390</v>
      </c>
      <c r="M413" t="s">
        <v>1390</v>
      </c>
      <c r="N413" s="28">
        <v>35450334</v>
      </c>
      <c r="O413" s="28">
        <v>35450334</v>
      </c>
      <c r="P413" s="28">
        <v>35450334</v>
      </c>
      <c r="Q413" s="28" t="str">
        <f>IF(AND(LEN(CUIPO_datos_abiertos[[#This Row],[COD_PROGRAMATICO_MGA]])=7,ISNUMBER(VALUE(CUIPO_datos_abiertos[[#This Row],[COD_PROGRAMATICO_MGA]]))),"VALIDO","")</f>
        <v>VALIDO</v>
      </c>
    </row>
    <row r="414" spans="1:17" hidden="1" x14ac:dyDescent="0.3">
      <c r="A414">
        <v>20251201</v>
      </c>
      <c r="B414" t="s">
        <v>1384</v>
      </c>
      <c r="C414" t="s">
        <v>1388</v>
      </c>
      <c r="D414" t="s">
        <v>1386</v>
      </c>
      <c r="E414" t="s">
        <v>1387</v>
      </c>
      <c r="F414" t="str">
        <f>LEFT(CUIPO_datos_abiertos[[#This Row],[COD_PROGRAMATICO_MGA]],4)</f>
        <v>NO A</v>
      </c>
      <c r="G414" t="s">
        <v>1390</v>
      </c>
      <c r="H414" t="s">
        <v>1390</v>
      </c>
      <c r="I414" t="s">
        <v>1390</v>
      </c>
      <c r="J414" t="s">
        <v>1390</v>
      </c>
      <c r="K414" t="s">
        <v>1390</v>
      </c>
      <c r="L414" t="s">
        <v>1390</v>
      </c>
      <c r="M414" t="s">
        <v>1390</v>
      </c>
      <c r="N414" s="28">
        <v>16717500</v>
      </c>
      <c r="O414" s="28">
        <v>16717500</v>
      </c>
      <c r="P414" s="28">
        <v>16717500</v>
      </c>
      <c r="Q414" s="28" t="str">
        <f>IF(AND(LEN(CUIPO_datos_abiertos[[#This Row],[COD_PROGRAMATICO_MGA]])=7,ISNUMBER(VALUE(CUIPO_datos_abiertos[[#This Row],[COD_PROGRAMATICO_MGA]]))),"VALIDO","")</f>
        <v/>
      </c>
    </row>
    <row r="415" spans="1:17" hidden="1" x14ac:dyDescent="0.3">
      <c r="A415">
        <v>20251201</v>
      </c>
      <c r="B415" t="s">
        <v>1384</v>
      </c>
      <c r="C415" t="s">
        <v>1591</v>
      </c>
      <c r="D415" t="s">
        <v>1386</v>
      </c>
      <c r="E415" t="s">
        <v>1398</v>
      </c>
      <c r="F415" t="str">
        <f>LEFT(CUIPO_datos_abiertos[[#This Row],[COD_PROGRAMATICO_MGA]],4)</f>
        <v>3301</v>
      </c>
      <c r="G415" t="s">
        <v>129</v>
      </c>
      <c r="H415" t="s">
        <v>1389</v>
      </c>
      <c r="I415" t="s">
        <v>1390</v>
      </c>
      <c r="J415" t="s">
        <v>1412</v>
      </c>
      <c r="K415" t="s">
        <v>1392</v>
      </c>
      <c r="L415" t="s">
        <v>1390</v>
      </c>
      <c r="M415" t="s">
        <v>1390</v>
      </c>
      <c r="N415" s="28">
        <v>399999999</v>
      </c>
      <c r="O415" s="28">
        <v>399999999</v>
      </c>
      <c r="P415" s="28">
        <v>399999999</v>
      </c>
      <c r="Q415" s="28" t="str">
        <f>IF(AND(LEN(CUIPO_datos_abiertos[[#This Row],[COD_PROGRAMATICO_MGA]])=7,ISNUMBER(VALUE(CUIPO_datos_abiertos[[#This Row],[COD_PROGRAMATICO_MGA]]))),"VALIDO","")</f>
        <v>VALIDO</v>
      </c>
    </row>
    <row r="416" spans="1:17" hidden="1" x14ac:dyDescent="0.3">
      <c r="A416">
        <v>20251201</v>
      </c>
      <c r="B416" t="s">
        <v>1384</v>
      </c>
      <c r="C416" t="s">
        <v>1554</v>
      </c>
      <c r="D416" t="s">
        <v>1386</v>
      </c>
      <c r="E416" t="s">
        <v>1398</v>
      </c>
      <c r="F416" t="str">
        <f>LEFT(CUIPO_datos_abiertos[[#This Row],[COD_PROGRAMATICO_MGA]],4)</f>
        <v>4301</v>
      </c>
      <c r="G416" t="s">
        <v>1555</v>
      </c>
      <c r="H416" t="s">
        <v>1389</v>
      </c>
      <c r="I416" t="s">
        <v>1390</v>
      </c>
      <c r="J416" t="s">
        <v>1491</v>
      </c>
      <c r="K416" t="s">
        <v>1392</v>
      </c>
      <c r="L416" t="s">
        <v>1390</v>
      </c>
      <c r="M416" t="s">
        <v>1492</v>
      </c>
      <c r="N416" s="28">
        <v>799705804</v>
      </c>
      <c r="O416" s="28">
        <v>799705804</v>
      </c>
      <c r="P416" s="28">
        <v>799705804</v>
      </c>
      <c r="Q416" s="28" t="str">
        <f>IF(AND(LEN(CUIPO_datos_abiertos[[#This Row],[COD_PROGRAMATICO_MGA]])=7,ISNUMBER(VALUE(CUIPO_datos_abiertos[[#This Row],[COD_PROGRAMATICO_MGA]]))),"VALIDO","")</f>
        <v>VALIDO</v>
      </c>
    </row>
    <row r="417" spans="1:17" hidden="1" x14ac:dyDescent="0.3">
      <c r="A417">
        <v>20260301</v>
      </c>
      <c r="B417" t="s">
        <v>1384</v>
      </c>
      <c r="C417" t="s">
        <v>1388</v>
      </c>
      <c r="D417" t="s">
        <v>1386</v>
      </c>
      <c r="E417" t="s">
        <v>1394</v>
      </c>
      <c r="F417" t="str">
        <f>LEFT(CUIPO_datos_abiertos[[#This Row],[COD_PROGRAMATICO_MGA]],4)</f>
        <v>0</v>
      </c>
      <c r="G417" t="s">
        <v>1388</v>
      </c>
      <c r="H417" t="s">
        <v>1414</v>
      </c>
      <c r="I417" t="s">
        <v>1405</v>
      </c>
      <c r="J417" t="s">
        <v>1449</v>
      </c>
      <c r="K417" t="s">
        <v>1392</v>
      </c>
      <c r="L417" t="s">
        <v>1390</v>
      </c>
      <c r="M417" t="s">
        <v>1390</v>
      </c>
      <c r="N417" s="28">
        <v>55000000</v>
      </c>
      <c r="O417" s="28">
        <v>11000000</v>
      </c>
      <c r="P417" s="28">
        <v>11000000</v>
      </c>
      <c r="Q417" s="28" t="str">
        <f>IF(AND(LEN(CUIPO_datos_abiertos[[#This Row],[COD_PROGRAMATICO_MGA]])=7,ISNUMBER(VALUE(CUIPO_datos_abiertos[[#This Row],[COD_PROGRAMATICO_MGA]]))),"VALIDO","")</f>
        <v/>
      </c>
    </row>
    <row r="418" spans="1:17" hidden="1" x14ac:dyDescent="0.3">
      <c r="A418">
        <v>20251201</v>
      </c>
      <c r="B418" t="s">
        <v>1384</v>
      </c>
      <c r="C418" t="s">
        <v>1463</v>
      </c>
      <c r="D418" t="s">
        <v>1397</v>
      </c>
      <c r="E418" t="s">
        <v>1398</v>
      </c>
      <c r="F418" t="str">
        <f>LEFT(CUIPO_datos_abiertos[[#This Row],[COD_PROGRAMATICO_MGA]],4)</f>
        <v>4501</v>
      </c>
      <c r="G418" t="s">
        <v>70</v>
      </c>
      <c r="H418" t="s">
        <v>1389</v>
      </c>
      <c r="I418" t="s">
        <v>1390</v>
      </c>
      <c r="J418" t="s">
        <v>1464</v>
      </c>
      <c r="K418" t="s">
        <v>1392</v>
      </c>
      <c r="L418" t="s">
        <v>1390</v>
      </c>
      <c r="M418" t="s">
        <v>1390</v>
      </c>
      <c r="N418" s="28">
        <v>668286066</v>
      </c>
      <c r="O418" s="28">
        <v>668286066</v>
      </c>
      <c r="P418" s="28">
        <v>668286066</v>
      </c>
      <c r="Q418" s="28" t="str">
        <f>IF(AND(LEN(CUIPO_datos_abiertos[[#This Row],[COD_PROGRAMATICO_MGA]])=7,ISNUMBER(VALUE(CUIPO_datos_abiertos[[#This Row],[COD_PROGRAMATICO_MGA]]))),"VALIDO","")</f>
        <v>VALIDO</v>
      </c>
    </row>
    <row r="419" spans="1:17" hidden="1" x14ac:dyDescent="0.3">
      <c r="A419">
        <v>20260301</v>
      </c>
      <c r="B419" t="s">
        <v>1384</v>
      </c>
      <c r="C419" t="s">
        <v>1388</v>
      </c>
      <c r="D419" t="s">
        <v>1386</v>
      </c>
      <c r="E419" t="s">
        <v>1398</v>
      </c>
      <c r="F419" t="str">
        <f>LEFT(CUIPO_datos_abiertos[[#This Row],[COD_PROGRAMATICO_MGA]],4)</f>
        <v>0</v>
      </c>
      <c r="G419" t="s">
        <v>1388</v>
      </c>
      <c r="H419" t="s">
        <v>1389</v>
      </c>
      <c r="I419" t="s">
        <v>1390</v>
      </c>
      <c r="J419" t="s">
        <v>1425</v>
      </c>
      <c r="K419" t="s">
        <v>1392</v>
      </c>
      <c r="L419" t="s">
        <v>1390</v>
      </c>
      <c r="M419" t="s">
        <v>1518</v>
      </c>
      <c r="N419" s="28">
        <v>597159438</v>
      </c>
      <c r="O419" s="28">
        <v>597159438</v>
      </c>
      <c r="P419" s="28">
        <v>597159438</v>
      </c>
      <c r="Q419" s="28" t="str">
        <f>IF(AND(LEN(CUIPO_datos_abiertos[[#This Row],[COD_PROGRAMATICO_MGA]])=7,ISNUMBER(VALUE(CUIPO_datos_abiertos[[#This Row],[COD_PROGRAMATICO_MGA]]))),"VALIDO","")</f>
        <v/>
      </c>
    </row>
    <row r="420" spans="1:17" hidden="1" x14ac:dyDescent="0.3">
      <c r="A420">
        <v>20251201</v>
      </c>
      <c r="B420" t="s">
        <v>1384</v>
      </c>
      <c r="C420" t="s">
        <v>1542</v>
      </c>
      <c r="D420" t="s">
        <v>1397</v>
      </c>
      <c r="E420" t="s">
        <v>1398</v>
      </c>
      <c r="F420" t="str">
        <f>LEFT(CUIPO_datos_abiertos[[#This Row],[COD_PROGRAMATICO_MGA]],4)</f>
        <v>4599</v>
      </c>
      <c r="G420" t="s">
        <v>86</v>
      </c>
      <c r="H420" t="s">
        <v>1414</v>
      </c>
      <c r="I420" t="s">
        <v>1390</v>
      </c>
      <c r="J420" t="s">
        <v>1501</v>
      </c>
      <c r="K420" t="s">
        <v>1392</v>
      </c>
      <c r="L420" t="s">
        <v>1390</v>
      </c>
      <c r="M420" t="s">
        <v>1390</v>
      </c>
      <c r="N420" s="28">
        <v>1110000</v>
      </c>
      <c r="O420" s="28">
        <v>1110000</v>
      </c>
      <c r="P420" s="28">
        <v>1110000</v>
      </c>
      <c r="Q420" s="28" t="str">
        <f>IF(AND(LEN(CUIPO_datos_abiertos[[#This Row],[COD_PROGRAMATICO_MGA]])=7,ISNUMBER(VALUE(CUIPO_datos_abiertos[[#This Row],[COD_PROGRAMATICO_MGA]]))),"VALIDO","")</f>
        <v>VALIDO</v>
      </c>
    </row>
    <row r="421" spans="1:17" hidden="1" x14ac:dyDescent="0.3">
      <c r="A421">
        <v>20251201</v>
      </c>
      <c r="B421" t="s">
        <v>1384</v>
      </c>
      <c r="C421" t="s">
        <v>1592</v>
      </c>
      <c r="D421" t="s">
        <v>1386</v>
      </c>
      <c r="E421" t="s">
        <v>1402</v>
      </c>
      <c r="F421" t="str">
        <f>LEFT(CUIPO_datos_abiertos[[#This Row],[COD_PROGRAMATICO_MGA]],4)</f>
        <v>2201</v>
      </c>
      <c r="G421" t="s">
        <v>1424</v>
      </c>
      <c r="H421" t="s">
        <v>1389</v>
      </c>
      <c r="I421" t="s">
        <v>1593</v>
      </c>
      <c r="J421" t="s">
        <v>1594</v>
      </c>
      <c r="K421" t="s">
        <v>1392</v>
      </c>
      <c r="L421" t="s">
        <v>1390</v>
      </c>
      <c r="M421" t="s">
        <v>1390</v>
      </c>
      <c r="N421" s="28">
        <v>1952255570</v>
      </c>
      <c r="O421" s="28">
        <v>390451114</v>
      </c>
      <c r="P421" s="28">
        <v>390451114</v>
      </c>
      <c r="Q421" s="28" t="str">
        <f>IF(AND(LEN(CUIPO_datos_abiertos[[#This Row],[COD_PROGRAMATICO_MGA]])=7,ISNUMBER(VALUE(CUIPO_datos_abiertos[[#This Row],[COD_PROGRAMATICO_MGA]]))),"VALIDO","")</f>
        <v>VALIDO</v>
      </c>
    </row>
    <row r="422" spans="1:17" hidden="1" x14ac:dyDescent="0.3">
      <c r="A422">
        <v>20260301</v>
      </c>
      <c r="B422" t="s">
        <v>1384</v>
      </c>
      <c r="C422" t="s">
        <v>1385</v>
      </c>
      <c r="D422" t="s">
        <v>1386</v>
      </c>
      <c r="E422" t="s">
        <v>1443</v>
      </c>
      <c r="F422" t="str">
        <f>LEFT(CUIPO_datos_abiertos[[#This Row],[COD_PROGRAMATICO_MGA]],4)</f>
        <v>0</v>
      </c>
      <c r="G422" t="s">
        <v>1388</v>
      </c>
      <c r="H422" t="s">
        <v>1389</v>
      </c>
      <c r="I422" t="s">
        <v>1390</v>
      </c>
      <c r="J422" t="s">
        <v>1391</v>
      </c>
      <c r="K422" t="s">
        <v>1392</v>
      </c>
      <c r="L422" t="s">
        <v>1390</v>
      </c>
      <c r="M422" t="s">
        <v>1459</v>
      </c>
      <c r="N422" s="28">
        <v>2117806</v>
      </c>
      <c r="O422" s="28">
        <v>2117806</v>
      </c>
      <c r="P422" s="28">
        <v>2117806</v>
      </c>
      <c r="Q422" s="28" t="str">
        <f>IF(AND(LEN(CUIPO_datos_abiertos[[#This Row],[COD_PROGRAMATICO_MGA]])=7,ISNUMBER(VALUE(CUIPO_datos_abiertos[[#This Row],[COD_PROGRAMATICO_MGA]]))),"VALIDO","")</f>
        <v/>
      </c>
    </row>
    <row r="423" spans="1:17" hidden="1" x14ac:dyDescent="0.3">
      <c r="A423">
        <v>20251201</v>
      </c>
      <c r="B423" t="s">
        <v>1384</v>
      </c>
      <c r="C423" t="s">
        <v>1385</v>
      </c>
      <c r="D423" t="s">
        <v>1386</v>
      </c>
      <c r="E423" t="s">
        <v>1443</v>
      </c>
      <c r="F423" t="str">
        <f>LEFT(CUIPO_datos_abiertos[[#This Row],[COD_PROGRAMATICO_MGA]],4)</f>
        <v>0</v>
      </c>
      <c r="G423" t="s">
        <v>1388</v>
      </c>
      <c r="H423" t="s">
        <v>1557</v>
      </c>
      <c r="I423" t="s">
        <v>1390</v>
      </c>
      <c r="J423" t="s">
        <v>1391</v>
      </c>
      <c r="K423" t="s">
        <v>1392</v>
      </c>
      <c r="L423" t="s">
        <v>1390</v>
      </c>
      <c r="M423" t="s">
        <v>1390</v>
      </c>
      <c r="N423" s="28">
        <v>189858538</v>
      </c>
      <c r="O423" s="28">
        <v>189858538</v>
      </c>
      <c r="P423" s="28">
        <v>176890538</v>
      </c>
      <c r="Q423" s="28" t="str">
        <f>IF(AND(LEN(CUIPO_datos_abiertos[[#This Row],[COD_PROGRAMATICO_MGA]])=7,ISNUMBER(VALUE(CUIPO_datos_abiertos[[#This Row],[COD_PROGRAMATICO_MGA]]))),"VALIDO","")</f>
        <v/>
      </c>
    </row>
    <row r="424" spans="1:17" hidden="1" x14ac:dyDescent="0.3">
      <c r="A424">
        <v>20260301</v>
      </c>
      <c r="B424" t="s">
        <v>1384</v>
      </c>
      <c r="C424" t="s">
        <v>1595</v>
      </c>
      <c r="D424" t="s">
        <v>1386</v>
      </c>
      <c r="E424" t="s">
        <v>1398</v>
      </c>
      <c r="F424" t="str">
        <f>LEFT(CUIPO_datos_abiertos[[#This Row],[COD_PROGRAMATICO_MGA]],4)</f>
        <v>4501</v>
      </c>
      <c r="G424" t="s">
        <v>176</v>
      </c>
      <c r="H424" t="s">
        <v>1411</v>
      </c>
      <c r="I424" t="s">
        <v>1390</v>
      </c>
      <c r="J424" t="s">
        <v>1528</v>
      </c>
      <c r="K424" t="s">
        <v>1392</v>
      </c>
      <c r="L424" t="s">
        <v>1390</v>
      </c>
      <c r="M424" t="s">
        <v>1390</v>
      </c>
      <c r="N424" s="28">
        <v>193965492</v>
      </c>
      <c r="O424" s="28">
        <v>36685185</v>
      </c>
      <c r="P424" s="28">
        <v>32391835</v>
      </c>
      <c r="Q424" s="28" t="str">
        <f>IF(AND(LEN(CUIPO_datos_abiertos[[#This Row],[COD_PROGRAMATICO_MGA]])=7,ISNUMBER(VALUE(CUIPO_datos_abiertos[[#This Row],[COD_PROGRAMATICO_MGA]]))),"VALIDO","")</f>
        <v>VALIDO</v>
      </c>
    </row>
    <row r="425" spans="1:17" hidden="1" x14ac:dyDescent="0.3">
      <c r="A425">
        <v>20251201</v>
      </c>
      <c r="B425" t="s">
        <v>1384</v>
      </c>
      <c r="C425" t="s">
        <v>1390</v>
      </c>
      <c r="D425" t="s">
        <v>1386</v>
      </c>
      <c r="E425" t="s">
        <v>1394</v>
      </c>
      <c r="F425" t="str">
        <f>LEFT(CUIPO_datos_abiertos[[#This Row],[COD_PROGRAMATICO_MGA]],4)</f>
        <v>1903</v>
      </c>
      <c r="G425" t="s">
        <v>1399</v>
      </c>
      <c r="H425" t="s">
        <v>1389</v>
      </c>
      <c r="I425" t="s">
        <v>1440</v>
      </c>
      <c r="J425" t="s">
        <v>1441</v>
      </c>
      <c r="K425" t="s">
        <v>1392</v>
      </c>
      <c r="L425" t="s">
        <v>1390</v>
      </c>
      <c r="M425" t="s">
        <v>1596</v>
      </c>
      <c r="N425" s="28">
        <v>902912359</v>
      </c>
      <c r="O425" s="28">
        <v>857766741</v>
      </c>
      <c r="P425" s="28">
        <v>857766741</v>
      </c>
      <c r="Q425" s="28" t="str">
        <f>IF(AND(LEN(CUIPO_datos_abiertos[[#This Row],[COD_PROGRAMATICO_MGA]])=7,ISNUMBER(VALUE(CUIPO_datos_abiertos[[#This Row],[COD_PROGRAMATICO_MGA]]))),"VALIDO","")</f>
        <v>VALIDO</v>
      </c>
    </row>
    <row r="426" spans="1:17" hidden="1" x14ac:dyDescent="0.3">
      <c r="A426">
        <v>20260301</v>
      </c>
      <c r="B426" t="s">
        <v>1384</v>
      </c>
      <c r="C426" t="s">
        <v>1388</v>
      </c>
      <c r="D426" t="s">
        <v>1386</v>
      </c>
      <c r="E426" t="s">
        <v>1394</v>
      </c>
      <c r="F426" t="str">
        <f>LEFT(CUIPO_datos_abiertos[[#This Row],[COD_PROGRAMATICO_MGA]],4)</f>
        <v>NO A</v>
      </c>
      <c r="G426" t="s">
        <v>1390</v>
      </c>
      <c r="H426" t="s">
        <v>1390</v>
      </c>
      <c r="I426" t="s">
        <v>1390</v>
      </c>
      <c r="J426" t="s">
        <v>1390</v>
      </c>
      <c r="K426" t="s">
        <v>1390</v>
      </c>
      <c r="L426" t="s">
        <v>1390</v>
      </c>
      <c r="M426" t="s">
        <v>1390</v>
      </c>
      <c r="N426" s="28">
        <v>114209726</v>
      </c>
      <c r="O426" s="28">
        <v>114209726</v>
      </c>
      <c r="P426" s="28">
        <v>93826154</v>
      </c>
      <c r="Q426" s="28" t="str">
        <f>IF(AND(LEN(CUIPO_datos_abiertos[[#This Row],[COD_PROGRAMATICO_MGA]])=7,ISNUMBER(VALUE(CUIPO_datos_abiertos[[#This Row],[COD_PROGRAMATICO_MGA]]))),"VALIDO","")</f>
        <v/>
      </c>
    </row>
    <row r="427" spans="1:17" hidden="1" x14ac:dyDescent="0.3">
      <c r="A427">
        <v>20251201</v>
      </c>
      <c r="B427" t="s">
        <v>1384</v>
      </c>
      <c r="C427" t="s">
        <v>1390</v>
      </c>
      <c r="D427" t="s">
        <v>1386</v>
      </c>
      <c r="E427" t="s">
        <v>1394</v>
      </c>
      <c r="F427" t="str">
        <f>LEFT(CUIPO_datos_abiertos[[#This Row],[COD_PROGRAMATICO_MGA]],4)</f>
        <v>1903</v>
      </c>
      <c r="G427" t="s">
        <v>1399</v>
      </c>
      <c r="H427" t="s">
        <v>1389</v>
      </c>
      <c r="I427" t="s">
        <v>1440</v>
      </c>
      <c r="J427" t="s">
        <v>1441</v>
      </c>
      <c r="K427" t="s">
        <v>1392</v>
      </c>
      <c r="L427" t="s">
        <v>1390</v>
      </c>
      <c r="M427" t="s">
        <v>1553</v>
      </c>
      <c r="N427" s="28">
        <v>216307386</v>
      </c>
      <c r="O427" s="28">
        <v>205492017</v>
      </c>
      <c r="P427" s="28">
        <v>205492017</v>
      </c>
      <c r="Q427" s="28" t="str">
        <f>IF(AND(LEN(CUIPO_datos_abiertos[[#This Row],[COD_PROGRAMATICO_MGA]])=7,ISNUMBER(VALUE(CUIPO_datos_abiertos[[#This Row],[COD_PROGRAMATICO_MGA]]))),"VALIDO","")</f>
        <v>VALIDO</v>
      </c>
    </row>
    <row r="428" spans="1:17" hidden="1" x14ac:dyDescent="0.3">
      <c r="A428">
        <v>20260301</v>
      </c>
      <c r="B428" t="s">
        <v>1384</v>
      </c>
      <c r="C428" t="s">
        <v>1388</v>
      </c>
      <c r="D428" t="s">
        <v>1386</v>
      </c>
      <c r="E428" t="s">
        <v>1398</v>
      </c>
      <c r="F428" t="str">
        <f>LEFT(CUIPO_datos_abiertos[[#This Row],[COD_PROGRAMATICO_MGA]],4)</f>
        <v>NO A</v>
      </c>
      <c r="G428" t="s">
        <v>1390</v>
      </c>
      <c r="H428" t="s">
        <v>1390</v>
      </c>
      <c r="I428" t="s">
        <v>1390</v>
      </c>
      <c r="J428" t="s">
        <v>1390</v>
      </c>
      <c r="K428" t="s">
        <v>1390</v>
      </c>
      <c r="L428" t="s">
        <v>1390</v>
      </c>
      <c r="M428" t="s">
        <v>1390</v>
      </c>
      <c r="N428" s="28">
        <v>13381565116</v>
      </c>
      <c r="O428" s="28">
        <v>13381565116</v>
      </c>
      <c r="P428" s="28">
        <v>11342047896</v>
      </c>
      <c r="Q428" s="28" t="str">
        <f>IF(AND(LEN(CUIPO_datos_abiertos[[#This Row],[COD_PROGRAMATICO_MGA]])=7,ISNUMBER(VALUE(CUIPO_datos_abiertos[[#This Row],[COD_PROGRAMATICO_MGA]]))),"VALIDO","")</f>
        <v/>
      </c>
    </row>
    <row r="429" spans="1:17" hidden="1" x14ac:dyDescent="0.3">
      <c r="A429">
        <v>20251201</v>
      </c>
      <c r="B429" t="s">
        <v>1384</v>
      </c>
      <c r="C429" t="s">
        <v>1388</v>
      </c>
      <c r="D429" t="s">
        <v>1386</v>
      </c>
      <c r="E429" t="s">
        <v>1394</v>
      </c>
      <c r="F429" t="str">
        <f>LEFT(CUIPO_datos_abiertos[[#This Row],[COD_PROGRAMATICO_MGA]],4)</f>
        <v>1903</v>
      </c>
      <c r="G429" t="s">
        <v>1399</v>
      </c>
      <c r="H429" t="s">
        <v>1389</v>
      </c>
      <c r="I429" t="s">
        <v>1440</v>
      </c>
      <c r="J429" t="s">
        <v>1448</v>
      </c>
      <c r="K429" t="s">
        <v>1392</v>
      </c>
      <c r="L429" t="s">
        <v>1390</v>
      </c>
      <c r="M429" t="s">
        <v>1597</v>
      </c>
      <c r="N429" s="28">
        <v>22292398</v>
      </c>
      <c r="O429" s="28">
        <v>22292398</v>
      </c>
      <c r="P429" s="28">
        <v>22292398</v>
      </c>
      <c r="Q429" s="28" t="str">
        <f>IF(AND(LEN(CUIPO_datos_abiertos[[#This Row],[COD_PROGRAMATICO_MGA]])=7,ISNUMBER(VALUE(CUIPO_datos_abiertos[[#This Row],[COD_PROGRAMATICO_MGA]]))),"VALIDO","")</f>
        <v>VALIDO</v>
      </c>
    </row>
    <row r="430" spans="1:17" hidden="1" x14ac:dyDescent="0.3">
      <c r="A430">
        <v>20260301</v>
      </c>
      <c r="B430" t="s">
        <v>1384</v>
      </c>
      <c r="C430" t="s">
        <v>1598</v>
      </c>
      <c r="D430" t="s">
        <v>1386</v>
      </c>
      <c r="E430" t="s">
        <v>1398</v>
      </c>
      <c r="F430" t="str">
        <f>LEFT(CUIPO_datos_abiertos[[#This Row],[COD_PROGRAMATICO_MGA]],4)</f>
        <v>4102</v>
      </c>
      <c r="G430" t="s">
        <v>164</v>
      </c>
      <c r="H430" t="s">
        <v>1411</v>
      </c>
      <c r="I430" t="s">
        <v>1390</v>
      </c>
      <c r="J430" t="s">
        <v>1391</v>
      </c>
      <c r="K430" t="s">
        <v>1392</v>
      </c>
      <c r="L430" t="s">
        <v>1390</v>
      </c>
      <c r="M430" t="s">
        <v>1390</v>
      </c>
      <c r="N430" s="28">
        <v>61999116</v>
      </c>
      <c r="O430" s="28">
        <v>0</v>
      </c>
      <c r="P430" s="28">
        <v>0</v>
      </c>
      <c r="Q430" s="28" t="str">
        <f>IF(AND(LEN(CUIPO_datos_abiertos[[#This Row],[COD_PROGRAMATICO_MGA]])=7,ISNUMBER(VALUE(CUIPO_datos_abiertos[[#This Row],[COD_PROGRAMATICO_MGA]]))),"VALIDO","")</f>
        <v>VALIDO</v>
      </c>
    </row>
    <row r="431" spans="1:17" hidden="1" x14ac:dyDescent="0.3">
      <c r="A431">
        <v>20251201</v>
      </c>
      <c r="B431" t="s">
        <v>1384</v>
      </c>
      <c r="C431" t="s">
        <v>1388</v>
      </c>
      <c r="D431" t="s">
        <v>1386</v>
      </c>
      <c r="E431" t="s">
        <v>1398</v>
      </c>
      <c r="F431" t="str">
        <f>LEFT(CUIPO_datos_abiertos[[#This Row],[COD_PROGRAMATICO_MGA]],4)</f>
        <v>NO A</v>
      </c>
      <c r="G431" t="s">
        <v>1390</v>
      </c>
      <c r="H431" t="s">
        <v>1390</v>
      </c>
      <c r="I431" t="s">
        <v>1390</v>
      </c>
      <c r="J431" t="s">
        <v>1390</v>
      </c>
      <c r="K431" t="s">
        <v>1390</v>
      </c>
      <c r="L431" t="s">
        <v>1390</v>
      </c>
      <c r="M431" t="s">
        <v>1390</v>
      </c>
      <c r="N431" s="28">
        <v>296393376978</v>
      </c>
      <c r="O431" s="28">
        <v>209009865868</v>
      </c>
      <c r="P431" s="28">
        <v>204351793070</v>
      </c>
      <c r="Q431" s="28" t="str">
        <f>IF(AND(LEN(CUIPO_datos_abiertos[[#This Row],[COD_PROGRAMATICO_MGA]])=7,ISNUMBER(VALUE(CUIPO_datos_abiertos[[#This Row],[COD_PROGRAMATICO_MGA]]))),"VALIDO","")</f>
        <v/>
      </c>
    </row>
    <row r="432" spans="1:17" hidden="1" x14ac:dyDescent="0.3">
      <c r="A432">
        <v>20260301</v>
      </c>
      <c r="B432" t="s">
        <v>1384</v>
      </c>
      <c r="C432" t="s">
        <v>1385</v>
      </c>
      <c r="D432" t="s">
        <v>1386</v>
      </c>
      <c r="E432" t="s">
        <v>1387</v>
      </c>
      <c r="F432" t="str">
        <f>LEFT(CUIPO_datos_abiertos[[#This Row],[COD_PROGRAMATICO_MGA]],4)</f>
        <v>0</v>
      </c>
      <c r="G432" t="s">
        <v>1388</v>
      </c>
      <c r="H432" t="s">
        <v>1389</v>
      </c>
      <c r="I432" t="s">
        <v>1390</v>
      </c>
      <c r="J432" t="s">
        <v>1391</v>
      </c>
      <c r="K432" t="s">
        <v>1392</v>
      </c>
      <c r="L432" t="s">
        <v>1390</v>
      </c>
      <c r="M432" t="s">
        <v>1422</v>
      </c>
      <c r="N432" s="28">
        <v>478569</v>
      </c>
      <c r="O432" s="28">
        <v>478569</v>
      </c>
      <c r="P432" s="28">
        <v>478569</v>
      </c>
      <c r="Q432" s="28" t="str">
        <f>IF(AND(LEN(CUIPO_datos_abiertos[[#This Row],[COD_PROGRAMATICO_MGA]])=7,ISNUMBER(VALUE(CUIPO_datos_abiertos[[#This Row],[COD_PROGRAMATICO_MGA]]))),"VALIDO","")</f>
        <v/>
      </c>
    </row>
    <row r="433" spans="1:17" hidden="1" x14ac:dyDescent="0.3">
      <c r="A433">
        <v>20251201</v>
      </c>
      <c r="B433" t="s">
        <v>1384</v>
      </c>
      <c r="C433" t="s">
        <v>1599</v>
      </c>
      <c r="D433" t="s">
        <v>1386</v>
      </c>
      <c r="E433" t="s">
        <v>1398</v>
      </c>
      <c r="F433" t="str">
        <f>LEFT(CUIPO_datos_abiertos[[#This Row],[COD_PROGRAMATICO_MGA]],4)</f>
        <v>4501</v>
      </c>
      <c r="G433" t="s">
        <v>982</v>
      </c>
      <c r="H433" t="s">
        <v>1389</v>
      </c>
      <c r="I433" t="s">
        <v>1390</v>
      </c>
      <c r="J433" t="s">
        <v>1446</v>
      </c>
      <c r="K433" t="s">
        <v>1392</v>
      </c>
      <c r="L433" t="s">
        <v>1390</v>
      </c>
      <c r="M433" t="s">
        <v>1390</v>
      </c>
      <c r="N433" s="28">
        <v>1007718291</v>
      </c>
      <c r="O433" s="28">
        <v>1007718291</v>
      </c>
      <c r="P433" s="28">
        <v>1007718291</v>
      </c>
      <c r="Q433" s="28" t="str">
        <f>IF(AND(LEN(CUIPO_datos_abiertos[[#This Row],[COD_PROGRAMATICO_MGA]])=7,ISNUMBER(VALUE(CUIPO_datos_abiertos[[#This Row],[COD_PROGRAMATICO_MGA]]))),"VALIDO","")</f>
        <v>VALIDO</v>
      </c>
    </row>
    <row r="434" spans="1:17" hidden="1" x14ac:dyDescent="0.3">
      <c r="A434">
        <v>20260301</v>
      </c>
      <c r="B434" t="s">
        <v>1384</v>
      </c>
      <c r="C434" t="s">
        <v>1401</v>
      </c>
      <c r="D434" t="s">
        <v>1386</v>
      </c>
      <c r="E434" t="s">
        <v>1402</v>
      </c>
      <c r="F434" t="str">
        <f>LEFT(CUIPO_datos_abiertos[[#This Row],[COD_PROGRAMATICO_MGA]],4)</f>
        <v>2201</v>
      </c>
      <c r="G434" t="s">
        <v>51</v>
      </c>
      <c r="H434" t="s">
        <v>1389</v>
      </c>
      <c r="I434" t="s">
        <v>1403</v>
      </c>
      <c r="J434" t="s">
        <v>1404</v>
      </c>
      <c r="K434" t="s">
        <v>1392</v>
      </c>
      <c r="L434" t="s">
        <v>1390</v>
      </c>
      <c r="M434" t="s">
        <v>1390</v>
      </c>
      <c r="N434" s="28">
        <v>58523771</v>
      </c>
      <c r="O434" s="28">
        <v>58523771</v>
      </c>
      <c r="P434" s="28">
        <v>58523771</v>
      </c>
      <c r="Q434" s="28" t="str">
        <f>IF(AND(LEN(CUIPO_datos_abiertos[[#This Row],[COD_PROGRAMATICO_MGA]])=7,ISNUMBER(VALUE(CUIPO_datos_abiertos[[#This Row],[COD_PROGRAMATICO_MGA]]))),"VALIDO","")</f>
        <v>VALIDO</v>
      </c>
    </row>
    <row r="435" spans="1:17" hidden="1" x14ac:dyDescent="0.3">
      <c r="A435">
        <v>20251201</v>
      </c>
      <c r="B435" t="s">
        <v>1384</v>
      </c>
      <c r="C435" t="s">
        <v>1388</v>
      </c>
      <c r="D435" t="s">
        <v>1386</v>
      </c>
      <c r="E435" t="s">
        <v>1443</v>
      </c>
      <c r="F435" t="str">
        <f>LEFT(CUIPO_datos_abiertos[[#This Row],[COD_PROGRAMATICO_MGA]],4)</f>
        <v>NO A</v>
      </c>
      <c r="G435" t="s">
        <v>1390</v>
      </c>
      <c r="H435" t="s">
        <v>1390</v>
      </c>
      <c r="I435" t="s">
        <v>1390</v>
      </c>
      <c r="J435" t="s">
        <v>1390</v>
      </c>
      <c r="K435" t="s">
        <v>1390</v>
      </c>
      <c r="L435" t="s">
        <v>1390</v>
      </c>
      <c r="M435" t="s">
        <v>1390</v>
      </c>
      <c r="N435" s="28">
        <v>3902500000</v>
      </c>
      <c r="O435" s="28">
        <v>3902500000</v>
      </c>
      <c r="P435" s="28">
        <v>3509111254</v>
      </c>
      <c r="Q435" s="28" t="str">
        <f>IF(AND(LEN(CUIPO_datos_abiertos[[#This Row],[COD_PROGRAMATICO_MGA]])=7,ISNUMBER(VALUE(CUIPO_datos_abiertos[[#This Row],[COD_PROGRAMATICO_MGA]]))),"VALIDO","")</f>
        <v/>
      </c>
    </row>
    <row r="436" spans="1:17" hidden="1" x14ac:dyDescent="0.3">
      <c r="A436">
        <v>20251201</v>
      </c>
      <c r="B436" t="s">
        <v>1384</v>
      </c>
      <c r="C436" t="s">
        <v>1600</v>
      </c>
      <c r="D436" t="s">
        <v>1386</v>
      </c>
      <c r="E436" t="s">
        <v>1398</v>
      </c>
      <c r="F436" t="str">
        <f>LEFT(CUIPO_datos_abiertos[[#This Row],[COD_PROGRAMATICO_MGA]],4)</f>
        <v>4101</v>
      </c>
      <c r="G436" t="s">
        <v>196</v>
      </c>
      <c r="H436" t="s">
        <v>1601</v>
      </c>
      <c r="I436" t="s">
        <v>1390</v>
      </c>
      <c r="J436" t="s">
        <v>1412</v>
      </c>
      <c r="K436" t="s">
        <v>1392</v>
      </c>
      <c r="L436" t="s">
        <v>1390</v>
      </c>
      <c r="M436" t="s">
        <v>1390</v>
      </c>
      <c r="N436" s="28">
        <v>34123090</v>
      </c>
      <c r="O436" s="28">
        <v>34123090</v>
      </c>
      <c r="P436" s="28">
        <v>32323120</v>
      </c>
      <c r="Q436" s="28" t="str">
        <f>IF(AND(LEN(CUIPO_datos_abiertos[[#This Row],[COD_PROGRAMATICO_MGA]])=7,ISNUMBER(VALUE(CUIPO_datos_abiertos[[#This Row],[COD_PROGRAMATICO_MGA]]))),"VALIDO","")</f>
        <v>VALIDO</v>
      </c>
    </row>
    <row r="437" spans="1:17" hidden="1" x14ac:dyDescent="0.3">
      <c r="A437">
        <v>20251201</v>
      </c>
      <c r="B437" t="s">
        <v>1384</v>
      </c>
      <c r="C437" t="s">
        <v>1602</v>
      </c>
      <c r="D437" t="s">
        <v>1386</v>
      </c>
      <c r="E437" t="s">
        <v>1398</v>
      </c>
      <c r="F437" t="str">
        <f>LEFT(CUIPO_datos_abiertos[[#This Row],[COD_PROGRAMATICO_MGA]],4)</f>
        <v>3301</v>
      </c>
      <c r="G437" t="s">
        <v>484</v>
      </c>
      <c r="H437" t="s">
        <v>1389</v>
      </c>
      <c r="I437" t="s">
        <v>1390</v>
      </c>
      <c r="J437" t="s">
        <v>1425</v>
      </c>
      <c r="K437" t="s">
        <v>1392</v>
      </c>
      <c r="L437" t="s">
        <v>1390</v>
      </c>
      <c r="M437" t="s">
        <v>1451</v>
      </c>
      <c r="N437" s="28">
        <v>69214916</v>
      </c>
      <c r="O437" s="28">
        <v>69214916</v>
      </c>
      <c r="P437" s="28">
        <v>69214916</v>
      </c>
      <c r="Q437" s="28" t="str">
        <f>IF(AND(LEN(CUIPO_datos_abiertos[[#This Row],[COD_PROGRAMATICO_MGA]])=7,ISNUMBER(VALUE(CUIPO_datos_abiertos[[#This Row],[COD_PROGRAMATICO_MGA]]))),"VALIDO","")</f>
        <v>VALIDO</v>
      </c>
    </row>
    <row r="438" spans="1:17" hidden="1" x14ac:dyDescent="0.3">
      <c r="A438">
        <v>20251201</v>
      </c>
      <c r="B438" t="s">
        <v>1384</v>
      </c>
      <c r="C438" t="s">
        <v>1407</v>
      </c>
      <c r="D438" t="s">
        <v>1386</v>
      </c>
      <c r="E438" t="s">
        <v>1402</v>
      </c>
      <c r="F438" t="str">
        <f>LEFT(CUIPO_datos_abiertos[[#This Row],[COD_PROGRAMATICO_MGA]],4)</f>
        <v>2201</v>
      </c>
      <c r="G438" t="s">
        <v>51</v>
      </c>
      <c r="H438" t="s">
        <v>1389</v>
      </c>
      <c r="I438" t="s">
        <v>1403</v>
      </c>
      <c r="J438" t="s">
        <v>1404</v>
      </c>
      <c r="K438" t="s">
        <v>1392</v>
      </c>
      <c r="L438" t="s">
        <v>1390</v>
      </c>
      <c r="M438" t="s">
        <v>1390</v>
      </c>
      <c r="N438" s="28">
        <v>18914130086</v>
      </c>
      <c r="O438" s="28">
        <v>18914130086</v>
      </c>
      <c r="P438" s="28">
        <v>18914130086</v>
      </c>
      <c r="Q438" s="28" t="str">
        <f>IF(AND(LEN(CUIPO_datos_abiertos[[#This Row],[COD_PROGRAMATICO_MGA]])=7,ISNUMBER(VALUE(CUIPO_datos_abiertos[[#This Row],[COD_PROGRAMATICO_MGA]]))),"VALIDO","")</f>
        <v>VALIDO</v>
      </c>
    </row>
    <row r="439" spans="1:17" hidden="1" x14ac:dyDescent="0.3">
      <c r="A439">
        <v>20251201</v>
      </c>
      <c r="B439" t="s">
        <v>1384</v>
      </c>
      <c r="C439" t="s">
        <v>1603</v>
      </c>
      <c r="D439" t="s">
        <v>1386</v>
      </c>
      <c r="E439" t="s">
        <v>1398</v>
      </c>
      <c r="F439" t="str">
        <f>LEFT(CUIPO_datos_abiertos[[#This Row],[COD_PROGRAMATICO_MGA]],4)</f>
        <v>4501</v>
      </c>
      <c r="G439" t="s">
        <v>982</v>
      </c>
      <c r="H439" t="s">
        <v>1389</v>
      </c>
      <c r="I439" t="s">
        <v>1390</v>
      </c>
      <c r="J439" t="s">
        <v>1446</v>
      </c>
      <c r="K439" t="s">
        <v>1392</v>
      </c>
      <c r="L439" t="s">
        <v>1390</v>
      </c>
      <c r="M439" t="s">
        <v>1390</v>
      </c>
      <c r="N439" s="28">
        <v>414470024</v>
      </c>
      <c r="O439" s="28">
        <v>0</v>
      </c>
      <c r="P439" s="28">
        <v>0</v>
      </c>
      <c r="Q439" s="28" t="str">
        <f>IF(AND(LEN(CUIPO_datos_abiertos[[#This Row],[COD_PROGRAMATICO_MGA]])=7,ISNUMBER(VALUE(CUIPO_datos_abiertos[[#This Row],[COD_PROGRAMATICO_MGA]]))),"VALIDO","")</f>
        <v>VALIDO</v>
      </c>
    </row>
    <row r="440" spans="1:17" hidden="1" x14ac:dyDescent="0.3">
      <c r="A440">
        <v>20251201</v>
      </c>
      <c r="B440" t="s">
        <v>1384</v>
      </c>
      <c r="C440" t="s">
        <v>1388</v>
      </c>
      <c r="D440" t="s">
        <v>1386</v>
      </c>
      <c r="E440" t="s">
        <v>1398</v>
      </c>
      <c r="F440" t="str">
        <f>LEFT(CUIPO_datos_abiertos[[#This Row],[COD_PROGRAMATICO_MGA]],4)</f>
        <v>0</v>
      </c>
      <c r="G440" t="s">
        <v>1388</v>
      </c>
      <c r="H440" t="s">
        <v>1389</v>
      </c>
      <c r="I440" t="s">
        <v>1390</v>
      </c>
      <c r="J440" t="s">
        <v>1391</v>
      </c>
      <c r="K440" t="s">
        <v>1392</v>
      </c>
      <c r="L440" t="s">
        <v>1390</v>
      </c>
      <c r="M440" t="s">
        <v>1422</v>
      </c>
      <c r="N440" s="28">
        <v>261881500</v>
      </c>
      <c r="O440" s="28">
        <v>261881500</v>
      </c>
      <c r="P440" s="28">
        <v>261881500</v>
      </c>
      <c r="Q440" s="28" t="str">
        <f>IF(AND(LEN(CUIPO_datos_abiertos[[#This Row],[COD_PROGRAMATICO_MGA]])=7,ISNUMBER(VALUE(CUIPO_datos_abiertos[[#This Row],[COD_PROGRAMATICO_MGA]]))),"VALIDO","")</f>
        <v/>
      </c>
    </row>
    <row r="441" spans="1:17" hidden="1" x14ac:dyDescent="0.3">
      <c r="A441">
        <v>20251201</v>
      </c>
      <c r="B441" t="s">
        <v>1384</v>
      </c>
      <c r="C441" t="s">
        <v>1407</v>
      </c>
      <c r="D441" t="s">
        <v>1386</v>
      </c>
      <c r="E441" t="s">
        <v>1402</v>
      </c>
      <c r="F441" t="str">
        <f>LEFT(CUIPO_datos_abiertos[[#This Row],[COD_PROGRAMATICO_MGA]],4)</f>
        <v>2201</v>
      </c>
      <c r="G441" t="s">
        <v>51</v>
      </c>
      <c r="H441" t="s">
        <v>1389</v>
      </c>
      <c r="I441" t="s">
        <v>1408</v>
      </c>
      <c r="J441" t="s">
        <v>1404</v>
      </c>
      <c r="K441" t="s">
        <v>1392</v>
      </c>
      <c r="L441" t="s">
        <v>1390</v>
      </c>
      <c r="M441" t="s">
        <v>1459</v>
      </c>
      <c r="N441" s="28">
        <v>248903100</v>
      </c>
      <c r="O441" s="28">
        <v>248903100</v>
      </c>
      <c r="P441" s="28">
        <v>248903100</v>
      </c>
      <c r="Q441" s="28" t="str">
        <f>IF(AND(LEN(CUIPO_datos_abiertos[[#This Row],[COD_PROGRAMATICO_MGA]])=7,ISNUMBER(VALUE(CUIPO_datos_abiertos[[#This Row],[COD_PROGRAMATICO_MGA]]))),"VALIDO","")</f>
        <v>VALIDO</v>
      </c>
    </row>
    <row r="442" spans="1:17" hidden="1" x14ac:dyDescent="0.3">
      <c r="A442">
        <v>20251201</v>
      </c>
      <c r="B442" t="s">
        <v>1384</v>
      </c>
      <c r="C442" t="s">
        <v>1407</v>
      </c>
      <c r="D442" t="s">
        <v>1386</v>
      </c>
      <c r="E442" t="s">
        <v>1402</v>
      </c>
      <c r="F442" t="str">
        <f>LEFT(CUIPO_datos_abiertos[[#This Row],[COD_PROGRAMATICO_MGA]],4)</f>
        <v>2201</v>
      </c>
      <c r="G442" t="s">
        <v>51</v>
      </c>
      <c r="H442" t="s">
        <v>1389</v>
      </c>
      <c r="I442" t="s">
        <v>1426</v>
      </c>
      <c r="J442" t="s">
        <v>1404</v>
      </c>
      <c r="K442" t="s">
        <v>1392</v>
      </c>
      <c r="L442" t="s">
        <v>1390</v>
      </c>
      <c r="M442" t="s">
        <v>1390</v>
      </c>
      <c r="N442" s="28">
        <v>902802522</v>
      </c>
      <c r="O442" s="28">
        <v>902802522</v>
      </c>
      <c r="P442" s="28">
        <v>902802522</v>
      </c>
      <c r="Q442" s="28" t="str">
        <f>IF(AND(LEN(CUIPO_datos_abiertos[[#This Row],[COD_PROGRAMATICO_MGA]])=7,ISNUMBER(VALUE(CUIPO_datos_abiertos[[#This Row],[COD_PROGRAMATICO_MGA]]))),"VALIDO","")</f>
        <v>VALIDO</v>
      </c>
    </row>
    <row r="443" spans="1:17" hidden="1" x14ac:dyDescent="0.3">
      <c r="A443">
        <v>20251201</v>
      </c>
      <c r="B443" t="s">
        <v>1384</v>
      </c>
      <c r="C443" t="s">
        <v>1604</v>
      </c>
      <c r="D443" t="s">
        <v>1386</v>
      </c>
      <c r="E443" t="s">
        <v>1398</v>
      </c>
      <c r="F443" t="str">
        <f>LEFT(CUIPO_datos_abiertos[[#This Row],[COD_PROGRAMATICO_MGA]],4)</f>
        <v>4501</v>
      </c>
      <c r="G443" t="s">
        <v>176</v>
      </c>
      <c r="H443" t="s">
        <v>1389</v>
      </c>
      <c r="I443" t="s">
        <v>1390</v>
      </c>
      <c r="J443" t="s">
        <v>1464</v>
      </c>
      <c r="K443" t="s">
        <v>1392</v>
      </c>
      <c r="L443" t="s">
        <v>1390</v>
      </c>
      <c r="M443" t="s">
        <v>1390</v>
      </c>
      <c r="N443" s="28">
        <v>1476497588</v>
      </c>
      <c r="O443" s="28">
        <v>0</v>
      </c>
      <c r="P443" s="28">
        <v>0</v>
      </c>
      <c r="Q443" s="28" t="str">
        <f>IF(AND(LEN(CUIPO_datos_abiertos[[#This Row],[COD_PROGRAMATICO_MGA]])=7,ISNUMBER(VALUE(CUIPO_datos_abiertos[[#This Row],[COD_PROGRAMATICO_MGA]]))),"VALIDO","")</f>
        <v>VALIDO</v>
      </c>
    </row>
    <row r="444" spans="1:17" hidden="1" x14ac:dyDescent="0.3">
      <c r="A444">
        <v>20260301</v>
      </c>
      <c r="B444" t="s">
        <v>1384</v>
      </c>
      <c r="C444" t="s">
        <v>1388</v>
      </c>
      <c r="D444" t="s">
        <v>1386</v>
      </c>
      <c r="E444" t="s">
        <v>1398</v>
      </c>
      <c r="F444" t="str">
        <f>LEFT(CUIPO_datos_abiertos[[#This Row],[COD_PROGRAMATICO_MGA]],4)</f>
        <v>NO A</v>
      </c>
      <c r="G444" t="s">
        <v>1390</v>
      </c>
      <c r="H444" t="s">
        <v>1390</v>
      </c>
      <c r="I444" t="s">
        <v>1390</v>
      </c>
      <c r="J444" t="s">
        <v>1390</v>
      </c>
      <c r="K444" t="s">
        <v>1390</v>
      </c>
      <c r="L444" t="s">
        <v>1390</v>
      </c>
      <c r="M444" t="s">
        <v>1390</v>
      </c>
      <c r="N444" s="28">
        <v>454768797</v>
      </c>
      <c r="O444" s="28">
        <v>454768797</v>
      </c>
      <c r="P444" s="28">
        <v>403947316</v>
      </c>
      <c r="Q444" s="28" t="str">
        <f>IF(AND(LEN(CUIPO_datos_abiertos[[#This Row],[COD_PROGRAMATICO_MGA]])=7,ISNUMBER(VALUE(CUIPO_datos_abiertos[[#This Row],[COD_PROGRAMATICO_MGA]]))),"VALIDO","")</f>
        <v/>
      </c>
    </row>
    <row r="445" spans="1:17" hidden="1" x14ac:dyDescent="0.3">
      <c r="A445">
        <v>20260301</v>
      </c>
      <c r="B445" t="s">
        <v>1384</v>
      </c>
      <c r="C445" t="s">
        <v>1605</v>
      </c>
      <c r="D445" t="s">
        <v>1386</v>
      </c>
      <c r="E445" t="s">
        <v>1394</v>
      </c>
      <c r="F445" t="str">
        <f>LEFT(CUIPO_datos_abiertos[[#This Row],[COD_PROGRAMATICO_MGA]],4)</f>
        <v>1903</v>
      </c>
      <c r="G445" t="s">
        <v>78</v>
      </c>
      <c r="H445" t="s">
        <v>1419</v>
      </c>
      <c r="I445" t="s">
        <v>1420</v>
      </c>
      <c r="J445" t="s">
        <v>1462</v>
      </c>
      <c r="K445" t="s">
        <v>1392</v>
      </c>
      <c r="L445" t="s">
        <v>1390</v>
      </c>
      <c r="M445" t="s">
        <v>1390</v>
      </c>
      <c r="N445" s="28">
        <v>27000000</v>
      </c>
      <c r="O445" s="28">
        <v>0</v>
      </c>
      <c r="P445" s="28">
        <v>0</v>
      </c>
      <c r="Q445" s="28" t="str">
        <f>IF(AND(LEN(CUIPO_datos_abiertos[[#This Row],[COD_PROGRAMATICO_MGA]])=7,ISNUMBER(VALUE(CUIPO_datos_abiertos[[#This Row],[COD_PROGRAMATICO_MGA]]))),"VALIDO","")</f>
        <v>VALIDO</v>
      </c>
    </row>
    <row r="446" spans="1:17" hidden="1" x14ac:dyDescent="0.3">
      <c r="A446">
        <v>20251201</v>
      </c>
      <c r="B446" t="s">
        <v>1384</v>
      </c>
      <c r="C446" t="s">
        <v>1509</v>
      </c>
      <c r="D446" t="s">
        <v>1386</v>
      </c>
      <c r="E446" t="s">
        <v>1398</v>
      </c>
      <c r="F446" t="str">
        <f>LEFT(CUIPO_datos_abiertos[[#This Row],[COD_PROGRAMATICO_MGA]],4)</f>
        <v>4001</v>
      </c>
      <c r="G446" t="s">
        <v>1510</v>
      </c>
      <c r="H446" t="s">
        <v>1389</v>
      </c>
      <c r="I446" t="s">
        <v>1390</v>
      </c>
      <c r="J446" t="s">
        <v>1606</v>
      </c>
      <c r="K446" t="s">
        <v>1392</v>
      </c>
      <c r="L446" t="s">
        <v>1390</v>
      </c>
      <c r="M446" t="s">
        <v>1390</v>
      </c>
      <c r="N446" s="28">
        <v>1161500472</v>
      </c>
      <c r="O446" s="28">
        <v>97666666</v>
      </c>
      <c r="P446" s="28">
        <v>97666666</v>
      </c>
      <c r="Q446" s="28" t="str">
        <f>IF(AND(LEN(CUIPO_datos_abiertos[[#This Row],[COD_PROGRAMATICO_MGA]])=7,ISNUMBER(VALUE(CUIPO_datos_abiertos[[#This Row],[COD_PROGRAMATICO_MGA]]))),"VALIDO","")</f>
        <v>VALIDO</v>
      </c>
    </row>
    <row r="447" spans="1:17" hidden="1" x14ac:dyDescent="0.3">
      <c r="A447">
        <v>20251201</v>
      </c>
      <c r="B447" t="s">
        <v>1384</v>
      </c>
      <c r="C447" t="s">
        <v>1607</v>
      </c>
      <c r="D447" t="s">
        <v>1386</v>
      </c>
      <c r="E447" t="s">
        <v>1398</v>
      </c>
      <c r="F447" t="str">
        <f>LEFT(CUIPO_datos_abiertos[[#This Row],[COD_PROGRAMATICO_MGA]],4)</f>
        <v>4501</v>
      </c>
      <c r="G447" t="s">
        <v>176</v>
      </c>
      <c r="H447" t="s">
        <v>1389</v>
      </c>
      <c r="I447" t="s">
        <v>1390</v>
      </c>
      <c r="J447" t="s">
        <v>1464</v>
      </c>
      <c r="K447" t="s">
        <v>1392</v>
      </c>
      <c r="L447" t="s">
        <v>1390</v>
      </c>
      <c r="M447" t="s">
        <v>1390</v>
      </c>
      <c r="N447" s="28">
        <v>2257474400</v>
      </c>
      <c r="O447" s="28">
        <v>0</v>
      </c>
      <c r="P447" s="28">
        <v>0</v>
      </c>
      <c r="Q447" s="28" t="str">
        <f>IF(AND(LEN(CUIPO_datos_abiertos[[#This Row],[COD_PROGRAMATICO_MGA]])=7,ISNUMBER(VALUE(CUIPO_datos_abiertos[[#This Row],[COD_PROGRAMATICO_MGA]]))),"VALIDO","")</f>
        <v>VALIDO</v>
      </c>
    </row>
    <row r="448" spans="1:17" hidden="1" x14ac:dyDescent="0.3">
      <c r="A448">
        <v>20251201</v>
      </c>
      <c r="B448" t="s">
        <v>1384</v>
      </c>
      <c r="C448" t="s">
        <v>1388</v>
      </c>
      <c r="D448" t="s">
        <v>1386</v>
      </c>
      <c r="E448" t="s">
        <v>1387</v>
      </c>
      <c r="F448" t="str">
        <f>LEFT(CUIPO_datos_abiertos[[#This Row],[COD_PROGRAMATICO_MGA]],4)</f>
        <v>NO A</v>
      </c>
      <c r="G448" t="s">
        <v>1390</v>
      </c>
      <c r="H448" t="s">
        <v>1390</v>
      </c>
      <c r="I448" t="s">
        <v>1390</v>
      </c>
      <c r="J448" t="s">
        <v>1390</v>
      </c>
      <c r="K448" t="s">
        <v>1390</v>
      </c>
      <c r="L448" t="s">
        <v>1390</v>
      </c>
      <c r="M448" t="s">
        <v>1390</v>
      </c>
      <c r="N448" s="28">
        <v>1170558326</v>
      </c>
      <c r="O448" s="28">
        <v>1170558326</v>
      </c>
      <c r="P448" s="28">
        <v>1170558326</v>
      </c>
      <c r="Q448" s="28" t="str">
        <f>IF(AND(LEN(CUIPO_datos_abiertos[[#This Row],[COD_PROGRAMATICO_MGA]])=7,ISNUMBER(VALUE(CUIPO_datos_abiertos[[#This Row],[COD_PROGRAMATICO_MGA]]))),"VALIDO","")</f>
        <v/>
      </c>
    </row>
    <row r="449" spans="1:17" hidden="1" x14ac:dyDescent="0.3">
      <c r="A449">
        <v>20251201</v>
      </c>
      <c r="B449" t="s">
        <v>1384</v>
      </c>
      <c r="C449" t="s">
        <v>1407</v>
      </c>
      <c r="D449" t="s">
        <v>1386</v>
      </c>
      <c r="E449" t="s">
        <v>1402</v>
      </c>
      <c r="F449" t="str">
        <f>LEFT(CUIPO_datos_abiertos[[#This Row],[COD_PROGRAMATICO_MGA]],4)</f>
        <v>2201</v>
      </c>
      <c r="G449" t="s">
        <v>51</v>
      </c>
      <c r="H449" t="s">
        <v>1389</v>
      </c>
      <c r="I449" t="s">
        <v>1426</v>
      </c>
      <c r="J449" t="s">
        <v>1404</v>
      </c>
      <c r="K449" t="s">
        <v>1392</v>
      </c>
      <c r="L449" t="s">
        <v>1390</v>
      </c>
      <c r="M449" t="s">
        <v>1390</v>
      </c>
      <c r="N449" s="28">
        <v>584253659</v>
      </c>
      <c r="O449" s="28">
        <v>584253659</v>
      </c>
      <c r="P449" s="28">
        <v>584253659</v>
      </c>
      <c r="Q449" s="28" t="str">
        <f>IF(AND(LEN(CUIPO_datos_abiertos[[#This Row],[COD_PROGRAMATICO_MGA]])=7,ISNUMBER(VALUE(CUIPO_datos_abiertos[[#This Row],[COD_PROGRAMATICO_MGA]]))),"VALIDO","")</f>
        <v>VALIDO</v>
      </c>
    </row>
    <row r="450" spans="1:17" hidden="1" x14ac:dyDescent="0.3">
      <c r="A450">
        <v>20260301</v>
      </c>
      <c r="B450" t="s">
        <v>1384</v>
      </c>
      <c r="C450" t="s">
        <v>1388</v>
      </c>
      <c r="D450" t="s">
        <v>1386</v>
      </c>
      <c r="E450" t="s">
        <v>1443</v>
      </c>
      <c r="F450" t="str">
        <f>LEFT(CUIPO_datos_abiertos[[#This Row],[COD_PROGRAMATICO_MGA]],4)</f>
        <v>NO A</v>
      </c>
      <c r="G450" t="s">
        <v>1390</v>
      </c>
      <c r="H450" t="s">
        <v>1390</v>
      </c>
      <c r="I450" t="s">
        <v>1390</v>
      </c>
      <c r="J450" t="s">
        <v>1390</v>
      </c>
      <c r="K450" t="s">
        <v>1390</v>
      </c>
      <c r="L450" t="s">
        <v>1390</v>
      </c>
      <c r="M450" t="s">
        <v>1390</v>
      </c>
      <c r="N450" s="28">
        <v>226621892</v>
      </c>
      <c r="O450" s="28">
        <v>226621892</v>
      </c>
      <c r="P450" s="28">
        <v>189184432</v>
      </c>
      <c r="Q450" s="28" t="str">
        <f>IF(AND(LEN(CUIPO_datos_abiertos[[#This Row],[COD_PROGRAMATICO_MGA]])=7,ISNUMBER(VALUE(CUIPO_datos_abiertos[[#This Row],[COD_PROGRAMATICO_MGA]]))),"VALIDO","")</f>
        <v/>
      </c>
    </row>
    <row r="451" spans="1:17" hidden="1" x14ac:dyDescent="0.3">
      <c r="A451">
        <v>20260301</v>
      </c>
      <c r="B451" t="s">
        <v>1384</v>
      </c>
      <c r="C451" t="s">
        <v>1388</v>
      </c>
      <c r="D451" t="s">
        <v>1386</v>
      </c>
      <c r="E451" t="s">
        <v>1398</v>
      </c>
      <c r="F451" t="str">
        <f>LEFT(CUIPO_datos_abiertos[[#This Row],[COD_PROGRAMATICO_MGA]],4)</f>
        <v>NO A</v>
      </c>
      <c r="G451" t="s">
        <v>1390</v>
      </c>
      <c r="H451" t="s">
        <v>1390</v>
      </c>
      <c r="I451" t="s">
        <v>1390</v>
      </c>
      <c r="J451" t="s">
        <v>1390</v>
      </c>
      <c r="K451" t="s">
        <v>1390</v>
      </c>
      <c r="L451" t="s">
        <v>1390</v>
      </c>
      <c r="M451" t="s">
        <v>1390</v>
      </c>
      <c r="N451" s="28">
        <v>187000000</v>
      </c>
      <c r="O451" s="28">
        <v>62333333</v>
      </c>
      <c r="P451" s="28">
        <v>0</v>
      </c>
      <c r="Q451" s="28" t="str">
        <f>IF(AND(LEN(CUIPO_datos_abiertos[[#This Row],[COD_PROGRAMATICO_MGA]])=7,ISNUMBER(VALUE(CUIPO_datos_abiertos[[#This Row],[COD_PROGRAMATICO_MGA]]))),"VALIDO","")</f>
        <v/>
      </c>
    </row>
    <row r="452" spans="1:17" hidden="1" x14ac:dyDescent="0.3">
      <c r="A452">
        <v>20260301</v>
      </c>
      <c r="B452" t="s">
        <v>1384</v>
      </c>
      <c r="C452" t="s">
        <v>1401</v>
      </c>
      <c r="D452" t="s">
        <v>1386</v>
      </c>
      <c r="E452" t="s">
        <v>1402</v>
      </c>
      <c r="F452" t="str">
        <f>LEFT(CUIPO_datos_abiertos[[#This Row],[COD_PROGRAMATICO_MGA]],4)</f>
        <v>2201</v>
      </c>
      <c r="G452" t="s">
        <v>51</v>
      </c>
      <c r="H452" t="s">
        <v>1389</v>
      </c>
      <c r="I452" t="s">
        <v>1408</v>
      </c>
      <c r="J452" t="s">
        <v>1404</v>
      </c>
      <c r="K452" t="s">
        <v>1392</v>
      </c>
      <c r="L452" t="s">
        <v>1390</v>
      </c>
      <c r="M452" t="s">
        <v>1390</v>
      </c>
      <c r="N452" s="28">
        <v>2253028641</v>
      </c>
      <c r="O452" s="28">
        <v>2253028641</v>
      </c>
      <c r="P452" s="28">
        <v>2253028641</v>
      </c>
      <c r="Q452" s="28" t="str">
        <f>IF(AND(LEN(CUIPO_datos_abiertos[[#This Row],[COD_PROGRAMATICO_MGA]])=7,ISNUMBER(VALUE(CUIPO_datos_abiertos[[#This Row],[COD_PROGRAMATICO_MGA]]))),"VALIDO","")</f>
        <v>VALIDO</v>
      </c>
    </row>
    <row r="453" spans="1:17" hidden="1" x14ac:dyDescent="0.3">
      <c r="A453">
        <v>20251201</v>
      </c>
      <c r="B453" t="s">
        <v>1384</v>
      </c>
      <c r="C453" t="s">
        <v>1388</v>
      </c>
      <c r="D453" t="s">
        <v>1386</v>
      </c>
      <c r="E453" t="s">
        <v>1402</v>
      </c>
      <c r="F453" t="str">
        <f>LEFT(CUIPO_datos_abiertos[[#This Row],[COD_PROGRAMATICO_MGA]],4)</f>
        <v>NO A</v>
      </c>
      <c r="G453" t="s">
        <v>1390</v>
      </c>
      <c r="H453" t="s">
        <v>1390</v>
      </c>
      <c r="I453" t="s">
        <v>1390</v>
      </c>
      <c r="J453" t="s">
        <v>1390</v>
      </c>
      <c r="K453" t="s">
        <v>1390</v>
      </c>
      <c r="L453" t="s">
        <v>1390</v>
      </c>
      <c r="M453" t="s">
        <v>1390</v>
      </c>
      <c r="N453" s="28">
        <v>878223636399</v>
      </c>
      <c r="O453" s="28">
        <v>876097859298</v>
      </c>
      <c r="P453" s="28">
        <v>874358305827</v>
      </c>
      <c r="Q453" s="28" t="str">
        <f>IF(AND(LEN(CUIPO_datos_abiertos[[#This Row],[COD_PROGRAMATICO_MGA]])=7,ISNUMBER(VALUE(CUIPO_datos_abiertos[[#This Row],[COD_PROGRAMATICO_MGA]]))),"VALIDO","")</f>
        <v/>
      </c>
    </row>
    <row r="454" spans="1:17" hidden="1" x14ac:dyDescent="0.3">
      <c r="A454">
        <v>20251201</v>
      </c>
      <c r="B454" t="s">
        <v>1384</v>
      </c>
      <c r="C454" t="s">
        <v>1608</v>
      </c>
      <c r="D454" t="s">
        <v>1386</v>
      </c>
      <c r="E454" t="s">
        <v>1398</v>
      </c>
      <c r="F454" t="str">
        <f>LEFT(CUIPO_datos_abiertos[[#This Row],[COD_PROGRAMATICO_MGA]],4)</f>
        <v>4502</v>
      </c>
      <c r="G454" t="s">
        <v>224</v>
      </c>
      <c r="H454" t="s">
        <v>1411</v>
      </c>
      <c r="I454" t="s">
        <v>1390</v>
      </c>
      <c r="J454" t="s">
        <v>1412</v>
      </c>
      <c r="K454" t="s">
        <v>1392</v>
      </c>
      <c r="L454" t="s">
        <v>1390</v>
      </c>
      <c r="M454" t="s">
        <v>1390</v>
      </c>
      <c r="N454" s="28">
        <v>28198417</v>
      </c>
      <c r="O454" s="28">
        <v>28198417</v>
      </c>
      <c r="P454" s="28">
        <v>25378574</v>
      </c>
      <c r="Q454" s="28" t="str">
        <f>IF(AND(LEN(CUIPO_datos_abiertos[[#This Row],[COD_PROGRAMATICO_MGA]])=7,ISNUMBER(VALUE(CUIPO_datos_abiertos[[#This Row],[COD_PROGRAMATICO_MGA]]))),"VALIDO","")</f>
        <v>VALIDO</v>
      </c>
    </row>
    <row r="455" spans="1:17" hidden="1" x14ac:dyDescent="0.3">
      <c r="A455">
        <v>20251201</v>
      </c>
      <c r="B455" t="s">
        <v>1384</v>
      </c>
      <c r="C455" t="s">
        <v>1388</v>
      </c>
      <c r="D455" t="s">
        <v>1386</v>
      </c>
      <c r="E455" t="s">
        <v>1398</v>
      </c>
      <c r="F455" t="str">
        <f>LEFT(CUIPO_datos_abiertos[[#This Row],[COD_PROGRAMATICO_MGA]],4)</f>
        <v>NO A</v>
      </c>
      <c r="G455" t="s">
        <v>1390</v>
      </c>
      <c r="H455" t="s">
        <v>1390</v>
      </c>
      <c r="I455" t="s">
        <v>1390</v>
      </c>
      <c r="J455" t="s">
        <v>1390</v>
      </c>
      <c r="K455" t="s">
        <v>1390</v>
      </c>
      <c r="L455" t="s">
        <v>1390</v>
      </c>
      <c r="M455" t="s">
        <v>1390</v>
      </c>
      <c r="N455" s="28">
        <v>11302581688</v>
      </c>
      <c r="O455" s="28">
        <v>11302581688</v>
      </c>
      <c r="P455" s="28">
        <v>11302581688</v>
      </c>
      <c r="Q455" s="28" t="str">
        <f>IF(AND(LEN(CUIPO_datos_abiertos[[#This Row],[COD_PROGRAMATICO_MGA]])=7,ISNUMBER(VALUE(CUIPO_datos_abiertos[[#This Row],[COD_PROGRAMATICO_MGA]]))),"VALIDO","")</f>
        <v/>
      </c>
    </row>
    <row r="456" spans="1:17" hidden="1" x14ac:dyDescent="0.3">
      <c r="A456">
        <v>20260301</v>
      </c>
      <c r="B456" t="s">
        <v>1384</v>
      </c>
      <c r="C456" t="s">
        <v>1401</v>
      </c>
      <c r="D456" t="s">
        <v>1386</v>
      </c>
      <c r="E456" t="s">
        <v>1402</v>
      </c>
      <c r="F456" t="str">
        <f>LEFT(CUIPO_datos_abiertos[[#This Row],[COD_PROGRAMATICO_MGA]],4)</f>
        <v>2201</v>
      </c>
      <c r="G456" t="s">
        <v>51</v>
      </c>
      <c r="H456" t="s">
        <v>1389</v>
      </c>
      <c r="I456" t="s">
        <v>1426</v>
      </c>
      <c r="J456" t="s">
        <v>1404</v>
      </c>
      <c r="K456" t="s">
        <v>1392</v>
      </c>
      <c r="L456" t="s">
        <v>1390</v>
      </c>
      <c r="M456" t="s">
        <v>1422</v>
      </c>
      <c r="N456" s="28">
        <v>76359300</v>
      </c>
      <c r="O456" s="28">
        <v>76359300</v>
      </c>
      <c r="P456" s="28">
        <v>76359300</v>
      </c>
      <c r="Q456" s="28" t="str">
        <f>IF(AND(LEN(CUIPO_datos_abiertos[[#This Row],[COD_PROGRAMATICO_MGA]])=7,ISNUMBER(VALUE(CUIPO_datos_abiertos[[#This Row],[COD_PROGRAMATICO_MGA]]))),"VALIDO","")</f>
        <v>VALIDO</v>
      </c>
    </row>
    <row r="457" spans="1:17" hidden="1" x14ac:dyDescent="0.3">
      <c r="A457">
        <v>20260301</v>
      </c>
      <c r="B457" t="s">
        <v>1384</v>
      </c>
      <c r="C457" t="s">
        <v>1388</v>
      </c>
      <c r="D457" t="s">
        <v>1397</v>
      </c>
      <c r="E457" t="s">
        <v>1398</v>
      </c>
      <c r="F457" t="str">
        <f>LEFT(CUIPO_datos_abiertos[[#This Row],[COD_PROGRAMATICO_MGA]],4)</f>
        <v>NO A</v>
      </c>
      <c r="G457" t="s">
        <v>1390</v>
      </c>
      <c r="H457" t="s">
        <v>1390</v>
      </c>
      <c r="I457" t="s">
        <v>1390</v>
      </c>
      <c r="J457" t="s">
        <v>1390</v>
      </c>
      <c r="K457" t="s">
        <v>1390</v>
      </c>
      <c r="L457" t="s">
        <v>1390</v>
      </c>
      <c r="M457" t="s">
        <v>1390</v>
      </c>
      <c r="N457" s="28">
        <v>8523889123</v>
      </c>
      <c r="O457" s="28">
        <v>8523889123</v>
      </c>
      <c r="P457" s="28">
        <v>8523889123</v>
      </c>
      <c r="Q457" s="28" t="str">
        <f>IF(AND(LEN(CUIPO_datos_abiertos[[#This Row],[COD_PROGRAMATICO_MGA]])=7,ISNUMBER(VALUE(CUIPO_datos_abiertos[[#This Row],[COD_PROGRAMATICO_MGA]]))),"VALIDO","")</f>
        <v/>
      </c>
    </row>
    <row r="458" spans="1:17" hidden="1" x14ac:dyDescent="0.3">
      <c r="A458">
        <v>20251201</v>
      </c>
      <c r="B458" t="s">
        <v>1384</v>
      </c>
      <c r="C458" t="s">
        <v>1407</v>
      </c>
      <c r="D458" t="s">
        <v>1386</v>
      </c>
      <c r="E458" t="s">
        <v>1402</v>
      </c>
      <c r="F458" t="str">
        <f>LEFT(CUIPO_datos_abiertos[[#This Row],[COD_PROGRAMATICO_MGA]],4)</f>
        <v>2201</v>
      </c>
      <c r="G458" t="s">
        <v>51</v>
      </c>
      <c r="H458" t="s">
        <v>1389</v>
      </c>
      <c r="I458" t="s">
        <v>1458</v>
      </c>
      <c r="J458" t="s">
        <v>1404</v>
      </c>
      <c r="K458" t="s">
        <v>1392</v>
      </c>
      <c r="L458" t="s">
        <v>1390</v>
      </c>
      <c r="M458" t="s">
        <v>1390</v>
      </c>
      <c r="N458" s="28">
        <v>24789600</v>
      </c>
      <c r="O458" s="28">
        <v>24789600</v>
      </c>
      <c r="P458" s="28">
        <v>24789600</v>
      </c>
      <c r="Q458" s="28" t="str">
        <f>IF(AND(LEN(CUIPO_datos_abiertos[[#This Row],[COD_PROGRAMATICO_MGA]])=7,ISNUMBER(VALUE(CUIPO_datos_abiertos[[#This Row],[COD_PROGRAMATICO_MGA]]))),"VALIDO","")</f>
        <v>VALIDO</v>
      </c>
    </row>
    <row r="459" spans="1:17" hidden="1" x14ac:dyDescent="0.3">
      <c r="A459">
        <v>20260301</v>
      </c>
      <c r="B459" t="s">
        <v>1384</v>
      </c>
      <c r="C459" t="s">
        <v>1388</v>
      </c>
      <c r="D459" t="s">
        <v>1397</v>
      </c>
      <c r="E459" t="s">
        <v>1398</v>
      </c>
      <c r="F459" t="str">
        <f>LEFT(CUIPO_datos_abiertos[[#This Row],[COD_PROGRAMATICO_MGA]],4)</f>
        <v>NO A</v>
      </c>
      <c r="G459" t="s">
        <v>1390</v>
      </c>
      <c r="H459" t="s">
        <v>1390</v>
      </c>
      <c r="I459" t="s">
        <v>1390</v>
      </c>
      <c r="J459" t="s">
        <v>1390</v>
      </c>
      <c r="K459" t="s">
        <v>1390</v>
      </c>
      <c r="L459" t="s">
        <v>1390</v>
      </c>
      <c r="M459" t="s">
        <v>1390</v>
      </c>
      <c r="N459" s="28">
        <v>565000000</v>
      </c>
      <c r="O459" s="28">
        <v>565000000</v>
      </c>
      <c r="P459" s="28">
        <v>565000000</v>
      </c>
      <c r="Q459" s="28" t="str">
        <f>IF(AND(LEN(CUIPO_datos_abiertos[[#This Row],[COD_PROGRAMATICO_MGA]])=7,ISNUMBER(VALUE(CUIPO_datos_abiertos[[#This Row],[COD_PROGRAMATICO_MGA]]))),"VALIDO","")</f>
        <v/>
      </c>
    </row>
    <row r="460" spans="1:17" hidden="1" x14ac:dyDescent="0.3">
      <c r="A460">
        <v>20251201</v>
      </c>
      <c r="B460" t="s">
        <v>1384</v>
      </c>
      <c r="C460" t="s">
        <v>1388</v>
      </c>
      <c r="D460" t="s">
        <v>1386</v>
      </c>
      <c r="E460" t="s">
        <v>1394</v>
      </c>
      <c r="F460" t="str">
        <f>LEFT(CUIPO_datos_abiertos[[#This Row],[COD_PROGRAMATICO_MGA]],4)</f>
        <v>NO A</v>
      </c>
      <c r="G460" t="s">
        <v>1390</v>
      </c>
      <c r="H460" t="s">
        <v>1390</v>
      </c>
      <c r="I460" t="s">
        <v>1390</v>
      </c>
      <c r="J460" t="s">
        <v>1390</v>
      </c>
      <c r="K460" t="s">
        <v>1390</v>
      </c>
      <c r="L460" t="s">
        <v>1390</v>
      </c>
      <c r="M460" t="s">
        <v>1390</v>
      </c>
      <c r="N460" s="28">
        <v>1266943490</v>
      </c>
      <c r="O460" s="28">
        <v>1266943490</v>
      </c>
      <c r="P460" s="28">
        <v>1266943490</v>
      </c>
      <c r="Q460" s="28" t="str">
        <f>IF(AND(LEN(CUIPO_datos_abiertos[[#This Row],[COD_PROGRAMATICO_MGA]])=7,ISNUMBER(VALUE(CUIPO_datos_abiertos[[#This Row],[COD_PROGRAMATICO_MGA]]))),"VALIDO","")</f>
        <v/>
      </c>
    </row>
    <row r="461" spans="1:17" hidden="1" x14ac:dyDescent="0.3">
      <c r="A461">
        <v>20251201</v>
      </c>
      <c r="B461" t="s">
        <v>1384</v>
      </c>
      <c r="C461" t="s">
        <v>1388</v>
      </c>
      <c r="D461" t="s">
        <v>1386</v>
      </c>
      <c r="E461" t="s">
        <v>1398</v>
      </c>
      <c r="F461" t="str">
        <f>LEFT(CUIPO_datos_abiertos[[#This Row],[COD_PROGRAMATICO_MGA]],4)</f>
        <v>NO A</v>
      </c>
      <c r="G461" t="s">
        <v>1390</v>
      </c>
      <c r="H461" t="s">
        <v>1390</v>
      </c>
      <c r="I461" t="s">
        <v>1390</v>
      </c>
      <c r="J461" t="s">
        <v>1390</v>
      </c>
      <c r="K461" t="s">
        <v>1390</v>
      </c>
      <c r="L461" t="s">
        <v>1390</v>
      </c>
      <c r="M461" t="s">
        <v>1390</v>
      </c>
      <c r="N461" s="28">
        <v>380000000</v>
      </c>
      <c r="O461" s="28">
        <v>327000000</v>
      </c>
      <c r="P461" s="28">
        <v>327000000</v>
      </c>
      <c r="Q461" s="28" t="str">
        <f>IF(AND(LEN(CUIPO_datos_abiertos[[#This Row],[COD_PROGRAMATICO_MGA]])=7,ISNUMBER(VALUE(CUIPO_datos_abiertos[[#This Row],[COD_PROGRAMATICO_MGA]]))),"VALIDO","")</f>
        <v/>
      </c>
    </row>
    <row r="462" spans="1:17" hidden="1" x14ac:dyDescent="0.3">
      <c r="A462">
        <v>20251201</v>
      </c>
      <c r="B462" t="s">
        <v>1384</v>
      </c>
      <c r="C462" t="s">
        <v>1429</v>
      </c>
      <c r="D462" t="s">
        <v>1386</v>
      </c>
      <c r="E462" t="s">
        <v>1402</v>
      </c>
      <c r="F462" t="str">
        <f>LEFT(CUIPO_datos_abiertos[[#This Row],[COD_PROGRAMATICO_MGA]],4)</f>
        <v>2201</v>
      </c>
      <c r="G462" t="s">
        <v>63</v>
      </c>
      <c r="H462" t="s">
        <v>1430</v>
      </c>
      <c r="I462" t="s">
        <v>1431</v>
      </c>
      <c r="J462" t="s">
        <v>1391</v>
      </c>
      <c r="K462" t="s">
        <v>1392</v>
      </c>
      <c r="L462" t="s">
        <v>1390</v>
      </c>
      <c r="M462" t="s">
        <v>1390</v>
      </c>
      <c r="N462" s="28">
        <v>46770361</v>
      </c>
      <c r="O462" s="28">
        <v>46770361</v>
      </c>
      <c r="P462" s="28">
        <v>46770361</v>
      </c>
      <c r="Q462" s="28" t="str">
        <f>IF(AND(LEN(CUIPO_datos_abiertos[[#This Row],[COD_PROGRAMATICO_MGA]])=7,ISNUMBER(VALUE(CUIPO_datos_abiertos[[#This Row],[COD_PROGRAMATICO_MGA]]))),"VALIDO","")</f>
        <v>VALIDO</v>
      </c>
    </row>
    <row r="463" spans="1:17" hidden="1" x14ac:dyDescent="0.3">
      <c r="A463">
        <v>20260301</v>
      </c>
      <c r="B463" t="s">
        <v>1384</v>
      </c>
      <c r="C463" t="s">
        <v>1388</v>
      </c>
      <c r="D463" t="s">
        <v>1386</v>
      </c>
      <c r="E463" t="s">
        <v>1402</v>
      </c>
      <c r="F463" t="str">
        <f>LEFT(CUIPO_datos_abiertos[[#This Row],[COD_PROGRAMATICO_MGA]],4)</f>
        <v>NO A</v>
      </c>
      <c r="G463" t="s">
        <v>1390</v>
      </c>
      <c r="H463" t="s">
        <v>1390</v>
      </c>
      <c r="I463" t="s">
        <v>1390</v>
      </c>
      <c r="J463" t="s">
        <v>1390</v>
      </c>
      <c r="K463" t="s">
        <v>1390</v>
      </c>
      <c r="L463" t="s">
        <v>1390</v>
      </c>
      <c r="M463" t="s">
        <v>1390</v>
      </c>
      <c r="N463" s="28">
        <v>356000000</v>
      </c>
      <c r="O463" s="28">
        <v>0</v>
      </c>
      <c r="P463" s="28">
        <v>0</v>
      </c>
      <c r="Q463" s="28" t="str">
        <f>IF(AND(LEN(CUIPO_datos_abiertos[[#This Row],[COD_PROGRAMATICO_MGA]])=7,ISNUMBER(VALUE(CUIPO_datos_abiertos[[#This Row],[COD_PROGRAMATICO_MGA]]))),"VALIDO","")</f>
        <v/>
      </c>
    </row>
    <row r="464" spans="1:17" hidden="1" x14ac:dyDescent="0.3">
      <c r="A464">
        <v>20251201</v>
      </c>
      <c r="B464" t="s">
        <v>1384</v>
      </c>
      <c r="C464" t="s">
        <v>1476</v>
      </c>
      <c r="D464" t="s">
        <v>1386</v>
      </c>
      <c r="E464" t="s">
        <v>1394</v>
      </c>
      <c r="F464" t="str">
        <f>LEFT(CUIPO_datos_abiertos[[#This Row],[COD_PROGRAMATICO_MGA]],4)</f>
        <v>1905</v>
      </c>
      <c r="G464" t="s">
        <v>1609</v>
      </c>
      <c r="H464" t="s">
        <v>1419</v>
      </c>
      <c r="I464" t="s">
        <v>1477</v>
      </c>
      <c r="J464" t="s">
        <v>1462</v>
      </c>
      <c r="K464" t="s">
        <v>1392</v>
      </c>
      <c r="L464" t="s">
        <v>1390</v>
      </c>
      <c r="M464" t="s">
        <v>1390</v>
      </c>
      <c r="N464" s="28">
        <v>196638098</v>
      </c>
      <c r="O464" s="28">
        <v>193682513</v>
      </c>
      <c r="P464" s="28">
        <v>147878305</v>
      </c>
      <c r="Q464" s="28" t="str">
        <f>IF(AND(LEN(CUIPO_datos_abiertos[[#This Row],[COD_PROGRAMATICO_MGA]])=7,ISNUMBER(VALUE(CUIPO_datos_abiertos[[#This Row],[COD_PROGRAMATICO_MGA]]))),"VALIDO","")</f>
        <v>VALIDO</v>
      </c>
    </row>
    <row r="465" spans="1:17" hidden="1" x14ac:dyDescent="0.3">
      <c r="A465">
        <v>20260301</v>
      </c>
      <c r="B465" t="s">
        <v>1384</v>
      </c>
      <c r="C465" t="s">
        <v>1388</v>
      </c>
      <c r="D465" t="s">
        <v>1386</v>
      </c>
      <c r="E465" t="s">
        <v>1443</v>
      </c>
      <c r="F465" t="str">
        <f>LEFT(CUIPO_datos_abiertos[[#This Row],[COD_PROGRAMATICO_MGA]],4)</f>
        <v>0</v>
      </c>
      <c r="G465" t="s">
        <v>1388</v>
      </c>
      <c r="H465" t="s">
        <v>1389</v>
      </c>
      <c r="I465" t="s">
        <v>1390</v>
      </c>
      <c r="J465" t="s">
        <v>1391</v>
      </c>
      <c r="K465" t="s">
        <v>1392</v>
      </c>
      <c r="L465" t="s">
        <v>1390</v>
      </c>
      <c r="M465" t="s">
        <v>1390</v>
      </c>
      <c r="N465" s="28">
        <v>16212565</v>
      </c>
      <c r="O465" s="28">
        <v>16212565</v>
      </c>
      <c r="P465" s="28">
        <v>16212565</v>
      </c>
      <c r="Q465" s="28" t="str">
        <f>IF(AND(LEN(CUIPO_datos_abiertos[[#This Row],[COD_PROGRAMATICO_MGA]])=7,ISNUMBER(VALUE(CUIPO_datos_abiertos[[#This Row],[COD_PROGRAMATICO_MGA]]))),"VALIDO","")</f>
        <v/>
      </c>
    </row>
    <row r="466" spans="1:17" hidden="1" x14ac:dyDescent="0.3">
      <c r="A466">
        <v>20260301</v>
      </c>
      <c r="B466" t="s">
        <v>1384</v>
      </c>
      <c r="C466" t="s">
        <v>1388</v>
      </c>
      <c r="D466" t="s">
        <v>1386</v>
      </c>
      <c r="E466" t="s">
        <v>1394</v>
      </c>
      <c r="F466" t="str">
        <f>LEFT(CUIPO_datos_abiertos[[#This Row],[COD_PROGRAMATICO_MGA]],4)</f>
        <v>NO A</v>
      </c>
      <c r="G466" t="s">
        <v>1390</v>
      </c>
      <c r="H466" t="s">
        <v>1390</v>
      </c>
      <c r="I466" t="s">
        <v>1390</v>
      </c>
      <c r="J466" t="s">
        <v>1390</v>
      </c>
      <c r="K466" t="s">
        <v>1390</v>
      </c>
      <c r="L466" t="s">
        <v>1390</v>
      </c>
      <c r="M466" t="s">
        <v>1390</v>
      </c>
      <c r="N466" s="28">
        <v>219076272</v>
      </c>
      <c r="O466" s="28">
        <v>219076272</v>
      </c>
      <c r="P466" s="28">
        <v>189931672</v>
      </c>
      <c r="Q466" s="28" t="str">
        <f>IF(AND(LEN(CUIPO_datos_abiertos[[#This Row],[COD_PROGRAMATICO_MGA]])=7,ISNUMBER(VALUE(CUIPO_datos_abiertos[[#This Row],[COD_PROGRAMATICO_MGA]]))),"VALIDO","")</f>
        <v/>
      </c>
    </row>
    <row r="467" spans="1:17" hidden="1" x14ac:dyDescent="0.3">
      <c r="A467">
        <v>20260301</v>
      </c>
      <c r="B467" t="s">
        <v>1384</v>
      </c>
      <c r="C467" t="s">
        <v>1385</v>
      </c>
      <c r="D467" t="s">
        <v>1386</v>
      </c>
      <c r="E467" t="s">
        <v>1443</v>
      </c>
      <c r="F467" t="str">
        <f>LEFT(CUIPO_datos_abiertos[[#This Row],[COD_PROGRAMATICO_MGA]],4)</f>
        <v>0</v>
      </c>
      <c r="G467" t="s">
        <v>1388</v>
      </c>
      <c r="H467" t="s">
        <v>1389</v>
      </c>
      <c r="I467" t="s">
        <v>1390</v>
      </c>
      <c r="J467" t="s">
        <v>1391</v>
      </c>
      <c r="K467" t="s">
        <v>1392</v>
      </c>
      <c r="L467" t="s">
        <v>1390</v>
      </c>
      <c r="M467" t="s">
        <v>1390</v>
      </c>
      <c r="N467" s="28">
        <v>66197902</v>
      </c>
      <c r="O467" s="28">
        <v>66197902</v>
      </c>
      <c r="P467" s="28">
        <v>51060748</v>
      </c>
      <c r="Q467" s="28" t="str">
        <f>IF(AND(LEN(CUIPO_datos_abiertos[[#This Row],[COD_PROGRAMATICO_MGA]])=7,ISNUMBER(VALUE(CUIPO_datos_abiertos[[#This Row],[COD_PROGRAMATICO_MGA]]))),"VALIDO","")</f>
        <v/>
      </c>
    </row>
    <row r="468" spans="1:17" hidden="1" x14ac:dyDescent="0.3">
      <c r="A468">
        <v>20260301</v>
      </c>
      <c r="B468" t="s">
        <v>1384</v>
      </c>
      <c r="C468" t="s">
        <v>1388</v>
      </c>
      <c r="D468" t="s">
        <v>1386</v>
      </c>
      <c r="E468" t="s">
        <v>1398</v>
      </c>
      <c r="F468" t="str">
        <f>LEFT(CUIPO_datos_abiertos[[#This Row],[COD_PROGRAMATICO_MGA]],4)</f>
        <v>NO A</v>
      </c>
      <c r="G468" t="s">
        <v>1390</v>
      </c>
      <c r="H468" t="s">
        <v>1390</v>
      </c>
      <c r="I468" t="s">
        <v>1390</v>
      </c>
      <c r="J468" t="s">
        <v>1390</v>
      </c>
      <c r="K468" t="s">
        <v>1390</v>
      </c>
      <c r="L468" t="s">
        <v>1390</v>
      </c>
      <c r="M468" t="s">
        <v>1390</v>
      </c>
      <c r="N468" s="28">
        <v>27863960</v>
      </c>
      <c r="O468" s="28">
        <v>27863960</v>
      </c>
      <c r="P468" s="28">
        <v>27863960</v>
      </c>
      <c r="Q468" s="28" t="str">
        <f>IF(AND(LEN(CUIPO_datos_abiertos[[#This Row],[COD_PROGRAMATICO_MGA]])=7,ISNUMBER(VALUE(CUIPO_datos_abiertos[[#This Row],[COD_PROGRAMATICO_MGA]]))),"VALIDO","")</f>
        <v/>
      </c>
    </row>
    <row r="469" spans="1:17" hidden="1" x14ac:dyDescent="0.3">
      <c r="A469">
        <v>20251201</v>
      </c>
      <c r="B469" t="s">
        <v>1384</v>
      </c>
      <c r="C469" t="s">
        <v>1385</v>
      </c>
      <c r="D469" t="s">
        <v>1386</v>
      </c>
      <c r="E469" t="s">
        <v>1394</v>
      </c>
      <c r="F469" t="str">
        <f>LEFT(CUIPO_datos_abiertos[[#This Row],[COD_PROGRAMATICO_MGA]],4)</f>
        <v>0</v>
      </c>
      <c r="G469" t="s">
        <v>1388</v>
      </c>
      <c r="H469" t="s">
        <v>1389</v>
      </c>
      <c r="I469" t="s">
        <v>1405</v>
      </c>
      <c r="J469" t="s">
        <v>1406</v>
      </c>
      <c r="K469" t="s">
        <v>1392</v>
      </c>
      <c r="L469" t="s">
        <v>1390</v>
      </c>
      <c r="M469" t="s">
        <v>1495</v>
      </c>
      <c r="N469" s="28">
        <v>31222300</v>
      </c>
      <c r="O469" s="28">
        <v>31222300</v>
      </c>
      <c r="P469" s="28">
        <v>31222300</v>
      </c>
      <c r="Q469" s="28" t="str">
        <f>IF(AND(LEN(CUIPO_datos_abiertos[[#This Row],[COD_PROGRAMATICO_MGA]])=7,ISNUMBER(VALUE(CUIPO_datos_abiertos[[#This Row],[COD_PROGRAMATICO_MGA]]))),"VALIDO","")</f>
        <v/>
      </c>
    </row>
    <row r="470" spans="1:17" hidden="1" x14ac:dyDescent="0.3">
      <c r="A470">
        <v>20260301</v>
      </c>
      <c r="B470" t="s">
        <v>1384</v>
      </c>
      <c r="C470" t="s">
        <v>1385</v>
      </c>
      <c r="D470" t="s">
        <v>1386</v>
      </c>
      <c r="E470" t="s">
        <v>1387</v>
      </c>
      <c r="F470" t="str">
        <f>LEFT(CUIPO_datos_abiertos[[#This Row],[COD_PROGRAMATICO_MGA]],4)</f>
        <v>0</v>
      </c>
      <c r="G470" t="s">
        <v>1388</v>
      </c>
      <c r="H470" t="s">
        <v>1389</v>
      </c>
      <c r="I470" t="s">
        <v>1390</v>
      </c>
      <c r="J470" t="s">
        <v>1391</v>
      </c>
      <c r="K470" t="s">
        <v>1392</v>
      </c>
      <c r="L470" t="s">
        <v>1390</v>
      </c>
      <c r="M470" t="s">
        <v>1459</v>
      </c>
      <c r="N470" s="28">
        <v>239265</v>
      </c>
      <c r="O470" s="28">
        <v>239265</v>
      </c>
      <c r="P470" s="28">
        <v>239265</v>
      </c>
      <c r="Q470" s="28" t="str">
        <f>IF(AND(LEN(CUIPO_datos_abiertos[[#This Row],[COD_PROGRAMATICO_MGA]])=7,ISNUMBER(VALUE(CUIPO_datos_abiertos[[#This Row],[COD_PROGRAMATICO_MGA]]))),"VALIDO","")</f>
        <v/>
      </c>
    </row>
    <row r="471" spans="1:17" hidden="1" x14ac:dyDescent="0.3">
      <c r="A471">
        <v>20260301</v>
      </c>
      <c r="B471" t="s">
        <v>1384</v>
      </c>
      <c r="C471" t="s">
        <v>1401</v>
      </c>
      <c r="D471" t="s">
        <v>1386</v>
      </c>
      <c r="E471" t="s">
        <v>1402</v>
      </c>
      <c r="F471" t="str">
        <f>LEFT(CUIPO_datos_abiertos[[#This Row],[COD_PROGRAMATICO_MGA]],4)</f>
        <v>2201</v>
      </c>
      <c r="G471" t="s">
        <v>51</v>
      </c>
      <c r="H471" t="s">
        <v>1389</v>
      </c>
      <c r="I471" t="s">
        <v>1426</v>
      </c>
      <c r="J471" t="s">
        <v>1404</v>
      </c>
      <c r="K471" t="s">
        <v>1392</v>
      </c>
      <c r="L471" t="s">
        <v>1390</v>
      </c>
      <c r="M471" t="s">
        <v>1390</v>
      </c>
      <c r="N471" s="28">
        <v>183655199</v>
      </c>
      <c r="O471" s="28">
        <v>183655199</v>
      </c>
      <c r="P471" s="28">
        <v>183655199</v>
      </c>
      <c r="Q471" s="28" t="str">
        <f>IF(AND(LEN(CUIPO_datos_abiertos[[#This Row],[COD_PROGRAMATICO_MGA]])=7,ISNUMBER(VALUE(CUIPO_datos_abiertos[[#This Row],[COD_PROGRAMATICO_MGA]]))),"VALIDO","")</f>
        <v>VALIDO</v>
      </c>
    </row>
    <row r="472" spans="1:17" hidden="1" x14ac:dyDescent="0.3">
      <c r="A472">
        <v>20251201</v>
      </c>
      <c r="B472" t="s">
        <v>1384</v>
      </c>
      <c r="C472" t="s">
        <v>1385</v>
      </c>
      <c r="D472" t="s">
        <v>1386</v>
      </c>
      <c r="E472" t="s">
        <v>1443</v>
      </c>
      <c r="F472" t="str">
        <f>LEFT(CUIPO_datos_abiertos[[#This Row],[COD_PROGRAMATICO_MGA]],4)</f>
        <v>0</v>
      </c>
      <c r="G472" t="s">
        <v>1388</v>
      </c>
      <c r="H472" t="s">
        <v>1389</v>
      </c>
      <c r="I472" t="s">
        <v>1390</v>
      </c>
      <c r="J472" t="s">
        <v>1391</v>
      </c>
      <c r="K472" t="s">
        <v>1392</v>
      </c>
      <c r="L472" t="s">
        <v>1390</v>
      </c>
      <c r="M472" t="s">
        <v>1459</v>
      </c>
      <c r="N472" s="28">
        <v>12649998</v>
      </c>
      <c r="O472" s="28">
        <v>12649998</v>
      </c>
      <c r="P472" s="28">
        <v>11886873</v>
      </c>
      <c r="Q472" s="28" t="str">
        <f>IF(AND(LEN(CUIPO_datos_abiertos[[#This Row],[COD_PROGRAMATICO_MGA]])=7,ISNUMBER(VALUE(CUIPO_datos_abiertos[[#This Row],[COD_PROGRAMATICO_MGA]]))),"VALIDO","")</f>
        <v/>
      </c>
    </row>
    <row r="473" spans="1:17" hidden="1" x14ac:dyDescent="0.3">
      <c r="A473">
        <v>20251201</v>
      </c>
      <c r="B473" t="s">
        <v>1384</v>
      </c>
      <c r="C473" t="s">
        <v>1610</v>
      </c>
      <c r="D473" t="s">
        <v>1386</v>
      </c>
      <c r="E473" t="s">
        <v>1398</v>
      </c>
      <c r="F473" t="str">
        <f>LEFT(CUIPO_datos_abiertos[[#This Row],[COD_PROGRAMATICO_MGA]],4)</f>
        <v>3602</v>
      </c>
      <c r="G473" t="s">
        <v>1611</v>
      </c>
      <c r="H473" t="s">
        <v>1548</v>
      </c>
      <c r="I473" t="s">
        <v>1390</v>
      </c>
      <c r="J473" t="s">
        <v>1417</v>
      </c>
      <c r="K473" t="s">
        <v>1392</v>
      </c>
      <c r="L473" t="s">
        <v>1390</v>
      </c>
      <c r="M473" t="s">
        <v>1390</v>
      </c>
      <c r="N473" s="28">
        <v>100000000</v>
      </c>
      <c r="O473" s="28">
        <v>100000000</v>
      </c>
      <c r="P473" s="28">
        <v>100000000</v>
      </c>
      <c r="Q473" s="28" t="str">
        <f>IF(AND(LEN(CUIPO_datos_abiertos[[#This Row],[COD_PROGRAMATICO_MGA]])=7,ISNUMBER(VALUE(CUIPO_datos_abiertos[[#This Row],[COD_PROGRAMATICO_MGA]]))),"VALIDO","")</f>
        <v>VALIDO</v>
      </c>
    </row>
    <row r="474" spans="1:17" hidden="1" x14ac:dyDescent="0.3">
      <c r="A474">
        <v>20260301</v>
      </c>
      <c r="B474" t="s">
        <v>1384</v>
      </c>
      <c r="C474" t="s">
        <v>1388</v>
      </c>
      <c r="D474" t="s">
        <v>1386</v>
      </c>
      <c r="E474" t="s">
        <v>1394</v>
      </c>
      <c r="F474" t="str">
        <f>LEFT(CUIPO_datos_abiertos[[#This Row],[COD_PROGRAMATICO_MGA]],4)</f>
        <v>0</v>
      </c>
      <c r="G474" t="s">
        <v>1388</v>
      </c>
      <c r="H474" t="s">
        <v>1389</v>
      </c>
      <c r="I474" t="s">
        <v>1405</v>
      </c>
      <c r="J474" t="s">
        <v>1396</v>
      </c>
      <c r="K474" t="s">
        <v>1392</v>
      </c>
      <c r="L474" t="s">
        <v>1390</v>
      </c>
      <c r="M474" t="s">
        <v>1390</v>
      </c>
      <c r="N474" s="28">
        <v>9985044</v>
      </c>
      <c r="O474" s="28">
        <v>9985044</v>
      </c>
      <c r="P474" s="28">
        <v>9985044</v>
      </c>
      <c r="Q474" s="28" t="str">
        <f>IF(AND(LEN(CUIPO_datos_abiertos[[#This Row],[COD_PROGRAMATICO_MGA]])=7,ISNUMBER(VALUE(CUIPO_datos_abiertos[[#This Row],[COD_PROGRAMATICO_MGA]]))),"VALIDO","")</f>
        <v/>
      </c>
    </row>
    <row r="475" spans="1:17" hidden="1" x14ac:dyDescent="0.3">
      <c r="A475">
        <v>20251201</v>
      </c>
      <c r="B475" t="s">
        <v>1384</v>
      </c>
      <c r="C475" t="s">
        <v>1388</v>
      </c>
      <c r="D475" t="s">
        <v>1386</v>
      </c>
      <c r="E475" t="s">
        <v>1398</v>
      </c>
      <c r="F475" t="str">
        <f>LEFT(CUIPO_datos_abiertos[[#This Row],[COD_PROGRAMATICO_MGA]],4)</f>
        <v>NO A</v>
      </c>
      <c r="G475" t="s">
        <v>1390</v>
      </c>
      <c r="H475" t="s">
        <v>1390</v>
      </c>
      <c r="I475" t="s">
        <v>1390</v>
      </c>
      <c r="J475" t="s">
        <v>1390</v>
      </c>
      <c r="K475" t="s">
        <v>1390</v>
      </c>
      <c r="L475" t="s">
        <v>1390</v>
      </c>
      <c r="M475" t="s">
        <v>1390</v>
      </c>
      <c r="N475" s="28">
        <v>3573197313</v>
      </c>
      <c r="O475" s="28">
        <v>3573197313</v>
      </c>
      <c r="P475" s="28">
        <v>3573197313</v>
      </c>
      <c r="Q475" s="28" t="str">
        <f>IF(AND(LEN(CUIPO_datos_abiertos[[#This Row],[COD_PROGRAMATICO_MGA]])=7,ISNUMBER(VALUE(CUIPO_datos_abiertos[[#This Row],[COD_PROGRAMATICO_MGA]]))),"VALIDO","")</f>
        <v/>
      </c>
    </row>
    <row r="476" spans="1:17" hidden="1" x14ac:dyDescent="0.3">
      <c r="A476">
        <v>20260301</v>
      </c>
      <c r="B476" t="s">
        <v>1384</v>
      </c>
      <c r="C476" t="s">
        <v>1542</v>
      </c>
      <c r="D476" t="s">
        <v>1397</v>
      </c>
      <c r="E476" t="s">
        <v>1398</v>
      </c>
      <c r="F476" t="str">
        <f>LEFT(CUIPO_datos_abiertos[[#This Row],[COD_PROGRAMATICO_MGA]],4)</f>
        <v>4599</v>
      </c>
      <c r="G476" t="s">
        <v>86</v>
      </c>
      <c r="H476" t="s">
        <v>1414</v>
      </c>
      <c r="I476" t="s">
        <v>1390</v>
      </c>
      <c r="J476" t="s">
        <v>1501</v>
      </c>
      <c r="K476" t="s">
        <v>1392</v>
      </c>
      <c r="L476" t="s">
        <v>1390</v>
      </c>
      <c r="M476" t="s">
        <v>1390</v>
      </c>
      <c r="N476" s="28">
        <v>61835000</v>
      </c>
      <c r="O476" s="28">
        <v>61835000</v>
      </c>
      <c r="P476" s="28">
        <v>61835000</v>
      </c>
      <c r="Q476" s="28" t="str">
        <f>IF(AND(LEN(CUIPO_datos_abiertos[[#This Row],[COD_PROGRAMATICO_MGA]])=7,ISNUMBER(VALUE(CUIPO_datos_abiertos[[#This Row],[COD_PROGRAMATICO_MGA]]))),"VALIDO","")</f>
        <v>VALIDO</v>
      </c>
    </row>
    <row r="477" spans="1:17" hidden="1" x14ac:dyDescent="0.3">
      <c r="A477">
        <v>20251201</v>
      </c>
      <c r="B477" t="s">
        <v>1384</v>
      </c>
      <c r="C477" t="s">
        <v>1612</v>
      </c>
      <c r="D477" t="s">
        <v>1386</v>
      </c>
      <c r="E477" t="s">
        <v>1402</v>
      </c>
      <c r="F477" t="str">
        <f>LEFT(CUIPO_datos_abiertos[[#This Row],[COD_PROGRAMATICO_MGA]],4)</f>
        <v>2201</v>
      </c>
      <c r="G477" t="s">
        <v>63</v>
      </c>
      <c r="H477" t="s">
        <v>1577</v>
      </c>
      <c r="I477" t="s">
        <v>1431</v>
      </c>
      <c r="J477" t="s">
        <v>1578</v>
      </c>
      <c r="K477" t="s">
        <v>1392</v>
      </c>
      <c r="L477" t="s">
        <v>1390</v>
      </c>
      <c r="M477" t="s">
        <v>1390</v>
      </c>
      <c r="N477" s="28">
        <v>16008414504</v>
      </c>
      <c r="O477" s="28">
        <v>15912497623</v>
      </c>
      <c r="P477" s="28">
        <v>15912497623</v>
      </c>
      <c r="Q477" s="28" t="str">
        <f>IF(AND(LEN(CUIPO_datos_abiertos[[#This Row],[COD_PROGRAMATICO_MGA]])=7,ISNUMBER(VALUE(CUIPO_datos_abiertos[[#This Row],[COD_PROGRAMATICO_MGA]]))),"VALIDO","")</f>
        <v>VALIDO</v>
      </c>
    </row>
    <row r="478" spans="1:17" hidden="1" x14ac:dyDescent="0.3">
      <c r="A478">
        <v>20251201</v>
      </c>
      <c r="B478" t="s">
        <v>1384</v>
      </c>
      <c r="C478" t="s">
        <v>1388</v>
      </c>
      <c r="D478" t="s">
        <v>1386</v>
      </c>
      <c r="E478" t="s">
        <v>1398</v>
      </c>
      <c r="F478" t="str">
        <f>LEFT(CUIPO_datos_abiertos[[#This Row],[COD_PROGRAMATICO_MGA]],4)</f>
        <v>NO A</v>
      </c>
      <c r="G478" t="s">
        <v>1390</v>
      </c>
      <c r="H478" t="s">
        <v>1390</v>
      </c>
      <c r="I478" t="s">
        <v>1390</v>
      </c>
      <c r="J478" t="s">
        <v>1390</v>
      </c>
      <c r="K478" t="s">
        <v>1390</v>
      </c>
      <c r="L478" t="s">
        <v>1390</v>
      </c>
      <c r="M478" t="s">
        <v>1390</v>
      </c>
      <c r="N478" s="28">
        <v>158355779308</v>
      </c>
      <c r="O478" s="28">
        <v>71793260756</v>
      </c>
      <c r="P478" s="28">
        <v>67693177912</v>
      </c>
      <c r="Q478" s="28" t="str">
        <f>IF(AND(LEN(CUIPO_datos_abiertos[[#This Row],[COD_PROGRAMATICO_MGA]])=7,ISNUMBER(VALUE(CUIPO_datos_abiertos[[#This Row],[COD_PROGRAMATICO_MGA]]))),"VALIDO","")</f>
        <v/>
      </c>
    </row>
    <row r="479" spans="1:17" hidden="1" x14ac:dyDescent="0.3">
      <c r="A479">
        <v>20251201</v>
      </c>
      <c r="B479" t="s">
        <v>1384</v>
      </c>
      <c r="C479" t="s">
        <v>1456</v>
      </c>
      <c r="D479" t="s">
        <v>1386</v>
      </c>
      <c r="E479" t="s">
        <v>1394</v>
      </c>
      <c r="F479" t="str">
        <f>LEFT(CUIPO_datos_abiertos[[#This Row],[COD_PROGRAMATICO_MGA]],4)</f>
        <v>1905</v>
      </c>
      <c r="G479" t="s">
        <v>351</v>
      </c>
      <c r="H479" t="s">
        <v>1419</v>
      </c>
      <c r="I479" t="s">
        <v>1420</v>
      </c>
      <c r="J479" t="s">
        <v>1421</v>
      </c>
      <c r="K479" t="s">
        <v>1392</v>
      </c>
      <c r="L479" t="s">
        <v>1390</v>
      </c>
      <c r="M479" t="s">
        <v>1390</v>
      </c>
      <c r="N479" s="28">
        <v>584946157</v>
      </c>
      <c r="O479" s="28">
        <v>0</v>
      </c>
      <c r="P479" s="28">
        <v>0</v>
      </c>
      <c r="Q479" s="28" t="str">
        <f>IF(AND(LEN(CUIPO_datos_abiertos[[#This Row],[COD_PROGRAMATICO_MGA]])=7,ISNUMBER(VALUE(CUIPO_datos_abiertos[[#This Row],[COD_PROGRAMATICO_MGA]]))),"VALIDO","")</f>
        <v>VALIDO</v>
      </c>
    </row>
    <row r="480" spans="1:17" hidden="1" x14ac:dyDescent="0.3">
      <c r="A480">
        <v>20251201</v>
      </c>
      <c r="B480" t="s">
        <v>1384</v>
      </c>
      <c r="C480" t="s">
        <v>1407</v>
      </c>
      <c r="D480" t="s">
        <v>1386</v>
      </c>
      <c r="E480" t="s">
        <v>1402</v>
      </c>
      <c r="F480" t="str">
        <f>LEFT(CUIPO_datos_abiertos[[#This Row],[COD_PROGRAMATICO_MGA]],4)</f>
        <v>2201</v>
      </c>
      <c r="G480" t="s">
        <v>51</v>
      </c>
      <c r="H480" t="s">
        <v>1389</v>
      </c>
      <c r="I480" t="s">
        <v>1403</v>
      </c>
      <c r="J480" t="s">
        <v>1404</v>
      </c>
      <c r="K480" t="s">
        <v>1392</v>
      </c>
      <c r="L480" t="s">
        <v>1390</v>
      </c>
      <c r="M480" t="s">
        <v>1390</v>
      </c>
      <c r="N480" s="28">
        <v>19358941800</v>
      </c>
      <c r="O480" s="28">
        <v>19358941800</v>
      </c>
      <c r="P480" s="28">
        <v>19358941800</v>
      </c>
      <c r="Q480" s="28" t="str">
        <f>IF(AND(LEN(CUIPO_datos_abiertos[[#This Row],[COD_PROGRAMATICO_MGA]])=7,ISNUMBER(VALUE(CUIPO_datos_abiertos[[#This Row],[COD_PROGRAMATICO_MGA]]))),"VALIDO","")</f>
        <v>VALIDO</v>
      </c>
    </row>
    <row r="481" spans="1:17" hidden="1" x14ac:dyDescent="0.3">
      <c r="A481">
        <v>20260301</v>
      </c>
      <c r="B481" t="s">
        <v>1384</v>
      </c>
      <c r="C481" t="s">
        <v>1388</v>
      </c>
      <c r="D481" t="s">
        <v>1386</v>
      </c>
      <c r="E481" t="s">
        <v>1398</v>
      </c>
      <c r="F481" t="str">
        <f>LEFT(CUIPO_datos_abiertos[[#This Row],[COD_PROGRAMATICO_MGA]],4)</f>
        <v>0</v>
      </c>
      <c r="G481" t="s">
        <v>1388</v>
      </c>
      <c r="H481" t="s">
        <v>1389</v>
      </c>
      <c r="I481" t="s">
        <v>1390</v>
      </c>
      <c r="J481" t="s">
        <v>1391</v>
      </c>
      <c r="K481" t="s">
        <v>1392</v>
      </c>
      <c r="L481" t="s">
        <v>1390</v>
      </c>
      <c r="M481" t="s">
        <v>1390</v>
      </c>
      <c r="N481" s="28">
        <v>27863960</v>
      </c>
      <c r="O481" s="28">
        <v>27863960</v>
      </c>
      <c r="P481" s="28">
        <v>27863960</v>
      </c>
      <c r="Q481" s="28" t="str">
        <f>IF(AND(LEN(CUIPO_datos_abiertos[[#This Row],[COD_PROGRAMATICO_MGA]])=7,ISNUMBER(VALUE(CUIPO_datos_abiertos[[#This Row],[COD_PROGRAMATICO_MGA]]))),"VALIDO","")</f>
        <v/>
      </c>
    </row>
    <row r="482" spans="1:17" hidden="1" x14ac:dyDescent="0.3">
      <c r="A482">
        <v>20251201</v>
      </c>
      <c r="B482" t="s">
        <v>1384</v>
      </c>
      <c r="C482" t="s">
        <v>1613</v>
      </c>
      <c r="D482" t="s">
        <v>1386</v>
      </c>
      <c r="E482" t="s">
        <v>1402</v>
      </c>
      <c r="F482" t="str">
        <f>LEFT(CUIPO_datos_abiertos[[#This Row],[COD_PROGRAMATICO_MGA]],4)</f>
        <v>2201</v>
      </c>
      <c r="G482" t="s">
        <v>51</v>
      </c>
      <c r="H482" t="s">
        <v>1614</v>
      </c>
      <c r="I482" t="s">
        <v>1615</v>
      </c>
      <c r="J482" t="s">
        <v>1404</v>
      </c>
      <c r="K482" t="s">
        <v>1392</v>
      </c>
      <c r="L482" t="s">
        <v>1390</v>
      </c>
      <c r="M482" t="s">
        <v>1390</v>
      </c>
      <c r="N482" s="28">
        <v>464637712</v>
      </c>
      <c r="O482" s="28">
        <v>464637712</v>
      </c>
      <c r="P482" s="28">
        <v>464637712</v>
      </c>
      <c r="Q482" s="28" t="str">
        <f>IF(AND(LEN(CUIPO_datos_abiertos[[#This Row],[COD_PROGRAMATICO_MGA]])=7,ISNUMBER(VALUE(CUIPO_datos_abiertos[[#This Row],[COD_PROGRAMATICO_MGA]]))),"VALIDO","")</f>
        <v>VALIDO</v>
      </c>
    </row>
    <row r="483" spans="1:17" hidden="1" x14ac:dyDescent="0.3">
      <c r="A483">
        <v>20260301</v>
      </c>
      <c r="B483" t="s">
        <v>1384</v>
      </c>
      <c r="C483" t="s">
        <v>1385</v>
      </c>
      <c r="D483" t="s">
        <v>1386</v>
      </c>
      <c r="E483" t="s">
        <v>1387</v>
      </c>
      <c r="F483" t="str">
        <f>LEFT(CUIPO_datos_abiertos[[#This Row],[COD_PROGRAMATICO_MGA]],4)</f>
        <v>0</v>
      </c>
      <c r="G483" t="s">
        <v>1388</v>
      </c>
      <c r="H483" t="s">
        <v>1478</v>
      </c>
      <c r="I483" t="s">
        <v>1390</v>
      </c>
      <c r="J483" t="s">
        <v>1391</v>
      </c>
      <c r="K483" t="s">
        <v>1392</v>
      </c>
      <c r="L483" t="s">
        <v>1390</v>
      </c>
      <c r="M483" t="s">
        <v>1390</v>
      </c>
      <c r="N483" s="28">
        <v>122148451</v>
      </c>
      <c r="O483" s="28">
        <v>122148451</v>
      </c>
      <c r="P483" s="28">
        <v>122148451</v>
      </c>
      <c r="Q483" s="28" t="str">
        <f>IF(AND(LEN(CUIPO_datos_abiertos[[#This Row],[COD_PROGRAMATICO_MGA]])=7,ISNUMBER(VALUE(CUIPO_datos_abiertos[[#This Row],[COD_PROGRAMATICO_MGA]]))),"VALIDO","")</f>
        <v/>
      </c>
    </row>
    <row r="484" spans="1:17" hidden="1" x14ac:dyDescent="0.3">
      <c r="A484">
        <v>20251201</v>
      </c>
      <c r="B484" t="s">
        <v>1384</v>
      </c>
      <c r="C484" t="s">
        <v>1388</v>
      </c>
      <c r="D484" t="s">
        <v>1386</v>
      </c>
      <c r="E484" t="s">
        <v>1443</v>
      </c>
      <c r="F484" t="str">
        <f>LEFT(CUIPO_datos_abiertos[[#This Row],[COD_PROGRAMATICO_MGA]],4)</f>
        <v>0</v>
      </c>
      <c r="G484" t="s">
        <v>1388</v>
      </c>
      <c r="H484" t="s">
        <v>1616</v>
      </c>
      <c r="I484" t="s">
        <v>1390</v>
      </c>
      <c r="J484" t="s">
        <v>1391</v>
      </c>
      <c r="K484" t="s">
        <v>1392</v>
      </c>
      <c r="L484" t="s">
        <v>1390</v>
      </c>
      <c r="M484" t="s">
        <v>1390</v>
      </c>
      <c r="N484" s="28">
        <v>71149600</v>
      </c>
      <c r="O484" s="28">
        <v>71149600</v>
      </c>
      <c r="P484" s="28">
        <v>35249526</v>
      </c>
      <c r="Q484" s="28" t="str">
        <f>IF(AND(LEN(CUIPO_datos_abiertos[[#This Row],[COD_PROGRAMATICO_MGA]])=7,ISNUMBER(VALUE(CUIPO_datos_abiertos[[#This Row],[COD_PROGRAMATICO_MGA]]))),"VALIDO","")</f>
        <v/>
      </c>
    </row>
    <row r="485" spans="1:17" hidden="1" x14ac:dyDescent="0.3">
      <c r="A485">
        <v>20251201</v>
      </c>
      <c r="B485" t="s">
        <v>1384</v>
      </c>
      <c r="C485" t="s">
        <v>1385</v>
      </c>
      <c r="D485" t="s">
        <v>1386</v>
      </c>
      <c r="E485" t="s">
        <v>1387</v>
      </c>
      <c r="F485" t="str">
        <f>LEFT(CUIPO_datos_abiertos[[#This Row],[COD_PROGRAMATICO_MGA]],4)</f>
        <v>0</v>
      </c>
      <c r="G485" t="s">
        <v>1388</v>
      </c>
      <c r="H485" t="s">
        <v>1389</v>
      </c>
      <c r="I485" t="s">
        <v>1390</v>
      </c>
      <c r="J485" t="s">
        <v>1391</v>
      </c>
      <c r="K485" t="s">
        <v>1392</v>
      </c>
      <c r="L485" t="s">
        <v>1390</v>
      </c>
      <c r="M485" t="s">
        <v>1390</v>
      </c>
      <c r="N485" s="28">
        <v>7651234</v>
      </c>
      <c r="O485" s="28">
        <v>7651234</v>
      </c>
      <c r="P485" s="28">
        <v>7651234</v>
      </c>
      <c r="Q485" s="28" t="str">
        <f>IF(AND(LEN(CUIPO_datos_abiertos[[#This Row],[COD_PROGRAMATICO_MGA]])=7,ISNUMBER(VALUE(CUIPO_datos_abiertos[[#This Row],[COD_PROGRAMATICO_MGA]]))),"VALIDO","")</f>
        <v/>
      </c>
    </row>
    <row r="486" spans="1:17" hidden="1" x14ac:dyDescent="0.3">
      <c r="A486">
        <v>20251201</v>
      </c>
      <c r="B486" t="s">
        <v>1384</v>
      </c>
      <c r="C486" t="s">
        <v>1418</v>
      </c>
      <c r="D486" t="s">
        <v>1386</v>
      </c>
      <c r="E486" t="s">
        <v>1394</v>
      </c>
      <c r="F486" t="str">
        <f>LEFT(CUIPO_datos_abiertos[[#This Row],[COD_PROGRAMATICO_MGA]],4)</f>
        <v>1905</v>
      </c>
      <c r="G486" t="s">
        <v>351</v>
      </c>
      <c r="H486" t="s">
        <v>1419</v>
      </c>
      <c r="I486" t="s">
        <v>1420</v>
      </c>
      <c r="J486" t="s">
        <v>1421</v>
      </c>
      <c r="K486" t="s">
        <v>1392</v>
      </c>
      <c r="L486" t="s">
        <v>1390</v>
      </c>
      <c r="M486" t="s">
        <v>1390</v>
      </c>
      <c r="N486" s="28">
        <v>86350000</v>
      </c>
      <c r="O486" s="28">
        <v>86350000</v>
      </c>
      <c r="P486" s="28">
        <v>86350000</v>
      </c>
      <c r="Q486" s="28" t="str">
        <f>IF(AND(LEN(CUIPO_datos_abiertos[[#This Row],[COD_PROGRAMATICO_MGA]])=7,ISNUMBER(VALUE(CUIPO_datos_abiertos[[#This Row],[COD_PROGRAMATICO_MGA]]))),"VALIDO","")</f>
        <v>VALIDO</v>
      </c>
    </row>
    <row r="487" spans="1:17" hidden="1" x14ac:dyDescent="0.3">
      <c r="A487">
        <v>20251201</v>
      </c>
      <c r="B487" t="s">
        <v>1384</v>
      </c>
      <c r="C487" t="s">
        <v>1476</v>
      </c>
      <c r="D487" t="s">
        <v>1386</v>
      </c>
      <c r="E487" t="s">
        <v>1394</v>
      </c>
      <c r="F487" t="str">
        <f>LEFT(CUIPO_datos_abiertos[[#This Row],[COD_PROGRAMATICO_MGA]],4)</f>
        <v>1903</v>
      </c>
      <c r="G487" t="s">
        <v>78</v>
      </c>
      <c r="H487" t="s">
        <v>1419</v>
      </c>
      <c r="I487" t="s">
        <v>1560</v>
      </c>
      <c r="J487" t="s">
        <v>1462</v>
      </c>
      <c r="K487" t="s">
        <v>1392</v>
      </c>
      <c r="L487" t="s">
        <v>1390</v>
      </c>
      <c r="M487" t="s">
        <v>1390</v>
      </c>
      <c r="N487" s="28">
        <v>360000000</v>
      </c>
      <c r="O487" s="28">
        <v>360000000</v>
      </c>
      <c r="P487" s="28">
        <v>360000000</v>
      </c>
      <c r="Q487" s="28" t="str">
        <f>IF(AND(LEN(CUIPO_datos_abiertos[[#This Row],[COD_PROGRAMATICO_MGA]])=7,ISNUMBER(VALUE(CUIPO_datos_abiertos[[#This Row],[COD_PROGRAMATICO_MGA]]))),"VALIDO","")</f>
        <v>VALIDO</v>
      </c>
    </row>
    <row r="488" spans="1:17" hidden="1" x14ac:dyDescent="0.3">
      <c r="A488">
        <v>20251201</v>
      </c>
      <c r="B488" t="s">
        <v>1384</v>
      </c>
      <c r="C488" t="s">
        <v>1390</v>
      </c>
      <c r="D488" t="s">
        <v>1386</v>
      </c>
      <c r="E488" t="s">
        <v>1402</v>
      </c>
      <c r="F488" t="str">
        <f>LEFT(CUIPO_datos_abiertos[[#This Row],[COD_PROGRAMATICO_MGA]],4)</f>
        <v>2201</v>
      </c>
      <c r="G488" t="s">
        <v>51</v>
      </c>
      <c r="H488" t="s">
        <v>1389</v>
      </c>
      <c r="I488" t="s">
        <v>1617</v>
      </c>
      <c r="J488" t="s">
        <v>1404</v>
      </c>
      <c r="K488" t="s">
        <v>1392</v>
      </c>
      <c r="L488" t="s">
        <v>1390</v>
      </c>
      <c r="M488" t="s">
        <v>1390</v>
      </c>
      <c r="N488" s="28">
        <v>56607104</v>
      </c>
      <c r="O488" s="28">
        <v>56607104</v>
      </c>
      <c r="P488" s="28">
        <v>56607104</v>
      </c>
      <c r="Q488" s="28" t="str">
        <f>IF(AND(LEN(CUIPO_datos_abiertos[[#This Row],[COD_PROGRAMATICO_MGA]])=7,ISNUMBER(VALUE(CUIPO_datos_abiertos[[#This Row],[COD_PROGRAMATICO_MGA]]))),"VALIDO","")</f>
        <v>VALIDO</v>
      </c>
    </row>
    <row r="489" spans="1:17" hidden="1" x14ac:dyDescent="0.3">
      <c r="A489">
        <v>20260301</v>
      </c>
      <c r="B489" t="s">
        <v>1384</v>
      </c>
      <c r="C489" t="s">
        <v>1385</v>
      </c>
      <c r="D489" t="s">
        <v>1386</v>
      </c>
      <c r="E489" t="s">
        <v>1394</v>
      </c>
      <c r="F489" t="str">
        <f>LEFT(CUIPO_datos_abiertos[[#This Row],[COD_PROGRAMATICO_MGA]],4)</f>
        <v>0</v>
      </c>
      <c r="G489" t="s">
        <v>1388</v>
      </c>
      <c r="H489" t="s">
        <v>1389</v>
      </c>
      <c r="I489" t="s">
        <v>1405</v>
      </c>
      <c r="J489" t="s">
        <v>1406</v>
      </c>
      <c r="K489" t="s">
        <v>1392</v>
      </c>
      <c r="L489" t="s">
        <v>1390</v>
      </c>
      <c r="M489" t="s">
        <v>1390</v>
      </c>
      <c r="N489" s="28">
        <v>113347376</v>
      </c>
      <c r="O489" s="28">
        <v>113347376</v>
      </c>
      <c r="P489" s="28">
        <v>102450753</v>
      </c>
      <c r="Q489" s="28" t="str">
        <f>IF(AND(LEN(CUIPO_datos_abiertos[[#This Row],[COD_PROGRAMATICO_MGA]])=7,ISNUMBER(VALUE(CUIPO_datos_abiertos[[#This Row],[COD_PROGRAMATICO_MGA]]))),"VALIDO","")</f>
        <v/>
      </c>
    </row>
    <row r="490" spans="1:17" hidden="1" x14ac:dyDescent="0.3">
      <c r="A490">
        <v>20251201</v>
      </c>
      <c r="B490" t="s">
        <v>1384</v>
      </c>
      <c r="C490" t="s">
        <v>1476</v>
      </c>
      <c r="D490" t="s">
        <v>1386</v>
      </c>
      <c r="E490" t="s">
        <v>1394</v>
      </c>
      <c r="F490" t="str">
        <f>LEFT(CUIPO_datos_abiertos[[#This Row],[COD_PROGRAMATICO_MGA]],4)</f>
        <v>1903</v>
      </c>
      <c r="G490" t="s">
        <v>78</v>
      </c>
      <c r="H490" t="s">
        <v>1419</v>
      </c>
      <c r="I490" t="s">
        <v>1517</v>
      </c>
      <c r="J490" t="s">
        <v>1462</v>
      </c>
      <c r="K490" t="s">
        <v>1392</v>
      </c>
      <c r="L490" t="s">
        <v>1390</v>
      </c>
      <c r="M490" t="s">
        <v>1390</v>
      </c>
      <c r="N490" s="28">
        <v>140000000</v>
      </c>
      <c r="O490" s="28">
        <v>0</v>
      </c>
      <c r="P490" s="28">
        <v>0</v>
      </c>
      <c r="Q490" s="28" t="str">
        <f>IF(AND(LEN(CUIPO_datos_abiertos[[#This Row],[COD_PROGRAMATICO_MGA]])=7,ISNUMBER(VALUE(CUIPO_datos_abiertos[[#This Row],[COD_PROGRAMATICO_MGA]]))),"VALIDO","")</f>
        <v>VALIDO</v>
      </c>
    </row>
    <row r="491" spans="1:17" hidden="1" x14ac:dyDescent="0.3">
      <c r="A491">
        <v>20260301</v>
      </c>
      <c r="B491" t="s">
        <v>1384</v>
      </c>
      <c r="C491" t="s">
        <v>1618</v>
      </c>
      <c r="D491" t="s">
        <v>1386</v>
      </c>
      <c r="E491" t="s">
        <v>1398</v>
      </c>
      <c r="F491" t="str">
        <f>LEFT(CUIPO_datos_abiertos[[#This Row],[COD_PROGRAMATICO_MGA]],4)</f>
        <v>4102</v>
      </c>
      <c r="G491" t="s">
        <v>168</v>
      </c>
      <c r="H491" t="s">
        <v>1411</v>
      </c>
      <c r="I491" t="s">
        <v>1390</v>
      </c>
      <c r="J491" t="s">
        <v>1412</v>
      </c>
      <c r="K491" t="s">
        <v>1392</v>
      </c>
      <c r="L491" t="s">
        <v>1390</v>
      </c>
      <c r="M491" t="s">
        <v>1390</v>
      </c>
      <c r="N491" s="28">
        <v>386725425</v>
      </c>
      <c r="O491" s="28">
        <v>27280926</v>
      </c>
      <c r="P491" s="28">
        <v>17231758</v>
      </c>
      <c r="Q491" s="28" t="str">
        <f>IF(AND(LEN(CUIPO_datos_abiertos[[#This Row],[COD_PROGRAMATICO_MGA]])=7,ISNUMBER(VALUE(CUIPO_datos_abiertos[[#This Row],[COD_PROGRAMATICO_MGA]]))),"VALIDO","")</f>
        <v>VALIDO</v>
      </c>
    </row>
    <row r="492" spans="1:17" hidden="1" x14ac:dyDescent="0.3">
      <c r="A492">
        <v>20260301</v>
      </c>
      <c r="B492" t="s">
        <v>1384</v>
      </c>
      <c r="C492" t="s">
        <v>1388</v>
      </c>
      <c r="D492" t="s">
        <v>1386</v>
      </c>
      <c r="E492" t="s">
        <v>1394</v>
      </c>
      <c r="F492" t="str">
        <f>LEFT(CUIPO_datos_abiertos[[#This Row],[COD_PROGRAMATICO_MGA]],4)</f>
        <v>NO A</v>
      </c>
      <c r="G492" t="s">
        <v>1390</v>
      </c>
      <c r="H492" t="s">
        <v>1390</v>
      </c>
      <c r="I492" t="s">
        <v>1390</v>
      </c>
      <c r="J492" t="s">
        <v>1390</v>
      </c>
      <c r="K492" t="s">
        <v>1390</v>
      </c>
      <c r="L492" t="s">
        <v>1390</v>
      </c>
      <c r="M492" t="s">
        <v>1390</v>
      </c>
      <c r="N492" s="28">
        <v>988748743</v>
      </c>
      <c r="O492" s="28">
        <v>252685425</v>
      </c>
      <c r="P492" s="28">
        <v>252685425</v>
      </c>
      <c r="Q492" s="28" t="str">
        <f>IF(AND(LEN(CUIPO_datos_abiertos[[#This Row],[COD_PROGRAMATICO_MGA]])=7,ISNUMBER(VALUE(CUIPO_datos_abiertos[[#This Row],[COD_PROGRAMATICO_MGA]]))),"VALIDO","")</f>
        <v/>
      </c>
    </row>
    <row r="493" spans="1:17" hidden="1" x14ac:dyDescent="0.3">
      <c r="A493">
        <v>20251201</v>
      </c>
      <c r="B493" t="s">
        <v>1384</v>
      </c>
      <c r="C493" t="s">
        <v>1619</v>
      </c>
      <c r="D493" t="s">
        <v>1386</v>
      </c>
      <c r="E493" t="s">
        <v>1398</v>
      </c>
      <c r="F493" t="str">
        <f>LEFT(CUIPO_datos_abiertos[[#This Row],[COD_PROGRAMATICO_MGA]],4)</f>
        <v>3202</v>
      </c>
      <c r="G493" t="s">
        <v>767</v>
      </c>
      <c r="H493" t="s">
        <v>1411</v>
      </c>
      <c r="I493" t="s">
        <v>1390</v>
      </c>
      <c r="J493" t="s">
        <v>1545</v>
      </c>
      <c r="K493" t="s">
        <v>1392</v>
      </c>
      <c r="L493" t="s">
        <v>1390</v>
      </c>
      <c r="M493" t="s">
        <v>1390</v>
      </c>
      <c r="N493" s="28">
        <v>1170120708</v>
      </c>
      <c r="O493" s="28">
        <v>0</v>
      </c>
      <c r="P493" s="28">
        <v>0</v>
      </c>
      <c r="Q493" s="28" t="str">
        <f>IF(AND(LEN(CUIPO_datos_abiertos[[#This Row],[COD_PROGRAMATICO_MGA]])=7,ISNUMBER(VALUE(CUIPO_datos_abiertos[[#This Row],[COD_PROGRAMATICO_MGA]]))),"VALIDO","")</f>
        <v>VALIDO</v>
      </c>
    </row>
    <row r="494" spans="1:17" hidden="1" x14ac:dyDescent="0.3">
      <c r="A494">
        <v>20251201</v>
      </c>
      <c r="B494" t="s">
        <v>1384</v>
      </c>
      <c r="C494" t="s">
        <v>1566</v>
      </c>
      <c r="D494" t="s">
        <v>1397</v>
      </c>
      <c r="E494" t="s">
        <v>1398</v>
      </c>
      <c r="F494" t="str">
        <f>LEFT(CUIPO_datos_abiertos[[#This Row],[COD_PROGRAMATICO_MGA]],4)</f>
        <v>1906</v>
      </c>
      <c r="G494" t="s">
        <v>1620</v>
      </c>
      <c r="H494" t="s">
        <v>1389</v>
      </c>
      <c r="I494" t="s">
        <v>1390</v>
      </c>
      <c r="J494" t="s">
        <v>1501</v>
      </c>
      <c r="K494" t="s">
        <v>1392</v>
      </c>
      <c r="L494" t="s">
        <v>1390</v>
      </c>
      <c r="M494" t="s">
        <v>1390</v>
      </c>
      <c r="N494" s="28">
        <v>12936725619</v>
      </c>
      <c r="O494" s="28">
        <v>12936725619</v>
      </c>
      <c r="P494" s="28">
        <v>12936725619</v>
      </c>
      <c r="Q494" s="28" t="str">
        <f>IF(AND(LEN(CUIPO_datos_abiertos[[#This Row],[COD_PROGRAMATICO_MGA]])=7,ISNUMBER(VALUE(CUIPO_datos_abiertos[[#This Row],[COD_PROGRAMATICO_MGA]]))),"VALIDO","")</f>
        <v>VALIDO</v>
      </c>
    </row>
    <row r="495" spans="1:17" hidden="1" x14ac:dyDescent="0.3">
      <c r="A495">
        <v>20251201</v>
      </c>
      <c r="B495" t="s">
        <v>1384</v>
      </c>
      <c r="C495" t="s">
        <v>1388</v>
      </c>
      <c r="D495" t="s">
        <v>1386</v>
      </c>
      <c r="E495" t="s">
        <v>1394</v>
      </c>
      <c r="F495" t="str">
        <f>LEFT(CUIPO_datos_abiertos[[#This Row],[COD_PROGRAMATICO_MGA]],4)</f>
        <v>NO A</v>
      </c>
      <c r="G495" t="s">
        <v>1390</v>
      </c>
      <c r="H495" t="s">
        <v>1390</v>
      </c>
      <c r="I495" t="s">
        <v>1390</v>
      </c>
      <c r="J495" t="s">
        <v>1390</v>
      </c>
      <c r="K495" t="s">
        <v>1390</v>
      </c>
      <c r="L495" t="s">
        <v>1390</v>
      </c>
      <c r="M495" t="s">
        <v>1390</v>
      </c>
      <c r="N495" s="28">
        <v>29686601759</v>
      </c>
      <c r="O495" s="28">
        <v>27401446576</v>
      </c>
      <c r="P495" s="28">
        <v>25748619339</v>
      </c>
      <c r="Q495" s="28" t="str">
        <f>IF(AND(LEN(CUIPO_datos_abiertos[[#This Row],[COD_PROGRAMATICO_MGA]])=7,ISNUMBER(VALUE(CUIPO_datos_abiertos[[#This Row],[COD_PROGRAMATICO_MGA]]))),"VALIDO","")</f>
        <v/>
      </c>
    </row>
    <row r="496" spans="1:17" hidden="1" x14ac:dyDescent="0.3">
      <c r="A496">
        <v>20260301</v>
      </c>
      <c r="B496" t="s">
        <v>1384</v>
      </c>
      <c r="C496" t="s">
        <v>1385</v>
      </c>
      <c r="D496" t="s">
        <v>1386</v>
      </c>
      <c r="E496" t="s">
        <v>1394</v>
      </c>
      <c r="F496" t="str">
        <f>LEFT(CUIPO_datos_abiertos[[#This Row],[COD_PROGRAMATICO_MGA]],4)</f>
        <v>0</v>
      </c>
      <c r="G496" t="s">
        <v>1388</v>
      </c>
      <c r="H496" t="s">
        <v>1389</v>
      </c>
      <c r="I496" t="s">
        <v>1405</v>
      </c>
      <c r="J496" t="s">
        <v>1406</v>
      </c>
      <c r="K496" t="s">
        <v>1392</v>
      </c>
      <c r="L496" t="s">
        <v>1390</v>
      </c>
      <c r="M496" t="s">
        <v>1390</v>
      </c>
      <c r="N496" s="28">
        <v>18623200</v>
      </c>
      <c r="O496" s="28">
        <v>18623200</v>
      </c>
      <c r="P496" s="28">
        <v>7947000</v>
      </c>
      <c r="Q496" s="28" t="str">
        <f>IF(AND(LEN(CUIPO_datos_abiertos[[#This Row],[COD_PROGRAMATICO_MGA]])=7,ISNUMBER(VALUE(CUIPO_datos_abiertos[[#This Row],[COD_PROGRAMATICO_MGA]]))),"VALIDO","")</f>
        <v/>
      </c>
    </row>
    <row r="497" spans="1:17" hidden="1" x14ac:dyDescent="0.3">
      <c r="A497">
        <v>20251201</v>
      </c>
      <c r="B497" t="s">
        <v>1384</v>
      </c>
      <c r="C497" t="s">
        <v>1621</v>
      </c>
      <c r="D497" t="s">
        <v>1386</v>
      </c>
      <c r="E497" t="s">
        <v>1394</v>
      </c>
      <c r="F497" t="str">
        <f>LEFT(CUIPO_datos_abiertos[[#This Row],[COD_PROGRAMATICO_MGA]],4)</f>
        <v>1905</v>
      </c>
      <c r="G497" t="s">
        <v>1437</v>
      </c>
      <c r="H497" t="s">
        <v>1419</v>
      </c>
      <c r="I497" t="s">
        <v>1622</v>
      </c>
      <c r="J497" t="s">
        <v>1501</v>
      </c>
      <c r="K497" t="s">
        <v>1392</v>
      </c>
      <c r="L497" t="s">
        <v>1390</v>
      </c>
      <c r="M497" t="s">
        <v>1390</v>
      </c>
      <c r="N497" s="28">
        <v>75650001</v>
      </c>
      <c r="O497" s="28">
        <v>75650001</v>
      </c>
      <c r="P497" s="28">
        <v>0</v>
      </c>
      <c r="Q497" s="28" t="str">
        <f>IF(AND(LEN(CUIPO_datos_abiertos[[#This Row],[COD_PROGRAMATICO_MGA]])=7,ISNUMBER(VALUE(CUIPO_datos_abiertos[[#This Row],[COD_PROGRAMATICO_MGA]]))),"VALIDO","")</f>
        <v>VALIDO</v>
      </c>
    </row>
    <row r="498" spans="1:17" hidden="1" x14ac:dyDescent="0.3">
      <c r="A498">
        <v>20251201</v>
      </c>
      <c r="B498" t="s">
        <v>1384</v>
      </c>
      <c r="C498" t="s">
        <v>1623</v>
      </c>
      <c r="D498" t="s">
        <v>1386</v>
      </c>
      <c r="E498" t="s">
        <v>1398</v>
      </c>
      <c r="F498" t="str">
        <f>LEFT(CUIPO_datos_abiertos[[#This Row],[COD_PROGRAMATICO_MGA]],4)</f>
        <v>4599</v>
      </c>
      <c r="G498" t="s">
        <v>86</v>
      </c>
      <c r="H498" t="s">
        <v>1389</v>
      </c>
      <c r="I498" t="s">
        <v>1390</v>
      </c>
      <c r="J498" t="s">
        <v>1412</v>
      </c>
      <c r="K498" t="s">
        <v>1392</v>
      </c>
      <c r="L498" t="s">
        <v>1390</v>
      </c>
      <c r="M498" t="s">
        <v>1390</v>
      </c>
      <c r="N498" s="28">
        <v>550000000</v>
      </c>
      <c r="O498" s="28">
        <v>183333333</v>
      </c>
      <c r="P498" s="28">
        <v>0</v>
      </c>
      <c r="Q498" s="28" t="str">
        <f>IF(AND(LEN(CUIPO_datos_abiertos[[#This Row],[COD_PROGRAMATICO_MGA]])=7,ISNUMBER(VALUE(CUIPO_datos_abiertos[[#This Row],[COD_PROGRAMATICO_MGA]]))),"VALIDO","")</f>
        <v>VALIDO</v>
      </c>
    </row>
    <row r="499" spans="1:17" hidden="1" x14ac:dyDescent="0.3">
      <c r="A499">
        <v>20251201</v>
      </c>
      <c r="B499" t="s">
        <v>1384</v>
      </c>
      <c r="C499" t="s">
        <v>1624</v>
      </c>
      <c r="D499" t="s">
        <v>1386</v>
      </c>
      <c r="E499" t="s">
        <v>1398</v>
      </c>
      <c r="F499" t="str">
        <f>LEFT(CUIPO_datos_abiertos[[#This Row],[COD_PROGRAMATICO_MGA]],4)</f>
        <v>4101</v>
      </c>
      <c r="G499" t="s">
        <v>1078</v>
      </c>
      <c r="H499" t="s">
        <v>1601</v>
      </c>
      <c r="I499" t="s">
        <v>1390</v>
      </c>
      <c r="J499" t="s">
        <v>1412</v>
      </c>
      <c r="K499" t="s">
        <v>1392</v>
      </c>
      <c r="L499" t="s">
        <v>1390</v>
      </c>
      <c r="M499" t="s">
        <v>1390</v>
      </c>
      <c r="N499" s="28">
        <v>158033994</v>
      </c>
      <c r="O499" s="28">
        <v>158033994</v>
      </c>
      <c r="P499" s="28">
        <v>153690500</v>
      </c>
      <c r="Q499" s="28" t="str">
        <f>IF(AND(LEN(CUIPO_datos_abiertos[[#This Row],[COD_PROGRAMATICO_MGA]])=7,ISNUMBER(VALUE(CUIPO_datos_abiertos[[#This Row],[COD_PROGRAMATICO_MGA]]))),"VALIDO","")</f>
        <v>VALIDO</v>
      </c>
    </row>
    <row r="500" spans="1:17" hidden="1" x14ac:dyDescent="0.3">
      <c r="A500">
        <v>20251201</v>
      </c>
      <c r="B500" t="s">
        <v>1384</v>
      </c>
      <c r="C500" t="s">
        <v>1625</v>
      </c>
      <c r="D500" t="s">
        <v>1386</v>
      </c>
      <c r="E500" t="s">
        <v>1402</v>
      </c>
      <c r="F500" t="str">
        <f>LEFT(CUIPO_datos_abiertos[[#This Row],[COD_PROGRAMATICO_MGA]],4)</f>
        <v>2201</v>
      </c>
      <c r="G500" t="s">
        <v>51</v>
      </c>
      <c r="H500" t="s">
        <v>1389</v>
      </c>
      <c r="I500" t="s">
        <v>1626</v>
      </c>
      <c r="J500" t="s">
        <v>1404</v>
      </c>
      <c r="K500" t="s">
        <v>1392</v>
      </c>
      <c r="L500" t="s">
        <v>1390</v>
      </c>
      <c r="M500" t="s">
        <v>1390</v>
      </c>
      <c r="N500" s="28">
        <v>1102510210</v>
      </c>
      <c r="O500" s="28">
        <v>1102510210</v>
      </c>
      <c r="P500" s="28">
        <v>1102510210</v>
      </c>
      <c r="Q500" s="28" t="str">
        <f>IF(AND(LEN(CUIPO_datos_abiertos[[#This Row],[COD_PROGRAMATICO_MGA]])=7,ISNUMBER(VALUE(CUIPO_datos_abiertos[[#This Row],[COD_PROGRAMATICO_MGA]]))),"VALIDO","")</f>
        <v>VALIDO</v>
      </c>
    </row>
    <row r="501" spans="1:17" hidden="1" x14ac:dyDescent="0.3">
      <c r="A501">
        <v>20251201</v>
      </c>
      <c r="B501" t="s">
        <v>1384</v>
      </c>
      <c r="C501" t="s">
        <v>1388</v>
      </c>
      <c r="D501" t="s">
        <v>1386</v>
      </c>
      <c r="E501" t="s">
        <v>1398</v>
      </c>
      <c r="F501" t="str">
        <f>LEFT(CUIPO_datos_abiertos[[#This Row],[COD_PROGRAMATICO_MGA]],4)</f>
        <v>NO A</v>
      </c>
      <c r="G501" t="s">
        <v>1390</v>
      </c>
      <c r="H501" t="s">
        <v>1390</v>
      </c>
      <c r="I501" t="s">
        <v>1390</v>
      </c>
      <c r="J501" t="s">
        <v>1390</v>
      </c>
      <c r="K501" t="s">
        <v>1390</v>
      </c>
      <c r="L501" t="s">
        <v>1390</v>
      </c>
      <c r="M501" t="s">
        <v>1390</v>
      </c>
      <c r="N501" s="28">
        <v>3516570859</v>
      </c>
      <c r="O501" s="28">
        <v>3516570859</v>
      </c>
      <c r="P501" s="28">
        <v>3516570859</v>
      </c>
      <c r="Q501" s="28" t="str">
        <f>IF(AND(LEN(CUIPO_datos_abiertos[[#This Row],[COD_PROGRAMATICO_MGA]])=7,ISNUMBER(VALUE(CUIPO_datos_abiertos[[#This Row],[COD_PROGRAMATICO_MGA]]))),"VALIDO","")</f>
        <v/>
      </c>
    </row>
    <row r="502" spans="1:17" hidden="1" x14ac:dyDescent="0.3">
      <c r="A502">
        <v>20260301</v>
      </c>
      <c r="B502" t="s">
        <v>1384</v>
      </c>
      <c r="C502" t="s">
        <v>1401</v>
      </c>
      <c r="D502" t="s">
        <v>1386</v>
      </c>
      <c r="E502" t="s">
        <v>1402</v>
      </c>
      <c r="F502" t="str">
        <f>LEFT(CUIPO_datos_abiertos[[#This Row],[COD_PROGRAMATICO_MGA]],4)</f>
        <v>2201</v>
      </c>
      <c r="G502" t="s">
        <v>51</v>
      </c>
      <c r="H502" t="s">
        <v>1389</v>
      </c>
      <c r="I502" t="s">
        <v>1403</v>
      </c>
      <c r="J502" t="s">
        <v>1404</v>
      </c>
      <c r="K502" t="s">
        <v>1392</v>
      </c>
      <c r="L502" t="s">
        <v>1390</v>
      </c>
      <c r="M502" t="s">
        <v>1390</v>
      </c>
      <c r="N502" s="28">
        <v>116320155</v>
      </c>
      <c r="O502" s="28">
        <v>116320155</v>
      </c>
      <c r="P502" s="28">
        <v>116320155</v>
      </c>
      <c r="Q502" s="28" t="str">
        <f>IF(AND(LEN(CUIPO_datos_abiertos[[#This Row],[COD_PROGRAMATICO_MGA]])=7,ISNUMBER(VALUE(CUIPO_datos_abiertos[[#This Row],[COD_PROGRAMATICO_MGA]]))),"VALIDO","")</f>
        <v>VALIDO</v>
      </c>
    </row>
    <row r="503" spans="1:17" hidden="1" x14ac:dyDescent="0.3">
      <c r="A503">
        <v>20251201</v>
      </c>
      <c r="B503" t="s">
        <v>1384</v>
      </c>
      <c r="C503" t="s">
        <v>1385</v>
      </c>
      <c r="D503" t="s">
        <v>1386</v>
      </c>
      <c r="E503" t="s">
        <v>1394</v>
      </c>
      <c r="F503" t="str">
        <f>LEFT(CUIPO_datos_abiertos[[#This Row],[COD_PROGRAMATICO_MGA]],4)</f>
        <v>0</v>
      </c>
      <c r="G503" t="s">
        <v>1388</v>
      </c>
      <c r="H503" t="s">
        <v>1478</v>
      </c>
      <c r="I503" t="s">
        <v>1405</v>
      </c>
      <c r="J503" t="s">
        <v>1391</v>
      </c>
      <c r="K503" t="s">
        <v>1392</v>
      </c>
      <c r="L503" t="s">
        <v>1390</v>
      </c>
      <c r="M503" t="s">
        <v>1390</v>
      </c>
      <c r="N503" s="28">
        <v>143746610</v>
      </c>
      <c r="O503" s="28">
        <v>142446610</v>
      </c>
      <c r="P503" s="28">
        <v>142446610</v>
      </c>
      <c r="Q503" s="28" t="str">
        <f>IF(AND(LEN(CUIPO_datos_abiertos[[#This Row],[COD_PROGRAMATICO_MGA]])=7,ISNUMBER(VALUE(CUIPO_datos_abiertos[[#This Row],[COD_PROGRAMATICO_MGA]]))),"VALIDO","")</f>
        <v/>
      </c>
    </row>
    <row r="504" spans="1:17" hidden="1" x14ac:dyDescent="0.3">
      <c r="A504">
        <v>20251201</v>
      </c>
      <c r="B504" t="s">
        <v>1384</v>
      </c>
      <c r="C504" t="s">
        <v>1627</v>
      </c>
      <c r="D504" t="s">
        <v>1386</v>
      </c>
      <c r="E504" t="s">
        <v>1398</v>
      </c>
      <c r="F504" t="str">
        <f>LEFT(CUIPO_datos_abiertos[[#This Row],[COD_PROGRAMATICO_MGA]],4)</f>
        <v>4101</v>
      </c>
      <c r="G504" t="s">
        <v>1078</v>
      </c>
      <c r="H504" t="s">
        <v>1411</v>
      </c>
      <c r="I504" t="s">
        <v>1390</v>
      </c>
      <c r="J504" t="s">
        <v>1412</v>
      </c>
      <c r="K504" t="s">
        <v>1392</v>
      </c>
      <c r="L504" t="s">
        <v>1390</v>
      </c>
      <c r="M504" t="s">
        <v>1390</v>
      </c>
      <c r="N504" s="28">
        <v>41947470</v>
      </c>
      <c r="O504" s="28">
        <v>41947470</v>
      </c>
      <c r="P504" s="28">
        <v>41947470</v>
      </c>
      <c r="Q504" s="28" t="str">
        <f>IF(AND(LEN(CUIPO_datos_abiertos[[#This Row],[COD_PROGRAMATICO_MGA]])=7,ISNUMBER(VALUE(CUIPO_datos_abiertos[[#This Row],[COD_PROGRAMATICO_MGA]]))),"VALIDO","")</f>
        <v>VALIDO</v>
      </c>
    </row>
    <row r="505" spans="1:17" hidden="1" x14ac:dyDescent="0.3">
      <c r="A505">
        <v>20251201</v>
      </c>
      <c r="B505" t="s">
        <v>1384</v>
      </c>
      <c r="C505" t="s">
        <v>1246</v>
      </c>
      <c r="D505" t="s">
        <v>1386</v>
      </c>
      <c r="E505" t="s">
        <v>1394</v>
      </c>
      <c r="F505" t="str">
        <f>LEFT(CUIPO_datos_abiertos[[#This Row],[COD_PROGRAMATICO_MGA]],4)</f>
        <v>1903</v>
      </c>
      <c r="G505" t="s">
        <v>1399</v>
      </c>
      <c r="H505" t="s">
        <v>1419</v>
      </c>
      <c r="I505" t="s">
        <v>1457</v>
      </c>
      <c r="J505" t="s">
        <v>1501</v>
      </c>
      <c r="K505" t="s">
        <v>1392</v>
      </c>
      <c r="L505" t="s">
        <v>1390</v>
      </c>
      <c r="M505" t="s">
        <v>1390</v>
      </c>
      <c r="N505" s="28">
        <v>1323114069</v>
      </c>
      <c r="O505" s="28">
        <v>1323114069</v>
      </c>
      <c r="P505" s="28">
        <v>1323114069</v>
      </c>
      <c r="Q505" s="28" t="str">
        <f>IF(AND(LEN(CUIPO_datos_abiertos[[#This Row],[COD_PROGRAMATICO_MGA]])=7,ISNUMBER(VALUE(CUIPO_datos_abiertos[[#This Row],[COD_PROGRAMATICO_MGA]]))),"VALIDO","")</f>
        <v>VALIDO</v>
      </c>
    </row>
    <row r="506" spans="1:17" hidden="1" x14ac:dyDescent="0.3">
      <c r="A506">
        <v>20251201</v>
      </c>
      <c r="B506" t="s">
        <v>1384</v>
      </c>
      <c r="C506" t="s">
        <v>1407</v>
      </c>
      <c r="D506" t="s">
        <v>1386</v>
      </c>
      <c r="E506" t="s">
        <v>1402</v>
      </c>
      <c r="F506" t="str">
        <f>LEFT(CUIPO_datos_abiertos[[#This Row],[COD_PROGRAMATICO_MGA]],4)</f>
        <v>2201</v>
      </c>
      <c r="G506" t="s">
        <v>51</v>
      </c>
      <c r="H506" t="s">
        <v>1389</v>
      </c>
      <c r="I506" t="s">
        <v>1403</v>
      </c>
      <c r="J506" t="s">
        <v>1404</v>
      </c>
      <c r="K506" t="s">
        <v>1392</v>
      </c>
      <c r="L506" t="s">
        <v>1390</v>
      </c>
      <c r="M506" t="s">
        <v>1409</v>
      </c>
      <c r="N506" s="28">
        <v>14520178400</v>
      </c>
      <c r="O506" s="28">
        <v>14520178400</v>
      </c>
      <c r="P506" s="28">
        <v>14520178400</v>
      </c>
      <c r="Q506" s="28" t="str">
        <f>IF(AND(LEN(CUIPO_datos_abiertos[[#This Row],[COD_PROGRAMATICO_MGA]])=7,ISNUMBER(VALUE(CUIPO_datos_abiertos[[#This Row],[COD_PROGRAMATICO_MGA]]))),"VALIDO","")</f>
        <v>VALIDO</v>
      </c>
    </row>
    <row r="507" spans="1:17" hidden="1" x14ac:dyDescent="0.3">
      <c r="A507">
        <v>20251201</v>
      </c>
      <c r="B507" t="s">
        <v>1384</v>
      </c>
      <c r="C507" t="s">
        <v>1628</v>
      </c>
      <c r="D507" t="s">
        <v>1386</v>
      </c>
      <c r="E507" t="s">
        <v>1398</v>
      </c>
      <c r="F507" t="str">
        <f>LEFT(CUIPO_datos_abiertos[[#This Row],[COD_PROGRAMATICO_MGA]],4)</f>
        <v>4502</v>
      </c>
      <c r="G507" t="s">
        <v>529</v>
      </c>
      <c r="H507" t="s">
        <v>1411</v>
      </c>
      <c r="I507" t="s">
        <v>1390</v>
      </c>
      <c r="J507" t="s">
        <v>1412</v>
      </c>
      <c r="K507" t="s">
        <v>1392</v>
      </c>
      <c r="L507" t="s">
        <v>1390</v>
      </c>
      <c r="M507" t="s">
        <v>1390</v>
      </c>
      <c r="N507" s="28">
        <v>24016972</v>
      </c>
      <c r="O507" s="28">
        <v>0</v>
      </c>
      <c r="P507" s="28">
        <v>0</v>
      </c>
      <c r="Q507" s="28" t="str">
        <f>IF(AND(LEN(CUIPO_datos_abiertos[[#This Row],[COD_PROGRAMATICO_MGA]])=7,ISNUMBER(VALUE(CUIPO_datos_abiertos[[#This Row],[COD_PROGRAMATICO_MGA]]))),"VALIDO","")</f>
        <v>VALIDO</v>
      </c>
    </row>
    <row r="508" spans="1:17" hidden="1" x14ac:dyDescent="0.3">
      <c r="A508">
        <v>20251201</v>
      </c>
      <c r="B508" t="s">
        <v>1384</v>
      </c>
      <c r="C508" t="s">
        <v>1629</v>
      </c>
      <c r="D508" t="s">
        <v>1386</v>
      </c>
      <c r="E508" t="s">
        <v>1402</v>
      </c>
      <c r="F508" t="str">
        <f>LEFT(CUIPO_datos_abiertos[[#This Row],[COD_PROGRAMATICO_MGA]],4)</f>
        <v>4599</v>
      </c>
      <c r="G508" t="s">
        <v>945</v>
      </c>
      <c r="H508" t="s">
        <v>1389</v>
      </c>
      <c r="I508" t="s">
        <v>1630</v>
      </c>
      <c r="J508" t="s">
        <v>1404</v>
      </c>
      <c r="K508" t="s">
        <v>1392</v>
      </c>
      <c r="L508" t="s">
        <v>1390</v>
      </c>
      <c r="M508" t="s">
        <v>1390</v>
      </c>
      <c r="N508" s="28">
        <v>92144300</v>
      </c>
      <c r="O508" s="28">
        <v>92144300</v>
      </c>
      <c r="P508" s="28">
        <v>0</v>
      </c>
      <c r="Q508" s="28" t="str">
        <f>IF(AND(LEN(CUIPO_datos_abiertos[[#This Row],[COD_PROGRAMATICO_MGA]])=7,ISNUMBER(VALUE(CUIPO_datos_abiertos[[#This Row],[COD_PROGRAMATICO_MGA]]))),"VALIDO","")</f>
        <v>VALIDO</v>
      </c>
    </row>
    <row r="509" spans="1:17" hidden="1" x14ac:dyDescent="0.3">
      <c r="A509">
        <v>20251201</v>
      </c>
      <c r="B509" t="s">
        <v>1384</v>
      </c>
      <c r="C509" t="s">
        <v>1385</v>
      </c>
      <c r="D509" t="s">
        <v>1386</v>
      </c>
      <c r="E509" t="s">
        <v>1443</v>
      </c>
      <c r="F509" t="str">
        <f>LEFT(CUIPO_datos_abiertos[[#This Row],[COD_PROGRAMATICO_MGA]],4)</f>
        <v>0</v>
      </c>
      <c r="G509" t="s">
        <v>1388</v>
      </c>
      <c r="H509" t="s">
        <v>1389</v>
      </c>
      <c r="I509" t="s">
        <v>1390</v>
      </c>
      <c r="J509" t="s">
        <v>1391</v>
      </c>
      <c r="K509" t="s">
        <v>1392</v>
      </c>
      <c r="L509" t="s">
        <v>1390</v>
      </c>
      <c r="M509" t="s">
        <v>1390</v>
      </c>
      <c r="N509" s="28">
        <v>102704443</v>
      </c>
      <c r="O509" s="28">
        <v>102704443</v>
      </c>
      <c r="P509" s="28">
        <v>102704443</v>
      </c>
      <c r="Q509" s="28" t="str">
        <f>IF(AND(LEN(CUIPO_datos_abiertos[[#This Row],[COD_PROGRAMATICO_MGA]])=7,ISNUMBER(VALUE(CUIPO_datos_abiertos[[#This Row],[COD_PROGRAMATICO_MGA]]))),"VALIDO","")</f>
        <v/>
      </c>
    </row>
    <row r="510" spans="1:17" hidden="1" x14ac:dyDescent="0.3">
      <c r="A510">
        <v>20251201</v>
      </c>
      <c r="B510" t="s">
        <v>1384</v>
      </c>
      <c r="C510" t="s">
        <v>1388</v>
      </c>
      <c r="D510" t="s">
        <v>1386</v>
      </c>
      <c r="E510" t="s">
        <v>1387</v>
      </c>
      <c r="F510" t="str">
        <f>LEFT(CUIPO_datos_abiertos[[#This Row],[COD_PROGRAMATICO_MGA]],4)</f>
        <v>0</v>
      </c>
      <c r="G510" t="s">
        <v>1388</v>
      </c>
      <c r="H510" t="s">
        <v>1389</v>
      </c>
      <c r="I510" t="s">
        <v>1390</v>
      </c>
      <c r="J510" t="s">
        <v>1391</v>
      </c>
      <c r="K510" t="s">
        <v>1392</v>
      </c>
      <c r="L510" t="s">
        <v>1390</v>
      </c>
      <c r="M510" t="s">
        <v>1390</v>
      </c>
      <c r="N510" s="28">
        <v>196350472</v>
      </c>
      <c r="O510" s="28">
        <v>196350472</v>
      </c>
      <c r="P510" s="28">
        <v>196350472</v>
      </c>
      <c r="Q510" s="28" t="str">
        <f>IF(AND(LEN(CUIPO_datos_abiertos[[#This Row],[COD_PROGRAMATICO_MGA]])=7,ISNUMBER(VALUE(CUIPO_datos_abiertos[[#This Row],[COD_PROGRAMATICO_MGA]]))),"VALIDO","")</f>
        <v/>
      </c>
    </row>
    <row r="511" spans="1:17" hidden="1" x14ac:dyDescent="0.3">
      <c r="A511">
        <v>20260301</v>
      </c>
      <c r="B511" t="s">
        <v>1384</v>
      </c>
      <c r="C511" t="s">
        <v>1388</v>
      </c>
      <c r="D511" t="s">
        <v>1386</v>
      </c>
      <c r="E511" t="s">
        <v>1398</v>
      </c>
      <c r="F511" t="str">
        <f>LEFT(CUIPO_datos_abiertos[[#This Row],[COD_PROGRAMATICO_MGA]],4)</f>
        <v>0</v>
      </c>
      <c r="G511" t="s">
        <v>1388</v>
      </c>
      <c r="H511" t="s">
        <v>1389</v>
      </c>
      <c r="I511" t="s">
        <v>1390</v>
      </c>
      <c r="J511" t="s">
        <v>1391</v>
      </c>
      <c r="K511" t="s">
        <v>1392</v>
      </c>
      <c r="L511" t="s">
        <v>1390</v>
      </c>
      <c r="M511" t="s">
        <v>1390</v>
      </c>
      <c r="N511" s="28">
        <v>44613046</v>
      </c>
      <c r="O511" s="28">
        <v>44613046</v>
      </c>
      <c r="P511" s="28">
        <v>37814435</v>
      </c>
      <c r="Q511" s="28" t="str">
        <f>IF(AND(LEN(CUIPO_datos_abiertos[[#This Row],[COD_PROGRAMATICO_MGA]])=7,ISNUMBER(VALUE(CUIPO_datos_abiertos[[#This Row],[COD_PROGRAMATICO_MGA]]))),"VALIDO","")</f>
        <v/>
      </c>
    </row>
    <row r="512" spans="1:17" hidden="1" x14ac:dyDescent="0.3">
      <c r="A512">
        <v>20251201</v>
      </c>
      <c r="B512" t="s">
        <v>1384</v>
      </c>
      <c r="C512" t="s">
        <v>1390</v>
      </c>
      <c r="D512" t="s">
        <v>1386</v>
      </c>
      <c r="E512" t="s">
        <v>1398</v>
      </c>
      <c r="F512" t="str">
        <f>LEFT(CUIPO_datos_abiertos[[#This Row],[COD_PROGRAMATICO_MGA]],4)</f>
        <v>0</v>
      </c>
      <c r="G512" t="s">
        <v>1388</v>
      </c>
      <c r="H512" t="s">
        <v>1389</v>
      </c>
      <c r="I512" t="s">
        <v>1390</v>
      </c>
      <c r="J512" t="s">
        <v>1396</v>
      </c>
      <c r="K512" t="s">
        <v>1392</v>
      </c>
      <c r="L512" t="s">
        <v>1390</v>
      </c>
      <c r="M512" t="s">
        <v>1518</v>
      </c>
      <c r="N512" s="28">
        <v>1885575017</v>
      </c>
      <c r="O512" s="28">
        <v>1885575017</v>
      </c>
      <c r="P512" s="28">
        <v>1885575017</v>
      </c>
      <c r="Q512" s="28" t="str">
        <f>IF(AND(LEN(CUIPO_datos_abiertos[[#This Row],[COD_PROGRAMATICO_MGA]])=7,ISNUMBER(VALUE(CUIPO_datos_abiertos[[#This Row],[COD_PROGRAMATICO_MGA]]))),"VALIDO","")</f>
        <v/>
      </c>
    </row>
    <row r="513" spans="1:17" hidden="1" x14ac:dyDescent="0.3">
      <c r="A513">
        <v>20251201</v>
      </c>
      <c r="B513" t="s">
        <v>1384</v>
      </c>
      <c r="C513" t="s">
        <v>1559</v>
      </c>
      <c r="D513" t="s">
        <v>1386</v>
      </c>
      <c r="E513" t="s">
        <v>1394</v>
      </c>
      <c r="F513" t="str">
        <f>LEFT(CUIPO_datos_abiertos[[#This Row],[COD_PROGRAMATICO_MGA]],4)</f>
        <v>1903</v>
      </c>
      <c r="G513" t="s">
        <v>78</v>
      </c>
      <c r="H513" t="s">
        <v>1419</v>
      </c>
      <c r="I513" t="s">
        <v>1457</v>
      </c>
      <c r="J513" t="s">
        <v>1462</v>
      </c>
      <c r="K513" t="s">
        <v>1392</v>
      </c>
      <c r="L513" t="s">
        <v>1390</v>
      </c>
      <c r="M513" t="s">
        <v>1390</v>
      </c>
      <c r="N513" s="28">
        <v>143200000</v>
      </c>
      <c r="O513" s="28">
        <v>143200000</v>
      </c>
      <c r="P513" s="28">
        <v>143200000</v>
      </c>
      <c r="Q513" s="28" t="str">
        <f>IF(AND(LEN(CUIPO_datos_abiertos[[#This Row],[COD_PROGRAMATICO_MGA]])=7,ISNUMBER(VALUE(CUIPO_datos_abiertos[[#This Row],[COD_PROGRAMATICO_MGA]]))),"VALIDO","")</f>
        <v>VALIDO</v>
      </c>
    </row>
    <row r="514" spans="1:17" hidden="1" x14ac:dyDescent="0.3">
      <c r="A514">
        <v>20260301</v>
      </c>
      <c r="B514" t="s">
        <v>1384</v>
      </c>
      <c r="C514" t="s">
        <v>1388</v>
      </c>
      <c r="D514" t="s">
        <v>1386</v>
      </c>
      <c r="E514" t="s">
        <v>1387</v>
      </c>
      <c r="F514" t="str">
        <f>LEFT(CUIPO_datos_abiertos[[#This Row],[COD_PROGRAMATICO_MGA]],4)</f>
        <v>0</v>
      </c>
      <c r="G514" t="s">
        <v>1388</v>
      </c>
      <c r="H514" t="s">
        <v>1389</v>
      </c>
      <c r="I514" t="s">
        <v>1390</v>
      </c>
      <c r="J514" t="s">
        <v>1391</v>
      </c>
      <c r="K514" t="s">
        <v>1392</v>
      </c>
      <c r="L514" t="s">
        <v>1390</v>
      </c>
      <c r="M514" t="s">
        <v>1390</v>
      </c>
      <c r="N514" s="28">
        <v>593586</v>
      </c>
      <c r="O514" s="28">
        <v>593586</v>
      </c>
      <c r="P514" s="28">
        <v>593586</v>
      </c>
      <c r="Q514" s="28" t="str">
        <f>IF(AND(LEN(CUIPO_datos_abiertos[[#This Row],[COD_PROGRAMATICO_MGA]])=7,ISNUMBER(VALUE(CUIPO_datos_abiertos[[#This Row],[COD_PROGRAMATICO_MGA]]))),"VALIDO","")</f>
        <v/>
      </c>
    </row>
    <row r="515" spans="1:17" hidden="1" x14ac:dyDescent="0.3">
      <c r="A515">
        <v>20251201</v>
      </c>
      <c r="B515" t="s">
        <v>1384</v>
      </c>
      <c r="C515" t="s">
        <v>1388</v>
      </c>
      <c r="D515" t="s">
        <v>1386</v>
      </c>
      <c r="E515" t="s">
        <v>1394</v>
      </c>
      <c r="F515" t="str">
        <f>LEFT(CUIPO_datos_abiertos[[#This Row],[COD_PROGRAMATICO_MGA]],4)</f>
        <v>NO A</v>
      </c>
      <c r="G515" t="s">
        <v>1390</v>
      </c>
      <c r="H515" t="s">
        <v>1390</v>
      </c>
      <c r="I515" t="s">
        <v>1390</v>
      </c>
      <c r="J515" t="s">
        <v>1390</v>
      </c>
      <c r="K515" t="s">
        <v>1390</v>
      </c>
      <c r="L515" t="s">
        <v>1390</v>
      </c>
      <c r="M515" t="s">
        <v>1390</v>
      </c>
      <c r="N515" s="28">
        <v>19031000005</v>
      </c>
      <c r="O515" s="28">
        <v>18452251907</v>
      </c>
      <c r="P515" s="28">
        <v>17789420675</v>
      </c>
      <c r="Q515" s="28" t="str">
        <f>IF(AND(LEN(CUIPO_datos_abiertos[[#This Row],[COD_PROGRAMATICO_MGA]])=7,ISNUMBER(VALUE(CUIPO_datos_abiertos[[#This Row],[COD_PROGRAMATICO_MGA]]))),"VALIDO","")</f>
        <v/>
      </c>
    </row>
    <row r="516" spans="1:17" hidden="1" x14ac:dyDescent="0.3">
      <c r="A516">
        <v>20251201</v>
      </c>
      <c r="B516" t="s">
        <v>1384</v>
      </c>
      <c r="C516" t="s">
        <v>1407</v>
      </c>
      <c r="D516" t="s">
        <v>1386</v>
      </c>
      <c r="E516" t="s">
        <v>1402</v>
      </c>
      <c r="F516" t="str">
        <f>LEFT(CUIPO_datos_abiertos[[#This Row],[COD_PROGRAMATICO_MGA]],4)</f>
        <v>2201</v>
      </c>
      <c r="G516" t="s">
        <v>51</v>
      </c>
      <c r="H516" t="s">
        <v>1389</v>
      </c>
      <c r="I516" t="s">
        <v>1426</v>
      </c>
      <c r="J516" t="s">
        <v>1404</v>
      </c>
      <c r="K516" t="s">
        <v>1392</v>
      </c>
      <c r="L516" t="s">
        <v>1390</v>
      </c>
      <c r="M516" t="s">
        <v>1390</v>
      </c>
      <c r="N516" s="28">
        <v>669319873</v>
      </c>
      <c r="O516" s="28">
        <v>669319873</v>
      </c>
      <c r="P516" s="28">
        <v>669319873</v>
      </c>
      <c r="Q516" s="28" t="str">
        <f>IF(AND(LEN(CUIPO_datos_abiertos[[#This Row],[COD_PROGRAMATICO_MGA]])=7,ISNUMBER(VALUE(CUIPO_datos_abiertos[[#This Row],[COD_PROGRAMATICO_MGA]]))),"VALIDO","")</f>
        <v>VALIDO</v>
      </c>
    </row>
    <row r="517" spans="1:17" hidden="1" x14ac:dyDescent="0.3">
      <c r="A517">
        <v>20251201</v>
      </c>
      <c r="B517" t="s">
        <v>1384</v>
      </c>
      <c r="C517" t="s">
        <v>1388</v>
      </c>
      <c r="D517" t="s">
        <v>1386</v>
      </c>
      <c r="E517" t="s">
        <v>1394</v>
      </c>
      <c r="F517" t="str">
        <f>LEFT(CUIPO_datos_abiertos[[#This Row],[COD_PROGRAMATICO_MGA]],4)</f>
        <v>NO A</v>
      </c>
      <c r="G517" t="s">
        <v>1390</v>
      </c>
      <c r="H517" t="s">
        <v>1390</v>
      </c>
      <c r="I517" t="s">
        <v>1390</v>
      </c>
      <c r="J517" t="s">
        <v>1390</v>
      </c>
      <c r="K517" t="s">
        <v>1390</v>
      </c>
      <c r="L517" t="s">
        <v>1390</v>
      </c>
      <c r="M517" t="s">
        <v>1390</v>
      </c>
      <c r="N517" s="28">
        <v>26175184035</v>
      </c>
      <c r="O517" s="28">
        <v>23915898712</v>
      </c>
      <c r="P517" s="28">
        <v>22288911116</v>
      </c>
      <c r="Q517" s="28" t="str">
        <f>IF(AND(LEN(CUIPO_datos_abiertos[[#This Row],[COD_PROGRAMATICO_MGA]])=7,ISNUMBER(VALUE(CUIPO_datos_abiertos[[#This Row],[COD_PROGRAMATICO_MGA]]))),"VALIDO","")</f>
        <v/>
      </c>
    </row>
    <row r="518" spans="1:17" hidden="1" x14ac:dyDescent="0.3">
      <c r="A518">
        <v>20251201</v>
      </c>
      <c r="B518" t="s">
        <v>1384</v>
      </c>
      <c r="C518" t="s">
        <v>1388</v>
      </c>
      <c r="D518" t="s">
        <v>1386</v>
      </c>
      <c r="E518" t="s">
        <v>1398</v>
      </c>
      <c r="F518" t="str">
        <f>LEFT(CUIPO_datos_abiertos[[#This Row],[COD_PROGRAMATICO_MGA]],4)</f>
        <v>0</v>
      </c>
      <c r="G518" t="s">
        <v>1388</v>
      </c>
      <c r="H518" t="s">
        <v>1389</v>
      </c>
      <c r="I518" t="s">
        <v>1390</v>
      </c>
      <c r="J518" t="s">
        <v>1391</v>
      </c>
      <c r="K518" t="s">
        <v>1392</v>
      </c>
      <c r="L518" t="s">
        <v>1390</v>
      </c>
      <c r="M518" t="s">
        <v>1459</v>
      </c>
      <c r="N518" s="28">
        <v>131016700</v>
      </c>
      <c r="O518" s="28">
        <v>131016700</v>
      </c>
      <c r="P518" s="28">
        <v>131016700</v>
      </c>
      <c r="Q518" s="28" t="str">
        <f>IF(AND(LEN(CUIPO_datos_abiertos[[#This Row],[COD_PROGRAMATICO_MGA]])=7,ISNUMBER(VALUE(CUIPO_datos_abiertos[[#This Row],[COD_PROGRAMATICO_MGA]]))),"VALIDO","")</f>
        <v/>
      </c>
    </row>
    <row r="519" spans="1:17" hidden="1" x14ac:dyDescent="0.3">
      <c r="A519">
        <v>20251201</v>
      </c>
      <c r="B519" t="s">
        <v>1384</v>
      </c>
      <c r="C519" t="s">
        <v>1407</v>
      </c>
      <c r="D519" t="s">
        <v>1386</v>
      </c>
      <c r="E519" t="s">
        <v>1402</v>
      </c>
      <c r="F519" t="str">
        <f>LEFT(CUIPO_datos_abiertos[[#This Row],[COD_PROGRAMATICO_MGA]],4)</f>
        <v>2201</v>
      </c>
      <c r="G519" t="s">
        <v>51</v>
      </c>
      <c r="H519" t="s">
        <v>1389</v>
      </c>
      <c r="I519" t="s">
        <v>1403</v>
      </c>
      <c r="J519" t="s">
        <v>1576</v>
      </c>
      <c r="K519" t="s">
        <v>1392</v>
      </c>
      <c r="L519" t="s">
        <v>1390</v>
      </c>
      <c r="M519" t="s">
        <v>1390</v>
      </c>
      <c r="N519" s="28">
        <v>50000000</v>
      </c>
      <c r="O519" s="28">
        <v>50000000</v>
      </c>
      <c r="P519" s="28">
        <v>50000000</v>
      </c>
      <c r="Q519" s="28" t="str">
        <f>IF(AND(LEN(CUIPO_datos_abiertos[[#This Row],[COD_PROGRAMATICO_MGA]])=7,ISNUMBER(VALUE(CUIPO_datos_abiertos[[#This Row],[COD_PROGRAMATICO_MGA]]))),"VALIDO","")</f>
        <v>VALIDO</v>
      </c>
    </row>
    <row r="520" spans="1:17" hidden="1" x14ac:dyDescent="0.3">
      <c r="A520">
        <v>20251201</v>
      </c>
      <c r="B520" t="s">
        <v>1384</v>
      </c>
      <c r="C520" t="s">
        <v>1388</v>
      </c>
      <c r="D520" t="s">
        <v>1386</v>
      </c>
      <c r="E520" t="s">
        <v>1398</v>
      </c>
      <c r="F520" t="str">
        <f>LEFT(CUIPO_datos_abiertos[[#This Row],[COD_PROGRAMATICO_MGA]],4)</f>
        <v>0</v>
      </c>
      <c r="G520" t="s">
        <v>1388</v>
      </c>
      <c r="H520" t="s">
        <v>1389</v>
      </c>
      <c r="I520" t="s">
        <v>1390</v>
      </c>
      <c r="J520" t="s">
        <v>1391</v>
      </c>
      <c r="K520" t="s">
        <v>1392</v>
      </c>
      <c r="L520" t="s">
        <v>1390</v>
      </c>
      <c r="M520" t="s">
        <v>1390</v>
      </c>
      <c r="N520" s="28">
        <v>297006666</v>
      </c>
      <c r="O520" s="28">
        <v>297006666</v>
      </c>
      <c r="P520" s="28">
        <v>297006666</v>
      </c>
      <c r="Q520" s="28" t="str">
        <f>IF(AND(LEN(CUIPO_datos_abiertos[[#This Row],[COD_PROGRAMATICO_MGA]])=7,ISNUMBER(VALUE(CUIPO_datos_abiertos[[#This Row],[COD_PROGRAMATICO_MGA]]))),"VALIDO","")</f>
        <v/>
      </c>
    </row>
    <row r="521" spans="1:17" hidden="1" x14ac:dyDescent="0.3">
      <c r="A521">
        <v>20260301</v>
      </c>
      <c r="B521" t="s">
        <v>1384</v>
      </c>
      <c r="C521" t="s">
        <v>1401</v>
      </c>
      <c r="D521" t="s">
        <v>1386</v>
      </c>
      <c r="E521" t="s">
        <v>1402</v>
      </c>
      <c r="F521" t="str">
        <f>LEFT(CUIPO_datos_abiertos[[#This Row],[COD_PROGRAMATICO_MGA]],4)</f>
        <v>2201</v>
      </c>
      <c r="G521" t="s">
        <v>51</v>
      </c>
      <c r="H521" t="s">
        <v>1389</v>
      </c>
      <c r="I521" t="s">
        <v>1408</v>
      </c>
      <c r="J521" t="s">
        <v>1404</v>
      </c>
      <c r="K521" t="s">
        <v>1392</v>
      </c>
      <c r="L521" t="s">
        <v>1390</v>
      </c>
      <c r="M521" t="s">
        <v>1390</v>
      </c>
      <c r="N521" s="28">
        <v>841040</v>
      </c>
      <c r="O521" s="28">
        <v>841040</v>
      </c>
      <c r="P521" s="28">
        <v>841040</v>
      </c>
      <c r="Q521" s="28" t="str">
        <f>IF(AND(LEN(CUIPO_datos_abiertos[[#This Row],[COD_PROGRAMATICO_MGA]])=7,ISNUMBER(VALUE(CUIPO_datos_abiertos[[#This Row],[COD_PROGRAMATICO_MGA]]))),"VALIDO","")</f>
        <v>VALIDO</v>
      </c>
    </row>
    <row r="522" spans="1:17" hidden="1" x14ac:dyDescent="0.3">
      <c r="A522">
        <v>20260301</v>
      </c>
      <c r="B522" t="s">
        <v>1384</v>
      </c>
      <c r="C522" t="s">
        <v>1401</v>
      </c>
      <c r="D522" t="s">
        <v>1386</v>
      </c>
      <c r="E522" t="s">
        <v>1402</v>
      </c>
      <c r="F522" t="str">
        <f>LEFT(CUIPO_datos_abiertos[[#This Row],[COD_PROGRAMATICO_MGA]],4)</f>
        <v>2201</v>
      </c>
      <c r="G522" t="s">
        <v>51</v>
      </c>
      <c r="H522" t="s">
        <v>1389</v>
      </c>
      <c r="I522" t="s">
        <v>1408</v>
      </c>
      <c r="J522" t="s">
        <v>1404</v>
      </c>
      <c r="K522" t="s">
        <v>1392</v>
      </c>
      <c r="L522" t="s">
        <v>1390</v>
      </c>
      <c r="M522" t="s">
        <v>1390</v>
      </c>
      <c r="N522" s="28">
        <v>25844499</v>
      </c>
      <c r="O522" s="28">
        <v>25844499</v>
      </c>
      <c r="P522" s="28">
        <v>25844499</v>
      </c>
      <c r="Q522" s="28" t="str">
        <f>IF(AND(LEN(CUIPO_datos_abiertos[[#This Row],[COD_PROGRAMATICO_MGA]])=7,ISNUMBER(VALUE(CUIPO_datos_abiertos[[#This Row],[COD_PROGRAMATICO_MGA]]))),"VALIDO","")</f>
        <v>VALIDO</v>
      </c>
    </row>
    <row r="523" spans="1:17" hidden="1" x14ac:dyDescent="0.3">
      <c r="A523">
        <v>20251201</v>
      </c>
      <c r="B523" t="s">
        <v>1384</v>
      </c>
      <c r="C523" t="s">
        <v>1388</v>
      </c>
      <c r="D523" t="s">
        <v>1386</v>
      </c>
      <c r="E523" t="s">
        <v>1402</v>
      </c>
      <c r="F523" t="str">
        <f>LEFT(CUIPO_datos_abiertos[[#This Row],[COD_PROGRAMATICO_MGA]],4)</f>
        <v>NO A</v>
      </c>
      <c r="G523" t="s">
        <v>1390</v>
      </c>
      <c r="H523" t="s">
        <v>1390</v>
      </c>
      <c r="I523" t="s">
        <v>1390</v>
      </c>
      <c r="J523" t="s">
        <v>1390</v>
      </c>
      <c r="K523" t="s">
        <v>1390</v>
      </c>
      <c r="L523" t="s">
        <v>1390</v>
      </c>
      <c r="M523" t="s">
        <v>1390</v>
      </c>
      <c r="N523" s="28">
        <v>6916348730</v>
      </c>
      <c r="O523" s="28">
        <v>6916348730</v>
      </c>
      <c r="P523" s="28">
        <v>6916348730</v>
      </c>
      <c r="Q523" s="28" t="str">
        <f>IF(AND(LEN(CUIPO_datos_abiertos[[#This Row],[COD_PROGRAMATICO_MGA]])=7,ISNUMBER(VALUE(CUIPO_datos_abiertos[[#This Row],[COD_PROGRAMATICO_MGA]]))),"VALIDO","")</f>
        <v/>
      </c>
    </row>
    <row r="524" spans="1:17" hidden="1" x14ac:dyDescent="0.3">
      <c r="A524">
        <v>20260301</v>
      </c>
      <c r="B524" t="s">
        <v>1384</v>
      </c>
      <c r="C524" t="s">
        <v>1467</v>
      </c>
      <c r="D524" t="s">
        <v>1386</v>
      </c>
      <c r="E524" t="s">
        <v>1394</v>
      </c>
      <c r="F524" t="str">
        <f>LEFT(CUIPO_datos_abiertos[[#This Row],[COD_PROGRAMATICO_MGA]],4)</f>
        <v>1905</v>
      </c>
      <c r="G524" t="s">
        <v>188</v>
      </c>
      <c r="H524" t="s">
        <v>1419</v>
      </c>
      <c r="I524" t="s">
        <v>1631</v>
      </c>
      <c r="J524" t="s">
        <v>1462</v>
      </c>
      <c r="K524" t="s">
        <v>1392</v>
      </c>
      <c r="L524" t="s">
        <v>1390</v>
      </c>
      <c r="M524" t="s">
        <v>1390</v>
      </c>
      <c r="N524" s="28">
        <v>359771820</v>
      </c>
      <c r="O524" s="28">
        <v>83546409</v>
      </c>
      <c r="P524" s="28">
        <v>81428720</v>
      </c>
      <c r="Q524" s="28" t="str">
        <f>IF(AND(LEN(CUIPO_datos_abiertos[[#This Row],[COD_PROGRAMATICO_MGA]])=7,ISNUMBER(VALUE(CUIPO_datos_abiertos[[#This Row],[COD_PROGRAMATICO_MGA]]))),"VALIDO","")</f>
        <v>VALIDO</v>
      </c>
    </row>
    <row r="525" spans="1:17" hidden="1" x14ac:dyDescent="0.3">
      <c r="A525">
        <v>20251201</v>
      </c>
      <c r="B525" t="s">
        <v>1384</v>
      </c>
      <c r="C525" t="s">
        <v>1388</v>
      </c>
      <c r="D525" t="s">
        <v>1386</v>
      </c>
      <c r="E525" t="s">
        <v>1398</v>
      </c>
      <c r="F525" t="str">
        <f>LEFT(CUIPO_datos_abiertos[[#This Row],[COD_PROGRAMATICO_MGA]],4)</f>
        <v>NO A</v>
      </c>
      <c r="G525" t="s">
        <v>1390</v>
      </c>
      <c r="H525" t="s">
        <v>1390</v>
      </c>
      <c r="I525" t="s">
        <v>1390</v>
      </c>
      <c r="J525" t="s">
        <v>1390</v>
      </c>
      <c r="K525" t="s">
        <v>1390</v>
      </c>
      <c r="L525" t="s">
        <v>1390</v>
      </c>
      <c r="M525" t="s">
        <v>1390</v>
      </c>
      <c r="N525" s="28">
        <v>33439053398</v>
      </c>
      <c r="O525" s="28">
        <v>33439053398</v>
      </c>
      <c r="P525" s="28">
        <v>33439053398</v>
      </c>
      <c r="Q525" s="28" t="str">
        <f>IF(AND(LEN(CUIPO_datos_abiertos[[#This Row],[COD_PROGRAMATICO_MGA]])=7,ISNUMBER(VALUE(CUIPO_datos_abiertos[[#This Row],[COD_PROGRAMATICO_MGA]]))),"VALIDO","")</f>
        <v/>
      </c>
    </row>
    <row r="526" spans="1:17" hidden="1" x14ac:dyDescent="0.3">
      <c r="A526">
        <v>20260301</v>
      </c>
      <c r="B526" t="s">
        <v>1384</v>
      </c>
      <c r="C526" t="s">
        <v>1388</v>
      </c>
      <c r="D526" t="s">
        <v>1386</v>
      </c>
      <c r="E526" t="s">
        <v>1387</v>
      </c>
      <c r="F526" t="str">
        <f>LEFT(CUIPO_datos_abiertos[[#This Row],[COD_PROGRAMATICO_MGA]],4)</f>
        <v>NO A</v>
      </c>
      <c r="G526" t="s">
        <v>1390</v>
      </c>
      <c r="H526" t="s">
        <v>1390</v>
      </c>
      <c r="I526" t="s">
        <v>1390</v>
      </c>
      <c r="J526" t="s">
        <v>1390</v>
      </c>
      <c r="K526" t="s">
        <v>1390</v>
      </c>
      <c r="L526" t="s">
        <v>1390</v>
      </c>
      <c r="M526" t="s">
        <v>1390</v>
      </c>
      <c r="N526" s="28">
        <v>129773362</v>
      </c>
      <c r="O526" s="28">
        <v>129773362</v>
      </c>
      <c r="P526" s="28">
        <v>129773362</v>
      </c>
      <c r="Q526" s="28" t="str">
        <f>IF(AND(LEN(CUIPO_datos_abiertos[[#This Row],[COD_PROGRAMATICO_MGA]])=7,ISNUMBER(VALUE(CUIPO_datos_abiertos[[#This Row],[COD_PROGRAMATICO_MGA]]))),"VALIDO","")</f>
        <v/>
      </c>
    </row>
    <row r="527" spans="1:17" hidden="1" x14ac:dyDescent="0.3">
      <c r="A527">
        <v>20251201</v>
      </c>
      <c r="B527" t="s">
        <v>1384</v>
      </c>
      <c r="C527" t="s">
        <v>1632</v>
      </c>
      <c r="D527" t="s">
        <v>1386</v>
      </c>
      <c r="E527" t="s">
        <v>1398</v>
      </c>
      <c r="F527" t="str">
        <f>LEFT(CUIPO_datos_abiertos[[#This Row],[COD_PROGRAMATICO_MGA]],4)</f>
        <v>3301</v>
      </c>
      <c r="G527" t="s">
        <v>93</v>
      </c>
      <c r="H527" t="s">
        <v>1389</v>
      </c>
      <c r="I527" t="s">
        <v>1390</v>
      </c>
      <c r="J527" t="s">
        <v>1425</v>
      </c>
      <c r="K527" t="s">
        <v>1392</v>
      </c>
      <c r="L527" t="s">
        <v>1390</v>
      </c>
      <c r="M527" t="s">
        <v>1451</v>
      </c>
      <c r="N527" s="28">
        <v>142347760</v>
      </c>
      <c r="O527" s="28">
        <v>142347760</v>
      </c>
      <c r="P527" s="28">
        <v>142347760</v>
      </c>
      <c r="Q527" s="28" t="str">
        <f>IF(AND(LEN(CUIPO_datos_abiertos[[#This Row],[COD_PROGRAMATICO_MGA]])=7,ISNUMBER(VALUE(CUIPO_datos_abiertos[[#This Row],[COD_PROGRAMATICO_MGA]]))),"VALIDO","")</f>
        <v>VALIDO</v>
      </c>
    </row>
    <row r="528" spans="1:17" hidden="1" x14ac:dyDescent="0.3">
      <c r="A528">
        <v>20260301</v>
      </c>
      <c r="B528" t="s">
        <v>1384</v>
      </c>
      <c r="C528" t="s">
        <v>1633</v>
      </c>
      <c r="D528" t="s">
        <v>1386</v>
      </c>
      <c r="E528" t="s">
        <v>1398</v>
      </c>
      <c r="F528" t="str">
        <f>LEFT(CUIPO_datos_abiertos[[#This Row],[COD_PROGRAMATICO_MGA]],4)</f>
        <v>4502</v>
      </c>
      <c r="G528" t="s">
        <v>105</v>
      </c>
      <c r="H528" t="s">
        <v>1411</v>
      </c>
      <c r="I528" t="s">
        <v>1390</v>
      </c>
      <c r="J528" t="s">
        <v>1391</v>
      </c>
      <c r="K528" t="s">
        <v>1392</v>
      </c>
      <c r="L528" t="s">
        <v>1390</v>
      </c>
      <c r="M528" t="s">
        <v>1390</v>
      </c>
      <c r="N528" s="28">
        <v>148236000</v>
      </c>
      <c r="O528" s="28">
        <v>49412001</v>
      </c>
      <c r="P528" s="28">
        <v>0</v>
      </c>
      <c r="Q528" s="28" t="str">
        <f>IF(AND(LEN(CUIPO_datos_abiertos[[#This Row],[COD_PROGRAMATICO_MGA]])=7,ISNUMBER(VALUE(CUIPO_datos_abiertos[[#This Row],[COD_PROGRAMATICO_MGA]]))),"VALIDO","")</f>
        <v>VALIDO</v>
      </c>
    </row>
    <row r="529" spans="1:17" hidden="1" x14ac:dyDescent="0.3">
      <c r="A529">
        <v>20251201</v>
      </c>
      <c r="B529" t="s">
        <v>1384</v>
      </c>
      <c r="C529" t="s">
        <v>1546</v>
      </c>
      <c r="D529" t="s">
        <v>1386</v>
      </c>
      <c r="E529" t="s">
        <v>1398</v>
      </c>
      <c r="F529" t="str">
        <f>LEFT(CUIPO_datos_abiertos[[#This Row],[COD_PROGRAMATICO_MGA]],4)</f>
        <v>4599</v>
      </c>
      <c r="G529" t="s">
        <v>86</v>
      </c>
      <c r="H529" t="s">
        <v>1411</v>
      </c>
      <c r="I529" t="s">
        <v>1390</v>
      </c>
      <c r="J529" t="s">
        <v>1501</v>
      </c>
      <c r="K529" t="s">
        <v>1392</v>
      </c>
      <c r="L529" t="s">
        <v>1390</v>
      </c>
      <c r="M529" t="s">
        <v>1390</v>
      </c>
      <c r="N529" s="28">
        <v>66200000</v>
      </c>
      <c r="O529" s="28">
        <v>65180000</v>
      </c>
      <c r="P529" s="28">
        <v>65180000</v>
      </c>
      <c r="Q529" s="28" t="str">
        <f>IF(AND(LEN(CUIPO_datos_abiertos[[#This Row],[COD_PROGRAMATICO_MGA]])=7,ISNUMBER(VALUE(CUIPO_datos_abiertos[[#This Row],[COD_PROGRAMATICO_MGA]]))),"VALIDO","")</f>
        <v>VALIDO</v>
      </c>
    </row>
    <row r="530" spans="1:17" hidden="1" x14ac:dyDescent="0.3">
      <c r="A530">
        <v>20260301</v>
      </c>
      <c r="B530" t="s">
        <v>1384</v>
      </c>
      <c r="C530" t="s">
        <v>1388</v>
      </c>
      <c r="D530" t="s">
        <v>1386</v>
      </c>
      <c r="E530" t="s">
        <v>1394</v>
      </c>
      <c r="F530" t="str">
        <f>LEFT(CUIPO_datos_abiertos[[#This Row],[COD_PROGRAMATICO_MGA]],4)</f>
        <v>NO A</v>
      </c>
      <c r="G530" t="s">
        <v>1390</v>
      </c>
      <c r="H530" t="s">
        <v>1390</v>
      </c>
      <c r="I530" t="s">
        <v>1390</v>
      </c>
      <c r="J530" t="s">
        <v>1390</v>
      </c>
      <c r="K530" t="s">
        <v>1390</v>
      </c>
      <c r="L530" t="s">
        <v>1390</v>
      </c>
      <c r="M530" t="s">
        <v>1390</v>
      </c>
      <c r="N530" s="28">
        <v>988748743</v>
      </c>
      <c r="O530" s="28">
        <v>252685425</v>
      </c>
      <c r="P530" s="28">
        <v>252685425</v>
      </c>
      <c r="Q530" s="28" t="str">
        <f>IF(AND(LEN(CUIPO_datos_abiertos[[#This Row],[COD_PROGRAMATICO_MGA]])=7,ISNUMBER(VALUE(CUIPO_datos_abiertos[[#This Row],[COD_PROGRAMATICO_MGA]]))),"VALIDO","")</f>
        <v/>
      </c>
    </row>
    <row r="531" spans="1:17" hidden="1" x14ac:dyDescent="0.3">
      <c r="A531">
        <v>20260301</v>
      </c>
      <c r="B531" t="s">
        <v>1384</v>
      </c>
      <c r="C531" t="s">
        <v>1388</v>
      </c>
      <c r="D531" t="s">
        <v>1386</v>
      </c>
      <c r="E531" t="s">
        <v>1398</v>
      </c>
      <c r="F531" t="str">
        <f>LEFT(CUIPO_datos_abiertos[[#This Row],[COD_PROGRAMATICO_MGA]],4)</f>
        <v>NO A</v>
      </c>
      <c r="G531" t="s">
        <v>1390</v>
      </c>
      <c r="H531" t="s">
        <v>1390</v>
      </c>
      <c r="I531" t="s">
        <v>1390</v>
      </c>
      <c r="J531" t="s">
        <v>1390</v>
      </c>
      <c r="K531" t="s">
        <v>1390</v>
      </c>
      <c r="L531" t="s">
        <v>1390</v>
      </c>
      <c r="M531" t="s">
        <v>1390</v>
      </c>
      <c r="N531" s="28">
        <v>14799853267</v>
      </c>
      <c r="O531" s="28">
        <v>4288204197</v>
      </c>
      <c r="P531" s="28">
        <v>3830019215</v>
      </c>
      <c r="Q531" s="28" t="str">
        <f>IF(AND(LEN(CUIPO_datos_abiertos[[#This Row],[COD_PROGRAMATICO_MGA]])=7,ISNUMBER(VALUE(CUIPO_datos_abiertos[[#This Row],[COD_PROGRAMATICO_MGA]]))),"VALIDO","")</f>
        <v/>
      </c>
    </row>
    <row r="532" spans="1:17" hidden="1" x14ac:dyDescent="0.3">
      <c r="A532">
        <v>20251201</v>
      </c>
      <c r="B532" t="s">
        <v>1384</v>
      </c>
      <c r="C532" t="s">
        <v>1388</v>
      </c>
      <c r="D532" t="s">
        <v>1386</v>
      </c>
      <c r="E532" t="s">
        <v>1394</v>
      </c>
      <c r="F532" t="str">
        <f>LEFT(CUIPO_datos_abiertos[[#This Row],[COD_PROGRAMATICO_MGA]],4)</f>
        <v>NO A</v>
      </c>
      <c r="G532" t="s">
        <v>1390</v>
      </c>
      <c r="H532" t="s">
        <v>1390</v>
      </c>
      <c r="I532" t="s">
        <v>1390</v>
      </c>
      <c r="J532" t="s">
        <v>1390</v>
      </c>
      <c r="K532" t="s">
        <v>1390</v>
      </c>
      <c r="L532" t="s">
        <v>1390</v>
      </c>
      <c r="M532" t="s">
        <v>1390</v>
      </c>
      <c r="N532" s="28">
        <v>67670939</v>
      </c>
      <c r="O532" s="28">
        <v>66980180</v>
      </c>
      <c r="P532" s="28">
        <v>66980180</v>
      </c>
      <c r="Q532" s="28" t="str">
        <f>IF(AND(LEN(CUIPO_datos_abiertos[[#This Row],[COD_PROGRAMATICO_MGA]])=7,ISNUMBER(VALUE(CUIPO_datos_abiertos[[#This Row],[COD_PROGRAMATICO_MGA]]))),"VALIDO","")</f>
        <v/>
      </c>
    </row>
    <row r="533" spans="1:17" hidden="1" x14ac:dyDescent="0.3">
      <c r="A533">
        <v>20251201</v>
      </c>
      <c r="B533" t="s">
        <v>1384</v>
      </c>
      <c r="C533" t="s">
        <v>1388</v>
      </c>
      <c r="D533" t="s">
        <v>1386</v>
      </c>
      <c r="E533" t="s">
        <v>1398</v>
      </c>
      <c r="F533" t="str">
        <f>LEFT(CUIPO_datos_abiertos[[#This Row],[COD_PROGRAMATICO_MGA]],4)</f>
        <v>NO A</v>
      </c>
      <c r="G533" t="s">
        <v>1390</v>
      </c>
      <c r="H533" t="s">
        <v>1390</v>
      </c>
      <c r="I533" t="s">
        <v>1390</v>
      </c>
      <c r="J533" t="s">
        <v>1390</v>
      </c>
      <c r="K533" t="s">
        <v>1390</v>
      </c>
      <c r="L533" t="s">
        <v>1390</v>
      </c>
      <c r="M533" t="s">
        <v>1390</v>
      </c>
      <c r="N533" s="28">
        <v>33439053398</v>
      </c>
      <c r="O533" s="28">
        <v>33439053398</v>
      </c>
      <c r="P533" s="28">
        <v>33439053398</v>
      </c>
      <c r="Q533" s="28" t="str">
        <f>IF(AND(LEN(CUIPO_datos_abiertos[[#This Row],[COD_PROGRAMATICO_MGA]])=7,ISNUMBER(VALUE(CUIPO_datos_abiertos[[#This Row],[COD_PROGRAMATICO_MGA]]))),"VALIDO","")</f>
        <v/>
      </c>
    </row>
    <row r="534" spans="1:17" hidden="1" x14ac:dyDescent="0.3">
      <c r="A534">
        <v>20260301</v>
      </c>
      <c r="B534" t="s">
        <v>1384</v>
      </c>
      <c r="C534" t="s">
        <v>1388</v>
      </c>
      <c r="D534" t="s">
        <v>1386</v>
      </c>
      <c r="E534" t="s">
        <v>1398</v>
      </c>
      <c r="F534" t="str">
        <f>LEFT(CUIPO_datos_abiertos[[#This Row],[COD_PROGRAMATICO_MGA]],4)</f>
        <v>NO A</v>
      </c>
      <c r="G534" t="s">
        <v>1390</v>
      </c>
      <c r="H534" t="s">
        <v>1390</v>
      </c>
      <c r="I534" t="s">
        <v>1390</v>
      </c>
      <c r="J534" t="s">
        <v>1390</v>
      </c>
      <c r="K534" t="s">
        <v>1390</v>
      </c>
      <c r="L534" t="s">
        <v>1390</v>
      </c>
      <c r="M534" t="s">
        <v>1390</v>
      </c>
      <c r="N534" s="28">
        <v>300000000</v>
      </c>
      <c r="O534" s="28">
        <v>300000000</v>
      </c>
      <c r="P534" s="28">
        <v>300000000</v>
      </c>
      <c r="Q534" s="28" t="str">
        <f>IF(AND(LEN(CUIPO_datos_abiertos[[#This Row],[COD_PROGRAMATICO_MGA]])=7,ISNUMBER(VALUE(CUIPO_datos_abiertos[[#This Row],[COD_PROGRAMATICO_MGA]]))),"VALIDO","")</f>
        <v/>
      </c>
    </row>
    <row r="535" spans="1:17" hidden="1" x14ac:dyDescent="0.3">
      <c r="A535">
        <v>20260301</v>
      </c>
      <c r="B535" t="s">
        <v>1384</v>
      </c>
      <c r="C535" t="s">
        <v>1566</v>
      </c>
      <c r="D535" t="s">
        <v>1397</v>
      </c>
      <c r="E535" t="s">
        <v>1398</v>
      </c>
      <c r="F535" t="str">
        <f>LEFT(CUIPO_datos_abiertos[[#This Row],[COD_PROGRAMATICO_MGA]],4)</f>
        <v>1906</v>
      </c>
      <c r="G535" t="s">
        <v>1620</v>
      </c>
      <c r="H535" t="s">
        <v>1389</v>
      </c>
      <c r="I535" t="s">
        <v>1390</v>
      </c>
      <c r="J535" t="s">
        <v>1501</v>
      </c>
      <c r="K535" t="s">
        <v>1392</v>
      </c>
      <c r="L535" t="s">
        <v>1390</v>
      </c>
      <c r="M535" t="s">
        <v>1390</v>
      </c>
      <c r="N535" s="28">
        <v>12936725619</v>
      </c>
      <c r="O535" s="28">
        <v>12936725619</v>
      </c>
      <c r="P535" s="28">
        <v>12936725619</v>
      </c>
      <c r="Q535" s="28" t="str">
        <f>IF(AND(LEN(CUIPO_datos_abiertos[[#This Row],[COD_PROGRAMATICO_MGA]])=7,ISNUMBER(VALUE(CUIPO_datos_abiertos[[#This Row],[COD_PROGRAMATICO_MGA]]))),"VALIDO","")</f>
        <v>VALIDO</v>
      </c>
    </row>
    <row r="536" spans="1:17" hidden="1" x14ac:dyDescent="0.3">
      <c r="A536">
        <v>20251201</v>
      </c>
      <c r="B536" t="s">
        <v>1384</v>
      </c>
      <c r="C536" t="s">
        <v>1388</v>
      </c>
      <c r="D536" t="s">
        <v>1386</v>
      </c>
      <c r="E536" t="s">
        <v>1398</v>
      </c>
      <c r="F536" t="str">
        <f>LEFT(CUIPO_datos_abiertos[[#This Row],[COD_PROGRAMATICO_MGA]],4)</f>
        <v>4301</v>
      </c>
      <c r="G536" t="s">
        <v>82</v>
      </c>
      <c r="H536" t="s">
        <v>1389</v>
      </c>
      <c r="I536" t="s">
        <v>1390</v>
      </c>
      <c r="J536" t="s">
        <v>1417</v>
      </c>
      <c r="K536" t="s">
        <v>1392</v>
      </c>
      <c r="L536" t="s">
        <v>1390</v>
      </c>
      <c r="M536" t="s">
        <v>1492</v>
      </c>
      <c r="N536" s="28">
        <v>441666666</v>
      </c>
      <c r="O536" s="28">
        <v>441666666</v>
      </c>
      <c r="P536" s="28">
        <v>441666666</v>
      </c>
      <c r="Q536" s="28" t="str">
        <f>IF(AND(LEN(CUIPO_datos_abiertos[[#This Row],[COD_PROGRAMATICO_MGA]])=7,ISNUMBER(VALUE(CUIPO_datos_abiertos[[#This Row],[COD_PROGRAMATICO_MGA]]))),"VALIDO","")</f>
        <v>VALIDO</v>
      </c>
    </row>
    <row r="537" spans="1:17" hidden="1" x14ac:dyDescent="0.3">
      <c r="A537">
        <v>20251201</v>
      </c>
      <c r="B537" t="s">
        <v>1384</v>
      </c>
      <c r="C537" t="s">
        <v>1388</v>
      </c>
      <c r="D537" t="s">
        <v>1386</v>
      </c>
      <c r="E537" t="s">
        <v>1394</v>
      </c>
      <c r="F537" t="str">
        <f>LEFT(CUIPO_datos_abiertos[[#This Row],[COD_PROGRAMATICO_MGA]],4)</f>
        <v>NO A</v>
      </c>
      <c r="G537" t="s">
        <v>1390</v>
      </c>
      <c r="H537" t="s">
        <v>1390</v>
      </c>
      <c r="I537" t="s">
        <v>1390</v>
      </c>
      <c r="J537" t="s">
        <v>1390</v>
      </c>
      <c r="K537" t="s">
        <v>1390</v>
      </c>
      <c r="L537" t="s">
        <v>1390</v>
      </c>
      <c r="M537" t="s">
        <v>1390</v>
      </c>
      <c r="N537" s="28">
        <v>3516408636</v>
      </c>
      <c r="O537" s="28">
        <v>3458893516</v>
      </c>
      <c r="P537" s="28">
        <v>2626037716</v>
      </c>
      <c r="Q537" s="28" t="str">
        <f>IF(AND(LEN(CUIPO_datos_abiertos[[#This Row],[COD_PROGRAMATICO_MGA]])=7,ISNUMBER(VALUE(CUIPO_datos_abiertos[[#This Row],[COD_PROGRAMATICO_MGA]]))),"VALIDO","")</f>
        <v/>
      </c>
    </row>
    <row r="538" spans="1:17" hidden="1" x14ac:dyDescent="0.3">
      <c r="A538">
        <v>20251201</v>
      </c>
      <c r="B538" t="s">
        <v>1384</v>
      </c>
      <c r="C538" t="s">
        <v>1634</v>
      </c>
      <c r="D538" t="s">
        <v>1386</v>
      </c>
      <c r="E538" t="s">
        <v>1398</v>
      </c>
      <c r="F538" t="str">
        <f>LEFT(CUIPO_datos_abiertos[[#This Row],[COD_PROGRAMATICO_MGA]],4)</f>
        <v>3301</v>
      </c>
      <c r="G538" t="s">
        <v>93</v>
      </c>
      <c r="H538" t="s">
        <v>1389</v>
      </c>
      <c r="I538" t="s">
        <v>1390</v>
      </c>
      <c r="J538" t="s">
        <v>1428</v>
      </c>
      <c r="K538" t="s">
        <v>1392</v>
      </c>
      <c r="L538" t="s">
        <v>1390</v>
      </c>
      <c r="M538" t="s">
        <v>1451</v>
      </c>
      <c r="N538" s="28">
        <v>79516668</v>
      </c>
      <c r="O538" s="28">
        <v>79516668</v>
      </c>
      <c r="P538" s="28">
        <v>79516668</v>
      </c>
      <c r="Q538" s="28" t="str">
        <f>IF(AND(LEN(CUIPO_datos_abiertos[[#This Row],[COD_PROGRAMATICO_MGA]])=7,ISNUMBER(VALUE(CUIPO_datos_abiertos[[#This Row],[COD_PROGRAMATICO_MGA]]))),"VALIDO","")</f>
        <v>VALIDO</v>
      </c>
    </row>
    <row r="539" spans="1:17" hidden="1" x14ac:dyDescent="0.3">
      <c r="A539">
        <v>20260301</v>
      </c>
      <c r="B539" t="s">
        <v>1384</v>
      </c>
      <c r="C539" t="s">
        <v>1388</v>
      </c>
      <c r="D539" t="s">
        <v>1386</v>
      </c>
      <c r="E539" t="s">
        <v>1443</v>
      </c>
      <c r="F539" t="str">
        <f>LEFT(CUIPO_datos_abiertos[[#This Row],[COD_PROGRAMATICO_MGA]],4)</f>
        <v>0</v>
      </c>
      <c r="G539" t="s">
        <v>1388</v>
      </c>
      <c r="H539" t="s">
        <v>1389</v>
      </c>
      <c r="I539" t="s">
        <v>1390</v>
      </c>
      <c r="J539" t="s">
        <v>1391</v>
      </c>
      <c r="K539" t="s">
        <v>1392</v>
      </c>
      <c r="L539" t="s">
        <v>1390</v>
      </c>
      <c r="M539" t="s">
        <v>1390</v>
      </c>
      <c r="N539" s="28">
        <v>1616683</v>
      </c>
      <c r="O539" s="28">
        <v>1616683</v>
      </c>
      <c r="P539" s="28">
        <v>1616683</v>
      </c>
      <c r="Q539" s="28" t="str">
        <f>IF(AND(LEN(CUIPO_datos_abiertos[[#This Row],[COD_PROGRAMATICO_MGA]])=7,ISNUMBER(VALUE(CUIPO_datos_abiertos[[#This Row],[COD_PROGRAMATICO_MGA]]))),"VALIDO","")</f>
        <v/>
      </c>
    </row>
    <row r="540" spans="1:17" hidden="1" x14ac:dyDescent="0.3">
      <c r="A540">
        <v>20251201</v>
      </c>
      <c r="B540" t="s">
        <v>1384</v>
      </c>
      <c r="C540" t="s">
        <v>1635</v>
      </c>
      <c r="D540" t="s">
        <v>1386</v>
      </c>
      <c r="E540" t="s">
        <v>1398</v>
      </c>
      <c r="F540" t="str">
        <f>LEFT(CUIPO_datos_abiertos[[#This Row],[COD_PROGRAMATICO_MGA]],4)</f>
        <v>4101</v>
      </c>
      <c r="G540" t="s">
        <v>1636</v>
      </c>
      <c r="H540" t="s">
        <v>1601</v>
      </c>
      <c r="I540" t="s">
        <v>1390</v>
      </c>
      <c r="J540" t="s">
        <v>1417</v>
      </c>
      <c r="K540" t="s">
        <v>1392</v>
      </c>
      <c r="L540" t="s">
        <v>1390</v>
      </c>
      <c r="M540" t="s">
        <v>1390</v>
      </c>
      <c r="N540" s="28">
        <v>39999960</v>
      </c>
      <c r="O540" s="28">
        <v>0</v>
      </c>
      <c r="P540" s="28">
        <v>0</v>
      </c>
      <c r="Q540" s="28" t="str">
        <f>IF(AND(LEN(CUIPO_datos_abiertos[[#This Row],[COD_PROGRAMATICO_MGA]])=7,ISNUMBER(VALUE(CUIPO_datos_abiertos[[#This Row],[COD_PROGRAMATICO_MGA]]))),"VALIDO","")</f>
        <v>VALIDO</v>
      </c>
    </row>
    <row r="541" spans="1:17" hidden="1" x14ac:dyDescent="0.3">
      <c r="A541">
        <v>20251201</v>
      </c>
      <c r="B541" t="s">
        <v>1384</v>
      </c>
      <c r="C541" t="s">
        <v>1388</v>
      </c>
      <c r="D541" t="s">
        <v>1386</v>
      </c>
      <c r="E541" t="s">
        <v>1398</v>
      </c>
      <c r="F541" t="str">
        <f>LEFT(CUIPO_datos_abiertos[[#This Row],[COD_PROGRAMATICO_MGA]],4)</f>
        <v>0</v>
      </c>
      <c r="G541" t="s">
        <v>1388</v>
      </c>
      <c r="H541" t="s">
        <v>1389</v>
      </c>
      <c r="I541" t="s">
        <v>1390</v>
      </c>
      <c r="J541" t="s">
        <v>1391</v>
      </c>
      <c r="K541" t="s">
        <v>1392</v>
      </c>
      <c r="L541" t="s">
        <v>1390</v>
      </c>
      <c r="M541" t="s">
        <v>1409</v>
      </c>
      <c r="N541" s="28">
        <v>800144200</v>
      </c>
      <c r="O541" s="28">
        <v>800144200</v>
      </c>
      <c r="P541" s="28">
        <v>800144200</v>
      </c>
      <c r="Q541" s="28" t="str">
        <f>IF(AND(LEN(CUIPO_datos_abiertos[[#This Row],[COD_PROGRAMATICO_MGA]])=7,ISNUMBER(VALUE(CUIPO_datos_abiertos[[#This Row],[COD_PROGRAMATICO_MGA]]))),"VALIDO","")</f>
        <v/>
      </c>
    </row>
    <row r="542" spans="1:17" hidden="1" x14ac:dyDescent="0.3">
      <c r="A542">
        <v>20260301</v>
      </c>
      <c r="B542" t="s">
        <v>1384</v>
      </c>
      <c r="C542" t="s">
        <v>1388</v>
      </c>
      <c r="D542" t="s">
        <v>1386</v>
      </c>
      <c r="E542" t="s">
        <v>1398</v>
      </c>
      <c r="F542" t="str">
        <f>LEFT(CUIPO_datos_abiertos[[#This Row],[COD_PROGRAMATICO_MGA]],4)</f>
        <v>NO A</v>
      </c>
      <c r="G542" t="s">
        <v>1390</v>
      </c>
      <c r="H542" t="s">
        <v>1390</v>
      </c>
      <c r="I542" t="s">
        <v>1390</v>
      </c>
      <c r="J542" t="s">
        <v>1390</v>
      </c>
      <c r="K542" t="s">
        <v>1390</v>
      </c>
      <c r="L542" t="s">
        <v>1390</v>
      </c>
      <c r="M542" t="s">
        <v>1390</v>
      </c>
      <c r="N542" s="28">
        <v>1442213204</v>
      </c>
      <c r="O542" s="28">
        <v>1442213204</v>
      </c>
      <c r="P542" s="28">
        <v>1442213204</v>
      </c>
      <c r="Q542" s="28" t="str">
        <f>IF(AND(LEN(CUIPO_datos_abiertos[[#This Row],[COD_PROGRAMATICO_MGA]])=7,ISNUMBER(VALUE(CUIPO_datos_abiertos[[#This Row],[COD_PROGRAMATICO_MGA]]))),"VALIDO","")</f>
        <v/>
      </c>
    </row>
    <row r="543" spans="1:17" hidden="1" x14ac:dyDescent="0.3">
      <c r="A543">
        <v>20251201</v>
      </c>
      <c r="B543" t="s">
        <v>1384</v>
      </c>
      <c r="C543" t="s">
        <v>1385</v>
      </c>
      <c r="D543" t="s">
        <v>1386</v>
      </c>
      <c r="E543" t="s">
        <v>1394</v>
      </c>
      <c r="F543" t="str">
        <f>LEFT(CUIPO_datos_abiertos[[#This Row],[COD_PROGRAMATICO_MGA]],4)</f>
        <v>0</v>
      </c>
      <c r="G543" t="s">
        <v>1388</v>
      </c>
      <c r="H543" t="s">
        <v>1389</v>
      </c>
      <c r="I543" t="s">
        <v>1405</v>
      </c>
      <c r="J543" t="s">
        <v>1502</v>
      </c>
      <c r="K543" t="s">
        <v>1392</v>
      </c>
      <c r="L543" t="s">
        <v>1390</v>
      </c>
      <c r="M543" t="s">
        <v>1390</v>
      </c>
      <c r="N543" s="28">
        <v>544712354</v>
      </c>
      <c r="O543" s="28">
        <v>542424677</v>
      </c>
      <c r="P543" s="28">
        <v>542424677</v>
      </c>
      <c r="Q543" s="28" t="str">
        <f>IF(AND(LEN(CUIPO_datos_abiertos[[#This Row],[COD_PROGRAMATICO_MGA]])=7,ISNUMBER(VALUE(CUIPO_datos_abiertos[[#This Row],[COD_PROGRAMATICO_MGA]]))),"VALIDO","")</f>
        <v/>
      </c>
    </row>
    <row r="544" spans="1:17" hidden="1" x14ac:dyDescent="0.3">
      <c r="A544">
        <v>20251201</v>
      </c>
      <c r="B544" t="s">
        <v>1384</v>
      </c>
      <c r="C544" t="s">
        <v>1637</v>
      </c>
      <c r="D544" t="s">
        <v>1386</v>
      </c>
      <c r="E544" t="s">
        <v>1402</v>
      </c>
      <c r="F544" t="str">
        <f>LEFT(CUIPO_datos_abiertos[[#This Row],[COD_PROGRAMATICO_MGA]],4)</f>
        <v>2201</v>
      </c>
      <c r="G544" t="s">
        <v>282</v>
      </c>
      <c r="H544" t="s">
        <v>1530</v>
      </c>
      <c r="I544" t="s">
        <v>1638</v>
      </c>
      <c r="J544" t="s">
        <v>1404</v>
      </c>
      <c r="K544" t="s">
        <v>1392</v>
      </c>
      <c r="L544" t="s">
        <v>1390</v>
      </c>
      <c r="M544" t="s">
        <v>1390</v>
      </c>
      <c r="N544" s="28">
        <v>1367967</v>
      </c>
      <c r="O544" s="28">
        <v>1367967</v>
      </c>
      <c r="P544" s="28">
        <v>1367967</v>
      </c>
      <c r="Q544" s="28" t="str">
        <f>IF(AND(LEN(CUIPO_datos_abiertos[[#This Row],[COD_PROGRAMATICO_MGA]])=7,ISNUMBER(VALUE(CUIPO_datos_abiertos[[#This Row],[COD_PROGRAMATICO_MGA]]))),"VALIDO","")</f>
        <v>VALIDO</v>
      </c>
    </row>
    <row r="545" spans="1:17" hidden="1" x14ac:dyDescent="0.3">
      <c r="A545">
        <v>20251201</v>
      </c>
      <c r="B545" t="s">
        <v>1384</v>
      </c>
      <c r="C545" t="s">
        <v>1388</v>
      </c>
      <c r="D545" t="s">
        <v>1386</v>
      </c>
      <c r="E545" t="s">
        <v>1443</v>
      </c>
      <c r="F545" t="str">
        <f>LEFT(CUIPO_datos_abiertos[[#This Row],[COD_PROGRAMATICO_MGA]],4)</f>
        <v>0</v>
      </c>
      <c r="G545" t="s">
        <v>1388</v>
      </c>
      <c r="H545" t="s">
        <v>1389</v>
      </c>
      <c r="I545" t="s">
        <v>1390</v>
      </c>
      <c r="J545" t="s">
        <v>1391</v>
      </c>
      <c r="K545" t="s">
        <v>1392</v>
      </c>
      <c r="L545" t="s">
        <v>1390</v>
      </c>
      <c r="M545" t="s">
        <v>1390</v>
      </c>
      <c r="N545" s="28">
        <v>21846258</v>
      </c>
      <c r="O545" s="28">
        <v>21846258</v>
      </c>
      <c r="P545" s="28">
        <v>21846258</v>
      </c>
      <c r="Q545" s="28" t="str">
        <f>IF(AND(LEN(CUIPO_datos_abiertos[[#This Row],[COD_PROGRAMATICO_MGA]])=7,ISNUMBER(VALUE(CUIPO_datos_abiertos[[#This Row],[COD_PROGRAMATICO_MGA]]))),"VALIDO","")</f>
        <v/>
      </c>
    </row>
    <row r="546" spans="1:17" hidden="1" x14ac:dyDescent="0.3">
      <c r="A546">
        <v>20251201</v>
      </c>
      <c r="B546" t="s">
        <v>1384</v>
      </c>
      <c r="C546" t="s">
        <v>1639</v>
      </c>
      <c r="D546" t="s">
        <v>1397</v>
      </c>
      <c r="E546" t="s">
        <v>1398</v>
      </c>
      <c r="F546" t="str">
        <f>LEFT(CUIPO_datos_abiertos[[#This Row],[COD_PROGRAMATICO_MGA]],4)</f>
        <v>4599</v>
      </c>
      <c r="G546" t="s">
        <v>109</v>
      </c>
      <c r="H546" t="s">
        <v>1389</v>
      </c>
      <c r="I546" t="s">
        <v>1390</v>
      </c>
      <c r="J546" t="s">
        <v>1417</v>
      </c>
      <c r="K546" t="s">
        <v>1392</v>
      </c>
      <c r="L546" t="s">
        <v>1390</v>
      </c>
      <c r="M546" t="s">
        <v>1390</v>
      </c>
      <c r="N546" s="28">
        <v>565000000</v>
      </c>
      <c r="O546" s="28">
        <v>565000000</v>
      </c>
      <c r="P546" s="28">
        <v>565000000</v>
      </c>
      <c r="Q546" s="28" t="str">
        <f>IF(AND(LEN(CUIPO_datos_abiertos[[#This Row],[COD_PROGRAMATICO_MGA]])=7,ISNUMBER(VALUE(CUIPO_datos_abiertos[[#This Row],[COD_PROGRAMATICO_MGA]]))),"VALIDO","")</f>
        <v>VALIDO</v>
      </c>
    </row>
    <row r="547" spans="1:17" hidden="1" x14ac:dyDescent="0.3">
      <c r="A547">
        <v>20251201</v>
      </c>
      <c r="B547" t="s">
        <v>1384</v>
      </c>
      <c r="C547" t="s">
        <v>1640</v>
      </c>
      <c r="D547" t="s">
        <v>1386</v>
      </c>
      <c r="E547" t="s">
        <v>1398</v>
      </c>
      <c r="F547" t="str">
        <f>LEFT(CUIPO_datos_abiertos[[#This Row],[COD_PROGRAMATICO_MGA]],4)</f>
        <v>4104</v>
      </c>
      <c r="G547" t="s">
        <v>117</v>
      </c>
      <c r="H547" t="s">
        <v>1641</v>
      </c>
      <c r="I547" t="s">
        <v>1390</v>
      </c>
      <c r="J547" t="s">
        <v>1425</v>
      </c>
      <c r="K547" t="s">
        <v>1392</v>
      </c>
      <c r="L547" t="s">
        <v>1390</v>
      </c>
      <c r="M547" t="s">
        <v>1390</v>
      </c>
      <c r="N547" s="28">
        <v>5534402161</v>
      </c>
      <c r="O547" s="28">
        <v>5505111677</v>
      </c>
      <c r="P547" s="28">
        <v>5505111677</v>
      </c>
      <c r="Q547" s="28" t="str">
        <f>IF(AND(LEN(CUIPO_datos_abiertos[[#This Row],[COD_PROGRAMATICO_MGA]])=7,ISNUMBER(VALUE(CUIPO_datos_abiertos[[#This Row],[COD_PROGRAMATICO_MGA]]))),"VALIDO","")</f>
        <v>VALIDO</v>
      </c>
    </row>
    <row r="548" spans="1:17" hidden="1" x14ac:dyDescent="0.3">
      <c r="A548">
        <v>20260301</v>
      </c>
      <c r="B548" t="s">
        <v>1384</v>
      </c>
      <c r="C548" t="s">
        <v>1388</v>
      </c>
      <c r="D548" t="s">
        <v>1386</v>
      </c>
      <c r="E548" t="s">
        <v>1398</v>
      </c>
      <c r="F548" t="str">
        <f>LEFT(CUIPO_datos_abiertos[[#This Row],[COD_PROGRAMATICO_MGA]],4)</f>
        <v>0</v>
      </c>
      <c r="G548" t="s">
        <v>1388</v>
      </c>
      <c r="H548" t="s">
        <v>1479</v>
      </c>
      <c r="I548" t="s">
        <v>1390</v>
      </c>
      <c r="J548" t="s">
        <v>1391</v>
      </c>
      <c r="K548" t="s">
        <v>1392</v>
      </c>
      <c r="L548" t="s">
        <v>1390</v>
      </c>
      <c r="M548" t="s">
        <v>1390</v>
      </c>
      <c r="N548" s="28">
        <v>699715681</v>
      </c>
      <c r="O548" s="28">
        <v>93266009</v>
      </c>
      <c r="P548" s="28">
        <v>93266009</v>
      </c>
      <c r="Q548" s="28" t="str">
        <f>IF(AND(LEN(CUIPO_datos_abiertos[[#This Row],[COD_PROGRAMATICO_MGA]])=7,ISNUMBER(VALUE(CUIPO_datos_abiertos[[#This Row],[COD_PROGRAMATICO_MGA]]))),"VALIDO","")</f>
        <v/>
      </c>
    </row>
    <row r="549" spans="1:17" hidden="1" x14ac:dyDescent="0.3">
      <c r="A549">
        <v>20251201</v>
      </c>
      <c r="B549" t="s">
        <v>1384</v>
      </c>
      <c r="C549" t="s">
        <v>1642</v>
      </c>
      <c r="D549" t="s">
        <v>1386</v>
      </c>
      <c r="E549" t="s">
        <v>1398</v>
      </c>
      <c r="F549" t="str">
        <f>LEFT(CUIPO_datos_abiertos[[#This Row],[COD_PROGRAMATICO_MGA]],4)</f>
        <v>4301</v>
      </c>
      <c r="G549" t="s">
        <v>1555</v>
      </c>
      <c r="H549" t="s">
        <v>1389</v>
      </c>
      <c r="I549" t="s">
        <v>1390</v>
      </c>
      <c r="J549" t="s">
        <v>1412</v>
      </c>
      <c r="K549" t="s">
        <v>1392</v>
      </c>
      <c r="L549" t="s">
        <v>1390</v>
      </c>
      <c r="M549" t="s">
        <v>1492</v>
      </c>
      <c r="N549" s="28">
        <v>41666666</v>
      </c>
      <c r="O549" s="28">
        <v>41666666</v>
      </c>
      <c r="P549" s="28">
        <v>41666666</v>
      </c>
      <c r="Q549" s="28" t="str">
        <f>IF(AND(LEN(CUIPO_datos_abiertos[[#This Row],[COD_PROGRAMATICO_MGA]])=7,ISNUMBER(VALUE(CUIPO_datos_abiertos[[#This Row],[COD_PROGRAMATICO_MGA]]))),"VALIDO","")</f>
        <v>VALIDO</v>
      </c>
    </row>
    <row r="550" spans="1:17" hidden="1" x14ac:dyDescent="0.3">
      <c r="A550">
        <v>20251201</v>
      </c>
      <c r="B550" t="s">
        <v>1384</v>
      </c>
      <c r="C550" t="s">
        <v>1388</v>
      </c>
      <c r="D550" t="s">
        <v>1397</v>
      </c>
      <c r="E550" t="s">
        <v>1398</v>
      </c>
      <c r="F550" t="str">
        <f>LEFT(CUIPO_datos_abiertos[[#This Row],[COD_PROGRAMATICO_MGA]],4)</f>
        <v>NO A</v>
      </c>
      <c r="G550" t="s">
        <v>1390</v>
      </c>
      <c r="H550" t="s">
        <v>1390</v>
      </c>
      <c r="I550" t="s">
        <v>1390</v>
      </c>
      <c r="J550" t="s">
        <v>1390</v>
      </c>
      <c r="K550" t="s">
        <v>1390</v>
      </c>
      <c r="L550" t="s">
        <v>1390</v>
      </c>
      <c r="M550" t="s">
        <v>1390</v>
      </c>
      <c r="N550" s="28">
        <v>41797501</v>
      </c>
      <c r="O550" s="28">
        <v>41797501</v>
      </c>
      <c r="P550" s="28">
        <v>41797501</v>
      </c>
      <c r="Q550" s="28" t="str">
        <f>IF(AND(LEN(CUIPO_datos_abiertos[[#This Row],[COD_PROGRAMATICO_MGA]])=7,ISNUMBER(VALUE(CUIPO_datos_abiertos[[#This Row],[COD_PROGRAMATICO_MGA]]))),"VALIDO","")</f>
        <v/>
      </c>
    </row>
    <row r="551" spans="1:17" hidden="1" x14ac:dyDescent="0.3">
      <c r="A551">
        <v>20251201</v>
      </c>
      <c r="B551" t="s">
        <v>1384</v>
      </c>
      <c r="C551" t="s">
        <v>1388</v>
      </c>
      <c r="D551" t="s">
        <v>1386</v>
      </c>
      <c r="E551" t="s">
        <v>1398</v>
      </c>
      <c r="F551" t="str">
        <f>LEFT(CUIPO_datos_abiertos[[#This Row],[COD_PROGRAMATICO_MGA]],4)</f>
        <v>NO A</v>
      </c>
      <c r="G551" t="s">
        <v>1390</v>
      </c>
      <c r="H551" t="s">
        <v>1390</v>
      </c>
      <c r="I551" t="s">
        <v>1390</v>
      </c>
      <c r="J551" t="s">
        <v>1390</v>
      </c>
      <c r="K551" t="s">
        <v>1390</v>
      </c>
      <c r="L551" t="s">
        <v>1390</v>
      </c>
      <c r="M551" t="s">
        <v>1390</v>
      </c>
      <c r="N551" s="28">
        <v>11347483793</v>
      </c>
      <c r="O551" s="28">
        <v>2257939000</v>
      </c>
      <c r="P551" s="28">
        <v>2257939000</v>
      </c>
      <c r="Q551" s="28" t="str">
        <f>IF(AND(LEN(CUIPO_datos_abiertos[[#This Row],[COD_PROGRAMATICO_MGA]])=7,ISNUMBER(VALUE(CUIPO_datos_abiertos[[#This Row],[COD_PROGRAMATICO_MGA]]))),"VALIDO","")</f>
        <v/>
      </c>
    </row>
    <row r="552" spans="1:17" hidden="1" x14ac:dyDescent="0.3">
      <c r="A552">
        <v>20251201</v>
      </c>
      <c r="B552" t="s">
        <v>1384</v>
      </c>
      <c r="C552" t="s">
        <v>1499</v>
      </c>
      <c r="D552" t="s">
        <v>1397</v>
      </c>
      <c r="E552" t="s">
        <v>1398</v>
      </c>
      <c r="F552" t="str">
        <f>LEFT(CUIPO_datos_abiertos[[#This Row],[COD_PROGRAMATICO_MGA]],4)</f>
        <v>3708</v>
      </c>
      <c r="G552" t="s">
        <v>1500</v>
      </c>
      <c r="H552" t="s">
        <v>1389</v>
      </c>
      <c r="I552" t="s">
        <v>1390</v>
      </c>
      <c r="J552" t="s">
        <v>1501</v>
      </c>
      <c r="K552" t="s">
        <v>1392</v>
      </c>
      <c r="L552" t="s">
        <v>1390</v>
      </c>
      <c r="M552" t="s">
        <v>1390</v>
      </c>
      <c r="N552" s="28">
        <v>4449898257</v>
      </c>
      <c r="O552" s="28">
        <v>4449898257</v>
      </c>
      <c r="P552" s="28">
        <v>4449898257</v>
      </c>
      <c r="Q552" s="28" t="str">
        <f>IF(AND(LEN(CUIPO_datos_abiertos[[#This Row],[COD_PROGRAMATICO_MGA]])=7,ISNUMBER(VALUE(CUIPO_datos_abiertos[[#This Row],[COD_PROGRAMATICO_MGA]]))),"VALIDO","")</f>
        <v>VALIDO</v>
      </c>
    </row>
    <row r="553" spans="1:17" hidden="1" x14ac:dyDescent="0.3">
      <c r="A553">
        <v>20251201</v>
      </c>
      <c r="B553" t="s">
        <v>1384</v>
      </c>
      <c r="C553" t="s">
        <v>1388</v>
      </c>
      <c r="D553" t="s">
        <v>1386</v>
      </c>
      <c r="E553" t="s">
        <v>1398</v>
      </c>
      <c r="F553" t="str">
        <f>LEFT(CUIPO_datos_abiertos[[#This Row],[COD_PROGRAMATICO_MGA]],4)</f>
        <v>NO A</v>
      </c>
      <c r="G553" t="s">
        <v>1390</v>
      </c>
      <c r="H553" t="s">
        <v>1390</v>
      </c>
      <c r="I553" t="s">
        <v>1390</v>
      </c>
      <c r="J553" t="s">
        <v>1390</v>
      </c>
      <c r="K553" t="s">
        <v>1390</v>
      </c>
      <c r="L553" t="s">
        <v>1390</v>
      </c>
      <c r="M553" t="s">
        <v>1390</v>
      </c>
      <c r="N553" s="28">
        <v>706080989</v>
      </c>
      <c r="O553" s="28">
        <v>706080989</v>
      </c>
      <c r="P553" s="28">
        <v>706080989</v>
      </c>
      <c r="Q553" s="28" t="str">
        <f>IF(AND(LEN(CUIPO_datos_abiertos[[#This Row],[COD_PROGRAMATICO_MGA]])=7,ISNUMBER(VALUE(CUIPO_datos_abiertos[[#This Row],[COD_PROGRAMATICO_MGA]]))),"VALIDO","")</f>
        <v/>
      </c>
    </row>
    <row r="554" spans="1:17" hidden="1" x14ac:dyDescent="0.3">
      <c r="A554">
        <v>20251201</v>
      </c>
      <c r="B554" t="s">
        <v>1384</v>
      </c>
      <c r="C554" t="s">
        <v>1388</v>
      </c>
      <c r="D554" t="s">
        <v>1386</v>
      </c>
      <c r="E554" t="s">
        <v>1394</v>
      </c>
      <c r="F554" t="str">
        <f>LEFT(CUIPO_datos_abiertos[[#This Row],[COD_PROGRAMATICO_MGA]],4)</f>
        <v>1903</v>
      </c>
      <c r="G554" t="s">
        <v>1399</v>
      </c>
      <c r="H554" t="s">
        <v>1389</v>
      </c>
      <c r="I554" t="s">
        <v>1471</v>
      </c>
      <c r="J554" t="s">
        <v>1428</v>
      </c>
      <c r="K554" t="s">
        <v>1392</v>
      </c>
      <c r="L554" t="s">
        <v>1390</v>
      </c>
      <c r="M554" t="s">
        <v>1472</v>
      </c>
      <c r="N554" s="28">
        <v>2212371102</v>
      </c>
      <c r="O554" s="28">
        <v>2212371102</v>
      </c>
      <c r="P554" s="28">
        <v>2212371102</v>
      </c>
      <c r="Q554" s="28" t="str">
        <f>IF(AND(LEN(CUIPO_datos_abiertos[[#This Row],[COD_PROGRAMATICO_MGA]])=7,ISNUMBER(VALUE(CUIPO_datos_abiertos[[#This Row],[COD_PROGRAMATICO_MGA]]))),"VALIDO","")</f>
        <v>VALIDO</v>
      </c>
    </row>
    <row r="555" spans="1:17" hidden="1" x14ac:dyDescent="0.3">
      <c r="A555">
        <v>20251201</v>
      </c>
      <c r="B555" t="s">
        <v>1384</v>
      </c>
      <c r="C555" t="s">
        <v>1390</v>
      </c>
      <c r="D555" t="s">
        <v>1386</v>
      </c>
      <c r="E555" t="s">
        <v>1394</v>
      </c>
      <c r="F555" t="str">
        <f>LEFT(CUIPO_datos_abiertos[[#This Row],[COD_PROGRAMATICO_MGA]],4)</f>
        <v>1903</v>
      </c>
      <c r="G555" t="s">
        <v>1399</v>
      </c>
      <c r="H555" t="s">
        <v>1389</v>
      </c>
      <c r="I555" t="s">
        <v>1440</v>
      </c>
      <c r="J555" t="s">
        <v>1441</v>
      </c>
      <c r="K555" t="s">
        <v>1392</v>
      </c>
      <c r="L555" t="s">
        <v>1390</v>
      </c>
      <c r="M555" t="s">
        <v>1472</v>
      </c>
      <c r="N555" s="28">
        <v>882289807</v>
      </c>
      <c r="O555" s="28">
        <v>838175316</v>
      </c>
      <c r="P555" s="28">
        <v>838175316</v>
      </c>
      <c r="Q555" s="28" t="str">
        <f>IF(AND(LEN(CUIPO_datos_abiertos[[#This Row],[COD_PROGRAMATICO_MGA]])=7,ISNUMBER(VALUE(CUIPO_datos_abiertos[[#This Row],[COD_PROGRAMATICO_MGA]]))),"VALIDO","")</f>
        <v>VALIDO</v>
      </c>
    </row>
    <row r="556" spans="1:17" hidden="1" x14ac:dyDescent="0.3">
      <c r="A556">
        <v>20251201</v>
      </c>
      <c r="B556" t="s">
        <v>1384</v>
      </c>
      <c r="C556" t="s">
        <v>1407</v>
      </c>
      <c r="D556" t="s">
        <v>1386</v>
      </c>
      <c r="E556" t="s">
        <v>1402</v>
      </c>
      <c r="F556" t="str">
        <f>LEFT(CUIPO_datos_abiertos[[#This Row],[COD_PROGRAMATICO_MGA]],4)</f>
        <v>2201</v>
      </c>
      <c r="G556" t="s">
        <v>51</v>
      </c>
      <c r="H556" t="s">
        <v>1389</v>
      </c>
      <c r="I556" t="s">
        <v>1408</v>
      </c>
      <c r="J556" t="s">
        <v>1404</v>
      </c>
      <c r="K556" t="s">
        <v>1392</v>
      </c>
      <c r="L556" t="s">
        <v>1390</v>
      </c>
      <c r="M556" t="s">
        <v>1390</v>
      </c>
      <c r="N556" s="28">
        <v>337856535</v>
      </c>
      <c r="O556" s="28">
        <v>337856535</v>
      </c>
      <c r="P556" s="28">
        <v>337856535</v>
      </c>
      <c r="Q556" s="28" t="str">
        <f>IF(AND(LEN(CUIPO_datos_abiertos[[#This Row],[COD_PROGRAMATICO_MGA]])=7,ISNUMBER(VALUE(CUIPO_datos_abiertos[[#This Row],[COD_PROGRAMATICO_MGA]]))),"VALIDO","")</f>
        <v>VALIDO</v>
      </c>
    </row>
    <row r="557" spans="1:17" hidden="1" x14ac:dyDescent="0.3">
      <c r="A557">
        <v>20260301</v>
      </c>
      <c r="B557" t="s">
        <v>1384</v>
      </c>
      <c r="C557" t="s">
        <v>1388</v>
      </c>
      <c r="D557" t="s">
        <v>1386</v>
      </c>
      <c r="E557" t="s">
        <v>1394</v>
      </c>
      <c r="F557" t="str">
        <f>LEFT(CUIPO_datos_abiertos[[#This Row],[COD_PROGRAMATICO_MGA]],4)</f>
        <v>NO A</v>
      </c>
      <c r="G557" t="s">
        <v>1390</v>
      </c>
      <c r="H557" t="s">
        <v>1390</v>
      </c>
      <c r="I557" t="s">
        <v>1390</v>
      </c>
      <c r="J557" t="s">
        <v>1390</v>
      </c>
      <c r="K557" t="s">
        <v>1390</v>
      </c>
      <c r="L557" t="s">
        <v>1390</v>
      </c>
      <c r="M557" t="s">
        <v>1390</v>
      </c>
      <c r="N557" s="28">
        <v>3227440689</v>
      </c>
      <c r="O557" s="28">
        <v>3227440689</v>
      </c>
      <c r="P557" s="28">
        <v>2316272719</v>
      </c>
      <c r="Q557" s="28" t="str">
        <f>IF(AND(LEN(CUIPO_datos_abiertos[[#This Row],[COD_PROGRAMATICO_MGA]])=7,ISNUMBER(VALUE(CUIPO_datos_abiertos[[#This Row],[COD_PROGRAMATICO_MGA]]))),"VALIDO","")</f>
        <v/>
      </c>
    </row>
    <row r="558" spans="1:17" hidden="1" x14ac:dyDescent="0.3">
      <c r="A558">
        <v>20251201</v>
      </c>
      <c r="B558" t="s">
        <v>1384</v>
      </c>
      <c r="C558" t="s">
        <v>1385</v>
      </c>
      <c r="D558" t="s">
        <v>1386</v>
      </c>
      <c r="E558" t="s">
        <v>1387</v>
      </c>
      <c r="F558" t="str">
        <f>LEFT(CUIPO_datos_abiertos[[#This Row],[COD_PROGRAMATICO_MGA]],4)</f>
        <v>0</v>
      </c>
      <c r="G558" t="s">
        <v>1388</v>
      </c>
      <c r="H558" t="s">
        <v>1389</v>
      </c>
      <c r="I558" t="s">
        <v>1390</v>
      </c>
      <c r="J558" t="s">
        <v>1391</v>
      </c>
      <c r="K558" t="s">
        <v>1392</v>
      </c>
      <c r="L558" t="s">
        <v>1390</v>
      </c>
      <c r="M558" t="s">
        <v>1390</v>
      </c>
      <c r="N558" s="28">
        <v>13191517</v>
      </c>
      <c r="O558" s="28">
        <v>13191517</v>
      </c>
      <c r="P558" s="28">
        <v>13191517</v>
      </c>
      <c r="Q558" s="28" t="str">
        <f>IF(AND(LEN(CUIPO_datos_abiertos[[#This Row],[COD_PROGRAMATICO_MGA]])=7,ISNUMBER(VALUE(CUIPO_datos_abiertos[[#This Row],[COD_PROGRAMATICO_MGA]]))),"VALIDO","")</f>
        <v/>
      </c>
    </row>
    <row r="559" spans="1:17" hidden="1" x14ac:dyDescent="0.3">
      <c r="A559">
        <v>20251201</v>
      </c>
      <c r="B559" t="s">
        <v>1384</v>
      </c>
      <c r="C559" t="s">
        <v>1643</v>
      </c>
      <c r="D559" t="s">
        <v>1386</v>
      </c>
      <c r="E559" t="s">
        <v>1398</v>
      </c>
      <c r="F559" t="str">
        <f>LEFT(CUIPO_datos_abiertos[[#This Row],[COD_PROGRAMATICO_MGA]],4)</f>
        <v>4599</v>
      </c>
      <c r="G559" t="s">
        <v>109</v>
      </c>
      <c r="H559" t="s">
        <v>1389</v>
      </c>
      <c r="I559" t="s">
        <v>1390</v>
      </c>
      <c r="J559" t="s">
        <v>1412</v>
      </c>
      <c r="K559" t="s">
        <v>1392</v>
      </c>
      <c r="L559" t="s">
        <v>1390</v>
      </c>
      <c r="M559" t="s">
        <v>1390</v>
      </c>
      <c r="N559" s="28">
        <v>317735634</v>
      </c>
      <c r="O559" s="28">
        <v>317735634</v>
      </c>
      <c r="P559" s="28">
        <v>317735634</v>
      </c>
      <c r="Q559" s="28" t="str">
        <f>IF(AND(LEN(CUIPO_datos_abiertos[[#This Row],[COD_PROGRAMATICO_MGA]])=7,ISNUMBER(VALUE(CUIPO_datos_abiertos[[#This Row],[COD_PROGRAMATICO_MGA]]))),"VALIDO","")</f>
        <v>VALIDO</v>
      </c>
    </row>
    <row r="560" spans="1:17" hidden="1" x14ac:dyDescent="0.3">
      <c r="A560">
        <v>20260301</v>
      </c>
      <c r="B560" t="s">
        <v>1384</v>
      </c>
      <c r="C560" t="s">
        <v>1388</v>
      </c>
      <c r="D560" t="s">
        <v>1386</v>
      </c>
      <c r="E560" t="s">
        <v>1398</v>
      </c>
      <c r="F560" t="str">
        <f>LEFT(CUIPO_datos_abiertos[[#This Row],[COD_PROGRAMATICO_MGA]],4)</f>
        <v>0</v>
      </c>
      <c r="G560" t="s">
        <v>1388</v>
      </c>
      <c r="H560" t="s">
        <v>1389</v>
      </c>
      <c r="I560" t="s">
        <v>1390</v>
      </c>
      <c r="J560" t="s">
        <v>1644</v>
      </c>
      <c r="K560" t="s">
        <v>1392</v>
      </c>
      <c r="L560" t="s">
        <v>1390</v>
      </c>
      <c r="M560" t="s">
        <v>1390</v>
      </c>
      <c r="N560" s="28">
        <v>593076391</v>
      </c>
      <c r="O560" s="28">
        <v>593076391</v>
      </c>
      <c r="P560" s="28">
        <v>401104602</v>
      </c>
      <c r="Q560" s="28" t="str">
        <f>IF(AND(LEN(CUIPO_datos_abiertos[[#This Row],[COD_PROGRAMATICO_MGA]])=7,ISNUMBER(VALUE(CUIPO_datos_abiertos[[#This Row],[COD_PROGRAMATICO_MGA]]))),"VALIDO","")</f>
        <v/>
      </c>
    </row>
    <row r="561" spans="1:17" hidden="1" x14ac:dyDescent="0.3">
      <c r="A561">
        <v>20251201</v>
      </c>
      <c r="B561" t="s">
        <v>1384</v>
      </c>
      <c r="C561" t="s">
        <v>1390</v>
      </c>
      <c r="D561" t="s">
        <v>1386</v>
      </c>
      <c r="E561" t="s">
        <v>1398</v>
      </c>
      <c r="F561" t="str">
        <f>LEFT(CUIPO_datos_abiertos[[#This Row],[COD_PROGRAMATICO_MGA]],4)</f>
        <v>0</v>
      </c>
      <c r="G561" t="s">
        <v>1388</v>
      </c>
      <c r="H561" t="s">
        <v>1389</v>
      </c>
      <c r="I561" t="s">
        <v>1390</v>
      </c>
      <c r="J561" t="s">
        <v>1391</v>
      </c>
      <c r="K561" t="s">
        <v>1392</v>
      </c>
      <c r="L561" t="s">
        <v>1390</v>
      </c>
      <c r="M561" t="s">
        <v>1390</v>
      </c>
      <c r="N561" s="28">
        <v>10992859</v>
      </c>
      <c r="O561" s="28">
        <v>10992859</v>
      </c>
      <c r="P561" s="28">
        <v>10992859</v>
      </c>
      <c r="Q561" s="28" t="str">
        <f>IF(AND(LEN(CUIPO_datos_abiertos[[#This Row],[COD_PROGRAMATICO_MGA]])=7,ISNUMBER(VALUE(CUIPO_datos_abiertos[[#This Row],[COD_PROGRAMATICO_MGA]]))),"VALIDO","")</f>
        <v/>
      </c>
    </row>
    <row r="562" spans="1:17" hidden="1" x14ac:dyDescent="0.3">
      <c r="A562">
        <v>20260301</v>
      </c>
      <c r="B562" t="s">
        <v>1384</v>
      </c>
      <c r="C562" t="s">
        <v>1388</v>
      </c>
      <c r="D562" t="s">
        <v>1386</v>
      </c>
      <c r="E562" t="s">
        <v>1387</v>
      </c>
      <c r="F562" t="str">
        <f>LEFT(CUIPO_datos_abiertos[[#This Row],[COD_PROGRAMATICO_MGA]],4)</f>
        <v>0</v>
      </c>
      <c r="G562" t="s">
        <v>1388</v>
      </c>
      <c r="H562" t="s">
        <v>1389</v>
      </c>
      <c r="I562" t="s">
        <v>1390</v>
      </c>
      <c r="J562" t="s">
        <v>1391</v>
      </c>
      <c r="K562" t="s">
        <v>1392</v>
      </c>
      <c r="L562" t="s">
        <v>1390</v>
      </c>
      <c r="M562" t="s">
        <v>1390</v>
      </c>
      <c r="N562" s="28">
        <v>704914353</v>
      </c>
      <c r="O562" s="28">
        <v>704914353</v>
      </c>
      <c r="P562" s="28">
        <v>704914353</v>
      </c>
      <c r="Q562" s="28" t="str">
        <f>IF(AND(LEN(CUIPO_datos_abiertos[[#This Row],[COD_PROGRAMATICO_MGA]])=7,ISNUMBER(VALUE(CUIPO_datos_abiertos[[#This Row],[COD_PROGRAMATICO_MGA]]))),"VALIDO","")</f>
        <v/>
      </c>
    </row>
    <row r="563" spans="1:17" hidden="1" x14ac:dyDescent="0.3">
      <c r="A563">
        <v>20260301</v>
      </c>
      <c r="B563" t="s">
        <v>1384</v>
      </c>
      <c r="C563" t="s">
        <v>1388</v>
      </c>
      <c r="D563" t="s">
        <v>1386</v>
      </c>
      <c r="E563" t="s">
        <v>1398</v>
      </c>
      <c r="F563" t="str">
        <f>LEFT(CUIPO_datos_abiertos[[#This Row],[COD_PROGRAMATICO_MGA]],4)</f>
        <v>0</v>
      </c>
      <c r="G563" t="s">
        <v>1388</v>
      </c>
      <c r="H563" t="s">
        <v>1389</v>
      </c>
      <c r="I563" t="s">
        <v>1390</v>
      </c>
      <c r="J563" t="s">
        <v>1391</v>
      </c>
      <c r="K563" t="s">
        <v>1392</v>
      </c>
      <c r="L563" t="s">
        <v>1390</v>
      </c>
      <c r="M563" t="s">
        <v>1390</v>
      </c>
      <c r="N563" s="28">
        <v>197027373</v>
      </c>
      <c r="O563" s="28">
        <v>197027373</v>
      </c>
      <c r="P563" s="28">
        <v>197027373</v>
      </c>
      <c r="Q563" s="28" t="str">
        <f>IF(AND(LEN(CUIPO_datos_abiertos[[#This Row],[COD_PROGRAMATICO_MGA]])=7,ISNUMBER(VALUE(CUIPO_datos_abiertos[[#This Row],[COD_PROGRAMATICO_MGA]]))),"VALIDO","")</f>
        <v/>
      </c>
    </row>
    <row r="564" spans="1:17" hidden="1" x14ac:dyDescent="0.3">
      <c r="A564">
        <v>20251201</v>
      </c>
      <c r="B564" t="s">
        <v>1384</v>
      </c>
      <c r="C564" t="s">
        <v>1385</v>
      </c>
      <c r="D564" t="s">
        <v>1386</v>
      </c>
      <c r="E564" t="s">
        <v>1387</v>
      </c>
      <c r="F564" t="str">
        <f>LEFT(CUIPO_datos_abiertos[[#This Row],[COD_PROGRAMATICO_MGA]],4)</f>
        <v>0</v>
      </c>
      <c r="G564" t="s">
        <v>1388</v>
      </c>
      <c r="H564" t="s">
        <v>1389</v>
      </c>
      <c r="I564" t="s">
        <v>1390</v>
      </c>
      <c r="J564" t="s">
        <v>1391</v>
      </c>
      <c r="K564" t="s">
        <v>1392</v>
      </c>
      <c r="L564" t="s">
        <v>1390</v>
      </c>
      <c r="M564" t="s">
        <v>1422</v>
      </c>
      <c r="N564" s="28">
        <v>25250870</v>
      </c>
      <c r="O564" s="28">
        <v>25250870</v>
      </c>
      <c r="P564" s="28">
        <v>25250870</v>
      </c>
      <c r="Q564" s="28" t="str">
        <f>IF(AND(LEN(CUIPO_datos_abiertos[[#This Row],[COD_PROGRAMATICO_MGA]])=7,ISNUMBER(VALUE(CUIPO_datos_abiertos[[#This Row],[COD_PROGRAMATICO_MGA]]))),"VALIDO","")</f>
        <v/>
      </c>
    </row>
    <row r="565" spans="1:17" hidden="1" x14ac:dyDescent="0.3">
      <c r="A565">
        <v>20251201</v>
      </c>
      <c r="B565" t="s">
        <v>1384</v>
      </c>
      <c r="C565" t="s">
        <v>1388</v>
      </c>
      <c r="D565" t="s">
        <v>1386</v>
      </c>
      <c r="E565" t="s">
        <v>1443</v>
      </c>
      <c r="F565" t="str">
        <f>LEFT(CUIPO_datos_abiertos[[#This Row],[COD_PROGRAMATICO_MGA]],4)</f>
        <v>NO A</v>
      </c>
      <c r="G565" t="s">
        <v>1390</v>
      </c>
      <c r="H565" t="s">
        <v>1390</v>
      </c>
      <c r="I565" t="s">
        <v>1390</v>
      </c>
      <c r="J565" t="s">
        <v>1390</v>
      </c>
      <c r="K565" t="s">
        <v>1390</v>
      </c>
      <c r="L565" t="s">
        <v>1390</v>
      </c>
      <c r="M565" t="s">
        <v>1390</v>
      </c>
      <c r="N565" s="28">
        <v>1805183556</v>
      </c>
      <c r="O565" s="28">
        <v>1805183556</v>
      </c>
      <c r="P565" s="28">
        <v>1805183556</v>
      </c>
      <c r="Q565" s="28" t="str">
        <f>IF(AND(LEN(CUIPO_datos_abiertos[[#This Row],[COD_PROGRAMATICO_MGA]])=7,ISNUMBER(VALUE(CUIPO_datos_abiertos[[#This Row],[COD_PROGRAMATICO_MGA]]))),"VALIDO","")</f>
        <v/>
      </c>
    </row>
    <row r="566" spans="1:17" hidden="1" x14ac:dyDescent="0.3">
      <c r="A566">
        <v>20251201</v>
      </c>
      <c r="B566" t="s">
        <v>1384</v>
      </c>
      <c r="C566" t="s">
        <v>1388</v>
      </c>
      <c r="D566" t="s">
        <v>1386</v>
      </c>
      <c r="E566" t="s">
        <v>1394</v>
      </c>
      <c r="F566" t="str">
        <f>LEFT(CUIPO_datos_abiertos[[#This Row],[COD_PROGRAMATICO_MGA]],4)</f>
        <v>1903</v>
      </c>
      <c r="G566" t="s">
        <v>1399</v>
      </c>
      <c r="H566" t="s">
        <v>1389</v>
      </c>
      <c r="I566" t="s">
        <v>1440</v>
      </c>
      <c r="J566" t="s">
        <v>1448</v>
      </c>
      <c r="K566" t="s">
        <v>1392</v>
      </c>
      <c r="L566" t="s">
        <v>1390</v>
      </c>
      <c r="M566" t="s">
        <v>1645</v>
      </c>
      <c r="N566" s="28">
        <v>18159531</v>
      </c>
      <c r="O566" s="28">
        <v>18159531</v>
      </c>
      <c r="P566" s="28">
        <v>18159531</v>
      </c>
      <c r="Q566" s="28" t="str">
        <f>IF(AND(LEN(CUIPO_datos_abiertos[[#This Row],[COD_PROGRAMATICO_MGA]])=7,ISNUMBER(VALUE(CUIPO_datos_abiertos[[#This Row],[COD_PROGRAMATICO_MGA]]))),"VALIDO","")</f>
        <v>VALIDO</v>
      </c>
    </row>
    <row r="567" spans="1:17" hidden="1" x14ac:dyDescent="0.3">
      <c r="A567">
        <v>20260301</v>
      </c>
      <c r="B567" t="s">
        <v>1384</v>
      </c>
      <c r="C567" t="s">
        <v>1401</v>
      </c>
      <c r="D567" t="s">
        <v>1386</v>
      </c>
      <c r="E567" t="s">
        <v>1402</v>
      </c>
      <c r="F567" t="str">
        <f>LEFT(CUIPO_datos_abiertos[[#This Row],[COD_PROGRAMATICO_MGA]],4)</f>
        <v>2201</v>
      </c>
      <c r="G567" t="s">
        <v>51</v>
      </c>
      <c r="H567" t="s">
        <v>1389</v>
      </c>
      <c r="I567" t="s">
        <v>1408</v>
      </c>
      <c r="J567" t="s">
        <v>1404</v>
      </c>
      <c r="K567" t="s">
        <v>1392</v>
      </c>
      <c r="L567" t="s">
        <v>1390</v>
      </c>
      <c r="M567" t="s">
        <v>1390</v>
      </c>
      <c r="N567" s="28">
        <v>463112800</v>
      </c>
      <c r="O567" s="28">
        <v>463112800</v>
      </c>
      <c r="P567" s="28">
        <v>463112800</v>
      </c>
      <c r="Q567" s="28" t="str">
        <f>IF(AND(LEN(CUIPO_datos_abiertos[[#This Row],[COD_PROGRAMATICO_MGA]])=7,ISNUMBER(VALUE(CUIPO_datos_abiertos[[#This Row],[COD_PROGRAMATICO_MGA]]))),"VALIDO","")</f>
        <v>VALIDO</v>
      </c>
    </row>
    <row r="568" spans="1:17" hidden="1" x14ac:dyDescent="0.3">
      <c r="A568">
        <v>20251201</v>
      </c>
      <c r="B568" t="s">
        <v>1384</v>
      </c>
      <c r="C568" t="s">
        <v>1388</v>
      </c>
      <c r="D568" t="s">
        <v>1386</v>
      </c>
      <c r="E568" t="s">
        <v>1394</v>
      </c>
      <c r="F568" t="str">
        <f>LEFT(CUIPO_datos_abiertos[[#This Row],[COD_PROGRAMATICO_MGA]],4)</f>
        <v>NO A</v>
      </c>
      <c r="G568" t="s">
        <v>1390</v>
      </c>
      <c r="H568" t="s">
        <v>1390</v>
      </c>
      <c r="I568" t="s">
        <v>1390</v>
      </c>
      <c r="J568" t="s">
        <v>1390</v>
      </c>
      <c r="K568" t="s">
        <v>1390</v>
      </c>
      <c r="L568" t="s">
        <v>1390</v>
      </c>
      <c r="M568" t="s">
        <v>1390</v>
      </c>
      <c r="N568" s="28">
        <v>1266943490</v>
      </c>
      <c r="O568" s="28">
        <v>1266943490</v>
      </c>
      <c r="P568" s="28">
        <v>1266943490</v>
      </c>
      <c r="Q568" s="28" t="str">
        <f>IF(AND(LEN(CUIPO_datos_abiertos[[#This Row],[COD_PROGRAMATICO_MGA]])=7,ISNUMBER(VALUE(CUIPO_datos_abiertos[[#This Row],[COD_PROGRAMATICO_MGA]]))),"VALIDO","")</f>
        <v/>
      </c>
    </row>
    <row r="569" spans="1:17" hidden="1" x14ac:dyDescent="0.3">
      <c r="A569">
        <v>20251201</v>
      </c>
      <c r="B569" t="s">
        <v>1384</v>
      </c>
      <c r="C569" t="s">
        <v>1524</v>
      </c>
      <c r="D569" t="s">
        <v>1386</v>
      </c>
      <c r="E569" t="s">
        <v>1402</v>
      </c>
      <c r="F569" t="str">
        <f>LEFT(CUIPO_datos_abiertos[[#This Row],[COD_PROGRAMATICO_MGA]],4)</f>
        <v>2201</v>
      </c>
      <c r="G569" t="s">
        <v>51</v>
      </c>
      <c r="H569" t="s">
        <v>1525</v>
      </c>
      <c r="I569" t="s">
        <v>1646</v>
      </c>
      <c r="J569" t="s">
        <v>1404</v>
      </c>
      <c r="K569" t="s">
        <v>1392</v>
      </c>
      <c r="L569" t="s">
        <v>1390</v>
      </c>
      <c r="M569" t="s">
        <v>1390</v>
      </c>
      <c r="N569" s="28">
        <v>266416774</v>
      </c>
      <c r="O569" s="28">
        <v>192266538</v>
      </c>
      <c r="P569" s="28">
        <v>192266538</v>
      </c>
      <c r="Q569" s="28" t="str">
        <f>IF(AND(LEN(CUIPO_datos_abiertos[[#This Row],[COD_PROGRAMATICO_MGA]])=7,ISNUMBER(VALUE(CUIPO_datos_abiertos[[#This Row],[COD_PROGRAMATICO_MGA]]))),"VALIDO","")</f>
        <v>VALIDO</v>
      </c>
    </row>
    <row r="570" spans="1:17" hidden="1" x14ac:dyDescent="0.3">
      <c r="A570">
        <v>20260301</v>
      </c>
      <c r="B570" t="s">
        <v>1384</v>
      </c>
      <c r="C570" t="s">
        <v>1388</v>
      </c>
      <c r="D570" t="s">
        <v>1386</v>
      </c>
      <c r="E570" t="s">
        <v>1398</v>
      </c>
      <c r="F570" t="str">
        <f>LEFT(CUIPO_datos_abiertos[[#This Row],[COD_PROGRAMATICO_MGA]],4)</f>
        <v>0</v>
      </c>
      <c r="G570" t="s">
        <v>1388</v>
      </c>
      <c r="H570" t="s">
        <v>1389</v>
      </c>
      <c r="I570" t="s">
        <v>1390</v>
      </c>
      <c r="J570" t="s">
        <v>1391</v>
      </c>
      <c r="K570" t="s">
        <v>1392</v>
      </c>
      <c r="L570" t="s">
        <v>1390</v>
      </c>
      <c r="M570" t="s">
        <v>1390</v>
      </c>
      <c r="N570" s="28">
        <v>213128378</v>
      </c>
      <c r="O570" s="28">
        <v>213128378</v>
      </c>
      <c r="P570" s="28">
        <v>169105508</v>
      </c>
      <c r="Q570" s="28" t="str">
        <f>IF(AND(LEN(CUIPO_datos_abiertos[[#This Row],[COD_PROGRAMATICO_MGA]])=7,ISNUMBER(VALUE(CUIPO_datos_abiertos[[#This Row],[COD_PROGRAMATICO_MGA]]))),"VALIDO","")</f>
        <v/>
      </c>
    </row>
    <row r="571" spans="1:17" hidden="1" x14ac:dyDescent="0.3">
      <c r="A571">
        <v>20251201</v>
      </c>
      <c r="B571" t="s">
        <v>1384</v>
      </c>
      <c r="C571" t="s">
        <v>1647</v>
      </c>
      <c r="D571" t="s">
        <v>1386</v>
      </c>
      <c r="E571" t="s">
        <v>1394</v>
      </c>
      <c r="F571" t="str">
        <f>LEFT(CUIPO_datos_abiertos[[#This Row],[COD_PROGRAMATICO_MGA]],4)</f>
        <v>1906</v>
      </c>
      <c r="G571" t="s">
        <v>392</v>
      </c>
      <c r="H571" t="s">
        <v>1419</v>
      </c>
      <c r="I571" t="s">
        <v>1648</v>
      </c>
      <c r="J571" t="s">
        <v>1396</v>
      </c>
      <c r="K571" t="s">
        <v>1392</v>
      </c>
      <c r="L571" t="s">
        <v>1390</v>
      </c>
      <c r="M571" t="s">
        <v>1390</v>
      </c>
      <c r="N571" s="28">
        <v>29843666</v>
      </c>
      <c r="O571" s="28">
        <v>29843666</v>
      </c>
      <c r="P571" s="28">
        <v>12681366</v>
      </c>
      <c r="Q571" s="28" t="str">
        <f>IF(AND(LEN(CUIPO_datos_abiertos[[#This Row],[COD_PROGRAMATICO_MGA]])=7,ISNUMBER(VALUE(CUIPO_datos_abiertos[[#This Row],[COD_PROGRAMATICO_MGA]]))),"VALIDO","")</f>
        <v>VALIDO</v>
      </c>
    </row>
    <row r="572" spans="1:17" hidden="1" x14ac:dyDescent="0.3">
      <c r="A572">
        <v>20260301</v>
      </c>
      <c r="B572" t="s">
        <v>1384</v>
      </c>
      <c r="C572" t="s">
        <v>1515</v>
      </c>
      <c r="D572" t="s">
        <v>1386</v>
      </c>
      <c r="E572" t="s">
        <v>1394</v>
      </c>
      <c r="F572" t="str">
        <f>LEFT(CUIPO_datos_abiertos[[#This Row],[COD_PROGRAMATICO_MGA]],4)</f>
        <v>0</v>
      </c>
      <c r="G572" t="s">
        <v>1388</v>
      </c>
      <c r="H572" t="s">
        <v>1516</v>
      </c>
      <c r="I572" t="s">
        <v>1405</v>
      </c>
      <c r="J572" t="s">
        <v>1391</v>
      </c>
      <c r="K572" t="s">
        <v>1392</v>
      </c>
      <c r="L572" t="s">
        <v>1390</v>
      </c>
      <c r="M572" t="s">
        <v>1390</v>
      </c>
      <c r="N572" s="28">
        <v>822999997</v>
      </c>
      <c r="O572" s="28">
        <v>146094674</v>
      </c>
      <c r="P572" s="28">
        <v>146094674</v>
      </c>
      <c r="Q572" s="28" t="str">
        <f>IF(AND(LEN(CUIPO_datos_abiertos[[#This Row],[COD_PROGRAMATICO_MGA]])=7,ISNUMBER(VALUE(CUIPO_datos_abiertos[[#This Row],[COD_PROGRAMATICO_MGA]]))),"VALIDO","")</f>
        <v/>
      </c>
    </row>
    <row r="573" spans="1:17" hidden="1" x14ac:dyDescent="0.3">
      <c r="A573">
        <v>20251201</v>
      </c>
      <c r="B573" t="s">
        <v>1384</v>
      </c>
      <c r="C573" t="s">
        <v>1649</v>
      </c>
      <c r="D573" t="s">
        <v>1386</v>
      </c>
      <c r="E573" t="s">
        <v>1394</v>
      </c>
      <c r="F573" t="str">
        <f>LEFT(CUIPO_datos_abiertos[[#This Row],[COD_PROGRAMATICO_MGA]],4)</f>
        <v>1905</v>
      </c>
      <c r="G573" t="s">
        <v>1437</v>
      </c>
      <c r="H573" t="s">
        <v>1419</v>
      </c>
      <c r="I573" t="s">
        <v>1650</v>
      </c>
      <c r="J573" t="s">
        <v>1501</v>
      </c>
      <c r="K573" t="s">
        <v>1392</v>
      </c>
      <c r="L573" t="s">
        <v>1390</v>
      </c>
      <c r="M573" t="s">
        <v>1390</v>
      </c>
      <c r="N573" s="28">
        <v>885108</v>
      </c>
      <c r="O573" s="28">
        <v>885108</v>
      </c>
      <c r="P573" s="28">
        <v>885108</v>
      </c>
      <c r="Q573" s="28" t="str">
        <f>IF(AND(LEN(CUIPO_datos_abiertos[[#This Row],[COD_PROGRAMATICO_MGA]])=7,ISNUMBER(VALUE(CUIPO_datos_abiertos[[#This Row],[COD_PROGRAMATICO_MGA]]))),"VALIDO","")</f>
        <v>VALIDO</v>
      </c>
    </row>
    <row r="574" spans="1:17" hidden="1" x14ac:dyDescent="0.3">
      <c r="A574">
        <v>20251201</v>
      </c>
      <c r="B574" t="s">
        <v>1384</v>
      </c>
      <c r="C574" t="s">
        <v>1388</v>
      </c>
      <c r="D574" t="s">
        <v>1386</v>
      </c>
      <c r="E574" t="s">
        <v>1402</v>
      </c>
      <c r="F574" t="str">
        <f>LEFT(CUIPO_datos_abiertos[[#This Row],[COD_PROGRAMATICO_MGA]],4)</f>
        <v>NO A</v>
      </c>
      <c r="G574" t="s">
        <v>1390</v>
      </c>
      <c r="H574" t="s">
        <v>1390</v>
      </c>
      <c r="I574" t="s">
        <v>1390</v>
      </c>
      <c r="J574" t="s">
        <v>1390</v>
      </c>
      <c r="K574" t="s">
        <v>1390</v>
      </c>
      <c r="L574" t="s">
        <v>1390</v>
      </c>
      <c r="M574" t="s">
        <v>1390</v>
      </c>
      <c r="N574" s="28">
        <v>885454614334</v>
      </c>
      <c r="O574" s="28">
        <v>883328837233</v>
      </c>
      <c r="P574" s="28">
        <v>881589283762</v>
      </c>
      <c r="Q574" s="28" t="str">
        <f>IF(AND(LEN(CUIPO_datos_abiertos[[#This Row],[COD_PROGRAMATICO_MGA]])=7,ISNUMBER(VALUE(CUIPO_datos_abiertos[[#This Row],[COD_PROGRAMATICO_MGA]]))),"VALIDO","")</f>
        <v/>
      </c>
    </row>
    <row r="575" spans="1:17" hidden="1" x14ac:dyDescent="0.3">
      <c r="A575">
        <v>20260301</v>
      </c>
      <c r="B575" t="s">
        <v>1384</v>
      </c>
      <c r="C575" t="s">
        <v>1388</v>
      </c>
      <c r="D575" t="s">
        <v>1386</v>
      </c>
      <c r="E575" t="s">
        <v>1394</v>
      </c>
      <c r="F575" t="str">
        <f>LEFT(CUIPO_datos_abiertos[[#This Row],[COD_PROGRAMATICO_MGA]],4)</f>
        <v>1903</v>
      </c>
      <c r="G575" t="s">
        <v>1399</v>
      </c>
      <c r="H575" t="s">
        <v>1389</v>
      </c>
      <c r="I575" t="s">
        <v>1400</v>
      </c>
      <c r="J575" t="s">
        <v>1396</v>
      </c>
      <c r="K575" t="s">
        <v>1392</v>
      </c>
      <c r="L575" t="s">
        <v>1390</v>
      </c>
      <c r="M575" t="s">
        <v>1390</v>
      </c>
      <c r="N575" s="28">
        <v>36584600</v>
      </c>
      <c r="O575" s="28">
        <v>36584600</v>
      </c>
      <c r="P575" s="28">
        <v>25591800</v>
      </c>
      <c r="Q575" s="28" t="str">
        <f>IF(AND(LEN(CUIPO_datos_abiertos[[#This Row],[COD_PROGRAMATICO_MGA]])=7,ISNUMBER(VALUE(CUIPO_datos_abiertos[[#This Row],[COD_PROGRAMATICO_MGA]]))),"VALIDO","")</f>
        <v>VALIDO</v>
      </c>
    </row>
    <row r="576" spans="1:17" hidden="1" x14ac:dyDescent="0.3">
      <c r="A576">
        <v>20251201</v>
      </c>
      <c r="B576" t="s">
        <v>1384</v>
      </c>
      <c r="C576" t="s">
        <v>1388</v>
      </c>
      <c r="D576" t="s">
        <v>1397</v>
      </c>
      <c r="E576" t="s">
        <v>1398</v>
      </c>
      <c r="F576" t="str">
        <f>LEFT(CUIPO_datos_abiertos[[#This Row],[COD_PROGRAMATICO_MGA]],4)</f>
        <v>NO A</v>
      </c>
      <c r="G576" t="s">
        <v>1390</v>
      </c>
      <c r="H576" t="s">
        <v>1390</v>
      </c>
      <c r="I576" t="s">
        <v>1390</v>
      </c>
      <c r="J576" t="s">
        <v>1390</v>
      </c>
      <c r="K576" t="s">
        <v>1390</v>
      </c>
      <c r="L576" t="s">
        <v>1390</v>
      </c>
      <c r="M576" t="s">
        <v>1390</v>
      </c>
      <c r="N576" s="28">
        <v>7982376403</v>
      </c>
      <c r="O576" s="28">
        <v>7982376403</v>
      </c>
      <c r="P576" s="28">
        <v>7982376403</v>
      </c>
      <c r="Q576" s="28" t="str">
        <f>IF(AND(LEN(CUIPO_datos_abiertos[[#This Row],[COD_PROGRAMATICO_MGA]])=7,ISNUMBER(VALUE(CUIPO_datos_abiertos[[#This Row],[COD_PROGRAMATICO_MGA]]))),"VALIDO","")</f>
        <v/>
      </c>
    </row>
    <row r="577" spans="1:17" hidden="1" x14ac:dyDescent="0.3">
      <c r="A577">
        <v>20260301</v>
      </c>
      <c r="B577" t="s">
        <v>1384</v>
      </c>
      <c r="C577" t="s">
        <v>1385</v>
      </c>
      <c r="D577" t="s">
        <v>1386</v>
      </c>
      <c r="E577" t="s">
        <v>1387</v>
      </c>
      <c r="F577" t="str">
        <f>LEFT(CUIPO_datos_abiertos[[#This Row],[COD_PROGRAMATICO_MGA]],4)</f>
        <v>0</v>
      </c>
      <c r="G577" t="s">
        <v>1388</v>
      </c>
      <c r="H577" t="s">
        <v>1389</v>
      </c>
      <c r="I577" t="s">
        <v>1390</v>
      </c>
      <c r="J577" t="s">
        <v>1391</v>
      </c>
      <c r="K577" t="s">
        <v>1392</v>
      </c>
      <c r="L577" t="s">
        <v>1390</v>
      </c>
      <c r="M577" t="s">
        <v>1390</v>
      </c>
      <c r="N577" s="28">
        <v>4072905</v>
      </c>
      <c r="O577" s="28">
        <v>4072905</v>
      </c>
      <c r="P577" s="28">
        <v>4072905</v>
      </c>
      <c r="Q577" s="28" t="str">
        <f>IF(AND(LEN(CUIPO_datos_abiertos[[#This Row],[COD_PROGRAMATICO_MGA]])=7,ISNUMBER(VALUE(CUIPO_datos_abiertos[[#This Row],[COD_PROGRAMATICO_MGA]]))),"VALIDO","")</f>
        <v/>
      </c>
    </row>
    <row r="578" spans="1:17" hidden="1" x14ac:dyDescent="0.3">
      <c r="A578">
        <v>20251201</v>
      </c>
      <c r="B578" t="s">
        <v>1384</v>
      </c>
      <c r="C578" t="s">
        <v>1388</v>
      </c>
      <c r="D578" t="s">
        <v>1386</v>
      </c>
      <c r="E578" t="s">
        <v>1402</v>
      </c>
      <c r="F578" t="str">
        <f>LEFT(CUIPO_datos_abiertos[[#This Row],[COD_PROGRAMATICO_MGA]],4)</f>
        <v>NO A</v>
      </c>
      <c r="G578" t="s">
        <v>1390</v>
      </c>
      <c r="H578" t="s">
        <v>1390</v>
      </c>
      <c r="I578" t="s">
        <v>1390</v>
      </c>
      <c r="J578" t="s">
        <v>1390</v>
      </c>
      <c r="K578" t="s">
        <v>1390</v>
      </c>
      <c r="L578" t="s">
        <v>1390</v>
      </c>
      <c r="M578" t="s">
        <v>1390</v>
      </c>
      <c r="N578" s="28">
        <v>590706357617</v>
      </c>
      <c r="O578" s="28">
        <v>590706357617</v>
      </c>
      <c r="P578" s="28">
        <v>590706357617</v>
      </c>
      <c r="Q578" s="28" t="str">
        <f>IF(AND(LEN(CUIPO_datos_abiertos[[#This Row],[COD_PROGRAMATICO_MGA]])=7,ISNUMBER(VALUE(CUIPO_datos_abiertos[[#This Row],[COD_PROGRAMATICO_MGA]]))),"VALIDO","")</f>
        <v/>
      </c>
    </row>
    <row r="579" spans="1:17" hidden="1" x14ac:dyDescent="0.3">
      <c r="A579">
        <v>20251201</v>
      </c>
      <c r="B579" t="s">
        <v>1384</v>
      </c>
      <c r="C579" t="s">
        <v>1388</v>
      </c>
      <c r="D579" t="s">
        <v>1397</v>
      </c>
      <c r="E579" t="s">
        <v>1398</v>
      </c>
      <c r="F579" t="str">
        <f>LEFT(CUIPO_datos_abiertos[[#This Row],[COD_PROGRAMATICO_MGA]],4)</f>
        <v>NO A</v>
      </c>
      <c r="G579" t="s">
        <v>1390</v>
      </c>
      <c r="H579" t="s">
        <v>1390</v>
      </c>
      <c r="I579" t="s">
        <v>1390</v>
      </c>
      <c r="J579" t="s">
        <v>1390</v>
      </c>
      <c r="K579" t="s">
        <v>1390</v>
      </c>
      <c r="L579" t="s">
        <v>1390</v>
      </c>
      <c r="M579" t="s">
        <v>1390</v>
      </c>
      <c r="N579" s="28">
        <v>19369140</v>
      </c>
      <c r="O579" s="28">
        <v>19369140</v>
      </c>
      <c r="P579" s="28">
        <v>19369140</v>
      </c>
      <c r="Q579" s="28" t="str">
        <f>IF(AND(LEN(CUIPO_datos_abiertos[[#This Row],[COD_PROGRAMATICO_MGA]])=7,ISNUMBER(VALUE(CUIPO_datos_abiertos[[#This Row],[COD_PROGRAMATICO_MGA]]))),"VALIDO","")</f>
        <v/>
      </c>
    </row>
    <row r="580" spans="1:17" hidden="1" x14ac:dyDescent="0.3">
      <c r="A580">
        <v>20260301</v>
      </c>
      <c r="B580" t="s">
        <v>1384</v>
      </c>
      <c r="C580" t="s">
        <v>1467</v>
      </c>
      <c r="D580" t="s">
        <v>1386</v>
      </c>
      <c r="E580" t="s">
        <v>1394</v>
      </c>
      <c r="F580" t="str">
        <f>LEFT(CUIPO_datos_abiertos[[#This Row],[COD_PROGRAMATICO_MGA]],4)</f>
        <v>1905</v>
      </c>
      <c r="G580" t="s">
        <v>363</v>
      </c>
      <c r="H580" t="s">
        <v>1419</v>
      </c>
      <c r="I580" t="s">
        <v>1651</v>
      </c>
      <c r="J580" t="s">
        <v>1462</v>
      </c>
      <c r="K580" t="s">
        <v>1392</v>
      </c>
      <c r="L580" t="s">
        <v>1390</v>
      </c>
      <c r="M580" t="s">
        <v>1390</v>
      </c>
      <c r="N580" s="28">
        <v>167440650</v>
      </c>
      <c r="O580" s="28">
        <v>38640150</v>
      </c>
      <c r="P580" s="28">
        <v>38640150</v>
      </c>
      <c r="Q580" s="28" t="str">
        <f>IF(AND(LEN(CUIPO_datos_abiertos[[#This Row],[COD_PROGRAMATICO_MGA]])=7,ISNUMBER(VALUE(CUIPO_datos_abiertos[[#This Row],[COD_PROGRAMATICO_MGA]]))),"VALIDO","")</f>
        <v>VALIDO</v>
      </c>
    </row>
    <row r="581" spans="1:17" hidden="1" x14ac:dyDescent="0.3">
      <c r="A581">
        <v>20251201</v>
      </c>
      <c r="B581" t="s">
        <v>1384</v>
      </c>
      <c r="C581" t="s">
        <v>1388</v>
      </c>
      <c r="D581" t="s">
        <v>1386</v>
      </c>
      <c r="E581" t="s">
        <v>1387</v>
      </c>
      <c r="F581" t="str">
        <f>LEFT(CUIPO_datos_abiertos[[#This Row],[COD_PROGRAMATICO_MGA]],4)</f>
        <v>0</v>
      </c>
      <c r="G581" t="s">
        <v>1388</v>
      </c>
      <c r="H581" t="s">
        <v>1389</v>
      </c>
      <c r="I581" t="s">
        <v>1390</v>
      </c>
      <c r="J581" t="s">
        <v>1391</v>
      </c>
      <c r="K581" t="s">
        <v>1392</v>
      </c>
      <c r="L581" t="s">
        <v>1390</v>
      </c>
      <c r="M581" t="s">
        <v>1390</v>
      </c>
      <c r="N581" s="28">
        <v>867960</v>
      </c>
      <c r="O581" s="28">
        <v>867960</v>
      </c>
      <c r="P581" s="28">
        <v>867960</v>
      </c>
      <c r="Q581" s="28" t="str">
        <f>IF(AND(LEN(CUIPO_datos_abiertos[[#This Row],[COD_PROGRAMATICO_MGA]])=7,ISNUMBER(VALUE(CUIPO_datos_abiertos[[#This Row],[COD_PROGRAMATICO_MGA]]))),"VALIDO","")</f>
        <v/>
      </c>
    </row>
    <row r="582" spans="1:17" hidden="1" x14ac:dyDescent="0.3">
      <c r="A582">
        <v>20260301</v>
      </c>
      <c r="B582" t="s">
        <v>1384</v>
      </c>
      <c r="C582" t="s">
        <v>1388</v>
      </c>
      <c r="D582" t="s">
        <v>1386</v>
      </c>
      <c r="E582" t="s">
        <v>1443</v>
      </c>
      <c r="F582" t="str">
        <f>LEFT(CUIPO_datos_abiertos[[#This Row],[COD_PROGRAMATICO_MGA]],4)</f>
        <v>NO A</v>
      </c>
      <c r="G582" t="s">
        <v>1390</v>
      </c>
      <c r="H582" t="s">
        <v>1390</v>
      </c>
      <c r="I582" t="s">
        <v>1390</v>
      </c>
      <c r="J582" t="s">
        <v>1390</v>
      </c>
      <c r="K582" t="s">
        <v>1390</v>
      </c>
      <c r="L582" t="s">
        <v>1390</v>
      </c>
      <c r="M582" t="s">
        <v>1390</v>
      </c>
      <c r="N582" s="28">
        <v>621663642</v>
      </c>
      <c r="O582" s="28">
        <v>621663642</v>
      </c>
      <c r="P582" s="28">
        <v>620890061</v>
      </c>
      <c r="Q582" s="28" t="str">
        <f>IF(AND(LEN(CUIPO_datos_abiertos[[#This Row],[COD_PROGRAMATICO_MGA]])=7,ISNUMBER(VALUE(CUIPO_datos_abiertos[[#This Row],[COD_PROGRAMATICO_MGA]]))),"VALIDO","")</f>
        <v/>
      </c>
    </row>
    <row r="583" spans="1:17" hidden="1" x14ac:dyDescent="0.3">
      <c r="A583">
        <v>20260301</v>
      </c>
      <c r="B583" t="s">
        <v>1384</v>
      </c>
      <c r="C583" t="s">
        <v>1652</v>
      </c>
      <c r="D583" t="s">
        <v>1386</v>
      </c>
      <c r="E583" t="s">
        <v>1402</v>
      </c>
      <c r="F583" t="str">
        <f>LEFT(CUIPO_datos_abiertos[[#This Row],[COD_PROGRAMATICO_MGA]],4)</f>
        <v>2201</v>
      </c>
      <c r="G583" t="s">
        <v>1653</v>
      </c>
      <c r="H583" t="s">
        <v>1430</v>
      </c>
      <c r="I583" t="s">
        <v>1654</v>
      </c>
      <c r="J583" t="s">
        <v>1391</v>
      </c>
      <c r="K583" t="s">
        <v>1392</v>
      </c>
      <c r="L583" t="s">
        <v>1390</v>
      </c>
      <c r="M583" t="s">
        <v>1390</v>
      </c>
      <c r="N583" s="28">
        <v>113458859</v>
      </c>
      <c r="O583" s="28">
        <v>10653414</v>
      </c>
      <c r="P583" s="28">
        <v>10653414</v>
      </c>
      <c r="Q583" s="28" t="str">
        <f>IF(AND(LEN(CUIPO_datos_abiertos[[#This Row],[COD_PROGRAMATICO_MGA]])=7,ISNUMBER(VALUE(CUIPO_datos_abiertos[[#This Row],[COD_PROGRAMATICO_MGA]]))),"VALIDO","")</f>
        <v>VALIDO</v>
      </c>
    </row>
    <row r="584" spans="1:17" hidden="1" x14ac:dyDescent="0.3">
      <c r="A584">
        <v>20260301</v>
      </c>
      <c r="B584" t="s">
        <v>1384</v>
      </c>
      <c r="C584" t="s">
        <v>1388</v>
      </c>
      <c r="D584" t="s">
        <v>1386</v>
      </c>
      <c r="E584" t="s">
        <v>1443</v>
      </c>
      <c r="F584" t="str">
        <f>LEFT(CUIPO_datos_abiertos[[#This Row],[COD_PROGRAMATICO_MGA]],4)</f>
        <v>NO A</v>
      </c>
      <c r="G584" t="s">
        <v>1390</v>
      </c>
      <c r="H584" t="s">
        <v>1390</v>
      </c>
      <c r="I584" t="s">
        <v>1390</v>
      </c>
      <c r="J584" t="s">
        <v>1390</v>
      </c>
      <c r="K584" t="s">
        <v>1390</v>
      </c>
      <c r="L584" t="s">
        <v>1390</v>
      </c>
      <c r="M584" t="s">
        <v>1390</v>
      </c>
      <c r="N584" s="28">
        <v>621663642</v>
      </c>
      <c r="O584" s="28">
        <v>621663642</v>
      </c>
      <c r="P584" s="28">
        <v>620890061</v>
      </c>
      <c r="Q584" s="28" t="str">
        <f>IF(AND(LEN(CUIPO_datos_abiertos[[#This Row],[COD_PROGRAMATICO_MGA]])=7,ISNUMBER(VALUE(CUIPO_datos_abiertos[[#This Row],[COD_PROGRAMATICO_MGA]]))),"VALIDO","")</f>
        <v/>
      </c>
    </row>
    <row r="585" spans="1:17" hidden="1" x14ac:dyDescent="0.3">
      <c r="A585">
        <v>20260301</v>
      </c>
      <c r="B585" t="s">
        <v>1384</v>
      </c>
      <c r="C585" t="s">
        <v>1388</v>
      </c>
      <c r="D585" t="s">
        <v>1386</v>
      </c>
      <c r="E585" t="s">
        <v>1394</v>
      </c>
      <c r="F585" t="str">
        <f>LEFT(CUIPO_datos_abiertos[[#This Row],[COD_PROGRAMATICO_MGA]],4)</f>
        <v>1903</v>
      </c>
      <c r="G585" t="s">
        <v>1399</v>
      </c>
      <c r="H585" t="s">
        <v>1389</v>
      </c>
      <c r="I585" t="s">
        <v>1400</v>
      </c>
      <c r="J585" t="s">
        <v>1396</v>
      </c>
      <c r="K585" t="s">
        <v>1392</v>
      </c>
      <c r="L585" t="s">
        <v>1390</v>
      </c>
      <c r="M585" t="s">
        <v>1409</v>
      </c>
      <c r="N585" s="28">
        <v>9195500</v>
      </c>
      <c r="O585" s="28">
        <v>9195500</v>
      </c>
      <c r="P585" s="28">
        <v>6417500</v>
      </c>
      <c r="Q585" s="28" t="str">
        <f>IF(AND(LEN(CUIPO_datos_abiertos[[#This Row],[COD_PROGRAMATICO_MGA]])=7,ISNUMBER(VALUE(CUIPO_datos_abiertos[[#This Row],[COD_PROGRAMATICO_MGA]]))),"VALIDO","")</f>
        <v>VALIDO</v>
      </c>
    </row>
    <row r="586" spans="1:17" hidden="1" x14ac:dyDescent="0.3">
      <c r="A586">
        <v>20260301</v>
      </c>
      <c r="B586" t="s">
        <v>1384</v>
      </c>
      <c r="C586" t="s">
        <v>1655</v>
      </c>
      <c r="D586" t="s">
        <v>1386</v>
      </c>
      <c r="E586" t="s">
        <v>1394</v>
      </c>
      <c r="F586" t="str">
        <f>LEFT(CUIPO_datos_abiertos[[#This Row],[COD_PROGRAMATICO_MGA]],4)</f>
        <v>1906</v>
      </c>
      <c r="G586" t="s">
        <v>1656</v>
      </c>
      <c r="H586" t="s">
        <v>1419</v>
      </c>
      <c r="I586" t="s">
        <v>1648</v>
      </c>
      <c r="J586" t="s">
        <v>1396</v>
      </c>
      <c r="K586" t="s">
        <v>1392</v>
      </c>
      <c r="L586" t="s">
        <v>1390</v>
      </c>
      <c r="M586" t="s">
        <v>1390</v>
      </c>
      <c r="N586" s="28">
        <v>212014283</v>
      </c>
      <c r="O586" s="28">
        <v>46935744</v>
      </c>
      <c r="P586" s="28">
        <v>44853715</v>
      </c>
      <c r="Q586" s="28" t="str">
        <f>IF(AND(LEN(CUIPO_datos_abiertos[[#This Row],[COD_PROGRAMATICO_MGA]])=7,ISNUMBER(VALUE(CUIPO_datos_abiertos[[#This Row],[COD_PROGRAMATICO_MGA]]))),"VALIDO","")</f>
        <v>VALIDO</v>
      </c>
    </row>
    <row r="587" spans="1:17" hidden="1" x14ac:dyDescent="0.3">
      <c r="A587">
        <v>20260301</v>
      </c>
      <c r="B587" t="s">
        <v>1384</v>
      </c>
      <c r="C587" t="s">
        <v>1657</v>
      </c>
      <c r="D587" t="s">
        <v>1386</v>
      </c>
      <c r="E587" t="s">
        <v>1398</v>
      </c>
      <c r="F587" t="str">
        <f>LEFT(CUIPO_datos_abiertos[[#This Row],[COD_PROGRAMATICO_MGA]],4)</f>
        <v>2402</v>
      </c>
      <c r="G587" t="s">
        <v>180</v>
      </c>
      <c r="H587" t="s">
        <v>1389</v>
      </c>
      <c r="I587" t="s">
        <v>1390</v>
      </c>
      <c r="J587" t="s">
        <v>1412</v>
      </c>
      <c r="K587" t="s">
        <v>1392</v>
      </c>
      <c r="L587" t="s">
        <v>1390</v>
      </c>
      <c r="M587" t="s">
        <v>1390</v>
      </c>
      <c r="N587" s="28">
        <v>200001830</v>
      </c>
      <c r="O587" s="28">
        <v>83923623</v>
      </c>
      <c r="P587" s="28">
        <v>20810793</v>
      </c>
      <c r="Q587" s="28" t="str">
        <f>IF(AND(LEN(CUIPO_datos_abiertos[[#This Row],[COD_PROGRAMATICO_MGA]])=7,ISNUMBER(VALUE(CUIPO_datos_abiertos[[#This Row],[COD_PROGRAMATICO_MGA]]))),"VALIDO","")</f>
        <v>VALIDO</v>
      </c>
    </row>
    <row r="588" spans="1:17" hidden="1" x14ac:dyDescent="0.3">
      <c r="A588">
        <v>20251201</v>
      </c>
      <c r="B588" t="s">
        <v>1384</v>
      </c>
      <c r="C588" t="s">
        <v>1388</v>
      </c>
      <c r="D588" t="s">
        <v>1386</v>
      </c>
      <c r="E588" t="s">
        <v>1394</v>
      </c>
      <c r="F588" t="str">
        <f>LEFT(CUIPO_datos_abiertos[[#This Row],[COD_PROGRAMATICO_MGA]],4)</f>
        <v>0</v>
      </c>
      <c r="G588" t="s">
        <v>1388</v>
      </c>
      <c r="H588" t="s">
        <v>1389</v>
      </c>
      <c r="I588" t="s">
        <v>1405</v>
      </c>
      <c r="J588" t="s">
        <v>1449</v>
      </c>
      <c r="K588" t="s">
        <v>1392</v>
      </c>
      <c r="L588" t="s">
        <v>1390</v>
      </c>
      <c r="M588" t="s">
        <v>1390</v>
      </c>
      <c r="N588" s="28">
        <v>35766399</v>
      </c>
      <c r="O588" s="28">
        <v>35766399</v>
      </c>
      <c r="P588" s="28">
        <v>35766399</v>
      </c>
      <c r="Q588" s="28" t="str">
        <f>IF(AND(LEN(CUIPO_datos_abiertos[[#This Row],[COD_PROGRAMATICO_MGA]])=7,ISNUMBER(VALUE(CUIPO_datos_abiertos[[#This Row],[COD_PROGRAMATICO_MGA]]))),"VALIDO","")</f>
        <v/>
      </c>
    </row>
    <row r="589" spans="1:17" hidden="1" x14ac:dyDescent="0.3">
      <c r="A589">
        <v>20251201</v>
      </c>
      <c r="B589" t="s">
        <v>1384</v>
      </c>
      <c r="C589" t="s">
        <v>1388</v>
      </c>
      <c r="D589" t="s">
        <v>1386</v>
      </c>
      <c r="E589" t="s">
        <v>1398</v>
      </c>
      <c r="F589" t="str">
        <f>LEFT(CUIPO_datos_abiertos[[#This Row],[COD_PROGRAMATICO_MGA]],4)</f>
        <v>4501</v>
      </c>
      <c r="G589" t="s">
        <v>978</v>
      </c>
      <c r="H589" t="s">
        <v>1411</v>
      </c>
      <c r="I589" t="s">
        <v>1390</v>
      </c>
      <c r="J589" t="s">
        <v>1501</v>
      </c>
      <c r="K589" t="s">
        <v>1392</v>
      </c>
      <c r="L589" t="s">
        <v>1390</v>
      </c>
      <c r="M589" t="s">
        <v>1390</v>
      </c>
      <c r="N589" s="28">
        <v>199408932</v>
      </c>
      <c r="O589" s="28">
        <v>199408932</v>
      </c>
      <c r="P589" s="28">
        <v>120406063</v>
      </c>
      <c r="Q589" s="28" t="str">
        <f>IF(AND(LEN(CUIPO_datos_abiertos[[#This Row],[COD_PROGRAMATICO_MGA]])=7,ISNUMBER(VALUE(CUIPO_datos_abiertos[[#This Row],[COD_PROGRAMATICO_MGA]]))),"VALIDO","")</f>
        <v>VALIDO</v>
      </c>
    </row>
    <row r="590" spans="1:17" hidden="1" x14ac:dyDescent="0.3">
      <c r="A590">
        <v>20260301</v>
      </c>
      <c r="B590" t="s">
        <v>1384</v>
      </c>
      <c r="C590" t="s">
        <v>1385</v>
      </c>
      <c r="D590" t="s">
        <v>1386</v>
      </c>
      <c r="E590" t="s">
        <v>1387</v>
      </c>
      <c r="F590" t="str">
        <f>LEFT(CUIPO_datos_abiertos[[#This Row],[COD_PROGRAMATICO_MGA]],4)</f>
        <v>0</v>
      </c>
      <c r="G590" t="s">
        <v>1388</v>
      </c>
      <c r="H590" t="s">
        <v>1389</v>
      </c>
      <c r="I590" t="s">
        <v>1390</v>
      </c>
      <c r="J590" t="s">
        <v>1391</v>
      </c>
      <c r="K590" t="s">
        <v>1392</v>
      </c>
      <c r="L590" t="s">
        <v>1390</v>
      </c>
      <c r="M590" t="s">
        <v>1409</v>
      </c>
      <c r="N590" s="28">
        <v>1435696</v>
      </c>
      <c r="O590" s="28">
        <v>1435696</v>
      </c>
      <c r="P590" s="28">
        <v>1435696</v>
      </c>
      <c r="Q590" s="28" t="str">
        <f>IF(AND(LEN(CUIPO_datos_abiertos[[#This Row],[COD_PROGRAMATICO_MGA]])=7,ISNUMBER(VALUE(CUIPO_datos_abiertos[[#This Row],[COD_PROGRAMATICO_MGA]]))),"VALIDO","")</f>
        <v/>
      </c>
    </row>
    <row r="591" spans="1:17" hidden="1" x14ac:dyDescent="0.3">
      <c r="A591">
        <v>20251201</v>
      </c>
      <c r="B591" t="s">
        <v>1384</v>
      </c>
      <c r="C591" t="s">
        <v>1407</v>
      </c>
      <c r="D591" t="s">
        <v>1386</v>
      </c>
      <c r="E591" t="s">
        <v>1402</v>
      </c>
      <c r="F591" t="str">
        <f>LEFT(CUIPO_datos_abiertos[[#This Row],[COD_PROGRAMATICO_MGA]],4)</f>
        <v>2201</v>
      </c>
      <c r="G591" t="s">
        <v>51</v>
      </c>
      <c r="H591" t="s">
        <v>1389</v>
      </c>
      <c r="I591" t="s">
        <v>1458</v>
      </c>
      <c r="J591" t="s">
        <v>1404</v>
      </c>
      <c r="K591" t="s">
        <v>1392</v>
      </c>
      <c r="L591" t="s">
        <v>1390</v>
      </c>
      <c r="M591" t="s">
        <v>1390</v>
      </c>
      <c r="N591" s="28">
        <v>27575679</v>
      </c>
      <c r="O591" s="28">
        <v>27575679</v>
      </c>
      <c r="P591" s="28">
        <v>27575679</v>
      </c>
      <c r="Q591" s="28" t="str">
        <f>IF(AND(LEN(CUIPO_datos_abiertos[[#This Row],[COD_PROGRAMATICO_MGA]])=7,ISNUMBER(VALUE(CUIPO_datos_abiertos[[#This Row],[COD_PROGRAMATICO_MGA]]))),"VALIDO","")</f>
        <v>VALIDO</v>
      </c>
    </row>
    <row r="592" spans="1:17" hidden="1" x14ac:dyDescent="0.3">
      <c r="A592">
        <v>20260301</v>
      </c>
      <c r="B592" t="s">
        <v>1384</v>
      </c>
      <c r="C592" t="s">
        <v>1388</v>
      </c>
      <c r="D592" t="s">
        <v>1386</v>
      </c>
      <c r="E592" t="s">
        <v>1398</v>
      </c>
      <c r="F592" t="str">
        <f>LEFT(CUIPO_datos_abiertos[[#This Row],[COD_PROGRAMATICO_MGA]],4)</f>
        <v>0</v>
      </c>
      <c r="G592" t="s">
        <v>1388</v>
      </c>
      <c r="H592" t="s">
        <v>1389</v>
      </c>
      <c r="I592" t="s">
        <v>1390</v>
      </c>
      <c r="J592" t="s">
        <v>1391</v>
      </c>
      <c r="K592" t="s">
        <v>1392</v>
      </c>
      <c r="L592" t="s">
        <v>1390</v>
      </c>
      <c r="M592" t="s">
        <v>1586</v>
      </c>
      <c r="N592" s="28">
        <v>300000000</v>
      </c>
      <c r="O592" s="28">
        <v>300000000</v>
      </c>
      <c r="P592" s="28">
        <v>300000000</v>
      </c>
      <c r="Q592" s="28" t="str">
        <f>IF(AND(LEN(CUIPO_datos_abiertos[[#This Row],[COD_PROGRAMATICO_MGA]])=7,ISNUMBER(VALUE(CUIPO_datos_abiertos[[#This Row],[COD_PROGRAMATICO_MGA]]))),"VALIDO","")</f>
        <v/>
      </c>
    </row>
    <row r="593" spans="1:17" hidden="1" x14ac:dyDescent="0.3">
      <c r="A593">
        <v>20251201</v>
      </c>
      <c r="B593" t="s">
        <v>1384</v>
      </c>
      <c r="C593" t="s">
        <v>1388</v>
      </c>
      <c r="D593" t="s">
        <v>1386</v>
      </c>
      <c r="E593" t="s">
        <v>1398</v>
      </c>
      <c r="F593" t="str">
        <f>LEFT(CUIPO_datos_abiertos[[#This Row],[COD_PROGRAMATICO_MGA]],4)</f>
        <v>NO A</v>
      </c>
      <c r="G593" t="s">
        <v>1390</v>
      </c>
      <c r="H593" t="s">
        <v>1390</v>
      </c>
      <c r="I593" t="s">
        <v>1390</v>
      </c>
      <c r="J593" t="s">
        <v>1390</v>
      </c>
      <c r="K593" t="s">
        <v>1390</v>
      </c>
      <c r="L593" t="s">
        <v>1390</v>
      </c>
      <c r="M593" t="s">
        <v>1390</v>
      </c>
      <c r="N593" s="28">
        <v>1744088082</v>
      </c>
      <c r="O593" s="28">
        <v>1377421415</v>
      </c>
      <c r="P593" s="28">
        <v>1194088082</v>
      </c>
      <c r="Q593" s="28" t="str">
        <f>IF(AND(LEN(CUIPO_datos_abiertos[[#This Row],[COD_PROGRAMATICO_MGA]])=7,ISNUMBER(VALUE(CUIPO_datos_abiertos[[#This Row],[COD_PROGRAMATICO_MGA]]))),"VALIDO","")</f>
        <v/>
      </c>
    </row>
    <row r="594" spans="1:17" hidden="1" x14ac:dyDescent="0.3">
      <c r="A594">
        <v>20251201</v>
      </c>
      <c r="B594" t="s">
        <v>1384</v>
      </c>
      <c r="C594" t="s">
        <v>1388</v>
      </c>
      <c r="D594" t="s">
        <v>1397</v>
      </c>
      <c r="E594" t="s">
        <v>1398</v>
      </c>
      <c r="F594" t="str">
        <f>LEFT(CUIPO_datos_abiertos[[#This Row],[COD_PROGRAMATICO_MGA]],4)</f>
        <v>2402</v>
      </c>
      <c r="G594" t="s">
        <v>1658</v>
      </c>
      <c r="H594" t="s">
        <v>1389</v>
      </c>
      <c r="I594" t="s">
        <v>1390</v>
      </c>
      <c r="J594" t="s">
        <v>1501</v>
      </c>
      <c r="K594" t="s">
        <v>1392</v>
      </c>
      <c r="L594" t="s">
        <v>1390</v>
      </c>
      <c r="M594" t="s">
        <v>1390</v>
      </c>
      <c r="N594" s="28">
        <v>3084753164</v>
      </c>
      <c r="O594" s="28">
        <v>3084753164</v>
      </c>
      <c r="P594" s="28">
        <v>3084753164</v>
      </c>
      <c r="Q594" s="28" t="str">
        <f>IF(AND(LEN(CUIPO_datos_abiertos[[#This Row],[COD_PROGRAMATICO_MGA]])=7,ISNUMBER(VALUE(CUIPO_datos_abiertos[[#This Row],[COD_PROGRAMATICO_MGA]]))),"VALIDO","")</f>
        <v>VALIDO</v>
      </c>
    </row>
    <row r="595" spans="1:17" hidden="1" x14ac:dyDescent="0.3">
      <c r="A595">
        <v>20260301</v>
      </c>
      <c r="B595" t="s">
        <v>1384</v>
      </c>
      <c r="C595" t="s">
        <v>1246</v>
      </c>
      <c r="D595" t="s">
        <v>1386</v>
      </c>
      <c r="E595" t="s">
        <v>1394</v>
      </c>
      <c r="F595" t="str">
        <f>LEFT(CUIPO_datos_abiertos[[#This Row],[COD_PROGRAMATICO_MGA]],4)</f>
        <v>1903</v>
      </c>
      <c r="G595" t="s">
        <v>78</v>
      </c>
      <c r="H595" t="s">
        <v>1419</v>
      </c>
      <c r="I595" t="s">
        <v>1659</v>
      </c>
      <c r="J595" t="s">
        <v>1421</v>
      </c>
      <c r="K595" t="s">
        <v>1392</v>
      </c>
      <c r="L595" t="s">
        <v>1390</v>
      </c>
      <c r="M595" t="s">
        <v>1390</v>
      </c>
      <c r="N595" s="28">
        <v>1108974686</v>
      </c>
      <c r="O595" s="28">
        <v>1108974686</v>
      </c>
      <c r="P595" s="28">
        <v>1108974686</v>
      </c>
      <c r="Q595" s="28" t="str">
        <f>IF(AND(LEN(CUIPO_datos_abiertos[[#This Row],[COD_PROGRAMATICO_MGA]])=7,ISNUMBER(VALUE(CUIPO_datos_abiertos[[#This Row],[COD_PROGRAMATICO_MGA]]))),"VALIDO","")</f>
        <v>VALIDO</v>
      </c>
    </row>
    <row r="596" spans="1:17" hidden="1" x14ac:dyDescent="0.3">
      <c r="A596">
        <v>20251201</v>
      </c>
      <c r="B596" t="s">
        <v>1384</v>
      </c>
      <c r="C596" t="s">
        <v>1388</v>
      </c>
      <c r="D596" t="s">
        <v>1386</v>
      </c>
      <c r="E596" t="s">
        <v>1398</v>
      </c>
      <c r="F596" t="str">
        <f>LEFT(CUIPO_datos_abiertos[[#This Row],[COD_PROGRAMATICO_MGA]],4)</f>
        <v>0</v>
      </c>
      <c r="G596" t="s">
        <v>1388</v>
      </c>
      <c r="H596" t="s">
        <v>1389</v>
      </c>
      <c r="I596" t="s">
        <v>1390</v>
      </c>
      <c r="J596" t="s">
        <v>1391</v>
      </c>
      <c r="K596" t="s">
        <v>1392</v>
      </c>
      <c r="L596" t="s">
        <v>1390</v>
      </c>
      <c r="M596" t="s">
        <v>1390</v>
      </c>
      <c r="N596" s="28">
        <v>158542800</v>
      </c>
      <c r="O596" s="28">
        <v>158542800</v>
      </c>
      <c r="P596" s="28">
        <v>158542800</v>
      </c>
      <c r="Q596" s="28" t="str">
        <f>IF(AND(LEN(CUIPO_datos_abiertos[[#This Row],[COD_PROGRAMATICO_MGA]])=7,ISNUMBER(VALUE(CUIPO_datos_abiertos[[#This Row],[COD_PROGRAMATICO_MGA]]))),"VALIDO","")</f>
        <v/>
      </c>
    </row>
    <row r="597" spans="1:17" hidden="1" x14ac:dyDescent="0.3">
      <c r="A597">
        <v>20260301</v>
      </c>
      <c r="B597" t="s">
        <v>1384</v>
      </c>
      <c r="C597" t="s">
        <v>1506</v>
      </c>
      <c r="D597" t="s">
        <v>1386</v>
      </c>
      <c r="E597" t="s">
        <v>1398</v>
      </c>
      <c r="F597" t="str">
        <f>LEFT(CUIPO_datos_abiertos[[#This Row],[COD_PROGRAMATICO_MGA]],4)</f>
        <v>3301</v>
      </c>
      <c r="G597" t="s">
        <v>101</v>
      </c>
      <c r="H597" t="s">
        <v>1389</v>
      </c>
      <c r="I597" t="s">
        <v>1390</v>
      </c>
      <c r="J597" t="s">
        <v>1425</v>
      </c>
      <c r="K597" t="s">
        <v>1392</v>
      </c>
      <c r="L597" t="s">
        <v>1390</v>
      </c>
      <c r="M597" t="s">
        <v>1451</v>
      </c>
      <c r="N597" s="28">
        <v>97735787</v>
      </c>
      <c r="O597" s="28">
        <v>97735787</v>
      </c>
      <c r="P597" s="28">
        <v>97735787</v>
      </c>
      <c r="Q597" s="28" t="str">
        <f>IF(AND(LEN(CUIPO_datos_abiertos[[#This Row],[COD_PROGRAMATICO_MGA]])=7,ISNUMBER(VALUE(CUIPO_datos_abiertos[[#This Row],[COD_PROGRAMATICO_MGA]]))),"VALIDO","")</f>
        <v>VALIDO</v>
      </c>
    </row>
    <row r="598" spans="1:17" hidden="1" x14ac:dyDescent="0.3">
      <c r="A598">
        <v>20260301</v>
      </c>
      <c r="B598" t="s">
        <v>1384</v>
      </c>
      <c r="C598" t="s">
        <v>1401</v>
      </c>
      <c r="D598" t="s">
        <v>1386</v>
      </c>
      <c r="E598" t="s">
        <v>1402</v>
      </c>
      <c r="F598" t="str">
        <f>LEFT(CUIPO_datos_abiertos[[#This Row],[COD_PROGRAMATICO_MGA]],4)</f>
        <v>2201</v>
      </c>
      <c r="G598" t="s">
        <v>51</v>
      </c>
      <c r="H598" t="s">
        <v>1389</v>
      </c>
      <c r="I598" t="s">
        <v>1426</v>
      </c>
      <c r="J598" t="s">
        <v>1404</v>
      </c>
      <c r="K598" t="s">
        <v>1392</v>
      </c>
      <c r="L598" t="s">
        <v>1390</v>
      </c>
      <c r="M598" t="s">
        <v>1390</v>
      </c>
      <c r="N598" s="28">
        <v>13211471</v>
      </c>
      <c r="O598" s="28">
        <v>13211471</v>
      </c>
      <c r="P598" s="28">
        <v>13211471</v>
      </c>
      <c r="Q598" s="28" t="str">
        <f>IF(AND(LEN(CUIPO_datos_abiertos[[#This Row],[COD_PROGRAMATICO_MGA]])=7,ISNUMBER(VALUE(CUIPO_datos_abiertos[[#This Row],[COD_PROGRAMATICO_MGA]]))),"VALIDO","")</f>
        <v>VALIDO</v>
      </c>
    </row>
    <row r="599" spans="1:17" hidden="1" x14ac:dyDescent="0.3">
      <c r="A599">
        <v>20260301</v>
      </c>
      <c r="B599" t="s">
        <v>1384</v>
      </c>
      <c r="C599" t="s">
        <v>1390</v>
      </c>
      <c r="D599" t="s">
        <v>1386</v>
      </c>
      <c r="E599" t="s">
        <v>1398</v>
      </c>
      <c r="F599" t="str">
        <f>LEFT(CUIPO_datos_abiertos[[#This Row],[COD_PROGRAMATICO_MGA]],4)</f>
        <v>0</v>
      </c>
      <c r="G599" t="s">
        <v>1388</v>
      </c>
      <c r="H599" t="s">
        <v>1389</v>
      </c>
      <c r="I599" t="s">
        <v>1390</v>
      </c>
      <c r="J599" t="s">
        <v>1391</v>
      </c>
      <c r="K599" t="s">
        <v>1392</v>
      </c>
      <c r="L599" t="s">
        <v>1390</v>
      </c>
      <c r="M599" t="s">
        <v>1518</v>
      </c>
      <c r="N599" s="28">
        <v>690046797</v>
      </c>
      <c r="O599" s="28">
        <v>690046797</v>
      </c>
      <c r="P599" s="28">
        <v>690046797</v>
      </c>
      <c r="Q599" s="28" t="str">
        <f>IF(AND(LEN(CUIPO_datos_abiertos[[#This Row],[COD_PROGRAMATICO_MGA]])=7,ISNUMBER(VALUE(CUIPO_datos_abiertos[[#This Row],[COD_PROGRAMATICO_MGA]]))),"VALIDO","")</f>
        <v/>
      </c>
    </row>
    <row r="600" spans="1:17" hidden="1" x14ac:dyDescent="0.3">
      <c r="A600">
        <v>20260301</v>
      </c>
      <c r="B600" t="s">
        <v>1384</v>
      </c>
      <c r="C600" t="s">
        <v>1388</v>
      </c>
      <c r="D600" t="s">
        <v>1386</v>
      </c>
      <c r="E600" t="s">
        <v>1394</v>
      </c>
      <c r="F600" t="str">
        <f>LEFT(CUIPO_datos_abiertos[[#This Row],[COD_PROGRAMATICO_MGA]],4)</f>
        <v>1903</v>
      </c>
      <c r="G600" t="s">
        <v>1399</v>
      </c>
      <c r="H600" t="s">
        <v>1389</v>
      </c>
      <c r="I600" t="s">
        <v>1400</v>
      </c>
      <c r="J600" t="s">
        <v>1396</v>
      </c>
      <c r="K600" t="s">
        <v>1392</v>
      </c>
      <c r="L600" t="s">
        <v>1390</v>
      </c>
      <c r="M600" t="s">
        <v>1495</v>
      </c>
      <c r="N600" s="28">
        <v>1538800</v>
      </c>
      <c r="O600" s="28">
        <v>1538800</v>
      </c>
      <c r="P600" s="28">
        <v>1073800</v>
      </c>
      <c r="Q600" s="28" t="str">
        <f>IF(AND(LEN(CUIPO_datos_abiertos[[#This Row],[COD_PROGRAMATICO_MGA]])=7,ISNUMBER(VALUE(CUIPO_datos_abiertos[[#This Row],[COD_PROGRAMATICO_MGA]]))),"VALIDO","")</f>
        <v>VALIDO</v>
      </c>
    </row>
    <row r="601" spans="1:17" hidden="1" x14ac:dyDescent="0.3">
      <c r="A601">
        <v>20260301</v>
      </c>
      <c r="B601" t="s">
        <v>1384</v>
      </c>
      <c r="C601" t="s">
        <v>1385</v>
      </c>
      <c r="D601" t="s">
        <v>1386</v>
      </c>
      <c r="E601" t="s">
        <v>1387</v>
      </c>
      <c r="F601" t="str">
        <f>LEFT(CUIPO_datos_abiertos[[#This Row],[COD_PROGRAMATICO_MGA]],4)</f>
        <v>0</v>
      </c>
      <c r="G601" t="s">
        <v>1388</v>
      </c>
      <c r="H601" t="s">
        <v>1389</v>
      </c>
      <c r="I601" t="s">
        <v>1390</v>
      </c>
      <c r="J601" t="s">
        <v>1391</v>
      </c>
      <c r="K601" t="s">
        <v>1392</v>
      </c>
      <c r="L601" t="s">
        <v>1390</v>
      </c>
      <c r="M601" t="s">
        <v>1390</v>
      </c>
      <c r="N601" s="28">
        <v>47853231</v>
      </c>
      <c r="O601" s="28">
        <v>47853231</v>
      </c>
      <c r="P601" s="28">
        <v>47853231</v>
      </c>
      <c r="Q601" s="28" t="str">
        <f>IF(AND(LEN(CUIPO_datos_abiertos[[#This Row],[COD_PROGRAMATICO_MGA]])=7,ISNUMBER(VALUE(CUIPO_datos_abiertos[[#This Row],[COD_PROGRAMATICO_MGA]]))),"VALIDO","")</f>
        <v/>
      </c>
    </row>
    <row r="602" spans="1:17" hidden="1" x14ac:dyDescent="0.3">
      <c r="A602">
        <v>20251201</v>
      </c>
      <c r="B602" t="s">
        <v>1384</v>
      </c>
      <c r="C602" t="s">
        <v>1390</v>
      </c>
      <c r="D602" t="s">
        <v>1386</v>
      </c>
      <c r="E602" t="s">
        <v>1394</v>
      </c>
      <c r="F602" t="str">
        <f>LEFT(CUIPO_datos_abiertos[[#This Row],[COD_PROGRAMATICO_MGA]],4)</f>
        <v>1903</v>
      </c>
      <c r="G602" t="s">
        <v>1399</v>
      </c>
      <c r="H602" t="s">
        <v>1389</v>
      </c>
      <c r="I602" t="s">
        <v>1440</v>
      </c>
      <c r="J602" t="s">
        <v>1441</v>
      </c>
      <c r="K602" t="s">
        <v>1392</v>
      </c>
      <c r="L602" t="s">
        <v>1390</v>
      </c>
      <c r="M602" t="s">
        <v>1660</v>
      </c>
      <c r="N602" s="28">
        <v>512412965</v>
      </c>
      <c r="O602" s="28">
        <v>486792314</v>
      </c>
      <c r="P602" s="28">
        <v>445314228</v>
      </c>
      <c r="Q602" s="28" t="str">
        <f>IF(AND(LEN(CUIPO_datos_abiertos[[#This Row],[COD_PROGRAMATICO_MGA]])=7,ISNUMBER(VALUE(CUIPO_datos_abiertos[[#This Row],[COD_PROGRAMATICO_MGA]]))),"VALIDO","")</f>
        <v>VALIDO</v>
      </c>
    </row>
    <row r="603" spans="1:17" hidden="1" x14ac:dyDescent="0.3">
      <c r="A603">
        <v>20251201</v>
      </c>
      <c r="B603" t="s">
        <v>1384</v>
      </c>
      <c r="C603" t="s">
        <v>1407</v>
      </c>
      <c r="D603" t="s">
        <v>1386</v>
      </c>
      <c r="E603" t="s">
        <v>1402</v>
      </c>
      <c r="F603" t="str">
        <f>LEFT(CUIPO_datos_abiertos[[#This Row],[COD_PROGRAMATICO_MGA]],4)</f>
        <v>2201</v>
      </c>
      <c r="G603" t="s">
        <v>51</v>
      </c>
      <c r="H603" t="s">
        <v>1389</v>
      </c>
      <c r="I603" t="s">
        <v>1426</v>
      </c>
      <c r="J603" t="s">
        <v>1404</v>
      </c>
      <c r="K603" t="s">
        <v>1392</v>
      </c>
      <c r="L603" t="s">
        <v>1390</v>
      </c>
      <c r="M603" t="s">
        <v>1390</v>
      </c>
      <c r="N603" s="28">
        <v>5030690586</v>
      </c>
      <c r="O603" s="28">
        <v>5030690586</v>
      </c>
      <c r="P603" s="28">
        <v>5030690586</v>
      </c>
      <c r="Q603" s="28" t="str">
        <f>IF(AND(LEN(CUIPO_datos_abiertos[[#This Row],[COD_PROGRAMATICO_MGA]])=7,ISNUMBER(VALUE(CUIPO_datos_abiertos[[#This Row],[COD_PROGRAMATICO_MGA]]))),"VALIDO","")</f>
        <v>VALIDO</v>
      </c>
    </row>
    <row r="604" spans="1:17" hidden="1" x14ac:dyDescent="0.3">
      <c r="A604">
        <v>20260301</v>
      </c>
      <c r="B604" t="s">
        <v>1384</v>
      </c>
      <c r="C604" t="s">
        <v>1515</v>
      </c>
      <c r="D604" t="s">
        <v>1386</v>
      </c>
      <c r="E604" t="s">
        <v>1394</v>
      </c>
      <c r="F604" t="str">
        <f>LEFT(CUIPO_datos_abiertos[[#This Row],[COD_PROGRAMATICO_MGA]],4)</f>
        <v>0</v>
      </c>
      <c r="G604" t="s">
        <v>1388</v>
      </c>
      <c r="H604" t="s">
        <v>1661</v>
      </c>
      <c r="I604" t="s">
        <v>1405</v>
      </c>
      <c r="J604" t="s">
        <v>1391</v>
      </c>
      <c r="K604" t="s">
        <v>1392</v>
      </c>
      <c r="L604" t="s">
        <v>1390</v>
      </c>
      <c r="M604" t="s">
        <v>1390</v>
      </c>
      <c r="N604" s="28">
        <v>83601727</v>
      </c>
      <c r="O604" s="28">
        <v>83601727</v>
      </c>
      <c r="P604" s="28">
        <v>83601727</v>
      </c>
      <c r="Q604" s="28" t="str">
        <f>IF(AND(LEN(CUIPO_datos_abiertos[[#This Row],[COD_PROGRAMATICO_MGA]])=7,ISNUMBER(VALUE(CUIPO_datos_abiertos[[#This Row],[COD_PROGRAMATICO_MGA]]))),"VALIDO","")</f>
        <v/>
      </c>
    </row>
    <row r="605" spans="1:17" hidden="1" x14ac:dyDescent="0.3">
      <c r="A605">
        <v>20251201</v>
      </c>
      <c r="B605" t="s">
        <v>1384</v>
      </c>
      <c r="C605" t="s">
        <v>1463</v>
      </c>
      <c r="D605" t="s">
        <v>1397</v>
      </c>
      <c r="E605" t="s">
        <v>1398</v>
      </c>
      <c r="F605" t="str">
        <f>LEFT(CUIPO_datos_abiertos[[#This Row],[COD_PROGRAMATICO_MGA]],4)</f>
        <v>4501</v>
      </c>
      <c r="G605" t="s">
        <v>70</v>
      </c>
      <c r="H605" t="s">
        <v>1389</v>
      </c>
      <c r="I605" t="s">
        <v>1390</v>
      </c>
      <c r="J605" t="s">
        <v>1570</v>
      </c>
      <c r="K605" t="s">
        <v>1392</v>
      </c>
      <c r="L605" t="s">
        <v>1390</v>
      </c>
      <c r="M605" t="s">
        <v>1390</v>
      </c>
      <c r="N605" s="28">
        <v>5189911747</v>
      </c>
      <c r="O605" s="28">
        <v>5189911747</v>
      </c>
      <c r="P605" s="28">
        <v>5189911747</v>
      </c>
      <c r="Q605" s="28" t="str">
        <f>IF(AND(LEN(CUIPO_datos_abiertos[[#This Row],[COD_PROGRAMATICO_MGA]])=7,ISNUMBER(VALUE(CUIPO_datos_abiertos[[#This Row],[COD_PROGRAMATICO_MGA]]))),"VALIDO","")</f>
        <v>VALIDO</v>
      </c>
    </row>
    <row r="606" spans="1:17" hidden="1" x14ac:dyDescent="0.3">
      <c r="A606">
        <v>20260301</v>
      </c>
      <c r="B606" t="s">
        <v>1384</v>
      </c>
      <c r="C606" t="s">
        <v>1579</v>
      </c>
      <c r="D606" t="s">
        <v>1386</v>
      </c>
      <c r="E606" t="s">
        <v>1398</v>
      </c>
      <c r="F606" t="str">
        <f>LEFT(CUIPO_datos_abiertos[[#This Row],[COD_PROGRAMATICO_MGA]],4)</f>
        <v>2301</v>
      </c>
      <c r="G606" t="s">
        <v>1662</v>
      </c>
      <c r="H606" t="s">
        <v>1411</v>
      </c>
      <c r="I606" t="s">
        <v>1390</v>
      </c>
      <c r="J606" t="s">
        <v>1501</v>
      </c>
      <c r="K606" t="s">
        <v>1392</v>
      </c>
      <c r="L606" t="s">
        <v>1390</v>
      </c>
      <c r="M606" t="s">
        <v>1390</v>
      </c>
      <c r="N606" s="28">
        <v>1509302501</v>
      </c>
      <c r="O606" s="28">
        <v>1509302501</v>
      </c>
      <c r="P606" s="28">
        <v>1509302501</v>
      </c>
      <c r="Q606" s="28" t="str">
        <f>IF(AND(LEN(CUIPO_datos_abiertos[[#This Row],[COD_PROGRAMATICO_MGA]])=7,ISNUMBER(VALUE(CUIPO_datos_abiertos[[#This Row],[COD_PROGRAMATICO_MGA]]))),"VALIDO","")</f>
        <v>VALIDO</v>
      </c>
    </row>
    <row r="607" spans="1:17" hidden="1" x14ac:dyDescent="0.3">
      <c r="A607">
        <v>20251201</v>
      </c>
      <c r="B607" t="s">
        <v>1384</v>
      </c>
      <c r="C607" t="s">
        <v>1663</v>
      </c>
      <c r="D607" t="s">
        <v>1386</v>
      </c>
      <c r="E607" t="s">
        <v>1398</v>
      </c>
      <c r="F607" t="str">
        <f>LEFT(CUIPO_datos_abiertos[[#This Row],[COD_PROGRAMATICO_MGA]],4)</f>
        <v>3602</v>
      </c>
      <c r="G607" t="s">
        <v>1611</v>
      </c>
      <c r="H607" t="s">
        <v>1411</v>
      </c>
      <c r="I607" t="s">
        <v>1390</v>
      </c>
      <c r="J607" t="s">
        <v>1417</v>
      </c>
      <c r="K607" t="s">
        <v>1392</v>
      </c>
      <c r="L607" t="s">
        <v>1390</v>
      </c>
      <c r="M607" t="s">
        <v>1390</v>
      </c>
      <c r="N607" s="28">
        <v>119321236</v>
      </c>
      <c r="O607" s="28">
        <v>0</v>
      </c>
      <c r="P607" s="28">
        <v>0</v>
      </c>
      <c r="Q607" s="28" t="str">
        <f>IF(AND(LEN(CUIPO_datos_abiertos[[#This Row],[COD_PROGRAMATICO_MGA]])=7,ISNUMBER(VALUE(CUIPO_datos_abiertos[[#This Row],[COD_PROGRAMATICO_MGA]]))),"VALIDO","")</f>
        <v>VALIDO</v>
      </c>
    </row>
    <row r="608" spans="1:17" hidden="1" x14ac:dyDescent="0.3">
      <c r="A608">
        <v>20251201</v>
      </c>
      <c r="B608" t="s">
        <v>1384</v>
      </c>
      <c r="C608" t="s">
        <v>1385</v>
      </c>
      <c r="D608" t="s">
        <v>1386</v>
      </c>
      <c r="E608" t="s">
        <v>1443</v>
      </c>
      <c r="F608" t="str">
        <f>LEFT(CUIPO_datos_abiertos[[#This Row],[COD_PROGRAMATICO_MGA]],4)</f>
        <v>0</v>
      </c>
      <c r="G608" t="s">
        <v>1388</v>
      </c>
      <c r="H608" t="s">
        <v>1389</v>
      </c>
      <c r="I608" t="s">
        <v>1390</v>
      </c>
      <c r="J608" t="s">
        <v>1391</v>
      </c>
      <c r="K608" t="s">
        <v>1392</v>
      </c>
      <c r="L608" t="s">
        <v>1390</v>
      </c>
      <c r="M608" t="s">
        <v>1390</v>
      </c>
      <c r="N608" s="28">
        <v>194826389</v>
      </c>
      <c r="O608" s="28">
        <v>194826389</v>
      </c>
      <c r="P608" s="28">
        <v>194826389</v>
      </c>
      <c r="Q608" s="28" t="str">
        <f>IF(AND(LEN(CUIPO_datos_abiertos[[#This Row],[COD_PROGRAMATICO_MGA]])=7,ISNUMBER(VALUE(CUIPO_datos_abiertos[[#This Row],[COD_PROGRAMATICO_MGA]]))),"VALIDO","")</f>
        <v/>
      </c>
    </row>
    <row r="609" spans="1:17" hidden="1" x14ac:dyDescent="0.3">
      <c r="A609">
        <v>20260301</v>
      </c>
      <c r="B609" t="s">
        <v>1384</v>
      </c>
      <c r="C609" t="s">
        <v>1388</v>
      </c>
      <c r="D609" t="s">
        <v>1386</v>
      </c>
      <c r="E609" t="s">
        <v>1443</v>
      </c>
      <c r="F609" t="str">
        <f>LEFT(CUIPO_datos_abiertos[[#This Row],[COD_PROGRAMATICO_MGA]],4)</f>
        <v>NO A</v>
      </c>
      <c r="G609" t="s">
        <v>1390</v>
      </c>
      <c r="H609" t="s">
        <v>1390</v>
      </c>
      <c r="I609" t="s">
        <v>1390</v>
      </c>
      <c r="J609" t="s">
        <v>1390</v>
      </c>
      <c r="K609" t="s">
        <v>1390</v>
      </c>
      <c r="L609" t="s">
        <v>1390</v>
      </c>
      <c r="M609" t="s">
        <v>1390</v>
      </c>
      <c r="N609" s="28">
        <v>883718292</v>
      </c>
      <c r="O609" s="28">
        <v>883718292</v>
      </c>
      <c r="P609" s="28">
        <v>845507251</v>
      </c>
      <c r="Q609" s="28" t="str">
        <f>IF(AND(LEN(CUIPO_datos_abiertos[[#This Row],[COD_PROGRAMATICO_MGA]])=7,ISNUMBER(VALUE(CUIPO_datos_abiertos[[#This Row],[COD_PROGRAMATICO_MGA]]))),"VALIDO","")</f>
        <v/>
      </c>
    </row>
    <row r="610" spans="1:17" hidden="1" x14ac:dyDescent="0.3">
      <c r="A610">
        <v>20251201</v>
      </c>
      <c r="B610" t="s">
        <v>1384</v>
      </c>
      <c r="C610" t="s">
        <v>1523</v>
      </c>
      <c r="D610" t="s">
        <v>1386</v>
      </c>
      <c r="E610" t="s">
        <v>1398</v>
      </c>
      <c r="F610" t="str">
        <f>LEFT(CUIPO_datos_abiertos[[#This Row],[COD_PROGRAMATICO_MGA]],4)</f>
        <v>4301</v>
      </c>
      <c r="G610" t="s">
        <v>82</v>
      </c>
      <c r="H610" t="s">
        <v>1389</v>
      </c>
      <c r="I610" t="s">
        <v>1390</v>
      </c>
      <c r="J610" t="s">
        <v>1396</v>
      </c>
      <c r="K610" t="s">
        <v>1392</v>
      </c>
      <c r="L610" t="s">
        <v>1390</v>
      </c>
      <c r="M610" t="s">
        <v>1492</v>
      </c>
      <c r="N610" s="28">
        <v>156619360</v>
      </c>
      <c r="O610" s="28">
        <v>156619360</v>
      </c>
      <c r="P610" s="28">
        <v>156619360</v>
      </c>
      <c r="Q610" s="28" t="str">
        <f>IF(AND(LEN(CUIPO_datos_abiertos[[#This Row],[COD_PROGRAMATICO_MGA]])=7,ISNUMBER(VALUE(CUIPO_datos_abiertos[[#This Row],[COD_PROGRAMATICO_MGA]]))),"VALIDO","")</f>
        <v>VALIDO</v>
      </c>
    </row>
    <row r="611" spans="1:17" hidden="1" x14ac:dyDescent="0.3">
      <c r="A611">
        <v>20260301</v>
      </c>
      <c r="B611" t="s">
        <v>1384</v>
      </c>
      <c r="C611" t="s">
        <v>1388</v>
      </c>
      <c r="D611" t="s">
        <v>1386</v>
      </c>
      <c r="E611" t="s">
        <v>1398</v>
      </c>
      <c r="F611" t="str">
        <f>LEFT(CUIPO_datos_abiertos[[#This Row],[COD_PROGRAMATICO_MGA]],4)</f>
        <v>0</v>
      </c>
      <c r="G611" t="s">
        <v>1388</v>
      </c>
      <c r="H611" t="s">
        <v>1389</v>
      </c>
      <c r="I611" t="s">
        <v>1390</v>
      </c>
      <c r="J611" t="s">
        <v>1391</v>
      </c>
      <c r="K611" t="s">
        <v>1392</v>
      </c>
      <c r="L611" t="s">
        <v>1390</v>
      </c>
      <c r="M611" t="s">
        <v>1495</v>
      </c>
      <c r="N611" s="28">
        <v>46342000</v>
      </c>
      <c r="O611" s="28">
        <v>46342000</v>
      </c>
      <c r="P611" s="28">
        <v>23558700</v>
      </c>
      <c r="Q611" s="28" t="str">
        <f>IF(AND(LEN(CUIPO_datos_abiertos[[#This Row],[COD_PROGRAMATICO_MGA]])=7,ISNUMBER(VALUE(CUIPO_datos_abiertos[[#This Row],[COD_PROGRAMATICO_MGA]]))),"VALIDO","")</f>
        <v/>
      </c>
    </row>
    <row r="612" spans="1:17" hidden="1" x14ac:dyDescent="0.3">
      <c r="A612">
        <v>20260301</v>
      </c>
      <c r="B612" t="s">
        <v>1384</v>
      </c>
      <c r="C612" t="s">
        <v>1401</v>
      </c>
      <c r="D612" t="s">
        <v>1386</v>
      </c>
      <c r="E612" t="s">
        <v>1402</v>
      </c>
      <c r="F612" t="str">
        <f>LEFT(CUIPO_datos_abiertos[[#This Row],[COD_PROGRAMATICO_MGA]],4)</f>
        <v>2201</v>
      </c>
      <c r="G612" t="s">
        <v>51</v>
      </c>
      <c r="H612" t="s">
        <v>1389</v>
      </c>
      <c r="I612" t="s">
        <v>1426</v>
      </c>
      <c r="J612" t="s">
        <v>1404</v>
      </c>
      <c r="K612" t="s">
        <v>1392</v>
      </c>
      <c r="L612" t="s">
        <v>1390</v>
      </c>
      <c r="M612" t="s">
        <v>1390</v>
      </c>
      <c r="N612" s="28">
        <v>36149700</v>
      </c>
      <c r="O612" s="28">
        <v>36149700</v>
      </c>
      <c r="P612" s="28">
        <v>36149700</v>
      </c>
      <c r="Q612" s="28" t="str">
        <f>IF(AND(LEN(CUIPO_datos_abiertos[[#This Row],[COD_PROGRAMATICO_MGA]])=7,ISNUMBER(VALUE(CUIPO_datos_abiertos[[#This Row],[COD_PROGRAMATICO_MGA]]))),"VALIDO","")</f>
        <v>VALIDO</v>
      </c>
    </row>
    <row r="613" spans="1:17" hidden="1" x14ac:dyDescent="0.3">
      <c r="A613">
        <v>20251201</v>
      </c>
      <c r="B613" t="s">
        <v>1384</v>
      </c>
      <c r="C613" t="s">
        <v>1388</v>
      </c>
      <c r="D613" t="s">
        <v>1397</v>
      </c>
      <c r="E613" t="s">
        <v>1398</v>
      </c>
      <c r="F613" t="str">
        <f>LEFT(CUIPO_datos_abiertos[[#This Row],[COD_PROGRAMATICO_MGA]],4)</f>
        <v>NO A</v>
      </c>
      <c r="G613" t="s">
        <v>1390</v>
      </c>
      <c r="H613" t="s">
        <v>1390</v>
      </c>
      <c r="I613" t="s">
        <v>1390</v>
      </c>
      <c r="J613" t="s">
        <v>1390</v>
      </c>
      <c r="K613" t="s">
        <v>1390</v>
      </c>
      <c r="L613" t="s">
        <v>1390</v>
      </c>
      <c r="M613" t="s">
        <v>1390</v>
      </c>
      <c r="N613" s="28">
        <v>565000000</v>
      </c>
      <c r="O613" s="28">
        <v>565000000</v>
      </c>
      <c r="P613" s="28">
        <v>565000000</v>
      </c>
      <c r="Q613" s="28" t="str">
        <f>IF(AND(LEN(CUIPO_datos_abiertos[[#This Row],[COD_PROGRAMATICO_MGA]])=7,ISNUMBER(VALUE(CUIPO_datos_abiertos[[#This Row],[COD_PROGRAMATICO_MGA]]))),"VALIDO","")</f>
        <v/>
      </c>
    </row>
    <row r="614" spans="1:17" hidden="1" x14ac:dyDescent="0.3">
      <c r="A614">
        <v>20260301</v>
      </c>
      <c r="B614" t="s">
        <v>1384</v>
      </c>
      <c r="C614" t="s">
        <v>1467</v>
      </c>
      <c r="D614" t="s">
        <v>1386</v>
      </c>
      <c r="E614" t="s">
        <v>1394</v>
      </c>
      <c r="F614" t="str">
        <f>LEFT(CUIPO_datos_abiertos[[#This Row],[COD_PROGRAMATICO_MGA]],4)</f>
        <v>1905</v>
      </c>
      <c r="G614" t="s">
        <v>1437</v>
      </c>
      <c r="H614" t="s">
        <v>1419</v>
      </c>
      <c r="I614" t="s">
        <v>1496</v>
      </c>
      <c r="J614" t="s">
        <v>1462</v>
      </c>
      <c r="K614" t="s">
        <v>1392</v>
      </c>
      <c r="L614" t="s">
        <v>1390</v>
      </c>
      <c r="M614" t="s">
        <v>1390</v>
      </c>
      <c r="N614" s="28">
        <v>271535622</v>
      </c>
      <c r="O614" s="28">
        <v>86875595</v>
      </c>
      <c r="P614" s="28">
        <v>86875595</v>
      </c>
      <c r="Q614" s="28" t="str">
        <f>IF(AND(LEN(CUIPO_datos_abiertos[[#This Row],[COD_PROGRAMATICO_MGA]])=7,ISNUMBER(VALUE(CUIPO_datos_abiertos[[#This Row],[COD_PROGRAMATICO_MGA]]))),"VALIDO","")</f>
        <v>VALIDO</v>
      </c>
    </row>
    <row r="615" spans="1:17" hidden="1" x14ac:dyDescent="0.3">
      <c r="A615">
        <v>20260301</v>
      </c>
      <c r="B615" t="s">
        <v>1384</v>
      </c>
      <c r="C615" t="s">
        <v>1246</v>
      </c>
      <c r="D615" t="s">
        <v>1386</v>
      </c>
      <c r="E615" t="s">
        <v>1398</v>
      </c>
      <c r="F615" t="str">
        <f>LEFT(CUIPO_datos_abiertos[[#This Row],[COD_PROGRAMATICO_MGA]],4)</f>
        <v>4599</v>
      </c>
      <c r="G615" t="s">
        <v>59</v>
      </c>
      <c r="H615" t="s">
        <v>1389</v>
      </c>
      <c r="I615" t="s">
        <v>1390</v>
      </c>
      <c r="J615" t="s">
        <v>1391</v>
      </c>
      <c r="K615" t="s">
        <v>1392</v>
      </c>
      <c r="L615" t="s">
        <v>1390</v>
      </c>
      <c r="M615" t="s">
        <v>1390</v>
      </c>
      <c r="N615" s="28">
        <v>534574066</v>
      </c>
      <c r="O615" s="28">
        <v>518033466</v>
      </c>
      <c r="P615" s="28">
        <v>518033466</v>
      </c>
      <c r="Q615" s="28" t="str">
        <f>IF(AND(LEN(CUIPO_datos_abiertos[[#This Row],[COD_PROGRAMATICO_MGA]])=7,ISNUMBER(VALUE(CUIPO_datos_abiertos[[#This Row],[COD_PROGRAMATICO_MGA]]))),"VALIDO","")</f>
        <v>VALIDO</v>
      </c>
    </row>
    <row r="616" spans="1:17" hidden="1" x14ac:dyDescent="0.3">
      <c r="A616">
        <v>20260301</v>
      </c>
      <c r="B616" t="s">
        <v>1384</v>
      </c>
      <c r="C616" t="s">
        <v>1388</v>
      </c>
      <c r="D616" t="s">
        <v>1386</v>
      </c>
      <c r="E616" t="s">
        <v>1402</v>
      </c>
      <c r="F616" t="str">
        <f>LEFT(CUIPO_datos_abiertos[[#This Row],[COD_PROGRAMATICO_MGA]],4)</f>
        <v>NO A</v>
      </c>
      <c r="G616" t="s">
        <v>1390</v>
      </c>
      <c r="H616" t="s">
        <v>1390</v>
      </c>
      <c r="I616" t="s">
        <v>1390</v>
      </c>
      <c r="J616" t="s">
        <v>1390</v>
      </c>
      <c r="K616" t="s">
        <v>1390</v>
      </c>
      <c r="L616" t="s">
        <v>1390</v>
      </c>
      <c r="M616" t="s">
        <v>1390</v>
      </c>
      <c r="N616" s="28">
        <v>209384211998</v>
      </c>
      <c r="O616" s="28">
        <v>157427306224</v>
      </c>
      <c r="P616" s="28">
        <v>157413393874</v>
      </c>
      <c r="Q616" s="28" t="str">
        <f>IF(AND(LEN(CUIPO_datos_abiertos[[#This Row],[COD_PROGRAMATICO_MGA]])=7,ISNUMBER(VALUE(CUIPO_datos_abiertos[[#This Row],[COD_PROGRAMATICO_MGA]]))),"VALIDO","")</f>
        <v/>
      </c>
    </row>
    <row r="617" spans="1:17" hidden="1" x14ac:dyDescent="0.3">
      <c r="A617">
        <v>20251201</v>
      </c>
      <c r="B617" t="s">
        <v>1384</v>
      </c>
      <c r="C617" t="s">
        <v>1388</v>
      </c>
      <c r="D617" t="s">
        <v>1386</v>
      </c>
      <c r="E617" t="s">
        <v>1443</v>
      </c>
      <c r="F617" t="str">
        <f>LEFT(CUIPO_datos_abiertos[[#This Row],[COD_PROGRAMATICO_MGA]],4)</f>
        <v>NO A</v>
      </c>
      <c r="G617" t="s">
        <v>1390</v>
      </c>
      <c r="H617" t="s">
        <v>1390</v>
      </c>
      <c r="I617" t="s">
        <v>1390</v>
      </c>
      <c r="J617" t="s">
        <v>1390</v>
      </c>
      <c r="K617" t="s">
        <v>1390</v>
      </c>
      <c r="L617" t="s">
        <v>1390</v>
      </c>
      <c r="M617" t="s">
        <v>1390</v>
      </c>
      <c r="N617" s="28">
        <v>3902500000</v>
      </c>
      <c r="O617" s="28">
        <v>3902500000</v>
      </c>
      <c r="P617" s="28">
        <v>3509111254</v>
      </c>
      <c r="Q617" s="28" t="str">
        <f>IF(AND(LEN(CUIPO_datos_abiertos[[#This Row],[COD_PROGRAMATICO_MGA]])=7,ISNUMBER(VALUE(CUIPO_datos_abiertos[[#This Row],[COD_PROGRAMATICO_MGA]]))),"VALIDO","")</f>
        <v/>
      </c>
    </row>
    <row r="618" spans="1:17" hidden="1" x14ac:dyDescent="0.3">
      <c r="A618">
        <v>20251201</v>
      </c>
      <c r="B618" t="s">
        <v>1384</v>
      </c>
      <c r="C618" t="s">
        <v>1603</v>
      </c>
      <c r="D618" t="s">
        <v>1386</v>
      </c>
      <c r="E618" t="s">
        <v>1398</v>
      </c>
      <c r="F618" t="str">
        <f>LEFT(CUIPO_datos_abiertos[[#This Row],[COD_PROGRAMATICO_MGA]],4)</f>
        <v>4501</v>
      </c>
      <c r="G618" t="s">
        <v>982</v>
      </c>
      <c r="H618" t="s">
        <v>1389</v>
      </c>
      <c r="I618" t="s">
        <v>1390</v>
      </c>
      <c r="J618" t="s">
        <v>1528</v>
      </c>
      <c r="K618" t="s">
        <v>1392</v>
      </c>
      <c r="L618" t="s">
        <v>1390</v>
      </c>
      <c r="M618" t="s">
        <v>1390</v>
      </c>
      <c r="N618" s="28">
        <v>5435529968</v>
      </c>
      <c r="O618" s="28">
        <v>0</v>
      </c>
      <c r="P618" s="28">
        <v>0</v>
      </c>
      <c r="Q618" s="28" t="str">
        <f>IF(AND(LEN(CUIPO_datos_abiertos[[#This Row],[COD_PROGRAMATICO_MGA]])=7,ISNUMBER(VALUE(CUIPO_datos_abiertos[[#This Row],[COD_PROGRAMATICO_MGA]]))),"VALIDO","")</f>
        <v>VALIDO</v>
      </c>
    </row>
    <row r="619" spans="1:17" hidden="1" x14ac:dyDescent="0.3">
      <c r="A619">
        <v>20251201</v>
      </c>
      <c r="B619" t="s">
        <v>1384</v>
      </c>
      <c r="C619" t="s">
        <v>1388</v>
      </c>
      <c r="D619" t="s">
        <v>1386</v>
      </c>
      <c r="E619" t="s">
        <v>1402</v>
      </c>
      <c r="F619" t="str">
        <f>LEFT(CUIPO_datos_abiertos[[#This Row],[COD_PROGRAMATICO_MGA]],4)</f>
        <v>NO A</v>
      </c>
      <c r="G619" t="s">
        <v>1390</v>
      </c>
      <c r="H619" t="s">
        <v>1390</v>
      </c>
      <c r="I619" t="s">
        <v>1390</v>
      </c>
      <c r="J619" t="s">
        <v>1390</v>
      </c>
      <c r="K619" t="s">
        <v>1390</v>
      </c>
      <c r="L619" t="s">
        <v>1390</v>
      </c>
      <c r="M619" t="s">
        <v>1390</v>
      </c>
      <c r="N619" s="28">
        <v>314629205</v>
      </c>
      <c r="O619" s="28">
        <v>314629205</v>
      </c>
      <c r="P619" s="28">
        <v>314629205</v>
      </c>
      <c r="Q619" s="28" t="str">
        <f>IF(AND(LEN(CUIPO_datos_abiertos[[#This Row],[COD_PROGRAMATICO_MGA]])=7,ISNUMBER(VALUE(CUIPO_datos_abiertos[[#This Row],[COD_PROGRAMATICO_MGA]]))),"VALIDO","")</f>
        <v/>
      </c>
    </row>
    <row r="620" spans="1:17" hidden="1" x14ac:dyDescent="0.3">
      <c r="A620">
        <v>20251201</v>
      </c>
      <c r="B620" t="s">
        <v>1384</v>
      </c>
      <c r="C620" t="s">
        <v>1637</v>
      </c>
      <c r="D620" t="s">
        <v>1386</v>
      </c>
      <c r="E620" t="s">
        <v>1402</v>
      </c>
      <c r="F620" t="str">
        <f>LEFT(CUIPO_datos_abiertos[[#This Row],[COD_PROGRAMATICO_MGA]],4)</f>
        <v>2201</v>
      </c>
      <c r="G620" t="s">
        <v>282</v>
      </c>
      <c r="H620" t="s">
        <v>1530</v>
      </c>
      <c r="I620" t="s">
        <v>1664</v>
      </c>
      <c r="J620" t="s">
        <v>1404</v>
      </c>
      <c r="K620" t="s">
        <v>1392</v>
      </c>
      <c r="L620" t="s">
        <v>1390</v>
      </c>
      <c r="M620" t="s">
        <v>1390</v>
      </c>
      <c r="N620" s="28">
        <v>73238176</v>
      </c>
      <c r="O620" s="28">
        <v>73238176</v>
      </c>
      <c r="P620" s="28">
        <v>73238176</v>
      </c>
      <c r="Q620" s="28" t="str">
        <f>IF(AND(LEN(CUIPO_datos_abiertos[[#This Row],[COD_PROGRAMATICO_MGA]])=7,ISNUMBER(VALUE(CUIPO_datos_abiertos[[#This Row],[COD_PROGRAMATICO_MGA]]))),"VALIDO","")</f>
        <v>VALIDO</v>
      </c>
    </row>
    <row r="621" spans="1:17" hidden="1" x14ac:dyDescent="0.3">
      <c r="A621">
        <v>20260301</v>
      </c>
      <c r="B621" t="s">
        <v>1384</v>
      </c>
      <c r="C621" t="s">
        <v>1388</v>
      </c>
      <c r="D621" t="s">
        <v>1386</v>
      </c>
      <c r="E621" t="s">
        <v>1398</v>
      </c>
      <c r="F621" t="str">
        <f>LEFT(CUIPO_datos_abiertos[[#This Row],[COD_PROGRAMATICO_MGA]],4)</f>
        <v>NO A</v>
      </c>
      <c r="G621" t="s">
        <v>1390</v>
      </c>
      <c r="H621" t="s">
        <v>1390</v>
      </c>
      <c r="I621" t="s">
        <v>1390</v>
      </c>
      <c r="J621" t="s">
        <v>1390</v>
      </c>
      <c r="K621" t="s">
        <v>1390</v>
      </c>
      <c r="L621" t="s">
        <v>1390</v>
      </c>
      <c r="M621" t="s">
        <v>1390</v>
      </c>
      <c r="N621" s="28">
        <v>629292797</v>
      </c>
      <c r="O621" s="28">
        <v>629292797</v>
      </c>
      <c r="P621" s="28">
        <v>437321008</v>
      </c>
      <c r="Q621" s="28" t="str">
        <f>IF(AND(LEN(CUIPO_datos_abiertos[[#This Row],[COD_PROGRAMATICO_MGA]])=7,ISNUMBER(VALUE(CUIPO_datos_abiertos[[#This Row],[COD_PROGRAMATICO_MGA]]))),"VALIDO","")</f>
        <v/>
      </c>
    </row>
    <row r="622" spans="1:17" hidden="1" x14ac:dyDescent="0.3">
      <c r="A622">
        <v>20260301</v>
      </c>
      <c r="B622" t="s">
        <v>1384</v>
      </c>
      <c r="C622" t="s">
        <v>1385</v>
      </c>
      <c r="D622" t="s">
        <v>1386</v>
      </c>
      <c r="E622" t="s">
        <v>1394</v>
      </c>
      <c r="F622" t="str">
        <f>LEFT(CUIPO_datos_abiertos[[#This Row],[COD_PROGRAMATICO_MGA]],4)</f>
        <v>0</v>
      </c>
      <c r="G622" t="s">
        <v>1388</v>
      </c>
      <c r="H622" t="s">
        <v>1389</v>
      </c>
      <c r="I622" t="s">
        <v>1405</v>
      </c>
      <c r="J622" t="s">
        <v>1406</v>
      </c>
      <c r="K622" t="s">
        <v>1392</v>
      </c>
      <c r="L622" t="s">
        <v>1390</v>
      </c>
      <c r="M622" t="s">
        <v>1390</v>
      </c>
      <c r="N622" s="28">
        <v>33355890</v>
      </c>
      <c r="O622" s="28">
        <v>33355890</v>
      </c>
      <c r="P622" s="28">
        <v>33355890</v>
      </c>
      <c r="Q622" s="28" t="str">
        <f>IF(AND(LEN(CUIPO_datos_abiertos[[#This Row],[COD_PROGRAMATICO_MGA]])=7,ISNUMBER(VALUE(CUIPO_datos_abiertos[[#This Row],[COD_PROGRAMATICO_MGA]]))),"VALIDO","")</f>
        <v/>
      </c>
    </row>
    <row r="623" spans="1:17" hidden="1" x14ac:dyDescent="0.3">
      <c r="A623">
        <v>20260301</v>
      </c>
      <c r="B623" t="s">
        <v>1384</v>
      </c>
      <c r="C623" t="s">
        <v>1388</v>
      </c>
      <c r="D623" t="s">
        <v>1386</v>
      </c>
      <c r="E623" t="s">
        <v>1398</v>
      </c>
      <c r="F623" t="str">
        <f>LEFT(CUIPO_datos_abiertos[[#This Row],[COD_PROGRAMATICO_MGA]],4)</f>
        <v>0</v>
      </c>
      <c r="G623" t="s">
        <v>1388</v>
      </c>
      <c r="H623" t="s">
        <v>1389</v>
      </c>
      <c r="I623" t="s">
        <v>1390</v>
      </c>
      <c r="J623" t="s">
        <v>1396</v>
      </c>
      <c r="K623" t="s">
        <v>1392</v>
      </c>
      <c r="L623" t="s">
        <v>1390</v>
      </c>
      <c r="M623" t="s">
        <v>1518</v>
      </c>
      <c r="N623" s="28">
        <v>597159438</v>
      </c>
      <c r="O623" s="28">
        <v>597159438</v>
      </c>
      <c r="P623" s="28">
        <v>597159438</v>
      </c>
      <c r="Q623" s="28" t="str">
        <f>IF(AND(LEN(CUIPO_datos_abiertos[[#This Row],[COD_PROGRAMATICO_MGA]])=7,ISNUMBER(VALUE(CUIPO_datos_abiertos[[#This Row],[COD_PROGRAMATICO_MGA]]))),"VALIDO","")</f>
        <v/>
      </c>
    </row>
    <row r="624" spans="1:17" hidden="1" x14ac:dyDescent="0.3">
      <c r="A624">
        <v>20260301</v>
      </c>
      <c r="B624" t="s">
        <v>1384</v>
      </c>
      <c r="C624" t="s">
        <v>1665</v>
      </c>
      <c r="D624" t="s">
        <v>1386</v>
      </c>
      <c r="E624" t="s">
        <v>1398</v>
      </c>
      <c r="F624" t="str">
        <f>LEFT(CUIPO_datos_abiertos[[#This Row],[COD_PROGRAMATICO_MGA]],4)</f>
        <v>4599</v>
      </c>
      <c r="G624" t="s">
        <v>74</v>
      </c>
      <c r="H624" t="s">
        <v>1411</v>
      </c>
      <c r="I624" t="s">
        <v>1390</v>
      </c>
      <c r="J624" t="s">
        <v>1435</v>
      </c>
      <c r="K624" t="s">
        <v>1392</v>
      </c>
      <c r="L624" t="s">
        <v>1390</v>
      </c>
      <c r="M624" t="s">
        <v>1390</v>
      </c>
      <c r="N624" s="28">
        <v>1484961427</v>
      </c>
      <c r="O624" s="28">
        <v>425898506</v>
      </c>
      <c r="P624" s="28">
        <v>356129412</v>
      </c>
      <c r="Q624" s="28" t="str">
        <f>IF(AND(LEN(CUIPO_datos_abiertos[[#This Row],[COD_PROGRAMATICO_MGA]])=7,ISNUMBER(VALUE(CUIPO_datos_abiertos[[#This Row],[COD_PROGRAMATICO_MGA]]))),"VALIDO","")</f>
        <v>VALIDO</v>
      </c>
    </row>
    <row r="625" spans="1:17" hidden="1" x14ac:dyDescent="0.3">
      <c r="A625">
        <v>20251201</v>
      </c>
      <c r="B625" t="s">
        <v>1384</v>
      </c>
      <c r="C625" t="s">
        <v>1388</v>
      </c>
      <c r="D625" t="s">
        <v>1386</v>
      </c>
      <c r="E625" t="s">
        <v>1402</v>
      </c>
      <c r="F625" t="str">
        <f>LEFT(CUIPO_datos_abiertos[[#This Row],[COD_PROGRAMATICO_MGA]],4)</f>
        <v>NO A</v>
      </c>
      <c r="G625" t="s">
        <v>1390</v>
      </c>
      <c r="H625" t="s">
        <v>1390</v>
      </c>
      <c r="I625" t="s">
        <v>1390</v>
      </c>
      <c r="J625" t="s">
        <v>1390</v>
      </c>
      <c r="K625" t="s">
        <v>1390</v>
      </c>
      <c r="L625" t="s">
        <v>1390</v>
      </c>
      <c r="M625" t="s">
        <v>1390</v>
      </c>
      <c r="N625" s="28">
        <v>32669014780</v>
      </c>
      <c r="O625" s="28">
        <v>32669014780</v>
      </c>
      <c r="P625" s="28">
        <v>32669014780</v>
      </c>
      <c r="Q625" s="28" t="str">
        <f>IF(AND(LEN(CUIPO_datos_abiertos[[#This Row],[COD_PROGRAMATICO_MGA]])=7,ISNUMBER(VALUE(CUIPO_datos_abiertos[[#This Row],[COD_PROGRAMATICO_MGA]]))),"VALIDO","")</f>
        <v/>
      </c>
    </row>
    <row r="626" spans="1:17" hidden="1" x14ac:dyDescent="0.3">
      <c r="A626">
        <v>20260301</v>
      </c>
      <c r="B626" t="s">
        <v>1384</v>
      </c>
      <c r="C626" t="s">
        <v>1401</v>
      </c>
      <c r="D626" t="s">
        <v>1386</v>
      </c>
      <c r="E626" t="s">
        <v>1402</v>
      </c>
      <c r="F626" t="str">
        <f>LEFT(CUIPO_datos_abiertos[[#This Row],[COD_PROGRAMATICO_MGA]],4)</f>
        <v>2201</v>
      </c>
      <c r="G626" t="s">
        <v>51</v>
      </c>
      <c r="H626" t="s">
        <v>1389</v>
      </c>
      <c r="I626" t="s">
        <v>1403</v>
      </c>
      <c r="J626" t="s">
        <v>1404</v>
      </c>
      <c r="K626" t="s">
        <v>1444</v>
      </c>
      <c r="L626" t="s">
        <v>1390</v>
      </c>
      <c r="M626" t="s">
        <v>1390</v>
      </c>
      <c r="N626" s="28">
        <v>10238035289</v>
      </c>
      <c r="O626" s="28">
        <v>0</v>
      </c>
      <c r="P626" s="28">
        <v>0</v>
      </c>
      <c r="Q626" s="28" t="str">
        <f>IF(AND(LEN(CUIPO_datos_abiertos[[#This Row],[COD_PROGRAMATICO_MGA]])=7,ISNUMBER(VALUE(CUIPO_datos_abiertos[[#This Row],[COD_PROGRAMATICO_MGA]]))),"VALIDO","")</f>
        <v>VALIDO</v>
      </c>
    </row>
    <row r="627" spans="1:17" hidden="1" x14ac:dyDescent="0.3">
      <c r="A627">
        <v>20251201</v>
      </c>
      <c r="B627" t="s">
        <v>1384</v>
      </c>
      <c r="C627" t="s">
        <v>1388</v>
      </c>
      <c r="D627" t="s">
        <v>1386</v>
      </c>
      <c r="E627" t="s">
        <v>1398</v>
      </c>
      <c r="F627" t="str">
        <f>LEFT(CUIPO_datos_abiertos[[#This Row],[COD_PROGRAMATICO_MGA]],4)</f>
        <v>NO A</v>
      </c>
      <c r="G627" t="s">
        <v>1390</v>
      </c>
      <c r="H627" t="s">
        <v>1390</v>
      </c>
      <c r="I627" t="s">
        <v>1390</v>
      </c>
      <c r="J627" t="s">
        <v>1390</v>
      </c>
      <c r="K627" t="s">
        <v>1390</v>
      </c>
      <c r="L627" t="s">
        <v>1390</v>
      </c>
      <c r="M627" t="s">
        <v>1390</v>
      </c>
      <c r="N627" s="28">
        <v>1229553869</v>
      </c>
      <c r="O627" s="28">
        <v>1229553869</v>
      </c>
      <c r="P627" s="28">
        <v>1229553869</v>
      </c>
      <c r="Q627" s="28" t="str">
        <f>IF(AND(LEN(CUIPO_datos_abiertos[[#This Row],[COD_PROGRAMATICO_MGA]])=7,ISNUMBER(VALUE(CUIPO_datos_abiertos[[#This Row],[COD_PROGRAMATICO_MGA]]))),"VALIDO","")</f>
        <v/>
      </c>
    </row>
    <row r="628" spans="1:17" hidden="1" x14ac:dyDescent="0.3">
      <c r="A628">
        <v>20251201</v>
      </c>
      <c r="B628" t="s">
        <v>1384</v>
      </c>
      <c r="C628" t="s">
        <v>1388</v>
      </c>
      <c r="D628" t="s">
        <v>1386</v>
      </c>
      <c r="E628" t="s">
        <v>1443</v>
      </c>
      <c r="F628" t="str">
        <f>LEFT(CUIPO_datos_abiertos[[#This Row],[COD_PROGRAMATICO_MGA]],4)</f>
        <v>NO A</v>
      </c>
      <c r="G628" t="s">
        <v>1390</v>
      </c>
      <c r="H628" t="s">
        <v>1390</v>
      </c>
      <c r="I628" t="s">
        <v>1390</v>
      </c>
      <c r="J628" t="s">
        <v>1390</v>
      </c>
      <c r="K628" t="s">
        <v>1390</v>
      </c>
      <c r="L628" t="s">
        <v>1390</v>
      </c>
      <c r="M628" t="s">
        <v>1390</v>
      </c>
      <c r="N628" s="28">
        <v>303150859</v>
      </c>
      <c r="O628" s="28">
        <v>303150859</v>
      </c>
      <c r="P628" s="28">
        <v>303150859</v>
      </c>
      <c r="Q628" s="28" t="str">
        <f>IF(AND(LEN(CUIPO_datos_abiertos[[#This Row],[COD_PROGRAMATICO_MGA]])=7,ISNUMBER(VALUE(CUIPO_datos_abiertos[[#This Row],[COD_PROGRAMATICO_MGA]]))),"VALIDO","")</f>
        <v/>
      </c>
    </row>
    <row r="629" spans="1:17" hidden="1" x14ac:dyDescent="0.3">
      <c r="A629">
        <v>20251201</v>
      </c>
      <c r="B629" t="s">
        <v>1384</v>
      </c>
      <c r="C629" t="s">
        <v>1385</v>
      </c>
      <c r="D629" t="s">
        <v>1386</v>
      </c>
      <c r="E629" t="s">
        <v>1443</v>
      </c>
      <c r="F629" t="str">
        <f>LEFT(CUIPO_datos_abiertos[[#This Row],[COD_PROGRAMATICO_MGA]],4)</f>
        <v>0</v>
      </c>
      <c r="G629" t="s">
        <v>1388</v>
      </c>
      <c r="H629" t="s">
        <v>1389</v>
      </c>
      <c r="I629" t="s">
        <v>1390</v>
      </c>
      <c r="J629" t="s">
        <v>1391</v>
      </c>
      <c r="K629" t="s">
        <v>1392</v>
      </c>
      <c r="L629" t="s">
        <v>1390</v>
      </c>
      <c r="M629" t="s">
        <v>1390</v>
      </c>
      <c r="N629" s="28">
        <v>303599936</v>
      </c>
      <c r="O629" s="28">
        <v>303599936</v>
      </c>
      <c r="P629" s="28">
        <v>285284932</v>
      </c>
      <c r="Q629" s="28" t="str">
        <f>IF(AND(LEN(CUIPO_datos_abiertos[[#This Row],[COD_PROGRAMATICO_MGA]])=7,ISNUMBER(VALUE(CUIPO_datos_abiertos[[#This Row],[COD_PROGRAMATICO_MGA]]))),"VALIDO","")</f>
        <v/>
      </c>
    </row>
    <row r="630" spans="1:17" hidden="1" x14ac:dyDescent="0.3">
      <c r="A630">
        <v>20251201</v>
      </c>
      <c r="B630" t="s">
        <v>1384</v>
      </c>
      <c r="C630" t="s">
        <v>1666</v>
      </c>
      <c r="D630" t="s">
        <v>1386</v>
      </c>
      <c r="E630" t="s">
        <v>1402</v>
      </c>
      <c r="F630" t="str">
        <f>LEFT(CUIPO_datos_abiertos[[#This Row],[COD_PROGRAMATICO_MGA]],4)</f>
        <v>2201</v>
      </c>
      <c r="G630" t="s">
        <v>51</v>
      </c>
      <c r="H630" t="s">
        <v>1530</v>
      </c>
      <c r="I630" t="s">
        <v>1667</v>
      </c>
      <c r="J630" t="s">
        <v>1404</v>
      </c>
      <c r="K630" t="s">
        <v>1392</v>
      </c>
      <c r="L630" t="s">
        <v>1390</v>
      </c>
      <c r="M630" t="s">
        <v>1390</v>
      </c>
      <c r="N630" s="28">
        <v>507751727</v>
      </c>
      <c r="O630" s="28">
        <v>507751727</v>
      </c>
      <c r="P630" s="28">
        <v>507751727</v>
      </c>
      <c r="Q630" s="28" t="str">
        <f>IF(AND(LEN(CUIPO_datos_abiertos[[#This Row],[COD_PROGRAMATICO_MGA]])=7,ISNUMBER(VALUE(CUIPO_datos_abiertos[[#This Row],[COD_PROGRAMATICO_MGA]]))),"VALIDO","")</f>
        <v>VALIDO</v>
      </c>
    </row>
    <row r="631" spans="1:17" hidden="1" x14ac:dyDescent="0.3">
      <c r="A631">
        <v>20260301</v>
      </c>
      <c r="B631" t="s">
        <v>1384</v>
      </c>
      <c r="C631" t="s">
        <v>1388</v>
      </c>
      <c r="D631" t="s">
        <v>1386</v>
      </c>
      <c r="E631" t="s">
        <v>1398</v>
      </c>
      <c r="F631" t="str">
        <f>LEFT(CUIPO_datos_abiertos[[#This Row],[COD_PROGRAMATICO_MGA]],4)</f>
        <v>0</v>
      </c>
      <c r="G631" t="s">
        <v>1388</v>
      </c>
      <c r="H631" t="s">
        <v>1557</v>
      </c>
      <c r="I631" t="s">
        <v>1390</v>
      </c>
      <c r="J631" t="s">
        <v>1391</v>
      </c>
      <c r="K631" t="s">
        <v>1392</v>
      </c>
      <c r="L631" t="s">
        <v>1390</v>
      </c>
      <c r="M631" t="s">
        <v>1390</v>
      </c>
      <c r="N631" s="28">
        <v>1696204710</v>
      </c>
      <c r="O631" s="28">
        <v>782377947</v>
      </c>
      <c r="P631" s="28">
        <v>782377947</v>
      </c>
      <c r="Q631" s="28" t="str">
        <f>IF(AND(LEN(CUIPO_datos_abiertos[[#This Row],[COD_PROGRAMATICO_MGA]])=7,ISNUMBER(VALUE(CUIPO_datos_abiertos[[#This Row],[COD_PROGRAMATICO_MGA]]))),"VALIDO","")</f>
        <v/>
      </c>
    </row>
    <row r="632" spans="1:17" hidden="1" x14ac:dyDescent="0.3">
      <c r="A632">
        <v>20260301</v>
      </c>
      <c r="B632" t="s">
        <v>1384</v>
      </c>
      <c r="C632" t="s">
        <v>1388</v>
      </c>
      <c r="D632" t="s">
        <v>1386</v>
      </c>
      <c r="E632" t="s">
        <v>1398</v>
      </c>
      <c r="F632" t="str">
        <f>LEFT(CUIPO_datos_abiertos[[#This Row],[COD_PROGRAMATICO_MGA]],4)</f>
        <v>NO A</v>
      </c>
      <c r="G632" t="s">
        <v>1390</v>
      </c>
      <c r="H632" t="s">
        <v>1390</v>
      </c>
      <c r="I632" t="s">
        <v>1390</v>
      </c>
      <c r="J632" t="s">
        <v>1390</v>
      </c>
      <c r="K632" t="s">
        <v>1390</v>
      </c>
      <c r="L632" t="s">
        <v>1390</v>
      </c>
      <c r="M632" t="s">
        <v>1390</v>
      </c>
      <c r="N632" s="28">
        <v>2772569090</v>
      </c>
      <c r="O632" s="28">
        <v>2756028490</v>
      </c>
      <c r="P632" s="28">
        <v>2756028490</v>
      </c>
      <c r="Q632" s="28" t="str">
        <f>IF(AND(LEN(CUIPO_datos_abiertos[[#This Row],[COD_PROGRAMATICO_MGA]])=7,ISNUMBER(VALUE(CUIPO_datos_abiertos[[#This Row],[COD_PROGRAMATICO_MGA]]))),"VALIDO","")</f>
        <v/>
      </c>
    </row>
    <row r="633" spans="1:17" hidden="1" x14ac:dyDescent="0.3">
      <c r="A633">
        <v>20251201</v>
      </c>
      <c r="B633" t="s">
        <v>1384</v>
      </c>
      <c r="C633" t="s">
        <v>1385</v>
      </c>
      <c r="D633" t="s">
        <v>1386</v>
      </c>
      <c r="E633" t="s">
        <v>1387</v>
      </c>
      <c r="F633" t="str">
        <f>LEFT(CUIPO_datos_abiertos[[#This Row],[COD_PROGRAMATICO_MGA]],4)</f>
        <v>0</v>
      </c>
      <c r="G633" t="s">
        <v>1388</v>
      </c>
      <c r="H633" t="s">
        <v>1389</v>
      </c>
      <c r="I633" t="s">
        <v>1390</v>
      </c>
      <c r="J633" t="s">
        <v>1391</v>
      </c>
      <c r="K633" t="s">
        <v>1392</v>
      </c>
      <c r="L633" t="s">
        <v>1390</v>
      </c>
      <c r="M633" t="s">
        <v>1390</v>
      </c>
      <c r="N633" s="28">
        <v>2536677000</v>
      </c>
      <c r="O633" s="28">
        <v>2536677000</v>
      </c>
      <c r="P633" s="28">
        <v>2536677000</v>
      </c>
      <c r="Q633" s="28" t="str">
        <f>IF(AND(LEN(CUIPO_datos_abiertos[[#This Row],[COD_PROGRAMATICO_MGA]])=7,ISNUMBER(VALUE(CUIPO_datos_abiertos[[#This Row],[COD_PROGRAMATICO_MGA]]))),"VALIDO","")</f>
        <v/>
      </c>
    </row>
    <row r="634" spans="1:17" hidden="1" x14ac:dyDescent="0.3">
      <c r="A634">
        <v>20251201</v>
      </c>
      <c r="B634" t="s">
        <v>1384</v>
      </c>
      <c r="C634" t="s">
        <v>1476</v>
      </c>
      <c r="D634" t="s">
        <v>1386</v>
      </c>
      <c r="E634" t="s">
        <v>1394</v>
      </c>
      <c r="F634" t="str">
        <f>LEFT(CUIPO_datos_abiertos[[#This Row],[COD_PROGRAMATICO_MGA]],4)</f>
        <v>1903</v>
      </c>
      <c r="G634" t="s">
        <v>78</v>
      </c>
      <c r="H634" t="s">
        <v>1419</v>
      </c>
      <c r="I634" t="s">
        <v>1668</v>
      </c>
      <c r="J634" t="s">
        <v>1462</v>
      </c>
      <c r="K634" t="s">
        <v>1392</v>
      </c>
      <c r="L634" t="s">
        <v>1390</v>
      </c>
      <c r="M634" t="s">
        <v>1390</v>
      </c>
      <c r="N634" s="28">
        <v>41192769</v>
      </c>
      <c r="O634" s="28">
        <v>41192769</v>
      </c>
      <c r="P634" s="28">
        <v>41192769</v>
      </c>
      <c r="Q634" s="28" t="str">
        <f>IF(AND(LEN(CUIPO_datos_abiertos[[#This Row],[COD_PROGRAMATICO_MGA]])=7,ISNUMBER(VALUE(CUIPO_datos_abiertos[[#This Row],[COD_PROGRAMATICO_MGA]]))),"VALIDO","")</f>
        <v>VALIDO</v>
      </c>
    </row>
    <row r="635" spans="1:17" hidden="1" x14ac:dyDescent="0.3">
      <c r="A635">
        <v>20251201</v>
      </c>
      <c r="B635" t="s">
        <v>1384</v>
      </c>
      <c r="C635" t="s">
        <v>1388</v>
      </c>
      <c r="D635" t="s">
        <v>1386</v>
      </c>
      <c r="E635" t="s">
        <v>1398</v>
      </c>
      <c r="F635" t="str">
        <f>LEFT(CUIPO_datos_abiertos[[#This Row],[COD_PROGRAMATICO_MGA]],4)</f>
        <v>NO A</v>
      </c>
      <c r="G635" t="s">
        <v>1390</v>
      </c>
      <c r="H635" t="s">
        <v>1390</v>
      </c>
      <c r="I635" t="s">
        <v>1390</v>
      </c>
      <c r="J635" t="s">
        <v>1390</v>
      </c>
      <c r="K635" t="s">
        <v>1390</v>
      </c>
      <c r="L635" t="s">
        <v>1390</v>
      </c>
      <c r="M635" t="s">
        <v>1390</v>
      </c>
      <c r="N635" s="28">
        <v>150000000</v>
      </c>
      <c r="O635" s="28">
        <v>62643164</v>
      </c>
      <c r="P635" s="28">
        <v>0</v>
      </c>
      <c r="Q635" s="28" t="str">
        <f>IF(AND(LEN(CUIPO_datos_abiertos[[#This Row],[COD_PROGRAMATICO_MGA]])=7,ISNUMBER(VALUE(CUIPO_datos_abiertos[[#This Row],[COD_PROGRAMATICO_MGA]]))),"VALIDO","")</f>
        <v/>
      </c>
    </row>
    <row r="636" spans="1:17" hidden="1" x14ac:dyDescent="0.3">
      <c r="A636">
        <v>20251201</v>
      </c>
      <c r="B636" t="s">
        <v>1384</v>
      </c>
      <c r="C636" t="s">
        <v>1388</v>
      </c>
      <c r="D636" t="s">
        <v>1386</v>
      </c>
      <c r="E636" t="s">
        <v>1394</v>
      </c>
      <c r="F636" t="str">
        <f>LEFT(CUIPO_datos_abiertos[[#This Row],[COD_PROGRAMATICO_MGA]],4)</f>
        <v>1903</v>
      </c>
      <c r="G636" t="s">
        <v>1399</v>
      </c>
      <c r="H636" t="s">
        <v>1389</v>
      </c>
      <c r="I636" t="s">
        <v>1440</v>
      </c>
      <c r="J636" t="s">
        <v>1448</v>
      </c>
      <c r="K636" t="s">
        <v>1392</v>
      </c>
      <c r="L636" t="s">
        <v>1390</v>
      </c>
      <c r="M636" t="s">
        <v>1669</v>
      </c>
      <c r="N636" s="28">
        <v>21480152</v>
      </c>
      <c r="O636" s="28">
        <v>21480152</v>
      </c>
      <c r="P636" s="28">
        <v>21480152</v>
      </c>
      <c r="Q636" s="28" t="str">
        <f>IF(AND(LEN(CUIPO_datos_abiertos[[#This Row],[COD_PROGRAMATICO_MGA]])=7,ISNUMBER(VALUE(CUIPO_datos_abiertos[[#This Row],[COD_PROGRAMATICO_MGA]]))),"VALIDO","")</f>
        <v>VALIDO</v>
      </c>
    </row>
    <row r="637" spans="1:17" hidden="1" x14ac:dyDescent="0.3">
      <c r="A637">
        <v>20251201</v>
      </c>
      <c r="B637" t="s">
        <v>1384</v>
      </c>
      <c r="C637" t="s">
        <v>1388</v>
      </c>
      <c r="D637" t="s">
        <v>1386</v>
      </c>
      <c r="E637" t="s">
        <v>1387</v>
      </c>
      <c r="F637" t="str">
        <f>LEFT(CUIPO_datos_abiertos[[#This Row],[COD_PROGRAMATICO_MGA]],4)</f>
        <v>NO A</v>
      </c>
      <c r="G637" t="s">
        <v>1390</v>
      </c>
      <c r="H637" t="s">
        <v>1390</v>
      </c>
      <c r="I637" t="s">
        <v>1390</v>
      </c>
      <c r="J637" t="s">
        <v>1390</v>
      </c>
      <c r="K637" t="s">
        <v>1390</v>
      </c>
      <c r="L637" t="s">
        <v>1390</v>
      </c>
      <c r="M637" t="s">
        <v>1390</v>
      </c>
      <c r="N637" s="28">
        <v>210635868</v>
      </c>
      <c r="O637" s="28">
        <v>210635868</v>
      </c>
      <c r="P637" s="28">
        <v>210635868</v>
      </c>
      <c r="Q637" s="28" t="str">
        <f>IF(AND(LEN(CUIPO_datos_abiertos[[#This Row],[COD_PROGRAMATICO_MGA]])=7,ISNUMBER(VALUE(CUIPO_datos_abiertos[[#This Row],[COD_PROGRAMATICO_MGA]]))),"VALIDO","")</f>
        <v/>
      </c>
    </row>
    <row r="638" spans="1:17" hidden="1" x14ac:dyDescent="0.3">
      <c r="A638">
        <v>20251201</v>
      </c>
      <c r="B638" t="s">
        <v>1384</v>
      </c>
      <c r="C638" t="s">
        <v>1390</v>
      </c>
      <c r="D638" t="s">
        <v>1386</v>
      </c>
      <c r="E638" t="s">
        <v>1394</v>
      </c>
      <c r="F638" t="str">
        <f>LEFT(CUIPO_datos_abiertos[[#This Row],[COD_PROGRAMATICO_MGA]],4)</f>
        <v>1903</v>
      </c>
      <c r="G638" t="s">
        <v>1399</v>
      </c>
      <c r="H638" t="s">
        <v>1389</v>
      </c>
      <c r="I638" t="s">
        <v>1440</v>
      </c>
      <c r="J638" t="s">
        <v>1441</v>
      </c>
      <c r="K638" t="s">
        <v>1392</v>
      </c>
      <c r="L638" t="s">
        <v>1390</v>
      </c>
      <c r="M638" t="s">
        <v>1670</v>
      </c>
      <c r="N638" s="28">
        <v>717129730</v>
      </c>
      <c r="O638" s="28">
        <v>623224031</v>
      </c>
      <c r="P638" s="28">
        <v>623224031</v>
      </c>
      <c r="Q638" s="28" t="str">
        <f>IF(AND(LEN(CUIPO_datos_abiertos[[#This Row],[COD_PROGRAMATICO_MGA]])=7,ISNUMBER(VALUE(CUIPO_datos_abiertos[[#This Row],[COD_PROGRAMATICO_MGA]]))),"VALIDO","")</f>
        <v>VALIDO</v>
      </c>
    </row>
    <row r="639" spans="1:17" hidden="1" x14ac:dyDescent="0.3">
      <c r="A639">
        <v>20251201</v>
      </c>
      <c r="B639" t="s">
        <v>1384</v>
      </c>
      <c r="C639" t="s">
        <v>1388</v>
      </c>
      <c r="D639" t="s">
        <v>1386</v>
      </c>
      <c r="E639" t="s">
        <v>1394</v>
      </c>
      <c r="F639" t="str">
        <f>LEFT(CUIPO_datos_abiertos[[#This Row],[COD_PROGRAMATICO_MGA]],4)</f>
        <v>NO A</v>
      </c>
      <c r="G639" t="s">
        <v>1390</v>
      </c>
      <c r="H639" t="s">
        <v>1390</v>
      </c>
      <c r="I639" t="s">
        <v>1390</v>
      </c>
      <c r="J639" t="s">
        <v>1390</v>
      </c>
      <c r="K639" t="s">
        <v>1390</v>
      </c>
      <c r="L639" t="s">
        <v>1390</v>
      </c>
      <c r="M639" t="s">
        <v>1390</v>
      </c>
      <c r="N639" s="28">
        <v>67670939</v>
      </c>
      <c r="O639" s="28">
        <v>66980180</v>
      </c>
      <c r="P639" s="28">
        <v>66980180</v>
      </c>
      <c r="Q639" s="28" t="str">
        <f>IF(AND(LEN(CUIPO_datos_abiertos[[#This Row],[COD_PROGRAMATICO_MGA]])=7,ISNUMBER(VALUE(CUIPO_datos_abiertos[[#This Row],[COD_PROGRAMATICO_MGA]]))),"VALIDO","")</f>
        <v/>
      </c>
    </row>
    <row r="640" spans="1:17" hidden="1" x14ac:dyDescent="0.3">
      <c r="A640">
        <v>20251201</v>
      </c>
      <c r="B640" t="s">
        <v>1384</v>
      </c>
      <c r="C640" t="s">
        <v>1388</v>
      </c>
      <c r="D640" t="s">
        <v>1386</v>
      </c>
      <c r="E640" t="s">
        <v>1394</v>
      </c>
      <c r="F640" t="str">
        <f>LEFT(CUIPO_datos_abiertos[[#This Row],[COD_PROGRAMATICO_MGA]],4)</f>
        <v>NO A</v>
      </c>
      <c r="G640" t="s">
        <v>1390</v>
      </c>
      <c r="H640" t="s">
        <v>1390</v>
      </c>
      <c r="I640" t="s">
        <v>1390</v>
      </c>
      <c r="J640" t="s">
        <v>1390</v>
      </c>
      <c r="K640" t="s">
        <v>1390</v>
      </c>
      <c r="L640" t="s">
        <v>1390</v>
      </c>
      <c r="M640" t="s">
        <v>1390</v>
      </c>
      <c r="N640" s="28">
        <v>89883567367</v>
      </c>
      <c r="O640" s="28">
        <v>86749379787</v>
      </c>
      <c r="P640" s="28">
        <v>83437849088</v>
      </c>
      <c r="Q640" s="28" t="str">
        <f>IF(AND(LEN(CUIPO_datos_abiertos[[#This Row],[COD_PROGRAMATICO_MGA]])=7,ISNUMBER(VALUE(CUIPO_datos_abiertos[[#This Row],[COD_PROGRAMATICO_MGA]]))),"VALIDO","")</f>
        <v/>
      </c>
    </row>
    <row r="641" spans="1:17" hidden="1" x14ac:dyDescent="0.3">
      <c r="A641">
        <v>20260301</v>
      </c>
      <c r="B641" t="s">
        <v>1384</v>
      </c>
      <c r="C641" t="s">
        <v>1671</v>
      </c>
      <c r="D641" t="s">
        <v>1386</v>
      </c>
      <c r="E641" t="s">
        <v>1398</v>
      </c>
      <c r="F641" t="str">
        <f>LEFT(CUIPO_datos_abiertos[[#This Row],[COD_PROGRAMATICO_MGA]],4)</f>
        <v>3301</v>
      </c>
      <c r="G641" t="s">
        <v>101</v>
      </c>
      <c r="H641" t="s">
        <v>1389</v>
      </c>
      <c r="I641" t="s">
        <v>1390</v>
      </c>
      <c r="J641" t="s">
        <v>1425</v>
      </c>
      <c r="K641" t="s">
        <v>1392</v>
      </c>
      <c r="L641" t="s">
        <v>1390</v>
      </c>
      <c r="M641" t="s">
        <v>1451</v>
      </c>
      <c r="N641" s="28">
        <v>190943178</v>
      </c>
      <c r="O641" s="28">
        <v>190943178</v>
      </c>
      <c r="P641" s="28">
        <v>190943178</v>
      </c>
      <c r="Q641" s="28" t="str">
        <f>IF(AND(LEN(CUIPO_datos_abiertos[[#This Row],[COD_PROGRAMATICO_MGA]])=7,ISNUMBER(VALUE(CUIPO_datos_abiertos[[#This Row],[COD_PROGRAMATICO_MGA]]))),"VALIDO","")</f>
        <v>VALIDO</v>
      </c>
    </row>
    <row r="642" spans="1:17" hidden="1" x14ac:dyDescent="0.3">
      <c r="A642">
        <v>20251201</v>
      </c>
      <c r="B642" t="s">
        <v>1384</v>
      </c>
      <c r="C642" t="s">
        <v>1455</v>
      </c>
      <c r="D642" t="s">
        <v>1386</v>
      </c>
      <c r="E642" t="s">
        <v>1394</v>
      </c>
      <c r="F642" t="str">
        <f>LEFT(CUIPO_datos_abiertos[[#This Row],[COD_PROGRAMATICO_MGA]],4)</f>
        <v>1903</v>
      </c>
      <c r="G642" t="s">
        <v>208</v>
      </c>
      <c r="H642" t="s">
        <v>1419</v>
      </c>
      <c r="I642" t="s">
        <v>1420</v>
      </c>
      <c r="J642" t="s">
        <v>1396</v>
      </c>
      <c r="K642" t="s">
        <v>1392</v>
      </c>
      <c r="L642" t="s">
        <v>1390</v>
      </c>
      <c r="M642" t="s">
        <v>1390</v>
      </c>
      <c r="N642" s="28">
        <v>8677341</v>
      </c>
      <c r="O642" s="28">
        <v>8677341</v>
      </c>
      <c r="P642" s="28">
        <v>0</v>
      </c>
      <c r="Q642" s="28" t="str">
        <f>IF(AND(LEN(CUIPO_datos_abiertos[[#This Row],[COD_PROGRAMATICO_MGA]])=7,ISNUMBER(VALUE(CUIPO_datos_abiertos[[#This Row],[COD_PROGRAMATICO_MGA]]))),"VALIDO","")</f>
        <v>VALIDO</v>
      </c>
    </row>
    <row r="643" spans="1:17" hidden="1" x14ac:dyDescent="0.3">
      <c r="A643">
        <v>20251201</v>
      </c>
      <c r="B643" t="s">
        <v>1384</v>
      </c>
      <c r="C643" t="s">
        <v>1246</v>
      </c>
      <c r="D643" t="s">
        <v>1386</v>
      </c>
      <c r="E643" t="s">
        <v>1394</v>
      </c>
      <c r="F643" t="str">
        <f>LEFT(CUIPO_datos_abiertos[[#This Row],[COD_PROGRAMATICO_MGA]],4)</f>
        <v>1903</v>
      </c>
      <c r="G643" t="s">
        <v>78</v>
      </c>
      <c r="H643" t="s">
        <v>1419</v>
      </c>
      <c r="I643" t="s">
        <v>1420</v>
      </c>
      <c r="J643" t="s">
        <v>1396</v>
      </c>
      <c r="K643" t="s">
        <v>1392</v>
      </c>
      <c r="L643" t="s">
        <v>1390</v>
      </c>
      <c r="M643" t="s">
        <v>1390</v>
      </c>
      <c r="N643" s="28">
        <v>160997842</v>
      </c>
      <c r="O643" s="28">
        <v>160997842</v>
      </c>
      <c r="P643" s="28">
        <v>94015416</v>
      </c>
      <c r="Q643" s="28" t="str">
        <f>IF(AND(LEN(CUIPO_datos_abiertos[[#This Row],[COD_PROGRAMATICO_MGA]])=7,ISNUMBER(VALUE(CUIPO_datos_abiertos[[#This Row],[COD_PROGRAMATICO_MGA]]))),"VALIDO","")</f>
        <v>VALIDO</v>
      </c>
    </row>
    <row r="644" spans="1:17" hidden="1" x14ac:dyDescent="0.3">
      <c r="A644">
        <v>20251201</v>
      </c>
      <c r="B644" t="s">
        <v>1384</v>
      </c>
      <c r="C644" t="s">
        <v>1388</v>
      </c>
      <c r="D644" t="s">
        <v>1386</v>
      </c>
      <c r="E644" t="s">
        <v>1394</v>
      </c>
      <c r="F644" t="str">
        <f>LEFT(CUIPO_datos_abiertos[[#This Row],[COD_PROGRAMATICO_MGA]],4)</f>
        <v>NO A</v>
      </c>
      <c r="G644" t="s">
        <v>1390</v>
      </c>
      <c r="H644" t="s">
        <v>1390</v>
      </c>
      <c r="I644" t="s">
        <v>1390</v>
      </c>
      <c r="J644" t="s">
        <v>1390</v>
      </c>
      <c r="K644" t="s">
        <v>1390</v>
      </c>
      <c r="L644" t="s">
        <v>1390</v>
      </c>
      <c r="M644" t="s">
        <v>1390</v>
      </c>
      <c r="N644" s="28">
        <v>250506846</v>
      </c>
      <c r="O644" s="28">
        <v>71370598</v>
      </c>
      <c r="P644" s="28">
        <v>61112629</v>
      </c>
      <c r="Q644" s="28" t="str">
        <f>IF(AND(LEN(CUIPO_datos_abiertos[[#This Row],[COD_PROGRAMATICO_MGA]])=7,ISNUMBER(VALUE(CUIPO_datos_abiertos[[#This Row],[COD_PROGRAMATICO_MGA]]))),"VALIDO","")</f>
        <v/>
      </c>
    </row>
    <row r="645" spans="1:17" hidden="1" x14ac:dyDescent="0.3">
      <c r="A645">
        <v>20251201</v>
      </c>
      <c r="B645" t="s">
        <v>1384</v>
      </c>
      <c r="C645" t="s">
        <v>1423</v>
      </c>
      <c r="D645" t="s">
        <v>1386</v>
      </c>
      <c r="E645" t="s">
        <v>1402</v>
      </c>
      <c r="F645" t="str">
        <f>LEFT(CUIPO_datos_abiertos[[#This Row],[COD_PROGRAMATICO_MGA]],4)</f>
        <v>2201</v>
      </c>
      <c r="G645" t="s">
        <v>1424</v>
      </c>
      <c r="H645" t="s">
        <v>1389</v>
      </c>
      <c r="I645" t="s">
        <v>1626</v>
      </c>
      <c r="J645" t="s">
        <v>1428</v>
      </c>
      <c r="K645" t="s">
        <v>1392</v>
      </c>
      <c r="L645" t="s">
        <v>1390</v>
      </c>
      <c r="M645" t="s">
        <v>1390</v>
      </c>
      <c r="N645" s="28">
        <v>39454364</v>
      </c>
      <c r="O645" s="28">
        <v>39454364</v>
      </c>
      <c r="P645" s="28">
        <v>39454364</v>
      </c>
      <c r="Q645" s="28" t="str">
        <f>IF(AND(LEN(CUIPO_datos_abiertos[[#This Row],[COD_PROGRAMATICO_MGA]])=7,ISNUMBER(VALUE(CUIPO_datos_abiertos[[#This Row],[COD_PROGRAMATICO_MGA]]))),"VALIDO","")</f>
        <v>VALIDO</v>
      </c>
    </row>
    <row r="646" spans="1:17" hidden="1" x14ac:dyDescent="0.3">
      <c r="A646">
        <v>20251201</v>
      </c>
      <c r="B646" t="s">
        <v>1384</v>
      </c>
      <c r="C646" t="s">
        <v>1672</v>
      </c>
      <c r="D646" t="s">
        <v>1386</v>
      </c>
      <c r="E646" t="s">
        <v>1402</v>
      </c>
      <c r="F646" t="str">
        <f>LEFT(CUIPO_datos_abiertos[[#This Row],[COD_PROGRAMATICO_MGA]],4)</f>
        <v>2201</v>
      </c>
      <c r="G646" t="s">
        <v>51</v>
      </c>
      <c r="H646" t="s">
        <v>1673</v>
      </c>
      <c r="I646" t="s">
        <v>1674</v>
      </c>
      <c r="J646" t="s">
        <v>1404</v>
      </c>
      <c r="K646" t="s">
        <v>1392</v>
      </c>
      <c r="L646" t="s">
        <v>1390</v>
      </c>
      <c r="M646" t="s">
        <v>1390</v>
      </c>
      <c r="N646" s="28">
        <v>544794297</v>
      </c>
      <c r="O646" s="28">
        <v>544794297</v>
      </c>
      <c r="P646" s="28">
        <v>0</v>
      </c>
      <c r="Q646" s="28" t="str">
        <f>IF(AND(LEN(CUIPO_datos_abiertos[[#This Row],[COD_PROGRAMATICO_MGA]])=7,ISNUMBER(VALUE(CUIPO_datos_abiertos[[#This Row],[COD_PROGRAMATICO_MGA]]))),"VALIDO","")</f>
        <v>VALIDO</v>
      </c>
    </row>
    <row r="647" spans="1:17" hidden="1" x14ac:dyDescent="0.3">
      <c r="A647">
        <v>20260301</v>
      </c>
      <c r="B647" t="s">
        <v>1384</v>
      </c>
      <c r="C647" t="s">
        <v>1388</v>
      </c>
      <c r="D647" t="s">
        <v>1386</v>
      </c>
      <c r="E647" t="s">
        <v>1398</v>
      </c>
      <c r="F647" t="str">
        <f>LEFT(CUIPO_datos_abiertos[[#This Row],[COD_PROGRAMATICO_MGA]],4)</f>
        <v>0</v>
      </c>
      <c r="G647" t="s">
        <v>1388</v>
      </c>
      <c r="H647" t="s">
        <v>1389</v>
      </c>
      <c r="I647" t="s">
        <v>1390</v>
      </c>
      <c r="J647" t="s">
        <v>1391</v>
      </c>
      <c r="K647" t="s">
        <v>1392</v>
      </c>
      <c r="L647" t="s">
        <v>1390</v>
      </c>
      <c r="M647" t="s">
        <v>1390</v>
      </c>
      <c r="N647" s="28">
        <v>147857211</v>
      </c>
      <c r="O647" s="28">
        <v>147857211</v>
      </c>
      <c r="P647" s="28">
        <v>110770781</v>
      </c>
      <c r="Q647" s="28" t="str">
        <f>IF(AND(LEN(CUIPO_datos_abiertos[[#This Row],[COD_PROGRAMATICO_MGA]])=7,ISNUMBER(VALUE(CUIPO_datos_abiertos[[#This Row],[COD_PROGRAMATICO_MGA]]))),"VALIDO","")</f>
        <v/>
      </c>
    </row>
    <row r="648" spans="1:17" hidden="1" x14ac:dyDescent="0.3">
      <c r="A648">
        <v>20251201</v>
      </c>
      <c r="B648" t="s">
        <v>1384</v>
      </c>
      <c r="C648" t="s">
        <v>1649</v>
      </c>
      <c r="D648" t="s">
        <v>1386</v>
      </c>
      <c r="E648" t="s">
        <v>1394</v>
      </c>
      <c r="F648" t="str">
        <f>LEFT(CUIPO_datos_abiertos[[#This Row],[COD_PROGRAMATICO_MGA]],4)</f>
        <v>1905</v>
      </c>
      <c r="G648" t="s">
        <v>1437</v>
      </c>
      <c r="H648" t="s">
        <v>1419</v>
      </c>
      <c r="I648" t="s">
        <v>1650</v>
      </c>
      <c r="J648" t="s">
        <v>1501</v>
      </c>
      <c r="K648" t="s">
        <v>1392</v>
      </c>
      <c r="L648" t="s">
        <v>1390</v>
      </c>
      <c r="M648" t="s">
        <v>1390</v>
      </c>
      <c r="N648" s="28">
        <v>26560721</v>
      </c>
      <c r="O648" s="28">
        <v>26560721</v>
      </c>
      <c r="P648" s="28">
        <v>26560721</v>
      </c>
      <c r="Q648" s="28" t="str">
        <f>IF(AND(LEN(CUIPO_datos_abiertos[[#This Row],[COD_PROGRAMATICO_MGA]])=7,ISNUMBER(VALUE(CUIPO_datos_abiertos[[#This Row],[COD_PROGRAMATICO_MGA]]))),"VALIDO","")</f>
        <v>VALIDO</v>
      </c>
    </row>
    <row r="649" spans="1:17" hidden="1" x14ac:dyDescent="0.3">
      <c r="A649">
        <v>20260301</v>
      </c>
      <c r="B649" t="s">
        <v>1384</v>
      </c>
      <c r="C649" t="s">
        <v>1388</v>
      </c>
      <c r="D649" t="s">
        <v>1386</v>
      </c>
      <c r="E649" t="s">
        <v>1398</v>
      </c>
      <c r="F649" t="str">
        <f>LEFT(CUIPO_datos_abiertos[[#This Row],[COD_PROGRAMATICO_MGA]],4)</f>
        <v>0</v>
      </c>
      <c r="G649" t="s">
        <v>1388</v>
      </c>
      <c r="H649" t="s">
        <v>1389</v>
      </c>
      <c r="I649" t="s">
        <v>1390</v>
      </c>
      <c r="J649" t="s">
        <v>1588</v>
      </c>
      <c r="K649" t="s">
        <v>1392</v>
      </c>
      <c r="L649" t="s">
        <v>1390</v>
      </c>
      <c r="M649" t="s">
        <v>1482</v>
      </c>
      <c r="N649" s="28">
        <v>498604708</v>
      </c>
      <c r="O649" s="28">
        <v>498604708</v>
      </c>
      <c r="P649" s="28">
        <v>498604708</v>
      </c>
      <c r="Q649" s="28" t="str">
        <f>IF(AND(LEN(CUIPO_datos_abiertos[[#This Row],[COD_PROGRAMATICO_MGA]])=7,ISNUMBER(VALUE(CUIPO_datos_abiertos[[#This Row],[COD_PROGRAMATICO_MGA]]))),"VALIDO","")</f>
        <v/>
      </c>
    </row>
    <row r="650" spans="1:17" hidden="1" x14ac:dyDescent="0.3">
      <c r="A650">
        <v>20251201</v>
      </c>
      <c r="B650" t="s">
        <v>1384</v>
      </c>
      <c r="C650" t="s">
        <v>1388</v>
      </c>
      <c r="D650" t="s">
        <v>1386</v>
      </c>
      <c r="E650" t="s">
        <v>1398</v>
      </c>
      <c r="F650" t="str">
        <f>LEFT(CUIPO_datos_abiertos[[#This Row],[COD_PROGRAMATICO_MGA]],4)</f>
        <v>NO A</v>
      </c>
      <c r="G650" t="s">
        <v>1390</v>
      </c>
      <c r="H650" t="s">
        <v>1390</v>
      </c>
      <c r="I650" t="s">
        <v>1390</v>
      </c>
      <c r="J650" t="s">
        <v>1390</v>
      </c>
      <c r="K650" t="s">
        <v>1390</v>
      </c>
      <c r="L650" t="s">
        <v>1390</v>
      </c>
      <c r="M650" t="s">
        <v>1390</v>
      </c>
      <c r="N650" s="28">
        <v>7930536474</v>
      </c>
      <c r="O650" s="28">
        <v>7930536474</v>
      </c>
      <c r="P650" s="28">
        <v>7930536474</v>
      </c>
      <c r="Q650" s="28" t="str">
        <f>IF(AND(LEN(CUIPO_datos_abiertos[[#This Row],[COD_PROGRAMATICO_MGA]])=7,ISNUMBER(VALUE(CUIPO_datos_abiertos[[#This Row],[COD_PROGRAMATICO_MGA]]))),"VALIDO","")</f>
        <v/>
      </c>
    </row>
    <row r="651" spans="1:17" hidden="1" x14ac:dyDescent="0.3">
      <c r="A651">
        <v>20251201</v>
      </c>
      <c r="B651" t="s">
        <v>1384</v>
      </c>
      <c r="C651" t="s">
        <v>1407</v>
      </c>
      <c r="D651" t="s">
        <v>1386</v>
      </c>
      <c r="E651" t="s">
        <v>1402</v>
      </c>
      <c r="F651" t="str">
        <f>LEFT(CUIPO_datos_abiertos[[#This Row],[COD_PROGRAMATICO_MGA]],4)</f>
        <v>2201</v>
      </c>
      <c r="G651" t="s">
        <v>51</v>
      </c>
      <c r="H651" t="s">
        <v>1389</v>
      </c>
      <c r="I651" t="s">
        <v>1458</v>
      </c>
      <c r="J651" t="s">
        <v>1404</v>
      </c>
      <c r="K651" t="s">
        <v>1392</v>
      </c>
      <c r="L651" t="s">
        <v>1390</v>
      </c>
      <c r="M651" t="s">
        <v>1390</v>
      </c>
      <c r="N651" s="28">
        <v>49528200</v>
      </c>
      <c r="O651" s="28">
        <v>49528200</v>
      </c>
      <c r="P651" s="28">
        <v>49528200</v>
      </c>
      <c r="Q651" s="28" t="str">
        <f>IF(AND(LEN(CUIPO_datos_abiertos[[#This Row],[COD_PROGRAMATICO_MGA]])=7,ISNUMBER(VALUE(CUIPO_datos_abiertos[[#This Row],[COD_PROGRAMATICO_MGA]]))),"VALIDO","")</f>
        <v>VALIDO</v>
      </c>
    </row>
    <row r="652" spans="1:17" hidden="1" x14ac:dyDescent="0.3">
      <c r="A652">
        <v>20260301</v>
      </c>
      <c r="B652" t="s">
        <v>1384</v>
      </c>
      <c r="C652" t="s">
        <v>1247</v>
      </c>
      <c r="D652" t="s">
        <v>1386</v>
      </c>
      <c r="E652" t="s">
        <v>1394</v>
      </c>
      <c r="F652" t="str">
        <f>LEFT(CUIPO_datos_abiertos[[#This Row],[COD_PROGRAMATICO_MGA]],4)</f>
        <v>1903</v>
      </c>
      <c r="G652" t="s">
        <v>1399</v>
      </c>
      <c r="H652" t="s">
        <v>1389</v>
      </c>
      <c r="I652" t="s">
        <v>1471</v>
      </c>
      <c r="J652" t="s">
        <v>1425</v>
      </c>
      <c r="K652" t="s">
        <v>1392</v>
      </c>
      <c r="L652" t="s">
        <v>1390</v>
      </c>
      <c r="M652" t="s">
        <v>1472</v>
      </c>
      <c r="N652" s="28">
        <v>1023214835</v>
      </c>
      <c r="O652" s="28">
        <v>1023214835</v>
      </c>
      <c r="P652" s="28">
        <v>1023214835</v>
      </c>
      <c r="Q652" s="28" t="str">
        <f>IF(AND(LEN(CUIPO_datos_abiertos[[#This Row],[COD_PROGRAMATICO_MGA]])=7,ISNUMBER(VALUE(CUIPO_datos_abiertos[[#This Row],[COD_PROGRAMATICO_MGA]]))),"VALIDO","")</f>
        <v>VALIDO</v>
      </c>
    </row>
    <row r="653" spans="1:17" hidden="1" x14ac:dyDescent="0.3">
      <c r="A653">
        <v>20251201</v>
      </c>
      <c r="B653" t="s">
        <v>1384</v>
      </c>
      <c r="C653" t="s">
        <v>1388</v>
      </c>
      <c r="D653" t="s">
        <v>1386</v>
      </c>
      <c r="E653" t="s">
        <v>1394</v>
      </c>
      <c r="F653" t="str">
        <f>LEFT(CUIPO_datos_abiertos[[#This Row],[COD_PROGRAMATICO_MGA]],4)</f>
        <v>NO A</v>
      </c>
      <c r="G653" t="s">
        <v>1390</v>
      </c>
      <c r="H653" t="s">
        <v>1390</v>
      </c>
      <c r="I653" t="s">
        <v>1390</v>
      </c>
      <c r="J653" t="s">
        <v>1390</v>
      </c>
      <c r="K653" t="s">
        <v>1390</v>
      </c>
      <c r="L653" t="s">
        <v>1390</v>
      </c>
      <c r="M653" t="s">
        <v>1390</v>
      </c>
      <c r="N653" s="28">
        <v>3511417724</v>
      </c>
      <c r="O653" s="28">
        <v>3485547864</v>
      </c>
      <c r="P653" s="28">
        <v>3459708223</v>
      </c>
      <c r="Q653" s="28" t="str">
        <f>IF(AND(LEN(CUIPO_datos_abiertos[[#This Row],[COD_PROGRAMATICO_MGA]])=7,ISNUMBER(VALUE(CUIPO_datos_abiertos[[#This Row],[COD_PROGRAMATICO_MGA]]))),"VALIDO","")</f>
        <v/>
      </c>
    </row>
    <row r="654" spans="1:17" hidden="1" x14ac:dyDescent="0.3">
      <c r="A654">
        <v>20260301</v>
      </c>
      <c r="B654" t="s">
        <v>1384</v>
      </c>
      <c r="C654" t="s">
        <v>1388</v>
      </c>
      <c r="D654" t="s">
        <v>1386</v>
      </c>
      <c r="E654" t="s">
        <v>1398</v>
      </c>
      <c r="F654" t="str">
        <f>LEFT(CUIPO_datos_abiertos[[#This Row],[COD_PROGRAMATICO_MGA]],4)</f>
        <v>0</v>
      </c>
      <c r="G654" t="s">
        <v>1388</v>
      </c>
      <c r="H654" t="s">
        <v>1389</v>
      </c>
      <c r="I654" t="s">
        <v>1390</v>
      </c>
      <c r="J654" t="s">
        <v>1391</v>
      </c>
      <c r="K654" t="s">
        <v>1392</v>
      </c>
      <c r="L654" t="s">
        <v>1390</v>
      </c>
      <c r="M654" t="s">
        <v>1390</v>
      </c>
      <c r="N654" s="28">
        <v>159952721</v>
      </c>
      <c r="O654" s="28">
        <v>158696391</v>
      </c>
      <c r="P654" s="28">
        <v>155227536</v>
      </c>
      <c r="Q654" s="28" t="str">
        <f>IF(AND(LEN(CUIPO_datos_abiertos[[#This Row],[COD_PROGRAMATICO_MGA]])=7,ISNUMBER(VALUE(CUIPO_datos_abiertos[[#This Row],[COD_PROGRAMATICO_MGA]]))),"VALIDO","")</f>
        <v/>
      </c>
    </row>
    <row r="655" spans="1:17" hidden="1" x14ac:dyDescent="0.3">
      <c r="A655">
        <v>20260301</v>
      </c>
      <c r="B655" t="s">
        <v>1384</v>
      </c>
      <c r="C655" t="s">
        <v>1453</v>
      </c>
      <c r="D655" t="s">
        <v>1397</v>
      </c>
      <c r="E655" t="s">
        <v>1398</v>
      </c>
      <c r="F655" t="str">
        <f>LEFT(CUIPO_datos_abiertos[[#This Row],[COD_PROGRAMATICO_MGA]],4)</f>
        <v>2102</v>
      </c>
      <c r="G655" t="s">
        <v>90</v>
      </c>
      <c r="H655" t="s">
        <v>1389</v>
      </c>
      <c r="I655" t="s">
        <v>1390</v>
      </c>
      <c r="J655" t="s">
        <v>1425</v>
      </c>
      <c r="K655" t="s">
        <v>1392</v>
      </c>
      <c r="L655" t="s">
        <v>1390</v>
      </c>
      <c r="M655" t="s">
        <v>1390</v>
      </c>
      <c r="N655" s="28">
        <v>1092325482</v>
      </c>
      <c r="O655" s="28">
        <v>1092325482</v>
      </c>
      <c r="P655" s="28">
        <v>1092325482</v>
      </c>
      <c r="Q655" s="28" t="str">
        <f>IF(AND(LEN(CUIPO_datos_abiertos[[#This Row],[COD_PROGRAMATICO_MGA]])=7,ISNUMBER(VALUE(CUIPO_datos_abiertos[[#This Row],[COD_PROGRAMATICO_MGA]]))),"VALIDO","")</f>
        <v>VALIDO</v>
      </c>
    </row>
    <row r="656" spans="1:17" hidden="1" x14ac:dyDescent="0.3">
      <c r="A656">
        <v>20251201</v>
      </c>
      <c r="B656" t="s">
        <v>1384</v>
      </c>
      <c r="C656" t="s">
        <v>1388</v>
      </c>
      <c r="D656" t="s">
        <v>1386</v>
      </c>
      <c r="E656" t="s">
        <v>1394</v>
      </c>
      <c r="F656" t="str">
        <f>LEFT(CUIPO_datos_abiertos[[#This Row],[COD_PROGRAMATICO_MGA]],4)</f>
        <v>NO A</v>
      </c>
      <c r="G656" t="s">
        <v>1390</v>
      </c>
      <c r="H656" t="s">
        <v>1390</v>
      </c>
      <c r="I656" t="s">
        <v>1390</v>
      </c>
      <c r="J656" t="s">
        <v>1390</v>
      </c>
      <c r="K656" t="s">
        <v>1390</v>
      </c>
      <c r="L656" t="s">
        <v>1390</v>
      </c>
      <c r="M656" t="s">
        <v>1390</v>
      </c>
      <c r="N656" s="28">
        <v>3766915482</v>
      </c>
      <c r="O656" s="28">
        <v>3530264114</v>
      </c>
      <c r="P656" s="28">
        <v>2687150345</v>
      </c>
      <c r="Q656" s="28" t="str">
        <f>IF(AND(LEN(CUIPO_datos_abiertos[[#This Row],[COD_PROGRAMATICO_MGA]])=7,ISNUMBER(VALUE(CUIPO_datos_abiertos[[#This Row],[COD_PROGRAMATICO_MGA]]))),"VALIDO","")</f>
        <v/>
      </c>
    </row>
    <row r="657" spans="1:17" hidden="1" x14ac:dyDescent="0.3">
      <c r="A657">
        <v>20260301</v>
      </c>
      <c r="B657" t="s">
        <v>1384</v>
      </c>
      <c r="C657" t="s">
        <v>1385</v>
      </c>
      <c r="D657" t="s">
        <v>1386</v>
      </c>
      <c r="E657" t="s">
        <v>1443</v>
      </c>
      <c r="F657" t="str">
        <f>LEFT(CUIPO_datos_abiertos[[#This Row],[COD_PROGRAMATICO_MGA]],4)</f>
        <v>0</v>
      </c>
      <c r="G657" t="s">
        <v>1388</v>
      </c>
      <c r="H657" t="s">
        <v>1389</v>
      </c>
      <c r="I657" t="s">
        <v>1390</v>
      </c>
      <c r="J657" t="s">
        <v>1391</v>
      </c>
      <c r="K657" t="s">
        <v>1392</v>
      </c>
      <c r="L657" t="s">
        <v>1390</v>
      </c>
      <c r="M657" t="s">
        <v>1390</v>
      </c>
      <c r="N657" s="28">
        <v>4155102</v>
      </c>
      <c r="O657" s="28">
        <v>4155102</v>
      </c>
      <c r="P657" s="28">
        <v>4155102</v>
      </c>
      <c r="Q657" s="28" t="str">
        <f>IF(AND(LEN(CUIPO_datos_abiertos[[#This Row],[COD_PROGRAMATICO_MGA]])=7,ISNUMBER(VALUE(CUIPO_datos_abiertos[[#This Row],[COD_PROGRAMATICO_MGA]]))),"VALIDO","")</f>
        <v/>
      </c>
    </row>
    <row r="658" spans="1:17" hidden="1" x14ac:dyDescent="0.3">
      <c r="A658">
        <v>20251201</v>
      </c>
      <c r="B658" t="s">
        <v>1384</v>
      </c>
      <c r="C658" t="s">
        <v>1675</v>
      </c>
      <c r="D658" t="s">
        <v>1386</v>
      </c>
      <c r="E658" t="s">
        <v>1398</v>
      </c>
      <c r="F658" t="str">
        <f>LEFT(CUIPO_datos_abiertos[[#This Row],[COD_PROGRAMATICO_MGA]],4)</f>
        <v>3502</v>
      </c>
      <c r="G658" t="s">
        <v>152</v>
      </c>
      <c r="H658" t="s">
        <v>1676</v>
      </c>
      <c r="I658" t="s">
        <v>1390</v>
      </c>
      <c r="J658" t="s">
        <v>1412</v>
      </c>
      <c r="K658" t="s">
        <v>1392</v>
      </c>
      <c r="L658" t="s">
        <v>1390</v>
      </c>
      <c r="M658" t="s">
        <v>1390</v>
      </c>
      <c r="N658" s="28">
        <v>73975036</v>
      </c>
      <c r="O658" s="28">
        <v>73975036</v>
      </c>
      <c r="P658" s="28">
        <v>73975036</v>
      </c>
      <c r="Q658" s="28" t="str">
        <f>IF(AND(LEN(CUIPO_datos_abiertos[[#This Row],[COD_PROGRAMATICO_MGA]])=7,ISNUMBER(VALUE(CUIPO_datos_abiertos[[#This Row],[COD_PROGRAMATICO_MGA]]))),"VALIDO","")</f>
        <v>VALIDO</v>
      </c>
    </row>
    <row r="659" spans="1:17" hidden="1" x14ac:dyDescent="0.3">
      <c r="A659">
        <v>20251201</v>
      </c>
      <c r="B659" t="s">
        <v>1384</v>
      </c>
      <c r="C659" t="s">
        <v>1390</v>
      </c>
      <c r="D659" t="s">
        <v>1386</v>
      </c>
      <c r="E659" t="s">
        <v>1398</v>
      </c>
      <c r="F659" t="str">
        <f>LEFT(CUIPO_datos_abiertos[[#This Row],[COD_PROGRAMATICO_MGA]],4)</f>
        <v>3301</v>
      </c>
      <c r="G659" t="s">
        <v>129</v>
      </c>
      <c r="H659" t="s">
        <v>1389</v>
      </c>
      <c r="I659" t="s">
        <v>1390</v>
      </c>
      <c r="J659" t="s">
        <v>1425</v>
      </c>
      <c r="K659" t="s">
        <v>1392</v>
      </c>
      <c r="L659" t="s">
        <v>1390</v>
      </c>
      <c r="M659" t="s">
        <v>1451</v>
      </c>
      <c r="N659" s="28">
        <v>776986662</v>
      </c>
      <c r="O659" s="28">
        <v>776986662</v>
      </c>
      <c r="P659" s="28">
        <v>776986662</v>
      </c>
      <c r="Q659" s="28" t="str">
        <f>IF(AND(LEN(CUIPO_datos_abiertos[[#This Row],[COD_PROGRAMATICO_MGA]])=7,ISNUMBER(VALUE(CUIPO_datos_abiertos[[#This Row],[COD_PROGRAMATICO_MGA]]))),"VALIDO","")</f>
        <v>VALIDO</v>
      </c>
    </row>
    <row r="660" spans="1:17" hidden="1" x14ac:dyDescent="0.3">
      <c r="A660">
        <v>20260301</v>
      </c>
      <c r="B660" t="s">
        <v>1384</v>
      </c>
      <c r="C660" t="s">
        <v>1385</v>
      </c>
      <c r="D660" t="s">
        <v>1386</v>
      </c>
      <c r="E660" t="s">
        <v>1387</v>
      </c>
      <c r="F660" t="str">
        <f>LEFT(CUIPO_datos_abiertos[[#This Row],[COD_PROGRAMATICO_MGA]],4)</f>
        <v>0</v>
      </c>
      <c r="G660" t="s">
        <v>1388</v>
      </c>
      <c r="H660" t="s">
        <v>1389</v>
      </c>
      <c r="I660" t="s">
        <v>1390</v>
      </c>
      <c r="J660" t="s">
        <v>1391</v>
      </c>
      <c r="K660" t="s">
        <v>1392</v>
      </c>
      <c r="L660" t="s">
        <v>1390</v>
      </c>
      <c r="M660" t="s">
        <v>1390</v>
      </c>
      <c r="N660" s="28">
        <v>4067508</v>
      </c>
      <c r="O660" s="28">
        <v>4067508</v>
      </c>
      <c r="P660" s="28">
        <v>4067508</v>
      </c>
      <c r="Q660" s="28" t="str">
        <f>IF(AND(LEN(CUIPO_datos_abiertos[[#This Row],[COD_PROGRAMATICO_MGA]])=7,ISNUMBER(VALUE(CUIPO_datos_abiertos[[#This Row],[COD_PROGRAMATICO_MGA]]))),"VALIDO","")</f>
        <v/>
      </c>
    </row>
    <row r="661" spans="1:17" hidden="1" x14ac:dyDescent="0.3">
      <c r="A661">
        <v>20251201</v>
      </c>
      <c r="B661" t="s">
        <v>1384</v>
      </c>
      <c r="C661" t="s">
        <v>1677</v>
      </c>
      <c r="D661" t="s">
        <v>1386</v>
      </c>
      <c r="E661" t="s">
        <v>1398</v>
      </c>
      <c r="F661" t="str">
        <f>LEFT(CUIPO_datos_abiertos[[#This Row],[COD_PROGRAMATICO_MGA]],4)</f>
        <v>3301</v>
      </c>
      <c r="G661" t="s">
        <v>93</v>
      </c>
      <c r="H661" t="s">
        <v>1389</v>
      </c>
      <c r="I661" t="s">
        <v>1390</v>
      </c>
      <c r="J661" t="s">
        <v>1425</v>
      </c>
      <c r="K661" t="s">
        <v>1392</v>
      </c>
      <c r="L661" t="s">
        <v>1390</v>
      </c>
      <c r="M661" t="s">
        <v>1451</v>
      </c>
      <c r="N661" s="28">
        <v>92253557</v>
      </c>
      <c r="O661" s="28">
        <v>92253557</v>
      </c>
      <c r="P661" s="28">
        <v>92253557</v>
      </c>
      <c r="Q661" s="28" t="str">
        <f>IF(AND(LEN(CUIPO_datos_abiertos[[#This Row],[COD_PROGRAMATICO_MGA]])=7,ISNUMBER(VALUE(CUIPO_datos_abiertos[[#This Row],[COD_PROGRAMATICO_MGA]]))),"VALIDO","")</f>
        <v>VALIDO</v>
      </c>
    </row>
    <row r="662" spans="1:17" hidden="1" x14ac:dyDescent="0.3">
      <c r="A662">
        <v>20260301</v>
      </c>
      <c r="B662" t="s">
        <v>1384</v>
      </c>
      <c r="C662" t="s">
        <v>1678</v>
      </c>
      <c r="D662" t="s">
        <v>1397</v>
      </c>
      <c r="E662" t="s">
        <v>1398</v>
      </c>
      <c r="F662" t="str">
        <f>LEFT(CUIPO_datos_abiertos[[#This Row],[COD_PROGRAMATICO_MGA]],4)</f>
        <v>4102</v>
      </c>
      <c r="G662" t="s">
        <v>164</v>
      </c>
      <c r="H662" t="s">
        <v>1411</v>
      </c>
      <c r="I662" t="s">
        <v>1390</v>
      </c>
      <c r="J662" t="s">
        <v>1391</v>
      </c>
      <c r="K662" t="s">
        <v>1392</v>
      </c>
      <c r="L662" t="s">
        <v>1390</v>
      </c>
      <c r="M662" t="s">
        <v>1390</v>
      </c>
      <c r="N662" s="28">
        <v>74258000</v>
      </c>
      <c r="O662" s="28">
        <v>74258000</v>
      </c>
      <c r="P662" s="28">
        <v>74258000</v>
      </c>
      <c r="Q662" s="28" t="str">
        <f>IF(AND(LEN(CUIPO_datos_abiertos[[#This Row],[COD_PROGRAMATICO_MGA]])=7,ISNUMBER(VALUE(CUIPO_datos_abiertos[[#This Row],[COD_PROGRAMATICO_MGA]]))),"VALIDO","")</f>
        <v>VALIDO</v>
      </c>
    </row>
    <row r="663" spans="1:17" hidden="1" x14ac:dyDescent="0.3">
      <c r="A663">
        <v>20251201</v>
      </c>
      <c r="B663" t="s">
        <v>1384</v>
      </c>
      <c r="C663" t="s">
        <v>1388</v>
      </c>
      <c r="D663" t="s">
        <v>1397</v>
      </c>
      <c r="E663" t="s">
        <v>1398</v>
      </c>
      <c r="F663" t="str">
        <f>LEFT(CUIPO_datos_abiertos[[#This Row],[COD_PROGRAMATICO_MGA]],4)</f>
        <v>NO A</v>
      </c>
      <c r="G663" t="s">
        <v>1390</v>
      </c>
      <c r="H663" t="s">
        <v>1390</v>
      </c>
      <c r="I663" t="s">
        <v>1390</v>
      </c>
      <c r="J663" t="s">
        <v>1390</v>
      </c>
      <c r="K663" t="s">
        <v>1390</v>
      </c>
      <c r="L663" t="s">
        <v>1390</v>
      </c>
      <c r="M663" t="s">
        <v>1390</v>
      </c>
      <c r="N663" s="28">
        <v>37033181149</v>
      </c>
      <c r="O663" s="28">
        <v>37033181149</v>
      </c>
      <c r="P663" s="28">
        <v>36488211598</v>
      </c>
      <c r="Q663" s="28" t="str">
        <f>IF(AND(LEN(CUIPO_datos_abiertos[[#This Row],[COD_PROGRAMATICO_MGA]])=7,ISNUMBER(VALUE(CUIPO_datos_abiertos[[#This Row],[COD_PROGRAMATICO_MGA]]))),"VALIDO","")</f>
        <v/>
      </c>
    </row>
    <row r="664" spans="1:17" hidden="1" x14ac:dyDescent="0.3">
      <c r="A664">
        <v>20251201</v>
      </c>
      <c r="B664" t="s">
        <v>1384</v>
      </c>
      <c r="C664" t="s">
        <v>1388</v>
      </c>
      <c r="D664" t="s">
        <v>1386</v>
      </c>
      <c r="E664" t="s">
        <v>1398</v>
      </c>
      <c r="F664" t="str">
        <f>LEFT(CUIPO_datos_abiertos[[#This Row],[COD_PROGRAMATICO_MGA]],4)</f>
        <v>NO A</v>
      </c>
      <c r="G664" t="s">
        <v>1390</v>
      </c>
      <c r="H664" t="s">
        <v>1390</v>
      </c>
      <c r="I664" t="s">
        <v>1390</v>
      </c>
      <c r="J664" t="s">
        <v>1390</v>
      </c>
      <c r="K664" t="s">
        <v>1390</v>
      </c>
      <c r="L664" t="s">
        <v>1390</v>
      </c>
      <c r="M664" t="s">
        <v>1390</v>
      </c>
      <c r="N664" s="28">
        <v>380000000</v>
      </c>
      <c r="O664" s="28">
        <v>327000000</v>
      </c>
      <c r="P664" s="28">
        <v>327000000</v>
      </c>
      <c r="Q664" s="28" t="str">
        <f>IF(AND(LEN(CUIPO_datos_abiertos[[#This Row],[COD_PROGRAMATICO_MGA]])=7,ISNUMBER(VALUE(CUIPO_datos_abiertos[[#This Row],[COD_PROGRAMATICO_MGA]]))),"VALIDO","")</f>
        <v/>
      </c>
    </row>
    <row r="665" spans="1:17" hidden="1" x14ac:dyDescent="0.3">
      <c r="A665">
        <v>20260301</v>
      </c>
      <c r="B665" t="s">
        <v>1384</v>
      </c>
      <c r="C665" t="s">
        <v>1388</v>
      </c>
      <c r="D665" t="s">
        <v>1386</v>
      </c>
      <c r="E665" t="s">
        <v>1402</v>
      </c>
      <c r="F665" t="str">
        <f>LEFT(CUIPO_datos_abiertos[[#This Row],[COD_PROGRAMATICO_MGA]],4)</f>
        <v>NO A</v>
      </c>
      <c r="G665" t="s">
        <v>1390</v>
      </c>
      <c r="H665" t="s">
        <v>1390</v>
      </c>
      <c r="I665" t="s">
        <v>1390</v>
      </c>
      <c r="J665" t="s">
        <v>1390</v>
      </c>
      <c r="K665" t="s">
        <v>1390</v>
      </c>
      <c r="L665" t="s">
        <v>1390</v>
      </c>
      <c r="M665" t="s">
        <v>1390</v>
      </c>
      <c r="N665" s="28">
        <v>123229932489</v>
      </c>
      <c r="O665" s="28">
        <v>123229932489</v>
      </c>
      <c r="P665" s="28">
        <v>123229932489</v>
      </c>
      <c r="Q665" s="28" t="str">
        <f>IF(AND(LEN(CUIPO_datos_abiertos[[#This Row],[COD_PROGRAMATICO_MGA]])=7,ISNUMBER(VALUE(CUIPO_datos_abiertos[[#This Row],[COD_PROGRAMATICO_MGA]]))),"VALIDO","")</f>
        <v/>
      </c>
    </row>
    <row r="666" spans="1:17" hidden="1" x14ac:dyDescent="0.3">
      <c r="A666">
        <v>20260301</v>
      </c>
      <c r="B666" t="s">
        <v>1384</v>
      </c>
      <c r="C666" t="s">
        <v>1388</v>
      </c>
      <c r="D666" t="s">
        <v>1386</v>
      </c>
      <c r="E666" t="s">
        <v>1398</v>
      </c>
      <c r="F666" t="str">
        <f>LEFT(CUIPO_datos_abiertos[[#This Row],[COD_PROGRAMATICO_MGA]],4)</f>
        <v>NO A</v>
      </c>
      <c r="G666" t="s">
        <v>1390</v>
      </c>
      <c r="H666" t="s">
        <v>1390</v>
      </c>
      <c r="I666" t="s">
        <v>1390</v>
      </c>
      <c r="J666" t="s">
        <v>1390</v>
      </c>
      <c r="K666" t="s">
        <v>1390</v>
      </c>
      <c r="L666" t="s">
        <v>1390</v>
      </c>
      <c r="M666" t="s">
        <v>1390</v>
      </c>
      <c r="N666" s="28">
        <v>2776197202</v>
      </c>
      <c r="O666" s="28">
        <v>2776197202</v>
      </c>
      <c r="P666" s="28">
        <v>2776197202</v>
      </c>
      <c r="Q666" s="28" t="str">
        <f>IF(AND(LEN(CUIPO_datos_abiertos[[#This Row],[COD_PROGRAMATICO_MGA]])=7,ISNUMBER(VALUE(CUIPO_datos_abiertos[[#This Row],[COD_PROGRAMATICO_MGA]]))),"VALIDO","")</f>
        <v/>
      </c>
    </row>
    <row r="667" spans="1:17" hidden="1" x14ac:dyDescent="0.3">
      <c r="A667">
        <v>20260301</v>
      </c>
      <c r="B667" t="s">
        <v>1384</v>
      </c>
      <c r="C667" t="s">
        <v>1385</v>
      </c>
      <c r="D667" t="s">
        <v>1386</v>
      </c>
      <c r="E667" t="s">
        <v>1387</v>
      </c>
      <c r="F667" t="str">
        <f>LEFT(CUIPO_datos_abiertos[[#This Row],[COD_PROGRAMATICO_MGA]],4)</f>
        <v>0</v>
      </c>
      <c r="G667" t="s">
        <v>1388</v>
      </c>
      <c r="H667" t="s">
        <v>1389</v>
      </c>
      <c r="I667" t="s">
        <v>1390</v>
      </c>
      <c r="J667" t="s">
        <v>1391</v>
      </c>
      <c r="K667" t="s">
        <v>1392</v>
      </c>
      <c r="L667" t="s">
        <v>1390</v>
      </c>
      <c r="M667" t="s">
        <v>1459</v>
      </c>
      <c r="N667" s="28">
        <v>3901335</v>
      </c>
      <c r="O667" s="28">
        <v>3901335</v>
      </c>
      <c r="P667" s="28">
        <v>3901335</v>
      </c>
      <c r="Q667" s="28" t="str">
        <f>IF(AND(LEN(CUIPO_datos_abiertos[[#This Row],[COD_PROGRAMATICO_MGA]])=7,ISNUMBER(VALUE(CUIPO_datos_abiertos[[#This Row],[COD_PROGRAMATICO_MGA]]))),"VALIDO","")</f>
        <v/>
      </c>
    </row>
    <row r="668" spans="1:17" hidden="1" x14ac:dyDescent="0.3">
      <c r="A668">
        <v>20251201</v>
      </c>
      <c r="B668" t="s">
        <v>1384</v>
      </c>
      <c r="C668" t="s">
        <v>1388</v>
      </c>
      <c r="D668" t="s">
        <v>1386</v>
      </c>
      <c r="E668" t="s">
        <v>1402</v>
      </c>
      <c r="F668" t="str">
        <f>LEFT(CUIPO_datos_abiertos[[#This Row],[COD_PROGRAMATICO_MGA]],4)</f>
        <v>NO A</v>
      </c>
      <c r="G668" t="s">
        <v>1390</v>
      </c>
      <c r="H668" t="s">
        <v>1390</v>
      </c>
      <c r="I668" t="s">
        <v>1390</v>
      </c>
      <c r="J668" t="s">
        <v>1390</v>
      </c>
      <c r="K668" t="s">
        <v>1390</v>
      </c>
      <c r="L668" t="s">
        <v>1390</v>
      </c>
      <c r="M668" t="s">
        <v>1390</v>
      </c>
      <c r="N668" s="28">
        <v>828477511199</v>
      </c>
      <c r="O668" s="28">
        <v>828477511199</v>
      </c>
      <c r="P668" s="28">
        <v>828477511199</v>
      </c>
      <c r="Q668" s="28" t="str">
        <f>IF(AND(LEN(CUIPO_datos_abiertos[[#This Row],[COD_PROGRAMATICO_MGA]])=7,ISNUMBER(VALUE(CUIPO_datos_abiertos[[#This Row],[COD_PROGRAMATICO_MGA]]))),"VALIDO","")</f>
        <v/>
      </c>
    </row>
    <row r="669" spans="1:17" hidden="1" x14ac:dyDescent="0.3">
      <c r="A669">
        <v>20251201</v>
      </c>
      <c r="B669" t="s">
        <v>1384</v>
      </c>
      <c r="C669" t="s">
        <v>1388</v>
      </c>
      <c r="D669" t="s">
        <v>1386</v>
      </c>
      <c r="E669" t="s">
        <v>1398</v>
      </c>
      <c r="F669" t="str">
        <f>LEFT(CUIPO_datos_abiertos[[#This Row],[COD_PROGRAMATICO_MGA]],4)</f>
        <v>0</v>
      </c>
      <c r="G669" t="s">
        <v>1388</v>
      </c>
      <c r="H669" t="s">
        <v>1389</v>
      </c>
      <c r="I669" t="s">
        <v>1390</v>
      </c>
      <c r="J669" t="s">
        <v>1391</v>
      </c>
      <c r="K669" t="s">
        <v>1392</v>
      </c>
      <c r="L669" t="s">
        <v>1390</v>
      </c>
      <c r="M669" t="s">
        <v>1390</v>
      </c>
      <c r="N669" s="28">
        <v>2946161998</v>
      </c>
      <c r="O669" s="28">
        <v>2946161998</v>
      </c>
      <c r="P669" s="28">
        <v>2946161998</v>
      </c>
      <c r="Q669" s="28" t="str">
        <f>IF(AND(LEN(CUIPO_datos_abiertos[[#This Row],[COD_PROGRAMATICO_MGA]])=7,ISNUMBER(VALUE(CUIPO_datos_abiertos[[#This Row],[COD_PROGRAMATICO_MGA]]))),"VALIDO","")</f>
        <v/>
      </c>
    </row>
    <row r="670" spans="1:17" hidden="1" x14ac:dyDescent="0.3">
      <c r="A670">
        <v>20251201</v>
      </c>
      <c r="B670" t="s">
        <v>1384</v>
      </c>
      <c r="C670" t="s">
        <v>1407</v>
      </c>
      <c r="D670" t="s">
        <v>1386</v>
      </c>
      <c r="E670" t="s">
        <v>1402</v>
      </c>
      <c r="F670" t="str">
        <f>LEFT(CUIPO_datos_abiertos[[#This Row],[COD_PROGRAMATICO_MGA]],4)</f>
        <v>2201</v>
      </c>
      <c r="G670" t="s">
        <v>51</v>
      </c>
      <c r="H670" t="s">
        <v>1389</v>
      </c>
      <c r="I670" t="s">
        <v>1458</v>
      </c>
      <c r="J670" t="s">
        <v>1404</v>
      </c>
      <c r="K670" t="s">
        <v>1392</v>
      </c>
      <c r="L670" t="s">
        <v>1390</v>
      </c>
      <c r="M670" t="s">
        <v>1390</v>
      </c>
      <c r="N670" s="28">
        <v>131256415</v>
      </c>
      <c r="O670" s="28">
        <v>131256415</v>
      </c>
      <c r="P670" s="28">
        <v>131256415</v>
      </c>
      <c r="Q670" s="28" t="str">
        <f>IF(AND(LEN(CUIPO_datos_abiertos[[#This Row],[COD_PROGRAMATICO_MGA]])=7,ISNUMBER(VALUE(CUIPO_datos_abiertos[[#This Row],[COD_PROGRAMATICO_MGA]]))),"VALIDO","")</f>
        <v>VALIDO</v>
      </c>
    </row>
    <row r="671" spans="1:17" hidden="1" x14ac:dyDescent="0.3">
      <c r="A671">
        <v>20260301</v>
      </c>
      <c r="B671" t="s">
        <v>1384</v>
      </c>
      <c r="C671" t="s">
        <v>1506</v>
      </c>
      <c r="D671" t="s">
        <v>1386</v>
      </c>
      <c r="E671" t="s">
        <v>1398</v>
      </c>
      <c r="F671" t="str">
        <f>LEFT(CUIPO_datos_abiertos[[#This Row],[COD_PROGRAMATICO_MGA]],4)</f>
        <v>4301</v>
      </c>
      <c r="G671" t="s">
        <v>82</v>
      </c>
      <c r="H671" t="s">
        <v>1389</v>
      </c>
      <c r="I671" t="s">
        <v>1390</v>
      </c>
      <c r="J671" t="s">
        <v>1428</v>
      </c>
      <c r="K671" t="s">
        <v>1392</v>
      </c>
      <c r="L671" t="s">
        <v>1390</v>
      </c>
      <c r="M671" t="s">
        <v>1492</v>
      </c>
      <c r="N671" s="28">
        <v>54329091</v>
      </c>
      <c r="O671" s="28">
        <v>54329091</v>
      </c>
      <c r="P671" s="28">
        <v>54329091</v>
      </c>
      <c r="Q671" s="28" t="str">
        <f>IF(AND(LEN(CUIPO_datos_abiertos[[#This Row],[COD_PROGRAMATICO_MGA]])=7,ISNUMBER(VALUE(CUIPO_datos_abiertos[[#This Row],[COD_PROGRAMATICO_MGA]]))),"VALIDO","")</f>
        <v>VALIDO</v>
      </c>
    </row>
    <row r="672" spans="1:17" hidden="1" x14ac:dyDescent="0.3">
      <c r="A672">
        <v>20260301</v>
      </c>
      <c r="B672" t="s">
        <v>1384</v>
      </c>
      <c r="C672" t="s">
        <v>1546</v>
      </c>
      <c r="D672" t="s">
        <v>1386</v>
      </c>
      <c r="E672" t="s">
        <v>1398</v>
      </c>
      <c r="F672" t="str">
        <f>LEFT(CUIPO_datos_abiertos[[#This Row],[COD_PROGRAMATICO_MGA]],4)</f>
        <v>4599</v>
      </c>
      <c r="G672" t="s">
        <v>86</v>
      </c>
      <c r="H672" t="s">
        <v>1389</v>
      </c>
      <c r="I672" t="s">
        <v>1390</v>
      </c>
      <c r="J672" t="s">
        <v>1501</v>
      </c>
      <c r="K672" t="s">
        <v>1392</v>
      </c>
      <c r="L672" t="s">
        <v>1390</v>
      </c>
      <c r="M672" t="s">
        <v>1390</v>
      </c>
      <c r="N672" s="28">
        <v>8382400</v>
      </c>
      <c r="O672" s="28">
        <v>8382400</v>
      </c>
      <c r="P672" s="28">
        <v>8382400</v>
      </c>
      <c r="Q672" s="28" t="str">
        <f>IF(AND(LEN(CUIPO_datos_abiertos[[#This Row],[COD_PROGRAMATICO_MGA]])=7,ISNUMBER(VALUE(CUIPO_datos_abiertos[[#This Row],[COD_PROGRAMATICO_MGA]]))),"VALIDO","")</f>
        <v>VALIDO</v>
      </c>
    </row>
    <row r="673" spans="1:17" hidden="1" x14ac:dyDescent="0.3">
      <c r="A673">
        <v>20251201</v>
      </c>
      <c r="B673" t="s">
        <v>1384</v>
      </c>
      <c r="C673" t="s">
        <v>1388</v>
      </c>
      <c r="D673" t="s">
        <v>1386</v>
      </c>
      <c r="E673" t="s">
        <v>1398</v>
      </c>
      <c r="F673" t="str">
        <f>LEFT(CUIPO_datos_abiertos[[#This Row],[COD_PROGRAMATICO_MGA]],4)</f>
        <v>NO A</v>
      </c>
      <c r="G673" t="s">
        <v>1390</v>
      </c>
      <c r="H673" t="s">
        <v>1390</v>
      </c>
      <c r="I673" t="s">
        <v>1390</v>
      </c>
      <c r="J673" t="s">
        <v>1390</v>
      </c>
      <c r="K673" t="s">
        <v>1390</v>
      </c>
      <c r="L673" t="s">
        <v>1390</v>
      </c>
      <c r="M673" t="s">
        <v>1390</v>
      </c>
      <c r="N673" s="28">
        <v>92362000</v>
      </c>
      <c r="O673" s="28">
        <v>92362000</v>
      </c>
      <c r="P673" s="28">
        <v>92362000</v>
      </c>
      <c r="Q673" s="28" t="str">
        <f>IF(AND(LEN(CUIPO_datos_abiertos[[#This Row],[COD_PROGRAMATICO_MGA]])=7,ISNUMBER(VALUE(CUIPO_datos_abiertos[[#This Row],[COD_PROGRAMATICO_MGA]]))),"VALIDO","")</f>
        <v/>
      </c>
    </row>
    <row r="674" spans="1:17" hidden="1" x14ac:dyDescent="0.3">
      <c r="A674">
        <v>20251201</v>
      </c>
      <c r="B674" t="s">
        <v>1384</v>
      </c>
      <c r="C674" t="s">
        <v>1679</v>
      </c>
      <c r="D674" t="s">
        <v>1386</v>
      </c>
      <c r="E674" t="s">
        <v>1398</v>
      </c>
      <c r="F674" t="str">
        <f>LEFT(CUIPO_datos_abiertos[[#This Row],[COD_PROGRAMATICO_MGA]],4)</f>
        <v>4599</v>
      </c>
      <c r="G674" t="s">
        <v>109</v>
      </c>
      <c r="H674" t="s">
        <v>1389</v>
      </c>
      <c r="I674" t="s">
        <v>1390</v>
      </c>
      <c r="J674" t="s">
        <v>1412</v>
      </c>
      <c r="K674" t="s">
        <v>1392</v>
      </c>
      <c r="L674" t="s">
        <v>1390</v>
      </c>
      <c r="M674" t="s">
        <v>1390</v>
      </c>
      <c r="N674" s="28">
        <v>497244520</v>
      </c>
      <c r="O674" s="28">
        <v>497244520</v>
      </c>
      <c r="P674" s="28">
        <v>497244520</v>
      </c>
      <c r="Q674" s="28" t="str">
        <f>IF(AND(LEN(CUIPO_datos_abiertos[[#This Row],[COD_PROGRAMATICO_MGA]])=7,ISNUMBER(VALUE(CUIPO_datos_abiertos[[#This Row],[COD_PROGRAMATICO_MGA]]))),"VALIDO","")</f>
        <v>VALIDO</v>
      </c>
    </row>
    <row r="675" spans="1:17" hidden="1" x14ac:dyDescent="0.3">
      <c r="A675">
        <v>20260301</v>
      </c>
      <c r="B675" t="s">
        <v>1384</v>
      </c>
      <c r="C675" t="s">
        <v>1401</v>
      </c>
      <c r="D675" t="s">
        <v>1386</v>
      </c>
      <c r="E675" t="s">
        <v>1402</v>
      </c>
      <c r="F675" t="str">
        <f>LEFT(CUIPO_datos_abiertos[[#This Row],[COD_PROGRAMATICO_MGA]],4)</f>
        <v>2201</v>
      </c>
      <c r="G675" t="s">
        <v>51</v>
      </c>
      <c r="H675" t="s">
        <v>1389</v>
      </c>
      <c r="I675" t="s">
        <v>1403</v>
      </c>
      <c r="J675" t="s">
        <v>1404</v>
      </c>
      <c r="K675" t="s">
        <v>1392</v>
      </c>
      <c r="L675" t="s">
        <v>1390</v>
      </c>
      <c r="M675" t="s">
        <v>1409</v>
      </c>
      <c r="N675" s="28">
        <v>3305832100</v>
      </c>
      <c r="O675" s="28">
        <v>3305832100</v>
      </c>
      <c r="P675" s="28">
        <v>3305832100</v>
      </c>
      <c r="Q675" s="28" t="str">
        <f>IF(AND(LEN(CUIPO_datos_abiertos[[#This Row],[COD_PROGRAMATICO_MGA]])=7,ISNUMBER(VALUE(CUIPO_datos_abiertos[[#This Row],[COD_PROGRAMATICO_MGA]]))),"VALIDO","")</f>
        <v>VALIDO</v>
      </c>
    </row>
    <row r="676" spans="1:17" hidden="1" x14ac:dyDescent="0.3">
      <c r="A676">
        <v>20251201</v>
      </c>
      <c r="B676" t="s">
        <v>1384</v>
      </c>
      <c r="C676" t="s">
        <v>1390</v>
      </c>
      <c r="D676" t="s">
        <v>1386</v>
      </c>
      <c r="E676" t="s">
        <v>1398</v>
      </c>
      <c r="F676" t="str">
        <f>LEFT(CUIPO_datos_abiertos[[#This Row],[COD_PROGRAMATICO_MGA]],4)</f>
        <v>0</v>
      </c>
      <c r="G676" t="s">
        <v>1388</v>
      </c>
      <c r="H676" t="s">
        <v>1389</v>
      </c>
      <c r="I676" t="s">
        <v>1390</v>
      </c>
      <c r="J676" t="s">
        <v>1415</v>
      </c>
      <c r="K676" t="s">
        <v>1392</v>
      </c>
      <c r="L676" t="s">
        <v>1390</v>
      </c>
      <c r="M676" t="s">
        <v>1518</v>
      </c>
      <c r="N676" s="28">
        <v>1272951631</v>
      </c>
      <c r="O676" s="28">
        <v>1272951631</v>
      </c>
      <c r="P676" s="28">
        <v>1272951631</v>
      </c>
      <c r="Q676" s="28" t="str">
        <f>IF(AND(LEN(CUIPO_datos_abiertos[[#This Row],[COD_PROGRAMATICO_MGA]])=7,ISNUMBER(VALUE(CUIPO_datos_abiertos[[#This Row],[COD_PROGRAMATICO_MGA]]))),"VALIDO","")</f>
        <v/>
      </c>
    </row>
    <row r="677" spans="1:17" hidden="1" x14ac:dyDescent="0.3">
      <c r="A677">
        <v>20251201</v>
      </c>
      <c r="B677" t="s">
        <v>1384</v>
      </c>
      <c r="C677" t="s">
        <v>1476</v>
      </c>
      <c r="D677" t="s">
        <v>1386</v>
      </c>
      <c r="E677" t="s">
        <v>1394</v>
      </c>
      <c r="F677" t="str">
        <f>LEFT(CUIPO_datos_abiertos[[#This Row],[COD_PROGRAMATICO_MGA]],4)</f>
        <v>1903</v>
      </c>
      <c r="G677" t="s">
        <v>78</v>
      </c>
      <c r="H677" t="s">
        <v>1419</v>
      </c>
      <c r="I677" t="s">
        <v>1477</v>
      </c>
      <c r="J677" t="s">
        <v>1462</v>
      </c>
      <c r="K677" t="s">
        <v>1392</v>
      </c>
      <c r="L677" t="s">
        <v>1390</v>
      </c>
      <c r="M677" t="s">
        <v>1390</v>
      </c>
      <c r="N677" s="28">
        <v>1876913559</v>
      </c>
      <c r="O677" s="28">
        <v>1875510845</v>
      </c>
      <c r="P677" s="28">
        <v>1696117401</v>
      </c>
      <c r="Q677" s="28" t="str">
        <f>IF(AND(LEN(CUIPO_datos_abiertos[[#This Row],[COD_PROGRAMATICO_MGA]])=7,ISNUMBER(VALUE(CUIPO_datos_abiertos[[#This Row],[COD_PROGRAMATICO_MGA]]))),"VALIDO","")</f>
        <v>VALIDO</v>
      </c>
    </row>
    <row r="678" spans="1:17" hidden="1" x14ac:dyDescent="0.3">
      <c r="A678">
        <v>20251201</v>
      </c>
      <c r="B678" t="s">
        <v>1384</v>
      </c>
      <c r="C678" t="s">
        <v>1385</v>
      </c>
      <c r="D678" t="s">
        <v>1386</v>
      </c>
      <c r="E678" t="s">
        <v>1394</v>
      </c>
      <c r="F678" t="str">
        <f>LEFT(CUIPO_datos_abiertos[[#This Row],[COD_PROGRAMATICO_MGA]],4)</f>
        <v>0</v>
      </c>
      <c r="G678" t="s">
        <v>1388</v>
      </c>
      <c r="H678" t="s">
        <v>1389</v>
      </c>
      <c r="I678" t="s">
        <v>1405</v>
      </c>
      <c r="J678" t="s">
        <v>1406</v>
      </c>
      <c r="K678" t="s">
        <v>1392</v>
      </c>
      <c r="L678" t="s">
        <v>1390</v>
      </c>
      <c r="M678" t="s">
        <v>1390</v>
      </c>
      <c r="N678" s="28">
        <v>50181867</v>
      </c>
      <c r="O678" s="28">
        <v>50181867</v>
      </c>
      <c r="P678" s="28">
        <v>50181867</v>
      </c>
      <c r="Q678" s="28" t="str">
        <f>IF(AND(LEN(CUIPO_datos_abiertos[[#This Row],[COD_PROGRAMATICO_MGA]])=7,ISNUMBER(VALUE(CUIPO_datos_abiertos[[#This Row],[COD_PROGRAMATICO_MGA]]))),"VALIDO","")</f>
        <v/>
      </c>
    </row>
    <row r="679" spans="1:17" hidden="1" x14ac:dyDescent="0.3">
      <c r="A679">
        <v>20251201</v>
      </c>
      <c r="B679" t="s">
        <v>1384</v>
      </c>
      <c r="C679" t="s">
        <v>1385</v>
      </c>
      <c r="D679" t="s">
        <v>1386</v>
      </c>
      <c r="E679" t="s">
        <v>1387</v>
      </c>
      <c r="F679" t="str">
        <f>LEFT(CUIPO_datos_abiertos[[#This Row],[COD_PROGRAMATICO_MGA]],4)</f>
        <v>0</v>
      </c>
      <c r="G679" t="s">
        <v>1388</v>
      </c>
      <c r="H679" t="s">
        <v>1389</v>
      </c>
      <c r="I679" t="s">
        <v>1390</v>
      </c>
      <c r="J679" t="s">
        <v>1391</v>
      </c>
      <c r="K679" t="s">
        <v>1392</v>
      </c>
      <c r="L679" t="s">
        <v>1390</v>
      </c>
      <c r="M679" t="s">
        <v>1495</v>
      </c>
      <c r="N679" s="28">
        <v>956819</v>
      </c>
      <c r="O679" s="28">
        <v>956819</v>
      </c>
      <c r="P679" s="28">
        <v>956819</v>
      </c>
      <c r="Q679" s="28" t="str">
        <f>IF(AND(LEN(CUIPO_datos_abiertos[[#This Row],[COD_PROGRAMATICO_MGA]])=7,ISNUMBER(VALUE(CUIPO_datos_abiertos[[#This Row],[COD_PROGRAMATICO_MGA]]))),"VALIDO","")</f>
        <v/>
      </c>
    </row>
    <row r="680" spans="1:17" hidden="1" x14ac:dyDescent="0.3">
      <c r="A680">
        <v>20251201</v>
      </c>
      <c r="B680" t="s">
        <v>1384</v>
      </c>
      <c r="C680" t="s">
        <v>1388</v>
      </c>
      <c r="D680" t="s">
        <v>1386</v>
      </c>
      <c r="E680" t="s">
        <v>1398</v>
      </c>
      <c r="F680" t="str">
        <f>LEFT(CUIPO_datos_abiertos[[#This Row],[COD_PROGRAMATICO_MGA]],4)</f>
        <v>NO A</v>
      </c>
      <c r="G680" t="s">
        <v>1390</v>
      </c>
      <c r="H680" t="s">
        <v>1390</v>
      </c>
      <c r="I680" t="s">
        <v>1390</v>
      </c>
      <c r="J680" t="s">
        <v>1390</v>
      </c>
      <c r="K680" t="s">
        <v>1390</v>
      </c>
      <c r="L680" t="s">
        <v>1390</v>
      </c>
      <c r="M680" t="s">
        <v>1390</v>
      </c>
      <c r="N680" s="28">
        <v>3017190120</v>
      </c>
      <c r="O680" s="28">
        <v>2989553120</v>
      </c>
      <c r="P680" s="28">
        <v>2983859120</v>
      </c>
      <c r="Q680" s="28" t="str">
        <f>IF(AND(LEN(CUIPO_datos_abiertos[[#This Row],[COD_PROGRAMATICO_MGA]])=7,ISNUMBER(VALUE(CUIPO_datos_abiertos[[#This Row],[COD_PROGRAMATICO_MGA]]))),"VALIDO","")</f>
        <v/>
      </c>
    </row>
    <row r="681" spans="1:17" hidden="1" x14ac:dyDescent="0.3">
      <c r="A681">
        <v>20251201</v>
      </c>
      <c r="B681" t="s">
        <v>1384</v>
      </c>
      <c r="C681" t="s">
        <v>1388</v>
      </c>
      <c r="D681" t="s">
        <v>1386</v>
      </c>
      <c r="E681" t="s">
        <v>1402</v>
      </c>
      <c r="F681" t="str">
        <f>LEFT(CUIPO_datos_abiertos[[#This Row],[COD_PROGRAMATICO_MGA]],4)</f>
        <v>NO A</v>
      </c>
      <c r="G681" t="s">
        <v>1390</v>
      </c>
      <c r="H681" t="s">
        <v>1390</v>
      </c>
      <c r="I681" t="s">
        <v>1390</v>
      </c>
      <c r="J681" t="s">
        <v>1390</v>
      </c>
      <c r="K681" t="s">
        <v>1390</v>
      </c>
      <c r="L681" t="s">
        <v>1390</v>
      </c>
      <c r="M681" t="s">
        <v>1390</v>
      </c>
      <c r="N681" s="28">
        <v>35413675346</v>
      </c>
      <c r="O681" s="28">
        <v>33287898245</v>
      </c>
      <c r="P681" s="28">
        <v>31548344774</v>
      </c>
      <c r="Q681" s="28" t="str">
        <f>IF(AND(LEN(CUIPO_datos_abiertos[[#This Row],[COD_PROGRAMATICO_MGA]])=7,ISNUMBER(VALUE(CUIPO_datos_abiertos[[#This Row],[COD_PROGRAMATICO_MGA]]))),"VALIDO","")</f>
        <v/>
      </c>
    </row>
    <row r="682" spans="1:17" hidden="1" x14ac:dyDescent="0.3">
      <c r="A682">
        <v>20251201</v>
      </c>
      <c r="B682" t="s">
        <v>1384</v>
      </c>
      <c r="C682" t="s">
        <v>1680</v>
      </c>
      <c r="D682" t="s">
        <v>1386</v>
      </c>
      <c r="E682" t="s">
        <v>1398</v>
      </c>
      <c r="F682" t="str">
        <f>LEFT(CUIPO_datos_abiertos[[#This Row],[COD_PROGRAMATICO_MGA]],4)</f>
        <v>3302</v>
      </c>
      <c r="G682" t="s">
        <v>492</v>
      </c>
      <c r="H682" t="s">
        <v>1389</v>
      </c>
      <c r="I682" t="s">
        <v>1390</v>
      </c>
      <c r="J682" t="s">
        <v>1428</v>
      </c>
      <c r="K682" t="s">
        <v>1392</v>
      </c>
      <c r="L682" t="s">
        <v>1390</v>
      </c>
      <c r="M682" t="s">
        <v>1451</v>
      </c>
      <c r="N682" s="28">
        <v>30000002</v>
      </c>
      <c r="O682" s="28">
        <v>30000002</v>
      </c>
      <c r="P682" s="28">
        <v>30000002</v>
      </c>
      <c r="Q682" s="28" t="str">
        <f>IF(AND(LEN(CUIPO_datos_abiertos[[#This Row],[COD_PROGRAMATICO_MGA]])=7,ISNUMBER(VALUE(CUIPO_datos_abiertos[[#This Row],[COD_PROGRAMATICO_MGA]]))),"VALIDO","")</f>
        <v>VALIDO</v>
      </c>
    </row>
    <row r="683" spans="1:17" hidden="1" x14ac:dyDescent="0.3">
      <c r="A683">
        <v>20251201</v>
      </c>
      <c r="B683" t="s">
        <v>1384</v>
      </c>
      <c r="C683" t="s">
        <v>1388</v>
      </c>
      <c r="D683" t="s">
        <v>1386</v>
      </c>
      <c r="E683" t="s">
        <v>1398</v>
      </c>
      <c r="F683" t="str">
        <f>LEFT(CUIPO_datos_abiertos[[#This Row],[COD_PROGRAMATICO_MGA]],4)</f>
        <v>NO A</v>
      </c>
      <c r="G683" t="s">
        <v>1390</v>
      </c>
      <c r="H683" t="s">
        <v>1390</v>
      </c>
      <c r="I683" t="s">
        <v>1390</v>
      </c>
      <c r="J683" t="s">
        <v>1390</v>
      </c>
      <c r="K683" t="s">
        <v>1390</v>
      </c>
      <c r="L683" t="s">
        <v>1390</v>
      </c>
      <c r="M683" t="s">
        <v>1390</v>
      </c>
      <c r="N683" s="28">
        <v>20866104248</v>
      </c>
      <c r="O683" s="28">
        <v>20181695246</v>
      </c>
      <c r="P683" s="28">
        <v>19629399292</v>
      </c>
      <c r="Q683" s="28" t="str">
        <f>IF(AND(LEN(CUIPO_datos_abiertos[[#This Row],[COD_PROGRAMATICO_MGA]])=7,ISNUMBER(VALUE(CUIPO_datos_abiertos[[#This Row],[COD_PROGRAMATICO_MGA]]))),"VALIDO","")</f>
        <v/>
      </c>
    </row>
    <row r="684" spans="1:17" hidden="1" x14ac:dyDescent="0.3">
      <c r="A684">
        <v>20251201</v>
      </c>
      <c r="B684" t="s">
        <v>1384</v>
      </c>
      <c r="C684" t="s">
        <v>1388</v>
      </c>
      <c r="D684" t="s">
        <v>1386</v>
      </c>
      <c r="E684" t="s">
        <v>1402</v>
      </c>
      <c r="F684" t="str">
        <f>LEFT(CUIPO_datos_abiertos[[#This Row],[COD_PROGRAMATICO_MGA]],4)</f>
        <v>NO A</v>
      </c>
      <c r="G684" t="s">
        <v>1390</v>
      </c>
      <c r="H684" t="s">
        <v>1390</v>
      </c>
      <c r="I684" t="s">
        <v>1390</v>
      </c>
      <c r="J684" t="s">
        <v>1390</v>
      </c>
      <c r="K684" t="s">
        <v>1390</v>
      </c>
      <c r="L684" t="s">
        <v>1390</v>
      </c>
      <c r="M684" t="s">
        <v>1390</v>
      </c>
      <c r="N684" s="28">
        <v>6916348730</v>
      </c>
      <c r="O684" s="28">
        <v>6916348730</v>
      </c>
      <c r="P684" s="28">
        <v>6916348730</v>
      </c>
      <c r="Q684" s="28" t="str">
        <f>IF(AND(LEN(CUIPO_datos_abiertos[[#This Row],[COD_PROGRAMATICO_MGA]])=7,ISNUMBER(VALUE(CUIPO_datos_abiertos[[#This Row],[COD_PROGRAMATICO_MGA]]))),"VALIDO","")</f>
        <v/>
      </c>
    </row>
    <row r="685" spans="1:17" hidden="1" x14ac:dyDescent="0.3">
      <c r="A685">
        <v>20251201</v>
      </c>
      <c r="B685" t="s">
        <v>1384</v>
      </c>
      <c r="C685" t="s">
        <v>1388</v>
      </c>
      <c r="D685" t="s">
        <v>1386</v>
      </c>
      <c r="E685" t="s">
        <v>1398</v>
      </c>
      <c r="F685" t="str">
        <f>LEFT(CUIPO_datos_abiertos[[#This Row],[COD_PROGRAMATICO_MGA]],4)</f>
        <v>NO A</v>
      </c>
      <c r="G685" t="s">
        <v>1390</v>
      </c>
      <c r="H685" t="s">
        <v>1390</v>
      </c>
      <c r="I685" t="s">
        <v>1390</v>
      </c>
      <c r="J685" t="s">
        <v>1390</v>
      </c>
      <c r="K685" t="s">
        <v>1390</v>
      </c>
      <c r="L685" t="s">
        <v>1390</v>
      </c>
      <c r="M685" t="s">
        <v>1390</v>
      </c>
      <c r="N685" s="28">
        <v>123167826192</v>
      </c>
      <c r="O685" s="28">
        <v>46717116958</v>
      </c>
      <c r="P685" s="28">
        <v>43368074520</v>
      </c>
      <c r="Q685" s="28" t="str">
        <f>IF(AND(LEN(CUIPO_datos_abiertos[[#This Row],[COD_PROGRAMATICO_MGA]])=7,ISNUMBER(VALUE(CUIPO_datos_abiertos[[#This Row],[COD_PROGRAMATICO_MGA]]))),"VALIDO","")</f>
        <v/>
      </c>
    </row>
    <row r="686" spans="1:17" hidden="1" x14ac:dyDescent="0.3">
      <c r="A686">
        <v>20260301</v>
      </c>
      <c r="B686" t="s">
        <v>1384</v>
      </c>
      <c r="C686" t="s">
        <v>1605</v>
      </c>
      <c r="D686" t="s">
        <v>1386</v>
      </c>
      <c r="E686" t="s">
        <v>1394</v>
      </c>
      <c r="F686" t="str">
        <f>LEFT(CUIPO_datos_abiertos[[#This Row],[COD_PROGRAMATICO_MGA]],4)</f>
        <v>1903</v>
      </c>
      <c r="G686" t="s">
        <v>78</v>
      </c>
      <c r="H686" t="s">
        <v>1419</v>
      </c>
      <c r="I686" t="s">
        <v>1477</v>
      </c>
      <c r="J686" t="s">
        <v>1462</v>
      </c>
      <c r="K686" t="s">
        <v>1392</v>
      </c>
      <c r="L686" t="s">
        <v>1390</v>
      </c>
      <c r="M686" t="s">
        <v>1390</v>
      </c>
      <c r="N686" s="28">
        <v>164400000</v>
      </c>
      <c r="O686" s="28">
        <v>0</v>
      </c>
      <c r="P686" s="28">
        <v>0</v>
      </c>
      <c r="Q686" s="28" t="str">
        <f>IF(AND(LEN(CUIPO_datos_abiertos[[#This Row],[COD_PROGRAMATICO_MGA]])=7,ISNUMBER(VALUE(CUIPO_datos_abiertos[[#This Row],[COD_PROGRAMATICO_MGA]]))),"VALIDO","")</f>
        <v>VALIDO</v>
      </c>
    </row>
    <row r="687" spans="1:17" hidden="1" x14ac:dyDescent="0.3">
      <c r="A687">
        <v>20251201</v>
      </c>
      <c r="B687" t="s">
        <v>1384</v>
      </c>
      <c r="C687" t="s">
        <v>1621</v>
      </c>
      <c r="D687" t="s">
        <v>1386</v>
      </c>
      <c r="E687" t="s">
        <v>1394</v>
      </c>
      <c r="F687" t="str">
        <f>LEFT(CUIPO_datos_abiertos[[#This Row],[COD_PROGRAMATICO_MGA]],4)</f>
        <v>1905</v>
      </c>
      <c r="G687" t="s">
        <v>1437</v>
      </c>
      <c r="H687" t="s">
        <v>1419</v>
      </c>
      <c r="I687" t="s">
        <v>1622</v>
      </c>
      <c r="J687" t="s">
        <v>1501</v>
      </c>
      <c r="K687" t="s">
        <v>1392</v>
      </c>
      <c r="L687" t="s">
        <v>1390</v>
      </c>
      <c r="M687" t="s">
        <v>1390</v>
      </c>
      <c r="N687" s="28">
        <v>154365002</v>
      </c>
      <c r="O687" s="28">
        <v>154365002</v>
      </c>
      <c r="P687" s="28">
        <v>154365002</v>
      </c>
      <c r="Q687" s="28" t="str">
        <f>IF(AND(LEN(CUIPO_datos_abiertos[[#This Row],[COD_PROGRAMATICO_MGA]])=7,ISNUMBER(VALUE(CUIPO_datos_abiertos[[#This Row],[COD_PROGRAMATICO_MGA]]))),"VALIDO","")</f>
        <v>VALIDO</v>
      </c>
    </row>
    <row r="688" spans="1:17" hidden="1" x14ac:dyDescent="0.3">
      <c r="A688">
        <v>20251201</v>
      </c>
      <c r="B688" t="s">
        <v>1384</v>
      </c>
      <c r="C688" t="s">
        <v>1429</v>
      </c>
      <c r="D688" t="s">
        <v>1386</v>
      </c>
      <c r="E688" t="s">
        <v>1402</v>
      </c>
      <c r="F688" t="str">
        <f>LEFT(CUIPO_datos_abiertos[[#This Row],[COD_PROGRAMATICO_MGA]],4)</f>
        <v>2201</v>
      </c>
      <c r="G688" t="s">
        <v>63</v>
      </c>
      <c r="H688" t="s">
        <v>1430</v>
      </c>
      <c r="I688" t="s">
        <v>1431</v>
      </c>
      <c r="J688" t="s">
        <v>1578</v>
      </c>
      <c r="K688" t="s">
        <v>1392</v>
      </c>
      <c r="L688" t="s">
        <v>1390</v>
      </c>
      <c r="M688" t="s">
        <v>1390</v>
      </c>
      <c r="N688" s="28">
        <v>2057880343</v>
      </c>
      <c r="O688" s="28">
        <v>2033895286</v>
      </c>
      <c r="P688" s="28">
        <v>2033895286</v>
      </c>
      <c r="Q688" s="28" t="str">
        <f>IF(AND(LEN(CUIPO_datos_abiertos[[#This Row],[COD_PROGRAMATICO_MGA]])=7,ISNUMBER(VALUE(CUIPO_datos_abiertos[[#This Row],[COD_PROGRAMATICO_MGA]]))),"VALIDO","")</f>
        <v>VALIDO</v>
      </c>
    </row>
    <row r="689" spans="1:17" hidden="1" x14ac:dyDescent="0.3">
      <c r="A689">
        <v>20251201</v>
      </c>
      <c r="B689" t="s">
        <v>1384</v>
      </c>
      <c r="C689" t="s">
        <v>1385</v>
      </c>
      <c r="D689" t="s">
        <v>1386</v>
      </c>
      <c r="E689" t="s">
        <v>1394</v>
      </c>
      <c r="F689" t="str">
        <f>LEFT(CUIPO_datos_abiertos[[#This Row],[COD_PROGRAMATICO_MGA]],4)</f>
        <v>0</v>
      </c>
      <c r="G689" t="s">
        <v>1388</v>
      </c>
      <c r="H689" t="s">
        <v>1389</v>
      </c>
      <c r="I689" t="s">
        <v>1405</v>
      </c>
      <c r="J689" t="s">
        <v>1406</v>
      </c>
      <c r="K689" t="s">
        <v>1392</v>
      </c>
      <c r="L689" t="s">
        <v>1390</v>
      </c>
      <c r="M689" t="s">
        <v>1390</v>
      </c>
      <c r="N689" s="28">
        <v>282094120</v>
      </c>
      <c r="O689" s="28">
        <v>282094120</v>
      </c>
      <c r="P689" s="28">
        <v>282094120</v>
      </c>
      <c r="Q689" s="28" t="str">
        <f>IF(AND(LEN(CUIPO_datos_abiertos[[#This Row],[COD_PROGRAMATICO_MGA]])=7,ISNUMBER(VALUE(CUIPO_datos_abiertos[[#This Row],[COD_PROGRAMATICO_MGA]]))),"VALIDO","")</f>
        <v/>
      </c>
    </row>
    <row r="690" spans="1:17" hidden="1" x14ac:dyDescent="0.3">
      <c r="A690">
        <v>20251201</v>
      </c>
      <c r="B690" t="s">
        <v>1384</v>
      </c>
      <c r="C690" t="s">
        <v>1390</v>
      </c>
      <c r="D690" t="s">
        <v>1386</v>
      </c>
      <c r="E690" t="s">
        <v>1398</v>
      </c>
      <c r="F690" t="str">
        <f>LEFT(CUIPO_datos_abiertos[[#This Row],[COD_PROGRAMATICO_MGA]],4)</f>
        <v>0</v>
      </c>
      <c r="G690" t="s">
        <v>1388</v>
      </c>
      <c r="H690" t="s">
        <v>1525</v>
      </c>
      <c r="I690" t="s">
        <v>1390</v>
      </c>
      <c r="J690" t="s">
        <v>1391</v>
      </c>
      <c r="K690" t="s">
        <v>1392</v>
      </c>
      <c r="L690" t="s">
        <v>1390</v>
      </c>
      <c r="M690" t="s">
        <v>1390</v>
      </c>
      <c r="N690" s="28">
        <v>190980972</v>
      </c>
      <c r="O690" s="28">
        <v>175674597</v>
      </c>
      <c r="P690" s="28">
        <v>175674597</v>
      </c>
      <c r="Q690" s="28" t="str">
        <f>IF(AND(LEN(CUIPO_datos_abiertos[[#This Row],[COD_PROGRAMATICO_MGA]])=7,ISNUMBER(VALUE(CUIPO_datos_abiertos[[#This Row],[COD_PROGRAMATICO_MGA]]))),"VALIDO","")</f>
        <v/>
      </c>
    </row>
    <row r="691" spans="1:17" hidden="1" x14ac:dyDescent="0.3">
      <c r="A691">
        <v>20251201</v>
      </c>
      <c r="B691" t="s">
        <v>1384</v>
      </c>
      <c r="C691" t="s">
        <v>1388</v>
      </c>
      <c r="D691" t="s">
        <v>1386</v>
      </c>
      <c r="E691" t="s">
        <v>1443</v>
      </c>
      <c r="F691" t="str">
        <f>LEFT(CUIPO_datos_abiertos[[#This Row],[COD_PROGRAMATICO_MGA]],4)</f>
        <v>NO A</v>
      </c>
      <c r="G691" t="s">
        <v>1390</v>
      </c>
      <c r="H691" t="s">
        <v>1390</v>
      </c>
      <c r="I691" t="s">
        <v>1390</v>
      </c>
      <c r="J691" t="s">
        <v>1390</v>
      </c>
      <c r="K691" t="s">
        <v>1390</v>
      </c>
      <c r="L691" t="s">
        <v>1390</v>
      </c>
      <c r="M691" t="s">
        <v>1390</v>
      </c>
      <c r="N691" s="28">
        <v>415122947</v>
      </c>
      <c r="O691" s="28">
        <v>415122947</v>
      </c>
      <c r="P691" s="28">
        <v>415122947</v>
      </c>
      <c r="Q691" s="28" t="str">
        <f>IF(AND(LEN(CUIPO_datos_abiertos[[#This Row],[COD_PROGRAMATICO_MGA]])=7,ISNUMBER(VALUE(CUIPO_datos_abiertos[[#This Row],[COD_PROGRAMATICO_MGA]]))),"VALIDO","")</f>
        <v/>
      </c>
    </row>
    <row r="692" spans="1:17" hidden="1" x14ac:dyDescent="0.3">
      <c r="A692">
        <v>20251201</v>
      </c>
      <c r="B692" t="s">
        <v>1384</v>
      </c>
      <c r="C692" t="s">
        <v>1388</v>
      </c>
      <c r="D692" t="s">
        <v>1386</v>
      </c>
      <c r="E692" t="s">
        <v>1387</v>
      </c>
      <c r="F692" t="str">
        <f>LEFT(CUIPO_datos_abiertos[[#This Row],[COD_PROGRAMATICO_MGA]],4)</f>
        <v>NO A</v>
      </c>
      <c r="G692" t="s">
        <v>1390</v>
      </c>
      <c r="H692" t="s">
        <v>1390</v>
      </c>
      <c r="I692" t="s">
        <v>1390</v>
      </c>
      <c r="J692" t="s">
        <v>1390</v>
      </c>
      <c r="K692" t="s">
        <v>1390</v>
      </c>
      <c r="L692" t="s">
        <v>1390</v>
      </c>
      <c r="M692" t="s">
        <v>1390</v>
      </c>
      <c r="N692" s="28">
        <v>276205400</v>
      </c>
      <c r="O692" s="28">
        <v>276205400</v>
      </c>
      <c r="P692" s="28">
        <v>276205400</v>
      </c>
      <c r="Q692" s="28" t="str">
        <f>IF(AND(LEN(CUIPO_datos_abiertos[[#This Row],[COD_PROGRAMATICO_MGA]])=7,ISNUMBER(VALUE(CUIPO_datos_abiertos[[#This Row],[COD_PROGRAMATICO_MGA]]))),"VALIDO","")</f>
        <v/>
      </c>
    </row>
    <row r="693" spans="1:17" hidden="1" x14ac:dyDescent="0.3">
      <c r="A693">
        <v>20260301</v>
      </c>
      <c r="B693" t="s">
        <v>1384</v>
      </c>
      <c r="C693" t="s">
        <v>1681</v>
      </c>
      <c r="D693" t="s">
        <v>1386</v>
      </c>
      <c r="E693" t="s">
        <v>1402</v>
      </c>
      <c r="F693" t="str">
        <f>LEFT(CUIPO_datos_abiertos[[#This Row],[COD_PROGRAMATICO_MGA]],4)</f>
        <v>2201</v>
      </c>
      <c r="G693" t="s">
        <v>51</v>
      </c>
      <c r="H693" t="s">
        <v>1389</v>
      </c>
      <c r="I693" t="s">
        <v>1531</v>
      </c>
      <c r="J693" t="s">
        <v>1404</v>
      </c>
      <c r="K693" t="s">
        <v>1392</v>
      </c>
      <c r="L693" t="s">
        <v>1390</v>
      </c>
      <c r="M693" t="s">
        <v>1390</v>
      </c>
      <c r="N693" s="28">
        <v>356000000</v>
      </c>
      <c r="O693" s="28">
        <v>0</v>
      </c>
      <c r="P693" s="28">
        <v>0</v>
      </c>
      <c r="Q693" s="28" t="str">
        <f>IF(AND(LEN(CUIPO_datos_abiertos[[#This Row],[COD_PROGRAMATICO_MGA]])=7,ISNUMBER(VALUE(CUIPO_datos_abiertos[[#This Row],[COD_PROGRAMATICO_MGA]]))),"VALIDO","")</f>
        <v>VALIDO</v>
      </c>
    </row>
    <row r="694" spans="1:17" hidden="1" x14ac:dyDescent="0.3">
      <c r="A694">
        <v>20251201</v>
      </c>
      <c r="B694" t="s">
        <v>1384</v>
      </c>
      <c r="C694" t="s">
        <v>1388</v>
      </c>
      <c r="D694" t="s">
        <v>1386</v>
      </c>
      <c r="E694" t="s">
        <v>1387</v>
      </c>
      <c r="F694" t="str">
        <f>LEFT(CUIPO_datos_abiertos[[#This Row],[COD_PROGRAMATICO_MGA]],4)</f>
        <v>0</v>
      </c>
      <c r="G694" t="s">
        <v>1388</v>
      </c>
      <c r="H694" t="s">
        <v>1389</v>
      </c>
      <c r="I694" t="s">
        <v>1390</v>
      </c>
      <c r="J694" t="s">
        <v>1391</v>
      </c>
      <c r="K694" t="s">
        <v>1392</v>
      </c>
      <c r="L694" t="s">
        <v>1390</v>
      </c>
      <c r="M694" t="s">
        <v>1390</v>
      </c>
      <c r="N694" s="28">
        <v>21336713</v>
      </c>
      <c r="O694" s="28">
        <v>21336713</v>
      </c>
      <c r="P694" s="28">
        <v>21336713</v>
      </c>
      <c r="Q694" s="28" t="str">
        <f>IF(AND(LEN(CUIPO_datos_abiertos[[#This Row],[COD_PROGRAMATICO_MGA]])=7,ISNUMBER(VALUE(CUIPO_datos_abiertos[[#This Row],[COD_PROGRAMATICO_MGA]]))),"VALIDO","")</f>
        <v/>
      </c>
    </row>
    <row r="695" spans="1:17" hidden="1" x14ac:dyDescent="0.3">
      <c r="A695">
        <v>20251201</v>
      </c>
      <c r="B695" t="s">
        <v>1384</v>
      </c>
      <c r="C695" t="s">
        <v>1388</v>
      </c>
      <c r="D695" t="s">
        <v>1386</v>
      </c>
      <c r="E695" t="s">
        <v>1402</v>
      </c>
      <c r="F695" t="str">
        <f>LEFT(CUIPO_datos_abiertos[[#This Row],[COD_PROGRAMATICO_MGA]],4)</f>
        <v>NO A</v>
      </c>
      <c r="G695" t="s">
        <v>1390</v>
      </c>
      <c r="H695" t="s">
        <v>1390</v>
      </c>
      <c r="I695" t="s">
        <v>1390</v>
      </c>
      <c r="J695" t="s">
        <v>1390</v>
      </c>
      <c r="K695" t="s">
        <v>1390</v>
      </c>
      <c r="L695" t="s">
        <v>1390</v>
      </c>
      <c r="M695" t="s">
        <v>1390</v>
      </c>
      <c r="N695" s="28">
        <v>1006761730</v>
      </c>
      <c r="O695" s="28">
        <v>1006761730</v>
      </c>
      <c r="P695" s="28">
        <v>1006761730</v>
      </c>
      <c r="Q695" s="28" t="str">
        <f>IF(AND(LEN(CUIPO_datos_abiertos[[#This Row],[COD_PROGRAMATICO_MGA]])=7,ISNUMBER(VALUE(CUIPO_datos_abiertos[[#This Row],[COD_PROGRAMATICO_MGA]]))),"VALIDO","")</f>
        <v/>
      </c>
    </row>
    <row r="696" spans="1:17" hidden="1" x14ac:dyDescent="0.3">
      <c r="A696">
        <v>20251201</v>
      </c>
      <c r="B696" t="s">
        <v>1384</v>
      </c>
      <c r="C696" t="s">
        <v>1388</v>
      </c>
      <c r="D696" t="s">
        <v>1386</v>
      </c>
      <c r="E696" t="s">
        <v>1402</v>
      </c>
      <c r="F696" t="str">
        <f>LEFT(CUIPO_datos_abiertos[[#This Row],[COD_PROGRAMATICO_MGA]],4)</f>
        <v>NO A</v>
      </c>
      <c r="G696" t="s">
        <v>1390</v>
      </c>
      <c r="H696" t="s">
        <v>1390</v>
      </c>
      <c r="I696" t="s">
        <v>1390</v>
      </c>
      <c r="J696" t="s">
        <v>1390</v>
      </c>
      <c r="K696" t="s">
        <v>1390</v>
      </c>
      <c r="L696" t="s">
        <v>1390</v>
      </c>
      <c r="M696" t="s">
        <v>1390</v>
      </c>
      <c r="N696" s="28">
        <v>314629205</v>
      </c>
      <c r="O696" s="28">
        <v>314629205</v>
      </c>
      <c r="P696" s="28">
        <v>314629205</v>
      </c>
      <c r="Q696" s="28" t="str">
        <f>IF(AND(LEN(CUIPO_datos_abiertos[[#This Row],[COD_PROGRAMATICO_MGA]])=7,ISNUMBER(VALUE(CUIPO_datos_abiertos[[#This Row],[COD_PROGRAMATICO_MGA]]))),"VALIDO","")</f>
        <v/>
      </c>
    </row>
    <row r="697" spans="1:17" hidden="1" x14ac:dyDescent="0.3">
      <c r="A697">
        <v>20260301</v>
      </c>
      <c r="B697" t="s">
        <v>1384</v>
      </c>
      <c r="C697" t="s">
        <v>1388</v>
      </c>
      <c r="D697" t="s">
        <v>1386</v>
      </c>
      <c r="E697" t="s">
        <v>1398</v>
      </c>
      <c r="F697" t="str">
        <f>LEFT(CUIPO_datos_abiertos[[#This Row],[COD_PROGRAMATICO_MGA]],4)</f>
        <v>NO A</v>
      </c>
      <c r="G697" t="s">
        <v>1390</v>
      </c>
      <c r="H697" t="s">
        <v>1390</v>
      </c>
      <c r="I697" t="s">
        <v>1390</v>
      </c>
      <c r="J697" t="s">
        <v>1390</v>
      </c>
      <c r="K697" t="s">
        <v>1390</v>
      </c>
      <c r="L697" t="s">
        <v>1390</v>
      </c>
      <c r="M697" t="s">
        <v>1390</v>
      </c>
      <c r="N697" s="28">
        <v>2772569090</v>
      </c>
      <c r="O697" s="28">
        <v>2756028490</v>
      </c>
      <c r="P697" s="28">
        <v>2756028490</v>
      </c>
      <c r="Q697" s="28" t="str">
        <f>IF(AND(LEN(CUIPO_datos_abiertos[[#This Row],[COD_PROGRAMATICO_MGA]])=7,ISNUMBER(VALUE(CUIPO_datos_abiertos[[#This Row],[COD_PROGRAMATICO_MGA]]))),"VALIDO","")</f>
        <v/>
      </c>
    </row>
    <row r="698" spans="1:17" hidden="1" x14ac:dyDescent="0.3">
      <c r="A698">
        <v>20251201</v>
      </c>
      <c r="B698" t="s">
        <v>1384</v>
      </c>
      <c r="C698" t="s">
        <v>1390</v>
      </c>
      <c r="D698" t="s">
        <v>1386</v>
      </c>
      <c r="E698" t="s">
        <v>1398</v>
      </c>
      <c r="F698" t="str">
        <f>LEFT(CUIPO_datos_abiertos[[#This Row],[COD_PROGRAMATICO_MGA]],4)</f>
        <v>4501</v>
      </c>
      <c r="G698" t="s">
        <v>1682</v>
      </c>
      <c r="H698" t="s">
        <v>1389</v>
      </c>
      <c r="I698" t="s">
        <v>1390</v>
      </c>
      <c r="J698" t="s">
        <v>1501</v>
      </c>
      <c r="K698" t="s">
        <v>1444</v>
      </c>
      <c r="L698" t="s">
        <v>1390</v>
      </c>
      <c r="M698" t="s">
        <v>1390</v>
      </c>
      <c r="N698" s="28">
        <v>4190978359</v>
      </c>
      <c r="O698" s="28">
        <v>0</v>
      </c>
      <c r="P698" s="28">
        <v>0</v>
      </c>
      <c r="Q698" s="28" t="str">
        <f>IF(AND(LEN(CUIPO_datos_abiertos[[#This Row],[COD_PROGRAMATICO_MGA]])=7,ISNUMBER(VALUE(CUIPO_datos_abiertos[[#This Row],[COD_PROGRAMATICO_MGA]]))),"VALIDO","")</f>
        <v>VALIDO</v>
      </c>
    </row>
    <row r="699" spans="1:17" hidden="1" x14ac:dyDescent="0.3">
      <c r="A699">
        <v>20251201</v>
      </c>
      <c r="B699" t="s">
        <v>1384</v>
      </c>
      <c r="C699" t="s">
        <v>1388</v>
      </c>
      <c r="D699" t="s">
        <v>1386</v>
      </c>
      <c r="E699" t="s">
        <v>1387</v>
      </c>
      <c r="F699" t="str">
        <f>LEFT(CUIPO_datos_abiertos[[#This Row],[COD_PROGRAMATICO_MGA]],4)</f>
        <v>NO A</v>
      </c>
      <c r="G699" t="s">
        <v>1390</v>
      </c>
      <c r="H699" t="s">
        <v>1390</v>
      </c>
      <c r="I699" t="s">
        <v>1390</v>
      </c>
      <c r="J699" t="s">
        <v>1390</v>
      </c>
      <c r="K699" t="s">
        <v>1390</v>
      </c>
      <c r="L699" t="s">
        <v>1390</v>
      </c>
      <c r="M699" t="s">
        <v>1390</v>
      </c>
      <c r="N699" s="28">
        <v>276205400</v>
      </c>
      <c r="O699" s="28">
        <v>276205400</v>
      </c>
      <c r="P699" s="28">
        <v>276205400</v>
      </c>
      <c r="Q699" s="28" t="str">
        <f>IF(AND(LEN(CUIPO_datos_abiertos[[#This Row],[COD_PROGRAMATICO_MGA]])=7,ISNUMBER(VALUE(CUIPO_datos_abiertos[[#This Row],[COD_PROGRAMATICO_MGA]]))),"VALIDO","")</f>
        <v/>
      </c>
    </row>
    <row r="700" spans="1:17" hidden="1" x14ac:dyDescent="0.3">
      <c r="A700">
        <v>20260301</v>
      </c>
      <c r="B700" t="s">
        <v>1384</v>
      </c>
      <c r="C700" t="s">
        <v>1388</v>
      </c>
      <c r="D700" t="s">
        <v>1386</v>
      </c>
      <c r="E700" t="s">
        <v>1398</v>
      </c>
      <c r="F700" t="str">
        <f>LEFT(CUIPO_datos_abiertos[[#This Row],[COD_PROGRAMATICO_MGA]],4)</f>
        <v>NO A</v>
      </c>
      <c r="G700" t="s">
        <v>1390</v>
      </c>
      <c r="H700" t="s">
        <v>1390</v>
      </c>
      <c r="I700" t="s">
        <v>1390</v>
      </c>
      <c r="J700" t="s">
        <v>1390</v>
      </c>
      <c r="K700" t="s">
        <v>1390</v>
      </c>
      <c r="L700" t="s">
        <v>1390</v>
      </c>
      <c r="M700" t="s">
        <v>1390</v>
      </c>
      <c r="N700" s="28">
        <v>4617123737</v>
      </c>
      <c r="O700" s="28">
        <v>4617123737</v>
      </c>
      <c r="P700" s="28">
        <v>4617123737</v>
      </c>
      <c r="Q700" s="28" t="str">
        <f>IF(AND(LEN(CUIPO_datos_abiertos[[#This Row],[COD_PROGRAMATICO_MGA]])=7,ISNUMBER(VALUE(CUIPO_datos_abiertos[[#This Row],[COD_PROGRAMATICO_MGA]]))),"VALIDO","")</f>
        <v/>
      </c>
    </row>
    <row r="701" spans="1:17" hidden="1" x14ac:dyDescent="0.3">
      <c r="A701">
        <v>20251201</v>
      </c>
      <c r="B701" t="s">
        <v>1384</v>
      </c>
      <c r="C701" t="s">
        <v>1642</v>
      </c>
      <c r="D701" t="s">
        <v>1386</v>
      </c>
      <c r="E701" t="s">
        <v>1398</v>
      </c>
      <c r="F701" t="str">
        <f>LEFT(CUIPO_datos_abiertos[[#This Row],[COD_PROGRAMATICO_MGA]],4)</f>
        <v>4301</v>
      </c>
      <c r="G701" t="s">
        <v>1555</v>
      </c>
      <c r="H701" t="s">
        <v>1389</v>
      </c>
      <c r="I701" t="s">
        <v>1390</v>
      </c>
      <c r="J701" t="s">
        <v>1396</v>
      </c>
      <c r="K701" t="s">
        <v>1392</v>
      </c>
      <c r="L701" t="s">
        <v>1390</v>
      </c>
      <c r="M701" t="s">
        <v>1492</v>
      </c>
      <c r="N701" s="28">
        <v>30000000</v>
      </c>
      <c r="O701" s="28">
        <v>30000000</v>
      </c>
      <c r="P701" s="28">
        <v>30000000</v>
      </c>
      <c r="Q701" s="28" t="str">
        <f>IF(AND(LEN(CUIPO_datos_abiertos[[#This Row],[COD_PROGRAMATICO_MGA]])=7,ISNUMBER(VALUE(CUIPO_datos_abiertos[[#This Row],[COD_PROGRAMATICO_MGA]]))),"VALIDO","")</f>
        <v>VALIDO</v>
      </c>
    </row>
    <row r="702" spans="1:17" hidden="1" x14ac:dyDescent="0.3">
      <c r="A702">
        <v>20260301</v>
      </c>
      <c r="B702" t="s">
        <v>1384</v>
      </c>
      <c r="C702" t="s">
        <v>1401</v>
      </c>
      <c r="D702" t="s">
        <v>1386</v>
      </c>
      <c r="E702" t="s">
        <v>1402</v>
      </c>
      <c r="F702" t="str">
        <f>LEFT(CUIPO_datos_abiertos[[#This Row],[COD_PROGRAMATICO_MGA]],4)</f>
        <v>2201</v>
      </c>
      <c r="G702" t="s">
        <v>51</v>
      </c>
      <c r="H702" t="s">
        <v>1389</v>
      </c>
      <c r="I702" t="s">
        <v>1426</v>
      </c>
      <c r="J702" t="s">
        <v>1404</v>
      </c>
      <c r="K702" t="s">
        <v>1392</v>
      </c>
      <c r="L702" t="s">
        <v>1390</v>
      </c>
      <c r="M702" t="s">
        <v>1390</v>
      </c>
      <c r="N702" s="28">
        <v>892749767</v>
      </c>
      <c r="O702" s="28">
        <v>892749767</v>
      </c>
      <c r="P702" s="28">
        <v>892749767</v>
      </c>
      <c r="Q702" s="28" t="str">
        <f>IF(AND(LEN(CUIPO_datos_abiertos[[#This Row],[COD_PROGRAMATICO_MGA]])=7,ISNUMBER(VALUE(CUIPO_datos_abiertos[[#This Row],[COD_PROGRAMATICO_MGA]]))),"VALIDO","")</f>
        <v>VALIDO</v>
      </c>
    </row>
    <row r="703" spans="1:17" hidden="1" x14ac:dyDescent="0.3">
      <c r="A703">
        <v>20251201</v>
      </c>
      <c r="B703" t="s">
        <v>1384</v>
      </c>
      <c r="C703" t="s">
        <v>1612</v>
      </c>
      <c r="D703" t="s">
        <v>1386</v>
      </c>
      <c r="E703" t="s">
        <v>1402</v>
      </c>
      <c r="F703" t="str">
        <f>LEFT(CUIPO_datos_abiertos[[#This Row],[COD_PROGRAMATICO_MGA]],4)</f>
        <v>2201</v>
      </c>
      <c r="G703" t="s">
        <v>63</v>
      </c>
      <c r="H703" t="s">
        <v>1577</v>
      </c>
      <c r="I703" t="s">
        <v>1431</v>
      </c>
      <c r="J703" t="s">
        <v>1683</v>
      </c>
      <c r="K703" t="s">
        <v>1392</v>
      </c>
      <c r="L703" t="s">
        <v>1390</v>
      </c>
      <c r="M703" t="s">
        <v>1390</v>
      </c>
      <c r="N703" s="28">
        <v>442249162</v>
      </c>
      <c r="O703" s="28">
        <v>442249162</v>
      </c>
      <c r="P703" s="28">
        <v>442249162</v>
      </c>
      <c r="Q703" s="28" t="str">
        <f>IF(AND(LEN(CUIPO_datos_abiertos[[#This Row],[COD_PROGRAMATICO_MGA]])=7,ISNUMBER(VALUE(CUIPO_datos_abiertos[[#This Row],[COD_PROGRAMATICO_MGA]]))),"VALIDO","")</f>
        <v>VALIDO</v>
      </c>
    </row>
    <row r="704" spans="1:17" hidden="1" x14ac:dyDescent="0.3">
      <c r="A704">
        <v>20260301</v>
      </c>
      <c r="B704" t="s">
        <v>1384</v>
      </c>
      <c r="C704" t="s">
        <v>1684</v>
      </c>
      <c r="D704" t="s">
        <v>1386</v>
      </c>
      <c r="E704" t="s">
        <v>1398</v>
      </c>
      <c r="F704" t="str">
        <f>LEFT(CUIPO_datos_abiertos[[#This Row],[COD_PROGRAMATICO_MGA]],4)</f>
        <v>4301</v>
      </c>
      <c r="G704" t="s">
        <v>82</v>
      </c>
      <c r="H704" t="s">
        <v>1389</v>
      </c>
      <c r="I704" t="s">
        <v>1390</v>
      </c>
      <c r="J704" t="s">
        <v>1396</v>
      </c>
      <c r="K704" t="s">
        <v>1392</v>
      </c>
      <c r="L704" t="s">
        <v>1390</v>
      </c>
      <c r="M704" t="s">
        <v>1492</v>
      </c>
      <c r="N704" s="28">
        <v>191943620</v>
      </c>
      <c r="O704" s="28">
        <v>191943620</v>
      </c>
      <c r="P704" s="28">
        <v>191943620</v>
      </c>
      <c r="Q704" s="28" t="str">
        <f>IF(AND(LEN(CUIPO_datos_abiertos[[#This Row],[COD_PROGRAMATICO_MGA]])=7,ISNUMBER(VALUE(CUIPO_datos_abiertos[[#This Row],[COD_PROGRAMATICO_MGA]]))),"VALIDO","")</f>
        <v>VALIDO</v>
      </c>
    </row>
    <row r="705" spans="1:17" hidden="1" x14ac:dyDescent="0.3">
      <c r="A705">
        <v>20251201</v>
      </c>
      <c r="B705" t="s">
        <v>1384</v>
      </c>
      <c r="C705" t="s">
        <v>1505</v>
      </c>
      <c r="D705" t="s">
        <v>1386</v>
      </c>
      <c r="E705" t="s">
        <v>1394</v>
      </c>
      <c r="F705" t="str">
        <f>LEFT(CUIPO_datos_abiertos[[#This Row],[COD_PROGRAMATICO_MGA]],4)</f>
        <v>1905</v>
      </c>
      <c r="G705" t="s">
        <v>145</v>
      </c>
      <c r="H705" t="s">
        <v>1419</v>
      </c>
      <c r="I705" t="s">
        <v>1631</v>
      </c>
      <c r="J705" t="s">
        <v>1462</v>
      </c>
      <c r="K705" t="s">
        <v>1392</v>
      </c>
      <c r="L705" t="s">
        <v>1390</v>
      </c>
      <c r="M705" t="s">
        <v>1390</v>
      </c>
      <c r="N705" s="28">
        <v>606813983</v>
      </c>
      <c r="O705" s="28">
        <v>606813983</v>
      </c>
      <c r="P705" s="28">
        <v>535164892</v>
      </c>
      <c r="Q705" s="28" t="str">
        <f>IF(AND(LEN(CUIPO_datos_abiertos[[#This Row],[COD_PROGRAMATICO_MGA]])=7,ISNUMBER(VALUE(CUIPO_datos_abiertos[[#This Row],[COD_PROGRAMATICO_MGA]]))),"VALIDO","")</f>
        <v>VALIDO</v>
      </c>
    </row>
    <row r="706" spans="1:17" hidden="1" x14ac:dyDescent="0.3">
      <c r="A706">
        <v>20251201</v>
      </c>
      <c r="B706" t="s">
        <v>1384</v>
      </c>
      <c r="C706" t="s">
        <v>1505</v>
      </c>
      <c r="D706" t="s">
        <v>1386</v>
      </c>
      <c r="E706" t="s">
        <v>1394</v>
      </c>
      <c r="F706" t="str">
        <f>LEFT(CUIPO_datos_abiertos[[#This Row],[COD_PROGRAMATICO_MGA]],4)</f>
        <v>1905</v>
      </c>
      <c r="G706" t="s">
        <v>145</v>
      </c>
      <c r="H706" t="s">
        <v>1419</v>
      </c>
      <c r="I706" t="s">
        <v>1497</v>
      </c>
      <c r="J706" t="s">
        <v>1462</v>
      </c>
      <c r="K706" t="s">
        <v>1392</v>
      </c>
      <c r="L706" t="s">
        <v>1390</v>
      </c>
      <c r="M706" t="s">
        <v>1390</v>
      </c>
      <c r="N706" s="28">
        <v>1965955764</v>
      </c>
      <c r="O706" s="28">
        <v>1888062493</v>
      </c>
      <c r="P706" s="28">
        <v>1759789933</v>
      </c>
      <c r="Q706" s="28" t="str">
        <f>IF(AND(LEN(CUIPO_datos_abiertos[[#This Row],[COD_PROGRAMATICO_MGA]])=7,ISNUMBER(VALUE(CUIPO_datos_abiertos[[#This Row],[COD_PROGRAMATICO_MGA]]))),"VALIDO","")</f>
        <v>VALIDO</v>
      </c>
    </row>
    <row r="707" spans="1:17" hidden="1" x14ac:dyDescent="0.3">
      <c r="A707">
        <v>20251201</v>
      </c>
      <c r="B707" t="s">
        <v>1384</v>
      </c>
      <c r="C707" t="s">
        <v>1390</v>
      </c>
      <c r="D707" t="s">
        <v>1386</v>
      </c>
      <c r="E707" t="s">
        <v>1394</v>
      </c>
      <c r="F707" t="str">
        <f>LEFT(CUIPO_datos_abiertos[[#This Row],[COD_PROGRAMATICO_MGA]],4)</f>
        <v>1903</v>
      </c>
      <c r="G707" t="s">
        <v>1399</v>
      </c>
      <c r="H707" t="s">
        <v>1389</v>
      </c>
      <c r="I707" t="s">
        <v>1440</v>
      </c>
      <c r="J707" t="s">
        <v>1441</v>
      </c>
      <c r="K707" t="s">
        <v>1392</v>
      </c>
      <c r="L707" t="s">
        <v>1390</v>
      </c>
      <c r="M707" t="s">
        <v>1685</v>
      </c>
      <c r="N707" s="28">
        <v>757544916</v>
      </c>
      <c r="O707" s="28">
        <v>719667670</v>
      </c>
      <c r="P707" s="28">
        <v>719667670</v>
      </c>
      <c r="Q707" s="28" t="str">
        <f>IF(AND(LEN(CUIPO_datos_abiertos[[#This Row],[COD_PROGRAMATICO_MGA]])=7,ISNUMBER(VALUE(CUIPO_datos_abiertos[[#This Row],[COD_PROGRAMATICO_MGA]]))),"VALIDO","")</f>
        <v>VALIDO</v>
      </c>
    </row>
    <row r="708" spans="1:17" hidden="1" x14ac:dyDescent="0.3">
      <c r="A708">
        <v>20260301</v>
      </c>
      <c r="B708" t="s">
        <v>1384</v>
      </c>
      <c r="C708" t="s">
        <v>1686</v>
      </c>
      <c r="D708" t="s">
        <v>1386</v>
      </c>
      <c r="E708" t="s">
        <v>1398</v>
      </c>
      <c r="F708" t="str">
        <f>LEFT(CUIPO_datos_abiertos[[#This Row],[COD_PROGRAMATICO_MGA]],4)</f>
        <v>4301</v>
      </c>
      <c r="G708" t="s">
        <v>82</v>
      </c>
      <c r="H708" t="s">
        <v>1389</v>
      </c>
      <c r="I708" t="s">
        <v>1390</v>
      </c>
      <c r="J708" t="s">
        <v>1491</v>
      </c>
      <c r="K708" t="s">
        <v>1392</v>
      </c>
      <c r="L708" t="s">
        <v>1390</v>
      </c>
      <c r="M708" t="s">
        <v>1492</v>
      </c>
      <c r="N708" s="28">
        <v>424200000</v>
      </c>
      <c r="O708" s="28">
        <v>424200000</v>
      </c>
      <c r="P708" s="28">
        <v>424200000</v>
      </c>
      <c r="Q708" s="28" t="str">
        <f>IF(AND(LEN(CUIPO_datos_abiertos[[#This Row],[COD_PROGRAMATICO_MGA]])=7,ISNUMBER(VALUE(CUIPO_datos_abiertos[[#This Row],[COD_PROGRAMATICO_MGA]]))),"VALIDO","")</f>
        <v>VALIDO</v>
      </c>
    </row>
    <row r="709" spans="1:17" hidden="1" x14ac:dyDescent="0.3">
      <c r="A709">
        <v>20260301</v>
      </c>
      <c r="B709" t="s">
        <v>1384</v>
      </c>
      <c r="C709" t="s">
        <v>1687</v>
      </c>
      <c r="D709" t="s">
        <v>1386</v>
      </c>
      <c r="E709" t="s">
        <v>1398</v>
      </c>
      <c r="F709" t="str">
        <f>LEFT(CUIPO_datos_abiertos[[#This Row],[COD_PROGRAMATICO_MGA]],4)</f>
        <v>4599</v>
      </c>
      <c r="G709" t="s">
        <v>109</v>
      </c>
      <c r="H709" t="s">
        <v>1389</v>
      </c>
      <c r="I709" t="s">
        <v>1390</v>
      </c>
      <c r="J709" t="s">
        <v>1412</v>
      </c>
      <c r="K709" t="s">
        <v>1392</v>
      </c>
      <c r="L709" t="s">
        <v>1390</v>
      </c>
      <c r="M709" t="s">
        <v>1390</v>
      </c>
      <c r="N709" s="28">
        <v>187000000</v>
      </c>
      <c r="O709" s="28">
        <v>62333333</v>
      </c>
      <c r="P709" s="28">
        <v>0</v>
      </c>
      <c r="Q709" s="28" t="str">
        <f>IF(AND(LEN(CUIPO_datos_abiertos[[#This Row],[COD_PROGRAMATICO_MGA]])=7,ISNUMBER(VALUE(CUIPO_datos_abiertos[[#This Row],[COD_PROGRAMATICO_MGA]]))),"VALIDO","")</f>
        <v>VALIDO</v>
      </c>
    </row>
    <row r="710" spans="1:17" hidden="1" x14ac:dyDescent="0.3">
      <c r="A710">
        <v>20251201</v>
      </c>
      <c r="B710" t="s">
        <v>1384</v>
      </c>
      <c r="C710" t="s">
        <v>1506</v>
      </c>
      <c r="D710" t="s">
        <v>1386</v>
      </c>
      <c r="E710" t="s">
        <v>1398</v>
      </c>
      <c r="F710" t="str">
        <f>LEFT(CUIPO_datos_abiertos[[#This Row],[COD_PROGRAMATICO_MGA]],4)</f>
        <v>2402</v>
      </c>
      <c r="G710" t="s">
        <v>55</v>
      </c>
      <c r="H710" t="s">
        <v>1389</v>
      </c>
      <c r="I710" t="s">
        <v>1390</v>
      </c>
      <c r="J710" t="s">
        <v>1501</v>
      </c>
      <c r="K710" t="s">
        <v>1392</v>
      </c>
      <c r="L710" t="s">
        <v>1390</v>
      </c>
      <c r="M710" t="s">
        <v>1390</v>
      </c>
      <c r="N710" s="28">
        <v>31408792116</v>
      </c>
      <c r="O710" s="28">
        <v>6182773928</v>
      </c>
      <c r="P710" s="28">
        <v>6182773928</v>
      </c>
      <c r="Q710" s="28" t="str">
        <f>IF(AND(LEN(CUIPO_datos_abiertos[[#This Row],[COD_PROGRAMATICO_MGA]])=7,ISNUMBER(VALUE(CUIPO_datos_abiertos[[#This Row],[COD_PROGRAMATICO_MGA]]))),"VALIDO","")</f>
        <v>VALIDO</v>
      </c>
    </row>
    <row r="711" spans="1:17" hidden="1" x14ac:dyDescent="0.3">
      <c r="A711">
        <v>20260301</v>
      </c>
      <c r="B711" t="s">
        <v>1384</v>
      </c>
      <c r="C711" t="s">
        <v>1388</v>
      </c>
      <c r="D711" t="s">
        <v>1386</v>
      </c>
      <c r="E711" t="s">
        <v>1394</v>
      </c>
      <c r="F711" t="str">
        <f>LEFT(CUIPO_datos_abiertos[[#This Row],[COD_PROGRAMATICO_MGA]],4)</f>
        <v>NO A</v>
      </c>
      <c r="G711" t="s">
        <v>1390</v>
      </c>
      <c r="H711" t="s">
        <v>1390</v>
      </c>
      <c r="I711" t="s">
        <v>1390</v>
      </c>
      <c r="J711" t="s">
        <v>1390</v>
      </c>
      <c r="K711" t="s">
        <v>1390</v>
      </c>
      <c r="L711" t="s">
        <v>1390</v>
      </c>
      <c r="M711" t="s">
        <v>1390</v>
      </c>
      <c r="N711" s="28">
        <v>1339805262</v>
      </c>
      <c r="O711" s="28">
        <v>1339805262</v>
      </c>
      <c r="P711" s="28">
        <v>996339662</v>
      </c>
      <c r="Q711" s="28" t="str">
        <f>IF(AND(LEN(CUIPO_datos_abiertos[[#This Row],[COD_PROGRAMATICO_MGA]])=7,ISNUMBER(VALUE(CUIPO_datos_abiertos[[#This Row],[COD_PROGRAMATICO_MGA]]))),"VALIDO","")</f>
        <v/>
      </c>
    </row>
    <row r="712" spans="1:17" hidden="1" x14ac:dyDescent="0.3">
      <c r="A712">
        <v>20260301</v>
      </c>
      <c r="B712" t="s">
        <v>1384</v>
      </c>
      <c r="C712" t="s">
        <v>1388</v>
      </c>
      <c r="D712" t="s">
        <v>1386</v>
      </c>
      <c r="E712" t="s">
        <v>1398</v>
      </c>
      <c r="F712" t="str">
        <f>LEFT(CUIPO_datos_abiertos[[#This Row],[COD_PROGRAMATICO_MGA]],4)</f>
        <v>NO A</v>
      </c>
      <c r="G712" t="s">
        <v>1390</v>
      </c>
      <c r="H712" t="s">
        <v>1390</v>
      </c>
      <c r="I712" t="s">
        <v>1390</v>
      </c>
      <c r="J712" t="s">
        <v>1390</v>
      </c>
      <c r="K712" t="s">
        <v>1390</v>
      </c>
      <c r="L712" t="s">
        <v>1390</v>
      </c>
      <c r="M712" t="s">
        <v>1390</v>
      </c>
      <c r="N712" s="28">
        <v>850000000</v>
      </c>
      <c r="O712" s="28">
        <v>0</v>
      </c>
      <c r="P712" s="28">
        <v>0</v>
      </c>
      <c r="Q712" s="28" t="str">
        <f>IF(AND(LEN(CUIPO_datos_abiertos[[#This Row],[COD_PROGRAMATICO_MGA]])=7,ISNUMBER(VALUE(CUIPO_datos_abiertos[[#This Row],[COD_PROGRAMATICO_MGA]]))),"VALIDO","")</f>
        <v/>
      </c>
    </row>
    <row r="713" spans="1:17" hidden="1" x14ac:dyDescent="0.3">
      <c r="A713">
        <v>20251201</v>
      </c>
      <c r="B713" t="s">
        <v>1384</v>
      </c>
      <c r="C713" t="s">
        <v>1388</v>
      </c>
      <c r="D713" t="s">
        <v>1386</v>
      </c>
      <c r="E713" t="s">
        <v>1398</v>
      </c>
      <c r="F713" t="str">
        <f>LEFT(CUIPO_datos_abiertos[[#This Row],[COD_PROGRAMATICO_MGA]],4)</f>
        <v>NO A</v>
      </c>
      <c r="G713" t="s">
        <v>1390</v>
      </c>
      <c r="H713" t="s">
        <v>1390</v>
      </c>
      <c r="I713" t="s">
        <v>1390</v>
      </c>
      <c r="J713" t="s">
        <v>1390</v>
      </c>
      <c r="K713" t="s">
        <v>1390</v>
      </c>
      <c r="L713" t="s">
        <v>1390</v>
      </c>
      <c r="M713" t="s">
        <v>1390</v>
      </c>
      <c r="N713" s="28">
        <v>11162045612</v>
      </c>
      <c r="O713" s="28">
        <v>11106099056</v>
      </c>
      <c r="P713" s="28">
        <v>11106099056</v>
      </c>
      <c r="Q713" s="28" t="str">
        <f>IF(AND(LEN(CUIPO_datos_abiertos[[#This Row],[COD_PROGRAMATICO_MGA]])=7,ISNUMBER(VALUE(CUIPO_datos_abiertos[[#This Row],[COD_PROGRAMATICO_MGA]]))),"VALIDO","")</f>
        <v/>
      </c>
    </row>
    <row r="714" spans="1:17" hidden="1" x14ac:dyDescent="0.3">
      <c r="A714">
        <v>20260301</v>
      </c>
      <c r="B714" t="s">
        <v>1384</v>
      </c>
      <c r="C714" t="s">
        <v>1401</v>
      </c>
      <c r="D714" t="s">
        <v>1386</v>
      </c>
      <c r="E714" t="s">
        <v>1402</v>
      </c>
      <c r="F714" t="str">
        <f>LEFT(CUIPO_datos_abiertos[[#This Row],[COD_PROGRAMATICO_MGA]],4)</f>
        <v>2201</v>
      </c>
      <c r="G714" t="s">
        <v>51</v>
      </c>
      <c r="H714" t="s">
        <v>1389</v>
      </c>
      <c r="I714" t="s">
        <v>1403</v>
      </c>
      <c r="J714" t="s">
        <v>1404</v>
      </c>
      <c r="K714" t="s">
        <v>1444</v>
      </c>
      <c r="L714" t="s">
        <v>1390</v>
      </c>
      <c r="M714" t="s">
        <v>1390</v>
      </c>
      <c r="N714" s="28">
        <v>4780721446</v>
      </c>
      <c r="O714" s="28">
        <v>0</v>
      </c>
      <c r="P714" s="28">
        <v>0</v>
      </c>
      <c r="Q714" s="28" t="str">
        <f>IF(AND(LEN(CUIPO_datos_abiertos[[#This Row],[COD_PROGRAMATICO_MGA]])=7,ISNUMBER(VALUE(CUIPO_datos_abiertos[[#This Row],[COD_PROGRAMATICO_MGA]]))),"VALIDO","")</f>
        <v>VALIDO</v>
      </c>
    </row>
    <row r="715" spans="1:17" hidden="1" x14ac:dyDescent="0.3">
      <c r="A715">
        <v>20251201</v>
      </c>
      <c r="B715" t="s">
        <v>1384</v>
      </c>
      <c r="C715" t="s">
        <v>1688</v>
      </c>
      <c r="D715" t="s">
        <v>1386</v>
      </c>
      <c r="E715" t="s">
        <v>1402</v>
      </c>
      <c r="F715" t="str">
        <f>LEFT(CUIPO_datos_abiertos[[#This Row],[COD_PROGRAMATICO_MGA]],4)</f>
        <v>2201</v>
      </c>
      <c r="G715" t="s">
        <v>141</v>
      </c>
      <c r="H715" t="s">
        <v>1530</v>
      </c>
      <c r="I715" t="s">
        <v>1565</v>
      </c>
      <c r="J715" t="s">
        <v>1404</v>
      </c>
      <c r="K715" t="s">
        <v>1392</v>
      </c>
      <c r="L715" t="s">
        <v>1390</v>
      </c>
      <c r="M715" t="s">
        <v>1390</v>
      </c>
      <c r="N715" s="28">
        <v>985987351</v>
      </c>
      <c r="O715" s="28">
        <v>985987351</v>
      </c>
      <c r="P715" s="28">
        <v>785484941</v>
      </c>
      <c r="Q715" s="28" t="str">
        <f>IF(AND(LEN(CUIPO_datos_abiertos[[#This Row],[COD_PROGRAMATICO_MGA]])=7,ISNUMBER(VALUE(CUIPO_datos_abiertos[[#This Row],[COD_PROGRAMATICO_MGA]]))),"VALIDO","")</f>
        <v>VALIDO</v>
      </c>
    </row>
    <row r="716" spans="1:17" hidden="1" x14ac:dyDescent="0.3">
      <c r="A716">
        <v>20251201</v>
      </c>
      <c r="B716" t="s">
        <v>1384</v>
      </c>
      <c r="C716" t="s">
        <v>1388</v>
      </c>
      <c r="D716" t="s">
        <v>1386</v>
      </c>
      <c r="E716" t="s">
        <v>1394</v>
      </c>
      <c r="F716" t="str">
        <f>LEFT(CUIPO_datos_abiertos[[#This Row],[COD_PROGRAMATICO_MGA]],4)</f>
        <v>1903</v>
      </c>
      <c r="G716" t="s">
        <v>1399</v>
      </c>
      <c r="H716" t="s">
        <v>1389</v>
      </c>
      <c r="I716" t="s">
        <v>1471</v>
      </c>
      <c r="J716" t="s">
        <v>1435</v>
      </c>
      <c r="K716" t="s">
        <v>1392</v>
      </c>
      <c r="L716" t="s">
        <v>1390</v>
      </c>
      <c r="M716" t="s">
        <v>1472</v>
      </c>
      <c r="N716" s="28">
        <v>1500000000</v>
      </c>
      <c r="O716" s="28">
        <v>1500000000</v>
      </c>
      <c r="P716" s="28">
        <v>1500000000</v>
      </c>
      <c r="Q716" s="28" t="str">
        <f>IF(AND(LEN(CUIPO_datos_abiertos[[#This Row],[COD_PROGRAMATICO_MGA]])=7,ISNUMBER(VALUE(CUIPO_datos_abiertos[[#This Row],[COD_PROGRAMATICO_MGA]]))),"VALIDO","")</f>
        <v>VALIDO</v>
      </c>
    </row>
    <row r="717" spans="1:17" hidden="1" x14ac:dyDescent="0.3">
      <c r="A717">
        <v>20251201</v>
      </c>
      <c r="B717" t="s">
        <v>1384</v>
      </c>
      <c r="C717" t="s">
        <v>1388</v>
      </c>
      <c r="D717" t="s">
        <v>1397</v>
      </c>
      <c r="E717" t="s">
        <v>1398</v>
      </c>
      <c r="F717" t="str">
        <f>LEFT(CUIPO_datos_abiertos[[#This Row],[COD_PROGRAMATICO_MGA]],4)</f>
        <v>NO A</v>
      </c>
      <c r="G717" t="s">
        <v>1390</v>
      </c>
      <c r="H717" t="s">
        <v>1390</v>
      </c>
      <c r="I717" t="s">
        <v>1390</v>
      </c>
      <c r="J717" t="s">
        <v>1390</v>
      </c>
      <c r="K717" t="s">
        <v>1390</v>
      </c>
      <c r="L717" t="s">
        <v>1390</v>
      </c>
      <c r="M717" t="s">
        <v>1390</v>
      </c>
      <c r="N717" s="28">
        <v>37033181149</v>
      </c>
      <c r="O717" s="28">
        <v>37033181149</v>
      </c>
      <c r="P717" s="28">
        <v>36488211598</v>
      </c>
      <c r="Q717" s="28" t="str">
        <f>IF(AND(LEN(CUIPO_datos_abiertos[[#This Row],[COD_PROGRAMATICO_MGA]])=7,ISNUMBER(VALUE(CUIPO_datos_abiertos[[#This Row],[COD_PROGRAMATICO_MGA]]))),"VALIDO","")</f>
        <v/>
      </c>
    </row>
    <row r="718" spans="1:17" hidden="1" x14ac:dyDescent="0.3">
      <c r="A718">
        <v>20251201</v>
      </c>
      <c r="B718" t="s">
        <v>1384</v>
      </c>
      <c r="C718" t="s">
        <v>1473</v>
      </c>
      <c r="D718" t="s">
        <v>1397</v>
      </c>
      <c r="E718" t="s">
        <v>1398</v>
      </c>
      <c r="F718" t="str">
        <f>LEFT(CUIPO_datos_abiertos[[#This Row],[COD_PROGRAMATICO_MGA]],4)</f>
        <v>1702</v>
      </c>
      <c r="G718" t="s">
        <v>125</v>
      </c>
      <c r="H718" t="s">
        <v>1411</v>
      </c>
      <c r="I718" t="s">
        <v>1390</v>
      </c>
      <c r="J718" t="s">
        <v>1391</v>
      </c>
      <c r="K718" t="s">
        <v>1392</v>
      </c>
      <c r="L718" t="s">
        <v>1390</v>
      </c>
      <c r="M718" t="s">
        <v>1390</v>
      </c>
      <c r="N718" s="28">
        <v>55030449</v>
      </c>
      <c r="O718" s="28">
        <v>55030449</v>
      </c>
      <c r="P718" s="28">
        <v>55030449</v>
      </c>
      <c r="Q718" s="28" t="str">
        <f>IF(AND(LEN(CUIPO_datos_abiertos[[#This Row],[COD_PROGRAMATICO_MGA]])=7,ISNUMBER(VALUE(CUIPO_datos_abiertos[[#This Row],[COD_PROGRAMATICO_MGA]]))),"VALIDO","")</f>
        <v>VALIDO</v>
      </c>
    </row>
    <row r="719" spans="1:17" hidden="1" x14ac:dyDescent="0.3">
      <c r="A719">
        <v>20260301</v>
      </c>
      <c r="B719" t="s">
        <v>1384</v>
      </c>
      <c r="C719" t="s">
        <v>1388</v>
      </c>
      <c r="D719" t="s">
        <v>1386</v>
      </c>
      <c r="E719" t="s">
        <v>1394</v>
      </c>
      <c r="F719" t="str">
        <f>LEFT(CUIPO_datos_abiertos[[#This Row],[COD_PROGRAMATICO_MGA]],4)</f>
        <v>0</v>
      </c>
      <c r="G719" t="s">
        <v>1388</v>
      </c>
      <c r="H719" t="s">
        <v>1389</v>
      </c>
      <c r="I719" t="s">
        <v>1405</v>
      </c>
      <c r="J719" t="s">
        <v>1391</v>
      </c>
      <c r="K719" t="s">
        <v>1392</v>
      </c>
      <c r="L719" t="s">
        <v>1390</v>
      </c>
      <c r="M719" t="s">
        <v>1390</v>
      </c>
      <c r="N719" s="28">
        <v>209000000</v>
      </c>
      <c r="O719" s="28">
        <v>209000000</v>
      </c>
      <c r="P719" s="28">
        <v>209000000</v>
      </c>
      <c r="Q719" s="28" t="str">
        <f>IF(AND(LEN(CUIPO_datos_abiertos[[#This Row],[COD_PROGRAMATICO_MGA]])=7,ISNUMBER(VALUE(CUIPO_datos_abiertos[[#This Row],[COD_PROGRAMATICO_MGA]]))),"VALIDO","")</f>
        <v/>
      </c>
    </row>
    <row r="720" spans="1:17" hidden="1" x14ac:dyDescent="0.3">
      <c r="A720">
        <v>20260301</v>
      </c>
      <c r="B720" t="s">
        <v>1384</v>
      </c>
      <c r="C720" t="s">
        <v>1385</v>
      </c>
      <c r="D720" t="s">
        <v>1386</v>
      </c>
      <c r="E720" t="s">
        <v>1443</v>
      </c>
      <c r="F720" t="str">
        <f>LEFT(CUIPO_datos_abiertos[[#This Row],[COD_PROGRAMATICO_MGA]],4)</f>
        <v>0</v>
      </c>
      <c r="G720" t="s">
        <v>1388</v>
      </c>
      <c r="H720" t="s">
        <v>1389</v>
      </c>
      <c r="I720" t="s">
        <v>1390</v>
      </c>
      <c r="J720" t="s">
        <v>1391</v>
      </c>
      <c r="K720" t="s">
        <v>1392</v>
      </c>
      <c r="L720" t="s">
        <v>1390</v>
      </c>
      <c r="M720" t="s">
        <v>1390</v>
      </c>
      <c r="N720" s="28">
        <v>93455855</v>
      </c>
      <c r="O720" s="28">
        <v>93455855</v>
      </c>
      <c r="P720" s="28">
        <v>72085759</v>
      </c>
      <c r="Q720" s="28" t="str">
        <f>IF(AND(LEN(CUIPO_datos_abiertos[[#This Row],[COD_PROGRAMATICO_MGA]])=7,ISNUMBER(VALUE(CUIPO_datos_abiertos[[#This Row],[COD_PROGRAMATICO_MGA]]))),"VALIDO","")</f>
        <v/>
      </c>
    </row>
    <row r="721" spans="1:17" hidden="1" x14ac:dyDescent="0.3">
      <c r="A721">
        <v>20251201</v>
      </c>
      <c r="B721" t="s">
        <v>1384</v>
      </c>
      <c r="C721" t="s">
        <v>1385</v>
      </c>
      <c r="D721" t="s">
        <v>1386</v>
      </c>
      <c r="E721" t="s">
        <v>1443</v>
      </c>
      <c r="F721" t="str">
        <f>LEFT(CUIPO_datos_abiertos[[#This Row],[COD_PROGRAMATICO_MGA]],4)</f>
        <v>0</v>
      </c>
      <c r="G721" t="s">
        <v>1388</v>
      </c>
      <c r="H721" t="s">
        <v>1389</v>
      </c>
      <c r="I721" t="s">
        <v>1390</v>
      </c>
      <c r="J721" t="s">
        <v>1391</v>
      </c>
      <c r="K721" t="s">
        <v>1392</v>
      </c>
      <c r="L721" t="s">
        <v>1390</v>
      </c>
      <c r="M721" t="s">
        <v>1390</v>
      </c>
      <c r="N721" s="28">
        <v>101200082</v>
      </c>
      <c r="O721" s="28">
        <v>101200082</v>
      </c>
      <c r="P721" s="28">
        <v>95095080</v>
      </c>
      <c r="Q721" s="28" t="str">
        <f>IF(AND(LEN(CUIPO_datos_abiertos[[#This Row],[COD_PROGRAMATICO_MGA]])=7,ISNUMBER(VALUE(CUIPO_datos_abiertos[[#This Row],[COD_PROGRAMATICO_MGA]]))),"VALIDO","")</f>
        <v/>
      </c>
    </row>
    <row r="722" spans="1:17" hidden="1" x14ac:dyDescent="0.3">
      <c r="A722">
        <v>20260301</v>
      </c>
      <c r="B722" t="s">
        <v>1384</v>
      </c>
      <c r="C722" t="s">
        <v>1689</v>
      </c>
      <c r="D722" t="s">
        <v>1386</v>
      </c>
      <c r="E722" t="s">
        <v>1398</v>
      </c>
      <c r="F722" t="str">
        <f>LEFT(CUIPO_datos_abiertos[[#This Row],[COD_PROGRAMATICO_MGA]],4)</f>
        <v>2302</v>
      </c>
      <c r="G722" t="s">
        <v>184</v>
      </c>
      <c r="H722" t="s">
        <v>1411</v>
      </c>
      <c r="I722" t="s">
        <v>1390</v>
      </c>
      <c r="J722" t="s">
        <v>1412</v>
      </c>
      <c r="K722" t="s">
        <v>1392</v>
      </c>
      <c r="L722" t="s">
        <v>1390</v>
      </c>
      <c r="M722" t="s">
        <v>1390</v>
      </c>
      <c r="N722" s="28">
        <v>67000875</v>
      </c>
      <c r="O722" s="28">
        <v>10141239</v>
      </c>
      <c r="P722" s="28">
        <v>10141239</v>
      </c>
      <c r="Q722" s="28" t="str">
        <f>IF(AND(LEN(CUIPO_datos_abiertos[[#This Row],[COD_PROGRAMATICO_MGA]])=7,ISNUMBER(VALUE(CUIPO_datos_abiertos[[#This Row],[COD_PROGRAMATICO_MGA]]))),"VALIDO","")</f>
        <v>VALIDO</v>
      </c>
    </row>
    <row r="723" spans="1:17" hidden="1" x14ac:dyDescent="0.3">
      <c r="A723">
        <v>20251201</v>
      </c>
      <c r="B723" t="s">
        <v>1384</v>
      </c>
      <c r="C723" t="s">
        <v>1388</v>
      </c>
      <c r="D723" t="s">
        <v>1386</v>
      </c>
      <c r="E723" t="s">
        <v>1402</v>
      </c>
      <c r="F723" t="str">
        <f>LEFT(CUIPO_datos_abiertos[[#This Row],[COD_PROGRAMATICO_MGA]],4)</f>
        <v>NO A</v>
      </c>
      <c r="G723" t="s">
        <v>1390</v>
      </c>
      <c r="H723" t="s">
        <v>1390</v>
      </c>
      <c r="I723" t="s">
        <v>1390</v>
      </c>
      <c r="J723" t="s">
        <v>1390</v>
      </c>
      <c r="K723" t="s">
        <v>1390</v>
      </c>
      <c r="L723" t="s">
        <v>1390</v>
      </c>
      <c r="M723" t="s">
        <v>1390</v>
      </c>
      <c r="N723" s="28">
        <v>7230977935</v>
      </c>
      <c r="O723" s="28">
        <v>7230977935</v>
      </c>
      <c r="P723" s="28">
        <v>7230977935</v>
      </c>
      <c r="Q723" s="28" t="str">
        <f>IF(AND(LEN(CUIPO_datos_abiertos[[#This Row],[COD_PROGRAMATICO_MGA]])=7,ISNUMBER(VALUE(CUIPO_datos_abiertos[[#This Row],[COD_PROGRAMATICO_MGA]]))),"VALIDO","")</f>
        <v/>
      </c>
    </row>
    <row r="724" spans="1:17" hidden="1" x14ac:dyDescent="0.3">
      <c r="A724">
        <v>20251201</v>
      </c>
      <c r="B724" t="s">
        <v>1384</v>
      </c>
      <c r="C724" t="s">
        <v>1385</v>
      </c>
      <c r="D724" t="s">
        <v>1386</v>
      </c>
      <c r="E724" t="s">
        <v>1443</v>
      </c>
      <c r="F724" t="str">
        <f>LEFT(CUIPO_datos_abiertos[[#This Row],[COD_PROGRAMATICO_MGA]],4)</f>
        <v>0</v>
      </c>
      <c r="G724" t="s">
        <v>1388</v>
      </c>
      <c r="H724" t="s">
        <v>1389</v>
      </c>
      <c r="I724" t="s">
        <v>1390</v>
      </c>
      <c r="J724" t="s">
        <v>1391</v>
      </c>
      <c r="K724" t="s">
        <v>1392</v>
      </c>
      <c r="L724" t="s">
        <v>1390</v>
      </c>
      <c r="M724" t="s">
        <v>1390</v>
      </c>
      <c r="N724" s="28">
        <v>274055015</v>
      </c>
      <c r="O724" s="28">
        <v>274055015</v>
      </c>
      <c r="P724" s="28">
        <v>4234392</v>
      </c>
      <c r="Q724" s="28" t="str">
        <f>IF(AND(LEN(CUIPO_datos_abiertos[[#This Row],[COD_PROGRAMATICO_MGA]])=7,ISNUMBER(VALUE(CUIPO_datos_abiertos[[#This Row],[COD_PROGRAMATICO_MGA]]))),"VALIDO","")</f>
        <v/>
      </c>
    </row>
    <row r="725" spans="1:17" hidden="1" x14ac:dyDescent="0.3">
      <c r="A725">
        <v>20251201</v>
      </c>
      <c r="B725" t="s">
        <v>1384</v>
      </c>
      <c r="C725" t="s">
        <v>1690</v>
      </c>
      <c r="D725" t="s">
        <v>1386</v>
      </c>
      <c r="E725" t="s">
        <v>1398</v>
      </c>
      <c r="F725" t="str">
        <f>LEFT(CUIPO_datos_abiertos[[#This Row],[COD_PROGRAMATICO_MGA]],4)</f>
        <v>4102</v>
      </c>
      <c r="G725" t="s">
        <v>230</v>
      </c>
      <c r="H725" t="s">
        <v>1601</v>
      </c>
      <c r="I725" t="s">
        <v>1390</v>
      </c>
      <c r="J725" t="s">
        <v>1412</v>
      </c>
      <c r="K725" t="s">
        <v>1392</v>
      </c>
      <c r="L725" t="s">
        <v>1390</v>
      </c>
      <c r="M725" t="s">
        <v>1390</v>
      </c>
      <c r="N725" s="28">
        <v>53759890</v>
      </c>
      <c r="O725" s="28">
        <v>53759890</v>
      </c>
      <c r="P725" s="28">
        <v>53759890</v>
      </c>
      <c r="Q725" s="28" t="str">
        <f>IF(AND(LEN(CUIPO_datos_abiertos[[#This Row],[COD_PROGRAMATICO_MGA]])=7,ISNUMBER(VALUE(CUIPO_datos_abiertos[[#This Row],[COD_PROGRAMATICO_MGA]]))),"VALIDO","")</f>
        <v>VALIDO</v>
      </c>
    </row>
    <row r="726" spans="1:17" hidden="1" x14ac:dyDescent="0.3">
      <c r="A726">
        <v>20251201</v>
      </c>
      <c r="B726" t="s">
        <v>1384</v>
      </c>
      <c r="C726" t="s">
        <v>1388</v>
      </c>
      <c r="D726" t="s">
        <v>1386</v>
      </c>
      <c r="E726" t="s">
        <v>1387</v>
      </c>
      <c r="F726" t="str">
        <f>LEFT(CUIPO_datos_abiertos[[#This Row],[COD_PROGRAMATICO_MGA]],4)</f>
        <v>0</v>
      </c>
      <c r="G726" t="s">
        <v>1388</v>
      </c>
      <c r="H726" t="s">
        <v>1389</v>
      </c>
      <c r="I726" t="s">
        <v>1390</v>
      </c>
      <c r="J726" t="s">
        <v>1391</v>
      </c>
      <c r="K726" t="s">
        <v>1392</v>
      </c>
      <c r="L726" t="s">
        <v>1390</v>
      </c>
      <c r="M726" t="s">
        <v>1390</v>
      </c>
      <c r="N726" s="28">
        <v>13155506</v>
      </c>
      <c r="O726" s="28">
        <v>13155506</v>
      </c>
      <c r="P726" s="28">
        <v>13155506</v>
      </c>
      <c r="Q726" s="28" t="str">
        <f>IF(AND(LEN(CUIPO_datos_abiertos[[#This Row],[COD_PROGRAMATICO_MGA]])=7,ISNUMBER(VALUE(CUIPO_datos_abiertos[[#This Row],[COD_PROGRAMATICO_MGA]]))),"VALIDO","")</f>
        <v/>
      </c>
    </row>
    <row r="727" spans="1:17" hidden="1" x14ac:dyDescent="0.3">
      <c r="A727">
        <v>20251201</v>
      </c>
      <c r="B727" t="s">
        <v>1384</v>
      </c>
      <c r="C727" t="s">
        <v>1388</v>
      </c>
      <c r="D727" t="s">
        <v>1386</v>
      </c>
      <c r="E727" t="s">
        <v>1398</v>
      </c>
      <c r="F727" t="str">
        <f>LEFT(CUIPO_datos_abiertos[[#This Row],[COD_PROGRAMATICO_MGA]],4)</f>
        <v>0</v>
      </c>
      <c r="G727" t="s">
        <v>1388</v>
      </c>
      <c r="H727" t="s">
        <v>1389</v>
      </c>
      <c r="I727" t="s">
        <v>1390</v>
      </c>
      <c r="J727" t="s">
        <v>1391</v>
      </c>
      <c r="K727" t="s">
        <v>1392</v>
      </c>
      <c r="L727" t="s">
        <v>1390</v>
      </c>
      <c r="M727" t="s">
        <v>1390</v>
      </c>
      <c r="N727" s="28">
        <v>801423483</v>
      </c>
      <c r="O727" s="28">
        <v>801423483</v>
      </c>
      <c r="P727" s="28">
        <v>801423483</v>
      </c>
      <c r="Q727" s="28" t="str">
        <f>IF(AND(LEN(CUIPO_datos_abiertos[[#This Row],[COD_PROGRAMATICO_MGA]])=7,ISNUMBER(VALUE(CUIPO_datos_abiertos[[#This Row],[COD_PROGRAMATICO_MGA]]))),"VALIDO","")</f>
        <v/>
      </c>
    </row>
    <row r="728" spans="1:17" hidden="1" x14ac:dyDescent="0.3">
      <c r="A728">
        <v>20251201</v>
      </c>
      <c r="B728" t="s">
        <v>1384</v>
      </c>
      <c r="C728" t="s">
        <v>1407</v>
      </c>
      <c r="D728" t="s">
        <v>1386</v>
      </c>
      <c r="E728" t="s">
        <v>1402</v>
      </c>
      <c r="F728" t="str">
        <f>LEFT(CUIPO_datos_abiertos[[#This Row],[COD_PROGRAMATICO_MGA]],4)</f>
        <v>2201</v>
      </c>
      <c r="G728" t="s">
        <v>51</v>
      </c>
      <c r="H728" t="s">
        <v>1389</v>
      </c>
      <c r="I728" t="s">
        <v>1458</v>
      </c>
      <c r="J728" t="s">
        <v>1404</v>
      </c>
      <c r="K728" t="s">
        <v>1392</v>
      </c>
      <c r="L728" t="s">
        <v>1390</v>
      </c>
      <c r="M728" t="s">
        <v>1390</v>
      </c>
      <c r="N728" s="28">
        <v>185060349</v>
      </c>
      <c r="O728" s="28">
        <v>185060349</v>
      </c>
      <c r="P728" s="28">
        <v>185060349</v>
      </c>
      <c r="Q728" s="28" t="str">
        <f>IF(AND(LEN(CUIPO_datos_abiertos[[#This Row],[COD_PROGRAMATICO_MGA]])=7,ISNUMBER(VALUE(CUIPO_datos_abiertos[[#This Row],[COD_PROGRAMATICO_MGA]]))),"VALIDO","")</f>
        <v>VALIDO</v>
      </c>
    </row>
    <row r="729" spans="1:17" hidden="1" x14ac:dyDescent="0.3">
      <c r="A729">
        <v>20251201</v>
      </c>
      <c r="B729" t="s">
        <v>1384</v>
      </c>
      <c r="C729" t="s">
        <v>1388</v>
      </c>
      <c r="D729" t="s">
        <v>1386</v>
      </c>
      <c r="E729" t="s">
        <v>1394</v>
      </c>
      <c r="F729" t="str">
        <f>LEFT(CUIPO_datos_abiertos[[#This Row],[COD_PROGRAMATICO_MGA]],4)</f>
        <v>NO A</v>
      </c>
      <c r="G729" t="s">
        <v>1390</v>
      </c>
      <c r="H729" t="s">
        <v>1390</v>
      </c>
      <c r="I729" t="s">
        <v>1390</v>
      </c>
      <c r="J729" t="s">
        <v>1390</v>
      </c>
      <c r="K729" t="s">
        <v>1390</v>
      </c>
      <c r="L729" t="s">
        <v>1390</v>
      </c>
      <c r="M729" t="s">
        <v>1390</v>
      </c>
      <c r="N729" s="28">
        <v>6877616244</v>
      </c>
      <c r="O729" s="28">
        <v>6874579540</v>
      </c>
      <c r="P729" s="28">
        <v>6874579540</v>
      </c>
      <c r="Q729" s="28" t="str">
        <f>IF(AND(LEN(CUIPO_datos_abiertos[[#This Row],[COD_PROGRAMATICO_MGA]])=7,ISNUMBER(VALUE(CUIPO_datos_abiertos[[#This Row],[COD_PROGRAMATICO_MGA]]))),"VALIDO","")</f>
        <v/>
      </c>
    </row>
    <row r="730" spans="1:17" hidden="1" x14ac:dyDescent="0.3">
      <c r="A730">
        <v>20251201</v>
      </c>
      <c r="B730" t="s">
        <v>1384</v>
      </c>
      <c r="C730" t="s">
        <v>1476</v>
      </c>
      <c r="D730" t="s">
        <v>1386</v>
      </c>
      <c r="E730" t="s">
        <v>1394</v>
      </c>
      <c r="F730" t="str">
        <f>LEFT(CUIPO_datos_abiertos[[#This Row],[COD_PROGRAMATICO_MGA]],4)</f>
        <v>1903</v>
      </c>
      <c r="G730" t="s">
        <v>78</v>
      </c>
      <c r="H730" t="s">
        <v>1691</v>
      </c>
      <c r="I730" t="s">
        <v>1477</v>
      </c>
      <c r="J730" t="s">
        <v>1462</v>
      </c>
      <c r="K730" t="s">
        <v>1392</v>
      </c>
      <c r="L730" t="s">
        <v>1390</v>
      </c>
      <c r="M730" t="s">
        <v>1390</v>
      </c>
      <c r="N730" s="28">
        <v>61100000</v>
      </c>
      <c r="O730" s="28">
        <v>43550000</v>
      </c>
      <c r="P730" s="28">
        <v>43550000</v>
      </c>
      <c r="Q730" s="28" t="str">
        <f>IF(AND(LEN(CUIPO_datos_abiertos[[#This Row],[COD_PROGRAMATICO_MGA]])=7,ISNUMBER(VALUE(CUIPO_datos_abiertos[[#This Row],[COD_PROGRAMATICO_MGA]]))),"VALIDO","")</f>
        <v>VALIDO</v>
      </c>
    </row>
    <row r="731" spans="1:17" hidden="1" x14ac:dyDescent="0.3">
      <c r="A731">
        <v>20260301</v>
      </c>
      <c r="B731" t="s">
        <v>1384</v>
      </c>
      <c r="C731" t="s">
        <v>1385</v>
      </c>
      <c r="D731" t="s">
        <v>1386</v>
      </c>
      <c r="E731" t="s">
        <v>1387</v>
      </c>
      <c r="F731" t="str">
        <f>LEFT(CUIPO_datos_abiertos[[#This Row],[COD_PROGRAMATICO_MGA]],4)</f>
        <v>0</v>
      </c>
      <c r="G731" t="s">
        <v>1388</v>
      </c>
      <c r="H731" t="s">
        <v>1389</v>
      </c>
      <c r="I731" t="s">
        <v>1390</v>
      </c>
      <c r="J731" t="s">
        <v>1391</v>
      </c>
      <c r="K731" t="s">
        <v>1392</v>
      </c>
      <c r="L731" t="s">
        <v>1390</v>
      </c>
      <c r="M731" t="s">
        <v>1390</v>
      </c>
      <c r="N731" s="28">
        <v>5742388</v>
      </c>
      <c r="O731" s="28">
        <v>5742388</v>
      </c>
      <c r="P731" s="28">
        <v>5742388</v>
      </c>
      <c r="Q731" s="28" t="str">
        <f>IF(AND(LEN(CUIPO_datos_abiertos[[#This Row],[COD_PROGRAMATICO_MGA]])=7,ISNUMBER(VALUE(CUIPO_datos_abiertos[[#This Row],[COD_PROGRAMATICO_MGA]]))),"VALIDO","")</f>
        <v/>
      </c>
    </row>
    <row r="732" spans="1:17" hidden="1" x14ac:dyDescent="0.3">
      <c r="A732">
        <v>20251201</v>
      </c>
      <c r="B732" t="s">
        <v>1384</v>
      </c>
      <c r="C732" t="s">
        <v>1551</v>
      </c>
      <c r="D732" t="s">
        <v>1397</v>
      </c>
      <c r="E732" t="s">
        <v>1398</v>
      </c>
      <c r="F732" t="str">
        <f>LEFT(CUIPO_datos_abiertos[[#This Row],[COD_PROGRAMATICO_MGA]],4)</f>
        <v>4301</v>
      </c>
      <c r="G732" t="s">
        <v>1692</v>
      </c>
      <c r="H732" t="s">
        <v>1389</v>
      </c>
      <c r="I732" t="s">
        <v>1390</v>
      </c>
      <c r="J732" t="s">
        <v>1501</v>
      </c>
      <c r="K732" t="s">
        <v>1392</v>
      </c>
      <c r="L732" t="s">
        <v>1390</v>
      </c>
      <c r="M732" t="s">
        <v>1390</v>
      </c>
      <c r="N732" s="28">
        <v>2318804503</v>
      </c>
      <c r="O732" s="28">
        <v>2318804503</v>
      </c>
      <c r="P732" s="28">
        <v>2318804503</v>
      </c>
      <c r="Q732" s="28" t="str">
        <f>IF(AND(LEN(CUIPO_datos_abiertos[[#This Row],[COD_PROGRAMATICO_MGA]])=7,ISNUMBER(VALUE(CUIPO_datos_abiertos[[#This Row],[COD_PROGRAMATICO_MGA]]))),"VALIDO","")</f>
        <v>VALIDO</v>
      </c>
    </row>
    <row r="733" spans="1:17" hidden="1" x14ac:dyDescent="0.3">
      <c r="A733">
        <v>20251201</v>
      </c>
      <c r="B733" t="s">
        <v>1384</v>
      </c>
      <c r="C733" t="s">
        <v>1693</v>
      </c>
      <c r="D733" t="s">
        <v>1386</v>
      </c>
      <c r="E733" t="s">
        <v>1398</v>
      </c>
      <c r="F733" t="str">
        <f>LEFT(CUIPO_datos_abiertos[[#This Row],[COD_PROGRAMATICO_MGA]],4)</f>
        <v>4502</v>
      </c>
      <c r="G733" t="s">
        <v>105</v>
      </c>
      <c r="H733" t="s">
        <v>1411</v>
      </c>
      <c r="I733" t="s">
        <v>1390</v>
      </c>
      <c r="J733" t="s">
        <v>1412</v>
      </c>
      <c r="K733" t="s">
        <v>1392</v>
      </c>
      <c r="L733" t="s">
        <v>1390</v>
      </c>
      <c r="M733" t="s">
        <v>1390</v>
      </c>
      <c r="N733" s="28">
        <v>39999500</v>
      </c>
      <c r="O733" s="28">
        <v>35394500</v>
      </c>
      <c r="P733" s="28">
        <v>35394500</v>
      </c>
      <c r="Q733" s="28" t="str">
        <f>IF(AND(LEN(CUIPO_datos_abiertos[[#This Row],[COD_PROGRAMATICO_MGA]])=7,ISNUMBER(VALUE(CUIPO_datos_abiertos[[#This Row],[COD_PROGRAMATICO_MGA]]))),"VALIDO","")</f>
        <v>VALIDO</v>
      </c>
    </row>
    <row r="734" spans="1:17" hidden="1" x14ac:dyDescent="0.3">
      <c r="A734">
        <v>20260301</v>
      </c>
      <c r="B734" t="s">
        <v>1384</v>
      </c>
      <c r="C734" t="s">
        <v>1385</v>
      </c>
      <c r="D734" t="s">
        <v>1386</v>
      </c>
      <c r="E734" t="s">
        <v>1387</v>
      </c>
      <c r="F734" t="str">
        <f>LEFT(CUIPO_datos_abiertos[[#This Row],[COD_PROGRAMATICO_MGA]],4)</f>
        <v>0</v>
      </c>
      <c r="G734" t="s">
        <v>1388</v>
      </c>
      <c r="H734" t="s">
        <v>1389</v>
      </c>
      <c r="I734" t="s">
        <v>1390</v>
      </c>
      <c r="J734" t="s">
        <v>1391</v>
      </c>
      <c r="K734" t="s">
        <v>1392</v>
      </c>
      <c r="L734" t="s">
        <v>1390</v>
      </c>
      <c r="M734" t="s">
        <v>1390</v>
      </c>
      <c r="N734" s="28">
        <v>31202268</v>
      </c>
      <c r="O734" s="28">
        <v>31202268</v>
      </c>
      <c r="P734" s="28">
        <v>31202268</v>
      </c>
      <c r="Q734" s="28" t="str">
        <f>IF(AND(LEN(CUIPO_datos_abiertos[[#This Row],[COD_PROGRAMATICO_MGA]])=7,ISNUMBER(VALUE(CUIPO_datos_abiertos[[#This Row],[COD_PROGRAMATICO_MGA]]))),"VALIDO","")</f>
        <v/>
      </c>
    </row>
    <row r="735" spans="1:17" hidden="1" x14ac:dyDescent="0.3">
      <c r="A735">
        <v>20251201</v>
      </c>
      <c r="B735" t="s">
        <v>1384</v>
      </c>
      <c r="C735" t="s">
        <v>1460</v>
      </c>
      <c r="D735" t="s">
        <v>1386</v>
      </c>
      <c r="E735" t="s">
        <v>1394</v>
      </c>
      <c r="F735" t="str">
        <f>LEFT(CUIPO_datos_abiertos[[#This Row],[COD_PROGRAMATICO_MGA]],4)</f>
        <v>1905</v>
      </c>
      <c r="G735" t="s">
        <v>343</v>
      </c>
      <c r="H735" t="s">
        <v>1419</v>
      </c>
      <c r="I735" t="s">
        <v>1694</v>
      </c>
      <c r="J735" t="s">
        <v>1462</v>
      </c>
      <c r="K735" t="s">
        <v>1392</v>
      </c>
      <c r="L735" t="s">
        <v>1390</v>
      </c>
      <c r="M735" t="s">
        <v>1390</v>
      </c>
      <c r="N735" s="28">
        <v>485000000</v>
      </c>
      <c r="O735" s="28">
        <v>396975000</v>
      </c>
      <c r="P735" s="28">
        <v>396975000</v>
      </c>
      <c r="Q735" s="28" t="str">
        <f>IF(AND(LEN(CUIPO_datos_abiertos[[#This Row],[COD_PROGRAMATICO_MGA]])=7,ISNUMBER(VALUE(CUIPO_datos_abiertos[[#This Row],[COD_PROGRAMATICO_MGA]]))),"VALIDO","")</f>
        <v>VALIDO</v>
      </c>
    </row>
    <row r="736" spans="1:17" hidden="1" x14ac:dyDescent="0.3">
      <c r="A736">
        <v>20251201</v>
      </c>
      <c r="B736" t="s">
        <v>1384</v>
      </c>
      <c r="C736" t="s">
        <v>1695</v>
      </c>
      <c r="D736" t="s">
        <v>1386</v>
      </c>
      <c r="E736" t="s">
        <v>1398</v>
      </c>
      <c r="F736" t="str">
        <f>LEFT(CUIPO_datos_abiertos[[#This Row],[COD_PROGRAMATICO_MGA]],4)</f>
        <v>4599</v>
      </c>
      <c r="G736" t="s">
        <v>945</v>
      </c>
      <c r="H736" t="s">
        <v>1411</v>
      </c>
      <c r="I736" t="s">
        <v>1390</v>
      </c>
      <c r="J736" t="s">
        <v>1412</v>
      </c>
      <c r="K736" t="s">
        <v>1392</v>
      </c>
      <c r="L736" t="s">
        <v>1390</v>
      </c>
      <c r="M736" t="s">
        <v>1390</v>
      </c>
      <c r="N736" s="28">
        <v>40100000</v>
      </c>
      <c r="O736" s="28">
        <v>40100000</v>
      </c>
      <c r="P736" s="28">
        <v>40100000</v>
      </c>
      <c r="Q736" s="28" t="str">
        <f>IF(AND(LEN(CUIPO_datos_abiertos[[#This Row],[COD_PROGRAMATICO_MGA]])=7,ISNUMBER(VALUE(CUIPO_datos_abiertos[[#This Row],[COD_PROGRAMATICO_MGA]]))),"VALIDO","")</f>
        <v>VALIDO</v>
      </c>
    </row>
    <row r="737" spans="1:17" hidden="1" x14ac:dyDescent="0.3">
      <c r="A737">
        <v>20251201</v>
      </c>
      <c r="B737" t="s">
        <v>1384</v>
      </c>
      <c r="C737" t="s">
        <v>1388</v>
      </c>
      <c r="D737" t="s">
        <v>1386</v>
      </c>
      <c r="E737" t="s">
        <v>1402</v>
      </c>
      <c r="F737" t="str">
        <f>LEFT(CUIPO_datos_abiertos[[#This Row],[COD_PROGRAMATICO_MGA]],4)</f>
        <v>NO A</v>
      </c>
      <c r="G737" t="s">
        <v>1390</v>
      </c>
      <c r="H737" t="s">
        <v>1390</v>
      </c>
      <c r="I737" t="s">
        <v>1390</v>
      </c>
      <c r="J737" t="s">
        <v>1390</v>
      </c>
      <c r="K737" t="s">
        <v>1390</v>
      </c>
      <c r="L737" t="s">
        <v>1390</v>
      </c>
      <c r="M737" t="s">
        <v>1390</v>
      </c>
      <c r="N737" s="28">
        <v>2198832863</v>
      </c>
      <c r="O737" s="28">
        <v>578738061</v>
      </c>
      <c r="P737" s="28">
        <v>486593761</v>
      </c>
      <c r="Q737" s="28" t="str">
        <f>IF(AND(LEN(CUIPO_datos_abiertos[[#This Row],[COD_PROGRAMATICO_MGA]])=7,ISNUMBER(VALUE(CUIPO_datos_abiertos[[#This Row],[COD_PROGRAMATICO_MGA]]))),"VALIDO","")</f>
        <v/>
      </c>
    </row>
    <row r="738" spans="1:17" hidden="1" x14ac:dyDescent="0.3">
      <c r="A738">
        <v>20251201</v>
      </c>
      <c r="B738" t="s">
        <v>1384</v>
      </c>
      <c r="C738" t="s">
        <v>1621</v>
      </c>
      <c r="D738" t="s">
        <v>1386</v>
      </c>
      <c r="E738" t="s">
        <v>1394</v>
      </c>
      <c r="F738" t="str">
        <f>LEFT(CUIPO_datos_abiertos[[#This Row],[COD_PROGRAMATICO_MGA]],4)</f>
        <v>1905</v>
      </c>
      <c r="G738" t="s">
        <v>1437</v>
      </c>
      <c r="H738" t="s">
        <v>1419</v>
      </c>
      <c r="I738" t="s">
        <v>1622</v>
      </c>
      <c r="J738" t="s">
        <v>1501</v>
      </c>
      <c r="K738" t="s">
        <v>1392</v>
      </c>
      <c r="L738" t="s">
        <v>1390</v>
      </c>
      <c r="M738" t="s">
        <v>1390</v>
      </c>
      <c r="N738" s="28">
        <v>25869860</v>
      </c>
      <c r="O738" s="28">
        <v>0</v>
      </c>
      <c r="P738" s="28">
        <v>0</v>
      </c>
      <c r="Q738" s="28" t="str">
        <f>IF(AND(LEN(CUIPO_datos_abiertos[[#This Row],[COD_PROGRAMATICO_MGA]])=7,ISNUMBER(VALUE(CUIPO_datos_abiertos[[#This Row],[COD_PROGRAMATICO_MGA]]))),"VALIDO","")</f>
        <v>VALIDO</v>
      </c>
    </row>
    <row r="739" spans="1:17" hidden="1" x14ac:dyDescent="0.3">
      <c r="A739">
        <v>20251201</v>
      </c>
      <c r="B739" t="s">
        <v>1384</v>
      </c>
      <c r="C739" t="s">
        <v>1696</v>
      </c>
      <c r="D739" t="s">
        <v>1397</v>
      </c>
      <c r="E739" t="s">
        <v>1398</v>
      </c>
      <c r="F739" t="str">
        <f>LEFT(CUIPO_datos_abiertos[[#This Row],[COD_PROGRAMATICO_MGA]],4)</f>
        <v>4502</v>
      </c>
      <c r="G739" t="s">
        <v>200</v>
      </c>
      <c r="H739" t="s">
        <v>1411</v>
      </c>
      <c r="I739" t="s">
        <v>1390</v>
      </c>
      <c r="J739" t="s">
        <v>1391</v>
      </c>
      <c r="K739" t="s">
        <v>1392</v>
      </c>
      <c r="L739" t="s">
        <v>1390</v>
      </c>
      <c r="M739" t="s">
        <v>1390</v>
      </c>
      <c r="N739" s="28">
        <v>79939301</v>
      </c>
      <c r="O739" s="28">
        <v>79939301</v>
      </c>
      <c r="P739" s="28">
        <v>79939301</v>
      </c>
      <c r="Q739" s="28" t="str">
        <f>IF(AND(LEN(CUIPO_datos_abiertos[[#This Row],[COD_PROGRAMATICO_MGA]])=7,ISNUMBER(VALUE(CUIPO_datos_abiertos[[#This Row],[COD_PROGRAMATICO_MGA]]))),"VALIDO","")</f>
        <v>VALIDO</v>
      </c>
    </row>
    <row r="740" spans="1:17" hidden="1" x14ac:dyDescent="0.3">
      <c r="A740">
        <v>20251201</v>
      </c>
      <c r="B740" t="s">
        <v>1384</v>
      </c>
      <c r="C740" t="s">
        <v>1407</v>
      </c>
      <c r="D740" t="s">
        <v>1386</v>
      </c>
      <c r="E740" t="s">
        <v>1402</v>
      </c>
      <c r="F740" t="str">
        <f>LEFT(CUIPO_datos_abiertos[[#This Row],[COD_PROGRAMATICO_MGA]],4)</f>
        <v>2201</v>
      </c>
      <c r="G740" t="s">
        <v>51</v>
      </c>
      <c r="H740" t="s">
        <v>1389</v>
      </c>
      <c r="I740" t="s">
        <v>1403</v>
      </c>
      <c r="J740" t="s">
        <v>1404</v>
      </c>
      <c r="K740" t="s">
        <v>1392</v>
      </c>
      <c r="L740" t="s">
        <v>1390</v>
      </c>
      <c r="M740" t="s">
        <v>1390</v>
      </c>
      <c r="N740" s="28">
        <v>11070704304</v>
      </c>
      <c r="O740" s="28">
        <v>11070704304</v>
      </c>
      <c r="P740" s="28">
        <v>11070704304</v>
      </c>
      <c r="Q740" s="28" t="str">
        <f>IF(AND(LEN(CUIPO_datos_abiertos[[#This Row],[COD_PROGRAMATICO_MGA]])=7,ISNUMBER(VALUE(CUIPO_datos_abiertos[[#This Row],[COD_PROGRAMATICO_MGA]]))),"VALIDO","")</f>
        <v>VALIDO</v>
      </c>
    </row>
    <row r="741" spans="1:17" hidden="1" x14ac:dyDescent="0.3">
      <c r="A741">
        <v>20260301</v>
      </c>
      <c r="B741" t="s">
        <v>1384</v>
      </c>
      <c r="C741" t="s">
        <v>1388</v>
      </c>
      <c r="D741" t="s">
        <v>1386</v>
      </c>
      <c r="E741" t="s">
        <v>1387</v>
      </c>
      <c r="F741" t="str">
        <f>LEFT(CUIPO_datos_abiertos[[#This Row],[COD_PROGRAMATICO_MGA]],4)</f>
        <v>NO A</v>
      </c>
      <c r="G741" t="s">
        <v>1390</v>
      </c>
      <c r="H741" t="s">
        <v>1390</v>
      </c>
      <c r="I741" t="s">
        <v>1390</v>
      </c>
      <c r="J741" t="s">
        <v>1390</v>
      </c>
      <c r="K741" t="s">
        <v>1390</v>
      </c>
      <c r="L741" t="s">
        <v>1390</v>
      </c>
      <c r="M741" t="s">
        <v>1390</v>
      </c>
      <c r="N741" s="28">
        <v>1133190100</v>
      </c>
      <c r="O741" s="28">
        <v>1133190100</v>
      </c>
      <c r="P741" s="28">
        <v>1133190100</v>
      </c>
      <c r="Q741" s="28" t="str">
        <f>IF(AND(LEN(CUIPO_datos_abiertos[[#This Row],[COD_PROGRAMATICO_MGA]])=7,ISNUMBER(VALUE(CUIPO_datos_abiertos[[#This Row],[COD_PROGRAMATICO_MGA]]))),"VALIDO","")</f>
        <v/>
      </c>
    </row>
    <row r="742" spans="1:17" hidden="1" x14ac:dyDescent="0.3">
      <c r="A742">
        <v>20260301</v>
      </c>
      <c r="B742" t="s">
        <v>1384</v>
      </c>
      <c r="C742" t="s">
        <v>1401</v>
      </c>
      <c r="D742" t="s">
        <v>1386</v>
      </c>
      <c r="E742" t="s">
        <v>1402</v>
      </c>
      <c r="F742" t="str">
        <f>LEFT(CUIPO_datos_abiertos[[#This Row],[COD_PROGRAMATICO_MGA]],4)</f>
        <v>2201</v>
      </c>
      <c r="G742" t="s">
        <v>51</v>
      </c>
      <c r="H742" t="s">
        <v>1389</v>
      </c>
      <c r="I742" t="s">
        <v>1403</v>
      </c>
      <c r="J742" t="s">
        <v>1404</v>
      </c>
      <c r="K742" t="s">
        <v>1392</v>
      </c>
      <c r="L742" t="s">
        <v>1390</v>
      </c>
      <c r="M742" t="s">
        <v>1390</v>
      </c>
      <c r="N742" s="28">
        <v>88813296</v>
      </c>
      <c r="O742" s="28">
        <v>88813296</v>
      </c>
      <c r="P742" s="28">
        <v>88813296</v>
      </c>
      <c r="Q742" s="28" t="str">
        <f>IF(AND(LEN(CUIPO_datos_abiertos[[#This Row],[COD_PROGRAMATICO_MGA]])=7,ISNUMBER(VALUE(CUIPO_datos_abiertos[[#This Row],[COD_PROGRAMATICO_MGA]]))),"VALIDO","")</f>
        <v>VALIDO</v>
      </c>
    </row>
    <row r="743" spans="1:17" hidden="1" x14ac:dyDescent="0.3">
      <c r="A743">
        <v>20251201</v>
      </c>
      <c r="B743" t="s">
        <v>1384</v>
      </c>
      <c r="C743" t="s">
        <v>1697</v>
      </c>
      <c r="D743" t="s">
        <v>1386</v>
      </c>
      <c r="E743" t="s">
        <v>1398</v>
      </c>
      <c r="F743" t="str">
        <f>LEFT(CUIPO_datos_abiertos[[#This Row],[COD_PROGRAMATICO_MGA]],4)</f>
        <v>3208</v>
      </c>
      <c r="G743" t="s">
        <v>811</v>
      </c>
      <c r="H743" t="s">
        <v>1411</v>
      </c>
      <c r="I743" t="s">
        <v>1390</v>
      </c>
      <c r="J743" t="s">
        <v>1412</v>
      </c>
      <c r="K743" t="s">
        <v>1392</v>
      </c>
      <c r="L743" t="s">
        <v>1390</v>
      </c>
      <c r="M743" t="s">
        <v>1390</v>
      </c>
      <c r="N743" s="28">
        <v>255333046</v>
      </c>
      <c r="O743" s="28">
        <v>0</v>
      </c>
      <c r="P743" s="28">
        <v>0</v>
      </c>
      <c r="Q743" s="28" t="str">
        <f>IF(AND(LEN(CUIPO_datos_abiertos[[#This Row],[COD_PROGRAMATICO_MGA]])=7,ISNUMBER(VALUE(CUIPO_datos_abiertos[[#This Row],[COD_PROGRAMATICO_MGA]]))),"VALIDO","")</f>
        <v>VALIDO</v>
      </c>
    </row>
    <row r="744" spans="1:17" hidden="1" x14ac:dyDescent="0.3">
      <c r="A744">
        <v>20251201</v>
      </c>
      <c r="B744" t="s">
        <v>1384</v>
      </c>
      <c r="C744" t="s">
        <v>1698</v>
      </c>
      <c r="D744" t="s">
        <v>1386</v>
      </c>
      <c r="E744" t="s">
        <v>1398</v>
      </c>
      <c r="F744" t="str">
        <f>LEFT(CUIPO_datos_abiertos[[#This Row],[COD_PROGRAMATICO_MGA]],4)</f>
        <v>4502</v>
      </c>
      <c r="G744" t="s">
        <v>220</v>
      </c>
      <c r="H744" t="s">
        <v>1411</v>
      </c>
      <c r="I744" t="s">
        <v>1390</v>
      </c>
      <c r="J744" t="s">
        <v>1417</v>
      </c>
      <c r="K744" t="s">
        <v>1392</v>
      </c>
      <c r="L744" t="s">
        <v>1390</v>
      </c>
      <c r="M744" t="s">
        <v>1390</v>
      </c>
      <c r="N744" s="28">
        <v>518722530</v>
      </c>
      <c r="O744" s="28">
        <v>36000000</v>
      </c>
      <c r="P744" s="28">
        <v>36000000</v>
      </c>
      <c r="Q744" s="28" t="str">
        <f>IF(AND(LEN(CUIPO_datos_abiertos[[#This Row],[COD_PROGRAMATICO_MGA]])=7,ISNUMBER(VALUE(CUIPO_datos_abiertos[[#This Row],[COD_PROGRAMATICO_MGA]]))),"VALIDO","")</f>
        <v>VALIDO</v>
      </c>
    </row>
    <row r="745" spans="1:17" hidden="1" x14ac:dyDescent="0.3">
      <c r="A745">
        <v>20251201</v>
      </c>
      <c r="B745" t="s">
        <v>1384</v>
      </c>
      <c r="C745" t="s">
        <v>1699</v>
      </c>
      <c r="D745" t="s">
        <v>1386</v>
      </c>
      <c r="E745" t="s">
        <v>1398</v>
      </c>
      <c r="F745" t="str">
        <f>LEFT(CUIPO_datos_abiertos[[#This Row],[COD_PROGRAMATICO_MGA]],4)</f>
        <v>4104</v>
      </c>
      <c r="G745" t="s">
        <v>192</v>
      </c>
      <c r="H745" t="s">
        <v>1411</v>
      </c>
      <c r="I745" t="s">
        <v>1390</v>
      </c>
      <c r="J745" t="s">
        <v>1417</v>
      </c>
      <c r="K745" t="s">
        <v>1392</v>
      </c>
      <c r="L745" t="s">
        <v>1390</v>
      </c>
      <c r="M745" t="s">
        <v>1390</v>
      </c>
      <c r="N745" s="28">
        <v>63033524</v>
      </c>
      <c r="O745" s="28">
        <v>63033524</v>
      </c>
      <c r="P745" s="28">
        <v>63033524</v>
      </c>
      <c r="Q745" s="28" t="str">
        <f>IF(AND(LEN(CUIPO_datos_abiertos[[#This Row],[COD_PROGRAMATICO_MGA]])=7,ISNUMBER(VALUE(CUIPO_datos_abiertos[[#This Row],[COD_PROGRAMATICO_MGA]]))),"VALIDO","")</f>
        <v>VALIDO</v>
      </c>
    </row>
    <row r="746" spans="1:17" hidden="1" x14ac:dyDescent="0.3">
      <c r="A746">
        <v>20251201</v>
      </c>
      <c r="B746" t="s">
        <v>1384</v>
      </c>
      <c r="C746" t="s">
        <v>1445</v>
      </c>
      <c r="D746" t="s">
        <v>1386</v>
      </c>
      <c r="E746" t="s">
        <v>1398</v>
      </c>
      <c r="F746" t="str">
        <f>LEFT(CUIPO_datos_abiertos[[#This Row],[COD_PROGRAMATICO_MGA]],4)</f>
        <v>4101</v>
      </c>
      <c r="G746" t="s">
        <v>196</v>
      </c>
      <c r="H746" t="s">
        <v>1641</v>
      </c>
      <c r="I746" t="s">
        <v>1390</v>
      </c>
      <c r="J746" t="s">
        <v>1412</v>
      </c>
      <c r="K746" t="s">
        <v>1392</v>
      </c>
      <c r="L746" t="s">
        <v>1390</v>
      </c>
      <c r="M746" t="s">
        <v>1390</v>
      </c>
      <c r="N746" s="28">
        <v>102073556</v>
      </c>
      <c r="O746" s="28">
        <v>102073556</v>
      </c>
      <c r="P746" s="28">
        <v>102073556</v>
      </c>
      <c r="Q746" s="28" t="str">
        <f>IF(AND(LEN(CUIPO_datos_abiertos[[#This Row],[COD_PROGRAMATICO_MGA]])=7,ISNUMBER(VALUE(CUIPO_datos_abiertos[[#This Row],[COD_PROGRAMATICO_MGA]]))),"VALIDO","")</f>
        <v>VALIDO</v>
      </c>
    </row>
    <row r="747" spans="1:17" hidden="1" x14ac:dyDescent="0.3">
      <c r="A747">
        <v>20260301</v>
      </c>
      <c r="B747" t="s">
        <v>1384</v>
      </c>
      <c r="C747" t="s">
        <v>1388</v>
      </c>
      <c r="D747" t="s">
        <v>1386</v>
      </c>
      <c r="E747" t="s">
        <v>1443</v>
      </c>
      <c r="F747" t="str">
        <f>LEFT(CUIPO_datos_abiertos[[#This Row],[COD_PROGRAMATICO_MGA]],4)</f>
        <v>NO A</v>
      </c>
      <c r="G747" t="s">
        <v>1390</v>
      </c>
      <c r="H747" t="s">
        <v>1390</v>
      </c>
      <c r="I747" t="s">
        <v>1390</v>
      </c>
      <c r="J747" t="s">
        <v>1390</v>
      </c>
      <c r="K747" t="s">
        <v>1390</v>
      </c>
      <c r="L747" t="s">
        <v>1390</v>
      </c>
      <c r="M747" t="s">
        <v>1390</v>
      </c>
      <c r="N747" s="28">
        <v>192632358</v>
      </c>
      <c r="O747" s="28">
        <v>78734963</v>
      </c>
      <c r="P747" s="28">
        <v>76050653</v>
      </c>
      <c r="Q747" s="28" t="str">
        <f>IF(AND(LEN(CUIPO_datos_abiertos[[#This Row],[COD_PROGRAMATICO_MGA]])=7,ISNUMBER(VALUE(CUIPO_datos_abiertos[[#This Row],[COD_PROGRAMATICO_MGA]]))),"VALIDO","")</f>
        <v/>
      </c>
    </row>
    <row r="748" spans="1:17" hidden="1" x14ac:dyDescent="0.3">
      <c r="A748">
        <v>20251201</v>
      </c>
      <c r="B748" t="s">
        <v>1384</v>
      </c>
      <c r="C748" t="s">
        <v>1388</v>
      </c>
      <c r="D748" t="s">
        <v>1386</v>
      </c>
      <c r="E748" t="s">
        <v>1398</v>
      </c>
      <c r="F748" t="str">
        <f>LEFT(CUIPO_datos_abiertos[[#This Row],[COD_PROGRAMATICO_MGA]],4)</f>
        <v>NO A</v>
      </c>
      <c r="G748" t="s">
        <v>1390</v>
      </c>
      <c r="H748" t="s">
        <v>1390</v>
      </c>
      <c r="I748" t="s">
        <v>1390</v>
      </c>
      <c r="J748" t="s">
        <v>1390</v>
      </c>
      <c r="K748" t="s">
        <v>1390</v>
      </c>
      <c r="L748" t="s">
        <v>1390</v>
      </c>
      <c r="M748" t="s">
        <v>1390</v>
      </c>
      <c r="N748" s="28">
        <v>1744088082</v>
      </c>
      <c r="O748" s="28">
        <v>1377421415</v>
      </c>
      <c r="P748" s="28">
        <v>1194088082</v>
      </c>
      <c r="Q748" s="28" t="str">
        <f>IF(AND(LEN(CUIPO_datos_abiertos[[#This Row],[COD_PROGRAMATICO_MGA]])=7,ISNUMBER(VALUE(CUIPO_datos_abiertos[[#This Row],[COD_PROGRAMATICO_MGA]]))),"VALIDO","")</f>
        <v/>
      </c>
    </row>
    <row r="749" spans="1:17" hidden="1" x14ac:dyDescent="0.3">
      <c r="A749">
        <v>20260301</v>
      </c>
      <c r="B749" t="s">
        <v>1384</v>
      </c>
      <c r="C749" t="s">
        <v>1401</v>
      </c>
      <c r="D749" t="s">
        <v>1386</v>
      </c>
      <c r="E749" t="s">
        <v>1402</v>
      </c>
      <c r="F749" t="str">
        <f>LEFT(CUIPO_datos_abiertos[[#This Row],[COD_PROGRAMATICO_MGA]],4)</f>
        <v>2201</v>
      </c>
      <c r="G749" t="s">
        <v>51</v>
      </c>
      <c r="H749" t="s">
        <v>1389</v>
      </c>
      <c r="I749" t="s">
        <v>1426</v>
      </c>
      <c r="J749" t="s">
        <v>1404</v>
      </c>
      <c r="K749" t="s">
        <v>1392</v>
      </c>
      <c r="L749" t="s">
        <v>1390</v>
      </c>
      <c r="M749" t="s">
        <v>1495</v>
      </c>
      <c r="N749" s="28">
        <v>38208300</v>
      </c>
      <c r="O749" s="28">
        <v>38208300</v>
      </c>
      <c r="P749" s="28">
        <v>38208300</v>
      </c>
      <c r="Q749" s="28" t="str">
        <f>IF(AND(LEN(CUIPO_datos_abiertos[[#This Row],[COD_PROGRAMATICO_MGA]])=7,ISNUMBER(VALUE(CUIPO_datos_abiertos[[#This Row],[COD_PROGRAMATICO_MGA]]))),"VALIDO","")</f>
        <v>VALIDO</v>
      </c>
    </row>
    <row r="750" spans="1:17" hidden="1" x14ac:dyDescent="0.3">
      <c r="A750">
        <v>20251201</v>
      </c>
      <c r="B750" t="s">
        <v>1384</v>
      </c>
      <c r="C750" t="s">
        <v>1700</v>
      </c>
      <c r="D750" t="s">
        <v>1386</v>
      </c>
      <c r="E750" t="s">
        <v>1398</v>
      </c>
      <c r="F750" t="str">
        <f>LEFT(CUIPO_datos_abiertos[[#This Row],[COD_PROGRAMATICO_MGA]],4)</f>
        <v>3602</v>
      </c>
      <c r="G750" t="s">
        <v>1611</v>
      </c>
      <c r="H750" t="s">
        <v>1548</v>
      </c>
      <c r="I750" t="s">
        <v>1390</v>
      </c>
      <c r="J750" t="s">
        <v>1417</v>
      </c>
      <c r="K750" t="s">
        <v>1392</v>
      </c>
      <c r="L750" t="s">
        <v>1390</v>
      </c>
      <c r="M750" t="s">
        <v>1390</v>
      </c>
      <c r="N750" s="28">
        <v>100000000</v>
      </c>
      <c r="O750" s="28">
        <v>100000000</v>
      </c>
      <c r="P750" s="28">
        <v>100000000</v>
      </c>
      <c r="Q750" s="28" t="str">
        <f>IF(AND(LEN(CUIPO_datos_abiertos[[#This Row],[COD_PROGRAMATICO_MGA]])=7,ISNUMBER(VALUE(CUIPO_datos_abiertos[[#This Row],[COD_PROGRAMATICO_MGA]]))),"VALIDO","")</f>
        <v>VALIDO</v>
      </c>
    </row>
    <row r="751" spans="1:17" hidden="1" x14ac:dyDescent="0.3">
      <c r="A751">
        <v>20251201</v>
      </c>
      <c r="B751" t="s">
        <v>1384</v>
      </c>
      <c r="C751" t="s">
        <v>1701</v>
      </c>
      <c r="D751" t="s">
        <v>1386</v>
      </c>
      <c r="E751" t="s">
        <v>1398</v>
      </c>
      <c r="F751" t="str">
        <f>LEFT(CUIPO_datos_abiertos[[#This Row],[COD_PROGRAMATICO_MGA]],4)</f>
        <v>4501</v>
      </c>
      <c r="G751" t="s">
        <v>176</v>
      </c>
      <c r="H751" t="s">
        <v>1389</v>
      </c>
      <c r="I751" t="s">
        <v>1390</v>
      </c>
      <c r="J751" t="s">
        <v>1464</v>
      </c>
      <c r="K751" t="s">
        <v>1392</v>
      </c>
      <c r="L751" t="s">
        <v>1390</v>
      </c>
      <c r="M751" t="s">
        <v>1390</v>
      </c>
      <c r="N751" s="28">
        <v>5355572805</v>
      </c>
      <c r="O751" s="28">
        <v>0</v>
      </c>
      <c r="P751" s="28">
        <v>0</v>
      </c>
      <c r="Q751" s="28" t="str">
        <f>IF(AND(LEN(CUIPO_datos_abiertos[[#This Row],[COD_PROGRAMATICO_MGA]])=7,ISNUMBER(VALUE(CUIPO_datos_abiertos[[#This Row],[COD_PROGRAMATICO_MGA]]))),"VALIDO","")</f>
        <v>VALIDO</v>
      </c>
    </row>
    <row r="752" spans="1:17" hidden="1" x14ac:dyDescent="0.3">
      <c r="A752">
        <v>20260301</v>
      </c>
      <c r="B752" t="s">
        <v>1384</v>
      </c>
      <c r="C752" t="s">
        <v>1388</v>
      </c>
      <c r="D752" t="s">
        <v>1386</v>
      </c>
      <c r="E752" t="s">
        <v>1394</v>
      </c>
      <c r="F752" t="str">
        <f>LEFT(CUIPO_datos_abiertos[[#This Row],[COD_PROGRAMATICO_MGA]],4)</f>
        <v>NO A</v>
      </c>
      <c r="G752" t="s">
        <v>1390</v>
      </c>
      <c r="H752" t="s">
        <v>1390</v>
      </c>
      <c r="I752" t="s">
        <v>1390</v>
      </c>
      <c r="J752" t="s">
        <v>1390</v>
      </c>
      <c r="K752" t="s">
        <v>1390</v>
      </c>
      <c r="L752" t="s">
        <v>1390</v>
      </c>
      <c r="M752" t="s">
        <v>1390</v>
      </c>
      <c r="N752" s="28">
        <v>3227440689</v>
      </c>
      <c r="O752" s="28">
        <v>3227440689</v>
      </c>
      <c r="P752" s="28">
        <v>2316272719</v>
      </c>
      <c r="Q752" s="28" t="str">
        <f>IF(AND(LEN(CUIPO_datos_abiertos[[#This Row],[COD_PROGRAMATICO_MGA]])=7,ISNUMBER(VALUE(CUIPO_datos_abiertos[[#This Row],[COD_PROGRAMATICO_MGA]]))),"VALIDO","")</f>
        <v/>
      </c>
    </row>
    <row r="753" spans="1:17" hidden="1" x14ac:dyDescent="0.3">
      <c r="A753">
        <v>20251201</v>
      </c>
      <c r="B753" t="s">
        <v>1384</v>
      </c>
      <c r="C753" t="s">
        <v>1388</v>
      </c>
      <c r="D753" t="s">
        <v>1397</v>
      </c>
      <c r="E753" t="s">
        <v>1398</v>
      </c>
      <c r="F753" t="str">
        <f>LEFT(CUIPO_datos_abiertos[[#This Row],[COD_PROGRAMATICO_MGA]],4)</f>
        <v>NO A</v>
      </c>
      <c r="G753" t="s">
        <v>1390</v>
      </c>
      <c r="H753" t="s">
        <v>1390</v>
      </c>
      <c r="I753" t="s">
        <v>1390</v>
      </c>
      <c r="J753" t="s">
        <v>1390</v>
      </c>
      <c r="K753" t="s">
        <v>1390</v>
      </c>
      <c r="L753" t="s">
        <v>1390</v>
      </c>
      <c r="M753" t="s">
        <v>1390</v>
      </c>
      <c r="N753" s="28">
        <v>26339977077</v>
      </c>
      <c r="O753" s="28">
        <v>26339977077</v>
      </c>
      <c r="P753" s="28">
        <v>26339977077</v>
      </c>
      <c r="Q753" s="28" t="str">
        <f>IF(AND(LEN(CUIPO_datos_abiertos[[#This Row],[COD_PROGRAMATICO_MGA]])=7,ISNUMBER(VALUE(CUIPO_datos_abiertos[[#This Row],[COD_PROGRAMATICO_MGA]]))),"VALIDO","")</f>
        <v/>
      </c>
    </row>
    <row r="754" spans="1:17" hidden="1" x14ac:dyDescent="0.3">
      <c r="A754">
        <v>20251201</v>
      </c>
      <c r="B754" t="s">
        <v>1384</v>
      </c>
      <c r="C754" t="s">
        <v>1388</v>
      </c>
      <c r="D754" t="s">
        <v>1386</v>
      </c>
      <c r="E754" t="s">
        <v>1443</v>
      </c>
      <c r="F754" t="str">
        <f>LEFT(CUIPO_datos_abiertos[[#This Row],[COD_PROGRAMATICO_MGA]],4)</f>
        <v>0</v>
      </c>
      <c r="G754" t="s">
        <v>1388</v>
      </c>
      <c r="H754" t="s">
        <v>1389</v>
      </c>
      <c r="I754" t="s">
        <v>1390</v>
      </c>
      <c r="J754" t="s">
        <v>1391</v>
      </c>
      <c r="K754" t="s">
        <v>1392</v>
      </c>
      <c r="L754" t="s">
        <v>1390</v>
      </c>
      <c r="M754" t="s">
        <v>1390</v>
      </c>
      <c r="N754" s="28">
        <v>39949500</v>
      </c>
      <c r="O754" s="28">
        <v>39949500</v>
      </c>
      <c r="P754" s="28">
        <v>39949500</v>
      </c>
      <c r="Q754" s="28" t="str">
        <f>IF(AND(LEN(CUIPO_datos_abiertos[[#This Row],[COD_PROGRAMATICO_MGA]])=7,ISNUMBER(VALUE(CUIPO_datos_abiertos[[#This Row],[COD_PROGRAMATICO_MGA]]))),"VALIDO","")</f>
        <v/>
      </c>
    </row>
    <row r="755" spans="1:17" hidden="1" x14ac:dyDescent="0.3">
      <c r="A755">
        <v>20260301</v>
      </c>
      <c r="B755" t="s">
        <v>1384</v>
      </c>
      <c r="C755" t="s">
        <v>1388</v>
      </c>
      <c r="D755" t="s">
        <v>1386</v>
      </c>
      <c r="E755" t="s">
        <v>1398</v>
      </c>
      <c r="F755" t="str">
        <f>LEFT(CUIPO_datos_abiertos[[#This Row],[COD_PROGRAMATICO_MGA]],4)</f>
        <v>0</v>
      </c>
      <c r="G755" t="s">
        <v>1388</v>
      </c>
      <c r="H755" t="s">
        <v>1389</v>
      </c>
      <c r="I755" t="s">
        <v>1390</v>
      </c>
      <c r="J755" t="s">
        <v>1391</v>
      </c>
      <c r="K755" t="s">
        <v>1392</v>
      </c>
      <c r="L755" t="s">
        <v>1390</v>
      </c>
      <c r="M755" t="s">
        <v>1390</v>
      </c>
      <c r="N755" s="28">
        <v>370110000</v>
      </c>
      <c r="O755" s="28">
        <v>370110000</v>
      </c>
      <c r="P755" s="28">
        <v>188157700</v>
      </c>
      <c r="Q755" s="28" t="str">
        <f>IF(AND(LEN(CUIPO_datos_abiertos[[#This Row],[COD_PROGRAMATICO_MGA]])=7,ISNUMBER(VALUE(CUIPO_datos_abiertos[[#This Row],[COD_PROGRAMATICO_MGA]]))),"VALIDO","")</f>
        <v/>
      </c>
    </row>
    <row r="756" spans="1:17" hidden="1" x14ac:dyDescent="0.3">
      <c r="A756">
        <v>20251201</v>
      </c>
      <c r="B756" t="s">
        <v>1384</v>
      </c>
      <c r="C756" t="s">
        <v>1702</v>
      </c>
      <c r="D756" t="s">
        <v>1386</v>
      </c>
      <c r="E756" t="s">
        <v>1398</v>
      </c>
      <c r="F756" t="str">
        <f>LEFT(CUIPO_datos_abiertos[[#This Row],[COD_PROGRAMATICO_MGA]],4)</f>
        <v>4599</v>
      </c>
      <c r="G756" t="s">
        <v>943</v>
      </c>
      <c r="H756" t="s">
        <v>1411</v>
      </c>
      <c r="I756" t="s">
        <v>1390</v>
      </c>
      <c r="J756" t="s">
        <v>1412</v>
      </c>
      <c r="K756" t="s">
        <v>1392</v>
      </c>
      <c r="L756" t="s">
        <v>1390</v>
      </c>
      <c r="M756" t="s">
        <v>1390</v>
      </c>
      <c r="N756" s="28">
        <v>530000000</v>
      </c>
      <c r="O756" s="28">
        <v>530000000</v>
      </c>
      <c r="P756" s="28">
        <v>530000000</v>
      </c>
      <c r="Q756" s="28" t="str">
        <f>IF(AND(LEN(CUIPO_datos_abiertos[[#This Row],[COD_PROGRAMATICO_MGA]])=7,ISNUMBER(VALUE(CUIPO_datos_abiertos[[#This Row],[COD_PROGRAMATICO_MGA]]))),"VALIDO","")</f>
        <v>VALIDO</v>
      </c>
    </row>
    <row r="757" spans="1:17" hidden="1" x14ac:dyDescent="0.3">
      <c r="A757">
        <v>20260301</v>
      </c>
      <c r="B757" t="s">
        <v>1384</v>
      </c>
      <c r="C757" t="s">
        <v>1388</v>
      </c>
      <c r="D757" t="s">
        <v>1386</v>
      </c>
      <c r="E757" t="s">
        <v>1394</v>
      </c>
      <c r="F757" t="str">
        <f>LEFT(CUIPO_datos_abiertos[[#This Row],[COD_PROGRAMATICO_MGA]],4)</f>
        <v>NO A</v>
      </c>
      <c r="G757" t="s">
        <v>1390</v>
      </c>
      <c r="H757" t="s">
        <v>1390</v>
      </c>
      <c r="I757" t="s">
        <v>1390</v>
      </c>
      <c r="J757" t="s">
        <v>1390</v>
      </c>
      <c r="K757" t="s">
        <v>1390</v>
      </c>
      <c r="L757" t="s">
        <v>1390</v>
      </c>
      <c r="M757" t="s">
        <v>1390</v>
      </c>
      <c r="N757" s="28">
        <v>5466844755</v>
      </c>
      <c r="O757" s="28">
        <v>5466844755</v>
      </c>
      <c r="P757" s="28">
        <v>5466844755</v>
      </c>
      <c r="Q757" s="28" t="str">
        <f>IF(AND(LEN(CUIPO_datos_abiertos[[#This Row],[COD_PROGRAMATICO_MGA]])=7,ISNUMBER(VALUE(CUIPO_datos_abiertos[[#This Row],[COD_PROGRAMATICO_MGA]]))),"VALIDO","")</f>
        <v/>
      </c>
    </row>
    <row r="758" spans="1:17" hidden="1" x14ac:dyDescent="0.3">
      <c r="A758">
        <v>20251201</v>
      </c>
      <c r="B758" t="s">
        <v>1384</v>
      </c>
      <c r="C758" t="s">
        <v>1388</v>
      </c>
      <c r="D758" t="s">
        <v>1386</v>
      </c>
      <c r="E758" t="s">
        <v>1394</v>
      </c>
      <c r="F758" t="str">
        <f>LEFT(CUIPO_datos_abiertos[[#This Row],[COD_PROGRAMATICO_MGA]],4)</f>
        <v>1903</v>
      </c>
      <c r="G758" t="s">
        <v>1399</v>
      </c>
      <c r="H758" t="s">
        <v>1389</v>
      </c>
      <c r="I758" t="s">
        <v>1440</v>
      </c>
      <c r="J758" t="s">
        <v>1448</v>
      </c>
      <c r="K758" t="s">
        <v>1392</v>
      </c>
      <c r="L758" t="s">
        <v>1390</v>
      </c>
      <c r="M758" t="s">
        <v>1703</v>
      </c>
      <c r="N758" s="28">
        <v>16052767</v>
      </c>
      <c r="O758" s="28">
        <v>16052767</v>
      </c>
      <c r="P758" s="28">
        <v>16052767</v>
      </c>
      <c r="Q758" s="28" t="str">
        <f>IF(AND(LEN(CUIPO_datos_abiertos[[#This Row],[COD_PROGRAMATICO_MGA]])=7,ISNUMBER(VALUE(CUIPO_datos_abiertos[[#This Row],[COD_PROGRAMATICO_MGA]]))),"VALIDO","")</f>
        <v>VALIDO</v>
      </c>
    </row>
    <row r="759" spans="1:17" hidden="1" x14ac:dyDescent="0.3">
      <c r="A759">
        <v>20260301</v>
      </c>
      <c r="B759" t="s">
        <v>1384</v>
      </c>
      <c r="C759" t="s">
        <v>1388</v>
      </c>
      <c r="D759" t="s">
        <v>1386</v>
      </c>
      <c r="E759" t="s">
        <v>1398</v>
      </c>
      <c r="F759" t="str">
        <f>LEFT(CUIPO_datos_abiertos[[#This Row],[COD_PROGRAMATICO_MGA]],4)</f>
        <v>NO A</v>
      </c>
      <c r="G759" t="s">
        <v>1390</v>
      </c>
      <c r="H759" t="s">
        <v>1390</v>
      </c>
      <c r="I759" t="s">
        <v>1390</v>
      </c>
      <c r="J759" t="s">
        <v>1390</v>
      </c>
      <c r="K759" t="s">
        <v>1390</v>
      </c>
      <c r="L759" t="s">
        <v>1390</v>
      </c>
      <c r="M759" t="s">
        <v>1390</v>
      </c>
      <c r="N759" s="28">
        <v>504621343</v>
      </c>
      <c r="O759" s="28">
        <v>504621343</v>
      </c>
      <c r="P759" s="28">
        <v>434336689</v>
      </c>
      <c r="Q759" s="28" t="str">
        <f>IF(AND(LEN(CUIPO_datos_abiertos[[#This Row],[COD_PROGRAMATICO_MGA]])=7,ISNUMBER(VALUE(CUIPO_datos_abiertos[[#This Row],[COD_PROGRAMATICO_MGA]]))),"VALIDO","")</f>
        <v/>
      </c>
    </row>
    <row r="760" spans="1:17" hidden="1" x14ac:dyDescent="0.3">
      <c r="A760">
        <v>20251201</v>
      </c>
      <c r="B760" t="s">
        <v>1384</v>
      </c>
      <c r="C760" t="s">
        <v>1390</v>
      </c>
      <c r="D760" t="s">
        <v>1386</v>
      </c>
      <c r="E760" t="s">
        <v>1398</v>
      </c>
      <c r="F760" t="str">
        <f>LEFT(CUIPO_datos_abiertos[[#This Row],[COD_PROGRAMATICO_MGA]],4)</f>
        <v>4301</v>
      </c>
      <c r="G760" t="s">
        <v>82</v>
      </c>
      <c r="H760" t="s">
        <v>1389</v>
      </c>
      <c r="I760" t="s">
        <v>1390</v>
      </c>
      <c r="J760" t="s">
        <v>1491</v>
      </c>
      <c r="K760" t="s">
        <v>1392</v>
      </c>
      <c r="L760" t="s">
        <v>1390</v>
      </c>
      <c r="M760" t="s">
        <v>1492</v>
      </c>
      <c r="N760" s="28">
        <v>2068547446</v>
      </c>
      <c r="O760" s="28">
        <v>2068547446</v>
      </c>
      <c r="P760" s="28">
        <v>2068547446</v>
      </c>
      <c r="Q760" s="28" t="str">
        <f>IF(AND(LEN(CUIPO_datos_abiertos[[#This Row],[COD_PROGRAMATICO_MGA]])=7,ISNUMBER(VALUE(CUIPO_datos_abiertos[[#This Row],[COD_PROGRAMATICO_MGA]]))),"VALIDO","")</f>
        <v>VALIDO</v>
      </c>
    </row>
    <row r="761" spans="1:17" hidden="1" x14ac:dyDescent="0.3">
      <c r="A761">
        <v>20251201</v>
      </c>
      <c r="B761" t="s">
        <v>1384</v>
      </c>
      <c r="C761" t="s">
        <v>1407</v>
      </c>
      <c r="D761" t="s">
        <v>1386</v>
      </c>
      <c r="E761" t="s">
        <v>1402</v>
      </c>
      <c r="F761" t="str">
        <f>LEFT(CUIPO_datos_abiertos[[#This Row],[COD_PROGRAMATICO_MGA]],4)</f>
        <v>2201</v>
      </c>
      <c r="G761" t="s">
        <v>51</v>
      </c>
      <c r="H761" t="s">
        <v>1389</v>
      </c>
      <c r="I761" t="s">
        <v>1403</v>
      </c>
      <c r="J761" t="s">
        <v>1404</v>
      </c>
      <c r="K761" t="s">
        <v>1392</v>
      </c>
      <c r="L761" t="s">
        <v>1390</v>
      </c>
      <c r="M761" t="s">
        <v>1390</v>
      </c>
      <c r="N761" s="28">
        <v>17449136950</v>
      </c>
      <c r="O761" s="28">
        <v>17449136950</v>
      </c>
      <c r="P761" s="28">
        <v>17449136950</v>
      </c>
      <c r="Q761" s="28" t="str">
        <f>IF(AND(LEN(CUIPO_datos_abiertos[[#This Row],[COD_PROGRAMATICO_MGA]])=7,ISNUMBER(VALUE(CUIPO_datos_abiertos[[#This Row],[COD_PROGRAMATICO_MGA]]))),"VALIDO","")</f>
        <v>VALIDO</v>
      </c>
    </row>
    <row r="762" spans="1:17" hidden="1" x14ac:dyDescent="0.3">
      <c r="A762">
        <v>20260301</v>
      </c>
      <c r="B762" t="s">
        <v>1384</v>
      </c>
      <c r="C762" t="s">
        <v>1388</v>
      </c>
      <c r="D762" t="s">
        <v>1397</v>
      </c>
      <c r="E762" t="s">
        <v>1398</v>
      </c>
      <c r="F762" t="str">
        <f>LEFT(CUIPO_datos_abiertos[[#This Row],[COD_PROGRAMATICO_MGA]],4)</f>
        <v>2402</v>
      </c>
      <c r="G762" t="s">
        <v>1658</v>
      </c>
      <c r="H762" t="s">
        <v>1389</v>
      </c>
      <c r="I762" t="s">
        <v>1390</v>
      </c>
      <c r="J762" t="s">
        <v>1501</v>
      </c>
      <c r="K762" t="s">
        <v>1392</v>
      </c>
      <c r="L762" t="s">
        <v>1390</v>
      </c>
      <c r="M762" t="s">
        <v>1390</v>
      </c>
      <c r="N762" s="28">
        <v>3084753164</v>
      </c>
      <c r="O762" s="28">
        <v>3084753164</v>
      </c>
      <c r="P762" s="28">
        <v>3084753164</v>
      </c>
      <c r="Q762" s="28" t="str">
        <f>IF(AND(LEN(CUIPO_datos_abiertos[[#This Row],[COD_PROGRAMATICO_MGA]])=7,ISNUMBER(VALUE(CUIPO_datos_abiertos[[#This Row],[COD_PROGRAMATICO_MGA]]))),"VALIDO","")</f>
        <v>VALIDO</v>
      </c>
    </row>
    <row r="763" spans="1:17" hidden="1" x14ac:dyDescent="0.3">
      <c r="A763">
        <v>20251201</v>
      </c>
      <c r="B763" t="s">
        <v>1384</v>
      </c>
      <c r="C763" t="s">
        <v>1407</v>
      </c>
      <c r="D763" t="s">
        <v>1386</v>
      </c>
      <c r="E763" t="s">
        <v>1402</v>
      </c>
      <c r="F763" t="str">
        <f>LEFT(CUIPO_datos_abiertos[[#This Row],[COD_PROGRAMATICO_MGA]],4)</f>
        <v>2201</v>
      </c>
      <c r="G763" t="s">
        <v>51</v>
      </c>
      <c r="H763" t="s">
        <v>1389</v>
      </c>
      <c r="I763" t="s">
        <v>1403</v>
      </c>
      <c r="J763" t="s">
        <v>1404</v>
      </c>
      <c r="K763" t="s">
        <v>1444</v>
      </c>
      <c r="L763" t="s">
        <v>1390</v>
      </c>
      <c r="M763" t="s">
        <v>1390</v>
      </c>
      <c r="N763" s="28">
        <v>37692314589</v>
      </c>
      <c r="O763" s="28">
        <v>37692314589</v>
      </c>
      <c r="P763" s="28">
        <v>37692314589</v>
      </c>
      <c r="Q763" s="28" t="str">
        <f>IF(AND(LEN(CUIPO_datos_abiertos[[#This Row],[COD_PROGRAMATICO_MGA]])=7,ISNUMBER(VALUE(CUIPO_datos_abiertos[[#This Row],[COD_PROGRAMATICO_MGA]]))),"VALIDO","")</f>
        <v>VALIDO</v>
      </c>
    </row>
    <row r="764" spans="1:17" hidden="1" x14ac:dyDescent="0.3">
      <c r="A764">
        <v>20251201</v>
      </c>
      <c r="B764" t="s">
        <v>1384</v>
      </c>
      <c r="C764" t="s">
        <v>1559</v>
      </c>
      <c r="D764" t="s">
        <v>1386</v>
      </c>
      <c r="E764" t="s">
        <v>1394</v>
      </c>
      <c r="F764" t="str">
        <f>LEFT(CUIPO_datos_abiertos[[#This Row],[COD_PROGRAMATICO_MGA]],4)</f>
        <v>1903</v>
      </c>
      <c r="G764" t="s">
        <v>78</v>
      </c>
      <c r="H764" t="s">
        <v>1419</v>
      </c>
      <c r="I764" t="s">
        <v>1560</v>
      </c>
      <c r="J764" t="s">
        <v>1462</v>
      </c>
      <c r="K764" t="s">
        <v>1392</v>
      </c>
      <c r="L764" t="s">
        <v>1390</v>
      </c>
      <c r="M764" t="s">
        <v>1390</v>
      </c>
      <c r="N764" s="28">
        <v>145795060</v>
      </c>
      <c r="O764" s="28">
        <v>145795060</v>
      </c>
      <c r="P764" s="28">
        <v>145795060</v>
      </c>
      <c r="Q764" s="28" t="str">
        <f>IF(AND(LEN(CUIPO_datos_abiertos[[#This Row],[COD_PROGRAMATICO_MGA]])=7,ISNUMBER(VALUE(CUIPO_datos_abiertos[[#This Row],[COD_PROGRAMATICO_MGA]]))),"VALIDO","")</f>
        <v>VALIDO</v>
      </c>
    </row>
    <row r="765" spans="1:17" hidden="1" x14ac:dyDescent="0.3">
      <c r="A765">
        <v>20251201</v>
      </c>
      <c r="B765" t="s">
        <v>1384</v>
      </c>
      <c r="C765" t="s">
        <v>1388</v>
      </c>
      <c r="D765" t="s">
        <v>1386</v>
      </c>
      <c r="E765" t="s">
        <v>1398</v>
      </c>
      <c r="F765" t="str">
        <f>LEFT(CUIPO_datos_abiertos[[#This Row],[COD_PROGRAMATICO_MGA]],4)</f>
        <v>NO A</v>
      </c>
      <c r="G765" t="s">
        <v>1390</v>
      </c>
      <c r="H765" t="s">
        <v>1390</v>
      </c>
      <c r="I765" t="s">
        <v>1390</v>
      </c>
      <c r="J765" t="s">
        <v>1390</v>
      </c>
      <c r="K765" t="s">
        <v>1390</v>
      </c>
      <c r="L765" t="s">
        <v>1390</v>
      </c>
      <c r="M765" t="s">
        <v>1390</v>
      </c>
      <c r="N765" s="28">
        <v>11162045612</v>
      </c>
      <c r="O765" s="28">
        <v>11106099056</v>
      </c>
      <c r="P765" s="28">
        <v>11106099056</v>
      </c>
      <c r="Q765" s="28" t="str">
        <f>IF(AND(LEN(CUIPO_datos_abiertos[[#This Row],[COD_PROGRAMATICO_MGA]])=7,ISNUMBER(VALUE(CUIPO_datos_abiertos[[#This Row],[COD_PROGRAMATICO_MGA]]))),"VALIDO","")</f>
        <v/>
      </c>
    </row>
    <row r="766" spans="1:17" hidden="1" x14ac:dyDescent="0.3">
      <c r="A766">
        <v>20251201</v>
      </c>
      <c r="B766" t="s">
        <v>1384</v>
      </c>
      <c r="C766" t="s">
        <v>1390</v>
      </c>
      <c r="D766" t="s">
        <v>1386</v>
      </c>
      <c r="E766" t="s">
        <v>1398</v>
      </c>
      <c r="F766" t="str">
        <f>LEFT(CUIPO_datos_abiertos[[#This Row],[COD_PROGRAMATICO_MGA]],4)</f>
        <v>4003</v>
      </c>
      <c r="G766" t="s">
        <v>1704</v>
      </c>
      <c r="H766" t="s">
        <v>1389</v>
      </c>
      <c r="I766" t="s">
        <v>1390</v>
      </c>
      <c r="J766" t="s">
        <v>1705</v>
      </c>
      <c r="K766" t="s">
        <v>1444</v>
      </c>
      <c r="L766" t="s">
        <v>1390</v>
      </c>
      <c r="M766" t="s">
        <v>1569</v>
      </c>
      <c r="N766" s="28">
        <v>17541632186</v>
      </c>
      <c r="O766" s="28">
        <v>17541632186</v>
      </c>
      <c r="P766" s="28">
        <v>17541632186</v>
      </c>
      <c r="Q766" s="28" t="str">
        <f>IF(AND(LEN(CUIPO_datos_abiertos[[#This Row],[COD_PROGRAMATICO_MGA]])=7,ISNUMBER(VALUE(CUIPO_datos_abiertos[[#This Row],[COD_PROGRAMATICO_MGA]]))),"VALIDO","")</f>
        <v>VALIDO</v>
      </c>
    </row>
    <row r="767" spans="1:17" hidden="1" x14ac:dyDescent="0.3">
      <c r="A767">
        <v>20260301</v>
      </c>
      <c r="B767" t="s">
        <v>1384</v>
      </c>
      <c r="C767" t="s">
        <v>1401</v>
      </c>
      <c r="D767" t="s">
        <v>1386</v>
      </c>
      <c r="E767" t="s">
        <v>1402</v>
      </c>
      <c r="F767" t="str">
        <f>LEFT(CUIPO_datos_abiertos[[#This Row],[COD_PROGRAMATICO_MGA]],4)</f>
        <v>2201</v>
      </c>
      <c r="G767" t="s">
        <v>51</v>
      </c>
      <c r="H767" t="s">
        <v>1389</v>
      </c>
      <c r="I767" t="s">
        <v>1408</v>
      </c>
      <c r="J767" t="s">
        <v>1404</v>
      </c>
      <c r="K767" t="s">
        <v>1392</v>
      </c>
      <c r="L767" t="s">
        <v>1390</v>
      </c>
      <c r="M767" t="s">
        <v>1390</v>
      </c>
      <c r="N767" s="28">
        <v>9936327</v>
      </c>
      <c r="O767" s="28">
        <v>9936327</v>
      </c>
      <c r="P767" s="28">
        <v>9936327</v>
      </c>
      <c r="Q767" s="28" t="str">
        <f>IF(AND(LEN(CUIPO_datos_abiertos[[#This Row],[COD_PROGRAMATICO_MGA]])=7,ISNUMBER(VALUE(CUIPO_datos_abiertos[[#This Row],[COD_PROGRAMATICO_MGA]]))),"VALIDO","")</f>
        <v>VALIDO</v>
      </c>
    </row>
    <row r="768" spans="1:17" hidden="1" x14ac:dyDescent="0.3">
      <c r="A768">
        <v>20251201</v>
      </c>
      <c r="B768" t="s">
        <v>1384</v>
      </c>
      <c r="C768" t="s">
        <v>1388</v>
      </c>
      <c r="D768" t="s">
        <v>1386</v>
      </c>
      <c r="E768" t="s">
        <v>1398</v>
      </c>
      <c r="F768" t="str">
        <f>LEFT(CUIPO_datos_abiertos[[#This Row],[COD_PROGRAMATICO_MGA]],4)</f>
        <v>NO A</v>
      </c>
      <c r="G768" t="s">
        <v>1390</v>
      </c>
      <c r="H768" t="s">
        <v>1390</v>
      </c>
      <c r="I768" t="s">
        <v>1390</v>
      </c>
      <c r="J768" t="s">
        <v>1390</v>
      </c>
      <c r="K768" t="s">
        <v>1390</v>
      </c>
      <c r="L768" t="s">
        <v>1390</v>
      </c>
      <c r="M768" t="s">
        <v>1390</v>
      </c>
      <c r="N768" s="28">
        <v>7930536474</v>
      </c>
      <c r="O768" s="28">
        <v>7930536474</v>
      </c>
      <c r="P768" s="28">
        <v>7930536474</v>
      </c>
      <c r="Q768" s="28" t="str">
        <f>IF(AND(LEN(CUIPO_datos_abiertos[[#This Row],[COD_PROGRAMATICO_MGA]])=7,ISNUMBER(VALUE(CUIPO_datos_abiertos[[#This Row],[COD_PROGRAMATICO_MGA]]))),"VALIDO","")</f>
        <v/>
      </c>
    </row>
    <row r="769" spans="1:17" hidden="1" x14ac:dyDescent="0.3">
      <c r="A769">
        <v>20251201</v>
      </c>
      <c r="B769" t="s">
        <v>1384</v>
      </c>
      <c r="C769" t="s">
        <v>1388</v>
      </c>
      <c r="D769" t="s">
        <v>1386</v>
      </c>
      <c r="E769" t="s">
        <v>1394</v>
      </c>
      <c r="F769" t="str">
        <f>LEFT(CUIPO_datos_abiertos[[#This Row],[COD_PROGRAMATICO_MGA]],4)</f>
        <v>NO A</v>
      </c>
      <c r="G769" t="s">
        <v>1390</v>
      </c>
      <c r="H769" t="s">
        <v>1390</v>
      </c>
      <c r="I769" t="s">
        <v>1390</v>
      </c>
      <c r="J769" t="s">
        <v>1390</v>
      </c>
      <c r="K769" t="s">
        <v>1390</v>
      </c>
      <c r="L769" t="s">
        <v>1390</v>
      </c>
      <c r="M769" t="s">
        <v>1390</v>
      </c>
      <c r="N769" s="28">
        <v>206000000</v>
      </c>
      <c r="O769" s="28">
        <v>206000000</v>
      </c>
      <c r="P769" s="28">
        <v>206000000</v>
      </c>
      <c r="Q769" s="28" t="str">
        <f>IF(AND(LEN(CUIPO_datos_abiertos[[#This Row],[COD_PROGRAMATICO_MGA]])=7,ISNUMBER(VALUE(CUIPO_datos_abiertos[[#This Row],[COD_PROGRAMATICO_MGA]]))),"VALIDO","")</f>
        <v/>
      </c>
    </row>
    <row r="770" spans="1:17" hidden="1" x14ac:dyDescent="0.3">
      <c r="A770">
        <v>20251201</v>
      </c>
      <c r="B770" t="s">
        <v>1384</v>
      </c>
      <c r="C770" t="s">
        <v>1706</v>
      </c>
      <c r="D770" t="s">
        <v>1397</v>
      </c>
      <c r="E770" t="s">
        <v>1398</v>
      </c>
      <c r="F770" t="str">
        <f>LEFT(CUIPO_datos_abiertos[[#This Row],[COD_PROGRAMATICO_MGA]],4)</f>
        <v>4501</v>
      </c>
      <c r="G770" t="s">
        <v>70</v>
      </c>
      <c r="H770" t="s">
        <v>1389</v>
      </c>
      <c r="I770" t="s">
        <v>1390</v>
      </c>
      <c r="J770" t="s">
        <v>1528</v>
      </c>
      <c r="K770" t="s">
        <v>1392</v>
      </c>
      <c r="L770" t="s">
        <v>1390</v>
      </c>
      <c r="M770" t="s">
        <v>1390</v>
      </c>
      <c r="N770" s="28">
        <v>1860000000</v>
      </c>
      <c r="O770" s="28">
        <v>1860000000</v>
      </c>
      <c r="P770" s="28">
        <v>1860000000</v>
      </c>
      <c r="Q770" s="28" t="str">
        <f>IF(AND(LEN(CUIPO_datos_abiertos[[#This Row],[COD_PROGRAMATICO_MGA]])=7,ISNUMBER(VALUE(CUIPO_datos_abiertos[[#This Row],[COD_PROGRAMATICO_MGA]]))),"VALIDO","")</f>
        <v>VALIDO</v>
      </c>
    </row>
    <row r="771" spans="1:17" hidden="1" x14ac:dyDescent="0.3">
      <c r="A771">
        <v>20251201</v>
      </c>
      <c r="B771" t="s">
        <v>1384</v>
      </c>
      <c r="C771" t="s">
        <v>1476</v>
      </c>
      <c r="D771" t="s">
        <v>1386</v>
      </c>
      <c r="E771" t="s">
        <v>1394</v>
      </c>
      <c r="F771" t="str">
        <f>LEFT(CUIPO_datos_abiertos[[#This Row],[COD_PROGRAMATICO_MGA]],4)</f>
        <v>1903</v>
      </c>
      <c r="G771" t="s">
        <v>78</v>
      </c>
      <c r="H771" t="s">
        <v>1419</v>
      </c>
      <c r="I771" t="s">
        <v>1400</v>
      </c>
      <c r="J771" t="s">
        <v>1462</v>
      </c>
      <c r="K771" t="s">
        <v>1392</v>
      </c>
      <c r="L771" t="s">
        <v>1390</v>
      </c>
      <c r="M771" t="s">
        <v>1390</v>
      </c>
      <c r="N771" s="28">
        <v>371812462</v>
      </c>
      <c r="O771" s="28">
        <v>370483663</v>
      </c>
      <c r="P771" s="28">
        <v>364848641</v>
      </c>
      <c r="Q771" s="28" t="str">
        <f>IF(AND(LEN(CUIPO_datos_abiertos[[#This Row],[COD_PROGRAMATICO_MGA]])=7,ISNUMBER(VALUE(CUIPO_datos_abiertos[[#This Row],[COD_PROGRAMATICO_MGA]]))),"VALIDO","")</f>
        <v>VALIDO</v>
      </c>
    </row>
    <row r="772" spans="1:17" hidden="1" x14ac:dyDescent="0.3">
      <c r="A772">
        <v>20260301</v>
      </c>
      <c r="B772" t="s">
        <v>1384</v>
      </c>
      <c r="C772" t="s">
        <v>1388</v>
      </c>
      <c r="D772" t="s">
        <v>1386</v>
      </c>
      <c r="E772" t="s">
        <v>1398</v>
      </c>
      <c r="F772" t="str">
        <f>LEFT(CUIPO_datos_abiertos[[#This Row],[COD_PROGRAMATICO_MGA]],4)</f>
        <v>0</v>
      </c>
      <c r="G772" t="s">
        <v>1388</v>
      </c>
      <c r="H772" t="s">
        <v>1707</v>
      </c>
      <c r="I772" t="s">
        <v>1390</v>
      </c>
      <c r="J772" t="s">
        <v>1391</v>
      </c>
      <c r="K772" t="s">
        <v>1392</v>
      </c>
      <c r="L772" t="s">
        <v>1390</v>
      </c>
      <c r="M772" t="s">
        <v>1390</v>
      </c>
      <c r="N772" s="28">
        <v>850000000</v>
      </c>
      <c r="O772" s="28">
        <v>0</v>
      </c>
      <c r="P772" s="28">
        <v>0</v>
      </c>
      <c r="Q772" s="28" t="str">
        <f>IF(AND(LEN(CUIPO_datos_abiertos[[#This Row],[COD_PROGRAMATICO_MGA]])=7,ISNUMBER(VALUE(CUIPO_datos_abiertos[[#This Row],[COD_PROGRAMATICO_MGA]]))),"VALIDO","")</f>
        <v/>
      </c>
    </row>
    <row r="773" spans="1:17" hidden="1" x14ac:dyDescent="0.3">
      <c r="A773">
        <v>20251201</v>
      </c>
      <c r="B773" t="s">
        <v>1384</v>
      </c>
      <c r="C773" t="s">
        <v>1407</v>
      </c>
      <c r="D773" t="s">
        <v>1386</v>
      </c>
      <c r="E773" t="s">
        <v>1402</v>
      </c>
      <c r="F773" t="str">
        <f>LEFT(CUIPO_datos_abiertos[[#This Row],[COD_PROGRAMATICO_MGA]],4)</f>
        <v>2201</v>
      </c>
      <c r="G773" t="s">
        <v>51</v>
      </c>
      <c r="H773" t="s">
        <v>1389</v>
      </c>
      <c r="I773" t="s">
        <v>1426</v>
      </c>
      <c r="J773" t="s">
        <v>1404</v>
      </c>
      <c r="K773" t="s">
        <v>1392</v>
      </c>
      <c r="L773" t="s">
        <v>1390</v>
      </c>
      <c r="M773" t="s">
        <v>1495</v>
      </c>
      <c r="N773" s="28">
        <v>135370000</v>
      </c>
      <c r="O773" s="28">
        <v>135370000</v>
      </c>
      <c r="P773" s="28">
        <v>135370000</v>
      </c>
      <c r="Q773" s="28" t="str">
        <f>IF(AND(LEN(CUIPO_datos_abiertos[[#This Row],[COD_PROGRAMATICO_MGA]])=7,ISNUMBER(VALUE(CUIPO_datos_abiertos[[#This Row],[COD_PROGRAMATICO_MGA]]))),"VALIDO","")</f>
        <v>VALIDO</v>
      </c>
    </row>
    <row r="774" spans="1:17" hidden="1" x14ac:dyDescent="0.3">
      <c r="A774">
        <v>20251201</v>
      </c>
      <c r="B774" t="s">
        <v>1384</v>
      </c>
      <c r="C774" t="s">
        <v>1407</v>
      </c>
      <c r="D774" t="s">
        <v>1386</v>
      </c>
      <c r="E774" t="s">
        <v>1402</v>
      </c>
      <c r="F774" t="str">
        <f>LEFT(CUIPO_datos_abiertos[[#This Row],[COD_PROGRAMATICO_MGA]],4)</f>
        <v>2201</v>
      </c>
      <c r="G774" t="s">
        <v>51</v>
      </c>
      <c r="H774" t="s">
        <v>1389</v>
      </c>
      <c r="I774" t="s">
        <v>1458</v>
      </c>
      <c r="J774" t="s">
        <v>1404</v>
      </c>
      <c r="K774" t="s">
        <v>1392</v>
      </c>
      <c r="L774" t="s">
        <v>1390</v>
      </c>
      <c r="M774" t="s">
        <v>1390</v>
      </c>
      <c r="N774" s="28">
        <v>391468810</v>
      </c>
      <c r="O774" s="28">
        <v>391468810</v>
      </c>
      <c r="P774" s="28">
        <v>391468810</v>
      </c>
      <c r="Q774" s="28" t="str">
        <f>IF(AND(LEN(CUIPO_datos_abiertos[[#This Row],[COD_PROGRAMATICO_MGA]])=7,ISNUMBER(VALUE(CUIPO_datos_abiertos[[#This Row],[COD_PROGRAMATICO_MGA]]))),"VALIDO","")</f>
        <v>VALIDO</v>
      </c>
    </row>
    <row r="775" spans="1:17" hidden="1" x14ac:dyDescent="0.3">
      <c r="A775">
        <v>20260301</v>
      </c>
      <c r="B775" t="s">
        <v>1384</v>
      </c>
      <c r="C775" t="s">
        <v>1388</v>
      </c>
      <c r="D775" t="s">
        <v>1386</v>
      </c>
      <c r="E775" t="s">
        <v>1402</v>
      </c>
      <c r="F775" t="str">
        <f>LEFT(CUIPO_datos_abiertos[[#This Row],[COD_PROGRAMATICO_MGA]],4)</f>
        <v>NO A</v>
      </c>
      <c r="G775" t="s">
        <v>1390</v>
      </c>
      <c r="H775" t="s">
        <v>1390</v>
      </c>
      <c r="I775" t="s">
        <v>1390</v>
      </c>
      <c r="J775" t="s">
        <v>1390</v>
      </c>
      <c r="K775" t="s">
        <v>1390</v>
      </c>
      <c r="L775" t="s">
        <v>1390</v>
      </c>
      <c r="M775" t="s">
        <v>1390</v>
      </c>
      <c r="N775" s="28">
        <v>29995492608</v>
      </c>
      <c r="O775" s="28">
        <v>163825108</v>
      </c>
      <c r="P775" s="28">
        <v>149912758</v>
      </c>
      <c r="Q775" s="28" t="str">
        <f>IF(AND(LEN(CUIPO_datos_abiertos[[#This Row],[COD_PROGRAMATICO_MGA]])=7,ISNUMBER(VALUE(CUIPO_datos_abiertos[[#This Row],[COD_PROGRAMATICO_MGA]]))),"VALIDO","")</f>
        <v/>
      </c>
    </row>
    <row r="776" spans="1:17" hidden="1" x14ac:dyDescent="0.3">
      <c r="A776">
        <v>20251201</v>
      </c>
      <c r="B776" t="s">
        <v>1384</v>
      </c>
      <c r="C776" t="s">
        <v>1388</v>
      </c>
      <c r="D776" t="s">
        <v>1386</v>
      </c>
      <c r="E776" t="s">
        <v>1443</v>
      </c>
      <c r="F776" t="str">
        <f>LEFT(CUIPO_datos_abiertos[[#This Row],[COD_PROGRAMATICO_MGA]],4)</f>
        <v>NO A</v>
      </c>
      <c r="G776" t="s">
        <v>1390</v>
      </c>
      <c r="H776" t="s">
        <v>1390</v>
      </c>
      <c r="I776" t="s">
        <v>1390</v>
      </c>
      <c r="J776" t="s">
        <v>1390</v>
      </c>
      <c r="K776" t="s">
        <v>1390</v>
      </c>
      <c r="L776" t="s">
        <v>1390</v>
      </c>
      <c r="M776" t="s">
        <v>1390</v>
      </c>
      <c r="N776" s="28">
        <v>71149600</v>
      </c>
      <c r="O776" s="28">
        <v>71149600</v>
      </c>
      <c r="P776" s="28">
        <v>35249526</v>
      </c>
      <c r="Q776" s="28" t="str">
        <f>IF(AND(LEN(CUIPO_datos_abiertos[[#This Row],[COD_PROGRAMATICO_MGA]])=7,ISNUMBER(VALUE(CUIPO_datos_abiertos[[#This Row],[COD_PROGRAMATICO_MGA]]))),"VALIDO","")</f>
        <v/>
      </c>
    </row>
    <row r="777" spans="1:17" hidden="1" x14ac:dyDescent="0.3">
      <c r="A777">
        <v>20251201</v>
      </c>
      <c r="B777" t="s">
        <v>1384</v>
      </c>
      <c r="C777" t="s">
        <v>1542</v>
      </c>
      <c r="D777" t="s">
        <v>1397</v>
      </c>
      <c r="E777" t="s">
        <v>1398</v>
      </c>
      <c r="F777" t="str">
        <f>LEFT(CUIPO_datos_abiertos[[#This Row],[COD_PROGRAMATICO_MGA]],4)</f>
        <v>4599</v>
      </c>
      <c r="G777" t="s">
        <v>86</v>
      </c>
      <c r="H777" t="s">
        <v>1389</v>
      </c>
      <c r="I777" t="s">
        <v>1390</v>
      </c>
      <c r="J777" t="s">
        <v>1501</v>
      </c>
      <c r="K777" t="s">
        <v>1392</v>
      </c>
      <c r="L777" t="s">
        <v>1390</v>
      </c>
      <c r="M777" t="s">
        <v>1390</v>
      </c>
      <c r="N777" s="28">
        <v>41797501</v>
      </c>
      <c r="O777" s="28">
        <v>41797501</v>
      </c>
      <c r="P777" s="28">
        <v>41797501</v>
      </c>
      <c r="Q777" s="28" t="str">
        <f>IF(AND(LEN(CUIPO_datos_abiertos[[#This Row],[COD_PROGRAMATICO_MGA]])=7,ISNUMBER(VALUE(CUIPO_datos_abiertos[[#This Row],[COD_PROGRAMATICO_MGA]]))),"VALIDO","")</f>
        <v>VALIDO</v>
      </c>
    </row>
    <row r="778" spans="1:17" hidden="1" x14ac:dyDescent="0.3">
      <c r="A778">
        <v>20260301</v>
      </c>
      <c r="B778" t="s">
        <v>1384</v>
      </c>
      <c r="C778" t="s">
        <v>1385</v>
      </c>
      <c r="D778" t="s">
        <v>1386</v>
      </c>
      <c r="E778" t="s">
        <v>1394</v>
      </c>
      <c r="F778" t="str">
        <f>LEFT(CUIPO_datos_abiertos[[#This Row],[COD_PROGRAMATICO_MGA]],4)</f>
        <v>0</v>
      </c>
      <c r="G778" t="s">
        <v>1388</v>
      </c>
      <c r="H778" t="s">
        <v>1389</v>
      </c>
      <c r="I778" t="s">
        <v>1405</v>
      </c>
      <c r="J778" t="s">
        <v>1406</v>
      </c>
      <c r="K778" t="s">
        <v>1392</v>
      </c>
      <c r="L778" t="s">
        <v>1390</v>
      </c>
      <c r="M778" t="s">
        <v>1390</v>
      </c>
      <c r="N778" s="28">
        <v>94078400</v>
      </c>
      <c r="O778" s="28">
        <v>94078400</v>
      </c>
      <c r="P778" s="28">
        <v>47411200</v>
      </c>
      <c r="Q778" s="28" t="str">
        <f>IF(AND(LEN(CUIPO_datos_abiertos[[#This Row],[COD_PROGRAMATICO_MGA]])=7,ISNUMBER(VALUE(CUIPO_datos_abiertos[[#This Row],[COD_PROGRAMATICO_MGA]]))),"VALIDO","")</f>
        <v/>
      </c>
    </row>
    <row r="779" spans="1:17" hidden="1" x14ac:dyDescent="0.3">
      <c r="A779">
        <v>20251201</v>
      </c>
      <c r="B779" t="s">
        <v>1384</v>
      </c>
      <c r="C779" t="s">
        <v>1388</v>
      </c>
      <c r="D779" t="s">
        <v>1386</v>
      </c>
      <c r="E779" t="s">
        <v>1443</v>
      </c>
      <c r="F779" t="str">
        <f>LEFT(CUIPO_datos_abiertos[[#This Row],[COD_PROGRAMATICO_MGA]],4)</f>
        <v>NO A</v>
      </c>
      <c r="G779" t="s">
        <v>1390</v>
      </c>
      <c r="H779" t="s">
        <v>1390</v>
      </c>
      <c r="I779" t="s">
        <v>1390</v>
      </c>
      <c r="J779" t="s">
        <v>1390</v>
      </c>
      <c r="K779" t="s">
        <v>1390</v>
      </c>
      <c r="L779" t="s">
        <v>1390</v>
      </c>
      <c r="M779" t="s">
        <v>1390</v>
      </c>
      <c r="N779" s="28">
        <v>1805183556</v>
      </c>
      <c r="O779" s="28">
        <v>1805183556</v>
      </c>
      <c r="P779" s="28">
        <v>1805183556</v>
      </c>
      <c r="Q779" s="28" t="str">
        <f>IF(AND(LEN(CUIPO_datos_abiertos[[#This Row],[COD_PROGRAMATICO_MGA]])=7,ISNUMBER(VALUE(CUIPO_datos_abiertos[[#This Row],[COD_PROGRAMATICO_MGA]]))),"VALIDO","")</f>
        <v/>
      </c>
    </row>
    <row r="780" spans="1:17" hidden="1" x14ac:dyDescent="0.3">
      <c r="A780">
        <v>20251201</v>
      </c>
      <c r="B780" t="s">
        <v>1384</v>
      </c>
      <c r="C780" t="s">
        <v>1388</v>
      </c>
      <c r="D780" t="s">
        <v>1386</v>
      </c>
      <c r="E780" t="s">
        <v>1402</v>
      </c>
      <c r="F780" t="str">
        <f>LEFT(CUIPO_datos_abiertos[[#This Row],[COD_PROGRAMATICO_MGA]],4)</f>
        <v>NO A</v>
      </c>
      <c r="G780" t="s">
        <v>1390</v>
      </c>
      <c r="H780" t="s">
        <v>1390</v>
      </c>
      <c r="I780" t="s">
        <v>1390</v>
      </c>
      <c r="J780" t="s">
        <v>1390</v>
      </c>
      <c r="K780" t="s">
        <v>1390</v>
      </c>
      <c r="L780" t="s">
        <v>1390</v>
      </c>
      <c r="M780" t="s">
        <v>1390</v>
      </c>
      <c r="N780" s="28">
        <v>14332449854</v>
      </c>
      <c r="O780" s="28">
        <v>14332449854</v>
      </c>
      <c r="P780" s="28">
        <v>14332449854</v>
      </c>
      <c r="Q780" s="28" t="str">
        <f>IF(AND(LEN(CUIPO_datos_abiertos[[#This Row],[COD_PROGRAMATICO_MGA]])=7,ISNUMBER(VALUE(CUIPO_datos_abiertos[[#This Row],[COD_PROGRAMATICO_MGA]]))),"VALIDO","")</f>
        <v/>
      </c>
    </row>
    <row r="781" spans="1:17" hidden="1" x14ac:dyDescent="0.3">
      <c r="A781">
        <v>20251201</v>
      </c>
      <c r="B781" t="s">
        <v>1384</v>
      </c>
      <c r="C781" t="s">
        <v>1388</v>
      </c>
      <c r="D781" t="s">
        <v>1386</v>
      </c>
      <c r="E781" t="s">
        <v>1387</v>
      </c>
      <c r="F781" t="str">
        <f>LEFT(CUIPO_datos_abiertos[[#This Row],[COD_PROGRAMATICO_MGA]],4)</f>
        <v>0</v>
      </c>
      <c r="G781" t="s">
        <v>1388</v>
      </c>
      <c r="H781" t="s">
        <v>1389</v>
      </c>
      <c r="I781" t="s">
        <v>1390</v>
      </c>
      <c r="J781" t="s">
        <v>1391</v>
      </c>
      <c r="K781" t="s">
        <v>1392</v>
      </c>
      <c r="L781" t="s">
        <v>1390</v>
      </c>
      <c r="M781" t="s">
        <v>1390</v>
      </c>
      <c r="N781" s="28">
        <v>9396740</v>
      </c>
      <c r="O781" s="28">
        <v>9396740</v>
      </c>
      <c r="P781" s="28">
        <v>9396740</v>
      </c>
      <c r="Q781" s="28" t="str">
        <f>IF(AND(LEN(CUIPO_datos_abiertos[[#This Row],[COD_PROGRAMATICO_MGA]])=7,ISNUMBER(VALUE(CUIPO_datos_abiertos[[#This Row],[COD_PROGRAMATICO_MGA]]))),"VALIDO","")</f>
        <v/>
      </c>
    </row>
    <row r="782" spans="1:17" hidden="1" x14ac:dyDescent="0.3">
      <c r="A782">
        <v>20251201</v>
      </c>
      <c r="B782" t="s">
        <v>1384</v>
      </c>
      <c r="C782" t="s">
        <v>1423</v>
      </c>
      <c r="D782" t="s">
        <v>1397</v>
      </c>
      <c r="E782" t="s">
        <v>1398</v>
      </c>
      <c r="F782" t="str">
        <f>LEFT(CUIPO_datos_abiertos[[#This Row],[COD_PROGRAMATICO_MGA]],4)</f>
        <v>2201</v>
      </c>
      <c r="G782" t="s">
        <v>1424</v>
      </c>
      <c r="H782" t="s">
        <v>1389</v>
      </c>
      <c r="I782" t="s">
        <v>1390</v>
      </c>
      <c r="J782" t="s">
        <v>1425</v>
      </c>
      <c r="K782" t="s">
        <v>1392</v>
      </c>
      <c r="L782" t="s">
        <v>1390</v>
      </c>
      <c r="M782" t="s">
        <v>1390</v>
      </c>
      <c r="N782" s="28">
        <v>429464078</v>
      </c>
      <c r="O782" s="28">
        <v>429464078</v>
      </c>
      <c r="P782" s="28">
        <v>429464078</v>
      </c>
      <c r="Q782" s="28" t="str">
        <f>IF(AND(LEN(CUIPO_datos_abiertos[[#This Row],[COD_PROGRAMATICO_MGA]])=7,ISNUMBER(VALUE(CUIPO_datos_abiertos[[#This Row],[COD_PROGRAMATICO_MGA]]))),"VALIDO","")</f>
        <v>VALIDO</v>
      </c>
    </row>
    <row r="783" spans="1:17" hidden="1" x14ac:dyDescent="0.3">
      <c r="A783">
        <v>20260301</v>
      </c>
      <c r="B783" t="s">
        <v>1384</v>
      </c>
      <c r="C783" t="s">
        <v>1388</v>
      </c>
      <c r="D783" t="s">
        <v>1397</v>
      </c>
      <c r="E783" t="s">
        <v>1398</v>
      </c>
      <c r="F783" t="str">
        <f>LEFT(CUIPO_datos_abiertos[[#This Row],[COD_PROGRAMATICO_MGA]],4)</f>
        <v>NO A</v>
      </c>
      <c r="G783" t="s">
        <v>1390</v>
      </c>
      <c r="H783" t="s">
        <v>1390</v>
      </c>
      <c r="I783" t="s">
        <v>1390</v>
      </c>
      <c r="J783" t="s">
        <v>1390</v>
      </c>
      <c r="K783" t="s">
        <v>1390</v>
      </c>
      <c r="L783" t="s">
        <v>1390</v>
      </c>
      <c r="M783" t="s">
        <v>1390</v>
      </c>
      <c r="N783" s="28">
        <v>17816087954</v>
      </c>
      <c r="O783" s="28">
        <v>17816087954</v>
      </c>
      <c r="P783" s="28">
        <v>17816087954</v>
      </c>
      <c r="Q783" s="28" t="str">
        <f>IF(AND(LEN(CUIPO_datos_abiertos[[#This Row],[COD_PROGRAMATICO_MGA]])=7,ISNUMBER(VALUE(CUIPO_datos_abiertos[[#This Row],[COD_PROGRAMATICO_MGA]]))),"VALIDO","")</f>
        <v/>
      </c>
    </row>
    <row r="784" spans="1:17" hidden="1" x14ac:dyDescent="0.3">
      <c r="A784">
        <v>20251201</v>
      </c>
      <c r="B784" t="s">
        <v>1384</v>
      </c>
      <c r="C784" t="s">
        <v>1708</v>
      </c>
      <c r="D784" t="s">
        <v>1386</v>
      </c>
      <c r="E784" t="s">
        <v>1398</v>
      </c>
      <c r="F784" t="str">
        <f>LEFT(CUIPO_datos_abiertos[[#This Row],[COD_PROGRAMATICO_MGA]],4)</f>
        <v>3301</v>
      </c>
      <c r="G784" t="s">
        <v>101</v>
      </c>
      <c r="H784" t="s">
        <v>1389</v>
      </c>
      <c r="I784" t="s">
        <v>1390</v>
      </c>
      <c r="J784" t="s">
        <v>1425</v>
      </c>
      <c r="K784" t="s">
        <v>1392</v>
      </c>
      <c r="L784" t="s">
        <v>1390</v>
      </c>
      <c r="M784" t="s">
        <v>1451</v>
      </c>
      <c r="N784" s="28">
        <v>408024000</v>
      </c>
      <c r="O784" s="28">
        <v>408024000</v>
      </c>
      <c r="P784" s="28">
        <v>408024000</v>
      </c>
      <c r="Q784" s="28" t="str">
        <f>IF(AND(LEN(CUIPO_datos_abiertos[[#This Row],[COD_PROGRAMATICO_MGA]])=7,ISNUMBER(VALUE(CUIPO_datos_abiertos[[#This Row],[COD_PROGRAMATICO_MGA]]))),"VALIDO","")</f>
        <v>VALIDO</v>
      </c>
    </row>
    <row r="785" spans="1:17" hidden="1" x14ac:dyDescent="0.3">
      <c r="A785">
        <v>20251201</v>
      </c>
      <c r="B785" t="s">
        <v>1384</v>
      </c>
      <c r="C785" t="s">
        <v>1390</v>
      </c>
      <c r="D785" t="s">
        <v>1386</v>
      </c>
      <c r="E785" t="s">
        <v>1398</v>
      </c>
      <c r="F785" t="str">
        <f>LEFT(CUIPO_datos_abiertos[[#This Row],[COD_PROGRAMATICO_MGA]],4)</f>
        <v>0</v>
      </c>
      <c r="G785" t="s">
        <v>1388</v>
      </c>
      <c r="H785" t="s">
        <v>1389</v>
      </c>
      <c r="I785" t="s">
        <v>1390</v>
      </c>
      <c r="J785" t="s">
        <v>1391</v>
      </c>
      <c r="K785" t="s">
        <v>1392</v>
      </c>
      <c r="L785" t="s">
        <v>1390</v>
      </c>
      <c r="M785" t="s">
        <v>1390</v>
      </c>
      <c r="N785" s="28">
        <v>40000000</v>
      </c>
      <c r="O785" s="28">
        <v>12363000</v>
      </c>
      <c r="P785" s="28">
        <v>12363000</v>
      </c>
      <c r="Q785" s="28" t="str">
        <f>IF(AND(LEN(CUIPO_datos_abiertos[[#This Row],[COD_PROGRAMATICO_MGA]])=7,ISNUMBER(VALUE(CUIPO_datos_abiertos[[#This Row],[COD_PROGRAMATICO_MGA]]))),"VALIDO","")</f>
        <v/>
      </c>
    </row>
    <row r="786" spans="1:17" hidden="1" x14ac:dyDescent="0.3">
      <c r="A786">
        <v>20251201</v>
      </c>
      <c r="B786" t="s">
        <v>1384</v>
      </c>
      <c r="C786" t="s">
        <v>1506</v>
      </c>
      <c r="D786" t="s">
        <v>1386</v>
      </c>
      <c r="E786" t="s">
        <v>1402</v>
      </c>
      <c r="F786" t="str">
        <f>LEFT(CUIPO_datos_abiertos[[#This Row],[COD_PROGRAMATICO_MGA]],4)</f>
        <v>2202</v>
      </c>
      <c r="G786" t="s">
        <v>1709</v>
      </c>
      <c r="H786" t="s">
        <v>1389</v>
      </c>
      <c r="I786" t="s">
        <v>1710</v>
      </c>
      <c r="J786" t="s">
        <v>1428</v>
      </c>
      <c r="K786" t="s">
        <v>1392</v>
      </c>
      <c r="L786" t="s">
        <v>1390</v>
      </c>
      <c r="M786" t="s">
        <v>1483</v>
      </c>
      <c r="N786" s="28">
        <v>3930086679</v>
      </c>
      <c r="O786" s="28">
        <v>3930086679</v>
      </c>
      <c r="P786" s="28">
        <v>3930086679</v>
      </c>
      <c r="Q786" s="28" t="str">
        <f>IF(AND(LEN(CUIPO_datos_abiertos[[#This Row],[COD_PROGRAMATICO_MGA]])=7,ISNUMBER(VALUE(CUIPO_datos_abiertos[[#This Row],[COD_PROGRAMATICO_MGA]]))),"VALIDO","")</f>
        <v>VALIDO</v>
      </c>
    </row>
    <row r="787" spans="1:17" hidden="1" x14ac:dyDescent="0.3">
      <c r="A787">
        <v>20251201</v>
      </c>
      <c r="B787" t="s">
        <v>1384</v>
      </c>
      <c r="C787" t="s">
        <v>1572</v>
      </c>
      <c r="D787" t="s">
        <v>1386</v>
      </c>
      <c r="E787" t="s">
        <v>1398</v>
      </c>
      <c r="F787" t="str">
        <f>LEFT(CUIPO_datos_abiertos[[#This Row],[COD_PROGRAMATICO_MGA]],4)</f>
        <v>4599</v>
      </c>
      <c r="G787" t="s">
        <v>734</v>
      </c>
      <c r="H787" t="s">
        <v>1414</v>
      </c>
      <c r="I787" t="s">
        <v>1390</v>
      </c>
      <c r="J787" t="s">
        <v>1412</v>
      </c>
      <c r="K787" t="s">
        <v>1392</v>
      </c>
      <c r="L787" t="s">
        <v>1390</v>
      </c>
      <c r="M787" t="s">
        <v>1390</v>
      </c>
      <c r="N787" s="28">
        <v>1364291667</v>
      </c>
      <c r="O787" s="28">
        <v>1297824999</v>
      </c>
      <c r="P787" s="28">
        <v>1165924999</v>
      </c>
      <c r="Q787" s="28" t="str">
        <f>IF(AND(LEN(CUIPO_datos_abiertos[[#This Row],[COD_PROGRAMATICO_MGA]])=7,ISNUMBER(VALUE(CUIPO_datos_abiertos[[#This Row],[COD_PROGRAMATICO_MGA]]))),"VALIDO","")</f>
        <v>VALIDO</v>
      </c>
    </row>
    <row r="788" spans="1:17" hidden="1" x14ac:dyDescent="0.3">
      <c r="A788">
        <v>20260301</v>
      </c>
      <c r="B788" t="s">
        <v>1384</v>
      </c>
      <c r="C788" t="s">
        <v>1388</v>
      </c>
      <c r="D788" t="s">
        <v>1386</v>
      </c>
      <c r="E788" t="s">
        <v>1402</v>
      </c>
      <c r="F788" t="str">
        <f>LEFT(CUIPO_datos_abiertos[[#This Row],[COD_PROGRAMATICO_MGA]],4)</f>
        <v>NO A</v>
      </c>
      <c r="G788" t="s">
        <v>1390</v>
      </c>
      <c r="H788" t="s">
        <v>1390</v>
      </c>
      <c r="I788" t="s">
        <v>1390</v>
      </c>
      <c r="J788" t="s">
        <v>1390</v>
      </c>
      <c r="K788" t="s">
        <v>1390</v>
      </c>
      <c r="L788" t="s">
        <v>1390</v>
      </c>
      <c r="M788" t="s">
        <v>1390</v>
      </c>
      <c r="N788" s="28">
        <v>29995492608</v>
      </c>
      <c r="O788" s="28">
        <v>163825108</v>
      </c>
      <c r="P788" s="28">
        <v>149912758</v>
      </c>
      <c r="Q788" s="28" t="str">
        <f>IF(AND(LEN(CUIPO_datos_abiertos[[#This Row],[COD_PROGRAMATICO_MGA]])=7,ISNUMBER(VALUE(CUIPO_datos_abiertos[[#This Row],[COD_PROGRAMATICO_MGA]]))),"VALIDO","")</f>
        <v/>
      </c>
    </row>
    <row r="789" spans="1:17" hidden="1" x14ac:dyDescent="0.3">
      <c r="A789">
        <v>20260301</v>
      </c>
      <c r="B789" t="s">
        <v>1384</v>
      </c>
      <c r="C789" t="s">
        <v>1388</v>
      </c>
      <c r="D789" t="s">
        <v>1386</v>
      </c>
      <c r="E789" t="s">
        <v>1387</v>
      </c>
      <c r="F789" t="str">
        <f>LEFT(CUIPO_datos_abiertos[[#This Row],[COD_PROGRAMATICO_MGA]],4)</f>
        <v>NO A</v>
      </c>
      <c r="G789" t="s">
        <v>1390</v>
      </c>
      <c r="H789" t="s">
        <v>1390</v>
      </c>
      <c r="I789" t="s">
        <v>1390</v>
      </c>
      <c r="J789" t="s">
        <v>1390</v>
      </c>
      <c r="K789" t="s">
        <v>1390</v>
      </c>
      <c r="L789" t="s">
        <v>1390</v>
      </c>
      <c r="M789" t="s">
        <v>1390</v>
      </c>
      <c r="N789" s="28">
        <v>129773362</v>
      </c>
      <c r="O789" s="28">
        <v>129773362</v>
      </c>
      <c r="P789" s="28">
        <v>129773362</v>
      </c>
      <c r="Q789" s="28" t="str">
        <f>IF(AND(LEN(CUIPO_datos_abiertos[[#This Row],[COD_PROGRAMATICO_MGA]])=7,ISNUMBER(VALUE(CUIPO_datos_abiertos[[#This Row],[COD_PROGRAMATICO_MGA]]))),"VALIDO","")</f>
        <v/>
      </c>
    </row>
    <row r="790" spans="1:17" hidden="1" x14ac:dyDescent="0.3">
      <c r="A790">
        <v>20251201</v>
      </c>
      <c r="B790" t="s">
        <v>1384</v>
      </c>
      <c r="C790" t="s">
        <v>1388</v>
      </c>
      <c r="D790" t="s">
        <v>1386</v>
      </c>
      <c r="E790" t="s">
        <v>1398</v>
      </c>
      <c r="F790" t="str">
        <f>LEFT(CUIPO_datos_abiertos[[#This Row],[COD_PROGRAMATICO_MGA]],4)</f>
        <v>0</v>
      </c>
      <c r="G790" t="s">
        <v>1388</v>
      </c>
      <c r="H790" t="s">
        <v>1478</v>
      </c>
      <c r="I790" t="s">
        <v>1390</v>
      </c>
      <c r="J790" t="s">
        <v>1391</v>
      </c>
      <c r="K790" t="s">
        <v>1392</v>
      </c>
      <c r="L790" t="s">
        <v>1390</v>
      </c>
      <c r="M790" t="s">
        <v>1390</v>
      </c>
      <c r="N790" s="28">
        <v>7417996707</v>
      </c>
      <c r="O790" s="28">
        <v>7258748387</v>
      </c>
      <c r="P790" s="28">
        <v>7030553187</v>
      </c>
      <c r="Q790" s="28" t="str">
        <f>IF(AND(LEN(CUIPO_datos_abiertos[[#This Row],[COD_PROGRAMATICO_MGA]])=7,ISNUMBER(VALUE(CUIPO_datos_abiertos[[#This Row],[COD_PROGRAMATICO_MGA]]))),"VALIDO","")</f>
        <v/>
      </c>
    </row>
    <row r="791" spans="1:17" hidden="1" x14ac:dyDescent="0.3">
      <c r="A791">
        <v>20251201</v>
      </c>
      <c r="B791" t="s">
        <v>1384</v>
      </c>
      <c r="C791" t="s">
        <v>1407</v>
      </c>
      <c r="D791" t="s">
        <v>1386</v>
      </c>
      <c r="E791" t="s">
        <v>1402</v>
      </c>
      <c r="F791" t="str">
        <f>LEFT(CUIPO_datos_abiertos[[#This Row],[COD_PROGRAMATICO_MGA]],4)</f>
        <v>2201</v>
      </c>
      <c r="G791" t="s">
        <v>51</v>
      </c>
      <c r="H791" t="s">
        <v>1389</v>
      </c>
      <c r="I791" t="s">
        <v>1408</v>
      </c>
      <c r="J791" t="s">
        <v>1404</v>
      </c>
      <c r="K791" t="s">
        <v>1392</v>
      </c>
      <c r="L791" t="s">
        <v>1390</v>
      </c>
      <c r="M791" t="s">
        <v>1390</v>
      </c>
      <c r="N791" s="28">
        <v>2057817935</v>
      </c>
      <c r="O791" s="28">
        <v>2057817935</v>
      </c>
      <c r="P791" s="28">
        <v>2057817935</v>
      </c>
      <c r="Q791" s="28" t="str">
        <f>IF(AND(LEN(CUIPO_datos_abiertos[[#This Row],[COD_PROGRAMATICO_MGA]])=7,ISNUMBER(VALUE(CUIPO_datos_abiertos[[#This Row],[COD_PROGRAMATICO_MGA]]))),"VALIDO","")</f>
        <v>VALIDO</v>
      </c>
    </row>
    <row r="792" spans="1:17" hidden="1" x14ac:dyDescent="0.3">
      <c r="A792">
        <v>20251201</v>
      </c>
      <c r="B792" t="s">
        <v>1384</v>
      </c>
      <c r="C792" t="s">
        <v>1385</v>
      </c>
      <c r="D792" t="s">
        <v>1386</v>
      </c>
      <c r="E792" t="s">
        <v>1387</v>
      </c>
      <c r="F792" t="str">
        <f>LEFT(CUIPO_datos_abiertos[[#This Row],[COD_PROGRAMATICO_MGA]],4)</f>
        <v>0</v>
      </c>
      <c r="G792" t="s">
        <v>1388</v>
      </c>
      <c r="H792" t="s">
        <v>1478</v>
      </c>
      <c r="I792" t="s">
        <v>1390</v>
      </c>
      <c r="J792" t="s">
        <v>1391</v>
      </c>
      <c r="K792" t="s">
        <v>1392</v>
      </c>
      <c r="L792" t="s">
        <v>1390</v>
      </c>
      <c r="M792" t="s">
        <v>1390</v>
      </c>
      <c r="N792" s="28">
        <v>236676400</v>
      </c>
      <c r="O792" s="28">
        <v>236676400</v>
      </c>
      <c r="P792" s="28">
        <v>236676400</v>
      </c>
      <c r="Q792" s="28" t="str">
        <f>IF(AND(LEN(CUIPO_datos_abiertos[[#This Row],[COD_PROGRAMATICO_MGA]])=7,ISNUMBER(VALUE(CUIPO_datos_abiertos[[#This Row],[COD_PROGRAMATICO_MGA]]))),"VALIDO","")</f>
        <v/>
      </c>
    </row>
    <row r="793" spans="1:17" hidden="1" x14ac:dyDescent="0.3">
      <c r="A793">
        <v>20251201</v>
      </c>
      <c r="B793" t="s">
        <v>1384</v>
      </c>
      <c r="C793" t="s">
        <v>1407</v>
      </c>
      <c r="D793" t="s">
        <v>1386</v>
      </c>
      <c r="E793" t="s">
        <v>1402</v>
      </c>
      <c r="F793" t="str">
        <f>LEFT(CUIPO_datos_abiertos[[#This Row],[COD_PROGRAMATICO_MGA]],4)</f>
        <v>2201</v>
      </c>
      <c r="G793" t="s">
        <v>51</v>
      </c>
      <c r="H793" t="s">
        <v>1389</v>
      </c>
      <c r="I793" t="s">
        <v>1403</v>
      </c>
      <c r="J793" t="s">
        <v>1404</v>
      </c>
      <c r="K793" t="s">
        <v>1392</v>
      </c>
      <c r="L793" t="s">
        <v>1390</v>
      </c>
      <c r="M793" t="s">
        <v>1459</v>
      </c>
      <c r="N793" s="28">
        <v>2423543800</v>
      </c>
      <c r="O793" s="28">
        <v>2423543800</v>
      </c>
      <c r="P793" s="28">
        <v>2423543800</v>
      </c>
      <c r="Q793" s="28" t="str">
        <f>IF(AND(LEN(CUIPO_datos_abiertos[[#This Row],[COD_PROGRAMATICO_MGA]])=7,ISNUMBER(VALUE(CUIPO_datos_abiertos[[#This Row],[COD_PROGRAMATICO_MGA]]))),"VALIDO","")</f>
        <v>VALIDO</v>
      </c>
    </row>
    <row r="794" spans="1:17" hidden="1" x14ac:dyDescent="0.3">
      <c r="A794">
        <v>20251201</v>
      </c>
      <c r="B794" t="s">
        <v>1384</v>
      </c>
      <c r="C794" t="s">
        <v>1407</v>
      </c>
      <c r="D794" t="s">
        <v>1386</v>
      </c>
      <c r="E794" t="s">
        <v>1402</v>
      </c>
      <c r="F794" t="str">
        <f>LEFT(CUIPO_datos_abiertos[[#This Row],[COD_PROGRAMATICO_MGA]],4)</f>
        <v>2201</v>
      </c>
      <c r="G794" t="s">
        <v>51</v>
      </c>
      <c r="H794" t="s">
        <v>1389</v>
      </c>
      <c r="I794" t="s">
        <v>1408</v>
      </c>
      <c r="J794" t="s">
        <v>1404</v>
      </c>
      <c r="K794" t="s">
        <v>1392</v>
      </c>
      <c r="L794" t="s">
        <v>1390</v>
      </c>
      <c r="M794" t="s">
        <v>1390</v>
      </c>
      <c r="N794" s="28">
        <v>45890909</v>
      </c>
      <c r="O794" s="28">
        <v>45890909</v>
      </c>
      <c r="P794" s="28">
        <v>45890909</v>
      </c>
      <c r="Q794" s="28" t="str">
        <f>IF(AND(LEN(CUIPO_datos_abiertos[[#This Row],[COD_PROGRAMATICO_MGA]])=7,ISNUMBER(VALUE(CUIPO_datos_abiertos[[#This Row],[COD_PROGRAMATICO_MGA]]))),"VALIDO","")</f>
        <v>VALIDO</v>
      </c>
    </row>
    <row r="795" spans="1:17" hidden="1" x14ac:dyDescent="0.3">
      <c r="A795">
        <v>20251201</v>
      </c>
      <c r="B795" t="s">
        <v>1384</v>
      </c>
      <c r="C795" t="s">
        <v>1554</v>
      </c>
      <c r="D795" t="s">
        <v>1386</v>
      </c>
      <c r="E795" t="s">
        <v>1398</v>
      </c>
      <c r="F795" t="str">
        <f>LEFT(CUIPO_datos_abiertos[[#This Row],[COD_PROGRAMATICO_MGA]],4)</f>
        <v>4301</v>
      </c>
      <c r="G795" t="s">
        <v>1555</v>
      </c>
      <c r="H795" t="s">
        <v>1389</v>
      </c>
      <c r="I795" t="s">
        <v>1390</v>
      </c>
      <c r="J795" t="s">
        <v>1396</v>
      </c>
      <c r="K795" t="s">
        <v>1392</v>
      </c>
      <c r="L795" t="s">
        <v>1390</v>
      </c>
      <c r="M795" t="s">
        <v>1492</v>
      </c>
      <c r="N795" s="28">
        <v>1675098590</v>
      </c>
      <c r="O795" s="28">
        <v>1675098590</v>
      </c>
      <c r="P795" s="28">
        <v>1675098590</v>
      </c>
      <c r="Q795" s="28" t="str">
        <f>IF(AND(LEN(CUIPO_datos_abiertos[[#This Row],[COD_PROGRAMATICO_MGA]])=7,ISNUMBER(VALUE(CUIPO_datos_abiertos[[#This Row],[COD_PROGRAMATICO_MGA]]))),"VALIDO","")</f>
        <v>VALIDO</v>
      </c>
    </row>
    <row r="796" spans="1:17" hidden="1" x14ac:dyDescent="0.3">
      <c r="A796">
        <v>20251201</v>
      </c>
      <c r="B796" t="s">
        <v>1384</v>
      </c>
      <c r="C796" t="s">
        <v>1407</v>
      </c>
      <c r="D796" t="s">
        <v>1386</v>
      </c>
      <c r="E796" t="s">
        <v>1402</v>
      </c>
      <c r="F796" t="str">
        <f>LEFT(CUIPO_datos_abiertos[[#This Row],[COD_PROGRAMATICO_MGA]],4)</f>
        <v>2201</v>
      </c>
      <c r="G796" t="s">
        <v>51</v>
      </c>
      <c r="H796" t="s">
        <v>1389</v>
      </c>
      <c r="I796" t="s">
        <v>1403</v>
      </c>
      <c r="J796" t="s">
        <v>1404</v>
      </c>
      <c r="K796" t="s">
        <v>1392</v>
      </c>
      <c r="L796" t="s">
        <v>1390</v>
      </c>
      <c r="M796" t="s">
        <v>1390</v>
      </c>
      <c r="N796" s="28">
        <v>257071485</v>
      </c>
      <c r="O796" s="28">
        <v>257071485</v>
      </c>
      <c r="P796" s="28">
        <v>257071485</v>
      </c>
      <c r="Q796" s="28" t="str">
        <f>IF(AND(LEN(CUIPO_datos_abiertos[[#This Row],[COD_PROGRAMATICO_MGA]])=7,ISNUMBER(VALUE(CUIPO_datos_abiertos[[#This Row],[COD_PROGRAMATICO_MGA]]))),"VALIDO","")</f>
        <v>VALIDO</v>
      </c>
    </row>
    <row r="797" spans="1:17" hidden="1" x14ac:dyDescent="0.3">
      <c r="A797">
        <v>20260301</v>
      </c>
      <c r="B797" t="s">
        <v>1384</v>
      </c>
      <c r="C797" t="s">
        <v>1388</v>
      </c>
      <c r="D797" t="s">
        <v>1386</v>
      </c>
      <c r="E797" t="s">
        <v>1443</v>
      </c>
      <c r="F797" t="str">
        <f>LEFT(CUIPO_datos_abiertos[[#This Row],[COD_PROGRAMATICO_MGA]],4)</f>
        <v>NO A</v>
      </c>
      <c r="G797" t="s">
        <v>1390</v>
      </c>
      <c r="H797" t="s">
        <v>1390</v>
      </c>
      <c r="I797" t="s">
        <v>1390</v>
      </c>
      <c r="J797" t="s">
        <v>1390</v>
      </c>
      <c r="K797" t="s">
        <v>1390</v>
      </c>
      <c r="L797" t="s">
        <v>1390</v>
      </c>
      <c r="M797" t="s">
        <v>1390</v>
      </c>
      <c r="N797" s="28">
        <v>192632358</v>
      </c>
      <c r="O797" s="28">
        <v>78734963</v>
      </c>
      <c r="P797" s="28">
        <v>76050653</v>
      </c>
      <c r="Q797" s="28" t="str">
        <f>IF(AND(LEN(CUIPO_datos_abiertos[[#This Row],[COD_PROGRAMATICO_MGA]])=7,ISNUMBER(VALUE(CUIPO_datos_abiertos[[#This Row],[COD_PROGRAMATICO_MGA]]))),"VALIDO","")</f>
        <v/>
      </c>
    </row>
    <row r="798" spans="1:17" hidden="1" x14ac:dyDescent="0.3">
      <c r="A798">
        <v>20260301</v>
      </c>
      <c r="B798" t="s">
        <v>1384</v>
      </c>
      <c r="C798" t="s">
        <v>1488</v>
      </c>
      <c r="D798" t="s">
        <v>1386</v>
      </c>
      <c r="E798" t="s">
        <v>1398</v>
      </c>
      <c r="F798" t="str">
        <f>LEFT(CUIPO_datos_abiertos[[#This Row],[COD_PROGRAMATICO_MGA]],4)</f>
        <v>4599</v>
      </c>
      <c r="G798" t="s">
        <v>1711</v>
      </c>
      <c r="H798" t="s">
        <v>1411</v>
      </c>
      <c r="I798" t="s">
        <v>1390</v>
      </c>
      <c r="J798" t="s">
        <v>1417</v>
      </c>
      <c r="K798" t="s">
        <v>1392</v>
      </c>
      <c r="L798" t="s">
        <v>1390</v>
      </c>
      <c r="M798" t="s">
        <v>1390</v>
      </c>
      <c r="N798" s="28">
        <v>228423827</v>
      </c>
      <c r="O798" s="28">
        <v>90441547</v>
      </c>
      <c r="P798" s="28">
        <v>0</v>
      </c>
      <c r="Q798" s="28" t="str">
        <f>IF(AND(LEN(CUIPO_datos_abiertos[[#This Row],[COD_PROGRAMATICO_MGA]])=7,ISNUMBER(VALUE(CUIPO_datos_abiertos[[#This Row],[COD_PROGRAMATICO_MGA]]))),"VALIDO","")</f>
        <v>VALIDO</v>
      </c>
    </row>
    <row r="799" spans="1:17" hidden="1" x14ac:dyDescent="0.3">
      <c r="A799">
        <v>20251201</v>
      </c>
      <c r="B799" t="s">
        <v>1384</v>
      </c>
      <c r="C799" t="s">
        <v>1390</v>
      </c>
      <c r="D799" t="s">
        <v>1386</v>
      </c>
      <c r="E799" t="s">
        <v>1394</v>
      </c>
      <c r="F799" t="str">
        <f>LEFT(CUIPO_datos_abiertos[[#This Row],[COD_PROGRAMATICO_MGA]],4)</f>
        <v>1903</v>
      </c>
      <c r="G799" t="s">
        <v>1399</v>
      </c>
      <c r="H799" t="s">
        <v>1389</v>
      </c>
      <c r="I799" t="s">
        <v>1712</v>
      </c>
      <c r="J799" t="s">
        <v>1396</v>
      </c>
      <c r="K799" t="s">
        <v>1392</v>
      </c>
      <c r="L799" t="s">
        <v>1390</v>
      </c>
      <c r="M799" t="s">
        <v>1390</v>
      </c>
      <c r="N799" s="28">
        <v>324774626</v>
      </c>
      <c r="O799" s="28">
        <v>324774626</v>
      </c>
      <c r="P799" s="28">
        <v>324774626</v>
      </c>
      <c r="Q799" s="28" t="str">
        <f>IF(AND(LEN(CUIPO_datos_abiertos[[#This Row],[COD_PROGRAMATICO_MGA]])=7,ISNUMBER(VALUE(CUIPO_datos_abiertos[[#This Row],[COD_PROGRAMATICO_MGA]]))),"VALIDO","")</f>
        <v>VALIDO</v>
      </c>
    </row>
    <row r="800" spans="1:17" hidden="1" x14ac:dyDescent="0.3">
      <c r="A800">
        <v>20260301</v>
      </c>
      <c r="B800" t="s">
        <v>1384</v>
      </c>
      <c r="C800" t="s">
        <v>1401</v>
      </c>
      <c r="D800" t="s">
        <v>1386</v>
      </c>
      <c r="E800" t="s">
        <v>1402</v>
      </c>
      <c r="F800" t="str">
        <f>LEFT(CUIPO_datos_abiertos[[#This Row],[COD_PROGRAMATICO_MGA]],4)</f>
        <v>2201</v>
      </c>
      <c r="G800" t="s">
        <v>51</v>
      </c>
      <c r="H800" t="s">
        <v>1389</v>
      </c>
      <c r="I800" t="s">
        <v>1403</v>
      </c>
      <c r="J800" t="s">
        <v>1404</v>
      </c>
      <c r="K800" t="s">
        <v>1392</v>
      </c>
      <c r="L800" t="s">
        <v>1390</v>
      </c>
      <c r="M800" t="s">
        <v>1459</v>
      </c>
      <c r="N800" s="28">
        <v>551924800</v>
      </c>
      <c r="O800" s="28">
        <v>551924800</v>
      </c>
      <c r="P800" s="28">
        <v>551924800</v>
      </c>
      <c r="Q800" s="28" t="str">
        <f>IF(AND(LEN(CUIPO_datos_abiertos[[#This Row],[COD_PROGRAMATICO_MGA]])=7,ISNUMBER(VALUE(CUIPO_datos_abiertos[[#This Row],[COD_PROGRAMATICO_MGA]]))),"VALIDO","")</f>
        <v>VALIDO</v>
      </c>
    </row>
    <row r="801" spans="1:17" hidden="1" x14ac:dyDescent="0.3">
      <c r="A801">
        <v>20260301</v>
      </c>
      <c r="B801" t="s">
        <v>1384</v>
      </c>
      <c r="C801" t="s">
        <v>1388</v>
      </c>
      <c r="D801" t="s">
        <v>1386</v>
      </c>
      <c r="E801" t="s">
        <v>1398</v>
      </c>
      <c r="F801" t="str">
        <f>LEFT(CUIPO_datos_abiertos[[#This Row],[COD_PROGRAMATICO_MGA]],4)</f>
        <v>0</v>
      </c>
      <c r="G801" t="s">
        <v>1388</v>
      </c>
      <c r="H801" t="s">
        <v>1389</v>
      </c>
      <c r="I801" t="s">
        <v>1390</v>
      </c>
      <c r="J801" t="s">
        <v>1391</v>
      </c>
      <c r="K801" t="s">
        <v>1392</v>
      </c>
      <c r="L801" t="s">
        <v>1390</v>
      </c>
      <c r="M801" t="s">
        <v>1390</v>
      </c>
      <c r="N801" s="28">
        <v>77678743</v>
      </c>
      <c r="O801" s="28">
        <v>77678743</v>
      </c>
      <c r="P801" s="28">
        <v>77678743</v>
      </c>
      <c r="Q801" s="28" t="str">
        <f>IF(AND(LEN(CUIPO_datos_abiertos[[#This Row],[COD_PROGRAMATICO_MGA]])=7,ISNUMBER(VALUE(CUIPO_datos_abiertos[[#This Row],[COD_PROGRAMATICO_MGA]]))),"VALIDO","")</f>
        <v/>
      </c>
    </row>
    <row r="802" spans="1:17" hidden="1" x14ac:dyDescent="0.3">
      <c r="A802">
        <v>20260301</v>
      </c>
      <c r="B802" t="s">
        <v>1384</v>
      </c>
      <c r="C802" t="s">
        <v>1388</v>
      </c>
      <c r="D802" t="s">
        <v>1386</v>
      </c>
      <c r="E802" t="s">
        <v>1394</v>
      </c>
      <c r="F802" t="str">
        <f>LEFT(CUIPO_datos_abiertos[[#This Row],[COD_PROGRAMATICO_MGA]],4)</f>
        <v>NO A</v>
      </c>
      <c r="G802" t="s">
        <v>1390</v>
      </c>
      <c r="H802" t="s">
        <v>1390</v>
      </c>
      <c r="I802" t="s">
        <v>1390</v>
      </c>
      <c r="J802" t="s">
        <v>1390</v>
      </c>
      <c r="K802" t="s">
        <v>1390</v>
      </c>
      <c r="L802" t="s">
        <v>1390</v>
      </c>
      <c r="M802" t="s">
        <v>1390</v>
      </c>
      <c r="N802" s="28">
        <v>191400000</v>
      </c>
      <c r="O802" s="28">
        <v>0</v>
      </c>
      <c r="P802" s="28">
        <v>0</v>
      </c>
      <c r="Q802" s="28" t="str">
        <f>IF(AND(LEN(CUIPO_datos_abiertos[[#This Row],[COD_PROGRAMATICO_MGA]])=7,ISNUMBER(VALUE(CUIPO_datos_abiertos[[#This Row],[COD_PROGRAMATICO_MGA]]))),"VALIDO","")</f>
        <v/>
      </c>
    </row>
    <row r="803" spans="1:17" hidden="1" x14ac:dyDescent="0.3">
      <c r="A803">
        <v>20251201</v>
      </c>
      <c r="B803" t="s">
        <v>1384</v>
      </c>
      <c r="C803" t="s">
        <v>1407</v>
      </c>
      <c r="D803" t="s">
        <v>1386</v>
      </c>
      <c r="E803" t="s">
        <v>1402</v>
      </c>
      <c r="F803" t="str">
        <f>LEFT(CUIPO_datos_abiertos[[#This Row],[COD_PROGRAMATICO_MGA]],4)</f>
        <v>2201</v>
      </c>
      <c r="G803" t="s">
        <v>51</v>
      </c>
      <c r="H803" t="s">
        <v>1389</v>
      </c>
      <c r="I803" t="s">
        <v>1426</v>
      </c>
      <c r="J803" t="s">
        <v>1404</v>
      </c>
      <c r="K803" t="s">
        <v>1392</v>
      </c>
      <c r="L803" t="s">
        <v>1390</v>
      </c>
      <c r="M803" t="s">
        <v>1459</v>
      </c>
      <c r="N803" s="28">
        <v>135370000</v>
      </c>
      <c r="O803" s="28">
        <v>135370000</v>
      </c>
      <c r="P803" s="28">
        <v>135370000</v>
      </c>
      <c r="Q803" s="28" t="str">
        <f>IF(AND(LEN(CUIPO_datos_abiertos[[#This Row],[COD_PROGRAMATICO_MGA]])=7,ISNUMBER(VALUE(CUIPO_datos_abiertos[[#This Row],[COD_PROGRAMATICO_MGA]]))),"VALIDO","")</f>
        <v>VALIDO</v>
      </c>
    </row>
    <row r="804" spans="1:17" hidden="1" x14ac:dyDescent="0.3">
      <c r="A804">
        <v>20260301</v>
      </c>
      <c r="B804" t="s">
        <v>1384</v>
      </c>
      <c r="C804" t="s">
        <v>1388</v>
      </c>
      <c r="D804" t="s">
        <v>1386</v>
      </c>
      <c r="E804" t="s">
        <v>1398</v>
      </c>
      <c r="F804" t="str">
        <f>LEFT(CUIPO_datos_abiertos[[#This Row],[COD_PROGRAMATICO_MGA]],4)</f>
        <v>0</v>
      </c>
      <c r="G804" t="s">
        <v>1388</v>
      </c>
      <c r="H804" t="s">
        <v>1389</v>
      </c>
      <c r="I804" t="s">
        <v>1390</v>
      </c>
      <c r="J804" t="s">
        <v>1391</v>
      </c>
      <c r="K804" t="s">
        <v>1392</v>
      </c>
      <c r="L804" t="s">
        <v>1390</v>
      </c>
      <c r="M804" t="s">
        <v>1390</v>
      </c>
      <c r="N804" s="28">
        <v>36216406</v>
      </c>
      <c r="O804" s="28">
        <v>36216406</v>
      </c>
      <c r="P804" s="28">
        <v>36216406</v>
      </c>
      <c r="Q804" s="28" t="str">
        <f>IF(AND(LEN(CUIPO_datos_abiertos[[#This Row],[COD_PROGRAMATICO_MGA]])=7,ISNUMBER(VALUE(CUIPO_datos_abiertos[[#This Row],[COD_PROGRAMATICO_MGA]]))),"VALIDO","")</f>
        <v/>
      </c>
    </row>
    <row r="805" spans="1:17" hidden="1" x14ac:dyDescent="0.3">
      <c r="A805">
        <v>20260301</v>
      </c>
      <c r="B805" t="s">
        <v>1384</v>
      </c>
      <c r="C805" t="s">
        <v>1542</v>
      </c>
      <c r="D805" t="s">
        <v>1397</v>
      </c>
      <c r="E805" t="s">
        <v>1398</v>
      </c>
      <c r="F805" t="str">
        <f>LEFT(CUIPO_datos_abiertos[[#This Row],[COD_PROGRAMATICO_MGA]],4)</f>
        <v>4599</v>
      </c>
      <c r="G805" t="s">
        <v>86</v>
      </c>
      <c r="H805" t="s">
        <v>1525</v>
      </c>
      <c r="I805" t="s">
        <v>1390</v>
      </c>
      <c r="J805" t="s">
        <v>1501</v>
      </c>
      <c r="K805" t="s">
        <v>1392</v>
      </c>
      <c r="L805" t="s">
        <v>1390</v>
      </c>
      <c r="M805" t="s">
        <v>1390</v>
      </c>
      <c r="N805" s="28">
        <v>19369140</v>
      </c>
      <c r="O805" s="28">
        <v>19369140</v>
      </c>
      <c r="P805" s="28">
        <v>19369140</v>
      </c>
      <c r="Q805" s="28" t="str">
        <f>IF(AND(LEN(CUIPO_datos_abiertos[[#This Row],[COD_PROGRAMATICO_MGA]])=7,ISNUMBER(VALUE(CUIPO_datos_abiertos[[#This Row],[COD_PROGRAMATICO_MGA]]))),"VALIDO","")</f>
        <v>VALIDO</v>
      </c>
    </row>
    <row r="806" spans="1:17" hidden="1" x14ac:dyDescent="0.3">
      <c r="A806">
        <v>20251201</v>
      </c>
      <c r="B806" t="s">
        <v>1384</v>
      </c>
      <c r="C806" t="s">
        <v>1713</v>
      </c>
      <c r="D806" t="s">
        <v>1386</v>
      </c>
      <c r="E806" t="s">
        <v>1398</v>
      </c>
      <c r="F806" t="str">
        <f>LEFT(CUIPO_datos_abiertos[[#This Row],[COD_PROGRAMATICO_MGA]],4)</f>
        <v>3301</v>
      </c>
      <c r="G806" t="s">
        <v>463</v>
      </c>
      <c r="H806" t="s">
        <v>1389</v>
      </c>
      <c r="I806" t="s">
        <v>1390</v>
      </c>
      <c r="J806" t="s">
        <v>1425</v>
      </c>
      <c r="K806" t="s">
        <v>1392</v>
      </c>
      <c r="L806" t="s">
        <v>1390</v>
      </c>
      <c r="M806" t="s">
        <v>1451</v>
      </c>
      <c r="N806" s="28">
        <v>414518220</v>
      </c>
      <c r="O806" s="28">
        <v>414518220</v>
      </c>
      <c r="P806" s="28">
        <v>414518220</v>
      </c>
      <c r="Q806" s="28" t="str">
        <f>IF(AND(LEN(CUIPO_datos_abiertos[[#This Row],[COD_PROGRAMATICO_MGA]])=7,ISNUMBER(VALUE(CUIPO_datos_abiertos[[#This Row],[COD_PROGRAMATICO_MGA]]))),"VALIDO","")</f>
        <v>VALIDO</v>
      </c>
    </row>
    <row r="807" spans="1:17" hidden="1" x14ac:dyDescent="0.3">
      <c r="A807">
        <v>20251201</v>
      </c>
      <c r="B807" t="s">
        <v>1384</v>
      </c>
      <c r="C807" t="s">
        <v>1388</v>
      </c>
      <c r="D807" t="s">
        <v>1386</v>
      </c>
      <c r="E807" t="s">
        <v>1402</v>
      </c>
      <c r="F807" t="str">
        <f>LEFT(CUIPO_datos_abiertos[[#This Row],[COD_PROGRAMATICO_MGA]],4)</f>
        <v>NO A</v>
      </c>
      <c r="G807" t="s">
        <v>1390</v>
      </c>
      <c r="H807" t="s">
        <v>1390</v>
      </c>
      <c r="I807" t="s">
        <v>1390</v>
      </c>
      <c r="J807" t="s">
        <v>1390</v>
      </c>
      <c r="K807" t="s">
        <v>1390</v>
      </c>
      <c r="L807" t="s">
        <v>1390</v>
      </c>
      <c r="M807" t="s">
        <v>1390</v>
      </c>
      <c r="N807" s="28">
        <v>32682008935</v>
      </c>
      <c r="O807" s="28">
        <v>32324627108</v>
      </c>
      <c r="P807" s="28">
        <v>30677217937</v>
      </c>
      <c r="Q807" s="28" t="str">
        <f>IF(AND(LEN(CUIPO_datos_abiertos[[#This Row],[COD_PROGRAMATICO_MGA]])=7,ISNUMBER(VALUE(CUIPO_datos_abiertos[[#This Row],[COD_PROGRAMATICO_MGA]]))),"VALIDO","")</f>
        <v/>
      </c>
    </row>
    <row r="808" spans="1:17" hidden="1" x14ac:dyDescent="0.3">
      <c r="A808">
        <v>20251201</v>
      </c>
      <c r="B808" t="s">
        <v>1384</v>
      </c>
      <c r="C808" t="s">
        <v>1714</v>
      </c>
      <c r="D808" t="s">
        <v>1386</v>
      </c>
      <c r="E808" t="s">
        <v>1394</v>
      </c>
      <c r="F808" t="str">
        <f>LEFT(CUIPO_datos_abiertos[[#This Row],[COD_PROGRAMATICO_MGA]],4)</f>
        <v>1903</v>
      </c>
      <c r="G808" t="s">
        <v>78</v>
      </c>
      <c r="H808" t="s">
        <v>1389</v>
      </c>
      <c r="I808" t="s">
        <v>1477</v>
      </c>
      <c r="J808" t="s">
        <v>1715</v>
      </c>
      <c r="K808" t="s">
        <v>1392</v>
      </c>
      <c r="L808" t="s">
        <v>1390</v>
      </c>
      <c r="M808" t="s">
        <v>1390</v>
      </c>
      <c r="N808" s="28">
        <v>832855800</v>
      </c>
      <c r="O808" s="28">
        <v>832855800</v>
      </c>
      <c r="P808" s="28">
        <v>0</v>
      </c>
      <c r="Q808" s="28" t="str">
        <f>IF(AND(LEN(CUIPO_datos_abiertos[[#This Row],[COD_PROGRAMATICO_MGA]])=7,ISNUMBER(VALUE(CUIPO_datos_abiertos[[#This Row],[COD_PROGRAMATICO_MGA]]))),"VALIDO","")</f>
        <v>VALIDO</v>
      </c>
    </row>
    <row r="809" spans="1:17" hidden="1" x14ac:dyDescent="0.3">
      <c r="A809">
        <v>20260301</v>
      </c>
      <c r="B809" t="s">
        <v>1384</v>
      </c>
      <c r="C809" t="s">
        <v>1467</v>
      </c>
      <c r="D809" t="s">
        <v>1386</v>
      </c>
      <c r="E809" t="s">
        <v>1394</v>
      </c>
      <c r="F809" t="str">
        <f>LEFT(CUIPO_datos_abiertos[[#This Row],[COD_PROGRAMATICO_MGA]],4)</f>
        <v>1905</v>
      </c>
      <c r="G809" t="s">
        <v>355</v>
      </c>
      <c r="H809" t="s">
        <v>1419</v>
      </c>
      <c r="I809" t="s">
        <v>1716</v>
      </c>
      <c r="J809" t="s">
        <v>1462</v>
      </c>
      <c r="K809" t="s">
        <v>1392</v>
      </c>
      <c r="L809" t="s">
        <v>1390</v>
      </c>
      <c r="M809" t="s">
        <v>1390</v>
      </c>
      <c r="N809" s="28">
        <v>51520200</v>
      </c>
      <c r="O809" s="28">
        <v>17173400</v>
      </c>
      <c r="P809" s="28">
        <v>12880050</v>
      </c>
      <c r="Q809" s="28" t="str">
        <f>IF(AND(LEN(CUIPO_datos_abiertos[[#This Row],[COD_PROGRAMATICO_MGA]])=7,ISNUMBER(VALUE(CUIPO_datos_abiertos[[#This Row],[COD_PROGRAMATICO_MGA]]))),"VALIDO","")</f>
        <v>VALIDO</v>
      </c>
    </row>
    <row r="810" spans="1:17" hidden="1" x14ac:dyDescent="0.3">
      <c r="A810">
        <v>20251201</v>
      </c>
      <c r="B810" t="s">
        <v>1384</v>
      </c>
      <c r="C810" t="s">
        <v>1407</v>
      </c>
      <c r="D810" t="s">
        <v>1386</v>
      </c>
      <c r="E810" t="s">
        <v>1402</v>
      </c>
      <c r="F810" t="str">
        <f>LEFT(CUIPO_datos_abiertos[[#This Row],[COD_PROGRAMATICO_MGA]],4)</f>
        <v>2201</v>
      </c>
      <c r="G810" t="s">
        <v>51</v>
      </c>
      <c r="H810" t="s">
        <v>1389</v>
      </c>
      <c r="I810" t="s">
        <v>1403</v>
      </c>
      <c r="J810" t="s">
        <v>1717</v>
      </c>
      <c r="K810" t="s">
        <v>1392</v>
      </c>
      <c r="L810" t="s">
        <v>1390</v>
      </c>
      <c r="M810" t="s">
        <v>1390</v>
      </c>
      <c r="N810" s="28">
        <v>385104312</v>
      </c>
      <c r="O810" s="28">
        <v>385104312</v>
      </c>
      <c r="P810" s="28">
        <v>385104312</v>
      </c>
      <c r="Q810" s="28" t="str">
        <f>IF(AND(LEN(CUIPO_datos_abiertos[[#This Row],[COD_PROGRAMATICO_MGA]])=7,ISNUMBER(VALUE(CUIPO_datos_abiertos[[#This Row],[COD_PROGRAMATICO_MGA]]))),"VALIDO","")</f>
        <v>VALIDO</v>
      </c>
    </row>
    <row r="811" spans="1:17" hidden="1" x14ac:dyDescent="0.3">
      <c r="A811">
        <v>20251201</v>
      </c>
      <c r="B811" t="s">
        <v>1384</v>
      </c>
      <c r="C811" t="s">
        <v>1388</v>
      </c>
      <c r="D811" t="s">
        <v>1386</v>
      </c>
      <c r="E811" t="s">
        <v>1398</v>
      </c>
      <c r="F811" t="str">
        <f>LEFT(CUIPO_datos_abiertos[[#This Row],[COD_PROGRAMATICO_MGA]],4)</f>
        <v>NO A</v>
      </c>
      <c r="G811" t="s">
        <v>1390</v>
      </c>
      <c r="H811" t="s">
        <v>1390</v>
      </c>
      <c r="I811" t="s">
        <v>1390</v>
      </c>
      <c r="J811" t="s">
        <v>1390</v>
      </c>
      <c r="K811" t="s">
        <v>1390</v>
      </c>
      <c r="L811" t="s">
        <v>1390</v>
      </c>
      <c r="M811" t="s">
        <v>1390</v>
      </c>
      <c r="N811" s="28">
        <v>10660434780</v>
      </c>
      <c r="O811" s="28">
        <v>10660434780</v>
      </c>
      <c r="P811" s="28">
        <v>10660434780</v>
      </c>
      <c r="Q811" s="28" t="str">
        <f>IF(AND(LEN(CUIPO_datos_abiertos[[#This Row],[COD_PROGRAMATICO_MGA]])=7,ISNUMBER(VALUE(CUIPO_datos_abiertos[[#This Row],[COD_PROGRAMATICO_MGA]]))),"VALIDO","")</f>
        <v/>
      </c>
    </row>
    <row r="812" spans="1:17" hidden="1" x14ac:dyDescent="0.3">
      <c r="A812">
        <v>20251201</v>
      </c>
      <c r="B812" t="s">
        <v>1384</v>
      </c>
      <c r="C812" t="s">
        <v>1718</v>
      </c>
      <c r="D812" t="s">
        <v>1386</v>
      </c>
      <c r="E812" t="s">
        <v>1398</v>
      </c>
      <c r="F812" t="str">
        <f>LEFT(CUIPO_datos_abiertos[[#This Row],[COD_PROGRAMATICO_MGA]],4)</f>
        <v>4501</v>
      </c>
      <c r="G812" t="s">
        <v>176</v>
      </c>
      <c r="H812" t="s">
        <v>1389</v>
      </c>
      <c r="I812" t="s">
        <v>1390</v>
      </c>
      <c r="J812" t="s">
        <v>1446</v>
      </c>
      <c r="K812" t="s">
        <v>1392</v>
      </c>
      <c r="L812" t="s">
        <v>1390</v>
      </c>
      <c r="M812" t="s">
        <v>1390</v>
      </c>
      <c r="N812" s="28">
        <v>2257939000</v>
      </c>
      <c r="O812" s="28">
        <v>2257939000</v>
      </c>
      <c r="P812" s="28">
        <v>2257939000</v>
      </c>
      <c r="Q812" s="28" t="str">
        <f>IF(AND(LEN(CUIPO_datos_abiertos[[#This Row],[COD_PROGRAMATICO_MGA]])=7,ISNUMBER(VALUE(CUIPO_datos_abiertos[[#This Row],[COD_PROGRAMATICO_MGA]]))),"VALIDO","")</f>
        <v>VALIDO</v>
      </c>
    </row>
    <row r="813" spans="1:17" hidden="1" x14ac:dyDescent="0.3">
      <c r="A813">
        <v>20260301</v>
      </c>
      <c r="B813" t="s">
        <v>1384</v>
      </c>
      <c r="C813" t="s">
        <v>1639</v>
      </c>
      <c r="D813" t="s">
        <v>1397</v>
      </c>
      <c r="E813" t="s">
        <v>1398</v>
      </c>
      <c r="F813" t="str">
        <f>LEFT(CUIPO_datos_abiertos[[#This Row],[COD_PROGRAMATICO_MGA]],4)</f>
        <v>4599</v>
      </c>
      <c r="G813" t="s">
        <v>109</v>
      </c>
      <c r="H813" t="s">
        <v>1389</v>
      </c>
      <c r="I813" t="s">
        <v>1390</v>
      </c>
      <c r="J813" t="s">
        <v>1417</v>
      </c>
      <c r="K813" t="s">
        <v>1392</v>
      </c>
      <c r="L813" t="s">
        <v>1390</v>
      </c>
      <c r="M813" t="s">
        <v>1390</v>
      </c>
      <c r="N813" s="28">
        <v>565000000</v>
      </c>
      <c r="O813" s="28">
        <v>565000000</v>
      </c>
      <c r="P813" s="28">
        <v>565000000</v>
      </c>
      <c r="Q813" s="28" t="str">
        <f>IF(AND(LEN(CUIPO_datos_abiertos[[#This Row],[COD_PROGRAMATICO_MGA]])=7,ISNUMBER(VALUE(CUIPO_datos_abiertos[[#This Row],[COD_PROGRAMATICO_MGA]]))),"VALIDO","")</f>
        <v>VALIDO</v>
      </c>
    </row>
    <row r="814" spans="1:17" hidden="1" x14ac:dyDescent="0.3">
      <c r="A814">
        <v>20251201</v>
      </c>
      <c r="B814" t="s">
        <v>1384</v>
      </c>
      <c r="C814" t="s">
        <v>1388</v>
      </c>
      <c r="D814" t="s">
        <v>1386</v>
      </c>
      <c r="E814" t="s">
        <v>1398</v>
      </c>
      <c r="F814" t="str">
        <f>LEFT(CUIPO_datos_abiertos[[#This Row],[COD_PROGRAMATICO_MGA]],4)</f>
        <v>NO A</v>
      </c>
      <c r="G814" t="s">
        <v>1390</v>
      </c>
      <c r="H814" t="s">
        <v>1390</v>
      </c>
      <c r="I814" t="s">
        <v>1390</v>
      </c>
      <c r="J814" t="s">
        <v>1390</v>
      </c>
      <c r="K814" t="s">
        <v>1390</v>
      </c>
      <c r="L814" t="s">
        <v>1390</v>
      </c>
      <c r="M814" t="s">
        <v>1390</v>
      </c>
      <c r="N814" s="28">
        <v>18584248273</v>
      </c>
      <c r="O814" s="28">
        <v>18002925924</v>
      </c>
      <c r="P814" s="28">
        <v>17523085367</v>
      </c>
      <c r="Q814" s="28" t="str">
        <f>IF(AND(LEN(CUIPO_datos_abiertos[[#This Row],[COD_PROGRAMATICO_MGA]])=7,ISNUMBER(VALUE(CUIPO_datos_abiertos[[#This Row],[COD_PROGRAMATICO_MGA]]))),"VALIDO","")</f>
        <v/>
      </c>
    </row>
    <row r="815" spans="1:17" hidden="1" x14ac:dyDescent="0.3">
      <c r="A815">
        <v>20251201</v>
      </c>
      <c r="B815" t="s">
        <v>1384</v>
      </c>
      <c r="C815" t="s">
        <v>1388</v>
      </c>
      <c r="D815" t="s">
        <v>1386</v>
      </c>
      <c r="E815" t="s">
        <v>1398</v>
      </c>
      <c r="F815" t="str">
        <f>LEFT(CUIPO_datos_abiertos[[#This Row],[COD_PROGRAMATICO_MGA]],4)</f>
        <v>NO A</v>
      </c>
      <c r="G815" t="s">
        <v>1390</v>
      </c>
      <c r="H815" t="s">
        <v>1390</v>
      </c>
      <c r="I815" t="s">
        <v>1390</v>
      </c>
      <c r="J815" t="s">
        <v>1390</v>
      </c>
      <c r="K815" t="s">
        <v>1390</v>
      </c>
      <c r="L815" t="s">
        <v>1390</v>
      </c>
      <c r="M815" t="s">
        <v>1390</v>
      </c>
      <c r="N815" s="28">
        <v>31755138388</v>
      </c>
      <c r="O815" s="28">
        <v>31755138388</v>
      </c>
      <c r="P815" s="28">
        <v>31755138388</v>
      </c>
      <c r="Q815" s="28" t="str">
        <f>IF(AND(LEN(CUIPO_datos_abiertos[[#This Row],[COD_PROGRAMATICO_MGA]])=7,ISNUMBER(VALUE(CUIPO_datos_abiertos[[#This Row],[COD_PROGRAMATICO_MGA]]))),"VALIDO","")</f>
        <v/>
      </c>
    </row>
    <row r="816" spans="1:17" hidden="1" x14ac:dyDescent="0.3">
      <c r="A816">
        <v>20260301</v>
      </c>
      <c r="B816" t="s">
        <v>1384</v>
      </c>
      <c r="C816" t="s">
        <v>1390</v>
      </c>
      <c r="D816" t="s">
        <v>1386</v>
      </c>
      <c r="E816" t="s">
        <v>1398</v>
      </c>
      <c r="F816" t="str">
        <f>LEFT(CUIPO_datos_abiertos[[#This Row],[COD_PROGRAMATICO_MGA]],4)</f>
        <v>0</v>
      </c>
      <c r="G816" t="s">
        <v>1388</v>
      </c>
      <c r="H816" t="s">
        <v>1389</v>
      </c>
      <c r="I816" t="s">
        <v>1390</v>
      </c>
      <c r="J816" t="s">
        <v>1425</v>
      </c>
      <c r="K816" t="s">
        <v>1392</v>
      </c>
      <c r="L816" t="s">
        <v>1390</v>
      </c>
      <c r="M816" t="s">
        <v>1518</v>
      </c>
      <c r="N816" s="28">
        <v>631554836</v>
      </c>
      <c r="O816" s="28">
        <v>631554836</v>
      </c>
      <c r="P816" s="28">
        <v>631554836</v>
      </c>
      <c r="Q816" s="28" t="str">
        <f>IF(AND(LEN(CUIPO_datos_abiertos[[#This Row],[COD_PROGRAMATICO_MGA]])=7,ISNUMBER(VALUE(CUIPO_datos_abiertos[[#This Row],[COD_PROGRAMATICO_MGA]]))),"VALIDO","")</f>
        <v/>
      </c>
    </row>
    <row r="817" spans="1:17" hidden="1" x14ac:dyDescent="0.3">
      <c r="A817">
        <v>20260301</v>
      </c>
      <c r="B817" t="s">
        <v>1384</v>
      </c>
      <c r="C817" t="s">
        <v>1388</v>
      </c>
      <c r="D817" t="s">
        <v>1397</v>
      </c>
      <c r="E817" t="s">
        <v>1398</v>
      </c>
      <c r="F817" t="str">
        <f>LEFT(CUIPO_datos_abiertos[[#This Row],[COD_PROGRAMATICO_MGA]],4)</f>
        <v>NO A</v>
      </c>
      <c r="G817" t="s">
        <v>1390</v>
      </c>
      <c r="H817" t="s">
        <v>1390</v>
      </c>
      <c r="I817" t="s">
        <v>1390</v>
      </c>
      <c r="J817" t="s">
        <v>1390</v>
      </c>
      <c r="K817" t="s">
        <v>1390</v>
      </c>
      <c r="L817" t="s">
        <v>1390</v>
      </c>
      <c r="M817" t="s">
        <v>1390</v>
      </c>
      <c r="N817" s="28">
        <v>2126458529</v>
      </c>
      <c r="O817" s="28">
        <v>2126458529</v>
      </c>
      <c r="P817" s="28">
        <v>1581488978</v>
      </c>
      <c r="Q817" s="28" t="str">
        <f>IF(AND(LEN(CUIPO_datos_abiertos[[#This Row],[COD_PROGRAMATICO_MGA]])=7,ISNUMBER(VALUE(CUIPO_datos_abiertos[[#This Row],[COD_PROGRAMATICO_MGA]]))),"VALIDO","")</f>
        <v/>
      </c>
    </row>
    <row r="818" spans="1:17" hidden="1" x14ac:dyDescent="0.3">
      <c r="A818">
        <v>20251201</v>
      </c>
      <c r="B818" t="s">
        <v>1384</v>
      </c>
      <c r="C818" t="s">
        <v>1388</v>
      </c>
      <c r="D818" t="s">
        <v>1386</v>
      </c>
      <c r="E818" t="s">
        <v>1398</v>
      </c>
      <c r="F818" t="str">
        <f>LEFT(CUIPO_datos_abiertos[[#This Row],[COD_PROGRAMATICO_MGA]],4)</f>
        <v>NO A</v>
      </c>
      <c r="G818" t="s">
        <v>1390</v>
      </c>
      <c r="H818" t="s">
        <v>1390</v>
      </c>
      <c r="I818" t="s">
        <v>1390</v>
      </c>
      <c r="J818" t="s">
        <v>1390</v>
      </c>
      <c r="K818" t="s">
        <v>1390</v>
      </c>
      <c r="L818" t="s">
        <v>1390</v>
      </c>
      <c r="M818" t="s">
        <v>1390</v>
      </c>
      <c r="N818" s="28">
        <v>92432014</v>
      </c>
      <c r="O818" s="28">
        <v>92432014</v>
      </c>
      <c r="P818" s="28">
        <v>92432014</v>
      </c>
      <c r="Q818" s="28" t="str">
        <f>IF(AND(LEN(CUIPO_datos_abiertos[[#This Row],[COD_PROGRAMATICO_MGA]])=7,ISNUMBER(VALUE(CUIPO_datos_abiertos[[#This Row],[COD_PROGRAMATICO_MGA]]))),"VALIDO","")</f>
        <v/>
      </c>
    </row>
    <row r="819" spans="1:17" hidden="1" x14ac:dyDescent="0.3">
      <c r="A819">
        <v>20251201</v>
      </c>
      <c r="B819" t="s">
        <v>1384</v>
      </c>
      <c r="C819" t="s">
        <v>1719</v>
      </c>
      <c r="D819" t="s">
        <v>1386</v>
      </c>
      <c r="E819" t="s">
        <v>1398</v>
      </c>
      <c r="F819" t="str">
        <f>LEFT(CUIPO_datos_abiertos[[#This Row],[COD_PROGRAMATICO_MGA]],4)</f>
        <v>4599</v>
      </c>
      <c r="G819" t="s">
        <v>943</v>
      </c>
      <c r="H819" t="s">
        <v>1411</v>
      </c>
      <c r="I819" t="s">
        <v>1390</v>
      </c>
      <c r="J819" t="s">
        <v>1412</v>
      </c>
      <c r="K819" t="s">
        <v>1392</v>
      </c>
      <c r="L819" t="s">
        <v>1390</v>
      </c>
      <c r="M819" t="s">
        <v>1390</v>
      </c>
      <c r="N819" s="28">
        <v>1010979516</v>
      </c>
      <c r="O819" s="28">
        <v>1010979516</v>
      </c>
      <c r="P819" s="28">
        <v>1010979516</v>
      </c>
      <c r="Q819" s="28" t="str">
        <f>IF(AND(LEN(CUIPO_datos_abiertos[[#This Row],[COD_PROGRAMATICO_MGA]])=7,ISNUMBER(VALUE(CUIPO_datos_abiertos[[#This Row],[COD_PROGRAMATICO_MGA]]))),"VALIDO","")</f>
        <v>VALIDO</v>
      </c>
    </row>
    <row r="820" spans="1:17" hidden="1" x14ac:dyDescent="0.3">
      <c r="A820">
        <v>20260301</v>
      </c>
      <c r="B820" t="s">
        <v>1384</v>
      </c>
      <c r="C820" t="s">
        <v>1401</v>
      </c>
      <c r="D820" t="s">
        <v>1386</v>
      </c>
      <c r="E820" t="s">
        <v>1402</v>
      </c>
      <c r="F820" t="str">
        <f>LEFT(CUIPO_datos_abiertos[[#This Row],[COD_PROGRAMATICO_MGA]],4)</f>
        <v>2201</v>
      </c>
      <c r="G820" t="s">
        <v>51</v>
      </c>
      <c r="H820" t="s">
        <v>1389</v>
      </c>
      <c r="I820" t="s">
        <v>1408</v>
      </c>
      <c r="J820" t="s">
        <v>1404</v>
      </c>
      <c r="K820" t="s">
        <v>1392</v>
      </c>
      <c r="L820" t="s">
        <v>1390</v>
      </c>
      <c r="M820" t="s">
        <v>1390</v>
      </c>
      <c r="N820" s="28">
        <v>390518434</v>
      </c>
      <c r="O820" s="28">
        <v>390518434</v>
      </c>
      <c r="P820" s="28">
        <v>390518434</v>
      </c>
      <c r="Q820" s="28" t="str">
        <f>IF(AND(LEN(CUIPO_datos_abiertos[[#This Row],[COD_PROGRAMATICO_MGA]])=7,ISNUMBER(VALUE(CUIPO_datos_abiertos[[#This Row],[COD_PROGRAMATICO_MGA]]))),"VALIDO","")</f>
        <v>VALIDO</v>
      </c>
    </row>
    <row r="821" spans="1:17" hidden="1" x14ac:dyDescent="0.3">
      <c r="A821">
        <v>20251201</v>
      </c>
      <c r="B821" t="s">
        <v>1384</v>
      </c>
      <c r="C821" t="s">
        <v>1388</v>
      </c>
      <c r="D821" t="s">
        <v>1386</v>
      </c>
      <c r="E821" t="s">
        <v>1402</v>
      </c>
      <c r="F821" t="str">
        <f>LEFT(CUIPO_datos_abiertos[[#This Row],[COD_PROGRAMATICO_MGA]],4)</f>
        <v>NO A</v>
      </c>
      <c r="G821" t="s">
        <v>1390</v>
      </c>
      <c r="H821" t="s">
        <v>1390</v>
      </c>
      <c r="I821" t="s">
        <v>1390</v>
      </c>
      <c r="J821" t="s">
        <v>1390</v>
      </c>
      <c r="K821" t="s">
        <v>1390</v>
      </c>
      <c r="L821" t="s">
        <v>1390</v>
      </c>
      <c r="M821" t="s">
        <v>1390</v>
      </c>
      <c r="N821" s="28">
        <v>611548502184</v>
      </c>
      <c r="O821" s="28">
        <v>611548502184</v>
      </c>
      <c r="P821" s="28">
        <v>611548502184</v>
      </c>
      <c r="Q821" s="28" t="str">
        <f>IF(AND(LEN(CUIPO_datos_abiertos[[#This Row],[COD_PROGRAMATICO_MGA]])=7,ISNUMBER(VALUE(CUIPO_datos_abiertos[[#This Row],[COD_PROGRAMATICO_MGA]]))),"VALIDO","")</f>
        <v/>
      </c>
    </row>
    <row r="822" spans="1:17" hidden="1" x14ac:dyDescent="0.3">
      <c r="A822">
        <v>20260301</v>
      </c>
      <c r="B822" t="s">
        <v>1384</v>
      </c>
      <c r="C822" t="s">
        <v>1720</v>
      </c>
      <c r="D822" t="s">
        <v>1386</v>
      </c>
      <c r="E822" t="s">
        <v>1398</v>
      </c>
      <c r="F822" t="str">
        <f>LEFT(CUIPO_datos_abiertos[[#This Row],[COD_PROGRAMATICO_MGA]],4)</f>
        <v>4502</v>
      </c>
      <c r="G822" t="s">
        <v>212</v>
      </c>
      <c r="H822" t="s">
        <v>1411</v>
      </c>
      <c r="I822" t="s">
        <v>1390</v>
      </c>
      <c r="J822" t="s">
        <v>1415</v>
      </c>
      <c r="K822" t="s">
        <v>1392</v>
      </c>
      <c r="L822" t="s">
        <v>1390</v>
      </c>
      <c r="M822" t="s">
        <v>1390</v>
      </c>
      <c r="N822" s="28">
        <v>15500000</v>
      </c>
      <c r="O822" s="28">
        <v>6200000</v>
      </c>
      <c r="P822" s="28">
        <v>3100000</v>
      </c>
      <c r="Q822" s="28" t="str">
        <f>IF(AND(LEN(CUIPO_datos_abiertos[[#This Row],[COD_PROGRAMATICO_MGA]])=7,ISNUMBER(VALUE(CUIPO_datos_abiertos[[#This Row],[COD_PROGRAMATICO_MGA]]))),"VALIDO","")</f>
        <v>VALIDO</v>
      </c>
    </row>
    <row r="823" spans="1:17" hidden="1" x14ac:dyDescent="0.3">
      <c r="A823">
        <v>20251201</v>
      </c>
      <c r="B823" t="s">
        <v>1384</v>
      </c>
      <c r="C823" t="s">
        <v>1407</v>
      </c>
      <c r="D823" t="s">
        <v>1386</v>
      </c>
      <c r="E823" t="s">
        <v>1402</v>
      </c>
      <c r="F823" t="str">
        <f>LEFT(CUIPO_datos_abiertos[[#This Row],[COD_PROGRAMATICO_MGA]],4)</f>
        <v>2201</v>
      </c>
      <c r="G823" t="s">
        <v>51</v>
      </c>
      <c r="H823" t="s">
        <v>1389</v>
      </c>
      <c r="I823" t="s">
        <v>1408</v>
      </c>
      <c r="J823" t="s">
        <v>1404</v>
      </c>
      <c r="K823" t="s">
        <v>1392</v>
      </c>
      <c r="L823" t="s">
        <v>1390</v>
      </c>
      <c r="M823" t="s">
        <v>1390</v>
      </c>
      <c r="N823" s="28">
        <v>32169332164</v>
      </c>
      <c r="O823" s="28">
        <v>32169332164</v>
      </c>
      <c r="P823" s="28">
        <v>32169332164</v>
      </c>
      <c r="Q823" s="28" t="str">
        <f>IF(AND(LEN(CUIPO_datos_abiertos[[#This Row],[COD_PROGRAMATICO_MGA]])=7,ISNUMBER(VALUE(CUIPO_datos_abiertos[[#This Row],[COD_PROGRAMATICO_MGA]]))),"VALIDO","")</f>
        <v>VALIDO</v>
      </c>
    </row>
    <row r="824" spans="1:17" hidden="1" x14ac:dyDescent="0.3">
      <c r="A824">
        <v>20260301</v>
      </c>
      <c r="B824" t="s">
        <v>1384</v>
      </c>
      <c r="C824" t="s">
        <v>1388</v>
      </c>
      <c r="D824" t="s">
        <v>1386</v>
      </c>
      <c r="E824" t="s">
        <v>1443</v>
      </c>
      <c r="F824" t="str">
        <f>LEFT(CUIPO_datos_abiertos[[#This Row],[COD_PROGRAMATICO_MGA]],4)</f>
        <v>NO A</v>
      </c>
      <c r="G824" t="s">
        <v>1390</v>
      </c>
      <c r="H824" t="s">
        <v>1390</v>
      </c>
      <c r="I824" t="s">
        <v>1390</v>
      </c>
      <c r="J824" t="s">
        <v>1390</v>
      </c>
      <c r="K824" t="s">
        <v>1390</v>
      </c>
      <c r="L824" t="s">
        <v>1390</v>
      </c>
      <c r="M824" t="s">
        <v>1390</v>
      </c>
      <c r="N824" s="28">
        <v>192632358</v>
      </c>
      <c r="O824" s="28">
        <v>78734963</v>
      </c>
      <c r="P824" s="28">
        <v>76050653</v>
      </c>
      <c r="Q824" s="28" t="str">
        <f>IF(AND(LEN(CUIPO_datos_abiertos[[#This Row],[COD_PROGRAMATICO_MGA]])=7,ISNUMBER(VALUE(CUIPO_datos_abiertos[[#This Row],[COD_PROGRAMATICO_MGA]]))),"VALIDO","")</f>
        <v/>
      </c>
    </row>
    <row r="825" spans="1:17" hidden="1" x14ac:dyDescent="0.3">
      <c r="A825">
        <v>20251201</v>
      </c>
      <c r="B825" t="s">
        <v>1384</v>
      </c>
      <c r="C825" t="s">
        <v>1388</v>
      </c>
      <c r="D825" t="s">
        <v>1386</v>
      </c>
      <c r="E825" t="s">
        <v>1398</v>
      </c>
      <c r="F825" t="str">
        <f>LEFT(CUIPO_datos_abiertos[[#This Row],[COD_PROGRAMATICO_MGA]],4)</f>
        <v>NO A</v>
      </c>
      <c r="G825" t="s">
        <v>1390</v>
      </c>
      <c r="H825" t="s">
        <v>1390</v>
      </c>
      <c r="I825" t="s">
        <v>1390</v>
      </c>
      <c r="J825" t="s">
        <v>1390</v>
      </c>
      <c r="K825" t="s">
        <v>1390</v>
      </c>
      <c r="L825" t="s">
        <v>1390</v>
      </c>
      <c r="M825" t="s">
        <v>1390</v>
      </c>
      <c r="N825" s="28">
        <v>43645127037</v>
      </c>
      <c r="O825" s="28">
        <v>43645127037</v>
      </c>
      <c r="P825" s="28">
        <v>43645127037</v>
      </c>
      <c r="Q825" s="28" t="str">
        <f>IF(AND(LEN(CUIPO_datos_abiertos[[#This Row],[COD_PROGRAMATICO_MGA]])=7,ISNUMBER(VALUE(CUIPO_datos_abiertos[[#This Row],[COD_PROGRAMATICO_MGA]]))),"VALIDO","")</f>
        <v/>
      </c>
    </row>
    <row r="826" spans="1:17" hidden="1" x14ac:dyDescent="0.3">
      <c r="A826">
        <v>20260301</v>
      </c>
      <c r="B826" t="s">
        <v>1384</v>
      </c>
      <c r="C826" t="s">
        <v>1401</v>
      </c>
      <c r="D826" t="s">
        <v>1386</v>
      </c>
      <c r="E826" t="s">
        <v>1402</v>
      </c>
      <c r="F826" t="str">
        <f>LEFT(CUIPO_datos_abiertos[[#This Row],[COD_PROGRAMATICO_MGA]],4)</f>
        <v>2201</v>
      </c>
      <c r="G826" t="s">
        <v>51</v>
      </c>
      <c r="H826" t="s">
        <v>1389</v>
      </c>
      <c r="I826" t="s">
        <v>1403</v>
      </c>
      <c r="J826" t="s">
        <v>1404</v>
      </c>
      <c r="K826" t="s">
        <v>1392</v>
      </c>
      <c r="L826" t="s">
        <v>1390</v>
      </c>
      <c r="M826" t="s">
        <v>1390</v>
      </c>
      <c r="N826" s="28">
        <v>181631730</v>
      </c>
      <c r="O826" s="28">
        <v>181631730</v>
      </c>
      <c r="P826" s="28">
        <v>181631730</v>
      </c>
      <c r="Q826" s="28" t="str">
        <f>IF(AND(LEN(CUIPO_datos_abiertos[[#This Row],[COD_PROGRAMATICO_MGA]])=7,ISNUMBER(VALUE(CUIPO_datos_abiertos[[#This Row],[COD_PROGRAMATICO_MGA]]))),"VALIDO","")</f>
        <v>VALIDO</v>
      </c>
    </row>
    <row r="827" spans="1:17" hidden="1" x14ac:dyDescent="0.3">
      <c r="A827">
        <v>20251201</v>
      </c>
      <c r="B827" t="s">
        <v>1384</v>
      </c>
      <c r="C827" t="s">
        <v>1388</v>
      </c>
      <c r="D827" t="s">
        <v>1386</v>
      </c>
      <c r="E827" t="s">
        <v>1387</v>
      </c>
      <c r="F827" t="str">
        <f>LEFT(CUIPO_datos_abiertos[[#This Row],[COD_PROGRAMATICO_MGA]],4)</f>
        <v>0</v>
      </c>
      <c r="G827" t="s">
        <v>1388</v>
      </c>
      <c r="H827" t="s">
        <v>1389</v>
      </c>
      <c r="I827" t="s">
        <v>1390</v>
      </c>
      <c r="J827" t="s">
        <v>1391</v>
      </c>
      <c r="K827" t="s">
        <v>1392</v>
      </c>
      <c r="L827" t="s">
        <v>1390</v>
      </c>
      <c r="M827" t="s">
        <v>1390</v>
      </c>
      <c r="N827" s="28">
        <v>140250338</v>
      </c>
      <c r="O827" s="28">
        <v>140250338</v>
      </c>
      <c r="P827" s="28">
        <v>140250338</v>
      </c>
      <c r="Q827" s="28" t="str">
        <f>IF(AND(LEN(CUIPO_datos_abiertos[[#This Row],[COD_PROGRAMATICO_MGA]])=7,ISNUMBER(VALUE(CUIPO_datos_abiertos[[#This Row],[COD_PROGRAMATICO_MGA]]))),"VALIDO","")</f>
        <v/>
      </c>
    </row>
    <row r="828" spans="1:17" hidden="1" x14ac:dyDescent="0.3">
      <c r="A828">
        <v>20260301</v>
      </c>
      <c r="B828" t="s">
        <v>1384</v>
      </c>
      <c r="C828" t="s">
        <v>1551</v>
      </c>
      <c r="D828" t="s">
        <v>1397</v>
      </c>
      <c r="E828" t="s">
        <v>1398</v>
      </c>
      <c r="F828" t="str">
        <f>LEFT(CUIPO_datos_abiertos[[#This Row],[COD_PROGRAMATICO_MGA]],4)</f>
        <v>4301</v>
      </c>
      <c r="G828" t="s">
        <v>1692</v>
      </c>
      <c r="H828" t="s">
        <v>1389</v>
      </c>
      <c r="I828" t="s">
        <v>1390</v>
      </c>
      <c r="J828" t="s">
        <v>1501</v>
      </c>
      <c r="K828" t="s">
        <v>1392</v>
      </c>
      <c r="L828" t="s">
        <v>1390</v>
      </c>
      <c r="M828" t="s">
        <v>1390</v>
      </c>
      <c r="N828" s="28">
        <v>2318804503</v>
      </c>
      <c r="O828" s="28">
        <v>2318804503</v>
      </c>
      <c r="P828" s="28">
        <v>2318804503</v>
      </c>
      <c r="Q828" s="28" t="str">
        <f>IF(AND(LEN(CUIPO_datos_abiertos[[#This Row],[COD_PROGRAMATICO_MGA]])=7,ISNUMBER(VALUE(CUIPO_datos_abiertos[[#This Row],[COD_PROGRAMATICO_MGA]]))),"VALIDO","")</f>
        <v>VALIDO</v>
      </c>
    </row>
    <row r="829" spans="1:17" hidden="1" x14ac:dyDescent="0.3">
      <c r="A829">
        <v>20251201</v>
      </c>
      <c r="B829" t="s">
        <v>1384</v>
      </c>
      <c r="C829" t="s">
        <v>1388</v>
      </c>
      <c r="D829" t="s">
        <v>1386</v>
      </c>
      <c r="E829" t="s">
        <v>1402</v>
      </c>
      <c r="F829" t="str">
        <f>LEFT(CUIPO_datos_abiertos[[#This Row],[COD_PROGRAMATICO_MGA]],4)</f>
        <v>NO A</v>
      </c>
      <c r="G829" t="s">
        <v>1390</v>
      </c>
      <c r="H829" t="s">
        <v>1390</v>
      </c>
      <c r="I829" t="s">
        <v>1390</v>
      </c>
      <c r="J829" t="s">
        <v>1390</v>
      </c>
      <c r="K829" t="s">
        <v>1390</v>
      </c>
      <c r="L829" t="s">
        <v>1390</v>
      </c>
      <c r="M829" t="s">
        <v>1390</v>
      </c>
      <c r="N829" s="28">
        <v>5451456848</v>
      </c>
      <c r="O829" s="28">
        <v>5451456848</v>
      </c>
      <c r="P829" s="28">
        <v>5451456848</v>
      </c>
      <c r="Q829" s="28" t="str">
        <f>IF(AND(LEN(CUIPO_datos_abiertos[[#This Row],[COD_PROGRAMATICO_MGA]])=7,ISNUMBER(VALUE(CUIPO_datos_abiertos[[#This Row],[COD_PROGRAMATICO_MGA]]))),"VALIDO","")</f>
        <v/>
      </c>
    </row>
    <row r="830" spans="1:17" hidden="1" x14ac:dyDescent="0.3">
      <c r="A830">
        <v>20251201</v>
      </c>
      <c r="B830" t="s">
        <v>1384</v>
      </c>
      <c r="C830" t="s">
        <v>1592</v>
      </c>
      <c r="D830" t="s">
        <v>1386</v>
      </c>
      <c r="E830" t="s">
        <v>1402</v>
      </c>
      <c r="F830" t="str">
        <f>LEFT(CUIPO_datos_abiertos[[#This Row],[COD_PROGRAMATICO_MGA]],4)</f>
        <v>2201</v>
      </c>
      <c r="G830" t="s">
        <v>1721</v>
      </c>
      <c r="H830" t="s">
        <v>1389</v>
      </c>
      <c r="I830" t="s">
        <v>1593</v>
      </c>
      <c r="J830" t="s">
        <v>1417</v>
      </c>
      <c r="K830" t="s">
        <v>1392</v>
      </c>
      <c r="L830" t="s">
        <v>1390</v>
      </c>
      <c r="M830" t="s">
        <v>1390</v>
      </c>
      <c r="N830" s="28">
        <v>114978629</v>
      </c>
      <c r="O830" s="28">
        <v>56688283</v>
      </c>
      <c r="P830" s="28">
        <v>56688283</v>
      </c>
      <c r="Q830" s="28" t="str">
        <f>IF(AND(LEN(CUIPO_datos_abiertos[[#This Row],[COD_PROGRAMATICO_MGA]])=7,ISNUMBER(VALUE(CUIPO_datos_abiertos[[#This Row],[COD_PROGRAMATICO_MGA]]))),"VALIDO","")</f>
        <v>VALIDO</v>
      </c>
    </row>
    <row r="831" spans="1:17" hidden="1" x14ac:dyDescent="0.3">
      <c r="A831">
        <v>20260301</v>
      </c>
      <c r="B831" t="s">
        <v>1384</v>
      </c>
      <c r="C831" t="s">
        <v>1388</v>
      </c>
      <c r="D831" t="s">
        <v>1386</v>
      </c>
      <c r="E831" t="s">
        <v>1398</v>
      </c>
      <c r="F831" t="str">
        <f>LEFT(CUIPO_datos_abiertos[[#This Row],[COD_PROGRAMATICO_MGA]],4)</f>
        <v>NO A</v>
      </c>
      <c r="G831" t="s">
        <v>1390</v>
      </c>
      <c r="H831" t="s">
        <v>1390</v>
      </c>
      <c r="I831" t="s">
        <v>1390</v>
      </c>
      <c r="J831" t="s">
        <v>1390</v>
      </c>
      <c r="K831" t="s">
        <v>1390</v>
      </c>
      <c r="L831" t="s">
        <v>1390</v>
      </c>
      <c r="M831" t="s">
        <v>1390</v>
      </c>
      <c r="N831" s="28">
        <v>300000000</v>
      </c>
      <c r="O831" s="28">
        <v>300000000</v>
      </c>
      <c r="P831" s="28">
        <v>300000000</v>
      </c>
      <c r="Q831" s="28" t="str">
        <f>IF(AND(LEN(CUIPO_datos_abiertos[[#This Row],[COD_PROGRAMATICO_MGA]])=7,ISNUMBER(VALUE(CUIPO_datos_abiertos[[#This Row],[COD_PROGRAMATICO_MGA]]))),"VALIDO","")</f>
        <v/>
      </c>
    </row>
    <row r="832" spans="1:17" hidden="1" x14ac:dyDescent="0.3">
      <c r="A832">
        <v>20251201</v>
      </c>
      <c r="B832" t="s">
        <v>1384</v>
      </c>
      <c r="C832" t="s">
        <v>1572</v>
      </c>
      <c r="D832" t="s">
        <v>1386</v>
      </c>
      <c r="E832" t="s">
        <v>1398</v>
      </c>
      <c r="F832" t="str">
        <f>LEFT(CUIPO_datos_abiertos[[#This Row],[COD_PROGRAMATICO_MGA]],4)</f>
        <v>4599</v>
      </c>
      <c r="G832" t="s">
        <v>74</v>
      </c>
      <c r="H832" t="s">
        <v>1414</v>
      </c>
      <c r="I832" t="s">
        <v>1390</v>
      </c>
      <c r="J832" t="s">
        <v>1417</v>
      </c>
      <c r="K832" t="s">
        <v>1392</v>
      </c>
      <c r="L832" t="s">
        <v>1390</v>
      </c>
      <c r="M832" t="s">
        <v>1390</v>
      </c>
      <c r="N832" s="28">
        <v>3572529743</v>
      </c>
      <c r="O832" s="28">
        <v>3522396410</v>
      </c>
      <c r="P832" s="28">
        <v>3445346410</v>
      </c>
      <c r="Q832" s="28" t="str">
        <f>IF(AND(LEN(CUIPO_datos_abiertos[[#This Row],[COD_PROGRAMATICO_MGA]])=7,ISNUMBER(VALUE(CUIPO_datos_abiertos[[#This Row],[COD_PROGRAMATICO_MGA]]))),"VALIDO","")</f>
        <v>VALIDO</v>
      </c>
    </row>
    <row r="833" spans="1:17" hidden="1" x14ac:dyDescent="0.3">
      <c r="A833">
        <v>20260301</v>
      </c>
      <c r="B833" t="s">
        <v>1384</v>
      </c>
      <c r="C833" t="s">
        <v>1388</v>
      </c>
      <c r="D833" t="s">
        <v>1386</v>
      </c>
      <c r="E833" t="s">
        <v>1398</v>
      </c>
      <c r="F833" t="str">
        <f>LEFT(CUIPO_datos_abiertos[[#This Row],[COD_PROGRAMATICO_MGA]],4)</f>
        <v>0</v>
      </c>
      <c r="G833" t="s">
        <v>1388</v>
      </c>
      <c r="H833" t="s">
        <v>1389</v>
      </c>
      <c r="I833" t="s">
        <v>1390</v>
      </c>
      <c r="J833" t="s">
        <v>1391</v>
      </c>
      <c r="K833" t="s">
        <v>1392</v>
      </c>
      <c r="L833" t="s">
        <v>1390</v>
      </c>
      <c r="M833" t="s">
        <v>1483</v>
      </c>
      <c r="N833" s="28">
        <v>1442213204</v>
      </c>
      <c r="O833" s="28">
        <v>1442213204</v>
      </c>
      <c r="P833" s="28">
        <v>1442213204</v>
      </c>
      <c r="Q833" s="28" t="str">
        <f>IF(AND(LEN(CUIPO_datos_abiertos[[#This Row],[COD_PROGRAMATICO_MGA]])=7,ISNUMBER(VALUE(CUIPO_datos_abiertos[[#This Row],[COD_PROGRAMATICO_MGA]]))),"VALIDO","")</f>
        <v/>
      </c>
    </row>
    <row r="834" spans="1:17" hidden="1" x14ac:dyDescent="0.3">
      <c r="A834">
        <v>20251201</v>
      </c>
      <c r="B834" t="s">
        <v>1384</v>
      </c>
      <c r="C834" t="s">
        <v>1390</v>
      </c>
      <c r="D834" t="s">
        <v>1386</v>
      </c>
      <c r="E834" t="s">
        <v>1398</v>
      </c>
      <c r="F834" t="str">
        <f>LEFT(CUIPO_datos_abiertos[[#This Row],[COD_PROGRAMATICO_MGA]],4)</f>
        <v>2402</v>
      </c>
      <c r="G834" t="s">
        <v>55</v>
      </c>
      <c r="H834" t="s">
        <v>1389</v>
      </c>
      <c r="I834" t="s">
        <v>1390</v>
      </c>
      <c r="J834" t="s">
        <v>1501</v>
      </c>
      <c r="K834" t="s">
        <v>1392</v>
      </c>
      <c r="L834" t="s">
        <v>1390</v>
      </c>
      <c r="M834" t="s">
        <v>1390</v>
      </c>
      <c r="N834" s="28">
        <v>30000000000</v>
      </c>
      <c r="O834" s="28">
        <v>9000000000</v>
      </c>
      <c r="P834" s="28">
        <v>9000000000</v>
      </c>
      <c r="Q834" s="28" t="str">
        <f>IF(AND(LEN(CUIPO_datos_abiertos[[#This Row],[COD_PROGRAMATICO_MGA]])=7,ISNUMBER(VALUE(CUIPO_datos_abiertos[[#This Row],[COD_PROGRAMATICO_MGA]]))),"VALIDO","")</f>
        <v>VALIDO</v>
      </c>
    </row>
    <row r="835" spans="1:17" hidden="1" x14ac:dyDescent="0.3">
      <c r="A835">
        <v>20251201</v>
      </c>
      <c r="B835" t="s">
        <v>1384</v>
      </c>
      <c r="C835" t="s">
        <v>1385</v>
      </c>
      <c r="D835" t="s">
        <v>1386</v>
      </c>
      <c r="E835" t="s">
        <v>1394</v>
      </c>
      <c r="F835" t="str">
        <f>LEFT(CUIPO_datos_abiertos[[#This Row],[COD_PROGRAMATICO_MGA]],4)</f>
        <v>0</v>
      </c>
      <c r="G835" t="s">
        <v>1388</v>
      </c>
      <c r="H835" t="s">
        <v>1389</v>
      </c>
      <c r="I835" t="s">
        <v>1405</v>
      </c>
      <c r="J835" t="s">
        <v>1722</v>
      </c>
      <c r="K835" t="s">
        <v>1392</v>
      </c>
      <c r="L835" t="s">
        <v>1390</v>
      </c>
      <c r="M835" t="s">
        <v>1390</v>
      </c>
      <c r="N835" s="28">
        <v>272816151</v>
      </c>
      <c r="O835" s="28">
        <v>272363007</v>
      </c>
      <c r="P835" s="28">
        <v>272363007</v>
      </c>
      <c r="Q835" s="28" t="str">
        <f>IF(AND(LEN(CUIPO_datos_abiertos[[#This Row],[COD_PROGRAMATICO_MGA]])=7,ISNUMBER(VALUE(CUIPO_datos_abiertos[[#This Row],[COD_PROGRAMATICO_MGA]]))),"VALIDO","")</f>
        <v/>
      </c>
    </row>
    <row r="836" spans="1:17" hidden="1" x14ac:dyDescent="0.3">
      <c r="A836">
        <v>20260301</v>
      </c>
      <c r="B836" t="s">
        <v>1384</v>
      </c>
      <c r="C836" t="s">
        <v>1723</v>
      </c>
      <c r="D836" t="s">
        <v>1386</v>
      </c>
      <c r="E836" t="s">
        <v>1394</v>
      </c>
      <c r="F836" t="str">
        <f>LEFT(CUIPO_datos_abiertos[[#This Row],[COD_PROGRAMATICO_MGA]],4)</f>
        <v>1906</v>
      </c>
      <c r="G836" t="s">
        <v>1656</v>
      </c>
      <c r="H836" t="s">
        <v>1419</v>
      </c>
      <c r="I836" t="s">
        <v>1648</v>
      </c>
      <c r="J836" t="s">
        <v>1396</v>
      </c>
      <c r="K836" t="s">
        <v>1392</v>
      </c>
      <c r="L836" t="s">
        <v>1390</v>
      </c>
      <c r="M836" t="s">
        <v>1390</v>
      </c>
      <c r="N836" s="28">
        <v>232789509</v>
      </c>
      <c r="O836" s="28">
        <v>51919687</v>
      </c>
      <c r="P836" s="28">
        <v>51919687</v>
      </c>
      <c r="Q836" s="28" t="str">
        <f>IF(AND(LEN(CUIPO_datos_abiertos[[#This Row],[COD_PROGRAMATICO_MGA]])=7,ISNUMBER(VALUE(CUIPO_datos_abiertos[[#This Row],[COD_PROGRAMATICO_MGA]]))),"VALIDO","")</f>
        <v>VALIDO</v>
      </c>
    </row>
    <row r="837" spans="1:17" hidden="1" x14ac:dyDescent="0.3">
      <c r="A837">
        <v>20260301</v>
      </c>
      <c r="B837" t="s">
        <v>1384</v>
      </c>
      <c r="C837" t="s">
        <v>1385</v>
      </c>
      <c r="D837" t="s">
        <v>1386</v>
      </c>
      <c r="E837" t="s">
        <v>1394</v>
      </c>
      <c r="F837" t="str">
        <f>LEFT(CUIPO_datos_abiertos[[#This Row],[COD_PROGRAMATICO_MGA]],4)</f>
        <v>0</v>
      </c>
      <c r="G837" t="s">
        <v>1388</v>
      </c>
      <c r="H837" t="s">
        <v>1389</v>
      </c>
      <c r="I837" t="s">
        <v>1405</v>
      </c>
      <c r="J837" t="s">
        <v>1722</v>
      </c>
      <c r="K837" t="s">
        <v>1392</v>
      </c>
      <c r="L837" t="s">
        <v>1390</v>
      </c>
      <c r="M837" t="s">
        <v>1390</v>
      </c>
      <c r="N837" s="28">
        <v>105500276</v>
      </c>
      <c r="O837" s="28">
        <v>105500276</v>
      </c>
      <c r="P837" s="28">
        <v>85116704</v>
      </c>
      <c r="Q837" s="28" t="str">
        <f>IF(AND(LEN(CUIPO_datos_abiertos[[#This Row],[COD_PROGRAMATICO_MGA]])=7,ISNUMBER(VALUE(CUIPO_datos_abiertos[[#This Row],[COD_PROGRAMATICO_MGA]]))),"VALIDO","")</f>
        <v/>
      </c>
    </row>
    <row r="838" spans="1:17" hidden="1" x14ac:dyDescent="0.3">
      <c r="A838">
        <v>20251201</v>
      </c>
      <c r="B838" t="s">
        <v>1384</v>
      </c>
      <c r="C838" t="s">
        <v>1385</v>
      </c>
      <c r="D838" t="s">
        <v>1386</v>
      </c>
      <c r="E838" t="s">
        <v>1387</v>
      </c>
      <c r="F838" t="str">
        <f>LEFT(CUIPO_datos_abiertos[[#This Row],[COD_PROGRAMATICO_MGA]],4)</f>
        <v>0</v>
      </c>
      <c r="G838" t="s">
        <v>1388</v>
      </c>
      <c r="H838" t="s">
        <v>1389</v>
      </c>
      <c r="I838" t="s">
        <v>1390</v>
      </c>
      <c r="J838" t="s">
        <v>1391</v>
      </c>
      <c r="K838" t="s">
        <v>1392</v>
      </c>
      <c r="L838" t="s">
        <v>1390</v>
      </c>
      <c r="M838" t="s">
        <v>1409</v>
      </c>
      <c r="N838" s="28">
        <v>75747987</v>
      </c>
      <c r="O838" s="28">
        <v>75747987</v>
      </c>
      <c r="P838" s="28">
        <v>75747987</v>
      </c>
      <c r="Q838" s="28" t="str">
        <f>IF(AND(LEN(CUIPO_datos_abiertos[[#This Row],[COD_PROGRAMATICO_MGA]])=7,ISNUMBER(VALUE(CUIPO_datos_abiertos[[#This Row],[COD_PROGRAMATICO_MGA]]))),"VALIDO","")</f>
        <v/>
      </c>
    </row>
    <row r="839" spans="1:17" hidden="1" x14ac:dyDescent="0.3">
      <c r="A839">
        <v>20260301</v>
      </c>
      <c r="B839" t="s">
        <v>1384</v>
      </c>
      <c r="C839" t="s">
        <v>1401</v>
      </c>
      <c r="D839" t="s">
        <v>1386</v>
      </c>
      <c r="E839" t="s">
        <v>1402</v>
      </c>
      <c r="F839" t="str">
        <f>LEFT(CUIPO_datos_abiertos[[#This Row],[COD_PROGRAMATICO_MGA]],4)</f>
        <v>2201</v>
      </c>
      <c r="G839" t="s">
        <v>51</v>
      </c>
      <c r="H839" t="s">
        <v>1389</v>
      </c>
      <c r="I839" t="s">
        <v>1426</v>
      </c>
      <c r="J839" t="s">
        <v>1404</v>
      </c>
      <c r="K839" t="s">
        <v>1392</v>
      </c>
      <c r="L839" t="s">
        <v>1390</v>
      </c>
      <c r="M839" t="s">
        <v>1390</v>
      </c>
      <c r="N839" s="28">
        <v>194157007</v>
      </c>
      <c r="O839" s="28">
        <v>194157007</v>
      </c>
      <c r="P839" s="28">
        <v>194157007</v>
      </c>
      <c r="Q839" s="28" t="str">
        <f>IF(AND(LEN(CUIPO_datos_abiertos[[#This Row],[COD_PROGRAMATICO_MGA]])=7,ISNUMBER(VALUE(CUIPO_datos_abiertos[[#This Row],[COD_PROGRAMATICO_MGA]]))),"VALIDO","")</f>
        <v>VALIDO</v>
      </c>
    </row>
    <row r="840" spans="1:17" hidden="1" x14ac:dyDescent="0.3">
      <c r="A840">
        <v>20260301</v>
      </c>
      <c r="B840" t="s">
        <v>1384</v>
      </c>
      <c r="C840" t="s">
        <v>1388</v>
      </c>
      <c r="D840" t="s">
        <v>1386</v>
      </c>
      <c r="E840" t="s">
        <v>1398</v>
      </c>
      <c r="F840" t="str">
        <f>LEFT(CUIPO_datos_abiertos[[#This Row],[COD_PROGRAMATICO_MGA]],4)</f>
        <v>0</v>
      </c>
      <c r="G840" t="s">
        <v>1388</v>
      </c>
      <c r="H840" t="s">
        <v>1389</v>
      </c>
      <c r="I840" t="s">
        <v>1390</v>
      </c>
      <c r="J840" t="s">
        <v>1391</v>
      </c>
      <c r="K840" t="s">
        <v>1392</v>
      </c>
      <c r="L840" t="s">
        <v>1390</v>
      </c>
      <c r="M840" t="s">
        <v>1422</v>
      </c>
      <c r="N840" s="28">
        <v>92592000</v>
      </c>
      <c r="O840" s="28">
        <v>92592000</v>
      </c>
      <c r="P840" s="28">
        <v>47071500</v>
      </c>
      <c r="Q840" s="28" t="str">
        <f>IF(AND(LEN(CUIPO_datos_abiertos[[#This Row],[COD_PROGRAMATICO_MGA]])=7,ISNUMBER(VALUE(CUIPO_datos_abiertos[[#This Row],[COD_PROGRAMATICO_MGA]]))),"VALIDO","")</f>
        <v/>
      </c>
    </row>
    <row r="841" spans="1:17" hidden="1" x14ac:dyDescent="0.3">
      <c r="A841">
        <v>20251201</v>
      </c>
      <c r="B841" t="s">
        <v>1384</v>
      </c>
      <c r="C841" t="s">
        <v>1388</v>
      </c>
      <c r="D841" t="s">
        <v>1386</v>
      </c>
      <c r="E841" t="s">
        <v>1394</v>
      </c>
      <c r="F841" t="str">
        <f>LEFT(CUIPO_datos_abiertos[[#This Row],[COD_PROGRAMATICO_MGA]],4)</f>
        <v>NO A</v>
      </c>
      <c r="G841" t="s">
        <v>1390</v>
      </c>
      <c r="H841" t="s">
        <v>1390</v>
      </c>
      <c r="I841" t="s">
        <v>1390</v>
      </c>
      <c r="J841" t="s">
        <v>1390</v>
      </c>
      <c r="K841" t="s">
        <v>1390</v>
      </c>
      <c r="L841" t="s">
        <v>1390</v>
      </c>
      <c r="M841" t="s">
        <v>1390</v>
      </c>
      <c r="N841" s="28">
        <v>16114170865</v>
      </c>
      <c r="O841" s="28">
        <v>16114170865</v>
      </c>
      <c r="P841" s="28">
        <v>16114170865</v>
      </c>
      <c r="Q841" s="28" t="str">
        <f>IF(AND(LEN(CUIPO_datos_abiertos[[#This Row],[COD_PROGRAMATICO_MGA]])=7,ISNUMBER(VALUE(CUIPO_datos_abiertos[[#This Row],[COD_PROGRAMATICO_MGA]]))),"VALIDO","")</f>
        <v/>
      </c>
    </row>
    <row r="842" spans="1:17" hidden="1" x14ac:dyDescent="0.3">
      <c r="A842">
        <v>20260301</v>
      </c>
      <c r="B842" t="s">
        <v>1384</v>
      </c>
      <c r="C842" t="s">
        <v>1388</v>
      </c>
      <c r="D842" t="s">
        <v>1386</v>
      </c>
      <c r="E842" t="s">
        <v>1402</v>
      </c>
      <c r="F842" t="str">
        <f>LEFT(CUIPO_datos_abiertos[[#This Row],[COD_PROGRAMATICO_MGA]],4)</f>
        <v>NO A</v>
      </c>
      <c r="G842" t="s">
        <v>1390</v>
      </c>
      <c r="H842" t="s">
        <v>1390</v>
      </c>
      <c r="I842" t="s">
        <v>1390</v>
      </c>
      <c r="J842" t="s">
        <v>1390</v>
      </c>
      <c r="K842" t="s">
        <v>1390</v>
      </c>
      <c r="L842" t="s">
        <v>1390</v>
      </c>
      <c r="M842" t="s">
        <v>1390</v>
      </c>
      <c r="N842" s="28">
        <v>356000000</v>
      </c>
      <c r="O842" s="28">
        <v>0</v>
      </c>
      <c r="P842" s="28">
        <v>0</v>
      </c>
      <c r="Q842" s="28" t="str">
        <f>IF(AND(LEN(CUIPO_datos_abiertos[[#This Row],[COD_PROGRAMATICO_MGA]])=7,ISNUMBER(VALUE(CUIPO_datos_abiertos[[#This Row],[COD_PROGRAMATICO_MGA]]))),"VALIDO","")</f>
        <v/>
      </c>
    </row>
    <row r="843" spans="1:17" hidden="1" x14ac:dyDescent="0.3">
      <c r="A843">
        <v>20260301</v>
      </c>
      <c r="B843" t="s">
        <v>1384</v>
      </c>
      <c r="C843" t="s">
        <v>1385</v>
      </c>
      <c r="D843" t="s">
        <v>1386</v>
      </c>
      <c r="E843" t="s">
        <v>1443</v>
      </c>
      <c r="F843" t="str">
        <f>LEFT(CUIPO_datos_abiertos[[#This Row],[COD_PROGRAMATICO_MGA]],4)</f>
        <v>0</v>
      </c>
      <c r="G843" t="s">
        <v>1388</v>
      </c>
      <c r="H843" t="s">
        <v>1389</v>
      </c>
      <c r="I843" t="s">
        <v>1390</v>
      </c>
      <c r="J843" t="s">
        <v>1391</v>
      </c>
      <c r="K843" t="s">
        <v>1392</v>
      </c>
      <c r="L843" t="s">
        <v>1390</v>
      </c>
      <c r="M843" t="s">
        <v>1390</v>
      </c>
      <c r="N843" s="28">
        <v>4070549</v>
      </c>
      <c r="O843" s="28">
        <v>4070549</v>
      </c>
      <c r="P843" s="28">
        <v>3140339</v>
      </c>
      <c r="Q843" s="28" t="str">
        <f>IF(AND(LEN(CUIPO_datos_abiertos[[#This Row],[COD_PROGRAMATICO_MGA]])=7,ISNUMBER(VALUE(CUIPO_datos_abiertos[[#This Row],[COD_PROGRAMATICO_MGA]]))),"VALIDO","")</f>
        <v/>
      </c>
    </row>
    <row r="844" spans="1:17" hidden="1" x14ac:dyDescent="0.3">
      <c r="A844">
        <v>20251201</v>
      </c>
      <c r="B844" t="s">
        <v>1384</v>
      </c>
      <c r="C844" t="s">
        <v>1678</v>
      </c>
      <c r="D844" t="s">
        <v>1397</v>
      </c>
      <c r="E844" t="s">
        <v>1398</v>
      </c>
      <c r="F844" t="str">
        <f>LEFT(CUIPO_datos_abiertos[[#This Row],[COD_PROGRAMATICO_MGA]],4)</f>
        <v>4102</v>
      </c>
      <c r="G844" t="s">
        <v>164</v>
      </c>
      <c r="H844" t="s">
        <v>1411</v>
      </c>
      <c r="I844" t="s">
        <v>1390</v>
      </c>
      <c r="J844" t="s">
        <v>1391</v>
      </c>
      <c r="K844" t="s">
        <v>1392</v>
      </c>
      <c r="L844" t="s">
        <v>1390</v>
      </c>
      <c r="M844" t="s">
        <v>1390</v>
      </c>
      <c r="N844" s="28">
        <v>74258000</v>
      </c>
      <c r="O844" s="28">
        <v>74258000</v>
      </c>
      <c r="P844" s="28">
        <v>74258000</v>
      </c>
      <c r="Q844" s="28" t="str">
        <f>IF(AND(LEN(CUIPO_datos_abiertos[[#This Row],[COD_PROGRAMATICO_MGA]])=7,ISNUMBER(VALUE(CUIPO_datos_abiertos[[#This Row],[COD_PROGRAMATICO_MGA]]))),"VALIDO","")</f>
        <v>VALIDO</v>
      </c>
    </row>
    <row r="845" spans="1:17" hidden="1" x14ac:dyDescent="0.3">
      <c r="A845">
        <v>20251201</v>
      </c>
      <c r="B845" t="s">
        <v>1384</v>
      </c>
      <c r="C845" t="s">
        <v>1388</v>
      </c>
      <c r="D845" t="s">
        <v>1386</v>
      </c>
      <c r="E845" t="s">
        <v>1443</v>
      </c>
      <c r="F845" t="str">
        <f>LEFT(CUIPO_datos_abiertos[[#This Row],[COD_PROGRAMATICO_MGA]],4)</f>
        <v>0</v>
      </c>
      <c r="G845" t="s">
        <v>1388</v>
      </c>
      <c r="H845" t="s">
        <v>1389</v>
      </c>
      <c r="I845" t="s">
        <v>1390</v>
      </c>
      <c r="J845" t="s">
        <v>1391</v>
      </c>
      <c r="K845" t="s">
        <v>1392</v>
      </c>
      <c r="L845" t="s">
        <v>1390</v>
      </c>
      <c r="M845" t="s">
        <v>1390</v>
      </c>
      <c r="N845" s="28">
        <v>150688080</v>
      </c>
      <c r="O845" s="28">
        <v>150688080</v>
      </c>
      <c r="P845" s="28">
        <v>150688080</v>
      </c>
      <c r="Q845" s="28" t="str">
        <f>IF(AND(LEN(CUIPO_datos_abiertos[[#This Row],[COD_PROGRAMATICO_MGA]])=7,ISNUMBER(VALUE(CUIPO_datos_abiertos[[#This Row],[COD_PROGRAMATICO_MGA]]))),"VALIDO","")</f>
        <v/>
      </c>
    </row>
    <row r="846" spans="1:17" hidden="1" x14ac:dyDescent="0.3">
      <c r="A846">
        <v>20251201</v>
      </c>
      <c r="B846" t="s">
        <v>1384</v>
      </c>
      <c r="C846" t="s">
        <v>1388</v>
      </c>
      <c r="D846" t="s">
        <v>1386</v>
      </c>
      <c r="E846" t="s">
        <v>1398</v>
      </c>
      <c r="F846" t="str">
        <f>LEFT(CUIPO_datos_abiertos[[#This Row],[COD_PROGRAMATICO_MGA]],4)</f>
        <v>0</v>
      </c>
      <c r="G846" t="s">
        <v>1388</v>
      </c>
      <c r="H846" t="s">
        <v>1389</v>
      </c>
      <c r="I846" t="s">
        <v>1390</v>
      </c>
      <c r="J846" t="s">
        <v>1391</v>
      </c>
      <c r="K846" t="s">
        <v>1392</v>
      </c>
      <c r="L846" t="s">
        <v>1390</v>
      </c>
      <c r="M846" t="s">
        <v>1390</v>
      </c>
      <c r="N846" s="28">
        <v>125346061</v>
      </c>
      <c r="O846" s="28">
        <v>125346061</v>
      </c>
      <c r="P846" s="28">
        <v>125346061</v>
      </c>
      <c r="Q846" s="28" t="str">
        <f>IF(AND(LEN(CUIPO_datos_abiertos[[#This Row],[COD_PROGRAMATICO_MGA]])=7,ISNUMBER(VALUE(CUIPO_datos_abiertos[[#This Row],[COD_PROGRAMATICO_MGA]]))),"VALIDO","")</f>
        <v/>
      </c>
    </row>
    <row r="847" spans="1:17" hidden="1" x14ac:dyDescent="0.3">
      <c r="A847">
        <v>20251201</v>
      </c>
      <c r="B847" t="s">
        <v>1384</v>
      </c>
      <c r="C847" t="s">
        <v>1432</v>
      </c>
      <c r="D847" t="s">
        <v>1386</v>
      </c>
      <c r="E847" t="s">
        <v>1398</v>
      </c>
      <c r="F847" t="str">
        <f>LEFT(CUIPO_datos_abiertos[[#This Row],[COD_PROGRAMATICO_MGA]],4)</f>
        <v>4599</v>
      </c>
      <c r="G847" t="s">
        <v>109</v>
      </c>
      <c r="H847" t="s">
        <v>1411</v>
      </c>
      <c r="I847" t="s">
        <v>1390</v>
      </c>
      <c r="J847" t="s">
        <v>1417</v>
      </c>
      <c r="K847" t="s">
        <v>1392</v>
      </c>
      <c r="L847" t="s">
        <v>1390</v>
      </c>
      <c r="M847" t="s">
        <v>1390</v>
      </c>
      <c r="N847" s="28">
        <v>181917618</v>
      </c>
      <c r="O847" s="28">
        <v>181917618</v>
      </c>
      <c r="P847" s="28">
        <v>0</v>
      </c>
      <c r="Q847" s="28" t="str">
        <f>IF(AND(LEN(CUIPO_datos_abiertos[[#This Row],[COD_PROGRAMATICO_MGA]])=7,ISNUMBER(VALUE(CUIPO_datos_abiertos[[#This Row],[COD_PROGRAMATICO_MGA]]))),"VALIDO","")</f>
        <v>VALIDO</v>
      </c>
    </row>
    <row r="848" spans="1:17" hidden="1" x14ac:dyDescent="0.3">
      <c r="A848">
        <v>20251201</v>
      </c>
      <c r="B848" t="s">
        <v>1384</v>
      </c>
      <c r="C848" t="s">
        <v>1388</v>
      </c>
      <c r="D848" t="s">
        <v>1386</v>
      </c>
      <c r="E848" t="s">
        <v>1394</v>
      </c>
      <c r="F848" t="str">
        <f>LEFT(CUIPO_datos_abiertos[[#This Row],[COD_PROGRAMATICO_MGA]],4)</f>
        <v>NO A</v>
      </c>
      <c r="G848" t="s">
        <v>1390</v>
      </c>
      <c r="H848" t="s">
        <v>1390</v>
      </c>
      <c r="I848" t="s">
        <v>1390</v>
      </c>
      <c r="J848" t="s">
        <v>1390</v>
      </c>
      <c r="K848" t="s">
        <v>1390</v>
      </c>
      <c r="L848" t="s">
        <v>1390</v>
      </c>
      <c r="M848" t="s">
        <v>1390</v>
      </c>
      <c r="N848" s="28">
        <v>9553451897</v>
      </c>
      <c r="O848" s="28">
        <v>9546118966</v>
      </c>
      <c r="P848" s="28">
        <v>9546118966</v>
      </c>
      <c r="Q848" s="28" t="str">
        <f>IF(AND(LEN(CUIPO_datos_abiertos[[#This Row],[COD_PROGRAMATICO_MGA]])=7,ISNUMBER(VALUE(CUIPO_datos_abiertos[[#This Row],[COD_PROGRAMATICO_MGA]]))),"VALIDO","")</f>
        <v/>
      </c>
    </row>
    <row r="849" spans="1:17" hidden="1" x14ac:dyDescent="0.3">
      <c r="A849">
        <v>20260301</v>
      </c>
      <c r="B849" t="s">
        <v>1384</v>
      </c>
      <c r="C849" t="s">
        <v>1388</v>
      </c>
      <c r="D849" t="s">
        <v>1386</v>
      </c>
      <c r="E849" t="s">
        <v>1398</v>
      </c>
      <c r="F849" t="str">
        <f>LEFT(CUIPO_datos_abiertos[[#This Row],[COD_PROGRAMATICO_MGA]],4)</f>
        <v>0</v>
      </c>
      <c r="G849" t="s">
        <v>1388</v>
      </c>
      <c r="H849" t="s">
        <v>1389</v>
      </c>
      <c r="I849" t="s">
        <v>1390</v>
      </c>
      <c r="J849" t="s">
        <v>1391</v>
      </c>
      <c r="K849" t="s">
        <v>1392</v>
      </c>
      <c r="L849" t="s">
        <v>1390</v>
      </c>
      <c r="M849" t="s">
        <v>1390</v>
      </c>
      <c r="N849" s="28">
        <v>2672257007</v>
      </c>
      <c r="O849" s="28">
        <v>2672257007</v>
      </c>
      <c r="P849" s="28">
        <v>2672257007</v>
      </c>
      <c r="Q849" s="28" t="str">
        <f>IF(AND(LEN(CUIPO_datos_abiertos[[#This Row],[COD_PROGRAMATICO_MGA]])=7,ISNUMBER(VALUE(CUIPO_datos_abiertos[[#This Row],[COD_PROGRAMATICO_MGA]]))),"VALIDO","")</f>
        <v/>
      </c>
    </row>
    <row r="850" spans="1:17" hidden="1" x14ac:dyDescent="0.3">
      <c r="A850">
        <v>20260301</v>
      </c>
      <c r="B850" t="s">
        <v>1384</v>
      </c>
      <c r="C850" t="s">
        <v>1401</v>
      </c>
      <c r="D850" t="s">
        <v>1386</v>
      </c>
      <c r="E850" t="s">
        <v>1402</v>
      </c>
      <c r="F850" t="str">
        <f>LEFT(CUIPO_datos_abiertos[[#This Row],[COD_PROGRAMATICO_MGA]],4)</f>
        <v>2201</v>
      </c>
      <c r="G850" t="s">
        <v>51</v>
      </c>
      <c r="H850" t="s">
        <v>1389</v>
      </c>
      <c r="I850" t="s">
        <v>1426</v>
      </c>
      <c r="J850" t="s">
        <v>1404</v>
      </c>
      <c r="K850" t="s">
        <v>1392</v>
      </c>
      <c r="L850" t="s">
        <v>1390</v>
      </c>
      <c r="M850" t="s">
        <v>1390</v>
      </c>
      <c r="N850" s="28">
        <v>3324378805</v>
      </c>
      <c r="O850" s="28">
        <v>3324378805</v>
      </c>
      <c r="P850" s="28">
        <v>3324378805</v>
      </c>
      <c r="Q850" s="28" t="str">
        <f>IF(AND(LEN(CUIPO_datos_abiertos[[#This Row],[COD_PROGRAMATICO_MGA]])=7,ISNUMBER(VALUE(CUIPO_datos_abiertos[[#This Row],[COD_PROGRAMATICO_MGA]]))),"VALIDO","")</f>
        <v>VALIDO</v>
      </c>
    </row>
    <row r="851" spans="1:17" hidden="1" x14ac:dyDescent="0.3">
      <c r="A851">
        <v>20260301</v>
      </c>
      <c r="B851" t="s">
        <v>1384</v>
      </c>
      <c r="C851" t="s">
        <v>1724</v>
      </c>
      <c r="D851" t="s">
        <v>1386</v>
      </c>
      <c r="E851" t="s">
        <v>1394</v>
      </c>
      <c r="F851" t="str">
        <f>LEFT(CUIPO_datos_abiertos[[#This Row],[COD_PROGRAMATICO_MGA]],4)</f>
        <v>1906</v>
      </c>
      <c r="G851" t="s">
        <v>1656</v>
      </c>
      <c r="H851" t="s">
        <v>1419</v>
      </c>
      <c r="I851" t="s">
        <v>1648</v>
      </c>
      <c r="J851" t="s">
        <v>1396</v>
      </c>
      <c r="K851" t="s">
        <v>1392</v>
      </c>
      <c r="L851" t="s">
        <v>1390</v>
      </c>
      <c r="M851" t="s">
        <v>1390</v>
      </c>
      <c r="N851" s="28">
        <v>114310440</v>
      </c>
      <c r="O851" s="28">
        <v>22862088</v>
      </c>
      <c r="P851" s="28">
        <v>22862088</v>
      </c>
      <c r="Q851" s="28" t="str">
        <f>IF(AND(LEN(CUIPO_datos_abiertos[[#This Row],[COD_PROGRAMATICO_MGA]])=7,ISNUMBER(VALUE(CUIPO_datos_abiertos[[#This Row],[COD_PROGRAMATICO_MGA]]))),"VALIDO","")</f>
        <v>VALIDO</v>
      </c>
    </row>
    <row r="852" spans="1:17" hidden="1" x14ac:dyDescent="0.3">
      <c r="A852">
        <v>20251201</v>
      </c>
      <c r="B852" t="s">
        <v>1384</v>
      </c>
      <c r="C852" t="s">
        <v>1725</v>
      </c>
      <c r="D852" t="s">
        <v>1386</v>
      </c>
      <c r="E852" t="s">
        <v>1398</v>
      </c>
      <c r="F852" t="str">
        <f>LEFT(CUIPO_datos_abiertos[[#This Row],[COD_PROGRAMATICO_MGA]],4)</f>
        <v>3502</v>
      </c>
      <c r="G852" t="s">
        <v>152</v>
      </c>
      <c r="H852" t="s">
        <v>1389</v>
      </c>
      <c r="I852" t="s">
        <v>1390</v>
      </c>
      <c r="J852" t="s">
        <v>1428</v>
      </c>
      <c r="K852" t="s">
        <v>1392</v>
      </c>
      <c r="L852" t="s">
        <v>1390</v>
      </c>
      <c r="M852" t="s">
        <v>1451</v>
      </c>
      <c r="N852" s="28">
        <v>35311476</v>
      </c>
      <c r="O852" s="28">
        <v>35311476</v>
      </c>
      <c r="P852" s="28">
        <v>35311476</v>
      </c>
      <c r="Q852" s="28" t="str">
        <f>IF(AND(LEN(CUIPO_datos_abiertos[[#This Row],[COD_PROGRAMATICO_MGA]])=7,ISNUMBER(VALUE(CUIPO_datos_abiertos[[#This Row],[COD_PROGRAMATICO_MGA]]))),"VALIDO","")</f>
        <v>VALIDO</v>
      </c>
    </row>
    <row r="853" spans="1:17" hidden="1" x14ac:dyDescent="0.3">
      <c r="A853">
        <v>20260301</v>
      </c>
      <c r="B853" t="s">
        <v>1384</v>
      </c>
      <c r="C853" t="s">
        <v>1388</v>
      </c>
      <c r="D853" t="s">
        <v>1386</v>
      </c>
      <c r="E853" t="s">
        <v>1402</v>
      </c>
      <c r="F853" t="str">
        <f>LEFT(CUIPO_datos_abiertos[[#This Row],[COD_PROGRAMATICO_MGA]],4)</f>
        <v>NO A</v>
      </c>
      <c r="G853" t="s">
        <v>1390</v>
      </c>
      <c r="H853" t="s">
        <v>1390</v>
      </c>
      <c r="I853" t="s">
        <v>1390</v>
      </c>
      <c r="J853" t="s">
        <v>1390</v>
      </c>
      <c r="K853" t="s">
        <v>1390</v>
      </c>
      <c r="L853" t="s">
        <v>1390</v>
      </c>
      <c r="M853" t="s">
        <v>1390</v>
      </c>
      <c r="N853" s="28">
        <v>356000000</v>
      </c>
      <c r="O853" s="28">
        <v>0</v>
      </c>
      <c r="P853" s="28">
        <v>0</v>
      </c>
      <c r="Q853" s="28" t="str">
        <f>IF(AND(LEN(CUIPO_datos_abiertos[[#This Row],[COD_PROGRAMATICO_MGA]])=7,ISNUMBER(VALUE(CUIPO_datos_abiertos[[#This Row],[COD_PROGRAMATICO_MGA]]))),"VALIDO","")</f>
        <v/>
      </c>
    </row>
    <row r="854" spans="1:17" hidden="1" x14ac:dyDescent="0.3">
      <c r="A854">
        <v>20251201</v>
      </c>
      <c r="B854" t="s">
        <v>1384</v>
      </c>
      <c r="C854" t="s">
        <v>1726</v>
      </c>
      <c r="D854" t="s">
        <v>1386</v>
      </c>
      <c r="E854" t="s">
        <v>1398</v>
      </c>
      <c r="F854" t="str">
        <f>LEFT(CUIPO_datos_abiertos[[#This Row],[COD_PROGRAMATICO_MGA]],4)</f>
        <v>4599</v>
      </c>
      <c r="G854" t="s">
        <v>86</v>
      </c>
      <c r="H854" t="s">
        <v>1414</v>
      </c>
      <c r="I854" t="s">
        <v>1390</v>
      </c>
      <c r="J854" t="s">
        <v>1412</v>
      </c>
      <c r="K854" t="s">
        <v>1392</v>
      </c>
      <c r="L854" t="s">
        <v>1390</v>
      </c>
      <c r="M854" t="s">
        <v>1390</v>
      </c>
      <c r="N854" s="28">
        <v>145503350</v>
      </c>
      <c r="O854" s="28">
        <v>145503350</v>
      </c>
      <c r="P854" s="28">
        <v>145503350</v>
      </c>
      <c r="Q854" s="28" t="str">
        <f>IF(AND(LEN(CUIPO_datos_abiertos[[#This Row],[COD_PROGRAMATICO_MGA]])=7,ISNUMBER(VALUE(CUIPO_datos_abiertos[[#This Row],[COD_PROGRAMATICO_MGA]]))),"VALIDO","")</f>
        <v>VALIDO</v>
      </c>
    </row>
    <row r="855" spans="1:17" hidden="1" x14ac:dyDescent="0.3">
      <c r="A855">
        <v>20251201</v>
      </c>
      <c r="B855" t="s">
        <v>1384</v>
      </c>
      <c r="C855" t="s">
        <v>1388</v>
      </c>
      <c r="D855" t="s">
        <v>1386</v>
      </c>
      <c r="E855" t="s">
        <v>1402</v>
      </c>
      <c r="F855" t="str">
        <f>LEFT(CUIPO_datos_abiertos[[#This Row],[COD_PROGRAMATICO_MGA]],4)</f>
        <v>NO A</v>
      </c>
      <c r="G855" t="s">
        <v>1390</v>
      </c>
      <c r="H855" t="s">
        <v>1390</v>
      </c>
      <c r="I855" t="s">
        <v>1390</v>
      </c>
      <c r="J855" t="s">
        <v>1390</v>
      </c>
      <c r="K855" t="s">
        <v>1390</v>
      </c>
      <c r="L855" t="s">
        <v>1390</v>
      </c>
      <c r="M855" t="s">
        <v>1390</v>
      </c>
      <c r="N855" s="28">
        <v>20842144567</v>
      </c>
      <c r="O855" s="28">
        <v>20842144567</v>
      </c>
      <c r="P855" s="28">
        <v>20842144567</v>
      </c>
      <c r="Q855" s="28" t="str">
        <f>IF(AND(LEN(CUIPO_datos_abiertos[[#This Row],[COD_PROGRAMATICO_MGA]])=7,ISNUMBER(VALUE(CUIPO_datos_abiertos[[#This Row],[COD_PROGRAMATICO_MGA]]))),"VALIDO","")</f>
        <v/>
      </c>
    </row>
    <row r="856" spans="1:17" hidden="1" x14ac:dyDescent="0.3">
      <c r="A856">
        <v>20251201</v>
      </c>
      <c r="B856" t="s">
        <v>1384</v>
      </c>
      <c r="C856" t="s">
        <v>1390</v>
      </c>
      <c r="D856" t="s">
        <v>1386</v>
      </c>
      <c r="E856" t="s">
        <v>1394</v>
      </c>
      <c r="F856" t="str">
        <f>LEFT(CUIPO_datos_abiertos[[#This Row],[COD_PROGRAMATICO_MGA]],4)</f>
        <v>1903</v>
      </c>
      <c r="G856" t="s">
        <v>1399</v>
      </c>
      <c r="H856" t="s">
        <v>1389</v>
      </c>
      <c r="I856" t="s">
        <v>1440</v>
      </c>
      <c r="J856" t="s">
        <v>1441</v>
      </c>
      <c r="K856" t="s">
        <v>1392</v>
      </c>
      <c r="L856" t="s">
        <v>1390</v>
      </c>
      <c r="M856" t="s">
        <v>1645</v>
      </c>
      <c r="N856" s="28">
        <v>427304536</v>
      </c>
      <c r="O856" s="28">
        <v>371350463</v>
      </c>
      <c r="P856" s="28">
        <v>371350463</v>
      </c>
      <c r="Q856" s="28" t="str">
        <f>IF(AND(LEN(CUIPO_datos_abiertos[[#This Row],[COD_PROGRAMATICO_MGA]])=7,ISNUMBER(VALUE(CUIPO_datos_abiertos[[#This Row],[COD_PROGRAMATICO_MGA]]))),"VALIDO","")</f>
        <v>VALIDO</v>
      </c>
    </row>
    <row r="857" spans="1:17" hidden="1" x14ac:dyDescent="0.3">
      <c r="A857">
        <v>20251201</v>
      </c>
      <c r="B857" t="s">
        <v>1384</v>
      </c>
      <c r="C857" t="s">
        <v>1388</v>
      </c>
      <c r="D857" t="s">
        <v>1386</v>
      </c>
      <c r="E857" t="s">
        <v>1387</v>
      </c>
      <c r="F857" t="str">
        <f>LEFT(CUIPO_datos_abiertos[[#This Row],[COD_PROGRAMATICO_MGA]],4)</f>
        <v>0</v>
      </c>
      <c r="G857" t="s">
        <v>1388</v>
      </c>
      <c r="H857" t="s">
        <v>1389</v>
      </c>
      <c r="I857" t="s">
        <v>1390</v>
      </c>
      <c r="J857" t="s">
        <v>1391</v>
      </c>
      <c r="K857" t="s">
        <v>1392</v>
      </c>
      <c r="L857" t="s">
        <v>1390</v>
      </c>
      <c r="M857" t="s">
        <v>1390</v>
      </c>
      <c r="N857" s="28">
        <v>1129890</v>
      </c>
      <c r="O857" s="28">
        <v>1129890</v>
      </c>
      <c r="P857" s="28">
        <v>1129890</v>
      </c>
      <c r="Q857" s="28" t="str">
        <f>IF(AND(LEN(CUIPO_datos_abiertos[[#This Row],[COD_PROGRAMATICO_MGA]])=7,ISNUMBER(VALUE(CUIPO_datos_abiertos[[#This Row],[COD_PROGRAMATICO_MGA]]))),"VALIDO","")</f>
        <v/>
      </c>
    </row>
    <row r="858" spans="1:17" hidden="1" x14ac:dyDescent="0.3">
      <c r="A858">
        <v>20260301</v>
      </c>
      <c r="B858" t="s">
        <v>1384</v>
      </c>
      <c r="C858" t="s">
        <v>1388</v>
      </c>
      <c r="D858" t="s">
        <v>1386</v>
      </c>
      <c r="E858" t="s">
        <v>1398</v>
      </c>
      <c r="F858" t="str">
        <f>LEFT(CUIPO_datos_abiertos[[#This Row],[COD_PROGRAMATICO_MGA]],4)</f>
        <v>NO A</v>
      </c>
      <c r="G858" t="s">
        <v>1390</v>
      </c>
      <c r="H858" t="s">
        <v>1390</v>
      </c>
      <c r="I858" t="s">
        <v>1390</v>
      </c>
      <c r="J858" t="s">
        <v>1390</v>
      </c>
      <c r="K858" t="s">
        <v>1390</v>
      </c>
      <c r="L858" t="s">
        <v>1390</v>
      </c>
      <c r="M858" t="s">
        <v>1390</v>
      </c>
      <c r="N858" s="28">
        <v>2733472887</v>
      </c>
      <c r="O858" s="28">
        <v>2733472887</v>
      </c>
      <c r="P858" s="28">
        <v>2541501098</v>
      </c>
      <c r="Q858" s="28" t="str">
        <f>IF(AND(LEN(CUIPO_datos_abiertos[[#This Row],[COD_PROGRAMATICO_MGA]])=7,ISNUMBER(VALUE(CUIPO_datos_abiertos[[#This Row],[COD_PROGRAMATICO_MGA]]))),"VALIDO","")</f>
        <v/>
      </c>
    </row>
    <row r="859" spans="1:17" hidden="1" x14ac:dyDescent="0.3">
      <c r="A859">
        <v>20251201</v>
      </c>
      <c r="B859" t="s">
        <v>1384</v>
      </c>
      <c r="C859" t="s">
        <v>1727</v>
      </c>
      <c r="D859" t="s">
        <v>1386</v>
      </c>
      <c r="E859" t="s">
        <v>1398</v>
      </c>
      <c r="F859" t="str">
        <f>LEFT(CUIPO_datos_abiertos[[#This Row],[COD_PROGRAMATICO_MGA]],4)</f>
        <v>3502</v>
      </c>
      <c r="G859" t="s">
        <v>1728</v>
      </c>
      <c r="H859" t="s">
        <v>1389</v>
      </c>
      <c r="I859" t="s">
        <v>1390</v>
      </c>
      <c r="J859" t="s">
        <v>1439</v>
      </c>
      <c r="K859" t="s">
        <v>1392</v>
      </c>
      <c r="L859" t="s">
        <v>1390</v>
      </c>
      <c r="M859" t="s">
        <v>1390</v>
      </c>
      <c r="N859" s="28">
        <v>570364947</v>
      </c>
      <c r="O859" s="28">
        <v>570364947</v>
      </c>
      <c r="P859" s="28">
        <v>505042467</v>
      </c>
      <c r="Q859" s="28" t="str">
        <f>IF(AND(LEN(CUIPO_datos_abiertos[[#This Row],[COD_PROGRAMATICO_MGA]])=7,ISNUMBER(VALUE(CUIPO_datos_abiertos[[#This Row],[COD_PROGRAMATICO_MGA]]))),"VALIDO","")</f>
        <v>VALIDO</v>
      </c>
    </row>
    <row r="860" spans="1:17" hidden="1" x14ac:dyDescent="0.3">
      <c r="A860">
        <v>20251201</v>
      </c>
      <c r="B860" t="s">
        <v>1384</v>
      </c>
      <c r="C860" t="s">
        <v>1388</v>
      </c>
      <c r="D860" t="s">
        <v>1386</v>
      </c>
      <c r="E860" t="s">
        <v>1402</v>
      </c>
      <c r="F860" t="str">
        <f>LEFT(CUIPO_datos_abiertos[[#This Row],[COD_PROGRAMATICO_MGA]],4)</f>
        <v>NO A</v>
      </c>
      <c r="G860" t="s">
        <v>1390</v>
      </c>
      <c r="H860" t="s">
        <v>1390</v>
      </c>
      <c r="I860" t="s">
        <v>1390</v>
      </c>
      <c r="J860" t="s">
        <v>1390</v>
      </c>
      <c r="K860" t="s">
        <v>1390</v>
      </c>
      <c r="L860" t="s">
        <v>1390</v>
      </c>
      <c r="M860" t="s">
        <v>1390</v>
      </c>
      <c r="N860" s="28">
        <v>14332449854</v>
      </c>
      <c r="O860" s="28">
        <v>14332449854</v>
      </c>
      <c r="P860" s="28">
        <v>14332449854</v>
      </c>
      <c r="Q860" s="28" t="str">
        <f>IF(AND(LEN(CUIPO_datos_abiertos[[#This Row],[COD_PROGRAMATICO_MGA]])=7,ISNUMBER(VALUE(CUIPO_datos_abiertos[[#This Row],[COD_PROGRAMATICO_MGA]]))),"VALIDO","")</f>
        <v/>
      </c>
    </row>
    <row r="861" spans="1:17" hidden="1" x14ac:dyDescent="0.3">
      <c r="A861">
        <v>20260301</v>
      </c>
      <c r="B861" t="s">
        <v>1384</v>
      </c>
      <c r="C861" t="s">
        <v>1385</v>
      </c>
      <c r="D861" t="s">
        <v>1386</v>
      </c>
      <c r="E861" t="s">
        <v>1394</v>
      </c>
      <c r="F861" t="str">
        <f>LEFT(CUIPO_datos_abiertos[[#This Row],[COD_PROGRAMATICO_MGA]],4)</f>
        <v>0</v>
      </c>
      <c r="G861" t="s">
        <v>1388</v>
      </c>
      <c r="H861" t="s">
        <v>1389</v>
      </c>
      <c r="I861" t="s">
        <v>1405</v>
      </c>
      <c r="J861" t="s">
        <v>1406</v>
      </c>
      <c r="K861" t="s">
        <v>1392</v>
      </c>
      <c r="L861" t="s">
        <v>1390</v>
      </c>
      <c r="M861" t="s">
        <v>1390</v>
      </c>
      <c r="N861" s="28">
        <v>3512051</v>
      </c>
      <c r="O861" s="28">
        <v>3512051</v>
      </c>
      <c r="P861" s="28">
        <v>2324879</v>
      </c>
      <c r="Q861" s="28" t="str">
        <f>IF(AND(LEN(CUIPO_datos_abiertos[[#This Row],[COD_PROGRAMATICO_MGA]])=7,ISNUMBER(VALUE(CUIPO_datos_abiertos[[#This Row],[COD_PROGRAMATICO_MGA]]))),"VALIDO","")</f>
        <v/>
      </c>
    </row>
    <row r="862" spans="1:17" hidden="1" x14ac:dyDescent="0.3">
      <c r="A862">
        <v>20251201</v>
      </c>
      <c r="B862" t="s">
        <v>1384</v>
      </c>
      <c r="C862" t="s">
        <v>1407</v>
      </c>
      <c r="D862" t="s">
        <v>1386</v>
      </c>
      <c r="E862" t="s">
        <v>1402</v>
      </c>
      <c r="F862" t="str">
        <f>LEFT(CUIPO_datos_abiertos[[#This Row],[COD_PROGRAMATICO_MGA]],4)</f>
        <v>2201</v>
      </c>
      <c r="G862" t="s">
        <v>51</v>
      </c>
      <c r="H862" t="s">
        <v>1389</v>
      </c>
      <c r="I862" t="s">
        <v>1408</v>
      </c>
      <c r="J862" t="s">
        <v>1404</v>
      </c>
      <c r="K862" t="s">
        <v>1392</v>
      </c>
      <c r="L862" t="s">
        <v>1390</v>
      </c>
      <c r="M862" t="s">
        <v>1390</v>
      </c>
      <c r="N862" s="28">
        <v>1882664949</v>
      </c>
      <c r="O862" s="28">
        <v>1882664949</v>
      </c>
      <c r="P862" s="28">
        <v>1882664949</v>
      </c>
      <c r="Q862" s="28" t="str">
        <f>IF(AND(LEN(CUIPO_datos_abiertos[[#This Row],[COD_PROGRAMATICO_MGA]])=7,ISNUMBER(VALUE(CUIPO_datos_abiertos[[#This Row],[COD_PROGRAMATICO_MGA]]))),"VALIDO","")</f>
        <v>VALIDO</v>
      </c>
    </row>
    <row r="863" spans="1:17" hidden="1" x14ac:dyDescent="0.3">
      <c r="A863">
        <v>20251201</v>
      </c>
      <c r="B863" t="s">
        <v>1384</v>
      </c>
      <c r="C863" t="s">
        <v>1388</v>
      </c>
      <c r="D863" t="s">
        <v>1386</v>
      </c>
      <c r="E863" t="s">
        <v>1387</v>
      </c>
      <c r="F863" t="str">
        <f>LEFT(CUIPO_datos_abiertos[[#This Row],[COD_PROGRAMATICO_MGA]],4)</f>
        <v>NO A</v>
      </c>
      <c r="G863" t="s">
        <v>1390</v>
      </c>
      <c r="H863" t="s">
        <v>1390</v>
      </c>
      <c r="I863" t="s">
        <v>1390</v>
      </c>
      <c r="J863" t="s">
        <v>1390</v>
      </c>
      <c r="K863" t="s">
        <v>1390</v>
      </c>
      <c r="L863" t="s">
        <v>1390</v>
      </c>
      <c r="M863" t="s">
        <v>1390</v>
      </c>
      <c r="N863" s="28">
        <v>16717500</v>
      </c>
      <c r="O863" s="28">
        <v>16717500</v>
      </c>
      <c r="P863" s="28">
        <v>16717500</v>
      </c>
      <c r="Q863" s="28" t="str">
        <f>IF(AND(LEN(CUIPO_datos_abiertos[[#This Row],[COD_PROGRAMATICO_MGA]])=7,ISNUMBER(VALUE(CUIPO_datos_abiertos[[#This Row],[COD_PROGRAMATICO_MGA]]))),"VALIDO","")</f>
        <v/>
      </c>
    </row>
    <row r="864" spans="1:17" hidden="1" x14ac:dyDescent="0.3">
      <c r="A864">
        <v>20251201</v>
      </c>
      <c r="B864" t="s">
        <v>1384</v>
      </c>
      <c r="C864" t="s">
        <v>1729</v>
      </c>
      <c r="D864" t="s">
        <v>1386</v>
      </c>
      <c r="E864" t="s">
        <v>1398</v>
      </c>
      <c r="F864" t="str">
        <f>LEFT(CUIPO_datos_abiertos[[#This Row],[COD_PROGRAMATICO_MGA]],4)</f>
        <v>0401</v>
      </c>
      <c r="G864" t="s">
        <v>959</v>
      </c>
      <c r="H864" t="s">
        <v>1411</v>
      </c>
      <c r="I864" t="s">
        <v>1390</v>
      </c>
      <c r="J864" t="s">
        <v>1417</v>
      </c>
      <c r="K864" t="s">
        <v>1392</v>
      </c>
      <c r="L864" t="s">
        <v>1390</v>
      </c>
      <c r="M864" t="s">
        <v>1390</v>
      </c>
      <c r="N864" s="28">
        <v>163628570</v>
      </c>
      <c r="O864" s="28">
        <v>163628570</v>
      </c>
      <c r="P864" s="28">
        <v>163628570</v>
      </c>
      <c r="Q864" s="28" t="str">
        <f>IF(AND(LEN(CUIPO_datos_abiertos[[#This Row],[COD_PROGRAMATICO_MGA]])=7,ISNUMBER(VALUE(CUIPO_datos_abiertos[[#This Row],[COD_PROGRAMATICO_MGA]]))),"VALIDO","")</f>
        <v>VALIDO</v>
      </c>
    </row>
    <row r="865" spans="1:17" hidden="1" x14ac:dyDescent="0.3">
      <c r="A865">
        <v>20251201</v>
      </c>
      <c r="B865" t="s">
        <v>1384</v>
      </c>
      <c r="C865" t="s">
        <v>1730</v>
      </c>
      <c r="D865" t="s">
        <v>1386</v>
      </c>
      <c r="E865" t="s">
        <v>1398</v>
      </c>
      <c r="F865" t="str">
        <f>LEFT(CUIPO_datos_abiertos[[#This Row],[COD_PROGRAMATICO_MGA]],4)</f>
        <v>4599</v>
      </c>
      <c r="G865" t="s">
        <v>74</v>
      </c>
      <c r="H865" t="s">
        <v>1411</v>
      </c>
      <c r="I865" t="s">
        <v>1390</v>
      </c>
      <c r="J865" t="s">
        <v>1412</v>
      </c>
      <c r="K865" t="s">
        <v>1392</v>
      </c>
      <c r="L865" t="s">
        <v>1390</v>
      </c>
      <c r="M865" t="s">
        <v>1390</v>
      </c>
      <c r="N865" s="28">
        <v>92800000</v>
      </c>
      <c r="O865" s="28">
        <v>91656666</v>
      </c>
      <c r="P865" s="28">
        <v>91656666</v>
      </c>
      <c r="Q865" s="28" t="str">
        <f>IF(AND(LEN(CUIPO_datos_abiertos[[#This Row],[COD_PROGRAMATICO_MGA]])=7,ISNUMBER(VALUE(CUIPO_datos_abiertos[[#This Row],[COD_PROGRAMATICO_MGA]]))),"VALIDO","")</f>
        <v>VALIDO</v>
      </c>
    </row>
    <row r="866" spans="1:17" hidden="1" x14ac:dyDescent="0.3">
      <c r="A866">
        <v>20251201</v>
      </c>
      <c r="B866" t="s">
        <v>1384</v>
      </c>
      <c r="C866" t="s">
        <v>1390</v>
      </c>
      <c r="D866" t="s">
        <v>1386</v>
      </c>
      <c r="E866" t="s">
        <v>1394</v>
      </c>
      <c r="F866" t="str">
        <f>LEFT(CUIPO_datos_abiertos[[#This Row],[COD_PROGRAMATICO_MGA]],4)</f>
        <v>1903</v>
      </c>
      <c r="G866" t="s">
        <v>1399</v>
      </c>
      <c r="H866" t="s">
        <v>1389</v>
      </c>
      <c r="I866" t="s">
        <v>1440</v>
      </c>
      <c r="J866" t="s">
        <v>1441</v>
      </c>
      <c r="K866" t="s">
        <v>1392</v>
      </c>
      <c r="L866" t="s">
        <v>1390</v>
      </c>
      <c r="M866" t="s">
        <v>1597</v>
      </c>
      <c r="N866" s="28">
        <v>524365118</v>
      </c>
      <c r="O866" s="28">
        <v>498146862</v>
      </c>
      <c r="P866" s="28">
        <v>498146862</v>
      </c>
      <c r="Q866" s="28" t="str">
        <f>IF(AND(LEN(CUIPO_datos_abiertos[[#This Row],[COD_PROGRAMATICO_MGA]])=7,ISNUMBER(VALUE(CUIPO_datos_abiertos[[#This Row],[COD_PROGRAMATICO_MGA]]))),"VALIDO","")</f>
        <v>VALIDO</v>
      </c>
    </row>
    <row r="867" spans="1:17" hidden="1" x14ac:dyDescent="0.3">
      <c r="A867">
        <v>20260301</v>
      </c>
      <c r="B867" t="s">
        <v>1384</v>
      </c>
      <c r="C867" t="s">
        <v>1388</v>
      </c>
      <c r="D867" t="s">
        <v>1386</v>
      </c>
      <c r="E867" t="s">
        <v>1443</v>
      </c>
      <c r="F867" t="str">
        <f>LEFT(CUIPO_datos_abiertos[[#This Row],[COD_PROGRAMATICO_MGA]],4)</f>
        <v>0</v>
      </c>
      <c r="G867" t="s">
        <v>1388</v>
      </c>
      <c r="H867" t="s">
        <v>1389</v>
      </c>
      <c r="I867" t="s">
        <v>1390</v>
      </c>
      <c r="J867" t="s">
        <v>1391</v>
      </c>
      <c r="K867" t="s">
        <v>1392</v>
      </c>
      <c r="L867" t="s">
        <v>1390</v>
      </c>
      <c r="M867" t="s">
        <v>1390</v>
      </c>
      <c r="N867" s="28">
        <v>8400000</v>
      </c>
      <c r="O867" s="28">
        <v>8400000</v>
      </c>
      <c r="P867" s="28">
        <v>8400000</v>
      </c>
      <c r="Q867" s="28" t="str">
        <f>IF(AND(LEN(CUIPO_datos_abiertos[[#This Row],[COD_PROGRAMATICO_MGA]])=7,ISNUMBER(VALUE(CUIPO_datos_abiertos[[#This Row],[COD_PROGRAMATICO_MGA]]))),"VALIDO","")</f>
        <v/>
      </c>
    </row>
    <row r="868" spans="1:17" hidden="1" x14ac:dyDescent="0.3">
      <c r="A868">
        <v>20260301</v>
      </c>
      <c r="B868" t="s">
        <v>1384</v>
      </c>
      <c r="C868" t="s">
        <v>1388</v>
      </c>
      <c r="D868" t="s">
        <v>1386</v>
      </c>
      <c r="E868" t="s">
        <v>1443</v>
      </c>
      <c r="F868" t="str">
        <f>LEFT(CUIPO_datos_abiertos[[#This Row],[COD_PROGRAMATICO_MGA]],4)</f>
        <v>NO A</v>
      </c>
      <c r="G868" t="s">
        <v>1390</v>
      </c>
      <c r="H868" t="s">
        <v>1390</v>
      </c>
      <c r="I868" t="s">
        <v>1390</v>
      </c>
      <c r="J868" t="s">
        <v>1390</v>
      </c>
      <c r="K868" t="s">
        <v>1390</v>
      </c>
      <c r="L868" t="s">
        <v>1390</v>
      </c>
      <c r="M868" t="s">
        <v>1390</v>
      </c>
      <c r="N868" s="28">
        <v>1076350650</v>
      </c>
      <c r="O868" s="28">
        <v>962453255</v>
      </c>
      <c r="P868" s="28">
        <v>921557904</v>
      </c>
      <c r="Q868" s="28" t="str">
        <f>IF(AND(LEN(CUIPO_datos_abiertos[[#This Row],[COD_PROGRAMATICO_MGA]])=7,ISNUMBER(VALUE(CUIPO_datos_abiertos[[#This Row],[COD_PROGRAMATICO_MGA]]))),"VALIDO","")</f>
        <v/>
      </c>
    </row>
    <row r="869" spans="1:17" hidden="1" x14ac:dyDescent="0.3">
      <c r="A869">
        <v>20251201</v>
      </c>
      <c r="B869" t="s">
        <v>1384</v>
      </c>
      <c r="C869" t="s">
        <v>1388</v>
      </c>
      <c r="D869" t="s">
        <v>1386</v>
      </c>
      <c r="E869" t="s">
        <v>1398</v>
      </c>
      <c r="F869" t="str">
        <f>LEFT(CUIPO_datos_abiertos[[#This Row],[COD_PROGRAMATICO_MGA]],4)</f>
        <v>4503</v>
      </c>
      <c r="G869" t="s">
        <v>1021</v>
      </c>
      <c r="H869" t="s">
        <v>1411</v>
      </c>
      <c r="I869" t="s">
        <v>1390</v>
      </c>
      <c r="J869" t="s">
        <v>1417</v>
      </c>
      <c r="K869" t="s">
        <v>1392</v>
      </c>
      <c r="L869" t="s">
        <v>1390</v>
      </c>
      <c r="M869" t="s">
        <v>1390</v>
      </c>
      <c r="N869" s="28">
        <v>1069900000</v>
      </c>
      <c r="O869" s="28">
        <v>850430000</v>
      </c>
      <c r="P869" s="28">
        <v>850430000</v>
      </c>
      <c r="Q869" s="28" t="str">
        <f>IF(AND(LEN(CUIPO_datos_abiertos[[#This Row],[COD_PROGRAMATICO_MGA]])=7,ISNUMBER(VALUE(CUIPO_datos_abiertos[[#This Row],[COD_PROGRAMATICO_MGA]]))),"VALIDO","")</f>
        <v>VALIDO</v>
      </c>
    </row>
    <row r="870" spans="1:17" hidden="1" x14ac:dyDescent="0.3">
      <c r="A870">
        <v>20260301</v>
      </c>
      <c r="B870" t="s">
        <v>1384</v>
      </c>
      <c r="C870" t="s">
        <v>1401</v>
      </c>
      <c r="D870" t="s">
        <v>1386</v>
      </c>
      <c r="E870" t="s">
        <v>1402</v>
      </c>
      <c r="F870" t="str">
        <f>LEFT(CUIPO_datos_abiertos[[#This Row],[COD_PROGRAMATICO_MGA]],4)</f>
        <v>2201</v>
      </c>
      <c r="G870" t="s">
        <v>51</v>
      </c>
      <c r="H870" t="s">
        <v>1389</v>
      </c>
      <c r="I870" t="s">
        <v>1403</v>
      </c>
      <c r="J870" t="s">
        <v>1404</v>
      </c>
      <c r="K870" t="s">
        <v>1444</v>
      </c>
      <c r="L870" t="s">
        <v>1390</v>
      </c>
      <c r="M870" t="s">
        <v>1390</v>
      </c>
      <c r="N870" s="28">
        <v>6750481539</v>
      </c>
      <c r="O870" s="28">
        <v>0</v>
      </c>
      <c r="P870" s="28">
        <v>0</v>
      </c>
      <c r="Q870" s="28" t="str">
        <f>IF(AND(LEN(CUIPO_datos_abiertos[[#This Row],[COD_PROGRAMATICO_MGA]])=7,ISNUMBER(VALUE(CUIPO_datos_abiertos[[#This Row],[COD_PROGRAMATICO_MGA]]))),"VALIDO","")</f>
        <v>VALIDO</v>
      </c>
    </row>
    <row r="871" spans="1:17" hidden="1" x14ac:dyDescent="0.3">
      <c r="A871">
        <v>20260301</v>
      </c>
      <c r="B871" t="s">
        <v>1384</v>
      </c>
      <c r="C871" t="s">
        <v>1388</v>
      </c>
      <c r="D871" t="s">
        <v>1386</v>
      </c>
      <c r="E871" t="s">
        <v>1394</v>
      </c>
      <c r="F871" t="str">
        <f>LEFT(CUIPO_datos_abiertos[[#This Row],[COD_PROGRAMATICO_MGA]],4)</f>
        <v>NO A</v>
      </c>
      <c r="G871" t="s">
        <v>1390</v>
      </c>
      <c r="H871" t="s">
        <v>1390</v>
      </c>
      <c r="I871" t="s">
        <v>1390</v>
      </c>
      <c r="J871" t="s">
        <v>1390</v>
      </c>
      <c r="K871" t="s">
        <v>1390</v>
      </c>
      <c r="L871" t="s">
        <v>1390</v>
      </c>
      <c r="M871" t="s">
        <v>1390</v>
      </c>
      <c r="N871" s="28">
        <v>209000000</v>
      </c>
      <c r="O871" s="28">
        <v>209000000</v>
      </c>
      <c r="P871" s="28">
        <v>209000000</v>
      </c>
      <c r="Q871" s="28" t="str">
        <f>IF(AND(LEN(CUIPO_datos_abiertos[[#This Row],[COD_PROGRAMATICO_MGA]])=7,ISNUMBER(VALUE(CUIPO_datos_abiertos[[#This Row],[COD_PROGRAMATICO_MGA]]))),"VALIDO","")</f>
        <v/>
      </c>
    </row>
    <row r="872" spans="1:17" hidden="1" x14ac:dyDescent="0.3">
      <c r="A872">
        <v>20251201</v>
      </c>
      <c r="B872" t="s">
        <v>1384</v>
      </c>
      <c r="C872" t="s">
        <v>1388</v>
      </c>
      <c r="D872" t="s">
        <v>1386</v>
      </c>
      <c r="E872" t="s">
        <v>1398</v>
      </c>
      <c r="F872" t="str">
        <f>LEFT(CUIPO_datos_abiertos[[#This Row],[COD_PROGRAMATICO_MGA]],4)</f>
        <v>0</v>
      </c>
      <c r="G872" t="s">
        <v>1388</v>
      </c>
      <c r="H872" t="s">
        <v>1389</v>
      </c>
      <c r="I872" t="s">
        <v>1390</v>
      </c>
      <c r="J872" t="s">
        <v>1391</v>
      </c>
      <c r="K872" t="s">
        <v>1392</v>
      </c>
      <c r="L872" t="s">
        <v>1390</v>
      </c>
      <c r="M872" t="s">
        <v>1390</v>
      </c>
      <c r="N872" s="28">
        <v>713858881</v>
      </c>
      <c r="O872" s="28">
        <v>712593661</v>
      </c>
      <c r="P872" s="28">
        <v>712513061</v>
      </c>
      <c r="Q872" s="28" t="str">
        <f>IF(AND(LEN(CUIPO_datos_abiertos[[#This Row],[COD_PROGRAMATICO_MGA]])=7,ISNUMBER(VALUE(CUIPO_datos_abiertos[[#This Row],[COD_PROGRAMATICO_MGA]]))),"VALIDO","")</f>
        <v/>
      </c>
    </row>
    <row r="873" spans="1:17" hidden="1" x14ac:dyDescent="0.3">
      <c r="A873">
        <v>20251201</v>
      </c>
      <c r="B873" t="s">
        <v>1384</v>
      </c>
      <c r="C873" t="s">
        <v>1456</v>
      </c>
      <c r="D873" t="s">
        <v>1386</v>
      </c>
      <c r="E873" t="s">
        <v>1394</v>
      </c>
      <c r="F873" t="str">
        <f>LEFT(CUIPO_datos_abiertos[[#This Row],[COD_PROGRAMATICO_MGA]],4)</f>
        <v>1905</v>
      </c>
      <c r="G873" t="s">
        <v>351</v>
      </c>
      <c r="H873" t="s">
        <v>1419</v>
      </c>
      <c r="I873" t="s">
        <v>1457</v>
      </c>
      <c r="J873" t="s">
        <v>1421</v>
      </c>
      <c r="K873" t="s">
        <v>1392</v>
      </c>
      <c r="L873" t="s">
        <v>1390</v>
      </c>
      <c r="M873" t="s">
        <v>1390</v>
      </c>
      <c r="N873" s="28">
        <v>782853268</v>
      </c>
      <c r="O873" s="28">
        <v>782853268</v>
      </c>
      <c r="P873" s="28">
        <v>782853268</v>
      </c>
      <c r="Q873" s="28" t="str">
        <f>IF(AND(LEN(CUIPO_datos_abiertos[[#This Row],[COD_PROGRAMATICO_MGA]])=7,ISNUMBER(VALUE(CUIPO_datos_abiertos[[#This Row],[COD_PROGRAMATICO_MGA]]))),"VALIDO","")</f>
        <v>VALIDO</v>
      </c>
    </row>
    <row r="874" spans="1:17" hidden="1" x14ac:dyDescent="0.3">
      <c r="A874">
        <v>20260301</v>
      </c>
      <c r="B874" t="s">
        <v>1384</v>
      </c>
      <c r="C874" t="s">
        <v>1388</v>
      </c>
      <c r="D874" t="s">
        <v>1386</v>
      </c>
      <c r="E874" t="s">
        <v>1394</v>
      </c>
      <c r="F874" t="str">
        <f>LEFT(CUIPO_datos_abiertos[[#This Row],[COD_PROGRAMATICO_MGA]],4)</f>
        <v>NO A</v>
      </c>
      <c r="G874" t="s">
        <v>1390</v>
      </c>
      <c r="H874" t="s">
        <v>1390</v>
      </c>
      <c r="I874" t="s">
        <v>1390</v>
      </c>
      <c r="J874" t="s">
        <v>1390</v>
      </c>
      <c r="K874" t="s">
        <v>1390</v>
      </c>
      <c r="L874" t="s">
        <v>1390</v>
      </c>
      <c r="M874" t="s">
        <v>1390</v>
      </c>
      <c r="N874" s="28">
        <v>219076272</v>
      </c>
      <c r="O874" s="28">
        <v>219076272</v>
      </c>
      <c r="P874" s="28">
        <v>189931672</v>
      </c>
      <c r="Q874" s="28" t="str">
        <f>IF(AND(LEN(CUIPO_datos_abiertos[[#This Row],[COD_PROGRAMATICO_MGA]])=7,ISNUMBER(VALUE(CUIPO_datos_abiertos[[#This Row],[COD_PROGRAMATICO_MGA]]))),"VALIDO","")</f>
        <v/>
      </c>
    </row>
    <row r="875" spans="1:17" hidden="1" x14ac:dyDescent="0.3">
      <c r="A875">
        <v>20251201</v>
      </c>
      <c r="B875" t="s">
        <v>1384</v>
      </c>
      <c r="C875" t="s">
        <v>1388</v>
      </c>
      <c r="D875" t="s">
        <v>1386</v>
      </c>
      <c r="E875" t="s">
        <v>1402</v>
      </c>
      <c r="F875" t="str">
        <f>LEFT(CUIPO_datos_abiertos[[#This Row],[COD_PROGRAMATICO_MGA]],4)</f>
        <v>NO A</v>
      </c>
      <c r="G875" t="s">
        <v>1390</v>
      </c>
      <c r="H875" t="s">
        <v>1390</v>
      </c>
      <c r="I875" t="s">
        <v>1390</v>
      </c>
      <c r="J875" t="s">
        <v>1390</v>
      </c>
      <c r="K875" t="s">
        <v>1390</v>
      </c>
      <c r="L875" t="s">
        <v>1390</v>
      </c>
      <c r="M875" t="s">
        <v>1390</v>
      </c>
      <c r="N875" s="28">
        <v>5451456848</v>
      </c>
      <c r="O875" s="28">
        <v>5451456848</v>
      </c>
      <c r="P875" s="28">
        <v>5451456848</v>
      </c>
      <c r="Q875" s="28" t="str">
        <f>IF(AND(LEN(CUIPO_datos_abiertos[[#This Row],[COD_PROGRAMATICO_MGA]])=7,ISNUMBER(VALUE(CUIPO_datos_abiertos[[#This Row],[COD_PROGRAMATICO_MGA]]))),"VALIDO","")</f>
        <v/>
      </c>
    </row>
    <row r="876" spans="1:17" hidden="1" x14ac:dyDescent="0.3">
      <c r="A876">
        <v>20260301</v>
      </c>
      <c r="B876" t="s">
        <v>1384</v>
      </c>
      <c r="C876" t="s">
        <v>1388</v>
      </c>
      <c r="D876" t="s">
        <v>1386</v>
      </c>
      <c r="E876" t="s">
        <v>1402</v>
      </c>
      <c r="F876" t="str">
        <f>LEFT(CUIPO_datos_abiertos[[#This Row],[COD_PROGRAMATICO_MGA]],4)</f>
        <v>NO A</v>
      </c>
      <c r="G876" t="s">
        <v>1390</v>
      </c>
      <c r="H876" t="s">
        <v>1390</v>
      </c>
      <c r="I876" t="s">
        <v>1390</v>
      </c>
      <c r="J876" t="s">
        <v>1390</v>
      </c>
      <c r="K876" t="s">
        <v>1390</v>
      </c>
      <c r="L876" t="s">
        <v>1390</v>
      </c>
      <c r="M876" t="s">
        <v>1390</v>
      </c>
      <c r="N876" s="28">
        <v>179032719390</v>
      </c>
      <c r="O876" s="28">
        <v>157263481116</v>
      </c>
      <c r="P876" s="28">
        <v>157263481116</v>
      </c>
      <c r="Q876" s="28" t="str">
        <f>IF(AND(LEN(CUIPO_datos_abiertos[[#This Row],[COD_PROGRAMATICO_MGA]])=7,ISNUMBER(VALUE(CUIPO_datos_abiertos[[#This Row],[COD_PROGRAMATICO_MGA]]))),"VALIDO","")</f>
        <v/>
      </c>
    </row>
    <row r="877" spans="1:17" hidden="1" x14ac:dyDescent="0.3">
      <c r="A877">
        <v>20251201</v>
      </c>
      <c r="B877" t="s">
        <v>1384</v>
      </c>
      <c r="C877" t="s">
        <v>1388</v>
      </c>
      <c r="D877" t="s">
        <v>1386</v>
      </c>
      <c r="E877" t="s">
        <v>1394</v>
      </c>
      <c r="F877" t="str">
        <f>LEFT(CUIPO_datos_abiertos[[#This Row],[COD_PROGRAMATICO_MGA]],4)</f>
        <v>NO A</v>
      </c>
      <c r="G877" t="s">
        <v>1390</v>
      </c>
      <c r="H877" t="s">
        <v>1390</v>
      </c>
      <c r="I877" t="s">
        <v>1390</v>
      </c>
      <c r="J877" t="s">
        <v>1390</v>
      </c>
      <c r="K877" t="s">
        <v>1390</v>
      </c>
      <c r="L877" t="s">
        <v>1390</v>
      </c>
      <c r="M877" t="s">
        <v>1390</v>
      </c>
      <c r="N877" s="28">
        <v>1552145860</v>
      </c>
      <c r="O877" s="28">
        <v>1525845860</v>
      </c>
      <c r="P877" s="28">
        <v>1373087399</v>
      </c>
      <c r="Q877" s="28" t="str">
        <f>IF(AND(LEN(CUIPO_datos_abiertos[[#This Row],[COD_PROGRAMATICO_MGA]])=7,ISNUMBER(VALUE(CUIPO_datos_abiertos[[#This Row],[COD_PROGRAMATICO_MGA]]))),"VALIDO","")</f>
        <v/>
      </c>
    </row>
    <row r="878" spans="1:17" hidden="1" x14ac:dyDescent="0.3">
      <c r="A878">
        <v>20251201</v>
      </c>
      <c r="B878" t="s">
        <v>1384</v>
      </c>
      <c r="C878" t="s">
        <v>1460</v>
      </c>
      <c r="D878" t="s">
        <v>1386</v>
      </c>
      <c r="E878" t="s">
        <v>1394</v>
      </c>
      <c r="F878" t="str">
        <f>LEFT(CUIPO_datos_abiertos[[#This Row],[COD_PROGRAMATICO_MGA]],4)</f>
        <v>1903</v>
      </c>
      <c r="G878" t="s">
        <v>78</v>
      </c>
      <c r="H878" t="s">
        <v>1419</v>
      </c>
      <c r="I878" t="s">
        <v>1694</v>
      </c>
      <c r="J878" t="s">
        <v>1421</v>
      </c>
      <c r="K878" t="s">
        <v>1392</v>
      </c>
      <c r="L878" t="s">
        <v>1390</v>
      </c>
      <c r="M878" t="s">
        <v>1390</v>
      </c>
      <c r="N878" s="28">
        <v>58148006</v>
      </c>
      <c r="O878" s="28">
        <v>0</v>
      </c>
      <c r="P878" s="28">
        <v>0</v>
      </c>
      <c r="Q878" s="28" t="str">
        <f>IF(AND(LEN(CUIPO_datos_abiertos[[#This Row],[COD_PROGRAMATICO_MGA]])=7,ISNUMBER(VALUE(CUIPO_datos_abiertos[[#This Row],[COD_PROGRAMATICO_MGA]]))),"VALIDO","")</f>
        <v>VALIDO</v>
      </c>
    </row>
    <row r="879" spans="1:17" hidden="1" x14ac:dyDescent="0.3">
      <c r="A879">
        <v>20251201</v>
      </c>
      <c r="B879" t="s">
        <v>1384</v>
      </c>
      <c r="C879" t="s">
        <v>1731</v>
      </c>
      <c r="D879" t="s">
        <v>1386</v>
      </c>
      <c r="E879" t="s">
        <v>1402</v>
      </c>
      <c r="F879" t="str">
        <f>LEFT(CUIPO_datos_abiertos[[#This Row],[COD_PROGRAMATICO_MGA]],4)</f>
        <v>2201</v>
      </c>
      <c r="G879" t="s">
        <v>51</v>
      </c>
      <c r="H879" t="s">
        <v>1614</v>
      </c>
      <c r="I879" t="s">
        <v>1562</v>
      </c>
      <c r="J879" t="s">
        <v>1404</v>
      </c>
      <c r="K879" t="s">
        <v>1392</v>
      </c>
      <c r="L879" t="s">
        <v>1390</v>
      </c>
      <c r="M879" t="s">
        <v>1483</v>
      </c>
      <c r="N879" s="28">
        <v>747000000</v>
      </c>
      <c r="O879" s="28">
        <v>747000000</v>
      </c>
      <c r="P879" s="28">
        <v>747000000</v>
      </c>
      <c r="Q879" s="28" t="str">
        <f>IF(AND(LEN(CUIPO_datos_abiertos[[#This Row],[COD_PROGRAMATICO_MGA]])=7,ISNUMBER(VALUE(CUIPO_datos_abiertos[[#This Row],[COD_PROGRAMATICO_MGA]]))),"VALIDO","")</f>
        <v>VALIDO</v>
      </c>
    </row>
    <row r="880" spans="1:17" hidden="1" x14ac:dyDescent="0.3">
      <c r="A880">
        <v>20260301</v>
      </c>
      <c r="B880" t="s">
        <v>1384</v>
      </c>
      <c r="C880" t="s">
        <v>1388</v>
      </c>
      <c r="D880" t="s">
        <v>1386</v>
      </c>
      <c r="E880" t="s">
        <v>1398</v>
      </c>
      <c r="F880" t="str">
        <f>LEFT(CUIPO_datos_abiertos[[#This Row],[COD_PROGRAMATICO_MGA]],4)</f>
        <v>NO A</v>
      </c>
      <c r="G880" t="s">
        <v>1390</v>
      </c>
      <c r="H880" t="s">
        <v>1390</v>
      </c>
      <c r="I880" t="s">
        <v>1390</v>
      </c>
      <c r="J880" t="s">
        <v>1390</v>
      </c>
      <c r="K880" t="s">
        <v>1390</v>
      </c>
      <c r="L880" t="s">
        <v>1390</v>
      </c>
      <c r="M880" t="s">
        <v>1390</v>
      </c>
      <c r="N880" s="28">
        <v>1791478314</v>
      </c>
      <c r="O880" s="28">
        <v>1791478314</v>
      </c>
      <c r="P880" s="28">
        <v>1791478314</v>
      </c>
      <c r="Q880" s="28" t="str">
        <f>IF(AND(LEN(CUIPO_datos_abiertos[[#This Row],[COD_PROGRAMATICO_MGA]])=7,ISNUMBER(VALUE(CUIPO_datos_abiertos[[#This Row],[COD_PROGRAMATICO_MGA]]))),"VALIDO","")</f>
        <v/>
      </c>
    </row>
    <row r="881" spans="1:17" hidden="1" x14ac:dyDescent="0.3">
      <c r="A881">
        <v>20260301</v>
      </c>
      <c r="B881" t="s">
        <v>1384</v>
      </c>
      <c r="C881" t="s">
        <v>1388</v>
      </c>
      <c r="D881" t="s">
        <v>1386</v>
      </c>
      <c r="E881" t="s">
        <v>1394</v>
      </c>
      <c r="F881" t="str">
        <f>LEFT(CUIPO_datos_abiertos[[#This Row],[COD_PROGRAMATICO_MGA]],4)</f>
        <v>NO A</v>
      </c>
      <c r="G881" t="s">
        <v>1390</v>
      </c>
      <c r="H881" t="s">
        <v>1390</v>
      </c>
      <c r="I881" t="s">
        <v>1390</v>
      </c>
      <c r="J881" t="s">
        <v>1390</v>
      </c>
      <c r="K881" t="s">
        <v>1390</v>
      </c>
      <c r="L881" t="s">
        <v>1390</v>
      </c>
      <c r="M881" t="s">
        <v>1390</v>
      </c>
      <c r="N881" s="28">
        <v>4425189432</v>
      </c>
      <c r="O881" s="28">
        <v>3689126114</v>
      </c>
      <c r="P881" s="28">
        <v>2777958144</v>
      </c>
      <c r="Q881" s="28" t="str">
        <f>IF(AND(LEN(CUIPO_datos_abiertos[[#This Row],[COD_PROGRAMATICO_MGA]])=7,ISNUMBER(VALUE(CUIPO_datos_abiertos[[#This Row],[COD_PROGRAMATICO_MGA]]))),"VALIDO","")</f>
        <v/>
      </c>
    </row>
    <row r="882" spans="1:17" hidden="1" x14ac:dyDescent="0.3">
      <c r="A882">
        <v>20251201</v>
      </c>
      <c r="B882" t="s">
        <v>1384</v>
      </c>
      <c r="C882" t="s">
        <v>1388</v>
      </c>
      <c r="D882" t="s">
        <v>1397</v>
      </c>
      <c r="E882" t="s">
        <v>1398</v>
      </c>
      <c r="F882" t="str">
        <f>LEFT(CUIPO_datos_abiertos[[#This Row],[COD_PROGRAMATICO_MGA]],4)</f>
        <v>NO A</v>
      </c>
      <c r="G882" t="s">
        <v>1390</v>
      </c>
      <c r="H882" t="s">
        <v>1390</v>
      </c>
      <c r="I882" t="s">
        <v>1390</v>
      </c>
      <c r="J882" t="s">
        <v>1390</v>
      </c>
      <c r="K882" t="s">
        <v>1390</v>
      </c>
      <c r="L882" t="s">
        <v>1390</v>
      </c>
      <c r="M882" t="s">
        <v>1390</v>
      </c>
      <c r="N882" s="28">
        <v>565000000</v>
      </c>
      <c r="O882" s="28">
        <v>565000000</v>
      </c>
      <c r="P882" s="28">
        <v>565000000</v>
      </c>
      <c r="Q882" s="28" t="str">
        <f>IF(AND(LEN(CUIPO_datos_abiertos[[#This Row],[COD_PROGRAMATICO_MGA]])=7,ISNUMBER(VALUE(CUIPO_datos_abiertos[[#This Row],[COD_PROGRAMATICO_MGA]]))),"VALIDO","")</f>
        <v/>
      </c>
    </row>
    <row r="883" spans="1:17" hidden="1" x14ac:dyDescent="0.3">
      <c r="A883">
        <v>20251201</v>
      </c>
      <c r="B883" t="s">
        <v>1384</v>
      </c>
      <c r="C883" t="s">
        <v>1476</v>
      </c>
      <c r="D883" t="s">
        <v>1386</v>
      </c>
      <c r="E883" t="s">
        <v>1394</v>
      </c>
      <c r="F883" t="str">
        <f>LEFT(CUIPO_datos_abiertos[[#This Row],[COD_PROGRAMATICO_MGA]],4)</f>
        <v>1903</v>
      </c>
      <c r="G883" t="s">
        <v>78</v>
      </c>
      <c r="H883" t="s">
        <v>1419</v>
      </c>
      <c r="I883" t="s">
        <v>1648</v>
      </c>
      <c r="J883" t="s">
        <v>1462</v>
      </c>
      <c r="K883" t="s">
        <v>1392</v>
      </c>
      <c r="L883" t="s">
        <v>1390</v>
      </c>
      <c r="M883" t="s">
        <v>1390</v>
      </c>
      <c r="N883" s="28">
        <v>60000000</v>
      </c>
      <c r="O883" s="28">
        <v>0</v>
      </c>
      <c r="P883" s="28">
        <v>0</v>
      </c>
      <c r="Q883" s="28" t="str">
        <f>IF(AND(LEN(CUIPO_datos_abiertos[[#This Row],[COD_PROGRAMATICO_MGA]])=7,ISNUMBER(VALUE(CUIPO_datos_abiertos[[#This Row],[COD_PROGRAMATICO_MGA]]))),"VALIDO","")</f>
        <v>VALIDO</v>
      </c>
    </row>
    <row r="884" spans="1:17" hidden="1" x14ac:dyDescent="0.3">
      <c r="A884">
        <v>20251201</v>
      </c>
      <c r="B884" t="s">
        <v>1384</v>
      </c>
      <c r="C884" t="s">
        <v>1505</v>
      </c>
      <c r="D884" t="s">
        <v>1386</v>
      </c>
      <c r="E884" t="s">
        <v>1394</v>
      </c>
      <c r="F884" t="str">
        <f>LEFT(CUIPO_datos_abiertos[[#This Row],[COD_PROGRAMATICO_MGA]],4)</f>
        <v>1905</v>
      </c>
      <c r="G884" t="s">
        <v>145</v>
      </c>
      <c r="H884" t="s">
        <v>1419</v>
      </c>
      <c r="I884" t="s">
        <v>1496</v>
      </c>
      <c r="J884" t="s">
        <v>1462</v>
      </c>
      <c r="K884" t="s">
        <v>1392</v>
      </c>
      <c r="L884" t="s">
        <v>1390</v>
      </c>
      <c r="M884" t="s">
        <v>1390</v>
      </c>
      <c r="N884" s="28">
        <v>393819159</v>
      </c>
      <c r="O884" s="28">
        <v>393819159</v>
      </c>
      <c r="P884" s="28">
        <v>383476885</v>
      </c>
      <c r="Q884" s="28" t="str">
        <f>IF(AND(LEN(CUIPO_datos_abiertos[[#This Row],[COD_PROGRAMATICO_MGA]])=7,ISNUMBER(VALUE(CUIPO_datos_abiertos[[#This Row],[COD_PROGRAMATICO_MGA]]))),"VALIDO","")</f>
        <v>VALIDO</v>
      </c>
    </row>
    <row r="885" spans="1:17" hidden="1" x14ac:dyDescent="0.3">
      <c r="A885">
        <v>20251201</v>
      </c>
      <c r="B885" t="s">
        <v>1384</v>
      </c>
      <c r="C885" t="s">
        <v>1388</v>
      </c>
      <c r="D885" t="s">
        <v>1386</v>
      </c>
      <c r="E885" t="s">
        <v>1394</v>
      </c>
      <c r="F885" t="str">
        <f>LEFT(CUIPO_datos_abiertos[[#This Row],[COD_PROGRAMATICO_MGA]],4)</f>
        <v>NO A</v>
      </c>
      <c r="G885" t="s">
        <v>1390</v>
      </c>
      <c r="H885" t="s">
        <v>1390</v>
      </c>
      <c r="I885" t="s">
        <v>1390</v>
      </c>
      <c r="J885" t="s">
        <v>1390</v>
      </c>
      <c r="K885" t="s">
        <v>1390</v>
      </c>
      <c r="L885" t="s">
        <v>1390</v>
      </c>
      <c r="M885" t="s">
        <v>1390</v>
      </c>
      <c r="N885" s="28">
        <v>33453517241</v>
      </c>
      <c r="O885" s="28">
        <v>30931710690</v>
      </c>
      <c r="P885" s="28">
        <v>28435769684</v>
      </c>
      <c r="Q885" s="28" t="str">
        <f>IF(AND(LEN(CUIPO_datos_abiertos[[#This Row],[COD_PROGRAMATICO_MGA]])=7,ISNUMBER(VALUE(CUIPO_datos_abiertos[[#This Row],[COD_PROGRAMATICO_MGA]]))),"VALIDO","")</f>
        <v/>
      </c>
    </row>
    <row r="886" spans="1:17" hidden="1" x14ac:dyDescent="0.3">
      <c r="A886">
        <v>20251201</v>
      </c>
      <c r="B886" t="s">
        <v>1384</v>
      </c>
      <c r="C886" t="s">
        <v>1385</v>
      </c>
      <c r="D886" t="s">
        <v>1386</v>
      </c>
      <c r="E886" t="s">
        <v>1394</v>
      </c>
      <c r="F886" t="str">
        <f>LEFT(CUIPO_datos_abiertos[[#This Row],[COD_PROGRAMATICO_MGA]],4)</f>
        <v>0</v>
      </c>
      <c r="G886" t="s">
        <v>1388</v>
      </c>
      <c r="H886" t="s">
        <v>1389</v>
      </c>
      <c r="I886" t="s">
        <v>1405</v>
      </c>
      <c r="J886" t="s">
        <v>1406</v>
      </c>
      <c r="K886" t="s">
        <v>1392</v>
      </c>
      <c r="L886" t="s">
        <v>1390</v>
      </c>
      <c r="M886" t="s">
        <v>1409</v>
      </c>
      <c r="N886" s="28">
        <v>171600500</v>
      </c>
      <c r="O886" s="28">
        <v>171600500</v>
      </c>
      <c r="P886" s="28">
        <v>171600500</v>
      </c>
      <c r="Q886" s="28" t="str">
        <f>IF(AND(LEN(CUIPO_datos_abiertos[[#This Row],[COD_PROGRAMATICO_MGA]])=7,ISNUMBER(VALUE(CUIPO_datos_abiertos[[#This Row],[COD_PROGRAMATICO_MGA]]))),"VALIDO","")</f>
        <v/>
      </c>
    </row>
    <row r="887" spans="1:17" hidden="1" x14ac:dyDescent="0.3">
      <c r="A887">
        <v>20251201</v>
      </c>
      <c r="B887" t="s">
        <v>1384</v>
      </c>
      <c r="C887" t="s">
        <v>1539</v>
      </c>
      <c r="D887" t="s">
        <v>1386</v>
      </c>
      <c r="E887" t="s">
        <v>1394</v>
      </c>
      <c r="F887" t="str">
        <f>LEFT(CUIPO_datos_abiertos[[#This Row],[COD_PROGRAMATICO_MGA]],4)</f>
        <v>1905</v>
      </c>
      <c r="G887" t="s">
        <v>145</v>
      </c>
      <c r="H887" t="s">
        <v>1419</v>
      </c>
      <c r="I887" t="s">
        <v>1497</v>
      </c>
      <c r="J887" t="s">
        <v>1462</v>
      </c>
      <c r="K887" t="s">
        <v>1392</v>
      </c>
      <c r="L887" t="s">
        <v>1390</v>
      </c>
      <c r="M887" t="s">
        <v>1390</v>
      </c>
      <c r="N887" s="28">
        <v>81388352</v>
      </c>
      <c r="O887" s="28">
        <v>54645363</v>
      </c>
      <c r="P887" s="28">
        <v>54645363</v>
      </c>
      <c r="Q887" s="28" t="str">
        <f>IF(AND(LEN(CUIPO_datos_abiertos[[#This Row],[COD_PROGRAMATICO_MGA]])=7,ISNUMBER(VALUE(CUIPO_datos_abiertos[[#This Row],[COD_PROGRAMATICO_MGA]]))),"VALIDO","")</f>
        <v>VALIDO</v>
      </c>
    </row>
    <row r="888" spans="1:17" hidden="1" x14ac:dyDescent="0.3">
      <c r="A888">
        <v>20251201</v>
      </c>
      <c r="B888" t="s">
        <v>1384</v>
      </c>
      <c r="C888" t="s">
        <v>1388</v>
      </c>
      <c r="D888" t="s">
        <v>1386</v>
      </c>
      <c r="E888" t="s">
        <v>1394</v>
      </c>
      <c r="F888" t="str">
        <f>LEFT(CUIPO_datos_abiertos[[#This Row],[COD_PROGRAMATICO_MGA]],4)</f>
        <v>NO A</v>
      </c>
      <c r="G888" t="s">
        <v>1390</v>
      </c>
      <c r="H888" t="s">
        <v>1390</v>
      </c>
      <c r="I888" t="s">
        <v>1390</v>
      </c>
      <c r="J888" t="s">
        <v>1390</v>
      </c>
      <c r="K888" t="s">
        <v>1390</v>
      </c>
      <c r="L888" t="s">
        <v>1390</v>
      </c>
      <c r="M888" t="s">
        <v>1390</v>
      </c>
      <c r="N888" s="28">
        <v>8670571610</v>
      </c>
      <c r="O888" s="28">
        <v>8670571610</v>
      </c>
      <c r="P888" s="28">
        <v>8670571610</v>
      </c>
      <c r="Q888" s="28" t="str">
        <f>IF(AND(LEN(CUIPO_datos_abiertos[[#This Row],[COD_PROGRAMATICO_MGA]])=7,ISNUMBER(VALUE(CUIPO_datos_abiertos[[#This Row],[COD_PROGRAMATICO_MGA]]))),"VALIDO","")</f>
        <v/>
      </c>
    </row>
    <row r="889" spans="1:17" hidden="1" x14ac:dyDescent="0.3">
      <c r="A889">
        <v>20251201</v>
      </c>
      <c r="B889" t="s">
        <v>1384</v>
      </c>
      <c r="C889" t="s">
        <v>1732</v>
      </c>
      <c r="D889" t="s">
        <v>1386</v>
      </c>
      <c r="E889" t="s">
        <v>1398</v>
      </c>
      <c r="F889" t="str">
        <f>LEFT(CUIPO_datos_abiertos[[#This Row],[COD_PROGRAMATICO_MGA]],4)</f>
        <v>4599</v>
      </c>
      <c r="G889" t="s">
        <v>109</v>
      </c>
      <c r="H889" t="s">
        <v>1389</v>
      </c>
      <c r="I889" t="s">
        <v>1390</v>
      </c>
      <c r="J889" t="s">
        <v>1412</v>
      </c>
      <c r="K889" t="s">
        <v>1392</v>
      </c>
      <c r="L889" t="s">
        <v>1390</v>
      </c>
      <c r="M889" t="s">
        <v>1390</v>
      </c>
      <c r="N889" s="28">
        <v>379107928</v>
      </c>
      <c r="O889" s="28">
        <v>379107928</v>
      </c>
      <c r="P889" s="28">
        <v>379107928</v>
      </c>
      <c r="Q889" s="28" t="str">
        <f>IF(AND(LEN(CUIPO_datos_abiertos[[#This Row],[COD_PROGRAMATICO_MGA]])=7,ISNUMBER(VALUE(CUIPO_datos_abiertos[[#This Row],[COD_PROGRAMATICO_MGA]]))),"VALIDO","")</f>
        <v>VALIDO</v>
      </c>
    </row>
    <row r="890" spans="1:17" hidden="1" x14ac:dyDescent="0.3">
      <c r="A890">
        <v>20251201</v>
      </c>
      <c r="B890" t="s">
        <v>1384</v>
      </c>
      <c r="C890" t="s">
        <v>1498</v>
      </c>
      <c r="D890" t="s">
        <v>1397</v>
      </c>
      <c r="E890" t="s">
        <v>1398</v>
      </c>
      <c r="F890" t="str">
        <f>LEFT(CUIPO_datos_abiertos[[#This Row],[COD_PROGRAMATICO_MGA]],4)</f>
        <v>2102</v>
      </c>
      <c r="G890" t="s">
        <v>90</v>
      </c>
      <c r="H890" t="s">
        <v>1389</v>
      </c>
      <c r="I890" t="s">
        <v>1390</v>
      </c>
      <c r="J890" t="s">
        <v>1391</v>
      </c>
      <c r="K890" t="s">
        <v>1392</v>
      </c>
      <c r="L890" t="s">
        <v>1390</v>
      </c>
      <c r="M890" t="s">
        <v>1390</v>
      </c>
      <c r="N890" s="28">
        <v>893448750</v>
      </c>
      <c r="O890" s="28">
        <v>893448750</v>
      </c>
      <c r="P890" s="28">
        <v>893448750</v>
      </c>
      <c r="Q890" s="28" t="str">
        <f>IF(AND(LEN(CUIPO_datos_abiertos[[#This Row],[COD_PROGRAMATICO_MGA]])=7,ISNUMBER(VALUE(CUIPO_datos_abiertos[[#This Row],[COD_PROGRAMATICO_MGA]]))),"VALIDO","")</f>
        <v>VALIDO</v>
      </c>
    </row>
    <row r="891" spans="1:17" hidden="1" x14ac:dyDescent="0.3">
      <c r="A891">
        <v>20251201</v>
      </c>
      <c r="B891" t="s">
        <v>1384</v>
      </c>
      <c r="C891" t="s">
        <v>1407</v>
      </c>
      <c r="D891" t="s">
        <v>1386</v>
      </c>
      <c r="E891" t="s">
        <v>1402</v>
      </c>
      <c r="F891" t="str">
        <f>LEFT(CUIPO_datos_abiertos[[#This Row],[COD_PROGRAMATICO_MGA]],4)</f>
        <v>2201</v>
      </c>
      <c r="G891" t="s">
        <v>51</v>
      </c>
      <c r="H891" t="s">
        <v>1389</v>
      </c>
      <c r="I891" t="s">
        <v>1408</v>
      </c>
      <c r="J891" t="s">
        <v>1404</v>
      </c>
      <c r="K891" t="s">
        <v>1392</v>
      </c>
      <c r="L891" t="s">
        <v>1390</v>
      </c>
      <c r="M891" t="s">
        <v>1390</v>
      </c>
      <c r="N891" s="28">
        <v>8912268557</v>
      </c>
      <c r="O891" s="28">
        <v>8912268557</v>
      </c>
      <c r="P891" s="28">
        <v>8912268557</v>
      </c>
      <c r="Q891" s="28" t="str">
        <f>IF(AND(LEN(CUIPO_datos_abiertos[[#This Row],[COD_PROGRAMATICO_MGA]])=7,ISNUMBER(VALUE(CUIPO_datos_abiertos[[#This Row],[COD_PROGRAMATICO_MGA]]))),"VALIDO","")</f>
        <v>VALIDO</v>
      </c>
    </row>
    <row r="892" spans="1:17" hidden="1" x14ac:dyDescent="0.3">
      <c r="A892">
        <v>20260301</v>
      </c>
      <c r="B892" t="s">
        <v>1384</v>
      </c>
      <c r="C892" t="s">
        <v>1385</v>
      </c>
      <c r="D892" t="s">
        <v>1386</v>
      </c>
      <c r="E892" t="s">
        <v>1443</v>
      </c>
      <c r="F892" t="str">
        <f>LEFT(CUIPO_datos_abiertos[[#This Row],[COD_PROGRAMATICO_MGA]],4)</f>
        <v>0</v>
      </c>
      <c r="G892" t="s">
        <v>1388</v>
      </c>
      <c r="H892" t="s">
        <v>1389</v>
      </c>
      <c r="I892" t="s">
        <v>1390</v>
      </c>
      <c r="J892" t="s">
        <v>1391</v>
      </c>
      <c r="K892" t="s">
        <v>1392</v>
      </c>
      <c r="L892" t="s">
        <v>1390</v>
      </c>
      <c r="M892" t="s">
        <v>1390</v>
      </c>
      <c r="N892" s="28">
        <v>4469805</v>
      </c>
      <c r="O892" s="28">
        <v>4469805</v>
      </c>
      <c r="P892" s="28">
        <v>4469805</v>
      </c>
      <c r="Q892" s="28" t="str">
        <f>IF(AND(LEN(CUIPO_datos_abiertos[[#This Row],[COD_PROGRAMATICO_MGA]])=7,ISNUMBER(VALUE(CUIPO_datos_abiertos[[#This Row],[COD_PROGRAMATICO_MGA]]))),"VALIDO","")</f>
        <v/>
      </c>
    </row>
    <row r="893" spans="1:17" hidden="1" x14ac:dyDescent="0.3">
      <c r="A893">
        <v>20251201</v>
      </c>
      <c r="B893" t="s">
        <v>1384</v>
      </c>
      <c r="C893" t="s">
        <v>1388</v>
      </c>
      <c r="D893" t="s">
        <v>1386</v>
      </c>
      <c r="E893" t="s">
        <v>1398</v>
      </c>
      <c r="F893" t="str">
        <f>LEFT(CUIPO_datos_abiertos[[#This Row],[COD_PROGRAMATICO_MGA]],4)</f>
        <v>NO A</v>
      </c>
      <c r="G893" t="s">
        <v>1390</v>
      </c>
      <c r="H893" t="s">
        <v>1390</v>
      </c>
      <c r="I893" t="s">
        <v>1390</v>
      </c>
      <c r="J893" t="s">
        <v>1390</v>
      </c>
      <c r="K893" t="s">
        <v>1390</v>
      </c>
      <c r="L893" t="s">
        <v>1390</v>
      </c>
      <c r="M893" t="s">
        <v>1390</v>
      </c>
      <c r="N893" s="28">
        <v>33439053398</v>
      </c>
      <c r="O893" s="28">
        <v>33439053398</v>
      </c>
      <c r="P893" s="28">
        <v>33439053398</v>
      </c>
      <c r="Q893" s="28" t="str">
        <f>IF(AND(LEN(CUIPO_datos_abiertos[[#This Row],[COD_PROGRAMATICO_MGA]])=7,ISNUMBER(VALUE(CUIPO_datos_abiertos[[#This Row],[COD_PROGRAMATICO_MGA]]))),"VALIDO","")</f>
        <v/>
      </c>
    </row>
    <row r="894" spans="1:17" hidden="1" x14ac:dyDescent="0.3">
      <c r="A894">
        <v>20260301</v>
      </c>
      <c r="B894" t="s">
        <v>1384</v>
      </c>
      <c r="C894" t="s">
        <v>1542</v>
      </c>
      <c r="D894" t="s">
        <v>1397</v>
      </c>
      <c r="E894" t="s">
        <v>1398</v>
      </c>
      <c r="F894" t="str">
        <f>LEFT(CUIPO_datos_abiertos[[#This Row],[COD_PROGRAMATICO_MGA]],4)</f>
        <v>4599</v>
      </c>
      <c r="G894" t="s">
        <v>86</v>
      </c>
      <c r="H894" t="s">
        <v>1414</v>
      </c>
      <c r="I894" t="s">
        <v>1390</v>
      </c>
      <c r="J894" t="s">
        <v>1501</v>
      </c>
      <c r="K894" t="s">
        <v>1392</v>
      </c>
      <c r="L894" t="s">
        <v>1390</v>
      </c>
      <c r="M894" t="s">
        <v>1390</v>
      </c>
      <c r="N894" s="28">
        <v>1110000</v>
      </c>
      <c r="O894" s="28">
        <v>1110000</v>
      </c>
      <c r="P894" s="28">
        <v>1110000</v>
      </c>
      <c r="Q894" s="28" t="str">
        <f>IF(AND(LEN(CUIPO_datos_abiertos[[#This Row],[COD_PROGRAMATICO_MGA]])=7,ISNUMBER(VALUE(CUIPO_datos_abiertos[[#This Row],[COD_PROGRAMATICO_MGA]]))),"VALIDO","")</f>
        <v>VALIDO</v>
      </c>
    </row>
    <row r="895" spans="1:17" hidden="1" x14ac:dyDescent="0.3">
      <c r="A895">
        <v>20251201</v>
      </c>
      <c r="B895" t="s">
        <v>1384</v>
      </c>
      <c r="C895" t="s">
        <v>1407</v>
      </c>
      <c r="D895" t="s">
        <v>1386</v>
      </c>
      <c r="E895" t="s">
        <v>1402</v>
      </c>
      <c r="F895" t="str">
        <f>LEFT(CUIPO_datos_abiertos[[#This Row],[COD_PROGRAMATICO_MGA]],4)</f>
        <v>2201</v>
      </c>
      <c r="G895" t="s">
        <v>51</v>
      </c>
      <c r="H895" t="s">
        <v>1389</v>
      </c>
      <c r="I895" t="s">
        <v>1458</v>
      </c>
      <c r="J895" t="s">
        <v>1404</v>
      </c>
      <c r="K895" t="s">
        <v>1392</v>
      </c>
      <c r="L895" t="s">
        <v>1390</v>
      </c>
      <c r="M895" t="s">
        <v>1390</v>
      </c>
      <c r="N895" s="28">
        <v>22447400</v>
      </c>
      <c r="O895" s="28">
        <v>22447400</v>
      </c>
      <c r="P895" s="28">
        <v>22447400</v>
      </c>
      <c r="Q895" s="28" t="str">
        <f>IF(AND(LEN(CUIPO_datos_abiertos[[#This Row],[COD_PROGRAMATICO_MGA]])=7,ISNUMBER(VALUE(CUIPO_datos_abiertos[[#This Row],[COD_PROGRAMATICO_MGA]]))),"VALIDO","")</f>
        <v>VALIDO</v>
      </c>
    </row>
    <row r="896" spans="1:17" hidden="1" x14ac:dyDescent="0.3">
      <c r="A896">
        <v>20251201</v>
      </c>
      <c r="B896" t="s">
        <v>1384</v>
      </c>
      <c r="C896" t="s">
        <v>1542</v>
      </c>
      <c r="D896" t="s">
        <v>1397</v>
      </c>
      <c r="E896" t="s">
        <v>1398</v>
      </c>
      <c r="F896" t="str">
        <f>LEFT(CUIPO_datos_abiertos[[#This Row],[COD_PROGRAMATICO_MGA]],4)</f>
        <v>4599</v>
      </c>
      <c r="G896" t="s">
        <v>86</v>
      </c>
      <c r="H896" t="s">
        <v>1525</v>
      </c>
      <c r="I896" t="s">
        <v>1390</v>
      </c>
      <c r="J896" t="s">
        <v>1501</v>
      </c>
      <c r="K896" t="s">
        <v>1392</v>
      </c>
      <c r="L896" t="s">
        <v>1390</v>
      </c>
      <c r="M896" t="s">
        <v>1390</v>
      </c>
      <c r="N896" s="28">
        <v>19369140</v>
      </c>
      <c r="O896" s="28">
        <v>19369140</v>
      </c>
      <c r="P896" s="28">
        <v>19369140</v>
      </c>
      <c r="Q896" s="28" t="str">
        <f>IF(AND(LEN(CUIPO_datos_abiertos[[#This Row],[COD_PROGRAMATICO_MGA]])=7,ISNUMBER(VALUE(CUIPO_datos_abiertos[[#This Row],[COD_PROGRAMATICO_MGA]]))),"VALIDO","")</f>
        <v>VALIDO</v>
      </c>
    </row>
    <row r="897" spans="1:17" hidden="1" x14ac:dyDescent="0.3">
      <c r="A897">
        <v>20260301</v>
      </c>
      <c r="B897" t="s">
        <v>1384</v>
      </c>
      <c r="C897" t="s">
        <v>1696</v>
      </c>
      <c r="D897" t="s">
        <v>1397</v>
      </c>
      <c r="E897" t="s">
        <v>1398</v>
      </c>
      <c r="F897" t="str">
        <f>LEFT(CUIPO_datos_abiertos[[#This Row],[COD_PROGRAMATICO_MGA]],4)</f>
        <v>4502</v>
      </c>
      <c r="G897" t="s">
        <v>200</v>
      </c>
      <c r="H897" t="s">
        <v>1411</v>
      </c>
      <c r="I897" t="s">
        <v>1390</v>
      </c>
      <c r="J897" t="s">
        <v>1391</v>
      </c>
      <c r="K897" t="s">
        <v>1392</v>
      </c>
      <c r="L897" t="s">
        <v>1390</v>
      </c>
      <c r="M897" t="s">
        <v>1390</v>
      </c>
      <c r="N897" s="28">
        <v>79939301</v>
      </c>
      <c r="O897" s="28">
        <v>79939301</v>
      </c>
      <c r="P897" s="28">
        <v>79939301</v>
      </c>
      <c r="Q897" s="28" t="str">
        <f>IF(AND(LEN(CUIPO_datos_abiertos[[#This Row],[COD_PROGRAMATICO_MGA]])=7,ISNUMBER(VALUE(CUIPO_datos_abiertos[[#This Row],[COD_PROGRAMATICO_MGA]]))),"VALIDO","")</f>
        <v>VALIDO</v>
      </c>
    </row>
    <row r="898" spans="1:17" hidden="1" x14ac:dyDescent="0.3">
      <c r="A898">
        <v>20260301</v>
      </c>
      <c r="B898" t="s">
        <v>1384</v>
      </c>
      <c r="C898" t="s">
        <v>1506</v>
      </c>
      <c r="D898" t="s">
        <v>1386</v>
      </c>
      <c r="E898" t="s">
        <v>1398</v>
      </c>
      <c r="F898" t="str">
        <f>LEFT(CUIPO_datos_abiertos[[#This Row],[COD_PROGRAMATICO_MGA]],4)</f>
        <v>4301</v>
      </c>
      <c r="G898" t="s">
        <v>82</v>
      </c>
      <c r="H898" t="s">
        <v>1389</v>
      </c>
      <c r="I898" t="s">
        <v>1390</v>
      </c>
      <c r="J898" t="s">
        <v>1435</v>
      </c>
      <c r="K898" t="s">
        <v>1392</v>
      </c>
      <c r="L898" t="s">
        <v>1390</v>
      </c>
      <c r="M898" t="s">
        <v>1492</v>
      </c>
      <c r="N898" s="28">
        <v>355537570</v>
      </c>
      <c r="O898" s="28">
        <v>355537570</v>
      </c>
      <c r="P898" s="28">
        <v>355537570</v>
      </c>
      <c r="Q898" s="28" t="str">
        <f>IF(AND(LEN(CUIPO_datos_abiertos[[#This Row],[COD_PROGRAMATICO_MGA]])=7,ISNUMBER(VALUE(CUIPO_datos_abiertos[[#This Row],[COD_PROGRAMATICO_MGA]]))),"VALIDO","")</f>
        <v>VALIDO</v>
      </c>
    </row>
    <row r="899" spans="1:17" hidden="1" x14ac:dyDescent="0.3">
      <c r="A899">
        <v>20251201</v>
      </c>
      <c r="B899" t="s">
        <v>1384</v>
      </c>
      <c r="C899" t="s">
        <v>1476</v>
      </c>
      <c r="D899" t="s">
        <v>1386</v>
      </c>
      <c r="E899" t="s">
        <v>1394</v>
      </c>
      <c r="F899" t="str">
        <f>LEFT(CUIPO_datos_abiertos[[#This Row],[COD_PROGRAMATICO_MGA]],4)</f>
        <v>1903</v>
      </c>
      <c r="G899" t="s">
        <v>78</v>
      </c>
      <c r="H899" t="s">
        <v>1419</v>
      </c>
      <c r="I899" t="s">
        <v>1420</v>
      </c>
      <c r="J899" t="s">
        <v>1462</v>
      </c>
      <c r="K899" t="s">
        <v>1392</v>
      </c>
      <c r="L899" t="s">
        <v>1390</v>
      </c>
      <c r="M899" t="s">
        <v>1390</v>
      </c>
      <c r="N899" s="28">
        <v>379306585</v>
      </c>
      <c r="O899" s="28">
        <v>379306585</v>
      </c>
      <c r="P899" s="28">
        <v>379306585</v>
      </c>
      <c r="Q899" s="28" t="str">
        <f>IF(AND(LEN(CUIPO_datos_abiertos[[#This Row],[COD_PROGRAMATICO_MGA]])=7,ISNUMBER(VALUE(CUIPO_datos_abiertos[[#This Row],[COD_PROGRAMATICO_MGA]]))),"VALIDO","")</f>
        <v>VALIDO</v>
      </c>
    </row>
    <row r="900" spans="1:17" hidden="1" x14ac:dyDescent="0.3">
      <c r="A900">
        <v>20251201</v>
      </c>
      <c r="B900" t="s">
        <v>1384</v>
      </c>
      <c r="C900" t="s">
        <v>1390</v>
      </c>
      <c r="D900" t="s">
        <v>1386</v>
      </c>
      <c r="E900" t="s">
        <v>1394</v>
      </c>
      <c r="F900" t="str">
        <f>LEFT(CUIPO_datos_abiertos[[#This Row],[COD_PROGRAMATICO_MGA]],4)</f>
        <v>1903</v>
      </c>
      <c r="G900" t="s">
        <v>1399</v>
      </c>
      <c r="H900" t="s">
        <v>1389</v>
      </c>
      <c r="I900" t="s">
        <v>1440</v>
      </c>
      <c r="J900" t="s">
        <v>1441</v>
      </c>
      <c r="K900" t="s">
        <v>1392</v>
      </c>
      <c r="L900" t="s">
        <v>1390</v>
      </c>
      <c r="M900" t="s">
        <v>1733</v>
      </c>
      <c r="N900" s="28">
        <v>495509359</v>
      </c>
      <c r="O900" s="28">
        <v>470733891</v>
      </c>
      <c r="P900" s="28">
        <v>470733891</v>
      </c>
      <c r="Q900" s="28" t="str">
        <f>IF(AND(LEN(CUIPO_datos_abiertos[[#This Row],[COD_PROGRAMATICO_MGA]])=7,ISNUMBER(VALUE(CUIPO_datos_abiertos[[#This Row],[COD_PROGRAMATICO_MGA]]))),"VALIDO","")</f>
        <v>VALIDO</v>
      </c>
    </row>
    <row r="901" spans="1:17" hidden="1" x14ac:dyDescent="0.3">
      <c r="A901">
        <v>20251201</v>
      </c>
      <c r="B901" t="s">
        <v>1384</v>
      </c>
      <c r="C901" t="s">
        <v>1388</v>
      </c>
      <c r="D901" t="s">
        <v>1386</v>
      </c>
      <c r="E901" t="s">
        <v>1387</v>
      </c>
      <c r="F901" t="str">
        <f>LEFT(CUIPO_datos_abiertos[[#This Row],[COD_PROGRAMATICO_MGA]],4)</f>
        <v>NO A</v>
      </c>
      <c r="G901" t="s">
        <v>1390</v>
      </c>
      <c r="H901" t="s">
        <v>1390</v>
      </c>
      <c r="I901" t="s">
        <v>1390</v>
      </c>
      <c r="J901" t="s">
        <v>1390</v>
      </c>
      <c r="K901" t="s">
        <v>1390</v>
      </c>
      <c r="L901" t="s">
        <v>1390</v>
      </c>
      <c r="M901" t="s">
        <v>1390</v>
      </c>
      <c r="N901" s="28">
        <v>463029961</v>
      </c>
      <c r="O901" s="28">
        <v>463029961</v>
      </c>
      <c r="P901" s="28">
        <v>463029961</v>
      </c>
      <c r="Q901" s="28" t="str">
        <f>IF(AND(LEN(CUIPO_datos_abiertos[[#This Row],[COD_PROGRAMATICO_MGA]])=7,ISNUMBER(VALUE(CUIPO_datos_abiertos[[#This Row],[COD_PROGRAMATICO_MGA]]))),"VALIDO","")</f>
        <v/>
      </c>
    </row>
    <row r="902" spans="1:17" hidden="1" x14ac:dyDescent="0.3">
      <c r="A902">
        <v>20251201</v>
      </c>
      <c r="B902" t="s">
        <v>1384</v>
      </c>
      <c r="C902" t="s">
        <v>1612</v>
      </c>
      <c r="D902" t="s">
        <v>1386</v>
      </c>
      <c r="E902" t="s">
        <v>1402</v>
      </c>
      <c r="F902" t="str">
        <f>LEFT(CUIPO_datos_abiertos[[#This Row],[COD_PROGRAMATICO_MGA]],4)</f>
        <v>2201</v>
      </c>
      <c r="G902" t="s">
        <v>63</v>
      </c>
      <c r="H902" t="s">
        <v>1577</v>
      </c>
      <c r="I902" t="s">
        <v>1431</v>
      </c>
      <c r="J902" t="s">
        <v>1734</v>
      </c>
      <c r="K902" t="s">
        <v>1392</v>
      </c>
      <c r="L902" t="s">
        <v>1390</v>
      </c>
      <c r="M902" t="s">
        <v>1390</v>
      </c>
      <c r="N902" s="28">
        <v>94506909</v>
      </c>
      <c r="O902" s="28">
        <v>94506908</v>
      </c>
      <c r="P902" s="28">
        <v>94506908</v>
      </c>
      <c r="Q902" s="28" t="str">
        <f>IF(AND(LEN(CUIPO_datos_abiertos[[#This Row],[COD_PROGRAMATICO_MGA]])=7,ISNUMBER(VALUE(CUIPO_datos_abiertos[[#This Row],[COD_PROGRAMATICO_MGA]]))),"VALIDO","")</f>
        <v>VALIDO</v>
      </c>
    </row>
    <row r="903" spans="1:17" hidden="1" x14ac:dyDescent="0.3">
      <c r="A903">
        <v>20251201</v>
      </c>
      <c r="B903" t="s">
        <v>1384</v>
      </c>
      <c r="C903" t="s">
        <v>1390</v>
      </c>
      <c r="D903" t="s">
        <v>1386</v>
      </c>
      <c r="E903" t="s">
        <v>1398</v>
      </c>
      <c r="F903" t="str">
        <f>LEFT(CUIPO_datos_abiertos[[#This Row],[COD_PROGRAMATICO_MGA]],4)</f>
        <v>3301</v>
      </c>
      <c r="G903" t="s">
        <v>129</v>
      </c>
      <c r="H903" t="s">
        <v>1389</v>
      </c>
      <c r="I903" t="s">
        <v>1390</v>
      </c>
      <c r="J903" t="s">
        <v>1428</v>
      </c>
      <c r="K903" t="s">
        <v>1392</v>
      </c>
      <c r="L903" t="s">
        <v>1390</v>
      </c>
      <c r="M903" t="s">
        <v>1451</v>
      </c>
      <c r="N903" s="28">
        <v>1645292947</v>
      </c>
      <c r="O903" s="28">
        <v>1645292947</v>
      </c>
      <c r="P903" s="28">
        <v>1645292947</v>
      </c>
      <c r="Q903" s="28" t="str">
        <f>IF(AND(LEN(CUIPO_datos_abiertos[[#This Row],[COD_PROGRAMATICO_MGA]])=7,ISNUMBER(VALUE(CUIPO_datos_abiertos[[#This Row],[COD_PROGRAMATICO_MGA]]))),"VALIDO","")</f>
        <v>VALIDO</v>
      </c>
    </row>
    <row r="904" spans="1:17" hidden="1" x14ac:dyDescent="0.3">
      <c r="A904">
        <v>20251201</v>
      </c>
      <c r="B904" t="s">
        <v>1384</v>
      </c>
      <c r="C904" t="s">
        <v>1388</v>
      </c>
      <c r="D904" t="s">
        <v>1386</v>
      </c>
      <c r="E904" t="s">
        <v>1387</v>
      </c>
      <c r="F904" t="str">
        <f>LEFT(CUIPO_datos_abiertos[[#This Row],[COD_PROGRAMATICO_MGA]],4)</f>
        <v>0</v>
      </c>
      <c r="G904" t="s">
        <v>1388</v>
      </c>
      <c r="H904" t="s">
        <v>1389</v>
      </c>
      <c r="I904" t="s">
        <v>1390</v>
      </c>
      <c r="J904" t="s">
        <v>1391</v>
      </c>
      <c r="K904" t="s">
        <v>1392</v>
      </c>
      <c r="L904" t="s">
        <v>1390</v>
      </c>
      <c r="M904" t="s">
        <v>1390</v>
      </c>
      <c r="N904" s="28">
        <v>16717500</v>
      </c>
      <c r="O904" s="28">
        <v>16717500</v>
      </c>
      <c r="P904" s="28">
        <v>16717500</v>
      </c>
      <c r="Q904" s="28" t="str">
        <f>IF(AND(LEN(CUIPO_datos_abiertos[[#This Row],[COD_PROGRAMATICO_MGA]])=7,ISNUMBER(VALUE(CUIPO_datos_abiertos[[#This Row],[COD_PROGRAMATICO_MGA]]))),"VALIDO","")</f>
        <v/>
      </c>
    </row>
    <row r="905" spans="1:17" hidden="1" x14ac:dyDescent="0.3">
      <c r="A905">
        <v>20260301</v>
      </c>
      <c r="B905" t="s">
        <v>1384</v>
      </c>
      <c r="C905" t="s">
        <v>1388</v>
      </c>
      <c r="D905" t="s">
        <v>1386</v>
      </c>
      <c r="E905" t="s">
        <v>1394</v>
      </c>
      <c r="F905" t="str">
        <f>LEFT(CUIPO_datos_abiertos[[#This Row],[COD_PROGRAMATICO_MGA]],4)</f>
        <v>NO A</v>
      </c>
      <c r="G905" t="s">
        <v>1390</v>
      </c>
      <c r="H905" t="s">
        <v>1390</v>
      </c>
      <c r="I905" t="s">
        <v>1390</v>
      </c>
      <c r="J905" t="s">
        <v>1390</v>
      </c>
      <c r="K905" t="s">
        <v>1390</v>
      </c>
      <c r="L905" t="s">
        <v>1390</v>
      </c>
      <c r="M905" t="s">
        <v>1390</v>
      </c>
      <c r="N905" s="28">
        <v>8990919901</v>
      </c>
      <c r="O905" s="28">
        <v>3223914751</v>
      </c>
      <c r="P905" s="28">
        <v>2938832421</v>
      </c>
      <c r="Q905" s="28" t="str">
        <f>IF(AND(LEN(CUIPO_datos_abiertos[[#This Row],[COD_PROGRAMATICO_MGA]])=7,ISNUMBER(VALUE(CUIPO_datos_abiertos[[#This Row],[COD_PROGRAMATICO_MGA]]))),"VALIDO","")</f>
        <v/>
      </c>
    </row>
    <row r="906" spans="1:17" hidden="1" x14ac:dyDescent="0.3">
      <c r="A906">
        <v>20251201</v>
      </c>
      <c r="B906" t="s">
        <v>1384</v>
      </c>
      <c r="C906" t="s">
        <v>1637</v>
      </c>
      <c r="D906" t="s">
        <v>1386</v>
      </c>
      <c r="E906" t="s">
        <v>1402</v>
      </c>
      <c r="F906" t="str">
        <f>LEFT(CUIPO_datos_abiertos[[#This Row],[COD_PROGRAMATICO_MGA]],4)</f>
        <v>2201</v>
      </c>
      <c r="G906" t="s">
        <v>282</v>
      </c>
      <c r="H906" t="s">
        <v>1530</v>
      </c>
      <c r="I906" t="s">
        <v>1735</v>
      </c>
      <c r="J906" t="s">
        <v>1404</v>
      </c>
      <c r="K906" t="s">
        <v>1392</v>
      </c>
      <c r="L906" t="s">
        <v>1390</v>
      </c>
      <c r="M906" t="s">
        <v>1390</v>
      </c>
      <c r="N906" s="28">
        <v>1882330862</v>
      </c>
      <c r="O906" s="28">
        <v>1882330862</v>
      </c>
      <c r="P906" s="28">
        <v>1882330862</v>
      </c>
      <c r="Q906" s="28" t="str">
        <f>IF(AND(LEN(CUIPO_datos_abiertos[[#This Row],[COD_PROGRAMATICO_MGA]])=7,ISNUMBER(VALUE(CUIPO_datos_abiertos[[#This Row],[COD_PROGRAMATICO_MGA]]))),"VALIDO","")</f>
        <v>VALIDO</v>
      </c>
    </row>
    <row r="907" spans="1:17" hidden="1" x14ac:dyDescent="0.3">
      <c r="A907">
        <v>20260301</v>
      </c>
      <c r="B907" t="s">
        <v>1384</v>
      </c>
      <c r="C907" t="s">
        <v>1388</v>
      </c>
      <c r="D907" t="s">
        <v>1386</v>
      </c>
      <c r="E907" t="s">
        <v>1398</v>
      </c>
      <c r="F907" t="str">
        <f>LEFT(CUIPO_datos_abiertos[[#This Row],[COD_PROGRAMATICO_MGA]],4)</f>
        <v>NO A</v>
      </c>
      <c r="G907" t="s">
        <v>1390</v>
      </c>
      <c r="H907" t="s">
        <v>1390</v>
      </c>
      <c r="I907" t="s">
        <v>1390</v>
      </c>
      <c r="J907" t="s">
        <v>1390</v>
      </c>
      <c r="K907" t="s">
        <v>1390</v>
      </c>
      <c r="L907" t="s">
        <v>1390</v>
      </c>
      <c r="M907" t="s">
        <v>1390</v>
      </c>
      <c r="N907" s="28">
        <v>7438324874</v>
      </c>
      <c r="O907" s="28">
        <v>7438324874</v>
      </c>
      <c r="P907" s="28">
        <v>6815300635</v>
      </c>
      <c r="Q907" s="28" t="str">
        <f>IF(AND(LEN(CUIPO_datos_abiertos[[#This Row],[COD_PROGRAMATICO_MGA]])=7,ISNUMBER(VALUE(CUIPO_datos_abiertos[[#This Row],[COD_PROGRAMATICO_MGA]]))),"VALIDO","")</f>
        <v/>
      </c>
    </row>
    <row r="908" spans="1:17" hidden="1" x14ac:dyDescent="0.3">
      <c r="A908">
        <v>20251201</v>
      </c>
      <c r="B908" t="s">
        <v>1384</v>
      </c>
      <c r="C908" t="s">
        <v>1388</v>
      </c>
      <c r="D908" t="s">
        <v>1386</v>
      </c>
      <c r="E908" t="s">
        <v>1394</v>
      </c>
      <c r="F908" t="str">
        <f>LEFT(CUIPO_datos_abiertos[[#This Row],[COD_PROGRAMATICO_MGA]],4)</f>
        <v>NO A</v>
      </c>
      <c r="G908" t="s">
        <v>1390</v>
      </c>
      <c r="H908" t="s">
        <v>1390</v>
      </c>
      <c r="I908" t="s">
        <v>1390</v>
      </c>
      <c r="J908" t="s">
        <v>1390</v>
      </c>
      <c r="K908" t="s">
        <v>1390</v>
      </c>
      <c r="L908" t="s">
        <v>1390</v>
      </c>
      <c r="M908" t="s">
        <v>1390</v>
      </c>
      <c r="N908" s="28">
        <v>3766915482</v>
      </c>
      <c r="O908" s="28">
        <v>3530264114</v>
      </c>
      <c r="P908" s="28">
        <v>2687150345</v>
      </c>
      <c r="Q908" s="28" t="str">
        <f>IF(AND(LEN(CUIPO_datos_abiertos[[#This Row],[COD_PROGRAMATICO_MGA]])=7,ISNUMBER(VALUE(CUIPO_datos_abiertos[[#This Row],[COD_PROGRAMATICO_MGA]]))),"VALIDO","")</f>
        <v/>
      </c>
    </row>
    <row r="909" spans="1:17" hidden="1" x14ac:dyDescent="0.3">
      <c r="A909">
        <v>20251201</v>
      </c>
      <c r="B909" t="s">
        <v>1384</v>
      </c>
      <c r="C909" t="s">
        <v>1407</v>
      </c>
      <c r="D909" t="s">
        <v>1386</v>
      </c>
      <c r="E909" t="s">
        <v>1402</v>
      </c>
      <c r="F909" t="str">
        <f>LEFT(CUIPO_datos_abiertos[[#This Row],[COD_PROGRAMATICO_MGA]],4)</f>
        <v>2201</v>
      </c>
      <c r="G909" t="s">
        <v>51</v>
      </c>
      <c r="H909" t="s">
        <v>1389</v>
      </c>
      <c r="I909" t="s">
        <v>1458</v>
      </c>
      <c r="J909" t="s">
        <v>1404</v>
      </c>
      <c r="K909" t="s">
        <v>1392</v>
      </c>
      <c r="L909" t="s">
        <v>1390</v>
      </c>
      <c r="M909" t="s">
        <v>1390</v>
      </c>
      <c r="N909" s="28">
        <v>148530100</v>
      </c>
      <c r="O909" s="28">
        <v>148530100</v>
      </c>
      <c r="P909" s="28">
        <v>148530100</v>
      </c>
      <c r="Q909" s="28" t="str">
        <f>IF(AND(LEN(CUIPO_datos_abiertos[[#This Row],[COD_PROGRAMATICO_MGA]])=7,ISNUMBER(VALUE(CUIPO_datos_abiertos[[#This Row],[COD_PROGRAMATICO_MGA]]))),"VALIDO","")</f>
        <v>VALIDO</v>
      </c>
    </row>
    <row r="910" spans="1:17" hidden="1" x14ac:dyDescent="0.3">
      <c r="A910">
        <v>20260301</v>
      </c>
      <c r="B910" t="s">
        <v>1384</v>
      </c>
      <c r="C910" t="s">
        <v>1388</v>
      </c>
      <c r="D910" t="s">
        <v>1386</v>
      </c>
      <c r="E910" t="s">
        <v>1443</v>
      </c>
      <c r="F910" t="str">
        <f>LEFT(CUIPO_datos_abiertos[[#This Row],[COD_PROGRAMATICO_MGA]],4)</f>
        <v>0</v>
      </c>
      <c r="G910" t="s">
        <v>1388</v>
      </c>
      <c r="H910" t="s">
        <v>1389</v>
      </c>
      <c r="I910" t="s">
        <v>1390</v>
      </c>
      <c r="J910" t="s">
        <v>1391</v>
      </c>
      <c r="K910" t="s">
        <v>1392</v>
      </c>
      <c r="L910" t="s">
        <v>1390</v>
      </c>
      <c r="M910" t="s">
        <v>1390</v>
      </c>
      <c r="N910" s="28">
        <v>3030742</v>
      </c>
      <c r="O910" s="28">
        <v>3030742</v>
      </c>
      <c r="P910" s="28">
        <v>2257161</v>
      </c>
      <c r="Q910" s="28" t="str">
        <f>IF(AND(LEN(CUIPO_datos_abiertos[[#This Row],[COD_PROGRAMATICO_MGA]])=7,ISNUMBER(VALUE(CUIPO_datos_abiertos[[#This Row],[COD_PROGRAMATICO_MGA]]))),"VALIDO","")</f>
        <v/>
      </c>
    </row>
    <row r="911" spans="1:17" hidden="1" x14ac:dyDescent="0.3">
      <c r="A911">
        <v>20260301</v>
      </c>
      <c r="B911" t="s">
        <v>1384</v>
      </c>
      <c r="C911" t="s">
        <v>1388</v>
      </c>
      <c r="D911" t="s">
        <v>1386</v>
      </c>
      <c r="E911" t="s">
        <v>1394</v>
      </c>
      <c r="F911" t="str">
        <f>LEFT(CUIPO_datos_abiertos[[#This Row],[COD_PROGRAMATICO_MGA]],4)</f>
        <v>NO A</v>
      </c>
      <c r="G911" t="s">
        <v>1390</v>
      </c>
      <c r="H911" t="s">
        <v>1390</v>
      </c>
      <c r="I911" t="s">
        <v>1390</v>
      </c>
      <c r="J911" t="s">
        <v>1390</v>
      </c>
      <c r="K911" t="s">
        <v>1390</v>
      </c>
      <c r="L911" t="s">
        <v>1390</v>
      </c>
      <c r="M911" t="s">
        <v>1390</v>
      </c>
      <c r="N911" s="28">
        <v>3020672570</v>
      </c>
      <c r="O911" s="28">
        <v>3020672570</v>
      </c>
      <c r="P911" s="28">
        <v>3020672570</v>
      </c>
      <c r="Q911" s="28" t="str">
        <f>IF(AND(LEN(CUIPO_datos_abiertos[[#This Row],[COD_PROGRAMATICO_MGA]])=7,ISNUMBER(VALUE(CUIPO_datos_abiertos[[#This Row],[COD_PROGRAMATICO_MGA]]))),"VALIDO","")</f>
        <v/>
      </c>
    </row>
    <row r="912" spans="1:17" hidden="1" x14ac:dyDescent="0.3">
      <c r="A912">
        <v>20251201</v>
      </c>
      <c r="B912" t="s">
        <v>1384</v>
      </c>
      <c r="C912" t="s">
        <v>1388</v>
      </c>
      <c r="D912" t="s">
        <v>1386</v>
      </c>
      <c r="E912" t="s">
        <v>1394</v>
      </c>
      <c r="F912" t="str">
        <f>LEFT(CUIPO_datos_abiertos[[#This Row],[COD_PROGRAMATICO_MGA]],4)</f>
        <v>1903</v>
      </c>
      <c r="G912" t="s">
        <v>1399</v>
      </c>
      <c r="H912" t="s">
        <v>1389</v>
      </c>
      <c r="I912" t="s">
        <v>1440</v>
      </c>
      <c r="J912" t="s">
        <v>1448</v>
      </c>
      <c r="K912" t="s">
        <v>1392</v>
      </c>
      <c r="L912" t="s">
        <v>1390</v>
      </c>
      <c r="M912" t="s">
        <v>1736</v>
      </c>
      <c r="N912" s="28">
        <v>36773539</v>
      </c>
      <c r="O912" s="28">
        <v>36773539</v>
      </c>
      <c r="P912" s="28">
        <v>36773539</v>
      </c>
      <c r="Q912" s="28" t="str">
        <f>IF(AND(LEN(CUIPO_datos_abiertos[[#This Row],[COD_PROGRAMATICO_MGA]])=7,ISNUMBER(VALUE(CUIPO_datos_abiertos[[#This Row],[COD_PROGRAMATICO_MGA]]))),"VALIDO","")</f>
        <v>VALIDO</v>
      </c>
    </row>
    <row r="913" spans="1:17" hidden="1" x14ac:dyDescent="0.3">
      <c r="A913">
        <v>20260301</v>
      </c>
      <c r="B913" t="s">
        <v>1384</v>
      </c>
      <c r="C913" t="s">
        <v>1401</v>
      </c>
      <c r="D913" t="s">
        <v>1386</v>
      </c>
      <c r="E913" t="s">
        <v>1402</v>
      </c>
      <c r="F913" t="str">
        <f>LEFT(CUIPO_datos_abiertos[[#This Row],[COD_PROGRAMATICO_MGA]],4)</f>
        <v>2201</v>
      </c>
      <c r="G913" t="s">
        <v>51</v>
      </c>
      <c r="H913" t="s">
        <v>1389</v>
      </c>
      <c r="I913" t="s">
        <v>1426</v>
      </c>
      <c r="J913" t="s">
        <v>1404</v>
      </c>
      <c r="K913" t="s">
        <v>1392</v>
      </c>
      <c r="L913" t="s">
        <v>1390</v>
      </c>
      <c r="M913" t="s">
        <v>1390</v>
      </c>
      <c r="N913" s="28">
        <v>853483600</v>
      </c>
      <c r="O913" s="28">
        <v>853483600</v>
      </c>
      <c r="P913" s="28">
        <v>853483600</v>
      </c>
      <c r="Q913" s="28" t="str">
        <f>IF(AND(LEN(CUIPO_datos_abiertos[[#This Row],[COD_PROGRAMATICO_MGA]])=7,ISNUMBER(VALUE(CUIPO_datos_abiertos[[#This Row],[COD_PROGRAMATICO_MGA]]))),"VALIDO","")</f>
        <v>VALIDO</v>
      </c>
    </row>
    <row r="914" spans="1:17" hidden="1" x14ac:dyDescent="0.3">
      <c r="A914">
        <v>20251201</v>
      </c>
      <c r="B914" t="s">
        <v>1384</v>
      </c>
      <c r="C914" t="s">
        <v>1388</v>
      </c>
      <c r="D914" t="s">
        <v>1386</v>
      </c>
      <c r="E914" t="s">
        <v>1402</v>
      </c>
      <c r="F914" t="str">
        <f>LEFT(CUIPO_datos_abiertos[[#This Row],[COD_PROGRAMATICO_MGA]],4)</f>
        <v>NO A</v>
      </c>
      <c r="G914" t="s">
        <v>1390</v>
      </c>
      <c r="H914" t="s">
        <v>1390</v>
      </c>
      <c r="I914" t="s">
        <v>1390</v>
      </c>
      <c r="J914" t="s">
        <v>1390</v>
      </c>
      <c r="K914" t="s">
        <v>1390</v>
      </c>
      <c r="L914" t="s">
        <v>1390</v>
      </c>
      <c r="M914" t="s">
        <v>1390</v>
      </c>
      <c r="N914" s="28">
        <v>92144300</v>
      </c>
      <c r="O914" s="28">
        <v>92144300</v>
      </c>
      <c r="P914" s="28">
        <v>0</v>
      </c>
      <c r="Q914" s="28" t="str">
        <f>IF(AND(LEN(CUIPO_datos_abiertos[[#This Row],[COD_PROGRAMATICO_MGA]])=7,ISNUMBER(VALUE(CUIPO_datos_abiertos[[#This Row],[COD_PROGRAMATICO_MGA]]))),"VALIDO","")</f>
        <v/>
      </c>
    </row>
    <row r="915" spans="1:17" hidden="1" x14ac:dyDescent="0.3">
      <c r="A915">
        <v>20260301</v>
      </c>
      <c r="B915" t="s">
        <v>1384</v>
      </c>
      <c r="C915" t="s">
        <v>1385</v>
      </c>
      <c r="D915" t="s">
        <v>1386</v>
      </c>
      <c r="E915" t="s">
        <v>1387</v>
      </c>
      <c r="F915" t="str">
        <f>LEFT(CUIPO_datos_abiertos[[#This Row],[COD_PROGRAMATICO_MGA]],4)</f>
        <v>0</v>
      </c>
      <c r="G915" t="s">
        <v>1388</v>
      </c>
      <c r="H915" t="s">
        <v>1389</v>
      </c>
      <c r="I915" t="s">
        <v>1390</v>
      </c>
      <c r="J915" t="s">
        <v>1391</v>
      </c>
      <c r="K915" t="s">
        <v>1392</v>
      </c>
      <c r="L915" t="s">
        <v>1390</v>
      </c>
      <c r="M915" t="s">
        <v>1390</v>
      </c>
      <c r="N915" s="28">
        <v>1494570</v>
      </c>
      <c r="O915" s="28">
        <v>1494570</v>
      </c>
      <c r="P915" s="28">
        <v>1494570</v>
      </c>
      <c r="Q915" s="28" t="str">
        <f>IF(AND(LEN(CUIPO_datos_abiertos[[#This Row],[COD_PROGRAMATICO_MGA]])=7,ISNUMBER(VALUE(CUIPO_datos_abiertos[[#This Row],[COD_PROGRAMATICO_MGA]]))),"VALIDO","")</f>
        <v/>
      </c>
    </row>
    <row r="916" spans="1:17" hidden="1" x14ac:dyDescent="0.3">
      <c r="A916">
        <v>20260301</v>
      </c>
      <c r="B916" t="s">
        <v>1384</v>
      </c>
      <c r="C916" t="s">
        <v>1388</v>
      </c>
      <c r="D916" t="s">
        <v>1386</v>
      </c>
      <c r="E916" t="s">
        <v>1402</v>
      </c>
      <c r="F916" t="str">
        <f>LEFT(CUIPO_datos_abiertos[[#This Row],[COD_PROGRAMATICO_MGA]],4)</f>
        <v>NO A</v>
      </c>
      <c r="G916" t="s">
        <v>1390</v>
      </c>
      <c r="H916" t="s">
        <v>1390</v>
      </c>
      <c r="I916" t="s">
        <v>1390</v>
      </c>
      <c r="J916" t="s">
        <v>1390</v>
      </c>
      <c r="K916" t="s">
        <v>1390</v>
      </c>
      <c r="L916" t="s">
        <v>1390</v>
      </c>
      <c r="M916" t="s">
        <v>1390</v>
      </c>
      <c r="N916" s="28">
        <v>23561215</v>
      </c>
      <c r="O916" s="28">
        <v>23561215</v>
      </c>
      <c r="P916" s="28">
        <v>23561215</v>
      </c>
      <c r="Q916" s="28" t="str">
        <f>IF(AND(LEN(CUIPO_datos_abiertos[[#This Row],[COD_PROGRAMATICO_MGA]])=7,ISNUMBER(VALUE(CUIPO_datos_abiertos[[#This Row],[COD_PROGRAMATICO_MGA]]))),"VALIDO","")</f>
        <v/>
      </c>
    </row>
    <row r="917" spans="1:17" hidden="1" x14ac:dyDescent="0.3">
      <c r="A917">
        <v>20251201</v>
      </c>
      <c r="B917" t="s">
        <v>1384</v>
      </c>
      <c r="C917" t="s">
        <v>1385</v>
      </c>
      <c r="D917" t="s">
        <v>1386</v>
      </c>
      <c r="E917" t="s">
        <v>1394</v>
      </c>
      <c r="F917" t="str">
        <f>LEFT(CUIPO_datos_abiertos[[#This Row],[COD_PROGRAMATICO_MGA]],4)</f>
        <v>0</v>
      </c>
      <c r="G917" t="s">
        <v>1388</v>
      </c>
      <c r="H917" t="s">
        <v>1389</v>
      </c>
      <c r="I917" t="s">
        <v>1405</v>
      </c>
      <c r="J917" t="s">
        <v>1406</v>
      </c>
      <c r="K917" t="s">
        <v>1392</v>
      </c>
      <c r="L917" t="s">
        <v>1390</v>
      </c>
      <c r="M917" t="s">
        <v>1390</v>
      </c>
      <c r="N917" s="28">
        <v>15044832</v>
      </c>
      <c r="O917" s="28">
        <v>15044832</v>
      </c>
      <c r="P917" s="28">
        <v>15044832</v>
      </c>
      <c r="Q917" s="28" t="str">
        <f>IF(AND(LEN(CUIPO_datos_abiertos[[#This Row],[COD_PROGRAMATICO_MGA]])=7,ISNUMBER(VALUE(CUIPO_datos_abiertos[[#This Row],[COD_PROGRAMATICO_MGA]]))),"VALIDO","")</f>
        <v/>
      </c>
    </row>
    <row r="918" spans="1:17" hidden="1" x14ac:dyDescent="0.3">
      <c r="A918">
        <v>20260301</v>
      </c>
      <c r="B918" t="s">
        <v>1384</v>
      </c>
      <c r="C918" t="s">
        <v>1388</v>
      </c>
      <c r="D918" t="s">
        <v>1386</v>
      </c>
      <c r="E918" t="s">
        <v>1443</v>
      </c>
      <c r="F918" t="str">
        <f>LEFT(CUIPO_datos_abiertos[[#This Row],[COD_PROGRAMATICO_MGA]],4)</f>
        <v>NO A</v>
      </c>
      <c r="G918" t="s">
        <v>1390</v>
      </c>
      <c r="H918" t="s">
        <v>1390</v>
      </c>
      <c r="I918" t="s">
        <v>1390</v>
      </c>
      <c r="J918" t="s">
        <v>1390</v>
      </c>
      <c r="K918" t="s">
        <v>1390</v>
      </c>
      <c r="L918" t="s">
        <v>1390</v>
      </c>
      <c r="M918" t="s">
        <v>1390</v>
      </c>
      <c r="N918" s="28">
        <v>883718292</v>
      </c>
      <c r="O918" s="28">
        <v>883718292</v>
      </c>
      <c r="P918" s="28">
        <v>845507251</v>
      </c>
      <c r="Q918" s="28" t="str">
        <f>IF(AND(LEN(CUIPO_datos_abiertos[[#This Row],[COD_PROGRAMATICO_MGA]])=7,ISNUMBER(VALUE(CUIPO_datos_abiertos[[#This Row],[COD_PROGRAMATICO_MGA]]))),"VALIDO","")</f>
        <v/>
      </c>
    </row>
    <row r="919" spans="1:17" hidden="1" x14ac:dyDescent="0.3">
      <c r="A919">
        <v>20251201</v>
      </c>
      <c r="B919" t="s">
        <v>1384</v>
      </c>
      <c r="C919" t="s">
        <v>1388</v>
      </c>
      <c r="D919" t="s">
        <v>1397</v>
      </c>
      <c r="E919" t="s">
        <v>1398</v>
      </c>
      <c r="F919" t="str">
        <f>LEFT(CUIPO_datos_abiertos[[#This Row],[COD_PROGRAMATICO_MGA]],4)</f>
        <v>NO A</v>
      </c>
      <c r="G919" t="s">
        <v>1390</v>
      </c>
      <c r="H919" t="s">
        <v>1390</v>
      </c>
      <c r="I919" t="s">
        <v>1390</v>
      </c>
      <c r="J919" t="s">
        <v>1390</v>
      </c>
      <c r="K919" t="s">
        <v>1390</v>
      </c>
      <c r="L919" t="s">
        <v>1390</v>
      </c>
      <c r="M919" t="s">
        <v>1390</v>
      </c>
      <c r="N919" s="28">
        <v>8523889123</v>
      </c>
      <c r="O919" s="28">
        <v>8523889123</v>
      </c>
      <c r="P919" s="28">
        <v>8523889123</v>
      </c>
      <c r="Q919" s="28" t="str">
        <f>IF(AND(LEN(CUIPO_datos_abiertos[[#This Row],[COD_PROGRAMATICO_MGA]])=7,ISNUMBER(VALUE(CUIPO_datos_abiertos[[#This Row],[COD_PROGRAMATICO_MGA]]))),"VALIDO","")</f>
        <v/>
      </c>
    </row>
    <row r="920" spans="1:17" hidden="1" x14ac:dyDescent="0.3">
      <c r="A920">
        <v>20251201</v>
      </c>
      <c r="B920" t="s">
        <v>1384</v>
      </c>
      <c r="C920" t="s">
        <v>1460</v>
      </c>
      <c r="D920" t="s">
        <v>1386</v>
      </c>
      <c r="E920" t="s">
        <v>1394</v>
      </c>
      <c r="F920" t="str">
        <f>LEFT(CUIPO_datos_abiertos[[#This Row],[COD_PROGRAMATICO_MGA]],4)</f>
        <v>1903</v>
      </c>
      <c r="G920" t="s">
        <v>78</v>
      </c>
      <c r="H920" t="s">
        <v>1419</v>
      </c>
      <c r="I920" t="s">
        <v>1737</v>
      </c>
      <c r="J920" t="s">
        <v>1421</v>
      </c>
      <c r="K920" t="s">
        <v>1392</v>
      </c>
      <c r="L920" t="s">
        <v>1390</v>
      </c>
      <c r="M920" t="s">
        <v>1390</v>
      </c>
      <c r="N920" s="28">
        <v>60000000</v>
      </c>
      <c r="O920" s="28">
        <v>0</v>
      </c>
      <c r="P920" s="28">
        <v>0</v>
      </c>
      <c r="Q920" s="28" t="str">
        <f>IF(AND(LEN(CUIPO_datos_abiertos[[#This Row],[COD_PROGRAMATICO_MGA]])=7,ISNUMBER(VALUE(CUIPO_datos_abiertos[[#This Row],[COD_PROGRAMATICO_MGA]]))),"VALIDO","")</f>
        <v>VALIDO</v>
      </c>
    </row>
    <row r="921" spans="1:17" hidden="1" x14ac:dyDescent="0.3">
      <c r="A921">
        <v>20251201</v>
      </c>
      <c r="B921" t="s">
        <v>1384</v>
      </c>
      <c r="C921" t="s">
        <v>1388</v>
      </c>
      <c r="D921" t="s">
        <v>1386</v>
      </c>
      <c r="E921" t="s">
        <v>1398</v>
      </c>
      <c r="F921" t="str">
        <f>LEFT(CUIPO_datos_abiertos[[#This Row],[COD_PROGRAMATICO_MGA]],4)</f>
        <v>4301</v>
      </c>
      <c r="G921" t="s">
        <v>82</v>
      </c>
      <c r="H921" t="s">
        <v>1389</v>
      </c>
      <c r="I921" t="s">
        <v>1390</v>
      </c>
      <c r="J921" t="s">
        <v>1435</v>
      </c>
      <c r="K921" t="s">
        <v>1392</v>
      </c>
      <c r="L921" t="s">
        <v>1390</v>
      </c>
      <c r="M921" t="s">
        <v>1492</v>
      </c>
      <c r="N921" s="28">
        <v>94891630</v>
      </c>
      <c r="O921" s="28">
        <v>94891630</v>
      </c>
      <c r="P921" s="28">
        <v>94891630</v>
      </c>
      <c r="Q921" s="28" t="str">
        <f>IF(AND(LEN(CUIPO_datos_abiertos[[#This Row],[COD_PROGRAMATICO_MGA]])=7,ISNUMBER(VALUE(CUIPO_datos_abiertos[[#This Row],[COD_PROGRAMATICO_MGA]]))),"VALIDO","")</f>
        <v>VALIDO</v>
      </c>
    </row>
    <row r="922" spans="1:17" hidden="1" x14ac:dyDescent="0.3">
      <c r="A922">
        <v>20251201</v>
      </c>
      <c r="B922" t="s">
        <v>1384</v>
      </c>
      <c r="C922" t="s">
        <v>1612</v>
      </c>
      <c r="D922" t="s">
        <v>1386</v>
      </c>
      <c r="E922" t="s">
        <v>1402</v>
      </c>
      <c r="F922" t="str">
        <f>LEFT(CUIPO_datos_abiertos[[#This Row],[COD_PROGRAMATICO_MGA]],4)</f>
        <v>2201</v>
      </c>
      <c r="G922" t="s">
        <v>63</v>
      </c>
      <c r="H922" t="s">
        <v>1577</v>
      </c>
      <c r="I922" t="s">
        <v>1431</v>
      </c>
      <c r="J922" t="s">
        <v>1717</v>
      </c>
      <c r="K922" t="s">
        <v>1392</v>
      </c>
      <c r="L922" t="s">
        <v>1390</v>
      </c>
      <c r="M922" t="s">
        <v>1390</v>
      </c>
      <c r="N922" s="28">
        <v>363579537</v>
      </c>
      <c r="O922" s="28">
        <v>363579536</v>
      </c>
      <c r="P922" s="28">
        <v>363579536</v>
      </c>
      <c r="Q922" s="28" t="str">
        <f>IF(AND(LEN(CUIPO_datos_abiertos[[#This Row],[COD_PROGRAMATICO_MGA]])=7,ISNUMBER(VALUE(CUIPO_datos_abiertos[[#This Row],[COD_PROGRAMATICO_MGA]]))),"VALIDO","")</f>
        <v>VALIDO</v>
      </c>
    </row>
    <row r="923" spans="1:17" hidden="1" x14ac:dyDescent="0.3">
      <c r="A923">
        <v>20251201</v>
      </c>
      <c r="B923" t="s">
        <v>1384</v>
      </c>
      <c r="C923" t="s">
        <v>1388</v>
      </c>
      <c r="D923" t="s">
        <v>1386</v>
      </c>
      <c r="E923" t="s">
        <v>1443</v>
      </c>
      <c r="F923" t="str">
        <f>LEFT(CUIPO_datos_abiertos[[#This Row],[COD_PROGRAMATICO_MGA]],4)</f>
        <v>0</v>
      </c>
      <c r="G923" t="s">
        <v>1388</v>
      </c>
      <c r="H923" t="s">
        <v>1389</v>
      </c>
      <c r="I923" t="s">
        <v>1390</v>
      </c>
      <c r="J923" t="s">
        <v>1391</v>
      </c>
      <c r="K923" t="s">
        <v>1392</v>
      </c>
      <c r="L923" t="s">
        <v>1390</v>
      </c>
      <c r="M923" t="s">
        <v>1390</v>
      </c>
      <c r="N923" s="28">
        <v>224531564</v>
      </c>
      <c r="O923" s="28">
        <v>224531564</v>
      </c>
      <c r="P923" s="28">
        <v>224531564</v>
      </c>
      <c r="Q923" s="28" t="str">
        <f>IF(AND(LEN(CUIPO_datos_abiertos[[#This Row],[COD_PROGRAMATICO_MGA]])=7,ISNUMBER(VALUE(CUIPO_datos_abiertos[[#This Row],[COD_PROGRAMATICO_MGA]]))),"VALIDO","")</f>
        <v/>
      </c>
    </row>
    <row r="924" spans="1:17" hidden="1" x14ac:dyDescent="0.3">
      <c r="A924">
        <v>20251201</v>
      </c>
      <c r="B924" t="s">
        <v>1384</v>
      </c>
      <c r="C924" t="s">
        <v>1385</v>
      </c>
      <c r="D924" t="s">
        <v>1386</v>
      </c>
      <c r="E924" t="s">
        <v>1394</v>
      </c>
      <c r="F924" t="str">
        <f>LEFT(CUIPO_datos_abiertos[[#This Row],[COD_PROGRAMATICO_MGA]],4)</f>
        <v>0</v>
      </c>
      <c r="G924" t="s">
        <v>1388</v>
      </c>
      <c r="H924" t="s">
        <v>1389</v>
      </c>
      <c r="I924" t="s">
        <v>1405</v>
      </c>
      <c r="J924" t="s">
        <v>1502</v>
      </c>
      <c r="K924" t="s">
        <v>1392</v>
      </c>
      <c r="L924" t="s">
        <v>1390</v>
      </c>
      <c r="M924" t="s">
        <v>1390</v>
      </c>
      <c r="N924" s="28">
        <v>744291515</v>
      </c>
      <c r="O924" s="28">
        <v>740686047</v>
      </c>
      <c r="P924" s="28">
        <v>740686047</v>
      </c>
      <c r="Q924" s="28" t="str">
        <f>IF(AND(LEN(CUIPO_datos_abiertos[[#This Row],[COD_PROGRAMATICO_MGA]])=7,ISNUMBER(VALUE(CUIPO_datos_abiertos[[#This Row],[COD_PROGRAMATICO_MGA]]))),"VALIDO","")</f>
        <v/>
      </c>
    </row>
    <row r="925" spans="1:17" hidden="1" x14ac:dyDescent="0.3">
      <c r="A925">
        <v>20260301</v>
      </c>
      <c r="B925" t="s">
        <v>1384</v>
      </c>
      <c r="C925" t="s">
        <v>1388</v>
      </c>
      <c r="D925" t="s">
        <v>1386</v>
      </c>
      <c r="E925" t="s">
        <v>1394</v>
      </c>
      <c r="F925" t="str">
        <f>LEFT(CUIPO_datos_abiertos[[#This Row],[COD_PROGRAMATICO_MGA]],4)</f>
        <v>NO A</v>
      </c>
      <c r="G925" t="s">
        <v>1390</v>
      </c>
      <c r="H925" t="s">
        <v>1390</v>
      </c>
      <c r="I925" t="s">
        <v>1390</v>
      </c>
      <c r="J925" t="s">
        <v>1390</v>
      </c>
      <c r="K925" t="s">
        <v>1390</v>
      </c>
      <c r="L925" t="s">
        <v>1390</v>
      </c>
      <c r="M925" t="s">
        <v>1390</v>
      </c>
      <c r="N925" s="28">
        <v>8487517325</v>
      </c>
      <c r="O925" s="28">
        <v>8487517325</v>
      </c>
      <c r="P925" s="28">
        <v>8487517325</v>
      </c>
      <c r="Q925" s="28" t="str">
        <f>IF(AND(LEN(CUIPO_datos_abiertos[[#This Row],[COD_PROGRAMATICO_MGA]])=7,ISNUMBER(VALUE(CUIPO_datos_abiertos[[#This Row],[COD_PROGRAMATICO_MGA]]))),"VALIDO","")</f>
        <v/>
      </c>
    </row>
    <row r="926" spans="1:17" hidden="1" x14ac:dyDescent="0.3">
      <c r="A926">
        <v>20260301</v>
      </c>
      <c r="B926" t="s">
        <v>1384</v>
      </c>
      <c r="C926" t="s">
        <v>1401</v>
      </c>
      <c r="D926" t="s">
        <v>1386</v>
      </c>
      <c r="E926" t="s">
        <v>1402</v>
      </c>
      <c r="F926" t="str">
        <f>LEFT(CUIPO_datos_abiertos[[#This Row],[COD_PROGRAMATICO_MGA]],4)</f>
        <v>2201</v>
      </c>
      <c r="G926" t="s">
        <v>51</v>
      </c>
      <c r="H926" t="s">
        <v>1389</v>
      </c>
      <c r="I926" t="s">
        <v>1426</v>
      </c>
      <c r="J926" t="s">
        <v>1404</v>
      </c>
      <c r="K926" t="s">
        <v>1392</v>
      </c>
      <c r="L926" t="s">
        <v>1390</v>
      </c>
      <c r="M926" t="s">
        <v>1390</v>
      </c>
      <c r="N926" s="28">
        <v>226187385</v>
      </c>
      <c r="O926" s="28">
        <v>226187385</v>
      </c>
      <c r="P926" s="28">
        <v>226187385</v>
      </c>
      <c r="Q926" s="28" t="str">
        <f>IF(AND(LEN(CUIPO_datos_abiertos[[#This Row],[COD_PROGRAMATICO_MGA]])=7,ISNUMBER(VALUE(CUIPO_datos_abiertos[[#This Row],[COD_PROGRAMATICO_MGA]]))),"VALIDO","")</f>
        <v>VALIDO</v>
      </c>
    </row>
    <row r="927" spans="1:17" hidden="1" x14ac:dyDescent="0.3">
      <c r="A927">
        <v>20260301</v>
      </c>
      <c r="B927" t="s">
        <v>1384</v>
      </c>
      <c r="C927" t="s">
        <v>1388</v>
      </c>
      <c r="D927" t="s">
        <v>1386</v>
      </c>
      <c r="E927" t="s">
        <v>1387</v>
      </c>
      <c r="F927" t="str">
        <f>LEFT(CUIPO_datos_abiertos[[#This Row],[COD_PROGRAMATICO_MGA]],4)</f>
        <v>NO A</v>
      </c>
      <c r="G927" t="s">
        <v>1390</v>
      </c>
      <c r="H927" t="s">
        <v>1390</v>
      </c>
      <c r="I927" t="s">
        <v>1390</v>
      </c>
      <c r="J927" t="s">
        <v>1390</v>
      </c>
      <c r="K927" t="s">
        <v>1390</v>
      </c>
      <c r="L927" t="s">
        <v>1390</v>
      </c>
      <c r="M927" t="s">
        <v>1390</v>
      </c>
      <c r="N927" s="28">
        <v>234194283</v>
      </c>
      <c r="O927" s="28">
        <v>234194283</v>
      </c>
      <c r="P927" s="28">
        <v>234194283</v>
      </c>
      <c r="Q927" s="28" t="str">
        <f>IF(AND(LEN(CUIPO_datos_abiertos[[#This Row],[COD_PROGRAMATICO_MGA]])=7,ISNUMBER(VALUE(CUIPO_datos_abiertos[[#This Row],[COD_PROGRAMATICO_MGA]]))),"VALIDO","")</f>
        <v/>
      </c>
    </row>
    <row r="928" spans="1:17" hidden="1" x14ac:dyDescent="0.3">
      <c r="A928">
        <v>20251201</v>
      </c>
      <c r="B928" t="s">
        <v>1384</v>
      </c>
      <c r="C928" t="s">
        <v>1388</v>
      </c>
      <c r="D928" t="s">
        <v>1386</v>
      </c>
      <c r="E928" t="s">
        <v>1398</v>
      </c>
      <c r="F928" t="str">
        <f>LEFT(CUIPO_datos_abiertos[[#This Row],[COD_PROGRAMATICO_MGA]],4)</f>
        <v>3502</v>
      </c>
      <c r="G928" t="s">
        <v>1738</v>
      </c>
      <c r="H928" t="s">
        <v>1389</v>
      </c>
      <c r="I928" t="s">
        <v>1390</v>
      </c>
      <c r="J928" t="s">
        <v>1489</v>
      </c>
      <c r="K928" t="s">
        <v>1392</v>
      </c>
      <c r="L928" t="s">
        <v>1390</v>
      </c>
      <c r="M928" t="s">
        <v>1390</v>
      </c>
      <c r="N928" s="28">
        <v>22445619766</v>
      </c>
      <c r="O928" s="28">
        <v>22445618119</v>
      </c>
      <c r="P928" s="28">
        <v>19503239453</v>
      </c>
      <c r="Q928" s="28" t="str">
        <f>IF(AND(LEN(CUIPO_datos_abiertos[[#This Row],[COD_PROGRAMATICO_MGA]])=7,ISNUMBER(VALUE(CUIPO_datos_abiertos[[#This Row],[COD_PROGRAMATICO_MGA]]))),"VALIDO","")</f>
        <v>VALIDO</v>
      </c>
    </row>
    <row r="929" spans="1:17" hidden="1" x14ac:dyDescent="0.3">
      <c r="A929">
        <v>20260301</v>
      </c>
      <c r="B929" t="s">
        <v>1384</v>
      </c>
      <c r="C929" t="s">
        <v>1385</v>
      </c>
      <c r="D929" t="s">
        <v>1386</v>
      </c>
      <c r="E929" t="s">
        <v>1443</v>
      </c>
      <c r="F929" t="str">
        <f>LEFT(CUIPO_datos_abiertos[[#This Row],[COD_PROGRAMATICO_MGA]],4)</f>
        <v>0</v>
      </c>
      <c r="G929" t="s">
        <v>1388</v>
      </c>
      <c r="H929" t="s">
        <v>1389</v>
      </c>
      <c r="I929" t="s">
        <v>1390</v>
      </c>
      <c r="J929" t="s">
        <v>1391</v>
      </c>
      <c r="K929" t="s">
        <v>1392</v>
      </c>
      <c r="L929" t="s">
        <v>1390</v>
      </c>
      <c r="M929" t="s">
        <v>1390</v>
      </c>
      <c r="N929" s="28">
        <v>16126587</v>
      </c>
      <c r="O929" s="28">
        <v>16126587</v>
      </c>
      <c r="P929" s="28">
        <v>16126587</v>
      </c>
      <c r="Q929" s="28" t="str">
        <f>IF(AND(LEN(CUIPO_datos_abiertos[[#This Row],[COD_PROGRAMATICO_MGA]])=7,ISNUMBER(VALUE(CUIPO_datos_abiertos[[#This Row],[COD_PROGRAMATICO_MGA]]))),"VALIDO","")</f>
        <v/>
      </c>
    </row>
    <row r="930" spans="1:17" hidden="1" x14ac:dyDescent="0.3">
      <c r="A930">
        <v>20251201</v>
      </c>
      <c r="B930" t="s">
        <v>1384</v>
      </c>
      <c r="C930" t="s">
        <v>1388</v>
      </c>
      <c r="D930" t="s">
        <v>1386</v>
      </c>
      <c r="E930" t="s">
        <v>1394</v>
      </c>
      <c r="F930" t="str">
        <f>LEFT(CUIPO_datos_abiertos[[#This Row],[COD_PROGRAMATICO_MGA]],4)</f>
        <v>NO A</v>
      </c>
      <c r="G930" t="s">
        <v>1390</v>
      </c>
      <c r="H930" t="s">
        <v>1390</v>
      </c>
      <c r="I930" t="s">
        <v>1390</v>
      </c>
      <c r="J930" t="s">
        <v>1390</v>
      </c>
      <c r="K930" t="s">
        <v>1390</v>
      </c>
      <c r="L930" t="s">
        <v>1390</v>
      </c>
      <c r="M930" t="s">
        <v>1390</v>
      </c>
      <c r="N930" s="28">
        <v>78536203211</v>
      </c>
      <c r="O930" s="28">
        <v>75435648562</v>
      </c>
      <c r="P930" s="28">
        <v>72276876324</v>
      </c>
      <c r="Q930" s="28" t="str">
        <f>IF(AND(LEN(CUIPO_datos_abiertos[[#This Row],[COD_PROGRAMATICO_MGA]])=7,ISNUMBER(VALUE(CUIPO_datos_abiertos[[#This Row],[COD_PROGRAMATICO_MGA]]))),"VALIDO","")</f>
        <v/>
      </c>
    </row>
    <row r="931" spans="1:17" hidden="1" x14ac:dyDescent="0.3">
      <c r="A931">
        <v>20251201</v>
      </c>
      <c r="B931" t="s">
        <v>1384</v>
      </c>
      <c r="C931" t="s">
        <v>1385</v>
      </c>
      <c r="D931" t="s">
        <v>1386</v>
      </c>
      <c r="E931" t="s">
        <v>1387</v>
      </c>
      <c r="F931" t="str">
        <f>LEFT(CUIPO_datos_abiertos[[#This Row],[COD_PROGRAMATICO_MGA]],4)</f>
        <v>0</v>
      </c>
      <c r="G931" t="s">
        <v>1388</v>
      </c>
      <c r="H931" t="s">
        <v>1389</v>
      </c>
      <c r="I931" t="s">
        <v>1390</v>
      </c>
      <c r="J931" t="s">
        <v>1391</v>
      </c>
      <c r="K931" t="s">
        <v>1392</v>
      </c>
      <c r="L931" t="s">
        <v>1390</v>
      </c>
      <c r="M931" t="s">
        <v>1390</v>
      </c>
      <c r="N931" s="28">
        <v>302953728</v>
      </c>
      <c r="O931" s="28">
        <v>302953728</v>
      </c>
      <c r="P931" s="28">
        <v>302953728</v>
      </c>
      <c r="Q931" s="28" t="str">
        <f>IF(AND(LEN(CUIPO_datos_abiertos[[#This Row],[COD_PROGRAMATICO_MGA]])=7,ISNUMBER(VALUE(CUIPO_datos_abiertos[[#This Row],[COD_PROGRAMATICO_MGA]]))),"VALIDO","")</f>
        <v/>
      </c>
    </row>
    <row r="932" spans="1:17" hidden="1" x14ac:dyDescent="0.3">
      <c r="A932">
        <v>20260301</v>
      </c>
      <c r="B932" t="s">
        <v>1384</v>
      </c>
      <c r="C932" t="s">
        <v>1388</v>
      </c>
      <c r="D932" t="s">
        <v>1386</v>
      </c>
      <c r="E932" t="s">
        <v>1402</v>
      </c>
      <c r="F932" t="str">
        <f>LEFT(CUIPO_datos_abiertos[[#This Row],[COD_PROGRAMATICO_MGA]],4)</f>
        <v>NO A</v>
      </c>
      <c r="G932" t="s">
        <v>1390</v>
      </c>
      <c r="H932" t="s">
        <v>1390</v>
      </c>
      <c r="I932" t="s">
        <v>1390</v>
      </c>
      <c r="J932" t="s">
        <v>1390</v>
      </c>
      <c r="K932" t="s">
        <v>1390</v>
      </c>
      <c r="L932" t="s">
        <v>1390</v>
      </c>
      <c r="M932" t="s">
        <v>1390</v>
      </c>
      <c r="N932" s="28">
        <v>356000000</v>
      </c>
      <c r="O932" s="28">
        <v>0</v>
      </c>
      <c r="P932" s="28">
        <v>0</v>
      </c>
      <c r="Q932" s="28" t="str">
        <f>IF(AND(LEN(CUIPO_datos_abiertos[[#This Row],[COD_PROGRAMATICO_MGA]])=7,ISNUMBER(VALUE(CUIPO_datos_abiertos[[#This Row],[COD_PROGRAMATICO_MGA]]))),"VALIDO","")</f>
        <v/>
      </c>
    </row>
    <row r="933" spans="1:17" hidden="1" x14ac:dyDescent="0.3">
      <c r="A933">
        <v>20260301</v>
      </c>
      <c r="B933" t="s">
        <v>1384</v>
      </c>
      <c r="C933" t="s">
        <v>1388</v>
      </c>
      <c r="D933" t="s">
        <v>1386</v>
      </c>
      <c r="E933" t="s">
        <v>1394</v>
      </c>
      <c r="F933" t="str">
        <f>LEFT(CUIPO_datos_abiertos[[#This Row],[COD_PROGRAMATICO_MGA]],4)</f>
        <v>NO A</v>
      </c>
      <c r="G933" t="s">
        <v>1390</v>
      </c>
      <c r="H933" t="s">
        <v>1390</v>
      </c>
      <c r="I933" t="s">
        <v>1390</v>
      </c>
      <c r="J933" t="s">
        <v>1390</v>
      </c>
      <c r="K933" t="s">
        <v>1390</v>
      </c>
      <c r="L933" t="s">
        <v>1390</v>
      </c>
      <c r="M933" t="s">
        <v>1390</v>
      </c>
      <c r="N933" s="28">
        <v>22314102930</v>
      </c>
      <c r="O933" s="28">
        <v>15619634462</v>
      </c>
      <c r="P933" s="28">
        <v>14394239562</v>
      </c>
      <c r="Q933" s="28" t="str">
        <f>IF(AND(LEN(CUIPO_datos_abiertos[[#This Row],[COD_PROGRAMATICO_MGA]])=7,ISNUMBER(VALUE(CUIPO_datos_abiertos[[#This Row],[COD_PROGRAMATICO_MGA]]))),"VALIDO","")</f>
        <v/>
      </c>
    </row>
    <row r="934" spans="1:17" hidden="1" x14ac:dyDescent="0.3">
      <c r="A934">
        <v>20260301</v>
      </c>
      <c r="B934" t="s">
        <v>1384</v>
      </c>
      <c r="C934" t="s">
        <v>1388</v>
      </c>
      <c r="D934" t="s">
        <v>1386</v>
      </c>
      <c r="E934" t="s">
        <v>1398</v>
      </c>
      <c r="F934" t="str">
        <f>LEFT(CUIPO_datos_abiertos[[#This Row],[COD_PROGRAMATICO_MGA]],4)</f>
        <v>NO A</v>
      </c>
      <c r="G934" t="s">
        <v>1390</v>
      </c>
      <c r="H934" t="s">
        <v>1390</v>
      </c>
      <c r="I934" t="s">
        <v>1390</v>
      </c>
      <c r="J934" t="s">
        <v>1390</v>
      </c>
      <c r="K934" t="s">
        <v>1390</v>
      </c>
      <c r="L934" t="s">
        <v>1390</v>
      </c>
      <c r="M934" t="s">
        <v>1390</v>
      </c>
      <c r="N934" s="28">
        <v>6774795822</v>
      </c>
      <c r="O934" s="28">
        <v>2903732587</v>
      </c>
      <c r="P934" s="28">
        <v>2881163732</v>
      </c>
      <c r="Q934" s="28" t="str">
        <f>IF(AND(LEN(CUIPO_datos_abiertos[[#This Row],[COD_PROGRAMATICO_MGA]])=7,ISNUMBER(VALUE(CUIPO_datos_abiertos[[#This Row],[COD_PROGRAMATICO_MGA]]))),"VALIDO","")</f>
        <v/>
      </c>
    </row>
    <row r="935" spans="1:17" hidden="1" x14ac:dyDescent="0.3">
      <c r="A935">
        <v>20251201</v>
      </c>
      <c r="B935" t="s">
        <v>1384</v>
      </c>
      <c r="C935" t="s">
        <v>1612</v>
      </c>
      <c r="D935" t="s">
        <v>1386</v>
      </c>
      <c r="E935" t="s">
        <v>1402</v>
      </c>
      <c r="F935" t="str">
        <f>LEFT(CUIPO_datos_abiertos[[#This Row],[COD_PROGRAMATICO_MGA]],4)</f>
        <v>2201</v>
      </c>
      <c r="G935" t="s">
        <v>1653</v>
      </c>
      <c r="H935" t="s">
        <v>1430</v>
      </c>
      <c r="I935" t="s">
        <v>1654</v>
      </c>
      <c r="J935" t="s">
        <v>1391</v>
      </c>
      <c r="K935" t="s">
        <v>1392</v>
      </c>
      <c r="L935" t="s">
        <v>1390</v>
      </c>
      <c r="M935" t="s">
        <v>1390</v>
      </c>
      <c r="N935" s="28">
        <v>259244568</v>
      </c>
      <c r="O935" s="28">
        <v>259244568</v>
      </c>
      <c r="P935" s="28">
        <v>259244568</v>
      </c>
      <c r="Q935" s="28" t="str">
        <f>IF(AND(LEN(CUIPO_datos_abiertos[[#This Row],[COD_PROGRAMATICO_MGA]])=7,ISNUMBER(VALUE(CUIPO_datos_abiertos[[#This Row],[COD_PROGRAMATICO_MGA]]))),"VALIDO","")</f>
        <v>VALIDO</v>
      </c>
    </row>
    <row r="936" spans="1:17" hidden="1" x14ac:dyDescent="0.3">
      <c r="A936">
        <v>20251201</v>
      </c>
      <c r="B936" t="s">
        <v>1384</v>
      </c>
      <c r="C936" t="s">
        <v>1505</v>
      </c>
      <c r="D936" t="s">
        <v>1386</v>
      </c>
      <c r="E936" t="s">
        <v>1394</v>
      </c>
      <c r="F936" t="str">
        <f>LEFT(CUIPO_datos_abiertos[[#This Row],[COD_PROGRAMATICO_MGA]],4)</f>
        <v>1905</v>
      </c>
      <c r="G936" t="s">
        <v>145</v>
      </c>
      <c r="H936" t="s">
        <v>1419</v>
      </c>
      <c r="I936" t="s">
        <v>1497</v>
      </c>
      <c r="J936" t="s">
        <v>1462</v>
      </c>
      <c r="K936" t="s">
        <v>1392</v>
      </c>
      <c r="L936" t="s">
        <v>1390</v>
      </c>
      <c r="M936" t="s">
        <v>1390</v>
      </c>
      <c r="N936" s="28">
        <v>209303623</v>
      </c>
      <c r="O936" s="28">
        <v>209303623</v>
      </c>
      <c r="P936" s="28">
        <v>182798272</v>
      </c>
      <c r="Q936" s="28" t="str">
        <f>IF(AND(LEN(CUIPO_datos_abiertos[[#This Row],[COD_PROGRAMATICO_MGA]])=7,ISNUMBER(VALUE(CUIPO_datos_abiertos[[#This Row],[COD_PROGRAMATICO_MGA]]))),"VALIDO","")</f>
        <v>VALIDO</v>
      </c>
    </row>
    <row r="937" spans="1:17" hidden="1" x14ac:dyDescent="0.3">
      <c r="A937">
        <v>20251201</v>
      </c>
      <c r="B937" t="s">
        <v>1384</v>
      </c>
      <c r="C937" t="s">
        <v>1407</v>
      </c>
      <c r="D937" t="s">
        <v>1386</v>
      </c>
      <c r="E937" t="s">
        <v>1402</v>
      </c>
      <c r="F937" t="str">
        <f>LEFT(CUIPO_datos_abiertos[[#This Row],[COD_PROGRAMATICO_MGA]],4)</f>
        <v>2201</v>
      </c>
      <c r="G937" t="s">
        <v>51</v>
      </c>
      <c r="H937" t="s">
        <v>1389</v>
      </c>
      <c r="I937" t="s">
        <v>1408</v>
      </c>
      <c r="J937" t="s">
        <v>1404</v>
      </c>
      <c r="K937" t="s">
        <v>1392</v>
      </c>
      <c r="L937" t="s">
        <v>1390</v>
      </c>
      <c r="M937" t="s">
        <v>1495</v>
      </c>
      <c r="N937" s="28">
        <v>248903100</v>
      </c>
      <c r="O937" s="28">
        <v>248903100</v>
      </c>
      <c r="P937" s="28">
        <v>248903100</v>
      </c>
      <c r="Q937" s="28" t="str">
        <f>IF(AND(LEN(CUIPO_datos_abiertos[[#This Row],[COD_PROGRAMATICO_MGA]])=7,ISNUMBER(VALUE(CUIPO_datos_abiertos[[#This Row],[COD_PROGRAMATICO_MGA]]))),"VALIDO","")</f>
        <v>VALIDO</v>
      </c>
    </row>
    <row r="938" spans="1:17" hidden="1" x14ac:dyDescent="0.3">
      <c r="A938">
        <v>20260301</v>
      </c>
      <c r="B938" t="s">
        <v>1384</v>
      </c>
      <c r="C938" t="s">
        <v>1388</v>
      </c>
      <c r="D938" t="s">
        <v>1386</v>
      </c>
      <c r="E938" t="s">
        <v>1398</v>
      </c>
      <c r="F938" t="str">
        <f>LEFT(CUIPO_datos_abiertos[[#This Row],[COD_PROGRAMATICO_MGA]],4)</f>
        <v>0</v>
      </c>
      <c r="G938" t="s">
        <v>1388</v>
      </c>
      <c r="H938" t="s">
        <v>1389</v>
      </c>
      <c r="I938" t="s">
        <v>1390</v>
      </c>
      <c r="J938" t="s">
        <v>1391</v>
      </c>
      <c r="K938" t="s">
        <v>1392</v>
      </c>
      <c r="L938" t="s">
        <v>1390</v>
      </c>
      <c r="M938" t="s">
        <v>1390</v>
      </c>
      <c r="N938" s="28">
        <v>35758438</v>
      </c>
      <c r="O938" s="28">
        <v>35758438</v>
      </c>
      <c r="P938" s="28">
        <v>35758438</v>
      </c>
      <c r="Q938" s="28" t="str">
        <f>IF(AND(LEN(CUIPO_datos_abiertos[[#This Row],[COD_PROGRAMATICO_MGA]])=7,ISNUMBER(VALUE(CUIPO_datos_abiertos[[#This Row],[COD_PROGRAMATICO_MGA]]))),"VALIDO","")</f>
        <v/>
      </c>
    </row>
    <row r="939" spans="1:17" hidden="1" x14ac:dyDescent="0.3">
      <c r="A939">
        <v>20251201</v>
      </c>
      <c r="B939" t="s">
        <v>1384</v>
      </c>
      <c r="C939" t="s">
        <v>1388</v>
      </c>
      <c r="D939" t="s">
        <v>1397</v>
      </c>
      <c r="E939" t="s">
        <v>1398</v>
      </c>
      <c r="F939" t="str">
        <f>LEFT(CUIPO_datos_abiertos[[#This Row],[COD_PROGRAMATICO_MGA]],4)</f>
        <v>NO A</v>
      </c>
      <c r="G939" t="s">
        <v>1390</v>
      </c>
      <c r="H939" t="s">
        <v>1390</v>
      </c>
      <c r="I939" t="s">
        <v>1390</v>
      </c>
      <c r="J939" t="s">
        <v>1390</v>
      </c>
      <c r="K939" t="s">
        <v>1390</v>
      </c>
      <c r="L939" t="s">
        <v>1390</v>
      </c>
      <c r="M939" t="s">
        <v>1390</v>
      </c>
      <c r="N939" s="28">
        <v>17816087954</v>
      </c>
      <c r="O939" s="28">
        <v>17816087954</v>
      </c>
      <c r="P939" s="28">
        <v>17816087954</v>
      </c>
      <c r="Q939" s="28" t="str">
        <f>IF(AND(LEN(CUIPO_datos_abiertos[[#This Row],[COD_PROGRAMATICO_MGA]])=7,ISNUMBER(VALUE(CUIPO_datos_abiertos[[#This Row],[COD_PROGRAMATICO_MGA]]))),"VALIDO","")</f>
        <v/>
      </c>
    </row>
    <row r="940" spans="1:17" hidden="1" x14ac:dyDescent="0.3">
      <c r="A940">
        <v>20251201</v>
      </c>
      <c r="B940" t="s">
        <v>1384</v>
      </c>
      <c r="C940" t="s">
        <v>1466</v>
      </c>
      <c r="D940" t="s">
        <v>1397</v>
      </c>
      <c r="E940" t="s">
        <v>1398</v>
      </c>
      <c r="F940" t="str">
        <f>LEFT(CUIPO_datos_abiertos[[#This Row],[COD_PROGRAMATICO_MGA]],4)</f>
        <v>4104</v>
      </c>
      <c r="G940" t="s">
        <v>117</v>
      </c>
      <c r="H940" t="s">
        <v>1411</v>
      </c>
      <c r="I940" t="s">
        <v>1390</v>
      </c>
      <c r="J940" t="s">
        <v>1425</v>
      </c>
      <c r="K940" t="s">
        <v>1392</v>
      </c>
      <c r="L940" t="s">
        <v>1390</v>
      </c>
      <c r="M940" t="s">
        <v>1390</v>
      </c>
      <c r="N940" s="28">
        <v>641387607</v>
      </c>
      <c r="O940" s="28">
        <v>641387607</v>
      </c>
      <c r="P940" s="28">
        <v>641387607</v>
      </c>
      <c r="Q940" s="28" t="str">
        <f>IF(AND(LEN(CUIPO_datos_abiertos[[#This Row],[COD_PROGRAMATICO_MGA]])=7,ISNUMBER(VALUE(CUIPO_datos_abiertos[[#This Row],[COD_PROGRAMATICO_MGA]]))),"VALIDO","")</f>
        <v>VALIDO</v>
      </c>
    </row>
    <row r="941" spans="1:17" hidden="1" x14ac:dyDescent="0.3">
      <c r="A941">
        <v>20260301</v>
      </c>
      <c r="B941" t="s">
        <v>1384</v>
      </c>
      <c r="C941" t="s">
        <v>1385</v>
      </c>
      <c r="D941" t="s">
        <v>1386</v>
      </c>
      <c r="E941" t="s">
        <v>1394</v>
      </c>
      <c r="F941" t="str">
        <f>LEFT(CUIPO_datos_abiertos[[#This Row],[COD_PROGRAMATICO_MGA]],4)</f>
        <v>0</v>
      </c>
      <c r="G941" t="s">
        <v>1388</v>
      </c>
      <c r="H941" t="s">
        <v>1389</v>
      </c>
      <c r="I941" t="s">
        <v>1405</v>
      </c>
      <c r="J941" t="s">
        <v>1502</v>
      </c>
      <c r="K941" t="s">
        <v>1392</v>
      </c>
      <c r="L941" t="s">
        <v>1390</v>
      </c>
      <c r="M941" t="s">
        <v>1390</v>
      </c>
      <c r="N941" s="28">
        <v>200819829</v>
      </c>
      <c r="O941" s="28">
        <v>200819829</v>
      </c>
      <c r="P941" s="28">
        <v>101171429</v>
      </c>
      <c r="Q941" s="28" t="str">
        <f>IF(AND(LEN(CUIPO_datos_abiertos[[#This Row],[COD_PROGRAMATICO_MGA]])=7,ISNUMBER(VALUE(CUIPO_datos_abiertos[[#This Row],[COD_PROGRAMATICO_MGA]]))),"VALIDO","")</f>
        <v/>
      </c>
    </row>
    <row r="942" spans="1:17" hidden="1" x14ac:dyDescent="0.3">
      <c r="A942">
        <v>20251201</v>
      </c>
      <c r="B942" t="s">
        <v>1384</v>
      </c>
      <c r="C942" t="s">
        <v>1407</v>
      </c>
      <c r="D942" t="s">
        <v>1386</v>
      </c>
      <c r="E942" t="s">
        <v>1402</v>
      </c>
      <c r="F942" t="str">
        <f>LEFT(CUIPO_datos_abiertos[[#This Row],[COD_PROGRAMATICO_MGA]],4)</f>
        <v>2201</v>
      </c>
      <c r="G942" t="s">
        <v>51</v>
      </c>
      <c r="H942" t="s">
        <v>1389</v>
      </c>
      <c r="I942" t="s">
        <v>1408</v>
      </c>
      <c r="J942" t="s">
        <v>1404</v>
      </c>
      <c r="K942" t="s">
        <v>1444</v>
      </c>
      <c r="L942" t="s">
        <v>1390</v>
      </c>
      <c r="M942" t="s">
        <v>1390</v>
      </c>
      <c r="N942" s="28">
        <v>3661922515</v>
      </c>
      <c r="O942" s="28">
        <v>3661922515</v>
      </c>
      <c r="P942" s="28">
        <v>3661922515</v>
      </c>
      <c r="Q942" s="28" t="str">
        <f>IF(AND(LEN(CUIPO_datos_abiertos[[#This Row],[COD_PROGRAMATICO_MGA]])=7,ISNUMBER(VALUE(CUIPO_datos_abiertos[[#This Row],[COD_PROGRAMATICO_MGA]]))),"VALIDO","")</f>
        <v>VALIDO</v>
      </c>
    </row>
    <row r="943" spans="1:17" hidden="1" x14ac:dyDescent="0.3">
      <c r="A943">
        <v>20260301</v>
      </c>
      <c r="B943" t="s">
        <v>1384</v>
      </c>
      <c r="C943" t="s">
        <v>1388</v>
      </c>
      <c r="D943" t="s">
        <v>1386</v>
      </c>
      <c r="E943" t="s">
        <v>1387</v>
      </c>
      <c r="F943" t="str">
        <f>LEFT(CUIPO_datos_abiertos[[#This Row],[COD_PROGRAMATICO_MGA]],4)</f>
        <v>NO A</v>
      </c>
      <c r="G943" t="s">
        <v>1390</v>
      </c>
      <c r="H943" t="s">
        <v>1390</v>
      </c>
      <c r="I943" t="s">
        <v>1390</v>
      </c>
      <c r="J943" t="s">
        <v>1390</v>
      </c>
      <c r="K943" t="s">
        <v>1390</v>
      </c>
      <c r="L943" t="s">
        <v>1390</v>
      </c>
      <c r="M943" t="s">
        <v>1390</v>
      </c>
      <c r="N943" s="28">
        <v>248560998</v>
      </c>
      <c r="O943" s="28">
        <v>248560998</v>
      </c>
      <c r="P943" s="28">
        <v>248560998</v>
      </c>
      <c r="Q943" s="28" t="str">
        <f>IF(AND(LEN(CUIPO_datos_abiertos[[#This Row],[COD_PROGRAMATICO_MGA]])=7,ISNUMBER(VALUE(CUIPO_datos_abiertos[[#This Row],[COD_PROGRAMATICO_MGA]]))),"VALIDO","")</f>
        <v/>
      </c>
    </row>
    <row r="944" spans="1:17" hidden="1" x14ac:dyDescent="0.3">
      <c r="A944">
        <v>20260301</v>
      </c>
      <c r="B944" t="s">
        <v>1384</v>
      </c>
      <c r="C944" t="s">
        <v>1385</v>
      </c>
      <c r="D944" t="s">
        <v>1386</v>
      </c>
      <c r="E944" t="s">
        <v>1387</v>
      </c>
      <c r="F944" t="str">
        <f>LEFT(CUIPO_datos_abiertos[[#This Row],[COD_PROGRAMATICO_MGA]],4)</f>
        <v>0</v>
      </c>
      <c r="G944" t="s">
        <v>1388</v>
      </c>
      <c r="H944" t="s">
        <v>1389</v>
      </c>
      <c r="I944" t="s">
        <v>1390</v>
      </c>
      <c r="J944" t="s">
        <v>1391</v>
      </c>
      <c r="K944" t="s">
        <v>1392</v>
      </c>
      <c r="L944" t="s">
        <v>1390</v>
      </c>
      <c r="M944" t="s">
        <v>1495</v>
      </c>
      <c r="N944" s="28">
        <v>239265</v>
      </c>
      <c r="O944" s="28">
        <v>239265</v>
      </c>
      <c r="P944" s="28">
        <v>239265</v>
      </c>
      <c r="Q944" s="28" t="str">
        <f>IF(AND(LEN(CUIPO_datos_abiertos[[#This Row],[COD_PROGRAMATICO_MGA]])=7,ISNUMBER(VALUE(CUIPO_datos_abiertos[[#This Row],[COD_PROGRAMATICO_MGA]]))),"VALIDO","")</f>
        <v/>
      </c>
    </row>
    <row r="945" spans="1:17" hidden="1" x14ac:dyDescent="0.3">
      <c r="A945">
        <v>20251201</v>
      </c>
      <c r="B945" t="s">
        <v>1384</v>
      </c>
      <c r="C945" t="s">
        <v>1407</v>
      </c>
      <c r="D945" t="s">
        <v>1386</v>
      </c>
      <c r="E945" t="s">
        <v>1402</v>
      </c>
      <c r="F945" t="str">
        <f>LEFT(CUIPO_datos_abiertos[[#This Row],[COD_PROGRAMATICO_MGA]],4)</f>
        <v>2201</v>
      </c>
      <c r="G945" t="s">
        <v>51</v>
      </c>
      <c r="H945" t="s">
        <v>1389</v>
      </c>
      <c r="I945" t="s">
        <v>1426</v>
      </c>
      <c r="J945" t="s">
        <v>1404</v>
      </c>
      <c r="K945" t="s">
        <v>1392</v>
      </c>
      <c r="L945" t="s">
        <v>1390</v>
      </c>
      <c r="M945" t="s">
        <v>1390</v>
      </c>
      <c r="N945" s="28">
        <v>111222367</v>
      </c>
      <c r="O945" s="28">
        <v>111222367</v>
      </c>
      <c r="P945" s="28">
        <v>111222367</v>
      </c>
      <c r="Q945" s="28" t="str">
        <f>IF(AND(LEN(CUIPO_datos_abiertos[[#This Row],[COD_PROGRAMATICO_MGA]])=7,ISNUMBER(VALUE(CUIPO_datos_abiertos[[#This Row],[COD_PROGRAMATICO_MGA]]))),"VALIDO","")</f>
        <v>VALIDO</v>
      </c>
    </row>
    <row r="946" spans="1:17" hidden="1" x14ac:dyDescent="0.3">
      <c r="A946">
        <v>20251201</v>
      </c>
      <c r="B946" t="s">
        <v>1384</v>
      </c>
      <c r="C946" t="s">
        <v>1739</v>
      </c>
      <c r="D946" t="s">
        <v>1386</v>
      </c>
      <c r="E946" t="s">
        <v>1398</v>
      </c>
      <c r="F946" t="str">
        <f>LEFT(CUIPO_datos_abiertos[[#This Row],[COD_PROGRAMATICO_MGA]],4)</f>
        <v>3302</v>
      </c>
      <c r="G946" t="s">
        <v>488</v>
      </c>
      <c r="H946" t="s">
        <v>1389</v>
      </c>
      <c r="I946" t="s">
        <v>1390</v>
      </c>
      <c r="J946" t="s">
        <v>1428</v>
      </c>
      <c r="K946" t="s">
        <v>1392</v>
      </c>
      <c r="L946" t="s">
        <v>1390</v>
      </c>
      <c r="M946" t="s">
        <v>1451</v>
      </c>
      <c r="N946" s="28">
        <v>140009539</v>
      </c>
      <c r="O946" s="28">
        <v>140009539</v>
      </c>
      <c r="P946" s="28">
        <v>140009539</v>
      </c>
      <c r="Q946" s="28" t="str">
        <f>IF(AND(LEN(CUIPO_datos_abiertos[[#This Row],[COD_PROGRAMATICO_MGA]])=7,ISNUMBER(VALUE(CUIPO_datos_abiertos[[#This Row],[COD_PROGRAMATICO_MGA]]))),"VALIDO","")</f>
        <v>VALIDO</v>
      </c>
    </row>
    <row r="947" spans="1:17" hidden="1" x14ac:dyDescent="0.3">
      <c r="A947">
        <v>20251201</v>
      </c>
      <c r="B947" t="s">
        <v>1384</v>
      </c>
      <c r="C947" t="s">
        <v>1388</v>
      </c>
      <c r="D947" t="s">
        <v>1386</v>
      </c>
      <c r="E947" t="s">
        <v>1398</v>
      </c>
      <c r="F947" t="str">
        <f>LEFT(CUIPO_datos_abiertos[[#This Row],[COD_PROGRAMATICO_MGA]],4)</f>
        <v>0</v>
      </c>
      <c r="G947" t="s">
        <v>1388</v>
      </c>
      <c r="H947" t="s">
        <v>1389</v>
      </c>
      <c r="I947" t="s">
        <v>1390</v>
      </c>
      <c r="J947" t="s">
        <v>1396</v>
      </c>
      <c r="K947" t="s">
        <v>1392</v>
      </c>
      <c r="L947" t="s">
        <v>1390</v>
      </c>
      <c r="M947" t="s">
        <v>1390</v>
      </c>
      <c r="N947" s="28">
        <v>2578704463</v>
      </c>
      <c r="O947" s="28">
        <v>2578704463</v>
      </c>
      <c r="P947" s="28">
        <v>2578704463</v>
      </c>
      <c r="Q947" s="28" t="str">
        <f>IF(AND(LEN(CUIPO_datos_abiertos[[#This Row],[COD_PROGRAMATICO_MGA]])=7,ISNUMBER(VALUE(CUIPO_datos_abiertos[[#This Row],[COD_PROGRAMATICO_MGA]]))),"VALIDO","")</f>
        <v/>
      </c>
    </row>
    <row r="948" spans="1:17" hidden="1" x14ac:dyDescent="0.3">
      <c r="A948">
        <v>20251201</v>
      </c>
      <c r="B948" t="s">
        <v>1384</v>
      </c>
      <c r="C948" t="s">
        <v>1460</v>
      </c>
      <c r="D948" t="s">
        <v>1386</v>
      </c>
      <c r="E948" t="s">
        <v>1394</v>
      </c>
      <c r="F948" t="str">
        <f>LEFT(CUIPO_datos_abiertos[[#This Row],[COD_PROGRAMATICO_MGA]],4)</f>
        <v>1905</v>
      </c>
      <c r="G948" t="s">
        <v>343</v>
      </c>
      <c r="H948" t="s">
        <v>1419</v>
      </c>
      <c r="I948" t="s">
        <v>1560</v>
      </c>
      <c r="J948" t="s">
        <v>1462</v>
      </c>
      <c r="K948" t="s">
        <v>1392</v>
      </c>
      <c r="L948" t="s">
        <v>1390</v>
      </c>
      <c r="M948" t="s">
        <v>1390</v>
      </c>
      <c r="N948" s="28">
        <v>1528180878</v>
      </c>
      <c r="O948" s="28">
        <v>1291539929</v>
      </c>
      <c r="P948" s="28">
        <v>1291539929</v>
      </c>
      <c r="Q948" s="28" t="str">
        <f>IF(AND(LEN(CUIPO_datos_abiertos[[#This Row],[COD_PROGRAMATICO_MGA]])=7,ISNUMBER(VALUE(CUIPO_datos_abiertos[[#This Row],[COD_PROGRAMATICO_MGA]]))),"VALIDO","")</f>
        <v>VALIDO</v>
      </c>
    </row>
    <row r="949" spans="1:17" hidden="1" x14ac:dyDescent="0.3">
      <c r="A949">
        <v>20251201</v>
      </c>
      <c r="B949" t="s">
        <v>1384</v>
      </c>
      <c r="C949" t="s">
        <v>1509</v>
      </c>
      <c r="D949" t="s">
        <v>1386</v>
      </c>
      <c r="E949" t="s">
        <v>1398</v>
      </c>
      <c r="F949" t="str">
        <f>LEFT(CUIPO_datos_abiertos[[#This Row],[COD_PROGRAMATICO_MGA]],4)</f>
        <v>4001</v>
      </c>
      <c r="G949" t="s">
        <v>1510</v>
      </c>
      <c r="H949" t="s">
        <v>1389</v>
      </c>
      <c r="I949" t="s">
        <v>1390</v>
      </c>
      <c r="J949" t="s">
        <v>1417</v>
      </c>
      <c r="K949" t="s">
        <v>1392</v>
      </c>
      <c r="L949" t="s">
        <v>1390</v>
      </c>
      <c r="M949" t="s">
        <v>1390</v>
      </c>
      <c r="N949" s="28">
        <v>441581558</v>
      </c>
      <c r="O949" s="28">
        <v>0</v>
      </c>
      <c r="P949" s="28">
        <v>0</v>
      </c>
      <c r="Q949" s="28" t="str">
        <f>IF(AND(LEN(CUIPO_datos_abiertos[[#This Row],[COD_PROGRAMATICO_MGA]])=7,ISNUMBER(VALUE(CUIPO_datos_abiertos[[#This Row],[COD_PROGRAMATICO_MGA]]))),"VALIDO","")</f>
        <v>VALIDO</v>
      </c>
    </row>
    <row r="950" spans="1:17" hidden="1" x14ac:dyDescent="0.3">
      <c r="A950">
        <v>20251201</v>
      </c>
      <c r="B950" t="s">
        <v>1384</v>
      </c>
      <c r="C950" t="s">
        <v>1246</v>
      </c>
      <c r="D950" t="s">
        <v>1386</v>
      </c>
      <c r="E950" t="s">
        <v>1398</v>
      </c>
      <c r="F950" t="str">
        <f>LEFT(CUIPO_datos_abiertos[[#This Row],[COD_PROGRAMATICO_MGA]],4)</f>
        <v>4599</v>
      </c>
      <c r="G950" t="s">
        <v>59</v>
      </c>
      <c r="H950" t="s">
        <v>1389</v>
      </c>
      <c r="I950" t="s">
        <v>1390</v>
      </c>
      <c r="J950" t="s">
        <v>1391</v>
      </c>
      <c r="K950" t="s">
        <v>1392</v>
      </c>
      <c r="L950" t="s">
        <v>1390</v>
      </c>
      <c r="M950" t="s">
        <v>1390</v>
      </c>
      <c r="N950" s="28">
        <v>2024175625</v>
      </c>
      <c r="O950" s="28">
        <v>1968229069</v>
      </c>
      <c r="P950" s="28">
        <v>1968229069</v>
      </c>
      <c r="Q950" s="28" t="str">
        <f>IF(AND(LEN(CUIPO_datos_abiertos[[#This Row],[COD_PROGRAMATICO_MGA]])=7,ISNUMBER(VALUE(CUIPO_datos_abiertos[[#This Row],[COD_PROGRAMATICO_MGA]]))),"VALIDO","")</f>
        <v>VALIDO</v>
      </c>
    </row>
    <row r="951" spans="1:17" hidden="1" x14ac:dyDescent="0.3">
      <c r="A951">
        <v>20251201</v>
      </c>
      <c r="B951" t="s">
        <v>1384</v>
      </c>
      <c r="C951" t="s">
        <v>1740</v>
      </c>
      <c r="D951" t="s">
        <v>1386</v>
      </c>
      <c r="E951" t="s">
        <v>1398</v>
      </c>
      <c r="F951" t="str">
        <f>LEFT(CUIPO_datos_abiertos[[#This Row],[COD_PROGRAMATICO_MGA]],4)</f>
        <v>4104</v>
      </c>
      <c r="G951" t="s">
        <v>117</v>
      </c>
      <c r="H951" t="s">
        <v>1411</v>
      </c>
      <c r="I951" t="s">
        <v>1390</v>
      </c>
      <c r="J951" t="s">
        <v>1425</v>
      </c>
      <c r="K951" t="s">
        <v>1392</v>
      </c>
      <c r="L951" t="s">
        <v>1390</v>
      </c>
      <c r="M951" t="s">
        <v>1390</v>
      </c>
      <c r="N951" s="28">
        <v>1031473980</v>
      </c>
      <c r="O951" s="28">
        <v>0</v>
      </c>
      <c r="P951" s="28">
        <v>0</v>
      </c>
      <c r="Q951" s="28" t="str">
        <f>IF(AND(LEN(CUIPO_datos_abiertos[[#This Row],[COD_PROGRAMATICO_MGA]])=7,ISNUMBER(VALUE(CUIPO_datos_abiertos[[#This Row],[COD_PROGRAMATICO_MGA]]))),"VALIDO","")</f>
        <v>VALIDO</v>
      </c>
    </row>
    <row r="952" spans="1:17" hidden="1" x14ac:dyDescent="0.3">
      <c r="A952">
        <v>20251201</v>
      </c>
      <c r="B952" t="s">
        <v>1384</v>
      </c>
      <c r="C952" t="s">
        <v>1407</v>
      </c>
      <c r="D952" t="s">
        <v>1386</v>
      </c>
      <c r="E952" t="s">
        <v>1402</v>
      </c>
      <c r="F952" t="str">
        <f>LEFT(CUIPO_datos_abiertos[[#This Row],[COD_PROGRAMATICO_MGA]],4)</f>
        <v>2201</v>
      </c>
      <c r="G952" t="s">
        <v>51</v>
      </c>
      <c r="H952" t="s">
        <v>1389</v>
      </c>
      <c r="I952" t="s">
        <v>1426</v>
      </c>
      <c r="J952" t="s">
        <v>1404</v>
      </c>
      <c r="K952" t="s">
        <v>1392</v>
      </c>
      <c r="L952" t="s">
        <v>1390</v>
      </c>
      <c r="M952" t="s">
        <v>1390</v>
      </c>
      <c r="N952" s="28">
        <v>3386186346</v>
      </c>
      <c r="O952" s="28">
        <v>3386186346</v>
      </c>
      <c r="P952" s="28">
        <v>3386186346</v>
      </c>
      <c r="Q952" s="28" t="str">
        <f>IF(AND(LEN(CUIPO_datos_abiertos[[#This Row],[COD_PROGRAMATICO_MGA]])=7,ISNUMBER(VALUE(CUIPO_datos_abiertos[[#This Row],[COD_PROGRAMATICO_MGA]]))),"VALIDO","")</f>
        <v>VALIDO</v>
      </c>
    </row>
    <row r="953" spans="1:17" hidden="1" x14ac:dyDescent="0.3">
      <c r="A953">
        <v>20260301</v>
      </c>
      <c r="B953" t="s">
        <v>1384</v>
      </c>
      <c r="C953" t="s">
        <v>1665</v>
      </c>
      <c r="D953" t="s">
        <v>1386</v>
      </c>
      <c r="E953" t="s">
        <v>1398</v>
      </c>
      <c r="F953" t="str">
        <f>LEFT(CUIPO_datos_abiertos[[#This Row],[COD_PROGRAMATICO_MGA]],4)</f>
        <v>4599</v>
      </c>
      <c r="G953" t="s">
        <v>74</v>
      </c>
      <c r="H953" t="s">
        <v>1411</v>
      </c>
      <c r="I953" t="s">
        <v>1390</v>
      </c>
      <c r="J953" t="s">
        <v>1412</v>
      </c>
      <c r="K953" t="s">
        <v>1392</v>
      </c>
      <c r="L953" t="s">
        <v>1390</v>
      </c>
      <c r="M953" t="s">
        <v>1390</v>
      </c>
      <c r="N953" s="28">
        <v>4330699219</v>
      </c>
      <c r="O953" s="28">
        <v>1583666406</v>
      </c>
      <c r="P953" s="28">
        <v>1390666406</v>
      </c>
      <c r="Q953" s="28" t="str">
        <f>IF(AND(LEN(CUIPO_datos_abiertos[[#This Row],[COD_PROGRAMATICO_MGA]])=7,ISNUMBER(VALUE(CUIPO_datos_abiertos[[#This Row],[COD_PROGRAMATICO_MGA]]))),"VALIDO","")</f>
        <v>VALIDO</v>
      </c>
    </row>
    <row r="954" spans="1:17" hidden="1" x14ac:dyDescent="0.3">
      <c r="A954">
        <v>20251201</v>
      </c>
      <c r="B954" t="s">
        <v>1384</v>
      </c>
      <c r="C954" t="s">
        <v>1388</v>
      </c>
      <c r="D954" t="s">
        <v>1386</v>
      </c>
      <c r="E954" t="s">
        <v>1443</v>
      </c>
      <c r="F954" t="str">
        <f>LEFT(CUIPO_datos_abiertos[[#This Row],[COD_PROGRAMATICO_MGA]],4)</f>
        <v>NO A</v>
      </c>
      <c r="G954" t="s">
        <v>1390</v>
      </c>
      <c r="H954" t="s">
        <v>1390</v>
      </c>
      <c r="I954" t="s">
        <v>1390</v>
      </c>
      <c r="J954" t="s">
        <v>1390</v>
      </c>
      <c r="K954" t="s">
        <v>1390</v>
      </c>
      <c r="L954" t="s">
        <v>1390</v>
      </c>
      <c r="M954" t="s">
        <v>1390</v>
      </c>
      <c r="N954" s="28">
        <v>3082410206</v>
      </c>
      <c r="O954" s="28">
        <v>3082410206</v>
      </c>
      <c r="P954" s="28">
        <v>2771346634</v>
      </c>
      <c r="Q954" s="28" t="str">
        <f>IF(AND(LEN(CUIPO_datos_abiertos[[#This Row],[COD_PROGRAMATICO_MGA]])=7,ISNUMBER(VALUE(CUIPO_datos_abiertos[[#This Row],[COD_PROGRAMATICO_MGA]]))),"VALIDO","")</f>
        <v/>
      </c>
    </row>
    <row r="955" spans="1:17" hidden="1" x14ac:dyDescent="0.3">
      <c r="A955">
        <v>20260301</v>
      </c>
      <c r="B955" t="s">
        <v>1384</v>
      </c>
      <c r="C955" t="s">
        <v>1388</v>
      </c>
      <c r="D955" t="s">
        <v>1386</v>
      </c>
      <c r="E955" t="s">
        <v>1394</v>
      </c>
      <c r="F955" t="str">
        <f>LEFT(CUIPO_datos_abiertos[[#This Row],[COD_PROGRAMATICO_MGA]],4)</f>
        <v>NO A</v>
      </c>
      <c r="G955" t="s">
        <v>1390</v>
      </c>
      <c r="H955" t="s">
        <v>1390</v>
      </c>
      <c r="I955" t="s">
        <v>1390</v>
      </c>
      <c r="J955" t="s">
        <v>1390</v>
      </c>
      <c r="K955" t="s">
        <v>1390</v>
      </c>
      <c r="L955" t="s">
        <v>1390</v>
      </c>
      <c r="M955" t="s">
        <v>1390</v>
      </c>
      <c r="N955" s="28">
        <v>43340934</v>
      </c>
      <c r="O955" s="28">
        <v>43340934</v>
      </c>
      <c r="P955" s="28">
        <v>43340934</v>
      </c>
      <c r="Q955" s="28" t="str">
        <f>IF(AND(LEN(CUIPO_datos_abiertos[[#This Row],[COD_PROGRAMATICO_MGA]])=7,ISNUMBER(VALUE(CUIPO_datos_abiertos[[#This Row],[COD_PROGRAMATICO_MGA]]))),"VALIDO","")</f>
        <v/>
      </c>
    </row>
    <row r="956" spans="1:17" hidden="1" x14ac:dyDescent="0.3">
      <c r="A956">
        <v>20251201</v>
      </c>
      <c r="B956" t="s">
        <v>1384</v>
      </c>
      <c r="C956" t="s">
        <v>1388</v>
      </c>
      <c r="D956" t="s">
        <v>1386</v>
      </c>
      <c r="E956" t="s">
        <v>1443</v>
      </c>
      <c r="F956" t="str">
        <f>LEFT(CUIPO_datos_abiertos[[#This Row],[COD_PROGRAMATICO_MGA]],4)</f>
        <v>0</v>
      </c>
      <c r="G956" t="s">
        <v>1388</v>
      </c>
      <c r="H956" t="s">
        <v>1414</v>
      </c>
      <c r="I956" t="s">
        <v>1390</v>
      </c>
      <c r="J956" t="s">
        <v>1391</v>
      </c>
      <c r="K956" t="s">
        <v>1392</v>
      </c>
      <c r="L956" t="s">
        <v>1390</v>
      </c>
      <c r="M956" t="s">
        <v>1390</v>
      </c>
      <c r="N956" s="28">
        <v>346169198</v>
      </c>
      <c r="O956" s="28">
        <v>346169198</v>
      </c>
      <c r="P956" s="28">
        <v>312712098</v>
      </c>
      <c r="Q956" s="28" t="str">
        <f>IF(AND(LEN(CUIPO_datos_abiertos[[#This Row],[COD_PROGRAMATICO_MGA]])=7,ISNUMBER(VALUE(CUIPO_datos_abiertos[[#This Row],[COD_PROGRAMATICO_MGA]]))),"VALIDO","")</f>
        <v/>
      </c>
    </row>
    <row r="957" spans="1:17" hidden="1" x14ac:dyDescent="0.3">
      <c r="A957">
        <v>20251201</v>
      </c>
      <c r="B957" t="s">
        <v>1384</v>
      </c>
      <c r="C957" t="s">
        <v>1385</v>
      </c>
      <c r="D957" t="s">
        <v>1386</v>
      </c>
      <c r="E957" t="s">
        <v>1443</v>
      </c>
      <c r="F957" t="str">
        <f>LEFT(CUIPO_datos_abiertos[[#This Row],[COD_PROGRAMATICO_MGA]],4)</f>
        <v>0</v>
      </c>
      <c r="G957" t="s">
        <v>1388</v>
      </c>
      <c r="H957" t="s">
        <v>1389</v>
      </c>
      <c r="I957" t="s">
        <v>1390</v>
      </c>
      <c r="J957" t="s">
        <v>1391</v>
      </c>
      <c r="K957" t="s">
        <v>1392</v>
      </c>
      <c r="L957" t="s">
        <v>1390</v>
      </c>
      <c r="M957" t="s">
        <v>1390</v>
      </c>
      <c r="N957" s="28">
        <v>215987663</v>
      </c>
      <c r="O957" s="28">
        <v>215987663</v>
      </c>
      <c r="P957" s="28">
        <v>203014534</v>
      </c>
      <c r="Q957" s="28" t="str">
        <f>IF(AND(LEN(CUIPO_datos_abiertos[[#This Row],[COD_PROGRAMATICO_MGA]])=7,ISNUMBER(VALUE(CUIPO_datos_abiertos[[#This Row],[COD_PROGRAMATICO_MGA]]))),"VALIDO","")</f>
        <v/>
      </c>
    </row>
    <row r="958" spans="1:17" hidden="1" x14ac:dyDescent="0.3">
      <c r="A958">
        <v>20251201</v>
      </c>
      <c r="B958" t="s">
        <v>1384</v>
      </c>
      <c r="C958" t="s">
        <v>1388</v>
      </c>
      <c r="D958" t="s">
        <v>1386</v>
      </c>
      <c r="E958" t="s">
        <v>1394</v>
      </c>
      <c r="F958" t="str">
        <f>LEFT(CUIPO_datos_abiertos[[#This Row],[COD_PROGRAMATICO_MGA]],4)</f>
        <v>NO A</v>
      </c>
      <c r="G958" t="s">
        <v>1390</v>
      </c>
      <c r="H958" t="s">
        <v>1390</v>
      </c>
      <c r="I958" t="s">
        <v>1390</v>
      </c>
      <c r="J958" t="s">
        <v>1390</v>
      </c>
      <c r="K958" t="s">
        <v>1390</v>
      </c>
      <c r="L958" t="s">
        <v>1390</v>
      </c>
      <c r="M958" t="s">
        <v>1390</v>
      </c>
      <c r="N958" s="28">
        <v>206000000</v>
      </c>
      <c r="O958" s="28">
        <v>206000000</v>
      </c>
      <c r="P958" s="28">
        <v>206000000</v>
      </c>
      <c r="Q958" s="28" t="str">
        <f>IF(AND(LEN(CUIPO_datos_abiertos[[#This Row],[COD_PROGRAMATICO_MGA]])=7,ISNUMBER(VALUE(CUIPO_datos_abiertos[[#This Row],[COD_PROGRAMATICO_MGA]]))),"VALIDO","")</f>
        <v/>
      </c>
    </row>
    <row r="959" spans="1:17" hidden="1" x14ac:dyDescent="0.3">
      <c r="A959">
        <v>20260301</v>
      </c>
      <c r="B959" t="s">
        <v>1384</v>
      </c>
      <c r="C959" t="s">
        <v>1385</v>
      </c>
      <c r="D959" t="s">
        <v>1386</v>
      </c>
      <c r="E959" t="s">
        <v>1387</v>
      </c>
      <c r="F959" t="str">
        <f>LEFT(CUIPO_datos_abiertos[[#This Row],[COD_PROGRAMATICO_MGA]],4)</f>
        <v>0</v>
      </c>
      <c r="G959" t="s">
        <v>1388</v>
      </c>
      <c r="H959" t="s">
        <v>1389</v>
      </c>
      <c r="I959" t="s">
        <v>1390</v>
      </c>
      <c r="J959" t="s">
        <v>1391</v>
      </c>
      <c r="K959" t="s">
        <v>1392</v>
      </c>
      <c r="L959" t="s">
        <v>1390</v>
      </c>
      <c r="M959" t="s">
        <v>1390</v>
      </c>
      <c r="N959" s="28">
        <v>93606285</v>
      </c>
      <c r="O959" s="28">
        <v>93606285</v>
      </c>
      <c r="P959" s="28">
        <v>93606285</v>
      </c>
      <c r="Q959" s="28" t="str">
        <f>IF(AND(LEN(CUIPO_datos_abiertos[[#This Row],[COD_PROGRAMATICO_MGA]])=7,ISNUMBER(VALUE(CUIPO_datos_abiertos[[#This Row],[COD_PROGRAMATICO_MGA]]))),"VALIDO","")</f>
        <v/>
      </c>
    </row>
    <row r="960" spans="1:17" hidden="1" x14ac:dyDescent="0.3">
      <c r="A960">
        <v>20260301</v>
      </c>
      <c r="B960" t="s">
        <v>1384</v>
      </c>
      <c r="C960" t="s">
        <v>1401</v>
      </c>
      <c r="D960" t="s">
        <v>1386</v>
      </c>
      <c r="E960" t="s">
        <v>1402</v>
      </c>
      <c r="F960" t="str">
        <f>LEFT(CUIPO_datos_abiertos[[#This Row],[COD_PROGRAMATICO_MGA]],4)</f>
        <v>2201</v>
      </c>
      <c r="G960" t="s">
        <v>51</v>
      </c>
      <c r="H960" t="s">
        <v>1389</v>
      </c>
      <c r="I960" t="s">
        <v>1408</v>
      </c>
      <c r="J960" t="s">
        <v>1404</v>
      </c>
      <c r="K960" t="s">
        <v>1392</v>
      </c>
      <c r="L960" t="s">
        <v>1390</v>
      </c>
      <c r="M960" t="s">
        <v>1409</v>
      </c>
      <c r="N960" s="28">
        <v>347349500</v>
      </c>
      <c r="O960" s="28">
        <v>347349500</v>
      </c>
      <c r="P960" s="28">
        <v>347349500</v>
      </c>
      <c r="Q960" s="28" t="str">
        <f>IF(AND(LEN(CUIPO_datos_abiertos[[#This Row],[COD_PROGRAMATICO_MGA]])=7,ISNUMBER(VALUE(CUIPO_datos_abiertos[[#This Row],[COD_PROGRAMATICO_MGA]]))),"VALIDO","")</f>
        <v>VALIDO</v>
      </c>
    </row>
    <row r="961" spans="1:17" hidden="1" x14ac:dyDescent="0.3">
      <c r="A961">
        <v>20251201</v>
      </c>
      <c r="B961" t="s">
        <v>1384</v>
      </c>
      <c r="C961" t="s">
        <v>1388</v>
      </c>
      <c r="D961" t="s">
        <v>1386</v>
      </c>
      <c r="E961" t="s">
        <v>1394</v>
      </c>
      <c r="F961" t="str">
        <f>LEFT(CUIPO_datos_abiertos[[#This Row],[COD_PROGRAMATICO_MGA]],4)</f>
        <v>1903</v>
      </c>
      <c r="G961" t="s">
        <v>1399</v>
      </c>
      <c r="H961" t="s">
        <v>1389</v>
      </c>
      <c r="I961" t="s">
        <v>1440</v>
      </c>
      <c r="J961" t="s">
        <v>1448</v>
      </c>
      <c r="K961" t="s">
        <v>1392</v>
      </c>
      <c r="L961" t="s">
        <v>1390</v>
      </c>
      <c r="M961" t="s">
        <v>1442</v>
      </c>
      <c r="N961" s="28">
        <v>23612387</v>
      </c>
      <c r="O961" s="28">
        <v>23612387</v>
      </c>
      <c r="P961" s="28">
        <v>23612387</v>
      </c>
      <c r="Q961" s="28" t="str">
        <f>IF(AND(LEN(CUIPO_datos_abiertos[[#This Row],[COD_PROGRAMATICO_MGA]])=7,ISNUMBER(VALUE(CUIPO_datos_abiertos[[#This Row],[COD_PROGRAMATICO_MGA]]))),"VALIDO","")</f>
        <v>VALIDO</v>
      </c>
    </row>
    <row r="962" spans="1:17" hidden="1" x14ac:dyDescent="0.3">
      <c r="A962">
        <v>20251201</v>
      </c>
      <c r="B962" t="s">
        <v>1384</v>
      </c>
      <c r="C962" t="s">
        <v>1388</v>
      </c>
      <c r="D962" t="s">
        <v>1386</v>
      </c>
      <c r="E962" t="s">
        <v>1398</v>
      </c>
      <c r="F962" t="str">
        <f>LEFT(CUIPO_datos_abiertos[[#This Row],[COD_PROGRAMATICO_MGA]],4)</f>
        <v>0</v>
      </c>
      <c r="G962" t="s">
        <v>1388</v>
      </c>
      <c r="H962" t="s">
        <v>1389</v>
      </c>
      <c r="I962" t="s">
        <v>1390</v>
      </c>
      <c r="J962" t="s">
        <v>1396</v>
      </c>
      <c r="K962" t="s">
        <v>1392</v>
      </c>
      <c r="L962" t="s">
        <v>1390</v>
      </c>
      <c r="M962" t="s">
        <v>1518</v>
      </c>
      <c r="N962" s="28">
        <v>607971721</v>
      </c>
      <c r="O962" s="28">
        <v>607971721</v>
      </c>
      <c r="P962" s="28">
        <v>607971721</v>
      </c>
      <c r="Q962" s="28" t="str">
        <f>IF(AND(LEN(CUIPO_datos_abiertos[[#This Row],[COD_PROGRAMATICO_MGA]])=7,ISNUMBER(VALUE(CUIPO_datos_abiertos[[#This Row],[COD_PROGRAMATICO_MGA]]))),"VALIDO","")</f>
        <v/>
      </c>
    </row>
    <row r="963" spans="1:17" hidden="1" x14ac:dyDescent="0.3">
      <c r="A963">
        <v>20251201</v>
      </c>
      <c r="B963" t="s">
        <v>1384</v>
      </c>
      <c r="C963" t="s">
        <v>1460</v>
      </c>
      <c r="D963" t="s">
        <v>1386</v>
      </c>
      <c r="E963" t="s">
        <v>1394</v>
      </c>
      <c r="F963" t="str">
        <f>LEFT(CUIPO_datos_abiertos[[#This Row],[COD_PROGRAMATICO_MGA]],4)</f>
        <v>1903</v>
      </c>
      <c r="G963" t="s">
        <v>78</v>
      </c>
      <c r="H963" t="s">
        <v>1419</v>
      </c>
      <c r="I963" t="s">
        <v>1560</v>
      </c>
      <c r="J963" t="s">
        <v>1421</v>
      </c>
      <c r="K963" t="s">
        <v>1392</v>
      </c>
      <c r="L963" t="s">
        <v>1390</v>
      </c>
      <c r="M963" t="s">
        <v>1390</v>
      </c>
      <c r="N963" s="28">
        <v>120000000</v>
      </c>
      <c r="O963" s="28">
        <v>0</v>
      </c>
      <c r="P963" s="28">
        <v>0</v>
      </c>
      <c r="Q963" s="28" t="str">
        <f>IF(AND(LEN(CUIPO_datos_abiertos[[#This Row],[COD_PROGRAMATICO_MGA]])=7,ISNUMBER(VALUE(CUIPO_datos_abiertos[[#This Row],[COD_PROGRAMATICO_MGA]]))),"VALIDO","")</f>
        <v>VALIDO</v>
      </c>
    </row>
    <row r="964" spans="1:17" hidden="1" x14ac:dyDescent="0.3">
      <c r="A964">
        <v>20251201</v>
      </c>
      <c r="B964" t="s">
        <v>1384</v>
      </c>
      <c r="C964" t="s">
        <v>1388</v>
      </c>
      <c r="D964" t="s">
        <v>1386</v>
      </c>
      <c r="E964" t="s">
        <v>1398</v>
      </c>
      <c r="F964" t="str">
        <f>LEFT(CUIPO_datos_abiertos[[#This Row],[COD_PROGRAMATICO_MGA]],4)</f>
        <v>NO A</v>
      </c>
      <c r="G964" t="s">
        <v>1390</v>
      </c>
      <c r="H964" t="s">
        <v>1390</v>
      </c>
      <c r="I964" t="s">
        <v>1390</v>
      </c>
      <c r="J964" t="s">
        <v>1390</v>
      </c>
      <c r="K964" t="s">
        <v>1390</v>
      </c>
      <c r="L964" t="s">
        <v>1390</v>
      </c>
      <c r="M964" t="s">
        <v>1390</v>
      </c>
      <c r="N964" s="28">
        <v>35187953116</v>
      </c>
      <c r="O964" s="28">
        <v>25076143798</v>
      </c>
      <c r="P964" s="28">
        <v>24325103392</v>
      </c>
      <c r="Q964" s="28" t="str">
        <f>IF(AND(LEN(CUIPO_datos_abiertos[[#This Row],[COD_PROGRAMATICO_MGA]])=7,ISNUMBER(VALUE(CUIPO_datos_abiertos[[#This Row],[COD_PROGRAMATICO_MGA]]))),"VALIDO","")</f>
        <v/>
      </c>
    </row>
    <row r="965" spans="1:17" hidden="1" x14ac:dyDescent="0.3">
      <c r="A965">
        <v>20251201</v>
      </c>
      <c r="B965" t="s">
        <v>1384</v>
      </c>
      <c r="C965" t="s">
        <v>1388</v>
      </c>
      <c r="D965" t="s">
        <v>1386</v>
      </c>
      <c r="E965" t="s">
        <v>1398</v>
      </c>
      <c r="F965" t="str">
        <f>LEFT(CUIPO_datos_abiertos[[#This Row],[COD_PROGRAMATICO_MGA]],4)</f>
        <v>0</v>
      </c>
      <c r="G965" t="s">
        <v>1388</v>
      </c>
      <c r="H965" t="s">
        <v>1389</v>
      </c>
      <c r="I965" t="s">
        <v>1390</v>
      </c>
      <c r="J965" t="s">
        <v>1391</v>
      </c>
      <c r="K965" t="s">
        <v>1392</v>
      </c>
      <c r="L965" t="s">
        <v>1390</v>
      </c>
      <c r="M965" t="s">
        <v>1390</v>
      </c>
      <c r="N965" s="28">
        <v>1157568095</v>
      </c>
      <c r="O965" s="28">
        <v>1157568095</v>
      </c>
      <c r="P965" s="28">
        <v>1157568095</v>
      </c>
      <c r="Q965" s="28" t="str">
        <f>IF(AND(LEN(CUIPO_datos_abiertos[[#This Row],[COD_PROGRAMATICO_MGA]])=7,ISNUMBER(VALUE(CUIPO_datos_abiertos[[#This Row],[COD_PROGRAMATICO_MGA]]))),"VALIDO","")</f>
        <v/>
      </c>
    </row>
    <row r="966" spans="1:17" hidden="1" x14ac:dyDescent="0.3">
      <c r="A966">
        <v>20260301</v>
      </c>
      <c r="B966" t="s">
        <v>1384</v>
      </c>
      <c r="C966" t="s">
        <v>1388</v>
      </c>
      <c r="D966" t="s">
        <v>1386</v>
      </c>
      <c r="E966" t="s">
        <v>1398</v>
      </c>
      <c r="F966" t="str">
        <f>LEFT(CUIPO_datos_abiertos[[#This Row],[COD_PROGRAMATICO_MGA]],4)</f>
        <v>0</v>
      </c>
      <c r="G966" t="s">
        <v>1388</v>
      </c>
      <c r="H966" t="s">
        <v>1389</v>
      </c>
      <c r="I966" t="s">
        <v>1390</v>
      </c>
      <c r="J966" t="s">
        <v>1391</v>
      </c>
      <c r="K966" t="s">
        <v>1392</v>
      </c>
      <c r="L966" t="s">
        <v>1390</v>
      </c>
      <c r="M966" t="s">
        <v>1518</v>
      </c>
      <c r="N966" s="28">
        <v>597159438</v>
      </c>
      <c r="O966" s="28">
        <v>597159438</v>
      </c>
      <c r="P966" s="28">
        <v>597159438</v>
      </c>
      <c r="Q966" s="28" t="str">
        <f>IF(AND(LEN(CUIPO_datos_abiertos[[#This Row],[COD_PROGRAMATICO_MGA]])=7,ISNUMBER(VALUE(CUIPO_datos_abiertos[[#This Row],[COD_PROGRAMATICO_MGA]]))),"VALIDO","")</f>
        <v/>
      </c>
    </row>
    <row r="967" spans="1:17" hidden="1" x14ac:dyDescent="0.3">
      <c r="A967">
        <v>20260301</v>
      </c>
      <c r="B967" t="s">
        <v>1384</v>
      </c>
      <c r="C967" t="s">
        <v>1401</v>
      </c>
      <c r="D967" t="s">
        <v>1386</v>
      </c>
      <c r="E967" t="s">
        <v>1402</v>
      </c>
      <c r="F967" t="str">
        <f>LEFT(CUIPO_datos_abiertos[[#This Row],[COD_PROGRAMATICO_MGA]],4)</f>
        <v>2201</v>
      </c>
      <c r="G967" t="s">
        <v>51</v>
      </c>
      <c r="H967" t="s">
        <v>1389</v>
      </c>
      <c r="I967" t="s">
        <v>1403</v>
      </c>
      <c r="J967" t="s">
        <v>1404</v>
      </c>
      <c r="K967" t="s">
        <v>1392</v>
      </c>
      <c r="L967" t="s">
        <v>1390</v>
      </c>
      <c r="M967" t="s">
        <v>1390</v>
      </c>
      <c r="N967" s="28">
        <v>6816404973</v>
      </c>
      <c r="O967" s="28">
        <v>6816404973</v>
      </c>
      <c r="P967" s="28">
        <v>6816404973</v>
      </c>
      <c r="Q967" s="28" t="str">
        <f>IF(AND(LEN(CUIPO_datos_abiertos[[#This Row],[COD_PROGRAMATICO_MGA]])=7,ISNUMBER(VALUE(CUIPO_datos_abiertos[[#This Row],[COD_PROGRAMATICO_MGA]]))),"VALIDO","")</f>
        <v>VALIDO</v>
      </c>
    </row>
    <row r="968" spans="1:17" hidden="1" x14ac:dyDescent="0.3">
      <c r="A968">
        <v>20260301</v>
      </c>
      <c r="B968" t="s">
        <v>1384</v>
      </c>
      <c r="C968" t="s">
        <v>1388</v>
      </c>
      <c r="D968" t="s">
        <v>1386</v>
      </c>
      <c r="E968" t="s">
        <v>1398</v>
      </c>
      <c r="F968" t="str">
        <f>LEFT(CUIPO_datos_abiertos[[#This Row],[COD_PROGRAMATICO_MGA]],4)</f>
        <v>0</v>
      </c>
      <c r="G968" t="s">
        <v>1388</v>
      </c>
      <c r="H968" t="s">
        <v>1389</v>
      </c>
      <c r="I968" t="s">
        <v>1390</v>
      </c>
      <c r="J968" t="s">
        <v>1391</v>
      </c>
      <c r="K968" t="s">
        <v>1392</v>
      </c>
      <c r="L968" t="s">
        <v>1390</v>
      </c>
      <c r="M968" t="s">
        <v>1390</v>
      </c>
      <c r="N968" s="28">
        <v>33817931</v>
      </c>
      <c r="O968" s="28">
        <v>33817931</v>
      </c>
      <c r="P968" s="28">
        <v>33817931</v>
      </c>
      <c r="Q968" s="28" t="str">
        <f>IF(AND(LEN(CUIPO_datos_abiertos[[#This Row],[COD_PROGRAMATICO_MGA]])=7,ISNUMBER(VALUE(CUIPO_datos_abiertos[[#This Row],[COD_PROGRAMATICO_MGA]]))),"VALIDO","")</f>
        <v/>
      </c>
    </row>
    <row r="969" spans="1:17" hidden="1" x14ac:dyDescent="0.3">
      <c r="A969">
        <v>20251201</v>
      </c>
      <c r="B969" t="s">
        <v>1384</v>
      </c>
      <c r="C969" t="s">
        <v>1385</v>
      </c>
      <c r="D969" t="s">
        <v>1386</v>
      </c>
      <c r="E969" t="s">
        <v>1387</v>
      </c>
      <c r="F969" t="str">
        <f>LEFT(CUIPO_datos_abiertos[[#This Row],[COD_PROGRAMATICO_MGA]],4)</f>
        <v>0</v>
      </c>
      <c r="G969" t="s">
        <v>1388</v>
      </c>
      <c r="H969" t="s">
        <v>1389</v>
      </c>
      <c r="I969" t="s">
        <v>1390</v>
      </c>
      <c r="J969" t="s">
        <v>1391</v>
      </c>
      <c r="K969" t="s">
        <v>1392</v>
      </c>
      <c r="L969" t="s">
        <v>1390</v>
      </c>
      <c r="M969" t="s">
        <v>1409</v>
      </c>
      <c r="N969" s="28">
        <v>5737519</v>
      </c>
      <c r="O969" s="28">
        <v>5737519</v>
      </c>
      <c r="P969" s="28">
        <v>5737519</v>
      </c>
      <c r="Q969" s="28" t="str">
        <f>IF(AND(LEN(CUIPO_datos_abiertos[[#This Row],[COD_PROGRAMATICO_MGA]])=7,ISNUMBER(VALUE(CUIPO_datos_abiertos[[#This Row],[COD_PROGRAMATICO_MGA]]))),"VALIDO","")</f>
        <v/>
      </c>
    </row>
    <row r="970" spans="1:17" hidden="1" x14ac:dyDescent="0.3">
      <c r="A970">
        <v>20251201</v>
      </c>
      <c r="B970" t="s">
        <v>1384</v>
      </c>
      <c r="C970" t="s">
        <v>1741</v>
      </c>
      <c r="D970" t="s">
        <v>1386</v>
      </c>
      <c r="E970" t="s">
        <v>1398</v>
      </c>
      <c r="F970" t="str">
        <f>LEFT(CUIPO_datos_abiertos[[#This Row],[COD_PROGRAMATICO_MGA]],4)</f>
        <v>3301</v>
      </c>
      <c r="G970" t="s">
        <v>93</v>
      </c>
      <c r="H970" t="s">
        <v>1389</v>
      </c>
      <c r="I970" t="s">
        <v>1390</v>
      </c>
      <c r="J970" t="s">
        <v>1425</v>
      </c>
      <c r="K970" t="s">
        <v>1392</v>
      </c>
      <c r="L970" t="s">
        <v>1390</v>
      </c>
      <c r="M970" t="s">
        <v>1451</v>
      </c>
      <c r="N970" s="28">
        <v>825020630</v>
      </c>
      <c r="O970" s="28">
        <v>825020630</v>
      </c>
      <c r="P970" s="28">
        <v>825020630</v>
      </c>
      <c r="Q970" s="28" t="str">
        <f>IF(AND(LEN(CUIPO_datos_abiertos[[#This Row],[COD_PROGRAMATICO_MGA]])=7,ISNUMBER(VALUE(CUIPO_datos_abiertos[[#This Row],[COD_PROGRAMATICO_MGA]]))),"VALIDO","")</f>
        <v>VALIDO</v>
      </c>
    </row>
    <row r="971" spans="1:17" hidden="1" x14ac:dyDescent="0.3">
      <c r="A971">
        <v>20251201</v>
      </c>
      <c r="B971" t="s">
        <v>1384</v>
      </c>
      <c r="C971" t="s">
        <v>1388</v>
      </c>
      <c r="D971" t="s">
        <v>1386</v>
      </c>
      <c r="E971" t="s">
        <v>1394</v>
      </c>
      <c r="F971" t="str">
        <f>LEFT(CUIPO_datos_abiertos[[#This Row],[COD_PROGRAMATICO_MGA]],4)</f>
        <v>NO A</v>
      </c>
      <c r="G971" t="s">
        <v>1390</v>
      </c>
      <c r="H971" t="s">
        <v>1390</v>
      </c>
      <c r="I971" t="s">
        <v>1390</v>
      </c>
      <c r="J971" t="s">
        <v>1390</v>
      </c>
      <c r="K971" t="s">
        <v>1390</v>
      </c>
      <c r="L971" t="s">
        <v>1390</v>
      </c>
      <c r="M971" t="s">
        <v>1390</v>
      </c>
      <c r="N971" s="28">
        <v>1475414026</v>
      </c>
      <c r="O971" s="28">
        <v>1469114026</v>
      </c>
      <c r="P971" s="28">
        <v>1373087399</v>
      </c>
      <c r="Q971" s="28" t="str">
        <f>IF(AND(LEN(CUIPO_datos_abiertos[[#This Row],[COD_PROGRAMATICO_MGA]])=7,ISNUMBER(VALUE(CUIPO_datos_abiertos[[#This Row],[COD_PROGRAMATICO_MGA]]))),"VALIDO","")</f>
        <v/>
      </c>
    </row>
    <row r="972" spans="1:17" hidden="1" x14ac:dyDescent="0.3">
      <c r="A972">
        <v>20251201</v>
      </c>
      <c r="B972" t="s">
        <v>1384</v>
      </c>
      <c r="C972" t="s">
        <v>1388</v>
      </c>
      <c r="D972" t="s">
        <v>1386</v>
      </c>
      <c r="E972" t="s">
        <v>1398</v>
      </c>
      <c r="F972" t="str">
        <f>LEFT(CUIPO_datos_abiertos[[#This Row],[COD_PROGRAMATICO_MGA]],4)</f>
        <v>4301</v>
      </c>
      <c r="G972" t="s">
        <v>82</v>
      </c>
      <c r="H972" t="s">
        <v>1389</v>
      </c>
      <c r="I972" t="s">
        <v>1390</v>
      </c>
      <c r="J972" t="s">
        <v>1742</v>
      </c>
      <c r="K972" t="s">
        <v>1392</v>
      </c>
      <c r="L972" t="s">
        <v>1390</v>
      </c>
      <c r="M972" t="s">
        <v>1492</v>
      </c>
      <c r="N972" s="28">
        <v>1075790773</v>
      </c>
      <c r="O972" s="28">
        <v>1075790773</v>
      </c>
      <c r="P972" s="28">
        <v>1075790773</v>
      </c>
      <c r="Q972" s="28" t="str">
        <f>IF(AND(LEN(CUIPO_datos_abiertos[[#This Row],[COD_PROGRAMATICO_MGA]])=7,ISNUMBER(VALUE(CUIPO_datos_abiertos[[#This Row],[COD_PROGRAMATICO_MGA]]))),"VALIDO","")</f>
        <v>VALIDO</v>
      </c>
    </row>
    <row r="973" spans="1:17" hidden="1" x14ac:dyDescent="0.3">
      <c r="A973">
        <v>20260301</v>
      </c>
      <c r="B973" t="s">
        <v>1384</v>
      </c>
      <c r="C973" t="s">
        <v>1388</v>
      </c>
      <c r="D973" t="s">
        <v>1386</v>
      </c>
      <c r="E973" t="s">
        <v>1443</v>
      </c>
      <c r="F973" t="str">
        <f>LEFT(CUIPO_datos_abiertos[[#This Row],[COD_PROGRAMATICO_MGA]],4)</f>
        <v>NO A</v>
      </c>
      <c r="G973" t="s">
        <v>1390</v>
      </c>
      <c r="H973" t="s">
        <v>1390</v>
      </c>
      <c r="I973" t="s">
        <v>1390</v>
      </c>
      <c r="J973" t="s">
        <v>1390</v>
      </c>
      <c r="K973" t="s">
        <v>1390</v>
      </c>
      <c r="L973" t="s">
        <v>1390</v>
      </c>
      <c r="M973" t="s">
        <v>1390</v>
      </c>
      <c r="N973" s="28">
        <v>35432758</v>
      </c>
      <c r="O973" s="28">
        <v>35432758</v>
      </c>
      <c r="P973" s="28">
        <v>35432758</v>
      </c>
      <c r="Q973" s="28" t="str">
        <f>IF(AND(LEN(CUIPO_datos_abiertos[[#This Row],[COD_PROGRAMATICO_MGA]])=7,ISNUMBER(VALUE(CUIPO_datos_abiertos[[#This Row],[COD_PROGRAMATICO_MGA]]))),"VALIDO","")</f>
        <v/>
      </c>
    </row>
    <row r="974" spans="1:17" hidden="1" x14ac:dyDescent="0.3">
      <c r="A974">
        <v>20260301</v>
      </c>
      <c r="B974" t="s">
        <v>1384</v>
      </c>
      <c r="C974" t="s">
        <v>1401</v>
      </c>
      <c r="D974" t="s">
        <v>1386</v>
      </c>
      <c r="E974" t="s">
        <v>1402</v>
      </c>
      <c r="F974" t="str">
        <f>LEFT(CUIPO_datos_abiertos[[#This Row],[COD_PROGRAMATICO_MGA]],4)</f>
        <v>2201</v>
      </c>
      <c r="G974" t="s">
        <v>51</v>
      </c>
      <c r="H974" t="s">
        <v>1389</v>
      </c>
      <c r="I974" t="s">
        <v>1426</v>
      </c>
      <c r="J974" t="s">
        <v>1404</v>
      </c>
      <c r="K974" t="s">
        <v>1392</v>
      </c>
      <c r="L974" t="s">
        <v>1390</v>
      </c>
      <c r="M974" t="s">
        <v>1390</v>
      </c>
      <c r="N974" s="28">
        <v>23561215</v>
      </c>
      <c r="O974" s="28">
        <v>23561215</v>
      </c>
      <c r="P974" s="28">
        <v>23561215</v>
      </c>
      <c r="Q974" s="28" t="str">
        <f>IF(AND(LEN(CUIPO_datos_abiertos[[#This Row],[COD_PROGRAMATICO_MGA]])=7,ISNUMBER(VALUE(CUIPO_datos_abiertos[[#This Row],[COD_PROGRAMATICO_MGA]]))),"VALIDO","")</f>
        <v>VALIDO</v>
      </c>
    </row>
    <row r="975" spans="1:17" hidden="1" x14ac:dyDescent="0.3">
      <c r="A975">
        <v>20260301</v>
      </c>
      <c r="B975" t="s">
        <v>1384</v>
      </c>
      <c r="C975" t="s">
        <v>1388</v>
      </c>
      <c r="D975" t="s">
        <v>1386</v>
      </c>
      <c r="E975" t="s">
        <v>1402</v>
      </c>
      <c r="F975" t="str">
        <f>LEFT(CUIPO_datos_abiertos[[#This Row],[COD_PROGRAMATICO_MGA]],4)</f>
        <v>NO A</v>
      </c>
      <c r="G975" t="s">
        <v>1390</v>
      </c>
      <c r="H975" t="s">
        <v>1390</v>
      </c>
      <c r="I975" t="s">
        <v>1390</v>
      </c>
      <c r="J975" t="s">
        <v>1390</v>
      </c>
      <c r="K975" t="s">
        <v>1390</v>
      </c>
      <c r="L975" t="s">
        <v>1390</v>
      </c>
      <c r="M975" t="s">
        <v>1390</v>
      </c>
      <c r="N975" s="28">
        <v>209384211998</v>
      </c>
      <c r="O975" s="28">
        <v>157427306224</v>
      </c>
      <c r="P975" s="28">
        <v>157413393874</v>
      </c>
      <c r="Q975" s="28" t="str">
        <f>IF(AND(LEN(CUIPO_datos_abiertos[[#This Row],[COD_PROGRAMATICO_MGA]])=7,ISNUMBER(VALUE(CUIPO_datos_abiertos[[#This Row],[COD_PROGRAMATICO_MGA]]))),"VALIDO","")</f>
        <v/>
      </c>
    </row>
    <row r="976" spans="1:17" hidden="1" x14ac:dyDescent="0.3">
      <c r="A976">
        <v>20251201</v>
      </c>
      <c r="B976" t="s">
        <v>1384</v>
      </c>
      <c r="C976" t="s">
        <v>1743</v>
      </c>
      <c r="D976" t="s">
        <v>1386</v>
      </c>
      <c r="E976" t="s">
        <v>1402</v>
      </c>
      <c r="F976" t="str">
        <f>LEFT(CUIPO_datos_abiertos[[#This Row],[COD_PROGRAMATICO_MGA]],4)</f>
        <v>2201</v>
      </c>
      <c r="G976" t="s">
        <v>51</v>
      </c>
      <c r="H976" t="s">
        <v>1530</v>
      </c>
      <c r="I976" t="s">
        <v>1615</v>
      </c>
      <c r="J976" t="s">
        <v>1404</v>
      </c>
      <c r="K976" t="s">
        <v>1392</v>
      </c>
      <c r="L976" t="s">
        <v>1390</v>
      </c>
      <c r="M976" t="s">
        <v>1390</v>
      </c>
      <c r="N976" s="28">
        <v>402631454</v>
      </c>
      <c r="O976" s="28">
        <v>402631454</v>
      </c>
      <c r="P976" s="28">
        <v>0</v>
      </c>
      <c r="Q976" s="28" t="str">
        <f>IF(AND(LEN(CUIPO_datos_abiertos[[#This Row],[COD_PROGRAMATICO_MGA]])=7,ISNUMBER(VALUE(CUIPO_datos_abiertos[[#This Row],[COD_PROGRAMATICO_MGA]]))),"VALIDO","")</f>
        <v>VALIDO</v>
      </c>
    </row>
    <row r="977" spans="1:17" hidden="1" x14ac:dyDescent="0.3">
      <c r="A977">
        <v>20251201</v>
      </c>
      <c r="B977" t="s">
        <v>1384</v>
      </c>
      <c r="C977" t="s">
        <v>1388</v>
      </c>
      <c r="D977" t="s">
        <v>1386</v>
      </c>
      <c r="E977" t="s">
        <v>1398</v>
      </c>
      <c r="F977" t="str">
        <f>LEFT(CUIPO_datos_abiertos[[#This Row],[COD_PROGRAMATICO_MGA]],4)</f>
        <v>0</v>
      </c>
      <c r="G977" t="s">
        <v>1388</v>
      </c>
      <c r="H977" t="s">
        <v>1389</v>
      </c>
      <c r="I977" t="s">
        <v>1390</v>
      </c>
      <c r="J977" t="s">
        <v>1391</v>
      </c>
      <c r="K977" t="s">
        <v>1392</v>
      </c>
      <c r="L977" t="s">
        <v>1390</v>
      </c>
      <c r="M977" t="s">
        <v>1390</v>
      </c>
      <c r="N977" s="28">
        <v>92432014</v>
      </c>
      <c r="O977" s="28">
        <v>92432014</v>
      </c>
      <c r="P977" s="28">
        <v>92432014</v>
      </c>
      <c r="Q977" s="28" t="str">
        <f>IF(AND(LEN(CUIPO_datos_abiertos[[#This Row],[COD_PROGRAMATICO_MGA]])=7,ISNUMBER(VALUE(CUIPO_datos_abiertos[[#This Row],[COD_PROGRAMATICO_MGA]]))),"VALIDO","")</f>
        <v/>
      </c>
    </row>
    <row r="978" spans="1:17" hidden="1" x14ac:dyDescent="0.3">
      <c r="A978">
        <v>20260301</v>
      </c>
      <c r="B978" t="s">
        <v>1384</v>
      </c>
      <c r="C978" t="s">
        <v>1388</v>
      </c>
      <c r="D978" t="s">
        <v>1386</v>
      </c>
      <c r="E978" t="s">
        <v>1394</v>
      </c>
      <c r="F978" t="str">
        <f>LEFT(CUIPO_datos_abiertos[[#This Row],[COD_PROGRAMATICO_MGA]],4)</f>
        <v>NO A</v>
      </c>
      <c r="G978" t="s">
        <v>1390</v>
      </c>
      <c r="H978" t="s">
        <v>1390</v>
      </c>
      <c r="I978" t="s">
        <v>1390</v>
      </c>
      <c r="J978" t="s">
        <v>1390</v>
      </c>
      <c r="K978" t="s">
        <v>1390</v>
      </c>
      <c r="L978" t="s">
        <v>1390</v>
      </c>
      <c r="M978" t="s">
        <v>1390</v>
      </c>
      <c r="N978" s="28">
        <v>988748743</v>
      </c>
      <c r="O978" s="28">
        <v>252685425</v>
      </c>
      <c r="P978" s="28">
        <v>252685425</v>
      </c>
      <c r="Q978" s="28" t="str">
        <f>IF(AND(LEN(CUIPO_datos_abiertos[[#This Row],[COD_PROGRAMATICO_MGA]])=7,ISNUMBER(VALUE(CUIPO_datos_abiertos[[#This Row],[COD_PROGRAMATICO_MGA]]))),"VALIDO","")</f>
        <v/>
      </c>
    </row>
    <row r="979" spans="1:17" hidden="1" x14ac:dyDescent="0.3">
      <c r="A979">
        <v>20251201</v>
      </c>
      <c r="B979" t="s">
        <v>1384</v>
      </c>
      <c r="C979" t="s">
        <v>1388</v>
      </c>
      <c r="D979" t="s">
        <v>1386</v>
      </c>
      <c r="E979" t="s">
        <v>1398</v>
      </c>
      <c r="F979" t="str">
        <f>LEFT(CUIPO_datos_abiertos[[#This Row],[COD_PROGRAMATICO_MGA]],4)</f>
        <v>2402</v>
      </c>
      <c r="G979" t="s">
        <v>858</v>
      </c>
      <c r="H979" t="s">
        <v>1389</v>
      </c>
      <c r="I979" t="s">
        <v>1390</v>
      </c>
      <c r="J979" t="s">
        <v>1744</v>
      </c>
      <c r="K979" t="s">
        <v>1392</v>
      </c>
      <c r="L979" t="s">
        <v>1390</v>
      </c>
      <c r="M979" t="s">
        <v>1390</v>
      </c>
      <c r="N979" s="28">
        <v>289099924</v>
      </c>
      <c r="O979" s="28">
        <v>289099924</v>
      </c>
      <c r="P979" s="28">
        <v>289099924</v>
      </c>
      <c r="Q979" s="28" t="str">
        <f>IF(AND(LEN(CUIPO_datos_abiertos[[#This Row],[COD_PROGRAMATICO_MGA]])=7,ISNUMBER(VALUE(CUIPO_datos_abiertos[[#This Row],[COD_PROGRAMATICO_MGA]]))),"VALIDO","")</f>
        <v>VALIDO</v>
      </c>
    </row>
    <row r="980" spans="1:17" hidden="1" x14ac:dyDescent="0.3">
      <c r="A980">
        <v>20251201</v>
      </c>
      <c r="B980" t="s">
        <v>1384</v>
      </c>
      <c r="C980" t="s">
        <v>1456</v>
      </c>
      <c r="D980" t="s">
        <v>1386</v>
      </c>
      <c r="E980" t="s">
        <v>1394</v>
      </c>
      <c r="F980" t="str">
        <f>LEFT(CUIPO_datos_abiertos[[#This Row],[COD_PROGRAMATICO_MGA]],4)</f>
        <v>1905</v>
      </c>
      <c r="G980" t="s">
        <v>351</v>
      </c>
      <c r="H980" t="s">
        <v>1419</v>
      </c>
      <c r="I980" t="s">
        <v>1457</v>
      </c>
      <c r="J980" t="s">
        <v>1421</v>
      </c>
      <c r="K980" t="s">
        <v>1392</v>
      </c>
      <c r="L980" t="s">
        <v>1390</v>
      </c>
      <c r="M980" t="s">
        <v>1390</v>
      </c>
      <c r="N980" s="28">
        <v>13828380</v>
      </c>
      <c r="O980" s="28">
        <v>0</v>
      </c>
      <c r="P980" s="28">
        <v>0</v>
      </c>
      <c r="Q980" s="28" t="str">
        <f>IF(AND(LEN(CUIPO_datos_abiertos[[#This Row],[COD_PROGRAMATICO_MGA]])=7,ISNUMBER(VALUE(CUIPO_datos_abiertos[[#This Row],[COD_PROGRAMATICO_MGA]]))),"VALIDO","")</f>
        <v>VALIDO</v>
      </c>
    </row>
    <row r="981" spans="1:17" hidden="1" x14ac:dyDescent="0.3">
      <c r="A981">
        <v>20251201</v>
      </c>
      <c r="B981" t="s">
        <v>1384</v>
      </c>
      <c r="C981" t="s">
        <v>1745</v>
      </c>
      <c r="D981" t="s">
        <v>1386</v>
      </c>
      <c r="E981" t="s">
        <v>1398</v>
      </c>
      <c r="F981" t="str">
        <f>LEFT(CUIPO_datos_abiertos[[#This Row],[COD_PROGRAMATICO_MGA]],4)</f>
        <v>4104</v>
      </c>
      <c r="G981" t="s">
        <v>192</v>
      </c>
      <c r="H981" t="s">
        <v>1411</v>
      </c>
      <c r="I981" t="s">
        <v>1390</v>
      </c>
      <c r="J981" t="s">
        <v>1417</v>
      </c>
      <c r="K981" t="s">
        <v>1392</v>
      </c>
      <c r="L981" t="s">
        <v>1390</v>
      </c>
      <c r="M981" t="s">
        <v>1390</v>
      </c>
      <c r="N981" s="28">
        <v>92262000</v>
      </c>
      <c r="O981" s="28">
        <v>92262000</v>
      </c>
      <c r="P981" s="28">
        <v>92262000</v>
      </c>
      <c r="Q981" s="28" t="str">
        <f>IF(AND(LEN(CUIPO_datos_abiertos[[#This Row],[COD_PROGRAMATICO_MGA]])=7,ISNUMBER(VALUE(CUIPO_datos_abiertos[[#This Row],[COD_PROGRAMATICO_MGA]]))),"VALIDO","")</f>
        <v>VALIDO</v>
      </c>
    </row>
    <row r="982" spans="1:17" hidden="1" x14ac:dyDescent="0.3">
      <c r="A982">
        <v>20260301</v>
      </c>
      <c r="B982" t="s">
        <v>1384</v>
      </c>
      <c r="C982" t="s">
        <v>1385</v>
      </c>
      <c r="D982" t="s">
        <v>1386</v>
      </c>
      <c r="E982" t="s">
        <v>1443</v>
      </c>
      <c r="F982" t="str">
        <f>LEFT(CUIPO_datos_abiertos[[#This Row],[COD_PROGRAMATICO_MGA]],4)</f>
        <v>0</v>
      </c>
      <c r="G982" t="s">
        <v>1388</v>
      </c>
      <c r="H982" t="s">
        <v>1389</v>
      </c>
      <c r="I982" t="s">
        <v>1390</v>
      </c>
      <c r="J982" t="s">
        <v>1391</v>
      </c>
      <c r="K982" t="s">
        <v>1392</v>
      </c>
      <c r="L982" t="s">
        <v>1390</v>
      </c>
      <c r="M982" t="s">
        <v>1390</v>
      </c>
      <c r="N982" s="28">
        <v>20640726</v>
      </c>
      <c r="O982" s="28">
        <v>20640726</v>
      </c>
      <c r="P982" s="28">
        <v>20640726</v>
      </c>
      <c r="Q982" s="28" t="str">
        <f>IF(AND(LEN(CUIPO_datos_abiertos[[#This Row],[COD_PROGRAMATICO_MGA]])=7,ISNUMBER(VALUE(CUIPO_datos_abiertos[[#This Row],[COD_PROGRAMATICO_MGA]]))),"VALIDO","")</f>
        <v/>
      </c>
    </row>
    <row r="983" spans="1:17" hidden="1" x14ac:dyDescent="0.3">
      <c r="A983">
        <v>20260301</v>
      </c>
      <c r="B983" t="s">
        <v>1384</v>
      </c>
      <c r="C983" t="s">
        <v>1388</v>
      </c>
      <c r="D983" t="s">
        <v>1386</v>
      </c>
      <c r="E983" t="s">
        <v>1394</v>
      </c>
      <c r="F983" t="str">
        <f>LEFT(CUIPO_datos_abiertos[[#This Row],[COD_PROGRAMATICO_MGA]],4)</f>
        <v>NO A</v>
      </c>
      <c r="G983" t="s">
        <v>1390</v>
      </c>
      <c r="H983" t="s">
        <v>1390</v>
      </c>
      <c r="I983" t="s">
        <v>1390</v>
      </c>
      <c r="J983" t="s">
        <v>1390</v>
      </c>
      <c r="K983" t="s">
        <v>1390</v>
      </c>
      <c r="L983" t="s">
        <v>1390</v>
      </c>
      <c r="M983" t="s">
        <v>1390</v>
      </c>
      <c r="N983" s="28">
        <v>209000000</v>
      </c>
      <c r="O983" s="28">
        <v>209000000</v>
      </c>
      <c r="P983" s="28">
        <v>209000000</v>
      </c>
      <c r="Q983" s="28" t="str">
        <f>IF(AND(LEN(CUIPO_datos_abiertos[[#This Row],[COD_PROGRAMATICO_MGA]])=7,ISNUMBER(VALUE(CUIPO_datos_abiertos[[#This Row],[COD_PROGRAMATICO_MGA]]))),"VALIDO","")</f>
        <v/>
      </c>
    </row>
    <row r="984" spans="1:17" hidden="1" x14ac:dyDescent="0.3">
      <c r="A984">
        <v>20260301</v>
      </c>
      <c r="B984" t="s">
        <v>1384</v>
      </c>
      <c r="C984" t="s">
        <v>1388</v>
      </c>
      <c r="D984" t="s">
        <v>1386</v>
      </c>
      <c r="E984" t="s">
        <v>1443</v>
      </c>
      <c r="F984" t="str">
        <f>LEFT(CUIPO_datos_abiertos[[#This Row],[COD_PROGRAMATICO_MGA]],4)</f>
        <v>0</v>
      </c>
      <c r="G984" t="s">
        <v>1388</v>
      </c>
      <c r="H984" t="s">
        <v>1746</v>
      </c>
      <c r="I984" t="s">
        <v>1390</v>
      </c>
      <c r="J984" t="s">
        <v>1391</v>
      </c>
      <c r="K984" t="s">
        <v>1392</v>
      </c>
      <c r="L984" t="s">
        <v>1390</v>
      </c>
      <c r="M984" t="s">
        <v>1390</v>
      </c>
      <c r="N984" s="28">
        <v>132287</v>
      </c>
      <c r="O984" s="28">
        <v>132287</v>
      </c>
      <c r="P984" s="28">
        <v>132287</v>
      </c>
      <c r="Q984" s="28" t="str">
        <f>IF(AND(LEN(CUIPO_datos_abiertos[[#This Row],[COD_PROGRAMATICO_MGA]])=7,ISNUMBER(VALUE(CUIPO_datos_abiertos[[#This Row],[COD_PROGRAMATICO_MGA]]))),"VALIDO","")</f>
        <v/>
      </c>
    </row>
    <row r="985" spans="1:17" hidden="1" x14ac:dyDescent="0.3">
      <c r="A985">
        <v>20251201</v>
      </c>
      <c r="B985" t="s">
        <v>1384</v>
      </c>
      <c r="C985" t="s">
        <v>1388</v>
      </c>
      <c r="D985" t="s">
        <v>1386</v>
      </c>
      <c r="E985" t="s">
        <v>1443</v>
      </c>
      <c r="F985" t="str">
        <f>LEFT(CUIPO_datos_abiertos[[#This Row],[COD_PROGRAMATICO_MGA]],4)</f>
        <v>0</v>
      </c>
      <c r="G985" t="s">
        <v>1388</v>
      </c>
      <c r="H985" t="s">
        <v>1746</v>
      </c>
      <c r="I985" t="s">
        <v>1390</v>
      </c>
      <c r="J985" t="s">
        <v>1391</v>
      </c>
      <c r="K985" t="s">
        <v>1392</v>
      </c>
      <c r="L985" t="s">
        <v>1390</v>
      </c>
      <c r="M985" t="s">
        <v>1390</v>
      </c>
      <c r="N985" s="28">
        <v>428620</v>
      </c>
      <c r="O985" s="28">
        <v>428620</v>
      </c>
      <c r="P985" s="28">
        <v>428620</v>
      </c>
      <c r="Q985" s="28" t="str">
        <f>IF(AND(LEN(CUIPO_datos_abiertos[[#This Row],[COD_PROGRAMATICO_MGA]])=7,ISNUMBER(VALUE(CUIPO_datos_abiertos[[#This Row],[COD_PROGRAMATICO_MGA]]))),"VALIDO","")</f>
        <v/>
      </c>
    </row>
    <row r="986" spans="1:17" hidden="1" x14ac:dyDescent="0.3">
      <c r="A986">
        <v>20260301</v>
      </c>
      <c r="B986" t="s">
        <v>1384</v>
      </c>
      <c r="C986" t="s">
        <v>1388</v>
      </c>
      <c r="D986" t="s">
        <v>1386</v>
      </c>
      <c r="E986" t="s">
        <v>1398</v>
      </c>
      <c r="F986" t="str">
        <f>LEFT(CUIPO_datos_abiertos[[#This Row],[COD_PROGRAMATICO_MGA]],4)</f>
        <v>0</v>
      </c>
      <c r="G986" t="s">
        <v>1388</v>
      </c>
      <c r="H986" t="s">
        <v>1389</v>
      </c>
      <c r="I986" t="s">
        <v>1390</v>
      </c>
      <c r="J986" t="s">
        <v>1391</v>
      </c>
      <c r="K986" t="s">
        <v>1392</v>
      </c>
      <c r="L986" t="s">
        <v>1390</v>
      </c>
      <c r="M986" t="s">
        <v>1390</v>
      </c>
      <c r="N986" s="28">
        <v>786236000</v>
      </c>
      <c r="O986" s="28">
        <v>786236000</v>
      </c>
      <c r="P986" s="28">
        <v>399758100</v>
      </c>
      <c r="Q986" s="28" t="str">
        <f>IF(AND(LEN(CUIPO_datos_abiertos[[#This Row],[COD_PROGRAMATICO_MGA]])=7,ISNUMBER(VALUE(CUIPO_datos_abiertos[[#This Row],[COD_PROGRAMATICO_MGA]]))),"VALIDO","")</f>
        <v/>
      </c>
    </row>
    <row r="987" spans="1:17" hidden="1" x14ac:dyDescent="0.3">
      <c r="A987">
        <v>20251201</v>
      </c>
      <c r="B987" t="s">
        <v>1384</v>
      </c>
      <c r="C987" t="s">
        <v>1563</v>
      </c>
      <c r="D987" t="s">
        <v>1386</v>
      </c>
      <c r="E987" t="s">
        <v>1398</v>
      </c>
      <c r="F987" t="str">
        <f>LEFT(CUIPO_datos_abiertos[[#This Row],[COD_PROGRAMATICO_MGA]],4)</f>
        <v>2302</v>
      </c>
      <c r="G987" t="s">
        <v>184</v>
      </c>
      <c r="H987" t="s">
        <v>1676</v>
      </c>
      <c r="I987" t="s">
        <v>1390</v>
      </c>
      <c r="J987" t="s">
        <v>1412</v>
      </c>
      <c r="K987" t="s">
        <v>1392</v>
      </c>
      <c r="L987" t="s">
        <v>1390</v>
      </c>
      <c r="M987" t="s">
        <v>1390</v>
      </c>
      <c r="N987" s="28">
        <v>110786670</v>
      </c>
      <c r="O987" s="28">
        <v>102167875</v>
      </c>
      <c r="P987" s="28">
        <v>102167875</v>
      </c>
      <c r="Q987" s="28" t="str">
        <f>IF(AND(LEN(CUIPO_datos_abiertos[[#This Row],[COD_PROGRAMATICO_MGA]])=7,ISNUMBER(VALUE(CUIPO_datos_abiertos[[#This Row],[COD_PROGRAMATICO_MGA]]))),"VALIDO","")</f>
        <v>VALIDO</v>
      </c>
    </row>
    <row r="988" spans="1:17" hidden="1" x14ac:dyDescent="0.3">
      <c r="A988">
        <v>20251201</v>
      </c>
      <c r="B988" t="s">
        <v>1384</v>
      </c>
      <c r="C988" t="s">
        <v>1388</v>
      </c>
      <c r="D988" t="s">
        <v>1386</v>
      </c>
      <c r="E988" t="s">
        <v>1394</v>
      </c>
      <c r="F988" t="str">
        <f>LEFT(CUIPO_datos_abiertos[[#This Row],[COD_PROGRAMATICO_MGA]],4)</f>
        <v>NO A</v>
      </c>
      <c r="G988" t="s">
        <v>1390</v>
      </c>
      <c r="H988" t="s">
        <v>1390</v>
      </c>
      <c r="I988" t="s">
        <v>1390</v>
      </c>
      <c r="J988" t="s">
        <v>1390</v>
      </c>
      <c r="K988" t="s">
        <v>1390</v>
      </c>
      <c r="L988" t="s">
        <v>1390</v>
      </c>
      <c r="M988" t="s">
        <v>1390</v>
      </c>
      <c r="N988" s="28">
        <v>8670571610</v>
      </c>
      <c r="O988" s="28">
        <v>8670571610</v>
      </c>
      <c r="P988" s="28">
        <v>8670571610</v>
      </c>
      <c r="Q988" s="28" t="str">
        <f>IF(AND(LEN(CUIPO_datos_abiertos[[#This Row],[COD_PROGRAMATICO_MGA]])=7,ISNUMBER(VALUE(CUIPO_datos_abiertos[[#This Row],[COD_PROGRAMATICO_MGA]]))),"VALIDO","")</f>
        <v/>
      </c>
    </row>
    <row r="989" spans="1:17" hidden="1" x14ac:dyDescent="0.3">
      <c r="A989">
        <v>20260301</v>
      </c>
      <c r="B989" t="s">
        <v>1384</v>
      </c>
      <c r="C989" t="s">
        <v>1385</v>
      </c>
      <c r="D989" t="s">
        <v>1386</v>
      </c>
      <c r="E989" t="s">
        <v>1394</v>
      </c>
      <c r="F989" t="str">
        <f>LEFT(CUIPO_datos_abiertos[[#This Row],[COD_PROGRAMATICO_MGA]],4)</f>
        <v>0</v>
      </c>
      <c r="G989" t="s">
        <v>1388</v>
      </c>
      <c r="H989" t="s">
        <v>1389</v>
      </c>
      <c r="I989" t="s">
        <v>1405</v>
      </c>
      <c r="J989" t="s">
        <v>1406</v>
      </c>
      <c r="K989" t="s">
        <v>1392</v>
      </c>
      <c r="L989" t="s">
        <v>1390</v>
      </c>
      <c r="M989" t="s">
        <v>1495</v>
      </c>
      <c r="N989" s="28">
        <v>11754100</v>
      </c>
      <c r="O989" s="28">
        <v>11754100</v>
      </c>
      <c r="P989" s="28">
        <v>5913300</v>
      </c>
      <c r="Q989" s="28" t="str">
        <f>IF(AND(LEN(CUIPO_datos_abiertos[[#This Row],[COD_PROGRAMATICO_MGA]])=7,ISNUMBER(VALUE(CUIPO_datos_abiertos[[#This Row],[COD_PROGRAMATICO_MGA]]))),"VALIDO","")</f>
        <v/>
      </c>
    </row>
    <row r="990" spans="1:17" hidden="1" x14ac:dyDescent="0.3">
      <c r="A990">
        <v>20260301</v>
      </c>
      <c r="B990" t="s">
        <v>1384</v>
      </c>
      <c r="C990" t="s">
        <v>1388</v>
      </c>
      <c r="D990" t="s">
        <v>1386</v>
      </c>
      <c r="E990" t="s">
        <v>1402</v>
      </c>
      <c r="F990" t="str">
        <f>LEFT(CUIPO_datos_abiertos[[#This Row],[COD_PROGRAMATICO_MGA]],4)</f>
        <v>NO A</v>
      </c>
      <c r="G990" t="s">
        <v>1390</v>
      </c>
      <c r="H990" t="s">
        <v>1390</v>
      </c>
      <c r="I990" t="s">
        <v>1390</v>
      </c>
      <c r="J990" t="s">
        <v>1390</v>
      </c>
      <c r="K990" t="s">
        <v>1390</v>
      </c>
      <c r="L990" t="s">
        <v>1390</v>
      </c>
      <c r="M990" t="s">
        <v>1390</v>
      </c>
      <c r="N990" s="28">
        <v>10552116355</v>
      </c>
      <c r="O990" s="28">
        <v>10552116355</v>
      </c>
      <c r="P990" s="28">
        <v>10552116355</v>
      </c>
      <c r="Q990" s="28" t="str">
        <f>IF(AND(LEN(CUIPO_datos_abiertos[[#This Row],[COD_PROGRAMATICO_MGA]])=7,ISNUMBER(VALUE(CUIPO_datos_abiertos[[#This Row],[COD_PROGRAMATICO_MGA]]))),"VALIDO","")</f>
        <v/>
      </c>
    </row>
    <row r="991" spans="1:17" hidden="1" x14ac:dyDescent="0.3">
      <c r="A991">
        <v>20260301</v>
      </c>
      <c r="B991" t="s">
        <v>1384</v>
      </c>
      <c r="C991" t="s">
        <v>1388</v>
      </c>
      <c r="D991" t="s">
        <v>1386</v>
      </c>
      <c r="E991" t="s">
        <v>1402</v>
      </c>
      <c r="F991" t="str">
        <f>LEFT(CUIPO_datos_abiertos[[#This Row],[COD_PROGRAMATICO_MGA]],4)</f>
        <v>NO A</v>
      </c>
      <c r="G991" t="s">
        <v>1390</v>
      </c>
      <c r="H991" t="s">
        <v>1390</v>
      </c>
      <c r="I991" t="s">
        <v>1390</v>
      </c>
      <c r="J991" t="s">
        <v>1390</v>
      </c>
      <c r="K991" t="s">
        <v>1390</v>
      </c>
      <c r="L991" t="s">
        <v>1390</v>
      </c>
      <c r="M991" t="s">
        <v>1390</v>
      </c>
      <c r="N991" s="28">
        <v>97367369</v>
      </c>
      <c r="O991" s="28">
        <v>97367369</v>
      </c>
      <c r="P991" s="28">
        <v>97367369</v>
      </c>
      <c r="Q991" s="28" t="str">
        <f>IF(AND(LEN(CUIPO_datos_abiertos[[#This Row],[COD_PROGRAMATICO_MGA]])=7,ISNUMBER(VALUE(CUIPO_datos_abiertos[[#This Row],[COD_PROGRAMATICO_MGA]]))),"VALIDO","")</f>
        <v/>
      </c>
    </row>
    <row r="992" spans="1:17" hidden="1" x14ac:dyDescent="0.3">
      <c r="A992">
        <v>20260301</v>
      </c>
      <c r="B992" t="s">
        <v>1384</v>
      </c>
      <c r="C992" t="s">
        <v>1385</v>
      </c>
      <c r="D992" t="s">
        <v>1386</v>
      </c>
      <c r="E992" t="s">
        <v>1387</v>
      </c>
      <c r="F992" t="str">
        <f>LEFT(CUIPO_datos_abiertos[[#This Row],[COD_PROGRAMATICO_MGA]],4)</f>
        <v>0</v>
      </c>
      <c r="G992" t="s">
        <v>1388</v>
      </c>
      <c r="H992" t="s">
        <v>1479</v>
      </c>
      <c r="I992" t="s">
        <v>1390</v>
      </c>
      <c r="J992" t="s">
        <v>1391</v>
      </c>
      <c r="K992" t="s">
        <v>1392</v>
      </c>
      <c r="L992" t="s">
        <v>1390</v>
      </c>
      <c r="M992" t="s">
        <v>1390</v>
      </c>
      <c r="N992" s="28">
        <v>7624911</v>
      </c>
      <c r="O992" s="28">
        <v>7624911</v>
      </c>
      <c r="P992" s="28">
        <v>7624911</v>
      </c>
      <c r="Q992" s="28" t="str">
        <f>IF(AND(LEN(CUIPO_datos_abiertos[[#This Row],[COD_PROGRAMATICO_MGA]])=7,ISNUMBER(VALUE(CUIPO_datos_abiertos[[#This Row],[COD_PROGRAMATICO_MGA]]))),"VALIDO","")</f>
        <v/>
      </c>
    </row>
    <row r="993" spans="1:17" hidden="1" x14ac:dyDescent="0.3">
      <c r="A993">
        <v>20260301</v>
      </c>
      <c r="B993" t="s">
        <v>1384</v>
      </c>
      <c r="C993" t="s">
        <v>1388</v>
      </c>
      <c r="D993" t="s">
        <v>1386</v>
      </c>
      <c r="E993" t="s">
        <v>1398</v>
      </c>
      <c r="F993" t="str">
        <f>LEFT(CUIPO_datos_abiertos[[#This Row],[COD_PROGRAMATICO_MGA]],4)</f>
        <v>NO A</v>
      </c>
      <c r="G993" t="s">
        <v>1390</v>
      </c>
      <c r="H993" t="s">
        <v>1390</v>
      </c>
      <c r="I993" t="s">
        <v>1390</v>
      </c>
      <c r="J993" t="s">
        <v>1390</v>
      </c>
      <c r="K993" t="s">
        <v>1390</v>
      </c>
      <c r="L993" t="s">
        <v>1390</v>
      </c>
      <c r="M993" t="s">
        <v>1390</v>
      </c>
      <c r="N993" s="28">
        <v>187000000</v>
      </c>
      <c r="O993" s="28">
        <v>62333333</v>
      </c>
      <c r="P993" s="28">
        <v>0</v>
      </c>
      <c r="Q993" s="28" t="str">
        <f>IF(AND(LEN(CUIPO_datos_abiertos[[#This Row],[COD_PROGRAMATICO_MGA]])=7,ISNUMBER(VALUE(CUIPO_datos_abiertos[[#This Row],[COD_PROGRAMATICO_MGA]]))),"VALIDO","")</f>
        <v/>
      </c>
    </row>
    <row r="994" spans="1:17" hidden="1" x14ac:dyDescent="0.3">
      <c r="A994">
        <v>20251201</v>
      </c>
      <c r="B994" t="s">
        <v>1384</v>
      </c>
      <c r="C994" t="s">
        <v>1747</v>
      </c>
      <c r="D994" t="s">
        <v>1386</v>
      </c>
      <c r="E994" t="s">
        <v>1398</v>
      </c>
      <c r="F994" t="str">
        <f>LEFT(CUIPO_datos_abiertos[[#This Row],[COD_PROGRAMATICO_MGA]],4)</f>
        <v>4502</v>
      </c>
      <c r="G994" t="s">
        <v>105</v>
      </c>
      <c r="H994" t="s">
        <v>1411</v>
      </c>
      <c r="I994" t="s">
        <v>1390</v>
      </c>
      <c r="J994" t="s">
        <v>1417</v>
      </c>
      <c r="K994" t="s">
        <v>1392</v>
      </c>
      <c r="L994" t="s">
        <v>1390</v>
      </c>
      <c r="M994" t="s">
        <v>1390</v>
      </c>
      <c r="N994" s="28">
        <v>150339510</v>
      </c>
      <c r="O994" s="28">
        <v>100226340</v>
      </c>
      <c r="P994" s="28">
        <v>100226340</v>
      </c>
      <c r="Q994" s="28" t="str">
        <f>IF(AND(LEN(CUIPO_datos_abiertos[[#This Row],[COD_PROGRAMATICO_MGA]])=7,ISNUMBER(VALUE(CUIPO_datos_abiertos[[#This Row],[COD_PROGRAMATICO_MGA]]))),"VALIDO","")</f>
        <v>VALIDO</v>
      </c>
    </row>
    <row r="995" spans="1:17" hidden="1" x14ac:dyDescent="0.3">
      <c r="A995">
        <v>20260301</v>
      </c>
      <c r="B995" t="s">
        <v>1384</v>
      </c>
      <c r="C995" t="s">
        <v>1686</v>
      </c>
      <c r="D995" t="s">
        <v>1386</v>
      </c>
      <c r="E995" t="s">
        <v>1398</v>
      </c>
      <c r="F995" t="str">
        <f>LEFT(CUIPO_datos_abiertos[[#This Row],[COD_PROGRAMATICO_MGA]],4)</f>
        <v>4301</v>
      </c>
      <c r="G995" t="s">
        <v>82</v>
      </c>
      <c r="H995" t="s">
        <v>1389</v>
      </c>
      <c r="I995" t="s">
        <v>1390</v>
      </c>
      <c r="J995" t="s">
        <v>1391</v>
      </c>
      <c r="K995" t="s">
        <v>1392</v>
      </c>
      <c r="L995" t="s">
        <v>1390</v>
      </c>
      <c r="M995" t="s">
        <v>1492</v>
      </c>
      <c r="N995" s="28">
        <v>100000000</v>
      </c>
      <c r="O995" s="28">
        <v>100000000</v>
      </c>
      <c r="P995" s="28">
        <v>100000000</v>
      </c>
      <c r="Q995" s="28" t="str">
        <f>IF(AND(LEN(CUIPO_datos_abiertos[[#This Row],[COD_PROGRAMATICO_MGA]])=7,ISNUMBER(VALUE(CUIPO_datos_abiertos[[#This Row],[COD_PROGRAMATICO_MGA]]))),"VALIDO","")</f>
        <v>VALIDO</v>
      </c>
    </row>
    <row r="996" spans="1:17" hidden="1" x14ac:dyDescent="0.3">
      <c r="A996">
        <v>20260301</v>
      </c>
      <c r="B996" t="s">
        <v>1384</v>
      </c>
      <c r="C996" t="s">
        <v>1388</v>
      </c>
      <c r="D996" t="s">
        <v>1397</v>
      </c>
      <c r="E996" t="s">
        <v>1398</v>
      </c>
      <c r="F996" t="str">
        <f>LEFT(CUIPO_datos_abiertos[[#This Row],[COD_PROGRAMATICO_MGA]],4)</f>
        <v>NO A</v>
      </c>
      <c r="G996" t="s">
        <v>1390</v>
      </c>
      <c r="H996" t="s">
        <v>1390</v>
      </c>
      <c r="I996" t="s">
        <v>1390</v>
      </c>
      <c r="J996" t="s">
        <v>1390</v>
      </c>
      <c r="K996" t="s">
        <v>1390</v>
      </c>
      <c r="L996" t="s">
        <v>1390</v>
      </c>
      <c r="M996" t="s">
        <v>1390</v>
      </c>
      <c r="N996" s="28">
        <v>34887353480</v>
      </c>
      <c r="O996" s="28">
        <v>34887353480</v>
      </c>
      <c r="P996" s="28">
        <v>34887353480</v>
      </c>
      <c r="Q996" s="28" t="str">
        <f>IF(AND(LEN(CUIPO_datos_abiertos[[#This Row],[COD_PROGRAMATICO_MGA]])=7,ISNUMBER(VALUE(CUIPO_datos_abiertos[[#This Row],[COD_PROGRAMATICO_MGA]]))),"VALIDO","")</f>
        <v/>
      </c>
    </row>
    <row r="997" spans="1:17" hidden="1" x14ac:dyDescent="0.3">
      <c r="A997">
        <v>20260301</v>
      </c>
      <c r="B997" t="s">
        <v>1384</v>
      </c>
      <c r="C997" t="s">
        <v>1388</v>
      </c>
      <c r="D997" t="s">
        <v>1386</v>
      </c>
      <c r="E997" t="s">
        <v>1398</v>
      </c>
      <c r="F997" t="str">
        <f>LEFT(CUIPO_datos_abiertos[[#This Row],[COD_PROGRAMATICO_MGA]],4)</f>
        <v>NO A</v>
      </c>
      <c r="G997" t="s">
        <v>1390</v>
      </c>
      <c r="H997" t="s">
        <v>1390</v>
      </c>
      <c r="I997" t="s">
        <v>1390</v>
      </c>
      <c r="J997" t="s">
        <v>1390</v>
      </c>
      <c r="K997" t="s">
        <v>1390</v>
      </c>
      <c r="L997" t="s">
        <v>1390</v>
      </c>
      <c r="M997" t="s">
        <v>1390</v>
      </c>
      <c r="N997" s="28">
        <v>490527235</v>
      </c>
      <c r="O997" s="28">
        <v>490527235</v>
      </c>
      <c r="P997" s="28">
        <v>439705754</v>
      </c>
      <c r="Q997" s="28" t="str">
        <f>IF(AND(LEN(CUIPO_datos_abiertos[[#This Row],[COD_PROGRAMATICO_MGA]])=7,ISNUMBER(VALUE(CUIPO_datos_abiertos[[#This Row],[COD_PROGRAMATICO_MGA]]))),"VALIDO","")</f>
        <v/>
      </c>
    </row>
    <row r="998" spans="1:17" hidden="1" x14ac:dyDescent="0.3">
      <c r="A998">
        <v>20251201</v>
      </c>
      <c r="B998" t="s">
        <v>1384</v>
      </c>
      <c r="C998" t="s">
        <v>1388</v>
      </c>
      <c r="D998" t="s">
        <v>1386</v>
      </c>
      <c r="E998" t="s">
        <v>1394</v>
      </c>
      <c r="F998" t="str">
        <f>LEFT(CUIPO_datos_abiertos[[#This Row],[COD_PROGRAMATICO_MGA]],4)</f>
        <v>1903</v>
      </c>
      <c r="G998" t="s">
        <v>1399</v>
      </c>
      <c r="H998" t="s">
        <v>1389</v>
      </c>
      <c r="I998" t="s">
        <v>1440</v>
      </c>
      <c r="J998" t="s">
        <v>1448</v>
      </c>
      <c r="K998" t="s">
        <v>1392</v>
      </c>
      <c r="L998" t="s">
        <v>1390</v>
      </c>
      <c r="M998" t="s">
        <v>1450</v>
      </c>
      <c r="N998" s="28">
        <v>18429400</v>
      </c>
      <c r="O998" s="28">
        <v>18429400</v>
      </c>
      <c r="P998" s="28">
        <v>18429400</v>
      </c>
      <c r="Q998" s="28" t="str">
        <f>IF(AND(LEN(CUIPO_datos_abiertos[[#This Row],[COD_PROGRAMATICO_MGA]])=7,ISNUMBER(VALUE(CUIPO_datos_abiertos[[#This Row],[COD_PROGRAMATICO_MGA]]))),"VALIDO","")</f>
        <v>VALIDO</v>
      </c>
    </row>
    <row r="999" spans="1:17" hidden="1" x14ac:dyDescent="0.3">
      <c r="A999">
        <v>20251201</v>
      </c>
      <c r="B999" t="s">
        <v>1384</v>
      </c>
      <c r="C999" t="s">
        <v>1388</v>
      </c>
      <c r="D999" t="s">
        <v>1386</v>
      </c>
      <c r="E999" t="s">
        <v>1398</v>
      </c>
      <c r="F999" t="str">
        <f>LEFT(CUIPO_datos_abiertos[[#This Row],[COD_PROGRAMATICO_MGA]],4)</f>
        <v>4599</v>
      </c>
      <c r="G999" t="s">
        <v>1711</v>
      </c>
      <c r="H999" t="s">
        <v>1411</v>
      </c>
      <c r="I999" t="s">
        <v>1390</v>
      </c>
      <c r="J999" t="s">
        <v>1417</v>
      </c>
      <c r="K999" t="s">
        <v>1392</v>
      </c>
      <c r="L999" t="s">
        <v>1390</v>
      </c>
      <c r="M999" t="s">
        <v>1390</v>
      </c>
      <c r="N999" s="28">
        <v>1367649305</v>
      </c>
      <c r="O999" s="28">
        <v>1365325840</v>
      </c>
      <c r="P999" s="28">
        <v>1356225840</v>
      </c>
      <c r="Q999" s="28" t="str">
        <f>IF(AND(LEN(CUIPO_datos_abiertos[[#This Row],[COD_PROGRAMATICO_MGA]])=7,ISNUMBER(VALUE(CUIPO_datos_abiertos[[#This Row],[COD_PROGRAMATICO_MGA]]))),"VALIDO","")</f>
        <v>VALIDO</v>
      </c>
    </row>
    <row r="1000" spans="1:17" hidden="1" x14ac:dyDescent="0.3">
      <c r="A1000">
        <v>20260301</v>
      </c>
      <c r="B1000" t="s">
        <v>1384</v>
      </c>
      <c r="C1000" t="s">
        <v>1388</v>
      </c>
      <c r="D1000" t="s">
        <v>1386</v>
      </c>
      <c r="E1000" t="s">
        <v>1398</v>
      </c>
      <c r="F1000" t="str">
        <f>LEFT(CUIPO_datos_abiertos[[#This Row],[COD_PROGRAMATICO_MGA]],4)</f>
        <v>0</v>
      </c>
      <c r="G1000" t="s">
        <v>1388</v>
      </c>
      <c r="H1000" t="s">
        <v>1389</v>
      </c>
      <c r="I1000" t="s">
        <v>1390</v>
      </c>
      <c r="J1000" t="s">
        <v>1391</v>
      </c>
      <c r="K1000" t="s">
        <v>1392</v>
      </c>
      <c r="L1000" t="s">
        <v>1390</v>
      </c>
      <c r="M1000" t="s">
        <v>1409</v>
      </c>
      <c r="N1000" s="28">
        <v>277586100</v>
      </c>
      <c r="O1000" s="28">
        <v>277586100</v>
      </c>
      <c r="P1000" s="28">
        <v>141119600</v>
      </c>
      <c r="Q1000" s="28" t="str">
        <f>IF(AND(LEN(CUIPO_datos_abiertos[[#This Row],[COD_PROGRAMATICO_MGA]])=7,ISNUMBER(VALUE(CUIPO_datos_abiertos[[#This Row],[COD_PROGRAMATICO_MGA]]))),"VALIDO","")</f>
        <v/>
      </c>
    </row>
    <row r="1001" spans="1:17" hidden="1" x14ac:dyDescent="0.3">
      <c r="A1001">
        <v>20251201</v>
      </c>
      <c r="B1001" t="s">
        <v>1384</v>
      </c>
      <c r="C1001" t="s">
        <v>1427</v>
      </c>
      <c r="D1001" t="s">
        <v>1397</v>
      </c>
      <c r="E1001" t="s">
        <v>1398</v>
      </c>
      <c r="F1001" t="str">
        <f>LEFT(CUIPO_datos_abiertos[[#This Row],[COD_PROGRAMATICO_MGA]],4)</f>
        <v>2102</v>
      </c>
      <c r="G1001" t="s">
        <v>90</v>
      </c>
      <c r="H1001" t="s">
        <v>1389</v>
      </c>
      <c r="I1001" t="s">
        <v>1390</v>
      </c>
      <c r="J1001" t="s">
        <v>1428</v>
      </c>
      <c r="K1001" t="s">
        <v>1392</v>
      </c>
      <c r="L1001" t="s">
        <v>1390</v>
      </c>
      <c r="M1001" t="s">
        <v>1390</v>
      </c>
      <c r="N1001" s="28">
        <v>416038740</v>
      </c>
      <c r="O1001" s="28">
        <v>416038740</v>
      </c>
      <c r="P1001" s="28">
        <v>416038740</v>
      </c>
      <c r="Q1001" s="28" t="str">
        <f>IF(AND(LEN(CUIPO_datos_abiertos[[#This Row],[COD_PROGRAMATICO_MGA]])=7,ISNUMBER(VALUE(CUIPO_datos_abiertos[[#This Row],[COD_PROGRAMATICO_MGA]]))),"VALIDO","")</f>
        <v>VALIDO</v>
      </c>
    </row>
    <row r="1002" spans="1:17" hidden="1" x14ac:dyDescent="0.3">
      <c r="A1002">
        <v>20251201</v>
      </c>
      <c r="B1002" t="s">
        <v>1384</v>
      </c>
      <c r="C1002" t="s">
        <v>1385</v>
      </c>
      <c r="D1002" t="s">
        <v>1386</v>
      </c>
      <c r="E1002" t="s">
        <v>1394</v>
      </c>
      <c r="F1002" t="str">
        <f>LEFT(CUIPO_datos_abiertos[[#This Row],[COD_PROGRAMATICO_MGA]],4)</f>
        <v>0</v>
      </c>
      <c r="G1002" t="s">
        <v>1388</v>
      </c>
      <c r="H1002" t="s">
        <v>1389</v>
      </c>
      <c r="I1002" t="s">
        <v>1405</v>
      </c>
      <c r="J1002" t="s">
        <v>1406</v>
      </c>
      <c r="K1002" t="s">
        <v>1392</v>
      </c>
      <c r="L1002" t="s">
        <v>1390</v>
      </c>
      <c r="M1002" t="s">
        <v>1390</v>
      </c>
      <c r="N1002" s="28">
        <v>249524700</v>
      </c>
      <c r="O1002" s="28">
        <v>249524700</v>
      </c>
      <c r="P1002" s="28">
        <v>249524700</v>
      </c>
      <c r="Q1002" s="28" t="str">
        <f>IF(AND(LEN(CUIPO_datos_abiertos[[#This Row],[COD_PROGRAMATICO_MGA]])=7,ISNUMBER(VALUE(CUIPO_datos_abiertos[[#This Row],[COD_PROGRAMATICO_MGA]]))),"VALIDO","")</f>
        <v/>
      </c>
    </row>
    <row r="1003" spans="1:17" hidden="1" x14ac:dyDescent="0.3">
      <c r="A1003">
        <v>20251201</v>
      </c>
      <c r="B1003" t="s">
        <v>1384</v>
      </c>
      <c r="C1003" t="s">
        <v>1388</v>
      </c>
      <c r="D1003" t="s">
        <v>1386</v>
      </c>
      <c r="E1003" t="s">
        <v>1398</v>
      </c>
      <c r="F1003" t="str">
        <f>LEFT(CUIPO_datos_abiertos[[#This Row],[COD_PROGRAMATICO_MGA]],4)</f>
        <v>0</v>
      </c>
      <c r="G1003" t="s">
        <v>1388</v>
      </c>
      <c r="H1003" t="s">
        <v>1707</v>
      </c>
      <c r="I1003" t="s">
        <v>1390</v>
      </c>
      <c r="J1003" t="s">
        <v>1391</v>
      </c>
      <c r="K1003" t="s">
        <v>1392</v>
      </c>
      <c r="L1003" t="s">
        <v>1390</v>
      </c>
      <c r="M1003" t="s">
        <v>1390</v>
      </c>
      <c r="N1003" s="28">
        <v>1050000000</v>
      </c>
      <c r="O1003" s="28">
        <v>1049576558</v>
      </c>
      <c r="P1003" s="28">
        <v>1039764325</v>
      </c>
      <c r="Q1003" s="28" t="str">
        <f>IF(AND(LEN(CUIPO_datos_abiertos[[#This Row],[COD_PROGRAMATICO_MGA]])=7,ISNUMBER(VALUE(CUIPO_datos_abiertos[[#This Row],[COD_PROGRAMATICO_MGA]]))),"VALIDO","")</f>
        <v/>
      </c>
    </row>
    <row r="1004" spans="1:17" hidden="1" x14ac:dyDescent="0.3">
      <c r="A1004">
        <v>20260301</v>
      </c>
      <c r="B1004" t="s">
        <v>1384</v>
      </c>
      <c r="C1004" t="s">
        <v>1388</v>
      </c>
      <c r="D1004" t="s">
        <v>1386</v>
      </c>
      <c r="E1004" t="s">
        <v>1398</v>
      </c>
      <c r="F1004" t="str">
        <f>LEFT(CUIPO_datos_abiertos[[#This Row],[COD_PROGRAMATICO_MGA]],4)</f>
        <v>NO A</v>
      </c>
      <c r="G1004" t="s">
        <v>1390</v>
      </c>
      <c r="H1004" t="s">
        <v>1390</v>
      </c>
      <c r="I1004" t="s">
        <v>1390</v>
      </c>
      <c r="J1004" t="s">
        <v>1390</v>
      </c>
      <c r="K1004" t="s">
        <v>1390</v>
      </c>
      <c r="L1004" t="s">
        <v>1390</v>
      </c>
      <c r="M1004" t="s">
        <v>1390</v>
      </c>
      <c r="N1004" s="28">
        <v>14799853267</v>
      </c>
      <c r="O1004" s="28">
        <v>4288204197</v>
      </c>
      <c r="P1004" s="28">
        <v>3830019215</v>
      </c>
      <c r="Q1004" s="28" t="str">
        <f>IF(AND(LEN(CUIPO_datos_abiertos[[#This Row],[COD_PROGRAMATICO_MGA]])=7,ISNUMBER(VALUE(CUIPO_datos_abiertos[[#This Row],[COD_PROGRAMATICO_MGA]]))),"VALIDO","")</f>
        <v/>
      </c>
    </row>
    <row r="1005" spans="1:17" hidden="1" x14ac:dyDescent="0.3">
      <c r="A1005">
        <v>20251201</v>
      </c>
      <c r="B1005" t="s">
        <v>1384</v>
      </c>
      <c r="C1005" t="s">
        <v>1407</v>
      </c>
      <c r="D1005" t="s">
        <v>1386</v>
      </c>
      <c r="E1005" t="s">
        <v>1402</v>
      </c>
      <c r="F1005" t="str">
        <f>LEFT(CUIPO_datos_abiertos[[#This Row],[COD_PROGRAMATICO_MGA]],4)</f>
        <v>2201</v>
      </c>
      <c r="G1005" t="s">
        <v>51</v>
      </c>
      <c r="H1005" t="s">
        <v>1389</v>
      </c>
      <c r="I1005" t="s">
        <v>1403</v>
      </c>
      <c r="J1005" t="s">
        <v>1404</v>
      </c>
      <c r="K1005" t="s">
        <v>1392</v>
      </c>
      <c r="L1005" t="s">
        <v>1390</v>
      </c>
      <c r="M1005" t="s">
        <v>1390</v>
      </c>
      <c r="N1005" s="28">
        <v>20080905</v>
      </c>
      <c r="O1005" s="28">
        <v>20080905</v>
      </c>
      <c r="P1005" s="28">
        <v>20080905</v>
      </c>
      <c r="Q1005" s="28" t="str">
        <f>IF(AND(LEN(CUIPO_datos_abiertos[[#This Row],[COD_PROGRAMATICO_MGA]])=7,ISNUMBER(VALUE(CUIPO_datos_abiertos[[#This Row],[COD_PROGRAMATICO_MGA]]))),"VALIDO","")</f>
        <v>VALIDO</v>
      </c>
    </row>
    <row r="1006" spans="1:17" hidden="1" x14ac:dyDescent="0.3">
      <c r="A1006">
        <v>20260301</v>
      </c>
      <c r="B1006" t="s">
        <v>1384</v>
      </c>
      <c r="C1006" t="s">
        <v>1546</v>
      </c>
      <c r="D1006" t="s">
        <v>1386</v>
      </c>
      <c r="E1006" t="s">
        <v>1398</v>
      </c>
      <c r="F1006" t="str">
        <f>LEFT(CUIPO_datos_abiertos[[#This Row],[COD_PROGRAMATICO_MGA]],4)</f>
        <v>4599</v>
      </c>
      <c r="G1006" t="s">
        <v>86</v>
      </c>
      <c r="H1006" t="s">
        <v>1411</v>
      </c>
      <c r="I1006" t="s">
        <v>1390</v>
      </c>
      <c r="J1006" t="s">
        <v>1501</v>
      </c>
      <c r="K1006" t="s">
        <v>1392</v>
      </c>
      <c r="L1006" t="s">
        <v>1390</v>
      </c>
      <c r="M1006" t="s">
        <v>1390</v>
      </c>
      <c r="N1006" s="28">
        <v>371200000</v>
      </c>
      <c r="O1006" s="28">
        <v>41700000</v>
      </c>
      <c r="P1006" s="28">
        <v>37900000</v>
      </c>
      <c r="Q1006" s="28" t="str">
        <f>IF(AND(LEN(CUIPO_datos_abiertos[[#This Row],[COD_PROGRAMATICO_MGA]])=7,ISNUMBER(VALUE(CUIPO_datos_abiertos[[#This Row],[COD_PROGRAMATICO_MGA]]))),"VALIDO","")</f>
        <v>VALIDO</v>
      </c>
    </row>
    <row r="1007" spans="1:17" hidden="1" x14ac:dyDescent="0.3">
      <c r="A1007">
        <v>20251201</v>
      </c>
      <c r="B1007" t="s">
        <v>1384</v>
      </c>
      <c r="C1007" t="s">
        <v>1388</v>
      </c>
      <c r="D1007" t="s">
        <v>1386</v>
      </c>
      <c r="E1007" t="s">
        <v>1398</v>
      </c>
      <c r="F1007" t="str">
        <f>LEFT(CUIPO_datos_abiertos[[#This Row],[COD_PROGRAMATICO_MGA]],4)</f>
        <v>NO A</v>
      </c>
      <c r="G1007" t="s">
        <v>1390</v>
      </c>
      <c r="H1007" t="s">
        <v>1390</v>
      </c>
      <c r="I1007" t="s">
        <v>1390</v>
      </c>
      <c r="J1007" t="s">
        <v>1390</v>
      </c>
      <c r="K1007" t="s">
        <v>1390</v>
      </c>
      <c r="L1007" t="s">
        <v>1390</v>
      </c>
      <c r="M1007" t="s">
        <v>1390</v>
      </c>
      <c r="N1007" s="28">
        <v>123167826192</v>
      </c>
      <c r="O1007" s="28">
        <v>46717116958</v>
      </c>
      <c r="P1007" s="28">
        <v>43368074520</v>
      </c>
      <c r="Q1007" s="28" t="str">
        <f>IF(AND(LEN(CUIPO_datos_abiertos[[#This Row],[COD_PROGRAMATICO_MGA]])=7,ISNUMBER(VALUE(CUIPO_datos_abiertos[[#This Row],[COD_PROGRAMATICO_MGA]]))),"VALIDO","")</f>
        <v/>
      </c>
    </row>
    <row r="1008" spans="1:17" hidden="1" x14ac:dyDescent="0.3">
      <c r="A1008">
        <v>20251201</v>
      </c>
      <c r="B1008" t="s">
        <v>1384</v>
      </c>
      <c r="C1008" t="s">
        <v>1388</v>
      </c>
      <c r="D1008" t="s">
        <v>1386</v>
      </c>
      <c r="E1008" t="s">
        <v>1398</v>
      </c>
      <c r="F1008" t="str">
        <f>LEFT(CUIPO_datos_abiertos[[#This Row],[COD_PROGRAMATICO_MGA]],4)</f>
        <v>NO A</v>
      </c>
      <c r="G1008" t="s">
        <v>1390</v>
      </c>
      <c r="H1008" t="s">
        <v>1390</v>
      </c>
      <c r="I1008" t="s">
        <v>1390</v>
      </c>
      <c r="J1008" t="s">
        <v>1390</v>
      </c>
      <c r="K1008" t="s">
        <v>1390</v>
      </c>
      <c r="L1008" t="s">
        <v>1390</v>
      </c>
      <c r="M1008" t="s">
        <v>1390</v>
      </c>
      <c r="N1008" s="28">
        <v>3466858664</v>
      </c>
      <c r="O1008" s="28">
        <v>3466858664</v>
      </c>
      <c r="P1008" s="28">
        <v>3466858664</v>
      </c>
      <c r="Q1008" s="28" t="str">
        <f>IF(AND(LEN(CUIPO_datos_abiertos[[#This Row],[COD_PROGRAMATICO_MGA]])=7,ISNUMBER(VALUE(CUIPO_datos_abiertos[[#This Row],[COD_PROGRAMATICO_MGA]]))),"VALIDO","")</f>
        <v/>
      </c>
    </row>
    <row r="1009" spans="1:17" hidden="1" x14ac:dyDescent="0.3">
      <c r="A1009">
        <v>20251201</v>
      </c>
      <c r="B1009" t="s">
        <v>1384</v>
      </c>
      <c r="C1009" t="s">
        <v>1515</v>
      </c>
      <c r="D1009" t="s">
        <v>1386</v>
      </c>
      <c r="E1009" t="s">
        <v>1394</v>
      </c>
      <c r="F1009" t="str">
        <f>LEFT(CUIPO_datos_abiertos[[#This Row],[COD_PROGRAMATICO_MGA]],4)</f>
        <v>0</v>
      </c>
      <c r="G1009" t="s">
        <v>1388</v>
      </c>
      <c r="H1009" t="s">
        <v>1661</v>
      </c>
      <c r="I1009" t="s">
        <v>1405</v>
      </c>
      <c r="J1009" t="s">
        <v>1391</v>
      </c>
      <c r="K1009" t="s">
        <v>1392</v>
      </c>
      <c r="L1009" t="s">
        <v>1390</v>
      </c>
      <c r="M1009" t="s">
        <v>1390</v>
      </c>
      <c r="N1009" s="28">
        <v>393846461</v>
      </c>
      <c r="O1009" s="28">
        <v>388846461</v>
      </c>
      <c r="P1009" s="28">
        <v>388846461</v>
      </c>
      <c r="Q1009" s="28" t="str">
        <f>IF(AND(LEN(CUIPO_datos_abiertos[[#This Row],[COD_PROGRAMATICO_MGA]])=7,ISNUMBER(VALUE(CUIPO_datos_abiertos[[#This Row],[COD_PROGRAMATICO_MGA]]))),"VALIDO","")</f>
        <v/>
      </c>
    </row>
    <row r="1010" spans="1:17" hidden="1" x14ac:dyDescent="0.3">
      <c r="A1010">
        <v>20251201</v>
      </c>
      <c r="B1010" t="s">
        <v>1384</v>
      </c>
      <c r="C1010" t="s">
        <v>1476</v>
      </c>
      <c r="D1010" t="s">
        <v>1386</v>
      </c>
      <c r="E1010" t="s">
        <v>1394</v>
      </c>
      <c r="F1010" t="str">
        <f>LEFT(CUIPO_datos_abiertos[[#This Row],[COD_PROGRAMATICO_MGA]],4)</f>
        <v>1903</v>
      </c>
      <c r="G1010" t="s">
        <v>78</v>
      </c>
      <c r="H1010" t="s">
        <v>1419</v>
      </c>
      <c r="I1010" t="s">
        <v>1748</v>
      </c>
      <c r="J1010" t="s">
        <v>1462</v>
      </c>
      <c r="K1010" t="s">
        <v>1392</v>
      </c>
      <c r="L1010" t="s">
        <v>1390</v>
      </c>
      <c r="M1010" t="s">
        <v>1390</v>
      </c>
      <c r="N1010" s="28">
        <v>80392339</v>
      </c>
      <c r="O1010" s="28">
        <v>76405942</v>
      </c>
      <c r="P1010" s="28">
        <v>76405942</v>
      </c>
      <c r="Q1010" s="28" t="str">
        <f>IF(AND(LEN(CUIPO_datos_abiertos[[#This Row],[COD_PROGRAMATICO_MGA]])=7,ISNUMBER(VALUE(CUIPO_datos_abiertos[[#This Row],[COD_PROGRAMATICO_MGA]]))),"VALIDO","")</f>
        <v>VALIDO</v>
      </c>
    </row>
    <row r="1011" spans="1:17" hidden="1" x14ac:dyDescent="0.3">
      <c r="A1011">
        <v>20260301</v>
      </c>
      <c r="B1011" t="s">
        <v>1384</v>
      </c>
      <c r="C1011" t="s">
        <v>1388</v>
      </c>
      <c r="D1011" t="s">
        <v>1386</v>
      </c>
      <c r="E1011" t="s">
        <v>1398</v>
      </c>
      <c r="F1011" t="str">
        <f>LEFT(CUIPO_datos_abiertos[[#This Row],[COD_PROGRAMATICO_MGA]],4)</f>
        <v>NO A</v>
      </c>
      <c r="G1011" t="s">
        <v>1390</v>
      </c>
      <c r="H1011" t="s">
        <v>1390</v>
      </c>
      <c r="I1011" t="s">
        <v>1390</v>
      </c>
      <c r="J1011" t="s">
        <v>1390</v>
      </c>
      <c r="K1011" t="s">
        <v>1390</v>
      </c>
      <c r="L1011" t="s">
        <v>1390</v>
      </c>
      <c r="M1011" t="s">
        <v>1390</v>
      </c>
      <c r="N1011" s="28">
        <v>122616192532</v>
      </c>
      <c r="O1011" s="28">
        <v>14407654810</v>
      </c>
      <c r="P1011" s="28">
        <v>13668640385</v>
      </c>
      <c r="Q1011" s="28" t="str">
        <f>IF(AND(LEN(CUIPO_datos_abiertos[[#This Row],[COD_PROGRAMATICO_MGA]])=7,ISNUMBER(VALUE(CUIPO_datos_abiertos[[#This Row],[COD_PROGRAMATICO_MGA]]))),"VALIDO","")</f>
        <v/>
      </c>
    </row>
    <row r="1012" spans="1:17" hidden="1" x14ac:dyDescent="0.3">
      <c r="A1012">
        <v>20251201</v>
      </c>
      <c r="B1012" t="s">
        <v>1384</v>
      </c>
      <c r="C1012" t="s">
        <v>1390</v>
      </c>
      <c r="D1012" t="s">
        <v>1386</v>
      </c>
      <c r="E1012" t="s">
        <v>1398</v>
      </c>
      <c r="F1012" t="str">
        <f>LEFT(CUIPO_datos_abiertos[[#This Row],[COD_PROGRAMATICO_MGA]],4)</f>
        <v>4301</v>
      </c>
      <c r="G1012" t="s">
        <v>82</v>
      </c>
      <c r="H1012" t="s">
        <v>1389</v>
      </c>
      <c r="I1012" t="s">
        <v>1390</v>
      </c>
      <c r="J1012" t="s">
        <v>1428</v>
      </c>
      <c r="K1012" t="s">
        <v>1392</v>
      </c>
      <c r="L1012" t="s">
        <v>1390</v>
      </c>
      <c r="M1012" t="s">
        <v>1492</v>
      </c>
      <c r="N1012" s="28">
        <v>105362371</v>
      </c>
      <c r="O1012" s="28">
        <v>105362371</v>
      </c>
      <c r="P1012" s="28">
        <v>105362371</v>
      </c>
      <c r="Q1012" s="28" t="str">
        <f>IF(AND(LEN(CUIPO_datos_abiertos[[#This Row],[COD_PROGRAMATICO_MGA]])=7,ISNUMBER(VALUE(CUIPO_datos_abiertos[[#This Row],[COD_PROGRAMATICO_MGA]]))),"VALIDO","")</f>
        <v>VALIDO</v>
      </c>
    </row>
    <row r="1013" spans="1:17" hidden="1" x14ac:dyDescent="0.3">
      <c r="A1013">
        <v>20260301</v>
      </c>
      <c r="B1013" t="s">
        <v>1384</v>
      </c>
      <c r="C1013" t="s">
        <v>1388</v>
      </c>
      <c r="D1013" t="s">
        <v>1386</v>
      </c>
      <c r="E1013" t="s">
        <v>1402</v>
      </c>
      <c r="F1013" t="str">
        <f>LEFT(CUIPO_datos_abiertos[[#This Row],[COD_PROGRAMATICO_MGA]],4)</f>
        <v>NO A</v>
      </c>
      <c r="G1013" t="s">
        <v>1390</v>
      </c>
      <c r="H1013" t="s">
        <v>1390</v>
      </c>
      <c r="I1013" t="s">
        <v>1390</v>
      </c>
      <c r="J1013" t="s">
        <v>1390</v>
      </c>
      <c r="K1013" t="s">
        <v>1390</v>
      </c>
      <c r="L1013" t="s">
        <v>1390</v>
      </c>
      <c r="M1013" t="s">
        <v>1390</v>
      </c>
      <c r="N1013" s="28">
        <v>38239192279</v>
      </c>
      <c r="O1013" s="28">
        <v>16469954005</v>
      </c>
      <c r="P1013" s="28">
        <v>16469954005</v>
      </c>
      <c r="Q1013" s="28" t="str">
        <f>IF(AND(LEN(CUIPO_datos_abiertos[[#This Row],[COD_PROGRAMATICO_MGA]])=7,ISNUMBER(VALUE(CUIPO_datos_abiertos[[#This Row],[COD_PROGRAMATICO_MGA]]))),"VALIDO","")</f>
        <v/>
      </c>
    </row>
    <row r="1014" spans="1:17" hidden="1" x14ac:dyDescent="0.3">
      <c r="A1014">
        <v>20251201</v>
      </c>
      <c r="B1014" t="s">
        <v>1384</v>
      </c>
      <c r="C1014" t="s">
        <v>1388</v>
      </c>
      <c r="D1014" t="s">
        <v>1386</v>
      </c>
      <c r="E1014" t="s">
        <v>1398</v>
      </c>
      <c r="F1014" t="str">
        <f>LEFT(CUIPO_datos_abiertos[[#This Row],[COD_PROGRAMATICO_MGA]],4)</f>
        <v>0</v>
      </c>
      <c r="G1014" t="s">
        <v>1388</v>
      </c>
      <c r="H1014" t="s">
        <v>1389</v>
      </c>
      <c r="I1014" t="s">
        <v>1390</v>
      </c>
      <c r="J1014" t="s">
        <v>1391</v>
      </c>
      <c r="K1014" t="s">
        <v>1392</v>
      </c>
      <c r="L1014" t="s">
        <v>1390</v>
      </c>
      <c r="M1014" t="s">
        <v>1390</v>
      </c>
      <c r="N1014" s="28">
        <v>2146017879</v>
      </c>
      <c r="O1014" s="28">
        <v>2146017879</v>
      </c>
      <c r="P1014" s="28">
        <v>2146017879</v>
      </c>
      <c r="Q1014" s="28" t="str">
        <f>IF(AND(LEN(CUIPO_datos_abiertos[[#This Row],[COD_PROGRAMATICO_MGA]])=7,ISNUMBER(VALUE(CUIPO_datos_abiertos[[#This Row],[COD_PROGRAMATICO_MGA]]))),"VALIDO","")</f>
        <v/>
      </c>
    </row>
    <row r="1015" spans="1:17" hidden="1" x14ac:dyDescent="0.3">
      <c r="A1015">
        <v>20251201</v>
      </c>
      <c r="B1015" t="s">
        <v>1384</v>
      </c>
      <c r="C1015" t="s">
        <v>1385</v>
      </c>
      <c r="D1015" t="s">
        <v>1386</v>
      </c>
      <c r="E1015" t="s">
        <v>1443</v>
      </c>
      <c r="F1015" t="str">
        <f>LEFT(CUIPO_datos_abiertos[[#This Row],[COD_PROGRAMATICO_MGA]],4)</f>
        <v>0</v>
      </c>
      <c r="G1015" t="s">
        <v>1388</v>
      </c>
      <c r="H1015" t="s">
        <v>1389</v>
      </c>
      <c r="I1015" t="s">
        <v>1390</v>
      </c>
      <c r="J1015" t="s">
        <v>1391</v>
      </c>
      <c r="K1015" t="s">
        <v>1392</v>
      </c>
      <c r="L1015" t="s">
        <v>1390</v>
      </c>
      <c r="M1015" t="s">
        <v>1390</v>
      </c>
      <c r="N1015" s="28">
        <v>51704529</v>
      </c>
      <c r="O1015" s="28">
        <v>51704529</v>
      </c>
      <c r="P1015" s="28">
        <v>51704529</v>
      </c>
      <c r="Q1015" s="28" t="str">
        <f>IF(AND(LEN(CUIPO_datos_abiertos[[#This Row],[COD_PROGRAMATICO_MGA]])=7,ISNUMBER(VALUE(CUIPO_datos_abiertos[[#This Row],[COD_PROGRAMATICO_MGA]]))),"VALIDO","")</f>
        <v/>
      </c>
    </row>
    <row r="1016" spans="1:17" hidden="1" x14ac:dyDescent="0.3">
      <c r="A1016">
        <v>20260301</v>
      </c>
      <c r="B1016" t="s">
        <v>1384</v>
      </c>
      <c r="C1016" t="s">
        <v>1388</v>
      </c>
      <c r="D1016" t="s">
        <v>1386</v>
      </c>
      <c r="E1016" t="s">
        <v>1394</v>
      </c>
      <c r="F1016" t="str">
        <f>LEFT(CUIPO_datos_abiertos[[#This Row],[COD_PROGRAMATICO_MGA]],4)</f>
        <v>NO A</v>
      </c>
      <c r="G1016" t="s">
        <v>1390</v>
      </c>
      <c r="H1016" t="s">
        <v>1390</v>
      </c>
      <c r="I1016" t="s">
        <v>1390</v>
      </c>
      <c r="J1016" t="s">
        <v>1390</v>
      </c>
      <c r="K1016" t="s">
        <v>1390</v>
      </c>
      <c r="L1016" t="s">
        <v>1390</v>
      </c>
      <c r="M1016" t="s">
        <v>1390</v>
      </c>
      <c r="N1016" s="28">
        <v>219076272</v>
      </c>
      <c r="O1016" s="28">
        <v>219076272</v>
      </c>
      <c r="P1016" s="28">
        <v>189931672</v>
      </c>
      <c r="Q1016" s="28" t="str">
        <f>IF(AND(LEN(CUIPO_datos_abiertos[[#This Row],[COD_PROGRAMATICO_MGA]])=7,ISNUMBER(VALUE(CUIPO_datos_abiertos[[#This Row],[COD_PROGRAMATICO_MGA]]))),"VALIDO","")</f>
        <v/>
      </c>
    </row>
    <row r="1017" spans="1:17" hidden="1" x14ac:dyDescent="0.3">
      <c r="A1017">
        <v>20260301</v>
      </c>
      <c r="B1017" t="s">
        <v>1384</v>
      </c>
      <c r="C1017" t="s">
        <v>1388</v>
      </c>
      <c r="D1017" t="s">
        <v>1386</v>
      </c>
      <c r="E1017" t="s">
        <v>1443</v>
      </c>
      <c r="F1017" t="str">
        <f>LEFT(CUIPO_datos_abiertos[[#This Row],[COD_PROGRAMATICO_MGA]],4)</f>
        <v>NO A</v>
      </c>
      <c r="G1017" t="s">
        <v>1390</v>
      </c>
      <c r="H1017" t="s">
        <v>1390</v>
      </c>
      <c r="I1017" t="s">
        <v>1390</v>
      </c>
      <c r="J1017" t="s">
        <v>1390</v>
      </c>
      <c r="K1017" t="s">
        <v>1390</v>
      </c>
      <c r="L1017" t="s">
        <v>1390</v>
      </c>
      <c r="M1017" t="s">
        <v>1390</v>
      </c>
      <c r="N1017" s="28">
        <v>25119795</v>
      </c>
      <c r="O1017" s="28">
        <v>25119795</v>
      </c>
      <c r="P1017" s="28">
        <v>25119795</v>
      </c>
      <c r="Q1017" s="28" t="str">
        <f>IF(AND(LEN(CUIPO_datos_abiertos[[#This Row],[COD_PROGRAMATICO_MGA]])=7,ISNUMBER(VALUE(CUIPO_datos_abiertos[[#This Row],[COD_PROGRAMATICO_MGA]]))),"VALIDO","")</f>
        <v/>
      </c>
    </row>
    <row r="1018" spans="1:17" hidden="1" x14ac:dyDescent="0.3">
      <c r="A1018">
        <v>20251201</v>
      </c>
      <c r="B1018" t="s">
        <v>1384</v>
      </c>
      <c r="C1018" t="s">
        <v>1390</v>
      </c>
      <c r="D1018" t="s">
        <v>1386</v>
      </c>
      <c r="E1018" t="s">
        <v>1398</v>
      </c>
      <c r="F1018" t="str">
        <f>LEFT(CUIPO_datos_abiertos[[#This Row],[COD_PROGRAMATICO_MGA]],4)</f>
        <v>0</v>
      </c>
      <c r="G1018" t="s">
        <v>1388</v>
      </c>
      <c r="H1018" t="s">
        <v>1389</v>
      </c>
      <c r="I1018" t="s">
        <v>1390</v>
      </c>
      <c r="J1018" t="s">
        <v>1415</v>
      </c>
      <c r="K1018" t="s">
        <v>1392</v>
      </c>
      <c r="L1018" t="s">
        <v>1390</v>
      </c>
      <c r="M1018" t="s">
        <v>1518</v>
      </c>
      <c r="N1018" s="28">
        <v>607971721</v>
      </c>
      <c r="O1018" s="28">
        <v>607971721</v>
      </c>
      <c r="P1018" s="28">
        <v>607971721</v>
      </c>
      <c r="Q1018" s="28" t="str">
        <f>IF(AND(LEN(CUIPO_datos_abiertos[[#This Row],[COD_PROGRAMATICO_MGA]])=7,ISNUMBER(VALUE(CUIPO_datos_abiertos[[#This Row],[COD_PROGRAMATICO_MGA]]))),"VALIDO","")</f>
        <v/>
      </c>
    </row>
    <row r="1019" spans="1:17" hidden="1" x14ac:dyDescent="0.3">
      <c r="A1019">
        <v>20251201</v>
      </c>
      <c r="B1019" t="s">
        <v>1384</v>
      </c>
      <c r="C1019" t="s">
        <v>1388</v>
      </c>
      <c r="D1019" t="s">
        <v>1386</v>
      </c>
      <c r="E1019" t="s">
        <v>1398</v>
      </c>
      <c r="F1019" t="str">
        <f>LEFT(CUIPO_datos_abiertos[[#This Row],[COD_PROGRAMATICO_MGA]],4)</f>
        <v>NO A</v>
      </c>
      <c r="G1019" t="s">
        <v>1390</v>
      </c>
      <c r="H1019" t="s">
        <v>1390</v>
      </c>
      <c r="I1019" t="s">
        <v>1390</v>
      </c>
      <c r="J1019" t="s">
        <v>1390</v>
      </c>
      <c r="K1019" t="s">
        <v>1390</v>
      </c>
      <c r="L1019" t="s">
        <v>1390</v>
      </c>
      <c r="M1019" t="s">
        <v>1390</v>
      </c>
      <c r="N1019" s="28">
        <v>3017190120</v>
      </c>
      <c r="O1019" s="28">
        <v>2989553120</v>
      </c>
      <c r="P1019" s="28">
        <v>2983859120</v>
      </c>
      <c r="Q1019" s="28" t="str">
        <f>IF(AND(LEN(CUIPO_datos_abiertos[[#This Row],[COD_PROGRAMATICO_MGA]])=7,ISNUMBER(VALUE(CUIPO_datos_abiertos[[#This Row],[COD_PROGRAMATICO_MGA]]))),"VALIDO","")</f>
        <v/>
      </c>
    </row>
    <row r="1020" spans="1:17" hidden="1" x14ac:dyDescent="0.3">
      <c r="A1020">
        <v>20260301</v>
      </c>
      <c r="B1020" t="s">
        <v>1384</v>
      </c>
      <c r="C1020" t="s">
        <v>1749</v>
      </c>
      <c r="D1020" t="s">
        <v>1386</v>
      </c>
      <c r="E1020" t="s">
        <v>1402</v>
      </c>
      <c r="F1020" t="str">
        <f>LEFT(CUIPO_datos_abiertos[[#This Row],[COD_PROGRAMATICO_MGA]],4)</f>
        <v>2201</v>
      </c>
      <c r="G1020" t="s">
        <v>51</v>
      </c>
      <c r="H1020" t="s">
        <v>1530</v>
      </c>
      <c r="I1020" t="s">
        <v>1615</v>
      </c>
      <c r="J1020" t="s">
        <v>1404</v>
      </c>
      <c r="K1020" t="s">
        <v>1392</v>
      </c>
      <c r="L1020" t="s">
        <v>1390</v>
      </c>
      <c r="M1020" t="s">
        <v>1390</v>
      </c>
      <c r="N1020" s="28">
        <v>114597402</v>
      </c>
      <c r="O1020" s="28">
        <v>14560210</v>
      </c>
      <c r="P1020" s="28">
        <v>11301274</v>
      </c>
      <c r="Q1020" s="28" t="str">
        <f>IF(AND(LEN(CUIPO_datos_abiertos[[#This Row],[COD_PROGRAMATICO_MGA]])=7,ISNUMBER(VALUE(CUIPO_datos_abiertos[[#This Row],[COD_PROGRAMATICO_MGA]]))),"VALIDO","")</f>
        <v>VALIDO</v>
      </c>
    </row>
    <row r="1021" spans="1:17" hidden="1" x14ac:dyDescent="0.3">
      <c r="A1021">
        <v>20251201</v>
      </c>
      <c r="B1021" t="s">
        <v>1384</v>
      </c>
      <c r="C1021" t="s">
        <v>1750</v>
      </c>
      <c r="D1021" t="s">
        <v>1386</v>
      </c>
      <c r="E1021" t="s">
        <v>1398</v>
      </c>
      <c r="F1021" t="str">
        <f>LEFT(CUIPO_datos_abiertos[[#This Row],[COD_PROGRAMATICO_MGA]],4)</f>
        <v>4599</v>
      </c>
      <c r="G1021" t="s">
        <v>74</v>
      </c>
      <c r="H1021" t="s">
        <v>1411</v>
      </c>
      <c r="I1021" t="s">
        <v>1390</v>
      </c>
      <c r="J1021" t="s">
        <v>1415</v>
      </c>
      <c r="K1021" t="s">
        <v>1392</v>
      </c>
      <c r="L1021" t="s">
        <v>1390</v>
      </c>
      <c r="M1021" t="s">
        <v>1390</v>
      </c>
      <c r="N1021" s="28">
        <v>205305165</v>
      </c>
      <c r="O1021" s="28">
        <v>0</v>
      </c>
      <c r="P1021" s="28">
        <v>0</v>
      </c>
      <c r="Q1021" s="28" t="str">
        <f>IF(AND(LEN(CUIPO_datos_abiertos[[#This Row],[COD_PROGRAMATICO_MGA]])=7,ISNUMBER(VALUE(CUIPO_datos_abiertos[[#This Row],[COD_PROGRAMATICO_MGA]]))),"VALIDO","")</f>
        <v>VALIDO</v>
      </c>
    </row>
    <row r="1022" spans="1:17" hidden="1" x14ac:dyDescent="0.3">
      <c r="A1022">
        <v>20251201</v>
      </c>
      <c r="B1022" t="s">
        <v>1384</v>
      </c>
      <c r="C1022" t="s">
        <v>1245</v>
      </c>
      <c r="D1022" t="s">
        <v>1386</v>
      </c>
      <c r="E1022" t="s">
        <v>1394</v>
      </c>
      <c r="F1022" t="str">
        <f>LEFT(CUIPO_datos_abiertos[[#This Row],[COD_PROGRAMATICO_MGA]],4)</f>
        <v>1903</v>
      </c>
      <c r="G1022" t="s">
        <v>78</v>
      </c>
      <c r="H1022" t="s">
        <v>1419</v>
      </c>
      <c r="I1022" t="s">
        <v>1659</v>
      </c>
      <c r="J1022" t="s">
        <v>1421</v>
      </c>
      <c r="K1022" t="s">
        <v>1392</v>
      </c>
      <c r="L1022" t="s">
        <v>1390</v>
      </c>
      <c r="M1022" t="s">
        <v>1390</v>
      </c>
      <c r="N1022" s="28">
        <v>2328232585</v>
      </c>
      <c r="O1022" s="28">
        <v>2327823541</v>
      </c>
      <c r="P1022" s="28">
        <v>2327823541</v>
      </c>
      <c r="Q1022" s="28" t="str">
        <f>IF(AND(LEN(CUIPO_datos_abiertos[[#This Row],[COD_PROGRAMATICO_MGA]])=7,ISNUMBER(VALUE(CUIPO_datos_abiertos[[#This Row],[COD_PROGRAMATICO_MGA]]))),"VALIDO","")</f>
        <v>VALIDO</v>
      </c>
    </row>
    <row r="1023" spans="1:17" hidden="1" x14ac:dyDescent="0.3">
      <c r="A1023">
        <v>20251201</v>
      </c>
      <c r="B1023" t="s">
        <v>1384</v>
      </c>
      <c r="C1023" t="s">
        <v>1388</v>
      </c>
      <c r="D1023" t="s">
        <v>1386</v>
      </c>
      <c r="E1023" t="s">
        <v>1398</v>
      </c>
      <c r="F1023" t="str">
        <f>LEFT(CUIPO_datos_abiertos[[#This Row],[COD_PROGRAMATICO_MGA]],4)</f>
        <v>4301</v>
      </c>
      <c r="G1023" t="s">
        <v>418</v>
      </c>
      <c r="H1023" t="s">
        <v>1389</v>
      </c>
      <c r="I1023" t="s">
        <v>1390</v>
      </c>
      <c r="J1023" t="s">
        <v>1391</v>
      </c>
      <c r="K1023" t="s">
        <v>1392</v>
      </c>
      <c r="L1023" t="s">
        <v>1390</v>
      </c>
      <c r="M1023" t="s">
        <v>1492</v>
      </c>
      <c r="N1023" s="28">
        <v>28333333</v>
      </c>
      <c r="O1023" s="28">
        <v>28333333</v>
      </c>
      <c r="P1023" s="28">
        <v>28333333</v>
      </c>
      <c r="Q1023" s="28" t="str">
        <f>IF(AND(LEN(CUIPO_datos_abiertos[[#This Row],[COD_PROGRAMATICO_MGA]])=7,ISNUMBER(VALUE(CUIPO_datos_abiertos[[#This Row],[COD_PROGRAMATICO_MGA]]))),"VALIDO","")</f>
        <v>VALIDO</v>
      </c>
    </row>
    <row r="1024" spans="1:17" hidden="1" x14ac:dyDescent="0.3">
      <c r="A1024">
        <v>20251201</v>
      </c>
      <c r="B1024" t="s">
        <v>1384</v>
      </c>
      <c r="C1024" t="s">
        <v>1407</v>
      </c>
      <c r="D1024" t="s">
        <v>1386</v>
      </c>
      <c r="E1024" t="s">
        <v>1402</v>
      </c>
      <c r="F1024" t="str">
        <f>LEFT(CUIPO_datos_abiertos[[#This Row],[COD_PROGRAMATICO_MGA]],4)</f>
        <v>2201</v>
      </c>
      <c r="G1024" t="s">
        <v>51</v>
      </c>
      <c r="H1024" t="s">
        <v>1389</v>
      </c>
      <c r="I1024" t="s">
        <v>1458</v>
      </c>
      <c r="J1024" t="s">
        <v>1404</v>
      </c>
      <c r="K1024" t="s">
        <v>1392</v>
      </c>
      <c r="L1024" t="s">
        <v>1390</v>
      </c>
      <c r="M1024" t="s">
        <v>1390</v>
      </c>
      <c r="N1024" s="28">
        <v>199640295</v>
      </c>
      <c r="O1024" s="28">
        <v>199640295</v>
      </c>
      <c r="P1024" s="28">
        <v>199640295</v>
      </c>
      <c r="Q1024" s="28" t="str">
        <f>IF(AND(LEN(CUIPO_datos_abiertos[[#This Row],[COD_PROGRAMATICO_MGA]])=7,ISNUMBER(VALUE(CUIPO_datos_abiertos[[#This Row],[COD_PROGRAMATICO_MGA]]))),"VALIDO","")</f>
        <v>VALIDO</v>
      </c>
    </row>
    <row r="1025" spans="1:17" hidden="1" x14ac:dyDescent="0.3">
      <c r="A1025">
        <v>20251201</v>
      </c>
      <c r="B1025" t="s">
        <v>1384</v>
      </c>
      <c r="C1025" t="s">
        <v>1388</v>
      </c>
      <c r="D1025" t="s">
        <v>1386</v>
      </c>
      <c r="E1025" t="s">
        <v>1398</v>
      </c>
      <c r="F1025" t="str">
        <f>LEFT(CUIPO_datos_abiertos[[#This Row],[COD_PROGRAMATICO_MGA]],4)</f>
        <v>0</v>
      </c>
      <c r="G1025" t="s">
        <v>1388</v>
      </c>
      <c r="H1025" t="s">
        <v>1389</v>
      </c>
      <c r="I1025" t="s">
        <v>1390</v>
      </c>
      <c r="J1025" t="s">
        <v>1391</v>
      </c>
      <c r="K1025" t="s">
        <v>1392</v>
      </c>
      <c r="L1025" t="s">
        <v>1390</v>
      </c>
      <c r="M1025" t="s">
        <v>1390</v>
      </c>
      <c r="N1025" s="28">
        <v>146698602</v>
      </c>
      <c r="O1025" s="28">
        <v>146698602</v>
      </c>
      <c r="P1025" s="28">
        <v>146698602</v>
      </c>
      <c r="Q1025" s="28" t="str">
        <f>IF(AND(LEN(CUIPO_datos_abiertos[[#This Row],[COD_PROGRAMATICO_MGA]])=7,ISNUMBER(VALUE(CUIPO_datos_abiertos[[#This Row],[COD_PROGRAMATICO_MGA]]))),"VALIDO","")</f>
        <v/>
      </c>
    </row>
    <row r="1026" spans="1:17" hidden="1" x14ac:dyDescent="0.3">
      <c r="A1026">
        <v>20260301</v>
      </c>
      <c r="B1026" t="s">
        <v>1384</v>
      </c>
      <c r="C1026" t="s">
        <v>1388</v>
      </c>
      <c r="D1026" t="s">
        <v>1386</v>
      </c>
      <c r="E1026" t="s">
        <v>1394</v>
      </c>
      <c r="F1026" t="str">
        <f>LEFT(CUIPO_datos_abiertos[[#This Row],[COD_PROGRAMATICO_MGA]],4)</f>
        <v>1903</v>
      </c>
      <c r="G1026" t="s">
        <v>1399</v>
      </c>
      <c r="H1026" t="s">
        <v>1389</v>
      </c>
      <c r="I1026" t="s">
        <v>1400</v>
      </c>
      <c r="J1026" t="s">
        <v>1396</v>
      </c>
      <c r="K1026" t="s">
        <v>1392</v>
      </c>
      <c r="L1026" t="s">
        <v>1390</v>
      </c>
      <c r="M1026" t="s">
        <v>1390</v>
      </c>
      <c r="N1026" s="28">
        <v>119504672</v>
      </c>
      <c r="O1026" s="28">
        <v>119504672</v>
      </c>
      <c r="P1026" s="28">
        <v>119504672</v>
      </c>
      <c r="Q1026" s="28" t="str">
        <f>IF(AND(LEN(CUIPO_datos_abiertos[[#This Row],[COD_PROGRAMATICO_MGA]])=7,ISNUMBER(VALUE(CUIPO_datos_abiertos[[#This Row],[COD_PROGRAMATICO_MGA]]))),"VALIDO","")</f>
        <v>VALIDO</v>
      </c>
    </row>
    <row r="1027" spans="1:17" hidden="1" x14ac:dyDescent="0.3">
      <c r="A1027">
        <v>20260301</v>
      </c>
      <c r="B1027" t="s">
        <v>1384</v>
      </c>
      <c r="C1027" t="s">
        <v>1488</v>
      </c>
      <c r="D1027" t="s">
        <v>1386</v>
      </c>
      <c r="E1027" t="s">
        <v>1398</v>
      </c>
      <c r="F1027" t="str">
        <f>LEFT(CUIPO_datos_abiertos[[#This Row],[COD_PROGRAMATICO_MGA]],4)</f>
        <v>2402</v>
      </c>
      <c r="G1027" t="s">
        <v>1658</v>
      </c>
      <c r="H1027" t="s">
        <v>1389</v>
      </c>
      <c r="I1027" t="s">
        <v>1390</v>
      </c>
      <c r="J1027" t="s">
        <v>1489</v>
      </c>
      <c r="K1027" t="s">
        <v>1392</v>
      </c>
      <c r="L1027" t="s">
        <v>1390</v>
      </c>
      <c r="M1027" t="s">
        <v>1390</v>
      </c>
      <c r="N1027" s="28">
        <v>16403279675</v>
      </c>
      <c r="O1027" s="28">
        <v>7181289801</v>
      </c>
      <c r="P1027" s="28">
        <v>7181289801</v>
      </c>
      <c r="Q1027" s="28" t="str">
        <f>IF(AND(LEN(CUIPO_datos_abiertos[[#This Row],[COD_PROGRAMATICO_MGA]])=7,ISNUMBER(VALUE(CUIPO_datos_abiertos[[#This Row],[COD_PROGRAMATICO_MGA]]))),"VALIDO","")</f>
        <v>VALIDO</v>
      </c>
    </row>
    <row r="1028" spans="1:17" hidden="1" x14ac:dyDescent="0.3">
      <c r="A1028">
        <v>20251201</v>
      </c>
      <c r="B1028" t="s">
        <v>1384</v>
      </c>
      <c r="C1028" t="s">
        <v>1390</v>
      </c>
      <c r="D1028" t="s">
        <v>1386</v>
      </c>
      <c r="E1028" t="s">
        <v>1398</v>
      </c>
      <c r="F1028" t="str">
        <f>LEFT(CUIPO_datos_abiertos[[#This Row],[COD_PROGRAMATICO_MGA]],4)</f>
        <v>2201</v>
      </c>
      <c r="G1028" t="s">
        <v>1751</v>
      </c>
      <c r="H1028" t="s">
        <v>1601</v>
      </c>
      <c r="I1028" t="s">
        <v>1390</v>
      </c>
      <c r="J1028" t="s">
        <v>1428</v>
      </c>
      <c r="K1028" t="s">
        <v>1392</v>
      </c>
      <c r="L1028" t="s">
        <v>1390</v>
      </c>
      <c r="M1028" t="s">
        <v>1390</v>
      </c>
      <c r="N1028" s="28">
        <v>35563976</v>
      </c>
      <c r="O1028" s="28">
        <v>35563976</v>
      </c>
      <c r="P1028" s="28">
        <v>35563976</v>
      </c>
      <c r="Q1028" s="28" t="str">
        <f>IF(AND(LEN(CUIPO_datos_abiertos[[#This Row],[COD_PROGRAMATICO_MGA]])=7,ISNUMBER(VALUE(CUIPO_datos_abiertos[[#This Row],[COD_PROGRAMATICO_MGA]]))),"VALIDO","")</f>
        <v>VALIDO</v>
      </c>
    </row>
    <row r="1029" spans="1:17" hidden="1" x14ac:dyDescent="0.3">
      <c r="A1029">
        <v>20260301</v>
      </c>
      <c r="B1029" t="s">
        <v>1384</v>
      </c>
      <c r="C1029" t="s">
        <v>1401</v>
      </c>
      <c r="D1029" t="s">
        <v>1386</v>
      </c>
      <c r="E1029" t="s">
        <v>1402</v>
      </c>
      <c r="F1029" t="str">
        <f>LEFT(CUIPO_datos_abiertos[[#This Row],[COD_PROGRAMATICO_MGA]],4)</f>
        <v>2201</v>
      </c>
      <c r="G1029" t="s">
        <v>51</v>
      </c>
      <c r="H1029" t="s">
        <v>1389</v>
      </c>
      <c r="I1029" t="s">
        <v>1408</v>
      </c>
      <c r="J1029" t="s">
        <v>1404</v>
      </c>
      <c r="K1029" t="s">
        <v>1392</v>
      </c>
      <c r="L1029" t="s">
        <v>1390</v>
      </c>
      <c r="M1029" t="s">
        <v>1495</v>
      </c>
      <c r="N1029" s="28">
        <v>57962900</v>
      </c>
      <c r="O1029" s="28">
        <v>57962900</v>
      </c>
      <c r="P1029" s="28">
        <v>57962900</v>
      </c>
      <c r="Q1029" s="28" t="str">
        <f>IF(AND(LEN(CUIPO_datos_abiertos[[#This Row],[COD_PROGRAMATICO_MGA]])=7,ISNUMBER(VALUE(CUIPO_datos_abiertos[[#This Row],[COD_PROGRAMATICO_MGA]]))),"VALIDO","")</f>
        <v>VALIDO</v>
      </c>
    </row>
    <row r="1030" spans="1:17" hidden="1" x14ac:dyDescent="0.3">
      <c r="A1030">
        <v>20260301</v>
      </c>
      <c r="B1030" t="s">
        <v>1384</v>
      </c>
      <c r="C1030" t="s">
        <v>1752</v>
      </c>
      <c r="D1030" t="s">
        <v>1386</v>
      </c>
      <c r="E1030" t="s">
        <v>1398</v>
      </c>
      <c r="F1030" t="str">
        <f>LEFT(CUIPO_datos_abiertos[[#This Row],[COD_PROGRAMATICO_MGA]],4)</f>
        <v>4104</v>
      </c>
      <c r="G1030" t="s">
        <v>192</v>
      </c>
      <c r="H1030" t="s">
        <v>1411</v>
      </c>
      <c r="I1030" t="s">
        <v>1390</v>
      </c>
      <c r="J1030" t="s">
        <v>1415</v>
      </c>
      <c r="K1030" t="s">
        <v>1392</v>
      </c>
      <c r="L1030" t="s">
        <v>1390</v>
      </c>
      <c r="M1030" t="s">
        <v>1390</v>
      </c>
      <c r="N1030" s="28">
        <v>90000000</v>
      </c>
      <c r="O1030" s="28">
        <v>90000000</v>
      </c>
      <c r="P1030" s="28">
        <v>90000000</v>
      </c>
      <c r="Q1030" s="28" t="str">
        <f>IF(AND(LEN(CUIPO_datos_abiertos[[#This Row],[COD_PROGRAMATICO_MGA]])=7,ISNUMBER(VALUE(CUIPO_datos_abiertos[[#This Row],[COD_PROGRAMATICO_MGA]]))),"VALIDO","")</f>
        <v>VALIDO</v>
      </c>
    </row>
    <row r="1031" spans="1:17" hidden="1" x14ac:dyDescent="0.3">
      <c r="A1031">
        <v>20251201</v>
      </c>
      <c r="B1031" t="s">
        <v>1384</v>
      </c>
      <c r="C1031" t="s">
        <v>1407</v>
      </c>
      <c r="D1031" t="s">
        <v>1386</v>
      </c>
      <c r="E1031" t="s">
        <v>1402</v>
      </c>
      <c r="F1031" t="str">
        <f>LEFT(CUIPO_datos_abiertos[[#This Row],[COD_PROGRAMATICO_MGA]],4)</f>
        <v>2201</v>
      </c>
      <c r="G1031" t="s">
        <v>51</v>
      </c>
      <c r="H1031" t="s">
        <v>1389</v>
      </c>
      <c r="I1031" t="s">
        <v>1426</v>
      </c>
      <c r="J1031" t="s">
        <v>1404</v>
      </c>
      <c r="K1031" t="s">
        <v>1392</v>
      </c>
      <c r="L1031" t="s">
        <v>1390</v>
      </c>
      <c r="M1031" t="s">
        <v>1409</v>
      </c>
      <c r="N1031" s="28">
        <v>810742700</v>
      </c>
      <c r="O1031" s="28">
        <v>810742700</v>
      </c>
      <c r="P1031" s="28">
        <v>810742700</v>
      </c>
      <c r="Q1031" s="28" t="str">
        <f>IF(AND(LEN(CUIPO_datos_abiertos[[#This Row],[COD_PROGRAMATICO_MGA]])=7,ISNUMBER(VALUE(CUIPO_datos_abiertos[[#This Row],[COD_PROGRAMATICO_MGA]]))),"VALIDO","")</f>
        <v>VALIDO</v>
      </c>
    </row>
    <row r="1032" spans="1:17" hidden="1" x14ac:dyDescent="0.3">
      <c r="A1032">
        <v>20251201</v>
      </c>
      <c r="B1032" t="s">
        <v>1384</v>
      </c>
      <c r="C1032" t="s">
        <v>1388</v>
      </c>
      <c r="D1032" t="s">
        <v>1386</v>
      </c>
      <c r="E1032" t="s">
        <v>1394</v>
      </c>
      <c r="F1032" t="str">
        <f>LEFT(CUIPO_datos_abiertos[[#This Row],[COD_PROGRAMATICO_MGA]],4)</f>
        <v>0</v>
      </c>
      <c r="G1032" t="s">
        <v>1388</v>
      </c>
      <c r="H1032" t="s">
        <v>1389</v>
      </c>
      <c r="I1032" t="s">
        <v>1405</v>
      </c>
      <c r="J1032" t="s">
        <v>1449</v>
      </c>
      <c r="K1032" t="s">
        <v>1392</v>
      </c>
      <c r="L1032" t="s">
        <v>1390</v>
      </c>
      <c r="M1032" t="s">
        <v>1390</v>
      </c>
      <c r="N1032" s="28">
        <v>5495539416</v>
      </c>
      <c r="O1032" s="28">
        <v>5495539416</v>
      </c>
      <c r="P1032" s="28">
        <v>5495539416</v>
      </c>
      <c r="Q1032" s="28" t="str">
        <f>IF(AND(LEN(CUIPO_datos_abiertos[[#This Row],[COD_PROGRAMATICO_MGA]])=7,ISNUMBER(VALUE(CUIPO_datos_abiertos[[#This Row],[COD_PROGRAMATICO_MGA]]))),"VALIDO","")</f>
        <v/>
      </c>
    </row>
    <row r="1033" spans="1:17" hidden="1" x14ac:dyDescent="0.3">
      <c r="A1033">
        <v>20260301</v>
      </c>
      <c r="B1033" t="s">
        <v>1384</v>
      </c>
      <c r="C1033" t="s">
        <v>1388</v>
      </c>
      <c r="D1033" t="s">
        <v>1386</v>
      </c>
      <c r="E1033" t="s">
        <v>1398</v>
      </c>
      <c r="F1033" t="str">
        <f>LEFT(CUIPO_datos_abiertos[[#This Row],[COD_PROGRAMATICO_MGA]],4)</f>
        <v>NO A</v>
      </c>
      <c r="G1033" t="s">
        <v>1390</v>
      </c>
      <c r="H1033" t="s">
        <v>1390</v>
      </c>
      <c r="I1033" t="s">
        <v>1390</v>
      </c>
      <c r="J1033" t="s">
        <v>1390</v>
      </c>
      <c r="K1033" t="s">
        <v>1390</v>
      </c>
      <c r="L1033" t="s">
        <v>1390</v>
      </c>
      <c r="M1033" t="s">
        <v>1390</v>
      </c>
      <c r="N1033" s="28">
        <v>7624795822</v>
      </c>
      <c r="O1033" s="28">
        <v>2903732587</v>
      </c>
      <c r="P1033" s="28">
        <v>2881163732</v>
      </c>
      <c r="Q1033" s="28" t="str">
        <f>IF(AND(LEN(CUIPO_datos_abiertos[[#This Row],[COD_PROGRAMATICO_MGA]])=7,ISNUMBER(VALUE(CUIPO_datos_abiertos[[#This Row],[COD_PROGRAMATICO_MGA]]))),"VALIDO","")</f>
        <v/>
      </c>
    </row>
    <row r="1034" spans="1:17" hidden="1" x14ac:dyDescent="0.3">
      <c r="A1034">
        <v>20251201</v>
      </c>
      <c r="B1034" t="s">
        <v>1384</v>
      </c>
      <c r="C1034" t="s">
        <v>1407</v>
      </c>
      <c r="D1034" t="s">
        <v>1386</v>
      </c>
      <c r="E1034" t="s">
        <v>1402</v>
      </c>
      <c r="F1034" t="str">
        <f>LEFT(CUIPO_datos_abiertos[[#This Row],[COD_PROGRAMATICO_MGA]],4)</f>
        <v>2201</v>
      </c>
      <c r="G1034" t="s">
        <v>51</v>
      </c>
      <c r="H1034" t="s">
        <v>1389</v>
      </c>
      <c r="I1034" t="s">
        <v>1403</v>
      </c>
      <c r="J1034" t="s">
        <v>1404</v>
      </c>
      <c r="K1034" t="s">
        <v>1392</v>
      </c>
      <c r="L1034" t="s">
        <v>1390</v>
      </c>
      <c r="M1034" t="s">
        <v>1390</v>
      </c>
      <c r="N1034" s="28">
        <v>381323734990</v>
      </c>
      <c r="O1034" s="28">
        <v>381323734990</v>
      </c>
      <c r="P1034" s="28">
        <v>381323734990</v>
      </c>
      <c r="Q1034" s="28" t="str">
        <f>IF(AND(LEN(CUIPO_datos_abiertos[[#This Row],[COD_PROGRAMATICO_MGA]])=7,ISNUMBER(VALUE(CUIPO_datos_abiertos[[#This Row],[COD_PROGRAMATICO_MGA]]))),"VALIDO","")</f>
        <v>VALIDO</v>
      </c>
    </row>
    <row r="1035" spans="1:17" hidden="1" x14ac:dyDescent="0.3">
      <c r="A1035">
        <v>20251201</v>
      </c>
      <c r="B1035" t="s">
        <v>1384</v>
      </c>
      <c r="C1035" t="s">
        <v>1388</v>
      </c>
      <c r="D1035" t="s">
        <v>1386</v>
      </c>
      <c r="E1035" t="s">
        <v>1443</v>
      </c>
      <c r="F1035" t="str">
        <f>LEFT(CUIPO_datos_abiertos[[#This Row],[COD_PROGRAMATICO_MGA]],4)</f>
        <v>0</v>
      </c>
      <c r="G1035" t="s">
        <v>1388</v>
      </c>
      <c r="H1035" t="s">
        <v>1389</v>
      </c>
      <c r="I1035" t="s">
        <v>1390</v>
      </c>
      <c r="J1035" t="s">
        <v>1391</v>
      </c>
      <c r="K1035" t="s">
        <v>1392</v>
      </c>
      <c r="L1035" t="s">
        <v>1390</v>
      </c>
      <c r="M1035" t="s">
        <v>1390</v>
      </c>
      <c r="N1035" s="28">
        <v>29438146</v>
      </c>
      <c r="O1035" s="28">
        <v>29438146</v>
      </c>
      <c r="P1035" s="28">
        <v>29438146</v>
      </c>
      <c r="Q1035" s="28" t="str">
        <f>IF(AND(LEN(CUIPO_datos_abiertos[[#This Row],[COD_PROGRAMATICO_MGA]])=7,ISNUMBER(VALUE(CUIPO_datos_abiertos[[#This Row],[COD_PROGRAMATICO_MGA]]))),"VALIDO","")</f>
        <v/>
      </c>
    </row>
    <row r="1036" spans="1:17" hidden="1" x14ac:dyDescent="0.3">
      <c r="A1036">
        <v>20251201</v>
      </c>
      <c r="B1036" t="s">
        <v>1384</v>
      </c>
      <c r="C1036" t="s">
        <v>1388</v>
      </c>
      <c r="D1036" t="s">
        <v>1397</v>
      </c>
      <c r="E1036" t="s">
        <v>1398</v>
      </c>
      <c r="F1036" t="str">
        <f>LEFT(CUIPO_datos_abiertos[[#This Row],[COD_PROGRAMATICO_MGA]],4)</f>
        <v>NO A</v>
      </c>
      <c r="G1036" t="s">
        <v>1390</v>
      </c>
      <c r="H1036" t="s">
        <v>1390</v>
      </c>
      <c r="I1036" t="s">
        <v>1390</v>
      </c>
      <c r="J1036" t="s">
        <v>1390</v>
      </c>
      <c r="K1036" t="s">
        <v>1390</v>
      </c>
      <c r="L1036" t="s">
        <v>1390</v>
      </c>
      <c r="M1036" t="s">
        <v>1390</v>
      </c>
      <c r="N1036" s="28">
        <v>34887353480</v>
      </c>
      <c r="O1036" s="28">
        <v>34887353480</v>
      </c>
      <c r="P1036" s="28">
        <v>34887353480</v>
      </c>
      <c r="Q1036" s="28" t="str">
        <f>IF(AND(LEN(CUIPO_datos_abiertos[[#This Row],[COD_PROGRAMATICO_MGA]])=7,ISNUMBER(VALUE(CUIPO_datos_abiertos[[#This Row],[COD_PROGRAMATICO_MGA]]))),"VALIDO","")</f>
        <v/>
      </c>
    </row>
    <row r="1037" spans="1:17" hidden="1" x14ac:dyDescent="0.3">
      <c r="A1037">
        <v>20260301</v>
      </c>
      <c r="B1037" t="s">
        <v>1384</v>
      </c>
      <c r="C1037" t="s">
        <v>1753</v>
      </c>
      <c r="D1037" t="s">
        <v>1386</v>
      </c>
      <c r="E1037" t="s">
        <v>1398</v>
      </c>
      <c r="F1037" t="str">
        <f>LEFT(CUIPO_datos_abiertos[[#This Row],[COD_PROGRAMATICO_MGA]],4)</f>
        <v>3301</v>
      </c>
      <c r="G1037" t="s">
        <v>101</v>
      </c>
      <c r="H1037" t="s">
        <v>1389</v>
      </c>
      <c r="I1037" t="s">
        <v>1390</v>
      </c>
      <c r="J1037" t="s">
        <v>1425</v>
      </c>
      <c r="K1037" t="s">
        <v>1392</v>
      </c>
      <c r="L1037" t="s">
        <v>1390</v>
      </c>
      <c r="M1037" t="s">
        <v>1451</v>
      </c>
      <c r="N1037" s="28">
        <v>200000000</v>
      </c>
      <c r="O1037" s="28">
        <v>200000000</v>
      </c>
      <c r="P1037" s="28">
        <v>200000000</v>
      </c>
      <c r="Q1037" s="28" t="str">
        <f>IF(AND(LEN(CUIPO_datos_abiertos[[#This Row],[COD_PROGRAMATICO_MGA]])=7,ISNUMBER(VALUE(CUIPO_datos_abiertos[[#This Row],[COD_PROGRAMATICO_MGA]]))),"VALIDO","")</f>
        <v>VALIDO</v>
      </c>
    </row>
    <row r="1038" spans="1:17" hidden="1" x14ac:dyDescent="0.3">
      <c r="A1038">
        <v>20251201</v>
      </c>
      <c r="B1038" t="s">
        <v>1384</v>
      </c>
      <c r="C1038" t="s">
        <v>1649</v>
      </c>
      <c r="D1038" t="s">
        <v>1386</v>
      </c>
      <c r="E1038" t="s">
        <v>1394</v>
      </c>
      <c r="F1038" t="str">
        <f>LEFT(CUIPO_datos_abiertos[[#This Row],[COD_PROGRAMATICO_MGA]],4)</f>
        <v>1905</v>
      </c>
      <c r="G1038" t="s">
        <v>1437</v>
      </c>
      <c r="H1038" t="s">
        <v>1419</v>
      </c>
      <c r="I1038" t="s">
        <v>1650</v>
      </c>
      <c r="J1038" t="s">
        <v>1501</v>
      </c>
      <c r="K1038" t="s">
        <v>1392</v>
      </c>
      <c r="L1038" t="s">
        <v>1390</v>
      </c>
      <c r="M1038" t="s">
        <v>1390</v>
      </c>
      <c r="N1038" s="28">
        <v>7954171</v>
      </c>
      <c r="O1038" s="28">
        <v>7954171</v>
      </c>
      <c r="P1038" s="28">
        <v>7954171</v>
      </c>
      <c r="Q1038" s="28" t="str">
        <f>IF(AND(LEN(CUIPO_datos_abiertos[[#This Row],[COD_PROGRAMATICO_MGA]])=7,ISNUMBER(VALUE(CUIPO_datos_abiertos[[#This Row],[COD_PROGRAMATICO_MGA]]))),"VALIDO","")</f>
        <v>VALIDO</v>
      </c>
    </row>
    <row r="1039" spans="1:17" hidden="1" x14ac:dyDescent="0.3">
      <c r="A1039">
        <v>20260301</v>
      </c>
      <c r="B1039" t="s">
        <v>1384</v>
      </c>
      <c r="C1039" t="s">
        <v>1754</v>
      </c>
      <c r="D1039" t="s">
        <v>1386</v>
      </c>
      <c r="E1039" t="s">
        <v>1398</v>
      </c>
      <c r="F1039" t="str">
        <f>LEFT(CUIPO_datos_abiertos[[#This Row],[COD_PROGRAMATICO_MGA]],4)</f>
        <v>4599</v>
      </c>
      <c r="G1039" t="s">
        <v>133</v>
      </c>
      <c r="H1039" t="s">
        <v>1411</v>
      </c>
      <c r="I1039" t="s">
        <v>1390</v>
      </c>
      <c r="J1039" t="s">
        <v>1391</v>
      </c>
      <c r="K1039" t="s">
        <v>1392</v>
      </c>
      <c r="L1039" t="s">
        <v>1390</v>
      </c>
      <c r="M1039" t="s">
        <v>1390</v>
      </c>
      <c r="N1039" s="28">
        <v>666400000</v>
      </c>
      <c r="O1039" s="28">
        <v>128100000</v>
      </c>
      <c r="P1039" s="28">
        <v>120600000</v>
      </c>
      <c r="Q1039" s="28" t="str">
        <f>IF(AND(LEN(CUIPO_datos_abiertos[[#This Row],[COD_PROGRAMATICO_MGA]])=7,ISNUMBER(VALUE(CUIPO_datos_abiertos[[#This Row],[COD_PROGRAMATICO_MGA]]))),"VALIDO","")</f>
        <v>VALIDO</v>
      </c>
    </row>
    <row r="1040" spans="1:17" hidden="1" x14ac:dyDescent="0.3">
      <c r="A1040">
        <v>20260301</v>
      </c>
      <c r="B1040" t="s">
        <v>1384</v>
      </c>
      <c r="C1040" t="s">
        <v>1401</v>
      </c>
      <c r="D1040" t="s">
        <v>1386</v>
      </c>
      <c r="E1040" t="s">
        <v>1402</v>
      </c>
      <c r="F1040" t="str">
        <f>LEFT(CUIPO_datos_abiertos[[#This Row],[COD_PROGRAMATICO_MGA]],4)</f>
        <v>2201</v>
      </c>
      <c r="G1040" t="s">
        <v>51</v>
      </c>
      <c r="H1040" t="s">
        <v>1389</v>
      </c>
      <c r="I1040" t="s">
        <v>1408</v>
      </c>
      <c r="J1040" t="s">
        <v>1404</v>
      </c>
      <c r="K1040" t="s">
        <v>1392</v>
      </c>
      <c r="L1040" t="s">
        <v>1390</v>
      </c>
      <c r="M1040" t="s">
        <v>1459</v>
      </c>
      <c r="N1040" s="28">
        <v>57962900</v>
      </c>
      <c r="O1040" s="28">
        <v>57962900</v>
      </c>
      <c r="P1040" s="28">
        <v>57962900</v>
      </c>
      <c r="Q1040" s="28" t="str">
        <f>IF(AND(LEN(CUIPO_datos_abiertos[[#This Row],[COD_PROGRAMATICO_MGA]])=7,ISNUMBER(VALUE(CUIPO_datos_abiertos[[#This Row],[COD_PROGRAMATICO_MGA]]))),"VALIDO","")</f>
        <v>VALIDO</v>
      </c>
    </row>
    <row r="1041" spans="1:17" hidden="1" x14ac:dyDescent="0.3">
      <c r="A1041">
        <v>20251201</v>
      </c>
      <c r="B1041" t="s">
        <v>1384</v>
      </c>
      <c r="C1041" t="s">
        <v>1453</v>
      </c>
      <c r="D1041" t="s">
        <v>1397</v>
      </c>
      <c r="E1041" t="s">
        <v>1398</v>
      </c>
      <c r="F1041" t="str">
        <f>LEFT(CUIPO_datos_abiertos[[#This Row],[COD_PROGRAMATICO_MGA]],4)</f>
        <v>2102</v>
      </c>
      <c r="G1041" t="s">
        <v>90</v>
      </c>
      <c r="H1041" t="s">
        <v>1389</v>
      </c>
      <c r="I1041" t="s">
        <v>1390</v>
      </c>
      <c r="J1041" t="s">
        <v>1425</v>
      </c>
      <c r="K1041" t="s">
        <v>1392</v>
      </c>
      <c r="L1041" t="s">
        <v>1390</v>
      </c>
      <c r="M1041" t="s">
        <v>1390</v>
      </c>
      <c r="N1041" s="28">
        <v>1092325482</v>
      </c>
      <c r="O1041" s="28">
        <v>1092325482</v>
      </c>
      <c r="P1041" s="28">
        <v>1092325482</v>
      </c>
      <c r="Q1041" s="28" t="str">
        <f>IF(AND(LEN(CUIPO_datos_abiertos[[#This Row],[COD_PROGRAMATICO_MGA]])=7,ISNUMBER(VALUE(CUIPO_datos_abiertos[[#This Row],[COD_PROGRAMATICO_MGA]]))),"VALIDO","")</f>
        <v>VALIDO</v>
      </c>
    </row>
    <row r="1042" spans="1:17" hidden="1" x14ac:dyDescent="0.3">
      <c r="A1042">
        <v>20251201</v>
      </c>
      <c r="B1042" t="s">
        <v>1384</v>
      </c>
      <c r="C1042" t="s">
        <v>1539</v>
      </c>
      <c r="D1042" t="s">
        <v>1386</v>
      </c>
      <c r="E1042" t="s">
        <v>1394</v>
      </c>
      <c r="F1042" t="str">
        <f>LEFT(CUIPO_datos_abiertos[[#This Row],[COD_PROGRAMATICO_MGA]],4)</f>
        <v>1905</v>
      </c>
      <c r="G1042" t="s">
        <v>145</v>
      </c>
      <c r="H1042" t="s">
        <v>1419</v>
      </c>
      <c r="I1042" t="s">
        <v>1496</v>
      </c>
      <c r="J1042" t="s">
        <v>1462</v>
      </c>
      <c r="K1042" t="s">
        <v>1392</v>
      </c>
      <c r="L1042" t="s">
        <v>1390</v>
      </c>
      <c r="M1042" t="s">
        <v>1390</v>
      </c>
      <c r="N1042" s="28">
        <v>19634120</v>
      </c>
      <c r="O1042" s="28">
        <v>19634120</v>
      </c>
      <c r="P1042" s="28">
        <v>19634120</v>
      </c>
      <c r="Q1042" s="28" t="str">
        <f>IF(AND(LEN(CUIPO_datos_abiertos[[#This Row],[COD_PROGRAMATICO_MGA]])=7,ISNUMBER(VALUE(CUIPO_datos_abiertos[[#This Row],[COD_PROGRAMATICO_MGA]]))),"VALIDO","")</f>
        <v>VALIDO</v>
      </c>
    </row>
    <row r="1043" spans="1:17" hidden="1" x14ac:dyDescent="0.3">
      <c r="A1043">
        <v>20260301</v>
      </c>
      <c r="B1043" t="s">
        <v>1384</v>
      </c>
      <c r="C1043" t="s">
        <v>1388</v>
      </c>
      <c r="D1043" t="s">
        <v>1386</v>
      </c>
      <c r="E1043" t="s">
        <v>1398</v>
      </c>
      <c r="F1043" t="str">
        <f>LEFT(CUIPO_datos_abiertos[[#This Row],[COD_PROGRAMATICO_MGA]],4)</f>
        <v>NO A</v>
      </c>
      <c r="G1043" t="s">
        <v>1390</v>
      </c>
      <c r="H1043" t="s">
        <v>1390</v>
      </c>
      <c r="I1043" t="s">
        <v>1390</v>
      </c>
      <c r="J1043" t="s">
        <v>1390</v>
      </c>
      <c r="K1043" t="s">
        <v>1390</v>
      </c>
      <c r="L1043" t="s">
        <v>1390</v>
      </c>
      <c r="M1043" t="s">
        <v>1390</v>
      </c>
      <c r="N1043" s="28">
        <v>2825645423</v>
      </c>
      <c r="O1043" s="28">
        <v>2825645423</v>
      </c>
      <c r="P1043" s="28">
        <v>2825645423</v>
      </c>
      <c r="Q1043" s="28" t="str">
        <f>IF(AND(LEN(CUIPO_datos_abiertos[[#This Row],[COD_PROGRAMATICO_MGA]])=7,ISNUMBER(VALUE(CUIPO_datos_abiertos[[#This Row],[COD_PROGRAMATICO_MGA]]))),"VALIDO","")</f>
        <v/>
      </c>
    </row>
    <row r="1044" spans="1:17" hidden="1" x14ac:dyDescent="0.3">
      <c r="A1044">
        <v>20251201</v>
      </c>
      <c r="B1044" t="s">
        <v>1384</v>
      </c>
      <c r="C1044" t="s">
        <v>1505</v>
      </c>
      <c r="D1044" t="s">
        <v>1386</v>
      </c>
      <c r="E1044" t="s">
        <v>1394</v>
      </c>
      <c r="F1044" t="str">
        <f>LEFT(CUIPO_datos_abiertos[[#This Row],[COD_PROGRAMATICO_MGA]],4)</f>
        <v>1905</v>
      </c>
      <c r="G1044" t="s">
        <v>145</v>
      </c>
      <c r="H1044" t="s">
        <v>1419</v>
      </c>
      <c r="I1044" t="s">
        <v>1716</v>
      </c>
      <c r="J1044" t="s">
        <v>1462</v>
      </c>
      <c r="K1044" t="s">
        <v>1392</v>
      </c>
      <c r="L1044" t="s">
        <v>1390</v>
      </c>
      <c r="M1044" t="s">
        <v>1390</v>
      </c>
      <c r="N1044" s="28">
        <v>203970646</v>
      </c>
      <c r="O1044" s="28">
        <v>203970646</v>
      </c>
      <c r="P1044" s="28">
        <v>192011455</v>
      </c>
      <c r="Q1044" s="28" t="str">
        <f>IF(AND(LEN(CUIPO_datos_abiertos[[#This Row],[COD_PROGRAMATICO_MGA]])=7,ISNUMBER(VALUE(CUIPO_datos_abiertos[[#This Row],[COD_PROGRAMATICO_MGA]]))),"VALIDO","")</f>
        <v>VALIDO</v>
      </c>
    </row>
    <row r="1045" spans="1:17" hidden="1" x14ac:dyDescent="0.3">
      <c r="A1045">
        <v>20251201</v>
      </c>
      <c r="B1045" t="s">
        <v>1384</v>
      </c>
      <c r="C1045" t="s">
        <v>1388</v>
      </c>
      <c r="D1045" t="s">
        <v>1386</v>
      </c>
      <c r="E1045" t="s">
        <v>1394</v>
      </c>
      <c r="F1045" t="str">
        <f>LEFT(CUIPO_datos_abiertos[[#This Row],[COD_PROGRAMATICO_MGA]],4)</f>
        <v>NO A</v>
      </c>
      <c r="G1045" t="s">
        <v>1390</v>
      </c>
      <c r="H1045" t="s">
        <v>1390</v>
      </c>
      <c r="I1045" t="s">
        <v>1390</v>
      </c>
      <c r="J1045" t="s">
        <v>1390</v>
      </c>
      <c r="K1045" t="s">
        <v>1390</v>
      </c>
      <c r="L1045" t="s">
        <v>1390</v>
      </c>
      <c r="M1045" t="s">
        <v>1390</v>
      </c>
      <c r="N1045" s="28">
        <v>1552145860</v>
      </c>
      <c r="O1045" s="28">
        <v>1525845860</v>
      </c>
      <c r="P1045" s="28">
        <v>1373087399</v>
      </c>
      <c r="Q1045" s="28" t="str">
        <f>IF(AND(LEN(CUIPO_datos_abiertos[[#This Row],[COD_PROGRAMATICO_MGA]])=7,ISNUMBER(VALUE(CUIPO_datos_abiertos[[#This Row],[COD_PROGRAMATICO_MGA]]))),"VALIDO","")</f>
        <v/>
      </c>
    </row>
    <row r="1046" spans="1:17" hidden="1" x14ac:dyDescent="0.3">
      <c r="A1046">
        <v>20260301</v>
      </c>
      <c r="B1046" t="s">
        <v>1384</v>
      </c>
      <c r="C1046" t="s">
        <v>1388</v>
      </c>
      <c r="D1046" t="s">
        <v>1386</v>
      </c>
      <c r="E1046" t="s">
        <v>1394</v>
      </c>
      <c r="F1046" t="str">
        <f>LEFT(CUIPO_datos_abiertos[[#This Row],[COD_PROGRAMATICO_MGA]],4)</f>
        <v>NO A</v>
      </c>
      <c r="G1046" t="s">
        <v>1390</v>
      </c>
      <c r="H1046" t="s">
        <v>1390</v>
      </c>
      <c r="I1046" t="s">
        <v>1390</v>
      </c>
      <c r="J1046" t="s">
        <v>1390</v>
      </c>
      <c r="K1046" t="s">
        <v>1390</v>
      </c>
      <c r="L1046" t="s">
        <v>1390</v>
      </c>
      <c r="M1046" t="s">
        <v>1390</v>
      </c>
      <c r="N1046" s="28">
        <v>9182319901</v>
      </c>
      <c r="O1046" s="28">
        <v>3223914751</v>
      </c>
      <c r="P1046" s="28">
        <v>2938832421</v>
      </c>
      <c r="Q1046" s="28" t="str">
        <f>IF(AND(LEN(CUIPO_datos_abiertos[[#This Row],[COD_PROGRAMATICO_MGA]])=7,ISNUMBER(VALUE(CUIPO_datos_abiertos[[#This Row],[COD_PROGRAMATICO_MGA]]))),"VALIDO","")</f>
        <v/>
      </c>
    </row>
    <row r="1047" spans="1:17" hidden="1" x14ac:dyDescent="0.3">
      <c r="A1047">
        <v>20260301</v>
      </c>
      <c r="B1047" t="s">
        <v>1384</v>
      </c>
      <c r="C1047" t="s">
        <v>1385</v>
      </c>
      <c r="D1047" t="s">
        <v>1386</v>
      </c>
      <c r="E1047" t="s">
        <v>1443</v>
      </c>
      <c r="F1047" t="str">
        <f>LEFT(CUIPO_datos_abiertos[[#This Row],[COD_PROGRAMATICO_MGA]],4)</f>
        <v>0</v>
      </c>
      <c r="G1047" t="s">
        <v>1388</v>
      </c>
      <c r="H1047" t="s">
        <v>1557</v>
      </c>
      <c r="I1047" t="s">
        <v>1390</v>
      </c>
      <c r="J1047" t="s">
        <v>1391</v>
      </c>
      <c r="K1047" t="s">
        <v>1392</v>
      </c>
      <c r="L1047" t="s">
        <v>1390</v>
      </c>
      <c r="M1047" t="s">
        <v>1390</v>
      </c>
      <c r="N1047" s="28">
        <v>61606069</v>
      </c>
      <c r="O1047" s="28">
        <v>6606069</v>
      </c>
      <c r="P1047" s="28">
        <v>6606069</v>
      </c>
      <c r="Q1047" s="28" t="str">
        <f>IF(AND(LEN(CUIPO_datos_abiertos[[#This Row],[COD_PROGRAMATICO_MGA]])=7,ISNUMBER(VALUE(CUIPO_datos_abiertos[[#This Row],[COD_PROGRAMATICO_MGA]]))),"VALIDO","")</f>
        <v/>
      </c>
    </row>
    <row r="1048" spans="1:17" hidden="1" x14ac:dyDescent="0.3">
      <c r="A1048">
        <v>20260301</v>
      </c>
      <c r="B1048" t="s">
        <v>1384</v>
      </c>
      <c r="C1048" t="s">
        <v>1401</v>
      </c>
      <c r="D1048" t="s">
        <v>1386</v>
      </c>
      <c r="E1048" t="s">
        <v>1402</v>
      </c>
      <c r="F1048" t="str">
        <f>LEFT(CUIPO_datos_abiertos[[#This Row],[COD_PROGRAMATICO_MGA]],4)</f>
        <v>2201</v>
      </c>
      <c r="G1048" t="s">
        <v>51</v>
      </c>
      <c r="H1048" t="s">
        <v>1389</v>
      </c>
      <c r="I1048" t="s">
        <v>1408</v>
      </c>
      <c r="J1048" t="s">
        <v>1404</v>
      </c>
      <c r="K1048" t="s">
        <v>1392</v>
      </c>
      <c r="L1048" t="s">
        <v>1390</v>
      </c>
      <c r="M1048" t="s">
        <v>1390</v>
      </c>
      <c r="N1048" s="28">
        <v>629132782</v>
      </c>
      <c r="O1048" s="28">
        <v>629132782</v>
      </c>
      <c r="P1048" s="28">
        <v>629132782</v>
      </c>
      <c r="Q1048" s="28" t="str">
        <f>IF(AND(LEN(CUIPO_datos_abiertos[[#This Row],[COD_PROGRAMATICO_MGA]])=7,ISNUMBER(VALUE(CUIPO_datos_abiertos[[#This Row],[COD_PROGRAMATICO_MGA]]))),"VALIDO","")</f>
        <v>VALIDO</v>
      </c>
    </row>
    <row r="1049" spans="1:17" hidden="1" x14ac:dyDescent="0.3">
      <c r="A1049">
        <v>20251201</v>
      </c>
      <c r="B1049" t="s">
        <v>1384</v>
      </c>
      <c r="C1049" t="s">
        <v>1388</v>
      </c>
      <c r="D1049" t="s">
        <v>1386</v>
      </c>
      <c r="E1049" t="s">
        <v>1387</v>
      </c>
      <c r="F1049" t="str">
        <f>LEFT(CUIPO_datos_abiertos[[#This Row],[COD_PROGRAMATICO_MGA]],4)</f>
        <v>NO A</v>
      </c>
      <c r="G1049" t="s">
        <v>1390</v>
      </c>
      <c r="H1049" t="s">
        <v>1390</v>
      </c>
      <c r="I1049" t="s">
        <v>1390</v>
      </c>
      <c r="J1049" t="s">
        <v>1390</v>
      </c>
      <c r="K1049" t="s">
        <v>1390</v>
      </c>
      <c r="L1049" t="s">
        <v>1390</v>
      </c>
      <c r="M1049" t="s">
        <v>1390</v>
      </c>
      <c r="N1049" s="28">
        <v>210635868</v>
      </c>
      <c r="O1049" s="28">
        <v>210635868</v>
      </c>
      <c r="P1049" s="28">
        <v>210635868</v>
      </c>
      <c r="Q1049" s="28" t="str">
        <f>IF(AND(LEN(CUIPO_datos_abiertos[[#This Row],[COD_PROGRAMATICO_MGA]])=7,ISNUMBER(VALUE(CUIPO_datos_abiertos[[#This Row],[COD_PROGRAMATICO_MGA]]))),"VALIDO","")</f>
        <v/>
      </c>
    </row>
    <row r="1050" spans="1:17" hidden="1" x14ac:dyDescent="0.3">
      <c r="A1050">
        <v>20260301</v>
      </c>
      <c r="B1050" t="s">
        <v>1384</v>
      </c>
      <c r="C1050" t="s">
        <v>1467</v>
      </c>
      <c r="D1050" t="s">
        <v>1386</v>
      </c>
      <c r="E1050" t="s">
        <v>1394</v>
      </c>
      <c r="F1050" t="str">
        <f>LEFT(CUIPO_datos_abiertos[[#This Row],[COD_PROGRAMATICO_MGA]],4)</f>
        <v>1905</v>
      </c>
      <c r="G1050" t="s">
        <v>1437</v>
      </c>
      <c r="H1050" t="s">
        <v>1419</v>
      </c>
      <c r="I1050" t="s">
        <v>1755</v>
      </c>
      <c r="J1050" t="s">
        <v>1462</v>
      </c>
      <c r="K1050" t="s">
        <v>1392</v>
      </c>
      <c r="L1050" t="s">
        <v>1390</v>
      </c>
      <c r="M1050" t="s">
        <v>1390</v>
      </c>
      <c r="N1050" s="28">
        <v>116928945</v>
      </c>
      <c r="O1050" s="28">
        <v>26424750</v>
      </c>
      <c r="P1050" s="28">
        <v>26424750</v>
      </c>
      <c r="Q1050" s="28" t="str">
        <f>IF(AND(LEN(CUIPO_datos_abiertos[[#This Row],[COD_PROGRAMATICO_MGA]])=7,ISNUMBER(VALUE(CUIPO_datos_abiertos[[#This Row],[COD_PROGRAMATICO_MGA]]))),"VALIDO","")</f>
        <v>VALIDO</v>
      </c>
    </row>
    <row r="1051" spans="1:17" hidden="1" x14ac:dyDescent="0.3">
      <c r="A1051">
        <v>20251201</v>
      </c>
      <c r="B1051" t="s">
        <v>1384</v>
      </c>
      <c r="C1051" t="s">
        <v>1385</v>
      </c>
      <c r="D1051" t="s">
        <v>1386</v>
      </c>
      <c r="E1051" t="s">
        <v>1443</v>
      </c>
      <c r="F1051" t="str">
        <f>LEFT(CUIPO_datos_abiertos[[#This Row],[COD_PROGRAMATICO_MGA]],4)</f>
        <v>0</v>
      </c>
      <c r="G1051" t="s">
        <v>1388</v>
      </c>
      <c r="H1051" t="s">
        <v>1389</v>
      </c>
      <c r="I1051" t="s">
        <v>1390</v>
      </c>
      <c r="J1051" t="s">
        <v>1391</v>
      </c>
      <c r="K1051" t="s">
        <v>1392</v>
      </c>
      <c r="L1051" t="s">
        <v>1390</v>
      </c>
      <c r="M1051" t="s">
        <v>1495</v>
      </c>
      <c r="N1051" s="28">
        <v>12649998</v>
      </c>
      <c r="O1051" s="28">
        <v>12649998</v>
      </c>
      <c r="P1051" s="28">
        <v>11886873</v>
      </c>
      <c r="Q1051" s="28" t="str">
        <f>IF(AND(LEN(CUIPO_datos_abiertos[[#This Row],[COD_PROGRAMATICO_MGA]])=7,ISNUMBER(VALUE(CUIPO_datos_abiertos[[#This Row],[COD_PROGRAMATICO_MGA]]))),"VALIDO","")</f>
        <v/>
      </c>
    </row>
    <row r="1052" spans="1:17" hidden="1" x14ac:dyDescent="0.3">
      <c r="A1052">
        <v>20251201</v>
      </c>
      <c r="B1052" t="s">
        <v>1384</v>
      </c>
      <c r="C1052" t="s">
        <v>1390</v>
      </c>
      <c r="D1052" t="s">
        <v>1386</v>
      </c>
      <c r="E1052" t="s">
        <v>1394</v>
      </c>
      <c r="F1052" t="str">
        <f>LEFT(CUIPO_datos_abiertos[[#This Row],[COD_PROGRAMATICO_MGA]],4)</f>
        <v>1903</v>
      </c>
      <c r="G1052" t="s">
        <v>1399</v>
      </c>
      <c r="H1052" t="s">
        <v>1389</v>
      </c>
      <c r="I1052" t="s">
        <v>1440</v>
      </c>
      <c r="J1052" t="s">
        <v>1441</v>
      </c>
      <c r="K1052" t="s">
        <v>1392</v>
      </c>
      <c r="L1052" t="s">
        <v>1390</v>
      </c>
      <c r="M1052" t="s">
        <v>1756</v>
      </c>
      <c r="N1052" s="28">
        <v>857446074</v>
      </c>
      <c r="O1052" s="28">
        <v>814573771</v>
      </c>
      <c r="P1052" s="28">
        <v>814573771</v>
      </c>
      <c r="Q1052" s="28" t="str">
        <f>IF(AND(LEN(CUIPO_datos_abiertos[[#This Row],[COD_PROGRAMATICO_MGA]])=7,ISNUMBER(VALUE(CUIPO_datos_abiertos[[#This Row],[COD_PROGRAMATICO_MGA]]))),"VALIDO","")</f>
        <v>VALIDO</v>
      </c>
    </row>
    <row r="1053" spans="1:17" hidden="1" x14ac:dyDescent="0.3">
      <c r="A1053">
        <v>20251201</v>
      </c>
      <c r="B1053" t="s">
        <v>1384</v>
      </c>
      <c r="C1053" t="s">
        <v>1625</v>
      </c>
      <c r="D1053" t="s">
        <v>1386</v>
      </c>
      <c r="E1053" t="s">
        <v>1394</v>
      </c>
      <c r="F1053" t="str">
        <f>LEFT(CUIPO_datos_abiertos[[#This Row],[COD_PROGRAMATICO_MGA]],4)</f>
        <v>1906</v>
      </c>
      <c r="G1053" t="s">
        <v>1757</v>
      </c>
      <c r="H1053" t="s">
        <v>1389</v>
      </c>
      <c r="I1053" t="s">
        <v>1395</v>
      </c>
      <c r="J1053" t="s">
        <v>1594</v>
      </c>
      <c r="K1053" t="s">
        <v>1444</v>
      </c>
      <c r="L1053" t="s">
        <v>1390</v>
      </c>
      <c r="M1053" t="s">
        <v>1472</v>
      </c>
      <c r="N1053" s="28">
        <v>8670571610</v>
      </c>
      <c r="O1053" s="28">
        <v>8670571610</v>
      </c>
      <c r="P1053" s="28">
        <v>8670571610</v>
      </c>
      <c r="Q1053" s="28" t="str">
        <f>IF(AND(LEN(CUIPO_datos_abiertos[[#This Row],[COD_PROGRAMATICO_MGA]])=7,ISNUMBER(VALUE(CUIPO_datos_abiertos[[#This Row],[COD_PROGRAMATICO_MGA]]))),"VALIDO","")</f>
        <v>VALIDO</v>
      </c>
    </row>
    <row r="1054" spans="1:17" hidden="1" x14ac:dyDescent="0.3">
      <c r="A1054">
        <v>20260301</v>
      </c>
      <c r="B1054" t="s">
        <v>1384</v>
      </c>
      <c r="C1054" t="s">
        <v>1689</v>
      </c>
      <c r="D1054" t="s">
        <v>1386</v>
      </c>
      <c r="E1054" t="s">
        <v>1398</v>
      </c>
      <c r="F1054" t="str">
        <f>LEFT(CUIPO_datos_abiertos[[#This Row],[COD_PROGRAMATICO_MGA]],4)</f>
        <v>2302</v>
      </c>
      <c r="G1054" t="s">
        <v>184</v>
      </c>
      <c r="H1054" t="s">
        <v>1411</v>
      </c>
      <c r="I1054" t="s">
        <v>1390</v>
      </c>
      <c r="J1054" t="s">
        <v>1412</v>
      </c>
      <c r="K1054" t="s">
        <v>1392</v>
      </c>
      <c r="L1054" t="s">
        <v>1390</v>
      </c>
      <c r="M1054" t="s">
        <v>1390</v>
      </c>
      <c r="N1054" s="28">
        <v>90873863</v>
      </c>
      <c r="O1054" s="28">
        <v>8586700</v>
      </c>
      <c r="P1054" s="28">
        <v>8586700</v>
      </c>
      <c r="Q1054" s="28" t="str">
        <f>IF(AND(LEN(CUIPO_datos_abiertos[[#This Row],[COD_PROGRAMATICO_MGA]])=7,ISNUMBER(VALUE(CUIPO_datos_abiertos[[#This Row],[COD_PROGRAMATICO_MGA]]))),"VALIDO","")</f>
        <v>VALIDO</v>
      </c>
    </row>
    <row r="1055" spans="1:17" hidden="1" x14ac:dyDescent="0.3">
      <c r="A1055">
        <v>20251201</v>
      </c>
      <c r="B1055" t="s">
        <v>1384</v>
      </c>
      <c r="C1055" t="s">
        <v>1407</v>
      </c>
      <c r="D1055" t="s">
        <v>1386</v>
      </c>
      <c r="E1055" t="s">
        <v>1402</v>
      </c>
      <c r="F1055" t="str">
        <f>LEFT(CUIPO_datos_abiertos[[#This Row],[COD_PROGRAMATICO_MGA]],4)</f>
        <v>2201</v>
      </c>
      <c r="G1055" t="s">
        <v>51</v>
      </c>
      <c r="H1055" t="s">
        <v>1389</v>
      </c>
      <c r="I1055" t="s">
        <v>1426</v>
      </c>
      <c r="J1055" t="s">
        <v>1404</v>
      </c>
      <c r="K1055" t="s">
        <v>1392</v>
      </c>
      <c r="L1055" t="s">
        <v>1390</v>
      </c>
      <c r="M1055" t="s">
        <v>1390</v>
      </c>
      <c r="N1055" s="28">
        <v>20448427839</v>
      </c>
      <c r="O1055" s="28">
        <v>20448427839</v>
      </c>
      <c r="P1055" s="28">
        <v>20448427839</v>
      </c>
      <c r="Q1055" s="28" t="str">
        <f>IF(AND(LEN(CUIPO_datos_abiertos[[#This Row],[COD_PROGRAMATICO_MGA]])=7,ISNUMBER(VALUE(CUIPO_datos_abiertos[[#This Row],[COD_PROGRAMATICO_MGA]]))),"VALIDO","")</f>
        <v>VALIDO</v>
      </c>
    </row>
    <row r="1056" spans="1:17" hidden="1" x14ac:dyDescent="0.3">
      <c r="A1056">
        <v>20251201</v>
      </c>
      <c r="B1056" t="s">
        <v>1384</v>
      </c>
      <c r="C1056" t="s">
        <v>1388</v>
      </c>
      <c r="D1056" t="s">
        <v>1386</v>
      </c>
      <c r="E1056" t="s">
        <v>1387</v>
      </c>
      <c r="F1056" t="str">
        <f>LEFT(CUIPO_datos_abiertos[[#This Row],[COD_PROGRAMATICO_MGA]],4)</f>
        <v>NO A</v>
      </c>
      <c r="G1056" t="s">
        <v>1390</v>
      </c>
      <c r="H1056" t="s">
        <v>1390</v>
      </c>
      <c r="I1056" t="s">
        <v>1390</v>
      </c>
      <c r="J1056" t="s">
        <v>1390</v>
      </c>
      <c r="K1056" t="s">
        <v>1390</v>
      </c>
      <c r="L1056" t="s">
        <v>1390</v>
      </c>
      <c r="M1056" t="s">
        <v>1390</v>
      </c>
      <c r="N1056" s="28">
        <v>4888179827</v>
      </c>
      <c r="O1056" s="28">
        <v>4888179827</v>
      </c>
      <c r="P1056" s="28">
        <v>4888179827</v>
      </c>
      <c r="Q1056" s="28" t="str">
        <f>IF(AND(LEN(CUIPO_datos_abiertos[[#This Row],[COD_PROGRAMATICO_MGA]])=7,ISNUMBER(VALUE(CUIPO_datos_abiertos[[#This Row],[COD_PROGRAMATICO_MGA]]))),"VALIDO","")</f>
        <v/>
      </c>
    </row>
    <row r="1057" spans="1:17" hidden="1" x14ac:dyDescent="0.3">
      <c r="A1057">
        <v>20260301</v>
      </c>
      <c r="B1057" t="s">
        <v>1384</v>
      </c>
      <c r="C1057" t="s">
        <v>1385</v>
      </c>
      <c r="D1057" t="s">
        <v>1386</v>
      </c>
      <c r="E1057" t="s">
        <v>1443</v>
      </c>
      <c r="F1057" t="str">
        <f>LEFT(CUIPO_datos_abiertos[[#This Row],[COD_PROGRAMATICO_MGA]],4)</f>
        <v>0</v>
      </c>
      <c r="G1057" t="s">
        <v>1388</v>
      </c>
      <c r="H1057" t="s">
        <v>1389</v>
      </c>
      <c r="I1057" t="s">
        <v>1390</v>
      </c>
      <c r="J1057" t="s">
        <v>1391</v>
      </c>
      <c r="K1057" t="s">
        <v>1392</v>
      </c>
      <c r="L1057" t="s">
        <v>1390</v>
      </c>
      <c r="M1057" t="s">
        <v>1422</v>
      </c>
      <c r="N1057" s="28">
        <v>5762228</v>
      </c>
      <c r="O1057" s="28">
        <v>5762228</v>
      </c>
      <c r="P1057" s="28">
        <v>5762228</v>
      </c>
      <c r="Q1057" s="28" t="str">
        <f>IF(AND(LEN(CUIPO_datos_abiertos[[#This Row],[COD_PROGRAMATICO_MGA]])=7,ISNUMBER(VALUE(CUIPO_datos_abiertos[[#This Row],[COD_PROGRAMATICO_MGA]]))),"VALIDO","")</f>
        <v/>
      </c>
    </row>
    <row r="1058" spans="1:17" hidden="1" x14ac:dyDescent="0.3">
      <c r="A1058">
        <v>20260301</v>
      </c>
      <c r="B1058" t="s">
        <v>1384</v>
      </c>
      <c r="C1058" t="s">
        <v>1484</v>
      </c>
      <c r="D1058" t="s">
        <v>1397</v>
      </c>
      <c r="E1058" t="s">
        <v>1398</v>
      </c>
      <c r="F1058" t="str">
        <f>LEFT(CUIPO_datos_abiertos[[#This Row],[COD_PROGRAMATICO_MGA]],4)</f>
        <v>4599</v>
      </c>
      <c r="G1058" t="s">
        <v>1485</v>
      </c>
      <c r="H1058" t="s">
        <v>1414</v>
      </c>
      <c r="I1058" t="s">
        <v>1390</v>
      </c>
      <c r="J1058" t="s">
        <v>1417</v>
      </c>
      <c r="K1058" t="s">
        <v>1392</v>
      </c>
      <c r="L1058" t="s">
        <v>1390</v>
      </c>
      <c r="M1058" t="s">
        <v>1390</v>
      </c>
      <c r="N1058" s="28">
        <v>65000000</v>
      </c>
      <c r="O1058" s="28">
        <v>65000000</v>
      </c>
      <c r="P1058" s="28">
        <v>65000000</v>
      </c>
      <c r="Q1058" s="28" t="str">
        <f>IF(AND(LEN(CUIPO_datos_abiertos[[#This Row],[COD_PROGRAMATICO_MGA]])=7,ISNUMBER(VALUE(CUIPO_datos_abiertos[[#This Row],[COD_PROGRAMATICO_MGA]]))),"VALIDO","")</f>
        <v>VALIDO</v>
      </c>
    </row>
    <row r="1059" spans="1:17" hidden="1" x14ac:dyDescent="0.3">
      <c r="A1059">
        <v>20260301</v>
      </c>
      <c r="B1059" t="s">
        <v>1384</v>
      </c>
      <c r="C1059" t="s">
        <v>1519</v>
      </c>
      <c r="D1059" t="s">
        <v>1397</v>
      </c>
      <c r="E1059" t="s">
        <v>1398</v>
      </c>
      <c r="F1059" t="str">
        <f>LEFT(CUIPO_datos_abiertos[[#This Row],[COD_PROGRAMATICO_MGA]],4)</f>
        <v>1702</v>
      </c>
      <c r="G1059" t="s">
        <v>125</v>
      </c>
      <c r="H1059" t="s">
        <v>1520</v>
      </c>
      <c r="I1059" t="s">
        <v>1390</v>
      </c>
      <c r="J1059" t="s">
        <v>1391</v>
      </c>
      <c r="K1059" t="s">
        <v>1392</v>
      </c>
      <c r="L1059" t="s">
        <v>1390</v>
      </c>
      <c r="M1059" t="s">
        <v>1390</v>
      </c>
      <c r="N1059" s="28">
        <v>383898172</v>
      </c>
      <c r="O1059" s="28">
        <v>383898172</v>
      </c>
      <c r="P1059" s="28">
        <v>383898172</v>
      </c>
      <c r="Q1059" s="28" t="str">
        <f>IF(AND(LEN(CUIPO_datos_abiertos[[#This Row],[COD_PROGRAMATICO_MGA]])=7,ISNUMBER(VALUE(CUIPO_datos_abiertos[[#This Row],[COD_PROGRAMATICO_MGA]]))),"VALIDO","")</f>
        <v>VALIDO</v>
      </c>
    </row>
    <row r="1060" spans="1:17" hidden="1" x14ac:dyDescent="0.3">
      <c r="A1060">
        <v>20251201</v>
      </c>
      <c r="B1060" t="s">
        <v>1384</v>
      </c>
      <c r="C1060" t="s">
        <v>1390</v>
      </c>
      <c r="D1060" t="s">
        <v>1386</v>
      </c>
      <c r="E1060" t="s">
        <v>1394</v>
      </c>
      <c r="F1060" t="str">
        <f>LEFT(CUIPO_datos_abiertos[[#This Row],[COD_PROGRAMATICO_MGA]],4)</f>
        <v>0</v>
      </c>
      <c r="G1060" t="s">
        <v>1388</v>
      </c>
      <c r="H1060" t="s">
        <v>1525</v>
      </c>
      <c r="I1060" t="s">
        <v>1405</v>
      </c>
      <c r="J1060" t="s">
        <v>1502</v>
      </c>
      <c r="K1060" t="s">
        <v>1392</v>
      </c>
      <c r="L1060" t="s">
        <v>1390</v>
      </c>
      <c r="M1060" t="s">
        <v>1390</v>
      </c>
      <c r="N1060" s="28">
        <v>56731834</v>
      </c>
      <c r="O1060" s="28">
        <v>56731834</v>
      </c>
      <c r="P1060" s="28">
        <v>0</v>
      </c>
      <c r="Q1060" s="28" t="str">
        <f>IF(AND(LEN(CUIPO_datos_abiertos[[#This Row],[COD_PROGRAMATICO_MGA]])=7,ISNUMBER(VALUE(CUIPO_datos_abiertos[[#This Row],[COD_PROGRAMATICO_MGA]]))),"VALIDO","")</f>
        <v/>
      </c>
    </row>
    <row r="1061" spans="1:17" hidden="1" x14ac:dyDescent="0.3">
      <c r="A1061">
        <v>20251201</v>
      </c>
      <c r="B1061" t="s">
        <v>1384</v>
      </c>
      <c r="C1061" t="s">
        <v>1758</v>
      </c>
      <c r="D1061" t="s">
        <v>1386</v>
      </c>
      <c r="E1061" t="s">
        <v>1398</v>
      </c>
      <c r="F1061" t="str">
        <f>LEFT(CUIPO_datos_abiertos[[#This Row],[COD_PROGRAMATICO_MGA]],4)</f>
        <v>4599</v>
      </c>
      <c r="G1061" t="s">
        <v>941</v>
      </c>
      <c r="H1061" t="s">
        <v>1411</v>
      </c>
      <c r="I1061" t="s">
        <v>1390</v>
      </c>
      <c r="J1061" t="s">
        <v>1417</v>
      </c>
      <c r="K1061" t="s">
        <v>1392</v>
      </c>
      <c r="L1061" t="s">
        <v>1390</v>
      </c>
      <c r="M1061" t="s">
        <v>1390</v>
      </c>
      <c r="N1061" s="28">
        <v>289750000</v>
      </c>
      <c r="O1061" s="28">
        <v>289750000</v>
      </c>
      <c r="P1061" s="28">
        <v>289750000</v>
      </c>
      <c r="Q1061" s="28" t="str">
        <f>IF(AND(LEN(CUIPO_datos_abiertos[[#This Row],[COD_PROGRAMATICO_MGA]])=7,ISNUMBER(VALUE(CUIPO_datos_abiertos[[#This Row],[COD_PROGRAMATICO_MGA]]))),"VALIDO","")</f>
        <v>VALIDO</v>
      </c>
    </row>
    <row r="1062" spans="1:17" hidden="1" x14ac:dyDescent="0.3">
      <c r="A1062">
        <v>20260301</v>
      </c>
      <c r="B1062" t="s">
        <v>1384</v>
      </c>
      <c r="C1062" t="s">
        <v>1388</v>
      </c>
      <c r="D1062" t="s">
        <v>1386</v>
      </c>
      <c r="E1062" t="s">
        <v>1398</v>
      </c>
      <c r="F1062" t="str">
        <f>LEFT(CUIPO_datos_abiertos[[#This Row],[COD_PROGRAMATICO_MGA]],4)</f>
        <v>NO A</v>
      </c>
      <c r="G1062" t="s">
        <v>1390</v>
      </c>
      <c r="H1062" t="s">
        <v>1390</v>
      </c>
      <c r="I1062" t="s">
        <v>1390</v>
      </c>
      <c r="J1062" t="s">
        <v>1390</v>
      </c>
      <c r="K1062" t="s">
        <v>1390</v>
      </c>
      <c r="L1062" t="s">
        <v>1390</v>
      </c>
      <c r="M1062" t="s">
        <v>1390</v>
      </c>
      <c r="N1062" s="28">
        <v>593076391</v>
      </c>
      <c r="O1062" s="28">
        <v>593076391</v>
      </c>
      <c r="P1062" s="28">
        <v>401104602</v>
      </c>
      <c r="Q1062" s="28" t="str">
        <f>IF(AND(LEN(CUIPO_datos_abiertos[[#This Row],[COD_PROGRAMATICO_MGA]])=7,ISNUMBER(VALUE(CUIPO_datos_abiertos[[#This Row],[COD_PROGRAMATICO_MGA]]))),"VALIDO","")</f>
        <v/>
      </c>
    </row>
    <row r="1063" spans="1:17" hidden="1" x14ac:dyDescent="0.3">
      <c r="A1063">
        <v>20251201</v>
      </c>
      <c r="B1063" t="s">
        <v>1384</v>
      </c>
      <c r="C1063" t="s">
        <v>1388</v>
      </c>
      <c r="D1063" t="s">
        <v>1386</v>
      </c>
      <c r="E1063" t="s">
        <v>1398</v>
      </c>
      <c r="F1063" t="str">
        <f>LEFT(CUIPO_datos_abiertos[[#This Row],[COD_PROGRAMATICO_MGA]],4)</f>
        <v>0</v>
      </c>
      <c r="G1063" t="s">
        <v>1388</v>
      </c>
      <c r="H1063" t="s">
        <v>1389</v>
      </c>
      <c r="I1063" t="s">
        <v>1390</v>
      </c>
      <c r="J1063" t="s">
        <v>1412</v>
      </c>
      <c r="K1063" t="s">
        <v>1392</v>
      </c>
      <c r="L1063" t="s">
        <v>1390</v>
      </c>
      <c r="M1063" t="s">
        <v>1482</v>
      </c>
      <c r="N1063" s="28">
        <v>934027976</v>
      </c>
      <c r="O1063" s="28">
        <v>934027976</v>
      </c>
      <c r="P1063" s="28">
        <v>934027976</v>
      </c>
      <c r="Q1063" s="28" t="str">
        <f>IF(AND(LEN(CUIPO_datos_abiertos[[#This Row],[COD_PROGRAMATICO_MGA]])=7,ISNUMBER(VALUE(CUIPO_datos_abiertos[[#This Row],[COD_PROGRAMATICO_MGA]]))),"VALIDO","")</f>
        <v/>
      </c>
    </row>
    <row r="1064" spans="1:17" hidden="1" x14ac:dyDescent="0.3">
      <c r="A1064">
        <v>20260301</v>
      </c>
      <c r="B1064" t="s">
        <v>1384</v>
      </c>
      <c r="C1064" t="s">
        <v>1388</v>
      </c>
      <c r="D1064" t="s">
        <v>1397</v>
      </c>
      <c r="E1064" t="s">
        <v>1398</v>
      </c>
      <c r="F1064" t="str">
        <f>LEFT(CUIPO_datos_abiertos[[#This Row],[COD_PROGRAMATICO_MGA]],4)</f>
        <v>NO A</v>
      </c>
      <c r="G1064" t="s">
        <v>1390</v>
      </c>
      <c r="H1064" t="s">
        <v>1390</v>
      </c>
      <c r="I1064" t="s">
        <v>1390</v>
      </c>
      <c r="J1064" t="s">
        <v>1390</v>
      </c>
      <c r="K1064" t="s">
        <v>1390</v>
      </c>
      <c r="L1064" t="s">
        <v>1390</v>
      </c>
      <c r="M1064" t="s">
        <v>1390</v>
      </c>
      <c r="N1064" s="28">
        <v>7940578902</v>
      </c>
      <c r="O1064" s="28">
        <v>7940578902</v>
      </c>
      <c r="P1064" s="28">
        <v>7940578902</v>
      </c>
      <c r="Q1064" s="28" t="str">
        <f>IF(AND(LEN(CUIPO_datos_abiertos[[#This Row],[COD_PROGRAMATICO_MGA]])=7,ISNUMBER(VALUE(CUIPO_datos_abiertos[[#This Row],[COD_PROGRAMATICO_MGA]]))),"VALIDO","")</f>
        <v/>
      </c>
    </row>
    <row r="1065" spans="1:17" hidden="1" x14ac:dyDescent="0.3">
      <c r="A1065">
        <v>20251201</v>
      </c>
      <c r="B1065" t="s">
        <v>1384</v>
      </c>
      <c r="C1065" t="s">
        <v>1759</v>
      </c>
      <c r="D1065" t="s">
        <v>1386</v>
      </c>
      <c r="E1065" t="s">
        <v>1398</v>
      </c>
      <c r="F1065" t="str">
        <f>LEFT(CUIPO_datos_abiertos[[#This Row],[COD_PROGRAMATICO_MGA]],4)</f>
        <v>4501</v>
      </c>
      <c r="G1065" t="s">
        <v>982</v>
      </c>
      <c r="H1065" t="s">
        <v>1389</v>
      </c>
      <c r="I1065" t="s">
        <v>1390</v>
      </c>
      <c r="J1065" t="s">
        <v>1464</v>
      </c>
      <c r="K1065" t="s">
        <v>1392</v>
      </c>
      <c r="L1065" t="s">
        <v>1390</v>
      </c>
      <c r="M1065" t="s">
        <v>1390</v>
      </c>
      <c r="N1065" s="28">
        <v>92481500</v>
      </c>
      <c r="O1065" s="28">
        <v>92481500</v>
      </c>
      <c r="P1065" s="28">
        <v>0</v>
      </c>
      <c r="Q1065" s="28" t="str">
        <f>IF(AND(LEN(CUIPO_datos_abiertos[[#This Row],[COD_PROGRAMATICO_MGA]])=7,ISNUMBER(VALUE(CUIPO_datos_abiertos[[#This Row],[COD_PROGRAMATICO_MGA]]))),"VALIDO","")</f>
        <v>VALIDO</v>
      </c>
    </row>
    <row r="1066" spans="1:17" hidden="1" x14ac:dyDescent="0.3">
      <c r="A1066">
        <v>20251201</v>
      </c>
      <c r="B1066" t="s">
        <v>1384</v>
      </c>
      <c r="C1066" t="s">
        <v>1388</v>
      </c>
      <c r="D1066" t="s">
        <v>1386</v>
      </c>
      <c r="E1066" t="s">
        <v>1394</v>
      </c>
      <c r="F1066" t="str">
        <f>LEFT(CUIPO_datos_abiertos[[#This Row],[COD_PROGRAMATICO_MGA]],4)</f>
        <v>NO A</v>
      </c>
      <c r="G1066" t="s">
        <v>1390</v>
      </c>
      <c r="H1066" t="s">
        <v>1390</v>
      </c>
      <c r="I1066" t="s">
        <v>1390</v>
      </c>
      <c r="J1066" t="s">
        <v>1390</v>
      </c>
      <c r="K1066" t="s">
        <v>1390</v>
      </c>
      <c r="L1066" t="s">
        <v>1390</v>
      </c>
      <c r="M1066" t="s">
        <v>1390</v>
      </c>
      <c r="N1066" s="28">
        <v>19031000005</v>
      </c>
      <c r="O1066" s="28">
        <v>18452251907</v>
      </c>
      <c r="P1066" s="28">
        <v>17789420675</v>
      </c>
      <c r="Q1066" s="28" t="str">
        <f>IF(AND(LEN(CUIPO_datos_abiertos[[#This Row],[COD_PROGRAMATICO_MGA]])=7,ISNUMBER(VALUE(CUIPO_datos_abiertos[[#This Row],[COD_PROGRAMATICO_MGA]]))),"VALIDO","")</f>
        <v/>
      </c>
    </row>
    <row r="1067" spans="1:17" hidden="1" x14ac:dyDescent="0.3">
      <c r="A1067">
        <v>20251201</v>
      </c>
      <c r="B1067" t="s">
        <v>1384</v>
      </c>
      <c r="C1067" t="s">
        <v>1760</v>
      </c>
      <c r="D1067" t="s">
        <v>1386</v>
      </c>
      <c r="E1067" t="s">
        <v>1394</v>
      </c>
      <c r="F1067" t="str">
        <f>LEFT(CUIPO_datos_abiertos[[#This Row],[COD_PROGRAMATICO_MGA]],4)</f>
        <v>1903</v>
      </c>
      <c r="G1067" t="s">
        <v>208</v>
      </c>
      <c r="H1067" t="s">
        <v>1419</v>
      </c>
      <c r="I1067" t="s">
        <v>1461</v>
      </c>
      <c r="J1067" t="s">
        <v>1396</v>
      </c>
      <c r="K1067" t="s">
        <v>1392</v>
      </c>
      <c r="L1067" t="s">
        <v>1390</v>
      </c>
      <c r="M1067" t="s">
        <v>1390</v>
      </c>
      <c r="N1067" s="28">
        <v>79040140</v>
      </c>
      <c r="O1067" s="28">
        <v>79040140</v>
      </c>
      <c r="P1067" s="28">
        <v>79040140</v>
      </c>
      <c r="Q1067" s="28" t="str">
        <f>IF(AND(LEN(CUIPO_datos_abiertos[[#This Row],[COD_PROGRAMATICO_MGA]])=7,ISNUMBER(VALUE(CUIPO_datos_abiertos[[#This Row],[COD_PROGRAMATICO_MGA]]))),"VALIDO","")</f>
        <v>VALIDO</v>
      </c>
    </row>
    <row r="1068" spans="1:17" hidden="1" x14ac:dyDescent="0.3">
      <c r="A1068">
        <v>20260301</v>
      </c>
      <c r="B1068" t="s">
        <v>1384</v>
      </c>
      <c r="C1068" t="s">
        <v>1388</v>
      </c>
      <c r="D1068" t="s">
        <v>1386</v>
      </c>
      <c r="E1068" t="s">
        <v>1398</v>
      </c>
      <c r="F1068" t="str">
        <f>LEFT(CUIPO_datos_abiertos[[#This Row],[COD_PROGRAMATICO_MGA]],4)</f>
        <v>0</v>
      </c>
      <c r="G1068" t="s">
        <v>1388</v>
      </c>
      <c r="H1068" t="s">
        <v>1389</v>
      </c>
      <c r="I1068" t="s">
        <v>1390</v>
      </c>
      <c r="J1068" t="s">
        <v>1391</v>
      </c>
      <c r="K1068" t="s">
        <v>1392</v>
      </c>
      <c r="L1068" t="s">
        <v>1390</v>
      </c>
      <c r="M1068" t="s">
        <v>1390</v>
      </c>
      <c r="N1068" s="28">
        <v>101091074</v>
      </c>
      <c r="O1068" s="28">
        <v>101091074</v>
      </c>
      <c r="P1068" s="28">
        <v>75306666</v>
      </c>
      <c r="Q1068" s="28" t="str">
        <f>IF(AND(LEN(CUIPO_datos_abiertos[[#This Row],[COD_PROGRAMATICO_MGA]])=7,ISNUMBER(VALUE(CUIPO_datos_abiertos[[#This Row],[COD_PROGRAMATICO_MGA]]))),"VALIDO","")</f>
        <v/>
      </c>
    </row>
    <row r="1069" spans="1:17" hidden="1" x14ac:dyDescent="0.3">
      <c r="A1069">
        <v>20251201</v>
      </c>
      <c r="B1069" t="s">
        <v>1384</v>
      </c>
      <c r="C1069" t="s">
        <v>1388</v>
      </c>
      <c r="D1069" t="s">
        <v>1386</v>
      </c>
      <c r="E1069" t="s">
        <v>1402</v>
      </c>
      <c r="F1069" t="str">
        <f>LEFT(CUIPO_datos_abiertos[[#This Row],[COD_PROGRAMATICO_MGA]],4)</f>
        <v>NO A</v>
      </c>
      <c r="G1069" t="s">
        <v>1390</v>
      </c>
      <c r="H1069" t="s">
        <v>1390</v>
      </c>
      <c r="I1069" t="s">
        <v>1390</v>
      </c>
      <c r="J1069" t="s">
        <v>1390</v>
      </c>
      <c r="K1069" t="s">
        <v>1390</v>
      </c>
      <c r="L1069" t="s">
        <v>1390</v>
      </c>
      <c r="M1069" t="s">
        <v>1390</v>
      </c>
      <c r="N1069" s="28">
        <v>32669014780</v>
      </c>
      <c r="O1069" s="28">
        <v>32669014780</v>
      </c>
      <c r="P1069" s="28">
        <v>32669014780</v>
      </c>
      <c r="Q1069" s="28" t="str">
        <f>IF(AND(LEN(CUIPO_datos_abiertos[[#This Row],[COD_PROGRAMATICO_MGA]])=7,ISNUMBER(VALUE(CUIPO_datos_abiertos[[#This Row],[COD_PROGRAMATICO_MGA]]))),"VALIDO","")</f>
        <v/>
      </c>
    </row>
    <row r="1070" spans="1:17" hidden="1" x14ac:dyDescent="0.3">
      <c r="A1070">
        <v>20251201</v>
      </c>
      <c r="B1070" t="s">
        <v>1384</v>
      </c>
      <c r="C1070" t="s">
        <v>1454</v>
      </c>
      <c r="D1070" t="s">
        <v>1386</v>
      </c>
      <c r="E1070" t="s">
        <v>1398</v>
      </c>
      <c r="F1070" t="str">
        <f>LEFT(CUIPO_datos_abiertos[[#This Row],[COD_PROGRAMATICO_MGA]],4)</f>
        <v>1702</v>
      </c>
      <c r="G1070" t="s">
        <v>651</v>
      </c>
      <c r="H1070" t="s">
        <v>1411</v>
      </c>
      <c r="I1070" t="s">
        <v>1390</v>
      </c>
      <c r="J1070" t="s">
        <v>1417</v>
      </c>
      <c r="K1070" t="s">
        <v>1392</v>
      </c>
      <c r="L1070" t="s">
        <v>1390</v>
      </c>
      <c r="M1070" t="s">
        <v>1390</v>
      </c>
      <c r="N1070" s="28">
        <v>655434000</v>
      </c>
      <c r="O1070" s="28">
        <v>655434000</v>
      </c>
      <c r="P1070" s="28">
        <v>655434000</v>
      </c>
      <c r="Q1070" s="28" t="str">
        <f>IF(AND(LEN(CUIPO_datos_abiertos[[#This Row],[COD_PROGRAMATICO_MGA]])=7,ISNUMBER(VALUE(CUIPO_datos_abiertos[[#This Row],[COD_PROGRAMATICO_MGA]]))),"VALIDO","")</f>
        <v>VALIDO</v>
      </c>
    </row>
    <row r="1071" spans="1:17" hidden="1" x14ac:dyDescent="0.3">
      <c r="A1071">
        <v>20260301</v>
      </c>
      <c r="B1071" t="s">
        <v>1384</v>
      </c>
      <c r="C1071" t="s">
        <v>1605</v>
      </c>
      <c r="D1071" t="s">
        <v>1386</v>
      </c>
      <c r="E1071" t="s">
        <v>1394</v>
      </c>
      <c r="F1071" t="str">
        <f>LEFT(CUIPO_datos_abiertos[[#This Row],[COD_PROGRAMATICO_MGA]],4)</f>
        <v>1905</v>
      </c>
      <c r="G1071" t="s">
        <v>1761</v>
      </c>
      <c r="H1071" t="s">
        <v>1419</v>
      </c>
      <c r="I1071" t="s">
        <v>1420</v>
      </c>
      <c r="J1071" t="s">
        <v>1462</v>
      </c>
      <c r="K1071" t="s">
        <v>1392</v>
      </c>
      <c r="L1071" t="s">
        <v>1390</v>
      </c>
      <c r="M1071" t="s">
        <v>1390</v>
      </c>
      <c r="N1071" s="28">
        <v>4062734694</v>
      </c>
      <c r="O1071" s="28">
        <v>948671389</v>
      </c>
      <c r="P1071" s="28">
        <v>814562443</v>
      </c>
      <c r="Q1071" s="28" t="str">
        <f>IF(AND(LEN(CUIPO_datos_abiertos[[#This Row],[COD_PROGRAMATICO_MGA]])=7,ISNUMBER(VALUE(CUIPO_datos_abiertos[[#This Row],[COD_PROGRAMATICO_MGA]]))),"VALIDO","")</f>
        <v>VALIDO</v>
      </c>
    </row>
    <row r="1072" spans="1:17" hidden="1" x14ac:dyDescent="0.3">
      <c r="A1072">
        <v>20251201</v>
      </c>
      <c r="B1072" t="s">
        <v>1384</v>
      </c>
      <c r="C1072" t="s">
        <v>1388</v>
      </c>
      <c r="D1072" t="s">
        <v>1386</v>
      </c>
      <c r="E1072" t="s">
        <v>1398</v>
      </c>
      <c r="F1072" t="str">
        <f>LEFT(CUIPO_datos_abiertos[[#This Row],[COD_PROGRAMATICO_MGA]],4)</f>
        <v>NO A</v>
      </c>
      <c r="G1072" t="s">
        <v>1390</v>
      </c>
      <c r="H1072" t="s">
        <v>1390</v>
      </c>
      <c r="I1072" t="s">
        <v>1390</v>
      </c>
      <c r="J1072" t="s">
        <v>1390</v>
      </c>
      <c r="K1072" t="s">
        <v>1390</v>
      </c>
      <c r="L1072" t="s">
        <v>1390</v>
      </c>
      <c r="M1072" t="s">
        <v>1390</v>
      </c>
      <c r="N1072" s="28">
        <v>19825229245</v>
      </c>
      <c r="O1072" s="28">
        <v>19228177079</v>
      </c>
      <c r="P1072" s="28">
        <v>18738524289</v>
      </c>
      <c r="Q1072" s="28" t="str">
        <f>IF(AND(LEN(CUIPO_datos_abiertos[[#This Row],[COD_PROGRAMATICO_MGA]])=7,ISNUMBER(VALUE(CUIPO_datos_abiertos[[#This Row],[COD_PROGRAMATICO_MGA]]))),"VALIDO","")</f>
        <v/>
      </c>
    </row>
    <row r="1073" spans="1:17" hidden="1" x14ac:dyDescent="0.3">
      <c r="A1073">
        <v>20260301</v>
      </c>
      <c r="B1073" t="s">
        <v>1384</v>
      </c>
      <c r="C1073" t="s">
        <v>1388</v>
      </c>
      <c r="D1073" t="s">
        <v>1386</v>
      </c>
      <c r="E1073" t="s">
        <v>1398</v>
      </c>
      <c r="F1073" t="str">
        <f>LEFT(CUIPO_datos_abiertos[[#This Row],[COD_PROGRAMATICO_MGA]],4)</f>
        <v>NO A</v>
      </c>
      <c r="G1073" t="s">
        <v>1390</v>
      </c>
      <c r="H1073" t="s">
        <v>1390</v>
      </c>
      <c r="I1073" t="s">
        <v>1390</v>
      </c>
      <c r="J1073" t="s">
        <v>1390</v>
      </c>
      <c r="K1073" t="s">
        <v>1390</v>
      </c>
      <c r="L1073" t="s">
        <v>1390</v>
      </c>
      <c r="M1073" t="s">
        <v>1390</v>
      </c>
      <c r="N1073" s="28">
        <v>1442213204</v>
      </c>
      <c r="O1073" s="28">
        <v>1442213204</v>
      </c>
      <c r="P1073" s="28">
        <v>1442213204</v>
      </c>
      <c r="Q1073" s="28" t="str">
        <f>IF(AND(LEN(CUIPO_datos_abiertos[[#This Row],[COD_PROGRAMATICO_MGA]])=7,ISNUMBER(VALUE(CUIPO_datos_abiertos[[#This Row],[COD_PROGRAMATICO_MGA]]))),"VALIDO","")</f>
        <v/>
      </c>
    </row>
    <row r="1074" spans="1:17" hidden="1" x14ac:dyDescent="0.3">
      <c r="A1074">
        <v>20251201</v>
      </c>
      <c r="B1074" t="s">
        <v>1384</v>
      </c>
      <c r="C1074" t="s">
        <v>1388</v>
      </c>
      <c r="D1074" t="s">
        <v>1386</v>
      </c>
      <c r="E1074" t="s">
        <v>1398</v>
      </c>
      <c r="F1074" t="str">
        <f>LEFT(CUIPO_datos_abiertos[[#This Row],[COD_PROGRAMATICO_MGA]],4)</f>
        <v>NO A</v>
      </c>
      <c r="G1074" t="s">
        <v>1390</v>
      </c>
      <c r="H1074" t="s">
        <v>1390</v>
      </c>
      <c r="I1074" t="s">
        <v>1390</v>
      </c>
      <c r="J1074" t="s">
        <v>1390</v>
      </c>
      <c r="K1074" t="s">
        <v>1390</v>
      </c>
      <c r="L1074" t="s">
        <v>1390</v>
      </c>
      <c r="M1074" t="s">
        <v>1390</v>
      </c>
      <c r="N1074" s="28">
        <v>106338649</v>
      </c>
      <c r="O1074" s="28">
        <v>106338649</v>
      </c>
      <c r="P1074" s="28">
        <v>106338649</v>
      </c>
      <c r="Q1074" s="28" t="str">
        <f>IF(AND(LEN(CUIPO_datos_abiertos[[#This Row],[COD_PROGRAMATICO_MGA]])=7,ISNUMBER(VALUE(CUIPO_datos_abiertos[[#This Row],[COD_PROGRAMATICO_MGA]]))),"VALIDO","")</f>
        <v/>
      </c>
    </row>
    <row r="1075" spans="1:17" hidden="1" x14ac:dyDescent="0.3">
      <c r="A1075">
        <v>20251201</v>
      </c>
      <c r="B1075" t="s">
        <v>1384</v>
      </c>
      <c r="C1075" t="s">
        <v>1476</v>
      </c>
      <c r="D1075" t="s">
        <v>1386</v>
      </c>
      <c r="E1075" t="s">
        <v>1394</v>
      </c>
      <c r="F1075" t="str">
        <f>LEFT(CUIPO_datos_abiertos[[#This Row],[COD_PROGRAMATICO_MGA]],4)</f>
        <v>1903</v>
      </c>
      <c r="G1075" t="s">
        <v>78</v>
      </c>
      <c r="H1075" t="s">
        <v>1419</v>
      </c>
      <c r="I1075" t="s">
        <v>1762</v>
      </c>
      <c r="J1075" t="s">
        <v>1462</v>
      </c>
      <c r="K1075" t="s">
        <v>1392</v>
      </c>
      <c r="L1075" t="s">
        <v>1390</v>
      </c>
      <c r="M1075" t="s">
        <v>1390</v>
      </c>
      <c r="N1075" s="28">
        <v>155469483</v>
      </c>
      <c r="O1075" s="28">
        <v>150154287</v>
      </c>
      <c r="P1075" s="28">
        <v>146167890</v>
      </c>
      <c r="Q1075" s="28" t="str">
        <f>IF(AND(LEN(CUIPO_datos_abiertos[[#This Row],[COD_PROGRAMATICO_MGA]])=7,ISNUMBER(VALUE(CUIPO_datos_abiertos[[#This Row],[COD_PROGRAMATICO_MGA]]))),"VALIDO","")</f>
        <v>VALIDO</v>
      </c>
    </row>
    <row r="1076" spans="1:17" hidden="1" x14ac:dyDescent="0.3">
      <c r="A1076">
        <v>20251201</v>
      </c>
      <c r="B1076" t="s">
        <v>1384</v>
      </c>
      <c r="C1076" t="s">
        <v>1388</v>
      </c>
      <c r="D1076" t="s">
        <v>1386</v>
      </c>
      <c r="E1076" t="s">
        <v>1443</v>
      </c>
      <c r="F1076" t="str">
        <f>LEFT(CUIPO_datos_abiertos[[#This Row],[COD_PROGRAMATICO_MGA]],4)</f>
        <v>NO A</v>
      </c>
      <c r="G1076" t="s">
        <v>1390</v>
      </c>
      <c r="H1076" t="s">
        <v>1390</v>
      </c>
      <c r="I1076" t="s">
        <v>1390</v>
      </c>
      <c r="J1076" t="s">
        <v>1390</v>
      </c>
      <c r="K1076" t="s">
        <v>1390</v>
      </c>
      <c r="L1076" t="s">
        <v>1390</v>
      </c>
      <c r="M1076" t="s">
        <v>1390</v>
      </c>
      <c r="N1076" s="28">
        <v>61795758</v>
      </c>
      <c r="O1076" s="28">
        <v>61795758</v>
      </c>
      <c r="P1076" s="28">
        <v>61795758</v>
      </c>
      <c r="Q1076" s="28" t="str">
        <f>IF(AND(LEN(CUIPO_datos_abiertos[[#This Row],[COD_PROGRAMATICO_MGA]])=7,ISNUMBER(VALUE(CUIPO_datos_abiertos[[#This Row],[COD_PROGRAMATICO_MGA]]))),"VALIDO","")</f>
        <v/>
      </c>
    </row>
    <row r="1077" spans="1:17" hidden="1" x14ac:dyDescent="0.3">
      <c r="A1077">
        <v>20251201</v>
      </c>
      <c r="B1077" t="s">
        <v>1384</v>
      </c>
      <c r="C1077" t="s">
        <v>1390</v>
      </c>
      <c r="D1077" t="s">
        <v>1386</v>
      </c>
      <c r="E1077" t="s">
        <v>1398</v>
      </c>
      <c r="F1077" t="str">
        <f>LEFT(CUIPO_datos_abiertos[[#This Row],[COD_PROGRAMATICO_MGA]],4)</f>
        <v>4503</v>
      </c>
      <c r="G1077" t="s">
        <v>1021</v>
      </c>
      <c r="H1077" t="s">
        <v>1411</v>
      </c>
      <c r="I1077" t="s">
        <v>1390</v>
      </c>
      <c r="J1077" t="s">
        <v>1391</v>
      </c>
      <c r="K1077" t="s">
        <v>1392</v>
      </c>
      <c r="L1077" t="s">
        <v>1390</v>
      </c>
      <c r="M1077" t="s">
        <v>1390</v>
      </c>
      <c r="N1077" s="28">
        <v>2708093858</v>
      </c>
      <c r="O1077" s="28">
        <v>1150006031</v>
      </c>
      <c r="P1077" s="28">
        <v>1039606031</v>
      </c>
      <c r="Q1077" s="28" t="str">
        <f>IF(AND(LEN(CUIPO_datos_abiertos[[#This Row],[COD_PROGRAMATICO_MGA]])=7,ISNUMBER(VALUE(CUIPO_datos_abiertos[[#This Row],[COD_PROGRAMATICO_MGA]]))),"VALIDO","")</f>
        <v>VALIDO</v>
      </c>
    </row>
    <row r="1078" spans="1:17" hidden="1" x14ac:dyDescent="0.3">
      <c r="A1078">
        <v>20251201</v>
      </c>
      <c r="B1078" t="s">
        <v>1384</v>
      </c>
      <c r="C1078" t="s">
        <v>1388</v>
      </c>
      <c r="D1078" t="s">
        <v>1386</v>
      </c>
      <c r="E1078" t="s">
        <v>1398</v>
      </c>
      <c r="F1078" t="str">
        <f>LEFT(CUIPO_datos_abiertos[[#This Row],[COD_PROGRAMATICO_MGA]],4)</f>
        <v>0</v>
      </c>
      <c r="G1078" t="s">
        <v>1388</v>
      </c>
      <c r="H1078" t="s">
        <v>1389</v>
      </c>
      <c r="I1078" t="s">
        <v>1390</v>
      </c>
      <c r="J1078" t="s">
        <v>1391</v>
      </c>
      <c r="K1078" t="s">
        <v>1392</v>
      </c>
      <c r="L1078" t="s">
        <v>1390</v>
      </c>
      <c r="M1078" t="s">
        <v>1390</v>
      </c>
      <c r="N1078" s="28">
        <v>851193285</v>
      </c>
      <c r="O1078" s="28">
        <v>851193285</v>
      </c>
      <c r="P1078" s="28">
        <v>851193285</v>
      </c>
      <c r="Q1078" s="28" t="str">
        <f>IF(AND(LEN(CUIPO_datos_abiertos[[#This Row],[COD_PROGRAMATICO_MGA]])=7,ISNUMBER(VALUE(CUIPO_datos_abiertos[[#This Row],[COD_PROGRAMATICO_MGA]]))),"VALIDO","")</f>
        <v/>
      </c>
    </row>
    <row r="1079" spans="1:17" hidden="1" x14ac:dyDescent="0.3">
      <c r="A1079">
        <v>20251201</v>
      </c>
      <c r="B1079" t="s">
        <v>1384</v>
      </c>
      <c r="C1079" t="s">
        <v>1388</v>
      </c>
      <c r="D1079" t="s">
        <v>1386</v>
      </c>
      <c r="E1079" t="s">
        <v>1443</v>
      </c>
      <c r="F1079" t="str">
        <f>LEFT(CUIPO_datos_abiertos[[#This Row],[COD_PROGRAMATICO_MGA]],4)</f>
        <v>NO A</v>
      </c>
      <c r="G1079" t="s">
        <v>1390</v>
      </c>
      <c r="H1079" t="s">
        <v>1390</v>
      </c>
      <c r="I1079" t="s">
        <v>1390</v>
      </c>
      <c r="J1079" t="s">
        <v>1390</v>
      </c>
      <c r="K1079" t="s">
        <v>1390</v>
      </c>
      <c r="L1079" t="s">
        <v>1390</v>
      </c>
      <c r="M1079" t="s">
        <v>1390</v>
      </c>
      <c r="N1079" s="28">
        <v>974075791</v>
      </c>
      <c r="O1079" s="28">
        <v>974075791</v>
      </c>
      <c r="P1079" s="28">
        <v>663012219</v>
      </c>
      <c r="Q1079" s="28" t="str">
        <f>IF(AND(LEN(CUIPO_datos_abiertos[[#This Row],[COD_PROGRAMATICO_MGA]])=7,ISNUMBER(VALUE(CUIPO_datos_abiertos[[#This Row],[COD_PROGRAMATICO_MGA]]))),"VALIDO","")</f>
        <v/>
      </c>
    </row>
    <row r="1080" spans="1:17" hidden="1" x14ac:dyDescent="0.3">
      <c r="A1080">
        <v>20251201</v>
      </c>
      <c r="B1080" t="s">
        <v>1384</v>
      </c>
      <c r="C1080" t="s">
        <v>1388</v>
      </c>
      <c r="D1080" t="s">
        <v>1386</v>
      </c>
      <c r="E1080" t="s">
        <v>1398</v>
      </c>
      <c r="F1080" t="str">
        <f>LEFT(CUIPO_datos_abiertos[[#This Row],[COD_PROGRAMATICO_MGA]],4)</f>
        <v>NO A</v>
      </c>
      <c r="G1080" t="s">
        <v>1390</v>
      </c>
      <c r="H1080" t="s">
        <v>1390</v>
      </c>
      <c r="I1080" t="s">
        <v>1390</v>
      </c>
      <c r="J1080" t="s">
        <v>1390</v>
      </c>
      <c r="K1080" t="s">
        <v>1390</v>
      </c>
      <c r="L1080" t="s">
        <v>1390</v>
      </c>
      <c r="M1080" t="s">
        <v>1390</v>
      </c>
      <c r="N1080" s="28">
        <v>1040875003</v>
      </c>
      <c r="O1080" s="28">
        <v>953518167</v>
      </c>
      <c r="P1080" s="28">
        <v>890875003</v>
      </c>
      <c r="Q1080" s="28" t="str">
        <f>IF(AND(LEN(CUIPO_datos_abiertos[[#This Row],[COD_PROGRAMATICO_MGA]])=7,ISNUMBER(VALUE(CUIPO_datos_abiertos[[#This Row],[COD_PROGRAMATICO_MGA]]))),"VALIDO","")</f>
        <v/>
      </c>
    </row>
    <row r="1081" spans="1:17" hidden="1" x14ac:dyDescent="0.3">
      <c r="A1081">
        <v>20251201</v>
      </c>
      <c r="B1081" t="s">
        <v>1384</v>
      </c>
      <c r="C1081" t="s">
        <v>1388</v>
      </c>
      <c r="D1081" t="s">
        <v>1386</v>
      </c>
      <c r="E1081" t="s">
        <v>1394</v>
      </c>
      <c r="F1081" t="str">
        <f>LEFT(CUIPO_datos_abiertos[[#This Row],[COD_PROGRAMATICO_MGA]],4)</f>
        <v>0</v>
      </c>
      <c r="G1081" t="s">
        <v>1388</v>
      </c>
      <c r="H1081" t="s">
        <v>1389</v>
      </c>
      <c r="I1081" t="s">
        <v>1405</v>
      </c>
      <c r="J1081" t="s">
        <v>1391</v>
      </c>
      <c r="K1081" t="s">
        <v>1392</v>
      </c>
      <c r="L1081" t="s">
        <v>1390</v>
      </c>
      <c r="M1081" t="s">
        <v>1390</v>
      </c>
      <c r="N1081" s="28">
        <v>206000000</v>
      </c>
      <c r="O1081" s="28">
        <v>206000000</v>
      </c>
      <c r="P1081" s="28">
        <v>206000000</v>
      </c>
      <c r="Q1081" s="28" t="str">
        <f>IF(AND(LEN(CUIPO_datos_abiertos[[#This Row],[COD_PROGRAMATICO_MGA]])=7,ISNUMBER(VALUE(CUIPO_datos_abiertos[[#This Row],[COD_PROGRAMATICO_MGA]]))),"VALIDO","")</f>
        <v/>
      </c>
    </row>
    <row r="1082" spans="1:17" hidden="1" x14ac:dyDescent="0.3">
      <c r="A1082">
        <v>20260301</v>
      </c>
      <c r="B1082" t="s">
        <v>1384</v>
      </c>
      <c r="C1082" t="s">
        <v>1467</v>
      </c>
      <c r="D1082" t="s">
        <v>1386</v>
      </c>
      <c r="E1082" t="s">
        <v>1394</v>
      </c>
      <c r="F1082" t="str">
        <f>LEFT(CUIPO_datos_abiertos[[#This Row],[COD_PROGRAMATICO_MGA]],4)</f>
        <v>1905</v>
      </c>
      <c r="G1082" t="s">
        <v>1763</v>
      </c>
      <c r="H1082" t="s">
        <v>1419</v>
      </c>
      <c r="I1082" t="s">
        <v>1716</v>
      </c>
      <c r="J1082" t="s">
        <v>1462</v>
      </c>
      <c r="K1082" t="s">
        <v>1392</v>
      </c>
      <c r="L1082" t="s">
        <v>1390</v>
      </c>
      <c r="M1082" t="s">
        <v>1390</v>
      </c>
      <c r="N1082" s="28">
        <v>25760100</v>
      </c>
      <c r="O1082" s="28">
        <v>8586700</v>
      </c>
      <c r="P1082" s="28">
        <v>8586700</v>
      </c>
      <c r="Q1082" s="28" t="str">
        <f>IF(AND(LEN(CUIPO_datos_abiertos[[#This Row],[COD_PROGRAMATICO_MGA]])=7,ISNUMBER(VALUE(CUIPO_datos_abiertos[[#This Row],[COD_PROGRAMATICO_MGA]]))),"VALIDO","")</f>
        <v>VALIDO</v>
      </c>
    </row>
    <row r="1083" spans="1:17" hidden="1" x14ac:dyDescent="0.3">
      <c r="A1083">
        <v>20251201</v>
      </c>
      <c r="B1083" t="s">
        <v>1384</v>
      </c>
      <c r="C1083" t="s">
        <v>1388</v>
      </c>
      <c r="D1083" t="s">
        <v>1386</v>
      </c>
      <c r="E1083" t="s">
        <v>1402</v>
      </c>
      <c r="F1083" t="str">
        <f>LEFT(CUIPO_datos_abiertos[[#This Row],[COD_PROGRAMATICO_MGA]],4)</f>
        <v>NO A</v>
      </c>
      <c r="G1083" t="s">
        <v>1390</v>
      </c>
      <c r="H1083" t="s">
        <v>1390</v>
      </c>
      <c r="I1083" t="s">
        <v>1390</v>
      </c>
      <c r="J1083" t="s">
        <v>1390</v>
      </c>
      <c r="K1083" t="s">
        <v>1390</v>
      </c>
      <c r="L1083" t="s">
        <v>1390</v>
      </c>
      <c r="M1083" t="s">
        <v>1390</v>
      </c>
      <c r="N1083" s="28">
        <v>67563838017</v>
      </c>
      <c r="O1083" s="28">
        <v>67563838017</v>
      </c>
      <c r="P1083" s="28">
        <v>67563838017</v>
      </c>
      <c r="Q1083" s="28" t="str">
        <f>IF(AND(LEN(CUIPO_datos_abiertos[[#This Row],[COD_PROGRAMATICO_MGA]])=7,ISNUMBER(VALUE(CUIPO_datos_abiertos[[#This Row],[COD_PROGRAMATICO_MGA]]))),"VALIDO","")</f>
        <v/>
      </c>
    </row>
    <row r="1084" spans="1:17" hidden="1" x14ac:dyDescent="0.3">
      <c r="A1084">
        <v>20251201</v>
      </c>
      <c r="B1084" t="s">
        <v>1384</v>
      </c>
      <c r="C1084" t="s">
        <v>1385</v>
      </c>
      <c r="D1084" t="s">
        <v>1386</v>
      </c>
      <c r="E1084" t="s">
        <v>1387</v>
      </c>
      <c r="F1084" t="str">
        <f>LEFT(CUIPO_datos_abiertos[[#This Row],[COD_PROGRAMATICO_MGA]],4)</f>
        <v>0</v>
      </c>
      <c r="G1084" t="s">
        <v>1388</v>
      </c>
      <c r="H1084" t="s">
        <v>1389</v>
      </c>
      <c r="I1084" t="s">
        <v>1390</v>
      </c>
      <c r="J1084" t="s">
        <v>1391</v>
      </c>
      <c r="K1084" t="s">
        <v>1392</v>
      </c>
      <c r="L1084" t="s">
        <v>1390</v>
      </c>
      <c r="M1084" t="s">
        <v>1390</v>
      </c>
      <c r="N1084" s="28">
        <v>23039431</v>
      </c>
      <c r="O1084" s="28">
        <v>23039431</v>
      </c>
      <c r="P1084" s="28">
        <v>23039431</v>
      </c>
      <c r="Q1084" s="28" t="str">
        <f>IF(AND(LEN(CUIPO_datos_abiertos[[#This Row],[COD_PROGRAMATICO_MGA]])=7,ISNUMBER(VALUE(CUIPO_datos_abiertos[[#This Row],[COD_PROGRAMATICO_MGA]]))),"VALIDO","")</f>
        <v/>
      </c>
    </row>
    <row r="1085" spans="1:17" hidden="1" x14ac:dyDescent="0.3">
      <c r="A1085">
        <v>20260301</v>
      </c>
      <c r="B1085" t="s">
        <v>1384</v>
      </c>
      <c r="C1085" t="s">
        <v>1388</v>
      </c>
      <c r="D1085" t="s">
        <v>1397</v>
      </c>
      <c r="E1085" t="s">
        <v>1398</v>
      </c>
      <c r="F1085" t="str">
        <f>LEFT(CUIPO_datos_abiertos[[#This Row],[COD_PROGRAMATICO_MGA]],4)</f>
        <v>NO A</v>
      </c>
      <c r="G1085" t="s">
        <v>1390</v>
      </c>
      <c r="H1085" t="s">
        <v>1390</v>
      </c>
      <c r="I1085" t="s">
        <v>1390</v>
      </c>
      <c r="J1085" t="s">
        <v>1390</v>
      </c>
      <c r="K1085" t="s">
        <v>1390</v>
      </c>
      <c r="L1085" t="s">
        <v>1390</v>
      </c>
      <c r="M1085" t="s">
        <v>1390</v>
      </c>
      <c r="N1085" s="28">
        <v>7982376403</v>
      </c>
      <c r="O1085" s="28">
        <v>7982376403</v>
      </c>
      <c r="P1085" s="28">
        <v>7982376403</v>
      </c>
      <c r="Q1085" s="28" t="str">
        <f>IF(AND(LEN(CUIPO_datos_abiertos[[#This Row],[COD_PROGRAMATICO_MGA]])=7,ISNUMBER(VALUE(CUIPO_datos_abiertos[[#This Row],[COD_PROGRAMATICO_MGA]]))),"VALIDO","")</f>
        <v/>
      </c>
    </row>
    <row r="1086" spans="1:17" hidden="1" x14ac:dyDescent="0.3">
      <c r="A1086">
        <v>20251201</v>
      </c>
      <c r="B1086" t="s">
        <v>1384</v>
      </c>
      <c r="C1086" t="s">
        <v>1539</v>
      </c>
      <c r="D1086" t="s">
        <v>1386</v>
      </c>
      <c r="E1086" t="s">
        <v>1394</v>
      </c>
      <c r="F1086" t="str">
        <f>LEFT(CUIPO_datos_abiertos[[#This Row],[COD_PROGRAMATICO_MGA]],4)</f>
        <v>1905</v>
      </c>
      <c r="G1086" t="s">
        <v>145</v>
      </c>
      <c r="H1086" t="s">
        <v>1419</v>
      </c>
      <c r="I1086" t="s">
        <v>1764</v>
      </c>
      <c r="J1086" t="s">
        <v>1462</v>
      </c>
      <c r="K1086" t="s">
        <v>1392</v>
      </c>
      <c r="L1086" t="s">
        <v>1390</v>
      </c>
      <c r="M1086" t="s">
        <v>1390</v>
      </c>
      <c r="N1086" s="28">
        <v>39863970</v>
      </c>
      <c r="O1086" s="28">
        <v>32850654</v>
      </c>
      <c r="P1086" s="28">
        <v>19931985</v>
      </c>
      <c r="Q1086" s="28" t="str">
        <f>IF(AND(LEN(CUIPO_datos_abiertos[[#This Row],[COD_PROGRAMATICO_MGA]])=7,ISNUMBER(VALUE(CUIPO_datos_abiertos[[#This Row],[COD_PROGRAMATICO_MGA]]))),"VALIDO","")</f>
        <v>VALIDO</v>
      </c>
    </row>
    <row r="1087" spans="1:17" hidden="1" x14ac:dyDescent="0.3">
      <c r="A1087">
        <v>20251201</v>
      </c>
      <c r="B1087" t="s">
        <v>1384</v>
      </c>
      <c r="C1087" t="s">
        <v>1385</v>
      </c>
      <c r="D1087" t="s">
        <v>1386</v>
      </c>
      <c r="E1087" t="s">
        <v>1443</v>
      </c>
      <c r="F1087" t="str">
        <f>LEFT(CUIPO_datos_abiertos[[#This Row],[COD_PROGRAMATICO_MGA]],4)</f>
        <v>0</v>
      </c>
      <c r="G1087" t="s">
        <v>1388</v>
      </c>
      <c r="H1087" t="s">
        <v>1389</v>
      </c>
      <c r="I1087" t="s">
        <v>1390</v>
      </c>
      <c r="J1087" t="s">
        <v>1391</v>
      </c>
      <c r="K1087" t="s">
        <v>1392</v>
      </c>
      <c r="L1087" t="s">
        <v>1390</v>
      </c>
      <c r="M1087" t="s">
        <v>1390</v>
      </c>
      <c r="N1087" s="28">
        <v>13207985</v>
      </c>
      <c r="O1087" s="28">
        <v>13207985</v>
      </c>
      <c r="P1087" s="28">
        <v>12410672</v>
      </c>
      <c r="Q1087" s="28" t="str">
        <f>IF(AND(LEN(CUIPO_datos_abiertos[[#This Row],[COD_PROGRAMATICO_MGA]])=7,ISNUMBER(VALUE(CUIPO_datos_abiertos[[#This Row],[COD_PROGRAMATICO_MGA]]))),"VALIDO","")</f>
        <v/>
      </c>
    </row>
    <row r="1088" spans="1:17" hidden="1" x14ac:dyDescent="0.3">
      <c r="A1088">
        <v>20251201</v>
      </c>
      <c r="B1088" t="s">
        <v>1384</v>
      </c>
      <c r="C1088" t="s">
        <v>1765</v>
      </c>
      <c r="D1088" t="s">
        <v>1386</v>
      </c>
      <c r="E1088" t="s">
        <v>1394</v>
      </c>
      <c r="F1088" t="str">
        <f>LEFT(CUIPO_datos_abiertos[[#This Row],[COD_PROGRAMATICO_MGA]],4)</f>
        <v>1903</v>
      </c>
      <c r="G1088" t="s">
        <v>78</v>
      </c>
      <c r="H1088" t="s">
        <v>1389</v>
      </c>
      <c r="I1088" t="s">
        <v>1477</v>
      </c>
      <c r="J1088" t="s">
        <v>1435</v>
      </c>
      <c r="K1088" t="s">
        <v>1392</v>
      </c>
      <c r="L1088" t="s">
        <v>1390</v>
      </c>
      <c r="M1088" t="s">
        <v>1472</v>
      </c>
      <c r="N1088" s="28">
        <v>1393811116</v>
      </c>
      <c r="O1088" s="28">
        <v>1336295996</v>
      </c>
      <c r="P1088" s="28">
        <v>1336295996</v>
      </c>
      <c r="Q1088" s="28" t="str">
        <f>IF(AND(LEN(CUIPO_datos_abiertos[[#This Row],[COD_PROGRAMATICO_MGA]])=7,ISNUMBER(VALUE(CUIPO_datos_abiertos[[#This Row],[COD_PROGRAMATICO_MGA]]))),"VALIDO","")</f>
        <v>VALIDO</v>
      </c>
    </row>
    <row r="1089" spans="1:17" hidden="1" x14ac:dyDescent="0.3">
      <c r="A1089">
        <v>20251201</v>
      </c>
      <c r="B1089" t="s">
        <v>1384</v>
      </c>
      <c r="C1089" t="s">
        <v>1407</v>
      </c>
      <c r="D1089" t="s">
        <v>1386</v>
      </c>
      <c r="E1089" t="s">
        <v>1402</v>
      </c>
      <c r="F1089" t="str">
        <f>LEFT(CUIPO_datos_abiertos[[#This Row],[COD_PROGRAMATICO_MGA]],4)</f>
        <v>2201</v>
      </c>
      <c r="G1089" t="s">
        <v>51</v>
      </c>
      <c r="H1089" t="s">
        <v>1389</v>
      </c>
      <c r="I1089" t="s">
        <v>1426</v>
      </c>
      <c r="J1089" t="s">
        <v>1404</v>
      </c>
      <c r="K1089" t="s">
        <v>1392</v>
      </c>
      <c r="L1089" t="s">
        <v>1390</v>
      </c>
      <c r="M1089" t="s">
        <v>1390</v>
      </c>
      <c r="N1089" s="28">
        <v>2888750155</v>
      </c>
      <c r="O1089" s="28">
        <v>2888750155</v>
      </c>
      <c r="P1089" s="28">
        <v>2888750155</v>
      </c>
      <c r="Q1089" s="28" t="str">
        <f>IF(AND(LEN(CUIPO_datos_abiertos[[#This Row],[COD_PROGRAMATICO_MGA]])=7,ISNUMBER(VALUE(CUIPO_datos_abiertos[[#This Row],[COD_PROGRAMATICO_MGA]]))),"VALIDO","")</f>
        <v>VALIDO</v>
      </c>
    </row>
    <row r="1090" spans="1:17" hidden="1" x14ac:dyDescent="0.3">
      <c r="A1090">
        <v>20260301</v>
      </c>
      <c r="B1090" t="s">
        <v>1384</v>
      </c>
      <c r="C1090" t="s">
        <v>1401</v>
      </c>
      <c r="D1090" t="s">
        <v>1386</v>
      </c>
      <c r="E1090" t="s">
        <v>1402</v>
      </c>
      <c r="F1090" t="str">
        <f>LEFT(CUIPO_datos_abiertos[[#This Row],[COD_PROGRAMATICO_MGA]],4)</f>
        <v>2201</v>
      </c>
      <c r="G1090" t="s">
        <v>51</v>
      </c>
      <c r="H1090" t="s">
        <v>1389</v>
      </c>
      <c r="I1090" t="s">
        <v>1403</v>
      </c>
      <c r="J1090" t="s">
        <v>1404</v>
      </c>
      <c r="K1090" t="s">
        <v>1392</v>
      </c>
      <c r="L1090" t="s">
        <v>1390</v>
      </c>
      <c r="M1090" t="s">
        <v>1390</v>
      </c>
      <c r="N1090" s="28">
        <v>4407661700</v>
      </c>
      <c r="O1090" s="28">
        <v>4407661700</v>
      </c>
      <c r="P1090" s="28">
        <v>4407661700</v>
      </c>
      <c r="Q1090" s="28" t="str">
        <f>IF(AND(LEN(CUIPO_datos_abiertos[[#This Row],[COD_PROGRAMATICO_MGA]])=7,ISNUMBER(VALUE(CUIPO_datos_abiertos[[#This Row],[COD_PROGRAMATICO_MGA]]))),"VALIDO","")</f>
        <v>VALIDO</v>
      </c>
    </row>
    <row r="1091" spans="1:17" hidden="1" x14ac:dyDescent="0.3">
      <c r="A1091">
        <v>20260301</v>
      </c>
      <c r="B1091" t="s">
        <v>1384</v>
      </c>
      <c r="C1091" t="s">
        <v>1506</v>
      </c>
      <c r="D1091" t="s">
        <v>1386</v>
      </c>
      <c r="E1091" t="s">
        <v>1398</v>
      </c>
      <c r="F1091" t="str">
        <f>LEFT(CUIPO_datos_abiertos[[#This Row],[COD_PROGRAMATICO_MGA]],4)</f>
        <v>4301</v>
      </c>
      <c r="G1091" t="s">
        <v>82</v>
      </c>
      <c r="H1091" t="s">
        <v>1389</v>
      </c>
      <c r="I1091" t="s">
        <v>1390</v>
      </c>
      <c r="J1091" t="s">
        <v>1742</v>
      </c>
      <c r="K1091" t="s">
        <v>1392</v>
      </c>
      <c r="L1091" t="s">
        <v>1390</v>
      </c>
      <c r="M1091" t="s">
        <v>1492</v>
      </c>
      <c r="N1091" s="28">
        <v>338300944</v>
      </c>
      <c r="O1091" s="28">
        <v>338300944</v>
      </c>
      <c r="P1091" s="28">
        <v>338300944</v>
      </c>
      <c r="Q1091" s="28" t="str">
        <f>IF(AND(LEN(CUIPO_datos_abiertos[[#This Row],[COD_PROGRAMATICO_MGA]])=7,ISNUMBER(VALUE(CUIPO_datos_abiertos[[#This Row],[COD_PROGRAMATICO_MGA]]))),"VALIDO","")</f>
        <v>VALIDO</v>
      </c>
    </row>
    <row r="1092" spans="1:17" hidden="1" x14ac:dyDescent="0.3">
      <c r="A1092">
        <v>20251201</v>
      </c>
      <c r="B1092" t="s">
        <v>1384</v>
      </c>
      <c r="C1092" t="s">
        <v>1388</v>
      </c>
      <c r="D1092" t="s">
        <v>1386</v>
      </c>
      <c r="E1092" t="s">
        <v>1398</v>
      </c>
      <c r="F1092" t="str">
        <f>LEFT(CUIPO_datos_abiertos[[#This Row],[COD_PROGRAMATICO_MGA]],4)</f>
        <v>NO A</v>
      </c>
      <c r="G1092" t="s">
        <v>1390</v>
      </c>
      <c r="H1092" t="s">
        <v>1390</v>
      </c>
      <c r="I1092" t="s">
        <v>1390</v>
      </c>
      <c r="J1092" t="s">
        <v>1390</v>
      </c>
      <c r="K1092" t="s">
        <v>1390</v>
      </c>
      <c r="L1092" t="s">
        <v>1390</v>
      </c>
      <c r="M1092" t="s">
        <v>1390</v>
      </c>
      <c r="N1092" s="28">
        <v>19233118162</v>
      </c>
      <c r="O1092" s="28">
        <v>19233118162</v>
      </c>
      <c r="P1092" s="28">
        <v>19233118162</v>
      </c>
      <c r="Q1092" s="28" t="str">
        <f>IF(AND(LEN(CUIPO_datos_abiertos[[#This Row],[COD_PROGRAMATICO_MGA]])=7,ISNUMBER(VALUE(CUIPO_datos_abiertos[[#This Row],[COD_PROGRAMATICO_MGA]]))),"VALIDO","")</f>
        <v/>
      </c>
    </row>
    <row r="1093" spans="1:17" hidden="1" x14ac:dyDescent="0.3">
      <c r="A1093">
        <v>20251201</v>
      </c>
      <c r="B1093" t="s">
        <v>1384</v>
      </c>
      <c r="C1093" t="s">
        <v>1539</v>
      </c>
      <c r="D1093" t="s">
        <v>1386</v>
      </c>
      <c r="E1093" t="s">
        <v>1394</v>
      </c>
      <c r="F1093" t="str">
        <f>LEFT(CUIPO_datos_abiertos[[#This Row],[COD_PROGRAMATICO_MGA]],4)</f>
        <v>1905</v>
      </c>
      <c r="G1093" t="s">
        <v>145</v>
      </c>
      <c r="H1093" t="s">
        <v>1419</v>
      </c>
      <c r="I1093" t="s">
        <v>1469</v>
      </c>
      <c r="J1093" t="s">
        <v>1462</v>
      </c>
      <c r="K1093" t="s">
        <v>1392</v>
      </c>
      <c r="L1093" t="s">
        <v>1390</v>
      </c>
      <c r="M1093" t="s">
        <v>1390</v>
      </c>
      <c r="N1093" s="28">
        <v>52487561</v>
      </c>
      <c r="O1093" s="28">
        <v>49962843</v>
      </c>
      <c r="P1093" s="28">
        <v>38668051</v>
      </c>
      <c r="Q1093" s="28" t="str">
        <f>IF(AND(LEN(CUIPO_datos_abiertos[[#This Row],[COD_PROGRAMATICO_MGA]])=7,ISNUMBER(VALUE(CUIPO_datos_abiertos[[#This Row],[COD_PROGRAMATICO_MGA]]))),"VALIDO","")</f>
        <v>VALIDO</v>
      </c>
    </row>
    <row r="1094" spans="1:17" hidden="1" x14ac:dyDescent="0.3">
      <c r="A1094">
        <v>20251201</v>
      </c>
      <c r="B1094" t="s">
        <v>1384</v>
      </c>
      <c r="C1094" t="s">
        <v>1385</v>
      </c>
      <c r="D1094" t="s">
        <v>1386</v>
      </c>
      <c r="E1094" t="s">
        <v>1443</v>
      </c>
      <c r="F1094" t="str">
        <f>LEFT(CUIPO_datos_abiertos[[#This Row],[COD_PROGRAMATICO_MGA]],4)</f>
        <v>0</v>
      </c>
      <c r="G1094" t="s">
        <v>1388</v>
      </c>
      <c r="H1094" t="s">
        <v>1389</v>
      </c>
      <c r="I1094" t="s">
        <v>1390</v>
      </c>
      <c r="J1094" t="s">
        <v>1391</v>
      </c>
      <c r="K1094" t="s">
        <v>1392</v>
      </c>
      <c r="L1094" t="s">
        <v>1390</v>
      </c>
      <c r="M1094" t="s">
        <v>1390</v>
      </c>
      <c r="N1094" s="28">
        <v>15591051</v>
      </c>
      <c r="O1094" s="28">
        <v>15591051</v>
      </c>
      <c r="P1094" s="28">
        <v>15591051</v>
      </c>
      <c r="Q1094" s="28" t="str">
        <f>IF(AND(LEN(CUIPO_datos_abiertos[[#This Row],[COD_PROGRAMATICO_MGA]])=7,ISNUMBER(VALUE(CUIPO_datos_abiertos[[#This Row],[COD_PROGRAMATICO_MGA]]))),"VALIDO","")</f>
        <v/>
      </c>
    </row>
    <row r="1095" spans="1:17" hidden="1" x14ac:dyDescent="0.3">
      <c r="A1095">
        <v>20260301</v>
      </c>
      <c r="B1095" t="s">
        <v>1384</v>
      </c>
      <c r="C1095" t="s">
        <v>1385</v>
      </c>
      <c r="D1095" t="s">
        <v>1386</v>
      </c>
      <c r="E1095" t="s">
        <v>1394</v>
      </c>
      <c r="F1095" t="str">
        <f>LEFT(CUIPO_datos_abiertos[[#This Row],[COD_PROGRAMATICO_MGA]],4)</f>
        <v>0</v>
      </c>
      <c r="G1095" t="s">
        <v>1388</v>
      </c>
      <c r="H1095" t="s">
        <v>1389</v>
      </c>
      <c r="I1095" t="s">
        <v>1405</v>
      </c>
      <c r="J1095" t="s">
        <v>1502</v>
      </c>
      <c r="K1095" t="s">
        <v>1392</v>
      </c>
      <c r="L1095" t="s">
        <v>1390</v>
      </c>
      <c r="M1095" t="s">
        <v>1390</v>
      </c>
      <c r="N1095" s="28">
        <v>627960313</v>
      </c>
      <c r="O1095" s="28">
        <v>627960313</v>
      </c>
      <c r="P1095" s="28">
        <v>627960313</v>
      </c>
      <c r="Q1095" s="28" t="str">
        <f>IF(AND(LEN(CUIPO_datos_abiertos[[#This Row],[COD_PROGRAMATICO_MGA]])=7,ISNUMBER(VALUE(CUIPO_datos_abiertos[[#This Row],[COD_PROGRAMATICO_MGA]]))),"VALIDO","")</f>
        <v/>
      </c>
    </row>
    <row r="1096" spans="1:17" hidden="1" x14ac:dyDescent="0.3">
      <c r="A1096">
        <v>20251201</v>
      </c>
      <c r="B1096" t="s">
        <v>1384</v>
      </c>
      <c r="C1096" t="s">
        <v>1388</v>
      </c>
      <c r="D1096" t="s">
        <v>1386</v>
      </c>
      <c r="E1096" t="s">
        <v>1387</v>
      </c>
      <c r="F1096" t="str">
        <f>LEFT(CUIPO_datos_abiertos[[#This Row],[COD_PROGRAMATICO_MGA]],4)</f>
        <v>0</v>
      </c>
      <c r="G1096" t="s">
        <v>1388</v>
      </c>
      <c r="H1096" t="s">
        <v>1389</v>
      </c>
      <c r="I1096" t="s">
        <v>1390</v>
      </c>
      <c r="J1096" t="s">
        <v>1391</v>
      </c>
      <c r="K1096" t="s">
        <v>1392</v>
      </c>
      <c r="L1096" t="s">
        <v>1390</v>
      </c>
      <c r="M1096" t="s">
        <v>1390</v>
      </c>
      <c r="N1096" s="28">
        <v>294988633</v>
      </c>
      <c r="O1096" s="28">
        <v>294988633</v>
      </c>
      <c r="P1096" s="28">
        <v>294988633</v>
      </c>
      <c r="Q1096" s="28" t="str">
        <f>IF(AND(LEN(CUIPO_datos_abiertos[[#This Row],[COD_PROGRAMATICO_MGA]])=7,ISNUMBER(VALUE(CUIPO_datos_abiertos[[#This Row],[COD_PROGRAMATICO_MGA]]))),"VALIDO","")</f>
        <v/>
      </c>
    </row>
    <row r="1097" spans="1:17" hidden="1" x14ac:dyDescent="0.3">
      <c r="A1097">
        <v>20251201</v>
      </c>
      <c r="B1097" t="s">
        <v>1384</v>
      </c>
      <c r="C1097" t="s">
        <v>1407</v>
      </c>
      <c r="D1097" t="s">
        <v>1386</v>
      </c>
      <c r="E1097" t="s">
        <v>1402</v>
      </c>
      <c r="F1097" t="str">
        <f>LEFT(CUIPO_datos_abiertos[[#This Row],[COD_PROGRAMATICO_MGA]],4)</f>
        <v>2201</v>
      </c>
      <c r="G1097" t="s">
        <v>51</v>
      </c>
      <c r="H1097" t="s">
        <v>1389</v>
      </c>
      <c r="I1097" t="s">
        <v>1408</v>
      </c>
      <c r="J1097" t="s">
        <v>1404</v>
      </c>
      <c r="K1097" t="s">
        <v>1392</v>
      </c>
      <c r="L1097" t="s">
        <v>1390</v>
      </c>
      <c r="M1097" t="s">
        <v>1390</v>
      </c>
      <c r="N1097" s="28">
        <v>839090801</v>
      </c>
      <c r="O1097" s="28">
        <v>839090801</v>
      </c>
      <c r="P1097" s="28">
        <v>839090801</v>
      </c>
      <c r="Q1097" s="28" t="str">
        <f>IF(AND(LEN(CUIPO_datos_abiertos[[#This Row],[COD_PROGRAMATICO_MGA]])=7,ISNUMBER(VALUE(CUIPO_datos_abiertos[[#This Row],[COD_PROGRAMATICO_MGA]]))),"VALIDO","")</f>
        <v>VALIDO</v>
      </c>
    </row>
    <row r="1098" spans="1:17" hidden="1" x14ac:dyDescent="0.3">
      <c r="A1098">
        <v>20251201</v>
      </c>
      <c r="B1098" t="s">
        <v>1384</v>
      </c>
      <c r="C1098" t="s">
        <v>1509</v>
      </c>
      <c r="D1098" t="s">
        <v>1386</v>
      </c>
      <c r="E1098" t="s">
        <v>1398</v>
      </c>
      <c r="F1098" t="str">
        <f>LEFT(CUIPO_datos_abiertos[[#This Row],[COD_PROGRAMATICO_MGA]],4)</f>
        <v>4001</v>
      </c>
      <c r="G1098" t="s">
        <v>1510</v>
      </c>
      <c r="H1098" t="s">
        <v>1389</v>
      </c>
      <c r="I1098" t="s">
        <v>1390</v>
      </c>
      <c r="J1098" t="s">
        <v>1501</v>
      </c>
      <c r="K1098" t="s">
        <v>1392</v>
      </c>
      <c r="L1098" t="s">
        <v>1390</v>
      </c>
      <c r="M1098" t="s">
        <v>1390</v>
      </c>
      <c r="N1098" s="28">
        <v>4804800000</v>
      </c>
      <c r="O1098" s="28">
        <v>0</v>
      </c>
      <c r="P1098" s="28">
        <v>0</v>
      </c>
      <c r="Q1098" s="28" t="str">
        <f>IF(AND(LEN(CUIPO_datos_abiertos[[#This Row],[COD_PROGRAMATICO_MGA]])=7,ISNUMBER(VALUE(CUIPO_datos_abiertos[[#This Row],[COD_PROGRAMATICO_MGA]]))),"VALIDO","")</f>
        <v>VALIDO</v>
      </c>
    </row>
    <row r="1099" spans="1:17" hidden="1" x14ac:dyDescent="0.3">
      <c r="A1099">
        <v>20251201</v>
      </c>
      <c r="B1099" t="s">
        <v>1384</v>
      </c>
      <c r="C1099" t="s">
        <v>1766</v>
      </c>
      <c r="D1099" t="s">
        <v>1386</v>
      </c>
      <c r="E1099" t="s">
        <v>1398</v>
      </c>
      <c r="F1099" t="str">
        <f>LEFT(CUIPO_datos_abiertos[[#This Row],[COD_PROGRAMATICO_MGA]],4)</f>
        <v>3301</v>
      </c>
      <c r="G1099" t="s">
        <v>93</v>
      </c>
      <c r="H1099" t="s">
        <v>1389</v>
      </c>
      <c r="I1099" t="s">
        <v>1390</v>
      </c>
      <c r="J1099" t="s">
        <v>1428</v>
      </c>
      <c r="K1099" t="s">
        <v>1392</v>
      </c>
      <c r="L1099" t="s">
        <v>1390</v>
      </c>
      <c r="M1099" t="s">
        <v>1451</v>
      </c>
      <c r="N1099" s="28">
        <v>211814181</v>
      </c>
      <c r="O1099" s="28">
        <v>211814181</v>
      </c>
      <c r="P1099" s="28">
        <v>211814181</v>
      </c>
      <c r="Q1099" s="28" t="str">
        <f>IF(AND(LEN(CUIPO_datos_abiertos[[#This Row],[COD_PROGRAMATICO_MGA]])=7,ISNUMBER(VALUE(CUIPO_datos_abiertos[[#This Row],[COD_PROGRAMATICO_MGA]]))),"VALIDO","")</f>
        <v>VALIDO</v>
      </c>
    </row>
    <row r="1100" spans="1:17" hidden="1" x14ac:dyDescent="0.3">
      <c r="A1100">
        <v>20260301</v>
      </c>
      <c r="B1100" t="s">
        <v>1384</v>
      </c>
      <c r="C1100" t="s">
        <v>1385</v>
      </c>
      <c r="D1100" t="s">
        <v>1386</v>
      </c>
      <c r="E1100" t="s">
        <v>1394</v>
      </c>
      <c r="F1100" t="str">
        <f>LEFT(CUIPO_datos_abiertos[[#This Row],[COD_PROGRAMATICO_MGA]],4)</f>
        <v>0</v>
      </c>
      <c r="G1100" t="s">
        <v>1388</v>
      </c>
      <c r="H1100" t="s">
        <v>1389</v>
      </c>
      <c r="I1100" t="s">
        <v>1405</v>
      </c>
      <c r="J1100" t="s">
        <v>1406</v>
      </c>
      <c r="K1100" t="s">
        <v>1392</v>
      </c>
      <c r="L1100" t="s">
        <v>1390</v>
      </c>
      <c r="M1100" t="s">
        <v>1409</v>
      </c>
      <c r="N1100" s="28">
        <v>70414700</v>
      </c>
      <c r="O1100" s="28">
        <v>70414700</v>
      </c>
      <c r="P1100" s="28">
        <v>35429600</v>
      </c>
      <c r="Q1100" s="28" t="str">
        <f>IF(AND(LEN(CUIPO_datos_abiertos[[#This Row],[COD_PROGRAMATICO_MGA]])=7,ISNUMBER(VALUE(CUIPO_datos_abiertos[[#This Row],[COD_PROGRAMATICO_MGA]]))),"VALIDO","")</f>
        <v/>
      </c>
    </row>
    <row r="1101" spans="1:17" hidden="1" x14ac:dyDescent="0.3">
      <c r="A1101">
        <v>20251201</v>
      </c>
      <c r="B1101" t="s">
        <v>1384</v>
      </c>
      <c r="C1101" t="s">
        <v>1388</v>
      </c>
      <c r="D1101" t="s">
        <v>1386</v>
      </c>
      <c r="E1101" t="s">
        <v>1443</v>
      </c>
      <c r="F1101" t="str">
        <f>LEFT(CUIPO_datos_abiertos[[#This Row],[COD_PROGRAMATICO_MGA]],4)</f>
        <v>NO A</v>
      </c>
      <c r="G1101" t="s">
        <v>1390</v>
      </c>
      <c r="H1101" t="s">
        <v>1390</v>
      </c>
      <c r="I1101" t="s">
        <v>1390</v>
      </c>
      <c r="J1101" t="s">
        <v>1390</v>
      </c>
      <c r="K1101" t="s">
        <v>1390</v>
      </c>
      <c r="L1101" t="s">
        <v>1390</v>
      </c>
      <c r="M1101" t="s">
        <v>1390</v>
      </c>
      <c r="N1101" s="28">
        <v>61795758</v>
      </c>
      <c r="O1101" s="28">
        <v>61795758</v>
      </c>
      <c r="P1101" s="28">
        <v>61795758</v>
      </c>
      <c r="Q1101" s="28" t="str">
        <f>IF(AND(LEN(CUIPO_datos_abiertos[[#This Row],[COD_PROGRAMATICO_MGA]])=7,ISNUMBER(VALUE(CUIPO_datos_abiertos[[#This Row],[COD_PROGRAMATICO_MGA]]))),"VALIDO","")</f>
        <v/>
      </c>
    </row>
    <row r="1102" spans="1:17" hidden="1" x14ac:dyDescent="0.3">
      <c r="A1102">
        <v>20251201</v>
      </c>
      <c r="B1102" t="s">
        <v>1384</v>
      </c>
      <c r="C1102" t="s">
        <v>1390</v>
      </c>
      <c r="D1102" t="s">
        <v>1386</v>
      </c>
      <c r="E1102" t="s">
        <v>1398</v>
      </c>
      <c r="F1102" t="str">
        <f>LEFT(CUIPO_datos_abiertos[[#This Row],[COD_PROGRAMATICO_MGA]],4)</f>
        <v>0</v>
      </c>
      <c r="G1102" t="s">
        <v>1388</v>
      </c>
      <c r="H1102" t="s">
        <v>1389</v>
      </c>
      <c r="I1102" t="s">
        <v>1390</v>
      </c>
      <c r="J1102" t="s">
        <v>1391</v>
      </c>
      <c r="K1102" t="s">
        <v>1392</v>
      </c>
      <c r="L1102" t="s">
        <v>1390</v>
      </c>
      <c r="M1102" t="s">
        <v>1390</v>
      </c>
      <c r="N1102" s="28">
        <v>35758438</v>
      </c>
      <c r="O1102" s="28">
        <v>35758438</v>
      </c>
      <c r="P1102" s="28">
        <v>35758438</v>
      </c>
      <c r="Q1102" s="28" t="str">
        <f>IF(AND(LEN(CUIPO_datos_abiertos[[#This Row],[COD_PROGRAMATICO_MGA]])=7,ISNUMBER(VALUE(CUIPO_datos_abiertos[[#This Row],[COD_PROGRAMATICO_MGA]]))),"VALIDO","")</f>
        <v/>
      </c>
    </row>
    <row r="1103" spans="1:17" hidden="1" x14ac:dyDescent="0.3">
      <c r="A1103">
        <v>20260301</v>
      </c>
      <c r="B1103" t="s">
        <v>1384</v>
      </c>
      <c r="C1103" t="s">
        <v>1401</v>
      </c>
      <c r="D1103" t="s">
        <v>1386</v>
      </c>
      <c r="E1103" t="s">
        <v>1402</v>
      </c>
      <c r="F1103" t="str">
        <f>LEFT(CUIPO_datos_abiertos[[#This Row],[COD_PROGRAMATICO_MGA]],4)</f>
        <v>2201</v>
      </c>
      <c r="G1103" t="s">
        <v>51</v>
      </c>
      <c r="H1103" t="s">
        <v>1389</v>
      </c>
      <c r="I1103" t="s">
        <v>1403</v>
      </c>
      <c r="J1103" t="s">
        <v>1404</v>
      </c>
      <c r="K1103" t="s">
        <v>1392</v>
      </c>
      <c r="L1103" t="s">
        <v>1390</v>
      </c>
      <c r="M1103" t="s">
        <v>1422</v>
      </c>
      <c r="N1103" s="28">
        <v>1102679200</v>
      </c>
      <c r="O1103" s="28">
        <v>1102679200</v>
      </c>
      <c r="P1103" s="28">
        <v>1102679200</v>
      </c>
      <c r="Q1103" s="28" t="str">
        <f>IF(AND(LEN(CUIPO_datos_abiertos[[#This Row],[COD_PROGRAMATICO_MGA]])=7,ISNUMBER(VALUE(CUIPO_datos_abiertos[[#This Row],[COD_PROGRAMATICO_MGA]]))),"VALIDO","")</f>
        <v>VALIDO</v>
      </c>
    </row>
    <row r="1104" spans="1:17" hidden="1" x14ac:dyDescent="0.3">
      <c r="A1104">
        <v>20251201</v>
      </c>
      <c r="B1104" t="s">
        <v>1384</v>
      </c>
      <c r="C1104" t="s">
        <v>1385</v>
      </c>
      <c r="D1104" t="s">
        <v>1386</v>
      </c>
      <c r="E1104" t="s">
        <v>1387</v>
      </c>
      <c r="F1104" t="str">
        <f>LEFT(CUIPO_datos_abiertos[[#This Row],[COD_PROGRAMATICO_MGA]],4)</f>
        <v>0</v>
      </c>
      <c r="G1104" t="s">
        <v>1388</v>
      </c>
      <c r="H1104" t="s">
        <v>1389</v>
      </c>
      <c r="I1104" t="s">
        <v>1390</v>
      </c>
      <c r="J1104" t="s">
        <v>1391</v>
      </c>
      <c r="K1104" t="s">
        <v>1392</v>
      </c>
      <c r="L1104" t="s">
        <v>1390</v>
      </c>
      <c r="M1104" t="s">
        <v>1422</v>
      </c>
      <c r="N1104" s="28">
        <v>1912741</v>
      </c>
      <c r="O1104" s="28">
        <v>1912741</v>
      </c>
      <c r="P1104" s="28">
        <v>1912741</v>
      </c>
      <c r="Q1104" s="28" t="str">
        <f>IF(AND(LEN(CUIPO_datos_abiertos[[#This Row],[COD_PROGRAMATICO_MGA]])=7,ISNUMBER(VALUE(CUIPO_datos_abiertos[[#This Row],[COD_PROGRAMATICO_MGA]]))),"VALIDO","")</f>
        <v/>
      </c>
    </row>
    <row r="1105" spans="1:17" hidden="1" x14ac:dyDescent="0.3">
      <c r="A1105">
        <v>20251201</v>
      </c>
      <c r="B1105" t="s">
        <v>1384</v>
      </c>
      <c r="C1105" t="s">
        <v>1390</v>
      </c>
      <c r="D1105" t="s">
        <v>1386</v>
      </c>
      <c r="E1105" t="s">
        <v>1394</v>
      </c>
      <c r="F1105" t="str">
        <f>LEFT(CUIPO_datos_abiertos[[#This Row],[COD_PROGRAMATICO_MGA]],4)</f>
        <v>1903</v>
      </c>
      <c r="G1105" t="s">
        <v>1399</v>
      </c>
      <c r="H1105" t="s">
        <v>1389</v>
      </c>
      <c r="I1105" t="s">
        <v>1440</v>
      </c>
      <c r="J1105" t="s">
        <v>1441</v>
      </c>
      <c r="K1105" t="s">
        <v>1392</v>
      </c>
      <c r="L1105" t="s">
        <v>1390</v>
      </c>
      <c r="M1105" t="s">
        <v>1390</v>
      </c>
      <c r="N1105" s="28">
        <v>590816313</v>
      </c>
      <c r="O1105" s="28">
        <v>561275497</v>
      </c>
      <c r="P1105" s="28">
        <v>561275497</v>
      </c>
      <c r="Q1105" s="28" t="str">
        <f>IF(AND(LEN(CUIPO_datos_abiertos[[#This Row],[COD_PROGRAMATICO_MGA]])=7,ISNUMBER(VALUE(CUIPO_datos_abiertos[[#This Row],[COD_PROGRAMATICO_MGA]]))),"VALIDO","")</f>
        <v>VALIDO</v>
      </c>
    </row>
    <row r="1106" spans="1:17" hidden="1" x14ac:dyDescent="0.3">
      <c r="A1106">
        <v>20260301</v>
      </c>
      <c r="B1106" t="s">
        <v>1384</v>
      </c>
      <c r="C1106" t="s">
        <v>1385</v>
      </c>
      <c r="D1106" t="s">
        <v>1386</v>
      </c>
      <c r="E1106" t="s">
        <v>1394</v>
      </c>
      <c r="F1106" t="str">
        <f>LEFT(CUIPO_datos_abiertos[[#This Row],[COD_PROGRAMATICO_MGA]],4)</f>
        <v>0</v>
      </c>
      <c r="G1106" t="s">
        <v>1388</v>
      </c>
      <c r="H1106" t="s">
        <v>1389</v>
      </c>
      <c r="I1106" t="s">
        <v>1405</v>
      </c>
      <c r="J1106" t="s">
        <v>1406</v>
      </c>
      <c r="K1106" t="s">
        <v>1392</v>
      </c>
      <c r="L1106" t="s">
        <v>1390</v>
      </c>
      <c r="M1106" t="s">
        <v>1422</v>
      </c>
      <c r="N1106" s="28">
        <v>23492200</v>
      </c>
      <c r="O1106" s="28">
        <v>23492200</v>
      </c>
      <c r="P1106" s="28">
        <v>23492200</v>
      </c>
      <c r="Q1106" s="28" t="str">
        <f>IF(AND(LEN(CUIPO_datos_abiertos[[#This Row],[COD_PROGRAMATICO_MGA]])=7,ISNUMBER(VALUE(CUIPO_datos_abiertos[[#This Row],[COD_PROGRAMATICO_MGA]]))),"VALIDO","")</f>
        <v/>
      </c>
    </row>
    <row r="1107" spans="1:17" hidden="1" x14ac:dyDescent="0.3">
      <c r="A1107">
        <v>20251201</v>
      </c>
      <c r="B1107" t="s">
        <v>1384</v>
      </c>
      <c r="C1107" t="s">
        <v>1476</v>
      </c>
      <c r="D1107" t="s">
        <v>1386</v>
      </c>
      <c r="E1107" t="s">
        <v>1394</v>
      </c>
      <c r="F1107" t="str">
        <f>LEFT(CUIPO_datos_abiertos[[#This Row],[COD_PROGRAMATICO_MGA]],4)</f>
        <v>1903</v>
      </c>
      <c r="G1107" t="s">
        <v>78</v>
      </c>
      <c r="H1107" t="s">
        <v>1419</v>
      </c>
      <c r="I1107" t="s">
        <v>1764</v>
      </c>
      <c r="J1107" t="s">
        <v>1462</v>
      </c>
      <c r="K1107" t="s">
        <v>1392</v>
      </c>
      <c r="L1107" t="s">
        <v>1390</v>
      </c>
      <c r="M1107" t="s">
        <v>1390</v>
      </c>
      <c r="N1107" s="28">
        <v>116269913</v>
      </c>
      <c r="O1107" s="28">
        <v>103646322</v>
      </c>
      <c r="P1107" s="28">
        <v>99659916</v>
      </c>
      <c r="Q1107" s="28" t="str">
        <f>IF(AND(LEN(CUIPO_datos_abiertos[[#This Row],[COD_PROGRAMATICO_MGA]])=7,ISNUMBER(VALUE(CUIPO_datos_abiertos[[#This Row],[COD_PROGRAMATICO_MGA]]))),"VALIDO","")</f>
        <v>VALIDO</v>
      </c>
    </row>
    <row r="1108" spans="1:17" hidden="1" x14ac:dyDescent="0.3">
      <c r="A1108">
        <v>20260301</v>
      </c>
      <c r="B1108" t="s">
        <v>1384</v>
      </c>
      <c r="C1108" t="s">
        <v>1385</v>
      </c>
      <c r="D1108" t="s">
        <v>1386</v>
      </c>
      <c r="E1108" t="s">
        <v>1387</v>
      </c>
      <c r="F1108" t="str">
        <f>LEFT(CUIPO_datos_abiertos[[#This Row],[COD_PROGRAMATICO_MGA]],4)</f>
        <v>0</v>
      </c>
      <c r="G1108" t="s">
        <v>1388</v>
      </c>
      <c r="H1108" t="s">
        <v>1389</v>
      </c>
      <c r="I1108" t="s">
        <v>1390</v>
      </c>
      <c r="J1108" t="s">
        <v>1391</v>
      </c>
      <c r="K1108" t="s">
        <v>1392</v>
      </c>
      <c r="L1108" t="s">
        <v>1390</v>
      </c>
      <c r="M1108" t="s">
        <v>1390</v>
      </c>
      <c r="N1108" s="28">
        <v>66304620</v>
      </c>
      <c r="O1108" s="28">
        <v>66304620</v>
      </c>
      <c r="P1108" s="28">
        <v>66304620</v>
      </c>
      <c r="Q1108" s="28" t="str">
        <f>IF(AND(LEN(CUIPO_datos_abiertos[[#This Row],[COD_PROGRAMATICO_MGA]])=7,ISNUMBER(VALUE(CUIPO_datos_abiertos[[#This Row],[COD_PROGRAMATICO_MGA]]))),"VALIDO","")</f>
        <v/>
      </c>
    </row>
    <row r="1109" spans="1:17" hidden="1" x14ac:dyDescent="0.3">
      <c r="A1109">
        <v>20251201</v>
      </c>
      <c r="B1109" t="s">
        <v>1384</v>
      </c>
      <c r="C1109" t="s">
        <v>1767</v>
      </c>
      <c r="D1109" t="s">
        <v>1386</v>
      </c>
      <c r="E1109" t="s">
        <v>1394</v>
      </c>
      <c r="F1109" t="str">
        <f>LEFT(CUIPO_datos_abiertos[[#This Row],[COD_PROGRAMATICO_MGA]],4)</f>
        <v>1905</v>
      </c>
      <c r="G1109" t="s">
        <v>355</v>
      </c>
      <c r="H1109" t="s">
        <v>1411</v>
      </c>
      <c r="I1109" t="s">
        <v>1438</v>
      </c>
      <c r="J1109" t="s">
        <v>1501</v>
      </c>
      <c r="K1109" t="s">
        <v>1392</v>
      </c>
      <c r="L1109" t="s">
        <v>1390</v>
      </c>
      <c r="M1109" t="s">
        <v>1390</v>
      </c>
      <c r="N1109" s="28">
        <v>224681499</v>
      </c>
      <c r="O1109" s="28">
        <v>224681499</v>
      </c>
      <c r="P1109" s="28">
        <v>224681499</v>
      </c>
      <c r="Q1109" s="28" t="str">
        <f>IF(AND(LEN(CUIPO_datos_abiertos[[#This Row],[COD_PROGRAMATICO_MGA]])=7,ISNUMBER(VALUE(CUIPO_datos_abiertos[[#This Row],[COD_PROGRAMATICO_MGA]]))),"VALIDO","")</f>
        <v>VALIDO</v>
      </c>
    </row>
    <row r="1110" spans="1:17" hidden="1" x14ac:dyDescent="0.3">
      <c r="A1110">
        <v>20251201</v>
      </c>
      <c r="B1110" t="s">
        <v>1384</v>
      </c>
      <c r="C1110" t="s">
        <v>1460</v>
      </c>
      <c r="D1110" t="s">
        <v>1386</v>
      </c>
      <c r="E1110" t="s">
        <v>1394</v>
      </c>
      <c r="F1110" t="str">
        <f>LEFT(CUIPO_datos_abiertos[[#This Row],[COD_PROGRAMATICO_MGA]],4)</f>
        <v>1905</v>
      </c>
      <c r="G1110" t="s">
        <v>343</v>
      </c>
      <c r="H1110" t="s">
        <v>1419</v>
      </c>
      <c r="I1110" t="s">
        <v>1768</v>
      </c>
      <c r="J1110" t="s">
        <v>1462</v>
      </c>
      <c r="K1110" t="s">
        <v>1392</v>
      </c>
      <c r="L1110" t="s">
        <v>1390</v>
      </c>
      <c r="M1110" t="s">
        <v>1390</v>
      </c>
      <c r="N1110" s="28">
        <v>189999687</v>
      </c>
      <c r="O1110" s="28">
        <v>0</v>
      </c>
      <c r="P1110" s="28">
        <v>0</v>
      </c>
      <c r="Q1110" s="28" t="str">
        <f>IF(AND(LEN(CUIPO_datos_abiertos[[#This Row],[COD_PROGRAMATICO_MGA]])=7,ISNUMBER(VALUE(CUIPO_datos_abiertos[[#This Row],[COD_PROGRAMATICO_MGA]]))),"VALIDO","")</f>
        <v>VALIDO</v>
      </c>
    </row>
    <row r="1111" spans="1:17" hidden="1" x14ac:dyDescent="0.3">
      <c r="A1111">
        <v>20260301</v>
      </c>
      <c r="B1111" t="s">
        <v>1384</v>
      </c>
      <c r="C1111" t="s">
        <v>1706</v>
      </c>
      <c r="D1111" t="s">
        <v>1397</v>
      </c>
      <c r="E1111" t="s">
        <v>1398</v>
      </c>
      <c r="F1111" t="str">
        <f>LEFT(CUIPO_datos_abiertos[[#This Row],[COD_PROGRAMATICO_MGA]],4)</f>
        <v>4501</v>
      </c>
      <c r="G1111" t="s">
        <v>70</v>
      </c>
      <c r="H1111" t="s">
        <v>1389</v>
      </c>
      <c r="I1111" t="s">
        <v>1390</v>
      </c>
      <c r="J1111" t="s">
        <v>1528</v>
      </c>
      <c r="K1111" t="s">
        <v>1392</v>
      </c>
      <c r="L1111" t="s">
        <v>1390</v>
      </c>
      <c r="M1111" t="s">
        <v>1390</v>
      </c>
      <c r="N1111" s="28">
        <v>1860000000</v>
      </c>
      <c r="O1111" s="28">
        <v>1860000000</v>
      </c>
      <c r="P1111" s="28">
        <v>1860000000</v>
      </c>
      <c r="Q1111" s="28" t="str">
        <f>IF(AND(LEN(CUIPO_datos_abiertos[[#This Row],[COD_PROGRAMATICO_MGA]])=7,ISNUMBER(VALUE(CUIPO_datos_abiertos[[#This Row],[COD_PROGRAMATICO_MGA]]))),"VALIDO","")</f>
        <v>VALIDO</v>
      </c>
    </row>
    <row r="1112" spans="1:17" hidden="1" x14ac:dyDescent="0.3">
      <c r="A1112">
        <v>20251201</v>
      </c>
      <c r="B1112" t="s">
        <v>1384</v>
      </c>
      <c r="C1112" t="s">
        <v>1388</v>
      </c>
      <c r="D1112" t="s">
        <v>1386</v>
      </c>
      <c r="E1112" t="s">
        <v>1402</v>
      </c>
      <c r="F1112" t="str">
        <f>LEFT(CUIPO_datos_abiertos[[#This Row],[COD_PROGRAMATICO_MGA]],4)</f>
        <v>NO A</v>
      </c>
      <c r="G1112" t="s">
        <v>1390</v>
      </c>
      <c r="H1112" t="s">
        <v>1390</v>
      </c>
      <c r="I1112" t="s">
        <v>1390</v>
      </c>
      <c r="J1112" t="s">
        <v>1390</v>
      </c>
      <c r="K1112" t="s">
        <v>1390</v>
      </c>
      <c r="L1112" t="s">
        <v>1390</v>
      </c>
      <c r="M1112" t="s">
        <v>1390</v>
      </c>
      <c r="N1112" s="28">
        <v>2106688563</v>
      </c>
      <c r="O1112" s="28">
        <v>486593761</v>
      </c>
      <c r="P1112" s="28">
        <v>486593761</v>
      </c>
      <c r="Q1112" s="28" t="str">
        <f>IF(AND(LEN(CUIPO_datos_abiertos[[#This Row],[COD_PROGRAMATICO_MGA]])=7,ISNUMBER(VALUE(CUIPO_datos_abiertos[[#This Row],[COD_PROGRAMATICO_MGA]]))),"VALIDO","")</f>
        <v/>
      </c>
    </row>
    <row r="1113" spans="1:17" hidden="1" x14ac:dyDescent="0.3">
      <c r="A1113">
        <v>20251201</v>
      </c>
      <c r="B1113" t="s">
        <v>1384</v>
      </c>
      <c r="C1113" t="s">
        <v>1769</v>
      </c>
      <c r="D1113" t="s">
        <v>1386</v>
      </c>
      <c r="E1113" t="s">
        <v>1398</v>
      </c>
      <c r="F1113" t="str">
        <f>LEFT(CUIPO_datos_abiertos[[#This Row],[COD_PROGRAMATICO_MGA]],4)</f>
        <v>4502</v>
      </c>
      <c r="G1113" t="s">
        <v>224</v>
      </c>
      <c r="H1113" t="s">
        <v>1601</v>
      </c>
      <c r="I1113" t="s">
        <v>1390</v>
      </c>
      <c r="J1113" t="s">
        <v>1417</v>
      </c>
      <c r="K1113" t="s">
        <v>1392</v>
      </c>
      <c r="L1113" t="s">
        <v>1390</v>
      </c>
      <c r="M1113" t="s">
        <v>1390</v>
      </c>
      <c r="N1113" s="28">
        <v>58886600</v>
      </c>
      <c r="O1113" s="28">
        <v>58886600</v>
      </c>
      <c r="P1113" s="28">
        <v>58886600</v>
      </c>
      <c r="Q1113" s="28" t="str">
        <f>IF(AND(LEN(CUIPO_datos_abiertos[[#This Row],[COD_PROGRAMATICO_MGA]])=7,ISNUMBER(VALUE(CUIPO_datos_abiertos[[#This Row],[COD_PROGRAMATICO_MGA]]))),"VALIDO","")</f>
        <v>VALIDO</v>
      </c>
    </row>
    <row r="1114" spans="1:17" hidden="1" x14ac:dyDescent="0.3">
      <c r="A1114">
        <v>20260301</v>
      </c>
      <c r="B1114" t="s">
        <v>1384</v>
      </c>
      <c r="C1114" t="s">
        <v>1515</v>
      </c>
      <c r="D1114" t="s">
        <v>1386</v>
      </c>
      <c r="E1114" t="s">
        <v>1394</v>
      </c>
      <c r="F1114" t="str">
        <f>LEFT(CUIPO_datos_abiertos[[#This Row],[COD_PROGRAMATICO_MGA]],4)</f>
        <v>0</v>
      </c>
      <c r="G1114" t="s">
        <v>1388</v>
      </c>
      <c r="H1114" t="s">
        <v>1389</v>
      </c>
      <c r="I1114" t="s">
        <v>1405</v>
      </c>
      <c r="J1114" t="s">
        <v>1449</v>
      </c>
      <c r="K1114" t="s">
        <v>1392</v>
      </c>
      <c r="L1114" t="s">
        <v>1390</v>
      </c>
      <c r="M1114" t="s">
        <v>1390</v>
      </c>
      <c r="N1114" s="28">
        <v>13547699</v>
      </c>
      <c r="O1114" s="28">
        <v>11989024</v>
      </c>
      <c r="P1114" s="28">
        <v>11989024</v>
      </c>
      <c r="Q1114" s="28" t="str">
        <f>IF(AND(LEN(CUIPO_datos_abiertos[[#This Row],[COD_PROGRAMATICO_MGA]])=7,ISNUMBER(VALUE(CUIPO_datos_abiertos[[#This Row],[COD_PROGRAMATICO_MGA]]))),"VALIDO","")</f>
        <v/>
      </c>
    </row>
    <row r="1115" spans="1:17" hidden="1" x14ac:dyDescent="0.3">
      <c r="A1115">
        <v>20260301</v>
      </c>
      <c r="B1115" t="s">
        <v>1384</v>
      </c>
      <c r="C1115" t="s">
        <v>1401</v>
      </c>
      <c r="D1115" t="s">
        <v>1386</v>
      </c>
      <c r="E1115" t="s">
        <v>1402</v>
      </c>
      <c r="F1115" t="str">
        <f>LEFT(CUIPO_datos_abiertos[[#This Row],[COD_PROGRAMATICO_MGA]],4)</f>
        <v>2201</v>
      </c>
      <c r="G1115" t="s">
        <v>51</v>
      </c>
      <c r="H1115" t="s">
        <v>1389</v>
      </c>
      <c r="I1115" t="s">
        <v>1403</v>
      </c>
      <c r="J1115" t="s">
        <v>1404</v>
      </c>
      <c r="K1115" t="s">
        <v>1392</v>
      </c>
      <c r="L1115" t="s">
        <v>1390</v>
      </c>
      <c r="M1115" t="s">
        <v>1390</v>
      </c>
      <c r="N1115" s="28">
        <v>137118058</v>
      </c>
      <c r="O1115" s="28">
        <v>137118058</v>
      </c>
      <c r="P1115" s="28">
        <v>137118058</v>
      </c>
      <c r="Q1115" s="28" t="str">
        <f>IF(AND(LEN(CUIPO_datos_abiertos[[#This Row],[COD_PROGRAMATICO_MGA]])=7,ISNUMBER(VALUE(CUIPO_datos_abiertos[[#This Row],[COD_PROGRAMATICO_MGA]]))),"VALIDO","")</f>
        <v>VALIDO</v>
      </c>
    </row>
    <row r="1116" spans="1:17" hidden="1" x14ac:dyDescent="0.3">
      <c r="A1116">
        <v>20260301</v>
      </c>
      <c r="B1116" t="s">
        <v>1384</v>
      </c>
      <c r="C1116" t="s">
        <v>1388</v>
      </c>
      <c r="D1116" t="s">
        <v>1386</v>
      </c>
      <c r="E1116" t="s">
        <v>1398</v>
      </c>
      <c r="F1116" t="str">
        <f>LEFT(CUIPO_datos_abiertos[[#This Row],[COD_PROGRAMATICO_MGA]],4)</f>
        <v>0</v>
      </c>
      <c r="G1116" t="s">
        <v>1388</v>
      </c>
      <c r="H1116" t="s">
        <v>1389</v>
      </c>
      <c r="I1116" t="s">
        <v>1390</v>
      </c>
      <c r="J1116" t="s">
        <v>1391</v>
      </c>
      <c r="K1116" t="s">
        <v>1392</v>
      </c>
      <c r="L1116" t="s">
        <v>1390</v>
      </c>
      <c r="M1116" t="s">
        <v>1390</v>
      </c>
      <c r="N1116" s="28">
        <v>59871000</v>
      </c>
      <c r="O1116" s="28">
        <v>59871000</v>
      </c>
      <c r="P1116" s="28">
        <v>31757400</v>
      </c>
      <c r="Q1116" s="28" t="str">
        <f>IF(AND(LEN(CUIPO_datos_abiertos[[#This Row],[COD_PROGRAMATICO_MGA]])=7,ISNUMBER(VALUE(CUIPO_datos_abiertos[[#This Row],[COD_PROGRAMATICO_MGA]]))),"VALIDO","")</f>
        <v/>
      </c>
    </row>
    <row r="1117" spans="1:17" hidden="1" x14ac:dyDescent="0.3">
      <c r="A1117">
        <v>20251201</v>
      </c>
      <c r="B1117" t="s">
        <v>1384</v>
      </c>
      <c r="C1117" t="s">
        <v>1506</v>
      </c>
      <c r="D1117" t="s">
        <v>1386</v>
      </c>
      <c r="E1117" t="s">
        <v>1402</v>
      </c>
      <c r="F1117" t="str">
        <f>LEFT(CUIPO_datos_abiertos[[#This Row],[COD_PROGRAMATICO_MGA]],4)</f>
        <v>2202</v>
      </c>
      <c r="G1117" t="s">
        <v>1770</v>
      </c>
      <c r="H1117" t="s">
        <v>1389</v>
      </c>
      <c r="I1117" t="s">
        <v>1710</v>
      </c>
      <c r="J1117" t="s">
        <v>1425</v>
      </c>
      <c r="K1117" t="s">
        <v>1392</v>
      </c>
      <c r="L1117" t="s">
        <v>1390</v>
      </c>
      <c r="M1117" t="s">
        <v>1483</v>
      </c>
      <c r="N1117" s="28">
        <v>9243245861</v>
      </c>
      <c r="O1117" s="28">
        <v>9243245861</v>
      </c>
      <c r="P1117" s="28">
        <v>9243245861</v>
      </c>
      <c r="Q1117" s="28" t="str">
        <f>IF(AND(LEN(CUIPO_datos_abiertos[[#This Row],[COD_PROGRAMATICO_MGA]])=7,ISNUMBER(VALUE(CUIPO_datos_abiertos[[#This Row],[COD_PROGRAMATICO_MGA]]))),"VALIDO","")</f>
        <v>VALIDO</v>
      </c>
    </row>
    <row r="1118" spans="1:17" hidden="1" x14ac:dyDescent="0.3">
      <c r="A1118">
        <v>20260301</v>
      </c>
      <c r="B1118" t="s">
        <v>1384</v>
      </c>
      <c r="C1118" t="s">
        <v>1388</v>
      </c>
      <c r="D1118" t="s">
        <v>1386</v>
      </c>
      <c r="E1118" t="s">
        <v>1398</v>
      </c>
      <c r="F1118" t="str">
        <f>LEFT(CUIPO_datos_abiertos[[#This Row],[COD_PROGRAMATICO_MGA]],4)</f>
        <v>NO A</v>
      </c>
      <c r="G1118" t="s">
        <v>1390</v>
      </c>
      <c r="H1118" t="s">
        <v>1390</v>
      </c>
      <c r="I1118" t="s">
        <v>1390</v>
      </c>
      <c r="J1118" t="s">
        <v>1390</v>
      </c>
      <c r="K1118" t="s">
        <v>1390</v>
      </c>
      <c r="L1118" t="s">
        <v>1390</v>
      </c>
      <c r="M1118" t="s">
        <v>1390</v>
      </c>
      <c r="N1118" s="28">
        <v>5452713007</v>
      </c>
      <c r="O1118" s="28">
        <v>5452713007</v>
      </c>
      <c r="P1118" s="28">
        <v>4087041507</v>
      </c>
      <c r="Q1118" s="28" t="str">
        <f>IF(AND(LEN(CUIPO_datos_abiertos[[#This Row],[COD_PROGRAMATICO_MGA]])=7,ISNUMBER(VALUE(CUIPO_datos_abiertos[[#This Row],[COD_PROGRAMATICO_MGA]]))),"VALIDO","")</f>
        <v/>
      </c>
    </row>
    <row r="1119" spans="1:17" hidden="1" x14ac:dyDescent="0.3">
      <c r="A1119">
        <v>20260301</v>
      </c>
      <c r="B1119" t="s">
        <v>1384</v>
      </c>
      <c r="C1119" t="s">
        <v>1246</v>
      </c>
      <c r="D1119" t="s">
        <v>1386</v>
      </c>
      <c r="E1119" t="s">
        <v>1398</v>
      </c>
      <c r="F1119" t="str">
        <f>LEFT(CUIPO_datos_abiertos[[#This Row],[COD_PROGRAMATICO_MGA]],4)</f>
        <v>4599</v>
      </c>
      <c r="G1119" t="s">
        <v>86</v>
      </c>
      <c r="H1119" t="s">
        <v>1389</v>
      </c>
      <c r="I1119" t="s">
        <v>1390</v>
      </c>
      <c r="J1119" t="s">
        <v>1425</v>
      </c>
      <c r="K1119" t="s">
        <v>1392</v>
      </c>
      <c r="L1119" t="s">
        <v>1390</v>
      </c>
      <c r="M1119" t="s">
        <v>1390</v>
      </c>
      <c r="N1119" s="28">
        <v>2237995024</v>
      </c>
      <c r="O1119" s="28">
        <v>2237995024</v>
      </c>
      <c r="P1119" s="28">
        <v>2237995024</v>
      </c>
      <c r="Q1119" s="28" t="str">
        <f>IF(AND(LEN(CUIPO_datos_abiertos[[#This Row],[COD_PROGRAMATICO_MGA]])=7,ISNUMBER(VALUE(CUIPO_datos_abiertos[[#This Row],[COD_PROGRAMATICO_MGA]]))),"VALIDO","")</f>
        <v>VALIDO</v>
      </c>
    </row>
    <row r="1120" spans="1:17" hidden="1" x14ac:dyDescent="0.3">
      <c r="A1120">
        <v>20251201</v>
      </c>
      <c r="B1120" t="s">
        <v>1384</v>
      </c>
      <c r="C1120" t="s">
        <v>1388</v>
      </c>
      <c r="D1120" t="s">
        <v>1386</v>
      </c>
      <c r="E1120" t="s">
        <v>1387</v>
      </c>
      <c r="F1120" t="str">
        <f>LEFT(CUIPO_datos_abiertos[[#This Row],[COD_PROGRAMATICO_MGA]],4)</f>
        <v>NO A</v>
      </c>
      <c r="G1120" t="s">
        <v>1390</v>
      </c>
      <c r="H1120" t="s">
        <v>1390</v>
      </c>
      <c r="I1120" t="s">
        <v>1390</v>
      </c>
      <c r="J1120" t="s">
        <v>1390</v>
      </c>
      <c r="K1120" t="s">
        <v>1390</v>
      </c>
      <c r="L1120" t="s">
        <v>1390</v>
      </c>
      <c r="M1120" t="s">
        <v>1390</v>
      </c>
      <c r="N1120" s="28">
        <v>4888179827</v>
      </c>
      <c r="O1120" s="28">
        <v>4888179827</v>
      </c>
      <c r="P1120" s="28">
        <v>4888179827</v>
      </c>
      <c r="Q1120" s="28" t="str">
        <f>IF(AND(LEN(CUIPO_datos_abiertos[[#This Row],[COD_PROGRAMATICO_MGA]])=7,ISNUMBER(VALUE(CUIPO_datos_abiertos[[#This Row],[COD_PROGRAMATICO_MGA]]))),"VALIDO","")</f>
        <v/>
      </c>
    </row>
    <row r="1121" spans="1:17" hidden="1" x14ac:dyDescent="0.3">
      <c r="A1121">
        <v>20260301</v>
      </c>
      <c r="B1121" t="s">
        <v>1384</v>
      </c>
      <c r="C1121" t="s">
        <v>1771</v>
      </c>
      <c r="D1121" t="s">
        <v>1386</v>
      </c>
      <c r="E1121" t="s">
        <v>1398</v>
      </c>
      <c r="F1121" t="str">
        <f>LEFT(CUIPO_datos_abiertos[[#This Row],[COD_PROGRAMATICO_MGA]],4)</f>
        <v>4502</v>
      </c>
      <c r="G1121" t="s">
        <v>1772</v>
      </c>
      <c r="H1121" t="s">
        <v>1411</v>
      </c>
      <c r="I1121" t="s">
        <v>1390</v>
      </c>
      <c r="J1121" t="s">
        <v>1391</v>
      </c>
      <c r="K1121" t="s">
        <v>1392</v>
      </c>
      <c r="L1121" t="s">
        <v>1390</v>
      </c>
      <c r="M1121" t="s">
        <v>1390</v>
      </c>
      <c r="N1121" s="28">
        <v>63999031</v>
      </c>
      <c r="O1121" s="28">
        <v>0</v>
      </c>
      <c r="P1121" s="28">
        <v>0</v>
      </c>
      <c r="Q1121" s="28" t="str">
        <f>IF(AND(LEN(CUIPO_datos_abiertos[[#This Row],[COD_PROGRAMATICO_MGA]])=7,ISNUMBER(VALUE(CUIPO_datos_abiertos[[#This Row],[COD_PROGRAMATICO_MGA]]))),"VALIDO","")</f>
        <v>VALIDO</v>
      </c>
    </row>
    <row r="1122" spans="1:17" hidden="1" x14ac:dyDescent="0.3">
      <c r="A1122">
        <v>20251201</v>
      </c>
      <c r="B1122" t="s">
        <v>1384</v>
      </c>
      <c r="C1122" t="s">
        <v>1647</v>
      </c>
      <c r="D1122" t="s">
        <v>1386</v>
      </c>
      <c r="E1122" t="s">
        <v>1394</v>
      </c>
      <c r="F1122" t="str">
        <f>LEFT(CUIPO_datos_abiertos[[#This Row],[COD_PROGRAMATICO_MGA]],4)</f>
        <v>1906</v>
      </c>
      <c r="G1122" t="s">
        <v>392</v>
      </c>
      <c r="H1122" t="s">
        <v>1389</v>
      </c>
      <c r="I1122" t="s">
        <v>1420</v>
      </c>
      <c r="J1122" t="s">
        <v>1396</v>
      </c>
      <c r="K1122" t="s">
        <v>1392</v>
      </c>
      <c r="L1122" t="s">
        <v>1390</v>
      </c>
      <c r="M1122" t="s">
        <v>1390</v>
      </c>
      <c r="N1122" s="28">
        <v>61112629</v>
      </c>
      <c r="O1122" s="28">
        <v>61112629</v>
      </c>
      <c r="P1122" s="28">
        <v>61112629</v>
      </c>
      <c r="Q1122" s="28" t="str">
        <f>IF(AND(LEN(CUIPO_datos_abiertos[[#This Row],[COD_PROGRAMATICO_MGA]])=7,ISNUMBER(VALUE(CUIPO_datos_abiertos[[#This Row],[COD_PROGRAMATICO_MGA]]))),"VALIDO","")</f>
        <v>VALIDO</v>
      </c>
    </row>
    <row r="1123" spans="1:17" hidden="1" x14ac:dyDescent="0.3">
      <c r="A1123">
        <v>20251201</v>
      </c>
      <c r="B1123" t="s">
        <v>1384</v>
      </c>
      <c r="C1123" t="s">
        <v>1388</v>
      </c>
      <c r="D1123" t="s">
        <v>1386</v>
      </c>
      <c r="E1123" t="s">
        <v>1443</v>
      </c>
      <c r="F1123" t="str">
        <f>LEFT(CUIPO_datos_abiertos[[#This Row],[COD_PROGRAMATICO_MGA]],4)</f>
        <v>NO A</v>
      </c>
      <c r="G1123" t="s">
        <v>1390</v>
      </c>
      <c r="H1123" t="s">
        <v>1390</v>
      </c>
      <c r="I1123" t="s">
        <v>1390</v>
      </c>
      <c r="J1123" t="s">
        <v>1390</v>
      </c>
      <c r="K1123" t="s">
        <v>1390</v>
      </c>
      <c r="L1123" t="s">
        <v>1390</v>
      </c>
      <c r="M1123" t="s">
        <v>1390</v>
      </c>
      <c r="N1123" s="28">
        <v>21846258</v>
      </c>
      <c r="O1123" s="28">
        <v>21846258</v>
      </c>
      <c r="P1123" s="28">
        <v>21846258</v>
      </c>
      <c r="Q1123" s="28" t="str">
        <f>IF(AND(LEN(CUIPO_datos_abiertos[[#This Row],[COD_PROGRAMATICO_MGA]])=7,ISNUMBER(VALUE(CUIPO_datos_abiertos[[#This Row],[COD_PROGRAMATICO_MGA]]))),"VALIDO","")</f>
        <v/>
      </c>
    </row>
    <row r="1124" spans="1:17" hidden="1" x14ac:dyDescent="0.3">
      <c r="A1124">
        <v>20260301</v>
      </c>
      <c r="B1124" t="s">
        <v>1384</v>
      </c>
      <c r="C1124" t="s">
        <v>1385</v>
      </c>
      <c r="D1124" t="s">
        <v>1386</v>
      </c>
      <c r="E1124" t="s">
        <v>1443</v>
      </c>
      <c r="F1124" t="str">
        <f>LEFT(CUIPO_datos_abiertos[[#This Row],[COD_PROGRAMATICO_MGA]],4)</f>
        <v>0</v>
      </c>
      <c r="G1124" t="s">
        <v>1388</v>
      </c>
      <c r="H1124" t="s">
        <v>1389</v>
      </c>
      <c r="I1124" t="s">
        <v>1390</v>
      </c>
      <c r="J1124" t="s">
        <v>1391</v>
      </c>
      <c r="K1124" t="s">
        <v>1392</v>
      </c>
      <c r="L1124" t="s">
        <v>1390</v>
      </c>
      <c r="M1124" t="s">
        <v>1409</v>
      </c>
      <c r="N1124" s="28">
        <v>11834709</v>
      </c>
      <c r="O1124" s="28">
        <v>11834709</v>
      </c>
      <c r="P1124" s="28">
        <v>11834709</v>
      </c>
      <c r="Q1124" s="28" t="str">
        <f>IF(AND(LEN(CUIPO_datos_abiertos[[#This Row],[COD_PROGRAMATICO_MGA]])=7,ISNUMBER(VALUE(CUIPO_datos_abiertos[[#This Row],[COD_PROGRAMATICO_MGA]]))),"VALIDO","")</f>
        <v/>
      </c>
    </row>
    <row r="1125" spans="1:17" hidden="1" x14ac:dyDescent="0.3">
      <c r="A1125">
        <v>20251201</v>
      </c>
      <c r="B1125" t="s">
        <v>1384</v>
      </c>
      <c r="C1125" t="s">
        <v>1388</v>
      </c>
      <c r="D1125" t="s">
        <v>1386</v>
      </c>
      <c r="E1125" t="s">
        <v>1394</v>
      </c>
      <c r="F1125" t="str">
        <f>LEFT(CUIPO_datos_abiertos[[#This Row],[COD_PROGRAMATICO_MGA]],4)</f>
        <v>NO A</v>
      </c>
      <c r="G1125" t="s">
        <v>1390</v>
      </c>
      <c r="H1125" t="s">
        <v>1390</v>
      </c>
      <c r="I1125" t="s">
        <v>1390</v>
      </c>
      <c r="J1125" t="s">
        <v>1390</v>
      </c>
      <c r="K1125" t="s">
        <v>1390</v>
      </c>
      <c r="L1125" t="s">
        <v>1390</v>
      </c>
      <c r="M1125" t="s">
        <v>1390</v>
      </c>
      <c r="N1125" s="28">
        <v>35766399</v>
      </c>
      <c r="O1125" s="28">
        <v>35766399</v>
      </c>
      <c r="P1125" s="28">
        <v>35766399</v>
      </c>
      <c r="Q1125" s="28" t="str">
        <f>IF(AND(LEN(CUIPO_datos_abiertos[[#This Row],[COD_PROGRAMATICO_MGA]])=7,ISNUMBER(VALUE(CUIPO_datos_abiertos[[#This Row],[COD_PROGRAMATICO_MGA]]))),"VALIDO","")</f>
        <v/>
      </c>
    </row>
    <row r="1126" spans="1:17" hidden="1" x14ac:dyDescent="0.3">
      <c r="A1126">
        <v>20260301</v>
      </c>
      <c r="B1126" t="s">
        <v>1384</v>
      </c>
      <c r="C1126" t="s">
        <v>1467</v>
      </c>
      <c r="D1126" t="s">
        <v>1386</v>
      </c>
      <c r="E1126" t="s">
        <v>1394</v>
      </c>
      <c r="F1126" t="str">
        <f>LEFT(CUIPO_datos_abiertos[[#This Row],[COD_PROGRAMATICO_MGA]],4)</f>
        <v>1905</v>
      </c>
      <c r="G1126" t="s">
        <v>1773</v>
      </c>
      <c r="H1126" t="s">
        <v>1419</v>
      </c>
      <c r="I1126" t="s">
        <v>1497</v>
      </c>
      <c r="J1126" t="s">
        <v>1462</v>
      </c>
      <c r="K1126" t="s">
        <v>1392</v>
      </c>
      <c r="L1126" t="s">
        <v>1390</v>
      </c>
      <c r="M1126" t="s">
        <v>1390</v>
      </c>
      <c r="N1126" s="28">
        <v>1787538909</v>
      </c>
      <c r="O1126" s="28">
        <v>404437913</v>
      </c>
      <c r="P1126" s="28">
        <v>371540385</v>
      </c>
      <c r="Q1126" s="28" t="str">
        <f>IF(AND(LEN(CUIPO_datos_abiertos[[#This Row],[COD_PROGRAMATICO_MGA]])=7,ISNUMBER(VALUE(CUIPO_datos_abiertos[[#This Row],[COD_PROGRAMATICO_MGA]]))),"VALIDO","")</f>
        <v>VALIDO</v>
      </c>
    </row>
    <row r="1127" spans="1:17" hidden="1" x14ac:dyDescent="0.3">
      <c r="A1127">
        <v>20260301</v>
      </c>
      <c r="B1127" t="s">
        <v>1384</v>
      </c>
      <c r="C1127" t="s">
        <v>1388</v>
      </c>
      <c r="D1127" t="s">
        <v>1386</v>
      </c>
      <c r="E1127" t="s">
        <v>1398</v>
      </c>
      <c r="F1127" t="str">
        <f>LEFT(CUIPO_datos_abiertos[[#This Row],[COD_PROGRAMATICO_MGA]],4)</f>
        <v>NO A</v>
      </c>
      <c r="G1127" t="s">
        <v>1390</v>
      </c>
      <c r="H1127" t="s">
        <v>1390</v>
      </c>
      <c r="I1127" t="s">
        <v>1390</v>
      </c>
      <c r="J1127" t="s">
        <v>1390</v>
      </c>
      <c r="K1127" t="s">
        <v>1390</v>
      </c>
      <c r="L1127" t="s">
        <v>1390</v>
      </c>
      <c r="M1127" t="s">
        <v>1390</v>
      </c>
      <c r="N1127" s="28">
        <v>1791478314</v>
      </c>
      <c r="O1127" s="28">
        <v>1791478314</v>
      </c>
      <c r="P1127" s="28">
        <v>1791478314</v>
      </c>
      <c r="Q1127" s="28" t="str">
        <f>IF(AND(LEN(CUIPO_datos_abiertos[[#This Row],[COD_PROGRAMATICO_MGA]])=7,ISNUMBER(VALUE(CUIPO_datos_abiertos[[#This Row],[COD_PROGRAMATICO_MGA]]))),"VALIDO","")</f>
        <v/>
      </c>
    </row>
    <row r="1128" spans="1:17" hidden="1" x14ac:dyDescent="0.3">
      <c r="A1128">
        <v>20251201</v>
      </c>
      <c r="B1128" t="s">
        <v>1384</v>
      </c>
      <c r="C1128" t="s">
        <v>1460</v>
      </c>
      <c r="D1128" t="s">
        <v>1386</v>
      </c>
      <c r="E1128" t="s">
        <v>1394</v>
      </c>
      <c r="F1128" t="str">
        <f>LEFT(CUIPO_datos_abiertos[[#This Row],[COD_PROGRAMATICO_MGA]],4)</f>
        <v>1905</v>
      </c>
      <c r="G1128" t="s">
        <v>343</v>
      </c>
      <c r="H1128" t="s">
        <v>1419</v>
      </c>
      <c r="I1128" t="s">
        <v>1737</v>
      </c>
      <c r="J1128" t="s">
        <v>1462</v>
      </c>
      <c r="K1128" t="s">
        <v>1392</v>
      </c>
      <c r="L1128" t="s">
        <v>1390</v>
      </c>
      <c r="M1128" t="s">
        <v>1390</v>
      </c>
      <c r="N1128" s="28">
        <v>220000000</v>
      </c>
      <c r="O1128" s="28">
        <v>220000000</v>
      </c>
      <c r="P1128" s="28">
        <v>220000000</v>
      </c>
      <c r="Q1128" s="28" t="str">
        <f>IF(AND(LEN(CUIPO_datos_abiertos[[#This Row],[COD_PROGRAMATICO_MGA]])=7,ISNUMBER(VALUE(CUIPO_datos_abiertos[[#This Row],[COD_PROGRAMATICO_MGA]]))),"VALIDO","")</f>
        <v>VALIDO</v>
      </c>
    </row>
    <row r="1129" spans="1:17" hidden="1" x14ac:dyDescent="0.3">
      <c r="A1129">
        <v>20260301</v>
      </c>
      <c r="B1129" t="s">
        <v>1384</v>
      </c>
      <c r="C1129" t="s">
        <v>1401</v>
      </c>
      <c r="D1129" t="s">
        <v>1386</v>
      </c>
      <c r="E1129" t="s">
        <v>1402</v>
      </c>
      <c r="F1129" t="str">
        <f>LEFT(CUIPO_datos_abiertos[[#This Row],[COD_PROGRAMATICO_MGA]],4)</f>
        <v>2201</v>
      </c>
      <c r="G1129" t="s">
        <v>51</v>
      </c>
      <c r="H1129" t="s">
        <v>1389</v>
      </c>
      <c r="I1129" t="s">
        <v>1403</v>
      </c>
      <c r="J1129" t="s">
        <v>1404</v>
      </c>
      <c r="K1129" t="s">
        <v>1392</v>
      </c>
      <c r="L1129" t="s">
        <v>1390</v>
      </c>
      <c r="M1129" t="s">
        <v>1495</v>
      </c>
      <c r="N1129" s="28">
        <v>551924800</v>
      </c>
      <c r="O1129" s="28">
        <v>551924800</v>
      </c>
      <c r="P1129" s="28">
        <v>551924800</v>
      </c>
      <c r="Q1129" s="28" t="str">
        <f>IF(AND(LEN(CUIPO_datos_abiertos[[#This Row],[COD_PROGRAMATICO_MGA]])=7,ISNUMBER(VALUE(CUIPO_datos_abiertos[[#This Row],[COD_PROGRAMATICO_MGA]]))),"VALIDO","")</f>
        <v>VALIDO</v>
      </c>
    </row>
    <row r="1130" spans="1:17" hidden="1" x14ac:dyDescent="0.3">
      <c r="A1130">
        <v>20251201</v>
      </c>
      <c r="B1130" t="s">
        <v>1384</v>
      </c>
      <c r="C1130" t="s">
        <v>1647</v>
      </c>
      <c r="D1130" t="s">
        <v>1386</v>
      </c>
      <c r="E1130" t="s">
        <v>1394</v>
      </c>
      <c r="F1130" t="str">
        <f>LEFT(CUIPO_datos_abiertos[[#This Row],[COD_PROGRAMATICO_MGA]],4)</f>
        <v>1903</v>
      </c>
      <c r="G1130" t="s">
        <v>78</v>
      </c>
      <c r="H1130" t="s">
        <v>1389</v>
      </c>
      <c r="I1130" t="s">
        <v>1420</v>
      </c>
      <c r="J1130" t="s">
        <v>1396</v>
      </c>
      <c r="K1130" t="s">
        <v>1392</v>
      </c>
      <c r="L1130" t="s">
        <v>1390</v>
      </c>
      <c r="M1130" t="s">
        <v>1390</v>
      </c>
      <c r="N1130" s="28">
        <v>60664380</v>
      </c>
      <c r="O1130" s="28">
        <v>60664380</v>
      </c>
      <c r="P1130" s="28">
        <v>60664380</v>
      </c>
      <c r="Q1130" s="28" t="str">
        <f>IF(AND(LEN(CUIPO_datos_abiertos[[#This Row],[COD_PROGRAMATICO_MGA]])=7,ISNUMBER(VALUE(CUIPO_datos_abiertos[[#This Row],[COD_PROGRAMATICO_MGA]]))),"VALIDO","")</f>
        <v>VALIDO</v>
      </c>
    </row>
    <row r="1131" spans="1:17" hidden="1" x14ac:dyDescent="0.3">
      <c r="A1131">
        <v>20251201</v>
      </c>
      <c r="B1131" t="s">
        <v>1384</v>
      </c>
      <c r="C1131" t="s">
        <v>1390</v>
      </c>
      <c r="D1131" t="s">
        <v>1386</v>
      </c>
      <c r="E1131" t="s">
        <v>1394</v>
      </c>
      <c r="F1131" t="str">
        <f>LEFT(CUIPO_datos_abiertos[[#This Row],[COD_PROGRAMATICO_MGA]],4)</f>
        <v>1903</v>
      </c>
      <c r="G1131" t="s">
        <v>1399</v>
      </c>
      <c r="H1131" t="s">
        <v>1389</v>
      </c>
      <c r="I1131" t="s">
        <v>1440</v>
      </c>
      <c r="J1131" t="s">
        <v>1441</v>
      </c>
      <c r="K1131" t="s">
        <v>1392</v>
      </c>
      <c r="L1131" t="s">
        <v>1390</v>
      </c>
      <c r="M1131" t="s">
        <v>1736</v>
      </c>
      <c r="N1131" s="28">
        <v>864938216</v>
      </c>
      <c r="O1131" s="28">
        <v>821691305</v>
      </c>
      <c r="P1131" s="28">
        <v>821691305</v>
      </c>
      <c r="Q1131" s="28" t="str">
        <f>IF(AND(LEN(CUIPO_datos_abiertos[[#This Row],[COD_PROGRAMATICO_MGA]])=7,ISNUMBER(VALUE(CUIPO_datos_abiertos[[#This Row],[COD_PROGRAMATICO_MGA]]))),"VALIDO","")</f>
        <v>VALIDO</v>
      </c>
    </row>
    <row r="1132" spans="1:17" hidden="1" x14ac:dyDescent="0.3">
      <c r="A1132">
        <v>20251201</v>
      </c>
      <c r="B1132" t="s">
        <v>1384</v>
      </c>
      <c r="C1132" t="s">
        <v>1429</v>
      </c>
      <c r="D1132" t="s">
        <v>1386</v>
      </c>
      <c r="E1132" t="s">
        <v>1402</v>
      </c>
      <c r="F1132" t="str">
        <f>LEFT(CUIPO_datos_abiertos[[#This Row],[COD_PROGRAMATICO_MGA]],4)</f>
        <v>2201</v>
      </c>
      <c r="G1132" t="s">
        <v>63</v>
      </c>
      <c r="H1132" t="s">
        <v>1430</v>
      </c>
      <c r="I1132" t="s">
        <v>1431</v>
      </c>
      <c r="J1132" t="s">
        <v>1734</v>
      </c>
      <c r="K1132" t="s">
        <v>1392</v>
      </c>
      <c r="L1132" t="s">
        <v>1390</v>
      </c>
      <c r="M1132" t="s">
        <v>1390</v>
      </c>
      <c r="N1132" s="28">
        <v>6677826785</v>
      </c>
      <c r="O1132" s="28">
        <v>6440346898</v>
      </c>
      <c r="P1132" s="28">
        <v>6440346898</v>
      </c>
      <c r="Q1132" s="28" t="str">
        <f>IF(AND(LEN(CUIPO_datos_abiertos[[#This Row],[COD_PROGRAMATICO_MGA]])=7,ISNUMBER(VALUE(CUIPO_datos_abiertos[[#This Row],[COD_PROGRAMATICO_MGA]]))),"VALIDO","")</f>
        <v>VALIDO</v>
      </c>
    </row>
    <row r="1133" spans="1:17" hidden="1" x14ac:dyDescent="0.3">
      <c r="A1133">
        <v>20251201</v>
      </c>
      <c r="B1133" t="s">
        <v>1384</v>
      </c>
      <c r="C1133" t="s">
        <v>1407</v>
      </c>
      <c r="D1133" t="s">
        <v>1386</v>
      </c>
      <c r="E1133" t="s">
        <v>1402</v>
      </c>
      <c r="F1133" t="str">
        <f>LEFT(CUIPO_datos_abiertos[[#This Row],[COD_PROGRAMATICO_MGA]],4)</f>
        <v>2201</v>
      </c>
      <c r="G1133" t="s">
        <v>51</v>
      </c>
      <c r="H1133" t="s">
        <v>1389</v>
      </c>
      <c r="I1133" t="s">
        <v>1403</v>
      </c>
      <c r="J1133" t="s">
        <v>1774</v>
      </c>
      <c r="K1133" t="s">
        <v>1392</v>
      </c>
      <c r="L1133" t="s">
        <v>1390</v>
      </c>
      <c r="M1133" t="s">
        <v>1390</v>
      </c>
      <c r="N1133" s="28">
        <v>9367499261</v>
      </c>
      <c r="O1133" s="28">
        <v>9367499261</v>
      </c>
      <c r="P1133" s="28">
        <v>9367499261</v>
      </c>
      <c r="Q1133" s="28" t="str">
        <f>IF(AND(LEN(CUIPO_datos_abiertos[[#This Row],[COD_PROGRAMATICO_MGA]])=7,ISNUMBER(VALUE(CUIPO_datos_abiertos[[#This Row],[COD_PROGRAMATICO_MGA]]))),"VALIDO","")</f>
        <v>VALIDO</v>
      </c>
    </row>
    <row r="1134" spans="1:17" hidden="1" x14ac:dyDescent="0.3">
      <c r="A1134">
        <v>20251201</v>
      </c>
      <c r="B1134" t="s">
        <v>1384</v>
      </c>
      <c r="C1134" t="s">
        <v>1385</v>
      </c>
      <c r="D1134" t="s">
        <v>1386</v>
      </c>
      <c r="E1134" t="s">
        <v>1394</v>
      </c>
      <c r="F1134" t="str">
        <f>LEFT(CUIPO_datos_abiertos[[#This Row],[COD_PROGRAMATICO_MGA]],4)</f>
        <v>0</v>
      </c>
      <c r="G1134" t="s">
        <v>1388</v>
      </c>
      <c r="H1134" t="s">
        <v>1389</v>
      </c>
      <c r="I1134" t="s">
        <v>1405</v>
      </c>
      <c r="J1134" t="s">
        <v>1406</v>
      </c>
      <c r="K1134" t="s">
        <v>1392</v>
      </c>
      <c r="L1134" t="s">
        <v>1390</v>
      </c>
      <c r="M1134" t="s">
        <v>1459</v>
      </c>
      <c r="N1134" s="28">
        <v>31195200</v>
      </c>
      <c r="O1134" s="28">
        <v>31195200</v>
      </c>
      <c r="P1134" s="28">
        <v>31195200</v>
      </c>
      <c r="Q1134" s="28" t="str">
        <f>IF(AND(LEN(CUIPO_datos_abiertos[[#This Row],[COD_PROGRAMATICO_MGA]])=7,ISNUMBER(VALUE(CUIPO_datos_abiertos[[#This Row],[COD_PROGRAMATICO_MGA]]))),"VALIDO","")</f>
        <v/>
      </c>
    </row>
    <row r="1135" spans="1:17" hidden="1" x14ac:dyDescent="0.3">
      <c r="A1135">
        <v>20251201</v>
      </c>
      <c r="B1135" t="s">
        <v>1384</v>
      </c>
      <c r="C1135" t="s">
        <v>1388</v>
      </c>
      <c r="D1135" t="s">
        <v>1386</v>
      </c>
      <c r="E1135" t="s">
        <v>1443</v>
      </c>
      <c r="F1135" t="str">
        <f>LEFT(CUIPO_datos_abiertos[[#This Row],[COD_PROGRAMATICO_MGA]],4)</f>
        <v>NO A</v>
      </c>
      <c r="G1135" t="s">
        <v>1390</v>
      </c>
      <c r="H1135" t="s">
        <v>1390</v>
      </c>
      <c r="I1135" t="s">
        <v>1390</v>
      </c>
      <c r="J1135" t="s">
        <v>1390</v>
      </c>
      <c r="K1135" t="s">
        <v>1390</v>
      </c>
      <c r="L1135" t="s">
        <v>1390</v>
      </c>
      <c r="M1135" t="s">
        <v>1390</v>
      </c>
      <c r="N1135" s="28">
        <v>758294036</v>
      </c>
      <c r="O1135" s="28">
        <v>758294036</v>
      </c>
      <c r="P1135" s="28">
        <v>675968862</v>
      </c>
      <c r="Q1135" s="28" t="str">
        <f>IF(AND(LEN(CUIPO_datos_abiertos[[#This Row],[COD_PROGRAMATICO_MGA]])=7,ISNUMBER(VALUE(CUIPO_datos_abiertos[[#This Row],[COD_PROGRAMATICO_MGA]]))),"VALIDO","")</f>
        <v/>
      </c>
    </row>
    <row r="1136" spans="1:17" hidden="1" x14ac:dyDescent="0.3">
      <c r="A1136">
        <v>20260301</v>
      </c>
      <c r="B1136" t="s">
        <v>1384</v>
      </c>
      <c r="C1136" t="s">
        <v>1388</v>
      </c>
      <c r="D1136" t="s">
        <v>1386</v>
      </c>
      <c r="E1136" t="s">
        <v>1398</v>
      </c>
      <c r="F1136" t="str">
        <f>LEFT(CUIPO_datos_abiertos[[#This Row],[COD_PROGRAMATICO_MGA]],4)</f>
        <v>NO A</v>
      </c>
      <c r="G1136" t="s">
        <v>1390</v>
      </c>
      <c r="H1136" t="s">
        <v>1390</v>
      </c>
      <c r="I1136" t="s">
        <v>1390</v>
      </c>
      <c r="J1136" t="s">
        <v>1390</v>
      </c>
      <c r="K1136" t="s">
        <v>1390</v>
      </c>
      <c r="L1136" t="s">
        <v>1390</v>
      </c>
      <c r="M1136" t="s">
        <v>1390</v>
      </c>
      <c r="N1136" s="28">
        <v>629292797</v>
      </c>
      <c r="O1136" s="28">
        <v>629292797</v>
      </c>
      <c r="P1136" s="28">
        <v>437321008</v>
      </c>
      <c r="Q1136" s="28" t="str">
        <f>IF(AND(LEN(CUIPO_datos_abiertos[[#This Row],[COD_PROGRAMATICO_MGA]])=7,ISNUMBER(VALUE(CUIPO_datos_abiertos[[#This Row],[COD_PROGRAMATICO_MGA]]))),"VALIDO","")</f>
        <v/>
      </c>
    </row>
    <row r="1137" spans="1:17" hidden="1" x14ac:dyDescent="0.3">
      <c r="A1137">
        <v>20260301</v>
      </c>
      <c r="B1137" t="s">
        <v>1384</v>
      </c>
      <c r="C1137" t="s">
        <v>1388</v>
      </c>
      <c r="D1137" t="s">
        <v>1386</v>
      </c>
      <c r="E1137" t="s">
        <v>1394</v>
      </c>
      <c r="F1137" t="str">
        <f>LEFT(CUIPO_datos_abiertos[[#This Row],[COD_PROGRAMATICO_MGA]],4)</f>
        <v>1903</v>
      </c>
      <c r="G1137" t="s">
        <v>1399</v>
      </c>
      <c r="H1137" t="s">
        <v>1389</v>
      </c>
      <c r="I1137" t="s">
        <v>1400</v>
      </c>
      <c r="J1137" t="s">
        <v>1396</v>
      </c>
      <c r="K1137" t="s">
        <v>1392</v>
      </c>
      <c r="L1137" t="s">
        <v>1390</v>
      </c>
      <c r="M1137" t="s">
        <v>1390</v>
      </c>
      <c r="N1137" s="28">
        <v>12257000</v>
      </c>
      <c r="O1137" s="28">
        <v>12257000</v>
      </c>
      <c r="P1137" s="28">
        <v>8554700</v>
      </c>
      <c r="Q1137" s="28" t="str">
        <f>IF(AND(LEN(CUIPO_datos_abiertos[[#This Row],[COD_PROGRAMATICO_MGA]])=7,ISNUMBER(VALUE(CUIPO_datos_abiertos[[#This Row],[COD_PROGRAMATICO_MGA]]))),"VALIDO","")</f>
        <v>VALIDO</v>
      </c>
    </row>
    <row r="1138" spans="1:17" hidden="1" x14ac:dyDescent="0.3">
      <c r="A1138">
        <v>20251201</v>
      </c>
      <c r="B1138" t="s">
        <v>1384</v>
      </c>
      <c r="C1138" t="s">
        <v>1388</v>
      </c>
      <c r="D1138" t="s">
        <v>1386</v>
      </c>
      <c r="E1138" t="s">
        <v>1398</v>
      </c>
      <c r="F1138" t="str">
        <f>LEFT(CUIPO_datos_abiertos[[#This Row],[COD_PROGRAMATICO_MGA]],4)</f>
        <v>NO A</v>
      </c>
      <c r="G1138" t="s">
        <v>1390</v>
      </c>
      <c r="H1138" t="s">
        <v>1390</v>
      </c>
      <c r="I1138" t="s">
        <v>1390</v>
      </c>
      <c r="J1138" t="s">
        <v>1390</v>
      </c>
      <c r="K1138" t="s">
        <v>1390</v>
      </c>
      <c r="L1138" t="s">
        <v>1390</v>
      </c>
      <c r="M1138" t="s">
        <v>1390</v>
      </c>
      <c r="N1138" s="28">
        <v>74203380498</v>
      </c>
      <c r="O1138" s="28">
        <v>73438334496</v>
      </c>
      <c r="P1138" s="28">
        <v>72880344542</v>
      </c>
      <c r="Q1138" s="28" t="str">
        <f>IF(AND(LEN(CUIPO_datos_abiertos[[#This Row],[COD_PROGRAMATICO_MGA]])=7,ISNUMBER(VALUE(CUIPO_datos_abiertos[[#This Row],[COD_PROGRAMATICO_MGA]]))),"VALIDO","")</f>
        <v/>
      </c>
    </row>
    <row r="1139" spans="1:17" hidden="1" x14ac:dyDescent="0.3">
      <c r="A1139">
        <v>20251201</v>
      </c>
      <c r="B1139" t="s">
        <v>1384</v>
      </c>
      <c r="C1139" t="s">
        <v>1388</v>
      </c>
      <c r="D1139" t="s">
        <v>1386</v>
      </c>
      <c r="E1139" t="s">
        <v>1398</v>
      </c>
      <c r="F1139" t="str">
        <f>LEFT(CUIPO_datos_abiertos[[#This Row],[COD_PROGRAMATICO_MGA]],4)</f>
        <v>NO A</v>
      </c>
      <c r="G1139" t="s">
        <v>1390</v>
      </c>
      <c r="H1139" t="s">
        <v>1390</v>
      </c>
      <c r="I1139" t="s">
        <v>1390</v>
      </c>
      <c r="J1139" t="s">
        <v>1390</v>
      </c>
      <c r="K1139" t="s">
        <v>1390</v>
      </c>
      <c r="L1139" t="s">
        <v>1390</v>
      </c>
      <c r="M1139" t="s">
        <v>1390</v>
      </c>
      <c r="N1139" s="28">
        <v>9301156354</v>
      </c>
      <c r="O1139" s="28">
        <v>9273519354</v>
      </c>
      <c r="P1139" s="28">
        <v>9267825354</v>
      </c>
      <c r="Q1139" s="28" t="str">
        <f>IF(AND(LEN(CUIPO_datos_abiertos[[#This Row],[COD_PROGRAMATICO_MGA]])=7,ISNUMBER(VALUE(CUIPO_datos_abiertos[[#This Row],[COD_PROGRAMATICO_MGA]]))),"VALIDO","")</f>
        <v/>
      </c>
    </row>
    <row r="1140" spans="1:17" hidden="1" x14ac:dyDescent="0.3">
      <c r="A1140">
        <v>20260301</v>
      </c>
      <c r="B1140" t="s">
        <v>1384</v>
      </c>
      <c r="C1140" t="s">
        <v>1401</v>
      </c>
      <c r="D1140" t="s">
        <v>1386</v>
      </c>
      <c r="E1140" t="s">
        <v>1402</v>
      </c>
      <c r="F1140" t="str">
        <f>LEFT(CUIPO_datos_abiertos[[#This Row],[COD_PROGRAMATICO_MGA]],4)</f>
        <v>2201</v>
      </c>
      <c r="G1140" t="s">
        <v>51</v>
      </c>
      <c r="H1140" t="s">
        <v>1389</v>
      </c>
      <c r="I1140" t="s">
        <v>1426</v>
      </c>
      <c r="J1140" t="s">
        <v>1404</v>
      </c>
      <c r="K1140" t="s">
        <v>1392</v>
      </c>
      <c r="L1140" t="s">
        <v>1390</v>
      </c>
      <c r="M1140" t="s">
        <v>1409</v>
      </c>
      <c r="N1140" s="28">
        <v>228922400</v>
      </c>
      <c r="O1140" s="28">
        <v>228922400</v>
      </c>
      <c r="P1140" s="28">
        <v>228922400</v>
      </c>
      <c r="Q1140" s="28" t="str">
        <f>IF(AND(LEN(CUIPO_datos_abiertos[[#This Row],[COD_PROGRAMATICO_MGA]])=7,ISNUMBER(VALUE(CUIPO_datos_abiertos[[#This Row],[COD_PROGRAMATICO_MGA]]))),"VALIDO","")</f>
        <v>VALIDO</v>
      </c>
    </row>
    <row r="1141" spans="1:17" hidden="1" x14ac:dyDescent="0.3">
      <c r="A1141">
        <v>20260301</v>
      </c>
      <c r="B1141" t="s">
        <v>1384</v>
      </c>
      <c r="C1141" t="s">
        <v>1388</v>
      </c>
      <c r="D1141" t="s">
        <v>1386</v>
      </c>
      <c r="E1141" t="s">
        <v>1394</v>
      </c>
      <c r="F1141" t="str">
        <f>LEFT(CUIPO_datos_abiertos[[#This Row],[COD_PROGRAMATICO_MGA]],4)</f>
        <v>1903</v>
      </c>
      <c r="G1141" t="s">
        <v>1399</v>
      </c>
      <c r="H1141" t="s">
        <v>1389</v>
      </c>
      <c r="I1141" t="s">
        <v>1400</v>
      </c>
      <c r="J1141" t="s">
        <v>1396</v>
      </c>
      <c r="K1141" t="s">
        <v>1392</v>
      </c>
      <c r="L1141" t="s">
        <v>1390</v>
      </c>
      <c r="M1141" t="s">
        <v>1422</v>
      </c>
      <c r="N1141" s="28">
        <v>3068800</v>
      </c>
      <c r="O1141" s="28">
        <v>3068800</v>
      </c>
      <c r="P1141" s="28">
        <v>3068800</v>
      </c>
      <c r="Q1141" s="28" t="str">
        <f>IF(AND(LEN(CUIPO_datos_abiertos[[#This Row],[COD_PROGRAMATICO_MGA]])=7,ISNUMBER(VALUE(CUIPO_datos_abiertos[[#This Row],[COD_PROGRAMATICO_MGA]]))),"VALIDO","")</f>
        <v>VALIDO</v>
      </c>
    </row>
    <row r="1142" spans="1:17" hidden="1" x14ac:dyDescent="0.3">
      <c r="A1142">
        <v>20260601</v>
      </c>
      <c r="B1142" t="s">
        <v>1384</v>
      </c>
      <c r="C1142" t="s">
        <v>1385</v>
      </c>
      <c r="D1142" t="s">
        <v>1386</v>
      </c>
      <c r="E1142" t="s">
        <v>1443</v>
      </c>
      <c r="F1142" t="str">
        <f>LEFT(CUIPO_datos_abiertos[[#This Row],[COD_PROGRAMATICO_MGA]],4)</f>
        <v>0</v>
      </c>
      <c r="G1142" t="s">
        <v>1388</v>
      </c>
      <c r="H1142" t="s">
        <v>1389</v>
      </c>
      <c r="I1142" t="s">
        <v>1390</v>
      </c>
      <c r="J1142" t="s">
        <v>1391</v>
      </c>
      <c r="K1142" t="s">
        <v>1392</v>
      </c>
      <c r="L1142" t="s">
        <v>1390</v>
      </c>
      <c r="M1142" t="s">
        <v>1409</v>
      </c>
      <c r="N1142" s="28">
        <v>36162986</v>
      </c>
      <c r="O1142" s="28">
        <v>36162986</v>
      </c>
      <c r="P1142" s="28">
        <v>30362025</v>
      </c>
      <c r="Q1142" s="28" t="str">
        <f>IF(AND(LEN(CUIPO_datos_abiertos[[#This Row],[COD_PROGRAMATICO_MGA]])=7,ISNUMBER(VALUE(CUIPO_datos_abiertos[[#This Row],[COD_PROGRAMATICO_MGA]]))),"VALIDO","")</f>
        <v/>
      </c>
    </row>
    <row r="1143" spans="1:17" hidden="1" x14ac:dyDescent="0.3">
      <c r="A1143">
        <v>20260601</v>
      </c>
      <c r="B1143" t="s">
        <v>1384</v>
      </c>
      <c r="C1143" t="s">
        <v>1388</v>
      </c>
      <c r="D1143" t="s">
        <v>1386</v>
      </c>
      <c r="E1143" t="s">
        <v>1394</v>
      </c>
      <c r="F1143" t="str">
        <f>LEFT(CUIPO_datos_abiertos[[#This Row],[COD_PROGRAMATICO_MGA]],4)</f>
        <v>1903</v>
      </c>
      <c r="G1143" t="s">
        <v>1399</v>
      </c>
      <c r="H1143" t="s">
        <v>1389</v>
      </c>
      <c r="I1143" t="s">
        <v>1400</v>
      </c>
      <c r="J1143" t="s">
        <v>1396</v>
      </c>
      <c r="K1143" t="s">
        <v>1392</v>
      </c>
      <c r="L1143" t="s">
        <v>1390</v>
      </c>
      <c r="M1143" t="s">
        <v>1390</v>
      </c>
      <c r="N1143" s="28">
        <v>62699144</v>
      </c>
      <c r="O1143" s="28">
        <v>62699144</v>
      </c>
      <c r="P1143" s="28">
        <v>62699144</v>
      </c>
      <c r="Q1143" s="28" t="str">
        <f>IF(AND(LEN(CUIPO_datos_abiertos[[#This Row],[COD_PROGRAMATICO_MGA]])=7,ISNUMBER(VALUE(CUIPO_datos_abiertos[[#This Row],[COD_PROGRAMATICO_MGA]]))),"VALIDO","")</f>
        <v>VALIDO</v>
      </c>
    </row>
    <row r="1144" spans="1:17" hidden="1" x14ac:dyDescent="0.3">
      <c r="A1144">
        <v>20260601</v>
      </c>
      <c r="B1144" t="s">
        <v>1384</v>
      </c>
      <c r="C1144" t="s">
        <v>1754</v>
      </c>
      <c r="D1144" t="s">
        <v>1386</v>
      </c>
      <c r="E1144" t="s">
        <v>1398</v>
      </c>
      <c r="F1144" t="str">
        <f>LEFT(CUIPO_datos_abiertos[[#This Row],[COD_PROGRAMATICO_MGA]],4)</f>
        <v>4599</v>
      </c>
      <c r="G1144" t="s">
        <v>133</v>
      </c>
      <c r="H1144" t="s">
        <v>1411</v>
      </c>
      <c r="I1144" t="s">
        <v>1390</v>
      </c>
      <c r="J1144" t="s">
        <v>1391</v>
      </c>
      <c r="K1144" t="s">
        <v>1392</v>
      </c>
      <c r="L1144" t="s">
        <v>1390</v>
      </c>
      <c r="M1144" t="s">
        <v>1390</v>
      </c>
      <c r="N1144" s="28">
        <v>666400000</v>
      </c>
      <c r="O1144" s="28">
        <v>356700000</v>
      </c>
      <c r="P1144" s="28">
        <v>340000000</v>
      </c>
      <c r="Q1144" s="28" t="str">
        <f>IF(AND(LEN(CUIPO_datos_abiertos[[#This Row],[COD_PROGRAMATICO_MGA]])=7,ISNUMBER(VALUE(CUIPO_datos_abiertos[[#This Row],[COD_PROGRAMATICO_MGA]]))),"VALIDO","")</f>
        <v>VALIDO</v>
      </c>
    </row>
    <row r="1145" spans="1:17" hidden="1" x14ac:dyDescent="0.3">
      <c r="A1145">
        <v>20260601</v>
      </c>
      <c r="B1145" t="s">
        <v>1384</v>
      </c>
      <c r="C1145" t="s">
        <v>1515</v>
      </c>
      <c r="D1145" t="s">
        <v>1386</v>
      </c>
      <c r="E1145" t="s">
        <v>1394</v>
      </c>
      <c r="F1145" t="str">
        <f>LEFT(CUIPO_datos_abiertos[[#This Row],[COD_PROGRAMATICO_MGA]],4)</f>
        <v>0</v>
      </c>
      <c r="G1145" t="s">
        <v>1388</v>
      </c>
      <c r="H1145" t="s">
        <v>1516</v>
      </c>
      <c r="I1145" t="s">
        <v>1405</v>
      </c>
      <c r="J1145" t="s">
        <v>1391</v>
      </c>
      <c r="K1145" t="s">
        <v>1392</v>
      </c>
      <c r="L1145" t="s">
        <v>1390</v>
      </c>
      <c r="M1145" t="s">
        <v>1390</v>
      </c>
      <c r="N1145" s="28">
        <v>822999997</v>
      </c>
      <c r="O1145" s="28">
        <v>438284022</v>
      </c>
      <c r="P1145" s="28">
        <v>365236685</v>
      </c>
      <c r="Q1145" s="28" t="str">
        <f>IF(AND(LEN(CUIPO_datos_abiertos[[#This Row],[COD_PROGRAMATICO_MGA]])=7,ISNUMBER(VALUE(CUIPO_datos_abiertos[[#This Row],[COD_PROGRAMATICO_MGA]]))),"VALIDO","")</f>
        <v/>
      </c>
    </row>
    <row r="1146" spans="1:17" hidden="1" x14ac:dyDescent="0.3">
      <c r="A1146">
        <v>20260601</v>
      </c>
      <c r="B1146" t="s">
        <v>1384</v>
      </c>
      <c r="C1146" t="s">
        <v>1752</v>
      </c>
      <c r="D1146" t="s">
        <v>1386</v>
      </c>
      <c r="E1146" t="s">
        <v>1398</v>
      </c>
      <c r="F1146" t="str">
        <f>LEFT(CUIPO_datos_abiertos[[#This Row],[COD_PROGRAMATICO_MGA]],4)</f>
        <v>4104</v>
      </c>
      <c r="G1146" t="s">
        <v>192</v>
      </c>
      <c r="H1146" t="s">
        <v>1411</v>
      </c>
      <c r="I1146" t="s">
        <v>1390</v>
      </c>
      <c r="J1146" t="s">
        <v>1415</v>
      </c>
      <c r="K1146" t="s">
        <v>1392</v>
      </c>
      <c r="L1146" t="s">
        <v>1390</v>
      </c>
      <c r="M1146" t="s">
        <v>1390</v>
      </c>
      <c r="N1146" s="28">
        <v>90000000</v>
      </c>
      <c r="O1146" s="28">
        <v>90000000</v>
      </c>
      <c r="P1146" s="28">
        <v>90000000</v>
      </c>
      <c r="Q1146" s="28" t="str">
        <f>IF(AND(LEN(CUIPO_datos_abiertos[[#This Row],[COD_PROGRAMATICO_MGA]])=7,ISNUMBER(VALUE(CUIPO_datos_abiertos[[#This Row],[COD_PROGRAMATICO_MGA]]))),"VALIDO","")</f>
        <v>VALIDO</v>
      </c>
    </row>
    <row r="1147" spans="1:17" hidden="1" x14ac:dyDescent="0.3">
      <c r="A1147">
        <v>20260601</v>
      </c>
      <c r="B1147" t="s">
        <v>1384</v>
      </c>
      <c r="C1147" t="s">
        <v>1542</v>
      </c>
      <c r="D1147" t="s">
        <v>1397</v>
      </c>
      <c r="E1147" t="s">
        <v>1398</v>
      </c>
      <c r="F1147" t="str">
        <f>LEFT(CUIPO_datos_abiertos[[#This Row],[COD_PROGRAMATICO_MGA]],4)</f>
        <v>4599</v>
      </c>
      <c r="G1147" t="s">
        <v>86</v>
      </c>
      <c r="H1147" t="s">
        <v>1389</v>
      </c>
      <c r="I1147" t="s">
        <v>1390</v>
      </c>
      <c r="J1147" t="s">
        <v>1501</v>
      </c>
      <c r="K1147" t="s">
        <v>1392</v>
      </c>
      <c r="L1147" t="s">
        <v>1390</v>
      </c>
      <c r="M1147" t="s">
        <v>1390</v>
      </c>
      <c r="N1147" s="28">
        <v>222381089</v>
      </c>
      <c r="O1147" s="28">
        <v>222381089</v>
      </c>
      <c r="P1147" s="28">
        <v>222381089</v>
      </c>
      <c r="Q1147" s="28" t="str">
        <f>IF(AND(LEN(CUIPO_datos_abiertos[[#This Row],[COD_PROGRAMATICO_MGA]])=7,ISNUMBER(VALUE(CUIPO_datos_abiertos[[#This Row],[COD_PROGRAMATICO_MGA]]))),"VALIDO","")</f>
        <v>VALIDO</v>
      </c>
    </row>
    <row r="1148" spans="1:17" x14ac:dyDescent="0.3">
      <c r="A1148">
        <v>20260601</v>
      </c>
      <c r="B1148" t="s">
        <v>1384</v>
      </c>
      <c r="C1148" t="s">
        <v>1467</v>
      </c>
      <c r="D1148" t="s">
        <v>1386</v>
      </c>
      <c r="E1148" t="s">
        <v>1394</v>
      </c>
      <c r="F1148" t="str">
        <f>LEFT(CUIPO_datos_abiertos[[#This Row],[COD_PROGRAMATICO_MGA]],4)</f>
        <v>1906</v>
      </c>
      <c r="G1148" t="s">
        <v>1656</v>
      </c>
      <c r="H1148" t="s">
        <v>1419</v>
      </c>
      <c r="I1148" t="s">
        <v>1538</v>
      </c>
      <c r="J1148" t="s">
        <v>1462</v>
      </c>
      <c r="K1148" t="s">
        <v>1392</v>
      </c>
      <c r="L1148" t="s">
        <v>1390</v>
      </c>
      <c r="M1148" t="s">
        <v>1390</v>
      </c>
      <c r="N1148" s="28">
        <v>77280300</v>
      </c>
      <c r="O1148" s="28">
        <v>8586700</v>
      </c>
      <c r="P1148" s="28">
        <v>8586700</v>
      </c>
      <c r="Q1148" s="28" t="str">
        <f>IF(AND(LEN(CUIPO_datos_abiertos[[#This Row],[COD_PROGRAMATICO_MGA]])=7,ISNUMBER(VALUE(CUIPO_datos_abiertos[[#This Row],[COD_PROGRAMATICO_MGA]]))),"VALIDO","")</f>
        <v>VALIDO</v>
      </c>
    </row>
    <row r="1149" spans="1:17" hidden="1" x14ac:dyDescent="0.3">
      <c r="A1149">
        <v>20260601</v>
      </c>
      <c r="B1149" t="s">
        <v>1384</v>
      </c>
      <c r="C1149" t="s">
        <v>1388</v>
      </c>
      <c r="D1149" t="s">
        <v>1386</v>
      </c>
      <c r="E1149" t="s">
        <v>1398</v>
      </c>
      <c r="F1149" t="str">
        <f>LEFT(CUIPO_datos_abiertos[[#This Row],[COD_PROGRAMATICO_MGA]],4)</f>
        <v>NO A</v>
      </c>
      <c r="G1149" t="s">
        <v>1390</v>
      </c>
      <c r="H1149" t="s">
        <v>1390</v>
      </c>
      <c r="I1149" t="s">
        <v>1390</v>
      </c>
      <c r="J1149" t="s">
        <v>1390</v>
      </c>
      <c r="K1149" t="s">
        <v>1390</v>
      </c>
      <c r="L1149" t="s">
        <v>1390</v>
      </c>
      <c r="M1149" t="s">
        <v>1390</v>
      </c>
      <c r="N1149" s="28">
        <v>83088837437</v>
      </c>
      <c r="O1149" s="28">
        <v>34705818309</v>
      </c>
      <c r="P1149" s="28">
        <v>34705818309</v>
      </c>
      <c r="Q1149" s="28" t="str">
        <f>IF(AND(LEN(CUIPO_datos_abiertos[[#This Row],[COD_PROGRAMATICO_MGA]])=7,ISNUMBER(VALUE(CUIPO_datos_abiertos[[#This Row],[COD_PROGRAMATICO_MGA]]))),"VALIDO","")</f>
        <v/>
      </c>
    </row>
    <row r="1150" spans="1:17" hidden="1" x14ac:dyDescent="0.3">
      <c r="A1150">
        <v>20260601</v>
      </c>
      <c r="B1150" t="s">
        <v>1384</v>
      </c>
      <c r="C1150" t="s">
        <v>1388</v>
      </c>
      <c r="D1150" t="s">
        <v>1386</v>
      </c>
      <c r="E1150" t="s">
        <v>1394</v>
      </c>
      <c r="F1150" t="str">
        <f>LEFT(CUIPO_datos_abiertos[[#This Row],[COD_PROGRAMATICO_MGA]],4)</f>
        <v>NO A</v>
      </c>
      <c r="G1150" t="s">
        <v>1390</v>
      </c>
      <c r="H1150" t="s">
        <v>1390</v>
      </c>
      <c r="I1150" t="s">
        <v>1390</v>
      </c>
      <c r="J1150" t="s">
        <v>1390</v>
      </c>
      <c r="K1150" t="s">
        <v>1390</v>
      </c>
      <c r="L1150" t="s">
        <v>1390</v>
      </c>
      <c r="M1150" t="s">
        <v>1390</v>
      </c>
      <c r="N1150" s="28">
        <v>42864517</v>
      </c>
      <c r="O1150" s="28">
        <v>42864517</v>
      </c>
      <c r="P1150" s="28">
        <v>0</v>
      </c>
      <c r="Q1150" s="28" t="str">
        <f>IF(AND(LEN(CUIPO_datos_abiertos[[#This Row],[COD_PROGRAMATICO_MGA]])=7,ISNUMBER(VALUE(CUIPO_datos_abiertos[[#This Row],[COD_PROGRAMATICO_MGA]]))),"VALIDO","")</f>
        <v/>
      </c>
    </row>
    <row r="1151" spans="1:17" hidden="1" x14ac:dyDescent="0.3">
      <c r="A1151">
        <v>20260601</v>
      </c>
      <c r="B1151" t="s">
        <v>1384</v>
      </c>
      <c r="C1151" t="s">
        <v>1401</v>
      </c>
      <c r="D1151" t="s">
        <v>1386</v>
      </c>
      <c r="E1151" t="s">
        <v>1402</v>
      </c>
      <c r="F1151" t="str">
        <f>LEFT(CUIPO_datos_abiertos[[#This Row],[COD_PROGRAMATICO_MGA]],4)</f>
        <v>2201</v>
      </c>
      <c r="G1151" t="s">
        <v>51</v>
      </c>
      <c r="H1151" t="s">
        <v>1389</v>
      </c>
      <c r="I1151" t="s">
        <v>1426</v>
      </c>
      <c r="J1151" t="s">
        <v>1404</v>
      </c>
      <c r="K1151" t="s">
        <v>1392</v>
      </c>
      <c r="L1151" t="s">
        <v>1390</v>
      </c>
      <c r="M1151" t="s">
        <v>1390</v>
      </c>
      <c r="N1151" s="28">
        <v>1872964700</v>
      </c>
      <c r="O1151" s="28">
        <v>1872964700</v>
      </c>
      <c r="P1151" s="28">
        <v>1552094600</v>
      </c>
      <c r="Q1151" s="28" t="str">
        <f>IF(AND(LEN(CUIPO_datos_abiertos[[#This Row],[COD_PROGRAMATICO_MGA]])=7,ISNUMBER(VALUE(CUIPO_datos_abiertos[[#This Row],[COD_PROGRAMATICO_MGA]]))),"VALIDO","")</f>
        <v>VALIDO</v>
      </c>
    </row>
    <row r="1152" spans="1:17" hidden="1" x14ac:dyDescent="0.3">
      <c r="A1152">
        <v>20260601</v>
      </c>
      <c r="B1152" t="s">
        <v>1384</v>
      </c>
      <c r="C1152" t="s">
        <v>1639</v>
      </c>
      <c r="D1152" t="s">
        <v>1397</v>
      </c>
      <c r="E1152" t="s">
        <v>1398</v>
      </c>
      <c r="F1152" t="str">
        <f>LEFT(CUIPO_datos_abiertos[[#This Row],[COD_PROGRAMATICO_MGA]],4)</f>
        <v>4599</v>
      </c>
      <c r="G1152" t="s">
        <v>109</v>
      </c>
      <c r="H1152" t="s">
        <v>1389</v>
      </c>
      <c r="I1152" t="s">
        <v>1390</v>
      </c>
      <c r="J1152" t="s">
        <v>1417</v>
      </c>
      <c r="K1152" t="s">
        <v>1392</v>
      </c>
      <c r="L1152" t="s">
        <v>1390</v>
      </c>
      <c r="M1152" t="s">
        <v>1390</v>
      </c>
      <c r="N1152" s="28">
        <v>565000000</v>
      </c>
      <c r="O1152" s="28">
        <v>565000000</v>
      </c>
      <c r="P1152" s="28">
        <v>565000000</v>
      </c>
      <c r="Q1152" s="28" t="str">
        <f>IF(AND(LEN(CUIPO_datos_abiertos[[#This Row],[COD_PROGRAMATICO_MGA]])=7,ISNUMBER(VALUE(CUIPO_datos_abiertos[[#This Row],[COD_PROGRAMATICO_MGA]]))),"VALIDO","")</f>
        <v>VALIDO</v>
      </c>
    </row>
    <row r="1153" spans="1:17" hidden="1" x14ac:dyDescent="0.3">
      <c r="A1153">
        <v>20260601</v>
      </c>
      <c r="B1153" t="s">
        <v>1384</v>
      </c>
      <c r="C1153" t="s">
        <v>1388</v>
      </c>
      <c r="D1153" t="s">
        <v>1386</v>
      </c>
      <c r="E1153" t="s">
        <v>1387</v>
      </c>
      <c r="F1153" t="str">
        <f>LEFT(CUIPO_datos_abiertos[[#This Row],[COD_PROGRAMATICO_MGA]],4)</f>
        <v>0</v>
      </c>
      <c r="G1153" t="s">
        <v>1388</v>
      </c>
      <c r="H1153" t="s">
        <v>1389</v>
      </c>
      <c r="I1153" t="s">
        <v>1390</v>
      </c>
      <c r="J1153" t="s">
        <v>1391</v>
      </c>
      <c r="K1153" t="s">
        <v>1392</v>
      </c>
      <c r="L1153" t="s">
        <v>1390</v>
      </c>
      <c r="M1153" t="s">
        <v>1390</v>
      </c>
      <c r="N1153" s="28">
        <v>518248</v>
      </c>
      <c r="O1153" s="28">
        <v>518248</v>
      </c>
      <c r="P1153" s="28">
        <v>518248</v>
      </c>
      <c r="Q1153" s="28" t="str">
        <f>IF(AND(LEN(CUIPO_datos_abiertos[[#This Row],[COD_PROGRAMATICO_MGA]])=7,ISNUMBER(VALUE(CUIPO_datos_abiertos[[#This Row],[COD_PROGRAMATICO_MGA]]))),"VALIDO","")</f>
        <v/>
      </c>
    </row>
    <row r="1154" spans="1:17" hidden="1" x14ac:dyDescent="0.3">
      <c r="A1154">
        <v>20260601</v>
      </c>
      <c r="B1154" t="s">
        <v>1384</v>
      </c>
      <c r="C1154" t="s">
        <v>1605</v>
      </c>
      <c r="D1154" t="s">
        <v>1386</v>
      </c>
      <c r="E1154" t="s">
        <v>1394</v>
      </c>
      <c r="F1154" t="str">
        <f>LEFT(CUIPO_datos_abiertos[[#This Row],[COD_PROGRAMATICO_MGA]],4)</f>
        <v>1903</v>
      </c>
      <c r="G1154" t="s">
        <v>78</v>
      </c>
      <c r="H1154" t="s">
        <v>1419</v>
      </c>
      <c r="I1154" t="s">
        <v>1400</v>
      </c>
      <c r="J1154" t="s">
        <v>1462</v>
      </c>
      <c r="K1154" t="s">
        <v>1392</v>
      </c>
      <c r="L1154" t="s">
        <v>1390</v>
      </c>
      <c r="M1154" t="s">
        <v>1390</v>
      </c>
      <c r="N1154" s="28">
        <v>224681226</v>
      </c>
      <c r="O1154" s="28">
        <v>162667534</v>
      </c>
      <c r="P1154" s="28">
        <v>158374184</v>
      </c>
      <c r="Q1154" s="28" t="str">
        <f>IF(AND(LEN(CUIPO_datos_abiertos[[#This Row],[COD_PROGRAMATICO_MGA]])=7,ISNUMBER(VALUE(CUIPO_datos_abiertos[[#This Row],[COD_PROGRAMATICO_MGA]]))),"VALIDO","")</f>
        <v>VALIDO</v>
      </c>
    </row>
    <row r="1155" spans="1:17" hidden="1" x14ac:dyDescent="0.3">
      <c r="A1155">
        <v>20260601</v>
      </c>
      <c r="B1155" t="s">
        <v>1384</v>
      </c>
      <c r="C1155" t="s">
        <v>1401</v>
      </c>
      <c r="D1155" t="s">
        <v>1386</v>
      </c>
      <c r="E1155" t="s">
        <v>1402</v>
      </c>
      <c r="F1155" t="str">
        <f>LEFT(CUIPO_datos_abiertos[[#This Row],[COD_PROGRAMATICO_MGA]],4)</f>
        <v>2201</v>
      </c>
      <c r="G1155" t="s">
        <v>51</v>
      </c>
      <c r="H1155" t="s">
        <v>1389</v>
      </c>
      <c r="I1155" t="s">
        <v>1426</v>
      </c>
      <c r="J1155" t="s">
        <v>1404</v>
      </c>
      <c r="K1155" t="s">
        <v>1392</v>
      </c>
      <c r="L1155" t="s">
        <v>1390</v>
      </c>
      <c r="M1155" t="s">
        <v>1409</v>
      </c>
      <c r="N1155" s="28">
        <v>512043600</v>
      </c>
      <c r="O1155" s="28">
        <v>512043600</v>
      </c>
      <c r="P1155" s="28">
        <v>512043600</v>
      </c>
      <c r="Q1155" s="28" t="str">
        <f>IF(AND(LEN(CUIPO_datos_abiertos[[#This Row],[COD_PROGRAMATICO_MGA]])=7,ISNUMBER(VALUE(CUIPO_datos_abiertos[[#This Row],[COD_PROGRAMATICO_MGA]]))),"VALIDO","")</f>
        <v>VALIDO</v>
      </c>
    </row>
    <row r="1156" spans="1:17" hidden="1" x14ac:dyDescent="0.3">
      <c r="A1156">
        <v>20260601</v>
      </c>
      <c r="B1156" t="s">
        <v>1384</v>
      </c>
      <c r="C1156" t="s">
        <v>1542</v>
      </c>
      <c r="D1156" t="s">
        <v>1397</v>
      </c>
      <c r="E1156" t="s">
        <v>1398</v>
      </c>
      <c r="F1156" t="str">
        <f>LEFT(CUIPO_datos_abiertos[[#This Row],[COD_PROGRAMATICO_MGA]],4)</f>
        <v>4599</v>
      </c>
      <c r="G1156" t="s">
        <v>86</v>
      </c>
      <c r="H1156" t="s">
        <v>1414</v>
      </c>
      <c r="I1156" t="s">
        <v>1390</v>
      </c>
      <c r="J1156" t="s">
        <v>1501</v>
      </c>
      <c r="K1156" t="s">
        <v>1392</v>
      </c>
      <c r="L1156" t="s">
        <v>1390</v>
      </c>
      <c r="M1156" t="s">
        <v>1390</v>
      </c>
      <c r="N1156" s="28">
        <v>1110000</v>
      </c>
      <c r="O1156" s="28">
        <v>1110000</v>
      </c>
      <c r="P1156" s="28">
        <v>1110000</v>
      </c>
      <c r="Q1156" s="28" t="str">
        <f>IF(AND(LEN(CUIPO_datos_abiertos[[#This Row],[COD_PROGRAMATICO_MGA]])=7,ISNUMBER(VALUE(CUIPO_datos_abiertos[[#This Row],[COD_PROGRAMATICO_MGA]]))),"VALIDO","")</f>
        <v>VALIDO</v>
      </c>
    </row>
    <row r="1157" spans="1:17" hidden="1" x14ac:dyDescent="0.3">
      <c r="A1157">
        <v>20260601</v>
      </c>
      <c r="B1157" t="s">
        <v>1384</v>
      </c>
      <c r="C1157" t="s">
        <v>1388</v>
      </c>
      <c r="D1157" t="s">
        <v>1386</v>
      </c>
      <c r="E1157" t="s">
        <v>1402</v>
      </c>
      <c r="F1157" t="str">
        <f>LEFT(CUIPO_datos_abiertos[[#This Row],[COD_PROGRAMATICO_MGA]],4)</f>
        <v>NO A</v>
      </c>
      <c r="G1157" t="s">
        <v>1390</v>
      </c>
      <c r="H1157" t="s">
        <v>1390</v>
      </c>
      <c r="I1157" t="s">
        <v>1390</v>
      </c>
      <c r="J1157" t="s">
        <v>1390</v>
      </c>
      <c r="K1157" t="s">
        <v>1390</v>
      </c>
      <c r="L1157" t="s">
        <v>1390</v>
      </c>
      <c r="M1157" t="s">
        <v>1390</v>
      </c>
      <c r="N1157" s="28">
        <v>356000000</v>
      </c>
      <c r="O1157" s="28">
        <v>106800000</v>
      </c>
      <c r="P1157" s="28">
        <v>106800000</v>
      </c>
      <c r="Q1157" s="28" t="str">
        <f>IF(AND(LEN(CUIPO_datos_abiertos[[#This Row],[COD_PROGRAMATICO_MGA]])=7,ISNUMBER(VALUE(CUIPO_datos_abiertos[[#This Row],[COD_PROGRAMATICO_MGA]]))),"VALIDO","")</f>
        <v/>
      </c>
    </row>
    <row r="1158" spans="1:17" hidden="1" x14ac:dyDescent="0.3">
      <c r="A1158">
        <v>20260601</v>
      </c>
      <c r="B1158" t="s">
        <v>1384</v>
      </c>
      <c r="C1158" t="s">
        <v>1720</v>
      </c>
      <c r="D1158" t="s">
        <v>1386</v>
      </c>
      <c r="E1158" t="s">
        <v>1398</v>
      </c>
      <c r="F1158" t="str">
        <f>LEFT(CUIPO_datos_abiertos[[#This Row],[COD_PROGRAMATICO_MGA]],4)</f>
        <v>4502</v>
      </c>
      <c r="G1158" t="s">
        <v>212</v>
      </c>
      <c r="H1158" t="s">
        <v>1411</v>
      </c>
      <c r="I1158" t="s">
        <v>1390</v>
      </c>
      <c r="J1158" t="s">
        <v>1415</v>
      </c>
      <c r="K1158" t="s">
        <v>1392</v>
      </c>
      <c r="L1158" t="s">
        <v>1390</v>
      </c>
      <c r="M1158" t="s">
        <v>1390</v>
      </c>
      <c r="N1158" s="28">
        <v>15500000</v>
      </c>
      <c r="O1158" s="28">
        <v>12400000</v>
      </c>
      <c r="P1158" s="28">
        <v>12400000</v>
      </c>
      <c r="Q1158" s="28" t="str">
        <f>IF(AND(LEN(CUIPO_datos_abiertos[[#This Row],[COD_PROGRAMATICO_MGA]])=7,ISNUMBER(VALUE(CUIPO_datos_abiertos[[#This Row],[COD_PROGRAMATICO_MGA]]))),"VALIDO","")</f>
        <v>VALIDO</v>
      </c>
    </row>
    <row r="1159" spans="1:17" hidden="1" x14ac:dyDescent="0.3">
      <c r="A1159">
        <v>20260601</v>
      </c>
      <c r="B1159" t="s">
        <v>1384</v>
      </c>
      <c r="C1159" t="s">
        <v>1771</v>
      </c>
      <c r="D1159" t="s">
        <v>1386</v>
      </c>
      <c r="E1159" t="s">
        <v>1398</v>
      </c>
      <c r="F1159" t="str">
        <f>LEFT(CUIPO_datos_abiertos[[#This Row],[COD_PROGRAMATICO_MGA]],4)</f>
        <v>4502</v>
      </c>
      <c r="G1159" t="s">
        <v>1772</v>
      </c>
      <c r="H1159" t="s">
        <v>1411</v>
      </c>
      <c r="I1159" t="s">
        <v>1390</v>
      </c>
      <c r="J1159" t="s">
        <v>1391</v>
      </c>
      <c r="K1159" t="s">
        <v>1392</v>
      </c>
      <c r="L1159" t="s">
        <v>1390</v>
      </c>
      <c r="M1159" t="s">
        <v>1390</v>
      </c>
      <c r="N1159" s="28">
        <v>63999031</v>
      </c>
      <c r="O1159" s="28">
        <v>63999031</v>
      </c>
      <c r="P1159" s="28">
        <v>0</v>
      </c>
      <c r="Q1159" s="28" t="str">
        <f>IF(AND(LEN(CUIPO_datos_abiertos[[#This Row],[COD_PROGRAMATICO_MGA]])=7,ISNUMBER(VALUE(CUIPO_datos_abiertos[[#This Row],[COD_PROGRAMATICO_MGA]]))),"VALIDO","")</f>
        <v>VALIDO</v>
      </c>
    </row>
    <row r="1160" spans="1:17" hidden="1" x14ac:dyDescent="0.3">
      <c r="A1160">
        <v>20260601</v>
      </c>
      <c r="B1160" t="s">
        <v>1384</v>
      </c>
      <c r="C1160" t="s">
        <v>1388</v>
      </c>
      <c r="D1160" t="s">
        <v>1386</v>
      </c>
      <c r="E1160" t="s">
        <v>1387</v>
      </c>
      <c r="F1160" t="str">
        <f>LEFT(CUIPO_datos_abiertos[[#This Row],[COD_PROGRAMATICO_MGA]],4)</f>
        <v>0</v>
      </c>
      <c r="G1160" t="s">
        <v>1388</v>
      </c>
      <c r="H1160" t="s">
        <v>1389</v>
      </c>
      <c r="I1160" t="s">
        <v>1390</v>
      </c>
      <c r="J1160" t="s">
        <v>1391</v>
      </c>
      <c r="K1160" t="s">
        <v>1392</v>
      </c>
      <c r="L1160" t="s">
        <v>1390</v>
      </c>
      <c r="M1160" t="s">
        <v>1390</v>
      </c>
      <c r="N1160" s="28">
        <v>398275</v>
      </c>
      <c r="O1160" s="28">
        <v>398275</v>
      </c>
      <c r="P1160" s="28">
        <v>398275</v>
      </c>
      <c r="Q1160" s="28" t="str">
        <f>IF(AND(LEN(CUIPO_datos_abiertos[[#This Row],[COD_PROGRAMATICO_MGA]])=7,ISNUMBER(VALUE(CUIPO_datos_abiertos[[#This Row],[COD_PROGRAMATICO_MGA]]))),"VALIDO","")</f>
        <v/>
      </c>
    </row>
    <row r="1161" spans="1:17" hidden="1" x14ac:dyDescent="0.3">
      <c r="A1161">
        <v>20260601</v>
      </c>
      <c r="B1161" t="s">
        <v>1384</v>
      </c>
      <c r="C1161" t="s">
        <v>1385</v>
      </c>
      <c r="D1161" t="s">
        <v>1386</v>
      </c>
      <c r="E1161" t="s">
        <v>1443</v>
      </c>
      <c r="F1161" t="str">
        <f>LEFT(CUIPO_datos_abiertos[[#This Row],[COD_PROGRAMATICO_MGA]],4)</f>
        <v>0</v>
      </c>
      <c r="G1161" t="s">
        <v>1388</v>
      </c>
      <c r="H1161" t="s">
        <v>1389</v>
      </c>
      <c r="I1161" t="s">
        <v>1390</v>
      </c>
      <c r="J1161" t="s">
        <v>1391</v>
      </c>
      <c r="K1161" t="s">
        <v>1392</v>
      </c>
      <c r="L1161" t="s">
        <v>1390</v>
      </c>
      <c r="M1161" t="s">
        <v>1422</v>
      </c>
      <c r="N1161" s="28">
        <v>13871647</v>
      </c>
      <c r="O1161" s="28">
        <v>13871647</v>
      </c>
      <c r="P1161" s="28">
        <v>11937993</v>
      </c>
      <c r="Q1161" s="28" t="str">
        <f>IF(AND(LEN(CUIPO_datos_abiertos[[#This Row],[COD_PROGRAMATICO_MGA]])=7,ISNUMBER(VALUE(CUIPO_datos_abiertos[[#This Row],[COD_PROGRAMATICO_MGA]]))),"VALIDO","")</f>
        <v/>
      </c>
    </row>
    <row r="1162" spans="1:17" hidden="1" x14ac:dyDescent="0.3">
      <c r="A1162">
        <v>20260601</v>
      </c>
      <c r="B1162" t="s">
        <v>1384</v>
      </c>
      <c r="C1162" t="s">
        <v>1401</v>
      </c>
      <c r="D1162" t="s">
        <v>1386</v>
      </c>
      <c r="E1162" t="s">
        <v>1402</v>
      </c>
      <c r="F1162" t="str">
        <f>LEFT(CUIPO_datos_abiertos[[#This Row],[COD_PROGRAMATICO_MGA]],4)</f>
        <v>2201</v>
      </c>
      <c r="G1162" t="s">
        <v>51</v>
      </c>
      <c r="H1162" t="s">
        <v>1389</v>
      </c>
      <c r="I1162" t="s">
        <v>1408</v>
      </c>
      <c r="J1162" t="s">
        <v>1404</v>
      </c>
      <c r="K1162" t="s">
        <v>1392</v>
      </c>
      <c r="L1162" t="s">
        <v>1390</v>
      </c>
      <c r="M1162" t="s">
        <v>1422</v>
      </c>
      <c r="N1162" s="28">
        <v>243011400</v>
      </c>
      <c r="O1162" s="28">
        <v>243011400</v>
      </c>
      <c r="P1162" s="28">
        <v>243011400</v>
      </c>
      <c r="Q1162" s="28" t="str">
        <f>IF(AND(LEN(CUIPO_datos_abiertos[[#This Row],[COD_PROGRAMATICO_MGA]])=7,ISNUMBER(VALUE(CUIPO_datos_abiertos[[#This Row],[COD_PROGRAMATICO_MGA]]))),"VALIDO","")</f>
        <v>VALIDO</v>
      </c>
    </row>
    <row r="1163" spans="1:17" hidden="1" x14ac:dyDescent="0.3">
      <c r="A1163">
        <v>20260601</v>
      </c>
      <c r="B1163" t="s">
        <v>1384</v>
      </c>
      <c r="C1163" t="s">
        <v>1385</v>
      </c>
      <c r="D1163" t="s">
        <v>1386</v>
      </c>
      <c r="E1163" t="s">
        <v>1387</v>
      </c>
      <c r="F1163" t="str">
        <f>LEFT(CUIPO_datos_abiertos[[#This Row],[COD_PROGRAMATICO_MGA]],4)</f>
        <v>0</v>
      </c>
      <c r="G1163" t="s">
        <v>1388</v>
      </c>
      <c r="H1163" t="s">
        <v>1389</v>
      </c>
      <c r="I1163" t="s">
        <v>1390</v>
      </c>
      <c r="J1163" t="s">
        <v>1391</v>
      </c>
      <c r="K1163" t="s">
        <v>1392</v>
      </c>
      <c r="L1163" t="s">
        <v>1390</v>
      </c>
      <c r="M1163" t="s">
        <v>1390</v>
      </c>
      <c r="N1163" s="28">
        <v>12016909</v>
      </c>
      <c r="O1163" s="28">
        <v>12016909</v>
      </c>
      <c r="P1163" s="28">
        <v>12016909</v>
      </c>
      <c r="Q1163" s="28" t="str">
        <f>IF(AND(LEN(CUIPO_datos_abiertos[[#This Row],[COD_PROGRAMATICO_MGA]])=7,ISNUMBER(VALUE(CUIPO_datos_abiertos[[#This Row],[COD_PROGRAMATICO_MGA]]))),"VALIDO","")</f>
        <v/>
      </c>
    </row>
    <row r="1164" spans="1:17" hidden="1" x14ac:dyDescent="0.3">
      <c r="A1164">
        <v>20260601</v>
      </c>
      <c r="B1164" t="s">
        <v>1384</v>
      </c>
      <c r="C1164" t="s">
        <v>1385</v>
      </c>
      <c r="D1164" t="s">
        <v>1386</v>
      </c>
      <c r="E1164" t="s">
        <v>1387</v>
      </c>
      <c r="F1164" t="str">
        <f>LEFT(CUIPO_datos_abiertos[[#This Row],[COD_PROGRAMATICO_MGA]],4)</f>
        <v>0</v>
      </c>
      <c r="G1164" t="s">
        <v>1388</v>
      </c>
      <c r="H1164" t="s">
        <v>1389</v>
      </c>
      <c r="I1164" t="s">
        <v>1390</v>
      </c>
      <c r="J1164" t="s">
        <v>1391</v>
      </c>
      <c r="K1164" t="s">
        <v>1392</v>
      </c>
      <c r="L1164" t="s">
        <v>1390</v>
      </c>
      <c r="M1164" t="s">
        <v>1390</v>
      </c>
      <c r="N1164" s="28">
        <v>538504</v>
      </c>
      <c r="O1164" s="28">
        <v>538504</v>
      </c>
      <c r="P1164" s="28">
        <v>538504</v>
      </c>
      <c r="Q1164" s="28" t="str">
        <f>IF(AND(LEN(CUIPO_datos_abiertos[[#This Row],[COD_PROGRAMATICO_MGA]])=7,ISNUMBER(VALUE(CUIPO_datos_abiertos[[#This Row],[COD_PROGRAMATICO_MGA]]))),"VALIDO","")</f>
        <v/>
      </c>
    </row>
    <row r="1165" spans="1:17" hidden="1" x14ac:dyDescent="0.3">
      <c r="A1165">
        <v>20260601</v>
      </c>
      <c r="B1165" t="s">
        <v>1384</v>
      </c>
      <c r="C1165" t="s">
        <v>1413</v>
      </c>
      <c r="D1165" t="s">
        <v>1397</v>
      </c>
      <c r="E1165" t="s">
        <v>1398</v>
      </c>
      <c r="F1165" t="str">
        <f>LEFT(CUIPO_datos_abiertos[[#This Row],[COD_PROGRAMATICO_MGA]],4)</f>
        <v>4503</v>
      </c>
      <c r="G1165" t="s">
        <v>121</v>
      </c>
      <c r="H1165" t="s">
        <v>1414</v>
      </c>
      <c r="I1165" t="s">
        <v>1390</v>
      </c>
      <c r="J1165" t="s">
        <v>1415</v>
      </c>
      <c r="K1165" t="s">
        <v>1392</v>
      </c>
      <c r="L1165" t="s">
        <v>1390</v>
      </c>
      <c r="M1165" t="s">
        <v>1390</v>
      </c>
      <c r="N1165" s="28">
        <v>600000000</v>
      </c>
      <c r="O1165" s="28">
        <v>600000000</v>
      </c>
      <c r="P1165" s="28">
        <v>55030449</v>
      </c>
      <c r="Q1165" s="28" t="str">
        <f>IF(AND(LEN(CUIPO_datos_abiertos[[#This Row],[COD_PROGRAMATICO_MGA]])=7,ISNUMBER(VALUE(CUIPO_datos_abiertos[[#This Row],[COD_PROGRAMATICO_MGA]]))),"VALIDO","")</f>
        <v>VALIDO</v>
      </c>
    </row>
    <row r="1166" spans="1:17" hidden="1" x14ac:dyDescent="0.3">
      <c r="A1166">
        <v>20260601</v>
      </c>
      <c r="B1166" t="s">
        <v>1384</v>
      </c>
      <c r="C1166" t="s">
        <v>1388</v>
      </c>
      <c r="D1166" t="s">
        <v>1386</v>
      </c>
      <c r="E1166" t="s">
        <v>1398</v>
      </c>
      <c r="F1166" t="str">
        <f>LEFT(CUIPO_datos_abiertos[[#This Row],[COD_PROGRAMATICO_MGA]],4)</f>
        <v>NO A</v>
      </c>
      <c r="G1166" t="s">
        <v>1390</v>
      </c>
      <c r="H1166" t="s">
        <v>1390</v>
      </c>
      <c r="I1166" t="s">
        <v>1390</v>
      </c>
      <c r="J1166" t="s">
        <v>1390</v>
      </c>
      <c r="K1166" t="s">
        <v>1390</v>
      </c>
      <c r="L1166" t="s">
        <v>1390</v>
      </c>
      <c r="M1166" t="s">
        <v>1390</v>
      </c>
      <c r="N1166" s="28">
        <v>850000000</v>
      </c>
      <c r="O1166" s="28">
        <v>147030709</v>
      </c>
      <c r="P1166" s="28">
        <v>147030709</v>
      </c>
      <c r="Q1166" s="28" t="str">
        <f>IF(AND(LEN(CUIPO_datos_abiertos[[#This Row],[COD_PROGRAMATICO_MGA]])=7,ISNUMBER(VALUE(CUIPO_datos_abiertos[[#This Row],[COD_PROGRAMATICO_MGA]]))),"VALIDO","")</f>
        <v/>
      </c>
    </row>
    <row r="1167" spans="1:17" hidden="1" x14ac:dyDescent="0.3">
      <c r="A1167">
        <v>20260601</v>
      </c>
      <c r="B1167" t="s">
        <v>1384</v>
      </c>
      <c r="C1167" t="s">
        <v>1385</v>
      </c>
      <c r="D1167" t="s">
        <v>1386</v>
      </c>
      <c r="E1167" t="s">
        <v>1387</v>
      </c>
      <c r="F1167" t="str">
        <f>LEFT(CUIPO_datos_abiertos[[#This Row],[COD_PROGRAMATICO_MGA]],4)</f>
        <v>0</v>
      </c>
      <c r="G1167" t="s">
        <v>1388</v>
      </c>
      <c r="H1167" t="s">
        <v>1389</v>
      </c>
      <c r="I1167" t="s">
        <v>1390</v>
      </c>
      <c r="J1167" t="s">
        <v>1391</v>
      </c>
      <c r="K1167" t="s">
        <v>1392</v>
      </c>
      <c r="L1167" t="s">
        <v>1390</v>
      </c>
      <c r="M1167" t="s">
        <v>1390</v>
      </c>
      <c r="N1167" s="28">
        <v>131671595</v>
      </c>
      <c r="O1167" s="28">
        <v>131671595</v>
      </c>
      <c r="P1167" s="28">
        <v>131671595</v>
      </c>
      <c r="Q1167" s="28" t="str">
        <f>IF(AND(LEN(CUIPO_datos_abiertos[[#This Row],[COD_PROGRAMATICO_MGA]])=7,ISNUMBER(VALUE(CUIPO_datos_abiertos[[#This Row],[COD_PROGRAMATICO_MGA]]))),"VALIDO","")</f>
        <v/>
      </c>
    </row>
    <row r="1168" spans="1:17" x14ac:dyDescent="0.3">
      <c r="A1168">
        <v>20260601</v>
      </c>
      <c r="B1168" t="s">
        <v>1384</v>
      </c>
      <c r="C1168" t="s">
        <v>1467</v>
      </c>
      <c r="D1168" t="s">
        <v>1386</v>
      </c>
      <c r="E1168" t="s">
        <v>1394</v>
      </c>
      <c r="F1168" t="str">
        <f>LEFT(CUIPO_datos_abiertos[[#This Row],[COD_PROGRAMATICO_MGA]],4)</f>
        <v>1905</v>
      </c>
      <c r="G1168" t="s">
        <v>145</v>
      </c>
      <c r="H1168" t="s">
        <v>1419</v>
      </c>
      <c r="I1168" t="s">
        <v>1631</v>
      </c>
      <c r="J1168" t="s">
        <v>1462</v>
      </c>
      <c r="K1168" t="s">
        <v>1392</v>
      </c>
      <c r="L1168" t="s">
        <v>1390</v>
      </c>
      <c r="M1168" t="s">
        <v>1390</v>
      </c>
      <c r="N1168" s="28">
        <v>359771820</v>
      </c>
      <c r="O1168" s="28">
        <v>252727930</v>
      </c>
      <c r="P1168" s="28">
        <v>239905852</v>
      </c>
      <c r="Q1168" s="28" t="str">
        <f>IF(AND(LEN(CUIPO_datos_abiertos[[#This Row],[COD_PROGRAMATICO_MGA]])=7,ISNUMBER(VALUE(CUIPO_datos_abiertos[[#This Row],[COD_PROGRAMATICO_MGA]]))),"VALIDO","")</f>
        <v>VALIDO</v>
      </c>
    </row>
    <row r="1169" spans="1:17" hidden="1" x14ac:dyDescent="0.3">
      <c r="A1169">
        <v>20260601</v>
      </c>
      <c r="B1169" t="s">
        <v>1384</v>
      </c>
      <c r="C1169" t="s">
        <v>1388</v>
      </c>
      <c r="D1169" t="s">
        <v>1386</v>
      </c>
      <c r="E1169" t="s">
        <v>1398</v>
      </c>
      <c r="F1169" t="str">
        <f>LEFT(CUIPO_datos_abiertos[[#This Row],[COD_PROGRAMATICO_MGA]],4)</f>
        <v>NO A</v>
      </c>
      <c r="G1169" t="s">
        <v>1390</v>
      </c>
      <c r="H1169" t="s">
        <v>1390</v>
      </c>
      <c r="I1169" t="s">
        <v>1390</v>
      </c>
      <c r="J1169" t="s">
        <v>1390</v>
      </c>
      <c r="K1169" t="s">
        <v>1390</v>
      </c>
      <c r="L1169" t="s">
        <v>1390</v>
      </c>
      <c r="M1169" t="s">
        <v>1390</v>
      </c>
      <c r="N1169" s="28">
        <v>31851785</v>
      </c>
      <c r="O1169" s="28">
        <v>0</v>
      </c>
      <c r="P1169" s="28">
        <v>0</v>
      </c>
      <c r="Q1169" s="28" t="str">
        <f>IF(AND(LEN(CUIPO_datos_abiertos[[#This Row],[COD_PROGRAMATICO_MGA]])=7,ISNUMBER(VALUE(CUIPO_datos_abiertos[[#This Row],[COD_PROGRAMATICO_MGA]]))),"VALIDO","")</f>
        <v/>
      </c>
    </row>
    <row r="1170" spans="1:17" hidden="1" x14ac:dyDescent="0.3">
      <c r="A1170">
        <v>20260601</v>
      </c>
      <c r="B1170" t="s">
        <v>1384</v>
      </c>
      <c r="C1170" t="s">
        <v>1605</v>
      </c>
      <c r="D1170" t="s">
        <v>1386</v>
      </c>
      <c r="E1170" t="s">
        <v>1394</v>
      </c>
      <c r="F1170" t="str">
        <f>LEFT(CUIPO_datos_abiertos[[#This Row],[COD_PROGRAMATICO_MGA]],4)</f>
        <v>1903</v>
      </c>
      <c r="G1170" t="s">
        <v>78</v>
      </c>
      <c r="H1170" t="s">
        <v>1419</v>
      </c>
      <c r="I1170" t="s">
        <v>1651</v>
      </c>
      <c r="J1170" t="s">
        <v>1462</v>
      </c>
      <c r="K1170" t="s">
        <v>1392</v>
      </c>
      <c r="L1170" t="s">
        <v>1390</v>
      </c>
      <c r="M1170" t="s">
        <v>1390</v>
      </c>
      <c r="N1170" s="28">
        <v>283361100</v>
      </c>
      <c r="O1170" s="28">
        <v>197494100</v>
      </c>
      <c r="P1170" s="28">
        <v>197494100</v>
      </c>
      <c r="Q1170" s="28" t="str">
        <f>IF(AND(LEN(CUIPO_datos_abiertos[[#This Row],[COD_PROGRAMATICO_MGA]])=7,ISNUMBER(VALUE(CUIPO_datos_abiertos[[#This Row],[COD_PROGRAMATICO_MGA]]))),"VALIDO","")</f>
        <v>VALIDO</v>
      </c>
    </row>
    <row r="1171" spans="1:17" hidden="1" x14ac:dyDescent="0.3">
      <c r="A1171">
        <v>20260601</v>
      </c>
      <c r="B1171" t="s">
        <v>1384</v>
      </c>
      <c r="C1171" t="s">
        <v>1388</v>
      </c>
      <c r="D1171" t="s">
        <v>1386</v>
      </c>
      <c r="E1171" t="s">
        <v>1398</v>
      </c>
      <c r="F1171" t="str">
        <f>LEFT(CUIPO_datos_abiertos[[#This Row],[COD_PROGRAMATICO_MGA]],4)</f>
        <v>4599</v>
      </c>
      <c r="G1171" t="s">
        <v>59</v>
      </c>
      <c r="H1171" t="s">
        <v>1389</v>
      </c>
      <c r="I1171" t="s">
        <v>1390</v>
      </c>
      <c r="J1171" t="s">
        <v>1428</v>
      </c>
      <c r="K1171" t="s">
        <v>1392</v>
      </c>
      <c r="L1171" t="s">
        <v>1390</v>
      </c>
      <c r="M1171" t="s">
        <v>1390</v>
      </c>
      <c r="N1171" s="28">
        <v>10519412336</v>
      </c>
      <c r="O1171" s="28">
        <v>10519412336</v>
      </c>
      <c r="P1171" s="28">
        <v>10519412336</v>
      </c>
      <c r="Q1171" s="28" t="str">
        <f>IF(AND(LEN(CUIPO_datos_abiertos[[#This Row],[COD_PROGRAMATICO_MGA]])=7,ISNUMBER(VALUE(CUIPO_datos_abiertos[[#This Row],[COD_PROGRAMATICO_MGA]]))),"VALIDO","")</f>
        <v>VALIDO</v>
      </c>
    </row>
    <row r="1172" spans="1:17" x14ac:dyDescent="0.3">
      <c r="A1172">
        <v>20260601</v>
      </c>
      <c r="B1172" t="s">
        <v>1384</v>
      </c>
      <c r="C1172" t="s">
        <v>1467</v>
      </c>
      <c r="D1172" t="s">
        <v>1386</v>
      </c>
      <c r="E1172" t="s">
        <v>1394</v>
      </c>
      <c r="F1172" t="str">
        <f>LEFT(CUIPO_datos_abiertos[[#This Row],[COD_PROGRAMATICO_MGA]],4)</f>
        <v>1901</v>
      </c>
      <c r="G1172" t="s">
        <v>1775</v>
      </c>
      <c r="H1172" t="s">
        <v>1419</v>
      </c>
      <c r="I1172" t="s">
        <v>1776</v>
      </c>
      <c r="J1172" t="s">
        <v>1462</v>
      </c>
      <c r="K1172" t="s">
        <v>1392</v>
      </c>
      <c r="L1172" t="s">
        <v>1390</v>
      </c>
      <c r="M1172" t="s">
        <v>1390</v>
      </c>
      <c r="N1172" s="28">
        <v>25760100</v>
      </c>
      <c r="O1172" s="28">
        <v>21466750</v>
      </c>
      <c r="P1172" s="28">
        <v>21466750</v>
      </c>
      <c r="Q1172" s="28" t="str">
        <f>IF(AND(LEN(CUIPO_datos_abiertos[[#This Row],[COD_PROGRAMATICO_MGA]])=7,ISNUMBER(VALUE(CUIPO_datos_abiertos[[#This Row],[COD_PROGRAMATICO_MGA]]))),"VALIDO","")</f>
        <v>VALIDO</v>
      </c>
    </row>
    <row r="1173" spans="1:17" hidden="1" x14ac:dyDescent="0.3">
      <c r="A1173">
        <v>20260601</v>
      </c>
      <c r="B1173" t="s">
        <v>1384</v>
      </c>
      <c r="C1173" t="s">
        <v>1388</v>
      </c>
      <c r="D1173" t="s">
        <v>1386</v>
      </c>
      <c r="E1173" t="s">
        <v>1398</v>
      </c>
      <c r="F1173" t="str">
        <f>LEFT(CUIPO_datos_abiertos[[#This Row],[COD_PROGRAMATICO_MGA]],4)</f>
        <v>NO A</v>
      </c>
      <c r="G1173" t="s">
        <v>1390</v>
      </c>
      <c r="H1173" t="s">
        <v>1390</v>
      </c>
      <c r="I1173" t="s">
        <v>1390</v>
      </c>
      <c r="J1173" t="s">
        <v>1390</v>
      </c>
      <c r="K1173" t="s">
        <v>1390</v>
      </c>
      <c r="L1173" t="s">
        <v>1390</v>
      </c>
      <c r="M1173" t="s">
        <v>1390</v>
      </c>
      <c r="N1173" s="28">
        <v>1375965644</v>
      </c>
      <c r="O1173" s="28">
        <v>1375965644</v>
      </c>
      <c r="P1173" s="28">
        <v>785048180</v>
      </c>
      <c r="Q1173" s="28" t="str">
        <f>IF(AND(LEN(CUIPO_datos_abiertos[[#This Row],[COD_PROGRAMATICO_MGA]])=7,ISNUMBER(VALUE(CUIPO_datos_abiertos[[#This Row],[COD_PROGRAMATICO_MGA]]))),"VALIDO","")</f>
        <v/>
      </c>
    </row>
    <row r="1174" spans="1:17" hidden="1" x14ac:dyDescent="0.3">
      <c r="A1174">
        <v>20260601</v>
      </c>
      <c r="B1174" t="s">
        <v>1384</v>
      </c>
      <c r="C1174" t="s">
        <v>1388</v>
      </c>
      <c r="D1174" t="s">
        <v>1386</v>
      </c>
      <c r="E1174" t="s">
        <v>1387</v>
      </c>
      <c r="F1174" t="str">
        <f>LEFT(CUIPO_datos_abiertos[[#This Row],[COD_PROGRAMATICO_MGA]],4)</f>
        <v>0</v>
      </c>
      <c r="G1174" t="s">
        <v>1388</v>
      </c>
      <c r="H1174" t="s">
        <v>1389</v>
      </c>
      <c r="I1174" t="s">
        <v>1390</v>
      </c>
      <c r="J1174" t="s">
        <v>1391</v>
      </c>
      <c r="K1174" t="s">
        <v>1392</v>
      </c>
      <c r="L1174" t="s">
        <v>1390</v>
      </c>
      <c r="M1174" t="s">
        <v>1390</v>
      </c>
      <c r="N1174" s="28">
        <v>75862</v>
      </c>
      <c r="O1174" s="28">
        <v>75862</v>
      </c>
      <c r="P1174" s="28">
        <v>75862</v>
      </c>
      <c r="Q1174" s="28" t="str">
        <f>IF(AND(LEN(CUIPO_datos_abiertos[[#This Row],[COD_PROGRAMATICO_MGA]])=7,ISNUMBER(VALUE(CUIPO_datos_abiertos[[#This Row],[COD_PROGRAMATICO_MGA]]))),"VALIDO","")</f>
        <v/>
      </c>
    </row>
    <row r="1175" spans="1:17" hidden="1" x14ac:dyDescent="0.3">
      <c r="A1175">
        <v>20260601</v>
      </c>
      <c r="B1175" t="s">
        <v>1384</v>
      </c>
      <c r="C1175" t="s">
        <v>1777</v>
      </c>
      <c r="D1175" t="s">
        <v>1386</v>
      </c>
      <c r="E1175" t="s">
        <v>1398</v>
      </c>
      <c r="F1175" t="str">
        <f>LEFT(CUIPO_datos_abiertos[[#This Row],[COD_PROGRAMATICO_MGA]],4)</f>
        <v>4301</v>
      </c>
      <c r="G1175" t="s">
        <v>82</v>
      </c>
      <c r="H1175" t="s">
        <v>1389</v>
      </c>
      <c r="I1175" t="s">
        <v>1390</v>
      </c>
      <c r="J1175" t="s">
        <v>1742</v>
      </c>
      <c r="K1175" t="s">
        <v>1392</v>
      </c>
      <c r="L1175" t="s">
        <v>1390</v>
      </c>
      <c r="M1175" t="s">
        <v>1492</v>
      </c>
      <c r="N1175" s="28">
        <v>718400002</v>
      </c>
      <c r="O1175" s="28">
        <v>718400002</v>
      </c>
      <c r="P1175" s="28">
        <v>718400002</v>
      </c>
      <c r="Q1175" s="28" t="str">
        <f>IF(AND(LEN(CUIPO_datos_abiertos[[#This Row],[COD_PROGRAMATICO_MGA]])=7,ISNUMBER(VALUE(CUIPO_datos_abiertos[[#This Row],[COD_PROGRAMATICO_MGA]]))),"VALIDO","")</f>
        <v>VALIDO</v>
      </c>
    </row>
    <row r="1176" spans="1:17" hidden="1" x14ac:dyDescent="0.3">
      <c r="A1176">
        <v>20260601</v>
      </c>
      <c r="B1176" t="s">
        <v>1384</v>
      </c>
      <c r="C1176" t="s">
        <v>1401</v>
      </c>
      <c r="D1176" t="s">
        <v>1386</v>
      </c>
      <c r="E1176" t="s">
        <v>1402</v>
      </c>
      <c r="F1176" t="str">
        <f>LEFT(CUIPO_datos_abiertos[[#This Row],[COD_PROGRAMATICO_MGA]],4)</f>
        <v>2201</v>
      </c>
      <c r="G1176" t="s">
        <v>51</v>
      </c>
      <c r="H1176" t="s">
        <v>1389</v>
      </c>
      <c r="I1176" t="s">
        <v>1408</v>
      </c>
      <c r="J1176" t="s">
        <v>1404</v>
      </c>
      <c r="K1176" t="s">
        <v>1392</v>
      </c>
      <c r="L1176" t="s">
        <v>1390</v>
      </c>
      <c r="M1176" t="s">
        <v>1390</v>
      </c>
      <c r="N1176" s="28">
        <v>100171930</v>
      </c>
      <c r="O1176" s="28">
        <v>100171930</v>
      </c>
      <c r="P1176" s="28">
        <v>100171930</v>
      </c>
      <c r="Q1176" s="28" t="str">
        <f>IF(AND(LEN(CUIPO_datos_abiertos[[#This Row],[COD_PROGRAMATICO_MGA]])=7,ISNUMBER(VALUE(CUIPO_datos_abiertos[[#This Row],[COD_PROGRAMATICO_MGA]]))),"VALIDO","")</f>
        <v>VALIDO</v>
      </c>
    </row>
    <row r="1177" spans="1:17" hidden="1" x14ac:dyDescent="0.3">
      <c r="A1177">
        <v>20260601</v>
      </c>
      <c r="B1177" t="s">
        <v>1384</v>
      </c>
      <c r="C1177" t="s">
        <v>1385</v>
      </c>
      <c r="D1177" t="s">
        <v>1386</v>
      </c>
      <c r="E1177" t="s">
        <v>1443</v>
      </c>
      <c r="F1177" t="str">
        <f>LEFT(CUIPO_datos_abiertos[[#This Row],[COD_PROGRAMATICO_MGA]],4)</f>
        <v>0</v>
      </c>
      <c r="G1177" t="s">
        <v>1388</v>
      </c>
      <c r="H1177" t="s">
        <v>1389</v>
      </c>
      <c r="I1177" t="s">
        <v>1390</v>
      </c>
      <c r="J1177" t="s">
        <v>1391</v>
      </c>
      <c r="K1177" t="s">
        <v>1392</v>
      </c>
      <c r="L1177" t="s">
        <v>1390</v>
      </c>
      <c r="M1177" t="s">
        <v>1390</v>
      </c>
      <c r="N1177" s="28">
        <v>193249244</v>
      </c>
      <c r="O1177" s="28">
        <v>193249244</v>
      </c>
      <c r="P1177" s="28">
        <v>169894064</v>
      </c>
      <c r="Q1177" s="28" t="str">
        <f>IF(AND(LEN(CUIPO_datos_abiertos[[#This Row],[COD_PROGRAMATICO_MGA]])=7,ISNUMBER(VALUE(CUIPO_datos_abiertos[[#This Row],[COD_PROGRAMATICO_MGA]]))),"VALIDO","")</f>
        <v/>
      </c>
    </row>
    <row r="1178" spans="1:17" hidden="1" x14ac:dyDescent="0.3">
      <c r="A1178">
        <v>20260601</v>
      </c>
      <c r="B1178" t="s">
        <v>1384</v>
      </c>
      <c r="C1178" t="s">
        <v>1490</v>
      </c>
      <c r="D1178" t="s">
        <v>1386</v>
      </c>
      <c r="E1178" t="s">
        <v>1398</v>
      </c>
      <c r="F1178" t="str">
        <f>LEFT(CUIPO_datos_abiertos[[#This Row],[COD_PROGRAMATICO_MGA]],4)</f>
        <v>4301</v>
      </c>
      <c r="G1178" t="s">
        <v>82</v>
      </c>
      <c r="H1178" t="s">
        <v>1389</v>
      </c>
      <c r="I1178" t="s">
        <v>1390</v>
      </c>
      <c r="J1178" t="s">
        <v>1491</v>
      </c>
      <c r="K1178" t="s">
        <v>1392</v>
      </c>
      <c r="L1178" t="s">
        <v>1390</v>
      </c>
      <c r="M1178" t="s">
        <v>1492</v>
      </c>
      <c r="N1178" s="28">
        <v>1410000000</v>
      </c>
      <c r="O1178" s="28">
        <v>1410000000</v>
      </c>
      <c r="P1178" s="28">
        <v>1410000000</v>
      </c>
      <c r="Q1178" s="28" t="str">
        <f>IF(AND(LEN(CUIPO_datos_abiertos[[#This Row],[COD_PROGRAMATICO_MGA]])=7,ISNUMBER(VALUE(CUIPO_datos_abiertos[[#This Row],[COD_PROGRAMATICO_MGA]]))),"VALIDO","")</f>
        <v>VALIDO</v>
      </c>
    </row>
    <row r="1179" spans="1:17" hidden="1" x14ac:dyDescent="0.3">
      <c r="A1179">
        <v>20260601</v>
      </c>
      <c r="B1179" t="s">
        <v>1384</v>
      </c>
      <c r="C1179" t="s">
        <v>1388</v>
      </c>
      <c r="D1179" t="s">
        <v>1386</v>
      </c>
      <c r="E1179" t="s">
        <v>1402</v>
      </c>
      <c r="F1179" t="str">
        <f>LEFT(CUIPO_datos_abiertos[[#This Row],[COD_PROGRAMATICO_MGA]],4)</f>
        <v>NO A</v>
      </c>
      <c r="G1179" t="s">
        <v>1390</v>
      </c>
      <c r="H1179" t="s">
        <v>1390</v>
      </c>
      <c r="I1179" t="s">
        <v>1390</v>
      </c>
      <c r="J1179" t="s">
        <v>1390</v>
      </c>
      <c r="K1179" t="s">
        <v>1390</v>
      </c>
      <c r="L1179" t="s">
        <v>1390</v>
      </c>
      <c r="M1179" t="s">
        <v>1390</v>
      </c>
      <c r="N1179" s="28">
        <v>356000000</v>
      </c>
      <c r="O1179" s="28">
        <v>106800000</v>
      </c>
      <c r="P1179" s="28">
        <v>106800000</v>
      </c>
      <c r="Q1179" s="28" t="str">
        <f>IF(AND(LEN(CUIPO_datos_abiertos[[#This Row],[COD_PROGRAMATICO_MGA]])=7,ISNUMBER(VALUE(CUIPO_datos_abiertos[[#This Row],[COD_PROGRAMATICO_MGA]]))),"VALIDO","")</f>
        <v/>
      </c>
    </row>
    <row r="1180" spans="1:17" hidden="1" x14ac:dyDescent="0.3">
      <c r="A1180">
        <v>20260601</v>
      </c>
      <c r="B1180" t="s">
        <v>1384</v>
      </c>
      <c r="C1180" t="s">
        <v>1388</v>
      </c>
      <c r="D1180" t="s">
        <v>1386</v>
      </c>
      <c r="E1180" t="s">
        <v>1398</v>
      </c>
      <c r="F1180" t="str">
        <f>LEFT(CUIPO_datos_abiertos[[#This Row],[COD_PROGRAMATICO_MGA]],4)</f>
        <v>NO A</v>
      </c>
      <c r="G1180" t="s">
        <v>1390</v>
      </c>
      <c r="H1180" t="s">
        <v>1390</v>
      </c>
      <c r="I1180" t="s">
        <v>1390</v>
      </c>
      <c r="J1180" t="s">
        <v>1390</v>
      </c>
      <c r="K1180" t="s">
        <v>1390</v>
      </c>
      <c r="L1180" t="s">
        <v>1390</v>
      </c>
      <c r="M1180" t="s">
        <v>1390</v>
      </c>
      <c r="N1180" s="28">
        <v>99064736</v>
      </c>
      <c r="O1180" s="28">
        <v>0</v>
      </c>
      <c r="P1180" s="28">
        <v>0</v>
      </c>
      <c r="Q1180" s="28" t="str">
        <f>IF(AND(LEN(CUIPO_datos_abiertos[[#This Row],[COD_PROGRAMATICO_MGA]])=7,ISNUMBER(VALUE(CUIPO_datos_abiertos[[#This Row],[COD_PROGRAMATICO_MGA]]))),"VALIDO","")</f>
        <v/>
      </c>
    </row>
    <row r="1181" spans="1:17" hidden="1" x14ac:dyDescent="0.3">
      <c r="A1181">
        <v>20260601</v>
      </c>
      <c r="B1181" t="s">
        <v>1384</v>
      </c>
      <c r="C1181" t="s">
        <v>1388</v>
      </c>
      <c r="D1181" t="s">
        <v>1386</v>
      </c>
      <c r="E1181" t="s">
        <v>1394</v>
      </c>
      <c r="F1181" t="str">
        <f>LEFT(CUIPO_datos_abiertos[[#This Row],[COD_PROGRAMATICO_MGA]],4)</f>
        <v>NO A</v>
      </c>
      <c r="G1181" t="s">
        <v>1390</v>
      </c>
      <c r="H1181" t="s">
        <v>1390</v>
      </c>
      <c r="I1181" t="s">
        <v>1390</v>
      </c>
      <c r="J1181" t="s">
        <v>1390</v>
      </c>
      <c r="K1181" t="s">
        <v>1390</v>
      </c>
      <c r="L1181" t="s">
        <v>1390</v>
      </c>
      <c r="M1181" t="s">
        <v>1390</v>
      </c>
      <c r="N1181" s="28">
        <v>11724167024</v>
      </c>
      <c r="O1181" s="28">
        <v>7883448602</v>
      </c>
      <c r="P1181" s="28">
        <v>7486388841</v>
      </c>
      <c r="Q1181" s="28" t="str">
        <f>IF(AND(LEN(CUIPO_datos_abiertos[[#This Row],[COD_PROGRAMATICO_MGA]])=7,ISNUMBER(VALUE(CUIPO_datos_abiertos[[#This Row],[COD_PROGRAMATICO_MGA]]))),"VALIDO","")</f>
        <v/>
      </c>
    </row>
    <row r="1182" spans="1:17" hidden="1" x14ac:dyDescent="0.3">
      <c r="A1182">
        <v>20260601</v>
      </c>
      <c r="B1182" t="s">
        <v>1384</v>
      </c>
      <c r="C1182" t="s">
        <v>1385</v>
      </c>
      <c r="D1182" t="s">
        <v>1386</v>
      </c>
      <c r="E1182" t="s">
        <v>1387</v>
      </c>
      <c r="F1182" t="str">
        <f>LEFT(CUIPO_datos_abiertos[[#This Row],[COD_PROGRAMATICO_MGA]],4)</f>
        <v>0</v>
      </c>
      <c r="G1182" t="s">
        <v>1388</v>
      </c>
      <c r="H1182" t="s">
        <v>1389</v>
      </c>
      <c r="I1182" t="s">
        <v>1390</v>
      </c>
      <c r="J1182" t="s">
        <v>1391</v>
      </c>
      <c r="K1182" t="s">
        <v>1392</v>
      </c>
      <c r="L1182" t="s">
        <v>1390</v>
      </c>
      <c r="M1182" t="s">
        <v>1390</v>
      </c>
      <c r="N1182" s="28">
        <v>61962892</v>
      </c>
      <c r="O1182" s="28">
        <v>61962892</v>
      </c>
      <c r="P1182" s="28">
        <v>61962892</v>
      </c>
      <c r="Q1182" s="28" t="str">
        <f>IF(AND(LEN(CUIPO_datos_abiertos[[#This Row],[COD_PROGRAMATICO_MGA]])=7,ISNUMBER(VALUE(CUIPO_datos_abiertos[[#This Row],[COD_PROGRAMATICO_MGA]]))),"VALIDO","")</f>
        <v/>
      </c>
    </row>
    <row r="1183" spans="1:17" hidden="1" x14ac:dyDescent="0.3">
      <c r="A1183">
        <v>20260601</v>
      </c>
      <c r="B1183" t="s">
        <v>1384</v>
      </c>
      <c r="C1183" t="s">
        <v>1385</v>
      </c>
      <c r="D1183" t="s">
        <v>1386</v>
      </c>
      <c r="E1183" t="s">
        <v>1443</v>
      </c>
      <c r="F1183" t="str">
        <f>LEFT(CUIPO_datos_abiertos[[#This Row],[COD_PROGRAMATICO_MGA]],4)</f>
        <v>0</v>
      </c>
      <c r="G1183" t="s">
        <v>1388</v>
      </c>
      <c r="H1183" t="s">
        <v>1389</v>
      </c>
      <c r="I1183" t="s">
        <v>1390</v>
      </c>
      <c r="J1183" t="s">
        <v>1391</v>
      </c>
      <c r="K1183" t="s">
        <v>1392</v>
      </c>
      <c r="L1183" t="s">
        <v>1390</v>
      </c>
      <c r="M1183" t="s">
        <v>1390</v>
      </c>
      <c r="N1183" s="28">
        <v>9777079</v>
      </c>
      <c r="O1183" s="28">
        <v>9777079</v>
      </c>
      <c r="P1183" s="28">
        <v>9777079</v>
      </c>
      <c r="Q1183" s="28" t="str">
        <f>IF(AND(LEN(CUIPO_datos_abiertos[[#This Row],[COD_PROGRAMATICO_MGA]])=7,ISNUMBER(VALUE(CUIPO_datos_abiertos[[#This Row],[COD_PROGRAMATICO_MGA]]))),"VALIDO","")</f>
        <v/>
      </c>
    </row>
    <row r="1184" spans="1:17" hidden="1" x14ac:dyDescent="0.3">
      <c r="A1184">
        <v>20260601</v>
      </c>
      <c r="B1184" t="s">
        <v>1384</v>
      </c>
      <c r="C1184" t="s">
        <v>1388</v>
      </c>
      <c r="D1184" t="s">
        <v>1386</v>
      </c>
      <c r="E1184" t="s">
        <v>1398</v>
      </c>
      <c r="F1184" t="str">
        <f>LEFT(CUIPO_datos_abiertos[[#This Row],[COD_PROGRAMATICO_MGA]],4)</f>
        <v>NO A</v>
      </c>
      <c r="G1184" t="s">
        <v>1390</v>
      </c>
      <c r="H1184" t="s">
        <v>1390</v>
      </c>
      <c r="I1184" t="s">
        <v>1390</v>
      </c>
      <c r="J1184" t="s">
        <v>1390</v>
      </c>
      <c r="K1184" t="s">
        <v>1390</v>
      </c>
      <c r="L1184" t="s">
        <v>1390</v>
      </c>
      <c r="M1184" t="s">
        <v>1390</v>
      </c>
      <c r="N1184" s="28">
        <v>9278046532</v>
      </c>
      <c r="O1184" s="28">
        <v>9278046532</v>
      </c>
      <c r="P1184" s="28">
        <v>9278046532</v>
      </c>
      <c r="Q1184" s="28" t="str">
        <f>IF(AND(LEN(CUIPO_datos_abiertos[[#This Row],[COD_PROGRAMATICO_MGA]])=7,ISNUMBER(VALUE(CUIPO_datos_abiertos[[#This Row],[COD_PROGRAMATICO_MGA]]))),"VALIDO","")</f>
        <v/>
      </c>
    </row>
    <row r="1185" spans="1:17" hidden="1" x14ac:dyDescent="0.3">
      <c r="A1185">
        <v>20260601</v>
      </c>
      <c r="B1185" t="s">
        <v>1384</v>
      </c>
      <c r="C1185" t="s">
        <v>1436</v>
      </c>
      <c r="D1185" t="s">
        <v>1386</v>
      </c>
      <c r="E1185" t="s">
        <v>1402</v>
      </c>
      <c r="F1185" t="str">
        <f>LEFT(CUIPO_datos_abiertos[[#This Row],[COD_PROGRAMATICO_MGA]],4)</f>
        <v>2201</v>
      </c>
      <c r="G1185" t="s">
        <v>63</v>
      </c>
      <c r="H1185" t="s">
        <v>1577</v>
      </c>
      <c r="I1185" t="s">
        <v>1431</v>
      </c>
      <c r="J1185" t="s">
        <v>1578</v>
      </c>
      <c r="K1185" t="s">
        <v>1392</v>
      </c>
      <c r="L1185" t="s">
        <v>1390</v>
      </c>
      <c r="M1185" t="s">
        <v>1390</v>
      </c>
      <c r="N1185" s="28">
        <v>28254863712</v>
      </c>
      <c r="O1185" s="28">
        <v>12134532624</v>
      </c>
      <c r="P1185" s="28">
        <v>12134532624</v>
      </c>
      <c r="Q1185" s="28" t="str">
        <f>IF(AND(LEN(CUIPO_datos_abiertos[[#This Row],[COD_PROGRAMATICO_MGA]])=7,ISNUMBER(VALUE(CUIPO_datos_abiertos[[#This Row],[COD_PROGRAMATICO_MGA]]))),"VALIDO","")</f>
        <v>VALIDO</v>
      </c>
    </row>
    <row r="1186" spans="1:17" hidden="1" x14ac:dyDescent="0.3">
      <c r="A1186">
        <v>20260601</v>
      </c>
      <c r="B1186" t="s">
        <v>1384</v>
      </c>
      <c r="C1186" t="s">
        <v>1388</v>
      </c>
      <c r="D1186" t="s">
        <v>1386</v>
      </c>
      <c r="E1186" t="s">
        <v>1398</v>
      </c>
      <c r="F1186" t="str">
        <f>LEFT(CUIPO_datos_abiertos[[#This Row],[COD_PROGRAMATICO_MGA]],4)</f>
        <v>NO A</v>
      </c>
      <c r="G1186" t="s">
        <v>1390</v>
      </c>
      <c r="H1186" t="s">
        <v>1390</v>
      </c>
      <c r="I1186" t="s">
        <v>1390</v>
      </c>
      <c r="J1186" t="s">
        <v>1390</v>
      </c>
      <c r="K1186" t="s">
        <v>1390</v>
      </c>
      <c r="L1186" t="s">
        <v>1390</v>
      </c>
      <c r="M1186" t="s">
        <v>1390</v>
      </c>
      <c r="N1186" s="28">
        <v>782932883</v>
      </c>
      <c r="O1186" s="28">
        <v>782932883</v>
      </c>
      <c r="P1186" s="28">
        <v>687706296</v>
      </c>
      <c r="Q1186" s="28" t="str">
        <f>IF(AND(LEN(CUIPO_datos_abiertos[[#This Row],[COD_PROGRAMATICO_MGA]])=7,ISNUMBER(VALUE(CUIPO_datos_abiertos[[#This Row],[COD_PROGRAMATICO_MGA]]))),"VALIDO","")</f>
        <v/>
      </c>
    </row>
    <row r="1187" spans="1:17" hidden="1" x14ac:dyDescent="0.3">
      <c r="A1187">
        <v>20260601</v>
      </c>
      <c r="B1187" t="s">
        <v>1384</v>
      </c>
      <c r="C1187" t="s">
        <v>1385</v>
      </c>
      <c r="D1187" t="s">
        <v>1386</v>
      </c>
      <c r="E1187" t="s">
        <v>1387</v>
      </c>
      <c r="F1187" t="str">
        <f>LEFT(CUIPO_datos_abiertos[[#This Row],[COD_PROGRAMATICO_MGA]],4)</f>
        <v>0</v>
      </c>
      <c r="G1187" t="s">
        <v>1388</v>
      </c>
      <c r="H1187" t="s">
        <v>1389</v>
      </c>
      <c r="I1187" t="s">
        <v>1390</v>
      </c>
      <c r="J1187" t="s">
        <v>1391</v>
      </c>
      <c r="K1187" t="s">
        <v>1392</v>
      </c>
      <c r="L1187" t="s">
        <v>1390</v>
      </c>
      <c r="M1187" t="s">
        <v>1390</v>
      </c>
      <c r="N1187" s="28">
        <v>8400980</v>
      </c>
      <c r="O1187" s="28">
        <v>8400980</v>
      </c>
      <c r="P1187" s="28">
        <v>8400980</v>
      </c>
      <c r="Q1187" s="28" t="str">
        <f>IF(AND(LEN(CUIPO_datos_abiertos[[#This Row],[COD_PROGRAMATICO_MGA]])=7,ISNUMBER(VALUE(CUIPO_datos_abiertos[[#This Row],[COD_PROGRAMATICO_MGA]]))),"VALIDO","")</f>
        <v/>
      </c>
    </row>
    <row r="1188" spans="1:17" hidden="1" x14ac:dyDescent="0.3">
      <c r="A1188">
        <v>20260601</v>
      </c>
      <c r="B1188" t="s">
        <v>1384</v>
      </c>
      <c r="C1188" t="s">
        <v>1605</v>
      </c>
      <c r="D1188" t="s">
        <v>1386</v>
      </c>
      <c r="E1188" t="s">
        <v>1394</v>
      </c>
      <c r="F1188" t="str">
        <f>LEFT(CUIPO_datos_abiertos[[#This Row],[COD_PROGRAMATICO_MGA]],4)</f>
        <v>1903</v>
      </c>
      <c r="G1188" t="s">
        <v>78</v>
      </c>
      <c r="H1188" t="s">
        <v>1419</v>
      </c>
      <c r="I1188" t="s">
        <v>1778</v>
      </c>
      <c r="J1188" t="s">
        <v>1462</v>
      </c>
      <c r="K1188" t="s">
        <v>1392</v>
      </c>
      <c r="L1188" t="s">
        <v>1390</v>
      </c>
      <c r="M1188" t="s">
        <v>1390</v>
      </c>
      <c r="N1188" s="28">
        <v>51520200</v>
      </c>
      <c r="O1188" s="28">
        <v>38640150</v>
      </c>
      <c r="P1188" s="28">
        <v>38640150</v>
      </c>
      <c r="Q1188" s="28" t="str">
        <f>IF(AND(LEN(CUIPO_datos_abiertos[[#This Row],[COD_PROGRAMATICO_MGA]])=7,ISNUMBER(VALUE(CUIPO_datos_abiertos[[#This Row],[COD_PROGRAMATICO_MGA]]))),"VALIDO","")</f>
        <v>VALIDO</v>
      </c>
    </row>
    <row r="1189" spans="1:17" hidden="1" x14ac:dyDescent="0.3">
      <c r="A1189">
        <v>20260601</v>
      </c>
      <c r="B1189" t="s">
        <v>1384</v>
      </c>
      <c r="C1189" t="s">
        <v>1388</v>
      </c>
      <c r="D1189" t="s">
        <v>1386</v>
      </c>
      <c r="E1189" t="s">
        <v>1398</v>
      </c>
      <c r="F1189" t="str">
        <f>LEFT(CUIPO_datos_abiertos[[#This Row],[COD_PROGRAMATICO_MGA]],4)</f>
        <v>NO A</v>
      </c>
      <c r="G1189" t="s">
        <v>1390</v>
      </c>
      <c r="H1189" t="s">
        <v>1390</v>
      </c>
      <c r="I1189" t="s">
        <v>1390</v>
      </c>
      <c r="J1189" t="s">
        <v>1390</v>
      </c>
      <c r="K1189" t="s">
        <v>1390</v>
      </c>
      <c r="L1189" t="s">
        <v>1390</v>
      </c>
      <c r="M1189" t="s">
        <v>1390</v>
      </c>
      <c r="N1189" s="28">
        <v>26258617549</v>
      </c>
      <c r="O1189" s="28">
        <v>11340993686</v>
      </c>
      <c r="P1189" s="28">
        <v>11340993686</v>
      </c>
      <c r="Q1189" s="28" t="str">
        <f>IF(AND(LEN(CUIPO_datos_abiertos[[#This Row],[COD_PROGRAMATICO_MGA]])=7,ISNUMBER(VALUE(CUIPO_datos_abiertos[[#This Row],[COD_PROGRAMATICO_MGA]]))),"VALIDO","")</f>
        <v/>
      </c>
    </row>
    <row r="1190" spans="1:17" x14ac:dyDescent="0.3">
      <c r="A1190">
        <v>20260601</v>
      </c>
      <c r="B1190" t="s">
        <v>1384</v>
      </c>
      <c r="C1190" t="s">
        <v>1467</v>
      </c>
      <c r="D1190" t="s">
        <v>1386</v>
      </c>
      <c r="E1190" t="s">
        <v>1394</v>
      </c>
      <c r="F1190" t="str">
        <f>LEFT(CUIPO_datos_abiertos[[#This Row],[COD_PROGRAMATICO_MGA]],4)</f>
        <v>1905</v>
      </c>
      <c r="G1190" t="s">
        <v>145</v>
      </c>
      <c r="H1190" t="s">
        <v>1419</v>
      </c>
      <c r="I1190" t="s">
        <v>1716</v>
      </c>
      <c r="J1190" t="s">
        <v>1462</v>
      </c>
      <c r="K1190" t="s">
        <v>1392</v>
      </c>
      <c r="L1190" t="s">
        <v>1390</v>
      </c>
      <c r="M1190" t="s">
        <v>1390</v>
      </c>
      <c r="N1190" s="28">
        <v>51520200</v>
      </c>
      <c r="O1190" s="28">
        <v>32772571</v>
      </c>
      <c r="P1190" s="28">
        <v>32772571</v>
      </c>
      <c r="Q1190" s="28" t="str">
        <f>IF(AND(LEN(CUIPO_datos_abiertos[[#This Row],[COD_PROGRAMATICO_MGA]])=7,ISNUMBER(VALUE(CUIPO_datos_abiertos[[#This Row],[COD_PROGRAMATICO_MGA]]))),"VALIDO","")</f>
        <v>VALIDO</v>
      </c>
    </row>
    <row r="1191" spans="1:17" hidden="1" x14ac:dyDescent="0.3">
      <c r="A1191">
        <v>20260601</v>
      </c>
      <c r="B1191" t="s">
        <v>1384</v>
      </c>
      <c r="C1191" t="s">
        <v>1401</v>
      </c>
      <c r="D1191" t="s">
        <v>1386</v>
      </c>
      <c r="E1191" t="s">
        <v>1402</v>
      </c>
      <c r="F1191" t="str">
        <f>LEFT(CUIPO_datos_abiertos[[#This Row],[COD_PROGRAMATICO_MGA]],4)</f>
        <v>2201</v>
      </c>
      <c r="G1191" t="s">
        <v>51</v>
      </c>
      <c r="H1191" t="s">
        <v>1389</v>
      </c>
      <c r="I1191" t="s">
        <v>1408</v>
      </c>
      <c r="J1191" t="s">
        <v>1404</v>
      </c>
      <c r="K1191" t="s">
        <v>1392</v>
      </c>
      <c r="L1191" t="s">
        <v>1390</v>
      </c>
      <c r="M1191" t="s">
        <v>1390</v>
      </c>
      <c r="N1191" s="28">
        <v>3968914</v>
      </c>
      <c r="O1191" s="28">
        <v>3968914</v>
      </c>
      <c r="P1191" s="28">
        <v>3968914</v>
      </c>
      <c r="Q1191" s="28" t="str">
        <f>IF(AND(LEN(CUIPO_datos_abiertos[[#This Row],[COD_PROGRAMATICO_MGA]])=7,ISNUMBER(VALUE(CUIPO_datos_abiertos[[#This Row],[COD_PROGRAMATICO_MGA]]))),"VALIDO","")</f>
        <v>VALIDO</v>
      </c>
    </row>
    <row r="1192" spans="1:17" hidden="1" x14ac:dyDescent="0.3">
      <c r="A1192">
        <v>20260601</v>
      </c>
      <c r="B1192" t="s">
        <v>1384</v>
      </c>
      <c r="C1192" t="s">
        <v>1488</v>
      </c>
      <c r="D1192" t="s">
        <v>1386</v>
      </c>
      <c r="E1192" t="s">
        <v>1398</v>
      </c>
      <c r="F1192" t="str">
        <f>LEFT(CUIPO_datos_abiertos[[#This Row],[COD_PROGRAMATICO_MGA]],4)</f>
        <v>2402</v>
      </c>
      <c r="G1192" t="s">
        <v>1658</v>
      </c>
      <c r="H1192" t="s">
        <v>1389</v>
      </c>
      <c r="I1192" t="s">
        <v>1390</v>
      </c>
      <c r="J1192" t="s">
        <v>1489</v>
      </c>
      <c r="K1192" t="s">
        <v>1392</v>
      </c>
      <c r="L1192" t="s">
        <v>1390</v>
      </c>
      <c r="M1192" t="s">
        <v>1390</v>
      </c>
      <c r="N1192" s="28">
        <v>16403279675</v>
      </c>
      <c r="O1192" s="28">
        <v>7181289801</v>
      </c>
      <c r="P1192" s="28">
        <v>7181289801</v>
      </c>
      <c r="Q1192" s="28" t="str">
        <f>IF(AND(LEN(CUIPO_datos_abiertos[[#This Row],[COD_PROGRAMATICO_MGA]])=7,ISNUMBER(VALUE(CUIPO_datos_abiertos[[#This Row],[COD_PROGRAMATICO_MGA]]))),"VALIDO","")</f>
        <v>VALIDO</v>
      </c>
    </row>
    <row r="1193" spans="1:17" hidden="1" x14ac:dyDescent="0.3">
      <c r="A1193">
        <v>20260601</v>
      </c>
      <c r="B1193" t="s">
        <v>1384</v>
      </c>
      <c r="C1193" t="s">
        <v>1777</v>
      </c>
      <c r="D1193" t="s">
        <v>1386</v>
      </c>
      <c r="E1193" t="s">
        <v>1398</v>
      </c>
      <c r="F1193" t="str">
        <f>LEFT(CUIPO_datos_abiertos[[#This Row],[COD_PROGRAMATICO_MGA]],4)</f>
        <v>4301</v>
      </c>
      <c r="G1193" t="s">
        <v>82</v>
      </c>
      <c r="H1193" t="s">
        <v>1389</v>
      </c>
      <c r="I1193" t="s">
        <v>1390</v>
      </c>
      <c r="J1193" t="s">
        <v>1491</v>
      </c>
      <c r="K1193" t="s">
        <v>1392</v>
      </c>
      <c r="L1193" t="s">
        <v>1390</v>
      </c>
      <c r="M1193" t="s">
        <v>1492</v>
      </c>
      <c r="N1193" s="28">
        <v>236174575</v>
      </c>
      <c r="O1193" s="28">
        <v>236174575</v>
      </c>
      <c r="P1193" s="28">
        <v>236174575</v>
      </c>
      <c r="Q1193" s="28" t="str">
        <f>IF(AND(LEN(CUIPO_datos_abiertos[[#This Row],[COD_PROGRAMATICO_MGA]])=7,ISNUMBER(VALUE(CUIPO_datos_abiertos[[#This Row],[COD_PROGRAMATICO_MGA]]))),"VALIDO","")</f>
        <v>VALIDO</v>
      </c>
    </row>
    <row r="1194" spans="1:17" x14ac:dyDescent="0.3">
      <c r="A1194">
        <v>20260601</v>
      </c>
      <c r="B1194" t="s">
        <v>1384</v>
      </c>
      <c r="C1194" t="s">
        <v>1467</v>
      </c>
      <c r="D1194" t="s">
        <v>1386</v>
      </c>
      <c r="E1194" t="s">
        <v>1394</v>
      </c>
      <c r="F1194" t="str">
        <f>LEFT(CUIPO_datos_abiertos[[#This Row],[COD_PROGRAMATICO_MGA]],4)</f>
        <v>1906</v>
      </c>
      <c r="G1194" t="s">
        <v>1656</v>
      </c>
      <c r="H1194" t="s">
        <v>1419</v>
      </c>
      <c r="I1194" t="s">
        <v>1497</v>
      </c>
      <c r="J1194" t="s">
        <v>1462</v>
      </c>
      <c r="K1194" t="s">
        <v>1392</v>
      </c>
      <c r="L1194" t="s">
        <v>1390</v>
      </c>
      <c r="M1194" t="s">
        <v>1390</v>
      </c>
      <c r="N1194" s="28">
        <v>130276482</v>
      </c>
      <c r="O1194" s="28">
        <v>91144338</v>
      </c>
      <c r="P1194" s="28">
        <v>82557638</v>
      </c>
      <c r="Q1194" s="28" t="str">
        <f>IF(AND(LEN(CUIPO_datos_abiertos[[#This Row],[COD_PROGRAMATICO_MGA]])=7,ISNUMBER(VALUE(CUIPO_datos_abiertos[[#This Row],[COD_PROGRAMATICO_MGA]]))),"VALIDO","")</f>
        <v>VALIDO</v>
      </c>
    </row>
    <row r="1195" spans="1:17" x14ac:dyDescent="0.3">
      <c r="A1195">
        <v>20260601</v>
      </c>
      <c r="B1195" t="s">
        <v>1384</v>
      </c>
      <c r="C1195" t="s">
        <v>1467</v>
      </c>
      <c r="D1195" t="s">
        <v>1386</v>
      </c>
      <c r="E1195" t="s">
        <v>1394</v>
      </c>
      <c r="F1195" t="str">
        <f>LEFT(CUIPO_datos_abiertos[[#This Row],[COD_PROGRAMATICO_MGA]],4)</f>
        <v>1905</v>
      </c>
      <c r="G1195" t="s">
        <v>145</v>
      </c>
      <c r="H1195" t="s">
        <v>1419</v>
      </c>
      <c r="I1195" t="s">
        <v>1469</v>
      </c>
      <c r="J1195" t="s">
        <v>1462</v>
      </c>
      <c r="K1195" t="s">
        <v>1392</v>
      </c>
      <c r="L1195" t="s">
        <v>1390</v>
      </c>
      <c r="M1195" t="s">
        <v>1390</v>
      </c>
      <c r="N1195" s="28">
        <v>12880050</v>
      </c>
      <c r="O1195" s="28">
        <v>2146675</v>
      </c>
      <c r="P1195" s="28">
        <v>2146675</v>
      </c>
      <c r="Q1195" s="28" t="str">
        <f>IF(AND(LEN(CUIPO_datos_abiertos[[#This Row],[COD_PROGRAMATICO_MGA]])=7,ISNUMBER(VALUE(CUIPO_datos_abiertos[[#This Row],[COD_PROGRAMATICO_MGA]]))),"VALIDO","")</f>
        <v>VALIDO</v>
      </c>
    </row>
    <row r="1196" spans="1:17" hidden="1" x14ac:dyDescent="0.3">
      <c r="A1196">
        <v>20260601</v>
      </c>
      <c r="B1196" t="s">
        <v>1384</v>
      </c>
      <c r="C1196" t="s">
        <v>1388</v>
      </c>
      <c r="D1196" t="s">
        <v>1386</v>
      </c>
      <c r="E1196" t="s">
        <v>1394</v>
      </c>
      <c r="F1196" t="str">
        <f>LEFT(CUIPO_datos_abiertos[[#This Row],[COD_PROGRAMATICO_MGA]],4)</f>
        <v>1903</v>
      </c>
      <c r="G1196" t="s">
        <v>1399</v>
      </c>
      <c r="H1196" t="s">
        <v>1389</v>
      </c>
      <c r="I1196" t="s">
        <v>1400</v>
      </c>
      <c r="J1196" t="s">
        <v>1396</v>
      </c>
      <c r="K1196" t="s">
        <v>1392</v>
      </c>
      <c r="L1196" t="s">
        <v>1390</v>
      </c>
      <c r="M1196" t="s">
        <v>1390</v>
      </c>
      <c r="N1196" s="28">
        <v>16341600</v>
      </c>
      <c r="O1196" s="28">
        <v>16341600</v>
      </c>
      <c r="P1196" s="28">
        <v>16341600</v>
      </c>
      <c r="Q1196" s="28" t="str">
        <f>IF(AND(LEN(CUIPO_datos_abiertos[[#This Row],[COD_PROGRAMATICO_MGA]])=7,ISNUMBER(VALUE(CUIPO_datos_abiertos[[#This Row],[COD_PROGRAMATICO_MGA]]))),"VALIDO","")</f>
        <v>VALIDO</v>
      </c>
    </row>
    <row r="1197" spans="1:17" hidden="1" x14ac:dyDescent="0.3">
      <c r="A1197">
        <v>20260601</v>
      </c>
      <c r="B1197" t="s">
        <v>1384</v>
      </c>
      <c r="C1197" t="s">
        <v>1388</v>
      </c>
      <c r="D1197" t="s">
        <v>1386</v>
      </c>
      <c r="E1197" t="s">
        <v>1394</v>
      </c>
      <c r="F1197" t="str">
        <f>LEFT(CUIPO_datos_abiertos[[#This Row],[COD_PROGRAMATICO_MGA]],4)</f>
        <v>1903</v>
      </c>
      <c r="G1197" t="s">
        <v>1399</v>
      </c>
      <c r="H1197" t="s">
        <v>1389</v>
      </c>
      <c r="I1197" t="s">
        <v>1471</v>
      </c>
      <c r="J1197" t="s">
        <v>1428</v>
      </c>
      <c r="K1197" t="s">
        <v>1392</v>
      </c>
      <c r="L1197" t="s">
        <v>1390</v>
      </c>
      <c r="M1197" t="s">
        <v>1472</v>
      </c>
      <c r="N1197" s="28">
        <v>5750174646</v>
      </c>
      <c r="O1197" s="28">
        <v>5750174646</v>
      </c>
      <c r="P1197" s="28">
        <v>5750174646</v>
      </c>
      <c r="Q1197" s="28" t="str">
        <f>IF(AND(LEN(CUIPO_datos_abiertos[[#This Row],[COD_PROGRAMATICO_MGA]])=7,ISNUMBER(VALUE(CUIPO_datos_abiertos[[#This Row],[COD_PROGRAMATICO_MGA]]))),"VALIDO","")</f>
        <v>VALIDO</v>
      </c>
    </row>
    <row r="1198" spans="1:17" hidden="1" x14ac:dyDescent="0.3">
      <c r="A1198">
        <v>20260601</v>
      </c>
      <c r="B1198" t="s">
        <v>1384</v>
      </c>
      <c r="C1198" t="s">
        <v>1388</v>
      </c>
      <c r="D1198" t="s">
        <v>1386</v>
      </c>
      <c r="E1198" t="s">
        <v>1398</v>
      </c>
      <c r="F1198" t="str">
        <f>LEFT(CUIPO_datos_abiertos[[#This Row],[COD_PROGRAMATICO_MGA]],4)</f>
        <v>NO A</v>
      </c>
      <c r="G1198" t="s">
        <v>1390</v>
      </c>
      <c r="H1198" t="s">
        <v>1390</v>
      </c>
      <c r="I1198" t="s">
        <v>1390</v>
      </c>
      <c r="J1198" t="s">
        <v>1390</v>
      </c>
      <c r="K1198" t="s">
        <v>1390</v>
      </c>
      <c r="L1198" t="s">
        <v>1390</v>
      </c>
      <c r="M1198" t="s">
        <v>1390</v>
      </c>
      <c r="N1198" s="28">
        <v>5651290844</v>
      </c>
      <c r="O1198" s="28">
        <v>5651290844</v>
      </c>
      <c r="P1198" s="28">
        <v>5651290844</v>
      </c>
      <c r="Q1198" s="28" t="str">
        <f>IF(AND(LEN(CUIPO_datos_abiertos[[#This Row],[COD_PROGRAMATICO_MGA]])=7,ISNUMBER(VALUE(CUIPO_datos_abiertos[[#This Row],[COD_PROGRAMATICO_MGA]]))),"VALIDO","")</f>
        <v/>
      </c>
    </row>
    <row r="1199" spans="1:17" hidden="1" x14ac:dyDescent="0.3">
      <c r="A1199">
        <v>20260601</v>
      </c>
      <c r="B1199" t="s">
        <v>1384</v>
      </c>
      <c r="C1199" t="s">
        <v>1401</v>
      </c>
      <c r="D1199" t="s">
        <v>1386</v>
      </c>
      <c r="E1199" t="s">
        <v>1402</v>
      </c>
      <c r="F1199" t="str">
        <f>LEFT(CUIPO_datos_abiertos[[#This Row],[COD_PROGRAMATICO_MGA]],4)</f>
        <v>2201</v>
      </c>
      <c r="G1199" t="s">
        <v>51</v>
      </c>
      <c r="H1199" t="s">
        <v>1389</v>
      </c>
      <c r="I1199" t="s">
        <v>1403</v>
      </c>
      <c r="J1199" t="s">
        <v>1404</v>
      </c>
      <c r="K1199" t="s">
        <v>1392</v>
      </c>
      <c r="L1199" t="s">
        <v>1390</v>
      </c>
      <c r="M1199" t="s">
        <v>1422</v>
      </c>
      <c r="N1199" s="28">
        <v>2485729100</v>
      </c>
      <c r="O1199" s="28">
        <v>2485729100</v>
      </c>
      <c r="P1199" s="28">
        <v>1985052800</v>
      </c>
      <c r="Q1199" s="28" t="str">
        <f>IF(AND(LEN(CUIPO_datos_abiertos[[#This Row],[COD_PROGRAMATICO_MGA]])=7,ISNUMBER(VALUE(CUIPO_datos_abiertos[[#This Row],[COD_PROGRAMATICO_MGA]]))),"VALIDO","")</f>
        <v>VALIDO</v>
      </c>
    </row>
    <row r="1200" spans="1:17" hidden="1" x14ac:dyDescent="0.3">
      <c r="A1200">
        <v>20251201</v>
      </c>
      <c r="B1200" t="s">
        <v>1384</v>
      </c>
      <c r="C1200" t="s">
        <v>1779</v>
      </c>
      <c r="D1200" t="s">
        <v>1397</v>
      </c>
      <c r="E1200" t="s">
        <v>1398</v>
      </c>
      <c r="F1200" t="str">
        <f>LEFT(CUIPO_datos_abiertos[[#This Row],[COD_PROGRAMATICO_MGA]],4)</f>
        <v>0401</v>
      </c>
      <c r="G1200" t="s">
        <v>156</v>
      </c>
      <c r="H1200" t="s">
        <v>1414</v>
      </c>
      <c r="I1200" t="s">
        <v>1390</v>
      </c>
      <c r="J1200" t="s">
        <v>1391</v>
      </c>
      <c r="K1200" t="s">
        <v>1392</v>
      </c>
      <c r="L1200" t="s">
        <v>1390</v>
      </c>
      <c r="M1200" t="s">
        <v>1390</v>
      </c>
      <c r="N1200" s="28">
        <v>164000000</v>
      </c>
      <c r="O1200" s="28">
        <v>164000000</v>
      </c>
      <c r="P1200" s="28">
        <v>164000000</v>
      </c>
      <c r="Q1200" s="28" t="str">
        <f>IF(AND(LEN(CUIPO_datos_abiertos[[#This Row],[COD_PROGRAMATICO_MGA]])=7,ISNUMBER(VALUE(CUIPO_datos_abiertos[[#This Row],[COD_PROGRAMATICO_MGA]]))),"VALIDO","")</f>
        <v>VALIDO</v>
      </c>
    </row>
    <row r="1201" spans="1:17" hidden="1" x14ac:dyDescent="0.3">
      <c r="A1201">
        <v>20260601</v>
      </c>
      <c r="B1201" t="s">
        <v>1384</v>
      </c>
      <c r="C1201" t="s">
        <v>1595</v>
      </c>
      <c r="D1201" t="s">
        <v>1386</v>
      </c>
      <c r="E1201" t="s">
        <v>1398</v>
      </c>
      <c r="F1201" t="str">
        <f>LEFT(CUIPO_datos_abiertos[[#This Row],[COD_PROGRAMATICO_MGA]],4)</f>
        <v>4501</v>
      </c>
      <c r="G1201" t="s">
        <v>176</v>
      </c>
      <c r="H1201" t="s">
        <v>1411</v>
      </c>
      <c r="I1201" t="s">
        <v>1390</v>
      </c>
      <c r="J1201" t="s">
        <v>1528</v>
      </c>
      <c r="K1201" t="s">
        <v>1392</v>
      </c>
      <c r="L1201" t="s">
        <v>1390</v>
      </c>
      <c r="M1201" t="s">
        <v>1390</v>
      </c>
      <c r="N1201" s="28">
        <v>193965492</v>
      </c>
      <c r="O1201" s="28">
        <v>106935960</v>
      </c>
      <c r="P1201" s="28">
        <v>90542721</v>
      </c>
      <c r="Q1201" s="28" t="str">
        <f>IF(AND(LEN(CUIPO_datos_abiertos[[#This Row],[COD_PROGRAMATICO_MGA]])=7,ISNUMBER(VALUE(CUIPO_datos_abiertos[[#This Row],[COD_PROGRAMATICO_MGA]]))),"VALIDO","")</f>
        <v>VALIDO</v>
      </c>
    </row>
    <row r="1202" spans="1:17" hidden="1" x14ac:dyDescent="0.3">
      <c r="A1202">
        <v>20260601</v>
      </c>
      <c r="B1202" t="s">
        <v>1384</v>
      </c>
      <c r="C1202" t="s">
        <v>1388</v>
      </c>
      <c r="D1202" t="s">
        <v>1386</v>
      </c>
      <c r="E1202" t="s">
        <v>1443</v>
      </c>
      <c r="F1202" t="str">
        <f>LEFT(CUIPO_datos_abiertos[[#This Row],[COD_PROGRAMATICO_MGA]],4)</f>
        <v>0</v>
      </c>
      <c r="G1202" t="s">
        <v>1388</v>
      </c>
      <c r="H1202" t="s">
        <v>1746</v>
      </c>
      <c r="I1202" t="s">
        <v>1390</v>
      </c>
      <c r="J1202" t="s">
        <v>1391</v>
      </c>
      <c r="K1202" t="s">
        <v>1392</v>
      </c>
      <c r="L1202" t="s">
        <v>1390</v>
      </c>
      <c r="M1202" t="s">
        <v>1390</v>
      </c>
      <c r="N1202" s="28">
        <v>132287</v>
      </c>
      <c r="O1202" s="28">
        <v>132287</v>
      </c>
      <c r="P1202" s="28">
        <v>132287</v>
      </c>
      <c r="Q1202" s="28" t="str">
        <f>IF(AND(LEN(CUIPO_datos_abiertos[[#This Row],[COD_PROGRAMATICO_MGA]])=7,ISNUMBER(VALUE(CUIPO_datos_abiertos[[#This Row],[COD_PROGRAMATICO_MGA]]))),"VALIDO","")</f>
        <v/>
      </c>
    </row>
    <row r="1203" spans="1:17" x14ac:dyDescent="0.3">
      <c r="A1203">
        <v>20260601</v>
      </c>
      <c r="B1203" t="s">
        <v>1384</v>
      </c>
      <c r="C1203" t="s">
        <v>1467</v>
      </c>
      <c r="D1203" t="s">
        <v>1386</v>
      </c>
      <c r="E1203" t="s">
        <v>1394</v>
      </c>
      <c r="F1203" t="str">
        <f>LEFT(CUIPO_datos_abiertos[[#This Row],[COD_PROGRAMATICO_MGA]],4)</f>
        <v>1903</v>
      </c>
      <c r="G1203" t="s">
        <v>1537</v>
      </c>
      <c r="H1203" t="s">
        <v>1419</v>
      </c>
      <c r="I1203" t="s">
        <v>1497</v>
      </c>
      <c r="J1203" t="s">
        <v>1462</v>
      </c>
      <c r="K1203" t="s">
        <v>1392</v>
      </c>
      <c r="L1203" t="s">
        <v>1390</v>
      </c>
      <c r="M1203" t="s">
        <v>1390</v>
      </c>
      <c r="N1203" s="28">
        <v>31960242</v>
      </c>
      <c r="O1203" s="28">
        <v>21306828</v>
      </c>
      <c r="P1203" s="28">
        <v>21306828</v>
      </c>
      <c r="Q1203" s="28" t="str">
        <f>IF(AND(LEN(CUIPO_datos_abiertos[[#This Row],[COD_PROGRAMATICO_MGA]])=7,ISNUMBER(VALUE(CUIPO_datos_abiertos[[#This Row],[COD_PROGRAMATICO_MGA]]))),"VALIDO","")</f>
        <v>VALIDO</v>
      </c>
    </row>
    <row r="1204" spans="1:17" hidden="1" x14ac:dyDescent="0.3">
      <c r="A1204">
        <v>20260601</v>
      </c>
      <c r="B1204" t="s">
        <v>1384</v>
      </c>
      <c r="C1204" t="s">
        <v>1401</v>
      </c>
      <c r="D1204" t="s">
        <v>1386</v>
      </c>
      <c r="E1204" t="s">
        <v>1402</v>
      </c>
      <c r="F1204" t="str">
        <f>LEFT(CUIPO_datos_abiertos[[#This Row],[COD_PROGRAMATICO_MGA]],4)</f>
        <v>2201</v>
      </c>
      <c r="G1204" t="s">
        <v>51</v>
      </c>
      <c r="H1204" t="s">
        <v>1389</v>
      </c>
      <c r="I1204" t="s">
        <v>1403</v>
      </c>
      <c r="J1204" t="s">
        <v>1404</v>
      </c>
      <c r="K1204" t="s">
        <v>1392</v>
      </c>
      <c r="L1204" t="s">
        <v>1390</v>
      </c>
      <c r="M1204" t="s">
        <v>1390</v>
      </c>
      <c r="N1204" s="28">
        <v>15333338751</v>
      </c>
      <c r="O1204" s="28">
        <v>15333338751</v>
      </c>
      <c r="P1204" s="28">
        <v>10453057340</v>
      </c>
      <c r="Q1204" s="28" t="str">
        <f>IF(AND(LEN(CUIPO_datos_abiertos[[#This Row],[COD_PROGRAMATICO_MGA]])=7,ISNUMBER(VALUE(CUIPO_datos_abiertos[[#This Row],[COD_PROGRAMATICO_MGA]]))),"VALIDO","")</f>
        <v>VALIDO</v>
      </c>
    </row>
    <row r="1205" spans="1:17" hidden="1" x14ac:dyDescent="0.3">
      <c r="A1205">
        <v>20260601</v>
      </c>
      <c r="B1205" t="s">
        <v>1384</v>
      </c>
      <c r="C1205" t="s">
        <v>1388</v>
      </c>
      <c r="D1205" t="s">
        <v>1386</v>
      </c>
      <c r="E1205" t="s">
        <v>1398</v>
      </c>
      <c r="F1205" t="str">
        <f>LEFT(CUIPO_datos_abiertos[[#This Row],[COD_PROGRAMATICO_MGA]],4)</f>
        <v>0</v>
      </c>
      <c r="G1205" t="s">
        <v>1388</v>
      </c>
      <c r="H1205" t="s">
        <v>1389</v>
      </c>
      <c r="I1205" t="s">
        <v>1390</v>
      </c>
      <c r="J1205" t="s">
        <v>1391</v>
      </c>
      <c r="K1205" t="s">
        <v>1392</v>
      </c>
      <c r="L1205" t="s">
        <v>1390</v>
      </c>
      <c r="M1205" t="s">
        <v>1390</v>
      </c>
      <c r="N1205" s="28">
        <v>1210856288</v>
      </c>
      <c r="O1205" s="28">
        <v>1210856288</v>
      </c>
      <c r="P1205" s="28">
        <v>37110000</v>
      </c>
      <c r="Q1205" s="28" t="str">
        <f>IF(AND(LEN(CUIPO_datos_abiertos[[#This Row],[COD_PROGRAMATICO_MGA]])=7,ISNUMBER(VALUE(CUIPO_datos_abiertos[[#This Row],[COD_PROGRAMATICO_MGA]]))),"VALIDO","")</f>
        <v/>
      </c>
    </row>
    <row r="1206" spans="1:17" hidden="1" x14ac:dyDescent="0.3">
      <c r="A1206">
        <v>20260601</v>
      </c>
      <c r="B1206" t="s">
        <v>1384</v>
      </c>
      <c r="C1206" t="s">
        <v>1385</v>
      </c>
      <c r="D1206" t="s">
        <v>1386</v>
      </c>
      <c r="E1206" t="s">
        <v>1443</v>
      </c>
      <c r="F1206" t="str">
        <f>LEFT(CUIPO_datos_abiertos[[#This Row],[COD_PROGRAMATICO_MGA]],4)</f>
        <v>0</v>
      </c>
      <c r="G1206" t="s">
        <v>1388</v>
      </c>
      <c r="H1206" t="s">
        <v>1389</v>
      </c>
      <c r="I1206" t="s">
        <v>1390</v>
      </c>
      <c r="J1206" t="s">
        <v>1391</v>
      </c>
      <c r="K1206" t="s">
        <v>1392</v>
      </c>
      <c r="L1206" t="s">
        <v>1390</v>
      </c>
      <c r="M1206" t="s">
        <v>1390</v>
      </c>
      <c r="N1206" s="28">
        <v>28339793</v>
      </c>
      <c r="O1206" s="28">
        <v>28339793</v>
      </c>
      <c r="P1206" s="28">
        <v>28339793</v>
      </c>
      <c r="Q1206" s="28" t="str">
        <f>IF(AND(LEN(CUIPO_datos_abiertos[[#This Row],[COD_PROGRAMATICO_MGA]])=7,ISNUMBER(VALUE(CUIPO_datos_abiertos[[#This Row],[COD_PROGRAMATICO_MGA]]))),"VALIDO","")</f>
        <v/>
      </c>
    </row>
    <row r="1207" spans="1:17" hidden="1" x14ac:dyDescent="0.3">
      <c r="A1207">
        <v>20260601</v>
      </c>
      <c r="B1207" t="s">
        <v>1384</v>
      </c>
      <c r="C1207" t="s">
        <v>1388</v>
      </c>
      <c r="D1207" t="s">
        <v>1386</v>
      </c>
      <c r="E1207" t="s">
        <v>1443</v>
      </c>
      <c r="F1207" t="str">
        <f>LEFT(CUIPO_datos_abiertos[[#This Row],[COD_PROGRAMATICO_MGA]],4)</f>
        <v>0</v>
      </c>
      <c r="G1207" t="s">
        <v>1388</v>
      </c>
      <c r="H1207" t="s">
        <v>1389</v>
      </c>
      <c r="I1207" t="s">
        <v>1390</v>
      </c>
      <c r="J1207" t="s">
        <v>1391</v>
      </c>
      <c r="K1207" t="s">
        <v>1392</v>
      </c>
      <c r="L1207" t="s">
        <v>1390</v>
      </c>
      <c r="M1207" t="s">
        <v>1390</v>
      </c>
      <c r="N1207" s="28">
        <v>133154109</v>
      </c>
      <c r="O1207" s="28">
        <v>133154109</v>
      </c>
      <c r="P1207" s="28">
        <v>133154109</v>
      </c>
      <c r="Q1207" s="28" t="str">
        <f>IF(AND(LEN(CUIPO_datos_abiertos[[#This Row],[COD_PROGRAMATICO_MGA]])=7,ISNUMBER(VALUE(CUIPO_datos_abiertos[[#This Row],[COD_PROGRAMATICO_MGA]]))),"VALIDO","")</f>
        <v/>
      </c>
    </row>
    <row r="1208" spans="1:17" hidden="1" x14ac:dyDescent="0.3">
      <c r="A1208">
        <v>20260601</v>
      </c>
      <c r="B1208" t="s">
        <v>1384</v>
      </c>
      <c r="C1208" t="s">
        <v>1388</v>
      </c>
      <c r="D1208" t="s">
        <v>1386</v>
      </c>
      <c r="E1208" t="s">
        <v>1398</v>
      </c>
      <c r="F1208" t="str">
        <f>LEFT(CUIPO_datos_abiertos[[#This Row],[COD_PROGRAMATICO_MGA]],4)</f>
        <v>0</v>
      </c>
      <c r="G1208" t="s">
        <v>1388</v>
      </c>
      <c r="H1208" t="s">
        <v>1389</v>
      </c>
      <c r="I1208" t="s">
        <v>1390</v>
      </c>
      <c r="J1208" t="s">
        <v>1391</v>
      </c>
      <c r="K1208" t="s">
        <v>1392</v>
      </c>
      <c r="L1208" t="s">
        <v>1390</v>
      </c>
      <c r="M1208" t="s">
        <v>1390</v>
      </c>
      <c r="N1208" s="28">
        <v>311822120</v>
      </c>
      <c r="O1208" s="28">
        <v>311822120</v>
      </c>
      <c r="P1208" s="28">
        <v>259301072</v>
      </c>
      <c r="Q1208" s="28" t="str">
        <f>IF(AND(LEN(CUIPO_datos_abiertos[[#This Row],[COD_PROGRAMATICO_MGA]])=7,ISNUMBER(VALUE(CUIPO_datos_abiertos[[#This Row],[COD_PROGRAMATICO_MGA]]))),"VALIDO","")</f>
        <v/>
      </c>
    </row>
    <row r="1209" spans="1:17" hidden="1" x14ac:dyDescent="0.3">
      <c r="A1209">
        <v>20260601</v>
      </c>
      <c r="B1209" t="s">
        <v>1384</v>
      </c>
      <c r="C1209" t="s">
        <v>1665</v>
      </c>
      <c r="D1209" t="s">
        <v>1386</v>
      </c>
      <c r="E1209" t="s">
        <v>1398</v>
      </c>
      <c r="F1209" t="str">
        <f>LEFT(CUIPO_datos_abiertos[[#This Row],[COD_PROGRAMATICO_MGA]],4)</f>
        <v>4599</v>
      </c>
      <c r="G1209" t="s">
        <v>74</v>
      </c>
      <c r="H1209" t="s">
        <v>1411</v>
      </c>
      <c r="I1209" t="s">
        <v>1390</v>
      </c>
      <c r="J1209" t="s">
        <v>1435</v>
      </c>
      <c r="K1209" t="s">
        <v>1392</v>
      </c>
      <c r="L1209" t="s">
        <v>1390</v>
      </c>
      <c r="M1209" t="s">
        <v>1390</v>
      </c>
      <c r="N1209" s="28">
        <v>1482713701</v>
      </c>
      <c r="O1209" s="28">
        <v>1247510136</v>
      </c>
      <c r="P1209" s="28">
        <v>1200783257</v>
      </c>
      <c r="Q1209" s="28" t="str">
        <f>IF(AND(LEN(CUIPO_datos_abiertos[[#This Row],[COD_PROGRAMATICO_MGA]])=7,ISNUMBER(VALUE(CUIPO_datos_abiertos[[#This Row],[COD_PROGRAMATICO_MGA]]))),"VALIDO","")</f>
        <v>VALIDO</v>
      </c>
    </row>
    <row r="1210" spans="1:17" hidden="1" x14ac:dyDescent="0.3">
      <c r="A1210">
        <v>20260601</v>
      </c>
      <c r="B1210" t="s">
        <v>1384</v>
      </c>
      <c r="C1210" t="s">
        <v>1385</v>
      </c>
      <c r="D1210" t="s">
        <v>1386</v>
      </c>
      <c r="E1210" t="s">
        <v>1387</v>
      </c>
      <c r="F1210" t="str">
        <f>LEFT(CUIPO_datos_abiertos[[#This Row],[COD_PROGRAMATICO_MGA]],4)</f>
        <v>0</v>
      </c>
      <c r="G1210" t="s">
        <v>1388</v>
      </c>
      <c r="H1210" t="s">
        <v>1389</v>
      </c>
      <c r="I1210" t="s">
        <v>1390</v>
      </c>
      <c r="J1210" t="s">
        <v>1391</v>
      </c>
      <c r="K1210" t="s">
        <v>1392</v>
      </c>
      <c r="L1210" t="s">
        <v>1390</v>
      </c>
      <c r="M1210" t="s">
        <v>1390</v>
      </c>
      <c r="N1210" s="28">
        <v>3092157</v>
      </c>
      <c r="O1210" s="28">
        <v>3092157</v>
      </c>
      <c r="P1210" s="28">
        <v>3092157</v>
      </c>
      <c r="Q1210" s="28" t="str">
        <f>IF(AND(LEN(CUIPO_datos_abiertos[[#This Row],[COD_PROGRAMATICO_MGA]])=7,ISNUMBER(VALUE(CUIPO_datos_abiertos[[#This Row],[COD_PROGRAMATICO_MGA]]))),"VALIDO","")</f>
        <v/>
      </c>
    </row>
    <row r="1211" spans="1:17" hidden="1" x14ac:dyDescent="0.3">
      <c r="A1211">
        <v>20260601</v>
      </c>
      <c r="B1211" t="s">
        <v>1384</v>
      </c>
      <c r="C1211" t="s">
        <v>1388</v>
      </c>
      <c r="D1211" t="s">
        <v>1397</v>
      </c>
      <c r="E1211" t="s">
        <v>1398</v>
      </c>
      <c r="F1211" t="str">
        <f>LEFT(CUIPO_datos_abiertos[[#This Row],[COD_PROGRAMATICO_MGA]],4)</f>
        <v>NO A</v>
      </c>
      <c r="G1211" t="s">
        <v>1390</v>
      </c>
      <c r="H1211" t="s">
        <v>1390</v>
      </c>
      <c r="I1211" t="s">
        <v>1390</v>
      </c>
      <c r="J1211" t="s">
        <v>1390</v>
      </c>
      <c r="K1211" t="s">
        <v>1390</v>
      </c>
      <c r="L1211" t="s">
        <v>1390</v>
      </c>
      <c r="M1211" t="s">
        <v>1390</v>
      </c>
      <c r="N1211" s="28">
        <v>17816087954</v>
      </c>
      <c r="O1211" s="28">
        <v>17816087954</v>
      </c>
      <c r="P1211" s="28">
        <v>17816087954</v>
      </c>
      <c r="Q1211" s="28" t="str">
        <f>IF(AND(LEN(CUIPO_datos_abiertos[[#This Row],[COD_PROGRAMATICO_MGA]])=7,ISNUMBER(VALUE(CUIPO_datos_abiertos[[#This Row],[COD_PROGRAMATICO_MGA]]))),"VALIDO","")</f>
        <v/>
      </c>
    </row>
    <row r="1212" spans="1:17" hidden="1" x14ac:dyDescent="0.3">
      <c r="A1212">
        <v>20260601</v>
      </c>
      <c r="B1212" t="s">
        <v>1384</v>
      </c>
      <c r="C1212" t="s">
        <v>1388</v>
      </c>
      <c r="D1212" t="s">
        <v>1386</v>
      </c>
      <c r="E1212" t="s">
        <v>1394</v>
      </c>
      <c r="F1212" t="str">
        <f>LEFT(CUIPO_datos_abiertos[[#This Row],[COD_PROGRAMATICO_MGA]],4)</f>
        <v>NO A</v>
      </c>
      <c r="G1212" t="s">
        <v>1390</v>
      </c>
      <c r="H1212" t="s">
        <v>1390</v>
      </c>
      <c r="I1212" t="s">
        <v>1390</v>
      </c>
      <c r="J1212" t="s">
        <v>1390</v>
      </c>
      <c r="K1212" t="s">
        <v>1390</v>
      </c>
      <c r="L1212" t="s">
        <v>1390</v>
      </c>
      <c r="M1212" t="s">
        <v>1390</v>
      </c>
      <c r="N1212" s="28">
        <v>209000000</v>
      </c>
      <c r="O1212" s="28">
        <v>209000000</v>
      </c>
      <c r="P1212" s="28">
        <v>209000000</v>
      </c>
      <c r="Q1212" s="28" t="str">
        <f>IF(AND(LEN(CUIPO_datos_abiertos[[#This Row],[COD_PROGRAMATICO_MGA]])=7,ISNUMBER(VALUE(CUIPO_datos_abiertos[[#This Row],[COD_PROGRAMATICO_MGA]]))),"VALIDO","")</f>
        <v/>
      </c>
    </row>
    <row r="1213" spans="1:17" hidden="1" x14ac:dyDescent="0.3">
      <c r="A1213">
        <v>20260601</v>
      </c>
      <c r="B1213" t="s">
        <v>1384</v>
      </c>
      <c r="C1213" t="s">
        <v>1247</v>
      </c>
      <c r="D1213" t="s">
        <v>1386</v>
      </c>
      <c r="E1213" t="s">
        <v>1394</v>
      </c>
      <c r="F1213" t="str">
        <f>LEFT(CUIPO_datos_abiertos[[#This Row],[COD_PROGRAMATICO_MGA]],4)</f>
        <v>1903</v>
      </c>
      <c r="G1213" t="s">
        <v>1537</v>
      </c>
      <c r="H1213" t="s">
        <v>1419</v>
      </c>
      <c r="I1213" t="s">
        <v>1457</v>
      </c>
      <c r="J1213" t="s">
        <v>1501</v>
      </c>
      <c r="K1213" t="s">
        <v>1392</v>
      </c>
      <c r="L1213" t="s">
        <v>1390</v>
      </c>
      <c r="M1213" t="s">
        <v>1390</v>
      </c>
      <c r="N1213" s="28">
        <v>725195605</v>
      </c>
      <c r="O1213" s="28">
        <v>725195605</v>
      </c>
      <c r="P1213" s="28">
        <v>605537253</v>
      </c>
      <c r="Q1213" s="28" t="str">
        <f>IF(AND(LEN(CUIPO_datos_abiertos[[#This Row],[COD_PROGRAMATICO_MGA]])=7,ISNUMBER(VALUE(CUIPO_datos_abiertos[[#This Row],[COD_PROGRAMATICO_MGA]]))),"VALIDO","")</f>
        <v>VALIDO</v>
      </c>
    </row>
    <row r="1214" spans="1:17" hidden="1" x14ac:dyDescent="0.3">
      <c r="A1214">
        <v>20260601</v>
      </c>
      <c r="B1214" t="s">
        <v>1384</v>
      </c>
      <c r="C1214" t="s">
        <v>1527</v>
      </c>
      <c r="D1214" t="s">
        <v>1386</v>
      </c>
      <c r="E1214" t="s">
        <v>1398</v>
      </c>
      <c r="F1214" t="str">
        <f>LEFT(CUIPO_datos_abiertos[[#This Row],[COD_PROGRAMATICO_MGA]],4)</f>
        <v>4502</v>
      </c>
      <c r="G1214" t="s">
        <v>105</v>
      </c>
      <c r="H1214" t="s">
        <v>1411</v>
      </c>
      <c r="I1214" t="s">
        <v>1390</v>
      </c>
      <c r="J1214" t="s">
        <v>1528</v>
      </c>
      <c r="K1214" t="s">
        <v>1392</v>
      </c>
      <c r="L1214" t="s">
        <v>1390</v>
      </c>
      <c r="M1214" t="s">
        <v>1390</v>
      </c>
      <c r="N1214" s="28">
        <v>1000000000</v>
      </c>
      <c r="O1214" s="28">
        <v>0</v>
      </c>
      <c r="P1214" s="28">
        <v>0</v>
      </c>
      <c r="Q1214" s="28" t="str">
        <f>IF(AND(LEN(CUIPO_datos_abiertos[[#This Row],[COD_PROGRAMATICO_MGA]])=7,ISNUMBER(VALUE(CUIPO_datos_abiertos[[#This Row],[COD_PROGRAMATICO_MGA]]))),"VALIDO","")</f>
        <v>VALIDO</v>
      </c>
    </row>
    <row r="1215" spans="1:17" hidden="1" x14ac:dyDescent="0.3">
      <c r="A1215">
        <v>20260601</v>
      </c>
      <c r="B1215" t="s">
        <v>1384</v>
      </c>
      <c r="C1215" t="s">
        <v>1546</v>
      </c>
      <c r="D1215" t="s">
        <v>1386</v>
      </c>
      <c r="E1215" t="s">
        <v>1398</v>
      </c>
      <c r="F1215" t="str">
        <f>LEFT(CUIPO_datos_abiertos[[#This Row],[COD_PROGRAMATICO_MGA]],4)</f>
        <v>4599</v>
      </c>
      <c r="G1215" t="s">
        <v>86</v>
      </c>
      <c r="H1215" t="s">
        <v>1411</v>
      </c>
      <c r="I1215" t="s">
        <v>1390</v>
      </c>
      <c r="J1215" t="s">
        <v>1501</v>
      </c>
      <c r="K1215" t="s">
        <v>1392</v>
      </c>
      <c r="L1215" t="s">
        <v>1390</v>
      </c>
      <c r="M1215" t="s">
        <v>1390</v>
      </c>
      <c r="N1215" s="28">
        <v>371200000</v>
      </c>
      <c r="O1215" s="28">
        <v>155200000</v>
      </c>
      <c r="P1215" s="28">
        <v>149900000</v>
      </c>
      <c r="Q1215" s="28" t="str">
        <f>IF(AND(LEN(CUIPO_datos_abiertos[[#This Row],[COD_PROGRAMATICO_MGA]])=7,ISNUMBER(VALUE(CUIPO_datos_abiertos[[#This Row],[COD_PROGRAMATICO_MGA]]))),"VALIDO","")</f>
        <v>VALIDO</v>
      </c>
    </row>
    <row r="1216" spans="1:17" hidden="1" x14ac:dyDescent="0.3">
      <c r="A1216">
        <v>20260601</v>
      </c>
      <c r="B1216" t="s">
        <v>1384</v>
      </c>
      <c r="C1216" t="s">
        <v>1780</v>
      </c>
      <c r="D1216" t="s">
        <v>1386</v>
      </c>
      <c r="E1216" t="s">
        <v>1402</v>
      </c>
      <c r="F1216" t="str">
        <f>LEFT(CUIPO_datos_abiertos[[#This Row],[COD_PROGRAMATICO_MGA]],4)</f>
        <v>2201</v>
      </c>
      <c r="G1216" t="s">
        <v>113</v>
      </c>
      <c r="H1216" t="s">
        <v>1530</v>
      </c>
      <c r="I1216" t="s">
        <v>1781</v>
      </c>
      <c r="J1216" t="s">
        <v>1404</v>
      </c>
      <c r="K1216" t="s">
        <v>1392</v>
      </c>
      <c r="L1216" t="s">
        <v>1390</v>
      </c>
      <c r="M1216" t="s">
        <v>1390</v>
      </c>
      <c r="N1216" s="28">
        <v>4126448</v>
      </c>
      <c r="O1216" s="28">
        <v>0</v>
      </c>
      <c r="P1216" s="28">
        <v>0</v>
      </c>
      <c r="Q1216" s="28" t="str">
        <f>IF(AND(LEN(CUIPO_datos_abiertos[[#This Row],[COD_PROGRAMATICO_MGA]])=7,ISNUMBER(VALUE(CUIPO_datos_abiertos[[#This Row],[COD_PROGRAMATICO_MGA]]))),"VALIDO","")</f>
        <v>VALIDO</v>
      </c>
    </row>
    <row r="1217" spans="1:17" hidden="1" x14ac:dyDescent="0.3">
      <c r="A1217">
        <v>20260601</v>
      </c>
      <c r="B1217" t="s">
        <v>1384</v>
      </c>
      <c r="C1217" t="s">
        <v>1388</v>
      </c>
      <c r="D1217" t="s">
        <v>1386</v>
      </c>
      <c r="E1217" t="s">
        <v>1443</v>
      </c>
      <c r="F1217" t="str">
        <f>LEFT(CUIPO_datos_abiertos[[#This Row],[COD_PROGRAMATICO_MGA]],4)</f>
        <v>0</v>
      </c>
      <c r="G1217" t="s">
        <v>1388</v>
      </c>
      <c r="H1217" t="s">
        <v>1389</v>
      </c>
      <c r="I1217" t="s">
        <v>1390</v>
      </c>
      <c r="J1217" t="s">
        <v>1391</v>
      </c>
      <c r="K1217" t="s">
        <v>1392</v>
      </c>
      <c r="L1217" t="s">
        <v>1390</v>
      </c>
      <c r="M1217" t="s">
        <v>1390</v>
      </c>
      <c r="N1217" s="28">
        <v>21643144</v>
      </c>
      <c r="O1217" s="28">
        <v>21643144</v>
      </c>
      <c r="P1217" s="28">
        <v>21643144</v>
      </c>
      <c r="Q1217" s="28" t="str">
        <f>IF(AND(LEN(CUIPO_datos_abiertos[[#This Row],[COD_PROGRAMATICO_MGA]])=7,ISNUMBER(VALUE(CUIPO_datos_abiertos[[#This Row],[COD_PROGRAMATICO_MGA]]))),"VALIDO","")</f>
        <v/>
      </c>
    </row>
    <row r="1218" spans="1:17" hidden="1" x14ac:dyDescent="0.3">
      <c r="A1218">
        <v>20260601</v>
      </c>
      <c r="B1218" t="s">
        <v>1384</v>
      </c>
      <c r="C1218" t="s">
        <v>1390</v>
      </c>
      <c r="D1218" t="s">
        <v>1386</v>
      </c>
      <c r="E1218" t="s">
        <v>1398</v>
      </c>
      <c r="F1218" t="str">
        <f>LEFT(CUIPO_datos_abiertos[[#This Row],[COD_PROGRAMATICO_MGA]],4)</f>
        <v>0</v>
      </c>
      <c r="G1218" t="s">
        <v>1388</v>
      </c>
      <c r="H1218" t="s">
        <v>1389</v>
      </c>
      <c r="I1218" t="s">
        <v>1390</v>
      </c>
      <c r="J1218" t="s">
        <v>1396</v>
      </c>
      <c r="K1218" t="s">
        <v>1392</v>
      </c>
      <c r="L1218" t="s">
        <v>1390</v>
      </c>
      <c r="M1218" t="s">
        <v>1518</v>
      </c>
      <c r="N1218" s="28">
        <v>2968680868</v>
      </c>
      <c r="O1218" s="28">
        <v>2968680868</v>
      </c>
      <c r="P1218" s="28">
        <v>2968680868</v>
      </c>
      <c r="Q1218" s="28" t="str">
        <f>IF(AND(LEN(CUIPO_datos_abiertos[[#This Row],[COD_PROGRAMATICO_MGA]])=7,ISNUMBER(VALUE(CUIPO_datos_abiertos[[#This Row],[COD_PROGRAMATICO_MGA]]))),"VALIDO","")</f>
        <v/>
      </c>
    </row>
    <row r="1219" spans="1:17" hidden="1" x14ac:dyDescent="0.3">
      <c r="A1219">
        <v>20260601</v>
      </c>
      <c r="B1219" t="s">
        <v>1384</v>
      </c>
      <c r="C1219" t="s">
        <v>1385</v>
      </c>
      <c r="D1219" t="s">
        <v>1386</v>
      </c>
      <c r="E1219" t="s">
        <v>1387</v>
      </c>
      <c r="F1219" t="str">
        <f>LEFT(CUIPO_datos_abiertos[[#This Row],[COD_PROGRAMATICO_MGA]],4)</f>
        <v>0</v>
      </c>
      <c r="G1219" t="s">
        <v>1388</v>
      </c>
      <c r="H1219" t="s">
        <v>1389</v>
      </c>
      <c r="I1219" t="s">
        <v>1390</v>
      </c>
      <c r="J1219" t="s">
        <v>1391</v>
      </c>
      <c r="K1219" t="s">
        <v>1392</v>
      </c>
      <c r="L1219" t="s">
        <v>1390</v>
      </c>
      <c r="M1219" t="s">
        <v>1409</v>
      </c>
      <c r="N1219" s="28">
        <v>3092157</v>
      </c>
      <c r="O1219" s="28">
        <v>3092157</v>
      </c>
      <c r="P1219" s="28">
        <v>3092157</v>
      </c>
      <c r="Q1219" s="28" t="str">
        <f>IF(AND(LEN(CUIPO_datos_abiertos[[#This Row],[COD_PROGRAMATICO_MGA]])=7,ISNUMBER(VALUE(CUIPO_datos_abiertos[[#This Row],[COD_PROGRAMATICO_MGA]]))),"VALIDO","")</f>
        <v/>
      </c>
    </row>
    <row r="1220" spans="1:17" hidden="1" x14ac:dyDescent="0.3">
      <c r="A1220">
        <v>20260601</v>
      </c>
      <c r="B1220" t="s">
        <v>1384</v>
      </c>
      <c r="C1220" t="s">
        <v>1388</v>
      </c>
      <c r="D1220" t="s">
        <v>1386</v>
      </c>
      <c r="E1220" t="s">
        <v>1398</v>
      </c>
      <c r="F1220" t="str">
        <f>LEFT(CUIPO_datos_abiertos[[#This Row],[COD_PROGRAMATICO_MGA]],4)</f>
        <v>NO A</v>
      </c>
      <c r="G1220" t="s">
        <v>1390</v>
      </c>
      <c r="H1220" t="s">
        <v>1390</v>
      </c>
      <c r="I1220" t="s">
        <v>1390</v>
      </c>
      <c r="J1220" t="s">
        <v>1390</v>
      </c>
      <c r="K1220" t="s">
        <v>1390</v>
      </c>
      <c r="L1220" t="s">
        <v>1390</v>
      </c>
      <c r="M1220" t="s">
        <v>1390</v>
      </c>
      <c r="N1220" s="28">
        <v>15953316508</v>
      </c>
      <c r="O1220" s="28">
        <v>15576440001</v>
      </c>
      <c r="P1220" s="28">
        <v>15504520100</v>
      </c>
      <c r="Q1220" s="28" t="str">
        <f>IF(AND(LEN(CUIPO_datos_abiertos[[#This Row],[COD_PROGRAMATICO_MGA]])=7,ISNUMBER(VALUE(CUIPO_datos_abiertos[[#This Row],[COD_PROGRAMATICO_MGA]]))),"VALIDO","")</f>
        <v/>
      </c>
    </row>
    <row r="1221" spans="1:17" hidden="1" x14ac:dyDescent="0.3">
      <c r="A1221">
        <v>20260601</v>
      </c>
      <c r="B1221" t="s">
        <v>1384</v>
      </c>
      <c r="C1221" t="s">
        <v>1782</v>
      </c>
      <c r="D1221" t="s">
        <v>1386</v>
      </c>
      <c r="E1221" t="s">
        <v>1398</v>
      </c>
      <c r="F1221" t="str">
        <f>LEFT(CUIPO_datos_abiertos[[#This Row],[COD_PROGRAMATICO_MGA]],4)</f>
        <v>3301</v>
      </c>
      <c r="G1221" t="s">
        <v>93</v>
      </c>
      <c r="H1221" t="s">
        <v>1389</v>
      </c>
      <c r="I1221" t="s">
        <v>1390</v>
      </c>
      <c r="J1221" t="s">
        <v>1428</v>
      </c>
      <c r="K1221" t="s">
        <v>1392</v>
      </c>
      <c r="L1221" t="s">
        <v>1390</v>
      </c>
      <c r="M1221" t="s">
        <v>1451</v>
      </c>
      <c r="N1221" s="28">
        <v>840179004</v>
      </c>
      <c r="O1221" s="28">
        <v>840179004</v>
      </c>
      <c r="P1221" s="28">
        <v>840179004</v>
      </c>
      <c r="Q1221" s="28" t="str">
        <f>IF(AND(LEN(CUIPO_datos_abiertos[[#This Row],[COD_PROGRAMATICO_MGA]])=7,ISNUMBER(VALUE(CUIPO_datos_abiertos[[#This Row],[COD_PROGRAMATICO_MGA]]))),"VALIDO","")</f>
        <v>VALIDO</v>
      </c>
    </row>
    <row r="1222" spans="1:17" hidden="1" x14ac:dyDescent="0.3">
      <c r="A1222">
        <v>20260601</v>
      </c>
      <c r="B1222" t="s">
        <v>1384</v>
      </c>
      <c r="C1222" t="s">
        <v>1385</v>
      </c>
      <c r="D1222" t="s">
        <v>1386</v>
      </c>
      <c r="E1222" t="s">
        <v>1394</v>
      </c>
      <c r="F1222" t="str">
        <f>LEFT(CUIPO_datos_abiertos[[#This Row],[COD_PROGRAMATICO_MGA]],4)</f>
        <v>0</v>
      </c>
      <c r="G1222" t="s">
        <v>1388</v>
      </c>
      <c r="H1222" t="s">
        <v>1389</v>
      </c>
      <c r="I1222" t="s">
        <v>1405</v>
      </c>
      <c r="J1222" t="s">
        <v>1502</v>
      </c>
      <c r="K1222" t="s">
        <v>1392</v>
      </c>
      <c r="L1222" t="s">
        <v>1390</v>
      </c>
      <c r="M1222" t="s">
        <v>1390</v>
      </c>
      <c r="N1222" s="28">
        <v>431629657</v>
      </c>
      <c r="O1222" s="28">
        <v>431629657</v>
      </c>
      <c r="P1222" s="28">
        <v>356083157</v>
      </c>
      <c r="Q1222" s="28" t="str">
        <f>IF(AND(LEN(CUIPO_datos_abiertos[[#This Row],[COD_PROGRAMATICO_MGA]])=7,ISNUMBER(VALUE(CUIPO_datos_abiertos[[#This Row],[COD_PROGRAMATICO_MGA]]))),"VALIDO","")</f>
        <v/>
      </c>
    </row>
    <row r="1223" spans="1:17" hidden="1" x14ac:dyDescent="0.3">
      <c r="A1223">
        <v>20260601</v>
      </c>
      <c r="B1223" t="s">
        <v>1384</v>
      </c>
      <c r="C1223" t="s">
        <v>1696</v>
      </c>
      <c r="D1223" t="s">
        <v>1397</v>
      </c>
      <c r="E1223" t="s">
        <v>1398</v>
      </c>
      <c r="F1223" t="str">
        <f>LEFT(CUIPO_datos_abiertos[[#This Row],[COD_PROGRAMATICO_MGA]],4)</f>
        <v>4502</v>
      </c>
      <c r="G1223" t="s">
        <v>200</v>
      </c>
      <c r="H1223" t="s">
        <v>1411</v>
      </c>
      <c r="I1223" t="s">
        <v>1390</v>
      </c>
      <c r="J1223" t="s">
        <v>1391</v>
      </c>
      <c r="K1223" t="s">
        <v>1392</v>
      </c>
      <c r="L1223" t="s">
        <v>1390</v>
      </c>
      <c r="M1223" t="s">
        <v>1390</v>
      </c>
      <c r="N1223" s="28">
        <v>79939301</v>
      </c>
      <c r="O1223" s="28">
        <v>79939301</v>
      </c>
      <c r="P1223" s="28">
        <v>79939301</v>
      </c>
      <c r="Q1223" s="28" t="str">
        <f>IF(AND(LEN(CUIPO_datos_abiertos[[#This Row],[COD_PROGRAMATICO_MGA]])=7,ISNUMBER(VALUE(CUIPO_datos_abiertos[[#This Row],[COD_PROGRAMATICO_MGA]]))),"VALIDO","")</f>
        <v>VALIDO</v>
      </c>
    </row>
    <row r="1224" spans="1:17" hidden="1" x14ac:dyDescent="0.3">
      <c r="A1224">
        <v>20260601</v>
      </c>
      <c r="B1224" t="s">
        <v>1384</v>
      </c>
      <c r="C1224" t="s">
        <v>1388</v>
      </c>
      <c r="D1224" t="s">
        <v>1397</v>
      </c>
      <c r="E1224" t="s">
        <v>1398</v>
      </c>
      <c r="F1224" t="str">
        <f>LEFT(CUIPO_datos_abiertos[[#This Row],[COD_PROGRAMATICO_MGA]],4)</f>
        <v>2402</v>
      </c>
      <c r="G1224" t="s">
        <v>1658</v>
      </c>
      <c r="H1224" t="s">
        <v>1389</v>
      </c>
      <c r="I1224" t="s">
        <v>1390</v>
      </c>
      <c r="J1224" t="s">
        <v>1501</v>
      </c>
      <c r="K1224" t="s">
        <v>1392</v>
      </c>
      <c r="L1224" t="s">
        <v>1390</v>
      </c>
      <c r="M1224" t="s">
        <v>1390</v>
      </c>
      <c r="N1224" s="28">
        <v>3084753164</v>
      </c>
      <c r="O1224" s="28">
        <v>3084753164</v>
      </c>
      <c r="P1224" s="28">
        <v>3084753164</v>
      </c>
      <c r="Q1224" s="28" t="str">
        <f>IF(AND(LEN(CUIPO_datos_abiertos[[#This Row],[COD_PROGRAMATICO_MGA]])=7,ISNUMBER(VALUE(CUIPO_datos_abiertos[[#This Row],[COD_PROGRAMATICO_MGA]]))),"VALIDO","")</f>
        <v>VALIDO</v>
      </c>
    </row>
    <row r="1225" spans="1:17" hidden="1" x14ac:dyDescent="0.3">
      <c r="A1225">
        <v>20260601</v>
      </c>
      <c r="B1225" t="s">
        <v>1384</v>
      </c>
      <c r="C1225" t="s">
        <v>1783</v>
      </c>
      <c r="D1225" t="s">
        <v>1386</v>
      </c>
      <c r="E1225" t="s">
        <v>1402</v>
      </c>
      <c r="F1225" t="str">
        <f>LEFT(CUIPO_datos_abiertos[[#This Row],[COD_PROGRAMATICO_MGA]],4)</f>
        <v>2201</v>
      </c>
      <c r="G1225" t="s">
        <v>204</v>
      </c>
      <c r="H1225" t="s">
        <v>1530</v>
      </c>
      <c r="I1225" t="s">
        <v>1615</v>
      </c>
      <c r="J1225" t="s">
        <v>1404</v>
      </c>
      <c r="K1225" t="s">
        <v>1392</v>
      </c>
      <c r="L1225" t="s">
        <v>1390</v>
      </c>
      <c r="M1225" t="s">
        <v>1390</v>
      </c>
      <c r="N1225" s="28">
        <v>330677152</v>
      </c>
      <c r="O1225" s="28">
        <v>66135430</v>
      </c>
      <c r="P1225" s="28">
        <v>66135430</v>
      </c>
      <c r="Q1225" s="28" t="str">
        <f>IF(AND(LEN(CUIPO_datos_abiertos[[#This Row],[COD_PROGRAMATICO_MGA]])=7,ISNUMBER(VALUE(CUIPO_datos_abiertos[[#This Row],[COD_PROGRAMATICO_MGA]]))),"VALIDO","")</f>
        <v>VALIDO</v>
      </c>
    </row>
    <row r="1226" spans="1:17" hidden="1" x14ac:dyDescent="0.3">
      <c r="A1226">
        <v>20260601</v>
      </c>
      <c r="B1226" t="s">
        <v>1384</v>
      </c>
      <c r="C1226" t="s">
        <v>1388</v>
      </c>
      <c r="D1226" t="s">
        <v>1386</v>
      </c>
      <c r="E1226" t="s">
        <v>1398</v>
      </c>
      <c r="F1226" t="str">
        <f>LEFT(CUIPO_datos_abiertos[[#This Row],[COD_PROGRAMATICO_MGA]],4)</f>
        <v>NO A</v>
      </c>
      <c r="G1226" t="s">
        <v>1390</v>
      </c>
      <c r="H1226" t="s">
        <v>1390</v>
      </c>
      <c r="I1226" t="s">
        <v>1390</v>
      </c>
      <c r="J1226" t="s">
        <v>1390</v>
      </c>
      <c r="K1226" t="s">
        <v>1390</v>
      </c>
      <c r="L1226" t="s">
        <v>1390</v>
      </c>
      <c r="M1226" t="s">
        <v>1390</v>
      </c>
      <c r="N1226" s="28">
        <v>15413301045</v>
      </c>
      <c r="O1226" s="28">
        <v>8144356566</v>
      </c>
      <c r="P1226" s="28">
        <v>7841216941</v>
      </c>
      <c r="Q1226" s="28" t="str">
        <f>IF(AND(LEN(CUIPO_datos_abiertos[[#This Row],[COD_PROGRAMATICO_MGA]])=7,ISNUMBER(VALUE(CUIPO_datos_abiertos[[#This Row],[COD_PROGRAMATICO_MGA]]))),"VALIDO","")</f>
        <v/>
      </c>
    </row>
    <row r="1227" spans="1:17" hidden="1" x14ac:dyDescent="0.3">
      <c r="A1227">
        <v>20260601</v>
      </c>
      <c r="B1227" t="s">
        <v>1384</v>
      </c>
      <c r="C1227" t="s">
        <v>1388</v>
      </c>
      <c r="D1227" t="s">
        <v>1386</v>
      </c>
      <c r="E1227" t="s">
        <v>1387</v>
      </c>
      <c r="F1227" t="str">
        <f>LEFT(CUIPO_datos_abiertos[[#This Row],[COD_PROGRAMATICO_MGA]],4)</f>
        <v>NO A</v>
      </c>
      <c r="G1227" t="s">
        <v>1390</v>
      </c>
      <c r="H1227" t="s">
        <v>1390</v>
      </c>
      <c r="I1227" t="s">
        <v>1390</v>
      </c>
      <c r="J1227" t="s">
        <v>1390</v>
      </c>
      <c r="K1227" t="s">
        <v>1390</v>
      </c>
      <c r="L1227" t="s">
        <v>1390</v>
      </c>
      <c r="M1227" t="s">
        <v>1390</v>
      </c>
      <c r="N1227" s="28">
        <v>465342777</v>
      </c>
      <c r="O1227" s="28">
        <v>465342777</v>
      </c>
      <c r="P1227" s="28">
        <v>465342777</v>
      </c>
      <c r="Q1227" s="28" t="str">
        <f>IF(AND(LEN(CUIPO_datos_abiertos[[#This Row],[COD_PROGRAMATICO_MGA]])=7,ISNUMBER(VALUE(CUIPO_datos_abiertos[[#This Row],[COD_PROGRAMATICO_MGA]]))),"VALIDO","")</f>
        <v/>
      </c>
    </row>
    <row r="1228" spans="1:17" hidden="1" x14ac:dyDescent="0.3">
      <c r="A1228">
        <v>20260601</v>
      </c>
      <c r="B1228" t="s">
        <v>1384</v>
      </c>
      <c r="C1228" t="s">
        <v>1388</v>
      </c>
      <c r="D1228" t="s">
        <v>1386</v>
      </c>
      <c r="E1228" t="s">
        <v>1387</v>
      </c>
      <c r="F1228" t="str">
        <f>LEFT(CUIPO_datos_abiertos[[#This Row],[COD_PROGRAMATICO_MGA]],4)</f>
        <v>0</v>
      </c>
      <c r="G1228" t="s">
        <v>1388</v>
      </c>
      <c r="H1228" t="s">
        <v>1389</v>
      </c>
      <c r="I1228" t="s">
        <v>1390</v>
      </c>
      <c r="J1228" t="s">
        <v>1391</v>
      </c>
      <c r="K1228" t="s">
        <v>1392</v>
      </c>
      <c r="L1228" t="s">
        <v>1390</v>
      </c>
      <c r="M1228" t="s">
        <v>1390</v>
      </c>
      <c r="N1228" s="28">
        <v>568965</v>
      </c>
      <c r="O1228" s="28">
        <v>568965</v>
      </c>
      <c r="P1228" s="28">
        <v>568965</v>
      </c>
      <c r="Q1228" s="28" t="str">
        <f>IF(AND(LEN(CUIPO_datos_abiertos[[#This Row],[COD_PROGRAMATICO_MGA]])=7,ISNUMBER(VALUE(CUIPO_datos_abiertos[[#This Row],[COD_PROGRAMATICO_MGA]]))),"VALIDO","")</f>
        <v/>
      </c>
    </row>
    <row r="1229" spans="1:17" hidden="1" x14ac:dyDescent="0.3">
      <c r="A1229">
        <v>20260601</v>
      </c>
      <c r="B1229" t="s">
        <v>1384</v>
      </c>
      <c r="C1229" t="s">
        <v>1388</v>
      </c>
      <c r="D1229" t="s">
        <v>1386</v>
      </c>
      <c r="E1229" t="s">
        <v>1398</v>
      </c>
      <c r="F1229" t="str">
        <f>LEFT(CUIPO_datos_abiertos[[#This Row],[COD_PROGRAMATICO_MGA]],4)</f>
        <v>NO A</v>
      </c>
      <c r="G1229" t="s">
        <v>1390</v>
      </c>
      <c r="H1229" t="s">
        <v>1390</v>
      </c>
      <c r="I1229" t="s">
        <v>1390</v>
      </c>
      <c r="J1229" t="s">
        <v>1390</v>
      </c>
      <c r="K1229" t="s">
        <v>1390</v>
      </c>
      <c r="L1229" t="s">
        <v>1390</v>
      </c>
      <c r="M1229" t="s">
        <v>1390</v>
      </c>
      <c r="N1229" s="28">
        <v>15953316508</v>
      </c>
      <c r="O1229" s="28">
        <v>15576440001</v>
      </c>
      <c r="P1229" s="28">
        <v>15504520100</v>
      </c>
      <c r="Q1229" s="28" t="str">
        <f>IF(AND(LEN(CUIPO_datos_abiertos[[#This Row],[COD_PROGRAMATICO_MGA]])=7,ISNUMBER(VALUE(CUIPO_datos_abiertos[[#This Row],[COD_PROGRAMATICO_MGA]]))),"VALIDO","")</f>
        <v/>
      </c>
    </row>
    <row r="1230" spans="1:17" hidden="1" x14ac:dyDescent="0.3">
      <c r="A1230">
        <v>20260601</v>
      </c>
      <c r="B1230" t="s">
        <v>1384</v>
      </c>
      <c r="C1230" t="s">
        <v>1388</v>
      </c>
      <c r="D1230" t="s">
        <v>1386</v>
      </c>
      <c r="E1230" t="s">
        <v>1398</v>
      </c>
      <c r="F1230" t="str">
        <f>LEFT(CUIPO_datos_abiertos[[#This Row],[COD_PROGRAMATICO_MGA]],4)</f>
        <v>0</v>
      </c>
      <c r="G1230" t="s">
        <v>1388</v>
      </c>
      <c r="H1230" t="s">
        <v>1557</v>
      </c>
      <c r="I1230" t="s">
        <v>1390</v>
      </c>
      <c r="J1230" t="s">
        <v>1391</v>
      </c>
      <c r="K1230" t="s">
        <v>1392</v>
      </c>
      <c r="L1230" t="s">
        <v>1390</v>
      </c>
      <c r="M1230" t="s">
        <v>1390</v>
      </c>
      <c r="N1230" s="28">
        <v>6734346580</v>
      </c>
      <c r="O1230" s="28">
        <v>2044802078</v>
      </c>
      <c r="P1230" s="28">
        <v>2044802078</v>
      </c>
      <c r="Q1230" s="28" t="str">
        <f>IF(AND(LEN(CUIPO_datos_abiertos[[#This Row],[COD_PROGRAMATICO_MGA]])=7,ISNUMBER(VALUE(CUIPO_datos_abiertos[[#This Row],[COD_PROGRAMATICO_MGA]]))),"VALIDO","")</f>
        <v/>
      </c>
    </row>
    <row r="1231" spans="1:17" hidden="1" x14ac:dyDescent="0.3">
      <c r="A1231">
        <v>20260601</v>
      </c>
      <c r="B1231" t="s">
        <v>1384</v>
      </c>
      <c r="C1231" t="s">
        <v>1388</v>
      </c>
      <c r="D1231" t="s">
        <v>1386</v>
      </c>
      <c r="E1231" t="s">
        <v>1398</v>
      </c>
      <c r="F1231" t="str">
        <f>LEFT(CUIPO_datos_abiertos[[#This Row],[COD_PROGRAMATICO_MGA]],4)</f>
        <v>0</v>
      </c>
      <c r="G1231" t="s">
        <v>1388</v>
      </c>
      <c r="H1231" t="s">
        <v>1389</v>
      </c>
      <c r="I1231" t="s">
        <v>1390</v>
      </c>
      <c r="J1231" t="s">
        <v>1588</v>
      </c>
      <c r="K1231" t="s">
        <v>1392</v>
      </c>
      <c r="L1231" t="s">
        <v>1390</v>
      </c>
      <c r="M1231" t="s">
        <v>1482</v>
      </c>
      <c r="N1231" s="28">
        <v>1046366728</v>
      </c>
      <c r="O1231" s="28">
        <v>1046366728</v>
      </c>
      <c r="P1231" s="28">
        <v>1046366728</v>
      </c>
      <c r="Q1231" s="28" t="str">
        <f>IF(AND(LEN(CUIPO_datos_abiertos[[#This Row],[COD_PROGRAMATICO_MGA]])=7,ISNUMBER(VALUE(CUIPO_datos_abiertos[[#This Row],[COD_PROGRAMATICO_MGA]]))),"VALIDO","")</f>
        <v/>
      </c>
    </row>
    <row r="1232" spans="1:17" hidden="1" x14ac:dyDescent="0.3">
      <c r="A1232">
        <v>20260601</v>
      </c>
      <c r="B1232" t="s">
        <v>1384</v>
      </c>
      <c r="C1232" t="s">
        <v>1388</v>
      </c>
      <c r="D1232" t="s">
        <v>1397</v>
      </c>
      <c r="E1232" t="s">
        <v>1398</v>
      </c>
      <c r="F1232" t="str">
        <f>LEFT(CUIPO_datos_abiertos[[#This Row],[COD_PROGRAMATICO_MGA]],4)</f>
        <v>NO A</v>
      </c>
      <c r="G1232" t="s">
        <v>1390</v>
      </c>
      <c r="H1232" t="s">
        <v>1390</v>
      </c>
      <c r="I1232" t="s">
        <v>1390</v>
      </c>
      <c r="J1232" t="s">
        <v>1390</v>
      </c>
      <c r="K1232" t="s">
        <v>1390</v>
      </c>
      <c r="L1232" t="s">
        <v>1390</v>
      </c>
      <c r="M1232" t="s">
        <v>1390</v>
      </c>
      <c r="N1232" s="28">
        <v>37033181149</v>
      </c>
      <c r="O1232" s="28">
        <v>37033181149</v>
      </c>
      <c r="P1232" s="28">
        <v>36488211598</v>
      </c>
      <c r="Q1232" s="28" t="str">
        <f>IF(AND(LEN(CUIPO_datos_abiertos[[#This Row],[COD_PROGRAMATICO_MGA]])=7,ISNUMBER(VALUE(CUIPO_datos_abiertos[[#This Row],[COD_PROGRAMATICO_MGA]]))),"VALIDO","")</f>
        <v/>
      </c>
    </row>
    <row r="1233" spans="1:17" hidden="1" x14ac:dyDescent="0.3">
      <c r="A1233">
        <v>20260601</v>
      </c>
      <c r="B1233" t="s">
        <v>1384</v>
      </c>
      <c r="C1233" t="s">
        <v>1388</v>
      </c>
      <c r="D1233" t="s">
        <v>1386</v>
      </c>
      <c r="E1233" t="s">
        <v>1394</v>
      </c>
      <c r="F1233" t="str">
        <f>LEFT(CUIPO_datos_abiertos[[#This Row],[COD_PROGRAMATICO_MGA]],4)</f>
        <v>NO A</v>
      </c>
      <c r="G1233" t="s">
        <v>1390</v>
      </c>
      <c r="H1233" t="s">
        <v>1390</v>
      </c>
      <c r="I1233" t="s">
        <v>1390</v>
      </c>
      <c r="J1233" t="s">
        <v>1390</v>
      </c>
      <c r="K1233" t="s">
        <v>1390</v>
      </c>
      <c r="L1233" t="s">
        <v>1390</v>
      </c>
      <c r="M1233" t="s">
        <v>1390</v>
      </c>
      <c r="N1233" s="28">
        <v>29025607584</v>
      </c>
      <c r="O1233" s="28">
        <v>24157224624</v>
      </c>
      <c r="P1233" s="28">
        <v>23717300346</v>
      </c>
      <c r="Q1233" s="28" t="str">
        <f>IF(AND(LEN(CUIPO_datos_abiertos[[#This Row],[COD_PROGRAMATICO_MGA]])=7,ISNUMBER(VALUE(CUIPO_datos_abiertos[[#This Row],[COD_PROGRAMATICO_MGA]]))),"VALIDO","")</f>
        <v/>
      </c>
    </row>
    <row r="1234" spans="1:17" hidden="1" x14ac:dyDescent="0.3">
      <c r="A1234">
        <v>20260601</v>
      </c>
      <c r="B1234" t="s">
        <v>1384</v>
      </c>
      <c r="C1234" t="s">
        <v>1388</v>
      </c>
      <c r="D1234" t="s">
        <v>1397</v>
      </c>
      <c r="E1234" t="s">
        <v>1398</v>
      </c>
      <c r="F1234" t="str">
        <f>LEFT(CUIPO_datos_abiertos[[#This Row],[COD_PROGRAMATICO_MGA]],4)</f>
        <v>NO A</v>
      </c>
      <c r="G1234" t="s">
        <v>1390</v>
      </c>
      <c r="H1234" t="s">
        <v>1390</v>
      </c>
      <c r="I1234" t="s">
        <v>1390</v>
      </c>
      <c r="J1234" t="s">
        <v>1390</v>
      </c>
      <c r="K1234" t="s">
        <v>1390</v>
      </c>
      <c r="L1234" t="s">
        <v>1390</v>
      </c>
      <c r="M1234" t="s">
        <v>1390</v>
      </c>
      <c r="N1234" s="28">
        <v>8523889123</v>
      </c>
      <c r="O1234" s="28">
        <v>8523889123</v>
      </c>
      <c r="P1234" s="28">
        <v>8523889123</v>
      </c>
      <c r="Q1234" s="28" t="str">
        <f>IF(AND(LEN(CUIPO_datos_abiertos[[#This Row],[COD_PROGRAMATICO_MGA]])=7,ISNUMBER(VALUE(CUIPO_datos_abiertos[[#This Row],[COD_PROGRAMATICO_MGA]]))),"VALIDO","")</f>
        <v/>
      </c>
    </row>
    <row r="1235" spans="1:17" hidden="1" x14ac:dyDescent="0.3">
      <c r="A1235">
        <v>20260601</v>
      </c>
      <c r="B1235" t="s">
        <v>1384</v>
      </c>
      <c r="C1235" t="s">
        <v>1388</v>
      </c>
      <c r="D1235" t="s">
        <v>1386</v>
      </c>
      <c r="E1235" t="s">
        <v>1394</v>
      </c>
      <c r="F1235" t="str">
        <f>LEFT(CUIPO_datos_abiertos[[#This Row],[COD_PROGRAMATICO_MGA]],4)</f>
        <v>NO A</v>
      </c>
      <c r="G1235" t="s">
        <v>1390</v>
      </c>
      <c r="H1235" t="s">
        <v>1390</v>
      </c>
      <c r="I1235" t="s">
        <v>1390</v>
      </c>
      <c r="J1235" t="s">
        <v>1390</v>
      </c>
      <c r="K1235" t="s">
        <v>1390</v>
      </c>
      <c r="L1235" t="s">
        <v>1390</v>
      </c>
      <c r="M1235" t="s">
        <v>1390</v>
      </c>
      <c r="N1235" s="28">
        <v>12751831562</v>
      </c>
      <c r="O1235" s="28">
        <v>7883448602</v>
      </c>
      <c r="P1235" s="28">
        <v>7486388841</v>
      </c>
      <c r="Q1235" s="28" t="str">
        <f>IF(AND(LEN(CUIPO_datos_abiertos[[#This Row],[COD_PROGRAMATICO_MGA]])=7,ISNUMBER(VALUE(CUIPO_datos_abiertos[[#This Row],[COD_PROGRAMATICO_MGA]]))),"VALIDO","")</f>
        <v/>
      </c>
    </row>
    <row r="1236" spans="1:17" hidden="1" x14ac:dyDescent="0.3">
      <c r="A1236">
        <v>20260601</v>
      </c>
      <c r="B1236" t="s">
        <v>1384</v>
      </c>
      <c r="C1236" t="s">
        <v>1401</v>
      </c>
      <c r="D1236" t="s">
        <v>1386</v>
      </c>
      <c r="E1236" t="s">
        <v>1402</v>
      </c>
      <c r="F1236" t="str">
        <f>LEFT(CUIPO_datos_abiertos[[#This Row],[COD_PROGRAMATICO_MGA]],4)</f>
        <v>2201</v>
      </c>
      <c r="G1236" t="s">
        <v>51</v>
      </c>
      <c r="H1236" t="s">
        <v>1389</v>
      </c>
      <c r="I1236" t="s">
        <v>1426</v>
      </c>
      <c r="J1236" t="s">
        <v>1404</v>
      </c>
      <c r="K1236" t="s">
        <v>1392</v>
      </c>
      <c r="L1236" t="s">
        <v>1390</v>
      </c>
      <c r="M1236" t="s">
        <v>1459</v>
      </c>
      <c r="N1236" s="28">
        <v>85508800</v>
      </c>
      <c r="O1236" s="28">
        <v>85508800</v>
      </c>
      <c r="P1236" s="28">
        <v>85508800</v>
      </c>
      <c r="Q1236" s="28" t="str">
        <f>IF(AND(LEN(CUIPO_datos_abiertos[[#This Row],[COD_PROGRAMATICO_MGA]])=7,ISNUMBER(VALUE(CUIPO_datos_abiertos[[#This Row],[COD_PROGRAMATICO_MGA]]))),"VALIDO","")</f>
        <v>VALIDO</v>
      </c>
    </row>
    <row r="1237" spans="1:17" hidden="1" x14ac:dyDescent="0.3">
      <c r="A1237">
        <v>20260601</v>
      </c>
      <c r="B1237" t="s">
        <v>1384</v>
      </c>
      <c r="C1237" t="s">
        <v>1388</v>
      </c>
      <c r="D1237" t="s">
        <v>1386</v>
      </c>
      <c r="E1237" t="s">
        <v>1402</v>
      </c>
      <c r="F1237" t="str">
        <f>LEFT(CUIPO_datos_abiertos[[#This Row],[COD_PROGRAMATICO_MGA]],4)</f>
        <v>NO A</v>
      </c>
      <c r="G1237" t="s">
        <v>1390</v>
      </c>
      <c r="H1237" t="s">
        <v>1390</v>
      </c>
      <c r="I1237" t="s">
        <v>1390</v>
      </c>
      <c r="J1237" t="s">
        <v>1390</v>
      </c>
      <c r="K1237" t="s">
        <v>1390</v>
      </c>
      <c r="L1237" t="s">
        <v>1390</v>
      </c>
      <c r="M1237" t="s">
        <v>1390</v>
      </c>
      <c r="N1237" s="28">
        <v>131758987</v>
      </c>
      <c r="O1237" s="28">
        <v>131758987</v>
      </c>
      <c r="P1237" s="28">
        <v>108550182</v>
      </c>
      <c r="Q1237" s="28" t="str">
        <f>IF(AND(LEN(CUIPO_datos_abiertos[[#This Row],[COD_PROGRAMATICO_MGA]])=7,ISNUMBER(VALUE(CUIPO_datos_abiertos[[#This Row],[COD_PROGRAMATICO_MGA]]))),"VALIDO","")</f>
        <v/>
      </c>
    </row>
    <row r="1238" spans="1:17" hidden="1" x14ac:dyDescent="0.3">
      <c r="A1238">
        <v>20260601</v>
      </c>
      <c r="B1238" t="s">
        <v>1384</v>
      </c>
      <c r="C1238" t="s">
        <v>1388</v>
      </c>
      <c r="D1238" t="s">
        <v>1386</v>
      </c>
      <c r="E1238" t="s">
        <v>1398</v>
      </c>
      <c r="F1238" t="str">
        <f>LEFT(CUIPO_datos_abiertos[[#This Row],[COD_PROGRAMATICO_MGA]],4)</f>
        <v>NO A</v>
      </c>
      <c r="G1238" t="s">
        <v>1390</v>
      </c>
      <c r="H1238" t="s">
        <v>1390</v>
      </c>
      <c r="I1238" t="s">
        <v>1390</v>
      </c>
      <c r="J1238" t="s">
        <v>1390</v>
      </c>
      <c r="K1238" t="s">
        <v>1390</v>
      </c>
      <c r="L1238" t="s">
        <v>1390</v>
      </c>
      <c r="M1238" t="s">
        <v>1390</v>
      </c>
      <c r="N1238" s="28">
        <v>187000000</v>
      </c>
      <c r="O1238" s="28">
        <v>124666666</v>
      </c>
      <c r="P1238" s="28">
        <v>124666666</v>
      </c>
      <c r="Q1238" s="28" t="str">
        <f>IF(AND(LEN(CUIPO_datos_abiertos[[#This Row],[COD_PROGRAMATICO_MGA]])=7,ISNUMBER(VALUE(CUIPO_datos_abiertos[[#This Row],[COD_PROGRAMATICO_MGA]]))),"VALIDO","")</f>
        <v/>
      </c>
    </row>
    <row r="1239" spans="1:17" hidden="1" x14ac:dyDescent="0.3">
      <c r="A1239">
        <v>20260601</v>
      </c>
      <c r="B1239" t="s">
        <v>1384</v>
      </c>
      <c r="C1239" t="s">
        <v>1388</v>
      </c>
      <c r="D1239" t="s">
        <v>1386</v>
      </c>
      <c r="E1239" t="s">
        <v>1398</v>
      </c>
      <c r="F1239" t="str">
        <f>LEFT(CUIPO_datos_abiertos[[#This Row],[COD_PROGRAMATICO_MGA]],4)</f>
        <v>NO A</v>
      </c>
      <c r="G1239" t="s">
        <v>1390</v>
      </c>
      <c r="H1239" t="s">
        <v>1390</v>
      </c>
      <c r="I1239" t="s">
        <v>1390</v>
      </c>
      <c r="J1239" t="s">
        <v>1390</v>
      </c>
      <c r="K1239" t="s">
        <v>1390</v>
      </c>
      <c r="L1239" t="s">
        <v>1390</v>
      </c>
      <c r="M1239" t="s">
        <v>1390</v>
      </c>
      <c r="N1239" s="28">
        <v>99064736</v>
      </c>
      <c r="O1239" s="28">
        <v>0</v>
      </c>
      <c r="P1239" s="28">
        <v>0</v>
      </c>
      <c r="Q1239" s="28" t="str">
        <f>IF(AND(LEN(CUIPO_datos_abiertos[[#This Row],[COD_PROGRAMATICO_MGA]])=7,ISNUMBER(VALUE(CUIPO_datos_abiertos[[#This Row],[COD_PROGRAMATICO_MGA]]))),"VALIDO","")</f>
        <v/>
      </c>
    </row>
    <row r="1240" spans="1:17" hidden="1" x14ac:dyDescent="0.3">
      <c r="A1240">
        <v>20260601</v>
      </c>
      <c r="B1240" t="s">
        <v>1384</v>
      </c>
      <c r="C1240" t="s">
        <v>1388</v>
      </c>
      <c r="D1240" t="s">
        <v>1386</v>
      </c>
      <c r="E1240" t="s">
        <v>1394</v>
      </c>
      <c r="F1240" t="str">
        <f>LEFT(CUIPO_datos_abiertos[[#This Row],[COD_PROGRAMATICO_MGA]],4)</f>
        <v>NO A</v>
      </c>
      <c r="G1240" t="s">
        <v>1390</v>
      </c>
      <c r="H1240" t="s">
        <v>1390</v>
      </c>
      <c r="I1240" t="s">
        <v>1390</v>
      </c>
      <c r="J1240" t="s">
        <v>1390</v>
      </c>
      <c r="K1240" t="s">
        <v>1390</v>
      </c>
      <c r="L1240" t="s">
        <v>1390</v>
      </c>
      <c r="M1240" t="s">
        <v>1390</v>
      </c>
      <c r="N1240" s="28">
        <v>930286149</v>
      </c>
      <c r="O1240" s="28">
        <v>0</v>
      </c>
      <c r="P1240" s="28">
        <v>0</v>
      </c>
      <c r="Q1240" s="28" t="str">
        <f>IF(AND(LEN(CUIPO_datos_abiertos[[#This Row],[COD_PROGRAMATICO_MGA]])=7,ISNUMBER(VALUE(CUIPO_datos_abiertos[[#This Row],[COD_PROGRAMATICO_MGA]]))),"VALIDO","")</f>
        <v/>
      </c>
    </row>
    <row r="1241" spans="1:17" hidden="1" x14ac:dyDescent="0.3">
      <c r="A1241">
        <v>20260601</v>
      </c>
      <c r="B1241" t="s">
        <v>1384</v>
      </c>
      <c r="C1241" t="s">
        <v>1388</v>
      </c>
      <c r="D1241" t="s">
        <v>1386</v>
      </c>
      <c r="E1241" t="s">
        <v>1402</v>
      </c>
      <c r="F1241" t="str">
        <f>LEFT(CUIPO_datos_abiertos[[#This Row],[COD_PROGRAMATICO_MGA]],4)</f>
        <v>NO A</v>
      </c>
      <c r="G1241" t="s">
        <v>1390</v>
      </c>
      <c r="H1241" t="s">
        <v>1390</v>
      </c>
      <c r="I1241" t="s">
        <v>1390</v>
      </c>
      <c r="J1241" t="s">
        <v>1390</v>
      </c>
      <c r="K1241" t="s">
        <v>1390</v>
      </c>
      <c r="L1241" t="s">
        <v>1390</v>
      </c>
      <c r="M1241" t="s">
        <v>1390</v>
      </c>
      <c r="N1241" s="28">
        <v>356000000</v>
      </c>
      <c r="O1241" s="28">
        <v>106800000</v>
      </c>
      <c r="P1241" s="28">
        <v>106800000</v>
      </c>
      <c r="Q1241" s="28" t="str">
        <f>IF(AND(LEN(CUIPO_datos_abiertos[[#This Row],[COD_PROGRAMATICO_MGA]])=7,ISNUMBER(VALUE(CUIPO_datos_abiertos[[#This Row],[COD_PROGRAMATICO_MGA]]))),"VALIDO","")</f>
        <v/>
      </c>
    </row>
    <row r="1242" spans="1:17" hidden="1" x14ac:dyDescent="0.3">
      <c r="A1242">
        <v>20260601</v>
      </c>
      <c r="B1242" t="s">
        <v>1384</v>
      </c>
      <c r="C1242" t="s">
        <v>1388</v>
      </c>
      <c r="D1242" t="s">
        <v>1386</v>
      </c>
      <c r="E1242" t="s">
        <v>1443</v>
      </c>
      <c r="F1242" t="str">
        <f>LEFT(CUIPO_datos_abiertos[[#This Row],[COD_PROGRAMATICO_MGA]],4)</f>
        <v>NO A</v>
      </c>
      <c r="G1242" t="s">
        <v>1390</v>
      </c>
      <c r="H1242" t="s">
        <v>1390</v>
      </c>
      <c r="I1242" t="s">
        <v>1390</v>
      </c>
      <c r="J1242" t="s">
        <v>1390</v>
      </c>
      <c r="K1242" t="s">
        <v>1390</v>
      </c>
      <c r="L1242" t="s">
        <v>1390</v>
      </c>
      <c r="M1242" t="s">
        <v>1390</v>
      </c>
      <c r="N1242" s="28">
        <v>396700318</v>
      </c>
      <c r="O1242" s="28">
        <v>227514178</v>
      </c>
      <c r="P1242" s="28">
        <v>219470278</v>
      </c>
      <c r="Q1242" s="28" t="str">
        <f>IF(AND(LEN(CUIPO_datos_abiertos[[#This Row],[COD_PROGRAMATICO_MGA]])=7,ISNUMBER(VALUE(CUIPO_datos_abiertos[[#This Row],[COD_PROGRAMATICO_MGA]]))),"VALIDO","")</f>
        <v/>
      </c>
    </row>
    <row r="1243" spans="1:17" x14ac:dyDescent="0.3">
      <c r="A1243">
        <v>20260601</v>
      </c>
      <c r="B1243" t="s">
        <v>1384</v>
      </c>
      <c r="C1243" t="s">
        <v>1467</v>
      </c>
      <c r="D1243" t="s">
        <v>1386</v>
      </c>
      <c r="E1243" t="s">
        <v>1394</v>
      </c>
      <c r="F1243" t="str">
        <f>LEFT(CUIPO_datos_abiertos[[#This Row],[COD_PROGRAMATICO_MGA]],4)</f>
        <v>1905</v>
      </c>
      <c r="G1243" t="s">
        <v>1437</v>
      </c>
      <c r="H1243" t="s">
        <v>1411</v>
      </c>
      <c r="I1243" t="s">
        <v>1497</v>
      </c>
      <c r="J1243" t="s">
        <v>1462</v>
      </c>
      <c r="K1243" t="s">
        <v>1392</v>
      </c>
      <c r="L1243" t="s">
        <v>1390</v>
      </c>
      <c r="M1243" t="s">
        <v>1390</v>
      </c>
      <c r="N1243" s="28">
        <v>557802609</v>
      </c>
      <c r="O1243" s="28">
        <v>396552880</v>
      </c>
      <c r="P1243" s="28">
        <v>379133484</v>
      </c>
      <c r="Q1243" s="28" t="str">
        <f>IF(AND(LEN(CUIPO_datos_abiertos[[#This Row],[COD_PROGRAMATICO_MGA]])=7,ISNUMBER(VALUE(CUIPO_datos_abiertos[[#This Row],[COD_PROGRAMATICO_MGA]]))),"VALIDO","")</f>
        <v>VALIDO</v>
      </c>
    </row>
    <row r="1244" spans="1:17" hidden="1" x14ac:dyDescent="0.3">
      <c r="A1244">
        <v>20260601</v>
      </c>
      <c r="B1244" t="s">
        <v>1384</v>
      </c>
      <c r="C1244" t="s">
        <v>1390</v>
      </c>
      <c r="D1244" t="s">
        <v>1386</v>
      </c>
      <c r="E1244" t="s">
        <v>1398</v>
      </c>
      <c r="F1244" t="str">
        <f>LEFT(CUIPO_datos_abiertos[[#This Row],[COD_PROGRAMATICO_MGA]],4)</f>
        <v>0</v>
      </c>
      <c r="G1244" t="s">
        <v>1388</v>
      </c>
      <c r="H1244" t="s">
        <v>1389</v>
      </c>
      <c r="I1244" t="s">
        <v>1390</v>
      </c>
      <c r="J1244" t="s">
        <v>1391</v>
      </c>
      <c r="K1244" t="s">
        <v>1392</v>
      </c>
      <c r="L1244" t="s">
        <v>1390</v>
      </c>
      <c r="M1244" t="s">
        <v>1518</v>
      </c>
      <c r="N1244" s="28">
        <v>2051055140</v>
      </c>
      <c r="O1244" s="28">
        <v>2051055140</v>
      </c>
      <c r="P1244" s="28">
        <v>2051055140</v>
      </c>
      <c r="Q1244" s="28" t="str">
        <f>IF(AND(LEN(CUIPO_datos_abiertos[[#This Row],[COD_PROGRAMATICO_MGA]])=7,ISNUMBER(VALUE(CUIPO_datos_abiertos[[#This Row],[COD_PROGRAMATICO_MGA]]))),"VALIDO","")</f>
        <v/>
      </c>
    </row>
    <row r="1245" spans="1:17" hidden="1" x14ac:dyDescent="0.3">
      <c r="A1245">
        <v>20260601</v>
      </c>
      <c r="B1245" t="s">
        <v>1384</v>
      </c>
      <c r="C1245" t="s">
        <v>1388</v>
      </c>
      <c r="D1245" t="s">
        <v>1386</v>
      </c>
      <c r="E1245" t="s">
        <v>1402</v>
      </c>
      <c r="F1245" t="str">
        <f>LEFT(CUIPO_datos_abiertos[[#This Row],[COD_PROGRAMATICO_MGA]],4)</f>
        <v>NO A</v>
      </c>
      <c r="G1245" t="s">
        <v>1390</v>
      </c>
      <c r="H1245" t="s">
        <v>1390</v>
      </c>
      <c r="I1245" t="s">
        <v>1390</v>
      </c>
      <c r="J1245" t="s">
        <v>1390</v>
      </c>
      <c r="K1245" t="s">
        <v>1390</v>
      </c>
      <c r="L1245" t="s">
        <v>1390</v>
      </c>
      <c r="M1245" t="s">
        <v>1390</v>
      </c>
      <c r="N1245" s="28">
        <v>34462939240</v>
      </c>
      <c r="O1245" s="28">
        <v>13567964565</v>
      </c>
      <c r="P1245" s="28">
        <v>13547970856</v>
      </c>
      <c r="Q1245" s="28" t="str">
        <f>IF(AND(LEN(CUIPO_datos_abiertos[[#This Row],[COD_PROGRAMATICO_MGA]])=7,ISNUMBER(VALUE(CUIPO_datos_abiertos[[#This Row],[COD_PROGRAMATICO_MGA]]))),"VALIDO","")</f>
        <v/>
      </c>
    </row>
    <row r="1246" spans="1:17" hidden="1" x14ac:dyDescent="0.3">
      <c r="A1246">
        <v>20260601</v>
      </c>
      <c r="B1246" t="s">
        <v>1384</v>
      </c>
      <c r="C1246" t="s">
        <v>1784</v>
      </c>
      <c r="D1246" t="s">
        <v>1386</v>
      </c>
      <c r="E1246" t="s">
        <v>1398</v>
      </c>
      <c r="F1246" t="str">
        <f>LEFT(CUIPO_datos_abiertos[[#This Row],[COD_PROGRAMATICO_MGA]],4)</f>
        <v>3301</v>
      </c>
      <c r="G1246" t="s">
        <v>93</v>
      </c>
      <c r="H1246" t="s">
        <v>1389</v>
      </c>
      <c r="I1246" t="s">
        <v>1390</v>
      </c>
      <c r="J1246" t="s">
        <v>1425</v>
      </c>
      <c r="K1246" t="s">
        <v>1392</v>
      </c>
      <c r="L1246" t="s">
        <v>1390</v>
      </c>
      <c r="M1246" t="s">
        <v>1451</v>
      </c>
      <c r="N1246" s="28">
        <v>721243321</v>
      </c>
      <c r="O1246" s="28">
        <v>721243321</v>
      </c>
      <c r="P1246" s="28">
        <v>721243321</v>
      </c>
      <c r="Q1246" s="28" t="str">
        <f>IF(AND(LEN(CUIPO_datos_abiertos[[#This Row],[COD_PROGRAMATICO_MGA]])=7,ISNUMBER(VALUE(CUIPO_datos_abiertos[[#This Row],[COD_PROGRAMATICO_MGA]]))),"VALIDO","")</f>
        <v>VALIDO</v>
      </c>
    </row>
    <row r="1247" spans="1:17" hidden="1" x14ac:dyDescent="0.3">
      <c r="A1247">
        <v>20260601</v>
      </c>
      <c r="B1247" t="s">
        <v>1384</v>
      </c>
      <c r="C1247" t="s">
        <v>1579</v>
      </c>
      <c r="D1247" t="s">
        <v>1386</v>
      </c>
      <c r="E1247" t="s">
        <v>1398</v>
      </c>
      <c r="F1247" t="str">
        <f>LEFT(CUIPO_datos_abiertos[[#This Row],[COD_PROGRAMATICO_MGA]],4)</f>
        <v>2301</v>
      </c>
      <c r="G1247" t="s">
        <v>1662</v>
      </c>
      <c r="H1247" t="s">
        <v>1411</v>
      </c>
      <c r="I1247" t="s">
        <v>1390</v>
      </c>
      <c r="J1247" t="s">
        <v>1501</v>
      </c>
      <c r="K1247" t="s">
        <v>1392</v>
      </c>
      <c r="L1247" t="s">
        <v>1390</v>
      </c>
      <c r="M1247" t="s">
        <v>1390</v>
      </c>
      <c r="N1247" s="28">
        <v>1509302501</v>
      </c>
      <c r="O1247" s="28">
        <v>1509302501</v>
      </c>
      <c r="P1247" s="28">
        <v>1509302501</v>
      </c>
      <c r="Q1247" s="28" t="str">
        <f>IF(AND(LEN(CUIPO_datos_abiertos[[#This Row],[COD_PROGRAMATICO_MGA]])=7,ISNUMBER(VALUE(CUIPO_datos_abiertos[[#This Row],[COD_PROGRAMATICO_MGA]]))),"VALIDO","")</f>
        <v>VALIDO</v>
      </c>
    </row>
    <row r="1248" spans="1:17" hidden="1" x14ac:dyDescent="0.3">
      <c r="A1248">
        <v>20260601</v>
      </c>
      <c r="B1248" t="s">
        <v>1384</v>
      </c>
      <c r="C1248" t="s">
        <v>1385</v>
      </c>
      <c r="D1248" t="s">
        <v>1386</v>
      </c>
      <c r="E1248" t="s">
        <v>1394</v>
      </c>
      <c r="F1248" t="str">
        <f>LEFT(CUIPO_datos_abiertos[[#This Row],[COD_PROGRAMATICO_MGA]],4)</f>
        <v>0</v>
      </c>
      <c r="G1248" t="s">
        <v>1388</v>
      </c>
      <c r="H1248" t="s">
        <v>1389</v>
      </c>
      <c r="I1248" t="s">
        <v>1405</v>
      </c>
      <c r="J1248" t="s">
        <v>1406</v>
      </c>
      <c r="K1248" t="s">
        <v>1392</v>
      </c>
      <c r="L1248" t="s">
        <v>1390</v>
      </c>
      <c r="M1248" t="s">
        <v>1459</v>
      </c>
      <c r="N1248" s="28">
        <v>18051700</v>
      </c>
      <c r="O1248" s="28">
        <v>18051700</v>
      </c>
      <c r="P1248" s="28">
        <v>14919300</v>
      </c>
      <c r="Q1248" s="28" t="str">
        <f>IF(AND(LEN(CUIPO_datos_abiertos[[#This Row],[COD_PROGRAMATICO_MGA]])=7,ISNUMBER(VALUE(CUIPO_datos_abiertos[[#This Row],[COD_PROGRAMATICO_MGA]]))),"VALIDO","")</f>
        <v/>
      </c>
    </row>
    <row r="1249" spans="1:17" hidden="1" x14ac:dyDescent="0.3">
      <c r="A1249">
        <v>20260601</v>
      </c>
      <c r="B1249" t="s">
        <v>1384</v>
      </c>
      <c r="C1249" t="s">
        <v>1542</v>
      </c>
      <c r="D1249" t="s">
        <v>1397</v>
      </c>
      <c r="E1249" t="s">
        <v>1398</v>
      </c>
      <c r="F1249" t="str">
        <f>LEFT(CUIPO_datos_abiertos[[#This Row],[COD_PROGRAMATICO_MGA]],4)</f>
        <v>4599</v>
      </c>
      <c r="G1249" t="s">
        <v>86</v>
      </c>
      <c r="H1249" t="s">
        <v>1389</v>
      </c>
      <c r="I1249" t="s">
        <v>1390</v>
      </c>
      <c r="J1249" t="s">
        <v>1501</v>
      </c>
      <c r="K1249" t="s">
        <v>1392</v>
      </c>
      <c r="L1249" t="s">
        <v>1390</v>
      </c>
      <c r="M1249" t="s">
        <v>1390</v>
      </c>
      <c r="N1249" s="28">
        <v>41797501</v>
      </c>
      <c r="O1249" s="28">
        <v>41797501</v>
      </c>
      <c r="P1249" s="28">
        <v>41797501</v>
      </c>
      <c r="Q1249" s="28" t="str">
        <f>IF(AND(LEN(CUIPO_datos_abiertos[[#This Row],[COD_PROGRAMATICO_MGA]])=7,ISNUMBER(VALUE(CUIPO_datos_abiertos[[#This Row],[COD_PROGRAMATICO_MGA]]))),"VALIDO","")</f>
        <v>VALIDO</v>
      </c>
    </row>
    <row r="1250" spans="1:17" hidden="1" x14ac:dyDescent="0.3">
      <c r="A1250">
        <v>20260601</v>
      </c>
      <c r="B1250" t="s">
        <v>1384</v>
      </c>
      <c r="C1250" t="s">
        <v>1401</v>
      </c>
      <c r="D1250" t="s">
        <v>1386</v>
      </c>
      <c r="E1250" t="s">
        <v>1402</v>
      </c>
      <c r="F1250" t="str">
        <f>LEFT(CUIPO_datos_abiertos[[#This Row],[COD_PROGRAMATICO_MGA]],4)</f>
        <v>2201</v>
      </c>
      <c r="G1250" t="s">
        <v>51</v>
      </c>
      <c r="H1250" t="s">
        <v>1389</v>
      </c>
      <c r="I1250" t="s">
        <v>1403</v>
      </c>
      <c r="J1250" t="s">
        <v>1404</v>
      </c>
      <c r="K1250" t="s">
        <v>1392</v>
      </c>
      <c r="L1250" t="s">
        <v>1390</v>
      </c>
      <c r="M1250" t="s">
        <v>1409</v>
      </c>
      <c r="N1250" s="28">
        <v>7453138700</v>
      </c>
      <c r="O1250" s="28">
        <v>7453138700</v>
      </c>
      <c r="P1250" s="28">
        <v>5952460600</v>
      </c>
      <c r="Q1250" s="28" t="str">
        <f>IF(AND(LEN(CUIPO_datos_abiertos[[#This Row],[COD_PROGRAMATICO_MGA]])=7,ISNUMBER(VALUE(CUIPO_datos_abiertos[[#This Row],[COD_PROGRAMATICO_MGA]]))),"VALIDO","")</f>
        <v>VALIDO</v>
      </c>
    </row>
    <row r="1251" spans="1:17" hidden="1" x14ac:dyDescent="0.3">
      <c r="A1251">
        <v>20260601</v>
      </c>
      <c r="B1251" t="s">
        <v>1384</v>
      </c>
      <c r="C1251" t="s">
        <v>1605</v>
      </c>
      <c r="D1251" t="s">
        <v>1386</v>
      </c>
      <c r="E1251" t="s">
        <v>1394</v>
      </c>
      <c r="F1251" t="str">
        <f>LEFT(CUIPO_datos_abiertos[[#This Row],[COD_PROGRAMATICO_MGA]],4)</f>
        <v>1903</v>
      </c>
      <c r="G1251" t="s">
        <v>78</v>
      </c>
      <c r="H1251" t="s">
        <v>1419</v>
      </c>
      <c r="I1251" t="s">
        <v>1762</v>
      </c>
      <c r="J1251" t="s">
        <v>1462</v>
      </c>
      <c r="K1251" t="s">
        <v>1392</v>
      </c>
      <c r="L1251" t="s">
        <v>1390</v>
      </c>
      <c r="M1251" t="s">
        <v>1390</v>
      </c>
      <c r="N1251" s="28">
        <v>77280300</v>
      </c>
      <c r="O1251" s="28">
        <v>64400250</v>
      </c>
      <c r="P1251" s="28">
        <v>60106900</v>
      </c>
      <c r="Q1251" s="28" t="str">
        <f>IF(AND(LEN(CUIPO_datos_abiertos[[#This Row],[COD_PROGRAMATICO_MGA]])=7,ISNUMBER(VALUE(CUIPO_datos_abiertos[[#This Row],[COD_PROGRAMATICO_MGA]]))),"VALIDO","")</f>
        <v>VALIDO</v>
      </c>
    </row>
    <row r="1252" spans="1:17" hidden="1" x14ac:dyDescent="0.3">
      <c r="A1252">
        <v>20260601</v>
      </c>
      <c r="B1252" t="s">
        <v>1384</v>
      </c>
      <c r="C1252" t="s">
        <v>1388</v>
      </c>
      <c r="D1252" t="s">
        <v>1386</v>
      </c>
      <c r="E1252" t="s">
        <v>1402</v>
      </c>
      <c r="F1252" t="str">
        <f>LEFT(CUIPO_datos_abiertos[[#This Row],[COD_PROGRAMATICO_MGA]],4)</f>
        <v>NO A</v>
      </c>
      <c r="G1252" t="s">
        <v>1390</v>
      </c>
      <c r="H1252" t="s">
        <v>1390</v>
      </c>
      <c r="I1252" t="s">
        <v>1390</v>
      </c>
      <c r="J1252" t="s">
        <v>1390</v>
      </c>
      <c r="K1252" t="s">
        <v>1390</v>
      </c>
      <c r="L1252" t="s">
        <v>1390</v>
      </c>
      <c r="M1252" t="s">
        <v>1390</v>
      </c>
      <c r="N1252" s="28">
        <v>431573490</v>
      </c>
      <c r="O1252" s="28">
        <v>431573490</v>
      </c>
      <c r="P1252" s="28">
        <v>408364685</v>
      </c>
      <c r="Q1252" s="28" t="str">
        <f>IF(AND(LEN(CUIPO_datos_abiertos[[#This Row],[COD_PROGRAMATICO_MGA]])=7,ISNUMBER(VALUE(CUIPO_datos_abiertos[[#This Row],[COD_PROGRAMATICO_MGA]]))),"VALIDO","")</f>
        <v/>
      </c>
    </row>
    <row r="1253" spans="1:17" hidden="1" x14ac:dyDescent="0.3">
      <c r="A1253">
        <v>20260601</v>
      </c>
      <c r="B1253" t="s">
        <v>1384</v>
      </c>
      <c r="C1253" t="s">
        <v>1481</v>
      </c>
      <c r="D1253" t="s">
        <v>1386</v>
      </c>
      <c r="E1253" t="s">
        <v>1398</v>
      </c>
      <c r="F1253" t="str">
        <f>LEFT(CUIPO_datos_abiertos[[#This Row],[COD_PROGRAMATICO_MGA]],4)</f>
        <v>2102</v>
      </c>
      <c r="G1253" t="s">
        <v>90</v>
      </c>
      <c r="H1253" t="s">
        <v>1389</v>
      </c>
      <c r="I1253" t="s">
        <v>1390</v>
      </c>
      <c r="J1253" t="s">
        <v>1425</v>
      </c>
      <c r="K1253" t="s">
        <v>1392</v>
      </c>
      <c r="L1253" t="s">
        <v>1390</v>
      </c>
      <c r="M1253" t="s">
        <v>1390</v>
      </c>
      <c r="N1253" s="28">
        <v>428625645</v>
      </c>
      <c r="O1253" s="28">
        <v>0</v>
      </c>
      <c r="P1253" s="28">
        <v>0</v>
      </c>
      <c r="Q1253" s="28" t="str">
        <f>IF(AND(LEN(CUIPO_datos_abiertos[[#This Row],[COD_PROGRAMATICO_MGA]])=7,ISNUMBER(VALUE(CUIPO_datos_abiertos[[#This Row],[COD_PROGRAMATICO_MGA]]))),"VALIDO","")</f>
        <v>VALIDO</v>
      </c>
    </row>
    <row r="1254" spans="1:17" x14ac:dyDescent="0.3">
      <c r="A1254">
        <v>20260601</v>
      </c>
      <c r="B1254" t="s">
        <v>1384</v>
      </c>
      <c r="C1254" t="s">
        <v>1467</v>
      </c>
      <c r="D1254" t="s">
        <v>1386</v>
      </c>
      <c r="E1254" t="s">
        <v>1394</v>
      </c>
      <c r="F1254" t="str">
        <f>LEFT(CUIPO_datos_abiertos[[#This Row],[COD_PROGRAMATICO_MGA]],4)</f>
        <v>1903</v>
      </c>
      <c r="G1254" t="s">
        <v>1537</v>
      </c>
      <c r="H1254" t="s">
        <v>1419</v>
      </c>
      <c r="I1254" t="s">
        <v>1755</v>
      </c>
      <c r="J1254" t="s">
        <v>1462</v>
      </c>
      <c r="K1254" t="s">
        <v>1392</v>
      </c>
      <c r="L1254" t="s">
        <v>1390</v>
      </c>
      <c r="M1254" t="s">
        <v>1390</v>
      </c>
      <c r="N1254" s="28">
        <v>77280300</v>
      </c>
      <c r="O1254" s="28">
        <v>17173400</v>
      </c>
      <c r="P1254" s="28">
        <v>17173400</v>
      </c>
      <c r="Q1254" s="28" t="str">
        <f>IF(AND(LEN(CUIPO_datos_abiertos[[#This Row],[COD_PROGRAMATICO_MGA]])=7,ISNUMBER(VALUE(CUIPO_datos_abiertos[[#This Row],[COD_PROGRAMATICO_MGA]]))),"VALIDO","")</f>
        <v>VALIDO</v>
      </c>
    </row>
    <row r="1255" spans="1:17" hidden="1" x14ac:dyDescent="0.3">
      <c r="A1255">
        <v>20260601</v>
      </c>
      <c r="B1255" t="s">
        <v>1384</v>
      </c>
      <c r="C1255" t="s">
        <v>1678</v>
      </c>
      <c r="D1255" t="s">
        <v>1397</v>
      </c>
      <c r="E1255" t="s">
        <v>1398</v>
      </c>
      <c r="F1255" t="str">
        <f>LEFT(CUIPO_datos_abiertos[[#This Row],[COD_PROGRAMATICO_MGA]],4)</f>
        <v>4102</v>
      </c>
      <c r="G1255" t="s">
        <v>164</v>
      </c>
      <c r="H1255" t="s">
        <v>1411</v>
      </c>
      <c r="I1255" t="s">
        <v>1390</v>
      </c>
      <c r="J1255" t="s">
        <v>1391</v>
      </c>
      <c r="K1255" t="s">
        <v>1392</v>
      </c>
      <c r="L1255" t="s">
        <v>1390</v>
      </c>
      <c r="M1255" t="s">
        <v>1390</v>
      </c>
      <c r="N1255" s="28">
        <v>74258000</v>
      </c>
      <c r="O1255" s="28">
        <v>74258000</v>
      </c>
      <c r="P1255" s="28">
        <v>74258000</v>
      </c>
      <c r="Q1255" s="28" t="str">
        <f>IF(AND(LEN(CUIPO_datos_abiertos[[#This Row],[COD_PROGRAMATICO_MGA]])=7,ISNUMBER(VALUE(CUIPO_datos_abiertos[[#This Row],[COD_PROGRAMATICO_MGA]]))),"VALIDO","")</f>
        <v>VALIDO</v>
      </c>
    </row>
    <row r="1256" spans="1:17" hidden="1" x14ac:dyDescent="0.3">
      <c r="A1256">
        <v>20260601</v>
      </c>
      <c r="B1256" t="s">
        <v>1384</v>
      </c>
      <c r="C1256" t="s">
        <v>1388</v>
      </c>
      <c r="D1256" t="s">
        <v>1386</v>
      </c>
      <c r="E1256" t="s">
        <v>1387</v>
      </c>
      <c r="F1256" t="str">
        <f>LEFT(CUIPO_datos_abiertos[[#This Row],[COD_PROGRAMATICO_MGA]],4)</f>
        <v>NO A</v>
      </c>
      <c r="G1256" t="s">
        <v>1390</v>
      </c>
      <c r="H1256" t="s">
        <v>1390</v>
      </c>
      <c r="I1256" t="s">
        <v>1390</v>
      </c>
      <c r="J1256" t="s">
        <v>1390</v>
      </c>
      <c r="K1256" t="s">
        <v>1390</v>
      </c>
      <c r="L1256" t="s">
        <v>1390</v>
      </c>
      <c r="M1256" t="s">
        <v>1390</v>
      </c>
      <c r="N1256" s="28">
        <v>259359938</v>
      </c>
      <c r="O1256" s="28">
        <v>259359938</v>
      </c>
      <c r="P1256" s="28">
        <v>259359938</v>
      </c>
      <c r="Q1256" s="28" t="str">
        <f>IF(AND(LEN(CUIPO_datos_abiertos[[#This Row],[COD_PROGRAMATICO_MGA]])=7,ISNUMBER(VALUE(CUIPO_datos_abiertos[[#This Row],[COD_PROGRAMATICO_MGA]]))),"VALIDO","")</f>
        <v/>
      </c>
    </row>
    <row r="1257" spans="1:17" hidden="1" x14ac:dyDescent="0.3">
      <c r="A1257">
        <v>20260601</v>
      </c>
      <c r="B1257" t="s">
        <v>1384</v>
      </c>
      <c r="C1257" t="s">
        <v>1385</v>
      </c>
      <c r="D1257" t="s">
        <v>1386</v>
      </c>
      <c r="E1257" t="s">
        <v>1394</v>
      </c>
      <c r="F1257" t="str">
        <f>LEFT(CUIPO_datos_abiertos[[#This Row],[COD_PROGRAMATICO_MGA]],4)</f>
        <v>0</v>
      </c>
      <c r="G1257" t="s">
        <v>1388</v>
      </c>
      <c r="H1257" t="s">
        <v>1389</v>
      </c>
      <c r="I1257" t="s">
        <v>1405</v>
      </c>
      <c r="J1257" t="s">
        <v>1406</v>
      </c>
      <c r="K1257" t="s">
        <v>1392</v>
      </c>
      <c r="L1257" t="s">
        <v>1390</v>
      </c>
      <c r="M1257" t="s">
        <v>1390</v>
      </c>
      <c r="N1257" s="28">
        <v>34391359</v>
      </c>
      <c r="O1257" s="28">
        <v>34391359</v>
      </c>
      <c r="P1257" s="28">
        <v>34391359</v>
      </c>
      <c r="Q1257" s="28" t="str">
        <f>IF(AND(LEN(CUIPO_datos_abiertos[[#This Row],[COD_PROGRAMATICO_MGA]])=7,ISNUMBER(VALUE(CUIPO_datos_abiertos[[#This Row],[COD_PROGRAMATICO_MGA]]))),"VALIDO","")</f>
        <v/>
      </c>
    </row>
    <row r="1258" spans="1:17" x14ac:dyDescent="0.3">
      <c r="A1258">
        <v>20260601</v>
      </c>
      <c r="B1258" t="s">
        <v>1384</v>
      </c>
      <c r="C1258" t="s">
        <v>1467</v>
      </c>
      <c r="D1258" t="s">
        <v>1386</v>
      </c>
      <c r="E1258" t="s">
        <v>1394</v>
      </c>
      <c r="F1258" t="str">
        <f>LEFT(CUIPO_datos_abiertos[[#This Row],[COD_PROGRAMATICO_MGA]],4)</f>
        <v>1901</v>
      </c>
      <c r="G1258" t="s">
        <v>1785</v>
      </c>
      <c r="H1258" t="s">
        <v>1419</v>
      </c>
      <c r="I1258" t="s">
        <v>1497</v>
      </c>
      <c r="J1258" t="s">
        <v>1462</v>
      </c>
      <c r="K1258" t="s">
        <v>1392</v>
      </c>
      <c r="L1258" t="s">
        <v>1390</v>
      </c>
      <c r="M1258" t="s">
        <v>1390</v>
      </c>
      <c r="N1258" s="28">
        <v>38640150</v>
      </c>
      <c r="O1258" s="28">
        <v>25760100</v>
      </c>
      <c r="P1258" s="28">
        <v>25760100</v>
      </c>
      <c r="Q1258" s="28" t="str">
        <f>IF(AND(LEN(CUIPO_datos_abiertos[[#This Row],[COD_PROGRAMATICO_MGA]])=7,ISNUMBER(VALUE(CUIPO_datos_abiertos[[#This Row],[COD_PROGRAMATICO_MGA]]))),"VALIDO","")</f>
        <v>VALIDO</v>
      </c>
    </row>
    <row r="1259" spans="1:17" hidden="1" x14ac:dyDescent="0.3">
      <c r="A1259">
        <v>20260601</v>
      </c>
      <c r="B1259" t="s">
        <v>1384</v>
      </c>
      <c r="C1259" t="s">
        <v>1388</v>
      </c>
      <c r="D1259" t="s">
        <v>1386</v>
      </c>
      <c r="E1259" t="s">
        <v>1398</v>
      </c>
      <c r="F1259" t="str">
        <f>LEFT(CUIPO_datos_abiertos[[#This Row],[COD_PROGRAMATICO_MGA]],4)</f>
        <v>0</v>
      </c>
      <c r="G1259" t="s">
        <v>1388</v>
      </c>
      <c r="H1259" t="s">
        <v>1389</v>
      </c>
      <c r="I1259" t="s">
        <v>1390</v>
      </c>
      <c r="J1259" t="s">
        <v>1391</v>
      </c>
      <c r="K1259" t="s">
        <v>1392</v>
      </c>
      <c r="L1259" t="s">
        <v>1390</v>
      </c>
      <c r="M1259" t="s">
        <v>1390</v>
      </c>
      <c r="N1259" s="28">
        <v>89156787</v>
      </c>
      <c r="O1259" s="28">
        <v>89156787</v>
      </c>
      <c r="P1259" s="28">
        <v>89156787</v>
      </c>
      <c r="Q1259" s="28" t="str">
        <f>IF(AND(LEN(CUIPO_datos_abiertos[[#This Row],[COD_PROGRAMATICO_MGA]])=7,ISNUMBER(VALUE(CUIPO_datos_abiertos[[#This Row],[COD_PROGRAMATICO_MGA]]))),"VALIDO","")</f>
        <v/>
      </c>
    </row>
    <row r="1260" spans="1:17" hidden="1" x14ac:dyDescent="0.3">
      <c r="A1260">
        <v>20260601</v>
      </c>
      <c r="B1260" t="s">
        <v>1384</v>
      </c>
      <c r="C1260" t="s">
        <v>1388</v>
      </c>
      <c r="D1260" t="s">
        <v>1386</v>
      </c>
      <c r="E1260" t="s">
        <v>1398</v>
      </c>
      <c r="F1260" t="str">
        <f>LEFT(CUIPO_datos_abiertos[[#This Row],[COD_PROGRAMATICO_MGA]],4)</f>
        <v>0</v>
      </c>
      <c r="G1260" t="s">
        <v>1388</v>
      </c>
      <c r="H1260" t="s">
        <v>1389</v>
      </c>
      <c r="I1260" t="s">
        <v>1390</v>
      </c>
      <c r="J1260" t="s">
        <v>1391</v>
      </c>
      <c r="K1260" t="s">
        <v>1392</v>
      </c>
      <c r="L1260" t="s">
        <v>1390</v>
      </c>
      <c r="M1260" t="s">
        <v>1390</v>
      </c>
      <c r="N1260" s="28">
        <v>1741428994</v>
      </c>
      <c r="O1260" s="28">
        <v>1741428994</v>
      </c>
      <c r="P1260" s="28">
        <v>1470903894</v>
      </c>
      <c r="Q1260" s="28" t="str">
        <f>IF(AND(LEN(CUIPO_datos_abiertos[[#This Row],[COD_PROGRAMATICO_MGA]])=7,ISNUMBER(VALUE(CUIPO_datos_abiertos[[#This Row],[COD_PROGRAMATICO_MGA]]))),"VALIDO","")</f>
        <v/>
      </c>
    </row>
    <row r="1261" spans="1:17" hidden="1" x14ac:dyDescent="0.3">
      <c r="A1261">
        <v>20260601</v>
      </c>
      <c r="B1261" t="s">
        <v>1384</v>
      </c>
      <c r="C1261" t="s">
        <v>1388</v>
      </c>
      <c r="D1261" t="s">
        <v>1386</v>
      </c>
      <c r="E1261" t="s">
        <v>1394</v>
      </c>
      <c r="F1261" t="str">
        <f>LEFT(CUIPO_datos_abiertos[[#This Row],[COD_PROGRAMATICO_MGA]],4)</f>
        <v>NO A</v>
      </c>
      <c r="G1261" t="s">
        <v>1390</v>
      </c>
      <c r="H1261" t="s">
        <v>1390</v>
      </c>
      <c r="I1261" t="s">
        <v>1390</v>
      </c>
      <c r="J1261" t="s">
        <v>1390</v>
      </c>
      <c r="K1261" t="s">
        <v>1390</v>
      </c>
      <c r="L1261" t="s">
        <v>1390</v>
      </c>
      <c r="M1261" t="s">
        <v>1390</v>
      </c>
      <c r="N1261" s="28">
        <v>3768339435</v>
      </c>
      <c r="O1261" s="28">
        <v>3768339435</v>
      </c>
      <c r="P1261" s="28">
        <v>3223484617</v>
      </c>
      <c r="Q1261" s="28" t="str">
        <f>IF(AND(LEN(CUIPO_datos_abiertos[[#This Row],[COD_PROGRAMATICO_MGA]])=7,ISNUMBER(VALUE(CUIPO_datos_abiertos[[#This Row],[COD_PROGRAMATICO_MGA]]))),"VALIDO","")</f>
        <v/>
      </c>
    </row>
    <row r="1262" spans="1:17" hidden="1" x14ac:dyDescent="0.3">
      <c r="A1262">
        <v>20260601</v>
      </c>
      <c r="B1262" t="s">
        <v>1384</v>
      </c>
      <c r="C1262" t="s">
        <v>1551</v>
      </c>
      <c r="D1262" t="s">
        <v>1386</v>
      </c>
      <c r="E1262" t="s">
        <v>1398</v>
      </c>
      <c r="F1262" t="str">
        <f>LEFT(CUIPO_datos_abiertos[[#This Row],[COD_PROGRAMATICO_MGA]],4)</f>
        <v>3502</v>
      </c>
      <c r="G1262" t="s">
        <v>1552</v>
      </c>
      <c r="H1262" t="s">
        <v>1389</v>
      </c>
      <c r="I1262" t="s">
        <v>1390</v>
      </c>
      <c r="J1262" t="s">
        <v>1439</v>
      </c>
      <c r="K1262" t="s">
        <v>1392</v>
      </c>
      <c r="L1262" t="s">
        <v>1390</v>
      </c>
      <c r="M1262" t="s">
        <v>1390</v>
      </c>
      <c r="N1262" s="28">
        <v>2534579874</v>
      </c>
      <c r="O1262" s="28">
        <v>2158642029</v>
      </c>
      <c r="P1262" s="28">
        <v>2158642029</v>
      </c>
      <c r="Q1262" s="28" t="str">
        <f>IF(AND(LEN(CUIPO_datos_abiertos[[#This Row],[COD_PROGRAMATICO_MGA]])=7,ISNUMBER(VALUE(CUIPO_datos_abiertos[[#This Row],[COD_PROGRAMATICO_MGA]]))),"VALIDO","")</f>
        <v>VALIDO</v>
      </c>
    </row>
    <row r="1263" spans="1:17" hidden="1" x14ac:dyDescent="0.3">
      <c r="A1263">
        <v>20260601</v>
      </c>
      <c r="B1263" t="s">
        <v>1384</v>
      </c>
      <c r="C1263" t="s">
        <v>1385</v>
      </c>
      <c r="D1263" t="s">
        <v>1386</v>
      </c>
      <c r="E1263" t="s">
        <v>1387</v>
      </c>
      <c r="F1263" t="str">
        <f>LEFT(CUIPO_datos_abiertos[[#This Row],[COD_PROGRAMATICO_MGA]],4)</f>
        <v>0</v>
      </c>
      <c r="G1263" t="s">
        <v>1388</v>
      </c>
      <c r="H1263" t="s">
        <v>1389</v>
      </c>
      <c r="I1263" t="s">
        <v>1390</v>
      </c>
      <c r="J1263" t="s">
        <v>1391</v>
      </c>
      <c r="K1263" t="s">
        <v>1392</v>
      </c>
      <c r="L1263" t="s">
        <v>1390</v>
      </c>
      <c r="M1263" t="s">
        <v>1422</v>
      </c>
      <c r="N1263" s="28">
        <v>15492726</v>
      </c>
      <c r="O1263" s="28">
        <v>15492726</v>
      </c>
      <c r="P1263" s="28">
        <v>15492726</v>
      </c>
      <c r="Q1263" s="28" t="str">
        <f>IF(AND(LEN(CUIPO_datos_abiertos[[#This Row],[COD_PROGRAMATICO_MGA]])=7,ISNUMBER(VALUE(CUIPO_datos_abiertos[[#This Row],[COD_PROGRAMATICO_MGA]]))),"VALIDO","")</f>
        <v/>
      </c>
    </row>
    <row r="1264" spans="1:17" hidden="1" x14ac:dyDescent="0.3">
      <c r="A1264">
        <v>20260601</v>
      </c>
      <c r="B1264" t="s">
        <v>1384</v>
      </c>
      <c r="C1264" t="s">
        <v>1401</v>
      </c>
      <c r="D1264" t="s">
        <v>1386</v>
      </c>
      <c r="E1264" t="s">
        <v>1402</v>
      </c>
      <c r="F1264" t="str">
        <f>LEFT(CUIPO_datos_abiertos[[#This Row],[COD_PROGRAMATICO_MGA]],4)</f>
        <v>2201</v>
      </c>
      <c r="G1264" t="s">
        <v>51</v>
      </c>
      <c r="H1264" t="s">
        <v>1389</v>
      </c>
      <c r="I1264" t="s">
        <v>1426</v>
      </c>
      <c r="J1264" t="s">
        <v>1404</v>
      </c>
      <c r="K1264" t="s">
        <v>1392</v>
      </c>
      <c r="L1264" t="s">
        <v>1390</v>
      </c>
      <c r="M1264" t="s">
        <v>1390</v>
      </c>
      <c r="N1264" s="28">
        <v>46811255</v>
      </c>
      <c r="O1264" s="28">
        <v>46811255</v>
      </c>
      <c r="P1264" s="28">
        <v>46811255</v>
      </c>
      <c r="Q1264" s="28" t="str">
        <f>IF(AND(LEN(CUIPO_datos_abiertos[[#This Row],[COD_PROGRAMATICO_MGA]])=7,ISNUMBER(VALUE(CUIPO_datos_abiertos[[#This Row],[COD_PROGRAMATICO_MGA]]))),"VALIDO","")</f>
        <v>VALIDO</v>
      </c>
    </row>
    <row r="1265" spans="1:17" hidden="1" x14ac:dyDescent="0.3">
      <c r="A1265">
        <v>20260601</v>
      </c>
      <c r="B1265" t="s">
        <v>1384</v>
      </c>
      <c r="C1265" t="s">
        <v>1388</v>
      </c>
      <c r="D1265" t="s">
        <v>1386</v>
      </c>
      <c r="E1265" t="s">
        <v>1387</v>
      </c>
      <c r="F1265" t="str">
        <f>LEFT(CUIPO_datos_abiertos[[#This Row],[COD_PROGRAMATICO_MGA]],4)</f>
        <v>0</v>
      </c>
      <c r="G1265" t="s">
        <v>1388</v>
      </c>
      <c r="H1265" t="s">
        <v>1389</v>
      </c>
      <c r="I1265" t="s">
        <v>1390</v>
      </c>
      <c r="J1265" t="s">
        <v>1391</v>
      </c>
      <c r="K1265" t="s">
        <v>1392</v>
      </c>
      <c r="L1265" t="s">
        <v>1390</v>
      </c>
      <c r="M1265" t="s">
        <v>1390</v>
      </c>
      <c r="N1265" s="28">
        <v>1857360064</v>
      </c>
      <c r="O1265" s="28">
        <v>1857360064</v>
      </c>
      <c r="P1265" s="28">
        <v>1857360064</v>
      </c>
      <c r="Q1265" s="28" t="str">
        <f>IF(AND(LEN(CUIPO_datos_abiertos[[#This Row],[COD_PROGRAMATICO_MGA]])=7,ISNUMBER(VALUE(CUIPO_datos_abiertos[[#This Row],[COD_PROGRAMATICO_MGA]]))),"VALIDO","")</f>
        <v/>
      </c>
    </row>
    <row r="1266" spans="1:17" hidden="1" x14ac:dyDescent="0.3">
      <c r="A1266">
        <v>20260601</v>
      </c>
      <c r="B1266" t="s">
        <v>1384</v>
      </c>
      <c r="C1266" t="s">
        <v>1385</v>
      </c>
      <c r="D1266" t="s">
        <v>1386</v>
      </c>
      <c r="E1266" t="s">
        <v>1443</v>
      </c>
      <c r="F1266" t="str">
        <f>LEFT(CUIPO_datos_abiertos[[#This Row],[COD_PROGRAMATICO_MGA]],4)</f>
        <v>0</v>
      </c>
      <c r="G1266" t="s">
        <v>1388</v>
      </c>
      <c r="H1266" t="s">
        <v>1389</v>
      </c>
      <c r="I1266" t="s">
        <v>1390</v>
      </c>
      <c r="J1266" t="s">
        <v>1391</v>
      </c>
      <c r="K1266" t="s">
        <v>1392</v>
      </c>
      <c r="L1266" t="s">
        <v>1390</v>
      </c>
      <c r="M1266" t="s">
        <v>1459</v>
      </c>
      <c r="N1266" s="28">
        <v>6172520</v>
      </c>
      <c r="O1266" s="28">
        <v>6172520</v>
      </c>
      <c r="P1266" s="28">
        <v>5205693</v>
      </c>
      <c r="Q1266" s="28" t="str">
        <f>IF(AND(LEN(CUIPO_datos_abiertos[[#This Row],[COD_PROGRAMATICO_MGA]])=7,ISNUMBER(VALUE(CUIPO_datos_abiertos[[#This Row],[COD_PROGRAMATICO_MGA]]))),"VALIDO","")</f>
        <v/>
      </c>
    </row>
    <row r="1267" spans="1:17" hidden="1" x14ac:dyDescent="0.3">
      <c r="A1267">
        <v>20260601</v>
      </c>
      <c r="B1267" t="s">
        <v>1384</v>
      </c>
      <c r="C1267" t="s">
        <v>1388</v>
      </c>
      <c r="D1267" t="s">
        <v>1386</v>
      </c>
      <c r="E1267" t="s">
        <v>1387</v>
      </c>
      <c r="F1267" t="str">
        <f>LEFT(CUIPO_datos_abiertos[[#This Row],[COD_PROGRAMATICO_MGA]],4)</f>
        <v>NO A</v>
      </c>
      <c r="G1267" t="s">
        <v>1390</v>
      </c>
      <c r="H1267" t="s">
        <v>1390</v>
      </c>
      <c r="I1267" t="s">
        <v>1390</v>
      </c>
      <c r="J1267" t="s">
        <v>1390</v>
      </c>
      <c r="K1267" t="s">
        <v>1390</v>
      </c>
      <c r="L1267" t="s">
        <v>1390</v>
      </c>
      <c r="M1267" t="s">
        <v>1390</v>
      </c>
      <c r="N1267" s="28">
        <v>872413</v>
      </c>
      <c r="O1267" s="28">
        <v>872413</v>
      </c>
      <c r="P1267" s="28">
        <v>872413</v>
      </c>
      <c r="Q1267" s="28" t="str">
        <f>IF(AND(LEN(CUIPO_datos_abiertos[[#This Row],[COD_PROGRAMATICO_MGA]])=7,ISNUMBER(VALUE(CUIPO_datos_abiertos[[#This Row],[COD_PROGRAMATICO_MGA]]))),"VALIDO","")</f>
        <v/>
      </c>
    </row>
    <row r="1268" spans="1:17" hidden="1" x14ac:dyDescent="0.3">
      <c r="A1268">
        <v>20260601</v>
      </c>
      <c r="B1268" t="s">
        <v>1384</v>
      </c>
      <c r="C1268" t="s">
        <v>1388</v>
      </c>
      <c r="D1268" t="s">
        <v>1386</v>
      </c>
      <c r="E1268" t="s">
        <v>1394</v>
      </c>
      <c r="F1268" t="str">
        <f>LEFT(CUIPO_datos_abiertos[[#This Row],[COD_PROGRAMATICO_MGA]],4)</f>
        <v>NO A</v>
      </c>
      <c r="G1268" t="s">
        <v>1390</v>
      </c>
      <c r="H1268" t="s">
        <v>1390</v>
      </c>
      <c r="I1268" t="s">
        <v>1390</v>
      </c>
      <c r="J1268" t="s">
        <v>1390</v>
      </c>
      <c r="K1268" t="s">
        <v>1390</v>
      </c>
      <c r="L1268" t="s">
        <v>1390</v>
      </c>
      <c r="M1268" t="s">
        <v>1390</v>
      </c>
      <c r="N1268" s="28">
        <v>3768339435</v>
      </c>
      <c r="O1268" s="28">
        <v>3768339435</v>
      </c>
      <c r="P1268" s="28">
        <v>3223484617</v>
      </c>
      <c r="Q1268" s="28" t="str">
        <f>IF(AND(LEN(CUIPO_datos_abiertos[[#This Row],[COD_PROGRAMATICO_MGA]])=7,ISNUMBER(VALUE(CUIPO_datos_abiertos[[#This Row],[COD_PROGRAMATICO_MGA]]))),"VALIDO","")</f>
        <v/>
      </c>
    </row>
    <row r="1269" spans="1:17" hidden="1" x14ac:dyDescent="0.3">
      <c r="A1269">
        <v>20260601</v>
      </c>
      <c r="B1269" t="s">
        <v>1384</v>
      </c>
      <c r="C1269" t="s">
        <v>1385</v>
      </c>
      <c r="D1269" t="s">
        <v>1386</v>
      </c>
      <c r="E1269" t="s">
        <v>1394</v>
      </c>
      <c r="F1269" t="str">
        <f>LEFT(CUIPO_datos_abiertos[[#This Row],[COD_PROGRAMATICO_MGA]],4)</f>
        <v>0</v>
      </c>
      <c r="G1269" t="s">
        <v>1388</v>
      </c>
      <c r="H1269" t="s">
        <v>1389</v>
      </c>
      <c r="I1269" t="s">
        <v>1405</v>
      </c>
      <c r="J1269" t="s">
        <v>1406</v>
      </c>
      <c r="K1269" t="s">
        <v>1392</v>
      </c>
      <c r="L1269" t="s">
        <v>1390</v>
      </c>
      <c r="M1269" t="s">
        <v>1390</v>
      </c>
      <c r="N1269" s="28">
        <v>26587800</v>
      </c>
      <c r="O1269" s="28">
        <v>26587800</v>
      </c>
      <c r="P1269" s="28">
        <v>19600400</v>
      </c>
      <c r="Q1269" s="28" t="str">
        <f>IF(AND(LEN(CUIPO_datos_abiertos[[#This Row],[COD_PROGRAMATICO_MGA]])=7,ISNUMBER(VALUE(CUIPO_datos_abiertos[[#This Row],[COD_PROGRAMATICO_MGA]]))),"VALIDO","")</f>
        <v/>
      </c>
    </row>
    <row r="1270" spans="1:17" hidden="1" x14ac:dyDescent="0.3">
      <c r="A1270">
        <v>20260601</v>
      </c>
      <c r="B1270" t="s">
        <v>1384</v>
      </c>
      <c r="C1270" t="s">
        <v>1388</v>
      </c>
      <c r="D1270" t="s">
        <v>1386</v>
      </c>
      <c r="E1270" t="s">
        <v>1398</v>
      </c>
      <c r="F1270" t="str">
        <f>LEFT(CUIPO_datos_abiertos[[#This Row],[COD_PROGRAMATICO_MGA]],4)</f>
        <v>0</v>
      </c>
      <c r="G1270" t="s">
        <v>1388</v>
      </c>
      <c r="H1270" t="s">
        <v>1389</v>
      </c>
      <c r="I1270" t="s">
        <v>1390</v>
      </c>
      <c r="J1270" t="s">
        <v>1391</v>
      </c>
      <c r="K1270" t="s">
        <v>1392</v>
      </c>
      <c r="L1270" t="s">
        <v>1390</v>
      </c>
      <c r="M1270" t="s">
        <v>1390</v>
      </c>
      <c r="N1270" s="28">
        <v>700986618</v>
      </c>
      <c r="O1270" s="28">
        <v>700986618</v>
      </c>
      <c r="P1270" s="28">
        <v>595073632</v>
      </c>
      <c r="Q1270" s="28" t="str">
        <f>IF(AND(LEN(CUIPO_datos_abiertos[[#This Row],[COD_PROGRAMATICO_MGA]])=7,ISNUMBER(VALUE(CUIPO_datos_abiertos[[#This Row],[COD_PROGRAMATICO_MGA]]))),"VALIDO","")</f>
        <v/>
      </c>
    </row>
    <row r="1271" spans="1:17" hidden="1" x14ac:dyDescent="0.3">
      <c r="A1271">
        <v>20260601</v>
      </c>
      <c r="B1271" t="s">
        <v>1384</v>
      </c>
      <c r="C1271" t="s">
        <v>1388</v>
      </c>
      <c r="D1271" t="s">
        <v>1397</v>
      </c>
      <c r="E1271" t="s">
        <v>1398</v>
      </c>
      <c r="F1271" t="str">
        <f>LEFT(CUIPO_datos_abiertos[[#This Row],[COD_PROGRAMATICO_MGA]],4)</f>
        <v>NO A</v>
      </c>
      <c r="G1271" t="s">
        <v>1390</v>
      </c>
      <c r="H1271" t="s">
        <v>1390</v>
      </c>
      <c r="I1271" t="s">
        <v>1390</v>
      </c>
      <c r="J1271" t="s">
        <v>1390</v>
      </c>
      <c r="K1271" t="s">
        <v>1390</v>
      </c>
      <c r="L1271" t="s">
        <v>1390</v>
      </c>
      <c r="M1271" t="s">
        <v>1390</v>
      </c>
      <c r="N1271" s="28">
        <v>565000000</v>
      </c>
      <c r="O1271" s="28">
        <v>565000000</v>
      </c>
      <c r="P1271" s="28">
        <v>565000000</v>
      </c>
      <c r="Q1271" s="28" t="str">
        <f>IF(AND(LEN(CUIPO_datos_abiertos[[#This Row],[COD_PROGRAMATICO_MGA]])=7,ISNUMBER(VALUE(CUIPO_datos_abiertos[[#This Row],[COD_PROGRAMATICO_MGA]]))),"VALIDO","")</f>
        <v/>
      </c>
    </row>
    <row r="1272" spans="1:17" hidden="1" x14ac:dyDescent="0.3">
      <c r="A1272">
        <v>20260601</v>
      </c>
      <c r="B1272" t="s">
        <v>1384</v>
      </c>
      <c r="C1272" t="s">
        <v>1388</v>
      </c>
      <c r="D1272" t="s">
        <v>1386</v>
      </c>
      <c r="E1272" t="s">
        <v>1402</v>
      </c>
      <c r="F1272" t="str">
        <f>LEFT(CUIPO_datos_abiertos[[#This Row],[COD_PROGRAMATICO_MGA]],4)</f>
        <v>NO A</v>
      </c>
      <c r="G1272" t="s">
        <v>1390</v>
      </c>
      <c r="H1272" t="s">
        <v>1390</v>
      </c>
      <c r="I1272" t="s">
        <v>1390</v>
      </c>
      <c r="J1272" t="s">
        <v>1390</v>
      </c>
      <c r="K1272" t="s">
        <v>1390</v>
      </c>
      <c r="L1272" t="s">
        <v>1390</v>
      </c>
      <c r="M1272" t="s">
        <v>1390</v>
      </c>
      <c r="N1272" s="28">
        <v>356000000</v>
      </c>
      <c r="O1272" s="28">
        <v>106800000</v>
      </c>
      <c r="P1272" s="28">
        <v>106800000</v>
      </c>
      <c r="Q1272" s="28" t="str">
        <f>IF(AND(LEN(CUIPO_datos_abiertos[[#This Row],[COD_PROGRAMATICO_MGA]])=7,ISNUMBER(VALUE(CUIPO_datos_abiertos[[#This Row],[COD_PROGRAMATICO_MGA]]))),"VALIDO","")</f>
        <v/>
      </c>
    </row>
    <row r="1273" spans="1:17" hidden="1" x14ac:dyDescent="0.3">
      <c r="A1273">
        <v>20260601</v>
      </c>
      <c r="B1273" t="s">
        <v>1384</v>
      </c>
      <c r="C1273" t="s">
        <v>1388</v>
      </c>
      <c r="D1273" t="s">
        <v>1386</v>
      </c>
      <c r="E1273" t="s">
        <v>1398</v>
      </c>
      <c r="F1273" t="str">
        <f>LEFT(CUIPO_datos_abiertos[[#This Row],[COD_PROGRAMATICO_MGA]],4)</f>
        <v>NO A</v>
      </c>
      <c r="G1273" t="s">
        <v>1390</v>
      </c>
      <c r="H1273" t="s">
        <v>1390</v>
      </c>
      <c r="I1273" t="s">
        <v>1390</v>
      </c>
      <c r="J1273" t="s">
        <v>1390</v>
      </c>
      <c r="K1273" t="s">
        <v>1390</v>
      </c>
      <c r="L1273" t="s">
        <v>1390</v>
      </c>
      <c r="M1273" t="s">
        <v>1390</v>
      </c>
      <c r="N1273" s="28">
        <v>24000000</v>
      </c>
      <c r="O1273" s="28">
        <v>12000000</v>
      </c>
      <c r="P1273" s="28">
        <v>0</v>
      </c>
      <c r="Q1273" s="28" t="str">
        <f>IF(AND(LEN(CUIPO_datos_abiertos[[#This Row],[COD_PROGRAMATICO_MGA]])=7,ISNUMBER(VALUE(CUIPO_datos_abiertos[[#This Row],[COD_PROGRAMATICO_MGA]]))),"VALIDO","")</f>
        <v/>
      </c>
    </row>
    <row r="1274" spans="1:17" hidden="1" x14ac:dyDescent="0.3">
      <c r="A1274">
        <v>20260601</v>
      </c>
      <c r="B1274" t="s">
        <v>1384</v>
      </c>
      <c r="C1274" t="s">
        <v>1543</v>
      </c>
      <c r="D1274" t="s">
        <v>1386</v>
      </c>
      <c r="E1274" t="s">
        <v>1398</v>
      </c>
      <c r="F1274" t="str">
        <f>LEFT(CUIPO_datos_abiertos[[#This Row],[COD_PROGRAMATICO_MGA]],4)</f>
        <v>3502</v>
      </c>
      <c r="G1274" t="s">
        <v>172</v>
      </c>
      <c r="H1274" t="s">
        <v>1411</v>
      </c>
      <c r="I1274" t="s">
        <v>1390</v>
      </c>
      <c r="J1274" t="s">
        <v>1391</v>
      </c>
      <c r="K1274" t="s">
        <v>1392</v>
      </c>
      <c r="L1274" t="s">
        <v>1390</v>
      </c>
      <c r="M1274" t="s">
        <v>1390</v>
      </c>
      <c r="N1274" s="28">
        <v>250000000</v>
      </c>
      <c r="O1274" s="28">
        <v>125000000</v>
      </c>
      <c r="P1274" s="28">
        <v>125000000</v>
      </c>
      <c r="Q1274" s="28" t="str">
        <f>IF(AND(LEN(CUIPO_datos_abiertos[[#This Row],[COD_PROGRAMATICO_MGA]])=7,ISNUMBER(VALUE(CUIPO_datos_abiertos[[#This Row],[COD_PROGRAMATICO_MGA]]))),"VALIDO","")</f>
        <v>VALIDO</v>
      </c>
    </row>
    <row r="1275" spans="1:17" hidden="1" x14ac:dyDescent="0.3">
      <c r="A1275">
        <v>20260601</v>
      </c>
      <c r="B1275" t="s">
        <v>1384</v>
      </c>
      <c r="C1275" t="s">
        <v>1388</v>
      </c>
      <c r="D1275" t="s">
        <v>1386</v>
      </c>
      <c r="E1275" t="s">
        <v>1398</v>
      </c>
      <c r="F1275" t="str">
        <f>LEFT(CUIPO_datos_abiertos[[#This Row],[COD_PROGRAMATICO_MGA]],4)</f>
        <v>0</v>
      </c>
      <c r="G1275" t="s">
        <v>1388</v>
      </c>
      <c r="H1275" t="s">
        <v>1389</v>
      </c>
      <c r="I1275" t="s">
        <v>1390</v>
      </c>
      <c r="J1275" t="s">
        <v>1391</v>
      </c>
      <c r="K1275" t="s">
        <v>1392</v>
      </c>
      <c r="L1275" t="s">
        <v>1390</v>
      </c>
      <c r="M1275" t="s">
        <v>1390</v>
      </c>
      <c r="N1275" s="28">
        <v>502632616</v>
      </c>
      <c r="O1275" s="28">
        <v>502632616</v>
      </c>
      <c r="P1275" s="28">
        <v>467242717</v>
      </c>
      <c r="Q1275" s="28" t="str">
        <f>IF(AND(LEN(CUIPO_datos_abiertos[[#This Row],[COD_PROGRAMATICO_MGA]])=7,ISNUMBER(VALUE(CUIPO_datos_abiertos[[#This Row],[COD_PROGRAMATICO_MGA]]))),"VALIDO","")</f>
        <v/>
      </c>
    </row>
    <row r="1276" spans="1:17" hidden="1" x14ac:dyDescent="0.3">
      <c r="A1276">
        <v>20260601</v>
      </c>
      <c r="B1276" t="s">
        <v>1384</v>
      </c>
      <c r="C1276" t="s">
        <v>1388</v>
      </c>
      <c r="D1276" t="s">
        <v>1386</v>
      </c>
      <c r="E1276" t="s">
        <v>1398</v>
      </c>
      <c r="F1276" t="str">
        <f>LEFT(CUIPO_datos_abiertos[[#This Row],[COD_PROGRAMATICO_MGA]],4)</f>
        <v>NO A</v>
      </c>
      <c r="G1276" t="s">
        <v>1390</v>
      </c>
      <c r="H1276" t="s">
        <v>1390</v>
      </c>
      <c r="I1276" t="s">
        <v>1390</v>
      </c>
      <c r="J1276" t="s">
        <v>1390</v>
      </c>
      <c r="K1276" t="s">
        <v>1390</v>
      </c>
      <c r="L1276" t="s">
        <v>1390</v>
      </c>
      <c r="M1276" t="s">
        <v>1390</v>
      </c>
      <c r="N1276" s="28">
        <v>3626755688</v>
      </c>
      <c r="O1276" s="28">
        <v>3626755688</v>
      </c>
      <c r="P1276" s="28">
        <v>3626755688</v>
      </c>
      <c r="Q1276" s="28" t="str">
        <f>IF(AND(LEN(CUIPO_datos_abiertos[[#This Row],[COD_PROGRAMATICO_MGA]])=7,ISNUMBER(VALUE(CUIPO_datos_abiertos[[#This Row],[COD_PROGRAMATICO_MGA]]))),"VALIDO","")</f>
        <v/>
      </c>
    </row>
    <row r="1277" spans="1:17" hidden="1" x14ac:dyDescent="0.3">
      <c r="A1277">
        <v>20260601</v>
      </c>
      <c r="B1277" t="s">
        <v>1384</v>
      </c>
      <c r="C1277" t="s">
        <v>1401</v>
      </c>
      <c r="D1277" t="s">
        <v>1386</v>
      </c>
      <c r="E1277" t="s">
        <v>1402</v>
      </c>
      <c r="F1277" t="str">
        <f>LEFT(CUIPO_datos_abiertos[[#This Row],[COD_PROGRAMATICO_MGA]],4)</f>
        <v>2201</v>
      </c>
      <c r="G1277" t="s">
        <v>51</v>
      </c>
      <c r="H1277" t="s">
        <v>1389</v>
      </c>
      <c r="I1277" t="s">
        <v>1426</v>
      </c>
      <c r="J1277" t="s">
        <v>1404</v>
      </c>
      <c r="K1277" t="s">
        <v>1392</v>
      </c>
      <c r="L1277" t="s">
        <v>1390</v>
      </c>
      <c r="M1277" t="s">
        <v>1390</v>
      </c>
      <c r="N1277" s="28">
        <v>682673100</v>
      </c>
      <c r="O1277" s="28">
        <v>682673100</v>
      </c>
      <c r="P1277" s="28">
        <v>682673100</v>
      </c>
      <c r="Q1277" s="28" t="str">
        <f>IF(AND(LEN(CUIPO_datos_abiertos[[#This Row],[COD_PROGRAMATICO_MGA]])=7,ISNUMBER(VALUE(CUIPO_datos_abiertos[[#This Row],[COD_PROGRAMATICO_MGA]]))),"VALIDO","")</f>
        <v>VALIDO</v>
      </c>
    </row>
    <row r="1278" spans="1:17" hidden="1" x14ac:dyDescent="0.3">
      <c r="A1278">
        <v>20260601</v>
      </c>
      <c r="B1278" t="s">
        <v>1384</v>
      </c>
      <c r="C1278" t="s">
        <v>1484</v>
      </c>
      <c r="D1278" t="s">
        <v>1397</v>
      </c>
      <c r="E1278" t="s">
        <v>1398</v>
      </c>
      <c r="F1278" t="str">
        <f>LEFT(CUIPO_datos_abiertos[[#This Row],[COD_PROGRAMATICO_MGA]],4)</f>
        <v>4599</v>
      </c>
      <c r="G1278" t="s">
        <v>1485</v>
      </c>
      <c r="H1278" t="s">
        <v>1414</v>
      </c>
      <c r="I1278" t="s">
        <v>1390</v>
      </c>
      <c r="J1278" t="s">
        <v>1417</v>
      </c>
      <c r="K1278" t="s">
        <v>1392</v>
      </c>
      <c r="L1278" t="s">
        <v>1390</v>
      </c>
      <c r="M1278" t="s">
        <v>1390</v>
      </c>
      <c r="N1278" s="28">
        <v>65000000</v>
      </c>
      <c r="O1278" s="28">
        <v>65000000</v>
      </c>
      <c r="P1278" s="28">
        <v>65000000</v>
      </c>
      <c r="Q1278" s="28" t="str">
        <f>IF(AND(LEN(CUIPO_datos_abiertos[[#This Row],[COD_PROGRAMATICO_MGA]])=7,ISNUMBER(VALUE(CUIPO_datos_abiertos[[#This Row],[COD_PROGRAMATICO_MGA]]))),"VALIDO","")</f>
        <v>VALIDO</v>
      </c>
    </row>
    <row r="1279" spans="1:17" hidden="1" x14ac:dyDescent="0.3">
      <c r="A1279">
        <v>20260601</v>
      </c>
      <c r="B1279" t="s">
        <v>1384</v>
      </c>
      <c r="C1279" t="s">
        <v>1388</v>
      </c>
      <c r="D1279" t="s">
        <v>1397</v>
      </c>
      <c r="E1279" t="s">
        <v>1398</v>
      </c>
      <c r="F1279" t="str">
        <f>LEFT(CUIPO_datos_abiertos[[#This Row],[COD_PROGRAMATICO_MGA]],4)</f>
        <v>NO A</v>
      </c>
      <c r="G1279" t="s">
        <v>1390</v>
      </c>
      <c r="H1279" t="s">
        <v>1390</v>
      </c>
      <c r="I1279" t="s">
        <v>1390</v>
      </c>
      <c r="J1279" t="s">
        <v>1390</v>
      </c>
      <c r="K1279" t="s">
        <v>1390</v>
      </c>
      <c r="L1279" t="s">
        <v>1390</v>
      </c>
      <c r="M1279" t="s">
        <v>1390</v>
      </c>
      <c r="N1279" s="28">
        <v>565000000</v>
      </c>
      <c r="O1279" s="28">
        <v>565000000</v>
      </c>
      <c r="P1279" s="28">
        <v>565000000</v>
      </c>
      <c r="Q1279" s="28" t="str">
        <f>IF(AND(LEN(CUIPO_datos_abiertos[[#This Row],[COD_PROGRAMATICO_MGA]])=7,ISNUMBER(VALUE(CUIPO_datos_abiertos[[#This Row],[COD_PROGRAMATICO_MGA]]))),"VALIDO","")</f>
        <v/>
      </c>
    </row>
    <row r="1280" spans="1:17" hidden="1" x14ac:dyDescent="0.3">
      <c r="A1280">
        <v>20260601</v>
      </c>
      <c r="B1280" t="s">
        <v>1384</v>
      </c>
      <c r="C1280" t="s">
        <v>1605</v>
      </c>
      <c r="D1280" t="s">
        <v>1386</v>
      </c>
      <c r="E1280" t="s">
        <v>1394</v>
      </c>
      <c r="F1280" t="str">
        <f>LEFT(CUIPO_datos_abiertos[[#This Row],[COD_PROGRAMATICO_MGA]],4)</f>
        <v>1903</v>
      </c>
      <c r="G1280" t="s">
        <v>78</v>
      </c>
      <c r="H1280" t="s">
        <v>1419</v>
      </c>
      <c r="I1280" t="s">
        <v>1764</v>
      </c>
      <c r="J1280" t="s">
        <v>1462</v>
      </c>
      <c r="K1280" t="s">
        <v>1392</v>
      </c>
      <c r="L1280" t="s">
        <v>1390</v>
      </c>
      <c r="M1280" t="s">
        <v>1390</v>
      </c>
      <c r="N1280" s="28">
        <v>103040400</v>
      </c>
      <c r="O1280" s="28">
        <v>77280300</v>
      </c>
      <c r="P1280" s="28">
        <v>72986950</v>
      </c>
      <c r="Q1280" s="28" t="str">
        <f>IF(AND(LEN(CUIPO_datos_abiertos[[#This Row],[COD_PROGRAMATICO_MGA]])=7,ISNUMBER(VALUE(CUIPO_datos_abiertos[[#This Row],[COD_PROGRAMATICO_MGA]]))),"VALIDO","")</f>
        <v>VALIDO</v>
      </c>
    </row>
    <row r="1281" spans="1:17" hidden="1" x14ac:dyDescent="0.3">
      <c r="A1281">
        <v>20260601</v>
      </c>
      <c r="B1281" t="s">
        <v>1384</v>
      </c>
      <c r="C1281" t="s">
        <v>1499</v>
      </c>
      <c r="D1281" t="s">
        <v>1397</v>
      </c>
      <c r="E1281" t="s">
        <v>1398</v>
      </c>
      <c r="F1281" t="str">
        <f>LEFT(CUIPO_datos_abiertos[[#This Row],[COD_PROGRAMATICO_MGA]],4)</f>
        <v>3708</v>
      </c>
      <c r="G1281" t="s">
        <v>1500</v>
      </c>
      <c r="H1281" t="s">
        <v>1389</v>
      </c>
      <c r="I1281" t="s">
        <v>1390</v>
      </c>
      <c r="J1281" t="s">
        <v>1501</v>
      </c>
      <c r="K1281" t="s">
        <v>1392</v>
      </c>
      <c r="L1281" t="s">
        <v>1390</v>
      </c>
      <c r="M1281" t="s">
        <v>1390</v>
      </c>
      <c r="N1281" s="28">
        <v>4449898257</v>
      </c>
      <c r="O1281" s="28">
        <v>4449898257</v>
      </c>
      <c r="P1281" s="28">
        <v>4449898257</v>
      </c>
      <c r="Q1281" s="28" t="str">
        <f>IF(AND(LEN(CUIPO_datos_abiertos[[#This Row],[COD_PROGRAMATICO_MGA]])=7,ISNUMBER(VALUE(CUIPO_datos_abiertos[[#This Row],[COD_PROGRAMATICO_MGA]]))),"VALIDO","")</f>
        <v>VALIDO</v>
      </c>
    </row>
    <row r="1282" spans="1:17" hidden="1" x14ac:dyDescent="0.3">
      <c r="A1282">
        <v>20260601</v>
      </c>
      <c r="B1282" t="s">
        <v>1384</v>
      </c>
      <c r="C1282" t="s">
        <v>1566</v>
      </c>
      <c r="D1282" t="s">
        <v>1386</v>
      </c>
      <c r="E1282" t="s">
        <v>1394</v>
      </c>
      <c r="F1282" t="str">
        <f>LEFT(CUIPO_datos_abiertos[[#This Row],[COD_PROGRAMATICO_MGA]],4)</f>
        <v>1906</v>
      </c>
      <c r="G1282" t="s">
        <v>67</v>
      </c>
      <c r="H1282" t="s">
        <v>1389</v>
      </c>
      <c r="I1282" t="s">
        <v>1395</v>
      </c>
      <c r="J1282" t="s">
        <v>1435</v>
      </c>
      <c r="K1282" t="s">
        <v>1392</v>
      </c>
      <c r="L1282" t="s">
        <v>1390</v>
      </c>
      <c r="M1282" t="s">
        <v>1390</v>
      </c>
      <c r="N1282" s="28">
        <v>1027664538</v>
      </c>
      <c r="O1282" s="28">
        <v>0</v>
      </c>
      <c r="P1282" s="28">
        <v>0</v>
      </c>
      <c r="Q1282" s="28" t="str">
        <f>IF(AND(LEN(CUIPO_datos_abiertos[[#This Row],[COD_PROGRAMATICO_MGA]])=7,ISNUMBER(VALUE(CUIPO_datos_abiertos[[#This Row],[COD_PROGRAMATICO_MGA]]))),"VALIDO","")</f>
        <v>VALIDO</v>
      </c>
    </row>
    <row r="1283" spans="1:17" hidden="1" x14ac:dyDescent="0.3">
      <c r="A1283">
        <v>20260601</v>
      </c>
      <c r="B1283" t="s">
        <v>1384</v>
      </c>
      <c r="C1283" t="s">
        <v>1388</v>
      </c>
      <c r="D1283" t="s">
        <v>1386</v>
      </c>
      <c r="E1283" t="s">
        <v>1394</v>
      </c>
      <c r="F1283" t="str">
        <f>LEFT(CUIPO_datos_abiertos[[#This Row],[COD_PROGRAMATICO_MGA]],4)</f>
        <v>NO A</v>
      </c>
      <c r="G1283" t="s">
        <v>1390</v>
      </c>
      <c r="H1283" t="s">
        <v>1390</v>
      </c>
      <c r="I1283" t="s">
        <v>1390</v>
      </c>
      <c r="J1283" t="s">
        <v>1390</v>
      </c>
      <c r="K1283" t="s">
        <v>1390</v>
      </c>
      <c r="L1283" t="s">
        <v>1390</v>
      </c>
      <c r="M1283" t="s">
        <v>1390</v>
      </c>
      <c r="N1283" s="28">
        <v>1027664538</v>
      </c>
      <c r="O1283" s="28">
        <v>0</v>
      </c>
      <c r="P1283" s="28">
        <v>0</v>
      </c>
      <c r="Q1283" s="28" t="str">
        <f>IF(AND(LEN(CUIPO_datos_abiertos[[#This Row],[COD_PROGRAMATICO_MGA]])=7,ISNUMBER(VALUE(CUIPO_datos_abiertos[[#This Row],[COD_PROGRAMATICO_MGA]]))),"VALIDO","")</f>
        <v/>
      </c>
    </row>
    <row r="1284" spans="1:17" x14ac:dyDescent="0.3">
      <c r="A1284">
        <v>20260601</v>
      </c>
      <c r="B1284" t="s">
        <v>1384</v>
      </c>
      <c r="C1284" t="s">
        <v>1467</v>
      </c>
      <c r="D1284" t="s">
        <v>1386</v>
      </c>
      <c r="E1284" t="s">
        <v>1394</v>
      </c>
      <c r="F1284" t="str">
        <f>LEFT(CUIPO_datos_abiertos[[#This Row],[COD_PROGRAMATICO_MGA]],4)</f>
        <v>1905</v>
      </c>
      <c r="G1284" t="s">
        <v>1437</v>
      </c>
      <c r="H1284" t="s">
        <v>1419</v>
      </c>
      <c r="I1284" t="s">
        <v>1496</v>
      </c>
      <c r="J1284" t="s">
        <v>1462</v>
      </c>
      <c r="K1284" t="s">
        <v>1392</v>
      </c>
      <c r="L1284" t="s">
        <v>1390</v>
      </c>
      <c r="M1284" t="s">
        <v>1390</v>
      </c>
      <c r="N1284" s="28">
        <v>31718916</v>
      </c>
      <c r="O1284" s="28">
        <v>10572972</v>
      </c>
      <c r="P1284" s="28">
        <v>10572972</v>
      </c>
      <c r="Q1284" s="28" t="str">
        <f>IF(AND(LEN(CUIPO_datos_abiertos[[#This Row],[COD_PROGRAMATICO_MGA]])=7,ISNUMBER(VALUE(CUIPO_datos_abiertos[[#This Row],[COD_PROGRAMATICO_MGA]]))),"VALIDO","")</f>
        <v>VALIDO</v>
      </c>
    </row>
    <row r="1285" spans="1:17" hidden="1" x14ac:dyDescent="0.3">
      <c r="A1285">
        <v>20260601</v>
      </c>
      <c r="B1285" t="s">
        <v>1384</v>
      </c>
      <c r="C1285" t="s">
        <v>1511</v>
      </c>
      <c r="D1285" t="s">
        <v>1397</v>
      </c>
      <c r="E1285" t="s">
        <v>1398</v>
      </c>
      <c r="F1285" t="str">
        <f>LEFT(CUIPO_datos_abiertos[[#This Row],[COD_PROGRAMATICO_MGA]],4)</f>
        <v>2102</v>
      </c>
      <c r="G1285" t="s">
        <v>90</v>
      </c>
      <c r="H1285" t="s">
        <v>1389</v>
      </c>
      <c r="I1285" t="s">
        <v>1390</v>
      </c>
      <c r="J1285" t="s">
        <v>1428</v>
      </c>
      <c r="K1285" t="s">
        <v>1392</v>
      </c>
      <c r="L1285" t="s">
        <v>1390</v>
      </c>
      <c r="M1285" t="s">
        <v>1390</v>
      </c>
      <c r="N1285" s="28">
        <v>199922362</v>
      </c>
      <c r="O1285" s="28">
        <v>199922362</v>
      </c>
      <c r="P1285" s="28">
        <v>199922362</v>
      </c>
      <c r="Q1285" s="28" t="str">
        <f>IF(AND(LEN(CUIPO_datos_abiertos[[#This Row],[COD_PROGRAMATICO_MGA]])=7,ISNUMBER(VALUE(CUIPO_datos_abiertos[[#This Row],[COD_PROGRAMATICO_MGA]]))),"VALIDO","")</f>
        <v>VALIDO</v>
      </c>
    </row>
    <row r="1286" spans="1:17" x14ac:dyDescent="0.3">
      <c r="A1286">
        <v>20260601</v>
      </c>
      <c r="B1286" t="s">
        <v>1384</v>
      </c>
      <c r="C1286" t="s">
        <v>1467</v>
      </c>
      <c r="D1286" t="s">
        <v>1386</v>
      </c>
      <c r="E1286" t="s">
        <v>1394</v>
      </c>
      <c r="F1286" t="str">
        <f>LEFT(CUIPO_datos_abiertos[[#This Row],[COD_PROGRAMATICO_MGA]],4)</f>
        <v>1903</v>
      </c>
      <c r="G1286" t="s">
        <v>1537</v>
      </c>
      <c r="H1286" t="s">
        <v>1419</v>
      </c>
      <c r="I1286" t="s">
        <v>1496</v>
      </c>
      <c r="J1286" t="s">
        <v>1462</v>
      </c>
      <c r="K1286" t="s">
        <v>1392</v>
      </c>
      <c r="L1286" t="s">
        <v>1390</v>
      </c>
      <c r="M1286" t="s">
        <v>1390</v>
      </c>
      <c r="N1286" s="28">
        <v>15859458</v>
      </c>
      <c r="O1286" s="28">
        <v>5286486</v>
      </c>
      <c r="P1286" s="28">
        <v>5286486</v>
      </c>
      <c r="Q1286" s="28" t="str">
        <f>IF(AND(LEN(CUIPO_datos_abiertos[[#This Row],[COD_PROGRAMATICO_MGA]])=7,ISNUMBER(VALUE(CUIPO_datos_abiertos[[#This Row],[COD_PROGRAMATICO_MGA]]))),"VALIDO","")</f>
        <v>VALIDO</v>
      </c>
    </row>
    <row r="1287" spans="1:17" hidden="1" x14ac:dyDescent="0.3">
      <c r="A1287">
        <v>20260601</v>
      </c>
      <c r="B1287" t="s">
        <v>1384</v>
      </c>
      <c r="C1287" t="s">
        <v>1385</v>
      </c>
      <c r="D1287" t="s">
        <v>1386</v>
      </c>
      <c r="E1287" t="s">
        <v>1387</v>
      </c>
      <c r="F1287" t="str">
        <f>LEFT(CUIPO_datos_abiertos[[#This Row],[COD_PROGRAMATICO_MGA]],4)</f>
        <v>0</v>
      </c>
      <c r="G1287" t="s">
        <v>1388</v>
      </c>
      <c r="H1287" t="s">
        <v>1478</v>
      </c>
      <c r="I1287" t="s">
        <v>1390</v>
      </c>
      <c r="J1287" t="s">
        <v>1391</v>
      </c>
      <c r="K1287" t="s">
        <v>1392</v>
      </c>
      <c r="L1287" t="s">
        <v>1390</v>
      </c>
      <c r="M1287" t="s">
        <v>1390</v>
      </c>
      <c r="N1287" s="28">
        <v>235784000</v>
      </c>
      <c r="O1287" s="28">
        <v>235784000</v>
      </c>
      <c r="P1287" s="28">
        <v>235784000</v>
      </c>
      <c r="Q1287" s="28" t="str">
        <f>IF(AND(LEN(CUIPO_datos_abiertos[[#This Row],[COD_PROGRAMATICO_MGA]])=7,ISNUMBER(VALUE(CUIPO_datos_abiertos[[#This Row],[COD_PROGRAMATICO_MGA]]))),"VALIDO","")</f>
        <v/>
      </c>
    </row>
    <row r="1288" spans="1:17" hidden="1" x14ac:dyDescent="0.3">
      <c r="A1288">
        <v>20260601</v>
      </c>
      <c r="B1288" t="s">
        <v>1384</v>
      </c>
      <c r="C1288" t="s">
        <v>1388</v>
      </c>
      <c r="D1288" t="s">
        <v>1386</v>
      </c>
      <c r="E1288" t="s">
        <v>1387</v>
      </c>
      <c r="F1288" t="str">
        <f>LEFT(CUIPO_datos_abiertos[[#This Row],[COD_PROGRAMATICO_MGA]],4)</f>
        <v>NO A</v>
      </c>
      <c r="G1288" t="s">
        <v>1390</v>
      </c>
      <c r="H1288" t="s">
        <v>1390</v>
      </c>
      <c r="I1288" t="s">
        <v>1390</v>
      </c>
      <c r="J1288" t="s">
        <v>1390</v>
      </c>
      <c r="K1288" t="s">
        <v>1390</v>
      </c>
      <c r="L1288" t="s">
        <v>1390</v>
      </c>
      <c r="M1288" t="s">
        <v>1390</v>
      </c>
      <c r="N1288" s="28">
        <v>2728901173</v>
      </c>
      <c r="O1288" s="28">
        <v>2728901173</v>
      </c>
      <c r="P1288" s="28">
        <v>2728901173</v>
      </c>
      <c r="Q1288" s="28" t="str">
        <f>IF(AND(LEN(CUIPO_datos_abiertos[[#This Row],[COD_PROGRAMATICO_MGA]])=7,ISNUMBER(VALUE(CUIPO_datos_abiertos[[#This Row],[COD_PROGRAMATICO_MGA]]))),"VALIDO","")</f>
        <v/>
      </c>
    </row>
    <row r="1289" spans="1:17" hidden="1" x14ac:dyDescent="0.3">
      <c r="A1289">
        <v>20260601</v>
      </c>
      <c r="B1289" t="s">
        <v>1384</v>
      </c>
      <c r="C1289" t="s">
        <v>1388</v>
      </c>
      <c r="D1289" t="s">
        <v>1386</v>
      </c>
      <c r="E1289" t="s">
        <v>1398</v>
      </c>
      <c r="F1289" t="str">
        <f>LEFT(CUIPO_datos_abiertos[[#This Row],[COD_PROGRAMATICO_MGA]],4)</f>
        <v>0</v>
      </c>
      <c r="G1289" t="s">
        <v>1388</v>
      </c>
      <c r="H1289" t="s">
        <v>1389</v>
      </c>
      <c r="I1289" t="s">
        <v>1390</v>
      </c>
      <c r="J1289" t="s">
        <v>1425</v>
      </c>
      <c r="K1289" t="s">
        <v>1392</v>
      </c>
      <c r="L1289" t="s">
        <v>1390</v>
      </c>
      <c r="M1289" t="s">
        <v>1518</v>
      </c>
      <c r="N1289" s="28">
        <v>1522159126</v>
      </c>
      <c r="O1289" s="28">
        <v>1522159126</v>
      </c>
      <c r="P1289" s="28">
        <v>1522159126</v>
      </c>
      <c r="Q1289" s="28" t="str">
        <f>IF(AND(LEN(CUIPO_datos_abiertos[[#This Row],[COD_PROGRAMATICO_MGA]])=7,ISNUMBER(VALUE(CUIPO_datos_abiertos[[#This Row],[COD_PROGRAMATICO_MGA]]))),"VALIDO","")</f>
        <v/>
      </c>
    </row>
    <row r="1290" spans="1:17" hidden="1" x14ac:dyDescent="0.3">
      <c r="A1290">
        <v>20260601</v>
      </c>
      <c r="B1290" t="s">
        <v>1384</v>
      </c>
      <c r="C1290" t="s">
        <v>1388</v>
      </c>
      <c r="D1290" t="s">
        <v>1397</v>
      </c>
      <c r="E1290" t="s">
        <v>1398</v>
      </c>
      <c r="F1290" t="str">
        <f>LEFT(CUIPO_datos_abiertos[[#This Row],[COD_PROGRAMATICO_MGA]],4)</f>
        <v>NO A</v>
      </c>
      <c r="G1290" t="s">
        <v>1390</v>
      </c>
      <c r="H1290" t="s">
        <v>1390</v>
      </c>
      <c r="I1290" t="s">
        <v>1390</v>
      </c>
      <c r="J1290" t="s">
        <v>1390</v>
      </c>
      <c r="K1290" t="s">
        <v>1390</v>
      </c>
      <c r="L1290" t="s">
        <v>1390</v>
      </c>
      <c r="M1290" t="s">
        <v>1390</v>
      </c>
      <c r="N1290" s="28">
        <v>34887353480</v>
      </c>
      <c r="O1290" s="28">
        <v>34887353480</v>
      </c>
      <c r="P1290" s="28">
        <v>34887353480</v>
      </c>
      <c r="Q1290" s="28" t="str">
        <f>IF(AND(LEN(CUIPO_datos_abiertos[[#This Row],[COD_PROGRAMATICO_MGA]])=7,ISNUMBER(VALUE(CUIPO_datos_abiertos[[#This Row],[COD_PROGRAMATICO_MGA]]))),"VALIDO","")</f>
        <v/>
      </c>
    </row>
    <row r="1291" spans="1:17" hidden="1" x14ac:dyDescent="0.3">
      <c r="A1291">
        <v>20260601</v>
      </c>
      <c r="B1291" t="s">
        <v>1384</v>
      </c>
      <c r="C1291" t="s">
        <v>1401</v>
      </c>
      <c r="D1291" t="s">
        <v>1386</v>
      </c>
      <c r="E1291" t="s">
        <v>1402</v>
      </c>
      <c r="F1291" t="str">
        <f>LEFT(CUIPO_datos_abiertos[[#This Row],[COD_PROGRAMATICO_MGA]],4)</f>
        <v>2201</v>
      </c>
      <c r="G1291" t="s">
        <v>51</v>
      </c>
      <c r="H1291" t="s">
        <v>1389</v>
      </c>
      <c r="I1291" t="s">
        <v>1403</v>
      </c>
      <c r="J1291" t="s">
        <v>1404</v>
      </c>
      <c r="K1291" t="s">
        <v>1392</v>
      </c>
      <c r="L1291" t="s">
        <v>1390</v>
      </c>
      <c r="M1291" t="s">
        <v>1390</v>
      </c>
      <c r="N1291" s="28">
        <v>206027530</v>
      </c>
      <c r="O1291" s="28">
        <v>206027530</v>
      </c>
      <c r="P1291" s="28">
        <v>135946310</v>
      </c>
      <c r="Q1291" s="28" t="str">
        <f>IF(AND(LEN(CUIPO_datos_abiertos[[#This Row],[COD_PROGRAMATICO_MGA]])=7,ISNUMBER(VALUE(CUIPO_datos_abiertos[[#This Row],[COD_PROGRAMATICO_MGA]]))),"VALIDO","")</f>
        <v>VALIDO</v>
      </c>
    </row>
    <row r="1292" spans="1:17" hidden="1" x14ac:dyDescent="0.3">
      <c r="A1292">
        <v>20260601</v>
      </c>
      <c r="B1292" t="s">
        <v>1384</v>
      </c>
      <c r="C1292" t="s">
        <v>1388</v>
      </c>
      <c r="D1292" t="s">
        <v>1386</v>
      </c>
      <c r="E1292" t="s">
        <v>1398</v>
      </c>
      <c r="F1292" t="str">
        <f>LEFT(CUIPO_datos_abiertos[[#This Row],[COD_PROGRAMATICO_MGA]],4)</f>
        <v>0</v>
      </c>
      <c r="G1292" t="s">
        <v>1388</v>
      </c>
      <c r="H1292" t="s">
        <v>1389</v>
      </c>
      <c r="I1292" t="s">
        <v>1390</v>
      </c>
      <c r="J1292" t="s">
        <v>1391</v>
      </c>
      <c r="K1292" t="s">
        <v>1392</v>
      </c>
      <c r="L1292" t="s">
        <v>1390</v>
      </c>
      <c r="M1292" t="s">
        <v>1390</v>
      </c>
      <c r="N1292" s="28">
        <v>43869121</v>
      </c>
      <c r="O1292" s="28">
        <v>43869121</v>
      </c>
      <c r="P1292" s="28">
        <v>43869121</v>
      </c>
      <c r="Q1292" s="28" t="str">
        <f>IF(AND(LEN(CUIPO_datos_abiertos[[#This Row],[COD_PROGRAMATICO_MGA]])=7,ISNUMBER(VALUE(CUIPO_datos_abiertos[[#This Row],[COD_PROGRAMATICO_MGA]]))),"VALIDO","")</f>
        <v/>
      </c>
    </row>
    <row r="1293" spans="1:17" x14ac:dyDescent="0.3">
      <c r="A1293">
        <v>20260601</v>
      </c>
      <c r="B1293" t="s">
        <v>1384</v>
      </c>
      <c r="C1293" t="s">
        <v>1467</v>
      </c>
      <c r="D1293" t="s">
        <v>1386</v>
      </c>
      <c r="E1293" t="s">
        <v>1394</v>
      </c>
      <c r="F1293" t="str">
        <f>LEFT(CUIPO_datos_abiertos[[#This Row],[COD_PROGRAMATICO_MGA]],4)</f>
        <v>1905</v>
      </c>
      <c r="G1293" t="s">
        <v>145</v>
      </c>
      <c r="H1293" t="s">
        <v>1419</v>
      </c>
      <c r="I1293" t="s">
        <v>1496</v>
      </c>
      <c r="J1293" t="s">
        <v>1462</v>
      </c>
      <c r="K1293" t="s">
        <v>1392</v>
      </c>
      <c r="L1293" t="s">
        <v>1390</v>
      </c>
      <c r="M1293" t="s">
        <v>1390</v>
      </c>
      <c r="N1293" s="28">
        <v>25760100</v>
      </c>
      <c r="O1293" s="28">
        <v>8586700</v>
      </c>
      <c r="P1293" s="28">
        <v>8586700</v>
      </c>
      <c r="Q1293" s="28" t="str">
        <f>IF(AND(LEN(CUIPO_datos_abiertos[[#This Row],[COD_PROGRAMATICO_MGA]])=7,ISNUMBER(VALUE(CUIPO_datos_abiertos[[#This Row],[COD_PROGRAMATICO_MGA]]))),"VALIDO","")</f>
        <v>VALIDO</v>
      </c>
    </row>
    <row r="1294" spans="1:17" hidden="1" x14ac:dyDescent="0.3">
      <c r="A1294">
        <v>20260601</v>
      </c>
      <c r="B1294" t="s">
        <v>1384</v>
      </c>
      <c r="C1294" t="s">
        <v>1401</v>
      </c>
      <c r="D1294" t="s">
        <v>1386</v>
      </c>
      <c r="E1294" t="s">
        <v>1402</v>
      </c>
      <c r="F1294" t="str">
        <f>LEFT(CUIPO_datos_abiertos[[#This Row],[COD_PROGRAMATICO_MGA]],4)</f>
        <v>2201</v>
      </c>
      <c r="G1294" t="s">
        <v>51</v>
      </c>
      <c r="H1294" t="s">
        <v>1389</v>
      </c>
      <c r="I1294" t="s">
        <v>1426</v>
      </c>
      <c r="J1294" t="s">
        <v>1404</v>
      </c>
      <c r="K1294" t="s">
        <v>1392</v>
      </c>
      <c r="L1294" t="s">
        <v>1390</v>
      </c>
      <c r="M1294" t="s">
        <v>1390</v>
      </c>
      <c r="N1294" s="28">
        <v>746696579</v>
      </c>
      <c r="O1294" s="28">
        <v>746696579</v>
      </c>
      <c r="P1294" s="28">
        <v>591102653</v>
      </c>
      <c r="Q1294" s="28" t="str">
        <f>IF(AND(LEN(CUIPO_datos_abiertos[[#This Row],[COD_PROGRAMATICO_MGA]])=7,ISNUMBER(VALUE(CUIPO_datos_abiertos[[#This Row],[COD_PROGRAMATICO_MGA]]))),"VALIDO","")</f>
        <v>VALIDO</v>
      </c>
    </row>
    <row r="1295" spans="1:17" hidden="1" x14ac:dyDescent="0.3">
      <c r="A1295">
        <v>20260601</v>
      </c>
      <c r="B1295" t="s">
        <v>1384</v>
      </c>
      <c r="C1295" t="s">
        <v>1786</v>
      </c>
      <c r="D1295" t="s">
        <v>1386</v>
      </c>
      <c r="E1295" t="s">
        <v>1398</v>
      </c>
      <c r="F1295" t="str">
        <f>LEFT(CUIPO_datos_abiertos[[#This Row],[COD_PROGRAMATICO_MGA]],4)</f>
        <v>3301</v>
      </c>
      <c r="G1295" t="s">
        <v>93</v>
      </c>
      <c r="H1295" t="s">
        <v>1389</v>
      </c>
      <c r="I1295" t="s">
        <v>1390</v>
      </c>
      <c r="J1295" t="s">
        <v>1417</v>
      </c>
      <c r="K1295" t="s">
        <v>1392</v>
      </c>
      <c r="L1295" t="s">
        <v>1390</v>
      </c>
      <c r="M1295" t="s">
        <v>1451</v>
      </c>
      <c r="N1295" s="28">
        <v>500000000</v>
      </c>
      <c r="O1295" s="28">
        <v>500000000</v>
      </c>
      <c r="P1295" s="28">
        <v>500000000</v>
      </c>
      <c r="Q1295" s="28" t="str">
        <f>IF(AND(LEN(CUIPO_datos_abiertos[[#This Row],[COD_PROGRAMATICO_MGA]])=7,ISNUMBER(VALUE(CUIPO_datos_abiertos[[#This Row],[COD_PROGRAMATICO_MGA]]))),"VALIDO","")</f>
        <v>VALIDO</v>
      </c>
    </row>
    <row r="1296" spans="1:17" hidden="1" x14ac:dyDescent="0.3">
      <c r="A1296">
        <v>20260601</v>
      </c>
      <c r="B1296" t="s">
        <v>1384</v>
      </c>
      <c r="C1296" t="s">
        <v>1388</v>
      </c>
      <c r="D1296" t="s">
        <v>1386</v>
      </c>
      <c r="E1296" t="s">
        <v>1387</v>
      </c>
      <c r="F1296" t="str">
        <f>LEFT(CUIPO_datos_abiertos[[#This Row],[COD_PROGRAMATICO_MGA]],4)</f>
        <v>NO A</v>
      </c>
      <c r="G1296" t="s">
        <v>1390</v>
      </c>
      <c r="H1296" t="s">
        <v>1390</v>
      </c>
      <c r="I1296" t="s">
        <v>1390</v>
      </c>
      <c r="J1296" t="s">
        <v>1390</v>
      </c>
      <c r="K1296" t="s">
        <v>1390</v>
      </c>
      <c r="L1296" t="s">
        <v>1390</v>
      </c>
      <c r="M1296" t="s">
        <v>1390</v>
      </c>
      <c r="N1296" s="28">
        <v>872413</v>
      </c>
      <c r="O1296" s="28">
        <v>872413</v>
      </c>
      <c r="P1296" s="28">
        <v>872413</v>
      </c>
      <c r="Q1296" s="28" t="str">
        <f>IF(AND(LEN(CUIPO_datos_abiertos[[#This Row],[COD_PROGRAMATICO_MGA]])=7,ISNUMBER(VALUE(CUIPO_datos_abiertos[[#This Row],[COD_PROGRAMATICO_MGA]]))),"VALIDO","")</f>
        <v/>
      </c>
    </row>
    <row r="1297" spans="1:17" hidden="1" x14ac:dyDescent="0.3">
      <c r="A1297">
        <v>20260601</v>
      </c>
      <c r="B1297" t="s">
        <v>1384</v>
      </c>
      <c r="C1297" t="s">
        <v>1388</v>
      </c>
      <c r="D1297" t="s">
        <v>1386</v>
      </c>
      <c r="E1297" t="s">
        <v>1394</v>
      </c>
      <c r="F1297" t="str">
        <f>LEFT(CUIPO_datos_abiertos[[#This Row],[COD_PROGRAMATICO_MGA]],4)</f>
        <v>NO A</v>
      </c>
      <c r="G1297" t="s">
        <v>1390</v>
      </c>
      <c r="H1297" t="s">
        <v>1390</v>
      </c>
      <c r="I1297" t="s">
        <v>1390</v>
      </c>
      <c r="J1297" t="s">
        <v>1390</v>
      </c>
      <c r="K1297" t="s">
        <v>1390</v>
      </c>
      <c r="L1297" t="s">
        <v>1390</v>
      </c>
      <c r="M1297" t="s">
        <v>1390</v>
      </c>
      <c r="N1297" s="28">
        <v>15940656718</v>
      </c>
      <c r="O1297" s="28">
        <v>15940656718</v>
      </c>
      <c r="P1297" s="28">
        <v>15940656718</v>
      </c>
      <c r="Q1297" s="28" t="str">
        <f>IF(AND(LEN(CUIPO_datos_abiertos[[#This Row],[COD_PROGRAMATICO_MGA]])=7,ISNUMBER(VALUE(CUIPO_datos_abiertos[[#This Row],[COD_PROGRAMATICO_MGA]]))),"VALIDO","")</f>
        <v/>
      </c>
    </row>
    <row r="1298" spans="1:17" hidden="1" x14ac:dyDescent="0.3">
      <c r="A1298">
        <v>20260601</v>
      </c>
      <c r="B1298" t="s">
        <v>1384</v>
      </c>
      <c r="C1298" t="s">
        <v>1665</v>
      </c>
      <c r="D1298" t="s">
        <v>1386</v>
      </c>
      <c r="E1298" t="s">
        <v>1398</v>
      </c>
      <c r="F1298" t="str">
        <f>LEFT(CUIPO_datos_abiertos[[#This Row],[COD_PROGRAMATICO_MGA]],4)</f>
        <v>4599</v>
      </c>
      <c r="G1298" t="s">
        <v>74</v>
      </c>
      <c r="H1298" t="s">
        <v>1411</v>
      </c>
      <c r="I1298" t="s">
        <v>1390</v>
      </c>
      <c r="J1298" t="s">
        <v>1412</v>
      </c>
      <c r="K1298" t="s">
        <v>1392</v>
      </c>
      <c r="L1298" t="s">
        <v>1390</v>
      </c>
      <c r="M1298" t="s">
        <v>1390</v>
      </c>
      <c r="N1298" s="28">
        <v>4995015886</v>
      </c>
      <c r="O1298" s="28">
        <v>4617215884</v>
      </c>
      <c r="P1298" s="28">
        <v>4583715884</v>
      </c>
      <c r="Q1298" s="28" t="str">
        <f>IF(AND(LEN(CUIPO_datos_abiertos[[#This Row],[COD_PROGRAMATICO_MGA]])=7,ISNUMBER(VALUE(CUIPO_datos_abiertos[[#This Row],[COD_PROGRAMATICO_MGA]]))),"VALIDO","")</f>
        <v>VALIDO</v>
      </c>
    </row>
    <row r="1299" spans="1:17" hidden="1" x14ac:dyDescent="0.3">
      <c r="A1299">
        <v>20260601</v>
      </c>
      <c r="B1299" t="s">
        <v>1384</v>
      </c>
      <c r="C1299" t="s">
        <v>1689</v>
      </c>
      <c r="D1299" t="s">
        <v>1386</v>
      </c>
      <c r="E1299" t="s">
        <v>1398</v>
      </c>
      <c r="F1299" t="str">
        <f>LEFT(CUIPO_datos_abiertos[[#This Row],[COD_PROGRAMATICO_MGA]],4)</f>
        <v>2302</v>
      </c>
      <c r="G1299" t="s">
        <v>184</v>
      </c>
      <c r="H1299" t="s">
        <v>1411</v>
      </c>
      <c r="I1299" t="s">
        <v>1390</v>
      </c>
      <c r="J1299" t="s">
        <v>1412</v>
      </c>
      <c r="K1299" t="s">
        <v>1392</v>
      </c>
      <c r="L1299" t="s">
        <v>1390</v>
      </c>
      <c r="M1299" t="s">
        <v>1390</v>
      </c>
      <c r="N1299" s="28">
        <v>90873863</v>
      </c>
      <c r="O1299" s="28">
        <v>55653628</v>
      </c>
      <c r="P1299" s="28">
        <v>55653628</v>
      </c>
      <c r="Q1299" s="28" t="str">
        <f>IF(AND(LEN(CUIPO_datos_abiertos[[#This Row],[COD_PROGRAMATICO_MGA]])=7,ISNUMBER(VALUE(CUIPO_datos_abiertos[[#This Row],[COD_PROGRAMATICO_MGA]]))),"VALIDO","")</f>
        <v>VALIDO</v>
      </c>
    </row>
    <row r="1300" spans="1:17" hidden="1" x14ac:dyDescent="0.3">
      <c r="A1300">
        <v>20260601</v>
      </c>
      <c r="B1300" t="s">
        <v>1384</v>
      </c>
      <c r="C1300" t="s">
        <v>1401</v>
      </c>
      <c r="D1300" t="s">
        <v>1386</v>
      </c>
      <c r="E1300" t="s">
        <v>1402</v>
      </c>
      <c r="F1300" t="str">
        <f>LEFT(CUIPO_datos_abiertos[[#This Row],[COD_PROGRAMATICO_MGA]],4)</f>
        <v>2201</v>
      </c>
      <c r="G1300" t="s">
        <v>51</v>
      </c>
      <c r="H1300" t="s">
        <v>1389</v>
      </c>
      <c r="I1300" t="s">
        <v>1426</v>
      </c>
      <c r="J1300" t="s">
        <v>1404</v>
      </c>
      <c r="K1300" t="s">
        <v>1392</v>
      </c>
      <c r="L1300" t="s">
        <v>1390</v>
      </c>
      <c r="M1300" t="s">
        <v>1390</v>
      </c>
      <c r="N1300" s="28">
        <v>131758987</v>
      </c>
      <c r="O1300" s="28">
        <v>131758987</v>
      </c>
      <c r="P1300" s="28">
        <v>108550182</v>
      </c>
      <c r="Q1300" s="28" t="str">
        <f>IF(AND(LEN(CUIPO_datos_abiertos[[#This Row],[COD_PROGRAMATICO_MGA]])=7,ISNUMBER(VALUE(CUIPO_datos_abiertos[[#This Row],[COD_PROGRAMATICO_MGA]]))),"VALIDO","")</f>
        <v>VALIDO</v>
      </c>
    </row>
    <row r="1301" spans="1:17" hidden="1" x14ac:dyDescent="0.3">
      <c r="A1301">
        <v>20260601</v>
      </c>
      <c r="B1301" t="s">
        <v>1384</v>
      </c>
      <c r="C1301" t="s">
        <v>1388</v>
      </c>
      <c r="D1301" t="s">
        <v>1386</v>
      </c>
      <c r="E1301" t="s">
        <v>1387</v>
      </c>
      <c r="F1301" t="str">
        <f>LEFT(CUIPO_datos_abiertos[[#This Row],[COD_PROGRAMATICO_MGA]],4)</f>
        <v>NO A</v>
      </c>
      <c r="G1301" t="s">
        <v>1390</v>
      </c>
      <c r="H1301" t="s">
        <v>1390</v>
      </c>
      <c r="I1301" t="s">
        <v>1390</v>
      </c>
      <c r="J1301" t="s">
        <v>1390</v>
      </c>
      <c r="K1301" t="s">
        <v>1390</v>
      </c>
      <c r="L1301" t="s">
        <v>1390</v>
      </c>
      <c r="M1301" t="s">
        <v>1390</v>
      </c>
      <c r="N1301" s="28">
        <v>259359938</v>
      </c>
      <c r="O1301" s="28">
        <v>259359938</v>
      </c>
      <c r="P1301" s="28">
        <v>259359938</v>
      </c>
      <c r="Q1301" s="28" t="str">
        <f>IF(AND(LEN(CUIPO_datos_abiertos[[#This Row],[COD_PROGRAMATICO_MGA]])=7,ISNUMBER(VALUE(CUIPO_datos_abiertos[[#This Row],[COD_PROGRAMATICO_MGA]]))),"VALIDO","")</f>
        <v/>
      </c>
    </row>
    <row r="1302" spans="1:17" hidden="1" x14ac:dyDescent="0.3">
      <c r="A1302">
        <v>20260601</v>
      </c>
      <c r="B1302" t="s">
        <v>1384</v>
      </c>
      <c r="C1302" t="s">
        <v>1388</v>
      </c>
      <c r="D1302" t="s">
        <v>1386</v>
      </c>
      <c r="E1302" t="s">
        <v>1443</v>
      </c>
      <c r="F1302" t="str">
        <f>LEFT(CUIPO_datos_abiertos[[#This Row],[COD_PROGRAMATICO_MGA]],4)</f>
        <v>NO A</v>
      </c>
      <c r="G1302" t="s">
        <v>1390</v>
      </c>
      <c r="H1302" t="s">
        <v>1390</v>
      </c>
      <c r="I1302" t="s">
        <v>1390</v>
      </c>
      <c r="J1302" t="s">
        <v>1390</v>
      </c>
      <c r="K1302" t="s">
        <v>1390</v>
      </c>
      <c r="L1302" t="s">
        <v>1390</v>
      </c>
      <c r="M1302" t="s">
        <v>1390</v>
      </c>
      <c r="N1302" s="28">
        <v>396700318</v>
      </c>
      <c r="O1302" s="28">
        <v>227514178</v>
      </c>
      <c r="P1302" s="28">
        <v>219470278</v>
      </c>
      <c r="Q1302" s="28" t="str">
        <f>IF(AND(LEN(CUIPO_datos_abiertos[[#This Row],[COD_PROGRAMATICO_MGA]])=7,ISNUMBER(VALUE(CUIPO_datos_abiertos[[#This Row],[COD_PROGRAMATICO_MGA]]))),"VALIDO","")</f>
        <v/>
      </c>
    </row>
    <row r="1303" spans="1:17" hidden="1" x14ac:dyDescent="0.3">
      <c r="A1303">
        <v>20260601</v>
      </c>
      <c r="B1303" t="s">
        <v>1384</v>
      </c>
      <c r="C1303" t="s">
        <v>1385</v>
      </c>
      <c r="D1303" t="s">
        <v>1386</v>
      </c>
      <c r="E1303" t="s">
        <v>1394</v>
      </c>
      <c r="F1303" t="str">
        <f>LEFT(CUIPO_datos_abiertos[[#This Row],[COD_PROGRAMATICO_MGA]],4)</f>
        <v>0</v>
      </c>
      <c r="G1303" t="s">
        <v>1388</v>
      </c>
      <c r="H1303" t="s">
        <v>1389</v>
      </c>
      <c r="I1303" t="s">
        <v>1405</v>
      </c>
      <c r="J1303" t="s">
        <v>1406</v>
      </c>
      <c r="K1303" t="s">
        <v>1392</v>
      </c>
      <c r="L1303" t="s">
        <v>1390</v>
      </c>
      <c r="M1303" t="s">
        <v>1422</v>
      </c>
      <c r="N1303" s="28">
        <v>36110700</v>
      </c>
      <c r="O1303" s="28">
        <v>36110700</v>
      </c>
      <c r="P1303" s="28">
        <v>29852900</v>
      </c>
      <c r="Q1303" s="28" t="str">
        <f>IF(AND(LEN(CUIPO_datos_abiertos[[#This Row],[COD_PROGRAMATICO_MGA]])=7,ISNUMBER(VALUE(CUIPO_datos_abiertos[[#This Row],[COD_PROGRAMATICO_MGA]]))),"VALIDO","")</f>
        <v/>
      </c>
    </row>
    <row r="1304" spans="1:17" hidden="1" x14ac:dyDescent="0.3">
      <c r="A1304">
        <v>20260601</v>
      </c>
      <c r="B1304" t="s">
        <v>1384</v>
      </c>
      <c r="C1304" t="s">
        <v>1542</v>
      </c>
      <c r="D1304" t="s">
        <v>1397</v>
      </c>
      <c r="E1304" t="s">
        <v>1398</v>
      </c>
      <c r="F1304" t="str">
        <f>LEFT(CUIPO_datos_abiertos[[#This Row],[COD_PROGRAMATICO_MGA]],4)</f>
        <v>4599</v>
      </c>
      <c r="G1304" t="s">
        <v>86</v>
      </c>
      <c r="H1304" t="s">
        <v>1525</v>
      </c>
      <c r="I1304" t="s">
        <v>1390</v>
      </c>
      <c r="J1304" t="s">
        <v>1501</v>
      </c>
      <c r="K1304" t="s">
        <v>1392</v>
      </c>
      <c r="L1304" t="s">
        <v>1390</v>
      </c>
      <c r="M1304" t="s">
        <v>1390</v>
      </c>
      <c r="N1304" s="28">
        <v>19369140</v>
      </c>
      <c r="O1304" s="28">
        <v>19369140</v>
      </c>
      <c r="P1304" s="28">
        <v>19369140</v>
      </c>
      <c r="Q1304" s="28" t="str">
        <f>IF(AND(LEN(CUIPO_datos_abiertos[[#This Row],[COD_PROGRAMATICO_MGA]])=7,ISNUMBER(VALUE(CUIPO_datos_abiertos[[#This Row],[COD_PROGRAMATICO_MGA]]))),"VALIDO","")</f>
        <v>VALIDO</v>
      </c>
    </row>
    <row r="1305" spans="1:17" hidden="1" x14ac:dyDescent="0.3">
      <c r="A1305">
        <v>20260601</v>
      </c>
      <c r="B1305" t="s">
        <v>1384</v>
      </c>
      <c r="C1305" t="s">
        <v>1388</v>
      </c>
      <c r="D1305" t="s">
        <v>1386</v>
      </c>
      <c r="E1305" t="s">
        <v>1394</v>
      </c>
      <c r="F1305" t="str">
        <f>LEFT(CUIPO_datos_abiertos[[#This Row],[COD_PROGRAMATICO_MGA]],4)</f>
        <v>NO A</v>
      </c>
      <c r="G1305" t="s">
        <v>1390</v>
      </c>
      <c r="H1305" t="s">
        <v>1390</v>
      </c>
      <c r="I1305" t="s">
        <v>1390</v>
      </c>
      <c r="J1305" t="s">
        <v>1390</v>
      </c>
      <c r="K1305" t="s">
        <v>1390</v>
      </c>
      <c r="L1305" t="s">
        <v>1390</v>
      </c>
      <c r="M1305" t="s">
        <v>1390</v>
      </c>
      <c r="N1305" s="28">
        <v>206141860</v>
      </c>
      <c r="O1305" s="28">
        <v>206141860</v>
      </c>
      <c r="P1305" s="28">
        <v>191492519</v>
      </c>
      <c r="Q1305" s="28" t="str">
        <f>IF(AND(LEN(CUIPO_datos_abiertos[[#This Row],[COD_PROGRAMATICO_MGA]])=7,ISNUMBER(VALUE(CUIPO_datos_abiertos[[#This Row],[COD_PROGRAMATICO_MGA]]))),"VALIDO","")</f>
        <v/>
      </c>
    </row>
    <row r="1306" spans="1:17" hidden="1" x14ac:dyDescent="0.3">
      <c r="A1306">
        <v>20260601</v>
      </c>
      <c r="B1306" t="s">
        <v>1384</v>
      </c>
      <c r="C1306" t="s">
        <v>1706</v>
      </c>
      <c r="D1306" t="s">
        <v>1397</v>
      </c>
      <c r="E1306" t="s">
        <v>1398</v>
      </c>
      <c r="F1306" t="str">
        <f>LEFT(CUIPO_datos_abiertos[[#This Row],[COD_PROGRAMATICO_MGA]],4)</f>
        <v>4501</v>
      </c>
      <c r="G1306" t="s">
        <v>70</v>
      </c>
      <c r="H1306" t="s">
        <v>1389</v>
      </c>
      <c r="I1306" t="s">
        <v>1390</v>
      </c>
      <c r="J1306" t="s">
        <v>1528</v>
      </c>
      <c r="K1306" t="s">
        <v>1392</v>
      </c>
      <c r="L1306" t="s">
        <v>1390</v>
      </c>
      <c r="M1306" t="s">
        <v>1390</v>
      </c>
      <c r="N1306" s="28">
        <v>1860000000</v>
      </c>
      <c r="O1306" s="28">
        <v>1860000000</v>
      </c>
      <c r="P1306" s="28">
        <v>1860000000</v>
      </c>
      <c r="Q1306" s="28" t="str">
        <f>IF(AND(LEN(CUIPO_datos_abiertos[[#This Row],[COD_PROGRAMATICO_MGA]])=7,ISNUMBER(VALUE(CUIPO_datos_abiertos[[#This Row],[COD_PROGRAMATICO_MGA]]))),"VALIDO","")</f>
        <v>VALIDO</v>
      </c>
    </row>
    <row r="1307" spans="1:17" hidden="1" x14ac:dyDescent="0.3">
      <c r="A1307">
        <v>20260601</v>
      </c>
      <c r="B1307" t="s">
        <v>1384</v>
      </c>
      <c r="C1307" t="s">
        <v>1507</v>
      </c>
      <c r="D1307" t="s">
        <v>1386</v>
      </c>
      <c r="E1307" t="s">
        <v>1398</v>
      </c>
      <c r="F1307" t="str">
        <f>LEFT(CUIPO_datos_abiertos[[#This Row],[COD_PROGRAMATICO_MGA]],4)</f>
        <v>3301</v>
      </c>
      <c r="G1307" t="s">
        <v>129</v>
      </c>
      <c r="H1307" t="s">
        <v>1389</v>
      </c>
      <c r="I1307" t="s">
        <v>1390</v>
      </c>
      <c r="J1307" t="s">
        <v>1391</v>
      </c>
      <c r="K1307" t="s">
        <v>1392</v>
      </c>
      <c r="L1307" t="s">
        <v>1390</v>
      </c>
      <c r="M1307" t="s">
        <v>1451</v>
      </c>
      <c r="N1307" s="28">
        <v>375000000</v>
      </c>
      <c r="O1307" s="28">
        <v>375000000</v>
      </c>
      <c r="P1307" s="28">
        <v>375000000</v>
      </c>
      <c r="Q1307" s="28" t="str">
        <f>IF(AND(LEN(CUIPO_datos_abiertos[[#This Row],[COD_PROGRAMATICO_MGA]])=7,ISNUMBER(VALUE(CUIPO_datos_abiertos[[#This Row],[COD_PROGRAMATICO_MGA]]))),"VALIDO","")</f>
        <v>VALIDO</v>
      </c>
    </row>
    <row r="1308" spans="1:17" hidden="1" x14ac:dyDescent="0.3">
      <c r="A1308">
        <v>20260601</v>
      </c>
      <c r="B1308" t="s">
        <v>1384</v>
      </c>
      <c r="C1308" t="s">
        <v>1385</v>
      </c>
      <c r="D1308" t="s">
        <v>1386</v>
      </c>
      <c r="E1308" t="s">
        <v>1443</v>
      </c>
      <c r="F1308" t="str">
        <f>LEFT(CUIPO_datos_abiertos[[#This Row],[COD_PROGRAMATICO_MGA]],4)</f>
        <v>0</v>
      </c>
      <c r="G1308" t="s">
        <v>1388</v>
      </c>
      <c r="H1308" t="s">
        <v>1389</v>
      </c>
      <c r="I1308" t="s">
        <v>1390</v>
      </c>
      <c r="J1308" t="s">
        <v>1391</v>
      </c>
      <c r="K1308" t="s">
        <v>1392</v>
      </c>
      <c r="L1308" t="s">
        <v>1390</v>
      </c>
      <c r="M1308" t="s">
        <v>1390</v>
      </c>
      <c r="N1308" s="28">
        <v>3093606</v>
      </c>
      <c r="O1308" s="28">
        <v>3093606</v>
      </c>
      <c r="P1308" s="28">
        <v>3093606</v>
      </c>
      <c r="Q1308" s="28" t="str">
        <f>IF(AND(LEN(CUIPO_datos_abiertos[[#This Row],[COD_PROGRAMATICO_MGA]])=7,ISNUMBER(VALUE(CUIPO_datos_abiertos[[#This Row],[COD_PROGRAMATICO_MGA]]))),"VALIDO","")</f>
        <v/>
      </c>
    </row>
    <row r="1309" spans="1:17" hidden="1" x14ac:dyDescent="0.3">
      <c r="A1309">
        <v>20260601</v>
      </c>
      <c r="B1309" t="s">
        <v>1384</v>
      </c>
      <c r="C1309" t="s">
        <v>1388</v>
      </c>
      <c r="D1309" t="s">
        <v>1386</v>
      </c>
      <c r="E1309" t="s">
        <v>1394</v>
      </c>
      <c r="F1309" t="str">
        <f>LEFT(CUIPO_datos_abiertos[[#This Row],[COD_PROGRAMATICO_MGA]],4)</f>
        <v>NO A</v>
      </c>
      <c r="G1309" t="s">
        <v>1390</v>
      </c>
      <c r="H1309" t="s">
        <v>1390</v>
      </c>
      <c r="I1309" t="s">
        <v>1390</v>
      </c>
      <c r="J1309" t="s">
        <v>1390</v>
      </c>
      <c r="K1309" t="s">
        <v>1390</v>
      </c>
      <c r="L1309" t="s">
        <v>1390</v>
      </c>
      <c r="M1309" t="s">
        <v>1390</v>
      </c>
      <c r="N1309" s="28">
        <v>209000000</v>
      </c>
      <c r="O1309" s="28">
        <v>209000000</v>
      </c>
      <c r="P1309" s="28">
        <v>209000000</v>
      </c>
      <c r="Q1309" s="28" t="str">
        <f>IF(AND(LEN(CUIPO_datos_abiertos[[#This Row],[COD_PROGRAMATICO_MGA]])=7,ISNUMBER(VALUE(CUIPO_datos_abiertos[[#This Row],[COD_PROGRAMATICO_MGA]]))),"VALIDO","")</f>
        <v/>
      </c>
    </row>
    <row r="1310" spans="1:17" hidden="1" x14ac:dyDescent="0.3">
      <c r="A1310">
        <v>20260601</v>
      </c>
      <c r="B1310" t="s">
        <v>1384</v>
      </c>
      <c r="C1310" t="s">
        <v>1681</v>
      </c>
      <c r="D1310" t="s">
        <v>1386</v>
      </c>
      <c r="E1310" t="s">
        <v>1402</v>
      </c>
      <c r="F1310" t="str">
        <f>LEFT(CUIPO_datos_abiertos[[#This Row],[COD_PROGRAMATICO_MGA]],4)</f>
        <v>2201</v>
      </c>
      <c r="G1310" t="s">
        <v>51</v>
      </c>
      <c r="H1310" t="s">
        <v>1389</v>
      </c>
      <c r="I1310" t="s">
        <v>1531</v>
      </c>
      <c r="J1310" t="s">
        <v>1404</v>
      </c>
      <c r="K1310" t="s">
        <v>1392</v>
      </c>
      <c r="L1310" t="s">
        <v>1390</v>
      </c>
      <c r="M1310" t="s">
        <v>1390</v>
      </c>
      <c r="N1310" s="28">
        <v>356000000</v>
      </c>
      <c r="O1310" s="28">
        <v>106800000</v>
      </c>
      <c r="P1310" s="28">
        <v>106800000</v>
      </c>
      <c r="Q1310" s="28" t="str">
        <f>IF(AND(LEN(CUIPO_datos_abiertos[[#This Row],[COD_PROGRAMATICO_MGA]])=7,ISNUMBER(VALUE(CUIPO_datos_abiertos[[#This Row],[COD_PROGRAMATICO_MGA]]))),"VALIDO","")</f>
        <v>VALIDO</v>
      </c>
    </row>
    <row r="1311" spans="1:17" hidden="1" x14ac:dyDescent="0.3">
      <c r="A1311">
        <v>20260601</v>
      </c>
      <c r="B1311" t="s">
        <v>1384</v>
      </c>
      <c r="C1311" t="s">
        <v>1385</v>
      </c>
      <c r="D1311" t="s">
        <v>1386</v>
      </c>
      <c r="E1311" t="s">
        <v>1387</v>
      </c>
      <c r="F1311" t="str">
        <f>LEFT(CUIPO_datos_abiertos[[#This Row],[COD_PROGRAMATICO_MGA]],4)</f>
        <v>0</v>
      </c>
      <c r="G1311" t="s">
        <v>1388</v>
      </c>
      <c r="H1311" t="s">
        <v>1389</v>
      </c>
      <c r="I1311" t="s">
        <v>1390</v>
      </c>
      <c r="J1311" t="s">
        <v>1391</v>
      </c>
      <c r="K1311" t="s">
        <v>1392</v>
      </c>
      <c r="L1311" t="s">
        <v>1390</v>
      </c>
      <c r="M1311" t="s">
        <v>1390</v>
      </c>
      <c r="N1311" s="28">
        <v>3178330</v>
      </c>
      <c r="O1311" s="28">
        <v>3178330</v>
      </c>
      <c r="P1311" s="28">
        <v>3178330</v>
      </c>
      <c r="Q1311" s="28" t="str">
        <f>IF(AND(LEN(CUIPO_datos_abiertos[[#This Row],[COD_PROGRAMATICO_MGA]])=7,ISNUMBER(VALUE(CUIPO_datos_abiertos[[#This Row],[COD_PROGRAMATICO_MGA]]))),"VALIDO","")</f>
        <v/>
      </c>
    </row>
    <row r="1312" spans="1:17" hidden="1" x14ac:dyDescent="0.3">
      <c r="A1312">
        <v>20260601</v>
      </c>
      <c r="B1312" t="s">
        <v>1384</v>
      </c>
      <c r="C1312" t="s">
        <v>1388</v>
      </c>
      <c r="D1312" t="s">
        <v>1386</v>
      </c>
      <c r="E1312" t="s">
        <v>1398</v>
      </c>
      <c r="F1312" t="str">
        <f>LEFT(CUIPO_datos_abiertos[[#This Row],[COD_PROGRAMATICO_MGA]],4)</f>
        <v>NO A</v>
      </c>
      <c r="G1312" t="s">
        <v>1390</v>
      </c>
      <c r="H1312" t="s">
        <v>1390</v>
      </c>
      <c r="I1312" t="s">
        <v>1390</v>
      </c>
      <c r="J1312" t="s">
        <v>1390</v>
      </c>
      <c r="K1312" t="s">
        <v>1390</v>
      </c>
      <c r="L1312" t="s">
        <v>1390</v>
      </c>
      <c r="M1312" t="s">
        <v>1390</v>
      </c>
      <c r="N1312" s="28">
        <v>14464236309</v>
      </c>
      <c r="O1312" s="28">
        <v>7997325857</v>
      </c>
      <c r="P1312" s="28">
        <v>7694186232</v>
      </c>
      <c r="Q1312" s="28" t="str">
        <f>IF(AND(LEN(CUIPO_datos_abiertos[[#This Row],[COD_PROGRAMATICO_MGA]])=7,ISNUMBER(VALUE(CUIPO_datos_abiertos[[#This Row],[COD_PROGRAMATICO_MGA]]))),"VALIDO","")</f>
        <v/>
      </c>
    </row>
    <row r="1313" spans="1:17" hidden="1" x14ac:dyDescent="0.3">
      <c r="A1313">
        <v>20260601</v>
      </c>
      <c r="B1313" t="s">
        <v>1384</v>
      </c>
      <c r="C1313" t="s">
        <v>1401</v>
      </c>
      <c r="D1313" t="s">
        <v>1386</v>
      </c>
      <c r="E1313" t="s">
        <v>1402</v>
      </c>
      <c r="F1313" t="str">
        <f>LEFT(CUIPO_datos_abiertos[[#This Row],[COD_PROGRAMATICO_MGA]],4)</f>
        <v>2201</v>
      </c>
      <c r="G1313" t="s">
        <v>51</v>
      </c>
      <c r="H1313" t="s">
        <v>1389</v>
      </c>
      <c r="I1313" t="s">
        <v>1403</v>
      </c>
      <c r="J1313" t="s">
        <v>1404</v>
      </c>
      <c r="K1313" t="s">
        <v>1392</v>
      </c>
      <c r="L1313" t="s">
        <v>1390</v>
      </c>
      <c r="M1313" t="s">
        <v>1390</v>
      </c>
      <c r="N1313" s="28">
        <v>342057332</v>
      </c>
      <c r="O1313" s="28">
        <v>342057332</v>
      </c>
      <c r="P1313" s="28">
        <v>115657475</v>
      </c>
      <c r="Q1313" s="28" t="str">
        <f>IF(AND(LEN(CUIPO_datos_abiertos[[#This Row],[COD_PROGRAMATICO_MGA]])=7,ISNUMBER(VALUE(CUIPO_datos_abiertos[[#This Row],[COD_PROGRAMATICO_MGA]]))),"VALIDO","")</f>
        <v>VALIDO</v>
      </c>
    </row>
    <row r="1314" spans="1:17" hidden="1" x14ac:dyDescent="0.3">
      <c r="A1314">
        <v>20260601</v>
      </c>
      <c r="B1314" t="s">
        <v>1384</v>
      </c>
      <c r="C1314" t="s">
        <v>1481</v>
      </c>
      <c r="D1314" t="s">
        <v>1397</v>
      </c>
      <c r="E1314" t="s">
        <v>1398</v>
      </c>
      <c r="F1314" t="str">
        <f>LEFT(CUIPO_datos_abiertos[[#This Row],[COD_PROGRAMATICO_MGA]],4)</f>
        <v>2102</v>
      </c>
      <c r="G1314" t="s">
        <v>90</v>
      </c>
      <c r="H1314" t="s">
        <v>1389</v>
      </c>
      <c r="I1314" t="s">
        <v>1390</v>
      </c>
      <c r="J1314" t="s">
        <v>1428</v>
      </c>
      <c r="K1314" t="s">
        <v>1392</v>
      </c>
      <c r="L1314" t="s">
        <v>1390</v>
      </c>
      <c r="M1314" t="s">
        <v>1390</v>
      </c>
      <c r="N1314" s="28">
        <v>307333373</v>
      </c>
      <c r="O1314" s="28">
        <v>307333373</v>
      </c>
      <c r="P1314" s="28">
        <v>307333373</v>
      </c>
      <c r="Q1314" s="28" t="str">
        <f>IF(AND(LEN(CUIPO_datos_abiertos[[#This Row],[COD_PROGRAMATICO_MGA]])=7,ISNUMBER(VALUE(CUIPO_datos_abiertos[[#This Row],[COD_PROGRAMATICO_MGA]]))),"VALIDO","")</f>
        <v>VALIDO</v>
      </c>
    </row>
    <row r="1315" spans="1:17" hidden="1" x14ac:dyDescent="0.3">
      <c r="A1315">
        <v>20260601</v>
      </c>
      <c r="B1315" t="s">
        <v>1384</v>
      </c>
      <c r="C1315" t="s">
        <v>1388</v>
      </c>
      <c r="D1315" t="s">
        <v>1386</v>
      </c>
      <c r="E1315" t="s">
        <v>1394</v>
      </c>
      <c r="F1315" t="str">
        <f>LEFT(CUIPO_datos_abiertos[[#This Row],[COD_PROGRAMATICO_MGA]],4)</f>
        <v>NO A</v>
      </c>
      <c r="G1315" t="s">
        <v>1390</v>
      </c>
      <c r="H1315" t="s">
        <v>1390</v>
      </c>
      <c r="I1315" t="s">
        <v>1390</v>
      </c>
      <c r="J1315" t="s">
        <v>1390</v>
      </c>
      <c r="K1315" t="s">
        <v>1390</v>
      </c>
      <c r="L1315" t="s">
        <v>1390</v>
      </c>
      <c r="M1315" t="s">
        <v>1390</v>
      </c>
      <c r="N1315" s="28">
        <v>55190698</v>
      </c>
      <c r="O1315" s="28">
        <v>55190698</v>
      </c>
      <c r="P1315" s="28">
        <v>53411389</v>
      </c>
      <c r="Q1315" s="28" t="str">
        <f>IF(AND(LEN(CUIPO_datos_abiertos[[#This Row],[COD_PROGRAMATICO_MGA]])=7,ISNUMBER(VALUE(CUIPO_datos_abiertos[[#This Row],[COD_PROGRAMATICO_MGA]]))),"VALIDO","")</f>
        <v/>
      </c>
    </row>
    <row r="1316" spans="1:17" hidden="1" x14ac:dyDescent="0.3">
      <c r="A1316">
        <v>20260601</v>
      </c>
      <c r="B1316" t="s">
        <v>1384</v>
      </c>
      <c r="C1316" t="s">
        <v>1388</v>
      </c>
      <c r="D1316" t="s">
        <v>1386</v>
      </c>
      <c r="E1316" t="s">
        <v>1398</v>
      </c>
      <c r="F1316" t="str">
        <f>LEFT(CUIPO_datos_abiertos[[#This Row],[COD_PROGRAMATICO_MGA]],4)</f>
        <v>NO A</v>
      </c>
      <c r="G1316" t="s">
        <v>1390</v>
      </c>
      <c r="H1316" t="s">
        <v>1390</v>
      </c>
      <c r="I1316" t="s">
        <v>1390</v>
      </c>
      <c r="J1316" t="s">
        <v>1390</v>
      </c>
      <c r="K1316" t="s">
        <v>1390</v>
      </c>
      <c r="L1316" t="s">
        <v>1390</v>
      </c>
      <c r="M1316" t="s">
        <v>1390</v>
      </c>
      <c r="N1316" s="28">
        <v>19015453779</v>
      </c>
      <c r="O1316" s="28">
        <v>11302937604</v>
      </c>
      <c r="P1316" s="28">
        <v>11057793469</v>
      </c>
      <c r="Q1316" s="28" t="str">
        <f>IF(AND(LEN(CUIPO_datos_abiertos[[#This Row],[COD_PROGRAMATICO_MGA]])=7,ISNUMBER(VALUE(CUIPO_datos_abiertos[[#This Row],[COD_PROGRAMATICO_MGA]]))),"VALIDO","")</f>
        <v/>
      </c>
    </row>
    <row r="1317" spans="1:17" hidden="1" x14ac:dyDescent="0.3">
      <c r="A1317">
        <v>20260601</v>
      </c>
      <c r="B1317" t="s">
        <v>1384</v>
      </c>
      <c r="C1317" t="s">
        <v>1546</v>
      </c>
      <c r="D1317" t="s">
        <v>1386</v>
      </c>
      <c r="E1317" t="s">
        <v>1398</v>
      </c>
      <c r="F1317" t="str">
        <f>LEFT(CUIPO_datos_abiertos[[#This Row],[COD_PROGRAMATICO_MGA]],4)</f>
        <v>4599</v>
      </c>
      <c r="G1317" t="s">
        <v>109</v>
      </c>
      <c r="H1317" t="s">
        <v>1525</v>
      </c>
      <c r="I1317" t="s">
        <v>1390</v>
      </c>
      <c r="J1317" t="s">
        <v>1501</v>
      </c>
      <c r="K1317" t="s">
        <v>1392</v>
      </c>
      <c r="L1317" t="s">
        <v>1390</v>
      </c>
      <c r="M1317" t="s">
        <v>1390</v>
      </c>
      <c r="N1317" s="28">
        <v>31851785</v>
      </c>
      <c r="O1317" s="28">
        <v>0</v>
      </c>
      <c r="P1317" s="28">
        <v>0</v>
      </c>
      <c r="Q1317" s="28" t="str">
        <f>IF(AND(LEN(CUIPO_datos_abiertos[[#This Row],[COD_PROGRAMATICO_MGA]])=7,ISNUMBER(VALUE(CUIPO_datos_abiertos[[#This Row],[COD_PROGRAMATICO_MGA]]))),"VALIDO","")</f>
        <v>VALIDO</v>
      </c>
    </row>
    <row r="1318" spans="1:17" hidden="1" x14ac:dyDescent="0.3">
      <c r="A1318">
        <v>20260601</v>
      </c>
      <c r="B1318" t="s">
        <v>1384</v>
      </c>
      <c r="C1318" t="s">
        <v>1388</v>
      </c>
      <c r="D1318" t="s">
        <v>1386</v>
      </c>
      <c r="E1318" t="s">
        <v>1398</v>
      </c>
      <c r="F1318" t="str">
        <f>LEFT(CUIPO_datos_abiertos[[#This Row],[COD_PROGRAMATICO_MGA]],4)</f>
        <v>0</v>
      </c>
      <c r="G1318" t="s">
        <v>1388</v>
      </c>
      <c r="H1318" t="s">
        <v>1389</v>
      </c>
      <c r="I1318" t="s">
        <v>1390</v>
      </c>
      <c r="J1318" t="s">
        <v>1391</v>
      </c>
      <c r="K1318" t="s">
        <v>1392</v>
      </c>
      <c r="L1318" t="s">
        <v>1390</v>
      </c>
      <c r="M1318" t="s">
        <v>1390</v>
      </c>
      <c r="N1318" s="28">
        <v>13456849639</v>
      </c>
      <c r="O1318" s="28">
        <v>13456849639</v>
      </c>
      <c r="P1318" s="28">
        <v>11232482210</v>
      </c>
      <c r="Q1318" s="28" t="str">
        <f>IF(AND(LEN(CUIPO_datos_abiertos[[#This Row],[COD_PROGRAMATICO_MGA]])=7,ISNUMBER(VALUE(CUIPO_datos_abiertos[[#This Row],[COD_PROGRAMATICO_MGA]]))),"VALIDO","")</f>
        <v/>
      </c>
    </row>
    <row r="1319" spans="1:17" hidden="1" x14ac:dyDescent="0.3">
      <c r="A1319">
        <v>20260601</v>
      </c>
      <c r="B1319" t="s">
        <v>1384</v>
      </c>
      <c r="C1319" t="s">
        <v>1388</v>
      </c>
      <c r="D1319" t="s">
        <v>1386</v>
      </c>
      <c r="E1319" t="s">
        <v>1443</v>
      </c>
      <c r="F1319" t="str">
        <f>LEFT(CUIPO_datos_abiertos[[#This Row],[COD_PROGRAMATICO_MGA]],4)</f>
        <v>NO A</v>
      </c>
      <c r="G1319" t="s">
        <v>1390</v>
      </c>
      <c r="H1319" t="s">
        <v>1390</v>
      </c>
      <c r="I1319" t="s">
        <v>1390</v>
      </c>
      <c r="J1319" t="s">
        <v>1390</v>
      </c>
      <c r="K1319" t="s">
        <v>1390</v>
      </c>
      <c r="L1319" t="s">
        <v>1390</v>
      </c>
      <c r="M1319" t="s">
        <v>1390</v>
      </c>
      <c r="N1319" s="28">
        <v>2229973757</v>
      </c>
      <c r="O1319" s="28">
        <v>2060787617</v>
      </c>
      <c r="P1319" s="28">
        <v>2010959060</v>
      </c>
      <c r="Q1319" s="28" t="str">
        <f>IF(AND(LEN(CUIPO_datos_abiertos[[#This Row],[COD_PROGRAMATICO_MGA]])=7,ISNUMBER(VALUE(CUIPO_datos_abiertos[[#This Row],[COD_PROGRAMATICO_MGA]]))),"VALIDO","")</f>
        <v/>
      </c>
    </row>
    <row r="1320" spans="1:17" hidden="1" x14ac:dyDescent="0.3">
      <c r="A1320">
        <v>20260601</v>
      </c>
      <c r="B1320" t="s">
        <v>1384</v>
      </c>
      <c r="C1320" t="s">
        <v>1388</v>
      </c>
      <c r="D1320" t="s">
        <v>1386</v>
      </c>
      <c r="E1320" t="s">
        <v>1398</v>
      </c>
      <c r="F1320" t="str">
        <f>LEFT(CUIPO_datos_abiertos[[#This Row],[COD_PROGRAMATICO_MGA]],4)</f>
        <v>NO A</v>
      </c>
      <c r="G1320" t="s">
        <v>1390</v>
      </c>
      <c r="H1320" t="s">
        <v>1390</v>
      </c>
      <c r="I1320" t="s">
        <v>1390</v>
      </c>
      <c r="J1320" t="s">
        <v>1390</v>
      </c>
      <c r="K1320" t="s">
        <v>1390</v>
      </c>
      <c r="L1320" t="s">
        <v>1390</v>
      </c>
      <c r="M1320" t="s">
        <v>1390</v>
      </c>
      <c r="N1320" s="28">
        <v>5651290844</v>
      </c>
      <c r="O1320" s="28">
        <v>5651290844</v>
      </c>
      <c r="P1320" s="28">
        <v>5651290844</v>
      </c>
      <c r="Q1320" s="28" t="str">
        <f>IF(AND(LEN(CUIPO_datos_abiertos[[#This Row],[COD_PROGRAMATICO_MGA]])=7,ISNUMBER(VALUE(CUIPO_datos_abiertos[[#This Row],[COD_PROGRAMATICO_MGA]]))),"VALIDO","")</f>
        <v/>
      </c>
    </row>
    <row r="1321" spans="1:17" hidden="1" x14ac:dyDescent="0.3">
      <c r="A1321">
        <v>20260601</v>
      </c>
      <c r="B1321" t="s">
        <v>1384</v>
      </c>
      <c r="C1321" t="s">
        <v>1388</v>
      </c>
      <c r="D1321" t="s">
        <v>1386</v>
      </c>
      <c r="E1321" t="s">
        <v>1398</v>
      </c>
      <c r="F1321" t="str">
        <f>LEFT(CUIPO_datos_abiertos[[#This Row],[COD_PROGRAMATICO_MGA]],4)</f>
        <v>NO A</v>
      </c>
      <c r="G1321" t="s">
        <v>1390</v>
      </c>
      <c r="H1321" t="s">
        <v>1390</v>
      </c>
      <c r="I1321" t="s">
        <v>1390</v>
      </c>
      <c r="J1321" t="s">
        <v>1390</v>
      </c>
      <c r="K1321" t="s">
        <v>1390</v>
      </c>
      <c r="L1321" t="s">
        <v>1390</v>
      </c>
      <c r="M1321" t="s">
        <v>1390</v>
      </c>
      <c r="N1321" s="28">
        <v>46123046226</v>
      </c>
      <c r="O1321" s="28">
        <v>38854101747</v>
      </c>
      <c r="P1321" s="28">
        <v>33543945119</v>
      </c>
      <c r="Q1321" s="28" t="str">
        <f>IF(AND(LEN(CUIPO_datos_abiertos[[#This Row],[COD_PROGRAMATICO_MGA]])=7,ISNUMBER(VALUE(CUIPO_datos_abiertos[[#This Row],[COD_PROGRAMATICO_MGA]]))),"VALIDO","")</f>
        <v/>
      </c>
    </row>
    <row r="1322" spans="1:17" hidden="1" x14ac:dyDescent="0.3">
      <c r="A1322">
        <v>20260601</v>
      </c>
      <c r="B1322" t="s">
        <v>1384</v>
      </c>
      <c r="C1322" t="s">
        <v>1401</v>
      </c>
      <c r="D1322" t="s">
        <v>1386</v>
      </c>
      <c r="E1322" t="s">
        <v>1402</v>
      </c>
      <c r="F1322" t="str">
        <f>LEFT(CUIPO_datos_abiertos[[#This Row],[COD_PROGRAMATICO_MGA]],4)</f>
        <v>2201</v>
      </c>
      <c r="G1322" t="s">
        <v>51</v>
      </c>
      <c r="H1322" t="s">
        <v>1389</v>
      </c>
      <c r="I1322" t="s">
        <v>1408</v>
      </c>
      <c r="J1322" t="s">
        <v>1404</v>
      </c>
      <c r="K1322" t="s">
        <v>1392</v>
      </c>
      <c r="L1322" t="s">
        <v>1390</v>
      </c>
      <c r="M1322" t="s">
        <v>1459</v>
      </c>
      <c r="N1322" s="28">
        <v>121587300</v>
      </c>
      <c r="O1322" s="28">
        <v>121587300</v>
      </c>
      <c r="P1322" s="28">
        <v>121587300</v>
      </c>
      <c r="Q1322" s="28" t="str">
        <f>IF(AND(LEN(CUIPO_datos_abiertos[[#This Row],[COD_PROGRAMATICO_MGA]])=7,ISNUMBER(VALUE(CUIPO_datos_abiertos[[#This Row],[COD_PROGRAMATICO_MGA]]))),"VALIDO","")</f>
        <v>VALIDO</v>
      </c>
    </row>
    <row r="1323" spans="1:17" hidden="1" x14ac:dyDescent="0.3">
      <c r="A1323">
        <v>20260601</v>
      </c>
      <c r="B1323" t="s">
        <v>1384</v>
      </c>
      <c r="C1323" t="s">
        <v>1388</v>
      </c>
      <c r="D1323" t="s">
        <v>1386</v>
      </c>
      <c r="E1323" t="s">
        <v>1387</v>
      </c>
      <c r="F1323" t="str">
        <f>LEFT(CUIPO_datos_abiertos[[#This Row],[COD_PROGRAMATICO_MGA]],4)</f>
        <v>0</v>
      </c>
      <c r="G1323" t="s">
        <v>1388</v>
      </c>
      <c r="H1323" t="s">
        <v>1389</v>
      </c>
      <c r="I1323" t="s">
        <v>1390</v>
      </c>
      <c r="J1323" t="s">
        <v>1391</v>
      </c>
      <c r="K1323" t="s">
        <v>1392</v>
      </c>
      <c r="L1323" t="s">
        <v>1390</v>
      </c>
      <c r="M1323" t="s">
        <v>1390</v>
      </c>
      <c r="N1323" s="28">
        <v>3901750</v>
      </c>
      <c r="O1323" s="28">
        <v>3901750</v>
      </c>
      <c r="P1323" s="28">
        <v>3901750</v>
      </c>
      <c r="Q1323" s="28" t="str">
        <f>IF(AND(LEN(CUIPO_datos_abiertos[[#This Row],[COD_PROGRAMATICO_MGA]])=7,ISNUMBER(VALUE(CUIPO_datos_abiertos[[#This Row],[COD_PROGRAMATICO_MGA]]))),"VALIDO","")</f>
        <v/>
      </c>
    </row>
    <row r="1324" spans="1:17" hidden="1" x14ac:dyDescent="0.3">
      <c r="A1324">
        <v>20260601</v>
      </c>
      <c r="B1324" t="s">
        <v>1384</v>
      </c>
      <c r="C1324" t="s">
        <v>1633</v>
      </c>
      <c r="D1324" t="s">
        <v>1386</v>
      </c>
      <c r="E1324" t="s">
        <v>1398</v>
      </c>
      <c r="F1324" t="str">
        <f>LEFT(CUIPO_datos_abiertos[[#This Row],[COD_PROGRAMATICO_MGA]],4)</f>
        <v>4502</v>
      </c>
      <c r="G1324" t="s">
        <v>105</v>
      </c>
      <c r="H1324" t="s">
        <v>1411</v>
      </c>
      <c r="I1324" t="s">
        <v>1390</v>
      </c>
      <c r="J1324" t="s">
        <v>1391</v>
      </c>
      <c r="K1324" t="s">
        <v>1392</v>
      </c>
      <c r="L1324" t="s">
        <v>1390</v>
      </c>
      <c r="M1324" t="s">
        <v>1390</v>
      </c>
      <c r="N1324" s="28">
        <v>148236000</v>
      </c>
      <c r="O1324" s="28">
        <v>98824001</v>
      </c>
      <c r="P1324" s="28">
        <v>98824001</v>
      </c>
      <c r="Q1324" s="28" t="str">
        <f>IF(AND(LEN(CUIPO_datos_abiertos[[#This Row],[COD_PROGRAMATICO_MGA]])=7,ISNUMBER(VALUE(CUIPO_datos_abiertos[[#This Row],[COD_PROGRAMATICO_MGA]]))),"VALIDO","")</f>
        <v>VALIDO</v>
      </c>
    </row>
    <row r="1325" spans="1:17" hidden="1" x14ac:dyDescent="0.3">
      <c r="A1325">
        <v>20260601</v>
      </c>
      <c r="B1325" t="s">
        <v>1384</v>
      </c>
      <c r="C1325" t="s">
        <v>1401</v>
      </c>
      <c r="D1325" t="s">
        <v>1386</v>
      </c>
      <c r="E1325" t="s">
        <v>1402</v>
      </c>
      <c r="F1325" t="str">
        <f>LEFT(CUIPO_datos_abiertos[[#This Row],[COD_PROGRAMATICO_MGA]],4)</f>
        <v>2201</v>
      </c>
      <c r="G1325" t="s">
        <v>51</v>
      </c>
      <c r="H1325" t="s">
        <v>1389</v>
      </c>
      <c r="I1325" t="s">
        <v>1403</v>
      </c>
      <c r="J1325" t="s">
        <v>1404</v>
      </c>
      <c r="K1325" t="s">
        <v>1392</v>
      </c>
      <c r="L1325" t="s">
        <v>1390</v>
      </c>
      <c r="M1325" t="s">
        <v>1390</v>
      </c>
      <c r="N1325" s="28">
        <v>3081528293</v>
      </c>
      <c r="O1325" s="28">
        <v>3081528293</v>
      </c>
      <c r="P1325" s="28">
        <v>213411098</v>
      </c>
      <c r="Q1325" s="28" t="str">
        <f>IF(AND(LEN(CUIPO_datos_abiertos[[#This Row],[COD_PROGRAMATICO_MGA]])=7,ISNUMBER(VALUE(CUIPO_datos_abiertos[[#This Row],[COD_PROGRAMATICO_MGA]]))),"VALIDO","")</f>
        <v>VALIDO</v>
      </c>
    </row>
    <row r="1326" spans="1:17" hidden="1" x14ac:dyDescent="0.3">
      <c r="A1326">
        <v>20260601</v>
      </c>
      <c r="B1326" t="s">
        <v>1384</v>
      </c>
      <c r="C1326" t="s">
        <v>1388</v>
      </c>
      <c r="D1326" t="s">
        <v>1386</v>
      </c>
      <c r="E1326" t="s">
        <v>1398</v>
      </c>
      <c r="F1326" t="str">
        <f>LEFT(CUIPO_datos_abiertos[[#This Row],[COD_PROGRAMATICO_MGA]],4)</f>
        <v>0</v>
      </c>
      <c r="G1326" t="s">
        <v>1388</v>
      </c>
      <c r="H1326" t="s">
        <v>1389</v>
      </c>
      <c r="I1326" t="s">
        <v>1390</v>
      </c>
      <c r="J1326" t="s">
        <v>1391</v>
      </c>
      <c r="K1326" t="s">
        <v>1392</v>
      </c>
      <c r="L1326" t="s">
        <v>1390</v>
      </c>
      <c r="M1326" t="s">
        <v>1390</v>
      </c>
      <c r="N1326" s="28">
        <v>90285100</v>
      </c>
      <c r="O1326" s="28">
        <v>90285100</v>
      </c>
      <c r="P1326" s="28">
        <v>75623000</v>
      </c>
      <c r="Q1326" s="28" t="str">
        <f>IF(AND(LEN(CUIPO_datos_abiertos[[#This Row],[COD_PROGRAMATICO_MGA]])=7,ISNUMBER(VALUE(CUIPO_datos_abiertos[[#This Row],[COD_PROGRAMATICO_MGA]]))),"VALIDO","")</f>
        <v/>
      </c>
    </row>
    <row r="1327" spans="1:17" hidden="1" x14ac:dyDescent="0.3">
      <c r="A1327">
        <v>20260601</v>
      </c>
      <c r="B1327" t="s">
        <v>1384</v>
      </c>
      <c r="C1327" t="s">
        <v>1388</v>
      </c>
      <c r="D1327" t="s">
        <v>1386</v>
      </c>
      <c r="E1327" t="s">
        <v>1443</v>
      </c>
      <c r="F1327" t="str">
        <f>LEFT(CUIPO_datos_abiertos[[#This Row],[COD_PROGRAMATICO_MGA]],4)</f>
        <v>NO A</v>
      </c>
      <c r="G1327" t="s">
        <v>1390</v>
      </c>
      <c r="H1327" t="s">
        <v>1390</v>
      </c>
      <c r="I1327" t="s">
        <v>1390</v>
      </c>
      <c r="J1327" t="s">
        <v>1390</v>
      </c>
      <c r="K1327" t="s">
        <v>1390</v>
      </c>
      <c r="L1327" t="s">
        <v>1390</v>
      </c>
      <c r="M1327" t="s">
        <v>1390</v>
      </c>
      <c r="N1327" s="28">
        <v>1301641883</v>
      </c>
      <c r="O1327" s="28">
        <v>1301641883</v>
      </c>
      <c r="P1327" s="28">
        <v>1301641883</v>
      </c>
      <c r="Q1327" s="28" t="str">
        <f>IF(AND(LEN(CUIPO_datos_abiertos[[#This Row],[COD_PROGRAMATICO_MGA]])=7,ISNUMBER(VALUE(CUIPO_datos_abiertos[[#This Row],[COD_PROGRAMATICO_MGA]]))),"VALIDO","")</f>
        <v/>
      </c>
    </row>
    <row r="1328" spans="1:17" hidden="1" x14ac:dyDescent="0.3">
      <c r="A1328">
        <v>20260601</v>
      </c>
      <c r="B1328" t="s">
        <v>1384</v>
      </c>
      <c r="C1328" t="s">
        <v>1388</v>
      </c>
      <c r="D1328" t="s">
        <v>1386</v>
      </c>
      <c r="E1328" t="s">
        <v>1387</v>
      </c>
      <c r="F1328" t="str">
        <f>LEFT(CUIPO_datos_abiertos[[#This Row],[COD_PROGRAMATICO_MGA]],4)</f>
        <v>0</v>
      </c>
      <c r="G1328" t="s">
        <v>1388</v>
      </c>
      <c r="H1328" t="s">
        <v>1389</v>
      </c>
      <c r="I1328" t="s">
        <v>1390</v>
      </c>
      <c r="J1328" t="s">
        <v>1391</v>
      </c>
      <c r="K1328" t="s">
        <v>1392</v>
      </c>
      <c r="L1328" t="s">
        <v>1390</v>
      </c>
      <c r="M1328" t="s">
        <v>1390</v>
      </c>
      <c r="N1328" s="28">
        <v>1270284</v>
      </c>
      <c r="O1328" s="28">
        <v>1270284</v>
      </c>
      <c r="P1328" s="28">
        <v>1270284</v>
      </c>
      <c r="Q1328" s="28" t="str">
        <f>IF(AND(LEN(CUIPO_datos_abiertos[[#This Row],[COD_PROGRAMATICO_MGA]])=7,ISNUMBER(VALUE(CUIPO_datos_abiertos[[#This Row],[COD_PROGRAMATICO_MGA]]))),"VALIDO","")</f>
        <v/>
      </c>
    </row>
    <row r="1329" spans="1:17" hidden="1" x14ac:dyDescent="0.3">
      <c r="A1329">
        <v>20260601</v>
      </c>
      <c r="B1329" t="s">
        <v>1384</v>
      </c>
      <c r="C1329" t="s">
        <v>1388</v>
      </c>
      <c r="D1329" t="s">
        <v>1386</v>
      </c>
      <c r="E1329" t="s">
        <v>1398</v>
      </c>
      <c r="F1329" t="str">
        <f>LEFT(CUIPO_datos_abiertos[[#This Row],[COD_PROGRAMATICO_MGA]],4)</f>
        <v>0</v>
      </c>
      <c r="G1329" t="s">
        <v>1388</v>
      </c>
      <c r="H1329" t="s">
        <v>1389</v>
      </c>
      <c r="I1329" t="s">
        <v>1390</v>
      </c>
      <c r="J1329" t="s">
        <v>1391</v>
      </c>
      <c r="K1329" t="s">
        <v>1392</v>
      </c>
      <c r="L1329" t="s">
        <v>1390</v>
      </c>
      <c r="M1329" t="s">
        <v>1390</v>
      </c>
      <c r="N1329" s="28">
        <v>425030906</v>
      </c>
      <c r="O1329" s="28">
        <v>425030906</v>
      </c>
      <c r="P1329" s="28">
        <v>340526671</v>
      </c>
      <c r="Q1329" s="28" t="str">
        <f>IF(AND(LEN(CUIPO_datos_abiertos[[#This Row],[COD_PROGRAMATICO_MGA]])=7,ISNUMBER(VALUE(CUIPO_datos_abiertos[[#This Row],[COD_PROGRAMATICO_MGA]]))),"VALIDO","")</f>
        <v/>
      </c>
    </row>
    <row r="1330" spans="1:17" hidden="1" x14ac:dyDescent="0.3">
      <c r="A1330">
        <v>20260601</v>
      </c>
      <c r="B1330" t="s">
        <v>1384</v>
      </c>
      <c r="C1330" t="s">
        <v>1401</v>
      </c>
      <c r="D1330" t="s">
        <v>1386</v>
      </c>
      <c r="E1330" t="s">
        <v>1402</v>
      </c>
      <c r="F1330" t="str">
        <f>LEFT(CUIPO_datos_abiertos[[#This Row],[COD_PROGRAMATICO_MGA]],4)</f>
        <v>2201</v>
      </c>
      <c r="G1330" t="s">
        <v>51</v>
      </c>
      <c r="H1330" t="s">
        <v>1389</v>
      </c>
      <c r="I1330" t="s">
        <v>1458</v>
      </c>
      <c r="J1330" t="s">
        <v>1404</v>
      </c>
      <c r="K1330" t="s">
        <v>1392</v>
      </c>
      <c r="L1330" t="s">
        <v>1390</v>
      </c>
      <c r="M1330" t="s">
        <v>1390</v>
      </c>
      <c r="N1330" s="28">
        <v>114697810</v>
      </c>
      <c r="O1330" s="28">
        <v>64697810</v>
      </c>
      <c r="P1330" s="28">
        <v>64433210</v>
      </c>
      <c r="Q1330" s="28" t="str">
        <f>IF(AND(LEN(CUIPO_datos_abiertos[[#This Row],[COD_PROGRAMATICO_MGA]])=7,ISNUMBER(VALUE(CUIPO_datos_abiertos[[#This Row],[COD_PROGRAMATICO_MGA]]))),"VALIDO","")</f>
        <v>VALIDO</v>
      </c>
    </row>
    <row r="1331" spans="1:17" hidden="1" x14ac:dyDescent="0.3">
      <c r="A1331">
        <v>20260601</v>
      </c>
      <c r="B1331" t="s">
        <v>1384</v>
      </c>
      <c r="C1331" t="s">
        <v>1385</v>
      </c>
      <c r="D1331" t="s">
        <v>1386</v>
      </c>
      <c r="E1331" t="s">
        <v>1394</v>
      </c>
      <c r="F1331" t="str">
        <f>LEFT(CUIPO_datos_abiertos[[#This Row],[COD_PROGRAMATICO_MGA]],4)</f>
        <v>0</v>
      </c>
      <c r="G1331" t="s">
        <v>1388</v>
      </c>
      <c r="H1331" t="s">
        <v>1389</v>
      </c>
      <c r="I1331" t="s">
        <v>1405</v>
      </c>
      <c r="J1331" t="s">
        <v>1406</v>
      </c>
      <c r="K1331" t="s">
        <v>1392</v>
      </c>
      <c r="L1331" t="s">
        <v>1390</v>
      </c>
      <c r="M1331" t="s">
        <v>1495</v>
      </c>
      <c r="N1331" s="28">
        <v>18076100</v>
      </c>
      <c r="O1331" s="28">
        <v>18076100</v>
      </c>
      <c r="P1331" s="28">
        <v>14943700</v>
      </c>
      <c r="Q1331" s="28" t="str">
        <f>IF(AND(LEN(CUIPO_datos_abiertos[[#This Row],[COD_PROGRAMATICO_MGA]])=7,ISNUMBER(VALUE(CUIPO_datos_abiertos[[#This Row],[COD_PROGRAMATICO_MGA]]))),"VALIDO","")</f>
        <v/>
      </c>
    </row>
    <row r="1332" spans="1:17" hidden="1" x14ac:dyDescent="0.3">
      <c r="A1332">
        <v>20260601</v>
      </c>
      <c r="B1332" t="s">
        <v>1384</v>
      </c>
      <c r="C1332" t="s">
        <v>1605</v>
      </c>
      <c r="D1332" t="s">
        <v>1386</v>
      </c>
      <c r="E1332" t="s">
        <v>1394</v>
      </c>
      <c r="F1332" t="str">
        <f>LEFT(CUIPO_datos_abiertos[[#This Row],[COD_PROGRAMATICO_MGA]],4)</f>
        <v>1903</v>
      </c>
      <c r="G1332" t="s">
        <v>78</v>
      </c>
      <c r="H1332" t="s">
        <v>1419</v>
      </c>
      <c r="I1332" t="s">
        <v>1477</v>
      </c>
      <c r="J1332" t="s">
        <v>1462</v>
      </c>
      <c r="K1332" t="s">
        <v>1392</v>
      </c>
      <c r="L1332" t="s">
        <v>1390</v>
      </c>
      <c r="M1332" t="s">
        <v>1390</v>
      </c>
      <c r="N1332" s="28">
        <v>57000000</v>
      </c>
      <c r="O1332" s="28">
        <v>5700000</v>
      </c>
      <c r="P1332" s="28">
        <v>3420000</v>
      </c>
      <c r="Q1332" s="28" t="str">
        <f>IF(AND(LEN(CUIPO_datos_abiertos[[#This Row],[COD_PROGRAMATICO_MGA]])=7,ISNUMBER(VALUE(CUIPO_datos_abiertos[[#This Row],[COD_PROGRAMATICO_MGA]]))),"VALIDO","")</f>
        <v>VALIDO</v>
      </c>
    </row>
    <row r="1333" spans="1:17" hidden="1" x14ac:dyDescent="0.3">
      <c r="A1333">
        <v>20260601</v>
      </c>
      <c r="B1333" t="s">
        <v>1384</v>
      </c>
      <c r="C1333" t="s">
        <v>1618</v>
      </c>
      <c r="D1333" t="s">
        <v>1386</v>
      </c>
      <c r="E1333" t="s">
        <v>1398</v>
      </c>
      <c r="F1333" t="str">
        <f>LEFT(CUIPO_datos_abiertos[[#This Row],[COD_PROGRAMATICO_MGA]],4)</f>
        <v>4102</v>
      </c>
      <c r="G1333" t="s">
        <v>168</v>
      </c>
      <c r="H1333" t="s">
        <v>1411</v>
      </c>
      <c r="I1333" t="s">
        <v>1390</v>
      </c>
      <c r="J1333" t="s">
        <v>1412</v>
      </c>
      <c r="K1333" t="s">
        <v>1392</v>
      </c>
      <c r="L1333" t="s">
        <v>1390</v>
      </c>
      <c r="M1333" t="s">
        <v>1390</v>
      </c>
      <c r="N1333" s="28">
        <v>386725425</v>
      </c>
      <c r="O1333" s="28">
        <v>130364925</v>
      </c>
      <c r="P1333" s="28">
        <v>107097939</v>
      </c>
      <c r="Q1333" s="28" t="str">
        <f>IF(AND(LEN(CUIPO_datos_abiertos[[#This Row],[COD_PROGRAMATICO_MGA]])=7,ISNUMBER(VALUE(CUIPO_datos_abiertos[[#This Row],[COD_PROGRAMATICO_MGA]]))),"VALIDO","")</f>
        <v>VALIDO</v>
      </c>
    </row>
    <row r="1334" spans="1:17" hidden="1" x14ac:dyDescent="0.3">
      <c r="A1334">
        <v>20260601</v>
      </c>
      <c r="B1334" t="s">
        <v>1384</v>
      </c>
      <c r="C1334" t="s">
        <v>1605</v>
      </c>
      <c r="D1334" t="s">
        <v>1386</v>
      </c>
      <c r="E1334" t="s">
        <v>1394</v>
      </c>
      <c r="F1334" t="str">
        <f>LEFT(CUIPO_datos_abiertos[[#This Row],[COD_PROGRAMATICO_MGA]],4)</f>
        <v>1903</v>
      </c>
      <c r="G1334" t="s">
        <v>78</v>
      </c>
      <c r="H1334" t="s">
        <v>1419</v>
      </c>
      <c r="I1334" t="s">
        <v>1477</v>
      </c>
      <c r="J1334" t="s">
        <v>1462</v>
      </c>
      <c r="K1334" t="s">
        <v>1392</v>
      </c>
      <c r="L1334" t="s">
        <v>1390</v>
      </c>
      <c r="M1334" t="s">
        <v>1390</v>
      </c>
      <c r="N1334" s="28">
        <v>930286149</v>
      </c>
      <c r="O1334" s="28">
        <v>0</v>
      </c>
      <c r="P1334" s="28">
        <v>0</v>
      </c>
      <c r="Q1334" s="28" t="str">
        <f>IF(AND(LEN(CUIPO_datos_abiertos[[#This Row],[COD_PROGRAMATICO_MGA]])=7,ISNUMBER(VALUE(CUIPO_datos_abiertos[[#This Row],[COD_PROGRAMATICO_MGA]]))),"VALIDO","")</f>
        <v>VALIDO</v>
      </c>
    </row>
    <row r="1335" spans="1:17" x14ac:dyDescent="0.3">
      <c r="A1335">
        <v>20260601</v>
      </c>
      <c r="B1335" t="s">
        <v>1384</v>
      </c>
      <c r="C1335" t="s">
        <v>1467</v>
      </c>
      <c r="D1335" t="s">
        <v>1386</v>
      </c>
      <c r="E1335" t="s">
        <v>1394</v>
      </c>
      <c r="F1335" t="str">
        <f>LEFT(CUIPO_datos_abiertos[[#This Row],[COD_PROGRAMATICO_MGA]],4)</f>
        <v>1905</v>
      </c>
      <c r="G1335" t="s">
        <v>1468</v>
      </c>
      <c r="H1335" t="s">
        <v>1419</v>
      </c>
      <c r="I1335" t="s">
        <v>1497</v>
      </c>
      <c r="J1335" t="s">
        <v>1462</v>
      </c>
      <c r="K1335" t="s">
        <v>1392</v>
      </c>
      <c r="L1335" t="s">
        <v>1390</v>
      </c>
      <c r="M1335" t="s">
        <v>1390</v>
      </c>
      <c r="N1335" s="28">
        <v>126636974</v>
      </c>
      <c r="O1335" s="28">
        <v>113644445</v>
      </c>
      <c r="P1335" s="28">
        <v>109351095</v>
      </c>
      <c r="Q1335" s="28" t="str">
        <f>IF(AND(LEN(CUIPO_datos_abiertos[[#This Row],[COD_PROGRAMATICO_MGA]])=7,ISNUMBER(VALUE(CUIPO_datos_abiertos[[#This Row],[COD_PROGRAMATICO_MGA]]))),"VALIDO","")</f>
        <v>VALIDO</v>
      </c>
    </row>
    <row r="1336" spans="1:17" hidden="1" x14ac:dyDescent="0.3">
      <c r="A1336">
        <v>20260601</v>
      </c>
      <c r="B1336" t="s">
        <v>1384</v>
      </c>
      <c r="C1336" t="s">
        <v>1780</v>
      </c>
      <c r="D1336" t="s">
        <v>1386</v>
      </c>
      <c r="E1336" t="s">
        <v>1402</v>
      </c>
      <c r="F1336" t="str">
        <f>LEFT(CUIPO_datos_abiertos[[#This Row],[COD_PROGRAMATICO_MGA]],4)</f>
        <v>2201</v>
      </c>
      <c r="G1336" t="s">
        <v>113</v>
      </c>
      <c r="H1336" t="s">
        <v>1530</v>
      </c>
      <c r="I1336" t="s">
        <v>1735</v>
      </c>
      <c r="J1336" t="s">
        <v>1404</v>
      </c>
      <c r="K1336" t="s">
        <v>1392</v>
      </c>
      <c r="L1336" t="s">
        <v>1390</v>
      </c>
      <c r="M1336" t="s">
        <v>1390</v>
      </c>
      <c r="N1336" s="28">
        <v>2085483297</v>
      </c>
      <c r="O1336" s="28">
        <v>649124178</v>
      </c>
      <c r="P1336" s="28">
        <v>649124178</v>
      </c>
      <c r="Q1336" s="28" t="str">
        <f>IF(AND(LEN(CUIPO_datos_abiertos[[#This Row],[COD_PROGRAMATICO_MGA]])=7,ISNUMBER(VALUE(CUIPO_datos_abiertos[[#This Row],[COD_PROGRAMATICO_MGA]]))),"VALIDO","")</f>
        <v>VALIDO</v>
      </c>
    </row>
    <row r="1337" spans="1:17" hidden="1" x14ac:dyDescent="0.3">
      <c r="A1337">
        <v>20260601</v>
      </c>
      <c r="B1337" t="s">
        <v>1384</v>
      </c>
      <c r="C1337" t="s">
        <v>1388</v>
      </c>
      <c r="D1337" t="s">
        <v>1386</v>
      </c>
      <c r="E1337" t="s">
        <v>1398</v>
      </c>
      <c r="F1337" t="str">
        <f>LEFT(CUIPO_datos_abiertos[[#This Row],[COD_PROGRAMATICO_MGA]],4)</f>
        <v>NO A</v>
      </c>
      <c r="G1337" t="s">
        <v>1390</v>
      </c>
      <c r="H1337" t="s">
        <v>1390</v>
      </c>
      <c r="I1337" t="s">
        <v>1390</v>
      </c>
      <c r="J1337" t="s">
        <v>1390</v>
      </c>
      <c r="K1337" t="s">
        <v>1390</v>
      </c>
      <c r="L1337" t="s">
        <v>1390</v>
      </c>
      <c r="M1337" t="s">
        <v>1390</v>
      </c>
      <c r="N1337" s="28">
        <v>86899825200</v>
      </c>
      <c r="O1337" s="28">
        <v>34842484975</v>
      </c>
      <c r="P1337" s="28">
        <v>34830484975</v>
      </c>
      <c r="Q1337" s="28" t="str">
        <f>IF(AND(LEN(CUIPO_datos_abiertos[[#This Row],[COD_PROGRAMATICO_MGA]])=7,ISNUMBER(VALUE(CUIPO_datos_abiertos[[#This Row],[COD_PROGRAMATICO_MGA]]))),"VALIDO","")</f>
        <v/>
      </c>
    </row>
    <row r="1338" spans="1:17" hidden="1" x14ac:dyDescent="0.3">
      <c r="A1338">
        <v>20260601</v>
      </c>
      <c r="B1338" t="s">
        <v>1384</v>
      </c>
      <c r="C1338" t="s">
        <v>1388</v>
      </c>
      <c r="D1338" t="s">
        <v>1386</v>
      </c>
      <c r="E1338" t="s">
        <v>1387</v>
      </c>
      <c r="F1338" t="str">
        <f>LEFT(CUIPO_datos_abiertos[[#This Row],[COD_PROGRAMATICO_MGA]],4)</f>
        <v>NO A</v>
      </c>
      <c r="G1338" t="s">
        <v>1390</v>
      </c>
      <c r="H1338" t="s">
        <v>1390</v>
      </c>
      <c r="I1338" t="s">
        <v>1390</v>
      </c>
      <c r="J1338" t="s">
        <v>1390</v>
      </c>
      <c r="K1338" t="s">
        <v>1390</v>
      </c>
      <c r="L1338" t="s">
        <v>1390</v>
      </c>
      <c r="M1338" t="s">
        <v>1390</v>
      </c>
      <c r="N1338" s="28">
        <v>1080394</v>
      </c>
      <c r="O1338" s="28">
        <v>1080394</v>
      </c>
      <c r="P1338" s="28">
        <v>1080394</v>
      </c>
      <c r="Q1338" s="28" t="str">
        <f>IF(AND(LEN(CUIPO_datos_abiertos[[#This Row],[COD_PROGRAMATICO_MGA]])=7,ISNUMBER(VALUE(CUIPO_datos_abiertos[[#This Row],[COD_PROGRAMATICO_MGA]]))),"VALIDO","")</f>
        <v/>
      </c>
    </row>
    <row r="1339" spans="1:17" hidden="1" x14ac:dyDescent="0.3">
      <c r="A1339">
        <v>20260601</v>
      </c>
      <c r="B1339" t="s">
        <v>1384</v>
      </c>
      <c r="C1339" t="s">
        <v>1385</v>
      </c>
      <c r="D1339" t="s">
        <v>1386</v>
      </c>
      <c r="E1339" t="s">
        <v>1387</v>
      </c>
      <c r="F1339" t="str">
        <f>LEFT(CUIPO_datos_abiertos[[#This Row],[COD_PROGRAMATICO_MGA]],4)</f>
        <v>0</v>
      </c>
      <c r="G1339" t="s">
        <v>1388</v>
      </c>
      <c r="H1339" t="s">
        <v>1389</v>
      </c>
      <c r="I1339" t="s">
        <v>1390</v>
      </c>
      <c r="J1339" t="s">
        <v>1391</v>
      </c>
      <c r="K1339" t="s">
        <v>1392</v>
      </c>
      <c r="L1339" t="s">
        <v>1390</v>
      </c>
      <c r="M1339" t="s">
        <v>1459</v>
      </c>
      <c r="N1339" s="28">
        <v>7746720</v>
      </c>
      <c r="O1339" s="28">
        <v>7746720</v>
      </c>
      <c r="P1339" s="28">
        <v>7746720</v>
      </c>
      <c r="Q1339" s="28" t="str">
        <f>IF(AND(LEN(CUIPO_datos_abiertos[[#This Row],[COD_PROGRAMATICO_MGA]])=7,ISNUMBER(VALUE(CUIPO_datos_abiertos[[#This Row],[COD_PROGRAMATICO_MGA]]))),"VALIDO","")</f>
        <v/>
      </c>
    </row>
    <row r="1340" spans="1:17" hidden="1" x14ac:dyDescent="0.3">
      <c r="A1340">
        <v>20260601</v>
      </c>
      <c r="B1340" t="s">
        <v>1384</v>
      </c>
      <c r="C1340" t="s">
        <v>1506</v>
      </c>
      <c r="D1340" t="s">
        <v>1386</v>
      </c>
      <c r="E1340" t="s">
        <v>1398</v>
      </c>
      <c r="F1340" t="str">
        <f>LEFT(CUIPO_datos_abiertos[[#This Row],[COD_PROGRAMATICO_MGA]],4)</f>
        <v>4301</v>
      </c>
      <c r="G1340" t="s">
        <v>82</v>
      </c>
      <c r="H1340" t="s">
        <v>1389</v>
      </c>
      <c r="I1340" t="s">
        <v>1390</v>
      </c>
      <c r="J1340" t="s">
        <v>1435</v>
      </c>
      <c r="K1340" t="s">
        <v>1392</v>
      </c>
      <c r="L1340" t="s">
        <v>1390</v>
      </c>
      <c r="M1340" t="s">
        <v>1492</v>
      </c>
      <c r="N1340" s="28">
        <v>355537570</v>
      </c>
      <c r="O1340" s="28">
        <v>355537570</v>
      </c>
      <c r="P1340" s="28">
        <v>355537570</v>
      </c>
      <c r="Q1340" s="28" t="str">
        <f>IF(AND(LEN(CUIPO_datos_abiertos[[#This Row],[COD_PROGRAMATICO_MGA]])=7,ISNUMBER(VALUE(CUIPO_datos_abiertos[[#This Row],[COD_PROGRAMATICO_MGA]]))),"VALIDO","")</f>
        <v>VALIDO</v>
      </c>
    </row>
    <row r="1341" spans="1:17" hidden="1" x14ac:dyDescent="0.3">
      <c r="A1341">
        <v>20260601</v>
      </c>
      <c r="B1341" t="s">
        <v>1384</v>
      </c>
      <c r="C1341" t="s">
        <v>1388</v>
      </c>
      <c r="D1341" t="s">
        <v>1386</v>
      </c>
      <c r="E1341" t="s">
        <v>1398</v>
      </c>
      <c r="F1341" t="str">
        <f>LEFT(CUIPO_datos_abiertos[[#This Row],[COD_PROGRAMATICO_MGA]],4)</f>
        <v>NO A</v>
      </c>
      <c r="G1341" t="s">
        <v>1390</v>
      </c>
      <c r="H1341" t="s">
        <v>1390</v>
      </c>
      <c r="I1341" t="s">
        <v>1390</v>
      </c>
      <c r="J1341" t="s">
        <v>1390</v>
      </c>
      <c r="K1341" t="s">
        <v>1390</v>
      </c>
      <c r="L1341" t="s">
        <v>1390</v>
      </c>
      <c r="M1341" t="s">
        <v>1390</v>
      </c>
      <c r="N1341" s="28">
        <v>1419834765</v>
      </c>
      <c r="O1341" s="28">
        <v>1419834765</v>
      </c>
      <c r="P1341" s="28">
        <v>828917301</v>
      </c>
      <c r="Q1341" s="28" t="str">
        <f>IF(AND(LEN(CUIPO_datos_abiertos[[#This Row],[COD_PROGRAMATICO_MGA]])=7,ISNUMBER(VALUE(CUIPO_datos_abiertos[[#This Row],[COD_PROGRAMATICO_MGA]]))),"VALIDO","")</f>
        <v/>
      </c>
    </row>
    <row r="1342" spans="1:17" hidden="1" x14ac:dyDescent="0.3">
      <c r="A1342">
        <v>20260601</v>
      </c>
      <c r="B1342" t="s">
        <v>1384</v>
      </c>
      <c r="C1342" t="s">
        <v>1388</v>
      </c>
      <c r="D1342" t="s">
        <v>1386</v>
      </c>
      <c r="E1342" t="s">
        <v>1402</v>
      </c>
      <c r="F1342" t="str">
        <f>LEFT(CUIPO_datos_abiertos[[#This Row],[COD_PROGRAMATICO_MGA]],4)</f>
        <v>NO A</v>
      </c>
      <c r="G1342" t="s">
        <v>1390</v>
      </c>
      <c r="H1342" t="s">
        <v>1390</v>
      </c>
      <c r="I1342" t="s">
        <v>1390</v>
      </c>
      <c r="J1342" t="s">
        <v>1390</v>
      </c>
      <c r="K1342" t="s">
        <v>1390</v>
      </c>
      <c r="L1342" t="s">
        <v>1390</v>
      </c>
      <c r="M1342" t="s">
        <v>1390</v>
      </c>
      <c r="N1342" s="28">
        <v>427738868581</v>
      </c>
      <c r="O1342" s="28">
        <v>381149340995</v>
      </c>
      <c r="P1342" s="28">
        <v>276992518222</v>
      </c>
      <c r="Q1342" s="28" t="str">
        <f>IF(AND(LEN(CUIPO_datos_abiertos[[#This Row],[COD_PROGRAMATICO_MGA]])=7,ISNUMBER(VALUE(CUIPO_datos_abiertos[[#This Row],[COD_PROGRAMATICO_MGA]]))),"VALIDO","")</f>
        <v/>
      </c>
    </row>
    <row r="1343" spans="1:17" x14ac:dyDescent="0.3">
      <c r="A1343">
        <v>20260601</v>
      </c>
      <c r="B1343" t="s">
        <v>1384</v>
      </c>
      <c r="C1343" t="s">
        <v>1467</v>
      </c>
      <c r="D1343" t="s">
        <v>1386</v>
      </c>
      <c r="E1343" t="s">
        <v>1394</v>
      </c>
      <c r="F1343" t="str">
        <f>LEFT(CUIPO_datos_abiertos[[#This Row],[COD_PROGRAMATICO_MGA]],4)</f>
        <v>1905</v>
      </c>
      <c r="G1343" t="s">
        <v>1787</v>
      </c>
      <c r="H1343" t="s">
        <v>1419</v>
      </c>
      <c r="I1343" t="s">
        <v>1497</v>
      </c>
      <c r="J1343" t="s">
        <v>1462</v>
      </c>
      <c r="K1343" t="s">
        <v>1392</v>
      </c>
      <c r="L1343" t="s">
        <v>1390</v>
      </c>
      <c r="M1343" t="s">
        <v>1390</v>
      </c>
      <c r="N1343" s="28">
        <v>182820342</v>
      </c>
      <c r="O1343" s="28">
        <v>142730228</v>
      </c>
      <c r="P1343" s="28">
        <v>138436878</v>
      </c>
      <c r="Q1343" s="28" t="str">
        <f>IF(AND(LEN(CUIPO_datos_abiertos[[#This Row],[COD_PROGRAMATICO_MGA]])=7,ISNUMBER(VALUE(CUIPO_datos_abiertos[[#This Row],[COD_PROGRAMATICO_MGA]]))),"VALIDO","")</f>
        <v>VALIDO</v>
      </c>
    </row>
    <row r="1344" spans="1:17" hidden="1" x14ac:dyDescent="0.3">
      <c r="A1344">
        <v>20260601</v>
      </c>
      <c r="B1344" t="s">
        <v>1384</v>
      </c>
      <c r="C1344" t="s">
        <v>1388</v>
      </c>
      <c r="D1344" t="s">
        <v>1386</v>
      </c>
      <c r="E1344" t="s">
        <v>1394</v>
      </c>
      <c r="F1344" t="str">
        <f>LEFT(CUIPO_datos_abiertos[[#This Row],[COD_PROGRAMATICO_MGA]],4)</f>
        <v>NO A</v>
      </c>
      <c r="G1344" t="s">
        <v>1390</v>
      </c>
      <c r="H1344" t="s">
        <v>1390</v>
      </c>
      <c r="I1344" t="s">
        <v>1390</v>
      </c>
      <c r="J1344" t="s">
        <v>1390</v>
      </c>
      <c r="K1344" t="s">
        <v>1390</v>
      </c>
      <c r="L1344" t="s">
        <v>1390</v>
      </c>
      <c r="M1344" t="s">
        <v>1390</v>
      </c>
      <c r="N1344" s="28">
        <v>1027664538</v>
      </c>
      <c r="O1344" s="28">
        <v>0</v>
      </c>
      <c r="P1344" s="28">
        <v>0</v>
      </c>
      <c r="Q1344" s="28" t="str">
        <f>IF(AND(LEN(CUIPO_datos_abiertos[[#This Row],[COD_PROGRAMATICO_MGA]])=7,ISNUMBER(VALUE(CUIPO_datos_abiertos[[#This Row],[COD_PROGRAMATICO_MGA]]))),"VALIDO","")</f>
        <v/>
      </c>
    </row>
    <row r="1345" spans="1:17" hidden="1" x14ac:dyDescent="0.3">
      <c r="A1345">
        <v>20260601</v>
      </c>
      <c r="B1345" t="s">
        <v>1384</v>
      </c>
      <c r="C1345" t="s">
        <v>1385</v>
      </c>
      <c r="D1345" t="s">
        <v>1386</v>
      </c>
      <c r="E1345" t="s">
        <v>1394</v>
      </c>
      <c r="F1345" t="str">
        <f>LEFT(CUIPO_datos_abiertos[[#This Row],[COD_PROGRAMATICO_MGA]],4)</f>
        <v>0</v>
      </c>
      <c r="G1345" t="s">
        <v>1388</v>
      </c>
      <c r="H1345" t="s">
        <v>1389</v>
      </c>
      <c r="I1345" t="s">
        <v>1405</v>
      </c>
      <c r="J1345" t="s">
        <v>1406</v>
      </c>
      <c r="K1345" t="s">
        <v>1392</v>
      </c>
      <c r="L1345" t="s">
        <v>1390</v>
      </c>
      <c r="M1345" t="s">
        <v>1390</v>
      </c>
      <c r="N1345" s="28">
        <v>144476200</v>
      </c>
      <c r="O1345" s="28">
        <v>144476200</v>
      </c>
      <c r="P1345" s="28">
        <v>119465200</v>
      </c>
      <c r="Q1345" s="28" t="str">
        <f>IF(AND(LEN(CUIPO_datos_abiertos[[#This Row],[COD_PROGRAMATICO_MGA]])=7,ISNUMBER(VALUE(CUIPO_datos_abiertos[[#This Row],[COD_PROGRAMATICO_MGA]]))),"VALIDO","")</f>
        <v/>
      </c>
    </row>
    <row r="1346" spans="1:17" hidden="1" x14ac:dyDescent="0.3">
      <c r="A1346">
        <v>20260601</v>
      </c>
      <c r="B1346" t="s">
        <v>1384</v>
      </c>
      <c r="C1346" t="s">
        <v>1388</v>
      </c>
      <c r="D1346" t="s">
        <v>1386</v>
      </c>
      <c r="E1346" t="s">
        <v>1398</v>
      </c>
      <c r="F1346" t="str">
        <f>LEFT(CUIPO_datos_abiertos[[#This Row],[COD_PROGRAMATICO_MGA]],4)</f>
        <v>0</v>
      </c>
      <c r="G1346" t="s">
        <v>1388</v>
      </c>
      <c r="H1346" t="s">
        <v>1389</v>
      </c>
      <c r="I1346" t="s">
        <v>1390</v>
      </c>
      <c r="J1346" t="s">
        <v>1391</v>
      </c>
      <c r="K1346" t="s">
        <v>1392</v>
      </c>
      <c r="L1346" t="s">
        <v>1390</v>
      </c>
      <c r="M1346" t="s">
        <v>1390</v>
      </c>
      <c r="N1346" s="28">
        <v>583621300</v>
      </c>
      <c r="O1346" s="28">
        <v>583621300</v>
      </c>
      <c r="P1346" s="28">
        <v>492667300</v>
      </c>
      <c r="Q1346" s="28" t="str">
        <f>IF(AND(LEN(CUIPO_datos_abiertos[[#This Row],[COD_PROGRAMATICO_MGA]])=7,ISNUMBER(VALUE(CUIPO_datos_abiertos[[#This Row],[COD_PROGRAMATICO_MGA]]))),"VALIDO","")</f>
        <v/>
      </c>
    </row>
    <row r="1347" spans="1:17" hidden="1" x14ac:dyDescent="0.3">
      <c r="A1347">
        <v>20260601</v>
      </c>
      <c r="B1347" t="s">
        <v>1384</v>
      </c>
      <c r="C1347" t="s">
        <v>1388</v>
      </c>
      <c r="D1347" t="s">
        <v>1386</v>
      </c>
      <c r="E1347" t="s">
        <v>1398</v>
      </c>
      <c r="F1347" t="str">
        <f>LEFT(CUIPO_datos_abiertos[[#This Row],[COD_PROGRAMATICO_MGA]],4)</f>
        <v>0</v>
      </c>
      <c r="G1347" t="s">
        <v>1388</v>
      </c>
      <c r="H1347" t="s">
        <v>1389</v>
      </c>
      <c r="I1347" t="s">
        <v>1390</v>
      </c>
      <c r="J1347" t="s">
        <v>1391</v>
      </c>
      <c r="K1347" t="s">
        <v>1392</v>
      </c>
      <c r="L1347" t="s">
        <v>1390</v>
      </c>
      <c r="M1347" t="s">
        <v>1390</v>
      </c>
      <c r="N1347" s="28">
        <v>89151289</v>
      </c>
      <c r="O1347" s="28">
        <v>89151289</v>
      </c>
      <c r="P1347" s="28">
        <v>89151289</v>
      </c>
      <c r="Q1347" s="28" t="str">
        <f>IF(AND(LEN(CUIPO_datos_abiertos[[#This Row],[COD_PROGRAMATICO_MGA]])=7,ISNUMBER(VALUE(CUIPO_datos_abiertos[[#This Row],[COD_PROGRAMATICO_MGA]]))),"VALIDO","")</f>
        <v/>
      </c>
    </row>
    <row r="1348" spans="1:17" hidden="1" x14ac:dyDescent="0.3">
      <c r="A1348">
        <v>20260601</v>
      </c>
      <c r="B1348" t="s">
        <v>1384</v>
      </c>
      <c r="C1348" t="s">
        <v>1385</v>
      </c>
      <c r="D1348" t="s">
        <v>1386</v>
      </c>
      <c r="E1348" t="s">
        <v>1443</v>
      </c>
      <c r="F1348" t="str">
        <f>LEFT(CUIPO_datos_abiertos[[#This Row],[COD_PROGRAMATICO_MGA]],4)</f>
        <v>0</v>
      </c>
      <c r="G1348" t="s">
        <v>1388</v>
      </c>
      <c r="H1348" t="s">
        <v>1389</v>
      </c>
      <c r="I1348" t="s">
        <v>1390</v>
      </c>
      <c r="J1348" t="s">
        <v>1391</v>
      </c>
      <c r="K1348" t="s">
        <v>1392</v>
      </c>
      <c r="L1348" t="s">
        <v>1390</v>
      </c>
      <c r="M1348" t="s">
        <v>1390</v>
      </c>
      <c r="N1348" s="28">
        <v>137470890</v>
      </c>
      <c r="O1348" s="28">
        <v>137470890</v>
      </c>
      <c r="P1348" s="28">
        <v>137470890</v>
      </c>
      <c r="Q1348" s="28" t="str">
        <f>IF(AND(LEN(CUIPO_datos_abiertos[[#This Row],[COD_PROGRAMATICO_MGA]])=7,ISNUMBER(VALUE(CUIPO_datos_abiertos[[#This Row],[COD_PROGRAMATICO_MGA]]))),"VALIDO","")</f>
        <v/>
      </c>
    </row>
    <row r="1349" spans="1:17" hidden="1" x14ac:dyDescent="0.3">
      <c r="A1349">
        <v>20260601</v>
      </c>
      <c r="B1349" t="s">
        <v>1384</v>
      </c>
      <c r="C1349" t="s">
        <v>1388</v>
      </c>
      <c r="D1349" t="s">
        <v>1386</v>
      </c>
      <c r="E1349" t="s">
        <v>1398</v>
      </c>
      <c r="F1349" t="str">
        <f>LEFT(CUIPO_datos_abiertos[[#This Row],[COD_PROGRAMATICO_MGA]],4)</f>
        <v>NO A</v>
      </c>
      <c r="G1349" t="s">
        <v>1390</v>
      </c>
      <c r="H1349" t="s">
        <v>1390</v>
      </c>
      <c r="I1349" t="s">
        <v>1390</v>
      </c>
      <c r="J1349" t="s">
        <v>1390</v>
      </c>
      <c r="K1349" t="s">
        <v>1390</v>
      </c>
      <c r="L1349" t="s">
        <v>1390</v>
      </c>
      <c r="M1349" t="s">
        <v>1390</v>
      </c>
      <c r="N1349" s="28">
        <v>3626755688</v>
      </c>
      <c r="O1349" s="28">
        <v>3626755688</v>
      </c>
      <c r="P1349" s="28">
        <v>3626755688</v>
      </c>
      <c r="Q1349" s="28" t="str">
        <f>IF(AND(LEN(CUIPO_datos_abiertos[[#This Row],[COD_PROGRAMATICO_MGA]])=7,ISNUMBER(VALUE(CUIPO_datos_abiertos[[#This Row],[COD_PROGRAMATICO_MGA]]))),"VALIDO","")</f>
        <v/>
      </c>
    </row>
    <row r="1350" spans="1:17" hidden="1" x14ac:dyDescent="0.3">
      <c r="A1350">
        <v>20260601</v>
      </c>
      <c r="B1350" t="s">
        <v>1384</v>
      </c>
      <c r="C1350" t="s">
        <v>1388</v>
      </c>
      <c r="D1350" t="s">
        <v>1386</v>
      </c>
      <c r="E1350" t="s">
        <v>1398</v>
      </c>
      <c r="F1350" t="str">
        <f>LEFT(CUIPO_datos_abiertos[[#This Row],[COD_PROGRAMATICO_MGA]],4)</f>
        <v>NO A</v>
      </c>
      <c r="G1350" t="s">
        <v>1390</v>
      </c>
      <c r="H1350" t="s">
        <v>1390</v>
      </c>
      <c r="I1350" t="s">
        <v>1390</v>
      </c>
      <c r="J1350" t="s">
        <v>1390</v>
      </c>
      <c r="K1350" t="s">
        <v>1390</v>
      </c>
      <c r="L1350" t="s">
        <v>1390</v>
      </c>
      <c r="M1350" t="s">
        <v>1390</v>
      </c>
      <c r="N1350" s="28">
        <v>16548399985</v>
      </c>
      <c r="O1350" s="28">
        <v>16548399985</v>
      </c>
      <c r="P1350" s="28">
        <v>12910068733</v>
      </c>
      <c r="Q1350" s="28" t="str">
        <f>IF(AND(LEN(CUIPO_datos_abiertos[[#This Row],[COD_PROGRAMATICO_MGA]])=7,ISNUMBER(VALUE(CUIPO_datos_abiertos[[#This Row],[COD_PROGRAMATICO_MGA]]))),"VALIDO","")</f>
        <v/>
      </c>
    </row>
    <row r="1351" spans="1:17" x14ac:dyDescent="0.3">
      <c r="A1351">
        <v>20260601</v>
      </c>
      <c r="B1351" t="s">
        <v>1384</v>
      </c>
      <c r="C1351" t="s">
        <v>1467</v>
      </c>
      <c r="D1351" t="s">
        <v>1386</v>
      </c>
      <c r="E1351" t="s">
        <v>1394</v>
      </c>
      <c r="F1351" t="str">
        <f>LEFT(CUIPO_datos_abiertos[[#This Row],[COD_PROGRAMATICO_MGA]],4)</f>
        <v>1901</v>
      </c>
      <c r="G1351" t="s">
        <v>1775</v>
      </c>
      <c r="H1351" t="s">
        <v>1419</v>
      </c>
      <c r="I1351" t="s">
        <v>1631</v>
      </c>
      <c r="J1351" t="s">
        <v>1462</v>
      </c>
      <c r="K1351" t="s">
        <v>1392</v>
      </c>
      <c r="L1351" t="s">
        <v>1390</v>
      </c>
      <c r="M1351" t="s">
        <v>1390</v>
      </c>
      <c r="N1351" s="28">
        <v>77280300</v>
      </c>
      <c r="O1351" s="28">
        <v>21466750</v>
      </c>
      <c r="P1351" s="28">
        <v>21466750</v>
      </c>
      <c r="Q1351" s="28" t="str">
        <f>IF(AND(LEN(CUIPO_datos_abiertos[[#This Row],[COD_PROGRAMATICO_MGA]])=7,ISNUMBER(VALUE(CUIPO_datos_abiertos[[#This Row],[COD_PROGRAMATICO_MGA]]))),"VALIDO","")</f>
        <v>VALIDO</v>
      </c>
    </row>
    <row r="1352" spans="1:17" hidden="1" x14ac:dyDescent="0.3">
      <c r="A1352">
        <v>20260301</v>
      </c>
      <c r="B1352" t="s">
        <v>1384</v>
      </c>
      <c r="C1352" t="s">
        <v>1779</v>
      </c>
      <c r="D1352" t="s">
        <v>1397</v>
      </c>
      <c r="E1352" t="s">
        <v>1398</v>
      </c>
      <c r="F1352" t="str">
        <f>LEFT(CUIPO_datos_abiertos[[#This Row],[COD_PROGRAMATICO_MGA]],4)</f>
        <v>0401</v>
      </c>
      <c r="G1352" t="s">
        <v>156</v>
      </c>
      <c r="H1352" t="s">
        <v>1414</v>
      </c>
      <c r="I1352" t="s">
        <v>1390</v>
      </c>
      <c r="J1352" t="s">
        <v>1391</v>
      </c>
      <c r="K1352" t="s">
        <v>1392</v>
      </c>
      <c r="L1352" t="s">
        <v>1390</v>
      </c>
      <c r="M1352" t="s">
        <v>1390</v>
      </c>
      <c r="N1352" s="28">
        <v>164000000</v>
      </c>
      <c r="O1352" s="28">
        <v>164000000</v>
      </c>
      <c r="P1352" s="28">
        <v>164000000</v>
      </c>
      <c r="Q1352" s="28" t="str">
        <f>IF(AND(LEN(CUIPO_datos_abiertos[[#This Row],[COD_PROGRAMATICO_MGA]])=7,ISNUMBER(VALUE(CUIPO_datos_abiertos[[#This Row],[COD_PROGRAMATICO_MGA]]))),"VALIDO","")</f>
        <v>VALIDO</v>
      </c>
    </row>
    <row r="1353" spans="1:17" hidden="1" x14ac:dyDescent="0.3">
      <c r="A1353">
        <v>20260601</v>
      </c>
      <c r="B1353" t="s">
        <v>1384</v>
      </c>
      <c r="C1353" t="s">
        <v>1388</v>
      </c>
      <c r="D1353" t="s">
        <v>1386</v>
      </c>
      <c r="E1353" t="s">
        <v>1398</v>
      </c>
      <c r="F1353" t="str">
        <f>LEFT(CUIPO_datos_abiertos[[#This Row],[COD_PROGRAMATICO_MGA]],4)</f>
        <v>0</v>
      </c>
      <c r="G1353" t="s">
        <v>1388</v>
      </c>
      <c r="H1353" t="s">
        <v>1478</v>
      </c>
      <c r="I1353" t="s">
        <v>1390</v>
      </c>
      <c r="J1353" t="s">
        <v>1391</v>
      </c>
      <c r="K1353" t="s">
        <v>1392</v>
      </c>
      <c r="L1353" t="s">
        <v>1390</v>
      </c>
      <c r="M1353" t="s">
        <v>1390</v>
      </c>
      <c r="N1353" s="28">
        <v>3517648840</v>
      </c>
      <c r="O1353" s="28">
        <v>2925038368</v>
      </c>
      <c r="P1353" s="28">
        <v>2877388368</v>
      </c>
      <c r="Q1353" s="28" t="str">
        <f>IF(AND(LEN(CUIPO_datos_abiertos[[#This Row],[COD_PROGRAMATICO_MGA]])=7,ISNUMBER(VALUE(CUIPO_datos_abiertos[[#This Row],[COD_PROGRAMATICO_MGA]]))),"VALIDO","")</f>
        <v/>
      </c>
    </row>
    <row r="1354" spans="1:17" hidden="1" x14ac:dyDescent="0.3">
      <c r="A1354">
        <v>20260601</v>
      </c>
      <c r="B1354" t="s">
        <v>1384</v>
      </c>
      <c r="C1354" t="s">
        <v>1388</v>
      </c>
      <c r="D1354" t="s">
        <v>1386</v>
      </c>
      <c r="E1354" t="s">
        <v>1443</v>
      </c>
      <c r="F1354" t="str">
        <f>LEFT(CUIPO_datos_abiertos[[#This Row],[COD_PROGRAMATICO_MGA]],4)</f>
        <v>NO A</v>
      </c>
      <c r="G1354" t="s">
        <v>1390</v>
      </c>
      <c r="H1354" t="s">
        <v>1390</v>
      </c>
      <c r="I1354" t="s">
        <v>1390</v>
      </c>
      <c r="J1354" t="s">
        <v>1390</v>
      </c>
      <c r="K1354" t="s">
        <v>1390</v>
      </c>
      <c r="L1354" t="s">
        <v>1390</v>
      </c>
      <c r="M1354" t="s">
        <v>1390</v>
      </c>
      <c r="N1354" s="28">
        <v>396700318</v>
      </c>
      <c r="O1354" s="28">
        <v>227514178</v>
      </c>
      <c r="P1354" s="28">
        <v>219470278</v>
      </c>
      <c r="Q1354" s="28" t="str">
        <f>IF(AND(LEN(CUIPO_datos_abiertos[[#This Row],[COD_PROGRAMATICO_MGA]])=7,ISNUMBER(VALUE(CUIPO_datos_abiertos[[#This Row],[COD_PROGRAMATICO_MGA]]))),"VALIDO","")</f>
        <v/>
      </c>
    </row>
    <row r="1355" spans="1:17" hidden="1" x14ac:dyDescent="0.3">
      <c r="A1355">
        <v>20260601</v>
      </c>
      <c r="B1355" t="s">
        <v>1384</v>
      </c>
      <c r="C1355" t="s">
        <v>1388</v>
      </c>
      <c r="D1355" t="s">
        <v>1386</v>
      </c>
      <c r="E1355" t="s">
        <v>1398</v>
      </c>
      <c r="F1355" t="str">
        <f>LEFT(CUIPO_datos_abiertos[[#This Row],[COD_PROGRAMATICO_MGA]],4)</f>
        <v>0</v>
      </c>
      <c r="G1355" t="s">
        <v>1388</v>
      </c>
      <c r="H1355" t="s">
        <v>1389</v>
      </c>
      <c r="I1355" t="s">
        <v>1390</v>
      </c>
      <c r="J1355" t="s">
        <v>1391</v>
      </c>
      <c r="K1355" t="s">
        <v>1392</v>
      </c>
      <c r="L1355" t="s">
        <v>1390</v>
      </c>
      <c r="M1355" t="s">
        <v>1518</v>
      </c>
      <c r="N1355" s="28">
        <v>1507437124</v>
      </c>
      <c r="O1355" s="28">
        <v>1507437124</v>
      </c>
      <c r="P1355" s="28">
        <v>1507437124</v>
      </c>
      <c r="Q1355" s="28" t="str">
        <f>IF(AND(LEN(CUIPO_datos_abiertos[[#This Row],[COD_PROGRAMATICO_MGA]])=7,ISNUMBER(VALUE(CUIPO_datos_abiertos[[#This Row],[COD_PROGRAMATICO_MGA]]))),"VALIDO","")</f>
        <v/>
      </c>
    </row>
    <row r="1356" spans="1:17" hidden="1" x14ac:dyDescent="0.3">
      <c r="A1356">
        <v>20260601</v>
      </c>
      <c r="B1356" t="s">
        <v>1384</v>
      </c>
      <c r="C1356" t="s">
        <v>1388</v>
      </c>
      <c r="D1356" t="s">
        <v>1386</v>
      </c>
      <c r="E1356" t="s">
        <v>1402</v>
      </c>
      <c r="F1356" t="str">
        <f>LEFT(CUIPO_datos_abiertos[[#This Row],[COD_PROGRAMATICO_MGA]],4)</f>
        <v>NO A</v>
      </c>
      <c r="G1356" t="s">
        <v>1390</v>
      </c>
      <c r="H1356" t="s">
        <v>1390</v>
      </c>
      <c r="I1356" t="s">
        <v>1390</v>
      </c>
      <c r="J1356" t="s">
        <v>1390</v>
      </c>
      <c r="K1356" t="s">
        <v>1390</v>
      </c>
      <c r="L1356" t="s">
        <v>1390</v>
      </c>
      <c r="M1356" t="s">
        <v>1390</v>
      </c>
      <c r="N1356" s="28">
        <v>20330169829</v>
      </c>
      <c r="O1356" s="28">
        <v>20330169829</v>
      </c>
      <c r="P1356" s="28">
        <v>12517296827</v>
      </c>
      <c r="Q1356" s="28" t="str">
        <f>IF(AND(LEN(CUIPO_datos_abiertos[[#This Row],[COD_PROGRAMATICO_MGA]])=7,ISNUMBER(VALUE(CUIPO_datos_abiertos[[#This Row],[COD_PROGRAMATICO_MGA]]))),"VALIDO","")</f>
        <v/>
      </c>
    </row>
    <row r="1357" spans="1:17" hidden="1" x14ac:dyDescent="0.3">
      <c r="A1357">
        <v>20260601</v>
      </c>
      <c r="B1357" t="s">
        <v>1384</v>
      </c>
      <c r="C1357" t="s">
        <v>1388</v>
      </c>
      <c r="D1357" t="s">
        <v>1386</v>
      </c>
      <c r="E1357" t="s">
        <v>1398</v>
      </c>
      <c r="F1357" t="str">
        <f>LEFT(CUIPO_datos_abiertos[[#This Row],[COD_PROGRAMATICO_MGA]],4)</f>
        <v>NO A</v>
      </c>
      <c r="G1357" t="s">
        <v>1390</v>
      </c>
      <c r="H1357" t="s">
        <v>1390</v>
      </c>
      <c r="I1357" t="s">
        <v>1390</v>
      </c>
      <c r="J1357" t="s">
        <v>1390</v>
      </c>
      <c r="K1357" t="s">
        <v>1390</v>
      </c>
      <c r="L1357" t="s">
        <v>1390</v>
      </c>
      <c r="M1357" t="s">
        <v>1390</v>
      </c>
      <c r="N1357" s="28">
        <v>7234681347</v>
      </c>
      <c r="O1357" s="28">
        <v>7234681347</v>
      </c>
      <c r="P1357" s="28">
        <v>6552139647</v>
      </c>
      <c r="Q1357" s="28" t="str">
        <f>IF(AND(LEN(CUIPO_datos_abiertos[[#This Row],[COD_PROGRAMATICO_MGA]])=7,ISNUMBER(VALUE(CUIPO_datos_abiertos[[#This Row],[COD_PROGRAMATICO_MGA]]))),"VALIDO","")</f>
        <v/>
      </c>
    </row>
    <row r="1358" spans="1:17" hidden="1" x14ac:dyDescent="0.3">
      <c r="A1358">
        <v>20260601</v>
      </c>
      <c r="B1358" t="s">
        <v>1384</v>
      </c>
      <c r="C1358" t="s">
        <v>1605</v>
      </c>
      <c r="D1358" t="s">
        <v>1386</v>
      </c>
      <c r="E1358" t="s">
        <v>1394</v>
      </c>
      <c r="F1358" t="str">
        <f>LEFT(CUIPO_datos_abiertos[[#This Row],[COD_PROGRAMATICO_MGA]],4)</f>
        <v>1903</v>
      </c>
      <c r="G1358" t="s">
        <v>78</v>
      </c>
      <c r="H1358" t="s">
        <v>1419</v>
      </c>
      <c r="I1358" t="s">
        <v>1573</v>
      </c>
      <c r="J1358" t="s">
        <v>1462</v>
      </c>
      <c r="K1358" t="s">
        <v>1392</v>
      </c>
      <c r="L1358" t="s">
        <v>1390</v>
      </c>
      <c r="M1358" t="s">
        <v>1390</v>
      </c>
      <c r="N1358" s="28">
        <v>25760100</v>
      </c>
      <c r="O1358" s="28">
        <v>12880050</v>
      </c>
      <c r="P1358" s="28">
        <v>12880050</v>
      </c>
      <c r="Q1358" s="28" t="str">
        <f>IF(AND(LEN(CUIPO_datos_abiertos[[#This Row],[COD_PROGRAMATICO_MGA]])=7,ISNUMBER(VALUE(CUIPO_datos_abiertos[[#This Row],[COD_PROGRAMATICO_MGA]]))),"VALIDO","")</f>
        <v>VALIDO</v>
      </c>
    </row>
    <row r="1359" spans="1:17" hidden="1" x14ac:dyDescent="0.3">
      <c r="A1359">
        <v>20260601</v>
      </c>
      <c r="B1359" t="s">
        <v>1384</v>
      </c>
      <c r="C1359" t="s">
        <v>1724</v>
      </c>
      <c r="D1359" t="s">
        <v>1386</v>
      </c>
      <c r="E1359" t="s">
        <v>1394</v>
      </c>
      <c r="F1359" t="str">
        <f>LEFT(CUIPO_datos_abiertos[[#This Row],[COD_PROGRAMATICO_MGA]],4)</f>
        <v>1906</v>
      </c>
      <c r="G1359" t="s">
        <v>1656</v>
      </c>
      <c r="H1359" t="s">
        <v>1419</v>
      </c>
      <c r="I1359" t="s">
        <v>1648</v>
      </c>
      <c r="J1359" t="s">
        <v>1396</v>
      </c>
      <c r="K1359" t="s">
        <v>1392</v>
      </c>
      <c r="L1359" t="s">
        <v>1390</v>
      </c>
      <c r="M1359" t="s">
        <v>1390</v>
      </c>
      <c r="N1359" s="28">
        <v>114310440</v>
      </c>
      <c r="O1359" s="28">
        <v>91448352</v>
      </c>
      <c r="P1359" s="28">
        <v>91448352</v>
      </c>
      <c r="Q1359" s="28" t="str">
        <f>IF(AND(LEN(CUIPO_datos_abiertos[[#This Row],[COD_PROGRAMATICO_MGA]])=7,ISNUMBER(VALUE(CUIPO_datos_abiertos[[#This Row],[COD_PROGRAMATICO_MGA]]))),"VALIDO","")</f>
        <v>VALIDO</v>
      </c>
    </row>
    <row r="1360" spans="1:17" hidden="1" x14ac:dyDescent="0.3">
      <c r="A1360">
        <v>20260601</v>
      </c>
      <c r="B1360" t="s">
        <v>1384</v>
      </c>
      <c r="C1360" t="s">
        <v>1463</v>
      </c>
      <c r="D1360" t="s">
        <v>1397</v>
      </c>
      <c r="E1360" t="s">
        <v>1398</v>
      </c>
      <c r="F1360" t="str">
        <f>LEFT(CUIPO_datos_abiertos[[#This Row],[COD_PROGRAMATICO_MGA]],4)</f>
        <v>4501</v>
      </c>
      <c r="G1360" t="s">
        <v>70</v>
      </c>
      <c r="H1360" t="s">
        <v>1389</v>
      </c>
      <c r="I1360" t="s">
        <v>1390</v>
      </c>
      <c r="J1360" t="s">
        <v>1464</v>
      </c>
      <c r="K1360" t="s">
        <v>1392</v>
      </c>
      <c r="L1360" t="s">
        <v>1390</v>
      </c>
      <c r="M1360" t="s">
        <v>1390</v>
      </c>
      <c r="N1360" s="28">
        <v>668286066</v>
      </c>
      <c r="O1360" s="28">
        <v>668286066</v>
      </c>
      <c r="P1360" s="28">
        <v>668286066</v>
      </c>
      <c r="Q1360" s="28" t="str">
        <f>IF(AND(LEN(CUIPO_datos_abiertos[[#This Row],[COD_PROGRAMATICO_MGA]])=7,ISNUMBER(VALUE(CUIPO_datos_abiertos[[#This Row],[COD_PROGRAMATICO_MGA]]))),"VALIDO","")</f>
        <v>VALIDO</v>
      </c>
    </row>
    <row r="1361" spans="1:17" hidden="1" x14ac:dyDescent="0.3">
      <c r="A1361">
        <v>20260601</v>
      </c>
      <c r="B1361" t="s">
        <v>1384</v>
      </c>
      <c r="C1361" t="s">
        <v>1401</v>
      </c>
      <c r="D1361" t="s">
        <v>1386</v>
      </c>
      <c r="E1361" t="s">
        <v>1402</v>
      </c>
      <c r="F1361" t="str">
        <f>LEFT(CUIPO_datos_abiertos[[#This Row],[COD_PROGRAMATICO_MGA]],4)</f>
        <v>2201</v>
      </c>
      <c r="G1361" t="s">
        <v>51</v>
      </c>
      <c r="H1361" t="s">
        <v>1389</v>
      </c>
      <c r="I1361" t="s">
        <v>1403</v>
      </c>
      <c r="J1361" t="s">
        <v>1404</v>
      </c>
      <c r="K1361" t="s">
        <v>1392</v>
      </c>
      <c r="L1361" t="s">
        <v>1390</v>
      </c>
      <c r="M1361" t="s">
        <v>1495</v>
      </c>
      <c r="N1361" s="28">
        <v>1244325700</v>
      </c>
      <c r="O1361" s="28">
        <v>1244325700</v>
      </c>
      <c r="P1361" s="28">
        <v>993593000</v>
      </c>
      <c r="Q1361" s="28" t="str">
        <f>IF(AND(LEN(CUIPO_datos_abiertos[[#This Row],[COD_PROGRAMATICO_MGA]])=7,ISNUMBER(VALUE(CUIPO_datos_abiertos[[#This Row],[COD_PROGRAMATICO_MGA]]))),"VALIDO","")</f>
        <v>VALIDO</v>
      </c>
    </row>
    <row r="1362" spans="1:17" hidden="1" x14ac:dyDescent="0.3">
      <c r="A1362">
        <v>20260601</v>
      </c>
      <c r="B1362" t="s">
        <v>1384</v>
      </c>
      <c r="C1362" t="s">
        <v>1388</v>
      </c>
      <c r="D1362" t="s">
        <v>1386</v>
      </c>
      <c r="E1362" t="s">
        <v>1394</v>
      </c>
      <c r="F1362" t="str">
        <f>LEFT(CUIPO_datos_abiertos[[#This Row],[COD_PROGRAMATICO_MGA]],4)</f>
        <v>NO A</v>
      </c>
      <c r="G1362" t="s">
        <v>1390</v>
      </c>
      <c r="H1362" t="s">
        <v>1390</v>
      </c>
      <c r="I1362" t="s">
        <v>1390</v>
      </c>
      <c r="J1362" t="s">
        <v>1390</v>
      </c>
      <c r="K1362" t="s">
        <v>1390</v>
      </c>
      <c r="L1362" t="s">
        <v>1390</v>
      </c>
      <c r="M1362" t="s">
        <v>1390</v>
      </c>
      <c r="N1362" s="28">
        <v>333119304</v>
      </c>
      <c r="O1362" s="28">
        <v>333119304</v>
      </c>
      <c r="P1362" s="28">
        <v>290254787</v>
      </c>
      <c r="Q1362" s="28" t="str">
        <f>IF(AND(LEN(CUIPO_datos_abiertos[[#This Row],[COD_PROGRAMATICO_MGA]])=7,ISNUMBER(VALUE(CUIPO_datos_abiertos[[#This Row],[COD_PROGRAMATICO_MGA]]))),"VALIDO","")</f>
        <v/>
      </c>
    </row>
    <row r="1363" spans="1:17" hidden="1" x14ac:dyDescent="0.3">
      <c r="A1363">
        <v>20260601</v>
      </c>
      <c r="B1363" t="s">
        <v>1384</v>
      </c>
      <c r="C1363" t="s">
        <v>1388</v>
      </c>
      <c r="D1363" t="s">
        <v>1386</v>
      </c>
      <c r="E1363" t="s">
        <v>1398</v>
      </c>
      <c r="F1363" t="str">
        <f>LEFT(CUIPO_datos_abiertos[[#This Row],[COD_PROGRAMATICO_MGA]],4)</f>
        <v>NO A</v>
      </c>
      <c r="G1363" t="s">
        <v>1390</v>
      </c>
      <c r="H1363" t="s">
        <v>1390</v>
      </c>
      <c r="I1363" t="s">
        <v>1390</v>
      </c>
      <c r="J1363" t="s">
        <v>1390</v>
      </c>
      <c r="K1363" t="s">
        <v>1390</v>
      </c>
      <c r="L1363" t="s">
        <v>1390</v>
      </c>
      <c r="M1363" t="s">
        <v>1390</v>
      </c>
      <c r="N1363" s="28">
        <v>3623987763</v>
      </c>
      <c r="O1363" s="28">
        <v>12000000</v>
      </c>
      <c r="P1363" s="28">
        <v>0</v>
      </c>
      <c r="Q1363" s="28" t="str">
        <f>IF(AND(LEN(CUIPO_datos_abiertos[[#This Row],[COD_PROGRAMATICO_MGA]])=7,ISNUMBER(VALUE(CUIPO_datos_abiertos[[#This Row],[COD_PROGRAMATICO_MGA]]))),"VALIDO","")</f>
        <v/>
      </c>
    </row>
    <row r="1364" spans="1:17" hidden="1" x14ac:dyDescent="0.3">
      <c r="A1364">
        <v>20260601</v>
      </c>
      <c r="B1364" t="s">
        <v>1384</v>
      </c>
      <c r="C1364" t="s">
        <v>1401</v>
      </c>
      <c r="D1364" t="s">
        <v>1386</v>
      </c>
      <c r="E1364" t="s">
        <v>1402</v>
      </c>
      <c r="F1364" t="str">
        <f>LEFT(CUIPO_datos_abiertos[[#This Row],[COD_PROGRAMATICO_MGA]],4)</f>
        <v>2201</v>
      </c>
      <c r="G1364" t="s">
        <v>51</v>
      </c>
      <c r="H1364" t="s">
        <v>1389</v>
      </c>
      <c r="I1364" t="s">
        <v>1408</v>
      </c>
      <c r="J1364" t="s">
        <v>1404</v>
      </c>
      <c r="K1364" t="s">
        <v>1392</v>
      </c>
      <c r="L1364" t="s">
        <v>1390</v>
      </c>
      <c r="M1364" t="s">
        <v>1390</v>
      </c>
      <c r="N1364" s="28">
        <v>18693999997</v>
      </c>
      <c r="O1364" s="28">
        <v>18693999997</v>
      </c>
      <c r="P1364" s="28">
        <v>18693999997</v>
      </c>
      <c r="Q1364" s="28" t="str">
        <f>IF(AND(LEN(CUIPO_datos_abiertos[[#This Row],[COD_PROGRAMATICO_MGA]])=7,ISNUMBER(VALUE(CUIPO_datos_abiertos[[#This Row],[COD_PROGRAMATICO_MGA]]))),"VALIDO","")</f>
        <v>VALIDO</v>
      </c>
    </row>
    <row r="1365" spans="1:17" hidden="1" x14ac:dyDescent="0.3">
      <c r="A1365">
        <v>20260601</v>
      </c>
      <c r="B1365" t="s">
        <v>1384</v>
      </c>
      <c r="C1365" t="s">
        <v>1388</v>
      </c>
      <c r="D1365" t="s">
        <v>1386</v>
      </c>
      <c r="E1365" t="s">
        <v>1443</v>
      </c>
      <c r="F1365" t="str">
        <f>LEFT(CUIPO_datos_abiertos[[#This Row],[COD_PROGRAMATICO_MGA]],4)</f>
        <v>NO A</v>
      </c>
      <c r="G1365" t="s">
        <v>1390</v>
      </c>
      <c r="H1365" t="s">
        <v>1390</v>
      </c>
      <c r="I1365" t="s">
        <v>1390</v>
      </c>
      <c r="J1365" t="s">
        <v>1390</v>
      </c>
      <c r="K1365" t="s">
        <v>1390</v>
      </c>
      <c r="L1365" t="s">
        <v>1390</v>
      </c>
      <c r="M1365" t="s">
        <v>1390</v>
      </c>
      <c r="N1365" s="28">
        <v>477008232</v>
      </c>
      <c r="O1365" s="28">
        <v>477008232</v>
      </c>
      <c r="P1365" s="28">
        <v>435223575</v>
      </c>
      <c r="Q1365" s="28" t="str">
        <f>IF(AND(LEN(CUIPO_datos_abiertos[[#This Row],[COD_PROGRAMATICO_MGA]])=7,ISNUMBER(VALUE(CUIPO_datos_abiertos[[#This Row],[COD_PROGRAMATICO_MGA]]))),"VALIDO","")</f>
        <v/>
      </c>
    </row>
    <row r="1366" spans="1:17" hidden="1" x14ac:dyDescent="0.3">
      <c r="A1366">
        <v>20260601</v>
      </c>
      <c r="B1366" t="s">
        <v>1384</v>
      </c>
      <c r="C1366" t="s">
        <v>1388</v>
      </c>
      <c r="D1366" t="s">
        <v>1386</v>
      </c>
      <c r="E1366" t="s">
        <v>1398</v>
      </c>
      <c r="F1366" t="str">
        <f>LEFT(CUIPO_datos_abiertos[[#This Row],[COD_PROGRAMATICO_MGA]],4)</f>
        <v>0</v>
      </c>
      <c r="G1366" t="s">
        <v>1388</v>
      </c>
      <c r="H1366" t="s">
        <v>1389</v>
      </c>
      <c r="I1366" t="s">
        <v>1390</v>
      </c>
      <c r="J1366" t="s">
        <v>1391</v>
      </c>
      <c r="K1366" t="s">
        <v>1392</v>
      </c>
      <c r="L1366" t="s">
        <v>1390</v>
      </c>
      <c r="M1366" t="s">
        <v>1390</v>
      </c>
      <c r="N1366" s="28">
        <v>1241453515</v>
      </c>
      <c r="O1366" s="28">
        <v>1241453515</v>
      </c>
      <c r="P1366" s="28">
        <v>1048802015</v>
      </c>
      <c r="Q1366" s="28" t="str">
        <f>IF(AND(LEN(CUIPO_datos_abiertos[[#This Row],[COD_PROGRAMATICO_MGA]])=7,ISNUMBER(VALUE(CUIPO_datos_abiertos[[#This Row],[COD_PROGRAMATICO_MGA]]))),"VALIDO","")</f>
        <v/>
      </c>
    </row>
    <row r="1367" spans="1:17" hidden="1" x14ac:dyDescent="0.3">
      <c r="A1367">
        <v>20260601</v>
      </c>
      <c r="B1367" t="s">
        <v>1384</v>
      </c>
      <c r="C1367" t="s">
        <v>1388</v>
      </c>
      <c r="D1367" t="s">
        <v>1397</v>
      </c>
      <c r="E1367" t="s">
        <v>1398</v>
      </c>
      <c r="F1367" t="str">
        <f>LEFT(CUIPO_datos_abiertos[[#This Row],[COD_PROGRAMATICO_MGA]],4)</f>
        <v>NO A</v>
      </c>
      <c r="G1367" t="s">
        <v>1390</v>
      </c>
      <c r="H1367" t="s">
        <v>1390</v>
      </c>
      <c r="I1367" t="s">
        <v>1390</v>
      </c>
      <c r="J1367" t="s">
        <v>1390</v>
      </c>
      <c r="K1367" t="s">
        <v>1390</v>
      </c>
      <c r="L1367" t="s">
        <v>1390</v>
      </c>
      <c r="M1367" t="s">
        <v>1390</v>
      </c>
      <c r="N1367" s="28">
        <v>2145827669</v>
      </c>
      <c r="O1367" s="28">
        <v>2145827669</v>
      </c>
      <c r="P1367" s="28">
        <v>1600858118</v>
      </c>
      <c r="Q1367" s="28" t="str">
        <f>IF(AND(LEN(CUIPO_datos_abiertos[[#This Row],[COD_PROGRAMATICO_MGA]])=7,ISNUMBER(VALUE(CUIPO_datos_abiertos[[#This Row],[COD_PROGRAMATICO_MGA]]))),"VALIDO","")</f>
        <v/>
      </c>
    </row>
    <row r="1368" spans="1:17" hidden="1" x14ac:dyDescent="0.3">
      <c r="A1368">
        <v>20260601</v>
      </c>
      <c r="B1368" t="s">
        <v>1384</v>
      </c>
      <c r="C1368" t="s">
        <v>1401</v>
      </c>
      <c r="D1368" t="s">
        <v>1386</v>
      </c>
      <c r="E1368" t="s">
        <v>1402</v>
      </c>
      <c r="F1368" t="str">
        <f>LEFT(CUIPO_datos_abiertos[[#This Row],[COD_PROGRAMATICO_MGA]],4)</f>
        <v>2201</v>
      </c>
      <c r="G1368" t="s">
        <v>51</v>
      </c>
      <c r="H1368" t="s">
        <v>1389</v>
      </c>
      <c r="I1368" t="s">
        <v>1426</v>
      </c>
      <c r="J1368" t="s">
        <v>1404</v>
      </c>
      <c r="K1368" t="s">
        <v>1392</v>
      </c>
      <c r="L1368" t="s">
        <v>1390</v>
      </c>
      <c r="M1368" t="s">
        <v>1495</v>
      </c>
      <c r="N1368" s="28">
        <v>85508800</v>
      </c>
      <c r="O1368" s="28">
        <v>85508800</v>
      </c>
      <c r="P1368" s="28">
        <v>85508800</v>
      </c>
      <c r="Q1368" s="28" t="str">
        <f>IF(AND(LEN(CUIPO_datos_abiertos[[#This Row],[COD_PROGRAMATICO_MGA]])=7,ISNUMBER(VALUE(CUIPO_datos_abiertos[[#This Row],[COD_PROGRAMATICO_MGA]]))),"VALIDO","")</f>
        <v>VALIDO</v>
      </c>
    </row>
    <row r="1369" spans="1:17" hidden="1" x14ac:dyDescent="0.3">
      <c r="A1369">
        <v>20260601</v>
      </c>
      <c r="B1369" t="s">
        <v>1384</v>
      </c>
      <c r="C1369" t="s">
        <v>1388</v>
      </c>
      <c r="D1369" t="s">
        <v>1386</v>
      </c>
      <c r="E1369" t="s">
        <v>1398</v>
      </c>
      <c r="F1369" t="str">
        <f>LEFT(CUIPO_datos_abiertos[[#This Row],[COD_PROGRAMATICO_MGA]],4)</f>
        <v>NO A</v>
      </c>
      <c r="G1369" t="s">
        <v>1390</v>
      </c>
      <c r="H1369" t="s">
        <v>1390</v>
      </c>
      <c r="I1369" t="s">
        <v>1390</v>
      </c>
      <c r="J1369" t="s">
        <v>1390</v>
      </c>
      <c r="K1369" t="s">
        <v>1390</v>
      </c>
      <c r="L1369" t="s">
        <v>1390</v>
      </c>
      <c r="M1369" t="s">
        <v>1390</v>
      </c>
      <c r="N1369" s="28">
        <v>61821042002</v>
      </c>
      <c r="O1369" s="28">
        <v>24714024578</v>
      </c>
      <c r="P1369" s="28">
        <v>24714024578</v>
      </c>
      <c r="Q1369" s="28" t="str">
        <f>IF(AND(LEN(CUIPO_datos_abiertos[[#This Row],[COD_PROGRAMATICO_MGA]])=7,ISNUMBER(VALUE(CUIPO_datos_abiertos[[#This Row],[COD_PROGRAMATICO_MGA]]))),"VALIDO","")</f>
        <v/>
      </c>
    </row>
    <row r="1370" spans="1:17" hidden="1" x14ac:dyDescent="0.3">
      <c r="A1370">
        <v>20260601</v>
      </c>
      <c r="B1370" t="s">
        <v>1384</v>
      </c>
      <c r="C1370" t="s">
        <v>1388</v>
      </c>
      <c r="D1370" t="s">
        <v>1397</v>
      </c>
      <c r="E1370" t="s">
        <v>1398</v>
      </c>
      <c r="F1370" t="str">
        <f>LEFT(CUIPO_datos_abiertos[[#This Row],[COD_PROGRAMATICO_MGA]],4)</f>
        <v>NO A</v>
      </c>
      <c r="G1370" t="s">
        <v>1390</v>
      </c>
      <c r="H1370" t="s">
        <v>1390</v>
      </c>
      <c r="I1370" t="s">
        <v>1390</v>
      </c>
      <c r="J1370" t="s">
        <v>1390</v>
      </c>
      <c r="K1370" t="s">
        <v>1390</v>
      </c>
      <c r="L1370" t="s">
        <v>1390</v>
      </c>
      <c r="M1370" t="s">
        <v>1390</v>
      </c>
      <c r="N1370" s="28">
        <v>2126458529</v>
      </c>
      <c r="O1370" s="28">
        <v>2126458529</v>
      </c>
      <c r="P1370" s="28">
        <v>1581488978</v>
      </c>
      <c r="Q1370" s="28" t="str">
        <f>IF(AND(LEN(CUIPO_datos_abiertos[[#This Row],[COD_PROGRAMATICO_MGA]])=7,ISNUMBER(VALUE(CUIPO_datos_abiertos[[#This Row],[COD_PROGRAMATICO_MGA]]))),"VALIDO","")</f>
        <v/>
      </c>
    </row>
    <row r="1371" spans="1:17" hidden="1" x14ac:dyDescent="0.3">
      <c r="A1371">
        <v>20260601</v>
      </c>
      <c r="B1371" t="s">
        <v>1384</v>
      </c>
      <c r="C1371" t="s">
        <v>1388</v>
      </c>
      <c r="D1371" t="s">
        <v>1386</v>
      </c>
      <c r="E1371" t="s">
        <v>1394</v>
      </c>
      <c r="F1371" t="str">
        <f>LEFT(CUIPO_datos_abiertos[[#This Row],[COD_PROGRAMATICO_MGA]],4)</f>
        <v>1903</v>
      </c>
      <c r="G1371" t="s">
        <v>1399</v>
      </c>
      <c r="H1371" t="s">
        <v>1389</v>
      </c>
      <c r="I1371" t="s">
        <v>1400</v>
      </c>
      <c r="J1371" t="s">
        <v>1396</v>
      </c>
      <c r="K1371" t="s">
        <v>1392</v>
      </c>
      <c r="L1371" t="s">
        <v>1390</v>
      </c>
      <c r="M1371" t="s">
        <v>1459</v>
      </c>
      <c r="N1371" s="28">
        <v>2634200</v>
      </c>
      <c r="O1371" s="28">
        <v>2634200</v>
      </c>
      <c r="P1371" s="28">
        <v>2634200</v>
      </c>
      <c r="Q1371" s="28" t="str">
        <f>IF(AND(LEN(CUIPO_datos_abiertos[[#This Row],[COD_PROGRAMATICO_MGA]])=7,ISNUMBER(VALUE(CUIPO_datos_abiertos[[#This Row],[COD_PROGRAMATICO_MGA]]))),"VALIDO","")</f>
        <v>VALIDO</v>
      </c>
    </row>
    <row r="1372" spans="1:17" hidden="1" x14ac:dyDescent="0.3">
      <c r="A1372">
        <v>20260601</v>
      </c>
      <c r="B1372" t="s">
        <v>1384</v>
      </c>
      <c r="C1372" t="s">
        <v>1401</v>
      </c>
      <c r="D1372" t="s">
        <v>1386</v>
      </c>
      <c r="E1372" t="s">
        <v>1402</v>
      </c>
      <c r="F1372" t="str">
        <f>LEFT(CUIPO_datos_abiertos[[#This Row],[COD_PROGRAMATICO_MGA]],4)</f>
        <v>2201</v>
      </c>
      <c r="G1372" t="s">
        <v>51</v>
      </c>
      <c r="H1372" t="s">
        <v>1389</v>
      </c>
      <c r="I1372" t="s">
        <v>1403</v>
      </c>
      <c r="J1372" t="s">
        <v>1404</v>
      </c>
      <c r="K1372" t="s">
        <v>1392</v>
      </c>
      <c r="L1372" t="s">
        <v>1390</v>
      </c>
      <c r="M1372" t="s">
        <v>1390</v>
      </c>
      <c r="N1372" s="28">
        <v>222433839</v>
      </c>
      <c r="O1372" s="28">
        <v>222433839</v>
      </c>
      <c r="P1372" s="28">
        <v>109464549</v>
      </c>
      <c r="Q1372" s="28" t="str">
        <f>IF(AND(LEN(CUIPO_datos_abiertos[[#This Row],[COD_PROGRAMATICO_MGA]])=7,ISNUMBER(VALUE(CUIPO_datos_abiertos[[#This Row],[COD_PROGRAMATICO_MGA]]))),"VALIDO","")</f>
        <v>VALIDO</v>
      </c>
    </row>
    <row r="1373" spans="1:17" hidden="1" x14ac:dyDescent="0.3">
      <c r="A1373">
        <v>20260601</v>
      </c>
      <c r="B1373" t="s">
        <v>1384</v>
      </c>
      <c r="C1373" t="s">
        <v>1388</v>
      </c>
      <c r="D1373" t="s">
        <v>1386</v>
      </c>
      <c r="E1373" t="s">
        <v>1394</v>
      </c>
      <c r="F1373" t="str">
        <f>LEFT(CUIPO_datos_abiertos[[#This Row],[COD_PROGRAMATICO_MGA]],4)</f>
        <v>1903</v>
      </c>
      <c r="G1373" t="s">
        <v>1399</v>
      </c>
      <c r="H1373" t="s">
        <v>1389</v>
      </c>
      <c r="I1373" t="s">
        <v>1400</v>
      </c>
      <c r="J1373" t="s">
        <v>1396</v>
      </c>
      <c r="K1373" t="s">
        <v>1392</v>
      </c>
      <c r="L1373" t="s">
        <v>1390</v>
      </c>
      <c r="M1373" t="s">
        <v>1422</v>
      </c>
      <c r="N1373" s="28">
        <v>5254100</v>
      </c>
      <c r="O1373" s="28">
        <v>5254100</v>
      </c>
      <c r="P1373" s="28">
        <v>5254100</v>
      </c>
      <c r="Q1373" s="28" t="str">
        <f>IF(AND(LEN(CUIPO_datos_abiertos[[#This Row],[COD_PROGRAMATICO_MGA]])=7,ISNUMBER(VALUE(CUIPO_datos_abiertos[[#This Row],[COD_PROGRAMATICO_MGA]]))),"VALIDO","")</f>
        <v>VALIDO</v>
      </c>
    </row>
    <row r="1374" spans="1:17" hidden="1" x14ac:dyDescent="0.3">
      <c r="A1374">
        <v>20260601</v>
      </c>
      <c r="B1374" t="s">
        <v>1384</v>
      </c>
      <c r="C1374" t="s">
        <v>1388</v>
      </c>
      <c r="D1374" t="s">
        <v>1386</v>
      </c>
      <c r="E1374" t="s">
        <v>1398</v>
      </c>
      <c r="F1374" t="str">
        <f>LEFT(CUIPO_datos_abiertos[[#This Row],[COD_PROGRAMATICO_MGA]],4)</f>
        <v>0</v>
      </c>
      <c r="G1374" t="s">
        <v>1388</v>
      </c>
      <c r="H1374" t="s">
        <v>1389</v>
      </c>
      <c r="I1374" t="s">
        <v>1390</v>
      </c>
      <c r="J1374" t="s">
        <v>1391</v>
      </c>
      <c r="K1374" t="s">
        <v>1392</v>
      </c>
      <c r="L1374" t="s">
        <v>1390</v>
      </c>
      <c r="M1374" t="s">
        <v>1390</v>
      </c>
      <c r="N1374" s="28">
        <v>72861327</v>
      </c>
      <c r="O1374" s="28">
        <v>72861327</v>
      </c>
      <c r="P1374" s="28">
        <v>62138975</v>
      </c>
      <c r="Q1374" s="28" t="str">
        <f>IF(AND(LEN(CUIPO_datos_abiertos[[#This Row],[COD_PROGRAMATICO_MGA]])=7,ISNUMBER(VALUE(CUIPO_datos_abiertos[[#This Row],[COD_PROGRAMATICO_MGA]]))),"VALIDO","")</f>
        <v/>
      </c>
    </row>
    <row r="1375" spans="1:17" hidden="1" x14ac:dyDescent="0.3">
      <c r="A1375">
        <v>20260601</v>
      </c>
      <c r="B1375" t="s">
        <v>1384</v>
      </c>
      <c r="C1375" t="s">
        <v>1401</v>
      </c>
      <c r="D1375" t="s">
        <v>1386</v>
      </c>
      <c r="E1375" t="s">
        <v>1402</v>
      </c>
      <c r="F1375" t="str">
        <f>LEFT(CUIPO_datos_abiertos[[#This Row],[COD_PROGRAMATICO_MGA]],4)</f>
        <v>2201</v>
      </c>
      <c r="G1375" t="s">
        <v>51</v>
      </c>
      <c r="H1375" t="s">
        <v>1389</v>
      </c>
      <c r="I1375" t="s">
        <v>1426</v>
      </c>
      <c r="J1375" t="s">
        <v>1404</v>
      </c>
      <c r="K1375" t="s">
        <v>1392</v>
      </c>
      <c r="L1375" t="s">
        <v>1390</v>
      </c>
      <c r="M1375" t="s">
        <v>1390</v>
      </c>
      <c r="N1375" s="28">
        <v>665790650</v>
      </c>
      <c r="O1375" s="28">
        <v>665790650</v>
      </c>
      <c r="P1375" s="28">
        <v>459085620</v>
      </c>
      <c r="Q1375" s="28" t="str">
        <f>IF(AND(LEN(CUIPO_datos_abiertos[[#This Row],[COD_PROGRAMATICO_MGA]])=7,ISNUMBER(VALUE(CUIPO_datos_abiertos[[#This Row],[COD_PROGRAMATICO_MGA]]))),"VALIDO","")</f>
        <v>VALIDO</v>
      </c>
    </row>
    <row r="1376" spans="1:17" hidden="1" x14ac:dyDescent="0.3">
      <c r="A1376">
        <v>20260601</v>
      </c>
      <c r="B1376" t="s">
        <v>1384</v>
      </c>
      <c r="C1376" t="s">
        <v>1388</v>
      </c>
      <c r="D1376" t="s">
        <v>1386</v>
      </c>
      <c r="E1376" t="s">
        <v>1387</v>
      </c>
      <c r="F1376" t="str">
        <f>LEFT(CUIPO_datos_abiertos[[#This Row],[COD_PROGRAMATICO_MGA]],4)</f>
        <v>NO A</v>
      </c>
      <c r="G1376" t="s">
        <v>1390</v>
      </c>
      <c r="H1376" t="s">
        <v>1390</v>
      </c>
      <c r="I1376" t="s">
        <v>1390</v>
      </c>
      <c r="J1376" t="s">
        <v>1390</v>
      </c>
      <c r="K1376" t="s">
        <v>1390</v>
      </c>
      <c r="L1376" t="s">
        <v>1390</v>
      </c>
      <c r="M1376" t="s">
        <v>1390</v>
      </c>
      <c r="N1376" s="28">
        <v>2469541235</v>
      </c>
      <c r="O1376" s="28">
        <v>2469541235</v>
      </c>
      <c r="P1376" s="28">
        <v>2469541235</v>
      </c>
      <c r="Q1376" s="28" t="str">
        <f>IF(AND(LEN(CUIPO_datos_abiertos[[#This Row],[COD_PROGRAMATICO_MGA]])=7,ISNUMBER(VALUE(CUIPO_datos_abiertos[[#This Row],[COD_PROGRAMATICO_MGA]]))),"VALIDO","")</f>
        <v/>
      </c>
    </row>
    <row r="1377" spans="1:17" x14ac:dyDescent="0.3">
      <c r="A1377">
        <v>20260601</v>
      </c>
      <c r="B1377" t="s">
        <v>1384</v>
      </c>
      <c r="C1377" t="s">
        <v>1467</v>
      </c>
      <c r="D1377" t="s">
        <v>1386</v>
      </c>
      <c r="E1377" t="s">
        <v>1394</v>
      </c>
      <c r="F1377" t="str">
        <f>LEFT(CUIPO_datos_abiertos[[#This Row],[COD_PROGRAMATICO_MGA]],4)</f>
        <v>1905</v>
      </c>
      <c r="G1377" t="s">
        <v>1787</v>
      </c>
      <c r="H1377" t="s">
        <v>1419</v>
      </c>
      <c r="I1377" t="s">
        <v>1496</v>
      </c>
      <c r="J1377" t="s">
        <v>1462</v>
      </c>
      <c r="K1377" t="s">
        <v>1392</v>
      </c>
      <c r="L1377" t="s">
        <v>1390</v>
      </c>
      <c r="M1377" t="s">
        <v>1390</v>
      </c>
      <c r="N1377" s="28">
        <v>67379658</v>
      </c>
      <c r="O1377" s="28">
        <v>22459886</v>
      </c>
      <c r="P1377" s="28">
        <v>22459886</v>
      </c>
      <c r="Q1377" s="28" t="str">
        <f>IF(AND(LEN(CUIPO_datos_abiertos[[#This Row],[COD_PROGRAMATICO_MGA]])=7,ISNUMBER(VALUE(CUIPO_datos_abiertos[[#This Row],[COD_PROGRAMATICO_MGA]]))),"VALIDO","")</f>
        <v>VALIDO</v>
      </c>
    </row>
    <row r="1378" spans="1:17" hidden="1" x14ac:dyDescent="0.3">
      <c r="A1378">
        <v>20260601</v>
      </c>
      <c r="B1378" t="s">
        <v>1384</v>
      </c>
      <c r="C1378" t="s">
        <v>1388</v>
      </c>
      <c r="D1378" t="s">
        <v>1397</v>
      </c>
      <c r="E1378" t="s">
        <v>1398</v>
      </c>
      <c r="F1378" t="str">
        <f>LEFT(CUIPO_datos_abiertos[[#This Row],[COD_PROGRAMATICO_MGA]],4)</f>
        <v>NO A</v>
      </c>
      <c r="G1378" t="s">
        <v>1390</v>
      </c>
      <c r="H1378" t="s">
        <v>1390</v>
      </c>
      <c r="I1378" t="s">
        <v>1390</v>
      </c>
      <c r="J1378" t="s">
        <v>1390</v>
      </c>
      <c r="K1378" t="s">
        <v>1390</v>
      </c>
      <c r="L1378" t="s">
        <v>1390</v>
      </c>
      <c r="M1378" t="s">
        <v>1390</v>
      </c>
      <c r="N1378" s="28">
        <v>37033181149</v>
      </c>
      <c r="O1378" s="28">
        <v>37033181149</v>
      </c>
      <c r="P1378" s="28">
        <v>36488211598</v>
      </c>
      <c r="Q1378" s="28" t="str">
        <f>IF(AND(LEN(CUIPO_datos_abiertos[[#This Row],[COD_PROGRAMATICO_MGA]])=7,ISNUMBER(VALUE(CUIPO_datos_abiertos[[#This Row],[COD_PROGRAMATICO_MGA]]))),"VALIDO","")</f>
        <v/>
      </c>
    </row>
    <row r="1379" spans="1:17" hidden="1" x14ac:dyDescent="0.3">
      <c r="A1379">
        <v>20260601</v>
      </c>
      <c r="B1379" t="s">
        <v>1384</v>
      </c>
      <c r="C1379" t="s">
        <v>1473</v>
      </c>
      <c r="D1379" t="s">
        <v>1397</v>
      </c>
      <c r="E1379" t="s">
        <v>1398</v>
      </c>
      <c r="F1379" t="str">
        <f>LEFT(CUIPO_datos_abiertos[[#This Row],[COD_PROGRAMATICO_MGA]],4)</f>
        <v>1702</v>
      </c>
      <c r="G1379" t="s">
        <v>125</v>
      </c>
      <c r="H1379" t="s">
        <v>1411</v>
      </c>
      <c r="I1379" t="s">
        <v>1390</v>
      </c>
      <c r="J1379" t="s">
        <v>1391</v>
      </c>
      <c r="K1379" t="s">
        <v>1392</v>
      </c>
      <c r="L1379" t="s">
        <v>1390</v>
      </c>
      <c r="M1379" t="s">
        <v>1390</v>
      </c>
      <c r="N1379" s="28">
        <v>55030449</v>
      </c>
      <c r="O1379" s="28">
        <v>55030449</v>
      </c>
      <c r="P1379" s="28">
        <v>55030449</v>
      </c>
      <c r="Q1379" s="28" t="str">
        <f>IF(AND(LEN(CUIPO_datos_abiertos[[#This Row],[COD_PROGRAMATICO_MGA]])=7,ISNUMBER(VALUE(CUIPO_datos_abiertos[[#This Row],[COD_PROGRAMATICO_MGA]]))),"VALIDO","")</f>
        <v>VALIDO</v>
      </c>
    </row>
    <row r="1380" spans="1:17" hidden="1" x14ac:dyDescent="0.3">
      <c r="A1380">
        <v>20260601</v>
      </c>
      <c r="B1380" t="s">
        <v>1384</v>
      </c>
      <c r="C1380" t="s">
        <v>1388</v>
      </c>
      <c r="D1380" t="s">
        <v>1386</v>
      </c>
      <c r="E1380" t="s">
        <v>1402</v>
      </c>
      <c r="F1380" t="str">
        <f>LEFT(CUIPO_datos_abiertos[[#This Row],[COD_PROGRAMATICO_MGA]],4)</f>
        <v>NO A</v>
      </c>
      <c r="G1380" t="s">
        <v>1390</v>
      </c>
      <c r="H1380" t="s">
        <v>1390</v>
      </c>
      <c r="I1380" t="s">
        <v>1390</v>
      </c>
      <c r="J1380" t="s">
        <v>1390</v>
      </c>
      <c r="K1380" t="s">
        <v>1390</v>
      </c>
      <c r="L1380" t="s">
        <v>1390</v>
      </c>
      <c r="M1380" t="s">
        <v>1390</v>
      </c>
      <c r="N1380" s="28">
        <v>427738868581</v>
      </c>
      <c r="O1380" s="28">
        <v>381149340995</v>
      </c>
      <c r="P1380" s="28">
        <v>276992518222</v>
      </c>
      <c r="Q1380" s="28" t="str">
        <f>IF(AND(LEN(CUIPO_datos_abiertos[[#This Row],[COD_PROGRAMATICO_MGA]])=7,ISNUMBER(VALUE(CUIPO_datos_abiertos[[#This Row],[COD_PROGRAMATICO_MGA]]))),"VALIDO","")</f>
        <v/>
      </c>
    </row>
    <row r="1381" spans="1:17" hidden="1" x14ac:dyDescent="0.3">
      <c r="A1381">
        <v>20260601</v>
      </c>
      <c r="B1381" t="s">
        <v>1384</v>
      </c>
      <c r="C1381" t="s">
        <v>1550</v>
      </c>
      <c r="D1381" t="s">
        <v>1386</v>
      </c>
      <c r="E1381" t="s">
        <v>1398</v>
      </c>
      <c r="F1381" t="str">
        <f>LEFT(CUIPO_datos_abiertos[[#This Row],[COD_PROGRAMATICO_MGA]],4)</f>
        <v>3602</v>
      </c>
      <c r="G1381" t="s">
        <v>148</v>
      </c>
      <c r="H1381" t="s">
        <v>1411</v>
      </c>
      <c r="I1381" t="s">
        <v>1390</v>
      </c>
      <c r="J1381" t="s">
        <v>1391</v>
      </c>
      <c r="K1381" t="s">
        <v>1392</v>
      </c>
      <c r="L1381" t="s">
        <v>1390</v>
      </c>
      <c r="M1381" t="s">
        <v>1390</v>
      </c>
      <c r="N1381" s="28">
        <v>300000000</v>
      </c>
      <c r="O1381" s="28">
        <v>178528568</v>
      </c>
      <c r="P1381" s="28">
        <v>171428568</v>
      </c>
      <c r="Q1381" s="28" t="str">
        <f>IF(AND(LEN(CUIPO_datos_abiertos[[#This Row],[COD_PROGRAMATICO_MGA]])=7,ISNUMBER(VALUE(CUIPO_datos_abiertos[[#This Row],[COD_PROGRAMATICO_MGA]]))),"VALIDO","")</f>
        <v>VALIDO</v>
      </c>
    </row>
    <row r="1382" spans="1:17" hidden="1" x14ac:dyDescent="0.3">
      <c r="A1382">
        <v>20260601</v>
      </c>
      <c r="B1382" t="s">
        <v>1384</v>
      </c>
      <c r="C1382" t="s">
        <v>1470</v>
      </c>
      <c r="D1382" t="s">
        <v>1386</v>
      </c>
      <c r="E1382" t="s">
        <v>1398</v>
      </c>
      <c r="F1382" t="str">
        <f>LEFT(CUIPO_datos_abiertos[[#This Row],[COD_PROGRAMATICO_MGA]],4)</f>
        <v>4599</v>
      </c>
      <c r="G1382" t="s">
        <v>74</v>
      </c>
      <c r="H1382" t="s">
        <v>1411</v>
      </c>
      <c r="I1382" t="s">
        <v>1390</v>
      </c>
      <c r="J1382" t="s">
        <v>1391</v>
      </c>
      <c r="K1382" t="s">
        <v>1392</v>
      </c>
      <c r="L1382" t="s">
        <v>1390</v>
      </c>
      <c r="M1382" t="s">
        <v>1390</v>
      </c>
      <c r="N1382" s="28">
        <v>50000000</v>
      </c>
      <c r="O1382" s="28">
        <v>0</v>
      </c>
      <c r="P1382" s="28">
        <v>0</v>
      </c>
      <c r="Q1382" s="28" t="str">
        <f>IF(AND(LEN(CUIPO_datos_abiertos[[#This Row],[COD_PROGRAMATICO_MGA]])=7,ISNUMBER(VALUE(CUIPO_datos_abiertos[[#This Row],[COD_PROGRAMATICO_MGA]]))),"VALIDO","")</f>
        <v>VALIDO</v>
      </c>
    </row>
    <row r="1383" spans="1:17" hidden="1" x14ac:dyDescent="0.3">
      <c r="A1383">
        <v>20260601</v>
      </c>
      <c r="B1383" t="s">
        <v>1384</v>
      </c>
      <c r="C1383" t="s">
        <v>1388</v>
      </c>
      <c r="D1383" t="s">
        <v>1386</v>
      </c>
      <c r="E1383" t="s">
        <v>1394</v>
      </c>
      <c r="F1383" t="str">
        <f>LEFT(CUIPO_datos_abiertos[[#This Row],[COD_PROGRAMATICO_MGA]],4)</f>
        <v>NO A</v>
      </c>
      <c r="G1383" t="s">
        <v>1390</v>
      </c>
      <c r="H1383" t="s">
        <v>1390</v>
      </c>
      <c r="I1383" t="s">
        <v>1390</v>
      </c>
      <c r="J1383" t="s">
        <v>1390</v>
      </c>
      <c r="K1383" t="s">
        <v>1390</v>
      </c>
      <c r="L1383" t="s">
        <v>1390</v>
      </c>
      <c r="M1383" t="s">
        <v>1390</v>
      </c>
      <c r="N1383" s="28">
        <v>1027664538</v>
      </c>
      <c r="O1383" s="28">
        <v>0</v>
      </c>
      <c r="P1383" s="28">
        <v>0</v>
      </c>
      <c r="Q1383" s="28" t="str">
        <f>IF(AND(LEN(CUIPO_datos_abiertos[[#This Row],[COD_PROGRAMATICO_MGA]])=7,ISNUMBER(VALUE(CUIPO_datos_abiertos[[#This Row],[COD_PROGRAMATICO_MGA]]))),"VALIDO","")</f>
        <v/>
      </c>
    </row>
    <row r="1384" spans="1:17" hidden="1" x14ac:dyDescent="0.3">
      <c r="A1384">
        <v>20260601</v>
      </c>
      <c r="B1384" t="s">
        <v>1384</v>
      </c>
      <c r="C1384" t="s">
        <v>1388</v>
      </c>
      <c r="D1384" t="s">
        <v>1386</v>
      </c>
      <c r="E1384" t="s">
        <v>1398</v>
      </c>
      <c r="F1384" t="str">
        <f>LEFT(CUIPO_datos_abiertos[[#This Row],[COD_PROGRAMATICO_MGA]],4)</f>
        <v>0</v>
      </c>
      <c r="G1384" t="s">
        <v>1388</v>
      </c>
      <c r="H1384" t="s">
        <v>1479</v>
      </c>
      <c r="I1384" t="s">
        <v>1390</v>
      </c>
      <c r="J1384" t="s">
        <v>1391</v>
      </c>
      <c r="K1384" t="s">
        <v>1392</v>
      </c>
      <c r="L1384" t="s">
        <v>1390</v>
      </c>
      <c r="M1384" t="s">
        <v>1390</v>
      </c>
      <c r="N1384" s="28">
        <v>1812151360</v>
      </c>
      <c r="O1384" s="28">
        <v>808635689</v>
      </c>
      <c r="P1384" s="28">
        <v>554755669</v>
      </c>
      <c r="Q1384" s="28" t="str">
        <f>IF(AND(LEN(CUIPO_datos_abiertos[[#This Row],[COD_PROGRAMATICO_MGA]])=7,ISNUMBER(VALUE(CUIPO_datos_abiertos[[#This Row],[COD_PROGRAMATICO_MGA]]))),"VALIDO","")</f>
        <v/>
      </c>
    </row>
    <row r="1385" spans="1:17" hidden="1" x14ac:dyDescent="0.3">
      <c r="A1385">
        <v>20260601</v>
      </c>
      <c r="B1385" t="s">
        <v>1384</v>
      </c>
      <c r="C1385" t="s">
        <v>1388</v>
      </c>
      <c r="D1385" t="s">
        <v>1386</v>
      </c>
      <c r="E1385" t="s">
        <v>1394</v>
      </c>
      <c r="F1385" t="str">
        <f>LEFT(CUIPO_datos_abiertos[[#This Row],[COD_PROGRAMATICO_MGA]],4)</f>
        <v>0</v>
      </c>
      <c r="G1385" t="s">
        <v>1388</v>
      </c>
      <c r="H1385" t="s">
        <v>1414</v>
      </c>
      <c r="I1385" t="s">
        <v>1405</v>
      </c>
      <c r="J1385" t="s">
        <v>1449</v>
      </c>
      <c r="K1385" t="s">
        <v>1392</v>
      </c>
      <c r="L1385" t="s">
        <v>1390</v>
      </c>
      <c r="M1385" t="s">
        <v>1390</v>
      </c>
      <c r="N1385" s="28">
        <v>55000000</v>
      </c>
      <c r="O1385" s="28">
        <v>44000000</v>
      </c>
      <c r="P1385" s="28">
        <v>44000000</v>
      </c>
      <c r="Q1385" s="28" t="str">
        <f>IF(AND(LEN(CUIPO_datos_abiertos[[#This Row],[COD_PROGRAMATICO_MGA]])=7,ISNUMBER(VALUE(CUIPO_datos_abiertos[[#This Row],[COD_PROGRAMATICO_MGA]]))),"VALIDO","")</f>
        <v/>
      </c>
    </row>
    <row r="1386" spans="1:17" hidden="1" x14ac:dyDescent="0.3">
      <c r="A1386">
        <v>20260601</v>
      </c>
      <c r="B1386" t="s">
        <v>1384</v>
      </c>
      <c r="C1386" t="s">
        <v>1546</v>
      </c>
      <c r="D1386" t="s">
        <v>1386</v>
      </c>
      <c r="E1386" t="s">
        <v>1398</v>
      </c>
      <c r="F1386" t="str">
        <f>LEFT(CUIPO_datos_abiertos[[#This Row],[COD_PROGRAMATICO_MGA]],4)</f>
        <v>4599</v>
      </c>
      <c r="G1386" t="s">
        <v>86</v>
      </c>
      <c r="H1386" t="s">
        <v>1389</v>
      </c>
      <c r="I1386" t="s">
        <v>1390</v>
      </c>
      <c r="J1386" t="s">
        <v>1501</v>
      </c>
      <c r="K1386" t="s">
        <v>1392</v>
      </c>
      <c r="L1386" t="s">
        <v>1390</v>
      </c>
      <c r="M1386" t="s">
        <v>1390</v>
      </c>
      <c r="N1386" s="28">
        <v>24000000</v>
      </c>
      <c r="O1386" s="28">
        <v>12000000</v>
      </c>
      <c r="P1386" s="28">
        <v>0</v>
      </c>
      <c r="Q1386" s="28" t="str">
        <f>IF(AND(LEN(CUIPO_datos_abiertos[[#This Row],[COD_PROGRAMATICO_MGA]])=7,ISNUMBER(VALUE(CUIPO_datos_abiertos[[#This Row],[COD_PROGRAMATICO_MGA]]))),"VALIDO","")</f>
        <v>VALIDO</v>
      </c>
    </row>
    <row r="1387" spans="1:17" hidden="1" x14ac:dyDescent="0.3">
      <c r="A1387">
        <v>20260601</v>
      </c>
      <c r="B1387" t="s">
        <v>1384</v>
      </c>
      <c r="C1387" t="s">
        <v>1388</v>
      </c>
      <c r="D1387" t="s">
        <v>1386</v>
      </c>
      <c r="E1387" t="s">
        <v>1402</v>
      </c>
      <c r="F1387" t="str">
        <f>LEFT(CUIPO_datos_abiertos[[#This Row],[COD_PROGRAMATICO_MGA]],4)</f>
        <v>NO A</v>
      </c>
      <c r="G1387" t="s">
        <v>1390</v>
      </c>
      <c r="H1387" t="s">
        <v>1390</v>
      </c>
      <c r="I1387" t="s">
        <v>1390</v>
      </c>
      <c r="J1387" t="s">
        <v>1390</v>
      </c>
      <c r="K1387" t="s">
        <v>1390</v>
      </c>
      <c r="L1387" t="s">
        <v>1390</v>
      </c>
      <c r="M1387" t="s">
        <v>1390</v>
      </c>
      <c r="N1387" s="28">
        <v>392919929341</v>
      </c>
      <c r="O1387" s="28">
        <v>367474576430</v>
      </c>
      <c r="P1387" s="28">
        <v>263337747366</v>
      </c>
      <c r="Q1387" s="28" t="str">
        <f>IF(AND(LEN(CUIPO_datos_abiertos[[#This Row],[COD_PROGRAMATICO_MGA]])=7,ISNUMBER(VALUE(CUIPO_datos_abiertos[[#This Row],[COD_PROGRAMATICO_MGA]]))),"VALIDO","")</f>
        <v/>
      </c>
    </row>
    <row r="1388" spans="1:17" hidden="1" x14ac:dyDescent="0.3">
      <c r="A1388">
        <v>20260601</v>
      </c>
      <c r="B1388" t="s">
        <v>1384</v>
      </c>
      <c r="C1388" t="s">
        <v>1385</v>
      </c>
      <c r="D1388" t="s">
        <v>1386</v>
      </c>
      <c r="E1388" t="s">
        <v>1387</v>
      </c>
      <c r="F1388" t="str">
        <f>LEFT(CUIPO_datos_abiertos[[#This Row],[COD_PROGRAMATICO_MGA]],4)</f>
        <v>0</v>
      </c>
      <c r="G1388" t="s">
        <v>1388</v>
      </c>
      <c r="H1388" t="s">
        <v>1389</v>
      </c>
      <c r="I1388" t="s">
        <v>1390</v>
      </c>
      <c r="J1388" t="s">
        <v>1391</v>
      </c>
      <c r="K1388" t="s">
        <v>1392</v>
      </c>
      <c r="L1388" t="s">
        <v>1390</v>
      </c>
      <c r="M1388" t="s">
        <v>1409</v>
      </c>
      <c r="N1388" s="28">
        <v>46746256</v>
      </c>
      <c r="O1388" s="28">
        <v>46746256</v>
      </c>
      <c r="P1388" s="28">
        <v>46746256</v>
      </c>
      <c r="Q1388" s="28" t="str">
        <f>IF(AND(LEN(CUIPO_datos_abiertos[[#This Row],[COD_PROGRAMATICO_MGA]])=7,ISNUMBER(VALUE(CUIPO_datos_abiertos[[#This Row],[COD_PROGRAMATICO_MGA]]))),"VALIDO","")</f>
        <v/>
      </c>
    </row>
    <row r="1389" spans="1:17" hidden="1" x14ac:dyDescent="0.3">
      <c r="A1389">
        <v>20260601</v>
      </c>
      <c r="B1389" t="s">
        <v>1384</v>
      </c>
      <c r="C1389" t="s">
        <v>1388</v>
      </c>
      <c r="D1389" t="s">
        <v>1386</v>
      </c>
      <c r="E1389" t="s">
        <v>1398</v>
      </c>
      <c r="F1389" t="str">
        <f>LEFT(CUIPO_datos_abiertos[[#This Row],[COD_PROGRAMATICO_MGA]],4)</f>
        <v>NO A</v>
      </c>
      <c r="G1389" t="s">
        <v>1390</v>
      </c>
      <c r="H1389" t="s">
        <v>1390</v>
      </c>
      <c r="I1389" t="s">
        <v>1390</v>
      </c>
      <c r="J1389" t="s">
        <v>1390</v>
      </c>
      <c r="K1389" t="s">
        <v>1390</v>
      </c>
      <c r="L1389" t="s">
        <v>1390</v>
      </c>
      <c r="M1389" t="s">
        <v>1390</v>
      </c>
      <c r="N1389" s="28">
        <v>9278046532</v>
      </c>
      <c r="O1389" s="28">
        <v>9278046532</v>
      </c>
      <c r="P1389" s="28">
        <v>9278046532</v>
      </c>
      <c r="Q1389" s="28" t="str">
        <f>IF(AND(LEN(CUIPO_datos_abiertos[[#This Row],[COD_PROGRAMATICO_MGA]])=7,ISNUMBER(VALUE(CUIPO_datos_abiertos[[#This Row],[COD_PROGRAMATICO_MGA]]))),"VALIDO","")</f>
        <v/>
      </c>
    </row>
    <row r="1390" spans="1:17" hidden="1" x14ac:dyDescent="0.3">
      <c r="A1390">
        <v>20260601</v>
      </c>
      <c r="B1390" t="s">
        <v>1384</v>
      </c>
      <c r="C1390" t="s">
        <v>1388</v>
      </c>
      <c r="D1390" t="s">
        <v>1386</v>
      </c>
      <c r="E1390" t="s">
        <v>1443</v>
      </c>
      <c r="F1390" t="str">
        <f>LEFT(CUIPO_datos_abiertos[[#This Row],[COD_PROGRAMATICO_MGA]],4)</f>
        <v>0</v>
      </c>
      <c r="G1390" t="s">
        <v>1388</v>
      </c>
      <c r="H1390" t="s">
        <v>1414</v>
      </c>
      <c r="I1390" t="s">
        <v>1390</v>
      </c>
      <c r="J1390" t="s">
        <v>1391</v>
      </c>
      <c r="K1390" t="s">
        <v>1392</v>
      </c>
      <c r="L1390" t="s">
        <v>1390</v>
      </c>
      <c r="M1390" t="s">
        <v>1390</v>
      </c>
      <c r="N1390" s="28">
        <v>105712877</v>
      </c>
      <c r="O1390" s="28">
        <v>60712877</v>
      </c>
      <c r="P1390" s="28">
        <v>60712877</v>
      </c>
      <c r="Q1390" s="28" t="str">
        <f>IF(AND(LEN(CUIPO_datos_abiertos[[#This Row],[COD_PROGRAMATICO_MGA]])=7,ISNUMBER(VALUE(CUIPO_datos_abiertos[[#This Row],[COD_PROGRAMATICO_MGA]]))),"VALIDO","")</f>
        <v/>
      </c>
    </row>
    <row r="1391" spans="1:17" hidden="1" x14ac:dyDescent="0.3">
      <c r="A1391">
        <v>20260601</v>
      </c>
      <c r="B1391" t="s">
        <v>1384</v>
      </c>
      <c r="C1391" t="s">
        <v>1385</v>
      </c>
      <c r="D1391" t="s">
        <v>1386</v>
      </c>
      <c r="E1391" t="s">
        <v>1394</v>
      </c>
      <c r="F1391" t="str">
        <f>LEFT(CUIPO_datos_abiertos[[#This Row],[COD_PROGRAMATICO_MGA]],4)</f>
        <v>0</v>
      </c>
      <c r="G1391" t="s">
        <v>1388</v>
      </c>
      <c r="H1391" t="s">
        <v>1389</v>
      </c>
      <c r="I1391" t="s">
        <v>1405</v>
      </c>
      <c r="J1391" t="s">
        <v>1502</v>
      </c>
      <c r="K1391" t="s">
        <v>1392</v>
      </c>
      <c r="L1391" t="s">
        <v>1390</v>
      </c>
      <c r="M1391" t="s">
        <v>1390</v>
      </c>
      <c r="N1391" s="28">
        <v>307534840</v>
      </c>
      <c r="O1391" s="28">
        <v>307534840</v>
      </c>
      <c r="P1391" s="28">
        <v>253980240</v>
      </c>
      <c r="Q1391" s="28" t="str">
        <f>IF(AND(LEN(CUIPO_datos_abiertos[[#This Row],[COD_PROGRAMATICO_MGA]])=7,ISNUMBER(VALUE(CUIPO_datos_abiertos[[#This Row],[COD_PROGRAMATICO_MGA]]))),"VALIDO","")</f>
        <v/>
      </c>
    </row>
    <row r="1392" spans="1:17" hidden="1" x14ac:dyDescent="0.3">
      <c r="A1392">
        <v>20260601</v>
      </c>
      <c r="B1392" t="s">
        <v>1384</v>
      </c>
      <c r="C1392" t="s">
        <v>1488</v>
      </c>
      <c r="D1392" t="s">
        <v>1386</v>
      </c>
      <c r="E1392" t="s">
        <v>1398</v>
      </c>
      <c r="F1392" t="str">
        <f>LEFT(CUIPO_datos_abiertos[[#This Row],[COD_PROGRAMATICO_MGA]],4)</f>
        <v>4599</v>
      </c>
      <c r="G1392" t="s">
        <v>1711</v>
      </c>
      <c r="H1392" t="s">
        <v>1411</v>
      </c>
      <c r="I1392" t="s">
        <v>1390</v>
      </c>
      <c r="J1392" t="s">
        <v>1417</v>
      </c>
      <c r="K1392" t="s">
        <v>1392</v>
      </c>
      <c r="L1392" t="s">
        <v>1390</v>
      </c>
      <c r="M1392" t="s">
        <v>1390</v>
      </c>
      <c r="N1392" s="28">
        <v>1005850071</v>
      </c>
      <c r="O1392" s="28">
        <v>783152820</v>
      </c>
      <c r="P1392" s="28">
        <v>750994820</v>
      </c>
      <c r="Q1392" s="28" t="str">
        <f>IF(AND(LEN(CUIPO_datos_abiertos[[#This Row],[COD_PROGRAMATICO_MGA]])=7,ISNUMBER(VALUE(CUIPO_datos_abiertos[[#This Row],[COD_PROGRAMATICO_MGA]]))),"VALIDO","")</f>
        <v>VALIDO</v>
      </c>
    </row>
    <row r="1393" spans="1:17" hidden="1" x14ac:dyDescent="0.3">
      <c r="A1393">
        <v>20260601</v>
      </c>
      <c r="B1393" t="s">
        <v>1384</v>
      </c>
      <c r="C1393" t="s">
        <v>1388</v>
      </c>
      <c r="D1393" t="s">
        <v>1386</v>
      </c>
      <c r="E1393" t="s">
        <v>1443</v>
      </c>
      <c r="F1393" t="str">
        <f>LEFT(CUIPO_datos_abiertos[[#This Row],[COD_PROGRAMATICO_MGA]],4)</f>
        <v>NO A</v>
      </c>
      <c r="G1393" t="s">
        <v>1390</v>
      </c>
      <c r="H1393" t="s">
        <v>1390</v>
      </c>
      <c r="I1393" t="s">
        <v>1390</v>
      </c>
      <c r="J1393" t="s">
        <v>1390</v>
      </c>
      <c r="K1393" t="s">
        <v>1390</v>
      </c>
      <c r="L1393" t="s">
        <v>1390</v>
      </c>
      <c r="M1393" t="s">
        <v>1390</v>
      </c>
      <c r="N1393" s="28">
        <v>54623324</v>
      </c>
      <c r="O1393" s="28">
        <v>54623324</v>
      </c>
      <c r="P1393" s="28">
        <v>54623324</v>
      </c>
      <c r="Q1393" s="28" t="str">
        <f>IF(AND(LEN(CUIPO_datos_abiertos[[#This Row],[COD_PROGRAMATICO_MGA]])=7,ISNUMBER(VALUE(CUIPO_datos_abiertos[[#This Row],[COD_PROGRAMATICO_MGA]]))),"VALIDO","")</f>
        <v/>
      </c>
    </row>
    <row r="1394" spans="1:17" hidden="1" x14ac:dyDescent="0.3">
      <c r="A1394">
        <v>20260601</v>
      </c>
      <c r="B1394" t="s">
        <v>1384</v>
      </c>
      <c r="C1394" t="s">
        <v>1506</v>
      </c>
      <c r="D1394" t="s">
        <v>1386</v>
      </c>
      <c r="E1394" t="s">
        <v>1398</v>
      </c>
      <c r="F1394" t="str">
        <f>LEFT(CUIPO_datos_abiertos[[#This Row],[COD_PROGRAMATICO_MGA]],4)</f>
        <v>4301</v>
      </c>
      <c r="G1394" t="s">
        <v>82</v>
      </c>
      <c r="H1394" t="s">
        <v>1389</v>
      </c>
      <c r="I1394" t="s">
        <v>1390</v>
      </c>
      <c r="J1394" t="s">
        <v>1742</v>
      </c>
      <c r="K1394" t="s">
        <v>1392</v>
      </c>
      <c r="L1394" t="s">
        <v>1390</v>
      </c>
      <c r="M1394" t="s">
        <v>1492</v>
      </c>
      <c r="N1394" s="28">
        <v>338300944</v>
      </c>
      <c r="O1394" s="28">
        <v>338300944</v>
      </c>
      <c r="P1394" s="28">
        <v>338300944</v>
      </c>
      <c r="Q1394" s="28" t="str">
        <f>IF(AND(LEN(CUIPO_datos_abiertos[[#This Row],[COD_PROGRAMATICO_MGA]])=7,ISNUMBER(VALUE(CUIPO_datos_abiertos[[#This Row],[COD_PROGRAMATICO_MGA]]))),"VALIDO","")</f>
        <v>VALIDO</v>
      </c>
    </row>
    <row r="1395" spans="1:17" hidden="1" x14ac:dyDescent="0.3">
      <c r="A1395">
        <v>20260601</v>
      </c>
      <c r="B1395" t="s">
        <v>1384</v>
      </c>
      <c r="C1395" t="s">
        <v>1247</v>
      </c>
      <c r="D1395" t="s">
        <v>1386</v>
      </c>
      <c r="E1395" t="s">
        <v>1394</v>
      </c>
      <c r="F1395" t="str">
        <f>LEFT(CUIPO_datos_abiertos[[#This Row],[COD_PROGRAMATICO_MGA]],4)</f>
        <v>1903</v>
      </c>
      <c r="G1395" t="s">
        <v>1399</v>
      </c>
      <c r="H1395" t="s">
        <v>1389</v>
      </c>
      <c r="I1395" t="s">
        <v>1471</v>
      </c>
      <c r="J1395" t="s">
        <v>1425</v>
      </c>
      <c r="K1395" t="s">
        <v>1392</v>
      </c>
      <c r="L1395" t="s">
        <v>1390</v>
      </c>
      <c r="M1395" t="s">
        <v>1472</v>
      </c>
      <c r="N1395" s="28">
        <v>2008921337</v>
      </c>
      <c r="O1395" s="28">
        <v>2008921337</v>
      </c>
      <c r="P1395" s="28">
        <v>2008921337</v>
      </c>
      <c r="Q1395" s="28" t="str">
        <f>IF(AND(LEN(CUIPO_datos_abiertos[[#This Row],[COD_PROGRAMATICO_MGA]])=7,ISNUMBER(VALUE(CUIPO_datos_abiertos[[#This Row],[COD_PROGRAMATICO_MGA]]))),"VALIDO","")</f>
        <v>VALIDO</v>
      </c>
    </row>
    <row r="1396" spans="1:17" hidden="1" x14ac:dyDescent="0.3">
      <c r="A1396">
        <v>20260601</v>
      </c>
      <c r="B1396" t="s">
        <v>1384</v>
      </c>
      <c r="C1396" t="s">
        <v>1388</v>
      </c>
      <c r="D1396" t="s">
        <v>1386</v>
      </c>
      <c r="E1396" t="s">
        <v>1394</v>
      </c>
      <c r="F1396" t="str">
        <f>LEFT(CUIPO_datos_abiertos[[#This Row],[COD_PROGRAMATICO_MGA]],4)</f>
        <v>0</v>
      </c>
      <c r="G1396" t="s">
        <v>1388</v>
      </c>
      <c r="H1396" t="s">
        <v>1389</v>
      </c>
      <c r="I1396" t="s">
        <v>1405</v>
      </c>
      <c r="J1396" t="s">
        <v>1391</v>
      </c>
      <c r="K1396" t="s">
        <v>1392</v>
      </c>
      <c r="L1396" t="s">
        <v>1390</v>
      </c>
      <c r="M1396" t="s">
        <v>1390</v>
      </c>
      <c r="N1396" s="28">
        <v>209000000</v>
      </c>
      <c r="O1396" s="28">
        <v>209000000</v>
      </c>
      <c r="P1396" s="28">
        <v>209000000</v>
      </c>
      <c r="Q1396" s="28" t="str">
        <f>IF(AND(LEN(CUIPO_datos_abiertos[[#This Row],[COD_PROGRAMATICO_MGA]])=7,ISNUMBER(VALUE(CUIPO_datos_abiertos[[#This Row],[COD_PROGRAMATICO_MGA]]))),"VALIDO","")</f>
        <v/>
      </c>
    </row>
    <row r="1397" spans="1:17" hidden="1" x14ac:dyDescent="0.3">
      <c r="A1397">
        <v>20260601</v>
      </c>
      <c r="B1397" t="s">
        <v>1384</v>
      </c>
      <c r="C1397" t="s">
        <v>1788</v>
      </c>
      <c r="D1397" t="s">
        <v>1386</v>
      </c>
      <c r="E1397" t="s">
        <v>1402</v>
      </c>
      <c r="F1397" t="str">
        <f>LEFT(CUIPO_datos_abiertos[[#This Row],[COD_PROGRAMATICO_MGA]],4)</f>
        <v>2201</v>
      </c>
      <c r="G1397" t="s">
        <v>290</v>
      </c>
      <c r="H1397" t="s">
        <v>1530</v>
      </c>
      <c r="I1397" t="s">
        <v>1674</v>
      </c>
      <c r="J1397" t="s">
        <v>1404</v>
      </c>
      <c r="K1397" t="s">
        <v>1392</v>
      </c>
      <c r="L1397" t="s">
        <v>1390</v>
      </c>
      <c r="M1397" t="s">
        <v>1390</v>
      </c>
      <c r="N1397" s="28">
        <v>836987521</v>
      </c>
      <c r="O1397" s="28">
        <v>0</v>
      </c>
      <c r="P1397" s="28">
        <v>0</v>
      </c>
      <c r="Q1397" s="28" t="str">
        <f>IF(AND(LEN(CUIPO_datos_abiertos[[#This Row],[COD_PROGRAMATICO_MGA]])=7,ISNUMBER(VALUE(CUIPO_datos_abiertos[[#This Row],[COD_PROGRAMATICO_MGA]]))),"VALIDO","")</f>
        <v>VALIDO</v>
      </c>
    </row>
    <row r="1398" spans="1:17" hidden="1" x14ac:dyDescent="0.3">
      <c r="A1398">
        <v>20260601</v>
      </c>
      <c r="B1398" t="s">
        <v>1384</v>
      </c>
      <c r="C1398" t="s">
        <v>1401</v>
      </c>
      <c r="D1398" t="s">
        <v>1386</v>
      </c>
      <c r="E1398" t="s">
        <v>1402</v>
      </c>
      <c r="F1398" t="str">
        <f>LEFT(CUIPO_datos_abiertos[[#This Row],[COD_PROGRAMATICO_MGA]],4)</f>
        <v>2201</v>
      </c>
      <c r="G1398" t="s">
        <v>51</v>
      </c>
      <c r="H1398" t="s">
        <v>1389</v>
      </c>
      <c r="I1398" t="s">
        <v>1403</v>
      </c>
      <c r="J1398" t="s">
        <v>1404</v>
      </c>
      <c r="K1398" t="s">
        <v>1392</v>
      </c>
      <c r="L1398" t="s">
        <v>1390</v>
      </c>
      <c r="M1398" t="s">
        <v>1390</v>
      </c>
      <c r="N1398" s="28">
        <v>8497375791</v>
      </c>
      <c r="O1398" s="28">
        <v>8497375791</v>
      </c>
      <c r="P1398" s="28">
        <v>5139417142</v>
      </c>
      <c r="Q1398" s="28" t="str">
        <f>IF(AND(LEN(CUIPO_datos_abiertos[[#This Row],[COD_PROGRAMATICO_MGA]])=7,ISNUMBER(VALUE(CUIPO_datos_abiertos[[#This Row],[COD_PROGRAMATICO_MGA]]))),"VALIDO","")</f>
        <v>VALIDO</v>
      </c>
    </row>
    <row r="1399" spans="1:17" hidden="1" x14ac:dyDescent="0.3">
      <c r="A1399">
        <v>20260601</v>
      </c>
      <c r="B1399" t="s">
        <v>1384</v>
      </c>
      <c r="C1399" t="s">
        <v>1388</v>
      </c>
      <c r="D1399" t="s">
        <v>1386</v>
      </c>
      <c r="E1399" t="s">
        <v>1398</v>
      </c>
      <c r="F1399" t="str">
        <f>LEFT(CUIPO_datos_abiertos[[#This Row],[COD_PROGRAMATICO_MGA]],4)</f>
        <v>NO A</v>
      </c>
      <c r="G1399" t="s">
        <v>1390</v>
      </c>
      <c r="H1399" t="s">
        <v>1390</v>
      </c>
      <c r="I1399" t="s">
        <v>1390</v>
      </c>
      <c r="J1399" t="s">
        <v>1390</v>
      </c>
      <c r="K1399" t="s">
        <v>1390</v>
      </c>
      <c r="L1399" t="s">
        <v>1390</v>
      </c>
      <c r="M1399" t="s">
        <v>1390</v>
      </c>
      <c r="N1399" s="28">
        <v>3626755688</v>
      </c>
      <c r="O1399" s="28">
        <v>3626755688</v>
      </c>
      <c r="P1399" s="28">
        <v>3626755688</v>
      </c>
      <c r="Q1399" s="28" t="str">
        <f>IF(AND(LEN(CUIPO_datos_abiertos[[#This Row],[COD_PROGRAMATICO_MGA]])=7,ISNUMBER(VALUE(CUIPO_datos_abiertos[[#This Row],[COD_PROGRAMATICO_MGA]]))),"VALIDO","")</f>
        <v/>
      </c>
    </row>
    <row r="1400" spans="1:17" hidden="1" x14ac:dyDescent="0.3">
      <c r="A1400">
        <v>20260601</v>
      </c>
      <c r="B1400" t="s">
        <v>1384</v>
      </c>
      <c r="C1400" t="s">
        <v>1385</v>
      </c>
      <c r="D1400" t="s">
        <v>1386</v>
      </c>
      <c r="E1400" t="s">
        <v>1394</v>
      </c>
      <c r="F1400" t="str">
        <f>LEFT(CUIPO_datos_abiertos[[#This Row],[COD_PROGRAMATICO_MGA]],4)</f>
        <v>0</v>
      </c>
      <c r="G1400" t="s">
        <v>1388</v>
      </c>
      <c r="H1400" t="s">
        <v>1389</v>
      </c>
      <c r="I1400" t="s">
        <v>1405</v>
      </c>
      <c r="J1400" t="s">
        <v>1502</v>
      </c>
      <c r="K1400" t="s">
        <v>1392</v>
      </c>
      <c r="L1400" t="s">
        <v>1390</v>
      </c>
      <c r="M1400" t="s">
        <v>1390</v>
      </c>
      <c r="N1400" s="28">
        <v>8709450</v>
      </c>
      <c r="O1400" s="28">
        <v>8709450</v>
      </c>
      <c r="P1400" s="28">
        <v>8709450</v>
      </c>
      <c r="Q1400" s="28" t="str">
        <f>IF(AND(LEN(CUIPO_datos_abiertos[[#This Row],[COD_PROGRAMATICO_MGA]])=7,ISNUMBER(VALUE(CUIPO_datos_abiertos[[#This Row],[COD_PROGRAMATICO_MGA]]))),"VALIDO","")</f>
        <v/>
      </c>
    </row>
    <row r="1401" spans="1:17" hidden="1" x14ac:dyDescent="0.3">
      <c r="A1401">
        <v>20260601</v>
      </c>
      <c r="B1401" t="s">
        <v>1384</v>
      </c>
      <c r="C1401" t="s">
        <v>1388</v>
      </c>
      <c r="D1401" t="s">
        <v>1386</v>
      </c>
      <c r="E1401" t="s">
        <v>1387</v>
      </c>
      <c r="F1401" t="str">
        <f>LEFT(CUIPO_datos_abiertos[[#This Row],[COD_PROGRAMATICO_MGA]],4)</f>
        <v>0</v>
      </c>
      <c r="G1401" t="s">
        <v>1388</v>
      </c>
      <c r="H1401" t="s">
        <v>1389</v>
      </c>
      <c r="I1401" t="s">
        <v>1390</v>
      </c>
      <c r="J1401" t="s">
        <v>1391</v>
      </c>
      <c r="K1401" t="s">
        <v>1392</v>
      </c>
      <c r="L1401" t="s">
        <v>1390</v>
      </c>
      <c r="M1401" t="s">
        <v>1390</v>
      </c>
      <c r="N1401" s="28">
        <v>796551</v>
      </c>
      <c r="O1401" s="28">
        <v>796551</v>
      </c>
      <c r="P1401" s="28">
        <v>796551</v>
      </c>
      <c r="Q1401" s="28" t="str">
        <f>IF(AND(LEN(CUIPO_datos_abiertos[[#This Row],[COD_PROGRAMATICO_MGA]])=7,ISNUMBER(VALUE(CUIPO_datos_abiertos[[#This Row],[COD_PROGRAMATICO_MGA]]))),"VALIDO","")</f>
        <v/>
      </c>
    </row>
    <row r="1402" spans="1:17" hidden="1" x14ac:dyDescent="0.3">
      <c r="A1402">
        <v>20260601</v>
      </c>
      <c r="B1402" t="s">
        <v>1384</v>
      </c>
      <c r="C1402" t="s">
        <v>1388</v>
      </c>
      <c r="D1402" t="s">
        <v>1386</v>
      </c>
      <c r="E1402" t="s">
        <v>1398</v>
      </c>
      <c r="F1402" t="str">
        <f>LEFT(CUIPO_datos_abiertos[[#This Row],[COD_PROGRAMATICO_MGA]],4)</f>
        <v>NO A</v>
      </c>
      <c r="G1402" t="s">
        <v>1390</v>
      </c>
      <c r="H1402" t="s">
        <v>1390</v>
      </c>
      <c r="I1402" t="s">
        <v>1390</v>
      </c>
      <c r="J1402" t="s">
        <v>1390</v>
      </c>
      <c r="K1402" t="s">
        <v>1390</v>
      </c>
      <c r="L1402" t="s">
        <v>1390</v>
      </c>
      <c r="M1402" t="s">
        <v>1390</v>
      </c>
      <c r="N1402" s="28">
        <v>5651290844</v>
      </c>
      <c r="O1402" s="28">
        <v>5651290844</v>
      </c>
      <c r="P1402" s="28">
        <v>5651290844</v>
      </c>
      <c r="Q1402" s="28" t="str">
        <f>IF(AND(LEN(CUIPO_datos_abiertos[[#This Row],[COD_PROGRAMATICO_MGA]])=7,ISNUMBER(VALUE(CUIPO_datos_abiertos[[#This Row],[COD_PROGRAMATICO_MGA]]))),"VALIDO","")</f>
        <v/>
      </c>
    </row>
    <row r="1403" spans="1:17" hidden="1" x14ac:dyDescent="0.3">
      <c r="A1403">
        <v>20260601</v>
      </c>
      <c r="B1403" t="s">
        <v>1384</v>
      </c>
      <c r="C1403" t="s">
        <v>1605</v>
      </c>
      <c r="D1403" t="s">
        <v>1386</v>
      </c>
      <c r="E1403" t="s">
        <v>1394</v>
      </c>
      <c r="F1403" t="str">
        <f>LEFT(CUIPO_datos_abiertos[[#This Row],[COD_PROGRAMATICO_MGA]],4)</f>
        <v>1903</v>
      </c>
      <c r="G1403" t="s">
        <v>78</v>
      </c>
      <c r="H1403" t="s">
        <v>1419</v>
      </c>
      <c r="I1403" t="s">
        <v>1497</v>
      </c>
      <c r="J1403" t="s">
        <v>1462</v>
      </c>
      <c r="K1403" t="s">
        <v>1392</v>
      </c>
      <c r="L1403" t="s">
        <v>1390</v>
      </c>
      <c r="M1403" t="s">
        <v>1390</v>
      </c>
      <c r="N1403" s="28">
        <v>25760100</v>
      </c>
      <c r="O1403" s="28">
        <v>21466750</v>
      </c>
      <c r="P1403" s="28">
        <v>17173400</v>
      </c>
      <c r="Q1403" s="28" t="str">
        <f>IF(AND(LEN(CUIPO_datos_abiertos[[#This Row],[COD_PROGRAMATICO_MGA]])=7,ISNUMBER(VALUE(CUIPO_datos_abiertos[[#This Row],[COD_PROGRAMATICO_MGA]]))),"VALIDO","")</f>
        <v>VALIDO</v>
      </c>
    </row>
    <row r="1404" spans="1:17" hidden="1" x14ac:dyDescent="0.3">
      <c r="A1404">
        <v>20260601</v>
      </c>
      <c r="B1404" t="s">
        <v>1384</v>
      </c>
      <c r="C1404" t="s">
        <v>1388</v>
      </c>
      <c r="D1404" t="s">
        <v>1397</v>
      </c>
      <c r="E1404" t="s">
        <v>1398</v>
      </c>
      <c r="F1404" t="str">
        <f>LEFT(CUIPO_datos_abiertos[[#This Row],[COD_PROGRAMATICO_MGA]],4)</f>
        <v>NO A</v>
      </c>
      <c r="G1404" t="s">
        <v>1390</v>
      </c>
      <c r="H1404" t="s">
        <v>1390</v>
      </c>
      <c r="I1404" t="s">
        <v>1390</v>
      </c>
      <c r="J1404" t="s">
        <v>1390</v>
      </c>
      <c r="K1404" t="s">
        <v>1390</v>
      </c>
      <c r="L1404" t="s">
        <v>1390</v>
      </c>
      <c r="M1404" t="s">
        <v>1390</v>
      </c>
      <c r="N1404" s="28">
        <v>7982376403</v>
      </c>
      <c r="O1404" s="28">
        <v>7982376403</v>
      </c>
      <c r="P1404" s="28">
        <v>7982376403</v>
      </c>
      <c r="Q1404" s="28" t="str">
        <f>IF(AND(LEN(CUIPO_datos_abiertos[[#This Row],[COD_PROGRAMATICO_MGA]])=7,ISNUMBER(VALUE(CUIPO_datos_abiertos[[#This Row],[COD_PROGRAMATICO_MGA]]))),"VALIDO","")</f>
        <v/>
      </c>
    </row>
    <row r="1405" spans="1:17" hidden="1" x14ac:dyDescent="0.3">
      <c r="A1405">
        <v>20260601</v>
      </c>
      <c r="B1405" t="s">
        <v>1384</v>
      </c>
      <c r="C1405" t="s">
        <v>1388</v>
      </c>
      <c r="D1405" t="s">
        <v>1386</v>
      </c>
      <c r="E1405" t="s">
        <v>1398</v>
      </c>
      <c r="F1405" t="str">
        <f>LEFT(CUIPO_datos_abiertos[[#This Row],[COD_PROGRAMATICO_MGA]],4)</f>
        <v>NO A</v>
      </c>
      <c r="G1405" t="s">
        <v>1390</v>
      </c>
      <c r="H1405" t="s">
        <v>1390</v>
      </c>
      <c r="I1405" t="s">
        <v>1390</v>
      </c>
      <c r="J1405" t="s">
        <v>1390</v>
      </c>
      <c r="K1405" t="s">
        <v>1390</v>
      </c>
      <c r="L1405" t="s">
        <v>1390</v>
      </c>
      <c r="M1405" t="s">
        <v>1390</v>
      </c>
      <c r="N1405" s="28">
        <v>99064736</v>
      </c>
      <c r="O1405" s="28">
        <v>0</v>
      </c>
      <c r="P1405" s="28">
        <v>0</v>
      </c>
      <c r="Q1405" s="28" t="str">
        <f>IF(AND(LEN(CUIPO_datos_abiertos[[#This Row],[COD_PROGRAMATICO_MGA]])=7,ISNUMBER(VALUE(CUIPO_datos_abiertos[[#This Row],[COD_PROGRAMATICO_MGA]]))),"VALIDO","")</f>
        <v/>
      </c>
    </row>
    <row r="1406" spans="1:17" hidden="1" x14ac:dyDescent="0.3">
      <c r="A1406">
        <v>20260601</v>
      </c>
      <c r="B1406" t="s">
        <v>1384</v>
      </c>
      <c r="C1406" t="s">
        <v>1463</v>
      </c>
      <c r="D1406" t="s">
        <v>1397</v>
      </c>
      <c r="E1406" t="s">
        <v>1398</v>
      </c>
      <c r="F1406" t="str">
        <f>LEFT(CUIPO_datos_abiertos[[#This Row],[COD_PROGRAMATICO_MGA]],4)</f>
        <v>4501</v>
      </c>
      <c r="G1406" t="s">
        <v>70</v>
      </c>
      <c r="H1406" t="s">
        <v>1389</v>
      </c>
      <c r="I1406" t="s">
        <v>1390</v>
      </c>
      <c r="J1406" t="s">
        <v>1570</v>
      </c>
      <c r="K1406" t="s">
        <v>1392</v>
      </c>
      <c r="L1406" t="s">
        <v>1390</v>
      </c>
      <c r="M1406" t="s">
        <v>1390</v>
      </c>
      <c r="N1406" s="28">
        <v>5189911747</v>
      </c>
      <c r="O1406" s="28">
        <v>5189911747</v>
      </c>
      <c r="P1406" s="28">
        <v>5189911747</v>
      </c>
      <c r="Q1406" s="28" t="str">
        <f>IF(AND(LEN(CUIPO_datos_abiertos[[#This Row],[COD_PROGRAMATICO_MGA]])=7,ISNUMBER(VALUE(CUIPO_datos_abiertos[[#This Row],[COD_PROGRAMATICO_MGA]]))),"VALIDO","")</f>
        <v>VALIDO</v>
      </c>
    </row>
    <row r="1407" spans="1:17" hidden="1" x14ac:dyDescent="0.3">
      <c r="A1407">
        <v>20260601</v>
      </c>
      <c r="B1407" t="s">
        <v>1384</v>
      </c>
      <c r="C1407" t="s">
        <v>1388</v>
      </c>
      <c r="D1407" t="s">
        <v>1386</v>
      </c>
      <c r="E1407" t="s">
        <v>1443</v>
      </c>
      <c r="F1407" t="str">
        <f>LEFT(CUIPO_datos_abiertos[[#This Row],[COD_PROGRAMATICO_MGA]],4)</f>
        <v>0</v>
      </c>
      <c r="G1407" t="s">
        <v>1388</v>
      </c>
      <c r="H1407" t="s">
        <v>1389</v>
      </c>
      <c r="I1407" t="s">
        <v>1390</v>
      </c>
      <c r="J1407" t="s">
        <v>1391</v>
      </c>
      <c r="K1407" t="s">
        <v>1392</v>
      </c>
      <c r="L1407" t="s">
        <v>1390</v>
      </c>
      <c r="M1407" t="s">
        <v>1390</v>
      </c>
      <c r="N1407" s="28">
        <v>1179267473</v>
      </c>
      <c r="O1407" s="28">
        <v>1179267473</v>
      </c>
      <c r="P1407" s="28">
        <v>1179267473</v>
      </c>
      <c r="Q1407" s="28" t="str">
        <f>IF(AND(LEN(CUIPO_datos_abiertos[[#This Row],[COD_PROGRAMATICO_MGA]])=7,ISNUMBER(VALUE(CUIPO_datos_abiertos[[#This Row],[COD_PROGRAMATICO_MGA]]))),"VALIDO","")</f>
        <v/>
      </c>
    </row>
    <row r="1408" spans="1:17" hidden="1" x14ac:dyDescent="0.3">
      <c r="A1408">
        <v>20260601</v>
      </c>
      <c r="B1408" t="s">
        <v>1384</v>
      </c>
      <c r="C1408" t="s">
        <v>1388</v>
      </c>
      <c r="D1408" t="s">
        <v>1386</v>
      </c>
      <c r="E1408" t="s">
        <v>1398</v>
      </c>
      <c r="F1408" t="str">
        <f>LEFT(CUIPO_datos_abiertos[[#This Row],[COD_PROGRAMATICO_MGA]],4)</f>
        <v>NO A</v>
      </c>
      <c r="G1408" t="s">
        <v>1390</v>
      </c>
      <c r="H1408" t="s">
        <v>1390</v>
      </c>
      <c r="I1408" t="s">
        <v>1390</v>
      </c>
      <c r="J1408" t="s">
        <v>1390</v>
      </c>
      <c r="K1408" t="s">
        <v>1390</v>
      </c>
      <c r="L1408" t="s">
        <v>1390</v>
      </c>
      <c r="M1408" t="s">
        <v>1390</v>
      </c>
      <c r="N1408" s="28">
        <v>187000000</v>
      </c>
      <c r="O1408" s="28">
        <v>124666666</v>
      </c>
      <c r="P1408" s="28">
        <v>124666666</v>
      </c>
      <c r="Q1408" s="28" t="str">
        <f>IF(AND(LEN(CUIPO_datos_abiertos[[#This Row],[COD_PROGRAMATICO_MGA]])=7,ISNUMBER(VALUE(CUIPO_datos_abiertos[[#This Row],[COD_PROGRAMATICO_MGA]]))),"VALIDO","")</f>
        <v/>
      </c>
    </row>
    <row r="1409" spans="1:17" hidden="1" x14ac:dyDescent="0.3">
      <c r="A1409">
        <v>20260601</v>
      </c>
      <c r="B1409" t="s">
        <v>1384</v>
      </c>
      <c r="C1409" t="s">
        <v>1388</v>
      </c>
      <c r="D1409" t="s">
        <v>1386</v>
      </c>
      <c r="E1409" t="s">
        <v>1402</v>
      </c>
      <c r="F1409" t="str">
        <f>LEFT(CUIPO_datos_abiertos[[#This Row],[COD_PROGRAMATICO_MGA]],4)</f>
        <v>NO A</v>
      </c>
      <c r="G1409" t="s">
        <v>1390</v>
      </c>
      <c r="H1409" t="s">
        <v>1390</v>
      </c>
      <c r="I1409" t="s">
        <v>1390</v>
      </c>
      <c r="J1409" t="s">
        <v>1390</v>
      </c>
      <c r="K1409" t="s">
        <v>1390</v>
      </c>
      <c r="L1409" t="s">
        <v>1390</v>
      </c>
      <c r="M1409" t="s">
        <v>1390</v>
      </c>
      <c r="N1409" s="28">
        <v>1174956434</v>
      </c>
      <c r="O1409" s="28">
        <v>1174956434</v>
      </c>
      <c r="P1409" s="28">
        <v>949281288</v>
      </c>
      <c r="Q1409" s="28" t="str">
        <f>IF(AND(LEN(CUIPO_datos_abiertos[[#This Row],[COD_PROGRAMATICO_MGA]])=7,ISNUMBER(VALUE(CUIPO_datos_abiertos[[#This Row],[COD_PROGRAMATICO_MGA]]))),"VALIDO","")</f>
        <v/>
      </c>
    </row>
    <row r="1410" spans="1:17" hidden="1" x14ac:dyDescent="0.3">
      <c r="A1410">
        <v>20260601</v>
      </c>
      <c r="B1410" t="s">
        <v>1384</v>
      </c>
      <c r="C1410" t="s">
        <v>1388</v>
      </c>
      <c r="D1410" t="s">
        <v>1386</v>
      </c>
      <c r="E1410" t="s">
        <v>1394</v>
      </c>
      <c r="F1410" t="str">
        <f>LEFT(CUIPO_datos_abiertos[[#This Row],[COD_PROGRAMATICO_MGA]],4)</f>
        <v>NO A</v>
      </c>
      <c r="G1410" t="s">
        <v>1390</v>
      </c>
      <c r="H1410" t="s">
        <v>1390</v>
      </c>
      <c r="I1410" t="s">
        <v>1390</v>
      </c>
      <c r="J1410" t="s">
        <v>1390</v>
      </c>
      <c r="K1410" t="s">
        <v>1390</v>
      </c>
      <c r="L1410" t="s">
        <v>1390</v>
      </c>
      <c r="M1410" t="s">
        <v>1390</v>
      </c>
      <c r="N1410" s="28">
        <v>1139632401</v>
      </c>
      <c r="O1410" s="28">
        <v>699215201</v>
      </c>
      <c r="P1410" s="28">
        <v>623727974</v>
      </c>
      <c r="Q1410" s="28" t="str">
        <f>IF(AND(LEN(CUIPO_datos_abiertos[[#This Row],[COD_PROGRAMATICO_MGA]])=7,ISNUMBER(VALUE(CUIPO_datos_abiertos[[#This Row],[COD_PROGRAMATICO_MGA]]))),"VALIDO","")</f>
        <v/>
      </c>
    </row>
    <row r="1411" spans="1:17" hidden="1" x14ac:dyDescent="0.3">
      <c r="A1411">
        <v>20260601</v>
      </c>
      <c r="B1411" t="s">
        <v>1384</v>
      </c>
      <c r="C1411" t="s">
        <v>1388</v>
      </c>
      <c r="D1411" t="s">
        <v>1386</v>
      </c>
      <c r="E1411" t="s">
        <v>1398</v>
      </c>
      <c r="F1411" t="str">
        <f>LEFT(CUIPO_datos_abiertos[[#This Row],[COD_PROGRAMATICO_MGA]],4)</f>
        <v>0</v>
      </c>
      <c r="G1411" t="s">
        <v>1388</v>
      </c>
      <c r="H1411" t="s">
        <v>1389</v>
      </c>
      <c r="I1411" t="s">
        <v>1390</v>
      </c>
      <c r="J1411" t="s">
        <v>1391</v>
      </c>
      <c r="K1411" t="s">
        <v>1392</v>
      </c>
      <c r="L1411" t="s">
        <v>1390</v>
      </c>
      <c r="M1411" t="s">
        <v>1390</v>
      </c>
      <c r="N1411" s="28">
        <v>203269856</v>
      </c>
      <c r="O1411" s="28">
        <v>203269856</v>
      </c>
      <c r="P1411" s="28">
        <v>169152141</v>
      </c>
      <c r="Q1411" s="28" t="str">
        <f>IF(AND(LEN(CUIPO_datos_abiertos[[#This Row],[COD_PROGRAMATICO_MGA]])=7,ISNUMBER(VALUE(CUIPO_datos_abiertos[[#This Row],[COD_PROGRAMATICO_MGA]]))),"VALIDO","")</f>
        <v/>
      </c>
    </row>
    <row r="1412" spans="1:17" hidden="1" x14ac:dyDescent="0.3">
      <c r="A1412">
        <v>20260601</v>
      </c>
      <c r="B1412" t="s">
        <v>1384</v>
      </c>
      <c r="C1412" t="s">
        <v>1385</v>
      </c>
      <c r="D1412" t="s">
        <v>1386</v>
      </c>
      <c r="E1412" t="s">
        <v>1387</v>
      </c>
      <c r="F1412" t="str">
        <f>LEFT(CUIPO_datos_abiertos[[#This Row],[COD_PROGRAMATICO_MGA]],4)</f>
        <v>0</v>
      </c>
      <c r="G1412" t="s">
        <v>1388</v>
      </c>
      <c r="H1412" t="s">
        <v>1389</v>
      </c>
      <c r="I1412" t="s">
        <v>1390</v>
      </c>
      <c r="J1412" t="s">
        <v>1391</v>
      </c>
      <c r="K1412" t="s">
        <v>1392</v>
      </c>
      <c r="L1412" t="s">
        <v>1390</v>
      </c>
      <c r="M1412" t="s">
        <v>1422</v>
      </c>
      <c r="N1412" s="28">
        <v>796551</v>
      </c>
      <c r="O1412" s="28">
        <v>796551</v>
      </c>
      <c r="P1412" s="28">
        <v>796551</v>
      </c>
      <c r="Q1412" s="28" t="str">
        <f>IF(AND(LEN(CUIPO_datos_abiertos[[#This Row],[COD_PROGRAMATICO_MGA]])=7,ISNUMBER(VALUE(CUIPO_datos_abiertos[[#This Row],[COD_PROGRAMATICO_MGA]]))),"VALIDO","")</f>
        <v/>
      </c>
    </row>
    <row r="1413" spans="1:17" hidden="1" x14ac:dyDescent="0.3">
      <c r="A1413">
        <v>20260601</v>
      </c>
      <c r="B1413" t="s">
        <v>1384</v>
      </c>
      <c r="C1413" t="s">
        <v>1388</v>
      </c>
      <c r="D1413" t="s">
        <v>1386</v>
      </c>
      <c r="E1413" t="s">
        <v>1398</v>
      </c>
      <c r="F1413" t="str">
        <f>LEFT(CUIPO_datos_abiertos[[#This Row],[COD_PROGRAMATICO_MGA]],4)</f>
        <v>0</v>
      </c>
      <c r="G1413" t="s">
        <v>1388</v>
      </c>
      <c r="H1413" t="s">
        <v>1389</v>
      </c>
      <c r="I1413" t="s">
        <v>1390</v>
      </c>
      <c r="J1413" t="s">
        <v>1391</v>
      </c>
      <c r="K1413" t="s">
        <v>1392</v>
      </c>
      <c r="L1413" t="s">
        <v>1390</v>
      </c>
      <c r="M1413" t="s">
        <v>1390</v>
      </c>
      <c r="N1413" s="28">
        <v>72831559</v>
      </c>
      <c r="O1413" s="28">
        <v>72831559</v>
      </c>
      <c r="P1413" s="28">
        <v>60555672</v>
      </c>
      <c r="Q1413" s="28" t="str">
        <f>IF(AND(LEN(CUIPO_datos_abiertos[[#This Row],[COD_PROGRAMATICO_MGA]])=7,ISNUMBER(VALUE(CUIPO_datos_abiertos[[#This Row],[COD_PROGRAMATICO_MGA]]))),"VALIDO","")</f>
        <v/>
      </c>
    </row>
    <row r="1414" spans="1:17" hidden="1" x14ac:dyDescent="0.3">
      <c r="A1414">
        <v>20260601</v>
      </c>
      <c r="B1414" t="s">
        <v>1384</v>
      </c>
      <c r="C1414" t="s">
        <v>1388</v>
      </c>
      <c r="D1414" t="s">
        <v>1386</v>
      </c>
      <c r="E1414" t="s">
        <v>1394</v>
      </c>
      <c r="F1414" t="str">
        <f>LEFT(CUIPO_datos_abiertos[[#This Row],[COD_PROGRAMATICO_MGA]],4)</f>
        <v>NO A</v>
      </c>
      <c r="G1414" t="s">
        <v>1390</v>
      </c>
      <c r="H1414" t="s">
        <v>1390</v>
      </c>
      <c r="I1414" t="s">
        <v>1390</v>
      </c>
      <c r="J1414" t="s">
        <v>1390</v>
      </c>
      <c r="K1414" t="s">
        <v>1390</v>
      </c>
      <c r="L1414" t="s">
        <v>1390</v>
      </c>
      <c r="M1414" t="s">
        <v>1390</v>
      </c>
      <c r="N1414" s="28">
        <v>333119304</v>
      </c>
      <c r="O1414" s="28">
        <v>333119304</v>
      </c>
      <c r="P1414" s="28">
        <v>290254787</v>
      </c>
      <c r="Q1414" s="28" t="str">
        <f>IF(AND(LEN(CUIPO_datos_abiertos[[#This Row],[COD_PROGRAMATICO_MGA]])=7,ISNUMBER(VALUE(CUIPO_datos_abiertos[[#This Row],[COD_PROGRAMATICO_MGA]]))),"VALIDO","")</f>
        <v/>
      </c>
    </row>
    <row r="1415" spans="1:17" hidden="1" x14ac:dyDescent="0.3">
      <c r="A1415">
        <v>20260601</v>
      </c>
      <c r="B1415" t="s">
        <v>1384</v>
      </c>
      <c r="C1415" t="s">
        <v>1388</v>
      </c>
      <c r="D1415" t="s">
        <v>1386</v>
      </c>
      <c r="E1415" t="s">
        <v>1398</v>
      </c>
      <c r="F1415" t="str">
        <f>LEFT(CUIPO_datos_abiertos[[#This Row],[COD_PROGRAMATICO_MGA]],4)</f>
        <v>NO A</v>
      </c>
      <c r="G1415" t="s">
        <v>1390</v>
      </c>
      <c r="H1415" t="s">
        <v>1390</v>
      </c>
      <c r="I1415" t="s">
        <v>1390</v>
      </c>
      <c r="J1415" t="s">
        <v>1390</v>
      </c>
      <c r="K1415" t="s">
        <v>1390</v>
      </c>
      <c r="L1415" t="s">
        <v>1390</v>
      </c>
      <c r="M1415" t="s">
        <v>1390</v>
      </c>
      <c r="N1415" s="28">
        <v>2939896147</v>
      </c>
      <c r="O1415" s="28">
        <v>2939896147</v>
      </c>
      <c r="P1415" s="28">
        <v>2939896147</v>
      </c>
      <c r="Q1415" s="28" t="str">
        <f>IF(AND(LEN(CUIPO_datos_abiertos[[#This Row],[COD_PROGRAMATICO_MGA]])=7,ISNUMBER(VALUE(CUIPO_datos_abiertos[[#This Row],[COD_PROGRAMATICO_MGA]]))),"VALIDO","")</f>
        <v/>
      </c>
    </row>
    <row r="1416" spans="1:17" hidden="1" x14ac:dyDescent="0.3">
      <c r="A1416">
        <v>20260601</v>
      </c>
      <c r="B1416" t="s">
        <v>1384</v>
      </c>
      <c r="C1416" t="s">
        <v>1388</v>
      </c>
      <c r="D1416" t="s">
        <v>1386</v>
      </c>
      <c r="E1416" t="s">
        <v>1398</v>
      </c>
      <c r="F1416" t="str">
        <f>LEFT(CUIPO_datos_abiertos[[#This Row],[COD_PROGRAMATICO_MGA]],4)</f>
        <v>NO A</v>
      </c>
      <c r="G1416" t="s">
        <v>1390</v>
      </c>
      <c r="H1416" t="s">
        <v>1390</v>
      </c>
      <c r="I1416" t="s">
        <v>1390</v>
      </c>
      <c r="J1416" t="s">
        <v>1390</v>
      </c>
      <c r="K1416" t="s">
        <v>1390</v>
      </c>
      <c r="L1416" t="s">
        <v>1390</v>
      </c>
      <c r="M1416" t="s">
        <v>1390</v>
      </c>
      <c r="N1416" s="28">
        <v>15314236309</v>
      </c>
      <c r="O1416" s="28">
        <v>8144356566</v>
      </c>
      <c r="P1416" s="28">
        <v>7841216941</v>
      </c>
      <c r="Q1416" s="28" t="str">
        <f>IF(AND(LEN(CUIPO_datos_abiertos[[#This Row],[COD_PROGRAMATICO_MGA]])=7,ISNUMBER(VALUE(CUIPO_datos_abiertos[[#This Row],[COD_PROGRAMATICO_MGA]]))),"VALIDO","")</f>
        <v/>
      </c>
    </row>
    <row r="1417" spans="1:17" hidden="1" x14ac:dyDescent="0.3">
      <c r="A1417">
        <v>20260601</v>
      </c>
      <c r="B1417" t="s">
        <v>1384</v>
      </c>
      <c r="C1417" t="s">
        <v>1789</v>
      </c>
      <c r="D1417" t="s">
        <v>1386</v>
      </c>
      <c r="E1417" t="s">
        <v>1398</v>
      </c>
      <c r="F1417" t="str">
        <f>LEFT(CUIPO_datos_abiertos[[#This Row],[COD_PROGRAMATICO_MGA]],4)</f>
        <v>3301</v>
      </c>
      <c r="G1417" t="s">
        <v>93</v>
      </c>
      <c r="H1417" t="s">
        <v>1389</v>
      </c>
      <c r="I1417" t="s">
        <v>1390</v>
      </c>
      <c r="J1417" t="s">
        <v>1428</v>
      </c>
      <c r="K1417" t="s">
        <v>1392</v>
      </c>
      <c r="L1417" t="s">
        <v>1390</v>
      </c>
      <c r="M1417" t="s">
        <v>1451</v>
      </c>
      <c r="N1417" s="28">
        <v>267224950</v>
      </c>
      <c r="O1417" s="28">
        <v>267224950</v>
      </c>
      <c r="P1417" s="28">
        <v>267224950</v>
      </c>
      <c r="Q1417" s="28" t="str">
        <f>IF(AND(LEN(CUIPO_datos_abiertos[[#This Row],[COD_PROGRAMATICO_MGA]])=7,ISNUMBER(VALUE(CUIPO_datos_abiertos[[#This Row],[COD_PROGRAMATICO_MGA]]))),"VALIDO","")</f>
        <v>VALIDO</v>
      </c>
    </row>
    <row r="1418" spans="1:17" hidden="1" x14ac:dyDescent="0.3">
      <c r="A1418">
        <v>20260601</v>
      </c>
      <c r="B1418" t="s">
        <v>1384</v>
      </c>
      <c r="C1418" t="s">
        <v>1401</v>
      </c>
      <c r="D1418" t="s">
        <v>1386</v>
      </c>
      <c r="E1418" t="s">
        <v>1402</v>
      </c>
      <c r="F1418" t="str">
        <f>LEFT(CUIPO_datos_abiertos[[#This Row],[COD_PROGRAMATICO_MGA]],4)</f>
        <v>2201</v>
      </c>
      <c r="G1418" t="s">
        <v>51</v>
      </c>
      <c r="H1418" t="s">
        <v>1389</v>
      </c>
      <c r="I1418" t="s">
        <v>1403</v>
      </c>
      <c r="J1418" t="s">
        <v>1404</v>
      </c>
      <c r="K1418" t="s">
        <v>1392</v>
      </c>
      <c r="L1418" t="s">
        <v>1390</v>
      </c>
      <c r="M1418" t="s">
        <v>1390</v>
      </c>
      <c r="N1418" s="28">
        <v>192121838</v>
      </c>
      <c r="O1418" s="28">
        <v>192121838</v>
      </c>
      <c r="P1418" s="28">
        <v>127647442</v>
      </c>
      <c r="Q1418" s="28" t="str">
        <f>IF(AND(LEN(CUIPO_datos_abiertos[[#This Row],[COD_PROGRAMATICO_MGA]])=7,ISNUMBER(VALUE(CUIPO_datos_abiertos[[#This Row],[COD_PROGRAMATICO_MGA]]))),"VALIDO","")</f>
        <v>VALIDO</v>
      </c>
    </row>
    <row r="1419" spans="1:17" hidden="1" x14ac:dyDescent="0.3">
      <c r="A1419">
        <v>20260601</v>
      </c>
      <c r="B1419" t="s">
        <v>1384</v>
      </c>
      <c r="C1419" t="s">
        <v>1388</v>
      </c>
      <c r="D1419" t="s">
        <v>1386</v>
      </c>
      <c r="E1419" t="s">
        <v>1402</v>
      </c>
      <c r="F1419" t="str">
        <f>LEFT(CUIPO_datos_abiertos[[#This Row],[COD_PROGRAMATICO_MGA]],4)</f>
        <v>NO A</v>
      </c>
      <c r="G1419" t="s">
        <v>1390</v>
      </c>
      <c r="H1419" t="s">
        <v>1390</v>
      </c>
      <c r="I1419" t="s">
        <v>1390</v>
      </c>
      <c r="J1419" t="s">
        <v>1390</v>
      </c>
      <c r="K1419" t="s">
        <v>1390</v>
      </c>
      <c r="L1419" t="s">
        <v>1390</v>
      </c>
      <c r="M1419" t="s">
        <v>1390</v>
      </c>
      <c r="N1419" s="28">
        <v>20330169829</v>
      </c>
      <c r="O1419" s="28">
        <v>20330169829</v>
      </c>
      <c r="P1419" s="28">
        <v>12517296827</v>
      </c>
      <c r="Q1419" s="28" t="str">
        <f>IF(AND(LEN(CUIPO_datos_abiertos[[#This Row],[COD_PROGRAMATICO_MGA]])=7,ISNUMBER(VALUE(CUIPO_datos_abiertos[[#This Row],[COD_PROGRAMATICO_MGA]]))),"VALIDO","")</f>
        <v/>
      </c>
    </row>
    <row r="1420" spans="1:17" hidden="1" x14ac:dyDescent="0.3">
      <c r="A1420">
        <v>20260601</v>
      </c>
      <c r="B1420" t="s">
        <v>1384</v>
      </c>
      <c r="C1420" t="s">
        <v>1388</v>
      </c>
      <c r="D1420" t="s">
        <v>1386</v>
      </c>
      <c r="E1420" t="s">
        <v>1398</v>
      </c>
      <c r="F1420" t="str">
        <f>LEFT(CUIPO_datos_abiertos[[#This Row],[COD_PROGRAMATICO_MGA]],4)</f>
        <v>NO A</v>
      </c>
      <c r="G1420" t="s">
        <v>1390</v>
      </c>
      <c r="H1420" t="s">
        <v>1390</v>
      </c>
      <c r="I1420" t="s">
        <v>1390</v>
      </c>
      <c r="J1420" t="s">
        <v>1390</v>
      </c>
      <c r="K1420" t="s">
        <v>1390</v>
      </c>
      <c r="L1420" t="s">
        <v>1390</v>
      </c>
      <c r="M1420" t="s">
        <v>1390</v>
      </c>
      <c r="N1420" s="28">
        <v>5754574179</v>
      </c>
      <c r="O1420" s="28">
        <v>5754574179</v>
      </c>
      <c r="P1420" s="28">
        <v>5163656715</v>
      </c>
      <c r="Q1420" s="28" t="str">
        <f>IF(AND(LEN(CUIPO_datos_abiertos[[#This Row],[COD_PROGRAMATICO_MGA]])=7,ISNUMBER(VALUE(CUIPO_datos_abiertos[[#This Row],[COD_PROGRAMATICO_MGA]]))),"VALIDO","")</f>
        <v/>
      </c>
    </row>
    <row r="1421" spans="1:17" hidden="1" x14ac:dyDescent="0.3">
      <c r="A1421">
        <v>20260601</v>
      </c>
      <c r="B1421" t="s">
        <v>1384</v>
      </c>
      <c r="C1421" t="s">
        <v>1388</v>
      </c>
      <c r="D1421" t="s">
        <v>1386</v>
      </c>
      <c r="E1421" t="s">
        <v>1443</v>
      </c>
      <c r="F1421" t="str">
        <f>LEFT(CUIPO_datos_abiertos[[#This Row],[COD_PROGRAMATICO_MGA]],4)</f>
        <v>NO A</v>
      </c>
      <c r="G1421" t="s">
        <v>1390</v>
      </c>
      <c r="H1421" t="s">
        <v>1390</v>
      </c>
      <c r="I1421" t="s">
        <v>1390</v>
      </c>
      <c r="J1421" t="s">
        <v>1390</v>
      </c>
      <c r="K1421" t="s">
        <v>1390</v>
      </c>
      <c r="L1421" t="s">
        <v>1390</v>
      </c>
      <c r="M1421" t="s">
        <v>1390</v>
      </c>
      <c r="N1421" s="28">
        <v>1833273439</v>
      </c>
      <c r="O1421" s="28">
        <v>1833273439</v>
      </c>
      <c r="P1421" s="28">
        <v>1791488782</v>
      </c>
      <c r="Q1421" s="28" t="str">
        <f>IF(AND(LEN(CUIPO_datos_abiertos[[#This Row],[COD_PROGRAMATICO_MGA]])=7,ISNUMBER(VALUE(CUIPO_datos_abiertos[[#This Row],[COD_PROGRAMATICO_MGA]]))),"VALIDO","")</f>
        <v/>
      </c>
    </row>
    <row r="1422" spans="1:17" hidden="1" x14ac:dyDescent="0.3">
      <c r="A1422">
        <v>20260601</v>
      </c>
      <c r="B1422" t="s">
        <v>1384</v>
      </c>
      <c r="C1422" t="s">
        <v>1605</v>
      </c>
      <c r="D1422" t="s">
        <v>1386</v>
      </c>
      <c r="E1422" t="s">
        <v>1394</v>
      </c>
      <c r="F1422" t="str">
        <f>LEFT(CUIPO_datos_abiertos[[#This Row],[COD_PROGRAMATICO_MGA]],4)</f>
        <v>1903</v>
      </c>
      <c r="G1422" t="s">
        <v>78</v>
      </c>
      <c r="H1422" t="s">
        <v>1419</v>
      </c>
      <c r="I1422" t="s">
        <v>1420</v>
      </c>
      <c r="J1422" t="s">
        <v>1462</v>
      </c>
      <c r="K1422" t="s">
        <v>1392</v>
      </c>
      <c r="L1422" t="s">
        <v>1390</v>
      </c>
      <c r="M1422" t="s">
        <v>1390</v>
      </c>
      <c r="N1422" s="28">
        <v>483300000</v>
      </c>
      <c r="O1422" s="28">
        <v>26850000</v>
      </c>
      <c r="P1422" s="28">
        <v>26850000</v>
      </c>
      <c r="Q1422" s="28" t="str">
        <f>IF(AND(LEN(CUIPO_datos_abiertos[[#This Row],[COD_PROGRAMATICO_MGA]])=7,ISNUMBER(VALUE(CUIPO_datos_abiertos[[#This Row],[COD_PROGRAMATICO_MGA]]))),"VALIDO","")</f>
        <v>VALIDO</v>
      </c>
    </row>
    <row r="1423" spans="1:17" hidden="1" x14ac:dyDescent="0.3">
      <c r="A1423">
        <v>20260601</v>
      </c>
      <c r="B1423" t="s">
        <v>1384</v>
      </c>
      <c r="C1423" t="s">
        <v>1385</v>
      </c>
      <c r="D1423" t="s">
        <v>1386</v>
      </c>
      <c r="E1423" t="s">
        <v>1394</v>
      </c>
      <c r="F1423" t="str">
        <f>LEFT(CUIPO_datos_abiertos[[#This Row],[COD_PROGRAMATICO_MGA]],4)</f>
        <v>0</v>
      </c>
      <c r="G1423" t="s">
        <v>1388</v>
      </c>
      <c r="H1423" t="s">
        <v>1389</v>
      </c>
      <c r="I1423" t="s">
        <v>1405</v>
      </c>
      <c r="J1423" t="s">
        <v>1406</v>
      </c>
      <c r="K1423" t="s">
        <v>1392</v>
      </c>
      <c r="L1423" t="s">
        <v>1390</v>
      </c>
      <c r="M1423" t="s">
        <v>1390</v>
      </c>
      <c r="N1423" s="28">
        <v>35293707</v>
      </c>
      <c r="O1423" s="28">
        <v>35293707</v>
      </c>
      <c r="P1423" s="28">
        <v>31121639</v>
      </c>
      <c r="Q1423" s="28" t="str">
        <f>IF(AND(LEN(CUIPO_datos_abiertos[[#This Row],[COD_PROGRAMATICO_MGA]])=7,ISNUMBER(VALUE(CUIPO_datos_abiertos[[#This Row],[COD_PROGRAMATICO_MGA]]))),"VALIDO","")</f>
        <v/>
      </c>
    </row>
    <row r="1424" spans="1:17" hidden="1" x14ac:dyDescent="0.3">
      <c r="A1424">
        <v>20260601</v>
      </c>
      <c r="B1424" t="s">
        <v>1384</v>
      </c>
      <c r="C1424" t="s">
        <v>1388</v>
      </c>
      <c r="D1424" t="s">
        <v>1386</v>
      </c>
      <c r="E1424" t="s">
        <v>1398</v>
      </c>
      <c r="F1424" t="str">
        <f>LEFT(CUIPO_datos_abiertos[[#This Row],[COD_PROGRAMATICO_MGA]],4)</f>
        <v>0</v>
      </c>
      <c r="G1424" t="s">
        <v>1388</v>
      </c>
      <c r="H1424" t="s">
        <v>1389</v>
      </c>
      <c r="I1424" t="s">
        <v>1390</v>
      </c>
      <c r="J1424" t="s">
        <v>1391</v>
      </c>
      <c r="K1424" t="s">
        <v>1392</v>
      </c>
      <c r="L1424" t="s">
        <v>1390</v>
      </c>
      <c r="M1424" t="s">
        <v>1390</v>
      </c>
      <c r="N1424" s="28">
        <v>99064736</v>
      </c>
      <c r="O1424" s="28">
        <v>0</v>
      </c>
      <c r="P1424" s="28">
        <v>0</v>
      </c>
      <c r="Q1424" s="28" t="str">
        <f>IF(AND(LEN(CUIPO_datos_abiertos[[#This Row],[COD_PROGRAMATICO_MGA]])=7,ISNUMBER(VALUE(CUIPO_datos_abiertos[[#This Row],[COD_PROGRAMATICO_MGA]]))),"VALIDO","")</f>
        <v/>
      </c>
    </row>
    <row r="1425" spans="1:17" hidden="1" x14ac:dyDescent="0.3">
      <c r="A1425">
        <v>20260601</v>
      </c>
      <c r="B1425" t="s">
        <v>1384</v>
      </c>
      <c r="C1425" t="s">
        <v>1401</v>
      </c>
      <c r="D1425" t="s">
        <v>1386</v>
      </c>
      <c r="E1425" t="s">
        <v>1402</v>
      </c>
      <c r="F1425" t="str">
        <f>LEFT(CUIPO_datos_abiertos[[#This Row],[COD_PROGRAMATICO_MGA]],4)</f>
        <v>2201</v>
      </c>
      <c r="G1425" t="s">
        <v>51</v>
      </c>
      <c r="H1425" t="s">
        <v>1389</v>
      </c>
      <c r="I1425" t="s">
        <v>1426</v>
      </c>
      <c r="J1425" t="s">
        <v>1404</v>
      </c>
      <c r="K1425" t="s">
        <v>1392</v>
      </c>
      <c r="L1425" t="s">
        <v>1390</v>
      </c>
      <c r="M1425" t="s">
        <v>1390</v>
      </c>
      <c r="N1425" s="28">
        <v>155083691</v>
      </c>
      <c r="O1425" s="28">
        <v>155083691</v>
      </c>
      <c r="P1425" s="28">
        <v>155083691</v>
      </c>
      <c r="Q1425" s="28" t="str">
        <f>IF(AND(LEN(CUIPO_datos_abiertos[[#This Row],[COD_PROGRAMATICO_MGA]])=7,ISNUMBER(VALUE(CUIPO_datos_abiertos[[#This Row],[COD_PROGRAMATICO_MGA]]))),"VALIDO","")</f>
        <v>VALIDO</v>
      </c>
    </row>
    <row r="1426" spans="1:17" hidden="1" x14ac:dyDescent="0.3">
      <c r="A1426">
        <v>20260601</v>
      </c>
      <c r="B1426" t="s">
        <v>1384</v>
      </c>
      <c r="C1426" t="s">
        <v>1388</v>
      </c>
      <c r="D1426" t="s">
        <v>1397</v>
      </c>
      <c r="E1426" t="s">
        <v>1398</v>
      </c>
      <c r="F1426" t="str">
        <f>LEFT(CUIPO_datos_abiertos[[#This Row],[COD_PROGRAMATICO_MGA]],4)</f>
        <v>NO A</v>
      </c>
      <c r="G1426" t="s">
        <v>1390</v>
      </c>
      <c r="H1426" t="s">
        <v>1390</v>
      </c>
      <c r="I1426" t="s">
        <v>1390</v>
      </c>
      <c r="J1426" t="s">
        <v>1390</v>
      </c>
      <c r="K1426" t="s">
        <v>1390</v>
      </c>
      <c r="L1426" t="s">
        <v>1390</v>
      </c>
      <c r="M1426" t="s">
        <v>1390</v>
      </c>
      <c r="N1426" s="28">
        <v>34887353480</v>
      </c>
      <c r="O1426" s="28">
        <v>34887353480</v>
      </c>
      <c r="P1426" s="28">
        <v>34887353480</v>
      </c>
      <c r="Q1426" s="28" t="str">
        <f>IF(AND(LEN(CUIPO_datos_abiertos[[#This Row],[COD_PROGRAMATICO_MGA]])=7,ISNUMBER(VALUE(CUIPO_datos_abiertos[[#This Row],[COD_PROGRAMATICO_MGA]]))),"VALIDO","")</f>
        <v/>
      </c>
    </row>
    <row r="1427" spans="1:17" hidden="1" x14ac:dyDescent="0.3">
      <c r="A1427">
        <v>20260601</v>
      </c>
      <c r="B1427" t="s">
        <v>1384</v>
      </c>
      <c r="C1427" t="s">
        <v>1401</v>
      </c>
      <c r="D1427" t="s">
        <v>1386</v>
      </c>
      <c r="E1427" t="s">
        <v>1402</v>
      </c>
      <c r="F1427" t="str">
        <f>LEFT(CUIPO_datos_abiertos[[#This Row],[COD_PROGRAMATICO_MGA]],4)</f>
        <v>2201</v>
      </c>
      <c r="G1427" t="s">
        <v>51</v>
      </c>
      <c r="H1427" t="s">
        <v>1389</v>
      </c>
      <c r="I1427" t="s">
        <v>1403</v>
      </c>
      <c r="J1427" t="s">
        <v>1404</v>
      </c>
      <c r="K1427" t="s">
        <v>1392</v>
      </c>
      <c r="L1427" t="s">
        <v>1390</v>
      </c>
      <c r="M1427" t="s">
        <v>1390</v>
      </c>
      <c r="N1427" s="28">
        <v>9936671900</v>
      </c>
      <c r="O1427" s="28">
        <v>9936671900</v>
      </c>
      <c r="P1427" s="28">
        <v>7936218900</v>
      </c>
      <c r="Q1427" s="28" t="str">
        <f>IF(AND(LEN(CUIPO_datos_abiertos[[#This Row],[COD_PROGRAMATICO_MGA]])=7,ISNUMBER(VALUE(CUIPO_datos_abiertos[[#This Row],[COD_PROGRAMATICO_MGA]]))),"VALIDO","")</f>
        <v>VALIDO</v>
      </c>
    </row>
    <row r="1428" spans="1:17" hidden="1" x14ac:dyDescent="0.3">
      <c r="A1428">
        <v>20260601</v>
      </c>
      <c r="B1428" t="s">
        <v>1384</v>
      </c>
      <c r="C1428" t="s">
        <v>1388</v>
      </c>
      <c r="D1428" t="s">
        <v>1386</v>
      </c>
      <c r="E1428" t="s">
        <v>1398</v>
      </c>
      <c r="F1428" t="str">
        <f>LEFT(CUIPO_datos_abiertos[[#This Row],[COD_PROGRAMATICO_MGA]],4)</f>
        <v>0</v>
      </c>
      <c r="G1428" t="s">
        <v>1388</v>
      </c>
      <c r="H1428" t="s">
        <v>1389</v>
      </c>
      <c r="I1428" t="s">
        <v>1390</v>
      </c>
      <c r="J1428" t="s">
        <v>1391</v>
      </c>
      <c r="K1428" t="s">
        <v>1392</v>
      </c>
      <c r="L1428" t="s">
        <v>1390</v>
      </c>
      <c r="M1428" t="s">
        <v>1495</v>
      </c>
      <c r="N1428" s="28">
        <v>73052000</v>
      </c>
      <c r="O1428" s="28">
        <v>73052000</v>
      </c>
      <c r="P1428" s="28">
        <v>61662800</v>
      </c>
      <c r="Q1428" s="28" t="str">
        <f>IF(AND(LEN(CUIPO_datos_abiertos[[#This Row],[COD_PROGRAMATICO_MGA]])=7,ISNUMBER(VALUE(CUIPO_datos_abiertos[[#This Row],[COD_PROGRAMATICO_MGA]]))),"VALIDO","")</f>
        <v/>
      </c>
    </row>
    <row r="1429" spans="1:17" hidden="1" x14ac:dyDescent="0.3">
      <c r="A1429">
        <v>20260601</v>
      </c>
      <c r="B1429" t="s">
        <v>1384</v>
      </c>
      <c r="C1429" t="s">
        <v>1498</v>
      </c>
      <c r="D1429" t="s">
        <v>1397</v>
      </c>
      <c r="E1429" t="s">
        <v>1398</v>
      </c>
      <c r="F1429" t="str">
        <f>LEFT(CUIPO_datos_abiertos[[#This Row],[COD_PROGRAMATICO_MGA]],4)</f>
        <v>2102</v>
      </c>
      <c r="G1429" t="s">
        <v>90</v>
      </c>
      <c r="H1429" t="s">
        <v>1389</v>
      </c>
      <c r="I1429" t="s">
        <v>1390</v>
      </c>
      <c r="J1429" t="s">
        <v>1391</v>
      </c>
      <c r="K1429" t="s">
        <v>1392</v>
      </c>
      <c r="L1429" t="s">
        <v>1390</v>
      </c>
      <c r="M1429" t="s">
        <v>1390</v>
      </c>
      <c r="N1429" s="28">
        <v>893448750</v>
      </c>
      <c r="O1429" s="28">
        <v>893448750</v>
      </c>
      <c r="P1429" s="28">
        <v>893448750</v>
      </c>
      <c r="Q1429" s="28" t="str">
        <f>IF(AND(LEN(CUIPO_datos_abiertos[[#This Row],[COD_PROGRAMATICO_MGA]])=7,ISNUMBER(VALUE(CUIPO_datos_abiertos[[#This Row],[COD_PROGRAMATICO_MGA]]))),"VALIDO","")</f>
        <v>VALIDO</v>
      </c>
    </row>
    <row r="1430" spans="1:17" hidden="1" x14ac:dyDescent="0.3">
      <c r="A1430">
        <v>20260601</v>
      </c>
      <c r="B1430" t="s">
        <v>1384</v>
      </c>
      <c r="C1430" t="s">
        <v>1445</v>
      </c>
      <c r="D1430" t="s">
        <v>1386</v>
      </c>
      <c r="E1430" t="s">
        <v>1398</v>
      </c>
      <c r="F1430" t="str">
        <f>LEFT(CUIPO_datos_abiertos[[#This Row],[COD_PROGRAMATICO_MGA]],4)</f>
        <v>4101</v>
      </c>
      <c r="G1430" t="s">
        <v>196</v>
      </c>
      <c r="H1430" t="s">
        <v>1411</v>
      </c>
      <c r="I1430" t="s">
        <v>1390</v>
      </c>
      <c r="J1430" t="s">
        <v>1412</v>
      </c>
      <c r="K1430" t="s">
        <v>1392</v>
      </c>
      <c r="L1430" t="s">
        <v>1390</v>
      </c>
      <c r="M1430" t="s">
        <v>1390</v>
      </c>
      <c r="N1430" s="28">
        <v>80459466</v>
      </c>
      <c r="O1430" s="28">
        <v>80459466</v>
      </c>
      <c r="P1430" s="28">
        <v>80459466</v>
      </c>
      <c r="Q1430" s="28" t="str">
        <f>IF(AND(LEN(CUIPO_datos_abiertos[[#This Row],[COD_PROGRAMATICO_MGA]])=7,ISNUMBER(VALUE(CUIPO_datos_abiertos[[#This Row],[COD_PROGRAMATICO_MGA]]))),"VALIDO","")</f>
        <v>VALIDO</v>
      </c>
    </row>
    <row r="1431" spans="1:17" hidden="1" x14ac:dyDescent="0.3">
      <c r="A1431">
        <v>20260601</v>
      </c>
      <c r="B1431" t="s">
        <v>1384</v>
      </c>
      <c r="C1431" t="s">
        <v>1436</v>
      </c>
      <c r="D1431" t="s">
        <v>1386</v>
      </c>
      <c r="E1431" t="s">
        <v>1402</v>
      </c>
      <c r="F1431" t="str">
        <f>LEFT(CUIPO_datos_abiertos[[#This Row],[COD_PROGRAMATICO_MGA]],4)</f>
        <v>2201</v>
      </c>
      <c r="G1431" t="s">
        <v>63</v>
      </c>
      <c r="H1431" t="s">
        <v>1430</v>
      </c>
      <c r="I1431" t="s">
        <v>1431</v>
      </c>
      <c r="J1431" t="s">
        <v>1391</v>
      </c>
      <c r="K1431" t="s">
        <v>1392</v>
      </c>
      <c r="L1431" t="s">
        <v>1390</v>
      </c>
      <c r="M1431" t="s">
        <v>1390</v>
      </c>
      <c r="N1431" s="28">
        <v>386363813</v>
      </c>
      <c r="O1431" s="28">
        <v>229048400</v>
      </c>
      <c r="P1431" s="28">
        <v>213068279</v>
      </c>
      <c r="Q1431" s="28" t="str">
        <f>IF(AND(LEN(CUIPO_datos_abiertos[[#This Row],[COD_PROGRAMATICO_MGA]])=7,ISNUMBER(VALUE(CUIPO_datos_abiertos[[#This Row],[COD_PROGRAMATICO_MGA]]))),"VALIDO","")</f>
        <v>VALIDO</v>
      </c>
    </row>
    <row r="1432" spans="1:17" x14ac:dyDescent="0.3">
      <c r="A1432">
        <v>20260601</v>
      </c>
      <c r="B1432" t="s">
        <v>1384</v>
      </c>
      <c r="C1432" t="s">
        <v>1467</v>
      </c>
      <c r="D1432" t="s">
        <v>1386</v>
      </c>
      <c r="E1432" t="s">
        <v>1394</v>
      </c>
      <c r="F1432" t="str">
        <f>LEFT(CUIPO_datos_abiertos[[#This Row],[COD_PROGRAMATICO_MGA]],4)</f>
        <v>1901</v>
      </c>
      <c r="G1432" t="s">
        <v>1790</v>
      </c>
      <c r="H1432" t="s">
        <v>1419</v>
      </c>
      <c r="I1432" t="s">
        <v>1497</v>
      </c>
      <c r="J1432" t="s">
        <v>1462</v>
      </c>
      <c r="K1432" t="s">
        <v>1392</v>
      </c>
      <c r="L1432" t="s">
        <v>1390</v>
      </c>
      <c r="M1432" t="s">
        <v>1390</v>
      </c>
      <c r="N1432" s="28">
        <v>54560600</v>
      </c>
      <c r="O1432" s="28">
        <v>54560600</v>
      </c>
      <c r="P1432" s="28">
        <v>54560600</v>
      </c>
      <c r="Q1432" s="28" t="str">
        <f>IF(AND(LEN(CUIPO_datos_abiertos[[#This Row],[COD_PROGRAMATICO_MGA]])=7,ISNUMBER(VALUE(CUIPO_datos_abiertos[[#This Row],[COD_PROGRAMATICO_MGA]]))),"VALIDO","")</f>
        <v>VALIDO</v>
      </c>
    </row>
    <row r="1433" spans="1:17" hidden="1" x14ac:dyDescent="0.3">
      <c r="A1433">
        <v>20260601</v>
      </c>
      <c r="B1433" t="s">
        <v>1384</v>
      </c>
      <c r="C1433" t="s">
        <v>1527</v>
      </c>
      <c r="D1433" t="s">
        <v>1386</v>
      </c>
      <c r="E1433" t="s">
        <v>1398</v>
      </c>
      <c r="F1433" t="str">
        <f>LEFT(CUIPO_datos_abiertos[[#This Row],[COD_PROGRAMATICO_MGA]],4)</f>
        <v>4502</v>
      </c>
      <c r="G1433" t="s">
        <v>105</v>
      </c>
      <c r="H1433" t="s">
        <v>1411</v>
      </c>
      <c r="I1433" t="s">
        <v>1390</v>
      </c>
      <c r="J1433" t="s">
        <v>1570</v>
      </c>
      <c r="K1433" t="s">
        <v>1392</v>
      </c>
      <c r="L1433" t="s">
        <v>1390</v>
      </c>
      <c r="M1433" t="s">
        <v>1390</v>
      </c>
      <c r="N1433" s="28">
        <v>4405094852</v>
      </c>
      <c r="O1433" s="28">
        <v>1052661110</v>
      </c>
      <c r="P1433" s="28">
        <v>1052661110</v>
      </c>
      <c r="Q1433" s="28" t="str">
        <f>IF(AND(LEN(CUIPO_datos_abiertos[[#This Row],[COD_PROGRAMATICO_MGA]])=7,ISNUMBER(VALUE(CUIPO_datos_abiertos[[#This Row],[COD_PROGRAMATICO_MGA]]))),"VALIDO","")</f>
        <v>VALIDO</v>
      </c>
    </row>
    <row r="1434" spans="1:17" hidden="1" x14ac:dyDescent="0.3">
      <c r="A1434">
        <v>20260601</v>
      </c>
      <c r="B1434" t="s">
        <v>1384</v>
      </c>
      <c r="C1434" t="s">
        <v>1684</v>
      </c>
      <c r="D1434" t="s">
        <v>1386</v>
      </c>
      <c r="E1434" t="s">
        <v>1398</v>
      </c>
      <c r="F1434" t="str">
        <f>LEFT(CUIPO_datos_abiertos[[#This Row],[COD_PROGRAMATICO_MGA]],4)</f>
        <v>4301</v>
      </c>
      <c r="G1434" t="s">
        <v>82</v>
      </c>
      <c r="H1434" t="s">
        <v>1389</v>
      </c>
      <c r="I1434" t="s">
        <v>1390</v>
      </c>
      <c r="J1434" t="s">
        <v>1396</v>
      </c>
      <c r="K1434" t="s">
        <v>1392</v>
      </c>
      <c r="L1434" t="s">
        <v>1390</v>
      </c>
      <c r="M1434" t="s">
        <v>1492</v>
      </c>
      <c r="N1434" s="28">
        <v>498199350</v>
      </c>
      <c r="O1434" s="28">
        <v>498199350</v>
      </c>
      <c r="P1434" s="28">
        <v>498199350</v>
      </c>
      <c r="Q1434" s="28" t="str">
        <f>IF(AND(LEN(CUIPO_datos_abiertos[[#This Row],[COD_PROGRAMATICO_MGA]])=7,ISNUMBER(VALUE(CUIPO_datos_abiertos[[#This Row],[COD_PROGRAMATICO_MGA]]))),"VALIDO","")</f>
        <v>VALIDO</v>
      </c>
    </row>
    <row r="1435" spans="1:17" hidden="1" x14ac:dyDescent="0.3">
      <c r="A1435">
        <v>20260601</v>
      </c>
      <c r="B1435" t="s">
        <v>1384</v>
      </c>
      <c r="C1435" t="s">
        <v>1549</v>
      </c>
      <c r="D1435" t="s">
        <v>1386</v>
      </c>
      <c r="E1435" t="s">
        <v>1398</v>
      </c>
      <c r="F1435" t="str">
        <f>LEFT(CUIPO_datos_abiertos[[#This Row],[COD_PROGRAMATICO_MGA]],4)</f>
        <v>3502</v>
      </c>
      <c r="G1435" t="s">
        <v>152</v>
      </c>
      <c r="H1435" t="s">
        <v>1411</v>
      </c>
      <c r="I1435" t="s">
        <v>1390</v>
      </c>
      <c r="J1435" t="s">
        <v>1391</v>
      </c>
      <c r="K1435" t="s">
        <v>1392</v>
      </c>
      <c r="L1435" t="s">
        <v>1390</v>
      </c>
      <c r="M1435" t="s">
        <v>1390</v>
      </c>
      <c r="N1435" s="28">
        <v>165000000</v>
      </c>
      <c r="O1435" s="28">
        <v>165000000</v>
      </c>
      <c r="P1435" s="28">
        <v>165000000</v>
      </c>
      <c r="Q1435" s="28" t="str">
        <f>IF(AND(LEN(CUIPO_datos_abiertos[[#This Row],[COD_PROGRAMATICO_MGA]])=7,ISNUMBER(VALUE(CUIPO_datos_abiertos[[#This Row],[COD_PROGRAMATICO_MGA]]))),"VALIDO","")</f>
        <v>VALIDO</v>
      </c>
    </row>
    <row r="1436" spans="1:17" hidden="1" x14ac:dyDescent="0.3">
      <c r="A1436">
        <v>20260601</v>
      </c>
      <c r="B1436" t="s">
        <v>1384</v>
      </c>
      <c r="C1436" t="s">
        <v>1388</v>
      </c>
      <c r="D1436" t="s">
        <v>1386</v>
      </c>
      <c r="E1436" t="s">
        <v>1398</v>
      </c>
      <c r="F1436" t="str">
        <f>LEFT(CUIPO_datos_abiertos[[#This Row],[COD_PROGRAMATICO_MGA]],4)</f>
        <v>NO A</v>
      </c>
      <c r="G1436" t="s">
        <v>1390</v>
      </c>
      <c r="H1436" t="s">
        <v>1390</v>
      </c>
      <c r="I1436" t="s">
        <v>1390</v>
      </c>
      <c r="J1436" t="s">
        <v>1390</v>
      </c>
      <c r="K1436" t="s">
        <v>1390</v>
      </c>
      <c r="L1436" t="s">
        <v>1390</v>
      </c>
      <c r="M1436" t="s">
        <v>1390</v>
      </c>
      <c r="N1436" s="28">
        <v>300000000</v>
      </c>
      <c r="O1436" s="28">
        <v>300000000</v>
      </c>
      <c r="P1436" s="28">
        <v>300000000</v>
      </c>
      <c r="Q1436" s="28" t="str">
        <f>IF(AND(LEN(CUIPO_datos_abiertos[[#This Row],[COD_PROGRAMATICO_MGA]])=7,ISNUMBER(VALUE(CUIPO_datos_abiertos[[#This Row],[COD_PROGRAMATICO_MGA]]))),"VALIDO","")</f>
        <v/>
      </c>
    </row>
    <row r="1437" spans="1:17" hidden="1" x14ac:dyDescent="0.3">
      <c r="A1437">
        <v>20260601</v>
      </c>
      <c r="B1437" t="s">
        <v>1384</v>
      </c>
      <c r="C1437" t="s">
        <v>1388</v>
      </c>
      <c r="D1437" t="s">
        <v>1386</v>
      </c>
      <c r="E1437" t="s">
        <v>1398</v>
      </c>
      <c r="F1437" t="str">
        <f>LEFT(CUIPO_datos_abiertos[[#This Row],[COD_PROGRAMATICO_MGA]],4)</f>
        <v>0</v>
      </c>
      <c r="G1437" t="s">
        <v>1388</v>
      </c>
      <c r="H1437" t="s">
        <v>1389</v>
      </c>
      <c r="I1437" t="s">
        <v>1390</v>
      </c>
      <c r="J1437" t="s">
        <v>1644</v>
      </c>
      <c r="K1437" t="s">
        <v>1392</v>
      </c>
      <c r="L1437" t="s">
        <v>1390</v>
      </c>
      <c r="M1437" t="s">
        <v>1390</v>
      </c>
      <c r="N1437" s="28">
        <v>1375965644</v>
      </c>
      <c r="O1437" s="28">
        <v>1375965644</v>
      </c>
      <c r="P1437" s="28">
        <v>785048180</v>
      </c>
      <c r="Q1437" s="28" t="str">
        <f>IF(AND(LEN(CUIPO_datos_abiertos[[#This Row],[COD_PROGRAMATICO_MGA]])=7,ISNUMBER(VALUE(CUIPO_datos_abiertos[[#This Row],[COD_PROGRAMATICO_MGA]]))),"VALIDO","")</f>
        <v/>
      </c>
    </row>
    <row r="1438" spans="1:17" hidden="1" x14ac:dyDescent="0.3">
      <c r="A1438">
        <v>20260601</v>
      </c>
      <c r="B1438" t="s">
        <v>1384</v>
      </c>
      <c r="C1438" t="s">
        <v>1388</v>
      </c>
      <c r="D1438" t="s">
        <v>1386</v>
      </c>
      <c r="E1438" t="s">
        <v>1394</v>
      </c>
      <c r="F1438" t="str">
        <f>LEFT(CUIPO_datos_abiertos[[#This Row],[COD_PROGRAMATICO_MGA]],4)</f>
        <v>NO A</v>
      </c>
      <c r="G1438" t="s">
        <v>1390</v>
      </c>
      <c r="H1438" t="s">
        <v>1390</v>
      </c>
      <c r="I1438" t="s">
        <v>1390</v>
      </c>
      <c r="J1438" t="s">
        <v>1390</v>
      </c>
      <c r="K1438" t="s">
        <v>1390</v>
      </c>
      <c r="L1438" t="s">
        <v>1390</v>
      </c>
      <c r="M1438" t="s">
        <v>1390</v>
      </c>
      <c r="N1438" s="28">
        <v>1027664538</v>
      </c>
      <c r="O1438" s="28">
        <v>0</v>
      </c>
      <c r="P1438" s="28">
        <v>0</v>
      </c>
      <c r="Q1438" s="28" t="str">
        <f>IF(AND(LEN(CUIPO_datos_abiertos[[#This Row],[COD_PROGRAMATICO_MGA]])=7,ISNUMBER(VALUE(CUIPO_datos_abiertos[[#This Row],[COD_PROGRAMATICO_MGA]]))),"VALIDO","")</f>
        <v/>
      </c>
    </row>
    <row r="1439" spans="1:17" x14ac:dyDescent="0.3">
      <c r="A1439">
        <v>20260601</v>
      </c>
      <c r="B1439" t="s">
        <v>1384</v>
      </c>
      <c r="C1439" t="s">
        <v>1467</v>
      </c>
      <c r="D1439" t="s">
        <v>1386</v>
      </c>
      <c r="E1439" t="s">
        <v>1394</v>
      </c>
      <c r="F1439" t="str">
        <f>LEFT(CUIPO_datos_abiertos[[#This Row],[COD_PROGRAMATICO_MGA]],4)</f>
        <v>1901</v>
      </c>
      <c r="G1439" t="s">
        <v>1775</v>
      </c>
      <c r="H1439" t="s">
        <v>1419</v>
      </c>
      <c r="I1439" t="s">
        <v>1496</v>
      </c>
      <c r="J1439" t="s">
        <v>1462</v>
      </c>
      <c r="K1439" t="s">
        <v>1392</v>
      </c>
      <c r="L1439" t="s">
        <v>1390</v>
      </c>
      <c r="M1439" t="s">
        <v>1390</v>
      </c>
      <c r="N1439" s="28">
        <v>25760100</v>
      </c>
      <c r="O1439" s="28">
        <v>17173400</v>
      </c>
      <c r="P1439" s="28">
        <v>17173400</v>
      </c>
      <c r="Q1439" s="28" t="str">
        <f>IF(AND(LEN(CUIPO_datos_abiertos[[#This Row],[COD_PROGRAMATICO_MGA]])=7,ISNUMBER(VALUE(CUIPO_datos_abiertos[[#This Row],[COD_PROGRAMATICO_MGA]]))),"VALIDO","")</f>
        <v>VALIDO</v>
      </c>
    </row>
    <row r="1440" spans="1:17" hidden="1" x14ac:dyDescent="0.3">
      <c r="A1440">
        <v>20260601</v>
      </c>
      <c r="B1440" t="s">
        <v>1384</v>
      </c>
      <c r="C1440" t="s">
        <v>1388</v>
      </c>
      <c r="D1440" t="s">
        <v>1386</v>
      </c>
      <c r="E1440" t="s">
        <v>1398</v>
      </c>
      <c r="F1440" t="str">
        <f>LEFT(CUIPO_datos_abiertos[[#This Row],[COD_PROGRAMATICO_MGA]],4)</f>
        <v>0</v>
      </c>
      <c r="G1440" t="s">
        <v>1388</v>
      </c>
      <c r="H1440" t="s">
        <v>1389</v>
      </c>
      <c r="I1440" t="s">
        <v>1390</v>
      </c>
      <c r="J1440" t="s">
        <v>1391</v>
      </c>
      <c r="K1440" t="s">
        <v>1392</v>
      </c>
      <c r="L1440" t="s">
        <v>1390</v>
      </c>
      <c r="M1440" t="s">
        <v>1586</v>
      </c>
      <c r="N1440" s="28">
        <v>300000000</v>
      </c>
      <c r="O1440" s="28">
        <v>300000000</v>
      </c>
      <c r="P1440" s="28">
        <v>300000000</v>
      </c>
      <c r="Q1440" s="28" t="str">
        <f>IF(AND(LEN(CUIPO_datos_abiertos[[#This Row],[COD_PROGRAMATICO_MGA]])=7,ISNUMBER(VALUE(CUIPO_datos_abiertos[[#This Row],[COD_PROGRAMATICO_MGA]]))),"VALIDO","")</f>
        <v/>
      </c>
    </row>
    <row r="1441" spans="1:17" hidden="1" x14ac:dyDescent="0.3">
      <c r="A1441">
        <v>20260601</v>
      </c>
      <c r="B1441" t="s">
        <v>1384</v>
      </c>
      <c r="C1441" t="s">
        <v>1388</v>
      </c>
      <c r="D1441" t="s">
        <v>1386</v>
      </c>
      <c r="E1441" t="s">
        <v>1398</v>
      </c>
      <c r="F1441" t="str">
        <f>LEFT(CUIPO_datos_abiertos[[#This Row],[COD_PROGRAMATICO_MGA]],4)</f>
        <v>NO A</v>
      </c>
      <c r="G1441" t="s">
        <v>1390</v>
      </c>
      <c r="H1441" t="s">
        <v>1390</v>
      </c>
      <c r="I1441" t="s">
        <v>1390</v>
      </c>
      <c r="J1441" t="s">
        <v>1390</v>
      </c>
      <c r="K1441" t="s">
        <v>1390</v>
      </c>
      <c r="L1441" t="s">
        <v>1390</v>
      </c>
      <c r="M1441" t="s">
        <v>1390</v>
      </c>
      <c r="N1441" s="28">
        <v>203560157579</v>
      </c>
      <c r="O1441" s="28">
        <v>121195004545</v>
      </c>
      <c r="P1441" s="28">
        <v>115555783881</v>
      </c>
      <c r="Q1441" s="28" t="str">
        <f>IF(AND(LEN(CUIPO_datos_abiertos[[#This Row],[COD_PROGRAMATICO_MGA]])=7,ISNUMBER(VALUE(CUIPO_datos_abiertos[[#This Row],[COD_PROGRAMATICO_MGA]]))),"VALIDO","")</f>
        <v/>
      </c>
    </row>
    <row r="1442" spans="1:17" hidden="1" x14ac:dyDescent="0.3">
      <c r="A1442">
        <v>20260601</v>
      </c>
      <c r="B1442" t="s">
        <v>1384</v>
      </c>
      <c r="C1442" t="s">
        <v>1246</v>
      </c>
      <c r="D1442" t="s">
        <v>1386</v>
      </c>
      <c r="E1442" t="s">
        <v>1394</v>
      </c>
      <c r="F1442" t="str">
        <f>LEFT(CUIPO_datos_abiertos[[#This Row],[COD_PROGRAMATICO_MGA]],4)</f>
        <v>1903</v>
      </c>
      <c r="G1442" t="s">
        <v>78</v>
      </c>
      <c r="H1442" t="s">
        <v>1419</v>
      </c>
      <c r="I1442" t="s">
        <v>1659</v>
      </c>
      <c r="J1442" t="s">
        <v>1421</v>
      </c>
      <c r="K1442" t="s">
        <v>1392</v>
      </c>
      <c r="L1442" t="s">
        <v>1390</v>
      </c>
      <c r="M1442" t="s">
        <v>1390</v>
      </c>
      <c r="N1442" s="28">
        <v>1627085386</v>
      </c>
      <c r="O1442" s="28">
        <v>1619603286</v>
      </c>
      <c r="P1442" s="28">
        <v>1619603286</v>
      </c>
      <c r="Q1442" s="28" t="str">
        <f>IF(AND(LEN(CUIPO_datos_abiertos[[#This Row],[COD_PROGRAMATICO_MGA]])=7,ISNUMBER(VALUE(CUIPO_datos_abiertos[[#This Row],[COD_PROGRAMATICO_MGA]]))),"VALIDO","")</f>
        <v>VALIDO</v>
      </c>
    </row>
    <row r="1443" spans="1:17" hidden="1" x14ac:dyDescent="0.3">
      <c r="A1443">
        <v>20260601</v>
      </c>
      <c r="B1443" t="s">
        <v>1384</v>
      </c>
      <c r="C1443" t="s">
        <v>1749</v>
      </c>
      <c r="D1443" t="s">
        <v>1386</v>
      </c>
      <c r="E1443" t="s">
        <v>1402</v>
      </c>
      <c r="F1443" t="str">
        <f>LEFT(CUIPO_datos_abiertos[[#This Row],[COD_PROGRAMATICO_MGA]],4)</f>
        <v>2201</v>
      </c>
      <c r="G1443" t="s">
        <v>51</v>
      </c>
      <c r="H1443" t="s">
        <v>1530</v>
      </c>
      <c r="I1443" t="s">
        <v>1615</v>
      </c>
      <c r="J1443" t="s">
        <v>1404</v>
      </c>
      <c r="K1443" t="s">
        <v>1392</v>
      </c>
      <c r="L1443" t="s">
        <v>1390</v>
      </c>
      <c r="M1443" t="s">
        <v>1390</v>
      </c>
      <c r="N1443" s="28">
        <v>114597402</v>
      </c>
      <c r="O1443" s="28">
        <v>56264257</v>
      </c>
      <c r="P1443" s="28">
        <v>52515269</v>
      </c>
      <c r="Q1443" s="28" t="str">
        <f>IF(AND(LEN(CUIPO_datos_abiertos[[#This Row],[COD_PROGRAMATICO_MGA]])=7,ISNUMBER(VALUE(CUIPO_datos_abiertos[[#This Row],[COD_PROGRAMATICO_MGA]]))),"VALIDO","")</f>
        <v>VALIDO</v>
      </c>
    </row>
    <row r="1444" spans="1:17" hidden="1" x14ac:dyDescent="0.3">
      <c r="A1444">
        <v>20260601</v>
      </c>
      <c r="B1444" t="s">
        <v>1384</v>
      </c>
      <c r="C1444" t="s">
        <v>1246</v>
      </c>
      <c r="D1444" t="s">
        <v>1386</v>
      </c>
      <c r="E1444" t="s">
        <v>1394</v>
      </c>
      <c r="F1444" t="str">
        <f>LEFT(CUIPO_datos_abiertos[[#This Row],[COD_PROGRAMATICO_MGA]],4)</f>
        <v>1906</v>
      </c>
      <c r="G1444" t="s">
        <v>1452</v>
      </c>
      <c r="H1444" t="s">
        <v>1389</v>
      </c>
      <c r="I1444" t="s">
        <v>1493</v>
      </c>
      <c r="J1444" t="s">
        <v>1396</v>
      </c>
      <c r="K1444" t="s">
        <v>1392</v>
      </c>
      <c r="L1444" t="s">
        <v>1390</v>
      </c>
      <c r="M1444" t="s">
        <v>1494</v>
      </c>
      <c r="N1444" s="28">
        <v>7566396685</v>
      </c>
      <c r="O1444" s="28">
        <v>7566396685</v>
      </c>
      <c r="P1444" s="28">
        <v>7566396685</v>
      </c>
      <c r="Q1444" s="28" t="str">
        <f>IF(AND(LEN(CUIPO_datos_abiertos[[#This Row],[COD_PROGRAMATICO_MGA]])=7,ISNUMBER(VALUE(CUIPO_datos_abiertos[[#This Row],[COD_PROGRAMATICO_MGA]]))),"VALIDO","")</f>
        <v>VALIDO</v>
      </c>
    </row>
    <row r="1445" spans="1:17" x14ac:dyDescent="0.3">
      <c r="A1445">
        <v>20260601</v>
      </c>
      <c r="B1445" t="s">
        <v>1384</v>
      </c>
      <c r="C1445" t="s">
        <v>1467</v>
      </c>
      <c r="D1445" t="s">
        <v>1386</v>
      </c>
      <c r="E1445" t="s">
        <v>1394</v>
      </c>
      <c r="F1445" t="str">
        <f>LEFT(CUIPO_datos_abiertos[[#This Row],[COD_PROGRAMATICO_MGA]],4)</f>
        <v>1905</v>
      </c>
      <c r="G1445" t="s">
        <v>1787</v>
      </c>
      <c r="H1445" t="s">
        <v>1419</v>
      </c>
      <c r="I1445" t="s">
        <v>1469</v>
      </c>
      <c r="J1445" t="s">
        <v>1462</v>
      </c>
      <c r="K1445" t="s">
        <v>1392</v>
      </c>
      <c r="L1445" t="s">
        <v>1390</v>
      </c>
      <c r="M1445" t="s">
        <v>1390</v>
      </c>
      <c r="N1445" s="28">
        <v>31960242</v>
      </c>
      <c r="O1445" s="28">
        <v>10653414</v>
      </c>
      <c r="P1445" s="28">
        <v>5326707</v>
      </c>
      <c r="Q1445" s="28" t="str">
        <f>IF(AND(LEN(CUIPO_datos_abiertos[[#This Row],[COD_PROGRAMATICO_MGA]])=7,ISNUMBER(VALUE(CUIPO_datos_abiertos[[#This Row],[COD_PROGRAMATICO_MGA]]))),"VALIDO","")</f>
        <v>VALIDO</v>
      </c>
    </row>
    <row r="1446" spans="1:17" hidden="1" x14ac:dyDescent="0.3">
      <c r="A1446">
        <v>20260601</v>
      </c>
      <c r="B1446" t="s">
        <v>1384</v>
      </c>
      <c r="C1446" t="s">
        <v>1388</v>
      </c>
      <c r="D1446" t="s">
        <v>1386</v>
      </c>
      <c r="E1446" t="s">
        <v>1394</v>
      </c>
      <c r="F1446" t="str">
        <f>LEFT(CUIPO_datos_abiertos[[#This Row],[COD_PROGRAMATICO_MGA]],4)</f>
        <v>NO A</v>
      </c>
      <c r="G1446" t="s">
        <v>1390</v>
      </c>
      <c r="H1446" t="s">
        <v>1390</v>
      </c>
      <c r="I1446" t="s">
        <v>1390</v>
      </c>
      <c r="J1446" t="s">
        <v>1390</v>
      </c>
      <c r="K1446" t="s">
        <v>1390</v>
      </c>
      <c r="L1446" t="s">
        <v>1390</v>
      </c>
      <c r="M1446" t="s">
        <v>1390</v>
      </c>
      <c r="N1446" s="28">
        <v>42864517</v>
      </c>
      <c r="O1446" s="28">
        <v>42864517</v>
      </c>
      <c r="P1446" s="28">
        <v>0</v>
      </c>
      <c r="Q1446" s="28" t="str">
        <f>IF(AND(LEN(CUIPO_datos_abiertos[[#This Row],[COD_PROGRAMATICO_MGA]])=7,ISNUMBER(VALUE(CUIPO_datos_abiertos[[#This Row],[COD_PROGRAMATICO_MGA]]))),"VALIDO","")</f>
        <v/>
      </c>
    </row>
    <row r="1447" spans="1:17" hidden="1" x14ac:dyDescent="0.3">
      <c r="A1447">
        <v>20260601</v>
      </c>
      <c r="B1447" t="s">
        <v>1384</v>
      </c>
      <c r="C1447" t="s">
        <v>1401</v>
      </c>
      <c r="D1447" t="s">
        <v>1386</v>
      </c>
      <c r="E1447" t="s">
        <v>1402</v>
      </c>
      <c r="F1447" t="str">
        <f>LEFT(CUIPO_datos_abiertos[[#This Row],[COD_PROGRAMATICO_MGA]],4)</f>
        <v>2201</v>
      </c>
      <c r="G1447" t="s">
        <v>51</v>
      </c>
      <c r="H1447" t="s">
        <v>1389</v>
      </c>
      <c r="I1447" t="s">
        <v>1408</v>
      </c>
      <c r="J1447" t="s">
        <v>1404</v>
      </c>
      <c r="K1447" t="s">
        <v>1392</v>
      </c>
      <c r="L1447" t="s">
        <v>1390</v>
      </c>
      <c r="M1447" t="s">
        <v>1390</v>
      </c>
      <c r="N1447" s="28">
        <v>42977188</v>
      </c>
      <c r="O1447" s="28">
        <v>42977188</v>
      </c>
      <c r="P1447" s="28">
        <v>42977188</v>
      </c>
      <c r="Q1447" s="28" t="str">
        <f>IF(AND(LEN(CUIPO_datos_abiertos[[#This Row],[COD_PROGRAMATICO_MGA]])=7,ISNUMBER(VALUE(CUIPO_datos_abiertos[[#This Row],[COD_PROGRAMATICO_MGA]]))),"VALIDO","")</f>
        <v>VALIDO</v>
      </c>
    </row>
    <row r="1448" spans="1:17" hidden="1" x14ac:dyDescent="0.3">
      <c r="A1448">
        <v>20260601</v>
      </c>
      <c r="B1448" t="s">
        <v>1384</v>
      </c>
      <c r="C1448" t="s">
        <v>1388</v>
      </c>
      <c r="D1448" t="s">
        <v>1386</v>
      </c>
      <c r="E1448" t="s">
        <v>1402</v>
      </c>
      <c r="F1448" t="str">
        <f>LEFT(CUIPO_datos_abiertos[[#This Row],[COD_PROGRAMATICO_MGA]],4)</f>
        <v>NO A</v>
      </c>
      <c r="G1448" t="s">
        <v>1390</v>
      </c>
      <c r="H1448" t="s">
        <v>1390</v>
      </c>
      <c r="I1448" t="s">
        <v>1390</v>
      </c>
      <c r="J1448" t="s">
        <v>1390</v>
      </c>
      <c r="K1448" t="s">
        <v>1390</v>
      </c>
      <c r="L1448" t="s">
        <v>1390</v>
      </c>
      <c r="M1448" t="s">
        <v>1390</v>
      </c>
      <c r="N1448" s="28">
        <v>34462939240</v>
      </c>
      <c r="O1448" s="28">
        <v>13567964565</v>
      </c>
      <c r="P1448" s="28">
        <v>13547970856</v>
      </c>
      <c r="Q1448" s="28" t="str">
        <f>IF(AND(LEN(CUIPO_datos_abiertos[[#This Row],[COD_PROGRAMATICO_MGA]])=7,ISNUMBER(VALUE(CUIPO_datos_abiertos[[#This Row],[COD_PROGRAMATICO_MGA]]))),"VALIDO","")</f>
        <v/>
      </c>
    </row>
    <row r="1449" spans="1:17" hidden="1" x14ac:dyDescent="0.3">
      <c r="A1449">
        <v>20260601</v>
      </c>
      <c r="B1449" t="s">
        <v>1384</v>
      </c>
      <c r="C1449" t="s">
        <v>1791</v>
      </c>
      <c r="D1449" t="s">
        <v>1386</v>
      </c>
      <c r="E1449" t="s">
        <v>1398</v>
      </c>
      <c r="F1449" t="str">
        <f>LEFT(CUIPO_datos_abiertos[[#This Row],[COD_PROGRAMATICO_MGA]],4)</f>
        <v>4501</v>
      </c>
      <c r="G1449" t="s">
        <v>974</v>
      </c>
      <c r="H1449" t="s">
        <v>1389</v>
      </c>
      <c r="I1449" t="s">
        <v>1390</v>
      </c>
      <c r="J1449" t="s">
        <v>1528</v>
      </c>
      <c r="K1449" t="s">
        <v>1392</v>
      </c>
      <c r="L1449" t="s">
        <v>1390</v>
      </c>
      <c r="M1449" t="s">
        <v>1390</v>
      </c>
      <c r="N1449" s="28">
        <v>3599987763</v>
      </c>
      <c r="O1449" s="28">
        <v>0</v>
      </c>
      <c r="P1449" s="28">
        <v>0</v>
      </c>
      <c r="Q1449" s="28" t="str">
        <f>IF(AND(LEN(CUIPO_datos_abiertos[[#This Row],[COD_PROGRAMATICO_MGA]])=7,ISNUMBER(VALUE(CUIPO_datos_abiertos[[#This Row],[COD_PROGRAMATICO_MGA]]))),"VALIDO","")</f>
        <v>VALIDO</v>
      </c>
    </row>
    <row r="1450" spans="1:17" hidden="1" x14ac:dyDescent="0.3">
      <c r="A1450">
        <v>20260601</v>
      </c>
      <c r="B1450" t="s">
        <v>1384</v>
      </c>
      <c r="C1450" t="s">
        <v>1388</v>
      </c>
      <c r="D1450" t="s">
        <v>1386</v>
      </c>
      <c r="E1450" t="s">
        <v>1398</v>
      </c>
      <c r="F1450" t="str">
        <f>LEFT(CUIPO_datos_abiertos[[#This Row],[COD_PROGRAMATICO_MGA]],4)</f>
        <v>0</v>
      </c>
      <c r="G1450" t="s">
        <v>1388</v>
      </c>
      <c r="H1450" t="s">
        <v>1389</v>
      </c>
      <c r="I1450" t="s">
        <v>1390</v>
      </c>
      <c r="J1450" t="s">
        <v>1391</v>
      </c>
      <c r="K1450" t="s">
        <v>1392</v>
      </c>
      <c r="L1450" t="s">
        <v>1390</v>
      </c>
      <c r="M1450" t="s">
        <v>1390</v>
      </c>
      <c r="N1450" s="28">
        <v>418982797</v>
      </c>
      <c r="O1450" s="28">
        <v>412191757</v>
      </c>
      <c r="P1450" s="28">
        <v>410582152</v>
      </c>
      <c r="Q1450" s="28" t="str">
        <f>IF(AND(LEN(CUIPO_datos_abiertos[[#This Row],[COD_PROGRAMATICO_MGA]])=7,ISNUMBER(VALUE(CUIPO_datos_abiertos[[#This Row],[COD_PROGRAMATICO_MGA]]))),"VALIDO","")</f>
        <v/>
      </c>
    </row>
    <row r="1451" spans="1:17" hidden="1" x14ac:dyDescent="0.3">
      <c r="A1451">
        <v>20260601</v>
      </c>
      <c r="B1451" t="s">
        <v>1384</v>
      </c>
      <c r="C1451" t="s">
        <v>1388</v>
      </c>
      <c r="D1451" t="s">
        <v>1386</v>
      </c>
      <c r="E1451" t="s">
        <v>1398</v>
      </c>
      <c r="F1451" t="str">
        <f>LEFT(CUIPO_datos_abiertos[[#This Row],[COD_PROGRAMATICO_MGA]],4)</f>
        <v>NO A</v>
      </c>
      <c r="G1451" t="s">
        <v>1390</v>
      </c>
      <c r="H1451" t="s">
        <v>1390</v>
      </c>
      <c r="I1451" t="s">
        <v>1390</v>
      </c>
      <c r="J1451" t="s">
        <v>1390</v>
      </c>
      <c r="K1451" t="s">
        <v>1390</v>
      </c>
      <c r="L1451" t="s">
        <v>1390</v>
      </c>
      <c r="M1451" t="s">
        <v>1390</v>
      </c>
      <c r="N1451" s="28">
        <v>26258617549</v>
      </c>
      <c r="O1451" s="28">
        <v>11340993686</v>
      </c>
      <c r="P1451" s="28">
        <v>11340993686</v>
      </c>
      <c r="Q1451" s="28" t="str">
        <f>IF(AND(LEN(CUIPO_datos_abiertos[[#This Row],[COD_PROGRAMATICO_MGA]])=7,ISNUMBER(VALUE(CUIPO_datos_abiertos[[#This Row],[COD_PROGRAMATICO_MGA]]))),"VALIDO","")</f>
        <v/>
      </c>
    </row>
    <row r="1452" spans="1:17" hidden="1" x14ac:dyDescent="0.3">
      <c r="A1452">
        <v>20260601</v>
      </c>
      <c r="B1452" t="s">
        <v>1384</v>
      </c>
      <c r="C1452" t="s">
        <v>1388</v>
      </c>
      <c r="D1452" t="s">
        <v>1386</v>
      </c>
      <c r="E1452" t="s">
        <v>1394</v>
      </c>
      <c r="F1452" t="str">
        <f>LEFT(CUIPO_datos_abiertos[[#This Row],[COD_PROGRAMATICO_MGA]],4)</f>
        <v>NO A</v>
      </c>
      <c r="G1452" t="s">
        <v>1390</v>
      </c>
      <c r="H1452" t="s">
        <v>1390</v>
      </c>
      <c r="I1452" t="s">
        <v>1390</v>
      </c>
      <c r="J1452" t="s">
        <v>1390</v>
      </c>
      <c r="K1452" t="s">
        <v>1390</v>
      </c>
      <c r="L1452" t="s">
        <v>1390</v>
      </c>
      <c r="M1452" t="s">
        <v>1390</v>
      </c>
      <c r="N1452" s="28">
        <v>1779665110</v>
      </c>
      <c r="O1452" s="28">
        <v>1779665110</v>
      </c>
      <c r="P1452" s="28">
        <v>1587283610</v>
      </c>
      <c r="Q1452" s="28" t="str">
        <f>IF(AND(LEN(CUIPO_datos_abiertos[[#This Row],[COD_PROGRAMATICO_MGA]])=7,ISNUMBER(VALUE(CUIPO_datos_abiertos[[#This Row],[COD_PROGRAMATICO_MGA]]))),"VALIDO","")</f>
        <v/>
      </c>
    </row>
    <row r="1453" spans="1:17" hidden="1" x14ac:dyDescent="0.3">
      <c r="A1453">
        <v>20260601</v>
      </c>
      <c r="B1453" t="s">
        <v>1384</v>
      </c>
      <c r="C1453" t="s">
        <v>1385</v>
      </c>
      <c r="D1453" t="s">
        <v>1386</v>
      </c>
      <c r="E1453" t="s">
        <v>1387</v>
      </c>
      <c r="F1453" t="str">
        <f>LEFT(CUIPO_datos_abiertos[[#This Row],[COD_PROGRAMATICO_MGA]],4)</f>
        <v>0</v>
      </c>
      <c r="G1453" t="s">
        <v>1388</v>
      </c>
      <c r="H1453" t="s">
        <v>1389</v>
      </c>
      <c r="I1453" t="s">
        <v>1390</v>
      </c>
      <c r="J1453" t="s">
        <v>1391</v>
      </c>
      <c r="K1453" t="s">
        <v>1392</v>
      </c>
      <c r="L1453" t="s">
        <v>1390</v>
      </c>
      <c r="M1453" t="s">
        <v>1390</v>
      </c>
      <c r="N1453" s="28">
        <v>102405921</v>
      </c>
      <c r="O1453" s="28">
        <v>102405921</v>
      </c>
      <c r="P1453" s="28">
        <v>102405921</v>
      </c>
      <c r="Q1453" s="28" t="str">
        <f>IF(AND(LEN(CUIPO_datos_abiertos[[#This Row],[COD_PROGRAMATICO_MGA]])=7,ISNUMBER(VALUE(CUIPO_datos_abiertos[[#This Row],[COD_PROGRAMATICO_MGA]]))),"VALIDO","")</f>
        <v/>
      </c>
    </row>
    <row r="1454" spans="1:17" hidden="1" x14ac:dyDescent="0.3">
      <c r="A1454">
        <v>20260601</v>
      </c>
      <c r="B1454" t="s">
        <v>1384</v>
      </c>
      <c r="C1454" t="s">
        <v>1390</v>
      </c>
      <c r="D1454" t="s">
        <v>1386</v>
      </c>
      <c r="E1454" t="s">
        <v>1398</v>
      </c>
      <c r="F1454" t="str">
        <f>LEFT(CUIPO_datos_abiertos[[#This Row],[COD_PROGRAMATICO_MGA]],4)</f>
        <v>0</v>
      </c>
      <c r="G1454" t="s">
        <v>1388</v>
      </c>
      <c r="H1454" t="s">
        <v>1389</v>
      </c>
      <c r="I1454" t="s">
        <v>1390</v>
      </c>
      <c r="J1454" t="s">
        <v>1425</v>
      </c>
      <c r="K1454" t="s">
        <v>1392</v>
      </c>
      <c r="L1454" t="s">
        <v>1390</v>
      </c>
      <c r="M1454" t="s">
        <v>1518</v>
      </c>
      <c r="N1454" s="28">
        <v>631554836</v>
      </c>
      <c r="O1454" s="28">
        <v>631554836</v>
      </c>
      <c r="P1454" s="28">
        <v>631554836</v>
      </c>
      <c r="Q1454" s="28" t="str">
        <f>IF(AND(LEN(CUIPO_datos_abiertos[[#This Row],[COD_PROGRAMATICO_MGA]])=7,ISNUMBER(VALUE(CUIPO_datos_abiertos[[#This Row],[COD_PROGRAMATICO_MGA]]))),"VALIDO","")</f>
        <v/>
      </c>
    </row>
    <row r="1455" spans="1:17" hidden="1" x14ac:dyDescent="0.3">
      <c r="A1455">
        <v>20260601</v>
      </c>
      <c r="B1455" t="s">
        <v>1384</v>
      </c>
      <c r="C1455" t="s">
        <v>1385</v>
      </c>
      <c r="D1455" t="s">
        <v>1386</v>
      </c>
      <c r="E1455" t="s">
        <v>1387</v>
      </c>
      <c r="F1455" t="str">
        <f>LEFT(CUIPO_datos_abiertos[[#This Row],[COD_PROGRAMATICO_MGA]],4)</f>
        <v>0</v>
      </c>
      <c r="G1455" t="s">
        <v>1388</v>
      </c>
      <c r="H1455" t="s">
        <v>1389</v>
      </c>
      <c r="I1455" t="s">
        <v>1390</v>
      </c>
      <c r="J1455" t="s">
        <v>1391</v>
      </c>
      <c r="K1455" t="s">
        <v>1392</v>
      </c>
      <c r="L1455" t="s">
        <v>1390</v>
      </c>
      <c r="M1455" t="s">
        <v>1390</v>
      </c>
      <c r="N1455" s="28">
        <v>185887972</v>
      </c>
      <c r="O1455" s="28">
        <v>185887972</v>
      </c>
      <c r="P1455" s="28">
        <v>185887972</v>
      </c>
      <c r="Q1455" s="28" t="str">
        <f>IF(AND(LEN(CUIPO_datos_abiertos[[#This Row],[COD_PROGRAMATICO_MGA]])=7,ISNUMBER(VALUE(CUIPO_datos_abiertos[[#This Row],[COD_PROGRAMATICO_MGA]]))),"VALIDO","")</f>
        <v/>
      </c>
    </row>
    <row r="1456" spans="1:17" hidden="1" x14ac:dyDescent="0.3">
      <c r="A1456">
        <v>20260601</v>
      </c>
      <c r="B1456" t="s">
        <v>1384</v>
      </c>
      <c r="C1456" t="s">
        <v>1388</v>
      </c>
      <c r="D1456" t="s">
        <v>1386</v>
      </c>
      <c r="E1456" t="s">
        <v>1402</v>
      </c>
      <c r="F1456" t="str">
        <f>LEFT(CUIPO_datos_abiertos[[#This Row],[COD_PROGRAMATICO_MGA]],4)</f>
        <v>NO A</v>
      </c>
      <c r="G1456" t="s">
        <v>1390</v>
      </c>
      <c r="H1456" t="s">
        <v>1390</v>
      </c>
      <c r="I1456" t="s">
        <v>1390</v>
      </c>
      <c r="J1456" t="s">
        <v>1390</v>
      </c>
      <c r="K1456" t="s">
        <v>1390</v>
      </c>
      <c r="L1456" t="s">
        <v>1390</v>
      </c>
      <c r="M1456" t="s">
        <v>1390</v>
      </c>
      <c r="N1456" s="28">
        <v>356000000</v>
      </c>
      <c r="O1456" s="28">
        <v>106800000</v>
      </c>
      <c r="P1456" s="28">
        <v>106800000</v>
      </c>
      <c r="Q1456" s="28" t="str">
        <f>IF(AND(LEN(CUIPO_datos_abiertos[[#This Row],[COD_PROGRAMATICO_MGA]])=7,ISNUMBER(VALUE(CUIPO_datos_abiertos[[#This Row],[COD_PROGRAMATICO_MGA]]))),"VALIDO","")</f>
        <v/>
      </c>
    </row>
    <row r="1457" spans="1:17" hidden="1" x14ac:dyDescent="0.3">
      <c r="A1457">
        <v>20260601</v>
      </c>
      <c r="B1457" t="s">
        <v>1384</v>
      </c>
      <c r="C1457" t="s">
        <v>1605</v>
      </c>
      <c r="D1457" t="s">
        <v>1386</v>
      </c>
      <c r="E1457" t="s">
        <v>1394</v>
      </c>
      <c r="F1457" t="str">
        <f>LEFT(CUIPO_datos_abiertos[[#This Row],[COD_PROGRAMATICO_MGA]],4)</f>
        <v>1903</v>
      </c>
      <c r="G1457" t="s">
        <v>78</v>
      </c>
      <c r="H1457" t="s">
        <v>1419</v>
      </c>
      <c r="I1457" t="s">
        <v>1556</v>
      </c>
      <c r="J1457" t="s">
        <v>1462</v>
      </c>
      <c r="K1457" t="s">
        <v>1392</v>
      </c>
      <c r="L1457" t="s">
        <v>1390</v>
      </c>
      <c r="M1457" t="s">
        <v>1390</v>
      </c>
      <c r="N1457" s="28">
        <v>25760100</v>
      </c>
      <c r="O1457" s="28">
        <v>21466750</v>
      </c>
      <c r="P1457" s="28">
        <v>21466750</v>
      </c>
      <c r="Q1457" s="28" t="str">
        <f>IF(AND(LEN(CUIPO_datos_abiertos[[#This Row],[COD_PROGRAMATICO_MGA]])=7,ISNUMBER(VALUE(CUIPO_datos_abiertos[[#This Row],[COD_PROGRAMATICO_MGA]]))),"VALIDO","")</f>
        <v>VALIDO</v>
      </c>
    </row>
    <row r="1458" spans="1:17" hidden="1" x14ac:dyDescent="0.3">
      <c r="A1458">
        <v>20260601</v>
      </c>
      <c r="B1458" t="s">
        <v>1384</v>
      </c>
      <c r="C1458" t="s">
        <v>1423</v>
      </c>
      <c r="D1458" t="s">
        <v>1397</v>
      </c>
      <c r="E1458" t="s">
        <v>1398</v>
      </c>
      <c r="F1458" t="str">
        <f>LEFT(CUIPO_datos_abiertos[[#This Row],[COD_PROGRAMATICO_MGA]],4)</f>
        <v>2201</v>
      </c>
      <c r="G1458" t="s">
        <v>1424</v>
      </c>
      <c r="H1458" t="s">
        <v>1389</v>
      </c>
      <c r="I1458" t="s">
        <v>1390</v>
      </c>
      <c r="J1458" t="s">
        <v>1425</v>
      </c>
      <c r="K1458" t="s">
        <v>1392</v>
      </c>
      <c r="L1458" t="s">
        <v>1390</v>
      </c>
      <c r="M1458" t="s">
        <v>1390</v>
      </c>
      <c r="N1458" s="28">
        <v>429464078</v>
      </c>
      <c r="O1458" s="28">
        <v>429464078</v>
      </c>
      <c r="P1458" s="28">
        <v>429464078</v>
      </c>
      <c r="Q1458" s="28" t="str">
        <f>IF(AND(LEN(CUIPO_datos_abiertos[[#This Row],[COD_PROGRAMATICO_MGA]])=7,ISNUMBER(VALUE(CUIPO_datos_abiertos[[#This Row],[COD_PROGRAMATICO_MGA]]))),"VALIDO","")</f>
        <v>VALIDO</v>
      </c>
    </row>
    <row r="1459" spans="1:17" hidden="1" x14ac:dyDescent="0.3">
      <c r="A1459">
        <v>20260601</v>
      </c>
      <c r="B1459" t="s">
        <v>1384</v>
      </c>
      <c r="C1459" t="s">
        <v>1388</v>
      </c>
      <c r="D1459" t="s">
        <v>1386</v>
      </c>
      <c r="E1459" t="s">
        <v>1398</v>
      </c>
      <c r="F1459" t="str">
        <f>LEFT(CUIPO_datos_abiertos[[#This Row],[COD_PROGRAMATICO_MGA]],4)</f>
        <v>NO A</v>
      </c>
      <c r="G1459" t="s">
        <v>1390</v>
      </c>
      <c r="H1459" t="s">
        <v>1390</v>
      </c>
      <c r="I1459" t="s">
        <v>1390</v>
      </c>
      <c r="J1459" t="s">
        <v>1390</v>
      </c>
      <c r="K1459" t="s">
        <v>1390</v>
      </c>
      <c r="L1459" t="s">
        <v>1390</v>
      </c>
      <c r="M1459" t="s">
        <v>1390</v>
      </c>
      <c r="N1459" s="28">
        <v>1394843267</v>
      </c>
      <c r="O1459" s="28">
        <v>1394843267</v>
      </c>
      <c r="P1459" s="28">
        <v>1394843267</v>
      </c>
      <c r="Q1459" s="28" t="str">
        <f>IF(AND(LEN(CUIPO_datos_abiertos[[#This Row],[COD_PROGRAMATICO_MGA]])=7,ISNUMBER(VALUE(CUIPO_datos_abiertos[[#This Row],[COD_PROGRAMATICO_MGA]]))),"VALIDO","")</f>
        <v/>
      </c>
    </row>
    <row r="1460" spans="1:17" hidden="1" x14ac:dyDescent="0.3">
      <c r="A1460">
        <v>20260601</v>
      </c>
      <c r="B1460" t="s">
        <v>1384</v>
      </c>
      <c r="C1460" t="s">
        <v>1388</v>
      </c>
      <c r="D1460" t="s">
        <v>1386</v>
      </c>
      <c r="E1460" t="s">
        <v>1398</v>
      </c>
      <c r="F1460" t="str">
        <f>LEFT(CUIPO_datos_abiertos[[#This Row],[COD_PROGRAMATICO_MGA]],4)</f>
        <v>NO A</v>
      </c>
      <c r="G1460" t="s">
        <v>1390</v>
      </c>
      <c r="H1460" t="s">
        <v>1390</v>
      </c>
      <c r="I1460" t="s">
        <v>1390</v>
      </c>
      <c r="J1460" t="s">
        <v>1390</v>
      </c>
      <c r="K1460" t="s">
        <v>1390</v>
      </c>
      <c r="L1460" t="s">
        <v>1390</v>
      </c>
      <c r="M1460" t="s">
        <v>1390</v>
      </c>
      <c r="N1460" s="28">
        <v>3599987763</v>
      </c>
      <c r="O1460" s="28">
        <v>0</v>
      </c>
      <c r="P1460" s="28">
        <v>0</v>
      </c>
      <c r="Q1460" s="28" t="str">
        <f>IF(AND(LEN(CUIPO_datos_abiertos[[#This Row],[COD_PROGRAMATICO_MGA]])=7,ISNUMBER(VALUE(CUIPO_datos_abiertos[[#This Row],[COD_PROGRAMATICO_MGA]]))),"VALIDO","")</f>
        <v/>
      </c>
    </row>
    <row r="1461" spans="1:17" hidden="1" x14ac:dyDescent="0.3">
      <c r="A1461">
        <v>20260601</v>
      </c>
      <c r="B1461" t="s">
        <v>1384</v>
      </c>
      <c r="C1461" t="s">
        <v>1385</v>
      </c>
      <c r="D1461" t="s">
        <v>1386</v>
      </c>
      <c r="E1461" t="s">
        <v>1443</v>
      </c>
      <c r="F1461" t="str">
        <f>LEFT(CUIPO_datos_abiertos[[#This Row],[COD_PROGRAMATICO_MGA]],4)</f>
        <v>0</v>
      </c>
      <c r="G1461" t="s">
        <v>1388</v>
      </c>
      <c r="H1461" t="s">
        <v>1389</v>
      </c>
      <c r="I1461" t="s">
        <v>1390</v>
      </c>
      <c r="J1461" t="s">
        <v>1391</v>
      </c>
      <c r="K1461" t="s">
        <v>1392</v>
      </c>
      <c r="L1461" t="s">
        <v>1390</v>
      </c>
      <c r="M1461" t="s">
        <v>1390</v>
      </c>
      <c r="N1461" s="28">
        <v>8523787</v>
      </c>
      <c r="O1461" s="28">
        <v>8523787</v>
      </c>
      <c r="P1461" s="28">
        <v>8523787</v>
      </c>
      <c r="Q1461" s="28" t="str">
        <f>IF(AND(LEN(CUIPO_datos_abiertos[[#This Row],[COD_PROGRAMATICO_MGA]])=7,ISNUMBER(VALUE(CUIPO_datos_abiertos[[#This Row],[COD_PROGRAMATICO_MGA]]))),"VALIDO","")</f>
        <v/>
      </c>
    </row>
    <row r="1462" spans="1:17" hidden="1" x14ac:dyDescent="0.3">
      <c r="A1462">
        <v>20260601</v>
      </c>
      <c r="B1462" t="s">
        <v>1384</v>
      </c>
      <c r="C1462" t="s">
        <v>1388</v>
      </c>
      <c r="D1462" t="s">
        <v>1386</v>
      </c>
      <c r="E1462" t="s">
        <v>1443</v>
      </c>
      <c r="F1462" t="str">
        <f>LEFT(CUIPO_datos_abiertos[[#This Row],[COD_PROGRAMATICO_MGA]],4)</f>
        <v>NO A</v>
      </c>
      <c r="G1462" t="s">
        <v>1390</v>
      </c>
      <c r="H1462" t="s">
        <v>1390</v>
      </c>
      <c r="I1462" t="s">
        <v>1390</v>
      </c>
      <c r="J1462" t="s">
        <v>1390</v>
      </c>
      <c r="K1462" t="s">
        <v>1390</v>
      </c>
      <c r="L1462" t="s">
        <v>1390</v>
      </c>
      <c r="M1462" t="s">
        <v>1390</v>
      </c>
      <c r="N1462" s="28">
        <v>1833273439</v>
      </c>
      <c r="O1462" s="28">
        <v>1833273439</v>
      </c>
      <c r="P1462" s="28">
        <v>1791488782</v>
      </c>
      <c r="Q1462" s="28" t="str">
        <f>IF(AND(LEN(CUIPO_datos_abiertos[[#This Row],[COD_PROGRAMATICO_MGA]])=7,ISNUMBER(VALUE(CUIPO_datos_abiertos[[#This Row],[COD_PROGRAMATICO_MGA]]))),"VALIDO","")</f>
        <v/>
      </c>
    </row>
    <row r="1463" spans="1:17" hidden="1" x14ac:dyDescent="0.3">
      <c r="A1463">
        <v>20260601</v>
      </c>
      <c r="B1463" t="s">
        <v>1384</v>
      </c>
      <c r="C1463" t="s">
        <v>1388</v>
      </c>
      <c r="D1463" t="s">
        <v>1386</v>
      </c>
      <c r="E1463" t="s">
        <v>1398</v>
      </c>
      <c r="F1463" t="str">
        <f>LEFT(CUIPO_datos_abiertos[[#This Row],[COD_PROGRAMATICO_MGA]],4)</f>
        <v>NO A</v>
      </c>
      <c r="G1463" t="s">
        <v>1390</v>
      </c>
      <c r="H1463" t="s">
        <v>1390</v>
      </c>
      <c r="I1463" t="s">
        <v>1390</v>
      </c>
      <c r="J1463" t="s">
        <v>1390</v>
      </c>
      <c r="K1463" t="s">
        <v>1390</v>
      </c>
      <c r="L1463" t="s">
        <v>1390</v>
      </c>
      <c r="M1463" t="s">
        <v>1390</v>
      </c>
      <c r="N1463" s="28">
        <v>2939896147</v>
      </c>
      <c r="O1463" s="28">
        <v>2939896147</v>
      </c>
      <c r="P1463" s="28">
        <v>2939896147</v>
      </c>
      <c r="Q1463" s="28" t="str">
        <f>IF(AND(LEN(CUIPO_datos_abiertos[[#This Row],[COD_PROGRAMATICO_MGA]])=7,ISNUMBER(VALUE(CUIPO_datos_abiertos[[#This Row],[COD_PROGRAMATICO_MGA]]))),"VALIDO","")</f>
        <v/>
      </c>
    </row>
    <row r="1464" spans="1:17" hidden="1" x14ac:dyDescent="0.3">
      <c r="A1464">
        <v>20260601</v>
      </c>
      <c r="B1464" t="s">
        <v>1384</v>
      </c>
      <c r="C1464" t="s">
        <v>1388</v>
      </c>
      <c r="D1464" t="s">
        <v>1386</v>
      </c>
      <c r="E1464" t="s">
        <v>1398</v>
      </c>
      <c r="F1464" t="str">
        <f>LEFT(CUIPO_datos_abiertos[[#This Row],[COD_PROGRAMATICO_MGA]],4)</f>
        <v>NO A</v>
      </c>
      <c r="G1464" t="s">
        <v>1390</v>
      </c>
      <c r="H1464" t="s">
        <v>1390</v>
      </c>
      <c r="I1464" t="s">
        <v>1390</v>
      </c>
      <c r="J1464" t="s">
        <v>1390</v>
      </c>
      <c r="K1464" t="s">
        <v>1390</v>
      </c>
      <c r="L1464" t="s">
        <v>1390</v>
      </c>
      <c r="M1464" t="s">
        <v>1390</v>
      </c>
      <c r="N1464" s="28">
        <v>99064736</v>
      </c>
      <c r="O1464" s="28">
        <v>0</v>
      </c>
      <c r="P1464" s="28">
        <v>0</v>
      </c>
      <c r="Q1464" s="28" t="str">
        <f>IF(AND(LEN(CUIPO_datos_abiertos[[#This Row],[COD_PROGRAMATICO_MGA]])=7,ISNUMBER(VALUE(CUIPO_datos_abiertos[[#This Row],[COD_PROGRAMATICO_MGA]]))),"VALIDO","")</f>
        <v/>
      </c>
    </row>
    <row r="1465" spans="1:17" hidden="1" x14ac:dyDescent="0.3">
      <c r="A1465">
        <v>20260601</v>
      </c>
      <c r="B1465" t="s">
        <v>1384</v>
      </c>
      <c r="C1465" t="s">
        <v>1671</v>
      </c>
      <c r="D1465" t="s">
        <v>1386</v>
      </c>
      <c r="E1465" t="s">
        <v>1398</v>
      </c>
      <c r="F1465" t="str">
        <f>LEFT(CUIPO_datos_abiertos[[#This Row],[COD_PROGRAMATICO_MGA]],4)</f>
        <v>3301</v>
      </c>
      <c r="G1465" t="s">
        <v>101</v>
      </c>
      <c r="H1465" t="s">
        <v>1389</v>
      </c>
      <c r="I1465" t="s">
        <v>1390</v>
      </c>
      <c r="J1465" t="s">
        <v>1425</v>
      </c>
      <c r="K1465" t="s">
        <v>1392</v>
      </c>
      <c r="L1465" t="s">
        <v>1390</v>
      </c>
      <c r="M1465" t="s">
        <v>1451</v>
      </c>
      <c r="N1465" s="28">
        <v>413917696</v>
      </c>
      <c r="O1465" s="28">
        <v>413917696</v>
      </c>
      <c r="P1465" s="28">
        <v>413917696</v>
      </c>
      <c r="Q1465" s="28" t="str">
        <f>IF(AND(LEN(CUIPO_datos_abiertos[[#This Row],[COD_PROGRAMATICO_MGA]])=7,ISNUMBER(VALUE(CUIPO_datos_abiertos[[#This Row],[COD_PROGRAMATICO_MGA]]))),"VALIDO","")</f>
        <v>VALIDO</v>
      </c>
    </row>
    <row r="1466" spans="1:17" hidden="1" x14ac:dyDescent="0.3">
      <c r="A1466">
        <v>20260601</v>
      </c>
      <c r="B1466" t="s">
        <v>1384</v>
      </c>
      <c r="C1466" t="s">
        <v>1385</v>
      </c>
      <c r="D1466" t="s">
        <v>1386</v>
      </c>
      <c r="E1466" t="s">
        <v>1394</v>
      </c>
      <c r="F1466" t="str">
        <f>LEFT(CUIPO_datos_abiertos[[#This Row],[COD_PROGRAMATICO_MGA]],4)</f>
        <v>0</v>
      </c>
      <c r="G1466" t="s">
        <v>1388</v>
      </c>
      <c r="H1466" t="s">
        <v>1389</v>
      </c>
      <c r="I1466" t="s">
        <v>1405</v>
      </c>
      <c r="J1466" t="s">
        <v>1502</v>
      </c>
      <c r="K1466" t="s">
        <v>1392</v>
      </c>
      <c r="L1466" t="s">
        <v>1390</v>
      </c>
      <c r="M1466" t="s">
        <v>1390</v>
      </c>
      <c r="N1466" s="28">
        <v>689074013</v>
      </c>
      <c r="O1466" s="28">
        <v>689074013</v>
      </c>
      <c r="P1466" s="28">
        <v>689074013</v>
      </c>
      <c r="Q1466" s="28" t="str">
        <f>IF(AND(LEN(CUIPO_datos_abiertos[[#This Row],[COD_PROGRAMATICO_MGA]])=7,ISNUMBER(VALUE(CUIPO_datos_abiertos[[#This Row],[COD_PROGRAMATICO_MGA]]))),"VALIDO","")</f>
        <v/>
      </c>
    </row>
    <row r="1467" spans="1:17" hidden="1" x14ac:dyDescent="0.3">
      <c r="A1467">
        <v>20260601</v>
      </c>
      <c r="B1467" t="s">
        <v>1384</v>
      </c>
      <c r="C1467" t="s">
        <v>1401</v>
      </c>
      <c r="D1467" t="s">
        <v>1386</v>
      </c>
      <c r="E1467" t="s">
        <v>1402</v>
      </c>
      <c r="F1467" t="str">
        <f>LEFT(CUIPO_datos_abiertos[[#This Row],[COD_PROGRAMATICO_MGA]],4)</f>
        <v>2201</v>
      </c>
      <c r="G1467" t="s">
        <v>51</v>
      </c>
      <c r="H1467" t="s">
        <v>1389</v>
      </c>
      <c r="I1467" t="s">
        <v>1403</v>
      </c>
      <c r="J1467" t="s">
        <v>1404</v>
      </c>
      <c r="K1467" t="s">
        <v>1392</v>
      </c>
      <c r="L1467" t="s">
        <v>1390</v>
      </c>
      <c r="M1467" t="s">
        <v>1390</v>
      </c>
      <c r="N1467" s="28">
        <v>234608463716</v>
      </c>
      <c r="O1467" s="28">
        <v>234608463716</v>
      </c>
      <c r="P1467" s="28">
        <v>150221793128</v>
      </c>
      <c r="Q1467" s="28" t="str">
        <f>IF(AND(LEN(CUIPO_datos_abiertos[[#This Row],[COD_PROGRAMATICO_MGA]])=7,ISNUMBER(VALUE(CUIPO_datos_abiertos[[#This Row],[COD_PROGRAMATICO_MGA]]))),"VALIDO","")</f>
        <v>VALIDO</v>
      </c>
    </row>
    <row r="1468" spans="1:17" hidden="1" x14ac:dyDescent="0.3">
      <c r="A1468">
        <v>20260601</v>
      </c>
      <c r="B1468" t="s">
        <v>1384</v>
      </c>
      <c r="C1468" t="s">
        <v>1385</v>
      </c>
      <c r="D1468" t="s">
        <v>1386</v>
      </c>
      <c r="E1468" t="s">
        <v>1443</v>
      </c>
      <c r="F1468" t="str">
        <f>LEFT(CUIPO_datos_abiertos[[#This Row],[COD_PROGRAMATICO_MGA]],4)</f>
        <v>0</v>
      </c>
      <c r="G1468" t="s">
        <v>1388</v>
      </c>
      <c r="H1468" t="s">
        <v>1389</v>
      </c>
      <c r="I1468" t="s">
        <v>1390</v>
      </c>
      <c r="J1468" t="s">
        <v>1391</v>
      </c>
      <c r="K1468" t="s">
        <v>1392</v>
      </c>
      <c r="L1468" t="s">
        <v>1390</v>
      </c>
      <c r="M1468" t="s">
        <v>1390</v>
      </c>
      <c r="N1468" s="28">
        <v>8348630</v>
      </c>
      <c r="O1468" s="28">
        <v>8348630</v>
      </c>
      <c r="P1468" s="28">
        <v>7322036</v>
      </c>
      <c r="Q1468" s="28" t="str">
        <f>IF(AND(LEN(CUIPO_datos_abiertos[[#This Row],[COD_PROGRAMATICO_MGA]])=7,ISNUMBER(VALUE(CUIPO_datos_abiertos[[#This Row],[COD_PROGRAMATICO_MGA]]))),"VALIDO","")</f>
        <v/>
      </c>
    </row>
    <row r="1469" spans="1:17" hidden="1" x14ac:dyDescent="0.3">
      <c r="A1469">
        <v>20260601</v>
      </c>
      <c r="B1469" t="s">
        <v>1384</v>
      </c>
      <c r="C1469" t="s">
        <v>1388</v>
      </c>
      <c r="D1469" t="s">
        <v>1386</v>
      </c>
      <c r="E1469" t="s">
        <v>1398</v>
      </c>
      <c r="F1469" t="str">
        <f>LEFT(CUIPO_datos_abiertos[[#This Row],[COD_PROGRAMATICO_MGA]],4)</f>
        <v>0</v>
      </c>
      <c r="G1469" t="s">
        <v>1388</v>
      </c>
      <c r="H1469" t="s">
        <v>1389</v>
      </c>
      <c r="I1469" t="s">
        <v>1390</v>
      </c>
      <c r="J1469" t="s">
        <v>1391</v>
      </c>
      <c r="K1469" t="s">
        <v>1392</v>
      </c>
      <c r="L1469" t="s">
        <v>1390</v>
      </c>
      <c r="M1469" t="s">
        <v>1459</v>
      </c>
      <c r="N1469" s="28">
        <v>73052000</v>
      </c>
      <c r="O1469" s="28">
        <v>73052000</v>
      </c>
      <c r="P1469" s="28">
        <v>61662800</v>
      </c>
      <c r="Q1469" s="28" t="str">
        <f>IF(AND(LEN(CUIPO_datos_abiertos[[#This Row],[COD_PROGRAMATICO_MGA]])=7,ISNUMBER(VALUE(CUIPO_datos_abiertos[[#This Row],[COD_PROGRAMATICO_MGA]]))),"VALIDO","")</f>
        <v/>
      </c>
    </row>
    <row r="1470" spans="1:17" hidden="1" x14ac:dyDescent="0.3">
      <c r="A1470">
        <v>20260601</v>
      </c>
      <c r="B1470" t="s">
        <v>1384</v>
      </c>
      <c r="C1470" t="s">
        <v>1519</v>
      </c>
      <c r="D1470" t="s">
        <v>1397</v>
      </c>
      <c r="E1470" t="s">
        <v>1398</v>
      </c>
      <c r="F1470" t="str">
        <f>LEFT(CUIPO_datos_abiertos[[#This Row],[COD_PROGRAMATICO_MGA]],4)</f>
        <v>1702</v>
      </c>
      <c r="G1470" t="s">
        <v>125</v>
      </c>
      <c r="H1470" t="s">
        <v>1520</v>
      </c>
      <c r="I1470" t="s">
        <v>1390</v>
      </c>
      <c r="J1470" t="s">
        <v>1391</v>
      </c>
      <c r="K1470" t="s">
        <v>1392</v>
      </c>
      <c r="L1470" t="s">
        <v>1390</v>
      </c>
      <c r="M1470" t="s">
        <v>1390</v>
      </c>
      <c r="N1470" s="28">
        <v>383898172</v>
      </c>
      <c r="O1470" s="28">
        <v>383898172</v>
      </c>
      <c r="P1470" s="28">
        <v>383898172</v>
      </c>
      <c r="Q1470" s="28" t="str">
        <f>IF(AND(LEN(CUIPO_datos_abiertos[[#This Row],[COD_PROGRAMATICO_MGA]])=7,ISNUMBER(VALUE(CUIPO_datos_abiertos[[#This Row],[COD_PROGRAMATICO_MGA]]))),"VALIDO","")</f>
        <v>VALIDO</v>
      </c>
    </row>
    <row r="1471" spans="1:17" hidden="1" x14ac:dyDescent="0.3">
      <c r="A1471">
        <v>20260601</v>
      </c>
      <c r="B1471" t="s">
        <v>1384</v>
      </c>
      <c r="C1471" t="s">
        <v>1388</v>
      </c>
      <c r="D1471" t="s">
        <v>1386</v>
      </c>
      <c r="E1471" t="s">
        <v>1394</v>
      </c>
      <c r="F1471" t="str">
        <f>LEFT(CUIPO_datos_abiertos[[#This Row],[COD_PROGRAMATICO_MGA]],4)</f>
        <v>NO A</v>
      </c>
      <c r="G1471" t="s">
        <v>1390</v>
      </c>
      <c r="H1471" t="s">
        <v>1390</v>
      </c>
      <c r="I1471" t="s">
        <v>1390</v>
      </c>
      <c r="J1471" t="s">
        <v>1390</v>
      </c>
      <c r="K1471" t="s">
        <v>1390</v>
      </c>
      <c r="L1471" t="s">
        <v>1390</v>
      </c>
      <c r="M1471" t="s">
        <v>1390</v>
      </c>
      <c r="N1471" s="28">
        <v>5603195243</v>
      </c>
      <c r="O1471" s="28">
        <v>5603195243</v>
      </c>
      <c r="P1471" s="28">
        <v>4864179616</v>
      </c>
      <c r="Q1471" s="28" t="str">
        <f>IF(AND(LEN(CUIPO_datos_abiertos[[#This Row],[COD_PROGRAMATICO_MGA]])=7,ISNUMBER(VALUE(CUIPO_datos_abiertos[[#This Row],[COD_PROGRAMATICO_MGA]]))),"VALIDO","")</f>
        <v/>
      </c>
    </row>
    <row r="1472" spans="1:17" hidden="1" x14ac:dyDescent="0.3">
      <c r="A1472">
        <v>20260601</v>
      </c>
      <c r="B1472" t="s">
        <v>1384</v>
      </c>
      <c r="C1472" t="s">
        <v>1388</v>
      </c>
      <c r="D1472" t="s">
        <v>1386</v>
      </c>
      <c r="E1472" t="s">
        <v>1387</v>
      </c>
      <c r="F1472" t="str">
        <f>LEFT(CUIPO_datos_abiertos[[#This Row],[COD_PROGRAMATICO_MGA]],4)</f>
        <v>0</v>
      </c>
      <c r="G1472" t="s">
        <v>1388</v>
      </c>
      <c r="H1472" t="s">
        <v>1389</v>
      </c>
      <c r="I1472" t="s">
        <v>1390</v>
      </c>
      <c r="J1472" t="s">
        <v>1391</v>
      </c>
      <c r="K1472" t="s">
        <v>1392</v>
      </c>
      <c r="L1472" t="s">
        <v>1390</v>
      </c>
      <c r="M1472" t="s">
        <v>1390</v>
      </c>
      <c r="N1472" s="28">
        <v>511429</v>
      </c>
      <c r="O1472" s="28">
        <v>511429</v>
      </c>
      <c r="P1472" s="28">
        <v>511429</v>
      </c>
      <c r="Q1472" s="28" t="str">
        <f>IF(AND(LEN(CUIPO_datos_abiertos[[#This Row],[COD_PROGRAMATICO_MGA]])=7,ISNUMBER(VALUE(CUIPO_datos_abiertos[[#This Row],[COD_PROGRAMATICO_MGA]]))),"VALIDO","")</f>
        <v/>
      </c>
    </row>
    <row r="1473" spans="1:17" hidden="1" x14ac:dyDescent="0.3">
      <c r="A1473">
        <v>20260601</v>
      </c>
      <c r="B1473" t="s">
        <v>1384</v>
      </c>
      <c r="C1473" t="s">
        <v>1388</v>
      </c>
      <c r="D1473" t="s">
        <v>1386</v>
      </c>
      <c r="E1473" t="s">
        <v>1387</v>
      </c>
      <c r="F1473" t="str">
        <f>LEFT(CUIPO_datos_abiertos[[#This Row],[COD_PROGRAMATICO_MGA]],4)</f>
        <v>0</v>
      </c>
      <c r="G1473" t="s">
        <v>1388</v>
      </c>
      <c r="H1473" t="s">
        <v>1411</v>
      </c>
      <c r="I1473" t="s">
        <v>1390</v>
      </c>
      <c r="J1473" t="s">
        <v>1391</v>
      </c>
      <c r="K1473" t="s">
        <v>1392</v>
      </c>
      <c r="L1473" t="s">
        <v>1390</v>
      </c>
      <c r="M1473" t="s">
        <v>1390</v>
      </c>
      <c r="N1473" s="28">
        <v>11010000</v>
      </c>
      <c r="O1473" s="28">
        <v>11010000</v>
      </c>
      <c r="P1473" s="28">
        <v>11010000</v>
      </c>
      <c r="Q1473" s="28" t="str">
        <f>IF(AND(LEN(CUIPO_datos_abiertos[[#This Row],[COD_PROGRAMATICO_MGA]])=7,ISNUMBER(VALUE(CUIPO_datos_abiertos[[#This Row],[COD_PROGRAMATICO_MGA]]))),"VALIDO","")</f>
        <v/>
      </c>
    </row>
    <row r="1474" spans="1:17" hidden="1" x14ac:dyDescent="0.3">
      <c r="A1474">
        <v>20260601</v>
      </c>
      <c r="B1474" t="s">
        <v>1384</v>
      </c>
      <c r="C1474" t="s">
        <v>1388</v>
      </c>
      <c r="D1474" t="s">
        <v>1386</v>
      </c>
      <c r="E1474" t="s">
        <v>1398</v>
      </c>
      <c r="F1474" t="str">
        <f>LEFT(CUIPO_datos_abiertos[[#This Row],[COD_PROGRAMATICO_MGA]],4)</f>
        <v>NO A</v>
      </c>
      <c r="G1474" t="s">
        <v>1390</v>
      </c>
      <c r="H1474" t="s">
        <v>1390</v>
      </c>
      <c r="I1474" t="s">
        <v>1390</v>
      </c>
      <c r="J1474" t="s">
        <v>1390</v>
      </c>
      <c r="K1474" t="s">
        <v>1390</v>
      </c>
      <c r="L1474" t="s">
        <v>1390</v>
      </c>
      <c r="M1474" t="s">
        <v>1390</v>
      </c>
      <c r="N1474" s="28">
        <v>708912917</v>
      </c>
      <c r="O1474" s="28">
        <v>708912917</v>
      </c>
      <c r="P1474" s="28">
        <v>613686330</v>
      </c>
      <c r="Q1474" s="28" t="str">
        <f>IF(AND(LEN(CUIPO_datos_abiertos[[#This Row],[COD_PROGRAMATICO_MGA]])=7,ISNUMBER(VALUE(CUIPO_datos_abiertos[[#This Row],[COD_PROGRAMATICO_MGA]]))),"VALIDO","")</f>
        <v/>
      </c>
    </row>
    <row r="1475" spans="1:17" hidden="1" x14ac:dyDescent="0.3">
      <c r="A1475">
        <v>20260601</v>
      </c>
      <c r="B1475" t="s">
        <v>1384</v>
      </c>
      <c r="C1475" t="s">
        <v>1401</v>
      </c>
      <c r="D1475" t="s">
        <v>1386</v>
      </c>
      <c r="E1475" t="s">
        <v>1402</v>
      </c>
      <c r="F1475" t="str">
        <f>LEFT(CUIPO_datos_abiertos[[#This Row],[COD_PROGRAMATICO_MGA]],4)</f>
        <v>2201</v>
      </c>
      <c r="G1475" t="s">
        <v>51</v>
      </c>
      <c r="H1475" t="s">
        <v>1389</v>
      </c>
      <c r="I1475" t="s">
        <v>1403</v>
      </c>
      <c r="J1475" t="s">
        <v>1404</v>
      </c>
      <c r="K1475" t="s">
        <v>1444</v>
      </c>
      <c r="L1475" t="s">
        <v>1390</v>
      </c>
      <c r="M1475" t="s">
        <v>1390</v>
      </c>
      <c r="N1475" s="28">
        <v>23303860841</v>
      </c>
      <c r="O1475" s="28">
        <v>10238035289</v>
      </c>
      <c r="P1475" s="28">
        <v>10238035289</v>
      </c>
      <c r="Q1475" s="28" t="str">
        <f>IF(AND(LEN(CUIPO_datos_abiertos[[#This Row],[COD_PROGRAMATICO_MGA]])=7,ISNUMBER(VALUE(CUIPO_datos_abiertos[[#This Row],[COD_PROGRAMATICO_MGA]]))),"VALIDO","")</f>
        <v>VALIDO</v>
      </c>
    </row>
    <row r="1476" spans="1:17" hidden="1" x14ac:dyDescent="0.3">
      <c r="A1476">
        <v>20260601</v>
      </c>
      <c r="B1476" t="s">
        <v>1384</v>
      </c>
      <c r="C1476" t="s">
        <v>1388</v>
      </c>
      <c r="D1476" t="s">
        <v>1386</v>
      </c>
      <c r="E1476" t="s">
        <v>1398</v>
      </c>
      <c r="F1476" t="str">
        <f>LEFT(CUIPO_datos_abiertos[[#This Row],[COD_PROGRAMATICO_MGA]],4)</f>
        <v>0</v>
      </c>
      <c r="G1476" t="s">
        <v>1388</v>
      </c>
      <c r="H1476" t="s">
        <v>1465</v>
      </c>
      <c r="I1476" t="s">
        <v>1390</v>
      </c>
      <c r="J1476" t="s">
        <v>1391</v>
      </c>
      <c r="K1476" t="s">
        <v>1392</v>
      </c>
      <c r="L1476" t="s">
        <v>1390</v>
      </c>
      <c r="M1476" t="s">
        <v>1390</v>
      </c>
      <c r="N1476" s="28">
        <v>1981106732</v>
      </c>
      <c r="O1476" s="28">
        <v>1806657965</v>
      </c>
      <c r="P1476" s="28">
        <v>1806657965</v>
      </c>
      <c r="Q1476" s="28" t="str">
        <f>IF(AND(LEN(CUIPO_datos_abiertos[[#This Row],[COD_PROGRAMATICO_MGA]])=7,ISNUMBER(VALUE(CUIPO_datos_abiertos[[#This Row],[COD_PROGRAMATICO_MGA]]))),"VALIDO","")</f>
        <v/>
      </c>
    </row>
    <row r="1477" spans="1:17" x14ac:dyDescent="0.3">
      <c r="A1477">
        <v>20260601</v>
      </c>
      <c r="B1477" t="s">
        <v>1384</v>
      </c>
      <c r="C1477" t="s">
        <v>1467</v>
      </c>
      <c r="D1477" t="s">
        <v>1386</v>
      </c>
      <c r="E1477" t="s">
        <v>1394</v>
      </c>
      <c r="F1477" t="str">
        <f>LEFT(CUIPO_datos_abiertos[[#This Row],[COD_PROGRAMATICO_MGA]],4)</f>
        <v>1905</v>
      </c>
      <c r="G1477" t="s">
        <v>1437</v>
      </c>
      <c r="H1477" t="s">
        <v>1419</v>
      </c>
      <c r="I1477" t="s">
        <v>1540</v>
      </c>
      <c r="J1477" t="s">
        <v>1462</v>
      </c>
      <c r="K1477" t="s">
        <v>1392</v>
      </c>
      <c r="L1477" t="s">
        <v>1390</v>
      </c>
      <c r="M1477" t="s">
        <v>1390</v>
      </c>
      <c r="N1477" s="28">
        <v>15859458</v>
      </c>
      <c r="O1477" s="28">
        <v>2643243</v>
      </c>
      <c r="P1477" s="28">
        <v>2643243</v>
      </c>
      <c r="Q1477" s="28" t="str">
        <f>IF(AND(LEN(CUIPO_datos_abiertos[[#This Row],[COD_PROGRAMATICO_MGA]])=7,ISNUMBER(VALUE(CUIPO_datos_abiertos[[#This Row],[COD_PROGRAMATICO_MGA]]))),"VALIDO","")</f>
        <v>VALIDO</v>
      </c>
    </row>
    <row r="1478" spans="1:17" hidden="1" x14ac:dyDescent="0.3">
      <c r="A1478">
        <v>20260601</v>
      </c>
      <c r="B1478" t="s">
        <v>1384</v>
      </c>
      <c r="C1478" t="s">
        <v>1401</v>
      </c>
      <c r="D1478" t="s">
        <v>1386</v>
      </c>
      <c r="E1478" t="s">
        <v>1402</v>
      </c>
      <c r="F1478" t="str">
        <f>LEFT(CUIPO_datos_abiertos[[#This Row],[COD_PROGRAMATICO_MGA]],4)</f>
        <v>2201</v>
      </c>
      <c r="G1478" t="s">
        <v>51</v>
      </c>
      <c r="H1478" t="s">
        <v>1389</v>
      </c>
      <c r="I1478" t="s">
        <v>1403</v>
      </c>
      <c r="J1478" t="s">
        <v>1404</v>
      </c>
      <c r="K1478" t="s">
        <v>1444</v>
      </c>
      <c r="L1478" t="s">
        <v>1390</v>
      </c>
      <c r="M1478" t="s">
        <v>1390</v>
      </c>
      <c r="N1478" s="28">
        <v>10970485125</v>
      </c>
      <c r="O1478" s="28">
        <v>4780721446</v>
      </c>
      <c r="P1478" s="28">
        <v>4780721446</v>
      </c>
      <c r="Q1478" s="28" t="str">
        <f>IF(AND(LEN(CUIPO_datos_abiertos[[#This Row],[COD_PROGRAMATICO_MGA]])=7,ISNUMBER(VALUE(CUIPO_datos_abiertos[[#This Row],[COD_PROGRAMATICO_MGA]]))),"VALIDO","")</f>
        <v>VALIDO</v>
      </c>
    </row>
    <row r="1479" spans="1:17" hidden="1" x14ac:dyDescent="0.3">
      <c r="A1479">
        <v>20260601</v>
      </c>
      <c r="B1479" t="s">
        <v>1384</v>
      </c>
      <c r="C1479" t="s">
        <v>1388</v>
      </c>
      <c r="D1479" t="s">
        <v>1386</v>
      </c>
      <c r="E1479" t="s">
        <v>1394</v>
      </c>
      <c r="F1479" t="str">
        <f>LEFT(CUIPO_datos_abiertos[[#This Row],[COD_PROGRAMATICO_MGA]],4)</f>
        <v>NO A</v>
      </c>
      <c r="G1479" t="s">
        <v>1390</v>
      </c>
      <c r="H1479" t="s">
        <v>1390</v>
      </c>
      <c r="I1479" t="s">
        <v>1390</v>
      </c>
      <c r="J1479" t="s">
        <v>1390</v>
      </c>
      <c r="K1479" t="s">
        <v>1390</v>
      </c>
      <c r="L1479" t="s">
        <v>1390</v>
      </c>
      <c r="M1479" t="s">
        <v>1390</v>
      </c>
      <c r="N1479" s="28">
        <v>6951827644</v>
      </c>
      <c r="O1479" s="28">
        <v>6511410444</v>
      </c>
      <c r="P1479" s="28">
        <v>5696907590</v>
      </c>
      <c r="Q1479" s="28" t="str">
        <f>IF(AND(LEN(CUIPO_datos_abiertos[[#This Row],[COD_PROGRAMATICO_MGA]])=7,ISNUMBER(VALUE(CUIPO_datos_abiertos[[#This Row],[COD_PROGRAMATICO_MGA]]))),"VALIDO","")</f>
        <v/>
      </c>
    </row>
    <row r="1480" spans="1:17" hidden="1" x14ac:dyDescent="0.3">
      <c r="A1480">
        <v>20260601</v>
      </c>
      <c r="B1480" t="s">
        <v>1384</v>
      </c>
      <c r="C1480" t="s">
        <v>1388</v>
      </c>
      <c r="D1480" t="s">
        <v>1386</v>
      </c>
      <c r="E1480" t="s">
        <v>1443</v>
      </c>
      <c r="F1480" t="str">
        <f>LEFT(CUIPO_datos_abiertos[[#This Row],[COD_PROGRAMATICO_MGA]],4)</f>
        <v>NO A</v>
      </c>
      <c r="G1480" t="s">
        <v>1390</v>
      </c>
      <c r="H1480" t="s">
        <v>1390</v>
      </c>
      <c r="I1480" t="s">
        <v>1390</v>
      </c>
      <c r="J1480" t="s">
        <v>1390</v>
      </c>
      <c r="K1480" t="s">
        <v>1390</v>
      </c>
      <c r="L1480" t="s">
        <v>1390</v>
      </c>
      <c r="M1480" t="s">
        <v>1390</v>
      </c>
      <c r="N1480" s="28">
        <v>54623324</v>
      </c>
      <c r="O1480" s="28">
        <v>54623324</v>
      </c>
      <c r="P1480" s="28">
        <v>54623324</v>
      </c>
      <c r="Q1480" s="28" t="str">
        <f>IF(AND(LEN(CUIPO_datos_abiertos[[#This Row],[COD_PROGRAMATICO_MGA]])=7,ISNUMBER(VALUE(CUIPO_datos_abiertos[[#This Row],[COD_PROGRAMATICO_MGA]]))),"VALIDO","")</f>
        <v/>
      </c>
    </row>
    <row r="1481" spans="1:17" hidden="1" x14ac:dyDescent="0.3">
      <c r="A1481">
        <v>20260601</v>
      </c>
      <c r="B1481" t="s">
        <v>1384</v>
      </c>
      <c r="C1481" t="s">
        <v>1388</v>
      </c>
      <c r="D1481" t="s">
        <v>1386</v>
      </c>
      <c r="E1481" t="s">
        <v>1398</v>
      </c>
      <c r="F1481" t="str">
        <f>LEFT(CUIPO_datos_abiertos[[#This Row],[COD_PROGRAMATICO_MGA]],4)</f>
        <v>0</v>
      </c>
      <c r="G1481" t="s">
        <v>1388</v>
      </c>
      <c r="H1481" t="s">
        <v>1389</v>
      </c>
      <c r="I1481" t="s">
        <v>1390</v>
      </c>
      <c r="J1481" t="s">
        <v>1391</v>
      </c>
      <c r="K1481" t="s">
        <v>1392</v>
      </c>
      <c r="L1481" t="s">
        <v>1390</v>
      </c>
      <c r="M1481" t="s">
        <v>1390</v>
      </c>
      <c r="N1481" s="28">
        <v>211020684</v>
      </c>
      <c r="O1481" s="28">
        <v>211020684</v>
      </c>
      <c r="P1481" s="28">
        <v>211020684</v>
      </c>
      <c r="Q1481" s="28" t="str">
        <f>IF(AND(LEN(CUIPO_datos_abiertos[[#This Row],[COD_PROGRAMATICO_MGA]])=7,ISNUMBER(VALUE(CUIPO_datos_abiertos[[#This Row],[COD_PROGRAMATICO_MGA]]))),"VALIDO","")</f>
        <v/>
      </c>
    </row>
    <row r="1482" spans="1:17" hidden="1" x14ac:dyDescent="0.3">
      <c r="A1482">
        <v>20260601</v>
      </c>
      <c r="B1482" t="s">
        <v>1384</v>
      </c>
      <c r="C1482" t="s">
        <v>1401</v>
      </c>
      <c r="D1482" t="s">
        <v>1386</v>
      </c>
      <c r="E1482" t="s">
        <v>1402</v>
      </c>
      <c r="F1482" t="str">
        <f>LEFT(CUIPO_datos_abiertos[[#This Row],[COD_PROGRAMATICO_MGA]],4)</f>
        <v>2201</v>
      </c>
      <c r="G1482" t="s">
        <v>51</v>
      </c>
      <c r="H1482" t="s">
        <v>1389</v>
      </c>
      <c r="I1482" t="s">
        <v>1403</v>
      </c>
      <c r="J1482" t="s">
        <v>1404</v>
      </c>
      <c r="K1482" t="s">
        <v>1392</v>
      </c>
      <c r="L1482" t="s">
        <v>1390</v>
      </c>
      <c r="M1482" t="s">
        <v>1390</v>
      </c>
      <c r="N1482" s="28">
        <v>153508493</v>
      </c>
      <c r="O1482" s="28">
        <v>153508493</v>
      </c>
      <c r="P1482" s="28">
        <v>55430200</v>
      </c>
      <c r="Q1482" s="28" t="str">
        <f>IF(AND(LEN(CUIPO_datos_abiertos[[#This Row],[COD_PROGRAMATICO_MGA]])=7,ISNUMBER(VALUE(CUIPO_datos_abiertos[[#This Row],[COD_PROGRAMATICO_MGA]]))),"VALIDO","")</f>
        <v>VALIDO</v>
      </c>
    </row>
    <row r="1483" spans="1:17" hidden="1" x14ac:dyDescent="0.3">
      <c r="A1483">
        <v>20260601</v>
      </c>
      <c r="B1483" t="s">
        <v>1384</v>
      </c>
      <c r="C1483" t="s">
        <v>1388</v>
      </c>
      <c r="D1483" t="s">
        <v>1386</v>
      </c>
      <c r="E1483" t="s">
        <v>1443</v>
      </c>
      <c r="F1483" t="str">
        <f>LEFT(CUIPO_datos_abiertos[[#This Row],[COD_PROGRAMATICO_MGA]],4)</f>
        <v>NO A</v>
      </c>
      <c r="G1483" t="s">
        <v>1390</v>
      </c>
      <c r="H1483" t="s">
        <v>1390</v>
      </c>
      <c r="I1483" t="s">
        <v>1390</v>
      </c>
      <c r="J1483" t="s">
        <v>1390</v>
      </c>
      <c r="K1483" t="s">
        <v>1390</v>
      </c>
      <c r="L1483" t="s">
        <v>1390</v>
      </c>
      <c r="M1483" t="s">
        <v>1390</v>
      </c>
      <c r="N1483" s="28">
        <v>41379990</v>
      </c>
      <c r="O1483" s="28">
        <v>41379990</v>
      </c>
      <c r="P1483" s="28">
        <v>41379990</v>
      </c>
      <c r="Q1483" s="28" t="str">
        <f>IF(AND(LEN(CUIPO_datos_abiertos[[#This Row],[COD_PROGRAMATICO_MGA]])=7,ISNUMBER(VALUE(CUIPO_datos_abiertos[[#This Row],[COD_PROGRAMATICO_MGA]]))),"VALIDO","")</f>
        <v/>
      </c>
    </row>
    <row r="1484" spans="1:17" hidden="1" x14ac:dyDescent="0.3">
      <c r="A1484">
        <v>20260601</v>
      </c>
      <c r="B1484" t="s">
        <v>1384</v>
      </c>
      <c r="C1484" t="s">
        <v>1401</v>
      </c>
      <c r="D1484" t="s">
        <v>1386</v>
      </c>
      <c r="E1484" t="s">
        <v>1402</v>
      </c>
      <c r="F1484" t="str">
        <f>LEFT(CUIPO_datos_abiertos[[#This Row],[COD_PROGRAMATICO_MGA]],4)</f>
        <v>2201</v>
      </c>
      <c r="G1484" t="s">
        <v>51</v>
      </c>
      <c r="H1484" t="s">
        <v>1389</v>
      </c>
      <c r="I1484" t="s">
        <v>1426</v>
      </c>
      <c r="J1484" t="s">
        <v>1404</v>
      </c>
      <c r="K1484" t="s">
        <v>1392</v>
      </c>
      <c r="L1484" t="s">
        <v>1390</v>
      </c>
      <c r="M1484" t="s">
        <v>1390</v>
      </c>
      <c r="N1484" s="28">
        <v>299814503</v>
      </c>
      <c r="O1484" s="28">
        <v>299814503</v>
      </c>
      <c r="P1484" s="28">
        <v>299814503</v>
      </c>
      <c r="Q1484" s="28" t="str">
        <f>IF(AND(LEN(CUIPO_datos_abiertos[[#This Row],[COD_PROGRAMATICO_MGA]])=7,ISNUMBER(VALUE(CUIPO_datos_abiertos[[#This Row],[COD_PROGRAMATICO_MGA]]))),"VALIDO","")</f>
        <v>VALIDO</v>
      </c>
    </row>
    <row r="1485" spans="1:17" hidden="1" x14ac:dyDescent="0.3">
      <c r="A1485">
        <v>20260601</v>
      </c>
      <c r="B1485" t="s">
        <v>1384</v>
      </c>
      <c r="C1485" t="s">
        <v>1388</v>
      </c>
      <c r="D1485" t="s">
        <v>1386</v>
      </c>
      <c r="E1485" t="s">
        <v>1398</v>
      </c>
      <c r="F1485" t="str">
        <f>LEFT(CUIPO_datos_abiertos[[#This Row],[COD_PROGRAMATICO_MGA]],4)</f>
        <v>NO A</v>
      </c>
      <c r="G1485" t="s">
        <v>1390</v>
      </c>
      <c r="H1485" t="s">
        <v>1390</v>
      </c>
      <c r="I1485" t="s">
        <v>1390</v>
      </c>
      <c r="J1485" t="s">
        <v>1390</v>
      </c>
      <c r="K1485" t="s">
        <v>1390</v>
      </c>
      <c r="L1485" t="s">
        <v>1390</v>
      </c>
      <c r="M1485" t="s">
        <v>1390</v>
      </c>
      <c r="N1485" s="28">
        <v>187000000</v>
      </c>
      <c r="O1485" s="28">
        <v>124666666</v>
      </c>
      <c r="P1485" s="28">
        <v>124666666</v>
      </c>
      <c r="Q1485" s="28" t="str">
        <f>IF(AND(LEN(CUIPO_datos_abiertos[[#This Row],[COD_PROGRAMATICO_MGA]])=7,ISNUMBER(VALUE(CUIPO_datos_abiertos[[#This Row],[COD_PROGRAMATICO_MGA]]))),"VALIDO","")</f>
        <v/>
      </c>
    </row>
    <row r="1486" spans="1:17" hidden="1" x14ac:dyDescent="0.3">
      <c r="A1486">
        <v>20260601</v>
      </c>
      <c r="B1486" t="s">
        <v>1384</v>
      </c>
      <c r="C1486" t="s">
        <v>1401</v>
      </c>
      <c r="D1486" t="s">
        <v>1386</v>
      </c>
      <c r="E1486" t="s">
        <v>1402</v>
      </c>
      <c r="F1486" t="str">
        <f>LEFT(CUIPO_datos_abiertos[[#This Row],[COD_PROGRAMATICO_MGA]],4)</f>
        <v>2201</v>
      </c>
      <c r="G1486" t="s">
        <v>51</v>
      </c>
      <c r="H1486" t="s">
        <v>1389</v>
      </c>
      <c r="I1486" t="s">
        <v>1426</v>
      </c>
      <c r="J1486" t="s">
        <v>1404</v>
      </c>
      <c r="K1486" t="s">
        <v>1392</v>
      </c>
      <c r="L1486" t="s">
        <v>1390</v>
      </c>
      <c r="M1486" t="s">
        <v>1390</v>
      </c>
      <c r="N1486" s="28">
        <v>4233419435</v>
      </c>
      <c r="O1486" s="28">
        <v>4233419435</v>
      </c>
      <c r="P1486" s="28">
        <v>3935945208</v>
      </c>
      <c r="Q1486" s="28" t="str">
        <f>IF(AND(LEN(CUIPO_datos_abiertos[[#This Row],[COD_PROGRAMATICO_MGA]])=7,ISNUMBER(VALUE(CUIPO_datos_abiertos[[#This Row],[COD_PROGRAMATICO_MGA]]))),"VALIDO","")</f>
        <v>VALIDO</v>
      </c>
    </row>
    <row r="1487" spans="1:17" hidden="1" x14ac:dyDescent="0.3">
      <c r="A1487">
        <v>20260601</v>
      </c>
      <c r="B1487" t="s">
        <v>1384</v>
      </c>
      <c r="C1487" t="s">
        <v>1686</v>
      </c>
      <c r="D1487" t="s">
        <v>1386</v>
      </c>
      <c r="E1487" t="s">
        <v>1398</v>
      </c>
      <c r="F1487" t="str">
        <f>LEFT(CUIPO_datos_abiertos[[#This Row],[COD_PROGRAMATICO_MGA]],4)</f>
        <v>4301</v>
      </c>
      <c r="G1487" t="s">
        <v>82</v>
      </c>
      <c r="H1487" t="s">
        <v>1389</v>
      </c>
      <c r="I1487" t="s">
        <v>1390</v>
      </c>
      <c r="J1487" t="s">
        <v>1491</v>
      </c>
      <c r="K1487" t="s">
        <v>1392</v>
      </c>
      <c r="L1487" t="s">
        <v>1390</v>
      </c>
      <c r="M1487" t="s">
        <v>1492</v>
      </c>
      <c r="N1487" s="28">
        <v>424200000</v>
      </c>
      <c r="O1487" s="28">
        <v>424200000</v>
      </c>
      <c r="P1487" s="28">
        <v>424200000</v>
      </c>
      <c r="Q1487" s="28" t="str">
        <f>IF(AND(LEN(CUIPO_datos_abiertos[[#This Row],[COD_PROGRAMATICO_MGA]])=7,ISNUMBER(VALUE(CUIPO_datos_abiertos[[#This Row],[COD_PROGRAMATICO_MGA]]))),"VALIDO","")</f>
        <v>VALIDO</v>
      </c>
    </row>
    <row r="1488" spans="1:17" hidden="1" x14ac:dyDescent="0.3">
      <c r="A1488">
        <v>20260601</v>
      </c>
      <c r="B1488" t="s">
        <v>1384</v>
      </c>
      <c r="C1488" t="s">
        <v>1388</v>
      </c>
      <c r="D1488" t="s">
        <v>1386</v>
      </c>
      <c r="E1488" t="s">
        <v>1402</v>
      </c>
      <c r="F1488" t="str">
        <f>LEFT(CUIPO_datos_abiertos[[#This Row],[COD_PROGRAMATICO_MGA]],4)</f>
        <v>NO A</v>
      </c>
      <c r="G1488" t="s">
        <v>1390</v>
      </c>
      <c r="H1488" t="s">
        <v>1390</v>
      </c>
      <c r="I1488" t="s">
        <v>1390</v>
      </c>
      <c r="J1488" t="s">
        <v>1390</v>
      </c>
      <c r="K1488" t="s">
        <v>1390</v>
      </c>
      <c r="L1488" t="s">
        <v>1390</v>
      </c>
      <c r="M1488" t="s">
        <v>1390</v>
      </c>
      <c r="N1488" s="28">
        <v>277194267126</v>
      </c>
      <c r="O1488" s="28">
        <v>277194267126</v>
      </c>
      <c r="P1488" s="28">
        <v>191183004971</v>
      </c>
      <c r="Q1488" s="28" t="str">
        <f>IF(AND(LEN(CUIPO_datos_abiertos[[#This Row],[COD_PROGRAMATICO_MGA]])=7,ISNUMBER(VALUE(CUIPO_datos_abiertos[[#This Row],[COD_PROGRAMATICO_MGA]]))),"VALIDO","")</f>
        <v/>
      </c>
    </row>
    <row r="1489" spans="1:17" hidden="1" x14ac:dyDescent="0.3">
      <c r="A1489">
        <v>20260601</v>
      </c>
      <c r="B1489" t="s">
        <v>1384</v>
      </c>
      <c r="C1489" t="s">
        <v>1385</v>
      </c>
      <c r="D1489" t="s">
        <v>1386</v>
      </c>
      <c r="E1489" t="s">
        <v>1394</v>
      </c>
      <c r="F1489" t="str">
        <f>LEFT(CUIPO_datos_abiertos[[#This Row],[COD_PROGRAMATICO_MGA]],4)</f>
        <v>0</v>
      </c>
      <c r="G1489" t="s">
        <v>1388</v>
      </c>
      <c r="H1489" t="s">
        <v>1389</v>
      </c>
      <c r="I1489" t="s">
        <v>1405</v>
      </c>
      <c r="J1489" t="s">
        <v>1406</v>
      </c>
      <c r="K1489" t="s">
        <v>1392</v>
      </c>
      <c r="L1489" t="s">
        <v>1390</v>
      </c>
      <c r="M1489" t="s">
        <v>1390</v>
      </c>
      <c r="N1489" s="28">
        <v>42537132</v>
      </c>
      <c r="O1489" s="28">
        <v>42537132</v>
      </c>
      <c r="P1489" s="28">
        <v>35313376</v>
      </c>
      <c r="Q1489" s="28" t="str">
        <f>IF(AND(LEN(CUIPO_datos_abiertos[[#This Row],[COD_PROGRAMATICO_MGA]])=7,ISNUMBER(VALUE(CUIPO_datos_abiertos[[#This Row],[COD_PROGRAMATICO_MGA]]))),"VALIDO","")</f>
        <v/>
      </c>
    </row>
    <row r="1490" spans="1:17" hidden="1" x14ac:dyDescent="0.3">
      <c r="A1490">
        <v>20260601</v>
      </c>
      <c r="B1490" t="s">
        <v>1384</v>
      </c>
      <c r="C1490" t="s">
        <v>1385</v>
      </c>
      <c r="D1490" t="s">
        <v>1386</v>
      </c>
      <c r="E1490" t="s">
        <v>1387</v>
      </c>
      <c r="F1490" t="str">
        <f>LEFT(CUIPO_datos_abiertos[[#This Row],[COD_PROGRAMATICO_MGA]],4)</f>
        <v>0</v>
      </c>
      <c r="G1490" t="s">
        <v>1388</v>
      </c>
      <c r="H1490" t="s">
        <v>1389</v>
      </c>
      <c r="I1490" t="s">
        <v>1390</v>
      </c>
      <c r="J1490" t="s">
        <v>1391</v>
      </c>
      <c r="K1490" t="s">
        <v>1392</v>
      </c>
      <c r="L1490" t="s">
        <v>1390</v>
      </c>
      <c r="M1490" t="s">
        <v>1495</v>
      </c>
      <c r="N1490" s="28">
        <v>7746720</v>
      </c>
      <c r="O1490" s="28">
        <v>7746720</v>
      </c>
      <c r="P1490" s="28">
        <v>7746720</v>
      </c>
      <c r="Q1490" s="28" t="str">
        <f>IF(AND(LEN(CUIPO_datos_abiertos[[#This Row],[COD_PROGRAMATICO_MGA]])=7,ISNUMBER(VALUE(CUIPO_datos_abiertos[[#This Row],[COD_PROGRAMATICO_MGA]]))),"VALIDO","")</f>
        <v/>
      </c>
    </row>
    <row r="1491" spans="1:17" hidden="1" x14ac:dyDescent="0.3">
      <c r="A1491">
        <v>20260601</v>
      </c>
      <c r="B1491" t="s">
        <v>1384</v>
      </c>
      <c r="C1491" t="s">
        <v>1388</v>
      </c>
      <c r="D1491" t="s">
        <v>1386</v>
      </c>
      <c r="E1491" t="s">
        <v>1402</v>
      </c>
      <c r="F1491" t="str">
        <f>LEFT(CUIPO_datos_abiertos[[#This Row],[COD_PROGRAMATICO_MGA]],4)</f>
        <v>NO A</v>
      </c>
      <c r="G1491" t="s">
        <v>1390</v>
      </c>
      <c r="H1491" t="s">
        <v>1390</v>
      </c>
      <c r="I1491" t="s">
        <v>1390</v>
      </c>
      <c r="J1491" t="s">
        <v>1390</v>
      </c>
      <c r="K1491" t="s">
        <v>1390</v>
      </c>
      <c r="L1491" t="s">
        <v>1390</v>
      </c>
      <c r="M1491" t="s">
        <v>1390</v>
      </c>
      <c r="N1491" s="28">
        <v>34818939240</v>
      </c>
      <c r="O1491" s="28">
        <v>13674764565</v>
      </c>
      <c r="P1491" s="28">
        <v>13654770856</v>
      </c>
      <c r="Q1491" s="28" t="str">
        <f>IF(AND(LEN(CUIPO_datos_abiertos[[#This Row],[COD_PROGRAMATICO_MGA]])=7,ISNUMBER(VALUE(CUIPO_datos_abiertos[[#This Row],[COD_PROGRAMATICO_MGA]]))),"VALIDO","")</f>
        <v/>
      </c>
    </row>
    <row r="1492" spans="1:17" hidden="1" x14ac:dyDescent="0.3">
      <c r="A1492">
        <v>20260601</v>
      </c>
      <c r="B1492" t="s">
        <v>1384</v>
      </c>
      <c r="C1492" t="s">
        <v>1401</v>
      </c>
      <c r="D1492" t="s">
        <v>1386</v>
      </c>
      <c r="E1492" t="s">
        <v>1402</v>
      </c>
      <c r="F1492" t="str">
        <f>LEFT(CUIPO_datos_abiertos[[#This Row],[COD_PROGRAMATICO_MGA]],4)</f>
        <v>2201</v>
      </c>
      <c r="G1492" t="s">
        <v>51</v>
      </c>
      <c r="H1492" t="s">
        <v>1389</v>
      </c>
      <c r="I1492" t="s">
        <v>1408</v>
      </c>
      <c r="J1492" t="s">
        <v>1404</v>
      </c>
      <c r="K1492" t="s">
        <v>1392</v>
      </c>
      <c r="L1492" t="s">
        <v>1390</v>
      </c>
      <c r="M1492" t="s">
        <v>1390</v>
      </c>
      <c r="N1492" s="28">
        <v>703135159</v>
      </c>
      <c r="O1492" s="28">
        <v>703135159</v>
      </c>
      <c r="P1492" s="28">
        <v>703135159</v>
      </c>
      <c r="Q1492" s="28" t="str">
        <f>IF(AND(LEN(CUIPO_datos_abiertos[[#This Row],[COD_PROGRAMATICO_MGA]])=7,ISNUMBER(VALUE(CUIPO_datos_abiertos[[#This Row],[COD_PROGRAMATICO_MGA]]))),"VALIDO","")</f>
        <v>VALIDO</v>
      </c>
    </row>
    <row r="1493" spans="1:17" hidden="1" x14ac:dyDescent="0.3">
      <c r="A1493">
        <v>20260601</v>
      </c>
      <c r="B1493" t="s">
        <v>1384</v>
      </c>
      <c r="C1493" t="s">
        <v>1401</v>
      </c>
      <c r="D1493" t="s">
        <v>1386</v>
      </c>
      <c r="E1493" t="s">
        <v>1402</v>
      </c>
      <c r="F1493" t="str">
        <f>LEFT(CUIPO_datos_abiertos[[#This Row],[COD_PROGRAMATICO_MGA]],4)</f>
        <v>2201</v>
      </c>
      <c r="G1493" t="s">
        <v>51</v>
      </c>
      <c r="H1493" t="s">
        <v>1389</v>
      </c>
      <c r="I1493" t="s">
        <v>1408</v>
      </c>
      <c r="J1493" t="s">
        <v>1404</v>
      </c>
      <c r="K1493" t="s">
        <v>1392</v>
      </c>
      <c r="L1493" t="s">
        <v>1390</v>
      </c>
      <c r="M1493" t="s">
        <v>1390</v>
      </c>
      <c r="N1493" s="28">
        <v>4717203045</v>
      </c>
      <c r="O1493" s="28">
        <v>4717203045</v>
      </c>
      <c r="P1493" s="28">
        <v>3148411619</v>
      </c>
      <c r="Q1493" s="28" t="str">
        <f>IF(AND(LEN(CUIPO_datos_abiertos[[#This Row],[COD_PROGRAMATICO_MGA]])=7,ISNUMBER(VALUE(CUIPO_datos_abiertos[[#This Row],[COD_PROGRAMATICO_MGA]]))),"VALIDO","")</f>
        <v>VALIDO</v>
      </c>
    </row>
    <row r="1494" spans="1:17" hidden="1" x14ac:dyDescent="0.3">
      <c r="A1494">
        <v>20260601</v>
      </c>
      <c r="B1494" t="s">
        <v>1384</v>
      </c>
      <c r="C1494" t="s">
        <v>1401</v>
      </c>
      <c r="D1494" t="s">
        <v>1386</v>
      </c>
      <c r="E1494" t="s">
        <v>1402</v>
      </c>
      <c r="F1494" t="str">
        <f>LEFT(CUIPO_datos_abiertos[[#This Row],[COD_PROGRAMATICO_MGA]],4)</f>
        <v>2201</v>
      </c>
      <c r="G1494" t="s">
        <v>51</v>
      </c>
      <c r="H1494" t="s">
        <v>1389</v>
      </c>
      <c r="I1494" t="s">
        <v>1408</v>
      </c>
      <c r="J1494" t="s">
        <v>1404</v>
      </c>
      <c r="K1494" t="s">
        <v>1392</v>
      </c>
      <c r="L1494" t="s">
        <v>1390</v>
      </c>
      <c r="M1494" t="s">
        <v>1390</v>
      </c>
      <c r="N1494" s="28">
        <v>5409464</v>
      </c>
      <c r="O1494" s="28">
        <v>5409464</v>
      </c>
      <c r="P1494" s="28">
        <v>5409464</v>
      </c>
      <c r="Q1494" s="28" t="str">
        <f>IF(AND(LEN(CUIPO_datos_abiertos[[#This Row],[COD_PROGRAMATICO_MGA]])=7,ISNUMBER(VALUE(CUIPO_datos_abiertos[[#This Row],[COD_PROGRAMATICO_MGA]]))),"VALIDO","")</f>
        <v>VALIDO</v>
      </c>
    </row>
    <row r="1495" spans="1:17" hidden="1" x14ac:dyDescent="0.3">
      <c r="A1495">
        <v>20260601</v>
      </c>
      <c r="B1495" t="s">
        <v>1384</v>
      </c>
      <c r="C1495" t="s">
        <v>1583</v>
      </c>
      <c r="D1495" t="s">
        <v>1386</v>
      </c>
      <c r="E1495" t="s">
        <v>1398</v>
      </c>
      <c r="F1495" t="str">
        <f>LEFT(CUIPO_datos_abiertos[[#This Row],[COD_PROGRAMATICO_MGA]],4)</f>
        <v>4301</v>
      </c>
      <c r="G1495" t="s">
        <v>82</v>
      </c>
      <c r="H1495" t="s">
        <v>1389</v>
      </c>
      <c r="I1495" t="s">
        <v>1390</v>
      </c>
      <c r="J1495" t="s">
        <v>1491</v>
      </c>
      <c r="K1495" t="s">
        <v>1392</v>
      </c>
      <c r="L1495" t="s">
        <v>1390</v>
      </c>
      <c r="M1495" t="s">
        <v>1492</v>
      </c>
      <c r="N1495" s="28">
        <v>168000000</v>
      </c>
      <c r="O1495" s="28">
        <v>168000000</v>
      </c>
      <c r="P1495" s="28">
        <v>168000000</v>
      </c>
      <c r="Q1495" s="28" t="str">
        <f>IF(AND(LEN(CUIPO_datos_abiertos[[#This Row],[COD_PROGRAMATICO_MGA]])=7,ISNUMBER(VALUE(CUIPO_datos_abiertos[[#This Row],[COD_PROGRAMATICO_MGA]]))),"VALIDO","")</f>
        <v>VALIDO</v>
      </c>
    </row>
    <row r="1496" spans="1:17" hidden="1" x14ac:dyDescent="0.3">
      <c r="A1496">
        <v>20260601</v>
      </c>
      <c r="B1496" t="s">
        <v>1384</v>
      </c>
      <c r="C1496" t="s">
        <v>1388</v>
      </c>
      <c r="D1496" t="s">
        <v>1397</v>
      </c>
      <c r="E1496" t="s">
        <v>1398</v>
      </c>
      <c r="F1496" t="str">
        <f>LEFT(CUIPO_datos_abiertos[[#This Row],[COD_PROGRAMATICO_MGA]],4)</f>
        <v>NO A</v>
      </c>
      <c r="G1496" t="s">
        <v>1390</v>
      </c>
      <c r="H1496" t="s">
        <v>1390</v>
      </c>
      <c r="I1496" t="s">
        <v>1390</v>
      </c>
      <c r="J1496" t="s">
        <v>1390</v>
      </c>
      <c r="K1496" t="s">
        <v>1390</v>
      </c>
      <c r="L1496" t="s">
        <v>1390</v>
      </c>
      <c r="M1496" t="s">
        <v>1390</v>
      </c>
      <c r="N1496" s="28">
        <v>565000000</v>
      </c>
      <c r="O1496" s="28">
        <v>565000000</v>
      </c>
      <c r="P1496" s="28">
        <v>565000000</v>
      </c>
      <c r="Q1496" s="28" t="str">
        <f>IF(AND(LEN(CUIPO_datos_abiertos[[#This Row],[COD_PROGRAMATICO_MGA]])=7,ISNUMBER(VALUE(CUIPO_datos_abiertos[[#This Row],[COD_PROGRAMATICO_MGA]]))),"VALIDO","")</f>
        <v/>
      </c>
    </row>
    <row r="1497" spans="1:17" hidden="1" x14ac:dyDescent="0.3">
      <c r="A1497">
        <v>20260601</v>
      </c>
      <c r="B1497" t="s">
        <v>1384</v>
      </c>
      <c r="C1497" t="s">
        <v>1689</v>
      </c>
      <c r="D1497" t="s">
        <v>1386</v>
      </c>
      <c r="E1497" t="s">
        <v>1398</v>
      </c>
      <c r="F1497" t="str">
        <f>LEFT(CUIPO_datos_abiertos[[#This Row],[COD_PROGRAMATICO_MGA]],4)</f>
        <v>2302</v>
      </c>
      <c r="G1497" t="s">
        <v>184</v>
      </c>
      <c r="H1497" t="s">
        <v>1411</v>
      </c>
      <c r="I1497" t="s">
        <v>1390</v>
      </c>
      <c r="J1497" t="s">
        <v>1412</v>
      </c>
      <c r="K1497" t="s">
        <v>1392</v>
      </c>
      <c r="L1497" t="s">
        <v>1390</v>
      </c>
      <c r="M1497" t="s">
        <v>1390</v>
      </c>
      <c r="N1497" s="28">
        <v>67000875</v>
      </c>
      <c r="O1497" s="28">
        <v>36815958</v>
      </c>
      <c r="P1497" s="28">
        <v>36815958</v>
      </c>
      <c r="Q1497" s="28" t="str">
        <f>IF(AND(LEN(CUIPO_datos_abiertos[[#This Row],[COD_PROGRAMATICO_MGA]])=7,ISNUMBER(VALUE(CUIPO_datos_abiertos[[#This Row],[COD_PROGRAMATICO_MGA]]))),"VALIDO","")</f>
        <v>VALIDO</v>
      </c>
    </row>
    <row r="1498" spans="1:17" hidden="1" x14ac:dyDescent="0.3">
      <c r="A1498">
        <v>20260601</v>
      </c>
      <c r="B1498" t="s">
        <v>1384</v>
      </c>
      <c r="C1498" t="s">
        <v>1388</v>
      </c>
      <c r="D1498" t="s">
        <v>1386</v>
      </c>
      <c r="E1498" t="s">
        <v>1443</v>
      </c>
      <c r="F1498" t="str">
        <f>LEFT(CUIPO_datos_abiertos[[#This Row],[COD_PROGRAMATICO_MGA]],4)</f>
        <v>0</v>
      </c>
      <c r="G1498" t="s">
        <v>1388</v>
      </c>
      <c r="H1498" t="s">
        <v>1389</v>
      </c>
      <c r="I1498" t="s">
        <v>1390</v>
      </c>
      <c r="J1498" t="s">
        <v>1391</v>
      </c>
      <c r="K1498" t="s">
        <v>1392</v>
      </c>
      <c r="L1498" t="s">
        <v>1390</v>
      </c>
      <c r="M1498" t="s">
        <v>1390</v>
      </c>
      <c r="N1498" s="28">
        <v>23189925</v>
      </c>
      <c r="O1498" s="28">
        <v>23189925</v>
      </c>
      <c r="P1498" s="28">
        <v>23189925</v>
      </c>
      <c r="Q1498" s="28" t="str">
        <f>IF(AND(LEN(CUIPO_datos_abiertos[[#This Row],[COD_PROGRAMATICO_MGA]])=7,ISNUMBER(VALUE(CUIPO_datos_abiertos[[#This Row],[COD_PROGRAMATICO_MGA]]))),"VALIDO","")</f>
        <v/>
      </c>
    </row>
    <row r="1499" spans="1:17" hidden="1" x14ac:dyDescent="0.3">
      <c r="A1499">
        <v>20260601</v>
      </c>
      <c r="B1499" t="s">
        <v>1384</v>
      </c>
      <c r="C1499" t="s">
        <v>1605</v>
      </c>
      <c r="D1499" t="s">
        <v>1386</v>
      </c>
      <c r="E1499" t="s">
        <v>1394</v>
      </c>
      <c r="F1499" t="str">
        <f>LEFT(CUIPO_datos_abiertos[[#This Row],[COD_PROGRAMATICO_MGA]],4)</f>
        <v>1903</v>
      </c>
      <c r="G1499" t="s">
        <v>1537</v>
      </c>
      <c r="H1499" t="s">
        <v>1419</v>
      </c>
      <c r="I1499" t="s">
        <v>1420</v>
      </c>
      <c r="J1499" t="s">
        <v>1462</v>
      </c>
      <c r="K1499" t="s">
        <v>1392</v>
      </c>
      <c r="L1499" t="s">
        <v>1390</v>
      </c>
      <c r="M1499" t="s">
        <v>1390</v>
      </c>
      <c r="N1499" s="28">
        <v>27000000</v>
      </c>
      <c r="O1499" s="28">
        <v>0</v>
      </c>
      <c r="P1499" s="28">
        <v>0</v>
      </c>
      <c r="Q1499" s="28" t="str">
        <f>IF(AND(LEN(CUIPO_datos_abiertos[[#This Row],[COD_PROGRAMATICO_MGA]])=7,ISNUMBER(VALUE(CUIPO_datos_abiertos[[#This Row],[COD_PROGRAMATICO_MGA]]))),"VALIDO","")</f>
        <v>VALIDO</v>
      </c>
    </row>
    <row r="1500" spans="1:17" hidden="1" x14ac:dyDescent="0.3">
      <c r="A1500">
        <v>20260601</v>
      </c>
      <c r="B1500" t="s">
        <v>1384</v>
      </c>
      <c r="C1500" t="s">
        <v>1388</v>
      </c>
      <c r="D1500" t="s">
        <v>1386</v>
      </c>
      <c r="E1500" t="s">
        <v>1394</v>
      </c>
      <c r="F1500" t="str">
        <f>LEFT(CUIPO_datos_abiertos[[#This Row],[COD_PROGRAMATICO_MGA]],4)</f>
        <v>1903</v>
      </c>
      <c r="G1500" t="s">
        <v>1399</v>
      </c>
      <c r="H1500" t="s">
        <v>1389</v>
      </c>
      <c r="I1500" t="s">
        <v>1400</v>
      </c>
      <c r="J1500" t="s">
        <v>1396</v>
      </c>
      <c r="K1500" t="s">
        <v>1392</v>
      </c>
      <c r="L1500" t="s">
        <v>1390</v>
      </c>
      <c r="M1500" t="s">
        <v>1495</v>
      </c>
      <c r="N1500" s="28">
        <v>2634200</v>
      </c>
      <c r="O1500" s="28">
        <v>2634200</v>
      </c>
      <c r="P1500" s="28">
        <v>2634200</v>
      </c>
      <c r="Q1500" s="28" t="str">
        <f>IF(AND(LEN(CUIPO_datos_abiertos[[#This Row],[COD_PROGRAMATICO_MGA]])=7,ISNUMBER(VALUE(CUIPO_datos_abiertos[[#This Row],[COD_PROGRAMATICO_MGA]]))),"VALIDO","")</f>
        <v>VALIDO</v>
      </c>
    </row>
    <row r="1501" spans="1:17" hidden="1" x14ac:dyDescent="0.3">
      <c r="A1501">
        <v>20260601</v>
      </c>
      <c r="B1501" t="s">
        <v>1384</v>
      </c>
      <c r="C1501" t="s">
        <v>1542</v>
      </c>
      <c r="D1501" t="s">
        <v>1397</v>
      </c>
      <c r="E1501" t="s">
        <v>1398</v>
      </c>
      <c r="F1501" t="str">
        <f>LEFT(CUIPO_datos_abiertos[[#This Row],[COD_PROGRAMATICO_MGA]],4)</f>
        <v>4599</v>
      </c>
      <c r="G1501" t="s">
        <v>86</v>
      </c>
      <c r="H1501" t="s">
        <v>1414</v>
      </c>
      <c r="I1501" t="s">
        <v>1390</v>
      </c>
      <c r="J1501" t="s">
        <v>1501</v>
      </c>
      <c r="K1501" t="s">
        <v>1392</v>
      </c>
      <c r="L1501" t="s">
        <v>1390</v>
      </c>
      <c r="M1501" t="s">
        <v>1390</v>
      </c>
      <c r="N1501" s="28">
        <v>61835000</v>
      </c>
      <c r="O1501" s="28">
        <v>61835000</v>
      </c>
      <c r="P1501" s="28">
        <v>61835000</v>
      </c>
      <c r="Q1501" s="28" t="str">
        <f>IF(AND(LEN(CUIPO_datos_abiertos[[#This Row],[COD_PROGRAMATICO_MGA]])=7,ISNUMBER(VALUE(CUIPO_datos_abiertos[[#This Row],[COD_PROGRAMATICO_MGA]]))),"VALIDO","")</f>
        <v>VALIDO</v>
      </c>
    </row>
    <row r="1502" spans="1:17" hidden="1" x14ac:dyDescent="0.3">
      <c r="A1502">
        <v>20260601</v>
      </c>
      <c r="B1502" t="s">
        <v>1384</v>
      </c>
      <c r="C1502" t="s">
        <v>1388</v>
      </c>
      <c r="D1502" t="s">
        <v>1386</v>
      </c>
      <c r="E1502" t="s">
        <v>1394</v>
      </c>
      <c r="F1502" t="str">
        <f>LEFT(CUIPO_datos_abiertos[[#This Row],[COD_PROGRAMATICO_MGA]],4)</f>
        <v>1903</v>
      </c>
      <c r="G1502" t="s">
        <v>1399</v>
      </c>
      <c r="H1502" t="s">
        <v>1389</v>
      </c>
      <c r="I1502" t="s">
        <v>1400</v>
      </c>
      <c r="J1502" t="s">
        <v>1396</v>
      </c>
      <c r="K1502" t="s">
        <v>1392</v>
      </c>
      <c r="L1502" t="s">
        <v>1390</v>
      </c>
      <c r="M1502" t="s">
        <v>1409</v>
      </c>
      <c r="N1502" s="28">
        <v>15733500</v>
      </c>
      <c r="O1502" s="28">
        <v>15733500</v>
      </c>
      <c r="P1502" s="28">
        <v>15733500</v>
      </c>
      <c r="Q1502" s="28" t="str">
        <f>IF(AND(LEN(CUIPO_datos_abiertos[[#This Row],[COD_PROGRAMATICO_MGA]])=7,ISNUMBER(VALUE(CUIPO_datos_abiertos[[#This Row],[COD_PROGRAMATICO_MGA]]))),"VALIDO","")</f>
        <v>VALIDO</v>
      </c>
    </row>
    <row r="1503" spans="1:17" hidden="1" x14ac:dyDescent="0.3">
      <c r="A1503">
        <v>20260601</v>
      </c>
      <c r="B1503" t="s">
        <v>1384</v>
      </c>
      <c r="C1503" t="s">
        <v>1388</v>
      </c>
      <c r="D1503" t="s">
        <v>1386</v>
      </c>
      <c r="E1503" t="s">
        <v>1398</v>
      </c>
      <c r="F1503" t="str">
        <f>LEFT(CUIPO_datos_abiertos[[#This Row],[COD_PROGRAMATICO_MGA]],4)</f>
        <v>NO A</v>
      </c>
      <c r="G1503" t="s">
        <v>1390</v>
      </c>
      <c r="H1503" t="s">
        <v>1390</v>
      </c>
      <c r="I1503" t="s">
        <v>1390</v>
      </c>
      <c r="J1503" t="s">
        <v>1390</v>
      </c>
      <c r="K1503" t="s">
        <v>1390</v>
      </c>
      <c r="L1503" t="s">
        <v>1390</v>
      </c>
      <c r="M1503" t="s">
        <v>1390</v>
      </c>
      <c r="N1503" s="28">
        <v>26258617549</v>
      </c>
      <c r="O1503" s="28">
        <v>11340993686</v>
      </c>
      <c r="P1503" s="28">
        <v>11340993686</v>
      </c>
      <c r="Q1503" s="28" t="str">
        <f>IF(AND(LEN(CUIPO_datos_abiertos[[#This Row],[COD_PROGRAMATICO_MGA]])=7,ISNUMBER(VALUE(CUIPO_datos_abiertos[[#This Row],[COD_PROGRAMATICO_MGA]]))),"VALIDO","")</f>
        <v/>
      </c>
    </row>
    <row r="1504" spans="1:17" hidden="1" x14ac:dyDescent="0.3">
      <c r="A1504">
        <v>20260601</v>
      </c>
      <c r="B1504" t="s">
        <v>1384</v>
      </c>
      <c r="C1504" t="s">
        <v>1385</v>
      </c>
      <c r="D1504" t="s">
        <v>1386</v>
      </c>
      <c r="E1504" t="s">
        <v>1394</v>
      </c>
      <c r="F1504" t="str">
        <f>LEFT(CUIPO_datos_abiertos[[#This Row],[COD_PROGRAMATICO_MGA]],4)</f>
        <v>0</v>
      </c>
      <c r="G1504" t="s">
        <v>1388</v>
      </c>
      <c r="H1504" t="s">
        <v>1389</v>
      </c>
      <c r="I1504" t="s">
        <v>1405</v>
      </c>
      <c r="J1504" t="s">
        <v>1722</v>
      </c>
      <c r="K1504" t="s">
        <v>1392</v>
      </c>
      <c r="L1504" t="s">
        <v>1390</v>
      </c>
      <c r="M1504" t="s">
        <v>1390</v>
      </c>
      <c r="N1504" s="28">
        <v>197432410</v>
      </c>
      <c r="O1504" s="28">
        <v>197432410</v>
      </c>
      <c r="P1504" s="28">
        <v>182783069</v>
      </c>
      <c r="Q1504" s="28" t="str">
        <f>IF(AND(LEN(CUIPO_datos_abiertos[[#This Row],[COD_PROGRAMATICO_MGA]])=7,ISNUMBER(VALUE(CUIPO_datos_abiertos[[#This Row],[COD_PROGRAMATICO_MGA]]))),"VALIDO","")</f>
        <v/>
      </c>
    </row>
    <row r="1505" spans="1:17" hidden="1" x14ac:dyDescent="0.3">
      <c r="A1505">
        <v>20260601</v>
      </c>
      <c r="B1505" t="s">
        <v>1384</v>
      </c>
      <c r="C1505" t="s">
        <v>1453</v>
      </c>
      <c r="D1505" t="s">
        <v>1397</v>
      </c>
      <c r="E1505" t="s">
        <v>1398</v>
      </c>
      <c r="F1505" t="str">
        <f>LEFT(CUIPO_datos_abiertos[[#This Row],[COD_PROGRAMATICO_MGA]],4)</f>
        <v>2102</v>
      </c>
      <c r="G1505" t="s">
        <v>90</v>
      </c>
      <c r="H1505" t="s">
        <v>1389</v>
      </c>
      <c r="I1505" t="s">
        <v>1390</v>
      </c>
      <c r="J1505" t="s">
        <v>1425</v>
      </c>
      <c r="K1505" t="s">
        <v>1392</v>
      </c>
      <c r="L1505" t="s">
        <v>1390</v>
      </c>
      <c r="M1505" t="s">
        <v>1390</v>
      </c>
      <c r="N1505" s="28">
        <v>1092325482</v>
      </c>
      <c r="O1505" s="28">
        <v>1092325482</v>
      </c>
      <c r="P1505" s="28">
        <v>1092325482</v>
      </c>
      <c r="Q1505" s="28" t="str">
        <f>IF(AND(LEN(CUIPO_datos_abiertos[[#This Row],[COD_PROGRAMATICO_MGA]])=7,ISNUMBER(VALUE(CUIPO_datos_abiertos[[#This Row],[COD_PROGRAMATICO_MGA]]))),"VALIDO","")</f>
        <v>VALIDO</v>
      </c>
    </row>
    <row r="1506" spans="1:17" hidden="1" x14ac:dyDescent="0.3">
      <c r="A1506">
        <v>20260601</v>
      </c>
      <c r="B1506" t="s">
        <v>1384</v>
      </c>
      <c r="C1506" t="s">
        <v>1388</v>
      </c>
      <c r="D1506" t="s">
        <v>1397</v>
      </c>
      <c r="E1506" t="s">
        <v>1398</v>
      </c>
      <c r="F1506" t="str">
        <f>LEFT(CUIPO_datos_abiertos[[#This Row],[COD_PROGRAMATICO_MGA]],4)</f>
        <v>NO A</v>
      </c>
      <c r="G1506" t="s">
        <v>1390</v>
      </c>
      <c r="H1506" t="s">
        <v>1390</v>
      </c>
      <c r="I1506" t="s">
        <v>1390</v>
      </c>
      <c r="J1506" t="s">
        <v>1390</v>
      </c>
      <c r="K1506" t="s">
        <v>1390</v>
      </c>
      <c r="L1506" t="s">
        <v>1390</v>
      </c>
      <c r="M1506" t="s">
        <v>1390</v>
      </c>
      <c r="N1506" s="28">
        <v>41797501</v>
      </c>
      <c r="O1506" s="28">
        <v>41797501</v>
      </c>
      <c r="P1506" s="28">
        <v>41797501</v>
      </c>
      <c r="Q1506" s="28" t="str">
        <f>IF(AND(LEN(CUIPO_datos_abiertos[[#This Row],[COD_PROGRAMATICO_MGA]])=7,ISNUMBER(VALUE(CUIPO_datos_abiertos[[#This Row],[COD_PROGRAMATICO_MGA]]))),"VALIDO","")</f>
        <v/>
      </c>
    </row>
    <row r="1507" spans="1:17" hidden="1" x14ac:dyDescent="0.3">
      <c r="A1507">
        <v>20260601</v>
      </c>
      <c r="B1507" t="s">
        <v>1384</v>
      </c>
      <c r="C1507" t="s">
        <v>1388</v>
      </c>
      <c r="D1507" t="s">
        <v>1386</v>
      </c>
      <c r="E1507" t="s">
        <v>1402</v>
      </c>
      <c r="F1507" t="str">
        <f>LEFT(CUIPO_datos_abiertos[[#This Row],[COD_PROGRAMATICO_MGA]],4)</f>
        <v>NO A</v>
      </c>
      <c r="G1507" t="s">
        <v>1390</v>
      </c>
      <c r="H1507" t="s">
        <v>1390</v>
      </c>
      <c r="I1507" t="s">
        <v>1390</v>
      </c>
      <c r="J1507" t="s">
        <v>1390</v>
      </c>
      <c r="K1507" t="s">
        <v>1390</v>
      </c>
      <c r="L1507" t="s">
        <v>1390</v>
      </c>
      <c r="M1507" t="s">
        <v>1390</v>
      </c>
      <c r="N1507" s="28">
        <v>80818207220</v>
      </c>
      <c r="O1507" s="28">
        <v>55372854309</v>
      </c>
      <c r="P1507" s="28">
        <v>50010119282</v>
      </c>
      <c r="Q1507" s="28" t="str">
        <f>IF(AND(LEN(CUIPO_datos_abiertos[[#This Row],[COD_PROGRAMATICO_MGA]])=7,ISNUMBER(VALUE(CUIPO_datos_abiertos[[#This Row],[COD_PROGRAMATICO_MGA]]))),"VALIDO","")</f>
        <v/>
      </c>
    </row>
    <row r="1508" spans="1:17" hidden="1" x14ac:dyDescent="0.3">
      <c r="A1508">
        <v>20260601</v>
      </c>
      <c r="B1508" t="s">
        <v>1384</v>
      </c>
      <c r="C1508" t="s">
        <v>1388</v>
      </c>
      <c r="D1508" t="s">
        <v>1386</v>
      </c>
      <c r="E1508" t="s">
        <v>1394</v>
      </c>
      <c r="F1508" t="str">
        <f>LEFT(CUIPO_datos_abiertos[[#This Row],[COD_PROGRAMATICO_MGA]],4)</f>
        <v>0</v>
      </c>
      <c r="G1508" t="s">
        <v>1388</v>
      </c>
      <c r="H1508" t="s">
        <v>1419</v>
      </c>
      <c r="I1508" t="s">
        <v>1405</v>
      </c>
      <c r="J1508" t="s">
        <v>1449</v>
      </c>
      <c r="K1508" t="s">
        <v>1392</v>
      </c>
      <c r="L1508" t="s">
        <v>1390</v>
      </c>
      <c r="M1508" t="s">
        <v>1390</v>
      </c>
      <c r="N1508" s="28">
        <v>13599320</v>
      </c>
      <c r="O1508" s="28">
        <v>0</v>
      </c>
      <c r="P1508" s="28">
        <v>0</v>
      </c>
      <c r="Q1508" s="28" t="str">
        <f>IF(AND(LEN(CUIPO_datos_abiertos[[#This Row],[COD_PROGRAMATICO_MGA]])=7,ISNUMBER(VALUE(CUIPO_datos_abiertos[[#This Row],[COD_PROGRAMATICO_MGA]]))),"VALIDO","")</f>
        <v/>
      </c>
    </row>
    <row r="1509" spans="1:17" hidden="1" x14ac:dyDescent="0.3">
      <c r="A1509">
        <v>20260601</v>
      </c>
      <c r="B1509" t="s">
        <v>1384</v>
      </c>
      <c r="C1509" t="s">
        <v>1564</v>
      </c>
      <c r="D1509" t="s">
        <v>1386</v>
      </c>
      <c r="E1509" t="s">
        <v>1402</v>
      </c>
      <c r="F1509" t="str">
        <f>LEFT(CUIPO_datos_abiertos[[#This Row],[COD_PROGRAMATICO_MGA]],4)</f>
        <v>2201</v>
      </c>
      <c r="G1509" t="s">
        <v>141</v>
      </c>
      <c r="H1509" t="s">
        <v>1530</v>
      </c>
      <c r="I1509" t="s">
        <v>1565</v>
      </c>
      <c r="J1509" t="s">
        <v>1404</v>
      </c>
      <c r="K1509" t="s">
        <v>1392</v>
      </c>
      <c r="L1509" t="s">
        <v>1390</v>
      </c>
      <c r="M1509" t="s">
        <v>1390</v>
      </c>
      <c r="N1509" s="28">
        <v>1054759012</v>
      </c>
      <c r="O1509" s="28">
        <v>325548210</v>
      </c>
      <c r="P1509" s="28">
        <v>325548210</v>
      </c>
      <c r="Q1509" s="28" t="str">
        <f>IF(AND(LEN(CUIPO_datos_abiertos[[#This Row],[COD_PROGRAMATICO_MGA]])=7,ISNUMBER(VALUE(CUIPO_datos_abiertos[[#This Row],[COD_PROGRAMATICO_MGA]]))),"VALIDO","")</f>
        <v>VALIDO</v>
      </c>
    </row>
    <row r="1510" spans="1:17" hidden="1" x14ac:dyDescent="0.3">
      <c r="A1510">
        <v>20260601</v>
      </c>
      <c r="B1510" t="s">
        <v>1384</v>
      </c>
      <c r="C1510" t="s">
        <v>1388</v>
      </c>
      <c r="D1510" t="s">
        <v>1386</v>
      </c>
      <c r="E1510" t="s">
        <v>1398</v>
      </c>
      <c r="F1510" t="str">
        <f>LEFT(CUIPO_datos_abiertos[[#This Row],[COD_PROGRAMATICO_MGA]],4)</f>
        <v>NO A</v>
      </c>
      <c r="G1510" t="s">
        <v>1390</v>
      </c>
      <c r="H1510" t="s">
        <v>1390</v>
      </c>
      <c r="I1510" t="s">
        <v>1390</v>
      </c>
      <c r="J1510" t="s">
        <v>1390</v>
      </c>
      <c r="K1510" t="s">
        <v>1390</v>
      </c>
      <c r="L1510" t="s">
        <v>1390</v>
      </c>
      <c r="M1510" t="s">
        <v>1390</v>
      </c>
      <c r="N1510" s="28">
        <v>790137907</v>
      </c>
      <c r="O1510" s="28">
        <v>790137907</v>
      </c>
      <c r="P1510" s="28">
        <v>684224921</v>
      </c>
      <c r="Q1510" s="28" t="str">
        <f>IF(AND(LEN(CUIPO_datos_abiertos[[#This Row],[COD_PROGRAMATICO_MGA]])=7,ISNUMBER(VALUE(CUIPO_datos_abiertos[[#This Row],[COD_PROGRAMATICO_MGA]]))),"VALIDO","")</f>
        <v/>
      </c>
    </row>
    <row r="1511" spans="1:17" hidden="1" x14ac:dyDescent="0.3">
      <c r="A1511">
        <v>20260601</v>
      </c>
      <c r="B1511" t="s">
        <v>1384</v>
      </c>
      <c r="C1511" t="s">
        <v>1515</v>
      </c>
      <c r="D1511" t="s">
        <v>1386</v>
      </c>
      <c r="E1511" t="s">
        <v>1394</v>
      </c>
      <c r="F1511" t="str">
        <f>LEFT(CUIPO_datos_abiertos[[#This Row],[COD_PROGRAMATICO_MGA]],4)</f>
        <v>0</v>
      </c>
      <c r="G1511" t="s">
        <v>1388</v>
      </c>
      <c r="H1511" t="s">
        <v>1661</v>
      </c>
      <c r="I1511" t="s">
        <v>1405</v>
      </c>
      <c r="J1511" t="s">
        <v>1391</v>
      </c>
      <c r="K1511" t="s">
        <v>1392</v>
      </c>
      <c r="L1511" t="s">
        <v>1390</v>
      </c>
      <c r="M1511" t="s">
        <v>1390</v>
      </c>
      <c r="N1511" s="28">
        <v>201969299</v>
      </c>
      <c r="O1511" s="28">
        <v>170867394</v>
      </c>
      <c r="P1511" s="28">
        <v>170643104</v>
      </c>
      <c r="Q1511" s="28" t="str">
        <f>IF(AND(LEN(CUIPO_datos_abiertos[[#This Row],[COD_PROGRAMATICO_MGA]])=7,ISNUMBER(VALUE(CUIPO_datos_abiertos[[#This Row],[COD_PROGRAMATICO_MGA]]))),"VALIDO","")</f>
        <v/>
      </c>
    </row>
    <row r="1512" spans="1:17" hidden="1" x14ac:dyDescent="0.3">
      <c r="A1512">
        <v>20260601</v>
      </c>
      <c r="B1512" t="s">
        <v>1384</v>
      </c>
      <c r="C1512" t="s">
        <v>1388</v>
      </c>
      <c r="D1512" t="s">
        <v>1386</v>
      </c>
      <c r="E1512" t="s">
        <v>1398</v>
      </c>
      <c r="F1512" t="str">
        <f>LEFT(CUIPO_datos_abiertos[[#This Row],[COD_PROGRAMATICO_MGA]],4)</f>
        <v>0</v>
      </c>
      <c r="G1512" t="s">
        <v>1388</v>
      </c>
      <c r="H1512" t="s">
        <v>1707</v>
      </c>
      <c r="I1512" t="s">
        <v>1390</v>
      </c>
      <c r="J1512" t="s">
        <v>1391</v>
      </c>
      <c r="K1512" t="s">
        <v>1392</v>
      </c>
      <c r="L1512" t="s">
        <v>1390</v>
      </c>
      <c r="M1512" t="s">
        <v>1390</v>
      </c>
      <c r="N1512" s="28">
        <v>850000000</v>
      </c>
      <c r="O1512" s="28">
        <v>147030709</v>
      </c>
      <c r="P1512" s="28">
        <v>147030709</v>
      </c>
      <c r="Q1512" s="28" t="str">
        <f>IF(AND(LEN(CUIPO_datos_abiertos[[#This Row],[COD_PROGRAMATICO_MGA]])=7,ISNUMBER(VALUE(CUIPO_datos_abiertos[[#This Row],[COD_PROGRAMATICO_MGA]]))),"VALIDO","")</f>
        <v/>
      </c>
    </row>
    <row r="1513" spans="1:17" hidden="1" x14ac:dyDescent="0.3">
      <c r="A1513">
        <v>20260601</v>
      </c>
      <c r="B1513" t="s">
        <v>1384</v>
      </c>
      <c r="C1513" t="s">
        <v>1388</v>
      </c>
      <c r="D1513" t="s">
        <v>1386</v>
      </c>
      <c r="E1513" t="s">
        <v>1394</v>
      </c>
      <c r="F1513" t="str">
        <f>LEFT(CUIPO_datos_abiertos[[#This Row],[COD_PROGRAMATICO_MGA]],4)</f>
        <v>NO A</v>
      </c>
      <c r="G1513" t="s">
        <v>1390</v>
      </c>
      <c r="H1513" t="s">
        <v>1390</v>
      </c>
      <c r="I1513" t="s">
        <v>1390</v>
      </c>
      <c r="J1513" t="s">
        <v>1390</v>
      </c>
      <c r="K1513" t="s">
        <v>1390</v>
      </c>
      <c r="L1513" t="s">
        <v>1390</v>
      </c>
      <c r="M1513" t="s">
        <v>1390</v>
      </c>
      <c r="N1513" s="28">
        <v>1139632401</v>
      </c>
      <c r="O1513" s="28">
        <v>699215201</v>
      </c>
      <c r="P1513" s="28">
        <v>623727974</v>
      </c>
      <c r="Q1513" s="28" t="str">
        <f>IF(AND(LEN(CUIPO_datos_abiertos[[#This Row],[COD_PROGRAMATICO_MGA]])=7,ISNUMBER(VALUE(CUIPO_datos_abiertos[[#This Row],[COD_PROGRAMATICO_MGA]]))),"VALIDO","")</f>
        <v/>
      </c>
    </row>
    <row r="1514" spans="1:17" x14ac:dyDescent="0.3">
      <c r="A1514">
        <v>20260601</v>
      </c>
      <c r="B1514" t="s">
        <v>1384</v>
      </c>
      <c r="C1514" t="s">
        <v>1467</v>
      </c>
      <c r="D1514" t="s">
        <v>1386</v>
      </c>
      <c r="E1514" t="s">
        <v>1394</v>
      </c>
      <c r="F1514" t="str">
        <f>LEFT(CUIPO_datos_abiertos[[#This Row],[COD_PROGRAMATICO_MGA]],4)</f>
        <v>1905</v>
      </c>
      <c r="G1514" t="s">
        <v>1792</v>
      </c>
      <c r="H1514" t="s">
        <v>1419</v>
      </c>
      <c r="I1514" t="s">
        <v>1496</v>
      </c>
      <c r="J1514" t="s">
        <v>1462</v>
      </c>
      <c r="K1514" t="s">
        <v>1392</v>
      </c>
      <c r="L1514" t="s">
        <v>1390</v>
      </c>
      <c r="M1514" t="s">
        <v>1390</v>
      </c>
      <c r="N1514" s="28">
        <v>15859458</v>
      </c>
      <c r="O1514" s="28">
        <v>5286486</v>
      </c>
      <c r="P1514" s="28">
        <v>5286486</v>
      </c>
      <c r="Q1514" s="28" t="str">
        <f>IF(AND(LEN(CUIPO_datos_abiertos[[#This Row],[COD_PROGRAMATICO_MGA]])=7,ISNUMBER(VALUE(CUIPO_datos_abiertos[[#This Row],[COD_PROGRAMATICO_MGA]]))),"VALIDO","")</f>
        <v>VALIDO</v>
      </c>
    </row>
    <row r="1515" spans="1:17" hidden="1" x14ac:dyDescent="0.3">
      <c r="A1515">
        <v>20260601</v>
      </c>
      <c r="B1515" t="s">
        <v>1384</v>
      </c>
      <c r="C1515" t="s">
        <v>1388</v>
      </c>
      <c r="D1515" t="s">
        <v>1386</v>
      </c>
      <c r="E1515" t="s">
        <v>1387</v>
      </c>
      <c r="F1515" t="str">
        <f>LEFT(CUIPO_datos_abiertos[[#This Row],[COD_PROGRAMATICO_MGA]],4)</f>
        <v>NO A</v>
      </c>
      <c r="G1515" t="s">
        <v>1390</v>
      </c>
      <c r="H1515" t="s">
        <v>1390</v>
      </c>
      <c r="I1515" t="s">
        <v>1390</v>
      </c>
      <c r="J1515" t="s">
        <v>1390</v>
      </c>
      <c r="K1515" t="s">
        <v>1390</v>
      </c>
      <c r="L1515" t="s">
        <v>1390</v>
      </c>
      <c r="M1515" t="s">
        <v>1390</v>
      </c>
      <c r="N1515" s="28">
        <v>494832640</v>
      </c>
      <c r="O1515" s="28">
        <v>494832640</v>
      </c>
      <c r="P1515" s="28">
        <v>494832640</v>
      </c>
      <c r="Q1515" s="28" t="str">
        <f>IF(AND(LEN(CUIPO_datos_abiertos[[#This Row],[COD_PROGRAMATICO_MGA]])=7,ISNUMBER(VALUE(CUIPO_datos_abiertos[[#This Row],[COD_PROGRAMATICO_MGA]]))),"VALIDO","")</f>
        <v/>
      </c>
    </row>
    <row r="1516" spans="1:17" hidden="1" x14ac:dyDescent="0.3">
      <c r="A1516">
        <v>20260601</v>
      </c>
      <c r="B1516" t="s">
        <v>1384</v>
      </c>
      <c r="C1516" t="s">
        <v>1793</v>
      </c>
      <c r="D1516" t="s">
        <v>1386</v>
      </c>
      <c r="E1516" t="s">
        <v>1398</v>
      </c>
      <c r="F1516" t="str">
        <f>LEFT(CUIPO_datos_abiertos[[#This Row],[COD_PROGRAMATICO_MGA]],4)</f>
        <v>4003</v>
      </c>
      <c r="G1516" t="s">
        <v>97</v>
      </c>
      <c r="H1516" t="s">
        <v>1389</v>
      </c>
      <c r="I1516" t="s">
        <v>1390</v>
      </c>
      <c r="J1516" t="s">
        <v>1705</v>
      </c>
      <c r="K1516" t="s">
        <v>1392</v>
      </c>
      <c r="L1516" t="s">
        <v>1390</v>
      </c>
      <c r="M1516" t="s">
        <v>1569</v>
      </c>
      <c r="N1516" s="28">
        <v>17103388502</v>
      </c>
      <c r="O1516" s="28">
        <v>2185764639</v>
      </c>
      <c r="P1516" s="28">
        <v>2185764639</v>
      </c>
      <c r="Q1516" s="28" t="str">
        <f>IF(AND(LEN(CUIPO_datos_abiertos[[#This Row],[COD_PROGRAMATICO_MGA]])=7,ISNUMBER(VALUE(CUIPO_datos_abiertos[[#This Row],[COD_PROGRAMATICO_MGA]]))),"VALIDO","")</f>
        <v>VALIDO</v>
      </c>
    </row>
    <row r="1517" spans="1:17" hidden="1" x14ac:dyDescent="0.3">
      <c r="A1517">
        <v>20260601</v>
      </c>
      <c r="B1517" t="s">
        <v>1384</v>
      </c>
      <c r="C1517" t="s">
        <v>1388</v>
      </c>
      <c r="D1517" t="s">
        <v>1386</v>
      </c>
      <c r="E1517" t="s">
        <v>1394</v>
      </c>
      <c r="F1517" t="str">
        <f>LEFT(CUIPO_datos_abiertos[[#This Row],[COD_PROGRAMATICO_MGA]],4)</f>
        <v>NO A</v>
      </c>
      <c r="G1517" t="s">
        <v>1390</v>
      </c>
      <c r="H1517" t="s">
        <v>1390</v>
      </c>
      <c r="I1517" t="s">
        <v>1390</v>
      </c>
      <c r="J1517" t="s">
        <v>1390</v>
      </c>
      <c r="K1517" t="s">
        <v>1390</v>
      </c>
      <c r="L1517" t="s">
        <v>1390</v>
      </c>
      <c r="M1517" t="s">
        <v>1390</v>
      </c>
      <c r="N1517" s="28">
        <v>1139632401</v>
      </c>
      <c r="O1517" s="28">
        <v>699215201</v>
      </c>
      <c r="P1517" s="28">
        <v>623727974</v>
      </c>
      <c r="Q1517" s="28" t="str">
        <f>IF(AND(LEN(CUIPO_datos_abiertos[[#This Row],[COD_PROGRAMATICO_MGA]])=7,ISNUMBER(VALUE(CUIPO_datos_abiertos[[#This Row],[COD_PROGRAMATICO_MGA]]))),"VALIDO","")</f>
        <v/>
      </c>
    </row>
    <row r="1518" spans="1:17" hidden="1" x14ac:dyDescent="0.3">
      <c r="A1518">
        <v>20260601</v>
      </c>
      <c r="B1518" t="s">
        <v>1384</v>
      </c>
      <c r="C1518" t="s">
        <v>1388</v>
      </c>
      <c r="D1518" t="s">
        <v>1397</v>
      </c>
      <c r="E1518" t="s">
        <v>1398</v>
      </c>
      <c r="F1518" t="str">
        <f>LEFT(CUIPO_datos_abiertos[[#This Row],[COD_PROGRAMATICO_MGA]],4)</f>
        <v>NO A</v>
      </c>
      <c r="G1518" t="s">
        <v>1390</v>
      </c>
      <c r="H1518" t="s">
        <v>1390</v>
      </c>
      <c r="I1518" t="s">
        <v>1390</v>
      </c>
      <c r="J1518" t="s">
        <v>1390</v>
      </c>
      <c r="K1518" t="s">
        <v>1390</v>
      </c>
      <c r="L1518" t="s">
        <v>1390</v>
      </c>
      <c r="M1518" t="s">
        <v>1390</v>
      </c>
      <c r="N1518" s="28">
        <v>37033181149</v>
      </c>
      <c r="O1518" s="28">
        <v>37033181149</v>
      </c>
      <c r="P1518" s="28">
        <v>36488211598</v>
      </c>
      <c r="Q1518" s="28" t="str">
        <f>IF(AND(LEN(CUIPO_datos_abiertos[[#This Row],[COD_PROGRAMATICO_MGA]])=7,ISNUMBER(VALUE(CUIPO_datos_abiertos[[#This Row],[COD_PROGRAMATICO_MGA]]))),"VALIDO","")</f>
        <v/>
      </c>
    </row>
    <row r="1519" spans="1:17" hidden="1" x14ac:dyDescent="0.3">
      <c r="A1519">
        <v>20260601</v>
      </c>
      <c r="B1519" t="s">
        <v>1384</v>
      </c>
      <c r="C1519" t="s">
        <v>1388</v>
      </c>
      <c r="D1519" t="s">
        <v>1397</v>
      </c>
      <c r="E1519" t="s">
        <v>1398</v>
      </c>
      <c r="F1519" t="str">
        <f>LEFT(CUIPO_datos_abiertos[[#This Row],[COD_PROGRAMATICO_MGA]],4)</f>
        <v>NO A</v>
      </c>
      <c r="G1519" t="s">
        <v>1390</v>
      </c>
      <c r="H1519" t="s">
        <v>1390</v>
      </c>
      <c r="I1519" t="s">
        <v>1390</v>
      </c>
      <c r="J1519" t="s">
        <v>1390</v>
      </c>
      <c r="K1519" t="s">
        <v>1390</v>
      </c>
      <c r="L1519" t="s">
        <v>1390</v>
      </c>
      <c r="M1519" t="s">
        <v>1390</v>
      </c>
      <c r="N1519" s="28">
        <v>565000000</v>
      </c>
      <c r="O1519" s="28">
        <v>565000000</v>
      </c>
      <c r="P1519" s="28">
        <v>565000000</v>
      </c>
      <c r="Q1519" s="28" t="str">
        <f>IF(AND(LEN(CUIPO_datos_abiertos[[#This Row],[COD_PROGRAMATICO_MGA]])=7,ISNUMBER(VALUE(CUIPO_datos_abiertos[[#This Row],[COD_PROGRAMATICO_MGA]]))),"VALIDO","")</f>
        <v/>
      </c>
    </row>
    <row r="1520" spans="1:17" hidden="1" x14ac:dyDescent="0.3">
      <c r="A1520">
        <v>20260601</v>
      </c>
      <c r="B1520" t="s">
        <v>1384</v>
      </c>
      <c r="C1520" t="s">
        <v>1388</v>
      </c>
      <c r="D1520" t="s">
        <v>1386</v>
      </c>
      <c r="E1520" t="s">
        <v>1394</v>
      </c>
      <c r="F1520" t="str">
        <f>LEFT(CUIPO_datos_abiertos[[#This Row],[COD_PROGRAMATICO_MGA]],4)</f>
        <v>NO A</v>
      </c>
      <c r="G1520" t="s">
        <v>1390</v>
      </c>
      <c r="H1520" t="s">
        <v>1390</v>
      </c>
      <c r="I1520" t="s">
        <v>1390</v>
      </c>
      <c r="J1520" t="s">
        <v>1390</v>
      </c>
      <c r="K1520" t="s">
        <v>1390</v>
      </c>
      <c r="L1520" t="s">
        <v>1390</v>
      </c>
      <c r="M1520" t="s">
        <v>1390</v>
      </c>
      <c r="N1520" s="28">
        <v>35977435228</v>
      </c>
      <c r="O1520" s="28">
        <v>30668635068</v>
      </c>
      <c r="P1520" s="28">
        <v>29414207936</v>
      </c>
      <c r="Q1520" s="28" t="str">
        <f>IF(AND(LEN(CUIPO_datos_abiertos[[#This Row],[COD_PROGRAMATICO_MGA]])=7,ISNUMBER(VALUE(CUIPO_datos_abiertos[[#This Row],[COD_PROGRAMATICO_MGA]]))),"VALIDO","")</f>
        <v/>
      </c>
    </row>
    <row r="1521" spans="1:17" hidden="1" x14ac:dyDescent="0.3">
      <c r="A1521">
        <v>20260601</v>
      </c>
      <c r="B1521" t="s">
        <v>1384</v>
      </c>
      <c r="C1521" t="s">
        <v>1401</v>
      </c>
      <c r="D1521" t="s">
        <v>1386</v>
      </c>
      <c r="E1521" t="s">
        <v>1402</v>
      </c>
      <c r="F1521" t="str">
        <f>LEFT(CUIPO_datos_abiertos[[#This Row],[COD_PROGRAMATICO_MGA]],4)</f>
        <v>2201</v>
      </c>
      <c r="G1521" t="s">
        <v>51</v>
      </c>
      <c r="H1521" t="s">
        <v>1389</v>
      </c>
      <c r="I1521" t="s">
        <v>1403</v>
      </c>
      <c r="J1521" t="s">
        <v>1404</v>
      </c>
      <c r="K1521" t="s">
        <v>1392</v>
      </c>
      <c r="L1521" t="s">
        <v>1390</v>
      </c>
      <c r="M1521" t="s">
        <v>1459</v>
      </c>
      <c r="N1521" s="28">
        <v>1244325700</v>
      </c>
      <c r="O1521" s="28">
        <v>1244325700</v>
      </c>
      <c r="P1521" s="28">
        <v>993593000</v>
      </c>
      <c r="Q1521" s="28" t="str">
        <f>IF(AND(LEN(CUIPO_datos_abiertos[[#This Row],[COD_PROGRAMATICO_MGA]])=7,ISNUMBER(VALUE(CUIPO_datos_abiertos[[#This Row],[COD_PROGRAMATICO_MGA]]))),"VALIDO","")</f>
        <v>VALIDO</v>
      </c>
    </row>
    <row r="1522" spans="1:17" hidden="1" x14ac:dyDescent="0.3">
      <c r="A1522">
        <v>20260601</v>
      </c>
      <c r="B1522" t="s">
        <v>1384</v>
      </c>
      <c r="C1522" t="s">
        <v>1385</v>
      </c>
      <c r="D1522" t="s">
        <v>1386</v>
      </c>
      <c r="E1522" t="s">
        <v>1387</v>
      </c>
      <c r="F1522" t="str">
        <f>LEFT(CUIPO_datos_abiertos[[#This Row],[COD_PROGRAMATICO_MGA]],4)</f>
        <v>0</v>
      </c>
      <c r="G1522" t="s">
        <v>1388</v>
      </c>
      <c r="H1522" t="s">
        <v>1389</v>
      </c>
      <c r="I1522" t="s">
        <v>1390</v>
      </c>
      <c r="J1522" t="s">
        <v>1391</v>
      </c>
      <c r="K1522" t="s">
        <v>1392</v>
      </c>
      <c r="L1522" t="s">
        <v>1390</v>
      </c>
      <c r="M1522" t="s">
        <v>1495</v>
      </c>
      <c r="N1522" s="28">
        <v>515679</v>
      </c>
      <c r="O1522" s="28">
        <v>515679</v>
      </c>
      <c r="P1522" s="28">
        <v>515679</v>
      </c>
      <c r="Q1522" s="28" t="str">
        <f>IF(AND(LEN(CUIPO_datos_abiertos[[#This Row],[COD_PROGRAMATICO_MGA]])=7,ISNUMBER(VALUE(CUIPO_datos_abiertos[[#This Row],[COD_PROGRAMATICO_MGA]]))),"VALIDO","")</f>
        <v/>
      </c>
    </row>
    <row r="1523" spans="1:17" hidden="1" x14ac:dyDescent="0.3">
      <c r="A1523">
        <v>20260601</v>
      </c>
      <c r="B1523" t="s">
        <v>1384</v>
      </c>
      <c r="C1523" t="s">
        <v>1794</v>
      </c>
      <c r="D1523" t="s">
        <v>1386</v>
      </c>
      <c r="E1523" t="s">
        <v>1398</v>
      </c>
      <c r="F1523" t="str">
        <f>LEFT(CUIPO_datos_abiertos[[#This Row],[COD_PROGRAMATICO_MGA]],4)</f>
        <v>2201</v>
      </c>
      <c r="G1523" t="s">
        <v>160</v>
      </c>
      <c r="H1523" t="s">
        <v>1389</v>
      </c>
      <c r="I1523" t="s">
        <v>1390</v>
      </c>
      <c r="J1523" t="s">
        <v>1412</v>
      </c>
      <c r="K1523" t="s">
        <v>1392</v>
      </c>
      <c r="L1523" t="s">
        <v>1390</v>
      </c>
      <c r="M1523" t="s">
        <v>1390</v>
      </c>
      <c r="N1523" s="28">
        <v>150000000</v>
      </c>
      <c r="O1523" s="28">
        <v>150000000</v>
      </c>
      <c r="P1523" s="28">
        <v>150000000</v>
      </c>
      <c r="Q1523" s="28" t="str">
        <f>IF(AND(LEN(CUIPO_datos_abiertos[[#This Row],[COD_PROGRAMATICO_MGA]])=7,ISNUMBER(VALUE(CUIPO_datos_abiertos[[#This Row],[COD_PROGRAMATICO_MGA]]))),"VALIDO","")</f>
        <v>VALIDO</v>
      </c>
    </row>
    <row r="1524" spans="1:17" hidden="1" x14ac:dyDescent="0.3">
      <c r="A1524">
        <v>20260601</v>
      </c>
      <c r="B1524" t="s">
        <v>1384</v>
      </c>
      <c r="C1524" t="s">
        <v>1246</v>
      </c>
      <c r="D1524" t="s">
        <v>1386</v>
      </c>
      <c r="E1524" t="s">
        <v>1398</v>
      </c>
      <c r="F1524" t="str">
        <f>LEFT(CUIPO_datos_abiertos[[#This Row],[COD_PROGRAMATICO_MGA]],4)</f>
        <v>4599</v>
      </c>
      <c r="G1524" t="s">
        <v>86</v>
      </c>
      <c r="H1524" t="s">
        <v>1389</v>
      </c>
      <c r="I1524" t="s">
        <v>1390</v>
      </c>
      <c r="J1524" t="s">
        <v>1425</v>
      </c>
      <c r="K1524" t="s">
        <v>1392</v>
      </c>
      <c r="L1524" t="s">
        <v>1390</v>
      </c>
      <c r="M1524" t="s">
        <v>1390</v>
      </c>
      <c r="N1524" s="28">
        <v>3043771828</v>
      </c>
      <c r="O1524" s="28">
        <v>3043771828</v>
      </c>
      <c r="P1524" s="28">
        <v>3043771828</v>
      </c>
      <c r="Q1524" s="28" t="str">
        <f>IF(AND(LEN(CUIPO_datos_abiertos[[#This Row],[COD_PROGRAMATICO_MGA]])=7,ISNUMBER(VALUE(CUIPO_datos_abiertos[[#This Row],[COD_PROGRAMATICO_MGA]]))),"VALIDO","")</f>
        <v>VALIDO</v>
      </c>
    </row>
    <row r="1525" spans="1:17" hidden="1" x14ac:dyDescent="0.3">
      <c r="A1525">
        <v>20260601</v>
      </c>
      <c r="B1525" t="s">
        <v>1384</v>
      </c>
      <c r="C1525" t="s">
        <v>1388</v>
      </c>
      <c r="D1525" t="s">
        <v>1386</v>
      </c>
      <c r="E1525" t="s">
        <v>1398</v>
      </c>
      <c r="F1525" t="str">
        <f>LEFT(CUIPO_datos_abiertos[[#This Row],[COD_PROGRAMATICO_MGA]],4)</f>
        <v>0</v>
      </c>
      <c r="G1525" t="s">
        <v>1388</v>
      </c>
      <c r="H1525" t="s">
        <v>1389</v>
      </c>
      <c r="I1525" t="s">
        <v>1390</v>
      </c>
      <c r="J1525" t="s">
        <v>1391</v>
      </c>
      <c r="K1525" t="s">
        <v>1392</v>
      </c>
      <c r="L1525" t="s">
        <v>1390</v>
      </c>
      <c r="M1525" t="s">
        <v>1409</v>
      </c>
      <c r="N1525" s="28">
        <v>437746300</v>
      </c>
      <c r="O1525" s="28">
        <v>437746300</v>
      </c>
      <c r="P1525" s="28">
        <v>369530000</v>
      </c>
      <c r="Q1525" s="28" t="str">
        <f>IF(AND(LEN(CUIPO_datos_abiertos[[#This Row],[COD_PROGRAMATICO_MGA]])=7,ISNUMBER(VALUE(CUIPO_datos_abiertos[[#This Row],[COD_PROGRAMATICO_MGA]]))),"VALIDO","")</f>
        <v/>
      </c>
    </row>
    <row r="1526" spans="1:17" hidden="1" x14ac:dyDescent="0.3">
      <c r="A1526">
        <v>20260601</v>
      </c>
      <c r="B1526" t="s">
        <v>1384</v>
      </c>
      <c r="C1526" t="s">
        <v>1388</v>
      </c>
      <c r="D1526" t="s">
        <v>1386</v>
      </c>
      <c r="E1526" t="s">
        <v>1387</v>
      </c>
      <c r="F1526" t="str">
        <f>LEFT(CUIPO_datos_abiertos[[#This Row],[COD_PROGRAMATICO_MGA]],4)</f>
        <v>0</v>
      </c>
      <c r="G1526" t="s">
        <v>1388</v>
      </c>
      <c r="H1526" t="s">
        <v>1389</v>
      </c>
      <c r="I1526" t="s">
        <v>1390</v>
      </c>
      <c r="J1526" t="s">
        <v>1391</v>
      </c>
      <c r="K1526" t="s">
        <v>1392</v>
      </c>
      <c r="L1526" t="s">
        <v>1390</v>
      </c>
      <c r="M1526" t="s">
        <v>1390</v>
      </c>
      <c r="N1526" s="28">
        <v>8142914</v>
      </c>
      <c r="O1526" s="28">
        <v>8142914</v>
      </c>
      <c r="P1526" s="28">
        <v>8142914</v>
      </c>
      <c r="Q1526" s="28" t="str">
        <f>IF(AND(LEN(CUIPO_datos_abiertos[[#This Row],[COD_PROGRAMATICO_MGA]])=7,ISNUMBER(VALUE(CUIPO_datos_abiertos[[#This Row],[COD_PROGRAMATICO_MGA]]))),"VALIDO","")</f>
        <v/>
      </c>
    </row>
    <row r="1527" spans="1:17" hidden="1" x14ac:dyDescent="0.3">
      <c r="A1527">
        <v>20260601</v>
      </c>
      <c r="B1527" t="s">
        <v>1384</v>
      </c>
      <c r="C1527" t="s">
        <v>1401</v>
      </c>
      <c r="D1527" t="s">
        <v>1386</v>
      </c>
      <c r="E1527" t="s">
        <v>1402</v>
      </c>
      <c r="F1527" t="str">
        <f>LEFT(CUIPO_datos_abiertos[[#This Row],[COD_PROGRAMATICO_MGA]],4)</f>
        <v>2201</v>
      </c>
      <c r="G1527" t="s">
        <v>51</v>
      </c>
      <c r="H1527" t="s">
        <v>1389</v>
      </c>
      <c r="I1527" t="s">
        <v>1408</v>
      </c>
      <c r="J1527" t="s">
        <v>1404</v>
      </c>
      <c r="K1527" t="s">
        <v>1392</v>
      </c>
      <c r="L1527" t="s">
        <v>1390</v>
      </c>
      <c r="M1527" t="s">
        <v>1390</v>
      </c>
      <c r="N1527" s="28">
        <v>359665290</v>
      </c>
      <c r="O1527" s="28">
        <v>359665290</v>
      </c>
      <c r="P1527" s="28">
        <v>359665290</v>
      </c>
      <c r="Q1527" s="28" t="str">
        <f>IF(AND(LEN(CUIPO_datos_abiertos[[#This Row],[COD_PROGRAMATICO_MGA]])=7,ISNUMBER(VALUE(CUIPO_datos_abiertos[[#This Row],[COD_PROGRAMATICO_MGA]]))),"VALIDO","")</f>
        <v>VALIDO</v>
      </c>
    </row>
    <row r="1528" spans="1:17" hidden="1" x14ac:dyDescent="0.3">
      <c r="A1528">
        <v>20260601</v>
      </c>
      <c r="B1528" t="s">
        <v>1384</v>
      </c>
      <c r="C1528" t="s">
        <v>1723</v>
      </c>
      <c r="D1528" t="s">
        <v>1386</v>
      </c>
      <c r="E1528" t="s">
        <v>1394</v>
      </c>
      <c r="F1528" t="str">
        <f>LEFT(CUIPO_datos_abiertos[[#This Row],[COD_PROGRAMATICO_MGA]],4)</f>
        <v>1906</v>
      </c>
      <c r="G1528" t="s">
        <v>1656</v>
      </c>
      <c r="H1528" t="s">
        <v>1419</v>
      </c>
      <c r="I1528" t="s">
        <v>1648</v>
      </c>
      <c r="J1528" t="s">
        <v>1396</v>
      </c>
      <c r="K1528" t="s">
        <v>1392</v>
      </c>
      <c r="L1528" t="s">
        <v>1390</v>
      </c>
      <c r="M1528" t="s">
        <v>1390</v>
      </c>
      <c r="N1528" s="28">
        <v>232789509</v>
      </c>
      <c r="O1528" s="28">
        <v>194798698</v>
      </c>
      <c r="P1528" s="28">
        <v>190505348</v>
      </c>
      <c r="Q1528" s="28" t="str">
        <f>IF(AND(LEN(CUIPO_datos_abiertos[[#This Row],[COD_PROGRAMATICO_MGA]])=7,ISNUMBER(VALUE(CUIPO_datos_abiertos[[#This Row],[COD_PROGRAMATICO_MGA]]))),"VALIDO","")</f>
        <v>VALIDO</v>
      </c>
    </row>
    <row r="1529" spans="1:17" hidden="1" x14ac:dyDescent="0.3">
      <c r="A1529">
        <v>20260601</v>
      </c>
      <c r="B1529" t="s">
        <v>1384</v>
      </c>
      <c r="C1529" t="s">
        <v>1246</v>
      </c>
      <c r="D1529" t="s">
        <v>1386</v>
      </c>
      <c r="E1529" t="s">
        <v>1394</v>
      </c>
      <c r="F1529" t="str">
        <f>LEFT(CUIPO_datos_abiertos[[#This Row],[COD_PROGRAMATICO_MGA]],4)</f>
        <v>1903</v>
      </c>
      <c r="G1529" t="s">
        <v>1399</v>
      </c>
      <c r="H1529" t="s">
        <v>1389</v>
      </c>
      <c r="I1529" t="s">
        <v>1471</v>
      </c>
      <c r="J1529" t="s">
        <v>1448</v>
      </c>
      <c r="K1529" t="s">
        <v>1392</v>
      </c>
      <c r="L1529" t="s">
        <v>1390</v>
      </c>
      <c r="M1529" t="s">
        <v>1390</v>
      </c>
      <c r="N1529" s="28">
        <v>557081328</v>
      </c>
      <c r="O1529" s="28">
        <v>557081328</v>
      </c>
      <c r="P1529" s="28">
        <v>557081328</v>
      </c>
      <c r="Q1529" s="28" t="str">
        <f>IF(AND(LEN(CUIPO_datos_abiertos[[#This Row],[COD_PROGRAMATICO_MGA]])=7,ISNUMBER(VALUE(CUIPO_datos_abiertos[[#This Row],[COD_PROGRAMATICO_MGA]]))),"VALIDO","")</f>
        <v>VALIDO</v>
      </c>
    </row>
    <row r="1530" spans="1:17" hidden="1" x14ac:dyDescent="0.3">
      <c r="A1530">
        <v>20260601</v>
      </c>
      <c r="B1530" t="s">
        <v>1384</v>
      </c>
      <c r="C1530" t="s">
        <v>1657</v>
      </c>
      <c r="D1530" t="s">
        <v>1386</v>
      </c>
      <c r="E1530" t="s">
        <v>1398</v>
      </c>
      <c r="F1530" t="str">
        <f>LEFT(CUIPO_datos_abiertos[[#This Row],[COD_PROGRAMATICO_MGA]],4)</f>
        <v>2402</v>
      </c>
      <c r="G1530" t="s">
        <v>180</v>
      </c>
      <c r="H1530" t="s">
        <v>1389</v>
      </c>
      <c r="I1530" t="s">
        <v>1390</v>
      </c>
      <c r="J1530" t="s">
        <v>1412</v>
      </c>
      <c r="K1530" t="s">
        <v>1392</v>
      </c>
      <c r="L1530" t="s">
        <v>1390</v>
      </c>
      <c r="M1530" t="s">
        <v>1390</v>
      </c>
      <c r="N1530" s="28">
        <v>200001830</v>
      </c>
      <c r="O1530" s="28">
        <v>93503249</v>
      </c>
      <c r="P1530" s="28">
        <v>93503249</v>
      </c>
      <c r="Q1530" s="28" t="str">
        <f>IF(AND(LEN(CUIPO_datos_abiertos[[#This Row],[COD_PROGRAMATICO_MGA]])=7,ISNUMBER(VALUE(CUIPO_datos_abiertos[[#This Row],[COD_PROGRAMATICO_MGA]]))),"VALIDO","")</f>
        <v>VALIDO</v>
      </c>
    </row>
    <row r="1531" spans="1:17" hidden="1" x14ac:dyDescent="0.3">
      <c r="A1531">
        <v>20260601</v>
      </c>
      <c r="B1531" t="s">
        <v>1384</v>
      </c>
      <c r="C1531" t="s">
        <v>1779</v>
      </c>
      <c r="D1531" t="s">
        <v>1397</v>
      </c>
      <c r="E1531" t="s">
        <v>1398</v>
      </c>
      <c r="F1531" t="str">
        <f>LEFT(CUIPO_datos_abiertos[[#This Row],[COD_PROGRAMATICO_MGA]],4)</f>
        <v>0401</v>
      </c>
      <c r="G1531" t="s">
        <v>156</v>
      </c>
      <c r="H1531" t="s">
        <v>1414</v>
      </c>
      <c r="I1531" t="s">
        <v>1390</v>
      </c>
      <c r="J1531" t="s">
        <v>1391</v>
      </c>
      <c r="K1531" t="s">
        <v>1392</v>
      </c>
      <c r="L1531" t="s">
        <v>1390</v>
      </c>
      <c r="M1531" t="s">
        <v>1390</v>
      </c>
      <c r="N1531" s="28">
        <v>164000000</v>
      </c>
      <c r="O1531" s="28">
        <v>164000000</v>
      </c>
      <c r="P1531" s="28">
        <v>164000000</v>
      </c>
      <c r="Q1531" s="28" t="str">
        <f>IF(AND(LEN(CUIPO_datos_abiertos[[#This Row],[COD_PROGRAMATICO_MGA]])=7,ISNUMBER(VALUE(CUIPO_datos_abiertos[[#This Row],[COD_PROGRAMATICO_MGA]]))),"VALIDO","")</f>
        <v>VALIDO</v>
      </c>
    </row>
    <row r="1532" spans="1:17" hidden="1" x14ac:dyDescent="0.3">
      <c r="A1532">
        <v>20260601</v>
      </c>
      <c r="B1532" t="s">
        <v>1384</v>
      </c>
      <c r="C1532" t="s">
        <v>1515</v>
      </c>
      <c r="D1532" t="s">
        <v>1386</v>
      </c>
      <c r="E1532" t="s">
        <v>1394</v>
      </c>
      <c r="F1532" t="str">
        <f>LEFT(CUIPO_datos_abiertos[[#This Row],[COD_PROGRAMATICO_MGA]],4)</f>
        <v>0</v>
      </c>
      <c r="G1532" t="s">
        <v>1388</v>
      </c>
      <c r="H1532" t="s">
        <v>1389</v>
      </c>
      <c r="I1532" t="s">
        <v>1405</v>
      </c>
      <c r="J1532" t="s">
        <v>1449</v>
      </c>
      <c r="K1532" t="s">
        <v>1392</v>
      </c>
      <c r="L1532" t="s">
        <v>1390</v>
      </c>
      <c r="M1532" t="s">
        <v>1390</v>
      </c>
      <c r="N1532" s="28">
        <v>46063785</v>
      </c>
      <c r="O1532" s="28">
        <v>46063785</v>
      </c>
      <c r="P1532" s="28">
        <v>43848185</v>
      </c>
      <c r="Q1532" s="28" t="str">
        <f>IF(AND(LEN(CUIPO_datos_abiertos[[#This Row],[COD_PROGRAMATICO_MGA]])=7,ISNUMBER(VALUE(CUIPO_datos_abiertos[[#This Row],[COD_PROGRAMATICO_MGA]]))),"VALIDO","")</f>
        <v/>
      </c>
    </row>
    <row r="1533" spans="1:17" hidden="1" x14ac:dyDescent="0.3">
      <c r="A1533">
        <v>20260601</v>
      </c>
      <c r="B1533" t="s">
        <v>1384</v>
      </c>
      <c r="C1533" t="s">
        <v>1388</v>
      </c>
      <c r="D1533" t="s">
        <v>1397</v>
      </c>
      <c r="E1533" t="s">
        <v>1398</v>
      </c>
      <c r="F1533" t="str">
        <f>LEFT(CUIPO_datos_abiertos[[#This Row],[COD_PROGRAMATICO_MGA]],4)</f>
        <v>NO A</v>
      </c>
      <c r="G1533" t="s">
        <v>1390</v>
      </c>
      <c r="H1533" t="s">
        <v>1390</v>
      </c>
      <c r="I1533" t="s">
        <v>1390</v>
      </c>
      <c r="J1533" t="s">
        <v>1390</v>
      </c>
      <c r="K1533" t="s">
        <v>1390</v>
      </c>
      <c r="L1533" t="s">
        <v>1390</v>
      </c>
      <c r="M1533" t="s">
        <v>1390</v>
      </c>
      <c r="N1533" s="28">
        <v>26339977077</v>
      </c>
      <c r="O1533" s="28">
        <v>26339977077</v>
      </c>
      <c r="P1533" s="28">
        <v>26339977077</v>
      </c>
      <c r="Q1533" s="28" t="str">
        <f>IF(AND(LEN(CUIPO_datos_abiertos[[#This Row],[COD_PROGRAMATICO_MGA]])=7,ISNUMBER(VALUE(CUIPO_datos_abiertos[[#This Row],[COD_PROGRAMATICO_MGA]]))),"VALIDO","")</f>
        <v/>
      </c>
    </row>
    <row r="1534" spans="1:17" hidden="1" x14ac:dyDescent="0.3">
      <c r="A1534">
        <v>20260601</v>
      </c>
      <c r="B1534" t="s">
        <v>1384</v>
      </c>
      <c r="C1534" t="s">
        <v>1605</v>
      </c>
      <c r="D1534" t="s">
        <v>1386</v>
      </c>
      <c r="E1534" t="s">
        <v>1394</v>
      </c>
      <c r="F1534" t="str">
        <f>LEFT(CUIPO_datos_abiertos[[#This Row],[COD_PROGRAMATICO_MGA]],4)</f>
        <v>1903</v>
      </c>
      <c r="G1534" t="s">
        <v>78</v>
      </c>
      <c r="H1534" t="s">
        <v>1419</v>
      </c>
      <c r="I1534" t="s">
        <v>1420</v>
      </c>
      <c r="J1534" t="s">
        <v>1462</v>
      </c>
      <c r="K1534" t="s">
        <v>1392</v>
      </c>
      <c r="L1534" t="s">
        <v>1390</v>
      </c>
      <c r="M1534" t="s">
        <v>1390</v>
      </c>
      <c r="N1534" s="28">
        <v>973154252</v>
      </c>
      <c r="O1534" s="28">
        <v>630592664</v>
      </c>
      <c r="P1534" s="28">
        <v>618329364</v>
      </c>
      <c r="Q1534" s="28" t="str">
        <f>IF(AND(LEN(CUIPO_datos_abiertos[[#This Row],[COD_PROGRAMATICO_MGA]])=7,ISNUMBER(VALUE(CUIPO_datos_abiertos[[#This Row],[COD_PROGRAMATICO_MGA]]))),"VALIDO","")</f>
        <v>VALIDO</v>
      </c>
    </row>
    <row r="1535" spans="1:17" hidden="1" x14ac:dyDescent="0.3">
      <c r="A1535">
        <v>20260601</v>
      </c>
      <c r="B1535" t="s">
        <v>1384</v>
      </c>
      <c r="C1535" t="s">
        <v>1388</v>
      </c>
      <c r="D1535" t="s">
        <v>1386</v>
      </c>
      <c r="E1535" t="s">
        <v>1394</v>
      </c>
      <c r="F1535" t="str">
        <f>LEFT(CUIPO_datos_abiertos[[#This Row],[COD_PROGRAMATICO_MGA]],4)</f>
        <v>NO A</v>
      </c>
      <c r="G1535" t="s">
        <v>1390</v>
      </c>
      <c r="H1535" t="s">
        <v>1390</v>
      </c>
      <c r="I1535" t="s">
        <v>1390</v>
      </c>
      <c r="J1535" t="s">
        <v>1390</v>
      </c>
      <c r="K1535" t="s">
        <v>1390</v>
      </c>
      <c r="L1535" t="s">
        <v>1390</v>
      </c>
      <c r="M1535" t="s">
        <v>1390</v>
      </c>
      <c r="N1535" s="28">
        <v>55190698</v>
      </c>
      <c r="O1535" s="28">
        <v>55190698</v>
      </c>
      <c r="P1535" s="28">
        <v>53411389</v>
      </c>
      <c r="Q1535" s="28" t="str">
        <f>IF(AND(LEN(CUIPO_datos_abiertos[[#This Row],[COD_PROGRAMATICO_MGA]])=7,ISNUMBER(VALUE(CUIPO_datos_abiertos[[#This Row],[COD_PROGRAMATICO_MGA]]))),"VALIDO","")</f>
        <v/>
      </c>
    </row>
    <row r="1536" spans="1:17" hidden="1" x14ac:dyDescent="0.3">
      <c r="A1536">
        <v>20260601</v>
      </c>
      <c r="B1536" t="s">
        <v>1384</v>
      </c>
      <c r="C1536" t="s">
        <v>1247</v>
      </c>
      <c r="D1536" t="s">
        <v>1386</v>
      </c>
      <c r="E1536" t="s">
        <v>1394</v>
      </c>
      <c r="F1536" t="str">
        <f>LEFT(CUIPO_datos_abiertos[[#This Row],[COD_PROGRAMATICO_MGA]],4)</f>
        <v>1905</v>
      </c>
      <c r="G1536" t="s">
        <v>1795</v>
      </c>
      <c r="H1536" t="s">
        <v>1419</v>
      </c>
      <c r="I1536" t="s">
        <v>1497</v>
      </c>
      <c r="J1536" t="s">
        <v>1396</v>
      </c>
      <c r="K1536" t="s">
        <v>1392</v>
      </c>
      <c r="L1536" t="s">
        <v>1390</v>
      </c>
      <c r="M1536" t="s">
        <v>1390</v>
      </c>
      <c r="N1536" s="28">
        <v>30875611</v>
      </c>
      <c r="O1536" s="28">
        <v>27375611</v>
      </c>
      <c r="P1536" s="28">
        <v>24799476</v>
      </c>
      <c r="Q1536" s="28" t="str">
        <f>IF(AND(LEN(CUIPO_datos_abiertos[[#This Row],[COD_PROGRAMATICO_MGA]])=7,ISNUMBER(VALUE(CUIPO_datos_abiertos[[#This Row],[COD_PROGRAMATICO_MGA]]))),"VALIDO","")</f>
        <v>VALIDO</v>
      </c>
    </row>
    <row r="1537" spans="1:17" hidden="1" x14ac:dyDescent="0.3">
      <c r="A1537">
        <v>20260601</v>
      </c>
      <c r="B1537" t="s">
        <v>1384</v>
      </c>
      <c r="C1537" t="s">
        <v>1388</v>
      </c>
      <c r="D1537" t="s">
        <v>1386</v>
      </c>
      <c r="E1537" t="s">
        <v>1398</v>
      </c>
      <c r="F1537" t="str">
        <f>LEFT(CUIPO_datos_abiertos[[#This Row],[COD_PROGRAMATICO_MGA]],4)</f>
        <v>NO A</v>
      </c>
      <c r="G1537" t="s">
        <v>1390</v>
      </c>
      <c r="H1537" t="s">
        <v>1390</v>
      </c>
      <c r="I1537" t="s">
        <v>1390</v>
      </c>
      <c r="J1537" t="s">
        <v>1390</v>
      </c>
      <c r="K1537" t="s">
        <v>1390</v>
      </c>
      <c r="L1537" t="s">
        <v>1390</v>
      </c>
      <c r="M1537" t="s">
        <v>1390</v>
      </c>
      <c r="N1537" s="28">
        <v>89156787</v>
      </c>
      <c r="O1537" s="28">
        <v>89156787</v>
      </c>
      <c r="P1537" s="28">
        <v>89156787</v>
      </c>
      <c r="Q1537" s="28" t="str">
        <f>IF(AND(LEN(CUIPO_datos_abiertos[[#This Row],[COD_PROGRAMATICO_MGA]])=7,ISNUMBER(VALUE(CUIPO_datos_abiertos[[#This Row],[COD_PROGRAMATICO_MGA]]))),"VALIDO","")</f>
        <v/>
      </c>
    </row>
    <row r="1538" spans="1:17" hidden="1" x14ac:dyDescent="0.3">
      <c r="A1538">
        <v>20260601</v>
      </c>
      <c r="B1538" t="s">
        <v>1384</v>
      </c>
      <c r="C1538" t="s">
        <v>1388</v>
      </c>
      <c r="D1538" t="s">
        <v>1386</v>
      </c>
      <c r="E1538" t="s">
        <v>1387</v>
      </c>
      <c r="F1538" t="str">
        <f>LEFT(CUIPO_datos_abiertos[[#This Row],[COD_PROGRAMATICO_MGA]],4)</f>
        <v>NO A</v>
      </c>
      <c r="G1538" t="s">
        <v>1390</v>
      </c>
      <c r="H1538" t="s">
        <v>1390</v>
      </c>
      <c r="I1538" t="s">
        <v>1390</v>
      </c>
      <c r="J1538" t="s">
        <v>1390</v>
      </c>
      <c r="K1538" t="s">
        <v>1390</v>
      </c>
      <c r="L1538" t="s">
        <v>1390</v>
      </c>
      <c r="M1538" t="s">
        <v>1390</v>
      </c>
      <c r="N1538" s="28">
        <v>1973836182</v>
      </c>
      <c r="O1538" s="28">
        <v>1973836182</v>
      </c>
      <c r="P1538" s="28">
        <v>1973836182</v>
      </c>
      <c r="Q1538" s="28" t="str">
        <f>IF(AND(LEN(CUIPO_datos_abiertos[[#This Row],[COD_PROGRAMATICO_MGA]])=7,ISNUMBER(VALUE(CUIPO_datos_abiertos[[#This Row],[COD_PROGRAMATICO_MGA]]))),"VALIDO","")</f>
        <v/>
      </c>
    </row>
    <row r="1539" spans="1:17" hidden="1" x14ac:dyDescent="0.3">
      <c r="A1539">
        <v>20260601</v>
      </c>
      <c r="B1539" t="s">
        <v>1384</v>
      </c>
      <c r="C1539" t="s">
        <v>1506</v>
      </c>
      <c r="D1539" t="s">
        <v>1386</v>
      </c>
      <c r="E1539" t="s">
        <v>1398</v>
      </c>
      <c r="F1539" t="str">
        <f>LEFT(CUIPO_datos_abiertos[[#This Row],[COD_PROGRAMATICO_MGA]],4)</f>
        <v>3301</v>
      </c>
      <c r="G1539" t="s">
        <v>101</v>
      </c>
      <c r="H1539" t="s">
        <v>1389</v>
      </c>
      <c r="I1539" t="s">
        <v>1390</v>
      </c>
      <c r="J1539" t="s">
        <v>1425</v>
      </c>
      <c r="K1539" t="s">
        <v>1392</v>
      </c>
      <c r="L1539" t="s">
        <v>1390</v>
      </c>
      <c r="M1539" t="s">
        <v>1451</v>
      </c>
      <c r="N1539" s="28">
        <v>735181387</v>
      </c>
      <c r="O1539" s="28">
        <v>735181387</v>
      </c>
      <c r="P1539" s="28">
        <v>735181387</v>
      </c>
      <c r="Q1539" s="28" t="str">
        <f>IF(AND(LEN(CUIPO_datos_abiertos[[#This Row],[COD_PROGRAMATICO_MGA]])=7,ISNUMBER(VALUE(CUIPO_datos_abiertos[[#This Row],[COD_PROGRAMATICO_MGA]]))),"VALIDO","")</f>
        <v>VALIDO</v>
      </c>
    </row>
    <row r="1540" spans="1:17" hidden="1" x14ac:dyDescent="0.3">
      <c r="A1540">
        <v>20260601</v>
      </c>
      <c r="B1540" t="s">
        <v>1384</v>
      </c>
      <c r="C1540" t="s">
        <v>1388</v>
      </c>
      <c r="D1540" t="s">
        <v>1386</v>
      </c>
      <c r="E1540" t="s">
        <v>1443</v>
      </c>
      <c r="F1540" t="str">
        <f>LEFT(CUIPO_datos_abiertos[[#This Row],[COD_PROGRAMATICO_MGA]],4)</f>
        <v>0</v>
      </c>
      <c r="G1540" t="s">
        <v>1388</v>
      </c>
      <c r="H1540" t="s">
        <v>1389</v>
      </c>
      <c r="I1540" t="s">
        <v>1390</v>
      </c>
      <c r="J1540" t="s">
        <v>1391</v>
      </c>
      <c r="K1540" t="s">
        <v>1392</v>
      </c>
      <c r="L1540" t="s">
        <v>1390</v>
      </c>
      <c r="M1540" t="s">
        <v>1390</v>
      </c>
      <c r="N1540" s="28">
        <v>4355367</v>
      </c>
      <c r="O1540" s="28">
        <v>4355367</v>
      </c>
      <c r="P1540" s="28">
        <v>4355367</v>
      </c>
      <c r="Q1540" s="28" t="str">
        <f>IF(AND(LEN(CUIPO_datos_abiertos[[#This Row],[COD_PROGRAMATICO_MGA]])=7,ISNUMBER(VALUE(CUIPO_datos_abiertos[[#This Row],[COD_PROGRAMATICO_MGA]]))),"VALIDO","")</f>
        <v/>
      </c>
    </row>
    <row r="1541" spans="1:17" hidden="1" x14ac:dyDescent="0.3">
      <c r="A1541">
        <v>20260601</v>
      </c>
      <c r="B1541" t="s">
        <v>1384</v>
      </c>
      <c r="C1541" t="s">
        <v>1388</v>
      </c>
      <c r="D1541" t="s">
        <v>1386</v>
      </c>
      <c r="E1541" t="s">
        <v>1398</v>
      </c>
      <c r="F1541" t="str">
        <f>LEFT(CUIPO_datos_abiertos[[#This Row],[COD_PROGRAMATICO_MGA]],4)</f>
        <v>NO A</v>
      </c>
      <c r="G1541" t="s">
        <v>1390</v>
      </c>
      <c r="H1541" t="s">
        <v>1390</v>
      </c>
      <c r="I1541" t="s">
        <v>1390</v>
      </c>
      <c r="J1541" t="s">
        <v>1390</v>
      </c>
      <c r="K1541" t="s">
        <v>1390</v>
      </c>
      <c r="L1541" t="s">
        <v>1390</v>
      </c>
      <c r="M1541" t="s">
        <v>1390</v>
      </c>
      <c r="N1541" s="28">
        <v>24566014215</v>
      </c>
      <c r="O1541" s="28">
        <v>24566014215</v>
      </c>
      <c r="P1541" s="28">
        <v>20149914676</v>
      </c>
      <c r="Q1541" s="28" t="str">
        <f>IF(AND(LEN(CUIPO_datos_abiertos[[#This Row],[COD_PROGRAMATICO_MGA]])=7,ISNUMBER(VALUE(CUIPO_datos_abiertos[[#This Row],[COD_PROGRAMATICO_MGA]]))),"VALIDO","")</f>
        <v/>
      </c>
    </row>
    <row r="1542" spans="1:17" hidden="1" x14ac:dyDescent="0.3">
      <c r="A1542">
        <v>20260601</v>
      </c>
      <c r="B1542" t="s">
        <v>1384</v>
      </c>
      <c r="C1542" t="s">
        <v>1388</v>
      </c>
      <c r="D1542" t="s">
        <v>1386</v>
      </c>
      <c r="E1542" t="s">
        <v>1398</v>
      </c>
      <c r="F1542" t="str">
        <f>LEFT(CUIPO_datos_abiertos[[#This Row],[COD_PROGRAMATICO_MGA]],4)</f>
        <v>NO A</v>
      </c>
      <c r="G1542" t="s">
        <v>1390</v>
      </c>
      <c r="H1542" t="s">
        <v>1390</v>
      </c>
      <c r="I1542" t="s">
        <v>1390</v>
      </c>
      <c r="J1542" t="s">
        <v>1390</v>
      </c>
      <c r="K1542" t="s">
        <v>1390</v>
      </c>
      <c r="L1542" t="s">
        <v>1390</v>
      </c>
      <c r="M1542" t="s">
        <v>1390</v>
      </c>
      <c r="N1542" s="28">
        <v>1419834765</v>
      </c>
      <c r="O1542" s="28">
        <v>1419834765</v>
      </c>
      <c r="P1542" s="28">
        <v>828917301</v>
      </c>
      <c r="Q1542" s="28" t="str">
        <f>IF(AND(LEN(CUIPO_datos_abiertos[[#This Row],[COD_PROGRAMATICO_MGA]])=7,ISNUMBER(VALUE(CUIPO_datos_abiertos[[#This Row],[COD_PROGRAMATICO_MGA]]))),"VALIDO","")</f>
        <v/>
      </c>
    </row>
    <row r="1543" spans="1:17" hidden="1" x14ac:dyDescent="0.3">
      <c r="A1543">
        <v>20260601</v>
      </c>
      <c r="B1543" t="s">
        <v>1384</v>
      </c>
      <c r="C1543" t="s">
        <v>1401</v>
      </c>
      <c r="D1543" t="s">
        <v>1386</v>
      </c>
      <c r="E1543" t="s">
        <v>1402</v>
      </c>
      <c r="F1543" t="str">
        <f>LEFT(CUIPO_datos_abiertos[[#This Row],[COD_PROGRAMATICO_MGA]],4)</f>
        <v>2201</v>
      </c>
      <c r="G1543" t="s">
        <v>51</v>
      </c>
      <c r="H1543" t="s">
        <v>1389</v>
      </c>
      <c r="I1543" t="s">
        <v>1426</v>
      </c>
      <c r="J1543" t="s">
        <v>1404</v>
      </c>
      <c r="K1543" t="s">
        <v>1392</v>
      </c>
      <c r="L1543" t="s">
        <v>1390</v>
      </c>
      <c r="M1543" t="s">
        <v>1390</v>
      </c>
      <c r="N1543" s="28">
        <v>1877626188</v>
      </c>
      <c r="O1543" s="28">
        <v>1877626188</v>
      </c>
      <c r="P1543" s="28">
        <v>1877626188</v>
      </c>
      <c r="Q1543" s="28" t="str">
        <f>IF(AND(LEN(CUIPO_datos_abiertos[[#This Row],[COD_PROGRAMATICO_MGA]])=7,ISNUMBER(VALUE(CUIPO_datos_abiertos[[#This Row],[COD_PROGRAMATICO_MGA]]))),"VALIDO","")</f>
        <v>VALIDO</v>
      </c>
    </row>
    <row r="1544" spans="1:17" hidden="1" x14ac:dyDescent="0.3">
      <c r="A1544">
        <v>20260601</v>
      </c>
      <c r="B1544" t="s">
        <v>1384</v>
      </c>
      <c r="C1544" t="s">
        <v>1388</v>
      </c>
      <c r="D1544" t="s">
        <v>1386</v>
      </c>
      <c r="E1544" t="s">
        <v>1398</v>
      </c>
      <c r="F1544" t="str">
        <f>LEFT(CUIPO_datos_abiertos[[#This Row],[COD_PROGRAMATICO_MGA]],4)</f>
        <v>NO A</v>
      </c>
      <c r="G1544" t="s">
        <v>1390</v>
      </c>
      <c r="H1544" t="s">
        <v>1390</v>
      </c>
      <c r="I1544" t="s">
        <v>1390</v>
      </c>
      <c r="J1544" t="s">
        <v>1390</v>
      </c>
      <c r="K1544" t="s">
        <v>1390</v>
      </c>
      <c r="L1544" t="s">
        <v>1390</v>
      </c>
      <c r="M1544" t="s">
        <v>1390</v>
      </c>
      <c r="N1544" s="28">
        <v>21267795435</v>
      </c>
      <c r="O1544" s="28">
        <v>9991793731</v>
      </c>
      <c r="P1544" s="28">
        <v>9991793731</v>
      </c>
      <c r="Q1544" s="28" t="str">
        <f>IF(AND(LEN(CUIPO_datos_abiertos[[#This Row],[COD_PROGRAMATICO_MGA]])=7,ISNUMBER(VALUE(CUIPO_datos_abiertos[[#This Row],[COD_PROGRAMATICO_MGA]]))),"VALIDO","")</f>
        <v/>
      </c>
    </row>
    <row r="1545" spans="1:17" x14ac:dyDescent="0.3">
      <c r="A1545">
        <v>20260601</v>
      </c>
      <c r="B1545" t="s">
        <v>1384</v>
      </c>
      <c r="C1545" t="s">
        <v>1467</v>
      </c>
      <c r="D1545" t="s">
        <v>1386</v>
      </c>
      <c r="E1545" t="s">
        <v>1394</v>
      </c>
      <c r="F1545" t="str">
        <f>LEFT(CUIPO_datos_abiertos[[#This Row],[COD_PROGRAMATICO_MGA]],4)</f>
        <v>1905</v>
      </c>
      <c r="G1545" t="s">
        <v>1437</v>
      </c>
      <c r="H1545" t="s">
        <v>1419</v>
      </c>
      <c r="I1545" t="s">
        <v>1755</v>
      </c>
      <c r="J1545" t="s">
        <v>1462</v>
      </c>
      <c r="K1545" t="s">
        <v>1392</v>
      </c>
      <c r="L1545" t="s">
        <v>1390</v>
      </c>
      <c r="M1545" t="s">
        <v>1390</v>
      </c>
      <c r="N1545" s="28">
        <v>116928945</v>
      </c>
      <c r="O1545" s="28">
        <v>76631008</v>
      </c>
      <c r="P1545" s="28">
        <v>76631008</v>
      </c>
      <c r="Q1545" s="28" t="str">
        <f>IF(AND(LEN(CUIPO_datos_abiertos[[#This Row],[COD_PROGRAMATICO_MGA]])=7,ISNUMBER(VALUE(CUIPO_datos_abiertos[[#This Row],[COD_PROGRAMATICO_MGA]]))),"VALIDO","")</f>
        <v>VALIDO</v>
      </c>
    </row>
    <row r="1546" spans="1:17" hidden="1" x14ac:dyDescent="0.3">
      <c r="A1546">
        <v>20260601</v>
      </c>
      <c r="B1546" t="s">
        <v>1384</v>
      </c>
      <c r="C1546" t="s">
        <v>1385</v>
      </c>
      <c r="D1546" t="s">
        <v>1386</v>
      </c>
      <c r="E1546" t="s">
        <v>1387</v>
      </c>
      <c r="F1546" t="str">
        <f>LEFT(CUIPO_datos_abiertos[[#This Row],[COD_PROGRAMATICO_MGA]],4)</f>
        <v>0</v>
      </c>
      <c r="G1546" t="s">
        <v>1388</v>
      </c>
      <c r="H1546" t="s">
        <v>1389</v>
      </c>
      <c r="I1546" t="s">
        <v>1390</v>
      </c>
      <c r="J1546" t="s">
        <v>1391</v>
      </c>
      <c r="K1546" t="s">
        <v>1392</v>
      </c>
      <c r="L1546" t="s">
        <v>1390</v>
      </c>
      <c r="M1546" t="s">
        <v>1390</v>
      </c>
      <c r="N1546" s="28">
        <v>8087896</v>
      </c>
      <c r="O1546" s="28">
        <v>8087896</v>
      </c>
      <c r="P1546" s="28">
        <v>8087896</v>
      </c>
      <c r="Q1546" s="28" t="str">
        <f>IF(AND(LEN(CUIPO_datos_abiertos[[#This Row],[COD_PROGRAMATICO_MGA]])=7,ISNUMBER(VALUE(CUIPO_datos_abiertos[[#This Row],[COD_PROGRAMATICO_MGA]]))),"VALIDO","")</f>
        <v/>
      </c>
    </row>
    <row r="1547" spans="1:17" hidden="1" x14ac:dyDescent="0.3">
      <c r="A1547">
        <v>20260601</v>
      </c>
      <c r="B1547" t="s">
        <v>1384</v>
      </c>
      <c r="C1547" t="s">
        <v>1401</v>
      </c>
      <c r="D1547" t="s">
        <v>1386</v>
      </c>
      <c r="E1547" t="s">
        <v>1402</v>
      </c>
      <c r="F1547" t="str">
        <f>LEFT(CUIPO_datos_abiertos[[#This Row],[COD_PROGRAMATICO_MGA]],4)</f>
        <v>2201</v>
      </c>
      <c r="G1547" t="s">
        <v>51</v>
      </c>
      <c r="H1547" t="s">
        <v>1389</v>
      </c>
      <c r="I1547" t="s">
        <v>1408</v>
      </c>
      <c r="J1547" t="s">
        <v>1404</v>
      </c>
      <c r="K1547" t="s">
        <v>1392</v>
      </c>
      <c r="L1547" t="s">
        <v>1390</v>
      </c>
      <c r="M1547" t="s">
        <v>1390</v>
      </c>
      <c r="N1547" s="28">
        <v>17349575</v>
      </c>
      <c r="O1547" s="28">
        <v>17349575</v>
      </c>
      <c r="P1547" s="28">
        <v>17349575</v>
      </c>
      <c r="Q1547" s="28" t="str">
        <f>IF(AND(LEN(CUIPO_datos_abiertos[[#This Row],[COD_PROGRAMATICO_MGA]])=7,ISNUMBER(VALUE(CUIPO_datos_abiertos[[#This Row],[COD_PROGRAMATICO_MGA]]))),"VALIDO","")</f>
        <v>VALIDO</v>
      </c>
    </row>
    <row r="1548" spans="1:17" hidden="1" x14ac:dyDescent="0.3">
      <c r="A1548">
        <v>20260601</v>
      </c>
      <c r="B1548" t="s">
        <v>1384</v>
      </c>
      <c r="C1548" t="s">
        <v>1401</v>
      </c>
      <c r="D1548" t="s">
        <v>1386</v>
      </c>
      <c r="E1548" t="s">
        <v>1402</v>
      </c>
      <c r="F1548" t="str">
        <f>LEFT(CUIPO_datos_abiertos[[#This Row],[COD_PROGRAMATICO_MGA]],4)</f>
        <v>2201</v>
      </c>
      <c r="G1548" t="s">
        <v>51</v>
      </c>
      <c r="H1548" t="s">
        <v>1389</v>
      </c>
      <c r="I1548" t="s">
        <v>1426</v>
      </c>
      <c r="J1548" t="s">
        <v>1404</v>
      </c>
      <c r="K1548" t="s">
        <v>1392</v>
      </c>
      <c r="L1548" t="s">
        <v>1390</v>
      </c>
      <c r="M1548" t="s">
        <v>1390</v>
      </c>
      <c r="N1548" s="28">
        <v>364896740</v>
      </c>
      <c r="O1548" s="28">
        <v>364896740</v>
      </c>
      <c r="P1548" s="28">
        <v>364896740</v>
      </c>
      <c r="Q1548" s="28" t="str">
        <f>IF(AND(LEN(CUIPO_datos_abiertos[[#This Row],[COD_PROGRAMATICO_MGA]])=7,ISNUMBER(VALUE(CUIPO_datos_abiertos[[#This Row],[COD_PROGRAMATICO_MGA]]))),"VALIDO","")</f>
        <v>VALIDO</v>
      </c>
    </row>
    <row r="1549" spans="1:17" x14ac:dyDescent="0.3">
      <c r="A1549">
        <v>20260601</v>
      </c>
      <c r="B1549" t="s">
        <v>1384</v>
      </c>
      <c r="C1549" t="s">
        <v>1467</v>
      </c>
      <c r="D1549" t="s">
        <v>1386</v>
      </c>
      <c r="E1549" t="s">
        <v>1394</v>
      </c>
      <c r="F1549" t="str">
        <f>LEFT(CUIPO_datos_abiertos[[#This Row],[COD_PROGRAMATICO_MGA]],4)</f>
        <v>1905</v>
      </c>
      <c r="G1549" t="s">
        <v>188</v>
      </c>
      <c r="H1549" t="s">
        <v>1419</v>
      </c>
      <c r="I1549" t="s">
        <v>1497</v>
      </c>
      <c r="J1549" t="s">
        <v>1462</v>
      </c>
      <c r="K1549" t="s">
        <v>1392</v>
      </c>
      <c r="L1549" t="s">
        <v>1390</v>
      </c>
      <c r="M1549" t="s">
        <v>1390</v>
      </c>
      <c r="N1549" s="28">
        <v>90705260</v>
      </c>
      <c r="O1549" s="28">
        <v>90705260</v>
      </c>
      <c r="P1549" s="28">
        <v>90705260</v>
      </c>
      <c r="Q1549" s="28" t="str">
        <f>IF(AND(LEN(CUIPO_datos_abiertos[[#This Row],[COD_PROGRAMATICO_MGA]])=7,ISNUMBER(VALUE(CUIPO_datos_abiertos[[#This Row],[COD_PROGRAMATICO_MGA]]))),"VALIDO","")</f>
        <v>VALIDO</v>
      </c>
    </row>
    <row r="1550" spans="1:17" hidden="1" x14ac:dyDescent="0.3">
      <c r="A1550">
        <v>20260601</v>
      </c>
      <c r="B1550" t="s">
        <v>1384</v>
      </c>
      <c r="C1550" t="s">
        <v>1506</v>
      </c>
      <c r="D1550" t="s">
        <v>1386</v>
      </c>
      <c r="E1550" t="s">
        <v>1398</v>
      </c>
      <c r="F1550" t="str">
        <f>LEFT(CUIPO_datos_abiertos[[#This Row],[COD_PROGRAMATICO_MGA]],4)</f>
        <v>2402</v>
      </c>
      <c r="G1550" t="s">
        <v>55</v>
      </c>
      <c r="H1550" t="s">
        <v>1389</v>
      </c>
      <c r="I1550" t="s">
        <v>1390</v>
      </c>
      <c r="J1550" t="s">
        <v>1501</v>
      </c>
      <c r="K1550" t="s">
        <v>1392</v>
      </c>
      <c r="L1550" t="s">
        <v>1390</v>
      </c>
      <c r="M1550" t="s">
        <v>1390</v>
      </c>
      <c r="N1550" s="28">
        <v>33431816466</v>
      </c>
      <c r="O1550" s="28">
        <v>15280589499</v>
      </c>
      <c r="P1550" s="28">
        <v>15280589499</v>
      </c>
      <c r="Q1550" s="28" t="str">
        <f>IF(AND(LEN(CUIPO_datos_abiertos[[#This Row],[COD_PROGRAMATICO_MGA]])=7,ISNUMBER(VALUE(CUIPO_datos_abiertos[[#This Row],[COD_PROGRAMATICO_MGA]]))),"VALIDO","")</f>
        <v>VALIDO</v>
      </c>
    </row>
    <row r="1551" spans="1:17" hidden="1" x14ac:dyDescent="0.3">
      <c r="A1551">
        <v>20260601</v>
      </c>
      <c r="B1551" t="s">
        <v>1384</v>
      </c>
      <c r="C1551" t="s">
        <v>1388</v>
      </c>
      <c r="D1551" t="s">
        <v>1386</v>
      </c>
      <c r="E1551" t="s">
        <v>1443</v>
      </c>
      <c r="F1551" t="str">
        <f>LEFT(CUIPO_datos_abiertos[[#This Row],[COD_PROGRAMATICO_MGA]],4)</f>
        <v>NO A</v>
      </c>
      <c r="G1551" t="s">
        <v>1390</v>
      </c>
      <c r="H1551" t="s">
        <v>1390</v>
      </c>
      <c r="I1551" t="s">
        <v>1390</v>
      </c>
      <c r="J1551" t="s">
        <v>1390</v>
      </c>
      <c r="K1551" t="s">
        <v>1390</v>
      </c>
      <c r="L1551" t="s">
        <v>1390</v>
      </c>
      <c r="M1551" t="s">
        <v>1390</v>
      </c>
      <c r="N1551" s="28">
        <v>1301641883</v>
      </c>
      <c r="O1551" s="28">
        <v>1301641883</v>
      </c>
      <c r="P1551" s="28">
        <v>1301641883</v>
      </c>
      <c r="Q1551" s="28" t="str">
        <f>IF(AND(LEN(CUIPO_datos_abiertos[[#This Row],[COD_PROGRAMATICO_MGA]])=7,ISNUMBER(VALUE(CUIPO_datos_abiertos[[#This Row],[COD_PROGRAMATICO_MGA]]))),"VALIDO","")</f>
        <v/>
      </c>
    </row>
    <row r="1552" spans="1:17" x14ac:dyDescent="0.3">
      <c r="A1552">
        <v>20260601</v>
      </c>
      <c r="B1552" t="s">
        <v>1384</v>
      </c>
      <c r="C1552" t="s">
        <v>1467</v>
      </c>
      <c r="D1552" t="s">
        <v>1386</v>
      </c>
      <c r="E1552" t="s">
        <v>1394</v>
      </c>
      <c r="F1552" t="str">
        <f>LEFT(CUIPO_datos_abiertos[[#This Row],[COD_PROGRAMATICO_MGA]],4)</f>
        <v>1903</v>
      </c>
      <c r="G1552" t="s">
        <v>1537</v>
      </c>
      <c r="H1552" t="s">
        <v>1419</v>
      </c>
      <c r="I1552" t="s">
        <v>1651</v>
      </c>
      <c r="J1552" t="s">
        <v>1462</v>
      </c>
      <c r="K1552" t="s">
        <v>1392</v>
      </c>
      <c r="L1552" t="s">
        <v>1390</v>
      </c>
      <c r="M1552" t="s">
        <v>1390</v>
      </c>
      <c r="N1552" s="28">
        <v>167440650</v>
      </c>
      <c r="O1552" s="28">
        <v>107333750</v>
      </c>
      <c r="P1552" s="28">
        <v>103040400</v>
      </c>
      <c r="Q1552" s="28" t="str">
        <f>IF(AND(LEN(CUIPO_datos_abiertos[[#This Row],[COD_PROGRAMATICO_MGA]])=7,ISNUMBER(VALUE(CUIPO_datos_abiertos[[#This Row],[COD_PROGRAMATICO_MGA]]))),"VALIDO","")</f>
        <v>VALIDO</v>
      </c>
    </row>
    <row r="1553" spans="1:17" hidden="1" x14ac:dyDescent="0.3">
      <c r="A1553">
        <v>20260601</v>
      </c>
      <c r="B1553" t="s">
        <v>1384</v>
      </c>
      <c r="C1553" t="s">
        <v>1388</v>
      </c>
      <c r="D1553" t="s">
        <v>1386</v>
      </c>
      <c r="E1553" t="s">
        <v>1394</v>
      </c>
      <c r="F1553" t="str">
        <f>LEFT(CUIPO_datos_abiertos[[#This Row],[COD_PROGRAMATICO_MGA]],4)</f>
        <v>NO A</v>
      </c>
      <c r="G1553" t="s">
        <v>1390</v>
      </c>
      <c r="H1553" t="s">
        <v>1390</v>
      </c>
      <c r="I1553" t="s">
        <v>1390</v>
      </c>
      <c r="J1553" t="s">
        <v>1390</v>
      </c>
      <c r="K1553" t="s">
        <v>1390</v>
      </c>
      <c r="L1553" t="s">
        <v>1390</v>
      </c>
      <c r="M1553" t="s">
        <v>1390</v>
      </c>
      <c r="N1553" s="28">
        <v>7566396685</v>
      </c>
      <c r="O1553" s="28">
        <v>7566396685</v>
      </c>
      <c r="P1553" s="28">
        <v>7566396685</v>
      </c>
      <c r="Q1553" s="28" t="str">
        <f>IF(AND(LEN(CUIPO_datos_abiertos[[#This Row],[COD_PROGRAMATICO_MGA]])=7,ISNUMBER(VALUE(CUIPO_datos_abiertos[[#This Row],[COD_PROGRAMATICO_MGA]]))),"VALIDO","")</f>
        <v/>
      </c>
    </row>
    <row r="1554" spans="1:17" hidden="1" x14ac:dyDescent="0.3">
      <c r="A1554">
        <v>20260601</v>
      </c>
      <c r="B1554" t="s">
        <v>1384</v>
      </c>
      <c r="C1554" t="s">
        <v>1605</v>
      </c>
      <c r="D1554" t="s">
        <v>1386</v>
      </c>
      <c r="E1554" t="s">
        <v>1394</v>
      </c>
      <c r="F1554" t="str">
        <f>LEFT(CUIPO_datos_abiertos[[#This Row],[COD_PROGRAMATICO_MGA]],4)</f>
        <v>1903</v>
      </c>
      <c r="G1554" t="s">
        <v>78</v>
      </c>
      <c r="H1554" t="s">
        <v>1419</v>
      </c>
      <c r="I1554" t="s">
        <v>1560</v>
      </c>
      <c r="J1554" t="s">
        <v>1462</v>
      </c>
      <c r="K1554" t="s">
        <v>1392</v>
      </c>
      <c r="L1554" t="s">
        <v>1390</v>
      </c>
      <c r="M1554" t="s">
        <v>1390</v>
      </c>
      <c r="N1554" s="28">
        <v>683978058</v>
      </c>
      <c r="O1554" s="28">
        <v>499883940</v>
      </c>
      <c r="P1554" s="28">
        <v>497240697</v>
      </c>
      <c r="Q1554" s="28" t="str">
        <f>IF(AND(LEN(CUIPO_datos_abiertos[[#This Row],[COD_PROGRAMATICO_MGA]])=7,ISNUMBER(VALUE(CUIPO_datos_abiertos[[#This Row],[COD_PROGRAMATICO_MGA]]))),"VALIDO","")</f>
        <v>VALIDO</v>
      </c>
    </row>
    <row r="1555" spans="1:17" hidden="1" x14ac:dyDescent="0.3">
      <c r="A1555">
        <v>20260601</v>
      </c>
      <c r="B1555" t="s">
        <v>1384</v>
      </c>
      <c r="C1555" t="s">
        <v>1388</v>
      </c>
      <c r="D1555" t="s">
        <v>1386</v>
      </c>
      <c r="E1555" t="s">
        <v>1394</v>
      </c>
      <c r="F1555" t="str">
        <f>LEFT(CUIPO_datos_abiertos[[#This Row],[COD_PROGRAMATICO_MGA]],4)</f>
        <v>1903</v>
      </c>
      <c r="G1555" t="s">
        <v>1399</v>
      </c>
      <c r="H1555" t="s">
        <v>1389</v>
      </c>
      <c r="I1555" t="s">
        <v>1400</v>
      </c>
      <c r="J1555" t="s">
        <v>1396</v>
      </c>
      <c r="K1555" t="s">
        <v>1392</v>
      </c>
      <c r="L1555" t="s">
        <v>1390</v>
      </c>
      <c r="M1555" t="s">
        <v>1390</v>
      </c>
      <c r="N1555" s="28">
        <v>119504672</v>
      </c>
      <c r="O1555" s="28">
        <v>119504672</v>
      </c>
      <c r="P1555" s="28">
        <v>119504672</v>
      </c>
      <c r="Q1555" s="28" t="str">
        <f>IF(AND(LEN(CUIPO_datos_abiertos[[#This Row],[COD_PROGRAMATICO_MGA]])=7,ISNUMBER(VALUE(CUIPO_datos_abiertos[[#This Row],[COD_PROGRAMATICO_MGA]]))),"VALIDO","")</f>
        <v>VALIDO</v>
      </c>
    </row>
    <row r="1556" spans="1:17" hidden="1" x14ac:dyDescent="0.3">
      <c r="A1556">
        <v>20260601</v>
      </c>
      <c r="B1556" t="s">
        <v>1384</v>
      </c>
      <c r="C1556" t="s">
        <v>1388</v>
      </c>
      <c r="D1556" t="s">
        <v>1386</v>
      </c>
      <c r="E1556" t="s">
        <v>1443</v>
      </c>
      <c r="F1556" t="str">
        <f>LEFT(CUIPO_datos_abiertos[[#This Row],[COD_PROGRAMATICO_MGA]],4)</f>
        <v>NO A</v>
      </c>
      <c r="G1556" t="s">
        <v>1390</v>
      </c>
      <c r="H1556" t="s">
        <v>1390</v>
      </c>
      <c r="I1556" t="s">
        <v>1390</v>
      </c>
      <c r="J1556" t="s">
        <v>1390</v>
      </c>
      <c r="K1556" t="s">
        <v>1390</v>
      </c>
      <c r="L1556" t="s">
        <v>1390</v>
      </c>
      <c r="M1556" t="s">
        <v>1390</v>
      </c>
      <c r="N1556" s="28">
        <v>2229973757</v>
      </c>
      <c r="O1556" s="28">
        <v>2060787617</v>
      </c>
      <c r="P1556" s="28">
        <v>2010959060</v>
      </c>
      <c r="Q1556" s="28" t="str">
        <f>IF(AND(LEN(CUIPO_datos_abiertos[[#This Row],[COD_PROGRAMATICO_MGA]])=7,ISNUMBER(VALUE(CUIPO_datos_abiertos[[#This Row],[COD_PROGRAMATICO_MGA]]))),"VALIDO","")</f>
        <v/>
      </c>
    </row>
    <row r="1557" spans="1:17" hidden="1" x14ac:dyDescent="0.3">
      <c r="A1557">
        <v>20260601</v>
      </c>
      <c r="B1557" t="s">
        <v>1384</v>
      </c>
      <c r="C1557" t="s">
        <v>1388</v>
      </c>
      <c r="D1557" t="s">
        <v>1386</v>
      </c>
      <c r="E1557" t="s">
        <v>1394</v>
      </c>
      <c r="F1557" t="str">
        <f>LEFT(CUIPO_datos_abiertos[[#This Row],[COD_PROGRAMATICO_MGA]],4)</f>
        <v>0</v>
      </c>
      <c r="G1557" t="s">
        <v>1388</v>
      </c>
      <c r="H1557" t="s">
        <v>1389</v>
      </c>
      <c r="I1557" t="s">
        <v>1405</v>
      </c>
      <c r="J1557" t="s">
        <v>1449</v>
      </c>
      <c r="K1557" t="s">
        <v>1392</v>
      </c>
      <c r="L1557" t="s">
        <v>1390</v>
      </c>
      <c r="M1557" t="s">
        <v>1390</v>
      </c>
      <c r="N1557" s="28">
        <v>3323655471</v>
      </c>
      <c r="O1557" s="28">
        <v>3323655471</v>
      </c>
      <c r="P1557" s="28">
        <v>2809827678</v>
      </c>
      <c r="Q1557" s="28" t="str">
        <f>IF(AND(LEN(CUIPO_datos_abiertos[[#This Row],[COD_PROGRAMATICO_MGA]])=7,ISNUMBER(VALUE(CUIPO_datos_abiertos[[#This Row],[COD_PROGRAMATICO_MGA]]))),"VALIDO","")</f>
        <v/>
      </c>
    </row>
    <row r="1558" spans="1:17" hidden="1" x14ac:dyDescent="0.3">
      <c r="A1558">
        <v>20260601</v>
      </c>
      <c r="B1558" t="s">
        <v>1384</v>
      </c>
      <c r="C1558" t="s">
        <v>1401</v>
      </c>
      <c r="D1558" t="s">
        <v>1386</v>
      </c>
      <c r="E1558" t="s">
        <v>1402</v>
      </c>
      <c r="F1558" t="str">
        <f>LEFT(CUIPO_datos_abiertos[[#This Row],[COD_PROGRAMATICO_MGA]],4)</f>
        <v>2201</v>
      </c>
      <c r="G1558" t="s">
        <v>51</v>
      </c>
      <c r="H1558" t="s">
        <v>1389</v>
      </c>
      <c r="I1558" t="s">
        <v>1403</v>
      </c>
      <c r="J1558" t="s">
        <v>1404</v>
      </c>
      <c r="K1558" t="s">
        <v>1392</v>
      </c>
      <c r="L1558" t="s">
        <v>1390</v>
      </c>
      <c r="M1558" t="s">
        <v>1390</v>
      </c>
      <c r="N1558" s="28">
        <v>227997681</v>
      </c>
      <c r="O1558" s="28">
        <v>227997681</v>
      </c>
      <c r="P1558" s="28">
        <v>227997681</v>
      </c>
      <c r="Q1558" s="28" t="str">
        <f>IF(AND(LEN(CUIPO_datos_abiertos[[#This Row],[COD_PROGRAMATICO_MGA]])=7,ISNUMBER(VALUE(CUIPO_datos_abiertos[[#This Row],[COD_PROGRAMATICO_MGA]]))),"VALIDO","")</f>
        <v>VALIDO</v>
      </c>
    </row>
    <row r="1559" spans="1:17" hidden="1" x14ac:dyDescent="0.3">
      <c r="A1559">
        <v>20260601</v>
      </c>
      <c r="B1559" t="s">
        <v>1384</v>
      </c>
      <c r="C1559" t="s">
        <v>1546</v>
      </c>
      <c r="D1559" t="s">
        <v>1386</v>
      </c>
      <c r="E1559" t="s">
        <v>1398</v>
      </c>
      <c r="F1559" t="str">
        <f>LEFT(CUIPO_datos_abiertos[[#This Row],[COD_PROGRAMATICO_MGA]],4)</f>
        <v>4599</v>
      </c>
      <c r="G1559" t="s">
        <v>86</v>
      </c>
      <c r="H1559" t="s">
        <v>1389</v>
      </c>
      <c r="I1559" t="s">
        <v>1390</v>
      </c>
      <c r="J1559" t="s">
        <v>1501</v>
      </c>
      <c r="K1559" t="s">
        <v>1392</v>
      </c>
      <c r="L1559" t="s">
        <v>1390</v>
      </c>
      <c r="M1559" t="s">
        <v>1390</v>
      </c>
      <c r="N1559" s="28">
        <v>24784500</v>
      </c>
      <c r="O1559" s="28">
        <v>24784500</v>
      </c>
      <c r="P1559" s="28">
        <v>24784500</v>
      </c>
      <c r="Q1559" s="28" t="str">
        <f>IF(AND(LEN(CUIPO_datos_abiertos[[#This Row],[COD_PROGRAMATICO_MGA]])=7,ISNUMBER(VALUE(CUIPO_datos_abiertos[[#This Row],[COD_PROGRAMATICO_MGA]]))),"VALIDO","")</f>
        <v>VALIDO</v>
      </c>
    </row>
    <row r="1560" spans="1:17" hidden="1" x14ac:dyDescent="0.3">
      <c r="A1560">
        <v>20260601</v>
      </c>
      <c r="B1560" t="s">
        <v>1384</v>
      </c>
      <c r="C1560" t="s">
        <v>1388</v>
      </c>
      <c r="D1560" t="s">
        <v>1386</v>
      </c>
      <c r="E1560" t="s">
        <v>1394</v>
      </c>
      <c r="F1560" t="str">
        <f>LEFT(CUIPO_datos_abiertos[[#This Row],[COD_PROGRAMATICO_MGA]],4)</f>
        <v>1903</v>
      </c>
      <c r="G1560" t="s">
        <v>1399</v>
      </c>
      <c r="H1560" t="s">
        <v>1389</v>
      </c>
      <c r="I1560" t="s">
        <v>1400</v>
      </c>
      <c r="J1560" t="s">
        <v>1396</v>
      </c>
      <c r="K1560" t="s">
        <v>1392</v>
      </c>
      <c r="L1560" t="s">
        <v>1390</v>
      </c>
      <c r="M1560" t="s">
        <v>1390</v>
      </c>
      <c r="N1560" s="28">
        <v>20985100</v>
      </c>
      <c r="O1560" s="28">
        <v>20985100</v>
      </c>
      <c r="P1560" s="28">
        <v>20985100</v>
      </c>
      <c r="Q1560" s="28" t="str">
        <f>IF(AND(LEN(CUIPO_datos_abiertos[[#This Row],[COD_PROGRAMATICO_MGA]])=7,ISNUMBER(VALUE(CUIPO_datos_abiertos[[#This Row],[COD_PROGRAMATICO_MGA]]))),"VALIDO","")</f>
        <v>VALIDO</v>
      </c>
    </row>
    <row r="1561" spans="1:17" hidden="1" x14ac:dyDescent="0.3">
      <c r="A1561">
        <v>20260601</v>
      </c>
      <c r="B1561" t="s">
        <v>1384</v>
      </c>
      <c r="C1561" t="s">
        <v>1385</v>
      </c>
      <c r="D1561" t="s">
        <v>1386</v>
      </c>
      <c r="E1561" t="s">
        <v>1387</v>
      </c>
      <c r="F1561" t="str">
        <f>LEFT(CUIPO_datos_abiertos[[#This Row],[COD_PROGRAMATICO_MGA]],4)</f>
        <v>0</v>
      </c>
      <c r="G1561" t="s">
        <v>1388</v>
      </c>
      <c r="H1561" t="s">
        <v>1479</v>
      </c>
      <c r="I1561" t="s">
        <v>1390</v>
      </c>
      <c r="J1561" t="s">
        <v>1391</v>
      </c>
      <c r="K1561" t="s">
        <v>1392</v>
      </c>
      <c r="L1561" t="s">
        <v>1390</v>
      </c>
      <c r="M1561" t="s">
        <v>1390</v>
      </c>
      <c r="N1561" s="28">
        <v>8664188</v>
      </c>
      <c r="O1561" s="28">
        <v>8664188</v>
      </c>
      <c r="P1561" s="28">
        <v>8664188</v>
      </c>
      <c r="Q1561" s="28" t="str">
        <f>IF(AND(LEN(CUIPO_datos_abiertos[[#This Row],[COD_PROGRAMATICO_MGA]])=7,ISNUMBER(VALUE(CUIPO_datos_abiertos[[#This Row],[COD_PROGRAMATICO_MGA]]))),"VALIDO","")</f>
        <v/>
      </c>
    </row>
    <row r="1562" spans="1:17" hidden="1" x14ac:dyDescent="0.3">
      <c r="A1562">
        <v>20260601</v>
      </c>
      <c r="B1562" t="s">
        <v>1384</v>
      </c>
      <c r="C1562" t="s">
        <v>1388</v>
      </c>
      <c r="D1562" t="s">
        <v>1386</v>
      </c>
      <c r="E1562" t="s">
        <v>1398</v>
      </c>
      <c r="F1562" t="str">
        <f>LEFT(CUIPO_datos_abiertos[[#This Row],[COD_PROGRAMATICO_MGA]],4)</f>
        <v>0</v>
      </c>
      <c r="G1562" t="s">
        <v>1388</v>
      </c>
      <c r="H1562" t="s">
        <v>1389</v>
      </c>
      <c r="I1562" t="s">
        <v>1390</v>
      </c>
      <c r="J1562" t="s">
        <v>1391</v>
      </c>
      <c r="K1562" t="s">
        <v>1392</v>
      </c>
      <c r="L1562" t="s">
        <v>1390</v>
      </c>
      <c r="M1562" t="s">
        <v>1390</v>
      </c>
      <c r="N1562" s="28">
        <v>74019966</v>
      </c>
      <c r="O1562" s="28">
        <v>74019966</v>
      </c>
      <c r="P1562" s="28">
        <v>74019966</v>
      </c>
      <c r="Q1562" s="28" t="str">
        <f>IF(AND(LEN(CUIPO_datos_abiertos[[#This Row],[COD_PROGRAMATICO_MGA]])=7,ISNUMBER(VALUE(CUIPO_datos_abiertos[[#This Row],[COD_PROGRAMATICO_MGA]]))),"VALIDO","")</f>
        <v/>
      </c>
    </row>
    <row r="1563" spans="1:17" hidden="1" x14ac:dyDescent="0.3">
      <c r="A1563">
        <v>20260601</v>
      </c>
      <c r="B1563" t="s">
        <v>1384</v>
      </c>
      <c r="C1563" t="s">
        <v>1385</v>
      </c>
      <c r="D1563" t="s">
        <v>1386</v>
      </c>
      <c r="E1563" t="s">
        <v>1394</v>
      </c>
      <c r="F1563" t="str">
        <f>LEFT(CUIPO_datos_abiertos[[#This Row],[COD_PROGRAMATICO_MGA]],4)</f>
        <v>0</v>
      </c>
      <c r="G1563" t="s">
        <v>1388</v>
      </c>
      <c r="H1563" t="s">
        <v>1389</v>
      </c>
      <c r="I1563" t="s">
        <v>1405</v>
      </c>
      <c r="J1563" t="s">
        <v>1406</v>
      </c>
      <c r="K1563" t="s">
        <v>1392</v>
      </c>
      <c r="L1563" t="s">
        <v>1390</v>
      </c>
      <c r="M1563" t="s">
        <v>1390</v>
      </c>
      <c r="N1563" s="28">
        <v>5174278</v>
      </c>
      <c r="O1563" s="28">
        <v>5174278</v>
      </c>
      <c r="P1563" s="28">
        <v>5174278</v>
      </c>
      <c r="Q1563" s="28" t="str">
        <f>IF(AND(LEN(CUIPO_datos_abiertos[[#This Row],[COD_PROGRAMATICO_MGA]])=7,ISNUMBER(VALUE(CUIPO_datos_abiertos[[#This Row],[COD_PROGRAMATICO_MGA]]))),"VALIDO","")</f>
        <v/>
      </c>
    </row>
    <row r="1564" spans="1:17" hidden="1" x14ac:dyDescent="0.3">
      <c r="A1564">
        <v>20260601</v>
      </c>
      <c r="B1564" t="s">
        <v>1384</v>
      </c>
      <c r="C1564" t="s">
        <v>1488</v>
      </c>
      <c r="D1564" t="s">
        <v>1386</v>
      </c>
      <c r="E1564" t="s">
        <v>1398</v>
      </c>
      <c r="F1564" t="str">
        <f>LEFT(CUIPO_datos_abiertos[[#This Row],[COD_PROGRAMATICO_MGA]],4)</f>
        <v>2402</v>
      </c>
      <c r="G1564" t="s">
        <v>862</v>
      </c>
      <c r="H1564" t="s">
        <v>1389</v>
      </c>
      <c r="I1564" t="s">
        <v>1390</v>
      </c>
      <c r="J1564" t="s">
        <v>1489</v>
      </c>
      <c r="K1564" t="s">
        <v>1392</v>
      </c>
      <c r="L1564" t="s">
        <v>1390</v>
      </c>
      <c r="M1564" t="s">
        <v>1390</v>
      </c>
      <c r="N1564" s="28">
        <v>8822738512</v>
      </c>
      <c r="O1564" s="28">
        <v>0</v>
      </c>
      <c r="P1564" s="28">
        <v>0</v>
      </c>
      <c r="Q1564" s="28" t="str">
        <f>IF(AND(LEN(CUIPO_datos_abiertos[[#This Row],[COD_PROGRAMATICO_MGA]])=7,ISNUMBER(VALUE(CUIPO_datos_abiertos[[#This Row],[COD_PROGRAMATICO_MGA]]))),"VALIDO","")</f>
        <v>VALIDO</v>
      </c>
    </row>
    <row r="1565" spans="1:17" hidden="1" x14ac:dyDescent="0.3">
      <c r="A1565">
        <v>20260601</v>
      </c>
      <c r="B1565" t="s">
        <v>1384</v>
      </c>
      <c r="C1565" t="s">
        <v>1652</v>
      </c>
      <c r="D1565" t="s">
        <v>1386</v>
      </c>
      <c r="E1565" t="s">
        <v>1402</v>
      </c>
      <c r="F1565" t="str">
        <f>LEFT(CUIPO_datos_abiertos[[#This Row],[COD_PROGRAMATICO_MGA]],4)</f>
        <v>2201</v>
      </c>
      <c r="G1565" t="s">
        <v>1653</v>
      </c>
      <c r="H1565" t="s">
        <v>1430</v>
      </c>
      <c r="I1565" t="s">
        <v>1654</v>
      </c>
      <c r="J1565" t="s">
        <v>1391</v>
      </c>
      <c r="K1565" t="s">
        <v>1392</v>
      </c>
      <c r="L1565" t="s">
        <v>1390</v>
      </c>
      <c r="M1565" t="s">
        <v>1390</v>
      </c>
      <c r="N1565" s="28">
        <v>113458859</v>
      </c>
      <c r="O1565" s="28">
        <v>42613656</v>
      </c>
      <c r="P1565" s="28">
        <v>42613656</v>
      </c>
      <c r="Q1565" s="28" t="str">
        <f>IF(AND(LEN(CUIPO_datos_abiertos[[#This Row],[COD_PROGRAMATICO_MGA]])=7,ISNUMBER(VALUE(CUIPO_datos_abiertos[[#This Row],[COD_PROGRAMATICO_MGA]]))),"VALIDO","")</f>
        <v>VALIDO</v>
      </c>
    </row>
    <row r="1566" spans="1:17" hidden="1" x14ac:dyDescent="0.3">
      <c r="A1566">
        <v>20260601</v>
      </c>
      <c r="B1566" t="s">
        <v>1384</v>
      </c>
      <c r="C1566" t="s">
        <v>1401</v>
      </c>
      <c r="D1566" t="s">
        <v>1386</v>
      </c>
      <c r="E1566" t="s">
        <v>1402</v>
      </c>
      <c r="F1566" t="str">
        <f>LEFT(CUIPO_datos_abiertos[[#This Row],[COD_PROGRAMATICO_MGA]],4)</f>
        <v>2201</v>
      </c>
      <c r="G1566" t="s">
        <v>51</v>
      </c>
      <c r="H1566" t="s">
        <v>1389</v>
      </c>
      <c r="I1566" t="s">
        <v>1403</v>
      </c>
      <c r="J1566" t="s">
        <v>1404</v>
      </c>
      <c r="K1566" t="s">
        <v>1444</v>
      </c>
      <c r="L1566" t="s">
        <v>1390</v>
      </c>
      <c r="M1566" t="s">
        <v>1390</v>
      </c>
      <c r="N1566" s="28">
        <v>12940245219</v>
      </c>
      <c r="O1566" s="28">
        <v>6750481539</v>
      </c>
      <c r="P1566" s="28">
        <v>6750481539</v>
      </c>
      <c r="Q1566" s="28" t="str">
        <f>IF(AND(LEN(CUIPO_datos_abiertos[[#This Row],[COD_PROGRAMATICO_MGA]])=7,ISNUMBER(VALUE(CUIPO_datos_abiertos[[#This Row],[COD_PROGRAMATICO_MGA]]))),"VALIDO","")</f>
        <v>VALIDO</v>
      </c>
    </row>
    <row r="1567" spans="1:17" hidden="1" x14ac:dyDescent="0.3">
      <c r="A1567">
        <v>20260601</v>
      </c>
      <c r="B1567" t="s">
        <v>1384</v>
      </c>
      <c r="C1567" t="s">
        <v>1453</v>
      </c>
      <c r="D1567" t="s">
        <v>1397</v>
      </c>
      <c r="E1567" t="s">
        <v>1398</v>
      </c>
      <c r="F1567" t="str">
        <f>LEFT(CUIPO_datos_abiertos[[#This Row],[COD_PROGRAMATICO_MGA]],4)</f>
        <v>2102</v>
      </c>
      <c r="G1567" t="s">
        <v>90</v>
      </c>
      <c r="H1567" t="s">
        <v>1389</v>
      </c>
      <c r="I1567" t="s">
        <v>1390</v>
      </c>
      <c r="J1567" t="s">
        <v>1428</v>
      </c>
      <c r="K1567" t="s">
        <v>1392</v>
      </c>
      <c r="L1567" t="s">
        <v>1390</v>
      </c>
      <c r="M1567" t="s">
        <v>1390</v>
      </c>
      <c r="N1567" s="28">
        <v>211262749</v>
      </c>
      <c r="O1567" s="28">
        <v>211262749</v>
      </c>
      <c r="P1567" s="28">
        <v>211262749</v>
      </c>
      <c r="Q1567" s="28" t="str">
        <f>IF(AND(LEN(CUIPO_datos_abiertos[[#This Row],[COD_PROGRAMATICO_MGA]])=7,ISNUMBER(VALUE(CUIPO_datos_abiertos[[#This Row],[COD_PROGRAMATICO_MGA]]))),"VALIDO","")</f>
        <v>VALIDO</v>
      </c>
    </row>
    <row r="1568" spans="1:17" hidden="1" x14ac:dyDescent="0.3">
      <c r="A1568">
        <v>20260601</v>
      </c>
      <c r="B1568" t="s">
        <v>1384</v>
      </c>
      <c r="C1568" t="s">
        <v>1427</v>
      </c>
      <c r="D1568" t="s">
        <v>1397</v>
      </c>
      <c r="E1568" t="s">
        <v>1398</v>
      </c>
      <c r="F1568" t="str">
        <f>LEFT(CUIPO_datos_abiertos[[#This Row],[COD_PROGRAMATICO_MGA]],4)</f>
        <v>2102</v>
      </c>
      <c r="G1568" t="s">
        <v>90</v>
      </c>
      <c r="H1568" t="s">
        <v>1389</v>
      </c>
      <c r="I1568" t="s">
        <v>1390</v>
      </c>
      <c r="J1568" t="s">
        <v>1428</v>
      </c>
      <c r="K1568" t="s">
        <v>1392</v>
      </c>
      <c r="L1568" t="s">
        <v>1390</v>
      </c>
      <c r="M1568" t="s">
        <v>1390</v>
      </c>
      <c r="N1568" s="28">
        <v>416038740</v>
      </c>
      <c r="O1568" s="28">
        <v>416038740</v>
      </c>
      <c r="P1568" s="28">
        <v>416038740</v>
      </c>
      <c r="Q1568" s="28" t="str">
        <f>IF(AND(LEN(CUIPO_datos_abiertos[[#This Row],[COD_PROGRAMATICO_MGA]])=7,ISNUMBER(VALUE(CUIPO_datos_abiertos[[#This Row],[COD_PROGRAMATICO_MGA]]))),"VALIDO","")</f>
        <v>VALIDO</v>
      </c>
    </row>
    <row r="1569" spans="1:17" hidden="1" x14ac:dyDescent="0.3">
      <c r="A1569">
        <v>20260601</v>
      </c>
      <c r="B1569" t="s">
        <v>1384</v>
      </c>
      <c r="C1569" t="s">
        <v>1388</v>
      </c>
      <c r="D1569" t="s">
        <v>1386</v>
      </c>
      <c r="E1569" t="s">
        <v>1394</v>
      </c>
      <c r="F1569" t="str">
        <f>LEFT(CUIPO_datos_abiertos[[#This Row],[COD_PROGRAMATICO_MGA]],4)</f>
        <v>NO A</v>
      </c>
      <c r="G1569" t="s">
        <v>1390</v>
      </c>
      <c r="H1569" t="s">
        <v>1390</v>
      </c>
      <c r="I1569" t="s">
        <v>1390</v>
      </c>
      <c r="J1569" t="s">
        <v>1390</v>
      </c>
      <c r="K1569" t="s">
        <v>1390</v>
      </c>
      <c r="L1569" t="s">
        <v>1390</v>
      </c>
      <c r="M1569" t="s">
        <v>1390</v>
      </c>
      <c r="N1569" s="28">
        <v>8374260033</v>
      </c>
      <c r="O1569" s="28">
        <v>8374260033</v>
      </c>
      <c r="P1569" s="28">
        <v>8374260033</v>
      </c>
      <c r="Q1569" s="28" t="str">
        <f>IF(AND(LEN(CUIPO_datos_abiertos[[#This Row],[COD_PROGRAMATICO_MGA]])=7,ISNUMBER(VALUE(CUIPO_datos_abiertos[[#This Row],[COD_PROGRAMATICO_MGA]]))),"VALIDO","")</f>
        <v/>
      </c>
    </row>
    <row r="1570" spans="1:17" hidden="1" x14ac:dyDescent="0.3">
      <c r="A1570">
        <v>20260601</v>
      </c>
      <c r="B1570" t="s">
        <v>1384</v>
      </c>
      <c r="C1570" t="s">
        <v>1388</v>
      </c>
      <c r="D1570" t="s">
        <v>1386</v>
      </c>
      <c r="E1570" t="s">
        <v>1398</v>
      </c>
      <c r="F1570" t="str">
        <f>LEFT(CUIPO_datos_abiertos[[#This Row],[COD_PROGRAMATICO_MGA]],4)</f>
        <v>NO A</v>
      </c>
      <c r="G1570" t="s">
        <v>1390</v>
      </c>
      <c r="H1570" t="s">
        <v>1390</v>
      </c>
      <c r="I1570" t="s">
        <v>1390</v>
      </c>
      <c r="J1570" t="s">
        <v>1390</v>
      </c>
      <c r="K1570" t="s">
        <v>1390</v>
      </c>
      <c r="L1570" t="s">
        <v>1390</v>
      </c>
      <c r="M1570" t="s">
        <v>1390</v>
      </c>
      <c r="N1570" s="28">
        <v>105947130764</v>
      </c>
      <c r="O1570" s="28">
        <v>46145422579</v>
      </c>
      <c r="P1570" s="28">
        <v>45888278444</v>
      </c>
      <c r="Q1570" s="28" t="str">
        <f>IF(AND(LEN(CUIPO_datos_abiertos[[#This Row],[COD_PROGRAMATICO_MGA]])=7,ISNUMBER(VALUE(CUIPO_datos_abiertos[[#This Row],[COD_PROGRAMATICO_MGA]]))),"VALIDO","")</f>
        <v/>
      </c>
    </row>
    <row r="1571" spans="1:17" hidden="1" x14ac:dyDescent="0.3">
      <c r="A1571">
        <v>20260601</v>
      </c>
      <c r="B1571" t="s">
        <v>1384</v>
      </c>
      <c r="C1571" t="s">
        <v>1388</v>
      </c>
      <c r="D1571" t="s">
        <v>1386</v>
      </c>
      <c r="E1571" t="s">
        <v>1398</v>
      </c>
      <c r="F1571" t="str">
        <f>LEFT(CUIPO_datos_abiertos[[#This Row],[COD_PROGRAMATICO_MGA]],4)</f>
        <v>NO A</v>
      </c>
      <c r="G1571" t="s">
        <v>1390</v>
      </c>
      <c r="H1571" t="s">
        <v>1390</v>
      </c>
      <c r="I1571" t="s">
        <v>1390</v>
      </c>
      <c r="J1571" t="s">
        <v>1390</v>
      </c>
      <c r="K1571" t="s">
        <v>1390</v>
      </c>
      <c r="L1571" t="s">
        <v>1390</v>
      </c>
      <c r="M1571" t="s">
        <v>1390</v>
      </c>
      <c r="N1571" s="28">
        <v>148159064821</v>
      </c>
      <c r="O1571" s="28">
        <v>73062856266</v>
      </c>
      <c r="P1571" s="28">
        <v>72733792230</v>
      </c>
      <c r="Q1571" s="28" t="str">
        <f>IF(AND(LEN(CUIPO_datos_abiertos[[#This Row],[COD_PROGRAMATICO_MGA]])=7,ISNUMBER(VALUE(CUIPO_datos_abiertos[[#This Row],[COD_PROGRAMATICO_MGA]]))),"VALIDO","")</f>
        <v/>
      </c>
    </row>
    <row r="1572" spans="1:17" x14ac:dyDescent="0.3">
      <c r="A1572">
        <v>20260601</v>
      </c>
      <c r="B1572" t="s">
        <v>1384</v>
      </c>
      <c r="C1572" t="s">
        <v>1467</v>
      </c>
      <c r="D1572" t="s">
        <v>1386</v>
      </c>
      <c r="E1572" t="s">
        <v>1394</v>
      </c>
      <c r="F1572" t="str">
        <f>LEFT(CUIPO_datos_abiertos[[#This Row],[COD_PROGRAMATICO_MGA]],4)</f>
        <v>1905</v>
      </c>
      <c r="G1572" t="s">
        <v>145</v>
      </c>
      <c r="H1572" t="s">
        <v>1419</v>
      </c>
      <c r="I1572" t="s">
        <v>1497</v>
      </c>
      <c r="J1572" t="s">
        <v>1462</v>
      </c>
      <c r="K1572" t="s">
        <v>1392</v>
      </c>
      <c r="L1572" t="s">
        <v>1390</v>
      </c>
      <c r="M1572" t="s">
        <v>1390</v>
      </c>
      <c r="N1572" s="28">
        <v>45880450</v>
      </c>
      <c r="O1572" s="28">
        <v>0</v>
      </c>
      <c r="P1572" s="28">
        <v>0</v>
      </c>
      <c r="Q1572" s="28" t="str">
        <f>IF(AND(LEN(CUIPO_datos_abiertos[[#This Row],[COD_PROGRAMATICO_MGA]])=7,ISNUMBER(VALUE(CUIPO_datos_abiertos[[#This Row],[COD_PROGRAMATICO_MGA]]))),"VALIDO","")</f>
        <v>VALIDO</v>
      </c>
    </row>
    <row r="1573" spans="1:17" hidden="1" x14ac:dyDescent="0.3">
      <c r="A1573">
        <v>20260601</v>
      </c>
      <c r="B1573" t="s">
        <v>1384</v>
      </c>
      <c r="C1573" t="s">
        <v>1247</v>
      </c>
      <c r="D1573" t="s">
        <v>1386</v>
      </c>
      <c r="E1573" t="s">
        <v>1394</v>
      </c>
      <c r="F1573" t="str">
        <f>LEFT(CUIPO_datos_abiertos[[#This Row],[COD_PROGRAMATICO_MGA]],4)</f>
        <v>1905</v>
      </c>
      <c r="G1573" t="s">
        <v>1437</v>
      </c>
      <c r="H1573" t="s">
        <v>1419</v>
      </c>
      <c r="I1573" t="s">
        <v>1438</v>
      </c>
      <c r="J1573" t="s">
        <v>1439</v>
      </c>
      <c r="K1573" t="s">
        <v>1392</v>
      </c>
      <c r="L1573" t="s">
        <v>1390</v>
      </c>
      <c r="M1573" t="s">
        <v>1390</v>
      </c>
      <c r="N1573" s="28">
        <v>357479451</v>
      </c>
      <c r="O1573" s="28">
        <v>357479451</v>
      </c>
      <c r="P1573" s="28">
        <v>253223370</v>
      </c>
      <c r="Q1573" s="28" t="str">
        <f>IF(AND(LEN(CUIPO_datos_abiertos[[#This Row],[COD_PROGRAMATICO_MGA]])=7,ISNUMBER(VALUE(CUIPO_datos_abiertos[[#This Row],[COD_PROGRAMATICO_MGA]]))),"VALIDO","")</f>
        <v>VALIDO</v>
      </c>
    </row>
    <row r="1574" spans="1:17" hidden="1" x14ac:dyDescent="0.3">
      <c r="A1574">
        <v>20260601</v>
      </c>
      <c r="B1574" t="s">
        <v>1384</v>
      </c>
      <c r="C1574" t="s">
        <v>1401</v>
      </c>
      <c r="D1574" t="s">
        <v>1386</v>
      </c>
      <c r="E1574" t="s">
        <v>1402</v>
      </c>
      <c r="F1574" t="str">
        <f>LEFT(CUIPO_datos_abiertos[[#This Row],[COD_PROGRAMATICO_MGA]],4)</f>
        <v>2201</v>
      </c>
      <c r="G1574" t="s">
        <v>51</v>
      </c>
      <c r="H1574" t="s">
        <v>1389</v>
      </c>
      <c r="I1574" t="s">
        <v>1458</v>
      </c>
      <c r="J1574" t="s">
        <v>1404</v>
      </c>
      <c r="K1574" t="s">
        <v>1392</v>
      </c>
      <c r="L1574" t="s">
        <v>1390</v>
      </c>
      <c r="M1574" t="s">
        <v>1390</v>
      </c>
      <c r="N1574" s="28">
        <v>13315348643</v>
      </c>
      <c r="O1574" s="28">
        <v>13315348643</v>
      </c>
      <c r="P1574" s="28">
        <v>13315348643</v>
      </c>
      <c r="Q1574" s="28" t="str">
        <f>IF(AND(LEN(CUIPO_datos_abiertos[[#This Row],[COD_PROGRAMATICO_MGA]])=7,ISNUMBER(VALUE(CUIPO_datos_abiertos[[#This Row],[COD_PROGRAMATICO_MGA]]))),"VALIDO","")</f>
        <v>VALIDO</v>
      </c>
    </row>
    <row r="1575" spans="1:17" hidden="1" x14ac:dyDescent="0.3">
      <c r="A1575">
        <v>20260601</v>
      </c>
      <c r="B1575" t="s">
        <v>1384</v>
      </c>
      <c r="C1575" t="s">
        <v>1388</v>
      </c>
      <c r="D1575" t="s">
        <v>1386</v>
      </c>
      <c r="E1575" t="s">
        <v>1402</v>
      </c>
      <c r="F1575" t="str">
        <f>LEFT(CUIPO_datos_abiertos[[#This Row],[COD_PROGRAMATICO_MGA]],4)</f>
        <v>NO A</v>
      </c>
      <c r="G1575" t="s">
        <v>1390</v>
      </c>
      <c r="H1575" t="s">
        <v>1390</v>
      </c>
      <c r="I1575" t="s">
        <v>1390</v>
      </c>
      <c r="J1575" t="s">
        <v>1390</v>
      </c>
      <c r="K1575" t="s">
        <v>1390</v>
      </c>
      <c r="L1575" t="s">
        <v>1390</v>
      </c>
      <c r="M1575" t="s">
        <v>1390</v>
      </c>
      <c r="N1575" s="28">
        <v>356000000</v>
      </c>
      <c r="O1575" s="28">
        <v>106800000</v>
      </c>
      <c r="P1575" s="28">
        <v>106800000</v>
      </c>
      <c r="Q1575" s="28" t="str">
        <f>IF(AND(LEN(CUIPO_datos_abiertos[[#This Row],[COD_PROGRAMATICO_MGA]])=7,ISNUMBER(VALUE(CUIPO_datos_abiertos[[#This Row],[COD_PROGRAMATICO_MGA]]))),"VALIDO","")</f>
        <v/>
      </c>
    </row>
    <row r="1576" spans="1:17" hidden="1" x14ac:dyDescent="0.3">
      <c r="A1576">
        <v>20260601</v>
      </c>
      <c r="B1576" t="s">
        <v>1384</v>
      </c>
      <c r="C1576" t="s">
        <v>1385</v>
      </c>
      <c r="D1576" t="s">
        <v>1386</v>
      </c>
      <c r="E1576" t="s">
        <v>1443</v>
      </c>
      <c r="F1576" t="str">
        <f>LEFT(CUIPO_datos_abiertos[[#This Row],[COD_PROGRAMATICO_MGA]],4)</f>
        <v>0</v>
      </c>
      <c r="G1576" t="s">
        <v>1388</v>
      </c>
      <c r="H1576" t="s">
        <v>1389</v>
      </c>
      <c r="I1576" t="s">
        <v>1390</v>
      </c>
      <c r="J1576" t="s">
        <v>1391</v>
      </c>
      <c r="K1576" t="s">
        <v>1392</v>
      </c>
      <c r="L1576" t="s">
        <v>1390</v>
      </c>
      <c r="M1576" t="s">
        <v>1390</v>
      </c>
      <c r="N1576" s="28">
        <v>36695043</v>
      </c>
      <c r="O1576" s="28">
        <v>36695043</v>
      </c>
      <c r="P1576" s="28">
        <v>36695043</v>
      </c>
      <c r="Q1576" s="28" t="str">
        <f>IF(AND(LEN(CUIPO_datos_abiertos[[#This Row],[COD_PROGRAMATICO_MGA]])=7,ISNUMBER(VALUE(CUIPO_datos_abiertos[[#This Row],[COD_PROGRAMATICO_MGA]]))),"VALIDO","")</f>
        <v/>
      </c>
    </row>
    <row r="1577" spans="1:17" hidden="1" x14ac:dyDescent="0.3">
      <c r="A1577">
        <v>20260601</v>
      </c>
      <c r="B1577" t="s">
        <v>1384</v>
      </c>
      <c r="C1577" t="s">
        <v>1605</v>
      </c>
      <c r="D1577" t="s">
        <v>1386</v>
      </c>
      <c r="E1577" t="s">
        <v>1394</v>
      </c>
      <c r="F1577" t="str">
        <f>LEFT(CUIPO_datos_abiertos[[#This Row],[COD_PROGRAMATICO_MGA]],4)</f>
        <v>1903</v>
      </c>
      <c r="G1577" t="s">
        <v>78</v>
      </c>
      <c r="H1577" t="s">
        <v>1419</v>
      </c>
      <c r="I1577" t="s">
        <v>1668</v>
      </c>
      <c r="J1577" t="s">
        <v>1462</v>
      </c>
      <c r="K1577" t="s">
        <v>1392</v>
      </c>
      <c r="L1577" t="s">
        <v>1390</v>
      </c>
      <c r="M1577" t="s">
        <v>1390</v>
      </c>
      <c r="N1577" s="28">
        <v>25760100</v>
      </c>
      <c r="O1577" s="28">
        <v>17173400</v>
      </c>
      <c r="P1577" s="28">
        <v>17173400</v>
      </c>
      <c r="Q1577" s="28" t="str">
        <f>IF(AND(LEN(CUIPO_datos_abiertos[[#This Row],[COD_PROGRAMATICO_MGA]])=7,ISNUMBER(VALUE(CUIPO_datos_abiertos[[#This Row],[COD_PROGRAMATICO_MGA]]))),"VALIDO","")</f>
        <v>VALIDO</v>
      </c>
    </row>
    <row r="1578" spans="1:17" hidden="1" x14ac:dyDescent="0.3">
      <c r="A1578">
        <v>20260601</v>
      </c>
      <c r="B1578" t="s">
        <v>1384</v>
      </c>
      <c r="C1578" t="s">
        <v>1605</v>
      </c>
      <c r="D1578" t="s">
        <v>1386</v>
      </c>
      <c r="E1578" t="s">
        <v>1394</v>
      </c>
      <c r="F1578" t="str">
        <f>LEFT(CUIPO_datos_abiertos[[#This Row],[COD_PROGRAMATICO_MGA]],4)</f>
        <v>1903</v>
      </c>
      <c r="G1578" t="s">
        <v>78</v>
      </c>
      <c r="H1578" t="s">
        <v>1419</v>
      </c>
      <c r="I1578" t="s">
        <v>1496</v>
      </c>
      <c r="J1578" t="s">
        <v>1462</v>
      </c>
      <c r="K1578" t="s">
        <v>1392</v>
      </c>
      <c r="L1578" t="s">
        <v>1390</v>
      </c>
      <c r="M1578" t="s">
        <v>1390</v>
      </c>
      <c r="N1578" s="28">
        <v>426096222</v>
      </c>
      <c r="O1578" s="28">
        <v>335920513</v>
      </c>
      <c r="P1578" s="28">
        <v>324690570</v>
      </c>
      <c r="Q1578" s="28" t="str">
        <f>IF(AND(LEN(CUIPO_datos_abiertos[[#This Row],[COD_PROGRAMATICO_MGA]])=7,ISNUMBER(VALUE(CUIPO_datos_abiertos[[#This Row],[COD_PROGRAMATICO_MGA]]))),"VALIDO","")</f>
        <v>VALIDO</v>
      </c>
    </row>
    <row r="1579" spans="1:17" hidden="1" x14ac:dyDescent="0.3">
      <c r="A1579">
        <v>20260601</v>
      </c>
      <c r="B1579" t="s">
        <v>1384</v>
      </c>
      <c r="C1579" t="s">
        <v>1385</v>
      </c>
      <c r="D1579" t="s">
        <v>1386</v>
      </c>
      <c r="E1579" t="s">
        <v>1443</v>
      </c>
      <c r="F1579" t="str">
        <f>LEFT(CUIPO_datos_abiertos[[#This Row],[COD_PROGRAMATICO_MGA]],4)</f>
        <v>0</v>
      </c>
      <c r="G1579" t="s">
        <v>1388</v>
      </c>
      <c r="H1579" t="s">
        <v>1389</v>
      </c>
      <c r="I1579" t="s">
        <v>1390</v>
      </c>
      <c r="J1579" t="s">
        <v>1391</v>
      </c>
      <c r="K1579" t="s">
        <v>1392</v>
      </c>
      <c r="L1579" t="s">
        <v>1390</v>
      </c>
      <c r="M1579" t="s">
        <v>1390</v>
      </c>
      <c r="N1579" s="28">
        <v>36712590</v>
      </c>
      <c r="O1579" s="28">
        <v>36712590</v>
      </c>
      <c r="P1579" s="28">
        <v>36712590</v>
      </c>
      <c r="Q1579" s="28" t="str">
        <f>IF(AND(LEN(CUIPO_datos_abiertos[[#This Row],[COD_PROGRAMATICO_MGA]])=7,ISNUMBER(VALUE(CUIPO_datos_abiertos[[#This Row],[COD_PROGRAMATICO_MGA]]))),"VALIDO","")</f>
        <v/>
      </c>
    </row>
    <row r="1580" spans="1:17" hidden="1" x14ac:dyDescent="0.3">
      <c r="A1580">
        <v>20260601</v>
      </c>
      <c r="B1580" t="s">
        <v>1384</v>
      </c>
      <c r="C1580" t="s">
        <v>1388</v>
      </c>
      <c r="D1580" t="s">
        <v>1386</v>
      </c>
      <c r="E1580" t="s">
        <v>1394</v>
      </c>
      <c r="F1580" t="str">
        <f>LEFT(CUIPO_datos_abiertos[[#This Row],[COD_PROGRAMATICO_MGA]],4)</f>
        <v>NO A</v>
      </c>
      <c r="G1580" t="s">
        <v>1390</v>
      </c>
      <c r="H1580" t="s">
        <v>1390</v>
      </c>
      <c r="I1580" t="s">
        <v>1390</v>
      </c>
      <c r="J1580" t="s">
        <v>1390</v>
      </c>
      <c r="K1580" t="s">
        <v>1390</v>
      </c>
      <c r="L1580" t="s">
        <v>1390</v>
      </c>
      <c r="M1580" t="s">
        <v>1390</v>
      </c>
      <c r="N1580" s="28">
        <v>290254787</v>
      </c>
      <c r="O1580" s="28">
        <v>290254787</v>
      </c>
      <c r="P1580" s="28">
        <v>290254787</v>
      </c>
      <c r="Q1580" s="28" t="str">
        <f>IF(AND(LEN(CUIPO_datos_abiertos[[#This Row],[COD_PROGRAMATICO_MGA]])=7,ISNUMBER(VALUE(CUIPO_datos_abiertos[[#This Row],[COD_PROGRAMATICO_MGA]]))),"VALIDO","")</f>
        <v/>
      </c>
    </row>
    <row r="1581" spans="1:17" hidden="1" x14ac:dyDescent="0.3">
      <c r="A1581">
        <v>20260601</v>
      </c>
      <c r="B1581" t="s">
        <v>1384</v>
      </c>
      <c r="C1581" t="s">
        <v>1388</v>
      </c>
      <c r="D1581" t="s">
        <v>1386</v>
      </c>
      <c r="E1581" t="s">
        <v>1398</v>
      </c>
      <c r="F1581" t="str">
        <f>LEFT(CUIPO_datos_abiertos[[#This Row],[COD_PROGRAMATICO_MGA]],4)</f>
        <v>0</v>
      </c>
      <c r="G1581" t="s">
        <v>1388</v>
      </c>
      <c r="H1581" t="s">
        <v>1389</v>
      </c>
      <c r="I1581" t="s">
        <v>1390</v>
      </c>
      <c r="J1581" t="s">
        <v>1391</v>
      </c>
      <c r="K1581" t="s">
        <v>1392</v>
      </c>
      <c r="L1581" t="s">
        <v>1390</v>
      </c>
      <c r="M1581" t="s">
        <v>1483</v>
      </c>
      <c r="N1581" s="28">
        <v>2939896147</v>
      </c>
      <c r="O1581" s="28">
        <v>2939896147</v>
      </c>
      <c r="P1581" s="28">
        <v>2939896147</v>
      </c>
      <c r="Q1581" s="28" t="str">
        <f>IF(AND(LEN(CUIPO_datos_abiertos[[#This Row],[COD_PROGRAMATICO_MGA]])=7,ISNUMBER(VALUE(CUIPO_datos_abiertos[[#This Row],[COD_PROGRAMATICO_MGA]]))),"VALIDO","")</f>
        <v/>
      </c>
    </row>
    <row r="1582" spans="1:17" hidden="1" x14ac:dyDescent="0.3">
      <c r="A1582">
        <v>20260601</v>
      </c>
      <c r="B1582" t="s">
        <v>1384</v>
      </c>
      <c r="C1582" t="s">
        <v>1388</v>
      </c>
      <c r="D1582" t="s">
        <v>1386</v>
      </c>
      <c r="E1582" t="s">
        <v>1398</v>
      </c>
      <c r="F1582" t="str">
        <f>LEFT(CUIPO_datos_abiertos[[#This Row],[COD_PROGRAMATICO_MGA]],4)</f>
        <v>0</v>
      </c>
      <c r="G1582" t="s">
        <v>1388</v>
      </c>
      <c r="H1582" t="s">
        <v>1389</v>
      </c>
      <c r="I1582" t="s">
        <v>1390</v>
      </c>
      <c r="J1582" t="s">
        <v>1391</v>
      </c>
      <c r="K1582" t="s">
        <v>1392</v>
      </c>
      <c r="L1582" t="s">
        <v>1390</v>
      </c>
      <c r="M1582" t="s">
        <v>1422</v>
      </c>
      <c r="N1582" s="28">
        <v>145983200</v>
      </c>
      <c r="O1582" s="28">
        <v>145983200</v>
      </c>
      <c r="P1582" s="28">
        <v>123228900</v>
      </c>
      <c r="Q1582" s="28" t="str">
        <f>IF(AND(LEN(CUIPO_datos_abiertos[[#This Row],[COD_PROGRAMATICO_MGA]])=7,ISNUMBER(VALUE(CUIPO_datos_abiertos[[#This Row],[COD_PROGRAMATICO_MGA]]))),"VALIDO","")</f>
        <v/>
      </c>
    </row>
    <row r="1583" spans="1:17" hidden="1" x14ac:dyDescent="0.3">
      <c r="A1583">
        <v>20260601</v>
      </c>
      <c r="B1583" t="s">
        <v>1384</v>
      </c>
      <c r="C1583" t="s">
        <v>1388</v>
      </c>
      <c r="D1583" t="s">
        <v>1386</v>
      </c>
      <c r="E1583" t="s">
        <v>1398</v>
      </c>
      <c r="F1583" t="str">
        <f>LEFT(CUIPO_datos_abiertos[[#This Row],[COD_PROGRAMATICO_MGA]],4)</f>
        <v>0</v>
      </c>
      <c r="G1583" t="s">
        <v>1388</v>
      </c>
      <c r="H1583" t="s">
        <v>1389</v>
      </c>
      <c r="I1583" t="s">
        <v>1390</v>
      </c>
      <c r="J1583" t="s">
        <v>1396</v>
      </c>
      <c r="K1583" t="s">
        <v>1392</v>
      </c>
      <c r="L1583" t="s">
        <v>1390</v>
      </c>
      <c r="M1583" t="s">
        <v>1518</v>
      </c>
      <c r="N1583" s="28">
        <v>597159438</v>
      </c>
      <c r="O1583" s="28">
        <v>597159438</v>
      </c>
      <c r="P1583" s="28">
        <v>597159438</v>
      </c>
      <c r="Q1583" s="28" t="str">
        <f>IF(AND(LEN(CUIPO_datos_abiertos[[#This Row],[COD_PROGRAMATICO_MGA]])=7,ISNUMBER(VALUE(CUIPO_datos_abiertos[[#This Row],[COD_PROGRAMATICO_MGA]]))),"VALIDO","")</f>
        <v/>
      </c>
    </row>
    <row r="1584" spans="1:17" hidden="1" x14ac:dyDescent="0.3">
      <c r="A1584">
        <v>20260601</v>
      </c>
      <c r="B1584" t="s">
        <v>1384</v>
      </c>
      <c r="C1584" t="s">
        <v>1753</v>
      </c>
      <c r="D1584" t="s">
        <v>1386</v>
      </c>
      <c r="E1584" t="s">
        <v>1398</v>
      </c>
      <c r="F1584" t="str">
        <f>LEFT(CUIPO_datos_abiertos[[#This Row],[COD_PROGRAMATICO_MGA]],4)</f>
        <v>3301</v>
      </c>
      <c r="G1584" t="s">
        <v>101</v>
      </c>
      <c r="H1584" t="s">
        <v>1389</v>
      </c>
      <c r="I1584" t="s">
        <v>1390</v>
      </c>
      <c r="J1584" t="s">
        <v>1425</v>
      </c>
      <c r="K1584" t="s">
        <v>1392</v>
      </c>
      <c r="L1584" t="s">
        <v>1390</v>
      </c>
      <c r="M1584" t="s">
        <v>1451</v>
      </c>
      <c r="N1584" s="28">
        <v>476961866</v>
      </c>
      <c r="O1584" s="28">
        <v>476961866</v>
      </c>
      <c r="P1584" s="28">
        <v>476961866</v>
      </c>
      <c r="Q1584" s="28" t="str">
        <f>IF(AND(LEN(CUIPO_datos_abiertos[[#This Row],[COD_PROGRAMATICO_MGA]])=7,ISNUMBER(VALUE(CUIPO_datos_abiertos[[#This Row],[COD_PROGRAMATICO_MGA]]))),"VALIDO","")</f>
        <v>VALIDO</v>
      </c>
    </row>
    <row r="1585" spans="1:17" hidden="1" x14ac:dyDescent="0.3">
      <c r="A1585">
        <v>20260601</v>
      </c>
      <c r="B1585" t="s">
        <v>1384</v>
      </c>
      <c r="C1585" t="s">
        <v>1401</v>
      </c>
      <c r="D1585" t="s">
        <v>1386</v>
      </c>
      <c r="E1585" t="s">
        <v>1402</v>
      </c>
      <c r="F1585" t="str">
        <f>LEFT(CUIPO_datos_abiertos[[#This Row],[COD_PROGRAMATICO_MGA]],4)</f>
        <v>2201</v>
      </c>
      <c r="G1585" t="s">
        <v>51</v>
      </c>
      <c r="H1585" t="s">
        <v>1389</v>
      </c>
      <c r="I1585" t="s">
        <v>1408</v>
      </c>
      <c r="J1585" t="s">
        <v>1404</v>
      </c>
      <c r="K1585" t="s">
        <v>1392</v>
      </c>
      <c r="L1585" t="s">
        <v>1390</v>
      </c>
      <c r="M1585" t="s">
        <v>1409</v>
      </c>
      <c r="N1585" s="28">
        <v>728649500</v>
      </c>
      <c r="O1585" s="28">
        <v>728649500</v>
      </c>
      <c r="P1585" s="28">
        <v>728649500</v>
      </c>
      <c r="Q1585" s="28" t="str">
        <f>IF(AND(LEN(CUIPO_datos_abiertos[[#This Row],[COD_PROGRAMATICO_MGA]])=7,ISNUMBER(VALUE(CUIPO_datos_abiertos[[#This Row],[COD_PROGRAMATICO_MGA]]))),"VALIDO","")</f>
        <v>VALIDO</v>
      </c>
    </row>
    <row r="1586" spans="1:17" hidden="1" x14ac:dyDescent="0.3">
      <c r="A1586">
        <v>20260601</v>
      </c>
      <c r="B1586" t="s">
        <v>1384</v>
      </c>
      <c r="C1586" t="s">
        <v>1385</v>
      </c>
      <c r="D1586" t="s">
        <v>1386</v>
      </c>
      <c r="E1586" t="s">
        <v>1443</v>
      </c>
      <c r="F1586" t="str">
        <f>LEFT(CUIPO_datos_abiertos[[#This Row],[COD_PROGRAMATICO_MGA]],4)</f>
        <v>0</v>
      </c>
      <c r="G1586" t="s">
        <v>1388</v>
      </c>
      <c r="H1586" t="s">
        <v>1389</v>
      </c>
      <c r="I1586" t="s">
        <v>1390</v>
      </c>
      <c r="J1586" t="s">
        <v>1391</v>
      </c>
      <c r="K1586" t="s">
        <v>1392</v>
      </c>
      <c r="L1586" t="s">
        <v>1390</v>
      </c>
      <c r="M1586" t="s">
        <v>1390</v>
      </c>
      <c r="N1586" s="28">
        <v>49379799</v>
      </c>
      <c r="O1586" s="28">
        <v>49379799</v>
      </c>
      <c r="P1586" s="28">
        <v>41645185</v>
      </c>
      <c r="Q1586" s="28" t="str">
        <f>IF(AND(LEN(CUIPO_datos_abiertos[[#This Row],[COD_PROGRAMATICO_MGA]])=7,ISNUMBER(VALUE(CUIPO_datos_abiertos[[#This Row],[COD_PROGRAMATICO_MGA]]))),"VALIDO","")</f>
        <v/>
      </c>
    </row>
    <row r="1587" spans="1:17" hidden="1" x14ac:dyDescent="0.3">
      <c r="A1587">
        <v>20260601</v>
      </c>
      <c r="B1587" t="s">
        <v>1384</v>
      </c>
      <c r="C1587" t="s">
        <v>1796</v>
      </c>
      <c r="D1587" t="s">
        <v>1386</v>
      </c>
      <c r="E1587" t="s">
        <v>1398</v>
      </c>
      <c r="F1587" t="str">
        <f>LEFT(CUIPO_datos_abiertos[[#This Row],[COD_PROGRAMATICO_MGA]],4)</f>
        <v>3301</v>
      </c>
      <c r="G1587" t="s">
        <v>93</v>
      </c>
      <c r="H1587" t="s">
        <v>1389</v>
      </c>
      <c r="I1587" t="s">
        <v>1390</v>
      </c>
      <c r="J1587" t="s">
        <v>1428</v>
      </c>
      <c r="K1587" t="s">
        <v>1392</v>
      </c>
      <c r="L1587" t="s">
        <v>1390</v>
      </c>
      <c r="M1587" t="s">
        <v>1451</v>
      </c>
      <c r="N1587" s="28">
        <v>211605142</v>
      </c>
      <c r="O1587" s="28">
        <v>211605142</v>
      </c>
      <c r="P1587" s="28">
        <v>211605142</v>
      </c>
      <c r="Q1587" s="28" t="str">
        <f>IF(AND(LEN(CUIPO_datos_abiertos[[#This Row],[COD_PROGRAMATICO_MGA]])=7,ISNUMBER(VALUE(CUIPO_datos_abiertos[[#This Row],[COD_PROGRAMATICO_MGA]]))),"VALIDO","")</f>
        <v>VALIDO</v>
      </c>
    </row>
    <row r="1588" spans="1:17" hidden="1" x14ac:dyDescent="0.3">
      <c r="A1588">
        <v>20260601</v>
      </c>
      <c r="B1588" t="s">
        <v>1384</v>
      </c>
      <c r="C1588" t="s">
        <v>1401</v>
      </c>
      <c r="D1588" t="s">
        <v>1386</v>
      </c>
      <c r="E1588" t="s">
        <v>1402</v>
      </c>
      <c r="F1588" t="str">
        <f>LEFT(CUIPO_datos_abiertos[[#This Row],[COD_PROGRAMATICO_MGA]],4)</f>
        <v>2201</v>
      </c>
      <c r="G1588" t="s">
        <v>51</v>
      </c>
      <c r="H1588" t="s">
        <v>1389</v>
      </c>
      <c r="I1588" t="s">
        <v>1408</v>
      </c>
      <c r="J1588" t="s">
        <v>1404</v>
      </c>
      <c r="K1588" t="s">
        <v>1392</v>
      </c>
      <c r="L1588" t="s">
        <v>1390</v>
      </c>
      <c r="M1588" t="s">
        <v>1390</v>
      </c>
      <c r="N1588" s="28">
        <v>1340145758</v>
      </c>
      <c r="O1588" s="28">
        <v>1340145758</v>
      </c>
      <c r="P1588" s="28">
        <v>1340145758</v>
      </c>
      <c r="Q1588" s="28" t="str">
        <f>IF(AND(LEN(CUIPO_datos_abiertos[[#This Row],[COD_PROGRAMATICO_MGA]])=7,ISNUMBER(VALUE(CUIPO_datos_abiertos[[#This Row],[COD_PROGRAMATICO_MGA]]))),"VALIDO","")</f>
        <v>VALIDO</v>
      </c>
    </row>
    <row r="1589" spans="1:17" hidden="1" x14ac:dyDescent="0.3">
      <c r="A1589">
        <v>20260601</v>
      </c>
      <c r="B1589" t="s">
        <v>1384</v>
      </c>
      <c r="C1589" t="s">
        <v>1388</v>
      </c>
      <c r="D1589" t="s">
        <v>1397</v>
      </c>
      <c r="E1589" t="s">
        <v>1398</v>
      </c>
      <c r="F1589" t="str">
        <f>LEFT(CUIPO_datos_abiertos[[#This Row],[COD_PROGRAMATICO_MGA]],4)</f>
        <v>NO A</v>
      </c>
      <c r="G1589" t="s">
        <v>1390</v>
      </c>
      <c r="H1589" t="s">
        <v>1390</v>
      </c>
      <c r="I1589" t="s">
        <v>1390</v>
      </c>
      <c r="J1589" t="s">
        <v>1390</v>
      </c>
      <c r="K1589" t="s">
        <v>1390</v>
      </c>
      <c r="L1589" t="s">
        <v>1390</v>
      </c>
      <c r="M1589" t="s">
        <v>1390</v>
      </c>
      <c r="N1589" s="28">
        <v>19369140</v>
      </c>
      <c r="O1589" s="28">
        <v>19369140</v>
      </c>
      <c r="P1589" s="28">
        <v>19369140</v>
      </c>
      <c r="Q1589" s="28" t="str">
        <f>IF(AND(LEN(CUIPO_datos_abiertos[[#This Row],[COD_PROGRAMATICO_MGA]])=7,ISNUMBER(VALUE(CUIPO_datos_abiertos[[#This Row],[COD_PROGRAMATICO_MGA]]))),"VALIDO","")</f>
        <v/>
      </c>
    </row>
    <row r="1590" spans="1:17" hidden="1" x14ac:dyDescent="0.3">
      <c r="A1590">
        <v>20260601</v>
      </c>
      <c r="B1590" t="s">
        <v>1384</v>
      </c>
      <c r="C1590" t="s">
        <v>1506</v>
      </c>
      <c r="D1590" t="s">
        <v>1386</v>
      </c>
      <c r="E1590" t="s">
        <v>1398</v>
      </c>
      <c r="F1590" t="str">
        <f>LEFT(CUIPO_datos_abiertos[[#This Row],[COD_PROGRAMATICO_MGA]],4)</f>
        <v>4503</v>
      </c>
      <c r="G1590" t="s">
        <v>137</v>
      </c>
      <c r="H1590" t="s">
        <v>1411</v>
      </c>
      <c r="I1590" t="s">
        <v>1390</v>
      </c>
      <c r="J1590" t="s">
        <v>1412</v>
      </c>
      <c r="K1590" t="s">
        <v>1392</v>
      </c>
      <c r="L1590" t="s">
        <v>1390</v>
      </c>
      <c r="M1590" t="s">
        <v>1390</v>
      </c>
      <c r="N1590" s="28">
        <v>1591333000</v>
      </c>
      <c r="O1590" s="28">
        <v>350430000</v>
      </c>
      <c r="P1590" s="28">
        <v>350430000</v>
      </c>
      <c r="Q1590" s="28" t="str">
        <f>IF(AND(LEN(CUIPO_datos_abiertos[[#This Row],[COD_PROGRAMATICO_MGA]])=7,ISNUMBER(VALUE(CUIPO_datos_abiertos[[#This Row],[COD_PROGRAMATICO_MGA]]))),"VALIDO","")</f>
        <v>VALIDO</v>
      </c>
    </row>
    <row r="1591" spans="1:17" hidden="1" x14ac:dyDescent="0.3">
      <c r="A1591">
        <v>20260601</v>
      </c>
      <c r="B1591" t="s">
        <v>1384</v>
      </c>
      <c r="C1591" t="s">
        <v>1388</v>
      </c>
      <c r="D1591" t="s">
        <v>1386</v>
      </c>
      <c r="E1591" t="s">
        <v>1402</v>
      </c>
      <c r="F1591" t="str">
        <f>LEFT(CUIPO_datos_abiertos[[#This Row],[COD_PROGRAMATICO_MGA]],4)</f>
        <v>NO A</v>
      </c>
      <c r="G1591" t="s">
        <v>1390</v>
      </c>
      <c r="H1591" t="s">
        <v>1390</v>
      </c>
      <c r="I1591" t="s">
        <v>1390</v>
      </c>
      <c r="J1591" t="s">
        <v>1390</v>
      </c>
      <c r="K1591" t="s">
        <v>1390</v>
      </c>
      <c r="L1591" t="s">
        <v>1390</v>
      </c>
      <c r="M1591" t="s">
        <v>1390</v>
      </c>
      <c r="N1591" s="28">
        <v>372589759512</v>
      </c>
      <c r="O1591" s="28">
        <v>347144406601</v>
      </c>
      <c r="P1591" s="28">
        <v>250820450539</v>
      </c>
      <c r="Q1591" s="28" t="str">
        <f>IF(AND(LEN(CUIPO_datos_abiertos[[#This Row],[COD_PROGRAMATICO_MGA]])=7,ISNUMBER(VALUE(CUIPO_datos_abiertos[[#This Row],[COD_PROGRAMATICO_MGA]]))),"VALIDO","")</f>
        <v/>
      </c>
    </row>
    <row r="1592" spans="1:17" hidden="1" x14ac:dyDescent="0.3">
      <c r="A1592">
        <v>20260601</v>
      </c>
      <c r="B1592" t="s">
        <v>1384</v>
      </c>
      <c r="C1592" t="s">
        <v>1687</v>
      </c>
      <c r="D1592" t="s">
        <v>1386</v>
      </c>
      <c r="E1592" t="s">
        <v>1398</v>
      </c>
      <c r="F1592" t="str">
        <f>LEFT(CUIPO_datos_abiertos[[#This Row],[COD_PROGRAMATICO_MGA]],4)</f>
        <v>4599</v>
      </c>
      <c r="G1592" t="s">
        <v>109</v>
      </c>
      <c r="H1592" t="s">
        <v>1389</v>
      </c>
      <c r="I1592" t="s">
        <v>1390</v>
      </c>
      <c r="J1592" t="s">
        <v>1412</v>
      </c>
      <c r="K1592" t="s">
        <v>1392</v>
      </c>
      <c r="L1592" t="s">
        <v>1390</v>
      </c>
      <c r="M1592" t="s">
        <v>1390</v>
      </c>
      <c r="N1592" s="28">
        <v>187000000</v>
      </c>
      <c r="O1592" s="28">
        <v>124666666</v>
      </c>
      <c r="P1592" s="28">
        <v>124666666</v>
      </c>
      <c r="Q1592" s="28" t="str">
        <f>IF(AND(LEN(CUIPO_datos_abiertos[[#This Row],[COD_PROGRAMATICO_MGA]])=7,ISNUMBER(VALUE(CUIPO_datos_abiertos[[#This Row],[COD_PROGRAMATICO_MGA]]))),"VALIDO","")</f>
        <v>VALIDO</v>
      </c>
    </row>
    <row r="1593" spans="1:17" hidden="1" x14ac:dyDescent="0.3">
      <c r="A1593">
        <v>20260601</v>
      </c>
      <c r="B1593" t="s">
        <v>1384</v>
      </c>
      <c r="C1593" t="s">
        <v>1652</v>
      </c>
      <c r="D1593" t="s">
        <v>1386</v>
      </c>
      <c r="E1593" t="s">
        <v>1402</v>
      </c>
      <c r="F1593" t="str">
        <f>LEFT(CUIPO_datos_abiertos[[#This Row],[COD_PROGRAMATICO_MGA]],4)</f>
        <v>2201</v>
      </c>
      <c r="G1593" t="s">
        <v>63</v>
      </c>
      <c r="H1593" t="s">
        <v>1530</v>
      </c>
      <c r="I1593" t="s">
        <v>1431</v>
      </c>
      <c r="J1593" t="s">
        <v>1578</v>
      </c>
      <c r="K1593" t="s">
        <v>1392</v>
      </c>
      <c r="L1593" t="s">
        <v>1390</v>
      </c>
      <c r="M1593" t="s">
        <v>1390</v>
      </c>
      <c r="N1593" s="28">
        <v>1092786698</v>
      </c>
      <c r="O1593" s="28">
        <v>0</v>
      </c>
      <c r="P1593" s="28">
        <v>0</v>
      </c>
      <c r="Q1593" s="28" t="str">
        <f>IF(AND(LEN(CUIPO_datos_abiertos[[#This Row],[COD_PROGRAMATICO_MGA]])=7,ISNUMBER(VALUE(CUIPO_datos_abiertos[[#This Row],[COD_PROGRAMATICO_MGA]]))),"VALIDO","")</f>
        <v>VALIDO</v>
      </c>
    </row>
    <row r="1594" spans="1:17" hidden="1" x14ac:dyDescent="0.3">
      <c r="A1594">
        <v>20260601</v>
      </c>
      <c r="B1594" t="s">
        <v>1384</v>
      </c>
      <c r="C1594" t="s">
        <v>1388</v>
      </c>
      <c r="D1594" t="s">
        <v>1386</v>
      </c>
      <c r="E1594" t="s">
        <v>1398</v>
      </c>
      <c r="F1594" t="str">
        <f>LEFT(CUIPO_datos_abiertos[[#This Row],[COD_PROGRAMATICO_MGA]],4)</f>
        <v>NO A</v>
      </c>
      <c r="G1594" t="s">
        <v>1390</v>
      </c>
      <c r="H1594" t="s">
        <v>1390</v>
      </c>
      <c r="I1594" t="s">
        <v>1390</v>
      </c>
      <c r="J1594" t="s">
        <v>1390</v>
      </c>
      <c r="K1594" t="s">
        <v>1390</v>
      </c>
      <c r="L1594" t="s">
        <v>1390</v>
      </c>
      <c r="M1594" t="s">
        <v>1390</v>
      </c>
      <c r="N1594" s="28">
        <v>19047305564</v>
      </c>
      <c r="O1594" s="28">
        <v>11302937604</v>
      </c>
      <c r="P1594" s="28">
        <v>11057793469</v>
      </c>
      <c r="Q1594" s="28" t="str">
        <f>IF(AND(LEN(CUIPO_datos_abiertos[[#This Row],[COD_PROGRAMATICO_MGA]])=7,ISNUMBER(VALUE(CUIPO_datos_abiertos[[#This Row],[COD_PROGRAMATICO_MGA]]))),"VALIDO","")</f>
        <v/>
      </c>
    </row>
    <row r="1595" spans="1:17" hidden="1" x14ac:dyDescent="0.3">
      <c r="A1595">
        <v>20260601</v>
      </c>
      <c r="B1595" t="s">
        <v>1384</v>
      </c>
      <c r="C1595" t="s">
        <v>1247</v>
      </c>
      <c r="D1595" t="s">
        <v>1386</v>
      </c>
      <c r="E1595" t="s">
        <v>1394</v>
      </c>
      <c r="F1595" t="str">
        <f>LEFT(CUIPO_datos_abiertos[[#This Row],[COD_PROGRAMATICO_MGA]],4)</f>
        <v>1903</v>
      </c>
      <c r="G1595" t="s">
        <v>1399</v>
      </c>
      <c r="H1595" t="s">
        <v>1389</v>
      </c>
      <c r="I1595" t="s">
        <v>1471</v>
      </c>
      <c r="J1595" t="s">
        <v>1396</v>
      </c>
      <c r="K1595" t="s">
        <v>1392</v>
      </c>
      <c r="L1595" t="s">
        <v>1390</v>
      </c>
      <c r="M1595" t="s">
        <v>1472</v>
      </c>
      <c r="N1595" s="28">
        <v>58082722</v>
      </c>
      <c r="O1595" s="28">
        <v>58082722</v>
      </c>
      <c r="P1595" s="28">
        <v>58082722</v>
      </c>
      <c r="Q1595" s="28" t="str">
        <f>IF(AND(LEN(CUIPO_datos_abiertos[[#This Row],[COD_PROGRAMATICO_MGA]])=7,ISNUMBER(VALUE(CUIPO_datos_abiertos[[#This Row],[COD_PROGRAMATICO_MGA]]))),"VALIDO","")</f>
        <v>VALIDO</v>
      </c>
    </row>
    <row r="1596" spans="1:17" hidden="1" x14ac:dyDescent="0.3">
      <c r="A1596">
        <v>20260601</v>
      </c>
      <c r="B1596" t="s">
        <v>1384</v>
      </c>
      <c r="C1596" t="s">
        <v>1388</v>
      </c>
      <c r="D1596" t="s">
        <v>1386</v>
      </c>
      <c r="E1596" t="s">
        <v>1394</v>
      </c>
      <c r="F1596" t="str">
        <f>LEFT(CUIPO_datos_abiertos[[#This Row],[COD_PROGRAMATICO_MGA]],4)</f>
        <v>NO A</v>
      </c>
      <c r="G1596" t="s">
        <v>1390</v>
      </c>
      <c r="H1596" t="s">
        <v>1390</v>
      </c>
      <c r="I1596" t="s">
        <v>1390</v>
      </c>
      <c r="J1596" t="s">
        <v>1390</v>
      </c>
      <c r="K1596" t="s">
        <v>1390</v>
      </c>
      <c r="L1596" t="s">
        <v>1390</v>
      </c>
      <c r="M1596" t="s">
        <v>1390</v>
      </c>
      <c r="N1596" s="28">
        <v>5603195243</v>
      </c>
      <c r="O1596" s="28">
        <v>5603195243</v>
      </c>
      <c r="P1596" s="28">
        <v>4864179616</v>
      </c>
      <c r="Q1596" s="28" t="str">
        <f>IF(AND(LEN(CUIPO_datos_abiertos[[#This Row],[COD_PROGRAMATICO_MGA]])=7,ISNUMBER(VALUE(CUIPO_datos_abiertos[[#This Row],[COD_PROGRAMATICO_MGA]]))),"VALIDO","")</f>
        <v/>
      </c>
    </row>
    <row r="1597" spans="1:17" hidden="1" x14ac:dyDescent="0.3">
      <c r="A1597">
        <v>20260601</v>
      </c>
      <c r="B1597" t="s">
        <v>1384</v>
      </c>
      <c r="C1597" t="s">
        <v>1466</v>
      </c>
      <c r="D1597" t="s">
        <v>1397</v>
      </c>
      <c r="E1597" t="s">
        <v>1398</v>
      </c>
      <c r="F1597" t="str">
        <f>LEFT(CUIPO_datos_abiertos[[#This Row],[COD_PROGRAMATICO_MGA]],4)</f>
        <v>4104</v>
      </c>
      <c r="G1597" t="s">
        <v>117</v>
      </c>
      <c r="H1597" t="s">
        <v>1411</v>
      </c>
      <c r="I1597" t="s">
        <v>1390</v>
      </c>
      <c r="J1597" t="s">
        <v>1425</v>
      </c>
      <c r="K1597" t="s">
        <v>1392</v>
      </c>
      <c r="L1597" t="s">
        <v>1390</v>
      </c>
      <c r="M1597" t="s">
        <v>1390</v>
      </c>
      <c r="N1597" s="28">
        <v>641387607</v>
      </c>
      <c r="O1597" s="28">
        <v>641387607</v>
      </c>
      <c r="P1597" s="28">
        <v>641387607</v>
      </c>
      <c r="Q1597" s="28" t="str">
        <f>IF(AND(LEN(CUIPO_datos_abiertos[[#This Row],[COD_PROGRAMATICO_MGA]])=7,ISNUMBER(VALUE(CUIPO_datos_abiertos[[#This Row],[COD_PROGRAMATICO_MGA]]))),"VALIDO","")</f>
        <v>VALIDO</v>
      </c>
    </row>
    <row r="1598" spans="1:17" hidden="1" x14ac:dyDescent="0.3">
      <c r="A1598">
        <v>20260601</v>
      </c>
      <c r="B1598" t="s">
        <v>1384</v>
      </c>
      <c r="C1598" t="s">
        <v>1388</v>
      </c>
      <c r="D1598" t="s">
        <v>1386</v>
      </c>
      <c r="E1598" t="s">
        <v>1394</v>
      </c>
      <c r="F1598" t="str">
        <f>LEFT(CUIPO_datos_abiertos[[#This Row],[COD_PROGRAMATICO_MGA]],4)</f>
        <v>NO A</v>
      </c>
      <c r="G1598" t="s">
        <v>1390</v>
      </c>
      <c r="H1598" t="s">
        <v>1390</v>
      </c>
      <c r="I1598" t="s">
        <v>1390</v>
      </c>
      <c r="J1598" t="s">
        <v>1390</v>
      </c>
      <c r="K1598" t="s">
        <v>1390</v>
      </c>
      <c r="L1598" t="s">
        <v>1390</v>
      </c>
      <c r="M1598" t="s">
        <v>1390</v>
      </c>
      <c r="N1598" s="28">
        <v>7566396685</v>
      </c>
      <c r="O1598" s="28">
        <v>7566396685</v>
      </c>
      <c r="P1598" s="28">
        <v>7566396685</v>
      </c>
      <c r="Q1598" s="28" t="str">
        <f>IF(AND(LEN(CUIPO_datos_abiertos[[#This Row],[COD_PROGRAMATICO_MGA]])=7,ISNUMBER(VALUE(CUIPO_datos_abiertos[[#This Row],[COD_PROGRAMATICO_MGA]]))),"VALIDO","")</f>
        <v/>
      </c>
    </row>
    <row r="1599" spans="1:17" hidden="1" x14ac:dyDescent="0.3">
      <c r="A1599">
        <v>20260601</v>
      </c>
      <c r="B1599" t="s">
        <v>1384</v>
      </c>
      <c r="C1599" t="s">
        <v>1388</v>
      </c>
      <c r="D1599" t="s">
        <v>1386</v>
      </c>
      <c r="E1599" t="s">
        <v>1443</v>
      </c>
      <c r="F1599" t="str">
        <f>LEFT(CUIPO_datos_abiertos[[#This Row],[COD_PROGRAMATICO_MGA]],4)</f>
        <v>0</v>
      </c>
      <c r="G1599" t="s">
        <v>1388</v>
      </c>
      <c r="H1599" t="s">
        <v>1389</v>
      </c>
      <c r="I1599" t="s">
        <v>1390</v>
      </c>
      <c r="J1599" t="s">
        <v>1391</v>
      </c>
      <c r="K1599" t="s">
        <v>1392</v>
      </c>
      <c r="L1599" t="s">
        <v>1390</v>
      </c>
      <c r="M1599" t="s">
        <v>1390</v>
      </c>
      <c r="N1599" s="28">
        <v>4667400</v>
      </c>
      <c r="O1599" s="28">
        <v>4667400</v>
      </c>
      <c r="P1599" s="28">
        <v>4667400</v>
      </c>
      <c r="Q1599" s="28" t="str">
        <f>IF(AND(LEN(CUIPO_datos_abiertos[[#This Row],[COD_PROGRAMATICO_MGA]])=7,ISNUMBER(VALUE(CUIPO_datos_abiertos[[#This Row],[COD_PROGRAMATICO_MGA]]))),"VALIDO","")</f>
        <v/>
      </c>
    </row>
    <row r="1600" spans="1:17" hidden="1" x14ac:dyDescent="0.3">
      <c r="A1600">
        <v>20260601</v>
      </c>
      <c r="B1600" t="s">
        <v>1384</v>
      </c>
      <c r="C1600" t="s">
        <v>1797</v>
      </c>
      <c r="D1600" t="s">
        <v>1386</v>
      </c>
      <c r="E1600" t="s">
        <v>1394</v>
      </c>
      <c r="F1600" t="str">
        <f>LEFT(CUIPO_datos_abiertos[[#This Row],[COD_PROGRAMATICO_MGA]],4)</f>
        <v>1903</v>
      </c>
      <c r="G1600" t="s">
        <v>208</v>
      </c>
      <c r="H1600" t="s">
        <v>1389</v>
      </c>
      <c r="I1600" t="s">
        <v>1395</v>
      </c>
      <c r="J1600" t="s">
        <v>1435</v>
      </c>
      <c r="K1600" t="s">
        <v>1392</v>
      </c>
      <c r="L1600" t="s">
        <v>1390</v>
      </c>
      <c r="M1600" t="s">
        <v>1390</v>
      </c>
      <c r="N1600" s="28">
        <v>42864517</v>
      </c>
      <c r="O1600" s="28">
        <v>42864517</v>
      </c>
      <c r="P1600" s="28">
        <v>0</v>
      </c>
      <c r="Q1600" s="28" t="str">
        <f>IF(AND(LEN(CUIPO_datos_abiertos[[#This Row],[COD_PROGRAMATICO_MGA]])=7,ISNUMBER(VALUE(CUIPO_datos_abiertos[[#This Row],[COD_PROGRAMATICO_MGA]]))),"VALIDO","")</f>
        <v>VALIDO</v>
      </c>
    </row>
    <row r="1601" spans="1:17" hidden="1" x14ac:dyDescent="0.3">
      <c r="A1601">
        <v>20260601</v>
      </c>
      <c r="B1601" t="s">
        <v>1384</v>
      </c>
      <c r="C1601" t="s">
        <v>1401</v>
      </c>
      <c r="D1601" t="s">
        <v>1386</v>
      </c>
      <c r="E1601" t="s">
        <v>1402</v>
      </c>
      <c r="F1601" t="str">
        <f>LEFT(CUIPO_datos_abiertos[[#This Row],[COD_PROGRAMATICO_MGA]],4)</f>
        <v>2201</v>
      </c>
      <c r="G1601" t="s">
        <v>51</v>
      </c>
      <c r="H1601" t="s">
        <v>1389</v>
      </c>
      <c r="I1601" t="s">
        <v>1403</v>
      </c>
      <c r="J1601" t="s">
        <v>1404</v>
      </c>
      <c r="K1601" t="s">
        <v>1392</v>
      </c>
      <c r="L1601" t="s">
        <v>1390</v>
      </c>
      <c r="M1601" t="s">
        <v>1390</v>
      </c>
      <c r="N1601" s="28">
        <v>5401290690</v>
      </c>
      <c r="O1601" s="28">
        <v>5401290690</v>
      </c>
      <c r="P1601" s="28">
        <v>4646526739</v>
      </c>
      <c r="Q1601" s="28" t="str">
        <f>IF(AND(LEN(CUIPO_datos_abiertos[[#This Row],[COD_PROGRAMATICO_MGA]])=7,ISNUMBER(VALUE(CUIPO_datos_abiertos[[#This Row],[COD_PROGRAMATICO_MGA]]))),"VALIDO","")</f>
        <v>VALIDO</v>
      </c>
    </row>
    <row r="1602" spans="1:17" hidden="1" x14ac:dyDescent="0.3">
      <c r="A1602">
        <v>20260601</v>
      </c>
      <c r="B1602" t="s">
        <v>1384</v>
      </c>
      <c r="C1602" t="s">
        <v>1385</v>
      </c>
      <c r="D1602" t="s">
        <v>1386</v>
      </c>
      <c r="E1602" t="s">
        <v>1443</v>
      </c>
      <c r="F1602" t="str">
        <f>LEFT(CUIPO_datos_abiertos[[#This Row],[COD_PROGRAMATICO_MGA]],4)</f>
        <v>0</v>
      </c>
      <c r="G1602" t="s">
        <v>1388</v>
      </c>
      <c r="H1602" t="s">
        <v>1389</v>
      </c>
      <c r="I1602" t="s">
        <v>1390</v>
      </c>
      <c r="J1602" t="s">
        <v>1391</v>
      </c>
      <c r="K1602" t="s">
        <v>1392</v>
      </c>
      <c r="L1602" t="s">
        <v>1390</v>
      </c>
      <c r="M1602" t="s">
        <v>1390</v>
      </c>
      <c r="N1602" s="28">
        <v>26179996</v>
      </c>
      <c r="O1602" s="28">
        <v>26179996</v>
      </c>
      <c r="P1602" s="28">
        <v>26179996</v>
      </c>
      <c r="Q1602" s="28" t="str">
        <f>IF(AND(LEN(CUIPO_datos_abiertos[[#This Row],[COD_PROGRAMATICO_MGA]])=7,ISNUMBER(VALUE(CUIPO_datos_abiertos[[#This Row],[COD_PROGRAMATICO_MGA]]))),"VALIDO","")</f>
        <v/>
      </c>
    </row>
    <row r="1603" spans="1:17" hidden="1" x14ac:dyDescent="0.3">
      <c r="A1603">
        <v>20260601</v>
      </c>
      <c r="B1603" t="s">
        <v>1384</v>
      </c>
      <c r="C1603" t="s">
        <v>1388</v>
      </c>
      <c r="D1603" t="s">
        <v>1386</v>
      </c>
      <c r="E1603" t="s">
        <v>1398</v>
      </c>
      <c r="F1603" t="str">
        <f>LEFT(CUIPO_datos_abiertos[[#This Row],[COD_PROGRAMATICO_MGA]],4)</f>
        <v>NO A</v>
      </c>
      <c r="G1603" t="s">
        <v>1390</v>
      </c>
      <c r="H1603" t="s">
        <v>1390</v>
      </c>
      <c r="I1603" t="s">
        <v>1390</v>
      </c>
      <c r="J1603" t="s">
        <v>1390</v>
      </c>
      <c r="K1603" t="s">
        <v>1390</v>
      </c>
      <c r="L1603" t="s">
        <v>1390</v>
      </c>
      <c r="M1603" t="s">
        <v>1390</v>
      </c>
      <c r="N1603" s="28">
        <v>16548399985</v>
      </c>
      <c r="O1603" s="28">
        <v>16548399985</v>
      </c>
      <c r="P1603" s="28">
        <v>12910068733</v>
      </c>
      <c r="Q1603" s="28" t="str">
        <f>IF(AND(LEN(CUIPO_datos_abiertos[[#This Row],[COD_PROGRAMATICO_MGA]])=7,ISNUMBER(VALUE(CUIPO_datos_abiertos[[#This Row],[COD_PROGRAMATICO_MGA]]))),"VALIDO","")</f>
        <v/>
      </c>
    </row>
    <row r="1604" spans="1:17" hidden="1" x14ac:dyDescent="0.3">
      <c r="A1604">
        <v>20260601</v>
      </c>
      <c r="B1604" t="s">
        <v>1384</v>
      </c>
      <c r="C1604" t="s">
        <v>1388</v>
      </c>
      <c r="D1604" t="s">
        <v>1386</v>
      </c>
      <c r="E1604" t="s">
        <v>1398</v>
      </c>
      <c r="F1604" t="str">
        <f>LEFT(CUIPO_datos_abiertos[[#This Row],[COD_PROGRAMATICO_MGA]],4)</f>
        <v>NO A</v>
      </c>
      <c r="G1604" t="s">
        <v>1390</v>
      </c>
      <c r="H1604" t="s">
        <v>1390</v>
      </c>
      <c r="I1604" t="s">
        <v>1390</v>
      </c>
      <c r="J1604" t="s">
        <v>1390</v>
      </c>
      <c r="K1604" t="s">
        <v>1390</v>
      </c>
      <c r="L1604" t="s">
        <v>1390</v>
      </c>
      <c r="M1604" t="s">
        <v>1390</v>
      </c>
      <c r="N1604" s="28">
        <v>24566014215</v>
      </c>
      <c r="O1604" s="28">
        <v>24566014215</v>
      </c>
      <c r="P1604" s="28">
        <v>20149914676</v>
      </c>
      <c r="Q1604" s="28" t="str">
        <f>IF(AND(LEN(CUIPO_datos_abiertos[[#This Row],[COD_PROGRAMATICO_MGA]])=7,ISNUMBER(VALUE(CUIPO_datos_abiertos[[#This Row],[COD_PROGRAMATICO_MGA]]))),"VALIDO","")</f>
        <v/>
      </c>
    </row>
    <row r="1605" spans="1:17" hidden="1" x14ac:dyDescent="0.3">
      <c r="A1605">
        <v>20260601</v>
      </c>
      <c r="B1605" t="s">
        <v>1384</v>
      </c>
      <c r="C1605" t="s">
        <v>1401</v>
      </c>
      <c r="D1605" t="s">
        <v>1386</v>
      </c>
      <c r="E1605" t="s">
        <v>1402</v>
      </c>
      <c r="F1605" t="str">
        <f>LEFT(CUIPO_datos_abiertos[[#This Row],[COD_PROGRAMATICO_MGA]],4)</f>
        <v>2201</v>
      </c>
      <c r="G1605" t="s">
        <v>51</v>
      </c>
      <c r="H1605" t="s">
        <v>1389</v>
      </c>
      <c r="I1605" t="s">
        <v>1408</v>
      </c>
      <c r="J1605" t="s">
        <v>1404</v>
      </c>
      <c r="K1605" t="s">
        <v>1392</v>
      </c>
      <c r="L1605" t="s">
        <v>1390</v>
      </c>
      <c r="M1605" t="s">
        <v>1390</v>
      </c>
      <c r="N1605" s="28">
        <v>971472400</v>
      </c>
      <c r="O1605" s="28">
        <v>971472400</v>
      </c>
      <c r="P1605" s="28">
        <v>971472400</v>
      </c>
      <c r="Q1605" s="28" t="str">
        <f>IF(AND(LEN(CUIPO_datos_abiertos[[#This Row],[COD_PROGRAMATICO_MGA]])=7,ISNUMBER(VALUE(CUIPO_datos_abiertos[[#This Row],[COD_PROGRAMATICO_MGA]]))),"VALIDO","")</f>
        <v>VALIDO</v>
      </c>
    </row>
    <row r="1606" spans="1:17" hidden="1" x14ac:dyDescent="0.3">
      <c r="A1606">
        <v>20260601</v>
      </c>
      <c r="B1606" t="s">
        <v>1384</v>
      </c>
      <c r="C1606" t="s">
        <v>1388</v>
      </c>
      <c r="D1606" t="s">
        <v>1386</v>
      </c>
      <c r="E1606" t="s">
        <v>1394</v>
      </c>
      <c r="F1606" t="str">
        <f>LEFT(CUIPO_datos_abiertos[[#This Row],[COD_PROGRAMATICO_MGA]],4)</f>
        <v>NO A</v>
      </c>
      <c r="G1606" t="s">
        <v>1390</v>
      </c>
      <c r="H1606" t="s">
        <v>1390</v>
      </c>
      <c r="I1606" t="s">
        <v>1390</v>
      </c>
      <c r="J1606" t="s">
        <v>1390</v>
      </c>
      <c r="K1606" t="s">
        <v>1390</v>
      </c>
      <c r="L1606" t="s">
        <v>1390</v>
      </c>
      <c r="M1606" t="s">
        <v>1390</v>
      </c>
      <c r="N1606" s="28">
        <v>209000000</v>
      </c>
      <c r="O1606" s="28">
        <v>209000000</v>
      </c>
      <c r="P1606" s="28">
        <v>209000000</v>
      </c>
      <c r="Q1606" s="28" t="str">
        <f>IF(AND(LEN(CUIPO_datos_abiertos[[#This Row],[COD_PROGRAMATICO_MGA]])=7,ISNUMBER(VALUE(CUIPO_datos_abiertos[[#This Row],[COD_PROGRAMATICO_MGA]]))),"VALIDO","")</f>
        <v/>
      </c>
    </row>
    <row r="1607" spans="1:17" hidden="1" x14ac:dyDescent="0.3">
      <c r="A1607">
        <v>20260601</v>
      </c>
      <c r="B1607" t="s">
        <v>1384</v>
      </c>
      <c r="C1607" t="s">
        <v>1388</v>
      </c>
      <c r="D1607" t="s">
        <v>1386</v>
      </c>
      <c r="E1607" t="s">
        <v>1402</v>
      </c>
      <c r="F1607" t="str">
        <f>LEFT(CUIPO_datos_abiertos[[#This Row],[COD_PROGRAMATICO_MGA]],4)</f>
        <v>NO A</v>
      </c>
      <c r="G1607" t="s">
        <v>1390</v>
      </c>
      <c r="H1607" t="s">
        <v>1390</v>
      </c>
      <c r="I1607" t="s">
        <v>1390</v>
      </c>
      <c r="J1607" t="s">
        <v>1390</v>
      </c>
      <c r="K1607" t="s">
        <v>1390</v>
      </c>
      <c r="L1607" t="s">
        <v>1390</v>
      </c>
      <c r="M1607" t="s">
        <v>1390</v>
      </c>
      <c r="N1607" s="28">
        <v>14145711676</v>
      </c>
      <c r="O1607" s="28">
        <v>14145711676</v>
      </c>
      <c r="P1607" s="28">
        <v>9218961601</v>
      </c>
      <c r="Q1607" s="28" t="str">
        <f>IF(AND(LEN(CUIPO_datos_abiertos[[#This Row],[COD_PROGRAMATICO_MGA]])=7,ISNUMBER(VALUE(CUIPO_datos_abiertos[[#This Row],[COD_PROGRAMATICO_MGA]]))),"VALIDO","")</f>
        <v/>
      </c>
    </row>
    <row r="1608" spans="1:17" hidden="1" x14ac:dyDescent="0.3">
      <c r="A1608">
        <v>20260601</v>
      </c>
      <c r="B1608" t="s">
        <v>1384</v>
      </c>
      <c r="C1608" t="s">
        <v>1401</v>
      </c>
      <c r="D1608" t="s">
        <v>1386</v>
      </c>
      <c r="E1608" t="s">
        <v>1402</v>
      </c>
      <c r="F1608" t="str">
        <f>LEFT(CUIPO_datos_abiertos[[#This Row],[COD_PROGRAMATICO_MGA]],4)</f>
        <v>2201</v>
      </c>
      <c r="G1608" t="s">
        <v>51</v>
      </c>
      <c r="H1608" t="s">
        <v>1389</v>
      </c>
      <c r="I1608" t="s">
        <v>1426</v>
      </c>
      <c r="J1608" t="s">
        <v>1404</v>
      </c>
      <c r="K1608" t="s">
        <v>1392</v>
      </c>
      <c r="L1608" t="s">
        <v>1390</v>
      </c>
      <c r="M1608" t="s">
        <v>1422</v>
      </c>
      <c r="N1608" s="28">
        <v>170805200</v>
      </c>
      <c r="O1608" s="28">
        <v>170805200</v>
      </c>
      <c r="P1608" s="28">
        <v>170805200</v>
      </c>
      <c r="Q1608" s="28" t="str">
        <f>IF(AND(LEN(CUIPO_datos_abiertos[[#This Row],[COD_PROGRAMATICO_MGA]])=7,ISNUMBER(VALUE(CUIPO_datos_abiertos[[#This Row],[COD_PROGRAMATICO_MGA]]))),"VALIDO","")</f>
        <v>VALIDO</v>
      </c>
    </row>
    <row r="1609" spans="1:17" hidden="1" x14ac:dyDescent="0.3">
      <c r="A1609">
        <v>20260601</v>
      </c>
      <c r="B1609" t="s">
        <v>1384</v>
      </c>
      <c r="C1609" t="s">
        <v>1401</v>
      </c>
      <c r="D1609" t="s">
        <v>1386</v>
      </c>
      <c r="E1609" t="s">
        <v>1402</v>
      </c>
      <c r="F1609" t="str">
        <f>LEFT(CUIPO_datos_abiertos[[#This Row],[COD_PROGRAMATICO_MGA]],4)</f>
        <v>2201</v>
      </c>
      <c r="G1609" t="s">
        <v>51</v>
      </c>
      <c r="H1609" t="s">
        <v>1389</v>
      </c>
      <c r="I1609" t="s">
        <v>1408</v>
      </c>
      <c r="J1609" t="s">
        <v>1404</v>
      </c>
      <c r="K1609" t="s">
        <v>1392</v>
      </c>
      <c r="L1609" t="s">
        <v>1390</v>
      </c>
      <c r="M1609" t="s">
        <v>1495</v>
      </c>
      <c r="N1609" s="28">
        <v>121587300</v>
      </c>
      <c r="O1609" s="28">
        <v>121587300</v>
      </c>
      <c r="P1609" s="28">
        <v>121587300</v>
      </c>
      <c r="Q1609" s="28" t="str">
        <f>IF(AND(LEN(CUIPO_datos_abiertos[[#This Row],[COD_PROGRAMATICO_MGA]])=7,ISNUMBER(VALUE(CUIPO_datos_abiertos[[#This Row],[COD_PROGRAMATICO_MGA]]))),"VALIDO","")</f>
        <v>VALIDO</v>
      </c>
    </row>
    <row r="1610" spans="1:17" hidden="1" x14ac:dyDescent="0.3">
      <c r="A1610">
        <v>20260601</v>
      </c>
      <c r="B1610" t="s">
        <v>1384</v>
      </c>
      <c r="C1610" t="s">
        <v>1385</v>
      </c>
      <c r="D1610" t="s">
        <v>1386</v>
      </c>
      <c r="E1610" t="s">
        <v>1443</v>
      </c>
      <c r="F1610" t="str">
        <f>LEFT(CUIPO_datos_abiertos[[#This Row],[COD_PROGRAMATICO_MGA]],4)</f>
        <v>0</v>
      </c>
      <c r="G1610" t="s">
        <v>1388</v>
      </c>
      <c r="H1610" t="s">
        <v>1557</v>
      </c>
      <c r="I1610" t="s">
        <v>1390</v>
      </c>
      <c r="J1610" t="s">
        <v>1391</v>
      </c>
      <c r="K1610" t="s">
        <v>1392</v>
      </c>
      <c r="L1610" t="s">
        <v>1390</v>
      </c>
      <c r="M1610" t="s">
        <v>1390</v>
      </c>
      <c r="N1610" s="28">
        <v>157701045</v>
      </c>
      <c r="O1610" s="28">
        <v>33514905</v>
      </c>
      <c r="P1610" s="28">
        <v>25471005</v>
      </c>
      <c r="Q1610" s="28" t="str">
        <f>IF(AND(LEN(CUIPO_datos_abiertos[[#This Row],[COD_PROGRAMATICO_MGA]])=7,ISNUMBER(VALUE(CUIPO_datos_abiertos[[#This Row],[COD_PROGRAMATICO_MGA]]))),"VALIDO","")</f>
        <v/>
      </c>
    </row>
    <row r="1611" spans="1:17" hidden="1" x14ac:dyDescent="0.3">
      <c r="A1611">
        <v>20260601</v>
      </c>
      <c r="B1611" t="s">
        <v>1384</v>
      </c>
      <c r="C1611" t="s">
        <v>1401</v>
      </c>
      <c r="D1611" t="s">
        <v>1386</v>
      </c>
      <c r="E1611" t="s">
        <v>1402</v>
      </c>
      <c r="F1611" t="str">
        <f>LEFT(CUIPO_datos_abiertos[[#This Row],[COD_PROGRAMATICO_MGA]],4)</f>
        <v>2201</v>
      </c>
      <c r="G1611" t="s">
        <v>51</v>
      </c>
      <c r="H1611" t="s">
        <v>1389</v>
      </c>
      <c r="I1611" t="s">
        <v>1403</v>
      </c>
      <c r="J1611" t="s">
        <v>1404</v>
      </c>
      <c r="K1611" t="s">
        <v>1392</v>
      </c>
      <c r="L1611" t="s">
        <v>1390</v>
      </c>
      <c r="M1611" t="s">
        <v>1390</v>
      </c>
      <c r="N1611" s="28">
        <v>92769913</v>
      </c>
      <c r="O1611" s="28">
        <v>92769913</v>
      </c>
      <c r="P1611" s="28">
        <v>92769913</v>
      </c>
      <c r="Q1611" s="28" t="str">
        <f>IF(AND(LEN(CUIPO_datos_abiertos[[#This Row],[COD_PROGRAMATICO_MGA]])=7,ISNUMBER(VALUE(CUIPO_datos_abiertos[[#This Row],[COD_PROGRAMATICO_MGA]]))),"VALIDO","")</f>
        <v>VALIDO</v>
      </c>
    </row>
    <row r="1612" spans="1:17" hidden="1" x14ac:dyDescent="0.3">
      <c r="A1612">
        <v>20260601</v>
      </c>
      <c r="B1612" t="s">
        <v>1384</v>
      </c>
      <c r="C1612" t="s">
        <v>1388</v>
      </c>
      <c r="D1612" t="s">
        <v>1386</v>
      </c>
      <c r="E1612" t="s">
        <v>1398</v>
      </c>
      <c r="F1612" t="str">
        <f>LEFT(CUIPO_datos_abiertos[[#This Row],[COD_PROGRAMATICO_MGA]],4)</f>
        <v>NO A</v>
      </c>
      <c r="G1612" t="s">
        <v>1390</v>
      </c>
      <c r="H1612" t="s">
        <v>1390</v>
      </c>
      <c r="I1612" t="s">
        <v>1390</v>
      </c>
      <c r="J1612" t="s">
        <v>1390</v>
      </c>
      <c r="K1612" t="s">
        <v>1390</v>
      </c>
      <c r="L1612" t="s">
        <v>1390</v>
      </c>
      <c r="M1612" t="s">
        <v>1390</v>
      </c>
      <c r="N1612" s="28">
        <v>86899825200</v>
      </c>
      <c r="O1612" s="28">
        <v>34842484975</v>
      </c>
      <c r="P1612" s="28">
        <v>34830484975</v>
      </c>
      <c r="Q1612" s="28" t="str">
        <f>IF(AND(LEN(CUIPO_datos_abiertos[[#This Row],[COD_PROGRAMATICO_MGA]])=7,ISNUMBER(VALUE(CUIPO_datos_abiertos[[#This Row],[COD_PROGRAMATICO_MGA]]))),"VALIDO","")</f>
        <v/>
      </c>
    </row>
    <row r="1613" spans="1:17" hidden="1" x14ac:dyDescent="0.3">
      <c r="A1613">
        <v>20260601</v>
      </c>
      <c r="B1613" t="s">
        <v>1384</v>
      </c>
      <c r="C1613" t="s">
        <v>1598</v>
      </c>
      <c r="D1613" t="s">
        <v>1386</v>
      </c>
      <c r="E1613" t="s">
        <v>1398</v>
      </c>
      <c r="F1613" t="str">
        <f>LEFT(CUIPO_datos_abiertos[[#This Row],[COD_PROGRAMATICO_MGA]],4)</f>
        <v>4102</v>
      </c>
      <c r="G1613" t="s">
        <v>164</v>
      </c>
      <c r="H1613" t="s">
        <v>1411</v>
      </c>
      <c r="I1613" t="s">
        <v>1390</v>
      </c>
      <c r="J1613" t="s">
        <v>1391</v>
      </c>
      <c r="K1613" t="s">
        <v>1392</v>
      </c>
      <c r="L1613" t="s">
        <v>1390</v>
      </c>
      <c r="M1613" t="s">
        <v>1390</v>
      </c>
      <c r="N1613" s="28">
        <v>61999116</v>
      </c>
      <c r="O1613" s="28">
        <v>61999116</v>
      </c>
      <c r="P1613" s="28">
        <v>61999116</v>
      </c>
      <c r="Q1613" s="28" t="str">
        <f>IF(AND(LEN(CUIPO_datos_abiertos[[#This Row],[COD_PROGRAMATICO_MGA]])=7,ISNUMBER(VALUE(CUIPO_datos_abiertos[[#This Row],[COD_PROGRAMATICO_MGA]]))),"VALIDO","")</f>
        <v>VALIDO</v>
      </c>
    </row>
    <row r="1614" spans="1:17" hidden="1" x14ac:dyDescent="0.3">
      <c r="A1614">
        <v>20260601</v>
      </c>
      <c r="B1614" t="s">
        <v>1384</v>
      </c>
      <c r="C1614" t="s">
        <v>1401</v>
      </c>
      <c r="D1614" t="s">
        <v>1386</v>
      </c>
      <c r="E1614" t="s">
        <v>1402</v>
      </c>
      <c r="F1614" t="str">
        <f>LEFT(CUIPO_datos_abiertos[[#This Row],[COD_PROGRAMATICO_MGA]],4)</f>
        <v>2201</v>
      </c>
      <c r="G1614" t="s">
        <v>51</v>
      </c>
      <c r="H1614" t="s">
        <v>1389</v>
      </c>
      <c r="I1614" t="s">
        <v>1426</v>
      </c>
      <c r="J1614" t="s">
        <v>1404</v>
      </c>
      <c r="K1614" t="s">
        <v>1392</v>
      </c>
      <c r="L1614" t="s">
        <v>1390</v>
      </c>
      <c r="M1614" t="s">
        <v>1390</v>
      </c>
      <c r="N1614" s="28">
        <v>77822000</v>
      </c>
      <c r="O1614" s="28">
        <v>77822000</v>
      </c>
      <c r="P1614" s="28">
        <v>65219500</v>
      </c>
      <c r="Q1614" s="28" t="str">
        <f>IF(AND(LEN(CUIPO_datos_abiertos[[#This Row],[COD_PROGRAMATICO_MGA]])=7,ISNUMBER(VALUE(CUIPO_datos_abiertos[[#This Row],[COD_PROGRAMATICO_MGA]]))),"VALIDO","")</f>
        <v>VALIDO</v>
      </c>
    </row>
    <row r="1615" spans="1:17" hidden="1" x14ac:dyDescent="0.3">
      <c r="A1615">
        <v>20260601</v>
      </c>
      <c r="B1615" t="s">
        <v>1384</v>
      </c>
      <c r="C1615" t="s">
        <v>1388</v>
      </c>
      <c r="D1615" t="s">
        <v>1386</v>
      </c>
      <c r="E1615" t="s">
        <v>1394</v>
      </c>
      <c r="F1615" t="str">
        <f>LEFT(CUIPO_datos_abiertos[[#This Row],[COD_PROGRAMATICO_MGA]],4)</f>
        <v>1903</v>
      </c>
      <c r="G1615" t="s">
        <v>1399</v>
      </c>
      <c r="H1615" t="s">
        <v>1389</v>
      </c>
      <c r="I1615" t="s">
        <v>1400</v>
      </c>
      <c r="J1615" t="s">
        <v>1396</v>
      </c>
      <c r="K1615" t="s">
        <v>1392</v>
      </c>
      <c r="L1615" t="s">
        <v>1390</v>
      </c>
      <c r="M1615" t="s">
        <v>1390</v>
      </c>
      <c r="N1615" s="28">
        <v>44468271</v>
      </c>
      <c r="O1615" s="28">
        <v>44468271</v>
      </c>
      <c r="P1615" s="28">
        <v>44468271</v>
      </c>
      <c r="Q1615" s="28" t="str">
        <f>IF(AND(LEN(CUIPO_datos_abiertos[[#This Row],[COD_PROGRAMATICO_MGA]])=7,ISNUMBER(VALUE(CUIPO_datos_abiertos[[#This Row],[COD_PROGRAMATICO_MGA]]))),"VALIDO","")</f>
        <v>VALIDO</v>
      </c>
    </row>
    <row r="1616" spans="1:17" hidden="1" x14ac:dyDescent="0.3">
      <c r="A1616">
        <v>20260601</v>
      </c>
      <c r="B1616" t="s">
        <v>1384</v>
      </c>
      <c r="C1616" t="s">
        <v>1780</v>
      </c>
      <c r="D1616" t="s">
        <v>1386</v>
      </c>
      <c r="E1616" t="s">
        <v>1402</v>
      </c>
      <c r="F1616" t="str">
        <f>LEFT(CUIPO_datos_abiertos[[#This Row],[COD_PROGRAMATICO_MGA]],4)</f>
        <v>2201</v>
      </c>
      <c r="G1616" t="s">
        <v>113</v>
      </c>
      <c r="H1616" t="s">
        <v>1530</v>
      </c>
      <c r="I1616" t="s">
        <v>1798</v>
      </c>
      <c r="J1616" t="s">
        <v>1404</v>
      </c>
      <c r="K1616" t="s">
        <v>1392</v>
      </c>
      <c r="L1616" t="s">
        <v>1390</v>
      </c>
      <c r="M1616" t="s">
        <v>1390</v>
      </c>
      <c r="N1616" s="28">
        <v>74137516</v>
      </c>
      <c r="O1616" s="28">
        <v>0</v>
      </c>
      <c r="P1616" s="28">
        <v>0</v>
      </c>
      <c r="Q1616" s="28" t="str">
        <f>IF(AND(LEN(CUIPO_datos_abiertos[[#This Row],[COD_PROGRAMATICO_MGA]])=7,ISNUMBER(VALUE(CUIPO_datos_abiertos[[#This Row],[COD_PROGRAMATICO_MGA]]))),"VALIDO","")</f>
        <v>VALIDO</v>
      </c>
    </row>
    <row r="1617" spans="1:17" hidden="1" x14ac:dyDescent="0.3">
      <c r="A1617">
        <v>20260601</v>
      </c>
      <c r="B1617" t="s">
        <v>1384</v>
      </c>
      <c r="C1617" t="s">
        <v>1566</v>
      </c>
      <c r="D1617" t="s">
        <v>1386</v>
      </c>
      <c r="E1617" t="s">
        <v>1398</v>
      </c>
      <c r="F1617" t="str">
        <f>LEFT(CUIPO_datos_abiertos[[#This Row],[COD_PROGRAMATICO_MGA]],4)</f>
        <v>1906</v>
      </c>
      <c r="G1617" t="s">
        <v>67</v>
      </c>
      <c r="H1617" t="s">
        <v>1389</v>
      </c>
      <c r="I1617" t="s">
        <v>1390</v>
      </c>
      <c r="J1617" t="s">
        <v>1501</v>
      </c>
      <c r="K1617" t="s">
        <v>1392</v>
      </c>
      <c r="L1617" t="s">
        <v>1390</v>
      </c>
      <c r="M1617" t="s">
        <v>1390</v>
      </c>
      <c r="N1617" s="28">
        <v>21267795435</v>
      </c>
      <c r="O1617" s="28">
        <v>9991793731</v>
      </c>
      <c r="P1617" s="28">
        <v>9991793731</v>
      </c>
      <c r="Q1617" s="28" t="str">
        <f>IF(AND(LEN(CUIPO_datos_abiertos[[#This Row],[COD_PROGRAMATICO_MGA]])=7,ISNUMBER(VALUE(CUIPO_datos_abiertos[[#This Row],[COD_PROGRAMATICO_MGA]]))),"VALIDO","")</f>
        <v>VALIDO</v>
      </c>
    </row>
    <row r="1618" spans="1:17" hidden="1" x14ac:dyDescent="0.3">
      <c r="A1618">
        <v>20260601</v>
      </c>
      <c r="B1618" t="s">
        <v>1384</v>
      </c>
      <c r="C1618" t="s">
        <v>1246</v>
      </c>
      <c r="D1618" t="s">
        <v>1386</v>
      </c>
      <c r="E1618" t="s">
        <v>1398</v>
      </c>
      <c r="F1618" t="str">
        <f>LEFT(CUIPO_datos_abiertos[[#This Row],[COD_PROGRAMATICO_MGA]],4)</f>
        <v>4599</v>
      </c>
      <c r="G1618" t="s">
        <v>59</v>
      </c>
      <c r="H1618" t="s">
        <v>1389</v>
      </c>
      <c r="I1618" t="s">
        <v>1390</v>
      </c>
      <c r="J1618" t="s">
        <v>1391</v>
      </c>
      <c r="K1618" t="s">
        <v>1392</v>
      </c>
      <c r="L1618" t="s">
        <v>1390</v>
      </c>
      <c r="M1618" t="s">
        <v>1390</v>
      </c>
      <c r="N1618" s="28">
        <v>2390132344</v>
      </c>
      <c r="O1618" s="28">
        <v>2013255837</v>
      </c>
      <c r="P1618" s="28">
        <v>1941335936</v>
      </c>
      <c r="Q1618" s="28" t="str">
        <f>IF(AND(LEN(CUIPO_datos_abiertos[[#This Row],[COD_PROGRAMATICO_MGA]])=7,ISNUMBER(VALUE(CUIPO_datos_abiertos[[#This Row],[COD_PROGRAMATICO_MGA]]))),"VALIDO","")</f>
        <v>VALIDO</v>
      </c>
    </row>
    <row r="1619" spans="1:17" hidden="1" x14ac:dyDescent="0.3">
      <c r="A1619">
        <v>20260601</v>
      </c>
      <c r="B1619" t="s">
        <v>1384</v>
      </c>
      <c r="C1619" t="s">
        <v>1388</v>
      </c>
      <c r="D1619" t="s">
        <v>1386</v>
      </c>
      <c r="E1619" t="s">
        <v>1387</v>
      </c>
      <c r="F1619" t="str">
        <f>LEFT(CUIPO_datos_abiertos[[#This Row],[COD_PROGRAMATICO_MGA]],4)</f>
        <v>NO A</v>
      </c>
      <c r="G1619" t="s">
        <v>1390</v>
      </c>
      <c r="H1619" t="s">
        <v>1390</v>
      </c>
      <c r="I1619" t="s">
        <v>1390</v>
      </c>
      <c r="J1619" t="s">
        <v>1390</v>
      </c>
      <c r="K1619" t="s">
        <v>1390</v>
      </c>
      <c r="L1619" t="s">
        <v>1390</v>
      </c>
      <c r="M1619" t="s">
        <v>1390</v>
      </c>
      <c r="N1619" s="28">
        <v>2728901173</v>
      </c>
      <c r="O1619" s="28">
        <v>2728901173</v>
      </c>
      <c r="P1619" s="28">
        <v>2728901173</v>
      </c>
      <c r="Q1619" s="28" t="str">
        <f>IF(AND(LEN(CUIPO_datos_abiertos[[#This Row],[COD_PROGRAMATICO_MGA]])=7,ISNUMBER(VALUE(CUIPO_datos_abiertos[[#This Row],[COD_PROGRAMATICO_MGA]]))),"VALIDO","")</f>
        <v/>
      </c>
    </row>
    <row r="1620" spans="1:17" hidden="1" x14ac:dyDescent="0.3">
      <c r="A1620">
        <v>20260601</v>
      </c>
      <c r="B1620" t="s">
        <v>1384</v>
      </c>
      <c r="C1620" t="s">
        <v>1388</v>
      </c>
      <c r="D1620" t="s">
        <v>1386</v>
      </c>
      <c r="E1620" t="s">
        <v>1387</v>
      </c>
      <c r="F1620" t="str">
        <f>LEFT(CUIPO_datos_abiertos[[#This Row],[COD_PROGRAMATICO_MGA]],4)</f>
        <v>NO A</v>
      </c>
      <c r="G1620" t="s">
        <v>1390</v>
      </c>
      <c r="H1620" t="s">
        <v>1390</v>
      </c>
      <c r="I1620" t="s">
        <v>1390</v>
      </c>
      <c r="J1620" t="s">
        <v>1390</v>
      </c>
      <c r="K1620" t="s">
        <v>1390</v>
      </c>
      <c r="L1620" t="s">
        <v>1390</v>
      </c>
      <c r="M1620" t="s">
        <v>1390</v>
      </c>
      <c r="N1620" s="28">
        <v>259359938</v>
      </c>
      <c r="O1620" s="28">
        <v>259359938</v>
      </c>
      <c r="P1620" s="28">
        <v>259359938</v>
      </c>
      <c r="Q1620" s="28" t="str">
        <f>IF(AND(LEN(CUIPO_datos_abiertos[[#This Row],[COD_PROGRAMATICO_MGA]])=7,ISNUMBER(VALUE(CUIPO_datos_abiertos[[#This Row],[COD_PROGRAMATICO_MGA]]))),"VALIDO","")</f>
        <v/>
      </c>
    </row>
    <row r="1621" spans="1:17" hidden="1" x14ac:dyDescent="0.3">
      <c r="A1621">
        <v>20260601</v>
      </c>
      <c r="B1621" t="s">
        <v>1384</v>
      </c>
      <c r="C1621" t="s">
        <v>1506</v>
      </c>
      <c r="D1621" t="s">
        <v>1386</v>
      </c>
      <c r="E1621" t="s">
        <v>1398</v>
      </c>
      <c r="F1621" t="str">
        <f>LEFT(CUIPO_datos_abiertos[[#This Row],[COD_PROGRAMATICO_MGA]],4)</f>
        <v>4301</v>
      </c>
      <c r="G1621" t="s">
        <v>82</v>
      </c>
      <c r="H1621" t="s">
        <v>1389</v>
      </c>
      <c r="I1621" t="s">
        <v>1390</v>
      </c>
      <c r="J1621" t="s">
        <v>1428</v>
      </c>
      <c r="K1621" t="s">
        <v>1392</v>
      </c>
      <c r="L1621" t="s">
        <v>1390</v>
      </c>
      <c r="M1621" t="s">
        <v>1492</v>
      </c>
      <c r="N1621" s="28">
        <v>54329091</v>
      </c>
      <c r="O1621" s="28">
        <v>54329091</v>
      </c>
      <c r="P1621" s="28">
        <v>54329091</v>
      </c>
      <c r="Q1621" s="28" t="str">
        <f>IF(AND(LEN(CUIPO_datos_abiertos[[#This Row],[COD_PROGRAMATICO_MGA]])=7,ISNUMBER(VALUE(CUIPO_datos_abiertos[[#This Row],[COD_PROGRAMATICO_MGA]]))),"VALIDO","")</f>
        <v>VALIDO</v>
      </c>
    </row>
    <row r="1622" spans="1:17" hidden="1" x14ac:dyDescent="0.3">
      <c r="A1622">
        <v>20260601</v>
      </c>
      <c r="B1622" t="s">
        <v>1384</v>
      </c>
      <c r="C1622" t="s">
        <v>1401</v>
      </c>
      <c r="D1622" t="s">
        <v>1386</v>
      </c>
      <c r="E1622" t="s">
        <v>1402</v>
      </c>
      <c r="F1622" t="str">
        <f>LEFT(CUIPO_datos_abiertos[[#This Row],[COD_PROGRAMATICO_MGA]],4)</f>
        <v>2201</v>
      </c>
      <c r="G1622" t="s">
        <v>51</v>
      </c>
      <c r="H1622" t="s">
        <v>1389</v>
      </c>
      <c r="I1622" t="s">
        <v>1408</v>
      </c>
      <c r="J1622" t="s">
        <v>1404</v>
      </c>
      <c r="K1622" t="s">
        <v>1392</v>
      </c>
      <c r="L1622" t="s">
        <v>1390</v>
      </c>
      <c r="M1622" t="s">
        <v>1390</v>
      </c>
      <c r="N1622" s="28">
        <v>62449150</v>
      </c>
      <c r="O1622" s="28">
        <v>62449150</v>
      </c>
      <c r="P1622" s="28">
        <v>62449150</v>
      </c>
      <c r="Q1622" s="28" t="str">
        <f>IF(AND(LEN(CUIPO_datos_abiertos[[#This Row],[COD_PROGRAMATICO_MGA]])=7,ISNUMBER(VALUE(CUIPO_datos_abiertos[[#This Row],[COD_PROGRAMATICO_MGA]]))),"VALIDO","")</f>
        <v>VALIDO</v>
      </c>
    </row>
    <row r="1623" spans="1:17" hidden="1" x14ac:dyDescent="0.3">
      <c r="A1623">
        <v>20260601</v>
      </c>
      <c r="B1623" t="s">
        <v>1384</v>
      </c>
      <c r="C1623" t="s">
        <v>1401</v>
      </c>
      <c r="D1623" t="s">
        <v>1386</v>
      </c>
      <c r="E1623" t="s">
        <v>1402</v>
      </c>
      <c r="F1623" t="str">
        <f>LEFT(CUIPO_datos_abiertos[[#This Row],[COD_PROGRAMATICO_MGA]],4)</f>
        <v>2201</v>
      </c>
      <c r="G1623" t="s">
        <v>51</v>
      </c>
      <c r="H1623" t="s">
        <v>1389</v>
      </c>
      <c r="I1623" t="s">
        <v>1408</v>
      </c>
      <c r="J1623" t="s">
        <v>1404</v>
      </c>
      <c r="K1623" t="s">
        <v>1392</v>
      </c>
      <c r="L1623" t="s">
        <v>1390</v>
      </c>
      <c r="M1623" t="s">
        <v>1390</v>
      </c>
      <c r="N1623" s="28">
        <v>23369899</v>
      </c>
      <c r="O1623" s="28">
        <v>23369899</v>
      </c>
      <c r="P1623" s="28">
        <v>23369899</v>
      </c>
      <c r="Q1623" s="28" t="str">
        <f>IF(AND(LEN(CUIPO_datos_abiertos[[#This Row],[COD_PROGRAMATICO_MGA]])=7,ISNUMBER(VALUE(CUIPO_datos_abiertos[[#This Row],[COD_PROGRAMATICO_MGA]]))),"VALIDO","")</f>
        <v>VALIDO</v>
      </c>
    </row>
    <row r="1624" spans="1:17" hidden="1" x14ac:dyDescent="0.3">
      <c r="A1624">
        <v>20260601</v>
      </c>
      <c r="B1624" t="s">
        <v>1384</v>
      </c>
      <c r="C1624" t="s">
        <v>1385</v>
      </c>
      <c r="D1624" t="s">
        <v>1386</v>
      </c>
      <c r="E1624" t="s">
        <v>1394</v>
      </c>
      <c r="F1624" t="str">
        <f>LEFT(CUIPO_datos_abiertos[[#This Row],[COD_PROGRAMATICO_MGA]],4)</f>
        <v>0</v>
      </c>
      <c r="G1624" t="s">
        <v>1388</v>
      </c>
      <c r="H1624" t="s">
        <v>1389</v>
      </c>
      <c r="I1624" t="s">
        <v>1405</v>
      </c>
      <c r="J1624" t="s">
        <v>1406</v>
      </c>
      <c r="K1624" t="s">
        <v>1392</v>
      </c>
      <c r="L1624" t="s">
        <v>1390</v>
      </c>
      <c r="M1624" t="s">
        <v>1390</v>
      </c>
      <c r="N1624" s="28">
        <v>6086780</v>
      </c>
      <c r="O1624" s="28">
        <v>6086780</v>
      </c>
      <c r="P1624" s="28">
        <v>6086780</v>
      </c>
      <c r="Q1624" s="28" t="str">
        <f>IF(AND(LEN(CUIPO_datos_abiertos[[#This Row],[COD_PROGRAMATICO_MGA]])=7,ISNUMBER(VALUE(CUIPO_datos_abiertos[[#This Row],[COD_PROGRAMATICO_MGA]]))),"VALIDO","")</f>
        <v/>
      </c>
    </row>
    <row r="1625" spans="1:17" hidden="1" x14ac:dyDescent="0.3">
      <c r="A1625">
        <v>20260601</v>
      </c>
      <c r="B1625" t="s">
        <v>1384</v>
      </c>
      <c r="C1625" t="s">
        <v>1388</v>
      </c>
      <c r="D1625" t="s">
        <v>1386</v>
      </c>
      <c r="E1625" t="s">
        <v>1398</v>
      </c>
      <c r="F1625" t="str">
        <f>LEFT(CUIPO_datos_abiertos[[#This Row],[COD_PROGRAMATICO_MGA]],4)</f>
        <v>NO A</v>
      </c>
      <c r="G1625" t="s">
        <v>1390</v>
      </c>
      <c r="H1625" t="s">
        <v>1390</v>
      </c>
      <c r="I1625" t="s">
        <v>1390</v>
      </c>
      <c r="J1625" t="s">
        <v>1390</v>
      </c>
      <c r="K1625" t="s">
        <v>1390</v>
      </c>
      <c r="L1625" t="s">
        <v>1390</v>
      </c>
      <c r="M1625" t="s">
        <v>1390</v>
      </c>
      <c r="N1625" s="28">
        <v>300000000</v>
      </c>
      <c r="O1625" s="28">
        <v>300000000</v>
      </c>
      <c r="P1625" s="28">
        <v>300000000</v>
      </c>
      <c r="Q1625" s="28" t="str">
        <f>IF(AND(LEN(CUIPO_datos_abiertos[[#This Row],[COD_PROGRAMATICO_MGA]])=7,ISNUMBER(VALUE(CUIPO_datos_abiertos[[#This Row],[COD_PROGRAMATICO_MGA]]))),"VALIDO","")</f>
        <v/>
      </c>
    </row>
    <row r="1626" spans="1:17" hidden="1" x14ac:dyDescent="0.3">
      <c r="A1626">
        <v>20260601</v>
      </c>
      <c r="B1626" t="s">
        <v>1384</v>
      </c>
      <c r="C1626" t="s">
        <v>1385</v>
      </c>
      <c r="D1626" t="s">
        <v>1386</v>
      </c>
      <c r="E1626" t="s">
        <v>1443</v>
      </c>
      <c r="F1626" t="str">
        <f>LEFT(CUIPO_datos_abiertos[[#This Row],[COD_PROGRAMATICO_MGA]],4)</f>
        <v>0</v>
      </c>
      <c r="G1626" t="s">
        <v>1388</v>
      </c>
      <c r="H1626" t="s">
        <v>1389</v>
      </c>
      <c r="I1626" t="s">
        <v>1390</v>
      </c>
      <c r="J1626" t="s">
        <v>1391</v>
      </c>
      <c r="K1626" t="s">
        <v>1392</v>
      </c>
      <c r="L1626" t="s">
        <v>1390</v>
      </c>
      <c r="M1626" t="s">
        <v>1495</v>
      </c>
      <c r="N1626" s="28">
        <v>6172520</v>
      </c>
      <c r="O1626" s="28">
        <v>6172520</v>
      </c>
      <c r="P1626" s="28">
        <v>5205693</v>
      </c>
      <c r="Q1626" s="28" t="str">
        <f>IF(AND(LEN(CUIPO_datos_abiertos[[#This Row],[COD_PROGRAMATICO_MGA]])=7,ISNUMBER(VALUE(CUIPO_datos_abiertos[[#This Row],[COD_PROGRAMATICO_MGA]]))),"VALIDO","")</f>
        <v/>
      </c>
    </row>
    <row r="1627" spans="1:17" hidden="1" x14ac:dyDescent="0.3">
      <c r="A1627">
        <v>20260601</v>
      </c>
      <c r="B1627" t="s">
        <v>1384</v>
      </c>
      <c r="C1627" t="s">
        <v>1388</v>
      </c>
      <c r="D1627" t="s">
        <v>1386</v>
      </c>
      <c r="E1627" t="s">
        <v>1402</v>
      </c>
      <c r="F1627" t="str">
        <f>LEFT(CUIPO_datos_abiertos[[#This Row],[COD_PROGRAMATICO_MGA]],4)</f>
        <v>NO A</v>
      </c>
      <c r="G1627" t="s">
        <v>1390</v>
      </c>
      <c r="H1627" t="s">
        <v>1390</v>
      </c>
      <c r="I1627" t="s">
        <v>1390</v>
      </c>
      <c r="J1627" t="s">
        <v>1390</v>
      </c>
      <c r="K1627" t="s">
        <v>1390</v>
      </c>
      <c r="L1627" t="s">
        <v>1390</v>
      </c>
      <c r="M1627" t="s">
        <v>1390</v>
      </c>
      <c r="N1627" s="28">
        <v>291339978802</v>
      </c>
      <c r="O1627" s="28">
        <v>291339978802</v>
      </c>
      <c r="P1627" s="28">
        <v>200401966572</v>
      </c>
      <c r="Q1627" s="28" t="str">
        <f>IF(AND(LEN(CUIPO_datos_abiertos[[#This Row],[COD_PROGRAMATICO_MGA]])=7,ISNUMBER(VALUE(CUIPO_datos_abiertos[[#This Row],[COD_PROGRAMATICO_MGA]]))),"VALIDO","")</f>
        <v/>
      </c>
    </row>
    <row r="1628" spans="1:17" hidden="1" x14ac:dyDescent="0.3">
      <c r="A1628">
        <v>20260601</v>
      </c>
      <c r="B1628" t="s">
        <v>1384</v>
      </c>
      <c r="C1628" t="s">
        <v>1551</v>
      </c>
      <c r="D1628" t="s">
        <v>1397</v>
      </c>
      <c r="E1628" t="s">
        <v>1398</v>
      </c>
      <c r="F1628" t="str">
        <f>LEFT(CUIPO_datos_abiertos[[#This Row],[COD_PROGRAMATICO_MGA]],4)</f>
        <v>4301</v>
      </c>
      <c r="G1628" t="s">
        <v>1692</v>
      </c>
      <c r="H1628" t="s">
        <v>1389</v>
      </c>
      <c r="I1628" t="s">
        <v>1390</v>
      </c>
      <c r="J1628" t="s">
        <v>1501</v>
      </c>
      <c r="K1628" t="s">
        <v>1392</v>
      </c>
      <c r="L1628" t="s">
        <v>1390</v>
      </c>
      <c r="M1628" t="s">
        <v>1390</v>
      </c>
      <c r="N1628" s="28">
        <v>2318804503</v>
      </c>
      <c r="O1628" s="28">
        <v>2318804503</v>
      </c>
      <c r="P1628" s="28">
        <v>2318804503</v>
      </c>
      <c r="Q1628" s="28" t="str">
        <f>IF(AND(LEN(CUIPO_datos_abiertos[[#This Row],[COD_PROGRAMATICO_MGA]])=7,ISNUMBER(VALUE(CUIPO_datos_abiertos[[#This Row],[COD_PROGRAMATICO_MGA]]))),"VALIDO","")</f>
        <v>VALIDO</v>
      </c>
    </row>
    <row r="1629" spans="1:17" hidden="1" x14ac:dyDescent="0.3">
      <c r="A1629">
        <v>20260601</v>
      </c>
      <c r="B1629" t="s">
        <v>1384</v>
      </c>
      <c r="C1629" t="s">
        <v>1388</v>
      </c>
      <c r="D1629" t="s">
        <v>1386</v>
      </c>
      <c r="E1629" t="s">
        <v>1387</v>
      </c>
      <c r="F1629" t="str">
        <f>LEFT(CUIPO_datos_abiertos[[#This Row],[COD_PROGRAMATICO_MGA]],4)</f>
        <v>NO A</v>
      </c>
      <c r="G1629" t="s">
        <v>1390</v>
      </c>
      <c r="H1629" t="s">
        <v>1390</v>
      </c>
      <c r="I1629" t="s">
        <v>1390</v>
      </c>
      <c r="J1629" t="s">
        <v>1390</v>
      </c>
      <c r="K1629" t="s">
        <v>1390</v>
      </c>
      <c r="L1629" t="s">
        <v>1390</v>
      </c>
      <c r="M1629" t="s">
        <v>1390</v>
      </c>
      <c r="N1629" s="28">
        <v>1973836182</v>
      </c>
      <c r="O1629" s="28">
        <v>1973836182</v>
      </c>
      <c r="P1629" s="28">
        <v>1973836182</v>
      </c>
      <c r="Q1629" s="28" t="str">
        <f>IF(AND(LEN(CUIPO_datos_abiertos[[#This Row],[COD_PROGRAMATICO_MGA]])=7,ISNUMBER(VALUE(CUIPO_datos_abiertos[[#This Row],[COD_PROGRAMATICO_MGA]]))),"VALIDO","")</f>
        <v/>
      </c>
    </row>
    <row r="1630" spans="1:17" hidden="1" x14ac:dyDescent="0.3">
      <c r="A1630">
        <v>20260601</v>
      </c>
      <c r="B1630" t="s">
        <v>1384</v>
      </c>
      <c r="C1630" t="s">
        <v>1566</v>
      </c>
      <c r="D1630" t="s">
        <v>1397</v>
      </c>
      <c r="E1630" t="s">
        <v>1398</v>
      </c>
      <c r="F1630" t="str">
        <f>LEFT(CUIPO_datos_abiertos[[#This Row],[COD_PROGRAMATICO_MGA]],4)</f>
        <v>1906</v>
      </c>
      <c r="G1630" t="s">
        <v>1620</v>
      </c>
      <c r="H1630" t="s">
        <v>1389</v>
      </c>
      <c r="I1630" t="s">
        <v>1390</v>
      </c>
      <c r="J1630" t="s">
        <v>1501</v>
      </c>
      <c r="K1630" t="s">
        <v>1392</v>
      </c>
      <c r="L1630" t="s">
        <v>1390</v>
      </c>
      <c r="M1630" t="s">
        <v>1390</v>
      </c>
      <c r="N1630" s="28">
        <v>12936725619</v>
      </c>
      <c r="O1630" s="28">
        <v>12936725619</v>
      </c>
      <c r="P1630" s="28">
        <v>12936725619</v>
      </c>
      <c r="Q1630" s="28" t="str">
        <f>IF(AND(LEN(CUIPO_datos_abiertos[[#This Row],[COD_PROGRAMATICO_MGA]])=7,ISNUMBER(VALUE(CUIPO_datos_abiertos[[#This Row],[COD_PROGRAMATICO_MGA]]))),"VALIDO","")</f>
        <v>VALIDO</v>
      </c>
    </row>
    <row r="1631" spans="1:17" hidden="1" x14ac:dyDescent="0.3">
      <c r="A1631">
        <v>20260601</v>
      </c>
      <c r="B1631" t="s">
        <v>1384</v>
      </c>
      <c r="C1631" t="s">
        <v>1686</v>
      </c>
      <c r="D1631" t="s">
        <v>1386</v>
      </c>
      <c r="E1631" t="s">
        <v>1398</v>
      </c>
      <c r="F1631" t="str">
        <f>LEFT(CUIPO_datos_abiertos[[#This Row],[COD_PROGRAMATICO_MGA]],4)</f>
        <v>4301</v>
      </c>
      <c r="G1631" t="s">
        <v>82</v>
      </c>
      <c r="H1631" t="s">
        <v>1389</v>
      </c>
      <c r="I1631" t="s">
        <v>1390</v>
      </c>
      <c r="J1631" t="s">
        <v>1391</v>
      </c>
      <c r="K1631" t="s">
        <v>1392</v>
      </c>
      <c r="L1631" t="s">
        <v>1390</v>
      </c>
      <c r="M1631" t="s">
        <v>1492</v>
      </c>
      <c r="N1631" s="28">
        <v>211200000</v>
      </c>
      <c r="O1631" s="28">
        <v>211200000</v>
      </c>
      <c r="P1631" s="28">
        <v>211200000</v>
      </c>
      <c r="Q1631" s="28" t="str">
        <f>IF(AND(LEN(CUIPO_datos_abiertos[[#This Row],[COD_PROGRAMATICO_MGA]])=7,ISNUMBER(VALUE(CUIPO_datos_abiertos[[#This Row],[COD_PROGRAMATICO_MGA]]))),"VALIDO","")</f>
        <v>VALIDO</v>
      </c>
    </row>
    <row r="1632" spans="1:17" hidden="1" x14ac:dyDescent="0.3">
      <c r="A1632">
        <v>20260601</v>
      </c>
      <c r="B1632" t="s">
        <v>1384</v>
      </c>
      <c r="C1632" t="s">
        <v>1385</v>
      </c>
      <c r="D1632" t="s">
        <v>1386</v>
      </c>
      <c r="E1632" t="s">
        <v>1394</v>
      </c>
      <c r="F1632" t="str">
        <f>LEFT(CUIPO_datos_abiertos[[#This Row],[COD_PROGRAMATICO_MGA]],4)</f>
        <v>0</v>
      </c>
      <c r="G1632" t="s">
        <v>1388</v>
      </c>
      <c r="H1632" t="s">
        <v>1389</v>
      </c>
      <c r="I1632" t="s">
        <v>1405</v>
      </c>
      <c r="J1632" t="s">
        <v>1406</v>
      </c>
      <c r="K1632" t="s">
        <v>1392</v>
      </c>
      <c r="L1632" t="s">
        <v>1390</v>
      </c>
      <c r="M1632" t="s">
        <v>1409</v>
      </c>
      <c r="N1632" s="28">
        <v>108124100</v>
      </c>
      <c r="O1632" s="28">
        <v>108124100</v>
      </c>
      <c r="P1632" s="28">
        <v>89364700</v>
      </c>
      <c r="Q1632" s="28" t="str">
        <f>IF(AND(LEN(CUIPO_datos_abiertos[[#This Row],[COD_PROGRAMATICO_MGA]])=7,ISNUMBER(VALUE(CUIPO_datos_abiertos[[#This Row],[COD_PROGRAMATICO_MGA]]))),"VALIDO","")</f>
        <v/>
      </c>
    </row>
    <row r="1633" spans="1:17" hidden="1" x14ac:dyDescent="0.3">
      <c r="A1633">
        <v>20260601</v>
      </c>
      <c r="B1633" t="s">
        <v>1384</v>
      </c>
      <c r="C1633" t="s">
        <v>1655</v>
      </c>
      <c r="D1633" t="s">
        <v>1386</v>
      </c>
      <c r="E1633" t="s">
        <v>1394</v>
      </c>
      <c r="F1633" t="str">
        <f>LEFT(CUIPO_datos_abiertos[[#This Row],[COD_PROGRAMATICO_MGA]],4)</f>
        <v>1906</v>
      </c>
      <c r="G1633" t="s">
        <v>1656</v>
      </c>
      <c r="H1633" t="s">
        <v>1419</v>
      </c>
      <c r="I1633" t="s">
        <v>1648</v>
      </c>
      <c r="J1633" t="s">
        <v>1396</v>
      </c>
      <c r="K1633" t="s">
        <v>1392</v>
      </c>
      <c r="L1633" t="s">
        <v>1390</v>
      </c>
      <c r="M1633" t="s">
        <v>1390</v>
      </c>
      <c r="N1633" s="28">
        <v>212014283</v>
      </c>
      <c r="O1633" s="28">
        <v>185477076</v>
      </c>
      <c r="P1633" s="28">
        <v>173547777</v>
      </c>
      <c r="Q1633" s="28" t="str">
        <f>IF(AND(LEN(CUIPO_datos_abiertos[[#This Row],[COD_PROGRAMATICO_MGA]])=7,ISNUMBER(VALUE(CUIPO_datos_abiertos[[#This Row],[COD_PROGRAMATICO_MGA]]))),"VALIDO","")</f>
        <v>VALIDO</v>
      </c>
    </row>
    <row r="1634" spans="1:17" hidden="1" x14ac:dyDescent="0.3">
      <c r="A1634">
        <v>20260601</v>
      </c>
      <c r="B1634" t="s">
        <v>1384</v>
      </c>
      <c r="C1634" t="s">
        <v>1388</v>
      </c>
      <c r="D1634" t="s">
        <v>1386</v>
      </c>
      <c r="E1634" t="s">
        <v>1398</v>
      </c>
      <c r="F1634" t="str">
        <f>LEFT(CUIPO_datos_abiertos[[#This Row],[COD_PROGRAMATICO_MGA]],4)</f>
        <v>NO A</v>
      </c>
      <c r="G1634" t="s">
        <v>1390</v>
      </c>
      <c r="H1634" t="s">
        <v>1390</v>
      </c>
      <c r="I1634" t="s">
        <v>1390</v>
      </c>
      <c r="J1634" t="s">
        <v>1390</v>
      </c>
      <c r="K1634" t="s">
        <v>1390</v>
      </c>
      <c r="L1634" t="s">
        <v>1390</v>
      </c>
      <c r="M1634" t="s">
        <v>1390</v>
      </c>
      <c r="N1634" s="28">
        <v>187000000</v>
      </c>
      <c r="O1634" s="28">
        <v>124666666</v>
      </c>
      <c r="P1634" s="28">
        <v>124666666</v>
      </c>
      <c r="Q1634" s="28" t="str">
        <f>IF(AND(LEN(CUIPO_datos_abiertos[[#This Row],[COD_PROGRAMATICO_MGA]])=7,ISNUMBER(VALUE(CUIPO_datos_abiertos[[#This Row],[COD_PROGRAMATICO_MGA]]))),"VALIDO","")</f>
        <v/>
      </c>
    </row>
    <row r="1635" spans="1:17" hidden="1" x14ac:dyDescent="0.3">
      <c r="A1635">
        <v>20260601</v>
      </c>
      <c r="B1635" t="s">
        <v>1384</v>
      </c>
      <c r="C1635" t="s">
        <v>1388</v>
      </c>
      <c r="D1635" t="s">
        <v>1397</v>
      </c>
      <c r="E1635" t="s">
        <v>1398</v>
      </c>
      <c r="F1635" t="str">
        <f>LEFT(CUIPO_datos_abiertos[[#This Row],[COD_PROGRAMATICO_MGA]],4)</f>
        <v>NO A</v>
      </c>
      <c r="G1635" t="s">
        <v>1390</v>
      </c>
      <c r="H1635" t="s">
        <v>1390</v>
      </c>
      <c r="I1635" t="s">
        <v>1390</v>
      </c>
      <c r="J1635" t="s">
        <v>1390</v>
      </c>
      <c r="K1635" t="s">
        <v>1390</v>
      </c>
      <c r="L1635" t="s">
        <v>1390</v>
      </c>
      <c r="M1635" t="s">
        <v>1390</v>
      </c>
      <c r="N1635" s="28">
        <v>7940578902</v>
      </c>
      <c r="O1635" s="28">
        <v>7940578902</v>
      </c>
      <c r="P1635" s="28">
        <v>7940578902</v>
      </c>
      <c r="Q1635" s="28" t="str">
        <f>IF(AND(LEN(CUIPO_datos_abiertos[[#This Row],[COD_PROGRAMATICO_MGA]])=7,ISNUMBER(VALUE(CUIPO_datos_abiertos[[#This Row],[COD_PROGRAMATICO_MGA]]))),"VALIDO","")</f>
        <v/>
      </c>
    </row>
    <row r="1636" spans="1:17" hidden="1" x14ac:dyDescent="0.3">
      <c r="A1636">
        <v>20260601</v>
      </c>
      <c r="B1636" t="s">
        <v>1384</v>
      </c>
      <c r="C1636" t="s">
        <v>1799</v>
      </c>
      <c r="D1636" t="s">
        <v>1386</v>
      </c>
      <c r="E1636" t="s">
        <v>1398</v>
      </c>
      <c r="F1636" t="str">
        <f>LEFT(CUIPO_datos_abiertos[[#This Row],[COD_PROGRAMATICO_MGA]],4)</f>
        <v>3301</v>
      </c>
      <c r="G1636" t="s">
        <v>93</v>
      </c>
      <c r="H1636" t="s">
        <v>1389</v>
      </c>
      <c r="I1636" t="s">
        <v>1390</v>
      </c>
      <c r="J1636" t="s">
        <v>1425</v>
      </c>
      <c r="K1636" t="s">
        <v>1392</v>
      </c>
      <c r="L1636" t="s">
        <v>1390</v>
      </c>
      <c r="M1636" t="s">
        <v>1451</v>
      </c>
      <c r="N1636" s="28">
        <v>49574149</v>
      </c>
      <c r="O1636" s="28">
        <v>49574149</v>
      </c>
      <c r="P1636" s="28">
        <v>49574149</v>
      </c>
      <c r="Q1636" s="28" t="str">
        <f>IF(AND(LEN(CUIPO_datos_abiertos[[#This Row],[COD_PROGRAMATICO_MGA]])=7,ISNUMBER(VALUE(CUIPO_datos_abiertos[[#This Row],[COD_PROGRAMATICO_MGA]]))),"VALIDO","")</f>
        <v>VALIDO</v>
      </c>
    </row>
    <row r="1637" spans="1:17" hidden="1" x14ac:dyDescent="0.3">
      <c r="A1637">
        <v>20260601</v>
      </c>
      <c r="B1637" t="s">
        <v>1384</v>
      </c>
      <c r="C1637" t="s">
        <v>1401</v>
      </c>
      <c r="D1637" t="s">
        <v>1386</v>
      </c>
      <c r="E1637" t="s">
        <v>1402</v>
      </c>
      <c r="F1637" t="str">
        <f>LEFT(CUIPO_datos_abiertos[[#This Row],[COD_PROGRAMATICO_MGA]],4)</f>
        <v>2201</v>
      </c>
      <c r="G1637" t="s">
        <v>51</v>
      </c>
      <c r="H1637" t="s">
        <v>1389</v>
      </c>
      <c r="I1637" t="s">
        <v>1426</v>
      </c>
      <c r="J1637" t="s">
        <v>1404</v>
      </c>
      <c r="K1637" t="s">
        <v>1392</v>
      </c>
      <c r="L1637" t="s">
        <v>1390</v>
      </c>
      <c r="M1637" t="s">
        <v>1390</v>
      </c>
      <c r="N1637" s="28">
        <v>69135649</v>
      </c>
      <c r="O1637" s="28">
        <v>69135649</v>
      </c>
      <c r="P1637" s="28">
        <v>69135649</v>
      </c>
      <c r="Q1637" s="28" t="str">
        <f>IF(AND(LEN(CUIPO_datos_abiertos[[#This Row],[COD_PROGRAMATICO_MGA]])=7,ISNUMBER(VALUE(CUIPO_datos_abiertos[[#This Row],[COD_PROGRAMATICO_MGA]]))),"VALIDO","")</f>
        <v>VALIDO</v>
      </c>
    </row>
    <row r="1638" spans="1:17" hidden="1" x14ac:dyDescent="0.3">
      <c r="A1638">
        <v>20260601</v>
      </c>
      <c r="B1638" t="s">
        <v>1384</v>
      </c>
      <c r="C1638" t="s">
        <v>1605</v>
      </c>
      <c r="D1638" t="s">
        <v>1386</v>
      </c>
      <c r="E1638" t="s">
        <v>1394</v>
      </c>
      <c r="F1638" t="str">
        <f>LEFT(CUIPO_datos_abiertos[[#This Row],[COD_PROGRAMATICO_MGA]],4)</f>
        <v>1903</v>
      </c>
      <c r="G1638" t="s">
        <v>78</v>
      </c>
      <c r="H1638" t="s">
        <v>1419</v>
      </c>
      <c r="I1638" t="s">
        <v>1477</v>
      </c>
      <c r="J1638" t="s">
        <v>1462</v>
      </c>
      <c r="K1638" t="s">
        <v>1392</v>
      </c>
      <c r="L1638" t="s">
        <v>1390</v>
      </c>
      <c r="M1638" t="s">
        <v>1390</v>
      </c>
      <c r="N1638" s="28">
        <v>1140682536</v>
      </c>
      <c r="O1638" s="28">
        <v>718455611</v>
      </c>
      <c r="P1638" s="28">
        <v>679613934</v>
      </c>
      <c r="Q1638" s="28" t="str">
        <f>IF(AND(LEN(CUIPO_datos_abiertos[[#This Row],[COD_PROGRAMATICO_MGA]])=7,ISNUMBER(VALUE(CUIPO_datos_abiertos[[#This Row],[COD_PROGRAMATICO_MGA]]))),"VALIDO","")</f>
        <v>VALIDO</v>
      </c>
    </row>
    <row r="1639" spans="1:17" hidden="1" x14ac:dyDescent="0.3">
      <c r="A1639">
        <v>20260601</v>
      </c>
      <c r="B1639" t="s">
        <v>1384</v>
      </c>
      <c r="C1639" t="s">
        <v>1388</v>
      </c>
      <c r="D1639" t="s">
        <v>1386</v>
      </c>
      <c r="E1639" t="s">
        <v>1398</v>
      </c>
      <c r="F1639" t="str">
        <f>LEFT(CUIPO_datos_abiertos[[#This Row],[COD_PROGRAMATICO_MGA]],4)</f>
        <v>0</v>
      </c>
      <c r="G1639" t="s">
        <v>1388</v>
      </c>
      <c r="H1639" t="s">
        <v>1389</v>
      </c>
      <c r="I1639" t="s">
        <v>1390</v>
      </c>
      <c r="J1639" t="s">
        <v>1412</v>
      </c>
      <c r="K1639" t="s">
        <v>1392</v>
      </c>
      <c r="L1639" t="s">
        <v>1390</v>
      </c>
      <c r="M1639" t="s">
        <v>1482</v>
      </c>
      <c r="N1639" s="28">
        <v>348476539</v>
      </c>
      <c r="O1639" s="28">
        <v>348476539</v>
      </c>
      <c r="P1639" s="28">
        <v>348476539</v>
      </c>
      <c r="Q1639" s="28" t="str">
        <f>IF(AND(LEN(CUIPO_datos_abiertos[[#This Row],[COD_PROGRAMATICO_MGA]])=7,ISNUMBER(VALUE(CUIPO_datos_abiertos[[#This Row],[COD_PROGRAMATICO_MGA]]))),"VALIDO","")</f>
        <v/>
      </c>
    </row>
    <row r="1640" spans="1:17" hidden="1" x14ac:dyDescent="0.3">
      <c r="A1640">
        <v>20260601</v>
      </c>
      <c r="B1640" t="s">
        <v>1384</v>
      </c>
      <c r="C1640" t="s">
        <v>1401</v>
      </c>
      <c r="D1640" t="s">
        <v>1386</v>
      </c>
      <c r="E1640" t="s">
        <v>1402</v>
      </c>
      <c r="F1640" t="str">
        <f>LEFT(CUIPO_datos_abiertos[[#This Row],[COD_PROGRAMATICO_MGA]],4)</f>
        <v>2201</v>
      </c>
      <c r="G1640" t="s">
        <v>51</v>
      </c>
      <c r="H1640" t="s">
        <v>1389</v>
      </c>
      <c r="I1640" t="s">
        <v>1426</v>
      </c>
      <c r="J1640" t="s">
        <v>1404</v>
      </c>
      <c r="K1640" t="s">
        <v>1392</v>
      </c>
      <c r="L1640" t="s">
        <v>1390</v>
      </c>
      <c r="M1640" t="s">
        <v>1390</v>
      </c>
      <c r="N1640" s="28">
        <v>1332371400</v>
      </c>
      <c r="O1640" s="28">
        <v>1332371400</v>
      </c>
      <c r="P1640" s="28">
        <v>1103856000</v>
      </c>
      <c r="Q1640" s="28" t="str">
        <f>IF(AND(LEN(CUIPO_datos_abiertos[[#This Row],[COD_PROGRAMATICO_MGA]])=7,ISNUMBER(VALUE(CUIPO_datos_abiertos[[#This Row],[COD_PROGRAMATICO_MGA]]))),"VALIDO","")</f>
        <v>VALIDO</v>
      </c>
    </row>
    <row r="1641" spans="1:17" hidden="1" x14ac:dyDescent="0.3">
      <c r="A1641">
        <v>20260601</v>
      </c>
      <c r="B1641" t="s">
        <v>1384</v>
      </c>
      <c r="C1641" t="s">
        <v>1388</v>
      </c>
      <c r="D1641" t="s">
        <v>1386</v>
      </c>
      <c r="E1641" t="s">
        <v>1394</v>
      </c>
      <c r="F1641" t="str">
        <f>LEFT(CUIPO_datos_abiertos[[#This Row],[COD_PROGRAMATICO_MGA]],4)</f>
        <v>NO A</v>
      </c>
      <c r="G1641" t="s">
        <v>1390</v>
      </c>
      <c r="H1641" t="s">
        <v>1390</v>
      </c>
      <c r="I1641" t="s">
        <v>1390</v>
      </c>
      <c r="J1641" t="s">
        <v>1390</v>
      </c>
      <c r="K1641" t="s">
        <v>1390</v>
      </c>
      <c r="L1641" t="s">
        <v>1390</v>
      </c>
      <c r="M1641" t="s">
        <v>1390</v>
      </c>
      <c r="N1641" s="28">
        <v>10793880875</v>
      </c>
      <c r="O1641" s="28">
        <v>7883448602</v>
      </c>
      <c r="P1641" s="28">
        <v>7486388841</v>
      </c>
      <c r="Q1641" s="28" t="str">
        <f>IF(AND(LEN(CUIPO_datos_abiertos[[#This Row],[COD_PROGRAMATICO_MGA]])=7,ISNUMBER(VALUE(CUIPO_datos_abiertos[[#This Row],[COD_PROGRAMATICO_MGA]]))),"VALIDO","")</f>
        <v/>
      </c>
    </row>
    <row r="1642" spans="1:17" hidden="1" x14ac:dyDescent="0.3">
      <c r="A1642">
        <v>20260601</v>
      </c>
      <c r="B1642" t="s">
        <v>1384</v>
      </c>
      <c r="C1642" t="s">
        <v>1385</v>
      </c>
      <c r="D1642" t="s">
        <v>1386</v>
      </c>
      <c r="E1642" t="s">
        <v>1387</v>
      </c>
      <c r="F1642" t="str">
        <f>LEFT(CUIPO_datos_abiertos[[#This Row],[COD_PROGRAMATICO_MGA]],4)</f>
        <v>0</v>
      </c>
      <c r="G1642" t="s">
        <v>1388</v>
      </c>
      <c r="H1642" t="s">
        <v>1389</v>
      </c>
      <c r="I1642" t="s">
        <v>1390</v>
      </c>
      <c r="J1642" t="s">
        <v>1391</v>
      </c>
      <c r="K1642" t="s">
        <v>1392</v>
      </c>
      <c r="L1642" t="s">
        <v>1390</v>
      </c>
      <c r="M1642" t="s">
        <v>1459</v>
      </c>
      <c r="N1642" s="28">
        <v>518678</v>
      </c>
      <c r="O1642" s="28">
        <v>518678</v>
      </c>
      <c r="P1642" s="28">
        <v>518678</v>
      </c>
      <c r="Q1642" s="28" t="str">
        <f>IF(AND(LEN(CUIPO_datos_abiertos[[#This Row],[COD_PROGRAMATICO_MGA]])=7,ISNUMBER(VALUE(CUIPO_datos_abiertos[[#This Row],[COD_PROGRAMATICO_MGA]]))),"VALIDO","")</f>
        <v/>
      </c>
    </row>
    <row r="1643" spans="1:17" hidden="1" x14ac:dyDescent="0.3">
      <c r="A1643">
        <v>20260601</v>
      </c>
      <c r="B1643" t="s">
        <v>1384</v>
      </c>
      <c r="C1643" t="s">
        <v>1388</v>
      </c>
      <c r="D1643" t="s">
        <v>1386</v>
      </c>
      <c r="E1643" t="s">
        <v>1387</v>
      </c>
      <c r="F1643" t="str">
        <f>LEFT(CUIPO_datos_abiertos[[#This Row],[COD_PROGRAMATICO_MGA]],4)</f>
        <v>NO A</v>
      </c>
      <c r="G1643" t="s">
        <v>1390</v>
      </c>
      <c r="H1643" t="s">
        <v>1390</v>
      </c>
      <c r="I1643" t="s">
        <v>1390</v>
      </c>
      <c r="J1643" t="s">
        <v>1390</v>
      </c>
      <c r="K1643" t="s">
        <v>1390</v>
      </c>
      <c r="L1643" t="s">
        <v>1390</v>
      </c>
      <c r="M1643" t="s">
        <v>1390</v>
      </c>
      <c r="N1643" s="28">
        <v>2469541235</v>
      </c>
      <c r="O1643" s="28">
        <v>2469541235</v>
      </c>
      <c r="P1643" s="28">
        <v>2469541235</v>
      </c>
      <c r="Q1643" s="28" t="str">
        <f>IF(AND(LEN(CUIPO_datos_abiertos[[#This Row],[COD_PROGRAMATICO_MGA]])=7,ISNUMBER(VALUE(CUIPO_datos_abiertos[[#This Row],[COD_PROGRAMATICO_MGA]]))),"VALIDO","")</f>
        <v/>
      </c>
    </row>
    <row r="1644" spans="1:17" hidden="1" x14ac:dyDescent="0.3">
      <c r="A1644">
        <v>20260601</v>
      </c>
      <c r="B1644" t="s">
        <v>1384</v>
      </c>
      <c r="C1644" t="s">
        <v>1385</v>
      </c>
      <c r="D1644" t="s">
        <v>1386</v>
      </c>
      <c r="E1644" t="s">
        <v>1394</v>
      </c>
      <c r="F1644" t="str">
        <f>LEFT(CUIPO_datos_abiertos[[#This Row],[COD_PROGRAMATICO_MGA]],4)</f>
        <v>0</v>
      </c>
      <c r="G1644" t="s">
        <v>1388</v>
      </c>
      <c r="H1644" t="s">
        <v>1389</v>
      </c>
      <c r="I1644" t="s">
        <v>1405</v>
      </c>
      <c r="J1644" t="s">
        <v>1406</v>
      </c>
      <c r="K1644" t="s">
        <v>1392</v>
      </c>
      <c r="L1644" t="s">
        <v>1390</v>
      </c>
      <c r="M1644" t="s">
        <v>1390</v>
      </c>
      <c r="N1644" s="28">
        <v>149450207</v>
      </c>
      <c r="O1644" s="28">
        <v>149450207</v>
      </c>
      <c r="P1644" s="28">
        <v>144468347</v>
      </c>
      <c r="Q1644" s="28" t="str">
        <f>IF(AND(LEN(CUIPO_datos_abiertos[[#This Row],[COD_PROGRAMATICO_MGA]])=7,ISNUMBER(VALUE(CUIPO_datos_abiertos[[#This Row],[COD_PROGRAMATICO_MGA]]))),"VALIDO","")</f>
        <v/>
      </c>
    </row>
    <row r="1645" spans="1:17" x14ac:dyDescent="0.3">
      <c r="A1645">
        <v>20260601</v>
      </c>
      <c r="B1645" t="s">
        <v>1384</v>
      </c>
      <c r="C1645" t="s">
        <v>1467</v>
      </c>
      <c r="D1645" t="s">
        <v>1386</v>
      </c>
      <c r="E1645" t="s">
        <v>1394</v>
      </c>
      <c r="F1645" t="str">
        <f>LEFT(CUIPO_datos_abiertos[[#This Row],[COD_PROGRAMATICO_MGA]],4)</f>
        <v>1905</v>
      </c>
      <c r="G1645" t="s">
        <v>1792</v>
      </c>
      <c r="H1645" t="s">
        <v>1419</v>
      </c>
      <c r="I1645" t="s">
        <v>1497</v>
      </c>
      <c r="J1645" t="s">
        <v>1462</v>
      </c>
      <c r="K1645" t="s">
        <v>1392</v>
      </c>
      <c r="L1645" t="s">
        <v>1390</v>
      </c>
      <c r="M1645" t="s">
        <v>1390</v>
      </c>
      <c r="N1645" s="28">
        <v>121051632</v>
      </c>
      <c r="O1645" s="28">
        <v>85744911</v>
      </c>
      <c r="P1645" s="28">
        <v>85744911</v>
      </c>
      <c r="Q1645" s="28" t="str">
        <f>IF(AND(LEN(CUIPO_datos_abiertos[[#This Row],[COD_PROGRAMATICO_MGA]])=7,ISNUMBER(VALUE(CUIPO_datos_abiertos[[#This Row],[COD_PROGRAMATICO_MGA]]))),"VALIDO","")</f>
        <v>VALIDO</v>
      </c>
    </row>
    <row r="1646" spans="1:17" x14ac:dyDescent="0.3">
      <c r="A1646">
        <v>20260601</v>
      </c>
      <c r="B1646" t="s">
        <v>1384</v>
      </c>
      <c r="C1646" t="s">
        <v>1467</v>
      </c>
      <c r="D1646" t="s">
        <v>1386</v>
      </c>
      <c r="E1646" t="s">
        <v>1394</v>
      </c>
      <c r="F1646" t="str">
        <f>LEFT(CUIPO_datos_abiertos[[#This Row],[COD_PROGRAMATICO_MGA]],4)</f>
        <v>1905</v>
      </c>
      <c r="G1646" t="s">
        <v>1773</v>
      </c>
      <c r="H1646" t="s">
        <v>1419</v>
      </c>
      <c r="I1646" t="s">
        <v>1497</v>
      </c>
      <c r="J1646" t="s">
        <v>1462</v>
      </c>
      <c r="K1646" t="s">
        <v>1392</v>
      </c>
      <c r="L1646" t="s">
        <v>1390</v>
      </c>
      <c r="M1646" t="s">
        <v>1390</v>
      </c>
      <c r="N1646" s="28">
        <v>283361100</v>
      </c>
      <c r="O1646" s="28">
        <v>206080800</v>
      </c>
      <c r="P1646" s="28">
        <v>193200750</v>
      </c>
      <c r="Q1646" s="28" t="str">
        <f>IF(AND(LEN(CUIPO_datos_abiertos[[#This Row],[COD_PROGRAMATICO_MGA]])=7,ISNUMBER(VALUE(CUIPO_datos_abiertos[[#This Row],[COD_PROGRAMATICO_MGA]]))),"VALIDO","")</f>
        <v>VALIDO</v>
      </c>
    </row>
    <row r="1647" spans="1:17" hidden="1" x14ac:dyDescent="0.3">
      <c r="A1647">
        <v>20260601</v>
      </c>
      <c r="B1647" t="s">
        <v>1384</v>
      </c>
      <c r="C1647" t="s">
        <v>1388</v>
      </c>
      <c r="D1647" t="s">
        <v>1386</v>
      </c>
      <c r="E1647" t="s">
        <v>1398</v>
      </c>
      <c r="F1647" t="str">
        <f>LEFT(CUIPO_datos_abiertos[[#This Row],[COD_PROGRAMATICO_MGA]],4)</f>
        <v>0</v>
      </c>
      <c r="G1647" t="s">
        <v>1388</v>
      </c>
      <c r="H1647" t="s">
        <v>1389</v>
      </c>
      <c r="I1647" t="s">
        <v>1390</v>
      </c>
      <c r="J1647" t="s">
        <v>1391</v>
      </c>
      <c r="K1647" t="s">
        <v>1392</v>
      </c>
      <c r="L1647" t="s">
        <v>1390</v>
      </c>
      <c r="M1647" t="s">
        <v>1390</v>
      </c>
      <c r="N1647" s="28">
        <v>2848058938</v>
      </c>
      <c r="O1647" s="28">
        <v>2848058938</v>
      </c>
      <c r="P1647" s="28">
        <v>2848058938</v>
      </c>
      <c r="Q1647" s="28" t="str">
        <f>IF(AND(LEN(CUIPO_datos_abiertos[[#This Row],[COD_PROGRAMATICO_MGA]])=7,ISNUMBER(VALUE(CUIPO_datos_abiertos[[#This Row],[COD_PROGRAMATICO_MGA]]))),"VALIDO","")</f>
        <v/>
      </c>
    </row>
    <row r="1648" spans="1:17" hidden="1" x14ac:dyDescent="0.3">
      <c r="A1648">
        <v>20260601</v>
      </c>
      <c r="B1648" t="s">
        <v>1384</v>
      </c>
      <c r="C1648" t="s">
        <v>1388</v>
      </c>
      <c r="D1648" t="s">
        <v>1386</v>
      </c>
      <c r="E1648" t="s">
        <v>1394</v>
      </c>
      <c r="F1648" t="str">
        <f>LEFT(CUIPO_datos_abiertos[[#This Row],[COD_PROGRAMATICO_MGA]],4)</f>
        <v>0</v>
      </c>
      <c r="G1648" t="s">
        <v>1388</v>
      </c>
      <c r="H1648" t="s">
        <v>1389</v>
      </c>
      <c r="I1648" t="s">
        <v>1405</v>
      </c>
      <c r="J1648" t="s">
        <v>1396</v>
      </c>
      <c r="K1648" t="s">
        <v>1392</v>
      </c>
      <c r="L1648" t="s">
        <v>1390</v>
      </c>
      <c r="M1648" t="s">
        <v>1390</v>
      </c>
      <c r="N1648" s="28">
        <v>20799339</v>
      </c>
      <c r="O1648" s="28">
        <v>20799339</v>
      </c>
      <c r="P1648" s="28">
        <v>19020030</v>
      </c>
      <c r="Q1648" s="28" t="str">
        <f>IF(AND(LEN(CUIPO_datos_abiertos[[#This Row],[COD_PROGRAMATICO_MGA]])=7,ISNUMBER(VALUE(CUIPO_datos_abiertos[[#This Row],[COD_PROGRAMATICO_MGA]]))),"VALIDO","")</f>
        <v/>
      </c>
    </row>
    <row r="1649" spans="1:17" hidden="1" x14ac:dyDescent="0.3">
      <c r="A1649">
        <v>20260601</v>
      </c>
      <c r="B1649" t="s">
        <v>1384</v>
      </c>
      <c r="C1649" t="s">
        <v>1388</v>
      </c>
      <c r="D1649" t="s">
        <v>1386</v>
      </c>
      <c r="E1649" t="s">
        <v>1394</v>
      </c>
      <c r="F1649" t="str">
        <f>LEFT(CUIPO_datos_abiertos[[#This Row],[COD_PROGRAMATICO_MGA]],4)</f>
        <v>NO A</v>
      </c>
      <c r="G1649" t="s">
        <v>1390</v>
      </c>
      <c r="H1649" t="s">
        <v>1390</v>
      </c>
      <c r="I1649" t="s">
        <v>1390</v>
      </c>
      <c r="J1649" t="s">
        <v>1390</v>
      </c>
      <c r="K1649" t="s">
        <v>1390</v>
      </c>
      <c r="L1649" t="s">
        <v>1390</v>
      </c>
      <c r="M1649" t="s">
        <v>1390</v>
      </c>
      <c r="N1649" s="28">
        <v>8374260033</v>
      </c>
      <c r="O1649" s="28">
        <v>8374260033</v>
      </c>
      <c r="P1649" s="28">
        <v>8374260033</v>
      </c>
      <c r="Q1649" s="28" t="str">
        <f>IF(AND(LEN(CUIPO_datos_abiertos[[#This Row],[COD_PROGRAMATICO_MGA]])=7,ISNUMBER(VALUE(CUIPO_datos_abiertos[[#This Row],[COD_PROGRAMATICO_MGA]]))),"VALIDO","")</f>
        <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5DF1-A1D2-4AD3-AC36-9F5B3D0AB95E}">
  <dimension ref="A1:N227"/>
  <sheetViews>
    <sheetView topLeftCell="C1" zoomScale="130" zoomScaleNormal="130" workbookViewId="0">
      <selection activeCell="I3" sqref="I3"/>
    </sheetView>
  </sheetViews>
  <sheetFormatPr baseColWidth="10" defaultColWidth="8.88671875" defaultRowHeight="13.8" x14ac:dyDescent="0.3"/>
  <cols>
    <col min="1" max="1" width="10.77734375" style="111" customWidth="1"/>
    <col min="2" max="2" width="23.44140625" style="111" customWidth="1"/>
    <col min="3" max="3" width="35.88671875" style="111" customWidth="1"/>
    <col min="4" max="4" width="25.33203125" style="111" customWidth="1"/>
    <col min="5" max="5" width="16.44140625" style="111" customWidth="1"/>
    <col min="6" max="6" width="14.88671875" style="111" customWidth="1"/>
    <col min="7" max="7" width="14.6640625" style="111" customWidth="1"/>
    <col min="8" max="9" width="16.6640625" style="111" customWidth="1"/>
    <col min="10" max="10" width="8.88671875" style="111"/>
    <col min="11" max="11" width="9.6640625" style="111" customWidth="1"/>
    <col min="12" max="16384" width="8.88671875" style="111"/>
  </cols>
  <sheetData>
    <row r="1" spans="1:14" ht="30" customHeight="1" thickBot="1" x14ac:dyDescent="0.35">
      <c r="A1" s="192" t="s">
        <v>1800</v>
      </c>
      <c r="B1" s="193"/>
      <c r="C1" s="193"/>
      <c r="D1" s="194" t="s">
        <v>1801</v>
      </c>
      <c r="E1" s="195"/>
      <c r="F1" s="195"/>
      <c r="G1" s="195"/>
      <c r="H1" s="195"/>
      <c r="I1" s="195"/>
    </row>
    <row r="2" spans="1:14" ht="31.2" customHeight="1" thickBot="1" x14ac:dyDescent="0.35">
      <c r="A2" s="112" t="s">
        <v>32</v>
      </c>
      <c r="B2" s="113" t="s">
        <v>1369</v>
      </c>
      <c r="C2" s="113" t="s">
        <v>1802</v>
      </c>
      <c r="D2" s="113" t="s">
        <v>1803</v>
      </c>
      <c r="E2" s="113" t="s">
        <v>1804</v>
      </c>
      <c r="F2" s="113" t="s">
        <v>1805</v>
      </c>
      <c r="G2" s="113" t="s">
        <v>1806</v>
      </c>
      <c r="H2" s="114" t="s">
        <v>1807</v>
      </c>
      <c r="I2" s="114" t="s">
        <v>1808</v>
      </c>
      <c r="K2" s="196" t="s">
        <v>1809</v>
      </c>
      <c r="L2" s="196"/>
      <c r="M2" s="196"/>
      <c r="N2" s="196"/>
    </row>
    <row r="3" spans="1:14" x14ac:dyDescent="0.3">
      <c r="A3" s="115" cm="1">
        <f t="array" ref="A3:B80">_xlfn.LET(_xlpm.array_cols,_xlfn.MAP(CUIPO_datos_abiertos[#Headers],_xlfn.LAMBDA(_xlpm.col,IF(OR(_xlpm.col="PERIODO",_xlpm.col="BPIN"),COLUMN(_xlpm.col),""))),_xlpm.filtro_cols,_xlfn._xlws.FILTER(_xlpm.array_cols,_xlpm.array_cols&lt;&gt;""),_xlpm.base,_xlfn.UNIQUE(_xlfn._xlws.FILTER(_xlfn.CHOOSECOLS(CUIPO_datos_abiertos[],_xlpm.filtro_cols),(CUIPO_datos_abiertos[ES_PRODUCTO_VALIDO]="VALIDO")*(CUIPO_datos_abiertos[PERIODO]='Reporte'!$B$1)*(CUIPO_datos_abiertos[COMPROMISOS]&lt;&gt;0))),_xlpm.base)</f>
        <v>20260601</v>
      </c>
      <c r="B3" s="116" t="str">
        <v>0</v>
      </c>
      <c r="C3" s="117" t="str" cm="1">
        <f t="array" ref="C3">_xlfn.TEXTJOIN(", ",TRUE,_xlfn.UNIQUE(_xlfn._xlws.FILTER(CUIPO_datos_abiertos[COD_PROGRAMATICO_MGA],(CUIPO_datos_abiertos[BPIN]=B3)*(CUIPO_datos_abiertos[PERIODO]='CUIPO-PIIP'!A3)*(CUIPO_datos_abiertos[ES_PRODUCTO_VALIDO]="VALIDO"),"")))</f>
        <v>1903001, 4599003, 2402001</v>
      </c>
      <c r="D3" s="117" t="str" cm="1">
        <f t="array" ref="D3">_xlfn.TEXTJOIN(", ",TRUE,_xlfn._xlws.FILTER(EjecucionPIIP[CodigoProducto],(EjecucionPIIP[Bpin]='CUIPO-PIIP'!B3)*(EjecucionPIIP[Periodo]='CUIPO-PIIP'!A3),""))</f>
        <v/>
      </c>
      <c r="E3" s="117" cm="1">
        <f t="array" ref="E3">_xlfn.LET(_xlpm.productos_cuipo,_xlfn.UNIQUE(_xlfn._xlws.FILTER(CUIPO_datos_abiertos[COD_PROGRAMATICO_MGA],(CUIPO_datos_abiertos[BPIN]=B3)*(CUIPO_datos_abiertos[PERIODO]=A3)*(CUIPO_datos_abiertos[ES_PRODUCTO_VALIDO]="VALIDO"),"")),_xlpm.num_productos_cuipo,COUNTA(_xlpm.productos_cuipo),_xlpm.num_productos_cuipo)</f>
        <v>3</v>
      </c>
      <c r="F3" s="117" cm="1">
        <f t="array" ref="F3">_xlfn.LET(_xlpm.productos_piip,_xlfn._xlws.FILTER(EjecucionPIIP[CodigoProducto],(EjecucionPIIP[Bpin]=B3)*(EjecucionPIIP[Periodo]=A3),""),_xlpm.num_productos_piip,COUNTA(_xlpm.productos_piip),_xlpm.num_productos_piip)</f>
        <v>1</v>
      </c>
      <c r="G3" s="118" t="str" cm="1">
        <f t="array" ref="G3">_xlfn.LET(_xlpm.productos_piip,_xlfn._xlws.FILTER(EjecucionPIIP[CodigoProducto],(EjecucionPIIP[Bpin]=B3)*(EjecucionPIIP[Periodo]=A3),""),_xlpm.productos_cuipo,_xlfn.UNIQUE(_xlfn._xlws.FILTER(CUIPO_datos_abiertos[COD_PROGRAMATICO_MGA],(CUIPO_datos_abiertos[BPIN]=B3)*(CUIPO_datos_abiertos[PERIODO]=A3)*(CUIPO_datos_abiertos[ES_PRODUCTO_VALIDO]="VALIDO"),"")),_xlpm.num_productos_cuipo,COUNTA(_xlpm.productos_cuipo),_xlpm.num_productos_piip,COUNTA(_xlpm.productos_piip),IF(AND(C3&lt;&gt;"",D3&lt;&gt;""),IF(_xlpm.num_productos_cuipo&gt;_xlpm.num_productos_piip,"Inconsistencia",""),""))</f>
        <v/>
      </c>
      <c r="H3" s="130" t="str" cm="1">
        <f t="array" ref="H3">_xlfn.LET(_xlpm.productos_piip,_xlfn._xlws.FILTER(EjecucionPIIP[CodigoProducto],(EjecucionPIIP[Bpin]=B3)*(EjecucionPIIP[Periodo]=A3),""),_xlpm.productos_cuipo,_xlfn.UNIQUE(_xlfn._xlws.FILTER(CUIPO_datos_abiertos[COD_PROGRAMATICO_MGA],(CUIPO_datos_abiertos[BPIN]=B3)*(CUIPO_datos_abiertos[PERIODO]=A3)*(CUIPO_datos_abiertos[ES_PRODUCTO_VALIDO]="VALIDO"),"")),_xlpm.eval,COUNT(_xlfn.MAP(_xlpm.productos_cuipo,_xlfn.LAMBDA(_xlpm.x,FIND(_xlpm.x,_xlfn.TEXTJOIN(",",TRUE,_xlpm.productos_piip))))),_xlpm.num_productos_cuipo,COUNTA(_xlpm.productos_cuipo),_xlpm.num_productos_piip,COUNTA(_xlpm.productos_piip),IF(AND(C3&lt;&gt;"",D3&lt;&gt;"",G3&lt;&gt;"Inconsistencia"),TRANSPOSE(_xlpm.eval),""))</f>
        <v/>
      </c>
      <c r="I3" s="131" t="str">
        <f>IF(AND(E3&lt;&gt;"",F3&lt;&gt;"",H3&lt;&gt;""),IF(H3=0,"No coinciden",IF(AND(E3=F3,F3=H3),"Coinciden","No coinciden todos")),"")</f>
        <v/>
      </c>
      <c r="K3" s="197" t="s">
        <v>1810</v>
      </c>
      <c r="L3" s="197"/>
      <c r="M3" s="197"/>
      <c r="N3" s="197"/>
    </row>
    <row r="4" spans="1:14" x14ac:dyDescent="0.3">
      <c r="A4" s="119">
        <v>20260601</v>
      </c>
      <c r="B4" s="120" t="str">
        <v>202500000050246</v>
      </c>
      <c r="C4" s="121" t="str" cm="1">
        <f t="array" ref="C4">_xlfn.TEXTJOIN(", ",TRUE,_xlfn.UNIQUE(_xlfn._xlws.FILTER(CUIPO_datos_abiertos[COD_PROGRAMATICO_MGA],(CUIPO_datos_abiertos[BPIN]=B4)*(CUIPO_datos_abiertos[PERIODO]='CUIPO-PIIP'!A4)*(CUIPO_datos_abiertos[ES_PRODUCTO_VALIDO]="VALIDO"),"")))</f>
        <v>4599023</v>
      </c>
      <c r="D4" s="121" t="str" cm="1">
        <f t="array" ref="D4">_xlfn.TEXTJOIN(", ",TRUE,_xlfn._xlws.FILTER(EjecucionPIIP[CodigoProducto],(EjecucionPIIP[Bpin]='CUIPO-PIIP'!B4)*(EjecucionPIIP[Periodo]='CUIPO-PIIP'!A4),""))</f>
        <v>4599023</v>
      </c>
      <c r="E4" s="117" cm="1">
        <f t="array" ref="E4">_xlfn.LET(_xlpm.productos_cuipo,_xlfn.UNIQUE(_xlfn._xlws.FILTER(CUIPO_datos_abiertos[COD_PROGRAMATICO_MGA],(CUIPO_datos_abiertos[BPIN]=B4)*(CUIPO_datos_abiertos[PERIODO]=A4)*(CUIPO_datos_abiertos[ES_PRODUCTO_VALIDO]="VALIDO"),"")),_xlpm.num_productos_cuipo,COUNTA(_xlpm.productos_cuipo),_xlpm.num_productos_cuipo)</f>
        <v>1</v>
      </c>
      <c r="F4" s="117" cm="1">
        <f t="array" ref="F4">_xlfn.LET(_xlpm.productos_piip,_xlfn._xlws.FILTER(EjecucionPIIP[CodigoProducto],(EjecucionPIIP[Bpin]=B4)*(EjecucionPIIP[Periodo]=A4),""),_xlpm.num_productos_piip,COUNTA(_xlpm.productos_piip),_xlpm.num_productos_piip)</f>
        <v>1</v>
      </c>
      <c r="G4" s="122" t="str" cm="1">
        <f t="array" ref="G4">_xlfn.LET(_xlpm.productos_piip,_xlfn._xlws.FILTER(EjecucionPIIP[CodigoProducto],(EjecucionPIIP[Bpin]=B4)*(EjecucionPIIP[Periodo]=A4),""),_xlpm.productos_cuipo,_xlfn.UNIQUE(_xlfn._xlws.FILTER(CUIPO_datos_abiertos[COD_PROGRAMATICO_MGA],(CUIPO_datos_abiertos[BPIN]=B4)*(CUIPO_datos_abiertos[PERIODO]=A4)*(CUIPO_datos_abiertos[ES_PRODUCTO_VALIDO]="VALIDO"),"")),_xlpm.num_productos_cuipo,COUNTA(_xlpm.productos_cuipo),_xlpm.num_productos_piip,COUNTA(_xlpm.productos_piip),IF(AND(C4&lt;&gt;"",D4&lt;&gt;""),IF(_xlpm.num_productos_cuipo&gt;_xlpm.num_productos_piip,"Inconsistencia",""),""))</f>
        <v/>
      </c>
      <c r="H4" s="130" cm="1">
        <f t="array" ref="H4">_xlfn.LET(_xlpm.productos_piip,_xlfn._xlws.FILTER(EjecucionPIIP[CodigoProducto],(EjecucionPIIP[Bpin]=B4)*(EjecucionPIIP[Periodo]=A4),""),_xlpm.productos_cuipo,_xlfn.UNIQUE(_xlfn._xlws.FILTER(CUIPO_datos_abiertos[COD_PROGRAMATICO_MGA],(CUIPO_datos_abiertos[BPIN]=B4)*(CUIPO_datos_abiertos[PERIODO]=A4)*(CUIPO_datos_abiertos[ES_PRODUCTO_VALIDO]="VALIDO"),"")),_xlpm.eval,COUNT(_xlfn.MAP(_xlpm.productos_cuipo,_xlfn.LAMBDA(_xlpm.x,FIND(_xlpm.x,_xlfn.TEXTJOIN(",",TRUE,_xlpm.productos_piip))))),_xlpm.num_productos_cuipo,COUNTA(_xlpm.productos_cuipo),_xlpm.num_productos_piip,COUNTA(_xlpm.productos_piip),IF(AND(C4&lt;&gt;"",D4&lt;&gt;"",G4&lt;&gt;"Inconsistencia"),TRANSPOSE(_xlpm.eval),""))</f>
        <v>1</v>
      </c>
      <c r="I4" s="131" t="str">
        <f t="shared" ref="I4:I67" si="0">IF(AND(E4&lt;&gt;"",F4&lt;&gt;"",H4&lt;&gt;""),IF(H4=0,"No coinciden",IF(AND(E4=F4,F4=H4),"Coinciden","No coinciden todos")),"")</f>
        <v>Coinciden</v>
      </c>
      <c r="K4" s="197"/>
      <c r="L4" s="197"/>
      <c r="M4" s="197"/>
      <c r="N4" s="197"/>
    </row>
    <row r="5" spans="1:14" x14ac:dyDescent="0.3">
      <c r="A5" s="119">
        <v>20260601</v>
      </c>
      <c r="B5" s="120" t="str">
        <v>202500000042332</v>
      </c>
      <c r="C5" s="121" t="str" cm="1">
        <f t="array" ref="C5">_xlfn.TEXTJOIN(", ",TRUE,_xlfn.UNIQUE(_xlfn._xlws.FILTER(CUIPO_datos_abiertos[COD_PROGRAMATICO_MGA],(CUIPO_datos_abiertos[BPIN]=B5)*(CUIPO_datos_abiertos[PERIODO]='CUIPO-PIIP'!A5)*(CUIPO_datos_abiertos[ES_PRODUCTO_VALIDO]="VALIDO"),"")))</f>
        <v>4104020</v>
      </c>
      <c r="D5" s="121" t="str" cm="1">
        <f t="array" ref="D5">_xlfn.TEXTJOIN(", ",TRUE,_xlfn._xlws.FILTER(EjecucionPIIP[CodigoProducto],(EjecucionPIIP[Bpin]='CUIPO-PIIP'!B5)*(EjecucionPIIP[Periodo]='CUIPO-PIIP'!A5),""))</f>
        <v>4104020</v>
      </c>
      <c r="E5" s="117" cm="1">
        <f t="array" ref="E5">_xlfn.LET(_xlpm.productos_cuipo,_xlfn.UNIQUE(_xlfn._xlws.FILTER(CUIPO_datos_abiertos[COD_PROGRAMATICO_MGA],(CUIPO_datos_abiertos[BPIN]=B5)*(CUIPO_datos_abiertos[PERIODO]=A5)*(CUIPO_datos_abiertos[ES_PRODUCTO_VALIDO]="VALIDO"),"")),_xlpm.num_productos_cuipo,COUNTA(_xlpm.productos_cuipo),_xlpm.num_productos_cuipo)</f>
        <v>1</v>
      </c>
      <c r="F5" s="117" cm="1">
        <f t="array" ref="F5">_xlfn.LET(_xlpm.productos_piip,_xlfn._xlws.FILTER(EjecucionPIIP[CodigoProducto],(EjecucionPIIP[Bpin]=B5)*(EjecucionPIIP[Periodo]=A5),""),_xlpm.num_productos_piip,COUNTA(_xlpm.productos_piip),_xlpm.num_productos_piip)</f>
        <v>1</v>
      </c>
      <c r="G5" s="122" t="str" cm="1">
        <f t="array" ref="G5">_xlfn.LET(_xlpm.productos_piip,_xlfn._xlws.FILTER(EjecucionPIIP[CodigoProducto],(EjecucionPIIP[Bpin]=B5)*(EjecucionPIIP[Periodo]=A5),""),_xlpm.productos_cuipo,_xlfn.UNIQUE(_xlfn._xlws.FILTER(CUIPO_datos_abiertos[COD_PROGRAMATICO_MGA],(CUIPO_datos_abiertos[BPIN]=B5)*(CUIPO_datos_abiertos[PERIODO]=A5)*(CUIPO_datos_abiertos[ES_PRODUCTO_VALIDO]="VALIDO"),"")),_xlpm.num_productos_cuipo,COUNTA(_xlpm.productos_cuipo),_xlpm.num_productos_piip,COUNTA(_xlpm.productos_piip),IF(AND(C5&lt;&gt;"",D5&lt;&gt;""),IF(_xlpm.num_productos_cuipo&gt;_xlpm.num_productos_piip,"Inconsistencia",""),""))</f>
        <v/>
      </c>
      <c r="H5" s="130" cm="1">
        <f t="array" ref="H5">_xlfn.LET(_xlpm.productos_piip,_xlfn._xlws.FILTER(EjecucionPIIP[CodigoProducto],(EjecucionPIIP[Bpin]=B5)*(EjecucionPIIP[Periodo]=A5),""),_xlpm.productos_cuipo,_xlfn.UNIQUE(_xlfn._xlws.FILTER(CUIPO_datos_abiertos[COD_PROGRAMATICO_MGA],(CUIPO_datos_abiertos[BPIN]=B5)*(CUIPO_datos_abiertos[PERIODO]=A5)*(CUIPO_datos_abiertos[ES_PRODUCTO_VALIDO]="VALIDO"),"")),_xlpm.eval,COUNT(_xlfn.MAP(_xlpm.productos_cuipo,_xlfn.LAMBDA(_xlpm.x,FIND(_xlpm.x,_xlfn.TEXTJOIN(",",TRUE,_xlpm.productos_piip))))),_xlpm.num_productos_cuipo,COUNTA(_xlpm.productos_cuipo),_xlpm.num_productos_piip,COUNTA(_xlpm.productos_piip),IF(AND(C5&lt;&gt;"",D5&lt;&gt;"",G5&lt;&gt;"Inconsistencia"),TRANSPOSE(_xlpm.eval),""))</f>
        <v>1</v>
      </c>
      <c r="I5" s="131" t="str">
        <f t="shared" si="0"/>
        <v>Coinciden</v>
      </c>
    </row>
    <row r="6" spans="1:14" x14ac:dyDescent="0.3">
      <c r="A6" s="119">
        <v>20260601</v>
      </c>
      <c r="B6" s="120" t="str">
        <v>2024002700156</v>
      </c>
      <c r="C6" s="121" t="str" cm="1">
        <f t="array" ref="C6">_xlfn.TEXTJOIN(", ",TRUE,_xlfn.UNIQUE(_xlfn._xlws.FILTER(CUIPO_datos_abiertos[COD_PROGRAMATICO_MGA],(CUIPO_datos_abiertos[BPIN]=B6)*(CUIPO_datos_abiertos[PERIODO]='CUIPO-PIIP'!A6)*(CUIPO_datos_abiertos[ES_PRODUCTO_VALIDO]="VALIDO"),"")))</f>
        <v>4599002</v>
      </c>
      <c r="D6" s="121" t="str" cm="1">
        <f t="array" ref="D6">_xlfn.TEXTJOIN(", ",TRUE,_xlfn._xlws.FILTER(EjecucionPIIP[CodigoProducto],(EjecucionPIIP[Bpin]='CUIPO-PIIP'!B6)*(EjecucionPIIP[Periodo]='CUIPO-PIIP'!A6),""))</f>
        <v/>
      </c>
      <c r="E6" s="117" cm="1">
        <f t="array" ref="E6">_xlfn.LET(_xlpm.productos_cuipo,_xlfn.UNIQUE(_xlfn._xlws.FILTER(CUIPO_datos_abiertos[COD_PROGRAMATICO_MGA],(CUIPO_datos_abiertos[BPIN]=B6)*(CUIPO_datos_abiertos[PERIODO]=A6)*(CUIPO_datos_abiertos[ES_PRODUCTO_VALIDO]="VALIDO"),"")),_xlpm.num_productos_cuipo,COUNTA(_xlpm.productos_cuipo),_xlpm.num_productos_cuipo)</f>
        <v>1</v>
      </c>
      <c r="F6" s="117" cm="1">
        <f t="array" ref="F6">_xlfn.LET(_xlpm.productos_piip,_xlfn._xlws.FILTER(EjecucionPIIP[CodigoProducto],(EjecucionPIIP[Bpin]=B6)*(EjecucionPIIP[Periodo]=A6),""),_xlpm.num_productos_piip,COUNTA(_xlpm.productos_piip),_xlpm.num_productos_piip)</f>
        <v>1</v>
      </c>
      <c r="G6" s="122" t="str" cm="1">
        <f t="array" ref="G6">_xlfn.LET(_xlpm.productos_piip,_xlfn._xlws.FILTER(EjecucionPIIP[CodigoProducto],(EjecucionPIIP[Bpin]=B6)*(EjecucionPIIP[Periodo]=A6),""),_xlpm.productos_cuipo,_xlfn.UNIQUE(_xlfn._xlws.FILTER(CUIPO_datos_abiertos[COD_PROGRAMATICO_MGA],(CUIPO_datos_abiertos[BPIN]=B6)*(CUIPO_datos_abiertos[PERIODO]=A6)*(CUIPO_datos_abiertos[ES_PRODUCTO_VALIDO]="VALIDO"),"")),_xlpm.num_productos_cuipo,COUNTA(_xlpm.productos_cuipo),_xlpm.num_productos_piip,COUNTA(_xlpm.productos_piip),IF(AND(C6&lt;&gt;"",D6&lt;&gt;""),IF(_xlpm.num_productos_cuipo&gt;_xlpm.num_productos_piip,"Inconsistencia",""),""))</f>
        <v/>
      </c>
      <c r="H6" s="130" t="str" cm="1">
        <f t="array" ref="H6">_xlfn.LET(_xlpm.productos_piip,_xlfn._xlws.FILTER(EjecucionPIIP[CodigoProducto],(EjecucionPIIP[Bpin]=B6)*(EjecucionPIIP[Periodo]=A6),""),_xlpm.productos_cuipo,_xlfn.UNIQUE(_xlfn._xlws.FILTER(CUIPO_datos_abiertos[COD_PROGRAMATICO_MGA],(CUIPO_datos_abiertos[BPIN]=B6)*(CUIPO_datos_abiertos[PERIODO]=A6)*(CUIPO_datos_abiertos[ES_PRODUCTO_VALIDO]="VALIDO"),"")),_xlpm.eval,COUNT(_xlfn.MAP(_xlpm.productos_cuipo,_xlfn.LAMBDA(_xlpm.x,FIND(_xlpm.x,_xlfn.TEXTJOIN(",",TRUE,_xlpm.productos_piip))))),_xlpm.num_productos_cuipo,COUNTA(_xlpm.productos_cuipo),_xlpm.num_productos_piip,COUNTA(_xlpm.productos_piip),IF(AND(C6&lt;&gt;"",D6&lt;&gt;"",G6&lt;&gt;"Inconsistencia"),TRANSPOSE(_xlpm.eval),""))</f>
        <v/>
      </c>
      <c r="I6" s="131" t="str">
        <f t="shared" si="0"/>
        <v/>
      </c>
    </row>
    <row r="7" spans="1:14" ht="41.4" x14ac:dyDescent="0.3">
      <c r="A7" s="119">
        <v>20260601</v>
      </c>
      <c r="B7" s="120" t="str">
        <v>202500000047500</v>
      </c>
      <c r="C7" s="121" t="str" cm="1">
        <f t="array" ref="C7">_xlfn.TEXTJOIN(", ",TRUE,_xlfn.UNIQUE(_xlfn._xlws.FILTER(CUIPO_datos_abiertos[COD_PROGRAMATICO_MGA],(CUIPO_datos_abiertos[BPIN]=B7)*(CUIPO_datos_abiertos[PERIODO]='CUIPO-PIIP'!A7)*(CUIPO_datos_abiertos[ES_PRODUCTO_VALIDO]="VALIDO"),"")))</f>
        <v>1906039, 1905050, 1901007, 1903038, 1905026, 1901131, 1905028, 1905027, 1901128, 1905025, 1905021, 1905023</v>
      </c>
      <c r="D7" s="121" t="str" cm="1">
        <f t="array" ref="D7">_xlfn.TEXTJOIN(", ",TRUE,_xlfn._xlws.FILTER(EjecucionPIIP[CodigoProducto],(EjecucionPIIP[Bpin]='CUIPO-PIIP'!B7)*(EjecucionPIIP[Periodo]='CUIPO-PIIP'!A7),""))</f>
        <v>1905050</v>
      </c>
      <c r="E7" s="117" cm="1">
        <f t="array" ref="E7">_xlfn.LET(_xlpm.productos_cuipo,_xlfn.UNIQUE(_xlfn._xlws.FILTER(CUIPO_datos_abiertos[COD_PROGRAMATICO_MGA],(CUIPO_datos_abiertos[BPIN]=B7)*(CUIPO_datos_abiertos[PERIODO]=A7)*(CUIPO_datos_abiertos[ES_PRODUCTO_VALIDO]="VALIDO"),"")),_xlpm.num_productos_cuipo,COUNTA(_xlpm.productos_cuipo),_xlpm.num_productos_cuipo)</f>
        <v>12</v>
      </c>
      <c r="F7" s="117" cm="1">
        <f t="array" ref="F7">_xlfn.LET(_xlpm.productos_piip,_xlfn._xlws.FILTER(EjecucionPIIP[CodigoProducto],(EjecucionPIIP[Bpin]=B7)*(EjecucionPIIP[Periodo]=A7),""),_xlpm.num_productos_piip,COUNTA(_xlpm.productos_piip),_xlpm.num_productos_piip)</f>
        <v>1</v>
      </c>
      <c r="G7" s="122" t="str" cm="1">
        <f t="array" ref="G7">_xlfn.LET(_xlpm.productos_piip,_xlfn._xlws.FILTER(EjecucionPIIP[CodigoProducto],(EjecucionPIIP[Bpin]=B7)*(EjecucionPIIP[Periodo]=A7),""),_xlpm.productos_cuipo,_xlfn.UNIQUE(_xlfn._xlws.FILTER(CUIPO_datos_abiertos[COD_PROGRAMATICO_MGA],(CUIPO_datos_abiertos[BPIN]=B7)*(CUIPO_datos_abiertos[PERIODO]=A7)*(CUIPO_datos_abiertos[ES_PRODUCTO_VALIDO]="VALIDO"),"")),_xlpm.num_productos_cuipo,COUNTA(_xlpm.productos_cuipo),_xlpm.num_productos_piip,COUNTA(_xlpm.productos_piip),IF(AND(C7&lt;&gt;"",D7&lt;&gt;""),IF(_xlpm.num_productos_cuipo&gt;_xlpm.num_productos_piip,"Inconsistencia",""),""))</f>
        <v>Inconsistencia</v>
      </c>
      <c r="H7" s="130" t="str" cm="1">
        <f t="array" ref="H7">_xlfn.LET(_xlpm.productos_piip,_xlfn._xlws.FILTER(EjecucionPIIP[CodigoProducto],(EjecucionPIIP[Bpin]=B7)*(EjecucionPIIP[Periodo]=A7),""),_xlpm.productos_cuipo,_xlfn.UNIQUE(_xlfn._xlws.FILTER(CUIPO_datos_abiertos[COD_PROGRAMATICO_MGA],(CUIPO_datos_abiertos[BPIN]=B7)*(CUIPO_datos_abiertos[PERIODO]=A7)*(CUIPO_datos_abiertos[ES_PRODUCTO_VALIDO]="VALIDO"),"")),_xlpm.eval,COUNT(_xlfn.MAP(_xlpm.productos_cuipo,_xlfn.LAMBDA(_xlpm.x,FIND(_xlpm.x,_xlfn.TEXTJOIN(",",TRUE,_xlpm.productos_piip))))),_xlpm.num_productos_cuipo,COUNTA(_xlpm.productos_cuipo),_xlpm.num_productos_piip,COUNTA(_xlpm.productos_piip),IF(AND(C7&lt;&gt;"",D7&lt;&gt;"",G7&lt;&gt;"Inconsistencia"),TRANSPOSE(_xlpm.eval),""))</f>
        <v/>
      </c>
      <c r="I7" s="131" t="str">
        <f t="shared" si="0"/>
        <v/>
      </c>
    </row>
    <row r="8" spans="1:14" x14ac:dyDescent="0.3">
      <c r="A8" s="119">
        <v>20260601</v>
      </c>
      <c r="B8" s="120" t="str">
        <v>202500000049907</v>
      </c>
      <c r="C8" s="121" t="str" cm="1">
        <f t="array" ref="C8">_xlfn.TEXTJOIN(", ",TRUE,_xlfn.UNIQUE(_xlfn._xlws.FILTER(CUIPO_datos_abiertos[COD_PROGRAMATICO_MGA],(CUIPO_datos_abiertos[BPIN]=B8)*(CUIPO_datos_abiertos[PERIODO]='CUIPO-PIIP'!A8)*(CUIPO_datos_abiertos[ES_PRODUCTO_VALIDO]="VALIDO"),"")))</f>
        <v>2201071</v>
      </c>
      <c r="D8" s="121" t="str" cm="1">
        <f t="array" ref="D8">_xlfn.TEXTJOIN(", ",TRUE,_xlfn._xlws.FILTER(EjecucionPIIP[CodigoProducto],(EjecucionPIIP[Bpin]='CUIPO-PIIP'!B8)*(EjecucionPIIP[Periodo]='CUIPO-PIIP'!A8),""))</f>
        <v>2201071</v>
      </c>
      <c r="E8" s="117" cm="1">
        <f t="array" ref="E8">_xlfn.LET(_xlpm.productos_cuipo,_xlfn.UNIQUE(_xlfn._xlws.FILTER(CUIPO_datos_abiertos[COD_PROGRAMATICO_MGA],(CUIPO_datos_abiertos[BPIN]=B8)*(CUIPO_datos_abiertos[PERIODO]=A8)*(CUIPO_datos_abiertos[ES_PRODUCTO_VALIDO]="VALIDO"),"")),_xlpm.num_productos_cuipo,COUNTA(_xlpm.productos_cuipo),_xlpm.num_productos_cuipo)</f>
        <v>1</v>
      </c>
      <c r="F8" s="117" cm="1">
        <f t="array" ref="F8">_xlfn.LET(_xlpm.productos_piip,_xlfn._xlws.FILTER(EjecucionPIIP[CodigoProducto],(EjecucionPIIP[Bpin]=B8)*(EjecucionPIIP[Periodo]=A8),""),_xlpm.num_productos_piip,COUNTA(_xlpm.productos_piip),_xlpm.num_productos_piip)</f>
        <v>1</v>
      </c>
      <c r="G8" s="122" t="str" cm="1">
        <f t="array" ref="G8">_xlfn.LET(_xlpm.productos_piip,_xlfn._xlws.FILTER(EjecucionPIIP[CodigoProducto],(EjecucionPIIP[Bpin]=B8)*(EjecucionPIIP[Periodo]=A8),""),_xlpm.productos_cuipo,_xlfn.UNIQUE(_xlfn._xlws.FILTER(CUIPO_datos_abiertos[COD_PROGRAMATICO_MGA],(CUIPO_datos_abiertos[BPIN]=B8)*(CUIPO_datos_abiertos[PERIODO]=A8)*(CUIPO_datos_abiertos[ES_PRODUCTO_VALIDO]="VALIDO"),"")),_xlpm.num_productos_cuipo,COUNTA(_xlpm.productos_cuipo),_xlpm.num_productos_piip,COUNTA(_xlpm.productos_piip),IF(AND(C8&lt;&gt;"",D8&lt;&gt;""),IF(_xlpm.num_productos_cuipo&gt;_xlpm.num_productos_piip,"Inconsistencia",""),""))</f>
        <v/>
      </c>
      <c r="H8" s="130" cm="1">
        <f t="array" ref="H8">_xlfn.LET(_xlpm.productos_piip,_xlfn._xlws.FILTER(EjecucionPIIP[CodigoProducto],(EjecucionPIIP[Bpin]=B8)*(EjecucionPIIP[Periodo]=A8),""),_xlpm.productos_cuipo,_xlfn.UNIQUE(_xlfn._xlws.FILTER(CUIPO_datos_abiertos[COD_PROGRAMATICO_MGA],(CUIPO_datos_abiertos[BPIN]=B8)*(CUIPO_datos_abiertos[PERIODO]=A8)*(CUIPO_datos_abiertos[ES_PRODUCTO_VALIDO]="VALIDO"),"")),_xlpm.eval,COUNT(_xlfn.MAP(_xlpm.productos_cuipo,_xlfn.LAMBDA(_xlpm.x,FIND(_xlpm.x,_xlfn.TEXTJOIN(",",TRUE,_xlpm.productos_piip))))),_xlpm.num_productos_cuipo,COUNTA(_xlpm.productos_cuipo),_xlpm.num_productos_piip,COUNTA(_xlpm.productos_piip),IF(AND(C8&lt;&gt;"",D8&lt;&gt;"",G8&lt;&gt;"Inconsistencia"),TRANSPOSE(_xlpm.eval),""))</f>
        <v>1</v>
      </c>
      <c r="I8" s="131" t="str">
        <f t="shared" si="0"/>
        <v>Coinciden</v>
      </c>
    </row>
    <row r="9" spans="1:14" x14ac:dyDescent="0.3">
      <c r="A9" s="119">
        <v>20260601</v>
      </c>
      <c r="B9" s="120" t="str">
        <v>2024002700063</v>
      </c>
      <c r="C9" s="121" t="str" cm="1">
        <f t="array" ref="C9">_xlfn.TEXTJOIN(", ",TRUE,_xlfn.UNIQUE(_xlfn._xlws.FILTER(CUIPO_datos_abiertos[COD_PROGRAMATICO_MGA],(CUIPO_datos_abiertos[BPIN]=B9)*(CUIPO_datos_abiertos[PERIODO]='CUIPO-PIIP'!A9)*(CUIPO_datos_abiertos[ES_PRODUCTO_VALIDO]="VALIDO"),"")))</f>
        <v>4599025</v>
      </c>
      <c r="D9" s="121" t="str" cm="1">
        <f t="array" ref="D9">_xlfn.TEXTJOIN(", ",TRUE,_xlfn._xlws.FILTER(EjecucionPIIP[CodigoProducto],(EjecucionPIIP[Bpin]='CUIPO-PIIP'!B9)*(EjecucionPIIP[Periodo]='CUIPO-PIIP'!A9),""))</f>
        <v/>
      </c>
      <c r="E9" s="117" cm="1">
        <f t="array" ref="E9">_xlfn.LET(_xlpm.productos_cuipo,_xlfn.UNIQUE(_xlfn._xlws.FILTER(CUIPO_datos_abiertos[COD_PROGRAMATICO_MGA],(CUIPO_datos_abiertos[BPIN]=B9)*(CUIPO_datos_abiertos[PERIODO]=A9)*(CUIPO_datos_abiertos[ES_PRODUCTO_VALIDO]="VALIDO"),"")),_xlpm.num_productos_cuipo,COUNTA(_xlpm.productos_cuipo),_xlpm.num_productos_cuipo)</f>
        <v>1</v>
      </c>
      <c r="F9" s="117" cm="1">
        <f t="array" ref="F9">_xlfn.LET(_xlpm.productos_piip,_xlfn._xlws.FILTER(EjecucionPIIP[CodigoProducto],(EjecucionPIIP[Bpin]=B9)*(EjecucionPIIP[Periodo]=A9),""),_xlpm.num_productos_piip,COUNTA(_xlpm.productos_piip),_xlpm.num_productos_piip)</f>
        <v>1</v>
      </c>
      <c r="G9" s="122" t="str" cm="1">
        <f t="array" ref="G9">_xlfn.LET(_xlpm.productos_piip,_xlfn._xlws.FILTER(EjecucionPIIP[CodigoProducto],(EjecucionPIIP[Bpin]=B9)*(EjecucionPIIP[Periodo]=A9),""),_xlpm.productos_cuipo,_xlfn.UNIQUE(_xlfn._xlws.FILTER(CUIPO_datos_abiertos[COD_PROGRAMATICO_MGA],(CUIPO_datos_abiertos[BPIN]=B9)*(CUIPO_datos_abiertos[PERIODO]=A9)*(CUIPO_datos_abiertos[ES_PRODUCTO_VALIDO]="VALIDO"),"")),_xlpm.num_productos_cuipo,COUNTA(_xlpm.productos_cuipo),_xlpm.num_productos_piip,COUNTA(_xlpm.productos_piip),IF(AND(C9&lt;&gt;"",D9&lt;&gt;""),IF(_xlpm.num_productos_cuipo&gt;_xlpm.num_productos_piip,"Inconsistencia",""),""))</f>
        <v/>
      </c>
      <c r="H9" s="130" t="str" cm="1">
        <f t="array" ref="H9">_xlfn.LET(_xlpm.productos_piip,_xlfn._xlws.FILTER(EjecucionPIIP[CodigoProducto],(EjecucionPIIP[Bpin]=B9)*(EjecucionPIIP[Periodo]=A9),""),_xlpm.productos_cuipo,_xlfn.UNIQUE(_xlfn._xlws.FILTER(CUIPO_datos_abiertos[COD_PROGRAMATICO_MGA],(CUIPO_datos_abiertos[BPIN]=B9)*(CUIPO_datos_abiertos[PERIODO]=A9)*(CUIPO_datos_abiertos[ES_PRODUCTO_VALIDO]="VALIDO"),"")),_xlpm.eval,COUNT(_xlfn.MAP(_xlpm.productos_cuipo,_xlfn.LAMBDA(_xlpm.x,FIND(_xlpm.x,_xlfn.TEXTJOIN(",",TRUE,_xlpm.productos_piip))))),_xlpm.num_productos_cuipo,COUNTA(_xlpm.productos_cuipo),_xlpm.num_productos_piip,COUNTA(_xlpm.productos_piip),IF(AND(C9&lt;&gt;"",D9&lt;&gt;"",G9&lt;&gt;"Inconsistencia"),TRANSPOSE(_xlpm.eval),""))</f>
        <v/>
      </c>
      <c r="I9" s="131" t="str">
        <f t="shared" si="0"/>
        <v/>
      </c>
    </row>
    <row r="10" spans="1:14" x14ac:dyDescent="0.3">
      <c r="A10" s="119">
        <v>20260601</v>
      </c>
      <c r="B10" s="120" t="str">
        <v>202500000047955</v>
      </c>
      <c r="C10" s="121" t="str" cm="1">
        <f t="array" ref="C10">_xlfn.TEXTJOIN(", ",TRUE,_xlfn.UNIQUE(_xlfn._xlws.FILTER(CUIPO_datos_abiertos[COD_PROGRAMATICO_MGA],(CUIPO_datos_abiertos[BPIN]=B10)*(CUIPO_datos_abiertos[PERIODO]='CUIPO-PIIP'!A10)*(CUIPO_datos_abiertos[ES_PRODUCTO_VALIDO]="VALIDO"),"")))</f>
        <v>1903035, 1903038</v>
      </c>
      <c r="D10" s="121" t="str" cm="1">
        <f t="array" ref="D10">_xlfn.TEXTJOIN(", ",TRUE,_xlfn._xlws.FILTER(EjecucionPIIP[CodigoProducto],(EjecucionPIIP[Bpin]='CUIPO-PIIP'!B10)*(EjecucionPIIP[Periodo]='CUIPO-PIIP'!A10),""))</f>
        <v>1903035</v>
      </c>
      <c r="E10" s="117" cm="1">
        <f t="array" ref="E10">_xlfn.LET(_xlpm.productos_cuipo,_xlfn.UNIQUE(_xlfn._xlws.FILTER(CUIPO_datos_abiertos[COD_PROGRAMATICO_MGA],(CUIPO_datos_abiertos[BPIN]=B10)*(CUIPO_datos_abiertos[PERIODO]=A10)*(CUIPO_datos_abiertos[ES_PRODUCTO_VALIDO]="VALIDO"),"")),_xlpm.num_productos_cuipo,COUNTA(_xlpm.productos_cuipo),_xlpm.num_productos_cuipo)</f>
        <v>2</v>
      </c>
      <c r="F10" s="117" cm="1">
        <f t="array" ref="F10">_xlfn.LET(_xlpm.productos_piip,_xlfn._xlws.FILTER(EjecucionPIIP[CodigoProducto],(EjecucionPIIP[Bpin]=B10)*(EjecucionPIIP[Periodo]=A10),""),_xlpm.num_productos_piip,COUNTA(_xlpm.productos_piip),_xlpm.num_productos_piip)</f>
        <v>1</v>
      </c>
      <c r="G10" s="122" t="str" cm="1">
        <f t="array" ref="G10">_xlfn.LET(_xlpm.productos_piip,_xlfn._xlws.FILTER(EjecucionPIIP[CodigoProducto],(EjecucionPIIP[Bpin]=B10)*(EjecucionPIIP[Periodo]=A10),""),_xlpm.productos_cuipo,_xlfn.UNIQUE(_xlfn._xlws.FILTER(CUIPO_datos_abiertos[COD_PROGRAMATICO_MGA],(CUIPO_datos_abiertos[BPIN]=B10)*(CUIPO_datos_abiertos[PERIODO]=A10)*(CUIPO_datos_abiertos[ES_PRODUCTO_VALIDO]="VALIDO"),"")),_xlpm.num_productos_cuipo,COUNTA(_xlpm.productos_cuipo),_xlpm.num_productos_piip,COUNTA(_xlpm.productos_piip),IF(AND(C10&lt;&gt;"",D10&lt;&gt;""),IF(_xlpm.num_productos_cuipo&gt;_xlpm.num_productos_piip,"Inconsistencia",""),""))</f>
        <v>Inconsistencia</v>
      </c>
      <c r="H10" s="130" t="str" cm="1">
        <f t="array" ref="H10">_xlfn.LET(_xlpm.productos_piip,_xlfn._xlws.FILTER(EjecucionPIIP[CodigoProducto],(EjecucionPIIP[Bpin]=B10)*(EjecucionPIIP[Periodo]=A10),""),_xlpm.productos_cuipo,_xlfn.UNIQUE(_xlfn._xlws.FILTER(CUIPO_datos_abiertos[COD_PROGRAMATICO_MGA],(CUIPO_datos_abiertos[BPIN]=B10)*(CUIPO_datos_abiertos[PERIODO]=A10)*(CUIPO_datos_abiertos[ES_PRODUCTO_VALIDO]="VALIDO"),"")),_xlpm.eval,COUNT(_xlfn.MAP(_xlpm.productos_cuipo,_xlfn.LAMBDA(_xlpm.x,FIND(_xlpm.x,_xlfn.TEXTJOIN(",",TRUE,_xlpm.productos_piip))))),_xlpm.num_productos_cuipo,COUNTA(_xlpm.productos_cuipo),_xlpm.num_productos_piip,COUNTA(_xlpm.productos_piip),IF(AND(C10&lt;&gt;"",D10&lt;&gt;"",G10&lt;&gt;"Inconsistencia"),TRANSPOSE(_xlpm.eval),""))</f>
        <v/>
      </c>
      <c r="I10" s="131" t="str">
        <f t="shared" si="0"/>
        <v/>
      </c>
    </row>
    <row r="11" spans="1:14" x14ac:dyDescent="0.3">
      <c r="A11" s="119">
        <v>20260601</v>
      </c>
      <c r="B11" s="120" t="str">
        <v>202500000047992</v>
      </c>
      <c r="C11" s="121" t="str" cm="1">
        <f t="array" ref="C11">_xlfn.TEXTJOIN(", ",TRUE,_xlfn.UNIQUE(_xlfn._xlws.FILTER(CUIPO_datos_abiertos[COD_PROGRAMATICO_MGA],(CUIPO_datos_abiertos[BPIN]=B11)*(CUIPO_datos_abiertos[PERIODO]='CUIPO-PIIP'!A11)*(CUIPO_datos_abiertos[ES_PRODUCTO_VALIDO]="VALIDO"),"")))</f>
        <v>4502024</v>
      </c>
      <c r="D11" s="121" t="str" cm="1">
        <f t="array" ref="D11">_xlfn.TEXTJOIN(", ",TRUE,_xlfn._xlws.FILTER(EjecucionPIIP[CodigoProducto],(EjecucionPIIP[Bpin]='CUIPO-PIIP'!B11)*(EjecucionPIIP[Periodo]='CUIPO-PIIP'!A11),""))</f>
        <v/>
      </c>
      <c r="E11" s="117" cm="1">
        <f t="array" ref="E11">_xlfn.LET(_xlpm.productos_cuipo,_xlfn.UNIQUE(_xlfn._xlws.FILTER(CUIPO_datos_abiertos[COD_PROGRAMATICO_MGA],(CUIPO_datos_abiertos[BPIN]=B11)*(CUIPO_datos_abiertos[PERIODO]=A11)*(CUIPO_datos_abiertos[ES_PRODUCTO_VALIDO]="VALIDO"),"")),_xlpm.num_productos_cuipo,COUNTA(_xlpm.productos_cuipo),_xlpm.num_productos_cuipo)</f>
        <v>1</v>
      </c>
      <c r="F11" s="117" cm="1">
        <f t="array" ref="F11">_xlfn.LET(_xlpm.productos_piip,_xlfn._xlws.FILTER(EjecucionPIIP[CodigoProducto],(EjecucionPIIP[Bpin]=B11)*(EjecucionPIIP[Periodo]=A11),""),_xlpm.num_productos_piip,COUNTA(_xlpm.productos_piip),_xlpm.num_productos_piip)</f>
        <v>1</v>
      </c>
      <c r="G11" s="122" t="str" cm="1">
        <f t="array" ref="G11">_xlfn.LET(_xlpm.productos_piip,_xlfn._xlws.FILTER(EjecucionPIIP[CodigoProducto],(EjecucionPIIP[Bpin]=B11)*(EjecucionPIIP[Periodo]=A11),""),_xlpm.productos_cuipo,_xlfn.UNIQUE(_xlfn._xlws.FILTER(CUIPO_datos_abiertos[COD_PROGRAMATICO_MGA],(CUIPO_datos_abiertos[BPIN]=B11)*(CUIPO_datos_abiertos[PERIODO]=A11)*(CUIPO_datos_abiertos[ES_PRODUCTO_VALIDO]="VALIDO"),"")),_xlpm.num_productos_cuipo,COUNTA(_xlpm.productos_cuipo),_xlpm.num_productos_piip,COUNTA(_xlpm.productos_piip),IF(AND(C11&lt;&gt;"",D11&lt;&gt;""),IF(_xlpm.num_productos_cuipo&gt;_xlpm.num_productos_piip,"Inconsistencia",""),""))</f>
        <v/>
      </c>
      <c r="H11" s="130" t="str" cm="1">
        <f t="array" ref="H11">_xlfn.LET(_xlpm.productos_piip,_xlfn._xlws.FILTER(EjecucionPIIP[CodigoProducto],(EjecucionPIIP[Bpin]=B11)*(EjecucionPIIP[Periodo]=A11),""),_xlpm.productos_cuipo,_xlfn.UNIQUE(_xlfn._xlws.FILTER(CUIPO_datos_abiertos[COD_PROGRAMATICO_MGA],(CUIPO_datos_abiertos[BPIN]=B11)*(CUIPO_datos_abiertos[PERIODO]=A11)*(CUIPO_datos_abiertos[ES_PRODUCTO_VALIDO]="VALIDO"),"")),_xlpm.eval,COUNT(_xlfn.MAP(_xlpm.productos_cuipo,_xlfn.LAMBDA(_xlpm.x,FIND(_xlpm.x,_xlfn.TEXTJOIN(",",TRUE,_xlpm.productos_piip))))),_xlpm.num_productos_cuipo,COUNTA(_xlpm.productos_cuipo),_xlpm.num_productos_piip,COUNTA(_xlpm.productos_piip),IF(AND(C11&lt;&gt;"",D11&lt;&gt;"",G11&lt;&gt;"Inconsistencia"),TRANSPOSE(_xlpm.eval),""))</f>
        <v/>
      </c>
      <c r="I11" s="131" t="str">
        <f t="shared" si="0"/>
        <v/>
      </c>
    </row>
    <row r="12" spans="1:14" x14ac:dyDescent="0.3">
      <c r="A12" s="119">
        <v>20260601</v>
      </c>
      <c r="B12" s="120" t="str">
        <v>202600000000479</v>
      </c>
      <c r="C12" s="121" t="str" cm="1">
        <f t="array" ref="C12">_xlfn.TEXTJOIN(", ",TRUE,_xlfn.UNIQUE(_xlfn._xlws.FILTER(CUIPO_datos_abiertos[COD_PROGRAMATICO_MGA],(CUIPO_datos_abiertos[BPIN]=B12)*(CUIPO_datos_abiertos[PERIODO]='CUIPO-PIIP'!A12)*(CUIPO_datos_abiertos[ES_PRODUCTO_VALIDO]="VALIDO"),"")))</f>
        <v>4502030</v>
      </c>
      <c r="D12" s="121" t="str" cm="1">
        <f t="array" ref="D12">_xlfn.TEXTJOIN(", ",TRUE,_xlfn._xlws.FILTER(EjecucionPIIP[CodigoProducto],(EjecucionPIIP[Bpin]='CUIPO-PIIP'!B12)*(EjecucionPIIP[Periodo]='CUIPO-PIIP'!A12),""))</f>
        <v>4502001, 4502039, 4502024</v>
      </c>
      <c r="E12" s="117" cm="1">
        <f t="array" ref="E12">_xlfn.LET(_xlpm.productos_cuipo,_xlfn.UNIQUE(_xlfn._xlws.FILTER(CUIPO_datos_abiertos[COD_PROGRAMATICO_MGA],(CUIPO_datos_abiertos[BPIN]=B12)*(CUIPO_datos_abiertos[PERIODO]=A12)*(CUIPO_datos_abiertos[ES_PRODUCTO_VALIDO]="VALIDO"),"")),_xlpm.num_productos_cuipo,COUNTA(_xlpm.productos_cuipo),_xlpm.num_productos_cuipo)</f>
        <v>1</v>
      </c>
      <c r="F12" s="117" cm="1">
        <f t="array" ref="F12">_xlfn.LET(_xlpm.productos_piip,_xlfn._xlws.FILTER(EjecucionPIIP[CodigoProducto],(EjecucionPIIP[Bpin]=B12)*(EjecucionPIIP[Periodo]=A12),""),_xlpm.num_productos_piip,COUNTA(_xlpm.productos_piip),_xlpm.num_productos_piip)</f>
        <v>3</v>
      </c>
      <c r="G12" s="122" t="str" cm="1">
        <f t="array" ref="G12">_xlfn.LET(_xlpm.productos_piip,_xlfn._xlws.FILTER(EjecucionPIIP[CodigoProducto],(EjecucionPIIP[Bpin]=B12)*(EjecucionPIIP[Periodo]=A12),""),_xlpm.productos_cuipo,_xlfn.UNIQUE(_xlfn._xlws.FILTER(CUIPO_datos_abiertos[COD_PROGRAMATICO_MGA],(CUIPO_datos_abiertos[BPIN]=B12)*(CUIPO_datos_abiertos[PERIODO]=A12)*(CUIPO_datos_abiertos[ES_PRODUCTO_VALIDO]="VALIDO"),"")),_xlpm.num_productos_cuipo,COUNTA(_xlpm.productos_cuipo),_xlpm.num_productos_piip,COUNTA(_xlpm.productos_piip),IF(AND(C12&lt;&gt;"",D12&lt;&gt;""),IF(_xlpm.num_productos_cuipo&gt;_xlpm.num_productos_piip,"Inconsistencia",""),""))</f>
        <v/>
      </c>
      <c r="H12" s="130" cm="1">
        <f t="array" ref="H12">_xlfn.LET(_xlpm.productos_piip,_xlfn._xlws.FILTER(EjecucionPIIP[CodigoProducto],(EjecucionPIIP[Bpin]=B12)*(EjecucionPIIP[Periodo]=A12),""),_xlpm.productos_cuipo,_xlfn.UNIQUE(_xlfn._xlws.FILTER(CUIPO_datos_abiertos[COD_PROGRAMATICO_MGA],(CUIPO_datos_abiertos[BPIN]=B12)*(CUIPO_datos_abiertos[PERIODO]=A12)*(CUIPO_datos_abiertos[ES_PRODUCTO_VALIDO]="VALIDO"),"")),_xlpm.eval,COUNT(_xlfn.MAP(_xlpm.productos_cuipo,_xlfn.LAMBDA(_xlpm.x,FIND(_xlpm.x,_xlfn.TEXTJOIN(",",TRUE,_xlpm.productos_piip))))),_xlpm.num_productos_cuipo,COUNTA(_xlpm.productos_cuipo),_xlpm.num_productos_piip,COUNTA(_xlpm.productos_piip),IF(AND(C12&lt;&gt;"",D12&lt;&gt;"",G12&lt;&gt;"Inconsistencia"),TRANSPOSE(_xlpm.eval),""))</f>
        <v>0</v>
      </c>
      <c r="I12" s="131" t="str">
        <f t="shared" si="0"/>
        <v>No coinciden</v>
      </c>
    </row>
    <row r="13" spans="1:14" x14ac:dyDescent="0.3">
      <c r="A13" s="119">
        <v>20260601</v>
      </c>
      <c r="B13" s="120" t="str">
        <v>2024002700130</v>
      </c>
      <c r="C13" s="121" t="str" cm="1">
        <f t="array" ref="C13">_xlfn.TEXTJOIN(", ",TRUE,_xlfn.UNIQUE(_xlfn._xlws.FILTER(CUIPO_datos_abiertos[COD_PROGRAMATICO_MGA],(CUIPO_datos_abiertos[BPIN]=B13)*(CUIPO_datos_abiertos[PERIODO]='CUIPO-PIIP'!A13)*(CUIPO_datos_abiertos[ES_PRODUCTO_VALIDO]="VALIDO"),"")))</f>
        <v>4503023</v>
      </c>
      <c r="D13" s="121" t="str" cm="1">
        <f t="array" ref="D13">_xlfn.TEXTJOIN(", ",TRUE,_xlfn._xlws.FILTER(EjecucionPIIP[CodigoProducto],(EjecucionPIIP[Bpin]='CUIPO-PIIP'!B13)*(EjecucionPIIP[Periodo]='CUIPO-PIIP'!A13),""))</f>
        <v/>
      </c>
      <c r="E13" s="117" cm="1">
        <f t="array" ref="E13">_xlfn.LET(_xlpm.productos_cuipo,_xlfn.UNIQUE(_xlfn._xlws.FILTER(CUIPO_datos_abiertos[COD_PROGRAMATICO_MGA],(CUIPO_datos_abiertos[BPIN]=B13)*(CUIPO_datos_abiertos[PERIODO]=A13)*(CUIPO_datos_abiertos[ES_PRODUCTO_VALIDO]="VALIDO"),"")),_xlpm.num_productos_cuipo,COUNTA(_xlpm.productos_cuipo),_xlpm.num_productos_cuipo)</f>
        <v>1</v>
      </c>
      <c r="F13" s="117" cm="1">
        <f t="array" ref="F13">_xlfn.LET(_xlpm.productos_piip,_xlfn._xlws.FILTER(EjecucionPIIP[CodigoProducto],(EjecucionPIIP[Bpin]=B13)*(EjecucionPIIP[Periodo]=A13),""),_xlpm.num_productos_piip,COUNTA(_xlpm.productos_piip),_xlpm.num_productos_piip)</f>
        <v>1</v>
      </c>
      <c r="G13" s="122" t="str" cm="1">
        <f t="array" ref="G13">_xlfn.LET(_xlpm.productos_piip,_xlfn._xlws.FILTER(EjecucionPIIP[CodigoProducto],(EjecucionPIIP[Bpin]=B13)*(EjecucionPIIP[Periodo]=A13),""),_xlpm.productos_cuipo,_xlfn.UNIQUE(_xlfn._xlws.FILTER(CUIPO_datos_abiertos[COD_PROGRAMATICO_MGA],(CUIPO_datos_abiertos[BPIN]=B13)*(CUIPO_datos_abiertos[PERIODO]=A13)*(CUIPO_datos_abiertos[ES_PRODUCTO_VALIDO]="VALIDO"),"")),_xlpm.num_productos_cuipo,COUNTA(_xlpm.productos_cuipo),_xlpm.num_productos_piip,COUNTA(_xlpm.productos_piip),IF(AND(C13&lt;&gt;"",D13&lt;&gt;""),IF(_xlpm.num_productos_cuipo&gt;_xlpm.num_productos_piip,"Inconsistencia",""),""))</f>
        <v/>
      </c>
      <c r="H13" s="130" t="str" cm="1">
        <f t="array" ref="H13">_xlfn.LET(_xlpm.productos_piip,_xlfn._xlws.FILTER(EjecucionPIIP[CodigoProducto],(EjecucionPIIP[Bpin]=B13)*(EjecucionPIIP[Periodo]=A13),""),_xlpm.productos_cuipo,_xlfn.UNIQUE(_xlfn._xlws.FILTER(CUIPO_datos_abiertos[COD_PROGRAMATICO_MGA],(CUIPO_datos_abiertos[BPIN]=B13)*(CUIPO_datos_abiertos[PERIODO]=A13)*(CUIPO_datos_abiertos[ES_PRODUCTO_VALIDO]="VALIDO"),"")),_xlpm.eval,COUNT(_xlfn.MAP(_xlpm.productos_cuipo,_xlfn.LAMBDA(_xlpm.x,FIND(_xlpm.x,_xlfn.TEXTJOIN(",",TRUE,_xlpm.productos_piip))))),_xlpm.num_productos_cuipo,COUNTA(_xlpm.productos_cuipo),_xlpm.num_productos_piip,COUNTA(_xlpm.productos_piip),IF(AND(C13&lt;&gt;"",D13&lt;&gt;"",G13&lt;&gt;"Inconsistencia"),TRANSPOSE(_xlpm.eval),""))</f>
        <v/>
      </c>
      <c r="I13" s="131" t="str">
        <f t="shared" si="0"/>
        <v/>
      </c>
    </row>
    <row r="14" spans="1:14" x14ac:dyDescent="0.3">
      <c r="A14" s="119">
        <v>20260601</v>
      </c>
      <c r="B14" s="120" t="str">
        <v>202600000012764</v>
      </c>
      <c r="C14" s="121" t="str" cm="1">
        <f t="array" ref="C14">_xlfn.TEXTJOIN(", ",TRUE,_xlfn.UNIQUE(_xlfn._xlws.FILTER(CUIPO_datos_abiertos[COD_PROGRAMATICO_MGA],(CUIPO_datos_abiertos[BPIN]=B14)*(CUIPO_datos_abiertos[PERIODO]='CUIPO-PIIP'!A14)*(CUIPO_datos_abiertos[ES_PRODUCTO_VALIDO]="VALIDO"),"")))</f>
        <v>4301001</v>
      </c>
      <c r="D14" s="121" t="str" cm="1">
        <f t="array" ref="D14">_xlfn.TEXTJOIN(", ",TRUE,_xlfn._xlws.FILTER(EjecucionPIIP[CodigoProducto],(EjecucionPIIP[Bpin]='CUIPO-PIIP'!B14)*(EjecucionPIIP[Periodo]='CUIPO-PIIP'!A14),""))</f>
        <v>4301001</v>
      </c>
      <c r="E14" s="117" cm="1">
        <f t="array" ref="E14">_xlfn.LET(_xlpm.productos_cuipo,_xlfn.UNIQUE(_xlfn._xlws.FILTER(CUIPO_datos_abiertos[COD_PROGRAMATICO_MGA],(CUIPO_datos_abiertos[BPIN]=B14)*(CUIPO_datos_abiertos[PERIODO]=A14)*(CUIPO_datos_abiertos[ES_PRODUCTO_VALIDO]="VALIDO"),"")),_xlpm.num_productos_cuipo,COUNTA(_xlpm.productos_cuipo),_xlpm.num_productos_cuipo)</f>
        <v>1</v>
      </c>
      <c r="F14" s="117" cm="1">
        <f t="array" ref="F14">_xlfn.LET(_xlpm.productos_piip,_xlfn._xlws.FILTER(EjecucionPIIP[CodigoProducto],(EjecucionPIIP[Bpin]=B14)*(EjecucionPIIP[Periodo]=A14),""),_xlpm.num_productos_piip,COUNTA(_xlpm.productos_piip),_xlpm.num_productos_piip)</f>
        <v>1</v>
      </c>
      <c r="G14" s="122" t="str" cm="1">
        <f t="array" ref="G14">_xlfn.LET(_xlpm.productos_piip,_xlfn._xlws.FILTER(EjecucionPIIP[CodigoProducto],(EjecucionPIIP[Bpin]=B14)*(EjecucionPIIP[Periodo]=A14),""),_xlpm.productos_cuipo,_xlfn.UNIQUE(_xlfn._xlws.FILTER(CUIPO_datos_abiertos[COD_PROGRAMATICO_MGA],(CUIPO_datos_abiertos[BPIN]=B14)*(CUIPO_datos_abiertos[PERIODO]=A14)*(CUIPO_datos_abiertos[ES_PRODUCTO_VALIDO]="VALIDO"),"")),_xlpm.num_productos_cuipo,COUNTA(_xlpm.productos_cuipo),_xlpm.num_productos_piip,COUNTA(_xlpm.productos_piip),IF(AND(C14&lt;&gt;"",D14&lt;&gt;""),IF(_xlpm.num_productos_cuipo&gt;_xlpm.num_productos_piip,"Inconsistencia",""),""))</f>
        <v/>
      </c>
      <c r="H14" s="130" cm="1">
        <f t="array" ref="H14">_xlfn.LET(_xlpm.productos_piip,_xlfn._xlws.FILTER(EjecucionPIIP[CodigoProducto],(EjecucionPIIP[Bpin]=B14)*(EjecucionPIIP[Periodo]=A14),""),_xlpm.productos_cuipo,_xlfn.UNIQUE(_xlfn._xlws.FILTER(CUIPO_datos_abiertos[COD_PROGRAMATICO_MGA],(CUIPO_datos_abiertos[BPIN]=B14)*(CUIPO_datos_abiertos[PERIODO]=A14)*(CUIPO_datos_abiertos[ES_PRODUCTO_VALIDO]="VALIDO"),"")),_xlpm.eval,COUNT(_xlfn.MAP(_xlpm.productos_cuipo,_xlfn.LAMBDA(_xlpm.x,FIND(_xlpm.x,_xlfn.TEXTJOIN(",",TRUE,_xlpm.productos_piip))))),_xlpm.num_productos_cuipo,COUNTA(_xlpm.productos_cuipo),_xlpm.num_productos_piip,COUNTA(_xlpm.productos_piip),IF(AND(C14&lt;&gt;"",D14&lt;&gt;"",G14&lt;&gt;"Inconsistencia"),TRANSPOSE(_xlpm.eval),""))</f>
        <v>1</v>
      </c>
      <c r="I14" s="131" t="str">
        <f t="shared" si="0"/>
        <v>Coinciden</v>
      </c>
    </row>
    <row r="15" spans="1:14" x14ac:dyDescent="0.3">
      <c r="A15" s="119">
        <v>20260601</v>
      </c>
      <c r="B15" s="120" t="str">
        <v>202600000008787</v>
      </c>
      <c r="C15" s="121" t="str" cm="1">
        <f t="array" ref="C15">_xlfn.TEXTJOIN(", ",TRUE,_xlfn.UNIQUE(_xlfn._xlws.FILTER(CUIPO_datos_abiertos[COD_PROGRAMATICO_MGA],(CUIPO_datos_abiertos[BPIN]=B15)*(CUIPO_datos_abiertos[PERIODO]='CUIPO-PIIP'!A15)*(CUIPO_datos_abiertos[ES_PRODUCTO_VALIDO]="VALIDO"),"")))</f>
        <v>4301001</v>
      </c>
      <c r="D15" s="121" t="str" cm="1">
        <f t="array" ref="D15">_xlfn.TEXTJOIN(", ",TRUE,_xlfn._xlws.FILTER(EjecucionPIIP[CodigoProducto],(EjecucionPIIP[Bpin]='CUIPO-PIIP'!B15)*(EjecucionPIIP[Periodo]='CUIPO-PIIP'!A15),""))</f>
        <v>4301001</v>
      </c>
      <c r="E15" s="117" cm="1">
        <f t="array" ref="E15">_xlfn.LET(_xlpm.productos_cuipo,_xlfn.UNIQUE(_xlfn._xlws.FILTER(CUIPO_datos_abiertos[COD_PROGRAMATICO_MGA],(CUIPO_datos_abiertos[BPIN]=B15)*(CUIPO_datos_abiertos[PERIODO]=A15)*(CUIPO_datos_abiertos[ES_PRODUCTO_VALIDO]="VALIDO"),"")),_xlpm.num_productos_cuipo,COUNTA(_xlpm.productos_cuipo),_xlpm.num_productos_cuipo)</f>
        <v>1</v>
      </c>
      <c r="F15" s="117" cm="1">
        <f t="array" ref="F15">_xlfn.LET(_xlpm.productos_piip,_xlfn._xlws.FILTER(EjecucionPIIP[CodigoProducto],(EjecucionPIIP[Bpin]=B15)*(EjecucionPIIP[Periodo]=A15),""),_xlpm.num_productos_piip,COUNTA(_xlpm.productos_piip),_xlpm.num_productos_piip)</f>
        <v>1</v>
      </c>
      <c r="G15" s="122" t="str" cm="1">
        <f t="array" ref="G15">_xlfn.LET(_xlpm.productos_piip,_xlfn._xlws.FILTER(EjecucionPIIP[CodigoProducto],(EjecucionPIIP[Bpin]=B15)*(EjecucionPIIP[Periodo]=A15),""),_xlpm.productos_cuipo,_xlfn.UNIQUE(_xlfn._xlws.FILTER(CUIPO_datos_abiertos[COD_PROGRAMATICO_MGA],(CUIPO_datos_abiertos[BPIN]=B15)*(CUIPO_datos_abiertos[PERIODO]=A15)*(CUIPO_datos_abiertos[ES_PRODUCTO_VALIDO]="VALIDO"),"")),_xlpm.num_productos_cuipo,COUNTA(_xlpm.productos_cuipo),_xlpm.num_productos_piip,COUNTA(_xlpm.productos_piip),IF(AND(C15&lt;&gt;"",D15&lt;&gt;""),IF(_xlpm.num_productos_cuipo&gt;_xlpm.num_productos_piip,"Inconsistencia",""),""))</f>
        <v/>
      </c>
      <c r="H15" s="130" cm="1">
        <f t="array" ref="H15">_xlfn.LET(_xlpm.productos_piip,_xlfn._xlws.FILTER(EjecucionPIIP[CodigoProducto],(EjecucionPIIP[Bpin]=B15)*(EjecucionPIIP[Periodo]=A15),""),_xlpm.productos_cuipo,_xlfn.UNIQUE(_xlfn._xlws.FILTER(CUIPO_datos_abiertos[COD_PROGRAMATICO_MGA],(CUIPO_datos_abiertos[BPIN]=B15)*(CUIPO_datos_abiertos[PERIODO]=A15)*(CUIPO_datos_abiertos[ES_PRODUCTO_VALIDO]="VALIDO"),"")),_xlpm.eval,COUNT(_xlfn.MAP(_xlpm.productos_cuipo,_xlfn.LAMBDA(_xlpm.x,FIND(_xlpm.x,_xlfn.TEXTJOIN(",",TRUE,_xlpm.productos_piip))))),_xlpm.num_productos_cuipo,COUNTA(_xlpm.productos_cuipo),_xlpm.num_productos_piip,COUNTA(_xlpm.productos_piip),IF(AND(C15&lt;&gt;"",D15&lt;&gt;"",G15&lt;&gt;"Inconsistencia"),TRANSPOSE(_xlpm.eval),""))</f>
        <v>1</v>
      </c>
      <c r="I15" s="131" t="str">
        <f t="shared" si="0"/>
        <v>Coinciden</v>
      </c>
    </row>
    <row r="16" spans="1:14" x14ac:dyDescent="0.3">
      <c r="A16" s="119">
        <v>20260601</v>
      </c>
      <c r="B16" s="120" t="str">
        <v>202500000042419</v>
      </c>
      <c r="C16" s="121" t="str" cm="1">
        <f t="array" ref="C16">_xlfn.TEXTJOIN(", ",TRUE,_xlfn.UNIQUE(_xlfn._xlws.FILTER(CUIPO_datos_abiertos[COD_PROGRAMATICO_MGA],(CUIPO_datos_abiertos[BPIN]=B16)*(CUIPO_datos_abiertos[PERIODO]='CUIPO-PIIP'!A16)*(CUIPO_datos_abiertos[ES_PRODUCTO_VALIDO]="VALIDO"),"")))</f>
        <v>2201028</v>
      </c>
      <c r="D16" s="121" t="str" cm="1">
        <f t="array" ref="D16">_xlfn.TEXTJOIN(", ",TRUE,_xlfn._xlws.FILTER(EjecucionPIIP[CodigoProducto],(EjecucionPIIP[Bpin]='CUIPO-PIIP'!B16)*(EjecucionPIIP[Periodo]='CUIPO-PIIP'!A16),""))</f>
        <v>2201028</v>
      </c>
      <c r="E16" s="117" cm="1">
        <f t="array" ref="E16">_xlfn.LET(_xlpm.productos_cuipo,_xlfn.UNIQUE(_xlfn._xlws.FILTER(CUIPO_datos_abiertos[COD_PROGRAMATICO_MGA],(CUIPO_datos_abiertos[BPIN]=B16)*(CUIPO_datos_abiertos[PERIODO]=A16)*(CUIPO_datos_abiertos[ES_PRODUCTO_VALIDO]="VALIDO"),"")),_xlpm.num_productos_cuipo,COUNTA(_xlpm.productos_cuipo),_xlpm.num_productos_cuipo)</f>
        <v>1</v>
      </c>
      <c r="F16" s="117" cm="1">
        <f t="array" ref="F16">_xlfn.LET(_xlpm.productos_piip,_xlfn._xlws.FILTER(EjecucionPIIP[CodigoProducto],(EjecucionPIIP[Bpin]=B16)*(EjecucionPIIP[Periodo]=A16),""),_xlpm.num_productos_piip,COUNTA(_xlpm.productos_piip),_xlpm.num_productos_piip)</f>
        <v>1</v>
      </c>
      <c r="G16" s="122" t="str" cm="1">
        <f t="array" ref="G16">_xlfn.LET(_xlpm.productos_piip,_xlfn._xlws.FILTER(EjecucionPIIP[CodigoProducto],(EjecucionPIIP[Bpin]=B16)*(EjecucionPIIP[Periodo]=A16),""),_xlpm.productos_cuipo,_xlfn.UNIQUE(_xlfn._xlws.FILTER(CUIPO_datos_abiertos[COD_PROGRAMATICO_MGA],(CUIPO_datos_abiertos[BPIN]=B16)*(CUIPO_datos_abiertos[PERIODO]=A16)*(CUIPO_datos_abiertos[ES_PRODUCTO_VALIDO]="VALIDO"),"")),_xlpm.num_productos_cuipo,COUNTA(_xlpm.productos_cuipo),_xlpm.num_productos_piip,COUNTA(_xlpm.productos_piip),IF(AND(C16&lt;&gt;"",D16&lt;&gt;""),IF(_xlpm.num_productos_cuipo&gt;_xlpm.num_productos_piip,"Inconsistencia",""),""))</f>
        <v/>
      </c>
      <c r="H16" s="130" cm="1">
        <f t="array" ref="H16">_xlfn.LET(_xlpm.productos_piip,_xlfn._xlws.FILTER(EjecucionPIIP[CodigoProducto],(EjecucionPIIP[Bpin]=B16)*(EjecucionPIIP[Periodo]=A16),""),_xlpm.productos_cuipo,_xlfn.UNIQUE(_xlfn._xlws.FILTER(CUIPO_datos_abiertos[COD_PROGRAMATICO_MGA],(CUIPO_datos_abiertos[BPIN]=B16)*(CUIPO_datos_abiertos[PERIODO]=A16)*(CUIPO_datos_abiertos[ES_PRODUCTO_VALIDO]="VALIDO"),"")),_xlpm.eval,COUNT(_xlfn.MAP(_xlpm.productos_cuipo,_xlfn.LAMBDA(_xlpm.x,FIND(_xlpm.x,_xlfn.TEXTJOIN(",",TRUE,_xlpm.productos_piip))))),_xlpm.num_productos_cuipo,COUNTA(_xlpm.productos_cuipo),_xlpm.num_productos_piip,COUNTA(_xlpm.productos_piip),IF(AND(C16&lt;&gt;"",D16&lt;&gt;"",G16&lt;&gt;"Inconsistencia"),TRANSPOSE(_xlpm.eval),""))</f>
        <v>1</v>
      </c>
      <c r="I16" s="131" t="str">
        <f t="shared" si="0"/>
        <v>Coinciden</v>
      </c>
    </row>
    <row r="17" spans="1:9" x14ac:dyDescent="0.3">
      <c r="A17" s="119">
        <v>20260601</v>
      </c>
      <c r="B17" s="120" t="str">
        <v>NA</v>
      </c>
      <c r="C17" s="121" t="str" cm="1">
        <f t="array" ref="C17">_xlfn.TEXTJOIN(", ",TRUE,_xlfn.UNIQUE(_xlfn._xlws.FILTER(CUIPO_datos_abiertos[COD_PROGRAMATICO_MGA],(CUIPO_datos_abiertos[BPIN]=B17)*(CUIPO_datos_abiertos[PERIODO]='CUIPO-PIIP'!A17)*(CUIPO_datos_abiertos[ES_PRODUCTO_VALIDO]="VALIDO"),"")))</f>
        <v>2402001, 4599004, 2402006</v>
      </c>
      <c r="D17" s="121" t="str" cm="1">
        <f t="array" ref="D17">_xlfn.TEXTJOIN(", ",TRUE,_xlfn._xlws.FILTER(EjecucionPIIP[CodigoProducto],(EjecucionPIIP[Bpin]='CUIPO-PIIP'!B17)*(EjecucionPIIP[Periodo]='CUIPO-PIIP'!A17),""))</f>
        <v/>
      </c>
      <c r="E17" s="117" cm="1">
        <f t="array" ref="E17">_xlfn.LET(_xlpm.productos_cuipo,_xlfn.UNIQUE(_xlfn._xlws.FILTER(CUIPO_datos_abiertos[COD_PROGRAMATICO_MGA],(CUIPO_datos_abiertos[BPIN]=B17)*(CUIPO_datos_abiertos[PERIODO]=A17)*(CUIPO_datos_abiertos[ES_PRODUCTO_VALIDO]="VALIDO"),"")),_xlpm.num_productos_cuipo,COUNTA(_xlpm.productos_cuipo),_xlpm.num_productos_cuipo)</f>
        <v>3</v>
      </c>
      <c r="F17" s="117" cm="1">
        <f t="array" ref="F17">_xlfn.LET(_xlpm.productos_piip,_xlfn._xlws.FILTER(EjecucionPIIP[CodigoProducto],(EjecucionPIIP[Bpin]=B17)*(EjecucionPIIP[Periodo]=A17),""),_xlpm.num_productos_piip,COUNTA(_xlpm.productos_piip),_xlpm.num_productos_piip)</f>
        <v>1</v>
      </c>
      <c r="G17" s="122" t="str" cm="1">
        <f t="array" ref="G17">_xlfn.LET(_xlpm.productos_piip,_xlfn._xlws.FILTER(EjecucionPIIP[CodigoProducto],(EjecucionPIIP[Bpin]=B17)*(EjecucionPIIP[Periodo]=A17),""),_xlpm.productos_cuipo,_xlfn.UNIQUE(_xlfn._xlws.FILTER(CUIPO_datos_abiertos[COD_PROGRAMATICO_MGA],(CUIPO_datos_abiertos[BPIN]=B17)*(CUIPO_datos_abiertos[PERIODO]=A17)*(CUIPO_datos_abiertos[ES_PRODUCTO_VALIDO]="VALIDO"),"")),_xlpm.num_productos_cuipo,COUNTA(_xlpm.productos_cuipo),_xlpm.num_productos_piip,COUNTA(_xlpm.productos_piip),IF(AND(C17&lt;&gt;"",D17&lt;&gt;""),IF(_xlpm.num_productos_cuipo&gt;_xlpm.num_productos_piip,"Inconsistencia",""),""))</f>
        <v/>
      </c>
      <c r="H17" s="130" t="str" cm="1">
        <f t="array" ref="H17">_xlfn.LET(_xlpm.productos_piip,_xlfn._xlws.FILTER(EjecucionPIIP[CodigoProducto],(EjecucionPIIP[Bpin]=B17)*(EjecucionPIIP[Periodo]=A17),""),_xlpm.productos_cuipo,_xlfn.UNIQUE(_xlfn._xlws.FILTER(CUIPO_datos_abiertos[COD_PROGRAMATICO_MGA],(CUIPO_datos_abiertos[BPIN]=B17)*(CUIPO_datos_abiertos[PERIODO]=A17)*(CUIPO_datos_abiertos[ES_PRODUCTO_VALIDO]="VALIDO"),"")),_xlpm.eval,COUNT(_xlfn.MAP(_xlpm.productos_cuipo,_xlfn.LAMBDA(_xlpm.x,FIND(_xlpm.x,_xlfn.TEXTJOIN(",",TRUE,_xlpm.productos_piip))))),_xlpm.num_productos_cuipo,COUNTA(_xlpm.productos_cuipo),_xlpm.num_productos_piip,COUNTA(_xlpm.productos_piip),IF(AND(C17&lt;&gt;"",D17&lt;&gt;"",G17&lt;&gt;"Inconsistencia"),TRANSPOSE(_xlpm.eval),""))</f>
        <v/>
      </c>
      <c r="I17" s="131" t="str">
        <f t="shared" si="0"/>
        <v/>
      </c>
    </row>
    <row r="18" spans="1:9" x14ac:dyDescent="0.3">
      <c r="A18" s="119">
        <v>20260601</v>
      </c>
      <c r="B18" s="120" t="str">
        <v>202500000039546</v>
      </c>
      <c r="C18" s="121" t="str" cm="1">
        <f t="array" ref="C18">_xlfn.TEXTJOIN(", ",TRUE,_xlfn.UNIQUE(_xlfn._xlws.FILTER(CUIPO_datos_abiertos[COD_PROGRAMATICO_MGA],(CUIPO_datos_abiertos[BPIN]=B18)*(CUIPO_datos_abiertos[PERIODO]='CUIPO-PIIP'!A18)*(CUIPO_datos_abiertos[ES_PRODUCTO_VALIDO]="VALIDO"),"")))</f>
        <v>4501029</v>
      </c>
      <c r="D18" s="121" t="str" cm="1">
        <f t="array" ref="D18">_xlfn.TEXTJOIN(", ",TRUE,_xlfn._xlws.FILTER(EjecucionPIIP[CodigoProducto],(EjecucionPIIP[Bpin]='CUIPO-PIIP'!B18)*(EjecucionPIIP[Periodo]='CUIPO-PIIP'!A18),""))</f>
        <v>4501029</v>
      </c>
      <c r="E18" s="117" cm="1">
        <f t="array" ref="E18">_xlfn.LET(_xlpm.productos_cuipo,_xlfn.UNIQUE(_xlfn._xlws.FILTER(CUIPO_datos_abiertos[COD_PROGRAMATICO_MGA],(CUIPO_datos_abiertos[BPIN]=B18)*(CUIPO_datos_abiertos[PERIODO]=A18)*(CUIPO_datos_abiertos[ES_PRODUCTO_VALIDO]="VALIDO"),"")),_xlpm.num_productos_cuipo,COUNTA(_xlpm.productos_cuipo),_xlpm.num_productos_cuipo)</f>
        <v>1</v>
      </c>
      <c r="F18" s="117" cm="1">
        <f t="array" ref="F18">_xlfn.LET(_xlpm.productos_piip,_xlfn._xlws.FILTER(EjecucionPIIP[CodigoProducto],(EjecucionPIIP[Bpin]=B18)*(EjecucionPIIP[Periodo]=A18),""),_xlpm.num_productos_piip,COUNTA(_xlpm.productos_piip),_xlpm.num_productos_piip)</f>
        <v>1</v>
      </c>
      <c r="G18" s="122" t="str" cm="1">
        <f t="array" ref="G18">_xlfn.LET(_xlpm.productos_piip,_xlfn._xlws.FILTER(EjecucionPIIP[CodigoProducto],(EjecucionPIIP[Bpin]=B18)*(EjecucionPIIP[Periodo]=A18),""),_xlpm.productos_cuipo,_xlfn.UNIQUE(_xlfn._xlws.FILTER(CUIPO_datos_abiertos[COD_PROGRAMATICO_MGA],(CUIPO_datos_abiertos[BPIN]=B18)*(CUIPO_datos_abiertos[PERIODO]=A18)*(CUIPO_datos_abiertos[ES_PRODUCTO_VALIDO]="VALIDO"),"")),_xlpm.num_productos_cuipo,COUNTA(_xlpm.productos_cuipo),_xlpm.num_productos_piip,COUNTA(_xlpm.productos_piip),IF(AND(C18&lt;&gt;"",D18&lt;&gt;""),IF(_xlpm.num_productos_cuipo&gt;_xlpm.num_productos_piip,"Inconsistencia",""),""))</f>
        <v/>
      </c>
      <c r="H18" s="130" cm="1">
        <f t="array" ref="H18">_xlfn.LET(_xlpm.productos_piip,_xlfn._xlws.FILTER(EjecucionPIIP[CodigoProducto],(EjecucionPIIP[Bpin]=B18)*(EjecucionPIIP[Periodo]=A18),""),_xlpm.productos_cuipo,_xlfn.UNIQUE(_xlfn._xlws.FILTER(CUIPO_datos_abiertos[COD_PROGRAMATICO_MGA],(CUIPO_datos_abiertos[BPIN]=B18)*(CUIPO_datos_abiertos[PERIODO]=A18)*(CUIPO_datos_abiertos[ES_PRODUCTO_VALIDO]="VALIDO"),"")),_xlpm.eval,COUNT(_xlfn.MAP(_xlpm.productos_cuipo,_xlfn.LAMBDA(_xlpm.x,FIND(_xlpm.x,_xlfn.TEXTJOIN(",",TRUE,_xlpm.productos_piip))))),_xlpm.num_productos_cuipo,COUNTA(_xlpm.productos_cuipo),_xlpm.num_productos_piip,COUNTA(_xlpm.productos_piip),IF(AND(C18&lt;&gt;"",D18&lt;&gt;"",G18&lt;&gt;"Inconsistencia"),TRANSPOSE(_xlpm.eval),""))</f>
        <v>1</v>
      </c>
      <c r="I18" s="131" t="str">
        <f t="shared" si="0"/>
        <v>Coinciden</v>
      </c>
    </row>
    <row r="19" spans="1:9" x14ac:dyDescent="0.3">
      <c r="A19" s="119">
        <v>20260601</v>
      </c>
      <c r="B19" s="120" t="str">
        <v>202500000050078</v>
      </c>
      <c r="C19" s="121" t="str" cm="1">
        <f t="array" ref="C19">_xlfn.TEXTJOIN(", ",TRUE,_xlfn.UNIQUE(_xlfn._xlws.FILTER(CUIPO_datos_abiertos[COD_PROGRAMATICO_MGA],(CUIPO_datos_abiertos[BPIN]=B19)*(CUIPO_datos_abiertos[PERIODO]='CUIPO-PIIP'!A19)*(CUIPO_datos_abiertos[ES_PRODUCTO_VALIDO]="VALIDO"),"")))</f>
        <v>4599031</v>
      </c>
      <c r="D19" s="121" t="str" cm="1">
        <f t="array" ref="D19">_xlfn.TEXTJOIN(", ",TRUE,_xlfn._xlws.FILTER(EjecucionPIIP[CodigoProducto],(EjecucionPIIP[Bpin]='CUIPO-PIIP'!B19)*(EjecucionPIIP[Periodo]='CUIPO-PIIP'!A19),""))</f>
        <v>4599031</v>
      </c>
      <c r="E19" s="117" cm="1">
        <f t="array" ref="E19">_xlfn.LET(_xlpm.productos_cuipo,_xlfn.UNIQUE(_xlfn._xlws.FILTER(CUIPO_datos_abiertos[COD_PROGRAMATICO_MGA],(CUIPO_datos_abiertos[BPIN]=B19)*(CUIPO_datos_abiertos[PERIODO]=A19)*(CUIPO_datos_abiertos[ES_PRODUCTO_VALIDO]="VALIDO"),"")),_xlpm.num_productos_cuipo,COUNTA(_xlpm.productos_cuipo),_xlpm.num_productos_cuipo)</f>
        <v>1</v>
      </c>
      <c r="F19" s="117" cm="1">
        <f t="array" ref="F19">_xlfn.LET(_xlpm.productos_piip,_xlfn._xlws.FILTER(EjecucionPIIP[CodigoProducto],(EjecucionPIIP[Bpin]=B19)*(EjecucionPIIP[Periodo]=A19),""),_xlpm.num_productos_piip,COUNTA(_xlpm.productos_piip),_xlpm.num_productos_piip)</f>
        <v>1</v>
      </c>
      <c r="G19" s="122" t="str" cm="1">
        <f t="array" ref="G19">_xlfn.LET(_xlpm.productos_piip,_xlfn._xlws.FILTER(EjecucionPIIP[CodigoProducto],(EjecucionPIIP[Bpin]=B19)*(EjecucionPIIP[Periodo]=A19),""),_xlpm.productos_cuipo,_xlfn.UNIQUE(_xlfn._xlws.FILTER(CUIPO_datos_abiertos[COD_PROGRAMATICO_MGA],(CUIPO_datos_abiertos[BPIN]=B19)*(CUIPO_datos_abiertos[PERIODO]=A19)*(CUIPO_datos_abiertos[ES_PRODUCTO_VALIDO]="VALIDO"),"")),_xlpm.num_productos_cuipo,COUNTA(_xlpm.productos_cuipo),_xlpm.num_productos_piip,COUNTA(_xlpm.productos_piip),IF(AND(C19&lt;&gt;"",D19&lt;&gt;""),IF(_xlpm.num_productos_cuipo&gt;_xlpm.num_productos_piip,"Inconsistencia",""),""))</f>
        <v/>
      </c>
      <c r="H19" s="130" cm="1">
        <f t="array" ref="H19">_xlfn.LET(_xlpm.productos_piip,_xlfn._xlws.FILTER(EjecucionPIIP[CodigoProducto],(EjecucionPIIP[Bpin]=B19)*(EjecucionPIIP[Periodo]=A19),""),_xlpm.productos_cuipo,_xlfn.UNIQUE(_xlfn._xlws.FILTER(CUIPO_datos_abiertos[COD_PROGRAMATICO_MGA],(CUIPO_datos_abiertos[BPIN]=B19)*(CUIPO_datos_abiertos[PERIODO]=A19)*(CUIPO_datos_abiertos[ES_PRODUCTO_VALIDO]="VALIDO"),"")),_xlpm.eval,COUNT(_xlfn.MAP(_xlpm.productos_cuipo,_xlfn.LAMBDA(_xlpm.x,FIND(_xlpm.x,_xlfn.TEXTJOIN(",",TRUE,_xlpm.productos_piip))))),_xlpm.num_productos_cuipo,COUNTA(_xlpm.productos_cuipo),_xlpm.num_productos_piip,COUNTA(_xlpm.productos_piip),IF(AND(C19&lt;&gt;"",D19&lt;&gt;"",G19&lt;&gt;"Inconsistencia"),TRANSPOSE(_xlpm.eval),""))</f>
        <v>1</v>
      </c>
      <c r="I19" s="131" t="str">
        <f t="shared" si="0"/>
        <v>Coinciden</v>
      </c>
    </row>
    <row r="20" spans="1:9" x14ac:dyDescent="0.3">
      <c r="A20" s="119">
        <v>20260601</v>
      </c>
      <c r="B20" s="120" t="str">
        <v>2026</v>
      </c>
      <c r="C20" s="121" t="str" cm="1">
        <f t="array" ref="C20">_xlfn.TEXTJOIN(", ",TRUE,_xlfn.UNIQUE(_xlfn._xlws.FILTER(CUIPO_datos_abiertos[COD_PROGRAMATICO_MGA],(CUIPO_datos_abiertos[BPIN]=B20)*(CUIPO_datos_abiertos[PERIODO]='CUIPO-PIIP'!A20)*(CUIPO_datos_abiertos[ES_PRODUCTO_VALIDO]="VALIDO"),"")))</f>
        <v>1903038, 1903001, 1905053, 1905026</v>
      </c>
      <c r="D20" s="121" t="str" cm="1">
        <f t="array" ref="D20">_xlfn.TEXTJOIN(", ",TRUE,_xlfn._xlws.FILTER(EjecucionPIIP[CodigoProducto],(EjecucionPIIP[Bpin]='CUIPO-PIIP'!B20)*(EjecucionPIIP[Periodo]='CUIPO-PIIP'!A20),""))</f>
        <v/>
      </c>
      <c r="E20" s="117" cm="1">
        <f t="array" ref="E20">_xlfn.LET(_xlpm.productos_cuipo,_xlfn.UNIQUE(_xlfn._xlws.FILTER(CUIPO_datos_abiertos[COD_PROGRAMATICO_MGA],(CUIPO_datos_abiertos[BPIN]=B20)*(CUIPO_datos_abiertos[PERIODO]=A20)*(CUIPO_datos_abiertos[ES_PRODUCTO_VALIDO]="VALIDO"),"")),_xlpm.num_productos_cuipo,COUNTA(_xlpm.productos_cuipo),_xlpm.num_productos_cuipo)</f>
        <v>4</v>
      </c>
      <c r="F20" s="117" cm="1">
        <f t="array" ref="F20">_xlfn.LET(_xlpm.productos_piip,_xlfn._xlws.FILTER(EjecucionPIIP[CodigoProducto],(EjecucionPIIP[Bpin]=B20)*(EjecucionPIIP[Periodo]=A20),""),_xlpm.num_productos_piip,COUNTA(_xlpm.productos_piip),_xlpm.num_productos_piip)</f>
        <v>1</v>
      </c>
      <c r="G20" s="122" t="str" cm="1">
        <f t="array" ref="G20">_xlfn.LET(_xlpm.productos_piip,_xlfn._xlws.FILTER(EjecucionPIIP[CodigoProducto],(EjecucionPIIP[Bpin]=B20)*(EjecucionPIIP[Periodo]=A20),""),_xlpm.productos_cuipo,_xlfn.UNIQUE(_xlfn._xlws.FILTER(CUIPO_datos_abiertos[COD_PROGRAMATICO_MGA],(CUIPO_datos_abiertos[BPIN]=B20)*(CUIPO_datos_abiertos[PERIODO]=A20)*(CUIPO_datos_abiertos[ES_PRODUCTO_VALIDO]="VALIDO"),"")),_xlpm.num_productos_cuipo,COUNTA(_xlpm.productos_cuipo),_xlpm.num_productos_piip,COUNTA(_xlpm.productos_piip),IF(AND(C20&lt;&gt;"",D20&lt;&gt;""),IF(_xlpm.num_productos_cuipo&gt;_xlpm.num_productos_piip,"Inconsistencia",""),""))</f>
        <v/>
      </c>
      <c r="H20" s="130" t="str" cm="1">
        <f t="array" ref="H20">_xlfn.LET(_xlpm.productos_piip,_xlfn._xlws.FILTER(EjecucionPIIP[CodigoProducto],(EjecucionPIIP[Bpin]=B20)*(EjecucionPIIP[Periodo]=A20),""),_xlpm.productos_cuipo,_xlfn.UNIQUE(_xlfn._xlws.FILTER(CUIPO_datos_abiertos[COD_PROGRAMATICO_MGA],(CUIPO_datos_abiertos[BPIN]=B20)*(CUIPO_datos_abiertos[PERIODO]=A20)*(CUIPO_datos_abiertos[ES_PRODUCTO_VALIDO]="VALIDO"),"")),_xlpm.eval,COUNT(_xlfn.MAP(_xlpm.productos_cuipo,_xlfn.LAMBDA(_xlpm.x,FIND(_xlpm.x,_xlfn.TEXTJOIN(",",TRUE,_xlpm.productos_piip))))),_xlpm.num_productos_cuipo,COUNTA(_xlpm.productos_cuipo),_xlpm.num_productos_piip,COUNTA(_xlpm.productos_piip),IF(AND(C20&lt;&gt;"",D20&lt;&gt;"",G20&lt;&gt;"Inconsistencia"),TRANSPOSE(_xlpm.eval),""))</f>
        <v/>
      </c>
      <c r="I20" s="131" t="str">
        <f t="shared" si="0"/>
        <v/>
      </c>
    </row>
    <row r="21" spans="1:9" x14ac:dyDescent="0.3">
      <c r="A21" s="119">
        <v>20260601</v>
      </c>
      <c r="B21" s="120" t="str">
        <v>202500000029628</v>
      </c>
      <c r="C21" s="121" t="str" cm="1">
        <f t="array" ref="C21">_xlfn.TEXTJOIN(", ",TRUE,_xlfn.UNIQUE(_xlfn._xlws.FILTER(CUIPO_datos_abiertos[COD_PROGRAMATICO_MGA],(CUIPO_datos_abiertos[BPIN]=B21)*(CUIPO_datos_abiertos[PERIODO]='CUIPO-PIIP'!A21)*(CUIPO_datos_abiertos[ES_PRODUCTO_VALIDO]="VALIDO"),"")))</f>
        <v>4502038</v>
      </c>
      <c r="D21" s="121" t="str" cm="1">
        <f t="array" ref="D21">_xlfn.TEXTJOIN(", ",TRUE,_xlfn._xlws.FILTER(EjecucionPIIP[CodigoProducto],(EjecucionPIIP[Bpin]='CUIPO-PIIP'!B21)*(EjecucionPIIP[Periodo]='CUIPO-PIIP'!A21),""))</f>
        <v>4502038, 4502034</v>
      </c>
      <c r="E21" s="117" cm="1">
        <f t="array" ref="E21">_xlfn.LET(_xlpm.productos_cuipo,_xlfn.UNIQUE(_xlfn._xlws.FILTER(CUIPO_datos_abiertos[COD_PROGRAMATICO_MGA],(CUIPO_datos_abiertos[BPIN]=B21)*(CUIPO_datos_abiertos[PERIODO]=A21)*(CUIPO_datos_abiertos[ES_PRODUCTO_VALIDO]="VALIDO"),"")),_xlpm.num_productos_cuipo,COUNTA(_xlpm.productos_cuipo),_xlpm.num_productos_cuipo)</f>
        <v>1</v>
      </c>
      <c r="F21" s="117" cm="1">
        <f t="array" ref="F21">_xlfn.LET(_xlpm.productos_piip,_xlfn._xlws.FILTER(EjecucionPIIP[CodigoProducto],(EjecucionPIIP[Bpin]=B21)*(EjecucionPIIP[Periodo]=A21),""),_xlpm.num_productos_piip,COUNTA(_xlpm.productos_piip),_xlpm.num_productos_piip)</f>
        <v>2</v>
      </c>
      <c r="G21" s="122" t="str" cm="1">
        <f t="array" ref="G21">_xlfn.LET(_xlpm.productos_piip,_xlfn._xlws.FILTER(EjecucionPIIP[CodigoProducto],(EjecucionPIIP[Bpin]=B21)*(EjecucionPIIP[Periodo]=A21),""),_xlpm.productos_cuipo,_xlfn.UNIQUE(_xlfn._xlws.FILTER(CUIPO_datos_abiertos[COD_PROGRAMATICO_MGA],(CUIPO_datos_abiertos[BPIN]=B21)*(CUIPO_datos_abiertos[PERIODO]=A21)*(CUIPO_datos_abiertos[ES_PRODUCTO_VALIDO]="VALIDO"),"")),_xlpm.num_productos_cuipo,COUNTA(_xlpm.productos_cuipo),_xlpm.num_productos_piip,COUNTA(_xlpm.productos_piip),IF(AND(C21&lt;&gt;"",D21&lt;&gt;""),IF(_xlpm.num_productos_cuipo&gt;_xlpm.num_productos_piip,"Inconsistencia",""),""))</f>
        <v/>
      </c>
      <c r="H21" s="130" cm="1">
        <f t="array" ref="H21">_xlfn.LET(_xlpm.productos_piip,_xlfn._xlws.FILTER(EjecucionPIIP[CodigoProducto],(EjecucionPIIP[Bpin]=B21)*(EjecucionPIIP[Periodo]=A21),""),_xlpm.productos_cuipo,_xlfn.UNIQUE(_xlfn._xlws.FILTER(CUIPO_datos_abiertos[COD_PROGRAMATICO_MGA],(CUIPO_datos_abiertos[BPIN]=B21)*(CUIPO_datos_abiertos[PERIODO]=A21)*(CUIPO_datos_abiertos[ES_PRODUCTO_VALIDO]="VALIDO"),"")),_xlpm.eval,COUNT(_xlfn.MAP(_xlpm.productos_cuipo,_xlfn.LAMBDA(_xlpm.x,FIND(_xlpm.x,_xlfn.TEXTJOIN(",",TRUE,_xlpm.productos_piip))))),_xlpm.num_productos_cuipo,COUNTA(_xlpm.productos_cuipo),_xlpm.num_productos_piip,COUNTA(_xlpm.productos_piip),IF(AND(C21&lt;&gt;"",D21&lt;&gt;"",G21&lt;&gt;"Inconsistencia"),TRANSPOSE(_xlpm.eval),""))</f>
        <v>1</v>
      </c>
      <c r="I21" s="131" t="str">
        <f t="shared" si="0"/>
        <v>No coinciden todos</v>
      </c>
    </row>
    <row r="22" spans="1:9" x14ac:dyDescent="0.3">
      <c r="A22" s="119">
        <v>20260601</v>
      </c>
      <c r="B22" s="120" t="str">
        <v>202500000038150</v>
      </c>
      <c r="C22" s="121" t="str" cm="1">
        <f t="array" ref="C22">_xlfn.TEXTJOIN(", ",TRUE,_xlfn.UNIQUE(_xlfn._xlws.FILTER(CUIPO_datos_abiertos[COD_PROGRAMATICO_MGA],(CUIPO_datos_abiertos[BPIN]=B22)*(CUIPO_datos_abiertos[PERIODO]='CUIPO-PIIP'!A22)*(CUIPO_datos_abiertos[ES_PRODUCTO_VALIDO]="VALIDO"),"")))</f>
        <v>4599002, 4599025</v>
      </c>
      <c r="D22" s="121" t="str" cm="1">
        <f t="array" ref="D22">_xlfn.TEXTJOIN(", ",TRUE,_xlfn._xlws.FILTER(EjecucionPIIP[CodigoProducto],(EjecucionPIIP[Bpin]='CUIPO-PIIP'!B22)*(EjecucionPIIP[Periodo]='CUIPO-PIIP'!A22),""))</f>
        <v>4599002</v>
      </c>
      <c r="E22" s="117" cm="1">
        <f t="array" ref="E22">_xlfn.LET(_xlpm.productos_cuipo,_xlfn.UNIQUE(_xlfn._xlws.FILTER(CUIPO_datos_abiertos[COD_PROGRAMATICO_MGA],(CUIPO_datos_abiertos[BPIN]=B22)*(CUIPO_datos_abiertos[PERIODO]=A22)*(CUIPO_datos_abiertos[ES_PRODUCTO_VALIDO]="VALIDO"),"")),_xlpm.num_productos_cuipo,COUNTA(_xlpm.productos_cuipo),_xlpm.num_productos_cuipo)</f>
        <v>2</v>
      </c>
      <c r="F22" s="117" cm="1">
        <f t="array" ref="F22">_xlfn.LET(_xlpm.productos_piip,_xlfn._xlws.FILTER(EjecucionPIIP[CodigoProducto],(EjecucionPIIP[Bpin]=B22)*(EjecucionPIIP[Periodo]=A22),""),_xlpm.num_productos_piip,COUNTA(_xlpm.productos_piip),_xlpm.num_productos_piip)</f>
        <v>1</v>
      </c>
      <c r="G22" s="122" t="str" cm="1">
        <f t="array" ref="G22">_xlfn.LET(_xlpm.productos_piip,_xlfn._xlws.FILTER(EjecucionPIIP[CodigoProducto],(EjecucionPIIP[Bpin]=B22)*(EjecucionPIIP[Periodo]=A22),""),_xlpm.productos_cuipo,_xlfn.UNIQUE(_xlfn._xlws.FILTER(CUIPO_datos_abiertos[COD_PROGRAMATICO_MGA],(CUIPO_datos_abiertos[BPIN]=B22)*(CUIPO_datos_abiertos[PERIODO]=A22)*(CUIPO_datos_abiertos[ES_PRODUCTO_VALIDO]="VALIDO"),"")),_xlpm.num_productos_cuipo,COUNTA(_xlpm.productos_cuipo),_xlpm.num_productos_piip,COUNTA(_xlpm.productos_piip),IF(AND(C22&lt;&gt;"",D22&lt;&gt;""),IF(_xlpm.num_productos_cuipo&gt;_xlpm.num_productos_piip,"Inconsistencia",""),""))</f>
        <v>Inconsistencia</v>
      </c>
      <c r="H22" s="130" t="str" cm="1">
        <f t="array" ref="H22">_xlfn.LET(_xlpm.productos_piip,_xlfn._xlws.FILTER(EjecucionPIIP[CodigoProducto],(EjecucionPIIP[Bpin]=B22)*(EjecucionPIIP[Periodo]=A22),""),_xlpm.productos_cuipo,_xlfn.UNIQUE(_xlfn._xlws.FILTER(CUIPO_datos_abiertos[COD_PROGRAMATICO_MGA],(CUIPO_datos_abiertos[BPIN]=B22)*(CUIPO_datos_abiertos[PERIODO]=A22)*(CUIPO_datos_abiertos[ES_PRODUCTO_VALIDO]="VALIDO"),"")),_xlpm.eval,COUNT(_xlfn.MAP(_xlpm.productos_cuipo,_xlfn.LAMBDA(_xlpm.x,FIND(_xlpm.x,_xlfn.TEXTJOIN(",",TRUE,_xlpm.productos_piip))))),_xlpm.num_productos_cuipo,COUNTA(_xlpm.productos_cuipo),_xlpm.num_productos_piip,COUNTA(_xlpm.productos_piip),IF(AND(C22&lt;&gt;"",D22&lt;&gt;"",G22&lt;&gt;"Inconsistencia"),TRANSPOSE(_xlpm.eval),""))</f>
        <v/>
      </c>
      <c r="I22" s="131" t="str">
        <f t="shared" si="0"/>
        <v/>
      </c>
    </row>
    <row r="23" spans="1:9" x14ac:dyDescent="0.3">
      <c r="A23" s="119">
        <v>20260601</v>
      </c>
      <c r="B23" s="120" t="str">
        <v>202600000008145</v>
      </c>
      <c r="C23" s="121" t="str" cm="1">
        <f t="array" ref="C23">_xlfn.TEXTJOIN(", ",TRUE,_xlfn.UNIQUE(_xlfn._xlws.FILTER(CUIPO_datos_abiertos[COD_PROGRAMATICO_MGA],(CUIPO_datos_abiertos[BPIN]=B23)*(CUIPO_datos_abiertos[PERIODO]='CUIPO-PIIP'!A23)*(CUIPO_datos_abiertos[ES_PRODUCTO_VALIDO]="VALIDO"),"")))</f>
        <v>2201084</v>
      </c>
      <c r="D23" s="121" t="str" cm="1">
        <f t="array" ref="D23">_xlfn.TEXTJOIN(", ",TRUE,_xlfn._xlws.FILTER(EjecucionPIIP[CodigoProducto],(EjecucionPIIP[Bpin]='CUIPO-PIIP'!B23)*(EjecucionPIIP[Periodo]='CUIPO-PIIP'!A23),""))</f>
        <v>2201084</v>
      </c>
      <c r="E23" s="117" cm="1">
        <f t="array" ref="E23">_xlfn.LET(_xlpm.productos_cuipo,_xlfn.UNIQUE(_xlfn._xlws.FILTER(CUIPO_datos_abiertos[COD_PROGRAMATICO_MGA],(CUIPO_datos_abiertos[BPIN]=B23)*(CUIPO_datos_abiertos[PERIODO]=A23)*(CUIPO_datos_abiertos[ES_PRODUCTO_VALIDO]="VALIDO"),"")),_xlpm.num_productos_cuipo,COUNTA(_xlpm.productos_cuipo),_xlpm.num_productos_cuipo)</f>
        <v>1</v>
      </c>
      <c r="F23" s="117" cm="1">
        <f t="array" ref="F23">_xlfn.LET(_xlpm.productos_piip,_xlfn._xlws.FILTER(EjecucionPIIP[CodigoProducto],(EjecucionPIIP[Bpin]=B23)*(EjecucionPIIP[Periodo]=A23),""),_xlpm.num_productos_piip,COUNTA(_xlpm.productos_piip),_xlpm.num_productos_piip)</f>
        <v>1</v>
      </c>
      <c r="G23" s="122" t="str" cm="1">
        <f t="array" ref="G23">_xlfn.LET(_xlpm.productos_piip,_xlfn._xlws.FILTER(EjecucionPIIP[CodigoProducto],(EjecucionPIIP[Bpin]=B23)*(EjecucionPIIP[Periodo]=A23),""),_xlpm.productos_cuipo,_xlfn.UNIQUE(_xlfn._xlws.FILTER(CUIPO_datos_abiertos[COD_PROGRAMATICO_MGA],(CUIPO_datos_abiertos[BPIN]=B23)*(CUIPO_datos_abiertos[PERIODO]=A23)*(CUIPO_datos_abiertos[ES_PRODUCTO_VALIDO]="VALIDO"),"")),_xlpm.num_productos_cuipo,COUNTA(_xlpm.productos_cuipo),_xlpm.num_productos_piip,COUNTA(_xlpm.productos_piip),IF(AND(C23&lt;&gt;"",D23&lt;&gt;""),IF(_xlpm.num_productos_cuipo&gt;_xlpm.num_productos_piip,"Inconsistencia",""),""))</f>
        <v/>
      </c>
      <c r="H23" s="130" cm="1">
        <f t="array" ref="H23">_xlfn.LET(_xlpm.productos_piip,_xlfn._xlws.FILTER(EjecucionPIIP[CodigoProducto],(EjecucionPIIP[Bpin]=B23)*(EjecucionPIIP[Periodo]=A23),""),_xlpm.productos_cuipo,_xlfn.UNIQUE(_xlfn._xlws.FILTER(CUIPO_datos_abiertos[COD_PROGRAMATICO_MGA],(CUIPO_datos_abiertos[BPIN]=B23)*(CUIPO_datos_abiertos[PERIODO]=A23)*(CUIPO_datos_abiertos[ES_PRODUCTO_VALIDO]="VALIDO"),"")),_xlpm.eval,COUNT(_xlfn.MAP(_xlpm.productos_cuipo,_xlfn.LAMBDA(_xlpm.x,FIND(_xlpm.x,_xlfn.TEXTJOIN(",",TRUE,_xlpm.productos_piip))))),_xlpm.num_productos_cuipo,COUNTA(_xlpm.productos_cuipo),_xlpm.num_productos_piip,COUNTA(_xlpm.productos_piip),IF(AND(C23&lt;&gt;"",D23&lt;&gt;"",G23&lt;&gt;"Inconsistencia"),TRANSPOSE(_xlpm.eval),""))</f>
        <v>1</v>
      </c>
      <c r="I23" s="131" t="str">
        <f t="shared" si="0"/>
        <v>Coinciden</v>
      </c>
    </row>
    <row r="24" spans="1:9" x14ac:dyDescent="0.3">
      <c r="A24" s="119">
        <v>20260601</v>
      </c>
      <c r="B24" s="120" t="str">
        <v>202600000011619</v>
      </c>
      <c r="C24" s="121" t="str" cm="1">
        <f t="array" ref="C24">_xlfn.TEXTJOIN(", ",TRUE,_xlfn.UNIQUE(_xlfn._xlws.FILTER(CUIPO_datos_abiertos[COD_PROGRAMATICO_MGA],(CUIPO_datos_abiertos[BPIN]=B24)*(CUIPO_datos_abiertos[PERIODO]='CUIPO-PIIP'!A24)*(CUIPO_datos_abiertos[ES_PRODUCTO_VALIDO]="VALIDO"),"")))</f>
        <v>3301053</v>
      </c>
      <c r="D24" s="121" t="str" cm="1">
        <f t="array" ref="D24">_xlfn.TEXTJOIN(", ",TRUE,_xlfn._xlws.FILTER(EjecucionPIIP[CodigoProducto],(EjecucionPIIP[Bpin]='CUIPO-PIIP'!B24)*(EjecucionPIIP[Periodo]='CUIPO-PIIP'!A24),""))</f>
        <v/>
      </c>
      <c r="E24" s="117" cm="1">
        <f t="array" ref="E24">_xlfn.LET(_xlpm.productos_cuipo,_xlfn.UNIQUE(_xlfn._xlws.FILTER(CUIPO_datos_abiertos[COD_PROGRAMATICO_MGA],(CUIPO_datos_abiertos[BPIN]=B24)*(CUIPO_datos_abiertos[PERIODO]=A24)*(CUIPO_datos_abiertos[ES_PRODUCTO_VALIDO]="VALIDO"),"")),_xlpm.num_productos_cuipo,COUNTA(_xlpm.productos_cuipo),_xlpm.num_productos_cuipo)</f>
        <v>1</v>
      </c>
      <c r="F24" s="117" cm="1">
        <f t="array" ref="F24">_xlfn.LET(_xlpm.productos_piip,_xlfn._xlws.FILTER(EjecucionPIIP[CodigoProducto],(EjecucionPIIP[Bpin]=B24)*(EjecucionPIIP[Periodo]=A24),""),_xlpm.num_productos_piip,COUNTA(_xlpm.productos_piip),_xlpm.num_productos_piip)</f>
        <v>1</v>
      </c>
      <c r="G24" s="122" t="str" cm="1">
        <f t="array" ref="G24">_xlfn.LET(_xlpm.productos_piip,_xlfn._xlws.FILTER(EjecucionPIIP[CodigoProducto],(EjecucionPIIP[Bpin]=B24)*(EjecucionPIIP[Periodo]=A24),""),_xlpm.productos_cuipo,_xlfn.UNIQUE(_xlfn._xlws.FILTER(CUIPO_datos_abiertos[COD_PROGRAMATICO_MGA],(CUIPO_datos_abiertos[BPIN]=B24)*(CUIPO_datos_abiertos[PERIODO]=A24)*(CUIPO_datos_abiertos[ES_PRODUCTO_VALIDO]="VALIDO"),"")),_xlpm.num_productos_cuipo,COUNTA(_xlpm.productos_cuipo),_xlpm.num_productos_piip,COUNTA(_xlpm.productos_piip),IF(AND(C24&lt;&gt;"",D24&lt;&gt;""),IF(_xlpm.num_productos_cuipo&gt;_xlpm.num_productos_piip,"Inconsistencia",""),""))</f>
        <v/>
      </c>
      <c r="H24" s="130" t="str" cm="1">
        <f t="array" ref="H24">_xlfn.LET(_xlpm.productos_piip,_xlfn._xlws.FILTER(EjecucionPIIP[CodigoProducto],(EjecucionPIIP[Bpin]=B24)*(EjecucionPIIP[Periodo]=A24),""),_xlpm.productos_cuipo,_xlfn.UNIQUE(_xlfn._xlws.FILTER(CUIPO_datos_abiertos[COD_PROGRAMATICO_MGA],(CUIPO_datos_abiertos[BPIN]=B24)*(CUIPO_datos_abiertos[PERIODO]=A24)*(CUIPO_datos_abiertos[ES_PRODUCTO_VALIDO]="VALIDO"),"")),_xlpm.eval,COUNT(_xlfn.MAP(_xlpm.productos_cuipo,_xlfn.LAMBDA(_xlpm.x,FIND(_xlpm.x,_xlfn.TEXTJOIN(",",TRUE,_xlpm.productos_piip))))),_xlpm.num_productos_cuipo,COUNTA(_xlpm.productos_cuipo),_xlpm.num_productos_piip,COUNTA(_xlpm.productos_piip),IF(AND(C24&lt;&gt;"",D24&lt;&gt;"",G24&lt;&gt;"Inconsistencia"),TRANSPOSE(_xlpm.eval),""))</f>
        <v/>
      </c>
      <c r="I24" s="131" t="str">
        <f t="shared" si="0"/>
        <v/>
      </c>
    </row>
    <row r="25" spans="1:9" x14ac:dyDescent="0.3">
      <c r="A25" s="119">
        <v>20260601</v>
      </c>
      <c r="B25" s="120" t="str">
        <v>202400000000536</v>
      </c>
      <c r="C25" s="121" t="str" cm="1">
        <f t="array" ref="C25">_xlfn.TEXTJOIN(", ",TRUE,_xlfn.UNIQUE(_xlfn._xlws.FILTER(CUIPO_datos_abiertos[COD_PROGRAMATICO_MGA],(CUIPO_datos_abiertos[BPIN]=B25)*(CUIPO_datos_abiertos[PERIODO]='CUIPO-PIIP'!A25)*(CUIPO_datos_abiertos[ES_PRODUCTO_VALIDO]="VALIDO"),"")))</f>
        <v>4502039</v>
      </c>
      <c r="D25" s="121" t="str" cm="1">
        <f t="array" ref="D25">_xlfn.TEXTJOIN(", ",TRUE,_xlfn._xlws.FILTER(EjecucionPIIP[CodigoProducto],(EjecucionPIIP[Bpin]='CUIPO-PIIP'!B25)*(EjecucionPIIP[Periodo]='CUIPO-PIIP'!A25),""))</f>
        <v/>
      </c>
      <c r="E25" s="117" cm="1">
        <f t="array" ref="E25">_xlfn.LET(_xlpm.productos_cuipo,_xlfn.UNIQUE(_xlfn._xlws.FILTER(CUIPO_datos_abiertos[COD_PROGRAMATICO_MGA],(CUIPO_datos_abiertos[BPIN]=B25)*(CUIPO_datos_abiertos[PERIODO]=A25)*(CUIPO_datos_abiertos[ES_PRODUCTO_VALIDO]="VALIDO"),"")),_xlpm.num_productos_cuipo,COUNTA(_xlpm.productos_cuipo),_xlpm.num_productos_cuipo)</f>
        <v>1</v>
      </c>
      <c r="F25" s="117" cm="1">
        <f t="array" ref="F25">_xlfn.LET(_xlpm.productos_piip,_xlfn._xlws.FILTER(EjecucionPIIP[CodigoProducto],(EjecucionPIIP[Bpin]=B25)*(EjecucionPIIP[Periodo]=A25),""),_xlpm.num_productos_piip,COUNTA(_xlpm.productos_piip),_xlpm.num_productos_piip)</f>
        <v>1</v>
      </c>
      <c r="G25" s="122" t="str" cm="1">
        <f t="array" ref="G25">_xlfn.LET(_xlpm.productos_piip,_xlfn._xlws.FILTER(EjecucionPIIP[CodigoProducto],(EjecucionPIIP[Bpin]=B25)*(EjecucionPIIP[Periodo]=A25),""),_xlpm.productos_cuipo,_xlfn.UNIQUE(_xlfn._xlws.FILTER(CUIPO_datos_abiertos[COD_PROGRAMATICO_MGA],(CUIPO_datos_abiertos[BPIN]=B25)*(CUIPO_datos_abiertos[PERIODO]=A25)*(CUIPO_datos_abiertos[ES_PRODUCTO_VALIDO]="VALIDO"),"")),_xlpm.num_productos_cuipo,COUNTA(_xlpm.productos_cuipo),_xlpm.num_productos_piip,COUNTA(_xlpm.productos_piip),IF(AND(C25&lt;&gt;"",D25&lt;&gt;""),IF(_xlpm.num_productos_cuipo&gt;_xlpm.num_productos_piip,"Inconsistencia",""),""))</f>
        <v/>
      </c>
      <c r="H25" s="130" t="str" cm="1">
        <f t="array" ref="H25">_xlfn.LET(_xlpm.productos_piip,_xlfn._xlws.FILTER(EjecucionPIIP[CodigoProducto],(EjecucionPIIP[Bpin]=B25)*(EjecucionPIIP[Periodo]=A25),""),_xlpm.productos_cuipo,_xlfn.UNIQUE(_xlfn._xlws.FILTER(CUIPO_datos_abiertos[COD_PROGRAMATICO_MGA],(CUIPO_datos_abiertos[BPIN]=B25)*(CUIPO_datos_abiertos[PERIODO]=A25)*(CUIPO_datos_abiertos[ES_PRODUCTO_VALIDO]="VALIDO"),"")),_xlpm.eval,COUNT(_xlfn.MAP(_xlpm.productos_cuipo,_xlfn.LAMBDA(_xlpm.x,FIND(_xlpm.x,_xlfn.TEXTJOIN(",",TRUE,_xlpm.productos_piip))))),_xlpm.num_productos_cuipo,COUNTA(_xlpm.productos_cuipo),_xlpm.num_productos_piip,COUNTA(_xlpm.productos_piip),IF(AND(C25&lt;&gt;"",D25&lt;&gt;"",G25&lt;&gt;"Inconsistencia"),TRANSPOSE(_xlpm.eval),""))</f>
        <v/>
      </c>
      <c r="I25" s="131" t="str">
        <f t="shared" si="0"/>
        <v/>
      </c>
    </row>
    <row r="26" spans="1:9" x14ac:dyDescent="0.3">
      <c r="A26" s="119">
        <v>20260601</v>
      </c>
      <c r="B26" s="120" t="str">
        <v>202600000001437</v>
      </c>
      <c r="C26" s="121" t="str" cm="1">
        <f t="array" ref="C26">_xlfn.TEXTJOIN(", ",TRUE,_xlfn.UNIQUE(_xlfn._xlws.FILTER(CUIPO_datos_abiertos[COD_PROGRAMATICO_MGA],(CUIPO_datos_abiertos[BPIN]=B26)*(CUIPO_datos_abiertos[PERIODO]='CUIPO-PIIP'!A26)*(CUIPO_datos_abiertos[ES_PRODUCTO_VALIDO]="VALIDO"),"")))</f>
        <v>2201049</v>
      </c>
      <c r="D26" s="121" t="str" cm="1">
        <f t="array" ref="D26">_xlfn.TEXTJOIN(", ",TRUE,_xlfn._xlws.FILTER(EjecucionPIIP[CodigoProducto],(EjecucionPIIP[Bpin]='CUIPO-PIIP'!B26)*(EjecucionPIIP[Periodo]='CUIPO-PIIP'!A26),""))</f>
        <v>2201049</v>
      </c>
      <c r="E26" s="117" cm="1">
        <f t="array" ref="E26">_xlfn.LET(_xlpm.productos_cuipo,_xlfn.UNIQUE(_xlfn._xlws.FILTER(CUIPO_datos_abiertos[COD_PROGRAMATICO_MGA],(CUIPO_datos_abiertos[BPIN]=B26)*(CUIPO_datos_abiertos[PERIODO]=A26)*(CUIPO_datos_abiertos[ES_PRODUCTO_VALIDO]="VALIDO"),"")),_xlpm.num_productos_cuipo,COUNTA(_xlpm.productos_cuipo),_xlpm.num_productos_cuipo)</f>
        <v>1</v>
      </c>
      <c r="F26" s="117" cm="1">
        <f t="array" ref="F26">_xlfn.LET(_xlpm.productos_piip,_xlfn._xlws.FILTER(EjecucionPIIP[CodigoProducto],(EjecucionPIIP[Bpin]=B26)*(EjecucionPIIP[Periodo]=A26),""),_xlpm.num_productos_piip,COUNTA(_xlpm.productos_piip),_xlpm.num_productos_piip)</f>
        <v>1</v>
      </c>
      <c r="G26" s="122" t="str" cm="1">
        <f t="array" ref="G26">_xlfn.LET(_xlpm.productos_piip,_xlfn._xlws.FILTER(EjecucionPIIP[CodigoProducto],(EjecucionPIIP[Bpin]=B26)*(EjecucionPIIP[Periodo]=A26),""),_xlpm.productos_cuipo,_xlfn.UNIQUE(_xlfn._xlws.FILTER(CUIPO_datos_abiertos[COD_PROGRAMATICO_MGA],(CUIPO_datos_abiertos[BPIN]=B26)*(CUIPO_datos_abiertos[PERIODO]=A26)*(CUIPO_datos_abiertos[ES_PRODUCTO_VALIDO]="VALIDO"),"")),_xlpm.num_productos_cuipo,COUNTA(_xlpm.productos_cuipo),_xlpm.num_productos_piip,COUNTA(_xlpm.productos_piip),IF(AND(C26&lt;&gt;"",D26&lt;&gt;""),IF(_xlpm.num_productos_cuipo&gt;_xlpm.num_productos_piip,"Inconsistencia",""),""))</f>
        <v/>
      </c>
      <c r="H26" s="130" cm="1">
        <f t="array" ref="H26">_xlfn.LET(_xlpm.productos_piip,_xlfn._xlws.FILTER(EjecucionPIIP[CodigoProducto],(EjecucionPIIP[Bpin]=B26)*(EjecucionPIIP[Periodo]=A26),""),_xlpm.productos_cuipo,_xlfn.UNIQUE(_xlfn._xlws.FILTER(CUIPO_datos_abiertos[COD_PROGRAMATICO_MGA],(CUIPO_datos_abiertos[BPIN]=B26)*(CUIPO_datos_abiertos[PERIODO]=A26)*(CUIPO_datos_abiertos[ES_PRODUCTO_VALIDO]="VALIDO"),"")),_xlpm.eval,COUNT(_xlfn.MAP(_xlpm.productos_cuipo,_xlfn.LAMBDA(_xlpm.x,FIND(_xlpm.x,_xlfn.TEXTJOIN(",",TRUE,_xlpm.productos_piip))))),_xlpm.num_productos_cuipo,COUNTA(_xlpm.productos_cuipo),_xlpm.num_productos_piip,COUNTA(_xlpm.productos_piip),IF(AND(C26&lt;&gt;"",D26&lt;&gt;"",G26&lt;&gt;"Inconsistencia"),TRANSPOSE(_xlpm.eval),""))</f>
        <v>1</v>
      </c>
      <c r="I26" s="131" t="str">
        <f t="shared" si="0"/>
        <v>Coinciden</v>
      </c>
    </row>
    <row r="27" spans="1:9" x14ac:dyDescent="0.3">
      <c r="A27" s="119">
        <v>20260601</v>
      </c>
      <c r="B27" s="120" t="str">
        <v>202600000001594</v>
      </c>
      <c r="C27" s="121" t="str" cm="1">
        <f t="array" ref="C27">_xlfn.TEXTJOIN(", ",TRUE,_xlfn.UNIQUE(_xlfn._xlws.FILTER(CUIPO_datos_abiertos[COD_PROGRAMATICO_MGA],(CUIPO_datos_abiertos[BPIN]=B27)*(CUIPO_datos_abiertos[PERIODO]='CUIPO-PIIP'!A27)*(CUIPO_datos_abiertos[ES_PRODUCTO_VALIDO]="VALIDO"),"")))</f>
        <v>3301053</v>
      </c>
      <c r="D27" s="121" t="str" cm="1">
        <f t="array" ref="D27">_xlfn.TEXTJOIN(", ",TRUE,_xlfn._xlws.FILTER(EjecucionPIIP[CodigoProducto],(EjecucionPIIP[Bpin]='CUIPO-PIIP'!B27)*(EjecucionPIIP[Periodo]='CUIPO-PIIP'!A27),""))</f>
        <v>3301053</v>
      </c>
      <c r="E27" s="117" cm="1">
        <f t="array" ref="E27">_xlfn.LET(_xlpm.productos_cuipo,_xlfn.UNIQUE(_xlfn._xlws.FILTER(CUIPO_datos_abiertos[COD_PROGRAMATICO_MGA],(CUIPO_datos_abiertos[BPIN]=B27)*(CUIPO_datos_abiertos[PERIODO]=A27)*(CUIPO_datos_abiertos[ES_PRODUCTO_VALIDO]="VALIDO"),"")),_xlpm.num_productos_cuipo,COUNTA(_xlpm.productos_cuipo),_xlpm.num_productos_cuipo)</f>
        <v>1</v>
      </c>
      <c r="F27" s="117" cm="1">
        <f t="array" ref="F27">_xlfn.LET(_xlpm.productos_piip,_xlfn._xlws.FILTER(EjecucionPIIP[CodigoProducto],(EjecucionPIIP[Bpin]=B27)*(EjecucionPIIP[Periodo]=A27),""),_xlpm.num_productos_piip,COUNTA(_xlpm.productos_piip),_xlpm.num_productos_piip)</f>
        <v>1</v>
      </c>
      <c r="G27" s="122" t="str" cm="1">
        <f t="array" ref="G27">_xlfn.LET(_xlpm.productos_piip,_xlfn._xlws.FILTER(EjecucionPIIP[CodigoProducto],(EjecucionPIIP[Bpin]=B27)*(EjecucionPIIP[Periodo]=A27),""),_xlpm.productos_cuipo,_xlfn.UNIQUE(_xlfn._xlws.FILTER(CUIPO_datos_abiertos[COD_PROGRAMATICO_MGA],(CUIPO_datos_abiertos[BPIN]=B27)*(CUIPO_datos_abiertos[PERIODO]=A27)*(CUIPO_datos_abiertos[ES_PRODUCTO_VALIDO]="VALIDO"),"")),_xlpm.num_productos_cuipo,COUNTA(_xlpm.productos_cuipo),_xlpm.num_productos_piip,COUNTA(_xlpm.productos_piip),IF(AND(C27&lt;&gt;"",D27&lt;&gt;""),IF(_xlpm.num_productos_cuipo&gt;_xlpm.num_productos_piip,"Inconsistencia",""),""))</f>
        <v/>
      </c>
      <c r="H27" s="130" cm="1">
        <f t="array" ref="H27">_xlfn.LET(_xlpm.productos_piip,_xlfn._xlws.FILTER(EjecucionPIIP[CodigoProducto],(EjecucionPIIP[Bpin]=B27)*(EjecucionPIIP[Periodo]=A27),""),_xlpm.productos_cuipo,_xlfn.UNIQUE(_xlfn._xlws.FILTER(CUIPO_datos_abiertos[COD_PROGRAMATICO_MGA],(CUIPO_datos_abiertos[BPIN]=B27)*(CUIPO_datos_abiertos[PERIODO]=A27)*(CUIPO_datos_abiertos[ES_PRODUCTO_VALIDO]="VALIDO"),"")),_xlpm.eval,COUNT(_xlfn.MAP(_xlpm.productos_cuipo,_xlfn.LAMBDA(_xlpm.x,FIND(_xlpm.x,_xlfn.TEXTJOIN(",",TRUE,_xlpm.productos_piip))))),_xlpm.num_productos_cuipo,COUNTA(_xlpm.productos_cuipo),_xlpm.num_productos_piip,COUNTA(_xlpm.productos_piip),IF(AND(C27&lt;&gt;"",D27&lt;&gt;"",G27&lt;&gt;"Inconsistencia"),TRANSPOSE(_xlpm.eval),""))</f>
        <v>1</v>
      </c>
      <c r="I27" s="131" t="str">
        <f t="shared" si="0"/>
        <v>Coinciden</v>
      </c>
    </row>
    <row r="28" spans="1:9" x14ac:dyDescent="0.3">
      <c r="A28" s="119">
        <v>20260601</v>
      </c>
      <c r="B28" s="120" t="str">
        <v>202500000033863</v>
      </c>
      <c r="C28" s="121" t="str" cm="1">
        <f t="array" ref="C28">_xlfn.TEXTJOIN(", ",TRUE,_xlfn.UNIQUE(_xlfn._xlws.FILTER(CUIPO_datos_abiertos[COD_PROGRAMATICO_MGA],(CUIPO_datos_abiertos[BPIN]=B28)*(CUIPO_datos_abiertos[PERIODO]='CUIPO-PIIP'!A28)*(CUIPO_datos_abiertos[ES_PRODUCTO_VALIDO]="VALIDO"),"")))</f>
        <v>2301015</v>
      </c>
      <c r="D28" s="121" t="str" cm="1">
        <f t="array" ref="D28">_xlfn.TEXTJOIN(", ",TRUE,_xlfn._xlws.FILTER(EjecucionPIIP[CodigoProducto],(EjecucionPIIP[Bpin]='CUIPO-PIIP'!B28)*(EjecucionPIIP[Periodo]='CUIPO-PIIP'!A28),""))</f>
        <v/>
      </c>
      <c r="E28" s="117" cm="1">
        <f t="array" ref="E28">_xlfn.LET(_xlpm.productos_cuipo,_xlfn.UNIQUE(_xlfn._xlws.FILTER(CUIPO_datos_abiertos[COD_PROGRAMATICO_MGA],(CUIPO_datos_abiertos[BPIN]=B28)*(CUIPO_datos_abiertos[PERIODO]=A28)*(CUIPO_datos_abiertos[ES_PRODUCTO_VALIDO]="VALIDO"),"")),_xlpm.num_productos_cuipo,COUNTA(_xlpm.productos_cuipo),_xlpm.num_productos_cuipo)</f>
        <v>1</v>
      </c>
      <c r="F28" s="117" cm="1">
        <f t="array" ref="F28">_xlfn.LET(_xlpm.productos_piip,_xlfn._xlws.FILTER(EjecucionPIIP[CodigoProducto],(EjecucionPIIP[Bpin]=B28)*(EjecucionPIIP[Periodo]=A28),""),_xlpm.num_productos_piip,COUNTA(_xlpm.productos_piip),_xlpm.num_productos_piip)</f>
        <v>1</v>
      </c>
      <c r="G28" s="122" t="str" cm="1">
        <f t="array" ref="G28">_xlfn.LET(_xlpm.productos_piip,_xlfn._xlws.FILTER(EjecucionPIIP[CodigoProducto],(EjecucionPIIP[Bpin]=B28)*(EjecucionPIIP[Periodo]=A28),""),_xlpm.productos_cuipo,_xlfn.UNIQUE(_xlfn._xlws.FILTER(CUIPO_datos_abiertos[COD_PROGRAMATICO_MGA],(CUIPO_datos_abiertos[BPIN]=B28)*(CUIPO_datos_abiertos[PERIODO]=A28)*(CUIPO_datos_abiertos[ES_PRODUCTO_VALIDO]="VALIDO"),"")),_xlpm.num_productos_cuipo,COUNTA(_xlpm.productos_cuipo),_xlpm.num_productos_piip,COUNTA(_xlpm.productos_piip),IF(AND(C28&lt;&gt;"",D28&lt;&gt;""),IF(_xlpm.num_productos_cuipo&gt;_xlpm.num_productos_piip,"Inconsistencia",""),""))</f>
        <v/>
      </c>
      <c r="H28" s="130" t="str" cm="1">
        <f t="array" ref="H28">_xlfn.LET(_xlpm.productos_piip,_xlfn._xlws.FILTER(EjecucionPIIP[CodigoProducto],(EjecucionPIIP[Bpin]=B28)*(EjecucionPIIP[Periodo]=A28),""),_xlpm.productos_cuipo,_xlfn.UNIQUE(_xlfn._xlws.FILTER(CUIPO_datos_abiertos[COD_PROGRAMATICO_MGA],(CUIPO_datos_abiertos[BPIN]=B28)*(CUIPO_datos_abiertos[PERIODO]=A28)*(CUIPO_datos_abiertos[ES_PRODUCTO_VALIDO]="VALIDO"),"")),_xlpm.eval,COUNT(_xlfn.MAP(_xlpm.productos_cuipo,_xlfn.LAMBDA(_xlpm.x,FIND(_xlpm.x,_xlfn.TEXTJOIN(",",TRUE,_xlpm.productos_piip))))),_xlpm.num_productos_cuipo,COUNTA(_xlpm.productos_cuipo),_xlpm.num_productos_piip,COUNTA(_xlpm.productos_piip),IF(AND(C28&lt;&gt;"",D28&lt;&gt;"",G28&lt;&gt;"Inconsistencia"),TRANSPOSE(_xlpm.eval),""))</f>
        <v/>
      </c>
      <c r="I28" s="131" t="str">
        <f t="shared" si="0"/>
        <v/>
      </c>
    </row>
    <row r="29" spans="1:9" x14ac:dyDescent="0.3">
      <c r="A29" s="119">
        <v>20260601</v>
      </c>
      <c r="B29" s="120" t="str">
        <v>2024002700131</v>
      </c>
      <c r="C29" s="121" t="str" cm="1">
        <f t="array" ref="C29">_xlfn.TEXTJOIN(", ",TRUE,_xlfn.UNIQUE(_xlfn._xlws.FILTER(CUIPO_datos_abiertos[COD_PROGRAMATICO_MGA],(CUIPO_datos_abiertos[BPIN]=B29)*(CUIPO_datos_abiertos[PERIODO]='CUIPO-PIIP'!A29)*(CUIPO_datos_abiertos[ES_PRODUCTO_VALIDO]="VALIDO"),"")))</f>
        <v>2102058</v>
      </c>
      <c r="D29" s="121" t="str" cm="1">
        <f t="array" ref="D29">_xlfn.TEXTJOIN(", ",TRUE,_xlfn._xlws.FILTER(EjecucionPIIP[CodigoProducto],(EjecucionPIIP[Bpin]='CUIPO-PIIP'!B29)*(EjecucionPIIP[Periodo]='CUIPO-PIIP'!A29),""))</f>
        <v>2102058</v>
      </c>
      <c r="E29" s="117" cm="1">
        <f t="array" ref="E29">_xlfn.LET(_xlpm.productos_cuipo,_xlfn.UNIQUE(_xlfn._xlws.FILTER(CUIPO_datos_abiertos[COD_PROGRAMATICO_MGA],(CUIPO_datos_abiertos[BPIN]=B29)*(CUIPO_datos_abiertos[PERIODO]=A29)*(CUIPO_datos_abiertos[ES_PRODUCTO_VALIDO]="VALIDO"),"")),_xlpm.num_productos_cuipo,COUNTA(_xlpm.productos_cuipo),_xlpm.num_productos_cuipo)</f>
        <v>1</v>
      </c>
      <c r="F29" s="117" cm="1">
        <f t="array" ref="F29">_xlfn.LET(_xlpm.productos_piip,_xlfn._xlws.FILTER(EjecucionPIIP[CodigoProducto],(EjecucionPIIP[Bpin]=B29)*(EjecucionPIIP[Periodo]=A29),""),_xlpm.num_productos_piip,COUNTA(_xlpm.productos_piip),_xlpm.num_productos_piip)</f>
        <v>1</v>
      </c>
      <c r="G29" s="122" t="str" cm="1">
        <f t="array" ref="G29">_xlfn.LET(_xlpm.productos_piip,_xlfn._xlws.FILTER(EjecucionPIIP[CodigoProducto],(EjecucionPIIP[Bpin]=B29)*(EjecucionPIIP[Periodo]=A29),""),_xlpm.productos_cuipo,_xlfn.UNIQUE(_xlfn._xlws.FILTER(CUIPO_datos_abiertos[COD_PROGRAMATICO_MGA],(CUIPO_datos_abiertos[BPIN]=B29)*(CUIPO_datos_abiertos[PERIODO]=A29)*(CUIPO_datos_abiertos[ES_PRODUCTO_VALIDO]="VALIDO"),"")),_xlpm.num_productos_cuipo,COUNTA(_xlpm.productos_cuipo),_xlpm.num_productos_piip,COUNTA(_xlpm.productos_piip),IF(AND(C29&lt;&gt;"",D29&lt;&gt;""),IF(_xlpm.num_productos_cuipo&gt;_xlpm.num_productos_piip,"Inconsistencia",""),""))</f>
        <v/>
      </c>
      <c r="H29" s="130" cm="1">
        <f t="array" ref="H29">_xlfn.LET(_xlpm.productos_piip,_xlfn._xlws.FILTER(EjecucionPIIP[CodigoProducto],(EjecucionPIIP[Bpin]=B29)*(EjecucionPIIP[Periodo]=A29),""),_xlpm.productos_cuipo,_xlfn.UNIQUE(_xlfn._xlws.FILTER(CUIPO_datos_abiertos[COD_PROGRAMATICO_MGA],(CUIPO_datos_abiertos[BPIN]=B29)*(CUIPO_datos_abiertos[PERIODO]=A29)*(CUIPO_datos_abiertos[ES_PRODUCTO_VALIDO]="VALIDO"),"")),_xlpm.eval,COUNT(_xlfn.MAP(_xlpm.productos_cuipo,_xlfn.LAMBDA(_xlpm.x,FIND(_xlpm.x,_xlfn.TEXTJOIN(",",TRUE,_xlpm.productos_piip))))),_xlpm.num_productos_cuipo,COUNTA(_xlpm.productos_cuipo),_xlpm.num_productos_piip,COUNTA(_xlpm.productos_piip),IF(AND(C29&lt;&gt;"",D29&lt;&gt;"",G29&lt;&gt;"Inconsistencia"),TRANSPOSE(_xlpm.eval),""))</f>
        <v>1</v>
      </c>
      <c r="I29" s="131" t="str">
        <f t="shared" si="0"/>
        <v>Coinciden</v>
      </c>
    </row>
    <row r="30" spans="1:9" x14ac:dyDescent="0.3">
      <c r="A30" s="119">
        <v>20260601</v>
      </c>
      <c r="B30" s="120" t="str">
        <v>2024002700095</v>
      </c>
      <c r="C30" s="121" t="str" cm="1">
        <f t="array" ref="C30">_xlfn.TEXTJOIN(", ",TRUE,_xlfn.UNIQUE(_xlfn._xlws.FILTER(CUIPO_datos_abiertos[COD_PROGRAMATICO_MGA],(CUIPO_datos_abiertos[BPIN]=B30)*(CUIPO_datos_abiertos[PERIODO]='CUIPO-PIIP'!A30)*(CUIPO_datos_abiertos[ES_PRODUCTO_VALIDO]="VALIDO"),"")))</f>
        <v>4102001</v>
      </c>
      <c r="D30" s="121" t="str" cm="1">
        <f t="array" ref="D30">_xlfn.TEXTJOIN(", ",TRUE,_xlfn._xlws.FILTER(EjecucionPIIP[CodigoProducto],(EjecucionPIIP[Bpin]='CUIPO-PIIP'!B30)*(EjecucionPIIP[Periodo]='CUIPO-PIIP'!A30),""))</f>
        <v/>
      </c>
      <c r="E30" s="117" cm="1">
        <f t="array" ref="E30">_xlfn.LET(_xlpm.productos_cuipo,_xlfn.UNIQUE(_xlfn._xlws.FILTER(CUIPO_datos_abiertos[COD_PROGRAMATICO_MGA],(CUIPO_datos_abiertos[BPIN]=B30)*(CUIPO_datos_abiertos[PERIODO]=A30)*(CUIPO_datos_abiertos[ES_PRODUCTO_VALIDO]="VALIDO"),"")),_xlpm.num_productos_cuipo,COUNTA(_xlpm.productos_cuipo),_xlpm.num_productos_cuipo)</f>
        <v>1</v>
      </c>
      <c r="F30" s="117" cm="1">
        <f t="array" ref="F30">_xlfn.LET(_xlpm.productos_piip,_xlfn._xlws.FILTER(EjecucionPIIP[CodigoProducto],(EjecucionPIIP[Bpin]=B30)*(EjecucionPIIP[Periodo]=A30),""),_xlpm.num_productos_piip,COUNTA(_xlpm.productos_piip),_xlpm.num_productos_piip)</f>
        <v>1</v>
      </c>
      <c r="G30" s="122" t="str" cm="1">
        <f t="array" ref="G30">_xlfn.LET(_xlpm.productos_piip,_xlfn._xlws.FILTER(EjecucionPIIP[CodigoProducto],(EjecucionPIIP[Bpin]=B30)*(EjecucionPIIP[Periodo]=A30),""),_xlpm.productos_cuipo,_xlfn.UNIQUE(_xlfn._xlws.FILTER(CUIPO_datos_abiertos[COD_PROGRAMATICO_MGA],(CUIPO_datos_abiertos[BPIN]=B30)*(CUIPO_datos_abiertos[PERIODO]=A30)*(CUIPO_datos_abiertos[ES_PRODUCTO_VALIDO]="VALIDO"),"")),_xlpm.num_productos_cuipo,COUNTA(_xlpm.productos_cuipo),_xlpm.num_productos_piip,COUNTA(_xlpm.productos_piip),IF(AND(C30&lt;&gt;"",D30&lt;&gt;""),IF(_xlpm.num_productos_cuipo&gt;_xlpm.num_productos_piip,"Inconsistencia",""),""))</f>
        <v/>
      </c>
      <c r="H30" s="130" t="str" cm="1">
        <f t="array" ref="H30">_xlfn.LET(_xlpm.productos_piip,_xlfn._xlws.FILTER(EjecucionPIIP[CodigoProducto],(EjecucionPIIP[Bpin]=B30)*(EjecucionPIIP[Periodo]=A30),""),_xlpm.productos_cuipo,_xlfn.UNIQUE(_xlfn._xlws.FILTER(CUIPO_datos_abiertos[COD_PROGRAMATICO_MGA],(CUIPO_datos_abiertos[BPIN]=B30)*(CUIPO_datos_abiertos[PERIODO]=A30)*(CUIPO_datos_abiertos[ES_PRODUCTO_VALIDO]="VALIDO"),"")),_xlpm.eval,COUNT(_xlfn.MAP(_xlpm.productos_cuipo,_xlfn.LAMBDA(_xlpm.x,FIND(_xlpm.x,_xlfn.TEXTJOIN(",",TRUE,_xlpm.productos_piip))))),_xlpm.num_productos_cuipo,COUNTA(_xlpm.productos_cuipo),_xlpm.num_productos_piip,COUNTA(_xlpm.productos_piip),IF(AND(C30&lt;&gt;"",D30&lt;&gt;"",G30&lt;&gt;"Inconsistencia"),TRANSPOSE(_xlpm.eval),""))</f>
        <v/>
      </c>
      <c r="I30" s="131" t="str">
        <f t="shared" si="0"/>
        <v/>
      </c>
    </row>
    <row r="31" spans="1:9" x14ac:dyDescent="0.3">
      <c r="A31" s="119">
        <v>20260601</v>
      </c>
      <c r="B31" s="120" t="str">
        <v>2021002700364</v>
      </c>
      <c r="C31" s="121" t="str" cm="1">
        <f t="array" ref="C31">_xlfn.TEXTJOIN(", ",TRUE,_xlfn.UNIQUE(_xlfn._xlws.FILTER(CUIPO_datos_abiertos[COD_PROGRAMATICO_MGA],(CUIPO_datos_abiertos[BPIN]=B31)*(CUIPO_datos_abiertos[PERIODO]='CUIPO-PIIP'!A31)*(CUIPO_datos_abiertos[ES_PRODUCTO_VALIDO]="VALIDO"),"")))</f>
        <v>3502043, 4301009</v>
      </c>
      <c r="D31" s="121" t="str" cm="1">
        <f t="array" ref="D31">_xlfn.TEXTJOIN(", ",TRUE,_xlfn._xlws.FILTER(EjecucionPIIP[CodigoProducto],(EjecucionPIIP[Bpin]='CUIPO-PIIP'!B31)*(EjecucionPIIP[Periodo]='CUIPO-PIIP'!A31),""))</f>
        <v/>
      </c>
      <c r="E31" s="117" cm="1">
        <f t="array" ref="E31">_xlfn.LET(_xlpm.productos_cuipo,_xlfn.UNIQUE(_xlfn._xlws.FILTER(CUIPO_datos_abiertos[COD_PROGRAMATICO_MGA],(CUIPO_datos_abiertos[BPIN]=B31)*(CUIPO_datos_abiertos[PERIODO]=A31)*(CUIPO_datos_abiertos[ES_PRODUCTO_VALIDO]="VALIDO"),"")),_xlpm.num_productos_cuipo,COUNTA(_xlpm.productos_cuipo),_xlpm.num_productos_cuipo)</f>
        <v>2</v>
      </c>
      <c r="F31" s="117" cm="1">
        <f t="array" ref="F31">_xlfn.LET(_xlpm.productos_piip,_xlfn._xlws.FILTER(EjecucionPIIP[CodigoProducto],(EjecucionPIIP[Bpin]=B31)*(EjecucionPIIP[Periodo]=A31),""),_xlpm.num_productos_piip,COUNTA(_xlpm.productos_piip),_xlpm.num_productos_piip)</f>
        <v>1</v>
      </c>
      <c r="G31" s="122" t="str" cm="1">
        <f t="array" ref="G31">_xlfn.LET(_xlpm.productos_piip,_xlfn._xlws.FILTER(EjecucionPIIP[CodigoProducto],(EjecucionPIIP[Bpin]=B31)*(EjecucionPIIP[Periodo]=A31),""),_xlpm.productos_cuipo,_xlfn.UNIQUE(_xlfn._xlws.FILTER(CUIPO_datos_abiertos[COD_PROGRAMATICO_MGA],(CUIPO_datos_abiertos[BPIN]=B31)*(CUIPO_datos_abiertos[PERIODO]=A31)*(CUIPO_datos_abiertos[ES_PRODUCTO_VALIDO]="VALIDO"),"")),_xlpm.num_productos_cuipo,COUNTA(_xlpm.productos_cuipo),_xlpm.num_productos_piip,COUNTA(_xlpm.productos_piip),IF(AND(C31&lt;&gt;"",D31&lt;&gt;""),IF(_xlpm.num_productos_cuipo&gt;_xlpm.num_productos_piip,"Inconsistencia",""),""))</f>
        <v/>
      </c>
      <c r="H31" s="130" t="str" cm="1">
        <f t="array" ref="H31">_xlfn.LET(_xlpm.productos_piip,_xlfn._xlws.FILTER(EjecucionPIIP[CodigoProducto],(EjecucionPIIP[Bpin]=B31)*(EjecucionPIIP[Periodo]=A31),""),_xlpm.productos_cuipo,_xlfn.UNIQUE(_xlfn._xlws.FILTER(CUIPO_datos_abiertos[COD_PROGRAMATICO_MGA],(CUIPO_datos_abiertos[BPIN]=B31)*(CUIPO_datos_abiertos[PERIODO]=A31)*(CUIPO_datos_abiertos[ES_PRODUCTO_VALIDO]="VALIDO"),"")),_xlpm.eval,COUNT(_xlfn.MAP(_xlpm.productos_cuipo,_xlfn.LAMBDA(_xlpm.x,FIND(_xlpm.x,_xlfn.TEXTJOIN(",",TRUE,_xlpm.productos_piip))))),_xlpm.num_productos_cuipo,COUNTA(_xlpm.productos_cuipo),_xlpm.num_productos_piip,COUNTA(_xlpm.productos_piip),IF(AND(C31&lt;&gt;"",D31&lt;&gt;"",G31&lt;&gt;"Inconsistencia"),TRANSPOSE(_xlpm.eval),""))</f>
        <v/>
      </c>
      <c r="I31" s="131" t="str">
        <f t="shared" si="0"/>
        <v/>
      </c>
    </row>
    <row r="32" spans="1:9" ht="27.6" x14ac:dyDescent="0.3">
      <c r="A32" s="119">
        <v>20260601</v>
      </c>
      <c r="B32" s="120" t="str">
        <v>202500000048328</v>
      </c>
      <c r="C32" s="121" t="str" cm="1">
        <f t="array" ref="C32">_xlfn.TEXTJOIN(", ",TRUE,_xlfn.UNIQUE(_xlfn._xlws.FILTER(CUIPO_datos_abiertos[COD_PROGRAMATICO_MGA],(CUIPO_datos_abiertos[BPIN]=B32)*(CUIPO_datos_abiertos[PERIODO]='CUIPO-PIIP'!A32)*(CUIPO_datos_abiertos[ES_PRODUCTO_VALIDO]="VALIDO"),"")))</f>
        <v>3502006</v>
      </c>
      <c r="D32" s="121" t="str" cm="1">
        <f t="array" ref="D32">_xlfn.TEXTJOIN(", ",TRUE,_xlfn._xlws.FILTER(EjecucionPIIP[CodigoProducto],(EjecucionPIIP[Bpin]='CUIPO-PIIP'!B32)*(EjecucionPIIP[Periodo]='CUIPO-PIIP'!A32),""))</f>
        <v>3502007, 3502006, 3502008, 3502003</v>
      </c>
      <c r="E32" s="117" cm="1">
        <f t="array" ref="E32">_xlfn.LET(_xlpm.productos_cuipo,_xlfn.UNIQUE(_xlfn._xlws.FILTER(CUIPO_datos_abiertos[COD_PROGRAMATICO_MGA],(CUIPO_datos_abiertos[BPIN]=B32)*(CUIPO_datos_abiertos[PERIODO]=A32)*(CUIPO_datos_abiertos[ES_PRODUCTO_VALIDO]="VALIDO"),"")),_xlpm.num_productos_cuipo,COUNTA(_xlpm.productos_cuipo),_xlpm.num_productos_cuipo)</f>
        <v>1</v>
      </c>
      <c r="F32" s="117" cm="1">
        <f t="array" ref="F32">_xlfn.LET(_xlpm.productos_piip,_xlfn._xlws.FILTER(EjecucionPIIP[CodigoProducto],(EjecucionPIIP[Bpin]=B32)*(EjecucionPIIP[Periodo]=A32),""),_xlpm.num_productos_piip,COUNTA(_xlpm.productos_piip),_xlpm.num_productos_piip)</f>
        <v>4</v>
      </c>
      <c r="G32" s="122" t="str" cm="1">
        <f t="array" ref="G32">_xlfn.LET(_xlpm.productos_piip,_xlfn._xlws.FILTER(EjecucionPIIP[CodigoProducto],(EjecucionPIIP[Bpin]=B32)*(EjecucionPIIP[Periodo]=A32),""),_xlpm.productos_cuipo,_xlfn.UNIQUE(_xlfn._xlws.FILTER(CUIPO_datos_abiertos[COD_PROGRAMATICO_MGA],(CUIPO_datos_abiertos[BPIN]=B32)*(CUIPO_datos_abiertos[PERIODO]=A32)*(CUIPO_datos_abiertos[ES_PRODUCTO_VALIDO]="VALIDO"),"")),_xlpm.num_productos_cuipo,COUNTA(_xlpm.productos_cuipo),_xlpm.num_productos_piip,COUNTA(_xlpm.productos_piip),IF(AND(C32&lt;&gt;"",D32&lt;&gt;""),IF(_xlpm.num_productos_cuipo&gt;_xlpm.num_productos_piip,"Inconsistencia",""),""))</f>
        <v/>
      </c>
      <c r="H32" s="130" cm="1">
        <f t="array" ref="H32">_xlfn.LET(_xlpm.productos_piip,_xlfn._xlws.FILTER(EjecucionPIIP[CodigoProducto],(EjecucionPIIP[Bpin]=B32)*(EjecucionPIIP[Periodo]=A32),""),_xlpm.productos_cuipo,_xlfn.UNIQUE(_xlfn._xlws.FILTER(CUIPO_datos_abiertos[COD_PROGRAMATICO_MGA],(CUIPO_datos_abiertos[BPIN]=B32)*(CUIPO_datos_abiertos[PERIODO]=A32)*(CUIPO_datos_abiertos[ES_PRODUCTO_VALIDO]="VALIDO"),"")),_xlpm.eval,COUNT(_xlfn.MAP(_xlpm.productos_cuipo,_xlfn.LAMBDA(_xlpm.x,FIND(_xlpm.x,_xlfn.TEXTJOIN(",",TRUE,_xlpm.productos_piip))))),_xlpm.num_productos_cuipo,COUNTA(_xlpm.productos_cuipo),_xlpm.num_productos_piip,COUNTA(_xlpm.productos_piip),IF(AND(C32&lt;&gt;"",D32&lt;&gt;"",G32&lt;&gt;"Inconsistencia"),TRANSPOSE(_xlpm.eval),""))</f>
        <v>1</v>
      </c>
      <c r="I32" s="131" t="str">
        <f t="shared" si="0"/>
        <v>No coinciden todos</v>
      </c>
    </row>
    <row r="33" spans="1:9" x14ac:dyDescent="0.3">
      <c r="A33" s="119">
        <v>20260601</v>
      </c>
      <c r="B33" s="120" t="str">
        <v>2024002700161</v>
      </c>
      <c r="C33" s="121" t="str" cm="1">
        <f t="array" ref="C33">_xlfn.TEXTJOIN(", ",TRUE,_xlfn.UNIQUE(_xlfn._xlws.FILTER(CUIPO_datos_abiertos[COD_PROGRAMATICO_MGA],(CUIPO_datos_abiertos[BPIN]=B33)*(CUIPO_datos_abiertos[PERIODO]='CUIPO-PIIP'!A33)*(CUIPO_datos_abiertos[ES_PRODUCTO_VALIDO]="VALIDO"),"")))</f>
        <v>4599019</v>
      </c>
      <c r="D33" s="121" t="str" cm="1">
        <f t="array" ref="D33">_xlfn.TEXTJOIN(", ",TRUE,_xlfn._xlws.FILTER(EjecucionPIIP[CodigoProducto],(EjecucionPIIP[Bpin]='CUIPO-PIIP'!B33)*(EjecucionPIIP[Periodo]='CUIPO-PIIP'!A33),""))</f>
        <v/>
      </c>
      <c r="E33" s="117" cm="1">
        <f t="array" ref="E33">_xlfn.LET(_xlpm.productos_cuipo,_xlfn.UNIQUE(_xlfn._xlws.FILTER(CUIPO_datos_abiertos[COD_PROGRAMATICO_MGA],(CUIPO_datos_abiertos[BPIN]=B33)*(CUIPO_datos_abiertos[PERIODO]=A33)*(CUIPO_datos_abiertos[ES_PRODUCTO_VALIDO]="VALIDO"),"")),_xlpm.num_productos_cuipo,COUNTA(_xlpm.productos_cuipo),_xlpm.num_productos_cuipo)</f>
        <v>1</v>
      </c>
      <c r="F33" s="117" cm="1">
        <f t="array" ref="F33">_xlfn.LET(_xlpm.productos_piip,_xlfn._xlws.FILTER(EjecucionPIIP[CodigoProducto],(EjecucionPIIP[Bpin]=B33)*(EjecucionPIIP[Periodo]=A33),""),_xlpm.num_productos_piip,COUNTA(_xlpm.productos_piip),_xlpm.num_productos_piip)</f>
        <v>1</v>
      </c>
      <c r="G33" s="122" t="str" cm="1">
        <f t="array" ref="G33">_xlfn.LET(_xlpm.productos_piip,_xlfn._xlws.FILTER(EjecucionPIIP[CodigoProducto],(EjecucionPIIP[Bpin]=B33)*(EjecucionPIIP[Periodo]=A33),""),_xlpm.productos_cuipo,_xlfn.UNIQUE(_xlfn._xlws.FILTER(CUIPO_datos_abiertos[COD_PROGRAMATICO_MGA],(CUIPO_datos_abiertos[BPIN]=B33)*(CUIPO_datos_abiertos[PERIODO]=A33)*(CUIPO_datos_abiertos[ES_PRODUCTO_VALIDO]="VALIDO"),"")),_xlpm.num_productos_cuipo,COUNTA(_xlpm.productos_cuipo),_xlpm.num_productos_piip,COUNTA(_xlpm.productos_piip),IF(AND(C33&lt;&gt;"",D33&lt;&gt;""),IF(_xlpm.num_productos_cuipo&gt;_xlpm.num_productos_piip,"Inconsistencia",""),""))</f>
        <v/>
      </c>
      <c r="H33" s="130" t="str" cm="1">
        <f t="array" ref="H33">_xlfn.LET(_xlpm.productos_piip,_xlfn._xlws.FILTER(EjecucionPIIP[CodigoProducto],(EjecucionPIIP[Bpin]=B33)*(EjecucionPIIP[Periodo]=A33),""),_xlpm.productos_cuipo,_xlfn.UNIQUE(_xlfn._xlws.FILTER(CUIPO_datos_abiertos[COD_PROGRAMATICO_MGA],(CUIPO_datos_abiertos[BPIN]=B33)*(CUIPO_datos_abiertos[PERIODO]=A33)*(CUIPO_datos_abiertos[ES_PRODUCTO_VALIDO]="VALIDO"),"")),_xlpm.eval,COUNT(_xlfn.MAP(_xlpm.productos_cuipo,_xlfn.LAMBDA(_xlpm.x,FIND(_xlpm.x,_xlfn.TEXTJOIN(",",TRUE,_xlpm.productos_piip))))),_xlpm.num_productos_cuipo,COUNTA(_xlpm.productos_cuipo),_xlpm.num_productos_piip,COUNTA(_xlpm.productos_piip),IF(AND(C33&lt;&gt;"",D33&lt;&gt;"",G33&lt;&gt;"Inconsistencia"),TRANSPOSE(_xlpm.eval),""))</f>
        <v/>
      </c>
      <c r="I33" s="131" t="str">
        <f t="shared" si="0"/>
        <v/>
      </c>
    </row>
    <row r="34" spans="1:9" x14ac:dyDescent="0.3">
      <c r="A34" s="119">
        <v>20260601</v>
      </c>
      <c r="B34" s="120" t="str">
        <v>2022002700102</v>
      </c>
      <c r="C34" s="121" t="str" cm="1">
        <f t="array" ref="C34">_xlfn.TEXTJOIN(", ",TRUE,_xlfn.UNIQUE(_xlfn._xlws.FILTER(CUIPO_datos_abiertos[COD_PROGRAMATICO_MGA],(CUIPO_datos_abiertos[BPIN]=B34)*(CUIPO_datos_abiertos[PERIODO]='CUIPO-PIIP'!A34)*(CUIPO_datos_abiertos[ES_PRODUCTO_VALIDO]="VALIDO"),"")))</f>
        <v>3708009</v>
      </c>
      <c r="D34" s="121" t="str" cm="1">
        <f t="array" ref="D34">_xlfn.TEXTJOIN(", ",TRUE,_xlfn._xlws.FILTER(EjecucionPIIP[CodigoProducto],(EjecucionPIIP[Bpin]='CUIPO-PIIP'!B34)*(EjecucionPIIP[Periodo]='CUIPO-PIIP'!A34),""))</f>
        <v/>
      </c>
      <c r="E34" s="117" cm="1">
        <f t="array" ref="E34">_xlfn.LET(_xlpm.productos_cuipo,_xlfn.UNIQUE(_xlfn._xlws.FILTER(CUIPO_datos_abiertos[COD_PROGRAMATICO_MGA],(CUIPO_datos_abiertos[BPIN]=B34)*(CUIPO_datos_abiertos[PERIODO]=A34)*(CUIPO_datos_abiertos[ES_PRODUCTO_VALIDO]="VALIDO"),"")),_xlpm.num_productos_cuipo,COUNTA(_xlpm.productos_cuipo),_xlpm.num_productos_cuipo)</f>
        <v>1</v>
      </c>
      <c r="F34" s="117" cm="1">
        <f t="array" ref="F34">_xlfn.LET(_xlpm.productos_piip,_xlfn._xlws.FILTER(EjecucionPIIP[CodigoProducto],(EjecucionPIIP[Bpin]=B34)*(EjecucionPIIP[Periodo]=A34),""),_xlpm.num_productos_piip,COUNTA(_xlpm.productos_piip),_xlpm.num_productos_piip)</f>
        <v>1</v>
      </c>
      <c r="G34" s="122" t="str" cm="1">
        <f t="array" ref="G34">_xlfn.LET(_xlpm.productos_piip,_xlfn._xlws.FILTER(EjecucionPIIP[CodigoProducto],(EjecucionPIIP[Bpin]=B34)*(EjecucionPIIP[Periodo]=A34),""),_xlpm.productos_cuipo,_xlfn.UNIQUE(_xlfn._xlws.FILTER(CUIPO_datos_abiertos[COD_PROGRAMATICO_MGA],(CUIPO_datos_abiertos[BPIN]=B34)*(CUIPO_datos_abiertos[PERIODO]=A34)*(CUIPO_datos_abiertos[ES_PRODUCTO_VALIDO]="VALIDO"),"")),_xlpm.num_productos_cuipo,COUNTA(_xlpm.productos_cuipo),_xlpm.num_productos_piip,COUNTA(_xlpm.productos_piip),IF(AND(C34&lt;&gt;"",D34&lt;&gt;""),IF(_xlpm.num_productos_cuipo&gt;_xlpm.num_productos_piip,"Inconsistencia",""),""))</f>
        <v/>
      </c>
      <c r="H34" s="130" t="str" cm="1">
        <f t="array" ref="H34">_xlfn.LET(_xlpm.productos_piip,_xlfn._xlws.FILTER(EjecucionPIIP[CodigoProducto],(EjecucionPIIP[Bpin]=B34)*(EjecucionPIIP[Periodo]=A34),""),_xlpm.productos_cuipo,_xlfn.UNIQUE(_xlfn._xlws.FILTER(CUIPO_datos_abiertos[COD_PROGRAMATICO_MGA],(CUIPO_datos_abiertos[BPIN]=B34)*(CUIPO_datos_abiertos[PERIODO]=A34)*(CUIPO_datos_abiertos[ES_PRODUCTO_VALIDO]="VALIDO"),"")),_xlpm.eval,COUNT(_xlfn.MAP(_xlpm.productos_cuipo,_xlfn.LAMBDA(_xlpm.x,FIND(_xlpm.x,_xlfn.TEXTJOIN(",",TRUE,_xlpm.productos_piip))))),_xlpm.num_productos_cuipo,COUNTA(_xlpm.productos_cuipo),_xlpm.num_productos_piip,COUNTA(_xlpm.productos_piip),IF(AND(C34&lt;&gt;"",D34&lt;&gt;"",G34&lt;&gt;"Inconsistencia"),TRANSPOSE(_xlpm.eval),""))</f>
        <v/>
      </c>
      <c r="I34" s="131" t="str">
        <f t="shared" si="0"/>
        <v/>
      </c>
    </row>
    <row r="35" spans="1:9" x14ac:dyDescent="0.3">
      <c r="A35" s="119">
        <v>20260601</v>
      </c>
      <c r="B35" s="120" t="str">
        <v>2023002700021</v>
      </c>
      <c r="C35" s="121" t="str" cm="1">
        <f t="array" ref="C35">_xlfn.TEXTJOIN(", ",TRUE,_xlfn.UNIQUE(_xlfn._xlws.FILTER(CUIPO_datos_abiertos[COD_PROGRAMATICO_MGA],(CUIPO_datos_abiertos[BPIN]=B35)*(CUIPO_datos_abiertos[PERIODO]='CUIPO-PIIP'!A35)*(CUIPO_datos_abiertos[ES_PRODUCTO_VALIDO]="VALIDO"),"")))</f>
        <v>1906030, 1906005</v>
      </c>
      <c r="D35" s="121" t="str" cm="1">
        <f t="array" ref="D35">_xlfn.TEXTJOIN(", ",TRUE,_xlfn._xlws.FILTER(EjecucionPIIP[CodigoProducto],(EjecucionPIIP[Bpin]='CUIPO-PIIP'!B35)*(EjecucionPIIP[Periodo]='CUIPO-PIIP'!A35),""))</f>
        <v>1906030, 1906005</v>
      </c>
      <c r="E35" s="117" cm="1">
        <f t="array" ref="E35">_xlfn.LET(_xlpm.productos_cuipo,_xlfn.UNIQUE(_xlfn._xlws.FILTER(CUIPO_datos_abiertos[COD_PROGRAMATICO_MGA],(CUIPO_datos_abiertos[BPIN]=B35)*(CUIPO_datos_abiertos[PERIODO]=A35)*(CUIPO_datos_abiertos[ES_PRODUCTO_VALIDO]="VALIDO"),"")),_xlpm.num_productos_cuipo,COUNTA(_xlpm.productos_cuipo),_xlpm.num_productos_cuipo)</f>
        <v>2</v>
      </c>
      <c r="F35" s="117" cm="1">
        <f t="array" ref="F35">_xlfn.LET(_xlpm.productos_piip,_xlfn._xlws.FILTER(EjecucionPIIP[CodigoProducto],(EjecucionPIIP[Bpin]=B35)*(EjecucionPIIP[Periodo]=A35),""),_xlpm.num_productos_piip,COUNTA(_xlpm.productos_piip),_xlpm.num_productos_piip)</f>
        <v>2</v>
      </c>
      <c r="G35" s="121" t="str" cm="1">
        <f t="array" ref="G35">_xlfn.LET(_xlpm.productos_piip,_xlfn._xlws.FILTER(EjecucionPIIP[CodigoProducto],(EjecucionPIIP[Bpin]=B35)*(EjecucionPIIP[Periodo]=A35),""),_xlpm.productos_cuipo,_xlfn.UNIQUE(_xlfn._xlws.FILTER(CUIPO_datos_abiertos[COD_PROGRAMATICO_MGA],(CUIPO_datos_abiertos[BPIN]=B35)*(CUIPO_datos_abiertos[PERIODO]=A35)*(CUIPO_datos_abiertos[ES_PRODUCTO_VALIDO]="VALIDO"),"")),_xlpm.num_productos_cuipo,COUNTA(_xlpm.productos_cuipo),_xlpm.num_productos_piip,COUNTA(_xlpm.productos_piip),IF(AND(C35&lt;&gt;"",D35&lt;&gt;""),IF(_xlpm.num_productos_cuipo&gt;_xlpm.num_productos_piip,"Inconsistencia",""),""))</f>
        <v/>
      </c>
      <c r="H35" s="130" cm="1">
        <f t="array" ref="H35">_xlfn.LET(_xlpm.productos_piip,_xlfn._xlws.FILTER(EjecucionPIIP[CodigoProducto],(EjecucionPIIP[Bpin]=B35)*(EjecucionPIIP[Periodo]=A35),""),_xlpm.productos_cuipo,_xlfn.UNIQUE(_xlfn._xlws.FILTER(CUIPO_datos_abiertos[COD_PROGRAMATICO_MGA],(CUIPO_datos_abiertos[BPIN]=B35)*(CUIPO_datos_abiertos[PERIODO]=A35)*(CUIPO_datos_abiertos[ES_PRODUCTO_VALIDO]="VALIDO"),"")),_xlpm.eval,COUNT(_xlfn.MAP(_xlpm.productos_cuipo,_xlfn.LAMBDA(_xlpm.x,FIND(_xlpm.x,_xlfn.TEXTJOIN(",",TRUE,_xlpm.productos_piip))))),_xlpm.num_productos_cuipo,COUNTA(_xlpm.productos_cuipo),_xlpm.num_productos_piip,COUNTA(_xlpm.productos_piip),IF(AND(C35&lt;&gt;"",D35&lt;&gt;"",G35&lt;&gt;"Inconsistencia"),TRANSPOSE(_xlpm.eval),""))</f>
        <v>2</v>
      </c>
      <c r="I35" s="131" t="str">
        <f t="shared" si="0"/>
        <v>Coinciden</v>
      </c>
    </row>
    <row r="36" spans="1:9" x14ac:dyDescent="0.3">
      <c r="A36" s="119">
        <v>20260601</v>
      </c>
      <c r="B36" s="120" t="str">
        <v>2024002700144</v>
      </c>
      <c r="C36" s="121" t="str" cm="1">
        <f t="array" ref="C36">_xlfn.TEXTJOIN(", ",TRUE,_xlfn.UNIQUE(_xlfn._xlws.FILTER(CUIPO_datos_abiertos[COD_PROGRAMATICO_MGA],(CUIPO_datos_abiertos[BPIN]=B36)*(CUIPO_datos_abiertos[PERIODO]='CUIPO-PIIP'!A36)*(CUIPO_datos_abiertos[ES_PRODUCTO_VALIDO]="VALIDO"),"")))</f>
        <v>2102058</v>
      </c>
      <c r="D36" s="121" t="str" cm="1">
        <f t="array" ref="D36">_xlfn.TEXTJOIN(", ",TRUE,_xlfn._xlws.FILTER(EjecucionPIIP[CodigoProducto],(EjecucionPIIP[Bpin]='CUIPO-PIIP'!B36)*(EjecucionPIIP[Periodo]='CUIPO-PIIP'!A36),""))</f>
        <v/>
      </c>
      <c r="E36" s="117" cm="1">
        <f t="array" ref="E36">_xlfn.LET(_xlpm.productos_cuipo,_xlfn.UNIQUE(_xlfn._xlws.FILTER(CUIPO_datos_abiertos[COD_PROGRAMATICO_MGA],(CUIPO_datos_abiertos[BPIN]=B36)*(CUIPO_datos_abiertos[PERIODO]=A36)*(CUIPO_datos_abiertos[ES_PRODUCTO_VALIDO]="VALIDO"),"")),_xlpm.num_productos_cuipo,COUNTA(_xlpm.productos_cuipo),_xlpm.num_productos_cuipo)</f>
        <v>1</v>
      </c>
      <c r="F36" s="117" cm="1">
        <f t="array" ref="F36">_xlfn.LET(_xlpm.productos_piip,_xlfn._xlws.FILTER(EjecucionPIIP[CodigoProducto],(EjecucionPIIP[Bpin]=B36)*(EjecucionPIIP[Periodo]=A36),""),_xlpm.num_productos_piip,COUNTA(_xlpm.productos_piip),_xlpm.num_productos_piip)</f>
        <v>1</v>
      </c>
      <c r="G36" s="122" t="str" cm="1">
        <f t="array" ref="G36">_xlfn.LET(_xlpm.productos_piip,_xlfn._xlws.FILTER(EjecucionPIIP[CodigoProducto],(EjecucionPIIP[Bpin]=B36)*(EjecucionPIIP[Periodo]=A36),""),_xlpm.productos_cuipo,_xlfn.UNIQUE(_xlfn._xlws.FILTER(CUIPO_datos_abiertos[COD_PROGRAMATICO_MGA],(CUIPO_datos_abiertos[BPIN]=B36)*(CUIPO_datos_abiertos[PERIODO]=A36)*(CUIPO_datos_abiertos[ES_PRODUCTO_VALIDO]="VALIDO"),"")),_xlpm.num_productos_cuipo,COUNTA(_xlpm.productos_cuipo),_xlpm.num_productos_piip,COUNTA(_xlpm.productos_piip),IF(AND(C36&lt;&gt;"",D36&lt;&gt;""),IF(_xlpm.num_productos_cuipo&gt;_xlpm.num_productos_piip,"Inconsistencia",""),""))</f>
        <v/>
      </c>
      <c r="H36" s="130" t="str" cm="1">
        <f t="array" ref="H36">_xlfn.LET(_xlpm.productos_piip,_xlfn._xlws.FILTER(EjecucionPIIP[CodigoProducto],(EjecucionPIIP[Bpin]=B36)*(EjecucionPIIP[Periodo]=A36),""),_xlpm.productos_cuipo,_xlfn.UNIQUE(_xlfn._xlws.FILTER(CUIPO_datos_abiertos[COD_PROGRAMATICO_MGA],(CUIPO_datos_abiertos[BPIN]=B36)*(CUIPO_datos_abiertos[PERIODO]=A36)*(CUIPO_datos_abiertos[ES_PRODUCTO_VALIDO]="VALIDO"),"")),_xlpm.eval,COUNT(_xlfn.MAP(_xlpm.productos_cuipo,_xlfn.LAMBDA(_xlpm.x,FIND(_xlpm.x,_xlfn.TEXTJOIN(",",TRUE,_xlpm.productos_piip))))),_xlpm.num_productos_cuipo,COUNTA(_xlpm.productos_cuipo),_xlpm.num_productos_piip,COUNTA(_xlpm.productos_piip),IF(AND(C36&lt;&gt;"",D36&lt;&gt;"",G36&lt;&gt;"Inconsistencia"),TRANSPOSE(_xlpm.eval),""))</f>
        <v/>
      </c>
      <c r="I36" s="131" t="str">
        <f t="shared" si="0"/>
        <v/>
      </c>
    </row>
    <row r="37" spans="1:9" x14ac:dyDescent="0.3">
      <c r="A37" s="119">
        <v>20260601</v>
      </c>
      <c r="B37" s="120" t="str">
        <v>202600000013525</v>
      </c>
      <c r="C37" s="121" t="str" cm="1">
        <f t="array" ref="C37">_xlfn.TEXTJOIN(", ",TRUE,_xlfn.UNIQUE(_xlfn._xlws.FILTER(CUIPO_datos_abiertos[COD_PROGRAMATICO_MGA],(CUIPO_datos_abiertos[BPIN]=B37)*(CUIPO_datos_abiertos[PERIODO]='CUIPO-PIIP'!A37)*(CUIPO_datos_abiertos[ES_PRODUCTO_VALIDO]="VALIDO"),"")))</f>
        <v>3301053</v>
      </c>
      <c r="D37" s="121" t="str" cm="1">
        <f t="array" ref="D37">_xlfn.TEXTJOIN(", ",TRUE,_xlfn._xlws.FILTER(EjecucionPIIP[CodigoProducto],(EjecucionPIIP[Bpin]='CUIPO-PIIP'!B37)*(EjecucionPIIP[Periodo]='CUIPO-PIIP'!A37),""))</f>
        <v/>
      </c>
      <c r="E37" s="117" cm="1">
        <f t="array" ref="E37">_xlfn.LET(_xlpm.productos_cuipo,_xlfn.UNIQUE(_xlfn._xlws.FILTER(CUIPO_datos_abiertos[COD_PROGRAMATICO_MGA],(CUIPO_datos_abiertos[BPIN]=B37)*(CUIPO_datos_abiertos[PERIODO]=A37)*(CUIPO_datos_abiertos[ES_PRODUCTO_VALIDO]="VALIDO"),"")),_xlpm.num_productos_cuipo,COUNTA(_xlpm.productos_cuipo),_xlpm.num_productos_cuipo)</f>
        <v>1</v>
      </c>
      <c r="F37" s="117" cm="1">
        <f t="array" ref="F37">_xlfn.LET(_xlpm.productos_piip,_xlfn._xlws.FILTER(EjecucionPIIP[CodigoProducto],(EjecucionPIIP[Bpin]=B37)*(EjecucionPIIP[Periodo]=A37),""),_xlpm.num_productos_piip,COUNTA(_xlpm.productos_piip),_xlpm.num_productos_piip)</f>
        <v>1</v>
      </c>
      <c r="G37" s="122" t="str" cm="1">
        <f t="array" ref="G37">_xlfn.LET(_xlpm.productos_piip,_xlfn._xlws.FILTER(EjecucionPIIP[CodigoProducto],(EjecucionPIIP[Bpin]=B37)*(EjecucionPIIP[Periodo]=A37),""),_xlpm.productos_cuipo,_xlfn.UNIQUE(_xlfn._xlws.FILTER(CUIPO_datos_abiertos[COD_PROGRAMATICO_MGA],(CUIPO_datos_abiertos[BPIN]=B37)*(CUIPO_datos_abiertos[PERIODO]=A37)*(CUIPO_datos_abiertos[ES_PRODUCTO_VALIDO]="VALIDO"),"")),_xlpm.num_productos_cuipo,COUNTA(_xlpm.productos_cuipo),_xlpm.num_productos_piip,COUNTA(_xlpm.productos_piip),IF(AND(C37&lt;&gt;"",D37&lt;&gt;""),IF(_xlpm.num_productos_cuipo&gt;_xlpm.num_productos_piip,"Inconsistencia",""),""))</f>
        <v/>
      </c>
      <c r="H37" s="130" t="str" cm="1">
        <f t="array" ref="H37">_xlfn.LET(_xlpm.productos_piip,_xlfn._xlws.FILTER(EjecucionPIIP[CodigoProducto],(EjecucionPIIP[Bpin]=B37)*(EjecucionPIIP[Periodo]=A37),""),_xlpm.productos_cuipo,_xlfn.UNIQUE(_xlfn._xlws.FILTER(CUIPO_datos_abiertos[COD_PROGRAMATICO_MGA],(CUIPO_datos_abiertos[BPIN]=B37)*(CUIPO_datos_abiertos[PERIODO]=A37)*(CUIPO_datos_abiertos[ES_PRODUCTO_VALIDO]="VALIDO"),"")),_xlpm.eval,COUNT(_xlfn.MAP(_xlpm.productos_cuipo,_xlfn.LAMBDA(_xlpm.x,FIND(_xlpm.x,_xlfn.TEXTJOIN(",",TRUE,_xlpm.productos_piip))))),_xlpm.num_productos_cuipo,COUNTA(_xlpm.productos_cuipo),_xlpm.num_productos_piip,COUNTA(_xlpm.productos_piip),IF(AND(C37&lt;&gt;"",D37&lt;&gt;"",G37&lt;&gt;"Inconsistencia"),TRANSPOSE(_xlpm.eval),""))</f>
        <v/>
      </c>
      <c r="I37" s="131" t="str">
        <f t="shared" si="0"/>
        <v/>
      </c>
    </row>
    <row r="38" spans="1:9" x14ac:dyDescent="0.3">
      <c r="A38" s="119">
        <v>20260601</v>
      </c>
      <c r="B38" s="120" t="str">
        <v>202500000049928</v>
      </c>
      <c r="C38" s="121" t="str" cm="1">
        <f t="array" ref="C38">_xlfn.TEXTJOIN(", ",TRUE,_xlfn.UNIQUE(_xlfn._xlws.FILTER(CUIPO_datos_abiertos[COD_PROGRAMATICO_MGA],(CUIPO_datos_abiertos[BPIN]=B38)*(CUIPO_datos_abiertos[PERIODO]='CUIPO-PIIP'!A38)*(CUIPO_datos_abiertos[ES_PRODUCTO_VALIDO]="VALIDO"),"")))</f>
        <v>2302024</v>
      </c>
      <c r="D38" s="121" t="str" cm="1">
        <f t="array" ref="D38">_xlfn.TEXTJOIN(", ",TRUE,_xlfn._xlws.FILTER(EjecucionPIIP[CodigoProducto],(EjecucionPIIP[Bpin]='CUIPO-PIIP'!B38)*(EjecucionPIIP[Periodo]='CUIPO-PIIP'!A38),""))</f>
        <v>2302024</v>
      </c>
      <c r="E38" s="117" cm="1">
        <f t="array" ref="E38">_xlfn.LET(_xlpm.productos_cuipo,_xlfn.UNIQUE(_xlfn._xlws.FILTER(CUIPO_datos_abiertos[COD_PROGRAMATICO_MGA],(CUIPO_datos_abiertos[BPIN]=B38)*(CUIPO_datos_abiertos[PERIODO]=A38)*(CUIPO_datos_abiertos[ES_PRODUCTO_VALIDO]="VALIDO"),"")),_xlpm.num_productos_cuipo,COUNTA(_xlpm.productos_cuipo),_xlpm.num_productos_cuipo)</f>
        <v>1</v>
      </c>
      <c r="F38" s="117" cm="1">
        <f t="array" ref="F38">_xlfn.LET(_xlpm.productos_piip,_xlfn._xlws.FILTER(EjecucionPIIP[CodigoProducto],(EjecucionPIIP[Bpin]=B38)*(EjecucionPIIP[Periodo]=A38),""),_xlpm.num_productos_piip,COUNTA(_xlpm.productos_piip),_xlpm.num_productos_piip)</f>
        <v>1</v>
      </c>
      <c r="G38" s="122" t="str" cm="1">
        <f t="array" ref="G38">_xlfn.LET(_xlpm.productos_piip,_xlfn._xlws.FILTER(EjecucionPIIP[CodigoProducto],(EjecucionPIIP[Bpin]=B38)*(EjecucionPIIP[Periodo]=A38),""),_xlpm.productos_cuipo,_xlfn.UNIQUE(_xlfn._xlws.FILTER(CUIPO_datos_abiertos[COD_PROGRAMATICO_MGA],(CUIPO_datos_abiertos[BPIN]=B38)*(CUIPO_datos_abiertos[PERIODO]=A38)*(CUIPO_datos_abiertos[ES_PRODUCTO_VALIDO]="VALIDO"),"")),_xlpm.num_productos_cuipo,COUNTA(_xlpm.productos_cuipo),_xlpm.num_productos_piip,COUNTA(_xlpm.productos_piip),IF(AND(C38&lt;&gt;"",D38&lt;&gt;""),IF(_xlpm.num_productos_cuipo&gt;_xlpm.num_productos_piip,"Inconsistencia",""),""))</f>
        <v/>
      </c>
      <c r="H38" s="130" cm="1">
        <f t="array" ref="H38">_xlfn.LET(_xlpm.productos_piip,_xlfn._xlws.FILTER(EjecucionPIIP[CodigoProducto],(EjecucionPIIP[Bpin]=B38)*(EjecucionPIIP[Periodo]=A38),""),_xlpm.productos_cuipo,_xlfn.UNIQUE(_xlfn._xlws.FILTER(CUIPO_datos_abiertos[COD_PROGRAMATICO_MGA],(CUIPO_datos_abiertos[BPIN]=B38)*(CUIPO_datos_abiertos[PERIODO]=A38)*(CUIPO_datos_abiertos[ES_PRODUCTO_VALIDO]="VALIDO"),"")),_xlpm.eval,COUNT(_xlfn.MAP(_xlpm.productos_cuipo,_xlfn.LAMBDA(_xlpm.x,FIND(_xlpm.x,_xlfn.TEXTJOIN(",",TRUE,_xlpm.productos_piip))))),_xlpm.num_productos_cuipo,COUNTA(_xlpm.productos_cuipo),_xlpm.num_productos_piip,COUNTA(_xlpm.productos_piip),IF(AND(C38&lt;&gt;"",D38&lt;&gt;"",G38&lt;&gt;"Inconsistencia"),TRANSPOSE(_xlpm.eval),""))</f>
        <v>1</v>
      </c>
      <c r="I38" s="131" t="str">
        <f t="shared" si="0"/>
        <v>Coinciden</v>
      </c>
    </row>
    <row r="39" spans="1:9" x14ac:dyDescent="0.3">
      <c r="A39" s="119">
        <v>20260601</v>
      </c>
      <c r="B39" s="120" t="str">
        <v>2024002700084</v>
      </c>
      <c r="C39" s="121" t="str" cm="1">
        <f t="array" ref="C39">_xlfn.TEXTJOIN(", ",TRUE,_xlfn.UNIQUE(_xlfn._xlws.FILTER(CUIPO_datos_abiertos[COD_PROGRAMATICO_MGA],(CUIPO_datos_abiertos[BPIN]=B39)*(CUIPO_datos_abiertos[PERIODO]='CUIPO-PIIP'!A39)*(CUIPO_datos_abiertos[ES_PRODUCTO_VALIDO]="VALIDO"),"")))</f>
        <v>4501079</v>
      </c>
      <c r="D39" s="121" t="str" cm="1">
        <f t="array" ref="D39">_xlfn.TEXTJOIN(", ",TRUE,_xlfn._xlws.FILTER(EjecucionPIIP[CodigoProducto],(EjecucionPIIP[Bpin]='CUIPO-PIIP'!B39)*(EjecucionPIIP[Periodo]='CUIPO-PIIP'!A39),""))</f>
        <v/>
      </c>
      <c r="E39" s="117" cm="1">
        <f t="array" ref="E39">_xlfn.LET(_xlpm.productos_cuipo,_xlfn.UNIQUE(_xlfn._xlws.FILTER(CUIPO_datos_abiertos[COD_PROGRAMATICO_MGA],(CUIPO_datos_abiertos[BPIN]=B39)*(CUIPO_datos_abiertos[PERIODO]=A39)*(CUIPO_datos_abiertos[ES_PRODUCTO_VALIDO]="VALIDO"),"")),_xlpm.num_productos_cuipo,COUNTA(_xlpm.productos_cuipo),_xlpm.num_productos_cuipo)</f>
        <v>1</v>
      </c>
      <c r="F39" s="117" cm="1">
        <f t="array" ref="F39">_xlfn.LET(_xlpm.productos_piip,_xlfn._xlws.FILTER(EjecucionPIIP[CodigoProducto],(EjecucionPIIP[Bpin]=B39)*(EjecucionPIIP[Periodo]=A39),""),_xlpm.num_productos_piip,COUNTA(_xlpm.productos_piip),_xlpm.num_productos_piip)</f>
        <v>1</v>
      </c>
      <c r="G39" s="122" t="str" cm="1">
        <f t="array" ref="G39">_xlfn.LET(_xlpm.productos_piip,_xlfn._xlws.FILTER(EjecucionPIIP[CodigoProducto],(EjecucionPIIP[Bpin]=B39)*(EjecucionPIIP[Periodo]=A39),""),_xlpm.productos_cuipo,_xlfn.UNIQUE(_xlfn._xlws.FILTER(CUIPO_datos_abiertos[COD_PROGRAMATICO_MGA],(CUIPO_datos_abiertos[BPIN]=B39)*(CUIPO_datos_abiertos[PERIODO]=A39)*(CUIPO_datos_abiertos[ES_PRODUCTO_VALIDO]="VALIDO"),"")),_xlpm.num_productos_cuipo,COUNTA(_xlpm.productos_cuipo),_xlpm.num_productos_piip,COUNTA(_xlpm.productos_piip),IF(AND(C39&lt;&gt;"",D39&lt;&gt;""),IF(_xlpm.num_productos_cuipo&gt;_xlpm.num_productos_piip,"Inconsistencia",""),""))</f>
        <v/>
      </c>
      <c r="H39" s="130" t="str" cm="1">
        <f t="array" ref="H39">_xlfn.LET(_xlpm.productos_piip,_xlfn._xlws.FILTER(EjecucionPIIP[CodigoProducto],(EjecucionPIIP[Bpin]=B39)*(EjecucionPIIP[Periodo]=A39),""),_xlpm.productos_cuipo,_xlfn.UNIQUE(_xlfn._xlws.FILTER(CUIPO_datos_abiertos[COD_PROGRAMATICO_MGA],(CUIPO_datos_abiertos[BPIN]=B39)*(CUIPO_datos_abiertos[PERIODO]=A39)*(CUIPO_datos_abiertos[ES_PRODUCTO_VALIDO]="VALIDO"),"")),_xlpm.eval,COUNT(_xlfn.MAP(_xlpm.productos_cuipo,_xlfn.LAMBDA(_xlpm.x,FIND(_xlpm.x,_xlfn.TEXTJOIN(",",TRUE,_xlpm.productos_piip))))),_xlpm.num_productos_cuipo,COUNTA(_xlpm.productos_cuipo),_xlpm.num_productos_piip,COUNTA(_xlpm.productos_piip),IF(AND(C39&lt;&gt;"",D39&lt;&gt;"",G39&lt;&gt;"Inconsistencia"),TRANSPOSE(_xlpm.eval),""))</f>
        <v/>
      </c>
      <c r="I39" s="131" t="str">
        <f t="shared" si="0"/>
        <v/>
      </c>
    </row>
    <row r="40" spans="1:9" x14ac:dyDescent="0.3">
      <c r="A40" s="119">
        <v>20260601</v>
      </c>
      <c r="B40" s="120" t="str">
        <v>202500000049935</v>
      </c>
      <c r="C40" s="121" t="str" cm="1">
        <f t="array" ref="C40">_xlfn.TEXTJOIN(", ",TRUE,_xlfn.UNIQUE(_xlfn._xlws.FILTER(CUIPO_datos_abiertos[COD_PROGRAMATICO_MGA],(CUIPO_datos_abiertos[BPIN]=B40)*(CUIPO_datos_abiertos[PERIODO]='CUIPO-PIIP'!A40)*(CUIPO_datos_abiertos[ES_PRODUCTO_VALIDO]="VALIDO"),"")))</f>
        <v>3301054</v>
      </c>
      <c r="D40" s="121" t="str" cm="1">
        <f t="array" ref="D40">_xlfn.TEXTJOIN(", ",TRUE,_xlfn._xlws.FILTER(EjecucionPIIP[CodigoProducto],(EjecucionPIIP[Bpin]='CUIPO-PIIP'!B40)*(EjecucionPIIP[Periodo]='CUIPO-PIIP'!A40),""))</f>
        <v>3301059</v>
      </c>
      <c r="E40" s="117" cm="1">
        <f t="array" ref="E40">_xlfn.LET(_xlpm.productos_cuipo,_xlfn.UNIQUE(_xlfn._xlws.FILTER(CUIPO_datos_abiertos[COD_PROGRAMATICO_MGA],(CUIPO_datos_abiertos[BPIN]=B40)*(CUIPO_datos_abiertos[PERIODO]=A40)*(CUIPO_datos_abiertos[ES_PRODUCTO_VALIDO]="VALIDO"),"")),_xlpm.num_productos_cuipo,COUNTA(_xlpm.productos_cuipo),_xlpm.num_productos_cuipo)</f>
        <v>1</v>
      </c>
      <c r="F40" s="117" cm="1">
        <f t="array" ref="F40">_xlfn.LET(_xlpm.productos_piip,_xlfn._xlws.FILTER(EjecucionPIIP[CodigoProducto],(EjecucionPIIP[Bpin]=B40)*(EjecucionPIIP[Periodo]=A40),""),_xlpm.num_productos_piip,COUNTA(_xlpm.productos_piip),_xlpm.num_productos_piip)</f>
        <v>1</v>
      </c>
      <c r="G40" s="122" t="str" cm="1">
        <f t="array" ref="G40">_xlfn.LET(_xlpm.productos_piip,_xlfn._xlws.FILTER(EjecucionPIIP[CodigoProducto],(EjecucionPIIP[Bpin]=B40)*(EjecucionPIIP[Periodo]=A40),""),_xlpm.productos_cuipo,_xlfn.UNIQUE(_xlfn._xlws.FILTER(CUIPO_datos_abiertos[COD_PROGRAMATICO_MGA],(CUIPO_datos_abiertos[BPIN]=B40)*(CUIPO_datos_abiertos[PERIODO]=A40)*(CUIPO_datos_abiertos[ES_PRODUCTO_VALIDO]="VALIDO"),"")),_xlpm.num_productos_cuipo,COUNTA(_xlpm.productos_cuipo),_xlpm.num_productos_piip,COUNTA(_xlpm.productos_piip),IF(AND(C40&lt;&gt;"",D40&lt;&gt;""),IF(_xlpm.num_productos_cuipo&gt;_xlpm.num_productos_piip,"Inconsistencia",""),""))</f>
        <v/>
      </c>
      <c r="H40" s="130" cm="1">
        <f t="array" ref="H40">_xlfn.LET(_xlpm.productos_piip,_xlfn._xlws.FILTER(EjecucionPIIP[CodigoProducto],(EjecucionPIIP[Bpin]=B40)*(EjecucionPIIP[Periodo]=A40),""),_xlpm.productos_cuipo,_xlfn.UNIQUE(_xlfn._xlws.FILTER(CUIPO_datos_abiertos[COD_PROGRAMATICO_MGA],(CUIPO_datos_abiertos[BPIN]=B40)*(CUIPO_datos_abiertos[PERIODO]=A40)*(CUIPO_datos_abiertos[ES_PRODUCTO_VALIDO]="VALIDO"),"")),_xlpm.eval,COUNT(_xlfn.MAP(_xlpm.productos_cuipo,_xlfn.LAMBDA(_xlpm.x,FIND(_xlpm.x,_xlfn.TEXTJOIN(",",TRUE,_xlpm.productos_piip))))),_xlpm.num_productos_cuipo,COUNTA(_xlpm.productos_cuipo),_xlpm.num_productos_piip,COUNTA(_xlpm.productos_piip),IF(AND(C40&lt;&gt;"",D40&lt;&gt;"",G40&lt;&gt;"Inconsistencia"),TRANSPOSE(_xlpm.eval),""))</f>
        <v>0</v>
      </c>
      <c r="I40" s="131" t="str">
        <f t="shared" si="0"/>
        <v>No coinciden</v>
      </c>
    </row>
    <row r="41" spans="1:9" x14ac:dyDescent="0.3">
      <c r="A41" s="119">
        <v>20260601</v>
      </c>
      <c r="B41" s="120" t="str">
        <v>202600000006916</v>
      </c>
      <c r="C41" s="121" t="str" cm="1">
        <f t="array" ref="C41">_xlfn.TEXTJOIN(", ",TRUE,_xlfn.UNIQUE(_xlfn._xlws.FILTER(CUIPO_datos_abiertos[COD_PROGRAMATICO_MGA],(CUIPO_datos_abiertos[BPIN]=B41)*(CUIPO_datos_abiertos[PERIODO]='CUIPO-PIIP'!A41)*(CUIPO_datos_abiertos[ES_PRODUCTO_VALIDO]="VALIDO"),"")))</f>
        <v>2201071</v>
      </c>
      <c r="D41" s="121" t="str" cm="1">
        <f t="array" ref="D41">_xlfn.TEXTJOIN(", ",TRUE,_xlfn._xlws.FILTER(EjecucionPIIP[CodigoProducto],(EjecucionPIIP[Bpin]='CUIPO-PIIP'!B41)*(EjecucionPIIP[Periodo]='CUIPO-PIIP'!A41),""))</f>
        <v>2201018</v>
      </c>
      <c r="E41" s="117" cm="1">
        <f t="array" ref="E41">_xlfn.LET(_xlpm.productos_cuipo,_xlfn.UNIQUE(_xlfn._xlws.FILTER(CUIPO_datos_abiertos[COD_PROGRAMATICO_MGA],(CUIPO_datos_abiertos[BPIN]=B41)*(CUIPO_datos_abiertos[PERIODO]=A41)*(CUIPO_datos_abiertos[ES_PRODUCTO_VALIDO]="VALIDO"),"")),_xlpm.num_productos_cuipo,COUNTA(_xlpm.productos_cuipo),_xlpm.num_productos_cuipo)</f>
        <v>1</v>
      </c>
      <c r="F41" s="117" cm="1">
        <f t="array" ref="F41">_xlfn.LET(_xlpm.productos_piip,_xlfn._xlws.FILTER(EjecucionPIIP[CodigoProducto],(EjecucionPIIP[Bpin]=B41)*(EjecucionPIIP[Periodo]=A41),""),_xlpm.num_productos_piip,COUNTA(_xlpm.productos_piip),_xlpm.num_productos_piip)</f>
        <v>1</v>
      </c>
      <c r="G41" s="122" t="str" cm="1">
        <f t="array" ref="G41">_xlfn.LET(_xlpm.productos_piip,_xlfn._xlws.FILTER(EjecucionPIIP[CodigoProducto],(EjecucionPIIP[Bpin]=B41)*(EjecucionPIIP[Periodo]=A41),""),_xlpm.productos_cuipo,_xlfn.UNIQUE(_xlfn._xlws.FILTER(CUIPO_datos_abiertos[COD_PROGRAMATICO_MGA],(CUIPO_datos_abiertos[BPIN]=B41)*(CUIPO_datos_abiertos[PERIODO]=A41)*(CUIPO_datos_abiertos[ES_PRODUCTO_VALIDO]="VALIDO"),"")),_xlpm.num_productos_cuipo,COUNTA(_xlpm.productos_cuipo),_xlpm.num_productos_piip,COUNTA(_xlpm.productos_piip),IF(AND(C41&lt;&gt;"",D41&lt;&gt;""),IF(_xlpm.num_productos_cuipo&gt;_xlpm.num_productos_piip,"Inconsistencia",""),""))</f>
        <v/>
      </c>
      <c r="H41" s="130" cm="1">
        <f t="array" ref="H41">_xlfn.LET(_xlpm.productos_piip,_xlfn._xlws.FILTER(EjecucionPIIP[CodigoProducto],(EjecucionPIIP[Bpin]=B41)*(EjecucionPIIP[Periodo]=A41),""),_xlpm.productos_cuipo,_xlfn.UNIQUE(_xlfn._xlws.FILTER(CUIPO_datos_abiertos[COD_PROGRAMATICO_MGA],(CUIPO_datos_abiertos[BPIN]=B41)*(CUIPO_datos_abiertos[PERIODO]=A41)*(CUIPO_datos_abiertos[ES_PRODUCTO_VALIDO]="VALIDO"),"")),_xlpm.eval,COUNT(_xlfn.MAP(_xlpm.productos_cuipo,_xlfn.LAMBDA(_xlpm.x,FIND(_xlpm.x,_xlfn.TEXTJOIN(",",TRUE,_xlpm.productos_piip))))),_xlpm.num_productos_cuipo,COUNTA(_xlpm.productos_cuipo),_xlpm.num_productos_piip,COUNTA(_xlpm.productos_piip),IF(AND(C41&lt;&gt;"",D41&lt;&gt;"",G41&lt;&gt;"Inconsistencia"),TRANSPOSE(_xlpm.eval),""))</f>
        <v>0</v>
      </c>
      <c r="I41" s="131" t="str">
        <f t="shared" si="0"/>
        <v>No coinciden</v>
      </c>
    </row>
    <row r="42" spans="1:9" x14ac:dyDescent="0.3">
      <c r="A42" s="119">
        <v>20260601</v>
      </c>
      <c r="B42" s="120" t="str">
        <v>202500000047734</v>
      </c>
      <c r="C42" s="121" t="str" cm="1">
        <f t="array" ref="C42">_xlfn.TEXTJOIN(", ",TRUE,_xlfn.UNIQUE(_xlfn._xlws.FILTER(CUIPO_datos_abiertos[COD_PROGRAMATICO_MGA],(CUIPO_datos_abiertos[BPIN]=B42)*(CUIPO_datos_abiertos[PERIODO]='CUIPO-PIIP'!A42)*(CUIPO_datos_abiertos[ES_PRODUCTO_VALIDO]="VALIDO"),"")))</f>
        <v>4502038</v>
      </c>
      <c r="D42" s="121" t="str" cm="1">
        <f t="array" ref="D42">_xlfn.TEXTJOIN(", ",TRUE,_xlfn._xlws.FILTER(EjecucionPIIP[CodigoProducto],(EjecucionPIIP[Bpin]='CUIPO-PIIP'!B42)*(EjecucionPIIP[Periodo]='CUIPO-PIIP'!A42),""))</f>
        <v>4502034, 4502038</v>
      </c>
      <c r="E42" s="117" cm="1">
        <f t="array" ref="E42">_xlfn.LET(_xlpm.productos_cuipo,_xlfn.UNIQUE(_xlfn._xlws.FILTER(CUIPO_datos_abiertos[COD_PROGRAMATICO_MGA],(CUIPO_datos_abiertos[BPIN]=B42)*(CUIPO_datos_abiertos[PERIODO]=A42)*(CUIPO_datos_abiertos[ES_PRODUCTO_VALIDO]="VALIDO"),"")),_xlpm.num_productos_cuipo,COUNTA(_xlpm.productos_cuipo),_xlpm.num_productos_cuipo)</f>
        <v>1</v>
      </c>
      <c r="F42" s="117" cm="1">
        <f t="array" ref="F42">_xlfn.LET(_xlpm.productos_piip,_xlfn._xlws.FILTER(EjecucionPIIP[CodigoProducto],(EjecucionPIIP[Bpin]=B42)*(EjecucionPIIP[Periodo]=A42),""),_xlpm.num_productos_piip,COUNTA(_xlpm.productos_piip),_xlpm.num_productos_piip)</f>
        <v>2</v>
      </c>
      <c r="G42" s="122" t="str" cm="1">
        <f t="array" ref="G42">_xlfn.LET(_xlpm.productos_piip,_xlfn._xlws.FILTER(EjecucionPIIP[CodigoProducto],(EjecucionPIIP[Bpin]=B42)*(EjecucionPIIP[Periodo]=A42),""),_xlpm.productos_cuipo,_xlfn.UNIQUE(_xlfn._xlws.FILTER(CUIPO_datos_abiertos[COD_PROGRAMATICO_MGA],(CUIPO_datos_abiertos[BPIN]=B42)*(CUIPO_datos_abiertos[PERIODO]=A42)*(CUIPO_datos_abiertos[ES_PRODUCTO_VALIDO]="VALIDO"),"")),_xlpm.num_productos_cuipo,COUNTA(_xlpm.productos_cuipo),_xlpm.num_productos_piip,COUNTA(_xlpm.productos_piip),IF(AND(C42&lt;&gt;"",D42&lt;&gt;""),IF(_xlpm.num_productos_cuipo&gt;_xlpm.num_productos_piip,"Inconsistencia",""),""))</f>
        <v/>
      </c>
      <c r="H42" s="130" cm="1">
        <f t="array" ref="H42">_xlfn.LET(_xlpm.productos_piip,_xlfn._xlws.FILTER(EjecucionPIIP[CodigoProducto],(EjecucionPIIP[Bpin]=B42)*(EjecucionPIIP[Periodo]=A42),""),_xlpm.productos_cuipo,_xlfn.UNIQUE(_xlfn._xlws.FILTER(CUIPO_datos_abiertos[COD_PROGRAMATICO_MGA],(CUIPO_datos_abiertos[BPIN]=B42)*(CUIPO_datos_abiertos[PERIODO]=A42)*(CUIPO_datos_abiertos[ES_PRODUCTO_VALIDO]="VALIDO"),"")),_xlpm.eval,COUNT(_xlfn.MAP(_xlpm.productos_cuipo,_xlfn.LAMBDA(_xlpm.x,FIND(_xlpm.x,_xlfn.TEXTJOIN(",",TRUE,_xlpm.productos_piip))))),_xlpm.num_productos_cuipo,COUNTA(_xlpm.productos_cuipo),_xlpm.num_productos_piip,COUNTA(_xlpm.productos_piip),IF(AND(C42&lt;&gt;"",D42&lt;&gt;"",G42&lt;&gt;"Inconsistencia"),TRANSPOSE(_xlpm.eval),""))</f>
        <v>1</v>
      </c>
      <c r="I42" s="131" t="str">
        <f t="shared" si="0"/>
        <v>No coinciden todos</v>
      </c>
    </row>
    <row r="43" spans="1:9" x14ac:dyDescent="0.3">
      <c r="A43" s="119">
        <v>20260601</v>
      </c>
      <c r="B43" s="120" t="str">
        <v>202500000050658</v>
      </c>
      <c r="C43" s="121" t="str" cm="1">
        <f t="array" ref="C43">_xlfn.TEXTJOIN(", ",TRUE,_xlfn.UNIQUE(_xlfn._xlws.FILTER(CUIPO_datos_abiertos[COD_PROGRAMATICO_MGA],(CUIPO_datos_abiertos[BPIN]=B43)*(CUIPO_datos_abiertos[PERIODO]='CUIPO-PIIP'!A43)*(CUIPO_datos_abiertos[ES_PRODUCTO_VALIDO]="VALIDO"),"")))</f>
        <v>4102041</v>
      </c>
      <c r="D43" s="121" t="str" cm="1">
        <f t="array" ref="D43">_xlfn.TEXTJOIN(", ",TRUE,_xlfn._xlws.FILTER(EjecucionPIIP[CodigoProducto],(EjecucionPIIP[Bpin]='CUIPO-PIIP'!B43)*(EjecucionPIIP[Periodo]='CUIPO-PIIP'!A43),""))</f>
        <v>4102041, 4102045, 4102052</v>
      </c>
      <c r="E43" s="117" cm="1">
        <f t="array" ref="E43">_xlfn.LET(_xlpm.productos_cuipo,_xlfn.UNIQUE(_xlfn._xlws.FILTER(CUIPO_datos_abiertos[COD_PROGRAMATICO_MGA],(CUIPO_datos_abiertos[BPIN]=B43)*(CUIPO_datos_abiertos[PERIODO]=A43)*(CUIPO_datos_abiertos[ES_PRODUCTO_VALIDO]="VALIDO"),"")),_xlpm.num_productos_cuipo,COUNTA(_xlpm.productos_cuipo),_xlpm.num_productos_cuipo)</f>
        <v>1</v>
      </c>
      <c r="F43" s="117" cm="1">
        <f t="array" ref="F43">_xlfn.LET(_xlpm.productos_piip,_xlfn._xlws.FILTER(EjecucionPIIP[CodigoProducto],(EjecucionPIIP[Bpin]=B43)*(EjecucionPIIP[Periodo]=A43),""),_xlpm.num_productos_piip,COUNTA(_xlpm.productos_piip),_xlpm.num_productos_piip)</f>
        <v>3</v>
      </c>
      <c r="G43" s="122" t="str" cm="1">
        <f t="array" ref="G43">_xlfn.LET(_xlpm.productos_piip,_xlfn._xlws.FILTER(EjecucionPIIP[CodigoProducto],(EjecucionPIIP[Bpin]=B43)*(EjecucionPIIP[Periodo]=A43),""),_xlpm.productos_cuipo,_xlfn.UNIQUE(_xlfn._xlws.FILTER(CUIPO_datos_abiertos[COD_PROGRAMATICO_MGA],(CUIPO_datos_abiertos[BPIN]=B43)*(CUIPO_datos_abiertos[PERIODO]=A43)*(CUIPO_datos_abiertos[ES_PRODUCTO_VALIDO]="VALIDO"),"")),_xlpm.num_productos_cuipo,COUNTA(_xlpm.productos_cuipo),_xlpm.num_productos_piip,COUNTA(_xlpm.productos_piip),IF(AND(C43&lt;&gt;"",D43&lt;&gt;""),IF(_xlpm.num_productos_cuipo&gt;_xlpm.num_productos_piip,"Inconsistencia",""),""))</f>
        <v/>
      </c>
      <c r="H43" s="130" cm="1">
        <f t="array" ref="H43">_xlfn.LET(_xlpm.productos_piip,_xlfn._xlws.FILTER(EjecucionPIIP[CodigoProducto],(EjecucionPIIP[Bpin]=B43)*(EjecucionPIIP[Periodo]=A43),""),_xlpm.productos_cuipo,_xlfn.UNIQUE(_xlfn._xlws.FILTER(CUIPO_datos_abiertos[COD_PROGRAMATICO_MGA],(CUIPO_datos_abiertos[BPIN]=B43)*(CUIPO_datos_abiertos[PERIODO]=A43)*(CUIPO_datos_abiertos[ES_PRODUCTO_VALIDO]="VALIDO"),"")),_xlpm.eval,COUNT(_xlfn.MAP(_xlpm.productos_cuipo,_xlfn.LAMBDA(_xlpm.x,FIND(_xlpm.x,_xlfn.TEXTJOIN(",",TRUE,_xlpm.productos_piip))))),_xlpm.num_productos_cuipo,COUNTA(_xlpm.productos_cuipo),_xlpm.num_productos_piip,COUNTA(_xlpm.productos_piip),IF(AND(C43&lt;&gt;"",D43&lt;&gt;"",G43&lt;&gt;"Inconsistencia"),TRANSPOSE(_xlpm.eval),""))</f>
        <v>1</v>
      </c>
      <c r="I43" s="131" t="str">
        <f t="shared" si="0"/>
        <v>No coinciden todos</v>
      </c>
    </row>
    <row r="44" spans="1:9" x14ac:dyDescent="0.3">
      <c r="A44" s="119">
        <v>20260601</v>
      </c>
      <c r="B44" s="120" t="str">
        <v>N/A</v>
      </c>
      <c r="C44" s="121" t="str" cm="1">
        <f t="array" ref="C44">_xlfn.TEXTJOIN(", ",TRUE,_xlfn.UNIQUE(_xlfn._xlws.FILTER(CUIPO_datos_abiertos[COD_PROGRAMATICO_MGA],(CUIPO_datos_abiertos[BPIN]=B44)*(CUIPO_datos_abiertos[PERIODO]='CUIPO-PIIP'!A44)*(CUIPO_datos_abiertos[ES_PRODUCTO_VALIDO]="VALIDO"),"")))</f>
        <v>4301001, 3301059, 2402018, 4503022</v>
      </c>
      <c r="D44" s="121" t="str" cm="1">
        <f t="array" ref="D44">_xlfn.TEXTJOIN(", ",TRUE,_xlfn._xlws.FILTER(EjecucionPIIP[CodigoProducto],(EjecucionPIIP[Bpin]='CUIPO-PIIP'!B44)*(EjecucionPIIP[Periodo]='CUIPO-PIIP'!A44),""))</f>
        <v/>
      </c>
      <c r="E44" s="117" cm="1">
        <f t="array" ref="E44">_xlfn.LET(_xlpm.productos_cuipo,_xlfn.UNIQUE(_xlfn._xlws.FILTER(CUIPO_datos_abiertos[COD_PROGRAMATICO_MGA],(CUIPO_datos_abiertos[BPIN]=B44)*(CUIPO_datos_abiertos[PERIODO]=A44)*(CUIPO_datos_abiertos[ES_PRODUCTO_VALIDO]="VALIDO"),"")),_xlpm.num_productos_cuipo,COUNTA(_xlpm.productos_cuipo),_xlpm.num_productos_cuipo)</f>
        <v>4</v>
      </c>
      <c r="F44" s="117" cm="1">
        <f t="array" ref="F44">_xlfn.LET(_xlpm.productos_piip,_xlfn._xlws.FILTER(EjecucionPIIP[CodigoProducto],(EjecucionPIIP[Bpin]=B44)*(EjecucionPIIP[Periodo]=A44),""),_xlpm.num_productos_piip,COUNTA(_xlpm.productos_piip),_xlpm.num_productos_piip)</f>
        <v>1</v>
      </c>
      <c r="G44" s="122" t="str" cm="1">
        <f t="array" ref="G44">_xlfn.LET(_xlpm.productos_piip,_xlfn._xlws.FILTER(EjecucionPIIP[CodigoProducto],(EjecucionPIIP[Bpin]=B44)*(EjecucionPIIP[Periodo]=A44),""),_xlpm.productos_cuipo,_xlfn.UNIQUE(_xlfn._xlws.FILTER(CUIPO_datos_abiertos[COD_PROGRAMATICO_MGA],(CUIPO_datos_abiertos[BPIN]=B44)*(CUIPO_datos_abiertos[PERIODO]=A44)*(CUIPO_datos_abiertos[ES_PRODUCTO_VALIDO]="VALIDO"),"")),_xlpm.num_productos_cuipo,COUNTA(_xlpm.productos_cuipo),_xlpm.num_productos_piip,COUNTA(_xlpm.productos_piip),IF(AND(C44&lt;&gt;"",D44&lt;&gt;""),IF(_xlpm.num_productos_cuipo&gt;_xlpm.num_productos_piip,"Inconsistencia",""),""))</f>
        <v/>
      </c>
      <c r="H44" s="130" t="str" cm="1">
        <f t="array" ref="H44">_xlfn.LET(_xlpm.productos_piip,_xlfn._xlws.FILTER(EjecucionPIIP[CodigoProducto],(EjecucionPIIP[Bpin]=B44)*(EjecucionPIIP[Periodo]=A44),""),_xlpm.productos_cuipo,_xlfn.UNIQUE(_xlfn._xlws.FILTER(CUIPO_datos_abiertos[COD_PROGRAMATICO_MGA],(CUIPO_datos_abiertos[BPIN]=B44)*(CUIPO_datos_abiertos[PERIODO]=A44)*(CUIPO_datos_abiertos[ES_PRODUCTO_VALIDO]="VALIDO"),"")),_xlpm.eval,COUNT(_xlfn.MAP(_xlpm.productos_cuipo,_xlfn.LAMBDA(_xlpm.x,FIND(_xlpm.x,_xlfn.TEXTJOIN(",",TRUE,_xlpm.productos_piip))))),_xlpm.num_productos_cuipo,COUNTA(_xlpm.productos_cuipo),_xlpm.num_productos_piip,COUNTA(_xlpm.productos_piip),IF(AND(C44&lt;&gt;"",D44&lt;&gt;"",G44&lt;&gt;"Inconsistencia"),TRANSPOSE(_xlpm.eval),""))</f>
        <v/>
      </c>
      <c r="I44" s="131" t="str">
        <f t="shared" si="0"/>
        <v/>
      </c>
    </row>
    <row r="45" spans="1:9" x14ac:dyDescent="0.3">
      <c r="A45" s="119">
        <v>20260601</v>
      </c>
      <c r="B45" s="120" t="str">
        <v>202500000045869</v>
      </c>
      <c r="C45" s="121" t="str" cm="1">
        <f t="array" ref="C45">_xlfn.TEXTJOIN(", ",TRUE,_xlfn.UNIQUE(_xlfn._xlws.FILTER(CUIPO_datos_abiertos[COD_PROGRAMATICO_MGA],(CUIPO_datos_abiertos[BPIN]=B45)*(CUIPO_datos_abiertos[PERIODO]='CUIPO-PIIP'!A45)*(CUIPO_datos_abiertos[ES_PRODUCTO_VALIDO]="VALIDO"),"")))</f>
        <v>1906039</v>
      </c>
      <c r="D45" s="121" t="str" cm="1">
        <f t="array" ref="D45">_xlfn.TEXTJOIN(", ",TRUE,_xlfn._xlws.FILTER(EjecucionPIIP[CodigoProducto],(EjecucionPIIP[Bpin]='CUIPO-PIIP'!B45)*(EjecucionPIIP[Periodo]='CUIPO-PIIP'!A45),""))</f>
        <v>1906029</v>
      </c>
      <c r="E45" s="117" cm="1">
        <f t="array" ref="E45">_xlfn.LET(_xlpm.productos_cuipo,_xlfn.UNIQUE(_xlfn._xlws.FILTER(CUIPO_datos_abiertos[COD_PROGRAMATICO_MGA],(CUIPO_datos_abiertos[BPIN]=B45)*(CUIPO_datos_abiertos[PERIODO]=A45)*(CUIPO_datos_abiertos[ES_PRODUCTO_VALIDO]="VALIDO"),"")),_xlpm.num_productos_cuipo,COUNTA(_xlpm.productos_cuipo),_xlpm.num_productos_cuipo)</f>
        <v>1</v>
      </c>
      <c r="F45" s="117" cm="1">
        <f t="array" ref="F45">_xlfn.LET(_xlpm.productos_piip,_xlfn._xlws.FILTER(EjecucionPIIP[CodigoProducto],(EjecucionPIIP[Bpin]=B45)*(EjecucionPIIP[Periodo]=A45),""),_xlpm.num_productos_piip,COUNTA(_xlpm.productos_piip),_xlpm.num_productos_piip)</f>
        <v>1</v>
      </c>
      <c r="G45" s="122" t="str" cm="1">
        <f t="array" ref="G45">_xlfn.LET(_xlpm.productos_piip,_xlfn._xlws.FILTER(EjecucionPIIP[CodigoProducto],(EjecucionPIIP[Bpin]=B45)*(EjecucionPIIP[Periodo]=A45),""),_xlpm.productos_cuipo,_xlfn.UNIQUE(_xlfn._xlws.FILTER(CUIPO_datos_abiertos[COD_PROGRAMATICO_MGA],(CUIPO_datos_abiertos[BPIN]=B45)*(CUIPO_datos_abiertos[PERIODO]=A45)*(CUIPO_datos_abiertos[ES_PRODUCTO_VALIDO]="VALIDO"),"")),_xlpm.num_productos_cuipo,COUNTA(_xlpm.productos_cuipo),_xlpm.num_productos_piip,COUNTA(_xlpm.productos_piip),IF(AND(C45&lt;&gt;"",D45&lt;&gt;""),IF(_xlpm.num_productos_cuipo&gt;_xlpm.num_productos_piip,"Inconsistencia",""),""))</f>
        <v/>
      </c>
      <c r="H45" s="130" cm="1">
        <f t="array" ref="H45">_xlfn.LET(_xlpm.productos_piip,_xlfn._xlws.FILTER(EjecucionPIIP[CodigoProducto],(EjecucionPIIP[Bpin]=B45)*(EjecucionPIIP[Periodo]=A45),""),_xlpm.productos_cuipo,_xlfn.UNIQUE(_xlfn._xlws.FILTER(CUIPO_datos_abiertos[COD_PROGRAMATICO_MGA],(CUIPO_datos_abiertos[BPIN]=B45)*(CUIPO_datos_abiertos[PERIODO]=A45)*(CUIPO_datos_abiertos[ES_PRODUCTO_VALIDO]="VALIDO"),"")),_xlpm.eval,COUNT(_xlfn.MAP(_xlpm.productos_cuipo,_xlfn.LAMBDA(_xlpm.x,FIND(_xlpm.x,_xlfn.TEXTJOIN(",",TRUE,_xlpm.productos_piip))))),_xlpm.num_productos_cuipo,COUNTA(_xlpm.productos_cuipo),_xlpm.num_productos_piip,COUNTA(_xlpm.productos_piip),IF(AND(C45&lt;&gt;"",D45&lt;&gt;"",G45&lt;&gt;"Inconsistencia"),TRANSPOSE(_xlpm.eval),""))</f>
        <v>0</v>
      </c>
      <c r="I45" s="131" t="str">
        <f t="shared" si="0"/>
        <v>No coinciden</v>
      </c>
    </row>
    <row r="46" spans="1:9" x14ac:dyDescent="0.3">
      <c r="A46" s="119">
        <v>20260601</v>
      </c>
      <c r="B46" s="120" t="str">
        <v>2024002700085</v>
      </c>
      <c r="C46" s="121" t="str" cm="1">
        <f t="array" ref="C46">_xlfn.TEXTJOIN(", ",TRUE,_xlfn.UNIQUE(_xlfn._xlws.FILTER(CUIPO_datos_abiertos[COD_PROGRAMATICO_MGA],(CUIPO_datos_abiertos[BPIN]=B46)*(CUIPO_datos_abiertos[PERIODO]='CUIPO-PIIP'!A46)*(CUIPO_datos_abiertos[ES_PRODUCTO_VALIDO]="VALIDO"),"")))</f>
        <v>4501079</v>
      </c>
      <c r="D46" s="121" t="str" cm="1">
        <f t="array" ref="D46">_xlfn.TEXTJOIN(", ",TRUE,_xlfn._xlws.FILTER(EjecucionPIIP[CodigoProducto],(EjecucionPIIP[Bpin]='CUIPO-PIIP'!B46)*(EjecucionPIIP[Periodo]='CUIPO-PIIP'!A46),""))</f>
        <v/>
      </c>
      <c r="E46" s="117" cm="1">
        <f t="array" ref="E46">_xlfn.LET(_xlpm.productos_cuipo,_xlfn.UNIQUE(_xlfn._xlws.FILTER(CUIPO_datos_abiertos[COD_PROGRAMATICO_MGA],(CUIPO_datos_abiertos[BPIN]=B46)*(CUIPO_datos_abiertos[PERIODO]=A46)*(CUIPO_datos_abiertos[ES_PRODUCTO_VALIDO]="VALIDO"),"")),_xlpm.num_productos_cuipo,COUNTA(_xlpm.productos_cuipo),_xlpm.num_productos_cuipo)</f>
        <v>1</v>
      </c>
      <c r="F46" s="117" cm="1">
        <f t="array" ref="F46">_xlfn.LET(_xlpm.productos_piip,_xlfn._xlws.FILTER(EjecucionPIIP[CodigoProducto],(EjecucionPIIP[Bpin]=B46)*(EjecucionPIIP[Periodo]=A46),""),_xlpm.num_productos_piip,COUNTA(_xlpm.productos_piip),_xlpm.num_productos_piip)</f>
        <v>1</v>
      </c>
      <c r="G46" s="122" t="str" cm="1">
        <f t="array" ref="G46">_xlfn.LET(_xlpm.productos_piip,_xlfn._xlws.FILTER(EjecucionPIIP[CodigoProducto],(EjecucionPIIP[Bpin]=B46)*(EjecucionPIIP[Periodo]=A46),""),_xlpm.productos_cuipo,_xlfn.UNIQUE(_xlfn._xlws.FILTER(CUIPO_datos_abiertos[COD_PROGRAMATICO_MGA],(CUIPO_datos_abiertos[BPIN]=B46)*(CUIPO_datos_abiertos[PERIODO]=A46)*(CUIPO_datos_abiertos[ES_PRODUCTO_VALIDO]="VALIDO"),"")),_xlpm.num_productos_cuipo,COUNTA(_xlpm.productos_cuipo),_xlpm.num_productos_piip,COUNTA(_xlpm.productos_piip),IF(AND(C46&lt;&gt;"",D46&lt;&gt;""),IF(_xlpm.num_productos_cuipo&gt;_xlpm.num_productos_piip,"Inconsistencia",""),""))</f>
        <v/>
      </c>
      <c r="H46" s="130" t="str" cm="1">
        <f t="array" ref="H46">_xlfn.LET(_xlpm.productos_piip,_xlfn._xlws.FILTER(EjecucionPIIP[CodigoProducto],(EjecucionPIIP[Bpin]=B46)*(EjecucionPIIP[Periodo]=A46),""),_xlpm.productos_cuipo,_xlfn.UNIQUE(_xlfn._xlws.FILTER(CUIPO_datos_abiertos[COD_PROGRAMATICO_MGA],(CUIPO_datos_abiertos[BPIN]=B46)*(CUIPO_datos_abiertos[PERIODO]=A46)*(CUIPO_datos_abiertos[ES_PRODUCTO_VALIDO]="VALIDO"),"")),_xlpm.eval,COUNT(_xlfn.MAP(_xlpm.productos_cuipo,_xlfn.LAMBDA(_xlpm.x,FIND(_xlpm.x,_xlfn.TEXTJOIN(",",TRUE,_xlpm.productos_piip))))),_xlpm.num_productos_cuipo,COUNTA(_xlpm.productos_cuipo),_xlpm.num_productos_piip,COUNTA(_xlpm.productos_piip),IF(AND(C46&lt;&gt;"",D46&lt;&gt;"",G46&lt;&gt;"Inconsistencia"),TRANSPOSE(_xlpm.eval),""))</f>
        <v/>
      </c>
      <c r="I46" s="131" t="str">
        <f t="shared" si="0"/>
        <v/>
      </c>
    </row>
    <row r="47" spans="1:9" x14ac:dyDescent="0.3">
      <c r="A47" s="119">
        <v>20260601</v>
      </c>
      <c r="B47" s="120" t="str">
        <v>2024002700147</v>
      </c>
      <c r="C47" s="121" t="str" cm="1">
        <f t="array" ref="C47">_xlfn.TEXTJOIN(", ",TRUE,_xlfn.UNIQUE(_xlfn._xlws.FILTER(CUIPO_datos_abiertos[COD_PROGRAMATICO_MGA],(CUIPO_datos_abiertos[BPIN]=B47)*(CUIPO_datos_abiertos[PERIODO]='CUIPO-PIIP'!A47)*(CUIPO_datos_abiertos[ES_PRODUCTO_VALIDO]="VALIDO"),"")))</f>
        <v>1702009</v>
      </c>
      <c r="D47" s="121" t="str" cm="1">
        <f t="array" ref="D47">_xlfn.TEXTJOIN(", ",TRUE,_xlfn._xlws.FILTER(EjecucionPIIP[CodigoProducto],(EjecucionPIIP[Bpin]='CUIPO-PIIP'!B47)*(EjecucionPIIP[Periodo]='CUIPO-PIIP'!A47),""))</f>
        <v/>
      </c>
      <c r="E47" s="117" cm="1">
        <f t="array" ref="E47">_xlfn.LET(_xlpm.productos_cuipo,_xlfn.UNIQUE(_xlfn._xlws.FILTER(CUIPO_datos_abiertos[COD_PROGRAMATICO_MGA],(CUIPO_datos_abiertos[BPIN]=B47)*(CUIPO_datos_abiertos[PERIODO]=A47)*(CUIPO_datos_abiertos[ES_PRODUCTO_VALIDO]="VALIDO"),"")),_xlpm.num_productos_cuipo,COUNTA(_xlpm.productos_cuipo),_xlpm.num_productos_cuipo)</f>
        <v>1</v>
      </c>
      <c r="F47" s="117" cm="1">
        <f t="array" ref="F47">_xlfn.LET(_xlpm.productos_piip,_xlfn._xlws.FILTER(EjecucionPIIP[CodigoProducto],(EjecucionPIIP[Bpin]=B47)*(EjecucionPIIP[Periodo]=A47),""),_xlpm.num_productos_piip,COUNTA(_xlpm.productos_piip),_xlpm.num_productos_piip)</f>
        <v>1</v>
      </c>
      <c r="G47" s="122" t="str" cm="1">
        <f t="array" ref="G47">_xlfn.LET(_xlpm.productos_piip,_xlfn._xlws.FILTER(EjecucionPIIP[CodigoProducto],(EjecucionPIIP[Bpin]=B47)*(EjecucionPIIP[Periodo]=A47),""),_xlpm.productos_cuipo,_xlfn.UNIQUE(_xlfn._xlws.FILTER(CUIPO_datos_abiertos[COD_PROGRAMATICO_MGA],(CUIPO_datos_abiertos[BPIN]=B47)*(CUIPO_datos_abiertos[PERIODO]=A47)*(CUIPO_datos_abiertos[ES_PRODUCTO_VALIDO]="VALIDO"),"")),_xlpm.num_productos_cuipo,COUNTA(_xlpm.productos_cuipo),_xlpm.num_productos_piip,COUNTA(_xlpm.productos_piip),IF(AND(C47&lt;&gt;"",D47&lt;&gt;""),IF(_xlpm.num_productos_cuipo&gt;_xlpm.num_productos_piip,"Inconsistencia",""),""))</f>
        <v/>
      </c>
      <c r="H47" s="130" t="str" cm="1">
        <f t="array" ref="H47">_xlfn.LET(_xlpm.productos_piip,_xlfn._xlws.FILTER(EjecucionPIIP[CodigoProducto],(EjecucionPIIP[Bpin]=B47)*(EjecucionPIIP[Periodo]=A47),""),_xlpm.productos_cuipo,_xlfn.UNIQUE(_xlfn._xlws.FILTER(CUIPO_datos_abiertos[COD_PROGRAMATICO_MGA],(CUIPO_datos_abiertos[BPIN]=B47)*(CUIPO_datos_abiertos[PERIODO]=A47)*(CUIPO_datos_abiertos[ES_PRODUCTO_VALIDO]="VALIDO"),"")),_xlpm.eval,COUNT(_xlfn.MAP(_xlpm.productos_cuipo,_xlfn.LAMBDA(_xlpm.x,FIND(_xlpm.x,_xlfn.TEXTJOIN(",",TRUE,_xlpm.productos_piip))))),_xlpm.num_productos_cuipo,COUNTA(_xlpm.productos_cuipo),_xlpm.num_productos_piip,COUNTA(_xlpm.productos_piip),IF(AND(C47&lt;&gt;"",D47&lt;&gt;"",G47&lt;&gt;"Inconsistencia"),TRANSPOSE(_xlpm.eval),""))</f>
        <v/>
      </c>
      <c r="I47" s="131" t="str">
        <f t="shared" si="0"/>
        <v/>
      </c>
    </row>
    <row r="48" spans="1:9" x14ac:dyDescent="0.3">
      <c r="A48" s="119">
        <v>20260601</v>
      </c>
      <c r="B48" s="120" t="str">
        <v>202500000050507</v>
      </c>
      <c r="C48" s="121" t="str" cm="1">
        <f t="array" ref="C48">_xlfn.TEXTJOIN(", ",TRUE,_xlfn.UNIQUE(_xlfn._xlws.FILTER(CUIPO_datos_abiertos[COD_PROGRAMATICO_MGA],(CUIPO_datos_abiertos[BPIN]=B48)*(CUIPO_datos_abiertos[PERIODO]='CUIPO-PIIP'!A48)*(CUIPO_datos_abiertos[ES_PRODUCTO_VALIDO]="VALIDO"),"")))</f>
        <v>3602003</v>
      </c>
      <c r="D48" s="121" t="str" cm="1">
        <f t="array" ref="D48">_xlfn.TEXTJOIN(", ",TRUE,_xlfn._xlws.FILTER(EjecucionPIIP[CodigoProducto],(EjecucionPIIP[Bpin]='CUIPO-PIIP'!B48)*(EjecucionPIIP[Periodo]='CUIPO-PIIP'!A48),""))</f>
        <v>3602003, 3602017, 3602032</v>
      </c>
      <c r="E48" s="117" cm="1">
        <f t="array" ref="E48">_xlfn.LET(_xlpm.productos_cuipo,_xlfn.UNIQUE(_xlfn._xlws.FILTER(CUIPO_datos_abiertos[COD_PROGRAMATICO_MGA],(CUIPO_datos_abiertos[BPIN]=B48)*(CUIPO_datos_abiertos[PERIODO]=A48)*(CUIPO_datos_abiertos[ES_PRODUCTO_VALIDO]="VALIDO"),"")),_xlpm.num_productos_cuipo,COUNTA(_xlpm.productos_cuipo),_xlpm.num_productos_cuipo)</f>
        <v>1</v>
      </c>
      <c r="F48" s="117" cm="1">
        <f t="array" ref="F48">_xlfn.LET(_xlpm.productos_piip,_xlfn._xlws.FILTER(EjecucionPIIP[CodigoProducto],(EjecucionPIIP[Bpin]=B48)*(EjecucionPIIP[Periodo]=A48),""),_xlpm.num_productos_piip,COUNTA(_xlpm.productos_piip),_xlpm.num_productos_piip)</f>
        <v>3</v>
      </c>
      <c r="G48" s="122" t="str" cm="1">
        <f t="array" ref="G48">_xlfn.LET(_xlpm.productos_piip,_xlfn._xlws.FILTER(EjecucionPIIP[CodigoProducto],(EjecucionPIIP[Bpin]=B48)*(EjecucionPIIP[Periodo]=A48),""),_xlpm.productos_cuipo,_xlfn.UNIQUE(_xlfn._xlws.FILTER(CUIPO_datos_abiertos[COD_PROGRAMATICO_MGA],(CUIPO_datos_abiertos[BPIN]=B48)*(CUIPO_datos_abiertos[PERIODO]=A48)*(CUIPO_datos_abiertos[ES_PRODUCTO_VALIDO]="VALIDO"),"")),_xlpm.num_productos_cuipo,COUNTA(_xlpm.productos_cuipo),_xlpm.num_productos_piip,COUNTA(_xlpm.productos_piip),IF(AND(C48&lt;&gt;"",D48&lt;&gt;""),IF(_xlpm.num_productos_cuipo&gt;_xlpm.num_productos_piip,"Inconsistencia",""),""))</f>
        <v/>
      </c>
      <c r="H48" s="130" cm="1">
        <f t="array" ref="H48">_xlfn.LET(_xlpm.productos_piip,_xlfn._xlws.FILTER(EjecucionPIIP[CodigoProducto],(EjecucionPIIP[Bpin]=B48)*(EjecucionPIIP[Periodo]=A48),""),_xlpm.productos_cuipo,_xlfn.UNIQUE(_xlfn._xlws.FILTER(CUIPO_datos_abiertos[COD_PROGRAMATICO_MGA],(CUIPO_datos_abiertos[BPIN]=B48)*(CUIPO_datos_abiertos[PERIODO]=A48)*(CUIPO_datos_abiertos[ES_PRODUCTO_VALIDO]="VALIDO"),"")),_xlpm.eval,COUNT(_xlfn.MAP(_xlpm.productos_cuipo,_xlfn.LAMBDA(_xlpm.x,FIND(_xlpm.x,_xlfn.TEXTJOIN(",",TRUE,_xlpm.productos_piip))))),_xlpm.num_productos_cuipo,COUNTA(_xlpm.productos_cuipo),_xlpm.num_productos_piip,COUNTA(_xlpm.productos_piip),IF(AND(C48&lt;&gt;"",D48&lt;&gt;"",G48&lt;&gt;"Inconsistencia"),TRANSPOSE(_xlpm.eval),""))</f>
        <v>1</v>
      </c>
      <c r="I48" s="131" t="str">
        <f t="shared" si="0"/>
        <v>No coinciden todos</v>
      </c>
    </row>
    <row r="49" spans="1:9" x14ac:dyDescent="0.3">
      <c r="A49" s="119">
        <v>20260601</v>
      </c>
      <c r="B49" s="120" t="str">
        <v>202600000005933</v>
      </c>
      <c r="C49" s="121" t="str" cm="1">
        <f t="array" ref="C49">_xlfn.TEXTJOIN(", ",TRUE,_xlfn.UNIQUE(_xlfn._xlws.FILTER(CUIPO_datos_abiertos[COD_PROGRAMATICO_MGA],(CUIPO_datos_abiertos[BPIN]=B49)*(CUIPO_datos_abiertos[PERIODO]='CUIPO-PIIP'!A49)*(CUIPO_datos_abiertos[ES_PRODUCTO_VALIDO]="VALIDO"),"")))</f>
        <v>4599031</v>
      </c>
      <c r="D49" s="121" t="str" cm="1">
        <f t="array" ref="D49">_xlfn.TEXTJOIN(", ",TRUE,_xlfn._xlws.FILTER(EjecucionPIIP[CodigoProducto],(EjecucionPIIP[Bpin]='CUIPO-PIIP'!B49)*(EjecucionPIIP[Periodo]='CUIPO-PIIP'!A49),""))</f>
        <v>4599031</v>
      </c>
      <c r="E49" s="117" cm="1">
        <f t="array" ref="E49">_xlfn.LET(_xlpm.productos_cuipo,_xlfn.UNIQUE(_xlfn._xlws.FILTER(CUIPO_datos_abiertos[COD_PROGRAMATICO_MGA],(CUIPO_datos_abiertos[BPIN]=B49)*(CUIPO_datos_abiertos[PERIODO]=A49)*(CUIPO_datos_abiertos[ES_PRODUCTO_VALIDO]="VALIDO"),"")),_xlpm.num_productos_cuipo,COUNTA(_xlpm.productos_cuipo),_xlpm.num_productos_cuipo)</f>
        <v>1</v>
      </c>
      <c r="F49" s="117" cm="1">
        <f t="array" ref="F49">_xlfn.LET(_xlpm.productos_piip,_xlfn._xlws.FILTER(EjecucionPIIP[CodigoProducto],(EjecucionPIIP[Bpin]=B49)*(EjecucionPIIP[Periodo]=A49),""),_xlpm.num_productos_piip,COUNTA(_xlpm.productos_piip),_xlpm.num_productos_piip)</f>
        <v>1</v>
      </c>
      <c r="G49" s="122" t="str" cm="1">
        <f t="array" ref="G49">_xlfn.LET(_xlpm.productos_piip,_xlfn._xlws.FILTER(EjecucionPIIP[CodigoProducto],(EjecucionPIIP[Bpin]=B49)*(EjecucionPIIP[Periodo]=A49),""),_xlpm.productos_cuipo,_xlfn.UNIQUE(_xlfn._xlws.FILTER(CUIPO_datos_abiertos[COD_PROGRAMATICO_MGA],(CUIPO_datos_abiertos[BPIN]=B49)*(CUIPO_datos_abiertos[PERIODO]=A49)*(CUIPO_datos_abiertos[ES_PRODUCTO_VALIDO]="VALIDO"),"")),_xlpm.num_productos_cuipo,COUNTA(_xlpm.productos_cuipo),_xlpm.num_productos_piip,COUNTA(_xlpm.productos_piip),IF(AND(C49&lt;&gt;"",D49&lt;&gt;""),IF(_xlpm.num_productos_cuipo&gt;_xlpm.num_productos_piip,"Inconsistencia",""),""))</f>
        <v/>
      </c>
      <c r="H49" s="130" cm="1">
        <f t="array" ref="H49">_xlfn.LET(_xlpm.productos_piip,_xlfn._xlws.FILTER(EjecucionPIIP[CodigoProducto],(EjecucionPIIP[Bpin]=B49)*(EjecucionPIIP[Periodo]=A49),""),_xlpm.productos_cuipo,_xlfn.UNIQUE(_xlfn._xlws.FILTER(CUIPO_datos_abiertos[COD_PROGRAMATICO_MGA],(CUIPO_datos_abiertos[BPIN]=B49)*(CUIPO_datos_abiertos[PERIODO]=A49)*(CUIPO_datos_abiertos[ES_PRODUCTO_VALIDO]="VALIDO"),"")),_xlpm.eval,COUNT(_xlfn.MAP(_xlpm.productos_cuipo,_xlfn.LAMBDA(_xlpm.x,FIND(_xlpm.x,_xlfn.TEXTJOIN(",",TRUE,_xlpm.productos_piip))))),_xlpm.num_productos_cuipo,COUNTA(_xlpm.productos_cuipo),_xlpm.num_productos_piip,COUNTA(_xlpm.productos_piip),IF(AND(C49&lt;&gt;"",D49&lt;&gt;"",G49&lt;&gt;"Inconsistencia"),TRANSPOSE(_xlpm.eval),""))</f>
        <v>1</v>
      </c>
      <c r="I49" s="131" t="str">
        <f t="shared" si="0"/>
        <v>Coinciden</v>
      </c>
    </row>
    <row r="50" spans="1:9" x14ac:dyDescent="0.3">
      <c r="A50" s="119">
        <v>20260601</v>
      </c>
      <c r="B50" s="120" t="str">
        <v>202600000007022</v>
      </c>
      <c r="C50" s="121" t="str" cm="1">
        <f t="array" ref="C50">_xlfn.TEXTJOIN(", ",TRUE,_xlfn.UNIQUE(_xlfn._xlws.FILTER(CUIPO_datos_abiertos[COD_PROGRAMATICO_MGA],(CUIPO_datos_abiertos[BPIN]=B50)*(CUIPO_datos_abiertos[PERIODO]='CUIPO-PIIP'!A50)*(CUIPO_datos_abiertos[ES_PRODUCTO_VALIDO]="VALIDO"),"")))</f>
        <v>2201050</v>
      </c>
      <c r="D50" s="121" t="str" cm="1">
        <f t="array" ref="D50">_xlfn.TEXTJOIN(", ",TRUE,_xlfn._xlws.FILTER(EjecucionPIIP[CodigoProducto],(EjecucionPIIP[Bpin]='CUIPO-PIIP'!B50)*(EjecucionPIIP[Periodo]='CUIPO-PIIP'!A50),""))</f>
        <v>2201050</v>
      </c>
      <c r="E50" s="117" cm="1">
        <f t="array" ref="E50">_xlfn.LET(_xlpm.productos_cuipo,_xlfn.UNIQUE(_xlfn._xlws.FILTER(CUIPO_datos_abiertos[COD_PROGRAMATICO_MGA],(CUIPO_datos_abiertos[BPIN]=B50)*(CUIPO_datos_abiertos[PERIODO]=A50)*(CUIPO_datos_abiertos[ES_PRODUCTO_VALIDO]="VALIDO"),"")),_xlpm.num_productos_cuipo,COUNTA(_xlpm.productos_cuipo),_xlpm.num_productos_cuipo)</f>
        <v>1</v>
      </c>
      <c r="F50" s="117" cm="1">
        <f t="array" ref="F50">_xlfn.LET(_xlpm.productos_piip,_xlfn._xlws.FILTER(EjecucionPIIP[CodigoProducto],(EjecucionPIIP[Bpin]=B50)*(EjecucionPIIP[Periodo]=A50),""),_xlpm.num_productos_piip,COUNTA(_xlpm.productos_piip),_xlpm.num_productos_piip)</f>
        <v>1</v>
      </c>
      <c r="G50" s="122" t="str" cm="1">
        <f t="array" ref="G50">_xlfn.LET(_xlpm.productos_piip,_xlfn._xlws.FILTER(EjecucionPIIP[CodigoProducto],(EjecucionPIIP[Bpin]=B50)*(EjecucionPIIP[Periodo]=A50),""),_xlpm.productos_cuipo,_xlfn.UNIQUE(_xlfn._xlws.FILTER(CUIPO_datos_abiertos[COD_PROGRAMATICO_MGA],(CUIPO_datos_abiertos[BPIN]=B50)*(CUIPO_datos_abiertos[PERIODO]=A50)*(CUIPO_datos_abiertos[ES_PRODUCTO_VALIDO]="VALIDO"),"")),_xlpm.num_productos_cuipo,COUNTA(_xlpm.productos_cuipo),_xlpm.num_productos_piip,COUNTA(_xlpm.productos_piip),IF(AND(C50&lt;&gt;"",D50&lt;&gt;""),IF(_xlpm.num_productos_cuipo&gt;_xlpm.num_productos_piip,"Inconsistencia",""),""))</f>
        <v/>
      </c>
      <c r="H50" s="130" cm="1">
        <f t="array" ref="H50">_xlfn.LET(_xlpm.productos_piip,_xlfn._xlws.FILTER(EjecucionPIIP[CodigoProducto],(EjecucionPIIP[Bpin]=B50)*(EjecucionPIIP[Periodo]=A50),""),_xlpm.productos_cuipo,_xlfn.UNIQUE(_xlfn._xlws.FILTER(CUIPO_datos_abiertos[COD_PROGRAMATICO_MGA],(CUIPO_datos_abiertos[BPIN]=B50)*(CUIPO_datos_abiertos[PERIODO]=A50)*(CUIPO_datos_abiertos[ES_PRODUCTO_VALIDO]="VALIDO"),"")),_xlpm.eval,COUNT(_xlfn.MAP(_xlpm.productos_cuipo,_xlfn.LAMBDA(_xlpm.x,FIND(_xlpm.x,_xlfn.TEXTJOIN(",",TRUE,_xlpm.productos_piip))))),_xlpm.num_productos_cuipo,COUNTA(_xlpm.productos_cuipo),_xlpm.num_productos_piip,COUNTA(_xlpm.productos_piip),IF(AND(C50&lt;&gt;"",D50&lt;&gt;"",G50&lt;&gt;"Inconsistencia"),TRANSPOSE(_xlpm.eval),""))</f>
        <v>1</v>
      </c>
      <c r="I50" s="131" t="str">
        <f t="shared" si="0"/>
        <v>Coinciden</v>
      </c>
    </row>
    <row r="51" spans="1:9" x14ac:dyDescent="0.3">
      <c r="A51" s="119">
        <v>20260601</v>
      </c>
      <c r="B51" s="120" t="str">
        <v>202600000011466</v>
      </c>
      <c r="C51" s="121" t="str" cm="1">
        <f t="array" ref="C51">_xlfn.TEXTJOIN(", ",TRUE,_xlfn.UNIQUE(_xlfn._xlws.FILTER(CUIPO_datos_abiertos[COD_PROGRAMATICO_MGA],(CUIPO_datos_abiertos[BPIN]=B51)*(CUIPO_datos_abiertos[PERIODO]='CUIPO-PIIP'!A51)*(CUIPO_datos_abiertos[ES_PRODUCTO_VALIDO]="VALIDO"),"")))</f>
        <v>3301053</v>
      </c>
      <c r="D51" s="121" t="str" cm="1">
        <f t="array" ref="D51">_xlfn.TEXTJOIN(", ",TRUE,_xlfn._xlws.FILTER(EjecucionPIIP[CodigoProducto],(EjecucionPIIP[Bpin]='CUIPO-PIIP'!B51)*(EjecucionPIIP[Periodo]='CUIPO-PIIP'!A51),""))</f>
        <v/>
      </c>
      <c r="E51" s="117" cm="1">
        <f t="array" ref="E51">_xlfn.LET(_xlpm.productos_cuipo,_xlfn.UNIQUE(_xlfn._xlws.FILTER(CUIPO_datos_abiertos[COD_PROGRAMATICO_MGA],(CUIPO_datos_abiertos[BPIN]=B51)*(CUIPO_datos_abiertos[PERIODO]=A51)*(CUIPO_datos_abiertos[ES_PRODUCTO_VALIDO]="VALIDO"),"")),_xlpm.num_productos_cuipo,COUNTA(_xlpm.productos_cuipo),_xlpm.num_productos_cuipo)</f>
        <v>1</v>
      </c>
      <c r="F51" s="117" cm="1">
        <f t="array" ref="F51">_xlfn.LET(_xlpm.productos_piip,_xlfn._xlws.FILTER(EjecucionPIIP[CodigoProducto],(EjecucionPIIP[Bpin]=B51)*(EjecucionPIIP[Periodo]=A51),""),_xlpm.num_productos_piip,COUNTA(_xlpm.productos_piip),_xlpm.num_productos_piip)</f>
        <v>1</v>
      </c>
      <c r="G51" s="122" t="str" cm="1">
        <f t="array" ref="G51">_xlfn.LET(_xlpm.productos_piip,_xlfn._xlws.FILTER(EjecucionPIIP[CodigoProducto],(EjecucionPIIP[Bpin]=B51)*(EjecucionPIIP[Periodo]=A51),""),_xlpm.productos_cuipo,_xlfn.UNIQUE(_xlfn._xlws.FILTER(CUIPO_datos_abiertos[COD_PROGRAMATICO_MGA],(CUIPO_datos_abiertos[BPIN]=B51)*(CUIPO_datos_abiertos[PERIODO]=A51)*(CUIPO_datos_abiertos[ES_PRODUCTO_VALIDO]="VALIDO"),"")),_xlpm.num_productos_cuipo,COUNTA(_xlpm.productos_cuipo),_xlpm.num_productos_piip,COUNTA(_xlpm.productos_piip),IF(AND(C51&lt;&gt;"",D51&lt;&gt;""),IF(_xlpm.num_productos_cuipo&gt;_xlpm.num_productos_piip,"Inconsistencia",""),""))</f>
        <v/>
      </c>
      <c r="H51" s="130" t="str" cm="1">
        <f t="array" ref="H51">_xlfn.LET(_xlpm.productos_piip,_xlfn._xlws.FILTER(EjecucionPIIP[CodigoProducto],(EjecucionPIIP[Bpin]=B51)*(EjecucionPIIP[Periodo]=A51),""),_xlpm.productos_cuipo,_xlfn.UNIQUE(_xlfn._xlws.FILTER(CUIPO_datos_abiertos[COD_PROGRAMATICO_MGA],(CUIPO_datos_abiertos[BPIN]=B51)*(CUIPO_datos_abiertos[PERIODO]=A51)*(CUIPO_datos_abiertos[ES_PRODUCTO_VALIDO]="VALIDO"),"")),_xlpm.eval,COUNT(_xlfn.MAP(_xlpm.productos_cuipo,_xlfn.LAMBDA(_xlpm.x,FIND(_xlpm.x,_xlfn.TEXTJOIN(",",TRUE,_xlpm.productos_piip))))),_xlpm.num_productos_cuipo,COUNTA(_xlpm.productos_cuipo),_xlpm.num_productos_piip,COUNTA(_xlpm.productos_piip),IF(AND(C51&lt;&gt;"",D51&lt;&gt;"",G51&lt;&gt;"Inconsistencia"),TRANSPOSE(_xlpm.eval),""))</f>
        <v/>
      </c>
      <c r="I51" s="131" t="str">
        <f t="shared" si="0"/>
        <v/>
      </c>
    </row>
    <row r="52" spans="1:9" x14ac:dyDescent="0.3">
      <c r="A52" s="119">
        <v>20260601</v>
      </c>
      <c r="B52" s="120" t="str">
        <v>202400000001456</v>
      </c>
      <c r="C52" s="121" t="str" cm="1">
        <f t="array" ref="C52">_xlfn.TEXTJOIN(", ",TRUE,_xlfn.UNIQUE(_xlfn._xlws.FILTER(CUIPO_datos_abiertos[COD_PROGRAMATICO_MGA],(CUIPO_datos_abiertos[BPIN]=B52)*(CUIPO_datos_abiertos[PERIODO]='CUIPO-PIIP'!A52)*(CUIPO_datos_abiertos[ES_PRODUCTO_VALIDO]="VALIDO"),"")))</f>
        <v>2102058</v>
      </c>
      <c r="D52" s="121" t="str" cm="1">
        <f t="array" ref="D52">_xlfn.TEXTJOIN(", ",TRUE,_xlfn._xlws.FILTER(EjecucionPIIP[CodigoProducto],(EjecucionPIIP[Bpin]='CUIPO-PIIP'!B52)*(EjecucionPIIP[Periodo]='CUIPO-PIIP'!A52),""))</f>
        <v/>
      </c>
      <c r="E52" s="117" cm="1">
        <f t="array" ref="E52">_xlfn.LET(_xlpm.productos_cuipo,_xlfn.UNIQUE(_xlfn._xlws.FILTER(CUIPO_datos_abiertos[COD_PROGRAMATICO_MGA],(CUIPO_datos_abiertos[BPIN]=B52)*(CUIPO_datos_abiertos[PERIODO]=A52)*(CUIPO_datos_abiertos[ES_PRODUCTO_VALIDO]="VALIDO"),"")),_xlpm.num_productos_cuipo,COUNTA(_xlpm.productos_cuipo),_xlpm.num_productos_cuipo)</f>
        <v>1</v>
      </c>
      <c r="F52" s="117" cm="1">
        <f t="array" ref="F52">_xlfn.LET(_xlpm.productos_piip,_xlfn._xlws.FILTER(EjecucionPIIP[CodigoProducto],(EjecucionPIIP[Bpin]=B52)*(EjecucionPIIP[Periodo]=A52),""),_xlpm.num_productos_piip,COUNTA(_xlpm.productos_piip),_xlpm.num_productos_piip)</f>
        <v>1</v>
      </c>
      <c r="G52" s="122" t="str" cm="1">
        <f t="array" ref="G52">_xlfn.LET(_xlpm.productos_piip,_xlfn._xlws.FILTER(EjecucionPIIP[CodigoProducto],(EjecucionPIIP[Bpin]=B52)*(EjecucionPIIP[Periodo]=A52),""),_xlpm.productos_cuipo,_xlfn.UNIQUE(_xlfn._xlws.FILTER(CUIPO_datos_abiertos[COD_PROGRAMATICO_MGA],(CUIPO_datos_abiertos[BPIN]=B52)*(CUIPO_datos_abiertos[PERIODO]=A52)*(CUIPO_datos_abiertos[ES_PRODUCTO_VALIDO]="VALIDO"),"")),_xlpm.num_productos_cuipo,COUNTA(_xlpm.productos_cuipo),_xlpm.num_productos_piip,COUNTA(_xlpm.productos_piip),IF(AND(C52&lt;&gt;"",D52&lt;&gt;""),IF(_xlpm.num_productos_cuipo&gt;_xlpm.num_productos_piip,"Inconsistencia",""),""))</f>
        <v/>
      </c>
      <c r="H52" s="130" t="str" cm="1">
        <f t="array" ref="H52">_xlfn.LET(_xlpm.productos_piip,_xlfn._xlws.FILTER(EjecucionPIIP[CodigoProducto],(EjecucionPIIP[Bpin]=B52)*(EjecucionPIIP[Periodo]=A52),""),_xlpm.productos_cuipo,_xlfn.UNIQUE(_xlfn._xlws.FILTER(CUIPO_datos_abiertos[COD_PROGRAMATICO_MGA],(CUIPO_datos_abiertos[BPIN]=B52)*(CUIPO_datos_abiertos[PERIODO]=A52)*(CUIPO_datos_abiertos[ES_PRODUCTO_VALIDO]="VALIDO"),"")),_xlpm.eval,COUNT(_xlfn.MAP(_xlpm.productos_cuipo,_xlfn.LAMBDA(_xlpm.x,FIND(_xlpm.x,_xlfn.TEXTJOIN(",",TRUE,_xlpm.productos_piip))))),_xlpm.num_productos_cuipo,COUNTA(_xlpm.productos_cuipo),_xlpm.num_productos_piip,COUNTA(_xlpm.productos_piip),IF(AND(C52&lt;&gt;"",D52&lt;&gt;"",G52&lt;&gt;"Inconsistencia"),TRANSPOSE(_xlpm.eval),""))</f>
        <v/>
      </c>
      <c r="I52" s="131" t="str">
        <f t="shared" si="0"/>
        <v/>
      </c>
    </row>
    <row r="53" spans="1:9" x14ac:dyDescent="0.3">
      <c r="A53" s="119">
        <v>20260601</v>
      </c>
      <c r="B53" s="120" t="str">
        <v>2023002700172</v>
      </c>
      <c r="C53" s="121" t="str" cm="1">
        <f t="array" ref="C53">_xlfn.TEXTJOIN(", ",TRUE,_xlfn.UNIQUE(_xlfn._xlws.FILTER(CUIPO_datos_abiertos[COD_PROGRAMATICO_MGA],(CUIPO_datos_abiertos[BPIN]=B53)*(CUIPO_datos_abiertos[PERIODO]='CUIPO-PIIP'!A53)*(CUIPO_datos_abiertos[ES_PRODUCTO_VALIDO]="VALIDO"),"")))</f>
        <v>4101025</v>
      </c>
      <c r="D53" s="121" t="str" cm="1">
        <f t="array" ref="D53">_xlfn.TEXTJOIN(", ",TRUE,_xlfn._xlws.FILTER(EjecucionPIIP[CodigoProducto],(EjecucionPIIP[Bpin]='CUIPO-PIIP'!B53)*(EjecucionPIIP[Periodo]='CUIPO-PIIP'!A53),""))</f>
        <v>4101025</v>
      </c>
      <c r="E53" s="117" cm="1">
        <f t="array" ref="E53">_xlfn.LET(_xlpm.productos_cuipo,_xlfn.UNIQUE(_xlfn._xlws.FILTER(CUIPO_datos_abiertos[COD_PROGRAMATICO_MGA],(CUIPO_datos_abiertos[BPIN]=B53)*(CUIPO_datos_abiertos[PERIODO]=A53)*(CUIPO_datos_abiertos[ES_PRODUCTO_VALIDO]="VALIDO"),"")),_xlpm.num_productos_cuipo,COUNTA(_xlpm.productos_cuipo),_xlpm.num_productos_cuipo)</f>
        <v>1</v>
      </c>
      <c r="F53" s="117" cm="1">
        <f t="array" ref="F53">_xlfn.LET(_xlpm.productos_piip,_xlfn._xlws.FILTER(EjecucionPIIP[CodigoProducto],(EjecucionPIIP[Bpin]=B53)*(EjecucionPIIP[Periodo]=A53),""),_xlpm.num_productos_piip,COUNTA(_xlpm.productos_piip),_xlpm.num_productos_piip)</f>
        <v>1</v>
      </c>
      <c r="G53" s="122" t="str" cm="1">
        <f t="array" ref="G53">_xlfn.LET(_xlpm.productos_piip,_xlfn._xlws.FILTER(EjecucionPIIP[CodigoProducto],(EjecucionPIIP[Bpin]=B53)*(EjecucionPIIP[Periodo]=A53),""),_xlpm.productos_cuipo,_xlfn.UNIQUE(_xlfn._xlws.FILTER(CUIPO_datos_abiertos[COD_PROGRAMATICO_MGA],(CUIPO_datos_abiertos[BPIN]=B53)*(CUIPO_datos_abiertos[PERIODO]=A53)*(CUIPO_datos_abiertos[ES_PRODUCTO_VALIDO]="VALIDO"),"")),_xlpm.num_productos_cuipo,COUNTA(_xlpm.productos_cuipo),_xlpm.num_productos_piip,COUNTA(_xlpm.productos_piip),IF(AND(C53&lt;&gt;"",D53&lt;&gt;""),IF(_xlpm.num_productos_cuipo&gt;_xlpm.num_productos_piip,"Inconsistencia",""),""))</f>
        <v/>
      </c>
      <c r="H53" s="130" cm="1">
        <f t="array" ref="H53">_xlfn.LET(_xlpm.productos_piip,_xlfn._xlws.FILTER(EjecucionPIIP[CodigoProducto],(EjecucionPIIP[Bpin]=B53)*(EjecucionPIIP[Periodo]=A53),""),_xlpm.productos_cuipo,_xlfn.UNIQUE(_xlfn._xlws.FILTER(CUIPO_datos_abiertos[COD_PROGRAMATICO_MGA],(CUIPO_datos_abiertos[BPIN]=B53)*(CUIPO_datos_abiertos[PERIODO]=A53)*(CUIPO_datos_abiertos[ES_PRODUCTO_VALIDO]="VALIDO"),"")),_xlpm.eval,COUNT(_xlfn.MAP(_xlpm.productos_cuipo,_xlfn.LAMBDA(_xlpm.x,FIND(_xlpm.x,_xlfn.TEXTJOIN(",",TRUE,_xlpm.productos_piip))))),_xlpm.num_productos_cuipo,COUNTA(_xlpm.productos_cuipo),_xlpm.num_productos_piip,COUNTA(_xlpm.productos_piip),IF(AND(C53&lt;&gt;"",D53&lt;&gt;"",G53&lt;&gt;"Inconsistencia"),TRANSPOSE(_xlpm.eval),""))</f>
        <v>1</v>
      </c>
      <c r="I53" s="131" t="str">
        <f t="shared" si="0"/>
        <v>Coinciden</v>
      </c>
    </row>
    <row r="54" spans="1:9" x14ac:dyDescent="0.3">
      <c r="A54" s="119">
        <v>20260601</v>
      </c>
      <c r="B54" s="120" t="str">
        <v>202500000050554</v>
      </c>
      <c r="C54" s="121" t="str" cm="1">
        <f t="array" ref="C54">_xlfn.TEXTJOIN(", ",TRUE,_xlfn.UNIQUE(_xlfn._xlws.FILTER(CUIPO_datos_abiertos[COD_PROGRAMATICO_MGA],(CUIPO_datos_abiertos[BPIN]=B54)*(CUIPO_datos_abiertos[PERIODO]='CUIPO-PIIP'!A54)*(CUIPO_datos_abiertos[ES_PRODUCTO_VALIDO]="VALIDO"),"")))</f>
        <v>4301001</v>
      </c>
      <c r="D54" s="121" t="str" cm="1">
        <f t="array" ref="D54">_xlfn.TEXTJOIN(", ",TRUE,_xlfn._xlws.FILTER(EjecucionPIIP[CodigoProducto],(EjecucionPIIP[Bpin]='CUIPO-PIIP'!B54)*(EjecucionPIIP[Periodo]='CUIPO-PIIP'!A54),""))</f>
        <v>4301001</v>
      </c>
      <c r="E54" s="117" cm="1">
        <f t="array" ref="E54">_xlfn.LET(_xlpm.productos_cuipo,_xlfn.UNIQUE(_xlfn._xlws.FILTER(CUIPO_datos_abiertos[COD_PROGRAMATICO_MGA],(CUIPO_datos_abiertos[BPIN]=B54)*(CUIPO_datos_abiertos[PERIODO]=A54)*(CUIPO_datos_abiertos[ES_PRODUCTO_VALIDO]="VALIDO"),"")),_xlpm.num_productos_cuipo,COUNTA(_xlpm.productos_cuipo),_xlpm.num_productos_cuipo)</f>
        <v>1</v>
      </c>
      <c r="F54" s="117" cm="1">
        <f t="array" ref="F54">_xlfn.LET(_xlpm.productos_piip,_xlfn._xlws.FILTER(EjecucionPIIP[CodigoProducto],(EjecucionPIIP[Bpin]=B54)*(EjecucionPIIP[Periodo]=A54),""),_xlpm.num_productos_piip,COUNTA(_xlpm.productos_piip),_xlpm.num_productos_piip)</f>
        <v>1</v>
      </c>
      <c r="G54" s="122" t="str" cm="1">
        <f t="array" ref="G54">_xlfn.LET(_xlpm.productos_piip,_xlfn._xlws.FILTER(EjecucionPIIP[CodigoProducto],(EjecucionPIIP[Bpin]=B54)*(EjecucionPIIP[Periodo]=A54),""),_xlpm.productos_cuipo,_xlfn.UNIQUE(_xlfn._xlws.FILTER(CUIPO_datos_abiertos[COD_PROGRAMATICO_MGA],(CUIPO_datos_abiertos[BPIN]=B54)*(CUIPO_datos_abiertos[PERIODO]=A54)*(CUIPO_datos_abiertos[ES_PRODUCTO_VALIDO]="VALIDO"),"")),_xlpm.num_productos_cuipo,COUNTA(_xlpm.productos_cuipo),_xlpm.num_productos_piip,COUNTA(_xlpm.productos_piip),IF(AND(C54&lt;&gt;"",D54&lt;&gt;""),IF(_xlpm.num_productos_cuipo&gt;_xlpm.num_productos_piip,"Inconsistencia",""),""))</f>
        <v/>
      </c>
      <c r="H54" s="130" cm="1">
        <f t="array" ref="H54">_xlfn.LET(_xlpm.productos_piip,_xlfn._xlws.FILTER(EjecucionPIIP[CodigoProducto],(EjecucionPIIP[Bpin]=B54)*(EjecucionPIIP[Periodo]=A54),""),_xlpm.productos_cuipo,_xlfn.UNIQUE(_xlfn._xlws.FILTER(CUIPO_datos_abiertos[COD_PROGRAMATICO_MGA],(CUIPO_datos_abiertos[BPIN]=B54)*(CUIPO_datos_abiertos[PERIODO]=A54)*(CUIPO_datos_abiertos[ES_PRODUCTO_VALIDO]="VALIDO"),"")),_xlpm.eval,COUNT(_xlfn.MAP(_xlpm.productos_cuipo,_xlfn.LAMBDA(_xlpm.x,FIND(_xlpm.x,_xlfn.TEXTJOIN(",",TRUE,_xlpm.productos_piip))))),_xlpm.num_productos_cuipo,COUNTA(_xlpm.productos_cuipo),_xlpm.num_productos_piip,COUNTA(_xlpm.productos_piip),IF(AND(C54&lt;&gt;"",D54&lt;&gt;"",G54&lt;&gt;"Inconsistencia"),TRANSPOSE(_xlpm.eval),""))</f>
        <v>1</v>
      </c>
      <c r="I54" s="131" t="str">
        <f t="shared" si="0"/>
        <v>Coinciden</v>
      </c>
    </row>
    <row r="55" spans="1:9" x14ac:dyDescent="0.3">
      <c r="A55" s="119">
        <v>20260601</v>
      </c>
      <c r="B55" s="120" t="str">
        <v>202600000005926</v>
      </c>
      <c r="C55" s="121" t="str" cm="1">
        <f t="array" ref="C55">_xlfn.TEXTJOIN(", ",TRUE,_xlfn.UNIQUE(_xlfn._xlws.FILTER(CUIPO_datos_abiertos[COD_PROGRAMATICO_MGA],(CUIPO_datos_abiertos[BPIN]=B55)*(CUIPO_datos_abiertos[PERIODO]='CUIPO-PIIP'!A55)*(CUIPO_datos_abiertos[ES_PRODUCTO_VALIDO]="VALIDO"),"")))</f>
        <v>3502046</v>
      </c>
      <c r="D55" s="121" t="str" cm="1">
        <f t="array" ref="D55">_xlfn.TEXTJOIN(", ",TRUE,_xlfn._xlws.FILTER(EjecucionPIIP[CodigoProducto],(EjecucionPIIP[Bpin]='CUIPO-PIIP'!B55)*(EjecucionPIIP[Periodo]='CUIPO-PIIP'!A55),""))</f>
        <v>3502046, 3502037</v>
      </c>
      <c r="E55" s="117" cm="1">
        <f t="array" ref="E55">_xlfn.LET(_xlpm.productos_cuipo,_xlfn.UNIQUE(_xlfn._xlws.FILTER(CUIPO_datos_abiertos[COD_PROGRAMATICO_MGA],(CUIPO_datos_abiertos[BPIN]=B55)*(CUIPO_datos_abiertos[PERIODO]=A55)*(CUIPO_datos_abiertos[ES_PRODUCTO_VALIDO]="VALIDO"),"")),_xlpm.num_productos_cuipo,COUNTA(_xlpm.productos_cuipo),_xlpm.num_productos_cuipo)</f>
        <v>1</v>
      </c>
      <c r="F55" s="117" cm="1">
        <f t="array" ref="F55">_xlfn.LET(_xlpm.productos_piip,_xlfn._xlws.FILTER(EjecucionPIIP[CodigoProducto],(EjecucionPIIP[Bpin]=B55)*(EjecucionPIIP[Periodo]=A55),""),_xlpm.num_productos_piip,COUNTA(_xlpm.productos_piip),_xlpm.num_productos_piip)</f>
        <v>2</v>
      </c>
      <c r="G55" s="122" t="str" cm="1">
        <f t="array" ref="G55">_xlfn.LET(_xlpm.productos_piip,_xlfn._xlws.FILTER(EjecucionPIIP[CodigoProducto],(EjecucionPIIP[Bpin]=B55)*(EjecucionPIIP[Periodo]=A55),""),_xlpm.productos_cuipo,_xlfn.UNIQUE(_xlfn._xlws.FILTER(CUIPO_datos_abiertos[COD_PROGRAMATICO_MGA],(CUIPO_datos_abiertos[BPIN]=B55)*(CUIPO_datos_abiertos[PERIODO]=A55)*(CUIPO_datos_abiertos[ES_PRODUCTO_VALIDO]="VALIDO"),"")),_xlpm.num_productos_cuipo,COUNTA(_xlpm.productos_cuipo),_xlpm.num_productos_piip,COUNTA(_xlpm.productos_piip),IF(AND(C55&lt;&gt;"",D55&lt;&gt;""),IF(_xlpm.num_productos_cuipo&gt;_xlpm.num_productos_piip,"Inconsistencia",""),""))</f>
        <v/>
      </c>
      <c r="H55" s="130" cm="1">
        <f t="array" ref="H55">_xlfn.LET(_xlpm.productos_piip,_xlfn._xlws.FILTER(EjecucionPIIP[CodigoProducto],(EjecucionPIIP[Bpin]=B55)*(EjecucionPIIP[Periodo]=A55),""),_xlpm.productos_cuipo,_xlfn.UNIQUE(_xlfn._xlws.FILTER(CUIPO_datos_abiertos[COD_PROGRAMATICO_MGA],(CUIPO_datos_abiertos[BPIN]=B55)*(CUIPO_datos_abiertos[PERIODO]=A55)*(CUIPO_datos_abiertos[ES_PRODUCTO_VALIDO]="VALIDO"),"")),_xlpm.eval,COUNT(_xlfn.MAP(_xlpm.productos_cuipo,_xlfn.LAMBDA(_xlpm.x,FIND(_xlpm.x,_xlfn.TEXTJOIN(",",TRUE,_xlpm.productos_piip))))),_xlpm.num_productos_cuipo,COUNTA(_xlpm.productos_cuipo),_xlpm.num_productos_piip,COUNTA(_xlpm.productos_piip),IF(AND(C55&lt;&gt;"",D55&lt;&gt;"",G55&lt;&gt;"Inconsistencia"),TRANSPOSE(_xlpm.eval),""))</f>
        <v>1</v>
      </c>
      <c r="I55" s="131" t="str">
        <f t="shared" si="0"/>
        <v>No coinciden todos</v>
      </c>
    </row>
    <row r="56" spans="1:9" ht="27.6" x14ac:dyDescent="0.3">
      <c r="A56" s="119">
        <v>20260601</v>
      </c>
      <c r="B56" s="120" t="str">
        <v>2025</v>
      </c>
      <c r="C56" s="121" t="str" cm="1">
        <f t="array" ref="C56">_xlfn.TEXTJOIN(", ",TRUE,_xlfn.UNIQUE(_xlfn._xlws.FILTER(CUIPO_datos_abiertos[COD_PROGRAMATICO_MGA],(CUIPO_datos_abiertos[BPIN]=B56)*(CUIPO_datos_abiertos[PERIODO]='CUIPO-PIIP'!A56)*(CUIPO_datos_abiertos[ES_PRODUCTO_VALIDO]="VALIDO"),"")))</f>
        <v>1903035, 1906024, 4599002, 1903001, 4599003</v>
      </c>
      <c r="D56" s="121" t="str" cm="1">
        <f t="array" ref="D56">_xlfn.TEXTJOIN(", ",TRUE,_xlfn._xlws.FILTER(EjecucionPIIP[CodigoProducto],(EjecucionPIIP[Bpin]='CUIPO-PIIP'!B56)*(EjecucionPIIP[Periodo]='CUIPO-PIIP'!A56),""))</f>
        <v/>
      </c>
      <c r="E56" s="117" cm="1">
        <f t="array" ref="E56">_xlfn.LET(_xlpm.productos_cuipo,_xlfn.UNIQUE(_xlfn._xlws.FILTER(CUIPO_datos_abiertos[COD_PROGRAMATICO_MGA],(CUIPO_datos_abiertos[BPIN]=B56)*(CUIPO_datos_abiertos[PERIODO]=A56)*(CUIPO_datos_abiertos[ES_PRODUCTO_VALIDO]="VALIDO"),"")),_xlpm.num_productos_cuipo,COUNTA(_xlpm.productos_cuipo),_xlpm.num_productos_cuipo)</f>
        <v>5</v>
      </c>
      <c r="F56" s="117" cm="1">
        <f t="array" ref="F56">_xlfn.LET(_xlpm.productos_piip,_xlfn._xlws.FILTER(EjecucionPIIP[CodigoProducto],(EjecucionPIIP[Bpin]=B56)*(EjecucionPIIP[Periodo]=A56),""),_xlpm.num_productos_piip,COUNTA(_xlpm.productos_piip),_xlpm.num_productos_piip)</f>
        <v>1</v>
      </c>
      <c r="G56" s="122" t="str" cm="1">
        <f t="array" ref="G56">_xlfn.LET(_xlpm.productos_piip,_xlfn._xlws.FILTER(EjecucionPIIP[CodigoProducto],(EjecucionPIIP[Bpin]=B56)*(EjecucionPIIP[Periodo]=A56),""),_xlpm.productos_cuipo,_xlfn.UNIQUE(_xlfn._xlws.FILTER(CUIPO_datos_abiertos[COD_PROGRAMATICO_MGA],(CUIPO_datos_abiertos[BPIN]=B56)*(CUIPO_datos_abiertos[PERIODO]=A56)*(CUIPO_datos_abiertos[ES_PRODUCTO_VALIDO]="VALIDO"),"")),_xlpm.num_productos_cuipo,COUNTA(_xlpm.productos_cuipo),_xlpm.num_productos_piip,COUNTA(_xlpm.productos_piip),IF(AND(C56&lt;&gt;"",D56&lt;&gt;""),IF(_xlpm.num_productos_cuipo&gt;_xlpm.num_productos_piip,"Inconsistencia",""),""))</f>
        <v/>
      </c>
      <c r="H56" s="130" t="str" cm="1">
        <f t="array" ref="H56">_xlfn.LET(_xlpm.productos_piip,_xlfn._xlws.FILTER(EjecucionPIIP[CodigoProducto],(EjecucionPIIP[Bpin]=B56)*(EjecucionPIIP[Periodo]=A56),""),_xlpm.productos_cuipo,_xlfn.UNIQUE(_xlfn._xlws.FILTER(CUIPO_datos_abiertos[COD_PROGRAMATICO_MGA],(CUIPO_datos_abiertos[BPIN]=B56)*(CUIPO_datos_abiertos[PERIODO]=A56)*(CUIPO_datos_abiertos[ES_PRODUCTO_VALIDO]="VALIDO"),"")),_xlpm.eval,COUNT(_xlfn.MAP(_xlpm.productos_cuipo,_xlfn.LAMBDA(_xlpm.x,FIND(_xlpm.x,_xlfn.TEXTJOIN(",",TRUE,_xlpm.productos_piip))))),_xlpm.num_productos_cuipo,COUNTA(_xlpm.productos_cuipo),_xlpm.num_productos_piip,COUNTA(_xlpm.productos_piip),IF(AND(C56&lt;&gt;"",D56&lt;&gt;"",G56&lt;&gt;"Inconsistencia"),TRANSPOSE(_xlpm.eval),""))</f>
        <v/>
      </c>
      <c r="I56" s="131" t="str">
        <f t="shared" si="0"/>
        <v/>
      </c>
    </row>
    <row r="57" spans="1:9" x14ac:dyDescent="0.3">
      <c r="A57" s="119">
        <v>20260601</v>
      </c>
      <c r="B57" s="120" t="str">
        <v>202600000002945</v>
      </c>
      <c r="C57" s="121" t="str" cm="1">
        <f t="array" ref="C57">_xlfn.TEXTJOIN(", ",TRUE,_xlfn.UNIQUE(_xlfn._xlws.FILTER(CUIPO_datos_abiertos[COD_PROGRAMATICO_MGA],(CUIPO_datos_abiertos[BPIN]=B57)*(CUIPO_datos_abiertos[PERIODO]='CUIPO-PIIP'!A57)*(CUIPO_datos_abiertos[ES_PRODUCTO_VALIDO]="VALIDO"),"")))</f>
        <v>2201071</v>
      </c>
      <c r="D57" s="121" t="str" cm="1">
        <f t="array" ref="D57">_xlfn.TEXTJOIN(", ",TRUE,_xlfn._xlws.FILTER(EjecucionPIIP[CodigoProducto],(EjecucionPIIP[Bpin]='CUIPO-PIIP'!B57)*(EjecucionPIIP[Periodo]='CUIPO-PIIP'!A57),""))</f>
        <v>2201049</v>
      </c>
      <c r="E57" s="117" cm="1">
        <f t="array" ref="E57">_xlfn.LET(_xlpm.productos_cuipo,_xlfn.UNIQUE(_xlfn._xlws.FILTER(CUIPO_datos_abiertos[COD_PROGRAMATICO_MGA],(CUIPO_datos_abiertos[BPIN]=B57)*(CUIPO_datos_abiertos[PERIODO]=A57)*(CUIPO_datos_abiertos[ES_PRODUCTO_VALIDO]="VALIDO"),"")),_xlpm.num_productos_cuipo,COUNTA(_xlpm.productos_cuipo),_xlpm.num_productos_cuipo)</f>
        <v>1</v>
      </c>
      <c r="F57" s="117" cm="1">
        <f t="array" ref="F57">_xlfn.LET(_xlpm.productos_piip,_xlfn._xlws.FILTER(EjecucionPIIP[CodigoProducto],(EjecucionPIIP[Bpin]=B57)*(EjecucionPIIP[Periodo]=A57),""),_xlpm.num_productos_piip,COUNTA(_xlpm.productos_piip),_xlpm.num_productos_piip)</f>
        <v>1</v>
      </c>
      <c r="G57" s="122" t="str" cm="1">
        <f t="array" ref="G57">_xlfn.LET(_xlpm.productos_piip,_xlfn._xlws.FILTER(EjecucionPIIP[CodigoProducto],(EjecucionPIIP[Bpin]=B57)*(EjecucionPIIP[Periodo]=A57),""),_xlpm.productos_cuipo,_xlfn.UNIQUE(_xlfn._xlws.FILTER(CUIPO_datos_abiertos[COD_PROGRAMATICO_MGA],(CUIPO_datos_abiertos[BPIN]=B57)*(CUIPO_datos_abiertos[PERIODO]=A57)*(CUIPO_datos_abiertos[ES_PRODUCTO_VALIDO]="VALIDO"),"")),_xlpm.num_productos_cuipo,COUNTA(_xlpm.productos_cuipo),_xlpm.num_productos_piip,COUNTA(_xlpm.productos_piip),IF(AND(C57&lt;&gt;"",D57&lt;&gt;""),IF(_xlpm.num_productos_cuipo&gt;_xlpm.num_productos_piip,"Inconsistencia",""),""))</f>
        <v/>
      </c>
      <c r="H57" s="130" cm="1">
        <f t="array" ref="H57">_xlfn.LET(_xlpm.productos_piip,_xlfn._xlws.FILTER(EjecucionPIIP[CodigoProducto],(EjecucionPIIP[Bpin]=B57)*(EjecucionPIIP[Periodo]=A57),""),_xlpm.productos_cuipo,_xlfn.UNIQUE(_xlfn._xlws.FILTER(CUIPO_datos_abiertos[COD_PROGRAMATICO_MGA],(CUIPO_datos_abiertos[BPIN]=B57)*(CUIPO_datos_abiertos[PERIODO]=A57)*(CUIPO_datos_abiertos[ES_PRODUCTO_VALIDO]="VALIDO"),"")),_xlpm.eval,COUNT(_xlfn.MAP(_xlpm.productos_cuipo,_xlfn.LAMBDA(_xlpm.x,FIND(_xlpm.x,_xlfn.TEXTJOIN(",",TRUE,_xlpm.productos_piip))))),_xlpm.num_productos_cuipo,COUNTA(_xlpm.productos_cuipo),_xlpm.num_productos_piip,COUNTA(_xlpm.productos_piip),IF(AND(C57&lt;&gt;"",D57&lt;&gt;"",G57&lt;&gt;"Inconsistencia"),TRANSPOSE(_xlpm.eval),""))</f>
        <v>0</v>
      </c>
      <c r="I57" s="131" t="str">
        <f t="shared" si="0"/>
        <v>No coinciden</v>
      </c>
    </row>
    <row r="58" spans="1:9" x14ac:dyDescent="0.3">
      <c r="A58" s="119">
        <v>20260601</v>
      </c>
      <c r="B58" s="120" t="str">
        <v>202500000041895</v>
      </c>
      <c r="C58" s="121" t="str" cm="1">
        <f t="array" ref="C58">_xlfn.TEXTJOIN(", ",TRUE,_xlfn.UNIQUE(_xlfn._xlws.FILTER(CUIPO_datos_abiertos[COD_PROGRAMATICO_MGA],(CUIPO_datos_abiertos[BPIN]=B58)*(CUIPO_datos_abiertos[PERIODO]='CUIPO-PIIP'!A58)*(CUIPO_datos_abiertos[ES_PRODUCTO_VALIDO]="VALIDO"),"")))</f>
        <v>4501052</v>
      </c>
      <c r="D58" s="121" t="str" cm="1">
        <f t="array" ref="D58">_xlfn.TEXTJOIN(", ",TRUE,_xlfn._xlws.FILTER(EjecucionPIIP[CodigoProducto],(EjecucionPIIP[Bpin]='CUIPO-PIIP'!B58)*(EjecucionPIIP[Periodo]='CUIPO-PIIP'!A58),""))</f>
        <v>4501052</v>
      </c>
      <c r="E58" s="117" cm="1">
        <f t="array" ref="E58">_xlfn.LET(_xlpm.productos_cuipo,_xlfn.UNIQUE(_xlfn._xlws.FILTER(CUIPO_datos_abiertos[COD_PROGRAMATICO_MGA],(CUIPO_datos_abiertos[BPIN]=B58)*(CUIPO_datos_abiertos[PERIODO]=A58)*(CUIPO_datos_abiertos[ES_PRODUCTO_VALIDO]="VALIDO"),"")),_xlpm.num_productos_cuipo,COUNTA(_xlpm.productos_cuipo),_xlpm.num_productos_cuipo)</f>
        <v>1</v>
      </c>
      <c r="F58" s="117" cm="1">
        <f t="array" ref="F58">_xlfn.LET(_xlpm.productos_piip,_xlfn._xlws.FILTER(EjecucionPIIP[CodigoProducto],(EjecucionPIIP[Bpin]=B58)*(EjecucionPIIP[Periodo]=A58),""),_xlpm.num_productos_piip,COUNTA(_xlpm.productos_piip),_xlpm.num_productos_piip)</f>
        <v>1</v>
      </c>
      <c r="G58" s="122" t="str" cm="1">
        <f t="array" ref="G58">_xlfn.LET(_xlpm.productos_piip,_xlfn._xlws.FILTER(EjecucionPIIP[CodigoProducto],(EjecucionPIIP[Bpin]=B58)*(EjecucionPIIP[Periodo]=A58),""),_xlpm.productos_cuipo,_xlfn.UNIQUE(_xlfn._xlws.FILTER(CUIPO_datos_abiertos[COD_PROGRAMATICO_MGA],(CUIPO_datos_abiertos[BPIN]=B58)*(CUIPO_datos_abiertos[PERIODO]=A58)*(CUIPO_datos_abiertos[ES_PRODUCTO_VALIDO]="VALIDO"),"")),_xlpm.num_productos_cuipo,COUNTA(_xlpm.productos_cuipo),_xlpm.num_productos_piip,COUNTA(_xlpm.productos_piip),IF(AND(C58&lt;&gt;"",D58&lt;&gt;""),IF(_xlpm.num_productos_cuipo&gt;_xlpm.num_productos_piip,"Inconsistencia",""),""))</f>
        <v/>
      </c>
      <c r="H58" s="130" cm="1">
        <f t="array" ref="H58">_xlfn.LET(_xlpm.productos_piip,_xlfn._xlws.FILTER(EjecucionPIIP[CodigoProducto],(EjecucionPIIP[Bpin]=B58)*(EjecucionPIIP[Periodo]=A58),""),_xlpm.productos_cuipo,_xlfn.UNIQUE(_xlfn._xlws.FILTER(CUIPO_datos_abiertos[COD_PROGRAMATICO_MGA],(CUIPO_datos_abiertos[BPIN]=B58)*(CUIPO_datos_abiertos[PERIODO]=A58)*(CUIPO_datos_abiertos[ES_PRODUCTO_VALIDO]="VALIDO"),"")),_xlpm.eval,COUNT(_xlfn.MAP(_xlpm.productos_cuipo,_xlfn.LAMBDA(_xlpm.x,FIND(_xlpm.x,_xlfn.TEXTJOIN(",",TRUE,_xlpm.productos_piip))))),_xlpm.num_productos_cuipo,COUNTA(_xlpm.productos_cuipo),_xlpm.num_productos_piip,COUNTA(_xlpm.productos_piip),IF(AND(C58&lt;&gt;"",D58&lt;&gt;"",G58&lt;&gt;"Inconsistencia"),TRANSPOSE(_xlpm.eval),""))</f>
        <v>1</v>
      </c>
      <c r="I58" s="131" t="str">
        <f t="shared" si="0"/>
        <v>Coinciden</v>
      </c>
    </row>
    <row r="59" spans="1:9" x14ac:dyDescent="0.3">
      <c r="A59" s="119">
        <v>20260601</v>
      </c>
      <c r="B59" s="120" t="str">
        <v>2024002700115</v>
      </c>
      <c r="C59" s="121" t="str" cm="1">
        <f t="array" ref="C59">_xlfn.TEXTJOIN(", ",TRUE,_xlfn.UNIQUE(_xlfn._xlws.FILTER(CUIPO_datos_abiertos[COD_PROGRAMATICO_MGA],(CUIPO_datos_abiertos[BPIN]=B59)*(CUIPO_datos_abiertos[PERIODO]='CUIPO-PIIP'!A59)*(CUIPO_datos_abiertos[ES_PRODUCTO_VALIDO]="VALIDO"),"")))</f>
        <v>2201052</v>
      </c>
      <c r="D59" s="121" t="str" cm="1">
        <f t="array" ref="D59">_xlfn.TEXTJOIN(", ",TRUE,_xlfn._xlws.FILTER(EjecucionPIIP[CodigoProducto],(EjecucionPIIP[Bpin]='CUIPO-PIIP'!B59)*(EjecucionPIIP[Periodo]='CUIPO-PIIP'!A59),""))</f>
        <v/>
      </c>
      <c r="E59" s="117" cm="1">
        <f t="array" ref="E59">_xlfn.LET(_xlpm.productos_cuipo,_xlfn.UNIQUE(_xlfn._xlws.FILTER(CUIPO_datos_abiertos[COD_PROGRAMATICO_MGA],(CUIPO_datos_abiertos[BPIN]=B59)*(CUIPO_datos_abiertos[PERIODO]=A59)*(CUIPO_datos_abiertos[ES_PRODUCTO_VALIDO]="VALIDO"),"")),_xlpm.num_productos_cuipo,COUNTA(_xlpm.productos_cuipo),_xlpm.num_productos_cuipo)</f>
        <v>1</v>
      </c>
      <c r="F59" s="117" cm="1">
        <f t="array" ref="F59">_xlfn.LET(_xlpm.productos_piip,_xlfn._xlws.FILTER(EjecucionPIIP[CodigoProducto],(EjecucionPIIP[Bpin]=B59)*(EjecucionPIIP[Periodo]=A59),""),_xlpm.num_productos_piip,COUNTA(_xlpm.productos_piip),_xlpm.num_productos_piip)</f>
        <v>1</v>
      </c>
      <c r="G59" s="122" t="str" cm="1">
        <f t="array" ref="G59">_xlfn.LET(_xlpm.productos_piip,_xlfn._xlws.FILTER(EjecucionPIIP[CodigoProducto],(EjecucionPIIP[Bpin]=B59)*(EjecucionPIIP[Periodo]=A59),""),_xlpm.productos_cuipo,_xlfn.UNIQUE(_xlfn._xlws.FILTER(CUIPO_datos_abiertos[COD_PROGRAMATICO_MGA],(CUIPO_datos_abiertos[BPIN]=B59)*(CUIPO_datos_abiertos[PERIODO]=A59)*(CUIPO_datos_abiertos[ES_PRODUCTO_VALIDO]="VALIDO"),"")),_xlpm.num_productos_cuipo,COUNTA(_xlpm.productos_cuipo),_xlpm.num_productos_piip,COUNTA(_xlpm.productos_piip),IF(AND(C59&lt;&gt;"",D59&lt;&gt;""),IF(_xlpm.num_productos_cuipo&gt;_xlpm.num_productos_piip,"Inconsistencia",""),""))</f>
        <v/>
      </c>
      <c r="H59" s="130" t="str" cm="1">
        <f t="array" ref="H59">_xlfn.LET(_xlpm.productos_piip,_xlfn._xlws.FILTER(EjecucionPIIP[CodigoProducto],(EjecucionPIIP[Bpin]=B59)*(EjecucionPIIP[Periodo]=A59),""),_xlpm.productos_cuipo,_xlfn.UNIQUE(_xlfn._xlws.FILTER(CUIPO_datos_abiertos[COD_PROGRAMATICO_MGA],(CUIPO_datos_abiertos[BPIN]=B59)*(CUIPO_datos_abiertos[PERIODO]=A59)*(CUIPO_datos_abiertos[ES_PRODUCTO_VALIDO]="VALIDO"),"")),_xlpm.eval,COUNT(_xlfn.MAP(_xlpm.productos_cuipo,_xlfn.LAMBDA(_xlpm.x,FIND(_xlpm.x,_xlfn.TEXTJOIN(",",TRUE,_xlpm.productos_piip))))),_xlpm.num_productos_cuipo,COUNTA(_xlpm.productos_cuipo),_xlpm.num_productos_piip,COUNTA(_xlpm.productos_piip),IF(AND(C59&lt;&gt;"",D59&lt;&gt;"",G59&lt;&gt;"Inconsistencia"),TRANSPOSE(_xlpm.eval),""))</f>
        <v/>
      </c>
      <c r="I59" s="131" t="str">
        <f t="shared" si="0"/>
        <v/>
      </c>
    </row>
    <row r="60" spans="1:9" x14ac:dyDescent="0.3">
      <c r="A60" s="119">
        <v>20260601</v>
      </c>
      <c r="B60" s="120" t="str">
        <v>202600000005643</v>
      </c>
      <c r="C60" s="121" t="str" cm="1">
        <f t="array" ref="C60">_xlfn.TEXTJOIN(", ",TRUE,_xlfn.UNIQUE(_xlfn._xlws.FILTER(CUIPO_datos_abiertos[COD_PROGRAMATICO_MGA],(CUIPO_datos_abiertos[BPIN]=B60)*(CUIPO_datos_abiertos[PERIODO]='CUIPO-PIIP'!A60)*(CUIPO_datos_abiertos[ES_PRODUCTO_VALIDO]="VALIDO"),"")))</f>
        <v>3301059</v>
      </c>
      <c r="D60" s="121" t="str" cm="1">
        <f t="array" ref="D60">_xlfn.TEXTJOIN(", ",TRUE,_xlfn._xlws.FILTER(EjecucionPIIP[CodigoProducto],(EjecucionPIIP[Bpin]='CUIPO-PIIP'!B60)*(EjecucionPIIP[Periodo]='CUIPO-PIIP'!A60),""))</f>
        <v>3301073</v>
      </c>
      <c r="E60" s="117" cm="1">
        <f t="array" ref="E60">_xlfn.LET(_xlpm.productos_cuipo,_xlfn.UNIQUE(_xlfn._xlws.FILTER(CUIPO_datos_abiertos[COD_PROGRAMATICO_MGA],(CUIPO_datos_abiertos[BPIN]=B60)*(CUIPO_datos_abiertos[PERIODO]=A60)*(CUIPO_datos_abiertos[ES_PRODUCTO_VALIDO]="VALIDO"),"")),_xlpm.num_productos_cuipo,COUNTA(_xlpm.productos_cuipo),_xlpm.num_productos_cuipo)</f>
        <v>1</v>
      </c>
      <c r="F60" s="117" cm="1">
        <f t="array" ref="F60">_xlfn.LET(_xlpm.productos_piip,_xlfn._xlws.FILTER(EjecucionPIIP[CodigoProducto],(EjecucionPIIP[Bpin]=B60)*(EjecucionPIIP[Periodo]=A60),""),_xlpm.num_productos_piip,COUNTA(_xlpm.productos_piip),_xlpm.num_productos_piip)</f>
        <v>1</v>
      </c>
      <c r="G60" s="122" t="str" cm="1">
        <f t="array" ref="G60">_xlfn.LET(_xlpm.productos_piip,_xlfn._xlws.FILTER(EjecucionPIIP[CodigoProducto],(EjecucionPIIP[Bpin]=B60)*(EjecucionPIIP[Periodo]=A60),""),_xlpm.productos_cuipo,_xlfn.UNIQUE(_xlfn._xlws.FILTER(CUIPO_datos_abiertos[COD_PROGRAMATICO_MGA],(CUIPO_datos_abiertos[BPIN]=B60)*(CUIPO_datos_abiertos[PERIODO]=A60)*(CUIPO_datos_abiertos[ES_PRODUCTO_VALIDO]="VALIDO"),"")),_xlpm.num_productos_cuipo,COUNTA(_xlpm.productos_cuipo),_xlpm.num_productos_piip,COUNTA(_xlpm.productos_piip),IF(AND(C60&lt;&gt;"",D60&lt;&gt;""),IF(_xlpm.num_productos_cuipo&gt;_xlpm.num_productos_piip,"Inconsistencia",""),""))</f>
        <v/>
      </c>
      <c r="H60" s="130" cm="1">
        <f t="array" ref="H60">_xlfn.LET(_xlpm.productos_piip,_xlfn._xlws.FILTER(EjecucionPIIP[CodigoProducto],(EjecucionPIIP[Bpin]=B60)*(EjecucionPIIP[Periodo]=A60),""),_xlpm.productos_cuipo,_xlfn.UNIQUE(_xlfn._xlws.FILTER(CUIPO_datos_abiertos[COD_PROGRAMATICO_MGA],(CUIPO_datos_abiertos[BPIN]=B60)*(CUIPO_datos_abiertos[PERIODO]=A60)*(CUIPO_datos_abiertos[ES_PRODUCTO_VALIDO]="VALIDO"),"")),_xlpm.eval,COUNT(_xlfn.MAP(_xlpm.productos_cuipo,_xlfn.LAMBDA(_xlpm.x,FIND(_xlpm.x,_xlfn.TEXTJOIN(",",TRUE,_xlpm.productos_piip))))),_xlpm.num_productos_cuipo,COUNTA(_xlpm.productos_cuipo),_xlpm.num_productos_piip,COUNTA(_xlpm.productos_piip),IF(AND(C60&lt;&gt;"",D60&lt;&gt;"",G60&lt;&gt;"Inconsistencia"),TRANSPOSE(_xlpm.eval),""))</f>
        <v>0</v>
      </c>
      <c r="I60" s="131" t="str">
        <f t="shared" si="0"/>
        <v>No coinciden</v>
      </c>
    </row>
    <row r="61" spans="1:9" x14ac:dyDescent="0.3">
      <c r="A61" s="119">
        <v>20260601</v>
      </c>
      <c r="B61" s="120" t="str">
        <v>2024002700132</v>
      </c>
      <c r="C61" s="121" t="str" cm="1">
        <f t="array" ref="C61">_xlfn.TEXTJOIN(", ",TRUE,_xlfn.UNIQUE(_xlfn._xlws.FILTER(CUIPO_datos_abiertos[COD_PROGRAMATICO_MGA],(CUIPO_datos_abiertos[BPIN]=B61)*(CUIPO_datos_abiertos[PERIODO]='CUIPO-PIIP'!A61)*(CUIPO_datos_abiertos[ES_PRODUCTO_VALIDO]="VALIDO"),"")))</f>
        <v>1702009</v>
      </c>
      <c r="D61" s="121" t="str" cm="1">
        <f t="array" ref="D61">_xlfn.TEXTJOIN(", ",TRUE,_xlfn._xlws.FILTER(EjecucionPIIP[CodigoProducto],(EjecucionPIIP[Bpin]='CUIPO-PIIP'!B61)*(EjecucionPIIP[Periodo]='CUIPO-PIIP'!A61),""))</f>
        <v/>
      </c>
      <c r="E61" s="117" cm="1">
        <f t="array" ref="E61">_xlfn.LET(_xlpm.productos_cuipo,_xlfn.UNIQUE(_xlfn._xlws.FILTER(CUIPO_datos_abiertos[COD_PROGRAMATICO_MGA],(CUIPO_datos_abiertos[BPIN]=B61)*(CUIPO_datos_abiertos[PERIODO]=A61)*(CUIPO_datos_abiertos[ES_PRODUCTO_VALIDO]="VALIDO"),"")),_xlpm.num_productos_cuipo,COUNTA(_xlpm.productos_cuipo),_xlpm.num_productos_cuipo)</f>
        <v>1</v>
      </c>
      <c r="F61" s="117" cm="1">
        <f t="array" ref="F61">_xlfn.LET(_xlpm.productos_piip,_xlfn._xlws.FILTER(EjecucionPIIP[CodigoProducto],(EjecucionPIIP[Bpin]=B61)*(EjecucionPIIP[Periodo]=A61),""),_xlpm.num_productos_piip,COUNTA(_xlpm.productos_piip),_xlpm.num_productos_piip)</f>
        <v>1</v>
      </c>
      <c r="G61" s="122" t="str" cm="1">
        <f t="array" ref="G61">_xlfn.LET(_xlpm.productos_piip,_xlfn._xlws.FILTER(EjecucionPIIP[CodigoProducto],(EjecucionPIIP[Bpin]=B61)*(EjecucionPIIP[Periodo]=A61),""),_xlpm.productos_cuipo,_xlfn.UNIQUE(_xlfn._xlws.FILTER(CUIPO_datos_abiertos[COD_PROGRAMATICO_MGA],(CUIPO_datos_abiertos[BPIN]=B61)*(CUIPO_datos_abiertos[PERIODO]=A61)*(CUIPO_datos_abiertos[ES_PRODUCTO_VALIDO]="VALIDO"),"")),_xlpm.num_productos_cuipo,COUNTA(_xlpm.productos_cuipo),_xlpm.num_productos_piip,COUNTA(_xlpm.productos_piip),IF(AND(C61&lt;&gt;"",D61&lt;&gt;""),IF(_xlpm.num_productos_cuipo&gt;_xlpm.num_productos_piip,"Inconsistencia",""),""))</f>
        <v/>
      </c>
      <c r="H61" s="130" t="str" cm="1">
        <f t="array" ref="H61">_xlfn.LET(_xlpm.productos_piip,_xlfn._xlws.FILTER(EjecucionPIIP[CodigoProducto],(EjecucionPIIP[Bpin]=B61)*(EjecucionPIIP[Periodo]=A61),""),_xlpm.productos_cuipo,_xlfn.UNIQUE(_xlfn._xlws.FILTER(CUIPO_datos_abiertos[COD_PROGRAMATICO_MGA],(CUIPO_datos_abiertos[BPIN]=B61)*(CUIPO_datos_abiertos[PERIODO]=A61)*(CUIPO_datos_abiertos[ES_PRODUCTO_VALIDO]="VALIDO"),"")),_xlpm.eval,COUNT(_xlfn.MAP(_xlpm.productos_cuipo,_xlfn.LAMBDA(_xlpm.x,FIND(_xlpm.x,_xlfn.TEXTJOIN(",",TRUE,_xlpm.productos_piip))))),_xlpm.num_productos_cuipo,COUNTA(_xlpm.productos_cuipo),_xlpm.num_productos_piip,COUNTA(_xlpm.productos_piip),IF(AND(C61&lt;&gt;"",D61&lt;&gt;"",G61&lt;&gt;"Inconsistencia"),TRANSPOSE(_xlpm.eval),""))</f>
        <v/>
      </c>
      <c r="I61" s="131" t="str">
        <f t="shared" si="0"/>
        <v/>
      </c>
    </row>
    <row r="62" spans="1:9" x14ac:dyDescent="0.3">
      <c r="A62" s="119">
        <v>20260601</v>
      </c>
      <c r="B62" s="120" t="str">
        <v>202600000001143</v>
      </c>
      <c r="C62" s="121" t="str" cm="1">
        <f t="array" ref="C62">_xlfn.TEXTJOIN(", ",TRUE,_xlfn.UNIQUE(_xlfn._xlws.FILTER(CUIPO_datos_abiertos[COD_PROGRAMATICO_MGA],(CUIPO_datos_abiertos[BPIN]=B62)*(CUIPO_datos_abiertos[PERIODO]='CUIPO-PIIP'!A62)*(CUIPO_datos_abiertos[ES_PRODUCTO_VALIDO]="VALIDO"),"")))</f>
        <v>4301001</v>
      </c>
      <c r="D62" s="121" t="str" cm="1">
        <f t="array" ref="D62">_xlfn.TEXTJOIN(", ",TRUE,_xlfn._xlws.FILTER(EjecucionPIIP[CodigoProducto],(EjecucionPIIP[Bpin]='CUIPO-PIIP'!B62)*(EjecucionPIIP[Periodo]='CUIPO-PIIP'!A62),""))</f>
        <v>4301037</v>
      </c>
      <c r="E62" s="117" cm="1">
        <f t="array" ref="E62">_xlfn.LET(_xlpm.productos_cuipo,_xlfn.UNIQUE(_xlfn._xlws.FILTER(CUIPO_datos_abiertos[COD_PROGRAMATICO_MGA],(CUIPO_datos_abiertos[BPIN]=B62)*(CUIPO_datos_abiertos[PERIODO]=A62)*(CUIPO_datos_abiertos[ES_PRODUCTO_VALIDO]="VALIDO"),"")),_xlpm.num_productos_cuipo,COUNTA(_xlpm.productos_cuipo),_xlpm.num_productos_cuipo)</f>
        <v>1</v>
      </c>
      <c r="F62" s="117" cm="1">
        <f t="array" ref="F62">_xlfn.LET(_xlpm.productos_piip,_xlfn._xlws.FILTER(EjecucionPIIP[CodigoProducto],(EjecucionPIIP[Bpin]=B62)*(EjecucionPIIP[Periodo]=A62),""),_xlpm.num_productos_piip,COUNTA(_xlpm.productos_piip),_xlpm.num_productos_piip)</f>
        <v>1</v>
      </c>
      <c r="G62" s="122" t="str" cm="1">
        <f t="array" ref="G62">_xlfn.LET(_xlpm.productos_piip,_xlfn._xlws.FILTER(EjecucionPIIP[CodigoProducto],(EjecucionPIIP[Bpin]=B62)*(EjecucionPIIP[Periodo]=A62),""),_xlpm.productos_cuipo,_xlfn.UNIQUE(_xlfn._xlws.FILTER(CUIPO_datos_abiertos[COD_PROGRAMATICO_MGA],(CUIPO_datos_abiertos[BPIN]=B62)*(CUIPO_datos_abiertos[PERIODO]=A62)*(CUIPO_datos_abiertos[ES_PRODUCTO_VALIDO]="VALIDO"),"")),_xlpm.num_productos_cuipo,COUNTA(_xlpm.productos_cuipo),_xlpm.num_productos_piip,COUNTA(_xlpm.productos_piip),IF(AND(C62&lt;&gt;"",D62&lt;&gt;""),IF(_xlpm.num_productos_cuipo&gt;_xlpm.num_productos_piip,"Inconsistencia",""),""))</f>
        <v/>
      </c>
      <c r="H62" s="130" cm="1">
        <f t="array" ref="H62">_xlfn.LET(_xlpm.productos_piip,_xlfn._xlws.FILTER(EjecucionPIIP[CodigoProducto],(EjecucionPIIP[Bpin]=B62)*(EjecucionPIIP[Periodo]=A62),""),_xlpm.productos_cuipo,_xlfn.UNIQUE(_xlfn._xlws.FILTER(CUIPO_datos_abiertos[COD_PROGRAMATICO_MGA],(CUIPO_datos_abiertos[BPIN]=B62)*(CUIPO_datos_abiertos[PERIODO]=A62)*(CUIPO_datos_abiertos[ES_PRODUCTO_VALIDO]="VALIDO"),"")),_xlpm.eval,COUNT(_xlfn.MAP(_xlpm.productos_cuipo,_xlfn.LAMBDA(_xlpm.x,FIND(_xlpm.x,_xlfn.TEXTJOIN(",",TRUE,_xlpm.productos_piip))))),_xlpm.num_productos_cuipo,COUNTA(_xlpm.productos_cuipo),_xlpm.num_productos_piip,COUNTA(_xlpm.productos_piip),IF(AND(C62&lt;&gt;"",D62&lt;&gt;"",G62&lt;&gt;"Inconsistencia"),TRANSPOSE(_xlpm.eval),""))</f>
        <v>0</v>
      </c>
      <c r="I62" s="131" t="str">
        <f t="shared" si="0"/>
        <v>No coinciden</v>
      </c>
    </row>
    <row r="63" spans="1:9" x14ac:dyDescent="0.3">
      <c r="A63" s="119">
        <v>20260601</v>
      </c>
      <c r="B63" s="120" t="str">
        <v>202600000007861</v>
      </c>
      <c r="C63" s="121" t="str" cm="1">
        <f t="array" ref="C63">_xlfn.TEXTJOIN(", ",TRUE,_xlfn.UNIQUE(_xlfn._xlws.FILTER(CUIPO_datos_abiertos[COD_PROGRAMATICO_MGA],(CUIPO_datos_abiertos[BPIN]=B63)*(CUIPO_datos_abiertos[PERIODO]='CUIPO-PIIP'!A63)*(CUIPO_datos_abiertos[ES_PRODUCTO_VALIDO]="VALIDO"),"")))</f>
        <v>4301001</v>
      </c>
      <c r="D63" s="121" t="str" cm="1">
        <f t="array" ref="D63">_xlfn.TEXTJOIN(", ",TRUE,_xlfn._xlws.FILTER(EjecucionPIIP[CodigoProducto],(EjecucionPIIP[Bpin]='CUIPO-PIIP'!B63)*(EjecucionPIIP[Periodo]='CUIPO-PIIP'!A63),""))</f>
        <v>4301001</v>
      </c>
      <c r="E63" s="117" cm="1">
        <f t="array" ref="E63">_xlfn.LET(_xlpm.productos_cuipo,_xlfn.UNIQUE(_xlfn._xlws.FILTER(CUIPO_datos_abiertos[COD_PROGRAMATICO_MGA],(CUIPO_datos_abiertos[BPIN]=B63)*(CUIPO_datos_abiertos[PERIODO]=A63)*(CUIPO_datos_abiertos[ES_PRODUCTO_VALIDO]="VALIDO"),"")),_xlpm.num_productos_cuipo,COUNTA(_xlpm.productos_cuipo),_xlpm.num_productos_cuipo)</f>
        <v>1</v>
      </c>
      <c r="F63" s="117" cm="1">
        <f t="array" ref="F63">_xlfn.LET(_xlpm.productos_piip,_xlfn._xlws.FILTER(EjecucionPIIP[CodigoProducto],(EjecucionPIIP[Bpin]=B63)*(EjecucionPIIP[Periodo]=A63),""),_xlpm.num_productos_piip,COUNTA(_xlpm.productos_piip),_xlpm.num_productos_piip)</f>
        <v>1</v>
      </c>
      <c r="G63" s="122" t="str" cm="1">
        <f t="array" ref="G63">_xlfn.LET(_xlpm.productos_piip,_xlfn._xlws.FILTER(EjecucionPIIP[CodigoProducto],(EjecucionPIIP[Bpin]=B63)*(EjecucionPIIP[Periodo]=A63),""),_xlpm.productos_cuipo,_xlfn.UNIQUE(_xlfn._xlws.FILTER(CUIPO_datos_abiertos[COD_PROGRAMATICO_MGA],(CUIPO_datos_abiertos[BPIN]=B63)*(CUIPO_datos_abiertos[PERIODO]=A63)*(CUIPO_datos_abiertos[ES_PRODUCTO_VALIDO]="VALIDO"),"")),_xlpm.num_productos_cuipo,COUNTA(_xlpm.productos_cuipo),_xlpm.num_productos_piip,COUNTA(_xlpm.productos_piip),IF(AND(C63&lt;&gt;"",D63&lt;&gt;""),IF(_xlpm.num_productos_cuipo&gt;_xlpm.num_productos_piip,"Inconsistencia",""),""))</f>
        <v/>
      </c>
      <c r="H63" s="130" cm="1">
        <f t="array" ref="H63">_xlfn.LET(_xlpm.productos_piip,_xlfn._xlws.FILTER(EjecucionPIIP[CodigoProducto],(EjecucionPIIP[Bpin]=B63)*(EjecucionPIIP[Periodo]=A63),""),_xlpm.productos_cuipo,_xlfn.UNIQUE(_xlfn._xlws.FILTER(CUIPO_datos_abiertos[COD_PROGRAMATICO_MGA],(CUIPO_datos_abiertos[BPIN]=B63)*(CUIPO_datos_abiertos[PERIODO]=A63)*(CUIPO_datos_abiertos[ES_PRODUCTO_VALIDO]="VALIDO"),"")),_xlpm.eval,COUNT(_xlfn.MAP(_xlpm.productos_cuipo,_xlfn.LAMBDA(_xlpm.x,FIND(_xlpm.x,_xlfn.TEXTJOIN(",",TRUE,_xlpm.productos_piip))))),_xlpm.num_productos_cuipo,COUNTA(_xlpm.productos_cuipo),_xlpm.num_productos_piip,COUNTA(_xlpm.productos_piip),IF(AND(C63&lt;&gt;"",D63&lt;&gt;"",G63&lt;&gt;"Inconsistencia"),TRANSPOSE(_xlpm.eval),""))</f>
        <v>1</v>
      </c>
      <c r="I63" s="131" t="str">
        <f t="shared" si="0"/>
        <v>Coinciden</v>
      </c>
    </row>
    <row r="64" spans="1:9" x14ac:dyDescent="0.3">
      <c r="A64" s="119">
        <v>20260601</v>
      </c>
      <c r="B64" s="120" t="str">
        <v>2022002700117</v>
      </c>
      <c r="C64" s="121" t="str" cm="1">
        <f t="array" ref="C64">_xlfn.TEXTJOIN(", ",TRUE,_xlfn.UNIQUE(_xlfn._xlws.FILTER(CUIPO_datos_abiertos[COD_PROGRAMATICO_MGA],(CUIPO_datos_abiertos[BPIN]=B64)*(CUIPO_datos_abiertos[PERIODO]='CUIPO-PIIP'!A64)*(CUIPO_datos_abiertos[ES_PRODUCTO_VALIDO]="VALIDO"),"")))</f>
        <v>2102058</v>
      </c>
      <c r="D64" s="121" t="str" cm="1">
        <f t="array" ref="D64">_xlfn.TEXTJOIN(", ",TRUE,_xlfn._xlws.FILTER(EjecucionPIIP[CodigoProducto],(EjecucionPIIP[Bpin]='CUIPO-PIIP'!B64)*(EjecucionPIIP[Periodo]='CUIPO-PIIP'!A64),""))</f>
        <v/>
      </c>
      <c r="E64" s="117" cm="1">
        <f t="array" ref="E64">_xlfn.LET(_xlpm.productos_cuipo,_xlfn.UNIQUE(_xlfn._xlws.FILTER(CUIPO_datos_abiertos[COD_PROGRAMATICO_MGA],(CUIPO_datos_abiertos[BPIN]=B64)*(CUIPO_datos_abiertos[PERIODO]=A64)*(CUIPO_datos_abiertos[ES_PRODUCTO_VALIDO]="VALIDO"),"")),_xlpm.num_productos_cuipo,COUNTA(_xlpm.productos_cuipo),_xlpm.num_productos_cuipo)</f>
        <v>1</v>
      </c>
      <c r="F64" s="117" cm="1">
        <f t="array" ref="F64">_xlfn.LET(_xlpm.productos_piip,_xlfn._xlws.FILTER(EjecucionPIIP[CodigoProducto],(EjecucionPIIP[Bpin]=B64)*(EjecucionPIIP[Periodo]=A64),""),_xlpm.num_productos_piip,COUNTA(_xlpm.productos_piip),_xlpm.num_productos_piip)</f>
        <v>1</v>
      </c>
      <c r="G64" s="122" t="str" cm="1">
        <f t="array" ref="G64">_xlfn.LET(_xlpm.productos_piip,_xlfn._xlws.FILTER(EjecucionPIIP[CodigoProducto],(EjecucionPIIP[Bpin]=B64)*(EjecucionPIIP[Periodo]=A64),""),_xlpm.productos_cuipo,_xlfn.UNIQUE(_xlfn._xlws.FILTER(CUIPO_datos_abiertos[COD_PROGRAMATICO_MGA],(CUIPO_datos_abiertos[BPIN]=B64)*(CUIPO_datos_abiertos[PERIODO]=A64)*(CUIPO_datos_abiertos[ES_PRODUCTO_VALIDO]="VALIDO"),"")),_xlpm.num_productos_cuipo,COUNTA(_xlpm.productos_cuipo),_xlpm.num_productos_piip,COUNTA(_xlpm.productos_piip),IF(AND(C64&lt;&gt;"",D64&lt;&gt;""),IF(_xlpm.num_productos_cuipo&gt;_xlpm.num_productos_piip,"Inconsistencia",""),""))</f>
        <v/>
      </c>
      <c r="H64" s="130" t="str" cm="1">
        <f t="array" ref="H64">_xlfn.LET(_xlpm.productos_piip,_xlfn._xlws.FILTER(EjecucionPIIP[CodigoProducto],(EjecucionPIIP[Bpin]=B64)*(EjecucionPIIP[Periodo]=A64),""),_xlpm.productos_cuipo,_xlfn.UNIQUE(_xlfn._xlws.FILTER(CUIPO_datos_abiertos[COD_PROGRAMATICO_MGA],(CUIPO_datos_abiertos[BPIN]=B64)*(CUIPO_datos_abiertos[PERIODO]=A64)*(CUIPO_datos_abiertos[ES_PRODUCTO_VALIDO]="VALIDO"),"")),_xlpm.eval,COUNT(_xlfn.MAP(_xlpm.productos_cuipo,_xlfn.LAMBDA(_xlpm.x,FIND(_xlpm.x,_xlfn.TEXTJOIN(",",TRUE,_xlpm.productos_piip))))),_xlpm.num_productos_cuipo,COUNTA(_xlpm.productos_cuipo),_xlpm.num_productos_piip,COUNTA(_xlpm.productos_piip),IF(AND(C64&lt;&gt;"",D64&lt;&gt;"",G64&lt;&gt;"Inconsistencia"),TRANSPOSE(_xlpm.eval),""))</f>
        <v/>
      </c>
      <c r="I64" s="131" t="str">
        <f t="shared" si="0"/>
        <v/>
      </c>
    </row>
    <row r="65" spans="1:9" x14ac:dyDescent="0.3">
      <c r="A65" s="119">
        <v>20260601</v>
      </c>
      <c r="B65" s="120" t="str">
        <v>202500000039332</v>
      </c>
      <c r="C65" s="121" t="str" cm="1">
        <f t="array" ref="C65">_xlfn.TEXTJOIN(", ",TRUE,_xlfn.UNIQUE(_xlfn._xlws.FILTER(CUIPO_datos_abiertos[COD_PROGRAMATICO_MGA],(CUIPO_datos_abiertos[BPIN]=B65)*(CUIPO_datos_abiertos[PERIODO]='CUIPO-PIIP'!A65)*(CUIPO_datos_abiertos[ES_PRODUCTO_VALIDO]="VALIDO"),"")))</f>
        <v>2201074</v>
      </c>
      <c r="D65" s="121" t="str" cm="1">
        <f t="array" ref="D65">_xlfn.TEXTJOIN(", ",TRUE,_xlfn._xlws.FILTER(EjecucionPIIP[CodigoProducto],(EjecucionPIIP[Bpin]='CUIPO-PIIP'!B65)*(EjecucionPIIP[Periodo]='CUIPO-PIIP'!A65),""))</f>
        <v>2201006, 2201048</v>
      </c>
      <c r="E65" s="117" cm="1">
        <f t="array" ref="E65">_xlfn.LET(_xlpm.productos_cuipo,_xlfn.UNIQUE(_xlfn._xlws.FILTER(CUIPO_datos_abiertos[COD_PROGRAMATICO_MGA],(CUIPO_datos_abiertos[BPIN]=B65)*(CUIPO_datos_abiertos[PERIODO]=A65)*(CUIPO_datos_abiertos[ES_PRODUCTO_VALIDO]="VALIDO"),"")),_xlpm.num_productos_cuipo,COUNTA(_xlpm.productos_cuipo),_xlpm.num_productos_cuipo)</f>
        <v>1</v>
      </c>
      <c r="F65" s="117" cm="1">
        <f t="array" ref="F65">_xlfn.LET(_xlpm.productos_piip,_xlfn._xlws.FILTER(EjecucionPIIP[CodigoProducto],(EjecucionPIIP[Bpin]=B65)*(EjecucionPIIP[Periodo]=A65),""),_xlpm.num_productos_piip,COUNTA(_xlpm.productos_piip),_xlpm.num_productos_piip)</f>
        <v>2</v>
      </c>
      <c r="G65" s="122" t="str" cm="1">
        <f t="array" ref="G65">_xlfn.LET(_xlpm.productos_piip,_xlfn._xlws.FILTER(EjecucionPIIP[CodigoProducto],(EjecucionPIIP[Bpin]=B65)*(EjecucionPIIP[Periodo]=A65),""),_xlpm.productos_cuipo,_xlfn.UNIQUE(_xlfn._xlws.FILTER(CUIPO_datos_abiertos[COD_PROGRAMATICO_MGA],(CUIPO_datos_abiertos[BPIN]=B65)*(CUIPO_datos_abiertos[PERIODO]=A65)*(CUIPO_datos_abiertos[ES_PRODUCTO_VALIDO]="VALIDO"),"")),_xlpm.num_productos_cuipo,COUNTA(_xlpm.productos_cuipo),_xlpm.num_productos_piip,COUNTA(_xlpm.productos_piip),IF(AND(C65&lt;&gt;"",D65&lt;&gt;""),IF(_xlpm.num_productos_cuipo&gt;_xlpm.num_productos_piip,"Inconsistencia",""),""))</f>
        <v/>
      </c>
      <c r="H65" s="130" cm="1">
        <f t="array" ref="H65">_xlfn.LET(_xlpm.productos_piip,_xlfn._xlws.FILTER(EjecucionPIIP[CodigoProducto],(EjecucionPIIP[Bpin]=B65)*(EjecucionPIIP[Periodo]=A65),""),_xlpm.productos_cuipo,_xlfn.UNIQUE(_xlfn._xlws.FILTER(CUIPO_datos_abiertos[COD_PROGRAMATICO_MGA],(CUIPO_datos_abiertos[BPIN]=B65)*(CUIPO_datos_abiertos[PERIODO]=A65)*(CUIPO_datos_abiertos[ES_PRODUCTO_VALIDO]="VALIDO"),"")),_xlpm.eval,COUNT(_xlfn.MAP(_xlpm.productos_cuipo,_xlfn.LAMBDA(_xlpm.x,FIND(_xlpm.x,_xlfn.TEXTJOIN(",",TRUE,_xlpm.productos_piip))))),_xlpm.num_productos_cuipo,COUNTA(_xlpm.productos_cuipo),_xlpm.num_productos_piip,COUNTA(_xlpm.productos_piip),IF(AND(C65&lt;&gt;"",D65&lt;&gt;"",G65&lt;&gt;"Inconsistencia"),TRANSPOSE(_xlpm.eval),""))</f>
        <v>0</v>
      </c>
      <c r="I65" s="131" t="str">
        <f t="shared" si="0"/>
        <v>No coinciden</v>
      </c>
    </row>
    <row r="66" spans="1:9" ht="41.4" x14ac:dyDescent="0.3">
      <c r="A66" s="119">
        <v>20260601</v>
      </c>
      <c r="B66" s="120" t="str">
        <v>202600000008749</v>
      </c>
      <c r="C66" s="121" t="str" cm="1">
        <f t="array" ref="C66">_xlfn.TEXTJOIN(", ",TRUE,_xlfn.UNIQUE(_xlfn._xlws.FILTER(CUIPO_datos_abiertos[COD_PROGRAMATICO_MGA],(CUIPO_datos_abiertos[BPIN]=B66)*(CUIPO_datos_abiertos[PERIODO]='CUIPO-PIIP'!A66)*(CUIPO_datos_abiertos[ES_PRODUCTO_VALIDO]="VALIDO"),"")))</f>
        <v>4003046</v>
      </c>
      <c r="D66" s="121" t="str" cm="1">
        <f t="array" ref="D66">_xlfn.TEXTJOIN(", ",TRUE,_xlfn._xlws.FILTER(EjecucionPIIP[CodigoProducto],(EjecucionPIIP[Bpin]='CUIPO-PIIP'!B66)*(EjecucionPIIP[Periodo]='CUIPO-PIIP'!A66),""))</f>
        <v>4003052, 4003046, 4003016, 4003021, 4003017, 4003042, 4003020</v>
      </c>
      <c r="E66" s="117" cm="1">
        <f t="array" ref="E66">_xlfn.LET(_xlpm.productos_cuipo,_xlfn.UNIQUE(_xlfn._xlws.FILTER(CUIPO_datos_abiertos[COD_PROGRAMATICO_MGA],(CUIPO_datos_abiertos[BPIN]=B66)*(CUIPO_datos_abiertos[PERIODO]=A66)*(CUIPO_datos_abiertos[ES_PRODUCTO_VALIDO]="VALIDO"),"")),_xlpm.num_productos_cuipo,COUNTA(_xlpm.productos_cuipo),_xlpm.num_productos_cuipo)</f>
        <v>1</v>
      </c>
      <c r="F66" s="117" cm="1">
        <f t="array" ref="F66">_xlfn.LET(_xlpm.productos_piip,_xlfn._xlws.FILTER(EjecucionPIIP[CodigoProducto],(EjecucionPIIP[Bpin]=B66)*(EjecucionPIIP[Periodo]=A66),""),_xlpm.num_productos_piip,COUNTA(_xlpm.productos_piip),_xlpm.num_productos_piip)</f>
        <v>7</v>
      </c>
      <c r="G66" s="122" t="str" cm="1">
        <f t="array" ref="G66">_xlfn.LET(_xlpm.productos_piip,_xlfn._xlws.FILTER(EjecucionPIIP[CodigoProducto],(EjecucionPIIP[Bpin]=B66)*(EjecucionPIIP[Periodo]=A66),""),_xlpm.productos_cuipo,_xlfn.UNIQUE(_xlfn._xlws.FILTER(CUIPO_datos_abiertos[COD_PROGRAMATICO_MGA],(CUIPO_datos_abiertos[BPIN]=B66)*(CUIPO_datos_abiertos[PERIODO]=A66)*(CUIPO_datos_abiertos[ES_PRODUCTO_VALIDO]="VALIDO"),"")),_xlpm.num_productos_cuipo,COUNTA(_xlpm.productos_cuipo),_xlpm.num_productos_piip,COUNTA(_xlpm.productos_piip),IF(AND(C66&lt;&gt;"",D66&lt;&gt;""),IF(_xlpm.num_productos_cuipo&gt;_xlpm.num_productos_piip,"Inconsistencia",""),""))</f>
        <v/>
      </c>
      <c r="H66" s="130" cm="1">
        <f t="array" ref="H66">_xlfn.LET(_xlpm.productos_piip,_xlfn._xlws.FILTER(EjecucionPIIP[CodigoProducto],(EjecucionPIIP[Bpin]=B66)*(EjecucionPIIP[Periodo]=A66),""),_xlpm.productos_cuipo,_xlfn.UNIQUE(_xlfn._xlws.FILTER(CUIPO_datos_abiertos[COD_PROGRAMATICO_MGA],(CUIPO_datos_abiertos[BPIN]=B66)*(CUIPO_datos_abiertos[PERIODO]=A66)*(CUIPO_datos_abiertos[ES_PRODUCTO_VALIDO]="VALIDO"),"")),_xlpm.eval,COUNT(_xlfn.MAP(_xlpm.productos_cuipo,_xlfn.LAMBDA(_xlpm.x,FIND(_xlpm.x,_xlfn.TEXTJOIN(",",TRUE,_xlpm.productos_piip))))),_xlpm.num_productos_cuipo,COUNTA(_xlpm.productos_cuipo),_xlpm.num_productos_piip,COUNTA(_xlpm.productos_piip),IF(AND(C66&lt;&gt;"",D66&lt;&gt;"",G66&lt;&gt;"Inconsistencia"),TRANSPOSE(_xlpm.eval),""))</f>
        <v>1</v>
      </c>
      <c r="I66" s="131" t="str">
        <f t="shared" si="0"/>
        <v>No coinciden todos</v>
      </c>
    </row>
    <row r="67" spans="1:9" x14ac:dyDescent="0.3">
      <c r="A67" s="119">
        <v>20260601</v>
      </c>
      <c r="B67" s="120" t="str">
        <v>202600000012017</v>
      </c>
      <c r="C67" s="121" t="str" cm="1">
        <f t="array" ref="C67">_xlfn.TEXTJOIN(", ",TRUE,_xlfn.UNIQUE(_xlfn._xlws.FILTER(CUIPO_datos_abiertos[COD_PROGRAMATICO_MGA],(CUIPO_datos_abiertos[BPIN]=B67)*(CUIPO_datos_abiertos[PERIODO]='CUIPO-PIIP'!A67)*(CUIPO_datos_abiertos[ES_PRODUCTO_VALIDO]="VALIDO"),"")))</f>
        <v>2201034</v>
      </c>
      <c r="D67" s="121" t="str" cm="1">
        <f t="array" ref="D67">_xlfn.TEXTJOIN(", ",TRUE,_xlfn._xlws.FILTER(EjecucionPIIP[CodigoProducto],(EjecucionPIIP[Bpin]='CUIPO-PIIP'!B67)*(EjecucionPIIP[Periodo]='CUIPO-PIIP'!A67),""))</f>
        <v>2201034</v>
      </c>
      <c r="E67" s="117" cm="1">
        <f t="array" ref="E67">_xlfn.LET(_xlpm.productos_cuipo,_xlfn.UNIQUE(_xlfn._xlws.FILTER(CUIPO_datos_abiertos[COD_PROGRAMATICO_MGA],(CUIPO_datos_abiertos[BPIN]=B67)*(CUIPO_datos_abiertos[PERIODO]=A67)*(CUIPO_datos_abiertos[ES_PRODUCTO_VALIDO]="VALIDO"),"")),_xlpm.num_productos_cuipo,COUNTA(_xlpm.productos_cuipo),_xlpm.num_productos_cuipo)</f>
        <v>1</v>
      </c>
      <c r="F67" s="117" cm="1">
        <f t="array" ref="F67">_xlfn.LET(_xlpm.productos_piip,_xlfn._xlws.FILTER(EjecucionPIIP[CodigoProducto],(EjecucionPIIP[Bpin]=B67)*(EjecucionPIIP[Periodo]=A67),""),_xlpm.num_productos_piip,COUNTA(_xlpm.productos_piip),_xlpm.num_productos_piip)</f>
        <v>1</v>
      </c>
      <c r="G67" s="122" t="str" cm="1">
        <f t="array" ref="G67">_xlfn.LET(_xlpm.productos_piip,_xlfn._xlws.FILTER(EjecucionPIIP[CodigoProducto],(EjecucionPIIP[Bpin]=B67)*(EjecucionPIIP[Periodo]=A67),""),_xlpm.productos_cuipo,_xlfn.UNIQUE(_xlfn._xlws.FILTER(CUIPO_datos_abiertos[COD_PROGRAMATICO_MGA],(CUIPO_datos_abiertos[BPIN]=B67)*(CUIPO_datos_abiertos[PERIODO]=A67)*(CUIPO_datos_abiertos[ES_PRODUCTO_VALIDO]="VALIDO"),"")),_xlpm.num_productos_cuipo,COUNTA(_xlpm.productos_cuipo),_xlpm.num_productos_piip,COUNTA(_xlpm.productos_piip),IF(AND(C67&lt;&gt;"",D67&lt;&gt;""),IF(_xlpm.num_productos_cuipo&gt;_xlpm.num_productos_piip,"Inconsistencia",""),""))</f>
        <v/>
      </c>
      <c r="H67" s="130" cm="1">
        <f t="array" ref="H67">_xlfn.LET(_xlpm.productos_piip,_xlfn._xlws.FILTER(EjecucionPIIP[CodigoProducto],(EjecucionPIIP[Bpin]=B67)*(EjecucionPIIP[Periodo]=A67),""),_xlpm.productos_cuipo,_xlfn.UNIQUE(_xlfn._xlws.FILTER(CUIPO_datos_abiertos[COD_PROGRAMATICO_MGA],(CUIPO_datos_abiertos[BPIN]=B67)*(CUIPO_datos_abiertos[PERIODO]=A67)*(CUIPO_datos_abiertos[ES_PRODUCTO_VALIDO]="VALIDO"),"")),_xlpm.eval,COUNT(_xlfn.MAP(_xlpm.productos_cuipo,_xlfn.LAMBDA(_xlpm.x,FIND(_xlpm.x,_xlfn.TEXTJOIN(",",TRUE,_xlpm.productos_piip))))),_xlpm.num_productos_cuipo,COUNTA(_xlpm.productos_cuipo),_xlpm.num_productos_piip,COUNTA(_xlpm.productos_piip),IF(AND(C67&lt;&gt;"",D67&lt;&gt;"",G67&lt;&gt;"Inconsistencia"),TRANSPOSE(_xlpm.eval),""))</f>
        <v>1</v>
      </c>
      <c r="I67" s="131" t="str">
        <f t="shared" si="0"/>
        <v>Coinciden</v>
      </c>
    </row>
    <row r="68" spans="1:9" x14ac:dyDescent="0.3">
      <c r="A68" s="119">
        <v>20260601</v>
      </c>
      <c r="B68" s="120" t="str">
        <v>202500000045890</v>
      </c>
      <c r="C68" s="121" t="str" cm="1">
        <f t="array" ref="C68">_xlfn.TEXTJOIN(", ",TRUE,_xlfn.UNIQUE(_xlfn._xlws.FILTER(CUIPO_datos_abiertos[COD_PROGRAMATICO_MGA],(CUIPO_datos_abiertos[BPIN]=B68)*(CUIPO_datos_abiertos[PERIODO]='CUIPO-PIIP'!A68)*(CUIPO_datos_abiertos[ES_PRODUCTO_VALIDO]="VALIDO"),"")))</f>
        <v>1906039</v>
      </c>
      <c r="D68" s="121" t="str" cm="1">
        <f t="array" ref="D68">_xlfn.TEXTJOIN(", ",TRUE,_xlfn._xlws.FILTER(EjecucionPIIP[CodigoProducto],(EjecucionPIIP[Bpin]='CUIPO-PIIP'!B68)*(EjecucionPIIP[Periodo]='CUIPO-PIIP'!A68),""))</f>
        <v>1903011</v>
      </c>
      <c r="E68" s="117" cm="1">
        <f t="array" ref="E68">_xlfn.LET(_xlpm.productos_cuipo,_xlfn.UNIQUE(_xlfn._xlws.FILTER(CUIPO_datos_abiertos[COD_PROGRAMATICO_MGA],(CUIPO_datos_abiertos[BPIN]=B68)*(CUIPO_datos_abiertos[PERIODO]=A68)*(CUIPO_datos_abiertos[ES_PRODUCTO_VALIDO]="VALIDO"),"")),_xlpm.num_productos_cuipo,COUNTA(_xlpm.productos_cuipo),_xlpm.num_productos_cuipo)</f>
        <v>1</v>
      </c>
      <c r="F68" s="117" cm="1">
        <f t="array" ref="F68">_xlfn.LET(_xlpm.productos_piip,_xlfn._xlws.FILTER(EjecucionPIIP[CodigoProducto],(EjecucionPIIP[Bpin]=B68)*(EjecucionPIIP[Periodo]=A68),""),_xlpm.num_productos_piip,COUNTA(_xlpm.productos_piip),_xlpm.num_productos_piip)</f>
        <v>1</v>
      </c>
      <c r="G68" s="122" t="str" cm="1">
        <f t="array" ref="G68">_xlfn.LET(_xlpm.productos_piip,_xlfn._xlws.FILTER(EjecucionPIIP[CodigoProducto],(EjecucionPIIP[Bpin]=B68)*(EjecucionPIIP[Periodo]=A68),""),_xlpm.productos_cuipo,_xlfn.UNIQUE(_xlfn._xlws.FILTER(CUIPO_datos_abiertos[COD_PROGRAMATICO_MGA],(CUIPO_datos_abiertos[BPIN]=B68)*(CUIPO_datos_abiertos[PERIODO]=A68)*(CUIPO_datos_abiertos[ES_PRODUCTO_VALIDO]="VALIDO"),"")),_xlpm.num_productos_cuipo,COUNTA(_xlpm.productos_cuipo),_xlpm.num_productos_piip,COUNTA(_xlpm.productos_piip),IF(AND(C68&lt;&gt;"",D68&lt;&gt;""),IF(_xlpm.num_productos_cuipo&gt;_xlpm.num_productos_piip,"Inconsistencia",""),""))</f>
        <v/>
      </c>
      <c r="H68" s="130" cm="1">
        <f t="array" ref="H68">_xlfn.LET(_xlpm.productos_piip,_xlfn._xlws.FILTER(EjecucionPIIP[CodigoProducto],(EjecucionPIIP[Bpin]=B68)*(EjecucionPIIP[Periodo]=A68),""),_xlpm.productos_cuipo,_xlfn.UNIQUE(_xlfn._xlws.FILTER(CUIPO_datos_abiertos[COD_PROGRAMATICO_MGA],(CUIPO_datos_abiertos[BPIN]=B68)*(CUIPO_datos_abiertos[PERIODO]=A68)*(CUIPO_datos_abiertos[ES_PRODUCTO_VALIDO]="VALIDO"),"")),_xlpm.eval,COUNT(_xlfn.MAP(_xlpm.productos_cuipo,_xlfn.LAMBDA(_xlpm.x,FIND(_xlpm.x,_xlfn.TEXTJOIN(",",TRUE,_xlpm.productos_piip))))),_xlpm.num_productos_cuipo,COUNTA(_xlpm.productos_cuipo),_xlpm.num_productos_piip,COUNTA(_xlpm.productos_piip),IF(AND(C68&lt;&gt;"",D68&lt;&gt;"",G68&lt;&gt;"Inconsistencia"),TRANSPOSE(_xlpm.eval),""))</f>
        <v>0</v>
      </c>
      <c r="I68" s="131" t="str">
        <f t="shared" ref="I68:I80" si="1">IF(AND(E68&lt;&gt;"",F68&lt;&gt;"",H68&lt;&gt;""),IF(H68=0,"No coinciden",IF(AND(E68=F68,F68=H68),"Coinciden","No coinciden todos")),"")</f>
        <v>No coinciden</v>
      </c>
    </row>
    <row r="69" spans="1:9" x14ac:dyDescent="0.3">
      <c r="A69" s="119">
        <v>20260601</v>
      </c>
      <c r="B69" s="120" t="str">
        <v>202500000044154</v>
      </c>
      <c r="C69" s="121" t="str" cm="1">
        <f t="array" ref="C69">_xlfn.TEXTJOIN(", ",TRUE,_xlfn.UNIQUE(_xlfn._xlws.FILTER(CUIPO_datos_abiertos[COD_PROGRAMATICO_MGA],(CUIPO_datos_abiertos[BPIN]=B69)*(CUIPO_datos_abiertos[PERIODO]='CUIPO-PIIP'!A69)*(CUIPO_datos_abiertos[ES_PRODUCTO_VALIDO]="VALIDO"),"")))</f>
        <v>2402112</v>
      </c>
      <c r="D69" s="121" t="str" cm="1">
        <f t="array" ref="D69">_xlfn.TEXTJOIN(", ",TRUE,_xlfn._xlws.FILTER(EjecucionPIIP[CodigoProducto],(EjecucionPIIP[Bpin]='CUIPO-PIIP'!B69)*(EjecucionPIIP[Periodo]='CUIPO-PIIP'!A69),""))</f>
        <v/>
      </c>
      <c r="E69" s="117" cm="1">
        <f t="array" ref="E69">_xlfn.LET(_xlpm.productos_cuipo,_xlfn.UNIQUE(_xlfn._xlws.FILTER(CUIPO_datos_abiertos[COD_PROGRAMATICO_MGA],(CUIPO_datos_abiertos[BPIN]=B69)*(CUIPO_datos_abiertos[PERIODO]=A69)*(CUIPO_datos_abiertos[ES_PRODUCTO_VALIDO]="VALIDO"),"")),_xlpm.num_productos_cuipo,COUNTA(_xlpm.productos_cuipo),_xlpm.num_productos_cuipo)</f>
        <v>1</v>
      </c>
      <c r="F69" s="117" cm="1">
        <f t="array" ref="F69">_xlfn.LET(_xlpm.productos_piip,_xlfn._xlws.FILTER(EjecucionPIIP[CodigoProducto],(EjecucionPIIP[Bpin]=B69)*(EjecucionPIIP[Periodo]=A69),""),_xlpm.num_productos_piip,COUNTA(_xlpm.productos_piip),_xlpm.num_productos_piip)</f>
        <v>1</v>
      </c>
      <c r="G69" s="122" t="str" cm="1">
        <f t="array" ref="G69">_xlfn.LET(_xlpm.productos_piip,_xlfn._xlws.FILTER(EjecucionPIIP[CodigoProducto],(EjecucionPIIP[Bpin]=B69)*(EjecucionPIIP[Periodo]=A69),""),_xlpm.productos_cuipo,_xlfn.UNIQUE(_xlfn._xlws.FILTER(CUIPO_datos_abiertos[COD_PROGRAMATICO_MGA],(CUIPO_datos_abiertos[BPIN]=B69)*(CUIPO_datos_abiertos[PERIODO]=A69)*(CUIPO_datos_abiertos[ES_PRODUCTO_VALIDO]="VALIDO"),"")),_xlpm.num_productos_cuipo,COUNTA(_xlpm.productos_cuipo),_xlpm.num_productos_piip,COUNTA(_xlpm.productos_piip),IF(AND(C69&lt;&gt;"",D69&lt;&gt;""),IF(_xlpm.num_productos_cuipo&gt;_xlpm.num_productos_piip,"Inconsistencia",""),""))</f>
        <v/>
      </c>
      <c r="H69" s="130" t="str" cm="1">
        <f t="array" ref="H69">_xlfn.LET(_xlpm.productos_piip,_xlfn._xlws.FILTER(EjecucionPIIP[CodigoProducto],(EjecucionPIIP[Bpin]=B69)*(EjecucionPIIP[Periodo]=A69),""),_xlpm.productos_cuipo,_xlfn.UNIQUE(_xlfn._xlws.FILTER(CUIPO_datos_abiertos[COD_PROGRAMATICO_MGA],(CUIPO_datos_abiertos[BPIN]=B69)*(CUIPO_datos_abiertos[PERIODO]=A69)*(CUIPO_datos_abiertos[ES_PRODUCTO_VALIDO]="VALIDO"),"")),_xlpm.eval,COUNT(_xlfn.MAP(_xlpm.productos_cuipo,_xlfn.LAMBDA(_xlpm.x,FIND(_xlpm.x,_xlfn.TEXTJOIN(",",TRUE,_xlpm.productos_piip))))),_xlpm.num_productos_cuipo,COUNTA(_xlpm.productos_cuipo),_xlpm.num_productos_piip,COUNTA(_xlpm.productos_piip),IF(AND(C69&lt;&gt;"",D69&lt;&gt;"",G69&lt;&gt;"Inconsistencia"),TRANSPOSE(_xlpm.eval),""))</f>
        <v/>
      </c>
      <c r="I69" s="131" t="str">
        <f t="shared" si="1"/>
        <v/>
      </c>
    </row>
    <row r="70" spans="1:9" x14ac:dyDescent="0.3">
      <c r="A70" s="119">
        <v>20260601</v>
      </c>
      <c r="B70" s="120" t="str">
        <v>202400000002702</v>
      </c>
      <c r="C70" s="121" t="str" cm="1">
        <f t="array" ref="C70">_xlfn.TEXTJOIN(", ",TRUE,_xlfn.UNIQUE(_xlfn._xlws.FILTER(CUIPO_datos_abiertos[COD_PROGRAMATICO_MGA],(CUIPO_datos_abiertos[BPIN]=B70)*(CUIPO_datos_abiertos[PERIODO]='CUIPO-PIIP'!A70)*(CUIPO_datos_abiertos[ES_PRODUCTO_VALIDO]="VALIDO"),"")))</f>
        <v>0401106</v>
      </c>
      <c r="D70" s="121" t="str" cm="1">
        <f t="array" ref="D70">_xlfn.TEXTJOIN(", ",TRUE,_xlfn._xlws.FILTER(EjecucionPIIP[CodigoProducto],(EjecucionPIIP[Bpin]='CUIPO-PIIP'!B70)*(EjecucionPIIP[Periodo]='CUIPO-PIIP'!A70),""))</f>
        <v/>
      </c>
      <c r="E70" s="117" cm="1">
        <f t="array" ref="E70">_xlfn.LET(_xlpm.productos_cuipo,_xlfn.UNIQUE(_xlfn._xlws.FILTER(CUIPO_datos_abiertos[COD_PROGRAMATICO_MGA],(CUIPO_datos_abiertos[BPIN]=B70)*(CUIPO_datos_abiertos[PERIODO]=A70)*(CUIPO_datos_abiertos[ES_PRODUCTO_VALIDO]="VALIDO"),"")),_xlpm.num_productos_cuipo,COUNTA(_xlpm.productos_cuipo),_xlpm.num_productos_cuipo)</f>
        <v>1</v>
      </c>
      <c r="F70" s="117" cm="1">
        <f t="array" ref="F70">_xlfn.LET(_xlpm.productos_piip,_xlfn._xlws.FILTER(EjecucionPIIP[CodigoProducto],(EjecucionPIIP[Bpin]=B70)*(EjecucionPIIP[Periodo]=A70),""),_xlpm.num_productos_piip,COUNTA(_xlpm.productos_piip),_xlpm.num_productos_piip)</f>
        <v>1</v>
      </c>
      <c r="G70" s="122" t="str" cm="1">
        <f t="array" ref="G70">_xlfn.LET(_xlpm.productos_piip,_xlfn._xlws.FILTER(EjecucionPIIP[CodigoProducto],(EjecucionPIIP[Bpin]=B70)*(EjecucionPIIP[Periodo]=A70),""),_xlpm.productos_cuipo,_xlfn.UNIQUE(_xlfn._xlws.FILTER(CUIPO_datos_abiertos[COD_PROGRAMATICO_MGA],(CUIPO_datos_abiertos[BPIN]=B70)*(CUIPO_datos_abiertos[PERIODO]=A70)*(CUIPO_datos_abiertos[ES_PRODUCTO_VALIDO]="VALIDO"),"")),_xlpm.num_productos_cuipo,COUNTA(_xlpm.productos_cuipo),_xlpm.num_productos_piip,COUNTA(_xlpm.productos_piip),IF(AND(C70&lt;&gt;"",D70&lt;&gt;""),IF(_xlpm.num_productos_cuipo&gt;_xlpm.num_productos_piip,"Inconsistencia",""),""))</f>
        <v/>
      </c>
      <c r="H70" s="130" t="str" cm="1">
        <f t="array" ref="H70">_xlfn.LET(_xlpm.productos_piip,_xlfn._xlws.FILTER(EjecucionPIIP[CodigoProducto],(EjecucionPIIP[Bpin]=B70)*(EjecucionPIIP[Periodo]=A70),""),_xlpm.productos_cuipo,_xlfn.UNIQUE(_xlfn._xlws.FILTER(CUIPO_datos_abiertos[COD_PROGRAMATICO_MGA],(CUIPO_datos_abiertos[BPIN]=B70)*(CUIPO_datos_abiertos[PERIODO]=A70)*(CUIPO_datos_abiertos[ES_PRODUCTO_VALIDO]="VALIDO"),"")),_xlpm.eval,COUNT(_xlfn.MAP(_xlpm.productos_cuipo,_xlfn.LAMBDA(_xlpm.x,FIND(_xlpm.x,_xlfn.TEXTJOIN(",",TRUE,_xlpm.productos_piip))))),_xlpm.num_productos_cuipo,COUNTA(_xlpm.productos_cuipo),_xlpm.num_productos_piip,COUNTA(_xlpm.productos_piip),IF(AND(C70&lt;&gt;"",D70&lt;&gt;"",G70&lt;&gt;"Inconsistencia"),TRANSPOSE(_xlpm.eval),""))</f>
        <v/>
      </c>
      <c r="I70" s="131" t="str">
        <f t="shared" si="1"/>
        <v/>
      </c>
    </row>
    <row r="71" spans="1:9" x14ac:dyDescent="0.3">
      <c r="A71" s="119">
        <v>20260601</v>
      </c>
      <c r="B71" s="120" t="str">
        <v>202500000035386</v>
      </c>
      <c r="C71" s="121" t="str" cm="1">
        <f t="array" ref="C71">_xlfn.TEXTJOIN(", ",TRUE,_xlfn.UNIQUE(_xlfn._xlws.FILTER(CUIPO_datos_abiertos[COD_PROGRAMATICO_MGA],(CUIPO_datos_abiertos[BPIN]=B71)*(CUIPO_datos_abiertos[PERIODO]='CUIPO-PIIP'!A71)*(CUIPO_datos_abiertos[ES_PRODUCTO_VALIDO]="VALIDO"),"")))</f>
        <v>2201079, 2201028</v>
      </c>
      <c r="D71" s="121" t="str" cm="1">
        <f t="array" ref="D71">_xlfn.TEXTJOIN(", ",TRUE,_xlfn._xlws.FILTER(EjecucionPIIP[CodigoProducto],(EjecucionPIIP[Bpin]='CUIPO-PIIP'!B71)*(EjecucionPIIP[Periodo]='CUIPO-PIIP'!A71),""))</f>
        <v>2201028</v>
      </c>
      <c r="E71" s="117" cm="1">
        <f t="array" ref="E71">_xlfn.LET(_xlpm.productos_cuipo,_xlfn.UNIQUE(_xlfn._xlws.FILTER(CUIPO_datos_abiertos[COD_PROGRAMATICO_MGA],(CUIPO_datos_abiertos[BPIN]=B71)*(CUIPO_datos_abiertos[PERIODO]=A71)*(CUIPO_datos_abiertos[ES_PRODUCTO_VALIDO]="VALIDO"),"")),_xlpm.num_productos_cuipo,COUNTA(_xlpm.productos_cuipo),_xlpm.num_productos_cuipo)</f>
        <v>2</v>
      </c>
      <c r="F71" s="117" cm="1">
        <f t="array" ref="F71">_xlfn.LET(_xlpm.productos_piip,_xlfn._xlws.FILTER(EjecucionPIIP[CodigoProducto],(EjecucionPIIP[Bpin]=B71)*(EjecucionPIIP[Periodo]=A71),""),_xlpm.num_productos_piip,COUNTA(_xlpm.productos_piip),_xlpm.num_productos_piip)</f>
        <v>1</v>
      </c>
      <c r="G71" s="122" t="str" cm="1">
        <f t="array" ref="G71">_xlfn.LET(_xlpm.productos_piip,_xlfn._xlws.FILTER(EjecucionPIIP[CodigoProducto],(EjecucionPIIP[Bpin]=B71)*(EjecucionPIIP[Periodo]=A71),""),_xlpm.productos_cuipo,_xlfn.UNIQUE(_xlfn._xlws.FILTER(CUIPO_datos_abiertos[COD_PROGRAMATICO_MGA],(CUIPO_datos_abiertos[BPIN]=B71)*(CUIPO_datos_abiertos[PERIODO]=A71)*(CUIPO_datos_abiertos[ES_PRODUCTO_VALIDO]="VALIDO"),"")),_xlpm.num_productos_cuipo,COUNTA(_xlpm.productos_cuipo),_xlpm.num_productos_piip,COUNTA(_xlpm.productos_piip),IF(AND(C71&lt;&gt;"",D71&lt;&gt;""),IF(_xlpm.num_productos_cuipo&gt;_xlpm.num_productos_piip,"Inconsistencia",""),""))</f>
        <v>Inconsistencia</v>
      </c>
      <c r="H71" s="130" t="str" cm="1">
        <f t="array" ref="H71">_xlfn.LET(_xlpm.productos_piip,_xlfn._xlws.FILTER(EjecucionPIIP[CodigoProducto],(EjecucionPIIP[Bpin]=B71)*(EjecucionPIIP[Periodo]=A71),""),_xlpm.productos_cuipo,_xlfn.UNIQUE(_xlfn._xlws.FILTER(CUIPO_datos_abiertos[COD_PROGRAMATICO_MGA],(CUIPO_datos_abiertos[BPIN]=B71)*(CUIPO_datos_abiertos[PERIODO]=A71)*(CUIPO_datos_abiertos[ES_PRODUCTO_VALIDO]="VALIDO"),"")),_xlpm.eval,COUNT(_xlfn.MAP(_xlpm.productos_cuipo,_xlfn.LAMBDA(_xlpm.x,FIND(_xlpm.x,_xlfn.TEXTJOIN(",",TRUE,_xlpm.productos_piip))))),_xlpm.num_productos_cuipo,COUNTA(_xlpm.productos_cuipo),_xlpm.num_productos_piip,COUNTA(_xlpm.productos_piip),IF(AND(C71&lt;&gt;"",D71&lt;&gt;"",G71&lt;&gt;"Inconsistencia"),TRANSPOSE(_xlpm.eval),""))</f>
        <v/>
      </c>
      <c r="I71" s="131" t="str">
        <f t="shared" si="1"/>
        <v/>
      </c>
    </row>
    <row r="72" spans="1:9" x14ac:dyDescent="0.3">
      <c r="A72" s="119">
        <v>20260601</v>
      </c>
      <c r="B72" s="120" t="str">
        <v>2024002700081</v>
      </c>
      <c r="C72" s="121" t="str" cm="1">
        <f t="array" ref="C72">_xlfn.TEXTJOIN(", ",TRUE,_xlfn.UNIQUE(_xlfn._xlws.FILTER(CUIPO_datos_abiertos[COD_PROGRAMATICO_MGA],(CUIPO_datos_abiertos[BPIN]=B72)*(CUIPO_datos_abiertos[PERIODO]='CUIPO-PIIP'!A72)*(CUIPO_datos_abiertos[ES_PRODUCTO_VALIDO]="VALIDO"),"")))</f>
        <v>2102058</v>
      </c>
      <c r="D72" s="121" t="str" cm="1">
        <f t="array" ref="D72">_xlfn.TEXTJOIN(", ",TRUE,_xlfn._xlws.FILTER(EjecucionPIIP[CodigoProducto],(EjecucionPIIP[Bpin]='CUIPO-PIIP'!B72)*(EjecucionPIIP[Periodo]='CUIPO-PIIP'!A72),""))</f>
        <v/>
      </c>
      <c r="E72" s="117" cm="1">
        <f t="array" ref="E72">_xlfn.LET(_xlpm.productos_cuipo,_xlfn.UNIQUE(_xlfn._xlws.FILTER(CUIPO_datos_abiertos[COD_PROGRAMATICO_MGA],(CUIPO_datos_abiertos[BPIN]=B72)*(CUIPO_datos_abiertos[PERIODO]=A72)*(CUIPO_datos_abiertos[ES_PRODUCTO_VALIDO]="VALIDO"),"")),_xlpm.num_productos_cuipo,COUNTA(_xlpm.productos_cuipo),_xlpm.num_productos_cuipo)</f>
        <v>1</v>
      </c>
      <c r="F72" s="117" cm="1">
        <f t="array" ref="F72">_xlfn.LET(_xlpm.productos_piip,_xlfn._xlws.FILTER(EjecucionPIIP[CodigoProducto],(EjecucionPIIP[Bpin]=B72)*(EjecucionPIIP[Periodo]=A72),""),_xlpm.num_productos_piip,COUNTA(_xlpm.productos_piip),_xlpm.num_productos_piip)</f>
        <v>1</v>
      </c>
      <c r="G72" s="122" t="str" cm="1">
        <f t="array" ref="G72">_xlfn.LET(_xlpm.productos_piip,_xlfn._xlws.FILTER(EjecucionPIIP[CodigoProducto],(EjecucionPIIP[Bpin]=B72)*(EjecucionPIIP[Periodo]=A72),""),_xlpm.productos_cuipo,_xlfn.UNIQUE(_xlfn._xlws.FILTER(CUIPO_datos_abiertos[COD_PROGRAMATICO_MGA],(CUIPO_datos_abiertos[BPIN]=B72)*(CUIPO_datos_abiertos[PERIODO]=A72)*(CUIPO_datos_abiertos[ES_PRODUCTO_VALIDO]="VALIDO"),"")),_xlpm.num_productos_cuipo,COUNTA(_xlpm.productos_cuipo),_xlpm.num_productos_piip,COUNTA(_xlpm.productos_piip),IF(AND(C72&lt;&gt;"",D72&lt;&gt;""),IF(_xlpm.num_productos_cuipo&gt;_xlpm.num_productos_piip,"Inconsistencia",""),""))</f>
        <v/>
      </c>
      <c r="H72" s="130" t="str" cm="1">
        <f t="array" ref="H72">_xlfn.LET(_xlpm.productos_piip,_xlfn._xlws.FILTER(EjecucionPIIP[CodigoProducto],(EjecucionPIIP[Bpin]=B72)*(EjecucionPIIP[Periodo]=A72),""),_xlpm.productos_cuipo,_xlfn.UNIQUE(_xlfn._xlws.FILTER(CUIPO_datos_abiertos[COD_PROGRAMATICO_MGA],(CUIPO_datos_abiertos[BPIN]=B72)*(CUIPO_datos_abiertos[PERIODO]=A72)*(CUIPO_datos_abiertos[ES_PRODUCTO_VALIDO]="VALIDO"),"")),_xlpm.eval,COUNT(_xlfn.MAP(_xlpm.productos_cuipo,_xlfn.LAMBDA(_xlpm.x,FIND(_xlpm.x,_xlfn.TEXTJOIN(",",TRUE,_xlpm.productos_piip))))),_xlpm.num_productos_cuipo,COUNTA(_xlpm.productos_cuipo),_xlpm.num_productos_piip,COUNTA(_xlpm.productos_piip),IF(AND(C72&lt;&gt;"",D72&lt;&gt;"",G72&lt;&gt;"Inconsistencia"),TRANSPOSE(_xlpm.eval),""))</f>
        <v/>
      </c>
      <c r="I72" s="131" t="str">
        <f t="shared" si="1"/>
        <v/>
      </c>
    </row>
    <row r="73" spans="1:9" x14ac:dyDescent="0.3">
      <c r="A73" s="119">
        <v>20260601</v>
      </c>
      <c r="B73" s="120" t="str">
        <v>202500000048300</v>
      </c>
      <c r="C73" s="121" t="str" cm="1">
        <f t="array" ref="C73">_xlfn.TEXTJOIN(", ",TRUE,_xlfn.UNIQUE(_xlfn._xlws.FILTER(CUIPO_datos_abiertos[COD_PROGRAMATICO_MGA],(CUIPO_datos_abiertos[BPIN]=B73)*(CUIPO_datos_abiertos[PERIODO]='CUIPO-PIIP'!A73)*(CUIPO_datos_abiertos[ES_PRODUCTO_VALIDO]="VALIDO"),"")))</f>
        <v>3301059</v>
      </c>
      <c r="D73" s="121" t="str" cm="1">
        <f t="array" ref="D73">_xlfn.TEXTJOIN(", ",TRUE,_xlfn._xlws.FILTER(EjecucionPIIP[CodigoProducto],(EjecucionPIIP[Bpin]='CUIPO-PIIP'!B73)*(EjecucionPIIP[Periodo]='CUIPO-PIIP'!A73),""))</f>
        <v>3301059</v>
      </c>
      <c r="E73" s="117" cm="1">
        <f t="array" ref="E73">_xlfn.LET(_xlpm.productos_cuipo,_xlfn.UNIQUE(_xlfn._xlws.FILTER(CUIPO_datos_abiertos[COD_PROGRAMATICO_MGA],(CUIPO_datos_abiertos[BPIN]=B73)*(CUIPO_datos_abiertos[PERIODO]=A73)*(CUIPO_datos_abiertos[ES_PRODUCTO_VALIDO]="VALIDO"),"")),_xlpm.num_productos_cuipo,COUNTA(_xlpm.productos_cuipo),_xlpm.num_productos_cuipo)</f>
        <v>1</v>
      </c>
      <c r="F73" s="117" cm="1">
        <f t="array" ref="F73">_xlfn.LET(_xlpm.productos_piip,_xlfn._xlws.FILTER(EjecucionPIIP[CodigoProducto],(EjecucionPIIP[Bpin]=B73)*(EjecucionPIIP[Periodo]=A73),""),_xlpm.num_productos_piip,COUNTA(_xlpm.productos_piip),_xlpm.num_productos_piip)</f>
        <v>1</v>
      </c>
      <c r="G73" s="122" t="str" cm="1">
        <f t="array" ref="G73">_xlfn.LET(_xlpm.productos_piip,_xlfn._xlws.FILTER(EjecucionPIIP[CodigoProducto],(EjecucionPIIP[Bpin]=B73)*(EjecucionPIIP[Periodo]=A73),""),_xlpm.productos_cuipo,_xlfn.UNIQUE(_xlfn._xlws.FILTER(CUIPO_datos_abiertos[COD_PROGRAMATICO_MGA],(CUIPO_datos_abiertos[BPIN]=B73)*(CUIPO_datos_abiertos[PERIODO]=A73)*(CUIPO_datos_abiertos[ES_PRODUCTO_VALIDO]="VALIDO"),"")),_xlpm.num_productos_cuipo,COUNTA(_xlpm.productos_cuipo),_xlpm.num_productos_piip,COUNTA(_xlpm.productos_piip),IF(AND(C73&lt;&gt;"",D73&lt;&gt;""),IF(_xlpm.num_productos_cuipo&gt;_xlpm.num_productos_piip,"Inconsistencia",""),""))</f>
        <v/>
      </c>
      <c r="H73" s="130" cm="1">
        <f t="array" ref="H73">_xlfn.LET(_xlpm.productos_piip,_xlfn._xlws.FILTER(EjecucionPIIP[CodigoProducto],(EjecucionPIIP[Bpin]=B73)*(EjecucionPIIP[Periodo]=A73),""),_xlpm.productos_cuipo,_xlfn.UNIQUE(_xlfn._xlws.FILTER(CUIPO_datos_abiertos[COD_PROGRAMATICO_MGA],(CUIPO_datos_abiertos[BPIN]=B73)*(CUIPO_datos_abiertos[PERIODO]=A73)*(CUIPO_datos_abiertos[ES_PRODUCTO_VALIDO]="VALIDO"),"")),_xlpm.eval,COUNT(_xlfn.MAP(_xlpm.productos_cuipo,_xlfn.LAMBDA(_xlpm.x,FIND(_xlpm.x,_xlfn.TEXTJOIN(",",TRUE,_xlpm.productos_piip))))),_xlpm.num_productos_cuipo,COUNTA(_xlpm.productos_cuipo),_xlpm.num_productos_piip,COUNTA(_xlpm.productos_piip),IF(AND(C73&lt;&gt;"",D73&lt;&gt;"",G73&lt;&gt;"Inconsistencia"),TRANSPOSE(_xlpm.eval),""))</f>
        <v>1</v>
      </c>
      <c r="I73" s="131" t="str">
        <f t="shared" si="1"/>
        <v>Coinciden</v>
      </c>
    </row>
    <row r="74" spans="1:9" x14ac:dyDescent="0.3">
      <c r="A74" s="119">
        <v>20260601</v>
      </c>
      <c r="B74" s="120" t="str">
        <v>202600000010949</v>
      </c>
      <c r="C74" s="121" t="str" cm="1">
        <f t="array" ref="C74">_xlfn.TEXTJOIN(", ",TRUE,_xlfn.UNIQUE(_xlfn._xlws.FILTER(CUIPO_datos_abiertos[COD_PROGRAMATICO_MGA],(CUIPO_datos_abiertos[BPIN]=B74)*(CUIPO_datos_abiertos[PERIODO]='CUIPO-PIIP'!A74)*(CUIPO_datos_abiertos[ES_PRODUCTO_VALIDO]="VALIDO"),"")))</f>
        <v>3301053</v>
      </c>
      <c r="D74" s="121" t="str" cm="1">
        <f t="array" ref="D74">_xlfn.TEXTJOIN(", ",TRUE,_xlfn._xlws.FILTER(EjecucionPIIP[CodigoProducto],(EjecucionPIIP[Bpin]='CUIPO-PIIP'!B74)*(EjecucionPIIP[Periodo]='CUIPO-PIIP'!A74),""))</f>
        <v/>
      </c>
      <c r="E74" s="117" cm="1">
        <f t="array" ref="E74">_xlfn.LET(_xlpm.productos_cuipo,_xlfn.UNIQUE(_xlfn._xlws.FILTER(CUIPO_datos_abiertos[COD_PROGRAMATICO_MGA],(CUIPO_datos_abiertos[BPIN]=B74)*(CUIPO_datos_abiertos[PERIODO]=A74)*(CUIPO_datos_abiertos[ES_PRODUCTO_VALIDO]="VALIDO"),"")),_xlpm.num_productos_cuipo,COUNTA(_xlpm.productos_cuipo),_xlpm.num_productos_cuipo)</f>
        <v>1</v>
      </c>
      <c r="F74" s="117" cm="1">
        <f t="array" ref="F74">_xlfn.LET(_xlpm.productos_piip,_xlfn._xlws.FILTER(EjecucionPIIP[CodigoProducto],(EjecucionPIIP[Bpin]=B74)*(EjecucionPIIP[Periodo]=A74),""),_xlpm.num_productos_piip,COUNTA(_xlpm.productos_piip),_xlpm.num_productos_piip)</f>
        <v>1</v>
      </c>
      <c r="G74" s="122" t="str" cm="1">
        <f t="array" ref="G74">_xlfn.LET(_xlpm.productos_piip,_xlfn._xlws.FILTER(EjecucionPIIP[CodigoProducto],(EjecucionPIIP[Bpin]=B74)*(EjecucionPIIP[Periodo]=A74),""),_xlpm.productos_cuipo,_xlfn.UNIQUE(_xlfn._xlws.FILTER(CUIPO_datos_abiertos[COD_PROGRAMATICO_MGA],(CUIPO_datos_abiertos[BPIN]=B74)*(CUIPO_datos_abiertos[PERIODO]=A74)*(CUIPO_datos_abiertos[ES_PRODUCTO_VALIDO]="VALIDO"),"")),_xlpm.num_productos_cuipo,COUNTA(_xlpm.productos_cuipo),_xlpm.num_productos_piip,COUNTA(_xlpm.productos_piip),IF(AND(C74&lt;&gt;"",D74&lt;&gt;""),IF(_xlpm.num_productos_cuipo&gt;_xlpm.num_productos_piip,"Inconsistencia",""),""))</f>
        <v/>
      </c>
      <c r="H74" s="130" t="str" cm="1">
        <f t="array" ref="H74">_xlfn.LET(_xlpm.productos_piip,_xlfn._xlws.FILTER(EjecucionPIIP[CodigoProducto],(EjecucionPIIP[Bpin]=B74)*(EjecucionPIIP[Periodo]=A74),""),_xlpm.productos_cuipo,_xlfn.UNIQUE(_xlfn._xlws.FILTER(CUIPO_datos_abiertos[COD_PROGRAMATICO_MGA],(CUIPO_datos_abiertos[BPIN]=B74)*(CUIPO_datos_abiertos[PERIODO]=A74)*(CUIPO_datos_abiertos[ES_PRODUCTO_VALIDO]="VALIDO"),"")),_xlpm.eval,COUNT(_xlfn.MAP(_xlpm.productos_cuipo,_xlfn.LAMBDA(_xlpm.x,FIND(_xlpm.x,_xlfn.TEXTJOIN(",",TRUE,_xlpm.productos_piip))))),_xlpm.num_productos_cuipo,COUNTA(_xlpm.productos_cuipo),_xlpm.num_productos_piip,COUNTA(_xlpm.productos_piip),IF(AND(C74&lt;&gt;"",D74&lt;&gt;"",G74&lt;&gt;"Inconsistencia"),TRANSPOSE(_xlpm.eval),""))</f>
        <v/>
      </c>
      <c r="I74" s="131" t="str">
        <f t="shared" si="1"/>
        <v/>
      </c>
    </row>
    <row r="75" spans="1:9" x14ac:dyDescent="0.3">
      <c r="A75" s="119">
        <v>20260601</v>
      </c>
      <c r="B75" s="120" t="str">
        <v>202600000005350</v>
      </c>
      <c r="C75" s="121" t="str" cm="1">
        <f t="array" ref="C75">_xlfn.TEXTJOIN(", ",TRUE,_xlfn.UNIQUE(_xlfn._xlws.FILTER(CUIPO_datos_abiertos[COD_PROGRAMATICO_MGA],(CUIPO_datos_abiertos[BPIN]=B75)*(CUIPO_datos_abiertos[PERIODO]='CUIPO-PIIP'!A75)*(CUIPO_datos_abiertos[ES_PRODUCTO_VALIDO]="VALIDO"),"")))</f>
        <v>4599025</v>
      </c>
      <c r="D75" s="121" t="str" cm="1">
        <f t="array" ref="D75">_xlfn.TEXTJOIN(", ",TRUE,_xlfn._xlws.FILTER(EjecucionPIIP[CodigoProducto],(EjecucionPIIP[Bpin]='CUIPO-PIIP'!B75)*(EjecucionPIIP[Periodo]='CUIPO-PIIP'!A75),""))</f>
        <v>4599025</v>
      </c>
      <c r="E75" s="117" cm="1">
        <f t="array" ref="E75">_xlfn.LET(_xlpm.productos_cuipo,_xlfn.UNIQUE(_xlfn._xlws.FILTER(CUIPO_datos_abiertos[COD_PROGRAMATICO_MGA],(CUIPO_datos_abiertos[BPIN]=B75)*(CUIPO_datos_abiertos[PERIODO]=A75)*(CUIPO_datos_abiertos[ES_PRODUCTO_VALIDO]="VALIDO"),"")),_xlpm.num_productos_cuipo,COUNTA(_xlpm.productos_cuipo),_xlpm.num_productos_cuipo)</f>
        <v>1</v>
      </c>
      <c r="F75" s="117" cm="1">
        <f t="array" ref="F75">_xlfn.LET(_xlpm.productos_piip,_xlfn._xlws.FILTER(EjecucionPIIP[CodigoProducto],(EjecucionPIIP[Bpin]=B75)*(EjecucionPIIP[Periodo]=A75),""),_xlpm.num_productos_piip,COUNTA(_xlpm.productos_piip),_xlpm.num_productos_piip)</f>
        <v>1</v>
      </c>
      <c r="G75" s="122" t="str" cm="1">
        <f t="array" ref="G75">_xlfn.LET(_xlpm.productos_piip,_xlfn._xlws.FILTER(EjecucionPIIP[CodigoProducto],(EjecucionPIIP[Bpin]=B75)*(EjecucionPIIP[Periodo]=A75),""),_xlpm.productos_cuipo,_xlfn.UNIQUE(_xlfn._xlws.FILTER(CUIPO_datos_abiertos[COD_PROGRAMATICO_MGA],(CUIPO_datos_abiertos[BPIN]=B75)*(CUIPO_datos_abiertos[PERIODO]=A75)*(CUIPO_datos_abiertos[ES_PRODUCTO_VALIDO]="VALIDO"),"")),_xlpm.num_productos_cuipo,COUNTA(_xlpm.productos_cuipo),_xlpm.num_productos_piip,COUNTA(_xlpm.productos_piip),IF(AND(C75&lt;&gt;"",D75&lt;&gt;""),IF(_xlpm.num_productos_cuipo&gt;_xlpm.num_productos_piip,"Inconsistencia",""),""))</f>
        <v/>
      </c>
      <c r="H75" s="130" cm="1">
        <f t="array" ref="H75">_xlfn.LET(_xlpm.productos_piip,_xlfn._xlws.FILTER(EjecucionPIIP[CodigoProducto],(EjecucionPIIP[Bpin]=B75)*(EjecucionPIIP[Periodo]=A75),""),_xlpm.productos_cuipo,_xlfn.UNIQUE(_xlfn._xlws.FILTER(CUIPO_datos_abiertos[COD_PROGRAMATICO_MGA],(CUIPO_datos_abiertos[BPIN]=B75)*(CUIPO_datos_abiertos[PERIODO]=A75)*(CUIPO_datos_abiertos[ES_PRODUCTO_VALIDO]="VALIDO"),"")),_xlpm.eval,COUNT(_xlfn.MAP(_xlpm.productos_cuipo,_xlfn.LAMBDA(_xlpm.x,FIND(_xlpm.x,_xlfn.TEXTJOIN(",",TRUE,_xlpm.productos_piip))))),_xlpm.num_productos_cuipo,COUNTA(_xlpm.productos_cuipo),_xlpm.num_productos_piip,COUNTA(_xlpm.productos_piip),IF(AND(C75&lt;&gt;"",D75&lt;&gt;"",G75&lt;&gt;"Inconsistencia"),TRANSPOSE(_xlpm.eval),""))</f>
        <v>1</v>
      </c>
      <c r="I75" s="131" t="str">
        <f t="shared" si="1"/>
        <v>Coinciden</v>
      </c>
    </row>
    <row r="76" spans="1:9" x14ac:dyDescent="0.3">
      <c r="A76" s="119">
        <v>20260601</v>
      </c>
      <c r="B76" s="120" t="str">
        <v>2024002700106</v>
      </c>
      <c r="C76" s="121" t="str" cm="1">
        <f t="array" ref="C76">_xlfn.TEXTJOIN(", ",TRUE,_xlfn.UNIQUE(_xlfn._xlws.FILTER(CUIPO_datos_abiertos[COD_PROGRAMATICO_MGA],(CUIPO_datos_abiertos[BPIN]=B76)*(CUIPO_datos_abiertos[PERIODO]='CUIPO-PIIP'!A76)*(CUIPO_datos_abiertos[ES_PRODUCTO_VALIDO]="VALIDO"),"")))</f>
        <v>4104008</v>
      </c>
      <c r="D76" s="121" t="str" cm="1">
        <f t="array" ref="D76">_xlfn.TEXTJOIN(", ",TRUE,_xlfn._xlws.FILTER(EjecucionPIIP[CodigoProducto],(EjecucionPIIP[Bpin]='CUIPO-PIIP'!B76)*(EjecucionPIIP[Periodo]='CUIPO-PIIP'!A76),""))</f>
        <v/>
      </c>
      <c r="E76" s="117" cm="1">
        <f t="array" ref="E76">_xlfn.LET(_xlpm.productos_cuipo,_xlfn.UNIQUE(_xlfn._xlws.FILTER(CUIPO_datos_abiertos[COD_PROGRAMATICO_MGA],(CUIPO_datos_abiertos[BPIN]=B76)*(CUIPO_datos_abiertos[PERIODO]=A76)*(CUIPO_datos_abiertos[ES_PRODUCTO_VALIDO]="VALIDO"),"")),_xlpm.num_productos_cuipo,COUNTA(_xlpm.productos_cuipo),_xlpm.num_productos_cuipo)</f>
        <v>1</v>
      </c>
      <c r="F76" s="117" cm="1">
        <f t="array" ref="F76">_xlfn.LET(_xlpm.productos_piip,_xlfn._xlws.FILTER(EjecucionPIIP[CodigoProducto],(EjecucionPIIP[Bpin]=B76)*(EjecucionPIIP[Periodo]=A76),""),_xlpm.num_productos_piip,COUNTA(_xlpm.productos_piip),_xlpm.num_productos_piip)</f>
        <v>1</v>
      </c>
      <c r="G76" s="122" t="str" cm="1">
        <f t="array" ref="G76">_xlfn.LET(_xlpm.productos_piip,_xlfn._xlws.FILTER(EjecucionPIIP[CodigoProducto],(EjecucionPIIP[Bpin]=B76)*(EjecucionPIIP[Periodo]=A76),""),_xlpm.productos_cuipo,_xlfn.UNIQUE(_xlfn._xlws.FILTER(CUIPO_datos_abiertos[COD_PROGRAMATICO_MGA],(CUIPO_datos_abiertos[BPIN]=B76)*(CUIPO_datos_abiertos[PERIODO]=A76)*(CUIPO_datos_abiertos[ES_PRODUCTO_VALIDO]="VALIDO"),"")),_xlpm.num_productos_cuipo,COUNTA(_xlpm.productos_cuipo),_xlpm.num_productos_piip,COUNTA(_xlpm.productos_piip),IF(AND(C76&lt;&gt;"",D76&lt;&gt;""),IF(_xlpm.num_productos_cuipo&gt;_xlpm.num_productos_piip,"Inconsistencia",""),""))</f>
        <v/>
      </c>
      <c r="H76" s="130" t="str" cm="1">
        <f t="array" ref="H76">_xlfn.LET(_xlpm.productos_piip,_xlfn._xlws.FILTER(EjecucionPIIP[CodigoProducto],(EjecucionPIIP[Bpin]=B76)*(EjecucionPIIP[Periodo]=A76),""),_xlpm.productos_cuipo,_xlfn.UNIQUE(_xlfn._xlws.FILTER(CUIPO_datos_abiertos[COD_PROGRAMATICO_MGA],(CUIPO_datos_abiertos[BPIN]=B76)*(CUIPO_datos_abiertos[PERIODO]=A76)*(CUIPO_datos_abiertos[ES_PRODUCTO_VALIDO]="VALIDO"),"")),_xlpm.eval,COUNT(_xlfn.MAP(_xlpm.productos_cuipo,_xlfn.LAMBDA(_xlpm.x,FIND(_xlpm.x,_xlfn.TEXTJOIN(",",TRUE,_xlpm.productos_piip))))),_xlpm.num_productos_cuipo,COUNTA(_xlpm.productos_cuipo),_xlpm.num_productos_piip,COUNTA(_xlpm.productos_piip),IF(AND(C76&lt;&gt;"",D76&lt;&gt;"",G76&lt;&gt;"Inconsistencia"),TRANSPOSE(_xlpm.eval),""))</f>
        <v/>
      </c>
      <c r="I76" s="131" t="str">
        <f t="shared" si="1"/>
        <v/>
      </c>
    </row>
    <row r="77" spans="1:9" x14ac:dyDescent="0.3">
      <c r="A77" s="119">
        <v>20260601</v>
      </c>
      <c r="B77" s="120" t="str">
        <v>202500000048147</v>
      </c>
      <c r="C77" s="121" t="str" cm="1">
        <f t="array" ref="C77">_xlfn.TEXTJOIN(", ",TRUE,_xlfn.UNIQUE(_xlfn._xlws.FILTER(CUIPO_datos_abiertos[COD_PROGRAMATICO_MGA],(CUIPO_datos_abiertos[BPIN]=B77)*(CUIPO_datos_abiertos[PERIODO]='CUIPO-PIIP'!A77)*(CUIPO_datos_abiertos[ES_PRODUCTO_VALIDO]="VALIDO"),"")))</f>
        <v>1903011</v>
      </c>
      <c r="D77" s="121" t="str" cm="1">
        <f t="array" ref="D77">_xlfn.TEXTJOIN(", ",TRUE,_xlfn._xlws.FILTER(EjecucionPIIP[CodigoProducto],(EjecucionPIIP[Bpin]='CUIPO-PIIP'!B77)*(EjecucionPIIP[Periodo]='CUIPO-PIIP'!A77),""))</f>
        <v>1903011</v>
      </c>
      <c r="E77" s="117" cm="1">
        <f t="array" ref="E77">_xlfn.LET(_xlpm.productos_cuipo,_xlfn.UNIQUE(_xlfn._xlws.FILTER(CUIPO_datos_abiertos[COD_PROGRAMATICO_MGA],(CUIPO_datos_abiertos[BPIN]=B77)*(CUIPO_datos_abiertos[PERIODO]=A77)*(CUIPO_datos_abiertos[ES_PRODUCTO_VALIDO]="VALIDO"),"")),_xlpm.num_productos_cuipo,COUNTA(_xlpm.productos_cuipo),_xlpm.num_productos_cuipo)</f>
        <v>1</v>
      </c>
      <c r="F77" s="117" cm="1">
        <f t="array" ref="F77">_xlfn.LET(_xlpm.productos_piip,_xlfn._xlws.FILTER(EjecucionPIIP[CodigoProducto],(EjecucionPIIP[Bpin]=B77)*(EjecucionPIIP[Periodo]=A77),""),_xlpm.num_productos_piip,COUNTA(_xlpm.productos_piip),_xlpm.num_productos_piip)</f>
        <v>1</v>
      </c>
      <c r="G77" s="122" t="str" cm="1">
        <f t="array" ref="G77">_xlfn.LET(_xlpm.productos_piip,_xlfn._xlws.FILTER(EjecucionPIIP[CodigoProducto],(EjecucionPIIP[Bpin]=B77)*(EjecucionPIIP[Periodo]=A77),""),_xlpm.productos_cuipo,_xlfn.UNIQUE(_xlfn._xlws.FILTER(CUIPO_datos_abiertos[COD_PROGRAMATICO_MGA],(CUIPO_datos_abiertos[BPIN]=B77)*(CUIPO_datos_abiertos[PERIODO]=A77)*(CUIPO_datos_abiertos[ES_PRODUCTO_VALIDO]="VALIDO"),"")),_xlpm.num_productos_cuipo,COUNTA(_xlpm.productos_cuipo),_xlpm.num_productos_piip,COUNTA(_xlpm.productos_piip),IF(AND(C77&lt;&gt;"",D77&lt;&gt;""),IF(_xlpm.num_productos_cuipo&gt;_xlpm.num_productos_piip,"Inconsistencia",""),""))</f>
        <v/>
      </c>
      <c r="H77" s="130" cm="1">
        <f t="array" ref="H77">_xlfn.LET(_xlpm.productos_piip,_xlfn._xlws.FILTER(EjecucionPIIP[CodigoProducto],(EjecucionPIIP[Bpin]=B77)*(EjecucionPIIP[Periodo]=A77),""),_xlpm.productos_cuipo,_xlfn.UNIQUE(_xlfn._xlws.FILTER(CUIPO_datos_abiertos[COD_PROGRAMATICO_MGA],(CUIPO_datos_abiertos[BPIN]=B77)*(CUIPO_datos_abiertos[PERIODO]=A77)*(CUIPO_datos_abiertos[ES_PRODUCTO_VALIDO]="VALIDO"),"")),_xlpm.eval,COUNT(_xlfn.MAP(_xlpm.productos_cuipo,_xlfn.LAMBDA(_xlpm.x,FIND(_xlpm.x,_xlfn.TEXTJOIN(",",TRUE,_xlpm.productos_piip))))),_xlpm.num_productos_cuipo,COUNTA(_xlpm.productos_cuipo),_xlpm.num_productos_piip,COUNTA(_xlpm.productos_piip),IF(AND(C77&lt;&gt;"",D77&lt;&gt;"",G77&lt;&gt;"Inconsistencia"),TRANSPOSE(_xlpm.eval),""))</f>
        <v>1</v>
      </c>
      <c r="I77" s="131" t="str">
        <f t="shared" si="1"/>
        <v>Coinciden</v>
      </c>
    </row>
    <row r="78" spans="1:9" x14ac:dyDescent="0.3">
      <c r="A78" s="119">
        <v>20260601</v>
      </c>
      <c r="B78" s="120" t="str">
        <v>202500000050596</v>
      </c>
      <c r="C78" s="121" t="str" cm="1">
        <f t="array" ref="C78">_xlfn.TEXTJOIN(", ",TRUE,_xlfn.UNIQUE(_xlfn._xlws.FILTER(CUIPO_datos_abiertos[COD_PROGRAMATICO_MGA],(CUIPO_datos_abiertos[BPIN]=B78)*(CUIPO_datos_abiertos[PERIODO]='CUIPO-PIIP'!A78)*(CUIPO_datos_abiertos[ES_PRODUCTO_VALIDO]="VALIDO"),"")))</f>
        <v>4102001</v>
      </c>
      <c r="D78" s="121" t="str" cm="1">
        <f t="array" ref="D78">_xlfn.TEXTJOIN(", ",TRUE,_xlfn._xlws.FILTER(EjecucionPIIP[CodigoProducto],(EjecucionPIIP[Bpin]='CUIPO-PIIP'!B78)*(EjecucionPIIP[Periodo]='CUIPO-PIIP'!A78),""))</f>
        <v>4102001</v>
      </c>
      <c r="E78" s="117" cm="1">
        <f t="array" ref="E78">_xlfn.LET(_xlpm.productos_cuipo,_xlfn.UNIQUE(_xlfn._xlws.FILTER(CUIPO_datos_abiertos[COD_PROGRAMATICO_MGA],(CUIPO_datos_abiertos[BPIN]=B78)*(CUIPO_datos_abiertos[PERIODO]=A78)*(CUIPO_datos_abiertos[ES_PRODUCTO_VALIDO]="VALIDO"),"")),_xlpm.num_productos_cuipo,COUNTA(_xlpm.productos_cuipo),_xlpm.num_productos_cuipo)</f>
        <v>1</v>
      </c>
      <c r="F78" s="117" cm="1">
        <f t="array" ref="F78">_xlfn.LET(_xlpm.productos_piip,_xlfn._xlws.FILTER(EjecucionPIIP[CodigoProducto],(EjecucionPIIP[Bpin]=B78)*(EjecucionPIIP[Periodo]=A78),""),_xlpm.num_productos_piip,COUNTA(_xlpm.productos_piip),_xlpm.num_productos_piip)</f>
        <v>1</v>
      </c>
      <c r="G78" s="122" t="str" cm="1">
        <f t="array" ref="G78">_xlfn.LET(_xlpm.productos_piip,_xlfn._xlws.FILTER(EjecucionPIIP[CodigoProducto],(EjecucionPIIP[Bpin]=B78)*(EjecucionPIIP[Periodo]=A78),""),_xlpm.productos_cuipo,_xlfn.UNIQUE(_xlfn._xlws.FILTER(CUIPO_datos_abiertos[COD_PROGRAMATICO_MGA],(CUIPO_datos_abiertos[BPIN]=B78)*(CUIPO_datos_abiertos[PERIODO]=A78)*(CUIPO_datos_abiertos[ES_PRODUCTO_VALIDO]="VALIDO"),"")),_xlpm.num_productos_cuipo,COUNTA(_xlpm.productos_cuipo),_xlpm.num_productos_piip,COUNTA(_xlpm.productos_piip),IF(AND(C78&lt;&gt;"",D78&lt;&gt;""),IF(_xlpm.num_productos_cuipo&gt;_xlpm.num_productos_piip,"Inconsistencia",""),""))</f>
        <v/>
      </c>
      <c r="H78" s="130" cm="1">
        <f t="array" ref="H78">_xlfn.LET(_xlpm.productos_piip,_xlfn._xlws.FILTER(EjecucionPIIP[CodigoProducto],(EjecucionPIIP[Bpin]=B78)*(EjecucionPIIP[Periodo]=A78),""),_xlpm.productos_cuipo,_xlfn.UNIQUE(_xlfn._xlws.FILTER(CUIPO_datos_abiertos[COD_PROGRAMATICO_MGA],(CUIPO_datos_abiertos[BPIN]=B78)*(CUIPO_datos_abiertos[PERIODO]=A78)*(CUIPO_datos_abiertos[ES_PRODUCTO_VALIDO]="VALIDO"),"")),_xlpm.eval,COUNT(_xlfn.MAP(_xlpm.productos_cuipo,_xlfn.LAMBDA(_xlpm.x,FIND(_xlpm.x,_xlfn.TEXTJOIN(",",TRUE,_xlpm.productos_piip))))),_xlpm.num_productos_cuipo,COUNTA(_xlpm.productos_cuipo),_xlpm.num_productos_piip,COUNTA(_xlpm.productos_piip),IF(AND(C78&lt;&gt;"",D78&lt;&gt;"",G78&lt;&gt;"Inconsistencia"),TRANSPOSE(_xlpm.eval),""))</f>
        <v>1</v>
      </c>
      <c r="I78" s="131" t="str">
        <f t="shared" si="1"/>
        <v>Coinciden</v>
      </c>
    </row>
    <row r="79" spans="1:9" x14ac:dyDescent="0.3">
      <c r="A79" s="119">
        <v>20260601</v>
      </c>
      <c r="B79" s="120" t="str">
        <v>202600000006154</v>
      </c>
      <c r="C79" s="121" t="str" cm="1">
        <f t="array" ref="C79">_xlfn.TEXTJOIN(", ",TRUE,_xlfn.UNIQUE(_xlfn._xlws.FILTER(CUIPO_datos_abiertos[COD_PROGRAMATICO_MGA],(CUIPO_datos_abiertos[BPIN]=B79)*(CUIPO_datos_abiertos[PERIODO]='CUIPO-PIIP'!A79)*(CUIPO_datos_abiertos[ES_PRODUCTO_VALIDO]="VALIDO"),"")))</f>
        <v>1906039</v>
      </c>
      <c r="D79" s="121" t="str" cm="1">
        <f t="array" ref="D79">_xlfn.TEXTJOIN(", ",TRUE,_xlfn._xlws.FILTER(EjecucionPIIP[CodigoProducto],(EjecucionPIIP[Bpin]='CUIPO-PIIP'!B79)*(EjecucionPIIP[Periodo]='CUIPO-PIIP'!A79),""))</f>
        <v>1906029</v>
      </c>
      <c r="E79" s="117" cm="1">
        <f t="array" ref="E79">_xlfn.LET(_xlpm.productos_cuipo,_xlfn.UNIQUE(_xlfn._xlws.FILTER(CUIPO_datos_abiertos[COD_PROGRAMATICO_MGA],(CUIPO_datos_abiertos[BPIN]=B79)*(CUIPO_datos_abiertos[PERIODO]=A79)*(CUIPO_datos_abiertos[ES_PRODUCTO_VALIDO]="VALIDO"),"")),_xlpm.num_productos_cuipo,COUNTA(_xlpm.productos_cuipo),_xlpm.num_productos_cuipo)</f>
        <v>1</v>
      </c>
      <c r="F79" s="117" cm="1">
        <f t="array" ref="F79">_xlfn.LET(_xlpm.productos_piip,_xlfn._xlws.FILTER(EjecucionPIIP[CodigoProducto],(EjecucionPIIP[Bpin]=B79)*(EjecucionPIIP[Periodo]=A79),""),_xlpm.num_productos_piip,COUNTA(_xlpm.productos_piip),_xlpm.num_productos_piip)</f>
        <v>1</v>
      </c>
      <c r="G79" s="122" t="str" cm="1">
        <f t="array" ref="G79">_xlfn.LET(_xlpm.productos_piip,_xlfn._xlws.FILTER(EjecucionPIIP[CodigoProducto],(EjecucionPIIP[Bpin]=B79)*(EjecucionPIIP[Periodo]=A79),""),_xlpm.productos_cuipo,_xlfn.UNIQUE(_xlfn._xlws.FILTER(CUIPO_datos_abiertos[COD_PROGRAMATICO_MGA],(CUIPO_datos_abiertos[BPIN]=B79)*(CUIPO_datos_abiertos[PERIODO]=A79)*(CUIPO_datos_abiertos[ES_PRODUCTO_VALIDO]="VALIDO"),"")),_xlpm.num_productos_cuipo,COUNTA(_xlpm.productos_cuipo),_xlpm.num_productos_piip,COUNTA(_xlpm.productos_piip),IF(AND(C79&lt;&gt;"",D79&lt;&gt;""),IF(_xlpm.num_productos_cuipo&gt;_xlpm.num_productos_piip,"Inconsistencia",""),""))</f>
        <v/>
      </c>
      <c r="H79" s="130" cm="1">
        <f t="array" ref="H79">_xlfn.LET(_xlpm.productos_piip,_xlfn._xlws.FILTER(EjecucionPIIP[CodigoProducto],(EjecucionPIIP[Bpin]=B79)*(EjecucionPIIP[Periodo]=A79),""),_xlpm.productos_cuipo,_xlfn.UNIQUE(_xlfn._xlws.FILTER(CUIPO_datos_abiertos[COD_PROGRAMATICO_MGA],(CUIPO_datos_abiertos[BPIN]=B79)*(CUIPO_datos_abiertos[PERIODO]=A79)*(CUIPO_datos_abiertos[ES_PRODUCTO_VALIDO]="VALIDO"),"")),_xlpm.eval,COUNT(_xlfn.MAP(_xlpm.productos_cuipo,_xlfn.LAMBDA(_xlpm.x,FIND(_xlpm.x,_xlfn.TEXTJOIN(",",TRUE,_xlpm.productos_piip))))),_xlpm.num_productos_cuipo,COUNTA(_xlpm.productos_cuipo),_xlpm.num_productos_piip,COUNTA(_xlpm.productos_piip),IF(AND(C79&lt;&gt;"",D79&lt;&gt;"",G79&lt;&gt;"Inconsistencia"),TRANSPOSE(_xlpm.eval),""))</f>
        <v>0</v>
      </c>
      <c r="I79" s="131" t="str">
        <f t="shared" si="1"/>
        <v>No coinciden</v>
      </c>
    </row>
    <row r="80" spans="1:9" ht="14.4" thickBot="1" x14ac:dyDescent="0.35">
      <c r="A80" s="123">
        <v>20260601</v>
      </c>
      <c r="B80" s="124" t="str">
        <v>202600000007252</v>
      </c>
      <c r="C80" s="125" t="str" cm="1">
        <f t="array" ref="C80">_xlfn.TEXTJOIN(", ",TRUE,_xlfn.UNIQUE(_xlfn._xlws.FILTER(CUIPO_datos_abiertos[COD_PROGRAMATICO_MGA],(CUIPO_datos_abiertos[BPIN]=B80)*(CUIPO_datos_abiertos[PERIODO]='CUIPO-PIIP'!A80)*(CUIPO_datos_abiertos[ES_PRODUCTO_VALIDO]="VALIDO"),"")))</f>
        <v>3301053</v>
      </c>
      <c r="D80" s="125" t="str" cm="1">
        <f t="array" ref="D80">_xlfn.TEXTJOIN(", ",TRUE,_xlfn._xlws.FILTER(EjecucionPIIP[CodigoProducto],(EjecucionPIIP[Bpin]='CUIPO-PIIP'!B80)*(EjecucionPIIP[Periodo]='CUIPO-PIIP'!A80),""))</f>
        <v>3301065</v>
      </c>
      <c r="E80" s="117" cm="1">
        <f t="array" ref="E80">_xlfn.LET(_xlpm.productos_cuipo,_xlfn.UNIQUE(_xlfn._xlws.FILTER(CUIPO_datos_abiertos[COD_PROGRAMATICO_MGA],(CUIPO_datos_abiertos[BPIN]=B80)*(CUIPO_datos_abiertos[PERIODO]=A80)*(CUIPO_datos_abiertos[ES_PRODUCTO_VALIDO]="VALIDO"),"")),_xlpm.num_productos_cuipo,COUNTA(_xlpm.productos_cuipo),_xlpm.num_productos_cuipo)</f>
        <v>1</v>
      </c>
      <c r="F80" s="117" cm="1">
        <f t="array" ref="F80">_xlfn.LET(_xlpm.productos_piip,_xlfn._xlws.FILTER(EjecucionPIIP[CodigoProducto],(EjecucionPIIP[Bpin]=B80)*(EjecucionPIIP[Periodo]=A80),""),_xlpm.num_productos_piip,COUNTA(_xlpm.productos_piip),_xlpm.num_productos_piip)</f>
        <v>1</v>
      </c>
      <c r="G80" s="126" t="str" cm="1">
        <f t="array" ref="G80">_xlfn.LET(_xlpm.productos_piip,_xlfn._xlws.FILTER(EjecucionPIIP[CodigoProducto],(EjecucionPIIP[Bpin]=B80)*(EjecucionPIIP[Periodo]=A80),""),_xlpm.productos_cuipo,_xlfn.UNIQUE(_xlfn._xlws.FILTER(CUIPO_datos_abiertos[COD_PROGRAMATICO_MGA],(CUIPO_datos_abiertos[BPIN]=B80)*(CUIPO_datos_abiertos[PERIODO]=A80)*(CUIPO_datos_abiertos[ES_PRODUCTO_VALIDO]="VALIDO"),"")),_xlpm.num_productos_cuipo,COUNTA(_xlpm.productos_cuipo),_xlpm.num_productos_piip,COUNTA(_xlpm.productos_piip),IF(AND(C80&lt;&gt;"",D80&lt;&gt;""),IF(_xlpm.num_productos_cuipo&gt;_xlpm.num_productos_piip,"Inconsistencia",""),""))</f>
        <v/>
      </c>
      <c r="H80" s="130" cm="1">
        <f t="array" ref="H80">_xlfn.LET(_xlpm.productos_piip,_xlfn._xlws.FILTER(EjecucionPIIP[CodigoProducto],(EjecucionPIIP[Bpin]=B80)*(EjecucionPIIP[Periodo]=A80),""),_xlpm.productos_cuipo,_xlfn.UNIQUE(_xlfn._xlws.FILTER(CUIPO_datos_abiertos[COD_PROGRAMATICO_MGA],(CUIPO_datos_abiertos[BPIN]=B80)*(CUIPO_datos_abiertos[PERIODO]=A80)*(CUIPO_datos_abiertos[ES_PRODUCTO_VALIDO]="VALIDO"),"")),_xlpm.eval,COUNT(_xlfn.MAP(_xlpm.productos_cuipo,_xlfn.LAMBDA(_xlpm.x,FIND(_xlpm.x,_xlfn.TEXTJOIN(",",TRUE,_xlpm.productos_piip))))),_xlpm.num_productos_cuipo,COUNTA(_xlpm.productos_cuipo),_xlpm.num_productos_piip,COUNTA(_xlpm.productos_piip),IF(AND(C80&lt;&gt;"",D80&lt;&gt;"",G80&lt;&gt;"Inconsistencia"),TRANSPOSE(_xlpm.eval),""))</f>
        <v>0</v>
      </c>
      <c r="I80" s="131" t="str">
        <f t="shared" si="1"/>
        <v>No coinciden</v>
      </c>
    </row>
    <row r="81" spans="1:8" x14ac:dyDescent="0.3">
      <c r="A81" s="127"/>
      <c r="B81" s="127"/>
      <c r="C81" s="127"/>
      <c r="D81" s="128"/>
      <c r="E81" s="128"/>
      <c r="F81" s="128"/>
      <c r="G81" s="128"/>
      <c r="H81" s="129"/>
    </row>
    <row r="82" spans="1:8" x14ac:dyDescent="0.3">
      <c r="A82" s="127"/>
      <c r="B82" s="127"/>
      <c r="C82" s="127"/>
      <c r="D82" s="128"/>
      <c r="E82" s="128"/>
      <c r="F82" s="128"/>
      <c r="G82" s="128"/>
      <c r="H82" s="129"/>
    </row>
    <row r="83" spans="1:8" x14ac:dyDescent="0.3">
      <c r="A83" s="127"/>
      <c r="B83" s="127"/>
      <c r="C83" s="127"/>
      <c r="D83" s="128"/>
      <c r="E83" s="128"/>
      <c r="F83" s="128"/>
      <c r="G83" s="128"/>
      <c r="H83" s="129"/>
    </row>
    <row r="84" spans="1:8" x14ac:dyDescent="0.3">
      <c r="A84" s="127"/>
      <c r="B84" s="127"/>
      <c r="C84" s="127"/>
      <c r="D84" s="128"/>
      <c r="E84" s="128"/>
      <c r="F84" s="128"/>
      <c r="G84" s="128"/>
      <c r="H84" s="129"/>
    </row>
    <row r="85" spans="1:8" x14ac:dyDescent="0.3">
      <c r="A85" s="127"/>
      <c r="B85" s="127"/>
      <c r="C85" s="127"/>
      <c r="D85" s="128"/>
      <c r="E85" s="128"/>
      <c r="F85" s="128"/>
      <c r="G85" s="128"/>
      <c r="H85" s="129"/>
    </row>
    <row r="86" spans="1:8" x14ac:dyDescent="0.3">
      <c r="A86" s="127"/>
      <c r="B86" s="127"/>
      <c r="C86" s="127"/>
      <c r="D86" s="128"/>
      <c r="E86" s="128"/>
      <c r="F86" s="128"/>
      <c r="G86" s="128"/>
      <c r="H86" s="129"/>
    </row>
    <row r="87" spans="1:8" x14ac:dyDescent="0.3">
      <c r="A87" s="127"/>
      <c r="B87" s="127"/>
      <c r="C87" s="127"/>
      <c r="D87" s="128"/>
      <c r="E87" s="128"/>
      <c r="F87" s="128"/>
      <c r="G87" s="128"/>
      <c r="H87" s="129"/>
    </row>
    <row r="88" spans="1:8" x14ac:dyDescent="0.3">
      <c r="A88" s="127"/>
      <c r="B88" s="127"/>
      <c r="C88" s="127"/>
      <c r="D88" s="128"/>
      <c r="E88" s="128"/>
      <c r="F88" s="128"/>
      <c r="G88" s="128"/>
      <c r="H88" s="129"/>
    </row>
    <row r="89" spans="1:8" x14ac:dyDescent="0.3">
      <c r="A89" s="127"/>
      <c r="B89" s="127"/>
      <c r="C89" s="127"/>
      <c r="D89" s="128"/>
      <c r="E89" s="128"/>
      <c r="F89" s="128"/>
      <c r="G89" s="128"/>
      <c r="H89" s="129"/>
    </row>
    <row r="90" spans="1:8" x14ac:dyDescent="0.3">
      <c r="A90" s="127"/>
      <c r="B90" s="127"/>
      <c r="C90" s="127"/>
      <c r="D90" s="128"/>
      <c r="E90" s="128"/>
      <c r="F90" s="128"/>
      <c r="G90" s="128"/>
      <c r="H90" s="129"/>
    </row>
    <row r="91" spans="1:8" x14ac:dyDescent="0.3">
      <c r="A91" s="127"/>
      <c r="B91" s="127"/>
      <c r="C91" s="127"/>
      <c r="D91" s="128"/>
      <c r="E91" s="128"/>
      <c r="F91" s="128"/>
      <c r="G91" s="128"/>
      <c r="H91" s="129"/>
    </row>
    <row r="92" spans="1:8" x14ac:dyDescent="0.3">
      <c r="A92" s="127"/>
      <c r="B92" s="127"/>
      <c r="C92" s="127"/>
      <c r="D92" s="128"/>
      <c r="E92" s="128"/>
      <c r="F92" s="128"/>
      <c r="G92" s="128"/>
      <c r="H92" s="129"/>
    </row>
    <row r="93" spans="1:8" x14ac:dyDescent="0.3">
      <c r="A93" s="127"/>
      <c r="B93" s="127"/>
      <c r="C93" s="127"/>
      <c r="D93" s="128"/>
      <c r="E93" s="128"/>
      <c r="F93" s="128"/>
      <c r="G93" s="128"/>
      <c r="H93" s="129"/>
    </row>
    <row r="94" spans="1:8" x14ac:dyDescent="0.3">
      <c r="A94" s="127"/>
      <c r="B94" s="127"/>
      <c r="C94" s="127"/>
      <c r="D94" s="128"/>
      <c r="E94" s="128"/>
      <c r="F94" s="128"/>
      <c r="G94" s="128"/>
      <c r="H94" s="129"/>
    </row>
    <row r="95" spans="1:8" x14ac:dyDescent="0.3">
      <c r="A95" s="127"/>
      <c r="B95" s="127"/>
      <c r="C95" s="127"/>
      <c r="D95" s="128"/>
      <c r="E95" s="128"/>
      <c r="F95" s="128"/>
      <c r="G95" s="128"/>
      <c r="H95" s="129"/>
    </row>
    <row r="96" spans="1:8" x14ac:dyDescent="0.3">
      <c r="A96" s="127"/>
      <c r="B96" s="127"/>
      <c r="C96" s="127"/>
      <c r="D96" s="128"/>
      <c r="E96" s="128"/>
      <c r="F96" s="128"/>
      <c r="G96" s="128"/>
      <c r="H96" s="129"/>
    </row>
    <row r="97" spans="1:8" x14ac:dyDescent="0.3">
      <c r="A97" s="127"/>
      <c r="B97" s="127"/>
      <c r="C97" s="127"/>
      <c r="D97" s="128"/>
      <c r="E97" s="128"/>
      <c r="F97" s="128"/>
      <c r="G97" s="128"/>
      <c r="H97" s="129"/>
    </row>
    <row r="98" spans="1:8" x14ac:dyDescent="0.3">
      <c r="A98" s="127"/>
      <c r="B98" s="127"/>
      <c r="C98" s="127"/>
      <c r="D98" s="128"/>
      <c r="E98" s="128"/>
      <c r="F98" s="128"/>
      <c r="G98" s="128"/>
      <c r="H98" s="129"/>
    </row>
    <row r="99" spans="1:8" x14ac:dyDescent="0.3">
      <c r="A99" s="127"/>
      <c r="B99" s="127"/>
      <c r="C99" s="127"/>
      <c r="D99" s="128"/>
      <c r="E99" s="128"/>
      <c r="F99" s="128"/>
      <c r="G99" s="128"/>
      <c r="H99" s="129"/>
    </row>
    <row r="100" spans="1:8" x14ac:dyDescent="0.3">
      <c r="A100" s="127"/>
      <c r="B100" s="127"/>
      <c r="C100" s="127"/>
      <c r="D100" s="128"/>
      <c r="E100" s="128"/>
      <c r="F100" s="128"/>
      <c r="G100" s="128"/>
      <c r="H100" s="129"/>
    </row>
    <row r="101" spans="1:8" x14ac:dyDescent="0.3">
      <c r="A101" s="127"/>
      <c r="B101" s="127"/>
      <c r="C101" s="127"/>
      <c r="D101" s="128"/>
      <c r="E101" s="128"/>
      <c r="F101" s="128"/>
      <c r="G101" s="128"/>
      <c r="H101" s="129"/>
    </row>
    <row r="102" spans="1:8" x14ac:dyDescent="0.3">
      <c r="A102" s="127"/>
      <c r="B102" s="127"/>
      <c r="C102" s="127"/>
      <c r="D102" s="128"/>
      <c r="E102" s="128"/>
      <c r="F102" s="128"/>
      <c r="G102" s="128"/>
      <c r="H102" s="129"/>
    </row>
    <row r="103" spans="1:8" x14ac:dyDescent="0.3">
      <c r="A103" s="127"/>
      <c r="B103" s="127"/>
      <c r="C103" s="127"/>
      <c r="D103" s="128"/>
      <c r="E103" s="128"/>
      <c r="F103" s="128"/>
      <c r="G103" s="128"/>
      <c r="H103" s="129"/>
    </row>
    <row r="104" spans="1:8" x14ac:dyDescent="0.3">
      <c r="A104" s="127"/>
      <c r="B104" s="127"/>
      <c r="C104" s="127"/>
      <c r="D104" s="128"/>
      <c r="E104" s="128"/>
      <c r="F104" s="128"/>
      <c r="G104" s="128"/>
      <c r="H104" s="129"/>
    </row>
    <row r="105" spans="1:8" x14ac:dyDescent="0.3">
      <c r="A105" s="127"/>
      <c r="B105" s="127"/>
      <c r="C105" s="127"/>
      <c r="D105" s="128"/>
      <c r="E105" s="128"/>
      <c r="F105" s="128"/>
      <c r="G105" s="128"/>
      <c r="H105" s="129"/>
    </row>
    <row r="106" spans="1:8" x14ac:dyDescent="0.3">
      <c r="A106" s="127"/>
      <c r="B106" s="127"/>
      <c r="C106" s="127"/>
      <c r="D106" s="128"/>
      <c r="E106" s="128"/>
      <c r="F106" s="128"/>
      <c r="G106" s="128"/>
      <c r="H106" s="129"/>
    </row>
    <row r="107" spans="1:8" x14ac:dyDescent="0.3">
      <c r="A107" s="127"/>
      <c r="B107" s="127"/>
      <c r="C107" s="127"/>
      <c r="D107" s="128"/>
      <c r="E107" s="128"/>
      <c r="F107" s="128"/>
      <c r="G107" s="128"/>
      <c r="H107" s="129"/>
    </row>
    <row r="108" spans="1:8" x14ac:dyDescent="0.3">
      <c r="A108" s="127"/>
      <c r="B108" s="127"/>
      <c r="C108" s="127"/>
      <c r="D108" s="128"/>
      <c r="E108" s="128"/>
      <c r="F108" s="128"/>
      <c r="G108" s="128"/>
      <c r="H108" s="129"/>
    </row>
    <row r="109" spans="1:8" x14ac:dyDescent="0.3">
      <c r="A109" s="127"/>
      <c r="B109" s="127"/>
      <c r="C109" s="127"/>
      <c r="D109" s="128"/>
      <c r="E109" s="128"/>
      <c r="F109" s="128"/>
      <c r="G109" s="128"/>
      <c r="H109" s="129"/>
    </row>
    <row r="110" spans="1:8" x14ac:dyDescent="0.3">
      <c r="A110" s="127"/>
      <c r="B110" s="127"/>
      <c r="C110" s="127"/>
      <c r="D110" s="128"/>
      <c r="E110" s="128"/>
      <c r="F110" s="128"/>
      <c r="G110" s="128"/>
      <c r="H110" s="129"/>
    </row>
    <row r="111" spans="1:8" x14ac:dyDescent="0.3">
      <c r="A111" s="127"/>
      <c r="B111" s="127"/>
      <c r="C111" s="127"/>
      <c r="D111" s="128"/>
      <c r="E111" s="128"/>
      <c r="F111" s="128"/>
      <c r="G111" s="128"/>
      <c r="H111" s="129"/>
    </row>
    <row r="112" spans="1:8" x14ac:dyDescent="0.3">
      <c r="A112" s="127"/>
      <c r="B112" s="127"/>
      <c r="C112" s="127"/>
      <c r="D112" s="128"/>
      <c r="E112" s="128"/>
      <c r="F112" s="128"/>
      <c r="G112" s="128"/>
      <c r="H112" s="129"/>
    </row>
    <row r="113" spans="1:8" x14ac:dyDescent="0.3">
      <c r="A113" s="127"/>
      <c r="B113" s="127"/>
      <c r="C113" s="127"/>
      <c r="D113" s="128"/>
      <c r="E113" s="128"/>
      <c r="F113" s="128"/>
      <c r="G113" s="128"/>
      <c r="H113" s="129"/>
    </row>
    <row r="114" spans="1:8" x14ac:dyDescent="0.3">
      <c r="A114" s="127"/>
      <c r="B114" s="127"/>
      <c r="C114" s="127"/>
      <c r="D114" s="128"/>
      <c r="E114" s="128"/>
      <c r="F114" s="128"/>
      <c r="G114" s="128"/>
      <c r="H114" s="129"/>
    </row>
    <row r="115" spans="1:8" x14ac:dyDescent="0.3">
      <c r="A115" s="127"/>
      <c r="B115" s="127"/>
      <c r="C115" s="127"/>
      <c r="D115" s="128"/>
      <c r="E115" s="128"/>
      <c r="F115" s="128"/>
      <c r="G115" s="128"/>
      <c r="H115" s="129"/>
    </row>
    <row r="116" spans="1:8" x14ac:dyDescent="0.3">
      <c r="A116" s="127"/>
      <c r="B116" s="127"/>
      <c r="C116" s="127"/>
      <c r="D116" s="128"/>
      <c r="E116" s="128"/>
      <c r="F116" s="128"/>
      <c r="G116" s="128"/>
      <c r="H116" s="129"/>
    </row>
    <row r="117" spans="1:8" x14ac:dyDescent="0.3">
      <c r="A117" s="127"/>
      <c r="B117" s="127"/>
      <c r="C117" s="127"/>
      <c r="D117" s="128"/>
      <c r="E117" s="128"/>
      <c r="F117" s="128"/>
      <c r="G117" s="128"/>
      <c r="H117" s="129"/>
    </row>
    <row r="118" spans="1:8" x14ac:dyDescent="0.3">
      <c r="A118" s="127"/>
      <c r="B118" s="127"/>
      <c r="C118" s="127"/>
      <c r="D118" s="128"/>
      <c r="E118" s="128"/>
      <c r="F118" s="128"/>
      <c r="G118" s="128"/>
      <c r="H118" s="129"/>
    </row>
    <row r="119" spans="1:8" x14ac:dyDescent="0.3">
      <c r="A119" s="127"/>
      <c r="B119" s="127"/>
      <c r="C119" s="127"/>
      <c r="D119" s="128"/>
      <c r="E119" s="128"/>
      <c r="F119" s="128"/>
      <c r="G119" s="128"/>
      <c r="H119" s="129"/>
    </row>
    <row r="120" spans="1:8" x14ac:dyDescent="0.3">
      <c r="A120" s="127"/>
      <c r="B120" s="127"/>
      <c r="C120" s="127"/>
      <c r="D120" s="128"/>
      <c r="E120" s="128"/>
      <c r="F120" s="128"/>
      <c r="G120" s="128"/>
      <c r="H120" s="129"/>
    </row>
    <row r="121" spans="1:8" x14ac:dyDescent="0.3">
      <c r="A121" s="127"/>
      <c r="B121" s="127"/>
      <c r="C121" s="127"/>
      <c r="D121" s="128"/>
      <c r="E121" s="128"/>
      <c r="F121" s="128"/>
      <c r="G121" s="128"/>
      <c r="H121" s="129"/>
    </row>
    <row r="122" spans="1:8" x14ac:dyDescent="0.3">
      <c r="A122" s="127"/>
      <c r="B122" s="127"/>
      <c r="C122" s="127"/>
      <c r="D122" s="128"/>
      <c r="E122" s="128"/>
      <c r="F122" s="128"/>
      <c r="G122" s="128"/>
      <c r="H122" s="129"/>
    </row>
    <row r="123" spans="1:8" x14ac:dyDescent="0.3">
      <c r="A123" s="127"/>
      <c r="B123" s="127"/>
      <c r="C123" s="127"/>
      <c r="D123" s="128"/>
      <c r="E123" s="128"/>
      <c r="F123" s="128"/>
      <c r="G123" s="128"/>
      <c r="H123" s="129"/>
    </row>
    <row r="124" spans="1:8" x14ac:dyDescent="0.3">
      <c r="A124" s="127"/>
      <c r="B124" s="127"/>
      <c r="C124" s="127"/>
      <c r="D124" s="128"/>
      <c r="E124" s="128"/>
      <c r="F124" s="128"/>
      <c r="G124" s="128"/>
      <c r="H124" s="129"/>
    </row>
    <row r="125" spans="1:8" x14ac:dyDescent="0.3">
      <c r="A125" s="127"/>
      <c r="B125" s="127"/>
      <c r="C125" s="127"/>
      <c r="D125" s="128"/>
      <c r="E125" s="128"/>
      <c r="F125" s="128"/>
      <c r="G125" s="128"/>
      <c r="H125" s="129"/>
    </row>
    <row r="126" spans="1:8" x14ac:dyDescent="0.3">
      <c r="A126" s="127"/>
      <c r="B126" s="127"/>
      <c r="C126" s="127"/>
      <c r="D126" s="128"/>
      <c r="E126" s="128"/>
      <c r="F126" s="128"/>
      <c r="G126" s="128"/>
      <c r="H126" s="129"/>
    </row>
    <row r="127" spans="1:8" x14ac:dyDescent="0.3">
      <c r="A127" s="127"/>
      <c r="B127" s="127"/>
      <c r="C127" s="127"/>
      <c r="D127" s="128"/>
      <c r="E127" s="128"/>
      <c r="F127" s="128"/>
      <c r="G127" s="128"/>
      <c r="H127" s="129"/>
    </row>
    <row r="128" spans="1:8" x14ac:dyDescent="0.3">
      <c r="A128" s="127"/>
      <c r="B128" s="127"/>
      <c r="C128" s="127"/>
      <c r="D128" s="128"/>
      <c r="E128" s="128"/>
      <c r="F128" s="128"/>
      <c r="G128" s="128"/>
      <c r="H128" s="129"/>
    </row>
    <row r="129" spans="1:8" x14ac:dyDescent="0.3">
      <c r="A129" s="127"/>
      <c r="B129" s="127"/>
      <c r="C129" s="127"/>
      <c r="D129" s="128"/>
      <c r="E129" s="128"/>
      <c r="F129" s="128"/>
      <c r="G129" s="128"/>
      <c r="H129" s="129"/>
    </row>
    <row r="130" spans="1:8" x14ac:dyDescent="0.3">
      <c r="A130" s="127"/>
      <c r="B130" s="127"/>
      <c r="C130" s="127"/>
      <c r="D130" s="128"/>
      <c r="E130" s="128"/>
      <c r="F130" s="128"/>
      <c r="G130" s="128"/>
      <c r="H130" s="129"/>
    </row>
    <row r="131" spans="1:8" x14ac:dyDescent="0.3">
      <c r="A131" s="127"/>
      <c r="B131" s="127"/>
      <c r="C131" s="127"/>
      <c r="D131" s="128"/>
      <c r="E131" s="128"/>
      <c r="F131" s="128"/>
      <c r="G131" s="128"/>
      <c r="H131" s="129"/>
    </row>
    <row r="132" spans="1:8" x14ac:dyDescent="0.3">
      <c r="A132" s="127"/>
      <c r="B132" s="127"/>
      <c r="C132" s="127"/>
      <c r="D132" s="128"/>
      <c r="E132" s="128"/>
      <c r="F132" s="128"/>
      <c r="G132" s="128"/>
      <c r="H132" s="129"/>
    </row>
    <row r="133" spans="1:8" x14ac:dyDescent="0.3">
      <c r="A133" s="127"/>
      <c r="B133" s="127"/>
      <c r="C133" s="127"/>
      <c r="D133" s="128"/>
      <c r="E133" s="128"/>
      <c r="F133" s="128"/>
      <c r="G133" s="128"/>
      <c r="H133" s="129"/>
    </row>
    <row r="134" spans="1:8" x14ac:dyDescent="0.3">
      <c r="A134" s="127"/>
      <c r="B134" s="127"/>
      <c r="C134" s="127"/>
      <c r="D134" s="128"/>
      <c r="E134" s="128"/>
      <c r="F134" s="128"/>
      <c r="G134" s="128"/>
      <c r="H134" s="129"/>
    </row>
    <row r="135" spans="1:8" x14ac:dyDescent="0.3">
      <c r="A135" s="127"/>
      <c r="B135" s="127"/>
      <c r="C135" s="127"/>
      <c r="D135" s="128"/>
      <c r="E135" s="128"/>
      <c r="F135" s="128"/>
      <c r="G135" s="128"/>
      <c r="H135" s="129"/>
    </row>
    <row r="136" spans="1:8" x14ac:dyDescent="0.3">
      <c r="A136" s="127"/>
      <c r="B136" s="127"/>
      <c r="C136" s="127"/>
      <c r="D136" s="128"/>
      <c r="E136" s="128"/>
      <c r="F136" s="128"/>
      <c r="G136" s="128"/>
      <c r="H136" s="129"/>
    </row>
    <row r="137" spans="1:8" x14ac:dyDescent="0.3">
      <c r="A137" s="127"/>
      <c r="B137" s="127"/>
      <c r="C137" s="127"/>
      <c r="D137" s="128"/>
      <c r="E137" s="128"/>
      <c r="F137" s="128"/>
      <c r="G137" s="128"/>
      <c r="H137" s="129"/>
    </row>
    <row r="138" spans="1:8" x14ac:dyDescent="0.3">
      <c r="A138" s="127"/>
      <c r="B138" s="127"/>
      <c r="C138" s="127"/>
      <c r="D138" s="128"/>
      <c r="E138" s="128"/>
      <c r="F138" s="128"/>
      <c r="G138" s="128"/>
      <c r="H138" s="129"/>
    </row>
    <row r="139" spans="1:8" x14ac:dyDescent="0.3">
      <c r="A139" s="127"/>
      <c r="B139" s="127"/>
      <c r="C139" s="127"/>
      <c r="D139" s="128"/>
      <c r="E139" s="128"/>
      <c r="F139" s="128"/>
      <c r="G139" s="128"/>
      <c r="H139" s="129"/>
    </row>
    <row r="140" spans="1:8" x14ac:dyDescent="0.3">
      <c r="A140" s="127"/>
      <c r="B140" s="127"/>
      <c r="C140" s="127"/>
      <c r="D140" s="128"/>
      <c r="E140" s="128"/>
      <c r="F140" s="128"/>
      <c r="G140" s="128"/>
      <c r="H140" s="129"/>
    </row>
    <row r="141" spans="1:8" x14ac:dyDescent="0.3">
      <c r="A141" s="127"/>
      <c r="B141" s="127"/>
      <c r="C141" s="127"/>
      <c r="D141" s="128"/>
      <c r="E141" s="128"/>
      <c r="F141" s="128"/>
      <c r="G141" s="128"/>
      <c r="H141" s="129"/>
    </row>
    <row r="142" spans="1:8" x14ac:dyDescent="0.3">
      <c r="A142" s="127"/>
      <c r="B142" s="127"/>
      <c r="C142" s="127"/>
      <c r="D142" s="128"/>
      <c r="E142" s="128"/>
      <c r="F142" s="128"/>
      <c r="G142" s="128"/>
      <c r="H142" s="129"/>
    </row>
    <row r="143" spans="1:8" x14ac:dyDescent="0.3">
      <c r="A143" s="127"/>
      <c r="B143" s="127"/>
      <c r="C143" s="127"/>
      <c r="D143" s="128"/>
      <c r="E143" s="128"/>
      <c r="F143" s="128"/>
      <c r="G143" s="128"/>
      <c r="H143" s="129"/>
    </row>
    <row r="144" spans="1:8" x14ac:dyDescent="0.3">
      <c r="A144" s="127"/>
      <c r="B144" s="127"/>
      <c r="C144" s="127"/>
      <c r="D144" s="128"/>
      <c r="E144" s="128"/>
      <c r="F144" s="128"/>
      <c r="G144" s="128"/>
      <c r="H144" s="129"/>
    </row>
    <row r="145" spans="1:8" x14ac:dyDescent="0.3">
      <c r="A145" s="127"/>
      <c r="B145" s="127"/>
      <c r="C145" s="127"/>
      <c r="D145" s="128"/>
      <c r="E145" s="128"/>
      <c r="F145" s="128"/>
      <c r="G145" s="128"/>
      <c r="H145" s="129"/>
    </row>
    <row r="146" spans="1:8" x14ac:dyDescent="0.3">
      <c r="A146" s="127"/>
      <c r="B146" s="127"/>
      <c r="C146" s="127"/>
      <c r="D146" s="128"/>
      <c r="E146" s="128"/>
      <c r="F146" s="128"/>
      <c r="G146" s="128"/>
      <c r="H146" s="129"/>
    </row>
    <row r="147" spans="1:8" x14ac:dyDescent="0.3">
      <c r="A147" s="127"/>
      <c r="B147" s="127"/>
      <c r="C147" s="127"/>
      <c r="D147" s="128"/>
      <c r="E147" s="128"/>
      <c r="F147" s="128"/>
      <c r="G147" s="128"/>
      <c r="H147" s="129"/>
    </row>
    <row r="148" spans="1:8" x14ac:dyDescent="0.3">
      <c r="A148" s="127"/>
      <c r="B148" s="127"/>
      <c r="C148" s="127"/>
      <c r="D148" s="128"/>
      <c r="E148" s="128"/>
      <c r="F148" s="128"/>
      <c r="G148" s="128"/>
      <c r="H148" s="129"/>
    </row>
    <row r="149" spans="1:8" x14ac:dyDescent="0.3">
      <c r="A149" s="127"/>
      <c r="B149" s="127"/>
      <c r="C149" s="127"/>
      <c r="D149" s="128"/>
      <c r="E149" s="128"/>
      <c r="F149" s="128"/>
      <c r="G149" s="128"/>
      <c r="H149" s="129"/>
    </row>
    <row r="150" spans="1:8" x14ac:dyDescent="0.3">
      <c r="A150" s="127"/>
      <c r="B150" s="127"/>
      <c r="C150" s="127"/>
      <c r="D150" s="128"/>
      <c r="E150" s="128"/>
      <c r="F150" s="128"/>
      <c r="G150" s="128"/>
      <c r="H150" s="129"/>
    </row>
    <row r="151" spans="1:8" x14ac:dyDescent="0.3">
      <c r="A151" s="127"/>
      <c r="B151" s="127"/>
      <c r="C151" s="127"/>
      <c r="D151" s="128"/>
      <c r="E151" s="128"/>
      <c r="F151" s="128"/>
      <c r="G151" s="128"/>
      <c r="H151" s="129"/>
    </row>
    <row r="152" spans="1:8" x14ac:dyDescent="0.3">
      <c r="A152" s="127"/>
      <c r="B152" s="127"/>
      <c r="C152" s="127"/>
      <c r="D152" s="128"/>
      <c r="E152" s="128"/>
      <c r="F152" s="128"/>
      <c r="G152" s="128"/>
      <c r="H152" s="129"/>
    </row>
    <row r="153" spans="1:8" x14ac:dyDescent="0.3">
      <c r="A153" s="127"/>
      <c r="B153" s="127"/>
      <c r="C153" s="127"/>
      <c r="D153" s="128"/>
      <c r="E153" s="128"/>
      <c r="F153" s="128"/>
      <c r="G153" s="128"/>
      <c r="H153" s="129"/>
    </row>
    <row r="154" spans="1:8" x14ac:dyDescent="0.3">
      <c r="A154" s="127"/>
      <c r="B154" s="127"/>
      <c r="C154" s="127"/>
      <c r="D154" s="128"/>
      <c r="E154" s="128"/>
      <c r="F154" s="128"/>
      <c r="G154" s="128"/>
      <c r="H154" s="129"/>
    </row>
    <row r="155" spans="1:8" x14ac:dyDescent="0.3">
      <c r="A155" s="127"/>
      <c r="B155" s="127"/>
      <c r="C155" s="127"/>
      <c r="D155" s="128"/>
      <c r="E155" s="128"/>
      <c r="F155" s="128"/>
      <c r="G155" s="128"/>
      <c r="H155" s="129"/>
    </row>
    <row r="156" spans="1:8" x14ac:dyDescent="0.3">
      <c r="A156" s="127"/>
      <c r="B156" s="127"/>
      <c r="C156" s="127"/>
      <c r="D156" s="128"/>
      <c r="E156" s="128"/>
      <c r="F156" s="128"/>
      <c r="G156" s="128"/>
      <c r="H156" s="129"/>
    </row>
    <row r="157" spans="1:8" x14ac:dyDescent="0.3">
      <c r="A157" s="127"/>
      <c r="B157" s="127"/>
      <c r="C157" s="127"/>
      <c r="D157" s="128"/>
      <c r="E157" s="128"/>
      <c r="F157" s="128"/>
      <c r="G157" s="128"/>
      <c r="H157" s="129"/>
    </row>
    <row r="158" spans="1:8" x14ac:dyDescent="0.3">
      <c r="A158" s="127"/>
      <c r="B158" s="127"/>
      <c r="C158" s="127"/>
      <c r="D158" s="128"/>
      <c r="E158" s="128"/>
      <c r="F158" s="128"/>
      <c r="G158" s="128"/>
      <c r="H158" s="129"/>
    </row>
    <row r="159" spans="1:8" x14ac:dyDescent="0.3">
      <c r="A159" s="127"/>
      <c r="B159" s="127"/>
      <c r="C159" s="127"/>
      <c r="D159" s="128"/>
      <c r="E159" s="128"/>
      <c r="F159" s="128"/>
      <c r="G159" s="128"/>
      <c r="H159" s="129"/>
    </row>
    <row r="160" spans="1:8" x14ac:dyDescent="0.3">
      <c r="A160" s="127"/>
      <c r="B160" s="127"/>
      <c r="C160" s="127"/>
      <c r="D160" s="128"/>
      <c r="E160" s="128"/>
      <c r="F160" s="128"/>
      <c r="G160" s="128"/>
      <c r="H160" s="129"/>
    </row>
    <row r="161" spans="1:8" x14ac:dyDescent="0.3">
      <c r="A161" s="127"/>
      <c r="B161" s="127"/>
      <c r="C161" s="127"/>
      <c r="D161" s="128"/>
      <c r="E161" s="128"/>
      <c r="F161" s="128"/>
      <c r="G161" s="128"/>
      <c r="H161" s="129"/>
    </row>
    <row r="162" spans="1:8" x14ac:dyDescent="0.3">
      <c r="A162" s="127"/>
      <c r="B162" s="127"/>
      <c r="C162" s="127"/>
      <c r="D162" s="128"/>
      <c r="E162" s="128"/>
      <c r="F162" s="128"/>
      <c r="G162" s="128"/>
      <c r="H162" s="129"/>
    </row>
    <row r="163" spans="1:8" x14ac:dyDescent="0.3">
      <c r="A163" s="127"/>
      <c r="B163" s="127"/>
      <c r="C163" s="127"/>
      <c r="D163" s="128"/>
      <c r="E163" s="128"/>
      <c r="F163" s="128"/>
      <c r="G163" s="128"/>
      <c r="H163" s="129"/>
    </row>
    <row r="164" spans="1:8" x14ac:dyDescent="0.3">
      <c r="A164" s="127"/>
      <c r="B164" s="127"/>
      <c r="C164" s="127"/>
      <c r="D164" s="128"/>
      <c r="E164" s="128"/>
      <c r="F164" s="128"/>
      <c r="G164" s="128"/>
      <c r="H164" s="129"/>
    </row>
    <row r="165" spans="1:8" x14ac:dyDescent="0.3">
      <c r="A165" s="127"/>
      <c r="B165" s="127"/>
      <c r="C165" s="127"/>
      <c r="D165" s="128"/>
      <c r="E165" s="128"/>
      <c r="F165" s="128"/>
      <c r="G165" s="128"/>
      <c r="H165" s="129"/>
    </row>
    <row r="166" spans="1:8" x14ac:dyDescent="0.3">
      <c r="A166" s="127"/>
      <c r="B166" s="127"/>
      <c r="C166" s="127"/>
      <c r="D166" s="128"/>
      <c r="E166" s="128"/>
      <c r="F166" s="128"/>
      <c r="G166" s="128"/>
      <c r="H166" s="129"/>
    </row>
    <row r="167" spans="1:8" x14ac:dyDescent="0.3">
      <c r="A167" s="127"/>
      <c r="B167" s="127"/>
      <c r="C167" s="127"/>
      <c r="D167" s="128"/>
      <c r="E167" s="128"/>
      <c r="F167" s="128"/>
      <c r="G167" s="128"/>
      <c r="H167" s="129"/>
    </row>
    <row r="168" spans="1:8" x14ac:dyDescent="0.3">
      <c r="A168" s="127"/>
      <c r="B168" s="127"/>
      <c r="C168" s="127"/>
      <c r="D168" s="128"/>
      <c r="E168" s="128"/>
      <c r="F168" s="128"/>
      <c r="G168" s="128"/>
      <c r="H168" s="129"/>
    </row>
    <row r="169" spans="1:8" x14ac:dyDescent="0.3">
      <c r="A169" s="127"/>
      <c r="B169" s="127"/>
      <c r="C169" s="127"/>
      <c r="D169" s="128"/>
      <c r="E169" s="128"/>
      <c r="F169" s="128"/>
      <c r="G169" s="128"/>
      <c r="H169" s="129"/>
    </row>
    <row r="170" spans="1:8" x14ac:dyDescent="0.3">
      <c r="A170" s="127"/>
      <c r="B170" s="127"/>
      <c r="C170" s="127"/>
      <c r="D170" s="128"/>
      <c r="E170" s="128"/>
      <c r="F170" s="128"/>
      <c r="G170" s="128"/>
      <c r="H170" s="129"/>
    </row>
    <row r="171" spans="1:8" x14ac:dyDescent="0.3">
      <c r="A171" s="127"/>
      <c r="B171" s="127"/>
      <c r="C171" s="127"/>
      <c r="D171" s="128"/>
      <c r="E171" s="128"/>
      <c r="F171" s="128"/>
      <c r="G171" s="128"/>
      <c r="H171" s="129"/>
    </row>
    <row r="172" spans="1:8" x14ac:dyDescent="0.3">
      <c r="A172" s="127"/>
      <c r="B172" s="127"/>
      <c r="C172" s="127"/>
      <c r="D172" s="128"/>
      <c r="E172" s="128"/>
      <c r="F172" s="128"/>
      <c r="G172" s="128"/>
      <c r="H172" s="129"/>
    </row>
    <row r="173" spans="1:8" x14ac:dyDescent="0.3">
      <c r="A173" s="127"/>
      <c r="B173" s="127"/>
      <c r="C173" s="127"/>
      <c r="D173" s="128"/>
      <c r="E173" s="128"/>
      <c r="F173" s="128"/>
      <c r="G173" s="128"/>
      <c r="H173" s="129"/>
    </row>
    <row r="174" spans="1:8" x14ac:dyDescent="0.3">
      <c r="A174" s="127"/>
      <c r="B174" s="127"/>
      <c r="C174" s="127"/>
      <c r="D174" s="128"/>
      <c r="E174" s="128"/>
      <c r="F174" s="128"/>
      <c r="G174" s="128"/>
      <c r="H174" s="129"/>
    </row>
    <row r="175" spans="1:8" x14ac:dyDescent="0.3">
      <c r="A175" s="127"/>
      <c r="B175" s="127"/>
      <c r="C175" s="127"/>
      <c r="D175" s="128"/>
      <c r="E175" s="128"/>
      <c r="F175" s="128"/>
      <c r="G175" s="128"/>
      <c r="H175" s="129"/>
    </row>
    <row r="176" spans="1:8" x14ac:dyDescent="0.3">
      <c r="A176" s="127"/>
      <c r="B176" s="127"/>
      <c r="C176" s="127"/>
      <c r="D176" s="128"/>
      <c r="E176" s="128"/>
      <c r="F176" s="128"/>
      <c r="G176" s="128"/>
      <c r="H176" s="129"/>
    </row>
    <row r="177" spans="1:8" x14ac:dyDescent="0.3">
      <c r="A177" s="127"/>
      <c r="B177" s="127"/>
      <c r="C177" s="127"/>
      <c r="D177" s="128"/>
      <c r="E177" s="128"/>
      <c r="F177" s="128"/>
      <c r="G177" s="128"/>
      <c r="H177" s="129"/>
    </row>
    <row r="178" spans="1:8" x14ac:dyDescent="0.3">
      <c r="A178" s="127"/>
      <c r="B178" s="127"/>
      <c r="C178" s="127"/>
      <c r="D178" s="128"/>
      <c r="E178" s="128"/>
      <c r="F178" s="128"/>
      <c r="G178" s="128"/>
      <c r="H178" s="129"/>
    </row>
    <row r="179" spans="1:8" x14ac:dyDescent="0.3">
      <c r="A179" s="127"/>
      <c r="B179" s="127"/>
      <c r="C179" s="127"/>
      <c r="D179" s="128"/>
      <c r="E179" s="128"/>
      <c r="F179" s="128"/>
      <c r="G179" s="128"/>
      <c r="H179" s="129"/>
    </row>
    <row r="180" spans="1:8" x14ac:dyDescent="0.3">
      <c r="A180" s="127"/>
      <c r="B180" s="127"/>
      <c r="C180" s="127"/>
      <c r="D180" s="128"/>
      <c r="E180" s="128"/>
      <c r="F180" s="128"/>
      <c r="G180" s="128"/>
      <c r="H180" s="129"/>
    </row>
    <row r="181" spans="1:8" x14ac:dyDescent="0.3">
      <c r="A181" s="127"/>
      <c r="B181" s="127"/>
      <c r="C181" s="127"/>
      <c r="D181" s="128"/>
      <c r="E181" s="128"/>
      <c r="F181" s="128"/>
      <c r="G181" s="128"/>
      <c r="H181" s="129"/>
    </row>
    <row r="182" spans="1:8" x14ac:dyDescent="0.3">
      <c r="A182" s="127"/>
      <c r="B182" s="127"/>
      <c r="C182" s="127"/>
      <c r="D182" s="128"/>
      <c r="E182" s="128"/>
      <c r="F182" s="128"/>
      <c r="G182" s="128"/>
      <c r="H182" s="129"/>
    </row>
    <row r="183" spans="1:8" x14ac:dyDescent="0.3">
      <c r="A183" s="127"/>
      <c r="B183" s="127"/>
      <c r="C183" s="127"/>
      <c r="D183" s="128"/>
      <c r="E183" s="128"/>
      <c r="F183" s="128"/>
      <c r="G183" s="128"/>
      <c r="H183" s="129"/>
    </row>
    <row r="184" spans="1:8" x14ac:dyDescent="0.3">
      <c r="A184" s="127"/>
      <c r="B184" s="127"/>
      <c r="C184" s="127"/>
      <c r="D184" s="128"/>
      <c r="E184" s="128"/>
      <c r="F184" s="128"/>
      <c r="G184" s="128"/>
      <c r="H184" s="129"/>
    </row>
    <row r="185" spans="1:8" x14ac:dyDescent="0.3">
      <c r="A185" s="127"/>
      <c r="B185" s="127"/>
      <c r="C185" s="127"/>
      <c r="D185" s="128"/>
      <c r="E185" s="128"/>
      <c r="F185" s="128"/>
      <c r="G185" s="128"/>
      <c r="H185" s="129"/>
    </row>
    <row r="186" spans="1:8" x14ac:dyDescent="0.3">
      <c r="A186" s="127"/>
      <c r="B186" s="127"/>
      <c r="C186" s="127"/>
      <c r="D186" s="128"/>
      <c r="E186" s="128"/>
      <c r="F186" s="128"/>
      <c r="G186" s="128"/>
      <c r="H186" s="129"/>
    </row>
    <row r="187" spans="1:8" x14ac:dyDescent="0.3">
      <c r="A187" s="127"/>
      <c r="B187" s="127"/>
      <c r="C187" s="127"/>
      <c r="D187" s="128"/>
      <c r="E187" s="128"/>
      <c r="F187" s="128"/>
      <c r="G187" s="128"/>
      <c r="H187" s="129"/>
    </row>
    <row r="188" spans="1:8" x14ac:dyDescent="0.3">
      <c r="A188" s="127"/>
      <c r="B188" s="127"/>
      <c r="C188" s="127"/>
      <c r="D188" s="128"/>
      <c r="E188" s="128"/>
      <c r="F188" s="128"/>
      <c r="G188" s="128"/>
      <c r="H188" s="129"/>
    </row>
    <row r="189" spans="1:8" x14ac:dyDescent="0.3">
      <c r="A189" s="127"/>
      <c r="B189" s="127"/>
      <c r="C189" s="127"/>
      <c r="D189" s="128"/>
      <c r="E189" s="128"/>
      <c r="F189" s="128"/>
      <c r="G189" s="128"/>
      <c r="H189" s="129"/>
    </row>
    <row r="190" spans="1:8" x14ac:dyDescent="0.3">
      <c r="A190" s="127"/>
      <c r="B190" s="127"/>
      <c r="C190" s="127"/>
      <c r="D190" s="128"/>
      <c r="E190" s="128"/>
      <c r="F190" s="128"/>
      <c r="G190" s="128"/>
      <c r="H190" s="129"/>
    </row>
    <row r="191" spans="1:8" x14ac:dyDescent="0.3">
      <c r="A191" s="127"/>
      <c r="B191" s="127"/>
      <c r="C191" s="127"/>
      <c r="D191" s="128"/>
      <c r="E191" s="128"/>
      <c r="F191" s="128"/>
      <c r="G191" s="128"/>
      <c r="H191" s="129"/>
    </row>
    <row r="192" spans="1:8" x14ac:dyDescent="0.3">
      <c r="A192" s="127"/>
      <c r="B192" s="127"/>
      <c r="C192" s="127"/>
      <c r="D192" s="128"/>
      <c r="E192" s="128"/>
      <c r="F192" s="128"/>
      <c r="G192" s="128"/>
      <c r="H192" s="129"/>
    </row>
    <row r="193" spans="1:8" x14ac:dyDescent="0.3">
      <c r="A193" s="127"/>
      <c r="B193" s="127"/>
      <c r="C193" s="127"/>
      <c r="D193" s="128"/>
      <c r="E193" s="128"/>
      <c r="F193" s="128"/>
      <c r="G193" s="128"/>
      <c r="H193" s="129"/>
    </row>
    <row r="194" spans="1:8" x14ac:dyDescent="0.3">
      <c r="A194" s="127"/>
      <c r="B194" s="127"/>
      <c r="C194" s="127"/>
      <c r="D194" s="128"/>
      <c r="E194" s="128"/>
      <c r="F194" s="128"/>
      <c r="G194" s="128"/>
      <c r="H194" s="129"/>
    </row>
    <row r="195" spans="1:8" x14ac:dyDescent="0.3">
      <c r="A195" s="127"/>
      <c r="B195" s="127"/>
      <c r="C195" s="127"/>
      <c r="D195" s="128"/>
      <c r="E195" s="128"/>
      <c r="F195" s="128"/>
      <c r="G195" s="128"/>
      <c r="H195" s="129"/>
    </row>
    <row r="196" spans="1:8" x14ac:dyDescent="0.3">
      <c r="A196" s="127"/>
      <c r="B196" s="127"/>
      <c r="C196" s="127"/>
      <c r="D196" s="128"/>
      <c r="E196" s="128"/>
      <c r="F196" s="128"/>
      <c r="G196" s="128"/>
      <c r="H196" s="129"/>
    </row>
    <row r="197" spans="1:8" x14ac:dyDescent="0.3">
      <c r="A197" s="127"/>
      <c r="B197" s="127"/>
      <c r="C197" s="127"/>
      <c r="D197" s="128"/>
      <c r="E197" s="128"/>
      <c r="F197" s="128"/>
      <c r="G197" s="128"/>
      <c r="H197" s="129"/>
    </row>
    <row r="198" spans="1:8" x14ac:dyDescent="0.3">
      <c r="A198" s="127"/>
      <c r="B198" s="127"/>
      <c r="C198" s="127"/>
      <c r="D198" s="128"/>
      <c r="E198" s="128"/>
      <c r="F198" s="128"/>
      <c r="G198" s="128"/>
      <c r="H198" s="129"/>
    </row>
    <row r="199" spans="1:8" x14ac:dyDescent="0.3">
      <c r="A199" s="127"/>
      <c r="B199" s="127"/>
      <c r="C199" s="127"/>
      <c r="D199" s="128"/>
      <c r="E199" s="128"/>
      <c r="F199" s="128"/>
      <c r="G199" s="128"/>
      <c r="H199" s="129"/>
    </row>
    <row r="200" spans="1:8" x14ac:dyDescent="0.3">
      <c r="A200" s="127"/>
      <c r="B200" s="127"/>
      <c r="C200" s="127"/>
      <c r="D200" s="128"/>
      <c r="E200" s="128"/>
      <c r="F200" s="128"/>
      <c r="G200" s="128"/>
      <c r="H200" s="129"/>
    </row>
    <row r="201" spans="1:8" x14ac:dyDescent="0.3">
      <c r="A201" s="127"/>
      <c r="B201" s="127"/>
      <c r="C201" s="127"/>
      <c r="D201" s="128"/>
      <c r="E201" s="128"/>
      <c r="F201" s="128"/>
      <c r="G201" s="128"/>
      <c r="H201" s="129"/>
    </row>
    <row r="202" spans="1:8" x14ac:dyDescent="0.3">
      <c r="A202" s="127"/>
      <c r="B202" s="127"/>
      <c r="C202" s="127"/>
      <c r="D202" s="128"/>
      <c r="E202" s="128"/>
      <c r="F202" s="128"/>
      <c r="G202" s="128"/>
      <c r="H202" s="129"/>
    </row>
    <row r="203" spans="1:8" x14ac:dyDescent="0.3">
      <c r="A203" s="127"/>
      <c r="B203" s="127"/>
      <c r="C203" s="127"/>
      <c r="D203" s="128"/>
      <c r="E203" s="128"/>
      <c r="F203" s="128"/>
      <c r="G203" s="128"/>
      <c r="H203" s="129"/>
    </row>
    <row r="204" spans="1:8" x14ac:dyDescent="0.3">
      <c r="A204" s="127"/>
      <c r="B204" s="127"/>
      <c r="C204" s="127"/>
      <c r="D204" s="128"/>
      <c r="E204" s="128"/>
      <c r="F204" s="128"/>
      <c r="G204" s="128"/>
      <c r="H204" s="129"/>
    </row>
    <row r="205" spans="1:8" x14ac:dyDescent="0.3">
      <c r="A205" s="127"/>
      <c r="B205" s="127"/>
      <c r="C205" s="127"/>
      <c r="D205" s="128"/>
      <c r="E205" s="128"/>
      <c r="F205" s="128"/>
      <c r="G205" s="128"/>
      <c r="H205" s="129"/>
    </row>
    <row r="206" spans="1:8" x14ac:dyDescent="0.3">
      <c r="A206" s="127"/>
      <c r="B206" s="127"/>
      <c r="C206" s="127"/>
      <c r="D206" s="128"/>
      <c r="E206" s="128"/>
      <c r="F206" s="128"/>
      <c r="G206" s="128"/>
      <c r="H206" s="129"/>
    </row>
    <row r="207" spans="1:8" x14ac:dyDescent="0.3">
      <c r="A207" s="127"/>
      <c r="B207" s="127"/>
      <c r="C207" s="127"/>
      <c r="D207" s="128"/>
      <c r="E207" s="128"/>
      <c r="F207" s="128"/>
      <c r="G207" s="128"/>
      <c r="H207" s="129"/>
    </row>
    <row r="208" spans="1:8" x14ac:dyDescent="0.3">
      <c r="A208" s="127"/>
      <c r="B208" s="127"/>
      <c r="C208" s="127"/>
      <c r="D208" s="128"/>
      <c r="E208" s="128"/>
      <c r="F208" s="128"/>
      <c r="G208" s="128"/>
      <c r="H208" s="129"/>
    </row>
    <row r="209" spans="1:8" x14ac:dyDescent="0.3">
      <c r="A209" s="127"/>
      <c r="B209" s="127"/>
      <c r="C209" s="127"/>
      <c r="D209" s="128"/>
      <c r="E209" s="128"/>
      <c r="F209" s="128"/>
      <c r="G209" s="128"/>
      <c r="H209" s="129"/>
    </row>
    <row r="210" spans="1:8" x14ac:dyDescent="0.3">
      <c r="A210" s="127"/>
      <c r="B210" s="127"/>
      <c r="C210" s="127"/>
      <c r="D210" s="128"/>
      <c r="E210" s="128"/>
      <c r="F210" s="128"/>
      <c r="G210" s="128"/>
      <c r="H210" s="129"/>
    </row>
    <row r="211" spans="1:8" x14ac:dyDescent="0.3">
      <c r="A211" s="127"/>
      <c r="B211" s="127"/>
      <c r="C211" s="127"/>
      <c r="D211" s="128"/>
      <c r="E211" s="128"/>
      <c r="F211" s="128"/>
      <c r="G211" s="128"/>
      <c r="H211" s="129"/>
    </row>
    <row r="212" spans="1:8" x14ac:dyDescent="0.3">
      <c r="A212" s="127"/>
      <c r="B212" s="127"/>
      <c r="C212" s="127"/>
      <c r="D212" s="128"/>
      <c r="E212" s="128"/>
      <c r="F212" s="128"/>
      <c r="G212" s="128"/>
      <c r="H212" s="129"/>
    </row>
    <row r="213" spans="1:8" x14ac:dyDescent="0.3">
      <c r="A213" s="127"/>
      <c r="B213" s="127"/>
      <c r="C213" s="127"/>
      <c r="D213" s="128"/>
      <c r="E213" s="128"/>
      <c r="F213" s="128"/>
      <c r="G213" s="128"/>
      <c r="H213" s="129"/>
    </row>
    <row r="214" spans="1:8" x14ac:dyDescent="0.3">
      <c r="A214" s="127"/>
      <c r="B214" s="127"/>
      <c r="C214" s="127"/>
      <c r="D214" s="128"/>
      <c r="E214" s="128"/>
      <c r="F214" s="128"/>
      <c r="G214" s="128"/>
      <c r="H214" s="129"/>
    </row>
    <row r="215" spans="1:8" x14ac:dyDescent="0.3">
      <c r="A215" s="127"/>
      <c r="B215" s="127"/>
      <c r="C215" s="127"/>
      <c r="D215" s="128"/>
      <c r="E215" s="128"/>
      <c r="F215" s="128"/>
      <c r="G215" s="128"/>
      <c r="H215" s="129"/>
    </row>
    <row r="216" spans="1:8" x14ac:dyDescent="0.3">
      <c r="A216" s="127"/>
      <c r="B216" s="127"/>
      <c r="C216" s="127"/>
      <c r="D216" s="128"/>
      <c r="E216" s="128"/>
      <c r="F216" s="128"/>
      <c r="G216" s="128"/>
      <c r="H216" s="129"/>
    </row>
    <row r="217" spans="1:8" x14ac:dyDescent="0.3">
      <c r="A217" s="127"/>
      <c r="B217" s="127"/>
      <c r="C217" s="127"/>
      <c r="D217" s="128"/>
      <c r="E217" s="128"/>
      <c r="F217" s="128"/>
      <c r="G217" s="128"/>
      <c r="H217" s="129"/>
    </row>
    <row r="218" spans="1:8" x14ac:dyDescent="0.3">
      <c r="A218" s="127"/>
      <c r="B218" s="127"/>
      <c r="C218" s="127"/>
      <c r="D218" s="128"/>
      <c r="E218" s="128"/>
      <c r="F218" s="128"/>
      <c r="G218" s="128"/>
      <c r="H218" s="129"/>
    </row>
    <row r="219" spans="1:8" x14ac:dyDescent="0.3">
      <c r="A219" s="127"/>
      <c r="B219" s="127"/>
      <c r="C219" s="127"/>
      <c r="D219" s="128"/>
      <c r="E219" s="128"/>
      <c r="F219" s="128"/>
      <c r="G219" s="128"/>
      <c r="H219" s="129"/>
    </row>
    <row r="220" spans="1:8" x14ac:dyDescent="0.3">
      <c r="A220" s="127"/>
      <c r="B220" s="127"/>
      <c r="C220" s="127"/>
      <c r="D220" s="128"/>
      <c r="E220" s="128"/>
      <c r="F220" s="128"/>
      <c r="G220" s="128"/>
      <c r="H220" s="129"/>
    </row>
    <row r="221" spans="1:8" x14ac:dyDescent="0.3">
      <c r="A221" s="127"/>
      <c r="B221" s="127"/>
      <c r="C221" s="127"/>
      <c r="D221" s="128"/>
      <c r="E221" s="128"/>
      <c r="F221" s="128"/>
      <c r="G221" s="128"/>
      <c r="H221" s="129"/>
    </row>
    <row r="222" spans="1:8" x14ac:dyDescent="0.3">
      <c r="A222" s="127"/>
      <c r="B222" s="127"/>
      <c r="C222" s="127"/>
      <c r="D222" s="128"/>
      <c r="E222" s="128"/>
      <c r="F222" s="128"/>
      <c r="G222" s="128"/>
      <c r="H222" s="129"/>
    </row>
    <row r="223" spans="1:8" x14ac:dyDescent="0.3">
      <c r="A223" s="127"/>
      <c r="B223" s="127"/>
      <c r="C223" s="127"/>
      <c r="D223" s="128"/>
      <c r="E223" s="128"/>
      <c r="F223" s="128"/>
      <c r="G223" s="128"/>
      <c r="H223" s="129"/>
    </row>
    <row r="224" spans="1:8" x14ac:dyDescent="0.3">
      <c r="A224" s="127"/>
      <c r="B224" s="127"/>
      <c r="C224" s="127"/>
      <c r="D224" s="128"/>
      <c r="E224" s="128"/>
      <c r="F224" s="128"/>
      <c r="G224" s="128"/>
      <c r="H224" s="129"/>
    </row>
    <row r="225" spans="1:8" x14ac:dyDescent="0.3">
      <c r="A225" s="127"/>
      <c r="B225" s="127"/>
      <c r="C225" s="127"/>
      <c r="D225" s="128"/>
      <c r="E225" s="128"/>
      <c r="F225" s="128"/>
      <c r="G225" s="128"/>
      <c r="H225" s="129"/>
    </row>
    <row r="226" spans="1:8" x14ac:dyDescent="0.3">
      <c r="A226" s="127"/>
      <c r="B226" s="127"/>
      <c r="C226" s="127"/>
      <c r="D226" s="128"/>
      <c r="E226" s="128"/>
      <c r="F226" s="128"/>
      <c r="G226" s="128"/>
      <c r="H226" s="129"/>
    </row>
    <row r="227" spans="1:8" x14ac:dyDescent="0.3">
      <c r="A227" s="127"/>
      <c r="B227" s="127"/>
      <c r="C227" s="127"/>
      <c r="D227" s="128" t="str" cm="1">
        <f t="array" ref="D227">_xlfn.TEXTJOIN(", ",TRUE,_xlfn._xlws.FILTER(EjecucionPIIP[CodigoProducto],(EjecucionPIIP[Bpin]='CUIPO-PIIP'!B227)*(EjecucionPIIP[Periodo]='CUIPO-PIIP'!A227),""))</f>
        <v/>
      </c>
      <c r="E227" s="128"/>
      <c r="F227" s="128"/>
      <c r="G227" s="128"/>
      <c r="H227" s="129" t="str">
        <f>IF(AND(ISNUMBER(VALUE(C227)),ISNUMBER(VALUE(D227)),C227&lt;&gt;"",D227&lt;&gt;""),IF(C227=D227,"Coincide","No coincide"),"")</f>
        <v/>
      </c>
    </row>
  </sheetData>
  <autoFilter ref="A2:I80" xr:uid="{7ECA5DF1-A1D2-4AD3-AC36-9F5B3D0AB95E}"/>
  <mergeCells count="4">
    <mergeCell ref="A1:C1"/>
    <mergeCell ref="D1:I1"/>
    <mergeCell ref="K2:N2"/>
    <mergeCell ref="K3:N4"/>
  </mergeCells>
  <conditionalFormatting sqref="C22:C47">
    <cfRule type="cellIs" dxfId="33" priority="1" operator="equal">
      <formula>"Inconsistencia"</formula>
    </cfRule>
  </conditionalFormatting>
  <conditionalFormatting sqref="G3:G80">
    <cfRule type="cellIs" dxfId="32" priority="8" operator="equal">
      <formula>"Inconsistencia"</formula>
    </cfRule>
  </conditionalFormatting>
  <conditionalFormatting sqref="H3:H227">
    <cfRule type="cellIs" dxfId="31" priority="9" operator="equal">
      <formula>"No coincide"</formula>
    </cfRule>
    <cfRule type="cellIs" dxfId="30" priority="10" operator="equal">
      <formula>"Coincide"</formula>
    </cfRule>
  </conditionalFormatting>
  <conditionalFormatting sqref="I3:I80">
    <cfRule type="cellIs" dxfId="29" priority="2" operator="equal">
      <formula>"No coinciden todos"</formula>
    </cfRule>
    <cfRule type="cellIs" dxfId="28" priority="3" operator="equal">
      <formula>"No coinciden"</formula>
    </cfRule>
    <cfRule type="cellIs" dxfId="27" priority="4" operator="equal">
      <formula>"Coinciden"</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1B9A-F6EF-481B-A388-7C7591EE95BB}">
  <dimension ref="A1:H660"/>
  <sheetViews>
    <sheetView zoomScale="115" zoomScaleNormal="115" workbookViewId="0">
      <selection activeCell="H7" sqref="H7"/>
    </sheetView>
  </sheetViews>
  <sheetFormatPr baseColWidth="10" defaultColWidth="11.44140625" defaultRowHeight="14.4" x14ac:dyDescent="0.3"/>
  <cols>
    <col min="1" max="1" width="28.5546875" bestFit="1" customWidth="1"/>
    <col min="2" max="2" width="71.33203125" bestFit="1" customWidth="1"/>
    <col min="3" max="3" width="21.88671875" bestFit="1" customWidth="1"/>
    <col min="5" max="5" width="13.44140625" bestFit="1" customWidth="1"/>
    <col min="6" max="6" width="28.5546875" bestFit="1" customWidth="1"/>
    <col min="7" max="7" width="17" bestFit="1" customWidth="1"/>
    <col min="8" max="8" width="13.44140625" bestFit="1" customWidth="1"/>
  </cols>
  <sheetData>
    <row r="1" spans="1:8" x14ac:dyDescent="0.3">
      <c r="A1" s="186" t="s">
        <v>33644</v>
      </c>
      <c r="B1" s="186"/>
      <c r="C1" s="186"/>
      <c r="E1" t="s">
        <v>33645</v>
      </c>
    </row>
    <row r="2" spans="1:8" x14ac:dyDescent="0.3">
      <c r="A2" t="s">
        <v>1263</v>
      </c>
      <c r="B2" t="s">
        <v>1811</v>
      </c>
      <c r="C2" t="s">
        <v>1812</v>
      </c>
      <c r="E2" t="s">
        <v>33646</v>
      </c>
      <c r="F2" t="s">
        <v>1263</v>
      </c>
      <c r="G2" t="s">
        <v>1369</v>
      </c>
      <c r="H2" t="s">
        <v>33647</v>
      </c>
    </row>
    <row r="3" spans="1:8" x14ac:dyDescent="0.3">
      <c r="A3" t="s">
        <v>218</v>
      </c>
      <c r="B3" t="s">
        <v>1813</v>
      </c>
      <c r="C3" t="s">
        <v>1814</v>
      </c>
      <c r="E3" t="s">
        <v>1813</v>
      </c>
      <c r="F3" t="s">
        <v>218</v>
      </c>
      <c r="G3" t="s">
        <v>1618</v>
      </c>
      <c r="H3">
        <v>2026</v>
      </c>
    </row>
    <row r="4" spans="1:8" x14ac:dyDescent="0.3">
      <c r="A4" t="s">
        <v>222</v>
      </c>
      <c r="B4" t="s">
        <v>1815</v>
      </c>
      <c r="C4" t="s">
        <v>1814</v>
      </c>
      <c r="E4" t="s">
        <v>33648</v>
      </c>
      <c r="F4" t="s">
        <v>170</v>
      </c>
      <c r="G4" t="s">
        <v>1618</v>
      </c>
      <c r="H4">
        <v>2026</v>
      </c>
    </row>
    <row r="5" spans="1:8" x14ac:dyDescent="0.3">
      <c r="A5" t="s">
        <v>150</v>
      </c>
      <c r="B5" t="s">
        <v>1816</v>
      </c>
      <c r="C5" t="s">
        <v>1814</v>
      </c>
      <c r="E5" t="s">
        <v>1818</v>
      </c>
      <c r="F5" t="s">
        <v>166</v>
      </c>
      <c r="G5" t="s">
        <v>1678</v>
      </c>
      <c r="H5">
        <v>2025</v>
      </c>
    </row>
    <row r="6" spans="1:8" x14ac:dyDescent="0.3">
      <c r="A6" t="s">
        <v>170</v>
      </c>
      <c r="B6" t="s">
        <v>1817</v>
      </c>
      <c r="C6" t="s">
        <v>1814</v>
      </c>
      <c r="E6" t="s">
        <v>1818</v>
      </c>
      <c r="F6" t="s">
        <v>166</v>
      </c>
      <c r="G6" t="s">
        <v>1567</v>
      </c>
      <c r="H6">
        <v>2025</v>
      </c>
    </row>
    <row r="7" spans="1:8" x14ac:dyDescent="0.3">
      <c r="A7" t="s">
        <v>166</v>
      </c>
      <c r="B7" t="s">
        <v>1818</v>
      </c>
      <c r="C7" t="s">
        <v>1814</v>
      </c>
      <c r="E7" t="s">
        <v>1818</v>
      </c>
      <c r="F7" t="s">
        <v>166</v>
      </c>
      <c r="G7" t="s">
        <v>2921</v>
      </c>
      <c r="H7">
        <v>2024</v>
      </c>
    </row>
    <row r="8" spans="1:8" x14ac:dyDescent="0.3">
      <c r="A8" t="s">
        <v>226</v>
      </c>
      <c r="B8" t="s">
        <v>1819</v>
      </c>
      <c r="C8" t="s">
        <v>1814</v>
      </c>
      <c r="E8" t="s">
        <v>1818</v>
      </c>
      <c r="F8" t="s">
        <v>166</v>
      </c>
      <c r="G8" t="s">
        <v>1598</v>
      </c>
      <c r="H8">
        <v>2026</v>
      </c>
    </row>
    <row r="9" spans="1:8" x14ac:dyDescent="0.3">
      <c r="A9" t="s">
        <v>229</v>
      </c>
      <c r="B9" t="s">
        <v>1285</v>
      </c>
      <c r="C9" t="s">
        <v>1814</v>
      </c>
      <c r="E9" t="s">
        <v>33649</v>
      </c>
      <c r="F9" t="s">
        <v>226</v>
      </c>
      <c r="G9" t="s">
        <v>2568</v>
      </c>
      <c r="H9">
        <v>2026</v>
      </c>
    </row>
    <row r="10" spans="1:8" x14ac:dyDescent="0.3">
      <c r="A10" t="s">
        <v>254</v>
      </c>
      <c r="B10" t="s">
        <v>1820</v>
      </c>
      <c r="C10" t="s">
        <v>1814</v>
      </c>
      <c r="E10" t="s">
        <v>33649</v>
      </c>
      <c r="F10" t="s">
        <v>226</v>
      </c>
      <c r="G10" t="s">
        <v>1769</v>
      </c>
      <c r="H10">
        <v>2025</v>
      </c>
    </row>
    <row r="11" spans="1:8" x14ac:dyDescent="0.3">
      <c r="A11" t="s">
        <v>232</v>
      </c>
      <c r="B11" t="s">
        <v>1821</v>
      </c>
      <c r="C11" t="s">
        <v>1814</v>
      </c>
      <c r="E11" t="s">
        <v>33649</v>
      </c>
      <c r="F11" t="s">
        <v>226</v>
      </c>
      <c r="G11" t="s">
        <v>2820</v>
      </c>
      <c r="H11">
        <v>2025</v>
      </c>
    </row>
    <row r="12" spans="1:8" x14ac:dyDescent="0.3">
      <c r="A12" t="s">
        <v>236</v>
      </c>
      <c r="B12" t="s">
        <v>1822</v>
      </c>
      <c r="C12" t="s">
        <v>1814</v>
      </c>
      <c r="E12" t="s">
        <v>33649</v>
      </c>
      <c r="F12" t="s">
        <v>226</v>
      </c>
      <c r="G12" t="s">
        <v>4392</v>
      </c>
      <c r="H12">
        <v>2024</v>
      </c>
    </row>
    <row r="13" spans="1:8" x14ac:dyDescent="0.3">
      <c r="A13" t="s">
        <v>119</v>
      </c>
      <c r="B13" t="s">
        <v>1823</v>
      </c>
      <c r="C13" t="s">
        <v>1814</v>
      </c>
      <c r="E13" t="s">
        <v>33649</v>
      </c>
      <c r="F13" t="s">
        <v>226</v>
      </c>
      <c r="G13" t="s">
        <v>5439</v>
      </c>
      <c r="H13">
        <v>2025</v>
      </c>
    </row>
    <row r="14" spans="1:8" x14ac:dyDescent="0.3">
      <c r="A14" t="s">
        <v>240</v>
      </c>
      <c r="B14" t="s">
        <v>1824</v>
      </c>
      <c r="C14" t="s">
        <v>1814</v>
      </c>
      <c r="E14" t="s">
        <v>33649</v>
      </c>
      <c r="F14" t="s">
        <v>226</v>
      </c>
      <c r="G14" t="s">
        <v>2568</v>
      </c>
      <c r="H14">
        <v>2026</v>
      </c>
    </row>
    <row r="15" spans="1:8" x14ac:dyDescent="0.3">
      <c r="A15" t="s">
        <v>244</v>
      </c>
      <c r="B15" t="s">
        <v>1825</v>
      </c>
      <c r="C15" t="s">
        <v>1814</v>
      </c>
      <c r="E15" t="s">
        <v>33649</v>
      </c>
      <c r="F15" t="s">
        <v>226</v>
      </c>
      <c r="G15" t="s">
        <v>2570</v>
      </c>
      <c r="H15">
        <v>2026</v>
      </c>
    </row>
    <row r="16" spans="1:8" x14ac:dyDescent="0.3">
      <c r="A16" t="s">
        <v>194</v>
      </c>
      <c r="B16" t="s">
        <v>1826</v>
      </c>
      <c r="C16" t="s">
        <v>1814</v>
      </c>
      <c r="E16" t="s">
        <v>33649</v>
      </c>
      <c r="F16" t="s">
        <v>226</v>
      </c>
      <c r="G16" t="s">
        <v>2820</v>
      </c>
      <c r="H16">
        <v>2026</v>
      </c>
    </row>
    <row r="17" spans="1:8" x14ac:dyDescent="0.3">
      <c r="A17" t="s">
        <v>107</v>
      </c>
      <c r="B17" t="s">
        <v>1827</v>
      </c>
      <c r="C17" t="s">
        <v>1814</v>
      </c>
      <c r="E17" t="s">
        <v>1285</v>
      </c>
      <c r="F17" t="s">
        <v>229</v>
      </c>
      <c r="G17" t="s">
        <v>33650</v>
      </c>
      <c r="H17">
        <v>2025</v>
      </c>
    </row>
    <row r="18" spans="1:8" x14ac:dyDescent="0.3">
      <c r="A18" t="s">
        <v>247</v>
      </c>
      <c r="B18" t="s">
        <v>1828</v>
      </c>
      <c r="C18" t="s">
        <v>1814</v>
      </c>
      <c r="E18" t="s">
        <v>33651</v>
      </c>
      <c r="F18" t="s">
        <v>254</v>
      </c>
      <c r="G18" t="s">
        <v>1618</v>
      </c>
      <c r="H18">
        <v>2026</v>
      </c>
    </row>
    <row r="19" spans="1:8" x14ac:dyDescent="0.3">
      <c r="A19" t="s">
        <v>214</v>
      </c>
      <c r="B19" t="s">
        <v>1829</v>
      </c>
      <c r="C19" t="s">
        <v>1814</v>
      </c>
      <c r="E19" t="s">
        <v>1821</v>
      </c>
      <c r="F19" t="s">
        <v>232</v>
      </c>
      <c r="G19" t="s">
        <v>5091</v>
      </c>
      <c r="H19">
        <v>2024</v>
      </c>
    </row>
    <row r="20" spans="1:8" x14ac:dyDescent="0.3">
      <c r="A20" t="s">
        <v>202</v>
      </c>
      <c r="B20" t="s">
        <v>1830</v>
      </c>
      <c r="C20" t="s">
        <v>1814</v>
      </c>
      <c r="E20" t="s">
        <v>1821</v>
      </c>
      <c r="F20" t="s">
        <v>232</v>
      </c>
      <c r="G20" t="s">
        <v>1690</v>
      </c>
      <c r="H20">
        <v>2025</v>
      </c>
    </row>
    <row r="21" spans="1:8" x14ac:dyDescent="0.3">
      <c r="A21" t="s">
        <v>190</v>
      </c>
      <c r="B21" t="s">
        <v>1831</v>
      </c>
      <c r="C21" t="s">
        <v>1814</v>
      </c>
      <c r="E21" t="s">
        <v>1821</v>
      </c>
      <c r="F21" t="s">
        <v>232</v>
      </c>
      <c r="G21" t="s">
        <v>4841</v>
      </c>
      <c r="H21">
        <v>2024</v>
      </c>
    </row>
    <row r="22" spans="1:8" x14ac:dyDescent="0.3">
      <c r="A22" t="s">
        <v>251</v>
      </c>
      <c r="B22" t="s">
        <v>1832</v>
      </c>
      <c r="C22" t="s">
        <v>1814</v>
      </c>
      <c r="E22" t="s">
        <v>1821</v>
      </c>
      <c r="F22" t="s">
        <v>232</v>
      </c>
      <c r="G22" t="s">
        <v>2569</v>
      </c>
      <c r="H22">
        <v>2026</v>
      </c>
    </row>
    <row r="23" spans="1:8" x14ac:dyDescent="0.3">
      <c r="A23" t="s">
        <v>257</v>
      </c>
      <c r="B23" t="s">
        <v>1833</v>
      </c>
      <c r="C23" t="s">
        <v>1814</v>
      </c>
      <c r="E23" t="s">
        <v>1823</v>
      </c>
      <c r="F23" t="s">
        <v>119</v>
      </c>
      <c r="G23" t="s">
        <v>1466</v>
      </c>
      <c r="H23">
        <v>2025</v>
      </c>
    </row>
    <row r="24" spans="1:8" x14ac:dyDescent="0.3">
      <c r="A24" t="s">
        <v>261</v>
      </c>
      <c r="B24" t="s">
        <v>1286</v>
      </c>
      <c r="C24" t="s">
        <v>1814</v>
      </c>
      <c r="E24" t="s">
        <v>1823</v>
      </c>
      <c r="F24" t="s">
        <v>119</v>
      </c>
      <c r="G24" t="s">
        <v>1640</v>
      </c>
      <c r="H24">
        <v>2025</v>
      </c>
    </row>
    <row r="25" spans="1:8" x14ac:dyDescent="0.3">
      <c r="A25" t="s">
        <v>265</v>
      </c>
      <c r="B25" t="s">
        <v>1834</v>
      </c>
      <c r="C25" t="s">
        <v>1814</v>
      </c>
      <c r="E25" t="s">
        <v>1823</v>
      </c>
      <c r="F25" t="s">
        <v>119</v>
      </c>
      <c r="G25" t="s">
        <v>5447</v>
      </c>
      <c r="H25">
        <v>2024</v>
      </c>
    </row>
    <row r="26" spans="1:8" x14ac:dyDescent="0.3">
      <c r="A26" t="s">
        <v>268</v>
      </c>
      <c r="B26" t="s">
        <v>1835</v>
      </c>
      <c r="C26" t="s">
        <v>1814</v>
      </c>
      <c r="E26" t="s">
        <v>1823</v>
      </c>
      <c r="F26" t="s">
        <v>119</v>
      </c>
      <c r="G26" t="s">
        <v>2958</v>
      </c>
      <c r="H26">
        <v>2025</v>
      </c>
    </row>
    <row r="27" spans="1:8" x14ac:dyDescent="0.3">
      <c r="A27" t="s">
        <v>1289</v>
      </c>
      <c r="B27" t="s">
        <v>1290</v>
      </c>
      <c r="C27" t="s">
        <v>1814</v>
      </c>
      <c r="E27" t="s">
        <v>1823</v>
      </c>
      <c r="F27" t="s">
        <v>119</v>
      </c>
      <c r="G27" t="s">
        <v>1590</v>
      </c>
      <c r="H27">
        <v>2025</v>
      </c>
    </row>
    <row r="28" spans="1:8" x14ac:dyDescent="0.3">
      <c r="A28" t="s">
        <v>1836</v>
      </c>
      <c r="B28" t="s">
        <v>1837</v>
      </c>
      <c r="C28" t="s">
        <v>1814</v>
      </c>
      <c r="E28" t="s">
        <v>1823</v>
      </c>
      <c r="F28" t="s">
        <v>119</v>
      </c>
      <c r="G28" t="s">
        <v>1740</v>
      </c>
      <c r="H28">
        <v>2025</v>
      </c>
    </row>
    <row r="29" spans="1:8" x14ac:dyDescent="0.3">
      <c r="A29" t="s">
        <v>1838</v>
      </c>
      <c r="B29" t="s">
        <v>1839</v>
      </c>
      <c r="C29" t="s">
        <v>1814</v>
      </c>
      <c r="E29" t="s">
        <v>1823</v>
      </c>
      <c r="F29" t="s">
        <v>119</v>
      </c>
      <c r="G29" t="s">
        <v>1740</v>
      </c>
      <c r="H29">
        <v>2026</v>
      </c>
    </row>
    <row r="30" spans="1:8" x14ac:dyDescent="0.3">
      <c r="A30" t="s">
        <v>1293</v>
      </c>
      <c r="B30" t="s">
        <v>1294</v>
      </c>
      <c r="C30" t="s">
        <v>1814</v>
      </c>
      <c r="E30" t="s">
        <v>1826</v>
      </c>
      <c r="F30" t="s">
        <v>194</v>
      </c>
      <c r="G30" t="s">
        <v>2982</v>
      </c>
      <c r="H30">
        <v>2024</v>
      </c>
    </row>
    <row r="31" spans="1:8" x14ac:dyDescent="0.3">
      <c r="A31" t="s">
        <v>272</v>
      </c>
      <c r="B31" t="s">
        <v>1840</v>
      </c>
      <c r="C31" t="s">
        <v>1814</v>
      </c>
      <c r="E31" t="s">
        <v>1826</v>
      </c>
      <c r="F31" t="s">
        <v>194</v>
      </c>
      <c r="G31" t="s">
        <v>1745</v>
      </c>
      <c r="H31">
        <v>2025</v>
      </c>
    </row>
    <row r="32" spans="1:8" x14ac:dyDescent="0.3">
      <c r="A32" t="s">
        <v>1841</v>
      </c>
      <c r="B32" t="s">
        <v>1842</v>
      </c>
      <c r="C32" t="s">
        <v>1814</v>
      </c>
      <c r="E32" t="s">
        <v>1826</v>
      </c>
      <c r="F32" t="s">
        <v>194</v>
      </c>
      <c r="G32" t="s">
        <v>1699</v>
      </c>
      <c r="H32">
        <v>2025</v>
      </c>
    </row>
    <row r="33" spans="1:8" x14ac:dyDescent="0.3">
      <c r="A33" t="s">
        <v>1843</v>
      </c>
      <c r="B33" t="s">
        <v>1844</v>
      </c>
      <c r="C33" t="s">
        <v>1814</v>
      </c>
      <c r="E33" t="s">
        <v>1826</v>
      </c>
      <c r="F33" t="s">
        <v>194</v>
      </c>
      <c r="G33" t="s">
        <v>1752</v>
      </c>
      <c r="H33">
        <v>2026</v>
      </c>
    </row>
    <row r="34" spans="1:8" x14ac:dyDescent="0.3">
      <c r="A34" t="s">
        <v>162</v>
      </c>
      <c r="B34" t="s">
        <v>1845</v>
      </c>
      <c r="C34" t="s">
        <v>1814</v>
      </c>
      <c r="E34" t="s">
        <v>1828</v>
      </c>
      <c r="F34" t="s">
        <v>247</v>
      </c>
      <c r="G34" t="s">
        <v>3024</v>
      </c>
      <c r="H34">
        <v>2024</v>
      </c>
    </row>
    <row r="35" spans="1:8" x14ac:dyDescent="0.3">
      <c r="A35" t="s">
        <v>276</v>
      </c>
      <c r="B35" t="s">
        <v>1846</v>
      </c>
      <c r="C35" t="s">
        <v>1814</v>
      </c>
      <c r="E35" t="s">
        <v>1829</v>
      </c>
      <c r="F35" t="s">
        <v>214</v>
      </c>
      <c r="G35" t="s">
        <v>2676</v>
      </c>
      <c r="H35">
        <v>2025</v>
      </c>
    </row>
    <row r="36" spans="1:8" x14ac:dyDescent="0.3">
      <c r="A36" t="s">
        <v>280</v>
      </c>
      <c r="B36" t="s">
        <v>1847</v>
      </c>
      <c r="C36" t="s">
        <v>1814</v>
      </c>
      <c r="E36" t="s">
        <v>1829</v>
      </c>
      <c r="F36" t="s">
        <v>214</v>
      </c>
      <c r="G36" t="s">
        <v>3031</v>
      </c>
      <c r="H36">
        <v>2025</v>
      </c>
    </row>
    <row r="37" spans="1:8" x14ac:dyDescent="0.3">
      <c r="A37" t="s">
        <v>284</v>
      </c>
      <c r="B37" t="s">
        <v>1848</v>
      </c>
      <c r="C37" t="s">
        <v>1814</v>
      </c>
      <c r="E37" t="s">
        <v>1829</v>
      </c>
      <c r="F37" t="s">
        <v>214</v>
      </c>
      <c r="G37" t="s">
        <v>1720</v>
      </c>
      <c r="H37">
        <v>2026</v>
      </c>
    </row>
    <row r="38" spans="1:8" x14ac:dyDescent="0.3">
      <c r="A38" t="s">
        <v>206</v>
      </c>
      <c r="B38" t="s">
        <v>1849</v>
      </c>
      <c r="C38" t="s">
        <v>1814</v>
      </c>
      <c r="E38" t="s">
        <v>1829</v>
      </c>
      <c r="F38" t="s">
        <v>214</v>
      </c>
      <c r="G38" t="s">
        <v>1771</v>
      </c>
      <c r="H38">
        <v>2026</v>
      </c>
    </row>
    <row r="39" spans="1:8" x14ac:dyDescent="0.3">
      <c r="A39" t="s">
        <v>143</v>
      </c>
      <c r="B39" t="s">
        <v>1850</v>
      </c>
      <c r="C39" t="s">
        <v>1814</v>
      </c>
      <c r="E39" t="s">
        <v>33652</v>
      </c>
      <c r="F39" t="s">
        <v>202</v>
      </c>
      <c r="G39" t="s">
        <v>1696</v>
      </c>
      <c r="H39">
        <v>2025</v>
      </c>
    </row>
    <row r="40" spans="1:8" x14ac:dyDescent="0.3">
      <c r="A40" t="s">
        <v>288</v>
      </c>
      <c r="B40" t="s">
        <v>1851</v>
      </c>
      <c r="C40" t="s">
        <v>1814</v>
      </c>
      <c r="E40" t="s">
        <v>33652</v>
      </c>
      <c r="F40" t="s">
        <v>202</v>
      </c>
      <c r="G40" t="s">
        <v>1771</v>
      </c>
      <c r="H40">
        <v>2026</v>
      </c>
    </row>
    <row r="41" spans="1:8" x14ac:dyDescent="0.3">
      <c r="A41" t="s">
        <v>292</v>
      </c>
      <c r="B41" t="s">
        <v>1852</v>
      </c>
      <c r="C41" t="s">
        <v>1814</v>
      </c>
      <c r="E41" t="s">
        <v>33653</v>
      </c>
      <c r="F41" t="s">
        <v>107</v>
      </c>
      <c r="G41" t="s">
        <v>1693</v>
      </c>
      <c r="H41">
        <v>2025</v>
      </c>
    </row>
    <row r="42" spans="1:8" x14ac:dyDescent="0.3">
      <c r="A42" t="s">
        <v>296</v>
      </c>
      <c r="B42" t="s">
        <v>1853</v>
      </c>
      <c r="C42" t="s">
        <v>1814</v>
      </c>
      <c r="E42" t="s">
        <v>33653</v>
      </c>
      <c r="F42" t="s">
        <v>107</v>
      </c>
      <c r="G42" t="s">
        <v>1698</v>
      </c>
      <c r="H42">
        <v>2026</v>
      </c>
    </row>
    <row r="43" spans="1:8" x14ac:dyDescent="0.3">
      <c r="A43" t="s">
        <v>300</v>
      </c>
      <c r="B43" t="s">
        <v>1854</v>
      </c>
      <c r="C43" t="s">
        <v>1814</v>
      </c>
      <c r="E43" t="s">
        <v>33653</v>
      </c>
      <c r="F43" t="s">
        <v>107</v>
      </c>
      <c r="G43" t="s">
        <v>1574</v>
      </c>
      <c r="H43">
        <v>2025</v>
      </c>
    </row>
    <row r="44" spans="1:8" x14ac:dyDescent="0.3">
      <c r="A44" t="s">
        <v>1855</v>
      </c>
      <c r="B44" t="s">
        <v>1856</v>
      </c>
      <c r="C44" t="s">
        <v>1814</v>
      </c>
      <c r="E44" t="s">
        <v>33653</v>
      </c>
      <c r="F44" t="s">
        <v>107</v>
      </c>
      <c r="G44" t="s">
        <v>1410</v>
      </c>
      <c r="H44">
        <v>2025</v>
      </c>
    </row>
    <row r="45" spans="1:8" x14ac:dyDescent="0.3">
      <c r="A45" t="s">
        <v>304</v>
      </c>
      <c r="B45" t="s">
        <v>1857</v>
      </c>
      <c r="C45" t="s">
        <v>1814</v>
      </c>
      <c r="E45" t="s">
        <v>33653</v>
      </c>
      <c r="F45" t="s">
        <v>107</v>
      </c>
      <c r="G45" t="s">
        <v>1747</v>
      </c>
      <c r="H45">
        <v>2025</v>
      </c>
    </row>
    <row r="46" spans="1:8" x14ac:dyDescent="0.3">
      <c r="A46" t="s">
        <v>1858</v>
      </c>
      <c r="B46" t="s">
        <v>1859</v>
      </c>
      <c r="C46" t="s">
        <v>1814</v>
      </c>
      <c r="E46" t="s">
        <v>33653</v>
      </c>
      <c r="F46" t="s">
        <v>107</v>
      </c>
      <c r="G46" t="s">
        <v>1747</v>
      </c>
      <c r="H46">
        <v>2026</v>
      </c>
    </row>
    <row r="47" spans="1:8" x14ac:dyDescent="0.3">
      <c r="A47" t="s">
        <v>1860</v>
      </c>
      <c r="B47" t="s">
        <v>1861</v>
      </c>
      <c r="C47" t="s">
        <v>1814</v>
      </c>
      <c r="E47" t="s">
        <v>33653</v>
      </c>
      <c r="F47" t="s">
        <v>107</v>
      </c>
      <c r="G47" t="s">
        <v>1633</v>
      </c>
      <c r="H47">
        <v>2026</v>
      </c>
    </row>
    <row r="48" spans="1:8" x14ac:dyDescent="0.3">
      <c r="A48" t="s">
        <v>1862</v>
      </c>
      <c r="B48" t="s">
        <v>1863</v>
      </c>
      <c r="C48" t="s">
        <v>1814</v>
      </c>
      <c r="E48" t="s">
        <v>33653</v>
      </c>
      <c r="F48" t="s">
        <v>107</v>
      </c>
      <c r="G48" t="s">
        <v>2566</v>
      </c>
      <c r="H48">
        <v>2026</v>
      </c>
    </row>
    <row r="49" spans="1:8" x14ac:dyDescent="0.3">
      <c r="A49" t="s">
        <v>308</v>
      </c>
      <c r="B49" t="s">
        <v>1864</v>
      </c>
      <c r="C49" t="s">
        <v>1814</v>
      </c>
      <c r="E49" t="s">
        <v>33654</v>
      </c>
      <c r="F49" t="s">
        <v>222</v>
      </c>
      <c r="G49" t="s">
        <v>2830</v>
      </c>
      <c r="H49">
        <v>2024</v>
      </c>
    </row>
    <row r="50" spans="1:8" x14ac:dyDescent="0.3">
      <c r="A50" t="s">
        <v>1865</v>
      </c>
      <c r="B50" t="s">
        <v>1866</v>
      </c>
      <c r="C50" t="s">
        <v>1814</v>
      </c>
      <c r="E50" t="s">
        <v>33654</v>
      </c>
      <c r="F50" t="s">
        <v>222</v>
      </c>
      <c r="G50" t="s">
        <v>1698</v>
      </c>
      <c r="H50">
        <v>2026</v>
      </c>
    </row>
    <row r="51" spans="1:8" x14ac:dyDescent="0.3">
      <c r="A51" t="s">
        <v>1867</v>
      </c>
      <c r="B51" t="s">
        <v>1868</v>
      </c>
      <c r="C51" t="s">
        <v>1814</v>
      </c>
      <c r="E51" t="s">
        <v>33654</v>
      </c>
      <c r="F51" t="s">
        <v>222</v>
      </c>
      <c r="G51" t="s">
        <v>1693</v>
      </c>
      <c r="H51">
        <v>2025</v>
      </c>
    </row>
    <row r="52" spans="1:8" x14ac:dyDescent="0.3">
      <c r="A52" t="s">
        <v>311</v>
      </c>
      <c r="B52" t="s">
        <v>1869</v>
      </c>
      <c r="C52" t="s">
        <v>1814</v>
      </c>
      <c r="E52" t="s">
        <v>33654</v>
      </c>
      <c r="F52" t="s">
        <v>222</v>
      </c>
      <c r="G52" t="s">
        <v>1410</v>
      </c>
      <c r="H52">
        <v>2025</v>
      </c>
    </row>
    <row r="53" spans="1:8" x14ac:dyDescent="0.3">
      <c r="A53" t="s">
        <v>115</v>
      </c>
      <c r="B53" t="s">
        <v>1870</v>
      </c>
      <c r="C53" t="s">
        <v>1814</v>
      </c>
      <c r="E53" t="s">
        <v>33654</v>
      </c>
      <c r="F53" t="s">
        <v>222</v>
      </c>
      <c r="G53" t="s">
        <v>1574</v>
      </c>
      <c r="H53">
        <v>2025</v>
      </c>
    </row>
    <row r="54" spans="1:8" x14ac:dyDescent="0.3">
      <c r="A54" t="s">
        <v>1871</v>
      </c>
      <c r="B54" t="s">
        <v>1872</v>
      </c>
      <c r="C54" t="s">
        <v>1814</v>
      </c>
      <c r="E54" t="s">
        <v>33654</v>
      </c>
      <c r="F54" t="s">
        <v>222</v>
      </c>
      <c r="G54" t="s">
        <v>1747</v>
      </c>
      <c r="H54">
        <v>2026</v>
      </c>
    </row>
    <row r="55" spans="1:8" x14ac:dyDescent="0.3">
      <c r="A55" t="s">
        <v>1873</v>
      </c>
      <c r="B55" t="s">
        <v>1874</v>
      </c>
      <c r="C55" t="s">
        <v>1814</v>
      </c>
      <c r="E55" t="s">
        <v>33654</v>
      </c>
      <c r="F55" t="s">
        <v>222</v>
      </c>
      <c r="G55" t="s">
        <v>1747</v>
      </c>
      <c r="H55">
        <v>2025</v>
      </c>
    </row>
    <row r="56" spans="1:8" x14ac:dyDescent="0.3">
      <c r="A56" t="s">
        <v>315</v>
      </c>
      <c r="B56" t="s">
        <v>1875</v>
      </c>
      <c r="C56" t="s">
        <v>1814</v>
      </c>
      <c r="E56" t="s">
        <v>33654</v>
      </c>
      <c r="F56" t="s">
        <v>222</v>
      </c>
      <c r="G56" t="s">
        <v>1633</v>
      </c>
      <c r="H56">
        <v>2026</v>
      </c>
    </row>
    <row r="57" spans="1:8" x14ac:dyDescent="0.3">
      <c r="A57" t="s">
        <v>65</v>
      </c>
      <c r="B57" t="s">
        <v>1876</v>
      </c>
      <c r="C57" t="s">
        <v>1814</v>
      </c>
      <c r="E57" t="s">
        <v>33654</v>
      </c>
      <c r="F57" t="s">
        <v>222</v>
      </c>
      <c r="G57" t="s">
        <v>2566</v>
      </c>
      <c r="H57">
        <v>2026</v>
      </c>
    </row>
    <row r="58" spans="1:8" x14ac:dyDescent="0.3">
      <c r="A58" t="s">
        <v>1877</v>
      </c>
      <c r="B58" t="s">
        <v>1878</v>
      </c>
      <c r="C58" t="s">
        <v>1814</v>
      </c>
      <c r="E58" t="s">
        <v>33655</v>
      </c>
      <c r="F58" t="s">
        <v>226</v>
      </c>
      <c r="G58" t="s">
        <v>1574</v>
      </c>
      <c r="H58">
        <v>2025</v>
      </c>
    </row>
    <row r="59" spans="1:8" x14ac:dyDescent="0.3">
      <c r="A59" t="s">
        <v>1879</v>
      </c>
      <c r="B59" t="s">
        <v>1880</v>
      </c>
      <c r="C59" t="s">
        <v>1814</v>
      </c>
      <c r="E59" t="s">
        <v>33655</v>
      </c>
      <c r="F59" t="s">
        <v>226</v>
      </c>
      <c r="G59" t="s">
        <v>1771</v>
      </c>
      <c r="H59">
        <v>2026</v>
      </c>
    </row>
    <row r="60" spans="1:8" x14ac:dyDescent="0.3">
      <c r="A60" t="s">
        <v>1881</v>
      </c>
      <c r="B60" t="s">
        <v>1882</v>
      </c>
      <c r="C60" t="s">
        <v>1814</v>
      </c>
      <c r="E60" t="s">
        <v>33656</v>
      </c>
      <c r="F60" t="s">
        <v>202</v>
      </c>
      <c r="G60" t="s">
        <v>2567</v>
      </c>
      <c r="H60">
        <v>2026</v>
      </c>
    </row>
    <row r="61" spans="1:8" x14ac:dyDescent="0.3">
      <c r="A61" t="s">
        <v>319</v>
      </c>
      <c r="B61" t="s">
        <v>1883</v>
      </c>
      <c r="C61" t="s">
        <v>1814</v>
      </c>
      <c r="E61" t="s">
        <v>33657</v>
      </c>
      <c r="F61" t="s">
        <v>226</v>
      </c>
      <c r="G61" t="s">
        <v>4398</v>
      </c>
      <c r="H61">
        <v>2024</v>
      </c>
    </row>
    <row r="62" spans="1:8" x14ac:dyDescent="0.3">
      <c r="A62" t="s">
        <v>53</v>
      </c>
      <c r="B62" t="s">
        <v>1884</v>
      </c>
      <c r="C62" t="s">
        <v>1814</v>
      </c>
      <c r="E62" t="s">
        <v>33657</v>
      </c>
      <c r="F62" t="s">
        <v>226</v>
      </c>
      <c r="G62" t="s">
        <v>1693</v>
      </c>
      <c r="H62">
        <v>2025</v>
      </c>
    </row>
    <row r="63" spans="1:8" x14ac:dyDescent="0.3">
      <c r="A63" t="s">
        <v>323</v>
      </c>
      <c r="B63" t="s">
        <v>1885</v>
      </c>
      <c r="C63" t="s">
        <v>1814</v>
      </c>
      <c r="E63" t="s">
        <v>33657</v>
      </c>
      <c r="F63" t="s">
        <v>226</v>
      </c>
      <c r="G63" t="s">
        <v>2567</v>
      </c>
      <c r="H63">
        <v>2026</v>
      </c>
    </row>
    <row r="64" spans="1:8" x14ac:dyDescent="0.3">
      <c r="A64" t="s">
        <v>1886</v>
      </c>
      <c r="B64" t="s">
        <v>1887</v>
      </c>
      <c r="C64" t="s">
        <v>1814</v>
      </c>
      <c r="E64" t="s">
        <v>1833</v>
      </c>
      <c r="F64" t="s">
        <v>257</v>
      </c>
      <c r="G64" t="s">
        <v>5636</v>
      </c>
      <c r="H64">
        <v>2024</v>
      </c>
    </row>
    <row r="65" spans="1:8" x14ac:dyDescent="0.3">
      <c r="A65" t="s">
        <v>327</v>
      </c>
      <c r="B65" t="s">
        <v>1270</v>
      </c>
      <c r="C65" t="s">
        <v>1814</v>
      </c>
      <c r="E65" t="s">
        <v>1837</v>
      </c>
      <c r="F65" t="s">
        <v>1836</v>
      </c>
      <c r="G65" t="s">
        <v>2762</v>
      </c>
      <c r="H65">
        <v>2024</v>
      </c>
    </row>
    <row r="66" spans="1:8" x14ac:dyDescent="0.3">
      <c r="A66" t="s">
        <v>331</v>
      </c>
      <c r="B66" t="s">
        <v>1888</v>
      </c>
      <c r="C66" t="s">
        <v>1814</v>
      </c>
      <c r="E66" t="s">
        <v>1837</v>
      </c>
      <c r="F66" t="s">
        <v>1836</v>
      </c>
      <c r="G66" t="s">
        <v>5085</v>
      </c>
      <c r="H66">
        <v>2024</v>
      </c>
    </row>
    <row r="67" spans="1:8" x14ac:dyDescent="0.3">
      <c r="A67" t="s">
        <v>335</v>
      </c>
      <c r="B67" t="s">
        <v>1889</v>
      </c>
      <c r="C67" t="s">
        <v>1814</v>
      </c>
      <c r="E67" t="s">
        <v>1840</v>
      </c>
      <c r="F67" t="s">
        <v>272</v>
      </c>
      <c r="G67" t="s">
        <v>3215</v>
      </c>
      <c r="H67">
        <v>2024</v>
      </c>
    </row>
    <row r="68" spans="1:8" x14ac:dyDescent="0.3">
      <c r="A68" t="s">
        <v>1298</v>
      </c>
      <c r="B68" t="s">
        <v>1299</v>
      </c>
      <c r="C68" t="s">
        <v>1814</v>
      </c>
      <c r="E68" t="s">
        <v>1840</v>
      </c>
      <c r="F68" t="s">
        <v>272</v>
      </c>
      <c r="G68" t="s">
        <v>2571</v>
      </c>
      <c r="H68">
        <v>2026</v>
      </c>
    </row>
    <row r="69" spans="1:8" x14ac:dyDescent="0.3">
      <c r="A69" t="s">
        <v>1890</v>
      </c>
      <c r="B69" t="s">
        <v>1891</v>
      </c>
      <c r="C69" t="s">
        <v>1814</v>
      </c>
      <c r="E69" t="s">
        <v>1840</v>
      </c>
      <c r="F69" t="s">
        <v>272</v>
      </c>
      <c r="G69" t="s">
        <v>1564</v>
      </c>
      <c r="H69">
        <v>2026</v>
      </c>
    </row>
    <row r="70" spans="1:8" x14ac:dyDescent="0.3">
      <c r="A70" t="s">
        <v>1892</v>
      </c>
      <c r="B70" t="s">
        <v>1893</v>
      </c>
      <c r="C70" t="s">
        <v>1814</v>
      </c>
      <c r="E70" t="s">
        <v>1844</v>
      </c>
      <c r="F70" t="s">
        <v>1843</v>
      </c>
      <c r="G70" t="s">
        <v>1743</v>
      </c>
      <c r="H70">
        <v>2025</v>
      </c>
    </row>
    <row r="71" spans="1:8" x14ac:dyDescent="0.3">
      <c r="A71" t="s">
        <v>339</v>
      </c>
      <c r="B71" t="s">
        <v>1894</v>
      </c>
      <c r="C71" t="s">
        <v>1814</v>
      </c>
      <c r="E71" t="s">
        <v>1844</v>
      </c>
      <c r="F71" t="s">
        <v>1843</v>
      </c>
      <c r="G71" t="s">
        <v>1681</v>
      </c>
      <c r="H71">
        <v>2026</v>
      </c>
    </row>
    <row r="72" spans="1:8" x14ac:dyDescent="0.3">
      <c r="A72" t="s">
        <v>1895</v>
      </c>
      <c r="B72" t="s">
        <v>1896</v>
      </c>
      <c r="C72" t="s">
        <v>1814</v>
      </c>
      <c r="E72" t="s">
        <v>1846</v>
      </c>
      <c r="F72" t="s">
        <v>276</v>
      </c>
      <c r="G72" t="s">
        <v>1529</v>
      </c>
      <c r="H72">
        <v>2025</v>
      </c>
    </row>
    <row r="73" spans="1:8" x14ac:dyDescent="0.3">
      <c r="A73" t="s">
        <v>1301</v>
      </c>
      <c r="B73" t="s">
        <v>1302</v>
      </c>
      <c r="C73" t="s">
        <v>1814</v>
      </c>
      <c r="E73" t="s">
        <v>1848</v>
      </c>
      <c r="F73" t="s">
        <v>284</v>
      </c>
      <c r="G73" t="s">
        <v>4564</v>
      </c>
      <c r="H73">
        <v>2024</v>
      </c>
    </row>
    <row r="74" spans="1:8" x14ac:dyDescent="0.3">
      <c r="A74" t="s">
        <v>1897</v>
      </c>
      <c r="B74" t="s">
        <v>1898</v>
      </c>
      <c r="C74" t="s">
        <v>1814</v>
      </c>
      <c r="E74" t="s">
        <v>1848</v>
      </c>
      <c r="F74" t="s">
        <v>284</v>
      </c>
      <c r="G74" t="s">
        <v>1637</v>
      </c>
      <c r="H74">
        <v>2025</v>
      </c>
    </row>
    <row r="75" spans="1:8" x14ac:dyDescent="0.3">
      <c r="A75" t="s">
        <v>1306</v>
      </c>
      <c r="B75" t="s">
        <v>1307</v>
      </c>
      <c r="C75" t="s">
        <v>1814</v>
      </c>
      <c r="E75" t="s">
        <v>1849</v>
      </c>
      <c r="F75" t="s">
        <v>206</v>
      </c>
      <c r="G75" t="s">
        <v>1666</v>
      </c>
      <c r="H75">
        <v>2025</v>
      </c>
    </row>
    <row r="76" spans="1:8" x14ac:dyDescent="0.3">
      <c r="A76" t="s">
        <v>210</v>
      </c>
      <c r="B76" t="s">
        <v>1899</v>
      </c>
      <c r="C76" t="s">
        <v>1814</v>
      </c>
      <c r="E76" t="s">
        <v>1849</v>
      </c>
      <c r="F76" t="s">
        <v>206</v>
      </c>
      <c r="G76" t="s">
        <v>3097</v>
      </c>
      <c r="H76">
        <v>2024</v>
      </c>
    </row>
    <row r="77" spans="1:8" x14ac:dyDescent="0.3">
      <c r="A77" t="s">
        <v>80</v>
      </c>
      <c r="B77" t="s">
        <v>1900</v>
      </c>
      <c r="C77" t="s">
        <v>1814</v>
      </c>
      <c r="E77" t="s">
        <v>1849</v>
      </c>
      <c r="F77" t="s">
        <v>206</v>
      </c>
      <c r="G77" t="s">
        <v>1561</v>
      </c>
      <c r="H77">
        <v>2025</v>
      </c>
    </row>
    <row r="78" spans="1:8" x14ac:dyDescent="0.3">
      <c r="A78" t="s">
        <v>342</v>
      </c>
      <c r="B78" t="s">
        <v>1308</v>
      </c>
      <c r="C78" t="s">
        <v>1814</v>
      </c>
      <c r="E78" t="s">
        <v>1849</v>
      </c>
      <c r="F78" t="s">
        <v>206</v>
      </c>
      <c r="G78" t="s">
        <v>2571</v>
      </c>
      <c r="H78">
        <v>2026</v>
      </c>
    </row>
    <row r="79" spans="1:8" x14ac:dyDescent="0.3">
      <c r="A79" t="s">
        <v>345</v>
      </c>
      <c r="B79" t="s">
        <v>1901</v>
      </c>
      <c r="C79" t="s">
        <v>1814</v>
      </c>
      <c r="E79" t="s">
        <v>1849</v>
      </c>
      <c r="F79" t="s">
        <v>206</v>
      </c>
      <c r="G79" t="s">
        <v>1613</v>
      </c>
      <c r="H79">
        <v>2025</v>
      </c>
    </row>
    <row r="80" spans="1:8" x14ac:dyDescent="0.3">
      <c r="A80" t="s">
        <v>146</v>
      </c>
      <c r="B80" t="s">
        <v>1902</v>
      </c>
      <c r="C80" t="s">
        <v>1814</v>
      </c>
      <c r="E80" t="s">
        <v>1849</v>
      </c>
      <c r="F80" t="s">
        <v>206</v>
      </c>
      <c r="G80" t="s">
        <v>1561</v>
      </c>
      <c r="H80">
        <v>2024</v>
      </c>
    </row>
    <row r="81" spans="1:8" x14ac:dyDescent="0.3">
      <c r="A81" t="s">
        <v>1903</v>
      </c>
      <c r="B81" t="s">
        <v>1904</v>
      </c>
      <c r="C81" t="s">
        <v>1814</v>
      </c>
      <c r="E81" t="s">
        <v>1849</v>
      </c>
      <c r="F81" t="s">
        <v>206</v>
      </c>
      <c r="G81" t="s">
        <v>1731</v>
      </c>
      <c r="H81">
        <v>2025</v>
      </c>
    </row>
    <row r="82" spans="1:8" x14ac:dyDescent="0.3">
      <c r="A82" t="s">
        <v>1905</v>
      </c>
      <c r="B82" t="s">
        <v>1906</v>
      </c>
      <c r="C82" t="s">
        <v>1814</v>
      </c>
      <c r="E82" t="s">
        <v>1849</v>
      </c>
      <c r="F82" t="s">
        <v>206</v>
      </c>
      <c r="G82" t="s">
        <v>2572</v>
      </c>
      <c r="H82">
        <v>2026</v>
      </c>
    </row>
    <row r="83" spans="1:8" x14ac:dyDescent="0.3">
      <c r="A83" t="s">
        <v>1907</v>
      </c>
      <c r="B83" t="s">
        <v>1908</v>
      </c>
      <c r="C83" t="s">
        <v>1814</v>
      </c>
      <c r="E83" t="s">
        <v>1849</v>
      </c>
      <c r="F83" t="s">
        <v>206</v>
      </c>
      <c r="G83" t="s">
        <v>1783</v>
      </c>
      <c r="H83">
        <v>2026</v>
      </c>
    </row>
    <row r="84" spans="1:8" x14ac:dyDescent="0.3">
      <c r="A84" t="s">
        <v>1909</v>
      </c>
      <c r="B84" t="s">
        <v>1910</v>
      </c>
      <c r="C84" t="s">
        <v>1814</v>
      </c>
      <c r="E84" t="s">
        <v>1849</v>
      </c>
      <c r="F84" t="s">
        <v>206</v>
      </c>
      <c r="G84" t="s">
        <v>1749</v>
      </c>
      <c r="H84">
        <v>2026</v>
      </c>
    </row>
    <row r="85" spans="1:8" x14ac:dyDescent="0.3">
      <c r="A85" t="s">
        <v>349</v>
      </c>
      <c r="B85" t="s">
        <v>1911</v>
      </c>
      <c r="C85" t="s">
        <v>1814</v>
      </c>
      <c r="E85" t="s">
        <v>1850</v>
      </c>
      <c r="F85" t="s">
        <v>143</v>
      </c>
      <c r="G85" t="s">
        <v>33658</v>
      </c>
      <c r="H85">
        <v>2024</v>
      </c>
    </row>
    <row r="86" spans="1:8" x14ac:dyDescent="0.3">
      <c r="A86" t="s">
        <v>353</v>
      </c>
      <c r="B86" t="s">
        <v>1912</v>
      </c>
      <c r="C86" t="s">
        <v>1814</v>
      </c>
      <c r="E86" t="s">
        <v>1850</v>
      </c>
      <c r="F86" t="s">
        <v>143</v>
      </c>
      <c r="G86" t="s">
        <v>5426</v>
      </c>
      <c r="H86">
        <v>2026</v>
      </c>
    </row>
    <row r="87" spans="1:8" x14ac:dyDescent="0.3">
      <c r="A87" t="s">
        <v>1913</v>
      </c>
      <c r="B87" t="s">
        <v>1914</v>
      </c>
      <c r="C87" t="s">
        <v>1814</v>
      </c>
      <c r="E87" t="s">
        <v>1852</v>
      </c>
      <c r="F87" t="s">
        <v>292</v>
      </c>
      <c r="G87" t="s">
        <v>4550</v>
      </c>
      <c r="H87">
        <v>2024</v>
      </c>
    </row>
    <row r="88" spans="1:8" x14ac:dyDescent="0.3">
      <c r="A88" t="s">
        <v>357</v>
      </c>
      <c r="B88" t="s">
        <v>1915</v>
      </c>
      <c r="C88" t="s">
        <v>1814</v>
      </c>
      <c r="E88" t="s">
        <v>1852</v>
      </c>
      <c r="F88" t="s">
        <v>292</v>
      </c>
      <c r="G88" t="s">
        <v>1672</v>
      </c>
      <c r="H88">
        <v>2025</v>
      </c>
    </row>
    <row r="89" spans="1:8" x14ac:dyDescent="0.3">
      <c r="A89" t="s">
        <v>361</v>
      </c>
      <c r="B89" t="s">
        <v>1916</v>
      </c>
      <c r="C89" t="s">
        <v>1814</v>
      </c>
      <c r="E89" t="s">
        <v>1852</v>
      </c>
      <c r="F89" t="s">
        <v>292</v>
      </c>
      <c r="G89" t="s">
        <v>1788</v>
      </c>
      <c r="H89">
        <v>2026</v>
      </c>
    </row>
    <row r="90" spans="1:8" x14ac:dyDescent="0.3">
      <c r="A90" t="s">
        <v>365</v>
      </c>
      <c r="B90" t="s">
        <v>1917</v>
      </c>
      <c r="C90" t="s">
        <v>1814</v>
      </c>
      <c r="E90" t="s">
        <v>1856</v>
      </c>
      <c r="F90" t="s">
        <v>1855</v>
      </c>
      <c r="G90" t="s">
        <v>3398</v>
      </c>
      <c r="H90">
        <v>2026</v>
      </c>
    </row>
    <row r="91" spans="1:8" x14ac:dyDescent="0.3">
      <c r="A91" t="s">
        <v>1918</v>
      </c>
      <c r="B91" t="s">
        <v>1919</v>
      </c>
      <c r="C91" t="s">
        <v>1814</v>
      </c>
      <c r="E91" t="s">
        <v>1868</v>
      </c>
      <c r="F91" t="s">
        <v>1867</v>
      </c>
      <c r="G91" t="s">
        <v>33659</v>
      </c>
      <c r="H91">
        <v>2024</v>
      </c>
    </row>
    <row r="92" spans="1:8" x14ac:dyDescent="0.3">
      <c r="A92" t="s">
        <v>1920</v>
      </c>
      <c r="B92" t="s">
        <v>1921</v>
      </c>
      <c r="C92" t="s">
        <v>1814</v>
      </c>
      <c r="E92" t="s">
        <v>1870</v>
      </c>
      <c r="F92" t="s">
        <v>115</v>
      </c>
      <c r="G92" t="s">
        <v>1780</v>
      </c>
      <c r="H92">
        <v>2026</v>
      </c>
    </row>
    <row r="93" spans="1:8" x14ac:dyDescent="0.3">
      <c r="A93" t="s">
        <v>368</v>
      </c>
      <c r="B93" t="s">
        <v>1309</v>
      </c>
      <c r="C93" t="s">
        <v>1814</v>
      </c>
      <c r="E93" t="s">
        <v>1876</v>
      </c>
      <c r="F93" t="s">
        <v>65</v>
      </c>
      <c r="G93" t="s">
        <v>5715</v>
      </c>
      <c r="H93">
        <v>2024</v>
      </c>
    </row>
    <row r="94" spans="1:8" x14ac:dyDescent="0.3">
      <c r="A94" t="s">
        <v>371</v>
      </c>
      <c r="B94" t="s">
        <v>1922</v>
      </c>
      <c r="C94" t="s">
        <v>1814</v>
      </c>
      <c r="E94" t="s">
        <v>1876</v>
      </c>
      <c r="F94" t="s">
        <v>65</v>
      </c>
      <c r="G94" t="s">
        <v>3132</v>
      </c>
      <c r="H94">
        <v>2024</v>
      </c>
    </row>
    <row r="95" spans="1:8" x14ac:dyDescent="0.3">
      <c r="A95" t="s">
        <v>375</v>
      </c>
      <c r="B95" t="s">
        <v>1923</v>
      </c>
      <c r="C95" t="s">
        <v>1814</v>
      </c>
      <c r="E95" t="s">
        <v>1876</v>
      </c>
      <c r="F95" t="s">
        <v>65</v>
      </c>
      <c r="G95" t="s">
        <v>1429</v>
      </c>
      <c r="H95">
        <v>2025</v>
      </c>
    </row>
    <row r="96" spans="1:8" x14ac:dyDescent="0.3">
      <c r="A96" t="s">
        <v>379</v>
      </c>
      <c r="B96" t="s">
        <v>1924</v>
      </c>
      <c r="C96" t="s">
        <v>1814</v>
      </c>
      <c r="E96" t="s">
        <v>1876</v>
      </c>
      <c r="F96" t="s">
        <v>65</v>
      </c>
      <c r="G96" t="s">
        <v>5549</v>
      </c>
      <c r="H96">
        <v>2025</v>
      </c>
    </row>
    <row r="97" spans="1:8" x14ac:dyDescent="0.3">
      <c r="A97" t="s">
        <v>383</v>
      </c>
      <c r="B97" t="s">
        <v>1925</v>
      </c>
      <c r="C97" t="s">
        <v>1814</v>
      </c>
      <c r="E97" t="s">
        <v>1876</v>
      </c>
      <c r="F97" t="s">
        <v>65</v>
      </c>
      <c r="G97" t="s">
        <v>1612</v>
      </c>
      <c r="H97">
        <v>2025</v>
      </c>
    </row>
    <row r="98" spans="1:8" x14ac:dyDescent="0.3">
      <c r="A98" t="s">
        <v>387</v>
      </c>
      <c r="B98" t="s">
        <v>1926</v>
      </c>
      <c r="C98" t="s">
        <v>1814</v>
      </c>
      <c r="E98" t="s">
        <v>1876</v>
      </c>
      <c r="F98" t="s">
        <v>65</v>
      </c>
      <c r="G98" t="s">
        <v>1652</v>
      </c>
      <c r="H98">
        <v>2026</v>
      </c>
    </row>
    <row r="99" spans="1:8" x14ac:dyDescent="0.3">
      <c r="A99" t="s">
        <v>391</v>
      </c>
      <c r="B99" t="s">
        <v>1927</v>
      </c>
      <c r="C99" t="s">
        <v>1814</v>
      </c>
      <c r="E99" t="s">
        <v>1876</v>
      </c>
      <c r="F99" t="s">
        <v>65</v>
      </c>
      <c r="G99" t="s">
        <v>1436</v>
      </c>
      <c r="H99">
        <v>2026</v>
      </c>
    </row>
    <row r="100" spans="1:8" x14ac:dyDescent="0.3">
      <c r="A100" t="s">
        <v>394</v>
      </c>
      <c r="B100" t="s">
        <v>1928</v>
      </c>
      <c r="C100" t="s">
        <v>1814</v>
      </c>
      <c r="E100" t="s">
        <v>1878</v>
      </c>
      <c r="F100" t="s">
        <v>1877</v>
      </c>
      <c r="G100" t="s">
        <v>33660</v>
      </c>
      <c r="H100">
        <v>2027</v>
      </c>
    </row>
    <row r="101" spans="1:8" x14ac:dyDescent="0.3">
      <c r="A101" t="s">
        <v>1929</v>
      </c>
      <c r="B101" t="s">
        <v>1930</v>
      </c>
      <c r="C101" t="s">
        <v>1814</v>
      </c>
      <c r="E101" t="s">
        <v>1880</v>
      </c>
      <c r="F101" t="s">
        <v>1879</v>
      </c>
      <c r="G101" t="s">
        <v>33661</v>
      </c>
      <c r="H101">
        <v>2026</v>
      </c>
    </row>
    <row r="102" spans="1:8" x14ac:dyDescent="0.3">
      <c r="A102" t="s">
        <v>398</v>
      </c>
      <c r="B102" t="s">
        <v>1931</v>
      </c>
      <c r="C102" t="s">
        <v>1814</v>
      </c>
      <c r="E102" t="s">
        <v>1880</v>
      </c>
      <c r="F102" t="s">
        <v>1879</v>
      </c>
      <c r="G102" t="s">
        <v>33662</v>
      </c>
      <c r="H102">
        <v>2026</v>
      </c>
    </row>
    <row r="103" spans="1:8" x14ac:dyDescent="0.3">
      <c r="A103" t="s">
        <v>1932</v>
      </c>
      <c r="B103" t="s">
        <v>1933</v>
      </c>
      <c r="C103" t="s">
        <v>1814</v>
      </c>
      <c r="E103" t="s">
        <v>1880</v>
      </c>
      <c r="F103" t="s">
        <v>1879</v>
      </c>
      <c r="G103" t="s">
        <v>9157</v>
      </c>
      <c r="H103">
        <v>2025</v>
      </c>
    </row>
    <row r="104" spans="1:8" x14ac:dyDescent="0.3">
      <c r="A104" t="s">
        <v>401</v>
      </c>
      <c r="B104" t="s">
        <v>1934</v>
      </c>
      <c r="C104" t="s">
        <v>1814</v>
      </c>
      <c r="E104" t="s">
        <v>1880</v>
      </c>
      <c r="F104" t="s">
        <v>1879</v>
      </c>
      <c r="G104" t="s">
        <v>5231</v>
      </c>
      <c r="H104">
        <v>2025</v>
      </c>
    </row>
    <row r="105" spans="1:8" x14ac:dyDescent="0.3">
      <c r="A105" t="s">
        <v>69</v>
      </c>
      <c r="B105" t="s">
        <v>1935</v>
      </c>
      <c r="C105" t="s">
        <v>1814</v>
      </c>
      <c r="E105" t="s">
        <v>1880</v>
      </c>
      <c r="F105" t="s">
        <v>1879</v>
      </c>
      <c r="G105" t="s">
        <v>4538</v>
      </c>
      <c r="H105">
        <v>2024</v>
      </c>
    </row>
    <row r="106" spans="1:8" x14ac:dyDescent="0.3">
      <c r="A106" t="s">
        <v>404</v>
      </c>
      <c r="B106" t="s">
        <v>1936</v>
      </c>
      <c r="C106" t="s">
        <v>1814</v>
      </c>
      <c r="E106" t="s">
        <v>1880</v>
      </c>
      <c r="F106" t="s">
        <v>1879</v>
      </c>
      <c r="G106" t="s">
        <v>1592</v>
      </c>
      <c r="H106">
        <v>2026</v>
      </c>
    </row>
    <row r="107" spans="1:8" x14ac:dyDescent="0.3">
      <c r="A107" t="s">
        <v>84</v>
      </c>
      <c r="B107" t="s">
        <v>1937</v>
      </c>
      <c r="C107" t="s">
        <v>1814</v>
      </c>
      <c r="E107" t="s">
        <v>1880</v>
      </c>
      <c r="F107" t="s">
        <v>1879</v>
      </c>
      <c r="G107" t="s">
        <v>3491</v>
      </c>
      <c r="H107">
        <v>2024</v>
      </c>
    </row>
    <row r="108" spans="1:8" x14ac:dyDescent="0.3">
      <c r="A108" t="s">
        <v>1938</v>
      </c>
      <c r="B108" t="s">
        <v>1939</v>
      </c>
      <c r="C108" t="s">
        <v>1814</v>
      </c>
      <c r="E108" t="s">
        <v>1880</v>
      </c>
      <c r="F108" t="s">
        <v>1879</v>
      </c>
      <c r="G108" t="s">
        <v>3471</v>
      </c>
      <c r="H108">
        <v>2026</v>
      </c>
    </row>
    <row r="109" spans="1:8" x14ac:dyDescent="0.3">
      <c r="A109" t="s">
        <v>408</v>
      </c>
      <c r="B109" t="s">
        <v>1940</v>
      </c>
      <c r="C109" t="s">
        <v>1814</v>
      </c>
      <c r="E109" t="s">
        <v>1880</v>
      </c>
      <c r="F109" t="s">
        <v>1879</v>
      </c>
      <c r="G109" t="s">
        <v>1423</v>
      </c>
      <c r="H109">
        <v>2025</v>
      </c>
    </row>
    <row r="110" spans="1:8" x14ac:dyDescent="0.3">
      <c r="A110" t="s">
        <v>1941</v>
      </c>
      <c r="B110" t="s">
        <v>1942</v>
      </c>
      <c r="C110" t="s">
        <v>1814</v>
      </c>
      <c r="E110" t="s">
        <v>1882</v>
      </c>
      <c r="F110" t="s">
        <v>1881</v>
      </c>
      <c r="G110" t="s">
        <v>33663</v>
      </c>
      <c r="H110">
        <v>2026</v>
      </c>
    </row>
    <row r="111" spans="1:8" x14ac:dyDescent="0.3">
      <c r="A111" t="s">
        <v>412</v>
      </c>
      <c r="B111" t="s">
        <v>1943</v>
      </c>
      <c r="C111" t="s">
        <v>1814</v>
      </c>
      <c r="E111" t="s">
        <v>1882</v>
      </c>
      <c r="F111" t="s">
        <v>1881</v>
      </c>
      <c r="G111" t="s">
        <v>33664</v>
      </c>
      <c r="H111">
        <v>2026</v>
      </c>
    </row>
    <row r="112" spans="1:8" x14ac:dyDescent="0.3">
      <c r="A112" t="s">
        <v>416</v>
      </c>
      <c r="B112" t="s">
        <v>1944</v>
      </c>
      <c r="C112" t="s">
        <v>1814</v>
      </c>
      <c r="E112" t="s">
        <v>1882</v>
      </c>
      <c r="F112" t="s">
        <v>1881</v>
      </c>
      <c r="G112" t="s">
        <v>33663</v>
      </c>
      <c r="H112">
        <v>2027</v>
      </c>
    </row>
    <row r="113" spans="1:8" x14ac:dyDescent="0.3">
      <c r="A113" t="s">
        <v>420</v>
      </c>
      <c r="B113" t="s">
        <v>1945</v>
      </c>
      <c r="C113" t="s">
        <v>1814</v>
      </c>
      <c r="E113" t="s">
        <v>1882</v>
      </c>
      <c r="F113" t="s">
        <v>1881</v>
      </c>
      <c r="G113" t="s">
        <v>33664</v>
      </c>
      <c r="H113">
        <v>2027</v>
      </c>
    </row>
    <row r="114" spans="1:8" x14ac:dyDescent="0.3">
      <c r="A114" t="s">
        <v>1312</v>
      </c>
      <c r="B114" t="s">
        <v>1313</v>
      </c>
      <c r="C114" t="s">
        <v>1814</v>
      </c>
      <c r="E114" t="s">
        <v>1884</v>
      </c>
      <c r="F114" t="s">
        <v>53</v>
      </c>
      <c r="G114" t="s">
        <v>1407</v>
      </c>
      <c r="H114">
        <v>2025</v>
      </c>
    </row>
    <row r="115" spans="1:8" x14ac:dyDescent="0.3">
      <c r="A115" t="s">
        <v>1316</v>
      </c>
      <c r="B115" t="s">
        <v>1317</v>
      </c>
      <c r="C115" t="s">
        <v>1814</v>
      </c>
      <c r="E115" t="s">
        <v>1884</v>
      </c>
      <c r="F115" t="s">
        <v>53</v>
      </c>
      <c r="G115" t="s">
        <v>5248</v>
      </c>
      <c r="H115">
        <v>2024</v>
      </c>
    </row>
    <row r="116" spans="1:8" x14ac:dyDescent="0.3">
      <c r="A116" t="s">
        <v>1946</v>
      </c>
      <c r="B116" t="s">
        <v>1947</v>
      </c>
      <c r="C116" t="s">
        <v>1814</v>
      </c>
      <c r="E116" t="s">
        <v>1884</v>
      </c>
      <c r="F116" t="s">
        <v>53</v>
      </c>
      <c r="G116" t="s">
        <v>5310</v>
      </c>
      <c r="H116">
        <v>2024</v>
      </c>
    </row>
    <row r="117" spans="1:8" x14ac:dyDescent="0.3">
      <c r="A117" t="s">
        <v>1948</v>
      </c>
      <c r="B117" t="s">
        <v>1949</v>
      </c>
      <c r="C117" t="s">
        <v>1814</v>
      </c>
      <c r="E117" t="s">
        <v>1884</v>
      </c>
      <c r="F117" t="s">
        <v>53</v>
      </c>
      <c r="G117" t="s">
        <v>1524</v>
      </c>
      <c r="H117">
        <v>2025</v>
      </c>
    </row>
    <row r="118" spans="1:8" x14ac:dyDescent="0.3">
      <c r="A118" t="s">
        <v>424</v>
      </c>
      <c r="B118" t="s">
        <v>1950</v>
      </c>
      <c r="C118" t="s">
        <v>1814</v>
      </c>
      <c r="E118" t="s">
        <v>1884</v>
      </c>
      <c r="F118" t="s">
        <v>53</v>
      </c>
      <c r="G118" t="s">
        <v>2519</v>
      </c>
      <c r="H118">
        <v>2026</v>
      </c>
    </row>
    <row r="119" spans="1:8" x14ac:dyDescent="0.3">
      <c r="A119" t="s">
        <v>428</v>
      </c>
      <c r="B119" t="s">
        <v>1951</v>
      </c>
      <c r="C119" t="s">
        <v>1814</v>
      </c>
      <c r="E119" t="s">
        <v>1884</v>
      </c>
      <c r="F119" t="s">
        <v>53</v>
      </c>
      <c r="G119" t="s">
        <v>1401</v>
      </c>
      <c r="H119">
        <v>2026</v>
      </c>
    </row>
    <row r="120" spans="1:8" x14ac:dyDescent="0.3">
      <c r="A120" t="s">
        <v>432</v>
      </c>
      <c r="B120" t="s">
        <v>1952</v>
      </c>
      <c r="C120" t="s">
        <v>1814</v>
      </c>
      <c r="E120" t="s">
        <v>1885</v>
      </c>
      <c r="F120" t="s">
        <v>323</v>
      </c>
      <c r="G120" t="s">
        <v>3215</v>
      </c>
      <c r="H120">
        <v>2024</v>
      </c>
    </row>
    <row r="121" spans="1:8" x14ac:dyDescent="0.3">
      <c r="A121" t="s">
        <v>436</v>
      </c>
      <c r="B121" t="s">
        <v>1953</v>
      </c>
      <c r="C121" t="s">
        <v>1814</v>
      </c>
      <c r="E121" t="s">
        <v>1885</v>
      </c>
      <c r="F121" t="s">
        <v>323</v>
      </c>
      <c r="G121" t="s">
        <v>1688</v>
      </c>
      <c r="H121">
        <v>2025</v>
      </c>
    </row>
    <row r="122" spans="1:8" x14ac:dyDescent="0.3">
      <c r="A122" t="s">
        <v>1954</v>
      </c>
      <c r="B122" t="s">
        <v>1955</v>
      </c>
      <c r="C122" t="s">
        <v>1814</v>
      </c>
      <c r="E122" t="s">
        <v>1885</v>
      </c>
      <c r="F122" t="s">
        <v>323</v>
      </c>
      <c r="G122" t="s">
        <v>1564</v>
      </c>
      <c r="H122">
        <v>2026</v>
      </c>
    </row>
    <row r="123" spans="1:8" x14ac:dyDescent="0.3">
      <c r="A123" t="s">
        <v>440</v>
      </c>
      <c r="B123" t="s">
        <v>1956</v>
      </c>
      <c r="C123" t="s">
        <v>1814</v>
      </c>
      <c r="E123" t="s">
        <v>1891</v>
      </c>
      <c r="F123" t="s">
        <v>1890</v>
      </c>
      <c r="G123" t="s">
        <v>4490</v>
      </c>
      <c r="H123">
        <v>2024</v>
      </c>
    </row>
    <row r="124" spans="1:8" x14ac:dyDescent="0.3">
      <c r="A124" t="s">
        <v>443</v>
      </c>
      <c r="B124" t="s">
        <v>1318</v>
      </c>
      <c r="C124" t="s">
        <v>1814</v>
      </c>
      <c r="E124" t="s">
        <v>1894</v>
      </c>
      <c r="F124" t="s">
        <v>339</v>
      </c>
      <c r="G124" t="s">
        <v>3610</v>
      </c>
      <c r="H124">
        <v>2026</v>
      </c>
    </row>
    <row r="125" spans="1:8" x14ac:dyDescent="0.3">
      <c r="A125" t="s">
        <v>445</v>
      </c>
      <c r="B125" t="s">
        <v>1957</v>
      </c>
      <c r="C125" t="s">
        <v>1814</v>
      </c>
      <c r="E125" t="s">
        <v>1899</v>
      </c>
      <c r="F125" t="s">
        <v>210</v>
      </c>
      <c r="G125" t="s">
        <v>1433</v>
      </c>
      <c r="H125">
        <v>2025</v>
      </c>
    </row>
    <row r="126" spans="1:8" x14ac:dyDescent="0.3">
      <c r="A126" t="s">
        <v>449</v>
      </c>
      <c r="B126" t="s">
        <v>1319</v>
      </c>
      <c r="C126" t="s">
        <v>1814</v>
      </c>
      <c r="E126" t="s">
        <v>1899</v>
      </c>
      <c r="F126" t="s">
        <v>210</v>
      </c>
      <c r="G126" t="s">
        <v>1455</v>
      </c>
      <c r="H126">
        <v>2025</v>
      </c>
    </row>
    <row r="127" spans="1:8" x14ac:dyDescent="0.3">
      <c r="A127" t="s">
        <v>452</v>
      </c>
      <c r="B127" t="s">
        <v>1958</v>
      </c>
      <c r="C127" t="s">
        <v>1814</v>
      </c>
      <c r="E127" t="s">
        <v>1899</v>
      </c>
      <c r="F127" t="s">
        <v>210</v>
      </c>
      <c r="G127" t="s">
        <v>1393</v>
      </c>
      <c r="H127">
        <v>2025</v>
      </c>
    </row>
    <row r="128" spans="1:8" x14ac:dyDescent="0.3">
      <c r="A128" t="s">
        <v>1959</v>
      </c>
      <c r="B128" t="s">
        <v>1960</v>
      </c>
      <c r="C128" t="s">
        <v>1814</v>
      </c>
      <c r="E128" t="s">
        <v>1899</v>
      </c>
      <c r="F128" t="s">
        <v>210</v>
      </c>
      <c r="G128" t="s">
        <v>1760</v>
      </c>
      <c r="H128">
        <v>2025</v>
      </c>
    </row>
    <row r="129" spans="1:8" x14ac:dyDescent="0.3">
      <c r="A129" t="s">
        <v>95</v>
      </c>
      <c r="B129" t="s">
        <v>1961</v>
      </c>
      <c r="C129" t="s">
        <v>1814</v>
      </c>
      <c r="E129" t="s">
        <v>1899</v>
      </c>
      <c r="F129" t="s">
        <v>210</v>
      </c>
      <c r="G129" t="s">
        <v>1447</v>
      </c>
      <c r="H129">
        <v>2025</v>
      </c>
    </row>
    <row r="130" spans="1:8" x14ac:dyDescent="0.3">
      <c r="A130" t="s">
        <v>103</v>
      </c>
      <c r="B130" t="s">
        <v>1962</v>
      </c>
      <c r="C130" t="s">
        <v>1814</v>
      </c>
      <c r="E130" t="s">
        <v>1899</v>
      </c>
      <c r="F130" t="s">
        <v>210</v>
      </c>
      <c r="G130" t="s">
        <v>1723</v>
      </c>
      <c r="H130">
        <v>2026</v>
      </c>
    </row>
    <row r="131" spans="1:8" x14ac:dyDescent="0.3">
      <c r="A131" t="s">
        <v>455</v>
      </c>
      <c r="B131" t="s">
        <v>1963</v>
      </c>
      <c r="C131" t="s">
        <v>1814</v>
      </c>
      <c r="E131" t="s">
        <v>1899</v>
      </c>
      <c r="F131" t="s">
        <v>210</v>
      </c>
      <c r="G131" t="s">
        <v>1797</v>
      </c>
      <c r="H131">
        <v>2026</v>
      </c>
    </row>
    <row r="132" spans="1:8" x14ac:dyDescent="0.3">
      <c r="A132" t="s">
        <v>458</v>
      </c>
      <c r="B132" t="s">
        <v>1964</v>
      </c>
      <c r="C132" t="s">
        <v>1814</v>
      </c>
      <c r="E132" t="s">
        <v>33665</v>
      </c>
      <c r="F132" t="s">
        <v>190</v>
      </c>
      <c r="G132" t="s">
        <v>4929</v>
      </c>
      <c r="H132">
        <v>2024</v>
      </c>
    </row>
    <row r="133" spans="1:8" x14ac:dyDescent="0.3">
      <c r="A133" t="s">
        <v>461</v>
      </c>
      <c r="B133" t="s">
        <v>1320</v>
      </c>
      <c r="C133" t="s">
        <v>1814</v>
      </c>
      <c r="E133" t="s">
        <v>33665</v>
      </c>
      <c r="F133" t="s">
        <v>190</v>
      </c>
      <c r="G133" t="s">
        <v>3058</v>
      </c>
      <c r="H133">
        <v>2024</v>
      </c>
    </row>
    <row r="134" spans="1:8" x14ac:dyDescent="0.3">
      <c r="A134" t="s">
        <v>465</v>
      </c>
      <c r="B134" t="s">
        <v>1965</v>
      </c>
      <c r="C134" t="s">
        <v>1814</v>
      </c>
      <c r="E134" t="s">
        <v>1904</v>
      </c>
      <c r="F134" t="s">
        <v>1903</v>
      </c>
      <c r="G134" t="s">
        <v>5600</v>
      </c>
      <c r="H134">
        <v>2024</v>
      </c>
    </row>
    <row r="135" spans="1:8" x14ac:dyDescent="0.3">
      <c r="A135" t="s">
        <v>469</v>
      </c>
      <c r="B135" t="s">
        <v>1966</v>
      </c>
      <c r="C135" t="s">
        <v>1814</v>
      </c>
      <c r="E135" t="s">
        <v>1906</v>
      </c>
      <c r="F135" t="s">
        <v>1905</v>
      </c>
      <c r="G135" t="s">
        <v>3699</v>
      </c>
      <c r="H135">
        <v>2024</v>
      </c>
    </row>
    <row r="136" spans="1:8" x14ac:dyDescent="0.3">
      <c r="A136" t="s">
        <v>473</v>
      </c>
      <c r="B136" t="s">
        <v>1967</v>
      </c>
      <c r="C136" t="s">
        <v>1814</v>
      </c>
      <c r="E136" t="s">
        <v>1911</v>
      </c>
      <c r="F136" t="s">
        <v>349</v>
      </c>
      <c r="G136" t="s">
        <v>4586</v>
      </c>
      <c r="H136">
        <v>2024</v>
      </c>
    </row>
    <row r="137" spans="1:8" x14ac:dyDescent="0.3">
      <c r="A137" t="s">
        <v>1968</v>
      </c>
      <c r="B137" t="s">
        <v>1969</v>
      </c>
      <c r="C137" t="s">
        <v>1814</v>
      </c>
      <c r="E137" t="s">
        <v>1912</v>
      </c>
      <c r="F137" t="s">
        <v>353</v>
      </c>
      <c r="G137" t="s">
        <v>4207</v>
      </c>
      <c r="H137">
        <v>2024</v>
      </c>
    </row>
    <row r="138" spans="1:8" x14ac:dyDescent="0.3">
      <c r="A138" t="s">
        <v>476</v>
      </c>
      <c r="B138" t="s">
        <v>1970</v>
      </c>
      <c r="C138" t="s">
        <v>1814</v>
      </c>
      <c r="E138" t="s">
        <v>1912</v>
      </c>
      <c r="F138" t="s">
        <v>353</v>
      </c>
      <c r="G138" t="s">
        <v>3141</v>
      </c>
      <c r="H138">
        <v>2024</v>
      </c>
    </row>
    <row r="139" spans="1:8" x14ac:dyDescent="0.3">
      <c r="A139" t="s">
        <v>479</v>
      </c>
      <c r="B139" t="s">
        <v>1971</v>
      </c>
      <c r="C139" t="s">
        <v>1814</v>
      </c>
      <c r="E139" t="s">
        <v>1912</v>
      </c>
      <c r="F139" t="s">
        <v>353</v>
      </c>
      <c r="G139" t="s">
        <v>3155</v>
      </c>
      <c r="H139">
        <v>2024</v>
      </c>
    </row>
    <row r="140" spans="1:8" x14ac:dyDescent="0.3">
      <c r="A140" t="s">
        <v>483</v>
      </c>
      <c r="B140" t="s">
        <v>1972</v>
      </c>
      <c r="C140" t="s">
        <v>1814</v>
      </c>
      <c r="E140" t="s">
        <v>1912</v>
      </c>
      <c r="F140" t="s">
        <v>353</v>
      </c>
      <c r="G140" t="s">
        <v>1456</v>
      </c>
      <c r="H140">
        <v>2025</v>
      </c>
    </row>
    <row r="141" spans="1:8" x14ac:dyDescent="0.3">
      <c r="A141" t="s">
        <v>486</v>
      </c>
      <c r="B141" t="s">
        <v>1973</v>
      </c>
      <c r="C141" t="s">
        <v>1814</v>
      </c>
      <c r="E141" t="s">
        <v>1912</v>
      </c>
      <c r="F141" t="s">
        <v>353</v>
      </c>
      <c r="G141" t="s">
        <v>1418</v>
      </c>
      <c r="H141">
        <v>2025</v>
      </c>
    </row>
    <row r="142" spans="1:8" x14ac:dyDescent="0.3">
      <c r="A142" t="s">
        <v>131</v>
      </c>
      <c r="B142" t="s">
        <v>1974</v>
      </c>
      <c r="C142" t="s">
        <v>1814</v>
      </c>
      <c r="E142" t="s">
        <v>1914</v>
      </c>
      <c r="F142" t="s">
        <v>1913</v>
      </c>
      <c r="G142" t="s">
        <v>3737</v>
      </c>
      <c r="H142">
        <v>2024</v>
      </c>
    </row>
    <row r="143" spans="1:8" x14ac:dyDescent="0.3">
      <c r="A143" t="s">
        <v>490</v>
      </c>
      <c r="B143" t="s">
        <v>1975</v>
      </c>
      <c r="C143" t="s">
        <v>1814</v>
      </c>
      <c r="E143" t="s">
        <v>1915</v>
      </c>
      <c r="F143" t="s">
        <v>357</v>
      </c>
      <c r="G143" t="s">
        <v>1767</v>
      </c>
      <c r="H143">
        <v>2025</v>
      </c>
    </row>
    <row r="144" spans="1:8" x14ac:dyDescent="0.3">
      <c r="A144" t="s">
        <v>494</v>
      </c>
      <c r="B144" t="s">
        <v>1976</v>
      </c>
      <c r="C144" t="s">
        <v>1814</v>
      </c>
      <c r="E144" t="s">
        <v>1915</v>
      </c>
      <c r="F144" t="s">
        <v>357</v>
      </c>
      <c r="G144" t="s">
        <v>2573</v>
      </c>
      <c r="H144">
        <v>2026</v>
      </c>
    </row>
    <row r="145" spans="1:8" x14ac:dyDescent="0.3">
      <c r="A145" t="s">
        <v>498</v>
      </c>
      <c r="B145" t="s">
        <v>1977</v>
      </c>
      <c r="C145" t="s">
        <v>1814</v>
      </c>
      <c r="E145" t="s">
        <v>1915</v>
      </c>
      <c r="F145" t="s">
        <v>357</v>
      </c>
      <c r="G145" t="s">
        <v>3692</v>
      </c>
      <c r="H145">
        <v>2024</v>
      </c>
    </row>
    <row r="146" spans="1:8" x14ac:dyDescent="0.3">
      <c r="A146" t="s">
        <v>501</v>
      </c>
      <c r="B146" t="s">
        <v>1978</v>
      </c>
      <c r="C146" t="s">
        <v>1814</v>
      </c>
      <c r="E146" t="s">
        <v>1915</v>
      </c>
      <c r="F146" t="s">
        <v>357</v>
      </c>
      <c r="G146" t="s">
        <v>1582</v>
      </c>
      <c r="H146">
        <v>2025</v>
      </c>
    </row>
    <row r="147" spans="1:8" x14ac:dyDescent="0.3">
      <c r="A147" t="s">
        <v>505</v>
      </c>
      <c r="B147" t="s">
        <v>1979</v>
      </c>
      <c r="C147" t="s">
        <v>1814</v>
      </c>
      <c r="E147" t="s">
        <v>1917</v>
      </c>
      <c r="F147" t="s">
        <v>365</v>
      </c>
      <c r="G147" t="s">
        <v>5032</v>
      </c>
      <c r="H147">
        <v>2024</v>
      </c>
    </row>
    <row r="148" spans="1:8" x14ac:dyDescent="0.3">
      <c r="A148" t="s">
        <v>509</v>
      </c>
      <c r="B148" t="s">
        <v>1980</v>
      </c>
      <c r="C148" t="s">
        <v>1814</v>
      </c>
      <c r="E148" t="s">
        <v>1919</v>
      </c>
      <c r="F148" t="s">
        <v>1918</v>
      </c>
      <c r="G148" t="s">
        <v>5391</v>
      </c>
      <c r="H148">
        <v>2027</v>
      </c>
    </row>
    <row r="149" spans="1:8" x14ac:dyDescent="0.3">
      <c r="A149" t="s">
        <v>513</v>
      </c>
      <c r="B149" t="s">
        <v>1981</v>
      </c>
      <c r="C149" t="s">
        <v>1814</v>
      </c>
      <c r="E149" t="s">
        <v>1924</v>
      </c>
      <c r="F149" t="s">
        <v>379</v>
      </c>
      <c r="G149" t="s">
        <v>2536</v>
      </c>
      <c r="H149">
        <v>2026</v>
      </c>
    </row>
    <row r="150" spans="1:8" x14ac:dyDescent="0.3">
      <c r="A150" t="s">
        <v>517</v>
      </c>
      <c r="B150" t="s">
        <v>1982</v>
      </c>
      <c r="C150" t="s">
        <v>1814</v>
      </c>
      <c r="E150" t="s">
        <v>1925</v>
      </c>
      <c r="F150" t="s">
        <v>383</v>
      </c>
      <c r="G150" t="s">
        <v>1765</v>
      </c>
      <c r="H150">
        <v>2025</v>
      </c>
    </row>
    <row r="151" spans="1:8" x14ac:dyDescent="0.3">
      <c r="A151" t="s">
        <v>1983</v>
      </c>
      <c r="B151" t="s">
        <v>1984</v>
      </c>
      <c r="C151" t="s">
        <v>1814</v>
      </c>
      <c r="E151" t="s">
        <v>1926</v>
      </c>
      <c r="F151" t="s">
        <v>387</v>
      </c>
      <c r="G151" t="s">
        <v>1584</v>
      </c>
      <c r="H151">
        <v>2025</v>
      </c>
    </row>
    <row r="152" spans="1:8" x14ac:dyDescent="0.3">
      <c r="A152" t="s">
        <v>521</v>
      </c>
      <c r="B152" t="s">
        <v>1985</v>
      </c>
      <c r="C152" t="s">
        <v>1814</v>
      </c>
      <c r="E152" t="s">
        <v>1928</v>
      </c>
      <c r="F152" t="s">
        <v>394</v>
      </c>
      <c r="G152" t="s">
        <v>1647</v>
      </c>
      <c r="H152">
        <v>2026</v>
      </c>
    </row>
    <row r="153" spans="1:8" x14ac:dyDescent="0.3">
      <c r="A153" t="s">
        <v>154</v>
      </c>
      <c r="B153" t="s">
        <v>1986</v>
      </c>
      <c r="C153" t="s">
        <v>1814</v>
      </c>
      <c r="E153" t="s">
        <v>1928</v>
      </c>
      <c r="F153" t="s">
        <v>394</v>
      </c>
      <c r="G153" t="s">
        <v>1724</v>
      </c>
      <c r="H153">
        <v>2026</v>
      </c>
    </row>
    <row r="154" spans="1:8" x14ac:dyDescent="0.3">
      <c r="A154" t="s">
        <v>524</v>
      </c>
      <c r="B154" t="s">
        <v>1987</v>
      </c>
      <c r="C154" t="s">
        <v>1814</v>
      </c>
      <c r="E154" t="s">
        <v>1928</v>
      </c>
      <c r="F154" t="s">
        <v>394</v>
      </c>
      <c r="G154" t="s">
        <v>1503</v>
      </c>
      <c r="H154">
        <v>2025</v>
      </c>
    </row>
    <row r="155" spans="1:8" x14ac:dyDescent="0.3">
      <c r="A155" t="s">
        <v>527</v>
      </c>
      <c r="B155" t="s">
        <v>1988</v>
      </c>
      <c r="C155" t="s">
        <v>1814</v>
      </c>
      <c r="E155" t="s">
        <v>1928</v>
      </c>
      <c r="F155" t="s">
        <v>394</v>
      </c>
      <c r="G155" t="s">
        <v>1647</v>
      </c>
      <c r="H155">
        <v>2025</v>
      </c>
    </row>
    <row r="156" spans="1:8" x14ac:dyDescent="0.3">
      <c r="A156" t="s">
        <v>530</v>
      </c>
      <c r="B156" t="s">
        <v>1989</v>
      </c>
      <c r="C156" t="s">
        <v>1814</v>
      </c>
      <c r="E156" t="s">
        <v>1928</v>
      </c>
      <c r="F156" t="s">
        <v>394</v>
      </c>
      <c r="G156" t="s">
        <v>1655</v>
      </c>
      <c r="H156">
        <v>2026</v>
      </c>
    </row>
    <row r="157" spans="1:8" x14ac:dyDescent="0.3">
      <c r="A157" t="s">
        <v>533</v>
      </c>
      <c r="B157" t="s">
        <v>1321</v>
      </c>
      <c r="C157" t="s">
        <v>1814</v>
      </c>
      <c r="E157" t="s">
        <v>1934</v>
      </c>
      <c r="F157" t="s">
        <v>401</v>
      </c>
      <c r="G157" t="s">
        <v>33666</v>
      </c>
      <c r="H157">
        <v>2026</v>
      </c>
    </row>
    <row r="158" spans="1:8" x14ac:dyDescent="0.3">
      <c r="A158" t="s">
        <v>111</v>
      </c>
      <c r="B158" t="s">
        <v>1274</v>
      </c>
      <c r="C158" t="s">
        <v>1814</v>
      </c>
      <c r="E158" t="s">
        <v>1935</v>
      </c>
      <c r="F158" t="s">
        <v>69</v>
      </c>
      <c r="G158" t="s">
        <v>1566</v>
      </c>
      <c r="H158">
        <v>2027</v>
      </c>
    </row>
    <row r="159" spans="1:8" x14ac:dyDescent="0.3">
      <c r="A159" t="s">
        <v>536</v>
      </c>
      <c r="B159" t="s">
        <v>1278</v>
      </c>
      <c r="C159" t="s">
        <v>1814</v>
      </c>
      <c r="E159" t="s">
        <v>1935</v>
      </c>
      <c r="F159" t="s">
        <v>69</v>
      </c>
      <c r="G159" t="s">
        <v>1566</v>
      </c>
      <c r="H159">
        <v>2026</v>
      </c>
    </row>
    <row r="160" spans="1:8" x14ac:dyDescent="0.3">
      <c r="A160" t="s">
        <v>540</v>
      </c>
      <c r="B160" t="s">
        <v>1990</v>
      </c>
      <c r="C160" t="s">
        <v>1814</v>
      </c>
      <c r="E160" t="s">
        <v>1936</v>
      </c>
      <c r="F160" t="s">
        <v>404</v>
      </c>
      <c r="G160" t="s">
        <v>2687</v>
      </c>
      <c r="H160">
        <v>2025</v>
      </c>
    </row>
    <row r="161" spans="1:8" x14ac:dyDescent="0.3">
      <c r="A161" t="s">
        <v>543</v>
      </c>
      <c r="B161" t="s">
        <v>1991</v>
      </c>
      <c r="C161" t="s">
        <v>1814</v>
      </c>
      <c r="E161" t="s">
        <v>1937</v>
      </c>
      <c r="F161" t="s">
        <v>84</v>
      </c>
      <c r="G161" t="s">
        <v>1523</v>
      </c>
      <c r="H161">
        <v>2025</v>
      </c>
    </row>
    <row r="162" spans="1:8" x14ac:dyDescent="0.3">
      <c r="A162" t="s">
        <v>174</v>
      </c>
      <c r="B162" t="s">
        <v>1992</v>
      </c>
      <c r="C162" t="s">
        <v>1814</v>
      </c>
      <c r="E162" t="s">
        <v>1937</v>
      </c>
      <c r="F162" t="s">
        <v>84</v>
      </c>
      <c r="G162" t="s">
        <v>1523</v>
      </c>
      <c r="H162">
        <v>2025</v>
      </c>
    </row>
    <row r="163" spans="1:8" x14ac:dyDescent="0.3">
      <c r="A163" t="s">
        <v>546</v>
      </c>
      <c r="B163" t="s">
        <v>1993</v>
      </c>
      <c r="C163" t="s">
        <v>1814</v>
      </c>
      <c r="E163" t="s">
        <v>1937</v>
      </c>
      <c r="F163" t="s">
        <v>84</v>
      </c>
      <c r="G163" t="s">
        <v>1684</v>
      </c>
      <c r="H163">
        <v>2026</v>
      </c>
    </row>
    <row r="164" spans="1:8" x14ac:dyDescent="0.3">
      <c r="A164" t="s">
        <v>550</v>
      </c>
      <c r="B164" t="s">
        <v>1994</v>
      </c>
      <c r="C164" t="s">
        <v>1814</v>
      </c>
      <c r="E164" t="s">
        <v>1937</v>
      </c>
      <c r="F164" t="s">
        <v>84</v>
      </c>
      <c r="G164" t="s">
        <v>2615</v>
      </c>
      <c r="H164">
        <v>2026</v>
      </c>
    </row>
    <row r="165" spans="1:8" x14ac:dyDescent="0.3">
      <c r="A165" t="s">
        <v>554</v>
      </c>
      <c r="B165" t="s">
        <v>1995</v>
      </c>
      <c r="C165" t="s">
        <v>1814</v>
      </c>
      <c r="E165" t="s">
        <v>1937</v>
      </c>
      <c r="F165" t="s">
        <v>84</v>
      </c>
      <c r="G165" t="s">
        <v>1583</v>
      </c>
      <c r="H165">
        <v>2026</v>
      </c>
    </row>
    <row r="166" spans="1:8" x14ac:dyDescent="0.3">
      <c r="A166" t="s">
        <v>1996</v>
      </c>
      <c r="B166" t="s">
        <v>1997</v>
      </c>
      <c r="C166" t="s">
        <v>1814</v>
      </c>
      <c r="E166" t="s">
        <v>1937</v>
      </c>
      <c r="F166" t="s">
        <v>84</v>
      </c>
      <c r="G166" t="s">
        <v>5261</v>
      </c>
      <c r="H166">
        <v>2026</v>
      </c>
    </row>
    <row r="167" spans="1:8" x14ac:dyDescent="0.3">
      <c r="A167" t="s">
        <v>558</v>
      </c>
      <c r="B167" t="s">
        <v>1998</v>
      </c>
      <c r="C167" t="s">
        <v>1814</v>
      </c>
      <c r="E167" t="s">
        <v>1937</v>
      </c>
      <c r="F167" t="s">
        <v>84</v>
      </c>
      <c r="G167" t="s">
        <v>1490</v>
      </c>
      <c r="H167">
        <v>2026</v>
      </c>
    </row>
    <row r="168" spans="1:8" x14ac:dyDescent="0.3">
      <c r="A168" t="s">
        <v>1999</v>
      </c>
      <c r="B168" t="s">
        <v>2000</v>
      </c>
      <c r="C168" t="s">
        <v>1814</v>
      </c>
      <c r="E168" t="s">
        <v>1937</v>
      </c>
      <c r="F168" t="s">
        <v>84</v>
      </c>
      <c r="G168" t="s">
        <v>1777</v>
      </c>
      <c r="H168">
        <v>2026</v>
      </c>
    </row>
    <row r="169" spans="1:8" x14ac:dyDescent="0.3">
      <c r="A169" t="s">
        <v>2001</v>
      </c>
      <c r="B169" t="s">
        <v>2002</v>
      </c>
      <c r="C169" t="s">
        <v>1814</v>
      </c>
      <c r="E169" t="s">
        <v>1942</v>
      </c>
      <c r="F169" t="s">
        <v>1941</v>
      </c>
      <c r="G169" t="s">
        <v>1554</v>
      </c>
      <c r="H169">
        <v>2025</v>
      </c>
    </row>
    <row r="170" spans="1:8" x14ac:dyDescent="0.3">
      <c r="A170" t="s">
        <v>562</v>
      </c>
      <c r="B170" t="s">
        <v>2003</v>
      </c>
      <c r="C170" t="s">
        <v>1814</v>
      </c>
      <c r="E170" t="s">
        <v>1942</v>
      </c>
      <c r="F170" t="s">
        <v>1941</v>
      </c>
      <c r="G170" t="s">
        <v>1642</v>
      </c>
      <c r="H170">
        <v>2025</v>
      </c>
    </row>
    <row r="171" spans="1:8" x14ac:dyDescent="0.3">
      <c r="A171" t="s">
        <v>566</v>
      </c>
      <c r="B171" t="s">
        <v>2004</v>
      </c>
      <c r="C171" t="s">
        <v>1814</v>
      </c>
      <c r="E171" t="s">
        <v>1942</v>
      </c>
      <c r="F171" t="s">
        <v>1941</v>
      </c>
      <c r="G171" t="s">
        <v>1686</v>
      </c>
      <c r="H171">
        <v>2026</v>
      </c>
    </row>
    <row r="172" spans="1:8" x14ac:dyDescent="0.3">
      <c r="A172" t="s">
        <v>570</v>
      </c>
      <c r="B172" t="s">
        <v>2005</v>
      </c>
      <c r="C172" t="s">
        <v>1814</v>
      </c>
      <c r="E172" t="s">
        <v>1943</v>
      </c>
      <c r="F172" t="s">
        <v>412</v>
      </c>
      <c r="G172" t="s">
        <v>4571</v>
      </c>
      <c r="H172">
        <v>2026</v>
      </c>
    </row>
    <row r="173" spans="1:8" x14ac:dyDescent="0.3">
      <c r="A173" t="s">
        <v>574</v>
      </c>
      <c r="B173" t="s">
        <v>2006</v>
      </c>
      <c r="C173" t="s">
        <v>1814</v>
      </c>
      <c r="E173" t="s">
        <v>1943</v>
      </c>
      <c r="F173" t="s">
        <v>412</v>
      </c>
      <c r="G173" t="s">
        <v>1587</v>
      </c>
      <c r="H173">
        <v>2025</v>
      </c>
    </row>
    <row r="174" spans="1:8" x14ac:dyDescent="0.3">
      <c r="A174" t="s">
        <v>577</v>
      </c>
      <c r="B174" t="s">
        <v>2007</v>
      </c>
      <c r="C174" t="s">
        <v>1814</v>
      </c>
      <c r="E174" t="s">
        <v>1944</v>
      </c>
      <c r="F174" t="s">
        <v>416</v>
      </c>
      <c r="G174" t="s">
        <v>5298</v>
      </c>
      <c r="H174">
        <v>2026</v>
      </c>
    </row>
    <row r="175" spans="1:8" x14ac:dyDescent="0.3">
      <c r="A175" t="s">
        <v>581</v>
      </c>
      <c r="B175" t="s">
        <v>2008</v>
      </c>
      <c r="C175" t="s">
        <v>1814</v>
      </c>
      <c r="E175" t="s">
        <v>1944</v>
      </c>
      <c r="F175" t="s">
        <v>416</v>
      </c>
      <c r="G175" t="s">
        <v>2645</v>
      </c>
      <c r="H175">
        <v>2026</v>
      </c>
    </row>
    <row r="176" spans="1:8" x14ac:dyDescent="0.3">
      <c r="A176" t="s">
        <v>2009</v>
      </c>
      <c r="B176" t="s">
        <v>2010</v>
      </c>
      <c r="C176" t="s">
        <v>1814</v>
      </c>
      <c r="E176" t="s">
        <v>1945</v>
      </c>
      <c r="F176" t="s">
        <v>420</v>
      </c>
      <c r="G176" t="s">
        <v>1513</v>
      </c>
      <c r="H176">
        <v>2025</v>
      </c>
    </row>
    <row r="177" spans="1:8" x14ac:dyDescent="0.3">
      <c r="A177" t="s">
        <v>584</v>
      </c>
      <c r="B177" t="s">
        <v>2011</v>
      </c>
      <c r="C177" t="s">
        <v>1814</v>
      </c>
      <c r="E177" t="s">
        <v>1945</v>
      </c>
      <c r="F177" t="s">
        <v>420</v>
      </c>
      <c r="G177" t="s">
        <v>2623</v>
      </c>
      <c r="H177">
        <v>2026</v>
      </c>
    </row>
    <row r="178" spans="1:8" x14ac:dyDescent="0.3">
      <c r="A178" t="s">
        <v>2012</v>
      </c>
      <c r="B178" t="s">
        <v>2013</v>
      </c>
      <c r="C178" t="s">
        <v>1814</v>
      </c>
      <c r="E178" t="s">
        <v>1313</v>
      </c>
      <c r="F178" t="s">
        <v>1312</v>
      </c>
      <c r="G178" t="s">
        <v>3903</v>
      </c>
      <c r="H178">
        <v>2026</v>
      </c>
    </row>
    <row r="179" spans="1:8" x14ac:dyDescent="0.3">
      <c r="A179" t="s">
        <v>586</v>
      </c>
      <c r="B179" t="s">
        <v>1272</v>
      </c>
      <c r="C179" t="s">
        <v>1814</v>
      </c>
      <c r="E179" t="s">
        <v>1317</v>
      </c>
      <c r="F179" t="s">
        <v>1316</v>
      </c>
      <c r="G179" t="s">
        <v>33667</v>
      </c>
      <c r="H179">
        <v>2027</v>
      </c>
    </row>
    <row r="180" spans="1:8" x14ac:dyDescent="0.3">
      <c r="A180" t="s">
        <v>589</v>
      </c>
      <c r="B180" t="s">
        <v>2014</v>
      </c>
      <c r="C180" t="s">
        <v>1814</v>
      </c>
      <c r="E180" t="s">
        <v>1317</v>
      </c>
      <c r="F180" t="s">
        <v>1316</v>
      </c>
      <c r="G180" t="s">
        <v>3618</v>
      </c>
      <c r="H180">
        <v>2026</v>
      </c>
    </row>
    <row r="181" spans="1:8" x14ac:dyDescent="0.3">
      <c r="A181" t="s">
        <v>593</v>
      </c>
      <c r="B181" t="s">
        <v>2015</v>
      </c>
      <c r="C181" t="s">
        <v>1814</v>
      </c>
      <c r="E181" t="s">
        <v>1317</v>
      </c>
      <c r="F181" t="s">
        <v>1316</v>
      </c>
      <c r="G181" t="s">
        <v>4142</v>
      </c>
      <c r="H181">
        <v>2025</v>
      </c>
    </row>
    <row r="182" spans="1:8" x14ac:dyDescent="0.3">
      <c r="A182" t="s">
        <v>2016</v>
      </c>
      <c r="B182" t="s">
        <v>2017</v>
      </c>
      <c r="C182" t="s">
        <v>1814</v>
      </c>
      <c r="E182" t="s">
        <v>1317</v>
      </c>
      <c r="F182" t="s">
        <v>1316</v>
      </c>
      <c r="G182" t="s">
        <v>2623</v>
      </c>
      <c r="H182">
        <v>2026</v>
      </c>
    </row>
    <row r="183" spans="1:8" x14ac:dyDescent="0.3">
      <c r="A183" t="s">
        <v>596</v>
      </c>
      <c r="B183" t="s">
        <v>2018</v>
      </c>
      <c r="C183" t="s">
        <v>1814</v>
      </c>
      <c r="E183" t="s">
        <v>1947</v>
      </c>
      <c r="F183" t="s">
        <v>1946</v>
      </c>
      <c r="G183" t="s">
        <v>33668</v>
      </c>
      <c r="H183">
        <v>2024</v>
      </c>
    </row>
    <row r="184" spans="1:8" x14ac:dyDescent="0.3">
      <c r="A184" t="s">
        <v>2019</v>
      </c>
      <c r="B184" t="s">
        <v>2020</v>
      </c>
      <c r="C184" t="s">
        <v>1814</v>
      </c>
      <c r="E184" t="s">
        <v>1947</v>
      </c>
      <c r="F184" t="s">
        <v>1946</v>
      </c>
      <c r="G184" t="s">
        <v>5507</v>
      </c>
      <c r="H184">
        <v>2026</v>
      </c>
    </row>
    <row r="185" spans="1:8" x14ac:dyDescent="0.3">
      <c r="A185" t="s">
        <v>2021</v>
      </c>
      <c r="B185" t="s">
        <v>2022</v>
      </c>
      <c r="C185" t="s">
        <v>1814</v>
      </c>
      <c r="E185" t="s">
        <v>1947</v>
      </c>
      <c r="F185" t="s">
        <v>1946</v>
      </c>
      <c r="G185" t="s">
        <v>33669</v>
      </c>
      <c r="H185">
        <v>2024</v>
      </c>
    </row>
    <row r="186" spans="1:8" x14ac:dyDescent="0.3">
      <c r="A186" t="s">
        <v>600</v>
      </c>
      <c r="B186" t="s">
        <v>2023</v>
      </c>
      <c r="C186" t="s">
        <v>1814</v>
      </c>
      <c r="E186" t="s">
        <v>1947</v>
      </c>
      <c r="F186" t="s">
        <v>1946</v>
      </c>
      <c r="G186" t="s">
        <v>33670</v>
      </c>
      <c r="H186">
        <v>2026</v>
      </c>
    </row>
    <row r="187" spans="1:8" x14ac:dyDescent="0.3">
      <c r="A187" t="s">
        <v>604</v>
      </c>
      <c r="B187" t="s">
        <v>2024</v>
      </c>
      <c r="C187" t="s">
        <v>1814</v>
      </c>
      <c r="E187" t="s">
        <v>1949</v>
      </c>
      <c r="F187" t="s">
        <v>1948</v>
      </c>
      <c r="G187" t="s">
        <v>3911</v>
      </c>
      <c r="H187">
        <v>2027</v>
      </c>
    </row>
    <row r="188" spans="1:8" x14ac:dyDescent="0.3">
      <c r="A188" t="s">
        <v>608</v>
      </c>
      <c r="B188" t="s">
        <v>1323</v>
      </c>
      <c r="C188" t="s">
        <v>1814</v>
      </c>
      <c r="E188" t="s">
        <v>1949</v>
      </c>
      <c r="F188" t="s">
        <v>1948</v>
      </c>
      <c r="G188" t="s">
        <v>3921</v>
      </c>
      <c r="H188">
        <v>2027</v>
      </c>
    </row>
    <row r="189" spans="1:8" x14ac:dyDescent="0.3">
      <c r="A189" t="s">
        <v>612</v>
      </c>
      <c r="B189" t="s">
        <v>1324</v>
      </c>
      <c r="C189" t="s">
        <v>1814</v>
      </c>
      <c r="E189" t="s">
        <v>1952</v>
      </c>
      <c r="F189" t="s">
        <v>432</v>
      </c>
      <c r="G189" t="s">
        <v>1523</v>
      </c>
      <c r="H189">
        <v>2025</v>
      </c>
    </row>
    <row r="190" spans="1:8" x14ac:dyDescent="0.3">
      <c r="A190" t="s">
        <v>615</v>
      </c>
      <c r="B190" t="s">
        <v>1325</v>
      </c>
      <c r="C190" t="s">
        <v>1814</v>
      </c>
      <c r="E190" t="s">
        <v>1955</v>
      </c>
      <c r="F190" t="s">
        <v>1954</v>
      </c>
      <c r="G190" t="s">
        <v>4230</v>
      </c>
      <c r="H190">
        <v>2024</v>
      </c>
    </row>
    <row r="191" spans="1:8" x14ac:dyDescent="0.3">
      <c r="A191" t="s">
        <v>617</v>
      </c>
      <c r="B191" t="s">
        <v>1326</v>
      </c>
      <c r="C191" t="s">
        <v>1814</v>
      </c>
      <c r="E191" t="s">
        <v>1960</v>
      </c>
      <c r="F191" t="s">
        <v>1959</v>
      </c>
      <c r="G191" t="s">
        <v>3946</v>
      </c>
      <c r="H191">
        <v>2027</v>
      </c>
    </row>
    <row r="192" spans="1:8" x14ac:dyDescent="0.3">
      <c r="A192" t="s">
        <v>621</v>
      </c>
      <c r="B192" t="s">
        <v>2025</v>
      </c>
      <c r="C192" t="s">
        <v>1814</v>
      </c>
      <c r="E192" t="s">
        <v>1960</v>
      </c>
      <c r="F192" t="s">
        <v>1959</v>
      </c>
      <c r="G192" t="s">
        <v>3946</v>
      </c>
      <c r="H192">
        <v>2026</v>
      </c>
    </row>
    <row r="193" spans="1:8" x14ac:dyDescent="0.3">
      <c r="A193" t="s">
        <v>625</v>
      </c>
      <c r="B193" t="s">
        <v>2026</v>
      </c>
      <c r="C193" t="s">
        <v>1814</v>
      </c>
      <c r="E193" t="s">
        <v>1961</v>
      </c>
      <c r="F193" t="s">
        <v>95</v>
      </c>
      <c r="G193" t="s">
        <v>33671</v>
      </c>
      <c r="H193">
        <v>2026</v>
      </c>
    </row>
    <row r="194" spans="1:8" x14ac:dyDescent="0.3">
      <c r="A194" t="s">
        <v>629</v>
      </c>
      <c r="B194" t="s">
        <v>2027</v>
      </c>
      <c r="C194" t="s">
        <v>1814</v>
      </c>
      <c r="E194" t="s">
        <v>1961</v>
      </c>
      <c r="F194" t="s">
        <v>95</v>
      </c>
      <c r="G194" t="s">
        <v>1741</v>
      </c>
      <c r="H194">
        <v>2025</v>
      </c>
    </row>
    <row r="195" spans="1:8" x14ac:dyDescent="0.3">
      <c r="A195" t="s">
        <v>633</v>
      </c>
      <c r="B195" t="s">
        <v>2028</v>
      </c>
      <c r="C195" t="s">
        <v>1814</v>
      </c>
      <c r="E195" t="s">
        <v>1961</v>
      </c>
      <c r="F195" t="s">
        <v>95</v>
      </c>
      <c r="G195" t="s">
        <v>5127</v>
      </c>
      <c r="H195">
        <v>2024</v>
      </c>
    </row>
    <row r="196" spans="1:8" x14ac:dyDescent="0.3">
      <c r="A196" t="s">
        <v>637</v>
      </c>
      <c r="B196" t="s">
        <v>2029</v>
      </c>
      <c r="C196" t="s">
        <v>1814</v>
      </c>
      <c r="E196" t="s">
        <v>1961</v>
      </c>
      <c r="F196" t="s">
        <v>95</v>
      </c>
      <c r="G196" t="s">
        <v>33672</v>
      </c>
      <c r="H196">
        <v>2024</v>
      </c>
    </row>
    <row r="197" spans="1:8" x14ac:dyDescent="0.3">
      <c r="A197" t="s">
        <v>641</v>
      </c>
      <c r="B197" t="s">
        <v>2030</v>
      </c>
      <c r="C197" t="s">
        <v>1814</v>
      </c>
      <c r="E197" t="s">
        <v>1961</v>
      </c>
      <c r="F197" t="s">
        <v>95</v>
      </c>
      <c r="G197" t="s">
        <v>1512</v>
      </c>
      <c r="H197">
        <v>2025</v>
      </c>
    </row>
    <row r="198" spans="1:8" x14ac:dyDescent="0.3">
      <c r="A198" t="s">
        <v>645</v>
      </c>
      <c r="B198" t="s">
        <v>2031</v>
      </c>
      <c r="C198" t="s">
        <v>1814</v>
      </c>
      <c r="E198" t="s">
        <v>1961</v>
      </c>
      <c r="F198" t="s">
        <v>95</v>
      </c>
      <c r="G198" t="s">
        <v>1558</v>
      </c>
      <c r="H198">
        <v>2025</v>
      </c>
    </row>
    <row r="199" spans="1:8" x14ac:dyDescent="0.3">
      <c r="A199" t="s">
        <v>127</v>
      </c>
      <c r="B199" t="s">
        <v>2032</v>
      </c>
      <c r="C199" t="s">
        <v>1814</v>
      </c>
      <c r="E199" t="s">
        <v>1961</v>
      </c>
      <c r="F199" t="s">
        <v>95</v>
      </c>
      <c r="G199" t="s">
        <v>1766</v>
      </c>
      <c r="H199">
        <v>2025</v>
      </c>
    </row>
    <row r="200" spans="1:8" x14ac:dyDescent="0.3">
      <c r="A200" t="s">
        <v>649</v>
      </c>
      <c r="B200" t="s">
        <v>2033</v>
      </c>
      <c r="C200" t="s">
        <v>1814</v>
      </c>
      <c r="E200" t="s">
        <v>1961</v>
      </c>
      <c r="F200" t="s">
        <v>95</v>
      </c>
      <c r="G200" t="s">
        <v>2672</v>
      </c>
      <c r="H200">
        <v>2025</v>
      </c>
    </row>
    <row r="201" spans="1:8" x14ac:dyDescent="0.3">
      <c r="A201" t="s">
        <v>653</v>
      </c>
      <c r="B201" t="s">
        <v>2034</v>
      </c>
      <c r="C201" t="s">
        <v>1814</v>
      </c>
      <c r="E201" t="s">
        <v>1961</v>
      </c>
      <c r="F201" t="s">
        <v>95</v>
      </c>
      <c r="G201" t="s">
        <v>1508</v>
      </c>
      <c r="H201">
        <v>2025</v>
      </c>
    </row>
    <row r="202" spans="1:8" x14ac:dyDescent="0.3">
      <c r="A202" t="s">
        <v>657</v>
      </c>
      <c r="B202" t="s">
        <v>2035</v>
      </c>
      <c r="C202" t="s">
        <v>1814</v>
      </c>
      <c r="E202" t="s">
        <v>1961</v>
      </c>
      <c r="F202" t="s">
        <v>95</v>
      </c>
      <c r="G202" t="s">
        <v>1677</v>
      </c>
      <c r="H202">
        <v>2025</v>
      </c>
    </row>
    <row r="203" spans="1:8" x14ac:dyDescent="0.3">
      <c r="A203" t="s">
        <v>661</v>
      </c>
      <c r="B203" t="s">
        <v>2036</v>
      </c>
      <c r="C203" t="s">
        <v>1814</v>
      </c>
      <c r="E203" t="s">
        <v>1961</v>
      </c>
      <c r="F203" t="s">
        <v>95</v>
      </c>
      <c r="G203" t="s">
        <v>1634</v>
      </c>
      <c r="H203">
        <v>2025</v>
      </c>
    </row>
    <row r="204" spans="1:8" x14ac:dyDescent="0.3">
      <c r="A204" t="s">
        <v>664</v>
      </c>
      <c r="B204" t="s">
        <v>1327</v>
      </c>
      <c r="C204" t="s">
        <v>1814</v>
      </c>
      <c r="E204" t="s">
        <v>1961</v>
      </c>
      <c r="F204" t="s">
        <v>95</v>
      </c>
      <c r="G204" t="s">
        <v>1784</v>
      </c>
      <c r="H204">
        <v>2026</v>
      </c>
    </row>
    <row r="205" spans="1:8" x14ac:dyDescent="0.3">
      <c r="A205" t="s">
        <v>667</v>
      </c>
      <c r="B205" t="s">
        <v>2037</v>
      </c>
      <c r="C205" t="s">
        <v>1814</v>
      </c>
      <c r="E205" t="s">
        <v>1962</v>
      </c>
      <c r="F205" t="s">
        <v>103</v>
      </c>
      <c r="G205" t="s">
        <v>1708</v>
      </c>
      <c r="H205">
        <v>2025</v>
      </c>
    </row>
    <row r="206" spans="1:8" x14ac:dyDescent="0.3">
      <c r="A206" t="s">
        <v>671</v>
      </c>
      <c r="B206" t="s">
        <v>2038</v>
      </c>
      <c r="C206" t="s">
        <v>1814</v>
      </c>
      <c r="E206" t="s">
        <v>1962</v>
      </c>
      <c r="F206" t="s">
        <v>103</v>
      </c>
      <c r="G206" t="s">
        <v>1753</v>
      </c>
      <c r="H206">
        <v>2026</v>
      </c>
    </row>
    <row r="207" spans="1:8" x14ac:dyDescent="0.3">
      <c r="A207" t="s">
        <v>675</v>
      </c>
      <c r="B207" t="s">
        <v>2039</v>
      </c>
      <c r="C207" t="s">
        <v>1814</v>
      </c>
      <c r="E207" t="s">
        <v>1962</v>
      </c>
      <c r="F207" t="s">
        <v>103</v>
      </c>
      <c r="G207" t="s">
        <v>1507</v>
      </c>
      <c r="H207">
        <v>2026</v>
      </c>
    </row>
    <row r="208" spans="1:8" x14ac:dyDescent="0.3">
      <c r="A208" t="s">
        <v>679</v>
      </c>
      <c r="B208" t="s">
        <v>2040</v>
      </c>
      <c r="C208" t="s">
        <v>1814</v>
      </c>
      <c r="E208" t="s">
        <v>1962</v>
      </c>
      <c r="F208" t="s">
        <v>103</v>
      </c>
      <c r="G208" t="s">
        <v>1789</v>
      </c>
      <c r="H208">
        <v>2026</v>
      </c>
    </row>
    <row r="209" spans="1:8" x14ac:dyDescent="0.3">
      <c r="A209" t="s">
        <v>683</v>
      </c>
      <c r="B209" t="s">
        <v>2041</v>
      </c>
      <c r="C209" t="s">
        <v>1814</v>
      </c>
      <c r="E209" t="s">
        <v>1964</v>
      </c>
      <c r="F209" t="s">
        <v>458</v>
      </c>
      <c r="G209" t="s">
        <v>1571</v>
      </c>
      <c r="H209">
        <v>2025</v>
      </c>
    </row>
    <row r="210" spans="1:8" x14ac:dyDescent="0.3">
      <c r="A210" t="s">
        <v>687</v>
      </c>
      <c r="B210" t="s">
        <v>2042</v>
      </c>
      <c r="C210" t="s">
        <v>1814</v>
      </c>
      <c r="E210" t="s">
        <v>1964</v>
      </c>
      <c r="F210" t="s">
        <v>458</v>
      </c>
      <c r="G210" t="s">
        <v>1799</v>
      </c>
      <c r="H210">
        <v>2026</v>
      </c>
    </row>
    <row r="211" spans="1:8" x14ac:dyDescent="0.3">
      <c r="A211" t="s">
        <v>690</v>
      </c>
      <c r="B211" t="s">
        <v>2043</v>
      </c>
      <c r="C211" t="s">
        <v>1814</v>
      </c>
      <c r="E211" t="s">
        <v>1965</v>
      </c>
      <c r="F211" t="s">
        <v>465</v>
      </c>
      <c r="G211" t="s">
        <v>4620</v>
      </c>
      <c r="H211">
        <v>2024</v>
      </c>
    </row>
    <row r="212" spans="1:8" x14ac:dyDescent="0.3">
      <c r="A212" t="s">
        <v>693</v>
      </c>
      <c r="B212" t="s">
        <v>2044</v>
      </c>
      <c r="C212" t="s">
        <v>1814</v>
      </c>
      <c r="E212" t="s">
        <v>1965</v>
      </c>
      <c r="F212" t="s">
        <v>465</v>
      </c>
      <c r="G212" t="s">
        <v>1713</v>
      </c>
      <c r="H212">
        <v>2025</v>
      </c>
    </row>
    <row r="213" spans="1:8" x14ac:dyDescent="0.3">
      <c r="A213" t="s">
        <v>2045</v>
      </c>
      <c r="B213" t="s">
        <v>2046</v>
      </c>
      <c r="C213" t="s">
        <v>1814</v>
      </c>
      <c r="E213" t="s">
        <v>1965</v>
      </c>
      <c r="F213" t="s">
        <v>465</v>
      </c>
      <c r="G213" t="s">
        <v>1671</v>
      </c>
      <c r="H213">
        <v>2026</v>
      </c>
    </row>
    <row r="214" spans="1:8" x14ac:dyDescent="0.3">
      <c r="A214" t="s">
        <v>696</v>
      </c>
      <c r="B214" t="s">
        <v>2047</v>
      </c>
      <c r="C214" t="s">
        <v>1814</v>
      </c>
      <c r="E214" t="s">
        <v>1966</v>
      </c>
      <c r="F214" t="s">
        <v>469</v>
      </c>
      <c r="G214" t="s">
        <v>4510</v>
      </c>
      <c r="H214">
        <v>2024</v>
      </c>
    </row>
    <row r="215" spans="1:8" x14ac:dyDescent="0.3">
      <c r="A215" t="s">
        <v>699</v>
      </c>
      <c r="B215" t="s">
        <v>2048</v>
      </c>
      <c r="C215" t="s">
        <v>1814</v>
      </c>
      <c r="E215" t="s">
        <v>1966</v>
      </c>
      <c r="F215" t="s">
        <v>469</v>
      </c>
      <c r="G215" t="s">
        <v>1544</v>
      </c>
      <c r="H215">
        <v>2025</v>
      </c>
    </row>
    <row r="216" spans="1:8" x14ac:dyDescent="0.3">
      <c r="A216" t="s">
        <v>702</v>
      </c>
      <c r="B216" t="s">
        <v>2049</v>
      </c>
      <c r="C216" t="s">
        <v>1814</v>
      </c>
      <c r="E216" t="s">
        <v>1966</v>
      </c>
      <c r="F216" t="s">
        <v>469</v>
      </c>
      <c r="G216" t="s">
        <v>1796</v>
      </c>
      <c r="H216">
        <v>2026</v>
      </c>
    </row>
    <row r="217" spans="1:8" x14ac:dyDescent="0.3">
      <c r="A217" t="s">
        <v>2050</v>
      </c>
      <c r="B217" t="s">
        <v>2051</v>
      </c>
      <c r="C217" t="s">
        <v>1814</v>
      </c>
      <c r="E217" t="s">
        <v>1966</v>
      </c>
      <c r="F217" t="s">
        <v>469</v>
      </c>
      <c r="G217" t="s">
        <v>2618</v>
      </c>
      <c r="H217">
        <v>2026</v>
      </c>
    </row>
    <row r="218" spans="1:8" x14ac:dyDescent="0.3">
      <c r="A218" t="s">
        <v>705</v>
      </c>
      <c r="B218" t="s">
        <v>2052</v>
      </c>
      <c r="C218" t="s">
        <v>1814</v>
      </c>
      <c r="E218" t="s">
        <v>1971</v>
      </c>
      <c r="F218" t="s">
        <v>479</v>
      </c>
      <c r="G218" t="s">
        <v>2619</v>
      </c>
      <c r="H218">
        <v>2026</v>
      </c>
    </row>
    <row r="219" spans="1:8" x14ac:dyDescent="0.3">
      <c r="A219" t="s">
        <v>708</v>
      </c>
      <c r="B219" t="s">
        <v>2053</v>
      </c>
      <c r="C219" t="s">
        <v>1814</v>
      </c>
      <c r="E219" t="s">
        <v>1973</v>
      </c>
      <c r="F219" t="s">
        <v>486</v>
      </c>
      <c r="G219" t="s">
        <v>1602</v>
      </c>
      <c r="H219">
        <v>2025</v>
      </c>
    </row>
    <row r="220" spans="1:8" x14ac:dyDescent="0.3">
      <c r="A220" t="s">
        <v>712</v>
      </c>
      <c r="B220" t="s">
        <v>2054</v>
      </c>
      <c r="C220" t="s">
        <v>1814</v>
      </c>
      <c r="E220" t="s">
        <v>1974</v>
      </c>
      <c r="F220" t="s">
        <v>131</v>
      </c>
      <c r="G220" t="s">
        <v>4414</v>
      </c>
      <c r="H220">
        <v>2024</v>
      </c>
    </row>
    <row r="221" spans="1:8" x14ac:dyDescent="0.3">
      <c r="A221" t="s">
        <v>716</v>
      </c>
      <c r="B221" t="s">
        <v>2055</v>
      </c>
      <c r="C221" t="s">
        <v>1814</v>
      </c>
      <c r="E221" t="s">
        <v>1975</v>
      </c>
      <c r="F221" t="s">
        <v>490</v>
      </c>
      <c r="G221" t="s">
        <v>33673</v>
      </c>
      <c r="H221">
        <v>2026</v>
      </c>
    </row>
    <row r="222" spans="1:8" x14ac:dyDescent="0.3">
      <c r="A222" t="s">
        <v>719</v>
      </c>
      <c r="B222" t="s">
        <v>2056</v>
      </c>
      <c r="C222" t="s">
        <v>1814</v>
      </c>
      <c r="E222" t="s">
        <v>1975</v>
      </c>
      <c r="F222" t="s">
        <v>490</v>
      </c>
      <c r="G222" t="s">
        <v>1739</v>
      </c>
      <c r="H222">
        <v>2025</v>
      </c>
    </row>
    <row r="223" spans="1:8" x14ac:dyDescent="0.3">
      <c r="A223" t="s">
        <v>723</v>
      </c>
      <c r="B223" t="s">
        <v>2057</v>
      </c>
      <c r="C223" t="s">
        <v>1814</v>
      </c>
      <c r="E223" t="s">
        <v>1976</v>
      </c>
      <c r="F223" t="s">
        <v>494</v>
      </c>
      <c r="G223" t="s">
        <v>1786</v>
      </c>
      <c r="H223">
        <v>2026</v>
      </c>
    </row>
    <row r="224" spans="1:8" x14ac:dyDescent="0.3">
      <c r="A224" t="s">
        <v>76</v>
      </c>
      <c r="B224" t="s">
        <v>2058</v>
      </c>
      <c r="C224" t="s">
        <v>1814</v>
      </c>
      <c r="E224" t="s">
        <v>1976</v>
      </c>
      <c r="F224" t="s">
        <v>494</v>
      </c>
      <c r="G224" t="s">
        <v>1680</v>
      </c>
      <c r="H224">
        <v>2025</v>
      </c>
    </row>
    <row r="225" spans="1:8" x14ac:dyDescent="0.3">
      <c r="A225" t="s">
        <v>2059</v>
      </c>
      <c r="B225" t="s">
        <v>2060</v>
      </c>
      <c r="C225" t="s">
        <v>1814</v>
      </c>
      <c r="E225" t="s">
        <v>1976</v>
      </c>
      <c r="F225" t="s">
        <v>494</v>
      </c>
      <c r="G225" t="s">
        <v>1536</v>
      </c>
      <c r="H225">
        <v>2025</v>
      </c>
    </row>
    <row r="226" spans="1:8" x14ac:dyDescent="0.3">
      <c r="A226" t="s">
        <v>727</v>
      </c>
      <c r="B226" t="s">
        <v>2061</v>
      </c>
      <c r="C226" t="s">
        <v>1814</v>
      </c>
      <c r="E226" t="s">
        <v>1979</v>
      </c>
      <c r="F226" t="s">
        <v>505</v>
      </c>
      <c r="G226" t="s">
        <v>1782</v>
      </c>
      <c r="H226">
        <v>2026</v>
      </c>
    </row>
    <row r="227" spans="1:8" x14ac:dyDescent="0.3">
      <c r="A227" t="s">
        <v>730</v>
      </c>
      <c r="B227" t="s">
        <v>2062</v>
      </c>
      <c r="C227" t="s">
        <v>1814</v>
      </c>
      <c r="E227" t="s">
        <v>1979</v>
      </c>
      <c r="F227" t="s">
        <v>505</v>
      </c>
      <c r="G227" t="s">
        <v>2620</v>
      </c>
      <c r="H227">
        <v>2026</v>
      </c>
    </row>
    <row r="228" spans="1:8" x14ac:dyDescent="0.3">
      <c r="A228" t="s">
        <v>733</v>
      </c>
      <c r="B228" t="s">
        <v>2063</v>
      </c>
      <c r="C228" t="s">
        <v>1814</v>
      </c>
      <c r="E228" t="s">
        <v>33674</v>
      </c>
      <c r="F228" t="s">
        <v>530</v>
      </c>
      <c r="G228" t="s">
        <v>33675</v>
      </c>
      <c r="H228">
        <v>2026</v>
      </c>
    </row>
    <row r="229" spans="1:8" x14ac:dyDescent="0.3">
      <c r="A229" t="s">
        <v>735</v>
      </c>
      <c r="B229" t="s">
        <v>2064</v>
      </c>
      <c r="C229" t="s">
        <v>1814</v>
      </c>
      <c r="E229" t="s">
        <v>1278</v>
      </c>
      <c r="F229" t="s">
        <v>536</v>
      </c>
      <c r="G229" t="s">
        <v>1279</v>
      </c>
      <c r="H229">
        <v>2026</v>
      </c>
    </row>
    <row r="230" spans="1:8" x14ac:dyDescent="0.3">
      <c r="A230" t="s">
        <v>737</v>
      </c>
      <c r="B230" t="s">
        <v>2065</v>
      </c>
      <c r="C230" t="s">
        <v>1814</v>
      </c>
      <c r="E230" t="s">
        <v>33676</v>
      </c>
      <c r="F230" t="s">
        <v>162</v>
      </c>
      <c r="G230" t="s">
        <v>1794</v>
      </c>
      <c r="H230">
        <v>2026</v>
      </c>
    </row>
    <row r="231" spans="1:8" x14ac:dyDescent="0.3">
      <c r="A231" t="s">
        <v>2066</v>
      </c>
      <c r="B231" t="s">
        <v>2067</v>
      </c>
      <c r="C231" t="s">
        <v>1814</v>
      </c>
      <c r="E231" t="s">
        <v>1990</v>
      </c>
      <c r="F231" t="s">
        <v>540</v>
      </c>
      <c r="G231" t="s">
        <v>1591</v>
      </c>
      <c r="H231">
        <v>2025</v>
      </c>
    </row>
    <row r="232" spans="1:8" x14ac:dyDescent="0.3">
      <c r="A232" t="s">
        <v>99</v>
      </c>
      <c r="B232" t="s">
        <v>2068</v>
      </c>
      <c r="C232" t="s">
        <v>1814</v>
      </c>
      <c r="E232" t="s">
        <v>1992</v>
      </c>
      <c r="F232" t="s">
        <v>174</v>
      </c>
      <c r="G232" t="s">
        <v>1547</v>
      </c>
      <c r="H232">
        <v>2025</v>
      </c>
    </row>
    <row r="233" spans="1:8" x14ac:dyDescent="0.3">
      <c r="A233" t="s">
        <v>740</v>
      </c>
      <c r="B233" t="s">
        <v>2069</v>
      </c>
      <c r="C233" t="s">
        <v>1814</v>
      </c>
      <c r="E233" t="s">
        <v>1992</v>
      </c>
      <c r="F233" t="s">
        <v>174</v>
      </c>
      <c r="G233" t="s">
        <v>4086</v>
      </c>
      <c r="H233">
        <v>2024</v>
      </c>
    </row>
    <row r="234" spans="1:8" x14ac:dyDescent="0.3">
      <c r="A234" t="s">
        <v>743</v>
      </c>
      <c r="B234" t="s">
        <v>2070</v>
      </c>
      <c r="C234" t="s">
        <v>1814</v>
      </c>
      <c r="E234" t="s">
        <v>1992</v>
      </c>
      <c r="F234" t="s">
        <v>174</v>
      </c>
      <c r="G234" t="s">
        <v>1543</v>
      </c>
      <c r="H234">
        <v>2026</v>
      </c>
    </row>
    <row r="235" spans="1:8" x14ac:dyDescent="0.3">
      <c r="A235" t="s">
        <v>746</v>
      </c>
      <c r="B235" t="s">
        <v>2071</v>
      </c>
      <c r="C235" t="s">
        <v>1814</v>
      </c>
      <c r="E235" t="s">
        <v>1993</v>
      </c>
      <c r="F235" t="s">
        <v>546</v>
      </c>
      <c r="G235" t="s">
        <v>1543</v>
      </c>
      <c r="H235">
        <v>2026</v>
      </c>
    </row>
    <row r="236" spans="1:8" x14ac:dyDescent="0.3">
      <c r="A236" t="s">
        <v>749</v>
      </c>
      <c r="B236" t="s">
        <v>2072</v>
      </c>
      <c r="C236" t="s">
        <v>1814</v>
      </c>
      <c r="E236" t="s">
        <v>1994</v>
      </c>
      <c r="F236" t="s">
        <v>550</v>
      </c>
      <c r="G236" t="s">
        <v>4282</v>
      </c>
      <c r="H236">
        <v>2024</v>
      </c>
    </row>
    <row r="237" spans="1:8" x14ac:dyDescent="0.3">
      <c r="A237" t="s">
        <v>752</v>
      </c>
      <c r="B237" t="s">
        <v>2073</v>
      </c>
      <c r="C237" t="s">
        <v>1814</v>
      </c>
      <c r="E237" t="s">
        <v>1995</v>
      </c>
      <c r="F237" t="s">
        <v>554</v>
      </c>
      <c r="G237" t="s">
        <v>2548</v>
      </c>
      <c r="H237">
        <v>2026</v>
      </c>
    </row>
    <row r="238" spans="1:8" x14ac:dyDescent="0.3">
      <c r="A238" t="s">
        <v>755</v>
      </c>
      <c r="B238" t="s">
        <v>2074</v>
      </c>
      <c r="C238" t="s">
        <v>1814</v>
      </c>
      <c r="E238" t="s">
        <v>1997</v>
      </c>
      <c r="F238" t="s">
        <v>1996</v>
      </c>
      <c r="G238" t="s">
        <v>1543</v>
      </c>
      <c r="H238">
        <v>2026</v>
      </c>
    </row>
    <row r="239" spans="1:8" x14ac:dyDescent="0.3">
      <c r="A239" t="s">
        <v>758</v>
      </c>
      <c r="B239" t="s">
        <v>1328</v>
      </c>
      <c r="C239" t="s">
        <v>1814</v>
      </c>
      <c r="E239" t="s">
        <v>1997</v>
      </c>
      <c r="F239" t="s">
        <v>1996</v>
      </c>
      <c r="G239" t="s">
        <v>2548</v>
      </c>
      <c r="H239">
        <v>2026</v>
      </c>
    </row>
    <row r="240" spans="1:8" x14ac:dyDescent="0.3">
      <c r="A240" t="s">
        <v>2075</v>
      </c>
      <c r="B240" t="s">
        <v>2076</v>
      </c>
      <c r="C240" t="s">
        <v>1814</v>
      </c>
      <c r="E240" t="s">
        <v>1998</v>
      </c>
      <c r="F240" t="s">
        <v>558</v>
      </c>
      <c r="G240" t="s">
        <v>4639</v>
      </c>
      <c r="H240">
        <v>2024</v>
      </c>
    </row>
    <row r="241" spans="1:8" x14ac:dyDescent="0.3">
      <c r="A241" t="s">
        <v>761</v>
      </c>
      <c r="B241" t="s">
        <v>2077</v>
      </c>
      <c r="C241" t="s">
        <v>1814</v>
      </c>
      <c r="E241" t="s">
        <v>2003</v>
      </c>
      <c r="F241" t="s">
        <v>562</v>
      </c>
      <c r="G241" t="s">
        <v>1543</v>
      </c>
      <c r="H241">
        <v>2026</v>
      </c>
    </row>
    <row r="242" spans="1:8" x14ac:dyDescent="0.3">
      <c r="A242" t="s">
        <v>765</v>
      </c>
      <c r="B242" t="s">
        <v>2078</v>
      </c>
      <c r="C242" t="s">
        <v>1814</v>
      </c>
      <c r="E242" t="s">
        <v>2004</v>
      </c>
      <c r="F242" t="s">
        <v>566</v>
      </c>
      <c r="G242" t="s">
        <v>5563</v>
      </c>
      <c r="H242">
        <v>2024</v>
      </c>
    </row>
    <row r="243" spans="1:8" x14ac:dyDescent="0.3">
      <c r="A243" t="s">
        <v>2079</v>
      </c>
      <c r="B243" t="s">
        <v>2080</v>
      </c>
      <c r="C243" t="s">
        <v>1814</v>
      </c>
      <c r="E243" t="s">
        <v>2005</v>
      </c>
      <c r="F243" t="s">
        <v>570</v>
      </c>
      <c r="G243" t="s">
        <v>4828</v>
      </c>
      <c r="H243">
        <v>2026</v>
      </c>
    </row>
    <row r="244" spans="1:8" x14ac:dyDescent="0.3">
      <c r="A244" t="s">
        <v>2081</v>
      </c>
      <c r="B244" t="s">
        <v>2082</v>
      </c>
      <c r="C244" t="s">
        <v>1814</v>
      </c>
      <c r="E244" t="s">
        <v>2005</v>
      </c>
      <c r="F244" t="s">
        <v>570</v>
      </c>
      <c r="G244" t="s">
        <v>1549</v>
      </c>
      <c r="H244">
        <v>2026</v>
      </c>
    </row>
    <row r="245" spans="1:8" x14ac:dyDescent="0.3">
      <c r="A245" t="s">
        <v>769</v>
      </c>
      <c r="B245" t="s">
        <v>1276</v>
      </c>
      <c r="C245" t="s">
        <v>1814</v>
      </c>
      <c r="E245" t="s">
        <v>2006</v>
      </c>
      <c r="F245" t="s">
        <v>574</v>
      </c>
      <c r="G245" t="s">
        <v>33677</v>
      </c>
      <c r="H245">
        <v>2026</v>
      </c>
    </row>
    <row r="246" spans="1:8" x14ac:dyDescent="0.3">
      <c r="A246" t="s">
        <v>2083</v>
      </c>
      <c r="B246" t="s">
        <v>2084</v>
      </c>
      <c r="C246" t="s">
        <v>1814</v>
      </c>
      <c r="E246" t="s">
        <v>33678</v>
      </c>
      <c r="F246" t="s">
        <v>154</v>
      </c>
      <c r="G246" t="s">
        <v>4828</v>
      </c>
      <c r="H246">
        <v>2026</v>
      </c>
    </row>
    <row r="247" spans="1:8" x14ac:dyDescent="0.3">
      <c r="A247" t="s">
        <v>773</v>
      </c>
      <c r="B247" t="s">
        <v>2085</v>
      </c>
      <c r="C247" t="s">
        <v>1814</v>
      </c>
      <c r="E247" t="s">
        <v>33678</v>
      </c>
      <c r="F247" t="s">
        <v>154</v>
      </c>
      <c r="G247" t="s">
        <v>5351</v>
      </c>
      <c r="H247">
        <v>2024</v>
      </c>
    </row>
    <row r="248" spans="1:8" x14ac:dyDescent="0.3">
      <c r="A248" t="s">
        <v>2086</v>
      </c>
      <c r="B248" t="s">
        <v>2087</v>
      </c>
      <c r="C248" t="s">
        <v>1814</v>
      </c>
      <c r="E248" t="s">
        <v>33678</v>
      </c>
      <c r="F248" t="s">
        <v>154</v>
      </c>
      <c r="G248" t="s">
        <v>1675</v>
      </c>
      <c r="H248">
        <v>2025</v>
      </c>
    </row>
    <row r="249" spans="1:8" x14ac:dyDescent="0.3">
      <c r="A249" t="s">
        <v>2088</v>
      </c>
      <c r="B249" t="s">
        <v>2089</v>
      </c>
      <c r="C249" t="s">
        <v>1814</v>
      </c>
      <c r="E249" t="s">
        <v>33678</v>
      </c>
      <c r="F249" t="s">
        <v>154</v>
      </c>
      <c r="G249" t="s">
        <v>3531</v>
      </c>
      <c r="H249">
        <v>2024</v>
      </c>
    </row>
    <row r="250" spans="1:8" x14ac:dyDescent="0.3">
      <c r="A250" t="s">
        <v>777</v>
      </c>
      <c r="B250" t="s">
        <v>2090</v>
      </c>
      <c r="C250" t="s">
        <v>1814</v>
      </c>
      <c r="E250" t="s">
        <v>33678</v>
      </c>
      <c r="F250" t="s">
        <v>154</v>
      </c>
      <c r="G250" t="s">
        <v>3538</v>
      </c>
      <c r="H250">
        <v>2024</v>
      </c>
    </row>
    <row r="251" spans="1:8" x14ac:dyDescent="0.3">
      <c r="A251" t="s">
        <v>2091</v>
      </c>
      <c r="B251" t="s">
        <v>2092</v>
      </c>
      <c r="C251" t="s">
        <v>1814</v>
      </c>
      <c r="E251" t="s">
        <v>33678</v>
      </c>
      <c r="F251" t="s">
        <v>154</v>
      </c>
      <c r="G251" t="s">
        <v>1725</v>
      </c>
      <c r="H251">
        <v>2025</v>
      </c>
    </row>
    <row r="252" spans="1:8" x14ac:dyDescent="0.3">
      <c r="A252" t="s">
        <v>781</v>
      </c>
      <c r="B252" t="s">
        <v>2093</v>
      </c>
      <c r="C252" t="s">
        <v>1814</v>
      </c>
      <c r="E252" t="s">
        <v>33678</v>
      </c>
      <c r="F252" t="s">
        <v>154</v>
      </c>
      <c r="G252" t="s">
        <v>1549</v>
      </c>
      <c r="H252">
        <v>2026</v>
      </c>
    </row>
    <row r="253" spans="1:8" x14ac:dyDescent="0.3">
      <c r="A253" t="s">
        <v>2094</v>
      </c>
      <c r="B253" t="s">
        <v>2095</v>
      </c>
      <c r="C253" t="s">
        <v>1814</v>
      </c>
      <c r="E253" t="s">
        <v>2008</v>
      </c>
      <c r="F253" t="s">
        <v>581</v>
      </c>
      <c r="G253" t="s">
        <v>5223</v>
      </c>
      <c r="H253">
        <v>2026</v>
      </c>
    </row>
    <row r="254" spans="1:8" x14ac:dyDescent="0.3">
      <c r="A254" t="s">
        <v>2096</v>
      </c>
      <c r="B254" t="s">
        <v>2097</v>
      </c>
      <c r="C254" t="s">
        <v>1814</v>
      </c>
      <c r="E254" t="s">
        <v>2010</v>
      </c>
      <c r="F254" t="s">
        <v>2009</v>
      </c>
      <c r="G254" t="s">
        <v>1551</v>
      </c>
      <c r="H254">
        <v>2026</v>
      </c>
    </row>
    <row r="255" spans="1:8" x14ac:dyDescent="0.3">
      <c r="A255" t="s">
        <v>1332</v>
      </c>
      <c r="B255" t="s">
        <v>1333</v>
      </c>
      <c r="C255" t="s">
        <v>1814</v>
      </c>
      <c r="E255" t="s">
        <v>2010</v>
      </c>
      <c r="F255" t="s">
        <v>2009</v>
      </c>
      <c r="G255" t="s">
        <v>1727</v>
      </c>
      <c r="H255">
        <v>2025</v>
      </c>
    </row>
    <row r="256" spans="1:8" x14ac:dyDescent="0.3">
      <c r="A256" t="s">
        <v>785</v>
      </c>
      <c r="B256" t="s">
        <v>2098</v>
      </c>
      <c r="C256" t="s">
        <v>1814</v>
      </c>
      <c r="E256" t="s">
        <v>2010</v>
      </c>
      <c r="F256" t="s">
        <v>2009</v>
      </c>
      <c r="G256" t="s">
        <v>5702</v>
      </c>
      <c r="H256">
        <v>2024</v>
      </c>
    </row>
    <row r="257" spans="1:8" x14ac:dyDescent="0.3">
      <c r="A257" t="s">
        <v>789</v>
      </c>
      <c r="B257" t="s">
        <v>2099</v>
      </c>
      <c r="C257" t="s">
        <v>1814</v>
      </c>
      <c r="E257" t="s">
        <v>2011</v>
      </c>
      <c r="F257" t="s">
        <v>584</v>
      </c>
      <c r="G257" t="s">
        <v>33679</v>
      </c>
      <c r="H257">
        <v>2026</v>
      </c>
    </row>
    <row r="258" spans="1:8" x14ac:dyDescent="0.3">
      <c r="A258" t="s">
        <v>793</v>
      </c>
      <c r="B258" t="s">
        <v>2100</v>
      </c>
      <c r="C258" t="s">
        <v>1814</v>
      </c>
      <c r="E258" t="s">
        <v>2013</v>
      </c>
      <c r="F258" t="s">
        <v>2012</v>
      </c>
      <c r="G258" t="s">
        <v>4867</v>
      </c>
      <c r="H258">
        <v>2025</v>
      </c>
    </row>
    <row r="259" spans="1:8" x14ac:dyDescent="0.3">
      <c r="A259" t="s">
        <v>797</v>
      </c>
      <c r="B259" t="s">
        <v>2101</v>
      </c>
      <c r="C259" t="s">
        <v>1814</v>
      </c>
      <c r="E259" t="s">
        <v>1272</v>
      </c>
      <c r="F259" t="s">
        <v>586</v>
      </c>
      <c r="G259" t="s">
        <v>1273</v>
      </c>
      <c r="H259">
        <v>2026</v>
      </c>
    </row>
    <row r="260" spans="1:8" x14ac:dyDescent="0.3">
      <c r="A260" t="s">
        <v>801</v>
      </c>
      <c r="B260" t="s">
        <v>2102</v>
      </c>
      <c r="C260" t="s">
        <v>1814</v>
      </c>
      <c r="E260" t="s">
        <v>33680</v>
      </c>
      <c r="F260" t="s">
        <v>150</v>
      </c>
      <c r="G260" t="s">
        <v>1550</v>
      </c>
      <c r="H260">
        <v>2026</v>
      </c>
    </row>
    <row r="261" spans="1:8" x14ac:dyDescent="0.3">
      <c r="A261" t="s">
        <v>805</v>
      </c>
      <c r="B261" t="s">
        <v>2103</v>
      </c>
      <c r="C261" t="s">
        <v>1814</v>
      </c>
      <c r="E261" t="s">
        <v>33680</v>
      </c>
      <c r="F261" t="s">
        <v>150</v>
      </c>
      <c r="G261" t="s">
        <v>2549</v>
      </c>
      <c r="H261">
        <v>2026</v>
      </c>
    </row>
    <row r="262" spans="1:8" x14ac:dyDescent="0.3">
      <c r="A262" t="s">
        <v>809</v>
      </c>
      <c r="B262" t="s">
        <v>2104</v>
      </c>
      <c r="C262" t="s">
        <v>1814</v>
      </c>
      <c r="E262" t="s">
        <v>33680</v>
      </c>
      <c r="F262" t="s">
        <v>150</v>
      </c>
      <c r="G262" t="s">
        <v>2552</v>
      </c>
      <c r="H262">
        <v>2026</v>
      </c>
    </row>
    <row r="263" spans="1:8" x14ac:dyDescent="0.3">
      <c r="A263" t="s">
        <v>813</v>
      </c>
      <c r="B263" t="s">
        <v>2105</v>
      </c>
      <c r="C263" t="s">
        <v>1814</v>
      </c>
      <c r="E263" t="s">
        <v>33680</v>
      </c>
      <c r="F263" t="s">
        <v>150</v>
      </c>
      <c r="G263" t="s">
        <v>2555</v>
      </c>
      <c r="H263">
        <v>2026</v>
      </c>
    </row>
    <row r="264" spans="1:8" x14ac:dyDescent="0.3">
      <c r="A264" t="s">
        <v>816</v>
      </c>
      <c r="B264" t="s">
        <v>2106</v>
      </c>
      <c r="C264" t="s">
        <v>1814</v>
      </c>
      <c r="E264" t="s">
        <v>2014</v>
      </c>
      <c r="F264" t="s">
        <v>589</v>
      </c>
      <c r="G264" t="s">
        <v>1550</v>
      </c>
      <c r="H264">
        <v>2026</v>
      </c>
    </row>
    <row r="265" spans="1:8" x14ac:dyDescent="0.3">
      <c r="A265" t="s">
        <v>820</v>
      </c>
      <c r="B265" t="s">
        <v>2107</v>
      </c>
      <c r="C265" t="s">
        <v>1814</v>
      </c>
      <c r="E265" t="s">
        <v>2017</v>
      </c>
      <c r="F265" t="s">
        <v>2016</v>
      </c>
      <c r="G265" t="s">
        <v>3511</v>
      </c>
      <c r="H265">
        <v>2024</v>
      </c>
    </row>
    <row r="266" spans="1:8" x14ac:dyDescent="0.3">
      <c r="A266" t="s">
        <v>824</v>
      </c>
      <c r="B266" t="s">
        <v>2108</v>
      </c>
      <c r="C266" t="s">
        <v>1814</v>
      </c>
      <c r="E266" t="s">
        <v>2017</v>
      </c>
      <c r="F266" t="s">
        <v>2016</v>
      </c>
      <c r="G266" t="s">
        <v>3525</v>
      </c>
      <c r="H266">
        <v>2024</v>
      </c>
    </row>
    <row r="267" spans="1:8" x14ac:dyDescent="0.3">
      <c r="A267" t="s">
        <v>2109</v>
      </c>
      <c r="B267" t="s">
        <v>2110</v>
      </c>
      <c r="C267" t="s">
        <v>1814</v>
      </c>
      <c r="E267" t="s">
        <v>2017</v>
      </c>
      <c r="F267" t="s">
        <v>2016</v>
      </c>
      <c r="G267" t="s">
        <v>5585</v>
      </c>
      <c r="H267">
        <v>2024</v>
      </c>
    </row>
    <row r="268" spans="1:8" x14ac:dyDescent="0.3">
      <c r="A268" t="s">
        <v>827</v>
      </c>
      <c r="B268" t="s">
        <v>2111</v>
      </c>
      <c r="C268" t="s">
        <v>1814</v>
      </c>
      <c r="E268" t="s">
        <v>2017</v>
      </c>
      <c r="F268" t="s">
        <v>2016</v>
      </c>
      <c r="G268" t="s">
        <v>1610</v>
      </c>
      <c r="H268">
        <v>2025</v>
      </c>
    </row>
    <row r="269" spans="1:8" x14ac:dyDescent="0.3">
      <c r="A269" t="s">
        <v>830</v>
      </c>
      <c r="B269" t="s">
        <v>2112</v>
      </c>
      <c r="C269" t="s">
        <v>1814</v>
      </c>
      <c r="E269" t="s">
        <v>2017</v>
      </c>
      <c r="F269" t="s">
        <v>2016</v>
      </c>
      <c r="G269" t="s">
        <v>1700</v>
      </c>
      <c r="H269">
        <v>2025</v>
      </c>
    </row>
    <row r="270" spans="1:8" x14ac:dyDescent="0.3">
      <c r="A270" t="s">
        <v>92</v>
      </c>
      <c r="B270" t="s">
        <v>2113</v>
      </c>
      <c r="C270" t="s">
        <v>1814</v>
      </c>
      <c r="E270" t="s">
        <v>2017</v>
      </c>
      <c r="F270" t="s">
        <v>2016</v>
      </c>
      <c r="G270" t="s">
        <v>1663</v>
      </c>
      <c r="H270">
        <v>2025</v>
      </c>
    </row>
    <row r="271" spans="1:8" x14ac:dyDescent="0.3">
      <c r="A271" t="s">
        <v>834</v>
      </c>
      <c r="B271" t="s">
        <v>2114</v>
      </c>
      <c r="C271" t="s">
        <v>1814</v>
      </c>
      <c r="E271" t="s">
        <v>2017</v>
      </c>
      <c r="F271" t="s">
        <v>2016</v>
      </c>
      <c r="G271" t="s">
        <v>1550</v>
      </c>
      <c r="H271">
        <v>2026</v>
      </c>
    </row>
    <row r="272" spans="1:8" x14ac:dyDescent="0.3">
      <c r="A272" t="s">
        <v>837</v>
      </c>
      <c r="B272" t="s">
        <v>2115</v>
      </c>
      <c r="C272" t="s">
        <v>1814</v>
      </c>
      <c r="E272" t="s">
        <v>2017</v>
      </c>
      <c r="F272" t="s">
        <v>2016</v>
      </c>
      <c r="G272" t="s">
        <v>2547</v>
      </c>
      <c r="H272">
        <v>2026</v>
      </c>
    </row>
    <row r="273" spans="1:8" x14ac:dyDescent="0.3">
      <c r="A273" t="s">
        <v>840</v>
      </c>
      <c r="B273" t="s">
        <v>2116</v>
      </c>
      <c r="C273" t="s">
        <v>1814</v>
      </c>
      <c r="E273" t="s">
        <v>2017</v>
      </c>
      <c r="F273" t="s">
        <v>2016</v>
      </c>
      <c r="G273" t="s">
        <v>2551</v>
      </c>
      <c r="H273">
        <v>2026</v>
      </c>
    </row>
    <row r="274" spans="1:8" x14ac:dyDescent="0.3">
      <c r="A274" t="s">
        <v>844</v>
      </c>
      <c r="B274" t="s">
        <v>2117</v>
      </c>
      <c r="C274" t="s">
        <v>1814</v>
      </c>
      <c r="E274" t="s">
        <v>1323</v>
      </c>
      <c r="F274" t="s">
        <v>608</v>
      </c>
      <c r="G274" t="s">
        <v>33681</v>
      </c>
      <c r="H274">
        <v>2024</v>
      </c>
    </row>
    <row r="275" spans="1:8" x14ac:dyDescent="0.3">
      <c r="A275" t="s">
        <v>847</v>
      </c>
      <c r="B275" t="s">
        <v>2118</v>
      </c>
      <c r="C275" t="s">
        <v>1814</v>
      </c>
      <c r="E275" t="s">
        <v>1325</v>
      </c>
      <c r="F275" t="s">
        <v>615</v>
      </c>
      <c r="G275" t="s">
        <v>33682</v>
      </c>
      <c r="H275">
        <v>2024</v>
      </c>
    </row>
    <row r="276" spans="1:8" x14ac:dyDescent="0.3">
      <c r="A276" t="s">
        <v>851</v>
      </c>
      <c r="B276" t="s">
        <v>2119</v>
      </c>
      <c r="C276" t="s">
        <v>1814</v>
      </c>
      <c r="E276" t="s">
        <v>1325</v>
      </c>
      <c r="F276" t="s">
        <v>615</v>
      </c>
      <c r="G276" t="s">
        <v>33683</v>
      </c>
      <c r="H276">
        <v>2024</v>
      </c>
    </row>
    <row r="277" spans="1:8" x14ac:dyDescent="0.3">
      <c r="A277" t="s">
        <v>854</v>
      </c>
      <c r="B277" t="s">
        <v>2120</v>
      </c>
      <c r="C277" t="s">
        <v>1814</v>
      </c>
      <c r="E277" t="s">
        <v>1326</v>
      </c>
      <c r="F277" t="s">
        <v>617</v>
      </c>
      <c r="G277" t="s">
        <v>3631</v>
      </c>
      <c r="H277">
        <v>2024</v>
      </c>
    </row>
    <row r="278" spans="1:8" x14ac:dyDescent="0.3">
      <c r="A278" t="s">
        <v>857</v>
      </c>
      <c r="B278" t="s">
        <v>2121</v>
      </c>
      <c r="C278" t="s">
        <v>1814</v>
      </c>
      <c r="E278" t="s">
        <v>2025</v>
      </c>
      <c r="F278" t="s">
        <v>621</v>
      </c>
      <c r="G278" t="s">
        <v>3631</v>
      </c>
      <c r="H278">
        <v>2024</v>
      </c>
    </row>
    <row r="279" spans="1:8" x14ac:dyDescent="0.3">
      <c r="A279" t="s">
        <v>2122</v>
      </c>
      <c r="B279" t="s">
        <v>2123</v>
      </c>
      <c r="C279" t="s">
        <v>1814</v>
      </c>
      <c r="E279" t="s">
        <v>2026</v>
      </c>
      <c r="F279" t="s">
        <v>625</v>
      </c>
      <c r="G279" t="s">
        <v>33684</v>
      </c>
      <c r="H279">
        <v>2024</v>
      </c>
    </row>
    <row r="280" spans="1:8" x14ac:dyDescent="0.3">
      <c r="A280" t="s">
        <v>860</v>
      </c>
      <c r="B280" t="s">
        <v>2124</v>
      </c>
      <c r="C280" t="s">
        <v>1814</v>
      </c>
      <c r="E280" t="s">
        <v>2026</v>
      </c>
      <c r="F280" t="s">
        <v>625</v>
      </c>
      <c r="G280" t="s">
        <v>33682</v>
      </c>
      <c r="H280">
        <v>2024</v>
      </c>
    </row>
    <row r="281" spans="1:8" x14ac:dyDescent="0.3">
      <c r="A281" t="s">
        <v>2125</v>
      </c>
      <c r="B281" t="s">
        <v>2126</v>
      </c>
      <c r="C281" t="s">
        <v>1814</v>
      </c>
      <c r="E281" t="s">
        <v>2026</v>
      </c>
      <c r="F281" t="s">
        <v>625</v>
      </c>
      <c r="G281" t="s">
        <v>33683</v>
      </c>
      <c r="H281">
        <v>2024</v>
      </c>
    </row>
    <row r="282" spans="1:8" x14ac:dyDescent="0.3">
      <c r="A282" t="s">
        <v>2127</v>
      </c>
      <c r="B282" t="s">
        <v>2128</v>
      </c>
      <c r="C282" t="s">
        <v>1814</v>
      </c>
      <c r="E282" t="s">
        <v>2026</v>
      </c>
      <c r="F282" t="s">
        <v>625</v>
      </c>
      <c r="G282" t="s">
        <v>33681</v>
      </c>
      <c r="H282">
        <v>2024</v>
      </c>
    </row>
    <row r="283" spans="1:8" x14ac:dyDescent="0.3">
      <c r="A283" t="s">
        <v>864</v>
      </c>
      <c r="B283" t="s">
        <v>2129</v>
      </c>
      <c r="C283" t="s">
        <v>1814</v>
      </c>
      <c r="E283" t="s">
        <v>2026</v>
      </c>
      <c r="F283" t="s">
        <v>625</v>
      </c>
      <c r="G283" t="s">
        <v>3631</v>
      </c>
      <c r="H283">
        <v>2024</v>
      </c>
    </row>
    <row r="284" spans="1:8" x14ac:dyDescent="0.3">
      <c r="A284" t="s">
        <v>57</v>
      </c>
      <c r="B284" t="s">
        <v>2130</v>
      </c>
      <c r="C284" t="s">
        <v>1814</v>
      </c>
      <c r="E284" t="s">
        <v>2027</v>
      </c>
      <c r="F284" t="s">
        <v>629</v>
      </c>
      <c r="G284" t="s">
        <v>33681</v>
      </c>
      <c r="H284">
        <v>2024</v>
      </c>
    </row>
    <row r="285" spans="1:8" x14ac:dyDescent="0.3">
      <c r="A285" t="s">
        <v>2131</v>
      </c>
      <c r="B285" t="s">
        <v>2132</v>
      </c>
      <c r="C285" t="s">
        <v>1814</v>
      </c>
      <c r="E285" t="s">
        <v>2027</v>
      </c>
      <c r="F285" t="s">
        <v>629</v>
      </c>
      <c r="G285" t="s">
        <v>33684</v>
      </c>
      <c r="H285">
        <v>2024</v>
      </c>
    </row>
    <row r="286" spans="1:8" x14ac:dyDescent="0.3">
      <c r="A286" t="s">
        <v>867</v>
      </c>
      <c r="B286" t="s">
        <v>2133</v>
      </c>
      <c r="C286" t="s">
        <v>1814</v>
      </c>
      <c r="E286" t="s">
        <v>2031</v>
      </c>
      <c r="F286" t="s">
        <v>645</v>
      </c>
      <c r="G286" t="s">
        <v>33681</v>
      </c>
      <c r="H286">
        <v>2024</v>
      </c>
    </row>
    <row r="287" spans="1:8" x14ac:dyDescent="0.3">
      <c r="A287" t="s">
        <v>870</v>
      </c>
      <c r="B287" t="s">
        <v>2134</v>
      </c>
      <c r="C287" t="s">
        <v>1814</v>
      </c>
      <c r="E287" t="s">
        <v>2032</v>
      </c>
      <c r="F287" t="s">
        <v>127</v>
      </c>
      <c r="G287" t="s">
        <v>4378</v>
      </c>
      <c r="H287">
        <v>2026</v>
      </c>
    </row>
    <row r="288" spans="1:8" x14ac:dyDescent="0.3">
      <c r="A288" t="s">
        <v>182</v>
      </c>
      <c r="B288" t="s">
        <v>2135</v>
      </c>
      <c r="C288" t="s">
        <v>1814</v>
      </c>
      <c r="E288" t="s">
        <v>2032</v>
      </c>
      <c r="F288" t="s">
        <v>127</v>
      </c>
      <c r="G288" t="s">
        <v>5581</v>
      </c>
      <c r="H288">
        <v>2026</v>
      </c>
    </row>
    <row r="289" spans="1:8" x14ac:dyDescent="0.3">
      <c r="A289" t="s">
        <v>2136</v>
      </c>
      <c r="B289" t="s">
        <v>2137</v>
      </c>
      <c r="C289" t="s">
        <v>1814</v>
      </c>
      <c r="E289" t="s">
        <v>2032</v>
      </c>
      <c r="F289" t="s">
        <v>127</v>
      </c>
      <c r="G289" t="s">
        <v>3565</v>
      </c>
      <c r="H289">
        <v>2026</v>
      </c>
    </row>
    <row r="290" spans="1:8" x14ac:dyDescent="0.3">
      <c r="A290" t="s">
        <v>2138</v>
      </c>
      <c r="B290" t="s">
        <v>2139</v>
      </c>
      <c r="C290" t="s">
        <v>1814</v>
      </c>
      <c r="E290" t="s">
        <v>2032</v>
      </c>
      <c r="F290" t="s">
        <v>127</v>
      </c>
      <c r="G290" t="s">
        <v>1519</v>
      </c>
      <c r="H290">
        <v>2025</v>
      </c>
    </row>
    <row r="291" spans="1:8" x14ac:dyDescent="0.3">
      <c r="A291" t="s">
        <v>2140</v>
      </c>
      <c r="B291" t="s">
        <v>2141</v>
      </c>
      <c r="C291" t="s">
        <v>1814</v>
      </c>
      <c r="E291" t="s">
        <v>2032</v>
      </c>
      <c r="F291" t="s">
        <v>127</v>
      </c>
      <c r="G291" t="s">
        <v>1473</v>
      </c>
      <c r="H291">
        <v>2025</v>
      </c>
    </row>
    <row r="292" spans="1:8" x14ac:dyDescent="0.3">
      <c r="A292" t="s">
        <v>2142</v>
      </c>
      <c r="B292" t="s">
        <v>2143</v>
      </c>
      <c r="C292" t="s">
        <v>1814</v>
      </c>
      <c r="E292" t="s">
        <v>2032</v>
      </c>
      <c r="F292" t="s">
        <v>127</v>
      </c>
      <c r="G292" t="s">
        <v>33685</v>
      </c>
      <c r="H292">
        <v>2025</v>
      </c>
    </row>
    <row r="293" spans="1:8" x14ac:dyDescent="0.3">
      <c r="A293" t="s">
        <v>2144</v>
      </c>
      <c r="B293" t="s">
        <v>2145</v>
      </c>
      <c r="C293" t="s">
        <v>1814</v>
      </c>
      <c r="E293" t="s">
        <v>2032</v>
      </c>
      <c r="F293" t="s">
        <v>127</v>
      </c>
      <c r="G293" t="s">
        <v>3587</v>
      </c>
      <c r="H293">
        <v>2026</v>
      </c>
    </row>
    <row r="294" spans="1:8" x14ac:dyDescent="0.3">
      <c r="A294" t="s">
        <v>874</v>
      </c>
      <c r="B294" t="s">
        <v>2146</v>
      </c>
      <c r="C294" t="s">
        <v>1814</v>
      </c>
      <c r="E294" t="s">
        <v>2032</v>
      </c>
      <c r="F294" t="s">
        <v>127</v>
      </c>
      <c r="G294" t="s">
        <v>2550</v>
      </c>
      <c r="H294">
        <v>2026</v>
      </c>
    </row>
    <row r="295" spans="1:8" x14ac:dyDescent="0.3">
      <c r="A295" t="s">
        <v>878</v>
      </c>
      <c r="B295" t="s">
        <v>2147</v>
      </c>
      <c r="C295" t="s">
        <v>1814</v>
      </c>
      <c r="E295" t="s">
        <v>2032</v>
      </c>
      <c r="F295" t="s">
        <v>127</v>
      </c>
      <c r="G295" t="s">
        <v>2554</v>
      </c>
      <c r="H295">
        <v>2026</v>
      </c>
    </row>
    <row r="296" spans="1:8" x14ac:dyDescent="0.3">
      <c r="A296" t="s">
        <v>2148</v>
      </c>
      <c r="B296" t="s">
        <v>2149</v>
      </c>
      <c r="C296" t="s">
        <v>1814</v>
      </c>
      <c r="E296" t="s">
        <v>33686</v>
      </c>
      <c r="F296" t="s">
        <v>649</v>
      </c>
      <c r="G296" t="s">
        <v>4892</v>
      </c>
      <c r="H296">
        <v>2025</v>
      </c>
    </row>
    <row r="297" spans="1:8" x14ac:dyDescent="0.3">
      <c r="A297" t="s">
        <v>881</v>
      </c>
      <c r="B297" t="s">
        <v>1334</v>
      </c>
      <c r="C297" t="s">
        <v>1814</v>
      </c>
      <c r="E297" t="s">
        <v>33686</v>
      </c>
      <c r="F297" t="s">
        <v>649</v>
      </c>
      <c r="G297" t="s">
        <v>4704</v>
      </c>
      <c r="H297">
        <v>2026</v>
      </c>
    </row>
    <row r="298" spans="1:8" x14ac:dyDescent="0.3">
      <c r="A298" t="s">
        <v>885</v>
      </c>
      <c r="B298" t="s">
        <v>2150</v>
      </c>
      <c r="C298" t="s">
        <v>1814</v>
      </c>
      <c r="E298" t="s">
        <v>33686</v>
      </c>
      <c r="F298" t="s">
        <v>649</v>
      </c>
      <c r="G298" t="s">
        <v>33685</v>
      </c>
      <c r="H298">
        <v>2025</v>
      </c>
    </row>
    <row r="299" spans="1:8" x14ac:dyDescent="0.3">
      <c r="A299" t="s">
        <v>888</v>
      </c>
      <c r="B299" t="s">
        <v>1335</v>
      </c>
      <c r="C299" t="s">
        <v>1814</v>
      </c>
      <c r="E299" t="s">
        <v>33686</v>
      </c>
      <c r="F299" t="s">
        <v>649</v>
      </c>
      <c r="G299" t="s">
        <v>2557</v>
      </c>
      <c r="H299">
        <v>2026</v>
      </c>
    </row>
    <row r="300" spans="1:8" x14ac:dyDescent="0.3">
      <c r="A300" t="s">
        <v>892</v>
      </c>
      <c r="B300" t="s">
        <v>2151</v>
      </c>
      <c r="C300" t="s">
        <v>1814</v>
      </c>
      <c r="E300" t="s">
        <v>2034</v>
      </c>
      <c r="F300" t="s">
        <v>653</v>
      </c>
      <c r="G300" t="s">
        <v>4111</v>
      </c>
      <c r="H300">
        <v>2025</v>
      </c>
    </row>
    <row r="301" spans="1:8" x14ac:dyDescent="0.3">
      <c r="A301" t="s">
        <v>896</v>
      </c>
      <c r="B301" t="s">
        <v>2152</v>
      </c>
      <c r="C301" t="s">
        <v>1814</v>
      </c>
      <c r="E301" t="s">
        <v>2034</v>
      </c>
      <c r="F301" t="s">
        <v>653</v>
      </c>
      <c r="G301" t="s">
        <v>4118</v>
      </c>
      <c r="H301">
        <v>2025</v>
      </c>
    </row>
    <row r="302" spans="1:8" x14ac:dyDescent="0.3">
      <c r="A302" t="s">
        <v>899</v>
      </c>
      <c r="B302" t="s">
        <v>2153</v>
      </c>
      <c r="C302" t="s">
        <v>1814</v>
      </c>
      <c r="E302" t="s">
        <v>2034</v>
      </c>
      <c r="F302" t="s">
        <v>653</v>
      </c>
      <c r="G302" t="s">
        <v>33687</v>
      </c>
      <c r="H302">
        <v>2024</v>
      </c>
    </row>
    <row r="303" spans="1:8" x14ac:dyDescent="0.3">
      <c r="A303" t="s">
        <v>2154</v>
      </c>
      <c r="B303" t="s">
        <v>2155</v>
      </c>
      <c r="C303" t="s">
        <v>1814</v>
      </c>
      <c r="E303" t="s">
        <v>2034</v>
      </c>
      <c r="F303" t="s">
        <v>653</v>
      </c>
      <c r="G303" t="s">
        <v>33688</v>
      </c>
      <c r="H303">
        <v>2024</v>
      </c>
    </row>
    <row r="304" spans="1:8" x14ac:dyDescent="0.3">
      <c r="A304" t="s">
        <v>903</v>
      </c>
      <c r="B304" t="s">
        <v>2156</v>
      </c>
      <c r="C304" t="s">
        <v>1814</v>
      </c>
      <c r="E304" t="s">
        <v>2034</v>
      </c>
      <c r="F304" t="s">
        <v>653</v>
      </c>
      <c r="G304" t="s">
        <v>33689</v>
      </c>
      <c r="H304">
        <v>2024</v>
      </c>
    </row>
    <row r="305" spans="1:8" x14ac:dyDescent="0.3">
      <c r="A305" t="s">
        <v>1339</v>
      </c>
      <c r="B305" t="s">
        <v>1340</v>
      </c>
      <c r="C305" t="s">
        <v>1814</v>
      </c>
      <c r="E305" t="s">
        <v>2034</v>
      </c>
      <c r="F305" t="s">
        <v>653</v>
      </c>
      <c r="G305" t="s">
        <v>33689</v>
      </c>
      <c r="H305">
        <v>2024</v>
      </c>
    </row>
    <row r="306" spans="1:8" x14ac:dyDescent="0.3">
      <c r="A306" t="s">
        <v>906</v>
      </c>
      <c r="B306" t="s">
        <v>2157</v>
      </c>
      <c r="C306" t="s">
        <v>1814</v>
      </c>
      <c r="E306" t="s">
        <v>2034</v>
      </c>
      <c r="F306" t="s">
        <v>653</v>
      </c>
      <c r="G306" t="s">
        <v>33689</v>
      </c>
      <c r="H306">
        <v>2024</v>
      </c>
    </row>
    <row r="307" spans="1:8" x14ac:dyDescent="0.3">
      <c r="A307" t="s">
        <v>910</v>
      </c>
      <c r="B307" t="s">
        <v>1341</v>
      </c>
      <c r="C307" t="s">
        <v>1814</v>
      </c>
      <c r="E307" t="s">
        <v>2034</v>
      </c>
      <c r="F307" t="s">
        <v>653</v>
      </c>
      <c r="G307" t="s">
        <v>33689</v>
      </c>
      <c r="H307">
        <v>2024</v>
      </c>
    </row>
    <row r="308" spans="1:8" x14ac:dyDescent="0.3">
      <c r="A308" t="s">
        <v>914</v>
      </c>
      <c r="B308" t="s">
        <v>2158</v>
      </c>
      <c r="C308" t="s">
        <v>1814</v>
      </c>
      <c r="E308" t="s">
        <v>2034</v>
      </c>
      <c r="F308" t="s">
        <v>653</v>
      </c>
      <c r="G308" t="s">
        <v>33689</v>
      </c>
      <c r="H308">
        <v>2024</v>
      </c>
    </row>
    <row r="309" spans="1:8" x14ac:dyDescent="0.3">
      <c r="A309" t="s">
        <v>2159</v>
      </c>
      <c r="B309" t="s">
        <v>2160</v>
      </c>
      <c r="C309" t="s">
        <v>1814</v>
      </c>
      <c r="E309" t="s">
        <v>2034</v>
      </c>
      <c r="F309" t="s">
        <v>653</v>
      </c>
      <c r="G309" t="s">
        <v>4704</v>
      </c>
      <c r="H309">
        <v>2026</v>
      </c>
    </row>
    <row r="310" spans="1:8" x14ac:dyDescent="0.3">
      <c r="A310" t="s">
        <v>918</v>
      </c>
      <c r="B310" t="s">
        <v>2161</v>
      </c>
      <c r="C310" t="s">
        <v>1814</v>
      </c>
      <c r="E310" t="s">
        <v>2034</v>
      </c>
      <c r="F310" t="s">
        <v>653</v>
      </c>
      <c r="G310" t="s">
        <v>1454</v>
      </c>
      <c r="H310">
        <v>2025</v>
      </c>
    </row>
    <row r="311" spans="1:8" x14ac:dyDescent="0.3">
      <c r="A311" t="s">
        <v>1345</v>
      </c>
      <c r="B311" t="s">
        <v>1346</v>
      </c>
      <c r="C311" t="s">
        <v>1814</v>
      </c>
      <c r="E311" t="s">
        <v>2034</v>
      </c>
      <c r="F311" t="s">
        <v>653</v>
      </c>
      <c r="G311" t="s">
        <v>2553</v>
      </c>
      <c r="H311">
        <v>2026</v>
      </c>
    </row>
    <row r="312" spans="1:8" x14ac:dyDescent="0.3">
      <c r="A312" t="s">
        <v>921</v>
      </c>
      <c r="B312" t="s">
        <v>2162</v>
      </c>
      <c r="C312" t="s">
        <v>1814</v>
      </c>
      <c r="E312" t="s">
        <v>2034</v>
      </c>
      <c r="F312" t="s">
        <v>653</v>
      </c>
      <c r="G312" t="s">
        <v>2557</v>
      </c>
      <c r="H312">
        <v>2026</v>
      </c>
    </row>
    <row r="313" spans="1:8" x14ac:dyDescent="0.3">
      <c r="A313" t="s">
        <v>925</v>
      </c>
      <c r="B313" t="s">
        <v>2163</v>
      </c>
      <c r="C313" t="s">
        <v>1814</v>
      </c>
      <c r="E313" t="s">
        <v>2034</v>
      </c>
      <c r="F313" t="s">
        <v>653</v>
      </c>
      <c r="G313" t="s">
        <v>2554</v>
      </c>
      <c r="H313">
        <v>2026</v>
      </c>
    </row>
    <row r="314" spans="1:8" x14ac:dyDescent="0.3">
      <c r="A314" t="s">
        <v>929</v>
      </c>
      <c r="B314" t="s">
        <v>2164</v>
      </c>
      <c r="C314" t="s">
        <v>1814</v>
      </c>
      <c r="E314" t="s">
        <v>2035</v>
      </c>
      <c r="F314" t="s">
        <v>657</v>
      </c>
      <c r="G314" t="s">
        <v>2550</v>
      </c>
      <c r="H314">
        <v>2026</v>
      </c>
    </row>
    <row r="315" spans="1:8" x14ac:dyDescent="0.3">
      <c r="A315" t="s">
        <v>2165</v>
      </c>
      <c r="B315" t="s">
        <v>2166</v>
      </c>
      <c r="C315" t="s">
        <v>1814</v>
      </c>
      <c r="E315" t="s">
        <v>2035</v>
      </c>
      <c r="F315" t="s">
        <v>657</v>
      </c>
      <c r="G315" t="s">
        <v>2553</v>
      </c>
      <c r="H315">
        <v>2026</v>
      </c>
    </row>
    <row r="316" spans="1:8" x14ac:dyDescent="0.3">
      <c r="A316" t="s">
        <v>186</v>
      </c>
      <c r="B316" t="s">
        <v>2167</v>
      </c>
      <c r="C316" t="s">
        <v>1814</v>
      </c>
      <c r="E316" t="s">
        <v>2035</v>
      </c>
      <c r="F316" t="s">
        <v>657</v>
      </c>
      <c r="G316" t="s">
        <v>2556</v>
      </c>
      <c r="H316">
        <v>2026</v>
      </c>
    </row>
    <row r="317" spans="1:8" x14ac:dyDescent="0.3">
      <c r="A317" t="s">
        <v>933</v>
      </c>
      <c r="B317" t="s">
        <v>2168</v>
      </c>
      <c r="C317" t="s">
        <v>1814</v>
      </c>
      <c r="E317" t="s">
        <v>33690</v>
      </c>
      <c r="F317" t="s">
        <v>2045</v>
      </c>
      <c r="G317" t="s">
        <v>3851</v>
      </c>
      <c r="H317">
        <v>2026</v>
      </c>
    </row>
    <row r="318" spans="1:8" x14ac:dyDescent="0.3">
      <c r="A318" t="s">
        <v>937</v>
      </c>
      <c r="B318" t="s">
        <v>1347</v>
      </c>
      <c r="C318" t="s">
        <v>1814</v>
      </c>
      <c r="E318" t="s">
        <v>2052</v>
      </c>
      <c r="F318" t="s">
        <v>705</v>
      </c>
      <c r="G318" t="s">
        <v>9183</v>
      </c>
      <c r="H318">
        <v>2024</v>
      </c>
    </row>
    <row r="319" spans="1:8" x14ac:dyDescent="0.3">
      <c r="A319" t="s">
        <v>940</v>
      </c>
      <c r="B319" t="s">
        <v>2169</v>
      </c>
      <c r="C319" t="s">
        <v>1814</v>
      </c>
      <c r="E319" t="s">
        <v>2054</v>
      </c>
      <c r="F319" t="s">
        <v>712</v>
      </c>
      <c r="G319" t="s">
        <v>4008</v>
      </c>
      <c r="H319">
        <v>2026</v>
      </c>
    </row>
    <row r="320" spans="1:8" x14ac:dyDescent="0.3">
      <c r="A320" t="s">
        <v>942</v>
      </c>
      <c r="B320" t="s">
        <v>1348</v>
      </c>
      <c r="C320" t="s">
        <v>1814</v>
      </c>
      <c r="E320" t="s">
        <v>2055</v>
      </c>
      <c r="F320" t="s">
        <v>716</v>
      </c>
      <c r="G320" t="s">
        <v>4558</v>
      </c>
      <c r="H320">
        <v>2025</v>
      </c>
    </row>
    <row r="321" spans="1:8" x14ac:dyDescent="0.3">
      <c r="A321" t="s">
        <v>944</v>
      </c>
      <c r="B321" t="s">
        <v>2170</v>
      </c>
      <c r="C321" t="s">
        <v>1814</v>
      </c>
      <c r="E321" t="s">
        <v>2055</v>
      </c>
      <c r="F321" t="s">
        <v>716</v>
      </c>
      <c r="G321" t="s">
        <v>4558</v>
      </c>
      <c r="H321">
        <v>2024</v>
      </c>
    </row>
    <row r="322" spans="1:8" x14ac:dyDescent="0.3">
      <c r="A322" t="s">
        <v>947</v>
      </c>
      <c r="B322" t="s">
        <v>1349</v>
      </c>
      <c r="C322" t="s">
        <v>1814</v>
      </c>
      <c r="E322" t="s">
        <v>2055</v>
      </c>
      <c r="F322" t="s">
        <v>716</v>
      </c>
      <c r="G322" t="s">
        <v>1509</v>
      </c>
      <c r="H322">
        <v>2026</v>
      </c>
    </row>
    <row r="323" spans="1:8" x14ac:dyDescent="0.3">
      <c r="A323" t="s">
        <v>950</v>
      </c>
      <c r="B323" t="s">
        <v>1350</v>
      </c>
      <c r="C323" t="s">
        <v>1814</v>
      </c>
      <c r="E323" t="s">
        <v>2056</v>
      </c>
      <c r="F323" t="s">
        <v>719</v>
      </c>
      <c r="G323" t="s">
        <v>9152</v>
      </c>
      <c r="H323">
        <v>2024</v>
      </c>
    </row>
    <row r="324" spans="1:8" x14ac:dyDescent="0.3">
      <c r="A324" t="s">
        <v>954</v>
      </c>
      <c r="B324" t="s">
        <v>2171</v>
      </c>
      <c r="C324" t="s">
        <v>1814</v>
      </c>
      <c r="E324" t="s">
        <v>33691</v>
      </c>
      <c r="F324" t="s">
        <v>76</v>
      </c>
      <c r="G324" t="s">
        <v>1470</v>
      </c>
      <c r="H324">
        <v>2026</v>
      </c>
    </row>
    <row r="325" spans="1:8" x14ac:dyDescent="0.3">
      <c r="A325" t="s">
        <v>2172</v>
      </c>
      <c r="B325" t="s">
        <v>2173</v>
      </c>
      <c r="C325" t="s">
        <v>1814</v>
      </c>
      <c r="E325" t="s">
        <v>2061</v>
      </c>
      <c r="F325" t="s">
        <v>727</v>
      </c>
      <c r="G325" t="s">
        <v>3104</v>
      </c>
      <c r="H325">
        <v>2026</v>
      </c>
    </row>
    <row r="326" spans="1:8" x14ac:dyDescent="0.3">
      <c r="A326" t="s">
        <v>135</v>
      </c>
      <c r="B326" t="s">
        <v>2174</v>
      </c>
      <c r="C326" t="s">
        <v>1814</v>
      </c>
      <c r="E326" t="s">
        <v>2061</v>
      </c>
      <c r="F326" t="s">
        <v>727</v>
      </c>
      <c r="G326" t="s">
        <v>3113</v>
      </c>
      <c r="H326">
        <v>2025</v>
      </c>
    </row>
    <row r="327" spans="1:8" x14ac:dyDescent="0.3">
      <c r="A327" t="s">
        <v>2175</v>
      </c>
      <c r="B327" t="s">
        <v>2176</v>
      </c>
      <c r="C327" t="s">
        <v>1814</v>
      </c>
      <c r="E327" t="s">
        <v>2061</v>
      </c>
      <c r="F327" t="s">
        <v>727</v>
      </c>
      <c r="G327" t="s">
        <v>33692</v>
      </c>
      <c r="H327">
        <v>2024</v>
      </c>
    </row>
    <row r="328" spans="1:8" x14ac:dyDescent="0.3">
      <c r="A328" t="s">
        <v>958</v>
      </c>
      <c r="B328" t="s">
        <v>1351</v>
      </c>
      <c r="C328" t="s">
        <v>1814</v>
      </c>
      <c r="E328" t="s">
        <v>2062</v>
      </c>
      <c r="F328" t="s">
        <v>730</v>
      </c>
      <c r="G328" t="s">
        <v>33693</v>
      </c>
      <c r="H328">
        <v>2027</v>
      </c>
    </row>
    <row r="329" spans="1:8" x14ac:dyDescent="0.3">
      <c r="A329" t="s">
        <v>961</v>
      </c>
      <c r="B329" t="s">
        <v>1352</v>
      </c>
      <c r="C329" t="s">
        <v>1814</v>
      </c>
      <c r="E329" t="s">
        <v>2062</v>
      </c>
      <c r="F329" t="s">
        <v>730</v>
      </c>
      <c r="G329" t="s">
        <v>5690</v>
      </c>
      <c r="H329">
        <v>2025</v>
      </c>
    </row>
    <row r="330" spans="1:8" x14ac:dyDescent="0.3">
      <c r="A330" t="s">
        <v>158</v>
      </c>
      <c r="B330" t="s">
        <v>2177</v>
      </c>
      <c r="C330" t="s">
        <v>1814</v>
      </c>
      <c r="E330" t="s">
        <v>2062</v>
      </c>
      <c r="F330" t="s">
        <v>730</v>
      </c>
      <c r="G330" t="s">
        <v>33694</v>
      </c>
      <c r="H330">
        <v>2025</v>
      </c>
    </row>
    <row r="331" spans="1:8" x14ac:dyDescent="0.3">
      <c r="A331" t="s">
        <v>964</v>
      </c>
      <c r="B331" t="s">
        <v>1353</v>
      </c>
      <c r="C331" t="s">
        <v>1814</v>
      </c>
      <c r="E331" t="s">
        <v>2062</v>
      </c>
      <c r="F331" t="s">
        <v>730</v>
      </c>
      <c r="G331" t="s">
        <v>33695</v>
      </c>
      <c r="H331">
        <v>2026</v>
      </c>
    </row>
    <row r="332" spans="1:8" x14ac:dyDescent="0.3">
      <c r="A332" t="s">
        <v>88</v>
      </c>
      <c r="B332" t="s">
        <v>2178</v>
      </c>
      <c r="C332" t="s">
        <v>1814</v>
      </c>
      <c r="E332" t="s">
        <v>2062</v>
      </c>
      <c r="F332" t="s">
        <v>730</v>
      </c>
      <c r="G332" t="s">
        <v>4799</v>
      </c>
      <c r="H332">
        <v>2025</v>
      </c>
    </row>
    <row r="333" spans="1:8" x14ac:dyDescent="0.3">
      <c r="A333" t="s">
        <v>61</v>
      </c>
      <c r="B333" t="s">
        <v>2179</v>
      </c>
      <c r="C333" t="s">
        <v>1814</v>
      </c>
      <c r="E333" t="s">
        <v>2062</v>
      </c>
      <c r="F333" t="s">
        <v>730</v>
      </c>
      <c r="G333" t="s">
        <v>33696</v>
      </c>
      <c r="H333">
        <v>2025</v>
      </c>
    </row>
    <row r="334" spans="1:8" x14ac:dyDescent="0.3">
      <c r="A334" t="s">
        <v>966</v>
      </c>
      <c r="B334" t="s">
        <v>2180</v>
      </c>
      <c r="C334" t="s">
        <v>1814</v>
      </c>
      <c r="E334" t="s">
        <v>2062</v>
      </c>
      <c r="F334" t="s">
        <v>730</v>
      </c>
      <c r="G334" t="s">
        <v>33697</v>
      </c>
      <c r="H334">
        <v>2026</v>
      </c>
    </row>
    <row r="335" spans="1:8" x14ac:dyDescent="0.3">
      <c r="A335" t="s">
        <v>969</v>
      </c>
      <c r="B335" t="s">
        <v>2181</v>
      </c>
      <c r="C335" t="s">
        <v>1814</v>
      </c>
      <c r="E335" t="s">
        <v>2062</v>
      </c>
      <c r="F335" t="s">
        <v>730</v>
      </c>
      <c r="G335" t="s">
        <v>4241</v>
      </c>
      <c r="H335">
        <v>2026</v>
      </c>
    </row>
    <row r="336" spans="1:8" x14ac:dyDescent="0.3">
      <c r="A336" t="s">
        <v>178</v>
      </c>
      <c r="B336" t="s">
        <v>2182</v>
      </c>
      <c r="C336" t="s">
        <v>1814</v>
      </c>
      <c r="E336" t="s">
        <v>2062</v>
      </c>
      <c r="F336" t="s">
        <v>730</v>
      </c>
      <c r="G336" t="s">
        <v>33698</v>
      </c>
      <c r="H336">
        <v>2026</v>
      </c>
    </row>
    <row r="337" spans="1:8" x14ac:dyDescent="0.3">
      <c r="A337" t="s">
        <v>972</v>
      </c>
      <c r="B337" t="s">
        <v>1354</v>
      </c>
      <c r="C337" t="s">
        <v>1814</v>
      </c>
      <c r="E337" t="s">
        <v>2062</v>
      </c>
      <c r="F337" t="s">
        <v>730</v>
      </c>
      <c r="G337" t="s">
        <v>33699</v>
      </c>
      <c r="H337">
        <v>2025</v>
      </c>
    </row>
    <row r="338" spans="1:8" x14ac:dyDescent="0.3">
      <c r="A338" t="s">
        <v>976</v>
      </c>
      <c r="B338" t="s">
        <v>2183</v>
      </c>
      <c r="C338" t="s">
        <v>1814</v>
      </c>
      <c r="E338" t="s">
        <v>2062</v>
      </c>
      <c r="F338" t="s">
        <v>730</v>
      </c>
      <c r="G338" t="s">
        <v>33700</v>
      </c>
      <c r="H338">
        <v>2025</v>
      </c>
    </row>
    <row r="339" spans="1:8" x14ac:dyDescent="0.3">
      <c r="A339" t="s">
        <v>980</v>
      </c>
      <c r="B339" t="s">
        <v>2184</v>
      </c>
      <c r="C339" t="s">
        <v>1814</v>
      </c>
      <c r="E339" t="s">
        <v>2062</v>
      </c>
      <c r="F339" t="s">
        <v>730</v>
      </c>
      <c r="G339" t="s">
        <v>33701</v>
      </c>
      <c r="H339">
        <v>2024</v>
      </c>
    </row>
    <row r="340" spans="1:8" x14ac:dyDescent="0.3">
      <c r="A340" t="s">
        <v>984</v>
      </c>
      <c r="B340" t="s">
        <v>2185</v>
      </c>
      <c r="C340" t="s">
        <v>1814</v>
      </c>
      <c r="E340" t="s">
        <v>2062</v>
      </c>
      <c r="F340" t="s">
        <v>730</v>
      </c>
      <c r="G340" t="s">
        <v>5385</v>
      </c>
      <c r="H340">
        <v>2025</v>
      </c>
    </row>
    <row r="341" spans="1:8" x14ac:dyDescent="0.3">
      <c r="A341" t="s">
        <v>72</v>
      </c>
      <c r="B341" t="s">
        <v>2186</v>
      </c>
      <c r="C341" t="s">
        <v>1814</v>
      </c>
      <c r="E341" t="s">
        <v>2062</v>
      </c>
      <c r="F341" t="s">
        <v>730</v>
      </c>
      <c r="G341" t="s">
        <v>4454</v>
      </c>
      <c r="H341">
        <v>2026</v>
      </c>
    </row>
    <row r="342" spans="1:8" x14ac:dyDescent="0.3">
      <c r="A342" t="s">
        <v>987</v>
      </c>
      <c r="B342" t="s">
        <v>2187</v>
      </c>
      <c r="C342" t="s">
        <v>1814</v>
      </c>
      <c r="E342" t="s">
        <v>2062</v>
      </c>
      <c r="F342" t="s">
        <v>730</v>
      </c>
      <c r="G342" t="s">
        <v>5328</v>
      </c>
      <c r="H342">
        <v>2025</v>
      </c>
    </row>
    <row r="343" spans="1:8" x14ac:dyDescent="0.3">
      <c r="A343" t="s">
        <v>991</v>
      </c>
      <c r="B343" t="s">
        <v>2188</v>
      </c>
      <c r="C343" t="s">
        <v>1814</v>
      </c>
      <c r="E343" t="s">
        <v>2062</v>
      </c>
      <c r="F343" t="s">
        <v>730</v>
      </c>
      <c r="G343" t="s">
        <v>1793</v>
      </c>
      <c r="H343">
        <v>2026</v>
      </c>
    </row>
    <row r="344" spans="1:8" x14ac:dyDescent="0.3">
      <c r="A344" t="s">
        <v>995</v>
      </c>
      <c r="B344" t="s">
        <v>2189</v>
      </c>
      <c r="C344" t="s">
        <v>1814</v>
      </c>
      <c r="E344" t="s">
        <v>2063</v>
      </c>
      <c r="F344" t="s">
        <v>733</v>
      </c>
      <c r="G344" t="s">
        <v>5690</v>
      </c>
      <c r="H344">
        <v>2025</v>
      </c>
    </row>
    <row r="345" spans="1:8" x14ac:dyDescent="0.3">
      <c r="A345" t="s">
        <v>999</v>
      </c>
      <c r="B345" t="s">
        <v>2190</v>
      </c>
      <c r="C345" t="s">
        <v>1814</v>
      </c>
      <c r="E345" t="s">
        <v>2063</v>
      </c>
      <c r="F345" t="s">
        <v>733</v>
      </c>
      <c r="G345" t="s">
        <v>33699</v>
      </c>
      <c r="H345">
        <v>2025</v>
      </c>
    </row>
    <row r="346" spans="1:8" x14ac:dyDescent="0.3">
      <c r="A346" t="s">
        <v>1002</v>
      </c>
      <c r="B346" t="s">
        <v>2191</v>
      </c>
      <c r="C346" t="s">
        <v>1814</v>
      </c>
      <c r="E346" t="s">
        <v>2063</v>
      </c>
      <c r="F346" t="s">
        <v>733</v>
      </c>
      <c r="G346" t="s">
        <v>33695</v>
      </c>
      <c r="H346">
        <v>2026</v>
      </c>
    </row>
    <row r="347" spans="1:8" x14ac:dyDescent="0.3">
      <c r="A347" t="s">
        <v>1005</v>
      </c>
      <c r="B347" t="s">
        <v>2192</v>
      </c>
      <c r="C347" t="s">
        <v>1814</v>
      </c>
      <c r="E347" t="s">
        <v>2063</v>
      </c>
      <c r="F347" t="s">
        <v>733</v>
      </c>
      <c r="G347" t="s">
        <v>33700</v>
      </c>
      <c r="H347">
        <v>2025</v>
      </c>
    </row>
    <row r="348" spans="1:8" x14ac:dyDescent="0.3">
      <c r="A348" t="s">
        <v>1008</v>
      </c>
      <c r="B348" t="s">
        <v>2193</v>
      </c>
      <c r="C348" t="s">
        <v>1814</v>
      </c>
      <c r="E348" t="s">
        <v>2063</v>
      </c>
      <c r="F348" t="s">
        <v>733</v>
      </c>
      <c r="G348" t="s">
        <v>33701</v>
      </c>
      <c r="H348">
        <v>2024</v>
      </c>
    </row>
    <row r="349" spans="1:8" x14ac:dyDescent="0.3">
      <c r="A349" t="s">
        <v>1011</v>
      </c>
      <c r="B349" t="s">
        <v>2194</v>
      </c>
      <c r="C349" t="s">
        <v>1814</v>
      </c>
      <c r="E349" t="s">
        <v>2063</v>
      </c>
      <c r="F349" t="s">
        <v>733</v>
      </c>
      <c r="G349" t="s">
        <v>3550</v>
      </c>
      <c r="H349">
        <v>2025</v>
      </c>
    </row>
    <row r="350" spans="1:8" x14ac:dyDescent="0.3">
      <c r="A350" t="s">
        <v>1015</v>
      </c>
      <c r="B350" t="s">
        <v>2195</v>
      </c>
      <c r="C350" t="s">
        <v>1814</v>
      </c>
      <c r="E350" t="s">
        <v>2063</v>
      </c>
      <c r="F350" t="s">
        <v>733</v>
      </c>
      <c r="G350" t="s">
        <v>33698</v>
      </c>
      <c r="H350">
        <v>2026</v>
      </c>
    </row>
    <row r="351" spans="1:8" x14ac:dyDescent="0.3">
      <c r="A351" t="s">
        <v>1019</v>
      </c>
      <c r="B351" t="s">
        <v>2196</v>
      </c>
      <c r="C351" t="s">
        <v>1814</v>
      </c>
      <c r="E351" t="s">
        <v>2063</v>
      </c>
      <c r="F351" t="s">
        <v>733</v>
      </c>
      <c r="G351" t="s">
        <v>33702</v>
      </c>
      <c r="H351">
        <v>2024</v>
      </c>
    </row>
    <row r="352" spans="1:8" x14ac:dyDescent="0.3">
      <c r="A352" t="s">
        <v>1023</v>
      </c>
      <c r="B352" t="s">
        <v>2197</v>
      </c>
      <c r="C352" t="s">
        <v>1814</v>
      </c>
      <c r="E352" t="s">
        <v>2063</v>
      </c>
      <c r="F352" t="s">
        <v>733</v>
      </c>
      <c r="G352" t="s">
        <v>33703</v>
      </c>
      <c r="H352">
        <v>2026</v>
      </c>
    </row>
    <row r="353" spans="1:8" x14ac:dyDescent="0.3">
      <c r="A353" t="s">
        <v>139</v>
      </c>
      <c r="B353" t="s">
        <v>2198</v>
      </c>
      <c r="C353" t="s">
        <v>1814</v>
      </c>
      <c r="E353" t="s">
        <v>2063</v>
      </c>
      <c r="F353" t="s">
        <v>733</v>
      </c>
      <c r="G353" t="s">
        <v>33697</v>
      </c>
      <c r="H353">
        <v>2026</v>
      </c>
    </row>
    <row r="354" spans="1:8" x14ac:dyDescent="0.3">
      <c r="A354" t="s">
        <v>2199</v>
      </c>
      <c r="B354" t="s">
        <v>2200</v>
      </c>
      <c r="C354" t="s">
        <v>1814</v>
      </c>
      <c r="E354" t="s">
        <v>2063</v>
      </c>
      <c r="F354" t="s">
        <v>733</v>
      </c>
      <c r="G354" t="s">
        <v>33696</v>
      </c>
      <c r="H354">
        <v>2025</v>
      </c>
    </row>
    <row r="355" spans="1:8" x14ac:dyDescent="0.3">
      <c r="A355" t="s">
        <v>1027</v>
      </c>
      <c r="B355" t="s">
        <v>2201</v>
      </c>
      <c r="C355" t="s">
        <v>1814</v>
      </c>
      <c r="E355" t="s">
        <v>2063</v>
      </c>
      <c r="F355" t="s">
        <v>733</v>
      </c>
      <c r="G355" t="s">
        <v>4799</v>
      </c>
      <c r="H355">
        <v>2025</v>
      </c>
    </row>
    <row r="356" spans="1:8" x14ac:dyDescent="0.3">
      <c r="A356" t="s">
        <v>123</v>
      </c>
      <c r="B356" t="s">
        <v>1355</v>
      </c>
      <c r="C356" t="s">
        <v>1814</v>
      </c>
      <c r="E356" t="s">
        <v>2063</v>
      </c>
      <c r="F356" t="s">
        <v>733</v>
      </c>
      <c r="G356" t="s">
        <v>33694</v>
      </c>
      <c r="H356">
        <v>2025</v>
      </c>
    </row>
    <row r="357" spans="1:8" x14ac:dyDescent="0.3">
      <c r="A357" t="s">
        <v>1031</v>
      </c>
      <c r="B357" t="s">
        <v>2202</v>
      </c>
      <c r="C357" t="s">
        <v>1814</v>
      </c>
      <c r="E357" t="s">
        <v>2063</v>
      </c>
      <c r="F357" t="s">
        <v>733</v>
      </c>
      <c r="G357" t="s">
        <v>4241</v>
      </c>
      <c r="H357">
        <v>2026</v>
      </c>
    </row>
    <row r="358" spans="1:8" x14ac:dyDescent="0.3">
      <c r="A358" t="s">
        <v>1035</v>
      </c>
      <c r="B358" t="s">
        <v>2203</v>
      </c>
      <c r="C358" t="s">
        <v>1814</v>
      </c>
      <c r="E358" t="s">
        <v>2063</v>
      </c>
      <c r="F358" t="s">
        <v>733</v>
      </c>
      <c r="G358" t="s">
        <v>1793</v>
      </c>
      <c r="H358">
        <v>2026</v>
      </c>
    </row>
    <row r="359" spans="1:8" x14ac:dyDescent="0.3">
      <c r="A359" t="s">
        <v>1282</v>
      </c>
      <c r="B359" t="s">
        <v>1283</v>
      </c>
      <c r="C359" t="s">
        <v>1814</v>
      </c>
      <c r="E359" t="s">
        <v>33704</v>
      </c>
      <c r="F359" t="s">
        <v>737</v>
      </c>
      <c r="G359" t="s">
        <v>2694</v>
      </c>
      <c r="H359">
        <v>2025</v>
      </c>
    </row>
    <row r="360" spans="1:8" x14ac:dyDescent="0.3">
      <c r="A360" t="s">
        <v>1359</v>
      </c>
      <c r="B360" t="s">
        <v>1360</v>
      </c>
      <c r="C360" t="s">
        <v>1814</v>
      </c>
      <c r="E360" t="s">
        <v>33704</v>
      </c>
      <c r="F360" t="s">
        <v>737</v>
      </c>
      <c r="G360" t="s">
        <v>2900</v>
      </c>
      <c r="H360">
        <v>2025</v>
      </c>
    </row>
    <row r="361" spans="1:8" x14ac:dyDescent="0.3">
      <c r="A361" t="s">
        <v>1364</v>
      </c>
      <c r="B361" t="s">
        <v>1365</v>
      </c>
      <c r="C361" t="s">
        <v>1814</v>
      </c>
      <c r="E361" t="s">
        <v>33704</v>
      </c>
      <c r="F361" t="s">
        <v>737</v>
      </c>
      <c r="G361" t="s">
        <v>33705</v>
      </c>
      <c r="H361">
        <v>2027</v>
      </c>
    </row>
    <row r="362" spans="1:8" x14ac:dyDescent="0.3">
      <c r="A362" t="s">
        <v>1038</v>
      </c>
      <c r="B362" t="s">
        <v>1366</v>
      </c>
      <c r="C362" t="s">
        <v>1814</v>
      </c>
      <c r="E362" t="s">
        <v>33704</v>
      </c>
      <c r="F362" t="s">
        <v>737</v>
      </c>
      <c r="G362" t="s">
        <v>33706</v>
      </c>
      <c r="H362">
        <v>2025</v>
      </c>
    </row>
    <row r="363" spans="1:8" x14ac:dyDescent="0.3">
      <c r="A363" t="s">
        <v>1041</v>
      </c>
      <c r="B363" t="s">
        <v>2204</v>
      </c>
      <c r="C363" t="s">
        <v>1814</v>
      </c>
      <c r="E363" t="s">
        <v>33704</v>
      </c>
      <c r="F363" t="s">
        <v>737</v>
      </c>
      <c r="G363" t="s">
        <v>2882</v>
      </c>
      <c r="H363">
        <v>2026</v>
      </c>
    </row>
    <row r="364" spans="1:8" x14ac:dyDescent="0.3">
      <c r="A364" t="s">
        <v>198</v>
      </c>
      <c r="B364" t="s">
        <v>2205</v>
      </c>
      <c r="C364" t="s">
        <v>1814</v>
      </c>
      <c r="E364" t="s">
        <v>33704</v>
      </c>
      <c r="F364" t="s">
        <v>737</v>
      </c>
      <c r="G364" t="s">
        <v>2908</v>
      </c>
      <c r="H364">
        <v>2027</v>
      </c>
    </row>
    <row r="365" spans="1:8" x14ac:dyDescent="0.3">
      <c r="A365" t="s">
        <v>1045</v>
      </c>
      <c r="B365" t="s">
        <v>2206</v>
      </c>
      <c r="C365" t="s">
        <v>1814</v>
      </c>
      <c r="E365" t="s">
        <v>33704</v>
      </c>
      <c r="F365" t="s">
        <v>737</v>
      </c>
      <c r="G365" t="s">
        <v>5114</v>
      </c>
      <c r="H365">
        <v>2026</v>
      </c>
    </row>
    <row r="366" spans="1:8" x14ac:dyDescent="0.3">
      <c r="A366" t="s">
        <v>1049</v>
      </c>
      <c r="B366" t="s">
        <v>2207</v>
      </c>
      <c r="C366" t="s">
        <v>1814</v>
      </c>
      <c r="E366" t="s">
        <v>33704</v>
      </c>
      <c r="F366" t="s">
        <v>737</v>
      </c>
      <c r="G366" t="s">
        <v>2893</v>
      </c>
      <c r="H366">
        <v>2025</v>
      </c>
    </row>
    <row r="367" spans="1:8" x14ac:dyDescent="0.3">
      <c r="A367" t="s">
        <v>1053</v>
      </c>
      <c r="B367" t="s">
        <v>2208</v>
      </c>
      <c r="C367" t="s">
        <v>1814</v>
      </c>
      <c r="E367" t="s">
        <v>33704</v>
      </c>
      <c r="F367" t="s">
        <v>737</v>
      </c>
      <c r="G367" t="s">
        <v>5407</v>
      </c>
      <c r="H367">
        <v>2026</v>
      </c>
    </row>
    <row r="368" spans="1:8" x14ac:dyDescent="0.3">
      <c r="A368" t="s">
        <v>1057</v>
      </c>
      <c r="B368" t="s">
        <v>2209</v>
      </c>
      <c r="C368" t="s">
        <v>1814</v>
      </c>
      <c r="E368" t="s">
        <v>33704</v>
      </c>
      <c r="F368" t="s">
        <v>737</v>
      </c>
      <c r="G368" t="s">
        <v>5163</v>
      </c>
      <c r="H368">
        <v>2025</v>
      </c>
    </row>
    <row r="369" spans="1:8" x14ac:dyDescent="0.3">
      <c r="A369" t="s">
        <v>2210</v>
      </c>
      <c r="B369" t="s">
        <v>2211</v>
      </c>
      <c r="C369" t="s">
        <v>1814</v>
      </c>
      <c r="E369" t="s">
        <v>33704</v>
      </c>
      <c r="F369" t="s">
        <v>737</v>
      </c>
      <c r="G369" t="s">
        <v>1793</v>
      </c>
      <c r="H369">
        <v>2026</v>
      </c>
    </row>
    <row r="370" spans="1:8" x14ac:dyDescent="0.3">
      <c r="A370" t="s">
        <v>1061</v>
      </c>
      <c r="B370" t="s">
        <v>2212</v>
      </c>
      <c r="C370" t="s">
        <v>1814</v>
      </c>
      <c r="E370" t="s">
        <v>2067</v>
      </c>
      <c r="F370" t="s">
        <v>2066</v>
      </c>
      <c r="G370" t="s">
        <v>3836</v>
      </c>
      <c r="H370">
        <v>2024</v>
      </c>
    </row>
    <row r="371" spans="1:8" x14ac:dyDescent="0.3">
      <c r="A371" t="s">
        <v>1065</v>
      </c>
      <c r="B371" t="s">
        <v>2213</v>
      </c>
      <c r="C371" t="s">
        <v>1814</v>
      </c>
      <c r="E371" t="s">
        <v>2068</v>
      </c>
      <c r="F371" t="s">
        <v>99</v>
      </c>
      <c r="G371" t="s">
        <v>1793</v>
      </c>
      <c r="H371">
        <v>2026</v>
      </c>
    </row>
    <row r="372" spans="1:8" x14ac:dyDescent="0.3">
      <c r="A372" t="s">
        <v>1069</v>
      </c>
      <c r="B372" t="s">
        <v>2214</v>
      </c>
      <c r="C372" t="s">
        <v>1814</v>
      </c>
      <c r="E372" t="s">
        <v>2069</v>
      </c>
      <c r="F372" t="s">
        <v>740</v>
      </c>
      <c r="G372" t="s">
        <v>33707</v>
      </c>
      <c r="H372">
        <v>2026</v>
      </c>
    </row>
    <row r="373" spans="1:8" x14ac:dyDescent="0.3">
      <c r="A373" t="s">
        <v>1073</v>
      </c>
      <c r="B373" t="s">
        <v>2215</v>
      </c>
      <c r="C373" t="s">
        <v>1814</v>
      </c>
      <c r="E373" t="s">
        <v>2069</v>
      </c>
      <c r="F373" t="s">
        <v>740</v>
      </c>
      <c r="G373" t="s">
        <v>33708</v>
      </c>
      <c r="H373">
        <v>2026</v>
      </c>
    </row>
    <row r="374" spans="1:8" x14ac:dyDescent="0.3">
      <c r="A374" t="s">
        <v>1076</v>
      </c>
      <c r="B374" t="s">
        <v>2216</v>
      </c>
      <c r="C374" t="s">
        <v>1814</v>
      </c>
      <c r="E374" t="s">
        <v>2069</v>
      </c>
      <c r="F374" t="s">
        <v>740</v>
      </c>
      <c r="G374" t="s">
        <v>33709</v>
      </c>
      <c r="H374">
        <v>2027</v>
      </c>
    </row>
    <row r="375" spans="1:8" x14ac:dyDescent="0.3">
      <c r="A375" t="s">
        <v>1080</v>
      </c>
      <c r="B375" t="s">
        <v>2217</v>
      </c>
      <c r="C375" t="s">
        <v>1814</v>
      </c>
      <c r="E375" t="s">
        <v>2070</v>
      </c>
      <c r="F375" t="s">
        <v>743</v>
      </c>
      <c r="G375" t="s">
        <v>5721</v>
      </c>
      <c r="H375">
        <v>2026</v>
      </c>
    </row>
    <row r="376" spans="1:8" x14ac:dyDescent="0.3">
      <c r="A376" t="s">
        <v>1083</v>
      </c>
      <c r="B376" t="s">
        <v>1367</v>
      </c>
      <c r="C376" t="s">
        <v>1814</v>
      </c>
      <c r="E376" t="s">
        <v>2071</v>
      </c>
      <c r="F376" t="s">
        <v>746</v>
      </c>
      <c r="G376" t="s">
        <v>33710</v>
      </c>
      <c r="H376">
        <v>2025</v>
      </c>
    </row>
    <row r="377" spans="1:8" x14ac:dyDescent="0.3">
      <c r="A377" t="s">
        <v>1086</v>
      </c>
      <c r="B377" t="s">
        <v>2218</v>
      </c>
      <c r="C377" t="s">
        <v>1814</v>
      </c>
      <c r="E377" t="s">
        <v>2071</v>
      </c>
      <c r="F377" t="s">
        <v>746</v>
      </c>
      <c r="G377" t="s">
        <v>33711</v>
      </c>
      <c r="H377">
        <v>2026</v>
      </c>
    </row>
    <row r="378" spans="1:8" x14ac:dyDescent="0.3">
      <c r="A378" t="s">
        <v>2219</v>
      </c>
      <c r="B378" t="s">
        <v>2220</v>
      </c>
      <c r="C378" t="s">
        <v>1814</v>
      </c>
      <c r="E378" t="s">
        <v>2071</v>
      </c>
      <c r="F378" t="s">
        <v>746</v>
      </c>
      <c r="G378" t="s">
        <v>5721</v>
      </c>
      <c r="H378">
        <v>2026</v>
      </c>
    </row>
    <row r="379" spans="1:8" x14ac:dyDescent="0.3">
      <c r="A379" t="s">
        <v>2221</v>
      </c>
      <c r="B379" t="s">
        <v>2222</v>
      </c>
      <c r="C379" t="s">
        <v>1814</v>
      </c>
      <c r="E379" t="s">
        <v>2071</v>
      </c>
      <c r="F379" t="s">
        <v>746</v>
      </c>
      <c r="G379" t="s">
        <v>33712</v>
      </c>
      <c r="H379">
        <v>2025</v>
      </c>
    </row>
    <row r="380" spans="1:8" x14ac:dyDescent="0.3">
      <c r="E380" t="s">
        <v>2071</v>
      </c>
      <c r="F380" t="s">
        <v>746</v>
      </c>
      <c r="G380" t="s">
        <v>1793</v>
      </c>
      <c r="H380">
        <v>2026</v>
      </c>
    </row>
    <row r="381" spans="1:8" x14ac:dyDescent="0.3">
      <c r="E381" t="s">
        <v>2072</v>
      </c>
      <c r="F381" t="s">
        <v>749</v>
      </c>
      <c r="G381" t="s">
        <v>4857</v>
      </c>
      <c r="H381">
        <v>2025</v>
      </c>
    </row>
    <row r="382" spans="1:8" x14ac:dyDescent="0.3">
      <c r="E382" t="s">
        <v>2072</v>
      </c>
      <c r="F382" t="s">
        <v>749</v>
      </c>
      <c r="G382" t="s">
        <v>1793</v>
      </c>
      <c r="H382">
        <v>2026</v>
      </c>
    </row>
    <row r="383" spans="1:8" x14ac:dyDescent="0.3">
      <c r="E383" t="s">
        <v>2073</v>
      </c>
      <c r="F383" t="s">
        <v>752</v>
      </c>
      <c r="G383" t="s">
        <v>33713</v>
      </c>
      <c r="H383">
        <v>2026</v>
      </c>
    </row>
    <row r="384" spans="1:8" x14ac:dyDescent="0.3">
      <c r="E384" t="s">
        <v>33714</v>
      </c>
      <c r="F384" t="s">
        <v>755</v>
      </c>
      <c r="G384" t="s">
        <v>1793</v>
      </c>
      <c r="H384">
        <v>2026</v>
      </c>
    </row>
    <row r="385" spans="5:8" x14ac:dyDescent="0.3">
      <c r="E385" t="s">
        <v>2076</v>
      </c>
      <c r="F385" t="s">
        <v>2075</v>
      </c>
      <c r="G385" t="s">
        <v>33715</v>
      </c>
      <c r="H385">
        <v>2025</v>
      </c>
    </row>
    <row r="386" spans="5:8" x14ac:dyDescent="0.3">
      <c r="E386" t="s">
        <v>2078</v>
      </c>
      <c r="F386" t="s">
        <v>765</v>
      </c>
      <c r="G386" t="s">
        <v>1589</v>
      </c>
      <c r="H386">
        <v>2025</v>
      </c>
    </row>
    <row r="387" spans="5:8" x14ac:dyDescent="0.3">
      <c r="E387" t="s">
        <v>1276</v>
      </c>
      <c r="F387" t="s">
        <v>769</v>
      </c>
      <c r="G387" t="s">
        <v>5314</v>
      </c>
      <c r="H387">
        <v>2024</v>
      </c>
    </row>
    <row r="388" spans="5:8" x14ac:dyDescent="0.3">
      <c r="E388" t="s">
        <v>1276</v>
      </c>
      <c r="F388" t="s">
        <v>769</v>
      </c>
      <c r="G388" t="s">
        <v>1619</v>
      </c>
      <c r="H388">
        <v>2026</v>
      </c>
    </row>
    <row r="389" spans="5:8" x14ac:dyDescent="0.3">
      <c r="E389" t="s">
        <v>1276</v>
      </c>
      <c r="F389" t="s">
        <v>769</v>
      </c>
      <c r="G389" t="s">
        <v>33716</v>
      </c>
      <c r="H389">
        <v>2027</v>
      </c>
    </row>
    <row r="390" spans="5:8" x14ac:dyDescent="0.3">
      <c r="E390" t="s">
        <v>1276</v>
      </c>
      <c r="F390" t="s">
        <v>769</v>
      </c>
      <c r="G390" t="s">
        <v>1277</v>
      </c>
      <c r="H390">
        <v>2026</v>
      </c>
    </row>
    <row r="391" spans="5:8" x14ac:dyDescent="0.3">
      <c r="E391" t="s">
        <v>2084</v>
      </c>
      <c r="F391" t="s">
        <v>2083</v>
      </c>
      <c r="G391" t="s">
        <v>1619</v>
      </c>
      <c r="H391">
        <v>2026</v>
      </c>
    </row>
    <row r="392" spans="5:8" x14ac:dyDescent="0.3">
      <c r="E392" t="s">
        <v>2084</v>
      </c>
      <c r="F392" t="s">
        <v>2083</v>
      </c>
      <c r="G392" t="s">
        <v>1277</v>
      </c>
      <c r="H392">
        <v>2026</v>
      </c>
    </row>
    <row r="393" spans="5:8" x14ac:dyDescent="0.3">
      <c r="E393" t="s">
        <v>2095</v>
      </c>
      <c r="F393" t="s">
        <v>2094</v>
      </c>
      <c r="G393" t="s">
        <v>5132</v>
      </c>
      <c r="H393">
        <v>2026</v>
      </c>
    </row>
    <row r="394" spans="5:8" x14ac:dyDescent="0.3">
      <c r="E394" t="s">
        <v>2097</v>
      </c>
      <c r="F394" t="s">
        <v>2096</v>
      </c>
      <c r="G394" t="s">
        <v>1535</v>
      </c>
      <c r="H394">
        <v>2026</v>
      </c>
    </row>
    <row r="395" spans="5:8" x14ac:dyDescent="0.3">
      <c r="E395" t="s">
        <v>2102</v>
      </c>
      <c r="F395" t="s">
        <v>801</v>
      </c>
      <c r="G395" t="s">
        <v>33717</v>
      </c>
      <c r="H395">
        <v>2027</v>
      </c>
    </row>
    <row r="396" spans="5:8" x14ac:dyDescent="0.3">
      <c r="E396" t="s">
        <v>2104</v>
      </c>
      <c r="F396" t="s">
        <v>809</v>
      </c>
      <c r="G396" t="s">
        <v>1697</v>
      </c>
      <c r="H396">
        <v>2026</v>
      </c>
    </row>
    <row r="397" spans="5:8" x14ac:dyDescent="0.3">
      <c r="E397" t="s">
        <v>2105</v>
      </c>
      <c r="F397" t="s">
        <v>813</v>
      </c>
      <c r="G397" t="s">
        <v>1697</v>
      </c>
      <c r="H397">
        <v>2026</v>
      </c>
    </row>
    <row r="398" spans="5:8" x14ac:dyDescent="0.3">
      <c r="E398" t="s">
        <v>2106</v>
      </c>
      <c r="F398" t="s">
        <v>816</v>
      </c>
      <c r="G398" t="s">
        <v>5521</v>
      </c>
      <c r="H398">
        <v>2024</v>
      </c>
    </row>
    <row r="399" spans="5:8" x14ac:dyDescent="0.3">
      <c r="E399" t="s">
        <v>2106</v>
      </c>
      <c r="F399" t="s">
        <v>816</v>
      </c>
      <c r="G399" t="s">
        <v>1697</v>
      </c>
      <c r="H399">
        <v>2026</v>
      </c>
    </row>
    <row r="400" spans="5:8" x14ac:dyDescent="0.3">
      <c r="E400" t="s">
        <v>2107</v>
      </c>
      <c r="F400" t="s">
        <v>820</v>
      </c>
      <c r="G400" t="s">
        <v>4219</v>
      </c>
      <c r="H400">
        <v>2025</v>
      </c>
    </row>
    <row r="401" spans="5:8" x14ac:dyDescent="0.3">
      <c r="E401" t="s">
        <v>2108</v>
      </c>
      <c r="F401" t="s">
        <v>824</v>
      </c>
      <c r="G401" t="s">
        <v>3550</v>
      </c>
      <c r="H401">
        <v>2026</v>
      </c>
    </row>
    <row r="402" spans="5:8" x14ac:dyDescent="0.3">
      <c r="E402" t="s">
        <v>2108</v>
      </c>
      <c r="F402" t="s">
        <v>824</v>
      </c>
      <c r="G402" t="s">
        <v>3764</v>
      </c>
      <c r="H402">
        <v>2026</v>
      </c>
    </row>
    <row r="403" spans="5:8" x14ac:dyDescent="0.3">
      <c r="E403" t="s">
        <v>2108</v>
      </c>
      <c r="F403" t="s">
        <v>824</v>
      </c>
      <c r="G403" t="s">
        <v>4477</v>
      </c>
      <c r="H403">
        <v>2025</v>
      </c>
    </row>
    <row r="404" spans="5:8" x14ac:dyDescent="0.3">
      <c r="E404" t="s">
        <v>2108</v>
      </c>
      <c r="F404" t="s">
        <v>824</v>
      </c>
      <c r="G404" t="s">
        <v>33718</v>
      </c>
      <c r="H404">
        <v>2026</v>
      </c>
    </row>
    <row r="405" spans="5:8" x14ac:dyDescent="0.3">
      <c r="E405" t="s">
        <v>2108</v>
      </c>
      <c r="F405" t="s">
        <v>824</v>
      </c>
      <c r="G405" t="s">
        <v>4643</v>
      </c>
      <c r="H405">
        <v>2025</v>
      </c>
    </row>
    <row r="406" spans="5:8" x14ac:dyDescent="0.3">
      <c r="E406" t="s">
        <v>2108</v>
      </c>
      <c r="F406" t="s">
        <v>824</v>
      </c>
      <c r="G406" t="s">
        <v>3550</v>
      </c>
      <c r="H406">
        <v>2024</v>
      </c>
    </row>
    <row r="407" spans="5:8" x14ac:dyDescent="0.3">
      <c r="E407" t="s">
        <v>2108</v>
      </c>
      <c r="F407" t="s">
        <v>824</v>
      </c>
      <c r="G407" t="s">
        <v>33718</v>
      </c>
      <c r="H407">
        <v>2027</v>
      </c>
    </row>
    <row r="408" spans="5:8" x14ac:dyDescent="0.3">
      <c r="E408" t="s">
        <v>2108</v>
      </c>
      <c r="F408" t="s">
        <v>824</v>
      </c>
      <c r="G408" t="s">
        <v>3550</v>
      </c>
      <c r="H408">
        <v>2025</v>
      </c>
    </row>
    <row r="409" spans="5:8" x14ac:dyDescent="0.3">
      <c r="E409" t="s">
        <v>2108</v>
      </c>
      <c r="F409" t="s">
        <v>824</v>
      </c>
      <c r="G409" t="s">
        <v>4643</v>
      </c>
      <c r="H409">
        <v>2026</v>
      </c>
    </row>
    <row r="410" spans="5:8" x14ac:dyDescent="0.3">
      <c r="E410" t="s">
        <v>2108</v>
      </c>
      <c r="F410" t="s">
        <v>824</v>
      </c>
      <c r="G410" t="s">
        <v>4477</v>
      </c>
      <c r="H410">
        <v>2026</v>
      </c>
    </row>
    <row r="411" spans="5:8" x14ac:dyDescent="0.3">
      <c r="E411" t="s">
        <v>2108</v>
      </c>
      <c r="F411" t="s">
        <v>824</v>
      </c>
      <c r="G411" t="s">
        <v>3550</v>
      </c>
      <c r="H411">
        <v>2025</v>
      </c>
    </row>
    <row r="412" spans="5:8" x14ac:dyDescent="0.3">
      <c r="E412" t="s">
        <v>2111</v>
      </c>
      <c r="F412" t="s">
        <v>827</v>
      </c>
      <c r="G412" t="s">
        <v>1427</v>
      </c>
      <c r="H412">
        <v>2025</v>
      </c>
    </row>
    <row r="413" spans="5:8" x14ac:dyDescent="0.3">
      <c r="E413" t="s">
        <v>2112</v>
      </c>
      <c r="F413" t="s">
        <v>830</v>
      </c>
      <c r="G413" t="s">
        <v>1511</v>
      </c>
      <c r="H413">
        <v>2025</v>
      </c>
    </row>
    <row r="414" spans="5:8" x14ac:dyDescent="0.3">
      <c r="E414" t="s">
        <v>33719</v>
      </c>
      <c r="F414" t="s">
        <v>92</v>
      </c>
      <c r="G414" t="s">
        <v>2491</v>
      </c>
      <c r="H414">
        <v>2026</v>
      </c>
    </row>
    <row r="415" spans="5:8" x14ac:dyDescent="0.3">
      <c r="E415" t="s">
        <v>33719</v>
      </c>
      <c r="F415" t="s">
        <v>92</v>
      </c>
      <c r="G415" t="s">
        <v>1498</v>
      </c>
      <c r="H415">
        <v>2026</v>
      </c>
    </row>
    <row r="416" spans="5:8" x14ac:dyDescent="0.3">
      <c r="E416" t="s">
        <v>33719</v>
      </c>
      <c r="F416" t="s">
        <v>92</v>
      </c>
      <c r="G416" t="s">
        <v>1514</v>
      </c>
      <c r="H416">
        <v>2026</v>
      </c>
    </row>
    <row r="417" spans="5:8" x14ac:dyDescent="0.3">
      <c r="E417" t="s">
        <v>33719</v>
      </c>
      <c r="F417" t="s">
        <v>92</v>
      </c>
      <c r="G417" t="s">
        <v>1453</v>
      </c>
      <c r="H417">
        <v>2024</v>
      </c>
    </row>
    <row r="418" spans="5:8" x14ac:dyDescent="0.3">
      <c r="E418" t="s">
        <v>33719</v>
      </c>
      <c r="F418" t="s">
        <v>92</v>
      </c>
      <c r="G418" t="s">
        <v>1453</v>
      </c>
      <c r="H418">
        <v>2025</v>
      </c>
    </row>
    <row r="419" spans="5:8" x14ac:dyDescent="0.3">
      <c r="E419" t="s">
        <v>33719</v>
      </c>
      <c r="F419" t="s">
        <v>92</v>
      </c>
      <c r="G419" t="s">
        <v>1498</v>
      </c>
      <c r="H419">
        <v>2025</v>
      </c>
    </row>
    <row r="420" spans="5:8" x14ac:dyDescent="0.3">
      <c r="E420" t="s">
        <v>33719</v>
      </c>
      <c r="F420" t="s">
        <v>92</v>
      </c>
      <c r="G420" t="s">
        <v>1481</v>
      </c>
      <c r="H420">
        <v>2025</v>
      </c>
    </row>
    <row r="421" spans="5:8" x14ac:dyDescent="0.3">
      <c r="E421" t="s">
        <v>33719</v>
      </c>
      <c r="F421" t="s">
        <v>92</v>
      </c>
      <c r="G421" t="s">
        <v>4609</v>
      </c>
      <c r="H421">
        <v>2026</v>
      </c>
    </row>
    <row r="422" spans="5:8" x14ac:dyDescent="0.3">
      <c r="E422" t="s">
        <v>33719</v>
      </c>
      <c r="F422" t="s">
        <v>92</v>
      </c>
      <c r="G422" t="s">
        <v>9349</v>
      </c>
      <c r="H422">
        <v>2024</v>
      </c>
    </row>
    <row r="423" spans="5:8" x14ac:dyDescent="0.3">
      <c r="E423" t="s">
        <v>33719</v>
      </c>
      <c r="F423" t="s">
        <v>92</v>
      </c>
      <c r="G423" t="s">
        <v>1481</v>
      </c>
      <c r="H423">
        <v>2026</v>
      </c>
    </row>
    <row r="424" spans="5:8" x14ac:dyDescent="0.3">
      <c r="E424" t="s">
        <v>2114</v>
      </c>
      <c r="F424" t="s">
        <v>834</v>
      </c>
      <c r="G424" t="s">
        <v>33720</v>
      </c>
      <c r="H424">
        <v>2025</v>
      </c>
    </row>
    <row r="425" spans="5:8" x14ac:dyDescent="0.3">
      <c r="E425" t="s">
        <v>2114</v>
      </c>
      <c r="F425" t="s">
        <v>834</v>
      </c>
      <c r="G425" t="s">
        <v>33721</v>
      </c>
      <c r="H425">
        <v>2025</v>
      </c>
    </row>
    <row r="426" spans="5:8" x14ac:dyDescent="0.3">
      <c r="E426" t="s">
        <v>2114</v>
      </c>
      <c r="F426" t="s">
        <v>834</v>
      </c>
      <c r="G426" t="s">
        <v>33722</v>
      </c>
      <c r="H426">
        <v>2025</v>
      </c>
    </row>
    <row r="427" spans="5:8" x14ac:dyDescent="0.3">
      <c r="E427" t="s">
        <v>2118</v>
      </c>
      <c r="F427" t="s">
        <v>847</v>
      </c>
      <c r="G427" t="s">
        <v>1453</v>
      </c>
      <c r="H427">
        <v>2025</v>
      </c>
    </row>
    <row r="428" spans="5:8" x14ac:dyDescent="0.3">
      <c r="E428" t="s">
        <v>2118</v>
      </c>
      <c r="F428" t="s">
        <v>847</v>
      </c>
      <c r="G428" t="s">
        <v>4773</v>
      </c>
      <c r="H428">
        <v>2026</v>
      </c>
    </row>
    <row r="429" spans="5:8" x14ac:dyDescent="0.3">
      <c r="E429" t="s">
        <v>2124</v>
      </c>
      <c r="F429" t="s">
        <v>860</v>
      </c>
      <c r="G429" t="s">
        <v>4385</v>
      </c>
      <c r="H429">
        <v>2025</v>
      </c>
    </row>
    <row r="430" spans="5:8" x14ac:dyDescent="0.3">
      <c r="E430" t="s">
        <v>2124</v>
      </c>
      <c r="F430" t="s">
        <v>860</v>
      </c>
      <c r="G430" t="s">
        <v>3328</v>
      </c>
      <c r="H430">
        <v>2026</v>
      </c>
    </row>
    <row r="431" spans="5:8" x14ac:dyDescent="0.3">
      <c r="E431" t="s">
        <v>2124</v>
      </c>
      <c r="F431" t="s">
        <v>860</v>
      </c>
      <c r="G431" t="s">
        <v>4820</v>
      </c>
      <c r="H431">
        <v>2024</v>
      </c>
    </row>
    <row r="432" spans="5:8" x14ac:dyDescent="0.3">
      <c r="E432" t="s">
        <v>2124</v>
      </c>
      <c r="F432" t="s">
        <v>860</v>
      </c>
      <c r="G432" t="s">
        <v>4820</v>
      </c>
      <c r="H432">
        <v>2025</v>
      </c>
    </row>
    <row r="433" spans="5:8" x14ac:dyDescent="0.3">
      <c r="E433" t="s">
        <v>2124</v>
      </c>
      <c r="F433" t="s">
        <v>860</v>
      </c>
      <c r="G433" t="s">
        <v>4385</v>
      </c>
      <c r="H433">
        <v>2024</v>
      </c>
    </row>
    <row r="434" spans="5:8" x14ac:dyDescent="0.3">
      <c r="E434" t="s">
        <v>2124</v>
      </c>
      <c r="F434" t="s">
        <v>860</v>
      </c>
      <c r="G434" t="s">
        <v>3317</v>
      </c>
      <c r="H434">
        <v>2024</v>
      </c>
    </row>
    <row r="435" spans="5:8" x14ac:dyDescent="0.3">
      <c r="E435" t="s">
        <v>2124</v>
      </c>
      <c r="F435" t="s">
        <v>860</v>
      </c>
      <c r="G435" t="s">
        <v>5346</v>
      </c>
      <c r="H435">
        <v>2024</v>
      </c>
    </row>
    <row r="436" spans="5:8" x14ac:dyDescent="0.3">
      <c r="E436" t="s">
        <v>2124</v>
      </c>
      <c r="F436" t="s">
        <v>860</v>
      </c>
      <c r="G436" t="s">
        <v>5542</v>
      </c>
      <c r="H436">
        <v>2025</v>
      </c>
    </row>
    <row r="437" spans="5:8" x14ac:dyDescent="0.3">
      <c r="E437" t="s">
        <v>2124</v>
      </c>
      <c r="F437" t="s">
        <v>860</v>
      </c>
      <c r="G437" t="s">
        <v>3341</v>
      </c>
      <c r="H437">
        <v>2025</v>
      </c>
    </row>
    <row r="438" spans="5:8" x14ac:dyDescent="0.3">
      <c r="E438" t="s">
        <v>2124</v>
      </c>
      <c r="F438" t="s">
        <v>860</v>
      </c>
      <c r="G438" t="s">
        <v>4970</v>
      </c>
      <c r="H438">
        <v>2027</v>
      </c>
    </row>
    <row r="439" spans="5:8" x14ac:dyDescent="0.3">
      <c r="E439" t="s">
        <v>2124</v>
      </c>
      <c r="F439" t="s">
        <v>860</v>
      </c>
      <c r="G439" t="s">
        <v>3328</v>
      </c>
      <c r="H439">
        <v>2024</v>
      </c>
    </row>
    <row r="440" spans="5:8" x14ac:dyDescent="0.3">
      <c r="E440" t="s">
        <v>2124</v>
      </c>
      <c r="F440" t="s">
        <v>860</v>
      </c>
      <c r="G440" t="s">
        <v>33723</v>
      </c>
      <c r="H440">
        <v>2026</v>
      </c>
    </row>
    <row r="441" spans="5:8" x14ac:dyDescent="0.3">
      <c r="E441" t="s">
        <v>2124</v>
      </c>
      <c r="F441" t="s">
        <v>860</v>
      </c>
      <c r="G441" t="s">
        <v>5542</v>
      </c>
      <c r="H441">
        <v>2026</v>
      </c>
    </row>
    <row r="442" spans="5:8" x14ac:dyDescent="0.3">
      <c r="E442" t="s">
        <v>2124</v>
      </c>
      <c r="F442" t="s">
        <v>860</v>
      </c>
      <c r="G442" t="s">
        <v>33724</v>
      </c>
      <c r="H442">
        <v>2026</v>
      </c>
    </row>
    <row r="443" spans="5:8" x14ac:dyDescent="0.3">
      <c r="E443" t="s">
        <v>2124</v>
      </c>
      <c r="F443" t="s">
        <v>860</v>
      </c>
      <c r="G443" t="s">
        <v>33724</v>
      </c>
      <c r="H443">
        <v>2027</v>
      </c>
    </row>
    <row r="444" spans="5:8" x14ac:dyDescent="0.3">
      <c r="E444" t="s">
        <v>2129</v>
      </c>
      <c r="F444" t="s">
        <v>864</v>
      </c>
      <c r="G444" t="s">
        <v>3801</v>
      </c>
      <c r="H444">
        <v>2026</v>
      </c>
    </row>
    <row r="445" spans="5:8" x14ac:dyDescent="0.3">
      <c r="E445" t="s">
        <v>2129</v>
      </c>
      <c r="F445" t="s">
        <v>864</v>
      </c>
      <c r="G445" t="s">
        <v>33725</v>
      </c>
      <c r="H445">
        <v>2024</v>
      </c>
    </row>
    <row r="446" spans="5:8" x14ac:dyDescent="0.3">
      <c r="E446" t="s">
        <v>2129</v>
      </c>
      <c r="F446" t="s">
        <v>864</v>
      </c>
      <c r="G446" t="s">
        <v>33726</v>
      </c>
      <c r="H446">
        <v>2024</v>
      </c>
    </row>
    <row r="447" spans="5:8" x14ac:dyDescent="0.3">
      <c r="E447" t="s">
        <v>2129</v>
      </c>
      <c r="F447" t="s">
        <v>864</v>
      </c>
      <c r="G447" t="s">
        <v>33725</v>
      </c>
      <c r="H447">
        <v>2026</v>
      </c>
    </row>
    <row r="448" spans="5:8" x14ac:dyDescent="0.3">
      <c r="E448" t="s">
        <v>2129</v>
      </c>
      <c r="F448" t="s">
        <v>864</v>
      </c>
      <c r="G448" t="s">
        <v>33727</v>
      </c>
      <c r="H448">
        <v>2027</v>
      </c>
    </row>
    <row r="449" spans="5:8" x14ac:dyDescent="0.3">
      <c r="E449" t="s">
        <v>2129</v>
      </c>
      <c r="F449" t="s">
        <v>864</v>
      </c>
      <c r="G449" t="s">
        <v>3801</v>
      </c>
      <c r="H449">
        <v>2025</v>
      </c>
    </row>
    <row r="450" spans="5:8" x14ac:dyDescent="0.3">
      <c r="E450" t="s">
        <v>2129</v>
      </c>
      <c r="F450" t="s">
        <v>864</v>
      </c>
      <c r="G450" t="s">
        <v>33726</v>
      </c>
      <c r="H450">
        <v>2025</v>
      </c>
    </row>
    <row r="451" spans="5:8" x14ac:dyDescent="0.3">
      <c r="E451" t="s">
        <v>2129</v>
      </c>
      <c r="F451" t="s">
        <v>864</v>
      </c>
      <c r="G451" t="s">
        <v>33725</v>
      </c>
      <c r="H451">
        <v>2025</v>
      </c>
    </row>
    <row r="452" spans="5:8" x14ac:dyDescent="0.3">
      <c r="E452" t="s">
        <v>2129</v>
      </c>
      <c r="F452" t="s">
        <v>864</v>
      </c>
      <c r="G452" t="s">
        <v>3817</v>
      </c>
      <c r="H452">
        <v>2026</v>
      </c>
    </row>
    <row r="453" spans="5:8" x14ac:dyDescent="0.3">
      <c r="E453" t="s">
        <v>2129</v>
      </c>
      <c r="F453" t="s">
        <v>864</v>
      </c>
      <c r="G453" t="s">
        <v>33725</v>
      </c>
      <c r="H453">
        <v>2024</v>
      </c>
    </row>
    <row r="454" spans="5:8" x14ac:dyDescent="0.3">
      <c r="E454" t="s">
        <v>2129</v>
      </c>
      <c r="F454" t="s">
        <v>864</v>
      </c>
      <c r="G454" t="s">
        <v>33725</v>
      </c>
      <c r="H454">
        <v>2026</v>
      </c>
    </row>
    <row r="455" spans="5:8" x14ac:dyDescent="0.3">
      <c r="E455" t="s">
        <v>2129</v>
      </c>
      <c r="F455" t="s">
        <v>864</v>
      </c>
      <c r="G455" t="s">
        <v>3824</v>
      </c>
      <c r="H455">
        <v>2027</v>
      </c>
    </row>
    <row r="456" spans="5:8" x14ac:dyDescent="0.3">
      <c r="E456" t="s">
        <v>33728</v>
      </c>
      <c r="F456" t="s">
        <v>57</v>
      </c>
      <c r="G456" t="s">
        <v>4317</v>
      </c>
      <c r="H456">
        <v>2026</v>
      </c>
    </row>
    <row r="457" spans="5:8" x14ac:dyDescent="0.3">
      <c r="E457" t="s">
        <v>33728</v>
      </c>
      <c r="F457" t="s">
        <v>57</v>
      </c>
      <c r="G457" t="s">
        <v>33729</v>
      </c>
      <c r="H457">
        <v>2027</v>
      </c>
    </row>
    <row r="458" spans="5:8" x14ac:dyDescent="0.3">
      <c r="E458" t="s">
        <v>33728</v>
      </c>
      <c r="F458" t="s">
        <v>57</v>
      </c>
      <c r="G458" t="s">
        <v>4317</v>
      </c>
      <c r="H458">
        <v>2027</v>
      </c>
    </row>
    <row r="459" spans="5:8" x14ac:dyDescent="0.3">
      <c r="E459" t="s">
        <v>2132</v>
      </c>
      <c r="F459" t="s">
        <v>2131</v>
      </c>
      <c r="G459" t="s">
        <v>1474</v>
      </c>
      <c r="H459">
        <v>2025</v>
      </c>
    </row>
    <row r="460" spans="5:8" x14ac:dyDescent="0.3">
      <c r="E460" t="s">
        <v>2132</v>
      </c>
      <c r="F460" t="s">
        <v>2131</v>
      </c>
      <c r="G460" t="s">
        <v>1657</v>
      </c>
      <c r="H460">
        <v>2026</v>
      </c>
    </row>
    <row r="461" spans="5:8" x14ac:dyDescent="0.3">
      <c r="E461" t="s">
        <v>2132</v>
      </c>
      <c r="F461" t="s">
        <v>2131</v>
      </c>
      <c r="G461" t="s">
        <v>2484</v>
      </c>
      <c r="H461">
        <v>2026</v>
      </c>
    </row>
    <row r="462" spans="5:8" x14ac:dyDescent="0.3">
      <c r="E462" t="s">
        <v>2133</v>
      </c>
      <c r="F462" t="s">
        <v>867</v>
      </c>
      <c r="G462" t="s">
        <v>33730</v>
      </c>
      <c r="H462">
        <v>2027</v>
      </c>
    </row>
    <row r="463" spans="5:8" x14ac:dyDescent="0.3">
      <c r="E463" t="s">
        <v>2133</v>
      </c>
      <c r="F463" t="s">
        <v>867</v>
      </c>
      <c r="G463" t="s">
        <v>33731</v>
      </c>
      <c r="H463">
        <v>2027</v>
      </c>
    </row>
    <row r="464" spans="5:8" x14ac:dyDescent="0.3">
      <c r="E464" t="s">
        <v>2133</v>
      </c>
      <c r="F464" t="s">
        <v>867</v>
      </c>
      <c r="G464" t="s">
        <v>33732</v>
      </c>
      <c r="H464">
        <v>2026</v>
      </c>
    </row>
    <row r="465" spans="5:8" x14ac:dyDescent="0.3">
      <c r="E465" t="s">
        <v>2133</v>
      </c>
      <c r="F465" t="s">
        <v>867</v>
      </c>
      <c r="G465" t="s">
        <v>33733</v>
      </c>
      <c r="H465">
        <v>2025</v>
      </c>
    </row>
    <row r="466" spans="5:8" x14ac:dyDescent="0.3">
      <c r="E466" t="s">
        <v>2133</v>
      </c>
      <c r="F466" t="s">
        <v>867</v>
      </c>
      <c r="G466" t="s">
        <v>33734</v>
      </c>
      <c r="H466">
        <v>2025</v>
      </c>
    </row>
    <row r="467" spans="5:8" x14ac:dyDescent="0.3">
      <c r="E467" t="s">
        <v>2133</v>
      </c>
      <c r="F467" t="s">
        <v>867</v>
      </c>
      <c r="G467" t="s">
        <v>33731</v>
      </c>
      <c r="H467">
        <v>2025</v>
      </c>
    </row>
    <row r="468" spans="5:8" x14ac:dyDescent="0.3">
      <c r="E468" t="s">
        <v>2133</v>
      </c>
      <c r="F468" t="s">
        <v>867</v>
      </c>
      <c r="G468" t="s">
        <v>4671</v>
      </c>
      <c r="H468">
        <v>2025</v>
      </c>
    </row>
    <row r="469" spans="5:8" x14ac:dyDescent="0.3">
      <c r="E469" t="s">
        <v>2133</v>
      </c>
      <c r="F469" t="s">
        <v>867</v>
      </c>
      <c r="G469" t="s">
        <v>33725</v>
      </c>
      <c r="H469">
        <v>2025</v>
      </c>
    </row>
    <row r="470" spans="5:8" x14ac:dyDescent="0.3">
      <c r="E470" t="s">
        <v>2133</v>
      </c>
      <c r="F470" t="s">
        <v>867</v>
      </c>
      <c r="G470" t="s">
        <v>33735</v>
      </c>
      <c r="H470">
        <v>2027</v>
      </c>
    </row>
    <row r="471" spans="5:8" x14ac:dyDescent="0.3">
      <c r="E471" t="s">
        <v>2133</v>
      </c>
      <c r="F471" t="s">
        <v>867</v>
      </c>
      <c r="G471" t="s">
        <v>33731</v>
      </c>
      <c r="H471">
        <v>2026</v>
      </c>
    </row>
    <row r="472" spans="5:8" x14ac:dyDescent="0.3">
      <c r="E472" t="s">
        <v>2133</v>
      </c>
      <c r="F472" t="s">
        <v>867</v>
      </c>
      <c r="G472" t="s">
        <v>33736</v>
      </c>
      <c r="H472">
        <v>2025</v>
      </c>
    </row>
    <row r="473" spans="5:8" x14ac:dyDescent="0.3">
      <c r="E473" t="s">
        <v>2133</v>
      </c>
      <c r="F473" t="s">
        <v>867</v>
      </c>
      <c r="G473" t="s">
        <v>33725</v>
      </c>
      <c r="H473">
        <v>2024</v>
      </c>
    </row>
    <row r="474" spans="5:8" x14ac:dyDescent="0.3">
      <c r="E474" t="s">
        <v>2133</v>
      </c>
      <c r="F474" t="s">
        <v>867</v>
      </c>
      <c r="G474" t="s">
        <v>33725</v>
      </c>
      <c r="H474">
        <v>2024</v>
      </c>
    </row>
    <row r="475" spans="5:8" x14ac:dyDescent="0.3">
      <c r="E475" t="s">
        <v>2133</v>
      </c>
      <c r="F475" t="s">
        <v>867</v>
      </c>
      <c r="G475" t="s">
        <v>33734</v>
      </c>
      <c r="H475">
        <v>2024</v>
      </c>
    </row>
    <row r="476" spans="5:8" x14ac:dyDescent="0.3">
      <c r="E476" t="s">
        <v>2133</v>
      </c>
      <c r="F476" t="s">
        <v>867</v>
      </c>
      <c r="G476" t="s">
        <v>4671</v>
      </c>
      <c r="H476">
        <v>2024</v>
      </c>
    </row>
    <row r="477" spans="5:8" x14ac:dyDescent="0.3">
      <c r="E477" t="s">
        <v>2133</v>
      </c>
      <c r="F477" t="s">
        <v>867</v>
      </c>
      <c r="G477" t="s">
        <v>5334</v>
      </c>
      <c r="H477">
        <v>2024</v>
      </c>
    </row>
    <row r="478" spans="5:8" x14ac:dyDescent="0.3">
      <c r="E478" t="s">
        <v>2133</v>
      </c>
      <c r="F478" t="s">
        <v>867</v>
      </c>
      <c r="G478" t="s">
        <v>33737</v>
      </c>
      <c r="H478">
        <v>2025</v>
      </c>
    </row>
    <row r="479" spans="5:8" x14ac:dyDescent="0.3">
      <c r="E479" t="s">
        <v>2133</v>
      </c>
      <c r="F479" t="s">
        <v>867</v>
      </c>
      <c r="G479" t="s">
        <v>33738</v>
      </c>
      <c r="H479">
        <v>2024</v>
      </c>
    </row>
    <row r="480" spans="5:8" x14ac:dyDescent="0.3">
      <c r="E480" t="s">
        <v>2133</v>
      </c>
      <c r="F480" t="s">
        <v>867</v>
      </c>
      <c r="G480" t="s">
        <v>33739</v>
      </c>
      <c r="H480">
        <v>2024</v>
      </c>
    </row>
    <row r="481" spans="5:8" x14ac:dyDescent="0.3">
      <c r="E481" t="s">
        <v>2133</v>
      </c>
      <c r="F481" t="s">
        <v>867</v>
      </c>
      <c r="G481" t="s">
        <v>4721</v>
      </c>
      <c r="H481">
        <v>2024</v>
      </c>
    </row>
    <row r="482" spans="5:8" x14ac:dyDescent="0.3">
      <c r="E482" t="s">
        <v>2133</v>
      </c>
      <c r="F482" t="s">
        <v>867</v>
      </c>
      <c r="G482" t="s">
        <v>33740</v>
      </c>
      <c r="H482">
        <v>2025</v>
      </c>
    </row>
    <row r="483" spans="5:8" x14ac:dyDescent="0.3">
      <c r="E483" t="s">
        <v>2133</v>
      </c>
      <c r="F483" t="s">
        <v>867</v>
      </c>
      <c r="G483" t="s">
        <v>33741</v>
      </c>
      <c r="H483">
        <v>2025</v>
      </c>
    </row>
    <row r="484" spans="5:8" x14ac:dyDescent="0.3">
      <c r="E484" t="s">
        <v>2133</v>
      </c>
      <c r="F484" t="s">
        <v>867</v>
      </c>
      <c r="G484" t="s">
        <v>33742</v>
      </c>
    </row>
    <row r="485" spans="5:8" x14ac:dyDescent="0.3">
      <c r="E485" t="s">
        <v>2133</v>
      </c>
      <c r="F485" t="s">
        <v>867</v>
      </c>
      <c r="G485" t="s">
        <v>33725</v>
      </c>
      <c r="H485">
        <v>2026</v>
      </c>
    </row>
    <row r="486" spans="5:8" x14ac:dyDescent="0.3">
      <c r="E486" t="s">
        <v>2133</v>
      </c>
      <c r="F486" t="s">
        <v>867</v>
      </c>
      <c r="G486" t="s">
        <v>33725</v>
      </c>
      <c r="H486">
        <v>2027</v>
      </c>
    </row>
    <row r="487" spans="5:8" x14ac:dyDescent="0.3">
      <c r="E487" t="s">
        <v>2133</v>
      </c>
      <c r="F487" t="s">
        <v>867</v>
      </c>
      <c r="G487" t="s">
        <v>33736</v>
      </c>
      <c r="H487">
        <v>2026</v>
      </c>
    </row>
    <row r="488" spans="5:8" x14ac:dyDescent="0.3">
      <c r="E488" t="s">
        <v>2133</v>
      </c>
      <c r="F488" t="s">
        <v>867</v>
      </c>
      <c r="G488" t="s">
        <v>33732</v>
      </c>
      <c r="H488">
        <v>2027</v>
      </c>
    </row>
    <row r="489" spans="5:8" x14ac:dyDescent="0.3">
      <c r="E489" t="s">
        <v>2133</v>
      </c>
      <c r="F489" t="s">
        <v>867</v>
      </c>
      <c r="G489" t="s">
        <v>33737</v>
      </c>
      <c r="H489">
        <v>2026</v>
      </c>
    </row>
    <row r="490" spans="5:8" x14ac:dyDescent="0.3">
      <c r="E490" t="s">
        <v>2133</v>
      </c>
      <c r="F490" t="s">
        <v>867</v>
      </c>
      <c r="G490" t="s">
        <v>33734</v>
      </c>
      <c r="H490">
        <v>2026</v>
      </c>
    </row>
    <row r="491" spans="5:8" x14ac:dyDescent="0.3">
      <c r="E491" t="s">
        <v>2133</v>
      </c>
      <c r="F491" t="s">
        <v>867</v>
      </c>
      <c r="G491" t="s">
        <v>4671</v>
      </c>
      <c r="H491">
        <v>2026</v>
      </c>
    </row>
    <row r="492" spans="5:8" x14ac:dyDescent="0.3">
      <c r="E492" t="s">
        <v>2133</v>
      </c>
      <c r="F492" t="s">
        <v>867</v>
      </c>
      <c r="G492" t="s">
        <v>33740</v>
      </c>
      <c r="H492">
        <v>2026</v>
      </c>
    </row>
    <row r="493" spans="5:8" x14ac:dyDescent="0.3">
      <c r="E493" t="s">
        <v>2133</v>
      </c>
      <c r="F493" t="s">
        <v>867</v>
      </c>
      <c r="G493" t="s">
        <v>33725</v>
      </c>
      <c r="H493">
        <v>2026</v>
      </c>
    </row>
    <row r="494" spans="5:8" x14ac:dyDescent="0.3">
      <c r="E494" t="s">
        <v>2133</v>
      </c>
      <c r="F494" t="s">
        <v>867</v>
      </c>
      <c r="G494" t="s">
        <v>33743</v>
      </c>
      <c r="H494">
        <v>2027</v>
      </c>
    </row>
    <row r="495" spans="5:8" x14ac:dyDescent="0.3">
      <c r="E495" t="s">
        <v>2133</v>
      </c>
      <c r="F495" t="s">
        <v>867</v>
      </c>
      <c r="G495" t="s">
        <v>33744</v>
      </c>
      <c r="H495">
        <v>2027</v>
      </c>
    </row>
    <row r="496" spans="5:8" x14ac:dyDescent="0.3">
      <c r="E496" t="s">
        <v>2133</v>
      </c>
      <c r="F496" t="s">
        <v>867</v>
      </c>
      <c r="G496" t="s">
        <v>33745</v>
      </c>
      <c r="H496">
        <v>2027</v>
      </c>
    </row>
    <row r="497" spans="5:8" x14ac:dyDescent="0.3">
      <c r="E497" t="s">
        <v>2133</v>
      </c>
      <c r="F497" t="s">
        <v>867</v>
      </c>
      <c r="G497" t="s">
        <v>3824</v>
      </c>
      <c r="H497">
        <v>2027</v>
      </c>
    </row>
    <row r="498" spans="5:8" x14ac:dyDescent="0.3">
      <c r="E498" t="s">
        <v>2134</v>
      </c>
      <c r="F498" t="s">
        <v>870</v>
      </c>
      <c r="G498" t="s">
        <v>33746</v>
      </c>
      <c r="H498">
        <v>2025</v>
      </c>
    </row>
    <row r="499" spans="5:8" x14ac:dyDescent="0.3">
      <c r="E499" t="s">
        <v>2134</v>
      </c>
      <c r="F499" t="s">
        <v>870</v>
      </c>
      <c r="G499" t="s">
        <v>2692</v>
      </c>
      <c r="H499">
        <v>2024</v>
      </c>
    </row>
    <row r="500" spans="5:8" x14ac:dyDescent="0.3">
      <c r="E500" t="s">
        <v>2134</v>
      </c>
      <c r="F500" t="s">
        <v>870</v>
      </c>
      <c r="G500" t="s">
        <v>2692</v>
      </c>
      <c r="H500">
        <v>2026</v>
      </c>
    </row>
    <row r="501" spans="5:8" x14ac:dyDescent="0.3">
      <c r="E501" t="s">
        <v>2134</v>
      </c>
      <c r="F501" t="s">
        <v>870</v>
      </c>
      <c r="G501" t="s">
        <v>33747</v>
      </c>
      <c r="H501">
        <v>2024</v>
      </c>
    </row>
    <row r="502" spans="5:8" x14ac:dyDescent="0.3">
      <c r="E502" t="s">
        <v>2134</v>
      </c>
      <c r="F502" t="s">
        <v>870</v>
      </c>
      <c r="G502" t="s">
        <v>33746</v>
      </c>
      <c r="H502">
        <v>2026</v>
      </c>
    </row>
    <row r="503" spans="5:8" x14ac:dyDescent="0.3">
      <c r="E503" t="s">
        <v>2135</v>
      </c>
      <c r="F503" t="s">
        <v>182</v>
      </c>
      <c r="G503" t="s">
        <v>1474</v>
      </c>
      <c r="H503">
        <v>2025</v>
      </c>
    </row>
    <row r="504" spans="5:8" x14ac:dyDescent="0.3">
      <c r="E504" t="s">
        <v>2135</v>
      </c>
      <c r="F504" t="s">
        <v>182</v>
      </c>
      <c r="G504" t="s">
        <v>4908</v>
      </c>
      <c r="H504">
        <v>2024</v>
      </c>
    </row>
    <row r="505" spans="5:8" x14ac:dyDescent="0.3">
      <c r="E505" t="s">
        <v>2135</v>
      </c>
      <c r="F505" t="s">
        <v>182</v>
      </c>
      <c r="G505" t="s">
        <v>1657</v>
      </c>
      <c r="H505">
        <v>2026</v>
      </c>
    </row>
    <row r="506" spans="5:8" x14ac:dyDescent="0.3">
      <c r="E506" t="s">
        <v>2135</v>
      </c>
      <c r="F506" t="s">
        <v>182</v>
      </c>
      <c r="G506" t="s">
        <v>2484</v>
      </c>
      <c r="H506">
        <v>2026</v>
      </c>
    </row>
    <row r="507" spans="5:8" x14ac:dyDescent="0.3">
      <c r="E507" t="s">
        <v>2139</v>
      </c>
      <c r="F507" t="s">
        <v>2138</v>
      </c>
      <c r="G507" t="s">
        <v>33748</v>
      </c>
      <c r="H507">
        <v>2024</v>
      </c>
    </row>
    <row r="508" spans="5:8" x14ac:dyDescent="0.3">
      <c r="E508" t="s">
        <v>1334</v>
      </c>
      <c r="F508" t="s">
        <v>881</v>
      </c>
      <c r="G508" t="s">
        <v>3928</v>
      </c>
      <c r="H508">
        <v>2024</v>
      </c>
    </row>
    <row r="509" spans="5:8" x14ac:dyDescent="0.3">
      <c r="E509" t="s">
        <v>2151</v>
      </c>
      <c r="F509" t="s">
        <v>892</v>
      </c>
      <c r="G509" t="s">
        <v>4952</v>
      </c>
      <c r="H509">
        <v>2024</v>
      </c>
    </row>
    <row r="510" spans="5:8" x14ac:dyDescent="0.3">
      <c r="E510" t="s">
        <v>2151</v>
      </c>
      <c r="F510" t="s">
        <v>892</v>
      </c>
      <c r="G510" t="s">
        <v>4339</v>
      </c>
      <c r="H510">
        <v>2024</v>
      </c>
    </row>
    <row r="511" spans="5:8" x14ac:dyDescent="0.3">
      <c r="E511" t="s">
        <v>2166</v>
      </c>
      <c r="F511" t="s">
        <v>2165</v>
      </c>
      <c r="G511" t="s">
        <v>1579</v>
      </c>
      <c r="H511">
        <v>2025</v>
      </c>
    </row>
    <row r="512" spans="5:8" x14ac:dyDescent="0.3">
      <c r="E512" t="s">
        <v>2167</v>
      </c>
      <c r="F512" t="s">
        <v>186</v>
      </c>
      <c r="G512" t="s">
        <v>1579</v>
      </c>
      <c r="H512">
        <v>2025</v>
      </c>
    </row>
    <row r="513" spans="5:8" x14ac:dyDescent="0.3">
      <c r="E513" t="s">
        <v>2167</v>
      </c>
      <c r="F513" t="s">
        <v>186</v>
      </c>
      <c r="G513" t="s">
        <v>1563</v>
      </c>
      <c r="H513">
        <v>2025</v>
      </c>
    </row>
    <row r="514" spans="5:8" x14ac:dyDescent="0.3">
      <c r="E514" t="s">
        <v>2167</v>
      </c>
      <c r="F514" t="s">
        <v>186</v>
      </c>
      <c r="G514" t="s">
        <v>5672</v>
      </c>
      <c r="H514">
        <v>2024</v>
      </c>
    </row>
    <row r="515" spans="5:8" x14ac:dyDescent="0.3">
      <c r="E515" t="s">
        <v>2167</v>
      </c>
      <c r="F515" t="s">
        <v>186</v>
      </c>
      <c r="G515" t="s">
        <v>1689</v>
      </c>
      <c r="H515">
        <v>2026</v>
      </c>
    </row>
    <row r="516" spans="5:8" x14ac:dyDescent="0.3">
      <c r="E516" t="s">
        <v>2168</v>
      </c>
      <c r="F516" t="s">
        <v>933</v>
      </c>
      <c r="G516" t="s">
        <v>3758</v>
      </c>
      <c r="H516">
        <v>2024</v>
      </c>
    </row>
    <row r="517" spans="5:8" x14ac:dyDescent="0.3">
      <c r="E517" t="s">
        <v>33749</v>
      </c>
      <c r="F517" t="s">
        <v>937</v>
      </c>
      <c r="G517" t="s">
        <v>33750</v>
      </c>
      <c r="H517">
        <v>2025</v>
      </c>
    </row>
    <row r="518" spans="5:8" x14ac:dyDescent="0.3">
      <c r="E518" t="s">
        <v>33749</v>
      </c>
      <c r="F518" t="s">
        <v>937</v>
      </c>
      <c r="G518" t="s">
        <v>5372</v>
      </c>
      <c r="H518">
        <v>2024</v>
      </c>
    </row>
    <row r="519" spans="5:8" x14ac:dyDescent="0.3">
      <c r="E519" t="s">
        <v>33749</v>
      </c>
      <c r="F519" t="s">
        <v>937</v>
      </c>
      <c r="G519" t="s">
        <v>33751</v>
      </c>
      <c r="H519">
        <v>2026</v>
      </c>
    </row>
    <row r="520" spans="5:8" x14ac:dyDescent="0.3">
      <c r="E520" t="s">
        <v>33749</v>
      </c>
      <c r="F520" t="s">
        <v>937</v>
      </c>
      <c r="G520" t="s">
        <v>5686</v>
      </c>
      <c r="H520">
        <v>2025</v>
      </c>
    </row>
    <row r="521" spans="5:8" x14ac:dyDescent="0.3">
      <c r="E521" t="s">
        <v>33749</v>
      </c>
      <c r="F521" t="s">
        <v>937</v>
      </c>
      <c r="G521" t="s">
        <v>4992</v>
      </c>
      <c r="H521">
        <v>2024</v>
      </c>
    </row>
    <row r="522" spans="5:8" x14ac:dyDescent="0.3">
      <c r="E522" t="s">
        <v>33752</v>
      </c>
      <c r="F522" t="s">
        <v>327</v>
      </c>
      <c r="G522" t="s">
        <v>2999</v>
      </c>
      <c r="H522">
        <v>2026</v>
      </c>
    </row>
    <row r="523" spans="5:8" x14ac:dyDescent="0.3">
      <c r="E523" t="s">
        <v>33752</v>
      </c>
      <c r="F523" t="s">
        <v>327</v>
      </c>
      <c r="G523" t="s">
        <v>3007</v>
      </c>
      <c r="H523">
        <v>2026</v>
      </c>
    </row>
    <row r="524" spans="5:8" x14ac:dyDescent="0.3">
      <c r="E524" t="s">
        <v>1348</v>
      </c>
      <c r="F524" t="s">
        <v>942</v>
      </c>
      <c r="G524" t="s">
        <v>1758</v>
      </c>
      <c r="H524">
        <v>2025</v>
      </c>
    </row>
    <row r="525" spans="5:8" x14ac:dyDescent="0.3">
      <c r="E525" t="s">
        <v>2170</v>
      </c>
      <c r="F525" t="s">
        <v>944</v>
      </c>
      <c r="G525" t="s">
        <v>1719</v>
      </c>
      <c r="H525">
        <v>2025</v>
      </c>
    </row>
    <row r="526" spans="5:8" x14ac:dyDescent="0.3">
      <c r="E526" t="s">
        <v>2170</v>
      </c>
      <c r="F526" t="s">
        <v>944</v>
      </c>
      <c r="G526" t="s">
        <v>4429</v>
      </c>
      <c r="H526">
        <v>2024</v>
      </c>
    </row>
    <row r="527" spans="5:8" x14ac:dyDescent="0.3">
      <c r="E527" t="s">
        <v>2170</v>
      </c>
      <c r="F527" t="s">
        <v>944</v>
      </c>
      <c r="G527" t="s">
        <v>4201</v>
      </c>
      <c r="H527">
        <v>2025</v>
      </c>
    </row>
    <row r="528" spans="5:8" x14ac:dyDescent="0.3">
      <c r="E528" t="s">
        <v>2170</v>
      </c>
      <c r="F528" t="s">
        <v>944</v>
      </c>
      <c r="G528" t="s">
        <v>1575</v>
      </c>
      <c r="H528">
        <v>2025</v>
      </c>
    </row>
    <row r="529" spans="5:8" x14ac:dyDescent="0.3">
      <c r="E529" t="s">
        <v>2170</v>
      </c>
      <c r="F529" t="s">
        <v>944</v>
      </c>
      <c r="G529" t="s">
        <v>1702</v>
      </c>
      <c r="H529">
        <v>2025</v>
      </c>
    </row>
    <row r="530" spans="5:8" x14ac:dyDescent="0.3">
      <c r="E530" t="s">
        <v>2170</v>
      </c>
      <c r="F530" t="s">
        <v>944</v>
      </c>
      <c r="G530" t="s">
        <v>2580</v>
      </c>
      <c r="H530">
        <v>2026</v>
      </c>
    </row>
    <row r="531" spans="5:8" x14ac:dyDescent="0.3">
      <c r="E531" t="s">
        <v>33753</v>
      </c>
      <c r="F531" t="s">
        <v>735</v>
      </c>
      <c r="G531" t="s">
        <v>1572</v>
      </c>
      <c r="H531">
        <v>2025</v>
      </c>
    </row>
    <row r="532" spans="5:8" x14ac:dyDescent="0.3">
      <c r="E532" t="s">
        <v>33754</v>
      </c>
      <c r="F532" t="s">
        <v>947</v>
      </c>
      <c r="G532" t="s">
        <v>3071</v>
      </c>
      <c r="H532">
        <v>2024</v>
      </c>
    </row>
    <row r="533" spans="5:8" x14ac:dyDescent="0.3">
      <c r="E533" t="s">
        <v>33754</v>
      </c>
      <c r="F533" t="s">
        <v>947</v>
      </c>
      <c r="G533" t="s">
        <v>1629</v>
      </c>
      <c r="H533">
        <v>2025</v>
      </c>
    </row>
    <row r="534" spans="5:8" x14ac:dyDescent="0.3">
      <c r="E534" t="s">
        <v>2173</v>
      </c>
      <c r="F534" t="s">
        <v>2172</v>
      </c>
      <c r="G534" t="s">
        <v>3503</v>
      </c>
      <c r="H534">
        <v>2024</v>
      </c>
    </row>
    <row r="535" spans="5:8" x14ac:dyDescent="0.3">
      <c r="E535" t="s">
        <v>2174</v>
      </c>
      <c r="F535" t="s">
        <v>135</v>
      </c>
      <c r="G535" t="s">
        <v>1416</v>
      </c>
      <c r="H535">
        <v>2026</v>
      </c>
    </row>
    <row r="536" spans="5:8" x14ac:dyDescent="0.3">
      <c r="E536" t="s">
        <v>2174</v>
      </c>
      <c r="F536" t="s">
        <v>135</v>
      </c>
      <c r="G536" t="s">
        <v>1754</v>
      </c>
      <c r="H536">
        <v>2026</v>
      </c>
    </row>
    <row r="537" spans="5:8" x14ac:dyDescent="0.3">
      <c r="E537" t="s">
        <v>33755</v>
      </c>
      <c r="F537" t="s">
        <v>76</v>
      </c>
      <c r="G537" t="s">
        <v>3984</v>
      </c>
      <c r="H537">
        <v>2026</v>
      </c>
    </row>
    <row r="538" spans="5:8" x14ac:dyDescent="0.3">
      <c r="E538" t="s">
        <v>33755</v>
      </c>
      <c r="F538" t="s">
        <v>76</v>
      </c>
      <c r="G538" t="s">
        <v>1484</v>
      </c>
      <c r="H538">
        <v>2025</v>
      </c>
    </row>
    <row r="539" spans="5:8" x14ac:dyDescent="0.3">
      <c r="E539" t="s">
        <v>33755</v>
      </c>
      <c r="F539" t="s">
        <v>76</v>
      </c>
      <c r="G539" t="s">
        <v>5454</v>
      </c>
      <c r="H539">
        <v>2024</v>
      </c>
    </row>
    <row r="540" spans="5:8" x14ac:dyDescent="0.3">
      <c r="E540" t="s">
        <v>33755</v>
      </c>
      <c r="F540" t="s">
        <v>76</v>
      </c>
      <c r="G540" t="s">
        <v>4503</v>
      </c>
      <c r="H540">
        <v>2024</v>
      </c>
    </row>
    <row r="541" spans="5:8" x14ac:dyDescent="0.3">
      <c r="E541" t="s">
        <v>33755</v>
      </c>
      <c r="F541" t="s">
        <v>76</v>
      </c>
      <c r="G541" t="s">
        <v>3978</v>
      </c>
      <c r="H541">
        <v>2026</v>
      </c>
    </row>
    <row r="542" spans="5:8" x14ac:dyDescent="0.3">
      <c r="E542" t="s">
        <v>33755</v>
      </c>
      <c r="F542" t="s">
        <v>76</v>
      </c>
      <c r="G542" t="s">
        <v>1750</v>
      </c>
      <c r="H542">
        <v>2026</v>
      </c>
    </row>
    <row r="543" spans="5:8" x14ac:dyDescent="0.3">
      <c r="E543" t="s">
        <v>33755</v>
      </c>
      <c r="F543" t="s">
        <v>76</v>
      </c>
      <c r="G543" t="s">
        <v>1730</v>
      </c>
      <c r="H543">
        <v>2025</v>
      </c>
    </row>
    <row r="544" spans="5:8" x14ac:dyDescent="0.3">
      <c r="E544" t="s">
        <v>33755</v>
      </c>
      <c r="F544" t="s">
        <v>76</v>
      </c>
      <c r="G544" t="s">
        <v>1572</v>
      </c>
      <c r="H544">
        <v>2025</v>
      </c>
    </row>
    <row r="545" spans="5:8" x14ac:dyDescent="0.3">
      <c r="E545" t="s">
        <v>33755</v>
      </c>
      <c r="F545" t="s">
        <v>76</v>
      </c>
      <c r="G545" t="s">
        <v>1665</v>
      </c>
      <c r="H545">
        <v>2026</v>
      </c>
    </row>
    <row r="546" spans="5:8" x14ac:dyDescent="0.3">
      <c r="E546" t="s">
        <v>33755</v>
      </c>
      <c r="F546" t="s">
        <v>76</v>
      </c>
      <c r="G546" t="s">
        <v>3961</v>
      </c>
      <c r="H546">
        <v>2026</v>
      </c>
    </row>
    <row r="547" spans="5:8" x14ac:dyDescent="0.3">
      <c r="E547" t="s">
        <v>33756</v>
      </c>
      <c r="F547" t="s">
        <v>947</v>
      </c>
      <c r="G547" t="s">
        <v>1695</v>
      </c>
      <c r="H547">
        <v>2025</v>
      </c>
    </row>
    <row r="548" spans="5:8" x14ac:dyDescent="0.3">
      <c r="E548" t="s">
        <v>2176</v>
      </c>
      <c r="F548" t="s">
        <v>2175</v>
      </c>
      <c r="G548" t="s">
        <v>5020</v>
      </c>
      <c r="H548">
        <v>2026</v>
      </c>
    </row>
    <row r="549" spans="5:8" x14ac:dyDescent="0.3">
      <c r="E549" t="s">
        <v>33757</v>
      </c>
      <c r="F549" t="s">
        <v>111</v>
      </c>
      <c r="G549" t="s">
        <v>1639</v>
      </c>
      <c r="H549">
        <v>2026</v>
      </c>
    </row>
    <row r="550" spans="5:8" x14ac:dyDescent="0.3">
      <c r="E550" t="s">
        <v>1352</v>
      </c>
      <c r="F550" t="s">
        <v>961</v>
      </c>
      <c r="G550" t="s">
        <v>1729</v>
      </c>
      <c r="H550">
        <v>2025</v>
      </c>
    </row>
    <row r="551" spans="5:8" x14ac:dyDescent="0.3">
      <c r="E551" t="s">
        <v>2177</v>
      </c>
      <c r="F551" t="s">
        <v>158</v>
      </c>
      <c r="G551" t="s">
        <v>1779</v>
      </c>
      <c r="H551">
        <v>2025</v>
      </c>
    </row>
    <row r="552" spans="5:8" x14ac:dyDescent="0.3">
      <c r="E552" t="s">
        <v>1353</v>
      </c>
      <c r="F552" t="s">
        <v>964</v>
      </c>
      <c r="G552" t="s">
        <v>5079</v>
      </c>
      <c r="H552">
        <v>2024</v>
      </c>
    </row>
    <row r="553" spans="5:8" x14ac:dyDescent="0.3">
      <c r="E553" t="s">
        <v>1353</v>
      </c>
      <c r="F553" t="s">
        <v>964</v>
      </c>
      <c r="G553" t="s">
        <v>4882</v>
      </c>
      <c r="H553">
        <v>2024</v>
      </c>
    </row>
    <row r="554" spans="5:8" x14ac:dyDescent="0.3">
      <c r="E554" t="s">
        <v>1353</v>
      </c>
      <c r="F554" t="s">
        <v>964</v>
      </c>
      <c r="G554" t="s">
        <v>5696</v>
      </c>
      <c r="H554">
        <v>2026</v>
      </c>
    </row>
    <row r="555" spans="5:8" x14ac:dyDescent="0.3">
      <c r="E555" t="s">
        <v>33758</v>
      </c>
      <c r="F555" t="s">
        <v>111</v>
      </c>
      <c r="G555" t="s">
        <v>1679</v>
      </c>
      <c r="H555">
        <v>2025</v>
      </c>
    </row>
    <row r="556" spans="5:8" x14ac:dyDescent="0.3">
      <c r="E556" t="s">
        <v>33758</v>
      </c>
      <c r="F556" t="s">
        <v>111</v>
      </c>
      <c r="G556" t="s">
        <v>1643</v>
      </c>
      <c r="H556">
        <v>2025</v>
      </c>
    </row>
    <row r="557" spans="5:8" x14ac:dyDescent="0.3">
      <c r="E557" t="s">
        <v>33758</v>
      </c>
      <c r="F557" t="s">
        <v>111</v>
      </c>
      <c r="G557" t="s">
        <v>4657</v>
      </c>
      <c r="H557">
        <v>2024</v>
      </c>
    </row>
    <row r="558" spans="5:8" x14ac:dyDescent="0.3">
      <c r="E558" t="s">
        <v>33758</v>
      </c>
      <c r="F558" t="s">
        <v>111</v>
      </c>
      <c r="G558" t="s">
        <v>5169</v>
      </c>
      <c r="H558">
        <v>2024</v>
      </c>
    </row>
    <row r="559" spans="5:8" x14ac:dyDescent="0.3">
      <c r="E559" t="s">
        <v>33758</v>
      </c>
      <c r="F559" t="s">
        <v>111</v>
      </c>
      <c r="G559" t="s">
        <v>3450</v>
      </c>
      <c r="H559">
        <v>2024</v>
      </c>
    </row>
    <row r="560" spans="5:8" x14ac:dyDescent="0.3">
      <c r="E560" t="s">
        <v>33758</v>
      </c>
      <c r="F560" t="s">
        <v>111</v>
      </c>
      <c r="G560" t="s">
        <v>1687</v>
      </c>
      <c r="H560">
        <v>2026</v>
      </c>
    </row>
    <row r="561" spans="5:8" x14ac:dyDescent="0.3">
      <c r="E561" t="s">
        <v>2178</v>
      </c>
      <c r="F561" t="s">
        <v>88</v>
      </c>
      <c r="G561" t="s">
        <v>1546</v>
      </c>
      <c r="H561">
        <v>2026</v>
      </c>
    </row>
    <row r="562" spans="5:8" x14ac:dyDescent="0.3">
      <c r="E562" t="s">
        <v>2178</v>
      </c>
      <c r="F562" t="s">
        <v>88</v>
      </c>
      <c r="G562" t="s">
        <v>1542</v>
      </c>
      <c r="H562">
        <v>2025</v>
      </c>
    </row>
    <row r="563" spans="5:8" x14ac:dyDescent="0.3">
      <c r="E563" t="s">
        <v>2178</v>
      </c>
      <c r="F563" t="s">
        <v>88</v>
      </c>
      <c r="G563" t="s">
        <v>3660</v>
      </c>
      <c r="H563">
        <v>2024</v>
      </c>
    </row>
    <row r="564" spans="5:8" x14ac:dyDescent="0.3">
      <c r="E564" t="s">
        <v>2178</v>
      </c>
      <c r="F564" t="s">
        <v>88</v>
      </c>
      <c r="G564" t="s">
        <v>1726</v>
      </c>
      <c r="H564">
        <v>2025</v>
      </c>
    </row>
    <row r="565" spans="5:8" x14ac:dyDescent="0.3">
      <c r="E565" t="s">
        <v>2178</v>
      </c>
      <c r="F565" t="s">
        <v>88</v>
      </c>
      <c r="G565" t="s">
        <v>1541</v>
      </c>
      <c r="H565">
        <v>2026</v>
      </c>
    </row>
    <row r="566" spans="5:8" x14ac:dyDescent="0.3">
      <c r="E566" t="s">
        <v>2178</v>
      </c>
      <c r="F566" t="s">
        <v>88</v>
      </c>
      <c r="G566" t="s">
        <v>1542</v>
      </c>
      <c r="H566">
        <v>2024</v>
      </c>
    </row>
    <row r="567" spans="5:8" x14ac:dyDescent="0.3">
      <c r="E567" t="s">
        <v>2178</v>
      </c>
      <c r="F567" t="s">
        <v>88</v>
      </c>
      <c r="G567" t="s">
        <v>1732</v>
      </c>
      <c r="H567">
        <v>2025</v>
      </c>
    </row>
    <row r="568" spans="5:8" x14ac:dyDescent="0.3">
      <c r="E568" t="s">
        <v>2178</v>
      </c>
      <c r="F568" t="s">
        <v>88</v>
      </c>
      <c r="G568" t="s">
        <v>1623</v>
      </c>
      <c r="H568">
        <v>2025</v>
      </c>
    </row>
    <row r="569" spans="5:8" x14ac:dyDescent="0.3">
      <c r="E569" t="s">
        <v>2178</v>
      </c>
      <c r="F569" t="s">
        <v>88</v>
      </c>
      <c r="G569" t="s">
        <v>1623</v>
      </c>
      <c r="H569">
        <v>2025</v>
      </c>
    </row>
    <row r="570" spans="5:8" x14ac:dyDescent="0.3">
      <c r="E570" t="s">
        <v>2178</v>
      </c>
      <c r="F570" t="s">
        <v>88</v>
      </c>
      <c r="G570" t="s">
        <v>1623</v>
      </c>
      <c r="H570">
        <v>2026</v>
      </c>
    </row>
    <row r="571" spans="5:8" x14ac:dyDescent="0.3">
      <c r="E571" t="s">
        <v>2178</v>
      </c>
      <c r="F571" t="s">
        <v>88</v>
      </c>
      <c r="G571" t="s">
        <v>3653</v>
      </c>
      <c r="H571">
        <v>2026</v>
      </c>
    </row>
    <row r="572" spans="5:8" x14ac:dyDescent="0.3">
      <c r="E572" t="s">
        <v>2179</v>
      </c>
      <c r="F572" t="s">
        <v>61</v>
      </c>
      <c r="G572" t="s">
        <v>3995</v>
      </c>
      <c r="H572">
        <v>2024</v>
      </c>
    </row>
    <row r="573" spans="5:8" x14ac:dyDescent="0.3">
      <c r="E573" t="s">
        <v>33759</v>
      </c>
      <c r="F573" t="s">
        <v>111</v>
      </c>
      <c r="G573" t="s">
        <v>1521</v>
      </c>
      <c r="H573">
        <v>2025</v>
      </c>
    </row>
    <row r="574" spans="5:8" x14ac:dyDescent="0.3">
      <c r="E574" t="s">
        <v>33759</v>
      </c>
      <c r="F574" t="s">
        <v>111</v>
      </c>
      <c r="G574" t="s">
        <v>2539</v>
      </c>
      <c r="H574">
        <v>2026</v>
      </c>
    </row>
    <row r="575" spans="5:8" x14ac:dyDescent="0.3">
      <c r="E575" t="s">
        <v>33759</v>
      </c>
      <c r="F575" t="s">
        <v>111</v>
      </c>
      <c r="G575" t="s">
        <v>1432</v>
      </c>
      <c r="H575">
        <v>2025</v>
      </c>
    </row>
    <row r="576" spans="5:8" x14ac:dyDescent="0.3">
      <c r="E576" t="s">
        <v>33760</v>
      </c>
      <c r="F576" t="s">
        <v>735</v>
      </c>
      <c r="G576" t="s">
        <v>2539</v>
      </c>
      <c r="H576">
        <v>2026</v>
      </c>
    </row>
    <row r="577" spans="5:8" x14ac:dyDescent="0.3">
      <c r="E577" t="s">
        <v>33761</v>
      </c>
      <c r="F577" t="s">
        <v>969</v>
      </c>
      <c r="G577" t="s">
        <v>3830</v>
      </c>
      <c r="H577">
        <v>2024</v>
      </c>
    </row>
    <row r="578" spans="5:8" x14ac:dyDescent="0.3">
      <c r="E578" t="s">
        <v>2182</v>
      </c>
      <c r="F578" t="s">
        <v>178</v>
      </c>
      <c r="G578" t="s">
        <v>9326</v>
      </c>
      <c r="H578">
        <v>2024</v>
      </c>
    </row>
    <row r="579" spans="5:8" x14ac:dyDescent="0.3">
      <c r="E579" t="s">
        <v>2182</v>
      </c>
      <c r="F579" t="s">
        <v>178</v>
      </c>
      <c r="G579" t="s">
        <v>2678</v>
      </c>
      <c r="H579">
        <v>2025</v>
      </c>
    </row>
    <row r="580" spans="5:8" x14ac:dyDescent="0.3">
      <c r="E580" t="s">
        <v>2182</v>
      </c>
      <c r="F580" t="s">
        <v>178</v>
      </c>
      <c r="G580" t="s">
        <v>1718</v>
      </c>
      <c r="H580">
        <v>2025</v>
      </c>
    </row>
    <row r="581" spans="5:8" x14ac:dyDescent="0.3">
      <c r="E581" t="s">
        <v>2182</v>
      </c>
      <c r="F581" t="s">
        <v>178</v>
      </c>
      <c r="G581" t="s">
        <v>1486</v>
      </c>
      <c r="H581">
        <v>2025</v>
      </c>
    </row>
    <row r="582" spans="5:8" x14ac:dyDescent="0.3">
      <c r="E582" t="s">
        <v>2182</v>
      </c>
      <c r="F582" t="s">
        <v>178</v>
      </c>
      <c r="G582" t="s">
        <v>1607</v>
      </c>
      <c r="H582">
        <v>2026</v>
      </c>
    </row>
    <row r="583" spans="5:8" x14ac:dyDescent="0.3">
      <c r="E583" t="s">
        <v>2182</v>
      </c>
      <c r="F583" t="s">
        <v>178</v>
      </c>
      <c r="G583" t="s">
        <v>1701</v>
      </c>
      <c r="H583">
        <v>2026</v>
      </c>
    </row>
    <row r="584" spans="5:8" x14ac:dyDescent="0.3">
      <c r="E584" t="s">
        <v>2182</v>
      </c>
      <c r="F584" t="s">
        <v>178</v>
      </c>
      <c r="G584" t="s">
        <v>1595</v>
      </c>
      <c r="H584">
        <v>2026</v>
      </c>
    </row>
    <row r="585" spans="5:8" x14ac:dyDescent="0.3">
      <c r="E585" t="s">
        <v>2182</v>
      </c>
      <c r="F585" t="s">
        <v>178</v>
      </c>
      <c r="G585" t="s">
        <v>1604</v>
      </c>
      <c r="H585">
        <v>2026</v>
      </c>
    </row>
    <row r="586" spans="5:8" x14ac:dyDescent="0.3">
      <c r="E586" t="s">
        <v>2182</v>
      </c>
      <c r="F586" t="s">
        <v>178</v>
      </c>
      <c r="G586" t="s">
        <v>2587</v>
      </c>
      <c r="H586">
        <v>2026</v>
      </c>
    </row>
    <row r="587" spans="5:8" x14ac:dyDescent="0.3">
      <c r="E587" t="s">
        <v>2183</v>
      </c>
      <c r="F587" t="s">
        <v>976</v>
      </c>
      <c r="G587" t="s">
        <v>5487</v>
      </c>
      <c r="H587">
        <v>2025</v>
      </c>
    </row>
    <row r="588" spans="5:8" x14ac:dyDescent="0.3">
      <c r="E588" t="s">
        <v>2183</v>
      </c>
      <c r="F588" t="s">
        <v>976</v>
      </c>
      <c r="G588" t="s">
        <v>1791</v>
      </c>
      <c r="H588">
        <v>2026</v>
      </c>
    </row>
    <row r="589" spans="5:8" x14ac:dyDescent="0.3">
      <c r="E589" t="s">
        <v>2185</v>
      </c>
      <c r="F589" t="s">
        <v>984</v>
      </c>
      <c r="G589" t="s">
        <v>1603</v>
      </c>
      <c r="H589">
        <v>2026</v>
      </c>
    </row>
    <row r="590" spans="5:8" x14ac:dyDescent="0.3">
      <c r="E590" t="s">
        <v>2185</v>
      </c>
      <c r="F590" t="s">
        <v>984</v>
      </c>
      <c r="G590" t="s">
        <v>1599</v>
      </c>
      <c r="H590">
        <v>2026</v>
      </c>
    </row>
    <row r="591" spans="5:8" x14ac:dyDescent="0.3">
      <c r="E591" t="s">
        <v>2185</v>
      </c>
      <c r="F591" t="s">
        <v>984</v>
      </c>
      <c r="G591" t="s">
        <v>1759</v>
      </c>
      <c r="H591">
        <v>2025</v>
      </c>
    </row>
    <row r="592" spans="5:8" x14ac:dyDescent="0.3">
      <c r="E592" t="s">
        <v>33762</v>
      </c>
      <c r="F592" t="s">
        <v>72</v>
      </c>
      <c r="G592" t="s">
        <v>1463</v>
      </c>
      <c r="H592">
        <v>2025</v>
      </c>
    </row>
    <row r="593" spans="5:8" x14ac:dyDescent="0.3">
      <c r="E593" t="s">
        <v>33762</v>
      </c>
      <c r="F593" t="s">
        <v>72</v>
      </c>
      <c r="G593" t="s">
        <v>1706</v>
      </c>
      <c r="H593">
        <v>2025</v>
      </c>
    </row>
    <row r="594" spans="5:8" x14ac:dyDescent="0.3">
      <c r="E594" t="s">
        <v>33763</v>
      </c>
      <c r="F594" t="s">
        <v>107</v>
      </c>
      <c r="G594" t="s">
        <v>1527</v>
      </c>
      <c r="H594">
        <v>2026</v>
      </c>
    </row>
    <row r="595" spans="5:8" x14ac:dyDescent="0.3">
      <c r="E595" t="s">
        <v>33764</v>
      </c>
      <c r="F595" t="s">
        <v>72</v>
      </c>
      <c r="G595" t="s">
        <v>2513</v>
      </c>
      <c r="H595">
        <v>2026</v>
      </c>
    </row>
    <row r="596" spans="5:8" x14ac:dyDescent="0.3">
      <c r="E596" t="s">
        <v>33765</v>
      </c>
      <c r="F596" t="s">
        <v>107</v>
      </c>
      <c r="G596" t="s">
        <v>2563</v>
      </c>
      <c r="H596">
        <v>2026</v>
      </c>
    </row>
    <row r="597" spans="5:8" x14ac:dyDescent="0.3">
      <c r="E597" t="s">
        <v>33765</v>
      </c>
      <c r="F597" t="s">
        <v>107</v>
      </c>
      <c r="G597" t="s">
        <v>2527</v>
      </c>
      <c r="H597">
        <v>2026</v>
      </c>
    </row>
    <row r="598" spans="5:8" x14ac:dyDescent="0.3">
      <c r="E598" t="s">
        <v>33766</v>
      </c>
      <c r="F598" t="s">
        <v>449</v>
      </c>
      <c r="G598" t="s">
        <v>3939</v>
      </c>
      <c r="H598">
        <v>2027</v>
      </c>
    </row>
    <row r="599" spans="5:8" x14ac:dyDescent="0.3">
      <c r="E599" t="s">
        <v>33767</v>
      </c>
      <c r="F599" t="s">
        <v>226</v>
      </c>
      <c r="G599" t="s">
        <v>2560</v>
      </c>
      <c r="H599">
        <v>2026</v>
      </c>
    </row>
    <row r="600" spans="5:8" x14ac:dyDescent="0.3">
      <c r="E600" t="s">
        <v>33768</v>
      </c>
      <c r="F600" t="s">
        <v>222</v>
      </c>
      <c r="G600" t="s">
        <v>1527</v>
      </c>
      <c r="H600">
        <v>2026</v>
      </c>
    </row>
    <row r="601" spans="5:8" x14ac:dyDescent="0.3">
      <c r="E601" t="s">
        <v>33769</v>
      </c>
      <c r="F601" t="s">
        <v>530</v>
      </c>
      <c r="G601" t="s">
        <v>4029</v>
      </c>
      <c r="H601">
        <v>2024</v>
      </c>
    </row>
    <row r="602" spans="5:8" x14ac:dyDescent="0.3">
      <c r="E602" t="s">
        <v>33769</v>
      </c>
      <c r="F602" t="s">
        <v>530</v>
      </c>
      <c r="G602" t="s">
        <v>4041</v>
      </c>
      <c r="H602">
        <v>2024</v>
      </c>
    </row>
    <row r="603" spans="5:8" x14ac:dyDescent="0.3">
      <c r="E603" t="s">
        <v>33769</v>
      </c>
      <c r="F603" t="s">
        <v>530</v>
      </c>
      <c r="G603" t="s">
        <v>1628</v>
      </c>
      <c r="H603">
        <v>2026</v>
      </c>
    </row>
    <row r="604" spans="5:8" x14ac:dyDescent="0.3">
      <c r="E604" t="s">
        <v>2197</v>
      </c>
      <c r="F604" t="s">
        <v>1023</v>
      </c>
      <c r="G604" t="s">
        <v>4152</v>
      </c>
      <c r="H604">
        <v>2024</v>
      </c>
    </row>
    <row r="605" spans="5:8" x14ac:dyDescent="0.3">
      <c r="E605" t="s">
        <v>2197</v>
      </c>
      <c r="F605" t="s">
        <v>1023</v>
      </c>
      <c r="G605" t="s">
        <v>3707</v>
      </c>
      <c r="H605">
        <v>2026</v>
      </c>
    </row>
    <row r="606" spans="5:8" x14ac:dyDescent="0.3">
      <c r="E606" t="s">
        <v>2197</v>
      </c>
      <c r="F606" t="s">
        <v>1023</v>
      </c>
      <c r="G606" t="s">
        <v>4361</v>
      </c>
      <c r="H606">
        <v>2026</v>
      </c>
    </row>
    <row r="607" spans="5:8" x14ac:dyDescent="0.3">
      <c r="E607" t="s">
        <v>2198</v>
      </c>
      <c r="F607" t="s">
        <v>139</v>
      </c>
      <c r="G607" t="s">
        <v>5621</v>
      </c>
      <c r="H607">
        <v>2025</v>
      </c>
    </row>
    <row r="608" spans="5:8" x14ac:dyDescent="0.3">
      <c r="E608" t="s">
        <v>2201</v>
      </c>
      <c r="F608" t="s">
        <v>1027</v>
      </c>
      <c r="G608" t="s">
        <v>4813</v>
      </c>
      <c r="H608">
        <v>2025</v>
      </c>
    </row>
    <row r="609" spans="5:8" x14ac:dyDescent="0.3">
      <c r="E609" t="s">
        <v>1355</v>
      </c>
      <c r="F609" t="s">
        <v>123</v>
      </c>
      <c r="G609" t="s">
        <v>1413</v>
      </c>
      <c r="H609">
        <v>2025</v>
      </c>
    </row>
    <row r="610" spans="5:8" x14ac:dyDescent="0.3">
      <c r="E610" t="s">
        <v>1283</v>
      </c>
      <c r="F610" t="s">
        <v>1282</v>
      </c>
      <c r="G610" t="s">
        <v>1284</v>
      </c>
      <c r="H610">
        <v>2026</v>
      </c>
    </row>
    <row r="611" spans="5:8" x14ac:dyDescent="0.3">
      <c r="E611" t="s">
        <v>1283</v>
      </c>
      <c r="F611" t="s">
        <v>1282</v>
      </c>
      <c r="G611" t="s">
        <v>1499</v>
      </c>
      <c r="H611">
        <v>2026</v>
      </c>
    </row>
    <row r="612" spans="5:8" x14ac:dyDescent="0.3">
      <c r="E612" t="s">
        <v>33770</v>
      </c>
      <c r="F612" t="s">
        <v>92</v>
      </c>
      <c r="G612" t="s">
        <v>2491</v>
      </c>
      <c r="H612">
        <v>2026</v>
      </c>
    </row>
    <row r="613" spans="5:8" x14ac:dyDescent="0.3">
      <c r="E613" t="s">
        <v>33770</v>
      </c>
      <c r="F613" t="s">
        <v>92</v>
      </c>
      <c r="G613" t="s">
        <v>1514</v>
      </c>
      <c r="H613">
        <v>2026</v>
      </c>
    </row>
    <row r="614" spans="5:8" x14ac:dyDescent="0.3">
      <c r="E614" t="s">
        <v>33770</v>
      </c>
      <c r="F614" t="s">
        <v>92</v>
      </c>
      <c r="G614" t="s">
        <v>1453</v>
      </c>
      <c r="H614">
        <v>2025</v>
      </c>
    </row>
    <row r="615" spans="5:8" x14ac:dyDescent="0.3">
      <c r="E615" t="s">
        <v>33771</v>
      </c>
      <c r="F615" t="s">
        <v>57</v>
      </c>
      <c r="G615" t="s">
        <v>4317</v>
      </c>
      <c r="H615">
        <v>2026</v>
      </c>
    </row>
    <row r="616" spans="5:8" x14ac:dyDescent="0.3">
      <c r="E616" t="s">
        <v>33771</v>
      </c>
      <c r="F616" t="s">
        <v>57</v>
      </c>
      <c r="G616" t="s">
        <v>33729</v>
      </c>
      <c r="H616">
        <v>2027</v>
      </c>
    </row>
    <row r="617" spans="5:8" x14ac:dyDescent="0.3">
      <c r="E617" t="s">
        <v>33771</v>
      </c>
      <c r="F617" t="s">
        <v>57</v>
      </c>
      <c r="G617" t="s">
        <v>4317</v>
      </c>
      <c r="H617">
        <v>2027</v>
      </c>
    </row>
    <row r="618" spans="5:8" x14ac:dyDescent="0.3">
      <c r="E618" t="s">
        <v>33772</v>
      </c>
      <c r="F618" t="s">
        <v>737</v>
      </c>
      <c r="G618" t="s">
        <v>2908</v>
      </c>
      <c r="H618">
        <v>2027</v>
      </c>
    </row>
    <row r="619" spans="5:8" x14ac:dyDescent="0.3">
      <c r="E619" t="s">
        <v>33772</v>
      </c>
      <c r="F619" t="s">
        <v>737</v>
      </c>
      <c r="G619" t="s">
        <v>2694</v>
      </c>
      <c r="H619">
        <v>2025</v>
      </c>
    </row>
    <row r="620" spans="5:8" x14ac:dyDescent="0.3">
      <c r="E620" t="s">
        <v>33772</v>
      </c>
      <c r="F620" t="s">
        <v>737</v>
      </c>
      <c r="G620" t="s">
        <v>33705</v>
      </c>
      <c r="H620">
        <v>2027</v>
      </c>
    </row>
    <row r="621" spans="5:8" x14ac:dyDescent="0.3">
      <c r="E621" t="s">
        <v>33773</v>
      </c>
      <c r="F621" t="s">
        <v>649</v>
      </c>
      <c r="G621" t="s">
        <v>4892</v>
      </c>
      <c r="H621">
        <v>2025</v>
      </c>
    </row>
    <row r="622" spans="5:8" x14ac:dyDescent="0.3">
      <c r="E622" t="s">
        <v>2205</v>
      </c>
      <c r="F622" t="s">
        <v>198</v>
      </c>
      <c r="G622" t="s">
        <v>5205</v>
      </c>
      <c r="H622">
        <v>2024</v>
      </c>
    </row>
    <row r="623" spans="5:8" x14ac:dyDescent="0.3">
      <c r="E623" t="s">
        <v>2205</v>
      </c>
      <c r="F623" t="s">
        <v>198</v>
      </c>
      <c r="G623" t="s">
        <v>1600</v>
      </c>
      <c r="H623">
        <v>2025</v>
      </c>
    </row>
    <row r="624" spans="5:8" x14ac:dyDescent="0.3">
      <c r="E624" t="s">
        <v>2205</v>
      </c>
      <c r="F624" t="s">
        <v>198</v>
      </c>
      <c r="G624" t="s">
        <v>1445</v>
      </c>
      <c r="H624">
        <v>2025</v>
      </c>
    </row>
    <row r="625" spans="5:8" x14ac:dyDescent="0.3">
      <c r="E625" t="s">
        <v>2205</v>
      </c>
      <c r="F625" t="s">
        <v>198</v>
      </c>
      <c r="G625" t="s">
        <v>1445</v>
      </c>
      <c r="H625">
        <v>2024</v>
      </c>
    </row>
    <row r="626" spans="5:8" x14ac:dyDescent="0.3">
      <c r="E626" t="s">
        <v>2205</v>
      </c>
      <c r="F626" t="s">
        <v>198</v>
      </c>
      <c r="G626" t="s">
        <v>1445</v>
      </c>
      <c r="H626">
        <v>2026</v>
      </c>
    </row>
    <row r="627" spans="5:8" x14ac:dyDescent="0.3">
      <c r="E627" t="s">
        <v>2205</v>
      </c>
      <c r="F627" t="s">
        <v>198</v>
      </c>
      <c r="G627" t="s">
        <v>1445</v>
      </c>
      <c r="H627">
        <v>2027</v>
      </c>
    </row>
    <row r="628" spans="5:8" x14ac:dyDescent="0.3">
      <c r="E628" t="s">
        <v>2205</v>
      </c>
      <c r="F628" t="s">
        <v>198</v>
      </c>
      <c r="G628" t="s">
        <v>2561</v>
      </c>
      <c r="H628">
        <v>2026</v>
      </c>
    </row>
    <row r="629" spans="5:8" x14ac:dyDescent="0.3">
      <c r="E629" t="s">
        <v>2216</v>
      </c>
      <c r="F629" t="s">
        <v>1076</v>
      </c>
      <c r="G629" t="s">
        <v>2562</v>
      </c>
      <c r="H629">
        <v>2026</v>
      </c>
    </row>
    <row r="630" spans="5:8" x14ac:dyDescent="0.3">
      <c r="E630" t="s">
        <v>2217</v>
      </c>
      <c r="F630" t="s">
        <v>1080</v>
      </c>
      <c r="G630" t="s">
        <v>4297</v>
      </c>
      <c r="H630">
        <v>2024</v>
      </c>
    </row>
    <row r="631" spans="5:8" x14ac:dyDescent="0.3">
      <c r="E631" t="s">
        <v>2217</v>
      </c>
      <c r="F631" t="s">
        <v>1080</v>
      </c>
      <c r="G631" t="s">
        <v>1627</v>
      </c>
      <c r="H631">
        <v>2025</v>
      </c>
    </row>
    <row r="632" spans="5:8" x14ac:dyDescent="0.3">
      <c r="E632" t="s">
        <v>2217</v>
      </c>
      <c r="F632" t="s">
        <v>1080</v>
      </c>
      <c r="G632" t="s">
        <v>1624</v>
      </c>
      <c r="H632">
        <v>2025</v>
      </c>
    </row>
    <row r="633" spans="5:8" x14ac:dyDescent="0.3">
      <c r="E633" t="s">
        <v>2217</v>
      </c>
      <c r="F633" t="s">
        <v>1080</v>
      </c>
      <c r="G633" t="s">
        <v>2562</v>
      </c>
      <c r="H633">
        <v>2026</v>
      </c>
    </row>
    <row r="634" spans="5:8" x14ac:dyDescent="0.3">
      <c r="E634" t="s">
        <v>33774</v>
      </c>
      <c r="F634" t="s">
        <v>226</v>
      </c>
      <c r="G634" t="s">
        <v>2823</v>
      </c>
      <c r="H634">
        <v>2024</v>
      </c>
    </row>
    <row r="635" spans="5:8" x14ac:dyDescent="0.3">
      <c r="E635" t="s">
        <v>33774</v>
      </c>
      <c r="F635" t="s">
        <v>226</v>
      </c>
      <c r="G635" t="s">
        <v>1608</v>
      </c>
      <c r="H635">
        <v>2025</v>
      </c>
    </row>
    <row r="636" spans="5:8" x14ac:dyDescent="0.3">
      <c r="E636" t="s">
        <v>33775</v>
      </c>
      <c r="F636" t="s">
        <v>107</v>
      </c>
      <c r="G636" t="s">
        <v>2560</v>
      </c>
      <c r="H636">
        <v>2026</v>
      </c>
    </row>
    <row r="637" spans="5:8" x14ac:dyDescent="0.3">
      <c r="E637" t="s">
        <v>33776</v>
      </c>
      <c r="F637" t="s">
        <v>226</v>
      </c>
      <c r="G637" t="s">
        <v>2823</v>
      </c>
      <c r="H637">
        <v>2024</v>
      </c>
    </row>
    <row r="638" spans="5:8" x14ac:dyDescent="0.3">
      <c r="E638" t="s">
        <v>33777</v>
      </c>
      <c r="F638" t="s">
        <v>345</v>
      </c>
      <c r="G638" t="s">
        <v>2533</v>
      </c>
      <c r="H638">
        <v>2026</v>
      </c>
    </row>
    <row r="639" spans="5:8" x14ac:dyDescent="0.3">
      <c r="E639" t="s">
        <v>1900</v>
      </c>
      <c r="F639" t="s">
        <v>80</v>
      </c>
      <c r="G639" t="s">
        <v>1476</v>
      </c>
      <c r="H639">
        <v>2025</v>
      </c>
    </row>
    <row r="640" spans="5:8" x14ac:dyDescent="0.3">
      <c r="E640" t="s">
        <v>1900</v>
      </c>
      <c r="F640" t="s">
        <v>80</v>
      </c>
      <c r="G640" t="s">
        <v>2940</v>
      </c>
      <c r="H640">
        <v>2024</v>
      </c>
    </row>
    <row r="641" spans="5:8" x14ac:dyDescent="0.3">
      <c r="E641" t="s">
        <v>1900</v>
      </c>
      <c r="F641" t="s">
        <v>80</v>
      </c>
      <c r="G641" t="s">
        <v>2935</v>
      </c>
      <c r="H641">
        <v>2024</v>
      </c>
    </row>
    <row r="642" spans="5:8" x14ac:dyDescent="0.3">
      <c r="E642" t="s">
        <v>1900</v>
      </c>
      <c r="F642" t="s">
        <v>80</v>
      </c>
      <c r="G642" t="s">
        <v>5217</v>
      </c>
      <c r="H642">
        <v>2024</v>
      </c>
    </row>
    <row r="643" spans="5:8" x14ac:dyDescent="0.3">
      <c r="E643" t="s">
        <v>1900</v>
      </c>
      <c r="F643" t="s">
        <v>80</v>
      </c>
      <c r="G643" t="s">
        <v>1714</v>
      </c>
      <c r="H643">
        <v>2025</v>
      </c>
    </row>
    <row r="644" spans="5:8" x14ac:dyDescent="0.3">
      <c r="E644" t="s">
        <v>1900</v>
      </c>
      <c r="F644" t="s">
        <v>80</v>
      </c>
      <c r="G644" t="s">
        <v>1559</v>
      </c>
      <c r="H644">
        <v>2025</v>
      </c>
    </row>
    <row r="645" spans="5:8" x14ac:dyDescent="0.3">
      <c r="E645" t="s">
        <v>1900</v>
      </c>
      <c r="F645" t="s">
        <v>80</v>
      </c>
      <c r="G645" t="s">
        <v>1605</v>
      </c>
      <c r="H645">
        <v>2026</v>
      </c>
    </row>
    <row r="646" spans="5:8" x14ac:dyDescent="0.3">
      <c r="E646" t="s">
        <v>33778</v>
      </c>
      <c r="F646" t="s">
        <v>345</v>
      </c>
      <c r="G646" t="s">
        <v>2533</v>
      </c>
      <c r="H646">
        <v>2026</v>
      </c>
    </row>
    <row r="647" spans="5:8" x14ac:dyDescent="0.3">
      <c r="E647" t="s">
        <v>33778</v>
      </c>
      <c r="F647" t="s">
        <v>345</v>
      </c>
      <c r="G647" t="s">
        <v>5026</v>
      </c>
      <c r="H647">
        <v>2024</v>
      </c>
    </row>
    <row r="648" spans="5:8" x14ac:dyDescent="0.3">
      <c r="E648" t="s">
        <v>33778</v>
      </c>
      <c r="F648" t="s">
        <v>345</v>
      </c>
      <c r="G648" t="s">
        <v>1460</v>
      </c>
      <c r="H648">
        <v>2025</v>
      </c>
    </row>
    <row r="649" spans="5:8" x14ac:dyDescent="0.3">
      <c r="E649" t="s">
        <v>1902</v>
      </c>
      <c r="F649" t="s">
        <v>146</v>
      </c>
      <c r="G649" t="s">
        <v>1505</v>
      </c>
      <c r="H649">
        <v>2025</v>
      </c>
    </row>
    <row r="650" spans="5:8" x14ac:dyDescent="0.3">
      <c r="E650" t="s">
        <v>1902</v>
      </c>
      <c r="F650" t="s">
        <v>146</v>
      </c>
      <c r="G650" t="s">
        <v>3253</v>
      </c>
      <c r="H650">
        <v>2024</v>
      </c>
    </row>
    <row r="651" spans="5:8" x14ac:dyDescent="0.3">
      <c r="E651" t="s">
        <v>1902</v>
      </c>
      <c r="F651" t="s">
        <v>146</v>
      </c>
      <c r="G651" t="s">
        <v>1467</v>
      </c>
      <c r="H651">
        <v>2026</v>
      </c>
    </row>
    <row r="652" spans="5:8" x14ac:dyDescent="0.3">
      <c r="E652" t="s">
        <v>1902</v>
      </c>
      <c r="F652" t="s">
        <v>146</v>
      </c>
      <c r="G652" t="s">
        <v>1539</v>
      </c>
      <c r="H652">
        <v>2025</v>
      </c>
    </row>
    <row r="653" spans="5:8" x14ac:dyDescent="0.3">
      <c r="E653" t="s">
        <v>1921</v>
      </c>
      <c r="F653" t="s">
        <v>1920</v>
      </c>
      <c r="G653" t="s">
        <v>3233</v>
      </c>
      <c r="H653">
        <v>2024</v>
      </c>
    </row>
    <row r="654" spans="5:8" x14ac:dyDescent="0.3">
      <c r="E654" t="s">
        <v>1921</v>
      </c>
      <c r="F654" t="s">
        <v>1920</v>
      </c>
      <c r="G654" t="s">
        <v>1649</v>
      </c>
      <c r="H654">
        <v>2025</v>
      </c>
    </row>
    <row r="655" spans="5:8" x14ac:dyDescent="0.3">
      <c r="E655" t="s">
        <v>1921</v>
      </c>
      <c r="F655" t="s">
        <v>1920</v>
      </c>
      <c r="G655" t="s">
        <v>3226</v>
      </c>
      <c r="H655">
        <v>2024</v>
      </c>
    </row>
    <row r="656" spans="5:8" x14ac:dyDescent="0.3">
      <c r="E656" t="s">
        <v>1921</v>
      </c>
      <c r="F656" t="s">
        <v>1920</v>
      </c>
      <c r="G656" t="s">
        <v>2528</v>
      </c>
      <c r="H656">
        <v>2026</v>
      </c>
    </row>
    <row r="657" spans="5:8" x14ac:dyDescent="0.3">
      <c r="E657" t="s">
        <v>1921</v>
      </c>
      <c r="F657" t="s">
        <v>1920</v>
      </c>
      <c r="G657" t="s">
        <v>3239</v>
      </c>
      <c r="H657">
        <v>2024</v>
      </c>
    </row>
    <row r="658" spans="5:8" x14ac:dyDescent="0.3">
      <c r="E658" t="s">
        <v>1921</v>
      </c>
      <c r="F658" t="s">
        <v>1920</v>
      </c>
      <c r="G658" t="s">
        <v>5325</v>
      </c>
      <c r="H658">
        <v>2024</v>
      </c>
    </row>
    <row r="659" spans="5:8" x14ac:dyDescent="0.3">
      <c r="E659" t="s">
        <v>1921</v>
      </c>
      <c r="F659" t="s">
        <v>1920</v>
      </c>
      <c r="G659" t="s">
        <v>1621</v>
      </c>
      <c r="H659">
        <v>2025</v>
      </c>
    </row>
    <row r="660" spans="5:8" x14ac:dyDescent="0.3">
      <c r="E660" t="s">
        <v>1921</v>
      </c>
      <c r="F660" t="s">
        <v>1920</v>
      </c>
      <c r="G660" t="s">
        <v>2522</v>
      </c>
      <c r="H660">
        <v>2026</v>
      </c>
    </row>
  </sheetData>
  <mergeCells count="1">
    <mergeCell ref="A1:C1"/>
  </mergeCells>
  <phoneticPr fontId="1" type="noConversion"/>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76D8F-D507-4759-BB7E-B45C20D5D25E}">
  <dimension ref="A1:R392"/>
  <sheetViews>
    <sheetView workbookViewId="0">
      <selection activeCell="B17" sqref="B17"/>
    </sheetView>
  </sheetViews>
  <sheetFormatPr baseColWidth="10" defaultColWidth="11.44140625" defaultRowHeight="14.4" x14ac:dyDescent="0.3"/>
  <cols>
    <col min="1" max="1" width="9.6640625" bestFit="1" customWidth="1"/>
    <col min="2" max="2" width="34.44140625" bestFit="1" customWidth="1"/>
    <col min="3" max="3" width="47.33203125" bestFit="1" customWidth="1"/>
    <col min="4" max="4" width="24.21875" bestFit="1" customWidth="1"/>
    <col min="5" max="5" width="80.88671875" bestFit="1" customWidth="1"/>
    <col min="6" max="6" width="52.33203125" bestFit="1" customWidth="1"/>
    <col min="7" max="8" width="80.88671875" bestFit="1" customWidth="1"/>
    <col min="9" max="9" width="16.109375" bestFit="1" customWidth="1"/>
    <col min="10" max="10" width="24.5546875" bestFit="1" customWidth="1"/>
    <col min="11" max="11" width="18.5546875" bestFit="1" customWidth="1"/>
    <col min="12" max="12" width="80.88671875" bestFit="1" customWidth="1"/>
    <col min="13" max="15" width="20" bestFit="1" customWidth="1"/>
    <col min="16" max="16" width="80.88671875" bestFit="1" customWidth="1"/>
    <col min="17" max="17" width="24.44140625" bestFit="1" customWidth="1"/>
    <col min="18" max="18" width="9.77734375" bestFit="1" customWidth="1"/>
  </cols>
  <sheetData>
    <row r="1" spans="1:18" x14ac:dyDescent="0.3">
      <c r="A1" t="s">
        <v>1088</v>
      </c>
      <c r="B1" t="s">
        <v>2223</v>
      </c>
      <c r="C1" t="s">
        <v>2224</v>
      </c>
      <c r="D1" t="s">
        <v>2225</v>
      </c>
      <c r="E1" t="s">
        <v>2226</v>
      </c>
      <c r="F1" t="s">
        <v>2227</v>
      </c>
      <c r="G1" t="s">
        <v>2228</v>
      </c>
      <c r="H1" t="s">
        <v>2229</v>
      </c>
      <c r="I1" t="s">
        <v>1369</v>
      </c>
      <c r="J1" t="s">
        <v>2230</v>
      </c>
      <c r="K1" t="s">
        <v>2231</v>
      </c>
      <c r="L1" t="s">
        <v>2232</v>
      </c>
      <c r="M1" t="s">
        <v>1380</v>
      </c>
      <c r="N1" t="s">
        <v>1381</v>
      </c>
      <c r="O1" t="s">
        <v>1382</v>
      </c>
      <c r="P1" t="s">
        <v>2233</v>
      </c>
      <c r="Q1" t="s">
        <v>2234</v>
      </c>
      <c r="R1" t="s">
        <v>2235</v>
      </c>
    </row>
    <row r="2" spans="1:18" x14ac:dyDescent="0.3">
      <c r="A2">
        <v>202606</v>
      </c>
      <c r="B2" t="s">
        <v>1386</v>
      </c>
      <c r="C2" t="s">
        <v>1398</v>
      </c>
      <c r="D2" t="s">
        <v>2236</v>
      </c>
      <c r="E2" t="s">
        <v>2237</v>
      </c>
      <c r="F2" t="s">
        <v>1389</v>
      </c>
      <c r="G2" t="s">
        <v>1390</v>
      </c>
      <c r="H2" t="s">
        <v>1501</v>
      </c>
      <c r="I2" t="s">
        <v>1566</v>
      </c>
      <c r="J2" t="s">
        <v>1392</v>
      </c>
      <c r="K2" t="s">
        <v>1390</v>
      </c>
      <c r="L2" t="s">
        <v>1390</v>
      </c>
      <c r="M2" s="86">
        <v>21267795435</v>
      </c>
      <c r="N2" s="86">
        <v>9991793731</v>
      </c>
      <c r="O2" s="86">
        <v>9991793731</v>
      </c>
      <c r="P2" t="s">
        <v>2238</v>
      </c>
      <c r="Q2" t="s">
        <v>2239</v>
      </c>
      <c r="R2" s="86" t="str">
        <f>IF(AND(ISNUMBER(VALUE(LEFT(CUIPO_chip[[#This Row],[BPIN]],4))),LEN(CUIPO_chip[[#This Row],[BPIN]])&gt;7),"VALIDO","")</f>
        <v>VALIDO</v>
      </c>
    </row>
    <row r="3" spans="1:18" x14ac:dyDescent="0.3">
      <c r="A3">
        <v>202606</v>
      </c>
      <c r="B3" t="s">
        <v>1386</v>
      </c>
      <c r="C3" t="s">
        <v>1398</v>
      </c>
      <c r="D3" t="s">
        <v>2240</v>
      </c>
      <c r="E3" t="s">
        <v>2241</v>
      </c>
      <c r="F3" t="s">
        <v>1389</v>
      </c>
      <c r="G3" t="s">
        <v>1390</v>
      </c>
      <c r="H3" t="s">
        <v>1501</v>
      </c>
      <c r="I3" t="s">
        <v>1506</v>
      </c>
      <c r="J3" t="s">
        <v>1392</v>
      </c>
      <c r="K3" t="s">
        <v>1390</v>
      </c>
      <c r="L3" t="s">
        <v>1390</v>
      </c>
      <c r="M3" s="86">
        <v>33431816466</v>
      </c>
      <c r="N3" s="86">
        <v>15280589499</v>
      </c>
      <c r="O3" s="86">
        <v>15280589499</v>
      </c>
      <c r="P3" t="s">
        <v>2242</v>
      </c>
      <c r="Q3" t="s">
        <v>2239</v>
      </c>
      <c r="R3" s="86" t="str">
        <f>IF(AND(ISNUMBER(VALUE(LEFT(CUIPO_chip[[#This Row],[BPIN]],4))),LEN(CUIPO_chip[[#This Row],[BPIN]])&gt;7),"VALIDO","")</f>
        <v/>
      </c>
    </row>
    <row r="4" spans="1:18" x14ac:dyDescent="0.3">
      <c r="A4">
        <v>202606</v>
      </c>
      <c r="B4" t="s">
        <v>1386</v>
      </c>
      <c r="C4" t="s">
        <v>1398</v>
      </c>
      <c r="D4" t="s">
        <v>2240</v>
      </c>
      <c r="E4" t="s">
        <v>2241</v>
      </c>
      <c r="F4" t="s">
        <v>1389</v>
      </c>
      <c r="G4" t="s">
        <v>1390</v>
      </c>
      <c r="H4" t="s">
        <v>1412</v>
      </c>
      <c r="I4" t="s">
        <v>1657</v>
      </c>
      <c r="J4" t="s">
        <v>1392</v>
      </c>
      <c r="K4" t="s">
        <v>1390</v>
      </c>
      <c r="L4" t="s">
        <v>1390</v>
      </c>
      <c r="M4" s="86">
        <v>200001830</v>
      </c>
      <c r="N4" s="86">
        <v>93503249</v>
      </c>
      <c r="O4" s="86">
        <v>93503249</v>
      </c>
      <c r="P4" t="s">
        <v>2243</v>
      </c>
      <c r="Q4" t="s">
        <v>180</v>
      </c>
      <c r="R4" s="86" t="str">
        <f>IF(AND(ISNUMBER(VALUE(LEFT(CUIPO_chip[[#This Row],[BPIN]],4))),LEN(CUIPO_chip[[#This Row],[BPIN]])&gt;7),"VALIDO","")</f>
        <v>VALIDO</v>
      </c>
    </row>
    <row r="5" spans="1:18" x14ac:dyDescent="0.3">
      <c r="A5">
        <v>202606</v>
      </c>
      <c r="B5" t="s">
        <v>1386</v>
      </c>
      <c r="C5" t="s">
        <v>1398</v>
      </c>
      <c r="D5" t="s">
        <v>2240</v>
      </c>
      <c r="E5" t="s">
        <v>2241</v>
      </c>
      <c r="F5" t="s">
        <v>1389</v>
      </c>
      <c r="G5" t="s">
        <v>1390</v>
      </c>
      <c r="H5" t="s">
        <v>1489</v>
      </c>
      <c r="I5" t="s">
        <v>1488</v>
      </c>
      <c r="J5" t="s">
        <v>1392</v>
      </c>
      <c r="K5" t="s">
        <v>1390</v>
      </c>
      <c r="L5" t="s">
        <v>1390</v>
      </c>
      <c r="M5" s="86">
        <v>8822738512</v>
      </c>
      <c r="N5" s="86">
        <v>0</v>
      </c>
      <c r="O5" s="86">
        <v>0</v>
      </c>
      <c r="P5" t="s">
        <v>2244</v>
      </c>
      <c r="Q5" t="s">
        <v>2239</v>
      </c>
      <c r="R5" s="86" t="str">
        <f>IF(AND(ISNUMBER(VALUE(LEFT(CUIPO_chip[[#This Row],[BPIN]],4))),LEN(CUIPO_chip[[#This Row],[BPIN]])&gt;7),"VALIDO","")</f>
        <v/>
      </c>
    </row>
    <row r="6" spans="1:18" x14ac:dyDescent="0.3">
      <c r="A6">
        <v>202606</v>
      </c>
      <c r="B6" t="s">
        <v>1386</v>
      </c>
      <c r="C6" t="s">
        <v>1398</v>
      </c>
      <c r="D6" t="s">
        <v>2240</v>
      </c>
      <c r="E6" t="s">
        <v>2241</v>
      </c>
      <c r="F6" t="s">
        <v>1389</v>
      </c>
      <c r="G6" t="s">
        <v>1390</v>
      </c>
      <c r="H6" t="s">
        <v>1489</v>
      </c>
      <c r="I6" t="s">
        <v>1488</v>
      </c>
      <c r="J6" t="s">
        <v>1392</v>
      </c>
      <c r="K6" t="s">
        <v>1390</v>
      </c>
      <c r="L6" t="s">
        <v>1390</v>
      </c>
      <c r="M6" s="86">
        <v>16403279675</v>
      </c>
      <c r="N6" s="86">
        <v>7181289801</v>
      </c>
      <c r="O6" s="86">
        <v>7181289801</v>
      </c>
      <c r="P6" t="s">
        <v>2245</v>
      </c>
      <c r="Q6" t="s">
        <v>1658</v>
      </c>
      <c r="R6" s="86" t="str">
        <f>IF(AND(ISNUMBER(VALUE(LEFT(CUIPO_chip[[#This Row],[BPIN]],4))),LEN(CUIPO_chip[[#This Row],[BPIN]])&gt;7),"VALIDO","")</f>
        <v/>
      </c>
    </row>
    <row r="7" spans="1:18" x14ac:dyDescent="0.3">
      <c r="A7">
        <v>202606</v>
      </c>
      <c r="B7" t="s">
        <v>1386</v>
      </c>
      <c r="C7" t="s">
        <v>1398</v>
      </c>
      <c r="D7" t="s">
        <v>2246</v>
      </c>
      <c r="E7" t="s">
        <v>2247</v>
      </c>
      <c r="F7" t="s">
        <v>1389</v>
      </c>
      <c r="G7" t="s">
        <v>1390</v>
      </c>
      <c r="H7" t="s">
        <v>1425</v>
      </c>
      <c r="I7" t="s">
        <v>1481</v>
      </c>
      <c r="J7" t="s">
        <v>1392</v>
      </c>
      <c r="K7" t="s">
        <v>1390</v>
      </c>
      <c r="L7" t="s">
        <v>1390</v>
      </c>
      <c r="M7" s="86">
        <v>428625645</v>
      </c>
      <c r="N7" s="86">
        <v>0</v>
      </c>
      <c r="O7" s="86">
        <v>0</v>
      </c>
      <c r="P7" t="s">
        <v>2248</v>
      </c>
      <c r="Q7" t="s">
        <v>2239</v>
      </c>
      <c r="R7" s="86" t="str">
        <f>IF(AND(ISNUMBER(VALUE(LEFT(CUIPO_chip[[#This Row],[BPIN]],4))),LEN(CUIPO_chip[[#This Row],[BPIN]])&gt;7),"VALIDO","")</f>
        <v>VALIDO</v>
      </c>
    </row>
    <row r="8" spans="1:18" x14ac:dyDescent="0.3">
      <c r="A8">
        <v>202606</v>
      </c>
      <c r="B8" t="s">
        <v>1386</v>
      </c>
      <c r="C8" t="s">
        <v>1398</v>
      </c>
      <c r="D8" t="s">
        <v>2249</v>
      </c>
      <c r="E8" t="s">
        <v>2250</v>
      </c>
      <c r="F8" t="s">
        <v>1389</v>
      </c>
      <c r="G8" t="s">
        <v>1390</v>
      </c>
      <c r="H8" t="s">
        <v>1439</v>
      </c>
      <c r="I8" t="s">
        <v>1551</v>
      </c>
      <c r="J8" t="s">
        <v>1392</v>
      </c>
      <c r="K8" t="s">
        <v>1390</v>
      </c>
      <c r="L8" t="s">
        <v>1390</v>
      </c>
      <c r="M8" s="86">
        <v>2534579874</v>
      </c>
      <c r="N8" s="86">
        <v>2158642029</v>
      </c>
      <c r="O8" s="86">
        <v>2158642029</v>
      </c>
      <c r="P8" t="s">
        <v>2251</v>
      </c>
      <c r="Q8" t="s">
        <v>2239</v>
      </c>
      <c r="R8" s="86" t="str">
        <f>IF(AND(ISNUMBER(VALUE(LEFT(CUIPO_chip[[#This Row],[BPIN]],4))),LEN(CUIPO_chip[[#This Row],[BPIN]])&gt;7),"VALIDO","")</f>
        <v>VALIDO</v>
      </c>
    </row>
    <row r="9" spans="1:18" x14ac:dyDescent="0.3">
      <c r="A9">
        <v>202606</v>
      </c>
      <c r="B9" t="s">
        <v>1386</v>
      </c>
      <c r="C9" t="s">
        <v>1398</v>
      </c>
      <c r="D9" t="s">
        <v>2252</v>
      </c>
      <c r="E9" t="s">
        <v>2253</v>
      </c>
      <c r="F9" t="s">
        <v>1389</v>
      </c>
      <c r="G9" t="s">
        <v>1390</v>
      </c>
      <c r="H9" t="s">
        <v>1501</v>
      </c>
      <c r="I9" t="s">
        <v>1546</v>
      </c>
      <c r="J9" t="s">
        <v>1392</v>
      </c>
      <c r="K9" t="s">
        <v>1390</v>
      </c>
      <c r="L9" t="s">
        <v>1390</v>
      </c>
      <c r="M9" s="86">
        <v>24000000</v>
      </c>
      <c r="N9" s="86">
        <v>12000000</v>
      </c>
      <c r="O9" s="86">
        <v>0</v>
      </c>
      <c r="P9" t="s">
        <v>2254</v>
      </c>
      <c r="Q9" t="s">
        <v>2239</v>
      </c>
      <c r="R9" s="86" t="str">
        <f>IF(AND(ISNUMBER(VALUE(LEFT(CUIPO_chip[[#This Row],[BPIN]],4))),LEN(CUIPO_chip[[#This Row],[BPIN]])&gt;7),"VALIDO","")</f>
        <v>VALIDO</v>
      </c>
    </row>
    <row r="10" spans="1:18" x14ac:dyDescent="0.3">
      <c r="A10">
        <v>202606</v>
      </c>
      <c r="B10" t="s">
        <v>1386</v>
      </c>
      <c r="C10" t="s">
        <v>1398</v>
      </c>
      <c r="D10" t="s">
        <v>2255</v>
      </c>
      <c r="E10" t="s">
        <v>2256</v>
      </c>
      <c r="F10" t="s">
        <v>1389</v>
      </c>
      <c r="G10" t="s">
        <v>1390</v>
      </c>
      <c r="H10" t="s">
        <v>1528</v>
      </c>
      <c r="I10" t="s">
        <v>1791</v>
      </c>
      <c r="J10" t="s">
        <v>1392</v>
      </c>
      <c r="K10" t="s">
        <v>1390</v>
      </c>
      <c r="L10" t="s">
        <v>1390</v>
      </c>
      <c r="M10" s="86">
        <v>3599987763</v>
      </c>
      <c r="N10" s="86">
        <v>0</v>
      </c>
      <c r="O10" s="86">
        <v>0</v>
      </c>
      <c r="P10" t="s">
        <v>2257</v>
      </c>
      <c r="Q10" t="s">
        <v>974</v>
      </c>
      <c r="R10" s="86" t="str">
        <f>IF(AND(ISNUMBER(VALUE(LEFT(CUIPO_chip[[#This Row],[BPIN]],4))),LEN(CUIPO_chip[[#This Row],[BPIN]])&gt;7),"VALIDO","")</f>
        <v>VALIDO</v>
      </c>
    </row>
    <row r="11" spans="1:18" x14ac:dyDescent="0.3">
      <c r="A11">
        <v>202606</v>
      </c>
      <c r="B11" t="s">
        <v>1386</v>
      </c>
      <c r="C11" t="s">
        <v>1398</v>
      </c>
      <c r="D11" t="s">
        <v>2258</v>
      </c>
      <c r="E11" t="s">
        <v>2259</v>
      </c>
      <c r="F11" t="s">
        <v>1389</v>
      </c>
      <c r="G11" t="s">
        <v>1390</v>
      </c>
      <c r="H11" t="s">
        <v>1412</v>
      </c>
      <c r="I11" t="s">
        <v>1687</v>
      </c>
      <c r="J11" t="s">
        <v>1392</v>
      </c>
      <c r="K11" t="s">
        <v>1390</v>
      </c>
      <c r="L11" t="s">
        <v>1390</v>
      </c>
      <c r="M11" s="86">
        <v>187000000</v>
      </c>
      <c r="N11" s="86">
        <v>124666666</v>
      </c>
      <c r="O11" s="86">
        <v>124666666</v>
      </c>
      <c r="P11" t="s">
        <v>2260</v>
      </c>
      <c r="Q11" t="s">
        <v>109</v>
      </c>
      <c r="R11" s="86" t="str">
        <f>IF(AND(ISNUMBER(VALUE(LEFT(CUIPO_chip[[#This Row],[BPIN]],4))),LEN(CUIPO_chip[[#This Row],[BPIN]])&gt;7),"VALIDO","")</f>
        <v>VALIDO</v>
      </c>
    </row>
    <row r="12" spans="1:18" x14ac:dyDescent="0.3">
      <c r="A12">
        <v>202606</v>
      </c>
      <c r="B12" t="s">
        <v>1386</v>
      </c>
      <c r="C12" t="s">
        <v>1398</v>
      </c>
      <c r="D12" t="s">
        <v>2261</v>
      </c>
      <c r="E12" t="s">
        <v>2262</v>
      </c>
      <c r="F12" t="s">
        <v>1525</v>
      </c>
      <c r="G12" t="s">
        <v>1390</v>
      </c>
      <c r="H12" t="s">
        <v>1501</v>
      </c>
      <c r="I12" t="s">
        <v>1546</v>
      </c>
      <c r="J12" t="s">
        <v>1392</v>
      </c>
      <c r="K12" t="s">
        <v>1390</v>
      </c>
      <c r="L12" t="s">
        <v>1390</v>
      </c>
      <c r="M12" s="86">
        <v>31851785</v>
      </c>
      <c r="N12" s="86">
        <v>0</v>
      </c>
      <c r="O12" s="86">
        <v>0</v>
      </c>
      <c r="P12" t="s">
        <v>2260</v>
      </c>
      <c r="Q12" t="s">
        <v>109</v>
      </c>
      <c r="R12" s="86" t="str">
        <f>IF(AND(ISNUMBER(VALUE(LEFT(CUIPO_chip[[#This Row],[BPIN]],4))),LEN(CUIPO_chip[[#This Row],[BPIN]])&gt;7),"VALIDO","")</f>
        <v>VALIDO</v>
      </c>
    </row>
    <row r="13" spans="1:18" x14ac:dyDescent="0.3">
      <c r="A13">
        <v>202606</v>
      </c>
      <c r="B13" t="s">
        <v>1386</v>
      </c>
      <c r="C13" t="s">
        <v>1398</v>
      </c>
      <c r="D13" t="s">
        <v>2263</v>
      </c>
      <c r="E13" t="s">
        <v>2264</v>
      </c>
      <c r="F13" t="s">
        <v>1411</v>
      </c>
      <c r="G13" t="s">
        <v>1390</v>
      </c>
      <c r="H13" t="s">
        <v>1391</v>
      </c>
      <c r="I13" t="s">
        <v>1550</v>
      </c>
      <c r="J13" t="s">
        <v>1392</v>
      </c>
      <c r="K13" t="s">
        <v>1390</v>
      </c>
      <c r="L13" t="s">
        <v>1390</v>
      </c>
      <c r="M13" s="86">
        <v>300000000</v>
      </c>
      <c r="N13" s="86">
        <v>178528568</v>
      </c>
      <c r="O13" s="86">
        <v>171428568</v>
      </c>
      <c r="P13" t="s">
        <v>2265</v>
      </c>
      <c r="Q13" t="s">
        <v>2239</v>
      </c>
      <c r="R13" s="86" t="str">
        <f>IF(AND(ISNUMBER(VALUE(LEFT(CUIPO_chip[[#This Row],[BPIN]],4))),LEN(CUIPO_chip[[#This Row],[BPIN]])&gt;7),"VALIDO","")</f>
        <v>VALIDO</v>
      </c>
    </row>
    <row r="14" spans="1:18" x14ac:dyDescent="0.3">
      <c r="A14">
        <v>202606</v>
      </c>
      <c r="B14" t="s">
        <v>1386</v>
      </c>
      <c r="C14" t="s">
        <v>1398</v>
      </c>
      <c r="D14" t="s">
        <v>2263</v>
      </c>
      <c r="E14" t="s">
        <v>2264</v>
      </c>
      <c r="F14" t="s">
        <v>1411</v>
      </c>
      <c r="G14" t="s">
        <v>1390</v>
      </c>
      <c r="H14" t="s">
        <v>1412</v>
      </c>
      <c r="I14" t="s">
        <v>1689</v>
      </c>
      <c r="J14" t="s">
        <v>1392</v>
      </c>
      <c r="K14" t="s">
        <v>1390</v>
      </c>
      <c r="L14" t="s">
        <v>1390</v>
      </c>
      <c r="M14" s="86">
        <v>67000875</v>
      </c>
      <c r="N14" s="86">
        <v>36815958</v>
      </c>
      <c r="O14" s="86">
        <v>36815958</v>
      </c>
      <c r="P14" t="s">
        <v>2266</v>
      </c>
      <c r="Q14" t="s">
        <v>184</v>
      </c>
      <c r="R14" s="86" t="str">
        <f>IF(AND(ISNUMBER(VALUE(LEFT(CUIPO_chip[[#This Row],[BPIN]],4))),LEN(CUIPO_chip[[#This Row],[BPIN]])&gt;7),"VALIDO","")</f>
        <v>VALIDO</v>
      </c>
    </row>
    <row r="15" spans="1:18" x14ac:dyDescent="0.3">
      <c r="A15">
        <v>202606</v>
      </c>
      <c r="B15" t="s">
        <v>1386</v>
      </c>
      <c r="C15" t="s">
        <v>1398</v>
      </c>
      <c r="D15" t="s">
        <v>2267</v>
      </c>
      <c r="E15" t="s">
        <v>2268</v>
      </c>
      <c r="F15" t="s">
        <v>1411</v>
      </c>
      <c r="G15" t="s">
        <v>1390</v>
      </c>
      <c r="H15" t="s">
        <v>1391</v>
      </c>
      <c r="I15" t="s">
        <v>1549</v>
      </c>
      <c r="J15" t="s">
        <v>1392</v>
      </c>
      <c r="K15" t="s">
        <v>1390</v>
      </c>
      <c r="L15" t="s">
        <v>1390</v>
      </c>
      <c r="M15" s="86">
        <v>165000000</v>
      </c>
      <c r="N15" s="86">
        <v>165000000</v>
      </c>
      <c r="O15" s="86">
        <v>165000000</v>
      </c>
      <c r="P15" t="s">
        <v>2269</v>
      </c>
      <c r="Q15" t="s">
        <v>2239</v>
      </c>
      <c r="R15" s="86" t="str">
        <f>IF(AND(ISNUMBER(VALUE(LEFT(CUIPO_chip[[#This Row],[BPIN]],4))),LEN(CUIPO_chip[[#This Row],[BPIN]])&gt;7),"VALIDO","")</f>
        <v>VALIDO</v>
      </c>
    </row>
    <row r="16" spans="1:18" x14ac:dyDescent="0.3">
      <c r="A16">
        <v>202606</v>
      </c>
      <c r="B16" t="s">
        <v>1386</v>
      </c>
      <c r="C16" t="s">
        <v>1398</v>
      </c>
      <c r="D16" t="s">
        <v>2267</v>
      </c>
      <c r="E16" t="s">
        <v>2268</v>
      </c>
      <c r="F16" t="s">
        <v>1411</v>
      </c>
      <c r="G16" t="s">
        <v>1390</v>
      </c>
      <c r="H16" t="s">
        <v>1391</v>
      </c>
      <c r="I16" t="s">
        <v>1543</v>
      </c>
      <c r="J16" t="s">
        <v>1392</v>
      </c>
      <c r="K16" t="s">
        <v>1390</v>
      </c>
      <c r="L16" t="s">
        <v>1390</v>
      </c>
      <c r="M16" s="86">
        <v>250000000</v>
      </c>
      <c r="N16" s="86">
        <v>125000000</v>
      </c>
      <c r="O16" s="86">
        <v>125000000</v>
      </c>
      <c r="P16" t="s">
        <v>2270</v>
      </c>
      <c r="Q16" t="s">
        <v>2239</v>
      </c>
      <c r="R16" s="86" t="str">
        <f>IF(AND(ISNUMBER(VALUE(LEFT(CUIPO_chip[[#This Row],[BPIN]],4))),LEN(CUIPO_chip[[#This Row],[BPIN]])&gt;7),"VALIDO","")</f>
        <v>VALIDO</v>
      </c>
    </row>
    <row r="17" spans="1:18" x14ac:dyDescent="0.3">
      <c r="A17">
        <v>202606</v>
      </c>
      <c r="B17" t="s">
        <v>1386</v>
      </c>
      <c r="C17" t="s">
        <v>1398</v>
      </c>
      <c r="D17" t="s">
        <v>2267</v>
      </c>
      <c r="E17" t="s">
        <v>2268</v>
      </c>
      <c r="F17" t="s">
        <v>1411</v>
      </c>
      <c r="G17" t="s">
        <v>1390</v>
      </c>
      <c r="H17" t="s">
        <v>1391</v>
      </c>
      <c r="I17" t="s">
        <v>1754</v>
      </c>
      <c r="J17" t="s">
        <v>1392</v>
      </c>
      <c r="K17" t="s">
        <v>1390</v>
      </c>
      <c r="L17" t="s">
        <v>1390</v>
      </c>
      <c r="M17" s="86">
        <v>666400000</v>
      </c>
      <c r="N17" s="86">
        <v>356700000</v>
      </c>
      <c r="O17" s="86">
        <v>340000000</v>
      </c>
      <c r="P17" t="s">
        <v>2271</v>
      </c>
      <c r="Q17" t="s">
        <v>133</v>
      </c>
      <c r="R17" s="86" t="str">
        <f>IF(AND(ISNUMBER(VALUE(LEFT(CUIPO_chip[[#This Row],[BPIN]],4))),LEN(CUIPO_chip[[#This Row],[BPIN]])&gt;7),"VALIDO","")</f>
        <v>VALIDO</v>
      </c>
    </row>
    <row r="18" spans="1:18" x14ac:dyDescent="0.3">
      <c r="A18">
        <v>202606</v>
      </c>
      <c r="B18" t="s">
        <v>1386</v>
      </c>
      <c r="C18" t="s">
        <v>1398</v>
      </c>
      <c r="D18" t="s">
        <v>2267</v>
      </c>
      <c r="E18" t="s">
        <v>2268</v>
      </c>
      <c r="F18" t="s">
        <v>1411</v>
      </c>
      <c r="G18" t="s">
        <v>1390</v>
      </c>
      <c r="H18" t="s">
        <v>1391</v>
      </c>
      <c r="I18" t="s">
        <v>1470</v>
      </c>
      <c r="J18" t="s">
        <v>1392</v>
      </c>
      <c r="K18" t="s">
        <v>1390</v>
      </c>
      <c r="L18" t="s">
        <v>1390</v>
      </c>
      <c r="M18" s="86">
        <v>50000000</v>
      </c>
      <c r="N18" s="86">
        <v>0</v>
      </c>
      <c r="O18" s="86">
        <v>0</v>
      </c>
      <c r="P18" t="s">
        <v>2272</v>
      </c>
      <c r="Q18" t="s">
        <v>74</v>
      </c>
      <c r="R18" s="86" t="str">
        <f>IF(AND(ISNUMBER(VALUE(LEFT(CUIPO_chip[[#This Row],[BPIN]],4))),LEN(CUIPO_chip[[#This Row],[BPIN]])&gt;7),"VALIDO","")</f>
        <v>VALIDO</v>
      </c>
    </row>
    <row r="19" spans="1:18" x14ac:dyDescent="0.3">
      <c r="A19">
        <v>202606</v>
      </c>
      <c r="B19" t="s">
        <v>1386</v>
      </c>
      <c r="C19" t="s">
        <v>1398</v>
      </c>
      <c r="D19" t="s">
        <v>2267</v>
      </c>
      <c r="E19" t="s">
        <v>2268</v>
      </c>
      <c r="F19" t="s">
        <v>1411</v>
      </c>
      <c r="G19" t="s">
        <v>1390</v>
      </c>
      <c r="H19" t="s">
        <v>1391</v>
      </c>
      <c r="I19" t="s">
        <v>1633</v>
      </c>
      <c r="J19" t="s">
        <v>1392</v>
      </c>
      <c r="K19" t="s">
        <v>1390</v>
      </c>
      <c r="L19" t="s">
        <v>1390</v>
      </c>
      <c r="M19" s="86">
        <v>148236000</v>
      </c>
      <c r="N19" s="86">
        <v>98824001</v>
      </c>
      <c r="O19" s="86">
        <v>98824001</v>
      </c>
      <c r="P19" t="s">
        <v>2273</v>
      </c>
      <c r="Q19" t="s">
        <v>2239</v>
      </c>
      <c r="R19" s="86" t="str">
        <f>IF(AND(ISNUMBER(VALUE(LEFT(CUIPO_chip[[#This Row],[BPIN]],4))),LEN(CUIPO_chip[[#This Row],[BPIN]])&gt;7),"VALIDO","")</f>
        <v>VALIDO</v>
      </c>
    </row>
    <row r="20" spans="1:18" x14ac:dyDescent="0.3">
      <c r="A20">
        <v>202606</v>
      </c>
      <c r="B20" t="s">
        <v>1386</v>
      </c>
      <c r="C20" t="s">
        <v>1398</v>
      </c>
      <c r="D20" t="s">
        <v>2267</v>
      </c>
      <c r="E20" t="s">
        <v>2268</v>
      </c>
      <c r="F20" t="s">
        <v>1411</v>
      </c>
      <c r="G20" t="s">
        <v>1390</v>
      </c>
      <c r="H20" t="s">
        <v>1391</v>
      </c>
      <c r="I20" t="s">
        <v>1598</v>
      </c>
      <c r="J20" t="s">
        <v>1392</v>
      </c>
      <c r="K20" t="s">
        <v>1390</v>
      </c>
      <c r="L20" t="s">
        <v>1390</v>
      </c>
      <c r="M20" s="86">
        <v>61999116</v>
      </c>
      <c r="N20" s="86">
        <v>61999116</v>
      </c>
      <c r="O20" s="86">
        <v>61999116</v>
      </c>
      <c r="P20" t="s">
        <v>2274</v>
      </c>
      <c r="Q20" t="s">
        <v>2239</v>
      </c>
      <c r="R20" s="86" t="str">
        <f>IF(AND(ISNUMBER(VALUE(LEFT(CUIPO_chip[[#This Row],[BPIN]],4))),LEN(CUIPO_chip[[#This Row],[BPIN]])&gt;7),"VALIDO","")</f>
        <v>VALIDO</v>
      </c>
    </row>
    <row r="21" spans="1:18" x14ac:dyDescent="0.3">
      <c r="A21">
        <v>202606</v>
      </c>
      <c r="B21" t="s">
        <v>1386</v>
      </c>
      <c r="C21" t="s">
        <v>1398</v>
      </c>
      <c r="D21" t="s">
        <v>2267</v>
      </c>
      <c r="E21" t="s">
        <v>2268</v>
      </c>
      <c r="F21" t="s">
        <v>1411</v>
      </c>
      <c r="G21" t="s">
        <v>1390</v>
      </c>
      <c r="H21" t="s">
        <v>1501</v>
      </c>
      <c r="I21" t="s">
        <v>1546</v>
      </c>
      <c r="J21" t="s">
        <v>1392</v>
      </c>
      <c r="K21" t="s">
        <v>1390</v>
      </c>
      <c r="L21" t="s">
        <v>1390</v>
      </c>
      <c r="M21" s="86">
        <v>371200000</v>
      </c>
      <c r="N21" s="86">
        <v>155200000</v>
      </c>
      <c r="O21" s="86">
        <v>149900000</v>
      </c>
      <c r="P21" t="s">
        <v>2254</v>
      </c>
      <c r="Q21" t="s">
        <v>2239</v>
      </c>
      <c r="R21" s="86" t="str">
        <f>IF(AND(ISNUMBER(VALUE(LEFT(CUIPO_chip[[#This Row],[BPIN]],4))),LEN(CUIPO_chip[[#This Row],[BPIN]])&gt;7),"VALIDO","")</f>
        <v>VALIDO</v>
      </c>
    </row>
    <row r="22" spans="1:18" x14ac:dyDescent="0.3">
      <c r="A22">
        <v>202606</v>
      </c>
      <c r="B22" t="s">
        <v>1386</v>
      </c>
      <c r="C22" t="s">
        <v>1398</v>
      </c>
      <c r="D22" t="s">
        <v>2267</v>
      </c>
      <c r="E22" t="s">
        <v>2268</v>
      </c>
      <c r="F22" t="s">
        <v>1411</v>
      </c>
      <c r="G22" t="s">
        <v>1390</v>
      </c>
      <c r="H22" t="s">
        <v>1417</v>
      </c>
      <c r="I22" t="s">
        <v>1488</v>
      </c>
      <c r="J22" t="s">
        <v>1392</v>
      </c>
      <c r="K22" t="s">
        <v>1390</v>
      </c>
      <c r="L22" t="s">
        <v>1390</v>
      </c>
      <c r="M22" s="86">
        <v>1005850071</v>
      </c>
      <c r="N22" s="86">
        <v>783152820</v>
      </c>
      <c r="O22" s="86">
        <v>750994820</v>
      </c>
      <c r="P22" t="s">
        <v>2272</v>
      </c>
      <c r="Q22" t="s">
        <v>1711</v>
      </c>
      <c r="R22" s="86" t="str">
        <f>IF(AND(ISNUMBER(VALUE(LEFT(CUIPO_chip[[#This Row],[BPIN]],4))),LEN(CUIPO_chip[[#This Row],[BPIN]])&gt;7),"VALIDO","")</f>
        <v/>
      </c>
    </row>
    <row r="23" spans="1:18" x14ac:dyDescent="0.3">
      <c r="A23">
        <v>202606</v>
      </c>
      <c r="B23" t="s">
        <v>1386</v>
      </c>
      <c r="C23" t="s">
        <v>1398</v>
      </c>
      <c r="D23" t="s">
        <v>2267</v>
      </c>
      <c r="E23" t="s">
        <v>2268</v>
      </c>
      <c r="F23" t="s">
        <v>1411</v>
      </c>
      <c r="G23" t="s">
        <v>1390</v>
      </c>
      <c r="H23" t="s">
        <v>1412</v>
      </c>
      <c r="I23" t="s">
        <v>1665</v>
      </c>
      <c r="J23" t="s">
        <v>1392</v>
      </c>
      <c r="K23" t="s">
        <v>1390</v>
      </c>
      <c r="L23" t="s">
        <v>1390</v>
      </c>
      <c r="M23" s="86">
        <v>4995015886</v>
      </c>
      <c r="N23" s="86">
        <v>4617215884</v>
      </c>
      <c r="O23" s="86">
        <v>4583715884</v>
      </c>
      <c r="P23" t="s">
        <v>2272</v>
      </c>
      <c r="Q23" t="s">
        <v>74</v>
      </c>
      <c r="R23" s="86" t="str">
        <f>IF(AND(ISNUMBER(VALUE(LEFT(CUIPO_chip[[#This Row],[BPIN]],4))),LEN(CUIPO_chip[[#This Row],[BPIN]])&gt;7),"VALIDO","")</f>
        <v>VALIDO</v>
      </c>
    </row>
    <row r="24" spans="1:18" x14ac:dyDescent="0.3">
      <c r="A24">
        <v>202606</v>
      </c>
      <c r="B24" t="s">
        <v>1386</v>
      </c>
      <c r="C24" t="s">
        <v>1398</v>
      </c>
      <c r="D24" t="s">
        <v>2267</v>
      </c>
      <c r="E24" t="s">
        <v>2268</v>
      </c>
      <c r="F24" t="s">
        <v>1411</v>
      </c>
      <c r="G24" t="s">
        <v>1390</v>
      </c>
      <c r="H24" t="s">
        <v>1412</v>
      </c>
      <c r="I24" t="s">
        <v>1445</v>
      </c>
      <c r="J24" t="s">
        <v>1392</v>
      </c>
      <c r="K24" t="s">
        <v>1390</v>
      </c>
      <c r="L24" t="s">
        <v>1390</v>
      </c>
      <c r="M24" s="86">
        <v>80459466</v>
      </c>
      <c r="N24" s="86">
        <v>80459466</v>
      </c>
      <c r="O24" s="86">
        <v>80459466</v>
      </c>
      <c r="P24" t="s">
        <v>2275</v>
      </c>
      <c r="Q24" t="s">
        <v>2239</v>
      </c>
      <c r="R24" s="86" t="str">
        <f>IF(AND(ISNUMBER(VALUE(LEFT(CUIPO_chip[[#This Row],[BPIN]],4))),LEN(CUIPO_chip[[#This Row],[BPIN]])&gt;7),"VALIDO","")</f>
        <v>VALIDO</v>
      </c>
    </row>
    <row r="25" spans="1:18" x14ac:dyDescent="0.3">
      <c r="A25">
        <v>202606</v>
      </c>
      <c r="B25" t="s">
        <v>1386</v>
      </c>
      <c r="C25" t="s">
        <v>1398</v>
      </c>
      <c r="D25" t="s">
        <v>2267</v>
      </c>
      <c r="E25" t="s">
        <v>2268</v>
      </c>
      <c r="F25" t="s">
        <v>1411</v>
      </c>
      <c r="G25" t="s">
        <v>1390</v>
      </c>
      <c r="H25" t="s">
        <v>1412</v>
      </c>
      <c r="I25" t="s">
        <v>1618</v>
      </c>
      <c r="J25" t="s">
        <v>1392</v>
      </c>
      <c r="K25" t="s">
        <v>1390</v>
      </c>
      <c r="L25" t="s">
        <v>1390</v>
      </c>
      <c r="M25" s="86">
        <v>386725425</v>
      </c>
      <c r="N25" s="86">
        <v>130364925</v>
      </c>
      <c r="O25" s="86">
        <v>107097939</v>
      </c>
      <c r="P25" t="s">
        <v>2276</v>
      </c>
      <c r="Q25" t="s">
        <v>2239</v>
      </c>
      <c r="R25" s="86" t="str">
        <f>IF(AND(ISNUMBER(VALUE(LEFT(CUIPO_chip[[#This Row],[BPIN]],4))),LEN(CUIPO_chip[[#This Row],[BPIN]])&gt;7),"VALIDO","")</f>
        <v>VALIDO</v>
      </c>
    </row>
    <row r="26" spans="1:18" x14ac:dyDescent="0.3">
      <c r="A26">
        <v>202606</v>
      </c>
      <c r="B26" t="s">
        <v>1386</v>
      </c>
      <c r="C26" t="s">
        <v>1398</v>
      </c>
      <c r="D26" t="s">
        <v>2267</v>
      </c>
      <c r="E26" t="s">
        <v>2268</v>
      </c>
      <c r="F26" t="s">
        <v>1411</v>
      </c>
      <c r="G26" t="s">
        <v>1390</v>
      </c>
      <c r="H26" t="s">
        <v>1412</v>
      </c>
      <c r="I26" t="s">
        <v>1506</v>
      </c>
      <c r="J26" t="s">
        <v>1392</v>
      </c>
      <c r="K26" t="s">
        <v>1390</v>
      </c>
      <c r="L26" t="s">
        <v>1390</v>
      </c>
      <c r="M26" s="86">
        <v>1591333000</v>
      </c>
      <c r="N26" s="86">
        <v>350430000</v>
      </c>
      <c r="O26" s="86">
        <v>350430000</v>
      </c>
      <c r="P26" t="s">
        <v>2277</v>
      </c>
      <c r="Q26" t="s">
        <v>2239</v>
      </c>
      <c r="R26" s="86" t="str">
        <f>IF(AND(ISNUMBER(VALUE(LEFT(CUIPO_chip[[#This Row],[BPIN]],4))),LEN(CUIPO_chip[[#This Row],[BPIN]])&gt;7),"VALIDO","")</f>
        <v/>
      </c>
    </row>
    <row r="27" spans="1:18" x14ac:dyDescent="0.3">
      <c r="A27">
        <v>202606</v>
      </c>
      <c r="B27" t="s">
        <v>1386</v>
      </c>
      <c r="C27" t="s">
        <v>1398</v>
      </c>
      <c r="D27" t="s">
        <v>2267</v>
      </c>
      <c r="E27" t="s">
        <v>2268</v>
      </c>
      <c r="F27" t="s">
        <v>1411</v>
      </c>
      <c r="G27" t="s">
        <v>1390</v>
      </c>
      <c r="H27" t="s">
        <v>1412</v>
      </c>
      <c r="I27" t="s">
        <v>1689</v>
      </c>
      <c r="J27" t="s">
        <v>1392</v>
      </c>
      <c r="K27" t="s">
        <v>1390</v>
      </c>
      <c r="L27" t="s">
        <v>1390</v>
      </c>
      <c r="M27" s="86">
        <v>90873863</v>
      </c>
      <c r="N27" s="86">
        <v>55653628</v>
      </c>
      <c r="O27" s="86">
        <v>55653628</v>
      </c>
      <c r="P27" t="s">
        <v>2266</v>
      </c>
      <c r="Q27" t="s">
        <v>184</v>
      </c>
      <c r="R27" s="86" t="str">
        <f>IF(AND(ISNUMBER(VALUE(LEFT(CUIPO_chip[[#This Row],[BPIN]],4))),LEN(CUIPO_chip[[#This Row],[BPIN]])&gt;7),"VALIDO","")</f>
        <v>VALIDO</v>
      </c>
    </row>
    <row r="28" spans="1:18" x14ac:dyDescent="0.3">
      <c r="A28">
        <v>202606</v>
      </c>
      <c r="B28" t="s">
        <v>1386</v>
      </c>
      <c r="C28" t="s">
        <v>1398</v>
      </c>
      <c r="D28" t="s">
        <v>2267</v>
      </c>
      <c r="E28" t="s">
        <v>2268</v>
      </c>
      <c r="F28" t="s">
        <v>1411</v>
      </c>
      <c r="G28" t="s">
        <v>1390</v>
      </c>
      <c r="H28" t="s">
        <v>1570</v>
      </c>
      <c r="I28" t="s">
        <v>1527</v>
      </c>
      <c r="J28" t="s">
        <v>1392</v>
      </c>
      <c r="K28" t="s">
        <v>1390</v>
      </c>
      <c r="L28" t="s">
        <v>1390</v>
      </c>
      <c r="M28" s="86">
        <v>4405094852</v>
      </c>
      <c r="N28" s="86">
        <v>1052661110</v>
      </c>
      <c r="O28" s="86">
        <v>1052661110</v>
      </c>
      <c r="P28" t="s">
        <v>2273</v>
      </c>
      <c r="Q28" t="s">
        <v>2239</v>
      </c>
      <c r="R28" s="86" t="str">
        <f>IF(AND(ISNUMBER(VALUE(LEFT(CUIPO_chip[[#This Row],[BPIN]],4))),LEN(CUIPO_chip[[#This Row],[BPIN]])&gt;7),"VALIDO","")</f>
        <v>VALIDO</v>
      </c>
    </row>
    <row r="29" spans="1:18" x14ac:dyDescent="0.3">
      <c r="A29">
        <v>202606</v>
      </c>
      <c r="B29" t="s">
        <v>1386</v>
      </c>
      <c r="C29" t="s">
        <v>1398</v>
      </c>
      <c r="D29" t="s">
        <v>2267</v>
      </c>
      <c r="E29" t="s">
        <v>2268</v>
      </c>
      <c r="F29" t="s">
        <v>1411</v>
      </c>
      <c r="G29" t="s">
        <v>1390</v>
      </c>
      <c r="H29" t="s">
        <v>1415</v>
      </c>
      <c r="I29" t="s">
        <v>1752</v>
      </c>
      <c r="J29" t="s">
        <v>1392</v>
      </c>
      <c r="K29" t="s">
        <v>1390</v>
      </c>
      <c r="L29" t="s">
        <v>1390</v>
      </c>
      <c r="M29" s="86">
        <v>90000000</v>
      </c>
      <c r="N29" s="86">
        <v>90000000</v>
      </c>
      <c r="O29" s="86">
        <v>90000000</v>
      </c>
      <c r="P29" t="s">
        <v>2278</v>
      </c>
      <c r="Q29" t="s">
        <v>2239</v>
      </c>
      <c r="R29" s="86" t="str">
        <f>IF(AND(ISNUMBER(VALUE(LEFT(CUIPO_chip[[#This Row],[BPIN]],4))),LEN(CUIPO_chip[[#This Row],[BPIN]])&gt;7),"VALIDO","")</f>
        <v>VALIDO</v>
      </c>
    </row>
    <row r="30" spans="1:18" x14ac:dyDescent="0.3">
      <c r="A30">
        <v>202606</v>
      </c>
      <c r="B30" t="s">
        <v>1386</v>
      </c>
      <c r="C30" t="s">
        <v>1398</v>
      </c>
      <c r="D30" t="s">
        <v>2267</v>
      </c>
      <c r="E30" t="s">
        <v>2268</v>
      </c>
      <c r="F30" t="s">
        <v>1411</v>
      </c>
      <c r="G30" t="s">
        <v>1390</v>
      </c>
      <c r="H30" t="s">
        <v>1415</v>
      </c>
      <c r="I30" t="s">
        <v>1720</v>
      </c>
      <c r="J30" t="s">
        <v>1392</v>
      </c>
      <c r="K30" t="s">
        <v>1390</v>
      </c>
      <c r="L30" t="s">
        <v>1390</v>
      </c>
      <c r="M30" s="86">
        <v>15500000</v>
      </c>
      <c r="N30" s="86">
        <v>12400000</v>
      </c>
      <c r="O30" s="86">
        <v>12400000</v>
      </c>
      <c r="P30" t="s">
        <v>2279</v>
      </c>
      <c r="Q30" t="s">
        <v>212</v>
      </c>
      <c r="R30" s="86" t="str">
        <f>IF(AND(ISNUMBER(VALUE(LEFT(CUIPO_chip[[#This Row],[BPIN]],4))),LEN(CUIPO_chip[[#This Row],[BPIN]])&gt;7),"VALIDO","")</f>
        <v>VALIDO</v>
      </c>
    </row>
    <row r="31" spans="1:18" x14ac:dyDescent="0.3">
      <c r="A31">
        <v>202606</v>
      </c>
      <c r="B31" t="s">
        <v>1386</v>
      </c>
      <c r="C31" t="s">
        <v>1398</v>
      </c>
      <c r="D31" t="s">
        <v>2267</v>
      </c>
      <c r="E31" t="s">
        <v>2268</v>
      </c>
      <c r="F31" t="s">
        <v>1411</v>
      </c>
      <c r="G31" t="s">
        <v>1390</v>
      </c>
      <c r="H31" t="s">
        <v>1391</v>
      </c>
      <c r="I31" t="s">
        <v>1771</v>
      </c>
      <c r="J31" t="s">
        <v>1392</v>
      </c>
      <c r="K31" t="s">
        <v>1390</v>
      </c>
      <c r="L31" t="s">
        <v>1390</v>
      </c>
      <c r="M31" s="86">
        <v>63999031</v>
      </c>
      <c r="N31" s="86">
        <v>63999031</v>
      </c>
      <c r="O31" s="86">
        <v>0</v>
      </c>
      <c r="P31" t="s">
        <v>2280</v>
      </c>
      <c r="Q31" t="s">
        <v>1772</v>
      </c>
      <c r="R31" s="86" t="str">
        <f>IF(AND(ISNUMBER(VALUE(LEFT(CUIPO_chip[[#This Row],[BPIN]],4))),LEN(CUIPO_chip[[#This Row],[BPIN]])&gt;7),"VALIDO","")</f>
        <v>VALIDO</v>
      </c>
    </row>
    <row r="32" spans="1:18" x14ac:dyDescent="0.3">
      <c r="A32">
        <v>202606</v>
      </c>
      <c r="B32" t="s">
        <v>1386</v>
      </c>
      <c r="C32" t="s">
        <v>1398</v>
      </c>
      <c r="D32" t="s">
        <v>2267</v>
      </c>
      <c r="E32" t="s">
        <v>2268</v>
      </c>
      <c r="F32" t="s">
        <v>1411</v>
      </c>
      <c r="G32" t="s">
        <v>1390</v>
      </c>
      <c r="H32" t="s">
        <v>1528</v>
      </c>
      <c r="I32" t="s">
        <v>1527</v>
      </c>
      <c r="J32" t="s">
        <v>1392</v>
      </c>
      <c r="K32" t="s">
        <v>1390</v>
      </c>
      <c r="L32" t="s">
        <v>1390</v>
      </c>
      <c r="M32" s="86">
        <v>1000000000</v>
      </c>
      <c r="N32" s="86">
        <v>0</v>
      </c>
      <c r="O32" s="86">
        <v>0</v>
      </c>
      <c r="P32" t="s">
        <v>2273</v>
      </c>
      <c r="Q32" t="s">
        <v>2239</v>
      </c>
      <c r="R32" s="86" t="str">
        <f>IF(AND(ISNUMBER(VALUE(LEFT(CUIPO_chip[[#This Row],[BPIN]],4))),LEN(CUIPO_chip[[#This Row],[BPIN]])&gt;7),"VALIDO","")</f>
        <v>VALIDO</v>
      </c>
    </row>
    <row r="33" spans="1:18" x14ac:dyDescent="0.3">
      <c r="A33">
        <v>202606</v>
      </c>
      <c r="B33" t="s">
        <v>1386</v>
      </c>
      <c r="C33" t="s">
        <v>1398</v>
      </c>
      <c r="D33" t="s">
        <v>2267</v>
      </c>
      <c r="E33" t="s">
        <v>2268</v>
      </c>
      <c r="F33" t="s">
        <v>1411</v>
      </c>
      <c r="G33" t="s">
        <v>1390</v>
      </c>
      <c r="H33" t="s">
        <v>1528</v>
      </c>
      <c r="I33" t="s">
        <v>1595</v>
      </c>
      <c r="J33" t="s">
        <v>1392</v>
      </c>
      <c r="K33" t="s">
        <v>1390</v>
      </c>
      <c r="L33" t="s">
        <v>1390</v>
      </c>
      <c r="M33" s="86">
        <v>193965492</v>
      </c>
      <c r="N33" s="86">
        <v>106935960</v>
      </c>
      <c r="O33" s="86">
        <v>90542721</v>
      </c>
      <c r="P33" t="s">
        <v>2281</v>
      </c>
      <c r="Q33" t="s">
        <v>176</v>
      </c>
      <c r="R33" s="86" t="str">
        <f>IF(AND(ISNUMBER(VALUE(LEFT(CUIPO_chip[[#This Row],[BPIN]],4))),LEN(CUIPO_chip[[#This Row],[BPIN]])&gt;7),"VALIDO","")</f>
        <v>VALIDO</v>
      </c>
    </row>
    <row r="34" spans="1:18" x14ac:dyDescent="0.3">
      <c r="A34">
        <v>202606</v>
      </c>
      <c r="B34" t="s">
        <v>1386</v>
      </c>
      <c r="C34" t="s">
        <v>1398</v>
      </c>
      <c r="D34" t="s">
        <v>2267</v>
      </c>
      <c r="E34" t="s">
        <v>2268</v>
      </c>
      <c r="F34" t="s">
        <v>1411</v>
      </c>
      <c r="G34" t="s">
        <v>1390</v>
      </c>
      <c r="H34" t="s">
        <v>1435</v>
      </c>
      <c r="I34" t="s">
        <v>1665</v>
      </c>
      <c r="J34" t="s">
        <v>1392</v>
      </c>
      <c r="K34" t="s">
        <v>1390</v>
      </c>
      <c r="L34" t="s">
        <v>1390</v>
      </c>
      <c r="M34" s="86">
        <v>1482713701</v>
      </c>
      <c r="N34" s="86">
        <v>1247510136</v>
      </c>
      <c r="O34" s="86">
        <v>1200783257</v>
      </c>
      <c r="P34" t="s">
        <v>2272</v>
      </c>
      <c r="Q34" t="s">
        <v>74</v>
      </c>
      <c r="R34" s="86" t="str">
        <f>IF(AND(ISNUMBER(VALUE(LEFT(CUIPO_chip[[#This Row],[BPIN]],4))),LEN(CUIPO_chip[[#This Row],[BPIN]])&gt;7),"VALIDO","")</f>
        <v>VALIDO</v>
      </c>
    </row>
    <row r="35" spans="1:18" x14ac:dyDescent="0.3">
      <c r="A35">
        <v>202606</v>
      </c>
      <c r="B35" t="s">
        <v>1386</v>
      </c>
      <c r="C35" t="s">
        <v>1398</v>
      </c>
      <c r="D35" t="s">
        <v>2267</v>
      </c>
      <c r="E35" t="s">
        <v>2268</v>
      </c>
      <c r="F35" t="s">
        <v>1411</v>
      </c>
      <c r="G35" t="s">
        <v>1390</v>
      </c>
      <c r="H35" t="s">
        <v>1501</v>
      </c>
      <c r="I35" t="s">
        <v>1579</v>
      </c>
      <c r="J35" t="s">
        <v>1392</v>
      </c>
      <c r="K35" t="s">
        <v>1390</v>
      </c>
      <c r="L35" t="s">
        <v>1390</v>
      </c>
      <c r="M35" s="86">
        <v>1509302501</v>
      </c>
      <c r="N35" s="86">
        <v>1509302501</v>
      </c>
      <c r="O35" s="86">
        <v>1509302501</v>
      </c>
      <c r="P35" t="s">
        <v>2282</v>
      </c>
      <c r="Q35" t="s">
        <v>2239</v>
      </c>
      <c r="R35" s="86" t="str">
        <f>IF(AND(ISNUMBER(VALUE(LEFT(CUIPO_chip[[#This Row],[BPIN]],4))),LEN(CUIPO_chip[[#This Row],[BPIN]])&gt;7),"VALIDO","")</f>
        <v>VALIDO</v>
      </c>
    </row>
    <row r="36" spans="1:18" x14ac:dyDescent="0.3">
      <c r="A36">
        <v>202606</v>
      </c>
      <c r="B36" t="s">
        <v>1386</v>
      </c>
      <c r="C36" t="s">
        <v>1398</v>
      </c>
      <c r="D36" t="s">
        <v>2283</v>
      </c>
      <c r="E36" t="s">
        <v>2284</v>
      </c>
      <c r="F36" t="s">
        <v>1389</v>
      </c>
      <c r="G36" t="s">
        <v>1390</v>
      </c>
      <c r="H36" t="s">
        <v>1501</v>
      </c>
      <c r="I36" t="s">
        <v>1546</v>
      </c>
      <c r="J36" t="s">
        <v>1392</v>
      </c>
      <c r="K36" t="s">
        <v>1390</v>
      </c>
      <c r="L36" t="s">
        <v>1390</v>
      </c>
      <c r="M36" s="86">
        <v>24784500</v>
      </c>
      <c r="N36" s="86">
        <v>24784500</v>
      </c>
      <c r="O36" s="86">
        <v>24784500</v>
      </c>
      <c r="P36" t="s">
        <v>2254</v>
      </c>
      <c r="Q36" t="s">
        <v>2239</v>
      </c>
      <c r="R36" s="86" t="str">
        <f>IF(AND(ISNUMBER(VALUE(LEFT(CUIPO_chip[[#This Row],[BPIN]],4))),LEN(CUIPO_chip[[#This Row],[BPIN]])&gt;7),"VALIDO","")</f>
        <v>VALIDO</v>
      </c>
    </row>
    <row r="37" spans="1:18" x14ac:dyDescent="0.3">
      <c r="A37">
        <v>202606</v>
      </c>
      <c r="B37" t="s">
        <v>1386</v>
      </c>
      <c r="C37" t="s">
        <v>1398</v>
      </c>
      <c r="D37" t="s">
        <v>2285</v>
      </c>
      <c r="E37" t="s">
        <v>2286</v>
      </c>
      <c r="F37" t="s">
        <v>1389</v>
      </c>
      <c r="G37" t="s">
        <v>1390</v>
      </c>
      <c r="H37" t="s">
        <v>1391</v>
      </c>
      <c r="I37" t="s">
        <v>1686</v>
      </c>
      <c r="J37" t="s">
        <v>1392</v>
      </c>
      <c r="K37" t="s">
        <v>1390</v>
      </c>
      <c r="L37" t="s">
        <v>1492</v>
      </c>
      <c r="M37" s="86">
        <v>211200000</v>
      </c>
      <c r="N37" s="86">
        <v>211200000</v>
      </c>
      <c r="O37" s="86">
        <v>211200000</v>
      </c>
      <c r="P37" t="s">
        <v>2287</v>
      </c>
      <c r="Q37" t="s">
        <v>2239</v>
      </c>
      <c r="R37" s="86" t="str">
        <f>IF(AND(ISNUMBER(VALUE(LEFT(CUIPO_chip[[#This Row],[BPIN]],4))),LEN(CUIPO_chip[[#This Row],[BPIN]])&gt;7),"VALIDO","")</f>
        <v>VALIDO</v>
      </c>
    </row>
    <row r="38" spans="1:18" x14ac:dyDescent="0.3">
      <c r="A38">
        <v>202606</v>
      </c>
      <c r="B38" t="s">
        <v>1386</v>
      </c>
      <c r="C38" t="s">
        <v>1398</v>
      </c>
      <c r="D38" t="s">
        <v>2285</v>
      </c>
      <c r="E38" t="s">
        <v>2286</v>
      </c>
      <c r="F38" t="s">
        <v>1389</v>
      </c>
      <c r="G38" t="s">
        <v>1390</v>
      </c>
      <c r="H38" t="s">
        <v>1396</v>
      </c>
      <c r="I38" t="s">
        <v>1684</v>
      </c>
      <c r="J38" t="s">
        <v>1392</v>
      </c>
      <c r="K38" t="s">
        <v>1390</v>
      </c>
      <c r="L38" t="s">
        <v>1492</v>
      </c>
      <c r="M38" s="86">
        <v>498199350</v>
      </c>
      <c r="N38" s="86">
        <v>498199350</v>
      </c>
      <c r="O38" s="86">
        <v>498199350</v>
      </c>
      <c r="P38" t="s">
        <v>2287</v>
      </c>
      <c r="Q38" t="s">
        <v>2239</v>
      </c>
      <c r="R38" s="86" t="str">
        <f>IF(AND(ISNUMBER(VALUE(LEFT(CUIPO_chip[[#This Row],[BPIN]],4))),LEN(CUIPO_chip[[#This Row],[BPIN]])&gt;7),"VALIDO","")</f>
        <v>VALIDO</v>
      </c>
    </row>
    <row r="39" spans="1:18" x14ac:dyDescent="0.3">
      <c r="A39">
        <v>202606</v>
      </c>
      <c r="B39" t="s">
        <v>1386</v>
      </c>
      <c r="C39" t="s">
        <v>1398</v>
      </c>
      <c r="D39" t="s">
        <v>2285</v>
      </c>
      <c r="E39" t="s">
        <v>2286</v>
      </c>
      <c r="F39" t="s">
        <v>1389</v>
      </c>
      <c r="G39" t="s">
        <v>1390</v>
      </c>
      <c r="H39" t="s">
        <v>1491</v>
      </c>
      <c r="I39" t="s">
        <v>1686</v>
      </c>
      <c r="J39" t="s">
        <v>1392</v>
      </c>
      <c r="K39" t="s">
        <v>1390</v>
      </c>
      <c r="L39" t="s">
        <v>1492</v>
      </c>
      <c r="M39" s="86">
        <v>424200000</v>
      </c>
      <c r="N39" s="86">
        <v>424200000</v>
      </c>
      <c r="O39" s="86">
        <v>424200000</v>
      </c>
      <c r="P39" t="s">
        <v>2287</v>
      </c>
      <c r="Q39" t="s">
        <v>2239</v>
      </c>
      <c r="R39" s="86" t="str">
        <f>IF(AND(ISNUMBER(VALUE(LEFT(CUIPO_chip[[#This Row],[BPIN]],4))),LEN(CUIPO_chip[[#This Row],[BPIN]])&gt;7),"VALIDO","")</f>
        <v>VALIDO</v>
      </c>
    </row>
    <row r="40" spans="1:18" x14ac:dyDescent="0.3">
      <c r="A40">
        <v>202606</v>
      </c>
      <c r="B40" t="s">
        <v>1386</v>
      </c>
      <c r="C40" t="s">
        <v>1398</v>
      </c>
      <c r="D40" t="s">
        <v>2285</v>
      </c>
      <c r="E40" t="s">
        <v>2286</v>
      </c>
      <c r="F40" t="s">
        <v>1389</v>
      </c>
      <c r="G40" t="s">
        <v>1390</v>
      </c>
      <c r="H40" t="s">
        <v>1491</v>
      </c>
      <c r="I40" t="s">
        <v>1583</v>
      </c>
      <c r="J40" t="s">
        <v>1392</v>
      </c>
      <c r="K40" t="s">
        <v>1390</v>
      </c>
      <c r="L40" t="s">
        <v>1492</v>
      </c>
      <c r="M40" s="86">
        <v>168000000</v>
      </c>
      <c r="N40" s="86">
        <v>168000000</v>
      </c>
      <c r="O40" s="86">
        <v>168000000</v>
      </c>
      <c r="P40" t="s">
        <v>2287</v>
      </c>
      <c r="Q40" t="s">
        <v>2239</v>
      </c>
      <c r="R40" s="86" t="str">
        <f>IF(AND(ISNUMBER(VALUE(LEFT(CUIPO_chip[[#This Row],[BPIN]],4))),LEN(CUIPO_chip[[#This Row],[BPIN]])&gt;7),"VALIDO","")</f>
        <v>VALIDO</v>
      </c>
    </row>
    <row r="41" spans="1:18" x14ac:dyDescent="0.3">
      <c r="A41">
        <v>202606</v>
      </c>
      <c r="B41" t="s">
        <v>1386</v>
      </c>
      <c r="C41" t="s">
        <v>1398</v>
      </c>
      <c r="D41" t="s">
        <v>2285</v>
      </c>
      <c r="E41" t="s">
        <v>2286</v>
      </c>
      <c r="F41" t="s">
        <v>1389</v>
      </c>
      <c r="G41" t="s">
        <v>1390</v>
      </c>
      <c r="H41" t="s">
        <v>1491</v>
      </c>
      <c r="I41" t="s">
        <v>1490</v>
      </c>
      <c r="J41" t="s">
        <v>1392</v>
      </c>
      <c r="K41" t="s">
        <v>1390</v>
      </c>
      <c r="L41" t="s">
        <v>1492</v>
      </c>
      <c r="M41" s="86">
        <v>1410000000</v>
      </c>
      <c r="N41" s="86">
        <v>1410000000</v>
      </c>
      <c r="O41" s="86">
        <v>1410000000</v>
      </c>
      <c r="P41" t="s">
        <v>2287</v>
      </c>
      <c r="Q41" t="s">
        <v>2239</v>
      </c>
      <c r="R41" s="86" t="str">
        <f>IF(AND(ISNUMBER(VALUE(LEFT(CUIPO_chip[[#This Row],[BPIN]],4))),LEN(CUIPO_chip[[#This Row],[BPIN]])&gt;7),"VALIDO","")</f>
        <v>VALIDO</v>
      </c>
    </row>
    <row r="42" spans="1:18" x14ac:dyDescent="0.3">
      <c r="A42">
        <v>202606</v>
      </c>
      <c r="B42" t="s">
        <v>1386</v>
      </c>
      <c r="C42" t="s">
        <v>1398</v>
      </c>
      <c r="D42" t="s">
        <v>2285</v>
      </c>
      <c r="E42" t="s">
        <v>2286</v>
      </c>
      <c r="F42" t="s">
        <v>1389</v>
      </c>
      <c r="G42" t="s">
        <v>1390</v>
      </c>
      <c r="H42" t="s">
        <v>1435</v>
      </c>
      <c r="I42" t="s">
        <v>1506</v>
      </c>
      <c r="J42" t="s">
        <v>1392</v>
      </c>
      <c r="K42" t="s">
        <v>1390</v>
      </c>
      <c r="L42" t="s">
        <v>1492</v>
      </c>
      <c r="M42" s="86">
        <v>355537570</v>
      </c>
      <c r="N42" s="86">
        <v>355537570</v>
      </c>
      <c r="O42" s="86">
        <v>355537570</v>
      </c>
      <c r="P42" t="s">
        <v>2287</v>
      </c>
      <c r="Q42" t="s">
        <v>2239</v>
      </c>
      <c r="R42" s="86" t="str">
        <f>IF(AND(ISNUMBER(VALUE(LEFT(CUIPO_chip[[#This Row],[BPIN]],4))),LEN(CUIPO_chip[[#This Row],[BPIN]])&gt;7),"VALIDO","")</f>
        <v/>
      </c>
    </row>
    <row r="43" spans="1:18" x14ac:dyDescent="0.3">
      <c r="A43">
        <v>202606</v>
      </c>
      <c r="B43" t="s">
        <v>1386</v>
      </c>
      <c r="C43" t="s">
        <v>1398</v>
      </c>
      <c r="D43" t="s">
        <v>2285</v>
      </c>
      <c r="E43" t="s">
        <v>2286</v>
      </c>
      <c r="F43" t="s">
        <v>1389</v>
      </c>
      <c r="G43" t="s">
        <v>1390</v>
      </c>
      <c r="H43" t="s">
        <v>1742</v>
      </c>
      <c r="I43" t="s">
        <v>1506</v>
      </c>
      <c r="J43" t="s">
        <v>1392</v>
      </c>
      <c r="K43" t="s">
        <v>1390</v>
      </c>
      <c r="L43" t="s">
        <v>1492</v>
      </c>
      <c r="M43" s="86">
        <v>338300944</v>
      </c>
      <c r="N43" s="86">
        <v>338300944</v>
      </c>
      <c r="O43" s="86">
        <v>338300944</v>
      </c>
      <c r="P43" t="s">
        <v>2287</v>
      </c>
      <c r="Q43" t="s">
        <v>2239</v>
      </c>
      <c r="R43" s="86" t="str">
        <f>IF(AND(ISNUMBER(VALUE(LEFT(CUIPO_chip[[#This Row],[BPIN]],4))),LEN(CUIPO_chip[[#This Row],[BPIN]])&gt;7),"VALIDO","")</f>
        <v/>
      </c>
    </row>
    <row r="44" spans="1:18" x14ac:dyDescent="0.3">
      <c r="A44">
        <v>202606</v>
      </c>
      <c r="B44" t="s">
        <v>1386</v>
      </c>
      <c r="C44" t="s">
        <v>1398</v>
      </c>
      <c r="D44" t="s">
        <v>2285</v>
      </c>
      <c r="E44" t="s">
        <v>2286</v>
      </c>
      <c r="F44" t="s">
        <v>1389</v>
      </c>
      <c r="G44" t="s">
        <v>1390</v>
      </c>
      <c r="H44" t="s">
        <v>1428</v>
      </c>
      <c r="I44" t="s">
        <v>1506</v>
      </c>
      <c r="J44" t="s">
        <v>1392</v>
      </c>
      <c r="K44" t="s">
        <v>1390</v>
      </c>
      <c r="L44" t="s">
        <v>1492</v>
      </c>
      <c r="M44" s="86">
        <v>54329091</v>
      </c>
      <c r="N44" s="86">
        <v>54329091</v>
      </c>
      <c r="O44" s="86">
        <v>54329091</v>
      </c>
      <c r="P44" t="s">
        <v>2287</v>
      </c>
      <c r="Q44" t="s">
        <v>2239</v>
      </c>
      <c r="R44" s="86" t="str">
        <f>IF(AND(ISNUMBER(VALUE(LEFT(CUIPO_chip[[#This Row],[BPIN]],4))),LEN(CUIPO_chip[[#This Row],[BPIN]])&gt;7),"VALIDO","")</f>
        <v/>
      </c>
    </row>
    <row r="45" spans="1:18" x14ac:dyDescent="0.3">
      <c r="A45">
        <v>202606</v>
      </c>
      <c r="B45" t="s">
        <v>1386</v>
      </c>
      <c r="C45" t="s">
        <v>1398</v>
      </c>
      <c r="D45" t="s">
        <v>2285</v>
      </c>
      <c r="E45" t="s">
        <v>2286</v>
      </c>
      <c r="F45" t="s">
        <v>1389</v>
      </c>
      <c r="G45" t="s">
        <v>1390</v>
      </c>
      <c r="H45" t="s">
        <v>1391</v>
      </c>
      <c r="I45" t="s">
        <v>1507</v>
      </c>
      <c r="J45" t="s">
        <v>1392</v>
      </c>
      <c r="K45" t="s">
        <v>1390</v>
      </c>
      <c r="L45" t="s">
        <v>1451</v>
      </c>
      <c r="M45" s="86">
        <v>375000000</v>
      </c>
      <c r="N45" s="86">
        <v>375000000</v>
      </c>
      <c r="O45" s="86">
        <v>375000000</v>
      </c>
      <c r="P45" t="s">
        <v>2288</v>
      </c>
      <c r="Q45" t="s">
        <v>2239</v>
      </c>
      <c r="R45" s="86" t="str">
        <f>IF(AND(ISNUMBER(VALUE(LEFT(CUIPO_chip[[#This Row],[BPIN]],4))),LEN(CUIPO_chip[[#This Row],[BPIN]])&gt;7),"VALIDO","")</f>
        <v>VALIDO</v>
      </c>
    </row>
    <row r="46" spans="1:18" x14ac:dyDescent="0.3">
      <c r="A46">
        <v>202606</v>
      </c>
      <c r="B46" t="s">
        <v>1386</v>
      </c>
      <c r="C46" t="s">
        <v>1398</v>
      </c>
      <c r="D46" t="s">
        <v>2285</v>
      </c>
      <c r="E46" t="s">
        <v>2286</v>
      </c>
      <c r="F46" t="s">
        <v>1389</v>
      </c>
      <c r="G46" t="s">
        <v>1390</v>
      </c>
      <c r="H46" t="s">
        <v>1425</v>
      </c>
      <c r="I46" t="s">
        <v>1506</v>
      </c>
      <c r="J46" t="s">
        <v>1392</v>
      </c>
      <c r="K46" t="s">
        <v>1390</v>
      </c>
      <c r="L46" t="s">
        <v>1451</v>
      </c>
      <c r="M46" s="86">
        <v>735181387</v>
      </c>
      <c r="N46" s="86">
        <v>735181387</v>
      </c>
      <c r="O46" s="86">
        <v>735181387</v>
      </c>
      <c r="P46" t="s">
        <v>2289</v>
      </c>
      <c r="Q46" t="s">
        <v>2239</v>
      </c>
      <c r="R46" s="86" t="str">
        <f>IF(AND(ISNUMBER(VALUE(LEFT(CUIPO_chip[[#This Row],[BPIN]],4))),LEN(CUIPO_chip[[#This Row],[BPIN]])&gt;7),"VALIDO","")</f>
        <v/>
      </c>
    </row>
    <row r="47" spans="1:18" x14ac:dyDescent="0.3">
      <c r="A47">
        <v>202606</v>
      </c>
      <c r="B47" t="s">
        <v>1386</v>
      </c>
      <c r="C47" t="s">
        <v>1398</v>
      </c>
      <c r="D47" t="s">
        <v>2285</v>
      </c>
      <c r="E47" t="s">
        <v>2286</v>
      </c>
      <c r="F47" t="s">
        <v>1389</v>
      </c>
      <c r="G47" t="s">
        <v>1390</v>
      </c>
      <c r="H47" t="s">
        <v>1425</v>
      </c>
      <c r="I47" t="s">
        <v>1753</v>
      </c>
      <c r="J47" t="s">
        <v>1392</v>
      </c>
      <c r="K47" t="s">
        <v>1390</v>
      </c>
      <c r="L47" t="s">
        <v>1451</v>
      </c>
      <c r="M47" s="86">
        <v>476961866</v>
      </c>
      <c r="N47" s="86">
        <v>476961866</v>
      </c>
      <c r="O47" s="86">
        <v>476961866</v>
      </c>
      <c r="P47" t="s">
        <v>2289</v>
      </c>
      <c r="Q47" t="s">
        <v>2239</v>
      </c>
      <c r="R47" s="86" t="str">
        <f>IF(AND(ISNUMBER(VALUE(LEFT(CUIPO_chip[[#This Row],[BPIN]],4))),LEN(CUIPO_chip[[#This Row],[BPIN]])&gt;7),"VALIDO","")</f>
        <v>VALIDO</v>
      </c>
    </row>
    <row r="48" spans="1:18" x14ac:dyDescent="0.3">
      <c r="A48">
        <v>202606</v>
      </c>
      <c r="B48" t="s">
        <v>1386</v>
      </c>
      <c r="C48" t="s">
        <v>1398</v>
      </c>
      <c r="D48" t="s">
        <v>2285</v>
      </c>
      <c r="E48" t="s">
        <v>2286</v>
      </c>
      <c r="F48" t="s">
        <v>1389</v>
      </c>
      <c r="G48" t="s">
        <v>1390</v>
      </c>
      <c r="H48" t="s">
        <v>1425</v>
      </c>
      <c r="I48" t="s">
        <v>1671</v>
      </c>
      <c r="J48" t="s">
        <v>1392</v>
      </c>
      <c r="K48" t="s">
        <v>1390</v>
      </c>
      <c r="L48" t="s">
        <v>1451</v>
      </c>
      <c r="M48" s="86">
        <v>413917696</v>
      </c>
      <c r="N48" s="86">
        <v>413917696</v>
      </c>
      <c r="O48" s="86">
        <v>413917696</v>
      </c>
      <c r="P48" t="s">
        <v>2289</v>
      </c>
      <c r="Q48" t="s">
        <v>2239</v>
      </c>
      <c r="R48" s="86" t="str">
        <f>IF(AND(ISNUMBER(VALUE(LEFT(CUIPO_chip[[#This Row],[BPIN]],4))),LEN(CUIPO_chip[[#This Row],[BPIN]])&gt;7),"VALIDO","")</f>
        <v>VALIDO</v>
      </c>
    </row>
    <row r="49" spans="1:18" x14ac:dyDescent="0.3">
      <c r="A49">
        <v>202606</v>
      </c>
      <c r="B49" t="s">
        <v>1386</v>
      </c>
      <c r="C49" t="s">
        <v>1398</v>
      </c>
      <c r="D49" t="s">
        <v>2285</v>
      </c>
      <c r="E49" t="s">
        <v>2286</v>
      </c>
      <c r="F49" t="s">
        <v>1389</v>
      </c>
      <c r="G49" t="s">
        <v>1390</v>
      </c>
      <c r="H49" t="s">
        <v>1425</v>
      </c>
      <c r="I49" t="s">
        <v>1784</v>
      </c>
      <c r="J49" t="s">
        <v>1392</v>
      </c>
      <c r="K49" t="s">
        <v>1390</v>
      </c>
      <c r="L49" t="s">
        <v>1451</v>
      </c>
      <c r="M49" s="86">
        <v>721243321</v>
      </c>
      <c r="N49" s="86">
        <v>721243321</v>
      </c>
      <c r="O49" s="86">
        <v>721243321</v>
      </c>
      <c r="P49" t="s">
        <v>2290</v>
      </c>
      <c r="Q49" t="s">
        <v>93</v>
      </c>
      <c r="R49" s="86" t="str">
        <f>IF(AND(ISNUMBER(VALUE(LEFT(CUIPO_chip[[#This Row],[BPIN]],4))),LEN(CUIPO_chip[[#This Row],[BPIN]])&gt;7),"VALIDO","")</f>
        <v>VALIDO</v>
      </c>
    </row>
    <row r="50" spans="1:18" x14ac:dyDescent="0.3">
      <c r="A50">
        <v>202606</v>
      </c>
      <c r="B50" t="s">
        <v>1386</v>
      </c>
      <c r="C50" t="s">
        <v>1398</v>
      </c>
      <c r="D50" t="s">
        <v>2285</v>
      </c>
      <c r="E50" t="s">
        <v>2286</v>
      </c>
      <c r="F50" t="s">
        <v>1389</v>
      </c>
      <c r="G50" t="s">
        <v>1390</v>
      </c>
      <c r="H50" t="s">
        <v>1425</v>
      </c>
      <c r="I50" t="s">
        <v>1799</v>
      </c>
      <c r="J50" t="s">
        <v>1392</v>
      </c>
      <c r="K50" t="s">
        <v>1390</v>
      </c>
      <c r="L50" t="s">
        <v>1451</v>
      </c>
      <c r="M50" s="86">
        <v>49574149</v>
      </c>
      <c r="N50" s="86">
        <v>49574149</v>
      </c>
      <c r="O50" s="86">
        <v>49574149</v>
      </c>
      <c r="P50" t="s">
        <v>2290</v>
      </c>
      <c r="Q50" t="s">
        <v>93</v>
      </c>
      <c r="R50" s="86" t="str">
        <f>IF(AND(ISNUMBER(VALUE(LEFT(CUIPO_chip[[#This Row],[BPIN]],4))),LEN(CUIPO_chip[[#This Row],[BPIN]])&gt;7),"VALIDO","")</f>
        <v>VALIDO</v>
      </c>
    </row>
    <row r="51" spans="1:18" x14ac:dyDescent="0.3">
      <c r="A51">
        <v>202606</v>
      </c>
      <c r="B51" t="s">
        <v>1386</v>
      </c>
      <c r="C51" t="s">
        <v>1398</v>
      </c>
      <c r="D51" t="s">
        <v>2285</v>
      </c>
      <c r="E51" t="s">
        <v>2286</v>
      </c>
      <c r="F51" t="s">
        <v>1389</v>
      </c>
      <c r="G51" t="s">
        <v>1390</v>
      </c>
      <c r="H51" t="s">
        <v>1417</v>
      </c>
      <c r="I51" t="s">
        <v>1786</v>
      </c>
      <c r="J51" t="s">
        <v>1392</v>
      </c>
      <c r="K51" t="s">
        <v>1390</v>
      </c>
      <c r="L51" t="s">
        <v>1451</v>
      </c>
      <c r="M51" s="86">
        <v>500000000</v>
      </c>
      <c r="N51" s="86">
        <v>500000000</v>
      </c>
      <c r="O51" s="86">
        <v>500000000</v>
      </c>
      <c r="P51" t="s">
        <v>2290</v>
      </c>
      <c r="Q51" t="s">
        <v>93</v>
      </c>
      <c r="R51" s="86" t="str">
        <f>IF(AND(ISNUMBER(VALUE(LEFT(CUIPO_chip[[#This Row],[BPIN]],4))),LEN(CUIPO_chip[[#This Row],[BPIN]])&gt;7),"VALIDO","")</f>
        <v>VALIDO</v>
      </c>
    </row>
    <row r="52" spans="1:18" x14ac:dyDescent="0.3">
      <c r="A52">
        <v>202606</v>
      </c>
      <c r="B52" t="s">
        <v>1386</v>
      </c>
      <c r="C52" t="s">
        <v>1398</v>
      </c>
      <c r="D52" t="s">
        <v>2285</v>
      </c>
      <c r="E52" t="s">
        <v>2286</v>
      </c>
      <c r="F52" t="s">
        <v>1389</v>
      </c>
      <c r="G52" t="s">
        <v>1390</v>
      </c>
      <c r="H52" t="s">
        <v>1428</v>
      </c>
      <c r="I52" t="s">
        <v>1796</v>
      </c>
      <c r="J52" t="s">
        <v>1392</v>
      </c>
      <c r="K52" t="s">
        <v>1390</v>
      </c>
      <c r="L52" t="s">
        <v>1451</v>
      </c>
      <c r="M52" s="86">
        <v>211605142</v>
      </c>
      <c r="N52" s="86">
        <v>211605142</v>
      </c>
      <c r="O52" s="86">
        <v>211605142</v>
      </c>
      <c r="P52" t="s">
        <v>2290</v>
      </c>
      <c r="Q52" t="s">
        <v>93</v>
      </c>
      <c r="R52" s="86" t="str">
        <f>IF(AND(ISNUMBER(VALUE(LEFT(CUIPO_chip[[#This Row],[BPIN]],4))),LEN(CUIPO_chip[[#This Row],[BPIN]])&gt;7),"VALIDO","")</f>
        <v>VALIDO</v>
      </c>
    </row>
    <row r="53" spans="1:18" x14ac:dyDescent="0.3">
      <c r="A53">
        <v>202606</v>
      </c>
      <c r="B53" t="s">
        <v>1386</v>
      </c>
      <c r="C53" t="s">
        <v>1398</v>
      </c>
      <c r="D53" t="s">
        <v>2285</v>
      </c>
      <c r="E53" t="s">
        <v>2286</v>
      </c>
      <c r="F53" t="s">
        <v>1389</v>
      </c>
      <c r="G53" t="s">
        <v>1390</v>
      </c>
      <c r="H53" t="s">
        <v>1428</v>
      </c>
      <c r="I53" t="s">
        <v>1789</v>
      </c>
      <c r="J53" t="s">
        <v>1392</v>
      </c>
      <c r="K53" t="s">
        <v>1390</v>
      </c>
      <c r="L53" t="s">
        <v>1451</v>
      </c>
      <c r="M53" s="86">
        <v>267224950</v>
      </c>
      <c r="N53" s="86">
        <v>267224950</v>
      </c>
      <c r="O53" s="86">
        <v>267224950</v>
      </c>
      <c r="P53" t="s">
        <v>2290</v>
      </c>
      <c r="Q53" t="s">
        <v>93</v>
      </c>
      <c r="R53" s="86" t="str">
        <f>IF(AND(ISNUMBER(VALUE(LEFT(CUIPO_chip[[#This Row],[BPIN]],4))),LEN(CUIPO_chip[[#This Row],[BPIN]])&gt;7),"VALIDO","")</f>
        <v>VALIDO</v>
      </c>
    </row>
    <row r="54" spans="1:18" x14ac:dyDescent="0.3">
      <c r="A54">
        <v>202606</v>
      </c>
      <c r="B54" t="s">
        <v>1386</v>
      </c>
      <c r="C54" t="s">
        <v>1398</v>
      </c>
      <c r="D54" t="s">
        <v>2285</v>
      </c>
      <c r="E54" t="s">
        <v>2286</v>
      </c>
      <c r="F54" t="s">
        <v>1389</v>
      </c>
      <c r="G54" t="s">
        <v>1390</v>
      </c>
      <c r="H54" t="s">
        <v>1428</v>
      </c>
      <c r="I54" t="s">
        <v>1782</v>
      </c>
      <c r="J54" t="s">
        <v>1392</v>
      </c>
      <c r="K54" t="s">
        <v>1390</v>
      </c>
      <c r="L54" t="s">
        <v>1451</v>
      </c>
      <c r="M54" s="86">
        <v>840179004</v>
      </c>
      <c r="N54" s="86">
        <v>840179004</v>
      </c>
      <c r="O54" s="86">
        <v>840179004</v>
      </c>
      <c r="P54" t="s">
        <v>2290</v>
      </c>
      <c r="Q54" t="s">
        <v>93</v>
      </c>
      <c r="R54" s="86" t="str">
        <f>IF(AND(ISNUMBER(VALUE(LEFT(CUIPO_chip[[#This Row],[BPIN]],4))),LEN(CUIPO_chip[[#This Row],[BPIN]])&gt;7),"VALIDO","")</f>
        <v>VALIDO</v>
      </c>
    </row>
    <row r="55" spans="1:18" x14ac:dyDescent="0.3">
      <c r="A55">
        <v>202606</v>
      </c>
      <c r="B55" t="s">
        <v>1386</v>
      </c>
      <c r="C55" t="s">
        <v>1398</v>
      </c>
      <c r="D55" t="s">
        <v>2285</v>
      </c>
      <c r="E55" t="s">
        <v>2286</v>
      </c>
      <c r="F55" t="s">
        <v>1389</v>
      </c>
      <c r="G55" t="s">
        <v>1390</v>
      </c>
      <c r="H55" t="s">
        <v>1705</v>
      </c>
      <c r="I55" t="s">
        <v>1793</v>
      </c>
      <c r="J55" t="s">
        <v>1392</v>
      </c>
      <c r="K55" t="s">
        <v>1390</v>
      </c>
      <c r="L55" t="s">
        <v>1569</v>
      </c>
      <c r="M55" s="86">
        <v>17103388502</v>
      </c>
      <c r="N55" s="86">
        <v>2185764639</v>
      </c>
      <c r="O55" s="86">
        <v>2185764639</v>
      </c>
      <c r="P55" t="s">
        <v>2291</v>
      </c>
      <c r="Q55" t="s">
        <v>2239</v>
      </c>
      <c r="R55" s="86" t="str">
        <f>IF(AND(ISNUMBER(VALUE(LEFT(CUIPO_chip[[#This Row],[BPIN]],4))),LEN(CUIPO_chip[[#This Row],[BPIN]])&gt;7),"VALIDO","")</f>
        <v>VALIDO</v>
      </c>
    </row>
    <row r="56" spans="1:18" x14ac:dyDescent="0.3">
      <c r="A56">
        <v>202606</v>
      </c>
      <c r="B56" t="s">
        <v>1386</v>
      </c>
      <c r="C56" t="s">
        <v>1398</v>
      </c>
      <c r="D56" t="s">
        <v>2285</v>
      </c>
      <c r="E56" t="s">
        <v>2286</v>
      </c>
      <c r="F56" t="s">
        <v>1389</v>
      </c>
      <c r="G56" t="s">
        <v>1390</v>
      </c>
      <c r="H56" t="s">
        <v>1412</v>
      </c>
      <c r="I56" t="s">
        <v>1794</v>
      </c>
      <c r="J56" t="s">
        <v>1392</v>
      </c>
      <c r="K56" t="s">
        <v>1390</v>
      </c>
      <c r="L56" t="s">
        <v>1390</v>
      </c>
      <c r="M56" s="86">
        <v>150000000</v>
      </c>
      <c r="N56" s="86">
        <v>150000000</v>
      </c>
      <c r="O56" s="86">
        <v>150000000</v>
      </c>
      <c r="P56" t="s">
        <v>2292</v>
      </c>
      <c r="Q56" t="s">
        <v>160</v>
      </c>
      <c r="R56" s="86" t="str">
        <f>IF(AND(ISNUMBER(VALUE(LEFT(CUIPO_chip[[#This Row],[BPIN]],4))),LEN(CUIPO_chip[[#This Row],[BPIN]])&gt;7),"VALIDO","")</f>
        <v>VALIDO</v>
      </c>
    </row>
    <row r="57" spans="1:18" x14ac:dyDescent="0.3">
      <c r="A57">
        <v>202606</v>
      </c>
      <c r="B57" t="s">
        <v>1386</v>
      </c>
      <c r="C57" t="s">
        <v>1398</v>
      </c>
      <c r="D57" t="s">
        <v>2285</v>
      </c>
      <c r="E57" t="s">
        <v>2286</v>
      </c>
      <c r="F57" t="s">
        <v>1389</v>
      </c>
      <c r="G57" t="s">
        <v>1390</v>
      </c>
      <c r="H57" t="s">
        <v>1491</v>
      </c>
      <c r="I57" t="s">
        <v>1777</v>
      </c>
      <c r="J57" t="s">
        <v>1392</v>
      </c>
      <c r="K57" t="s">
        <v>1390</v>
      </c>
      <c r="L57" t="s">
        <v>1492</v>
      </c>
      <c r="M57" s="86">
        <v>236174575</v>
      </c>
      <c r="N57" s="86">
        <v>236174575</v>
      </c>
      <c r="O57" s="86">
        <v>236174575</v>
      </c>
      <c r="P57" t="s">
        <v>2287</v>
      </c>
      <c r="Q57" t="s">
        <v>2239</v>
      </c>
      <c r="R57" s="86" t="str">
        <f>IF(AND(ISNUMBER(VALUE(LEFT(CUIPO_chip[[#This Row],[BPIN]],4))),LEN(CUIPO_chip[[#This Row],[BPIN]])&gt;7),"VALIDO","")</f>
        <v>VALIDO</v>
      </c>
    </row>
    <row r="58" spans="1:18" x14ac:dyDescent="0.3">
      <c r="A58">
        <v>202606</v>
      </c>
      <c r="B58" t="s">
        <v>1386</v>
      </c>
      <c r="C58" t="s">
        <v>1398</v>
      </c>
      <c r="D58" t="s">
        <v>2285</v>
      </c>
      <c r="E58" t="s">
        <v>2286</v>
      </c>
      <c r="F58" t="s">
        <v>1389</v>
      </c>
      <c r="G58" t="s">
        <v>1390</v>
      </c>
      <c r="H58" t="s">
        <v>1742</v>
      </c>
      <c r="I58" t="s">
        <v>1777</v>
      </c>
      <c r="J58" t="s">
        <v>1392</v>
      </c>
      <c r="K58" t="s">
        <v>1390</v>
      </c>
      <c r="L58" t="s">
        <v>1492</v>
      </c>
      <c r="M58" s="86">
        <v>718400002</v>
      </c>
      <c r="N58" s="86">
        <v>718400002</v>
      </c>
      <c r="O58" s="86">
        <v>718400002</v>
      </c>
      <c r="P58" t="s">
        <v>2287</v>
      </c>
      <c r="Q58" t="s">
        <v>2239</v>
      </c>
      <c r="R58" s="86" t="str">
        <f>IF(AND(ISNUMBER(VALUE(LEFT(CUIPO_chip[[#This Row],[BPIN]],4))),LEN(CUIPO_chip[[#This Row],[BPIN]])&gt;7),"VALIDO","")</f>
        <v>VALIDO</v>
      </c>
    </row>
    <row r="59" spans="1:18" x14ac:dyDescent="0.3">
      <c r="A59">
        <v>202606</v>
      </c>
      <c r="B59" t="s">
        <v>1386</v>
      </c>
      <c r="C59" t="s">
        <v>1398</v>
      </c>
      <c r="D59" t="s">
        <v>2293</v>
      </c>
      <c r="E59" t="s">
        <v>2294</v>
      </c>
      <c r="F59" t="s">
        <v>1389</v>
      </c>
      <c r="G59" t="s">
        <v>1390</v>
      </c>
      <c r="H59" t="s">
        <v>1391</v>
      </c>
      <c r="I59" t="s">
        <v>1246</v>
      </c>
      <c r="J59" t="s">
        <v>1392</v>
      </c>
      <c r="K59" t="s">
        <v>1390</v>
      </c>
      <c r="L59" t="s">
        <v>1390</v>
      </c>
      <c r="M59" s="86">
        <v>2390132344</v>
      </c>
      <c r="N59" s="86">
        <v>2013255837</v>
      </c>
      <c r="O59" s="86">
        <v>1941335936</v>
      </c>
      <c r="P59" t="s">
        <v>2295</v>
      </c>
      <c r="Q59" t="s">
        <v>2239</v>
      </c>
      <c r="R59" s="86" t="str">
        <f>IF(AND(ISNUMBER(VALUE(LEFT(CUIPO_chip[[#This Row],[BPIN]],4))),LEN(CUIPO_chip[[#This Row],[BPIN]])&gt;7),"VALIDO","")</f>
        <v/>
      </c>
    </row>
    <row r="60" spans="1:18" x14ac:dyDescent="0.3">
      <c r="A60">
        <v>202606</v>
      </c>
      <c r="B60" t="s">
        <v>1386</v>
      </c>
      <c r="C60" t="s">
        <v>1398</v>
      </c>
      <c r="D60" t="s">
        <v>2293</v>
      </c>
      <c r="E60" t="s">
        <v>2294</v>
      </c>
      <c r="F60" t="s">
        <v>1389</v>
      </c>
      <c r="G60" t="s">
        <v>1390</v>
      </c>
      <c r="H60" t="s">
        <v>1425</v>
      </c>
      <c r="I60" t="s">
        <v>1246</v>
      </c>
      <c r="J60" t="s">
        <v>1392</v>
      </c>
      <c r="K60" t="s">
        <v>1390</v>
      </c>
      <c r="L60" t="s">
        <v>1390</v>
      </c>
      <c r="M60" s="86">
        <v>3043771828</v>
      </c>
      <c r="N60" s="86">
        <v>3043771828</v>
      </c>
      <c r="O60" s="86">
        <v>3043771828</v>
      </c>
      <c r="P60" t="s">
        <v>2254</v>
      </c>
      <c r="Q60" t="s">
        <v>2239</v>
      </c>
      <c r="R60" s="86" t="str">
        <f>IF(AND(ISNUMBER(VALUE(LEFT(CUIPO_chip[[#This Row],[BPIN]],4))),LEN(CUIPO_chip[[#This Row],[BPIN]])&gt;7),"VALIDO","")</f>
        <v/>
      </c>
    </row>
    <row r="61" spans="1:18" x14ac:dyDescent="0.3">
      <c r="A61">
        <v>202606</v>
      </c>
      <c r="B61" t="s">
        <v>1386</v>
      </c>
      <c r="C61" t="s">
        <v>1398</v>
      </c>
      <c r="D61" t="s">
        <v>2293</v>
      </c>
      <c r="E61" t="s">
        <v>2294</v>
      </c>
      <c r="F61" t="s">
        <v>1389</v>
      </c>
      <c r="G61" t="s">
        <v>1390</v>
      </c>
      <c r="H61" t="s">
        <v>1428</v>
      </c>
      <c r="I61" t="s">
        <v>1388</v>
      </c>
      <c r="J61" t="s">
        <v>1392</v>
      </c>
      <c r="K61" t="s">
        <v>1390</v>
      </c>
      <c r="L61" t="s">
        <v>1390</v>
      </c>
      <c r="M61" s="86">
        <v>10519412336</v>
      </c>
      <c r="N61" s="86">
        <v>10519412336</v>
      </c>
      <c r="O61" s="86">
        <v>10519412336</v>
      </c>
      <c r="P61" t="s">
        <v>2295</v>
      </c>
      <c r="Q61" t="s">
        <v>2239</v>
      </c>
      <c r="R61" s="86" t="str">
        <f>IF(AND(ISNUMBER(VALUE(LEFT(CUIPO_chip[[#This Row],[BPIN]],4))),LEN(CUIPO_chip[[#This Row],[BPIN]])&gt;7),"VALIDO","")</f>
        <v/>
      </c>
    </row>
    <row r="62" spans="1:18" x14ac:dyDescent="0.3">
      <c r="A62">
        <v>202606</v>
      </c>
      <c r="B62" t="s">
        <v>1386</v>
      </c>
      <c r="C62" t="s">
        <v>1394</v>
      </c>
      <c r="D62" t="s">
        <v>2296</v>
      </c>
      <c r="E62" t="s">
        <v>2297</v>
      </c>
      <c r="F62" t="s">
        <v>1389</v>
      </c>
      <c r="G62" t="s">
        <v>1395</v>
      </c>
      <c r="H62" t="s">
        <v>1435</v>
      </c>
      <c r="I62" t="s">
        <v>1797</v>
      </c>
      <c r="J62" t="s">
        <v>1392</v>
      </c>
      <c r="K62" t="s">
        <v>1390</v>
      </c>
      <c r="L62" t="s">
        <v>1390</v>
      </c>
      <c r="M62" s="86">
        <v>42864517</v>
      </c>
      <c r="N62" s="86">
        <v>42864517</v>
      </c>
      <c r="O62" s="86">
        <v>0</v>
      </c>
      <c r="P62" t="s">
        <v>2298</v>
      </c>
      <c r="Q62" t="s">
        <v>208</v>
      </c>
      <c r="R62" s="86" t="str">
        <f>IF(AND(ISNUMBER(VALUE(LEFT(CUIPO_chip[[#This Row],[BPIN]],4))),LEN(CUIPO_chip[[#This Row],[BPIN]])&gt;7),"VALIDO","")</f>
        <v>VALIDO</v>
      </c>
    </row>
    <row r="63" spans="1:18" x14ac:dyDescent="0.3">
      <c r="A63">
        <v>202606</v>
      </c>
      <c r="B63" t="s">
        <v>1386</v>
      </c>
      <c r="C63" t="s">
        <v>1394</v>
      </c>
      <c r="D63" t="s">
        <v>2299</v>
      </c>
      <c r="E63" t="s">
        <v>2300</v>
      </c>
      <c r="F63" t="s">
        <v>1389</v>
      </c>
      <c r="G63" t="s">
        <v>1400</v>
      </c>
      <c r="H63" t="s">
        <v>1396</v>
      </c>
      <c r="I63" t="s">
        <v>1388</v>
      </c>
      <c r="J63" t="s">
        <v>1392</v>
      </c>
      <c r="K63" t="s">
        <v>1390</v>
      </c>
      <c r="L63" t="s">
        <v>1390</v>
      </c>
      <c r="M63" s="86">
        <v>62699144</v>
      </c>
      <c r="N63" s="86">
        <v>62699144</v>
      </c>
      <c r="O63" s="86">
        <v>62699144</v>
      </c>
      <c r="P63" t="s">
        <v>2301</v>
      </c>
      <c r="Q63" t="s">
        <v>1399</v>
      </c>
      <c r="R63" s="86" t="str">
        <f>IF(AND(ISNUMBER(VALUE(LEFT(CUIPO_chip[[#This Row],[BPIN]],4))),LEN(CUIPO_chip[[#This Row],[BPIN]])&gt;7),"VALIDO","")</f>
        <v/>
      </c>
    </row>
    <row r="64" spans="1:18" x14ac:dyDescent="0.3">
      <c r="A64">
        <v>202606</v>
      </c>
      <c r="B64" t="s">
        <v>1386</v>
      </c>
      <c r="C64" t="s">
        <v>1394</v>
      </c>
      <c r="D64" t="s">
        <v>2302</v>
      </c>
      <c r="E64" t="s">
        <v>2303</v>
      </c>
      <c r="F64" t="s">
        <v>1389</v>
      </c>
      <c r="G64" t="s">
        <v>1400</v>
      </c>
      <c r="H64" t="s">
        <v>1396</v>
      </c>
      <c r="I64" t="s">
        <v>1388</v>
      </c>
      <c r="J64" t="s">
        <v>1392</v>
      </c>
      <c r="K64" t="s">
        <v>1390</v>
      </c>
      <c r="L64" t="s">
        <v>1390</v>
      </c>
      <c r="M64" s="86">
        <v>44468271</v>
      </c>
      <c r="N64" s="86">
        <v>44468271</v>
      </c>
      <c r="O64" s="86">
        <v>44468271</v>
      </c>
      <c r="P64" t="s">
        <v>2301</v>
      </c>
      <c r="Q64" t="s">
        <v>1399</v>
      </c>
      <c r="R64" s="86" t="str">
        <f>IF(AND(ISNUMBER(VALUE(LEFT(CUIPO_chip[[#This Row],[BPIN]],4))),LEN(CUIPO_chip[[#This Row],[BPIN]])&gt;7),"VALIDO","")</f>
        <v/>
      </c>
    </row>
    <row r="65" spans="1:18" x14ac:dyDescent="0.3">
      <c r="A65">
        <v>202606</v>
      </c>
      <c r="B65" t="s">
        <v>1386</v>
      </c>
      <c r="C65" t="s">
        <v>1394</v>
      </c>
      <c r="D65" t="s">
        <v>2304</v>
      </c>
      <c r="E65" t="s">
        <v>2305</v>
      </c>
      <c r="F65" t="s">
        <v>1389</v>
      </c>
      <c r="G65" t="s">
        <v>1400</v>
      </c>
      <c r="H65" t="s">
        <v>1396</v>
      </c>
      <c r="I65" t="s">
        <v>1388</v>
      </c>
      <c r="J65" t="s">
        <v>1392</v>
      </c>
      <c r="K65" t="s">
        <v>1390</v>
      </c>
      <c r="L65" t="s">
        <v>1390</v>
      </c>
      <c r="M65" s="86">
        <v>119504672</v>
      </c>
      <c r="N65" s="86">
        <v>119504672</v>
      </c>
      <c r="O65" s="86">
        <v>119504672</v>
      </c>
      <c r="P65" t="s">
        <v>2301</v>
      </c>
      <c r="Q65" t="s">
        <v>1399</v>
      </c>
      <c r="R65" s="86" t="str">
        <f>IF(AND(ISNUMBER(VALUE(LEFT(CUIPO_chip[[#This Row],[BPIN]],4))),LEN(CUIPO_chip[[#This Row],[BPIN]])&gt;7),"VALIDO","")</f>
        <v/>
      </c>
    </row>
    <row r="66" spans="1:18" x14ac:dyDescent="0.3">
      <c r="A66">
        <v>202606</v>
      </c>
      <c r="B66" t="s">
        <v>1386</v>
      </c>
      <c r="C66" t="s">
        <v>1394</v>
      </c>
      <c r="D66" t="s">
        <v>2306</v>
      </c>
      <c r="E66" t="s">
        <v>2307</v>
      </c>
      <c r="F66" t="s">
        <v>1389</v>
      </c>
      <c r="G66" t="s">
        <v>1400</v>
      </c>
      <c r="H66" t="s">
        <v>1396</v>
      </c>
      <c r="I66" t="s">
        <v>1388</v>
      </c>
      <c r="J66" t="s">
        <v>1392</v>
      </c>
      <c r="K66" t="s">
        <v>1390</v>
      </c>
      <c r="L66" t="s">
        <v>1390</v>
      </c>
      <c r="M66" s="86">
        <v>20985100</v>
      </c>
      <c r="N66" s="86">
        <v>20985100</v>
      </c>
      <c r="O66" s="86">
        <v>20985100</v>
      </c>
      <c r="P66" t="s">
        <v>2301</v>
      </c>
      <c r="Q66" t="s">
        <v>1399</v>
      </c>
      <c r="R66" s="86" t="str">
        <f>IF(AND(ISNUMBER(VALUE(LEFT(CUIPO_chip[[#This Row],[BPIN]],4))),LEN(CUIPO_chip[[#This Row],[BPIN]])&gt;7),"VALIDO","")</f>
        <v/>
      </c>
    </row>
    <row r="67" spans="1:18" x14ac:dyDescent="0.3">
      <c r="A67">
        <v>202606</v>
      </c>
      <c r="B67" t="s">
        <v>1386</v>
      </c>
      <c r="C67" t="s">
        <v>1394</v>
      </c>
      <c r="D67" t="s">
        <v>2308</v>
      </c>
      <c r="E67" t="s">
        <v>2309</v>
      </c>
      <c r="F67" t="s">
        <v>1389</v>
      </c>
      <c r="G67" t="s">
        <v>1400</v>
      </c>
      <c r="H67" t="s">
        <v>1396</v>
      </c>
      <c r="I67" t="s">
        <v>1388</v>
      </c>
      <c r="J67" t="s">
        <v>1392</v>
      </c>
      <c r="K67" t="s">
        <v>1390</v>
      </c>
      <c r="L67" t="s">
        <v>1390</v>
      </c>
      <c r="M67" s="86">
        <v>16341600</v>
      </c>
      <c r="N67" s="86">
        <v>16341600</v>
      </c>
      <c r="O67" s="86">
        <v>16341600</v>
      </c>
      <c r="P67" t="s">
        <v>2301</v>
      </c>
      <c r="Q67" t="s">
        <v>1399</v>
      </c>
      <c r="R67" s="86" t="str">
        <f>IF(AND(ISNUMBER(VALUE(LEFT(CUIPO_chip[[#This Row],[BPIN]],4))),LEN(CUIPO_chip[[#This Row],[BPIN]])&gt;7),"VALIDO","")</f>
        <v/>
      </c>
    </row>
    <row r="68" spans="1:18" x14ac:dyDescent="0.3">
      <c r="A68">
        <v>202606</v>
      </c>
      <c r="B68" t="s">
        <v>1386</v>
      </c>
      <c r="C68" t="s">
        <v>1394</v>
      </c>
      <c r="D68" t="s">
        <v>2310</v>
      </c>
      <c r="E68" t="s">
        <v>2311</v>
      </c>
      <c r="F68" t="s">
        <v>1389</v>
      </c>
      <c r="G68" t="s">
        <v>1400</v>
      </c>
      <c r="H68" t="s">
        <v>1396</v>
      </c>
      <c r="I68" t="s">
        <v>1388</v>
      </c>
      <c r="J68" t="s">
        <v>1392</v>
      </c>
      <c r="K68" t="s">
        <v>1390</v>
      </c>
      <c r="L68" t="s">
        <v>1409</v>
      </c>
      <c r="M68" s="86">
        <v>15733500</v>
      </c>
      <c r="N68" s="86">
        <v>15733500</v>
      </c>
      <c r="O68" s="86">
        <v>15733500</v>
      </c>
      <c r="P68" t="s">
        <v>2301</v>
      </c>
      <c r="Q68" t="s">
        <v>1399</v>
      </c>
      <c r="R68" s="86" t="str">
        <f>IF(AND(ISNUMBER(VALUE(LEFT(CUIPO_chip[[#This Row],[BPIN]],4))),LEN(CUIPO_chip[[#This Row],[BPIN]])&gt;7),"VALIDO","")</f>
        <v/>
      </c>
    </row>
    <row r="69" spans="1:18" x14ac:dyDescent="0.3">
      <c r="A69">
        <v>202606</v>
      </c>
      <c r="B69" t="s">
        <v>1386</v>
      </c>
      <c r="C69" t="s">
        <v>1394</v>
      </c>
      <c r="D69" t="s">
        <v>2312</v>
      </c>
      <c r="E69" t="s">
        <v>2313</v>
      </c>
      <c r="F69" t="s">
        <v>1389</v>
      </c>
      <c r="G69" t="s">
        <v>1400</v>
      </c>
      <c r="H69" t="s">
        <v>1396</v>
      </c>
      <c r="I69" t="s">
        <v>1388</v>
      </c>
      <c r="J69" t="s">
        <v>1392</v>
      </c>
      <c r="K69" t="s">
        <v>1390</v>
      </c>
      <c r="L69" t="s">
        <v>1459</v>
      </c>
      <c r="M69" s="86">
        <v>2634200</v>
      </c>
      <c r="N69" s="86">
        <v>2634200</v>
      </c>
      <c r="O69" s="86">
        <v>2634200</v>
      </c>
      <c r="P69" t="s">
        <v>2301</v>
      </c>
      <c r="Q69" t="s">
        <v>1399</v>
      </c>
      <c r="R69" s="86" t="str">
        <f>IF(AND(ISNUMBER(VALUE(LEFT(CUIPO_chip[[#This Row],[BPIN]],4))),LEN(CUIPO_chip[[#This Row],[BPIN]])&gt;7),"VALIDO","")</f>
        <v/>
      </c>
    </row>
    <row r="70" spans="1:18" x14ac:dyDescent="0.3">
      <c r="A70">
        <v>202606</v>
      </c>
      <c r="B70" t="s">
        <v>1386</v>
      </c>
      <c r="C70" t="s">
        <v>1394</v>
      </c>
      <c r="D70" t="s">
        <v>2314</v>
      </c>
      <c r="E70" t="s">
        <v>2315</v>
      </c>
      <c r="F70" t="s">
        <v>1389</v>
      </c>
      <c r="G70" t="s">
        <v>1400</v>
      </c>
      <c r="H70" t="s">
        <v>1396</v>
      </c>
      <c r="I70" t="s">
        <v>1388</v>
      </c>
      <c r="J70" t="s">
        <v>1392</v>
      </c>
      <c r="K70" t="s">
        <v>1390</v>
      </c>
      <c r="L70" t="s">
        <v>1495</v>
      </c>
      <c r="M70" s="86">
        <v>2634200</v>
      </c>
      <c r="N70" s="86">
        <v>2634200</v>
      </c>
      <c r="O70" s="86">
        <v>2634200</v>
      </c>
      <c r="P70" t="s">
        <v>2301</v>
      </c>
      <c r="Q70" t="s">
        <v>1399</v>
      </c>
      <c r="R70" s="86" t="str">
        <f>IF(AND(ISNUMBER(VALUE(LEFT(CUIPO_chip[[#This Row],[BPIN]],4))),LEN(CUIPO_chip[[#This Row],[BPIN]])&gt;7),"VALIDO","")</f>
        <v/>
      </c>
    </row>
    <row r="71" spans="1:18" x14ac:dyDescent="0.3">
      <c r="A71">
        <v>202606</v>
      </c>
      <c r="B71" t="s">
        <v>1386</v>
      </c>
      <c r="C71" t="s">
        <v>1394</v>
      </c>
      <c r="D71" t="s">
        <v>2316</v>
      </c>
      <c r="E71" t="s">
        <v>2317</v>
      </c>
      <c r="F71" t="s">
        <v>1389</v>
      </c>
      <c r="G71" t="s">
        <v>1400</v>
      </c>
      <c r="H71" t="s">
        <v>1396</v>
      </c>
      <c r="I71" t="s">
        <v>1388</v>
      </c>
      <c r="J71" t="s">
        <v>1392</v>
      </c>
      <c r="K71" t="s">
        <v>1390</v>
      </c>
      <c r="L71" t="s">
        <v>1422</v>
      </c>
      <c r="M71" s="86">
        <v>5254100</v>
      </c>
      <c r="N71" s="86">
        <v>5254100</v>
      </c>
      <c r="O71" s="86">
        <v>5254100</v>
      </c>
      <c r="P71" t="s">
        <v>2301</v>
      </c>
      <c r="Q71" t="s">
        <v>1399</v>
      </c>
      <c r="R71" s="86" t="str">
        <f>IF(AND(ISNUMBER(VALUE(LEFT(CUIPO_chip[[#This Row],[BPIN]],4))),LEN(CUIPO_chip[[#This Row],[BPIN]])&gt;7),"VALIDO","")</f>
        <v/>
      </c>
    </row>
    <row r="72" spans="1:18" x14ac:dyDescent="0.3">
      <c r="A72">
        <v>202606</v>
      </c>
      <c r="B72" t="s">
        <v>1386</v>
      </c>
      <c r="C72" t="s">
        <v>1394</v>
      </c>
      <c r="D72" t="s">
        <v>2236</v>
      </c>
      <c r="E72" t="s">
        <v>2237</v>
      </c>
      <c r="F72" t="s">
        <v>1389</v>
      </c>
      <c r="G72" t="s">
        <v>1395</v>
      </c>
      <c r="H72" t="s">
        <v>1435</v>
      </c>
      <c r="I72" t="s">
        <v>1566</v>
      </c>
      <c r="J72" t="s">
        <v>1392</v>
      </c>
      <c r="K72" t="s">
        <v>1390</v>
      </c>
      <c r="L72" t="s">
        <v>1390</v>
      </c>
      <c r="M72" s="86">
        <v>1027664538</v>
      </c>
      <c r="N72" s="86">
        <v>0</v>
      </c>
      <c r="O72" s="86">
        <v>0</v>
      </c>
      <c r="P72" t="s">
        <v>2238</v>
      </c>
      <c r="Q72" t="s">
        <v>2239</v>
      </c>
      <c r="R72" s="86" t="str">
        <f>IF(AND(ISNUMBER(VALUE(LEFT(CUIPO_chip[[#This Row],[BPIN]],4))),LEN(CUIPO_chip[[#This Row],[BPIN]])&gt;7),"VALIDO","")</f>
        <v>VALIDO</v>
      </c>
    </row>
    <row r="73" spans="1:18" x14ac:dyDescent="0.3">
      <c r="A73">
        <v>202606</v>
      </c>
      <c r="B73" t="s">
        <v>1386</v>
      </c>
      <c r="C73" t="s">
        <v>1394</v>
      </c>
      <c r="D73" t="s">
        <v>2318</v>
      </c>
      <c r="E73" t="s">
        <v>2319</v>
      </c>
      <c r="F73" t="s">
        <v>1419</v>
      </c>
      <c r="G73" t="s">
        <v>1477</v>
      </c>
      <c r="H73" t="s">
        <v>1462</v>
      </c>
      <c r="I73" t="s">
        <v>1605</v>
      </c>
      <c r="J73" t="s">
        <v>1392</v>
      </c>
      <c r="K73" t="s">
        <v>1390</v>
      </c>
      <c r="L73" t="s">
        <v>1390</v>
      </c>
      <c r="M73" s="86">
        <v>930286149</v>
      </c>
      <c r="N73" s="86">
        <v>0</v>
      </c>
      <c r="O73" s="86">
        <v>0</v>
      </c>
      <c r="P73" t="s">
        <v>2320</v>
      </c>
      <c r="Q73" t="s">
        <v>2239</v>
      </c>
      <c r="R73" s="86" t="str">
        <f>IF(AND(ISNUMBER(VALUE(LEFT(CUIPO_chip[[#This Row],[BPIN]],4))),LEN(CUIPO_chip[[#This Row],[BPIN]])&gt;7),"VALIDO","")</f>
        <v>VALIDO</v>
      </c>
    </row>
    <row r="74" spans="1:18" x14ac:dyDescent="0.3">
      <c r="A74">
        <v>202606</v>
      </c>
      <c r="B74" t="s">
        <v>1386</v>
      </c>
      <c r="C74" t="s">
        <v>1394</v>
      </c>
      <c r="D74" t="s">
        <v>2321</v>
      </c>
      <c r="E74" t="s">
        <v>2322</v>
      </c>
      <c r="F74" t="s">
        <v>1419</v>
      </c>
      <c r="G74" t="s">
        <v>1420</v>
      </c>
      <c r="H74" t="s">
        <v>1462</v>
      </c>
      <c r="I74" t="s">
        <v>1605</v>
      </c>
      <c r="J74" t="s">
        <v>1392</v>
      </c>
      <c r="K74" t="s">
        <v>1390</v>
      </c>
      <c r="L74" t="s">
        <v>1390</v>
      </c>
      <c r="M74" s="86">
        <v>27000000</v>
      </c>
      <c r="N74" s="86">
        <v>0</v>
      </c>
      <c r="O74" s="86">
        <v>0</v>
      </c>
      <c r="P74" t="s">
        <v>2323</v>
      </c>
      <c r="Q74" t="s">
        <v>1537</v>
      </c>
      <c r="R74" s="86" t="str">
        <f>IF(AND(ISNUMBER(VALUE(LEFT(CUIPO_chip[[#This Row],[BPIN]],4))),LEN(CUIPO_chip[[#This Row],[BPIN]])&gt;7),"VALIDO","")</f>
        <v>VALIDO</v>
      </c>
    </row>
    <row r="75" spans="1:18" x14ac:dyDescent="0.3">
      <c r="A75">
        <v>202606</v>
      </c>
      <c r="B75" t="s">
        <v>1386</v>
      </c>
      <c r="C75" t="s">
        <v>1394</v>
      </c>
      <c r="D75" t="s">
        <v>2321</v>
      </c>
      <c r="E75" t="s">
        <v>2322</v>
      </c>
      <c r="F75" t="s">
        <v>1419</v>
      </c>
      <c r="G75" t="s">
        <v>1420</v>
      </c>
      <c r="H75" t="s">
        <v>1462</v>
      </c>
      <c r="I75" t="s">
        <v>1605</v>
      </c>
      <c r="J75" t="s">
        <v>1392</v>
      </c>
      <c r="K75" t="s">
        <v>1390</v>
      </c>
      <c r="L75" t="s">
        <v>1390</v>
      </c>
      <c r="M75" s="86">
        <v>483300000</v>
      </c>
      <c r="N75" s="86">
        <v>26850000</v>
      </c>
      <c r="O75" s="86">
        <v>26850000</v>
      </c>
      <c r="P75" t="s">
        <v>2320</v>
      </c>
      <c r="Q75" t="s">
        <v>2239</v>
      </c>
      <c r="R75" s="86" t="str">
        <f>IF(AND(ISNUMBER(VALUE(LEFT(CUIPO_chip[[#This Row],[BPIN]],4))),LEN(CUIPO_chip[[#This Row],[BPIN]])&gt;7),"VALIDO","")</f>
        <v>VALIDO</v>
      </c>
    </row>
    <row r="76" spans="1:18" x14ac:dyDescent="0.3">
      <c r="A76">
        <v>202606</v>
      </c>
      <c r="B76" t="s">
        <v>1386</v>
      </c>
      <c r="C76" t="s">
        <v>1394</v>
      </c>
      <c r="D76" t="s">
        <v>2321</v>
      </c>
      <c r="E76" t="s">
        <v>2322</v>
      </c>
      <c r="F76" t="s">
        <v>1419</v>
      </c>
      <c r="G76" t="s">
        <v>1477</v>
      </c>
      <c r="H76" t="s">
        <v>1462</v>
      </c>
      <c r="I76" t="s">
        <v>1605</v>
      </c>
      <c r="J76" t="s">
        <v>1392</v>
      </c>
      <c r="K76" t="s">
        <v>1390</v>
      </c>
      <c r="L76" t="s">
        <v>1390</v>
      </c>
      <c r="M76" s="86">
        <v>57000000</v>
      </c>
      <c r="N76" s="86">
        <v>5700000</v>
      </c>
      <c r="O76" s="86">
        <v>3420000</v>
      </c>
      <c r="P76" t="s">
        <v>2320</v>
      </c>
      <c r="Q76" t="s">
        <v>2239</v>
      </c>
      <c r="R76" s="86" t="str">
        <f>IF(AND(ISNUMBER(VALUE(LEFT(CUIPO_chip[[#This Row],[BPIN]],4))),LEN(CUIPO_chip[[#This Row],[BPIN]])&gt;7),"VALIDO","")</f>
        <v>VALIDO</v>
      </c>
    </row>
    <row r="77" spans="1:18" x14ac:dyDescent="0.3">
      <c r="A77">
        <v>202606</v>
      </c>
      <c r="B77" t="s">
        <v>1386</v>
      </c>
      <c r="C77" t="s">
        <v>1394</v>
      </c>
      <c r="D77" t="s">
        <v>2263</v>
      </c>
      <c r="E77" t="s">
        <v>2264</v>
      </c>
      <c r="F77" t="s">
        <v>1419</v>
      </c>
      <c r="G77" t="s">
        <v>1497</v>
      </c>
      <c r="H77" t="s">
        <v>1462</v>
      </c>
      <c r="I77" t="s">
        <v>1467</v>
      </c>
      <c r="J77" t="s">
        <v>1392</v>
      </c>
      <c r="K77" t="s">
        <v>1390</v>
      </c>
      <c r="L77" t="s">
        <v>1390</v>
      </c>
      <c r="M77" s="86">
        <v>45880450</v>
      </c>
      <c r="N77" s="86">
        <v>0</v>
      </c>
      <c r="O77" s="86">
        <v>0</v>
      </c>
      <c r="P77" t="s">
        <v>2272</v>
      </c>
      <c r="Q77" t="s">
        <v>145</v>
      </c>
      <c r="R77" s="86" t="str">
        <f>IF(AND(ISNUMBER(VALUE(LEFT(CUIPO_chip[[#This Row],[BPIN]],4))),LEN(CUIPO_chip[[#This Row],[BPIN]])&gt;7),"VALIDO","")</f>
        <v>VALIDO</v>
      </c>
    </row>
    <row r="78" spans="1:18" x14ac:dyDescent="0.3">
      <c r="A78">
        <v>202606</v>
      </c>
      <c r="B78" t="s">
        <v>1386</v>
      </c>
      <c r="C78" t="s">
        <v>1394</v>
      </c>
      <c r="D78" t="s">
        <v>2267</v>
      </c>
      <c r="E78" t="s">
        <v>2268</v>
      </c>
      <c r="F78" t="s">
        <v>1419</v>
      </c>
      <c r="G78" t="s">
        <v>1659</v>
      </c>
      <c r="H78" t="s">
        <v>1421</v>
      </c>
      <c r="I78" t="s">
        <v>1246</v>
      </c>
      <c r="J78" t="s">
        <v>1392</v>
      </c>
      <c r="K78" t="s">
        <v>1390</v>
      </c>
      <c r="L78" t="s">
        <v>1390</v>
      </c>
      <c r="M78" s="86">
        <v>1627085386</v>
      </c>
      <c r="N78" s="86">
        <v>1619603286</v>
      </c>
      <c r="O78" s="86">
        <v>1619603286</v>
      </c>
      <c r="P78" t="s">
        <v>2320</v>
      </c>
      <c r="Q78" t="s">
        <v>2239</v>
      </c>
      <c r="R78" s="86" t="str">
        <f>IF(AND(ISNUMBER(VALUE(LEFT(CUIPO_chip[[#This Row],[BPIN]],4))),LEN(CUIPO_chip[[#This Row],[BPIN]])&gt;7),"VALIDO","")</f>
        <v/>
      </c>
    </row>
    <row r="79" spans="1:18" x14ac:dyDescent="0.3">
      <c r="A79">
        <v>202606</v>
      </c>
      <c r="B79" t="s">
        <v>1386</v>
      </c>
      <c r="C79" t="s">
        <v>1394</v>
      </c>
      <c r="D79" t="s">
        <v>2267</v>
      </c>
      <c r="E79" t="s">
        <v>2268</v>
      </c>
      <c r="F79" t="s">
        <v>1419</v>
      </c>
      <c r="G79" t="s">
        <v>1438</v>
      </c>
      <c r="H79" t="s">
        <v>1439</v>
      </c>
      <c r="I79" t="s">
        <v>1247</v>
      </c>
      <c r="J79" t="s">
        <v>1392</v>
      </c>
      <c r="K79" t="s">
        <v>1390</v>
      </c>
      <c r="L79" t="s">
        <v>1390</v>
      </c>
      <c r="M79" s="86">
        <v>357479451</v>
      </c>
      <c r="N79" s="86">
        <v>357479451</v>
      </c>
      <c r="O79" s="86">
        <v>253223370</v>
      </c>
      <c r="P79" t="s">
        <v>2324</v>
      </c>
      <c r="Q79" t="s">
        <v>1437</v>
      </c>
      <c r="R79" s="86" t="str">
        <f>IF(AND(ISNUMBER(VALUE(LEFT(CUIPO_chip[[#This Row],[BPIN]],4))),LEN(CUIPO_chip[[#This Row],[BPIN]])&gt;7),"VALIDO","")</f>
        <v/>
      </c>
    </row>
    <row r="80" spans="1:18" x14ac:dyDescent="0.3">
      <c r="A80">
        <v>202606</v>
      </c>
      <c r="B80" t="s">
        <v>1386</v>
      </c>
      <c r="C80" t="s">
        <v>1394</v>
      </c>
      <c r="D80" t="s">
        <v>2267</v>
      </c>
      <c r="E80" t="s">
        <v>2268</v>
      </c>
      <c r="F80" t="s">
        <v>1419</v>
      </c>
      <c r="G80" t="s">
        <v>1497</v>
      </c>
      <c r="H80" t="s">
        <v>1462</v>
      </c>
      <c r="I80" t="s">
        <v>1467</v>
      </c>
      <c r="J80" t="s">
        <v>1392</v>
      </c>
      <c r="K80" t="s">
        <v>1390</v>
      </c>
      <c r="L80" t="s">
        <v>1390</v>
      </c>
      <c r="M80" s="86">
        <v>38640150</v>
      </c>
      <c r="N80" s="86">
        <v>25760100</v>
      </c>
      <c r="O80" s="86">
        <v>25760100</v>
      </c>
      <c r="P80" t="s">
        <v>2325</v>
      </c>
      <c r="Q80" t="s">
        <v>2239</v>
      </c>
      <c r="R80" s="86" t="str">
        <f>IF(AND(ISNUMBER(VALUE(LEFT(CUIPO_chip[[#This Row],[BPIN]],4))),LEN(CUIPO_chip[[#This Row],[BPIN]])&gt;7),"VALIDO","")</f>
        <v>VALIDO</v>
      </c>
    </row>
    <row r="81" spans="1:18" x14ac:dyDescent="0.3">
      <c r="A81">
        <v>202606</v>
      </c>
      <c r="B81" t="s">
        <v>1386</v>
      </c>
      <c r="C81" t="s">
        <v>1394</v>
      </c>
      <c r="D81" t="s">
        <v>2267</v>
      </c>
      <c r="E81" t="s">
        <v>2268</v>
      </c>
      <c r="F81" t="s">
        <v>1419</v>
      </c>
      <c r="G81" t="s">
        <v>1469</v>
      </c>
      <c r="H81" t="s">
        <v>1462</v>
      </c>
      <c r="I81" t="s">
        <v>1467</v>
      </c>
      <c r="J81" t="s">
        <v>1392</v>
      </c>
      <c r="K81" t="s">
        <v>1390</v>
      </c>
      <c r="L81" t="s">
        <v>1390</v>
      </c>
      <c r="M81" s="86">
        <v>12880050</v>
      </c>
      <c r="N81" s="86">
        <v>2146675</v>
      </c>
      <c r="O81" s="86">
        <v>2146675</v>
      </c>
      <c r="P81" t="s">
        <v>2272</v>
      </c>
      <c r="Q81" t="s">
        <v>145</v>
      </c>
      <c r="R81" s="86" t="str">
        <f>IF(AND(ISNUMBER(VALUE(LEFT(CUIPO_chip[[#This Row],[BPIN]],4))),LEN(CUIPO_chip[[#This Row],[BPIN]])&gt;7),"VALIDO","")</f>
        <v>VALIDO</v>
      </c>
    </row>
    <row r="82" spans="1:18" x14ac:dyDescent="0.3">
      <c r="A82">
        <v>202606</v>
      </c>
      <c r="B82" t="s">
        <v>1386</v>
      </c>
      <c r="C82" t="s">
        <v>1394</v>
      </c>
      <c r="D82" t="s">
        <v>2267</v>
      </c>
      <c r="E82" t="s">
        <v>2268</v>
      </c>
      <c r="F82" t="s">
        <v>1419</v>
      </c>
      <c r="G82" t="s">
        <v>1631</v>
      </c>
      <c r="H82" t="s">
        <v>1462</v>
      </c>
      <c r="I82" t="s">
        <v>1467</v>
      </c>
      <c r="J82" t="s">
        <v>1392</v>
      </c>
      <c r="K82" t="s">
        <v>1390</v>
      </c>
      <c r="L82" t="s">
        <v>1390</v>
      </c>
      <c r="M82" s="86">
        <v>359771820</v>
      </c>
      <c r="N82" s="86">
        <v>252727930</v>
      </c>
      <c r="O82" s="86">
        <v>239905852</v>
      </c>
      <c r="P82" t="s">
        <v>2272</v>
      </c>
      <c r="Q82" t="s">
        <v>145</v>
      </c>
      <c r="R82" s="86" t="str">
        <f>IF(AND(ISNUMBER(VALUE(LEFT(CUIPO_chip[[#This Row],[BPIN]],4))),LEN(CUIPO_chip[[#This Row],[BPIN]])&gt;7),"VALIDO","")</f>
        <v>VALIDO</v>
      </c>
    </row>
    <row r="83" spans="1:18" x14ac:dyDescent="0.3">
      <c r="A83">
        <v>202606</v>
      </c>
      <c r="B83" t="s">
        <v>1386</v>
      </c>
      <c r="C83" t="s">
        <v>1394</v>
      </c>
      <c r="D83" t="s">
        <v>2267</v>
      </c>
      <c r="E83" t="s">
        <v>2268</v>
      </c>
      <c r="F83" t="s">
        <v>1419</v>
      </c>
      <c r="G83" t="s">
        <v>1716</v>
      </c>
      <c r="H83" t="s">
        <v>1462</v>
      </c>
      <c r="I83" t="s">
        <v>1467</v>
      </c>
      <c r="J83" t="s">
        <v>1392</v>
      </c>
      <c r="K83" t="s">
        <v>1390</v>
      </c>
      <c r="L83" t="s">
        <v>1390</v>
      </c>
      <c r="M83" s="86">
        <v>51520200</v>
      </c>
      <c r="N83" s="86">
        <v>32772571</v>
      </c>
      <c r="O83" s="86">
        <v>32772571</v>
      </c>
      <c r="P83" t="s">
        <v>2272</v>
      </c>
      <c r="Q83" t="s">
        <v>145</v>
      </c>
      <c r="R83" s="86" t="str">
        <f>IF(AND(ISNUMBER(VALUE(LEFT(CUIPO_chip[[#This Row],[BPIN]],4))),LEN(CUIPO_chip[[#This Row],[BPIN]])&gt;7),"VALIDO","")</f>
        <v>VALIDO</v>
      </c>
    </row>
    <row r="84" spans="1:18" x14ac:dyDescent="0.3">
      <c r="A84">
        <v>202606</v>
      </c>
      <c r="B84" t="s">
        <v>1386</v>
      </c>
      <c r="C84" t="s">
        <v>1394</v>
      </c>
      <c r="D84" t="s">
        <v>2267</v>
      </c>
      <c r="E84" t="s">
        <v>2268</v>
      </c>
      <c r="F84" t="s">
        <v>1419</v>
      </c>
      <c r="G84" t="s">
        <v>1496</v>
      </c>
      <c r="H84" t="s">
        <v>1462</v>
      </c>
      <c r="I84" t="s">
        <v>1467</v>
      </c>
      <c r="J84" t="s">
        <v>1392</v>
      </c>
      <c r="K84" t="s">
        <v>1390</v>
      </c>
      <c r="L84" t="s">
        <v>1390</v>
      </c>
      <c r="M84" s="86">
        <v>25760100</v>
      </c>
      <c r="N84" s="86">
        <v>8586700</v>
      </c>
      <c r="O84" s="86">
        <v>8586700</v>
      </c>
      <c r="P84" t="s">
        <v>2272</v>
      </c>
      <c r="Q84" t="s">
        <v>145</v>
      </c>
      <c r="R84" s="86" t="str">
        <f>IF(AND(ISNUMBER(VALUE(LEFT(CUIPO_chip[[#This Row],[BPIN]],4))),LEN(CUIPO_chip[[#This Row],[BPIN]])&gt;7),"VALIDO","")</f>
        <v>VALIDO</v>
      </c>
    </row>
    <row r="85" spans="1:18" x14ac:dyDescent="0.3">
      <c r="A85">
        <v>202606</v>
      </c>
      <c r="B85" t="s">
        <v>1386</v>
      </c>
      <c r="C85" t="s">
        <v>1394</v>
      </c>
      <c r="D85" t="s">
        <v>2267</v>
      </c>
      <c r="E85" t="s">
        <v>2268</v>
      </c>
      <c r="F85" t="s">
        <v>1419</v>
      </c>
      <c r="G85" t="s">
        <v>1497</v>
      </c>
      <c r="H85" t="s">
        <v>1462</v>
      </c>
      <c r="I85" t="s">
        <v>1467</v>
      </c>
      <c r="J85" t="s">
        <v>1392</v>
      </c>
      <c r="K85" t="s">
        <v>1390</v>
      </c>
      <c r="L85" t="s">
        <v>1390</v>
      </c>
      <c r="M85" s="86">
        <v>283361100</v>
      </c>
      <c r="N85" s="86">
        <v>206080800</v>
      </c>
      <c r="O85" s="86">
        <v>193200750</v>
      </c>
      <c r="P85" t="s">
        <v>2326</v>
      </c>
      <c r="Q85" t="s">
        <v>1773</v>
      </c>
      <c r="R85" s="86" t="str">
        <f>IF(AND(ISNUMBER(VALUE(LEFT(CUIPO_chip[[#This Row],[BPIN]],4))),LEN(CUIPO_chip[[#This Row],[BPIN]])&gt;7),"VALIDO","")</f>
        <v>VALIDO</v>
      </c>
    </row>
    <row r="86" spans="1:18" x14ac:dyDescent="0.3">
      <c r="A86">
        <v>202606</v>
      </c>
      <c r="B86" t="s">
        <v>1386</v>
      </c>
      <c r="C86" t="s">
        <v>1394</v>
      </c>
      <c r="D86" t="s">
        <v>2267</v>
      </c>
      <c r="E86" t="s">
        <v>2268</v>
      </c>
      <c r="F86" t="s">
        <v>1419</v>
      </c>
      <c r="G86" t="s">
        <v>1755</v>
      </c>
      <c r="H86" t="s">
        <v>1462</v>
      </c>
      <c r="I86" t="s">
        <v>1467</v>
      </c>
      <c r="J86" t="s">
        <v>1392</v>
      </c>
      <c r="K86" t="s">
        <v>1390</v>
      </c>
      <c r="L86" t="s">
        <v>1390</v>
      </c>
      <c r="M86" s="86">
        <v>116928945</v>
      </c>
      <c r="N86" s="86">
        <v>76631008</v>
      </c>
      <c r="O86" s="86">
        <v>76631008</v>
      </c>
      <c r="P86" t="s">
        <v>2324</v>
      </c>
      <c r="Q86" t="s">
        <v>1437</v>
      </c>
      <c r="R86" s="86" t="str">
        <f>IF(AND(ISNUMBER(VALUE(LEFT(CUIPO_chip[[#This Row],[BPIN]],4))),LEN(CUIPO_chip[[#This Row],[BPIN]])&gt;7),"VALIDO","")</f>
        <v>VALIDO</v>
      </c>
    </row>
    <row r="87" spans="1:18" x14ac:dyDescent="0.3">
      <c r="A87">
        <v>202606</v>
      </c>
      <c r="B87" t="s">
        <v>1386</v>
      </c>
      <c r="C87" t="s">
        <v>1394</v>
      </c>
      <c r="D87" t="s">
        <v>2267</v>
      </c>
      <c r="E87" t="s">
        <v>2268</v>
      </c>
      <c r="F87" t="s">
        <v>1411</v>
      </c>
      <c r="G87" t="s">
        <v>1497</v>
      </c>
      <c r="H87" t="s">
        <v>1462</v>
      </c>
      <c r="I87" t="s">
        <v>1467</v>
      </c>
      <c r="J87" t="s">
        <v>1392</v>
      </c>
      <c r="K87" t="s">
        <v>1390</v>
      </c>
      <c r="L87" t="s">
        <v>1390</v>
      </c>
      <c r="M87" s="86">
        <v>557802609</v>
      </c>
      <c r="N87" s="86">
        <v>396552880</v>
      </c>
      <c r="O87" s="86">
        <v>379133484</v>
      </c>
      <c r="P87" t="s">
        <v>2324</v>
      </c>
      <c r="Q87" t="s">
        <v>1437</v>
      </c>
      <c r="R87" s="86" t="str">
        <f>IF(AND(ISNUMBER(VALUE(LEFT(CUIPO_chip[[#This Row],[BPIN]],4))),LEN(CUIPO_chip[[#This Row],[BPIN]])&gt;7),"VALIDO","")</f>
        <v>VALIDO</v>
      </c>
    </row>
    <row r="88" spans="1:18" x14ac:dyDescent="0.3">
      <c r="A88">
        <v>202606</v>
      </c>
      <c r="B88" t="s">
        <v>1386</v>
      </c>
      <c r="C88" t="s">
        <v>1394</v>
      </c>
      <c r="D88" t="s">
        <v>2267</v>
      </c>
      <c r="E88" t="s">
        <v>2268</v>
      </c>
      <c r="F88" t="s">
        <v>1419</v>
      </c>
      <c r="G88" t="s">
        <v>1496</v>
      </c>
      <c r="H88" t="s">
        <v>1462</v>
      </c>
      <c r="I88" t="s">
        <v>1467</v>
      </c>
      <c r="J88" t="s">
        <v>1392</v>
      </c>
      <c r="K88" t="s">
        <v>1390</v>
      </c>
      <c r="L88" t="s">
        <v>1390</v>
      </c>
      <c r="M88" s="86">
        <v>31718916</v>
      </c>
      <c r="N88" s="86">
        <v>10572972</v>
      </c>
      <c r="O88" s="86">
        <v>10572972</v>
      </c>
      <c r="P88" t="s">
        <v>2324</v>
      </c>
      <c r="Q88" t="s">
        <v>1437</v>
      </c>
      <c r="R88" s="86" t="str">
        <f>IF(AND(ISNUMBER(VALUE(LEFT(CUIPO_chip[[#This Row],[BPIN]],4))),LEN(CUIPO_chip[[#This Row],[BPIN]])&gt;7),"VALIDO","")</f>
        <v>VALIDO</v>
      </c>
    </row>
    <row r="89" spans="1:18" x14ac:dyDescent="0.3">
      <c r="A89">
        <v>202606</v>
      </c>
      <c r="B89" t="s">
        <v>1386</v>
      </c>
      <c r="C89" t="s">
        <v>1394</v>
      </c>
      <c r="D89" t="s">
        <v>2267</v>
      </c>
      <c r="E89" t="s">
        <v>2268</v>
      </c>
      <c r="F89" t="s">
        <v>1419</v>
      </c>
      <c r="G89" t="s">
        <v>1540</v>
      </c>
      <c r="H89" t="s">
        <v>1462</v>
      </c>
      <c r="I89" t="s">
        <v>1467</v>
      </c>
      <c r="J89" t="s">
        <v>1392</v>
      </c>
      <c r="K89" t="s">
        <v>1390</v>
      </c>
      <c r="L89" t="s">
        <v>1390</v>
      </c>
      <c r="M89" s="86">
        <v>15859458</v>
      </c>
      <c r="N89" s="86">
        <v>2643243</v>
      </c>
      <c r="O89" s="86">
        <v>2643243</v>
      </c>
      <c r="P89" t="s">
        <v>2324</v>
      </c>
      <c r="Q89" t="s">
        <v>1437</v>
      </c>
      <c r="R89" s="86" t="str">
        <f>IF(AND(ISNUMBER(VALUE(LEFT(CUIPO_chip[[#This Row],[BPIN]],4))),LEN(CUIPO_chip[[#This Row],[BPIN]])&gt;7),"VALIDO","")</f>
        <v>VALIDO</v>
      </c>
    </row>
    <row r="90" spans="1:18" x14ac:dyDescent="0.3">
      <c r="A90">
        <v>202606</v>
      </c>
      <c r="B90" t="s">
        <v>1386</v>
      </c>
      <c r="C90" t="s">
        <v>1394</v>
      </c>
      <c r="D90" t="s">
        <v>2267</v>
      </c>
      <c r="E90" t="s">
        <v>2268</v>
      </c>
      <c r="F90" t="s">
        <v>1419</v>
      </c>
      <c r="G90" t="s">
        <v>1648</v>
      </c>
      <c r="H90" t="s">
        <v>1396</v>
      </c>
      <c r="I90" t="s">
        <v>1724</v>
      </c>
      <c r="J90" t="s">
        <v>1392</v>
      </c>
      <c r="K90" t="s">
        <v>1390</v>
      </c>
      <c r="L90" t="s">
        <v>1390</v>
      </c>
      <c r="M90" s="86">
        <v>114310440</v>
      </c>
      <c r="N90" s="86">
        <v>91448352</v>
      </c>
      <c r="O90" s="86">
        <v>91448352</v>
      </c>
      <c r="P90" t="s">
        <v>2327</v>
      </c>
      <c r="Q90" t="s">
        <v>1656</v>
      </c>
      <c r="R90" s="86" t="str">
        <f>IF(AND(ISNUMBER(VALUE(LEFT(CUIPO_chip[[#This Row],[BPIN]],4))),LEN(CUIPO_chip[[#This Row],[BPIN]])&gt;7),"VALIDO","")</f>
        <v>VALIDO</v>
      </c>
    </row>
    <row r="91" spans="1:18" x14ac:dyDescent="0.3">
      <c r="A91">
        <v>202606</v>
      </c>
      <c r="B91" t="s">
        <v>1386</v>
      </c>
      <c r="C91" t="s">
        <v>1394</v>
      </c>
      <c r="D91" t="s">
        <v>2267</v>
      </c>
      <c r="E91" t="s">
        <v>2268</v>
      </c>
      <c r="F91" t="s">
        <v>1419</v>
      </c>
      <c r="G91" t="s">
        <v>1648</v>
      </c>
      <c r="H91" t="s">
        <v>1396</v>
      </c>
      <c r="I91" t="s">
        <v>1655</v>
      </c>
      <c r="J91" t="s">
        <v>1392</v>
      </c>
      <c r="K91" t="s">
        <v>1390</v>
      </c>
      <c r="L91" t="s">
        <v>1390</v>
      </c>
      <c r="M91" s="86">
        <v>212014283</v>
      </c>
      <c r="N91" s="86">
        <v>185477076</v>
      </c>
      <c r="O91" s="86">
        <v>173547777</v>
      </c>
      <c r="P91" t="s">
        <v>2327</v>
      </c>
      <c r="Q91" t="s">
        <v>1656</v>
      </c>
      <c r="R91" s="86" t="str">
        <f>IF(AND(ISNUMBER(VALUE(LEFT(CUIPO_chip[[#This Row],[BPIN]],4))),LEN(CUIPO_chip[[#This Row],[BPIN]])&gt;7),"VALIDO","")</f>
        <v>VALIDO</v>
      </c>
    </row>
    <row r="92" spans="1:18" x14ac:dyDescent="0.3">
      <c r="A92">
        <v>202606</v>
      </c>
      <c r="B92" t="s">
        <v>1386</v>
      </c>
      <c r="C92" t="s">
        <v>1394</v>
      </c>
      <c r="D92" t="s">
        <v>2267</v>
      </c>
      <c r="E92" t="s">
        <v>2268</v>
      </c>
      <c r="F92" t="s">
        <v>1419</v>
      </c>
      <c r="G92" t="s">
        <v>1648</v>
      </c>
      <c r="H92" t="s">
        <v>1396</v>
      </c>
      <c r="I92" t="s">
        <v>1723</v>
      </c>
      <c r="J92" t="s">
        <v>1392</v>
      </c>
      <c r="K92" t="s">
        <v>1390</v>
      </c>
      <c r="L92" t="s">
        <v>1390</v>
      </c>
      <c r="M92" s="86">
        <v>232789509</v>
      </c>
      <c r="N92" s="86">
        <v>194798698</v>
      </c>
      <c r="O92" s="86">
        <v>190505348</v>
      </c>
      <c r="P92" t="s">
        <v>2327</v>
      </c>
      <c r="Q92" t="s">
        <v>1656</v>
      </c>
      <c r="R92" s="86" t="str">
        <f>IF(AND(ISNUMBER(VALUE(LEFT(CUIPO_chip[[#This Row],[BPIN]],4))),LEN(CUIPO_chip[[#This Row],[BPIN]])&gt;7),"VALIDO","")</f>
        <v>VALIDO</v>
      </c>
    </row>
    <row r="93" spans="1:18" x14ac:dyDescent="0.3">
      <c r="A93">
        <v>202606</v>
      </c>
      <c r="B93" t="s">
        <v>1386</v>
      </c>
      <c r="C93" t="s">
        <v>1394</v>
      </c>
      <c r="D93" t="s">
        <v>2267</v>
      </c>
      <c r="E93" t="s">
        <v>2268</v>
      </c>
      <c r="F93" t="s">
        <v>1419</v>
      </c>
      <c r="G93" t="s">
        <v>1755</v>
      </c>
      <c r="H93" t="s">
        <v>1462</v>
      </c>
      <c r="I93" t="s">
        <v>1467</v>
      </c>
      <c r="J93" t="s">
        <v>1392</v>
      </c>
      <c r="K93" t="s">
        <v>1390</v>
      </c>
      <c r="L93" t="s">
        <v>1390</v>
      </c>
      <c r="M93" s="86">
        <v>77280300</v>
      </c>
      <c r="N93" s="86">
        <v>17173400</v>
      </c>
      <c r="O93" s="86">
        <v>17173400</v>
      </c>
      <c r="P93" t="s">
        <v>2323</v>
      </c>
      <c r="Q93" t="s">
        <v>1537</v>
      </c>
      <c r="R93" s="86" t="str">
        <f>IF(AND(ISNUMBER(VALUE(LEFT(CUIPO_chip[[#This Row],[BPIN]],4))),LEN(CUIPO_chip[[#This Row],[BPIN]])&gt;7),"VALIDO","")</f>
        <v>VALIDO</v>
      </c>
    </row>
    <row r="94" spans="1:18" x14ac:dyDescent="0.3">
      <c r="A94">
        <v>202606</v>
      </c>
      <c r="B94" t="s">
        <v>1386</v>
      </c>
      <c r="C94" t="s">
        <v>1394</v>
      </c>
      <c r="D94" t="s">
        <v>2267</v>
      </c>
      <c r="E94" t="s">
        <v>2268</v>
      </c>
      <c r="F94" t="s">
        <v>1419</v>
      </c>
      <c r="G94" t="s">
        <v>1651</v>
      </c>
      <c r="H94" t="s">
        <v>1462</v>
      </c>
      <c r="I94" t="s">
        <v>1467</v>
      </c>
      <c r="J94" t="s">
        <v>1392</v>
      </c>
      <c r="K94" t="s">
        <v>1390</v>
      </c>
      <c r="L94" t="s">
        <v>1390</v>
      </c>
      <c r="M94" s="86">
        <v>167440650</v>
      </c>
      <c r="N94" s="86">
        <v>107333750</v>
      </c>
      <c r="O94" s="86">
        <v>103040400</v>
      </c>
      <c r="P94" t="s">
        <v>2323</v>
      </c>
      <c r="Q94" t="s">
        <v>1537</v>
      </c>
      <c r="R94" s="86" t="str">
        <f>IF(AND(ISNUMBER(VALUE(LEFT(CUIPO_chip[[#This Row],[BPIN]],4))),LEN(CUIPO_chip[[#This Row],[BPIN]])&gt;7),"VALIDO","")</f>
        <v>VALIDO</v>
      </c>
    </row>
    <row r="95" spans="1:18" x14ac:dyDescent="0.3">
      <c r="A95">
        <v>202606</v>
      </c>
      <c r="B95" t="s">
        <v>1386</v>
      </c>
      <c r="C95" t="s">
        <v>1394</v>
      </c>
      <c r="D95" t="s">
        <v>2267</v>
      </c>
      <c r="E95" t="s">
        <v>2268</v>
      </c>
      <c r="F95" t="s">
        <v>1419</v>
      </c>
      <c r="G95" t="s">
        <v>1497</v>
      </c>
      <c r="H95" t="s">
        <v>1462</v>
      </c>
      <c r="I95" t="s">
        <v>1467</v>
      </c>
      <c r="J95" t="s">
        <v>1392</v>
      </c>
      <c r="K95" t="s">
        <v>1390</v>
      </c>
      <c r="L95" t="s">
        <v>1390</v>
      </c>
      <c r="M95" s="86">
        <v>130276482</v>
      </c>
      <c r="N95" s="86">
        <v>91144338</v>
      </c>
      <c r="O95" s="86">
        <v>82557638</v>
      </c>
      <c r="P95" t="s">
        <v>2327</v>
      </c>
      <c r="Q95" t="s">
        <v>1656</v>
      </c>
      <c r="R95" s="86" t="str">
        <f>IF(AND(ISNUMBER(VALUE(LEFT(CUIPO_chip[[#This Row],[BPIN]],4))),LEN(CUIPO_chip[[#This Row],[BPIN]])&gt;7),"VALIDO","")</f>
        <v>VALIDO</v>
      </c>
    </row>
    <row r="96" spans="1:18" x14ac:dyDescent="0.3">
      <c r="A96">
        <v>202606</v>
      </c>
      <c r="B96" t="s">
        <v>1386</v>
      </c>
      <c r="C96" t="s">
        <v>1394</v>
      </c>
      <c r="D96" t="s">
        <v>2267</v>
      </c>
      <c r="E96" t="s">
        <v>2268</v>
      </c>
      <c r="F96" t="s">
        <v>1419</v>
      </c>
      <c r="G96" t="s">
        <v>1538</v>
      </c>
      <c r="H96" t="s">
        <v>1462</v>
      </c>
      <c r="I96" t="s">
        <v>1467</v>
      </c>
      <c r="J96" t="s">
        <v>1392</v>
      </c>
      <c r="K96" t="s">
        <v>1390</v>
      </c>
      <c r="L96" t="s">
        <v>1390</v>
      </c>
      <c r="M96" s="86">
        <v>77280300</v>
      </c>
      <c r="N96" s="86">
        <v>8586700</v>
      </c>
      <c r="O96" s="86">
        <v>8586700</v>
      </c>
      <c r="P96" t="s">
        <v>2327</v>
      </c>
      <c r="Q96" t="s">
        <v>1656</v>
      </c>
      <c r="R96" s="86" t="str">
        <f>IF(AND(ISNUMBER(VALUE(LEFT(CUIPO_chip[[#This Row],[BPIN]],4))),LEN(CUIPO_chip[[#This Row],[BPIN]])&gt;7),"VALIDO","")</f>
        <v>VALIDO</v>
      </c>
    </row>
    <row r="97" spans="1:18" x14ac:dyDescent="0.3">
      <c r="A97">
        <v>202606</v>
      </c>
      <c r="B97" t="s">
        <v>1386</v>
      </c>
      <c r="C97" t="s">
        <v>1394</v>
      </c>
      <c r="D97" t="s">
        <v>2267</v>
      </c>
      <c r="E97" t="s">
        <v>2268</v>
      </c>
      <c r="F97" t="s">
        <v>1419</v>
      </c>
      <c r="G97" t="s">
        <v>1496</v>
      </c>
      <c r="H97" t="s">
        <v>1462</v>
      </c>
      <c r="I97" t="s">
        <v>1467</v>
      </c>
      <c r="J97" t="s">
        <v>1392</v>
      </c>
      <c r="K97" t="s">
        <v>1390</v>
      </c>
      <c r="L97" t="s">
        <v>1390</v>
      </c>
      <c r="M97" s="86">
        <v>15859458</v>
      </c>
      <c r="N97" s="86">
        <v>5286486</v>
      </c>
      <c r="O97" s="86">
        <v>5286486</v>
      </c>
      <c r="P97" t="s">
        <v>2323</v>
      </c>
      <c r="Q97" t="s">
        <v>1537</v>
      </c>
      <c r="R97" s="86" t="str">
        <f>IF(AND(ISNUMBER(VALUE(LEFT(CUIPO_chip[[#This Row],[BPIN]],4))),LEN(CUIPO_chip[[#This Row],[BPIN]])&gt;7),"VALIDO","")</f>
        <v>VALIDO</v>
      </c>
    </row>
    <row r="98" spans="1:18" x14ac:dyDescent="0.3">
      <c r="A98">
        <v>202606</v>
      </c>
      <c r="B98" t="s">
        <v>1386</v>
      </c>
      <c r="C98" t="s">
        <v>1394</v>
      </c>
      <c r="D98" t="s">
        <v>2267</v>
      </c>
      <c r="E98" t="s">
        <v>2268</v>
      </c>
      <c r="F98" t="s">
        <v>1419</v>
      </c>
      <c r="G98" t="s">
        <v>1631</v>
      </c>
      <c r="H98" t="s">
        <v>1462</v>
      </c>
      <c r="I98" t="s">
        <v>1467</v>
      </c>
      <c r="J98" t="s">
        <v>1392</v>
      </c>
      <c r="K98" t="s">
        <v>1390</v>
      </c>
      <c r="L98" t="s">
        <v>1390</v>
      </c>
      <c r="M98" s="86">
        <v>77280300</v>
      </c>
      <c r="N98" s="86">
        <v>21466750</v>
      </c>
      <c r="O98" s="86">
        <v>21466750</v>
      </c>
      <c r="P98" t="s">
        <v>2328</v>
      </c>
      <c r="Q98" t="s">
        <v>2239</v>
      </c>
      <c r="R98" s="86" t="str">
        <f>IF(AND(ISNUMBER(VALUE(LEFT(CUIPO_chip[[#This Row],[BPIN]],4))),LEN(CUIPO_chip[[#This Row],[BPIN]])&gt;7),"VALIDO","")</f>
        <v>VALIDO</v>
      </c>
    </row>
    <row r="99" spans="1:18" x14ac:dyDescent="0.3">
      <c r="A99">
        <v>202606</v>
      </c>
      <c r="B99" t="s">
        <v>1386</v>
      </c>
      <c r="C99" t="s">
        <v>1394</v>
      </c>
      <c r="D99" t="s">
        <v>2267</v>
      </c>
      <c r="E99" t="s">
        <v>2268</v>
      </c>
      <c r="F99" t="s">
        <v>1419</v>
      </c>
      <c r="G99" t="s">
        <v>1776</v>
      </c>
      <c r="H99" t="s">
        <v>1462</v>
      </c>
      <c r="I99" t="s">
        <v>1467</v>
      </c>
      <c r="J99" t="s">
        <v>1392</v>
      </c>
      <c r="K99" t="s">
        <v>1390</v>
      </c>
      <c r="L99" t="s">
        <v>1390</v>
      </c>
      <c r="M99" s="86">
        <v>25760100</v>
      </c>
      <c r="N99" s="86">
        <v>21466750</v>
      </c>
      <c r="O99" s="86">
        <v>21466750</v>
      </c>
      <c r="P99" t="s">
        <v>2328</v>
      </c>
      <c r="Q99" t="s">
        <v>2239</v>
      </c>
      <c r="R99" s="86" t="str">
        <f>IF(AND(ISNUMBER(VALUE(LEFT(CUIPO_chip[[#This Row],[BPIN]],4))),LEN(CUIPO_chip[[#This Row],[BPIN]])&gt;7),"VALIDO","")</f>
        <v>VALIDO</v>
      </c>
    </row>
    <row r="100" spans="1:18" x14ac:dyDescent="0.3">
      <c r="A100">
        <v>202606</v>
      </c>
      <c r="B100" t="s">
        <v>1386</v>
      </c>
      <c r="C100" t="s">
        <v>1394</v>
      </c>
      <c r="D100" t="s">
        <v>2267</v>
      </c>
      <c r="E100" t="s">
        <v>2268</v>
      </c>
      <c r="F100" t="s">
        <v>1419</v>
      </c>
      <c r="G100" t="s">
        <v>1496</v>
      </c>
      <c r="H100" t="s">
        <v>1462</v>
      </c>
      <c r="I100" t="s">
        <v>1467</v>
      </c>
      <c r="J100" t="s">
        <v>1392</v>
      </c>
      <c r="K100" t="s">
        <v>1390</v>
      </c>
      <c r="L100" t="s">
        <v>1390</v>
      </c>
      <c r="M100" s="86">
        <v>25760100</v>
      </c>
      <c r="N100" s="86">
        <v>17173400</v>
      </c>
      <c r="O100" s="86">
        <v>17173400</v>
      </c>
      <c r="P100" t="s">
        <v>2328</v>
      </c>
      <c r="Q100" t="s">
        <v>2239</v>
      </c>
      <c r="R100" s="86" t="str">
        <f>IF(AND(ISNUMBER(VALUE(LEFT(CUIPO_chip[[#This Row],[BPIN]],4))),LEN(CUIPO_chip[[#This Row],[BPIN]])&gt;7),"VALIDO","")</f>
        <v>VALIDO</v>
      </c>
    </row>
    <row r="101" spans="1:18" x14ac:dyDescent="0.3">
      <c r="A101">
        <v>202606</v>
      </c>
      <c r="B101" t="s">
        <v>1386</v>
      </c>
      <c r="C101" t="s">
        <v>1394</v>
      </c>
      <c r="D101" t="s">
        <v>2267</v>
      </c>
      <c r="E101" t="s">
        <v>2268</v>
      </c>
      <c r="F101" t="s">
        <v>1419</v>
      </c>
      <c r="G101" t="s">
        <v>1497</v>
      </c>
      <c r="H101" t="s">
        <v>1462</v>
      </c>
      <c r="I101" t="s">
        <v>1467</v>
      </c>
      <c r="J101" t="s">
        <v>1392</v>
      </c>
      <c r="K101" t="s">
        <v>1390</v>
      </c>
      <c r="L101" t="s">
        <v>1390</v>
      </c>
      <c r="M101" s="86">
        <v>182820342</v>
      </c>
      <c r="N101" s="86">
        <v>142730228</v>
      </c>
      <c r="O101" s="86">
        <v>138436878</v>
      </c>
      <c r="P101" t="s">
        <v>2329</v>
      </c>
      <c r="Q101" t="s">
        <v>1787</v>
      </c>
      <c r="R101" s="86" t="str">
        <f>IF(AND(ISNUMBER(VALUE(LEFT(CUIPO_chip[[#This Row],[BPIN]],4))),LEN(CUIPO_chip[[#This Row],[BPIN]])&gt;7),"VALIDO","")</f>
        <v>VALIDO</v>
      </c>
    </row>
    <row r="102" spans="1:18" x14ac:dyDescent="0.3">
      <c r="A102">
        <v>202606</v>
      </c>
      <c r="B102" t="s">
        <v>1386</v>
      </c>
      <c r="C102" t="s">
        <v>1394</v>
      </c>
      <c r="D102" t="s">
        <v>2267</v>
      </c>
      <c r="E102" t="s">
        <v>2268</v>
      </c>
      <c r="F102" t="s">
        <v>1419</v>
      </c>
      <c r="G102" t="s">
        <v>1469</v>
      </c>
      <c r="H102" t="s">
        <v>1462</v>
      </c>
      <c r="I102" t="s">
        <v>1467</v>
      </c>
      <c r="J102" t="s">
        <v>1392</v>
      </c>
      <c r="K102" t="s">
        <v>1390</v>
      </c>
      <c r="L102" t="s">
        <v>1390</v>
      </c>
      <c r="M102" s="86">
        <v>31960242</v>
      </c>
      <c r="N102" s="86">
        <v>10653414</v>
      </c>
      <c r="O102" s="86">
        <v>5326707</v>
      </c>
      <c r="P102" t="s">
        <v>2329</v>
      </c>
      <c r="Q102" t="s">
        <v>1787</v>
      </c>
      <c r="R102" s="86" t="str">
        <f>IF(AND(ISNUMBER(VALUE(LEFT(CUIPO_chip[[#This Row],[BPIN]],4))),LEN(CUIPO_chip[[#This Row],[BPIN]])&gt;7),"VALIDO","")</f>
        <v>VALIDO</v>
      </c>
    </row>
    <row r="103" spans="1:18" x14ac:dyDescent="0.3">
      <c r="A103">
        <v>202606</v>
      </c>
      <c r="B103" t="s">
        <v>1386</v>
      </c>
      <c r="C103" t="s">
        <v>1394</v>
      </c>
      <c r="D103" t="s">
        <v>2267</v>
      </c>
      <c r="E103" t="s">
        <v>2268</v>
      </c>
      <c r="F103" t="s">
        <v>1419</v>
      </c>
      <c r="G103" t="s">
        <v>1496</v>
      </c>
      <c r="H103" t="s">
        <v>1462</v>
      </c>
      <c r="I103" t="s">
        <v>1467</v>
      </c>
      <c r="J103" t="s">
        <v>1392</v>
      </c>
      <c r="K103" t="s">
        <v>1390</v>
      </c>
      <c r="L103" t="s">
        <v>1390</v>
      </c>
      <c r="M103" s="86">
        <v>67379658</v>
      </c>
      <c r="N103" s="86">
        <v>22459886</v>
      </c>
      <c r="O103" s="86">
        <v>22459886</v>
      </c>
      <c r="P103" t="s">
        <v>2329</v>
      </c>
      <c r="Q103" t="s">
        <v>1787</v>
      </c>
      <c r="R103" s="86" t="str">
        <f>IF(AND(ISNUMBER(VALUE(LEFT(CUIPO_chip[[#This Row],[BPIN]],4))),LEN(CUIPO_chip[[#This Row],[BPIN]])&gt;7),"VALIDO","")</f>
        <v>VALIDO</v>
      </c>
    </row>
    <row r="104" spans="1:18" x14ac:dyDescent="0.3">
      <c r="A104">
        <v>202606</v>
      </c>
      <c r="B104" t="s">
        <v>1386</v>
      </c>
      <c r="C104" t="s">
        <v>1394</v>
      </c>
      <c r="D104" t="s">
        <v>2267</v>
      </c>
      <c r="E104" t="s">
        <v>2268</v>
      </c>
      <c r="F104" t="s">
        <v>1419</v>
      </c>
      <c r="G104" t="s">
        <v>1497</v>
      </c>
      <c r="H104" t="s">
        <v>1462</v>
      </c>
      <c r="I104" t="s">
        <v>1467</v>
      </c>
      <c r="J104" t="s">
        <v>1392</v>
      </c>
      <c r="K104" t="s">
        <v>1390</v>
      </c>
      <c r="L104" t="s">
        <v>1390</v>
      </c>
      <c r="M104" s="86">
        <v>121051632</v>
      </c>
      <c r="N104" s="86">
        <v>85744911</v>
      </c>
      <c r="O104" s="86">
        <v>85744911</v>
      </c>
      <c r="P104" t="s">
        <v>2330</v>
      </c>
      <c r="Q104" t="s">
        <v>1792</v>
      </c>
      <c r="R104" s="86" t="str">
        <f>IF(AND(ISNUMBER(VALUE(LEFT(CUIPO_chip[[#This Row],[BPIN]],4))),LEN(CUIPO_chip[[#This Row],[BPIN]])&gt;7),"VALIDO","")</f>
        <v>VALIDO</v>
      </c>
    </row>
    <row r="105" spans="1:18" x14ac:dyDescent="0.3">
      <c r="A105">
        <v>202606</v>
      </c>
      <c r="B105" t="s">
        <v>1386</v>
      </c>
      <c r="C105" t="s">
        <v>1394</v>
      </c>
      <c r="D105" t="s">
        <v>2267</v>
      </c>
      <c r="E105" t="s">
        <v>2268</v>
      </c>
      <c r="F105" t="s">
        <v>1419</v>
      </c>
      <c r="G105" t="s">
        <v>1496</v>
      </c>
      <c r="H105" t="s">
        <v>1462</v>
      </c>
      <c r="I105" t="s">
        <v>1467</v>
      </c>
      <c r="J105" t="s">
        <v>1392</v>
      </c>
      <c r="K105" t="s">
        <v>1390</v>
      </c>
      <c r="L105" t="s">
        <v>1390</v>
      </c>
      <c r="M105" s="86">
        <v>15859458</v>
      </c>
      <c r="N105" s="86">
        <v>5286486</v>
      </c>
      <c r="O105" s="86">
        <v>5286486</v>
      </c>
      <c r="P105" t="s">
        <v>2330</v>
      </c>
      <c r="Q105" t="s">
        <v>1792</v>
      </c>
      <c r="R105" s="86" t="str">
        <f>IF(AND(ISNUMBER(VALUE(LEFT(CUIPO_chip[[#This Row],[BPIN]],4))),LEN(CUIPO_chip[[#This Row],[BPIN]])&gt;7),"VALIDO","")</f>
        <v>VALIDO</v>
      </c>
    </row>
    <row r="106" spans="1:18" x14ac:dyDescent="0.3">
      <c r="A106">
        <v>202606</v>
      </c>
      <c r="B106" t="s">
        <v>1386</v>
      </c>
      <c r="C106" t="s">
        <v>1394</v>
      </c>
      <c r="D106" t="s">
        <v>2267</v>
      </c>
      <c r="E106" t="s">
        <v>2268</v>
      </c>
      <c r="F106" t="s">
        <v>1419</v>
      </c>
      <c r="G106" t="s">
        <v>1497</v>
      </c>
      <c r="H106" t="s">
        <v>1462</v>
      </c>
      <c r="I106" t="s">
        <v>1467</v>
      </c>
      <c r="J106" t="s">
        <v>1392</v>
      </c>
      <c r="K106" t="s">
        <v>1390</v>
      </c>
      <c r="L106" t="s">
        <v>1390</v>
      </c>
      <c r="M106" s="86">
        <v>31960242</v>
      </c>
      <c r="N106" s="86">
        <v>21306828</v>
      </c>
      <c r="O106" s="86">
        <v>21306828</v>
      </c>
      <c r="P106" t="s">
        <v>2323</v>
      </c>
      <c r="Q106" t="s">
        <v>1537</v>
      </c>
      <c r="R106" s="86" t="str">
        <f>IF(AND(ISNUMBER(VALUE(LEFT(CUIPO_chip[[#This Row],[BPIN]],4))),LEN(CUIPO_chip[[#This Row],[BPIN]])&gt;7),"VALIDO","")</f>
        <v>VALIDO</v>
      </c>
    </row>
    <row r="107" spans="1:18" x14ac:dyDescent="0.3">
      <c r="A107">
        <v>202606</v>
      </c>
      <c r="B107" t="s">
        <v>1386</v>
      </c>
      <c r="C107" t="s">
        <v>1394</v>
      </c>
      <c r="D107" t="s">
        <v>2267</v>
      </c>
      <c r="E107" t="s">
        <v>2268</v>
      </c>
      <c r="F107" t="s">
        <v>1419</v>
      </c>
      <c r="G107" t="s">
        <v>1497</v>
      </c>
      <c r="H107" t="s">
        <v>1462</v>
      </c>
      <c r="I107" t="s">
        <v>1467</v>
      </c>
      <c r="J107" t="s">
        <v>1392</v>
      </c>
      <c r="K107" t="s">
        <v>1390</v>
      </c>
      <c r="L107" t="s">
        <v>1390</v>
      </c>
      <c r="M107" s="86">
        <v>54560600</v>
      </c>
      <c r="N107" s="86">
        <v>54560600</v>
      </c>
      <c r="O107" s="86">
        <v>54560600</v>
      </c>
      <c r="P107" t="s">
        <v>2331</v>
      </c>
      <c r="Q107" t="s">
        <v>2239</v>
      </c>
      <c r="R107" s="86" t="str">
        <f>IF(AND(ISNUMBER(VALUE(LEFT(CUIPO_chip[[#This Row],[BPIN]],4))),LEN(CUIPO_chip[[#This Row],[BPIN]])&gt;7),"VALIDO","")</f>
        <v>VALIDO</v>
      </c>
    </row>
    <row r="108" spans="1:18" x14ac:dyDescent="0.3">
      <c r="A108">
        <v>202606</v>
      </c>
      <c r="B108" t="s">
        <v>1386</v>
      </c>
      <c r="C108" t="s">
        <v>1394</v>
      </c>
      <c r="D108" t="s">
        <v>2267</v>
      </c>
      <c r="E108" t="s">
        <v>2268</v>
      </c>
      <c r="F108" t="s">
        <v>1419</v>
      </c>
      <c r="G108" t="s">
        <v>1497</v>
      </c>
      <c r="H108" t="s">
        <v>1462</v>
      </c>
      <c r="I108" t="s">
        <v>1467</v>
      </c>
      <c r="J108" t="s">
        <v>1392</v>
      </c>
      <c r="K108" t="s">
        <v>1390</v>
      </c>
      <c r="L108" t="s">
        <v>1390</v>
      </c>
      <c r="M108" s="86">
        <v>126636974</v>
      </c>
      <c r="N108" s="86">
        <v>113644445</v>
      </c>
      <c r="O108" s="86">
        <v>109351095</v>
      </c>
      <c r="P108" t="s">
        <v>2332</v>
      </c>
      <c r="Q108" t="s">
        <v>2239</v>
      </c>
      <c r="R108" s="86" t="str">
        <f>IF(AND(ISNUMBER(VALUE(LEFT(CUIPO_chip[[#This Row],[BPIN]],4))),LEN(CUIPO_chip[[#This Row],[BPIN]])&gt;7),"VALIDO","")</f>
        <v>VALIDO</v>
      </c>
    </row>
    <row r="109" spans="1:18" x14ac:dyDescent="0.3">
      <c r="A109">
        <v>202606</v>
      </c>
      <c r="B109" t="s">
        <v>1386</v>
      </c>
      <c r="C109" t="s">
        <v>1394</v>
      </c>
      <c r="D109" t="s">
        <v>2267</v>
      </c>
      <c r="E109" t="s">
        <v>2268</v>
      </c>
      <c r="F109" t="s">
        <v>1419</v>
      </c>
      <c r="G109" t="s">
        <v>1497</v>
      </c>
      <c r="H109" t="s">
        <v>1462</v>
      </c>
      <c r="I109" t="s">
        <v>1467</v>
      </c>
      <c r="J109" t="s">
        <v>1392</v>
      </c>
      <c r="K109" t="s">
        <v>1390</v>
      </c>
      <c r="L109" t="s">
        <v>1390</v>
      </c>
      <c r="M109" s="86">
        <v>90705260</v>
      </c>
      <c r="N109" s="86">
        <v>90705260</v>
      </c>
      <c r="O109" s="86">
        <v>90705260</v>
      </c>
      <c r="P109" t="s">
        <v>2333</v>
      </c>
      <c r="Q109" t="s">
        <v>2239</v>
      </c>
      <c r="R109" s="86" t="str">
        <f>IF(AND(ISNUMBER(VALUE(LEFT(CUIPO_chip[[#This Row],[BPIN]],4))),LEN(CUIPO_chip[[#This Row],[BPIN]])&gt;7),"VALIDO","")</f>
        <v>VALIDO</v>
      </c>
    </row>
    <row r="110" spans="1:18" x14ac:dyDescent="0.3">
      <c r="A110">
        <v>202606</v>
      </c>
      <c r="B110" t="s">
        <v>1386</v>
      </c>
      <c r="C110" t="s">
        <v>1394</v>
      </c>
      <c r="D110" t="s">
        <v>2267</v>
      </c>
      <c r="E110" t="s">
        <v>2268</v>
      </c>
      <c r="F110" t="s">
        <v>1419</v>
      </c>
      <c r="G110" t="s">
        <v>1457</v>
      </c>
      <c r="H110" t="s">
        <v>1501</v>
      </c>
      <c r="I110" t="s">
        <v>1247</v>
      </c>
      <c r="J110" t="s">
        <v>1392</v>
      </c>
      <c r="K110" t="s">
        <v>1390</v>
      </c>
      <c r="L110" t="s">
        <v>1390</v>
      </c>
      <c r="M110" s="86">
        <v>725195605</v>
      </c>
      <c r="N110" s="86">
        <v>725195605</v>
      </c>
      <c r="O110" s="86">
        <v>605537253</v>
      </c>
      <c r="P110" t="s">
        <v>2323</v>
      </c>
      <c r="Q110" t="s">
        <v>1537</v>
      </c>
      <c r="R110" s="86" t="str">
        <f>IF(AND(ISNUMBER(VALUE(LEFT(CUIPO_chip[[#This Row],[BPIN]],4))),LEN(CUIPO_chip[[#This Row],[BPIN]])&gt;7),"VALIDO","")</f>
        <v/>
      </c>
    </row>
    <row r="111" spans="1:18" x14ac:dyDescent="0.3">
      <c r="A111">
        <v>202606</v>
      </c>
      <c r="B111" t="s">
        <v>1386</v>
      </c>
      <c r="C111" t="s">
        <v>1394</v>
      </c>
      <c r="D111" t="s">
        <v>2267</v>
      </c>
      <c r="E111" t="s">
        <v>2268</v>
      </c>
      <c r="F111" t="s">
        <v>1419</v>
      </c>
      <c r="G111" t="s">
        <v>1497</v>
      </c>
      <c r="H111" t="s">
        <v>1396</v>
      </c>
      <c r="I111" t="s">
        <v>1247</v>
      </c>
      <c r="J111" t="s">
        <v>1392</v>
      </c>
      <c r="K111" t="s">
        <v>1390</v>
      </c>
      <c r="L111" t="s">
        <v>1390</v>
      </c>
      <c r="M111" s="86">
        <v>30875611</v>
      </c>
      <c r="N111" s="86">
        <v>27375611</v>
      </c>
      <c r="O111" s="86">
        <v>24799476</v>
      </c>
      <c r="P111" t="s">
        <v>2334</v>
      </c>
      <c r="Q111" t="s">
        <v>1795</v>
      </c>
      <c r="R111" s="86" t="str">
        <f>IF(AND(ISNUMBER(VALUE(LEFT(CUIPO_chip[[#This Row],[BPIN]],4))),LEN(CUIPO_chip[[#This Row],[BPIN]])&gt;7),"VALIDO","")</f>
        <v/>
      </c>
    </row>
    <row r="112" spans="1:18" x14ac:dyDescent="0.3">
      <c r="A112">
        <v>202606</v>
      </c>
      <c r="B112" t="s">
        <v>1386</v>
      </c>
      <c r="C112" t="s">
        <v>1394</v>
      </c>
      <c r="D112" t="s">
        <v>2267</v>
      </c>
      <c r="E112" t="s">
        <v>2268</v>
      </c>
      <c r="F112" t="s">
        <v>1419</v>
      </c>
      <c r="G112" t="s">
        <v>1420</v>
      </c>
      <c r="H112" t="s">
        <v>1462</v>
      </c>
      <c r="I112" t="s">
        <v>1605</v>
      </c>
      <c r="J112" t="s">
        <v>1392</v>
      </c>
      <c r="K112" t="s">
        <v>1390</v>
      </c>
      <c r="L112" t="s">
        <v>1390</v>
      </c>
      <c r="M112" s="86">
        <v>973154252</v>
      </c>
      <c r="N112" s="86">
        <v>630592664</v>
      </c>
      <c r="O112" s="86">
        <v>618329364</v>
      </c>
      <c r="P112" t="s">
        <v>2320</v>
      </c>
      <c r="Q112" t="s">
        <v>2239</v>
      </c>
      <c r="R112" s="86" t="str">
        <f>IF(AND(ISNUMBER(VALUE(LEFT(CUIPO_chip[[#This Row],[BPIN]],4))),LEN(CUIPO_chip[[#This Row],[BPIN]])&gt;7),"VALIDO","")</f>
        <v>VALIDO</v>
      </c>
    </row>
    <row r="113" spans="1:18" x14ac:dyDescent="0.3">
      <c r="A113">
        <v>202606</v>
      </c>
      <c r="B113" t="s">
        <v>1386</v>
      </c>
      <c r="C113" t="s">
        <v>1394</v>
      </c>
      <c r="D113" t="s">
        <v>2267</v>
      </c>
      <c r="E113" t="s">
        <v>2268</v>
      </c>
      <c r="F113" t="s">
        <v>1419</v>
      </c>
      <c r="G113" t="s">
        <v>1400</v>
      </c>
      <c r="H113" t="s">
        <v>1462</v>
      </c>
      <c r="I113" t="s">
        <v>1605</v>
      </c>
      <c r="J113" t="s">
        <v>1392</v>
      </c>
      <c r="K113" t="s">
        <v>1390</v>
      </c>
      <c r="L113" t="s">
        <v>1390</v>
      </c>
      <c r="M113" s="86">
        <v>224681226</v>
      </c>
      <c r="N113" s="86">
        <v>162667534</v>
      </c>
      <c r="O113" s="86">
        <v>158374184</v>
      </c>
      <c r="P113" t="s">
        <v>2320</v>
      </c>
      <c r="Q113" t="s">
        <v>2239</v>
      </c>
      <c r="R113" s="86" t="str">
        <f>IF(AND(ISNUMBER(VALUE(LEFT(CUIPO_chip[[#This Row],[BPIN]],4))),LEN(CUIPO_chip[[#This Row],[BPIN]])&gt;7),"VALIDO","")</f>
        <v>VALIDO</v>
      </c>
    </row>
    <row r="114" spans="1:18" x14ac:dyDescent="0.3">
      <c r="A114">
        <v>202606</v>
      </c>
      <c r="B114" t="s">
        <v>1386</v>
      </c>
      <c r="C114" t="s">
        <v>1394</v>
      </c>
      <c r="D114" t="s">
        <v>2267</v>
      </c>
      <c r="E114" t="s">
        <v>2268</v>
      </c>
      <c r="F114" t="s">
        <v>1419</v>
      </c>
      <c r="G114" t="s">
        <v>1477</v>
      </c>
      <c r="H114" t="s">
        <v>1462</v>
      </c>
      <c r="I114" t="s">
        <v>1605</v>
      </c>
      <c r="J114" t="s">
        <v>1392</v>
      </c>
      <c r="K114" t="s">
        <v>1390</v>
      </c>
      <c r="L114" t="s">
        <v>1390</v>
      </c>
      <c r="M114" s="86">
        <v>1140682536</v>
      </c>
      <c r="N114" s="86">
        <v>718455611</v>
      </c>
      <c r="O114" s="86">
        <v>679613934</v>
      </c>
      <c r="P114" t="s">
        <v>2320</v>
      </c>
      <c r="Q114" t="s">
        <v>2239</v>
      </c>
      <c r="R114" s="86" t="str">
        <f>IF(AND(ISNUMBER(VALUE(LEFT(CUIPO_chip[[#This Row],[BPIN]],4))),LEN(CUIPO_chip[[#This Row],[BPIN]])&gt;7),"VALIDO","")</f>
        <v>VALIDO</v>
      </c>
    </row>
    <row r="115" spans="1:18" x14ac:dyDescent="0.3">
      <c r="A115">
        <v>202606</v>
      </c>
      <c r="B115" t="s">
        <v>1386</v>
      </c>
      <c r="C115" t="s">
        <v>1394</v>
      </c>
      <c r="D115" t="s">
        <v>2267</v>
      </c>
      <c r="E115" t="s">
        <v>2268</v>
      </c>
      <c r="F115" t="s">
        <v>1419</v>
      </c>
      <c r="G115" t="s">
        <v>1762</v>
      </c>
      <c r="H115" t="s">
        <v>1462</v>
      </c>
      <c r="I115" t="s">
        <v>1605</v>
      </c>
      <c r="J115" t="s">
        <v>1392</v>
      </c>
      <c r="K115" t="s">
        <v>1390</v>
      </c>
      <c r="L115" t="s">
        <v>1390</v>
      </c>
      <c r="M115" s="86">
        <v>77280300</v>
      </c>
      <c r="N115" s="86">
        <v>64400250</v>
      </c>
      <c r="O115" s="86">
        <v>60106900</v>
      </c>
      <c r="P115" t="s">
        <v>2320</v>
      </c>
      <c r="Q115" t="s">
        <v>2239</v>
      </c>
      <c r="R115" s="86" t="str">
        <f>IF(AND(ISNUMBER(VALUE(LEFT(CUIPO_chip[[#This Row],[BPIN]],4))),LEN(CUIPO_chip[[#This Row],[BPIN]])&gt;7),"VALIDO","")</f>
        <v>VALIDO</v>
      </c>
    </row>
    <row r="116" spans="1:18" x14ac:dyDescent="0.3">
      <c r="A116">
        <v>202606</v>
      </c>
      <c r="B116" t="s">
        <v>1386</v>
      </c>
      <c r="C116" t="s">
        <v>1394</v>
      </c>
      <c r="D116" t="s">
        <v>2267</v>
      </c>
      <c r="E116" t="s">
        <v>2268</v>
      </c>
      <c r="F116" t="s">
        <v>1419</v>
      </c>
      <c r="G116" t="s">
        <v>1651</v>
      </c>
      <c r="H116" t="s">
        <v>1462</v>
      </c>
      <c r="I116" t="s">
        <v>1605</v>
      </c>
      <c r="J116" t="s">
        <v>1392</v>
      </c>
      <c r="K116" t="s">
        <v>1390</v>
      </c>
      <c r="L116" t="s">
        <v>1390</v>
      </c>
      <c r="M116" s="86">
        <v>283361100</v>
      </c>
      <c r="N116" s="86">
        <v>197494100</v>
      </c>
      <c r="O116" s="86">
        <v>197494100</v>
      </c>
      <c r="P116" t="s">
        <v>2320</v>
      </c>
      <c r="Q116" t="s">
        <v>2239</v>
      </c>
      <c r="R116" s="86" t="str">
        <f>IF(AND(ISNUMBER(VALUE(LEFT(CUIPO_chip[[#This Row],[BPIN]],4))),LEN(CUIPO_chip[[#This Row],[BPIN]])&gt;7),"VALIDO","")</f>
        <v>VALIDO</v>
      </c>
    </row>
    <row r="117" spans="1:18" x14ac:dyDescent="0.3">
      <c r="A117">
        <v>202606</v>
      </c>
      <c r="B117" t="s">
        <v>1386</v>
      </c>
      <c r="C117" t="s">
        <v>1394</v>
      </c>
      <c r="D117" t="s">
        <v>2267</v>
      </c>
      <c r="E117" t="s">
        <v>2268</v>
      </c>
      <c r="F117" t="s">
        <v>1419</v>
      </c>
      <c r="G117" t="s">
        <v>1778</v>
      </c>
      <c r="H117" t="s">
        <v>1462</v>
      </c>
      <c r="I117" t="s">
        <v>1605</v>
      </c>
      <c r="J117" t="s">
        <v>1392</v>
      </c>
      <c r="K117" t="s">
        <v>1390</v>
      </c>
      <c r="L117" t="s">
        <v>1390</v>
      </c>
      <c r="M117" s="86">
        <v>51520200</v>
      </c>
      <c r="N117" s="86">
        <v>38640150</v>
      </c>
      <c r="O117" s="86">
        <v>38640150</v>
      </c>
      <c r="P117" t="s">
        <v>2320</v>
      </c>
      <c r="Q117" t="s">
        <v>2239</v>
      </c>
      <c r="R117" s="86" t="str">
        <f>IF(AND(ISNUMBER(VALUE(LEFT(CUIPO_chip[[#This Row],[BPIN]],4))),LEN(CUIPO_chip[[#This Row],[BPIN]])&gt;7),"VALIDO","")</f>
        <v>VALIDO</v>
      </c>
    </row>
    <row r="118" spans="1:18" x14ac:dyDescent="0.3">
      <c r="A118">
        <v>202606</v>
      </c>
      <c r="B118" t="s">
        <v>1386</v>
      </c>
      <c r="C118" t="s">
        <v>1394</v>
      </c>
      <c r="D118" t="s">
        <v>2267</v>
      </c>
      <c r="E118" t="s">
        <v>2268</v>
      </c>
      <c r="F118" t="s">
        <v>1419</v>
      </c>
      <c r="G118" t="s">
        <v>1497</v>
      </c>
      <c r="H118" t="s">
        <v>1462</v>
      </c>
      <c r="I118" t="s">
        <v>1605</v>
      </c>
      <c r="J118" t="s">
        <v>1392</v>
      </c>
      <c r="K118" t="s">
        <v>1390</v>
      </c>
      <c r="L118" t="s">
        <v>1390</v>
      </c>
      <c r="M118" s="86">
        <v>25760100</v>
      </c>
      <c r="N118" s="86">
        <v>21466750</v>
      </c>
      <c r="O118" s="86">
        <v>17173400</v>
      </c>
      <c r="P118" t="s">
        <v>2320</v>
      </c>
      <c r="Q118" t="s">
        <v>2239</v>
      </c>
      <c r="R118" s="86" t="str">
        <f>IF(AND(ISNUMBER(VALUE(LEFT(CUIPO_chip[[#This Row],[BPIN]],4))),LEN(CUIPO_chip[[#This Row],[BPIN]])&gt;7),"VALIDO","")</f>
        <v>VALIDO</v>
      </c>
    </row>
    <row r="119" spans="1:18" x14ac:dyDescent="0.3">
      <c r="A119">
        <v>202606</v>
      </c>
      <c r="B119" t="s">
        <v>1386</v>
      </c>
      <c r="C119" t="s">
        <v>1394</v>
      </c>
      <c r="D119" t="s">
        <v>2267</v>
      </c>
      <c r="E119" t="s">
        <v>2268</v>
      </c>
      <c r="F119" t="s">
        <v>1419</v>
      </c>
      <c r="G119" t="s">
        <v>1668</v>
      </c>
      <c r="H119" t="s">
        <v>1462</v>
      </c>
      <c r="I119" t="s">
        <v>1605</v>
      </c>
      <c r="J119" t="s">
        <v>1392</v>
      </c>
      <c r="K119" t="s">
        <v>1390</v>
      </c>
      <c r="L119" t="s">
        <v>1390</v>
      </c>
      <c r="M119" s="86">
        <v>25760100</v>
      </c>
      <c r="N119" s="86">
        <v>17173400</v>
      </c>
      <c r="O119" s="86">
        <v>17173400</v>
      </c>
      <c r="P119" t="s">
        <v>2320</v>
      </c>
      <c r="Q119" t="s">
        <v>2239</v>
      </c>
      <c r="R119" s="86" t="str">
        <f>IF(AND(ISNUMBER(VALUE(LEFT(CUIPO_chip[[#This Row],[BPIN]],4))),LEN(CUIPO_chip[[#This Row],[BPIN]])&gt;7),"VALIDO","")</f>
        <v>VALIDO</v>
      </c>
    </row>
    <row r="120" spans="1:18" x14ac:dyDescent="0.3">
      <c r="A120">
        <v>202606</v>
      </c>
      <c r="B120" t="s">
        <v>1386</v>
      </c>
      <c r="C120" t="s">
        <v>1394</v>
      </c>
      <c r="D120" t="s">
        <v>2267</v>
      </c>
      <c r="E120" t="s">
        <v>2268</v>
      </c>
      <c r="F120" t="s">
        <v>1419</v>
      </c>
      <c r="G120" t="s">
        <v>1560</v>
      </c>
      <c r="H120" t="s">
        <v>1462</v>
      </c>
      <c r="I120" t="s">
        <v>1605</v>
      </c>
      <c r="J120" t="s">
        <v>1392</v>
      </c>
      <c r="K120" t="s">
        <v>1390</v>
      </c>
      <c r="L120" t="s">
        <v>1390</v>
      </c>
      <c r="M120" s="86">
        <v>683978058</v>
      </c>
      <c r="N120" s="86">
        <v>499883940</v>
      </c>
      <c r="O120" s="86">
        <v>497240697</v>
      </c>
      <c r="P120" t="s">
        <v>2320</v>
      </c>
      <c r="Q120" t="s">
        <v>2239</v>
      </c>
      <c r="R120" s="86" t="str">
        <f>IF(AND(ISNUMBER(VALUE(LEFT(CUIPO_chip[[#This Row],[BPIN]],4))),LEN(CUIPO_chip[[#This Row],[BPIN]])&gt;7),"VALIDO","")</f>
        <v>VALIDO</v>
      </c>
    </row>
    <row r="121" spans="1:18" x14ac:dyDescent="0.3">
      <c r="A121">
        <v>202606</v>
      </c>
      <c r="B121" t="s">
        <v>1386</v>
      </c>
      <c r="C121" t="s">
        <v>1394</v>
      </c>
      <c r="D121" t="s">
        <v>2267</v>
      </c>
      <c r="E121" t="s">
        <v>2268</v>
      </c>
      <c r="F121" t="s">
        <v>1419</v>
      </c>
      <c r="G121" t="s">
        <v>1764</v>
      </c>
      <c r="H121" t="s">
        <v>1462</v>
      </c>
      <c r="I121" t="s">
        <v>1605</v>
      </c>
      <c r="J121" t="s">
        <v>1392</v>
      </c>
      <c r="K121" t="s">
        <v>1390</v>
      </c>
      <c r="L121" t="s">
        <v>1390</v>
      </c>
      <c r="M121" s="86">
        <v>103040400</v>
      </c>
      <c r="N121" s="86">
        <v>77280300</v>
      </c>
      <c r="O121" s="86">
        <v>72986950</v>
      </c>
      <c r="P121" t="s">
        <v>2320</v>
      </c>
      <c r="Q121" t="s">
        <v>2239</v>
      </c>
      <c r="R121" s="86" t="str">
        <f>IF(AND(ISNUMBER(VALUE(LEFT(CUIPO_chip[[#This Row],[BPIN]],4))),LEN(CUIPO_chip[[#This Row],[BPIN]])&gt;7),"VALIDO","")</f>
        <v>VALIDO</v>
      </c>
    </row>
    <row r="122" spans="1:18" x14ac:dyDescent="0.3">
      <c r="A122">
        <v>202606</v>
      </c>
      <c r="B122" t="s">
        <v>1386</v>
      </c>
      <c r="C122" t="s">
        <v>1394</v>
      </c>
      <c r="D122" t="s">
        <v>2267</v>
      </c>
      <c r="E122" t="s">
        <v>2268</v>
      </c>
      <c r="F122" t="s">
        <v>1419</v>
      </c>
      <c r="G122" t="s">
        <v>1573</v>
      </c>
      <c r="H122" t="s">
        <v>1462</v>
      </c>
      <c r="I122" t="s">
        <v>1605</v>
      </c>
      <c r="J122" t="s">
        <v>1392</v>
      </c>
      <c r="K122" t="s">
        <v>1390</v>
      </c>
      <c r="L122" t="s">
        <v>1390</v>
      </c>
      <c r="M122" s="86">
        <v>25760100</v>
      </c>
      <c r="N122" s="86">
        <v>12880050</v>
      </c>
      <c r="O122" s="86">
        <v>12880050</v>
      </c>
      <c r="P122" t="s">
        <v>2320</v>
      </c>
      <c r="Q122" t="s">
        <v>2239</v>
      </c>
      <c r="R122" s="86" t="str">
        <f>IF(AND(ISNUMBER(VALUE(LEFT(CUIPO_chip[[#This Row],[BPIN]],4))),LEN(CUIPO_chip[[#This Row],[BPIN]])&gt;7),"VALIDO","")</f>
        <v>VALIDO</v>
      </c>
    </row>
    <row r="123" spans="1:18" x14ac:dyDescent="0.3">
      <c r="A123">
        <v>202606</v>
      </c>
      <c r="B123" t="s">
        <v>1386</v>
      </c>
      <c r="C123" t="s">
        <v>1394</v>
      </c>
      <c r="D123" t="s">
        <v>2267</v>
      </c>
      <c r="E123" t="s">
        <v>2268</v>
      </c>
      <c r="F123" t="s">
        <v>1419</v>
      </c>
      <c r="G123" t="s">
        <v>1556</v>
      </c>
      <c r="H123" t="s">
        <v>1462</v>
      </c>
      <c r="I123" t="s">
        <v>1605</v>
      </c>
      <c r="J123" t="s">
        <v>1392</v>
      </c>
      <c r="K123" t="s">
        <v>1390</v>
      </c>
      <c r="L123" t="s">
        <v>1390</v>
      </c>
      <c r="M123" s="86">
        <v>25760100</v>
      </c>
      <c r="N123" s="86">
        <v>21466750</v>
      </c>
      <c r="O123" s="86">
        <v>21466750</v>
      </c>
      <c r="P123" t="s">
        <v>2320</v>
      </c>
      <c r="Q123" t="s">
        <v>2239</v>
      </c>
      <c r="R123" s="86" t="str">
        <f>IF(AND(ISNUMBER(VALUE(LEFT(CUIPO_chip[[#This Row],[BPIN]],4))),LEN(CUIPO_chip[[#This Row],[BPIN]])&gt;7),"VALIDO","")</f>
        <v>VALIDO</v>
      </c>
    </row>
    <row r="124" spans="1:18" x14ac:dyDescent="0.3">
      <c r="A124">
        <v>202606</v>
      </c>
      <c r="B124" t="s">
        <v>1386</v>
      </c>
      <c r="C124" t="s">
        <v>1394</v>
      </c>
      <c r="D124" t="s">
        <v>2267</v>
      </c>
      <c r="E124" t="s">
        <v>2268</v>
      </c>
      <c r="F124" t="s">
        <v>1419</v>
      </c>
      <c r="G124" t="s">
        <v>1496</v>
      </c>
      <c r="H124" t="s">
        <v>1462</v>
      </c>
      <c r="I124" t="s">
        <v>1605</v>
      </c>
      <c r="J124" t="s">
        <v>1392</v>
      </c>
      <c r="K124" t="s">
        <v>1390</v>
      </c>
      <c r="L124" t="s">
        <v>1390</v>
      </c>
      <c r="M124" s="86">
        <v>426096222</v>
      </c>
      <c r="N124" s="86">
        <v>335920513</v>
      </c>
      <c r="O124" s="86">
        <v>324690570</v>
      </c>
      <c r="P124" t="s">
        <v>2320</v>
      </c>
      <c r="Q124" t="s">
        <v>2239</v>
      </c>
      <c r="R124" s="86" t="str">
        <f>IF(AND(ISNUMBER(VALUE(LEFT(CUIPO_chip[[#This Row],[BPIN]],4))),LEN(CUIPO_chip[[#This Row],[BPIN]])&gt;7),"VALIDO","")</f>
        <v>VALIDO</v>
      </c>
    </row>
    <row r="125" spans="1:18" x14ac:dyDescent="0.3">
      <c r="A125">
        <v>202606</v>
      </c>
      <c r="B125" t="s">
        <v>1386</v>
      </c>
      <c r="C125" t="s">
        <v>1394</v>
      </c>
      <c r="D125" t="s">
        <v>2335</v>
      </c>
      <c r="E125" t="s">
        <v>2336</v>
      </c>
      <c r="F125" t="s">
        <v>1389</v>
      </c>
      <c r="G125" t="s">
        <v>1471</v>
      </c>
      <c r="H125" t="s">
        <v>1425</v>
      </c>
      <c r="I125" t="s">
        <v>1247</v>
      </c>
      <c r="J125" t="s">
        <v>1392</v>
      </c>
      <c r="K125" t="s">
        <v>1390</v>
      </c>
      <c r="L125" t="s">
        <v>1472</v>
      </c>
      <c r="M125" s="86">
        <v>2008921337</v>
      </c>
      <c r="N125" s="86">
        <v>2008921337</v>
      </c>
      <c r="O125" s="86">
        <v>2008921337</v>
      </c>
      <c r="P125" t="s">
        <v>2301</v>
      </c>
      <c r="Q125" t="s">
        <v>1399</v>
      </c>
      <c r="R125" s="86" t="str">
        <f>IF(AND(ISNUMBER(VALUE(LEFT(CUIPO_chip[[#This Row],[BPIN]],4))),LEN(CUIPO_chip[[#This Row],[BPIN]])&gt;7),"VALIDO","")</f>
        <v/>
      </c>
    </row>
    <row r="126" spans="1:18" x14ac:dyDescent="0.3">
      <c r="A126">
        <v>202606</v>
      </c>
      <c r="B126" t="s">
        <v>1386</v>
      </c>
      <c r="C126" t="s">
        <v>1394</v>
      </c>
      <c r="D126" t="s">
        <v>2335</v>
      </c>
      <c r="E126" t="s">
        <v>2336</v>
      </c>
      <c r="F126" t="s">
        <v>1389</v>
      </c>
      <c r="G126" t="s">
        <v>1471</v>
      </c>
      <c r="H126" t="s">
        <v>1428</v>
      </c>
      <c r="I126" t="s">
        <v>1388</v>
      </c>
      <c r="J126" t="s">
        <v>1392</v>
      </c>
      <c r="K126" t="s">
        <v>1390</v>
      </c>
      <c r="L126" t="s">
        <v>1472</v>
      </c>
      <c r="M126" s="86">
        <v>5750174646</v>
      </c>
      <c r="N126" s="86">
        <v>5750174646</v>
      </c>
      <c r="O126" s="86">
        <v>5750174646</v>
      </c>
      <c r="P126" t="s">
        <v>2301</v>
      </c>
      <c r="Q126" t="s">
        <v>1399</v>
      </c>
      <c r="R126" s="86" t="str">
        <f>IF(AND(ISNUMBER(VALUE(LEFT(CUIPO_chip[[#This Row],[BPIN]],4))),LEN(CUIPO_chip[[#This Row],[BPIN]])&gt;7),"VALIDO","")</f>
        <v/>
      </c>
    </row>
    <row r="127" spans="1:18" x14ac:dyDescent="0.3">
      <c r="A127">
        <v>202606</v>
      </c>
      <c r="B127" t="s">
        <v>1386</v>
      </c>
      <c r="C127" t="s">
        <v>1394</v>
      </c>
      <c r="D127" t="s">
        <v>2335</v>
      </c>
      <c r="E127" t="s">
        <v>2336</v>
      </c>
      <c r="F127" t="s">
        <v>1389</v>
      </c>
      <c r="G127" t="s">
        <v>1471</v>
      </c>
      <c r="H127" t="s">
        <v>1448</v>
      </c>
      <c r="I127" t="s">
        <v>1246</v>
      </c>
      <c r="J127" t="s">
        <v>1392</v>
      </c>
      <c r="K127" t="s">
        <v>1390</v>
      </c>
      <c r="L127" t="s">
        <v>1390</v>
      </c>
      <c r="M127" s="86">
        <v>557081328</v>
      </c>
      <c r="N127" s="86">
        <v>557081328</v>
      </c>
      <c r="O127" s="86">
        <v>557081328</v>
      </c>
      <c r="P127" t="s">
        <v>2301</v>
      </c>
      <c r="Q127" t="s">
        <v>1399</v>
      </c>
      <c r="R127" s="86" t="str">
        <f>IF(AND(ISNUMBER(VALUE(LEFT(CUIPO_chip[[#This Row],[BPIN]],4))),LEN(CUIPO_chip[[#This Row],[BPIN]])&gt;7),"VALIDO","")</f>
        <v/>
      </c>
    </row>
    <row r="128" spans="1:18" x14ac:dyDescent="0.3">
      <c r="A128">
        <v>202606</v>
      </c>
      <c r="B128" t="s">
        <v>1386</v>
      </c>
      <c r="C128" t="s">
        <v>1394</v>
      </c>
      <c r="D128" t="s">
        <v>2335</v>
      </c>
      <c r="E128" t="s">
        <v>2336</v>
      </c>
      <c r="F128" t="s">
        <v>1389</v>
      </c>
      <c r="G128" t="s">
        <v>1471</v>
      </c>
      <c r="H128" t="s">
        <v>1396</v>
      </c>
      <c r="I128" t="s">
        <v>1247</v>
      </c>
      <c r="J128" t="s">
        <v>1392</v>
      </c>
      <c r="K128" t="s">
        <v>1390</v>
      </c>
      <c r="L128" t="s">
        <v>1472</v>
      </c>
      <c r="M128" s="86">
        <v>58082722</v>
      </c>
      <c r="N128" s="86">
        <v>58082722</v>
      </c>
      <c r="O128" s="86">
        <v>58082722</v>
      </c>
      <c r="P128" t="s">
        <v>2301</v>
      </c>
      <c r="Q128" t="s">
        <v>1399</v>
      </c>
      <c r="R128" s="86" t="str">
        <f>IF(AND(ISNUMBER(VALUE(LEFT(CUIPO_chip[[#This Row],[BPIN]],4))),LEN(CUIPO_chip[[#This Row],[BPIN]])&gt;7),"VALIDO","")</f>
        <v/>
      </c>
    </row>
    <row r="129" spans="1:18" x14ac:dyDescent="0.3">
      <c r="A129">
        <v>202606</v>
      </c>
      <c r="B129" t="s">
        <v>1386</v>
      </c>
      <c r="C129" t="s">
        <v>1394</v>
      </c>
      <c r="D129" t="s">
        <v>2337</v>
      </c>
      <c r="E129" t="s">
        <v>2338</v>
      </c>
      <c r="F129" t="s">
        <v>1389</v>
      </c>
      <c r="G129" t="s">
        <v>1493</v>
      </c>
      <c r="H129" t="s">
        <v>1396</v>
      </c>
      <c r="I129" t="s">
        <v>1246</v>
      </c>
      <c r="J129" t="s">
        <v>1392</v>
      </c>
      <c r="K129" t="s">
        <v>1390</v>
      </c>
      <c r="L129" t="s">
        <v>1494</v>
      </c>
      <c r="M129" s="86">
        <v>7566396685</v>
      </c>
      <c r="N129" s="86">
        <v>7566396685</v>
      </c>
      <c r="O129" s="86">
        <v>7566396685</v>
      </c>
      <c r="P129" t="s">
        <v>2339</v>
      </c>
      <c r="Q129" t="s">
        <v>1452</v>
      </c>
      <c r="R129" s="86" t="str">
        <f>IF(AND(ISNUMBER(VALUE(LEFT(CUIPO_chip[[#This Row],[BPIN]],4))),LEN(CUIPO_chip[[#This Row],[BPIN]])&gt;7),"VALIDO","")</f>
        <v/>
      </c>
    </row>
    <row r="130" spans="1:18" x14ac:dyDescent="0.3">
      <c r="A130">
        <v>202606</v>
      </c>
      <c r="B130" t="s">
        <v>1386</v>
      </c>
      <c r="C130" t="s">
        <v>1402</v>
      </c>
      <c r="D130" t="s">
        <v>2296</v>
      </c>
      <c r="E130" t="s">
        <v>2297</v>
      </c>
      <c r="F130" t="s">
        <v>1389</v>
      </c>
      <c r="G130" t="s">
        <v>1403</v>
      </c>
      <c r="H130" t="s">
        <v>1404</v>
      </c>
      <c r="I130" t="s">
        <v>1401</v>
      </c>
      <c r="J130" t="s">
        <v>1392</v>
      </c>
      <c r="K130" t="s">
        <v>1390</v>
      </c>
      <c r="L130" t="s">
        <v>1390</v>
      </c>
      <c r="M130" s="86">
        <v>234608463716</v>
      </c>
      <c r="N130" s="86">
        <v>234608463716</v>
      </c>
      <c r="O130" s="86">
        <v>150221793128</v>
      </c>
      <c r="P130" t="s">
        <v>2340</v>
      </c>
      <c r="Q130" t="s">
        <v>2239</v>
      </c>
      <c r="R130" s="86" t="str">
        <f>IF(AND(ISNUMBER(VALUE(LEFT(CUIPO_chip[[#This Row],[BPIN]],4))),LEN(CUIPO_chip[[#This Row],[BPIN]])&gt;7),"VALIDO","")</f>
        <v>VALIDO</v>
      </c>
    </row>
    <row r="131" spans="1:18" x14ac:dyDescent="0.3">
      <c r="A131">
        <v>202606</v>
      </c>
      <c r="B131" t="s">
        <v>1386</v>
      </c>
      <c r="C131" t="s">
        <v>1402</v>
      </c>
      <c r="D131" t="s">
        <v>2296</v>
      </c>
      <c r="E131" t="s">
        <v>2297</v>
      </c>
      <c r="F131" t="s">
        <v>1389</v>
      </c>
      <c r="G131" t="s">
        <v>1408</v>
      </c>
      <c r="H131" t="s">
        <v>1404</v>
      </c>
      <c r="I131" t="s">
        <v>1401</v>
      </c>
      <c r="J131" t="s">
        <v>1392</v>
      </c>
      <c r="K131" t="s">
        <v>1390</v>
      </c>
      <c r="L131" t="s">
        <v>1390</v>
      </c>
      <c r="M131" s="86">
        <v>18693999997</v>
      </c>
      <c r="N131" s="86">
        <v>18693999997</v>
      </c>
      <c r="O131" s="86">
        <v>18693999997</v>
      </c>
      <c r="P131" t="s">
        <v>2340</v>
      </c>
      <c r="Q131" t="s">
        <v>2239</v>
      </c>
      <c r="R131" s="86" t="str">
        <f>IF(AND(ISNUMBER(VALUE(LEFT(CUIPO_chip[[#This Row],[BPIN]],4))),LEN(CUIPO_chip[[#This Row],[BPIN]])&gt;7),"VALIDO","")</f>
        <v>VALIDO</v>
      </c>
    </row>
    <row r="132" spans="1:18" x14ac:dyDescent="0.3">
      <c r="A132">
        <v>202606</v>
      </c>
      <c r="B132" t="s">
        <v>1386</v>
      </c>
      <c r="C132" t="s">
        <v>1402</v>
      </c>
      <c r="D132" t="s">
        <v>2296</v>
      </c>
      <c r="E132" t="s">
        <v>2297</v>
      </c>
      <c r="F132" t="s">
        <v>1389</v>
      </c>
      <c r="G132" t="s">
        <v>1458</v>
      </c>
      <c r="H132" t="s">
        <v>1404</v>
      </c>
      <c r="I132" t="s">
        <v>1401</v>
      </c>
      <c r="J132" t="s">
        <v>1392</v>
      </c>
      <c r="K132" t="s">
        <v>1390</v>
      </c>
      <c r="L132" t="s">
        <v>1390</v>
      </c>
      <c r="M132" s="86">
        <v>13315348643</v>
      </c>
      <c r="N132" s="86">
        <v>13315348643</v>
      </c>
      <c r="O132" s="86">
        <v>13315348643</v>
      </c>
      <c r="P132" t="s">
        <v>2340</v>
      </c>
      <c r="Q132" t="s">
        <v>2239</v>
      </c>
      <c r="R132" s="86" t="str">
        <f>IF(AND(ISNUMBER(VALUE(LEFT(CUIPO_chip[[#This Row],[BPIN]],4))),LEN(CUIPO_chip[[#This Row],[BPIN]])&gt;7),"VALIDO","")</f>
        <v>VALIDO</v>
      </c>
    </row>
    <row r="133" spans="1:18" x14ac:dyDescent="0.3">
      <c r="A133">
        <v>202606</v>
      </c>
      <c r="B133" t="s">
        <v>1386</v>
      </c>
      <c r="C133" t="s">
        <v>1402</v>
      </c>
      <c r="D133" t="s">
        <v>2341</v>
      </c>
      <c r="E133" t="s">
        <v>2342</v>
      </c>
      <c r="F133" t="s">
        <v>1389</v>
      </c>
      <c r="G133" t="s">
        <v>1426</v>
      </c>
      <c r="H133" t="s">
        <v>1404</v>
      </c>
      <c r="I133" t="s">
        <v>1401</v>
      </c>
      <c r="J133" t="s">
        <v>1392</v>
      </c>
      <c r="K133" t="s">
        <v>1390</v>
      </c>
      <c r="L133" t="s">
        <v>1390</v>
      </c>
      <c r="M133" s="86">
        <v>1877626188</v>
      </c>
      <c r="N133" s="86">
        <v>1877626188</v>
      </c>
      <c r="O133" s="86">
        <v>1877626188</v>
      </c>
      <c r="P133" t="s">
        <v>2340</v>
      </c>
      <c r="Q133" t="s">
        <v>2239</v>
      </c>
      <c r="R133" s="86" t="str">
        <f>IF(AND(ISNUMBER(VALUE(LEFT(CUIPO_chip[[#This Row],[BPIN]],4))),LEN(CUIPO_chip[[#This Row],[BPIN]])&gt;7),"VALIDO","")</f>
        <v>VALIDO</v>
      </c>
    </row>
    <row r="134" spans="1:18" x14ac:dyDescent="0.3">
      <c r="A134">
        <v>202606</v>
      </c>
      <c r="B134" t="s">
        <v>1386</v>
      </c>
      <c r="C134" t="s">
        <v>1402</v>
      </c>
      <c r="D134" t="s">
        <v>2341</v>
      </c>
      <c r="E134" t="s">
        <v>2342</v>
      </c>
      <c r="F134" t="s">
        <v>1389</v>
      </c>
      <c r="G134" t="s">
        <v>1403</v>
      </c>
      <c r="H134" t="s">
        <v>1404</v>
      </c>
      <c r="I134" t="s">
        <v>1401</v>
      </c>
      <c r="J134" t="s">
        <v>1392</v>
      </c>
      <c r="K134" t="s">
        <v>1390</v>
      </c>
      <c r="L134" t="s">
        <v>1390</v>
      </c>
      <c r="M134" s="86">
        <v>5401290690</v>
      </c>
      <c r="N134" s="86">
        <v>5401290690</v>
      </c>
      <c r="O134" s="86">
        <v>4646526739</v>
      </c>
      <c r="P134" t="s">
        <v>2340</v>
      </c>
      <c r="Q134" t="s">
        <v>2239</v>
      </c>
      <c r="R134" s="86" t="str">
        <f>IF(AND(ISNUMBER(VALUE(LEFT(CUIPO_chip[[#This Row],[BPIN]],4))),LEN(CUIPO_chip[[#This Row],[BPIN]])&gt;7),"VALIDO","")</f>
        <v>VALIDO</v>
      </c>
    </row>
    <row r="135" spans="1:18" x14ac:dyDescent="0.3">
      <c r="A135">
        <v>202606</v>
      </c>
      <c r="B135" t="s">
        <v>1386</v>
      </c>
      <c r="C135" t="s">
        <v>1402</v>
      </c>
      <c r="D135" t="s">
        <v>2341</v>
      </c>
      <c r="E135" t="s">
        <v>2342</v>
      </c>
      <c r="F135" t="s">
        <v>1389</v>
      </c>
      <c r="G135" t="s">
        <v>1408</v>
      </c>
      <c r="H135" t="s">
        <v>1404</v>
      </c>
      <c r="I135" t="s">
        <v>1401</v>
      </c>
      <c r="J135" t="s">
        <v>1392</v>
      </c>
      <c r="K135" t="s">
        <v>1390</v>
      </c>
      <c r="L135" t="s">
        <v>1390</v>
      </c>
      <c r="M135" s="86">
        <v>100171930</v>
      </c>
      <c r="N135" s="86">
        <v>100171930</v>
      </c>
      <c r="O135" s="86">
        <v>100171930</v>
      </c>
      <c r="P135" t="s">
        <v>2340</v>
      </c>
      <c r="Q135" t="s">
        <v>2239</v>
      </c>
      <c r="R135" s="86" t="str">
        <f>IF(AND(ISNUMBER(VALUE(LEFT(CUIPO_chip[[#This Row],[BPIN]],4))),LEN(CUIPO_chip[[#This Row],[BPIN]])&gt;7),"VALIDO","")</f>
        <v>VALIDO</v>
      </c>
    </row>
    <row r="136" spans="1:18" x14ac:dyDescent="0.3">
      <c r="A136">
        <v>202606</v>
      </c>
      <c r="B136" t="s">
        <v>1386</v>
      </c>
      <c r="C136" t="s">
        <v>1402</v>
      </c>
      <c r="D136" t="s">
        <v>2343</v>
      </c>
      <c r="E136" t="s">
        <v>2344</v>
      </c>
      <c r="F136" t="s">
        <v>1389</v>
      </c>
      <c r="G136" t="s">
        <v>1403</v>
      </c>
      <c r="H136" t="s">
        <v>1404</v>
      </c>
      <c r="I136" t="s">
        <v>1401</v>
      </c>
      <c r="J136" t="s">
        <v>1392</v>
      </c>
      <c r="K136" t="s">
        <v>1390</v>
      </c>
      <c r="L136" t="s">
        <v>1390</v>
      </c>
      <c r="M136" s="86">
        <v>153508493</v>
      </c>
      <c r="N136" s="86">
        <v>153508493</v>
      </c>
      <c r="O136" s="86">
        <v>55430200</v>
      </c>
      <c r="P136" t="s">
        <v>2340</v>
      </c>
      <c r="Q136" t="s">
        <v>2239</v>
      </c>
      <c r="R136" s="86" t="str">
        <f>IF(AND(ISNUMBER(VALUE(LEFT(CUIPO_chip[[#This Row],[BPIN]],4))),LEN(CUIPO_chip[[#This Row],[BPIN]])&gt;7),"VALIDO","")</f>
        <v>VALIDO</v>
      </c>
    </row>
    <row r="137" spans="1:18" x14ac:dyDescent="0.3">
      <c r="A137">
        <v>202606</v>
      </c>
      <c r="B137" t="s">
        <v>1386</v>
      </c>
      <c r="C137" t="s">
        <v>1402</v>
      </c>
      <c r="D137" t="s">
        <v>2343</v>
      </c>
      <c r="E137" t="s">
        <v>2344</v>
      </c>
      <c r="F137" t="s">
        <v>1389</v>
      </c>
      <c r="G137" t="s">
        <v>1408</v>
      </c>
      <c r="H137" t="s">
        <v>1404</v>
      </c>
      <c r="I137" t="s">
        <v>1401</v>
      </c>
      <c r="J137" t="s">
        <v>1392</v>
      </c>
      <c r="K137" t="s">
        <v>1390</v>
      </c>
      <c r="L137" t="s">
        <v>1390</v>
      </c>
      <c r="M137" s="86">
        <v>5409464</v>
      </c>
      <c r="N137" s="86">
        <v>5409464</v>
      </c>
      <c r="O137" s="86">
        <v>5409464</v>
      </c>
      <c r="P137" t="s">
        <v>2340</v>
      </c>
      <c r="Q137" t="s">
        <v>2239</v>
      </c>
      <c r="R137" s="86" t="str">
        <f>IF(AND(ISNUMBER(VALUE(LEFT(CUIPO_chip[[#This Row],[BPIN]],4))),LEN(CUIPO_chip[[#This Row],[BPIN]])&gt;7),"VALIDO","")</f>
        <v>VALIDO</v>
      </c>
    </row>
    <row r="138" spans="1:18" x14ac:dyDescent="0.3">
      <c r="A138">
        <v>202606</v>
      </c>
      <c r="B138" t="s">
        <v>1386</v>
      </c>
      <c r="C138" t="s">
        <v>1402</v>
      </c>
      <c r="D138" t="s">
        <v>2343</v>
      </c>
      <c r="E138" t="s">
        <v>2344</v>
      </c>
      <c r="F138" t="s">
        <v>1389</v>
      </c>
      <c r="G138" t="s">
        <v>1426</v>
      </c>
      <c r="H138" t="s">
        <v>1404</v>
      </c>
      <c r="I138" t="s">
        <v>1401</v>
      </c>
      <c r="J138" t="s">
        <v>1392</v>
      </c>
      <c r="K138" t="s">
        <v>1390</v>
      </c>
      <c r="L138" t="s">
        <v>1390</v>
      </c>
      <c r="M138" s="86">
        <v>155083691</v>
      </c>
      <c r="N138" s="86">
        <v>155083691</v>
      </c>
      <c r="O138" s="86">
        <v>155083691</v>
      </c>
      <c r="P138" t="s">
        <v>2340</v>
      </c>
      <c r="Q138" t="s">
        <v>2239</v>
      </c>
      <c r="R138" s="86" t="str">
        <f>IF(AND(ISNUMBER(VALUE(LEFT(CUIPO_chip[[#This Row],[BPIN]],4))),LEN(CUIPO_chip[[#This Row],[BPIN]])&gt;7),"VALIDO","")</f>
        <v>VALIDO</v>
      </c>
    </row>
    <row r="139" spans="1:18" x14ac:dyDescent="0.3">
      <c r="A139">
        <v>202606</v>
      </c>
      <c r="B139" t="s">
        <v>1386</v>
      </c>
      <c r="C139" t="s">
        <v>1402</v>
      </c>
      <c r="D139" t="s">
        <v>2345</v>
      </c>
      <c r="E139" t="s">
        <v>2346</v>
      </c>
      <c r="F139" t="s">
        <v>1389</v>
      </c>
      <c r="G139" t="s">
        <v>1408</v>
      </c>
      <c r="H139" t="s">
        <v>1404</v>
      </c>
      <c r="I139" t="s">
        <v>1401</v>
      </c>
      <c r="J139" t="s">
        <v>1392</v>
      </c>
      <c r="K139" t="s">
        <v>1390</v>
      </c>
      <c r="L139" t="s">
        <v>1390</v>
      </c>
      <c r="M139" s="86">
        <v>3968914</v>
      </c>
      <c r="N139" s="86">
        <v>3968914</v>
      </c>
      <c r="O139" s="86">
        <v>3968914</v>
      </c>
      <c r="P139" t="s">
        <v>2340</v>
      </c>
      <c r="Q139" t="s">
        <v>2239</v>
      </c>
      <c r="R139" s="86" t="str">
        <f>IF(AND(ISNUMBER(VALUE(LEFT(CUIPO_chip[[#This Row],[BPIN]],4))),LEN(CUIPO_chip[[#This Row],[BPIN]])&gt;7),"VALIDO","")</f>
        <v>VALIDO</v>
      </c>
    </row>
    <row r="140" spans="1:18" x14ac:dyDescent="0.3">
      <c r="A140">
        <v>202606</v>
      </c>
      <c r="B140" t="s">
        <v>1386</v>
      </c>
      <c r="C140" t="s">
        <v>1402</v>
      </c>
      <c r="D140" t="s">
        <v>2345</v>
      </c>
      <c r="E140" t="s">
        <v>2346</v>
      </c>
      <c r="F140" t="s">
        <v>1389</v>
      </c>
      <c r="G140" t="s">
        <v>1426</v>
      </c>
      <c r="H140" t="s">
        <v>1404</v>
      </c>
      <c r="I140" t="s">
        <v>1401</v>
      </c>
      <c r="J140" t="s">
        <v>1392</v>
      </c>
      <c r="K140" t="s">
        <v>1390</v>
      </c>
      <c r="L140" t="s">
        <v>1390</v>
      </c>
      <c r="M140" s="86">
        <v>364896740</v>
      </c>
      <c r="N140" s="86">
        <v>364896740</v>
      </c>
      <c r="O140" s="86">
        <v>364896740</v>
      </c>
      <c r="P140" t="s">
        <v>2340</v>
      </c>
      <c r="Q140" t="s">
        <v>2239</v>
      </c>
      <c r="R140" s="86" t="str">
        <f>IF(AND(ISNUMBER(VALUE(LEFT(CUIPO_chip[[#This Row],[BPIN]],4))),LEN(CUIPO_chip[[#This Row],[BPIN]])&gt;7),"VALIDO","")</f>
        <v>VALIDO</v>
      </c>
    </row>
    <row r="141" spans="1:18" x14ac:dyDescent="0.3">
      <c r="A141">
        <v>202606</v>
      </c>
      <c r="B141" t="s">
        <v>1386</v>
      </c>
      <c r="C141" t="s">
        <v>1402</v>
      </c>
      <c r="D141" t="s">
        <v>2345</v>
      </c>
      <c r="E141" t="s">
        <v>2346</v>
      </c>
      <c r="F141" t="s">
        <v>1389</v>
      </c>
      <c r="G141" t="s">
        <v>1403</v>
      </c>
      <c r="H141" t="s">
        <v>1404</v>
      </c>
      <c r="I141" t="s">
        <v>1401</v>
      </c>
      <c r="J141" t="s">
        <v>1392</v>
      </c>
      <c r="K141" t="s">
        <v>1390</v>
      </c>
      <c r="L141" t="s">
        <v>1390</v>
      </c>
      <c r="M141" s="86">
        <v>342057332</v>
      </c>
      <c r="N141" s="86">
        <v>342057332</v>
      </c>
      <c r="O141" s="86">
        <v>115657475</v>
      </c>
      <c r="P141" t="s">
        <v>2340</v>
      </c>
      <c r="Q141" t="s">
        <v>2239</v>
      </c>
      <c r="R141" s="86" t="str">
        <f>IF(AND(ISNUMBER(VALUE(LEFT(CUIPO_chip[[#This Row],[BPIN]],4))),LEN(CUIPO_chip[[#This Row],[BPIN]])&gt;7),"VALIDO","")</f>
        <v>VALIDO</v>
      </c>
    </row>
    <row r="142" spans="1:18" x14ac:dyDescent="0.3">
      <c r="A142">
        <v>202606</v>
      </c>
      <c r="B142" t="s">
        <v>1386</v>
      </c>
      <c r="C142" t="s">
        <v>1402</v>
      </c>
      <c r="D142" t="s">
        <v>2347</v>
      </c>
      <c r="E142" t="s">
        <v>2348</v>
      </c>
      <c r="F142" t="s">
        <v>1389</v>
      </c>
      <c r="G142" t="s">
        <v>1403</v>
      </c>
      <c r="H142" t="s">
        <v>1404</v>
      </c>
      <c r="I142" t="s">
        <v>1401</v>
      </c>
      <c r="J142" t="s">
        <v>1392</v>
      </c>
      <c r="K142" t="s">
        <v>1390</v>
      </c>
      <c r="L142" t="s">
        <v>1390</v>
      </c>
      <c r="M142" s="86">
        <v>222433839</v>
      </c>
      <c r="N142" s="86">
        <v>222433839</v>
      </c>
      <c r="O142" s="86">
        <v>109464549</v>
      </c>
      <c r="P142" t="s">
        <v>2340</v>
      </c>
      <c r="Q142" t="s">
        <v>2239</v>
      </c>
      <c r="R142" s="86" t="str">
        <f>IF(AND(ISNUMBER(VALUE(LEFT(CUIPO_chip[[#This Row],[BPIN]],4))),LEN(CUIPO_chip[[#This Row],[BPIN]])&gt;7),"VALIDO","")</f>
        <v>VALIDO</v>
      </c>
    </row>
    <row r="143" spans="1:18" x14ac:dyDescent="0.3">
      <c r="A143">
        <v>202606</v>
      </c>
      <c r="B143" t="s">
        <v>1386</v>
      </c>
      <c r="C143" t="s">
        <v>1402</v>
      </c>
      <c r="D143" t="s">
        <v>2347</v>
      </c>
      <c r="E143" t="s">
        <v>2348</v>
      </c>
      <c r="F143" t="s">
        <v>1389</v>
      </c>
      <c r="G143" t="s">
        <v>1408</v>
      </c>
      <c r="H143" t="s">
        <v>1404</v>
      </c>
      <c r="I143" t="s">
        <v>1401</v>
      </c>
      <c r="J143" t="s">
        <v>1392</v>
      </c>
      <c r="K143" t="s">
        <v>1390</v>
      </c>
      <c r="L143" t="s">
        <v>1390</v>
      </c>
      <c r="M143" s="86">
        <v>62449150</v>
      </c>
      <c r="N143" s="86">
        <v>62449150</v>
      </c>
      <c r="O143" s="86">
        <v>62449150</v>
      </c>
      <c r="P143" t="s">
        <v>2340</v>
      </c>
      <c r="Q143" t="s">
        <v>2239</v>
      </c>
      <c r="R143" s="86" t="str">
        <f>IF(AND(ISNUMBER(VALUE(LEFT(CUIPO_chip[[#This Row],[BPIN]],4))),LEN(CUIPO_chip[[#This Row],[BPIN]])&gt;7),"VALIDO","")</f>
        <v>VALIDO</v>
      </c>
    </row>
    <row r="144" spans="1:18" x14ac:dyDescent="0.3">
      <c r="A144">
        <v>202606</v>
      </c>
      <c r="B144" t="s">
        <v>1386</v>
      </c>
      <c r="C144" t="s">
        <v>1402</v>
      </c>
      <c r="D144" t="s">
        <v>2347</v>
      </c>
      <c r="E144" t="s">
        <v>2348</v>
      </c>
      <c r="F144" t="s">
        <v>1389</v>
      </c>
      <c r="G144" t="s">
        <v>1426</v>
      </c>
      <c r="H144" t="s">
        <v>1404</v>
      </c>
      <c r="I144" t="s">
        <v>1401</v>
      </c>
      <c r="J144" t="s">
        <v>1392</v>
      </c>
      <c r="K144" t="s">
        <v>1390</v>
      </c>
      <c r="L144" t="s">
        <v>1390</v>
      </c>
      <c r="M144" s="86">
        <v>46811255</v>
      </c>
      <c r="N144" s="86">
        <v>46811255</v>
      </c>
      <c r="O144" s="86">
        <v>46811255</v>
      </c>
      <c r="P144" t="s">
        <v>2340</v>
      </c>
      <c r="Q144" t="s">
        <v>2239</v>
      </c>
      <c r="R144" s="86" t="str">
        <f>IF(AND(ISNUMBER(VALUE(LEFT(CUIPO_chip[[#This Row],[BPIN]],4))),LEN(CUIPO_chip[[#This Row],[BPIN]])&gt;7),"VALIDO","")</f>
        <v>VALIDO</v>
      </c>
    </row>
    <row r="145" spans="1:18" x14ac:dyDescent="0.3">
      <c r="A145">
        <v>202606</v>
      </c>
      <c r="B145" t="s">
        <v>1386</v>
      </c>
      <c r="C145" t="s">
        <v>1402</v>
      </c>
      <c r="D145" t="s">
        <v>2349</v>
      </c>
      <c r="E145" t="s">
        <v>2350</v>
      </c>
      <c r="F145" t="s">
        <v>1389</v>
      </c>
      <c r="G145" t="s">
        <v>1426</v>
      </c>
      <c r="H145" t="s">
        <v>1404</v>
      </c>
      <c r="I145" t="s">
        <v>1401</v>
      </c>
      <c r="J145" t="s">
        <v>1392</v>
      </c>
      <c r="K145" t="s">
        <v>1390</v>
      </c>
      <c r="L145" t="s">
        <v>1390</v>
      </c>
      <c r="M145" s="86">
        <v>665790650</v>
      </c>
      <c r="N145" s="86">
        <v>665790650</v>
      </c>
      <c r="O145" s="86">
        <v>459085620</v>
      </c>
      <c r="P145" t="s">
        <v>2340</v>
      </c>
      <c r="Q145" t="s">
        <v>2239</v>
      </c>
      <c r="R145" s="86" t="str">
        <f>IF(AND(ISNUMBER(VALUE(LEFT(CUIPO_chip[[#This Row],[BPIN]],4))),LEN(CUIPO_chip[[#This Row],[BPIN]])&gt;7),"VALIDO","")</f>
        <v>VALIDO</v>
      </c>
    </row>
    <row r="146" spans="1:18" x14ac:dyDescent="0.3">
      <c r="A146">
        <v>202606</v>
      </c>
      <c r="B146" t="s">
        <v>1386</v>
      </c>
      <c r="C146" t="s">
        <v>1402</v>
      </c>
      <c r="D146" t="s">
        <v>2351</v>
      </c>
      <c r="E146" t="s">
        <v>2352</v>
      </c>
      <c r="F146" t="s">
        <v>1389</v>
      </c>
      <c r="G146" t="s">
        <v>1408</v>
      </c>
      <c r="H146" t="s">
        <v>1404</v>
      </c>
      <c r="I146" t="s">
        <v>1401</v>
      </c>
      <c r="J146" t="s">
        <v>1392</v>
      </c>
      <c r="K146" t="s">
        <v>1390</v>
      </c>
      <c r="L146" t="s">
        <v>1390</v>
      </c>
      <c r="M146" s="86">
        <v>42977188</v>
      </c>
      <c r="N146" s="86">
        <v>42977188</v>
      </c>
      <c r="O146" s="86">
        <v>42977188</v>
      </c>
      <c r="P146" t="s">
        <v>2340</v>
      </c>
      <c r="Q146" t="s">
        <v>2239</v>
      </c>
      <c r="R146" s="86" t="str">
        <f>IF(AND(ISNUMBER(VALUE(LEFT(CUIPO_chip[[#This Row],[BPIN]],4))),LEN(CUIPO_chip[[#This Row],[BPIN]])&gt;7),"VALIDO","")</f>
        <v>VALIDO</v>
      </c>
    </row>
    <row r="147" spans="1:18" x14ac:dyDescent="0.3">
      <c r="A147">
        <v>202606</v>
      </c>
      <c r="B147" t="s">
        <v>1386</v>
      </c>
      <c r="C147" t="s">
        <v>1402</v>
      </c>
      <c r="D147" t="s">
        <v>2351</v>
      </c>
      <c r="E147" t="s">
        <v>2352</v>
      </c>
      <c r="F147" t="s">
        <v>1389</v>
      </c>
      <c r="G147" t="s">
        <v>1403</v>
      </c>
      <c r="H147" t="s">
        <v>1404</v>
      </c>
      <c r="I147" t="s">
        <v>1401</v>
      </c>
      <c r="J147" t="s">
        <v>1392</v>
      </c>
      <c r="K147" t="s">
        <v>1390</v>
      </c>
      <c r="L147" t="s">
        <v>1390</v>
      </c>
      <c r="M147" s="86">
        <v>206027530</v>
      </c>
      <c r="N147" s="86">
        <v>206027530</v>
      </c>
      <c r="O147" s="86">
        <v>135946310</v>
      </c>
      <c r="P147" t="s">
        <v>2340</v>
      </c>
      <c r="Q147" t="s">
        <v>2239</v>
      </c>
      <c r="R147" s="86" t="str">
        <f>IF(AND(ISNUMBER(VALUE(LEFT(CUIPO_chip[[#This Row],[BPIN]],4))),LEN(CUIPO_chip[[#This Row],[BPIN]])&gt;7),"VALIDO","")</f>
        <v>VALIDO</v>
      </c>
    </row>
    <row r="148" spans="1:18" x14ac:dyDescent="0.3">
      <c r="A148">
        <v>202606</v>
      </c>
      <c r="B148" t="s">
        <v>1386</v>
      </c>
      <c r="C148" t="s">
        <v>1402</v>
      </c>
      <c r="D148" t="s">
        <v>2351</v>
      </c>
      <c r="E148" t="s">
        <v>2352</v>
      </c>
      <c r="F148" t="s">
        <v>1389</v>
      </c>
      <c r="G148" t="s">
        <v>1426</v>
      </c>
      <c r="H148" t="s">
        <v>1404</v>
      </c>
      <c r="I148" t="s">
        <v>1401</v>
      </c>
      <c r="J148" t="s">
        <v>1392</v>
      </c>
      <c r="K148" t="s">
        <v>1390</v>
      </c>
      <c r="L148" t="s">
        <v>1390</v>
      </c>
      <c r="M148" s="86">
        <v>69135649</v>
      </c>
      <c r="N148" s="86">
        <v>69135649</v>
      </c>
      <c r="O148" s="86">
        <v>69135649</v>
      </c>
      <c r="P148" t="s">
        <v>2340</v>
      </c>
      <c r="Q148" t="s">
        <v>2239</v>
      </c>
      <c r="R148" s="86" t="str">
        <f>IF(AND(ISNUMBER(VALUE(LEFT(CUIPO_chip[[#This Row],[BPIN]],4))),LEN(CUIPO_chip[[#This Row],[BPIN]])&gt;7),"VALIDO","")</f>
        <v>VALIDO</v>
      </c>
    </row>
    <row r="149" spans="1:18" x14ac:dyDescent="0.3">
      <c r="A149">
        <v>202606</v>
      </c>
      <c r="B149" t="s">
        <v>1386</v>
      </c>
      <c r="C149" t="s">
        <v>1402</v>
      </c>
      <c r="D149" t="s">
        <v>2353</v>
      </c>
      <c r="E149" t="s">
        <v>2354</v>
      </c>
      <c r="F149" t="s">
        <v>1389</v>
      </c>
      <c r="G149" t="s">
        <v>1403</v>
      </c>
      <c r="H149" t="s">
        <v>1404</v>
      </c>
      <c r="I149" t="s">
        <v>1401</v>
      </c>
      <c r="J149" t="s">
        <v>1392</v>
      </c>
      <c r="K149" t="s">
        <v>1390</v>
      </c>
      <c r="L149" t="s">
        <v>1390</v>
      </c>
      <c r="M149" s="86">
        <v>92769913</v>
      </c>
      <c r="N149" s="86">
        <v>92769913</v>
      </c>
      <c r="O149" s="86">
        <v>92769913</v>
      </c>
      <c r="P149" t="s">
        <v>2340</v>
      </c>
      <c r="Q149" t="s">
        <v>2239</v>
      </c>
      <c r="R149" s="86" t="str">
        <f>IF(AND(ISNUMBER(VALUE(LEFT(CUIPO_chip[[#This Row],[BPIN]],4))),LEN(CUIPO_chip[[#This Row],[BPIN]])&gt;7),"VALIDO","")</f>
        <v>VALIDO</v>
      </c>
    </row>
    <row r="150" spans="1:18" x14ac:dyDescent="0.3">
      <c r="A150">
        <v>202606</v>
      </c>
      <c r="B150" t="s">
        <v>1386</v>
      </c>
      <c r="C150" t="s">
        <v>1402</v>
      </c>
      <c r="D150" t="s">
        <v>2353</v>
      </c>
      <c r="E150" t="s">
        <v>2354</v>
      </c>
      <c r="F150" t="s">
        <v>1389</v>
      </c>
      <c r="G150" t="s">
        <v>1426</v>
      </c>
      <c r="H150" t="s">
        <v>1404</v>
      </c>
      <c r="I150" t="s">
        <v>1401</v>
      </c>
      <c r="J150" t="s">
        <v>1392</v>
      </c>
      <c r="K150" t="s">
        <v>1390</v>
      </c>
      <c r="L150" t="s">
        <v>1390</v>
      </c>
      <c r="M150" s="86">
        <v>746696579</v>
      </c>
      <c r="N150" s="86">
        <v>746696579</v>
      </c>
      <c r="O150" s="86">
        <v>591102653</v>
      </c>
      <c r="P150" t="s">
        <v>2340</v>
      </c>
      <c r="Q150" t="s">
        <v>2239</v>
      </c>
      <c r="R150" s="86" t="str">
        <f>IF(AND(ISNUMBER(VALUE(LEFT(CUIPO_chip[[#This Row],[BPIN]],4))),LEN(CUIPO_chip[[#This Row],[BPIN]])&gt;7),"VALIDO","")</f>
        <v>VALIDO</v>
      </c>
    </row>
    <row r="151" spans="1:18" x14ac:dyDescent="0.3">
      <c r="A151">
        <v>202606</v>
      </c>
      <c r="B151" t="s">
        <v>1386</v>
      </c>
      <c r="C151" t="s">
        <v>1402</v>
      </c>
      <c r="D151" t="s">
        <v>2353</v>
      </c>
      <c r="E151" t="s">
        <v>2354</v>
      </c>
      <c r="F151" t="s">
        <v>1389</v>
      </c>
      <c r="G151" t="s">
        <v>1408</v>
      </c>
      <c r="H151" t="s">
        <v>1404</v>
      </c>
      <c r="I151" t="s">
        <v>1401</v>
      </c>
      <c r="J151" t="s">
        <v>1392</v>
      </c>
      <c r="K151" t="s">
        <v>1390</v>
      </c>
      <c r="L151" t="s">
        <v>1390</v>
      </c>
      <c r="M151" s="86">
        <v>17349575</v>
      </c>
      <c r="N151" s="86">
        <v>17349575</v>
      </c>
      <c r="O151" s="86">
        <v>17349575</v>
      </c>
      <c r="P151" t="s">
        <v>2340</v>
      </c>
      <c r="Q151" t="s">
        <v>2239</v>
      </c>
      <c r="R151" s="86" t="str">
        <f>IF(AND(ISNUMBER(VALUE(LEFT(CUIPO_chip[[#This Row],[BPIN]],4))),LEN(CUIPO_chip[[#This Row],[BPIN]])&gt;7),"VALIDO","")</f>
        <v>VALIDO</v>
      </c>
    </row>
    <row r="152" spans="1:18" x14ac:dyDescent="0.3">
      <c r="A152">
        <v>202606</v>
      </c>
      <c r="B152" t="s">
        <v>1386</v>
      </c>
      <c r="C152" t="s">
        <v>1402</v>
      </c>
      <c r="D152" t="s">
        <v>2355</v>
      </c>
      <c r="E152" t="s">
        <v>2356</v>
      </c>
      <c r="F152" t="s">
        <v>1389</v>
      </c>
      <c r="G152" t="s">
        <v>1403</v>
      </c>
      <c r="H152" t="s">
        <v>1404</v>
      </c>
      <c r="I152" t="s">
        <v>1401</v>
      </c>
      <c r="J152" t="s">
        <v>1392</v>
      </c>
      <c r="K152" t="s">
        <v>1390</v>
      </c>
      <c r="L152" t="s">
        <v>1390</v>
      </c>
      <c r="M152" s="86">
        <v>8497375791</v>
      </c>
      <c r="N152" s="86">
        <v>8497375791</v>
      </c>
      <c r="O152" s="86">
        <v>5139417142</v>
      </c>
      <c r="P152" t="s">
        <v>2340</v>
      </c>
      <c r="Q152" t="s">
        <v>2239</v>
      </c>
      <c r="R152" s="86" t="str">
        <f>IF(AND(ISNUMBER(VALUE(LEFT(CUIPO_chip[[#This Row],[BPIN]],4))),LEN(CUIPO_chip[[#This Row],[BPIN]])&gt;7),"VALIDO","")</f>
        <v>VALIDO</v>
      </c>
    </row>
    <row r="153" spans="1:18" x14ac:dyDescent="0.3">
      <c r="A153">
        <v>202606</v>
      </c>
      <c r="B153" t="s">
        <v>1386</v>
      </c>
      <c r="C153" t="s">
        <v>1402</v>
      </c>
      <c r="D153" t="s">
        <v>2355</v>
      </c>
      <c r="E153" t="s">
        <v>2356</v>
      </c>
      <c r="F153" t="s">
        <v>1389</v>
      </c>
      <c r="G153" t="s">
        <v>1408</v>
      </c>
      <c r="H153" t="s">
        <v>1404</v>
      </c>
      <c r="I153" t="s">
        <v>1401</v>
      </c>
      <c r="J153" t="s">
        <v>1392</v>
      </c>
      <c r="K153" t="s">
        <v>1390</v>
      </c>
      <c r="L153" t="s">
        <v>1390</v>
      </c>
      <c r="M153" s="86">
        <v>703135159</v>
      </c>
      <c r="N153" s="86">
        <v>703135159</v>
      </c>
      <c r="O153" s="86">
        <v>703135159</v>
      </c>
      <c r="P153" t="s">
        <v>2340</v>
      </c>
      <c r="Q153" t="s">
        <v>2239</v>
      </c>
      <c r="R153" s="86" t="str">
        <f>IF(AND(ISNUMBER(VALUE(LEFT(CUIPO_chip[[#This Row],[BPIN]],4))),LEN(CUIPO_chip[[#This Row],[BPIN]])&gt;7),"VALIDO","")</f>
        <v>VALIDO</v>
      </c>
    </row>
    <row r="154" spans="1:18" x14ac:dyDescent="0.3">
      <c r="A154">
        <v>202606</v>
      </c>
      <c r="B154" t="s">
        <v>1386</v>
      </c>
      <c r="C154" t="s">
        <v>1402</v>
      </c>
      <c r="D154" t="s">
        <v>2357</v>
      </c>
      <c r="E154" t="s">
        <v>2358</v>
      </c>
      <c r="F154" t="s">
        <v>1389</v>
      </c>
      <c r="G154" t="s">
        <v>1403</v>
      </c>
      <c r="H154" t="s">
        <v>1404</v>
      </c>
      <c r="I154" t="s">
        <v>1401</v>
      </c>
      <c r="J154" t="s">
        <v>1392</v>
      </c>
      <c r="K154" t="s">
        <v>1390</v>
      </c>
      <c r="L154" t="s">
        <v>1390</v>
      </c>
      <c r="M154" s="86">
        <v>227997681</v>
      </c>
      <c r="N154" s="86">
        <v>227997681</v>
      </c>
      <c r="O154" s="86">
        <v>227997681</v>
      </c>
      <c r="P154" t="s">
        <v>2340</v>
      </c>
      <c r="Q154" t="s">
        <v>2239</v>
      </c>
      <c r="R154" s="86" t="str">
        <f>IF(AND(ISNUMBER(VALUE(LEFT(CUIPO_chip[[#This Row],[BPIN]],4))),LEN(CUIPO_chip[[#This Row],[BPIN]])&gt;7),"VALIDO","")</f>
        <v>VALIDO</v>
      </c>
    </row>
    <row r="155" spans="1:18" x14ac:dyDescent="0.3">
      <c r="A155">
        <v>202606</v>
      </c>
      <c r="B155" t="s">
        <v>1386</v>
      </c>
      <c r="C155" t="s">
        <v>1402</v>
      </c>
      <c r="D155" t="s">
        <v>2357</v>
      </c>
      <c r="E155" t="s">
        <v>2358</v>
      </c>
      <c r="F155" t="s">
        <v>1389</v>
      </c>
      <c r="G155" t="s">
        <v>1408</v>
      </c>
      <c r="H155" t="s">
        <v>1404</v>
      </c>
      <c r="I155" t="s">
        <v>1401</v>
      </c>
      <c r="J155" t="s">
        <v>1392</v>
      </c>
      <c r="K155" t="s">
        <v>1390</v>
      </c>
      <c r="L155" t="s">
        <v>1390</v>
      </c>
      <c r="M155" s="86">
        <v>4717203045</v>
      </c>
      <c r="N155" s="86">
        <v>4717203045</v>
      </c>
      <c r="O155" s="86">
        <v>3148411619</v>
      </c>
      <c r="P155" t="s">
        <v>2340</v>
      </c>
      <c r="Q155" t="s">
        <v>2239</v>
      </c>
      <c r="R155" s="86" t="str">
        <f>IF(AND(ISNUMBER(VALUE(LEFT(CUIPO_chip[[#This Row],[BPIN]],4))),LEN(CUIPO_chip[[#This Row],[BPIN]])&gt;7),"VALIDO","")</f>
        <v>VALIDO</v>
      </c>
    </row>
    <row r="156" spans="1:18" x14ac:dyDescent="0.3">
      <c r="A156">
        <v>202606</v>
      </c>
      <c r="B156" t="s">
        <v>1386</v>
      </c>
      <c r="C156" t="s">
        <v>1402</v>
      </c>
      <c r="D156" t="s">
        <v>2299</v>
      </c>
      <c r="E156" t="s">
        <v>2300</v>
      </c>
      <c r="F156" t="s">
        <v>1389</v>
      </c>
      <c r="G156" t="s">
        <v>1426</v>
      </c>
      <c r="H156" t="s">
        <v>1404</v>
      </c>
      <c r="I156" t="s">
        <v>1401</v>
      </c>
      <c r="J156" t="s">
        <v>1392</v>
      </c>
      <c r="K156" t="s">
        <v>1390</v>
      </c>
      <c r="L156" t="s">
        <v>1390</v>
      </c>
      <c r="M156" s="86">
        <v>1872964700</v>
      </c>
      <c r="N156" s="86">
        <v>1872964700</v>
      </c>
      <c r="O156" s="86">
        <v>1552094600</v>
      </c>
      <c r="P156" t="s">
        <v>2340</v>
      </c>
      <c r="Q156" t="s">
        <v>2239</v>
      </c>
      <c r="R156" s="86" t="str">
        <f>IF(AND(ISNUMBER(VALUE(LEFT(CUIPO_chip[[#This Row],[BPIN]],4))),LEN(CUIPO_chip[[#This Row],[BPIN]])&gt;7),"VALIDO","")</f>
        <v>VALIDO</v>
      </c>
    </row>
    <row r="157" spans="1:18" x14ac:dyDescent="0.3">
      <c r="A157">
        <v>202606</v>
      </c>
      <c r="B157" t="s">
        <v>1386</v>
      </c>
      <c r="C157" t="s">
        <v>1402</v>
      </c>
      <c r="D157" t="s">
        <v>2299</v>
      </c>
      <c r="E157" t="s">
        <v>2300</v>
      </c>
      <c r="F157" t="s">
        <v>1389</v>
      </c>
      <c r="G157" t="s">
        <v>1403</v>
      </c>
      <c r="H157" t="s">
        <v>1404</v>
      </c>
      <c r="I157" t="s">
        <v>1401</v>
      </c>
      <c r="J157" t="s">
        <v>1444</v>
      </c>
      <c r="K157" t="s">
        <v>1390</v>
      </c>
      <c r="L157" t="s">
        <v>1390</v>
      </c>
      <c r="M157" s="86">
        <v>12940245219</v>
      </c>
      <c r="N157" s="86">
        <v>6750481539</v>
      </c>
      <c r="O157" s="86">
        <v>6750481539</v>
      </c>
      <c r="P157" t="s">
        <v>2340</v>
      </c>
      <c r="Q157" t="s">
        <v>2239</v>
      </c>
      <c r="R157" s="86" t="str">
        <f>IF(AND(ISNUMBER(VALUE(LEFT(CUIPO_chip[[#This Row],[BPIN]],4))),LEN(CUIPO_chip[[#This Row],[BPIN]])&gt;7),"VALIDO","")</f>
        <v>VALIDO</v>
      </c>
    </row>
    <row r="158" spans="1:18" x14ac:dyDescent="0.3">
      <c r="A158">
        <v>202606</v>
      </c>
      <c r="B158" t="s">
        <v>1386</v>
      </c>
      <c r="C158" t="s">
        <v>1402</v>
      </c>
      <c r="D158" t="s">
        <v>2302</v>
      </c>
      <c r="E158" t="s">
        <v>2303</v>
      </c>
      <c r="F158" t="s">
        <v>1389</v>
      </c>
      <c r="G158" t="s">
        <v>1426</v>
      </c>
      <c r="H158" t="s">
        <v>1404</v>
      </c>
      <c r="I158" t="s">
        <v>1401</v>
      </c>
      <c r="J158" t="s">
        <v>1392</v>
      </c>
      <c r="K158" t="s">
        <v>1390</v>
      </c>
      <c r="L158" t="s">
        <v>1390</v>
      </c>
      <c r="M158" s="86">
        <v>1332371400</v>
      </c>
      <c r="N158" s="86">
        <v>1332371400</v>
      </c>
      <c r="O158" s="86">
        <v>1103856000</v>
      </c>
      <c r="P158" t="s">
        <v>2340</v>
      </c>
      <c r="Q158" t="s">
        <v>2239</v>
      </c>
      <c r="R158" s="86" t="str">
        <f>IF(AND(ISNUMBER(VALUE(LEFT(CUIPO_chip[[#This Row],[BPIN]],4))),LEN(CUIPO_chip[[#This Row],[BPIN]])&gt;7),"VALIDO","")</f>
        <v>VALIDO</v>
      </c>
    </row>
    <row r="159" spans="1:18" x14ac:dyDescent="0.3">
      <c r="A159">
        <v>202606</v>
      </c>
      <c r="B159" t="s">
        <v>1386</v>
      </c>
      <c r="C159" t="s">
        <v>1402</v>
      </c>
      <c r="D159" t="s">
        <v>2302</v>
      </c>
      <c r="E159" t="s">
        <v>2303</v>
      </c>
      <c r="F159" t="s">
        <v>1389</v>
      </c>
      <c r="G159" t="s">
        <v>1403</v>
      </c>
      <c r="H159" t="s">
        <v>1404</v>
      </c>
      <c r="I159" t="s">
        <v>1401</v>
      </c>
      <c r="J159" t="s">
        <v>1444</v>
      </c>
      <c r="K159" t="s">
        <v>1390</v>
      </c>
      <c r="L159" t="s">
        <v>1390</v>
      </c>
      <c r="M159" s="86">
        <v>10970485125</v>
      </c>
      <c r="N159" s="86">
        <v>4780721446</v>
      </c>
      <c r="O159" s="86">
        <v>4780721446</v>
      </c>
      <c r="P159" t="s">
        <v>2340</v>
      </c>
      <c r="Q159" t="s">
        <v>2239</v>
      </c>
      <c r="R159" s="86" t="str">
        <f>IF(AND(ISNUMBER(VALUE(LEFT(CUIPO_chip[[#This Row],[BPIN]],4))),LEN(CUIPO_chip[[#This Row],[BPIN]])&gt;7),"VALIDO","")</f>
        <v>VALIDO</v>
      </c>
    </row>
    <row r="160" spans="1:18" x14ac:dyDescent="0.3">
      <c r="A160">
        <v>202606</v>
      </c>
      <c r="B160" t="s">
        <v>1386</v>
      </c>
      <c r="C160" t="s">
        <v>1402</v>
      </c>
      <c r="D160" t="s">
        <v>2304</v>
      </c>
      <c r="E160" t="s">
        <v>2305</v>
      </c>
      <c r="F160" t="s">
        <v>1389</v>
      </c>
      <c r="G160" t="s">
        <v>1426</v>
      </c>
      <c r="H160" t="s">
        <v>1404</v>
      </c>
      <c r="I160" t="s">
        <v>1401</v>
      </c>
      <c r="J160" t="s">
        <v>1392</v>
      </c>
      <c r="K160" t="s">
        <v>1390</v>
      </c>
      <c r="L160" t="s">
        <v>1390</v>
      </c>
      <c r="M160" s="86">
        <v>4233419435</v>
      </c>
      <c r="N160" s="86">
        <v>4233419435</v>
      </c>
      <c r="O160" s="86">
        <v>3935945208</v>
      </c>
      <c r="P160" t="s">
        <v>2340</v>
      </c>
      <c r="Q160" t="s">
        <v>2239</v>
      </c>
      <c r="R160" s="86" t="str">
        <f>IF(AND(ISNUMBER(VALUE(LEFT(CUIPO_chip[[#This Row],[BPIN]],4))),LEN(CUIPO_chip[[#This Row],[BPIN]])&gt;7),"VALIDO","")</f>
        <v>VALIDO</v>
      </c>
    </row>
    <row r="161" spans="1:18" x14ac:dyDescent="0.3">
      <c r="A161">
        <v>202606</v>
      </c>
      <c r="B161" t="s">
        <v>1386</v>
      </c>
      <c r="C161" t="s">
        <v>1402</v>
      </c>
      <c r="D161" t="s">
        <v>2304</v>
      </c>
      <c r="E161" t="s">
        <v>2305</v>
      </c>
      <c r="F161" t="s">
        <v>1389</v>
      </c>
      <c r="G161" t="s">
        <v>1403</v>
      </c>
      <c r="H161" t="s">
        <v>1404</v>
      </c>
      <c r="I161" t="s">
        <v>1401</v>
      </c>
      <c r="J161" t="s">
        <v>1444</v>
      </c>
      <c r="K161" t="s">
        <v>1390</v>
      </c>
      <c r="L161" t="s">
        <v>1390</v>
      </c>
      <c r="M161" s="86">
        <v>23303860841</v>
      </c>
      <c r="N161" s="86">
        <v>10238035289</v>
      </c>
      <c r="O161" s="86">
        <v>10238035289</v>
      </c>
      <c r="P161" t="s">
        <v>2340</v>
      </c>
      <c r="Q161" t="s">
        <v>2239</v>
      </c>
      <c r="R161" s="86" t="str">
        <f>IF(AND(ISNUMBER(VALUE(LEFT(CUIPO_chip[[#This Row],[BPIN]],4))),LEN(CUIPO_chip[[#This Row],[BPIN]])&gt;7),"VALIDO","")</f>
        <v>VALIDO</v>
      </c>
    </row>
    <row r="162" spans="1:18" x14ac:dyDescent="0.3">
      <c r="A162">
        <v>202606</v>
      </c>
      <c r="B162" t="s">
        <v>1386</v>
      </c>
      <c r="C162" t="s">
        <v>1402</v>
      </c>
      <c r="D162" t="s">
        <v>2306</v>
      </c>
      <c r="E162" t="s">
        <v>2307</v>
      </c>
      <c r="F162" t="s">
        <v>1389</v>
      </c>
      <c r="G162" t="s">
        <v>1403</v>
      </c>
      <c r="H162" t="s">
        <v>1404</v>
      </c>
      <c r="I162" t="s">
        <v>1401</v>
      </c>
      <c r="J162" t="s">
        <v>1392</v>
      </c>
      <c r="K162" t="s">
        <v>1390</v>
      </c>
      <c r="L162" t="s">
        <v>1390</v>
      </c>
      <c r="M162" s="86">
        <v>9936671900</v>
      </c>
      <c r="N162" s="86">
        <v>9936671900</v>
      </c>
      <c r="O162" s="86">
        <v>7936218900</v>
      </c>
      <c r="P162" t="s">
        <v>2340</v>
      </c>
      <c r="Q162" t="s">
        <v>2239</v>
      </c>
      <c r="R162" s="86" t="str">
        <f>IF(AND(ISNUMBER(VALUE(LEFT(CUIPO_chip[[#This Row],[BPIN]],4))),LEN(CUIPO_chip[[#This Row],[BPIN]])&gt;7),"VALIDO","")</f>
        <v>VALIDO</v>
      </c>
    </row>
    <row r="163" spans="1:18" x14ac:dyDescent="0.3">
      <c r="A163">
        <v>202606</v>
      </c>
      <c r="B163" t="s">
        <v>1386</v>
      </c>
      <c r="C163" t="s">
        <v>1402</v>
      </c>
      <c r="D163" t="s">
        <v>2306</v>
      </c>
      <c r="E163" t="s">
        <v>2307</v>
      </c>
      <c r="F163" t="s">
        <v>1389</v>
      </c>
      <c r="G163" t="s">
        <v>1408</v>
      </c>
      <c r="H163" t="s">
        <v>1404</v>
      </c>
      <c r="I163" t="s">
        <v>1401</v>
      </c>
      <c r="J163" t="s">
        <v>1392</v>
      </c>
      <c r="K163" t="s">
        <v>1390</v>
      </c>
      <c r="L163" t="s">
        <v>1390</v>
      </c>
      <c r="M163" s="86">
        <v>971472400</v>
      </c>
      <c r="N163" s="86">
        <v>971472400</v>
      </c>
      <c r="O163" s="86">
        <v>971472400</v>
      </c>
      <c r="P163" t="s">
        <v>2340</v>
      </c>
      <c r="Q163" t="s">
        <v>2239</v>
      </c>
      <c r="R163" s="86" t="str">
        <f>IF(AND(ISNUMBER(VALUE(LEFT(CUIPO_chip[[#This Row],[BPIN]],4))),LEN(CUIPO_chip[[#This Row],[BPIN]])&gt;7),"VALIDO","")</f>
        <v>VALIDO</v>
      </c>
    </row>
    <row r="164" spans="1:18" x14ac:dyDescent="0.3">
      <c r="A164">
        <v>202606</v>
      </c>
      <c r="B164" t="s">
        <v>1386</v>
      </c>
      <c r="C164" t="s">
        <v>1402</v>
      </c>
      <c r="D164" t="s">
        <v>2306</v>
      </c>
      <c r="E164" t="s">
        <v>2307</v>
      </c>
      <c r="F164" t="s">
        <v>1389</v>
      </c>
      <c r="G164" t="s">
        <v>1426</v>
      </c>
      <c r="H164" t="s">
        <v>1404</v>
      </c>
      <c r="I164" t="s">
        <v>1401</v>
      </c>
      <c r="J164" t="s">
        <v>1392</v>
      </c>
      <c r="K164" t="s">
        <v>1390</v>
      </c>
      <c r="L164" t="s">
        <v>1390</v>
      </c>
      <c r="M164" s="86">
        <v>682673100</v>
      </c>
      <c r="N164" s="86">
        <v>682673100</v>
      </c>
      <c r="O164" s="86">
        <v>682673100</v>
      </c>
      <c r="P164" t="s">
        <v>2340</v>
      </c>
      <c r="Q164" t="s">
        <v>2239</v>
      </c>
      <c r="R164" s="86" t="str">
        <f>IF(AND(ISNUMBER(VALUE(LEFT(CUIPO_chip[[#This Row],[BPIN]],4))),LEN(CUIPO_chip[[#This Row],[BPIN]])&gt;7),"VALIDO","")</f>
        <v>VALIDO</v>
      </c>
    </row>
    <row r="165" spans="1:18" x14ac:dyDescent="0.3">
      <c r="A165">
        <v>202606</v>
      </c>
      <c r="B165" t="s">
        <v>1386</v>
      </c>
      <c r="C165" t="s">
        <v>1402</v>
      </c>
      <c r="D165" t="s">
        <v>2308</v>
      </c>
      <c r="E165" t="s">
        <v>2309</v>
      </c>
      <c r="F165" t="s">
        <v>1389</v>
      </c>
      <c r="G165" t="s">
        <v>1426</v>
      </c>
      <c r="H165" t="s">
        <v>1404</v>
      </c>
      <c r="I165" t="s">
        <v>1401</v>
      </c>
      <c r="J165" t="s">
        <v>1392</v>
      </c>
      <c r="K165" t="s">
        <v>1390</v>
      </c>
      <c r="L165" t="s">
        <v>1390</v>
      </c>
      <c r="M165" s="86">
        <v>77822000</v>
      </c>
      <c r="N165" s="86">
        <v>77822000</v>
      </c>
      <c r="O165" s="86">
        <v>65219500</v>
      </c>
      <c r="P165" t="s">
        <v>2340</v>
      </c>
      <c r="Q165" t="s">
        <v>2239</v>
      </c>
      <c r="R165" s="86" t="str">
        <f>IF(AND(ISNUMBER(VALUE(LEFT(CUIPO_chip[[#This Row],[BPIN]],4))),LEN(CUIPO_chip[[#This Row],[BPIN]])&gt;7),"VALIDO","")</f>
        <v>VALIDO</v>
      </c>
    </row>
    <row r="166" spans="1:18" x14ac:dyDescent="0.3">
      <c r="A166">
        <v>202606</v>
      </c>
      <c r="B166" t="s">
        <v>1386</v>
      </c>
      <c r="C166" t="s">
        <v>1402</v>
      </c>
      <c r="D166" t="s">
        <v>2310</v>
      </c>
      <c r="E166" t="s">
        <v>2311</v>
      </c>
      <c r="F166" t="s">
        <v>1389</v>
      </c>
      <c r="G166" t="s">
        <v>1403</v>
      </c>
      <c r="H166" t="s">
        <v>1404</v>
      </c>
      <c r="I166" t="s">
        <v>1401</v>
      </c>
      <c r="J166" t="s">
        <v>1392</v>
      </c>
      <c r="K166" t="s">
        <v>1390</v>
      </c>
      <c r="L166" t="s">
        <v>1409</v>
      </c>
      <c r="M166" s="86">
        <v>7453138700</v>
      </c>
      <c r="N166" s="86">
        <v>7453138700</v>
      </c>
      <c r="O166" s="86">
        <v>5952460600</v>
      </c>
      <c r="P166" t="s">
        <v>2340</v>
      </c>
      <c r="Q166" t="s">
        <v>2239</v>
      </c>
      <c r="R166" s="86" t="str">
        <f>IF(AND(ISNUMBER(VALUE(LEFT(CUIPO_chip[[#This Row],[BPIN]],4))),LEN(CUIPO_chip[[#This Row],[BPIN]])&gt;7),"VALIDO","")</f>
        <v>VALIDO</v>
      </c>
    </row>
    <row r="167" spans="1:18" x14ac:dyDescent="0.3">
      <c r="A167">
        <v>202606</v>
      </c>
      <c r="B167" t="s">
        <v>1386</v>
      </c>
      <c r="C167" t="s">
        <v>1402</v>
      </c>
      <c r="D167" t="s">
        <v>2310</v>
      </c>
      <c r="E167" t="s">
        <v>2311</v>
      </c>
      <c r="F167" t="s">
        <v>1389</v>
      </c>
      <c r="G167" t="s">
        <v>1408</v>
      </c>
      <c r="H167" t="s">
        <v>1404</v>
      </c>
      <c r="I167" t="s">
        <v>1401</v>
      </c>
      <c r="J167" t="s">
        <v>1392</v>
      </c>
      <c r="K167" t="s">
        <v>1390</v>
      </c>
      <c r="L167" t="s">
        <v>1409</v>
      </c>
      <c r="M167" s="86">
        <v>728649500</v>
      </c>
      <c r="N167" s="86">
        <v>728649500</v>
      </c>
      <c r="O167" s="86">
        <v>728649500</v>
      </c>
      <c r="P167" t="s">
        <v>2340</v>
      </c>
      <c r="Q167" t="s">
        <v>2239</v>
      </c>
      <c r="R167" s="86" t="str">
        <f>IF(AND(ISNUMBER(VALUE(LEFT(CUIPO_chip[[#This Row],[BPIN]],4))),LEN(CUIPO_chip[[#This Row],[BPIN]])&gt;7),"VALIDO","")</f>
        <v>VALIDO</v>
      </c>
    </row>
    <row r="168" spans="1:18" x14ac:dyDescent="0.3">
      <c r="A168">
        <v>202606</v>
      </c>
      <c r="B168" t="s">
        <v>1386</v>
      </c>
      <c r="C168" t="s">
        <v>1402</v>
      </c>
      <c r="D168" t="s">
        <v>2310</v>
      </c>
      <c r="E168" t="s">
        <v>2311</v>
      </c>
      <c r="F168" t="s">
        <v>1389</v>
      </c>
      <c r="G168" t="s">
        <v>1426</v>
      </c>
      <c r="H168" t="s">
        <v>1404</v>
      </c>
      <c r="I168" t="s">
        <v>1401</v>
      </c>
      <c r="J168" t="s">
        <v>1392</v>
      </c>
      <c r="K168" t="s">
        <v>1390</v>
      </c>
      <c r="L168" t="s">
        <v>1409</v>
      </c>
      <c r="M168" s="86">
        <v>512043600</v>
      </c>
      <c r="N168" s="86">
        <v>512043600</v>
      </c>
      <c r="O168" s="86">
        <v>512043600</v>
      </c>
      <c r="P168" t="s">
        <v>2340</v>
      </c>
      <c r="Q168" t="s">
        <v>2239</v>
      </c>
      <c r="R168" s="86" t="str">
        <f>IF(AND(ISNUMBER(VALUE(LEFT(CUIPO_chip[[#This Row],[BPIN]],4))),LEN(CUIPO_chip[[#This Row],[BPIN]])&gt;7),"VALIDO","")</f>
        <v>VALIDO</v>
      </c>
    </row>
    <row r="169" spans="1:18" x14ac:dyDescent="0.3">
      <c r="A169">
        <v>202606</v>
      </c>
      <c r="B169" t="s">
        <v>1386</v>
      </c>
      <c r="C169" t="s">
        <v>1402</v>
      </c>
      <c r="D169" t="s">
        <v>2312</v>
      </c>
      <c r="E169" t="s">
        <v>2313</v>
      </c>
      <c r="F169" t="s">
        <v>1389</v>
      </c>
      <c r="G169" t="s">
        <v>1403</v>
      </c>
      <c r="H169" t="s">
        <v>1404</v>
      </c>
      <c r="I169" t="s">
        <v>1401</v>
      </c>
      <c r="J169" t="s">
        <v>1392</v>
      </c>
      <c r="K169" t="s">
        <v>1390</v>
      </c>
      <c r="L169" t="s">
        <v>1459</v>
      </c>
      <c r="M169" s="86">
        <v>1244325700</v>
      </c>
      <c r="N169" s="86">
        <v>1244325700</v>
      </c>
      <c r="O169" s="86">
        <v>993593000</v>
      </c>
      <c r="P169" t="s">
        <v>2340</v>
      </c>
      <c r="Q169" t="s">
        <v>2239</v>
      </c>
      <c r="R169" s="86" t="str">
        <f>IF(AND(ISNUMBER(VALUE(LEFT(CUIPO_chip[[#This Row],[BPIN]],4))),LEN(CUIPO_chip[[#This Row],[BPIN]])&gt;7),"VALIDO","")</f>
        <v>VALIDO</v>
      </c>
    </row>
    <row r="170" spans="1:18" x14ac:dyDescent="0.3">
      <c r="A170">
        <v>202606</v>
      </c>
      <c r="B170" t="s">
        <v>1386</v>
      </c>
      <c r="C170" t="s">
        <v>1402</v>
      </c>
      <c r="D170" t="s">
        <v>2312</v>
      </c>
      <c r="E170" t="s">
        <v>2313</v>
      </c>
      <c r="F170" t="s">
        <v>1389</v>
      </c>
      <c r="G170" t="s">
        <v>1408</v>
      </c>
      <c r="H170" t="s">
        <v>1404</v>
      </c>
      <c r="I170" t="s">
        <v>1401</v>
      </c>
      <c r="J170" t="s">
        <v>1392</v>
      </c>
      <c r="K170" t="s">
        <v>1390</v>
      </c>
      <c r="L170" t="s">
        <v>1459</v>
      </c>
      <c r="M170" s="86">
        <v>121587300</v>
      </c>
      <c r="N170" s="86">
        <v>121587300</v>
      </c>
      <c r="O170" s="86">
        <v>121587300</v>
      </c>
      <c r="P170" t="s">
        <v>2340</v>
      </c>
      <c r="Q170" t="s">
        <v>2239</v>
      </c>
      <c r="R170" s="86" t="str">
        <f>IF(AND(ISNUMBER(VALUE(LEFT(CUIPO_chip[[#This Row],[BPIN]],4))),LEN(CUIPO_chip[[#This Row],[BPIN]])&gt;7),"VALIDO","")</f>
        <v>VALIDO</v>
      </c>
    </row>
    <row r="171" spans="1:18" x14ac:dyDescent="0.3">
      <c r="A171">
        <v>202606</v>
      </c>
      <c r="B171" t="s">
        <v>1386</v>
      </c>
      <c r="C171" t="s">
        <v>1402</v>
      </c>
      <c r="D171" t="s">
        <v>2312</v>
      </c>
      <c r="E171" t="s">
        <v>2313</v>
      </c>
      <c r="F171" t="s">
        <v>1389</v>
      </c>
      <c r="G171" t="s">
        <v>1426</v>
      </c>
      <c r="H171" t="s">
        <v>1404</v>
      </c>
      <c r="I171" t="s">
        <v>1401</v>
      </c>
      <c r="J171" t="s">
        <v>1392</v>
      </c>
      <c r="K171" t="s">
        <v>1390</v>
      </c>
      <c r="L171" t="s">
        <v>1459</v>
      </c>
      <c r="M171" s="86">
        <v>85508800</v>
      </c>
      <c r="N171" s="86">
        <v>85508800</v>
      </c>
      <c r="O171" s="86">
        <v>85508800</v>
      </c>
      <c r="P171" t="s">
        <v>2340</v>
      </c>
      <c r="Q171" t="s">
        <v>2239</v>
      </c>
      <c r="R171" s="86" t="str">
        <f>IF(AND(ISNUMBER(VALUE(LEFT(CUIPO_chip[[#This Row],[BPIN]],4))),LEN(CUIPO_chip[[#This Row],[BPIN]])&gt;7),"VALIDO","")</f>
        <v>VALIDO</v>
      </c>
    </row>
    <row r="172" spans="1:18" x14ac:dyDescent="0.3">
      <c r="A172">
        <v>202606</v>
      </c>
      <c r="B172" t="s">
        <v>1386</v>
      </c>
      <c r="C172" t="s">
        <v>1402</v>
      </c>
      <c r="D172" t="s">
        <v>2314</v>
      </c>
      <c r="E172" t="s">
        <v>2315</v>
      </c>
      <c r="F172" t="s">
        <v>1389</v>
      </c>
      <c r="G172" t="s">
        <v>1426</v>
      </c>
      <c r="H172" t="s">
        <v>1404</v>
      </c>
      <c r="I172" t="s">
        <v>1401</v>
      </c>
      <c r="J172" t="s">
        <v>1392</v>
      </c>
      <c r="K172" t="s">
        <v>1390</v>
      </c>
      <c r="L172" t="s">
        <v>1495</v>
      </c>
      <c r="M172" s="86">
        <v>85508800</v>
      </c>
      <c r="N172" s="86">
        <v>85508800</v>
      </c>
      <c r="O172" s="86">
        <v>85508800</v>
      </c>
      <c r="P172" t="s">
        <v>2340</v>
      </c>
      <c r="Q172" t="s">
        <v>2239</v>
      </c>
      <c r="R172" s="86" t="str">
        <f>IF(AND(ISNUMBER(VALUE(LEFT(CUIPO_chip[[#This Row],[BPIN]],4))),LEN(CUIPO_chip[[#This Row],[BPIN]])&gt;7),"VALIDO","")</f>
        <v>VALIDO</v>
      </c>
    </row>
    <row r="173" spans="1:18" x14ac:dyDescent="0.3">
      <c r="A173">
        <v>202606</v>
      </c>
      <c r="B173" t="s">
        <v>1386</v>
      </c>
      <c r="C173" t="s">
        <v>1402</v>
      </c>
      <c r="D173" t="s">
        <v>2314</v>
      </c>
      <c r="E173" t="s">
        <v>2315</v>
      </c>
      <c r="F173" t="s">
        <v>1389</v>
      </c>
      <c r="G173" t="s">
        <v>1403</v>
      </c>
      <c r="H173" t="s">
        <v>1404</v>
      </c>
      <c r="I173" t="s">
        <v>1401</v>
      </c>
      <c r="J173" t="s">
        <v>1392</v>
      </c>
      <c r="K173" t="s">
        <v>1390</v>
      </c>
      <c r="L173" t="s">
        <v>1495</v>
      </c>
      <c r="M173" s="86">
        <v>1244325700</v>
      </c>
      <c r="N173" s="86">
        <v>1244325700</v>
      </c>
      <c r="O173" s="86">
        <v>993593000</v>
      </c>
      <c r="P173" t="s">
        <v>2340</v>
      </c>
      <c r="Q173" t="s">
        <v>2239</v>
      </c>
      <c r="R173" s="86" t="str">
        <f>IF(AND(ISNUMBER(VALUE(LEFT(CUIPO_chip[[#This Row],[BPIN]],4))),LEN(CUIPO_chip[[#This Row],[BPIN]])&gt;7),"VALIDO","")</f>
        <v>VALIDO</v>
      </c>
    </row>
    <row r="174" spans="1:18" x14ac:dyDescent="0.3">
      <c r="A174">
        <v>202606</v>
      </c>
      <c r="B174" t="s">
        <v>1386</v>
      </c>
      <c r="C174" t="s">
        <v>1402</v>
      </c>
      <c r="D174" t="s">
        <v>2314</v>
      </c>
      <c r="E174" t="s">
        <v>2315</v>
      </c>
      <c r="F174" t="s">
        <v>1389</v>
      </c>
      <c r="G174" t="s">
        <v>1408</v>
      </c>
      <c r="H174" t="s">
        <v>1404</v>
      </c>
      <c r="I174" t="s">
        <v>1401</v>
      </c>
      <c r="J174" t="s">
        <v>1392</v>
      </c>
      <c r="K174" t="s">
        <v>1390</v>
      </c>
      <c r="L174" t="s">
        <v>1495</v>
      </c>
      <c r="M174" s="86">
        <v>121587300</v>
      </c>
      <c r="N174" s="86">
        <v>121587300</v>
      </c>
      <c r="O174" s="86">
        <v>121587300</v>
      </c>
      <c r="P174" t="s">
        <v>2340</v>
      </c>
      <c r="Q174" t="s">
        <v>2239</v>
      </c>
      <c r="R174" s="86" t="str">
        <f>IF(AND(ISNUMBER(VALUE(LEFT(CUIPO_chip[[#This Row],[BPIN]],4))),LEN(CUIPO_chip[[#This Row],[BPIN]])&gt;7),"VALIDO","")</f>
        <v>VALIDO</v>
      </c>
    </row>
    <row r="175" spans="1:18" x14ac:dyDescent="0.3">
      <c r="A175">
        <v>202606</v>
      </c>
      <c r="B175" t="s">
        <v>1386</v>
      </c>
      <c r="C175" t="s">
        <v>1402</v>
      </c>
      <c r="D175" t="s">
        <v>2316</v>
      </c>
      <c r="E175" t="s">
        <v>2317</v>
      </c>
      <c r="F175" t="s">
        <v>1389</v>
      </c>
      <c r="G175" t="s">
        <v>1408</v>
      </c>
      <c r="H175" t="s">
        <v>1404</v>
      </c>
      <c r="I175" t="s">
        <v>1401</v>
      </c>
      <c r="J175" t="s">
        <v>1392</v>
      </c>
      <c r="K175" t="s">
        <v>1390</v>
      </c>
      <c r="L175" t="s">
        <v>1422</v>
      </c>
      <c r="M175" s="86">
        <v>243011400</v>
      </c>
      <c r="N175" s="86">
        <v>243011400</v>
      </c>
      <c r="O175" s="86">
        <v>243011400</v>
      </c>
      <c r="P175" t="s">
        <v>2340</v>
      </c>
      <c r="Q175" t="s">
        <v>2239</v>
      </c>
      <c r="R175" s="86" t="str">
        <f>IF(AND(ISNUMBER(VALUE(LEFT(CUIPO_chip[[#This Row],[BPIN]],4))),LEN(CUIPO_chip[[#This Row],[BPIN]])&gt;7),"VALIDO","")</f>
        <v>VALIDO</v>
      </c>
    </row>
    <row r="176" spans="1:18" x14ac:dyDescent="0.3">
      <c r="A176">
        <v>202606</v>
      </c>
      <c r="B176" t="s">
        <v>1386</v>
      </c>
      <c r="C176" t="s">
        <v>1402</v>
      </c>
      <c r="D176" t="s">
        <v>2316</v>
      </c>
      <c r="E176" t="s">
        <v>2317</v>
      </c>
      <c r="F176" t="s">
        <v>1389</v>
      </c>
      <c r="G176" t="s">
        <v>1403</v>
      </c>
      <c r="H176" t="s">
        <v>1404</v>
      </c>
      <c r="I176" t="s">
        <v>1401</v>
      </c>
      <c r="J176" t="s">
        <v>1392</v>
      </c>
      <c r="K176" t="s">
        <v>1390</v>
      </c>
      <c r="L176" t="s">
        <v>1422</v>
      </c>
      <c r="M176" s="86">
        <v>2485729100</v>
      </c>
      <c r="N176" s="86">
        <v>2485729100</v>
      </c>
      <c r="O176" s="86">
        <v>1985052800</v>
      </c>
      <c r="P176" t="s">
        <v>2340</v>
      </c>
      <c r="Q176" t="s">
        <v>2239</v>
      </c>
      <c r="R176" s="86" t="str">
        <f>IF(AND(ISNUMBER(VALUE(LEFT(CUIPO_chip[[#This Row],[BPIN]],4))),LEN(CUIPO_chip[[#This Row],[BPIN]])&gt;7),"VALIDO","")</f>
        <v>VALIDO</v>
      </c>
    </row>
    <row r="177" spans="1:18" x14ac:dyDescent="0.3">
      <c r="A177">
        <v>202606</v>
      </c>
      <c r="B177" t="s">
        <v>1386</v>
      </c>
      <c r="C177" t="s">
        <v>1402</v>
      </c>
      <c r="D177" t="s">
        <v>2316</v>
      </c>
      <c r="E177" t="s">
        <v>2317</v>
      </c>
      <c r="F177" t="s">
        <v>1389</v>
      </c>
      <c r="G177" t="s">
        <v>1426</v>
      </c>
      <c r="H177" t="s">
        <v>1404</v>
      </c>
      <c r="I177" t="s">
        <v>1401</v>
      </c>
      <c r="J177" t="s">
        <v>1392</v>
      </c>
      <c r="K177" t="s">
        <v>1390</v>
      </c>
      <c r="L177" t="s">
        <v>1422</v>
      </c>
      <c r="M177" s="86">
        <v>170805200</v>
      </c>
      <c r="N177" s="86">
        <v>170805200</v>
      </c>
      <c r="O177" s="86">
        <v>170805200</v>
      </c>
      <c r="P177" t="s">
        <v>2340</v>
      </c>
      <c r="Q177" t="s">
        <v>2239</v>
      </c>
      <c r="R177" s="86" t="str">
        <f>IF(AND(ISNUMBER(VALUE(LEFT(CUIPO_chip[[#This Row],[BPIN]],4))),LEN(CUIPO_chip[[#This Row],[BPIN]])&gt;7),"VALIDO","")</f>
        <v>VALIDO</v>
      </c>
    </row>
    <row r="178" spans="1:18" x14ac:dyDescent="0.3">
      <c r="A178">
        <v>202606</v>
      </c>
      <c r="B178" t="s">
        <v>1386</v>
      </c>
      <c r="C178" t="s">
        <v>1402</v>
      </c>
      <c r="D178" t="s">
        <v>2359</v>
      </c>
      <c r="E178" t="s">
        <v>2360</v>
      </c>
      <c r="F178" t="s">
        <v>1389</v>
      </c>
      <c r="G178" t="s">
        <v>1426</v>
      </c>
      <c r="H178" t="s">
        <v>1404</v>
      </c>
      <c r="I178" t="s">
        <v>1401</v>
      </c>
      <c r="J178" t="s">
        <v>1392</v>
      </c>
      <c r="K178" t="s">
        <v>1390</v>
      </c>
      <c r="L178" t="s">
        <v>1390</v>
      </c>
      <c r="M178" s="86">
        <v>131758987</v>
      </c>
      <c r="N178" s="86">
        <v>131758987</v>
      </c>
      <c r="O178" s="86">
        <v>108550182</v>
      </c>
      <c r="P178" t="s">
        <v>2340</v>
      </c>
      <c r="Q178" t="s">
        <v>2239</v>
      </c>
      <c r="R178" s="86" t="str">
        <f>IF(AND(ISNUMBER(VALUE(LEFT(CUIPO_chip[[#This Row],[BPIN]],4))),LEN(CUIPO_chip[[#This Row],[BPIN]])&gt;7),"VALIDO","")</f>
        <v>VALIDO</v>
      </c>
    </row>
    <row r="179" spans="1:18" x14ac:dyDescent="0.3">
      <c r="A179">
        <v>202606</v>
      </c>
      <c r="B179" t="s">
        <v>1386</v>
      </c>
      <c r="C179" t="s">
        <v>1402</v>
      </c>
      <c r="D179" t="s">
        <v>2361</v>
      </c>
      <c r="E179" t="s">
        <v>2362</v>
      </c>
      <c r="F179" t="s">
        <v>1389</v>
      </c>
      <c r="G179" t="s">
        <v>1426</v>
      </c>
      <c r="H179" t="s">
        <v>1404</v>
      </c>
      <c r="I179" t="s">
        <v>1401</v>
      </c>
      <c r="J179" t="s">
        <v>1392</v>
      </c>
      <c r="K179" t="s">
        <v>1390</v>
      </c>
      <c r="L179" t="s">
        <v>1390</v>
      </c>
      <c r="M179" s="86">
        <v>299814503</v>
      </c>
      <c r="N179" s="86">
        <v>299814503</v>
      </c>
      <c r="O179" s="86">
        <v>299814503</v>
      </c>
      <c r="P179" t="s">
        <v>2340</v>
      </c>
      <c r="Q179" t="s">
        <v>2239</v>
      </c>
      <c r="R179" s="86" t="str">
        <f>IF(AND(ISNUMBER(VALUE(LEFT(CUIPO_chip[[#This Row],[BPIN]],4))),LEN(CUIPO_chip[[#This Row],[BPIN]])&gt;7),"VALIDO","")</f>
        <v>VALIDO</v>
      </c>
    </row>
    <row r="180" spans="1:18" x14ac:dyDescent="0.3">
      <c r="A180">
        <v>202606</v>
      </c>
      <c r="B180" t="s">
        <v>1386</v>
      </c>
      <c r="C180" t="s">
        <v>1402</v>
      </c>
      <c r="D180" t="s">
        <v>2363</v>
      </c>
      <c r="E180" t="s">
        <v>2364</v>
      </c>
      <c r="F180" t="s">
        <v>1389</v>
      </c>
      <c r="G180" t="s">
        <v>1403</v>
      </c>
      <c r="H180" t="s">
        <v>1404</v>
      </c>
      <c r="I180" t="s">
        <v>1401</v>
      </c>
      <c r="J180" t="s">
        <v>1392</v>
      </c>
      <c r="K180" t="s">
        <v>1390</v>
      </c>
      <c r="L180" t="s">
        <v>1390</v>
      </c>
      <c r="M180" s="86">
        <v>192121838</v>
      </c>
      <c r="N180" s="86">
        <v>192121838</v>
      </c>
      <c r="O180" s="86">
        <v>127647442</v>
      </c>
      <c r="P180" t="s">
        <v>2340</v>
      </c>
      <c r="Q180" t="s">
        <v>2239</v>
      </c>
      <c r="R180" s="86" t="str">
        <f>IF(AND(ISNUMBER(VALUE(LEFT(CUIPO_chip[[#This Row],[BPIN]],4))),LEN(CUIPO_chip[[#This Row],[BPIN]])&gt;7),"VALIDO","")</f>
        <v>VALIDO</v>
      </c>
    </row>
    <row r="181" spans="1:18" x14ac:dyDescent="0.3">
      <c r="A181">
        <v>202606</v>
      </c>
      <c r="B181" t="s">
        <v>1386</v>
      </c>
      <c r="C181" t="s">
        <v>1402</v>
      </c>
      <c r="D181" t="s">
        <v>2363</v>
      </c>
      <c r="E181" t="s">
        <v>2364</v>
      </c>
      <c r="F181" t="s">
        <v>1389</v>
      </c>
      <c r="G181" t="s">
        <v>1408</v>
      </c>
      <c r="H181" t="s">
        <v>1404</v>
      </c>
      <c r="I181" t="s">
        <v>1401</v>
      </c>
      <c r="J181" t="s">
        <v>1392</v>
      </c>
      <c r="K181" t="s">
        <v>1390</v>
      </c>
      <c r="L181" t="s">
        <v>1390</v>
      </c>
      <c r="M181" s="86">
        <v>23369899</v>
      </c>
      <c r="N181" s="86">
        <v>23369899</v>
      </c>
      <c r="O181" s="86">
        <v>23369899</v>
      </c>
      <c r="P181" t="s">
        <v>2340</v>
      </c>
      <c r="Q181" t="s">
        <v>2239</v>
      </c>
      <c r="R181" s="86" t="str">
        <f>IF(AND(ISNUMBER(VALUE(LEFT(CUIPO_chip[[#This Row],[BPIN]],4))),LEN(CUIPO_chip[[#This Row],[BPIN]])&gt;7),"VALIDO","")</f>
        <v>VALIDO</v>
      </c>
    </row>
    <row r="182" spans="1:18" x14ac:dyDescent="0.3">
      <c r="A182">
        <v>202606</v>
      </c>
      <c r="B182" t="s">
        <v>1386</v>
      </c>
      <c r="C182" t="s">
        <v>1402</v>
      </c>
      <c r="D182" t="s">
        <v>2365</v>
      </c>
      <c r="E182" t="s">
        <v>2366</v>
      </c>
      <c r="F182" t="s">
        <v>1389</v>
      </c>
      <c r="G182" t="s">
        <v>1403</v>
      </c>
      <c r="H182" t="s">
        <v>1404</v>
      </c>
      <c r="I182" t="s">
        <v>1401</v>
      </c>
      <c r="J182" t="s">
        <v>1392</v>
      </c>
      <c r="K182" t="s">
        <v>1390</v>
      </c>
      <c r="L182" t="s">
        <v>1390</v>
      </c>
      <c r="M182" s="86">
        <v>15333338751</v>
      </c>
      <c r="N182" s="86">
        <v>15333338751</v>
      </c>
      <c r="O182" s="86">
        <v>10453057340</v>
      </c>
      <c r="P182" t="s">
        <v>2340</v>
      </c>
      <c r="Q182" t="s">
        <v>2239</v>
      </c>
      <c r="R182" s="86" t="str">
        <f>IF(AND(ISNUMBER(VALUE(LEFT(CUIPO_chip[[#This Row],[BPIN]],4))),LEN(CUIPO_chip[[#This Row],[BPIN]])&gt;7),"VALIDO","")</f>
        <v>VALIDO</v>
      </c>
    </row>
    <row r="183" spans="1:18" x14ac:dyDescent="0.3">
      <c r="A183">
        <v>202606</v>
      </c>
      <c r="B183" t="s">
        <v>1386</v>
      </c>
      <c r="C183" t="s">
        <v>1402</v>
      </c>
      <c r="D183" t="s">
        <v>2365</v>
      </c>
      <c r="E183" t="s">
        <v>2366</v>
      </c>
      <c r="F183" t="s">
        <v>1389</v>
      </c>
      <c r="G183" t="s">
        <v>1408</v>
      </c>
      <c r="H183" t="s">
        <v>1404</v>
      </c>
      <c r="I183" t="s">
        <v>1401</v>
      </c>
      <c r="J183" t="s">
        <v>1392</v>
      </c>
      <c r="K183" t="s">
        <v>1390</v>
      </c>
      <c r="L183" t="s">
        <v>1390</v>
      </c>
      <c r="M183" s="86">
        <v>1340145758</v>
      </c>
      <c r="N183" s="86">
        <v>1340145758</v>
      </c>
      <c r="O183" s="86">
        <v>1340145758</v>
      </c>
      <c r="P183" t="s">
        <v>2340</v>
      </c>
      <c r="Q183" t="s">
        <v>2239</v>
      </c>
      <c r="R183" s="86" t="str">
        <f>IF(AND(ISNUMBER(VALUE(LEFT(CUIPO_chip[[#This Row],[BPIN]],4))),LEN(CUIPO_chip[[#This Row],[BPIN]])&gt;7),"VALIDO","")</f>
        <v>VALIDO</v>
      </c>
    </row>
    <row r="184" spans="1:18" x14ac:dyDescent="0.3">
      <c r="A184">
        <v>202606</v>
      </c>
      <c r="B184" t="s">
        <v>1386</v>
      </c>
      <c r="C184" t="s">
        <v>1402</v>
      </c>
      <c r="D184" t="s">
        <v>2367</v>
      </c>
      <c r="E184" t="s">
        <v>2368</v>
      </c>
      <c r="F184" t="s">
        <v>1389</v>
      </c>
      <c r="G184" t="s">
        <v>1403</v>
      </c>
      <c r="H184" t="s">
        <v>1404</v>
      </c>
      <c r="I184" t="s">
        <v>1401</v>
      </c>
      <c r="J184" t="s">
        <v>1392</v>
      </c>
      <c r="K184" t="s">
        <v>1390</v>
      </c>
      <c r="L184" t="s">
        <v>1390</v>
      </c>
      <c r="M184" s="86">
        <v>3081528293</v>
      </c>
      <c r="N184" s="86">
        <v>3081528293</v>
      </c>
      <c r="O184" s="86">
        <v>213411098</v>
      </c>
      <c r="P184" t="s">
        <v>2340</v>
      </c>
      <c r="Q184" t="s">
        <v>2239</v>
      </c>
      <c r="R184" s="86" t="str">
        <f>IF(AND(ISNUMBER(VALUE(LEFT(CUIPO_chip[[#This Row],[BPIN]],4))),LEN(CUIPO_chip[[#This Row],[BPIN]])&gt;7),"VALIDO","")</f>
        <v>VALIDO</v>
      </c>
    </row>
    <row r="185" spans="1:18" x14ac:dyDescent="0.3">
      <c r="A185">
        <v>202606</v>
      </c>
      <c r="B185" t="s">
        <v>1386</v>
      </c>
      <c r="C185" t="s">
        <v>1402</v>
      </c>
      <c r="D185" t="s">
        <v>2367</v>
      </c>
      <c r="E185" t="s">
        <v>2368</v>
      </c>
      <c r="F185" t="s">
        <v>1389</v>
      </c>
      <c r="G185" t="s">
        <v>1408</v>
      </c>
      <c r="H185" t="s">
        <v>1404</v>
      </c>
      <c r="I185" t="s">
        <v>1401</v>
      </c>
      <c r="J185" t="s">
        <v>1392</v>
      </c>
      <c r="K185" t="s">
        <v>1390</v>
      </c>
      <c r="L185" t="s">
        <v>1390</v>
      </c>
      <c r="M185" s="86">
        <v>359665290</v>
      </c>
      <c r="N185" s="86">
        <v>359665290</v>
      </c>
      <c r="O185" s="86">
        <v>359665290</v>
      </c>
      <c r="P185" t="s">
        <v>2340</v>
      </c>
      <c r="Q185" t="s">
        <v>2239</v>
      </c>
      <c r="R185" s="86" t="str">
        <f>IF(AND(ISNUMBER(VALUE(LEFT(CUIPO_chip[[#This Row],[BPIN]],4))),LEN(CUIPO_chip[[#This Row],[BPIN]])&gt;7),"VALIDO","")</f>
        <v>VALIDO</v>
      </c>
    </row>
    <row r="186" spans="1:18" x14ac:dyDescent="0.3">
      <c r="A186">
        <v>202606</v>
      </c>
      <c r="B186" t="s">
        <v>1386</v>
      </c>
      <c r="C186" t="s">
        <v>1402</v>
      </c>
      <c r="D186" t="s">
        <v>2258</v>
      </c>
      <c r="E186" t="s">
        <v>2259</v>
      </c>
      <c r="F186" t="s">
        <v>1389</v>
      </c>
      <c r="G186" t="s">
        <v>1531</v>
      </c>
      <c r="H186" t="s">
        <v>1404</v>
      </c>
      <c r="I186" t="s">
        <v>1681</v>
      </c>
      <c r="J186" t="s">
        <v>1392</v>
      </c>
      <c r="K186" t="s">
        <v>1390</v>
      </c>
      <c r="L186" t="s">
        <v>1390</v>
      </c>
      <c r="M186" s="86">
        <v>356000000</v>
      </c>
      <c r="N186" s="86">
        <v>106800000</v>
      </c>
      <c r="O186" s="86">
        <v>106800000</v>
      </c>
      <c r="P186" t="s">
        <v>2340</v>
      </c>
      <c r="Q186" t="s">
        <v>2239</v>
      </c>
      <c r="R186" s="86" t="str">
        <f>IF(AND(ISNUMBER(VALUE(LEFT(CUIPO_chip[[#This Row],[BPIN]],4))),LEN(CUIPO_chip[[#This Row],[BPIN]])&gt;7),"VALIDO","")</f>
        <v>VALIDO</v>
      </c>
    </row>
    <row r="187" spans="1:18" x14ac:dyDescent="0.3">
      <c r="A187">
        <v>202606</v>
      </c>
      <c r="B187" t="s">
        <v>1386</v>
      </c>
      <c r="C187" t="s">
        <v>1402</v>
      </c>
      <c r="D187" t="s">
        <v>2321</v>
      </c>
      <c r="E187" t="s">
        <v>2322</v>
      </c>
      <c r="F187" t="s">
        <v>1430</v>
      </c>
      <c r="G187" t="s">
        <v>1654</v>
      </c>
      <c r="H187" t="s">
        <v>1391</v>
      </c>
      <c r="I187" t="s">
        <v>1652</v>
      </c>
      <c r="J187" t="s">
        <v>1392</v>
      </c>
      <c r="K187" t="s">
        <v>1390</v>
      </c>
      <c r="L187" t="s">
        <v>1390</v>
      </c>
      <c r="M187" s="86">
        <v>113458859</v>
      </c>
      <c r="N187" s="86">
        <v>42613656</v>
      </c>
      <c r="O187" s="86">
        <v>42613656</v>
      </c>
      <c r="P187" t="s">
        <v>2369</v>
      </c>
      <c r="Q187" t="s">
        <v>1653</v>
      </c>
      <c r="R187" s="86" t="str">
        <f>IF(AND(ISNUMBER(VALUE(LEFT(CUIPO_chip[[#This Row],[BPIN]],4))),LEN(CUIPO_chip[[#This Row],[BPIN]])&gt;7),"VALIDO","")</f>
        <v>VALIDO</v>
      </c>
    </row>
    <row r="188" spans="1:18" x14ac:dyDescent="0.3">
      <c r="A188">
        <v>202606</v>
      </c>
      <c r="B188" t="s">
        <v>1386</v>
      </c>
      <c r="C188" t="s">
        <v>1402</v>
      </c>
      <c r="D188" t="s">
        <v>2321</v>
      </c>
      <c r="E188" t="s">
        <v>2322</v>
      </c>
      <c r="F188" t="s">
        <v>1577</v>
      </c>
      <c r="G188" t="s">
        <v>1431</v>
      </c>
      <c r="H188" t="s">
        <v>1578</v>
      </c>
      <c r="I188" t="s">
        <v>1436</v>
      </c>
      <c r="J188" t="s">
        <v>1392</v>
      </c>
      <c r="K188" t="s">
        <v>1390</v>
      </c>
      <c r="L188" t="s">
        <v>1390</v>
      </c>
      <c r="M188" s="86">
        <v>28254863712</v>
      </c>
      <c r="N188" s="86">
        <v>12134532624</v>
      </c>
      <c r="O188" s="86">
        <v>12134532624</v>
      </c>
      <c r="P188" t="s">
        <v>2370</v>
      </c>
      <c r="Q188" t="s">
        <v>2239</v>
      </c>
      <c r="R188" s="86" t="str">
        <f>IF(AND(ISNUMBER(VALUE(LEFT(CUIPO_chip[[#This Row],[BPIN]],4))),LEN(CUIPO_chip[[#This Row],[BPIN]])&gt;7),"VALIDO","")</f>
        <v>VALIDO</v>
      </c>
    </row>
    <row r="189" spans="1:18" x14ac:dyDescent="0.3">
      <c r="A189">
        <v>202606</v>
      </c>
      <c r="B189" t="s">
        <v>1386</v>
      </c>
      <c r="C189" t="s">
        <v>1402</v>
      </c>
      <c r="D189" t="s">
        <v>2321</v>
      </c>
      <c r="E189" t="s">
        <v>2322</v>
      </c>
      <c r="F189" t="s">
        <v>1430</v>
      </c>
      <c r="G189" t="s">
        <v>1431</v>
      </c>
      <c r="H189" t="s">
        <v>1391</v>
      </c>
      <c r="I189" t="s">
        <v>1436</v>
      </c>
      <c r="J189" t="s">
        <v>1392</v>
      </c>
      <c r="K189" t="s">
        <v>1390</v>
      </c>
      <c r="L189" t="s">
        <v>1390</v>
      </c>
      <c r="M189" s="86">
        <v>386363813</v>
      </c>
      <c r="N189" s="86">
        <v>229048400</v>
      </c>
      <c r="O189" s="86">
        <v>213068279</v>
      </c>
      <c r="P189" t="s">
        <v>2370</v>
      </c>
      <c r="Q189" t="s">
        <v>2239</v>
      </c>
      <c r="R189" s="86" t="str">
        <f>IF(AND(ISNUMBER(VALUE(LEFT(CUIPO_chip[[#This Row],[BPIN]],4))),LEN(CUIPO_chip[[#This Row],[BPIN]])&gt;7),"VALIDO","")</f>
        <v>VALIDO</v>
      </c>
    </row>
    <row r="190" spans="1:18" x14ac:dyDescent="0.3">
      <c r="A190">
        <v>202606</v>
      </c>
      <c r="B190" t="s">
        <v>1386</v>
      </c>
      <c r="C190" t="s">
        <v>1402</v>
      </c>
      <c r="D190" t="s">
        <v>2321</v>
      </c>
      <c r="E190" t="s">
        <v>2322</v>
      </c>
      <c r="F190" t="s">
        <v>1530</v>
      </c>
      <c r="G190" t="s">
        <v>1431</v>
      </c>
      <c r="H190" t="s">
        <v>1578</v>
      </c>
      <c r="I190" t="s">
        <v>1652</v>
      </c>
      <c r="J190" t="s">
        <v>1392</v>
      </c>
      <c r="K190" t="s">
        <v>1390</v>
      </c>
      <c r="L190" t="s">
        <v>1390</v>
      </c>
      <c r="M190" s="86">
        <v>1092786698</v>
      </c>
      <c r="N190" s="86">
        <v>0</v>
      </c>
      <c r="O190" s="86">
        <v>0</v>
      </c>
      <c r="P190" t="s">
        <v>2370</v>
      </c>
      <c r="Q190" t="s">
        <v>2239</v>
      </c>
      <c r="R190" s="86" t="str">
        <f>IF(AND(ISNUMBER(VALUE(LEFT(CUIPO_chip[[#This Row],[BPIN]],4))),LEN(CUIPO_chip[[#This Row],[BPIN]])&gt;7),"VALIDO","")</f>
        <v>VALIDO</v>
      </c>
    </row>
    <row r="191" spans="1:18" x14ac:dyDescent="0.3">
      <c r="A191">
        <v>202606</v>
      </c>
      <c r="B191" t="s">
        <v>1386</v>
      </c>
      <c r="C191" t="s">
        <v>1402</v>
      </c>
      <c r="D191" t="s">
        <v>2267</v>
      </c>
      <c r="E191" t="s">
        <v>2268</v>
      </c>
      <c r="F191" t="s">
        <v>1530</v>
      </c>
      <c r="G191" t="s">
        <v>1565</v>
      </c>
      <c r="H191" t="s">
        <v>1404</v>
      </c>
      <c r="I191" t="s">
        <v>1564</v>
      </c>
      <c r="J191" t="s">
        <v>1392</v>
      </c>
      <c r="K191" t="s">
        <v>1390</v>
      </c>
      <c r="L191" t="s">
        <v>1390</v>
      </c>
      <c r="M191" s="86">
        <v>1054759012</v>
      </c>
      <c r="N191" s="86">
        <v>325548210</v>
      </c>
      <c r="O191" s="86">
        <v>325548210</v>
      </c>
      <c r="P191" t="s">
        <v>2371</v>
      </c>
      <c r="Q191" t="s">
        <v>2239</v>
      </c>
      <c r="R191" s="86" t="str">
        <f>IF(AND(ISNUMBER(VALUE(LEFT(CUIPO_chip[[#This Row],[BPIN]],4))),LEN(CUIPO_chip[[#This Row],[BPIN]])&gt;7),"VALIDO","")</f>
        <v>VALIDO</v>
      </c>
    </row>
    <row r="192" spans="1:18" x14ac:dyDescent="0.3">
      <c r="A192">
        <v>202606</v>
      </c>
      <c r="B192" t="s">
        <v>1386</v>
      </c>
      <c r="C192" t="s">
        <v>1402</v>
      </c>
      <c r="D192" t="s">
        <v>2267</v>
      </c>
      <c r="E192" t="s">
        <v>2268</v>
      </c>
      <c r="F192" t="s">
        <v>1530</v>
      </c>
      <c r="G192" t="s">
        <v>1615</v>
      </c>
      <c r="H192" t="s">
        <v>1404</v>
      </c>
      <c r="I192" t="s">
        <v>1749</v>
      </c>
      <c r="J192" t="s">
        <v>1392</v>
      </c>
      <c r="K192" t="s">
        <v>1390</v>
      </c>
      <c r="L192" t="s">
        <v>1390</v>
      </c>
      <c r="M192" s="86">
        <v>114597402</v>
      </c>
      <c r="N192" s="86">
        <v>56264257</v>
      </c>
      <c r="O192" s="86">
        <v>52515269</v>
      </c>
      <c r="P192" t="s">
        <v>2340</v>
      </c>
      <c r="Q192" t="s">
        <v>2239</v>
      </c>
      <c r="R192" s="86" t="str">
        <f>IF(AND(ISNUMBER(VALUE(LEFT(CUIPO_chip[[#This Row],[BPIN]],4))),LEN(CUIPO_chip[[#This Row],[BPIN]])&gt;7),"VALIDO","")</f>
        <v>VALIDO</v>
      </c>
    </row>
    <row r="193" spans="1:18" x14ac:dyDescent="0.3">
      <c r="A193">
        <v>202606</v>
      </c>
      <c r="B193" t="s">
        <v>1386</v>
      </c>
      <c r="C193" t="s">
        <v>1402</v>
      </c>
      <c r="D193" t="s">
        <v>2267</v>
      </c>
      <c r="E193" t="s">
        <v>2268</v>
      </c>
      <c r="F193" t="s">
        <v>1530</v>
      </c>
      <c r="G193" t="s">
        <v>1615</v>
      </c>
      <c r="H193" t="s">
        <v>1404</v>
      </c>
      <c r="I193" t="s">
        <v>1783</v>
      </c>
      <c r="J193" t="s">
        <v>1392</v>
      </c>
      <c r="K193" t="s">
        <v>1390</v>
      </c>
      <c r="L193" t="s">
        <v>1390</v>
      </c>
      <c r="M193" s="86">
        <v>330677152</v>
      </c>
      <c r="N193" s="86">
        <v>66135430</v>
      </c>
      <c r="O193" s="86">
        <v>66135430</v>
      </c>
      <c r="P193" t="s">
        <v>2372</v>
      </c>
      <c r="Q193" t="s">
        <v>204</v>
      </c>
      <c r="R193" s="86" t="str">
        <f>IF(AND(ISNUMBER(VALUE(LEFT(CUIPO_chip[[#This Row],[BPIN]],4))),LEN(CUIPO_chip[[#This Row],[BPIN]])&gt;7),"VALIDO","")</f>
        <v>VALIDO</v>
      </c>
    </row>
    <row r="194" spans="1:18" x14ac:dyDescent="0.3">
      <c r="A194">
        <v>202606</v>
      </c>
      <c r="B194" t="s">
        <v>1386</v>
      </c>
      <c r="C194" t="s">
        <v>1402</v>
      </c>
      <c r="D194" t="s">
        <v>2267</v>
      </c>
      <c r="E194" t="s">
        <v>2268</v>
      </c>
      <c r="F194" t="s">
        <v>1530</v>
      </c>
      <c r="G194" t="s">
        <v>1674</v>
      </c>
      <c r="H194" t="s">
        <v>1404</v>
      </c>
      <c r="I194" t="s">
        <v>1788</v>
      </c>
      <c r="J194" t="s">
        <v>1392</v>
      </c>
      <c r="K194" t="s">
        <v>1390</v>
      </c>
      <c r="L194" t="s">
        <v>1390</v>
      </c>
      <c r="M194" s="86">
        <v>836987521</v>
      </c>
      <c r="N194" s="86">
        <v>0</v>
      </c>
      <c r="O194" s="86">
        <v>0</v>
      </c>
      <c r="P194" t="s">
        <v>2373</v>
      </c>
      <c r="Q194" t="s">
        <v>2239</v>
      </c>
      <c r="R194" s="86" t="str">
        <f>IF(AND(ISNUMBER(VALUE(LEFT(CUIPO_chip[[#This Row],[BPIN]],4))),LEN(CUIPO_chip[[#This Row],[BPIN]])&gt;7),"VALIDO","")</f>
        <v>VALIDO</v>
      </c>
    </row>
    <row r="195" spans="1:18" x14ac:dyDescent="0.3">
      <c r="A195">
        <v>202606</v>
      </c>
      <c r="B195" t="s">
        <v>1386</v>
      </c>
      <c r="C195" t="s">
        <v>1402</v>
      </c>
      <c r="D195" t="s">
        <v>2267</v>
      </c>
      <c r="E195" t="s">
        <v>2268</v>
      </c>
      <c r="F195" t="s">
        <v>1530</v>
      </c>
      <c r="G195" t="s">
        <v>1735</v>
      </c>
      <c r="H195" t="s">
        <v>1404</v>
      </c>
      <c r="I195" t="s">
        <v>1780</v>
      </c>
      <c r="J195" t="s">
        <v>1392</v>
      </c>
      <c r="K195" t="s">
        <v>1390</v>
      </c>
      <c r="L195" t="s">
        <v>1390</v>
      </c>
      <c r="M195" s="86">
        <v>2085483297</v>
      </c>
      <c r="N195" s="86">
        <v>649124178</v>
      </c>
      <c r="O195" s="86">
        <v>649124178</v>
      </c>
      <c r="P195" t="s">
        <v>2374</v>
      </c>
      <c r="Q195" t="s">
        <v>2239</v>
      </c>
      <c r="R195" s="86" t="str">
        <f>IF(AND(ISNUMBER(VALUE(LEFT(CUIPO_chip[[#This Row],[BPIN]],4))),LEN(CUIPO_chip[[#This Row],[BPIN]])&gt;7),"VALIDO","")</f>
        <v>VALIDO</v>
      </c>
    </row>
    <row r="196" spans="1:18" x14ac:dyDescent="0.3">
      <c r="A196">
        <v>202606</v>
      </c>
      <c r="B196" t="s">
        <v>1386</v>
      </c>
      <c r="C196" t="s">
        <v>1402</v>
      </c>
      <c r="D196" t="s">
        <v>2267</v>
      </c>
      <c r="E196" t="s">
        <v>2268</v>
      </c>
      <c r="F196" t="s">
        <v>1530</v>
      </c>
      <c r="G196" t="s">
        <v>1798</v>
      </c>
      <c r="H196" t="s">
        <v>1404</v>
      </c>
      <c r="I196" t="s">
        <v>1780</v>
      </c>
      <c r="J196" t="s">
        <v>1392</v>
      </c>
      <c r="K196" t="s">
        <v>1390</v>
      </c>
      <c r="L196" t="s">
        <v>1390</v>
      </c>
      <c r="M196" s="86">
        <v>74137516</v>
      </c>
      <c r="N196" s="86">
        <v>0</v>
      </c>
      <c r="O196" s="86">
        <v>0</v>
      </c>
      <c r="P196" t="s">
        <v>2374</v>
      </c>
      <c r="Q196" t="s">
        <v>2239</v>
      </c>
      <c r="R196" s="86" t="str">
        <f>IF(AND(ISNUMBER(VALUE(LEFT(CUIPO_chip[[#This Row],[BPIN]],4))),LEN(CUIPO_chip[[#This Row],[BPIN]])&gt;7),"VALIDO","")</f>
        <v>VALIDO</v>
      </c>
    </row>
    <row r="197" spans="1:18" x14ac:dyDescent="0.3">
      <c r="A197">
        <v>202606</v>
      </c>
      <c r="B197" t="s">
        <v>1386</v>
      </c>
      <c r="C197" t="s">
        <v>1402</v>
      </c>
      <c r="D197" t="s">
        <v>2267</v>
      </c>
      <c r="E197" t="s">
        <v>2268</v>
      </c>
      <c r="F197" t="s">
        <v>1530</v>
      </c>
      <c r="G197" t="s">
        <v>1781</v>
      </c>
      <c r="H197" t="s">
        <v>1404</v>
      </c>
      <c r="I197" t="s">
        <v>1780</v>
      </c>
      <c r="J197" t="s">
        <v>1392</v>
      </c>
      <c r="K197" t="s">
        <v>1390</v>
      </c>
      <c r="L197" t="s">
        <v>1390</v>
      </c>
      <c r="M197" s="86">
        <v>4126448</v>
      </c>
      <c r="N197" s="86">
        <v>0</v>
      </c>
      <c r="O197" s="86">
        <v>0</v>
      </c>
      <c r="P197" t="s">
        <v>2374</v>
      </c>
      <c r="Q197" t="s">
        <v>2239</v>
      </c>
      <c r="R197" s="86" t="str">
        <f>IF(AND(ISNUMBER(VALUE(LEFT(CUIPO_chip[[#This Row],[BPIN]],4))),LEN(CUIPO_chip[[#This Row],[BPIN]])&gt;7),"VALIDO","")</f>
        <v>VALIDO</v>
      </c>
    </row>
    <row r="198" spans="1:18" x14ac:dyDescent="0.3">
      <c r="A198">
        <v>202606</v>
      </c>
      <c r="B198" t="s">
        <v>1386</v>
      </c>
      <c r="C198" t="s">
        <v>1402</v>
      </c>
      <c r="D198" t="s">
        <v>2283</v>
      </c>
      <c r="E198" t="s">
        <v>2284</v>
      </c>
      <c r="F198" t="s">
        <v>1389</v>
      </c>
      <c r="G198" t="s">
        <v>1458</v>
      </c>
      <c r="H198" t="s">
        <v>1404</v>
      </c>
      <c r="I198" t="s">
        <v>1401</v>
      </c>
      <c r="J198" t="s">
        <v>1392</v>
      </c>
      <c r="K198" t="s">
        <v>1390</v>
      </c>
      <c r="L198" t="s">
        <v>1390</v>
      </c>
      <c r="M198" s="86">
        <v>114697810</v>
      </c>
      <c r="N198" s="86">
        <v>64697810</v>
      </c>
      <c r="O198" s="86">
        <v>64433210</v>
      </c>
      <c r="P198" t="s">
        <v>2340</v>
      </c>
      <c r="Q198" t="s">
        <v>2239</v>
      </c>
      <c r="R198" s="86" t="str">
        <f>IF(AND(ISNUMBER(VALUE(LEFT(CUIPO_chip[[#This Row],[BPIN]],4))),LEN(CUIPO_chip[[#This Row],[BPIN]])&gt;7),"VALIDO","")</f>
        <v>VALIDO</v>
      </c>
    </row>
    <row r="199" spans="1:18" x14ac:dyDescent="0.3">
      <c r="A199">
        <v>202606</v>
      </c>
      <c r="B199" t="s">
        <v>1397</v>
      </c>
      <c r="C199" t="s">
        <v>1398</v>
      </c>
      <c r="D199" t="s">
        <v>2375</v>
      </c>
      <c r="E199" t="s">
        <v>2376</v>
      </c>
      <c r="F199" t="s">
        <v>1389</v>
      </c>
      <c r="G199" t="s">
        <v>1390</v>
      </c>
      <c r="H199" t="s">
        <v>1425</v>
      </c>
      <c r="I199" t="s">
        <v>1423</v>
      </c>
      <c r="J199" t="s">
        <v>1392</v>
      </c>
      <c r="K199" t="s">
        <v>1390</v>
      </c>
      <c r="L199" t="s">
        <v>1390</v>
      </c>
      <c r="M199" s="86">
        <v>429464078</v>
      </c>
      <c r="N199" s="86">
        <v>429464078</v>
      </c>
      <c r="O199" s="86">
        <v>429464078</v>
      </c>
      <c r="P199" t="s">
        <v>2377</v>
      </c>
      <c r="Q199" t="s">
        <v>1424</v>
      </c>
      <c r="R199" s="86" t="str">
        <f>IF(AND(ISNUMBER(VALUE(LEFT(CUIPO_chip[[#This Row],[BPIN]],4))),LEN(CUIPO_chip[[#This Row],[BPIN]])&gt;7),"VALIDO","")</f>
        <v>VALIDO</v>
      </c>
    </row>
    <row r="200" spans="1:18" x14ac:dyDescent="0.3">
      <c r="A200">
        <v>202606</v>
      </c>
      <c r="B200" t="s">
        <v>1397</v>
      </c>
      <c r="C200" t="s">
        <v>1398</v>
      </c>
      <c r="D200" t="s">
        <v>2236</v>
      </c>
      <c r="E200" t="s">
        <v>2237</v>
      </c>
      <c r="F200" t="s">
        <v>1389</v>
      </c>
      <c r="G200" t="s">
        <v>1390</v>
      </c>
      <c r="H200" t="s">
        <v>1501</v>
      </c>
      <c r="I200" t="s">
        <v>1566</v>
      </c>
      <c r="J200" t="s">
        <v>1392</v>
      </c>
      <c r="K200" t="s">
        <v>1390</v>
      </c>
      <c r="L200" t="s">
        <v>1390</v>
      </c>
      <c r="M200" s="86">
        <v>12936725619</v>
      </c>
      <c r="N200" s="86">
        <v>12936725619</v>
      </c>
      <c r="O200" s="86">
        <v>12936725619</v>
      </c>
      <c r="P200" t="s">
        <v>2378</v>
      </c>
      <c r="Q200" t="s">
        <v>1620</v>
      </c>
      <c r="R200" s="86" t="str">
        <f>IF(AND(ISNUMBER(VALUE(LEFT(CUIPO_chip[[#This Row],[BPIN]],4))),LEN(CUIPO_chip[[#This Row],[BPIN]])&gt;7),"VALIDO","")</f>
        <v>VALIDO</v>
      </c>
    </row>
    <row r="201" spans="1:18" x14ac:dyDescent="0.3">
      <c r="A201">
        <v>202606</v>
      </c>
      <c r="B201" t="s">
        <v>1397</v>
      </c>
      <c r="C201" t="s">
        <v>1398</v>
      </c>
      <c r="D201" t="s">
        <v>2379</v>
      </c>
      <c r="E201" t="s">
        <v>2380</v>
      </c>
      <c r="F201" t="s">
        <v>1389</v>
      </c>
      <c r="G201" t="s">
        <v>1390</v>
      </c>
      <c r="H201" t="s">
        <v>1501</v>
      </c>
      <c r="I201" t="s">
        <v>1499</v>
      </c>
      <c r="J201" t="s">
        <v>1392</v>
      </c>
      <c r="K201" t="s">
        <v>1390</v>
      </c>
      <c r="L201" t="s">
        <v>1390</v>
      </c>
      <c r="M201" s="86">
        <v>4449898257</v>
      </c>
      <c r="N201" s="86">
        <v>4449898257</v>
      </c>
      <c r="O201" s="86">
        <v>4449898257</v>
      </c>
      <c r="P201" t="s">
        <v>2381</v>
      </c>
      <c r="Q201" t="s">
        <v>1500</v>
      </c>
      <c r="R201" s="86" t="str">
        <f>IF(AND(ISNUMBER(VALUE(LEFT(CUIPO_chip[[#This Row],[BPIN]],4))),LEN(CUIPO_chip[[#This Row],[BPIN]])&gt;7),"VALIDO","")</f>
        <v>VALIDO</v>
      </c>
    </row>
    <row r="202" spans="1:18" x14ac:dyDescent="0.3">
      <c r="A202">
        <v>202606</v>
      </c>
      <c r="B202" t="s">
        <v>1397</v>
      </c>
      <c r="C202" t="s">
        <v>1398</v>
      </c>
      <c r="D202" t="s">
        <v>2240</v>
      </c>
      <c r="E202" t="s">
        <v>2241</v>
      </c>
      <c r="F202" t="s">
        <v>1389</v>
      </c>
      <c r="G202" t="s">
        <v>1390</v>
      </c>
      <c r="H202" t="s">
        <v>1501</v>
      </c>
      <c r="I202" t="s">
        <v>1388</v>
      </c>
      <c r="J202" t="s">
        <v>1392</v>
      </c>
      <c r="K202" t="s">
        <v>1390</v>
      </c>
      <c r="L202" t="s">
        <v>1390</v>
      </c>
      <c r="M202" s="86">
        <v>3084753164</v>
      </c>
      <c r="N202" s="86">
        <v>3084753164</v>
      </c>
      <c r="O202" s="86">
        <v>3084753164</v>
      </c>
      <c r="P202" t="s">
        <v>2245</v>
      </c>
      <c r="Q202" t="s">
        <v>1658</v>
      </c>
      <c r="R202" s="86" t="str">
        <f>IF(AND(ISNUMBER(VALUE(LEFT(CUIPO_chip[[#This Row],[BPIN]],4))),LEN(CUIPO_chip[[#This Row],[BPIN]])&gt;7),"VALIDO","")</f>
        <v/>
      </c>
    </row>
    <row r="203" spans="1:18" x14ac:dyDescent="0.3">
      <c r="A203">
        <v>202606</v>
      </c>
      <c r="B203" t="s">
        <v>1397</v>
      </c>
      <c r="C203" t="s">
        <v>1398</v>
      </c>
      <c r="D203" t="s">
        <v>2246</v>
      </c>
      <c r="E203" t="s">
        <v>2247</v>
      </c>
      <c r="F203" t="s">
        <v>1389</v>
      </c>
      <c r="G203" t="s">
        <v>1390</v>
      </c>
      <c r="H203" t="s">
        <v>1428</v>
      </c>
      <c r="I203" t="s">
        <v>1453</v>
      </c>
      <c r="J203" t="s">
        <v>1392</v>
      </c>
      <c r="K203" t="s">
        <v>1390</v>
      </c>
      <c r="L203" t="s">
        <v>1390</v>
      </c>
      <c r="M203" s="86">
        <v>211262749</v>
      </c>
      <c r="N203" s="86">
        <v>211262749</v>
      </c>
      <c r="O203" s="86">
        <v>211262749</v>
      </c>
      <c r="P203" t="s">
        <v>2248</v>
      </c>
      <c r="Q203" t="s">
        <v>2239</v>
      </c>
      <c r="R203" s="86" t="str">
        <f>IF(AND(ISNUMBER(VALUE(LEFT(CUIPO_chip[[#This Row],[BPIN]],4))),LEN(CUIPO_chip[[#This Row],[BPIN]])&gt;7),"VALIDO","")</f>
        <v>VALIDO</v>
      </c>
    </row>
    <row r="204" spans="1:18" x14ac:dyDescent="0.3">
      <c r="A204">
        <v>202606</v>
      </c>
      <c r="B204" t="s">
        <v>1397</v>
      </c>
      <c r="C204" t="s">
        <v>1398</v>
      </c>
      <c r="D204" t="s">
        <v>2246</v>
      </c>
      <c r="E204" t="s">
        <v>2247</v>
      </c>
      <c r="F204" t="s">
        <v>1389</v>
      </c>
      <c r="G204" t="s">
        <v>1390</v>
      </c>
      <c r="H204" t="s">
        <v>1425</v>
      </c>
      <c r="I204" t="s">
        <v>1453</v>
      </c>
      <c r="J204" t="s">
        <v>1392</v>
      </c>
      <c r="K204" t="s">
        <v>1390</v>
      </c>
      <c r="L204" t="s">
        <v>1390</v>
      </c>
      <c r="M204" s="86">
        <v>1092325482</v>
      </c>
      <c r="N204" s="86">
        <v>1092325482</v>
      </c>
      <c r="O204" s="86">
        <v>1092325482</v>
      </c>
      <c r="P204" t="s">
        <v>2248</v>
      </c>
      <c r="Q204" t="s">
        <v>2239</v>
      </c>
      <c r="R204" s="86" t="str">
        <f>IF(AND(ISNUMBER(VALUE(LEFT(CUIPO_chip[[#This Row],[BPIN]],4))),LEN(CUIPO_chip[[#This Row],[BPIN]])&gt;7),"VALIDO","")</f>
        <v>VALIDO</v>
      </c>
    </row>
    <row r="205" spans="1:18" x14ac:dyDescent="0.3">
      <c r="A205">
        <v>202606</v>
      </c>
      <c r="B205" t="s">
        <v>1397</v>
      </c>
      <c r="C205" t="s">
        <v>1398</v>
      </c>
      <c r="D205" t="s">
        <v>2246</v>
      </c>
      <c r="E205" t="s">
        <v>2247</v>
      </c>
      <c r="F205" t="s">
        <v>1389</v>
      </c>
      <c r="G205" t="s">
        <v>1390</v>
      </c>
      <c r="H205" t="s">
        <v>1391</v>
      </c>
      <c r="I205" t="s">
        <v>1498</v>
      </c>
      <c r="J205" t="s">
        <v>1392</v>
      </c>
      <c r="K205" t="s">
        <v>1390</v>
      </c>
      <c r="L205" t="s">
        <v>1390</v>
      </c>
      <c r="M205" s="86">
        <v>893448750</v>
      </c>
      <c r="N205" s="86">
        <v>893448750</v>
      </c>
      <c r="O205" s="86">
        <v>893448750</v>
      </c>
      <c r="P205" t="s">
        <v>2248</v>
      </c>
      <c r="Q205" t="s">
        <v>2239</v>
      </c>
      <c r="R205" s="86" t="str">
        <f>IF(AND(ISNUMBER(VALUE(LEFT(CUIPO_chip[[#This Row],[BPIN]],4))),LEN(CUIPO_chip[[#This Row],[BPIN]])&gt;7),"VALIDO","")</f>
        <v>VALIDO</v>
      </c>
    </row>
    <row r="206" spans="1:18" x14ac:dyDescent="0.3">
      <c r="A206">
        <v>202606</v>
      </c>
      <c r="B206" t="s">
        <v>1397</v>
      </c>
      <c r="C206" t="s">
        <v>1398</v>
      </c>
      <c r="D206" t="s">
        <v>2246</v>
      </c>
      <c r="E206" t="s">
        <v>2247</v>
      </c>
      <c r="F206" t="s">
        <v>1389</v>
      </c>
      <c r="G206" t="s">
        <v>1390</v>
      </c>
      <c r="H206" t="s">
        <v>1428</v>
      </c>
      <c r="I206" t="s">
        <v>1427</v>
      </c>
      <c r="J206" t="s">
        <v>1392</v>
      </c>
      <c r="K206" t="s">
        <v>1390</v>
      </c>
      <c r="L206" t="s">
        <v>1390</v>
      </c>
      <c r="M206" s="86">
        <v>416038740</v>
      </c>
      <c r="N206" s="86">
        <v>416038740</v>
      </c>
      <c r="O206" s="86">
        <v>416038740</v>
      </c>
      <c r="P206" t="s">
        <v>2248</v>
      </c>
      <c r="Q206" t="s">
        <v>2239</v>
      </c>
      <c r="R206" s="86" t="str">
        <f>IF(AND(ISNUMBER(VALUE(LEFT(CUIPO_chip[[#This Row],[BPIN]],4))),LEN(CUIPO_chip[[#This Row],[BPIN]])&gt;7),"VALIDO","")</f>
        <v>VALIDO</v>
      </c>
    </row>
    <row r="207" spans="1:18" x14ac:dyDescent="0.3">
      <c r="A207">
        <v>202606</v>
      </c>
      <c r="B207" t="s">
        <v>1397</v>
      </c>
      <c r="C207" t="s">
        <v>1398</v>
      </c>
      <c r="D207" t="s">
        <v>2246</v>
      </c>
      <c r="E207" t="s">
        <v>2247</v>
      </c>
      <c r="F207" t="s">
        <v>1389</v>
      </c>
      <c r="G207" t="s">
        <v>1390</v>
      </c>
      <c r="H207" t="s">
        <v>1428</v>
      </c>
      <c r="I207" t="s">
        <v>1481</v>
      </c>
      <c r="J207" t="s">
        <v>1392</v>
      </c>
      <c r="K207" t="s">
        <v>1390</v>
      </c>
      <c r="L207" t="s">
        <v>1390</v>
      </c>
      <c r="M207" s="86">
        <v>307333373</v>
      </c>
      <c r="N207" s="86">
        <v>307333373</v>
      </c>
      <c r="O207" s="86">
        <v>307333373</v>
      </c>
      <c r="P207" t="s">
        <v>2248</v>
      </c>
      <c r="Q207" t="s">
        <v>2239</v>
      </c>
      <c r="R207" s="86" t="str">
        <f>IF(AND(ISNUMBER(VALUE(LEFT(CUIPO_chip[[#This Row],[BPIN]],4))),LEN(CUIPO_chip[[#This Row],[BPIN]])&gt;7),"VALIDO","")</f>
        <v>VALIDO</v>
      </c>
    </row>
    <row r="208" spans="1:18" x14ac:dyDescent="0.3">
      <c r="A208">
        <v>202606</v>
      </c>
      <c r="B208" t="s">
        <v>1397</v>
      </c>
      <c r="C208" t="s">
        <v>1398</v>
      </c>
      <c r="D208" t="s">
        <v>2246</v>
      </c>
      <c r="E208" t="s">
        <v>2247</v>
      </c>
      <c r="F208" t="s">
        <v>1389</v>
      </c>
      <c r="G208" t="s">
        <v>1390</v>
      </c>
      <c r="H208" t="s">
        <v>1428</v>
      </c>
      <c r="I208" t="s">
        <v>1511</v>
      </c>
      <c r="J208" t="s">
        <v>1392</v>
      </c>
      <c r="K208" t="s">
        <v>1390</v>
      </c>
      <c r="L208" t="s">
        <v>1390</v>
      </c>
      <c r="M208" s="86">
        <v>199922362</v>
      </c>
      <c r="N208" s="86">
        <v>199922362</v>
      </c>
      <c r="O208" s="86">
        <v>199922362</v>
      </c>
      <c r="P208" t="s">
        <v>2248</v>
      </c>
      <c r="Q208" t="s">
        <v>2239</v>
      </c>
      <c r="R208" s="86" t="str">
        <f>IF(AND(ISNUMBER(VALUE(LEFT(CUIPO_chip[[#This Row],[BPIN]],4))),LEN(CUIPO_chip[[#This Row],[BPIN]])&gt;7),"VALIDO","")</f>
        <v>VALIDO</v>
      </c>
    </row>
    <row r="209" spans="1:18" x14ac:dyDescent="0.3">
      <c r="A209">
        <v>202606</v>
      </c>
      <c r="B209" t="s">
        <v>1397</v>
      </c>
      <c r="C209" t="s">
        <v>1398</v>
      </c>
      <c r="D209" t="s">
        <v>2249</v>
      </c>
      <c r="E209" t="s">
        <v>2250</v>
      </c>
      <c r="F209" t="s">
        <v>1389</v>
      </c>
      <c r="G209" t="s">
        <v>1390</v>
      </c>
      <c r="H209" t="s">
        <v>1501</v>
      </c>
      <c r="I209" t="s">
        <v>1551</v>
      </c>
      <c r="J209" t="s">
        <v>1392</v>
      </c>
      <c r="K209" t="s">
        <v>1390</v>
      </c>
      <c r="L209" t="s">
        <v>1390</v>
      </c>
      <c r="M209" s="86">
        <v>2318804503</v>
      </c>
      <c r="N209" s="86">
        <v>2318804503</v>
      </c>
      <c r="O209" s="86">
        <v>2318804503</v>
      </c>
      <c r="P209" t="s">
        <v>2382</v>
      </c>
      <c r="Q209" t="s">
        <v>1692</v>
      </c>
      <c r="R209" s="86" t="str">
        <f>IF(AND(ISNUMBER(VALUE(LEFT(CUIPO_chip[[#This Row],[BPIN]],4))),LEN(CUIPO_chip[[#This Row],[BPIN]])&gt;7),"VALIDO","")</f>
        <v>VALIDO</v>
      </c>
    </row>
    <row r="210" spans="1:18" x14ac:dyDescent="0.3">
      <c r="A210">
        <v>202606</v>
      </c>
      <c r="B210" t="s">
        <v>1397</v>
      </c>
      <c r="C210" t="s">
        <v>1398</v>
      </c>
      <c r="D210" t="s">
        <v>2252</v>
      </c>
      <c r="E210" t="s">
        <v>2253</v>
      </c>
      <c r="F210" t="s">
        <v>1389</v>
      </c>
      <c r="G210" t="s">
        <v>1390</v>
      </c>
      <c r="H210" t="s">
        <v>1501</v>
      </c>
      <c r="I210" t="s">
        <v>1542</v>
      </c>
      <c r="J210" t="s">
        <v>1392</v>
      </c>
      <c r="K210" t="s">
        <v>1390</v>
      </c>
      <c r="L210" t="s">
        <v>1390</v>
      </c>
      <c r="M210" s="86">
        <v>41797501</v>
      </c>
      <c r="N210" s="86">
        <v>41797501</v>
      </c>
      <c r="O210" s="86">
        <v>41797501</v>
      </c>
      <c r="P210" t="s">
        <v>2254</v>
      </c>
      <c r="Q210" t="s">
        <v>2239</v>
      </c>
      <c r="R210" s="86" t="str">
        <f>IF(AND(ISNUMBER(VALUE(LEFT(CUIPO_chip[[#This Row],[BPIN]],4))),LEN(CUIPO_chip[[#This Row],[BPIN]])&gt;7),"VALIDO","")</f>
        <v>VALIDO</v>
      </c>
    </row>
    <row r="211" spans="1:18" x14ac:dyDescent="0.3">
      <c r="A211">
        <v>202606</v>
      </c>
      <c r="B211" t="s">
        <v>1397</v>
      </c>
      <c r="C211" t="s">
        <v>1398</v>
      </c>
      <c r="D211" t="s">
        <v>2383</v>
      </c>
      <c r="E211" t="s">
        <v>2384</v>
      </c>
      <c r="F211" t="s">
        <v>1389</v>
      </c>
      <c r="G211" t="s">
        <v>1390</v>
      </c>
      <c r="H211" t="s">
        <v>1570</v>
      </c>
      <c r="I211" t="s">
        <v>1463</v>
      </c>
      <c r="J211" t="s">
        <v>1392</v>
      </c>
      <c r="K211" t="s">
        <v>1390</v>
      </c>
      <c r="L211" t="s">
        <v>1390</v>
      </c>
      <c r="M211" s="86">
        <v>5189911747</v>
      </c>
      <c r="N211" s="86">
        <v>5189911747</v>
      </c>
      <c r="O211" s="86">
        <v>5189911747</v>
      </c>
      <c r="P211" t="s">
        <v>2385</v>
      </c>
      <c r="Q211" t="s">
        <v>70</v>
      </c>
      <c r="R211" s="86" t="str">
        <f>IF(AND(ISNUMBER(VALUE(LEFT(CUIPO_chip[[#This Row],[BPIN]],4))),LEN(CUIPO_chip[[#This Row],[BPIN]])&gt;7),"VALIDO","")</f>
        <v>VALIDO</v>
      </c>
    </row>
    <row r="212" spans="1:18" x14ac:dyDescent="0.3">
      <c r="A212">
        <v>202606</v>
      </c>
      <c r="B212" t="s">
        <v>1397</v>
      </c>
      <c r="C212" t="s">
        <v>1398</v>
      </c>
      <c r="D212" t="s">
        <v>2383</v>
      </c>
      <c r="E212" t="s">
        <v>2384</v>
      </c>
      <c r="F212" t="s">
        <v>1389</v>
      </c>
      <c r="G212" t="s">
        <v>1390</v>
      </c>
      <c r="H212" t="s">
        <v>1464</v>
      </c>
      <c r="I212" t="s">
        <v>1463</v>
      </c>
      <c r="J212" t="s">
        <v>1392</v>
      </c>
      <c r="K212" t="s">
        <v>1390</v>
      </c>
      <c r="L212" t="s">
        <v>1390</v>
      </c>
      <c r="M212" s="86">
        <v>668286066</v>
      </c>
      <c r="N212" s="86">
        <v>668286066</v>
      </c>
      <c r="O212" s="86">
        <v>668286066</v>
      </c>
      <c r="P212" t="s">
        <v>2385</v>
      </c>
      <c r="Q212" t="s">
        <v>70</v>
      </c>
      <c r="R212" s="86" t="str">
        <f>IF(AND(ISNUMBER(VALUE(LEFT(CUIPO_chip[[#This Row],[BPIN]],4))),LEN(CUIPO_chip[[#This Row],[BPIN]])&gt;7),"VALIDO","")</f>
        <v>VALIDO</v>
      </c>
    </row>
    <row r="213" spans="1:18" x14ac:dyDescent="0.3">
      <c r="A213">
        <v>202606</v>
      </c>
      <c r="B213" t="s">
        <v>1397</v>
      </c>
      <c r="C213" t="s">
        <v>1398</v>
      </c>
      <c r="D213" t="s">
        <v>2383</v>
      </c>
      <c r="E213" t="s">
        <v>2384</v>
      </c>
      <c r="F213" t="s">
        <v>1389</v>
      </c>
      <c r="G213" t="s">
        <v>1390</v>
      </c>
      <c r="H213" t="s">
        <v>1501</v>
      </c>
      <c r="I213" t="s">
        <v>1542</v>
      </c>
      <c r="J213" t="s">
        <v>1392</v>
      </c>
      <c r="K213" t="s">
        <v>1390</v>
      </c>
      <c r="L213" t="s">
        <v>1390</v>
      </c>
      <c r="M213" s="86">
        <v>222381089</v>
      </c>
      <c r="N213" s="86">
        <v>222381089</v>
      </c>
      <c r="O213" s="86">
        <v>222381089</v>
      </c>
      <c r="P213" t="s">
        <v>2254</v>
      </c>
      <c r="Q213" t="s">
        <v>2239</v>
      </c>
      <c r="R213" s="86" t="str">
        <f>IF(AND(ISNUMBER(VALUE(LEFT(CUIPO_chip[[#This Row],[BPIN]],4))),LEN(CUIPO_chip[[#This Row],[BPIN]])&gt;7),"VALIDO","")</f>
        <v>VALIDO</v>
      </c>
    </row>
    <row r="214" spans="1:18" x14ac:dyDescent="0.3">
      <c r="A214">
        <v>202606</v>
      </c>
      <c r="B214" t="s">
        <v>1397</v>
      </c>
      <c r="C214" t="s">
        <v>1398</v>
      </c>
      <c r="D214" t="s">
        <v>2386</v>
      </c>
      <c r="E214" t="s">
        <v>2387</v>
      </c>
      <c r="F214" t="s">
        <v>1389</v>
      </c>
      <c r="G214" t="s">
        <v>1390</v>
      </c>
      <c r="H214" t="s">
        <v>1528</v>
      </c>
      <c r="I214" t="s">
        <v>1706</v>
      </c>
      <c r="J214" t="s">
        <v>1392</v>
      </c>
      <c r="K214" t="s">
        <v>1390</v>
      </c>
      <c r="L214" t="s">
        <v>1390</v>
      </c>
      <c r="M214" s="86">
        <v>1860000000</v>
      </c>
      <c r="N214" s="86">
        <v>1860000000</v>
      </c>
      <c r="O214" s="86">
        <v>1860000000</v>
      </c>
      <c r="P214" t="s">
        <v>2385</v>
      </c>
      <c r="Q214" t="s">
        <v>70</v>
      </c>
      <c r="R214" s="86" t="str">
        <f>IF(AND(ISNUMBER(VALUE(LEFT(CUIPO_chip[[#This Row],[BPIN]],4))),LEN(CUIPO_chip[[#This Row],[BPIN]])&gt;7),"VALIDO","")</f>
        <v>VALIDO</v>
      </c>
    </row>
    <row r="215" spans="1:18" x14ac:dyDescent="0.3">
      <c r="A215">
        <v>202606</v>
      </c>
      <c r="B215" t="s">
        <v>1397</v>
      </c>
      <c r="C215" t="s">
        <v>1398</v>
      </c>
      <c r="D215" t="s">
        <v>2258</v>
      </c>
      <c r="E215" t="s">
        <v>2259</v>
      </c>
      <c r="F215" t="s">
        <v>1389</v>
      </c>
      <c r="G215" t="s">
        <v>1390</v>
      </c>
      <c r="H215" t="s">
        <v>1417</v>
      </c>
      <c r="I215" t="s">
        <v>1639</v>
      </c>
      <c r="J215" t="s">
        <v>1392</v>
      </c>
      <c r="K215" t="s">
        <v>1390</v>
      </c>
      <c r="L215" t="s">
        <v>1390</v>
      </c>
      <c r="M215" s="86">
        <v>565000000</v>
      </c>
      <c r="N215" s="86">
        <v>565000000</v>
      </c>
      <c r="O215" s="86">
        <v>565000000</v>
      </c>
      <c r="P215" t="s">
        <v>2260</v>
      </c>
      <c r="Q215" t="s">
        <v>109</v>
      </c>
      <c r="R215" s="86" t="str">
        <f>IF(AND(ISNUMBER(VALUE(LEFT(CUIPO_chip[[#This Row],[BPIN]],4))),LEN(CUIPO_chip[[#This Row],[BPIN]])&gt;7),"VALIDO","")</f>
        <v>VALIDO</v>
      </c>
    </row>
    <row r="216" spans="1:18" x14ac:dyDescent="0.3">
      <c r="A216">
        <v>202606</v>
      </c>
      <c r="B216" t="s">
        <v>1397</v>
      </c>
      <c r="C216" t="s">
        <v>1398</v>
      </c>
      <c r="D216" t="s">
        <v>2261</v>
      </c>
      <c r="E216" t="s">
        <v>2262</v>
      </c>
      <c r="F216" t="s">
        <v>1525</v>
      </c>
      <c r="G216" t="s">
        <v>1390</v>
      </c>
      <c r="H216" t="s">
        <v>1501</v>
      </c>
      <c r="I216" t="s">
        <v>1542</v>
      </c>
      <c r="J216" t="s">
        <v>1392</v>
      </c>
      <c r="K216" t="s">
        <v>1390</v>
      </c>
      <c r="L216" t="s">
        <v>1390</v>
      </c>
      <c r="M216" s="86">
        <v>19369140</v>
      </c>
      <c r="N216" s="86">
        <v>19369140</v>
      </c>
      <c r="O216" s="86">
        <v>19369140</v>
      </c>
      <c r="P216" t="s">
        <v>2254</v>
      </c>
      <c r="Q216" t="s">
        <v>2239</v>
      </c>
      <c r="R216" s="86" t="str">
        <f>IF(AND(ISNUMBER(VALUE(LEFT(CUIPO_chip[[#This Row],[BPIN]],4))),LEN(CUIPO_chip[[#This Row],[BPIN]])&gt;7),"VALIDO","")</f>
        <v>VALIDO</v>
      </c>
    </row>
    <row r="217" spans="1:18" x14ac:dyDescent="0.3">
      <c r="A217">
        <v>202606</v>
      </c>
      <c r="B217" t="s">
        <v>1397</v>
      </c>
      <c r="C217" t="s">
        <v>1398</v>
      </c>
      <c r="D217" t="s">
        <v>2263</v>
      </c>
      <c r="E217" t="s">
        <v>2264</v>
      </c>
      <c r="F217" t="s">
        <v>1414</v>
      </c>
      <c r="G217" t="s">
        <v>1390</v>
      </c>
      <c r="H217" t="s">
        <v>1501</v>
      </c>
      <c r="I217" t="s">
        <v>1542</v>
      </c>
      <c r="J217" t="s">
        <v>1392</v>
      </c>
      <c r="K217" t="s">
        <v>1390</v>
      </c>
      <c r="L217" t="s">
        <v>1390</v>
      </c>
      <c r="M217" s="86">
        <v>1110000</v>
      </c>
      <c r="N217" s="86">
        <v>1110000</v>
      </c>
      <c r="O217" s="86">
        <v>1110000</v>
      </c>
      <c r="P217" t="s">
        <v>2254</v>
      </c>
      <c r="Q217" t="s">
        <v>2239</v>
      </c>
      <c r="R217" s="86" t="str">
        <f>IF(AND(ISNUMBER(VALUE(LEFT(CUIPO_chip[[#This Row],[BPIN]],4))),LEN(CUIPO_chip[[#This Row],[BPIN]])&gt;7),"VALIDO","")</f>
        <v>VALIDO</v>
      </c>
    </row>
    <row r="218" spans="1:18" x14ac:dyDescent="0.3">
      <c r="A218">
        <v>202606</v>
      </c>
      <c r="B218" t="s">
        <v>1397</v>
      </c>
      <c r="C218" t="s">
        <v>1398</v>
      </c>
      <c r="D218" t="s">
        <v>2267</v>
      </c>
      <c r="E218" t="s">
        <v>2268</v>
      </c>
      <c r="F218" t="s">
        <v>1411</v>
      </c>
      <c r="G218" t="s">
        <v>1390</v>
      </c>
      <c r="H218" t="s">
        <v>1391</v>
      </c>
      <c r="I218" t="s">
        <v>1696</v>
      </c>
      <c r="J218" t="s">
        <v>1392</v>
      </c>
      <c r="K218" t="s">
        <v>1390</v>
      </c>
      <c r="L218" t="s">
        <v>1390</v>
      </c>
      <c r="M218" s="86">
        <v>79939301</v>
      </c>
      <c r="N218" s="86">
        <v>79939301</v>
      </c>
      <c r="O218" s="86">
        <v>79939301</v>
      </c>
      <c r="P218" t="s">
        <v>2388</v>
      </c>
      <c r="Q218" t="s">
        <v>2239</v>
      </c>
      <c r="R218" s="86" t="str">
        <f>IF(AND(ISNUMBER(VALUE(LEFT(CUIPO_chip[[#This Row],[BPIN]],4))),LEN(CUIPO_chip[[#This Row],[BPIN]])&gt;7),"VALIDO","")</f>
        <v>VALIDO</v>
      </c>
    </row>
    <row r="219" spans="1:18" x14ac:dyDescent="0.3">
      <c r="A219">
        <v>202606</v>
      </c>
      <c r="B219" t="s">
        <v>1397</v>
      </c>
      <c r="C219" t="s">
        <v>1398</v>
      </c>
      <c r="D219" t="s">
        <v>2267</v>
      </c>
      <c r="E219" t="s">
        <v>2268</v>
      </c>
      <c r="F219" t="s">
        <v>1414</v>
      </c>
      <c r="G219" t="s">
        <v>1390</v>
      </c>
      <c r="H219" t="s">
        <v>1391</v>
      </c>
      <c r="I219" t="s">
        <v>1779</v>
      </c>
      <c r="J219" t="s">
        <v>1392</v>
      </c>
      <c r="K219" t="s">
        <v>1390</v>
      </c>
      <c r="L219" t="s">
        <v>1390</v>
      </c>
      <c r="M219" s="86">
        <v>164000000</v>
      </c>
      <c r="N219" s="86">
        <v>164000000</v>
      </c>
      <c r="O219" s="86">
        <v>164000000</v>
      </c>
      <c r="P219" t="s">
        <v>2389</v>
      </c>
      <c r="Q219" t="s">
        <v>2239</v>
      </c>
      <c r="R219" s="86" t="str">
        <f>IF(AND(ISNUMBER(VALUE(LEFT(CUIPO_chip[[#This Row],[BPIN]],4))),LEN(CUIPO_chip[[#This Row],[BPIN]])&gt;7),"VALIDO","")</f>
        <v>VALIDO</v>
      </c>
    </row>
    <row r="220" spans="1:18" x14ac:dyDescent="0.3">
      <c r="A220">
        <v>202606</v>
      </c>
      <c r="B220" t="s">
        <v>1397</v>
      </c>
      <c r="C220" t="s">
        <v>1398</v>
      </c>
      <c r="D220" t="s">
        <v>2267</v>
      </c>
      <c r="E220" t="s">
        <v>2268</v>
      </c>
      <c r="F220" t="s">
        <v>1411</v>
      </c>
      <c r="G220" t="s">
        <v>1390</v>
      </c>
      <c r="H220" t="s">
        <v>1391</v>
      </c>
      <c r="I220" t="s">
        <v>1678</v>
      </c>
      <c r="J220" t="s">
        <v>1392</v>
      </c>
      <c r="K220" t="s">
        <v>1390</v>
      </c>
      <c r="L220" t="s">
        <v>1390</v>
      </c>
      <c r="M220" s="86">
        <v>74258000</v>
      </c>
      <c r="N220" s="86">
        <v>74258000</v>
      </c>
      <c r="O220" s="86">
        <v>74258000</v>
      </c>
      <c r="P220" t="s">
        <v>2274</v>
      </c>
      <c r="Q220" t="s">
        <v>2239</v>
      </c>
      <c r="R220" s="86" t="str">
        <f>IF(AND(ISNUMBER(VALUE(LEFT(CUIPO_chip[[#This Row],[BPIN]],4))),LEN(CUIPO_chip[[#This Row],[BPIN]])&gt;7),"VALIDO","")</f>
        <v>VALIDO</v>
      </c>
    </row>
    <row r="221" spans="1:18" x14ac:dyDescent="0.3">
      <c r="A221">
        <v>202606</v>
      </c>
      <c r="B221" t="s">
        <v>1397</v>
      </c>
      <c r="C221" t="s">
        <v>1398</v>
      </c>
      <c r="D221" t="s">
        <v>2267</v>
      </c>
      <c r="E221" t="s">
        <v>2268</v>
      </c>
      <c r="F221" t="s">
        <v>1411</v>
      </c>
      <c r="G221" t="s">
        <v>1390</v>
      </c>
      <c r="H221" t="s">
        <v>1425</v>
      </c>
      <c r="I221" t="s">
        <v>1466</v>
      </c>
      <c r="J221" t="s">
        <v>1392</v>
      </c>
      <c r="K221" t="s">
        <v>1390</v>
      </c>
      <c r="L221" t="s">
        <v>1390</v>
      </c>
      <c r="M221" s="86">
        <v>641387607</v>
      </c>
      <c r="N221" s="86">
        <v>641387607</v>
      </c>
      <c r="O221" s="86">
        <v>641387607</v>
      </c>
      <c r="P221" t="s">
        <v>2390</v>
      </c>
      <c r="Q221" t="s">
        <v>2239</v>
      </c>
      <c r="R221" s="86" t="str">
        <f>IF(AND(ISNUMBER(VALUE(LEFT(CUIPO_chip[[#This Row],[BPIN]],4))),LEN(CUIPO_chip[[#This Row],[BPIN]])&gt;7),"VALIDO","")</f>
        <v>VALIDO</v>
      </c>
    </row>
    <row r="222" spans="1:18" x14ac:dyDescent="0.3">
      <c r="A222">
        <v>202606</v>
      </c>
      <c r="B222" t="s">
        <v>1397</v>
      </c>
      <c r="C222" t="s">
        <v>1398</v>
      </c>
      <c r="D222" t="s">
        <v>2267</v>
      </c>
      <c r="E222" t="s">
        <v>2268</v>
      </c>
      <c r="F222" t="s">
        <v>1414</v>
      </c>
      <c r="G222" t="s">
        <v>1390</v>
      </c>
      <c r="H222" t="s">
        <v>1415</v>
      </c>
      <c r="I222" t="s">
        <v>1413</v>
      </c>
      <c r="J222" t="s">
        <v>1392</v>
      </c>
      <c r="K222" t="s">
        <v>1390</v>
      </c>
      <c r="L222" t="s">
        <v>1390</v>
      </c>
      <c r="M222" s="86">
        <v>600000000</v>
      </c>
      <c r="N222" s="86">
        <v>600000000</v>
      </c>
      <c r="O222" s="86">
        <v>55030449</v>
      </c>
      <c r="P222" t="s">
        <v>2391</v>
      </c>
      <c r="Q222" t="s">
        <v>121</v>
      </c>
      <c r="R222" s="86" t="str">
        <f>IF(AND(ISNUMBER(VALUE(LEFT(CUIPO_chip[[#This Row],[BPIN]],4))),LEN(CUIPO_chip[[#This Row],[BPIN]])&gt;7),"VALIDO","")</f>
        <v>VALIDO</v>
      </c>
    </row>
    <row r="223" spans="1:18" x14ac:dyDescent="0.3">
      <c r="A223">
        <v>202606</v>
      </c>
      <c r="B223" t="s">
        <v>1397</v>
      </c>
      <c r="C223" t="s">
        <v>1398</v>
      </c>
      <c r="D223" t="s">
        <v>2267</v>
      </c>
      <c r="E223" t="s">
        <v>2268</v>
      </c>
      <c r="F223" t="s">
        <v>1520</v>
      </c>
      <c r="G223" t="s">
        <v>1390</v>
      </c>
      <c r="H223" t="s">
        <v>1391</v>
      </c>
      <c r="I223" t="s">
        <v>1519</v>
      </c>
      <c r="J223" t="s">
        <v>1392</v>
      </c>
      <c r="K223" t="s">
        <v>1390</v>
      </c>
      <c r="L223" t="s">
        <v>1390</v>
      </c>
      <c r="M223" s="86">
        <v>383898172</v>
      </c>
      <c r="N223" s="86">
        <v>383898172</v>
      </c>
      <c r="O223" s="86">
        <v>383898172</v>
      </c>
      <c r="P223" t="s">
        <v>2392</v>
      </c>
      <c r="Q223" t="s">
        <v>2239</v>
      </c>
      <c r="R223" s="86" t="str">
        <f>IF(AND(ISNUMBER(VALUE(LEFT(CUIPO_chip[[#This Row],[BPIN]],4))),LEN(CUIPO_chip[[#This Row],[BPIN]])&gt;7),"VALIDO","")</f>
        <v>VALIDO</v>
      </c>
    </row>
    <row r="224" spans="1:18" x14ac:dyDescent="0.3">
      <c r="A224">
        <v>202606</v>
      </c>
      <c r="B224" t="s">
        <v>1397</v>
      </c>
      <c r="C224" t="s">
        <v>1398</v>
      </c>
      <c r="D224" t="s">
        <v>2267</v>
      </c>
      <c r="E224" t="s">
        <v>2268</v>
      </c>
      <c r="F224" t="s">
        <v>1411</v>
      </c>
      <c r="G224" t="s">
        <v>1390</v>
      </c>
      <c r="H224" t="s">
        <v>1391</v>
      </c>
      <c r="I224" t="s">
        <v>1473</v>
      </c>
      <c r="J224" t="s">
        <v>1392</v>
      </c>
      <c r="K224" t="s">
        <v>1390</v>
      </c>
      <c r="L224" t="s">
        <v>1390</v>
      </c>
      <c r="M224" s="86">
        <v>55030449</v>
      </c>
      <c r="N224" s="86">
        <v>55030449</v>
      </c>
      <c r="O224" s="86">
        <v>55030449</v>
      </c>
      <c r="P224" t="s">
        <v>2392</v>
      </c>
      <c r="Q224" t="s">
        <v>2239</v>
      </c>
      <c r="R224" s="86" t="str">
        <f>IF(AND(ISNUMBER(VALUE(LEFT(CUIPO_chip[[#This Row],[BPIN]],4))),LEN(CUIPO_chip[[#This Row],[BPIN]])&gt;7),"VALIDO","")</f>
        <v>VALIDO</v>
      </c>
    </row>
    <row r="225" spans="1:18" x14ac:dyDescent="0.3">
      <c r="A225">
        <v>202606</v>
      </c>
      <c r="B225" t="s">
        <v>1397</v>
      </c>
      <c r="C225" t="s">
        <v>1398</v>
      </c>
      <c r="D225" t="s">
        <v>2267</v>
      </c>
      <c r="E225" t="s">
        <v>2268</v>
      </c>
      <c r="F225" t="s">
        <v>1414</v>
      </c>
      <c r="G225" t="s">
        <v>1390</v>
      </c>
      <c r="H225" t="s">
        <v>1501</v>
      </c>
      <c r="I225" t="s">
        <v>1542</v>
      </c>
      <c r="J225" t="s">
        <v>1392</v>
      </c>
      <c r="K225" t="s">
        <v>1390</v>
      </c>
      <c r="L225" t="s">
        <v>1390</v>
      </c>
      <c r="M225" s="86">
        <v>61835000</v>
      </c>
      <c r="N225" s="86">
        <v>61835000</v>
      </c>
      <c r="O225" s="86">
        <v>61835000</v>
      </c>
      <c r="P225" t="s">
        <v>2254</v>
      </c>
      <c r="Q225" t="s">
        <v>2239</v>
      </c>
      <c r="R225" s="86" t="str">
        <f>IF(AND(ISNUMBER(VALUE(LEFT(CUIPO_chip[[#This Row],[BPIN]],4))),LEN(CUIPO_chip[[#This Row],[BPIN]])&gt;7),"VALIDO","")</f>
        <v>VALIDO</v>
      </c>
    </row>
    <row r="226" spans="1:18" x14ac:dyDescent="0.3">
      <c r="A226">
        <v>202606</v>
      </c>
      <c r="B226" t="s">
        <v>1397</v>
      </c>
      <c r="C226" t="s">
        <v>1398</v>
      </c>
      <c r="D226" t="s">
        <v>2267</v>
      </c>
      <c r="E226" t="s">
        <v>2268</v>
      </c>
      <c r="F226" t="s">
        <v>1414</v>
      </c>
      <c r="G226" t="s">
        <v>1390</v>
      </c>
      <c r="H226" t="s">
        <v>1417</v>
      </c>
      <c r="I226" t="s">
        <v>1484</v>
      </c>
      <c r="J226" t="s">
        <v>1392</v>
      </c>
      <c r="K226" t="s">
        <v>1390</v>
      </c>
      <c r="L226" t="s">
        <v>1390</v>
      </c>
      <c r="M226" s="86">
        <v>65000000</v>
      </c>
      <c r="N226" s="86">
        <v>65000000</v>
      </c>
      <c r="O226" s="86">
        <v>65000000</v>
      </c>
      <c r="P226" t="s">
        <v>2391</v>
      </c>
      <c r="Q226" t="s">
        <v>1485</v>
      </c>
      <c r="R226" s="86" t="str">
        <f>IF(AND(ISNUMBER(VALUE(LEFT(CUIPO_chip[[#This Row],[BPIN]],4))),LEN(CUIPO_chip[[#This Row],[BPIN]])&gt;7),"VALIDO","")</f>
        <v>VALIDO</v>
      </c>
    </row>
    <row r="227" spans="1:18" x14ac:dyDescent="0.3">
      <c r="A227">
        <v>202603</v>
      </c>
      <c r="B227" t="s">
        <v>1386</v>
      </c>
      <c r="C227" t="s">
        <v>1398</v>
      </c>
      <c r="D227" t="s">
        <v>2236</v>
      </c>
      <c r="E227" t="s">
        <v>2237</v>
      </c>
      <c r="F227" t="s">
        <v>1389</v>
      </c>
      <c r="G227" t="s">
        <v>1390</v>
      </c>
      <c r="H227" t="s">
        <v>1501</v>
      </c>
      <c r="I227" t="s">
        <v>1566</v>
      </c>
      <c r="J227" t="s">
        <v>1392</v>
      </c>
      <c r="K227" t="s">
        <v>1390</v>
      </c>
      <c r="L227" t="s">
        <v>1390</v>
      </c>
      <c r="M227" s="86">
        <v>21237061373</v>
      </c>
      <c r="N227" s="86">
        <v>6364986136</v>
      </c>
      <c r="O227" s="86">
        <v>6364986136</v>
      </c>
      <c r="P227" t="s">
        <v>2238</v>
      </c>
      <c r="Q227" t="s">
        <v>2239</v>
      </c>
      <c r="R227" s="86" t="str">
        <f>IF(AND(ISNUMBER(VALUE(LEFT(CUIPO_chip[[#This Row],[BPIN]],4))),LEN(CUIPO_chip[[#This Row],[BPIN]])&gt;7),"VALIDO","")</f>
        <v>VALIDO</v>
      </c>
    </row>
    <row r="228" spans="1:18" x14ac:dyDescent="0.3">
      <c r="A228">
        <v>202603</v>
      </c>
      <c r="B228" t="s">
        <v>1386</v>
      </c>
      <c r="C228" t="s">
        <v>1398</v>
      </c>
      <c r="D228" t="s">
        <v>2240</v>
      </c>
      <c r="E228" t="s">
        <v>2241</v>
      </c>
      <c r="F228" t="s">
        <v>1389</v>
      </c>
      <c r="G228" t="s">
        <v>1390</v>
      </c>
      <c r="H228" t="s">
        <v>1501</v>
      </c>
      <c r="I228" t="s">
        <v>1506</v>
      </c>
      <c r="J228" t="s">
        <v>1392</v>
      </c>
      <c r="K228" t="s">
        <v>1390</v>
      </c>
      <c r="L228" t="s">
        <v>1390</v>
      </c>
      <c r="M228" s="86">
        <v>75590246835</v>
      </c>
      <c r="N228" s="86">
        <v>610568262</v>
      </c>
      <c r="O228" s="86">
        <v>0</v>
      </c>
      <c r="P228" t="s">
        <v>2242</v>
      </c>
      <c r="Q228" t="s">
        <v>2239</v>
      </c>
      <c r="R228" s="86" t="str">
        <f>IF(AND(ISNUMBER(VALUE(LEFT(CUIPO_chip[[#This Row],[BPIN]],4))),LEN(CUIPO_chip[[#This Row],[BPIN]])&gt;7),"VALIDO","")</f>
        <v/>
      </c>
    </row>
    <row r="229" spans="1:18" x14ac:dyDescent="0.3">
      <c r="A229">
        <v>202603</v>
      </c>
      <c r="B229" t="s">
        <v>1386</v>
      </c>
      <c r="C229" t="s">
        <v>1398</v>
      </c>
      <c r="D229" t="s">
        <v>2240</v>
      </c>
      <c r="E229" t="s">
        <v>2241</v>
      </c>
      <c r="F229" t="s">
        <v>1389</v>
      </c>
      <c r="G229" t="s">
        <v>1390</v>
      </c>
      <c r="H229" t="s">
        <v>1412</v>
      </c>
      <c r="I229" t="s">
        <v>1657</v>
      </c>
      <c r="J229" t="s">
        <v>1392</v>
      </c>
      <c r="K229" t="s">
        <v>1390</v>
      </c>
      <c r="L229" t="s">
        <v>1390</v>
      </c>
      <c r="M229" s="86">
        <v>200001830</v>
      </c>
      <c r="N229" s="86">
        <v>83923623</v>
      </c>
      <c r="O229" s="86">
        <v>20810793</v>
      </c>
      <c r="P229" t="s">
        <v>2243</v>
      </c>
      <c r="Q229" t="s">
        <v>180</v>
      </c>
      <c r="R229" s="86" t="str">
        <f>IF(AND(ISNUMBER(VALUE(LEFT(CUIPO_chip[[#This Row],[BPIN]],4))),LEN(CUIPO_chip[[#This Row],[BPIN]])&gt;7),"VALIDO","")</f>
        <v>VALIDO</v>
      </c>
    </row>
    <row r="230" spans="1:18" x14ac:dyDescent="0.3">
      <c r="A230">
        <v>202603</v>
      </c>
      <c r="B230" t="s">
        <v>1386</v>
      </c>
      <c r="C230" t="s">
        <v>1398</v>
      </c>
      <c r="D230" t="s">
        <v>2240</v>
      </c>
      <c r="E230" t="s">
        <v>2241</v>
      </c>
      <c r="F230" t="s">
        <v>1389</v>
      </c>
      <c r="G230" t="s">
        <v>1390</v>
      </c>
      <c r="H230" t="s">
        <v>1489</v>
      </c>
      <c r="I230" t="s">
        <v>1488</v>
      </c>
      <c r="J230" t="s">
        <v>1392</v>
      </c>
      <c r="K230" t="s">
        <v>1390</v>
      </c>
      <c r="L230" t="s">
        <v>1390</v>
      </c>
      <c r="M230" s="86">
        <v>8822738512</v>
      </c>
      <c r="N230" s="86">
        <v>0</v>
      </c>
      <c r="O230" s="86">
        <v>0</v>
      </c>
      <c r="P230" t="s">
        <v>2244</v>
      </c>
      <c r="Q230" t="s">
        <v>2239</v>
      </c>
      <c r="R230" s="86" t="str">
        <f>IF(AND(ISNUMBER(VALUE(LEFT(CUIPO_chip[[#This Row],[BPIN]],4))),LEN(CUIPO_chip[[#This Row],[BPIN]])&gt;7),"VALIDO","")</f>
        <v/>
      </c>
    </row>
    <row r="231" spans="1:18" x14ac:dyDescent="0.3">
      <c r="A231">
        <v>202603</v>
      </c>
      <c r="B231" t="s">
        <v>1386</v>
      </c>
      <c r="C231" t="s">
        <v>1398</v>
      </c>
      <c r="D231" t="s">
        <v>2240</v>
      </c>
      <c r="E231" t="s">
        <v>2241</v>
      </c>
      <c r="F231" t="s">
        <v>1389</v>
      </c>
      <c r="G231" t="s">
        <v>1390</v>
      </c>
      <c r="H231" t="s">
        <v>1489</v>
      </c>
      <c r="I231" t="s">
        <v>1488</v>
      </c>
      <c r="J231" t="s">
        <v>1392</v>
      </c>
      <c r="K231" t="s">
        <v>1390</v>
      </c>
      <c r="L231" t="s">
        <v>1390</v>
      </c>
      <c r="M231" s="86">
        <v>16403279675</v>
      </c>
      <c r="N231" s="86">
        <v>7181289801</v>
      </c>
      <c r="O231" s="86">
        <v>7181289801</v>
      </c>
      <c r="P231" t="s">
        <v>2245</v>
      </c>
      <c r="Q231" t="s">
        <v>1658</v>
      </c>
      <c r="R231" s="86" t="str">
        <f>IF(AND(ISNUMBER(VALUE(LEFT(CUIPO_chip[[#This Row],[BPIN]],4))),LEN(CUIPO_chip[[#This Row],[BPIN]])&gt;7),"VALIDO","")</f>
        <v/>
      </c>
    </row>
    <row r="232" spans="1:18" x14ac:dyDescent="0.3">
      <c r="A232">
        <v>202603</v>
      </c>
      <c r="B232" t="s">
        <v>1386</v>
      </c>
      <c r="C232" t="s">
        <v>1398</v>
      </c>
      <c r="D232" t="s">
        <v>2249</v>
      </c>
      <c r="E232" t="s">
        <v>2250</v>
      </c>
      <c r="F232" t="s">
        <v>1389</v>
      </c>
      <c r="G232" t="s">
        <v>1390</v>
      </c>
      <c r="H232" t="s">
        <v>1439</v>
      </c>
      <c r="I232" t="s">
        <v>1551</v>
      </c>
      <c r="J232" t="s">
        <v>1392</v>
      </c>
      <c r="K232" t="s">
        <v>1390</v>
      </c>
      <c r="L232" t="s">
        <v>1390</v>
      </c>
      <c r="M232" s="86">
        <v>151864307</v>
      </c>
      <c r="N232" s="86">
        <v>101553655</v>
      </c>
      <c r="O232" s="86">
        <v>101553655</v>
      </c>
      <c r="P232" t="s">
        <v>2251</v>
      </c>
      <c r="Q232" t="s">
        <v>2239</v>
      </c>
      <c r="R232" s="86" t="str">
        <f>IF(AND(ISNUMBER(VALUE(LEFT(CUIPO_chip[[#This Row],[BPIN]],4))),LEN(CUIPO_chip[[#This Row],[BPIN]])&gt;7),"VALIDO","")</f>
        <v>VALIDO</v>
      </c>
    </row>
    <row r="233" spans="1:18" x14ac:dyDescent="0.3">
      <c r="A233">
        <v>202603</v>
      </c>
      <c r="B233" t="s">
        <v>1386</v>
      </c>
      <c r="C233" t="s">
        <v>1398</v>
      </c>
      <c r="D233" t="s">
        <v>2252</v>
      </c>
      <c r="E233" t="s">
        <v>2253</v>
      </c>
      <c r="F233" t="s">
        <v>1389</v>
      </c>
      <c r="G233" t="s">
        <v>1390</v>
      </c>
      <c r="H233" t="s">
        <v>1501</v>
      </c>
      <c r="I233" t="s">
        <v>1546</v>
      </c>
      <c r="J233" t="s">
        <v>1392</v>
      </c>
      <c r="K233" t="s">
        <v>1390</v>
      </c>
      <c r="L233" t="s">
        <v>1390</v>
      </c>
      <c r="M233" s="86">
        <v>24000000</v>
      </c>
      <c r="N233" s="86">
        <v>3000000</v>
      </c>
      <c r="O233" s="86">
        <v>0</v>
      </c>
      <c r="P233" t="s">
        <v>2254</v>
      </c>
      <c r="Q233" t="s">
        <v>2239</v>
      </c>
      <c r="R233" s="86" t="str">
        <f>IF(AND(ISNUMBER(VALUE(LEFT(CUIPO_chip[[#This Row],[BPIN]],4))),LEN(CUIPO_chip[[#This Row],[BPIN]])&gt;7),"VALIDO","")</f>
        <v>VALIDO</v>
      </c>
    </row>
    <row r="234" spans="1:18" x14ac:dyDescent="0.3">
      <c r="A234">
        <v>202603</v>
      </c>
      <c r="B234" t="s">
        <v>1386</v>
      </c>
      <c r="C234" t="s">
        <v>1398</v>
      </c>
      <c r="D234" t="s">
        <v>2258</v>
      </c>
      <c r="E234" t="s">
        <v>2259</v>
      </c>
      <c r="F234" t="s">
        <v>1389</v>
      </c>
      <c r="G234" t="s">
        <v>1390</v>
      </c>
      <c r="H234" t="s">
        <v>1412</v>
      </c>
      <c r="I234" t="s">
        <v>1687</v>
      </c>
      <c r="J234" t="s">
        <v>1392</v>
      </c>
      <c r="K234" t="s">
        <v>1390</v>
      </c>
      <c r="L234" t="s">
        <v>1390</v>
      </c>
      <c r="M234" s="86">
        <v>187000000</v>
      </c>
      <c r="N234" s="86">
        <v>62333333</v>
      </c>
      <c r="O234" s="86">
        <v>0</v>
      </c>
      <c r="P234" t="s">
        <v>2260</v>
      </c>
      <c r="Q234" t="s">
        <v>109</v>
      </c>
      <c r="R234" s="86" t="str">
        <f>IF(AND(ISNUMBER(VALUE(LEFT(CUIPO_chip[[#This Row],[BPIN]],4))),LEN(CUIPO_chip[[#This Row],[BPIN]])&gt;7),"VALIDO","")</f>
        <v>VALIDO</v>
      </c>
    </row>
    <row r="235" spans="1:18" x14ac:dyDescent="0.3">
      <c r="A235">
        <v>202603</v>
      </c>
      <c r="B235" t="s">
        <v>1386</v>
      </c>
      <c r="C235" t="s">
        <v>1398</v>
      </c>
      <c r="D235" t="s">
        <v>2263</v>
      </c>
      <c r="E235" t="s">
        <v>2264</v>
      </c>
      <c r="F235" t="s">
        <v>1411</v>
      </c>
      <c r="G235" t="s">
        <v>1390</v>
      </c>
      <c r="H235" t="s">
        <v>1391</v>
      </c>
      <c r="I235" t="s">
        <v>1550</v>
      </c>
      <c r="J235" t="s">
        <v>1392</v>
      </c>
      <c r="K235" t="s">
        <v>1390</v>
      </c>
      <c r="L235" t="s">
        <v>1390</v>
      </c>
      <c r="M235" s="86">
        <v>300000000</v>
      </c>
      <c r="N235" s="86">
        <v>42857142</v>
      </c>
      <c r="O235" s="86">
        <v>42857142</v>
      </c>
      <c r="P235" t="s">
        <v>2265</v>
      </c>
      <c r="Q235" t="s">
        <v>2239</v>
      </c>
      <c r="R235" s="86" t="str">
        <f>IF(AND(ISNUMBER(VALUE(LEFT(CUIPO_chip[[#This Row],[BPIN]],4))),LEN(CUIPO_chip[[#This Row],[BPIN]])&gt;7),"VALIDO","")</f>
        <v>VALIDO</v>
      </c>
    </row>
    <row r="236" spans="1:18" x14ac:dyDescent="0.3">
      <c r="A236">
        <v>202603</v>
      </c>
      <c r="B236" t="s">
        <v>1386</v>
      </c>
      <c r="C236" t="s">
        <v>1398</v>
      </c>
      <c r="D236" t="s">
        <v>2263</v>
      </c>
      <c r="E236" t="s">
        <v>2264</v>
      </c>
      <c r="F236" t="s">
        <v>1411</v>
      </c>
      <c r="G236" t="s">
        <v>1390</v>
      </c>
      <c r="H236" t="s">
        <v>1412</v>
      </c>
      <c r="I236" t="s">
        <v>1689</v>
      </c>
      <c r="J236" t="s">
        <v>1392</v>
      </c>
      <c r="K236" t="s">
        <v>1390</v>
      </c>
      <c r="L236" t="s">
        <v>1390</v>
      </c>
      <c r="M236" s="86">
        <v>67000875</v>
      </c>
      <c r="N236" s="86">
        <v>10141239</v>
      </c>
      <c r="O236" s="86">
        <v>10141239</v>
      </c>
      <c r="P236" t="s">
        <v>2266</v>
      </c>
      <c r="Q236" t="s">
        <v>184</v>
      </c>
      <c r="R236" s="86" t="str">
        <f>IF(AND(ISNUMBER(VALUE(LEFT(CUIPO_chip[[#This Row],[BPIN]],4))),LEN(CUIPO_chip[[#This Row],[BPIN]])&gt;7),"VALIDO","")</f>
        <v>VALIDO</v>
      </c>
    </row>
    <row r="237" spans="1:18" x14ac:dyDescent="0.3">
      <c r="A237">
        <v>202603</v>
      </c>
      <c r="B237" t="s">
        <v>1386</v>
      </c>
      <c r="C237" t="s">
        <v>1398</v>
      </c>
      <c r="D237" t="s">
        <v>2267</v>
      </c>
      <c r="E237" t="s">
        <v>2268</v>
      </c>
      <c r="F237" t="s">
        <v>1411</v>
      </c>
      <c r="G237" t="s">
        <v>1390</v>
      </c>
      <c r="H237" t="s">
        <v>1391</v>
      </c>
      <c r="I237" t="s">
        <v>1549</v>
      </c>
      <c r="J237" t="s">
        <v>1392</v>
      </c>
      <c r="K237" t="s">
        <v>1390</v>
      </c>
      <c r="L237" t="s">
        <v>1390</v>
      </c>
      <c r="M237" s="86">
        <v>165000000</v>
      </c>
      <c r="N237" s="86">
        <v>165000000</v>
      </c>
      <c r="O237" s="86">
        <v>165000000</v>
      </c>
      <c r="P237" t="s">
        <v>2269</v>
      </c>
      <c r="Q237" t="s">
        <v>2239</v>
      </c>
      <c r="R237" s="86" t="str">
        <f>IF(AND(ISNUMBER(VALUE(LEFT(CUIPO_chip[[#This Row],[BPIN]],4))),LEN(CUIPO_chip[[#This Row],[BPIN]])&gt;7),"VALIDO","")</f>
        <v>VALIDO</v>
      </c>
    </row>
    <row r="238" spans="1:18" x14ac:dyDescent="0.3">
      <c r="A238">
        <v>202603</v>
      </c>
      <c r="B238" t="s">
        <v>1386</v>
      </c>
      <c r="C238" t="s">
        <v>1398</v>
      </c>
      <c r="D238" t="s">
        <v>2267</v>
      </c>
      <c r="E238" t="s">
        <v>2268</v>
      </c>
      <c r="F238" t="s">
        <v>1411</v>
      </c>
      <c r="G238" t="s">
        <v>1390</v>
      </c>
      <c r="H238" t="s">
        <v>1391</v>
      </c>
      <c r="I238" t="s">
        <v>1543</v>
      </c>
      <c r="J238" t="s">
        <v>1392</v>
      </c>
      <c r="K238" t="s">
        <v>1390</v>
      </c>
      <c r="L238" t="s">
        <v>1390</v>
      </c>
      <c r="M238" s="86">
        <v>250000000</v>
      </c>
      <c r="N238" s="86">
        <v>0</v>
      </c>
      <c r="O238" s="86">
        <v>0</v>
      </c>
      <c r="P238" t="s">
        <v>2270</v>
      </c>
      <c r="Q238" t="s">
        <v>2239</v>
      </c>
      <c r="R238" s="86" t="str">
        <f>IF(AND(ISNUMBER(VALUE(LEFT(CUIPO_chip[[#This Row],[BPIN]],4))),LEN(CUIPO_chip[[#This Row],[BPIN]])&gt;7),"VALIDO","")</f>
        <v>VALIDO</v>
      </c>
    </row>
    <row r="239" spans="1:18" x14ac:dyDescent="0.3">
      <c r="A239">
        <v>202603</v>
      </c>
      <c r="B239" t="s">
        <v>1386</v>
      </c>
      <c r="C239" t="s">
        <v>1398</v>
      </c>
      <c r="D239" t="s">
        <v>2267</v>
      </c>
      <c r="E239" t="s">
        <v>2268</v>
      </c>
      <c r="F239" t="s">
        <v>1411</v>
      </c>
      <c r="G239" t="s">
        <v>1390</v>
      </c>
      <c r="H239" t="s">
        <v>1391</v>
      </c>
      <c r="I239" t="s">
        <v>1754</v>
      </c>
      <c r="J239" t="s">
        <v>1392</v>
      </c>
      <c r="K239" t="s">
        <v>1390</v>
      </c>
      <c r="L239" t="s">
        <v>1390</v>
      </c>
      <c r="M239" s="86">
        <v>666400000</v>
      </c>
      <c r="N239" s="86">
        <v>128100000</v>
      </c>
      <c r="O239" s="86">
        <v>120600000</v>
      </c>
      <c r="P239" t="s">
        <v>2271</v>
      </c>
      <c r="Q239" t="s">
        <v>133</v>
      </c>
      <c r="R239" s="86" t="str">
        <f>IF(AND(ISNUMBER(VALUE(LEFT(CUIPO_chip[[#This Row],[BPIN]],4))),LEN(CUIPO_chip[[#This Row],[BPIN]])&gt;7),"VALIDO","")</f>
        <v>VALIDO</v>
      </c>
    </row>
    <row r="240" spans="1:18" x14ac:dyDescent="0.3">
      <c r="A240">
        <v>202603</v>
      </c>
      <c r="B240" t="s">
        <v>1386</v>
      </c>
      <c r="C240" t="s">
        <v>1398</v>
      </c>
      <c r="D240" t="s">
        <v>2267</v>
      </c>
      <c r="E240" t="s">
        <v>2268</v>
      </c>
      <c r="F240" t="s">
        <v>1411</v>
      </c>
      <c r="G240" t="s">
        <v>1390</v>
      </c>
      <c r="H240" t="s">
        <v>1391</v>
      </c>
      <c r="I240" t="s">
        <v>1470</v>
      </c>
      <c r="J240" t="s">
        <v>1392</v>
      </c>
      <c r="K240" t="s">
        <v>1390</v>
      </c>
      <c r="L240" t="s">
        <v>1390</v>
      </c>
      <c r="M240" s="86">
        <v>50000000</v>
      </c>
      <c r="N240" s="86">
        <v>0</v>
      </c>
      <c r="O240" s="86">
        <v>0</v>
      </c>
      <c r="P240" t="s">
        <v>2272</v>
      </c>
      <c r="Q240" t="s">
        <v>74</v>
      </c>
      <c r="R240" s="86" t="str">
        <f>IF(AND(ISNUMBER(VALUE(LEFT(CUIPO_chip[[#This Row],[BPIN]],4))),LEN(CUIPO_chip[[#This Row],[BPIN]])&gt;7),"VALIDO","")</f>
        <v>VALIDO</v>
      </c>
    </row>
    <row r="241" spans="1:18" x14ac:dyDescent="0.3">
      <c r="A241">
        <v>202603</v>
      </c>
      <c r="B241" t="s">
        <v>1386</v>
      </c>
      <c r="C241" t="s">
        <v>1398</v>
      </c>
      <c r="D241" t="s">
        <v>2267</v>
      </c>
      <c r="E241" t="s">
        <v>2268</v>
      </c>
      <c r="F241" t="s">
        <v>1411</v>
      </c>
      <c r="G241" t="s">
        <v>1390</v>
      </c>
      <c r="H241" t="s">
        <v>1391</v>
      </c>
      <c r="I241" t="s">
        <v>1633</v>
      </c>
      <c r="J241" t="s">
        <v>1392</v>
      </c>
      <c r="K241" t="s">
        <v>1390</v>
      </c>
      <c r="L241" t="s">
        <v>1390</v>
      </c>
      <c r="M241" s="86">
        <v>148236000</v>
      </c>
      <c r="N241" s="86">
        <v>49412001</v>
      </c>
      <c r="O241" s="86">
        <v>0</v>
      </c>
      <c r="P241" t="s">
        <v>2273</v>
      </c>
      <c r="Q241" t="s">
        <v>2239</v>
      </c>
      <c r="R241" s="86" t="str">
        <f>IF(AND(ISNUMBER(VALUE(LEFT(CUIPO_chip[[#This Row],[BPIN]],4))),LEN(CUIPO_chip[[#This Row],[BPIN]])&gt;7),"VALIDO","")</f>
        <v>VALIDO</v>
      </c>
    </row>
    <row r="242" spans="1:18" x14ac:dyDescent="0.3">
      <c r="A242">
        <v>202603</v>
      </c>
      <c r="B242" t="s">
        <v>1386</v>
      </c>
      <c r="C242" t="s">
        <v>1398</v>
      </c>
      <c r="D242" t="s">
        <v>2267</v>
      </c>
      <c r="E242" t="s">
        <v>2268</v>
      </c>
      <c r="F242" t="s">
        <v>1411</v>
      </c>
      <c r="G242" t="s">
        <v>1390</v>
      </c>
      <c r="H242" t="s">
        <v>1391</v>
      </c>
      <c r="I242" t="s">
        <v>1598</v>
      </c>
      <c r="J242" t="s">
        <v>1392</v>
      </c>
      <c r="K242" t="s">
        <v>1390</v>
      </c>
      <c r="L242" t="s">
        <v>1390</v>
      </c>
      <c r="M242" s="86">
        <v>61999116</v>
      </c>
      <c r="N242" s="86">
        <v>0</v>
      </c>
      <c r="O242" s="86">
        <v>0</v>
      </c>
      <c r="P242" t="s">
        <v>2274</v>
      </c>
      <c r="Q242" t="s">
        <v>2239</v>
      </c>
      <c r="R242" s="86" t="str">
        <f>IF(AND(ISNUMBER(VALUE(LEFT(CUIPO_chip[[#This Row],[BPIN]],4))),LEN(CUIPO_chip[[#This Row],[BPIN]])&gt;7),"VALIDO","")</f>
        <v>VALIDO</v>
      </c>
    </row>
    <row r="243" spans="1:18" x14ac:dyDescent="0.3">
      <c r="A243">
        <v>202603</v>
      </c>
      <c r="B243" t="s">
        <v>1386</v>
      </c>
      <c r="C243" t="s">
        <v>1398</v>
      </c>
      <c r="D243" t="s">
        <v>2267</v>
      </c>
      <c r="E243" t="s">
        <v>2268</v>
      </c>
      <c r="F243" t="s">
        <v>1411</v>
      </c>
      <c r="G243" t="s">
        <v>1390</v>
      </c>
      <c r="H243" t="s">
        <v>1501</v>
      </c>
      <c r="I243" t="s">
        <v>1546</v>
      </c>
      <c r="J243" t="s">
        <v>1392</v>
      </c>
      <c r="K243" t="s">
        <v>1390</v>
      </c>
      <c r="L243" t="s">
        <v>1390</v>
      </c>
      <c r="M243" s="86">
        <v>371200000</v>
      </c>
      <c r="N243" s="86">
        <v>41700000</v>
      </c>
      <c r="O243" s="86">
        <v>37900000</v>
      </c>
      <c r="P243" t="s">
        <v>2254</v>
      </c>
      <c r="Q243" t="s">
        <v>2239</v>
      </c>
      <c r="R243" s="86" t="str">
        <f>IF(AND(ISNUMBER(VALUE(LEFT(CUIPO_chip[[#This Row],[BPIN]],4))),LEN(CUIPO_chip[[#This Row],[BPIN]])&gt;7),"VALIDO","")</f>
        <v>VALIDO</v>
      </c>
    </row>
    <row r="244" spans="1:18" x14ac:dyDescent="0.3">
      <c r="A244">
        <v>202603</v>
      </c>
      <c r="B244" t="s">
        <v>1386</v>
      </c>
      <c r="C244" t="s">
        <v>1398</v>
      </c>
      <c r="D244" t="s">
        <v>2267</v>
      </c>
      <c r="E244" t="s">
        <v>2268</v>
      </c>
      <c r="F244" t="s">
        <v>1411</v>
      </c>
      <c r="G244" t="s">
        <v>1390</v>
      </c>
      <c r="H244" t="s">
        <v>1417</v>
      </c>
      <c r="I244" t="s">
        <v>1488</v>
      </c>
      <c r="J244" t="s">
        <v>1392</v>
      </c>
      <c r="K244" t="s">
        <v>1390</v>
      </c>
      <c r="L244" t="s">
        <v>1390</v>
      </c>
      <c r="M244" s="86">
        <v>228423827</v>
      </c>
      <c r="N244" s="86">
        <v>90441547</v>
      </c>
      <c r="O244" s="86">
        <v>0</v>
      </c>
      <c r="P244" t="s">
        <v>2272</v>
      </c>
      <c r="Q244" t="s">
        <v>1711</v>
      </c>
      <c r="R244" s="86" t="str">
        <f>IF(AND(ISNUMBER(VALUE(LEFT(CUIPO_chip[[#This Row],[BPIN]],4))),LEN(CUIPO_chip[[#This Row],[BPIN]])&gt;7),"VALIDO","")</f>
        <v/>
      </c>
    </row>
    <row r="245" spans="1:18" x14ac:dyDescent="0.3">
      <c r="A245">
        <v>202603</v>
      </c>
      <c r="B245" t="s">
        <v>1386</v>
      </c>
      <c r="C245" t="s">
        <v>1398</v>
      </c>
      <c r="D245" t="s">
        <v>2267</v>
      </c>
      <c r="E245" t="s">
        <v>2268</v>
      </c>
      <c r="F245" t="s">
        <v>1411</v>
      </c>
      <c r="G245" t="s">
        <v>1390</v>
      </c>
      <c r="H245" t="s">
        <v>1412</v>
      </c>
      <c r="I245" t="s">
        <v>1665</v>
      </c>
      <c r="J245" t="s">
        <v>1392</v>
      </c>
      <c r="K245" t="s">
        <v>1390</v>
      </c>
      <c r="L245" t="s">
        <v>1390</v>
      </c>
      <c r="M245" s="86">
        <v>4330699219</v>
      </c>
      <c r="N245" s="86">
        <v>1583666406</v>
      </c>
      <c r="O245" s="86">
        <v>1390666406</v>
      </c>
      <c r="P245" t="s">
        <v>2272</v>
      </c>
      <c r="Q245" t="s">
        <v>74</v>
      </c>
      <c r="R245" s="86" t="str">
        <f>IF(AND(ISNUMBER(VALUE(LEFT(CUIPO_chip[[#This Row],[BPIN]],4))),LEN(CUIPO_chip[[#This Row],[BPIN]])&gt;7),"VALIDO","")</f>
        <v>VALIDO</v>
      </c>
    </row>
    <row r="246" spans="1:18" x14ac:dyDescent="0.3">
      <c r="A246">
        <v>202603</v>
      </c>
      <c r="B246" t="s">
        <v>1386</v>
      </c>
      <c r="C246" t="s">
        <v>1398</v>
      </c>
      <c r="D246" t="s">
        <v>2267</v>
      </c>
      <c r="E246" t="s">
        <v>2268</v>
      </c>
      <c r="F246" t="s">
        <v>1411</v>
      </c>
      <c r="G246" t="s">
        <v>1390</v>
      </c>
      <c r="H246" t="s">
        <v>1412</v>
      </c>
      <c r="I246" t="s">
        <v>1445</v>
      </c>
      <c r="J246" t="s">
        <v>1392</v>
      </c>
      <c r="K246" t="s">
        <v>1390</v>
      </c>
      <c r="L246" t="s">
        <v>1390</v>
      </c>
      <c r="M246" s="86">
        <v>53639644</v>
      </c>
      <c r="N246" s="86">
        <v>53639644</v>
      </c>
      <c r="O246" s="86">
        <v>26819822</v>
      </c>
      <c r="P246" t="s">
        <v>2275</v>
      </c>
      <c r="Q246" t="s">
        <v>2239</v>
      </c>
      <c r="R246" s="86" t="str">
        <f>IF(AND(ISNUMBER(VALUE(LEFT(CUIPO_chip[[#This Row],[BPIN]],4))),LEN(CUIPO_chip[[#This Row],[BPIN]])&gt;7),"VALIDO","")</f>
        <v>VALIDO</v>
      </c>
    </row>
    <row r="247" spans="1:18" x14ac:dyDescent="0.3">
      <c r="A247">
        <v>202603</v>
      </c>
      <c r="B247" t="s">
        <v>1386</v>
      </c>
      <c r="C247" t="s">
        <v>1398</v>
      </c>
      <c r="D247" t="s">
        <v>2267</v>
      </c>
      <c r="E247" t="s">
        <v>2268</v>
      </c>
      <c r="F247" t="s">
        <v>1411</v>
      </c>
      <c r="G247" t="s">
        <v>1390</v>
      </c>
      <c r="H247" t="s">
        <v>1412</v>
      </c>
      <c r="I247" t="s">
        <v>1618</v>
      </c>
      <c r="J247" t="s">
        <v>1392</v>
      </c>
      <c r="K247" t="s">
        <v>1390</v>
      </c>
      <c r="L247" t="s">
        <v>1390</v>
      </c>
      <c r="M247" s="86">
        <v>386725425</v>
      </c>
      <c r="N247" s="86">
        <v>27280926</v>
      </c>
      <c r="O247" s="86">
        <v>17231758</v>
      </c>
      <c r="P247" t="s">
        <v>2276</v>
      </c>
      <c r="Q247" t="s">
        <v>2239</v>
      </c>
      <c r="R247" s="86" t="str">
        <f>IF(AND(ISNUMBER(VALUE(LEFT(CUIPO_chip[[#This Row],[BPIN]],4))),LEN(CUIPO_chip[[#This Row],[BPIN]])&gt;7),"VALIDO","")</f>
        <v>VALIDO</v>
      </c>
    </row>
    <row r="248" spans="1:18" x14ac:dyDescent="0.3">
      <c r="A248">
        <v>202603</v>
      </c>
      <c r="B248" t="s">
        <v>1386</v>
      </c>
      <c r="C248" t="s">
        <v>1398</v>
      </c>
      <c r="D248" t="s">
        <v>2267</v>
      </c>
      <c r="E248" t="s">
        <v>2268</v>
      </c>
      <c r="F248" t="s">
        <v>1411</v>
      </c>
      <c r="G248" t="s">
        <v>1390</v>
      </c>
      <c r="H248" t="s">
        <v>1412</v>
      </c>
      <c r="I248" t="s">
        <v>1506</v>
      </c>
      <c r="J248" t="s">
        <v>1392</v>
      </c>
      <c r="K248" t="s">
        <v>1390</v>
      </c>
      <c r="L248" t="s">
        <v>1390</v>
      </c>
      <c r="M248" s="86">
        <v>52900000</v>
      </c>
      <c r="N248" s="86">
        <v>10910000</v>
      </c>
      <c r="O248" s="86">
        <v>10910000</v>
      </c>
      <c r="P248" t="s">
        <v>2277</v>
      </c>
      <c r="Q248" t="s">
        <v>2239</v>
      </c>
      <c r="R248" s="86" t="str">
        <f>IF(AND(ISNUMBER(VALUE(LEFT(CUIPO_chip[[#This Row],[BPIN]],4))),LEN(CUIPO_chip[[#This Row],[BPIN]])&gt;7),"VALIDO","")</f>
        <v/>
      </c>
    </row>
    <row r="249" spans="1:18" x14ac:dyDescent="0.3">
      <c r="A249">
        <v>202603</v>
      </c>
      <c r="B249" t="s">
        <v>1386</v>
      </c>
      <c r="C249" t="s">
        <v>1398</v>
      </c>
      <c r="D249" t="s">
        <v>2267</v>
      </c>
      <c r="E249" t="s">
        <v>2268</v>
      </c>
      <c r="F249" t="s">
        <v>1411</v>
      </c>
      <c r="G249" t="s">
        <v>1390</v>
      </c>
      <c r="H249" t="s">
        <v>1412</v>
      </c>
      <c r="I249" t="s">
        <v>1689</v>
      </c>
      <c r="J249" t="s">
        <v>1392</v>
      </c>
      <c r="K249" t="s">
        <v>1390</v>
      </c>
      <c r="L249" t="s">
        <v>1390</v>
      </c>
      <c r="M249" s="86">
        <v>90873863</v>
      </c>
      <c r="N249" s="86">
        <v>8586700</v>
      </c>
      <c r="O249" s="86">
        <v>8586700</v>
      </c>
      <c r="P249" t="s">
        <v>2266</v>
      </c>
      <c r="Q249" t="s">
        <v>184</v>
      </c>
      <c r="R249" s="86" t="str">
        <f>IF(AND(ISNUMBER(VALUE(LEFT(CUIPO_chip[[#This Row],[BPIN]],4))),LEN(CUIPO_chip[[#This Row],[BPIN]])&gt;7),"VALIDO","")</f>
        <v>VALIDO</v>
      </c>
    </row>
    <row r="250" spans="1:18" x14ac:dyDescent="0.3">
      <c r="A250">
        <v>202603</v>
      </c>
      <c r="B250" t="s">
        <v>1386</v>
      </c>
      <c r="C250" t="s">
        <v>1398</v>
      </c>
      <c r="D250" t="s">
        <v>2267</v>
      </c>
      <c r="E250" t="s">
        <v>2268</v>
      </c>
      <c r="F250" t="s">
        <v>1411</v>
      </c>
      <c r="G250" t="s">
        <v>1390</v>
      </c>
      <c r="H250" t="s">
        <v>1570</v>
      </c>
      <c r="I250" t="s">
        <v>1527</v>
      </c>
      <c r="J250" t="s">
        <v>1392</v>
      </c>
      <c r="K250" t="s">
        <v>1390</v>
      </c>
      <c r="L250" t="s">
        <v>1390</v>
      </c>
      <c r="M250" s="86">
        <v>3210644447</v>
      </c>
      <c r="N250" s="86">
        <v>0</v>
      </c>
      <c r="O250" s="86">
        <v>0</v>
      </c>
      <c r="P250" t="s">
        <v>2273</v>
      </c>
      <c r="Q250" t="s">
        <v>2239</v>
      </c>
      <c r="R250" s="86" t="str">
        <f>IF(AND(ISNUMBER(VALUE(LEFT(CUIPO_chip[[#This Row],[BPIN]],4))),LEN(CUIPO_chip[[#This Row],[BPIN]])&gt;7),"VALIDO","")</f>
        <v>VALIDO</v>
      </c>
    </row>
    <row r="251" spans="1:18" x14ac:dyDescent="0.3">
      <c r="A251">
        <v>202603</v>
      </c>
      <c r="B251" t="s">
        <v>1386</v>
      </c>
      <c r="C251" t="s">
        <v>1398</v>
      </c>
      <c r="D251" t="s">
        <v>2267</v>
      </c>
      <c r="E251" t="s">
        <v>2268</v>
      </c>
      <c r="F251" t="s">
        <v>1411</v>
      </c>
      <c r="G251" t="s">
        <v>1390</v>
      </c>
      <c r="H251" t="s">
        <v>1415</v>
      </c>
      <c r="I251" t="s">
        <v>1752</v>
      </c>
      <c r="J251" t="s">
        <v>1392</v>
      </c>
      <c r="K251" t="s">
        <v>1390</v>
      </c>
      <c r="L251" t="s">
        <v>1390</v>
      </c>
      <c r="M251" s="86">
        <v>90000000</v>
      </c>
      <c r="N251" s="86">
        <v>90000000</v>
      </c>
      <c r="O251" s="86">
        <v>90000000</v>
      </c>
      <c r="P251" t="s">
        <v>2278</v>
      </c>
      <c r="Q251" t="s">
        <v>2239</v>
      </c>
      <c r="R251" s="86" t="str">
        <f>IF(AND(ISNUMBER(VALUE(LEFT(CUIPO_chip[[#This Row],[BPIN]],4))),LEN(CUIPO_chip[[#This Row],[BPIN]])&gt;7),"VALIDO","")</f>
        <v>VALIDO</v>
      </c>
    </row>
    <row r="252" spans="1:18" x14ac:dyDescent="0.3">
      <c r="A252">
        <v>202603</v>
      </c>
      <c r="B252" t="s">
        <v>1386</v>
      </c>
      <c r="C252" t="s">
        <v>1398</v>
      </c>
      <c r="D252" t="s">
        <v>2267</v>
      </c>
      <c r="E252" t="s">
        <v>2268</v>
      </c>
      <c r="F252" t="s">
        <v>1411</v>
      </c>
      <c r="G252" t="s">
        <v>1390</v>
      </c>
      <c r="H252" t="s">
        <v>1415</v>
      </c>
      <c r="I252" t="s">
        <v>1720</v>
      </c>
      <c r="J252" t="s">
        <v>1392</v>
      </c>
      <c r="K252" t="s">
        <v>1390</v>
      </c>
      <c r="L252" t="s">
        <v>1390</v>
      </c>
      <c r="M252" s="86">
        <v>15500000</v>
      </c>
      <c r="N252" s="86">
        <v>6200000</v>
      </c>
      <c r="O252" s="86">
        <v>3100000</v>
      </c>
      <c r="P252" t="s">
        <v>2279</v>
      </c>
      <c r="Q252" t="s">
        <v>212</v>
      </c>
      <c r="R252" s="86" t="str">
        <f>IF(AND(ISNUMBER(VALUE(LEFT(CUIPO_chip[[#This Row],[BPIN]],4))),LEN(CUIPO_chip[[#This Row],[BPIN]])&gt;7),"VALIDO","")</f>
        <v>VALIDO</v>
      </c>
    </row>
    <row r="253" spans="1:18" x14ac:dyDescent="0.3">
      <c r="A253">
        <v>202603</v>
      </c>
      <c r="B253" t="s">
        <v>1386</v>
      </c>
      <c r="C253" t="s">
        <v>1398</v>
      </c>
      <c r="D253" t="s">
        <v>2267</v>
      </c>
      <c r="E253" t="s">
        <v>2268</v>
      </c>
      <c r="F253" t="s">
        <v>1411</v>
      </c>
      <c r="G253" t="s">
        <v>1390</v>
      </c>
      <c r="H253" t="s">
        <v>1391</v>
      </c>
      <c r="I253" t="s">
        <v>1771</v>
      </c>
      <c r="J253" t="s">
        <v>1392</v>
      </c>
      <c r="K253" t="s">
        <v>1390</v>
      </c>
      <c r="L253" t="s">
        <v>1390</v>
      </c>
      <c r="M253" s="86">
        <v>63999031</v>
      </c>
      <c r="N253" s="86">
        <v>0</v>
      </c>
      <c r="O253" s="86">
        <v>0</v>
      </c>
      <c r="P253" t="s">
        <v>2280</v>
      </c>
      <c r="Q253" t="s">
        <v>1772</v>
      </c>
      <c r="R253" s="86" t="str">
        <f>IF(AND(ISNUMBER(VALUE(LEFT(CUIPO_chip[[#This Row],[BPIN]],4))),LEN(CUIPO_chip[[#This Row],[BPIN]])&gt;7),"VALIDO","")</f>
        <v>VALIDO</v>
      </c>
    </row>
    <row r="254" spans="1:18" x14ac:dyDescent="0.3">
      <c r="A254">
        <v>202603</v>
      </c>
      <c r="B254" t="s">
        <v>1386</v>
      </c>
      <c r="C254" t="s">
        <v>1398</v>
      </c>
      <c r="D254" t="s">
        <v>2267</v>
      </c>
      <c r="E254" t="s">
        <v>2268</v>
      </c>
      <c r="F254" t="s">
        <v>1411</v>
      </c>
      <c r="G254" t="s">
        <v>1390</v>
      </c>
      <c r="H254" t="s">
        <v>1528</v>
      </c>
      <c r="I254" t="s">
        <v>1527</v>
      </c>
      <c r="J254" t="s">
        <v>1392</v>
      </c>
      <c r="K254" t="s">
        <v>1390</v>
      </c>
      <c r="L254" t="s">
        <v>1390</v>
      </c>
      <c r="M254" s="86">
        <v>1000000000</v>
      </c>
      <c r="N254" s="86">
        <v>0</v>
      </c>
      <c r="O254" s="86">
        <v>0</v>
      </c>
      <c r="P254" t="s">
        <v>2273</v>
      </c>
      <c r="Q254" t="s">
        <v>2239</v>
      </c>
      <c r="R254" s="86" t="str">
        <f>IF(AND(ISNUMBER(VALUE(LEFT(CUIPO_chip[[#This Row],[BPIN]],4))),LEN(CUIPO_chip[[#This Row],[BPIN]])&gt;7),"VALIDO","")</f>
        <v>VALIDO</v>
      </c>
    </row>
    <row r="255" spans="1:18" x14ac:dyDescent="0.3">
      <c r="A255">
        <v>202603</v>
      </c>
      <c r="B255" t="s">
        <v>1386</v>
      </c>
      <c r="C255" t="s">
        <v>1398</v>
      </c>
      <c r="D255" t="s">
        <v>2267</v>
      </c>
      <c r="E255" t="s">
        <v>2268</v>
      </c>
      <c r="F255" t="s">
        <v>1411</v>
      </c>
      <c r="G255" t="s">
        <v>1390</v>
      </c>
      <c r="H255" t="s">
        <v>1528</v>
      </c>
      <c r="I255" t="s">
        <v>1595</v>
      </c>
      <c r="J255" t="s">
        <v>1392</v>
      </c>
      <c r="K255" t="s">
        <v>1390</v>
      </c>
      <c r="L255" t="s">
        <v>1390</v>
      </c>
      <c r="M255" s="86">
        <v>193965492</v>
      </c>
      <c r="N255" s="86">
        <v>36685185</v>
      </c>
      <c r="O255" s="86">
        <v>32391835</v>
      </c>
      <c r="P255" t="s">
        <v>2281</v>
      </c>
      <c r="Q255" t="s">
        <v>176</v>
      </c>
      <c r="R255" s="86" t="str">
        <f>IF(AND(ISNUMBER(VALUE(LEFT(CUIPO_chip[[#This Row],[BPIN]],4))),LEN(CUIPO_chip[[#This Row],[BPIN]])&gt;7),"VALIDO","")</f>
        <v>VALIDO</v>
      </c>
    </row>
    <row r="256" spans="1:18" x14ac:dyDescent="0.3">
      <c r="A256">
        <v>202603</v>
      </c>
      <c r="B256" t="s">
        <v>1386</v>
      </c>
      <c r="C256" t="s">
        <v>1398</v>
      </c>
      <c r="D256" t="s">
        <v>2267</v>
      </c>
      <c r="E256" t="s">
        <v>2268</v>
      </c>
      <c r="F256" t="s">
        <v>1411</v>
      </c>
      <c r="G256" t="s">
        <v>1390</v>
      </c>
      <c r="H256" t="s">
        <v>1435</v>
      </c>
      <c r="I256" t="s">
        <v>1665</v>
      </c>
      <c r="J256" t="s">
        <v>1392</v>
      </c>
      <c r="K256" t="s">
        <v>1390</v>
      </c>
      <c r="L256" t="s">
        <v>1390</v>
      </c>
      <c r="M256" s="86">
        <v>1484961427</v>
      </c>
      <c r="N256" s="86">
        <v>425898506</v>
      </c>
      <c r="O256" s="86">
        <v>356129412</v>
      </c>
      <c r="P256" t="s">
        <v>2272</v>
      </c>
      <c r="Q256" t="s">
        <v>74</v>
      </c>
      <c r="R256" s="86" t="str">
        <f>IF(AND(ISNUMBER(VALUE(LEFT(CUIPO_chip[[#This Row],[BPIN]],4))),LEN(CUIPO_chip[[#This Row],[BPIN]])&gt;7),"VALIDO","")</f>
        <v>VALIDO</v>
      </c>
    </row>
    <row r="257" spans="1:18" x14ac:dyDescent="0.3">
      <c r="A257">
        <v>202603</v>
      </c>
      <c r="B257" t="s">
        <v>1386</v>
      </c>
      <c r="C257" t="s">
        <v>1398</v>
      </c>
      <c r="D257" t="s">
        <v>2267</v>
      </c>
      <c r="E257" t="s">
        <v>2268</v>
      </c>
      <c r="F257" t="s">
        <v>1411</v>
      </c>
      <c r="G257" t="s">
        <v>1390</v>
      </c>
      <c r="H257" t="s">
        <v>1501</v>
      </c>
      <c r="I257" t="s">
        <v>1579</v>
      </c>
      <c r="J257" t="s">
        <v>1392</v>
      </c>
      <c r="K257" t="s">
        <v>1390</v>
      </c>
      <c r="L257" t="s">
        <v>1390</v>
      </c>
      <c r="M257" s="86">
        <v>1509302501</v>
      </c>
      <c r="N257" s="86">
        <v>1509302501</v>
      </c>
      <c r="O257" s="86">
        <v>1509302501</v>
      </c>
      <c r="P257" t="s">
        <v>2282</v>
      </c>
      <c r="Q257" t="s">
        <v>2239</v>
      </c>
      <c r="R257" s="86" t="str">
        <f>IF(AND(ISNUMBER(VALUE(LEFT(CUIPO_chip[[#This Row],[BPIN]],4))),LEN(CUIPO_chip[[#This Row],[BPIN]])&gt;7),"VALIDO","")</f>
        <v>VALIDO</v>
      </c>
    </row>
    <row r="258" spans="1:18" x14ac:dyDescent="0.3">
      <c r="A258">
        <v>202603</v>
      </c>
      <c r="B258" t="s">
        <v>1386</v>
      </c>
      <c r="C258" t="s">
        <v>1398</v>
      </c>
      <c r="D258" t="s">
        <v>2283</v>
      </c>
      <c r="E258" t="s">
        <v>2284</v>
      </c>
      <c r="F258" t="s">
        <v>1389</v>
      </c>
      <c r="G258" t="s">
        <v>1390</v>
      </c>
      <c r="H258" t="s">
        <v>1501</v>
      </c>
      <c r="I258" t="s">
        <v>1546</v>
      </c>
      <c r="J258" t="s">
        <v>1392</v>
      </c>
      <c r="K258" t="s">
        <v>1390</v>
      </c>
      <c r="L258" t="s">
        <v>1390</v>
      </c>
      <c r="M258" s="86">
        <v>8382400</v>
      </c>
      <c r="N258" s="86">
        <v>8382400</v>
      </c>
      <c r="O258" s="86">
        <v>8382400</v>
      </c>
      <c r="P258" t="s">
        <v>2254</v>
      </c>
      <c r="Q258" t="s">
        <v>2239</v>
      </c>
      <c r="R258" s="86" t="str">
        <f>IF(AND(ISNUMBER(VALUE(LEFT(CUIPO_chip[[#This Row],[BPIN]],4))),LEN(CUIPO_chip[[#This Row],[BPIN]])&gt;7),"VALIDO","")</f>
        <v>VALIDO</v>
      </c>
    </row>
    <row r="259" spans="1:18" x14ac:dyDescent="0.3">
      <c r="A259">
        <v>202603</v>
      </c>
      <c r="B259" t="s">
        <v>1386</v>
      </c>
      <c r="C259" t="s">
        <v>1398</v>
      </c>
      <c r="D259" t="s">
        <v>2285</v>
      </c>
      <c r="E259" t="s">
        <v>2286</v>
      </c>
      <c r="F259" t="s">
        <v>1389</v>
      </c>
      <c r="G259" t="s">
        <v>1390</v>
      </c>
      <c r="H259" t="s">
        <v>1391</v>
      </c>
      <c r="I259" t="s">
        <v>1686</v>
      </c>
      <c r="J259" t="s">
        <v>1392</v>
      </c>
      <c r="K259" t="s">
        <v>1390</v>
      </c>
      <c r="L259" t="s">
        <v>1492</v>
      </c>
      <c r="M259" s="86">
        <v>100000000</v>
      </c>
      <c r="N259" s="86">
        <v>100000000</v>
      </c>
      <c r="O259" s="86">
        <v>100000000</v>
      </c>
      <c r="P259" t="s">
        <v>2287</v>
      </c>
      <c r="Q259" t="s">
        <v>2239</v>
      </c>
      <c r="R259" s="86" t="str">
        <f>IF(AND(ISNUMBER(VALUE(LEFT(CUIPO_chip[[#This Row],[BPIN]],4))),LEN(CUIPO_chip[[#This Row],[BPIN]])&gt;7),"VALIDO","")</f>
        <v>VALIDO</v>
      </c>
    </row>
    <row r="260" spans="1:18" x14ac:dyDescent="0.3">
      <c r="A260">
        <v>202603</v>
      </c>
      <c r="B260" t="s">
        <v>1386</v>
      </c>
      <c r="C260" t="s">
        <v>1398</v>
      </c>
      <c r="D260" t="s">
        <v>2285</v>
      </c>
      <c r="E260" t="s">
        <v>2286</v>
      </c>
      <c r="F260" t="s">
        <v>1389</v>
      </c>
      <c r="G260" t="s">
        <v>1390</v>
      </c>
      <c r="H260" t="s">
        <v>1396</v>
      </c>
      <c r="I260" t="s">
        <v>1684</v>
      </c>
      <c r="J260" t="s">
        <v>1392</v>
      </c>
      <c r="K260" t="s">
        <v>1390</v>
      </c>
      <c r="L260" t="s">
        <v>1492</v>
      </c>
      <c r="M260" s="86">
        <v>191943620</v>
      </c>
      <c r="N260" s="86">
        <v>191943620</v>
      </c>
      <c r="O260" s="86">
        <v>191943620</v>
      </c>
      <c r="P260" t="s">
        <v>2287</v>
      </c>
      <c r="Q260" t="s">
        <v>2239</v>
      </c>
      <c r="R260" s="86" t="str">
        <f>IF(AND(ISNUMBER(VALUE(LEFT(CUIPO_chip[[#This Row],[BPIN]],4))),LEN(CUIPO_chip[[#This Row],[BPIN]])&gt;7),"VALIDO","")</f>
        <v>VALIDO</v>
      </c>
    </row>
    <row r="261" spans="1:18" x14ac:dyDescent="0.3">
      <c r="A261">
        <v>202603</v>
      </c>
      <c r="B261" t="s">
        <v>1386</v>
      </c>
      <c r="C261" t="s">
        <v>1398</v>
      </c>
      <c r="D261" t="s">
        <v>2285</v>
      </c>
      <c r="E261" t="s">
        <v>2286</v>
      </c>
      <c r="F261" t="s">
        <v>1389</v>
      </c>
      <c r="G261" t="s">
        <v>1390</v>
      </c>
      <c r="H261" t="s">
        <v>1491</v>
      </c>
      <c r="I261" t="s">
        <v>1686</v>
      </c>
      <c r="J261" t="s">
        <v>1392</v>
      </c>
      <c r="K261" t="s">
        <v>1390</v>
      </c>
      <c r="L261" t="s">
        <v>1492</v>
      </c>
      <c r="M261" s="86">
        <v>424200000</v>
      </c>
      <c r="N261" s="86">
        <v>424200000</v>
      </c>
      <c r="O261" s="86">
        <v>424200000</v>
      </c>
      <c r="P261" t="s">
        <v>2287</v>
      </c>
      <c r="Q261" t="s">
        <v>2239</v>
      </c>
      <c r="R261" s="86" t="str">
        <f>IF(AND(ISNUMBER(VALUE(LEFT(CUIPO_chip[[#This Row],[BPIN]],4))),LEN(CUIPO_chip[[#This Row],[BPIN]])&gt;7),"VALIDO","")</f>
        <v>VALIDO</v>
      </c>
    </row>
    <row r="262" spans="1:18" x14ac:dyDescent="0.3">
      <c r="A262">
        <v>202603</v>
      </c>
      <c r="B262" t="s">
        <v>1386</v>
      </c>
      <c r="C262" t="s">
        <v>1398</v>
      </c>
      <c r="D262" t="s">
        <v>2285</v>
      </c>
      <c r="E262" t="s">
        <v>2286</v>
      </c>
      <c r="F262" t="s">
        <v>1389</v>
      </c>
      <c r="G262" t="s">
        <v>1390</v>
      </c>
      <c r="H262" t="s">
        <v>1491</v>
      </c>
      <c r="I262" t="s">
        <v>1583</v>
      </c>
      <c r="J262" t="s">
        <v>1392</v>
      </c>
      <c r="K262" t="s">
        <v>1390</v>
      </c>
      <c r="L262" t="s">
        <v>1492</v>
      </c>
      <c r="M262" s="86">
        <v>168000000</v>
      </c>
      <c r="N262" s="86">
        <v>168000000</v>
      </c>
      <c r="O262" s="86">
        <v>168000000</v>
      </c>
      <c r="P262" t="s">
        <v>2287</v>
      </c>
      <c r="Q262" t="s">
        <v>2239</v>
      </c>
      <c r="R262" s="86" t="str">
        <f>IF(AND(ISNUMBER(VALUE(LEFT(CUIPO_chip[[#This Row],[BPIN]],4))),LEN(CUIPO_chip[[#This Row],[BPIN]])&gt;7),"VALIDO","")</f>
        <v>VALIDO</v>
      </c>
    </row>
    <row r="263" spans="1:18" x14ac:dyDescent="0.3">
      <c r="A263">
        <v>202603</v>
      </c>
      <c r="B263" t="s">
        <v>1386</v>
      </c>
      <c r="C263" t="s">
        <v>1398</v>
      </c>
      <c r="D263" t="s">
        <v>2285</v>
      </c>
      <c r="E263" t="s">
        <v>2286</v>
      </c>
      <c r="F263" t="s">
        <v>1389</v>
      </c>
      <c r="G263" t="s">
        <v>1390</v>
      </c>
      <c r="H263" t="s">
        <v>1491</v>
      </c>
      <c r="I263" t="s">
        <v>1490</v>
      </c>
      <c r="J263" t="s">
        <v>1392</v>
      </c>
      <c r="K263" t="s">
        <v>1390</v>
      </c>
      <c r="L263" t="s">
        <v>1492</v>
      </c>
      <c r="M263" s="86">
        <v>455207012</v>
      </c>
      <c r="N263" s="86">
        <v>455207012</v>
      </c>
      <c r="O263" s="86">
        <v>455207012</v>
      </c>
      <c r="P263" t="s">
        <v>2287</v>
      </c>
      <c r="Q263" t="s">
        <v>2239</v>
      </c>
      <c r="R263" s="86" t="str">
        <f>IF(AND(ISNUMBER(VALUE(LEFT(CUIPO_chip[[#This Row],[BPIN]],4))),LEN(CUIPO_chip[[#This Row],[BPIN]])&gt;7),"VALIDO","")</f>
        <v>VALIDO</v>
      </c>
    </row>
    <row r="264" spans="1:18" x14ac:dyDescent="0.3">
      <c r="A264">
        <v>202603</v>
      </c>
      <c r="B264" t="s">
        <v>1386</v>
      </c>
      <c r="C264" t="s">
        <v>1398</v>
      </c>
      <c r="D264" t="s">
        <v>2285</v>
      </c>
      <c r="E264" t="s">
        <v>2286</v>
      </c>
      <c r="F264" t="s">
        <v>1389</v>
      </c>
      <c r="G264" t="s">
        <v>1390</v>
      </c>
      <c r="H264" t="s">
        <v>1435</v>
      </c>
      <c r="I264" t="s">
        <v>1506</v>
      </c>
      <c r="J264" t="s">
        <v>1392</v>
      </c>
      <c r="K264" t="s">
        <v>1390</v>
      </c>
      <c r="L264" t="s">
        <v>1492</v>
      </c>
      <c r="M264" s="86">
        <v>355537570</v>
      </c>
      <c r="N264" s="86">
        <v>355537570</v>
      </c>
      <c r="O264" s="86">
        <v>355537570</v>
      </c>
      <c r="P264" t="s">
        <v>2287</v>
      </c>
      <c r="Q264" t="s">
        <v>2239</v>
      </c>
      <c r="R264" s="86" t="str">
        <f>IF(AND(ISNUMBER(VALUE(LEFT(CUIPO_chip[[#This Row],[BPIN]],4))),LEN(CUIPO_chip[[#This Row],[BPIN]])&gt;7),"VALIDO","")</f>
        <v/>
      </c>
    </row>
    <row r="265" spans="1:18" x14ac:dyDescent="0.3">
      <c r="A265">
        <v>202603</v>
      </c>
      <c r="B265" t="s">
        <v>1386</v>
      </c>
      <c r="C265" t="s">
        <v>1398</v>
      </c>
      <c r="D265" t="s">
        <v>2285</v>
      </c>
      <c r="E265" t="s">
        <v>2286</v>
      </c>
      <c r="F265" t="s">
        <v>1389</v>
      </c>
      <c r="G265" t="s">
        <v>1390</v>
      </c>
      <c r="H265" t="s">
        <v>1742</v>
      </c>
      <c r="I265" t="s">
        <v>1506</v>
      </c>
      <c r="J265" t="s">
        <v>1392</v>
      </c>
      <c r="K265" t="s">
        <v>1390</v>
      </c>
      <c r="L265" t="s">
        <v>1492</v>
      </c>
      <c r="M265" s="86">
        <v>338300944</v>
      </c>
      <c r="N265" s="86">
        <v>338300944</v>
      </c>
      <c r="O265" s="86">
        <v>338300944</v>
      </c>
      <c r="P265" t="s">
        <v>2287</v>
      </c>
      <c r="Q265" t="s">
        <v>2239</v>
      </c>
      <c r="R265" s="86" t="str">
        <f>IF(AND(ISNUMBER(VALUE(LEFT(CUIPO_chip[[#This Row],[BPIN]],4))),LEN(CUIPO_chip[[#This Row],[BPIN]])&gt;7),"VALIDO","")</f>
        <v/>
      </c>
    </row>
    <row r="266" spans="1:18" x14ac:dyDescent="0.3">
      <c r="A266">
        <v>202603</v>
      </c>
      <c r="B266" t="s">
        <v>1386</v>
      </c>
      <c r="C266" t="s">
        <v>1398</v>
      </c>
      <c r="D266" t="s">
        <v>2285</v>
      </c>
      <c r="E266" t="s">
        <v>2286</v>
      </c>
      <c r="F266" t="s">
        <v>1389</v>
      </c>
      <c r="G266" t="s">
        <v>1390</v>
      </c>
      <c r="H266" t="s">
        <v>1428</v>
      </c>
      <c r="I266" t="s">
        <v>1506</v>
      </c>
      <c r="J266" t="s">
        <v>1392</v>
      </c>
      <c r="K266" t="s">
        <v>1390</v>
      </c>
      <c r="L266" t="s">
        <v>1492</v>
      </c>
      <c r="M266" s="86">
        <v>54329091</v>
      </c>
      <c r="N266" s="86">
        <v>54329091</v>
      </c>
      <c r="O266" s="86">
        <v>54329091</v>
      </c>
      <c r="P266" t="s">
        <v>2287</v>
      </c>
      <c r="Q266" t="s">
        <v>2239</v>
      </c>
      <c r="R266" s="86" t="str">
        <f>IF(AND(ISNUMBER(VALUE(LEFT(CUIPO_chip[[#This Row],[BPIN]],4))),LEN(CUIPO_chip[[#This Row],[BPIN]])&gt;7),"VALIDO","")</f>
        <v/>
      </c>
    </row>
    <row r="267" spans="1:18" x14ac:dyDescent="0.3">
      <c r="A267">
        <v>202603</v>
      </c>
      <c r="B267" t="s">
        <v>1386</v>
      </c>
      <c r="C267" t="s">
        <v>1398</v>
      </c>
      <c r="D267" t="s">
        <v>2285</v>
      </c>
      <c r="E267" t="s">
        <v>2286</v>
      </c>
      <c r="F267" t="s">
        <v>1389</v>
      </c>
      <c r="G267" t="s">
        <v>1390</v>
      </c>
      <c r="H267" t="s">
        <v>1391</v>
      </c>
      <c r="I267" t="s">
        <v>1507</v>
      </c>
      <c r="J267" t="s">
        <v>1392</v>
      </c>
      <c r="K267" t="s">
        <v>1390</v>
      </c>
      <c r="L267" t="s">
        <v>1451</v>
      </c>
      <c r="M267" s="86">
        <v>200000000</v>
      </c>
      <c r="N267" s="86">
        <v>200000000</v>
      </c>
      <c r="O267" s="86">
        <v>200000000</v>
      </c>
      <c r="P267" t="s">
        <v>2288</v>
      </c>
      <c r="Q267" t="s">
        <v>2239</v>
      </c>
      <c r="R267" s="86" t="str">
        <f>IF(AND(ISNUMBER(VALUE(LEFT(CUIPO_chip[[#This Row],[BPIN]],4))),LEN(CUIPO_chip[[#This Row],[BPIN]])&gt;7),"VALIDO","")</f>
        <v>VALIDO</v>
      </c>
    </row>
    <row r="268" spans="1:18" x14ac:dyDescent="0.3">
      <c r="A268">
        <v>202603</v>
      </c>
      <c r="B268" t="s">
        <v>1386</v>
      </c>
      <c r="C268" t="s">
        <v>1398</v>
      </c>
      <c r="D268" t="s">
        <v>2285</v>
      </c>
      <c r="E268" t="s">
        <v>2286</v>
      </c>
      <c r="F268" t="s">
        <v>1389</v>
      </c>
      <c r="G268" t="s">
        <v>1390</v>
      </c>
      <c r="H268" t="s">
        <v>1425</v>
      </c>
      <c r="I268" t="s">
        <v>1506</v>
      </c>
      <c r="J268" t="s">
        <v>1392</v>
      </c>
      <c r="K268" t="s">
        <v>1390</v>
      </c>
      <c r="L268" t="s">
        <v>1451</v>
      </c>
      <c r="M268" s="86">
        <v>97735787</v>
      </c>
      <c r="N268" s="86">
        <v>97735787</v>
      </c>
      <c r="O268" s="86">
        <v>97735787</v>
      </c>
      <c r="P268" t="s">
        <v>2289</v>
      </c>
      <c r="Q268" t="s">
        <v>2239</v>
      </c>
      <c r="R268" s="86" t="str">
        <f>IF(AND(ISNUMBER(VALUE(LEFT(CUIPO_chip[[#This Row],[BPIN]],4))),LEN(CUIPO_chip[[#This Row],[BPIN]])&gt;7),"VALIDO","")</f>
        <v/>
      </c>
    </row>
    <row r="269" spans="1:18" x14ac:dyDescent="0.3">
      <c r="A269">
        <v>202603</v>
      </c>
      <c r="B269" t="s">
        <v>1386</v>
      </c>
      <c r="C269" t="s">
        <v>1398</v>
      </c>
      <c r="D269" t="s">
        <v>2285</v>
      </c>
      <c r="E269" t="s">
        <v>2286</v>
      </c>
      <c r="F269" t="s">
        <v>1389</v>
      </c>
      <c r="G269" t="s">
        <v>1390</v>
      </c>
      <c r="H269" t="s">
        <v>1425</v>
      </c>
      <c r="I269" t="s">
        <v>1753</v>
      </c>
      <c r="J269" t="s">
        <v>1392</v>
      </c>
      <c r="K269" t="s">
        <v>1390</v>
      </c>
      <c r="L269" t="s">
        <v>1451</v>
      </c>
      <c r="M269" s="86">
        <v>200000000</v>
      </c>
      <c r="N269" s="86">
        <v>200000000</v>
      </c>
      <c r="O269" s="86">
        <v>200000000</v>
      </c>
      <c r="P269" t="s">
        <v>2289</v>
      </c>
      <c r="Q269" t="s">
        <v>2239</v>
      </c>
      <c r="R269" s="86" t="str">
        <f>IF(AND(ISNUMBER(VALUE(LEFT(CUIPO_chip[[#This Row],[BPIN]],4))),LEN(CUIPO_chip[[#This Row],[BPIN]])&gt;7),"VALIDO","")</f>
        <v>VALIDO</v>
      </c>
    </row>
    <row r="270" spans="1:18" x14ac:dyDescent="0.3">
      <c r="A270">
        <v>202603</v>
      </c>
      <c r="B270" t="s">
        <v>1386</v>
      </c>
      <c r="C270" t="s">
        <v>1398</v>
      </c>
      <c r="D270" t="s">
        <v>2285</v>
      </c>
      <c r="E270" t="s">
        <v>2286</v>
      </c>
      <c r="F270" t="s">
        <v>1389</v>
      </c>
      <c r="G270" t="s">
        <v>1390</v>
      </c>
      <c r="H270" t="s">
        <v>1425</v>
      </c>
      <c r="I270" t="s">
        <v>1671</v>
      </c>
      <c r="J270" t="s">
        <v>1392</v>
      </c>
      <c r="K270" t="s">
        <v>1390</v>
      </c>
      <c r="L270" t="s">
        <v>1451</v>
      </c>
      <c r="M270" s="86">
        <v>190943178</v>
      </c>
      <c r="N270" s="86">
        <v>190943178</v>
      </c>
      <c r="O270" s="86">
        <v>190943178</v>
      </c>
      <c r="P270" t="s">
        <v>2289</v>
      </c>
      <c r="Q270" t="s">
        <v>2239</v>
      </c>
      <c r="R270" s="86" t="str">
        <f>IF(AND(ISNUMBER(VALUE(LEFT(CUIPO_chip[[#This Row],[BPIN]],4))),LEN(CUIPO_chip[[#This Row],[BPIN]])&gt;7),"VALIDO","")</f>
        <v>VALIDO</v>
      </c>
    </row>
    <row r="271" spans="1:18" x14ac:dyDescent="0.3">
      <c r="A271">
        <v>202603</v>
      </c>
      <c r="B271" t="s">
        <v>1386</v>
      </c>
      <c r="C271" t="s">
        <v>1398</v>
      </c>
      <c r="D271" t="s">
        <v>2293</v>
      </c>
      <c r="E271" t="s">
        <v>2294</v>
      </c>
      <c r="F271" t="s">
        <v>1389</v>
      </c>
      <c r="G271" t="s">
        <v>1390</v>
      </c>
      <c r="H271" t="s">
        <v>1391</v>
      </c>
      <c r="I271" t="s">
        <v>1246</v>
      </c>
      <c r="J271" t="s">
        <v>1392</v>
      </c>
      <c r="K271" t="s">
        <v>1390</v>
      </c>
      <c r="L271" t="s">
        <v>1390</v>
      </c>
      <c r="M271" s="86">
        <v>534574066</v>
      </c>
      <c r="N271" s="86">
        <v>518033466</v>
      </c>
      <c r="O271" s="86">
        <v>518033466</v>
      </c>
      <c r="P271" t="s">
        <v>2295</v>
      </c>
      <c r="Q271" t="s">
        <v>2239</v>
      </c>
      <c r="R271" s="86" t="str">
        <f>IF(AND(ISNUMBER(VALUE(LEFT(CUIPO_chip[[#This Row],[BPIN]],4))),LEN(CUIPO_chip[[#This Row],[BPIN]])&gt;7),"VALIDO","")</f>
        <v/>
      </c>
    </row>
    <row r="272" spans="1:18" x14ac:dyDescent="0.3">
      <c r="A272">
        <v>202603</v>
      </c>
      <c r="B272" t="s">
        <v>1386</v>
      </c>
      <c r="C272" t="s">
        <v>1398</v>
      </c>
      <c r="D272" t="s">
        <v>2293</v>
      </c>
      <c r="E272" t="s">
        <v>2294</v>
      </c>
      <c r="F272" t="s">
        <v>1389</v>
      </c>
      <c r="G272" t="s">
        <v>1390</v>
      </c>
      <c r="H272" t="s">
        <v>1425</v>
      </c>
      <c r="I272" t="s">
        <v>1246</v>
      </c>
      <c r="J272" t="s">
        <v>1392</v>
      </c>
      <c r="K272" t="s">
        <v>1390</v>
      </c>
      <c r="L272" t="s">
        <v>1390</v>
      </c>
      <c r="M272" s="86">
        <v>2237995024</v>
      </c>
      <c r="N272" s="86">
        <v>2237995024</v>
      </c>
      <c r="O272" s="86">
        <v>2237995024</v>
      </c>
      <c r="P272" t="s">
        <v>2254</v>
      </c>
      <c r="Q272" t="s">
        <v>2239</v>
      </c>
      <c r="R272" s="86" t="str">
        <f>IF(AND(ISNUMBER(VALUE(LEFT(CUIPO_chip[[#This Row],[BPIN]],4))),LEN(CUIPO_chip[[#This Row],[BPIN]])&gt;7),"VALIDO","")</f>
        <v/>
      </c>
    </row>
    <row r="273" spans="1:18" x14ac:dyDescent="0.3">
      <c r="A273">
        <v>202603</v>
      </c>
      <c r="B273" t="s">
        <v>1386</v>
      </c>
      <c r="C273" t="s">
        <v>1394</v>
      </c>
      <c r="D273" t="s">
        <v>2299</v>
      </c>
      <c r="E273" t="s">
        <v>2300</v>
      </c>
      <c r="F273" t="s">
        <v>1389</v>
      </c>
      <c r="G273" t="s">
        <v>1400</v>
      </c>
      <c r="H273" t="s">
        <v>1396</v>
      </c>
      <c r="I273" t="s">
        <v>1388</v>
      </c>
      <c r="J273" t="s">
        <v>1392</v>
      </c>
      <c r="K273" t="s">
        <v>1390</v>
      </c>
      <c r="L273" t="s">
        <v>1390</v>
      </c>
      <c r="M273" s="86">
        <v>36584600</v>
      </c>
      <c r="N273" s="86">
        <v>36584600</v>
      </c>
      <c r="O273" s="86">
        <v>25591800</v>
      </c>
      <c r="P273" t="s">
        <v>2301</v>
      </c>
      <c r="Q273" t="s">
        <v>1399</v>
      </c>
      <c r="R273" s="86" t="str">
        <f>IF(AND(ISNUMBER(VALUE(LEFT(CUIPO_chip[[#This Row],[BPIN]],4))),LEN(CUIPO_chip[[#This Row],[BPIN]])&gt;7),"VALIDO","")</f>
        <v/>
      </c>
    </row>
    <row r="274" spans="1:18" x14ac:dyDescent="0.3">
      <c r="A274">
        <v>202603</v>
      </c>
      <c r="B274" t="s">
        <v>1386</v>
      </c>
      <c r="C274" t="s">
        <v>1394</v>
      </c>
      <c r="D274" t="s">
        <v>2302</v>
      </c>
      <c r="E274" t="s">
        <v>2303</v>
      </c>
      <c r="F274" t="s">
        <v>1389</v>
      </c>
      <c r="G274" t="s">
        <v>1400</v>
      </c>
      <c r="H274" t="s">
        <v>1396</v>
      </c>
      <c r="I274" t="s">
        <v>1388</v>
      </c>
      <c r="J274" t="s">
        <v>1392</v>
      </c>
      <c r="K274" t="s">
        <v>1390</v>
      </c>
      <c r="L274" t="s">
        <v>1390</v>
      </c>
      <c r="M274" s="86">
        <v>25981000</v>
      </c>
      <c r="N274" s="86">
        <v>25981000</v>
      </c>
      <c r="O274" s="86">
        <v>18168200</v>
      </c>
      <c r="P274" t="s">
        <v>2301</v>
      </c>
      <c r="Q274" t="s">
        <v>1399</v>
      </c>
      <c r="R274" s="86" t="str">
        <f>IF(AND(ISNUMBER(VALUE(LEFT(CUIPO_chip[[#This Row],[BPIN]],4))),LEN(CUIPO_chip[[#This Row],[BPIN]])&gt;7),"VALIDO","")</f>
        <v/>
      </c>
    </row>
    <row r="275" spans="1:18" x14ac:dyDescent="0.3">
      <c r="A275">
        <v>202603</v>
      </c>
      <c r="B275" t="s">
        <v>1386</v>
      </c>
      <c r="C275" t="s">
        <v>1394</v>
      </c>
      <c r="D275" t="s">
        <v>2304</v>
      </c>
      <c r="E275" t="s">
        <v>2305</v>
      </c>
      <c r="F275" t="s">
        <v>1389</v>
      </c>
      <c r="G275" t="s">
        <v>1400</v>
      </c>
      <c r="H275" t="s">
        <v>1396</v>
      </c>
      <c r="I275" t="s">
        <v>1388</v>
      </c>
      <c r="J275" t="s">
        <v>1392</v>
      </c>
      <c r="K275" t="s">
        <v>1390</v>
      </c>
      <c r="L275" t="s">
        <v>1390</v>
      </c>
      <c r="M275" s="86">
        <v>119504672</v>
      </c>
      <c r="N275" s="86">
        <v>119504672</v>
      </c>
      <c r="O275" s="86">
        <v>119504672</v>
      </c>
      <c r="P275" t="s">
        <v>2301</v>
      </c>
      <c r="Q275" t="s">
        <v>1399</v>
      </c>
      <c r="R275" s="86" t="str">
        <f>IF(AND(ISNUMBER(VALUE(LEFT(CUIPO_chip[[#This Row],[BPIN]],4))),LEN(CUIPO_chip[[#This Row],[BPIN]])&gt;7),"VALIDO","")</f>
        <v/>
      </c>
    </row>
    <row r="276" spans="1:18" x14ac:dyDescent="0.3">
      <c r="A276">
        <v>202603</v>
      </c>
      <c r="B276" t="s">
        <v>1386</v>
      </c>
      <c r="C276" t="s">
        <v>1394</v>
      </c>
      <c r="D276" t="s">
        <v>2306</v>
      </c>
      <c r="E276" t="s">
        <v>2307</v>
      </c>
      <c r="F276" t="s">
        <v>1389</v>
      </c>
      <c r="G276" t="s">
        <v>1400</v>
      </c>
      <c r="H276" t="s">
        <v>1396</v>
      </c>
      <c r="I276" t="s">
        <v>1388</v>
      </c>
      <c r="J276" t="s">
        <v>1392</v>
      </c>
      <c r="K276" t="s">
        <v>1390</v>
      </c>
      <c r="L276" t="s">
        <v>1390</v>
      </c>
      <c r="M276" s="86">
        <v>12257000</v>
      </c>
      <c r="N276" s="86">
        <v>12257000</v>
      </c>
      <c r="O276" s="86">
        <v>8554700</v>
      </c>
      <c r="P276" t="s">
        <v>2301</v>
      </c>
      <c r="Q276" t="s">
        <v>1399</v>
      </c>
      <c r="R276" s="86" t="str">
        <f>IF(AND(ISNUMBER(VALUE(LEFT(CUIPO_chip[[#This Row],[BPIN]],4))),LEN(CUIPO_chip[[#This Row],[BPIN]])&gt;7),"VALIDO","")</f>
        <v/>
      </c>
    </row>
    <row r="277" spans="1:18" x14ac:dyDescent="0.3">
      <c r="A277">
        <v>202603</v>
      </c>
      <c r="B277" t="s">
        <v>1386</v>
      </c>
      <c r="C277" t="s">
        <v>1394</v>
      </c>
      <c r="D277" t="s">
        <v>2308</v>
      </c>
      <c r="E277" t="s">
        <v>2309</v>
      </c>
      <c r="F277" t="s">
        <v>1389</v>
      </c>
      <c r="G277" t="s">
        <v>1400</v>
      </c>
      <c r="H277" t="s">
        <v>1396</v>
      </c>
      <c r="I277" t="s">
        <v>1388</v>
      </c>
      <c r="J277" t="s">
        <v>1392</v>
      </c>
      <c r="K277" t="s">
        <v>1390</v>
      </c>
      <c r="L277" t="s">
        <v>1390</v>
      </c>
      <c r="M277" s="86">
        <v>9407100</v>
      </c>
      <c r="N277" s="86">
        <v>9407100</v>
      </c>
      <c r="O277" s="86">
        <v>6478400</v>
      </c>
      <c r="P277" t="s">
        <v>2301</v>
      </c>
      <c r="Q277" t="s">
        <v>1399</v>
      </c>
      <c r="R277" s="86" t="str">
        <f>IF(AND(ISNUMBER(VALUE(LEFT(CUIPO_chip[[#This Row],[BPIN]],4))),LEN(CUIPO_chip[[#This Row],[BPIN]])&gt;7),"VALIDO","")</f>
        <v/>
      </c>
    </row>
    <row r="278" spans="1:18" x14ac:dyDescent="0.3">
      <c r="A278">
        <v>202603</v>
      </c>
      <c r="B278" t="s">
        <v>1386</v>
      </c>
      <c r="C278" t="s">
        <v>1394</v>
      </c>
      <c r="D278" t="s">
        <v>2310</v>
      </c>
      <c r="E278" t="s">
        <v>2311</v>
      </c>
      <c r="F278" t="s">
        <v>1389</v>
      </c>
      <c r="G278" t="s">
        <v>1400</v>
      </c>
      <c r="H278" t="s">
        <v>1396</v>
      </c>
      <c r="I278" t="s">
        <v>1388</v>
      </c>
      <c r="J278" t="s">
        <v>1392</v>
      </c>
      <c r="K278" t="s">
        <v>1390</v>
      </c>
      <c r="L278" t="s">
        <v>1409</v>
      </c>
      <c r="M278" s="86">
        <v>9195500</v>
      </c>
      <c r="N278" s="86">
        <v>9195500</v>
      </c>
      <c r="O278" s="86">
        <v>6417500</v>
      </c>
      <c r="P278" t="s">
        <v>2301</v>
      </c>
      <c r="Q278" t="s">
        <v>1399</v>
      </c>
      <c r="R278" s="86" t="str">
        <f>IF(AND(ISNUMBER(VALUE(LEFT(CUIPO_chip[[#This Row],[BPIN]],4))),LEN(CUIPO_chip[[#This Row],[BPIN]])&gt;7),"VALIDO","")</f>
        <v/>
      </c>
    </row>
    <row r="279" spans="1:18" x14ac:dyDescent="0.3">
      <c r="A279">
        <v>202603</v>
      </c>
      <c r="B279" t="s">
        <v>1386</v>
      </c>
      <c r="C279" t="s">
        <v>1394</v>
      </c>
      <c r="D279" t="s">
        <v>2312</v>
      </c>
      <c r="E279" t="s">
        <v>2313</v>
      </c>
      <c r="F279" t="s">
        <v>1389</v>
      </c>
      <c r="G279" t="s">
        <v>1400</v>
      </c>
      <c r="H279" t="s">
        <v>1396</v>
      </c>
      <c r="I279" t="s">
        <v>1388</v>
      </c>
      <c r="J279" t="s">
        <v>1392</v>
      </c>
      <c r="K279" t="s">
        <v>1390</v>
      </c>
      <c r="L279" t="s">
        <v>1459</v>
      </c>
      <c r="M279" s="86">
        <v>1538800</v>
      </c>
      <c r="N279" s="86">
        <v>1538800</v>
      </c>
      <c r="O279" s="86">
        <v>1073800</v>
      </c>
      <c r="P279" t="s">
        <v>2301</v>
      </c>
      <c r="Q279" t="s">
        <v>1399</v>
      </c>
      <c r="R279" s="86" t="str">
        <f>IF(AND(ISNUMBER(VALUE(LEFT(CUIPO_chip[[#This Row],[BPIN]],4))),LEN(CUIPO_chip[[#This Row],[BPIN]])&gt;7),"VALIDO","")</f>
        <v/>
      </c>
    </row>
    <row r="280" spans="1:18" x14ac:dyDescent="0.3">
      <c r="A280">
        <v>202603</v>
      </c>
      <c r="B280" t="s">
        <v>1386</v>
      </c>
      <c r="C280" t="s">
        <v>1394</v>
      </c>
      <c r="D280" t="s">
        <v>2314</v>
      </c>
      <c r="E280" t="s">
        <v>2315</v>
      </c>
      <c r="F280" t="s">
        <v>1389</v>
      </c>
      <c r="G280" t="s">
        <v>1400</v>
      </c>
      <c r="H280" t="s">
        <v>1396</v>
      </c>
      <c r="I280" t="s">
        <v>1388</v>
      </c>
      <c r="J280" t="s">
        <v>1392</v>
      </c>
      <c r="K280" t="s">
        <v>1390</v>
      </c>
      <c r="L280" t="s">
        <v>1495</v>
      </c>
      <c r="M280" s="86">
        <v>1538800</v>
      </c>
      <c r="N280" s="86">
        <v>1538800</v>
      </c>
      <c r="O280" s="86">
        <v>1073800</v>
      </c>
      <c r="P280" t="s">
        <v>2301</v>
      </c>
      <c r="Q280" t="s">
        <v>1399</v>
      </c>
      <c r="R280" s="86" t="str">
        <f>IF(AND(ISNUMBER(VALUE(LEFT(CUIPO_chip[[#This Row],[BPIN]],4))),LEN(CUIPO_chip[[#This Row],[BPIN]])&gt;7),"VALIDO","")</f>
        <v/>
      </c>
    </row>
    <row r="281" spans="1:18" x14ac:dyDescent="0.3">
      <c r="A281">
        <v>202603</v>
      </c>
      <c r="B281" t="s">
        <v>1386</v>
      </c>
      <c r="C281" t="s">
        <v>1394</v>
      </c>
      <c r="D281" t="s">
        <v>2316</v>
      </c>
      <c r="E281" t="s">
        <v>2317</v>
      </c>
      <c r="F281" t="s">
        <v>1389</v>
      </c>
      <c r="G281" t="s">
        <v>1400</v>
      </c>
      <c r="H281" t="s">
        <v>1396</v>
      </c>
      <c r="I281" t="s">
        <v>1388</v>
      </c>
      <c r="J281" t="s">
        <v>1392</v>
      </c>
      <c r="K281" t="s">
        <v>1390</v>
      </c>
      <c r="L281" t="s">
        <v>1422</v>
      </c>
      <c r="M281" s="86">
        <v>3068800</v>
      </c>
      <c r="N281" s="86">
        <v>3068800</v>
      </c>
      <c r="O281" s="86">
        <v>3068800</v>
      </c>
      <c r="P281" t="s">
        <v>2301</v>
      </c>
      <c r="Q281" t="s">
        <v>1399</v>
      </c>
      <c r="R281" s="86" t="str">
        <f>IF(AND(ISNUMBER(VALUE(LEFT(CUIPO_chip[[#This Row],[BPIN]],4))),LEN(CUIPO_chip[[#This Row],[BPIN]])&gt;7),"VALIDO","")</f>
        <v/>
      </c>
    </row>
    <row r="282" spans="1:18" x14ac:dyDescent="0.3">
      <c r="A282">
        <v>202603</v>
      </c>
      <c r="B282" t="s">
        <v>1386</v>
      </c>
      <c r="C282" t="s">
        <v>1394</v>
      </c>
      <c r="D282" t="s">
        <v>2318</v>
      </c>
      <c r="E282" t="s">
        <v>2319</v>
      </c>
      <c r="F282" t="s">
        <v>1419</v>
      </c>
      <c r="G282" t="s">
        <v>1420</v>
      </c>
      <c r="H282" t="s">
        <v>1462</v>
      </c>
      <c r="I282" t="s">
        <v>1605</v>
      </c>
      <c r="J282" t="s">
        <v>1392</v>
      </c>
      <c r="K282" t="s">
        <v>1390</v>
      </c>
      <c r="L282" t="s">
        <v>1390</v>
      </c>
      <c r="M282" s="86">
        <v>27000000</v>
      </c>
      <c r="N282" s="86">
        <v>0</v>
      </c>
      <c r="O282" s="86">
        <v>0</v>
      </c>
      <c r="P282" t="s">
        <v>2320</v>
      </c>
      <c r="Q282" t="s">
        <v>2239</v>
      </c>
      <c r="R282" s="86" t="str">
        <f>IF(AND(ISNUMBER(VALUE(LEFT(CUIPO_chip[[#This Row],[BPIN]],4))),LEN(CUIPO_chip[[#This Row],[BPIN]])&gt;7),"VALIDO","")</f>
        <v>VALIDO</v>
      </c>
    </row>
    <row r="283" spans="1:18" x14ac:dyDescent="0.3">
      <c r="A283">
        <v>202603</v>
      </c>
      <c r="B283" t="s">
        <v>1386</v>
      </c>
      <c r="C283" t="s">
        <v>1394</v>
      </c>
      <c r="D283" t="s">
        <v>2318</v>
      </c>
      <c r="E283" t="s">
        <v>2319</v>
      </c>
      <c r="F283" t="s">
        <v>1419</v>
      </c>
      <c r="G283" t="s">
        <v>1477</v>
      </c>
      <c r="H283" t="s">
        <v>1462</v>
      </c>
      <c r="I283" t="s">
        <v>1605</v>
      </c>
      <c r="J283" t="s">
        <v>1392</v>
      </c>
      <c r="K283" t="s">
        <v>1390</v>
      </c>
      <c r="L283" t="s">
        <v>1390</v>
      </c>
      <c r="M283" s="86">
        <v>164400000</v>
      </c>
      <c r="N283" s="86">
        <v>0</v>
      </c>
      <c r="O283" s="86">
        <v>0</v>
      </c>
      <c r="P283" t="s">
        <v>2320</v>
      </c>
      <c r="Q283" t="s">
        <v>2239</v>
      </c>
      <c r="R283" s="86" t="str">
        <f>IF(AND(ISNUMBER(VALUE(LEFT(CUIPO_chip[[#This Row],[BPIN]],4))),LEN(CUIPO_chip[[#This Row],[BPIN]])&gt;7),"VALIDO","")</f>
        <v>VALIDO</v>
      </c>
    </row>
    <row r="284" spans="1:18" x14ac:dyDescent="0.3">
      <c r="A284">
        <v>202603</v>
      </c>
      <c r="B284" t="s">
        <v>1386</v>
      </c>
      <c r="C284" t="s">
        <v>1394</v>
      </c>
      <c r="D284" t="s">
        <v>2267</v>
      </c>
      <c r="E284" t="s">
        <v>2268</v>
      </c>
      <c r="F284" t="s">
        <v>1419</v>
      </c>
      <c r="G284" t="s">
        <v>1659</v>
      </c>
      <c r="H284" t="s">
        <v>1421</v>
      </c>
      <c r="I284" t="s">
        <v>1246</v>
      </c>
      <c r="J284" t="s">
        <v>1392</v>
      </c>
      <c r="K284" t="s">
        <v>1390</v>
      </c>
      <c r="L284" t="s">
        <v>1390</v>
      </c>
      <c r="M284" s="86">
        <v>1108974686</v>
      </c>
      <c r="N284" s="86">
        <v>1108974686</v>
      </c>
      <c r="O284" s="86">
        <v>1108974686</v>
      </c>
      <c r="P284" t="s">
        <v>2320</v>
      </c>
      <c r="Q284" t="s">
        <v>2239</v>
      </c>
      <c r="R284" s="86" t="str">
        <f>IF(AND(ISNUMBER(VALUE(LEFT(CUIPO_chip[[#This Row],[BPIN]],4))),LEN(CUIPO_chip[[#This Row],[BPIN]])&gt;7),"VALIDO","")</f>
        <v/>
      </c>
    </row>
    <row r="285" spans="1:18" x14ac:dyDescent="0.3">
      <c r="A285">
        <v>202603</v>
      </c>
      <c r="B285" t="s">
        <v>1386</v>
      </c>
      <c r="C285" t="s">
        <v>1394</v>
      </c>
      <c r="D285" t="s">
        <v>2267</v>
      </c>
      <c r="E285" t="s">
        <v>2268</v>
      </c>
      <c r="F285" t="s">
        <v>1419</v>
      </c>
      <c r="G285" t="s">
        <v>1438</v>
      </c>
      <c r="H285" t="s">
        <v>1439</v>
      </c>
      <c r="I285" t="s">
        <v>1247</v>
      </c>
      <c r="J285" t="s">
        <v>1392</v>
      </c>
      <c r="K285" t="s">
        <v>1390</v>
      </c>
      <c r="L285" t="s">
        <v>1390</v>
      </c>
      <c r="M285" s="86">
        <v>357479451</v>
      </c>
      <c r="N285" s="86">
        <v>357479451</v>
      </c>
      <c r="O285" s="86">
        <v>253223370</v>
      </c>
      <c r="P285" t="s">
        <v>2324</v>
      </c>
      <c r="Q285" t="s">
        <v>1437</v>
      </c>
      <c r="R285" s="86" t="str">
        <f>IF(AND(ISNUMBER(VALUE(LEFT(CUIPO_chip[[#This Row],[BPIN]],4))),LEN(CUIPO_chip[[#This Row],[BPIN]])&gt;7),"VALIDO","")</f>
        <v/>
      </c>
    </row>
    <row r="286" spans="1:18" x14ac:dyDescent="0.3">
      <c r="A286">
        <v>202603</v>
      </c>
      <c r="B286" t="s">
        <v>1386</v>
      </c>
      <c r="C286" t="s">
        <v>1394</v>
      </c>
      <c r="D286" t="s">
        <v>2267</v>
      </c>
      <c r="E286" t="s">
        <v>2268</v>
      </c>
      <c r="F286" t="s">
        <v>1419</v>
      </c>
      <c r="G286" t="s">
        <v>1631</v>
      </c>
      <c r="H286" t="s">
        <v>1462</v>
      </c>
      <c r="I286" t="s">
        <v>1467</v>
      </c>
      <c r="J286" t="s">
        <v>1392</v>
      </c>
      <c r="K286" t="s">
        <v>1390</v>
      </c>
      <c r="L286" t="s">
        <v>1390</v>
      </c>
      <c r="M286" s="86">
        <v>359771820</v>
      </c>
      <c r="N286" s="86">
        <v>83546409</v>
      </c>
      <c r="O286" s="86">
        <v>81428720</v>
      </c>
      <c r="P286" t="s">
        <v>2333</v>
      </c>
      <c r="Q286" t="s">
        <v>2239</v>
      </c>
      <c r="R286" s="86" t="str">
        <f>IF(AND(ISNUMBER(VALUE(LEFT(CUIPO_chip[[#This Row],[BPIN]],4))),LEN(CUIPO_chip[[#This Row],[BPIN]])&gt;7),"VALIDO","")</f>
        <v>VALIDO</v>
      </c>
    </row>
    <row r="287" spans="1:18" x14ac:dyDescent="0.3">
      <c r="A287">
        <v>202603</v>
      </c>
      <c r="B287" t="s">
        <v>1386</v>
      </c>
      <c r="C287" t="s">
        <v>1394</v>
      </c>
      <c r="D287" t="s">
        <v>2267</v>
      </c>
      <c r="E287" t="s">
        <v>2268</v>
      </c>
      <c r="F287" t="s">
        <v>1419</v>
      </c>
      <c r="G287" t="s">
        <v>1716</v>
      </c>
      <c r="H287" t="s">
        <v>1462</v>
      </c>
      <c r="I287" t="s">
        <v>1467</v>
      </c>
      <c r="J287" t="s">
        <v>1392</v>
      </c>
      <c r="K287" t="s">
        <v>1390</v>
      </c>
      <c r="L287" t="s">
        <v>1390</v>
      </c>
      <c r="M287" s="86">
        <v>25760100</v>
      </c>
      <c r="N287" s="86">
        <v>8586700</v>
      </c>
      <c r="O287" s="86">
        <v>8586700</v>
      </c>
      <c r="P287" t="s">
        <v>2393</v>
      </c>
      <c r="Q287" t="s">
        <v>2239</v>
      </c>
      <c r="R287" s="86" t="str">
        <f>IF(AND(ISNUMBER(VALUE(LEFT(CUIPO_chip[[#This Row],[BPIN]],4))),LEN(CUIPO_chip[[#This Row],[BPIN]])&gt;7),"VALIDO","")</f>
        <v>VALIDO</v>
      </c>
    </row>
    <row r="288" spans="1:18" x14ac:dyDescent="0.3">
      <c r="A288">
        <v>202603</v>
      </c>
      <c r="B288" t="s">
        <v>1386</v>
      </c>
      <c r="C288" t="s">
        <v>1394</v>
      </c>
      <c r="D288" t="s">
        <v>2267</v>
      </c>
      <c r="E288" t="s">
        <v>2268</v>
      </c>
      <c r="F288" t="s">
        <v>1419</v>
      </c>
      <c r="G288" t="s">
        <v>1716</v>
      </c>
      <c r="H288" t="s">
        <v>1462</v>
      </c>
      <c r="I288" t="s">
        <v>1467</v>
      </c>
      <c r="J288" t="s">
        <v>1392</v>
      </c>
      <c r="K288" t="s">
        <v>1390</v>
      </c>
      <c r="L288" t="s">
        <v>1390</v>
      </c>
      <c r="M288" s="86">
        <v>51520200</v>
      </c>
      <c r="N288" s="86">
        <v>17173400</v>
      </c>
      <c r="O288" s="86">
        <v>12880050</v>
      </c>
      <c r="P288" t="s">
        <v>2394</v>
      </c>
      <c r="Q288" t="s">
        <v>2239</v>
      </c>
      <c r="R288" s="86" t="str">
        <f>IF(AND(ISNUMBER(VALUE(LEFT(CUIPO_chip[[#This Row],[BPIN]],4))),LEN(CUIPO_chip[[#This Row],[BPIN]])&gt;7),"VALIDO","")</f>
        <v>VALIDO</v>
      </c>
    </row>
    <row r="289" spans="1:18" x14ac:dyDescent="0.3">
      <c r="A289">
        <v>202603</v>
      </c>
      <c r="B289" t="s">
        <v>1386</v>
      </c>
      <c r="C289" t="s">
        <v>1394</v>
      </c>
      <c r="D289" t="s">
        <v>2267</v>
      </c>
      <c r="E289" t="s">
        <v>2268</v>
      </c>
      <c r="F289" t="s">
        <v>1419</v>
      </c>
      <c r="G289" t="s">
        <v>1755</v>
      </c>
      <c r="H289" t="s">
        <v>1462</v>
      </c>
      <c r="I289" t="s">
        <v>1467</v>
      </c>
      <c r="J289" t="s">
        <v>1392</v>
      </c>
      <c r="K289" t="s">
        <v>1390</v>
      </c>
      <c r="L289" t="s">
        <v>1390</v>
      </c>
      <c r="M289" s="86">
        <v>116928945</v>
      </c>
      <c r="N289" s="86">
        <v>26424750</v>
      </c>
      <c r="O289" s="86">
        <v>26424750</v>
      </c>
      <c r="P289" t="s">
        <v>2324</v>
      </c>
      <c r="Q289" t="s">
        <v>1437</v>
      </c>
      <c r="R289" s="86" t="str">
        <f>IF(AND(ISNUMBER(VALUE(LEFT(CUIPO_chip[[#This Row],[BPIN]],4))),LEN(CUIPO_chip[[#This Row],[BPIN]])&gt;7),"VALIDO","")</f>
        <v>VALIDO</v>
      </c>
    </row>
    <row r="290" spans="1:18" x14ac:dyDescent="0.3">
      <c r="A290">
        <v>202603</v>
      </c>
      <c r="B290" t="s">
        <v>1386</v>
      </c>
      <c r="C290" t="s">
        <v>1394</v>
      </c>
      <c r="D290" t="s">
        <v>2267</v>
      </c>
      <c r="E290" t="s">
        <v>2268</v>
      </c>
      <c r="F290" t="s">
        <v>1419</v>
      </c>
      <c r="G290" t="s">
        <v>1651</v>
      </c>
      <c r="H290" t="s">
        <v>1462</v>
      </c>
      <c r="I290" t="s">
        <v>1467</v>
      </c>
      <c r="J290" t="s">
        <v>1392</v>
      </c>
      <c r="K290" t="s">
        <v>1390</v>
      </c>
      <c r="L290" t="s">
        <v>1390</v>
      </c>
      <c r="M290" s="86">
        <v>167440650</v>
      </c>
      <c r="N290" s="86">
        <v>38640150</v>
      </c>
      <c r="O290" s="86">
        <v>38640150</v>
      </c>
      <c r="P290" t="s">
        <v>2395</v>
      </c>
      <c r="Q290" t="s">
        <v>2239</v>
      </c>
      <c r="R290" s="86" t="str">
        <f>IF(AND(ISNUMBER(VALUE(LEFT(CUIPO_chip[[#This Row],[BPIN]],4))),LEN(CUIPO_chip[[#This Row],[BPIN]])&gt;7),"VALIDO","")</f>
        <v>VALIDO</v>
      </c>
    </row>
    <row r="291" spans="1:18" x14ac:dyDescent="0.3">
      <c r="A291">
        <v>202603</v>
      </c>
      <c r="B291" t="s">
        <v>1386</v>
      </c>
      <c r="C291" t="s">
        <v>1394</v>
      </c>
      <c r="D291" t="s">
        <v>2267</v>
      </c>
      <c r="E291" t="s">
        <v>2268</v>
      </c>
      <c r="F291" t="s">
        <v>1419</v>
      </c>
      <c r="G291" t="s">
        <v>1497</v>
      </c>
      <c r="H291" t="s">
        <v>1462</v>
      </c>
      <c r="I291" t="s">
        <v>1467</v>
      </c>
      <c r="J291" t="s">
        <v>1392</v>
      </c>
      <c r="K291" t="s">
        <v>1390</v>
      </c>
      <c r="L291" t="s">
        <v>1390</v>
      </c>
      <c r="M291" s="86">
        <v>1787538909</v>
      </c>
      <c r="N291" s="86">
        <v>404437913</v>
      </c>
      <c r="O291" s="86">
        <v>371540385</v>
      </c>
      <c r="P291" t="s">
        <v>2326</v>
      </c>
      <c r="Q291" t="s">
        <v>1773</v>
      </c>
      <c r="R291" s="86" t="str">
        <f>IF(AND(ISNUMBER(VALUE(LEFT(CUIPO_chip[[#This Row],[BPIN]],4))),LEN(CUIPO_chip[[#This Row],[BPIN]])&gt;7),"VALIDO","")</f>
        <v>VALIDO</v>
      </c>
    </row>
    <row r="292" spans="1:18" x14ac:dyDescent="0.3">
      <c r="A292">
        <v>202603</v>
      </c>
      <c r="B292" t="s">
        <v>1386</v>
      </c>
      <c r="C292" t="s">
        <v>1394</v>
      </c>
      <c r="D292" t="s">
        <v>2267</v>
      </c>
      <c r="E292" t="s">
        <v>2268</v>
      </c>
      <c r="F292" t="s">
        <v>1419</v>
      </c>
      <c r="G292" t="s">
        <v>1469</v>
      </c>
      <c r="H292" t="s">
        <v>1462</v>
      </c>
      <c r="I292" t="s">
        <v>1467</v>
      </c>
      <c r="J292" t="s">
        <v>1392</v>
      </c>
      <c r="K292" t="s">
        <v>1390</v>
      </c>
      <c r="L292" t="s">
        <v>1390</v>
      </c>
      <c r="M292" s="86">
        <v>44840292</v>
      </c>
      <c r="N292" s="86">
        <v>12800089</v>
      </c>
      <c r="O292" s="86">
        <v>7473382</v>
      </c>
      <c r="P292" t="s">
        <v>2332</v>
      </c>
      <c r="Q292" t="s">
        <v>2239</v>
      </c>
      <c r="R292" s="86" t="str">
        <f>IF(AND(ISNUMBER(VALUE(LEFT(CUIPO_chip[[#This Row],[BPIN]],4))),LEN(CUIPO_chip[[#This Row],[BPIN]])&gt;7),"VALIDO","")</f>
        <v>VALIDO</v>
      </c>
    </row>
    <row r="293" spans="1:18" x14ac:dyDescent="0.3">
      <c r="A293">
        <v>202603</v>
      </c>
      <c r="B293" t="s">
        <v>1386</v>
      </c>
      <c r="C293" t="s">
        <v>1394</v>
      </c>
      <c r="D293" t="s">
        <v>2267</v>
      </c>
      <c r="E293" t="s">
        <v>2268</v>
      </c>
      <c r="F293" t="s">
        <v>1419</v>
      </c>
      <c r="G293" t="s">
        <v>1538</v>
      </c>
      <c r="H293" t="s">
        <v>1462</v>
      </c>
      <c r="I293" t="s">
        <v>1467</v>
      </c>
      <c r="J293" t="s">
        <v>1392</v>
      </c>
      <c r="K293" t="s">
        <v>1390</v>
      </c>
      <c r="L293" t="s">
        <v>1390</v>
      </c>
      <c r="M293" s="86">
        <v>77280300</v>
      </c>
      <c r="N293" s="86">
        <v>8586700</v>
      </c>
      <c r="O293" s="86">
        <v>8586700</v>
      </c>
      <c r="P293" t="s">
        <v>2323</v>
      </c>
      <c r="Q293" t="s">
        <v>1537</v>
      </c>
      <c r="R293" s="86" t="str">
        <f>IF(AND(ISNUMBER(VALUE(LEFT(CUIPO_chip[[#This Row],[BPIN]],4))),LEN(CUIPO_chip[[#This Row],[BPIN]])&gt;7),"VALIDO","")</f>
        <v>VALIDO</v>
      </c>
    </row>
    <row r="294" spans="1:18" x14ac:dyDescent="0.3">
      <c r="A294">
        <v>202603</v>
      </c>
      <c r="B294" t="s">
        <v>1386</v>
      </c>
      <c r="C294" t="s">
        <v>1394</v>
      </c>
      <c r="D294" t="s">
        <v>2267</v>
      </c>
      <c r="E294" t="s">
        <v>2268</v>
      </c>
      <c r="F294" t="s">
        <v>1419</v>
      </c>
      <c r="G294" t="s">
        <v>1496</v>
      </c>
      <c r="H294" t="s">
        <v>1462</v>
      </c>
      <c r="I294" t="s">
        <v>1467</v>
      </c>
      <c r="J294" t="s">
        <v>1392</v>
      </c>
      <c r="K294" t="s">
        <v>1390</v>
      </c>
      <c r="L294" t="s">
        <v>1390</v>
      </c>
      <c r="M294" s="86">
        <v>271535622</v>
      </c>
      <c r="N294" s="86">
        <v>86875595</v>
      </c>
      <c r="O294" s="86">
        <v>86875595</v>
      </c>
      <c r="P294" t="s">
        <v>2324</v>
      </c>
      <c r="Q294" t="s">
        <v>1437</v>
      </c>
      <c r="R294" s="86" t="str">
        <f>IF(AND(ISNUMBER(VALUE(LEFT(CUIPO_chip[[#This Row],[BPIN]],4))),LEN(CUIPO_chip[[#This Row],[BPIN]])&gt;7),"VALIDO","")</f>
        <v>VALIDO</v>
      </c>
    </row>
    <row r="295" spans="1:18" x14ac:dyDescent="0.3">
      <c r="A295">
        <v>202603</v>
      </c>
      <c r="B295" t="s">
        <v>1386</v>
      </c>
      <c r="C295" t="s">
        <v>1394</v>
      </c>
      <c r="D295" t="s">
        <v>2267</v>
      </c>
      <c r="E295" t="s">
        <v>2268</v>
      </c>
      <c r="F295" t="s">
        <v>1419</v>
      </c>
      <c r="G295" t="s">
        <v>1420</v>
      </c>
      <c r="H295" t="s">
        <v>1462</v>
      </c>
      <c r="I295" t="s">
        <v>1605</v>
      </c>
      <c r="J295" t="s">
        <v>1392</v>
      </c>
      <c r="K295" t="s">
        <v>1390</v>
      </c>
      <c r="L295" t="s">
        <v>1390</v>
      </c>
      <c r="M295" s="86">
        <v>4062734694</v>
      </c>
      <c r="N295" s="86">
        <v>948671389</v>
      </c>
      <c r="O295" s="86">
        <v>814562443</v>
      </c>
      <c r="P295" t="s">
        <v>2396</v>
      </c>
      <c r="Q295" t="s">
        <v>1761</v>
      </c>
      <c r="R295" s="86" t="str">
        <f>IF(AND(ISNUMBER(VALUE(LEFT(CUIPO_chip[[#This Row],[BPIN]],4))),LEN(CUIPO_chip[[#This Row],[BPIN]])&gt;7),"VALIDO","")</f>
        <v>VALIDO</v>
      </c>
    </row>
    <row r="296" spans="1:18" x14ac:dyDescent="0.3">
      <c r="A296">
        <v>202603</v>
      </c>
      <c r="B296" t="s">
        <v>1386</v>
      </c>
      <c r="C296" t="s">
        <v>1394</v>
      </c>
      <c r="D296" t="s">
        <v>2267</v>
      </c>
      <c r="E296" t="s">
        <v>2268</v>
      </c>
      <c r="F296" t="s">
        <v>1419</v>
      </c>
      <c r="G296" t="s">
        <v>1648</v>
      </c>
      <c r="H296" t="s">
        <v>1396</v>
      </c>
      <c r="I296" t="s">
        <v>1724</v>
      </c>
      <c r="J296" t="s">
        <v>1392</v>
      </c>
      <c r="K296" t="s">
        <v>1390</v>
      </c>
      <c r="L296" t="s">
        <v>1390</v>
      </c>
      <c r="M296" s="86">
        <v>114310440</v>
      </c>
      <c r="N296" s="86">
        <v>22862088</v>
      </c>
      <c r="O296" s="86">
        <v>22862088</v>
      </c>
      <c r="P296" t="s">
        <v>2327</v>
      </c>
      <c r="Q296" t="s">
        <v>1656</v>
      </c>
      <c r="R296" s="86" t="str">
        <f>IF(AND(ISNUMBER(VALUE(LEFT(CUIPO_chip[[#This Row],[BPIN]],4))),LEN(CUIPO_chip[[#This Row],[BPIN]])&gt;7),"VALIDO","")</f>
        <v>VALIDO</v>
      </c>
    </row>
    <row r="297" spans="1:18" x14ac:dyDescent="0.3">
      <c r="A297">
        <v>202603</v>
      </c>
      <c r="B297" t="s">
        <v>1386</v>
      </c>
      <c r="C297" t="s">
        <v>1394</v>
      </c>
      <c r="D297" t="s">
        <v>2267</v>
      </c>
      <c r="E297" t="s">
        <v>2268</v>
      </c>
      <c r="F297" t="s">
        <v>1419</v>
      </c>
      <c r="G297" t="s">
        <v>1648</v>
      </c>
      <c r="H297" t="s">
        <v>1396</v>
      </c>
      <c r="I297" t="s">
        <v>1655</v>
      </c>
      <c r="J297" t="s">
        <v>1392</v>
      </c>
      <c r="K297" t="s">
        <v>1390</v>
      </c>
      <c r="L297" t="s">
        <v>1390</v>
      </c>
      <c r="M297" s="86">
        <v>212014283</v>
      </c>
      <c r="N297" s="86">
        <v>46935744</v>
      </c>
      <c r="O297" s="86">
        <v>44853715</v>
      </c>
      <c r="P297" t="s">
        <v>2327</v>
      </c>
      <c r="Q297" t="s">
        <v>1656</v>
      </c>
      <c r="R297" s="86" t="str">
        <f>IF(AND(ISNUMBER(VALUE(LEFT(CUIPO_chip[[#This Row],[BPIN]],4))),LEN(CUIPO_chip[[#This Row],[BPIN]])&gt;7),"VALIDO","")</f>
        <v>VALIDO</v>
      </c>
    </row>
    <row r="298" spans="1:18" x14ac:dyDescent="0.3">
      <c r="A298">
        <v>202603</v>
      </c>
      <c r="B298" t="s">
        <v>1386</v>
      </c>
      <c r="C298" t="s">
        <v>1394</v>
      </c>
      <c r="D298" t="s">
        <v>2267</v>
      </c>
      <c r="E298" t="s">
        <v>2268</v>
      </c>
      <c r="F298" t="s">
        <v>1419</v>
      </c>
      <c r="G298" t="s">
        <v>1648</v>
      </c>
      <c r="H298" t="s">
        <v>1396</v>
      </c>
      <c r="I298" t="s">
        <v>1723</v>
      </c>
      <c r="J298" t="s">
        <v>1392</v>
      </c>
      <c r="K298" t="s">
        <v>1390</v>
      </c>
      <c r="L298" t="s">
        <v>1390</v>
      </c>
      <c r="M298" s="86">
        <v>232789509</v>
      </c>
      <c r="N298" s="86">
        <v>51919687</v>
      </c>
      <c r="O298" s="86">
        <v>51919687</v>
      </c>
      <c r="P298" t="s">
        <v>2327</v>
      </c>
      <c r="Q298" t="s">
        <v>1656</v>
      </c>
      <c r="R298" s="86" t="str">
        <f>IF(AND(ISNUMBER(VALUE(LEFT(CUIPO_chip[[#This Row],[BPIN]],4))),LEN(CUIPO_chip[[#This Row],[BPIN]])&gt;7),"VALIDO","")</f>
        <v>VALIDO</v>
      </c>
    </row>
    <row r="299" spans="1:18" x14ac:dyDescent="0.3">
      <c r="A299">
        <v>202603</v>
      </c>
      <c r="B299" t="s">
        <v>1386</v>
      </c>
      <c r="C299" t="s">
        <v>1394</v>
      </c>
      <c r="D299" t="s">
        <v>2335</v>
      </c>
      <c r="E299" t="s">
        <v>2336</v>
      </c>
      <c r="F299" t="s">
        <v>1389</v>
      </c>
      <c r="G299" t="s">
        <v>1471</v>
      </c>
      <c r="H299" t="s">
        <v>1425</v>
      </c>
      <c r="I299" t="s">
        <v>1247</v>
      </c>
      <c r="J299" t="s">
        <v>1392</v>
      </c>
      <c r="K299" t="s">
        <v>1390</v>
      </c>
      <c r="L299" t="s">
        <v>1472</v>
      </c>
      <c r="M299" s="86">
        <v>1023214835</v>
      </c>
      <c r="N299" s="86">
        <v>1023214835</v>
      </c>
      <c r="O299" s="86">
        <v>1023214835</v>
      </c>
      <c r="P299" t="s">
        <v>2301</v>
      </c>
      <c r="Q299" t="s">
        <v>1399</v>
      </c>
      <c r="R299" s="86" t="str">
        <f>IF(AND(ISNUMBER(VALUE(LEFT(CUIPO_chip[[#This Row],[BPIN]],4))),LEN(CUIPO_chip[[#This Row],[BPIN]])&gt;7),"VALIDO","")</f>
        <v/>
      </c>
    </row>
    <row r="300" spans="1:18" x14ac:dyDescent="0.3">
      <c r="A300">
        <v>202603</v>
      </c>
      <c r="B300" t="s">
        <v>1386</v>
      </c>
      <c r="C300" t="s">
        <v>1394</v>
      </c>
      <c r="D300" t="s">
        <v>2335</v>
      </c>
      <c r="E300" t="s">
        <v>2336</v>
      </c>
      <c r="F300" t="s">
        <v>1389</v>
      </c>
      <c r="G300" t="s">
        <v>1471</v>
      </c>
      <c r="H300" t="s">
        <v>1428</v>
      </c>
      <c r="I300" t="s">
        <v>1388</v>
      </c>
      <c r="J300" t="s">
        <v>1392</v>
      </c>
      <c r="K300" t="s">
        <v>1390</v>
      </c>
      <c r="L300" t="s">
        <v>1472</v>
      </c>
      <c r="M300" s="86">
        <v>4443629920</v>
      </c>
      <c r="N300" s="86">
        <v>4443629920</v>
      </c>
      <c r="O300" s="86">
        <v>4443629920</v>
      </c>
      <c r="P300" t="s">
        <v>2301</v>
      </c>
      <c r="Q300" t="s">
        <v>1399</v>
      </c>
      <c r="R300" s="86" t="str">
        <f>IF(AND(ISNUMBER(VALUE(LEFT(CUIPO_chip[[#This Row],[BPIN]],4))),LEN(CUIPO_chip[[#This Row],[BPIN]])&gt;7),"VALIDO","")</f>
        <v/>
      </c>
    </row>
    <row r="301" spans="1:18" x14ac:dyDescent="0.3">
      <c r="A301">
        <v>202603</v>
      </c>
      <c r="B301" t="s">
        <v>1386</v>
      </c>
      <c r="C301" t="s">
        <v>1394</v>
      </c>
      <c r="D301" t="s">
        <v>2337</v>
      </c>
      <c r="E301" t="s">
        <v>2338</v>
      </c>
      <c r="F301" t="s">
        <v>1389</v>
      </c>
      <c r="G301" t="s">
        <v>1493</v>
      </c>
      <c r="H301" t="s">
        <v>1396</v>
      </c>
      <c r="I301" t="s">
        <v>1246</v>
      </c>
      <c r="J301" t="s">
        <v>1392</v>
      </c>
      <c r="K301" t="s">
        <v>1390</v>
      </c>
      <c r="L301" t="s">
        <v>1494</v>
      </c>
      <c r="M301" s="86">
        <v>3020672570</v>
      </c>
      <c r="N301" s="86">
        <v>3020672570</v>
      </c>
      <c r="O301" s="86">
        <v>3020672570</v>
      </c>
      <c r="P301" t="s">
        <v>2339</v>
      </c>
      <c r="Q301" t="s">
        <v>1452</v>
      </c>
      <c r="R301" s="86" t="str">
        <f>IF(AND(ISNUMBER(VALUE(LEFT(CUIPO_chip[[#This Row],[BPIN]],4))),LEN(CUIPO_chip[[#This Row],[BPIN]])&gt;7),"VALIDO","")</f>
        <v/>
      </c>
    </row>
    <row r="302" spans="1:18" x14ac:dyDescent="0.3">
      <c r="A302">
        <v>202603</v>
      </c>
      <c r="B302" t="s">
        <v>1386</v>
      </c>
      <c r="C302" t="s">
        <v>1402</v>
      </c>
      <c r="D302" t="s">
        <v>2296</v>
      </c>
      <c r="E302" t="s">
        <v>2297</v>
      </c>
      <c r="F302" t="s">
        <v>1389</v>
      </c>
      <c r="G302" t="s">
        <v>1403</v>
      </c>
      <c r="H302" t="s">
        <v>1404</v>
      </c>
      <c r="I302" t="s">
        <v>1401</v>
      </c>
      <c r="J302" t="s">
        <v>1392</v>
      </c>
      <c r="K302" t="s">
        <v>1390</v>
      </c>
      <c r="L302" t="s">
        <v>1390</v>
      </c>
      <c r="M302" s="86">
        <v>105980795429</v>
      </c>
      <c r="N302" s="86">
        <v>105980795429</v>
      </c>
      <c r="O302" s="86">
        <v>105980795429</v>
      </c>
      <c r="P302" t="s">
        <v>2340</v>
      </c>
      <c r="Q302" t="s">
        <v>2239</v>
      </c>
      <c r="R302" s="86" t="str">
        <f>IF(AND(ISNUMBER(VALUE(LEFT(CUIPO_chip[[#This Row],[BPIN]],4))),LEN(CUIPO_chip[[#This Row],[BPIN]])&gt;7),"VALIDO","")</f>
        <v>VALIDO</v>
      </c>
    </row>
    <row r="303" spans="1:18" x14ac:dyDescent="0.3">
      <c r="A303">
        <v>202603</v>
      </c>
      <c r="B303" t="s">
        <v>1386</v>
      </c>
      <c r="C303" t="s">
        <v>1402</v>
      </c>
      <c r="D303" t="s">
        <v>2296</v>
      </c>
      <c r="E303" t="s">
        <v>2297</v>
      </c>
      <c r="F303" t="s">
        <v>1389</v>
      </c>
      <c r="G303" t="s">
        <v>1408</v>
      </c>
      <c r="H303" t="s">
        <v>1404</v>
      </c>
      <c r="I303" t="s">
        <v>1401</v>
      </c>
      <c r="J303" t="s">
        <v>1392</v>
      </c>
      <c r="K303" t="s">
        <v>1390</v>
      </c>
      <c r="L303" t="s">
        <v>1390</v>
      </c>
      <c r="M303" s="86">
        <v>8913825850</v>
      </c>
      <c r="N303" s="86">
        <v>8913825850</v>
      </c>
      <c r="O303" s="86">
        <v>8913825850</v>
      </c>
      <c r="P303" t="s">
        <v>2340</v>
      </c>
      <c r="Q303" t="s">
        <v>2239</v>
      </c>
      <c r="R303" s="86" t="str">
        <f>IF(AND(ISNUMBER(VALUE(LEFT(CUIPO_chip[[#This Row],[BPIN]],4))),LEN(CUIPO_chip[[#This Row],[BPIN]])&gt;7),"VALIDO","")</f>
        <v>VALIDO</v>
      </c>
    </row>
    <row r="304" spans="1:18" x14ac:dyDescent="0.3">
      <c r="A304">
        <v>202603</v>
      </c>
      <c r="B304" t="s">
        <v>1386</v>
      </c>
      <c r="C304" t="s">
        <v>1402</v>
      </c>
      <c r="D304" t="s">
        <v>2296</v>
      </c>
      <c r="E304" t="s">
        <v>2297</v>
      </c>
      <c r="F304" t="s">
        <v>1389</v>
      </c>
      <c r="G304" t="s">
        <v>1458</v>
      </c>
      <c r="H304" t="s">
        <v>1404</v>
      </c>
      <c r="I304" t="s">
        <v>1401</v>
      </c>
      <c r="J304" t="s">
        <v>1392</v>
      </c>
      <c r="K304" t="s">
        <v>1390</v>
      </c>
      <c r="L304" t="s">
        <v>1390</v>
      </c>
      <c r="M304" s="86">
        <v>6103049709</v>
      </c>
      <c r="N304" s="86">
        <v>6103049709</v>
      </c>
      <c r="O304" s="86">
        <v>6103049709</v>
      </c>
      <c r="P304" t="s">
        <v>2340</v>
      </c>
      <c r="Q304" t="s">
        <v>2239</v>
      </c>
      <c r="R304" s="86" t="str">
        <f>IF(AND(ISNUMBER(VALUE(LEFT(CUIPO_chip[[#This Row],[BPIN]],4))),LEN(CUIPO_chip[[#This Row],[BPIN]])&gt;7),"VALIDO","")</f>
        <v>VALIDO</v>
      </c>
    </row>
    <row r="305" spans="1:18" x14ac:dyDescent="0.3">
      <c r="A305">
        <v>202603</v>
      </c>
      <c r="B305" t="s">
        <v>1386</v>
      </c>
      <c r="C305" t="s">
        <v>1402</v>
      </c>
      <c r="D305" t="s">
        <v>2341</v>
      </c>
      <c r="E305" t="s">
        <v>2342</v>
      </c>
      <c r="F305" t="s">
        <v>1389</v>
      </c>
      <c r="G305" t="s">
        <v>1426</v>
      </c>
      <c r="H305" t="s">
        <v>1404</v>
      </c>
      <c r="I305" t="s">
        <v>1401</v>
      </c>
      <c r="J305" t="s">
        <v>1392</v>
      </c>
      <c r="K305" t="s">
        <v>1390</v>
      </c>
      <c r="L305" t="s">
        <v>1390</v>
      </c>
      <c r="M305" s="86">
        <v>892749767</v>
      </c>
      <c r="N305" s="86">
        <v>892749767</v>
      </c>
      <c r="O305" s="86">
        <v>892749767</v>
      </c>
      <c r="P305" t="s">
        <v>2340</v>
      </c>
      <c r="Q305" t="s">
        <v>2239</v>
      </c>
      <c r="R305" s="86" t="str">
        <f>IF(AND(ISNUMBER(VALUE(LEFT(CUIPO_chip[[#This Row],[BPIN]],4))),LEN(CUIPO_chip[[#This Row],[BPIN]])&gt;7),"VALIDO","")</f>
        <v>VALIDO</v>
      </c>
    </row>
    <row r="306" spans="1:18" x14ac:dyDescent="0.3">
      <c r="A306">
        <v>202603</v>
      </c>
      <c r="B306" t="s">
        <v>1386</v>
      </c>
      <c r="C306" t="s">
        <v>1402</v>
      </c>
      <c r="D306" t="s">
        <v>2341</v>
      </c>
      <c r="E306" t="s">
        <v>2342</v>
      </c>
      <c r="F306" t="s">
        <v>1389</v>
      </c>
      <c r="G306" t="s">
        <v>1403</v>
      </c>
      <c r="H306" t="s">
        <v>1404</v>
      </c>
      <c r="I306" t="s">
        <v>1401</v>
      </c>
      <c r="J306" t="s">
        <v>1392</v>
      </c>
      <c r="K306" t="s">
        <v>1390</v>
      </c>
      <c r="L306" t="s">
        <v>1390</v>
      </c>
      <c r="M306" s="86">
        <v>137118058</v>
      </c>
      <c r="N306" s="86">
        <v>137118058</v>
      </c>
      <c r="O306" s="86">
        <v>137118058</v>
      </c>
      <c r="P306" t="s">
        <v>2340</v>
      </c>
      <c r="Q306" t="s">
        <v>2239</v>
      </c>
      <c r="R306" s="86" t="str">
        <f>IF(AND(ISNUMBER(VALUE(LEFT(CUIPO_chip[[#This Row],[BPIN]],4))),LEN(CUIPO_chip[[#This Row],[BPIN]])&gt;7),"VALIDO","")</f>
        <v>VALIDO</v>
      </c>
    </row>
    <row r="307" spans="1:18" x14ac:dyDescent="0.3">
      <c r="A307">
        <v>202603</v>
      </c>
      <c r="B307" t="s">
        <v>1386</v>
      </c>
      <c r="C307" t="s">
        <v>1402</v>
      </c>
      <c r="D307" t="s">
        <v>2341</v>
      </c>
      <c r="E307" t="s">
        <v>2342</v>
      </c>
      <c r="F307" t="s">
        <v>1389</v>
      </c>
      <c r="G307" t="s">
        <v>1408</v>
      </c>
      <c r="H307" t="s">
        <v>1404</v>
      </c>
      <c r="I307" t="s">
        <v>1401</v>
      </c>
      <c r="J307" t="s">
        <v>1392</v>
      </c>
      <c r="K307" t="s">
        <v>1390</v>
      </c>
      <c r="L307" t="s">
        <v>1390</v>
      </c>
      <c r="M307" s="86">
        <v>841040</v>
      </c>
      <c r="N307" s="86">
        <v>841040</v>
      </c>
      <c r="O307" s="86">
        <v>841040</v>
      </c>
      <c r="P307" t="s">
        <v>2340</v>
      </c>
      <c r="Q307" t="s">
        <v>2239</v>
      </c>
      <c r="R307" s="86" t="str">
        <f>IF(AND(ISNUMBER(VALUE(LEFT(CUIPO_chip[[#This Row],[BPIN]],4))),LEN(CUIPO_chip[[#This Row],[BPIN]])&gt;7),"VALIDO","")</f>
        <v>VALIDO</v>
      </c>
    </row>
    <row r="308" spans="1:18" x14ac:dyDescent="0.3">
      <c r="A308">
        <v>202603</v>
      </c>
      <c r="B308" t="s">
        <v>1386</v>
      </c>
      <c r="C308" t="s">
        <v>1402</v>
      </c>
      <c r="D308" t="s">
        <v>2343</v>
      </c>
      <c r="E308" t="s">
        <v>2344</v>
      </c>
      <c r="F308" t="s">
        <v>1389</v>
      </c>
      <c r="G308" t="s">
        <v>1403</v>
      </c>
      <c r="H308" t="s">
        <v>1404</v>
      </c>
      <c r="I308" t="s">
        <v>1401</v>
      </c>
      <c r="J308" t="s">
        <v>1392</v>
      </c>
      <c r="K308" t="s">
        <v>1390</v>
      </c>
      <c r="L308" t="s">
        <v>1390</v>
      </c>
      <c r="M308" s="86">
        <v>70877614</v>
      </c>
      <c r="N308" s="86">
        <v>70877614</v>
      </c>
      <c r="O308" s="86">
        <v>70877614</v>
      </c>
      <c r="P308" t="s">
        <v>2340</v>
      </c>
      <c r="Q308" t="s">
        <v>2239</v>
      </c>
      <c r="R308" s="86" t="str">
        <f>IF(AND(ISNUMBER(VALUE(LEFT(CUIPO_chip[[#This Row],[BPIN]],4))),LEN(CUIPO_chip[[#This Row],[BPIN]])&gt;7),"VALIDO","")</f>
        <v>VALIDO</v>
      </c>
    </row>
    <row r="309" spans="1:18" x14ac:dyDescent="0.3">
      <c r="A309">
        <v>202603</v>
      </c>
      <c r="B309" t="s">
        <v>1386</v>
      </c>
      <c r="C309" t="s">
        <v>1402</v>
      </c>
      <c r="D309" t="s">
        <v>2343</v>
      </c>
      <c r="E309" t="s">
        <v>2344</v>
      </c>
      <c r="F309" t="s">
        <v>1389</v>
      </c>
      <c r="G309" t="s">
        <v>1408</v>
      </c>
      <c r="H309" t="s">
        <v>1404</v>
      </c>
      <c r="I309" t="s">
        <v>1401</v>
      </c>
      <c r="J309" t="s">
        <v>1392</v>
      </c>
      <c r="K309" t="s">
        <v>1390</v>
      </c>
      <c r="L309" t="s">
        <v>1390</v>
      </c>
      <c r="M309" s="86">
        <v>2723702</v>
      </c>
      <c r="N309" s="86">
        <v>2723702</v>
      </c>
      <c r="O309" s="86">
        <v>2723702</v>
      </c>
      <c r="P309" t="s">
        <v>2340</v>
      </c>
      <c r="Q309" t="s">
        <v>2239</v>
      </c>
      <c r="R309" s="86" t="str">
        <f>IF(AND(ISNUMBER(VALUE(LEFT(CUIPO_chip[[#This Row],[BPIN]],4))),LEN(CUIPO_chip[[#This Row],[BPIN]])&gt;7),"VALIDO","")</f>
        <v>VALIDO</v>
      </c>
    </row>
    <row r="310" spans="1:18" x14ac:dyDescent="0.3">
      <c r="A310">
        <v>202603</v>
      </c>
      <c r="B310" t="s">
        <v>1386</v>
      </c>
      <c r="C310" t="s">
        <v>1402</v>
      </c>
      <c r="D310" t="s">
        <v>2343</v>
      </c>
      <c r="E310" t="s">
        <v>2344</v>
      </c>
      <c r="F310" t="s">
        <v>1389</v>
      </c>
      <c r="G310" t="s">
        <v>1426</v>
      </c>
      <c r="H310" t="s">
        <v>1404</v>
      </c>
      <c r="I310" t="s">
        <v>1401</v>
      </c>
      <c r="J310" t="s">
        <v>1392</v>
      </c>
      <c r="K310" t="s">
        <v>1390</v>
      </c>
      <c r="L310" t="s">
        <v>1390</v>
      </c>
      <c r="M310" s="86">
        <v>72961617</v>
      </c>
      <c r="N310" s="86">
        <v>72961617</v>
      </c>
      <c r="O310" s="86">
        <v>72961617</v>
      </c>
      <c r="P310" t="s">
        <v>2340</v>
      </c>
      <c r="Q310" t="s">
        <v>2239</v>
      </c>
      <c r="R310" s="86" t="str">
        <f>IF(AND(ISNUMBER(VALUE(LEFT(CUIPO_chip[[#This Row],[BPIN]],4))),LEN(CUIPO_chip[[#This Row],[BPIN]])&gt;7),"VALIDO","")</f>
        <v>VALIDO</v>
      </c>
    </row>
    <row r="311" spans="1:18" x14ac:dyDescent="0.3">
      <c r="A311">
        <v>202603</v>
      </c>
      <c r="B311" t="s">
        <v>1386</v>
      </c>
      <c r="C311" t="s">
        <v>1402</v>
      </c>
      <c r="D311" t="s">
        <v>2345</v>
      </c>
      <c r="E311" t="s">
        <v>2346</v>
      </c>
      <c r="F311" t="s">
        <v>1389</v>
      </c>
      <c r="G311" t="s">
        <v>1408</v>
      </c>
      <c r="H311" t="s">
        <v>1404</v>
      </c>
      <c r="I311" t="s">
        <v>1401</v>
      </c>
      <c r="J311" t="s">
        <v>1392</v>
      </c>
      <c r="K311" t="s">
        <v>1390</v>
      </c>
      <c r="L311" t="s">
        <v>1390</v>
      </c>
      <c r="M311" s="86">
        <v>2623800</v>
      </c>
      <c r="N311" s="86">
        <v>2623800</v>
      </c>
      <c r="O311" s="86">
        <v>2623800</v>
      </c>
      <c r="P311" t="s">
        <v>2340</v>
      </c>
      <c r="Q311" t="s">
        <v>2239</v>
      </c>
      <c r="R311" s="86" t="str">
        <f>IF(AND(ISNUMBER(VALUE(LEFT(CUIPO_chip[[#This Row],[BPIN]],4))),LEN(CUIPO_chip[[#This Row],[BPIN]])&gt;7),"VALIDO","")</f>
        <v>VALIDO</v>
      </c>
    </row>
    <row r="312" spans="1:18" x14ac:dyDescent="0.3">
      <c r="A312">
        <v>202603</v>
      </c>
      <c r="B312" t="s">
        <v>1386</v>
      </c>
      <c r="C312" t="s">
        <v>1402</v>
      </c>
      <c r="D312" t="s">
        <v>2345</v>
      </c>
      <c r="E312" t="s">
        <v>2346</v>
      </c>
      <c r="F312" t="s">
        <v>1389</v>
      </c>
      <c r="G312" t="s">
        <v>1426</v>
      </c>
      <c r="H312" t="s">
        <v>1404</v>
      </c>
      <c r="I312" t="s">
        <v>1401</v>
      </c>
      <c r="J312" t="s">
        <v>1392</v>
      </c>
      <c r="K312" t="s">
        <v>1390</v>
      </c>
      <c r="L312" t="s">
        <v>1390</v>
      </c>
      <c r="M312" s="86">
        <v>183655199</v>
      </c>
      <c r="N312" s="86">
        <v>183655199</v>
      </c>
      <c r="O312" s="86">
        <v>183655199</v>
      </c>
      <c r="P312" t="s">
        <v>2340</v>
      </c>
      <c r="Q312" t="s">
        <v>2239</v>
      </c>
      <c r="R312" s="86" t="str">
        <f>IF(AND(ISNUMBER(VALUE(LEFT(CUIPO_chip[[#This Row],[BPIN]],4))),LEN(CUIPO_chip[[#This Row],[BPIN]])&gt;7),"VALIDO","")</f>
        <v>VALIDO</v>
      </c>
    </row>
    <row r="313" spans="1:18" x14ac:dyDescent="0.3">
      <c r="A313">
        <v>202603</v>
      </c>
      <c r="B313" t="s">
        <v>1386</v>
      </c>
      <c r="C313" t="s">
        <v>1402</v>
      </c>
      <c r="D313" t="s">
        <v>2345</v>
      </c>
      <c r="E313" t="s">
        <v>2346</v>
      </c>
      <c r="F313" t="s">
        <v>1389</v>
      </c>
      <c r="G313" t="s">
        <v>1403</v>
      </c>
      <c r="H313" t="s">
        <v>1404</v>
      </c>
      <c r="I313" t="s">
        <v>1401</v>
      </c>
      <c r="J313" t="s">
        <v>1392</v>
      </c>
      <c r="K313" t="s">
        <v>1390</v>
      </c>
      <c r="L313" t="s">
        <v>1390</v>
      </c>
      <c r="M313" s="86">
        <v>181631730</v>
      </c>
      <c r="N313" s="86">
        <v>181631730</v>
      </c>
      <c r="O313" s="86">
        <v>181631730</v>
      </c>
      <c r="P313" t="s">
        <v>2340</v>
      </c>
      <c r="Q313" t="s">
        <v>2239</v>
      </c>
      <c r="R313" s="86" t="str">
        <f>IF(AND(ISNUMBER(VALUE(LEFT(CUIPO_chip[[#This Row],[BPIN]],4))),LEN(CUIPO_chip[[#This Row],[BPIN]])&gt;7),"VALIDO","")</f>
        <v>VALIDO</v>
      </c>
    </row>
    <row r="314" spans="1:18" x14ac:dyDescent="0.3">
      <c r="A314">
        <v>202603</v>
      </c>
      <c r="B314" t="s">
        <v>1386</v>
      </c>
      <c r="C314" t="s">
        <v>1402</v>
      </c>
      <c r="D314" t="s">
        <v>2347</v>
      </c>
      <c r="E314" t="s">
        <v>2348</v>
      </c>
      <c r="F314" t="s">
        <v>1389</v>
      </c>
      <c r="G314" t="s">
        <v>1403</v>
      </c>
      <c r="H314" t="s">
        <v>1404</v>
      </c>
      <c r="I314" t="s">
        <v>1401</v>
      </c>
      <c r="J314" t="s">
        <v>1392</v>
      </c>
      <c r="K314" t="s">
        <v>1390</v>
      </c>
      <c r="L314" t="s">
        <v>1390</v>
      </c>
      <c r="M314" s="86">
        <v>116320155</v>
      </c>
      <c r="N314" s="86">
        <v>116320155</v>
      </c>
      <c r="O314" s="86">
        <v>116320155</v>
      </c>
      <c r="P314" t="s">
        <v>2340</v>
      </c>
      <c r="Q314" t="s">
        <v>2239</v>
      </c>
      <c r="R314" s="86" t="str">
        <f>IF(AND(ISNUMBER(VALUE(LEFT(CUIPO_chip[[#This Row],[BPIN]],4))),LEN(CUIPO_chip[[#This Row],[BPIN]])&gt;7),"VALIDO","")</f>
        <v>VALIDO</v>
      </c>
    </row>
    <row r="315" spans="1:18" x14ac:dyDescent="0.3">
      <c r="A315">
        <v>202603</v>
      </c>
      <c r="B315" t="s">
        <v>1386</v>
      </c>
      <c r="C315" t="s">
        <v>1402</v>
      </c>
      <c r="D315" t="s">
        <v>2347</v>
      </c>
      <c r="E315" t="s">
        <v>2348</v>
      </c>
      <c r="F315" t="s">
        <v>1389</v>
      </c>
      <c r="G315" t="s">
        <v>1408</v>
      </c>
      <c r="H315" t="s">
        <v>1404</v>
      </c>
      <c r="I315" t="s">
        <v>1401</v>
      </c>
      <c r="J315" t="s">
        <v>1392</v>
      </c>
      <c r="K315" t="s">
        <v>1390</v>
      </c>
      <c r="L315" t="s">
        <v>1390</v>
      </c>
      <c r="M315" s="86">
        <v>25844499</v>
      </c>
      <c r="N315" s="86">
        <v>25844499</v>
      </c>
      <c r="O315" s="86">
        <v>25844499</v>
      </c>
      <c r="P315" t="s">
        <v>2340</v>
      </c>
      <c r="Q315" t="s">
        <v>2239</v>
      </c>
      <c r="R315" s="86" t="str">
        <f>IF(AND(ISNUMBER(VALUE(LEFT(CUIPO_chip[[#This Row],[BPIN]],4))),LEN(CUIPO_chip[[#This Row],[BPIN]])&gt;7),"VALIDO","")</f>
        <v>VALIDO</v>
      </c>
    </row>
    <row r="316" spans="1:18" x14ac:dyDescent="0.3">
      <c r="A316">
        <v>202603</v>
      </c>
      <c r="B316" t="s">
        <v>1386</v>
      </c>
      <c r="C316" t="s">
        <v>1402</v>
      </c>
      <c r="D316" t="s">
        <v>2347</v>
      </c>
      <c r="E316" t="s">
        <v>2348</v>
      </c>
      <c r="F316" t="s">
        <v>1389</v>
      </c>
      <c r="G316" t="s">
        <v>1426</v>
      </c>
      <c r="H316" t="s">
        <v>1404</v>
      </c>
      <c r="I316" t="s">
        <v>1401</v>
      </c>
      <c r="J316" t="s">
        <v>1392</v>
      </c>
      <c r="K316" t="s">
        <v>1390</v>
      </c>
      <c r="L316" t="s">
        <v>1390</v>
      </c>
      <c r="M316" s="86">
        <v>13211471</v>
      </c>
      <c r="N316" s="86">
        <v>13211471</v>
      </c>
      <c r="O316" s="86">
        <v>13211471</v>
      </c>
      <c r="P316" t="s">
        <v>2340</v>
      </c>
      <c r="Q316" t="s">
        <v>2239</v>
      </c>
      <c r="R316" s="86" t="str">
        <f>IF(AND(ISNUMBER(VALUE(LEFT(CUIPO_chip[[#This Row],[BPIN]],4))),LEN(CUIPO_chip[[#This Row],[BPIN]])&gt;7),"VALIDO","")</f>
        <v>VALIDO</v>
      </c>
    </row>
    <row r="317" spans="1:18" x14ac:dyDescent="0.3">
      <c r="A317">
        <v>202603</v>
      </c>
      <c r="B317" t="s">
        <v>1386</v>
      </c>
      <c r="C317" t="s">
        <v>1402</v>
      </c>
      <c r="D317" t="s">
        <v>2349</v>
      </c>
      <c r="E317" t="s">
        <v>2350</v>
      </c>
      <c r="F317" t="s">
        <v>1389</v>
      </c>
      <c r="G317" t="s">
        <v>1426</v>
      </c>
      <c r="H317" t="s">
        <v>1404</v>
      </c>
      <c r="I317" t="s">
        <v>1401</v>
      </c>
      <c r="J317" t="s">
        <v>1392</v>
      </c>
      <c r="K317" t="s">
        <v>1390</v>
      </c>
      <c r="L317" t="s">
        <v>1390</v>
      </c>
      <c r="M317" s="86">
        <v>226187385</v>
      </c>
      <c r="N317" s="86">
        <v>226187385</v>
      </c>
      <c r="O317" s="86">
        <v>226187385</v>
      </c>
      <c r="P317" t="s">
        <v>2340</v>
      </c>
      <c r="Q317" t="s">
        <v>2239</v>
      </c>
      <c r="R317" s="86" t="str">
        <f>IF(AND(ISNUMBER(VALUE(LEFT(CUIPO_chip[[#This Row],[BPIN]],4))),LEN(CUIPO_chip[[#This Row],[BPIN]])&gt;7),"VALIDO","")</f>
        <v>VALIDO</v>
      </c>
    </row>
    <row r="318" spans="1:18" x14ac:dyDescent="0.3">
      <c r="A318">
        <v>202603</v>
      </c>
      <c r="B318" t="s">
        <v>1386</v>
      </c>
      <c r="C318" t="s">
        <v>1402</v>
      </c>
      <c r="D318" t="s">
        <v>2351</v>
      </c>
      <c r="E318" t="s">
        <v>2352</v>
      </c>
      <c r="F318" t="s">
        <v>1389</v>
      </c>
      <c r="G318" t="s">
        <v>1408</v>
      </c>
      <c r="H318" t="s">
        <v>1404</v>
      </c>
      <c r="I318" t="s">
        <v>1401</v>
      </c>
      <c r="J318" t="s">
        <v>1392</v>
      </c>
      <c r="K318" t="s">
        <v>1390</v>
      </c>
      <c r="L318" t="s">
        <v>1390</v>
      </c>
      <c r="M318" s="86">
        <v>9936327</v>
      </c>
      <c r="N318" s="86">
        <v>9936327</v>
      </c>
      <c r="O318" s="86">
        <v>9936327</v>
      </c>
      <c r="P318" t="s">
        <v>2340</v>
      </c>
      <c r="Q318" t="s">
        <v>2239</v>
      </c>
      <c r="R318" s="86" t="str">
        <f>IF(AND(ISNUMBER(VALUE(LEFT(CUIPO_chip[[#This Row],[BPIN]],4))),LEN(CUIPO_chip[[#This Row],[BPIN]])&gt;7),"VALIDO","")</f>
        <v>VALIDO</v>
      </c>
    </row>
    <row r="319" spans="1:18" x14ac:dyDescent="0.3">
      <c r="A319">
        <v>202603</v>
      </c>
      <c r="B319" t="s">
        <v>1386</v>
      </c>
      <c r="C319" t="s">
        <v>1402</v>
      </c>
      <c r="D319" t="s">
        <v>2351</v>
      </c>
      <c r="E319" t="s">
        <v>2352</v>
      </c>
      <c r="F319" t="s">
        <v>1389</v>
      </c>
      <c r="G319" t="s">
        <v>1403</v>
      </c>
      <c r="H319" t="s">
        <v>1404</v>
      </c>
      <c r="I319" t="s">
        <v>1401</v>
      </c>
      <c r="J319" t="s">
        <v>1392</v>
      </c>
      <c r="K319" t="s">
        <v>1390</v>
      </c>
      <c r="L319" t="s">
        <v>1390</v>
      </c>
      <c r="M319" s="86">
        <v>58523771</v>
      </c>
      <c r="N319" s="86">
        <v>58523771</v>
      </c>
      <c r="O319" s="86">
        <v>58523771</v>
      </c>
      <c r="P319" t="s">
        <v>2340</v>
      </c>
      <c r="Q319" t="s">
        <v>2239</v>
      </c>
      <c r="R319" s="86" t="str">
        <f>IF(AND(ISNUMBER(VALUE(LEFT(CUIPO_chip[[#This Row],[BPIN]],4))),LEN(CUIPO_chip[[#This Row],[BPIN]])&gt;7),"VALIDO","")</f>
        <v>VALIDO</v>
      </c>
    </row>
    <row r="320" spans="1:18" x14ac:dyDescent="0.3">
      <c r="A320">
        <v>202603</v>
      </c>
      <c r="B320" t="s">
        <v>1386</v>
      </c>
      <c r="C320" t="s">
        <v>1402</v>
      </c>
      <c r="D320" t="s">
        <v>2351</v>
      </c>
      <c r="E320" t="s">
        <v>2352</v>
      </c>
      <c r="F320" t="s">
        <v>1389</v>
      </c>
      <c r="G320" t="s">
        <v>1426</v>
      </c>
      <c r="H320" t="s">
        <v>1404</v>
      </c>
      <c r="I320" t="s">
        <v>1401</v>
      </c>
      <c r="J320" t="s">
        <v>1392</v>
      </c>
      <c r="K320" t="s">
        <v>1390</v>
      </c>
      <c r="L320" t="s">
        <v>1390</v>
      </c>
      <c r="M320" s="86">
        <v>17422136</v>
      </c>
      <c r="N320" s="86">
        <v>17422136</v>
      </c>
      <c r="O320" s="86">
        <v>17422136</v>
      </c>
      <c r="P320" t="s">
        <v>2340</v>
      </c>
      <c r="Q320" t="s">
        <v>2239</v>
      </c>
      <c r="R320" s="86" t="str">
        <f>IF(AND(ISNUMBER(VALUE(LEFT(CUIPO_chip[[#This Row],[BPIN]],4))),LEN(CUIPO_chip[[#This Row],[BPIN]])&gt;7),"VALIDO","")</f>
        <v>VALIDO</v>
      </c>
    </row>
    <row r="321" spans="1:18" x14ac:dyDescent="0.3">
      <c r="A321">
        <v>202603</v>
      </c>
      <c r="B321" t="s">
        <v>1386</v>
      </c>
      <c r="C321" t="s">
        <v>1402</v>
      </c>
      <c r="D321" t="s">
        <v>2353</v>
      </c>
      <c r="E321" t="s">
        <v>2354</v>
      </c>
      <c r="F321" t="s">
        <v>1389</v>
      </c>
      <c r="G321" t="s">
        <v>1403</v>
      </c>
      <c r="H321" t="s">
        <v>1404</v>
      </c>
      <c r="I321" t="s">
        <v>1401</v>
      </c>
      <c r="J321" t="s">
        <v>1392</v>
      </c>
      <c r="K321" t="s">
        <v>1390</v>
      </c>
      <c r="L321" t="s">
        <v>1390</v>
      </c>
      <c r="M321" s="86">
        <v>22694223</v>
      </c>
      <c r="N321" s="86">
        <v>22694223</v>
      </c>
      <c r="O321" s="86">
        <v>22694223</v>
      </c>
      <c r="P321" t="s">
        <v>2340</v>
      </c>
      <c r="Q321" t="s">
        <v>2239</v>
      </c>
      <c r="R321" s="86" t="str">
        <f>IF(AND(ISNUMBER(VALUE(LEFT(CUIPO_chip[[#This Row],[BPIN]],4))),LEN(CUIPO_chip[[#This Row],[BPIN]])&gt;7),"VALIDO","")</f>
        <v>VALIDO</v>
      </c>
    </row>
    <row r="322" spans="1:18" x14ac:dyDescent="0.3">
      <c r="A322">
        <v>202603</v>
      </c>
      <c r="B322" t="s">
        <v>1386</v>
      </c>
      <c r="C322" t="s">
        <v>1402</v>
      </c>
      <c r="D322" t="s">
        <v>2353</v>
      </c>
      <c r="E322" t="s">
        <v>2354</v>
      </c>
      <c r="F322" t="s">
        <v>1389</v>
      </c>
      <c r="G322" t="s">
        <v>1426</v>
      </c>
      <c r="H322" t="s">
        <v>1404</v>
      </c>
      <c r="I322" t="s">
        <v>1401</v>
      </c>
      <c r="J322" t="s">
        <v>1392</v>
      </c>
      <c r="K322" t="s">
        <v>1390</v>
      </c>
      <c r="L322" t="s">
        <v>1390</v>
      </c>
      <c r="M322" s="86">
        <v>194157007</v>
      </c>
      <c r="N322" s="86">
        <v>194157007</v>
      </c>
      <c r="O322" s="86">
        <v>194157007</v>
      </c>
      <c r="P322" t="s">
        <v>2340</v>
      </c>
      <c r="Q322" t="s">
        <v>2239</v>
      </c>
      <c r="R322" s="86" t="str">
        <f>IF(AND(ISNUMBER(VALUE(LEFT(CUIPO_chip[[#This Row],[BPIN]],4))),LEN(CUIPO_chip[[#This Row],[BPIN]])&gt;7),"VALIDO","")</f>
        <v>VALIDO</v>
      </c>
    </row>
    <row r="323" spans="1:18" x14ac:dyDescent="0.3">
      <c r="A323">
        <v>202603</v>
      </c>
      <c r="B323" t="s">
        <v>1386</v>
      </c>
      <c r="C323" t="s">
        <v>1402</v>
      </c>
      <c r="D323" t="s">
        <v>2353</v>
      </c>
      <c r="E323" t="s">
        <v>2354</v>
      </c>
      <c r="F323" t="s">
        <v>1389</v>
      </c>
      <c r="G323" t="s">
        <v>1408</v>
      </c>
      <c r="H323" t="s">
        <v>1404</v>
      </c>
      <c r="I323" t="s">
        <v>1401</v>
      </c>
      <c r="J323" t="s">
        <v>1392</v>
      </c>
      <c r="K323" t="s">
        <v>1390</v>
      </c>
      <c r="L323" t="s">
        <v>1390</v>
      </c>
      <c r="M323" s="86">
        <v>2782000</v>
      </c>
      <c r="N323" s="86">
        <v>2782000</v>
      </c>
      <c r="O323" s="86">
        <v>2782000</v>
      </c>
      <c r="P323" t="s">
        <v>2340</v>
      </c>
      <c r="Q323" t="s">
        <v>2239</v>
      </c>
      <c r="R323" s="86" t="str">
        <f>IF(AND(ISNUMBER(VALUE(LEFT(CUIPO_chip[[#This Row],[BPIN]],4))),LEN(CUIPO_chip[[#This Row],[BPIN]])&gt;7),"VALIDO","")</f>
        <v>VALIDO</v>
      </c>
    </row>
    <row r="324" spans="1:18" x14ac:dyDescent="0.3">
      <c r="A324">
        <v>202603</v>
      </c>
      <c r="B324" t="s">
        <v>1386</v>
      </c>
      <c r="C324" t="s">
        <v>1402</v>
      </c>
      <c r="D324" t="s">
        <v>2355</v>
      </c>
      <c r="E324" t="s">
        <v>2356</v>
      </c>
      <c r="F324" t="s">
        <v>1389</v>
      </c>
      <c r="G324" t="s">
        <v>1403</v>
      </c>
      <c r="H324" t="s">
        <v>1404</v>
      </c>
      <c r="I324" t="s">
        <v>1401</v>
      </c>
      <c r="J324" t="s">
        <v>1392</v>
      </c>
      <c r="K324" t="s">
        <v>1390</v>
      </c>
      <c r="L324" t="s">
        <v>1390</v>
      </c>
      <c r="M324" s="86">
        <v>4265746351</v>
      </c>
      <c r="N324" s="86">
        <v>4265746351</v>
      </c>
      <c r="O324" s="86">
        <v>4265746351</v>
      </c>
      <c r="P324" t="s">
        <v>2340</v>
      </c>
      <c r="Q324" t="s">
        <v>2239</v>
      </c>
      <c r="R324" s="86" t="str">
        <f>IF(AND(ISNUMBER(VALUE(LEFT(CUIPO_chip[[#This Row],[BPIN]],4))),LEN(CUIPO_chip[[#This Row],[BPIN]])&gt;7),"VALIDO","")</f>
        <v>VALIDO</v>
      </c>
    </row>
    <row r="325" spans="1:18" x14ac:dyDescent="0.3">
      <c r="A325">
        <v>202603</v>
      </c>
      <c r="B325" t="s">
        <v>1386</v>
      </c>
      <c r="C325" t="s">
        <v>1402</v>
      </c>
      <c r="D325" t="s">
        <v>2355</v>
      </c>
      <c r="E325" t="s">
        <v>2356</v>
      </c>
      <c r="F325" t="s">
        <v>1389</v>
      </c>
      <c r="G325" t="s">
        <v>1408</v>
      </c>
      <c r="H325" t="s">
        <v>1404</v>
      </c>
      <c r="I325" t="s">
        <v>1401</v>
      </c>
      <c r="J325" t="s">
        <v>1392</v>
      </c>
      <c r="K325" t="s">
        <v>1390</v>
      </c>
      <c r="L325" t="s">
        <v>1390</v>
      </c>
      <c r="M325" s="86">
        <v>390518434</v>
      </c>
      <c r="N325" s="86">
        <v>390518434</v>
      </c>
      <c r="O325" s="86">
        <v>390518434</v>
      </c>
      <c r="P325" t="s">
        <v>2340</v>
      </c>
      <c r="Q325" t="s">
        <v>2239</v>
      </c>
      <c r="R325" s="86" t="str">
        <f>IF(AND(ISNUMBER(VALUE(LEFT(CUIPO_chip[[#This Row],[BPIN]],4))),LEN(CUIPO_chip[[#This Row],[BPIN]])&gt;7),"VALIDO","")</f>
        <v>VALIDO</v>
      </c>
    </row>
    <row r="326" spans="1:18" x14ac:dyDescent="0.3">
      <c r="A326">
        <v>202603</v>
      </c>
      <c r="B326" t="s">
        <v>1386</v>
      </c>
      <c r="C326" t="s">
        <v>1402</v>
      </c>
      <c r="D326" t="s">
        <v>2357</v>
      </c>
      <c r="E326" t="s">
        <v>2358</v>
      </c>
      <c r="F326" t="s">
        <v>1389</v>
      </c>
      <c r="G326" t="s">
        <v>1403</v>
      </c>
      <c r="H326" t="s">
        <v>1404</v>
      </c>
      <c r="I326" t="s">
        <v>1401</v>
      </c>
      <c r="J326" t="s">
        <v>1392</v>
      </c>
      <c r="K326" t="s">
        <v>1390</v>
      </c>
      <c r="L326" t="s">
        <v>1390</v>
      </c>
      <c r="M326" s="86">
        <v>4817472</v>
      </c>
      <c r="N326" s="86">
        <v>4817472</v>
      </c>
      <c r="O326" s="86">
        <v>4817472</v>
      </c>
      <c r="P326" t="s">
        <v>2340</v>
      </c>
      <c r="Q326" t="s">
        <v>2239</v>
      </c>
      <c r="R326" s="86" t="str">
        <f>IF(AND(ISNUMBER(VALUE(LEFT(CUIPO_chip[[#This Row],[BPIN]],4))),LEN(CUIPO_chip[[#This Row],[BPIN]])&gt;7),"VALIDO","")</f>
        <v>VALIDO</v>
      </c>
    </row>
    <row r="327" spans="1:18" x14ac:dyDescent="0.3">
      <c r="A327">
        <v>202603</v>
      </c>
      <c r="B327" t="s">
        <v>1386</v>
      </c>
      <c r="C327" t="s">
        <v>1402</v>
      </c>
      <c r="D327" t="s">
        <v>2357</v>
      </c>
      <c r="E327" t="s">
        <v>2358</v>
      </c>
      <c r="F327" t="s">
        <v>1389</v>
      </c>
      <c r="G327" t="s">
        <v>1408</v>
      </c>
      <c r="H327" t="s">
        <v>1404</v>
      </c>
      <c r="I327" t="s">
        <v>1401</v>
      </c>
      <c r="J327" t="s">
        <v>1392</v>
      </c>
      <c r="K327" t="s">
        <v>1390</v>
      </c>
      <c r="L327" t="s">
        <v>1390</v>
      </c>
      <c r="M327" s="86">
        <v>2253028641</v>
      </c>
      <c r="N327" s="86">
        <v>2253028641</v>
      </c>
      <c r="O327" s="86">
        <v>2253028641</v>
      </c>
      <c r="P327" t="s">
        <v>2340</v>
      </c>
      <c r="Q327" t="s">
        <v>2239</v>
      </c>
      <c r="R327" s="86" t="str">
        <f>IF(AND(ISNUMBER(VALUE(LEFT(CUIPO_chip[[#This Row],[BPIN]],4))),LEN(CUIPO_chip[[#This Row],[BPIN]])&gt;7),"VALIDO","")</f>
        <v>VALIDO</v>
      </c>
    </row>
    <row r="328" spans="1:18" x14ac:dyDescent="0.3">
      <c r="A328">
        <v>202603</v>
      </c>
      <c r="B328" t="s">
        <v>1386</v>
      </c>
      <c r="C328" t="s">
        <v>1402</v>
      </c>
      <c r="D328" t="s">
        <v>2299</v>
      </c>
      <c r="E328" t="s">
        <v>2300</v>
      </c>
      <c r="F328" t="s">
        <v>1389</v>
      </c>
      <c r="G328" t="s">
        <v>1426</v>
      </c>
      <c r="H328" t="s">
        <v>1404</v>
      </c>
      <c r="I328" t="s">
        <v>1401</v>
      </c>
      <c r="J328" t="s">
        <v>1392</v>
      </c>
      <c r="K328" t="s">
        <v>1390</v>
      </c>
      <c r="L328" t="s">
        <v>1390</v>
      </c>
      <c r="M328" s="86">
        <v>853483600</v>
      </c>
      <c r="N328" s="86">
        <v>853483600</v>
      </c>
      <c r="O328" s="86">
        <v>853483600</v>
      </c>
      <c r="P328" t="s">
        <v>2340</v>
      </c>
      <c r="Q328" t="s">
        <v>2239</v>
      </c>
      <c r="R328" s="86" t="str">
        <f>IF(AND(ISNUMBER(VALUE(LEFT(CUIPO_chip[[#This Row],[BPIN]],4))),LEN(CUIPO_chip[[#This Row],[BPIN]])&gt;7),"VALIDO","")</f>
        <v>VALIDO</v>
      </c>
    </row>
    <row r="329" spans="1:18" x14ac:dyDescent="0.3">
      <c r="A329">
        <v>202603</v>
      </c>
      <c r="B329" t="s">
        <v>1386</v>
      </c>
      <c r="C329" t="s">
        <v>1402</v>
      </c>
      <c r="D329" t="s">
        <v>2299</v>
      </c>
      <c r="E329" t="s">
        <v>2300</v>
      </c>
      <c r="F329" t="s">
        <v>1389</v>
      </c>
      <c r="G329" t="s">
        <v>1403</v>
      </c>
      <c r="H329" t="s">
        <v>1404</v>
      </c>
      <c r="I329" t="s">
        <v>1401</v>
      </c>
      <c r="J329" t="s">
        <v>1444</v>
      </c>
      <c r="K329" t="s">
        <v>1390</v>
      </c>
      <c r="L329" t="s">
        <v>1390</v>
      </c>
      <c r="M329" s="86">
        <v>6750481539</v>
      </c>
      <c r="N329" s="86">
        <v>0</v>
      </c>
      <c r="O329" s="86">
        <v>0</v>
      </c>
      <c r="P329" t="s">
        <v>2340</v>
      </c>
      <c r="Q329" t="s">
        <v>2239</v>
      </c>
      <c r="R329" s="86" t="str">
        <f>IF(AND(ISNUMBER(VALUE(LEFT(CUIPO_chip[[#This Row],[BPIN]],4))),LEN(CUIPO_chip[[#This Row],[BPIN]])&gt;7),"VALIDO","")</f>
        <v>VALIDO</v>
      </c>
    </row>
    <row r="330" spans="1:18" x14ac:dyDescent="0.3">
      <c r="A330">
        <v>202603</v>
      </c>
      <c r="B330" t="s">
        <v>1386</v>
      </c>
      <c r="C330" t="s">
        <v>1402</v>
      </c>
      <c r="D330" t="s">
        <v>2302</v>
      </c>
      <c r="E330" t="s">
        <v>2303</v>
      </c>
      <c r="F330" t="s">
        <v>1389</v>
      </c>
      <c r="G330" t="s">
        <v>1426</v>
      </c>
      <c r="H330" t="s">
        <v>1404</v>
      </c>
      <c r="I330" t="s">
        <v>1401</v>
      </c>
      <c r="J330" t="s">
        <v>1392</v>
      </c>
      <c r="K330" t="s">
        <v>1390</v>
      </c>
      <c r="L330" t="s">
        <v>1390</v>
      </c>
      <c r="M330" s="86">
        <v>606843300</v>
      </c>
      <c r="N330" s="86">
        <v>606843300</v>
      </c>
      <c r="O330" s="86">
        <v>606843300</v>
      </c>
      <c r="P330" t="s">
        <v>2340</v>
      </c>
      <c r="Q330" t="s">
        <v>2239</v>
      </c>
      <c r="R330" s="86" t="str">
        <f>IF(AND(ISNUMBER(VALUE(LEFT(CUIPO_chip[[#This Row],[BPIN]],4))),LEN(CUIPO_chip[[#This Row],[BPIN]])&gt;7),"VALIDO","")</f>
        <v>VALIDO</v>
      </c>
    </row>
    <row r="331" spans="1:18" x14ac:dyDescent="0.3">
      <c r="A331">
        <v>202603</v>
      </c>
      <c r="B331" t="s">
        <v>1386</v>
      </c>
      <c r="C331" t="s">
        <v>1402</v>
      </c>
      <c r="D331" t="s">
        <v>2302</v>
      </c>
      <c r="E331" t="s">
        <v>2303</v>
      </c>
      <c r="F331" t="s">
        <v>1389</v>
      </c>
      <c r="G331" t="s">
        <v>1403</v>
      </c>
      <c r="H331" t="s">
        <v>1404</v>
      </c>
      <c r="I331" t="s">
        <v>1401</v>
      </c>
      <c r="J331" t="s">
        <v>1444</v>
      </c>
      <c r="K331" t="s">
        <v>1390</v>
      </c>
      <c r="L331" t="s">
        <v>1390</v>
      </c>
      <c r="M331" s="86">
        <v>4780721446</v>
      </c>
      <c r="N331" s="86">
        <v>0</v>
      </c>
      <c r="O331" s="86">
        <v>0</v>
      </c>
      <c r="P331" t="s">
        <v>2340</v>
      </c>
      <c r="Q331" t="s">
        <v>2239</v>
      </c>
      <c r="R331" s="86" t="str">
        <f>IF(AND(ISNUMBER(VALUE(LEFT(CUIPO_chip[[#This Row],[BPIN]],4))),LEN(CUIPO_chip[[#This Row],[BPIN]])&gt;7),"VALIDO","")</f>
        <v>VALIDO</v>
      </c>
    </row>
    <row r="332" spans="1:18" x14ac:dyDescent="0.3">
      <c r="A332">
        <v>202603</v>
      </c>
      <c r="B332" t="s">
        <v>1386</v>
      </c>
      <c r="C332" t="s">
        <v>1402</v>
      </c>
      <c r="D332" t="s">
        <v>2304</v>
      </c>
      <c r="E332" t="s">
        <v>2305</v>
      </c>
      <c r="F332" t="s">
        <v>1389</v>
      </c>
      <c r="G332" t="s">
        <v>1426</v>
      </c>
      <c r="H332" t="s">
        <v>1404</v>
      </c>
      <c r="I332" t="s">
        <v>1401</v>
      </c>
      <c r="J332" t="s">
        <v>1392</v>
      </c>
      <c r="K332" t="s">
        <v>1390</v>
      </c>
      <c r="L332" t="s">
        <v>1390</v>
      </c>
      <c r="M332" s="86">
        <v>3324378805</v>
      </c>
      <c r="N332" s="86">
        <v>3324378805</v>
      </c>
      <c r="O332" s="86">
        <v>3324378805</v>
      </c>
      <c r="P332" t="s">
        <v>2340</v>
      </c>
      <c r="Q332" t="s">
        <v>2239</v>
      </c>
      <c r="R332" s="86" t="str">
        <f>IF(AND(ISNUMBER(VALUE(LEFT(CUIPO_chip[[#This Row],[BPIN]],4))),LEN(CUIPO_chip[[#This Row],[BPIN]])&gt;7),"VALIDO","")</f>
        <v>VALIDO</v>
      </c>
    </row>
    <row r="333" spans="1:18" x14ac:dyDescent="0.3">
      <c r="A333">
        <v>202603</v>
      </c>
      <c r="B333" t="s">
        <v>1386</v>
      </c>
      <c r="C333" t="s">
        <v>1402</v>
      </c>
      <c r="D333" t="s">
        <v>2304</v>
      </c>
      <c r="E333" t="s">
        <v>2305</v>
      </c>
      <c r="F333" t="s">
        <v>1389</v>
      </c>
      <c r="G333" t="s">
        <v>1403</v>
      </c>
      <c r="H333" t="s">
        <v>1404</v>
      </c>
      <c r="I333" t="s">
        <v>1401</v>
      </c>
      <c r="J333" t="s">
        <v>1444</v>
      </c>
      <c r="K333" t="s">
        <v>1390</v>
      </c>
      <c r="L333" t="s">
        <v>1390</v>
      </c>
      <c r="M333" s="86">
        <v>10238035289</v>
      </c>
      <c r="N333" s="86">
        <v>0</v>
      </c>
      <c r="O333" s="86">
        <v>0</v>
      </c>
      <c r="P333" t="s">
        <v>2340</v>
      </c>
      <c r="Q333" t="s">
        <v>2239</v>
      </c>
      <c r="R333" s="86" t="str">
        <f>IF(AND(ISNUMBER(VALUE(LEFT(CUIPO_chip[[#This Row],[BPIN]],4))),LEN(CUIPO_chip[[#This Row],[BPIN]])&gt;7),"VALIDO","")</f>
        <v>VALIDO</v>
      </c>
    </row>
    <row r="334" spans="1:18" x14ac:dyDescent="0.3">
      <c r="A334">
        <v>202603</v>
      </c>
      <c r="B334" t="s">
        <v>1386</v>
      </c>
      <c r="C334" t="s">
        <v>1402</v>
      </c>
      <c r="D334" t="s">
        <v>2306</v>
      </c>
      <c r="E334" t="s">
        <v>2307</v>
      </c>
      <c r="F334" t="s">
        <v>1389</v>
      </c>
      <c r="G334" t="s">
        <v>1403</v>
      </c>
      <c r="H334" t="s">
        <v>1404</v>
      </c>
      <c r="I334" t="s">
        <v>1401</v>
      </c>
      <c r="J334" t="s">
        <v>1392</v>
      </c>
      <c r="K334" t="s">
        <v>1390</v>
      </c>
      <c r="L334" t="s">
        <v>1390</v>
      </c>
      <c r="M334" s="86">
        <v>4407661700</v>
      </c>
      <c r="N334" s="86">
        <v>4407661700</v>
      </c>
      <c r="O334" s="86">
        <v>4407661700</v>
      </c>
      <c r="P334" t="s">
        <v>2340</v>
      </c>
      <c r="Q334" t="s">
        <v>2239</v>
      </c>
      <c r="R334" s="86" t="str">
        <f>IF(AND(ISNUMBER(VALUE(LEFT(CUIPO_chip[[#This Row],[BPIN]],4))),LEN(CUIPO_chip[[#This Row],[BPIN]])&gt;7),"VALIDO","")</f>
        <v>VALIDO</v>
      </c>
    </row>
    <row r="335" spans="1:18" x14ac:dyDescent="0.3">
      <c r="A335">
        <v>202603</v>
      </c>
      <c r="B335" t="s">
        <v>1386</v>
      </c>
      <c r="C335" t="s">
        <v>1402</v>
      </c>
      <c r="D335" t="s">
        <v>2306</v>
      </c>
      <c r="E335" t="s">
        <v>2307</v>
      </c>
      <c r="F335" t="s">
        <v>1389</v>
      </c>
      <c r="G335" t="s">
        <v>1408</v>
      </c>
      <c r="H335" t="s">
        <v>1404</v>
      </c>
      <c r="I335" t="s">
        <v>1401</v>
      </c>
      <c r="J335" t="s">
        <v>1392</v>
      </c>
      <c r="K335" t="s">
        <v>1390</v>
      </c>
      <c r="L335" t="s">
        <v>1390</v>
      </c>
      <c r="M335" s="86">
        <v>463112800</v>
      </c>
      <c r="N335" s="86">
        <v>463112800</v>
      </c>
      <c r="O335" s="86">
        <v>463112800</v>
      </c>
      <c r="P335" t="s">
        <v>2340</v>
      </c>
      <c r="Q335" t="s">
        <v>2239</v>
      </c>
      <c r="R335" s="86" t="str">
        <f>IF(AND(ISNUMBER(VALUE(LEFT(CUIPO_chip[[#This Row],[BPIN]],4))),LEN(CUIPO_chip[[#This Row],[BPIN]])&gt;7),"VALIDO","")</f>
        <v>VALIDO</v>
      </c>
    </row>
    <row r="336" spans="1:18" x14ac:dyDescent="0.3">
      <c r="A336">
        <v>202603</v>
      </c>
      <c r="B336" t="s">
        <v>1386</v>
      </c>
      <c r="C336" t="s">
        <v>1402</v>
      </c>
      <c r="D336" t="s">
        <v>2306</v>
      </c>
      <c r="E336" t="s">
        <v>2307</v>
      </c>
      <c r="F336" t="s">
        <v>1389</v>
      </c>
      <c r="G336" t="s">
        <v>1426</v>
      </c>
      <c r="H336" t="s">
        <v>1404</v>
      </c>
      <c r="I336" t="s">
        <v>1401</v>
      </c>
      <c r="J336" t="s">
        <v>1392</v>
      </c>
      <c r="K336" t="s">
        <v>1390</v>
      </c>
      <c r="L336" t="s">
        <v>1390</v>
      </c>
      <c r="M336" s="86">
        <v>305140900</v>
      </c>
      <c r="N336" s="86">
        <v>305140900</v>
      </c>
      <c r="O336" s="86">
        <v>305140900</v>
      </c>
      <c r="P336" t="s">
        <v>2340</v>
      </c>
      <c r="Q336" t="s">
        <v>2239</v>
      </c>
      <c r="R336" s="86" t="str">
        <f>IF(AND(ISNUMBER(VALUE(LEFT(CUIPO_chip[[#This Row],[BPIN]],4))),LEN(CUIPO_chip[[#This Row],[BPIN]])&gt;7),"VALIDO","")</f>
        <v>VALIDO</v>
      </c>
    </row>
    <row r="337" spans="1:18" x14ac:dyDescent="0.3">
      <c r="A337">
        <v>202603</v>
      </c>
      <c r="B337" t="s">
        <v>1386</v>
      </c>
      <c r="C337" t="s">
        <v>1402</v>
      </c>
      <c r="D337" t="s">
        <v>2308</v>
      </c>
      <c r="E337" t="s">
        <v>2309</v>
      </c>
      <c r="F337" t="s">
        <v>1389</v>
      </c>
      <c r="G337" t="s">
        <v>1426</v>
      </c>
      <c r="H337" t="s">
        <v>1404</v>
      </c>
      <c r="I337" t="s">
        <v>1401</v>
      </c>
      <c r="J337" t="s">
        <v>1392</v>
      </c>
      <c r="K337" t="s">
        <v>1390</v>
      </c>
      <c r="L337" t="s">
        <v>1390</v>
      </c>
      <c r="M337" s="86">
        <v>36149700</v>
      </c>
      <c r="N337" s="86">
        <v>36149700</v>
      </c>
      <c r="O337" s="86">
        <v>36149700</v>
      </c>
      <c r="P337" t="s">
        <v>2340</v>
      </c>
      <c r="Q337" t="s">
        <v>2239</v>
      </c>
      <c r="R337" s="86" t="str">
        <f>IF(AND(ISNUMBER(VALUE(LEFT(CUIPO_chip[[#This Row],[BPIN]],4))),LEN(CUIPO_chip[[#This Row],[BPIN]])&gt;7),"VALIDO","")</f>
        <v>VALIDO</v>
      </c>
    </row>
    <row r="338" spans="1:18" x14ac:dyDescent="0.3">
      <c r="A338">
        <v>202603</v>
      </c>
      <c r="B338" t="s">
        <v>1386</v>
      </c>
      <c r="C338" t="s">
        <v>1402</v>
      </c>
      <c r="D338" t="s">
        <v>2310</v>
      </c>
      <c r="E338" t="s">
        <v>2311</v>
      </c>
      <c r="F338" t="s">
        <v>1389</v>
      </c>
      <c r="G338" t="s">
        <v>1403</v>
      </c>
      <c r="H338" t="s">
        <v>1404</v>
      </c>
      <c r="I338" t="s">
        <v>1401</v>
      </c>
      <c r="J338" t="s">
        <v>1392</v>
      </c>
      <c r="K338" t="s">
        <v>1390</v>
      </c>
      <c r="L338" t="s">
        <v>1409</v>
      </c>
      <c r="M338" s="86">
        <v>3305832100</v>
      </c>
      <c r="N338" s="86">
        <v>3305832100</v>
      </c>
      <c r="O338" s="86">
        <v>3305832100</v>
      </c>
      <c r="P338" t="s">
        <v>2340</v>
      </c>
      <c r="Q338" t="s">
        <v>2239</v>
      </c>
      <c r="R338" s="86" t="str">
        <f>IF(AND(ISNUMBER(VALUE(LEFT(CUIPO_chip[[#This Row],[BPIN]],4))),LEN(CUIPO_chip[[#This Row],[BPIN]])&gt;7),"VALIDO","")</f>
        <v>VALIDO</v>
      </c>
    </row>
    <row r="339" spans="1:18" x14ac:dyDescent="0.3">
      <c r="A339">
        <v>202603</v>
      </c>
      <c r="B339" t="s">
        <v>1386</v>
      </c>
      <c r="C339" t="s">
        <v>1402</v>
      </c>
      <c r="D339" t="s">
        <v>2310</v>
      </c>
      <c r="E339" t="s">
        <v>2311</v>
      </c>
      <c r="F339" t="s">
        <v>1389</v>
      </c>
      <c r="G339" t="s">
        <v>1408</v>
      </c>
      <c r="H339" t="s">
        <v>1404</v>
      </c>
      <c r="I339" t="s">
        <v>1401</v>
      </c>
      <c r="J339" t="s">
        <v>1392</v>
      </c>
      <c r="K339" t="s">
        <v>1390</v>
      </c>
      <c r="L339" t="s">
        <v>1409</v>
      </c>
      <c r="M339" s="86">
        <v>347349500</v>
      </c>
      <c r="N339" s="86">
        <v>347349500</v>
      </c>
      <c r="O339" s="86">
        <v>347349500</v>
      </c>
      <c r="P339" t="s">
        <v>2340</v>
      </c>
      <c r="Q339" t="s">
        <v>2239</v>
      </c>
      <c r="R339" s="86" t="str">
        <f>IF(AND(ISNUMBER(VALUE(LEFT(CUIPO_chip[[#This Row],[BPIN]],4))),LEN(CUIPO_chip[[#This Row],[BPIN]])&gt;7),"VALIDO","")</f>
        <v>VALIDO</v>
      </c>
    </row>
    <row r="340" spans="1:18" x14ac:dyDescent="0.3">
      <c r="A340">
        <v>202603</v>
      </c>
      <c r="B340" t="s">
        <v>1386</v>
      </c>
      <c r="C340" t="s">
        <v>1402</v>
      </c>
      <c r="D340" t="s">
        <v>2310</v>
      </c>
      <c r="E340" t="s">
        <v>2311</v>
      </c>
      <c r="F340" t="s">
        <v>1389</v>
      </c>
      <c r="G340" t="s">
        <v>1426</v>
      </c>
      <c r="H340" t="s">
        <v>1404</v>
      </c>
      <c r="I340" t="s">
        <v>1401</v>
      </c>
      <c r="J340" t="s">
        <v>1392</v>
      </c>
      <c r="K340" t="s">
        <v>1390</v>
      </c>
      <c r="L340" t="s">
        <v>1409</v>
      </c>
      <c r="M340" s="86">
        <v>228922400</v>
      </c>
      <c r="N340" s="86">
        <v>228922400</v>
      </c>
      <c r="O340" s="86">
        <v>228922400</v>
      </c>
      <c r="P340" t="s">
        <v>2340</v>
      </c>
      <c r="Q340" t="s">
        <v>2239</v>
      </c>
      <c r="R340" s="86" t="str">
        <f>IF(AND(ISNUMBER(VALUE(LEFT(CUIPO_chip[[#This Row],[BPIN]],4))),LEN(CUIPO_chip[[#This Row],[BPIN]])&gt;7),"VALIDO","")</f>
        <v>VALIDO</v>
      </c>
    </row>
    <row r="341" spans="1:18" x14ac:dyDescent="0.3">
      <c r="A341">
        <v>202603</v>
      </c>
      <c r="B341" t="s">
        <v>1386</v>
      </c>
      <c r="C341" t="s">
        <v>1402</v>
      </c>
      <c r="D341" t="s">
        <v>2312</v>
      </c>
      <c r="E341" t="s">
        <v>2313</v>
      </c>
      <c r="F341" t="s">
        <v>1389</v>
      </c>
      <c r="G341" t="s">
        <v>1403</v>
      </c>
      <c r="H341" t="s">
        <v>1404</v>
      </c>
      <c r="I341" t="s">
        <v>1401</v>
      </c>
      <c r="J341" t="s">
        <v>1392</v>
      </c>
      <c r="K341" t="s">
        <v>1390</v>
      </c>
      <c r="L341" t="s">
        <v>1459</v>
      </c>
      <c r="M341" s="86">
        <v>551924800</v>
      </c>
      <c r="N341" s="86">
        <v>551924800</v>
      </c>
      <c r="O341" s="86">
        <v>551924800</v>
      </c>
      <c r="P341" t="s">
        <v>2340</v>
      </c>
      <c r="Q341" t="s">
        <v>2239</v>
      </c>
      <c r="R341" s="86" t="str">
        <f>IF(AND(ISNUMBER(VALUE(LEFT(CUIPO_chip[[#This Row],[BPIN]],4))),LEN(CUIPO_chip[[#This Row],[BPIN]])&gt;7),"VALIDO","")</f>
        <v>VALIDO</v>
      </c>
    </row>
    <row r="342" spans="1:18" x14ac:dyDescent="0.3">
      <c r="A342">
        <v>202603</v>
      </c>
      <c r="B342" t="s">
        <v>1386</v>
      </c>
      <c r="C342" t="s">
        <v>1402</v>
      </c>
      <c r="D342" t="s">
        <v>2312</v>
      </c>
      <c r="E342" t="s">
        <v>2313</v>
      </c>
      <c r="F342" t="s">
        <v>1389</v>
      </c>
      <c r="G342" t="s">
        <v>1408</v>
      </c>
      <c r="H342" t="s">
        <v>1404</v>
      </c>
      <c r="I342" t="s">
        <v>1401</v>
      </c>
      <c r="J342" t="s">
        <v>1392</v>
      </c>
      <c r="K342" t="s">
        <v>1390</v>
      </c>
      <c r="L342" t="s">
        <v>1459</v>
      </c>
      <c r="M342" s="86">
        <v>57962900</v>
      </c>
      <c r="N342" s="86">
        <v>57962900</v>
      </c>
      <c r="O342" s="86">
        <v>57962900</v>
      </c>
      <c r="P342" t="s">
        <v>2340</v>
      </c>
      <c r="Q342" t="s">
        <v>2239</v>
      </c>
      <c r="R342" s="86" t="str">
        <f>IF(AND(ISNUMBER(VALUE(LEFT(CUIPO_chip[[#This Row],[BPIN]],4))),LEN(CUIPO_chip[[#This Row],[BPIN]])&gt;7),"VALIDO","")</f>
        <v>VALIDO</v>
      </c>
    </row>
    <row r="343" spans="1:18" x14ac:dyDescent="0.3">
      <c r="A343">
        <v>202603</v>
      </c>
      <c r="B343" t="s">
        <v>1386</v>
      </c>
      <c r="C343" t="s">
        <v>1402</v>
      </c>
      <c r="D343" t="s">
        <v>2312</v>
      </c>
      <c r="E343" t="s">
        <v>2313</v>
      </c>
      <c r="F343" t="s">
        <v>1389</v>
      </c>
      <c r="G343" t="s">
        <v>1426</v>
      </c>
      <c r="H343" t="s">
        <v>1404</v>
      </c>
      <c r="I343" t="s">
        <v>1401</v>
      </c>
      <c r="J343" t="s">
        <v>1392</v>
      </c>
      <c r="K343" t="s">
        <v>1390</v>
      </c>
      <c r="L343" t="s">
        <v>1459</v>
      </c>
      <c r="M343" s="86">
        <v>38208300</v>
      </c>
      <c r="N343" s="86">
        <v>38208300</v>
      </c>
      <c r="O343" s="86">
        <v>38208300</v>
      </c>
      <c r="P343" t="s">
        <v>2340</v>
      </c>
      <c r="Q343" t="s">
        <v>2239</v>
      </c>
      <c r="R343" s="86" t="str">
        <f>IF(AND(ISNUMBER(VALUE(LEFT(CUIPO_chip[[#This Row],[BPIN]],4))),LEN(CUIPO_chip[[#This Row],[BPIN]])&gt;7),"VALIDO","")</f>
        <v>VALIDO</v>
      </c>
    </row>
    <row r="344" spans="1:18" x14ac:dyDescent="0.3">
      <c r="A344">
        <v>202603</v>
      </c>
      <c r="B344" t="s">
        <v>1386</v>
      </c>
      <c r="C344" t="s">
        <v>1402</v>
      </c>
      <c r="D344" t="s">
        <v>2314</v>
      </c>
      <c r="E344" t="s">
        <v>2315</v>
      </c>
      <c r="F344" t="s">
        <v>1389</v>
      </c>
      <c r="G344" t="s">
        <v>1426</v>
      </c>
      <c r="H344" t="s">
        <v>1404</v>
      </c>
      <c r="I344" t="s">
        <v>1401</v>
      </c>
      <c r="J344" t="s">
        <v>1392</v>
      </c>
      <c r="K344" t="s">
        <v>1390</v>
      </c>
      <c r="L344" t="s">
        <v>1495</v>
      </c>
      <c r="M344" s="86">
        <v>38208300</v>
      </c>
      <c r="N344" s="86">
        <v>38208300</v>
      </c>
      <c r="O344" s="86">
        <v>38208300</v>
      </c>
      <c r="P344" t="s">
        <v>2340</v>
      </c>
      <c r="Q344" t="s">
        <v>2239</v>
      </c>
      <c r="R344" s="86" t="str">
        <f>IF(AND(ISNUMBER(VALUE(LEFT(CUIPO_chip[[#This Row],[BPIN]],4))),LEN(CUIPO_chip[[#This Row],[BPIN]])&gt;7),"VALIDO","")</f>
        <v>VALIDO</v>
      </c>
    </row>
    <row r="345" spans="1:18" x14ac:dyDescent="0.3">
      <c r="A345">
        <v>202603</v>
      </c>
      <c r="B345" t="s">
        <v>1386</v>
      </c>
      <c r="C345" t="s">
        <v>1402</v>
      </c>
      <c r="D345" t="s">
        <v>2314</v>
      </c>
      <c r="E345" t="s">
        <v>2315</v>
      </c>
      <c r="F345" t="s">
        <v>1389</v>
      </c>
      <c r="G345" t="s">
        <v>1403</v>
      </c>
      <c r="H345" t="s">
        <v>1404</v>
      </c>
      <c r="I345" t="s">
        <v>1401</v>
      </c>
      <c r="J345" t="s">
        <v>1392</v>
      </c>
      <c r="K345" t="s">
        <v>1390</v>
      </c>
      <c r="L345" t="s">
        <v>1495</v>
      </c>
      <c r="M345" s="86">
        <v>551924800</v>
      </c>
      <c r="N345" s="86">
        <v>551924800</v>
      </c>
      <c r="O345" s="86">
        <v>551924800</v>
      </c>
      <c r="P345" t="s">
        <v>2340</v>
      </c>
      <c r="Q345" t="s">
        <v>2239</v>
      </c>
      <c r="R345" s="86" t="str">
        <f>IF(AND(ISNUMBER(VALUE(LEFT(CUIPO_chip[[#This Row],[BPIN]],4))),LEN(CUIPO_chip[[#This Row],[BPIN]])&gt;7),"VALIDO","")</f>
        <v>VALIDO</v>
      </c>
    </row>
    <row r="346" spans="1:18" x14ac:dyDescent="0.3">
      <c r="A346">
        <v>202603</v>
      </c>
      <c r="B346" t="s">
        <v>1386</v>
      </c>
      <c r="C346" t="s">
        <v>1402</v>
      </c>
      <c r="D346" t="s">
        <v>2314</v>
      </c>
      <c r="E346" t="s">
        <v>2315</v>
      </c>
      <c r="F346" t="s">
        <v>1389</v>
      </c>
      <c r="G346" t="s">
        <v>1408</v>
      </c>
      <c r="H346" t="s">
        <v>1404</v>
      </c>
      <c r="I346" t="s">
        <v>1401</v>
      </c>
      <c r="J346" t="s">
        <v>1392</v>
      </c>
      <c r="K346" t="s">
        <v>1390</v>
      </c>
      <c r="L346" t="s">
        <v>1495</v>
      </c>
      <c r="M346" s="86">
        <v>57962900</v>
      </c>
      <c r="N346" s="86">
        <v>57962900</v>
      </c>
      <c r="O346" s="86">
        <v>57962900</v>
      </c>
      <c r="P346" t="s">
        <v>2340</v>
      </c>
      <c r="Q346" t="s">
        <v>2239</v>
      </c>
      <c r="R346" s="86" t="str">
        <f>IF(AND(ISNUMBER(VALUE(LEFT(CUIPO_chip[[#This Row],[BPIN]],4))),LEN(CUIPO_chip[[#This Row],[BPIN]])&gt;7),"VALIDO","")</f>
        <v>VALIDO</v>
      </c>
    </row>
    <row r="347" spans="1:18" x14ac:dyDescent="0.3">
      <c r="A347">
        <v>202603</v>
      </c>
      <c r="B347" t="s">
        <v>1386</v>
      </c>
      <c r="C347" t="s">
        <v>1402</v>
      </c>
      <c r="D347" t="s">
        <v>2316</v>
      </c>
      <c r="E347" t="s">
        <v>2317</v>
      </c>
      <c r="F347" t="s">
        <v>1389</v>
      </c>
      <c r="G347" t="s">
        <v>1408</v>
      </c>
      <c r="H347" t="s">
        <v>1404</v>
      </c>
      <c r="I347" t="s">
        <v>1401</v>
      </c>
      <c r="J347" t="s">
        <v>1392</v>
      </c>
      <c r="K347" t="s">
        <v>1390</v>
      </c>
      <c r="L347" t="s">
        <v>1422</v>
      </c>
      <c r="M347" s="86">
        <v>115848700</v>
      </c>
      <c r="N347" s="86">
        <v>115848700</v>
      </c>
      <c r="O347" s="86">
        <v>115848700</v>
      </c>
      <c r="P347" t="s">
        <v>2340</v>
      </c>
      <c r="Q347" t="s">
        <v>2239</v>
      </c>
      <c r="R347" s="86" t="str">
        <f>IF(AND(ISNUMBER(VALUE(LEFT(CUIPO_chip[[#This Row],[BPIN]],4))),LEN(CUIPO_chip[[#This Row],[BPIN]])&gt;7),"VALIDO","")</f>
        <v>VALIDO</v>
      </c>
    </row>
    <row r="348" spans="1:18" x14ac:dyDescent="0.3">
      <c r="A348">
        <v>202603</v>
      </c>
      <c r="B348" t="s">
        <v>1386</v>
      </c>
      <c r="C348" t="s">
        <v>1402</v>
      </c>
      <c r="D348" t="s">
        <v>2316</v>
      </c>
      <c r="E348" t="s">
        <v>2317</v>
      </c>
      <c r="F348" t="s">
        <v>1389</v>
      </c>
      <c r="G348" t="s">
        <v>1403</v>
      </c>
      <c r="H348" t="s">
        <v>1404</v>
      </c>
      <c r="I348" t="s">
        <v>1401</v>
      </c>
      <c r="J348" t="s">
        <v>1392</v>
      </c>
      <c r="K348" t="s">
        <v>1390</v>
      </c>
      <c r="L348" t="s">
        <v>1422</v>
      </c>
      <c r="M348" s="86">
        <v>1102679200</v>
      </c>
      <c r="N348" s="86">
        <v>1102679200</v>
      </c>
      <c r="O348" s="86">
        <v>1102679200</v>
      </c>
      <c r="P348" t="s">
        <v>2340</v>
      </c>
      <c r="Q348" t="s">
        <v>2239</v>
      </c>
      <c r="R348" s="86" t="str">
        <f>IF(AND(ISNUMBER(VALUE(LEFT(CUIPO_chip[[#This Row],[BPIN]],4))),LEN(CUIPO_chip[[#This Row],[BPIN]])&gt;7),"VALIDO","")</f>
        <v>VALIDO</v>
      </c>
    </row>
    <row r="349" spans="1:18" x14ac:dyDescent="0.3">
      <c r="A349">
        <v>202603</v>
      </c>
      <c r="B349" t="s">
        <v>1386</v>
      </c>
      <c r="C349" t="s">
        <v>1402</v>
      </c>
      <c r="D349" t="s">
        <v>2316</v>
      </c>
      <c r="E349" t="s">
        <v>2317</v>
      </c>
      <c r="F349" t="s">
        <v>1389</v>
      </c>
      <c r="G349" t="s">
        <v>1426</v>
      </c>
      <c r="H349" t="s">
        <v>1404</v>
      </c>
      <c r="I349" t="s">
        <v>1401</v>
      </c>
      <c r="J349" t="s">
        <v>1392</v>
      </c>
      <c r="K349" t="s">
        <v>1390</v>
      </c>
      <c r="L349" t="s">
        <v>1422</v>
      </c>
      <c r="M349" s="86">
        <v>76359300</v>
      </c>
      <c r="N349" s="86">
        <v>76359300</v>
      </c>
      <c r="O349" s="86">
        <v>76359300</v>
      </c>
      <c r="P349" t="s">
        <v>2340</v>
      </c>
      <c r="Q349" t="s">
        <v>2239</v>
      </c>
      <c r="R349" s="86" t="str">
        <f>IF(AND(ISNUMBER(VALUE(LEFT(CUIPO_chip[[#This Row],[BPIN]],4))),LEN(CUIPO_chip[[#This Row],[BPIN]])&gt;7),"VALIDO","")</f>
        <v>VALIDO</v>
      </c>
    </row>
    <row r="350" spans="1:18" x14ac:dyDescent="0.3">
      <c r="A350">
        <v>202603</v>
      </c>
      <c r="B350" t="s">
        <v>1386</v>
      </c>
      <c r="C350" t="s">
        <v>1402</v>
      </c>
      <c r="D350" t="s">
        <v>2359</v>
      </c>
      <c r="E350" t="s">
        <v>2360</v>
      </c>
      <c r="F350" t="s">
        <v>1389</v>
      </c>
      <c r="G350" t="s">
        <v>1426</v>
      </c>
      <c r="H350" t="s">
        <v>1404</v>
      </c>
      <c r="I350" t="s">
        <v>1401</v>
      </c>
      <c r="J350" t="s">
        <v>1392</v>
      </c>
      <c r="K350" t="s">
        <v>1390</v>
      </c>
      <c r="L350" t="s">
        <v>1390</v>
      </c>
      <c r="M350" s="86">
        <v>23561215</v>
      </c>
      <c r="N350" s="86">
        <v>23561215</v>
      </c>
      <c r="O350" s="86">
        <v>23561215</v>
      </c>
      <c r="P350" t="s">
        <v>2340</v>
      </c>
      <c r="Q350" t="s">
        <v>2239</v>
      </c>
      <c r="R350" s="86" t="str">
        <f>IF(AND(ISNUMBER(VALUE(LEFT(CUIPO_chip[[#This Row],[BPIN]],4))),LEN(CUIPO_chip[[#This Row],[BPIN]])&gt;7),"VALIDO","")</f>
        <v>VALIDO</v>
      </c>
    </row>
    <row r="351" spans="1:18" x14ac:dyDescent="0.3">
      <c r="A351">
        <v>202603</v>
      </c>
      <c r="B351" t="s">
        <v>1386</v>
      </c>
      <c r="C351" t="s">
        <v>1402</v>
      </c>
      <c r="D351" t="s">
        <v>2361</v>
      </c>
      <c r="E351" t="s">
        <v>2362</v>
      </c>
      <c r="F351" t="s">
        <v>1389</v>
      </c>
      <c r="G351" t="s">
        <v>1426</v>
      </c>
      <c r="H351" t="s">
        <v>1404</v>
      </c>
      <c r="I351" t="s">
        <v>1401</v>
      </c>
      <c r="J351" t="s">
        <v>1392</v>
      </c>
      <c r="K351" t="s">
        <v>1390</v>
      </c>
      <c r="L351" t="s">
        <v>1390</v>
      </c>
      <c r="M351" s="86">
        <v>73806154</v>
      </c>
      <c r="N351" s="86">
        <v>73806154</v>
      </c>
      <c r="O351" s="86">
        <v>73806154</v>
      </c>
      <c r="P351" t="s">
        <v>2340</v>
      </c>
      <c r="Q351" t="s">
        <v>2239</v>
      </c>
      <c r="R351" s="86" t="str">
        <f>IF(AND(ISNUMBER(VALUE(LEFT(CUIPO_chip[[#This Row],[BPIN]],4))),LEN(CUIPO_chip[[#This Row],[BPIN]])&gt;7),"VALIDO","")</f>
        <v>VALIDO</v>
      </c>
    </row>
    <row r="352" spans="1:18" x14ac:dyDescent="0.3">
      <c r="A352">
        <v>202603</v>
      </c>
      <c r="B352" t="s">
        <v>1386</v>
      </c>
      <c r="C352" t="s">
        <v>1402</v>
      </c>
      <c r="D352" t="s">
        <v>2363</v>
      </c>
      <c r="E352" t="s">
        <v>2364</v>
      </c>
      <c r="F352" t="s">
        <v>1389</v>
      </c>
      <c r="G352" t="s">
        <v>1403</v>
      </c>
      <c r="H352" t="s">
        <v>1404</v>
      </c>
      <c r="I352" t="s">
        <v>1401</v>
      </c>
      <c r="J352" t="s">
        <v>1392</v>
      </c>
      <c r="K352" t="s">
        <v>1390</v>
      </c>
      <c r="L352" t="s">
        <v>1390</v>
      </c>
      <c r="M352" s="86">
        <v>88813296</v>
      </c>
      <c r="N352" s="86">
        <v>88813296</v>
      </c>
      <c r="O352" s="86">
        <v>88813296</v>
      </c>
      <c r="P352" t="s">
        <v>2340</v>
      </c>
      <c r="Q352" t="s">
        <v>2239</v>
      </c>
      <c r="R352" s="86" t="str">
        <f>IF(AND(ISNUMBER(VALUE(LEFT(CUIPO_chip[[#This Row],[BPIN]],4))),LEN(CUIPO_chip[[#This Row],[BPIN]])&gt;7),"VALIDO","")</f>
        <v>VALIDO</v>
      </c>
    </row>
    <row r="353" spans="1:18" x14ac:dyDescent="0.3">
      <c r="A353">
        <v>202603</v>
      </c>
      <c r="B353" t="s">
        <v>1386</v>
      </c>
      <c r="C353" t="s">
        <v>1402</v>
      </c>
      <c r="D353" t="s">
        <v>2363</v>
      </c>
      <c r="E353" t="s">
        <v>2364</v>
      </c>
      <c r="F353" t="s">
        <v>1389</v>
      </c>
      <c r="G353" t="s">
        <v>1408</v>
      </c>
      <c r="H353" t="s">
        <v>1404</v>
      </c>
      <c r="I353" t="s">
        <v>1401</v>
      </c>
      <c r="J353" t="s">
        <v>1392</v>
      </c>
      <c r="K353" t="s">
        <v>1390</v>
      </c>
      <c r="L353" t="s">
        <v>1390</v>
      </c>
      <c r="M353" s="86">
        <v>11205117</v>
      </c>
      <c r="N353" s="86">
        <v>11205117</v>
      </c>
      <c r="O353" s="86">
        <v>11205117</v>
      </c>
      <c r="P353" t="s">
        <v>2340</v>
      </c>
      <c r="Q353" t="s">
        <v>2239</v>
      </c>
      <c r="R353" s="86" t="str">
        <f>IF(AND(ISNUMBER(VALUE(LEFT(CUIPO_chip[[#This Row],[BPIN]],4))),LEN(CUIPO_chip[[#This Row],[BPIN]])&gt;7),"VALIDO","")</f>
        <v>VALIDO</v>
      </c>
    </row>
    <row r="354" spans="1:18" x14ac:dyDescent="0.3">
      <c r="A354">
        <v>202603</v>
      </c>
      <c r="B354" t="s">
        <v>1386</v>
      </c>
      <c r="C354" t="s">
        <v>1402</v>
      </c>
      <c r="D354" t="s">
        <v>2365</v>
      </c>
      <c r="E354" t="s">
        <v>2366</v>
      </c>
      <c r="F354" t="s">
        <v>1389</v>
      </c>
      <c r="G354" t="s">
        <v>1403</v>
      </c>
      <c r="H354" t="s">
        <v>1404</v>
      </c>
      <c r="I354" t="s">
        <v>1401</v>
      </c>
      <c r="J354" t="s">
        <v>1392</v>
      </c>
      <c r="K354" t="s">
        <v>1390</v>
      </c>
      <c r="L354" t="s">
        <v>1390</v>
      </c>
      <c r="M354" s="86">
        <v>6816404973</v>
      </c>
      <c r="N354" s="86">
        <v>6816404973</v>
      </c>
      <c r="O354" s="86">
        <v>6816404973</v>
      </c>
      <c r="P354" t="s">
        <v>2340</v>
      </c>
      <c r="Q354" t="s">
        <v>2239</v>
      </c>
      <c r="R354" s="86" t="str">
        <f>IF(AND(ISNUMBER(VALUE(LEFT(CUIPO_chip[[#This Row],[BPIN]],4))),LEN(CUIPO_chip[[#This Row],[BPIN]])&gt;7),"VALIDO","")</f>
        <v>VALIDO</v>
      </c>
    </row>
    <row r="355" spans="1:18" x14ac:dyDescent="0.3">
      <c r="A355">
        <v>202603</v>
      </c>
      <c r="B355" t="s">
        <v>1386</v>
      </c>
      <c r="C355" t="s">
        <v>1402</v>
      </c>
      <c r="D355" t="s">
        <v>2365</v>
      </c>
      <c r="E355" t="s">
        <v>2366</v>
      </c>
      <c r="F355" t="s">
        <v>1389</v>
      </c>
      <c r="G355" t="s">
        <v>1408</v>
      </c>
      <c r="H355" t="s">
        <v>1404</v>
      </c>
      <c r="I355" t="s">
        <v>1401</v>
      </c>
      <c r="J355" t="s">
        <v>1392</v>
      </c>
      <c r="K355" t="s">
        <v>1390</v>
      </c>
      <c r="L355" t="s">
        <v>1390</v>
      </c>
      <c r="M355" s="86">
        <v>629132782</v>
      </c>
      <c r="N355" s="86">
        <v>629132782</v>
      </c>
      <c r="O355" s="86">
        <v>629132782</v>
      </c>
      <c r="P355" t="s">
        <v>2340</v>
      </c>
      <c r="Q355" t="s">
        <v>2239</v>
      </c>
      <c r="R355" s="86" t="str">
        <f>IF(AND(ISNUMBER(VALUE(LEFT(CUIPO_chip[[#This Row],[BPIN]],4))),LEN(CUIPO_chip[[#This Row],[BPIN]])&gt;7),"VALIDO","")</f>
        <v>VALIDO</v>
      </c>
    </row>
    <row r="356" spans="1:18" x14ac:dyDescent="0.3">
      <c r="A356">
        <v>202603</v>
      </c>
      <c r="B356" t="s">
        <v>1386</v>
      </c>
      <c r="C356" t="s">
        <v>1402</v>
      </c>
      <c r="D356" t="s">
        <v>2367</v>
      </c>
      <c r="E356" t="s">
        <v>2368</v>
      </c>
      <c r="F356" t="s">
        <v>1389</v>
      </c>
      <c r="G356" t="s">
        <v>1403</v>
      </c>
      <c r="H356" t="s">
        <v>1404</v>
      </c>
      <c r="I356" t="s">
        <v>1401</v>
      </c>
      <c r="J356" t="s">
        <v>1392</v>
      </c>
      <c r="K356" t="s">
        <v>1390</v>
      </c>
      <c r="L356" t="s">
        <v>1390</v>
      </c>
      <c r="M356" s="86">
        <v>2690933889</v>
      </c>
      <c r="N356" s="86">
        <v>2690933889</v>
      </c>
      <c r="O356" s="86">
        <v>2690933889</v>
      </c>
      <c r="P356" t="s">
        <v>2340</v>
      </c>
      <c r="Q356" t="s">
        <v>2239</v>
      </c>
      <c r="R356" s="86" t="str">
        <f>IF(AND(ISNUMBER(VALUE(LEFT(CUIPO_chip[[#This Row],[BPIN]],4))),LEN(CUIPO_chip[[#This Row],[BPIN]])&gt;7),"VALIDO","")</f>
        <v>VALIDO</v>
      </c>
    </row>
    <row r="357" spans="1:18" x14ac:dyDescent="0.3">
      <c r="A357">
        <v>202603</v>
      </c>
      <c r="B357" t="s">
        <v>1386</v>
      </c>
      <c r="C357" t="s">
        <v>1402</v>
      </c>
      <c r="D357" t="s">
        <v>2367</v>
      </c>
      <c r="E357" t="s">
        <v>2368</v>
      </c>
      <c r="F357" t="s">
        <v>1389</v>
      </c>
      <c r="G357" t="s">
        <v>1408</v>
      </c>
      <c r="H357" t="s">
        <v>1404</v>
      </c>
      <c r="I357" t="s">
        <v>1401</v>
      </c>
      <c r="J357" t="s">
        <v>1392</v>
      </c>
      <c r="K357" t="s">
        <v>1390</v>
      </c>
      <c r="L357" t="s">
        <v>1390</v>
      </c>
      <c r="M357" s="86">
        <v>315626298</v>
      </c>
      <c r="N357" s="86">
        <v>315626298</v>
      </c>
      <c r="O357" s="86">
        <v>315626298</v>
      </c>
      <c r="P357" t="s">
        <v>2340</v>
      </c>
      <c r="Q357" t="s">
        <v>2239</v>
      </c>
      <c r="R357" s="86" t="str">
        <f>IF(AND(ISNUMBER(VALUE(LEFT(CUIPO_chip[[#This Row],[BPIN]],4))),LEN(CUIPO_chip[[#This Row],[BPIN]])&gt;7),"VALIDO","")</f>
        <v>VALIDO</v>
      </c>
    </row>
    <row r="358" spans="1:18" x14ac:dyDescent="0.3">
      <c r="A358">
        <v>202603</v>
      </c>
      <c r="B358" t="s">
        <v>1386</v>
      </c>
      <c r="C358" t="s">
        <v>1402</v>
      </c>
      <c r="D358" t="s">
        <v>2258</v>
      </c>
      <c r="E358" t="s">
        <v>2259</v>
      </c>
      <c r="F358" t="s">
        <v>1389</v>
      </c>
      <c r="G358" t="s">
        <v>1531</v>
      </c>
      <c r="H358" t="s">
        <v>1404</v>
      </c>
      <c r="I358" t="s">
        <v>1681</v>
      </c>
      <c r="J358" t="s">
        <v>1392</v>
      </c>
      <c r="K358" t="s">
        <v>1390</v>
      </c>
      <c r="L358" t="s">
        <v>1390</v>
      </c>
      <c r="M358" s="86">
        <v>356000000</v>
      </c>
      <c r="N358" s="86">
        <v>0</v>
      </c>
      <c r="O358" s="86">
        <v>0</v>
      </c>
      <c r="P358" t="s">
        <v>2340</v>
      </c>
      <c r="Q358" t="s">
        <v>2239</v>
      </c>
      <c r="R358" s="86" t="str">
        <f>IF(AND(ISNUMBER(VALUE(LEFT(CUIPO_chip[[#This Row],[BPIN]],4))),LEN(CUIPO_chip[[#This Row],[BPIN]])&gt;7),"VALIDO","")</f>
        <v>VALIDO</v>
      </c>
    </row>
    <row r="359" spans="1:18" x14ac:dyDescent="0.3">
      <c r="A359">
        <v>202603</v>
      </c>
      <c r="B359" t="s">
        <v>1386</v>
      </c>
      <c r="C359" t="s">
        <v>1402</v>
      </c>
      <c r="D359" t="s">
        <v>2321</v>
      </c>
      <c r="E359" t="s">
        <v>2322</v>
      </c>
      <c r="F359" t="s">
        <v>1430</v>
      </c>
      <c r="G359" t="s">
        <v>1654</v>
      </c>
      <c r="H359" t="s">
        <v>1391</v>
      </c>
      <c r="I359" t="s">
        <v>1652</v>
      </c>
      <c r="J359" t="s">
        <v>1392</v>
      </c>
      <c r="K359" t="s">
        <v>1390</v>
      </c>
      <c r="L359" t="s">
        <v>1390</v>
      </c>
      <c r="M359" s="86">
        <v>113458859</v>
      </c>
      <c r="N359" s="86">
        <v>10653414</v>
      </c>
      <c r="O359" s="86">
        <v>10653414</v>
      </c>
      <c r="P359" t="s">
        <v>2369</v>
      </c>
      <c r="Q359" t="s">
        <v>1653</v>
      </c>
      <c r="R359" s="86" t="str">
        <f>IF(AND(ISNUMBER(VALUE(LEFT(CUIPO_chip[[#This Row],[BPIN]],4))),LEN(CUIPO_chip[[#This Row],[BPIN]])&gt;7),"VALIDO","")</f>
        <v>VALIDO</v>
      </c>
    </row>
    <row r="360" spans="1:18" x14ac:dyDescent="0.3">
      <c r="A360">
        <v>202603</v>
      </c>
      <c r="B360" t="s">
        <v>1386</v>
      </c>
      <c r="C360" t="s">
        <v>1402</v>
      </c>
      <c r="D360" t="s">
        <v>2321</v>
      </c>
      <c r="E360" t="s">
        <v>2322</v>
      </c>
      <c r="F360" t="s">
        <v>1577</v>
      </c>
      <c r="G360" t="s">
        <v>1431</v>
      </c>
      <c r="H360" t="s">
        <v>1578</v>
      </c>
      <c r="I360" t="s">
        <v>1436</v>
      </c>
      <c r="J360" t="s">
        <v>1392</v>
      </c>
      <c r="K360" t="s">
        <v>1390</v>
      </c>
      <c r="L360" t="s">
        <v>1390</v>
      </c>
      <c r="M360" s="86">
        <v>28254863712</v>
      </c>
      <c r="N360" s="86">
        <v>0</v>
      </c>
      <c r="O360" s="86">
        <v>0</v>
      </c>
      <c r="P360" t="s">
        <v>2370</v>
      </c>
      <c r="Q360" t="s">
        <v>2239</v>
      </c>
      <c r="R360" s="86" t="str">
        <f>IF(AND(ISNUMBER(VALUE(LEFT(CUIPO_chip[[#This Row],[BPIN]],4))),LEN(CUIPO_chip[[#This Row],[BPIN]])&gt;7),"VALIDO","")</f>
        <v>VALIDO</v>
      </c>
    </row>
    <row r="361" spans="1:18" x14ac:dyDescent="0.3">
      <c r="A361">
        <v>202603</v>
      </c>
      <c r="B361" t="s">
        <v>1386</v>
      </c>
      <c r="C361" t="s">
        <v>1402</v>
      </c>
      <c r="D361" t="s">
        <v>2321</v>
      </c>
      <c r="E361" t="s">
        <v>2322</v>
      </c>
      <c r="F361" t="s">
        <v>1430</v>
      </c>
      <c r="G361" t="s">
        <v>1431</v>
      </c>
      <c r="H361" t="s">
        <v>1391</v>
      </c>
      <c r="I361" t="s">
        <v>1436</v>
      </c>
      <c r="J361" t="s">
        <v>1392</v>
      </c>
      <c r="K361" t="s">
        <v>1390</v>
      </c>
      <c r="L361" t="s">
        <v>1390</v>
      </c>
      <c r="M361" s="86">
        <v>386363813</v>
      </c>
      <c r="N361" s="86">
        <v>79900604</v>
      </c>
      <c r="O361" s="86">
        <v>69247190</v>
      </c>
      <c r="P361" t="s">
        <v>2370</v>
      </c>
      <c r="Q361" t="s">
        <v>2239</v>
      </c>
      <c r="R361" s="86" t="str">
        <f>IF(AND(ISNUMBER(VALUE(LEFT(CUIPO_chip[[#This Row],[BPIN]],4))),LEN(CUIPO_chip[[#This Row],[BPIN]])&gt;7),"VALIDO","")</f>
        <v>VALIDO</v>
      </c>
    </row>
    <row r="362" spans="1:18" x14ac:dyDescent="0.3">
      <c r="A362">
        <v>202603</v>
      </c>
      <c r="B362" t="s">
        <v>1386</v>
      </c>
      <c r="C362" t="s">
        <v>1402</v>
      </c>
      <c r="D362" t="s">
        <v>2267</v>
      </c>
      <c r="E362" t="s">
        <v>2268</v>
      </c>
      <c r="F362" t="s">
        <v>1530</v>
      </c>
      <c r="G362" t="s">
        <v>1565</v>
      </c>
      <c r="H362" t="s">
        <v>1404</v>
      </c>
      <c r="I362" t="s">
        <v>1564</v>
      </c>
      <c r="J362" t="s">
        <v>1392</v>
      </c>
      <c r="K362" t="s">
        <v>1390</v>
      </c>
      <c r="L362" t="s">
        <v>1390</v>
      </c>
      <c r="M362" s="86">
        <v>1054759012</v>
      </c>
      <c r="N362" s="86">
        <v>37489970</v>
      </c>
      <c r="O362" s="86">
        <v>37489970</v>
      </c>
      <c r="P362" t="s">
        <v>2371</v>
      </c>
      <c r="Q362" t="s">
        <v>2239</v>
      </c>
      <c r="R362" s="86" t="str">
        <f>IF(AND(ISNUMBER(VALUE(LEFT(CUIPO_chip[[#This Row],[BPIN]],4))),LEN(CUIPO_chip[[#This Row],[BPIN]])&gt;7),"VALIDO","")</f>
        <v>VALIDO</v>
      </c>
    </row>
    <row r="363" spans="1:18" x14ac:dyDescent="0.3">
      <c r="A363">
        <v>202603</v>
      </c>
      <c r="B363" t="s">
        <v>1386</v>
      </c>
      <c r="C363" t="s">
        <v>1402</v>
      </c>
      <c r="D363" t="s">
        <v>2267</v>
      </c>
      <c r="E363" t="s">
        <v>2268</v>
      </c>
      <c r="F363" t="s">
        <v>1530</v>
      </c>
      <c r="G363" t="s">
        <v>1615</v>
      </c>
      <c r="H363" t="s">
        <v>1404</v>
      </c>
      <c r="I363" t="s">
        <v>1749</v>
      </c>
      <c r="J363" t="s">
        <v>1392</v>
      </c>
      <c r="K363" t="s">
        <v>1390</v>
      </c>
      <c r="L363" t="s">
        <v>1390</v>
      </c>
      <c r="M363" s="86">
        <v>114597402</v>
      </c>
      <c r="N363" s="86">
        <v>14560210</v>
      </c>
      <c r="O363" s="86">
        <v>11301274</v>
      </c>
      <c r="P363" t="s">
        <v>2340</v>
      </c>
      <c r="Q363" t="s">
        <v>2239</v>
      </c>
      <c r="R363" s="86" t="str">
        <f>IF(AND(ISNUMBER(VALUE(LEFT(CUIPO_chip[[#This Row],[BPIN]],4))),LEN(CUIPO_chip[[#This Row],[BPIN]])&gt;7),"VALIDO","")</f>
        <v>VALIDO</v>
      </c>
    </row>
    <row r="364" spans="1:18" x14ac:dyDescent="0.3">
      <c r="A364">
        <v>202603</v>
      </c>
      <c r="B364" t="s">
        <v>1386</v>
      </c>
      <c r="C364" t="s">
        <v>1402</v>
      </c>
      <c r="D364" t="s">
        <v>2283</v>
      </c>
      <c r="E364" t="s">
        <v>2284</v>
      </c>
      <c r="F364" t="s">
        <v>1389</v>
      </c>
      <c r="G364" t="s">
        <v>1458</v>
      </c>
      <c r="H364" t="s">
        <v>1404</v>
      </c>
      <c r="I364" t="s">
        <v>1401</v>
      </c>
      <c r="J364" t="s">
        <v>1392</v>
      </c>
      <c r="K364" t="s">
        <v>1390</v>
      </c>
      <c r="L364" t="s">
        <v>1390</v>
      </c>
      <c r="M364" s="86">
        <v>71449810</v>
      </c>
      <c r="N364" s="86">
        <v>21220910</v>
      </c>
      <c r="O364" s="86">
        <v>21220910</v>
      </c>
      <c r="P364" t="s">
        <v>2340</v>
      </c>
      <c r="Q364" t="s">
        <v>2239</v>
      </c>
      <c r="R364" s="86" t="str">
        <f>IF(AND(ISNUMBER(VALUE(LEFT(CUIPO_chip[[#This Row],[BPIN]],4))),LEN(CUIPO_chip[[#This Row],[BPIN]])&gt;7),"VALIDO","")</f>
        <v>VALIDO</v>
      </c>
    </row>
    <row r="365" spans="1:18" x14ac:dyDescent="0.3">
      <c r="A365">
        <v>202603</v>
      </c>
      <c r="B365" t="s">
        <v>1397</v>
      </c>
      <c r="C365" t="s">
        <v>1398</v>
      </c>
      <c r="D365" t="s">
        <v>2375</v>
      </c>
      <c r="E365" t="s">
        <v>2376</v>
      </c>
      <c r="F365" t="s">
        <v>1389</v>
      </c>
      <c r="G365" t="s">
        <v>1390</v>
      </c>
      <c r="H365" t="s">
        <v>1425</v>
      </c>
      <c r="I365" t="s">
        <v>1423</v>
      </c>
      <c r="J365" t="s">
        <v>1392</v>
      </c>
      <c r="K365" t="s">
        <v>1390</v>
      </c>
      <c r="L365" t="s">
        <v>1390</v>
      </c>
      <c r="M365" s="86">
        <v>429464078</v>
      </c>
      <c r="N365" s="86">
        <v>429464078</v>
      </c>
      <c r="O365" s="86">
        <v>429464078</v>
      </c>
      <c r="P365" t="s">
        <v>2377</v>
      </c>
      <c r="Q365" t="s">
        <v>1424</v>
      </c>
      <c r="R365" s="86" t="str">
        <f>IF(AND(ISNUMBER(VALUE(LEFT(CUIPO_chip[[#This Row],[BPIN]],4))),LEN(CUIPO_chip[[#This Row],[BPIN]])&gt;7),"VALIDO","")</f>
        <v>VALIDO</v>
      </c>
    </row>
    <row r="366" spans="1:18" x14ac:dyDescent="0.3">
      <c r="A366">
        <v>202603</v>
      </c>
      <c r="B366" t="s">
        <v>1397</v>
      </c>
      <c r="C366" t="s">
        <v>1398</v>
      </c>
      <c r="D366" t="s">
        <v>2236</v>
      </c>
      <c r="E366" t="s">
        <v>2237</v>
      </c>
      <c r="F366" t="s">
        <v>1389</v>
      </c>
      <c r="G366" t="s">
        <v>1390</v>
      </c>
      <c r="H366" t="s">
        <v>1501</v>
      </c>
      <c r="I366" t="s">
        <v>1566</v>
      </c>
      <c r="J366" t="s">
        <v>1392</v>
      </c>
      <c r="K366" t="s">
        <v>1390</v>
      </c>
      <c r="L366" t="s">
        <v>1390</v>
      </c>
      <c r="M366" s="86">
        <v>12936725619</v>
      </c>
      <c r="N366" s="86">
        <v>12936725619</v>
      </c>
      <c r="O366" s="86">
        <v>12936725619</v>
      </c>
      <c r="P366" t="s">
        <v>2378</v>
      </c>
      <c r="Q366" t="s">
        <v>1620</v>
      </c>
      <c r="R366" s="86" t="str">
        <f>IF(AND(ISNUMBER(VALUE(LEFT(CUIPO_chip[[#This Row],[BPIN]],4))),LEN(CUIPO_chip[[#This Row],[BPIN]])&gt;7),"VALIDO","")</f>
        <v>VALIDO</v>
      </c>
    </row>
    <row r="367" spans="1:18" x14ac:dyDescent="0.3">
      <c r="A367">
        <v>202603</v>
      </c>
      <c r="B367" t="s">
        <v>1397</v>
      </c>
      <c r="C367" t="s">
        <v>1398</v>
      </c>
      <c r="D367" t="s">
        <v>2379</v>
      </c>
      <c r="E367" t="s">
        <v>2380</v>
      </c>
      <c r="F367" t="s">
        <v>1389</v>
      </c>
      <c r="G367" t="s">
        <v>1390</v>
      </c>
      <c r="H367" t="s">
        <v>1501</v>
      </c>
      <c r="I367" t="s">
        <v>1499</v>
      </c>
      <c r="J367" t="s">
        <v>1392</v>
      </c>
      <c r="K367" t="s">
        <v>1390</v>
      </c>
      <c r="L367" t="s">
        <v>1390</v>
      </c>
      <c r="M367" s="86">
        <v>4449898257</v>
      </c>
      <c r="N367" s="86">
        <v>4449898257</v>
      </c>
      <c r="O367" s="86">
        <v>4449898257</v>
      </c>
      <c r="P367" t="s">
        <v>2381</v>
      </c>
      <c r="Q367" t="s">
        <v>1500</v>
      </c>
      <c r="R367" s="86" t="str">
        <f>IF(AND(ISNUMBER(VALUE(LEFT(CUIPO_chip[[#This Row],[BPIN]],4))),LEN(CUIPO_chip[[#This Row],[BPIN]])&gt;7),"VALIDO","")</f>
        <v>VALIDO</v>
      </c>
    </row>
    <row r="368" spans="1:18" x14ac:dyDescent="0.3">
      <c r="A368">
        <v>202603</v>
      </c>
      <c r="B368" t="s">
        <v>1397</v>
      </c>
      <c r="C368" t="s">
        <v>1398</v>
      </c>
      <c r="D368" t="s">
        <v>2240</v>
      </c>
      <c r="E368" t="s">
        <v>2241</v>
      </c>
      <c r="F368" t="s">
        <v>1389</v>
      </c>
      <c r="G368" t="s">
        <v>1390</v>
      </c>
      <c r="H368" t="s">
        <v>1501</v>
      </c>
      <c r="I368" t="s">
        <v>1388</v>
      </c>
      <c r="J368" t="s">
        <v>1392</v>
      </c>
      <c r="K368" t="s">
        <v>1390</v>
      </c>
      <c r="L368" t="s">
        <v>1390</v>
      </c>
      <c r="M368" s="86">
        <v>3084753164</v>
      </c>
      <c r="N368" s="86">
        <v>3084753164</v>
      </c>
      <c r="O368" s="86">
        <v>3084753164</v>
      </c>
      <c r="P368" t="s">
        <v>2245</v>
      </c>
      <c r="Q368" t="s">
        <v>1658</v>
      </c>
      <c r="R368" s="86" t="str">
        <f>IF(AND(ISNUMBER(VALUE(LEFT(CUIPO_chip[[#This Row],[BPIN]],4))),LEN(CUIPO_chip[[#This Row],[BPIN]])&gt;7),"VALIDO","")</f>
        <v/>
      </c>
    </row>
    <row r="369" spans="1:18" x14ac:dyDescent="0.3">
      <c r="A369">
        <v>202603</v>
      </c>
      <c r="B369" t="s">
        <v>1397</v>
      </c>
      <c r="C369" t="s">
        <v>1398</v>
      </c>
      <c r="D369" t="s">
        <v>2246</v>
      </c>
      <c r="E369" t="s">
        <v>2247</v>
      </c>
      <c r="F369" t="s">
        <v>1389</v>
      </c>
      <c r="G369" t="s">
        <v>1390</v>
      </c>
      <c r="H369" t="s">
        <v>1428</v>
      </c>
      <c r="I369" t="s">
        <v>1453</v>
      </c>
      <c r="J369" t="s">
        <v>1392</v>
      </c>
      <c r="K369" t="s">
        <v>1390</v>
      </c>
      <c r="L369" t="s">
        <v>1390</v>
      </c>
      <c r="M369" s="86">
        <v>211262749</v>
      </c>
      <c r="N369" s="86">
        <v>211262749</v>
      </c>
      <c r="O369" s="86">
        <v>211262749</v>
      </c>
      <c r="P369" t="s">
        <v>2248</v>
      </c>
      <c r="Q369" t="s">
        <v>2239</v>
      </c>
      <c r="R369" s="86" t="str">
        <f>IF(AND(ISNUMBER(VALUE(LEFT(CUIPO_chip[[#This Row],[BPIN]],4))),LEN(CUIPO_chip[[#This Row],[BPIN]])&gt;7),"VALIDO","")</f>
        <v>VALIDO</v>
      </c>
    </row>
    <row r="370" spans="1:18" x14ac:dyDescent="0.3">
      <c r="A370">
        <v>202603</v>
      </c>
      <c r="B370" t="s">
        <v>1397</v>
      </c>
      <c r="C370" t="s">
        <v>1398</v>
      </c>
      <c r="D370" t="s">
        <v>2246</v>
      </c>
      <c r="E370" t="s">
        <v>2247</v>
      </c>
      <c r="F370" t="s">
        <v>1389</v>
      </c>
      <c r="G370" t="s">
        <v>1390</v>
      </c>
      <c r="H370" t="s">
        <v>1425</v>
      </c>
      <c r="I370" t="s">
        <v>1453</v>
      </c>
      <c r="J370" t="s">
        <v>1392</v>
      </c>
      <c r="K370" t="s">
        <v>1390</v>
      </c>
      <c r="L370" t="s">
        <v>1390</v>
      </c>
      <c r="M370" s="86">
        <v>1092325482</v>
      </c>
      <c r="N370" s="86">
        <v>1092325482</v>
      </c>
      <c r="O370" s="86">
        <v>1092325482</v>
      </c>
      <c r="P370" t="s">
        <v>2248</v>
      </c>
      <c r="Q370" t="s">
        <v>2239</v>
      </c>
      <c r="R370" s="86" t="str">
        <f>IF(AND(ISNUMBER(VALUE(LEFT(CUIPO_chip[[#This Row],[BPIN]],4))),LEN(CUIPO_chip[[#This Row],[BPIN]])&gt;7),"VALIDO","")</f>
        <v>VALIDO</v>
      </c>
    </row>
    <row r="371" spans="1:18" x14ac:dyDescent="0.3">
      <c r="A371">
        <v>202603</v>
      </c>
      <c r="B371" t="s">
        <v>1397</v>
      </c>
      <c r="C371" t="s">
        <v>1398</v>
      </c>
      <c r="D371" t="s">
        <v>2246</v>
      </c>
      <c r="E371" t="s">
        <v>2247</v>
      </c>
      <c r="F371" t="s">
        <v>1389</v>
      </c>
      <c r="G371" t="s">
        <v>1390</v>
      </c>
      <c r="H371" t="s">
        <v>1391</v>
      </c>
      <c r="I371" t="s">
        <v>1498</v>
      </c>
      <c r="J371" t="s">
        <v>1392</v>
      </c>
      <c r="K371" t="s">
        <v>1390</v>
      </c>
      <c r="L371" t="s">
        <v>1390</v>
      </c>
      <c r="M371" s="86">
        <v>893448750</v>
      </c>
      <c r="N371" s="86">
        <v>893448750</v>
      </c>
      <c r="O371" s="86">
        <v>893448750</v>
      </c>
      <c r="P371" t="s">
        <v>2248</v>
      </c>
      <c r="Q371" t="s">
        <v>2239</v>
      </c>
      <c r="R371" s="86" t="str">
        <f>IF(AND(ISNUMBER(VALUE(LEFT(CUIPO_chip[[#This Row],[BPIN]],4))),LEN(CUIPO_chip[[#This Row],[BPIN]])&gt;7),"VALIDO","")</f>
        <v>VALIDO</v>
      </c>
    </row>
    <row r="372" spans="1:18" x14ac:dyDescent="0.3">
      <c r="A372">
        <v>202603</v>
      </c>
      <c r="B372" t="s">
        <v>1397</v>
      </c>
      <c r="C372" t="s">
        <v>1398</v>
      </c>
      <c r="D372" t="s">
        <v>2246</v>
      </c>
      <c r="E372" t="s">
        <v>2247</v>
      </c>
      <c r="F372" t="s">
        <v>1389</v>
      </c>
      <c r="G372" t="s">
        <v>1390</v>
      </c>
      <c r="H372" t="s">
        <v>1428</v>
      </c>
      <c r="I372" t="s">
        <v>1427</v>
      </c>
      <c r="J372" t="s">
        <v>1392</v>
      </c>
      <c r="K372" t="s">
        <v>1390</v>
      </c>
      <c r="L372" t="s">
        <v>1390</v>
      </c>
      <c r="M372" s="86">
        <v>416038740</v>
      </c>
      <c r="N372" s="86">
        <v>416038740</v>
      </c>
      <c r="O372" s="86">
        <v>416038740</v>
      </c>
      <c r="P372" t="s">
        <v>2248</v>
      </c>
      <c r="Q372" t="s">
        <v>2239</v>
      </c>
      <c r="R372" s="86" t="str">
        <f>IF(AND(ISNUMBER(VALUE(LEFT(CUIPO_chip[[#This Row],[BPIN]],4))),LEN(CUIPO_chip[[#This Row],[BPIN]])&gt;7),"VALIDO","")</f>
        <v>VALIDO</v>
      </c>
    </row>
    <row r="373" spans="1:18" x14ac:dyDescent="0.3">
      <c r="A373">
        <v>202603</v>
      </c>
      <c r="B373" t="s">
        <v>1397</v>
      </c>
      <c r="C373" t="s">
        <v>1398</v>
      </c>
      <c r="D373" t="s">
        <v>2246</v>
      </c>
      <c r="E373" t="s">
        <v>2247</v>
      </c>
      <c r="F373" t="s">
        <v>1389</v>
      </c>
      <c r="G373" t="s">
        <v>1390</v>
      </c>
      <c r="H373" t="s">
        <v>1428</v>
      </c>
      <c r="I373" t="s">
        <v>1481</v>
      </c>
      <c r="J373" t="s">
        <v>1392</v>
      </c>
      <c r="K373" t="s">
        <v>1390</v>
      </c>
      <c r="L373" t="s">
        <v>1390</v>
      </c>
      <c r="M373" s="86">
        <v>307333373</v>
      </c>
      <c r="N373" s="86">
        <v>307333373</v>
      </c>
      <c r="O373" s="86">
        <v>307333373</v>
      </c>
      <c r="P373" t="s">
        <v>2248</v>
      </c>
      <c r="Q373" t="s">
        <v>2239</v>
      </c>
      <c r="R373" s="86" t="str">
        <f>IF(AND(ISNUMBER(VALUE(LEFT(CUIPO_chip[[#This Row],[BPIN]],4))),LEN(CUIPO_chip[[#This Row],[BPIN]])&gt;7),"VALIDO","")</f>
        <v>VALIDO</v>
      </c>
    </row>
    <row r="374" spans="1:18" x14ac:dyDescent="0.3">
      <c r="A374">
        <v>202603</v>
      </c>
      <c r="B374" t="s">
        <v>1397</v>
      </c>
      <c r="C374" t="s">
        <v>1398</v>
      </c>
      <c r="D374" t="s">
        <v>2246</v>
      </c>
      <c r="E374" t="s">
        <v>2247</v>
      </c>
      <c r="F374" t="s">
        <v>1389</v>
      </c>
      <c r="G374" t="s">
        <v>1390</v>
      </c>
      <c r="H374" t="s">
        <v>1428</v>
      </c>
      <c r="I374" t="s">
        <v>1511</v>
      </c>
      <c r="J374" t="s">
        <v>1392</v>
      </c>
      <c r="K374" t="s">
        <v>1390</v>
      </c>
      <c r="L374" t="s">
        <v>1390</v>
      </c>
      <c r="M374" s="86">
        <v>199922362</v>
      </c>
      <c r="N374" s="86">
        <v>199922362</v>
      </c>
      <c r="O374" s="86">
        <v>199922362</v>
      </c>
      <c r="P374" t="s">
        <v>2248</v>
      </c>
      <c r="Q374" t="s">
        <v>2239</v>
      </c>
      <c r="R374" s="86" t="str">
        <f>IF(AND(ISNUMBER(VALUE(LEFT(CUIPO_chip[[#This Row],[BPIN]],4))),LEN(CUIPO_chip[[#This Row],[BPIN]])&gt;7),"VALIDO","")</f>
        <v>VALIDO</v>
      </c>
    </row>
    <row r="375" spans="1:18" x14ac:dyDescent="0.3">
      <c r="A375">
        <v>202603</v>
      </c>
      <c r="B375" t="s">
        <v>1397</v>
      </c>
      <c r="C375" t="s">
        <v>1398</v>
      </c>
      <c r="D375" t="s">
        <v>2249</v>
      </c>
      <c r="E375" t="s">
        <v>2250</v>
      </c>
      <c r="F375" t="s">
        <v>1389</v>
      </c>
      <c r="G375" t="s">
        <v>1390</v>
      </c>
      <c r="H375" t="s">
        <v>1501</v>
      </c>
      <c r="I375" t="s">
        <v>1551</v>
      </c>
      <c r="J375" t="s">
        <v>1392</v>
      </c>
      <c r="K375" t="s">
        <v>1390</v>
      </c>
      <c r="L375" t="s">
        <v>1390</v>
      </c>
      <c r="M375" s="86">
        <v>2318804503</v>
      </c>
      <c r="N375" s="86">
        <v>2318804503</v>
      </c>
      <c r="O375" s="86">
        <v>2318804503</v>
      </c>
      <c r="P375" t="s">
        <v>2382</v>
      </c>
      <c r="Q375" t="s">
        <v>1692</v>
      </c>
      <c r="R375" s="86" t="str">
        <f>IF(AND(ISNUMBER(VALUE(LEFT(CUIPO_chip[[#This Row],[BPIN]],4))),LEN(CUIPO_chip[[#This Row],[BPIN]])&gt;7),"VALIDO","")</f>
        <v>VALIDO</v>
      </c>
    </row>
    <row r="376" spans="1:18" x14ac:dyDescent="0.3">
      <c r="A376">
        <v>202603</v>
      </c>
      <c r="B376" t="s">
        <v>1397</v>
      </c>
      <c r="C376" t="s">
        <v>1398</v>
      </c>
      <c r="D376" t="s">
        <v>2252</v>
      </c>
      <c r="E376" t="s">
        <v>2253</v>
      </c>
      <c r="F376" t="s">
        <v>1389</v>
      </c>
      <c r="G376" t="s">
        <v>1390</v>
      </c>
      <c r="H376" t="s">
        <v>1501</v>
      </c>
      <c r="I376" t="s">
        <v>1542</v>
      </c>
      <c r="J376" t="s">
        <v>1392</v>
      </c>
      <c r="K376" t="s">
        <v>1390</v>
      </c>
      <c r="L376" t="s">
        <v>1390</v>
      </c>
      <c r="M376" s="86">
        <v>41797501</v>
      </c>
      <c r="N376" s="86">
        <v>41797501</v>
      </c>
      <c r="O376" s="86">
        <v>41797501</v>
      </c>
      <c r="P376" t="s">
        <v>2254</v>
      </c>
      <c r="Q376" t="s">
        <v>2239</v>
      </c>
      <c r="R376" s="86" t="str">
        <f>IF(AND(ISNUMBER(VALUE(LEFT(CUIPO_chip[[#This Row],[BPIN]],4))),LEN(CUIPO_chip[[#This Row],[BPIN]])&gt;7),"VALIDO","")</f>
        <v>VALIDO</v>
      </c>
    </row>
    <row r="377" spans="1:18" x14ac:dyDescent="0.3">
      <c r="A377">
        <v>202603</v>
      </c>
      <c r="B377" t="s">
        <v>1397</v>
      </c>
      <c r="C377" t="s">
        <v>1398</v>
      </c>
      <c r="D377" t="s">
        <v>2383</v>
      </c>
      <c r="E377" t="s">
        <v>2384</v>
      </c>
      <c r="F377" t="s">
        <v>1389</v>
      </c>
      <c r="G377" t="s">
        <v>1390</v>
      </c>
      <c r="H377" t="s">
        <v>1570</v>
      </c>
      <c r="I377" t="s">
        <v>1463</v>
      </c>
      <c r="J377" t="s">
        <v>1392</v>
      </c>
      <c r="K377" t="s">
        <v>1390</v>
      </c>
      <c r="L377" t="s">
        <v>1390</v>
      </c>
      <c r="M377" s="86">
        <v>5189911747</v>
      </c>
      <c r="N377" s="86">
        <v>5189911747</v>
      </c>
      <c r="O377" s="86">
        <v>5189911747</v>
      </c>
      <c r="P377" t="s">
        <v>2385</v>
      </c>
      <c r="Q377" t="s">
        <v>70</v>
      </c>
      <c r="R377" s="86" t="str">
        <f>IF(AND(ISNUMBER(VALUE(LEFT(CUIPO_chip[[#This Row],[BPIN]],4))),LEN(CUIPO_chip[[#This Row],[BPIN]])&gt;7),"VALIDO","")</f>
        <v>VALIDO</v>
      </c>
    </row>
    <row r="378" spans="1:18" x14ac:dyDescent="0.3">
      <c r="A378">
        <v>202603</v>
      </c>
      <c r="B378" t="s">
        <v>1397</v>
      </c>
      <c r="C378" t="s">
        <v>1398</v>
      </c>
      <c r="D378" t="s">
        <v>2383</v>
      </c>
      <c r="E378" t="s">
        <v>2384</v>
      </c>
      <c r="F378" t="s">
        <v>1389</v>
      </c>
      <c r="G378" t="s">
        <v>1390</v>
      </c>
      <c r="H378" t="s">
        <v>1464</v>
      </c>
      <c r="I378" t="s">
        <v>1463</v>
      </c>
      <c r="J378" t="s">
        <v>1392</v>
      </c>
      <c r="K378" t="s">
        <v>1390</v>
      </c>
      <c r="L378" t="s">
        <v>1390</v>
      </c>
      <c r="M378" s="86">
        <v>668286066</v>
      </c>
      <c r="N378" s="86">
        <v>668286066</v>
      </c>
      <c r="O378" s="86">
        <v>668286066</v>
      </c>
      <c r="P378" t="s">
        <v>2385</v>
      </c>
      <c r="Q378" t="s">
        <v>70</v>
      </c>
      <c r="R378" s="86" t="str">
        <f>IF(AND(ISNUMBER(VALUE(LEFT(CUIPO_chip[[#This Row],[BPIN]],4))),LEN(CUIPO_chip[[#This Row],[BPIN]])&gt;7),"VALIDO","")</f>
        <v>VALIDO</v>
      </c>
    </row>
    <row r="379" spans="1:18" x14ac:dyDescent="0.3">
      <c r="A379">
        <v>202603</v>
      </c>
      <c r="B379" t="s">
        <v>1397</v>
      </c>
      <c r="C379" t="s">
        <v>1398</v>
      </c>
      <c r="D379" t="s">
        <v>2383</v>
      </c>
      <c r="E379" t="s">
        <v>2384</v>
      </c>
      <c r="F379" t="s">
        <v>1389</v>
      </c>
      <c r="G379" t="s">
        <v>1390</v>
      </c>
      <c r="H379" t="s">
        <v>1501</v>
      </c>
      <c r="I379" t="s">
        <v>1542</v>
      </c>
      <c r="J379" t="s">
        <v>1392</v>
      </c>
      <c r="K379" t="s">
        <v>1390</v>
      </c>
      <c r="L379" t="s">
        <v>1390</v>
      </c>
      <c r="M379" s="86">
        <v>222381089</v>
      </c>
      <c r="N379" s="86">
        <v>222381089</v>
      </c>
      <c r="O379" s="86">
        <v>222381089</v>
      </c>
      <c r="P379" t="s">
        <v>2254</v>
      </c>
      <c r="Q379" t="s">
        <v>2239</v>
      </c>
      <c r="R379" s="86" t="str">
        <f>IF(AND(ISNUMBER(VALUE(LEFT(CUIPO_chip[[#This Row],[BPIN]],4))),LEN(CUIPO_chip[[#This Row],[BPIN]])&gt;7),"VALIDO","")</f>
        <v>VALIDO</v>
      </c>
    </row>
    <row r="380" spans="1:18" x14ac:dyDescent="0.3">
      <c r="A380">
        <v>202603</v>
      </c>
      <c r="B380" t="s">
        <v>1397</v>
      </c>
      <c r="C380" t="s">
        <v>1398</v>
      </c>
      <c r="D380" t="s">
        <v>2386</v>
      </c>
      <c r="E380" t="s">
        <v>2387</v>
      </c>
      <c r="F380" t="s">
        <v>1389</v>
      </c>
      <c r="G380" t="s">
        <v>1390</v>
      </c>
      <c r="H380" t="s">
        <v>1528</v>
      </c>
      <c r="I380" t="s">
        <v>1706</v>
      </c>
      <c r="J380" t="s">
        <v>1392</v>
      </c>
      <c r="K380" t="s">
        <v>1390</v>
      </c>
      <c r="L380" t="s">
        <v>1390</v>
      </c>
      <c r="M380" s="86">
        <v>1860000000</v>
      </c>
      <c r="N380" s="86">
        <v>1860000000</v>
      </c>
      <c r="O380" s="86">
        <v>1860000000</v>
      </c>
      <c r="P380" t="s">
        <v>2385</v>
      </c>
      <c r="Q380" t="s">
        <v>70</v>
      </c>
      <c r="R380" s="86" t="str">
        <f>IF(AND(ISNUMBER(VALUE(LEFT(CUIPO_chip[[#This Row],[BPIN]],4))),LEN(CUIPO_chip[[#This Row],[BPIN]])&gt;7),"VALIDO","")</f>
        <v>VALIDO</v>
      </c>
    </row>
    <row r="381" spans="1:18" x14ac:dyDescent="0.3">
      <c r="A381">
        <v>202603</v>
      </c>
      <c r="B381" t="s">
        <v>1397</v>
      </c>
      <c r="C381" t="s">
        <v>1398</v>
      </c>
      <c r="D381" t="s">
        <v>2258</v>
      </c>
      <c r="E381" t="s">
        <v>2259</v>
      </c>
      <c r="F381" t="s">
        <v>1389</v>
      </c>
      <c r="G381" t="s">
        <v>1390</v>
      </c>
      <c r="H381" t="s">
        <v>1417</v>
      </c>
      <c r="I381" t="s">
        <v>1639</v>
      </c>
      <c r="J381" t="s">
        <v>1392</v>
      </c>
      <c r="K381" t="s">
        <v>1390</v>
      </c>
      <c r="L381" t="s">
        <v>1390</v>
      </c>
      <c r="M381" s="86">
        <v>565000000</v>
      </c>
      <c r="N381" s="86">
        <v>565000000</v>
      </c>
      <c r="O381" s="86">
        <v>565000000</v>
      </c>
      <c r="P381" t="s">
        <v>2260</v>
      </c>
      <c r="Q381" t="s">
        <v>109</v>
      </c>
      <c r="R381" s="86" t="str">
        <f>IF(AND(ISNUMBER(VALUE(LEFT(CUIPO_chip[[#This Row],[BPIN]],4))),LEN(CUIPO_chip[[#This Row],[BPIN]])&gt;7),"VALIDO","")</f>
        <v>VALIDO</v>
      </c>
    </row>
    <row r="382" spans="1:18" x14ac:dyDescent="0.3">
      <c r="A382">
        <v>202603</v>
      </c>
      <c r="B382" t="s">
        <v>1397</v>
      </c>
      <c r="C382" t="s">
        <v>1398</v>
      </c>
      <c r="D382" t="s">
        <v>2261</v>
      </c>
      <c r="E382" t="s">
        <v>2262</v>
      </c>
      <c r="F382" t="s">
        <v>1525</v>
      </c>
      <c r="G382" t="s">
        <v>1390</v>
      </c>
      <c r="H382" t="s">
        <v>1501</v>
      </c>
      <c r="I382" t="s">
        <v>1542</v>
      </c>
      <c r="J382" t="s">
        <v>1392</v>
      </c>
      <c r="K382" t="s">
        <v>1390</v>
      </c>
      <c r="L382" t="s">
        <v>1390</v>
      </c>
      <c r="M382" s="86">
        <v>19369140</v>
      </c>
      <c r="N382" s="86">
        <v>19369140</v>
      </c>
      <c r="O382" s="86">
        <v>19369140</v>
      </c>
      <c r="P382" t="s">
        <v>2254</v>
      </c>
      <c r="Q382" t="s">
        <v>2239</v>
      </c>
      <c r="R382" s="86" t="str">
        <f>IF(AND(ISNUMBER(VALUE(LEFT(CUIPO_chip[[#This Row],[BPIN]],4))),LEN(CUIPO_chip[[#This Row],[BPIN]])&gt;7),"VALIDO","")</f>
        <v>VALIDO</v>
      </c>
    </row>
    <row r="383" spans="1:18" x14ac:dyDescent="0.3">
      <c r="A383">
        <v>202603</v>
      </c>
      <c r="B383" t="s">
        <v>1397</v>
      </c>
      <c r="C383" t="s">
        <v>1398</v>
      </c>
      <c r="D383" t="s">
        <v>2263</v>
      </c>
      <c r="E383" t="s">
        <v>2264</v>
      </c>
      <c r="F383" t="s">
        <v>1414</v>
      </c>
      <c r="G383" t="s">
        <v>1390</v>
      </c>
      <c r="H383" t="s">
        <v>1501</v>
      </c>
      <c r="I383" t="s">
        <v>1542</v>
      </c>
      <c r="J383" t="s">
        <v>1392</v>
      </c>
      <c r="K383" t="s">
        <v>1390</v>
      </c>
      <c r="L383" t="s">
        <v>1390</v>
      </c>
      <c r="M383" s="86">
        <v>1110000</v>
      </c>
      <c r="N383" s="86">
        <v>1110000</v>
      </c>
      <c r="O383" s="86">
        <v>1110000</v>
      </c>
      <c r="P383" t="s">
        <v>2254</v>
      </c>
      <c r="Q383" t="s">
        <v>2239</v>
      </c>
      <c r="R383" s="86" t="str">
        <f>IF(AND(ISNUMBER(VALUE(LEFT(CUIPO_chip[[#This Row],[BPIN]],4))),LEN(CUIPO_chip[[#This Row],[BPIN]])&gt;7),"VALIDO","")</f>
        <v>VALIDO</v>
      </c>
    </row>
    <row r="384" spans="1:18" x14ac:dyDescent="0.3">
      <c r="A384">
        <v>202603</v>
      </c>
      <c r="B384" t="s">
        <v>1397</v>
      </c>
      <c r="C384" t="s">
        <v>1398</v>
      </c>
      <c r="D384" t="s">
        <v>2267</v>
      </c>
      <c r="E384" t="s">
        <v>2268</v>
      </c>
      <c r="F384" t="s">
        <v>1411</v>
      </c>
      <c r="G384" t="s">
        <v>1390</v>
      </c>
      <c r="H384" t="s">
        <v>1391</v>
      </c>
      <c r="I384" t="s">
        <v>1696</v>
      </c>
      <c r="J384" t="s">
        <v>1392</v>
      </c>
      <c r="K384" t="s">
        <v>1390</v>
      </c>
      <c r="L384" t="s">
        <v>1390</v>
      </c>
      <c r="M384" s="86">
        <v>79939301</v>
      </c>
      <c r="N384" s="86">
        <v>79939301</v>
      </c>
      <c r="O384" s="86">
        <v>79939301</v>
      </c>
      <c r="P384" t="s">
        <v>2388</v>
      </c>
      <c r="Q384" t="s">
        <v>2239</v>
      </c>
      <c r="R384" s="86" t="str">
        <f>IF(AND(ISNUMBER(VALUE(LEFT(CUIPO_chip[[#This Row],[BPIN]],4))),LEN(CUIPO_chip[[#This Row],[BPIN]])&gt;7),"VALIDO","")</f>
        <v>VALIDO</v>
      </c>
    </row>
    <row r="385" spans="1:18" x14ac:dyDescent="0.3">
      <c r="A385">
        <v>202603</v>
      </c>
      <c r="B385" t="s">
        <v>1397</v>
      </c>
      <c r="C385" t="s">
        <v>1398</v>
      </c>
      <c r="D385" t="s">
        <v>2267</v>
      </c>
      <c r="E385" t="s">
        <v>2268</v>
      </c>
      <c r="F385" t="s">
        <v>1414</v>
      </c>
      <c r="G385" t="s">
        <v>1390</v>
      </c>
      <c r="H385" t="s">
        <v>1391</v>
      </c>
      <c r="I385" t="s">
        <v>1779</v>
      </c>
      <c r="J385" t="s">
        <v>1392</v>
      </c>
      <c r="K385" t="s">
        <v>1390</v>
      </c>
      <c r="L385" t="s">
        <v>1390</v>
      </c>
      <c r="M385" s="86">
        <v>164000000</v>
      </c>
      <c r="N385" s="86">
        <v>164000000</v>
      </c>
      <c r="O385" s="86">
        <v>164000000</v>
      </c>
      <c r="P385" t="s">
        <v>2389</v>
      </c>
      <c r="Q385" t="s">
        <v>2239</v>
      </c>
      <c r="R385" s="86" t="str">
        <f>IF(AND(ISNUMBER(VALUE(LEFT(CUIPO_chip[[#This Row],[BPIN]],4))),LEN(CUIPO_chip[[#This Row],[BPIN]])&gt;7),"VALIDO","")</f>
        <v>VALIDO</v>
      </c>
    </row>
    <row r="386" spans="1:18" x14ac:dyDescent="0.3">
      <c r="A386">
        <v>202603</v>
      </c>
      <c r="B386" t="s">
        <v>1397</v>
      </c>
      <c r="C386" t="s">
        <v>1398</v>
      </c>
      <c r="D386" t="s">
        <v>2267</v>
      </c>
      <c r="E386" t="s">
        <v>2268</v>
      </c>
      <c r="F386" t="s">
        <v>1411</v>
      </c>
      <c r="G386" t="s">
        <v>1390</v>
      </c>
      <c r="H386" t="s">
        <v>1391</v>
      </c>
      <c r="I386" t="s">
        <v>1678</v>
      </c>
      <c r="J386" t="s">
        <v>1392</v>
      </c>
      <c r="K386" t="s">
        <v>1390</v>
      </c>
      <c r="L386" t="s">
        <v>1390</v>
      </c>
      <c r="M386" s="86">
        <v>74258000</v>
      </c>
      <c r="N386" s="86">
        <v>74258000</v>
      </c>
      <c r="O386" s="86">
        <v>74258000</v>
      </c>
      <c r="P386" t="s">
        <v>2274</v>
      </c>
      <c r="Q386" t="s">
        <v>2239</v>
      </c>
      <c r="R386" s="86" t="str">
        <f>IF(AND(ISNUMBER(VALUE(LEFT(CUIPO_chip[[#This Row],[BPIN]],4))),LEN(CUIPO_chip[[#This Row],[BPIN]])&gt;7),"VALIDO","")</f>
        <v>VALIDO</v>
      </c>
    </row>
    <row r="387" spans="1:18" x14ac:dyDescent="0.3">
      <c r="A387">
        <v>202603</v>
      </c>
      <c r="B387" t="s">
        <v>1397</v>
      </c>
      <c r="C387" t="s">
        <v>1398</v>
      </c>
      <c r="D387" t="s">
        <v>2267</v>
      </c>
      <c r="E387" t="s">
        <v>2268</v>
      </c>
      <c r="F387" t="s">
        <v>1411</v>
      </c>
      <c r="G387" t="s">
        <v>1390</v>
      </c>
      <c r="H387" t="s">
        <v>1425</v>
      </c>
      <c r="I387" t="s">
        <v>1466</v>
      </c>
      <c r="J387" t="s">
        <v>1392</v>
      </c>
      <c r="K387" t="s">
        <v>1390</v>
      </c>
      <c r="L387" t="s">
        <v>1390</v>
      </c>
      <c r="M387" s="86">
        <v>641387607</v>
      </c>
      <c r="N387" s="86">
        <v>641387607</v>
      </c>
      <c r="O387" s="86">
        <v>641387607</v>
      </c>
      <c r="P387" t="s">
        <v>2390</v>
      </c>
      <c r="Q387" t="s">
        <v>2239</v>
      </c>
      <c r="R387" s="86" t="str">
        <f>IF(AND(ISNUMBER(VALUE(LEFT(CUIPO_chip[[#This Row],[BPIN]],4))),LEN(CUIPO_chip[[#This Row],[BPIN]])&gt;7),"VALIDO","")</f>
        <v>VALIDO</v>
      </c>
    </row>
    <row r="388" spans="1:18" x14ac:dyDescent="0.3">
      <c r="A388">
        <v>202603</v>
      </c>
      <c r="B388" t="s">
        <v>1397</v>
      </c>
      <c r="C388" t="s">
        <v>1398</v>
      </c>
      <c r="D388" t="s">
        <v>2267</v>
      </c>
      <c r="E388" t="s">
        <v>2268</v>
      </c>
      <c r="F388" t="s">
        <v>1414</v>
      </c>
      <c r="G388" t="s">
        <v>1390</v>
      </c>
      <c r="H388" t="s">
        <v>1415</v>
      </c>
      <c r="I388" t="s">
        <v>1413</v>
      </c>
      <c r="J388" t="s">
        <v>1392</v>
      </c>
      <c r="K388" t="s">
        <v>1390</v>
      </c>
      <c r="L388" t="s">
        <v>1390</v>
      </c>
      <c r="M388" s="86">
        <v>600000000</v>
      </c>
      <c r="N388" s="86">
        <v>600000000</v>
      </c>
      <c r="O388" s="86">
        <v>55030449</v>
      </c>
      <c r="P388" t="s">
        <v>2391</v>
      </c>
      <c r="Q388" t="s">
        <v>121</v>
      </c>
      <c r="R388" s="86" t="str">
        <f>IF(AND(ISNUMBER(VALUE(LEFT(CUIPO_chip[[#This Row],[BPIN]],4))),LEN(CUIPO_chip[[#This Row],[BPIN]])&gt;7),"VALIDO","")</f>
        <v>VALIDO</v>
      </c>
    </row>
    <row r="389" spans="1:18" x14ac:dyDescent="0.3">
      <c r="A389">
        <v>202603</v>
      </c>
      <c r="B389" t="s">
        <v>1397</v>
      </c>
      <c r="C389" t="s">
        <v>1398</v>
      </c>
      <c r="D389" t="s">
        <v>2267</v>
      </c>
      <c r="E389" t="s">
        <v>2268</v>
      </c>
      <c r="F389" t="s">
        <v>1520</v>
      </c>
      <c r="G389" t="s">
        <v>1390</v>
      </c>
      <c r="H389" t="s">
        <v>1391</v>
      </c>
      <c r="I389" t="s">
        <v>1519</v>
      </c>
      <c r="J389" t="s">
        <v>1392</v>
      </c>
      <c r="K389" t="s">
        <v>1390</v>
      </c>
      <c r="L389" t="s">
        <v>1390</v>
      </c>
      <c r="M389" s="86">
        <v>383898172</v>
      </c>
      <c r="N389" s="86">
        <v>383898172</v>
      </c>
      <c r="O389" s="86">
        <v>383898172</v>
      </c>
      <c r="P389" t="s">
        <v>2392</v>
      </c>
      <c r="Q389" t="s">
        <v>2239</v>
      </c>
      <c r="R389" s="86" t="str">
        <f>IF(AND(ISNUMBER(VALUE(LEFT(CUIPO_chip[[#This Row],[BPIN]],4))),LEN(CUIPO_chip[[#This Row],[BPIN]])&gt;7),"VALIDO","")</f>
        <v>VALIDO</v>
      </c>
    </row>
    <row r="390" spans="1:18" x14ac:dyDescent="0.3">
      <c r="A390">
        <v>202603</v>
      </c>
      <c r="B390" t="s">
        <v>1397</v>
      </c>
      <c r="C390" t="s">
        <v>1398</v>
      </c>
      <c r="D390" t="s">
        <v>2267</v>
      </c>
      <c r="E390" t="s">
        <v>2268</v>
      </c>
      <c r="F390" t="s">
        <v>1411</v>
      </c>
      <c r="G390" t="s">
        <v>1390</v>
      </c>
      <c r="H390" t="s">
        <v>1391</v>
      </c>
      <c r="I390" t="s">
        <v>1473</v>
      </c>
      <c r="J390" t="s">
        <v>1392</v>
      </c>
      <c r="K390" t="s">
        <v>1390</v>
      </c>
      <c r="L390" t="s">
        <v>1390</v>
      </c>
      <c r="M390" s="86">
        <v>55030449</v>
      </c>
      <c r="N390" s="86">
        <v>55030449</v>
      </c>
      <c r="O390" s="86">
        <v>55030449</v>
      </c>
      <c r="P390" t="s">
        <v>2392</v>
      </c>
      <c r="Q390" t="s">
        <v>2239</v>
      </c>
      <c r="R390" s="86" t="str">
        <f>IF(AND(ISNUMBER(VALUE(LEFT(CUIPO_chip[[#This Row],[BPIN]],4))),LEN(CUIPO_chip[[#This Row],[BPIN]])&gt;7),"VALIDO","")</f>
        <v>VALIDO</v>
      </c>
    </row>
    <row r="391" spans="1:18" x14ac:dyDescent="0.3">
      <c r="A391">
        <v>202603</v>
      </c>
      <c r="B391" t="s">
        <v>1397</v>
      </c>
      <c r="C391" t="s">
        <v>1398</v>
      </c>
      <c r="D391" t="s">
        <v>2267</v>
      </c>
      <c r="E391" t="s">
        <v>2268</v>
      </c>
      <c r="F391" t="s">
        <v>1414</v>
      </c>
      <c r="G391" t="s">
        <v>1390</v>
      </c>
      <c r="H391" t="s">
        <v>1501</v>
      </c>
      <c r="I391" t="s">
        <v>1542</v>
      </c>
      <c r="J391" t="s">
        <v>1392</v>
      </c>
      <c r="K391" t="s">
        <v>1390</v>
      </c>
      <c r="L391" t="s">
        <v>1390</v>
      </c>
      <c r="M391" s="86">
        <v>61835000</v>
      </c>
      <c r="N391" s="86">
        <v>61835000</v>
      </c>
      <c r="O391" s="86">
        <v>61835000</v>
      </c>
      <c r="P391" t="s">
        <v>2254</v>
      </c>
      <c r="Q391" t="s">
        <v>2239</v>
      </c>
      <c r="R391" s="86" t="str">
        <f>IF(AND(ISNUMBER(VALUE(LEFT(CUIPO_chip[[#This Row],[BPIN]],4))),LEN(CUIPO_chip[[#This Row],[BPIN]])&gt;7),"VALIDO","")</f>
        <v>VALIDO</v>
      </c>
    </row>
    <row r="392" spans="1:18" x14ac:dyDescent="0.3">
      <c r="A392">
        <v>202603</v>
      </c>
      <c r="B392" t="s">
        <v>1397</v>
      </c>
      <c r="C392" t="s">
        <v>1398</v>
      </c>
      <c r="D392" t="s">
        <v>2267</v>
      </c>
      <c r="E392" t="s">
        <v>2268</v>
      </c>
      <c r="F392" t="s">
        <v>1414</v>
      </c>
      <c r="G392" t="s">
        <v>1390</v>
      </c>
      <c r="H392" t="s">
        <v>1417</v>
      </c>
      <c r="I392" t="s">
        <v>1484</v>
      </c>
      <c r="J392" t="s">
        <v>1392</v>
      </c>
      <c r="K392" t="s">
        <v>1390</v>
      </c>
      <c r="L392" t="s">
        <v>1390</v>
      </c>
      <c r="M392" s="86">
        <v>65000000</v>
      </c>
      <c r="N392" s="86">
        <v>65000000</v>
      </c>
      <c r="O392" s="86">
        <v>65000000</v>
      </c>
      <c r="P392" t="s">
        <v>2391</v>
      </c>
      <c r="Q392" t="s">
        <v>1485</v>
      </c>
      <c r="R392" s="86" t="str">
        <f>IF(AND(ISNUMBER(VALUE(LEFT(CUIPO_chip[[#This Row],[BPIN]],4))),LEN(CUIPO_chip[[#This Row],[BPIN]])&gt;7),"VALIDO","")</f>
        <v>VALIDO</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1DF6-ACF5-4ACB-8FF7-3614CA1BADE4}">
  <dimension ref="A1:G1145"/>
  <sheetViews>
    <sheetView topLeftCell="D1" workbookViewId="0">
      <selection activeCell="I5" sqref="I5"/>
    </sheetView>
  </sheetViews>
  <sheetFormatPr baseColWidth="10" defaultColWidth="11.44140625" defaultRowHeight="14.4" x14ac:dyDescent="0.3"/>
  <cols>
    <col min="1" max="1" width="11.88671875" bestFit="1" customWidth="1"/>
    <col min="2" max="2" width="80.88671875" bestFit="1" customWidth="1"/>
    <col min="3" max="3" width="10.6640625" bestFit="1" customWidth="1"/>
    <col min="4" max="4" width="80.88671875" bestFit="1" customWidth="1"/>
    <col min="5" max="5" width="10.33203125" bestFit="1" customWidth="1"/>
    <col min="6" max="6" width="10.77734375" bestFit="1" customWidth="1"/>
    <col min="7" max="7" width="20" bestFit="1" customWidth="1"/>
    <col min="8" max="8" width="13.88671875" bestFit="1" customWidth="1"/>
    <col min="9" max="9" width="18.77734375" bestFit="1" customWidth="1"/>
  </cols>
  <sheetData>
    <row r="1" spans="1:7" x14ac:dyDescent="0.3">
      <c r="A1" t="s">
        <v>35</v>
      </c>
      <c r="B1" t="s">
        <v>36</v>
      </c>
      <c r="C1" t="s">
        <v>37</v>
      </c>
      <c r="D1" t="s">
        <v>38</v>
      </c>
      <c r="E1" t="s">
        <v>1244</v>
      </c>
      <c r="F1" t="s">
        <v>2626</v>
      </c>
      <c r="G1" t="s">
        <v>2627</v>
      </c>
    </row>
    <row r="2" spans="1:7" x14ac:dyDescent="0.3">
      <c r="A2" t="s">
        <v>216</v>
      </c>
      <c r="B2" t="s">
        <v>217</v>
      </c>
      <c r="C2" t="s">
        <v>218</v>
      </c>
      <c r="D2" t="s">
        <v>219</v>
      </c>
      <c r="E2" t="s">
        <v>1245</v>
      </c>
      <c r="F2">
        <v>200</v>
      </c>
      <c r="G2" s="89">
        <v>60000000</v>
      </c>
    </row>
    <row r="3" spans="1:7" x14ac:dyDescent="0.3">
      <c r="A3" t="s">
        <v>216</v>
      </c>
      <c r="B3" t="s">
        <v>217</v>
      </c>
      <c r="C3" t="s">
        <v>218</v>
      </c>
      <c r="D3" t="s">
        <v>219</v>
      </c>
      <c r="E3" t="s">
        <v>1246</v>
      </c>
      <c r="F3">
        <v>450</v>
      </c>
      <c r="G3" s="89">
        <v>63000000</v>
      </c>
    </row>
    <row r="4" spans="1:7" x14ac:dyDescent="0.3">
      <c r="A4" t="s">
        <v>216</v>
      </c>
      <c r="B4" t="s">
        <v>217</v>
      </c>
      <c r="C4" t="s">
        <v>218</v>
      </c>
      <c r="D4" t="s">
        <v>219</v>
      </c>
      <c r="E4" t="s">
        <v>1247</v>
      </c>
      <c r="F4">
        <v>450</v>
      </c>
      <c r="G4" s="89">
        <v>66150000</v>
      </c>
    </row>
    <row r="5" spans="1:7" x14ac:dyDescent="0.3">
      <c r="A5" t="s">
        <v>216</v>
      </c>
      <c r="B5" t="s">
        <v>217</v>
      </c>
      <c r="C5" t="s">
        <v>218</v>
      </c>
      <c r="D5" t="s">
        <v>219</v>
      </c>
      <c r="E5" t="s">
        <v>1248</v>
      </c>
      <c r="F5">
        <v>400</v>
      </c>
      <c r="G5" s="89">
        <v>69457500</v>
      </c>
    </row>
    <row r="6" spans="1:7" x14ac:dyDescent="0.3">
      <c r="A6" t="s">
        <v>220</v>
      </c>
      <c r="B6" t="s">
        <v>221</v>
      </c>
      <c r="C6" t="s">
        <v>222</v>
      </c>
      <c r="D6" t="s">
        <v>223</v>
      </c>
      <c r="E6" t="s">
        <v>1245</v>
      </c>
      <c r="F6">
        <v>210</v>
      </c>
      <c r="G6" s="89">
        <v>30000000</v>
      </c>
    </row>
    <row r="7" spans="1:7" x14ac:dyDescent="0.3">
      <c r="A7" t="s">
        <v>220</v>
      </c>
      <c r="B7" t="s">
        <v>221</v>
      </c>
      <c r="C7" t="s">
        <v>222</v>
      </c>
      <c r="D7" t="s">
        <v>223</v>
      </c>
      <c r="E7" t="s">
        <v>1246</v>
      </c>
      <c r="F7">
        <v>80</v>
      </c>
      <c r="G7" s="89">
        <v>31500000</v>
      </c>
    </row>
    <row r="8" spans="1:7" x14ac:dyDescent="0.3">
      <c r="A8" t="s">
        <v>220</v>
      </c>
      <c r="B8" t="s">
        <v>221</v>
      </c>
      <c r="C8" t="s">
        <v>222</v>
      </c>
      <c r="D8" t="s">
        <v>223</v>
      </c>
      <c r="E8" t="s">
        <v>1247</v>
      </c>
      <c r="F8">
        <v>110</v>
      </c>
      <c r="G8" s="89">
        <v>48075000</v>
      </c>
    </row>
    <row r="9" spans="1:7" x14ac:dyDescent="0.3">
      <c r="A9" t="s">
        <v>220</v>
      </c>
      <c r="B9" t="s">
        <v>221</v>
      </c>
      <c r="C9" t="s">
        <v>222</v>
      </c>
      <c r="D9" t="s">
        <v>223</v>
      </c>
      <c r="E9" t="s">
        <v>1248</v>
      </c>
      <c r="F9">
        <v>110</v>
      </c>
      <c r="G9" s="89">
        <v>49728750</v>
      </c>
    </row>
    <row r="10" spans="1:7" x14ac:dyDescent="0.3">
      <c r="A10" t="s">
        <v>148</v>
      </c>
      <c r="B10" t="s">
        <v>149</v>
      </c>
      <c r="C10" t="s">
        <v>150</v>
      </c>
      <c r="D10" t="s">
        <v>151</v>
      </c>
      <c r="E10" t="s">
        <v>1245</v>
      </c>
      <c r="F10">
        <v>66</v>
      </c>
      <c r="G10" s="89">
        <v>120000000</v>
      </c>
    </row>
    <row r="11" spans="1:7" x14ac:dyDescent="0.3">
      <c r="A11" t="s">
        <v>148</v>
      </c>
      <c r="B11" t="s">
        <v>149</v>
      </c>
      <c r="C11" t="s">
        <v>150</v>
      </c>
      <c r="D11" t="s">
        <v>151</v>
      </c>
      <c r="E11" t="s">
        <v>1246</v>
      </c>
      <c r="F11">
        <v>300</v>
      </c>
      <c r="G11" s="89">
        <v>132500000</v>
      </c>
    </row>
    <row r="12" spans="1:7" x14ac:dyDescent="0.3">
      <c r="A12" t="s">
        <v>148</v>
      </c>
      <c r="B12" t="s">
        <v>149</v>
      </c>
      <c r="C12" t="s">
        <v>150</v>
      </c>
      <c r="D12" t="s">
        <v>151</v>
      </c>
      <c r="E12" t="s">
        <v>1247</v>
      </c>
      <c r="F12">
        <v>427</v>
      </c>
      <c r="G12" s="89">
        <v>140125000</v>
      </c>
    </row>
    <row r="13" spans="1:7" x14ac:dyDescent="0.3">
      <c r="A13" t="s">
        <v>148</v>
      </c>
      <c r="B13" t="s">
        <v>149</v>
      </c>
      <c r="C13" t="s">
        <v>150</v>
      </c>
      <c r="D13" t="s">
        <v>151</v>
      </c>
      <c r="E13" t="s">
        <v>1248</v>
      </c>
      <c r="F13">
        <v>207</v>
      </c>
      <c r="G13" s="89">
        <v>147881250</v>
      </c>
    </row>
    <row r="14" spans="1:7" x14ac:dyDescent="0.3">
      <c r="A14" t="s">
        <v>168</v>
      </c>
      <c r="B14" t="s">
        <v>169</v>
      </c>
      <c r="C14" t="s">
        <v>170</v>
      </c>
      <c r="D14" t="s">
        <v>171</v>
      </c>
      <c r="E14" t="s">
        <v>1245</v>
      </c>
      <c r="F14">
        <v>52</v>
      </c>
      <c r="G14" s="89">
        <v>60000000</v>
      </c>
    </row>
    <row r="15" spans="1:7" x14ac:dyDescent="0.3">
      <c r="A15" t="s">
        <v>168</v>
      </c>
      <c r="B15" t="s">
        <v>169</v>
      </c>
      <c r="C15" t="s">
        <v>170</v>
      </c>
      <c r="D15" t="s">
        <v>171</v>
      </c>
      <c r="E15" t="s">
        <v>1246</v>
      </c>
      <c r="F15">
        <v>52</v>
      </c>
      <c r="G15" s="89">
        <v>63000000</v>
      </c>
    </row>
    <row r="16" spans="1:7" x14ac:dyDescent="0.3">
      <c r="A16" t="s">
        <v>168</v>
      </c>
      <c r="B16" t="s">
        <v>169</v>
      </c>
      <c r="C16" t="s">
        <v>170</v>
      </c>
      <c r="D16" t="s">
        <v>171</v>
      </c>
      <c r="E16" t="s">
        <v>1247</v>
      </c>
      <c r="F16">
        <v>52</v>
      </c>
      <c r="G16" s="89">
        <v>66150000</v>
      </c>
    </row>
    <row r="17" spans="1:7" x14ac:dyDescent="0.3">
      <c r="A17" t="s">
        <v>168</v>
      </c>
      <c r="B17" t="s">
        <v>169</v>
      </c>
      <c r="C17" t="s">
        <v>170</v>
      </c>
      <c r="D17" t="s">
        <v>171</v>
      </c>
      <c r="E17" t="s">
        <v>1248</v>
      </c>
      <c r="F17">
        <v>52</v>
      </c>
      <c r="G17" s="89">
        <v>69457500</v>
      </c>
    </row>
    <row r="18" spans="1:7" x14ac:dyDescent="0.3">
      <c r="A18" t="s">
        <v>164</v>
      </c>
      <c r="B18" t="s">
        <v>165</v>
      </c>
      <c r="C18" t="s">
        <v>166</v>
      </c>
      <c r="D18" t="s">
        <v>167</v>
      </c>
      <c r="E18" t="s">
        <v>1245</v>
      </c>
      <c r="F18">
        <v>1230</v>
      </c>
      <c r="G18" s="89">
        <v>150000000</v>
      </c>
    </row>
    <row r="19" spans="1:7" x14ac:dyDescent="0.3">
      <c r="A19" t="s">
        <v>164</v>
      </c>
      <c r="B19" t="s">
        <v>165</v>
      </c>
      <c r="C19" t="s">
        <v>166</v>
      </c>
      <c r="D19" t="s">
        <v>167</v>
      </c>
      <c r="E19" t="s">
        <v>1246</v>
      </c>
      <c r="F19">
        <v>1230</v>
      </c>
      <c r="G19" s="89">
        <v>157500000</v>
      </c>
    </row>
    <row r="20" spans="1:7" x14ac:dyDescent="0.3">
      <c r="A20" t="s">
        <v>164</v>
      </c>
      <c r="B20" t="s">
        <v>165</v>
      </c>
      <c r="C20" t="s">
        <v>166</v>
      </c>
      <c r="D20" t="s">
        <v>167</v>
      </c>
      <c r="E20" t="s">
        <v>1247</v>
      </c>
      <c r="F20">
        <v>1230</v>
      </c>
      <c r="G20" s="89">
        <v>165375000</v>
      </c>
    </row>
    <row r="21" spans="1:7" x14ac:dyDescent="0.3">
      <c r="A21" t="s">
        <v>164</v>
      </c>
      <c r="B21" t="s">
        <v>165</v>
      </c>
      <c r="C21" t="s">
        <v>166</v>
      </c>
      <c r="D21" t="s">
        <v>167</v>
      </c>
      <c r="E21" t="s">
        <v>1248</v>
      </c>
      <c r="F21">
        <v>1230</v>
      </c>
      <c r="G21" s="89">
        <v>173643750</v>
      </c>
    </row>
    <row r="22" spans="1:7" x14ac:dyDescent="0.3">
      <c r="A22" t="s">
        <v>224</v>
      </c>
      <c r="B22" t="s">
        <v>225</v>
      </c>
      <c r="C22" t="s">
        <v>226</v>
      </c>
      <c r="D22" t="s">
        <v>227</v>
      </c>
      <c r="E22" t="s">
        <v>1245</v>
      </c>
      <c r="F22">
        <v>50</v>
      </c>
      <c r="G22" s="89">
        <v>1011617500</v>
      </c>
    </row>
    <row r="23" spans="1:7" x14ac:dyDescent="0.3">
      <c r="A23" t="s">
        <v>224</v>
      </c>
      <c r="B23" t="s">
        <v>225</v>
      </c>
      <c r="C23" t="s">
        <v>226</v>
      </c>
      <c r="D23" t="s">
        <v>227</v>
      </c>
      <c r="E23" t="s">
        <v>1246</v>
      </c>
      <c r="F23">
        <v>49</v>
      </c>
      <c r="G23" s="89">
        <v>672500000</v>
      </c>
    </row>
    <row r="24" spans="1:7" x14ac:dyDescent="0.3">
      <c r="A24" t="s">
        <v>224</v>
      </c>
      <c r="B24" t="s">
        <v>225</v>
      </c>
      <c r="C24" t="s">
        <v>226</v>
      </c>
      <c r="D24" t="s">
        <v>227</v>
      </c>
      <c r="E24" t="s">
        <v>1247</v>
      </c>
      <c r="F24">
        <v>50</v>
      </c>
      <c r="G24" s="89">
        <v>735625000</v>
      </c>
    </row>
    <row r="25" spans="1:7" x14ac:dyDescent="0.3">
      <c r="A25" t="s">
        <v>224</v>
      </c>
      <c r="B25" t="s">
        <v>225</v>
      </c>
      <c r="C25" t="s">
        <v>226</v>
      </c>
      <c r="D25" t="s">
        <v>227</v>
      </c>
      <c r="E25" t="s">
        <v>1248</v>
      </c>
      <c r="F25">
        <v>47</v>
      </c>
      <c r="G25" s="89">
        <v>759406250</v>
      </c>
    </row>
    <row r="26" spans="1:7" x14ac:dyDescent="0.3">
      <c r="A26" t="s">
        <v>228</v>
      </c>
      <c r="B26" t="s">
        <v>110</v>
      </c>
      <c r="C26" t="s">
        <v>229</v>
      </c>
      <c r="D26" t="s">
        <v>112</v>
      </c>
      <c r="E26" t="s">
        <v>1245</v>
      </c>
      <c r="F26">
        <v>0</v>
      </c>
      <c r="G26" s="89">
        <v>50000000</v>
      </c>
    </row>
    <row r="27" spans="1:7" x14ac:dyDescent="0.3">
      <c r="A27" t="s">
        <v>228</v>
      </c>
      <c r="B27" t="s">
        <v>110</v>
      </c>
      <c r="C27" t="s">
        <v>229</v>
      </c>
      <c r="D27" t="s">
        <v>112</v>
      </c>
      <c r="E27" t="s">
        <v>1246</v>
      </c>
      <c r="F27">
        <v>1</v>
      </c>
      <c r="G27" s="89">
        <v>52500000</v>
      </c>
    </row>
    <row r="28" spans="1:7" x14ac:dyDescent="0.3">
      <c r="A28" t="s">
        <v>228</v>
      </c>
      <c r="B28" t="s">
        <v>110</v>
      </c>
      <c r="C28" t="s">
        <v>229</v>
      </c>
      <c r="D28" t="s">
        <v>112</v>
      </c>
      <c r="E28" t="s">
        <v>1247</v>
      </c>
      <c r="F28">
        <v>0</v>
      </c>
      <c r="G28" s="89">
        <v>55125000</v>
      </c>
    </row>
    <row r="29" spans="1:7" x14ac:dyDescent="0.3">
      <c r="A29" t="s">
        <v>228</v>
      </c>
      <c r="B29" t="s">
        <v>110</v>
      </c>
      <c r="C29" t="s">
        <v>229</v>
      </c>
      <c r="D29" t="s">
        <v>112</v>
      </c>
      <c r="E29" t="s">
        <v>1248</v>
      </c>
      <c r="F29">
        <v>0</v>
      </c>
      <c r="G29" s="89">
        <v>57881250</v>
      </c>
    </row>
    <row r="30" spans="1:7" x14ac:dyDescent="0.3">
      <c r="A30" t="s">
        <v>230</v>
      </c>
      <c r="B30" t="s">
        <v>231</v>
      </c>
      <c r="C30" t="s">
        <v>232</v>
      </c>
      <c r="D30" t="s">
        <v>233</v>
      </c>
      <c r="E30" t="s">
        <v>1245</v>
      </c>
      <c r="F30">
        <v>820</v>
      </c>
      <c r="G30" s="89">
        <v>50000000</v>
      </c>
    </row>
    <row r="31" spans="1:7" x14ac:dyDescent="0.3">
      <c r="A31" t="s">
        <v>230</v>
      </c>
      <c r="B31" t="s">
        <v>231</v>
      </c>
      <c r="C31" t="s">
        <v>232</v>
      </c>
      <c r="D31" t="s">
        <v>233</v>
      </c>
      <c r="E31" t="s">
        <v>1246</v>
      </c>
      <c r="F31">
        <v>820</v>
      </c>
      <c r="G31" s="89">
        <v>52500000</v>
      </c>
    </row>
    <row r="32" spans="1:7" x14ac:dyDescent="0.3">
      <c r="A32" t="s">
        <v>230</v>
      </c>
      <c r="B32" t="s">
        <v>231</v>
      </c>
      <c r="C32" t="s">
        <v>232</v>
      </c>
      <c r="D32" t="s">
        <v>233</v>
      </c>
      <c r="E32" t="s">
        <v>1247</v>
      </c>
      <c r="F32">
        <v>820</v>
      </c>
      <c r="G32" s="89">
        <v>55125000</v>
      </c>
    </row>
    <row r="33" spans="1:7" x14ac:dyDescent="0.3">
      <c r="A33" t="s">
        <v>230</v>
      </c>
      <c r="B33" t="s">
        <v>231</v>
      </c>
      <c r="C33" t="s">
        <v>232</v>
      </c>
      <c r="D33" t="s">
        <v>233</v>
      </c>
      <c r="E33" t="s">
        <v>1248</v>
      </c>
      <c r="F33">
        <v>820</v>
      </c>
      <c r="G33" s="89">
        <v>57881250</v>
      </c>
    </row>
    <row r="34" spans="1:7" x14ac:dyDescent="0.3">
      <c r="A34" t="s">
        <v>234</v>
      </c>
      <c r="B34" t="s">
        <v>235</v>
      </c>
      <c r="C34" t="s">
        <v>236</v>
      </c>
      <c r="D34" t="s">
        <v>237</v>
      </c>
      <c r="E34" t="s">
        <v>1245</v>
      </c>
      <c r="F34">
        <v>0</v>
      </c>
      <c r="G34" s="89">
        <v>125000000</v>
      </c>
    </row>
    <row r="35" spans="1:7" x14ac:dyDescent="0.3">
      <c r="A35" t="s">
        <v>234</v>
      </c>
      <c r="B35" t="s">
        <v>235</v>
      </c>
      <c r="C35" t="s">
        <v>236</v>
      </c>
      <c r="D35" t="s">
        <v>237</v>
      </c>
      <c r="E35" t="s">
        <v>1246</v>
      </c>
      <c r="F35">
        <v>0</v>
      </c>
      <c r="G35" s="89">
        <v>128750000</v>
      </c>
    </row>
    <row r="36" spans="1:7" x14ac:dyDescent="0.3">
      <c r="A36" t="s">
        <v>234</v>
      </c>
      <c r="B36" t="s">
        <v>235</v>
      </c>
      <c r="C36" t="s">
        <v>236</v>
      </c>
      <c r="D36" t="s">
        <v>237</v>
      </c>
      <c r="E36" t="s">
        <v>1247</v>
      </c>
      <c r="F36">
        <v>4</v>
      </c>
      <c r="G36" s="89">
        <v>132687500</v>
      </c>
    </row>
    <row r="37" spans="1:7" x14ac:dyDescent="0.3">
      <c r="A37" t="s">
        <v>234</v>
      </c>
      <c r="B37" t="s">
        <v>235</v>
      </c>
      <c r="C37" t="s">
        <v>236</v>
      </c>
      <c r="D37" t="s">
        <v>237</v>
      </c>
      <c r="E37" t="s">
        <v>1248</v>
      </c>
      <c r="F37">
        <v>1</v>
      </c>
      <c r="G37" s="89">
        <v>136821875</v>
      </c>
    </row>
    <row r="38" spans="1:7" x14ac:dyDescent="0.3">
      <c r="A38" t="s">
        <v>117</v>
      </c>
      <c r="B38" t="s">
        <v>118</v>
      </c>
      <c r="C38" t="s">
        <v>119</v>
      </c>
      <c r="D38" t="s">
        <v>120</v>
      </c>
      <c r="E38" t="s">
        <v>1245</v>
      </c>
      <c r="F38">
        <v>2800</v>
      </c>
      <c r="G38" s="89">
        <v>5806752907.4990997</v>
      </c>
    </row>
    <row r="39" spans="1:7" x14ac:dyDescent="0.3">
      <c r="A39" t="s">
        <v>117</v>
      </c>
      <c r="B39" t="s">
        <v>118</v>
      </c>
      <c r="C39" t="s">
        <v>119</v>
      </c>
      <c r="D39" t="s">
        <v>120</v>
      </c>
      <c r="E39" t="s">
        <v>1246</v>
      </c>
      <c r="F39">
        <v>1700</v>
      </c>
      <c r="G39" s="89">
        <v>7766532013.7800999</v>
      </c>
    </row>
    <row r="40" spans="1:7" x14ac:dyDescent="0.3">
      <c r="A40" t="s">
        <v>117</v>
      </c>
      <c r="B40" t="s">
        <v>118</v>
      </c>
      <c r="C40" t="s">
        <v>119</v>
      </c>
      <c r="D40" t="s">
        <v>120</v>
      </c>
      <c r="E40" t="s">
        <v>1247</v>
      </c>
      <c r="F40">
        <v>1700</v>
      </c>
      <c r="G40" s="89">
        <v>8232523934.6069002</v>
      </c>
    </row>
    <row r="41" spans="1:7" x14ac:dyDescent="0.3">
      <c r="A41" t="s">
        <v>117</v>
      </c>
      <c r="B41" t="s">
        <v>118</v>
      </c>
      <c r="C41" t="s">
        <v>119</v>
      </c>
      <c r="D41" t="s">
        <v>120</v>
      </c>
      <c r="E41" t="s">
        <v>1248</v>
      </c>
      <c r="F41">
        <v>1000</v>
      </c>
      <c r="G41" s="89">
        <v>8726475370.6833</v>
      </c>
    </row>
    <row r="42" spans="1:7" x14ac:dyDescent="0.3">
      <c r="A42" t="s">
        <v>238</v>
      </c>
      <c r="B42" t="s">
        <v>239</v>
      </c>
      <c r="C42" t="s">
        <v>240</v>
      </c>
      <c r="D42" t="s">
        <v>241</v>
      </c>
      <c r="E42" t="s">
        <v>1245</v>
      </c>
      <c r="F42">
        <v>0</v>
      </c>
      <c r="G42" s="89">
        <v>414620000</v>
      </c>
    </row>
    <row r="43" spans="1:7" x14ac:dyDescent="0.3">
      <c r="A43" t="s">
        <v>238</v>
      </c>
      <c r="B43" t="s">
        <v>239</v>
      </c>
      <c r="C43" t="s">
        <v>240</v>
      </c>
      <c r="D43" t="s">
        <v>241</v>
      </c>
      <c r="E43" t="s">
        <v>1246</v>
      </c>
      <c r="F43">
        <v>60</v>
      </c>
      <c r="G43" s="89">
        <v>554550000</v>
      </c>
    </row>
    <row r="44" spans="1:7" x14ac:dyDescent="0.3">
      <c r="A44" t="s">
        <v>238</v>
      </c>
      <c r="B44" t="s">
        <v>239</v>
      </c>
      <c r="C44" t="s">
        <v>240</v>
      </c>
      <c r="D44" t="s">
        <v>241</v>
      </c>
      <c r="E44" t="s">
        <v>1247</v>
      </c>
      <c r="F44">
        <v>60</v>
      </c>
      <c r="G44" s="89">
        <v>554820000</v>
      </c>
    </row>
    <row r="45" spans="1:7" x14ac:dyDescent="0.3">
      <c r="A45" t="s">
        <v>238</v>
      </c>
      <c r="B45" t="s">
        <v>239</v>
      </c>
      <c r="C45" t="s">
        <v>240</v>
      </c>
      <c r="D45" t="s">
        <v>241</v>
      </c>
      <c r="E45" t="s">
        <v>1248</v>
      </c>
      <c r="F45">
        <v>40</v>
      </c>
      <c r="G45" s="89">
        <v>623090000</v>
      </c>
    </row>
    <row r="46" spans="1:7" x14ac:dyDescent="0.3">
      <c r="A46" t="s">
        <v>242</v>
      </c>
      <c r="B46" t="s">
        <v>243</v>
      </c>
      <c r="C46" t="s">
        <v>244</v>
      </c>
      <c r="D46" t="s">
        <v>243</v>
      </c>
      <c r="E46" t="s">
        <v>1245</v>
      </c>
      <c r="F46">
        <v>0</v>
      </c>
      <c r="G46" s="89">
        <v>3214069874.9994998</v>
      </c>
    </row>
    <row r="47" spans="1:7" x14ac:dyDescent="0.3">
      <c r="A47" t="s">
        <v>242</v>
      </c>
      <c r="B47" t="s">
        <v>243</v>
      </c>
      <c r="C47" t="s">
        <v>244</v>
      </c>
      <c r="D47" t="s">
        <v>243</v>
      </c>
      <c r="E47" t="s">
        <v>1246</v>
      </c>
      <c r="F47">
        <v>0</v>
      </c>
      <c r="G47" s="89">
        <v>4298818457.8119001</v>
      </c>
    </row>
    <row r="48" spans="1:7" x14ac:dyDescent="0.3">
      <c r="A48" t="s">
        <v>242</v>
      </c>
      <c r="B48" t="s">
        <v>243</v>
      </c>
      <c r="C48" t="s">
        <v>244</v>
      </c>
      <c r="D48" t="s">
        <v>243</v>
      </c>
      <c r="E48" t="s">
        <v>1247</v>
      </c>
      <c r="F48">
        <v>1</v>
      </c>
      <c r="G48" s="89">
        <v>4556747565.2805996</v>
      </c>
    </row>
    <row r="49" spans="1:7" x14ac:dyDescent="0.3">
      <c r="A49" t="s">
        <v>242</v>
      </c>
      <c r="B49" t="s">
        <v>243</v>
      </c>
      <c r="C49" t="s">
        <v>244</v>
      </c>
      <c r="D49" t="s">
        <v>243</v>
      </c>
      <c r="E49" t="s">
        <v>1248</v>
      </c>
      <c r="F49">
        <v>0</v>
      </c>
      <c r="G49" s="89">
        <v>4830152419.1974001</v>
      </c>
    </row>
    <row r="50" spans="1:7" x14ac:dyDescent="0.3">
      <c r="A50" t="s">
        <v>192</v>
      </c>
      <c r="B50" t="s">
        <v>193</v>
      </c>
      <c r="C50" t="s">
        <v>194</v>
      </c>
      <c r="D50" t="s">
        <v>195</v>
      </c>
      <c r="E50" t="s">
        <v>1245</v>
      </c>
      <c r="F50">
        <v>160</v>
      </c>
      <c r="G50" s="89">
        <v>60000000</v>
      </c>
    </row>
    <row r="51" spans="1:7" x14ac:dyDescent="0.3">
      <c r="A51" t="s">
        <v>192</v>
      </c>
      <c r="B51" t="s">
        <v>193</v>
      </c>
      <c r="C51" t="s">
        <v>194</v>
      </c>
      <c r="D51" t="s">
        <v>195</v>
      </c>
      <c r="E51" t="s">
        <v>1246</v>
      </c>
      <c r="F51">
        <v>160</v>
      </c>
      <c r="G51" s="89">
        <v>63000000</v>
      </c>
    </row>
    <row r="52" spans="1:7" x14ac:dyDescent="0.3">
      <c r="A52" t="s">
        <v>192</v>
      </c>
      <c r="B52" t="s">
        <v>193</v>
      </c>
      <c r="C52" t="s">
        <v>194</v>
      </c>
      <c r="D52" t="s">
        <v>195</v>
      </c>
      <c r="E52" t="s">
        <v>1247</v>
      </c>
      <c r="F52">
        <v>160</v>
      </c>
      <c r="G52" s="89">
        <v>66150000</v>
      </c>
    </row>
    <row r="53" spans="1:7" x14ac:dyDescent="0.3">
      <c r="A53" t="s">
        <v>192</v>
      </c>
      <c r="B53" t="s">
        <v>193</v>
      </c>
      <c r="C53" t="s">
        <v>194</v>
      </c>
      <c r="D53" t="s">
        <v>195</v>
      </c>
      <c r="E53" t="s">
        <v>1248</v>
      </c>
      <c r="F53">
        <v>160</v>
      </c>
      <c r="G53" s="89">
        <v>69457500</v>
      </c>
    </row>
    <row r="54" spans="1:7" x14ac:dyDescent="0.3">
      <c r="A54" t="s">
        <v>245</v>
      </c>
      <c r="B54" t="s">
        <v>246</v>
      </c>
      <c r="C54" t="s">
        <v>247</v>
      </c>
      <c r="D54" t="s">
        <v>248</v>
      </c>
      <c r="E54" t="s">
        <v>1245</v>
      </c>
      <c r="F54">
        <v>10</v>
      </c>
      <c r="G54" s="89">
        <v>80000000</v>
      </c>
    </row>
    <row r="55" spans="1:7" x14ac:dyDescent="0.3">
      <c r="A55" t="s">
        <v>245</v>
      </c>
      <c r="B55" t="s">
        <v>246</v>
      </c>
      <c r="C55" t="s">
        <v>247</v>
      </c>
      <c r="D55" t="s">
        <v>248</v>
      </c>
      <c r="E55" t="s">
        <v>1246</v>
      </c>
      <c r="F55">
        <v>10</v>
      </c>
      <c r="G55" s="89">
        <v>84000000</v>
      </c>
    </row>
    <row r="56" spans="1:7" x14ac:dyDescent="0.3">
      <c r="A56" t="s">
        <v>245</v>
      </c>
      <c r="B56" t="s">
        <v>246</v>
      </c>
      <c r="C56" t="s">
        <v>247</v>
      </c>
      <c r="D56" t="s">
        <v>248</v>
      </c>
      <c r="E56" t="s">
        <v>1247</v>
      </c>
      <c r="F56">
        <v>10</v>
      </c>
      <c r="G56" s="89">
        <v>88200000</v>
      </c>
    </row>
    <row r="57" spans="1:7" x14ac:dyDescent="0.3">
      <c r="A57" t="s">
        <v>245</v>
      </c>
      <c r="B57" t="s">
        <v>246</v>
      </c>
      <c r="C57" t="s">
        <v>247</v>
      </c>
      <c r="D57" t="s">
        <v>248</v>
      </c>
      <c r="E57" t="s">
        <v>1248</v>
      </c>
      <c r="F57">
        <v>10</v>
      </c>
      <c r="G57" s="89">
        <v>92610000</v>
      </c>
    </row>
    <row r="58" spans="1:7" x14ac:dyDescent="0.3">
      <c r="A58" t="s">
        <v>212</v>
      </c>
      <c r="B58" t="s">
        <v>213</v>
      </c>
      <c r="C58" t="s">
        <v>214</v>
      </c>
      <c r="D58" t="s">
        <v>215</v>
      </c>
      <c r="E58" t="s">
        <v>1245</v>
      </c>
      <c r="F58">
        <v>2</v>
      </c>
      <c r="G58" s="89">
        <v>50000000</v>
      </c>
    </row>
    <row r="59" spans="1:7" x14ac:dyDescent="0.3">
      <c r="A59" t="s">
        <v>212</v>
      </c>
      <c r="B59" t="s">
        <v>213</v>
      </c>
      <c r="C59" t="s">
        <v>214</v>
      </c>
      <c r="D59" t="s">
        <v>215</v>
      </c>
      <c r="E59" t="s">
        <v>1246</v>
      </c>
      <c r="F59">
        <v>2</v>
      </c>
      <c r="G59" s="89">
        <v>52500000</v>
      </c>
    </row>
    <row r="60" spans="1:7" x14ac:dyDescent="0.3">
      <c r="A60" t="s">
        <v>212</v>
      </c>
      <c r="B60" t="s">
        <v>213</v>
      </c>
      <c r="C60" t="s">
        <v>214</v>
      </c>
      <c r="D60" t="s">
        <v>215</v>
      </c>
      <c r="E60" t="s">
        <v>1247</v>
      </c>
      <c r="F60">
        <v>2</v>
      </c>
      <c r="G60" s="89">
        <v>55125000</v>
      </c>
    </row>
    <row r="61" spans="1:7" x14ac:dyDescent="0.3">
      <c r="A61" t="s">
        <v>212</v>
      </c>
      <c r="B61" t="s">
        <v>213</v>
      </c>
      <c r="C61" t="s">
        <v>214</v>
      </c>
      <c r="D61" t="s">
        <v>215</v>
      </c>
      <c r="E61" t="s">
        <v>1248</v>
      </c>
      <c r="F61">
        <v>2</v>
      </c>
      <c r="G61" s="89">
        <v>57881250</v>
      </c>
    </row>
    <row r="62" spans="1:7" x14ac:dyDescent="0.3">
      <c r="A62" t="s">
        <v>200</v>
      </c>
      <c r="B62" t="s">
        <v>201</v>
      </c>
      <c r="C62" t="s">
        <v>202</v>
      </c>
      <c r="D62" t="s">
        <v>203</v>
      </c>
      <c r="E62" t="s">
        <v>1245</v>
      </c>
      <c r="F62">
        <v>0</v>
      </c>
      <c r="G62" s="89">
        <v>85000000</v>
      </c>
    </row>
    <row r="63" spans="1:7" x14ac:dyDescent="0.3">
      <c r="A63" t="s">
        <v>200</v>
      </c>
      <c r="B63" t="s">
        <v>201</v>
      </c>
      <c r="C63" t="s">
        <v>202</v>
      </c>
      <c r="D63" t="s">
        <v>203</v>
      </c>
      <c r="E63" t="s">
        <v>1246</v>
      </c>
      <c r="F63">
        <v>400</v>
      </c>
      <c r="G63" s="89">
        <v>89250000</v>
      </c>
    </row>
    <row r="64" spans="1:7" x14ac:dyDescent="0.3">
      <c r="A64" t="s">
        <v>200</v>
      </c>
      <c r="B64" t="s">
        <v>201</v>
      </c>
      <c r="C64" t="s">
        <v>202</v>
      </c>
      <c r="D64" t="s">
        <v>203</v>
      </c>
      <c r="E64" t="s">
        <v>1247</v>
      </c>
      <c r="F64">
        <v>365</v>
      </c>
      <c r="G64" s="89">
        <v>93712500</v>
      </c>
    </row>
    <row r="65" spans="1:7" x14ac:dyDescent="0.3">
      <c r="A65" t="s">
        <v>200</v>
      </c>
      <c r="B65" t="s">
        <v>201</v>
      </c>
      <c r="C65" t="s">
        <v>202</v>
      </c>
      <c r="D65" t="s">
        <v>203</v>
      </c>
      <c r="E65" t="s">
        <v>1248</v>
      </c>
      <c r="F65">
        <v>265</v>
      </c>
      <c r="G65" s="89">
        <v>98398125</v>
      </c>
    </row>
    <row r="66" spans="1:7" x14ac:dyDescent="0.3">
      <c r="A66" t="s">
        <v>105</v>
      </c>
      <c r="B66" t="s">
        <v>106</v>
      </c>
      <c r="C66" t="s">
        <v>107</v>
      </c>
      <c r="D66" t="s">
        <v>108</v>
      </c>
      <c r="E66" t="s">
        <v>1245</v>
      </c>
      <c r="F66">
        <v>15</v>
      </c>
      <c r="G66" s="89">
        <v>2600000000</v>
      </c>
    </row>
    <row r="67" spans="1:7" x14ac:dyDescent="0.3">
      <c r="A67" t="s">
        <v>105</v>
      </c>
      <c r="B67" t="s">
        <v>106</v>
      </c>
      <c r="C67" t="s">
        <v>107</v>
      </c>
      <c r="D67" t="s">
        <v>108</v>
      </c>
      <c r="E67" t="s">
        <v>1246</v>
      </c>
      <c r="F67">
        <v>18</v>
      </c>
      <c r="G67" s="89">
        <v>792500000</v>
      </c>
    </row>
    <row r="68" spans="1:7" x14ac:dyDescent="0.3">
      <c r="A68" t="s">
        <v>105</v>
      </c>
      <c r="B68" t="s">
        <v>106</v>
      </c>
      <c r="C68" t="s">
        <v>107</v>
      </c>
      <c r="D68" t="s">
        <v>108</v>
      </c>
      <c r="E68" t="s">
        <v>1247</v>
      </c>
      <c r="F68">
        <v>20</v>
      </c>
      <c r="G68" s="89">
        <v>895125000</v>
      </c>
    </row>
    <row r="69" spans="1:7" x14ac:dyDescent="0.3">
      <c r="A69" t="s">
        <v>105</v>
      </c>
      <c r="B69" t="s">
        <v>106</v>
      </c>
      <c r="C69" t="s">
        <v>107</v>
      </c>
      <c r="D69" t="s">
        <v>108</v>
      </c>
      <c r="E69" t="s">
        <v>1248</v>
      </c>
      <c r="F69">
        <v>17</v>
      </c>
      <c r="G69" s="89">
        <v>1197881250</v>
      </c>
    </row>
    <row r="70" spans="1:7" x14ac:dyDescent="0.3">
      <c r="A70" t="s">
        <v>249</v>
      </c>
      <c r="B70" t="s">
        <v>250</v>
      </c>
      <c r="C70" t="s">
        <v>251</v>
      </c>
      <c r="D70" t="s">
        <v>223</v>
      </c>
      <c r="E70" t="s">
        <v>1245</v>
      </c>
      <c r="F70">
        <v>100</v>
      </c>
      <c r="G70" s="89">
        <v>80000000</v>
      </c>
    </row>
    <row r="71" spans="1:7" x14ac:dyDescent="0.3">
      <c r="A71" t="s">
        <v>249</v>
      </c>
      <c r="B71" t="s">
        <v>250</v>
      </c>
      <c r="C71" t="s">
        <v>251</v>
      </c>
      <c r="D71" t="s">
        <v>223</v>
      </c>
      <c r="E71" t="s">
        <v>1246</v>
      </c>
      <c r="F71">
        <v>100</v>
      </c>
      <c r="G71" s="89">
        <v>87500000</v>
      </c>
    </row>
    <row r="72" spans="1:7" x14ac:dyDescent="0.3">
      <c r="A72" t="s">
        <v>249</v>
      </c>
      <c r="B72" t="s">
        <v>250</v>
      </c>
      <c r="C72" t="s">
        <v>251</v>
      </c>
      <c r="D72" t="s">
        <v>223</v>
      </c>
      <c r="E72" t="s">
        <v>1247</v>
      </c>
      <c r="F72">
        <v>400</v>
      </c>
      <c r="G72" s="89">
        <v>90125000</v>
      </c>
    </row>
    <row r="73" spans="1:7" x14ac:dyDescent="0.3">
      <c r="A73" t="s">
        <v>249</v>
      </c>
      <c r="B73" t="s">
        <v>250</v>
      </c>
      <c r="C73" t="s">
        <v>251</v>
      </c>
      <c r="D73" t="s">
        <v>223</v>
      </c>
      <c r="E73" t="s">
        <v>1248</v>
      </c>
      <c r="F73">
        <v>400</v>
      </c>
      <c r="G73" s="89">
        <v>95881250</v>
      </c>
    </row>
    <row r="74" spans="1:7" x14ac:dyDescent="0.3">
      <c r="A74" t="s">
        <v>252</v>
      </c>
      <c r="B74" t="s">
        <v>253</v>
      </c>
      <c r="C74" t="s">
        <v>254</v>
      </c>
      <c r="D74" t="s">
        <v>223</v>
      </c>
      <c r="E74" t="s">
        <v>1245</v>
      </c>
      <c r="F74">
        <v>500</v>
      </c>
      <c r="G74" s="89">
        <v>30000000</v>
      </c>
    </row>
    <row r="75" spans="1:7" x14ac:dyDescent="0.3">
      <c r="A75" t="s">
        <v>252</v>
      </c>
      <c r="B75" t="s">
        <v>253</v>
      </c>
      <c r="C75" t="s">
        <v>254</v>
      </c>
      <c r="D75" t="s">
        <v>223</v>
      </c>
      <c r="E75" t="s">
        <v>1246</v>
      </c>
      <c r="F75">
        <v>200</v>
      </c>
      <c r="G75" s="89">
        <v>31500000</v>
      </c>
    </row>
    <row r="76" spans="1:7" x14ac:dyDescent="0.3">
      <c r="A76" t="s">
        <v>252</v>
      </c>
      <c r="B76" t="s">
        <v>253</v>
      </c>
      <c r="C76" t="s">
        <v>254</v>
      </c>
      <c r="D76" t="s">
        <v>223</v>
      </c>
      <c r="E76" t="s">
        <v>1247</v>
      </c>
      <c r="F76">
        <v>200</v>
      </c>
      <c r="G76" s="89">
        <v>33075000</v>
      </c>
    </row>
    <row r="77" spans="1:7" x14ac:dyDescent="0.3">
      <c r="A77" t="s">
        <v>252</v>
      </c>
      <c r="B77" t="s">
        <v>253</v>
      </c>
      <c r="C77" t="s">
        <v>254</v>
      </c>
      <c r="D77" t="s">
        <v>223</v>
      </c>
      <c r="E77" t="s">
        <v>1248</v>
      </c>
      <c r="F77">
        <v>200</v>
      </c>
      <c r="G77" s="89">
        <v>34728750</v>
      </c>
    </row>
    <row r="78" spans="1:7" x14ac:dyDescent="0.3">
      <c r="A78" t="s">
        <v>255</v>
      </c>
      <c r="B78" t="s">
        <v>256</v>
      </c>
      <c r="C78" t="s">
        <v>257</v>
      </c>
      <c r="D78" t="s">
        <v>258</v>
      </c>
      <c r="E78" t="s">
        <v>1245</v>
      </c>
      <c r="F78">
        <v>150</v>
      </c>
      <c r="G78" s="89">
        <v>200000000</v>
      </c>
    </row>
    <row r="79" spans="1:7" x14ac:dyDescent="0.3">
      <c r="A79" t="s">
        <v>255</v>
      </c>
      <c r="B79" t="s">
        <v>256</v>
      </c>
      <c r="C79" t="s">
        <v>257</v>
      </c>
      <c r="D79" t="s">
        <v>258</v>
      </c>
      <c r="E79" t="s">
        <v>1246</v>
      </c>
      <c r="F79">
        <v>0</v>
      </c>
      <c r="G79" s="89">
        <v>210000000</v>
      </c>
    </row>
    <row r="80" spans="1:7" x14ac:dyDescent="0.3">
      <c r="A80" t="s">
        <v>255</v>
      </c>
      <c r="B80" t="s">
        <v>256</v>
      </c>
      <c r="C80" t="s">
        <v>257</v>
      </c>
      <c r="D80" t="s">
        <v>258</v>
      </c>
      <c r="E80" t="s">
        <v>1247</v>
      </c>
      <c r="F80">
        <v>0</v>
      </c>
      <c r="G80" s="89">
        <v>220500000</v>
      </c>
    </row>
    <row r="81" spans="1:7" x14ac:dyDescent="0.3">
      <c r="A81" t="s">
        <v>255</v>
      </c>
      <c r="B81" t="s">
        <v>256</v>
      </c>
      <c r="C81" t="s">
        <v>257</v>
      </c>
      <c r="D81" t="s">
        <v>258</v>
      </c>
      <c r="E81" t="s">
        <v>1248</v>
      </c>
      <c r="F81">
        <v>0</v>
      </c>
      <c r="G81" s="89">
        <v>231525000</v>
      </c>
    </row>
    <row r="82" spans="1:7" x14ac:dyDescent="0.3">
      <c r="A82" t="s">
        <v>259</v>
      </c>
      <c r="B82" t="s">
        <v>260</v>
      </c>
      <c r="C82" t="s">
        <v>261</v>
      </c>
      <c r="D82" t="s">
        <v>262</v>
      </c>
      <c r="E82" t="s">
        <v>1245</v>
      </c>
      <c r="F82">
        <v>0</v>
      </c>
      <c r="G82" s="89">
        <v>30000000</v>
      </c>
    </row>
    <row r="83" spans="1:7" x14ac:dyDescent="0.3">
      <c r="A83" t="s">
        <v>259</v>
      </c>
      <c r="B83" t="s">
        <v>260</v>
      </c>
      <c r="C83" t="s">
        <v>261</v>
      </c>
      <c r="D83" t="s">
        <v>262</v>
      </c>
      <c r="E83" t="s">
        <v>1246</v>
      </c>
      <c r="F83">
        <v>0</v>
      </c>
      <c r="G83" s="89">
        <v>31500000</v>
      </c>
    </row>
    <row r="84" spans="1:7" x14ac:dyDescent="0.3">
      <c r="A84" t="s">
        <v>259</v>
      </c>
      <c r="B84" t="s">
        <v>260</v>
      </c>
      <c r="C84" t="s">
        <v>261</v>
      </c>
      <c r="D84" t="s">
        <v>262</v>
      </c>
      <c r="E84" t="s">
        <v>1247</v>
      </c>
      <c r="F84">
        <v>0</v>
      </c>
      <c r="G84" s="89">
        <v>33075000</v>
      </c>
    </row>
    <row r="85" spans="1:7" x14ac:dyDescent="0.3">
      <c r="A85" t="s">
        <v>259</v>
      </c>
      <c r="B85" t="s">
        <v>260</v>
      </c>
      <c r="C85" t="s">
        <v>261</v>
      </c>
      <c r="D85" t="s">
        <v>262</v>
      </c>
      <c r="E85" t="s">
        <v>1248</v>
      </c>
      <c r="F85">
        <v>1</v>
      </c>
      <c r="G85" s="89">
        <v>34728750</v>
      </c>
    </row>
    <row r="86" spans="1:7" x14ac:dyDescent="0.3">
      <c r="A86" t="s">
        <v>263</v>
      </c>
      <c r="B86" t="s">
        <v>264</v>
      </c>
      <c r="C86" t="s">
        <v>265</v>
      </c>
      <c r="D86" t="s">
        <v>264</v>
      </c>
      <c r="E86" t="s">
        <v>1245</v>
      </c>
      <c r="F86">
        <v>0</v>
      </c>
      <c r="G86" s="89">
        <v>0</v>
      </c>
    </row>
    <row r="87" spans="1:7" x14ac:dyDescent="0.3">
      <c r="A87" t="s">
        <v>263</v>
      </c>
      <c r="B87" t="s">
        <v>264</v>
      </c>
      <c r="C87" t="s">
        <v>265</v>
      </c>
      <c r="D87" t="s">
        <v>264</v>
      </c>
      <c r="E87" t="s">
        <v>1246</v>
      </c>
      <c r="F87">
        <v>0</v>
      </c>
      <c r="G87" s="89">
        <v>3000000000</v>
      </c>
    </row>
    <row r="88" spans="1:7" x14ac:dyDescent="0.3">
      <c r="A88" t="s">
        <v>263</v>
      </c>
      <c r="B88" t="s">
        <v>264</v>
      </c>
      <c r="C88" t="s">
        <v>265</v>
      </c>
      <c r="D88" t="s">
        <v>264</v>
      </c>
      <c r="E88" t="s">
        <v>1247</v>
      </c>
      <c r="F88">
        <v>0</v>
      </c>
      <c r="G88" s="89">
        <v>0</v>
      </c>
    </row>
    <row r="89" spans="1:7" x14ac:dyDescent="0.3">
      <c r="A89" t="s">
        <v>263</v>
      </c>
      <c r="B89" t="s">
        <v>264</v>
      </c>
      <c r="C89" t="s">
        <v>265</v>
      </c>
      <c r="D89" t="s">
        <v>264</v>
      </c>
      <c r="E89" t="s">
        <v>1248</v>
      </c>
      <c r="F89">
        <v>1</v>
      </c>
      <c r="G89" s="89">
        <v>0</v>
      </c>
    </row>
    <row r="90" spans="1:7" x14ac:dyDescent="0.3">
      <c r="A90" t="s">
        <v>266</v>
      </c>
      <c r="B90" t="s">
        <v>267</v>
      </c>
      <c r="C90" t="s">
        <v>268</v>
      </c>
      <c r="D90" t="s">
        <v>269</v>
      </c>
      <c r="E90" t="s">
        <v>1245</v>
      </c>
      <c r="F90">
        <v>0</v>
      </c>
      <c r="G90" s="89">
        <v>120000000</v>
      </c>
    </row>
    <row r="91" spans="1:7" x14ac:dyDescent="0.3">
      <c r="A91" t="s">
        <v>266</v>
      </c>
      <c r="B91" t="s">
        <v>267</v>
      </c>
      <c r="C91" t="s">
        <v>268</v>
      </c>
      <c r="D91" t="s">
        <v>269</v>
      </c>
      <c r="E91" t="s">
        <v>1246</v>
      </c>
      <c r="F91">
        <v>0</v>
      </c>
      <c r="G91" s="89">
        <v>126000000</v>
      </c>
    </row>
    <row r="92" spans="1:7" x14ac:dyDescent="0.3">
      <c r="A92" t="s">
        <v>266</v>
      </c>
      <c r="B92" t="s">
        <v>267</v>
      </c>
      <c r="C92" t="s">
        <v>268</v>
      </c>
      <c r="D92" t="s">
        <v>269</v>
      </c>
      <c r="E92" t="s">
        <v>1247</v>
      </c>
      <c r="F92">
        <v>0</v>
      </c>
      <c r="G92" s="89">
        <v>132300000</v>
      </c>
    </row>
    <row r="93" spans="1:7" x14ac:dyDescent="0.3">
      <c r="A93" t="s">
        <v>266</v>
      </c>
      <c r="B93" t="s">
        <v>267</v>
      </c>
      <c r="C93" t="s">
        <v>268</v>
      </c>
      <c r="D93" t="s">
        <v>269</v>
      </c>
      <c r="E93" t="s">
        <v>1248</v>
      </c>
      <c r="F93">
        <v>20</v>
      </c>
      <c r="G93" s="89">
        <v>138915000</v>
      </c>
    </row>
    <row r="94" spans="1:7" x14ac:dyDescent="0.3">
      <c r="A94" t="s">
        <v>270</v>
      </c>
      <c r="B94" t="s">
        <v>271</v>
      </c>
      <c r="C94" t="s">
        <v>272</v>
      </c>
      <c r="D94" t="s">
        <v>273</v>
      </c>
      <c r="E94" t="s">
        <v>1245</v>
      </c>
      <c r="F94">
        <v>306</v>
      </c>
      <c r="G94" s="89">
        <v>174000000</v>
      </c>
    </row>
    <row r="95" spans="1:7" x14ac:dyDescent="0.3">
      <c r="A95" t="s">
        <v>270</v>
      </c>
      <c r="B95" t="s">
        <v>271</v>
      </c>
      <c r="C95" t="s">
        <v>272</v>
      </c>
      <c r="D95" t="s">
        <v>273</v>
      </c>
      <c r="E95" t="s">
        <v>1246</v>
      </c>
      <c r="F95">
        <v>306</v>
      </c>
      <c r="G95" s="89">
        <v>182700000</v>
      </c>
    </row>
    <row r="96" spans="1:7" x14ac:dyDescent="0.3">
      <c r="A96" t="s">
        <v>270</v>
      </c>
      <c r="B96" t="s">
        <v>271</v>
      </c>
      <c r="C96" t="s">
        <v>272</v>
      </c>
      <c r="D96" t="s">
        <v>273</v>
      </c>
      <c r="E96" t="s">
        <v>1247</v>
      </c>
      <c r="F96">
        <v>306</v>
      </c>
      <c r="G96" s="89">
        <v>191835000</v>
      </c>
    </row>
    <row r="97" spans="1:7" x14ac:dyDescent="0.3">
      <c r="A97" t="s">
        <v>270</v>
      </c>
      <c r="B97" t="s">
        <v>271</v>
      </c>
      <c r="C97" t="s">
        <v>272</v>
      </c>
      <c r="D97" t="s">
        <v>273</v>
      </c>
      <c r="E97" t="s">
        <v>1248</v>
      </c>
      <c r="F97">
        <v>306</v>
      </c>
      <c r="G97" s="89">
        <v>201426750</v>
      </c>
    </row>
    <row r="98" spans="1:7" x14ac:dyDescent="0.3">
      <c r="A98" t="s">
        <v>160</v>
      </c>
      <c r="B98" t="s">
        <v>161</v>
      </c>
      <c r="C98" t="s">
        <v>162</v>
      </c>
      <c r="D98" t="s">
        <v>163</v>
      </c>
      <c r="E98" t="s">
        <v>1245</v>
      </c>
      <c r="F98">
        <v>1100</v>
      </c>
      <c r="G98" s="89">
        <v>375000000</v>
      </c>
    </row>
    <row r="99" spans="1:7" x14ac:dyDescent="0.3">
      <c r="A99" t="s">
        <v>160</v>
      </c>
      <c r="B99" t="s">
        <v>161</v>
      </c>
      <c r="C99" t="s">
        <v>162</v>
      </c>
      <c r="D99" t="s">
        <v>163</v>
      </c>
      <c r="E99" t="s">
        <v>1246</v>
      </c>
      <c r="F99">
        <v>1400</v>
      </c>
      <c r="G99" s="89">
        <v>395000000</v>
      </c>
    </row>
    <row r="100" spans="1:7" x14ac:dyDescent="0.3">
      <c r="A100" t="s">
        <v>160</v>
      </c>
      <c r="B100" t="s">
        <v>161</v>
      </c>
      <c r="C100" t="s">
        <v>162</v>
      </c>
      <c r="D100" t="s">
        <v>163</v>
      </c>
      <c r="E100" t="s">
        <v>1247</v>
      </c>
      <c r="F100">
        <v>3400</v>
      </c>
      <c r="G100" s="89">
        <v>416750000</v>
      </c>
    </row>
    <row r="101" spans="1:7" x14ac:dyDescent="0.3">
      <c r="A101" t="s">
        <v>160</v>
      </c>
      <c r="B101" t="s">
        <v>161</v>
      </c>
      <c r="C101" t="s">
        <v>162</v>
      </c>
      <c r="D101" t="s">
        <v>163</v>
      </c>
      <c r="E101" t="s">
        <v>1248</v>
      </c>
      <c r="F101">
        <v>3550</v>
      </c>
      <c r="G101" s="89">
        <v>440412500</v>
      </c>
    </row>
    <row r="102" spans="1:7" x14ac:dyDescent="0.3">
      <c r="A102" t="s">
        <v>274</v>
      </c>
      <c r="B102" t="s">
        <v>275</v>
      </c>
      <c r="C102" t="s">
        <v>276</v>
      </c>
      <c r="D102" t="s">
        <v>277</v>
      </c>
      <c r="E102" t="s">
        <v>1245</v>
      </c>
      <c r="F102">
        <v>20</v>
      </c>
      <c r="G102" s="89">
        <v>110000000</v>
      </c>
    </row>
    <row r="103" spans="1:7" x14ac:dyDescent="0.3">
      <c r="A103" t="s">
        <v>274</v>
      </c>
      <c r="B103" t="s">
        <v>275</v>
      </c>
      <c r="C103" t="s">
        <v>276</v>
      </c>
      <c r="D103" t="s">
        <v>277</v>
      </c>
      <c r="E103" t="s">
        <v>1246</v>
      </c>
      <c r="F103">
        <v>20</v>
      </c>
      <c r="G103" s="89">
        <v>115500000</v>
      </c>
    </row>
    <row r="104" spans="1:7" x14ac:dyDescent="0.3">
      <c r="A104" t="s">
        <v>274</v>
      </c>
      <c r="B104" t="s">
        <v>275</v>
      </c>
      <c r="C104" t="s">
        <v>276</v>
      </c>
      <c r="D104" t="s">
        <v>277</v>
      </c>
      <c r="E104" t="s">
        <v>1247</v>
      </c>
      <c r="F104">
        <v>20</v>
      </c>
      <c r="G104" s="89">
        <v>121275000</v>
      </c>
    </row>
    <row r="105" spans="1:7" x14ac:dyDescent="0.3">
      <c r="A105" t="s">
        <v>274</v>
      </c>
      <c r="B105" t="s">
        <v>275</v>
      </c>
      <c r="C105" t="s">
        <v>276</v>
      </c>
      <c r="D105" t="s">
        <v>277</v>
      </c>
      <c r="E105" t="s">
        <v>1248</v>
      </c>
      <c r="F105">
        <v>20</v>
      </c>
      <c r="G105" s="89">
        <v>115220000</v>
      </c>
    </row>
    <row r="106" spans="1:7" x14ac:dyDescent="0.3">
      <c r="A106" t="s">
        <v>278</v>
      </c>
      <c r="B106" t="s">
        <v>279</v>
      </c>
      <c r="C106" t="s">
        <v>280</v>
      </c>
      <c r="D106" t="s">
        <v>281</v>
      </c>
      <c r="E106" t="s">
        <v>1245</v>
      </c>
      <c r="F106">
        <v>5</v>
      </c>
      <c r="G106" s="89">
        <v>50000000</v>
      </c>
    </row>
    <row r="107" spans="1:7" x14ac:dyDescent="0.3">
      <c r="A107" t="s">
        <v>278</v>
      </c>
      <c r="B107" t="s">
        <v>279</v>
      </c>
      <c r="C107" t="s">
        <v>280</v>
      </c>
      <c r="D107" t="s">
        <v>281</v>
      </c>
      <c r="E107" t="s">
        <v>1246</v>
      </c>
      <c r="F107">
        <v>0</v>
      </c>
      <c r="G107" s="89">
        <v>52500000</v>
      </c>
    </row>
    <row r="108" spans="1:7" x14ac:dyDescent="0.3">
      <c r="A108" t="s">
        <v>278</v>
      </c>
      <c r="B108" t="s">
        <v>279</v>
      </c>
      <c r="C108" t="s">
        <v>280</v>
      </c>
      <c r="D108" t="s">
        <v>281</v>
      </c>
      <c r="E108" t="s">
        <v>1247</v>
      </c>
      <c r="F108">
        <v>0</v>
      </c>
      <c r="G108" s="89">
        <v>55125000</v>
      </c>
    </row>
    <row r="109" spans="1:7" x14ac:dyDescent="0.3">
      <c r="A109" t="s">
        <v>278</v>
      </c>
      <c r="B109" t="s">
        <v>279</v>
      </c>
      <c r="C109" t="s">
        <v>280</v>
      </c>
      <c r="D109" t="s">
        <v>281</v>
      </c>
      <c r="E109" t="s">
        <v>1248</v>
      </c>
      <c r="F109">
        <v>0</v>
      </c>
      <c r="G109" s="89">
        <v>57881250</v>
      </c>
    </row>
    <row r="110" spans="1:7" x14ac:dyDescent="0.3">
      <c r="A110" t="s">
        <v>282</v>
      </c>
      <c r="B110" t="s">
        <v>283</v>
      </c>
      <c r="C110" t="s">
        <v>284</v>
      </c>
      <c r="D110" t="s">
        <v>285</v>
      </c>
      <c r="E110" t="s">
        <v>1245</v>
      </c>
      <c r="F110">
        <v>0</v>
      </c>
      <c r="G110" s="89">
        <v>100000000</v>
      </c>
    </row>
    <row r="111" spans="1:7" x14ac:dyDescent="0.3">
      <c r="A111" t="s">
        <v>282</v>
      </c>
      <c r="B111" t="s">
        <v>283</v>
      </c>
      <c r="C111" t="s">
        <v>284</v>
      </c>
      <c r="D111" t="s">
        <v>285</v>
      </c>
      <c r="E111" t="s">
        <v>1246</v>
      </c>
      <c r="F111">
        <v>1</v>
      </c>
      <c r="G111" s="89">
        <v>105000000</v>
      </c>
    </row>
    <row r="112" spans="1:7" x14ac:dyDescent="0.3">
      <c r="A112" t="s">
        <v>282</v>
      </c>
      <c r="B112" t="s">
        <v>283</v>
      </c>
      <c r="C112" t="s">
        <v>284</v>
      </c>
      <c r="D112" t="s">
        <v>285</v>
      </c>
      <c r="E112" t="s">
        <v>1247</v>
      </c>
      <c r="F112">
        <v>1</v>
      </c>
      <c r="G112" s="89">
        <v>110250000</v>
      </c>
    </row>
    <row r="113" spans="1:7" x14ac:dyDescent="0.3">
      <c r="A113" t="s">
        <v>282</v>
      </c>
      <c r="B113" t="s">
        <v>283</v>
      </c>
      <c r="C113" t="s">
        <v>284</v>
      </c>
      <c r="D113" t="s">
        <v>285</v>
      </c>
      <c r="E113" t="s">
        <v>1248</v>
      </c>
      <c r="F113">
        <v>3</v>
      </c>
      <c r="G113" s="89">
        <v>57881250</v>
      </c>
    </row>
    <row r="114" spans="1:7" x14ac:dyDescent="0.3">
      <c r="A114" t="s">
        <v>204</v>
      </c>
      <c r="B114" t="s">
        <v>205</v>
      </c>
      <c r="C114" t="s">
        <v>206</v>
      </c>
      <c r="D114" t="s">
        <v>207</v>
      </c>
      <c r="E114" t="s">
        <v>1245</v>
      </c>
      <c r="F114">
        <v>1680</v>
      </c>
      <c r="G114" s="89">
        <v>710000000</v>
      </c>
    </row>
    <row r="115" spans="1:7" x14ac:dyDescent="0.3">
      <c r="A115" t="s">
        <v>204</v>
      </c>
      <c r="B115" t="s">
        <v>205</v>
      </c>
      <c r="C115" t="s">
        <v>206</v>
      </c>
      <c r="D115" t="s">
        <v>207</v>
      </c>
      <c r="E115" t="s">
        <v>1246</v>
      </c>
      <c r="F115">
        <v>540</v>
      </c>
      <c r="G115" s="89">
        <v>744500000</v>
      </c>
    </row>
    <row r="116" spans="1:7" x14ac:dyDescent="0.3">
      <c r="A116" t="s">
        <v>204</v>
      </c>
      <c r="B116" t="s">
        <v>205</v>
      </c>
      <c r="C116" t="s">
        <v>206</v>
      </c>
      <c r="D116" t="s">
        <v>207</v>
      </c>
      <c r="E116" t="s">
        <v>1247</v>
      </c>
      <c r="F116">
        <v>540</v>
      </c>
      <c r="G116" s="89">
        <v>780725000</v>
      </c>
    </row>
    <row r="117" spans="1:7" x14ac:dyDescent="0.3">
      <c r="A117" t="s">
        <v>204</v>
      </c>
      <c r="B117" t="s">
        <v>205</v>
      </c>
      <c r="C117" t="s">
        <v>206</v>
      </c>
      <c r="D117" t="s">
        <v>207</v>
      </c>
      <c r="E117" t="s">
        <v>1248</v>
      </c>
      <c r="F117">
        <v>540</v>
      </c>
      <c r="G117" s="89">
        <v>818761250</v>
      </c>
    </row>
    <row r="118" spans="1:7" x14ac:dyDescent="0.3">
      <c r="A118" t="s">
        <v>141</v>
      </c>
      <c r="B118" t="s">
        <v>142</v>
      </c>
      <c r="C118" t="s">
        <v>143</v>
      </c>
      <c r="D118" t="s">
        <v>144</v>
      </c>
      <c r="E118" t="s">
        <v>1245</v>
      </c>
      <c r="F118">
        <v>400</v>
      </c>
      <c r="G118" s="89">
        <v>390000000</v>
      </c>
    </row>
    <row r="119" spans="1:7" x14ac:dyDescent="0.3">
      <c r="A119" t="s">
        <v>141</v>
      </c>
      <c r="B119" t="s">
        <v>142</v>
      </c>
      <c r="C119" t="s">
        <v>143</v>
      </c>
      <c r="D119" t="s">
        <v>144</v>
      </c>
      <c r="E119" t="s">
        <v>1246</v>
      </c>
      <c r="F119">
        <v>0</v>
      </c>
      <c r="G119" s="89">
        <v>409500000</v>
      </c>
    </row>
    <row r="120" spans="1:7" x14ac:dyDescent="0.3">
      <c r="A120" t="s">
        <v>141</v>
      </c>
      <c r="B120" t="s">
        <v>142</v>
      </c>
      <c r="C120" t="s">
        <v>143</v>
      </c>
      <c r="D120" t="s">
        <v>144</v>
      </c>
      <c r="E120" t="s">
        <v>1247</v>
      </c>
      <c r="F120">
        <v>550</v>
      </c>
      <c r="G120" s="89">
        <v>429975000</v>
      </c>
    </row>
    <row r="121" spans="1:7" x14ac:dyDescent="0.3">
      <c r="A121" t="s">
        <v>141</v>
      </c>
      <c r="B121" t="s">
        <v>142</v>
      </c>
      <c r="C121" t="s">
        <v>143</v>
      </c>
      <c r="D121" t="s">
        <v>144</v>
      </c>
      <c r="E121" t="s">
        <v>1248</v>
      </c>
      <c r="F121">
        <v>550</v>
      </c>
      <c r="G121" s="89">
        <v>451473750</v>
      </c>
    </row>
    <row r="122" spans="1:7" x14ac:dyDescent="0.3">
      <c r="A122" t="s">
        <v>286</v>
      </c>
      <c r="B122" t="s">
        <v>287</v>
      </c>
      <c r="C122" t="s">
        <v>288</v>
      </c>
      <c r="D122" t="s">
        <v>289</v>
      </c>
      <c r="E122" t="s">
        <v>1245</v>
      </c>
      <c r="F122">
        <v>0</v>
      </c>
      <c r="G122" s="89">
        <v>100000000</v>
      </c>
    </row>
    <row r="123" spans="1:7" x14ac:dyDescent="0.3">
      <c r="A123" t="s">
        <v>286</v>
      </c>
      <c r="B123" t="s">
        <v>287</v>
      </c>
      <c r="C123" t="s">
        <v>288</v>
      </c>
      <c r="D123" t="s">
        <v>289</v>
      </c>
      <c r="E123" t="s">
        <v>1246</v>
      </c>
      <c r="F123">
        <v>0</v>
      </c>
      <c r="G123" s="89">
        <v>105000000</v>
      </c>
    </row>
    <row r="124" spans="1:7" x14ac:dyDescent="0.3">
      <c r="A124" t="s">
        <v>286</v>
      </c>
      <c r="B124" t="s">
        <v>287</v>
      </c>
      <c r="C124" t="s">
        <v>288</v>
      </c>
      <c r="D124" t="s">
        <v>289</v>
      </c>
      <c r="E124" t="s">
        <v>1247</v>
      </c>
      <c r="F124">
        <v>250</v>
      </c>
      <c r="G124" s="89">
        <v>110250000</v>
      </c>
    </row>
    <row r="125" spans="1:7" x14ac:dyDescent="0.3">
      <c r="A125" t="s">
        <v>286</v>
      </c>
      <c r="B125" t="s">
        <v>287</v>
      </c>
      <c r="C125" t="s">
        <v>288</v>
      </c>
      <c r="D125" t="s">
        <v>289</v>
      </c>
      <c r="E125" t="s">
        <v>1248</v>
      </c>
      <c r="F125">
        <v>250</v>
      </c>
      <c r="G125" s="89">
        <v>115762500</v>
      </c>
    </row>
    <row r="126" spans="1:7" x14ac:dyDescent="0.3">
      <c r="A126" t="s">
        <v>290</v>
      </c>
      <c r="B126" t="s">
        <v>291</v>
      </c>
      <c r="C126" t="s">
        <v>292</v>
      </c>
      <c r="D126" t="s">
        <v>293</v>
      </c>
      <c r="E126" t="s">
        <v>1245</v>
      </c>
      <c r="F126">
        <v>55558</v>
      </c>
      <c r="G126" s="89">
        <v>1797277135</v>
      </c>
    </row>
    <row r="127" spans="1:7" x14ac:dyDescent="0.3">
      <c r="A127" t="s">
        <v>290</v>
      </c>
      <c r="B127" t="s">
        <v>291</v>
      </c>
      <c r="C127" t="s">
        <v>292</v>
      </c>
      <c r="D127" t="s">
        <v>293</v>
      </c>
      <c r="E127" t="s">
        <v>1246</v>
      </c>
      <c r="F127">
        <v>20481</v>
      </c>
      <c r="G127" s="89">
        <v>1887140991.75</v>
      </c>
    </row>
    <row r="128" spans="1:7" x14ac:dyDescent="0.3">
      <c r="A128" t="s">
        <v>290</v>
      </c>
      <c r="B128" t="s">
        <v>291</v>
      </c>
      <c r="C128" t="s">
        <v>292</v>
      </c>
      <c r="D128" t="s">
        <v>293</v>
      </c>
      <c r="E128" t="s">
        <v>1247</v>
      </c>
      <c r="F128">
        <v>20481</v>
      </c>
      <c r="G128" s="89">
        <v>1981498041.3375001</v>
      </c>
    </row>
    <row r="129" spans="1:7" x14ac:dyDescent="0.3">
      <c r="A129" t="s">
        <v>290</v>
      </c>
      <c r="B129" t="s">
        <v>291</v>
      </c>
      <c r="C129" t="s">
        <v>292</v>
      </c>
      <c r="D129" t="s">
        <v>293</v>
      </c>
      <c r="E129" t="s">
        <v>1248</v>
      </c>
      <c r="F129">
        <v>20480</v>
      </c>
      <c r="G129" s="89">
        <v>2080572943.4044001</v>
      </c>
    </row>
    <row r="130" spans="1:7" x14ac:dyDescent="0.3">
      <c r="A130" t="s">
        <v>294</v>
      </c>
      <c r="B130" t="s">
        <v>295</v>
      </c>
      <c r="C130" t="s">
        <v>296</v>
      </c>
      <c r="D130" t="s">
        <v>297</v>
      </c>
      <c r="E130" t="s">
        <v>1245</v>
      </c>
      <c r="F130">
        <v>0</v>
      </c>
      <c r="G130" s="89">
        <v>50000000</v>
      </c>
    </row>
    <row r="131" spans="1:7" x14ac:dyDescent="0.3">
      <c r="A131" t="s">
        <v>294</v>
      </c>
      <c r="B131" t="s">
        <v>295</v>
      </c>
      <c r="C131" t="s">
        <v>296</v>
      </c>
      <c r="D131" t="s">
        <v>297</v>
      </c>
      <c r="E131" t="s">
        <v>1246</v>
      </c>
      <c r="F131">
        <v>0</v>
      </c>
      <c r="G131" s="89">
        <v>52500000</v>
      </c>
    </row>
    <row r="132" spans="1:7" x14ac:dyDescent="0.3">
      <c r="A132" t="s">
        <v>294</v>
      </c>
      <c r="B132" t="s">
        <v>295</v>
      </c>
      <c r="C132" t="s">
        <v>296</v>
      </c>
      <c r="D132" t="s">
        <v>297</v>
      </c>
      <c r="E132" t="s">
        <v>1247</v>
      </c>
      <c r="F132">
        <v>0</v>
      </c>
      <c r="G132" s="89">
        <v>55125000</v>
      </c>
    </row>
    <row r="133" spans="1:7" x14ac:dyDescent="0.3">
      <c r="A133" t="s">
        <v>294</v>
      </c>
      <c r="B133" t="s">
        <v>295</v>
      </c>
      <c r="C133" t="s">
        <v>296</v>
      </c>
      <c r="D133" t="s">
        <v>297</v>
      </c>
      <c r="E133" t="s">
        <v>1248</v>
      </c>
      <c r="F133">
        <v>1</v>
      </c>
      <c r="G133" s="89">
        <v>57881250</v>
      </c>
    </row>
    <row r="134" spans="1:7" x14ac:dyDescent="0.3">
      <c r="A134" t="s">
        <v>298</v>
      </c>
      <c r="B134" t="s">
        <v>299</v>
      </c>
      <c r="C134" t="s">
        <v>300</v>
      </c>
      <c r="D134" t="s">
        <v>301</v>
      </c>
      <c r="E134" t="s">
        <v>1245</v>
      </c>
      <c r="F134">
        <v>0</v>
      </c>
      <c r="G134" s="89">
        <v>30000000</v>
      </c>
    </row>
    <row r="135" spans="1:7" x14ac:dyDescent="0.3">
      <c r="A135" t="s">
        <v>298</v>
      </c>
      <c r="B135" t="s">
        <v>299</v>
      </c>
      <c r="C135" t="s">
        <v>300</v>
      </c>
      <c r="D135" t="s">
        <v>301</v>
      </c>
      <c r="E135" t="s">
        <v>1246</v>
      </c>
      <c r="F135">
        <v>30</v>
      </c>
      <c r="G135" s="89">
        <v>0</v>
      </c>
    </row>
    <row r="136" spans="1:7" x14ac:dyDescent="0.3">
      <c r="A136" t="s">
        <v>298</v>
      </c>
      <c r="B136" t="s">
        <v>299</v>
      </c>
      <c r="C136" t="s">
        <v>300</v>
      </c>
      <c r="D136" t="s">
        <v>301</v>
      </c>
      <c r="E136" t="s">
        <v>1247</v>
      </c>
      <c r="F136">
        <v>30</v>
      </c>
      <c r="G136" s="89">
        <v>0</v>
      </c>
    </row>
    <row r="137" spans="1:7" x14ac:dyDescent="0.3">
      <c r="A137" t="s">
        <v>298</v>
      </c>
      <c r="B137" t="s">
        <v>299</v>
      </c>
      <c r="C137" t="s">
        <v>300</v>
      </c>
      <c r="D137" t="s">
        <v>301</v>
      </c>
      <c r="E137" t="s">
        <v>1248</v>
      </c>
      <c r="F137">
        <v>40</v>
      </c>
      <c r="G137" s="89">
        <v>0</v>
      </c>
    </row>
    <row r="138" spans="1:7" x14ac:dyDescent="0.3">
      <c r="A138" t="s">
        <v>302</v>
      </c>
      <c r="B138" t="s">
        <v>303</v>
      </c>
      <c r="C138" t="s">
        <v>304</v>
      </c>
      <c r="D138" t="s">
        <v>305</v>
      </c>
      <c r="E138" t="s">
        <v>1245</v>
      </c>
      <c r="F138">
        <v>0</v>
      </c>
      <c r="G138" s="89">
        <v>125000000</v>
      </c>
    </row>
    <row r="139" spans="1:7" x14ac:dyDescent="0.3">
      <c r="A139" t="s">
        <v>302</v>
      </c>
      <c r="B139" t="s">
        <v>303</v>
      </c>
      <c r="C139" t="s">
        <v>304</v>
      </c>
      <c r="D139" t="s">
        <v>305</v>
      </c>
      <c r="E139" t="s">
        <v>1246</v>
      </c>
      <c r="F139">
        <v>0</v>
      </c>
      <c r="G139" s="89">
        <v>125000000</v>
      </c>
    </row>
    <row r="140" spans="1:7" x14ac:dyDescent="0.3">
      <c r="A140" t="s">
        <v>302</v>
      </c>
      <c r="B140" t="s">
        <v>303</v>
      </c>
      <c r="C140" t="s">
        <v>304</v>
      </c>
      <c r="D140" t="s">
        <v>305</v>
      </c>
      <c r="E140" t="s">
        <v>1247</v>
      </c>
      <c r="F140">
        <v>1</v>
      </c>
      <c r="G140" s="89">
        <v>125000000</v>
      </c>
    </row>
    <row r="141" spans="1:7" x14ac:dyDescent="0.3">
      <c r="A141" t="s">
        <v>302</v>
      </c>
      <c r="B141" t="s">
        <v>303</v>
      </c>
      <c r="C141" t="s">
        <v>304</v>
      </c>
      <c r="D141" t="s">
        <v>305</v>
      </c>
      <c r="E141" t="s">
        <v>1248</v>
      </c>
      <c r="F141">
        <v>1</v>
      </c>
      <c r="G141" s="89">
        <v>125000000</v>
      </c>
    </row>
    <row r="142" spans="1:7" x14ac:dyDescent="0.3">
      <c r="A142" t="s">
        <v>306</v>
      </c>
      <c r="B142" t="s">
        <v>307</v>
      </c>
      <c r="C142" t="s">
        <v>308</v>
      </c>
      <c r="D142" t="s">
        <v>309</v>
      </c>
      <c r="E142" t="s">
        <v>1245</v>
      </c>
      <c r="F142">
        <v>35</v>
      </c>
      <c r="G142" s="89">
        <v>150000000</v>
      </c>
    </row>
    <row r="143" spans="1:7" x14ac:dyDescent="0.3">
      <c r="A143" t="s">
        <v>306</v>
      </c>
      <c r="B143" t="s">
        <v>307</v>
      </c>
      <c r="C143" t="s">
        <v>308</v>
      </c>
      <c r="D143" t="s">
        <v>309</v>
      </c>
      <c r="E143" t="s">
        <v>1246</v>
      </c>
      <c r="F143">
        <v>40</v>
      </c>
      <c r="G143" s="89">
        <v>157500000</v>
      </c>
    </row>
    <row r="144" spans="1:7" x14ac:dyDescent="0.3">
      <c r="A144" t="s">
        <v>306</v>
      </c>
      <c r="B144" t="s">
        <v>307</v>
      </c>
      <c r="C144" t="s">
        <v>308</v>
      </c>
      <c r="D144" t="s">
        <v>309</v>
      </c>
      <c r="E144" t="s">
        <v>1247</v>
      </c>
      <c r="F144">
        <v>40</v>
      </c>
      <c r="G144" s="89">
        <v>165375000</v>
      </c>
    </row>
    <row r="145" spans="1:7" x14ac:dyDescent="0.3">
      <c r="A145" t="s">
        <v>306</v>
      </c>
      <c r="B145" t="s">
        <v>307</v>
      </c>
      <c r="C145" t="s">
        <v>308</v>
      </c>
      <c r="D145" t="s">
        <v>309</v>
      </c>
      <c r="E145" t="s">
        <v>1248</v>
      </c>
      <c r="F145">
        <v>45</v>
      </c>
      <c r="G145" s="89">
        <v>173643750</v>
      </c>
    </row>
    <row r="146" spans="1:7" x14ac:dyDescent="0.3">
      <c r="A146" t="s">
        <v>310</v>
      </c>
      <c r="B146" t="s">
        <v>75</v>
      </c>
      <c r="C146" t="s">
        <v>311</v>
      </c>
      <c r="D146" t="s">
        <v>312</v>
      </c>
      <c r="E146" t="s">
        <v>1245</v>
      </c>
      <c r="F146">
        <v>11</v>
      </c>
      <c r="G146" s="89">
        <v>30000000</v>
      </c>
    </row>
    <row r="147" spans="1:7" x14ac:dyDescent="0.3">
      <c r="A147" t="s">
        <v>310</v>
      </c>
      <c r="B147" t="s">
        <v>75</v>
      </c>
      <c r="C147" t="s">
        <v>311</v>
      </c>
      <c r="D147" t="s">
        <v>312</v>
      </c>
      <c r="E147" t="s">
        <v>1246</v>
      </c>
      <c r="F147">
        <v>11</v>
      </c>
      <c r="G147" s="89">
        <v>0</v>
      </c>
    </row>
    <row r="148" spans="1:7" x14ac:dyDescent="0.3">
      <c r="A148" t="s">
        <v>310</v>
      </c>
      <c r="B148" t="s">
        <v>75</v>
      </c>
      <c r="C148" t="s">
        <v>311</v>
      </c>
      <c r="D148" t="s">
        <v>312</v>
      </c>
      <c r="E148" t="s">
        <v>1247</v>
      </c>
      <c r="F148">
        <v>11</v>
      </c>
      <c r="G148" s="89">
        <v>0</v>
      </c>
    </row>
    <row r="149" spans="1:7" x14ac:dyDescent="0.3">
      <c r="A149" t="s">
        <v>310</v>
      </c>
      <c r="B149" t="s">
        <v>75</v>
      </c>
      <c r="C149" t="s">
        <v>311</v>
      </c>
      <c r="D149" t="s">
        <v>312</v>
      </c>
      <c r="E149" t="s">
        <v>1248</v>
      </c>
      <c r="F149">
        <v>11</v>
      </c>
      <c r="G149" s="89">
        <v>0</v>
      </c>
    </row>
    <row r="150" spans="1:7" x14ac:dyDescent="0.3">
      <c r="A150" t="s">
        <v>113</v>
      </c>
      <c r="B150" t="s">
        <v>114</v>
      </c>
      <c r="C150" t="s">
        <v>115</v>
      </c>
      <c r="D150" t="s">
        <v>116</v>
      </c>
      <c r="E150" t="s">
        <v>1245</v>
      </c>
      <c r="F150">
        <v>210</v>
      </c>
      <c r="G150" s="89">
        <v>1440396160</v>
      </c>
    </row>
    <row r="151" spans="1:7" x14ac:dyDescent="0.3">
      <c r="A151" t="s">
        <v>113</v>
      </c>
      <c r="B151" t="s">
        <v>114</v>
      </c>
      <c r="C151" t="s">
        <v>115</v>
      </c>
      <c r="D151" t="s">
        <v>116</v>
      </c>
      <c r="E151" t="s">
        <v>1246</v>
      </c>
      <c r="F151">
        <v>210</v>
      </c>
      <c r="G151" s="89">
        <v>1512415968</v>
      </c>
    </row>
    <row r="152" spans="1:7" x14ac:dyDescent="0.3">
      <c r="A152" t="s">
        <v>113</v>
      </c>
      <c r="B152" t="s">
        <v>114</v>
      </c>
      <c r="C152" t="s">
        <v>115</v>
      </c>
      <c r="D152" t="s">
        <v>116</v>
      </c>
      <c r="E152" t="s">
        <v>1247</v>
      </c>
      <c r="F152">
        <v>210</v>
      </c>
      <c r="G152" s="89">
        <v>1588036766.4000001</v>
      </c>
    </row>
    <row r="153" spans="1:7" x14ac:dyDescent="0.3">
      <c r="A153" t="s">
        <v>113</v>
      </c>
      <c r="B153" t="s">
        <v>114</v>
      </c>
      <c r="C153" t="s">
        <v>115</v>
      </c>
      <c r="D153" t="s">
        <v>116</v>
      </c>
      <c r="E153" t="s">
        <v>1248</v>
      </c>
      <c r="F153">
        <v>210</v>
      </c>
      <c r="G153" s="89">
        <v>1667438604.72</v>
      </c>
    </row>
    <row r="154" spans="1:7" x14ac:dyDescent="0.3">
      <c r="A154" t="s">
        <v>313</v>
      </c>
      <c r="B154" t="s">
        <v>314</v>
      </c>
      <c r="C154" t="s">
        <v>315</v>
      </c>
      <c r="D154" t="s">
        <v>316</v>
      </c>
      <c r="E154" t="s">
        <v>1245</v>
      </c>
      <c r="F154">
        <v>1</v>
      </c>
      <c r="G154" s="89">
        <v>247500000</v>
      </c>
    </row>
    <row r="155" spans="1:7" x14ac:dyDescent="0.3">
      <c r="A155" t="s">
        <v>313</v>
      </c>
      <c r="B155" t="s">
        <v>314</v>
      </c>
      <c r="C155" t="s">
        <v>315</v>
      </c>
      <c r="D155" t="s">
        <v>316</v>
      </c>
      <c r="E155" t="s">
        <v>1246</v>
      </c>
      <c r="F155">
        <v>5</v>
      </c>
      <c r="G155" s="89">
        <v>255000000</v>
      </c>
    </row>
    <row r="156" spans="1:7" x14ac:dyDescent="0.3">
      <c r="A156" t="s">
        <v>313</v>
      </c>
      <c r="B156" t="s">
        <v>314</v>
      </c>
      <c r="C156" t="s">
        <v>315</v>
      </c>
      <c r="D156" t="s">
        <v>316</v>
      </c>
      <c r="E156" t="s">
        <v>1247</v>
      </c>
      <c r="F156">
        <v>5</v>
      </c>
      <c r="G156" s="89">
        <v>262875000</v>
      </c>
    </row>
    <row r="157" spans="1:7" x14ac:dyDescent="0.3">
      <c r="A157" t="s">
        <v>313</v>
      </c>
      <c r="B157" t="s">
        <v>314</v>
      </c>
      <c r="C157" t="s">
        <v>315</v>
      </c>
      <c r="D157" t="s">
        <v>316</v>
      </c>
      <c r="E157" t="s">
        <v>1248</v>
      </c>
      <c r="F157">
        <v>5</v>
      </c>
      <c r="G157" s="89">
        <v>271143750</v>
      </c>
    </row>
    <row r="158" spans="1:7" x14ac:dyDescent="0.3">
      <c r="A158" t="s">
        <v>63</v>
      </c>
      <c r="B158" t="s">
        <v>64</v>
      </c>
      <c r="C158" t="s">
        <v>65</v>
      </c>
      <c r="D158" t="s">
        <v>66</v>
      </c>
      <c r="E158" t="s">
        <v>1245</v>
      </c>
      <c r="F158">
        <v>8000000</v>
      </c>
      <c r="G158" s="89">
        <v>29920000000</v>
      </c>
    </row>
    <row r="159" spans="1:7" x14ac:dyDescent="0.3">
      <c r="A159" t="s">
        <v>63</v>
      </c>
      <c r="B159" t="s">
        <v>64</v>
      </c>
      <c r="C159" t="s">
        <v>65</v>
      </c>
      <c r="D159" t="s">
        <v>66</v>
      </c>
      <c r="E159" t="s">
        <v>1246</v>
      </c>
      <c r="F159">
        <v>8000000</v>
      </c>
      <c r="G159" s="89">
        <v>15341000000</v>
      </c>
    </row>
    <row r="160" spans="1:7" x14ac:dyDescent="0.3">
      <c r="A160" t="s">
        <v>63</v>
      </c>
      <c r="B160" t="s">
        <v>64</v>
      </c>
      <c r="C160" t="s">
        <v>65</v>
      </c>
      <c r="D160" t="s">
        <v>66</v>
      </c>
      <c r="E160" t="s">
        <v>1247</v>
      </c>
      <c r="F160">
        <v>8000000</v>
      </c>
      <c r="G160" s="89">
        <v>15463050000</v>
      </c>
    </row>
    <row r="161" spans="1:7" x14ac:dyDescent="0.3">
      <c r="A161" t="s">
        <v>63</v>
      </c>
      <c r="B161" t="s">
        <v>64</v>
      </c>
      <c r="C161" t="s">
        <v>65</v>
      </c>
      <c r="D161" t="s">
        <v>66</v>
      </c>
      <c r="E161" t="s">
        <v>1248</v>
      </c>
      <c r="F161">
        <v>8000000</v>
      </c>
      <c r="G161" s="89">
        <v>15486202500</v>
      </c>
    </row>
    <row r="162" spans="1:7" x14ac:dyDescent="0.3">
      <c r="A162" t="s">
        <v>317</v>
      </c>
      <c r="B162" t="s">
        <v>318</v>
      </c>
      <c r="C162" t="s">
        <v>319</v>
      </c>
      <c r="D162" t="s">
        <v>320</v>
      </c>
      <c r="E162" t="s">
        <v>1245</v>
      </c>
      <c r="F162">
        <v>0</v>
      </c>
      <c r="G162" s="89">
        <v>100000000</v>
      </c>
    </row>
    <row r="163" spans="1:7" x14ac:dyDescent="0.3">
      <c r="A163" t="s">
        <v>317</v>
      </c>
      <c r="B163" t="s">
        <v>318</v>
      </c>
      <c r="C163" t="s">
        <v>319</v>
      </c>
      <c r="D163" t="s">
        <v>320</v>
      </c>
      <c r="E163" t="s">
        <v>1246</v>
      </c>
      <c r="F163">
        <v>0</v>
      </c>
      <c r="G163" s="89">
        <v>105000000</v>
      </c>
    </row>
    <row r="164" spans="1:7" x14ac:dyDescent="0.3">
      <c r="A164" t="s">
        <v>317</v>
      </c>
      <c r="B164" t="s">
        <v>318</v>
      </c>
      <c r="C164" t="s">
        <v>319</v>
      </c>
      <c r="D164" t="s">
        <v>320</v>
      </c>
      <c r="E164" t="s">
        <v>1247</v>
      </c>
      <c r="F164">
        <v>2</v>
      </c>
      <c r="G164" s="89">
        <v>110250000</v>
      </c>
    </row>
    <row r="165" spans="1:7" x14ac:dyDescent="0.3">
      <c r="A165" t="s">
        <v>317</v>
      </c>
      <c r="B165" t="s">
        <v>318</v>
      </c>
      <c r="C165" t="s">
        <v>319</v>
      </c>
      <c r="D165" t="s">
        <v>320</v>
      </c>
      <c r="E165" t="s">
        <v>1248</v>
      </c>
      <c r="F165">
        <v>3</v>
      </c>
      <c r="G165" s="89">
        <v>115762500</v>
      </c>
    </row>
    <row r="166" spans="1:7" x14ac:dyDescent="0.3">
      <c r="A166" t="s">
        <v>51</v>
      </c>
      <c r="B166" t="s">
        <v>52</v>
      </c>
      <c r="C166" t="s">
        <v>53</v>
      </c>
      <c r="D166" t="s">
        <v>54</v>
      </c>
      <c r="E166" t="s">
        <v>1245</v>
      </c>
      <c r="F166">
        <v>265</v>
      </c>
      <c r="G166" s="89">
        <v>641187920000</v>
      </c>
    </row>
    <row r="167" spans="1:7" x14ac:dyDescent="0.3">
      <c r="A167" t="s">
        <v>51</v>
      </c>
      <c r="B167" t="s">
        <v>52</v>
      </c>
      <c r="C167" t="s">
        <v>53</v>
      </c>
      <c r="D167" t="s">
        <v>54</v>
      </c>
      <c r="E167" t="s">
        <v>1246</v>
      </c>
      <c r="F167">
        <v>265</v>
      </c>
      <c r="G167" s="89">
        <v>673247316000</v>
      </c>
    </row>
    <row r="168" spans="1:7" x14ac:dyDescent="0.3">
      <c r="A168" t="s">
        <v>51</v>
      </c>
      <c r="B168" t="s">
        <v>52</v>
      </c>
      <c r="C168" t="s">
        <v>53</v>
      </c>
      <c r="D168" t="s">
        <v>54</v>
      </c>
      <c r="E168" t="s">
        <v>1247</v>
      </c>
      <c r="F168">
        <v>265</v>
      </c>
      <c r="G168" s="89">
        <v>706909681800</v>
      </c>
    </row>
    <row r="169" spans="1:7" x14ac:dyDescent="0.3">
      <c r="A169" t="s">
        <v>51</v>
      </c>
      <c r="B169" t="s">
        <v>52</v>
      </c>
      <c r="C169" t="s">
        <v>53</v>
      </c>
      <c r="D169" t="s">
        <v>54</v>
      </c>
      <c r="E169" t="s">
        <v>1248</v>
      </c>
      <c r="F169">
        <v>265</v>
      </c>
      <c r="G169" s="89">
        <v>742255165890</v>
      </c>
    </row>
    <row r="170" spans="1:7" x14ac:dyDescent="0.3">
      <c r="A170" t="s">
        <v>321</v>
      </c>
      <c r="B170" t="s">
        <v>322</v>
      </c>
      <c r="C170" t="s">
        <v>323</v>
      </c>
      <c r="D170" t="s">
        <v>324</v>
      </c>
      <c r="E170" t="s">
        <v>1245</v>
      </c>
      <c r="F170">
        <v>1</v>
      </c>
      <c r="G170" s="89">
        <v>595000000</v>
      </c>
    </row>
    <row r="171" spans="1:7" x14ac:dyDescent="0.3">
      <c r="A171" t="s">
        <v>321</v>
      </c>
      <c r="B171" t="s">
        <v>322</v>
      </c>
      <c r="C171" t="s">
        <v>323</v>
      </c>
      <c r="D171" t="s">
        <v>324</v>
      </c>
      <c r="E171" t="s">
        <v>1246</v>
      </c>
      <c r="F171">
        <v>1</v>
      </c>
      <c r="G171" s="89">
        <v>624750000</v>
      </c>
    </row>
    <row r="172" spans="1:7" x14ac:dyDescent="0.3">
      <c r="A172" t="s">
        <v>321</v>
      </c>
      <c r="B172" t="s">
        <v>322</v>
      </c>
      <c r="C172" t="s">
        <v>323</v>
      </c>
      <c r="D172" t="s">
        <v>324</v>
      </c>
      <c r="E172" t="s">
        <v>1247</v>
      </c>
      <c r="F172">
        <v>1</v>
      </c>
      <c r="G172" s="89">
        <v>655987500</v>
      </c>
    </row>
    <row r="173" spans="1:7" x14ac:dyDescent="0.3">
      <c r="A173" t="s">
        <v>321</v>
      </c>
      <c r="B173" t="s">
        <v>322</v>
      </c>
      <c r="C173" t="s">
        <v>323</v>
      </c>
      <c r="D173" t="s">
        <v>324</v>
      </c>
      <c r="E173" t="s">
        <v>1248</v>
      </c>
      <c r="F173">
        <v>1</v>
      </c>
      <c r="G173" s="89">
        <v>688786875</v>
      </c>
    </row>
    <row r="174" spans="1:7" x14ac:dyDescent="0.3">
      <c r="A174" t="s">
        <v>325</v>
      </c>
      <c r="B174" t="s">
        <v>326</v>
      </c>
      <c r="C174" t="s">
        <v>327</v>
      </c>
      <c r="D174" t="s">
        <v>328</v>
      </c>
      <c r="E174" t="s">
        <v>1245</v>
      </c>
      <c r="F174">
        <v>0</v>
      </c>
      <c r="G174" s="89">
        <v>500000000</v>
      </c>
    </row>
    <row r="175" spans="1:7" x14ac:dyDescent="0.3">
      <c r="A175" t="s">
        <v>325</v>
      </c>
      <c r="B175" t="s">
        <v>326</v>
      </c>
      <c r="C175" t="s">
        <v>327</v>
      </c>
      <c r="D175" t="s">
        <v>328</v>
      </c>
      <c r="E175" t="s">
        <v>1246</v>
      </c>
      <c r="F175">
        <v>0</v>
      </c>
      <c r="G175" s="89">
        <v>600000000</v>
      </c>
    </row>
    <row r="176" spans="1:7" x14ac:dyDescent="0.3">
      <c r="A176" t="s">
        <v>325</v>
      </c>
      <c r="B176" t="s">
        <v>326</v>
      </c>
      <c r="C176" t="s">
        <v>327</v>
      </c>
      <c r="D176" t="s">
        <v>328</v>
      </c>
      <c r="E176" t="s">
        <v>1247</v>
      </c>
      <c r="F176">
        <v>1</v>
      </c>
      <c r="G176" s="89">
        <v>600000000</v>
      </c>
    </row>
    <row r="177" spans="1:7" x14ac:dyDescent="0.3">
      <c r="A177" t="s">
        <v>325</v>
      </c>
      <c r="B177" t="s">
        <v>326</v>
      </c>
      <c r="C177" t="s">
        <v>327</v>
      </c>
      <c r="D177" t="s">
        <v>328</v>
      </c>
      <c r="E177" t="s">
        <v>1248</v>
      </c>
      <c r="F177">
        <v>1</v>
      </c>
      <c r="G177" s="89">
        <v>600000000</v>
      </c>
    </row>
    <row r="178" spans="1:7" x14ac:dyDescent="0.3">
      <c r="A178" t="s">
        <v>329</v>
      </c>
      <c r="B178" t="s">
        <v>330</v>
      </c>
      <c r="C178" t="s">
        <v>331</v>
      </c>
      <c r="D178" t="s">
        <v>332</v>
      </c>
      <c r="E178" t="s">
        <v>1245</v>
      </c>
      <c r="F178">
        <v>0</v>
      </c>
      <c r="G178" s="89">
        <v>300000000</v>
      </c>
    </row>
    <row r="179" spans="1:7" x14ac:dyDescent="0.3">
      <c r="A179" t="s">
        <v>329</v>
      </c>
      <c r="B179" t="s">
        <v>330</v>
      </c>
      <c r="C179" t="s">
        <v>331</v>
      </c>
      <c r="D179" t="s">
        <v>332</v>
      </c>
      <c r="E179" t="s">
        <v>1246</v>
      </c>
      <c r="F179">
        <v>0</v>
      </c>
      <c r="G179" s="89">
        <v>300000000</v>
      </c>
    </row>
    <row r="180" spans="1:7" x14ac:dyDescent="0.3">
      <c r="A180" t="s">
        <v>329</v>
      </c>
      <c r="B180" t="s">
        <v>330</v>
      </c>
      <c r="C180" t="s">
        <v>331</v>
      </c>
      <c r="D180" t="s">
        <v>332</v>
      </c>
      <c r="E180" t="s">
        <v>1247</v>
      </c>
      <c r="F180">
        <v>500</v>
      </c>
      <c r="G180" s="89">
        <v>300000000</v>
      </c>
    </row>
    <row r="181" spans="1:7" x14ac:dyDescent="0.3">
      <c r="A181" t="s">
        <v>329</v>
      </c>
      <c r="B181" t="s">
        <v>330</v>
      </c>
      <c r="C181" t="s">
        <v>331</v>
      </c>
      <c r="D181" t="s">
        <v>332</v>
      </c>
      <c r="E181" t="s">
        <v>1248</v>
      </c>
      <c r="F181">
        <v>500</v>
      </c>
      <c r="G181" s="89">
        <v>300000000</v>
      </c>
    </row>
    <row r="182" spans="1:7" x14ac:dyDescent="0.3">
      <c r="A182" t="s">
        <v>333</v>
      </c>
      <c r="B182" t="s">
        <v>334</v>
      </c>
      <c r="C182" t="s">
        <v>335</v>
      </c>
      <c r="D182" t="s">
        <v>336</v>
      </c>
      <c r="E182" t="s">
        <v>1245</v>
      </c>
      <c r="F182">
        <v>0</v>
      </c>
      <c r="G182" s="89">
        <v>70000000</v>
      </c>
    </row>
    <row r="183" spans="1:7" x14ac:dyDescent="0.3">
      <c r="A183" t="s">
        <v>333</v>
      </c>
      <c r="B183" t="s">
        <v>334</v>
      </c>
      <c r="C183" t="s">
        <v>335</v>
      </c>
      <c r="D183" t="s">
        <v>336</v>
      </c>
      <c r="E183" t="s">
        <v>1246</v>
      </c>
      <c r="F183">
        <v>10</v>
      </c>
      <c r="G183" s="89">
        <v>82500000</v>
      </c>
    </row>
    <row r="184" spans="1:7" x14ac:dyDescent="0.3">
      <c r="A184" t="s">
        <v>333</v>
      </c>
      <c r="B184" t="s">
        <v>334</v>
      </c>
      <c r="C184" t="s">
        <v>335</v>
      </c>
      <c r="D184" t="s">
        <v>336</v>
      </c>
      <c r="E184" t="s">
        <v>1247</v>
      </c>
      <c r="F184">
        <v>10</v>
      </c>
      <c r="G184" s="89">
        <v>85125000</v>
      </c>
    </row>
    <row r="185" spans="1:7" x14ac:dyDescent="0.3">
      <c r="A185" t="s">
        <v>333</v>
      </c>
      <c r="B185" t="s">
        <v>334</v>
      </c>
      <c r="C185" t="s">
        <v>335</v>
      </c>
      <c r="D185" t="s">
        <v>336</v>
      </c>
      <c r="E185" t="s">
        <v>1248</v>
      </c>
      <c r="F185">
        <v>10</v>
      </c>
      <c r="G185" s="89">
        <v>77881250</v>
      </c>
    </row>
    <row r="186" spans="1:7" x14ac:dyDescent="0.3">
      <c r="A186" t="s">
        <v>337</v>
      </c>
      <c r="B186" t="s">
        <v>338</v>
      </c>
      <c r="C186" t="s">
        <v>339</v>
      </c>
      <c r="D186" t="s">
        <v>340</v>
      </c>
      <c r="E186" t="s">
        <v>1245</v>
      </c>
      <c r="F186">
        <v>80</v>
      </c>
      <c r="G186" s="89">
        <v>314285714.28569996</v>
      </c>
    </row>
    <row r="187" spans="1:7" x14ac:dyDescent="0.3">
      <c r="A187" t="s">
        <v>337</v>
      </c>
      <c r="B187" t="s">
        <v>338</v>
      </c>
      <c r="C187" t="s">
        <v>339</v>
      </c>
      <c r="D187" t="s">
        <v>340</v>
      </c>
      <c r="E187" t="s">
        <v>1246</v>
      </c>
      <c r="F187">
        <v>150</v>
      </c>
      <c r="G187" s="89">
        <v>330000000</v>
      </c>
    </row>
    <row r="188" spans="1:7" x14ac:dyDescent="0.3">
      <c r="A188" t="s">
        <v>337</v>
      </c>
      <c r="B188" t="s">
        <v>338</v>
      </c>
      <c r="C188" t="s">
        <v>339</v>
      </c>
      <c r="D188" t="s">
        <v>340</v>
      </c>
      <c r="E188" t="s">
        <v>1247</v>
      </c>
      <c r="F188">
        <v>150</v>
      </c>
      <c r="G188" s="89">
        <v>346500000</v>
      </c>
    </row>
    <row r="189" spans="1:7" x14ac:dyDescent="0.3">
      <c r="A189" t="s">
        <v>337</v>
      </c>
      <c r="B189" t="s">
        <v>338</v>
      </c>
      <c r="C189" t="s">
        <v>339</v>
      </c>
      <c r="D189" t="s">
        <v>340</v>
      </c>
      <c r="E189" t="s">
        <v>1248</v>
      </c>
      <c r="F189">
        <v>250</v>
      </c>
      <c r="G189" s="89">
        <v>363825000</v>
      </c>
    </row>
    <row r="190" spans="1:7" x14ac:dyDescent="0.3">
      <c r="A190" t="s">
        <v>208</v>
      </c>
      <c r="B190" t="s">
        <v>209</v>
      </c>
      <c r="C190" t="s">
        <v>210</v>
      </c>
      <c r="D190" t="s">
        <v>211</v>
      </c>
      <c r="E190" t="s">
        <v>1245</v>
      </c>
      <c r="F190">
        <v>1500</v>
      </c>
      <c r="G190" s="89">
        <v>92875816</v>
      </c>
    </row>
    <row r="191" spans="1:7" x14ac:dyDescent="0.3">
      <c r="A191" t="s">
        <v>208</v>
      </c>
      <c r="B191" t="s">
        <v>209</v>
      </c>
      <c r="C191" t="s">
        <v>210</v>
      </c>
      <c r="D191" t="s">
        <v>211</v>
      </c>
      <c r="E191" t="s">
        <v>1246</v>
      </c>
      <c r="F191">
        <v>2834</v>
      </c>
      <c r="G191" s="89">
        <v>100305881.28</v>
      </c>
    </row>
    <row r="192" spans="1:7" x14ac:dyDescent="0.3">
      <c r="A192" t="s">
        <v>208</v>
      </c>
      <c r="B192" t="s">
        <v>209</v>
      </c>
      <c r="C192" t="s">
        <v>210</v>
      </c>
      <c r="D192" t="s">
        <v>211</v>
      </c>
      <c r="E192" t="s">
        <v>1247</v>
      </c>
      <c r="F192">
        <v>2833</v>
      </c>
      <c r="G192" s="89">
        <v>107327292.96960001</v>
      </c>
    </row>
    <row r="193" spans="1:7" x14ac:dyDescent="0.3">
      <c r="A193" t="s">
        <v>208</v>
      </c>
      <c r="B193" t="s">
        <v>209</v>
      </c>
      <c r="C193" t="s">
        <v>210</v>
      </c>
      <c r="D193" t="s">
        <v>211</v>
      </c>
      <c r="E193" t="s">
        <v>1248</v>
      </c>
      <c r="F193">
        <v>2833</v>
      </c>
      <c r="G193" s="89">
        <v>114840203.47750001</v>
      </c>
    </row>
    <row r="194" spans="1:7" x14ac:dyDescent="0.3">
      <c r="A194" t="s">
        <v>78</v>
      </c>
      <c r="B194" t="s">
        <v>79</v>
      </c>
      <c r="C194" t="s">
        <v>80</v>
      </c>
      <c r="D194" t="s">
        <v>81</v>
      </c>
      <c r="E194" t="s">
        <v>1245</v>
      </c>
      <c r="F194">
        <v>3</v>
      </c>
      <c r="G194" s="89">
        <v>7262364116.1499996</v>
      </c>
    </row>
    <row r="195" spans="1:7" x14ac:dyDescent="0.3">
      <c r="A195" t="s">
        <v>78</v>
      </c>
      <c r="B195" t="s">
        <v>79</v>
      </c>
      <c r="C195" t="s">
        <v>80</v>
      </c>
      <c r="D195" t="s">
        <v>81</v>
      </c>
      <c r="E195" t="s">
        <v>1246</v>
      </c>
      <c r="F195">
        <v>3</v>
      </c>
      <c r="G195" s="89">
        <v>7496630292.3844995</v>
      </c>
    </row>
    <row r="196" spans="1:7" x14ac:dyDescent="0.3">
      <c r="A196" t="s">
        <v>78</v>
      </c>
      <c r="B196" t="s">
        <v>79</v>
      </c>
      <c r="C196" t="s">
        <v>80</v>
      </c>
      <c r="D196" t="s">
        <v>81</v>
      </c>
      <c r="E196" t="s">
        <v>1247</v>
      </c>
      <c r="F196">
        <v>3</v>
      </c>
      <c r="G196" s="89">
        <v>7735694699.5319996</v>
      </c>
    </row>
    <row r="197" spans="1:7" x14ac:dyDescent="0.3">
      <c r="A197" t="s">
        <v>78</v>
      </c>
      <c r="B197" t="s">
        <v>79</v>
      </c>
      <c r="C197" t="s">
        <v>80</v>
      </c>
      <c r="D197" t="s">
        <v>81</v>
      </c>
      <c r="E197" t="s">
        <v>1248</v>
      </c>
      <c r="F197">
        <v>3</v>
      </c>
      <c r="G197" s="89">
        <v>7982922623.7803001</v>
      </c>
    </row>
    <row r="198" spans="1:7" x14ac:dyDescent="0.3">
      <c r="A198" t="s">
        <v>341</v>
      </c>
      <c r="B198" t="s">
        <v>122</v>
      </c>
      <c r="C198" t="s">
        <v>342</v>
      </c>
      <c r="D198" t="s">
        <v>124</v>
      </c>
      <c r="E198" t="s">
        <v>1245</v>
      </c>
      <c r="F198">
        <v>0</v>
      </c>
      <c r="G198" s="89">
        <v>50000000</v>
      </c>
    </row>
    <row r="199" spans="1:7" x14ac:dyDescent="0.3">
      <c r="A199" t="s">
        <v>341</v>
      </c>
      <c r="B199" t="s">
        <v>122</v>
      </c>
      <c r="C199" t="s">
        <v>342</v>
      </c>
      <c r="D199" t="s">
        <v>124</v>
      </c>
      <c r="E199" t="s">
        <v>1246</v>
      </c>
      <c r="F199">
        <v>1</v>
      </c>
      <c r="G199" s="89">
        <v>0</v>
      </c>
    </row>
    <row r="200" spans="1:7" x14ac:dyDescent="0.3">
      <c r="A200" t="s">
        <v>341</v>
      </c>
      <c r="B200" t="s">
        <v>122</v>
      </c>
      <c r="C200" t="s">
        <v>342</v>
      </c>
      <c r="D200" t="s">
        <v>124</v>
      </c>
      <c r="E200" t="s">
        <v>1247</v>
      </c>
      <c r="F200">
        <v>0</v>
      </c>
      <c r="G200" s="89">
        <v>0</v>
      </c>
    </row>
    <row r="201" spans="1:7" x14ac:dyDescent="0.3">
      <c r="A201" t="s">
        <v>341</v>
      </c>
      <c r="B201" t="s">
        <v>122</v>
      </c>
      <c r="C201" t="s">
        <v>342</v>
      </c>
      <c r="D201" t="s">
        <v>124</v>
      </c>
      <c r="E201" t="s">
        <v>1248</v>
      </c>
      <c r="F201">
        <v>0</v>
      </c>
      <c r="G201" s="89">
        <v>0</v>
      </c>
    </row>
    <row r="202" spans="1:7" x14ac:dyDescent="0.3">
      <c r="A202" t="s">
        <v>188</v>
      </c>
      <c r="B202" t="s">
        <v>189</v>
      </c>
      <c r="C202" t="s">
        <v>190</v>
      </c>
      <c r="D202" t="s">
        <v>191</v>
      </c>
      <c r="E202" t="s">
        <v>1245</v>
      </c>
      <c r="F202">
        <v>4</v>
      </c>
      <c r="G202" s="89">
        <v>400000000</v>
      </c>
    </row>
    <row r="203" spans="1:7" x14ac:dyDescent="0.3">
      <c r="A203" t="s">
        <v>188</v>
      </c>
      <c r="B203" t="s">
        <v>189</v>
      </c>
      <c r="C203" t="s">
        <v>190</v>
      </c>
      <c r="D203" t="s">
        <v>191</v>
      </c>
      <c r="E203" t="s">
        <v>1246</v>
      </c>
      <c r="F203">
        <v>0</v>
      </c>
      <c r="G203" s="89">
        <v>432000000</v>
      </c>
    </row>
    <row r="204" spans="1:7" x14ac:dyDescent="0.3">
      <c r="A204" t="s">
        <v>188</v>
      </c>
      <c r="B204" t="s">
        <v>189</v>
      </c>
      <c r="C204" t="s">
        <v>190</v>
      </c>
      <c r="D204" t="s">
        <v>191</v>
      </c>
      <c r="E204" t="s">
        <v>1247</v>
      </c>
      <c r="F204">
        <v>0</v>
      </c>
      <c r="G204" s="89">
        <v>462240000</v>
      </c>
    </row>
    <row r="205" spans="1:7" x14ac:dyDescent="0.3">
      <c r="A205" t="s">
        <v>188</v>
      </c>
      <c r="B205" t="s">
        <v>189</v>
      </c>
      <c r="C205" t="s">
        <v>190</v>
      </c>
      <c r="D205" t="s">
        <v>191</v>
      </c>
      <c r="E205" t="s">
        <v>1248</v>
      </c>
      <c r="F205">
        <v>0</v>
      </c>
      <c r="G205" s="89">
        <v>494596800</v>
      </c>
    </row>
    <row r="206" spans="1:7" x14ac:dyDescent="0.3">
      <c r="A206" t="s">
        <v>343</v>
      </c>
      <c r="B206" t="s">
        <v>344</v>
      </c>
      <c r="C206" t="s">
        <v>345</v>
      </c>
      <c r="D206" t="s">
        <v>346</v>
      </c>
      <c r="E206" t="s">
        <v>1245</v>
      </c>
      <c r="F206">
        <v>14</v>
      </c>
      <c r="G206" s="89">
        <v>2742454426</v>
      </c>
    </row>
    <row r="207" spans="1:7" x14ac:dyDescent="0.3">
      <c r="A207" t="s">
        <v>343</v>
      </c>
      <c r="B207" t="s">
        <v>344</v>
      </c>
      <c r="C207" t="s">
        <v>345</v>
      </c>
      <c r="D207" t="s">
        <v>346</v>
      </c>
      <c r="E207" t="s">
        <v>1246</v>
      </c>
      <c r="F207">
        <v>14</v>
      </c>
      <c r="G207" s="89">
        <v>2824728058.7800002</v>
      </c>
    </row>
    <row r="208" spans="1:7" x14ac:dyDescent="0.3">
      <c r="A208" t="s">
        <v>343</v>
      </c>
      <c r="B208" t="s">
        <v>344</v>
      </c>
      <c r="C208" t="s">
        <v>345</v>
      </c>
      <c r="D208" t="s">
        <v>346</v>
      </c>
      <c r="E208" t="s">
        <v>1247</v>
      </c>
      <c r="F208">
        <v>14</v>
      </c>
      <c r="G208" s="89">
        <v>2909469900.5434003</v>
      </c>
    </row>
    <row r="209" spans="1:7" x14ac:dyDescent="0.3">
      <c r="A209" t="s">
        <v>343</v>
      </c>
      <c r="B209" t="s">
        <v>344</v>
      </c>
      <c r="C209" t="s">
        <v>345</v>
      </c>
      <c r="D209" t="s">
        <v>346</v>
      </c>
      <c r="E209" t="s">
        <v>1248</v>
      </c>
      <c r="F209">
        <v>14</v>
      </c>
      <c r="G209" s="89">
        <v>2996753997.5597</v>
      </c>
    </row>
    <row r="210" spans="1:7" x14ac:dyDescent="0.3">
      <c r="A210" t="s">
        <v>145</v>
      </c>
      <c r="B210" t="s">
        <v>75</v>
      </c>
      <c r="C210" t="s">
        <v>146</v>
      </c>
      <c r="D210" t="s">
        <v>147</v>
      </c>
      <c r="E210" t="s">
        <v>1245</v>
      </c>
      <c r="F210">
        <v>364</v>
      </c>
      <c r="G210" s="89">
        <v>3207505529.1999998</v>
      </c>
    </row>
    <row r="211" spans="1:7" x14ac:dyDescent="0.3">
      <c r="A211" t="s">
        <v>145</v>
      </c>
      <c r="B211" t="s">
        <v>75</v>
      </c>
      <c r="C211" t="s">
        <v>146</v>
      </c>
      <c r="D211" t="s">
        <v>147</v>
      </c>
      <c r="E211" t="s">
        <v>1246</v>
      </c>
      <c r="F211">
        <v>364</v>
      </c>
      <c r="G211" s="89">
        <v>3303730695.0760007</v>
      </c>
    </row>
    <row r="212" spans="1:7" x14ac:dyDescent="0.3">
      <c r="A212" t="s">
        <v>145</v>
      </c>
      <c r="B212" t="s">
        <v>75</v>
      </c>
      <c r="C212" t="s">
        <v>146</v>
      </c>
      <c r="D212" t="s">
        <v>147</v>
      </c>
      <c r="E212" t="s">
        <v>1247</v>
      </c>
      <c r="F212">
        <v>364</v>
      </c>
      <c r="G212" s="89">
        <v>3402842615.9283996</v>
      </c>
    </row>
    <row r="213" spans="1:7" x14ac:dyDescent="0.3">
      <c r="A213" t="s">
        <v>145</v>
      </c>
      <c r="B213" t="s">
        <v>75</v>
      </c>
      <c r="C213" t="s">
        <v>146</v>
      </c>
      <c r="D213" t="s">
        <v>147</v>
      </c>
      <c r="E213" t="s">
        <v>1248</v>
      </c>
      <c r="F213">
        <v>364</v>
      </c>
      <c r="G213" s="89">
        <v>3504927894.4063005</v>
      </c>
    </row>
    <row r="214" spans="1:7" x14ac:dyDescent="0.3">
      <c r="A214" t="s">
        <v>347</v>
      </c>
      <c r="B214" t="s">
        <v>348</v>
      </c>
      <c r="C214" t="s">
        <v>349</v>
      </c>
      <c r="D214" t="s">
        <v>350</v>
      </c>
      <c r="E214" t="s">
        <v>1245</v>
      </c>
      <c r="F214">
        <v>1</v>
      </c>
      <c r="G214" s="89">
        <v>50000000</v>
      </c>
    </row>
    <row r="215" spans="1:7" x14ac:dyDescent="0.3">
      <c r="A215" t="s">
        <v>347</v>
      </c>
      <c r="B215" t="s">
        <v>348</v>
      </c>
      <c r="C215" t="s">
        <v>349</v>
      </c>
      <c r="D215" t="s">
        <v>350</v>
      </c>
      <c r="E215" t="s">
        <v>1246</v>
      </c>
      <c r="F215">
        <v>1</v>
      </c>
      <c r="G215" s="89">
        <v>54000000</v>
      </c>
    </row>
    <row r="216" spans="1:7" x14ac:dyDescent="0.3">
      <c r="A216" t="s">
        <v>347</v>
      </c>
      <c r="B216" t="s">
        <v>348</v>
      </c>
      <c r="C216" t="s">
        <v>349</v>
      </c>
      <c r="D216" t="s">
        <v>350</v>
      </c>
      <c r="E216" t="s">
        <v>1247</v>
      </c>
      <c r="F216">
        <v>1</v>
      </c>
      <c r="G216" s="89">
        <v>57780000</v>
      </c>
    </row>
    <row r="217" spans="1:7" x14ac:dyDescent="0.3">
      <c r="A217" t="s">
        <v>347</v>
      </c>
      <c r="B217" t="s">
        <v>348</v>
      </c>
      <c r="C217" t="s">
        <v>349</v>
      </c>
      <c r="D217" t="s">
        <v>350</v>
      </c>
      <c r="E217" t="s">
        <v>1248</v>
      </c>
      <c r="F217">
        <v>1</v>
      </c>
      <c r="G217" s="89">
        <v>61824600</v>
      </c>
    </row>
    <row r="218" spans="1:7" x14ac:dyDescent="0.3">
      <c r="A218" t="s">
        <v>351</v>
      </c>
      <c r="B218" t="s">
        <v>352</v>
      </c>
      <c r="C218" t="s">
        <v>353</v>
      </c>
      <c r="D218" t="s">
        <v>354</v>
      </c>
      <c r="E218" t="s">
        <v>1245</v>
      </c>
      <c r="F218">
        <v>4</v>
      </c>
      <c r="G218" s="89">
        <v>1678061183.3</v>
      </c>
    </row>
    <row r="219" spans="1:7" x14ac:dyDescent="0.3">
      <c r="A219" t="s">
        <v>351</v>
      </c>
      <c r="B219" t="s">
        <v>352</v>
      </c>
      <c r="C219" t="s">
        <v>353</v>
      </c>
      <c r="D219" t="s">
        <v>354</v>
      </c>
      <c r="E219" t="s">
        <v>1246</v>
      </c>
      <c r="F219">
        <v>0</v>
      </c>
      <c r="G219" s="89">
        <v>491427715.16900003</v>
      </c>
    </row>
    <row r="220" spans="1:7" x14ac:dyDescent="0.3">
      <c r="A220" t="s">
        <v>351</v>
      </c>
      <c r="B220" t="s">
        <v>352</v>
      </c>
      <c r="C220" t="s">
        <v>353</v>
      </c>
      <c r="D220" t="s">
        <v>354</v>
      </c>
      <c r="E220" t="s">
        <v>1247</v>
      </c>
      <c r="F220">
        <v>0</v>
      </c>
      <c r="G220" s="89">
        <v>520497026.96130002</v>
      </c>
    </row>
    <row r="221" spans="1:7" x14ac:dyDescent="0.3">
      <c r="A221" t="s">
        <v>351</v>
      </c>
      <c r="B221" t="s">
        <v>352</v>
      </c>
      <c r="C221" t="s">
        <v>353</v>
      </c>
      <c r="D221" t="s">
        <v>354</v>
      </c>
      <c r="E221" t="s">
        <v>1248</v>
      </c>
      <c r="F221">
        <v>0</v>
      </c>
      <c r="G221" s="89">
        <v>551441271.73090005</v>
      </c>
    </row>
    <row r="222" spans="1:7" x14ac:dyDescent="0.3">
      <c r="A222" t="s">
        <v>355</v>
      </c>
      <c r="B222" t="s">
        <v>356</v>
      </c>
      <c r="C222" t="s">
        <v>357</v>
      </c>
      <c r="D222" t="s">
        <v>358</v>
      </c>
      <c r="E222" t="s">
        <v>1245</v>
      </c>
      <c r="F222">
        <v>1033</v>
      </c>
      <c r="G222" s="89">
        <v>423057600</v>
      </c>
    </row>
    <row r="223" spans="1:7" x14ac:dyDescent="0.3">
      <c r="A223" t="s">
        <v>355</v>
      </c>
      <c r="B223" t="s">
        <v>356</v>
      </c>
      <c r="C223" t="s">
        <v>357</v>
      </c>
      <c r="D223" t="s">
        <v>358</v>
      </c>
      <c r="E223" t="s">
        <v>1246</v>
      </c>
      <c r="F223">
        <v>2350</v>
      </c>
      <c r="G223" s="89">
        <v>0</v>
      </c>
    </row>
    <row r="224" spans="1:7" x14ac:dyDescent="0.3">
      <c r="A224" t="s">
        <v>355</v>
      </c>
      <c r="B224" t="s">
        <v>356</v>
      </c>
      <c r="C224" t="s">
        <v>357</v>
      </c>
      <c r="D224" t="s">
        <v>358</v>
      </c>
      <c r="E224" t="s">
        <v>1247</v>
      </c>
      <c r="F224">
        <v>2350</v>
      </c>
      <c r="G224" s="89">
        <v>0</v>
      </c>
    </row>
    <row r="225" spans="1:7" x14ac:dyDescent="0.3">
      <c r="A225" t="s">
        <v>355</v>
      </c>
      <c r="B225" t="s">
        <v>356</v>
      </c>
      <c r="C225" t="s">
        <v>357</v>
      </c>
      <c r="D225" t="s">
        <v>358</v>
      </c>
      <c r="E225" t="s">
        <v>1248</v>
      </c>
      <c r="F225">
        <v>2267</v>
      </c>
      <c r="G225" s="89">
        <v>0</v>
      </c>
    </row>
    <row r="226" spans="1:7" x14ac:dyDescent="0.3">
      <c r="A226" t="s">
        <v>359</v>
      </c>
      <c r="B226" t="s">
        <v>360</v>
      </c>
      <c r="C226" t="s">
        <v>361</v>
      </c>
      <c r="D226" t="s">
        <v>362</v>
      </c>
      <c r="E226" t="s">
        <v>1245</v>
      </c>
      <c r="F226">
        <v>0</v>
      </c>
      <c r="G226" s="89">
        <v>1092431398</v>
      </c>
    </row>
    <row r="227" spans="1:7" x14ac:dyDescent="0.3">
      <c r="A227" t="s">
        <v>359</v>
      </c>
      <c r="B227" t="s">
        <v>360</v>
      </c>
      <c r="C227" t="s">
        <v>361</v>
      </c>
      <c r="D227" t="s">
        <v>362</v>
      </c>
      <c r="E227" t="s">
        <v>1246</v>
      </c>
      <c r="F227">
        <v>0</v>
      </c>
      <c r="G227" s="89">
        <v>0</v>
      </c>
    </row>
    <row r="228" spans="1:7" x14ac:dyDescent="0.3">
      <c r="A228" t="s">
        <v>359</v>
      </c>
      <c r="B228" t="s">
        <v>360</v>
      </c>
      <c r="C228" t="s">
        <v>361</v>
      </c>
      <c r="D228" t="s">
        <v>362</v>
      </c>
      <c r="E228" t="s">
        <v>1247</v>
      </c>
      <c r="F228">
        <v>0</v>
      </c>
      <c r="G228" s="89">
        <v>0</v>
      </c>
    </row>
    <row r="229" spans="1:7" x14ac:dyDescent="0.3">
      <c r="A229" t="s">
        <v>359</v>
      </c>
      <c r="B229" t="s">
        <v>360</v>
      </c>
      <c r="C229" t="s">
        <v>361</v>
      </c>
      <c r="D229" t="s">
        <v>362</v>
      </c>
      <c r="E229" t="s">
        <v>1248</v>
      </c>
      <c r="F229">
        <v>2000</v>
      </c>
      <c r="G229" s="89">
        <v>0</v>
      </c>
    </row>
    <row r="230" spans="1:7" x14ac:dyDescent="0.3">
      <c r="A230" t="s">
        <v>363</v>
      </c>
      <c r="B230" t="s">
        <v>364</v>
      </c>
      <c r="C230" t="s">
        <v>365</v>
      </c>
      <c r="D230" t="s">
        <v>366</v>
      </c>
      <c r="E230" t="s">
        <v>1245</v>
      </c>
      <c r="F230">
        <v>4</v>
      </c>
      <c r="G230" s="89">
        <v>50000000</v>
      </c>
    </row>
    <row r="231" spans="1:7" x14ac:dyDescent="0.3">
      <c r="A231" t="s">
        <v>363</v>
      </c>
      <c r="B231" t="s">
        <v>364</v>
      </c>
      <c r="C231" t="s">
        <v>365</v>
      </c>
      <c r="D231" t="s">
        <v>366</v>
      </c>
      <c r="E231" t="s">
        <v>1246</v>
      </c>
      <c r="F231">
        <v>0</v>
      </c>
      <c r="G231" s="89">
        <v>51500000</v>
      </c>
    </row>
    <row r="232" spans="1:7" x14ac:dyDescent="0.3">
      <c r="A232" t="s">
        <v>363</v>
      </c>
      <c r="B232" t="s">
        <v>364</v>
      </c>
      <c r="C232" t="s">
        <v>365</v>
      </c>
      <c r="D232" t="s">
        <v>366</v>
      </c>
      <c r="E232" t="s">
        <v>1247</v>
      </c>
      <c r="F232">
        <v>0</v>
      </c>
      <c r="G232" s="89">
        <v>53045000</v>
      </c>
    </row>
    <row r="233" spans="1:7" x14ac:dyDescent="0.3">
      <c r="A233" t="s">
        <v>363</v>
      </c>
      <c r="B233" t="s">
        <v>364</v>
      </c>
      <c r="C233" t="s">
        <v>365</v>
      </c>
      <c r="D233" t="s">
        <v>366</v>
      </c>
      <c r="E233" t="s">
        <v>1248</v>
      </c>
      <c r="F233">
        <v>0</v>
      </c>
      <c r="G233" s="89">
        <v>54636350</v>
      </c>
    </row>
    <row r="234" spans="1:7" x14ac:dyDescent="0.3">
      <c r="A234" t="s">
        <v>367</v>
      </c>
      <c r="B234" t="s">
        <v>110</v>
      </c>
      <c r="C234" t="s">
        <v>368</v>
      </c>
      <c r="D234" t="s">
        <v>112</v>
      </c>
      <c r="E234" t="s">
        <v>1245</v>
      </c>
      <c r="F234">
        <v>0</v>
      </c>
      <c r="G234" s="89">
        <v>0</v>
      </c>
    </row>
    <row r="235" spans="1:7" x14ac:dyDescent="0.3">
      <c r="A235" t="s">
        <v>367</v>
      </c>
      <c r="B235" t="s">
        <v>110</v>
      </c>
      <c r="C235" t="s">
        <v>368</v>
      </c>
      <c r="D235" t="s">
        <v>112</v>
      </c>
      <c r="E235" t="s">
        <v>1246</v>
      </c>
      <c r="F235">
        <v>0</v>
      </c>
      <c r="G235" s="89">
        <v>972000000</v>
      </c>
    </row>
    <row r="236" spans="1:7" x14ac:dyDescent="0.3">
      <c r="A236" t="s">
        <v>367</v>
      </c>
      <c r="B236" t="s">
        <v>110</v>
      </c>
      <c r="C236" t="s">
        <v>368</v>
      </c>
      <c r="D236" t="s">
        <v>112</v>
      </c>
      <c r="E236" t="s">
        <v>1247</v>
      </c>
      <c r="F236">
        <v>1</v>
      </c>
      <c r="G236" s="89">
        <v>1040040000</v>
      </c>
    </row>
    <row r="237" spans="1:7" x14ac:dyDescent="0.3">
      <c r="A237" t="s">
        <v>367</v>
      </c>
      <c r="B237" t="s">
        <v>110</v>
      </c>
      <c r="C237" t="s">
        <v>368</v>
      </c>
      <c r="D237" t="s">
        <v>112</v>
      </c>
      <c r="E237" t="s">
        <v>1248</v>
      </c>
      <c r="F237">
        <v>0</v>
      </c>
      <c r="G237" s="89">
        <v>1112842800</v>
      </c>
    </row>
    <row r="238" spans="1:7" x14ac:dyDescent="0.3">
      <c r="A238" t="s">
        <v>369</v>
      </c>
      <c r="B238" t="s">
        <v>370</v>
      </c>
      <c r="C238" t="s">
        <v>371</v>
      </c>
      <c r="D238" t="s">
        <v>372</v>
      </c>
      <c r="E238" t="s">
        <v>1245</v>
      </c>
      <c r="F238">
        <v>0</v>
      </c>
      <c r="G238" s="89">
        <v>489441840</v>
      </c>
    </row>
    <row r="239" spans="1:7" x14ac:dyDescent="0.3">
      <c r="A239" t="s">
        <v>369</v>
      </c>
      <c r="B239" t="s">
        <v>370</v>
      </c>
      <c r="C239" t="s">
        <v>371</v>
      </c>
      <c r="D239" t="s">
        <v>372</v>
      </c>
      <c r="E239" t="s">
        <v>1246</v>
      </c>
      <c r="F239">
        <v>0</v>
      </c>
      <c r="G239" s="89">
        <v>521441840</v>
      </c>
    </row>
    <row r="240" spans="1:7" x14ac:dyDescent="0.3">
      <c r="A240" t="s">
        <v>369</v>
      </c>
      <c r="B240" t="s">
        <v>370</v>
      </c>
      <c r="C240" t="s">
        <v>371</v>
      </c>
      <c r="D240" t="s">
        <v>372</v>
      </c>
      <c r="E240" t="s">
        <v>1247</v>
      </c>
      <c r="F240">
        <v>0</v>
      </c>
      <c r="G240" s="89">
        <v>551681840</v>
      </c>
    </row>
    <row r="241" spans="1:7" x14ac:dyDescent="0.3">
      <c r="A241" t="s">
        <v>369</v>
      </c>
      <c r="B241" t="s">
        <v>370</v>
      </c>
      <c r="C241" t="s">
        <v>371</v>
      </c>
      <c r="D241" t="s">
        <v>372</v>
      </c>
      <c r="E241" t="s">
        <v>1248</v>
      </c>
      <c r="F241">
        <v>793760</v>
      </c>
      <c r="G241" s="89">
        <v>584038640</v>
      </c>
    </row>
    <row r="242" spans="1:7" x14ac:dyDescent="0.3">
      <c r="A242" t="s">
        <v>373</v>
      </c>
      <c r="B242" t="s">
        <v>374</v>
      </c>
      <c r="C242" t="s">
        <v>375</v>
      </c>
      <c r="D242" t="s">
        <v>376</v>
      </c>
      <c r="E242" t="s">
        <v>1245</v>
      </c>
      <c r="F242">
        <v>0</v>
      </c>
      <c r="G242" s="89">
        <v>23958558755</v>
      </c>
    </row>
    <row r="243" spans="1:7" x14ac:dyDescent="0.3">
      <c r="A243" t="s">
        <v>373</v>
      </c>
      <c r="B243" t="s">
        <v>374</v>
      </c>
      <c r="C243" t="s">
        <v>375</v>
      </c>
      <c r="D243" t="s">
        <v>376</v>
      </c>
      <c r="E243" t="s">
        <v>1246</v>
      </c>
      <c r="F243">
        <v>0</v>
      </c>
      <c r="G243" s="89">
        <v>25875243455.400002</v>
      </c>
    </row>
    <row r="244" spans="1:7" x14ac:dyDescent="0.3">
      <c r="A244" t="s">
        <v>373</v>
      </c>
      <c r="B244" t="s">
        <v>374</v>
      </c>
      <c r="C244" t="s">
        <v>375</v>
      </c>
      <c r="D244" t="s">
        <v>376</v>
      </c>
      <c r="E244" t="s">
        <v>1247</v>
      </c>
      <c r="F244">
        <v>0</v>
      </c>
      <c r="G244" s="89">
        <v>27686510497.278</v>
      </c>
    </row>
    <row r="245" spans="1:7" x14ac:dyDescent="0.3">
      <c r="A245" t="s">
        <v>373</v>
      </c>
      <c r="B245" t="s">
        <v>374</v>
      </c>
      <c r="C245" t="s">
        <v>375</v>
      </c>
      <c r="D245" t="s">
        <v>376</v>
      </c>
      <c r="E245" t="s">
        <v>1248</v>
      </c>
      <c r="F245">
        <v>793760</v>
      </c>
      <c r="G245" s="89">
        <v>29624566232.087502</v>
      </c>
    </row>
    <row r="246" spans="1:7" x14ac:dyDescent="0.3">
      <c r="A246" t="s">
        <v>377</v>
      </c>
      <c r="B246" t="s">
        <v>378</v>
      </c>
      <c r="C246" t="s">
        <v>379</v>
      </c>
      <c r="D246" t="s">
        <v>380</v>
      </c>
      <c r="E246" t="s">
        <v>1245</v>
      </c>
      <c r="F246">
        <v>16</v>
      </c>
      <c r="G246" s="89">
        <v>19362107103.6647</v>
      </c>
    </row>
    <row r="247" spans="1:7" x14ac:dyDescent="0.3">
      <c r="A247" t="s">
        <v>377</v>
      </c>
      <c r="B247" t="s">
        <v>378</v>
      </c>
      <c r="C247" t="s">
        <v>379</v>
      </c>
      <c r="D247" t="s">
        <v>380</v>
      </c>
      <c r="E247" t="s">
        <v>1246</v>
      </c>
      <c r="F247">
        <v>16</v>
      </c>
      <c r="G247" s="89">
        <v>20602048782.529602</v>
      </c>
    </row>
    <row r="248" spans="1:7" x14ac:dyDescent="0.3">
      <c r="A248" t="s">
        <v>377</v>
      </c>
      <c r="B248" t="s">
        <v>378</v>
      </c>
      <c r="C248" t="s">
        <v>379</v>
      </c>
      <c r="D248" t="s">
        <v>380</v>
      </c>
      <c r="E248" t="s">
        <v>1247</v>
      </c>
      <c r="F248">
        <v>16</v>
      </c>
      <c r="G248" s="89">
        <v>21898607060.415298</v>
      </c>
    </row>
    <row r="249" spans="1:7" x14ac:dyDescent="0.3">
      <c r="A249" t="s">
        <v>377</v>
      </c>
      <c r="B249" t="s">
        <v>378</v>
      </c>
      <c r="C249" t="s">
        <v>379</v>
      </c>
      <c r="D249" t="s">
        <v>380</v>
      </c>
      <c r="E249" t="s">
        <v>1248</v>
      </c>
      <c r="F249">
        <v>16</v>
      </c>
      <c r="G249" s="89">
        <v>23205224350.549999</v>
      </c>
    </row>
    <row r="250" spans="1:7" x14ac:dyDescent="0.3">
      <c r="A250" t="s">
        <v>381</v>
      </c>
      <c r="B250" t="s">
        <v>382</v>
      </c>
      <c r="C250" t="s">
        <v>383</v>
      </c>
      <c r="D250" t="s">
        <v>384</v>
      </c>
      <c r="E250" t="s">
        <v>1245</v>
      </c>
      <c r="F250">
        <v>0</v>
      </c>
      <c r="G250" s="89">
        <v>0</v>
      </c>
    </row>
    <row r="251" spans="1:7" x14ac:dyDescent="0.3">
      <c r="A251" t="s">
        <v>381</v>
      </c>
      <c r="B251" t="s">
        <v>382</v>
      </c>
      <c r="C251" t="s">
        <v>383</v>
      </c>
      <c r="D251" t="s">
        <v>384</v>
      </c>
      <c r="E251" t="s">
        <v>1246</v>
      </c>
      <c r="F251">
        <v>10</v>
      </c>
      <c r="G251" s="89">
        <v>15000000000</v>
      </c>
    </row>
    <row r="252" spans="1:7" x14ac:dyDescent="0.3">
      <c r="A252" t="s">
        <v>381</v>
      </c>
      <c r="B252" t="s">
        <v>382</v>
      </c>
      <c r="C252" t="s">
        <v>383</v>
      </c>
      <c r="D252" t="s">
        <v>384</v>
      </c>
      <c r="E252" t="s">
        <v>1247</v>
      </c>
      <c r="F252">
        <v>0</v>
      </c>
      <c r="G252" s="89">
        <v>0</v>
      </c>
    </row>
    <row r="253" spans="1:7" x14ac:dyDescent="0.3">
      <c r="A253" t="s">
        <v>381</v>
      </c>
      <c r="B253" t="s">
        <v>382</v>
      </c>
      <c r="C253" t="s">
        <v>383</v>
      </c>
      <c r="D253" t="s">
        <v>384</v>
      </c>
      <c r="E253" t="s">
        <v>1248</v>
      </c>
      <c r="F253">
        <v>0</v>
      </c>
      <c r="G253" s="89">
        <v>0</v>
      </c>
    </row>
    <row r="254" spans="1:7" x14ac:dyDescent="0.3">
      <c r="A254" t="s">
        <v>385</v>
      </c>
      <c r="B254" t="s">
        <v>386</v>
      </c>
      <c r="C254" t="s">
        <v>387</v>
      </c>
      <c r="D254" t="s">
        <v>388</v>
      </c>
      <c r="E254" t="s">
        <v>1245</v>
      </c>
      <c r="F254">
        <v>0</v>
      </c>
      <c r="G254" s="89">
        <v>2500000000</v>
      </c>
    </row>
    <row r="255" spans="1:7" x14ac:dyDescent="0.3">
      <c r="A255" t="s">
        <v>385</v>
      </c>
      <c r="B255" t="s">
        <v>386</v>
      </c>
      <c r="C255" t="s">
        <v>387</v>
      </c>
      <c r="D255" t="s">
        <v>388</v>
      </c>
      <c r="E255" t="s">
        <v>1246</v>
      </c>
      <c r="F255">
        <v>4</v>
      </c>
      <c r="G255" s="89">
        <v>0</v>
      </c>
    </row>
    <row r="256" spans="1:7" x14ac:dyDescent="0.3">
      <c r="A256" t="s">
        <v>385</v>
      </c>
      <c r="B256" t="s">
        <v>386</v>
      </c>
      <c r="C256" t="s">
        <v>387</v>
      </c>
      <c r="D256" t="s">
        <v>388</v>
      </c>
      <c r="E256" t="s">
        <v>1247</v>
      </c>
      <c r="F256">
        <v>0</v>
      </c>
      <c r="G256" s="89">
        <v>0</v>
      </c>
    </row>
    <row r="257" spans="1:7" x14ac:dyDescent="0.3">
      <c r="A257" t="s">
        <v>385</v>
      </c>
      <c r="B257" t="s">
        <v>386</v>
      </c>
      <c r="C257" t="s">
        <v>387</v>
      </c>
      <c r="D257" t="s">
        <v>388</v>
      </c>
      <c r="E257" t="s">
        <v>1248</v>
      </c>
      <c r="F257">
        <v>0</v>
      </c>
      <c r="G257" s="89">
        <v>0</v>
      </c>
    </row>
    <row r="258" spans="1:7" x14ac:dyDescent="0.3">
      <c r="A258" t="s">
        <v>389</v>
      </c>
      <c r="B258" t="s">
        <v>390</v>
      </c>
      <c r="C258" t="s">
        <v>391</v>
      </c>
      <c r="D258" t="s">
        <v>390</v>
      </c>
      <c r="E258" t="s">
        <v>1245</v>
      </c>
      <c r="F258">
        <v>5</v>
      </c>
      <c r="G258" s="89">
        <v>5000000000</v>
      </c>
    </row>
    <row r="259" spans="1:7" x14ac:dyDescent="0.3">
      <c r="A259" t="s">
        <v>389</v>
      </c>
      <c r="B259" t="s">
        <v>390</v>
      </c>
      <c r="C259" t="s">
        <v>391</v>
      </c>
      <c r="D259" t="s">
        <v>390</v>
      </c>
      <c r="E259" t="s">
        <v>1246</v>
      </c>
      <c r="F259">
        <v>0</v>
      </c>
      <c r="G259" s="89">
        <v>0</v>
      </c>
    </row>
    <row r="260" spans="1:7" x14ac:dyDescent="0.3">
      <c r="A260" t="s">
        <v>389</v>
      </c>
      <c r="B260" t="s">
        <v>390</v>
      </c>
      <c r="C260" t="s">
        <v>391</v>
      </c>
      <c r="D260" t="s">
        <v>390</v>
      </c>
      <c r="E260" t="s">
        <v>1247</v>
      </c>
      <c r="F260">
        <v>0</v>
      </c>
      <c r="G260" s="89">
        <v>0</v>
      </c>
    </row>
    <row r="261" spans="1:7" x14ac:dyDescent="0.3">
      <c r="A261" t="s">
        <v>389</v>
      </c>
      <c r="B261" t="s">
        <v>390</v>
      </c>
      <c r="C261" t="s">
        <v>391</v>
      </c>
      <c r="D261" t="s">
        <v>390</v>
      </c>
      <c r="E261" t="s">
        <v>1248</v>
      </c>
      <c r="F261">
        <v>0</v>
      </c>
      <c r="G261" s="89">
        <v>0</v>
      </c>
    </row>
    <row r="262" spans="1:7" x14ac:dyDescent="0.3">
      <c r="A262" t="s">
        <v>392</v>
      </c>
      <c r="B262" t="s">
        <v>393</v>
      </c>
      <c r="C262" t="s">
        <v>394</v>
      </c>
      <c r="D262" t="s">
        <v>395</v>
      </c>
      <c r="E262" t="s">
        <v>1245</v>
      </c>
      <c r="F262">
        <v>26</v>
      </c>
      <c r="G262" s="89">
        <v>300000000</v>
      </c>
    </row>
    <row r="263" spans="1:7" x14ac:dyDescent="0.3">
      <c r="A263" t="s">
        <v>392</v>
      </c>
      <c r="B263" t="s">
        <v>393</v>
      </c>
      <c r="C263" t="s">
        <v>394</v>
      </c>
      <c r="D263" t="s">
        <v>395</v>
      </c>
      <c r="E263" t="s">
        <v>1246</v>
      </c>
      <c r="F263">
        <v>26</v>
      </c>
      <c r="G263" s="89">
        <v>324000000</v>
      </c>
    </row>
    <row r="264" spans="1:7" x14ac:dyDescent="0.3">
      <c r="A264" t="s">
        <v>392</v>
      </c>
      <c r="B264" t="s">
        <v>393</v>
      </c>
      <c r="C264" t="s">
        <v>394</v>
      </c>
      <c r="D264" t="s">
        <v>395</v>
      </c>
      <c r="E264" t="s">
        <v>1247</v>
      </c>
      <c r="F264">
        <v>26</v>
      </c>
      <c r="G264" s="89">
        <v>346680000</v>
      </c>
    </row>
    <row r="265" spans="1:7" x14ac:dyDescent="0.3">
      <c r="A265" t="s">
        <v>392</v>
      </c>
      <c r="B265" t="s">
        <v>393</v>
      </c>
      <c r="C265" t="s">
        <v>394</v>
      </c>
      <c r="D265" t="s">
        <v>395</v>
      </c>
      <c r="E265" t="s">
        <v>1248</v>
      </c>
      <c r="F265">
        <v>26</v>
      </c>
      <c r="G265" s="89">
        <v>370947600</v>
      </c>
    </row>
    <row r="266" spans="1:7" x14ac:dyDescent="0.3">
      <c r="A266" t="s">
        <v>396</v>
      </c>
      <c r="B266" t="s">
        <v>397</v>
      </c>
      <c r="C266" t="s">
        <v>398</v>
      </c>
      <c r="D266" t="s">
        <v>397</v>
      </c>
      <c r="E266" t="s">
        <v>1245</v>
      </c>
      <c r="F266">
        <v>0</v>
      </c>
      <c r="G266" s="89">
        <v>6101850000</v>
      </c>
    </row>
    <row r="267" spans="1:7" x14ac:dyDescent="0.3">
      <c r="A267" t="s">
        <v>396</v>
      </c>
      <c r="B267" t="s">
        <v>397</v>
      </c>
      <c r="C267" t="s">
        <v>398</v>
      </c>
      <c r="D267" t="s">
        <v>397</v>
      </c>
      <c r="E267" t="s">
        <v>1246</v>
      </c>
      <c r="F267">
        <v>1</v>
      </c>
      <c r="G267" s="89">
        <v>14407400000</v>
      </c>
    </row>
    <row r="268" spans="1:7" x14ac:dyDescent="0.3">
      <c r="A268" t="s">
        <v>396</v>
      </c>
      <c r="B268" t="s">
        <v>397</v>
      </c>
      <c r="C268" t="s">
        <v>398</v>
      </c>
      <c r="D268" t="s">
        <v>397</v>
      </c>
      <c r="E268" t="s">
        <v>1247</v>
      </c>
      <c r="F268">
        <v>2</v>
      </c>
      <c r="G268" s="89">
        <v>20509250000</v>
      </c>
    </row>
    <row r="269" spans="1:7" x14ac:dyDescent="0.3">
      <c r="A269" t="s">
        <v>396</v>
      </c>
      <c r="B269" t="s">
        <v>397</v>
      </c>
      <c r="C269" t="s">
        <v>398</v>
      </c>
      <c r="D269" t="s">
        <v>397</v>
      </c>
      <c r="E269" t="s">
        <v>1248</v>
      </c>
      <c r="F269">
        <v>0</v>
      </c>
      <c r="G269" s="89">
        <v>0</v>
      </c>
    </row>
    <row r="270" spans="1:7" x14ac:dyDescent="0.3">
      <c r="A270" t="s">
        <v>399</v>
      </c>
      <c r="B270" t="s">
        <v>400</v>
      </c>
      <c r="C270" t="s">
        <v>401</v>
      </c>
      <c r="D270" t="s">
        <v>400</v>
      </c>
      <c r="E270" t="s">
        <v>1245</v>
      </c>
      <c r="F270">
        <v>0</v>
      </c>
      <c r="G270" s="89">
        <v>5000000000</v>
      </c>
    </row>
    <row r="271" spans="1:7" x14ac:dyDescent="0.3">
      <c r="A271" t="s">
        <v>399</v>
      </c>
      <c r="B271" t="s">
        <v>400</v>
      </c>
      <c r="C271" t="s">
        <v>401</v>
      </c>
      <c r="D271" t="s">
        <v>400</v>
      </c>
      <c r="E271" t="s">
        <v>1246</v>
      </c>
      <c r="F271">
        <v>1</v>
      </c>
      <c r="G271" s="89">
        <v>5000000000</v>
      </c>
    </row>
    <row r="272" spans="1:7" x14ac:dyDescent="0.3">
      <c r="A272" t="s">
        <v>399</v>
      </c>
      <c r="B272" t="s">
        <v>400</v>
      </c>
      <c r="C272" t="s">
        <v>401</v>
      </c>
      <c r="D272" t="s">
        <v>400</v>
      </c>
      <c r="E272" t="s">
        <v>1247</v>
      </c>
      <c r="F272">
        <v>1</v>
      </c>
      <c r="G272" s="89">
        <v>5000000000</v>
      </c>
    </row>
    <row r="273" spans="1:7" x14ac:dyDescent="0.3">
      <c r="A273" t="s">
        <v>399</v>
      </c>
      <c r="B273" t="s">
        <v>400</v>
      </c>
      <c r="C273" t="s">
        <v>401</v>
      </c>
      <c r="D273" t="s">
        <v>400</v>
      </c>
      <c r="E273" t="s">
        <v>1248</v>
      </c>
      <c r="F273">
        <v>0</v>
      </c>
      <c r="G273" s="89">
        <v>5000000000</v>
      </c>
    </row>
    <row r="274" spans="1:7" x14ac:dyDescent="0.3">
      <c r="A274" t="s">
        <v>67</v>
      </c>
      <c r="B274" t="s">
        <v>68</v>
      </c>
      <c r="C274" t="s">
        <v>69</v>
      </c>
      <c r="D274" t="s">
        <v>68</v>
      </c>
      <c r="E274" t="s">
        <v>1245</v>
      </c>
      <c r="F274">
        <v>0</v>
      </c>
      <c r="G274" s="89">
        <v>9200000000</v>
      </c>
    </row>
    <row r="275" spans="1:7" x14ac:dyDescent="0.3">
      <c r="A275" t="s">
        <v>67</v>
      </c>
      <c r="B275" t="s">
        <v>68</v>
      </c>
      <c r="C275" t="s">
        <v>69</v>
      </c>
      <c r="D275" t="s">
        <v>68</v>
      </c>
      <c r="E275" t="s">
        <v>1246</v>
      </c>
      <c r="F275">
        <v>0</v>
      </c>
      <c r="G275" s="89">
        <v>12800000000</v>
      </c>
    </row>
    <row r="276" spans="1:7" x14ac:dyDescent="0.3">
      <c r="A276" t="s">
        <v>67</v>
      </c>
      <c r="B276" t="s">
        <v>68</v>
      </c>
      <c r="C276" t="s">
        <v>69</v>
      </c>
      <c r="D276" t="s">
        <v>68</v>
      </c>
      <c r="E276" t="s">
        <v>1247</v>
      </c>
      <c r="F276">
        <v>0</v>
      </c>
      <c r="G276" s="89">
        <v>22000000000</v>
      </c>
    </row>
    <row r="277" spans="1:7" x14ac:dyDescent="0.3">
      <c r="A277" t="s">
        <v>67</v>
      </c>
      <c r="B277" t="s">
        <v>68</v>
      </c>
      <c r="C277" t="s">
        <v>69</v>
      </c>
      <c r="D277" t="s">
        <v>68</v>
      </c>
      <c r="E277" t="s">
        <v>1248</v>
      </c>
      <c r="F277">
        <v>1</v>
      </c>
      <c r="G277" s="89">
        <v>0</v>
      </c>
    </row>
    <row r="278" spans="1:7" x14ac:dyDescent="0.3">
      <c r="A278" t="s">
        <v>402</v>
      </c>
      <c r="B278" t="s">
        <v>403</v>
      </c>
      <c r="C278" t="s">
        <v>404</v>
      </c>
      <c r="D278" t="s">
        <v>405</v>
      </c>
      <c r="E278" t="s">
        <v>1245</v>
      </c>
      <c r="F278">
        <v>0</v>
      </c>
      <c r="G278" s="89">
        <v>5281000000</v>
      </c>
    </row>
    <row r="279" spans="1:7" x14ac:dyDescent="0.3">
      <c r="A279" t="s">
        <v>402</v>
      </c>
      <c r="B279" t="s">
        <v>403</v>
      </c>
      <c r="C279" t="s">
        <v>404</v>
      </c>
      <c r="D279" t="s">
        <v>405</v>
      </c>
      <c r="E279" t="s">
        <v>1246</v>
      </c>
      <c r="F279">
        <v>1</v>
      </c>
      <c r="G279" s="89">
        <v>0</v>
      </c>
    </row>
    <row r="280" spans="1:7" x14ac:dyDescent="0.3">
      <c r="A280" t="s">
        <v>402</v>
      </c>
      <c r="B280" t="s">
        <v>403</v>
      </c>
      <c r="C280" t="s">
        <v>404</v>
      </c>
      <c r="D280" t="s">
        <v>405</v>
      </c>
      <c r="E280" t="s">
        <v>1247</v>
      </c>
      <c r="F280">
        <v>0</v>
      </c>
      <c r="G280" s="89">
        <v>0</v>
      </c>
    </row>
    <row r="281" spans="1:7" x14ac:dyDescent="0.3">
      <c r="A281" t="s">
        <v>402</v>
      </c>
      <c r="B281" t="s">
        <v>403</v>
      </c>
      <c r="C281" t="s">
        <v>404</v>
      </c>
      <c r="D281" t="s">
        <v>405</v>
      </c>
      <c r="E281" t="s">
        <v>1248</v>
      </c>
      <c r="F281">
        <v>0</v>
      </c>
      <c r="G281" s="89">
        <v>0</v>
      </c>
    </row>
    <row r="282" spans="1:7" x14ac:dyDescent="0.3">
      <c r="A282" t="s">
        <v>82</v>
      </c>
      <c r="B282" t="s">
        <v>83</v>
      </c>
      <c r="C282" t="s">
        <v>84</v>
      </c>
      <c r="D282" t="s">
        <v>85</v>
      </c>
      <c r="E282" t="s">
        <v>1245</v>
      </c>
      <c r="F282">
        <v>17500</v>
      </c>
      <c r="G282" s="89">
        <v>4500000000</v>
      </c>
    </row>
    <row r="283" spans="1:7" x14ac:dyDescent="0.3">
      <c r="A283" t="s">
        <v>82</v>
      </c>
      <c r="B283" t="s">
        <v>83</v>
      </c>
      <c r="C283" t="s">
        <v>84</v>
      </c>
      <c r="D283" t="s">
        <v>85</v>
      </c>
      <c r="E283" t="s">
        <v>1246</v>
      </c>
      <c r="F283">
        <v>17500</v>
      </c>
      <c r="G283" s="89">
        <v>4500000000</v>
      </c>
    </row>
    <row r="284" spans="1:7" x14ac:dyDescent="0.3">
      <c r="A284" t="s">
        <v>82</v>
      </c>
      <c r="B284" t="s">
        <v>83</v>
      </c>
      <c r="C284" t="s">
        <v>84</v>
      </c>
      <c r="D284" t="s">
        <v>85</v>
      </c>
      <c r="E284" t="s">
        <v>1247</v>
      </c>
      <c r="F284">
        <v>17500</v>
      </c>
      <c r="G284" s="89">
        <v>4500000000</v>
      </c>
    </row>
    <row r="285" spans="1:7" x14ac:dyDescent="0.3">
      <c r="A285" t="s">
        <v>82</v>
      </c>
      <c r="B285" t="s">
        <v>83</v>
      </c>
      <c r="C285" t="s">
        <v>84</v>
      </c>
      <c r="D285" t="s">
        <v>85</v>
      </c>
      <c r="E285" t="s">
        <v>1248</v>
      </c>
      <c r="F285">
        <v>17500</v>
      </c>
      <c r="G285" s="89">
        <v>4500000000</v>
      </c>
    </row>
    <row r="286" spans="1:7" x14ac:dyDescent="0.3">
      <c r="A286" t="s">
        <v>406</v>
      </c>
      <c r="B286" t="s">
        <v>407</v>
      </c>
      <c r="C286" t="s">
        <v>408</v>
      </c>
      <c r="D286" t="s">
        <v>409</v>
      </c>
      <c r="E286" t="s">
        <v>1245</v>
      </c>
      <c r="F286">
        <v>425</v>
      </c>
      <c r="G286" s="89">
        <v>120000000</v>
      </c>
    </row>
    <row r="287" spans="1:7" x14ac:dyDescent="0.3">
      <c r="A287" t="s">
        <v>406</v>
      </c>
      <c r="B287" t="s">
        <v>407</v>
      </c>
      <c r="C287" t="s">
        <v>408</v>
      </c>
      <c r="D287" t="s">
        <v>409</v>
      </c>
      <c r="E287" t="s">
        <v>1246</v>
      </c>
      <c r="F287">
        <v>425</v>
      </c>
      <c r="G287" s="89">
        <v>120000000</v>
      </c>
    </row>
    <row r="288" spans="1:7" x14ac:dyDescent="0.3">
      <c r="A288" t="s">
        <v>406</v>
      </c>
      <c r="B288" t="s">
        <v>407</v>
      </c>
      <c r="C288" t="s">
        <v>408</v>
      </c>
      <c r="D288" t="s">
        <v>409</v>
      </c>
      <c r="E288" t="s">
        <v>1247</v>
      </c>
      <c r="F288">
        <v>425</v>
      </c>
      <c r="G288" s="89">
        <v>120000000</v>
      </c>
    </row>
    <row r="289" spans="1:7" x14ac:dyDescent="0.3">
      <c r="A289" t="s">
        <v>406</v>
      </c>
      <c r="B289" t="s">
        <v>407</v>
      </c>
      <c r="C289" t="s">
        <v>408</v>
      </c>
      <c r="D289" t="s">
        <v>409</v>
      </c>
      <c r="E289" t="s">
        <v>1248</v>
      </c>
      <c r="F289">
        <v>425</v>
      </c>
      <c r="G289" s="89">
        <v>120000000</v>
      </c>
    </row>
    <row r="290" spans="1:7" x14ac:dyDescent="0.3">
      <c r="A290" t="s">
        <v>410</v>
      </c>
      <c r="B290" t="s">
        <v>411</v>
      </c>
      <c r="C290" t="s">
        <v>412</v>
      </c>
      <c r="D290" t="s">
        <v>413</v>
      </c>
      <c r="E290" t="s">
        <v>1245</v>
      </c>
      <c r="F290">
        <v>1</v>
      </c>
      <c r="G290" s="89">
        <v>850000000</v>
      </c>
    </row>
    <row r="291" spans="1:7" x14ac:dyDescent="0.3">
      <c r="A291" t="s">
        <v>410</v>
      </c>
      <c r="B291" t="s">
        <v>411</v>
      </c>
      <c r="C291" t="s">
        <v>412</v>
      </c>
      <c r="D291" t="s">
        <v>413</v>
      </c>
      <c r="E291" t="s">
        <v>1246</v>
      </c>
      <c r="F291">
        <v>3</v>
      </c>
      <c r="G291" s="89">
        <v>850000000</v>
      </c>
    </row>
    <row r="292" spans="1:7" x14ac:dyDescent="0.3">
      <c r="A292" t="s">
        <v>410</v>
      </c>
      <c r="B292" t="s">
        <v>411</v>
      </c>
      <c r="C292" t="s">
        <v>412</v>
      </c>
      <c r="D292" t="s">
        <v>413</v>
      </c>
      <c r="E292" t="s">
        <v>1247</v>
      </c>
      <c r="F292">
        <v>3</v>
      </c>
      <c r="G292" s="89">
        <v>850000000</v>
      </c>
    </row>
    <row r="293" spans="1:7" x14ac:dyDescent="0.3">
      <c r="A293" t="s">
        <v>410</v>
      </c>
      <c r="B293" t="s">
        <v>411</v>
      </c>
      <c r="C293" t="s">
        <v>412</v>
      </c>
      <c r="D293" t="s">
        <v>413</v>
      </c>
      <c r="E293" t="s">
        <v>1248</v>
      </c>
      <c r="F293">
        <v>3</v>
      </c>
      <c r="G293" s="89">
        <v>850000000</v>
      </c>
    </row>
    <row r="294" spans="1:7" x14ac:dyDescent="0.3">
      <c r="A294" t="s">
        <v>414</v>
      </c>
      <c r="B294" t="s">
        <v>415</v>
      </c>
      <c r="C294" t="s">
        <v>416</v>
      </c>
      <c r="D294" t="s">
        <v>417</v>
      </c>
      <c r="E294" t="s">
        <v>1245</v>
      </c>
      <c r="F294">
        <v>1</v>
      </c>
      <c r="G294" s="89">
        <v>100000000</v>
      </c>
    </row>
    <row r="295" spans="1:7" x14ac:dyDescent="0.3">
      <c r="A295" t="s">
        <v>414</v>
      </c>
      <c r="B295" t="s">
        <v>415</v>
      </c>
      <c r="C295" t="s">
        <v>416</v>
      </c>
      <c r="D295" t="s">
        <v>417</v>
      </c>
      <c r="E295" t="s">
        <v>1246</v>
      </c>
      <c r="F295">
        <v>0</v>
      </c>
      <c r="G295" s="89">
        <v>100000000</v>
      </c>
    </row>
    <row r="296" spans="1:7" x14ac:dyDescent="0.3">
      <c r="A296" t="s">
        <v>414</v>
      </c>
      <c r="B296" t="s">
        <v>415</v>
      </c>
      <c r="C296" t="s">
        <v>416</v>
      </c>
      <c r="D296" t="s">
        <v>417</v>
      </c>
      <c r="E296" t="s">
        <v>1247</v>
      </c>
      <c r="F296">
        <v>2</v>
      </c>
      <c r="G296" s="89">
        <v>100000000</v>
      </c>
    </row>
    <row r="297" spans="1:7" x14ac:dyDescent="0.3">
      <c r="A297" t="s">
        <v>414</v>
      </c>
      <c r="B297" t="s">
        <v>415</v>
      </c>
      <c r="C297" t="s">
        <v>416</v>
      </c>
      <c r="D297" t="s">
        <v>417</v>
      </c>
      <c r="E297" t="s">
        <v>1248</v>
      </c>
      <c r="F297">
        <v>1</v>
      </c>
      <c r="G297" s="89">
        <v>100000000</v>
      </c>
    </row>
    <row r="298" spans="1:7" x14ac:dyDescent="0.3">
      <c r="A298" t="s">
        <v>418</v>
      </c>
      <c r="B298" t="s">
        <v>419</v>
      </c>
      <c r="C298" t="s">
        <v>420</v>
      </c>
      <c r="D298" t="s">
        <v>421</v>
      </c>
      <c r="E298" t="s">
        <v>1245</v>
      </c>
      <c r="F298">
        <v>1</v>
      </c>
      <c r="G298" s="89">
        <v>100000000</v>
      </c>
    </row>
    <row r="299" spans="1:7" x14ac:dyDescent="0.3">
      <c r="A299" t="s">
        <v>418</v>
      </c>
      <c r="B299" t="s">
        <v>419</v>
      </c>
      <c r="C299" t="s">
        <v>420</v>
      </c>
      <c r="D299" t="s">
        <v>421</v>
      </c>
      <c r="E299" t="s">
        <v>1246</v>
      </c>
      <c r="F299">
        <v>1</v>
      </c>
      <c r="G299" s="89">
        <v>100000000</v>
      </c>
    </row>
    <row r="300" spans="1:7" x14ac:dyDescent="0.3">
      <c r="A300" t="s">
        <v>418</v>
      </c>
      <c r="B300" t="s">
        <v>419</v>
      </c>
      <c r="C300" t="s">
        <v>420</v>
      </c>
      <c r="D300" t="s">
        <v>421</v>
      </c>
      <c r="E300" t="s">
        <v>1247</v>
      </c>
      <c r="F300">
        <v>1</v>
      </c>
      <c r="G300" s="89">
        <v>100000000</v>
      </c>
    </row>
    <row r="301" spans="1:7" x14ac:dyDescent="0.3">
      <c r="A301" t="s">
        <v>418</v>
      </c>
      <c r="B301" t="s">
        <v>419</v>
      </c>
      <c r="C301" t="s">
        <v>420</v>
      </c>
      <c r="D301" t="s">
        <v>421</v>
      </c>
      <c r="E301" t="s">
        <v>1248</v>
      </c>
      <c r="F301">
        <v>1</v>
      </c>
      <c r="G301" s="89">
        <v>100000000</v>
      </c>
    </row>
    <row r="302" spans="1:7" x14ac:dyDescent="0.3">
      <c r="A302" t="s">
        <v>422</v>
      </c>
      <c r="B302" t="s">
        <v>423</v>
      </c>
      <c r="C302" t="s">
        <v>424</v>
      </c>
      <c r="D302" t="s">
        <v>425</v>
      </c>
      <c r="E302" t="s">
        <v>1245</v>
      </c>
      <c r="F302">
        <v>100</v>
      </c>
      <c r="G302" s="89">
        <v>500000000</v>
      </c>
    </row>
    <row r="303" spans="1:7" x14ac:dyDescent="0.3">
      <c r="A303" t="s">
        <v>422</v>
      </c>
      <c r="B303" t="s">
        <v>423</v>
      </c>
      <c r="C303" t="s">
        <v>424</v>
      </c>
      <c r="D303" t="s">
        <v>425</v>
      </c>
      <c r="E303" t="s">
        <v>1246</v>
      </c>
      <c r="F303">
        <v>100</v>
      </c>
      <c r="G303" s="89">
        <v>500000000</v>
      </c>
    </row>
    <row r="304" spans="1:7" x14ac:dyDescent="0.3">
      <c r="A304" t="s">
        <v>422</v>
      </c>
      <c r="B304" t="s">
        <v>423</v>
      </c>
      <c r="C304" t="s">
        <v>424</v>
      </c>
      <c r="D304" t="s">
        <v>425</v>
      </c>
      <c r="E304" t="s">
        <v>1247</v>
      </c>
      <c r="F304">
        <v>100</v>
      </c>
      <c r="G304" s="89">
        <v>500000000</v>
      </c>
    </row>
    <row r="305" spans="1:7" x14ac:dyDescent="0.3">
      <c r="A305" t="s">
        <v>422</v>
      </c>
      <c r="B305" t="s">
        <v>423</v>
      </c>
      <c r="C305" t="s">
        <v>424</v>
      </c>
      <c r="D305" t="s">
        <v>425</v>
      </c>
      <c r="E305" t="s">
        <v>1248</v>
      </c>
      <c r="F305">
        <v>100</v>
      </c>
      <c r="G305" s="89">
        <v>500000000</v>
      </c>
    </row>
    <row r="306" spans="1:7" x14ac:dyDescent="0.3">
      <c r="A306" t="s">
        <v>426</v>
      </c>
      <c r="B306" t="s">
        <v>427</v>
      </c>
      <c r="C306" t="s">
        <v>428</v>
      </c>
      <c r="D306" t="s">
        <v>429</v>
      </c>
      <c r="E306" t="s">
        <v>1245</v>
      </c>
      <c r="F306">
        <v>10</v>
      </c>
      <c r="G306" s="89">
        <v>135000000</v>
      </c>
    </row>
    <row r="307" spans="1:7" x14ac:dyDescent="0.3">
      <c r="A307" t="s">
        <v>426</v>
      </c>
      <c r="B307" t="s">
        <v>427</v>
      </c>
      <c r="C307" t="s">
        <v>428</v>
      </c>
      <c r="D307" t="s">
        <v>429</v>
      </c>
      <c r="E307" t="s">
        <v>1246</v>
      </c>
      <c r="F307">
        <v>10</v>
      </c>
      <c r="G307" s="89">
        <v>150000000</v>
      </c>
    </row>
    <row r="308" spans="1:7" x14ac:dyDescent="0.3">
      <c r="A308" t="s">
        <v>426</v>
      </c>
      <c r="B308" t="s">
        <v>427</v>
      </c>
      <c r="C308" t="s">
        <v>428</v>
      </c>
      <c r="D308" t="s">
        <v>429</v>
      </c>
      <c r="E308" t="s">
        <v>1247</v>
      </c>
      <c r="F308">
        <v>10</v>
      </c>
      <c r="G308" s="89">
        <v>0</v>
      </c>
    </row>
    <row r="309" spans="1:7" x14ac:dyDescent="0.3">
      <c r="A309" t="s">
        <v>426</v>
      </c>
      <c r="B309" t="s">
        <v>427</v>
      </c>
      <c r="C309" t="s">
        <v>428</v>
      </c>
      <c r="D309" t="s">
        <v>429</v>
      </c>
      <c r="E309" t="s">
        <v>1248</v>
      </c>
      <c r="F309">
        <v>10</v>
      </c>
      <c r="G309" s="89">
        <v>160000000</v>
      </c>
    </row>
    <row r="310" spans="1:7" x14ac:dyDescent="0.3">
      <c r="A310" t="s">
        <v>430</v>
      </c>
      <c r="B310" t="s">
        <v>431</v>
      </c>
      <c r="C310" t="s">
        <v>432</v>
      </c>
      <c r="D310" t="s">
        <v>433</v>
      </c>
      <c r="E310" t="s">
        <v>1245</v>
      </c>
      <c r="F310">
        <v>350</v>
      </c>
      <c r="G310" s="89">
        <v>300000000</v>
      </c>
    </row>
    <row r="311" spans="1:7" x14ac:dyDescent="0.3">
      <c r="A311" t="s">
        <v>430</v>
      </c>
      <c r="B311" t="s">
        <v>431</v>
      </c>
      <c r="C311" t="s">
        <v>432</v>
      </c>
      <c r="D311" t="s">
        <v>433</v>
      </c>
      <c r="E311" t="s">
        <v>1246</v>
      </c>
      <c r="F311">
        <v>350</v>
      </c>
      <c r="G311" s="89">
        <v>300000000</v>
      </c>
    </row>
    <row r="312" spans="1:7" x14ac:dyDescent="0.3">
      <c r="A312" t="s">
        <v>430</v>
      </c>
      <c r="B312" t="s">
        <v>431</v>
      </c>
      <c r="C312" t="s">
        <v>432</v>
      </c>
      <c r="D312" t="s">
        <v>433</v>
      </c>
      <c r="E312" t="s">
        <v>1247</v>
      </c>
      <c r="F312">
        <v>350</v>
      </c>
      <c r="G312" s="89">
        <v>310000000</v>
      </c>
    </row>
    <row r="313" spans="1:7" x14ac:dyDescent="0.3">
      <c r="A313" t="s">
        <v>430</v>
      </c>
      <c r="B313" t="s">
        <v>431</v>
      </c>
      <c r="C313" t="s">
        <v>432</v>
      </c>
      <c r="D313" t="s">
        <v>433</v>
      </c>
      <c r="E313" t="s">
        <v>1248</v>
      </c>
      <c r="F313">
        <v>350</v>
      </c>
      <c r="G313" s="89">
        <v>0</v>
      </c>
    </row>
    <row r="314" spans="1:7" x14ac:dyDescent="0.3">
      <c r="A314" t="s">
        <v>434</v>
      </c>
      <c r="B314" t="s">
        <v>435</v>
      </c>
      <c r="C314" t="s">
        <v>436</v>
      </c>
      <c r="D314" t="s">
        <v>437</v>
      </c>
      <c r="E314" t="s">
        <v>1245</v>
      </c>
      <c r="F314">
        <v>200</v>
      </c>
      <c r="G314" s="89">
        <v>500000000</v>
      </c>
    </row>
    <row r="315" spans="1:7" x14ac:dyDescent="0.3">
      <c r="A315" t="s">
        <v>434</v>
      </c>
      <c r="B315" t="s">
        <v>435</v>
      </c>
      <c r="C315" t="s">
        <v>436</v>
      </c>
      <c r="D315" t="s">
        <v>437</v>
      </c>
      <c r="E315" t="s">
        <v>1246</v>
      </c>
      <c r="F315">
        <v>0</v>
      </c>
      <c r="G315" s="89">
        <v>7500000000</v>
      </c>
    </row>
    <row r="316" spans="1:7" x14ac:dyDescent="0.3">
      <c r="A316" t="s">
        <v>434</v>
      </c>
      <c r="B316" t="s">
        <v>435</v>
      </c>
      <c r="C316" t="s">
        <v>436</v>
      </c>
      <c r="D316" t="s">
        <v>437</v>
      </c>
      <c r="E316" t="s">
        <v>1247</v>
      </c>
      <c r="F316">
        <v>0</v>
      </c>
      <c r="G316" s="89">
        <v>300000000</v>
      </c>
    </row>
    <row r="317" spans="1:7" x14ac:dyDescent="0.3">
      <c r="A317" t="s">
        <v>434</v>
      </c>
      <c r="B317" t="s">
        <v>435</v>
      </c>
      <c r="C317" t="s">
        <v>436</v>
      </c>
      <c r="D317" t="s">
        <v>437</v>
      </c>
      <c r="E317" t="s">
        <v>1248</v>
      </c>
      <c r="F317">
        <v>0</v>
      </c>
      <c r="G317" s="89">
        <v>1200000000</v>
      </c>
    </row>
    <row r="318" spans="1:7" x14ac:dyDescent="0.3">
      <c r="A318" t="s">
        <v>438</v>
      </c>
      <c r="B318" t="s">
        <v>439</v>
      </c>
      <c r="C318" t="s">
        <v>440</v>
      </c>
      <c r="D318" t="s">
        <v>441</v>
      </c>
      <c r="E318" t="s">
        <v>1245</v>
      </c>
      <c r="F318">
        <v>7</v>
      </c>
      <c r="G318" s="89">
        <v>3863689250</v>
      </c>
    </row>
    <row r="319" spans="1:7" x14ac:dyDescent="0.3">
      <c r="A319" t="s">
        <v>438</v>
      </c>
      <c r="B319" t="s">
        <v>439</v>
      </c>
      <c r="C319" t="s">
        <v>440</v>
      </c>
      <c r="D319" t="s">
        <v>441</v>
      </c>
      <c r="E319" t="s">
        <v>1246</v>
      </c>
      <c r="F319">
        <v>7</v>
      </c>
      <c r="G319" s="89">
        <v>3863689250</v>
      </c>
    </row>
    <row r="320" spans="1:7" x14ac:dyDescent="0.3">
      <c r="A320" t="s">
        <v>438</v>
      </c>
      <c r="B320" t="s">
        <v>439</v>
      </c>
      <c r="C320" t="s">
        <v>440</v>
      </c>
      <c r="D320" t="s">
        <v>441</v>
      </c>
      <c r="E320" t="s">
        <v>1247</v>
      </c>
      <c r="F320">
        <v>7</v>
      </c>
      <c r="G320" s="89">
        <v>3863689250</v>
      </c>
    </row>
    <row r="321" spans="1:7" x14ac:dyDescent="0.3">
      <c r="A321" t="s">
        <v>438</v>
      </c>
      <c r="B321" t="s">
        <v>439</v>
      </c>
      <c r="C321" t="s">
        <v>440</v>
      </c>
      <c r="D321" t="s">
        <v>441</v>
      </c>
      <c r="E321" t="s">
        <v>1248</v>
      </c>
      <c r="F321">
        <v>7</v>
      </c>
      <c r="G321" s="89">
        <v>3863689250</v>
      </c>
    </row>
    <row r="322" spans="1:7" x14ac:dyDescent="0.3">
      <c r="A322" t="s">
        <v>442</v>
      </c>
      <c r="B322" t="s">
        <v>260</v>
      </c>
      <c r="C322" t="s">
        <v>443</v>
      </c>
      <c r="D322" t="s">
        <v>262</v>
      </c>
      <c r="E322" t="s">
        <v>1245</v>
      </c>
      <c r="F322">
        <v>0</v>
      </c>
      <c r="G322" s="89">
        <v>30000000</v>
      </c>
    </row>
    <row r="323" spans="1:7" x14ac:dyDescent="0.3">
      <c r="A323" t="s">
        <v>442</v>
      </c>
      <c r="B323" t="s">
        <v>260</v>
      </c>
      <c r="C323" t="s">
        <v>443</v>
      </c>
      <c r="D323" t="s">
        <v>262</v>
      </c>
      <c r="E323" t="s">
        <v>1246</v>
      </c>
      <c r="F323">
        <v>1</v>
      </c>
      <c r="G323" s="89">
        <v>30000000</v>
      </c>
    </row>
    <row r="324" spans="1:7" x14ac:dyDescent="0.3">
      <c r="A324" t="s">
        <v>442</v>
      </c>
      <c r="B324" t="s">
        <v>260</v>
      </c>
      <c r="C324" t="s">
        <v>443</v>
      </c>
      <c r="D324" t="s">
        <v>262</v>
      </c>
      <c r="E324" t="s">
        <v>1247</v>
      </c>
      <c r="F324">
        <v>0</v>
      </c>
      <c r="G324" s="89">
        <v>30000000</v>
      </c>
    </row>
    <row r="325" spans="1:7" x14ac:dyDescent="0.3">
      <c r="A325" t="s">
        <v>442</v>
      </c>
      <c r="B325" t="s">
        <v>260</v>
      </c>
      <c r="C325" t="s">
        <v>443</v>
      </c>
      <c r="D325" t="s">
        <v>262</v>
      </c>
      <c r="E325" t="s">
        <v>1248</v>
      </c>
      <c r="F325">
        <v>0</v>
      </c>
      <c r="G325" s="89">
        <v>30000000</v>
      </c>
    </row>
    <row r="326" spans="1:7" x14ac:dyDescent="0.3">
      <c r="A326" t="s">
        <v>444</v>
      </c>
      <c r="B326" t="s">
        <v>205</v>
      </c>
      <c r="C326" t="s">
        <v>445</v>
      </c>
      <c r="D326" t="s">
        <v>446</v>
      </c>
      <c r="E326" t="s">
        <v>1245</v>
      </c>
      <c r="F326">
        <v>4</v>
      </c>
      <c r="G326" s="89">
        <v>100000000</v>
      </c>
    </row>
    <row r="327" spans="1:7" x14ac:dyDescent="0.3">
      <c r="A327" t="s">
        <v>444</v>
      </c>
      <c r="B327" t="s">
        <v>205</v>
      </c>
      <c r="C327" t="s">
        <v>445</v>
      </c>
      <c r="D327" t="s">
        <v>446</v>
      </c>
      <c r="E327" t="s">
        <v>1246</v>
      </c>
      <c r="F327">
        <v>4</v>
      </c>
      <c r="G327" s="89">
        <v>120000000</v>
      </c>
    </row>
    <row r="328" spans="1:7" x14ac:dyDescent="0.3">
      <c r="A328" t="s">
        <v>444</v>
      </c>
      <c r="B328" t="s">
        <v>205</v>
      </c>
      <c r="C328" t="s">
        <v>445</v>
      </c>
      <c r="D328" t="s">
        <v>446</v>
      </c>
      <c r="E328" t="s">
        <v>1247</v>
      </c>
      <c r="F328">
        <v>4</v>
      </c>
      <c r="G328" s="89">
        <v>140000000</v>
      </c>
    </row>
    <row r="329" spans="1:7" x14ac:dyDescent="0.3">
      <c r="A329" t="s">
        <v>444</v>
      </c>
      <c r="B329" t="s">
        <v>205</v>
      </c>
      <c r="C329" t="s">
        <v>445</v>
      </c>
      <c r="D329" t="s">
        <v>446</v>
      </c>
      <c r="E329" t="s">
        <v>1248</v>
      </c>
      <c r="F329">
        <v>4</v>
      </c>
      <c r="G329" s="89">
        <v>150000000</v>
      </c>
    </row>
    <row r="330" spans="1:7" x14ac:dyDescent="0.3">
      <c r="A330" t="s">
        <v>447</v>
      </c>
      <c r="B330" t="s">
        <v>448</v>
      </c>
      <c r="C330" t="s">
        <v>449</v>
      </c>
      <c r="D330" t="s">
        <v>448</v>
      </c>
      <c r="E330" t="s">
        <v>1245</v>
      </c>
      <c r="F330">
        <v>0</v>
      </c>
      <c r="G330" s="89">
        <v>600000000</v>
      </c>
    </row>
    <row r="331" spans="1:7" x14ac:dyDescent="0.3">
      <c r="A331" t="s">
        <v>447</v>
      </c>
      <c r="B331" t="s">
        <v>448</v>
      </c>
      <c r="C331" t="s">
        <v>449</v>
      </c>
      <c r="D331" t="s">
        <v>448</v>
      </c>
      <c r="E331" t="s">
        <v>1246</v>
      </c>
      <c r="F331">
        <v>0</v>
      </c>
      <c r="G331" s="89">
        <v>600000000</v>
      </c>
    </row>
    <row r="332" spans="1:7" x14ac:dyDescent="0.3">
      <c r="A332" t="s">
        <v>447</v>
      </c>
      <c r="B332" t="s">
        <v>448</v>
      </c>
      <c r="C332" t="s">
        <v>449</v>
      </c>
      <c r="D332" t="s">
        <v>448</v>
      </c>
      <c r="E332" t="s">
        <v>1247</v>
      </c>
      <c r="F332">
        <v>1</v>
      </c>
      <c r="G332" s="89">
        <v>0</v>
      </c>
    </row>
    <row r="333" spans="1:7" x14ac:dyDescent="0.3">
      <c r="A333" t="s">
        <v>447</v>
      </c>
      <c r="B333" t="s">
        <v>448</v>
      </c>
      <c r="C333" t="s">
        <v>449</v>
      </c>
      <c r="D333" t="s">
        <v>448</v>
      </c>
      <c r="E333" t="s">
        <v>1248</v>
      </c>
      <c r="F333">
        <v>1</v>
      </c>
      <c r="G333" s="89">
        <v>80000000</v>
      </c>
    </row>
    <row r="334" spans="1:7" x14ac:dyDescent="0.3">
      <c r="A334" t="s">
        <v>450</v>
      </c>
      <c r="B334" t="s">
        <v>451</v>
      </c>
      <c r="C334" t="s">
        <v>452</v>
      </c>
      <c r="D334" t="s">
        <v>223</v>
      </c>
      <c r="E334" t="s">
        <v>1245</v>
      </c>
      <c r="F334">
        <v>0</v>
      </c>
      <c r="G334" s="89">
        <v>50000000</v>
      </c>
    </row>
    <row r="335" spans="1:7" x14ac:dyDescent="0.3">
      <c r="A335" t="s">
        <v>450</v>
      </c>
      <c r="B335" t="s">
        <v>451</v>
      </c>
      <c r="C335" t="s">
        <v>452</v>
      </c>
      <c r="D335" t="s">
        <v>223</v>
      </c>
      <c r="E335" t="s">
        <v>1246</v>
      </c>
      <c r="F335">
        <v>0</v>
      </c>
      <c r="G335" s="89">
        <v>175000000</v>
      </c>
    </row>
    <row r="336" spans="1:7" x14ac:dyDescent="0.3">
      <c r="A336" t="s">
        <v>450</v>
      </c>
      <c r="B336" t="s">
        <v>451</v>
      </c>
      <c r="C336" t="s">
        <v>452</v>
      </c>
      <c r="D336" t="s">
        <v>223</v>
      </c>
      <c r="E336" t="s">
        <v>1247</v>
      </c>
      <c r="F336">
        <v>150</v>
      </c>
      <c r="G336" s="89">
        <v>200000000</v>
      </c>
    </row>
    <row r="337" spans="1:7" x14ac:dyDescent="0.3">
      <c r="A337" t="s">
        <v>450</v>
      </c>
      <c r="B337" t="s">
        <v>451</v>
      </c>
      <c r="C337" t="s">
        <v>452</v>
      </c>
      <c r="D337" t="s">
        <v>223</v>
      </c>
      <c r="E337" t="s">
        <v>1248</v>
      </c>
      <c r="F337">
        <v>150</v>
      </c>
      <c r="G337" s="89">
        <v>225000000</v>
      </c>
    </row>
    <row r="338" spans="1:7" x14ac:dyDescent="0.3">
      <c r="A338" t="s">
        <v>93</v>
      </c>
      <c r="B338" t="s">
        <v>94</v>
      </c>
      <c r="C338" t="s">
        <v>95</v>
      </c>
      <c r="D338" t="s">
        <v>96</v>
      </c>
      <c r="E338" t="s">
        <v>1245</v>
      </c>
      <c r="F338">
        <v>42</v>
      </c>
      <c r="G338" s="89">
        <v>840000000</v>
      </c>
    </row>
    <row r="339" spans="1:7" x14ac:dyDescent="0.3">
      <c r="A339" t="s">
        <v>93</v>
      </c>
      <c r="B339" t="s">
        <v>94</v>
      </c>
      <c r="C339" t="s">
        <v>95</v>
      </c>
      <c r="D339" t="s">
        <v>96</v>
      </c>
      <c r="E339" t="s">
        <v>1246</v>
      </c>
      <c r="F339">
        <v>43</v>
      </c>
      <c r="G339" s="89">
        <v>990000000</v>
      </c>
    </row>
    <row r="340" spans="1:7" x14ac:dyDescent="0.3">
      <c r="A340" t="s">
        <v>93</v>
      </c>
      <c r="B340" t="s">
        <v>94</v>
      </c>
      <c r="C340" t="s">
        <v>95</v>
      </c>
      <c r="D340" t="s">
        <v>96</v>
      </c>
      <c r="E340" t="s">
        <v>1247</v>
      </c>
      <c r="F340">
        <v>43</v>
      </c>
      <c r="G340" s="89">
        <v>1060000000</v>
      </c>
    </row>
    <row r="341" spans="1:7" x14ac:dyDescent="0.3">
      <c r="A341" t="s">
        <v>93</v>
      </c>
      <c r="B341" t="s">
        <v>94</v>
      </c>
      <c r="C341" t="s">
        <v>95</v>
      </c>
      <c r="D341" t="s">
        <v>96</v>
      </c>
      <c r="E341" t="s">
        <v>1248</v>
      </c>
      <c r="F341">
        <v>44</v>
      </c>
      <c r="G341" s="89">
        <v>1210000000</v>
      </c>
    </row>
    <row r="342" spans="1:7" x14ac:dyDescent="0.3">
      <c r="A342" t="s">
        <v>101</v>
      </c>
      <c r="B342" t="s">
        <v>102</v>
      </c>
      <c r="C342" t="s">
        <v>103</v>
      </c>
      <c r="D342" t="s">
        <v>104</v>
      </c>
      <c r="E342" t="s">
        <v>1245</v>
      </c>
      <c r="F342">
        <v>0</v>
      </c>
      <c r="G342" s="89">
        <v>15000000</v>
      </c>
    </row>
    <row r="343" spans="1:7" x14ac:dyDescent="0.3">
      <c r="A343" t="s">
        <v>101</v>
      </c>
      <c r="B343" t="s">
        <v>102</v>
      </c>
      <c r="C343" t="s">
        <v>103</v>
      </c>
      <c r="D343" t="s">
        <v>104</v>
      </c>
      <c r="E343" t="s">
        <v>1246</v>
      </c>
      <c r="F343">
        <v>40</v>
      </c>
      <c r="G343" s="89">
        <v>15000000</v>
      </c>
    </row>
    <row r="344" spans="1:7" x14ac:dyDescent="0.3">
      <c r="A344" t="s">
        <v>101</v>
      </c>
      <c r="B344" t="s">
        <v>102</v>
      </c>
      <c r="C344" t="s">
        <v>103</v>
      </c>
      <c r="D344" t="s">
        <v>104</v>
      </c>
      <c r="E344" t="s">
        <v>1247</v>
      </c>
      <c r="F344">
        <v>40</v>
      </c>
      <c r="G344" s="89">
        <v>15000000</v>
      </c>
    </row>
    <row r="345" spans="1:7" x14ac:dyDescent="0.3">
      <c r="A345" t="s">
        <v>101</v>
      </c>
      <c r="B345" t="s">
        <v>102</v>
      </c>
      <c r="C345" t="s">
        <v>103</v>
      </c>
      <c r="D345" t="s">
        <v>104</v>
      </c>
      <c r="E345" t="s">
        <v>1248</v>
      </c>
      <c r="F345">
        <v>70</v>
      </c>
      <c r="G345" s="89">
        <v>15000000</v>
      </c>
    </row>
    <row r="346" spans="1:7" x14ac:dyDescent="0.3">
      <c r="A346" t="s">
        <v>453</v>
      </c>
      <c r="B346" t="s">
        <v>454</v>
      </c>
      <c r="C346" t="s">
        <v>455</v>
      </c>
      <c r="D346" t="s">
        <v>104</v>
      </c>
      <c r="E346" t="s">
        <v>1245</v>
      </c>
      <c r="F346">
        <v>70</v>
      </c>
      <c r="G346" s="89">
        <v>25000000</v>
      </c>
    </row>
    <row r="347" spans="1:7" x14ac:dyDescent="0.3">
      <c r="A347" t="s">
        <v>453</v>
      </c>
      <c r="B347" t="s">
        <v>454</v>
      </c>
      <c r="C347" t="s">
        <v>455</v>
      </c>
      <c r="D347" t="s">
        <v>104</v>
      </c>
      <c r="E347" t="s">
        <v>1246</v>
      </c>
      <c r="F347">
        <v>70</v>
      </c>
      <c r="G347" s="89">
        <v>35000000</v>
      </c>
    </row>
    <row r="348" spans="1:7" x14ac:dyDescent="0.3">
      <c r="A348" t="s">
        <v>453</v>
      </c>
      <c r="B348" t="s">
        <v>454</v>
      </c>
      <c r="C348" t="s">
        <v>455</v>
      </c>
      <c r="D348" t="s">
        <v>104</v>
      </c>
      <c r="E348" t="s">
        <v>1247</v>
      </c>
      <c r="F348">
        <v>70</v>
      </c>
      <c r="G348" s="89">
        <v>40000000</v>
      </c>
    </row>
    <row r="349" spans="1:7" x14ac:dyDescent="0.3">
      <c r="A349" t="s">
        <v>453</v>
      </c>
      <c r="B349" t="s">
        <v>454</v>
      </c>
      <c r="C349" t="s">
        <v>455</v>
      </c>
      <c r="D349" t="s">
        <v>104</v>
      </c>
      <c r="E349" t="s">
        <v>1248</v>
      </c>
      <c r="F349">
        <v>70</v>
      </c>
      <c r="G349" s="89">
        <v>45000000</v>
      </c>
    </row>
    <row r="350" spans="1:7" x14ac:dyDescent="0.3">
      <c r="A350" t="s">
        <v>456</v>
      </c>
      <c r="B350" t="s">
        <v>457</v>
      </c>
      <c r="C350" t="s">
        <v>458</v>
      </c>
      <c r="D350" t="s">
        <v>104</v>
      </c>
      <c r="E350" t="s">
        <v>1245</v>
      </c>
      <c r="F350">
        <v>100</v>
      </c>
      <c r="G350" s="89">
        <v>30000000</v>
      </c>
    </row>
    <row r="351" spans="1:7" x14ac:dyDescent="0.3">
      <c r="A351" t="s">
        <v>456</v>
      </c>
      <c r="B351" t="s">
        <v>457</v>
      </c>
      <c r="C351" t="s">
        <v>458</v>
      </c>
      <c r="D351" t="s">
        <v>104</v>
      </c>
      <c r="E351" t="s">
        <v>1246</v>
      </c>
      <c r="F351">
        <v>100</v>
      </c>
      <c r="G351" s="89">
        <v>30000000</v>
      </c>
    </row>
    <row r="352" spans="1:7" x14ac:dyDescent="0.3">
      <c r="A352" t="s">
        <v>456</v>
      </c>
      <c r="B352" t="s">
        <v>457</v>
      </c>
      <c r="C352" t="s">
        <v>458</v>
      </c>
      <c r="D352" t="s">
        <v>104</v>
      </c>
      <c r="E352" t="s">
        <v>1247</v>
      </c>
      <c r="F352">
        <v>100</v>
      </c>
      <c r="G352" s="89">
        <v>30000000</v>
      </c>
    </row>
    <row r="353" spans="1:7" x14ac:dyDescent="0.3">
      <c r="A353" t="s">
        <v>456</v>
      </c>
      <c r="B353" t="s">
        <v>457</v>
      </c>
      <c r="C353" t="s">
        <v>458</v>
      </c>
      <c r="D353" t="s">
        <v>104</v>
      </c>
      <c r="E353" t="s">
        <v>1248</v>
      </c>
      <c r="F353">
        <v>100</v>
      </c>
      <c r="G353" s="89">
        <v>30000000</v>
      </c>
    </row>
    <row r="354" spans="1:7" x14ac:dyDescent="0.3">
      <c r="A354" t="s">
        <v>459</v>
      </c>
      <c r="B354" t="s">
        <v>460</v>
      </c>
      <c r="C354" t="s">
        <v>461</v>
      </c>
      <c r="D354" t="s">
        <v>462</v>
      </c>
      <c r="E354" t="s">
        <v>1245</v>
      </c>
      <c r="F354">
        <v>0</v>
      </c>
      <c r="G354" s="89">
        <v>0</v>
      </c>
    </row>
    <row r="355" spans="1:7" x14ac:dyDescent="0.3">
      <c r="A355" t="s">
        <v>459</v>
      </c>
      <c r="B355" t="s">
        <v>460</v>
      </c>
      <c r="C355" t="s">
        <v>461</v>
      </c>
      <c r="D355" t="s">
        <v>462</v>
      </c>
      <c r="E355" t="s">
        <v>1246</v>
      </c>
      <c r="F355">
        <v>0</v>
      </c>
      <c r="G355" s="89">
        <v>300000000</v>
      </c>
    </row>
    <row r="356" spans="1:7" x14ac:dyDescent="0.3">
      <c r="A356" t="s">
        <v>459</v>
      </c>
      <c r="B356" t="s">
        <v>460</v>
      </c>
      <c r="C356" t="s">
        <v>461</v>
      </c>
      <c r="D356" t="s">
        <v>462</v>
      </c>
      <c r="E356" t="s">
        <v>1247</v>
      </c>
      <c r="F356">
        <v>1</v>
      </c>
      <c r="G356" s="89">
        <v>0</v>
      </c>
    </row>
    <row r="357" spans="1:7" x14ac:dyDescent="0.3">
      <c r="A357" t="s">
        <v>459</v>
      </c>
      <c r="B357" t="s">
        <v>460</v>
      </c>
      <c r="C357" t="s">
        <v>461</v>
      </c>
      <c r="D357" t="s">
        <v>462</v>
      </c>
      <c r="E357" t="s">
        <v>1248</v>
      </c>
      <c r="F357">
        <v>0</v>
      </c>
      <c r="G357" s="89">
        <v>0</v>
      </c>
    </row>
    <row r="358" spans="1:7" x14ac:dyDescent="0.3">
      <c r="A358" t="s">
        <v>463</v>
      </c>
      <c r="B358" t="s">
        <v>464</v>
      </c>
      <c r="C358" t="s">
        <v>465</v>
      </c>
      <c r="D358" t="s">
        <v>466</v>
      </c>
      <c r="E358" t="s">
        <v>1245</v>
      </c>
      <c r="F358">
        <v>15</v>
      </c>
      <c r="G358" s="89">
        <v>130000000</v>
      </c>
    </row>
    <row r="359" spans="1:7" x14ac:dyDescent="0.3">
      <c r="A359" t="s">
        <v>463</v>
      </c>
      <c r="B359" t="s">
        <v>464</v>
      </c>
      <c r="C359" t="s">
        <v>465</v>
      </c>
      <c r="D359" t="s">
        <v>466</v>
      </c>
      <c r="E359" t="s">
        <v>1246</v>
      </c>
      <c r="F359">
        <v>35</v>
      </c>
      <c r="G359" s="89">
        <v>180000000</v>
      </c>
    </row>
    <row r="360" spans="1:7" x14ac:dyDescent="0.3">
      <c r="A360" t="s">
        <v>463</v>
      </c>
      <c r="B360" t="s">
        <v>464</v>
      </c>
      <c r="C360" t="s">
        <v>465</v>
      </c>
      <c r="D360" t="s">
        <v>466</v>
      </c>
      <c r="E360" t="s">
        <v>1247</v>
      </c>
      <c r="F360">
        <v>40</v>
      </c>
      <c r="G360" s="89">
        <v>200000000</v>
      </c>
    </row>
    <row r="361" spans="1:7" x14ac:dyDescent="0.3">
      <c r="A361" t="s">
        <v>463</v>
      </c>
      <c r="B361" t="s">
        <v>464</v>
      </c>
      <c r="C361" t="s">
        <v>465</v>
      </c>
      <c r="D361" t="s">
        <v>466</v>
      </c>
      <c r="E361" t="s">
        <v>1248</v>
      </c>
      <c r="F361">
        <v>40</v>
      </c>
      <c r="G361" s="89">
        <v>230000000</v>
      </c>
    </row>
    <row r="362" spans="1:7" x14ac:dyDescent="0.3">
      <c r="A362" t="s">
        <v>467</v>
      </c>
      <c r="B362" t="s">
        <v>468</v>
      </c>
      <c r="C362" t="s">
        <v>469</v>
      </c>
      <c r="D362" t="s">
        <v>470</v>
      </c>
      <c r="E362" t="s">
        <v>1245</v>
      </c>
      <c r="F362">
        <v>43</v>
      </c>
      <c r="G362" s="89">
        <v>250000000</v>
      </c>
    </row>
    <row r="363" spans="1:7" x14ac:dyDescent="0.3">
      <c r="A363" t="s">
        <v>467</v>
      </c>
      <c r="B363" t="s">
        <v>468</v>
      </c>
      <c r="C363" t="s">
        <v>469</v>
      </c>
      <c r="D363" t="s">
        <v>470</v>
      </c>
      <c r="E363" t="s">
        <v>1246</v>
      </c>
      <c r="F363">
        <v>22</v>
      </c>
      <c r="G363" s="89">
        <v>500000000</v>
      </c>
    </row>
    <row r="364" spans="1:7" x14ac:dyDescent="0.3">
      <c r="A364" t="s">
        <v>467</v>
      </c>
      <c r="B364" t="s">
        <v>468</v>
      </c>
      <c r="C364" t="s">
        <v>469</v>
      </c>
      <c r="D364" t="s">
        <v>470</v>
      </c>
      <c r="E364" t="s">
        <v>1247</v>
      </c>
      <c r="F364">
        <v>23</v>
      </c>
      <c r="G364" s="89">
        <v>500000000</v>
      </c>
    </row>
    <row r="365" spans="1:7" x14ac:dyDescent="0.3">
      <c r="A365" t="s">
        <v>467</v>
      </c>
      <c r="B365" t="s">
        <v>468</v>
      </c>
      <c r="C365" t="s">
        <v>469</v>
      </c>
      <c r="D365" t="s">
        <v>470</v>
      </c>
      <c r="E365" t="s">
        <v>1248</v>
      </c>
      <c r="F365">
        <v>29</v>
      </c>
      <c r="G365" s="89">
        <v>500000000</v>
      </c>
    </row>
    <row r="366" spans="1:7" x14ac:dyDescent="0.3">
      <c r="A366" t="s">
        <v>471</v>
      </c>
      <c r="B366" t="s">
        <v>472</v>
      </c>
      <c r="C366" t="s">
        <v>473</v>
      </c>
      <c r="D366" t="s">
        <v>472</v>
      </c>
      <c r="E366" t="s">
        <v>1245</v>
      </c>
      <c r="F366">
        <v>0</v>
      </c>
      <c r="G366" s="89">
        <v>0</v>
      </c>
    </row>
    <row r="367" spans="1:7" x14ac:dyDescent="0.3">
      <c r="A367" t="s">
        <v>471</v>
      </c>
      <c r="B367" t="s">
        <v>472</v>
      </c>
      <c r="C367" t="s">
        <v>473</v>
      </c>
      <c r="D367" t="s">
        <v>472</v>
      </c>
      <c r="E367" t="s">
        <v>1246</v>
      </c>
      <c r="F367">
        <v>1</v>
      </c>
      <c r="G367" s="89">
        <v>300000000</v>
      </c>
    </row>
    <row r="368" spans="1:7" x14ac:dyDescent="0.3">
      <c r="A368" t="s">
        <v>471</v>
      </c>
      <c r="B368" t="s">
        <v>472</v>
      </c>
      <c r="C368" t="s">
        <v>473</v>
      </c>
      <c r="D368" t="s">
        <v>472</v>
      </c>
      <c r="E368" t="s">
        <v>1247</v>
      </c>
      <c r="F368">
        <v>0</v>
      </c>
      <c r="G368" s="89">
        <v>4000000000</v>
      </c>
    </row>
    <row r="369" spans="1:7" x14ac:dyDescent="0.3">
      <c r="A369" t="s">
        <v>471</v>
      </c>
      <c r="B369" t="s">
        <v>472</v>
      </c>
      <c r="C369" t="s">
        <v>473</v>
      </c>
      <c r="D369" t="s">
        <v>472</v>
      </c>
      <c r="E369" t="s">
        <v>1248</v>
      </c>
      <c r="F369">
        <v>1</v>
      </c>
      <c r="G369" s="89">
        <v>0</v>
      </c>
    </row>
    <row r="370" spans="1:7" x14ac:dyDescent="0.3">
      <c r="A370" t="s">
        <v>474</v>
      </c>
      <c r="B370" t="s">
        <v>475</v>
      </c>
      <c r="C370" t="s">
        <v>476</v>
      </c>
      <c r="D370" t="s">
        <v>104</v>
      </c>
      <c r="E370" t="s">
        <v>1245</v>
      </c>
      <c r="F370">
        <v>100</v>
      </c>
      <c r="G370" s="89">
        <v>20000000</v>
      </c>
    </row>
    <row r="371" spans="1:7" x14ac:dyDescent="0.3">
      <c r="A371" t="s">
        <v>474</v>
      </c>
      <c r="B371" t="s">
        <v>475</v>
      </c>
      <c r="C371" t="s">
        <v>476</v>
      </c>
      <c r="D371" t="s">
        <v>104</v>
      </c>
      <c r="E371" t="s">
        <v>1246</v>
      </c>
      <c r="F371">
        <v>100</v>
      </c>
      <c r="G371" s="89">
        <v>23000000</v>
      </c>
    </row>
    <row r="372" spans="1:7" x14ac:dyDescent="0.3">
      <c r="A372" t="s">
        <v>474</v>
      </c>
      <c r="B372" t="s">
        <v>475</v>
      </c>
      <c r="C372" t="s">
        <v>476</v>
      </c>
      <c r="D372" t="s">
        <v>104</v>
      </c>
      <c r="E372" t="s">
        <v>1247</v>
      </c>
      <c r="F372">
        <v>100</v>
      </c>
      <c r="G372" s="89">
        <v>25000000</v>
      </c>
    </row>
    <row r="373" spans="1:7" x14ac:dyDescent="0.3">
      <c r="A373" t="s">
        <v>474</v>
      </c>
      <c r="B373" t="s">
        <v>475</v>
      </c>
      <c r="C373" t="s">
        <v>476</v>
      </c>
      <c r="D373" t="s">
        <v>104</v>
      </c>
      <c r="E373" t="s">
        <v>1248</v>
      </c>
      <c r="F373">
        <v>100</v>
      </c>
      <c r="G373" s="89">
        <v>27000000</v>
      </c>
    </row>
    <row r="374" spans="1:7" x14ac:dyDescent="0.3">
      <c r="A374" t="s">
        <v>477</v>
      </c>
      <c r="B374" t="s">
        <v>478</v>
      </c>
      <c r="C374" t="s">
        <v>479</v>
      </c>
      <c r="D374" t="s">
        <v>480</v>
      </c>
      <c r="E374" t="s">
        <v>1245</v>
      </c>
      <c r="F374">
        <v>39</v>
      </c>
      <c r="G374" s="89">
        <v>60000000</v>
      </c>
    </row>
    <row r="375" spans="1:7" x14ac:dyDescent="0.3">
      <c r="A375" t="s">
        <v>477</v>
      </c>
      <c r="B375" t="s">
        <v>478</v>
      </c>
      <c r="C375" t="s">
        <v>479</v>
      </c>
      <c r="D375" t="s">
        <v>480</v>
      </c>
      <c r="E375" t="s">
        <v>1246</v>
      </c>
      <c r="F375">
        <v>21</v>
      </c>
      <c r="G375" s="89">
        <v>80000000</v>
      </c>
    </row>
    <row r="376" spans="1:7" x14ac:dyDescent="0.3">
      <c r="A376" t="s">
        <v>477</v>
      </c>
      <c r="B376" t="s">
        <v>478</v>
      </c>
      <c r="C376" t="s">
        <v>479</v>
      </c>
      <c r="D376" t="s">
        <v>480</v>
      </c>
      <c r="E376" t="s">
        <v>1247</v>
      </c>
      <c r="F376">
        <v>20</v>
      </c>
      <c r="G376" s="89">
        <v>80000000</v>
      </c>
    </row>
    <row r="377" spans="1:7" x14ac:dyDescent="0.3">
      <c r="A377" t="s">
        <v>477</v>
      </c>
      <c r="B377" t="s">
        <v>478</v>
      </c>
      <c r="C377" t="s">
        <v>479</v>
      </c>
      <c r="D377" t="s">
        <v>480</v>
      </c>
      <c r="E377" t="s">
        <v>1248</v>
      </c>
      <c r="F377">
        <v>20</v>
      </c>
      <c r="G377" s="89">
        <v>80000000</v>
      </c>
    </row>
    <row r="378" spans="1:7" x14ac:dyDescent="0.3">
      <c r="A378" t="s">
        <v>481</v>
      </c>
      <c r="B378" t="s">
        <v>482</v>
      </c>
      <c r="C378" t="s">
        <v>483</v>
      </c>
      <c r="D378" t="s">
        <v>482</v>
      </c>
      <c r="E378" t="s">
        <v>1245</v>
      </c>
      <c r="F378">
        <v>0</v>
      </c>
      <c r="G378" s="89">
        <v>0</v>
      </c>
    </row>
    <row r="379" spans="1:7" x14ac:dyDescent="0.3">
      <c r="A379" t="s">
        <v>481</v>
      </c>
      <c r="B379" t="s">
        <v>482</v>
      </c>
      <c r="C379" t="s">
        <v>483</v>
      </c>
      <c r="D379" t="s">
        <v>482</v>
      </c>
      <c r="E379" t="s">
        <v>1246</v>
      </c>
      <c r="F379">
        <v>0</v>
      </c>
      <c r="G379" s="89">
        <v>0</v>
      </c>
    </row>
    <row r="380" spans="1:7" x14ac:dyDescent="0.3">
      <c r="A380" t="s">
        <v>481</v>
      </c>
      <c r="B380" t="s">
        <v>482</v>
      </c>
      <c r="C380" t="s">
        <v>483</v>
      </c>
      <c r="D380" t="s">
        <v>482</v>
      </c>
      <c r="E380" t="s">
        <v>1247</v>
      </c>
      <c r="F380">
        <v>1</v>
      </c>
      <c r="G380" s="89">
        <v>100000000</v>
      </c>
    </row>
    <row r="381" spans="1:7" x14ac:dyDescent="0.3">
      <c r="A381" t="s">
        <v>481</v>
      </c>
      <c r="B381" t="s">
        <v>482</v>
      </c>
      <c r="C381" t="s">
        <v>483</v>
      </c>
      <c r="D381" t="s">
        <v>482</v>
      </c>
      <c r="E381" t="s">
        <v>1248</v>
      </c>
      <c r="F381">
        <v>0</v>
      </c>
      <c r="G381" s="89">
        <v>0</v>
      </c>
    </row>
    <row r="382" spans="1:7" x14ac:dyDescent="0.3">
      <c r="A382" t="s">
        <v>484</v>
      </c>
      <c r="B382" t="s">
        <v>485</v>
      </c>
      <c r="C382" t="s">
        <v>486</v>
      </c>
      <c r="D382" t="s">
        <v>487</v>
      </c>
      <c r="E382" t="s">
        <v>1245</v>
      </c>
      <c r="F382">
        <v>28</v>
      </c>
      <c r="G382" s="89">
        <v>760000000</v>
      </c>
    </row>
    <row r="383" spans="1:7" x14ac:dyDescent="0.3">
      <c r="A383" t="s">
        <v>484</v>
      </c>
      <c r="B383" t="s">
        <v>485</v>
      </c>
      <c r="C383" t="s">
        <v>486</v>
      </c>
      <c r="D383" t="s">
        <v>487</v>
      </c>
      <c r="E383" t="s">
        <v>1246</v>
      </c>
      <c r="F383">
        <v>0</v>
      </c>
      <c r="G383" s="89">
        <v>0</v>
      </c>
    </row>
    <row r="384" spans="1:7" x14ac:dyDescent="0.3">
      <c r="A384" t="s">
        <v>484</v>
      </c>
      <c r="B384" t="s">
        <v>485</v>
      </c>
      <c r="C384" t="s">
        <v>486</v>
      </c>
      <c r="D384" t="s">
        <v>487</v>
      </c>
      <c r="E384" t="s">
        <v>1247</v>
      </c>
      <c r="F384">
        <v>0</v>
      </c>
      <c r="G384" s="89">
        <v>0</v>
      </c>
    </row>
    <row r="385" spans="1:7" x14ac:dyDescent="0.3">
      <c r="A385" t="s">
        <v>484</v>
      </c>
      <c r="B385" t="s">
        <v>485</v>
      </c>
      <c r="C385" t="s">
        <v>486</v>
      </c>
      <c r="D385" t="s">
        <v>487</v>
      </c>
      <c r="E385" t="s">
        <v>1248</v>
      </c>
      <c r="F385">
        <v>22</v>
      </c>
      <c r="G385" s="89">
        <v>1500000000</v>
      </c>
    </row>
    <row r="386" spans="1:7" x14ac:dyDescent="0.3">
      <c r="A386" t="s">
        <v>129</v>
      </c>
      <c r="B386" t="s">
        <v>130</v>
      </c>
      <c r="C386" t="s">
        <v>131</v>
      </c>
      <c r="D386" t="s">
        <v>132</v>
      </c>
      <c r="E386" t="s">
        <v>1245</v>
      </c>
      <c r="F386">
        <v>140</v>
      </c>
      <c r="G386" s="89">
        <v>750000000</v>
      </c>
    </row>
    <row r="387" spans="1:7" x14ac:dyDescent="0.3">
      <c r="A387" t="s">
        <v>129</v>
      </c>
      <c r="B387" t="s">
        <v>130</v>
      </c>
      <c r="C387" t="s">
        <v>131</v>
      </c>
      <c r="D387" t="s">
        <v>132</v>
      </c>
      <c r="E387" t="s">
        <v>1246</v>
      </c>
      <c r="F387">
        <v>145</v>
      </c>
      <c r="G387" s="89">
        <v>910000000</v>
      </c>
    </row>
    <row r="388" spans="1:7" x14ac:dyDescent="0.3">
      <c r="A388" t="s">
        <v>129</v>
      </c>
      <c r="B388" t="s">
        <v>130</v>
      </c>
      <c r="C388" t="s">
        <v>131</v>
      </c>
      <c r="D388" t="s">
        <v>132</v>
      </c>
      <c r="E388" t="s">
        <v>1247</v>
      </c>
      <c r="F388">
        <v>150</v>
      </c>
      <c r="G388" s="89">
        <v>60000000</v>
      </c>
    </row>
    <row r="389" spans="1:7" x14ac:dyDescent="0.3">
      <c r="A389" t="s">
        <v>129</v>
      </c>
      <c r="B389" t="s">
        <v>130</v>
      </c>
      <c r="C389" t="s">
        <v>131</v>
      </c>
      <c r="D389" t="s">
        <v>132</v>
      </c>
      <c r="E389" t="s">
        <v>1248</v>
      </c>
      <c r="F389">
        <v>169</v>
      </c>
      <c r="G389" s="89">
        <v>120000000</v>
      </c>
    </row>
    <row r="390" spans="1:7" x14ac:dyDescent="0.3">
      <c r="A390" t="s">
        <v>488</v>
      </c>
      <c r="B390" t="s">
        <v>489</v>
      </c>
      <c r="C390" t="s">
        <v>490</v>
      </c>
      <c r="D390" t="s">
        <v>491</v>
      </c>
      <c r="E390" t="s">
        <v>1245</v>
      </c>
      <c r="F390">
        <v>0</v>
      </c>
      <c r="G390" s="89">
        <v>250000000</v>
      </c>
    </row>
    <row r="391" spans="1:7" x14ac:dyDescent="0.3">
      <c r="A391" t="s">
        <v>488</v>
      </c>
      <c r="B391" t="s">
        <v>489</v>
      </c>
      <c r="C391" t="s">
        <v>490</v>
      </c>
      <c r="D391" t="s">
        <v>491</v>
      </c>
      <c r="E391" t="s">
        <v>1246</v>
      </c>
      <c r="F391">
        <v>1</v>
      </c>
      <c r="G391" s="89">
        <v>285000000</v>
      </c>
    </row>
    <row r="392" spans="1:7" x14ac:dyDescent="0.3">
      <c r="A392" t="s">
        <v>488</v>
      </c>
      <c r="B392" t="s">
        <v>489</v>
      </c>
      <c r="C392" t="s">
        <v>490</v>
      </c>
      <c r="D392" t="s">
        <v>491</v>
      </c>
      <c r="E392" t="s">
        <v>1247</v>
      </c>
      <c r="F392">
        <v>4</v>
      </c>
      <c r="G392" s="89">
        <v>365000000</v>
      </c>
    </row>
    <row r="393" spans="1:7" x14ac:dyDescent="0.3">
      <c r="A393" t="s">
        <v>488</v>
      </c>
      <c r="B393" t="s">
        <v>489</v>
      </c>
      <c r="C393" t="s">
        <v>490</v>
      </c>
      <c r="D393" t="s">
        <v>491</v>
      </c>
      <c r="E393" t="s">
        <v>1248</v>
      </c>
      <c r="F393">
        <v>4</v>
      </c>
      <c r="G393" s="89">
        <v>365000000</v>
      </c>
    </row>
    <row r="394" spans="1:7" x14ac:dyDescent="0.3">
      <c r="A394" t="s">
        <v>492</v>
      </c>
      <c r="B394" t="s">
        <v>493</v>
      </c>
      <c r="C394" t="s">
        <v>494</v>
      </c>
      <c r="D394" t="s">
        <v>495</v>
      </c>
      <c r="E394" t="s">
        <v>1245</v>
      </c>
      <c r="F394">
        <v>20</v>
      </c>
      <c r="G394" s="89">
        <v>120000000</v>
      </c>
    </row>
    <row r="395" spans="1:7" x14ac:dyDescent="0.3">
      <c r="A395" t="s">
        <v>492</v>
      </c>
      <c r="B395" t="s">
        <v>493</v>
      </c>
      <c r="C395" t="s">
        <v>494</v>
      </c>
      <c r="D395" t="s">
        <v>495</v>
      </c>
      <c r="E395" t="s">
        <v>1246</v>
      </c>
      <c r="F395">
        <v>60</v>
      </c>
      <c r="G395" s="89">
        <v>150000000</v>
      </c>
    </row>
    <row r="396" spans="1:7" x14ac:dyDescent="0.3">
      <c r="A396" t="s">
        <v>492</v>
      </c>
      <c r="B396" t="s">
        <v>493</v>
      </c>
      <c r="C396" t="s">
        <v>494</v>
      </c>
      <c r="D396" t="s">
        <v>495</v>
      </c>
      <c r="E396" t="s">
        <v>1247</v>
      </c>
      <c r="F396">
        <v>60</v>
      </c>
      <c r="G396" s="89">
        <v>50000000</v>
      </c>
    </row>
    <row r="397" spans="1:7" x14ac:dyDescent="0.3">
      <c r="A397" t="s">
        <v>492</v>
      </c>
      <c r="B397" t="s">
        <v>493</v>
      </c>
      <c r="C397" t="s">
        <v>494</v>
      </c>
      <c r="D397" t="s">
        <v>495</v>
      </c>
      <c r="E397" t="s">
        <v>1248</v>
      </c>
      <c r="F397">
        <v>60</v>
      </c>
      <c r="G397" s="89">
        <v>50000000</v>
      </c>
    </row>
    <row r="398" spans="1:7" x14ac:dyDescent="0.3">
      <c r="A398" t="s">
        <v>496</v>
      </c>
      <c r="B398" t="s">
        <v>497</v>
      </c>
      <c r="C398" t="s">
        <v>498</v>
      </c>
      <c r="D398" t="s">
        <v>495</v>
      </c>
      <c r="E398" t="s">
        <v>1245</v>
      </c>
      <c r="F398">
        <v>0</v>
      </c>
      <c r="G398" s="89">
        <v>12000000</v>
      </c>
    </row>
    <row r="399" spans="1:7" x14ac:dyDescent="0.3">
      <c r="A399" t="s">
        <v>496</v>
      </c>
      <c r="B399" t="s">
        <v>497</v>
      </c>
      <c r="C399" t="s">
        <v>498</v>
      </c>
      <c r="D399" t="s">
        <v>495</v>
      </c>
      <c r="E399" t="s">
        <v>1246</v>
      </c>
      <c r="F399">
        <v>0</v>
      </c>
      <c r="G399" s="89">
        <v>30000000</v>
      </c>
    </row>
    <row r="400" spans="1:7" x14ac:dyDescent="0.3">
      <c r="A400" t="s">
        <v>496</v>
      </c>
      <c r="B400" t="s">
        <v>497</v>
      </c>
      <c r="C400" t="s">
        <v>498</v>
      </c>
      <c r="D400" t="s">
        <v>495</v>
      </c>
      <c r="E400" t="s">
        <v>1247</v>
      </c>
      <c r="F400">
        <v>2</v>
      </c>
      <c r="G400" s="89">
        <v>30000000</v>
      </c>
    </row>
    <row r="401" spans="1:7" x14ac:dyDescent="0.3">
      <c r="A401" t="s">
        <v>496</v>
      </c>
      <c r="B401" t="s">
        <v>497</v>
      </c>
      <c r="C401" t="s">
        <v>498</v>
      </c>
      <c r="D401" t="s">
        <v>495</v>
      </c>
      <c r="E401" t="s">
        <v>1248</v>
      </c>
      <c r="F401">
        <v>2</v>
      </c>
      <c r="G401" s="89">
        <v>30000000</v>
      </c>
    </row>
    <row r="402" spans="1:7" x14ac:dyDescent="0.3">
      <c r="A402" t="s">
        <v>499</v>
      </c>
      <c r="B402" t="s">
        <v>500</v>
      </c>
      <c r="C402" t="s">
        <v>501</v>
      </c>
      <c r="D402" t="s">
        <v>502</v>
      </c>
      <c r="E402" t="s">
        <v>1245</v>
      </c>
      <c r="F402">
        <v>0</v>
      </c>
      <c r="G402" s="89">
        <v>0</v>
      </c>
    </row>
    <row r="403" spans="1:7" x14ac:dyDescent="0.3">
      <c r="A403" t="s">
        <v>499</v>
      </c>
      <c r="B403" t="s">
        <v>500</v>
      </c>
      <c r="C403" t="s">
        <v>501</v>
      </c>
      <c r="D403" t="s">
        <v>502</v>
      </c>
      <c r="E403" t="s">
        <v>1246</v>
      </c>
      <c r="F403">
        <v>4</v>
      </c>
      <c r="G403" s="89">
        <v>5000000</v>
      </c>
    </row>
    <row r="404" spans="1:7" x14ac:dyDescent="0.3">
      <c r="A404" t="s">
        <v>499</v>
      </c>
      <c r="B404" t="s">
        <v>500</v>
      </c>
      <c r="C404" t="s">
        <v>501</v>
      </c>
      <c r="D404" t="s">
        <v>502</v>
      </c>
      <c r="E404" t="s">
        <v>1247</v>
      </c>
      <c r="F404">
        <v>4</v>
      </c>
      <c r="G404" s="89">
        <v>0</v>
      </c>
    </row>
    <row r="405" spans="1:7" x14ac:dyDescent="0.3">
      <c r="A405" t="s">
        <v>499</v>
      </c>
      <c r="B405" t="s">
        <v>500</v>
      </c>
      <c r="C405" t="s">
        <v>501</v>
      </c>
      <c r="D405" t="s">
        <v>502</v>
      </c>
      <c r="E405" t="s">
        <v>1248</v>
      </c>
      <c r="F405">
        <v>4</v>
      </c>
      <c r="G405" s="89">
        <v>5000000</v>
      </c>
    </row>
    <row r="406" spans="1:7" x14ac:dyDescent="0.3">
      <c r="A406" t="s">
        <v>503</v>
      </c>
      <c r="B406" t="s">
        <v>504</v>
      </c>
      <c r="C406" t="s">
        <v>505</v>
      </c>
      <c r="D406" t="s">
        <v>506</v>
      </c>
      <c r="E406" t="s">
        <v>1245</v>
      </c>
      <c r="F406">
        <v>0</v>
      </c>
      <c r="G406" s="89">
        <v>0</v>
      </c>
    </row>
    <row r="407" spans="1:7" x14ac:dyDescent="0.3">
      <c r="A407" t="s">
        <v>503</v>
      </c>
      <c r="B407" t="s">
        <v>504</v>
      </c>
      <c r="C407" t="s">
        <v>505</v>
      </c>
      <c r="D407" t="s">
        <v>506</v>
      </c>
      <c r="E407" t="s">
        <v>1246</v>
      </c>
      <c r="F407">
        <v>0</v>
      </c>
      <c r="G407" s="89">
        <v>60000000</v>
      </c>
    </row>
    <row r="408" spans="1:7" x14ac:dyDescent="0.3">
      <c r="A408" t="s">
        <v>503</v>
      </c>
      <c r="B408" t="s">
        <v>504</v>
      </c>
      <c r="C408" t="s">
        <v>505</v>
      </c>
      <c r="D408" t="s">
        <v>506</v>
      </c>
      <c r="E408" t="s">
        <v>1247</v>
      </c>
      <c r="F408">
        <v>2</v>
      </c>
      <c r="G408" s="89">
        <v>60000000</v>
      </c>
    </row>
    <row r="409" spans="1:7" x14ac:dyDescent="0.3">
      <c r="A409" t="s">
        <v>503</v>
      </c>
      <c r="B409" t="s">
        <v>504</v>
      </c>
      <c r="C409" t="s">
        <v>505</v>
      </c>
      <c r="D409" t="s">
        <v>506</v>
      </c>
      <c r="E409" t="s">
        <v>1248</v>
      </c>
      <c r="F409">
        <v>2</v>
      </c>
      <c r="G409" s="89">
        <v>0</v>
      </c>
    </row>
    <row r="410" spans="1:7" x14ac:dyDescent="0.3">
      <c r="A410" t="s">
        <v>507</v>
      </c>
      <c r="B410" t="s">
        <v>508</v>
      </c>
      <c r="C410" t="s">
        <v>509</v>
      </c>
      <c r="D410" t="s">
        <v>510</v>
      </c>
      <c r="E410" t="s">
        <v>1245</v>
      </c>
      <c r="F410">
        <v>0</v>
      </c>
      <c r="G410" s="89">
        <v>0</v>
      </c>
    </row>
    <row r="411" spans="1:7" x14ac:dyDescent="0.3">
      <c r="A411" t="s">
        <v>507</v>
      </c>
      <c r="B411" t="s">
        <v>508</v>
      </c>
      <c r="C411" t="s">
        <v>509</v>
      </c>
      <c r="D411" t="s">
        <v>510</v>
      </c>
      <c r="E411" t="s">
        <v>1246</v>
      </c>
      <c r="F411">
        <v>0</v>
      </c>
      <c r="G411" s="89">
        <v>50000000</v>
      </c>
    </row>
    <row r="412" spans="1:7" x14ac:dyDescent="0.3">
      <c r="A412" t="s">
        <v>507</v>
      </c>
      <c r="B412" t="s">
        <v>508</v>
      </c>
      <c r="C412" t="s">
        <v>509</v>
      </c>
      <c r="D412" t="s">
        <v>510</v>
      </c>
      <c r="E412" t="s">
        <v>1247</v>
      </c>
      <c r="F412">
        <v>2</v>
      </c>
      <c r="G412" s="89">
        <v>30000000</v>
      </c>
    </row>
    <row r="413" spans="1:7" x14ac:dyDescent="0.3">
      <c r="A413" t="s">
        <v>507</v>
      </c>
      <c r="B413" t="s">
        <v>508</v>
      </c>
      <c r="C413" t="s">
        <v>509</v>
      </c>
      <c r="D413" t="s">
        <v>510</v>
      </c>
      <c r="E413" t="s">
        <v>1248</v>
      </c>
      <c r="F413">
        <v>2</v>
      </c>
      <c r="G413" s="89">
        <v>30000000</v>
      </c>
    </row>
    <row r="414" spans="1:7" x14ac:dyDescent="0.3">
      <c r="A414" t="s">
        <v>511</v>
      </c>
      <c r="B414" t="s">
        <v>512</v>
      </c>
      <c r="C414" t="s">
        <v>513</v>
      </c>
      <c r="D414" t="s">
        <v>514</v>
      </c>
      <c r="E414" t="s">
        <v>1245</v>
      </c>
      <c r="F414">
        <v>0</v>
      </c>
      <c r="G414" s="89">
        <v>0</v>
      </c>
    </row>
    <row r="415" spans="1:7" x14ac:dyDescent="0.3">
      <c r="A415" t="s">
        <v>511</v>
      </c>
      <c r="B415" t="s">
        <v>512</v>
      </c>
      <c r="C415" t="s">
        <v>513</v>
      </c>
      <c r="D415" t="s">
        <v>514</v>
      </c>
      <c r="E415" t="s">
        <v>1246</v>
      </c>
      <c r="F415">
        <v>0</v>
      </c>
      <c r="G415" s="89">
        <v>70000000</v>
      </c>
    </row>
    <row r="416" spans="1:7" x14ac:dyDescent="0.3">
      <c r="A416" t="s">
        <v>511</v>
      </c>
      <c r="B416" t="s">
        <v>512</v>
      </c>
      <c r="C416" t="s">
        <v>513</v>
      </c>
      <c r="D416" t="s">
        <v>514</v>
      </c>
      <c r="E416" t="s">
        <v>1247</v>
      </c>
      <c r="F416">
        <v>2</v>
      </c>
      <c r="G416" s="89">
        <v>0</v>
      </c>
    </row>
    <row r="417" spans="1:7" x14ac:dyDescent="0.3">
      <c r="A417" t="s">
        <v>511</v>
      </c>
      <c r="B417" t="s">
        <v>512</v>
      </c>
      <c r="C417" t="s">
        <v>513</v>
      </c>
      <c r="D417" t="s">
        <v>514</v>
      </c>
      <c r="E417" t="s">
        <v>1248</v>
      </c>
      <c r="F417">
        <v>2</v>
      </c>
      <c r="G417" s="89">
        <v>0</v>
      </c>
    </row>
    <row r="418" spans="1:7" x14ac:dyDescent="0.3">
      <c r="A418" t="s">
        <v>515</v>
      </c>
      <c r="B418" t="s">
        <v>516</v>
      </c>
      <c r="C418" t="s">
        <v>517</v>
      </c>
      <c r="D418" t="s">
        <v>518</v>
      </c>
      <c r="E418" t="s">
        <v>1245</v>
      </c>
      <c r="F418">
        <v>2</v>
      </c>
      <c r="G418" s="89">
        <v>15000000</v>
      </c>
    </row>
    <row r="419" spans="1:7" x14ac:dyDescent="0.3">
      <c r="A419" t="s">
        <v>515</v>
      </c>
      <c r="B419" t="s">
        <v>516</v>
      </c>
      <c r="C419" t="s">
        <v>517</v>
      </c>
      <c r="D419" t="s">
        <v>518</v>
      </c>
      <c r="E419" t="s">
        <v>1246</v>
      </c>
      <c r="F419">
        <v>0</v>
      </c>
      <c r="G419" s="89">
        <v>50000000</v>
      </c>
    </row>
    <row r="420" spans="1:7" x14ac:dyDescent="0.3">
      <c r="A420" t="s">
        <v>515</v>
      </c>
      <c r="B420" t="s">
        <v>516</v>
      </c>
      <c r="C420" t="s">
        <v>517</v>
      </c>
      <c r="D420" t="s">
        <v>518</v>
      </c>
      <c r="E420" t="s">
        <v>1247</v>
      </c>
      <c r="F420">
        <v>4</v>
      </c>
      <c r="G420" s="89">
        <v>50000000</v>
      </c>
    </row>
    <row r="421" spans="1:7" x14ac:dyDescent="0.3">
      <c r="A421" t="s">
        <v>515</v>
      </c>
      <c r="B421" t="s">
        <v>516</v>
      </c>
      <c r="C421" t="s">
        <v>517</v>
      </c>
      <c r="D421" t="s">
        <v>518</v>
      </c>
      <c r="E421" t="s">
        <v>1248</v>
      </c>
      <c r="F421">
        <v>4</v>
      </c>
      <c r="G421" s="89">
        <v>50000000</v>
      </c>
    </row>
    <row r="422" spans="1:7" x14ac:dyDescent="0.3">
      <c r="A422" t="s">
        <v>519</v>
      </c>
      <c r="B422" t="s">
        <v>520</v>
      </c>
      <c r="C422" t="s">
        <v>521</v>
      </c>
      <c r="D422" t="s">
        <v>223</v>
      </c>
      <c r="E422" t="s">
        <v>1245</v>
      </c>
      <c r="F422">
        <v>0</v>
      </c>
      <c r="G422" s="89">
        <v>20000000</v>
      </c>
    </row>
    <row r="423" spans="1:7" x14ac:dyDescent="0.3">
      <c r="A423" t="s">
        <v>519</v>
      </c>
      <c r="B423" t="s">
        <v>520</v>
      </c>
      <c r="C423" t="s">
        <v>521</v>
      </c>
      <c r="D423" t="s">
        <v>223</v>
      </c>
      <c r="E423" t="s">
        <v>1246</v>
      </c>
      <c r="F423">
        <v>0</v>
      </c>
      <c r="G423" s="89">
        <v>30000000</v>
      </c>
    </row>
    <row r="424" spans="1:7" x14ac:dyDescent="0.3">
      <c r="A424" t="s">
        <v>519</v>
      </c>
      <c r="B424" t="s">
        <v>520</v>
      </c>
      <c r="C424" t="s">
        <v>521</v>
      </c>
      <c r="D424" t="s">
        <v>223</v>
      </c>
      <c r="E424" t="s">
        <v>1247</v>
      </c>
      <c r="F424">
        <v>50</v>
      </c>
      <c r="G424" s="89">
        <v>30000000</v>
      </c>
    </row>
    <row r="425" spans="1:7" x14ac:dyDescent="0.3">
      <c r="A425" t="s">
        <v>519</v>
      </c>
      <c r="B425" t="s">
        <v>520</v>
      </c>
      <c r="C425" t="s">
        <v>521</v>
      </c>
      <c r="D425" t="s">
        <v>223</v>
      </c>
      <c r="E425" t="s">
        <v>1248</v>
      </c>
      <c r="F425">
        <v>50</v>
      </c>
      <c r="G425" s="89">
        <v>40000000</v>
      </c>
    </row>
    <row r="426" spans="1:7" x14ac:dyDescent="0.3">
      <c r="A426" t="s">
        <v>152</v>
      </c>
      <c r="B426" t="s">
        <v>153</v>
      </c>
      <c r="C426" t="s">
        <v>154</v>
      </c>
      <c r="D426" t="s">
        <v>155</v>
      </c>
      <c r="E426" t="s">
        <v>1245</v>
      </c>
      <c r="F426">
        <v>1</v>
      </c>
      <c r="G426" s="89">
        <v>278000000</v>
      </c>
    </row>
    <row r="427" spans="1:7" x14ac:dyDescent="0.3">
      <c r="A427" t="s">
        <v>152</v>
      </c>
      <c r="B427" t="s">
        <v>153</v>
      </c>
      <c r="C427" t="s">
        <v>154</v>
      </c>
      <c r="D427" t="s">
        <v>155</v>
      </c>
      <c r="E427" t="s">
        <v>1246</v>
      </c>
      <c r="F427">
        <v>1</v>
      </c>
      <c r="G427" s="89">
        <v>380000000</v>
      </c>
    </row>
    <row r="428" spans="1:7" x14ac:dyDescent="0.3">
      <c r="A428" t="s">
        <v>152</v>
      </c>
      <c r="B428" t="s">
        <v>153</v>
      </c>
      <c r="C428" t="s">
        <v>154</v>
      </c>
      <c r="D428" t="s">
        <v>155</v>
      </c>
      <c r="E428" t="s">
        <v>1247</v>
      </c>
      <c r="F428">
        <v>3</v>
      </c>
      <c r="G428" s="89">
        <v>380000000</v>
      </c>
    </row>
    <row r="429" spans="1:7" x14ac:dyDescent="0.3">
      <c r="A429" t="s">
        <v>152</v>
      </c>
      <c r="B429" t="s">
        <v>153</v>
      </c>
      <c r="C429" t="s">
        <v>154</v>
      </c>
      <c r="D429" t="s">
        <v>155</v>
      </c>
      <c r="E429" t="s">
        <v>1248</v>
      </c>
      <c r="F429">
        <v>3</v>
      </c>
      <c r="G429" s="89">
        <v>380000000</v>
      </c>
    </row>
    <row r="430" spans="1:7" x14ac:dyDescent="0.3">
      <c r="A430" t="s">
        <v>522</v>
      </c>
      <c r="B430" t="s">
        <v>523</v>
      </c>
      <c r="C430" t="s">
        <v>524</v>
      </c>
      <c r="D430" t="s">
        <v>525</v>
      </c>
      <c r="E430" t="s">
        <v>1245</v>
      </c>
      <c r="F430">
        <v>0</v>
      </c>
      <c r="G430" s="89">
        <v>0</v>
      </c>
    </row>
    <row r="431" spans="1:7" x14ac:dyDescent="0.3">
      <c r="A431" t="s">
        <v>522</v>
      </c>
      <c r="B431" t="s">
        <v>523</v>
      </c>
      <c r="C431" t="s">
        <v>524</v>
      </c>
      <c r="D431" t="s">
        <v>525</v>
      </c>
      <c r="E431" t="s">
        <v>1246</v>
      </c>
      <c r="F431">
        <v>0</v>
      </c>
      <c r="G431" s="89">
        <v>40000000</v>
      </c>
    </row>
    <row r="432" spans="1:7" x14ac:dyDescent="0.3">
      <c r="A432" t="s">
        <v>522</v>
      </c>
      <c r="B432" t="s">
        <v>523</v>
      </c>
      <c r="C432" t="s">
        <v>524</v>
      </c>
      <c r="D432" t="s">
        <v>525</v>
      </c>
      <c r="E432" t="s">
        <v>1247</v>
      </c>
      <c r="F432">
        <v>1</v>
      </c>
      <c r="G432" s="89">
        <v>40000000</v>
      </c>
    </row>
    <row r="433" spans="1:7" x14ac:dyDescent="0.3">
      <c r="A433" t="s">
        <v>522</v>
      </c>
      <c r="B433" t="s">
        <v>523</v>
      </c>
      <c r="C433" t="s">
        <v>524</v>
      </c>
      <c r="D433" t="s">
        <v>525</v>
      </c>
      <c r="E433" t="s">
        <v>1248</v>
      </c>
      <c r="F433">
        <v>2</v>
      </c>
      <c r="G433" s="89">
        <v>40000000</v>
      </c>
    </row>
    <row r="434" spans="1:7" x14ac:dyDescent="0.3">
      <c r="A434" t="s">
        <v>526</v>
      </c>
      <c r="B434" t="s">
        <v>205</v>
      </c>
      <c r="C434" t="s">
        <v>527</v>
      </c>
      <c r="D434" t="s">
        <v>528</v>
      </c>
      <c r="E434" t="s">
        <v>1245</v>
      </c>
      <c r="F434">
        <v>0</v>
      </c>
      <c r="G434" s="89">
        <v>0</v>
      </c>
    </row>
    <row r="435" spans="1:7" x14ac:dyDescent="0.3">
      <c r="A435" t="s">
        <v>526</v>
      </c>
      <c r="B435" t="s">
        <v>205</v>
      </c>
      <c r="C435" t="s">
        <v>527</v>
      </c>
      <c r="D435" t="s">
        <v>528</v>
      </c>
      <c r="E435" t="s">
        <v>1246</v>
      </c>
      <c r="F435">
        <v>0</v>
      </c>
      <c r="G435" s="89">
        <v>3500000000</v>
      </c>
    </row>
    <row r="436" spans="1:7" x14ac:dyDescent="0.3">
      <c r="A436" t="s">
        <v>526</v>
      </c>
      <c r="B436" t="s">
        <v>205</v>
      </c>
      <c r="C436" t="s">
        <v>527</v>
      </c>
      <c r="D436" t="s">
        <v>528</v>
      </c>
      <c r="E436" t="s">
        <v>1247</v>
      </c>
      <c r="F436">
        <v>15</v>
      </c>
      <c r="G436" s="89">
        <v>0</v>
      </c>
    </row>
    <row r="437" spans="1:7" x14ac:dyDescent="0.3">
      <c r="A437" t="s">
        <v>526</v>
      </c>
      <c r="B437" t="s">
        <v>205</v>
      </c>
      <c r="C437" t="s">
        <v>527</v>
      </c>
      <c r="D437" t="s">
        <v>528</v>
      </c>
      <c r="E437" t="s">
        <v>1248</v>
      </c>
      <c r="F437">
        <v>15</v>
      </c>
      <c r="G437" s="89">
        <v>0</v>
      </c>
    </row>
    <row r="438" spans="1:7" x14ac:dyDescent="0.3">
      <c r="A438" t="s">
        <v>529</v>
      </c>
      <c r="B438" t="s">
        <v>75</v>
      </c>
      <c r="C438" t="s">
        <v>530</v>
      </c>
      <c r="D438" t="s">
        <v>531</v>
      </c>
      <c r="E438" t="s">
        <v>1245</v>
      </c>
      <c r="F438">
        <v>2</v>
      </c>
      <c r="G438" s="89">
        <v>0</v>
      </c>
    </row>
    <row r="439" spans="1:7" x14ac:dyDescent="0.3">
      <c r="A439" t="s">
        <v>529</v>
      </c>
      <c r="B439" t="s">
        <v>75</v>
      </c>
      <c r="C439" t="s">
        <v>530</v>
      </c>
      <c r="D439" t="s">
        <v>531</v>
      </c>
      <c r="E439" t="s">
        <v>1246</v>
      </c>
      <c r="F439">
        <v>2</v>
      </c>
      <c r="G439" s="89">
        <v>100000000</v>
      </c>
    </row>
    <row r="440" spans="1:7" x14ac:dyDescent="0.3">
      <c r="A440" t="s">
        <v>529</v>
      </c>
      <c r="B440" t="s">
        <v>75</v>
      </c>
      <c r="C440" t="s">
        <v>530</v>
      </c>
      <c r="D440" t="s">
        <v>531</v>
      </c>
      <c r="E440" t="s">
        <v>1247</v>
      </c>
      <c r="F440">
        <v>3</v>
      </c>
      <c r="G440" s="89">
        <v>40000000</v>
      </c>
    </row>
    <row r="441" spans="1:7" x14ac:dyDescent="0.3">
      <c r="A441" t="s">
        <v>529</v>
      </c>
      <c r="B441" t="s">
        <v>75</v>
      </c>
      <c r="C441" t="s">
        <v>530</v>
      </c>
      <c r="D441" t="s">
        <v>531</v>
      </c>
      <c r="E441" t="s">
        <v>1248</v>
      </c>
      <c r="F441">
        <v>2</v>
      </c>
      <c r="G441" s="89">
        <v>40000000</v>
      </c>
    </row>
    <row r="442" spans="1:7" x14ac:dyDescent="0.3">
      <c r="A442" t="s">
        <v>532</v>
      </c>
      <c r="B442" t="s">
        <v>122</v>
      </c>
      <c r="C442" t="s">
        <v>533</v>
      </c>
      <c r="D442" t="s">
        <v>124</v>
      </c>
      <c r="E442" t="s">
        <v>1245</v>
      </c>
      <c r="F442">
        <v>0</v>
      </c>
      <c r="G442" s="89">
        <v>30000000</v>
      </c>
    </row>
    <row r="443" spans="1:7" x14ac:dyDescent="0.3">
      <c r="A443" t="s">
        <v>532</v>
      </c>
      <c r="B443" t="s">
        <v>122</v>
      </c>
      <c r="C443" t="s">
        <v>533</v>
      </c>
      <c r="D443" t="s">
        <v>124</v>
      </c>
      <c r="E443" t="s">
        <v>1246</v>
      </c>
      <c r="F443">
        <v>0</v>
      </c>
      <c r="G443" s="89">
        <v>0</v>
      </c>
    </row>
    <row r="444" spans="1:7" x14ac:dyDescent="0.3">
      <c r="A444" t="s">
        <v>532</v>
      </c>
      <c r="B444" t="s">
        <v>122</v>
      </c>
      <c r="C444" t="s">
        <v>533</v>
      </c>
      <c r="D444" t="s">
        <v>124</v>
      </c>
      <c r="E444" t="s">
        <v>1247</v>
      </c>
      <c r="F444">
        <v>1</v>
      </c>
      <c r="G444" s="89">
        <v>0</v>
      </c>
    </row>
    <row r="445" spans="1:7" x14ac:dyDescent="0.3">
      <c r="A445" t="s">
        <v>532</v>
      </c>
      <c r="B445" t="s">
        <v>122</v>
      </c>
      <c r="C445" t="s">
        <v>533</v>
      </c>
      <c r="D445" t="s">
        <v>124</v>
      </c>
      <c r="E445" t="s">
        <v>1248</v>
      </c>
      <c r="F445">
        <v>0</v>
      </c>
      <c r="G445" s="89">
        <v>0</v>
      </c>
    </row>
    <row r="446" spans="1:7" x14ac:dyDescent="0.3">
      <c r="A446" t="s">
        <v>109</v>
      </c>
      <c r="B446" t="s">
        <v>110</v>
      </c>
      <c r="C446" t="s">
        <v>111</v>
      </c>
      <c r="D446" t="s">
        <v>112</v>
      </c>
      <c r="E446" t="s">
        <v>1245</v>
      </c>
      <c r="F446">
        <v>4</v>
      </c>
      <c r="G446" s="89">
        <v>3480000000</v>
      </c>
    </row>
    <row r="447" spans="1:7" x14ac:dyDescent="0.3">
      <c r="A447" t="s">
        <v>109</v>
      </c>
      <c r="B447" t="s">
        <v>110</v>
      </c>
      <c r="C447" t="s">
        <v>111</v>
      </c>
      <c r="D447" t="s">
        <v>112</v>
      </c>
      <c r="E447" t="s">
        <v>1246</v>
      </c>
      <c r="F447">
        <v>5</v>
      </c>
      <c r="G447" s="89">
        <v>3710000000</v>
      </c>
    </row>
    <row r="448" spans="1:7" x14ac:dyDescent="0.3">
      <c r="A448" t="s">
        <v>109</v>
      </c>
      <c r="B448" t="s">
        <v>110</v>
      </c>
      <c r="C448" t="s">
        <v>111</v>
      </c>
      <c r="D448" t="s">
        <v>112</v>
      </c>
      <c r="E448" t="s">
        <v>1247</v>
      </c>
      <c r="F448">
        <v>6</v>
      </c>
      <c r="G448" s="89">
        <v>3681500000</v>
      </c>
    </row>
    <row r="449" spans="1:7" x14ac:dyDescent="0.3">
      <c r="A449" t="s">
        <v>109</v>
      </c>
      <c r="B449" t="s">
        <v>110</v>
      </c>
      <c r="C449" t="s">
        <v>111</v>
      </c>
      <c r="D449" t="s">
        <v>112</v>
      </c>
      <c r="E449" t="s">
        <v>1248</v>
      </c>
      <c r="F449">
        <v>5</v>
      </c>
      <c r="G449" s="89">
        <v>3861575000</v>
      </c>
    </row>
    <row r="450" spans="1:7" x14ac:dyDescent="0.3">
      <c r="A450" t="s">
        <v>534</v>
      </c>
      <c r="B450" t="s">
        <v>535</v>
      </c>
      <c r="C450" t="s">
        <v>536</v>
      </c>
      <c r="D450" t="s">
        <v>537</v>
      </c>
      <c r="E450" t="s">
        <v>1245</v>
      </c>
      <c r="F450">
        <v>0</v>
      </c>
      <c r="G450" s="89">
        <v>0</v>
      </c>
    </row>
    <row r="451" spans="1:7" x14ac:dyDescent="0.3">
      <c r="A451" t="s">
        <v>534</v>
      </c>
      <c r="B451" t="s">
        <v>535</v>
      </c>
      <c r="C451" t="s">
        <v>536</v>
      </c>
      <c r="D451" t="s">
        <v>537</v>
      </c>
      <c r="E451" t="s">
        <v>1246</v>
      </c>
      <c r="F451">
        <v>0</v>
      </c>
      <c r="G451" s="89">
        <v>60000000</v>
      </c>
    </row>
    <row r="452" spans="1:7" x14ac:dyDescent="0.3">
      <c r="A452" t="s">
        <v>534</v>
      </c>
      <c r="B452" t="s">
        <v>535</v>
      </c>
      <c r="C452" t="s">
        <v>536</v>
      </c>
      <c r="D452" t="s">
        <v>537</v>
      </c>
      <c r="E452" t="s">
        <v>1247</v>
      </c>
      <c r="F452">
        <v>1</v>
      </c>
      <c r="G452" s="89">
        <v>0</v>
      </c>
    </row>
    <row r="453" spans="1:7" x14ac:dyDescent="0.3">
      <c r="A453" t="s">
        <v>534</v>
      </c>
      <c r="B453" t="s">
        <v>535</v>
      </c>
      <c r="C453" t="s">
        <v>536</v>
      </c>
      <c r="D453" t="s">
        <v>537</v>
      </c>
      <c r="E453" t="s">
        <v>1248</v>
      </c>
      <c r="F453">
        <v>0</v>
      </c>
      <c r="G453" s="89">
        <v>60000000</v>
      </c>
    </row>
    <row r="454" spans="1:7" x14ac:dyDescent="0.3">
      <c r="A454" t="s">
        <v>538</v>
      </c>
      <c r="B454" t="s">
        <v>539</v>
      </c>
      <c r="C454" t="s">
        <v>540</v>
      </c>
      <c r="D454" t="s">
        <v>541</v>
      </c>
      <c r="E454" t="s">
        <v>1245</v>
      </c>
      <c r="F454">
        <v>1000</v>
      </c>
      <c r="G454" s="89">
        <v>300000000</v>
      </c>
    </row>
    <row r="455" spans="1:7" x14ac:dyDescent="0.3">
      <c r="A455" t="s">
        <v>538</v>
      </c>
      <c r="B455" t="s">
        <v>539</v>
      </c>
      <c r="C455" t="s">
        <v>540</v>
      </c>
      <c r="D455" t="s">
        <v>541</v>
      </c>
      <c r="E455" t="s">
        <v>1246</v>
      </c>
      <c r="F455">
        <v>0</v>
      </c>
      <c r="G455" s="89">
        <v>330000000</v>
      </c>
    </row>
    <row r="456" spans="1:7" x14ac:dyDescent="0.3">
      <c r="A456" t="s">
        <v>538</v>
      </c>
      <c r="B456" t="s">
        <v>539</v>
      </c>
      <c r="C456" t="s">
        <v>540</v>
      </c>
      <c r="D456" t="s">
        <v>541</v>
      </c>
      <c r="E456" t="s">
        <v>1247</v>
      </c>
      <c r="F456">
        <v>500</v>
      </c>
      <c r="G456" s="89">
        <v>363000000</v>
      </c>
    </row>
    <row r="457" spans="1:7" x14ac:dyDescent="0.3">
      <c r="A457" t="s">
        <v>538</v>
      </c>
      <c r="B457" t="s">
        <v>539</v>
      </c>
      <c r="C457" t="s">
        <v>540</v>
      </c>
      <c r="D457" t="s">
        <v>541</v>
      </c>
      <c r="E457" t="s">
        <v>1248</v>
      </c>
      <c r="F457">
        <v>0</v>
      </c>
      <c r="G457" s="89">
        <v>381150000</v>
      </c>
    </row>
    <row r="458" spans="1:7" x14ac:dyDescent="0.3">
      <c r="A458" t="s">
        <v>542</v>
      </c>
      <c r="B458" t="s">
        <v>205</v>
      </c>
      <c r="C458" t="s">
        <v>543</v>
      </c>
      <c r="D458" t="s">
        <v>223</v>
      </c>
      <c r="E458" t="s">
        <v>1245</v>
      </c>
      <c r="F458">
        <v>150</v>
      </c>
      <c r="G458" s="89">
        <v>150000000</v>
      </c>
    </row>
    <row r="459" spans="1:7" x14ac:dyDescent="0.3">
      <c r="A459" t="s">
        <v>542</v>
      </c>
      <c r="B459" t="s">
        <v>205</v>
      </c>
      <c r="C459" t="s">
        <v>543</v>
      </c>
      <c r="D459" t="s">
        <v>223</v>
      </c>
      <c r="E459" t="s">
        <v>1246</v>
      </c>
      <c r="F459">
        <v>150</v>
      </c>
      <c r="G459" s="89">
        <v>165000000</v>
      </c>
    </row>
    <row r="460" spans="1:7" x14ac:dyDescent="0.3">
      <c r="A460" t="s">
        <v>542</v>
      </c>
      <c r="B460" t="s">
        <v>205</v>
      </c>
      <c r="C460" t="s">
        <v>543</v>
      </c>
      <c r="D460" t="s">
        <v>223</v>
      </c>
      <c r="E460" t="s">
        <v>1247</v>
      </c>
      <c r="F460">
        <v>150</v>
      </c>
      <c r="G460" s="89">
        <v>181500000</v>
      </c>
    </row>
    <row r="461" spans="1:7" x14ac:dyDescent="0.3">
      <c r="A461" t="s">
        <v>542</v>
      </c>
      <c r="B461" t="s">
        <v>205</v>
      </c>
      <c r="C461" t="s">
        <v>543</v>
      </c>
      <c r="D461" t="s">
        <v>223</v>
      </c>
      <c r="E461" t="s">
        <v>1248</v>
      </c>
      <c r="F461">
        <v>150</v>
      </c>
      <c r="G461" s="89">
        <v>190575000</v>
      </c>
    </row>
    <row r="462" spans="1:7" x14ac:dyDescent="0.3">
      <c r="A462" t="s">
        <v>172</v>
      </c>
      <c r="B462" t="s">
        <v>173</v>
      </c>
      <c r="C462" t="s">
        <v>174</v>
      </c>
      <c r="D462" t="s">
        <v>175</v>
      </c>
      <c r="E462" t="s">
        <v>1245</v>
      </c>
      <c r="F462">
        <v>1</v>
      </c>
      <c r="G462" s="89">
        <v>361400000</v>
      </c>
    </row>
    <row r="463" spans="1:7" x14ac:dyDescent="0.3">
      <c r="A463" t="s">
        <v>172</v>
      </c>
      <c r="B463" t="s">
        <v>173</v>
      </c>
      <c r="C463" t="s">
        <v>174</v>
      </c>
      <c r="D463" t="s">
        <v>175</v>
      </c>
      <c r="E463" t="s">
        <v>1246</v>
      </c>
      <c r="F463">
        <v>1</v>
      </c>
      <c r="G463" s="89">
        <v>390000000</v>
      </c>
    </row>
    <row r="464" spans="1:7" x14ac:dyDescent="0.3">
      <c r="A464" t="s">
        <v>172</v>
      </c>
      <c r="B464" t="s">
        <v>173</v>
      </c>
      <c r="C464" t="s">
        <v>174</v>
      </c>
      <c r="D464" t="s">
        <v>175</v>
      </c>
      <c r="E464" t="s">
        <v>1247</v>
      </c>
      <c r="F464">
        <v>1</v>
      </c>
      <c r="G464" s="89">
        <v>390000000</v>
      </c>
    </row>
    <row r="465" spans="1:7" x14ac:dyDescent="0.3">
      <c r="A465" t="s">
        <v>172</v>
      </c>
      <c r="B465" t="s">
        <v>173</v>
      </c>
      <c r="C465" t="s">
        <v>174</v>
      </c>
      <c r="D465" t="s">
        <v>175</v>
      </c>
      <c r="E465" t="s">
        <v>1248</v>
      </c>
      <c r="F465">
        <v>1</v>
      </c>
      <c r="G465" s="89">
        <v>390000000</v>
      </c>
    </row>
    <row r="466" spans="1:7" x14ac:dyDescent="0.3">
      <c r="A466" t="s">
        <v>544</v>
      </c>
      <c r="B466" t="s">
        <v>545</v>
      </c>
      <c r="C466" t="s">
        <v>546</v>
      </c>
      <c r="D466" t="s">
        <v>547</v>
      </c>
      <c r="E466" t="s">
        <v>1245</v>
      </c>
      <c r="F466">
        <v>0</v>
      </c>
      <c r="G466" s="89">
        <v>0</v>
      </c>
    </row>
    <row r="467" spans="1:7" x14ac:dyDescent="0.3">
      <c r="A467" t="s">
        <v>544</v>
      </c>
      <c r="B467" t="s">
        <v>545</v>
      </c>
      <c r="C467" t="s">
        <v>546</v>
      </c>
      <c r="D467" t="s">
        <v>547</v>
      </c>
      <c r="E467" t="s">
        <v>1246</v>
      </c>
      <c r="F467">
        <v>1</v>
      </c>
      <c r="G467" s="89">
        <v>500000000</v>
      </c>
    </row>
    <row r="468" spans="1:7" x14ac:dyDescent="0.3">
      <c r="A468" t="s">
        <v>544</v>
      </c>
      <c r="B468" t="s">
        <v>545</v>
      </c>
      <c r="C468" t="s">
        <v>546</v>
      </c>
      <c r="D468" t="s">
        <v>547</v>
      </c>
      <c r="E468" t="s">
        <v>1247</v>
      </c>
      <c r="F468">
        <v>0</v>
      </c>
      <c r="G468" s="89">
        <v>0</v>
      </c>
    </row>
    <row r="469" spans="1:7" x14ac:dyDescent="0.3">
      <c r="A469" t="s">
        <v>544</v>
      </c>
      <c r="B469" t="s">
        <v>545</v>
      </c>
      <c r="C469" t="s">
        <v>546</v>
      </c>
      <c r="D469" t="s">
        <v>547</v>
      </c>
      <c r="E469" t="s">
        <v>1248</v>
      </c>
      <c r="F469">
        <v>0</v>
      </c>
      <c r="G469" s="89">
        <v>0</v>
      </c>
    </row>
    <row r="470" spans="1:7" x14ac:dyDescent="0.3">
      <c r="A470" t="s">
        <v>548</v>
      </c>
      <c r="B470" t="s">
        <v>549</v>
      </c>
      <c r="C470" t="s">
        <v>550</v>
      </c>
      <c r="D470" t="s">
        <v>551</v>
      </c>
      <c r="E470" t="s">
        <v>1245</v>
      </c>
      <c r="F470">
        <v>20</v>
      </c>
      <c r="G470" s="89">
        <v>150000000</v>
      </c>
    </row>
    <row r="471" spans="1:7" x14ac:dyDescent="0.3">
      <c r="A471" t="s">
        <v>548</v>
      </c>
      <c r="B471" t="s">
        <v>549</v>
      </c>
      <c r="C471" t="s">
        <v>550</v>
      </c>
      <c r="D471" t="s">
        <v>551</v>
      </c>
      <c r="E471" t="s">
        <v>1246</v>
      </c>
      <c r="F471">
        <v>60</v>
      </c>
      <c r="G471" s="89">
        <v>150000000</v>
      </c>
    </row>
    <row r="472" spans="1:7" x14ac:dyDescent="0.3">
      <c r="A472" t="s">
        <v>548</v>
      </c>
      <c r="B472" t="s">
        <v>549</v>
      </c>
      <c r="C472" t="s">
        <v>550</v>
      </c>
      <c r="D472" t="s">
        <v>551</v>
      </c>
      <c r="E472" t="s">
        <v>1247</v>
      </c>
      <c r="F472">
        <v>60</v>
      </c>
      <c r="G472" s="89">
        <v>150000000</v>
      </c>
    </row>
    <row r="473" spans="1:7" x14ac:dyDescent="0.3">
      <c r="A473" t="s">
        <v>548</v>
      </c>
      <c r="B473" t="s">
        <v>549</v>
      </c>
      <c r="C473" t="s">
        <v>550</v>
      </c>
      <c r="D473" t="s">
        <v>551</v>
      </c>
      <c r="E473" t="s">
        <v>1248</v>
      </c>
      <c r="F473">
        <v>60</v>
      </c>
      <c r="G473" s="89">
        <v>150000000</v>
      </c>
    </row>
    <row r="474" spans="1:7" x14ac:dyDescent="0.3">
      <c r="A474" t="s">
        <v>552</v>
      </c>
      <c r="B474" t="s">
        <v>553</v>
      </c>
      <c r="C474" t="s">
        <v>554</v>
      </c>
      <c r="D474" t="s">
        <v>555</v>
      </c>
      <c r="E474" t="s">
        <v>1245</v>
      </c>
      <c r="F474">
        <v>0</v>
      </c>
      <c r="G474" s="89">
        <v>0</v>
      </c>
    </row>
    <row r="475" spans="1:7" x14ac:dyDescent="0.3">
      <c r="A475" t="s">
        <v>552</v>
      </c>
      <c r="B475" t="s">
        <v>553</v>
      </c>
      <c r="C475" t="s">
        <v>554</v>
      </c>
      <c r="D475" t="s">
        <v>555</v>
      </c>
      <c r="E475" t="s">
        <v>1246</v>
      </c>
      <c r="F475">
        <v>0</v>
      </c>
      <c r="G475" s="89">
        <v>50000000</v>
      </c>
    </row>
    <row r="476" spans="1:7" x14ac:dyDescent="0.3">
      <c r="A476" t="s">
        <v>552</v>
      </c>
      <c r="B476" t="s">
        <v>553</v>
      </c>
      <c r="C476" t="s">
        <v>554</v>
      </c>
      <c r="D476" t="s">
        <v>555</v>
      </c>
      <c r="E476" t="s">
        <v>1247</v>
      </c>
      <c r="F476">
        <v>300</v>
      </c>
      <c r="G476" s="89">
        <v>50000000</v>
      </c>
    </row>
    <row r="477" spans="1:7" x14ac:dyDescent="0.3">
      <c r="A477" t="s">
        <v>552</v>
      </c>
      <c r="B477" t="s">
        <v>553</v>
      </c>
      <c r="C477" t="s">
        <v>554</v>
      </c>
      <c r="D477" t="s">
        <v>555</v>
      </c>
      <c r="E477" t="s">
        <v>1248</v>
      </c>
      <c r="F477">
        <v>0</v>
      </c>
      <c r="G477" s="89">
        <v>50000000</v>
      </c>
    </row>
    <row r="478" spans="1:7" x14ac:dyDescent="0.3">
      <c r="A478" t="s">
        <v>556</v>
      </c>
      <c r="B478" t="s">
        <v>557</v>
      </c>
      <c r="C478" t="s">
        <v>558</v>
      </c>
      <c r="D478" t="s">
        <v>559</v>
      </c>
      <c r="E478" t="s">
        <v>1245</v>
      </c>
      <c r="F478">
        <v>1</v>
      </c>
      <c r="G478" s="89">
        <v>120000000</v>
      </c>
    </row>
    <row r="479" spans="1:7" x14ac:dyDescent="0.3">
      <c r="A479" t="s">
        <v>556</v>
      </c>
      <c r="B479" t="s">
        <v>557</v>
      </c>
      <c r="C479" t="s">
        <v>558</v>
      </c>
      <c r="D479" t="s">
        <v>559</v>
      </c>
      <c r="E479" t="s">
        <v>1246</v>
      </c>
      <c r="F479">
        <v>1</v>
      </c>
      <c r="G479" s="89">
        <v>0</v>
      </c>
    </row>
    <row r="480" spans="1:7" x14ac:dyDescent="0.3">
      <c r="A480" t="s">
        <v>556</v>
      </c>
      <c r="B480" t="s">
        <v>557</v>
      </c>
      <c r="C480" t="s">
        <v>558</v>
      </c>
      <c r="D480" t="s">
        <v>559</v>
      </c>
      <c r="E480" t="s">
        <v>1247</v>
      </c>
      <c r="F480">
        <v>0</v>
      </c>
      <c r="G480" s="89">
        <v>0</v>
      </c>
    </row>
    <row r="481" spans="1:7" x14ac:dyDescent="0.3">
      <c r="A481" t="s">
        <v>556</v>
      </c>
      <c r="B481" t="s">
        <v>557</v>
      </c>
      <c r="C481" t="s">
        <v>558</v>
      </c>
      <c r="D481" t="s">
        <v>559</v>
      </c>
      <c r="E481" t="s">
        <v>1248</v>
      </c>
      <c r="F481">
        <v>0</v>
      </c>
      <c r="G481" s="89">
        <v>0</v>
      </c>
    </row>
    <row r="482" spans="1:7" x14ac:dyDescent="0.3">
      <c r="A482" t="s">
        <v>560</v>
      </c>
      <c r="B482" t="s">
        <v>561</v>
      </c>
      <c r="C482" t="s">
        <v>562</v>
      </c>
      <c r="D482" t="s">
        <v>563</v>
      </c>
      <c r="E482" t="s">
        <v>1245</v>
      </c>
      <c r="F482">
        <v>1</v>
      </c>
      <c r="G482" s="89">
        <v>100000000</v>
      </c>
    </row>
    <row r="483" spans="1:7" x14ac:dyDescent="0.3">
      <c r="A483" t="s">
        <v>560</v>
      </c>
      <c r="B483" t="s">
        <v>561</v>
      </c>
      <c r="C483" t="s">
        <v>562</v>
      </c>
      <c r="D483" t="s">
        <v>563</v>
      </c>
      <c r="E483" t="s">
        <v>1246</v>
      </c>
      <c r="F483">
        <v>2</v>
      </c>
      <c r="G483" s="89">
        <v>100000000</v>
      </c>
    </row>
    <row r="484" spans="1:7" x14ac:dyDescent="0.3">
      <c r="A484" t="s">
        <v>560</v>
      </c>
      <c r="B484" t="s">
        <v>561</v>
      </c>
      <c r="C484" t="s">
        <v>562</v>
      </c>
      <c r="D484" t="s">
        <v>563</v>
      </c>
      <c r="E484" t="s">
        <v>1247</v>
      </c>
      <c r="F484">
        <v>0</v>
      </c>
      <c r="G484" s="89">
        <v>100000000</v>
      </c>
    </row>
    <row r="485" spans="1:7" x14ac:dyDescent="0.3">
      <c r="A485" t="s">
        <v>560</v>
      </c>
      <c r="B485" t="s">
        <v>561</v>
      </c>
      <c r="C485" t="s">
        <v>562</v>
      </c>
      <c r="D485" t="s">
        <v>563</v>
      </c>
      <c r="E485" t="s">
        <v>1248</v>
      </c>
      <c r="F485">
        <v>0</v>
      </c>
      <c r="G485" s="89">
        <v>100000000</v>
      </c>
    </row>
    <row r="486" spans="1:7" x14ac:dyDescent="0.3">
      <c r="A486" t="s">
        <v>564</v>
      </c>
      <c r="B486" t="s">
        <v>565</v>
      </c>
      <c r="C486" t="s">
        <v>566</v>
      </c>
      <c r="D486" t="s">
        <v>567</v>
      </c>
      <c r="E486" t="s">
        <v>1245</v>
      </c>
      <c r="F486">
        <v>1</v>
      </c>
      <c r="G486" s="89">
        <v>220000000</v>
      </c>
    </row>
    <row r="487" spans="1:7" x14ac:dyDescent="0.3">
      <c r="A487" t="s">
        <v>564</v>
      </c>
      <c r="B487" t="s">
        <v>565</v>
      </c>
      <c r="C487" t="s">
        <v>566</v>
      </c>
      <c r="D487" t="s">
        <v>567</v>
      </c>
      <c r="E487" t="s">
        <v>1246</v>
      </c>
      <c r="F487">
        <v>1</v>
      </c>
      <c r="G487" s="89">
        <v>220000000</v>
      </c>
    </row>
    <row r="488" spans="1:7" x14ac:dyDescent="0.3">
      <c r="A488" t="s">
        <v>564</v>
      </c>
      <c r="B488" t="s">
        <v>565</v>
      </c>
      <c r="C488" t="s">
        <v>566</v>
      </c>
      <c r="D488" t="s">
        <v>567</v>
      </c>
      <c r="E488" t="s">
        <v>1247</v>
      </c>
      <c r="F488">
        <v>3</v>
      </c>
      <c r="G488" s="89">
        <v>220000000</v>
      </c>
    </row>
    <row r="489" spans="1:7" x14ac:dyDescent="0.3">
      <c r="A489" t="s">
        <v>564</v>
      </c>
      <c r="B489" t="s">
        <v>565</v>
      </c>
      <c r="C489" t="s">
        <v>566</v>
      </c>
      <c r="D489" t="s">
        <v>567</v>
      </c>
      <c r="E489" t="s">
        <v>1248</v>
      </c>
      <c r="F489">
        <v>1</v>
      </c>
      <c r="G489" s="89">
        <v>220000000</v>
      </c>
    </row>
    <row r="490" spans="1:7" x14ac:dyDescent="0.3">
      <c r="A490" t="s">
        <v>568</v>
      </c>
      <c r="B490" t="s">
        <v>569</v>
      </c>
      <c r="C490" t="s">
        <v>570</v>
      </c>
      <c r="D490" t="s">
        <v>571</v>
      </c>
      <c r="E490" t="s">
        <v>1245</v>
      </c>
      <c r="F490">
        <v>0</v>
      </c>
      <c r="G490" s="89">
        <v>200000000</v>
      </c>
    </row>
    <row r="491" spans="1:7" x14ac:dyDescent="0.3">
      <c r="A491" t="s">
        <v>568</v>
      </c>
      <c r="B491" t="s">
        <v>569</v>
      </c>
      <c r="C491" t="s">
        <v>570</v>
      </c>
      <c r="D491" t="s">
        <v>571</v>
      </c>
      <c r="E491" t="s">
        <v>1246</v>
      </c>
      <c r="F491">
        <v>0</v>
      </c>
      <c r="G491" s="89">
        <v>200000000</v>
      </c>
    </row>
    <row r="492" spans="1:7" x14ac:dyDescent="0.3">
      <c r="A492" t="s">
        <v>568</v>
      </c>
      <c r="B492" t="s">
        <v>569</v>
      </c>
      <c r="C492" t="s">
        <v>570</v>
      </c>
      <c r="D492" t="s">
        <v>571</v>
      </c>
      <c r="E492" t="s">
        <v>1247</v>
      </c>
      <c r="F492">
        <v>2</v>
      </c>
      <c r="G492" s="89">
        <v>200000000</v>
      </c>
    </row>
    <row r="493" spans="1:7" x14ac:dyDescent="0.3">
      <c r="A493" t="s">
        <v>568</v>
      </c>
      <c r="B493" t="s">
        <v>569</v>
      </c>
      <c r="C493" t="s">
        <v>570</v>
      </c>
      <c r="D493" t="s">
        <v>571</v>
      </c>
      <c r="E493" t="s">
        <v>1248</v>
      </c>
      <c r="F493">
        <v>1</v>
      </c>
      <c r="G493" s="89">
        <v>200000000</v>
      </c>
    </row>
    <row r="494" spans="1:7" x14ac:dyDescent="0.3">
      <c r="A494" t="s">
        <v>572</v>
      </c>
      <c r="B494" t="s">
        <v>573</v>
      </c>
      <c r="C494" t="s">
        <v>574</v>
      </c>
      <c r="D494" t="s">
        <v>573</v>
      </c>
      <c r="E494" t="s">
        <v>1245</v>
      </c>
      <c r="F494">
        <v>0</v>
      </c>
      <c r="G494" s="89">
        <v>0</v>
      </c>
    </row>
    <row r="495" spans="1:7" x14ac:dyDescent="0.3">
      <c r="A495" t="s">
        <v>572</v>
      </c>
      <c r="B495" t="s">
        <v>573</v>
      </c>
      <c r="C495" t="s">
        <v>574</v>
      </c>
      <c r="D495" t="s">
        <v>573</v>
      </c>
      <c r="E495" t="s">
        <v>1246</v>
      </c>
      <c r="F495">
        <v>0</v>
      </c>
      <c r="G495" s="89">
        <v>1000000000</v>
      </c>
    </row>
    <row r="496" spans="1:7" x14ac:dyDescent="0.3">
      <c r="A496" t="s">
        <v>572</v>
      </c>
      <c r="B496" t="s">
        <v>573</v>
      </c>
      <c r="C496" t="s">
        <v>574</v>
      </c>
      <c r="D496" t="s">
        <v>573</v>
      </c>
      <c r="E496" t="s">
        <v>1247</v>
      </c>
      <c r="F496">
        <v>1</v>
      </c>
      <c r="G496" s="89">
        <v>1200000000</v>
      </c>
    </row>
    <row r="497" spans="1:7" x14ac:dyDescent="0.3">
      <c r="A497" t="s">
        <v>572</v>
      </c>
      <c r="B497" t="s">
        <v>573</v>
      </c>
      <c r="C497" t="s">
        <v>574</v>
      </c>
      <c r="D497" t="s">
        <v>573</v>
      </c>
      <c r="E497" t="s">
        <v>1248</v>
      </c>
      <c r="F497">
        <v>0</v>
      </c>
      <c r="G497" s="89">
        <v>1200000000</v>
      </c>
    </row>
    <row r="498" spans="1:7" x14ac:dyDescent="0.3">
      <c r="A498" t="s">
        <v>575</v>
      </c>
      <c r="B498" t="s">
        <v>576</v>
      </c>
      <c r="C498" t="s">
        <v>577</v>
      </c>
      <c r="D498" t="s">
        <v>578</v>
      </c>
      <c r="E498" t="s">
        <v>1245</v>
      </c>
      <c r="F498">
        <v>0</v>
      </c>
      <c r="G498" s="89">
        <v>20000000</v>
      </c>
    </row>
    <row r="499" spans="1:7" x14ac:dyDescent="0.3">
      <c r="A499" t="s">
        <v>575</v>
      </c>
      <c r="B499" t="s">
        <v>576</v>
      </c>
      <c r="C499" t="s">
        <v>577</v>
      </c>
      <c r="D499" t="s">
        <v>578</v>
      </c>
      <c r="E499" t="s">
        <v>1246</v>
      </c>
      <c r="F499">
        <v>1</v>
      </c>
      <c r="G499" s="89">
        <v>100000000</v>
      </c>
    </row>
    <row r="500" spans="1:7" x14ac:dyDescent="0.3">
      <c r="A500" t="s">
        <v>575</v>
      </c>
      <c r="B500" t="s">
        <v>576</v>
      </c>
      <c r="C500" t="s">
        <v>577</v>
      </c>
      <c r="D500" t="s">
        <v>578</v>
      </c>
      <c r="E500" t="s">
        <v>1247</v>
      </c>
      <c r="F500">
        <v>1</v>
      </c>
      <c r="G500" s="89">
        <v>100000000</v>
      </c>
    </row>
    <row r="501" spans="1:7" x14ac:dyDescent="0.3">
      <c r="A501" t="s">
        <v>575</v>
      </c>
      <c r="B501" t="s">
        <v>576</v>
      </c>
      <c r="C501" t="s">
        <v>577</v>
      </c>
      <c r="D501" t="s">
        <v>578</v>
      </c>
      <c r="E501" t="s">
        <v>1248</v>
      </c>
      <c r="F501">
        <v>1</v>
      </c>
      <c r="G501" s="89">
        <v>100000000</v>
      </c>
    </row>
    <row r="502" spans="1:7" x14ac:dyDescent="0.3">
      <c r="A502" t="s">
        <v>579</v>
      </c>
      <c r="B502" t="s">
        <v>580</v>
      </c>
      <c r="C502" t="s">
        <v>581</v>
      </c>
      <c r="D502" t="s">
        <v>580</v>
      </c>
      <c r="E502" t="s">
        <v>1245</v>
      </c>
      <c r="F502">
        <v>0</v>
      </c>
      <c r="G502" s="89">
        <v>1250000000</v>
      </c>
    </row>
    <row r="503" spans="1:7" x14ac:dyDescent="0.3">
      <c r="A503" t="s">
        <v>579</v>
      </c>
      <c r="B503" t="s">
        <v>580</v>
      </c>
      <c r="C503" t="s">
        <v>581</v>
      </c>
      <c r="D503" t="s">
        <v>580</v>
      </c>
      <c r="E503" t="s">
        <v>1246</v>
      </c>
      <c r="F503">
        <v>0</v>
      </c>
      <c r="G503" s="89">
        <v>1250000000</v>
      </c>
    </row>
    <row r="504" spans="1:7" x14ac:dyDescent="0.3">
      <c r="A504" t="s">
        <v>579</v>
      </c>
      <c r="B504" t="s">
        <v>580</v>
      </c>
      <c r="C504" t="s">
        <v>581</v>
      </c>
      <c r="D504" t="s">
        <v>580</v>
      </c>
      <c r="E504" t="s">
        <v>1247</v>
      </c>
      <c r="F504">
        <v>1</v>
      </c>
      <c r="G504" s="89">
        <v>0</v>
      </c>
    </row>
    <row r="505" spans="1:7" x14ac:dyDescent="0.3">
      <c r="A505" t="s">
        <v>579</v>
      </c>
      <c r="B505" t="s">
        <v>580</v>
      </c>
      <c r="C505" t="s">
        <v>581</v>
      </c>
      <c r="D505" t="s">
        <v>580</v>
      </c>
      <c r="E505" t="s">
        <v>1248</v>
      </c>
      <c r="F505">
        <v>2</v>
      </c>
      <c r="G505" s="89">
        <v>0</v>
      </c>
    </row>
    <row r="506" spans="1:7" x14ac:dyDescent="0.3">
      <c r="A506" t="s">
        <v>582</v>
      </c>
      <c r="B506" t="s">
        <v>583</v>
      </c>
      <c r="C506" t="s">
        <v>584</v>
      </c>
      <c r="D506" t="s">
        <v>583</v>
      </c>
      <c r="E506" t="s">
        <v>1245</v>
      </c>
      <c r="F506">
        <v>0</v>
      </c>
      <c r="G506" s="89">
        <v>10000000000</v>
      </c>
    </row>
    <row r="507" spans="1:7" x14ac:dyDescent="0.3">
      <c r="A507" t="s">
        <v>582</v>
      </c>
      <c r="B507" t="s">
        <v>583</v>
      </c>
      <c r="C507" t="s">
        <v>584</v>
      </c>
      <c r="D507" t="s">
        <v>583</v>
      </c>
      <c r="E507" t="s">
        <v>1246</v>
      </c>
      <c r="F507">
        <v>0</v>
      </c>
      <c r="G507" s="89">
        <v>15000000000</v>
      </c>
    </row>
    <row r="508" spans="1:7" x14ac:dyDescent="0.3">
      <c r="A508" t="s">
        <v>582</v>
      </c>
      <c r="B508" t="s">
        <v>583</v>
      </c>
      <c r="C508" t="s">
        <v>584</v>
      </c>
      <c r="D508" t="s">
        <v>583</v>
      </c>
      <c r="E508" t="s">
        <v>1247</v>
      </c>
      <c r="F508">
        <v>1</v>
      </c>
      <c r="G508" s="89">
        <v>25000000000</v>
      </c>
    </row>
    <row r="509" spans="1:7" x14ac:dyDescent="0.3">
      <c r="A509" t="s">
        <v>582</v>
      </c>
      <c r="B509" t="s">
        <v>583</v>
      </c>
      <c r="C509" t="s">
        <v>584</v>
      </c>
      <c r="D509" t="s">
        <v>583</v>
      </c>
      <c r="E509" t="s">
        <v>1248</v>
      </c>
      <c r="F509">
        <v>0</v>
      </c>
      <c r="G509" s="89">
        <v>10000000000</v>
      </c>
    </row>
    <row r="510" spans="1:7" x14ac:dyDescent="0.3">
      <c r="A510" t="s">
        <v>585</v>
      </c>
      <c r="B510" t="s">
        <v>122</v>
      </c>
      <c r="C510" t="s">
        <v>586</v>
      </c>
      <c r="D510" t="s">
        <v>124</v>
      </c>
      <c r="E510" t="s">
        <v>1245</v>
      </c>
      <c r="F510">
        <v>0</v>
      </c>
      <c r="G510" s="89">
        <v>300000000</v>
      </c>
    </row>
    <row r="511" spans="1:7" x14ac:dyDescent="0.3">
      <c r="A511" t="s">
        <v>585</v>
      </c>
      <c r="B511" t="s">
        <v>122</v>
      </c>
      <c r="C511" t="s">
        <v>586</v>
      </c>
      <c r="D511" t="s">
        <v>124</v>
      </c>
      <c r="E511" t="s">
        <v>1246</v>
      </c>
      <c r="F511">
        <v>0</v>
      </c>
      <c r="G511" s="89">
        <v>500000000</v>
      </c>
    </row>
    <row r="512" spans="1:7" x14ac:dyDescent="0.3">
      <c r="A512" t="s">
        <v>585</v>
      </c>
      <c r="B512" t="s">
        <v>122</v>
      </c>
      <c r="C512" t="s">
        <v>586</v>
      </c>
      <c r="D512" t="s">
        <v>124</v>
      </c>
      <c r="E512" t="s">
        <v>1247</v>
      </c>
      <c r="F512">
        <v>1</v>
      </c>
      <c r="G512" s="89">
        <v>0</v>
      </c>
    </row>
    <row r="513" spans="1:7" x14ac:dyDescent="0.3">
      <c r="A513" t="s">
        <v>585</v>
      </c>
      <c r="B513" t="s">
        <v>122</v>
      </c>
      <c r="C513" t="s">
        <v>586</v>
      </c>
      <c r="D513" t="s">
        <v>124</v>
      </c>
      <c r="E513" t="s">
        <v>1248</v>
      </c>
      <c r="F513">
        <v>0</v>
      </c>
      <c r="G513" s="89">
        <v>0</v>
      </c>
    </row>
    <row r="514" spans="1:7" x14ac:dyDescent="0.3">
      <c r="A514" t="s">
        <v>587</v>
      </c>
      <c r="B514" t="s">
        <v>588</v>
      </c>
      <c r="C514" t="s">
        <v>589</v>
      </c>
      <c r="D514" t="s">
        <v>590</v>
      </c>
      <c r="E514" t="s">
        <v>1245</v>
      </c>
      <c r="F514">
        <v>0</v>
      </c>
      <c r="G514" s="89">
        <v>0</v>
      </c>
    </row>
    <row r="515" spans="1:7" x14ac:dyDescent="0.3">
      <c r="A515" t="s">
        <v>587</v>
      </c>
      <c r="B515" t="s">
        <v>588</v>
      </c>
      <c r="C515" t="s">
        <v>589</v>
      </c>
      <c r="D515" t="s">
        <v>590</v>
      </c>
      <c r="E515" t="s">
        <v>1246</v>
      </c>
      <c r="F515">
        <v>0</v>
      </c>
      <c r="G515" s="89">
        <v>500000000</v>
      </c>
    </row>
    <row r="516" spans="1:7" x14ac:dyDescent="0.3">
      <c r="A516" t="s">
        <v>587</v>
      </c>
      <c r="B516" t="s">
        <v>588</v>
      </c>
      <c r="C516" t="s">
        <v>589</v>
      </c>
      <c r="D516" t="s">
        <v>590</v>
      </c>
      <c r="E516" t="s">
        <v>1247</v>
      </c>
      <c r="F516">
        <v>500</v>
      </c>
      <c r="G516" s="89">
        <v>0</v>
      </c>
    </row>
    <row r="517" spans="1:7" x14ac:dyDescent="0.3">
      <c r="A517" t="s">
        <v>587</v>
      </c>
      <c r="B517" t="s">
        <v>588</v>
      </c>
      <c r="C517" t="s">
        <v>589</v>
      </c>
      <c r="D517" t="s">
        <v>590</v>
      </c>
      <c r="E517" t="s">
        <v>1248</v>
      </c>
      <c r="F517">
        <v>0</v>
      </c>
      <c r="G517" s="89">
        <v>0</v>
      </c>
    </row>
    <row r="518" spans="1:7" x14ac:dyDescent="0.3">
      <c r="A518" t="s">
        <v>591</v>
      </c>
      <c r="B518" t="s">
        <v>592</v>
      </c>
      <c r="C518" t="s">
        <v>593</v>
      </c>
      <c r="D518" t="s">
        <v>594</v>
      </c>
      <c r="E518" t="s">
        <v>1245</v>
      </c>
      <c r="F518">
        <v>0</v>
      </c>
      <c r="G518" s="89">
        <v>0</v>
      </c>
    </row>
    <row r="519" spans="1:7" x14ac:dyDescent="0.3">
      <c r="A519" t="s">
        <v>591</v>
      </c>
      <c r="B519" t="s">
        <v>592</v>
      </c>
      <c r="C519" t="s">
        <v>593</v>
      </c>
      <c r="D519" t="s">
        <v>594</v>
      </c>
      <c r="E519" t="s">
        <v>1246</v>
      </c>
      <c r="F519">
        <v>150</v>
      </c>
      <c r="G519" s="89">
        <v>500000000</v>
      </c>
    </row>
    <row r="520" spans="1:7" x14ac:dyDescent="0.3">
      <c r="A520" t="s">
        <v>591</v>
      </c>
      <c r="B520" t="s">
        <v>592</v>
      </c>
      <c r="C520" t="s">
        <v>593</v>
      </c>
      <c r="D520" t="s">
        <v>594</v>
      </c>
      <c r="E520" t="s">
        <v>1247</v>
      </c>
      <c r="F520">
        <v>150</v>
      </c>
      <c r="G520" s="89">
        <v>0</v>
      </c>
    </row>
    <row r="521" spans="1:7" x14ac:dyDescent="0.3">
      <c r="A521" t="s">
        <v>591</v>
      </c>
      <c r="B521" t="s">
        <v>592</v>
      </c>
      <c r="C521" t="s">
        <v>593</v>
      </c>
      <c r="D521" t="s">
        <v>594</v>
      </c>
      <c r="E521" t="s">
        <v>1248</v>
      </c>
      <c r="F521">
        <v>0</v>
      </c>
      <c r="G521" s="89">
        <v>0</v>
      </c>
    </row>
    <row r="522" spans="1:7" x14ac:dyDescent="0.3">
      <c r="A522" t="s">
        <v>595</v>
      </c>
      <c r="B522" t="s">
        <v>489</v>
      </c>
      <c r="C522" t="s">
        <v>596</v>
      </c>
      <c r="D522" t="s">
        <v>597</v>
      </c>
      <c r="E522" t="s">
        <v>1245</v>
      </c>
      <c r="F522">
        <v>0</v>
      </c>
      <c r="G522" s="89">
        <v>0</v>
      </c>
    </row>
    <row r="523" spans="1:7" x14ac:dyDescent="0.3">
      <c r="A523" t="s">
        <v>595</v>
      </c>
      <c r="B523" t="s">
        <v>489</v>
      </c>
      <c r="C523" t="s">
        <v>596</v>
      </c>
      <c r="D523" t="s">
        <v>597</v>
      </c>
      <c r="E523" t="s">
        <v>1246</v>
      </c>
      <c r="F523">
        <v>1</v>
      </c>
      <c r="G523" s="89">
        <v>150000000</v>
      </c>
    </row>
    <row r="524" spans="1:7" x14ac:dyDescent="0.3">
      <c r="A524" t="s">
        <v>595</v>
      </c>
      <c r="B524" t="s">
        <v>489</v>
      </c>
      <c r="C524" t="s">
        <v>596</v>
      </c>
      <c r="D524" t="s">
        <v>597</v>
      </c>
      <c r="E524" t="s">
        <v>1247</v>
      </c>
      <c r="F524">
        <v>0</v>
      </c>
      <c r="G524" s="89">
        <v>0</v>
      </c>
    </row>
    <row r="525" spans="1:7" x14ac:dyDescent="0.3">
      <c r="A525" t="s">
        <v>595</v>
      </c>
      <c r="B525" t="s">
        <v>489</v>
      </c>
      <c r="C525" t="s">
        <v>596</v>
      </c>
      <c r="D525" t="s">
        <v>597</v>
      </c>
      <c r="E525" t="s">
        <v>1248</v>
      </c>
      <c r="F525">
        <v>0</v>
      </c>
      <c r="G525" s="89">
        <v>0</v>
      </c>
    </row>
    <row r="526" spans="1:7" x14ac:dyDescent="0.3">
      <c r="A526" t="s">
        <v>598</v>
      </c>
      <c r="B526" t="s">
        <v>599</v>
      </c>
      <c r="C526" t="s">
        <v>600</v>
      </c>
      <c r="D526" t="s">
        <v>601</v>
      </c>
      <c r="E526" t="s">
        <v>1245</v>
      </c>
      <c r="F526">
        <v>0</v>
      </c>
      <c r="G526" s="89">
        <v>0</v>
      </c>
    </row>
    <row r="527" spans="1:7" x14ac:dyDescent="0.3">
      <c r="A527" t="s">
        <v>598</v>
      </c>
      <c r="B527" t="s">
        <v>599</v>
      </c>
      <c r="C527" t="s">
        <v>600</v>
      </c>
      <c r="D527" t="s">
        <v>601</v>
      </c>
      <c r="E527" t="s">
        <v>1246</v>
      </c>
      <c r="F527">
        <v>5</v>
      </c>
      <c r="G527" s="89">
        <v>0</v>
      </c>
    </row>
    <row r="528" spans="1:7" x14ac:dyDescent="0.3">
      <c r="A528" t="s">
        <v>598</v>
      </c>
      <c r="B528" t="s">
        <v>599</v>
      </c>
      <c r="C528" t="s">
        <v>600</v>
      </c>
      <c r="D528" t="s">
        <v>601</v>
      </c>
      <c r="E528" t="s">
        <v>1247</v>
      </c>
      <c r="F528">
        <v>0</v>
      </c>
      <c r="G528" s="89">
        <v>4500000000</v>
      </c>
    </row>
    <row r="529" spans="1:7" x14ac:dyDescent="0.3">
      <c r="A529" t="s">
        <v>598</v>
      </c>
      <c r="B529" t="s">
        <v>599</v>
      </c>
      <c r="C529" t="s">
        <v>600</v>
      </c>
      <c r="D529" t="s">
        <v>601</v>
      </c>
      <c r="E529" t="s">
        <v>1248</v>
      </c>
      <c r="F529">
        <v>0</v>
      </c>
      <c r="G529" s="89">
        <v>0</v>
      </c>
    </row>
    <row r="530" spans="1:7" x14ac:dyDescent="0.3">
      <c r="A530" t="s">
        <v>602</v>
      </c>
      <c r="B530" t="s">
        <v>603</v>
      </c>
      <c r="C530" t="s">
        <v>604</v>
      </c>
      <c r="D530" t="s">
        <v>605</v>
      </c>
      <c r="E530" t="s">
        <v>1245</v>
      </c>
      <c r="F530">
        <v>2</v>
      </c>
      <c r="G530" s="89">
        <v>0</v>
      </c>
    </row>
    <row r="531" spans="1:7" x14ac:dyDescent="0.3">
      <c r="A531" t="s">
        <v>602</v>
      </c>
      <c r="B531" t="s">
        <v>603</v>
      </c>
      <c r="C531" t="s">
        <v>604</v>
      </c>
      <c r="D531" t="s">
        <v>605</v>
      </c>
      <c r="E531" t="s">
        <v>1246</v>
      </c>
      <c r="F531">
        <v>0</v>
      </c>
      <c r="G531" s="89">
        <v>0</v>
      </c>
    </row>
    <row r="532" spans="1:7" x14ac:dyDescent="0.3">
      <c r="A532" t="s">
        <v>602</v>
      </c>
      <c r="B532" t="s">
        <v>603</v>
      </c>
      <c r="C532" t="s">
        <v>604</v>
      </c>
      <c r="D532" t="s">
        <v>605</v>
      </c>
      <c r="E532" t="s">
        <v>1247</v>
      </c>
      <c r="F532">
        <v>8</v>
      </c>
      <c r="G532" s="89">
        <v>4000000000</v>
      </c>
    </row>
    <row r="533" spans="1:7" x14ac:dyDescent="0.3">
      <c r="A533" t="s">
        <v>602</v>
      </c>
      <c r="B533" t="s">
        <v>603</v>
      </c>
      <c r="C533" t="s">
        <v>604</v>
      </c>
      <c r="D533" t="s">
        <v>605</v>
      </c>
      <c r="E533" t="s">
        <v>1248</v>
      </c>
      <c r="F533">
        <v>0</v>
      </c>
      <c r="G533" s="89">
        <v>0</v>
      </c>
    </row>
    <row r="534" spans="1:7" x14ac:dyDescent="0.3">
      <c r="A534" t="s">
        <v>606</v>
      </c>
      <c r="B534" t="s">
        <v>607</v>
      </c>
      <c r="C534" t="s">
        <v>608</v>
      </c>
      <c r="D534" t="s">
        <v>609</v>
      </c>
      <c r="E534" t="s">
        <v>1245</v>
      </c>
      <c r="F534">
        <v>1</v>
      </c>
      <c r="G534" s="89">
        <v>2000000000</v>
      </c>
    </row>
    <row r="535" spans="1:7" x14ac:dyDescent="0.3">
      <c r="A535" t="s">
        <v>606</v>
      </c>
      <c r="B535" t="s">
        <v>607</v>
      </c>
      <c r="C535" t="s">
        <v>608</v>
      </c>
      <c r="D535" t="s">
        <v>609</v>
      </c>
      <c r="E535" t="s">
        <v>1246</v>
      </c>
      <c r="F535">
        <v>0</v>
      </c>
      <c r="G535" s="89">
        <v>0</v>
      </c>
    </row>
    <row r="536" spans="1:7" x14ac:dyDescent="0.3">
      <c r="A536" t="s">
        <v>606</v>
      </c>
      <c r="B536" t="s">
        <v>607</v>
      </c>
      <c r="C536" t="s">
        <v>608</v>
      </c>
      <c r="D536" t="s">
        <v>609</v>
      </c>
      <c r="E536" t="s">
        <v>1247</v>
      </c>
      <c r="F536">
        <v>0</v>
      </c>
      <c r="G536" s="89">
        <v>0</v>
      </c>
    </row>
    <row r="537" spans="1:7" x14ac:dyDescent="0.3">
      <c r="A537" t="s">
        <v>606</v>
      </c>
      <c r="B537" t="s">
        <v>607</v>
      </c>
      <c r="C537" t="s">
        <v>608</v>
      </c>
      <c r="D537" t="s">
        <v>609</v>
      </c>
      <c r="E537" t="s">
        <v>1248</v>
      </c>
      <c r="F537">
        <v>0</v>
      </c>
      <c r="G537" s="89">
        <v>0</v>
      </c>
    </row>
    <row r="538" spans="1:7" x14ac:dyDescent="0.3">
      <c r="A538" t="s">
        <v>610</v>
      </c>
      <c r="B538" t="s">
        <v>611</v>
      </c>
      <c r="C538" t="s">
        <v>612</v>
      </c>
      <c r="D538" t="s">
        <v>613</v>
      </c>
      <c r="E538" t="s">
        <v>1245</v>
      </c>
      <c r="F538">
        <v>2</v>
      </c>
      <c r="G538" s="89">
        <v>7000000000</v>
      </c>
    </row>
    <row r="539" spans="1:7" x14ac:dyDescent="0.3">
      <c r="A539" t="s">
        <v>610</v>
      </c>
      <c r="B539" t="s">
        <v>611</v>
      </c>
      <c r="C539" t="s">
        <v>612</v>
      </c>
      <c r="D539" t="s">
        <v>613</v>
      </c>
      <c r="E539" t="s">
        <v>1246</v>
      </c>
      <c r="F539">
        <v>1</v>
      </c>
      <c r="G539" s="89">
        <v>0</v>
      </c>
    </row>
    <row r="540" spans="1:7" x14ac:dyDescent="0.3">
      <c r="A540" t="s">
        <v>610</v>
      </c>
      <c r="B540" t="s">
        <v>611</v>
      </c>
      <c r="C540" t="s">
        <v>612</v>
      </c>
      <c r="D540" t="s">
        <v>613</v>
      </c>
      <c r="E540" t="s">
        <v>1247</v>
      </c>
      <c r="F540">
        <v>0</v>
      </c>
      <c r="G540" s="89">
        <v>0</v>
      </c>
    </row>
    <row r="541" spans="1:7" x14ac:dyDescent="0.3">
      <c r="A541" t="s">
        <v>610</v>
      </c>
      <c r="B541" t="s">
        <v>611</v>
      </c>
      <c r="C541" t="s">
        <v>612</v>
      </c>
      <c r="D541" t="s">
        <v>613</v>
      </c>
      <c r="E541" t="s">
        <v>1248</v>
      </c>
      <c r="F541">
        <v>0</v>
      </c>
      <c r="G541" s="89">
        <v>0</v>
      </c>
    </row>
    <row r="542" spans="1:7" x14ac:dyDescent="0.3">
      <c r="A542" t="s">
        <v>614</v>
      </c>
      <c r="B542" t="s">
        <v>122</v>
      </c>
      <c r="C542" t="s">
        <v>615</v>
      </c>
      <c r="D542" t="s">
        <v>124</v>
      </c>
      <c r="E542" t="s">
        <v>1245</v>
      </c>
      <c r="F542">
        <v>2</v>
      </c>
      <c r="G542" s="89">
        <v>0</v>
      </c>
    </row>
    <row r="543" spans="1:7" x14ac:dyDescent="0.3">
      <c r="A543" t="s">
        <v>614</v>
      </c>
      <c r="B543" t="s">
        <v>122</v>
      </c>
      <c r="C543" t="s">
        <v>615</v>
      </c>
      <c r="D543" t="s">
        <v>124</v>
      </c>
      <c r="E543" t="s">
        <v>1246</v>
      </c>
      <c r="F543">
        <v>0</v>
      </c>
      <c r="G543" s="89">
        <v>2500000000</v>
      </c>
    </row>
    <row r="544" spans="1:7" x14ac:dyDescent="0.3">
      <c r="A544" t="s">
        <v>614</v>
      </c>
      <c r="B544" t="s">
        <v>122</v>
      </c>
      <c r="C544" t="s">
        <v>615</v>
      </c>
      <c r="D544" t="s">
        <v>124</v>
      </c>
      <c r="E544" t="s">
        <v>1247</v>
      </c>
      <c r="F544">
        <v>8</v>
      </c>
      <c r="G544" s="89">
        <v>2500000000</v>
      </c>
    </row>
    <row r="545" spans="1:7" x14ac:dyDescent="0.3">
      <c r="A545" t="s">
        <v>614</v>
      </c>
      <c r="B545" t="s">
        <v>122</v>
      </c>
      <c r="C545" t="s">
        <v>615</v>
      </c>
      <c r="D545" t="s">
        <v>124</v>
      </c>
      <c r="E545" t="s">
        <v>1248</v>
      </c>
      <c r="F545">
        <v>0</v>
      </c>
      <c r="G545" s="89">
        <v>0</v>
      </c>
    </row>
    <row r="546" spans="1:7" x14ac:dyDescent="0.3">
      <c r="A546" t="s">
        <v>616</v>
      </c>
      <c r="B546" t="s">
        <v>460</v>
      </c>
      <c r="C546" t="s">
        <v>617</v>
      </c>
      <c r="D546" t="s">
        <v>618</v>
      </c>
      <c r="E546" t="s">
        <v>1245</v>
      </c>
      <c r="F546">
        <v>10</v>
      </c>
      <c r="G546" s="89">
        <v>0</v>
      </c>
    </row>
    <row r="547" spans="1:7" x14ac:dyDescent="0.3">
      <c r="A547" t="s">
        <v>616</v>
      </c>
      <c r="B547" t="s">
        <v>460</v>
      </c>
      <c r="C547" t="s">
        <v>617</v>
      </c>
      <c r="D547" t="s">
        <v>618</v>
      </c>
      <c r="E547" t="s">
        <v>1246</v>
      </c>
      <c r="F547">
        <v>0</v>
      </c>
      <c r="G547" s="89">
        <v>2500000000</v>
      </c>
    </row>
    <row r="548" spans="1:7" x14ac:dyDescent="0.3">
      <c r="A548" t="s">
        <v>616</v>
      </c>
      <c r="B548" t="s">
        <v>460</v>
      </c>
      <c r="C548" t="s">
        <v>617</v>
      </c>
      <c r="D548" t="s">
        <v>618</v>
      </c>
      <c r="E548" t="s">
        <v>1247</v>
      </c>
      <c r="F548">
        <v>20</v>
      </c>
      <c r="G548" s="89">
        <v>2500000000</v>
      </c>
    </row>
    <row r="549" spans="1:7" x14ac:dyDescent="0.3">
      <c r="A549" t="s">
        <v>616</v>
      </c>
      <c r="B549" t="s">
        <v>460</v>
      </c>
      <c r="C549" t="s">
        <v>617</v>
      </c>
      <c r="D549" t="s">
        <v>618</v>
      </c>
      <c r="E549" t="s">
        <v>1248</v>
      </c>
      <c r="F549">
        <v>20</v>
      </c>
      <c r="G549" s="89">
        <v>0</v>
      </c>
    </row>
    <row r="550" spans="1:7" x14ac:dyDescent="0.3">
      <c r="A550" t="s">
        <v>619</v>
      </c>
      <c r="B550" t="s">
        <v>620</v>
      </c>
      <c r="C550" t="s">
        <v>621</v>
      </c>
      <c r="D550" t="s">
        <v>622</v>
      </c>
      <c r="E550" t="s">
        <v>1245</v>
      </c>
      <c r="F550">
        <v>10</v>
      </c>
      <c r="G550" s="89">
        <v>0</v>
      </c>
    </row>
    <row r="551" spans="1:7" x14ac:dyDescent="0.3">
      <c r="A551" t="s">
        <v>619</v>
      </c>
      <c r="B551" t="s">
        <v>620</v>
      </c>
      <c r="C551" t="s">
        <v>621</v>
      </c>
      <c r="D551" t="s">
        <v>622</v>
      </c>
      <c r="E551" t="s">
        <v>1246</v>
      </c>
      <c r="F551">
        <v>40</v>
      </c>
      <c r="G551" s="89">
        <v>1000000000</v>
      </c>
    </row>
    <row r="552" spans="1:7" x14ac:dyDescent="0.3">
      <c r="A552" t="s">
        <v>619</v>
      </c>
      <c r="B552" t="s">
        <v>620</v>
      </c>
      <c r="C552" t="s">
        <v>621</v>
      </c>
      <c r="D552" t="s">
        <v>622</v>
      </c>
      <c r="E552" t="s">
        <v>1247</v>
      </c>
      <c r="F552">
        <v>0</v>
      </c>
      <c r="G552" s="89">
        <v>0</v>
      </c>
    </row>
    <row r="553" spans="1:7" x14ac:dyDescent="0.3">
      <c r="A553" t="s">
        <v>619</v>
      </c>
      <c r="B553" t="s">
        <v>620</v>
      </c>
      <c r="C553" t="s">
        <v>621</v>
      </c>
      <c r="D553" t="s">
        <v>622</v>
      </c>
      <c r="E553" t="s">
        <v>1248</v>
      </c>
      <c r="F553">
        <v>0</v>
      </c>
      <c r="G553" s="89">
        <v>1000000000</v>
      </c>
    </row>
    <row r="554" spans="1:7" x14ac:dyDescent="0.3">
      <c r="A554" t="s">
        <v>623</v>
      </c>
      <c r="B554" t="s">
        <v>624</v>
      </c>
      <c r="C554" t="s">
        <v>625</v>
      </c>
      <c r="D554" t="s">
        <v>626</v>
      </c>
      <c r="E554" t="s">
        <v>1245</v>
      </c>
      <c r="F554">
        <v>5</v>
      </c>
      <c r="G554" s="89">
        <v>6994356127.1149998</v>
      </c>
    </row>
    <row r="555" spans="1:7" x14ac:dyDescent="0.3">
      <c r="A555" t="s">
        <v>623</v>
      </c>
      <c r="B555" t="s">
        <v>624</v>
      </c>
      <c r="C555" t="s">
        <v>625</v>
      </c>
      <c r="D555" t="s">
        <v>626</v>
      </c>
      <c r="E555" t="s">
        <v>1246</v>
      </c>
      <c r="F555">
        <v>0</v>
      </c>
      <c r="G555" s="89">
        <v>3000000000</v>
      </c>
    </row>
    <row r="556" spans="1:7" x14ac:dyDescent="0.3">
      <c r="A556" t="s">
        <v>623</v>
      </c>
      <c r="B556" t="s">
        <v>624</v>
      </c>
      <c r="C556" t="s">
        <v>625</v>
      </c>
      <c r="D556" t="s">
        <v>626</v>
      </c>
      <c r="E556" t="s">
        <v>1247</v>
      </c>
      <c r="F556">
        <v>0</v>
      </c>
      <c r="G556" s="89">
        <v>0</v>
      </c>
    </row>
    <row r="557" spans="1:7" x14ac:dyDescent="0.3">
      <c r="A557" t="s">
        <v>623</v>
      </c>
      <c r="B557" t="s">
        <v>624</v>
      </c>
      <c r="C557" t="s">
        <v>625</v>
      </c>
      <c r="D557" t="s">
        <v>626</v>
      </c>
      <c r="E557" t="s">
        <v>1248</v>
      </c>
      <c r="F557">
        <v>0</v>
      </c>
      <c r="G557" s="89">
        <v>3000000000</v>
      </c>
    </row>
    <row r="558" spans="1:7" x14ac:dyDescent="0.3">
      <c r="A558" t="s">
        <v>627</v>
      </c>
      <c r="B558" t="s">
        <v>628</v>
      </c>
      <c r="C558" t="s">
        <v>629</v>
      </c>
      <c r="D558" t="s">
        <v>630</v>
      </c>
      <c r="E558" t="s">
        <v>1245</v>
      </c>
      <c r="F558">
        <v>856</v>
      </c>
      <c r="G558" s="89">
        <v>396000000</v>
      </c>
    </row>
    <row r="559" spans="1:7" x14ac:dyDescent="0.3">
      <c r="A559" t="s">
        <v>627</v>
      </c>
      <c r="B559" t="s">
        <v>628</v>
      </c>
      <c r="C559" t="s">
        <v>629</v>
      </c>
      <c r="D559" t="s">
        <v>630</v>
      </c>
      <c r="E559" t="s">
        <v>1246</v>
      </c>
      <c r="F559">
        <v>0</v>
      </c>
      <c r="G559" s="89">
        <v>1100000000</v>
      </c>
    </row>
    <row r="560" spans="1:7" x14ac:dyDescent="0.3">
      <c r="A560" t="s">
        <v>627</v>
      </c>
      <c r="B560" t="s">
        <v>628</v>
      </c>
      <c r="C560" t="s">
        <v>629</v>
      </c>
      <c r="D560" t="s">
        <v>630</v>
      </c>
      <c r="E560" t="s">
        <v>1247</v>
      </c>
      <c r="F560">
        <v>5144</v>
      </c>
      <c r="G560" s="89">
        <v>1100000000</v>
      </c>
    </row>
    <row r="561" spans="1:7" x14ac:dyDescent="0.3">
      <c r="A561" t="s">
        <v>627</v>
      </c>
      <c r="B561" t="s">
        <v>628</v>
      </c>
      <c r="C561" t="s">
        <v>629</v>
      </c>
      <c r="D561" t="s">
        <v>630</v>
      </c>
      <c r="E561" t="s">
        <v>1248</v>
      </c>
      <c r="F561">
        <v>0</v>
      </c>
      <c r="G561" s="89">
        <v>1100000000</v>
      </c>
    </row>
    <row r="562" spans="1:7" x14ac:dyDescent="0.3">
      <c r="A562" t="s">
        <v>631</v>
      </c>
      <c r="B562" t="s">
        <v>632</v>
      </c>
      <c r="C562" t="s">
        <v>633</v>
      </c>
      <c r="D562" t="s">
        <v>634</v>
      </c>
      <c r="E562" t="s">
        <v>1245</v>
      </c>
      <c r="F562">
        <v>0</v>
      </c>
      <c r="G562" s="89">
        <v>0</v>
      </c>
    </row>
    <row r="563" spans="1:7" x14ac:dyDescent="0.3">
      <c r="A563" t="s">
        <v>631</v>
      </c>
      <c r="B563" t="s">
        <v>632</v>
      </c>
      <c r="C563" t="s">
        <v>633</v>
      </c>
      <c r="D563" t="s">
        <v>634</v>
      </c>
      <c r="E563" t="s">
        <v>1246</v>
      </c>
      <c r="F563">
        <v>0</v>
      </c>
      <c r="G563" s="89">
        <v>1200000000</v>
      </c>
    </row>
    <row r="564" spans="1:7" x14ac:dyDescent="0.3">
      <c r="A564" t="s">
        <v>631</v>
      </c>
      <c r="B564" t="s">
        <v>632</v>
      </c>
      <c r="C564" t="s">
        <v>633</v>
      </c>
      <c r="D564" t="s">
        <v>634</v>
      </c>
      <c r="E564" t="s">
        <v>1247</v>
      </c>
      <c r="F564">
        <v>20</v>
      </c>
      <c r="G564" s="89">
        <v>0</v>
      </c>
    </row>
    <row r="565" spans="1:7" x14ac:dyDescent="0.3">
      <c r="A565" t="s">
        <v>631</v>
      </c>
      <c r="B565" t="s">
        <v>632</v>
      </c>
      <c r="C565" t="s">
        <v>633</v>
      </c>
      <c r="D565" t="s">
        <v>634</v>
      </c>
      <c r="E565" t="s">
        <v>1248</v>
      </c>
      <c r="F565">
        <v>0</v>
      </c>
      <c r="G565" s="89">
        <v>1200000000</v>
      </c>
    </row>
    <row r="566" spans="1:7" x14ac:dyDescent="0.3">
      <c r="A566" t="s">
        <v>635</v>
      </c>
      <c r="B566" t="s">
        <v>636</v>
      </c>
      <c r="C566" t="s">
        <v>637</v>
      </c>
      <c r="D566" t="s">
        <v>638</v>
      </c>
      <c r="E566" t="s">
        <v>1245</v>
      </c>
      <c r="F566">
        <v>0</v>
      </c>
      <c r="G566" s="89">
        <v>0</v>
      </c>
    </row>
    <row r="567" spans="1:7" x14ac:dyDescent="0.3">
      <c r="A567" t="s">
        <v>635</v>
      </c>
      <c r="B567" t="s">
        <v>636</v>
      </c>
      <c r="C567" t="s">
        <v>637</v>
      </c>
      <c r="D567" t="s">
        <v>638</v>
      </c>
      <c r="E567" t="s">
        <v>1246</v>
      </c>
      <c r="F567">
        <v>5</v>
      </c>
      <c r="G567" s="89">
        <v>600000000</v>
      </c>
    </row>
    <row r="568" spans="1:7" x14ac:dyDescent="0.3">
      <c r="A568" t="s">
        <v>635</v>
      </c>
      <c r="B568" t="s">
        <v>636</v>
      </c>
      <c r="C568" t="s">
        <v>637</v>
      </c>
      <c r="D568" t="s">
        <v>638</v>
      </c>
      <c r="E568" t="s">
        <v>1247</v>
      </c>
      <c r="F568">
        <v>0</v>
      </c>
      <c r="G568" s="89">
        <v>0</v>
      </c>
    </row>
    <row r="569" spans="1:7" x14ac:dyDescent="0.3">
      <c r="A569" t="s">
        <v>635</v>
      </c>
      <c r="B569" t="s">
        <v>636</v>
      </c>
      <c r="C569" t="s">
        <v>637</v>
      </c>
      <c r="D569" t="s">
        <v>638</v>
      </c>
      <c r="E569" t="s">
        <v>1248</v>
      </c>
      <c r="F569">
        <v>0</v>
      </c>
      <c r="G569" s="89">
        <v>0</v>
      </c>
    </row>
    <row r="570" spans="1:7" x14ac:dyDescent="0.3">
      <c r="A570" t="s">
        <v>639</v>
      </c>
      <c r="B570" t="s">
        <v>640</v>
      </c>
      <c r="C570" t="s">
        <v>641</v>
      </c>
      <c r="D570" t="s">
        <v>642</v>
      </c>
      <c r="E570" t="s">
        <v>1245</v>
      </c>
      <c r="F570">
        <v>0</v>
      </c>
      <c r="G570" s="89">
        <v>0</v>
      </c>
    </row>
    <row r="571" spans="1:7" x14ac:dyDescent="0.3">
      <c r="A571" t="s">
        <v>639</v>
      </c>
      <c r="B571" t="s">
        <v>640</v>
      </c>
      <c r="C571" t="s">
        <v>641</v>
      </c>
      <c r="D571" t="s">
        <v>642</v>
      </c>
      <c r="E571" t="s">
        <v>1246</v>
      </c>
      <c r="F571">
        <v>0</v>
      </c>
      <c r="G571" s="89">
        <v>600000000</v>
      </c>
    </row>
    <row r="572" spans="1:7" x14ac:dyDescent="0.3">
      <c r="A572" t="s">
        <v>639</v>
      </c>
      <c r="B572" t="s">
        <v>640</v>
      </c>
      <c r="C572" t="s">
        <v>641</v>
      </c>
      <c r="D572" t="s">
        <v>642</v>
      </c>
      <c r="E572" t="s">
        <v>1247</v>
      </c>
      <c r="F572">
        <v>0</v>
      </c>
      <c r="G572" s="89">
        <v>0</v>
      </c>
    </row>
    <row r="573" spans="1:7" x14ac:dyDescent="0.3">
      <c r="A573" t="s">
        <v>639</v>
      </c>
      <c r="B573" t="s">
        <v>640</v>
      </c>
      <c r="C573" t="s">
        <v>641</v>
      </c>
      <c r="D573" t="s">
        <v>642</v>
      </c>
      <c r="E573" t="s">
        <v>1248</v>
      </c>
      <c r="F573">
        <v>2</v>
      </c>
      <c r="G573" s="89">
        <v>0</v>
      </c>
    </row>
    <row r="574" spans="1:7" x14ac:dyDescent="0.3">
      <c r="A574" t="s">
        <v>643</v>
      </c>
      <c r="B574" t="s">
        <v>644</v>
      </c>
      <c r="C574" t="s">
        <v>645</v>
      </c>
      <c r="D574" t="s">
        <v>646</v>
      </c>
      <c r="E574" t="s">
        <v>1245</v>
      </c>
      <c r="F574">
        <v>1</v>
      </c>
      <c r="G574" s="89">
        <v>0</v>
      </c>
    </row>
    <row r="575" spans="1:7" x14ac:dyDescent="0.3">
      <c r="A575" t="s">
        <v>643</v>
      </c>
      <c r="B575" t="s">
        <v>644</v>
      </c>
      <c r="C575" t="s">
        <v>645</v>
      </c>
      <c r="D575" t="s">
        <v>646</v>
      </c>
      <c r="E575" t="s">
        <v>1246</v>
      </c>
      <c r="F575">
        <v>0</v>
      </c>
      <c r="G575" s="89">
        <v>2000000000</v>
      </c>
    </row>
    <row r="576" spans="1:7" x14ac:dyDescent="0.3">
      <c r="A576" t="s">
        <v>643</v>
      </c>
      <c r="B576" t="s">
        <v>644</v>
      </c>
      <c r="C576" t="s">
        <v>645</v>
      </c>
      <c r="D576" t="s">
        <v>646</v>
      </c>
      <c r="E576" t="s">
        <v>1247</v>
      </c>
      <c r="F576">
        <v>1</v>
      </c>
      <c r="G576" s="89">
        <v>0</v>
      </c>
    </row>
    <row r="577" spans="1:7" x14ac:dyDescent="0.3">
      <c r="A577" t="s">
        <v>643</v>
      </c>
      <c r="B577" t="s">
        <v>644</v>
      </c>
      <c r="C577" t="s">
        <v>645</v>
      </c>
      <c r="D577" t="s">
        <v>646</v>
      </c>
      <c r="E577" t="s">
        <v>1248</v>
      </c>
      <c r="F577">
        <v>0</v>
      </c>
      <c r="G577" s="89">
        <v>0</v>
      </c>
    </row>
    <row r="578" spans="1:7" x14ac:dyDescent="0.3">
      <c r="A578" t="s">
        <v>125</v>
      </c>
      <c r="B578" t="s">
        <v>126</v>
      </c>
      <c r="C578" t="s">
        <v>127</v>
      </c>
      <c r="D578" t="s">
        <v>128</v>
      </c>
      <c r="E578" t="s">
        <v>1245</v>
      </c>
      <c r="F578">
        <v>472</v>
      </c>
      <c r="G578" s="89">
        <v>2850000000</v>
      </c>
    </row>
    <row r="579" spans="1:7" x14ac:dyDescent="0.3">
      <c r="A579" t="s">
        <v>125</v>
      </c>
      <c r="B579" t="s">
        <v>126</v>
      </c>
      <c r="C579" t="s">
        <v>127</v>
      </c>
      <c r="D579" t="s">
        <v>128</v>
      </c>
      <c r="E579" t="s">
        <v>1246</v>
      </c>
      <c r="F579">
        <v>1200</v>
      </c>
      <c r="G579" s="89">
        <v>2850000000</v>
      </c>
    </row>
    <row r="580" spans="1:7" x14ac:dyDescent="0.3">
      <c r="A580" t="s">
        <v>125</v>
      </c>
      <c r="B580" t="s">
        <v>126</v>
      </c>
      <c r="C580" t="s">
        <v>127</v>
      </c>
      <c r="D580" t="s">
        <v>128</v>
      </c>
      <c r="E580" t="s">
        <v>1247</v>
      </c>
      <c r="F580">
        <v>1994</v>
      </c>
      <c r="G580" s="89">
        <v>0</v>
      </c>
    </row>
    <row r="581" spans="1:7" x14ac:dyDescent="0.3">
      <c r="A581" t="s">
        <v>125</v>
      </c>
      <c r="B581" t="s">
        <v>126</v>
      </c>
      <c r="C581" t="s">
        <v>127</v>
      </c>
      <c r="D581" t="s">
        <v>128</v>
      </c>
      <c r="E581" t="s">
        <v>1248</v>
      </c>
      <c r="F581">
        <v>320</v>
      </c>
      <c r="G581" s="89">
        <v>0</v>
      </c>
    </row>
    <row r="582" spans="1:7" x14ac:dyDescent="0.3">
      <c r="A582" t="s">
        <v>647</v>
      </c>
      <c r="B582" t="s">
        <v>648</v>
      </c>
      <c r="C582" t="s">
        <v>649</v>
      </c>
      <c r="D582" t="s">
        <v>650</v>
      </c>
      <c r="E582" t="s">
        <v>1245</v>
      </c>
      <c r="F582">
        <v>267</v>
      </c>
      <c r="G582" s="89">
        <v>2500000000</v>
      </c>
    </row>
    <row r="583" spans="1:7" x14ac:dyDescent="0.3">
      <c r="A583" t="s">
        <v>647</v>
      </c>
      <c r="B583" t="s">
        <v>648</v>
      </c>
      <c r="C583" t="s">
        <v>649</v>
      </c>
      <c r="D583" t="s">
        <v>650</v>
      </c>
      <c r="E583" t="s">
        <v>1246</v>
      </c>
      <c r="F583">
        <v>500</v>
      </c>
      <c r="G583" s="89">
        <v>2500000000</v>
      </c>
    </row>
    <row r="584" spans="1:7" x14ac:dyDescent="0.3">
      <c r="A584" t="s">
        <v>647</v>
      </c>
      <c r="B584" t="s">
        <v>648</v>
      </c>
      <c r="C584" t="s">
        <v>649</v>
      </c>
      <c r="D584" t="s">
        <v>650</v>
      </c>
      <c r="E584" t="s">
        <v>1247</v>
      </c>
      <c r="F584">
        <v>500</v>
      </c>
      <c r="G584" s="89">
        <v>2500000000</v>
      </c>
    </row>
    <row r="585" spans="1:7" x14ac:dyDescent="0.3">
      <c r="A585" t="s">
        <v>647</v>
      </c>
      <c r="B585" t="s">
        <v>648</v>
      </c>
      <c r="C585" t="s">
        <v>649</v>
      </c>
      <c r="D585" t="s">
        <v>650</v>
      </c>
      <c r="E585" t="s">
        <v>1248</v>
      </c>
      <c r="F585">
        <v>733</v>
      </c>
      <c r="G585" s="89">
        <v>2500000000</v>
      </c>
    </row>
    <row r="586" spans="1:7" x14ac:dyDescent="0.3">
      <c r="A586" t="s">
        <v>651</v>
      </c>
      <c r="B586" t="s">
        <v>652</v>
      </c>
      <c r="C586" t="s">
        <v>653</v>
      </c>
      <c r="D586" t="s">
        <v>654</v>
      </c>
      <c r="E586" t="s">
        <v>1245</v>
      </c>
      <c r="F586">
        <v>1296</v>
      </c>
      <c r="G586" s="89">
        <v>1013000000</v>
      </c>
    </row>
    <row r="587" spans="1:7" x14ac:dyDescent="0.3">
      <c r="A587" t="s">
        <v>651</v>
      </c>
      <c r="B587" t="s">
        <v>652</v>
      </c>
      <c r="C587" t="s">
        <v>653</v>
      </c>
      <c r="D587" t="s">
        <v>654</v>
      </c>
      <c r="E587" t="s">
        <v>1246</v>
      </c>
      <c r="F587">
        <v>304</v>
      </c>
      <c r="G587" s="89">
        <v>200000000</v>
      </c>
    </row>
    <row r="588" spans="1:7" x14ac:dyDescent="0.3">
      <c r="A588" t="s">
        <v>651</v>
      </c>
      <c r="B588" t="s">
        <v>652</v>
      </c>
      <c r="C588" t="s">
        <v>653</v>
      </c>
      <c r="D588" t="s">
        <v>654</v>
      </c>
      <c r="E588" t="s">
        <v>1247</v>
      </c>
      <c r="F588">
        <v>200</v>
      </c>
      <c r="G588" s="89">
        <v>150000000</v>
      </c>
    </row>
    <row r="589" spans="1:7" x14ac:dyDescent="0.3">
      <c r="A589" t="s">
        <v>651</v>
      </c>
      <c r="B589" t="s">
        <v>652</v>
      </c>
      <c r="C589" t="s">
        <v>653</v>
      </c>
      <c r="D589" t="s">
        <v>654</v>
      </c>
      <c r="E589" t="s">
        <v>1248</v>
      </c>
      <c r="F589">
        <v>200</v>
      </c>
      <c r="G589" s="89">
        <v>150000000</v>
      </c>
    </row>
    <row r="590" spans="1:7" x14ac:dyDescent="0.3">
      <c r="A590" t="s">
        <v>655</v>
      </c>
      <c r="B590" t="s">
        <v>656</v>
      </c>
      <c r="C590" t="s">
        <v>657</v>
      </c>
      <c r="D590" t="s">
        <v>658</v>
      </c>
      <c r="E590" t="s">
        <v>1245</v>
      </c>
      <c r="F590">
        <v>0</v>
      </c>
      <c r="G590" s="89">
        <v>100000000</v>
      </c>
    </row>
    <row r="591" spans="1:7" x14ac:dyDescent="0.3">
      <c r="A591" t="s">
        <v>655</v>
      </c>
      <c r="B591" t="s">
        <v>656</v>
      </c>
      <c r="C591" t="s">
        <v>657</v>
      </c>
      <c r="D591" t="s">
        <v>658</v>
      </c>
      <c r="E591" t="s">
        <v>1246</v>
      </c>
      <c r="F591">
        <v>20</v>
      </c>
      <c r="G591" s="89">
        <v>100000000</v>
      </c>
    </row>
    <row r="592" spans="1:7" x14ac:dyDescent="0.3">
      <c r="A592" t="s">
        <v>655</v>
      </c>
      <c r="B592" t="s">
        <v>656</v>
      </c>
      <c r="C592" t="s">
        <v>657</v>
      </c>
      <c r="D592" t="s">
        <v>658</v>
      </c>
      <c r="E592" t="s">
        <v>1247</v>
      </c>
      <c r="F592">
        <v>20</v>
      </c>
      <c r="G592" s="89">
        <v>100000000</v>
      </c>
    </row>
    <row r="593" spans="1:7" x14ac:dyDescent="0.3">
      <c r="A593" t="s">
        <v>655</v>
      </c>
      <c r="B593" t="s">
        <v>656</v>
      </c>
      <c r="C593" t="s">
        <v>657</v>
      </c>
      <c r="D593" t="s">
        <v>658</v>
      </c>
      <c r="E593" t="s">
        <v>1248</v>
      </c>
      <c r="F593">
        <v>20</v>
      </c>
      <c r="G593" s="89">
        <v>100000000</v>
      </c>
    </row>
    <row r="594" spans="1:7" x14ac:dyDescent="0.3">
      <c r="A594" t="s">
        <v>659</v>
      </c>
      <c r="B594" t="s">
        <v>660</v>
      </c>
      <c r="C594" t="s">
        <v>661</v>
      </c>
      <c r="D594" t="s">
        <v>662</v>
      </c>
      <c r="E594" t="s">
        <v>1245</v>
      </c>
      <c r="F594">
        <v>0</v>
      </c>
      <c r="G594" s="89">
        <v>10000000000</v>
      </c>
    </row>
    <row r="595" spans="1:7" x14ac:dyDescent="0.3">
      <c r="A595" t="s">
        <v>659</v>
      </c>
      <c r="B595" t="s">
        <v>660</v>
      </c>
      <c r="C595" t="s">
        <v>661</v>
      </c>
      <c r="D595" t="s">
        <v>662</v>
      </c>
      <c r="E595" t="s">
        <v>1246</v>
      </c>
      <c r="F595">
        <v>1000</v>
      </c>
      <c r="G595" s="89">
        <v>0</v>
      </c>
    </row>
    <row r="596" spans="1:7" x14ac:dyDescent="0.3">
      <c r="A596" t="s">
        <v>659</v>
      </c>
      <c r="B596" t="s">
        <v>660</v>
      </c>
      <c r="C596" t="s">
        <v>661</v>
      </c>
      <c r="D596" t="s">
        <v>662</v>
      </c>
      <c r="E596" t="s">
        <v>1247</v>
      </c>
      <c r="F596">
        <v>1000</v>
      </c>
      <c r="G596" s="89">
        <v>0</v>
      </c>
    </row>
    <row r="597" spans="1:7" x14ac:dyDescent="0.3">
      <c r="A597" t="s">
        <v>659</v>
      </c>
      <c r="B597" t="s">
        <v>660</v>
      </c>
      <c r="C597" t="s">
        <v>661</v>
      </c>
      <c r="D597" t="s">
        <v>662</v>
      </c>
      <c r="E597" t="s">
        <v>1248</v>
      </c>
      <c r="F597">
        <v>1000</v>
      </c>
      <c r="G597" s="89">
        <v>0</v>
      </c>
    </row>
    <row r="598" spans="1:7" x14ac:dyDescent="0.3">
      <c r="A598" t="s">
        <v>663</v>
      </c>
      <c r="B598" t="s">
        <v>122</v>
      </c>
      <c r="C598" t="s">
        <v>664</v>
      </c>
      <c r="D598" t="s">
        <v>124</v>
      </c>
      <c r="E598" t="s">
        <v>1245</v>
      </c>
      <c r="F598">
        <v>1</v>
      </c>
      <c r="G598" s="89">
        <v>150000000</v>
      </c>
    </row>
    <row r="599" spans="1:7" x14ac:dyDescent="0.3">
      <c r="A599" t="s">
        <v>663</v>
      </c>
      <c r="B599" t="s">
        <v>122</v>
      </c>
      <c r="C599" t="s">
        <v>664</v>
      </c>
      <c r="D599" t="s">
        <v>124</v>
      </c>
      <c r="E599" t="s">
        <v>1246</v>
      </c>
      <c r="F599">
        <v>0</v>
      </c>
      <c r="G599" s="89">
        <v>0</v>
      </c>
    </row>
    <row r="600" spans="1:7" x14ac:dyDescent="0.3">
      <c r="A600" t="s">
        <v>663</v>
      </c>
      <c r="B600" t="s">
        <v>122</v>
      </c>
      <c r="C600" t="s">
        <v>664</v>
      </c>
      <c r="D600" t="s">
        <v>124</v>
      </c>
      <c r="E600" t="s">
        <v>1247</v>
      </c>
      <c r="F600">
        <v>0</v>
      </c>
      <c r="G600" s="89">
        <v>0</v>
      </c>
    </row>
    <row r="601" spans="1:7" x14ac:dyDescent="0.3">
      <c r="A601" t="s">
        <v>663</v>
      </c>
      <c r="B601" t="s">
        <v>122</v>
      </c>
      <c r="C601" t="s">
        <v>664</v>
      </c>
      <c r="D601" t="s">
        <v>124</v>
      </c>
      <c r="E601" t="s">
        <v>1248</v>
      </c>
      <c r="F601">
        <v>0</v>
      </c>
      <c r="G601" s="89">
        <v>0</v>
      </c>
    </row>
    <row r="602" spans="1:7" x14ac:dyDescent="0.3">
      <c r="A602" t="s">
        <v>665</v>
      </c>
      <c r="B602" t="s">
        <v>666</v>
      </c>
      <c r="C602" t="s">
        <v>667</v>
      </c>
      <c r="D602" t="s">
        <v>668</v>
      </c>
      <c r="E602" t="s">
        <v>1245</v>
      </c>
      <c r="F602">
        <v>0</v>
      </c>
      <c r="G602" s="89">
        <v>16000000000</v>
      </c>
    </row>
    <row r="603" spans="1:7" x14ac:dyDescent="0.3">
      <c r="A603" t="s">
        <v>665</v>
      </c>
      <c r="B603" t="s">
        <v>666</v>
      </c>
      <c r="C603" t="s">
        <v>667</v>
      </c>
      <c r="D603" t="s">
        <v>668</v>
      </c>
      <c r="E603" t="s">
        <v>1246</v>
      </c>
      <c r="F603">
        <v>0</v>
      </c>
      <c r="G603" s="89">
        <v>10000000000</v>
      </c>
    </row>
    <row r="604" spans="1:7" x14ac:dyDescent="0.3">
      <c r="A604" t="s">
        <v>665</v>
      </c>
      <c r="B604" t="s">
        <v>666</v>
      </c>
      <c r="C604" t="s">
        <v>667</v>
      </c>
      <c r="D604" t="s">
        <v>668</v>
      </c>
      <c r="E604" t="s">
        <v>1247</v>
      </c>
      <c r="F604">
        <v>1500</v>
      </c>
      <c r="G604" s="89">
        <v>0</v>
      </c>
    </row>
    <row r="605" spans="1:7" x14ac:dyDescent="0.3">
      <c r="A605" t="s">
        <v>665</v>
      </c>
      <c r="B605" t="s">
        <v>666</v>
      </c>
      <c r="C605" t="s">
        <v>667</v>
      </c>
      <c r="D605" t="s">
        <v>668</v>
      </c>
      <c r="E605" t="s">
        <v>1248</v>
      </c>
      <c r="F605">
        <v>1500</v>
      </c>
      <c r="G605" s="89">
        <v>0</v>
      </c>
    </row>
    <row r="606" spans="1:7" x14ac:dyDescent="0.3">
      <c r="A606" t="s">
        <v>669</v>
      </c>
      <c r="B606" t="s">
        <v>670</v>
      </c>
      <c r="C606" t="s">
        <v>671</v>
      </c>
      <c r="D606" t="s">
        <v>672</v>
      </c>
      <c r="E606" t="s">
        <v>1245</v>
      </c>
      <c r="F606">
        <v>0</v>
      </c>
      <c r="G606" s="89">
        <v>600000000</v>
      </c>
    </row>
    <row r="607" spans="1:7" x14ac:dyDescent="0.3">
      <c r="A607" t="s">
        <v>669</v>
      </c>
      <c r="B607" t="s">
        <v>670</v>
      </c>
      <c r="C607" t="s">
        <v>671</v>
      </c>
      <c r="D607" t="s">
        <v>672</v>
      </c>
      <c r="E607" t="s">
        <v>1246</v>
      </c>
      <c r="F607">
        <v>1000</v>
      </c>
      <c r="G607" s="89">
        <v>600000000</v>
      </c>
    </row>
    <row r="608" spans="1:7" x14ac:dyDescent="0.3">
      <c r="A608" t="s">
        <v>669</v>
      </c>
      <c r="B608" t="s">
        <v>670</v>
      </c>
      <c r="C608" t="s">
        <v>671</v>
      </c>
      <c r="D608" t="s">
        <v>672</v>
      </c>
      <c r="E608" t="s">
        <v>1247</v>
      </c>
      <c r="F608">
        <v>1000</v>
      </c>
      <c r="G608" s="89">
        <v>600000000</v>
      </c>
    </row>
    <row r="609" spans="1:7" x14ac:dyDescent="0.3">
      <c r="A609" t="s">
        <v>669</v>
      </c>
      <c r="B609" t="s">
        <v>670</v>
      </c>
      <c r="C609" t="s">
        <v>671</v>
      </c>
      <c r="D609" t="s">
        <v>672</v>
      </c>
      <c r="E609" t="s">
        <v>1248</v>
      </c>
      <c r="F609">
        <v>1000</v>
      </c>
      <c r="G609" s="89">
        <v>600000000</v>
      </c>
    </row>
    <row r="610" spans="1:7" x14ac:dyDescent="0.3">
      <c r="A610" t="s">
        <v>673</v>
      </c>
      <c r="B610" t="s">
        <v>674</v>
      </c>
      <c r="C610" t="s">
        <v>675</v>
      </c>
      <c r="D610" t="s">
        <v>676</v>
      </c>
      <c r="E610" t="s">
        <v>1245</v>
      </c>
      <c r="F610">
        <v>7</v>
      </c>
      <c r="G610" s="89">
        <v>700000000</v>
      </c>
    </row>
    <row r="611" spans="1:7" x14ac:dyDescent="0.3">
      <c r="A611" t="s">
        <v>673</v>
      </c>
      <c r="B611" t="s">
        <v>674</v>
      </c>
      <c r="C611" t="s">
        <v>675</v>
      </c>
      <c r="D611" t="s">
        <v>676</v>
      </c>
      <c r="E611" t="s">
        <v>1246</v>
      </c>
      <c r="F611">
        <v>0</v>
      </c>
      <c r="G611" s="89">
        <v>500000000</v>
      </c>
    </row>
    <row r="612" spans="1:7" x14ac:dyDescent="0.3">
      <c r="A612" t="s">
        <v>673</v>
      </c>
      <c r="B612" t="s">
        <v>674</v>
      </c>
      <c r="C612" t="s">
        <v>675</v>
      </c>
      <c r="D612" t="s">
        <v>676</v>
      </c>
      <c r="E612" t="s">
        <v>1247</v>
      </c>
      <c r="F612">
        <v>0</v>
      </c>
      <c r="G612" s="89">
        <v>0</v>
      </c>
    </row>
    <row r="613" spans="1:7" x14ac:dyDescent="0.3">
      <c r="A613" t="s">
        <v>673</v>
      </c>
      <c r="B613" t="s">
        <v>674</v>
      </c>
      <c r="C613" t="s">
        <v>675</v>
      </c>
      <c r="D613" t="s">
        <v>676</v>
      </c>
      <c r="E613" t="s">
        <v>1248</v>
      </c>
      <c r="F613">
        <v>0</v>
      </c>
      <c r="G613" s="89">
        <v>0</v>
      </c>
    </row>
    <row r="614" spans="1:7" x14ac:dyDescent="0.3">
      <c r="A614" t="s">
        <v>677</v>
      </c>
      <c r="B614" t="s">
        <v>678</v>
      </c>
      <c r="C614" t="s">
        <v>679</v>
      </c>
      <c r="D614" t="s">
        <v>680</v>
      </c>
      <c r="E614" t="s">
        <v>1245</v>
      </c>
      <c r="F614">
        <v>0</v>
      </c>
      <c r="G614" s="89">
        <v>2500000000</v>
      </c>
    </row>
    <row r="615" spans="1:7" x14ac:dyDescent="0.3">
      <c r="A615" t="s">
        <v>677</v>
      </c>
      <c r="B615" t="s">
        <v>678</v>
      </c>
      <c r="C615" t="s">
        <v>679</v>
      </c>
      <c r="D615" t="s">
        <v>680</v>
      </c>
      <c r="E615" t="s">
        <v>1246</v>
      </c>
      <c r="F615">
        <v>4877</v>
      </c>
      <c r="G615" s="89">
        <v>2500000000</v>
      </c>
    </row>
    <row r="616" spans="1:7" x14ac:dyDescent="0.3">
      <c r="A616" t="s">
        <v>677</v>
      </c>
      <c r="B616" t="s">
        <v>678</v>
      </c>
      <c r="C616" t="s">
        <v>679</v>
      </c>
      <c r="D616" t="s">
        <v>680</v>
      </c>
      <c r="E616" t="s">
        <v>1247</v>
      </c>
      <c r="F616">
        <v>2555</v>
      </c>
      <c r="G616" s="89">
        <v>1750000000</v>
      </c>
    </row>
    <row r="617" spans="1:7" x14ac:dyDescent="0.3">
      <c r="A617" t="s">
        <v>677</v>
      </c>
      <c r="B617" t="s">
        <v>678</v>
      </c>
      <c r="C617" t="s">
        <v>679</v>
      </c>
      <c r="D617" t="s">
        <v>680</v>
      </c>
      <c r="E617" t="s">
        <v>1248</v>
      </c>
      <c r="F617">
        <v>2568</v>
      </c>
      <c r="G617" s="89">
        <v>1750000000</v>
      </c>
    </row>
    <row r="618" spans="1:7" x14ac:dyDescent="0.3">
      <c r="A618" t="s">
        <v>681</v>
      </c>
      <c r="B618" t="s">
        <v>682</v>
      </c>
      <c r="C618" t="s">
        <v>683</v>
      </c>
      <c r="D618" t="s">
        <v>684</v>
      </c>
      <c r="E618" t="s">
        <v>1245</v>
      </c>
      <c r="F618">
        <v>0</v>
      </c>
      <c r="G618" s="89">
        <v>2100000000</v>
      </c>
    </row>
    <row r="619" spans="1:7" x14ac:dyDescent="0.3">
      <c r="A619" t="s">
        <v>681</v>
      </c>
      <c r="B619" t="s">
        <v>682</v>
      </c>
      <c r="C619" t="s">
        <v>683</v>
      </c>
      <c r="D619" t="s">
        <v>684</v>
      </c>
      <c r="E619" t="s">
        <v>1246</v>
      </c>
      <c r="F619">
        <v>10000000</v>
      </c>
      <c r="G619" s="89">
        <v>1600000000</v>
      </c>
    </row>
    <row r="620" spans="1:7" x14ac:dyDescent="0.3">
      <c r="A620" t="s">
        <v>681</v>
      </c>
      <c r="B620" t="s">
        <v>682</v>
      </c>
      <c r="C620" t="s">
        <v>683</v>
      </c>
      <c r="D620" t="s">
        <v>684</v>
      </c>
      <c r="E620" t="s">
        <v>1247</v>
      </c>
      <c r="F620">
        <v>5000000</v>
      </c>
      <c r="G620" s="89">
        <v>1100000000</v>
      </c>
    </row>
    <row r="621" spans="1:7" x14ac:dyDescent="0.3">
      <c r="A621" t="s">
        <v>681</v>
      </c>
      <c r="B621" t="s">
        <v>682</v>
      </c>
      <c r="C621" t="s">
        <v>683</v>
      </c>
      <c r="D621" t="s">
        <v>684</v>
      </c>
      <c r="E621" t="s">
        <v>1248</v>
      </c>
      <c r="F621">
        <v>5000000</v>
      </c>
      <c r="G621" s="89">
        <v>600000000</v>
      </c>
    </row>
    <row r="622" spans="1:7" x14ac:dyDescent="0.3">
      <c r="A622" t="s">
        <v>685</v>
      </c>
      <c r="B622" t="s">
        <v>686</v>
      </c>
      <c r="C622" t="s">
        <v>687</v>
      </c>
      <c r="D622" t="s">
        <v>686</v>
      </c>
      <c r="E622" t="s">
        <v>1245</v>
      </c>
      <c r="F622">
        <v>0</v>
      </c>
      <c r="G622" s="89">
        <v>3000000000</v>
      </c>
    </row>
    <row r="623" spans="1:7" x14ac:dyDescent="0.3">
      <c r="A623" t="s">
        <v>685</v>
      </c>
      <c r="B623" t="s">
        <v>686</v>
      </c>
      <c r="C623" t="s">
        <v>687</v>
      </c>
      <c r="D623" t="s">
        <v>686</v>
      </c>
      <c r="E623" t="s">
        <v>1246</v>
      </c>
      <c r="F623">
        <v>0</v>
      </c>
      <c r="G623" s="89">
        <v>0</v>
      </c>
    </row>
    <row r="624" spans="1:7" x14ac:dyDescent="0.3">
      <c r="A624" t="s">
        <v>685</v>
      </c>
      <c r="B624" t="s">
        <v>686</v>
      </c>
      <c r="C624" t="s">
        <v>687</v>
      </c>
      <c r="D624" t="s">
        <v>686</v>
      </c>
      <c r="E624" t="s">
        <v>1247</v>
      </c>
      <c r="F624">
        <v>0</v>
      </c>
      <c r="G624" s="89">
        <v>0</v>
      </c>
    </row>
    <row r="625" spans="1:7" x14ac:dyDescent="0.3">
      <c r="A625" t="s">
        <v>685</v>
      </c>
      <c r="B625" t="s">
        <v>686</v>
      </c>
      <c r="C625" t="s">
        <v>687</v>
      </c>
      <c r="D625" t="s">
        <v>686</v>
      </c>
      <c r="E625" t="s">
        <v>1248</v>
      </c>
      <c r="F625">
        <v>1</v>
      </c>
      <c r="G625" s="89">
        <v>0</v>
      </c>
    </row>
    <row r="626" spans="1:7" x14ac:dyDescent="0.3">
      <c r="A626" t="s">
        <v>688</v>
      </c>
      <c r="B626" t="s">
        <v>689</v>
      </c>
      <c r="C626" t="s">
        <v>690</v>
      </c>
      <c r="D626" t="s">
        <v>689</v>
      </c>
      <c r="E626" t="s">
        <v>1245</v>
      </c>
      <c r="F626">
        <v>0</v>
      </c>
      <c r="G626" s="89">
        <v>10000000000</v>
      </c>
    </row>
    <row r="627" spans="1:7" x14ac:dyDescent="0.3">
      <c r="A627" t="s">
        <v>688</v>
      </c>
      <c r="B627" t="s">
        <v>689</v>
      </c>
      <c r="C627" t="s">
        <v>690</v>
      </c>
      <c r="D627" t="s">
        <v>689</v>
      </c>
      <c r="E627" t="s">
        <v>1246</v>
      </c>
      <c r="F627">
        <v>0</v>
      </c>
      <c r="G627" s="89">
        <v>0</v>
      </c>
    </row>
    <row r="628" spans="1:7" x14ac:dyDescent="0.3">
      <c r="A628" t="s">
        <v>688</v>
      </c>
      <c r="B628" t="s">
        <v>689</v>
      </c>
      <c r="C628" t="s">
        <v>690</v>
      </c>
      <c r="D628" t="s">
        <v>689</v>
      </c>
      <c r="E628" t="s">
        <v>1247</v>
      </c>
      <c r="F628">
        <v>1</v>
      </c>
      <c r="G628" s="89">
        <v>0</v>
      </c>
    </row>
    <row r="629" spans="1:7" x14ac:dyDescent="0.3">
      <c r="A629" t="s">
        <v>688</v>
      </c>
      <c r="B629" t="s">
        <v>689</v>
      </c>
      <c r="C629" t="s">
        <v>690</v>
      </c>
      <c r="D629" t="s">
        <v>689</v>
      </c>
      <c r="E629" t="s">
        <v>1248</v>
      </c>
      <c r="F629">
        <v>1</v>
      </c>
      <c r="G629" s="89">
        <v>0</v>
      </c>
    </row>
    <row r="630" spans="1:7" x14ac:dyDescent="0.3">
      <c r="A630" t="s">
        <v>691</v>
      </c>
      <c r="B630" t="s">
        <v>692</v>
      </c>
      <c r="C630" t="s">
        <v>693</v>
      </c>
      <c r="D630" t="s">
        <v>692</v>
      </c>
      <c r="E630" t="s">
        <v>1245</v>
      </c>
      <c r="F630">
        <v>0</v>
      </c>
      <c r="G630" s="89">
        <v>2000000000</v>
      </c>
    </row>
    <row r="631" spans="1:7" x14ac:dyDescent="0.3">
      <c r="A631" t="s">
        <v>691</v>
      </c>
      <c r="B631" t="s">
        <v>692</v>
      </c>
      <c r="C631" t="s">
        <v>693</v>
      </c>
      <c r="D631" t="s">
        <v>692</v>
      </c>
      <c r="E631" t="s">
        <v>1246</v>
      </c>
      <c r="F631">
        <v>180</v>
      </c>
      <c r="G631" s="89">
        <v>1000000000</v>
      </c>
    </row>
    <row r="632" spans="1:7" x14ac:dyDescent="0.3">
      <c r="A632" t="s">
        <v>691</v>
      </c>
      <c r="B632" t="s">
        <v>692</v>
      </c>
      <c r="C632" t="s">
        <v>693</v>
      </c>
      <c r="D632" t="s">
        <v>692</v>
      </c>
      <c r="E632" t="s">
        <v>1247</v>
      </c>
      <c r="F632">
        <v>170</v>
      </c>
      <c r="G632" s="89">
        <v>500000000</v>
      </c>
    </row>
    <row r="633" spans="1:7" x14ac:dyDescent="0.3">
      <c r="A633" t="s">
        <v>691</v>
      </c>
      <c r="B633" t="s">
        <v>692</v>
      </c>
      <c r="C633" t="s">
        <v>693</v>
      </c>
      <c r="D633" t="s">
        <v>692</v>
      </c>
      <c r="E633" t="s">
        <v>1248</v>
      </c>
      <c r="F633">
        <v>170</v>
      </c>
      <c r="G633" s="89">
        <v>0</v>
      </c>
    </row>
    <row r="634" spans="1:7" x14ac:dyDescent="0.3">
      <c r="A634" t="s">
        <v>694</v>
      </c>
      <c r="B634" t="s">
        <v>695</v>
      </c>
      <c r="C634" t="s">
        <v>696</v>
      </c>
      <c r="D634" t="s">
        <v>695</v>
      </c>
      <c r="E634" t="s">
        <v>1245</v>
      </c>
      <c r="F634">
        <v>0</v>
      </c>
      <c r="G634" s="89">
        <v>1500000000</v>
      </c>
    </row>
    <row r="635" spans="1:7" x14ac:dyDescent="0.3">
      <c r="A635" t="s">
        <v>694</v>
      </c>
      <c r="B635" t="s">
        <v>695</v>
      </c>
      <c r="C635" t="s">
        <v>696</v>
      </c>
      <c r="D635" t="s">
        <v>695</v>
      </c>
      <c r="E635" t="s">
        <v>1246</v>
      </c>
      <c r="F635">
        <v>0</v>
      </c>
      <c r="G635" s="89">
        <v>1000000000</v>
      </c>
    </row>
    <row r="636" spans="1:7" x14ac:dyDescent="0.3">
      <c r="A636" t="s">
        <v>694</v>
      </c>
      <c r="B636" t="s">
        <v>695</v>
      </c>
      <c r="C636" t="s">
        <v>696</v>
      </c>
      <c r="D636" t="s">
        <v>695</v>
      </c>
      <c r="E636" t="s">
        <v>1247</v>
      </c>
      <c r="F636">
        <v>9</v>
      </c>
      <c r="G636" s="89">
        <v>1000000000</v>
      </c>
    </row>
    <row r="637" spans="1:7" x14ac:dyDescent="0.3">
      <c r="A637" t="s">
        <v>694</v>
      </c>
      <c r="B637" t="s">
        <v>695</v>
      </c>
      <c r="C637" t="s">
        <v>696</v>
      </c>
      <c r="D637" t="s">
        <v>695</v>
      </c>
      <c r="E637" t="s">
        <v>1248</v>
      </c>
      <c r="F637">
        <v>11</v>
      </c>
      <c r="G637" s="89">
        <v>300000000</v>
      </c>
    </row>
    <row r="638" spans="1:7" x14ac:dyDescent="0.3">
      <c r="A638" t="s">
        <v>697</v>
      </c>
      <c r="B638" t="s">
        <v>698</v>
      </c>
      <c r="C638" t="s">
        <v>699</v>
      </c>
      <c r="D638" t="s">
        <v>698</v>
      </c>
      <c r="E638" t="s">
        <v>1245</v>
      </c>
      <c r="F638">
        <v>0</v>
      </c>
      <c r="G638" s="89">
        <v>25180000000</v>
      </c>
    </row>
    <row r="639" spans="1:7" x14ac:dyDescent="0.3">
      <c r="A639" t="s">
        <v>697</v>
      </c>
      <c r="B639" t="s">
        <v>698</v>
      </c>
      <c r="C639" t="s">
        <v>699</v>
      </c>
      <c r="D639" t="s">
        <v>698</v>
      </c>
      <c r="E639" t="s">
        <v>1246</v>
      </c>
      <c r="F639">
        <v>0</v>
      </c>
      <c r="G639" s="89">
        <v>0</v>
      </c>
    </row>
    <row r="640" spans="1:7" x14ac:dyDescent="0.3">
      <c r="A640" t="s">
        <v>697</v>
      </c>
      <c r="B640" t="s">
        <v>698</v>
      </c>
      <c r="C640" t="s">
        <v>699</v>
      </c>
      <c r="D640" t="s">
        <v>698</v>
      </c>
      <c r="E640" t="s">
        <v>1247</v>
      </c>
      <c r="F640">
        <v>1</v>
      </c>
      <c r="G640" s="89">
        <v>0</v>
      </c>
    </row>
    <row r="641" spans="1:7" x14ac:dyDescent="0.3">
      <c r="A641" t="s">
        <v>697</v>
      </c>
      <c r="B641" t="s">
        <v>698</v>
      </c>
      <c r="C641" t="s">
        <v>699</v>
      </c>
      <c r="D641" t="s">
        <v>698</v>
      </c>
      <c r="E641" t="s">
        <v>1248</v>
      </c>
      <c r="F641">
        <v>0</v>
      </c>
      <c r="G641" s="89">
        <v>0</v>
      </c>
    </row>
    <row r="642" spans="1:7" x14ac:dyDescent="0.3">
      <c r="A642" t="s">
        <v>700</v>
      </c>
      <c r="B642" t="s">
        <v>701</v>
      </c>
      <c r="C642" t="s">
        <v>702</v>
      </c>
      <c r="D642" t="s">
        <v>701</v>
      </c>
      <c r="E642" t="s">
        <v>1245</v>
      </c>
      <c r="F642">
        <v>0</v>
      </c>
      <c r="G642" s="89">
        <v>5300000000</v>
      </c>
    </row>
    <row r="643" spans="1:7" x14ac:dyDescent="0.3">
      <c r="A643" t="s">
        <v>700</v>
      </c>
      <c r="B643" t="s">
        <v>701</v>
      </c>
      <c r="C643" t="s">
        <v>702</v>
      </c>
      <c r="D643" t="s">
        <v>701</v>
      </c>
      <c r="E643" t="s">
        <v>1246</v>
      </c>
      <c r="F643">
        <v>0</v>
      </c>
      <c r="G643" s="89">
        <v>5000000000</v>
      </c>
    </row>
    <row r="644" spans="1:7" x14ac:dyDescent="0.3">
      <c r="A644" t="s">
        <v>700</v>
      </c>
      <c r="B644" t="s">
        <v>701</v>
      </c>
      <c r="C644" t="s">
        <v>702</v>
      </c>
      <c r="D644" t="s">
        <v>701</v>
      </c>
      <c r="E644" t="s">
        <v>1247</v>
      </c>
      <c r="F644">
        <v>2</v>
      </c>
      <c r="G644" s="89">
        <v>0</v>
      </c>
    </row>
    <row r="645" spans="1:7" x14ac:dyDescent="0.3">
      <c r="A645" t="s">
        <v>700</v>
      </c>
      <c r="B645" t="s">
        <v>701</v>
      </c>
      <c r="C645" t="s">
        <v>702</v>
      </c>
      <c r="D645" t="s">
        <v>701</v>
      </c>
      <c r="E645" t="s">
        <v>1248</v>
      </c>
      <c r="F645">
        <v>2</v>
      </c>
      <c r="G645" s="89">
        <v>0</v>
      </c>
    </row>
    <row r="646" spans="1:7" x14ac:dyDescent="0.3">
      <c r="A646" t="s">
        <v>703</v>
      </c>
      <c r="B646" t="s">
        <v>704</v>
      </c>
      <c r="C646" t="s">
        <v>705</v>
      </c>
      <c r="D646" t="s">
        <v>704</v>
      </c>
      <c r="E646" t="s">
        <v>1245</v>
      </c>
      <c r="F646">
        <v>64</v>
      </c>
      <c r="G646" s="89">
        <v>0</v>
      </c>
    </row>
    <row r="647" spans="1:7" x14ac:dyDescent="0.3">
      <c r="A647" t="s">
        <v>703</v>
      </c>
      <c r="B647" t="s">
        <v>704</v>
      </c>
      <c r="C647" t="s">
        <v>705</v>
      </c>
      <c r="D647" t="s">
        <v>704</v>
      </c>
      <c r="E647" t="s">
        <v>1246</v>
      </c>
      <c r="F647">
        <v>0</v>
      </c>
      <c r="G647" s="89">
        <v>2275000000</v>
      </c>
    </row>
    <row r="648" spans="1:7" x14ac:dyDescent="0.3">
      <c r="A648" t="s">
        <v>703</v>
      </c>
      <c r="B648" t="s">
        <v>704</v>
      </c>
      <c r="C648" t="s">
        <v>705</v>
      </c>
      <c r="D648" t="s">
        <v>704</v>
      </c>
      <c r="E648" t="s">
        <v>1247</v>
      </c>
      <c r="F648">
        <v>0</v>
      </c>
      <c r="G648" s="89">
        <v>0</v>
      </c>
    </row>
    <row r="649" spans="1:7" x14ac:dyDescent="0.3">
      <c r="A649" t="s">
        <v>703</v>
      </c>
      <c r="B649" t="s">
        <v>704</v>
      </c>
      <c r="C649" t="s">
        <v>705</v>
      </c>
      <c r="D649" t="s">
        <v>704</v>
      </c>
      <c r="E649" t="s">
        <v>1248</v>
      </c>
      <c r="F649">
        <v>36</v>
      </c>
      <c r="G649" s="89">
        <v>2275000000</v>
      </c>
    </row>
    <row r="650" spans="1:7" x14ac:dyDescent="0.3">
      <c r="A650" t="s">
        <v>706</v>
      </c>
      <c r="B650" t="s">
        <v>707</v>
      </c>
      <c r="C650" t="s">
        <v>708</v>
      </c>
      <c r="D650" t="s">
        <v>709</v>
      </c>
      <c r="E650" t="s">
        <v>1245</v>
      </c>
      <c r="F650">
        <v>0</v>
      </c>
      <c r="G650" s="89">
        <v>0</v>
      </c>
    </row>
    <row r="651" spans="1:7" x14ac:dyDescent="0.3">
      <c r="A651" t="s">
        <v>706</v>
      </c>
      <c r="B651" t="s">
        <v>707</v>
      </c>
      <c r="C651" t="s">
        <v>708</v>
      </c>
      <c r="D651" t="s">
        <v>709</v>
      </c>
      <c r="E651" t="s">
        <v>1246</v>
      </c>
      <c r="F651">
        <v>0</v>
      </c>
      <c r="G651" s="89">
        <v>5850000000</v>
      </c>
    </row>
    <row r="652" spans="1:7" x14ac:dyDescent="0.3">
      <c r="A652" t="s">
        <v>706</v>
      </c>
      <c r="B652" t="s">
        <v>707</v>
      </c>
      <c r="C652" t="s">
        <v>708</v>
      </c>
      <c r="D652" t="s">
        <v>709</v>
      </c>
      <c r="E652" t="s">
        <v>1247</v>
      </c>
      <c r="F652">
        <v>0</v>
      </c>
      <c r="G652" s="89">
        <v>0</v>
      </c>
    </row>
    <row r="653" spans="1:7" x14ac:dyDescent="0.3">
      <c r="A653" t="s">
        <v>706</v>
      </c>
      <c r="B653" t="s">
        <v>707</v>
      </c>
      <c r="C653" t="s">
        <v>708</v>
      </c>
      <c r="D653" t="s">
        <v>709</v>
      </c>
      <c r="E653" t="s">
        <v>1248</v>
      </c>
      <c r="F653">
        <v>500</v>
      </c>
      <c r="G653" s="89">
        <v>5858000000</v>
      </c>
    </row>
    <row r="654" spans="1:7" x14ac:dyDescent="0.3">
      <c r="A654" t="s">
        <v>710</v>
      </c>
      <c r="B654" t="s">
        <v>711</v>
      </c>
      <c r="C654" t="s">
        <v>712</v>
      </c>
      <c r="D654" t="s">
        <v>713</v>
      </c>
      <c r="E654" t="s">
        <v>1245</v>
      </c>
      <c r="F654">
        <v>1</v>
      </c>
      <c r="G654" s="89">
        <v>260000000</v>
      </c>
    </row>
    <row r="655" spans="1:7" x14ac:dyDescent="0.3">
      <c r="A655" t="s">
        <v>710</v>
      </c>
      <c r="B655" t="s">
        <v>711</v>
      </c>
      <c r="C655" t="s">
        <v>712</v>
      </c>
      <c r="D655" t="s">
        <v>713</v>
      </c>
      <c r="E655" t="s">
        <v>1246</v>
      </c>
      <c r="F655">
        <v>1</v>
      </c>
      <c r="G655" s="89">
        <v>260000000</v>
      </c>
    </row>
    <row r="656" spans="1:7" x14ac:dyDescent="0.3">
      <c r="A656" t="s">
        <v>710</v>
      </c>
      <c r="B656" t="s">
        <v>711</v>
      </c>
      <c r="C656" t="s">
        <v>712</v>
      </c>
      <c r="D656" t="s">
        <v>713</v>
      </c>
      <c r="E656" t="s">
        <v>1247</v>
      </c>
      <c r="F656">
        <v>1</v>
      </c>
      <c r="G656" s="89">
        <v>260000000</v>
      </c>
    </row>
    <row r="657" spans="1:7" x14ac:dyDescent="0.3">
      <c r="A657" t="s">
        <v>710</v>
      </c>
      <c r="B657" t="s">
        <v>711</v>
      </c>
      <c r="C657" t="s">
        <v>712</v>
      </c>
      <c r="D657" t="s">
        <v>713</v>
      </c>
      <c r="E657" t="s">
        <v>1248</v>
      </c>
      <c r="F657">
        <v>1</v>
      </c>
      <c r="G657" s="89">
        <v>260000000</v>
      </c>
    </row>
    <row r="658" spans="1:7" x14ac:dyDescent="0.3">
      <c r="A658" t="s">
        <v>714</v>
      </c>
      <c r="B658" t="s">
        <v>715</v>
      </c>
      <c r="C658" t="s">
        <v>716</v>
      </c>
      <c r="D658" t="s">
        <v>715</v>
      </c>
      <c r="E658" t="s">
        <v>1245</v>
      </c>
      <c r="F658">
        <v>202</v>
      </c>
      <c r="G658" s="89">
        <v>2574000000</v>
      </c>
    </row>
    <row r="659" spans="1:7" x14ac:dyDescent="0.3">
      <c r="A659" t="s">
        <v>714</v>
      </c>
      <c r="B659" t="s">
        <v>715</v>
      </c>
      <c r="C659" t="s">
        <v>716</v>
      </c>
      <c r="D659" t="s">
        <v>715</v>
      </c>
      <c r="E659" t="s">
        <v>1246</v>
      </c>
      <c r="F659">
        <v>0</v>
      </c>
      <c r="G659" s="89">
        <v>0</v>
      </c>
    </row>
    <row r="660" spans="1:7" x14ac:dyDescent="0.3">
      <c r="A660" t="s">
        <v>714</v>
      </c>
      <c r="B660" t="s">
        <v>715</v>
      </c>
      <c r="C660" t="s">
        <v>716</v>
      </c>
      <c r="D660" t="s">
        <v>715</v>
      </c>
      <c r="E660" t="s">
        <v>1247</v>
      </c>
      <c r="F660">
        <v>298</v>
      </c>
      <c r="G660" s="89">
        <v>2574000000</v>
      </c>
    </row>
    <row r="661" spans="1:7" x14ac:dyDescent="0.3">
      <c r="A661" t="s">
        <v>714</v>
      </c>
      <c r="B661" t="s">
        <v>715</v>
      </c>
      <c r="C661" t="s">
        <v>716</v>
      </c>
      <c r="D661" t="s">
        <v>715</v>
      </c>
      <c r="E661" t="s">
        <v>1248</v>
      </c>
      <c r="F661">
        <v>0</v>
      </c>
      <c r="G661" s="89">
        <v>0</v>
      </c>
    </row>
    <row r="662" spans="1:7" x14ac:dyDescent="0.3">
      <c r="A662" t="s">
        <v>717</v>
      </c>
      <c r="B662" t="s">
        <v>718</v>
      </c>
      <c r="C662" t="s">
        <v>719</v>
      </c>
      <c r="D662" t="s">
        <v>720</v>
      </c>
      <c r="E662" t="s">
        <v>1245</v>
      </c>
      <c r="F662">
        <v>480</v>
      </c>
      <c r="G662" s="89">
        <v>0</v>
      </c>
    </row>
    <row r="663" spans="1:7" x14ac:dyDescent="0.3">
      <c r="A663" t="s">
        <v>717</v>
      </c>
      <c r="B663" t="s">
        <v>718</v>
      </c>
      <c r="C663" t="s">
        <v>719</v>
      </c>
      <c r="D663" t="s">
        <v>720</v>
      </c>
      <c r="E663" t="s">
        <v>1246</v>
      </c>
      <c r="F663">
        <v>0</v>
      </c>
      <c r="G663" s="89">
        <v>600000000</v>
      </c>
    </row>
    <row r="664" spans="1:7" x14ac:dyDescent="0.3">
      <c r="A664" t="s">
        <v>717</v>
      </c>
      <c r="B664" t="s">
        <v>718</v>
      </c>
      <c r="C664" t="s">
        <v>719</v>
      </c>
      <c r="D664" t="s">
        <v>720</v>
      </c>
      <c r="E664" t="s">
        <v>1247</v>
      </c>
      <c r="F664">
        <v>0</v>
      </c>
      <c r="G664" s="89">
        <v>0</v>
      </c>
    </row>
    <row r="665" spans="1:7" x14ac:dyDescent="0.3">
      <c r="A665" t="s">
        <v>717</v>
      </c>
      <c r="B665" t="s">
        <v>718</v>
      </c>
      <c r="C665" t="s">
        <v>719</v>
      </c>
      <c r="D665" t="s">
        <v>720</v>
      </c>
      <c r="E665" t="s">
        <v>1248</v>
      </c>
      <c r="F665">
        <v>520</v>
      </c>
      <c r="G665" s="89">
        <v>550000000</v>
      </c>
    </row>
    <row r="666" spans="1:7" x14ac:dyDescent="0.3">
      <c r="A666" t="s">
        <v>721</v>
      </c>
      <c r="B666" t="s">
        <v>722</v>
      </c>
      <c r="C666" t="s">
        <v>723</v>
      </c>
      <c r="D666" t="s">
        <v>724</v>
      </c>
      <c r="E666" t="s">
        <v>1245</v>
      </c>
      <c r="F666">
        <v>19</v>
      </c>
      <c r="G666" s="89">
        <v>54000000</v>
      </c>
    </row>
    <row r="667" spans="1:7" x14ac:dyDescent="0.3">
      <c r="A667" t="s">
        <v>721</v>
      </c>
      <c r="B667" t="s">
        <v>722</v>
      </c>
      <c r="C667" t="s">
        <v>723</v>
      </c>
      <c r="D667" t="s">
        <v>724</v>
      </c>
      <c r="E667" t="s">
        <v>1246</v>
      </c>
      <c r="F667">
        <v>19</v>
      </c>
      <c r="G667" s="89">
        <v>74000000</v>
      </c>
    </row>
    <row r="668" spans="1:7" x14ac:dyDescent="0.3">
      <c r="A668" t="s">
        <v>721</v>
      </c>
      <c r="B668" t="s">
        <v>722</v>
      </c>
      <c r="C668" t="s">
        <v>723</v>
      </c>
      <c r="D668" t="s">
        <v>724</v>
      </c>
      <c r="E668" t="s">
        <v>1247</v>
      </c>
      <c r="F668">
        <v>19</v>
      </c>
      <c r="G668" s="89">
        <v>54000000</v>
      </c>
    </row>
    <row r="669" spans="1:7" x14ac:dyDescent="0.3">
      <c r="A669" t="s">
        <v>721</v>
      </c>
      <c r="B669" t="s">
        <v>722</v>
      </c>
      <c r="C669" t="s">
        <v>723</v>
      </c>
      <c r="D669" t="s">
        <v>724</v>
      </c>
      <c r="E669" t="s">
        <v>1248</v>
      </c>
      <c r="F669">
        <v>23</v>
      </c>
      <c r="G669" s="89">
        <v>84000000</v>
      </c>
    </row>
    <row r="670" spans="1:7" x14ac:dyDescent="0.3">
      <c r="A670" t="s">
        <v>74</v>
      </c>
      <c r="B670" t="s">
        <v>75</v>
      </c>
      <c r="C670" t="s">
        <v>76</v>
      </c>
      <c r="D670" t="s">
        <v>77</v>
      </c>
      <c r="E670" t="s">
        <v>1245</v>
      </c>
      <c r="F670">
        <v>8</v>
      </c>
      <c r="G670" s="89">
        <v>250000000</v>
      </c>
    </row>
    <row r="671" spans="1:7" x14ac:dyDescent="0.3">
      <c r="A671" t="s">
        <v>74</v>
      </c>
      <c r="B671" t="s">
        <v>75</v>
      </c>
      <c r="C671" t="s">
        <v>76</v>
      </c>
      <c r="D671" t="s">
        <v>77</v>
      </c>
      <c r="E671" t="s">
        <v>1246</v>
      </c>
      <c r="F671">
        <v>12</v>
      </c>
      <c r="G671" s="89">
        <v>380000000</v>
      </c>
    </row>
    <row r="672" spans="1:7" x14ac:dyDescent="0.3">
      <c r="A672" t="s">
        <v>74</v>
      </c>
      <c r="B672" t="s">
        <v>75</v>
      </c>
      <c r="C672" t="s">
        <v>76</v>
      </c>
      <c r="D672" t="s">
        <v>77</v>
      </c>
      <c r="E672" t="s">
        <v>1247</v>
      </c>
      <c r="F672">
        <v>14</v>
      </c>
      <c r="G672" s="89">
        <v>290000000</v>
      </c>
    </row>
    <row r="673" spans="1:7" x14ac:dyDescent="0.3">
      <c r="A673" t="s">
        <v>74</v>
      </c>
      <c r="B673" t="s">
        <v>75</v>
      </c>
      <c r="C673" t="s">
        <v>76</v>
      </c>
      <c r="D673" t="s">
        <v>77</v>
      </c>
      <c r="E673" t="s">
        <v>1248</v>
      </c>
      <c r="F673">
        <v>7</v>
      </c>
      <c r="G673" s="89">
        <v>380000000</v>
      </c>
    </row>
    <row r="674" spans="1:7" x14ac:dyDescent="0.3">
      <c r="A674" t="s">
        <v>725</v>
      </c>
      <c r="B674" t="s">
        <v>726</v>
      </c>
      <c r="C674" t="s">
        <v>727</v>
      </c>
      <c r="D674" t="s">
        <v>726</v>
      </c>
      <c r="E674" t="s">
        <v>1245</v>
      </c>
      <c r="F674">
        <v>1</v>
      </c>
      <c r="G674" s="89">
        <v>3264964941.9899998</v>
      </c>
    </row>
    <row r="675" spans="1:7" x14ac:dyDescent="0.3">
      <c r="A675" t="s">
        <v>725</v>
      </c>
      <c r="B675" t="s">
        <v>726</v>
      </c>
      <c r="C675" t="s">
        <v>727</v>
      </c>
      <c r="D675" t="s">
        <v>726</v>
      </c>
      <c r="E675" t="s">
        <v>1246</v>
      </c>
      <c r="F675">
        <v>1</v>
      </c>
      <c r="G675" s="89">
        <v>500000000</v>
      </c>
    </row>
    <row r="676" spans="1:7" x14ac:dyDescent="0.3">
      <c r="A676" t="s">
        <v>725</v>
      </c>
      <c r="B676" t="s">
        <v>726</v>
      </c>
      <c r="C676" t="s">
        <v>727</v>
      </c>
      <c r="D676" t="s">
        <v>726</v>
      </c>
      <c r="E676" t="s">
        <v>1247</v>
      </c>
      <c r="F676">
        <v>1</v>
      </c>
      <c r="G676" s="89">
        <v>0</v>
      </c>
    </row>
    <row r="677" spans="1:7" x14ac:dyDescent="0.3">
      <c r="A677" t="s">
        <v>725</v>
      </c>
      <c r="B677" t="s">
        <v>726</v>
      </c>
      <c r="C677" t="s">
        <v>727</v>
      </c>
      <c r="D677" t="s">
        <v>726</v>
      </c>
      <c r="E677" t="s">
        <v>1248</v>
      </c>
      <c r="F677">
        <v>0</v>
      </c>
      <c r="G677" s="89">
        <v>0</v>
      </c>
    </row>
    <row r="678" spans="1:7" x14ac:dyDescent="0.3">
      <c r="A678" t="s">
        <v>728</v>
      </c>
      <c r="B678" t="s">
        <v>729</v>
      </c>
      <c r="C678" t="s">
        <v>730</v>
      </c>
      <c r="D678" t="s">
        <v>729</v>
      </c>
      <c r="E678" t="s">
        <v>1245</v>
      </c>
      <c r="F678">
        <v>1</v>
      </c>
      <c r="G678" s="89">
        <v>22010932350.379002</v>
      </c>
    </row>
    <row r="679" spans="1:7" x14ac:dyDescent="0.3">
      <c r="A679" t="s">
        <v>728</v>
      </c>
      <c r="B679" t="s">
        <v>729</v>
      </c>
      <c r="C679" t="s">
        <v>730</v>
      </c>
      <c r="D679" t="s">
        <v>729</v>
      </c>
      <c r="E679" t="s">
        <v>1246</v>
      </c>
      <c r="F679">
        <v>11</v>
      </c>
      <c r="G679" s="89">
        <v>25554772434.150002</v>
      </c>
    </row>
    <row r="680" spans="1:7" x14ac:dyDescent="0.3">
      <c r="A680" t="s">
        <v>728</v>
      </c>
      <c r="B680" t="s">
        <v>729</v>
      </c>
      <c r="C680" t="s">
        <v>730</v>
      </c>
      <c r="D680" t="s">
        <v>729</v>
      </c>
      <c r="E680" t="s">
        <v>1247</v>
      </c>
      <c r="F680">
        <v>10</v>
      </c>
      <c r="G680" s="89">
        <v>400000000</v>
      </c>
    </row>
    <row r="681" spans="1:7" x14ac:dyDescent="0.3">
      <c r="A681" t="s">
        <v>728</v>
      </c>
      <c r="B681" t="s">
        <v>729</v>
      </c>
      <c r="C681" t="s">
        <v>730</v>
      </c>
      <c r="D681" t="s">
        <v>729</v>
      </c>
      <c r="E681" t="s">
        <v>1248</v>
      </c>
      <c r="F681">
        <v>4</v>
      </c>
      <c r="G681" s="89">
        <v>1075000000</v>
      </c>
    </row>
    <row r="682" spans="1:7" x14ac:dyDescent="0.3">
      <c r="A682" t="s">
        <v>731</v>
      </c>
      <c r="B682" t="s">
        <v>732</v>
      </c>
      <c r="C682" t="s">
        <v>733</v>
      </c>
      <c r="D682" t="s">
        <v>732</v>
      </c>
      <c r="E682" t="s">
        <v>1245</v>
      </c>
      <c r="F682">
        <v>3</v>
      </c>
      <c r="G682" s="89">
        <v>6135188914.7019997</v>
      </c>
    </row>
    <row r="683" spans="1:7" x14ac:dyDescent="0.3">
      <c r="A683" t="s">
        <v>731</v>
      </c>
      <c r="B683" t="s">
        <v>732</v>
      </c>
      <c r="C683" t="s">
        <v>733</v>
      </c>
      <c r="D683" t="s">
        <v>732</v>
      </c>
      <c r="E683" t="s">
        <v>1246</v>
      </c>
      <c r="F683">
        <v>4</v>
      </c>
      <c r="G683" s="89">
        <v>1951663214.1500001</v>
      </c>
    </row>
    <row r="684" spans="1:7" x14ac:dyDescent="0.3">
      <c r="A684" t="s">
        <v>731</v>
      </c>
      <c r="B684" t="s">
        <v>732</v>
      </c>
      <c r="C684" t="s">
        <v>733</v>
      </c>
      <c r="D684" t="s">
        <v>732</v>
      </c>
      <c r="E684" t="s">
        <v>1247</v>
      </c>
      <c r="F684">
        <v>3</v>
      </c>
      <c r="G684" s="89">
        <v>400000000</v>
      </c>
    </row>
    <row r="685" spans="1:7" x14ac:dyDescent="0.3">
      <c r="A685" t="s">
        <v>731</v>
      </c>
      <c r="B685" t="s">
        <v>732</v>
      </c>
      <c r="C685" t="s">
        <v>733</v>
      </c>
      <c r="D685" t="s">
        <v>732</v>
      </c>
      <c r="E685" t="s">
        <v>1248</v>
      </c>
      <c r="F685">
        <v>2</v>
      </c>
      <c r="G685" s="89">
        <v>1075000000</v>
      </c>
    </row>
    <row r="686" spans="1:7" x14ac:dyDescent="0.3">
      <c r="A686" t="s">
        <v>734</v>
      </c>
      <c r="B686" t="s">
        <v>221</v>
      </c>
      <c r="C686" t="s">
        <v>735</v>
      </c>
      <c r="D686" t="s">
        <v>223</v>
      </c>
      <c r="E686" t="s">
        <v>1245</v>
      </c>
      <c r="F686">
        <v>600</v>
      </c>
      <c r="G686" s="89">
        <v>900000000</v>
      </c>
    </row>
    <row r="687" spans="1:7" x14ac:dyDescent="0.3">
      <c r="A687" t="s">
        <v>734</v>
      </c>
      <c r="B687" t="s">
        <v>221</v>
      </c>
      <c r="C687" t="s">
        <v>735</v>
      </c>
      <c r="D687" t="s">
        <v>223</v>
      </c>
      <c r="E687" t="s">
        <v>1246</v>
      </c>
      <c r="F687">
        <v>625</v>
      </c>
      <c r="G687" s="89">
        <v>940000000</v>
      </c>
    </row>
    <row r="688" spans="1:7" x14ac:dyDescent="0.3">
      <c r="A688" t="s">
        <v>734</v>
      </c>
      <c r="B688" t="s">
        <v>221</v>
      </c>
      <c r="C688" t="s">
        <v>735</v>
      </c>
      <c r="D688" t="s">
        <v>223</v>
      </c>
      <c r="E688" t="s">
        <v>1247</v>
      </c>
      <c r="F688">
        <v>425</v>
      </c>
      <c r="G688" s="89">
        <v>990000000</v>
      </c>
    </row>
    <row r="689" spans="1:7" x14ac:dyDescent="0.3">
      <c r="A689" t="s">
        <v>734</v>
      </c>
      <c r="B689" t="s">
        <v>221</v>
      </c>
      <c r="C689" t="s">
        <v>735</v>
      </c>
      <c r="D689" t="s">
        <v>223</v>
      </c>
      <c r="E689" t="s">
        <v>1248</v>
      </c>
      <c r="F689">
        <v>450</v>
      </c>
      <c r="G689" s="89">
        <v>1023500000</v>
      </c>
    </row>
    <row r="690" spans="1:7" x14ac:dyDescent="0.3">
      <c r="A690" t="s">
        <v>736</v>
      </c>
      <c r="B690" t="s">
        <v>711</v>
      </c>
      <c r="C690" t="s">
        <v>737</v>
      </c>
      <c r="D690" t="s">
        <v>713</v>
      </c>
      <c r="E690" t="s">
        <v>1245</v>
      </c>
      <c r="F690">
        <v>0</v>
      </c>
      <c r="G690" s="89">
        <v>183427224.3784</v>
      </c>
    </row>
    <row r="691" spans="1:7" x14ac:dyDescent="0.3">
      <c r="A691" t="s">
        <v>736</v>
      </c>
      <c r="B691" t="s">
        <v>711</v>
      </c>
      <c r="C691" t="s">
        <v>737</v>
      </c>
      <c r="D691" t="s">
        <v>713</v>
      </c>
      <c r="E691" t="s">
        <v>1246</v>
      </c>
      <c r="F691">
        <v>3</v>
      </c>
      <c r="G691" s="89">
        <v>620395151.15820003</v>
      </c>
    </row>
    <row r="692" spans="1:7" x14ac:dyDescent="0.3">
      <c r="A692" t="s">
        <v>736</v>
      </c>
      <c r="B692" t="s">
        <v>711</v>
      </c>
      <c r="C692" t="s">
        <v>737</v>
      </c>
      <c r="D692" t="s">
        <v>713</v>
      </c>
      <c r="E692" t="s">
        <v>1247</v>
      </c>
      <c r="F692">
        <v>5</v>
      </c>
      <c r="G692" s="89">
        <v>717601704.13559997</v>
      </c>
    </row>
    <row r="693" spans="1:7" x14ac:dyDescent="0.3">
      <c r="A693" t="s">
        <v>736</v>
      </c>
      <c r="B693" t="s">
        <v>711</v>
      </c>
      <c r="C693" t="s">
        <v>737</v>
      </c>
      <c r="D693" t="s">
        <v>713</v>
      </c>
      <c r="E693" t="s">
        <v>1248</v>
      </c>
      <c r="F693">
        <v>5</v>
      </c>
      <c r="G693" s="89">
        <v>345208276.19270003</v>
      </c>
    </row>
    <row r="694" spans="1:7" x14ac:dyDescent="0.3">
      <c r="A694" t="s">
        <v>97</v>
      </c>
      <c r="B694" t="s">
        <v>98</v>
      </c>
      <c r="C694" t="s">
        <v>99</v>
      </c>
      <c r="D694" t="s">
        <v>100</v>
      </c>
      <c r="E694" t="s">
        <v>1245</v>
      </c>
      <c r="F694">
        <v>1</v>
      </c>
      <c r="G694" s="89">
        <v>7260745075</v>
      </c>
    </row>
    <row r="695" spans="1:7" x14ac:dyDescent="0.3">
      <c r="A695" t="s">
        <v>97</v>
      </c>
      <c r="B695" t="s">
        <v>98</v>
      </c>
      <c r="C695" t="s">
        <v>99</v>
      </c>
      <c r="D695" t="s">
        <v>100</v>
      </c>
      <c r="E695" t="s">
        <v>1246</v>
      </c>
      <c r="F695">
        <v>1</v>
      </c>
      <c r="G695" s="89">
        <v>7260745075</v>
      </c>
    </row>
    <row r="696" spans="1:7" x14ac:dyDescent="0.3">
      <c r="A696" t="s">
        <v>97</v>
      </c>
      <c r="B696" t="s">
        <v>98</v>
      </c>
      <c r="C696" t="s">
        <v>99</v>
      </c>
      <c r="D696" t="s">
        <v>100</v>
      </c>
      <c r="E696" t="s">
        <v>1247</v>
      </c>
      <c r="F696">
        <v>1</v>
      </c>
      <c r="G696" s="89">
        <v>7260745075</v>
      </c>
    </row>
    <row r="697" spans="1:7" x14ac:dyDescent="0.3">
      <c r="A697" t="s">
        <v>97</v>
      </c>
      <c r="B697" t="s">
        <v>98</v>
      </c>
      <c r="C697" t="s">
        <v>99</v>
      </c>
      <c r="D697" t="s">
        <v>100</v>
      </c>
      <c r="E697" t="s">
        <v>1248</v>
      </c>
      <c r="F697">
        <v>1</v>
      </c>
      <c r="G697" s="89">
        <v>7260745075</v>
      </c>
    </row>
    <row r="698" spans="1:7" x14ac:dyDescent="0.3">
      <c r="A698" t="s">
        <v>738</v>
      </c>
      <c r="B698" t="s">
        <v>739</v>
      </c>
      <c r="C698" t="s">
        <v>740</v>
      </c>
      <c r="D698" t="s">
        <v>739</v>
      </c>
      <c r="E698" t="s">
        <v>1245</v>
      </c>
      <c r="F698">
        <v>0</v>
      </c>
      <c r="G698" s="89">
        <v>0</v>
      </c>
    </row>
    <row r="699" spans="1:7" x14ac:dyDescent="0.3">
      <c r="A699" t="s">
        <v>738</v>
      </c>
      <c r="B699" t="s">
        <v>739</v>
      </c>
      <c r="C699" t="s">
        <v>740</v>
      </c>
      <c r="D699" t="s">
        <v>739</v>
      </c>
      <c r="E699" t="s">
        <v>1246</v>
      </c>
      <c r="F699">
        <v>0</v>
      </c>
      <c r="G699" s="89">
        <v>8187557425.9200001</v>
      </c>
    </row>
    <row r="700" spans="1:7" x14ac:dyDescent="0.3">
      <c r="A700" t="s">
        <v>738</v>
      </c>
      <c r="B700" t="s">
        <v>739</v>
      </c>
      <c r="C700" t="s">
        <v>740</v>
      </c>
      <c r="D700" t="s">
        <v>739</v>
      </c>
      <c r="E700" t="s">
        <v>1247</v>
      </c>
      <c r="F700">
        <v>5</v>
      </c>
      <c r="G700" s="89">
        <v>3118000000</v>
      </c>
    </row>
    <row r="701" spans="1:7" x14ac:dyDescent="0.3">
      <c r="A701" t="s">
        <v>738</v>
      </c>
      <c r="B701" t="s">
        <v>739</v>
      </c>
      <c r="C701" t="s">
        <v>740</v>
      </c>
      <c r="D701" t="s">
        <v>739</v>
      </c>
      <c r="E701" t="s">
        <v>1248</v>
      </c>
      <c r="F701">
        <v>5</v>
      </c>
      <c r="G701" s="89">
        <v>67087000000</v>
      </c>
    </row>
    <row r="702" spans="1:7" x14ac:dyDescent="0.3">
      <c r="A702" t="s">
        <v>741</v>
      </c>
      <c r="B702" t="s">
        <v>742</v>
      </c>
      <c r="C702" t="s">
        <v>743</v>
      </c>
      <c r="D702" t="s">
        <v>742</v>
      </c>
      <c r="E702" t="s">
        <v>1245</v>
      </c>
      <c r="F702">
        <v>0</v>
      </c>
      <c r="G702" s="89">
        <v>1851988642.1099999</v>
      </c>
    </row>
    <row r="703" spans="1:7" x14ac:dyDescent="0.3">
      <c r="A703" t="s">
        <v>741</v>
      </c>
      <c r="B703" t="s">
        <v>742</v>
      </c>
      <c r="C703" t="s">
        <v>743</v>
      </c>
      <c r="D703" t="s">
        <v>742</v>
      </c>
      <c r="E703" t="s">
        <v>1246</v>
      </c>
      <c r="F703">
        <v>0</v>
      </c>
      <c r="G703" s="89">
        <v>11459000000</v>
      </c>
    </row>
    <row r="704" spans="1:7" x14ac:dyDescent="0.3">
      <c r="A704" t="s">
        <v>741</v>
      </c>
      <c r="B704" t="s">
        <v>742</v>
      </c>
      <c r="C704" t="s">
        <v>743</v>
      </c>
      <c r="D704" t="s">
        <v>742</v>
      </c>
      <c r="E704" t="s">
        <v>1247</v>
      </c>
      <c r="F704">
        <v>1</v>
      </c>
      <c r="G704" s="89">
        <v>900000000</v>
      </c>
    </row>
    <row r="705" spans="1:7" x14ac:dyDescent="0.3">
      <c r="A705" t="s">
        <v>741</v>
      </c>
      <c r="B705" t="s">
        <v>742</v>
      </c>
      <c r="C705" t="s">
        <v>743</v>
      </c>
      <c r="D705" t="s">
        <v>742</v>
      </c>
      <c r="E705" t="s">
        <v>1248</v>
      </c>
      <c r="F705">
        <v>4</v>
      </c>
      <c r="G705" s="89">
        <v>450000000</v>
      </c>
    </row>
    <row r="706" spans="1:7" x14ac:dyDescent="0.3">
      <c r="A706" t="s">
        <v>744</v>
      </c>
      <c r="B706" t="s">
        <v>745</v>
      </c>
      <c r="C706" t="s">
        <v>746</v>
      </c>
      <c r="D706" t="s">
        <v>745</v>
      </c>
      <c r="E706" t="s">
        <v>1245</v>
      </c>
      <c r="F706">
        <v>1</v>
      </c>
      <c r="G706" s="89">
        <v>2244483852.7659998</v>
      </c>
    </row>
    <row r="707" spans="1:7" x14ac:dyDescent="0.3">
      <c r="A707" t="s">
        <v>744</v>
      </c>
      <c r="B707" t="s">
        <v>745</v>
      </c>
      <c r="C707" t="s">
        <v>746</v>
      </c>
      <c r="D707" t="s">
        <v>745</v>
      </c>
      <c r="E707" t="s">
        <v>1246</v>
      </c>
      <c r="F707">
        <v>2</v>
      </c>
      <c r="G707" s="89">
        <v>9381153036.5</v>
      </c>
    </row>
    <row r="708" spans="1:7" x14ac:dyDescent="0.3">
      <c r="A708" t="s">
        <v>744</v>
      </c>
      <c r="B708" t="s">
        <v>745</v>
      </c>
      <c r="C708" t="s">
        <v>746</v>
      </c>
      <c r="D708" t="s">
        <v>745</v>
      </c>
      <c r="E708" t="s">
        <v>1247</v>
      </c>
      <c r="F708">
        <v>2</v>
      </c>
      <c r="G708" s="89">
        <v>900000000</v>
      </c>
    </row>
    <row r="709" spans="1:7" x14ac:dyDescent="0.3">
      <c r="A709" t="s">
        <v>744</v>
      </c>
      <c r="B709" t="s">
        <v>745</v>
      </c>
      <c r="C709" t="s">
        <v>746</v>
      </c>
      <c r="D709" t="s">
        <v>745</v>
      </c>
      <c r="E709" t="s">
        <v>1248</v>
      </c>
      <c r="F709">
        <v>1</v>
      </c>
      <c r="G709" s="89">
        <v>450000000</v>
      </c>
    </row>
    <row r="710" spans="1:7" x14ac:dyDescent="0.3">
      <c r="A710" t="s">
        <v>747</v>
      </c>
      <c r="B710" t="s">
        <v>748</v>
      </c>
      <c r="C710" t="s">
        <v>749</v>
      </c>
      <c r="D710" t="s">
        <v>147</v>
      </c>
      <c r="E710" t="s">
        <v>1245</v>
      </c>
      <c r="F710">
        <v>0</v>
      </c>
      <c r="G710" s="89">
        <v>700000000</v>
      </c>
    </row>
    <row r="711" spans="1:7" x14ac:dyDescent="0.3">
      <c r="A711" t="s">
        <v>747</v>
      </c>
      <c r="B711" t="s">
        <v>748</v>
      </c>
      <c r="C711" t="s">
        <v>749</v>
      </c>
      <c r="D711" t="s">
        <v>147</v>
      </c>
      <c r="E711" t="s">
        <v>1246</v>
      </c>
      <c r="F711">
        <v>8</v>
      </c>
      <c r="G711" s="89">
        <v>700000000</v>
      </c>
    </row>
    <row r="712" spans="1:7" x14ac:dyDescent="0.3">
      <c r="A712" t="s">
        <v>747</v>
      </c>
      <c r="B712" t="s">
        <v>748</v>
      </c>
      <c r="C712" t="s">
        <v>749</v>
      </c>
      <c r="D712" t="s">
        <v>147</v>
      </c>
      <c r="E712" t="s">
        <v>1247</v>
      </c>
      <c r="F712">
        <v>8</v>
      </c>
      <c r="G712" s="89">
        <v>700000000</v>
      </c>
    </row>
    <row r="713" spans="1:7" x14ac:dyDescent="0.3">
      <c r="A713" t="s">
        <v>747</v>
      </c>
      <c r="B713" t="s">
        <v>748</v>
      </c>
      <c r="C713" t="s">
        <v>749</v>
      </c>
      <c r="D713" t="s">
        <v>147</v>
      </c>
      <c r="E713" t="s">
        <v>1248</v>
      </c>
      <c r="F713">
        <v>8</v>
      </c>
      <c r="G713" s="89">
        <v>700000000</v>
      </c>
    </row>
    <row r="714" spans="1:7" x14ac:dyDescent="0.3">
      <c r="A714" t="s">
        <v>750</v>
      </c>
      <c r="B714" t="s">
        <v>751</v>
      </c>
      <c r="C714" t="s">
        <v>752</v>
      </c>
      <c r="D714" t="s">
        <v>751</v>
      </c>
      <c r="E714" t="s">
        <v>1245</v>
      </c>
      <c r="F714">
        <v>1</v>
      </c>
      <c r="G714" s="89">
        <v>13805478462.200001</v>
      </c>
    </row>
    <row r="715" spans="1:7" x14ac:dyDescent="0.3">
      <c r="A715" t="s">
        <v>750</v>
      </c>
      <c r="B715" t="s">
        <v>751</v>
      </c>
      <c r="C715" t="s">
        <v>752</v>
      </c>
      <c r="D715" t="s">
        <v>751</v>
      </c>
      <c r="E715" t="s">
        <v>1246</v>
      </c>
      <c r="F715">
        <v>0</v>
      </c>
      <c r="G715" s="89">
        <v>2383672669.8000002</v>
      </c>
    </row>
    <row r="716" spans="1:7" x14ac:dyDescent="0.3">
      <c r="A716" t="s">
        <v>750</v>
      </c>
      <c r="B716" t="s">
        <v>751</v>
      </c>
      <c r="C716" t="s">
        <v>752</v>
      </c>
      <c r="D716" t="s">
        <v>751</v>
      </c>
      <c r="E716" t="s">
        <v>1247</v>
      </c>
      <c r="F716">
        <v>0</v>
      </c>
      <c r="G716" s="89">
        <v>0</v>
      </c>
    </row>
    <row r="717" spans="1:7" x14ac:dyDescent="0.3">
      <c r="A717" t="s">
        <v>750</v>
      </c>
      <c r="B717" t="s">
        <v>751</v>
      </c>
      <c r="C717" t="s">
        <v>752</v>
      </c>
      <c r="D717" t="s">
        <v>751</v>
      </c>
      <c r="E717" t="s">
        <v>1248</v>
      </c>
      <c r="F717">
        <v>1</v>
      </c>
      <c r="G717" s="89">
        <v>0</v>
      </c>
    </row>
    <row r="718" spans="1:7" x14ac:dyDescent="0.3">
      <c r="A718" t="s">
        <v>753</v>
      </c>
      <c r="B718" t="s">
        <v>754</v>
      </c>
      <c r="C718" t="s">
        <v>755</v>
      </c>
      <c r="D718" t="s">
        <v>104</v>
      </c>
      <c r="E718" t="s">
        <v>1245</v>
      </c>
      <c r="F718">
        <v>100</v>
      </c>
      <c r="G718" s="89">
        <v>859068201</v>
      </c>
    </row>
    <row r="719" spans="1:7" x14ac:dyDescent="0.3">
      <c r="A719" t="s">
        <v>753</v>
      </c>
      <c r="B719" t="s">
        <v>754</v>
      </c>
      <c r="C719" t="s">
        <v>755</v>
      </c>
      <c r="D719" t="s">
        <v>104</v>
      </c>
      <c r="E719" t="s">
        <v>1246</v>
      </c>
      <c r="F719">
        <v>200</v>
      </c>
      <c r="G719" s="89">
        <v>400000000</v>
      </c>
    </row>
    <row r="720" spans="1:7" x14ac:dyDescent="0.3">
      <c r="A720" t="s">
        <v>753</v>
      </c>
      <c r="B720" t="s">
        <v>754</v>
      </c>
      <c r="C720" t="s">
        <v>755</v>
      </c>
      <c r="D720" t="s">
        <v>104</v>
      </c>
      <c r="E720" t="s">
        <v>1247</v>
      </c>
      <c r="F720">
        <v>250</v>
      </c>
      <c r="G720" s="89">
        <v>400000000</v>
      </c>
    </row>
    <row r="721" spans="1:7" x14ac:dyDescent="0.3">
      <c r="A721" t="s">
        <v>753</v>
      </c>
      <c r="B721" t="s">
        <v>754</v>
      </c>
      <c r="C721" t="s">
        <v>755</v>
      </c>
      <c r="D721" t="s">
        <v>104</v>
      </c>
      <c r="E721" t="s">
        <v>1248</v>
      </c>
      <c r="F721">
        <v>250</v>
      </c>
      <c r="G721" s="89">
        <v>400000000</v>
      </c>
    </row>
    <row r="722" spans="1:7" x14ac:dyDescent="0.3">
      <c r="A722" t="s">
        <v>756</v>
      </c>
      <c r="B722" t="s">
        <v>757</v>
      </c>
      <c r="C722" t="s">
        <v>758</v>
      </c>
      <c r="D722" t="s">
        <v>262</v>
      </c>
      <c r="E722" t="s">
        <v>1245</v>
      </c>
      <c r="F722">
        <v>0</v>
      </c>
      <c r="G722" s="89">
        <v>0</v>
      </c>
    </row>
    <row r="723" spans="1:7" x14ac:dyDescent="0.3">
      <c r="A723" t="s">
        <v>756</v>
      </c>
      <c r="B723" t="s">
        <v>757</v>
      </c>
      <c r="C723" t="s">
        <v>758</v>
      </c>
      <c r="D723" t="s">
        <v>262</v>
      </c>
      <c r="E723" t="s">
        <v>1246</v>
      </c>
      <c r="F723">
        <v>0</v>
      </c>
      <c r="G723" s="89">
        <v>102000000</v>
      </c>
    </row>
    <row r="724" spans="1:7" x14ac:dyDescent="0.3">
      <c r="A724" t="s">
        <v>756</v>
      </c>
      <c r="B724" t="s">
        <v>757</v>
      </c>
      <c r="C724" t="s">
        <v>758</v>
      </c>
      <c r="D724" t="s">
        <v>262</v>
      </c>
      <c r="E724" t="s">
        <v>1247</v>
      </c>
      <c r="F724">
        <v>0</v>
      </c>
      <c r="G724" s="89">
        <v>104000000</v>
      </c>
    </row>
    <row r="725" spans="1:7" x14ac:dyDescent="0.3">
      <c r="A725" t="s">
        <v>756</v>
      </c>
      <c r="B725" t="s">
        <v>757</v>
      </c>
      <c r="C725" t="s">
        <v>758</v>
      </c>
      <c r="D725" t="s">
        <v>262</v>
      </c>
      <c r="E725" t="s">
        <v>1248</v>
      </c>
      <c r="F725">
        <v>1</v>
      </c>
      <c r="G725" s="89">
        <v>105000000</v>
      </c>
    </row>
    <row r="726" spans="1:7" x14ac:dyDescent="0.3">
      <c r="A726" t="s">
        <v>759</v>
      </c>
      <c r="B726" t="s">
        <v>760</v>
      </c>
      <c r="C726" t="s">
        <v>761</v>
      </c>
      <c r="D726" t="s">
        <v>762</v>
      </c>
      <c r="E726" t="s">
        <v>1245</v>
      </c>
      <c r="F726">
        <v>0</v>
      </c>
      <c r="G726" s="89">
        <v>0</v>
      </c>
    </row>
    <row r="727" spans="1:7" x14ac:dyDescent="0.3">
      <c r="A727" t="s">
        <v>759</v>
      </c>
      <c r="B727" t="s">
        <v>760</v>
      </c>
      <c r="C727" t="s">
        <v>761</v>
      </c>
      <c r="D727" t="s">
        <v>762</v>
      </c>
      <c r="E727" t="s">
        <v>1246</v>
      </c>
      <c r="F727">
        <v>0</v>
      </c>
      <c r="G727" s="89">
        <v>340000000</v>
      </c>
    </row>
    <row r="728" spans="1:7" x14ac:dyDescent="0.3">
      <c r="A728" t="s">
        <v>759</v>
      </c>
      <c r="B728" t="s">
        <v>760</v>
      </c>
      <c r="C728" t="s">
        <v>761</v>
      </c>
      <c r="D728" t="s">
        <v>762</v>
      </c>
      <c r="E728" t="s">
        <v>1247</v>
      </c>
      <c r="F728">
        <v>0</v>
      </c>
      <c r="G728" s="89">
        <v>320000000</v>
      </c>
    </row>
    <row r="729" spans="1:7" x14ac:dyDescent="0.3">
      <c r="A729" t="s">
        <v>759</v>
      </c>
      <c r="B729" t="s">
        <v>760</v>
      </c>
      <c r="C729" t="s">
        <v>761</v>
      </c>
      <c r="D729" t="s">
        <v>762</v>
      </c>
      <c r="E729" t="s">
        <v>1248</v>
      </c>
      <c r="F729">
        <v>1</v>
      </c>
      <c r="G729" s="89">
        <v>330000000</v>
      </c>
    </row>
    <row r="730" spans="1:7" x14ac:dyDescent="0.3">
      <c r="A730" t="s">
        <v>763</v>
      </c>
      <c r="B730" t="s">
        <v>764</v>
      </c>
      <c r="C730" t="s">
        <v>765</v>
      </c>
      <c r="D730" t="s">
        <v>766</v>
      </c>
      <c r="E730" t="s">
        <v>1245</v>
      </c>
      <c r="F730">
        <v>0</v>
      </c>
      <c r="G730" s="89">
        <v>82000000</v>
      </c>
    </row>
    <row r="731" spans="1:7" x14ac:dyDescent="0.3">
      <c r="A731" t="s">
        <v>763</v>
      </c>
      <c r="B731" t="s">
        <v>764</v>
      </c>
      <c r="C731" t="s">
        <v>765</v>
      </c>
      <c r="D731" t="s">
        <v>766</v>
      </c>
      <c r="E731" t="s">
        <v>1246</v>
      </c>
      <c r="F731">
        <v>5</v>
      </c>
      <c r="G731" s="89">
        <v>82000000</v>
      </c>
    </row>
    <row r="732" spans="1:7" x14ac:dyDescent="0.3">
      <c r="A732" t="s">
        <v>763</v>
      </c>
      <c r="B732" t="s">
        <v>764</v>
      </c>
      <c r="C732" t="s">
        <v>765</v>
      </c>
      <c r="D732" t="s">
        <v>766</v>
      </c>
      <c r="E732" t="s">
        <v>1247</v>
      </c>
      <c r="F732">
        <v>5</v>
      </c>
      <c r="G732" s="89">
        <v>82000000</v>
      </c>
    </row>
    <row r="733" spans="1:7" x14ac:dyDescent="0.3">
      <c r="A733" t="s">
        <v>763</v>
      </c>
      <c r="B733" t="s">
        <v>764</v>
      </c>
      <c r="C733" t="s">
        <v>765</v>
      </c>
      <c r="D733" t="s">
        <v>766</v>
      </c>
      <c r="E733" t="s">
        <v>1248</v>
      </c>
      <c r="F733">
        <v>0</v>
      </c>
      <c r="G733" s="89">
        <v>82000000</v>
      </c>
    </row>
    <row r="734" spans="1:7" x14ac:dyDescent="0.3">
      <c r="A734" t="s">
        <v>767</v>
      </c>
      <c r="B734" t="s">
        <v>768</v>
      </c>
      <c r="C734" t="s">
        <v>769</v>
      </c>
      <c r="D734" t="s">
        <v>770</v>
      </c>
      <c r="E734" t="s">
        <v>1245</v>
      </c>
      <c r="F734">
        <v>96</v>
      </c>
      <c r="G734" s="89">
        <v>0</v>
      </c>
    </row>
    <row r="735" spans="1:7" x14ac:dyDescent="0.3">
      <c r="A735" t="s">
        <v>767</v>
      </c>
      <c r="B735" t="s">
        <v>768</v>
      </c>
      <c r="C735" t="s">
        <v>769</v>
      </c>
      <c r="D735" t="s">
        <v>770</v>
      </c>
      <c r="E735" t="s">
        <v>1246</v>
      </c>
      <c r="F735">
        <v>50</v>
      </c>
      <c r="G735" s="89">
        <v>0</v>
      </c>
    </row>
    <row r="736" spans="1:7" x14ac:dyDescent="0.3">
      <c r="A736" t="s">
        <v>767</v>
      </c>
      <c r="B736" t="s">
        <v>768</v>
      </c>
      <c r="C736" t="s">
        <v>769</v>
      </c>
      <c r="D736" t="s">
        <v>770</v>
      </c>
      <c r="E736" t="s">
        <v>1247</v>
      </c>
      <c r="F736">
        <v>77</v>
      </c>
      <c r="G736" s="89">
        <v>10500000000</v>
      </c>
    </row>
    <row r="737" spans="1:7" x14ac:dyDescent="0.3">
      <c r="A737" t="s">
        <v>767</v>
      </c>
      <c r="B737" t="s">
        <v>768</v>
      </c>
      <c r="C737" t="s">
        <v>769</v>
      </c>
      <c r="D737" t="s">
        <v>770</v>
      </c>
      <c r="E737" t="s">
        <v>1248</v>
      </c>
      <c r="F737">
        <v>77</v>
      </c>
      <c r="G737" s="89">
        <v>0</v>
      </c>
    </row>
    <row r="738" spans="1:7" x14ac:dyDescent="0.3">
      <c r="A738" t="s">
        <v>771</v>
      </c>
      <c r="B738" t="s">
        <v>772</v>
      </c>
      <c r="C738" t="s">
        <v>773</v>
      </c>
      <c r="D738" t="s">
        <v>774</v>
      </c>
      <c r="E738" t="s">
        <v>1245</v>
      </c>
      <c r="F738">
        <v>0</v>
      </c>
      <c r="G738" s="89">
        <v>100000000</v>
      </c>
    </row>
    <row r="739" spans="1:7" x14ac:dyDescent="0.3">
      <c r="A739" t="s">
        <v>771</v>
      </c>
      <c r="B739" t="s">
        <v>772</v>
      </c>
      <c r="C739" t="s">
        <v>773</v>
      </c>
      <c r="D739" t="s">
        <v>774</v>
      </c>
      <c r="E739" t="s">
        <v>1246</v>
      </c>
      <c r="F739">
        <v>0</v>
      </c>
      <c r="G739" s="89">
        <v>200000000</v>
      </c>
    </row>
    <row r="740" spans="1:7" x14ac:dyDescent="0.3">
      <c r="A740" t="s">
        <v>771</v>
      </c>
      <c r="B740" t="s">
        <v>772</v>
      </c>
      <c r="C740" t="s">
        <v>773</v>
      </c>
      <c r="D740" t="s">
        <v>774</v>
      </c>
      <c r="E740" t="s">
        <v>1247</v>
      </c>
      <c r="F740">
        <v>200</v>
      </c>
      <c r="G740" s="89">
        <v>300000000</v>
      </c>
    </row>
    <row r="741" spans="1:7" x14ac:dyDescent="0.3">
      <c r="A741" t="s">
        <v>771</v>
      </c>
      <c r="B741" t="s">
        <v>772</v>
      </c>
      <c r="C741" t="s">
        <v>773</v>
      </c>
      <c r="D741" t="s">
        <v>774</v>
      </c>
      <c r="E741" t="s">
        <v>1248</v>
      </c>
      <c r="F741">
        <v>0</v>
      </c>
      <c r="G741" s="89">
        <v>600000000</v>
      </c>
    </row>
    <row r="742" spans="1:7" x14ac:dyDescent="0.3">
      <c r="A742" t="s">
        <v>775</v>
      </c>
      <c r="B742" t="s">
        <v>776</v>
      </c>
      <c r="C742" t="s">
        <v>777</v>
      </c>
      <c r="D742" t="s">
        <v>778</v>
      </c>
      <c r="E742" t="s">
        <v>1245</v>
      </c>
      <c r="F742">
        <v>0</v>
      </c>
      <c r="G742" s="89">
        <v>0</v>
      </c>
    </row>
    <row r="743" spans="1:7" x14ac:dyDescent="0.3">
      <c r="A743" t="s">
        <v>775</v>
      </c>
      <c r="B743" t="s">
        <v>776</v>
      </c>
      <c r="C743" t="s">
        <v>777</v>
      </c>
      <c r="D743" t="s">
        <v>778</v>
      </c>
      <c r="E743" t="s">
        <v>1246</v>
      </c>
      <c r="F743">
        <v>0</v>
      </c>
      <c r="G743" s="89">
        <v>0</v>
      </c>
    </row>
    <row r="744" spans="1:7" x14ac:dyDescent="0.3">
      <c r="A744" t="s">
        <v>775</v>
      </c>
      <c r="B744" t="s">
        <v>776</v>
      </c>
      <c r="C744" t="s">
        <v>777</v>
      </c>
      <c r="D744" t="s">
        <v>778</v>
      </c>
      <c r="E744" t="s">
        <v>1247</v>
      </c>
      <c r="F744">
        <v>0</v>
      </c>
      <c r="G744" s="89">
        <v>1000000000</v>
      </c>
    </row>
    <row r="745" spans="1:7" x14ac:dyDescent="0.3">
      <c r="A745" t="s">
        <v>775</v>
      </c>
      <c r="B745" t="s">
        <v>776</v>
      </c>
      <c r="C745" t="s">
        <v>777</v>
      </c>
      <c r="D745" t="s">
        <v>778</v>
      </c>
      <c r="E745" t="s">
        <v>1248</v>
      </c>
      <c r="F745">
        <v>1</v>
      </c>
      <c r="G745" s="89">
        <v>1000000000</v>
      </c>
    </row>
    <row r="746" spans="1:7" x14ac:dyDescent="0.3">
      <c r="A746" t="s">
        <v>779</v>
      </c>
      <c r="B746" t="s">
        <v>780</v>
      </c>
      <c r="C746" t="s">
        <v>781</v>
      </c>
      <c r="D746" t="s">
        <v>782</v>
      </c>
      <c r="E746" t="s">
        <v>1245</v>
      </c>
      <c r="F746">
        <v>0</v>
      </c>
      <c r="G746" s="89">
        <v>0</v>
      </c>
    </row>
    <row r="747" spans="1:7" x14ac:dyDescent="0.3">
      <c r="A747" t="s">
        <v>779</v>
      </c>
      <c r="B747" t="s">
        <v>780</v>
      </c>
      <c r="C747" t="s">
        <v>781</v>
      </c>
      <c r="D747" t="s">
        <v>782</v>
      </c>
      <c r="E747" t="s">
        <v>1246</v>
      </c>
      <c r="F747">
        <v>0</v>
      </c>
      <c r="G747" s="89">
        <v>0</v>
      </c>
    </row>
    <row r="748" spans="1:7" x14ac:dyDescent="0.3">
      <c r="A748" t="s">
        <v>779</v>
      </c>
      <c r="B748" t="s">
        <v>780</v>
      </c>
      <c r="C748" t="s">
        <v>781</v>
      </c>
      <c r="D748" t="s">
        <v>782</v>
      </c>
      <c r="E748" t="s">
        <v>1247</v>
      </c>
      <c r="F748">
        <v>3</v>
      </c>
      <c r="G748" s="89">
        <v>550000000</v>
      </c>
    </row>
    <row r="749" spans="1:7" x14ac:dyDescent="0.3">
      <c r="A749" t="s">
        <v>779</v>
      </c>
      <c r="B749" t="s">
        <v>780</v>
      </c>
      <c r="C749" t="s">
        <v>781</v>
      </c>
      <c r="D749" t="s">
        <v>782</v>
      </c>
      <c r="E749" t="s">
        <v>1248</v>
      </c>
      <c r="F749">
        <v>0</v>
      </c>
      <c r="G749" s="89">
        <v>0</v>
      </c>
    </row>
    <row r="750" spans="1:7" x14ac:dyDescent="0.3">
      <c r="A750" t="s">
        <v>783</v>
      </c>
      <c r="B750" t="s">
        <v>784</v>
      </c>
      <c r="C750" t="s">
        <v>785</v>
      </c>
      <c r="D750" t="s">
        <v>786</v>
      </c>
      <c r="E750" t="s">
        <v>1245</v>
      </c>
      <c r="F750">
        <v>0</v>
      </c>
      <c r="G750" s="89">
        <v>21000000</v>
      </c>
    </row>
    <row r="751" spans="1:7" x14ac:dyDescent="0.3">
      <c r="A751" t="s">
        <v>783</v>
      </c>
      <c r="B751" t="s">
        <v>784</v>
      </c>
      <c r="C751" t="s">
        <v>785</v>
      </c>
      <c r="D751" t="s">
        <v>786</v>
      </c>
      <c r="E751" t="s">
        <v>1246</v>
      </c>
      <c r="F751">
        <v>80</v>
      </c>
      <c r="G751" s="89">
        <v>21000000</v>
      </c>
    </row>
    <row r="752" spans="1:7" x14ac:dyDescent="0.3">
      <c r="A752" t="s">
        <v>783</v>
      </c>
      <c r="B752" t="s">
        <v>784</v>
      </c>
      <c r="C752" t="s">
        <v>785</v>
      </c>
      <c r="D752" t="s">
        <v>786</v>
      </c>
      <c r="E752" t="s">
        <v>1247</v>
      </c>
      <c r="F752">
        <v>40</v>
      </c>
      <c r="G752" s="89">
        <v>21000000</v>
      </c>
    </row>
    <row r="753" spans="1:7" x14ac:dyDescent="0.3">
      <c r="A753" t="s">
        <v>783</v>
      </c>
      <c r="B753" t="s">
        <v>784</v>
      </c>
      <c r="C753" t="s">
        <v>785</v>
      </c>
      <c r="D753" t="s">
        <v>786</v>
      </c>
      <c r="E753" t="s">
        <v>1248</v>
      </c>
      <c r="F753">
        <v>0</v>
      </c>
      <c r="G753" s="89">
        <v>21000000</v>
      </c>
    </row>
    <row r="754" spans="1:7" x14ac:dyDescent="0.3">
      <c r="A754" t="s">
        <v>787</v>
      </c>
      <c r="B754" t="s">
        <v>788</v>
      </c>
      <c r="C754" t="s">
        <v>789</v>
      </c>
      <c r="D754" t="s">
        <v>790</v>
      </c>
      <c r="E754" t="s">
        <v>1245</v>
      </c>
      <c r="F754">
        <v>0</v>
      </c>
      <c r="G754" s="89">
        <v>0</v>
      </c>
    </row>
    <row r="755" spans="1:7" x14ac:dyDescent="0.3">
      <c r="A755" t="s">
        <v>787</v>
      </c>
      <c r="B755" t="s">
        <v>788</v>
      </c>
      <c r="C755" t="s">
        <v>789</v>
      </c>
      <c r="D755" t="s">
        <v>790</v>
      </c>
      <c r="E755" t="s">
        <v>1246</v>
      </c>
      <c r="F755">
        <v>1</v>
      </c>
      <c r="G755" s="89">
        <v>2000000000</v>
      </c>
    </row>
    <row r="756" spans="1:7" x14ac:dyDescent="0.3">
      <c r="A756" t="s">
        <v>787</v>
      </c>
      <c r="B756" t="s">
        <v>788</v>
      </c>
      <c r="C756" t="s">
        <v>789</v>
      </c>
      <c r="D756" t="s">
        <v>790</v>
      </c>
      <c r="E756" t="s">
        <v>1247</v>
      </c>
      <c r="F756">
        <v>1</v>
      </c>
      <c r="G756" s="89">
        <v>0</v>
      </c>
    </row>
    <row r="757" spans="1:7" x14ac:dyDescent="0.3">
      <c r="A757" t="s">
        <v>787</v>
      </c>
      <c r="B757" t="s">
        <v>788</v>
      </c>
      <c r="C757" t="s">
        <v>789</v>
      </c>
      <c r="D757" t="s">
        <v>790</v>
      </c>
      <c r="E757" t="s">
        <v>1248</v>
      </c>
      <c r="F757">
        <v>0</v>
      </c>
      <c r="G757" s="89">
        <v>0</v>
      </c>
    </row>
    <row r="758" spans="1:7" x14ac:dyDescent="0.3">
      <c r="A758" t="s">
        <v>791</v>
      </c>
      <c r="B758" t="s">
        <v>792</v>
      </c>
      <c r="C758" t="s">
        <v>793</v>
      </c>
      <c r="D758" t="s">
        <v>794</v>
      </c>
      <c r="E758" t="s">
        <v>1245</v>
      </c>
      <c r="F758">
        <v>0</v>
      </c>
      <c r="G758" s="89">
        <v>25000000</v>
      </c>
    </row>
    <row r="759" spans="1:7" x14ac:dyDescent="0.3">
      <c r="A759" t="s">
        <v>791</v>
      </c>
      <c r="B759" t="s">
        <v>792</v>
      </c>
      <c r="C759" t="s">
        <v>793</v>
      </c>
      <c r="D759" t="s">
        <v>794</v>
      </c>
      <c r="E759" t="s">
        <v>1246</v>
      </c>
      <c r="F759">
        <v>1</v>
      </c>
      <c r="G759" s="89">
        <v>25000000</v>
      </c>
    </row>
    <row r="760" spans="1:7" x14ac:dyDescent="0.3">
      <c r="A760" t="s">
        <v>791</v>
      </c>
      <c r="B760" t="s">
        <v>792</v>
      </c>
      <c r="C760" t="s">
        <v>793</v>
      </c>
      <c r="D760" t="s">
        <v>794</v>
      </c>
      <c r="E760" t="s">
        <v>1247</v>
      </c>
      <c r="F760">
        <v>2</v>
      </c>
      <c r="G760" s="89">
        <v>25000000</v>
      </c>
    </row>
    <row r="761" spans="1:7" x14ac:dyDescent="0.3">
      <c r="A761" t="s">
        <v>791</v>
      </c>
      <c r="B761" t="s">
        <v>792</v>
      </c>
      <c r="C761" t="s">
        <v>793</v>
      </c>
      <c r="D761" t="s">
        <v>794</v>
      </c>
      <c r="E761" t="s">
        <v>1248</v>
      </c>
      <c r="F761">
        <v>1</v>
      </c>
      <c r="G761" s="89">
        <v>25000000</v>
      </c>
    </row>
    <row r="762" spans="1:7" x14ac:dyDescent="0.3">
      <c r="A762" t="s">
        <v>795</v>
      </c>
      <c r="B762" t="s">
        <v>796</v>
      </c>
      <c r="C762" t="s">
        <v>797</v>
      </c>
      <c r="D762" t="s">
        <v>798</v>
      </c>
      <c r="E762" t="s">
        <v>1245</v>
      </c>
      <c r="F762">
        <v>0</v>
      </c>
      <c r="G762" s="89">
        <v>0</v>
      </c>
    </row>
    <row r="763" spans="1:7" x14ac:dyDescent="0.3">
      <c r="A763" t="s">
        <v>795</v>
      </c>
      <c r="B763" t="s">
        <v>796</v>
      </c>
      <c r="C763" t="s">
        <v>797</v>
      </c>
      <c r="D763" t="s">
        <v>798</v>
      </c>
      <c r="E763" t="s">
        <v>1246</v>
      </c>
      <c r="F763">
        <v>0</v>
      </c>
      <c r="G763" s="89">
        <v>26000000</v>
      </c>
    </row>
    <row r="764" spans="1:7" x14ac:dyDescent="0.3">
      <c r="A764" t="s">
        <v>795</v>
      </c>
      <c r="B764" t="s">
        <v>796</v>
      </c>
      <c r="C764" t="s">
        <v>797</v>
      </c>
      <c r="D764" t="s">
        <v>798</v>
      </c>
      <c r="E764" t="s">
        <v>1247</v>
      </c>
      <c r="F764">
        <v>13</v>
      </c>
      <c r="G764" s="89">
        <v>19000000</v>
      </c>
    </row>
    <row r="765" spans="1:7" x14ac:dyDescent="0.3">
      <c r="A765" t="s">
        <v>795</v>
      </c>
      <c r="B765" t="s">
        <v>796</v>
      </c>
      <c r="C765" t="s">
        <v>797</v>
      </c>
      <c r="D765" t="s">
        <v>798</v>
      </c>
      <c r="E765" t="s">
        <v>1248</v>
      </c>
      <c r="F765">
        <v>13</v>
      </c>
      <c r="G765" s="89">
        <v>35000000</v>
      </c>
    </row>
    <row r="766" spans="1:7" x14ac:dyDescent="0.3">
      <c r="A766" t="s">
        <v>799</v>
      </c>
      <c r="B766" t="s">
        <v>800</v>
      </c>
      <c r="C766" t="s">
        <v>801</v>
      </c>
      <c r="D766" t="s">
        <v>802</v>
      </c>
      <c r="E766" t="s">
        <v>1245</v>
      </c>
      <c r="F766">
        <v>0</v>
      </c>
      <c r="G766" s="89">
        <v>0</v>
      </c>
    </row>
    <row r="767" spans="1:7" x14ac:dyDescent="0.3">
      <c r="A767" t="s">
        <v>799</v>
      </c>
      <c r="B767" t="s">
        <v>800</v>
      </c>
      <c r="C767" t="s">
        <v>801</v>
      </c>
      <c r="D767" t="s">
        <v>802</v>
      </c>
      <c r="E767" t="s">
        <v>1246</v>
      </c>
      <c r="F767">
        <v>0</v>
      </c>
      <c r="G767" s="89">
        <v>500000000</v>
      </c>
    </row>
    <row r="768" spans="1:7" x14ac:dyDescent="0.3">
      <c r="A768" t="s">
        <v>799</v>
      </c>
      <c r="B768" t="s">
        <v>800</v>
      </c>
      <c r="C768" t="s">
        <v>801</v>
      </c>
      <c r="D768" t="s">
        <v>802</v>
      </c>
      <c r="E768" t="s">
        <v>1247</v>
      </c>
      <c r="F768">
        <v>0</v>
      </c>
      <c r="G768" s="89">
        <v>8000000000</v>
      </c>
    </row>
    <row r="769" spans="1:7" x14ac:dyDescent="0.3">
      <c r="A769" t="s">
        <v>799</v>
      </c>
      <c r="B769" t="s">
        <v>800</v>
      </c>
      <c r="C769" t="s">
        <v>801</v>
      </c>
      <c r="D769" t="s">
        <v>802</v>
      </c>
      <c r="E769" t="s">
        <v>1248</v>
      </c>
      <c r="F769">
        <v>200</v>
      </c>
      <c r="G769" s="89">
        <v>0</v>
      </c>
    </row>
    <row r="770" spans="1:7" x14ac:dyDescent="0.3">
      <c r="A770" t="s">
        <v>803</v>
      </c>
      <c r="B770" t="s">
        <v>804</v>
      </c>
      <c r="C770" t="s">
        <v>805</v>
      </c>
      <c r="D770" t="s">
        <v>806</v>
      </c>
      <c r="E770" t="s">
        <v>1245</v>
      </c>
      <c r="F770">
        <v>0</v>
      </c>
      <c r="G770" s="89">
        <v>6000000</v>
      </c>
    </row>
    <row r="771" spans="1:7" x14ac:dyDescent="0.3">
      <c r="A771" t="s">
        <v>803</v>
      </c>
      <c r="B771" t="s">
        <v>804</v>
      </c>
      <c r="C771" t="s">
        <v>805</v>
      </c>
      <c r="D771" t="s">
        <v>806</v>
      </c>
      <c r="E771" t="s">
        <v>1246</v>
      </c>
      <c r="F771">
        <v>1</v>
      </c>
      <c r="G771" s="89">
        <v>6000000</v>
      </c>
    </row>
    <row r="772" spans="1:7" x14ac:dyDescent="0.3">
      <c r="A772" t="s">
        <v>803</v>
      </c>
      <c r="B772" t="s">
        <v>804</v>
      </c>
      <c r="C772" t="s">
        <v>805</v>
      </c>
      <c r="D772" t="s">
        <v>806</v>
      </c>
      <c r="E772" t="s">
        <v>1247</v>
      </c>
      <c r="F772">
        <v>1</v>
      </c>
      <c r="G772" s="89">
        <v>6000000</v>
      </c>
    </row>
    <row r="773" spans="1:7" x14ac:dyDescent="0.3">
      <c r="A773" t="s">
        <v>803</v>
      </c>
      <c r="B773" t="s">
        <v>804</v>
      </c>
      <c r="C773" t="s">
        <v>805</v>
      </c>
      <c r="D773" t="s">
        <v>806</v>
      </c>
      <c r="E773" t="s">
        <v>1248</v>
      </c>
      <c r="F773">
        <v>0</v>
      </c>
      <c r="G773" s="89">
        <v>6000000</v>
      </c>
    </row>
    <row r="774" spans="1:7" x14ac:dyDescent="0.3">
      <c r="A774" t="s">
        <v>807</v>
      </c>
      <c r="B774" t="s">
        <v>808</v>
      </c>
      <c r="C774" t="s">
        <v>809</v>
      </c>
      <c r="D774" t="s">
        <v>810</v>
      </c>
      <c r="E774" t="s">
        <v>1245</v>
      </c>
      <c r="F774">
        <v>0</v>
      </c>
      <c r="G774" s="89">
        <v>0</v>
      </c>
    </row>
    <row r="775" spans="1:7" x14ac:dyDescent="0.3">
      <c r="A775" t="s">
        <v>807</v>
      </c>
      <c r="B775" t="s">
        <v>808</v>
      </c>
      <c r="C775" t="s">
        <v>809</v>
      </c>
      <c r="D775" t="s">
        <v>810</v>
      </c>
      <c r="E775" t="s">
        <v>1246</v>
      </c>
      <c r="F775">
        <v>1</v>
      </c>
      <c r="G775" s="89">
        <v>0</v>
      </c>
    </row>
    <row r="776" spans="1:7" x14ac:dyDescent="0.3">
      <c r="A776" t="s">
        <v>807</v>
      </c>
      <c r="B776" t="s">
        <v>808</v>
      </c>
      <c r="C776" t="s">
        <v>809</v>
      </c>
      <c r="D776" t="s">
        <v>810</v>
      </c>
      <c r="E776" t="s">
        <v>1247</v>
      </c>
      <c r="F776">
        <v>0</v>
      </c>
      <c r="G776" s="89">
        <v>0</v>
      </c>
    </row>
    <row r="777" spans="1:7" x14ac:dyDescent="0.3">
      <c r="A777" t="s">
        <v>807</v>
      </c>
      <c r="B777" t="s">
        <v>808</v>
      </c>
      <c r="C777" t="s">
        <v>809</v>
      </c>
      <c r="D777" t="s">
        <v>810</v>
      </c>
      <c r="E777" t="s">
        <v>1248</v>
      </c>
      <c r="F777">
        <v>0</v>
      </c>
      <c r="G777" s="89">
        <v>550000000</v>
      </c>
    </row>
    <row r="778" spans="1:7" x14ac:dyDescent="0.3">
      <c r="A778" t="s">
        <v>811</v>
      </c>
      <c r="B778" t="s">
        <v>812</v>
      </c>
      <c r="C778" t="s">
        <v>813</v>
      </c>
      <c r="D778" t="s">
        <v>223</v>
      </c>
      <c r="E778" t="s">
        <v>1245</v>
      </c>
      <c r="F778">
        <v>0</v>
      </c>
      <c r="G778" s="89">
        <v>0</v>
      </c>
    </row>
    <row r="779" spans="1:7" x14ac:dyDescent="0.3">
      <c r="A779" t="s">
        <v>811</v>
      </c>
      <c r="B779" t="s">
        <v>812</v>
      </c>
      <c r="C779" t="s">
        <v>813</v>
      </c>
      <c r="D779" t="s">
        <v>223</v>
      </c>
      <c r="E779" t="s">
        <v>1246</v>
      </c>
      <c r="F779">
        <v>120</v>
      </c>
      <c r="G779" s="89">
        <v>0</v>
      </c>
    </row>
    <row r="780" spans="1:7" x14ac:dyDescent="0.3">
      <c r="A780" t="s">
        <v>811</v>
      </c>
      <c r="B780" t="s">
        <v>812</v>
      </c>
      <c r="C780" t="s">
        <v>813</v>
      </c>
      <c r="D780" t="s">
        <v>223</v>
      </c>
      <c r="E780" t="s">
        <v>1247</v>
      </c>
      <c r="F780">
        <v>0</v>
      </c>
      <c r="G780" s="89">
        <v>21000000</v>
      </c>
    </row>
    <row r="781" spans="1:7" x14ac:dyDescent="0.3">
      <c r="A781" t="s">
        <v>811</v>
      </c>
      <c r="B781" t="s">
        <v>812</v>
      </c>
      <c r="C781" t="s">
        <v>813</v>
      </c>
      <c r="D781" t="s">
        <v>223</v>
      </c>
      <c r="E781" t="s">
        <v>1248</v>
      </c>
      <c r="F781">
        <v>0</v>
      </c>
      <c r="G781" s="89">
        <v>40000000</v>
      </c>
    </row>
    <row r="782" spans="1:7" x14ac:dyDescent="0.3">
      <c r="A782" t="s">
        <v>814</v>
      </c>
      <c r="B782" t="s">
        <v>815</v>
      </c>
      <c r="C782" t="s">
        <v>816</v>
      </c>
      <c r="D782" t="s">
        <v>817</v>
      </c>
      <c r="E782" t="s">
        <v>1245</v>
      </c>
      <c r="F782">
        <v>1</v>
      </c>
      <c r="G782" s="89">
        <v>21000000</v>
      </c>
    </row>
    <row r="783" spans="1:7" x14ac:dyDescent="0.3">
      <c r="A783" t="s">
        <v>814</v>
      </c>
      <c r="B783" t="s">
        <v>815</v>
      </c>
      <c r="C783" t="s">
        <v>816</v>
      </c>
      <c r="D783" t="s">
        <v>817</v>
      </c>
      <c r="E783" t="s">
        <v>1246</v>
      </c>
      <c r="F783">
        <v>1</v>
      </c>
      <c r="G783" s="89">
        <v>21000000</v>
      </c>
    </row>
    <row r="784" spans="1:7" x14ac:dyDescent="0.3">
      <c r="A784" t="s">
        <v>814</v>
      </c>
      <c r="B784" t="s">
        <v>815</v>
      </c>
      <c r="C784" t="s">
        <v>816</v>
      </c>
      <c r="D784" t="s">
        <v>817</v>
      </c>
      <c r="E784" t="s">
        <v>1247</v>
      </c>
      <c r="F784">
        <v>2</v>
      </c>
      <c r="G784" s="89">
        <v>21000000</v>
      </c>
    </row>
    <row r="785" spans="1:7" x14ac:dyDescent="0.3">
      <c r="A785" t="s">
        <v>814</v>
      </c>
      <c r="B785" t="s">
        <v>815</v>
      </c>
      <c r="C785" t="s">
        <v>816</v>
      </c>
      <c r="D785" t="s">
        <v>817</v>
      </c>
      <c r="E785" t="s">
        <v>1248</v>
      </c>
      <c r="F785">
        <v>3</v>
      </c>
      <c r="G785" s="89">
        <v>21000000</v>
      </c>
    </row>
    <row r="786" spans="1:7" x14ac:dyDescent="0.3">
      <c r="A786" t="s">
        <v>818</v>
      </c>
      <c r="B786" t="s">
        <v>819</v>
      </c>
      <c r="C786" t="s">
        <v>820</v>
      </c>
      <c r="D786" t="s">
        <v>821</v>
      </c>
      <c r="E786" t="s">
        <v>1245</v>
      </c>
      <c r="F786">
        <v>0</v>
      </c>
      <c r="G786" s="89">
        <v>150000000</v>
      </c>
    </row>
    <row r="787" spans="1:7" x14ac:dyDescent="0.3">
      <c r="A787" t="s">
        <v>818</v>
      </c>
      <c r="B787" t="s">
        <v>819</v>
      </c>
      <c r="C787" t="s">
        <v>820</v>
      </c>
      <c r="D787" t="s">
        <v>821</v>
      </c>
      <c r="E787" t="s">
        <v>1246</v>
      </c>
      <c r="F787">
        <v>2</v>
      </c>
      <c r="G787" s="89">
        <v>150000000</v>
      </c>
    </row>
    <row r="788" spans="1:7" x14ac:dyDescent="0.3">
      <c r="A788" t="s">
        <v>818</v>
      </c>
      <c r="B788" t="s">
        <v>819</v>
      </c>
      <c r="C788" t="s">
        <v>820</v>
      </c>
      <c r="D788" t="s">
        <v>821</v>
      </c>
      <c r="E788" t="s">
        <v>1247</v>
      </c>
      <c r="F788">
        <v>0</v>
      </c>
      <c r="G788" s="89">
        <v>0</v>
      </c>
    </row>
    <row r="789" spans="1:7" x14ac:dyDescent="0.3">
      <c r="A789" t="s">
        <v>818</v>
      </c>
      <c r="B789" t="s">
        <v>819</v>
      </c>
      <c r="C789" t="s">
        <v>820</v>
      </c>
      <c r="D789" t="s">
        <v>821</v>
      </c>
      <c r="E789" t="s">
        <v>1248</v>
      </c>
      <c r="F789">
        <v>0</v>
      </c>
      <c r="G789" s="89">
        <v>0</v>
      </c>
    </row>
    <row r="790" spans="1:7" x14ac:dyDescent="0.3">
      <c r="A790" t="s">
        <v>822</v>
      </c>
      <c r="B790" t="s">
        <v>823</v>
      </c>
      <c r="C790" t="s">
        <v>824</v>
      </c>
      <c r="D790" t="s">
        <v>825</v>
      </c>
      <c r="E790" t="s">
        <v>1245</v>
      </c>
      <c r="F790">
        <v>3600</v>
      </c>
      <c r="G790" s="89">
        <v>0</v>
      </c>
    </row>
    <row r="791" spans="1:7" x14ac:dyDescent="0.3">
      <c r="A791" t="s">
        <v>822</v>
      </c>
      <c r="B791" t="s">
        <v>823</v>
      </c>
      <c r="C791" t="s">
        <v>824</v>
      </c>
      <c r="D791" t="s">
        <v>825</v>
      </c>
      <c r="E791" t="s">
        <v>1246</v>
      </c>
      <c r="F791">
        <v>4500</v>
      </c>
      <c r="G791" s="89">
        <v>8228590114.3999996</v>
      </c>
    </row>
    <row r="792" spans="1:7" x14ac:dyDescent="0.3">
      <c r="A792" t="s">
        <v>822</v>
      </c>
      <c r="B792" t="s">
        <v>823</v>
      </c>
      <c r="C792" t="s">
        <v>824</v>
      </c>
      <c r="D792" t="s">
        <v>825</v>
      </c>
      <c r="E792" t="s">
        <v>1247</v>
      </c>
      <c r="F792">
        <v>2104</v>
      </c>
      <c r="G792" s="89">
        <v>11636948893</v>
      </c>
    </row>
    <row r="793" spans="1:7" x14ac:dyDescent="0.3">
      <c r="A793" t="s">
        <v>822</v>
      </c>
      <c r="B793" t="s">
        <v>823</v>
      </c>
      <c r="C793" t="s">
        <v>824</v>
      </c>
      <c r="D793" t="s">
        <v>825</v>
      </c>
      <c r="E793" t="s">
        <v>1248</v>
      </c>
      <c r="F793">
        <v>2104</v>
      </c>
      <c r="G793" s="89">
        <v>15723687556</v>
      </c>
    </row>
    <row r="794" spans="1:7" x14ac:dyDescent="0.3">
      <c r="A794" t="s">
        <v>826</v>
      </c>
      <c r="B794" t="s">
        <v>819</v>
      </c>
      <c r="C794" t="s">
        <v>827</v>
      </c>
      <c r="D794" t="s">
        <v>821</v>
      </c>
      <c r="E794" t="s">
        <v>1245</v>
      </c>
      <c r="F794">
        <v>0</v>
      </c>
      <c r="G794" s="89">
        <v>120000000</v>
      </c>
    </row>
    <row r="795" spans="1:7" x14ac:dyDescent="0.3">
      <c r="A795" t="s">
        <v>826</v>
      </c>
      <c r="B795" t="s">
        <v>819</v>
      </c>
      <c r="C795" t="s">
        <v>827</v>
      </c>
      <c r="D795" t="s">
        <v>821</v>
      </c>
      <c r="E795" t="s">
        <v>1246</v>
      </c>
      <c r="F795">
        <v>1</v>
      </c>
      <c r="G795" s="89">
        <v>0</v>
      </c>
    </row>
    <row r="796" spans="1:7" x14ac:dyDescent="0.3">
      <c r="A796" t="s">
        <v>826</v>
      </c>
      <c r="B796" t="s">
        <v>819</v>
      </c>
      <c r="C796" t="s">
        <v>827</v>
      </c>
      <c r="D796" t="s">
        <v>821</v>
      </c>
      <c r="E796" t="s">
        <v>1247</v>
      </c>
      <c r="F796">
        <v>0</v>
      </c>
      <c r="G796" s="89">
        <v>0</v>
      </c>
    </row>
    <row r="797" spans="1:7" x14ac:dyDescent="0.3">
      <c r="A797" t="s">
        <v>826</v>
      </c>
      <c r="B797" t="s">
        <v>819</v>
      </c>
      <c r="C797" t="s">
        <v>827</v>
      </c>
      <c r="D797" t="s">
        <v>821</v>
      </c>
      <c r="E797" t="s">
        <v>1248</v>
      </c>
      <c r="F797">
        <v>0</v>
      </c>
      <c r="G797" s="89">
        <v>120000000</v>
      </c>
    </row>
    <row r="798" spans="1:7" x14ac:dyDescent="0.3">
      <c r="A798" t="s">
        <v>828</v>
      </c>
      <c r="B798" t="s">
        <v>829</v>
      </c>
      <c r="C798" t="s">
        <v>830</v>
      </c>
      <c r="D798" t="s">
        <v>831</v>
      </c>
      <c r="E798" t="s">
        <v>1245</v>
      </c>
      <c r="F798">
        <v>0</v>
      </c>
      <c r="G798" s="89">
        <v>0</v>
      </c>
    </row>
    <row r="799" spans="1:7" x14ac:dyDescent="0.3">
      <c r="A799" t="s">
        <v>828</v>
      </c>
      <c r="B799" t="s">
        <v>829</v>
      </c>
      <c r="C799" t="s">
        <v>830</v>
      </c>
      <c r="D799" t="s">
        <v>831</v>
      </c>
      <c r="E799" t="s">
        <v>1246</v>
      </c>
      <c r="F799">
        <v>341</v>
      </c>
      <c r="G799" s="89">
        <v>2000000000</v>
      </c>
    </row>
    <row r="800" spans="1:7" x14ac:dyDescent="0.3">
      <c r="A800" t="s">
        <v>828</v>
      </c>
      <c r="B800" t="s">
        <v>829</v>
      </c>
      <c r="C800" t="s">
        <v>830</v>
      </c>
      <c r="D800" t="s">
        <v>831</v>
      </c>
      <c r="E800" t="s">
        <v>1247</v>
      </c>
      <c r="F800">
        <v>430</v>
      </c>
      <c r="G800" s="89">
        <v>2000000000</v>
      </c>
    </row>
    <row r="801" spans="1:7" x14ac:dyDescent="0.3">
      <c r="A801" t="s">
        <v>828</v>
      </c>
      <c r="B801" t="s">
        <v>829</v>
      </c>
      <c r="C801" t="s">
        <v>830</v>
      </c>
      <c r="D801" t="s">
        <v>831</v>
      </c>
      <c r="E801" t="s">
        <v>1248</v>
      </c>
      <c r="F801">
        <v>229</v>
      </c>
      <c r="G801" s="89">
        <v>0</v>
      </c>
    </row>
    <row r="802" spans="1:7" x14ac:dyDescent="0.3">
      <c r="A802" t="s">
        <v>90</v>
      </c>
      <c r="B802" t="s">
        <v>91</v>
      </c>
      <c r="C802" t="s">
        <v>92</v>
      </c>
      <c r="D802" t="s">
        <v>91</v>
      </c>
      <c r="E802" t="s">
        <v>1245</v>
      </c>
      <c r="F802">
        <v>530</v>
      </c>
      <c r="G802" s="89">
        <v>0</v>
      </c>
    </row>
    <row r="803" spans="1:7" x14ac:dyDescent="0.3">
      <c r="A803" t="s">
        <v>90</v>
      </c>
      <c r="B803" t="s">
        <v>91</v>
      </c>
      <c r="C803" t="s">
        <v>92</v>
      </c>
      <c r="D803" t="s">
        <v>91</v>
      </c>
      <c r="E803" t="s">
        <v>1246</v>
      </c>
      <c r="F803">
        <v>1500</v>
      </c>
      <c r="G803" s="89">
        <v>76851000000</v>
      </c>
    </row>
    <row r="804" spans="1:7" x14ac:dyDescent="0.3">
      <c r="A804" t="s">
        <v>90</v>
      </c>
      <c r="B804" t="s">
        <v>91</v>
      </c>
      <c r="C804" t="s">
        <v>92</v>
      </c>
      <c r="D804" t="s">
        <v>91</v>
      </c>
      <c r="E804" t="s">
        <v>1247</v>
      </c>
      <c r="F804">
        <v>470</v>
      </c>
      <c r="G804" s="89">
        <v>11946000000</v>
      </c>
    </row>
    <row r="805" spans="1:7" x14ac:dyDescent="0.3">
      <c r="A805" t="s">
        <v>90</v>
      </c>
      <c r="B805" t="s">
        <v>91</v>
      </c>
      <c r="C805" t="s">
        <v>92</v>
      </c>
      <c r="D805" t="s">
        <v>91</v>
      </c>
      <c r="E805" t="s">
        <v>1248</v>
      </c>
      <c r="F805">
        <v>500</v>
      </c>
      <c r="G805" s="89">
        <v>11946000000</v>
      </c>
    </row>
    <row r="806" spans="1:7" x14ac:dyDescent="0.3">
      <c r="A806" t="s">
        <v>832</v>
      </c>
      <c r="B806" t="s">
        <v>833</v>
      </c>
      <c r="C806" t="s">
        <v>834</v>
      </c>
      <c r="D806" t="s">
        <v>833</v>
      </c>
      <c r="E806" t="s">
        <v>1245</v>
      </c>
      <c r="F806">
        <v>3</v>
      </c>
      <c r="G806" s="89">
        <v>4956674257</v>
      </c>
    </row>
    <row r="807" spans="1:7" x14ac:dyDescent="0.3">
      <c r="A807" t="s">
        <v>832</v>
      </c>
      <c r="B807" t="s">
        <v>833</v>
      </c>
      <c r="C807" t="s">
        <v>834</v>
      </c>
      <c r="D807" t="s">
        <v>833</v>
      </c>
      <c r="E807" t="s">
        <v>1246</v>
      </c>
      <c r="F807">
        <v>0</v>
      </c>
      <c r="G807" s="89">
        <v>3700000000</v>
      </c>
    </row>
    <row r="808" spans="1:7" x14ac:dyDescent="0.3">
      <c r="A808" t="s">
        <v>832</v>
      </c>
      <c r="B808" t="s">
        <v>833</v>
      </c>
      <c r="C808" t="s">
        <v>834</v>
      </c>
      <c r="D808" t="s">
        <v>833</v>
      </c>
      <c r="E808" t="s">
        <v>1247</v>
      </c>
      <c r="F808">
        <v>0</v>
      </c>
      <c r="G808" s="89">
        <v>3700000000</v>
      </c>
    </row>
    <row r="809" spans="1:7" x14ac:dyDescent="0.3">
      <c r="A809" t="s">
        <v>832</v>
      </c>
      <c r="B809" t="s">
        <v>833</v>
      </c>
      <c r="C809" t="s">
        <v>834</v>
      </c>
      <c r="D809" t="s">
        <v>833</v>
      </c>
      <c r="E809" t="s">
        <v>1248</v>
      </c>
      <c r="F809">
        <v>0</v>
      </c>
      <c r="G809" s="89">
        <v>0</v>
      </c>
    </row>
    <row r="810" spans="1:7" x14ac:dyDescent="0.3">
      <c r="A810" t="s">
        <v>835</v>
      </c>
      <c r="B810" t="s">
        <v>836</v>
      </c>
      <c r="C810" t="s">
        <v>837</v>
      </c>
      <c r="D810" t="s">
        <v>836</v>
      </c>
      <c r="E810" t="s">
        <v>1245</v>
      </c>
      <c r="F810">
        <v>0</v>
      </c>
      <c r="G810" s="89">
        <v>0</v>
      </c>
    </row>
    <row r="811" spans="1:7" x14ac:dyDescent="0.3">
      <c r="A811" t="s">
        <v>835</v>
      </c>
      <c r="B811" t="s">
        <v>836</v>
      </c>
      <c r="C811" t="s">
        <v>837</v>
      </c>
      <c r="D811" t="s">
        <v>836</v>
      </c>
      <c r="E811" t="s">
        <v>1246</v>
      </c>
      <c r="F811">
        <v>0</v>
      </c>
      <c r="G811" s="89">
        <v>10700000000</v>
      </c>
    </row>
    <row r="812" spans="1:7" x14ac:dyDescent="0.3">
      <c r="A812" t="s">
        <v>835</v>
      </c>
      <c r="B812" t="s">
        <v>836</v>
      </c>
      <c r="C812" t="s">
        <v>837</v>
      </c>
      <c r="D812" t="s">
        <v>836</v>
      </c>
      <c r="E812" t="s">
        <v>1247</v>
      </c>
      <c r="F812">
        <v>1</v>
      </c>
      <c r="G812" s="89">
        <v>10700000000</v>
      </c>
    </row>
    <row r="813" spans="1:7" x14ac:dyDescent="0.3">
      <c r="A813" t="s">
        <v>835</v>
      </c>
      <c r="B813" t="s">
        <v>836</v>
      </c>
      <c r="C813" t="s">
        <v>837</v>
      </c>
      <c r="D813" t="s">
        <v>836</v>
      </c>
      <c r="E813" t="s">
        <v>1248</v>
      </c>
      <c r="F813">
        <v>1</v>
      </c>
      <c r="G813" s="89">
        <v>0</v>
      </c>
    </row>
    <row r="814" spans="1:7" x14ac:dyDescent="0.3">
      <c r="A814" t="s">
        <v>838</v>
      </c>
      <c r="B814" t="s">
        <v>839</v>
      </c>
      <c r="C814" t="s">
        <v>840</v>
      </c>
      <c r="D814" t="s">
        <v>841</v>
      </c>
      <c r="E814" t="s">
        <v>1245</v>
      </c>
      <c r="F814">
        <v>0</v>
      </c>
      <c r="G814" s="89">
        <v>0</v>
      </c>
    </row>
    <row r="815" spans="1:7" x14ac:dyDescent="0.3">
      <c r="A815" t="s">
        <v>838</v>
      </c>
      <c r="B815" t="s">
        <v>839</v>
      </c>
      <c r="C815" t="s">
        <v>840</v>
      </c>
      <c r="D815" t="s">
        <v>841</v>
      </c>
      <c r="E815" t="s">
        <v>1246</v>
      </c>
      <c r="F815">
        <v>300</v>
      </c>
      <c r="G815" s="89">
        <v>8220000000</v>
      </c>
    </row>
    <row r="816" spans="1:7" x14ac:dyDescent="0.3">
      <c r="A816" t="s">
        <v>838</v>
      </c>
      <c r="B816" t="s">
        <v>839</v>
      </c>
      <c r="C816" t="s">
        <v>840</v>
      </c>
      <c r="D816" t="s">
        <v>841</v>
      </c>
      <c r="E816" t="s">
        <v>1247</v>
      </c>
      <c r="F816">
        <v>0</v>
      </c>
      <c r="G816" s="89">
        <v>0</v>
      </c>
    </row>
    <row r="817" spans="1:7" x14ac:dyDescent="0.3">
      <c r="A817" t="s">
        <v>838</v>
      </c>
      <c r="B817" t="s">
        <v>839</v>
      </c>
      <c r="C817" t="s">
        <v>840</v>
      </c>
      <c r="D817" t="s">
        <v>841</v>
      </c>
      <c r="E817" t="s">
        <v>1248</v>
      </c>
      <c r="F817">
        <v>0</v>
      </c>
      <c r="G817" s="89">
        <v>0</v>
      </c>
    </row>
    <row r="818" spans="1:7" x14ac:dyDescent="0.3">
      <c r="A818" t="s">
        <v>842</v>
      </c>
      <c r="B818" t="s">
        <v>843</v>
      </c>
      <c r="C818" t="s">
        <v>844</v>
      </c>
      <c r="D818" t="s">
        <v>841</v>
      </c>
      <c r="E818" t="s">
        <v>1245</v>
      </c>
      <c r="F818">
        <v>0</v>
      </c>
      <c r="G818" s="89">
        <v>0</v>
      </c>
    </row>
    <row r="819" spans="1:7" x14ac:dyDescent="0.3">
      <c r="A819" t="s">
        <v>842</v>
      </c>
      <c r="B819" t="s">
        <v>843</v>
      </c>
      <c r="C819" t="s">
        <v>844</v>
      </c>
      <c r="D819" t="s">
        <v>841</v>
      </c>
      <c r="E819" t="s">
        <v>1246</v>
      </c>
      <c r="F819">
        <v>300</v>
      </c>
      <c r="G819" s="89">
        <v>0</v>
      </c>
    </row>
    <row r="820" spans="1:7" x14ac:dyDescent="0.3">
      <c r="A820" t="s">
        <v>842</v>
      </c>
      <c r="B820" t="s">
        <v>843</v>
      </c>
      <c r="C820" t="s">
        <v>844</v>
      </c>
      <c r="D820" t="s">
        <v>841</v>
      </c>
      <c r="E820" t="s">
        <v>1247</v>
      </c>
      <c r="F820">
        <v>0</v>
      </c>
      <c r="G820" s="89">
        <v>1350000000</v>
      </c>
    </row>
    <row r="821" spans="1:7" x14ac:dyDescent="0.3">
      <c r="A821" t="s">
        <v>842</v>
      </c>
      <c r="B821" t="s">
        <v>843</v>
      </c>
      <c r="C821" t="s">
        <v>844</v>
      </c>
      <c r="D821" t="s">
        <v>841</v>
      </c>
      <c r="E821" t="s">
        <v>1248</v>
      </c>
      <c r="F821">
        <v>0</v>
      </c>
      <c r="G821" s="89">
        <v>0</v>
      </c>
    </row>
    <row r="822" spans="1:7" x14ac:dyDescent="0.3">
      <c r="A822" t="s">
        <v>845</v>
      </c>
      <c r="B822" t="s">
        <v>846</v>
      </c>
      <c r="C822" t="s">
        <v>847</v>
      </c>
      <c r="D822" t="s">
        <v>848</v>
      </c>
      <c r="E822" t="s">
        <v>1245</v>
      </c>
      <c r="F822">
        <v>0</v>
      </c>
      <c r="G822" s="89">
        <v>0</v>
      </c>
    </row>
    <row r="823" spans="1:7" x14ac:dyDescent="0.3">
      <c r="A823" t="s">
        <v>845</v>
      </c>
      <c r="B823" t="s">
        <v>846</v>
      </c>
      <c r="C823" t="s">
        <v>847</v>
      </c>
      <c r="D823" t="s">
        <v>848</v>
      </c>
      <c r="E823" t="s">
        <v>1246</v>
      </c>
      <c r="F823">
        <v>300</v>
      </c>
      <c r="G823" s="89">
        <v>0</v>
      </c>
    </row>
    <row r="824" spans="1:7" x14ac:dyDescent="0.3">
      <c r="A824" t="s">
        <v>845</v>
      </c>
      <c r="B824" t="s">
        <v>846</v>
      </c>
      <c r="C824" t="s">
        <v>847</v>
      </c>
      <c r="D824" t="s">
        <v>848</v>
      </c>
      <c r="E824" t="s">
        <v>1247</v>
      </c>
      <c r="F824">
        <v>0</v>
      </c>
      <c r="G824" s="89">
        <v>0</v>
      </c>
    </row>
    <row r="825" spans="1:7" x14ac:dyDescent="0.3">
      <c r="A825" t="s">
        <v>845</v>
      </c>
      <c r="B825" t="s">
        <v>846</v>
      </c>
      <c r="C825" t="s">
        <v>847</v>
      </c>
      <c r="D825" t="s">
        <v>848</v>
      </c>
      <c r="E825" t="s">
        <v>1248</v>
      </c>
      <c r="F825">
        <v>0</v>
      </c>
      <c r="G825" s="89">
        <v>7720000000</v>
      </c>
    </row>
    <row r="826" spans="1:7" x14ac:dyDescent="0.3">
      <c r="A826" t="s">
        <v>849</v>
      </c>
      <c r="B826" t="s">
        <v>850</v>
      </c>
      <c r="C826" t="s">
        <v>851</v>
      </c>
      <c r="D826" t="s">
        <v>848</v>
      </c>
      <c r="E826" t="s">
        <v>1245</v>
      </c>
      <c r="F826">
        <v>0</v>
      </c>
      <c r="G826" s="89">
        <v>0</v>
      </c>
    </row>
    <row r="827" spans="1:7" x14ac:dyDescent="0.3">
      <c r="A827" t="s">
        <v>849</v>
      </c>
      <c r="B827" t="s">
        <v>850</v>
      </c>
      <c r="C827" t="s">
        <v>851</v>
      </c>
      <c r="D827" t="s">
        <v>848</v>
      </c>
      <c r="E827" t="s">
        <v>1246</v>
      </c>
      <c r="F827">
        <v>150</v>
      </c>
      <c r="G827" s="89">
        <v>1500000000</v>
      </c>
    </row>
    <row r="828" spans="1:7" x14ac:dyDescent="0.3">
      <c r="A828" t="s">
        <v>849</v>
      </c>
      <c r="B828" t="s">
        <v>850</v>
      </c>
      <c r="C828" t="s">
        <v>851</v>
      </c>
      <c r="D828" t="s">
        <v>848</v>
      </c>
      <c r="E828" t="s">
        <v>1247</v>
      </c>
      <c r="F828">
        <v>150</v>
      </c>
      <c r="G828" s="89">
        <v>0</v>
      </c>
    </row>
    <row r="829" spans="1:7" x14ac:dyDescent="0.3">
      <c r="A829" t="s">
        <v>849</v>
      </c>
      <c r="B829" t="s">
        <v>850</v>
      </c>
      <c r="C829" t="s">
        <v>851</v>
      </c>
      <c r="D829" t="s">
        <v>848</v>
      </c>
      <c r="E829" t="s">
        <v>1248</v>
      </c>
      <c r="F829">
        <v>0</v>
      </c>
      <c r="G829" s="89">
        <v>0</v>
      </c>
    </row>
    <row r="830" spans="1:7" x14ac:dyDescent="0.3">
      <c r="A830" t="s">
        <v>852</v>
      </c>
      <c r="B830" t="s">
        <v>853</v>
      </c>
      <c r="C830" t="s">
        <v>854</v>
      </c>
      <c r="D830" t="s">
        <v>855</v>
      </c>
      <c r="E830" t="s">
        <v>1245</v>
      </c>
      <c r="F830">
        <v>0</v>
      </c>
      <c r="G830" s="89">
        <v>0</v>
      </c>
    </row>
    <row r="831" spans="1:7" x14ac:dyDescent="0.3">
      <c r="A831" t="s">
        <v>852</v>
      </c>
      <c r="B831" t="s">
        <v>853</v>
      </c>
      <c r="C831" t="s">
        <v>854</v>
      </c>
      <c r="D831" t="s">
        <v>855</v>
      </c>
      <c r="E831" t="s">
        <v>1246</v>
      </c>
      <c r="F831">
        <v>0</v>
      </c>
      <c r="G831" s="89">
        <v>79000000</v>
      </c>
    </row>
    <row r="832" spans="1:7" x14ac:dyDescent="0.3">
      <c r="A832" t="s">
        <v>852</v>
      </c>
      <c r="B832" t="s">
        <v>853</v>
      </c>
      <c r="C832" t="s">
        <v>854</v>
      </c>
      <c r="D832" t="s">
        <v>855</v>
      </c>
      <c r="E832" t="s">
        <v>1247</v>
      </c>
      <c r="F832">
        <v>0</v>
      </c>
      <c r="G832" s="89">
        <v>79000000</v>
      </c>
    </row>
    <row r="833" spans="1:7" x14ac:dyDescent="0.3">
      <c r="A833" t="s">
        <v>852</v>
      </c>
      <c r="B833" t="s">
        <v>853</v>
      </c>
      <c r="C833" t="s">
        <v>854</v>
      </c>
      <c r="D833" t="s">
        <v>855</v>
      </c>
      <c r="E833" t="s">
        <v>1248</v>
      </c>
      <c r="F833">
        <v>100</v>
      </c>
      <c r="G833" s="89">
        <v>0</v>
      </c>
    </row>
    <row r="834" spans="1:7" x14ac:dyDescent="0.3">
      <c r="A834" t="s">
        <v>856</v>
      </c>
      <c r="B834" t="s">
        <v>819</v>
      </c>
      <c r="C834" t="s">
        <v>857</v>
      </c>
      <c r="D834" t="s">
        <v>821</v>
      </c>
      <c r="E834" t="s">
        <v>1245</v>
      </c>
      <c r="F834">
        <v>0</v>
      </c>
      <c r="G834" s="89">
        <v>100000000</v>
      </c>
    </row>
    <row r="835" spans="1:7" x14ac:dyDescent="0.3">
      <c r="A835" t="s">
        <v>856</v>
      </c>
      <c r="B835" t="s">
        <v>819</v>
      </c>
      <c r="C835" t="s">
        <v>857</v>
      </c>
      <c r="D835" t="s">
        <v>821</v>
      </c>
      <c r="E835" t="s">
        <v>1246</v>
      </c>
      <c r="F835">
        <v>0</v>
      </c>
      <c r="G835" s="89">
        <v>0</v>
      </c>
    </row>
    <row r="836" spans="1:7" x14ac:dyDescent="0.3">
      <c r="A836" t="s">
        <v>856</v>
      </c>
      <c r="B836" t="s">
        <v>819</v>
      </c>
      <c r="C836" t="s">
        <v>857</v>
      </c>
      <c r="D836" t="s">
        <v>821</v>
      </c>
      <c r="E836" t="s">
        <v>1247</v>
      </c>
      <c r="F836">
        <v>1</v>
      </c>
      <c r="G836" s="89">
        <v>0</v>
      </c>
    </row>
    <row r="837" spans="1:7" x14ac:dyDescent="0.3">
      <c r="A837" t="s">
        <v>856</v>
      </c>
      <c r="B837" t="s">
        <v>819</v>
      </c>
      <c r="C837" t="s">
        <v>857</v>
      </c>
      <c r="D837" t="s">
        <v>821</v>
      </c>
      <c r="E837" t="s">
        <v>1248</v>
      </c>
      <c r="F837">
        <v>1</v>
      </c>
      <c r="G837" s="89">
        <v>100000000</v>
      </c>
    </row>
    <row r="838" spans="1:7" x14ac:dyDescent="0.3">
      <c r="A838" t="s">
        <v>858</v>
      </c>
      <c r="B838" t="s">
        <v>859</v>
      </c>
      <c r="C838" t="s">
        <v>860</v>
      </c>
      <c r="D838" t="s">
        <v>861</v>
      </c>
      <c r="E838" t="s">
        <v>1245</v>
      </c>
      <c r="F838">
        <v>3</v>
      </c>
      <c r="G838" s="89">
        <v>20677000000</v>
      </c>
    </row>
    <row r="839" spans="1:7" x14ac:dyDescent="0.3">
      <c r="A839" t="s">
        <v>858</v>
      </c>
      <c r="B839" t="s">
        <v>859</v>
      </c>
      <c r="C839" t="s">
        <v>860</v>
      </c>
      <c r="D839" t="s">
        <v>861</v>
      </c>
      <c r="E839" t="s">
        <v>1246</v>
      </c>
      <c r="F839">
        <v>11.186999999999999</v>
      </c>
      <c r="G839" s="89">
        <v>0</v>
      </c>
    </row>
    <row r="840" spans="1:7" x14ac:dyDescent="0.3">
      <c r="A840" t="s">
        <v>858</v>
      </c>
      <c r="B840" t="s">
        <v>859</v>
      </c>
      <c r="C840" t="s">
        <v>860</v>
      </c>
      <c r="D840" t="s">
        <v>861</v>
      </c>
      <c r="E840" t="s">
        <v>1247</v>
      </c>
      <c r="F840">
        <v>0</v>
      </c>
      <c r="G840" s="89">
        <v>0</v>
      </c>
    </row>
    <row r="841" spans="1:7" x14ac:dyDescent="0.3">
      <c r="A841" t="s">
        <v>858</v>
      </c>
      <c r="B841" t="s">
        <v>859</v>
      </c>
      <c r="C841" t="s">
        <v>860</v>
      </c>
      <c r="D841" t="s">
        <v>861</v>
      </c>
      <c r="E841" t="s">
        <v>1248</v>
      </c>
      <c r="F841">
        <v>4.8129999999999997</v>
      </c>
      <c r="G841" s="89">
        <v>0</v>
      </c>
    </row>
    <row r="842" spans="1:7" x14ac:dyDescent="0.3">
      <c r="A842" t="s">
        <v>862</v>
      </c>
      <c r="B842" t="s">
        <v>863</v>
      </c>
      <c r="C842" t="s">
        <v>864</v>
      </c>
      <c r="D842" t="s">
        <v>863</v>
      </c>
      <c r="E842" t="s">
        <v>1245</v>
      </c>
      <c r="F842">
        <v>12.5</v>
      </c>
      <c r="G842" s="89">
        <v>3000000000</v>
      </c>
    </row>
    <row r="843" spans="1:7" x14ac:dyDescent="0.3">
      <c r="A843" t="s">
        <v>862</v>
      </c>
      <c r="B843" t="s">
        <v>863</v>
      </c>
      <c r="C843" t="s">
        <v>864</v>
      </c>
      <c r="D843" t="s">
        <v>863</v>
      </c>
      <c r="E843" t="s">
        <v>1246</v>
      </c>
      <c r="F843">
        <v>14</v>
      </c>
      <c r="G843" s="89">
        <v>10000000000</v>
      </c>
    </row>
    <row r="844" spans="1:7" x14ac:dyDescent="0.3">
      <c r="A844" t="s">
        <v>862</v>
      </c>
      <c r="B844" t="s">
        <v>863</v>
      </c>
      <c r="C844" t="s">
        <v>864</v>
      </c>
      <c r="D844" t="s">
        <v>863</v>
      </c>
      <c r="E844" t="s">
        <v>1247</v>
      </c>
      <c r="F844">
        <v>13</v>
      </c>
      <c r="G844" s="89">
        <v>0</v>
      </c>
    </row>
    <row r="845" spans="1:7" x14ac:dyDescent="0.3">
      <c r="A845" t="s">
        <v>862</v>
      </c>
      <c r="B845" t="s">
        <v>863</v>
      </c>
      <c r="C845" t="s">
        <v>864</v>
      </c>
      <c r="D845" t="s">
        <v>863</v>
      </c>
      <c r="E845" t="s">
        <v>1248</v>
      </c>
      <c r="F845">
        <v>13.3</v>
      </c>
      <c r="G845" s="89">
        <v>0</v>
      </c>
    </row>
    <row r="846" spans="1:7" x14ac:dyDescent="0.3">
      <c r="A846" t="s">
        <v>55</v>
      </c>
      <c r="B846" t="s">
        <v>56</v>
      </c>
      <c r="C846" t="s">
        <v>57</v>
      </c>
      <c r="D846" t="s">
        <v>58</v>
      </c>
      <c r="E846" t="s">
        <v>1245</v>
      </c>
      <c r="F846">
        <v>0</v>
      </c>
      <c r="G846" s="89">
        <v>5600000000</v>
      </c>
    </row>
    <row r="847" spans="1:7" x14ac:dyDescent="0.3">
      <c r="A847" t="s">
        <v>55</v>
      </c>
      <c r="B847" t="s">
        <v>56</v>
      </c>
      <c r="C847" t="s">
        <v>57</v>
      </c>
      <c r="D847" t="s">
        <v>58</v>
      </c>
      <c r="E847" t="s">
        <v>1246</v>
      </c>
      <c r="F847">
        <v>2</v>
      </c>
      <c r="G847" s="89">
        <v>12400000000</v>
      </c>
    </row>
    <row r="848" spans="1:7" x14ac:dyDescent="0.3">
      <c r="A848" t="s">
        <v>55</v>
      </c>
      <c r="B848" t="s">
        <v>56</v>
      </c>
      <c r="C848" t="s">
        <v>57</v>
      </c>
      <c r="D848" t="s">
        <v>58</v>
      </c>
      <c r="E848" t="s">
        <v>1247</v>
      </c>
      <c r="F848">
        <v>8.6999999999999993</v>
      </c>
      <c r="G848" s="89">
        <v>12000000000</v>
      </c>
    </row>
    <row r="849" spans="1:7" x14ac:dyDescent="0.3">
      <c r="A849" t="s">
        <v>55</v>
      </c>
      <c r="B849" t="s">
        <v>56</v>
      </c>
      <c r="C849" t="s">
        <v>57</v>
      </c>
      <c r="D849" t="s">
        <v>58</v>
      </c>
      <c r="E849" t="s">
        <v>1248</v>
      </c>
      <c r="F849">
        <v>8.6999999999999993</v>
      </c>
      <c r="G849" s="89">
        <v>0</v>
      </c>
    </row>
    <row r="850" spans="1:7" x14ac:dyDescent="0.3">
      <c r="A850" t="s">
        <v>865</v>
      </c>
      <c r="B850" t="s">
        <v>866</v>
      </c>
      <c r="C850" t="s">
        <v>867</v>
      </c>
      <c r="D850" t="s">
        <v>866</v>
      </c>
      <c r="E850" t="s">
        <v>1245</v>
      </c>
      <c r="F850">
        <v>12.38</v>
      </c>
      <c r="G850" s="89">
        <v>7400000000</v>
      </c>
    </row>
    <row r="851" spans="1:7" x14ac:dyDescent="0.3">
      <c r="A851" t="s">
        <v>865</v>
      </c>
      <c r="B851" t="s">
        <v>866</v>
      </c>
      <c r="C851" t="s">
        <v>867</v>
      </c>
      <c r="D851" t="s">
        <v>866</v>
      </c>
      <c r="E851" t="s">
        <v>1246</v>
      </c>
      <c r="F851">
        <v>52.027000000000001</v>
      </c>
      <c r="G851" s="89">
        <v>35840000000</v>
      </c>
    </row>
    <row r="852" spans="1:7" x14ac:dyDescent="0.3">
      <c r="A852" t="s">
        <v>865</v>
      </c>
      <c r="B852" t="s">
        <v>866</v>
      </c>
      <c r="C852" t="s">
        <v>867</v>
      </c>
      <c r="D852" t="s">
        <v>866</v>
      </c>
      <c r="E852" t="s">
        <v>1247</v>
      </c>
      <c r="F852">
        <v>35.25</v>
      </c>
      <c r="G852" s="89">
        <v>10640000000</v>
      </c>
    </row>
    <row r="853" spans="1:7" x14ac:dyDescent="0.3">
      <c r="A853" t="s">
        <v>865</v>
      </c>
      <c r="B853" t="s">
        <v>866</v>
      </c>
      <c r="C853" t="s">
        <v>867</v>
      </c>
      <c r="D853" t="s">
        <v>866</v>
      </c>
      <c r="E853" t="s">
        <v>1248</v>
      </c>
      <c r="F853">
        <v>68.923000000000002</v>
      </c>
      <c r="G853" s="89">
        <v>47795000000</v>
      </c>
    </row>
    <row r="854" spans="1:7" x14ac:dyDescent="0.3">
      <c r="A854" t="s">
        <v>868</v>
      </c>
      <c r="B854" t="s">
        <v>869</v>
      </c>
      <c r="C854" t="s">
        <v>870</v>
      </c>
      <c r="D854" t="s">
        <v>871</v>
      </c>
      <c r="E854" t="s">
        <v>1245</v>
      </c>
      <c r="F854">
        <v>40</v>
      </c>
      <c r="G854" s="89">
        <v>32000000000</v>
      </c>
    </row>
    <row r="855" spans="1:7" x14ac:dyDescent="0.3">
      <c r="A855" t="s">
        <v>868</v>
      </c>
      <c r="B855" t="s">
        <v>869</v>
      </c>
      <c r="C855" t="s">
        <v>870</v>
      </c>
      <c r="D855" t="s">
        <v>871</v>
      </c>
      <c r="E855" t="s">
        <v>1246</v>
      </c>
      <c r="F855">
        <v>70</v>
      </c>
      <c r="G855" s="89">
        <v>0</v>
      </c>
    </row>
    <row r="856" spans="1:7" x14ac:dyDescent="0.3">
      <c r="A856" t="s">
        <v>868</v>
      </c>
      <c r="B856" t="s">
        <v>869</v>
      </c>
      <c r="C856" t="s">
        <v>870</v>
      </c>
      <c r="D856" t="s">
        <v>871</v>
      </c>
      <c r="E856" t="s">
        <v>1247</v>
      </c>
      <c r="F856">
        <v>40</v>
      </c>
      <c r="G856" s="89">
        <v>0</v>
      </c>
    </row>
    <row r="857" spans="1:7" x14ac:dyDescent="0.3">
      <c r="A857" t="s">
        <v>868</v>
      </c>
      <c r="B857" t="s">
        <v>869</v>
      </c>
      <c r="C857" t="s">
        <v>870</v>
      </c>
      <c r="D857" t="s">
        <v>871</v>
      </c>
      <c r="E857" t="s">
        <v>1248</v>
      </c>
      <c r="F857">
        <v>0</v>
      </c>
      <c r="G857" s="89">
        <v>0</v>
      </c>
    </row>
    <row r="858" spans="1:7" x14ac:dyDescent="0.3">
      <c r="A858" t="s">
        <v>180</v>
      </c>
      <c r="B858" t="s">
        <v>181</v>
      </c>
      <c r="C858" t="s">
        <v>182</v>
      </c>
      <c r="D858" t="s">
        <v>183</v>
      </c>
      <c r="E858" t="s">
        <v>1245</v>
      </c>
      <c r="F858">
        <v>500</v>
      </c>
      <c r="G858" s="89">
        <v>5000000000</v>
      </c>
    </row>
    <row r="859" spans="1:7" x14ac:dyDescent="0.3">
      <c r="A859" t="s">
        <v>180</v>
      </c>
      <c r="B859" t="s">
        <v>181</v>
      </c>
      <c r="C859" t="s">
        <v>182</v>
      </c>
      <c r="D859" t="s">
        <v>183</v>
      </c>
      <c r="E859" t="s">
        <v>1246</v>
      </c>
      <c r="F859">
        <v>500</v>
      </c>
      <c r="G859" s="89">
        <v>300000000</v>
      </c>
    </row>
    <row r="860" spans="1:7" x14ac:dyDescent="0.3">
      <c r="A860" t="s">
        <v>180</v>
      </c>
      <c r="B860" t="s">
        <v>181</v>
      </c>
      <c r="C860" t="s">
        <v>182</v>
      </c>
      <c r="D860" t="s">
        <v>183</v>
      </c>
      <c r="E860" t="s">
        <v>1247</v>
      </c>
      <c r="F860">
        <v>0</v>
      </c>
      <c r="G860" s="89">
        <v>1300000000</v>
      </c>
    </row>
    <row r="861" spans="1:7" x14ac:dyDescent="0.3">
      <c r="A861" t="s">
        <v>180</v>
      </c>
      <c r="B861" t="s">
        <v>181</v>
      </c>
      <c r="C861" t="s">
        <v>182</v>
      </c>
      <c r="D861" t="s">
        <v>183</v>
      </c>
      <c r="E861" t="s">
        <v>1248</v>
      </c>
      <c r="F861">
        <v>0</v>
      </c>
      <c r="G861" s="89">
        <v>1300000000</v>
      </c>
    </row>
    <row r="862" spans="1:7" x14ac:dyDescent="0.3">
      <c r="A862" t="s">
        <v>872</v>
      </c>
      <c r="B862" t="s">
        <v>873</v>
      </c>
      <c r="C862" t="s">
        <v>874</v>
      </c>
      <c r="D862" t="s">
        <v>875</v>
      </c>
      <c r="E862" t="s">
        <v>1245</v>
      </c>
      <c r="F862">
        <v>0</v>
      </c>
      <c r="G862" s="89">
        <v>3000000000</v>
      </c>
    </row>
    <row r="863" spans="1:7" x14ac:dyDescent="0.3">
      <c r="A863" t="s">
        <v>872</v>
      </c>
      <c r="B863" t="s">
        <v>873</v>
      </c>
      <c r="C863" t="s">
        <v>874</v>
      </c>
      <c r="D863" t="s">
        <v>875</v>
      </c>
      <c r="E863" t="s">
        <v>1246</v>
      </c>
      <c r="F863">
        <v>0</v>
      </c>
      <c r="G863" s="89">
        <v>0</v>
      </c>
    </row>
    <row r="864" spans="1:7" x14ac:dyDescent="0.3">
      <c r="A864" t="s">
        <v>872</v>
      </c>
      <c r="B864" t="s">
        <v>873</v>
      </c>
      <c r="C864" t="s">
        <v>874</v>
      </c>
      <c r="D864" t="s">
        <v>875</v>
      </c>
      <c r="E864" t="s">
        <v>1247</v>
      </c>
      <c r="F864">
        <v>2</v>
      </c>
      <c r="G864" s="89">
        <v>0</v>
      </c>
    </row>
    <row r="865" spans="1:7" x14ac:dyDescent="0.3">
      <c r="A865" t="s">
        <v>872</v>
      </c>
      <c r="B865" t="s">
        <v>873</v>
      </c>
      <c r="C865" t="s">
        <v>874</v>
      </c>
      <c r="D865" t="s">
        <v>875</v>
      </c>
      <c r="E865" t="s">
        <v>1248</v>
      </c>
      <c r="F865">
        <v>0</v>
      </c>
      <c r="G865" s="89">
        <v>0</v>
      </c>
    </row>
    <row r="866" spans="1:7" x14ac:dyDescent="0.3">
      <c r="A866" t="s">
        <v>876</v>
      </c>
      <c r="B866" t="s">
        <v>877</v>
      </c>
      <c r="C866" t="s">
        <v>878</v>
      </c>
      <c r="D866" t="s">
        <v>879</v>
      </c>
      <c r="E866" t="s">
        <v>1245</v>
      </c>
      <c r="F866">
        <v>0</v>
      </c>
      <c r="G866" s="89">
        <v>0</v>
      </c>
    </row>
    <row r="867" spans="1:7" x14ac:dyDescent="0.3">
      <c r="A867" t="s">
        <v>876</v>
      </c>
      <c r="B867" t="s">
        <v>877</v>
      </c>
      <c r="C867" t="s">
        <v>878</v>
      </c>
      <c r="D867" t="s">
        <v>879</v>
      </c>
      <c r="E867" t="s">
        <v>1246</v>
      </c>
      <c r="F867">
        <v>0</v>
      </c>
      <c r="G867" s="89">
        <v>0</v>
      </c>
    </row>
    <row r="868" spans="1:7" x14ac:dyDescent="0.3">
      <c r="A868" t="s">
        <v>876</v>
      </c>
      <c r="B868" t="s">
        <v>877</v>
      </c>
      <c r="C868" t="s">
        <v>878</v>
      </c>
      <c r="D868" t="s">
        <v>879</v>
      </c>
      <c r="E868" t="s">
        <v>1247</v>
      </c>
      <c r="F868">
        <v>50</v>
      </c>
      <c r="G868" s="89">
        <v>0</v>
      </c>
    </row>
    <row r="869" spans="1:7" x14ac:dyDescent="0.3">
      <c r="A869" t="s">
        <v>876</v>
      </c>
      <c r="B869" t="s">
        <v>877</v>
      </c>
      <c r="C869" t="s">
        <v>878</v>
      </c>
      <c r="D869" t="s">
        <v>879</v>
      </c>
      <c r="E869" t="s">
        <v>1248</v>
      </c>
      <c r="F869">
        <v>50</v>
      </c>
      <c r="G869" s="89">
        <v>200000000</v>
      </c>
    </row>
    <row r="870" spans="1:7" x14ac:dyDescent="0.3">
      <c r="A870" t="s">
        <v>880</v>
      </c>
      <c r="B870" t="s">
        <v>122</v>
      </c>
      <c r="C870" t="s">
        <v>881</v>
      </c>
      <c r="D870" t="s">
        <v>882</v>
      </c>
      <c r="E870" t="s">
        <v>1245</v>
      </c>
      <c r="F870">
        <v>0</v>
      </c>
      <c r="G870" s="89">
        <v>0</v>
      </c>
    </row>
    <row r="871" spans="1:7" x14ac:dyDescent="0.3">
      <c r="A871" t="s">
        <v>880</v>
      </c>
      <c r="B871" t="s">
        <v>122</v>
      </c>
      <c r="C871" t="s">
        <v>881</v>
      </c>
      <c r="D871" t="s">
        <v>882</v>
      </c>
      <c r="E871" t="s">
        <v>1246</v>
      </c>
      <c r="F871">
        <v>1</v>
      </c>
      <c r="G871" s="89">
        <v>0</v>
      </c>
    </row>
    <row r="872" spans="1:7" x14ac:dyDescent="0.3">
      <c r="A872" t="s">
        <v>880</v>
      </c>
      <c r="B872" t="s">
        <v>122</v>
      </c>
      <c r="C872" t="s">
        <v>881</v>
      </c>
      <c r="D872" t="s">
        <v>882</v>
      </c>
      <c r="E872" t="s">
        <v>1247</v>
      </c>
      <c r="F872">
        <v>0</v>
      </c>
      <c r="G872" s="89">
        <v>0</v>
      </c>
    </row>
    <row r="873" spans="1:7" x14ac:dyDescent="0.3">
      <c r="A873" t="s">
        <v>880</v>
      </c>
      <c r="B873" t="s">
        <v>122</v>
      </c>
      <c r="C873" t="s">
        <v>881</v>
      </c>
      <c r="D873" t="s">
        <v>882</v>
      </c>
      <c r="E873" t="s">
        <v>1248</v>
      </c>
      <c r="F873">
        <v>0</v>
      </c>
      <c r="G873" s="89">
        <v>180000000</v>
      </c>
    </row>
    <row r="874" spans="1:7" x14ac:dyDescent="0.3">
      <c r="A874" t="s">
        <v>883</v>
      </c>
      <c r="B874" t="s">
        <v>884</v>
      </c>
      <c r="C874" t="s">
        <v>885</v>
      </c>
      <c r="D874" t="s">
        <v>223</v>
      </c>
      <c r="E874" t="s">
        <v>1245</v>
      </c>
      <c r="F874">
        <v>600</v>
      </c>
      <c r="G874" s="89">
        <v>0</v>
      </c>
    </row>
    <row r="875" spans="1:7" x14ac:dyDescent="0.3">
      <c r="A875" t="s">
        <v>883</v>
      </c>
      <c r="B875" t="s">
        <v>884</v>
      </c>
      <c r="C875" t="s">
        <v>885</v>
      </c>
      <c r="D875" t="s">
        <v>223</v>
      </c>
      <c r="E875" t="s">
        <v>1246</v>
      </c>
      <c r="F875">
        <v>1200</v>
      </c>
      <c r="G875" s="89">
        <v>600000000</v>
      </c>
    </row>
    <row r="876" spans="1:7" x14ac:dyDescent="0.3">
      <c r="A876" t="s">
        <v>883</v>
      </c>
      <c r="B876" t="s">
        <v>884</v>
      </c>
      <c r="C876" t="s">
        <v>885</v>
      </c>
      <c r="D876" t="s">
        <v>223</v>
      </c>
      <c r="E876" t="s">
        <v>1247</v>
      </c>
      <c r="F876">
        <v>1200</v>
      </c>
      <c r="G876" s="89">
        <v>500000000</v>
      </c>
    </row>
    <row r="877" spans="1:7" x14ac:dyDescent="0.3">
      <c r="A877" t="s">
        <v>883</v>
      </c>
      <c r="B877" t="s">
        <v>884</v>
      </c>
      <c r="C877" t="s">
        <v>885</v>
      </c>
      <c r="D877" t="s">
        <v>223</v>
      </c>
      <c r="E877" t="s">
        <v>1248</v>
      </c>
      <c r="F877">
        <v>1000</v>
      </c>
      <c r="G877" s="89">
        <v>500000000</v>
      </c>
    </row>
    <row r="878" spans="1:7" x14ac:dyDescent="0.3">
      <c r="A878" t="s">
        <v>886</v>
      </c>
      <c r="B878" t="s">
        <v>887</v>
      </c>
      <c r="C878" t="s">
        <v>888</v>
      </c>
      <c r="D878" t="s">
        <v>889</v>
      </c>
      <c r="E878" t="s">
        <v>1245</v>
      </c>
      <c r="F878">
        <v>0</v>
      </c>
      <c r="G878" s="89">
        <v>0</v>
      </c>
    </row>
    <row r="879" spans="1:7" x14ac:dyDescent="0.3">
      <c r="A879" t="s">
        <v>886</v>
      </c>
      <c r="B879" t="s">
        <v>887</v>
      </c>
      <c r="C879" t="s">
        <v>888</v>
      </c>
      <c r="D879" t="s">
        <v>889</v>
      </c>
      <c r="E879" t="s">
        <v>1246</v>
      </c>
      <c r="F879">
        <v>6</v>
      </c>
      <c r="G879" s="89">
        <v>0</v>
      </c>
    </row>
    <row r="880" spans="1:7" x14ac:dyDescent="0.3">
      <c r="A880" t="s">
        <v>886</v>
      </c>
      <c r="B880" t="s">
        <v>887</v>
      </c>
      <c r="C880" t="s">
        <v>888</v>
      </c>
      <c r="D880" t="s">
        <v>889</v>
      </c>
      <c r="E880" t="s">
        <v>1247</v>
      </c>
      <c r="F880">
        <v>0</v>
      </c>
      <c r="G880" s="89">
        <v>150000000</v>
      </c>
    </row>
    <row r="881" spans="1:7" x14ac:dyDescent="0.3">
      <c r="A881" t="s">
        <v>886</v>
      </c>
      <c r="B881" t="s">
        <v>887</v>
      </c>
      <c r="C881" t="s">
        <v>888</v>
      </c>
      <c r="D881" t="s">
        <v>889</v>
      </c>
      <c r="E881" t="s">
        <v>1248</v>
      </c>
      <c r="F881">
        <v>0</v>
      </c>
      <c r="G881" s="89">
        <v>50000000</v>
      </c>
    </row>
    <row r="882" spans="1:7" x14ac:dyDescent="0.3">
      <c r="A882" t="s">
        <v>890</v>
      </c>
      <c r="B882" t="s">
        <v>891</v>
      </c>
      <c r="C882" t="s">
        <v>892</v>
      </c>
      <c r="D882" t="s">
        <v>893</v>
      </c>
      <c r="E882" t="s">
        <v>1245</v>
      </c>
      <c r="F882">
        <v>1</v>
      </c>
      <c r="G882" s="89">
        <v>1100000000</v>
      </c>
    </row>
    <row r="883" spans="1:7" x14ac:dyDescent="0.3">
      <c r="A883" t="s">
        <v>890</v>
      </c>
      <c r="B883" t="s">
        <v>891</v>
      </c>
      <c r="C883" t="s">
        <v>892</v>
      </c>
      <c r="D883" t="s">
        <v>893</v>
      </c>
      <c r="E883" t="s">
        <v>1246</v>
      </c>
      <c r="F883">
        <v>0</v>
      </c>
      <c r="G883" s="89">
        <v>140000000</v>
      </c>
    </row>
    <row r="884" spans="1:7" x14ac:dyDescent="0.3">
      <c r="A884" t="s">
        <v>890</v>
      </c>
      <c r="B884" t="s">
        <v>891</v>
      </c>
      <c r="C884" t="s">
        <v>892</v>
      </c>
      <c r="D884" t="s">
        <v>893</v>
      </c>
      <c r="E884" t="s">
        <v>1247</v>
      </c>
      <c r="F884">
        <v>0</v>
      </c>
      <c r="G884" s="89">
        <v>140000000</v>
      </c>
    </row>
    <row r="885" spans="1:7" x14ac:dyDescent="0.3">
      <c r="A885" t="s">
        <v>890</v>
      </c>
      <c r="B885" t="s">
        <v>891</v>
      </c>
      <c r="C885" t="s">
        <v>892</v>
      </c>
      <c r="D885" t="s">
        <v>893</v>
      </c>
      <c r="E885" t="s">
        <v>1248</v>
      </c>
      <c r="F885">
        <v>0</v>
      </c>
      <c r="G885" s="89">
        <v>120000000</v>
      </c>
    </row>
    <row r="886" spans="1:7" x14ac:dyDescent="0.3">
      <c r="A886" t="s">
        <v>894</v>
      </c>
      <c r="B886" t="s">
        <v>895</v>
      </c>
      <c r="C886" t="s">
        <v>896</v>
      </c>
      <c r="D886" t="s">
        <v>187</v>
      </c>
      <c r="E886" t="s">
        <v>1245</v>
      </c>
      <c r="F886">
        <v>21</v>
      </c>
      <c r="G886" s="89">
        <v>300000000</v>
      </c>
    </row>
    <row r="887" spans="1:7" x14ac:dyDescent="0.3">
      <c r="A887" t="s">
        <v>894</v>
      </c>
      <c r="B887" t="s">
        <v>895</v>
      </c>
      <c r="C887" t="s">
        <v>896</v>
      </c>
      <c r="D887" t="s">
        <v>187</v>
      </c>
      <c r="E887" t="s">
        <v>1246</v>
      </c>
      <c r="F887">
        <v>0</v>
      </c>
      <c r="G887" s="89">
        <v>300000000</v>
      </c>
    </row>
    <row r="888" spans="1:7" x14ac:dyDescent="0.3">
      <c r="A888" t="s">
        <v>894</v>
      </c>
      <c r="B888" t="s">
        <v>895</v>
      </c>
      <c r="C888" t="s">
        <v>896</v>
      </c>
      <c r="D888" t="s">
        <v>187</v>
      </c>
      <c r="E888" t="s">
        <v>1247</v>
      </c>
      <c r="F888">
        <v>0</v>
      </c>
      <c r="G888" s="89">
        <v>270000000</v>
      </c>
    </row>
    <row r="889" spans="1:7" x14ac:dyDescent="0.3">
      <c r="A889" t="s">
        <v>894</v>
      </c>
      <c r="B889" t="s">
        <v>895</v>
      </c>
      <c r="C889" t="s">
        <v>896</v>
      </c>
      <c r="D889" t="s">
        <v>187</v>
      </c>
      <c r="E889" t="s">
        <v>1248</v>
      </c>
      <c r="F889">
        <v>0</v>
      </c>
      <c r="G889" s="89">
        <v>250000000</v>
      </c>
    </row>
    <row r="890" spans="1:7" x14ac:dyDescent="0.3">
      <c r="A890" t="s">
        <v>897</v>
      </c>
      <c r="B890" t="s">
        <v>898</v>
      </c>
      <c r="C890" t="s">
        <v>899</v>
      </c>
      <c r="D890" t="s">
        <v>900</v>
      </c>
      <c r="E890" t="s">
        <v>1245</v>
      </c>
      <c r="F890">
        <v>0</v>
      </c>
      <c r="G890" s="89">
        <v>600000000</v>
      </c>
    </row>
    <row r="891" spans="1:7" x14ac:dyDescent="0.3">
      <c r="A891" t="s">
        <v>897</v>
      </c>
      <c r="B891" t="s">
        <v>898</v>
      </c>
      <c r="C891" t="s">
        <v>899</v>
      </c>
      <c r="D891" t="s">
        <v>900</v>
      </c>
      <c r="E891" t="s">
        <v>1246</v>
      </c>
      <c r="F891">
        <v>700</v>
      </c>
      <c r="G891" s="89">
        <v>1100000000</v>
      </c>
    </row>
    <row r="892" spans="1:7" x14ac:dyDescent="0.3">
      <c r="A892" t="s">
        <v>897</v>
      </c>
      <c r="B892" t="s">
        <v>898</v>
      </c>
      <c r="C892" t="s">
        <v>899</v>
      </c>
      <c r="D892" t="s">
        <v>900</v>
      </c>
      <c r="E892" t="s">
        <v>1247</v>
      </c>
      <c r="F892">
        <v>705</v>
      </c>
      <c r="G892" s="89">
        <v>1200000000</v>
      </c>
    </row>
    <row r="893" spans="1:7" x14ac:dyDescent="0.3">
      <c r="A893" t="s">
        <v>897</v>
      </c>
      <c r="B893" t="s">
        <v>898</v>
      </c>
      <c r="C893" t="s">
        <v>899</v>
      </c>
      <c r="D893" t="s">
        <v>900</v>
      </c>
      <c r="E893" t="s">
        <v>1248</v>
      </c>
      <c r="F893">
        <v>600</v>
      </c>
      <c r="G893" s="89">
        <v>900000000</v>
      </c>
    </row>
    <row r="894" spans="1:7" x14ac:dyDescent="0.3">
      <c r="A894" t="s">
        <v>901</v>
      </c>
      <c r="B894" t="s">
        <v>902</v>
      </c>
      <c r="C894" t="s">
        <v>903</v>
      </c>
      <c r="D894" t="s">
        <v>902</v>
      </c>
      <c r="E894" t="s">
        <v>1245</v>
      </c>
      <c r="F894">
        <v>0</v>
      </c>
      <c r="G894" s="89">
        <v>500000000</v>
      </c>
    </row>
    <row r="895" spans="1:7" x14ac:dyDescent="0.3">
      <c r="A895" t="s">
        <v>901</v>
      </c>
      <c r="B895" t="s">
        <v>902</v>
      </c>
      <c r="C895" t="s">
        <v>903</v>
      </c>
      <c r="D895" t="s">
        <v>902</v>
      </c>
      <c r="E895" t="s">
        <v>1246</v>
      </c>
      <c r="F895">
        <v>0</v>
      </c>
      <c r="G895" s="89">
        <v>700000000</v>
      </c>
    </row>
    <row r="896" spans="1:7" x14ac:dyDescent="0.3">
      <c r="A896" t="s">
        <v>901</v>
      </c>
      <c r="B896" t="s">
        <v>902</v>
      </c>
      <c r="C896" t="s">
        <v>903</v>
      </c>
      <c r="D896" t="s">
        <v>902</v>
      </c>
      <c r="E896" t="s">
        <v>1247</v>
      </c>
      <c r="F896">
        <v>5</v>
      </c>
      <c r="G896" s="89">
        <v>700000000</v>
      </c>
    </row>
    <row r="897" spans="1:7" x14ac:dyDescent="0.3">
      <c r="A897" t="s">
        <v>901</v>
      </c>
      <c r="B897" t="s">
        <v>902</v>
      </c>
      <c r="C897" t="s">
        <v>903</v>
      </c>
      <c r="D897" t="s">
        <v>902</v>
      </c>
      <c r="E897" t="s">
        <v>1248</v>
      </c>
      <c r="F897">
        <v>0</v>
      </c>
      <c r="G897" s="89">
        <v>600000000</v>
      </c>
    </row>
    <row r="898" spans="1:7" x14ac:dyDescent="0.3">
      <c r="A898" t="s">
        <v>904</v>
      </c>
      <c r="B898" t="s">
        <v>905</v>
      </c>
      <c r="C898" t="s">
        <v>906</v>
      </c>
      <c r="D898" t="s">
        <v>907</v>
      </c>
      <c r="E898" t="s">
        <v>1245</v>
      </c>
      <c r="F898">
        <v>0</v>
      </c>
      <c r="G898" s="89">
        <v>5386485853</v>
      </c>
    </row>
    <row r="899" spans="1:7" x14ac:dyDescent="0.3">
      <c r="A899" t="s">
        <v>904</v>
      </c>
      <c r="B899" t="s">
        <v>905</v>
      </c>
      <c r="C899" t="s">
        <v>906</v>
      </c>
      <c r="D899" t="s">
        <v>907</v>
      </c>
      <c r="E899" t="s">
        <v>1246</v>
      </c>
      <c r="F899">
        <v>33</v>
      </c>
      <c r="G899" s="89">
        <v>0</v>
      </c>
    </row>
    <row r="900" spans="1:7" x14ac:dyDescent="0.3">
      <c r="A900" t="s">
        <v>904</v>
      </c>
      <c r="B900" t="s">
        <v>905</v>
      </c>
      <c r="C900" t="s">
        <v>906</v>
      </c>
      <c r="D900" t="s">
        <v>907</v>
      </c>
      <c r="E900" t="s">
        <v>1247</v>
      </c>
      <c r="F900">
        <v>2</v>
      </c>
      <c r="G900" s="89">
        <v>0</v>
      </c>
    </row>
    <row r="901" spans="1:7" x14ac:dyDescent="0.3">
      <c r="A901" t="s">
        <v>904</v>
      </c>
      <c r="B901" t="s">
        <v>905</v>
      </c>
      <c r="C901" t="s">
        <v>906</v>
      </c>
      <c r="D901" t="s">
        <v>907</v>
      </c>
      <c r="E901" t="s">
        <v>1248</v>
      </c>
      <c r="F901">
        <v>0</v>
      </c>
      <c r="G901" s="89">
        <v>0</v>
      </c>
    </row>
    <row r="902" spans="1:7" x14ac:dyDescent="0.3">
      <c r="A902" t="s">
        <v>908</v>
      </c>
      <c r="B902" t="s">
        <v>909</v>
      </c>
      <c r="C902" t="s">
        <v>910</v>
      </c>
      <c r="D902" t="s">
        <v>911</v>
      </c>
      <c r="E902" t="s">
        <v>1245</v>
      </c>
      <c r="F902">
        <v>1000</v>
      </c>
      <c r="G902" s="89">
        <v>17228227962</v>
      </c>
    </row>
    <row r="903" spans="1:7" x14ac:dyDescent="0.3">
      <c r="A903" t="s">
        <v>908</v>
      </c>
      <c r="B903" t="s">
        <v>909</v>
      </c>
      <c r="C903" t="s">
        <v>910</v>
      </c>
      <c r="D903" t="s">
        <v>911</v>
      </c>
      <c r="E903" t="s">
        <v>1246</v>
      </c>
      <c r="F903">
        <v>4000</v>
      </c>
      <c r="G903" s="89">
        <v>0</v>
      </c>
    </row>
    <row r="904" spans="1:7" x14ac:dyDescent="0.3">
      <c r="A904" t="s">
        <v>908</v>
      </c>
      <c r="B904" t="s">
        <v>909</v>
      </c>
      <c r="C904" t="s">
        <v>910</v>
      </c>
      <c r="D904" t="s">
        <v>911</v>
      </c>
      <c r="E904" t="s">
        <v>1247</v>
      </c>
      <c r="F904">
        <v>4000</v>
      </c>
      <c r="G904" s="89">
        <v>0</v>
      </c>
    </row>
    <row r="905" spans="1:7" x14ac:dyDescent="0.3">
      <c r="A905" t="s">
        <v>908</v>
      </c>
      <c r="B905" t="s">
        <v>909</v>
      </c>
      <c r="C905" t="s">
        <v>910</v>
      </c>
      <c r="D905" t="s">
        <v>911</v>
      </c>
      <c r="E905" t="s">
        <v>1248</v>
      </c>
      <c r="F905">
        <v>1000</v>
      </c>
      <c r="G905" s="89">
        <v>0</v>
      </c>
    </row>
    <row r="906" spans="1:7" x14ac:dyDescent="0.3">
      <c r="A906" t="s">
        <v>912</v>
      </c>
      <c r="B906" t="s">
        <v>913</v>
      </c>
      <c r="C906" t="s">
        <v>914</v>
      </c>
      <c r="D906" t="s">
        <v>915</v>
      </c>
      <c r="E906" t="s">
        <v>1245</v>
      </c>
      <c r="F906">
        <v>10000</v>
      </c>
      <c r="G906" s="89">
        <v>2000000000</v>
      </c>
    </row>
    <row r="907" spans="1:7" x14ac:dyDescent="0.3">
      <c r="A907" t="s">
        <v>912</v>
      </c>
      <c r="B907" t="s">
        <v>913</v>
      </c>
      <c r="C907" t="s">
        <v>914</v>
      </c>
      <c r="D907" t="s">
        <v>915</v>
      </c>
      <c r="E907" t="s">
        <v>1246</v>
      </c>
      <c r="F907">
        <v>10000</v>
      </c>
      <c r="G907" s="89">
        <v>2000000000</v>
      </c>
    </row>
    <row r="908" spans="1:7" x14ac:dyDescent="0.3">
      <c r="A908" t="s">
        <v>912</v>
      </c>
      <c r="B908" t="s">
        <v>913</v>
      </c>
      <c r="C908" t="s">
        <v>914</v>
      </c>
      <c r="D908" t="s">
        <v>915</v>
      </c>
      <c r="E908" t="s">
        <v>1247</v>
      </c>
      <c r="F908">
        <v>10000</v>
      </c>
      <c r="G908" s="89">
        <v>2000000000</v>
      </c>
    </row>
    <row r="909" spans="1:7" x14ac:dyDescent="0.3">
      <c r="A909" t="s">
        <v>912</v>
      </c>
      <c r="B909" t="s">
        <v>913</v>
      </c>
      <c r="C909" t="s">
        <v>914</v>
      </c>
      <c r="D909" t="s">
        <v>915</v>
      </c>
      <c r="E909" t="s">
        <v>1248</v>
      </c>
      <c r="F909">
        <v>10000</v>
      </c>
      <c r="G909" s="89">
        <v>2000000000</v>
      </c>
    </row>
    <row r="910" spans="1:7" x14ac:dyDescent="0.3">
      <c r="A910" t="s">
        <v>916</v>
      </c>
      <c r="B910" t="s">
        <v>917</v>
      </c>
      <c r="C910" t="s">
        <v>918</v>
      </c>
      <c r="D910" t="s">
        <v>919</v>
      </c>
      <c r="E910" t="s">
        <v>1245</v>
      </c>
      <c r="F910">
        <v>0</v>
      </c>
      <c r="G910" s="89">
        <v>0</v>
      </c>
    </row>
    <row r="911" spans="1:7" x14ac:dyDescent="0.3">
      <c r="A911" t="s">
        <v>916</v>
      </c>
      <c r="B911" t="s">
        <v>917</v>
      </c>
      <c r="C911" t="s">
        <v>918</v>
      </c>
      <c r="D911" t="s">
        <v>919</v>
      </c>
      <c r="E911" t="s">
        <v>1246</v>
      </c>
      <c r="F911">
        <v>15</v>
      </c>
      <c r="G911" s="89">
        <v>1200000000</v>
      </c>
    </row>
    <row r="912" spans="1:7" x14ac:dyDescent="0.3">
      <c r="A912" t="s">
        <v>916</v>
      </c>
      <c r="B912" t="s">
        <v>917</v>
      </c>
      <c r="C912" t="s">
        <v>918</v>
      </c>
      <c r="D912" t="s">
        <v>919</v>
      </c>
      <c r="E912" t="s">
        <v>1247</v>
      </c>
      <c r="F912">
        <v>0</v>
      </c>
      <c r="G912" s="89">
        <v>0</v>
      </c>
    </row>
    <row r="913" spans="1:7" x14ac:dyDescent="0.3">
      <c r="A913" t="s">
        <v>916</v>
      </c>
      <c r="B913" t="s">
        <v>917</v>
      </c>
      <c r="C913" t="s">
        <v>918</v>
      </c>
      <c r="D913" t="s">
        <v>919</v>
      </c>
      <c r="E913" t="s">
        <v>1248</v>
      </c>
      <c r="F913">
        <v>0</v>
      </c>
      <c r="G913" s="89">
        <v>0</v>
      </c>
    </row>
    <row r="914" spans="1:7" x14ac:dyDescent="0.3">
      <c r="A914" t="s">
        <v>920</v>
      </c>
      <c r="B914" t="s">
        <v>303</v>
      </c>
      <c r="C914" t="s">
        <v>921</v>
      </c>
      <c r="D914" t="s">
        <v>922</v>
      </c>
      <c r="E914" t="s">
        <v>1245</v>
      </c>
      <c r="F914">
        <v>0</v>
      </c>
      <c r="G914" s="89">
        <v>50000000</v>
      </c>
    </row>
    <row r="915" spans="1:7" x14ac:dyDescent="0.3">
      <c r="A915" t="s">
        <v>920</v>
      </c>
      <c r="B915" t="s">
        <v>303</v>
      </c>
      <c r="C915" t="s">
        <v>921</v>
      </c>
      <c r="D915" t="s">
        <v>922</v>
      </c>
      <c r="E915" t="s">
        <v>1246</v>
      </c>
      <c r="F915">
        <v>1</v>
      </c>
      <c r="G915" s="89">
        <v>50000000</v>
      </c>
    </row>
    <row r="916" spans="1:7" x14ac:dyDescent="0.3">
      <c r="A916" t="s">
        <v>920</v>
      </c>
      <c r="B916" t="s">
        <v>303</v>
      </c>
      <c r="C916" t="s">
        <v>921</v>
      </c>
      <c r="D916" t="s">
        <v>922</v>
      </c>
      <c r="E916" t="s">
        <v>1247</v>
      </c>
      <c r="F916">
        <v>1</v>
      </c>
      <c r="G916" s="89">
        <v>0</v>
      </c>
    </row>
    <row r="917" spans="1:7" x14ac:dyDescent="0.3">
      <c r="A917" t="s">
        <v>920</v>
      </c>
      <c r="B917" t="s">
        <v>303</v>
      </c>
      <c r="C917" t="s">
        <v>921</v>
      </c>
      <c r="D917" t="s">
        <v>922</v>
      </c>
      <c r="E917" t="s">
        <v>1248</v>
      </c>
      <c r="F917">
        <v>0</v>
      </c>
      <c r="G917" s="89">
        <v>0</v>
      </c>
    </row>
    <row r="918" spans="1:7" x14ac:dyDescent="0.3">
      <c r="A918" t="s">
        <v>923</v>
      </c>
      <c r="B918" t="s">
        <v>924</v>
      </c>
      <c r="C918" t="s">
        <v>925</v>
      </c>
      <c r="D918" t="s">
        <v>926</v>
      </c>
      <c r="E918" t="s">
        <v>1245</v>
      </c>
      <c r="F918">
        <v>1</v>
      </c>
      <c r="G918" s="89">
        <v>21000000</v>
      </c>
    </row>
    <row r="919" spans="1:7" x14ac:dyDescent="0.3">
      <c r="A919" t="s">
        <v>923</v>
      </c>
      <c r="B919" t="s">
        <v>924</v>
      </c>
      <c r="C919" t="s">
        <v>925</v>
      </c>
      <c r="D919" t="s">
        <v>926</v>
      </c>
      <c r="E919" t="s">
        <v>1246</v>
      </c>
      <c r="F919">
        <v>1</v>
      </c>
      <c r="G919" s="89">
        <v>21000000</v>
      </c>
    </row>
    <row r="920" spans="1:7" x14ac:dyDescent="0.3">
      <c r="A920" t="s">
        <v>923</v>
      </c>
      <c r="B920" t="s">
        <v>924</v>
      </c>
      <c r="C920" t="s">
        <v>925</v>
      </c>
      <c r="D920" t="s">
        <v>926</v>
      </c>
      <c r="E920" t="s">
        <v>1247</v>
      </c>
      <c r="F920">
        <v>1</v>
      </c>
      <c r="G920" s="89">
        <v>21000000</v>
      </c>
    </row>
    <row r="921" spans="1:7" x14ac:dyDescent="0.3">
      <c r="A921" t="s">
        <v>923</v>
      </c>
      <c r="B921" t="s">
        <v>924</v>
      </c>
      <c r="C921" t="s">
        <v>925</v>
      </c>
      <c r="D921" t="s">
        <v>926</v>
      </c>
      <c r="E921" t="s">
        <v>1248</v>
      </c>
      <c r="F921">
        <v>1</v>
      </c>
      <c r="G921" s="89">
        <v>21000000</v>
      </c>
    </row>
    <row r="922" spans="1:7" x14ac:dyDescent="0.3">
      <c r="A922" t="s">
        <v>927</v>
      </c>
      <c r="B922" t="s">
        <v>928</v>
      </c>
      <c r="C922" t="s">
        <v>929</v>
      </c>
      <c r="D922" t="s">
        <v>930</v>
      </c>
      <c r="E922" t="s">
        <v>1245</v>
      </c>
      <c r="F922">
        <v>25</v>
      </c>
      <c r="G922" s="89">
        <v>30000000</v>
      </c>
    </row>
    <row r="923" spans="1:7" x14ac:dyDescent="0.3">
      <c r="A923" t="s">
        <v>927</v>
      </c>
      <c r="B923" t="s">
        <v>928</v>
      </c>
      <c r="C923" t="s">
        <v>929</v>
      </c>
      <c r="D923" t="s">
        <v>930</v>
      </c>
      <c r="E923" t="s">
        <v>1246</v>
      </c>
      <c r="F923">
        <v>25</v>
      </c>
      <c r="G923" s="89">
        <v>30000000</v>
      </c>
    </row>
    <row r="924" spans="1:7" x14ac:dyDescent="0.3">
      <c r="A924" t="s">
        <v>927</v>
      </c>
      <c r="B924" t="s">
        <v>928</v>
      </c>
      <c r="C924" t="s">
        <v>929</v>
      </c>
      <c r="D924" t="s">
        <v>930</v>
      </c>
      <c r="E924" t="s">
        <v>1247</v>
      </c>
      <c r="F924">
        <v>25</v>
      </c>
      <c r="G924" s="89">
        <v>30000000</v>
      </c>
    </row>
    <row r="925" spans="1:7" x14ac:dyDescent="0.3">
      <c r="A925" t="s">
        <v>927</v>
      </c>
      <c r="B925" t="s">
        <v>928</v>
      </c>
      <c r="C925" t="s">
        <v>929</v>
      </c>
      <c r="D925" t="s">
        <v>930</v>
      </c>
      <c r="E925" t="s">
        <v>1248</v>
      </c>
      <c r="F925">
        <v>25</v>
      </c>
      <c r="G925" s="89">
        <v>30000000</v>
      </c>
    </row>
    <row r="926" spans="1:7" x14ac:dyDescent="0.3">
      <c r="A926" t="s">
        <v>184</v>
      </c>
      <c r="B926" t="s">
        <v>185</v>
      </c>
      <c r="C926" t="s">
        <v>186</v>
      </c>
      <c r="D926" t="s">
        <v>187</v>
      </c>
      <c r="E926" t="s">
        <v>1245</v>
      </c>
      <c r="F926">
        <v>3</v>
      </c>
      <c r="G926" s="89">
        <v>240000000</v>
      </c>
    </row>
    <row r="927" spans="1:7" x14ac:dyDescent="0.3">
      <c r="A927" t="s">
        <v>184</v>
      </c>
      <c r="B927" t="s">
        <v>185</v>
      </c>
      <c r="C927" t="s">
        <v>186</v>
      </c>
      <c r="D927" t="s">
        <v>187</v>
      </c>
      <c r="E927" t="s">
        <v>1246</v>
      </c>
      <c r="F927">
        <v>3</v>
      </c>
      <c r="G927" s="89">
        <v>240000000</v>
      </c>
    </row>
    <row r="928" spans="1:7" x14ac:dyDescent="0.3">
      <c r="A928" t="s">
        <v>184</v>
      </c>
      <c r="B928" t="s">
        <v>185</v>
      </c>
      <c r="C928" t="s">
        <v>186</v>
      </c>
      <c r="D928" t="s">
        <v>187</v>
      </c>
      <c r="E928" t="s">
        <v>1247</v>
      </c>
      <c r="F928">
        <v>3</v>
      </c>
      <c r="G928" s="89">
        <v>240000000</v>
      </c>
    </row>
    <row r="929" spans="1:7" x14ac:dyDescent="0.3">
      <c r="A929" t="s">
        <v>184</v>
      </c>
      <c r="B929" t="s">
        <v>185</v>
      </c>
      <c r="C929" t="s">
        <v>186</v>
      </c>
      <c r="D929" t="s">
        <v>187</v>
      </c>
      <c r="E929" t="s">
        <v>1248</v>
      </c>
      <c r="F929">
        <v>3</v>
      </c>
      <c r="G929" s="89">
        <v>240000000</v>
      </c>
    </row>
    <row r="930" spans="1:7" x14ac:dyDescent="0.3">
      <c r="A930" t="s">
        <v>931</v>
      </c>
      <c r="B930" t="s">
        <v>932</v>
      </c>
      <c r="C930" t="s">
        <v>933</v>
      </c>
      <c r="D930" t="s">
        <v>934</v>
      </c>
      <c r="E930" t="s">
        <v>1245</v>
      </c>
      <c r="F930">
        <v>0</v>
      </c>
      <c r="G930" s="89">
        <v>0</v>
      </c>
    </row>
    <row r="931" spans="1:7" x14ac:dyDescent="0.3">
      <c r="A931" t="s">
        <v>931</v>
      </c>
      <c r="B931" t="s">
        <v>932</v>
      </c>
      <c r="C931" t="s">
        <v>933</v>
      </c>
      <c r="D931" t="s">
        <v>934</v>
      </c>
      <c r="E931" t="s">
        <v>1246</v>
      </c>
      <c r="F931">
        <v>1</v>
      </c>
      <c r="G931" s="89">
        <v>1000000000</v>
      </c>
    </row>
    <row r="932" spans="1:7" x14ac:dyDescent="0.3">
      <c r="A932" t="s">
        <v>931</v>
      </c>
      <c r="B932" t="s">
        <v>932</v>
      </c>
      <c r="C932" t="s">
        <v>933</v>
      </c>
      <c r="D932" t="s">
        <v>934</v>
      </c>
      <c r="E932" t="s">
        <v>1247</v>
      </c>
      <c r="F932">
        <v>0</v>
      </c>
      <c r="G932" s="89">
        <v>0</v>
      </c>
    </row>
    <row r="933" spans="1:7" x14ac:dyDescent="0.3">
      <c r="A933" t="s">
        <v>931</v>
      </c>
      <c r="B933" t="s">
        <v>932</v>
      </c>
      <c r="C933" t="s">
        <v>933</v>
      </c>
      <c r="D933" t="s">
        <v>934</v>
      </c>
      <c r="E933" t="s">
        <v>1248</v>
      </c>
      <c r="F933">
        <v>0</v>
      </c>
      <c r="G933" s="89">
        <v>0</v>
      </c>
    </row>
    <row r="934" spans="1:7" x14ac:dyDescent="0.3">
      <c r="A934" t="s">
        <v>935</v>
      </c>
      <c r="B934" t="s">
        <v>936</v>
      </c>
      <c r="C934" t="s">
        <v>937</v>
      </c>
      <c r="D934" t="s">
        <v>936</v>
      </c>
      <c r="E934" t="s">
        <v>1245</v>
      </c>
      <c r="F934">
        <v>2</v>
      </c>
      <c r="G934" s="89">
        <v>300000000</v>
      </c>
    </row>
    <row r="935" spans="1:7" x14ac:dyDescent="0.3">
      <c r="A935" t="s">
        <v>935</v>
      </c>
      <c r="B935" t="s">
        <v>936</v>
      </c>
      <c r="C935" t="s">
        <v>937</v>
      </c>
      <c r="D935" t="s">
        <v>936</v>
      </c>
      <c r="E935" t="s">
        <v>1246</v>
      </c>
      <c r="F935">
        <v>0</v>
      </c>
      <c r="G935" s="89">
        <v>250000000</v>
      </c>
    </row>
    <row r="936" spans="1:7" x14ac:dyDescent="0.3">
      <c r="A936" t="s">
        <v>935</v>
      </c>
      <c r="B936" t="s">
        <v>936</v>
      </c>
      <c r="C936" t="s">
        <v>937</v>
      </c>
      <c r="D936" t="s">
        <v>936</v>
      </c>
      <c r="E936" t="s">
        <v>1247</v>
      </c>
      <c r="F936">
        <v>0</v>
      </c>
      <c r="G936" s="89">
        <v>500000000</v>
      </c>
    </row>
    <row r="937" spans="1:7" x14ac:dyDescent="0.3">
      <c r="A937" t="s">
        <v>935</v>
      </c>
      <c r="B937" t="s">
        <v>936</v>
      </c>
      <c r="C937" t="s">
        <v>937</v>
      </c>
      <c r="D937" t="s">
        <v>936</v>
      </c>
      <c r="E937" t="s">
        <v>1248</v>
      </c>
      <c r="F937">
        <v>0</v>
      </c>
      <c r="G937" s="89">
        <v>500000000</v>
      </c>
    </row>
    <row r="938" spans="1:7" x14ac:dyDescent="0.3">
      <c r="A938" t="s">
        <v>938</v>
      </c>
      <c r="B938" t="s">
        <v>939</v>
      </c>
      <c r="C938" t="s">
        <v>940</v>
      </c>
      <c r="D938" t="s">
        <v>939</v>
      </c>
      <c r="E938" t="s">
        <v>1245</v>
      </c>
      <c r="F938">
        <v>0</v>
      </c>
      <c r="G938" s="89">
        <v>200000000</v>
      </c>
    </row>
    <row r="939" spans="1:7" x14ac:dyDescent="0.3">
      <c r="A939" t="s">
        <v>938</v>
      </c>
      <c r="B939" t="s">
        <v>939</v>
      </c>
      <c r="C939" t="s">
        <v>940</v>
      </c>
      <c r="D939" t="s">
        <v>939</v>
      </c>
      <c r="E939" t="s">
        <v>1246</v>
      </c>
      <c r="F939">
        <v>0</v>
      </c>
      <c r="G939" s="89">
        <v>0</v>
      </c>
    </row>
    <row r="940" spans="1:7" x14ac:dyDescent="0.3">
      <c r="A940" t="s">
        <v>938</v>
      </c>
      <c r="B940" t="s">
        <v>939</v>
      </c>
      <c r="C940" t="s">
        <v>940</v>
      </c>
      <c r="D940" t="s">
        <v>939</v>
      </c>
      <c r="E940" t="s">
        <v>1247</v>
      </c>
      <c r="F940">
        <v>1</v>
      </c>
      <c r="G940" s="89">
        <v>220000000</v>
      </c>
    </row>
    <row r="941" spans="1:7" x14ac:dyDescent="0.3">
      <c r="A941" t="s">
        <v>938</v>
      </c>
      <c r="B941" t="s">
        <v>939</v>
      </c>
      <c r="C941" t="s">
        <v>940</v>
      </c>
      <c r="D941" t="s">
        <v>939</v>
      </c>
      <c r="E941" t="s">
        <v>1248</v>
      </c>
      <c r="F941">
        <v>0</v>
      </c>
      <c r="G941" s="89">
        <v>0</v>
      </c>
    </row>
    <row r="942" spans="1:7" x14ac:dyDescent="0.3">
      <c r="A942" t="s">
        <v>941</v>
      </c>
      <c r="B942" t="s">
        <v>260</v>
      </c>
      <c r="C942" t="s">
        <v>942</v>
      </c>
      <c r="D942" t="s">
        <v>262</v>
      </c>
      <c r="E942" t="s">
        <v>1245</v>
      </c>
      <c r="F942">
        <v>0</v>
      </c>
      <c r="G942" s="89">
        <v>13000000</v>
      </c>
    </row>
    <row r="943" spans="1:7" x14ac:dyDescent="0.3">
      <c r="A943" t="s">
        <v>941</v>
      </c>
      <c r="B943" t="s">
        <v>260</v>
      </c>
      <c r="C943" t="s">
        <v>942</v>
      </c>
      <c r="D943" t="s">
        <v>262</v>
      </c>
      <c r="E943" t="s">
        <v>1246</v>
      </c>
      <c r="F943">
        <v>2</v>
      </c>
      <c r="G943" s="89">
        <v>13000000</v>
      </c>
    </row>
    <row r="944" spans="1:7" x14ac:dyDescent="0.3">
      <c r="A944" t="s">
        <v>941</v>
      </c>
      <c r="B944" t="s">
        <v>260</v>
      </c>
      <c r="C944" t="s">
        <v>942</v>
      </c>
      <c r="D944" t="s">
        <v>262</v>
      </c>
      <c r="E944" t="s">
        <v>1247</v>
      </c>
      <c r="F944">
        <v>0</v>
      </c>
      <c r="G944" s="89">
        <v>13000000</v>
      </c>
    </row>
    <row r="945" spans="1:7" x14ac:dyDescent="0.3">
      <c r="A945" t="s">
        <v>941</v>
      </c>
      <c r="B945" t="s">
        <v>260</v>
      </c>
      <c r="C945" t="s">
        <v>942</v>
      </c>
      <c r="D945" t="s">
        <v>262</v>
      </c>
      <c r="E945" t="s">
        <v>1248</v>
      </c>
      <c r="F945">
        <v>3</v>
      </c>
      <c r="G945" s="89">
        <v>13000000</v>
      </c>
    </row>
    <row r="946" spans="1:7" x14ac:dyDescent="0.3">
      <c r="A946" t="s">
        <v>943</v>
      </c>
      <c r="B946" t="s">
        <v>246</v>
      </c>
      <c r="C946" t="s">
        <v>944</v>
      </c>
      <c r="D946" t="s">
        <v>248</v>
      </c>
      <c r="E946" t="s">
        <v>1245</v>
      </c>
      <c r="F946">
        <v>1</v>
      </c>
      <c r="G946" s="89">
        <v>500000000</v>
      </c>
    </row>
    <row r="947" spans="1:7" x14ac:dyDescent="0.3">
      <c r="A947" t="s">
        <v>943</v>
      </c>
      <c r="B947" t="s">
        <v>246</v>
      </c>
      <c r="C947" t="s">
        <v>944</v>
      </c>
      <c r="D947" t="s">
        <v>248</v>
      </c>
      <c r="E947" t="s">
        <v>1246</v>
      </c>
      <c r="F947">
        <v>1</v>
      </c>
      <c r="G947" s="89">
        <v>550000000</v>
      </c>
    </row>
    <row r="948" spans="1:7" x14ac:dyDescent="0.3">
      <c r="A948" t="s">
        <v>943</v>
      </c>
      <c r="B948" t="s">
        <v>246</v>
      </c>
      <c r="C948" t="s">
        <v>944</v>
      </c>
      <c r="D948" t="s">
        <v>248</v>
      </c>
      <c r="E948" t="s">
        <v>1247</v>
      </c>
      <c r="F948">
        <v>1</v>
      </c>
      <c r="G948" s="89">
        <v>580000000</v>
      </c>
    </row>
    <row r="949" spans="1:7" x14ac:dyDescent="0.3">
      <c r="A949" t="s">
        <v>943</v>
      </c>
      <c r="B949" t="s">
        <v>246</v>
      </c>
      <c r="C949" t="s">
        <v>944</v>
      </c>
      <c r="D949" t="s">
        <v>248</v>
      </c>
      <c r="E949" t="s">
        <v>1248</v>
      </c>
      <c r="F949">
        <v>1</v>
      </c>
      <c r="G949" s="89">
        <v>600000000</v>
      </c>
    </row>
    <row r="950" spans="1:7" x14ac:dyDescent="0.3">
      <c r="A950" t="s">
        <v>945</v>
      </c>
      <c r="B950" t="s">
        <v>946</v>
      </c>
      <c r="C950" t="s">
        <v>947</v>
      </c>
      <c r="D950" t="s">
        <v>946</v>
      </c>
      <c r="E950" t="s">
        <v>1245</v>
      </c>
      <c r="F950">
        <v>1</v>
      </c>
      <c r="G950" s="89">
        <v>420000000</v>
      </c>
    </row>
    <row r="951" spans="1:7" x14ac:dyDescent="0.3">
      <c r="A951" t="s">
        <v>945</v>
      </c>
      <c r="B951" t="s">
        <v>946</v>
      </c>
      <c r="C951" t="s">
        <v>947</v>
      </c>
      <c r="D951" t="s">
        <v>946</v>
      </c>
      <c r="E951" t="s">
        <v>1246</v>
      </c>
      <c r="F951">
        <v>17</v>
      </c>
      <c r="G951" s="89">
        <v>300000000</v>
      </c>
    </row>
    <row r="952" spans="1:7" x14ac:dyDescent="0.3">
      <c r="A952" t="s">
        <v>945</v>
      </c>
      <c r="B952" t="s">
        <v>946</v>
      </c>
      <c r="C952" t="s">
        <v>947</v>
      </c>
      <c r="D952" t="s">
        <v>946</v>
      </c>
      <c r="E952" t="s">
        <v>1247</v>
      </c>
      <c r="F952">
        <v>9</v>
      </c>
      <c r="G952" s="89">
        <v>100000000</v>
      </c>
    </row>
    <row r="953" spans="1:7" x14ac:dyDescent="0.3">
      <c r="A953" t="s">
        <v>945</v>
      </c>
      <c r="B953" t="s">
        <v>946</v>
      </c>
      <c r="C953" t="s">
        <v>947</v>
      </c>
      <c r="D953" t="s">
        <v>946</v>
      </c>
      <c r="E953" t="s">
        <v>1248</v>
      </c>
      <c r="F953">
        <v>0</v>
      </c>
      <c r="G953" s="89">
        <v>50000000</v>
      </c>
    </row>
    <row r="954" spans="1:7" x14ac:dyDescent="0.3">
      <c r="A954" t="s">
        <v>948</v>
      </c>
      <c r="B954" t="s">
        <v>949</v>
      </c>
      <c r="C954" t="s">
        <v>950</v>
      </c>
      <c r="D954" t="s">
        <v>951</v>
      </c>
      <c r="E954" t="s">
        <v>1245</v>
      </c>
      <c r="F954">
        <v>0</v>
      </c>
      <c r="G954" s="89">
        <v>300000000</v>
      </c>
    </row>
    <row r="955" spans="1:7" x14ac:dyDescent="0.3">
      <c r="A955" t="s">
        <v>948</v>
      </c>
      <c r="B955" t="s">
        <v>949</v>
      </c>
      <c r="C955" t="s">
        <v>950</v>
      </c>
      <c r="D955" t="s">
        <v>951</v>
      </c>
      <c r="E955" t="s">
        <v>1246</v>
      </c>
      <c r="F955">
        <v>1</v>
      </c>
      <c r="G955" s="89">
        <v>350000000</v>
      </c>
    </row>
    <row r="956" spans="1:7" x14ac:dyDescent="0.3">
      <c r="A956" t="s">
        <v>948</v>
      </c>
      <c r="B956" t="s">
        <v>949</v>
      </c>
      <c r="C956" t="s">
        <v>950</v>
      </c>
      <c r="D956" t="s">
        <v>951</v>
      </c>
      <c r="E956" t="s">
        <v>1247</v>
      </c>
      <c r="F956">
        <v>0</v>
      </c>
      <c r="G956" s="89">
        <v>500000000</v>
      </c>
    </row>
    <row r="957" spans="1:7" x14ac:dyDescent="0.3">
      <c r="A957" t="s">
        <v>948</v>
      </c>
      <c r="B957" t="s">
        <v>949</v>
      </c>
      <c r="C957" t="s">
        <v>950</v>
      </c>
      <c r="D957" t="s">
        <v>951</v>
      </c>
      <c r="E957" t="s">
        <v>1248</v>
      </c>
      <c r="F957">
        <v>0</v>
      </c>
      <c r="G957" s="89">
        <v>530000000</v>
      </c>
    </row>
    <row r="958" spans="1:7" x14ac:dyDescent="0.3">
      <c r="A958" t="s">
        <v>952</v>
      </c>
      <c r="B958" t="s">
        <v>953</v>
      </c>
      <c r="C958" t="s">
        <v>954</v>
      </c>
      <c r="D958" t="s">
        <v>955</v>
      </c>
      <c r="E958" t="s">
        <v>1245</v>
      </c>
      <c r="F958">
        <v>195</v>
      </c>
      <c r="G958" s="89">
        <v>120000000</v>
      </c>
    </row>
    <row r="959" spans="1:7" x14ac:dyDescent="0.3">
      <c r="A959" t="s">
        <v>952</v>
      </c>
      <c r="B959" t="s">
        <v>953</v>
      </c>
      <c r="C959" t="s">
        <v>954</v>
      </c>
      <c r="D959" t="s">
        <v>955</v>
      </c>
      <c r="E959" t="s">
        <v>1246</v>
      </c>
      <c r="F959">
        <v>5</v>
      </c>
      <c r="G959" s="89">
        <v>140000000</v>
      </c>
    </row>
    <row r="960" spans="1:7" x14ac:dyDescent="0.3">
      <c r="A960" t="s">
        <v>952</v>
      </c>
      <c r="B960" t="s">
        <v>953</v>
      </c>
      <c r="C960" t="s">
        <v>954</v>
      </c>
      <c r="D960" t="s">
        <v>955</v>
      </c>
      <c r="E960" t="s">
        <v>1247</v>
      </c>
      <c r="F960">
        <v>5</v>
      </c>
      <c r="G960" s="89">
        <v>160000000</v>
      </c>
    </row>
    <row r="961" spans="1:7" x14ac:dyDescent="0.3">
      <c r="A961" t="s">
        <v>952</v>
      </c>
      <c r="B961" t="s">
        <v>953</v>
      </c>
      <c r="C961" t="s">
        <v>954</v>
      </c>
      <c r="D961" t="s">
        <v>955</v>
      </c>
      <c r="E961" t="s">
        <v>1248</v>
      </c>
      <c r="F961">
        <v>881</v>
      </c>
      <c r="G961" s="89">
        <v>180000000</v>
      </c>
    </row>
    <row r="962" spans="1:7" x14ac:dyDescent="0.3">
      <c r="A962" t="s">
        <v>133</v>
      </c>
      <c r="B962" t="s">
        <v>134</v>
      </c>
      <c r="C962" t="s">
        <v>135</v>
      </c>
      <c r="D962" t="s">
        <v>136</v>
      </c>
      <c r="E962" t="s">
        <v>1245</v>
      </c>
      <c r="F962">
        <v>0</v>
      </c>
      <c r="G962" s="89">
        <v>60000000</v>
      </c>
    </row>
    <row r="963" spans="1:7" x14ac:dyDescent="0.3">
      <c r="A963" t="s">
        <v>133</v>
      </c>
      <c r="B963" t="s">
        <v>134</v>
      </c>
      <c r="C963" t="s">
        <v>135</v>
      </c>
      <c r="D963" t="s">
        <v>136</v>
      </c>
      <c r="E963" t="s">
        <v>1246</v>
      </c>
      <c r="F963">
        <v>1</v>
      </c>
      <c r="G963" s="89">
        <v>70000000</v>
      </c>
    </row>
    <row r="964" spans="1:7" x14ac:dyDescent="0.3">
      <c r="A964" t="s">
        <v>133</v>
      </c>
      <c r="B964" t="s">
        <v>134</v>
      </c>
      <c r="C964" t="s">
        <v>135</v>
      </c>
      <c r="D964" t="s">
        <v>136</v>
      </c>
      <c r="E964" t="s">
        <v>1247</v>
      </c>
      <c r="F964">
        <v>0</v>
      </c>
      <c r="G964" s="89">
        <v>80000000</v>
      </c>
    </row>
    <row r="965" spans="1:7" x14ac:dyDescent="0.3">
      <c r="A965" t="s">
        <v>133</v>
      </c>
      <c r="B965" t="s">
        <v>134</v>
      </c>
      <c r="C965" t="s">
        <v>135</v>
      </c>
      <c r="D965" t="s">
        <v>136</v>
      </c>
      <c r="E965" t="s">
        <v>1248</v>
      </c>
      <c r="F965">
        <v>0</v>
      </c>
      <c r="G965" s="89">
        <v>90000000</v>
      </c>
    </row>
    <row r="966" spans="1:7" x14ac:dyDescent="0.3">
      <c r="A966" t="s">
        <v>956</v>
      </c>
      <c r="B966" t="s">
        <v>957</v>
      </c>
      <c r="C966" t="s">
        <v>958</v>
      </c>
      <c r="D966" t="s">
        <v>112</v>
      </c>
      <c r="E966" t="s">
        <v>1245</v>
      </c>
      <c r="F966">
        <v>0</v>
      </c>
      <c r="G966" s="89">
        <v>1000000000</v>
      </c>
    </row>
    <row r="967" spans="1:7" x14ac:dyDescent="0.3">
      <c r="A967" t="s">
        <v>956</v>
      </c>
      <c r="B967" t="s">
        <v>957</v>
      </c>
      <c r="C967" t="s">
        <v>958</v>
      </c>
      <c r="D967" t="s">
        <v>112</v>
      </c>
      <c r="E967" t="s">
        <v>1246</v>
      </c>
      <c r="F967">
        <v>2</v>
      </c>
      <c r="G967" s="89">
        <v>60000000</v>
      </c>
    </row>
    <row r="968" spans="1:7" x14ac:dyDescent="0.3">
      <c r="A968" t="s">
        <v>956</v>
      </c>
      <c r="B968" t="s">
        <v>957</v>
      </c>
      <c r="C968" t="s">
        <v>958</v>
      </c>
      <c r="D968" t="s">
        <v>112</v>
      </c>
      <c r="E968" t="s">
        <v>1247</v>
      </c>
      <c r="F968">
        <v>2</v>
      </c>
      <c r="G968" s="89">
        <v>60000000</v>
      </c>
    </row>
    <row r="969" spans="1:7" x14ac:dyDescent="0.3">
      <c r="A969" t="s">
        <v>956</v>
      </c>
      <c r="B969" t="s">
        <v>957</v>
      </c>
      <c r="C969" t="s">
        <v>958</v>
      </c>
      <c r="D969" t="s">
        <v>112</v>
      </c>
      <c r="E969" t="s">
        <v>1248</v>
      </c>
      <c r="F969">
        <v>2</v>
      </c>
      <c r="G969" s="89">
        <v>60000000</v>
      </c>
    </row>
    <row r="970" spans="1:7" x14ac:dyDescent="0.3">
      <c r="A970" t="s">
        <v>959</v>
      </c>
      <c r="B970" t="s">
        <v>960</v>
      </c>
      <c r="C970" t="s">
        <v>961</v>
      </c>
      <c r="D970" t="s">
        <v>962</v>
      </c>
      <c r="E970" t="s">
        <v>1245</v>
      </c>
      <c r="F970">
        <v>0</v>
      </c>
      <c r="G970" s="89">
        <v>150000000</v>
      </c>
    </row>
    <row r="971" spans="1:7" x14ac:dyDescent="0.3">
      <c r="A971" t="s">
        <v>959</v>
      </c>
      <c r="B971" t="s">
        <v>960</v>
      </c>
      <c r="C971" t="s">
        <v>961</v>
      </c>
      <c r="D971" t="s">
        <v>962</v>
      </c>
      <c r="E971" t="s">
        <v>1246</v>
      </c>
      <c r="F971">
        <v>1</v>
      </c>
      <c r="G971" s="89">
        <v>0</v>
      </c>
    </row>
    <row r="972" spans="1:7" x14ac:dyDescent="0.3">
      <c r="A972" t="s">
        <v>959</v>
      </c>
      <c r="B972" t="s">
        <v>960</v>
      </c>
      <c r="C972" t="s">
        <v>961</v>
      </c>
      <c r="D972" t="s">
        <v>962</v>
      </c>
      <c r="E972" t="s">
        <v>1247</v>
      </c>
      <c r="F972">
        <v>0</v>
      </c>
      <c r="G972" s="89">
        <v>0</v>
      </c>
    </row>
    <row r="973" spans="1:7" x14ac:dyDescent="0.3">
      <c r="A973" t="s">
        <v>959</v>
      </c>
      <c r="B973" t="s">
        <v>960</v>
      </c>
      <c r="C973" t="s">
        <v>961</v>
      </c>
      <c r="D973" t="s">
        <v>962</v>
      </c>
      <c r="E973" t="s">
        <v>1248</v>
      </c>
      <c r="F973">
        <v>0</v>
      </c>
      <c r="G973" s="89">
        <v>0</v>
      </c>
    </row>
    <row r="974" spans="1:7" x14ac:dyDescent="0.3">
      <c r="A974" t="s">
        <v>156</v>
      </c>
      <c r="B974" t="s">
        <v>157</v>
      </c>
      <c r="C974" t="s">
        <v>158</v>
      </c>
      <c r="D974" t="s">
        <v>159</v>
      </c>
      <c r="E974" t="s">
        <v>1245</v>
      </c>
      <c r="F974">
        <v>0</v>
      </c>
      <c r="G974" s="89">
        <v>200000000</v>
      </c>
    </row>
    <row r="975" spans="1:7" x14ac:dyDescent="0.3">
      <c r="A975" t="s">
        <v>156</v>
      </c>
      <c r="B975" t="s">
        <v>157</v>
      </c>
      <c r="C975" t="s">
        <v>158</v>
      </c>
      <c r="D975" t="s">
        <v>159</v>
      </c>
      <c r="E975" t="s">
        <v>1246</v>
      </c>
      <c r="F975">
        <v>2</v>
      </c>
      <c r="G975" s="89">
        <v>220000000</v>
      </c>
    </row>
    <row r="976" spans="1:7" x14ac:dyDescent="0.3">
      <c r="A976" t="s">
        <v>156</v>
      </c>
      <c r="B976" t="s">
        <v>157</v>
      </c>
      <c r="C976" t="s">
        <v>158</v>
      </c>
      <c r="D976" t="s">
        <v>159</v>
      </c>
      <c r="E976" t="s">
        <v>1247</v>
      </c>
      <c r="F976">
        <v>1</v>
      </c>
      <c r="G976" s="89">
        <v>240000000</v>
      </c>
    </row>
    <row r="977" spans="1:7" x14ac:dyDescent="0.3">
      <c r="A977" t="s">
        <v>156</v>
      </c>
      <c r="B977" t="s">
        <v>157</v>
      </c>
      <c r="C977" t="s">
        <v>158</v>
      </c>
      <c r="D977" t="s">
        <v>159</v>
      </c>
      <c r="E977" t="s">
        <v>1248</v>
      </c>
      <c r="F977">
        <v>1</v>
      </c>
      <c r="G977" s="89">
        <v>260000000</v>
      </c>
    </row>
    <row r="978" spans="1:7" x14ac:dyDescent="0.3">
      <c r="A978" t="s">
        <v>963</v>
      </c>
      <c r="B978" t="s">
        <v>122</v>
      </c>
      <c r="C978" t="s">
        <v>964</v>
      </c>
      <c r="D978" t="s">
        <v>124</v>
      </c>
      <c r="E978" t="s">
        <v>1245</v>
      </c>
      <c r="F978">
        <v>1</v>
      </c>
      <c r="G978" s="89">
        <v>400000000</v>
      </c>
    </row>
    <row r="979" spans="1:7" x14ac:dyDescent="0.3">
      <c r="A979" t="s">
        <v>963</v>
      </c>
      <c r="B979" t="s">
        <v>122</v>
      </c>
      <c r="C979" t="s">
        <v>964</v>
      </c>
      <c r="D979" t="s">
        <v>124</v>
      </c>
      <c r="E979" t="s">
        <v>1246</v>
      </c>
      <c r="F979">
        <v>1</v>
      </c>
      <c r="G979" s="89">
        <v>0</v>
      </c>
    </row>
    <row r="980" spans="1:7" x14ac:dyDescent="0.3">
      <c r="A980" t="s">
        <v>963</v>
      </c>
      <c r="B980" t="s">
        <v>122</v>
      </c>
      <c r="C980" t="s">
        <v>964</v>
      </c>
      <c r="D980" t="s">
        <v>124</v>
      </c>
      <c r="E980" t="s">
        <v>1247</v>
      </c>
      <c r="F980">
        <v>0</v>
      </c>
      <c r="G980" s="89">
        <v>0</v>
      </c>
    </row>
    <row r="981" spans="1:7" x14ac:dyDescent="0.3">
      <c r="A981" t="s">
        <v>963</v>
      </c>
      <c r="B981" t="s">
        <v>122</v>
      </c>
      <c r="C981" t="s">
        <v>964</v>
      </c>
      <c r="D981" t="s">
        <v>124</v>
      </c>
      <c r="E981" t="s">
        <v>1248</v>
      </c>
      <c r="F981">
        <v>0</v>
      </c>
      <c r="G981" s="89">
        <v>0</v>
      </c>
    </row>
    <row r="982" spans="1:7" x14ac:dyDescent="0.3">
      <c r="A982" t="s">
        <v>86</v>
      </c>
      <c r="B982" t="s">
        <v>87</v>
      </c>
      <c r="C982" t="s">
        <v>88</v>
      </c>
      <c r="D982" t="s">
        <v>89</v>
      </c>
      <c r="E982" t="s">
        <v>1245</v>
      </c>
      <c r="F982">
        <v>1</v>
      </c>
      <c r="G982" s="89">
        <v>1000000000</v>
      </c>
    </row>
    <row r="983" spans="1:7" x14ac:dyDescent="0.3">
      <c r="A983" t="s">
        <v>86</v>
      </c>
      <c r="B983" t="s">
        <v>87</v>
      </c>
      <c r="C983" t="s">
        <v>88</v>
      </c>
      <c r="D983" t="s">
        <v>89</v>
      </c>
      <c r="E983" t="s">
        <v>1246</v>
      </c>
      <c r="F983">
        <v>1</v>
      </c>
      <c r="G983" s="89">
        <v>1100000000</v>
      </c>
    </row>
    <row r="984" spans="1:7" x14ac:dyDescent="0.3">
      <c r="A984" t="s">
        <v>86</v>
      </c>
      <c r="B984" t="s">
        <v>87</v>
      </c>
      <c r="C984" t="s">
        <v>88</v>
      </c>
      <c r="D984" t="s">
        <v>89</v>
      </c>
      <c r="E984" t="s">
        <v>1247</v>
      </c>
      <c r="F984">
        <v>1</v>
      </c>
      <c r="G984" s="89">
        <v>1155000000</v>
      </c>
    </row>
    <row r="985" spans="1:7" x14ac:dyDescent="0.3">
      <c r="A985" t="s">
        <v>86</v>
      </c>
      <c r="B985" t="s">
        <v>87</v>
      </c>
      <c r="C985" t="s">
        <v>88</v>
      </c>
      <c r="D985" t="s">
        <v>89</v>
      </c>
      <c r="E985" t="s">
        <v>1248</v>
      </c>
      <c r="F985">
        <v>1</v>
      </c>
      <c r="G985" s="89">
        <v>1212750000</v>
      </c>
    </row>
    <row r="986" spans="1:7" x14ac:dyDescent="0.3">
      <c r="A986" t="s">
        <v>59</v>
      </c>
      <c r="B986" t="s">
        <v>60</v>
      </c>
      <c r="C986" t="s">
        <v>61</v>
      </c>
      <c r="D986" t="s">
        <v>62</v>
      </c>
      <c r="E986" t="s">
        <v>1245</v>
      </c>
      <c r="F986">
        <v>0.2</v>
      </c>
      <c r="G986" s="89">
        <v>22705184173.916901</v>
      </c>
    </row>
    <row r="987" spans="1:7" x14ac:dyDescent="0.3">
      <c r="A987" t="s">
        <v>59</v>
      </c>
      <c r="B987" t="s">
        <v>60</v>
      </c>
      <c r="C987" t="s">
        <v>61</v>
      </c>
      <c r="D987" t="s">
        <v>62</v>
      </c>
      <c r="E987" t="s">
        <v>1246</v>
      </c>
      <c r="F987">
        <v>0.2</v>
      </c>
      <c r="G987" s="89">
        <v>24157094698.477001</v>
      </c>
    </row>
    <row r="988" spans="1:7" x14ac:dyDescent="0.3">
      <c r="A988" t="s">
        <v>59</v>
      </c>
      <c r="B988" t="s">
        <v>60</v>
      </c>
      <c r="C988" t="s">
        <v>61</v>
      </c>
      <c r="D988" t="s">
        <v>62</v>
      </c>
      <c r="E988" t="s">
        <v>1247</v>
      </c>
      <c r="F988">
        <v>0.13</v>
      </c>
      <c r="G988" s="89">
        <v>25563273373.507301</v>
      </c>
    </row>
    <row r="989" spans="1:7" x14ac:dyDescent="0.3">
      <c r="A989" t="s">
        <v>59</v>
      </c>
      <c r="B989" t="s">
        <v>60</v>
      </c>
      <c r="C989" t="s">
        <v>61</v>
      </c>
      <c r="D989" t="s">
        <v>62</v>
      </c>
      <c r="E989" t="s">
        <v>1248</v>
      </c>
      <c r="F989">
        <v>0.1</v>
      </c>
      <c r="G989" s="89">
        <v>27003350544.296799</v>
      </c>
    </row>
    <row r="990" spans="1:7" x14ac:dyDescent="0.3">
      <c r="A990" t="s">
        <v>965</v>
      </c>
      <c r="B990" t="s">
        <v>489</v>
      </c>
      <c r="C990" t="s">
        <v>966</v>
      </c>
      <c r="D990" t="s">
        <v>491</v>
      </c>
      <c r="E990" t="s">
        <v>1245</v>
      </c>
      <c r="F990">
        <v>0</v>
      </c>
      <c r="G990" s="89">
        <v>0</v>
      </c>
    </row>
    <row r="991" spans="1:7" x14ac:dyDescent="0.3">
      <c r="A991" t="s">
        <v>965</v>
      </c>
      <c r="B991" t="s">
        <v>489</v>
      </c>
      <c r="C991" t="s">
        <v>966</v>
      </c>
      <c r="D991" t="s">
        <v>491</v>
      </c>
      <c r="E991" t="s">
        <v>1246</v>
      </c>
      <c r="F991">
        <v>1</v>
      </c>
      <c r="G991" s="89">
        <v>150000000</v>
      </c>
    </row>
    <row r="992" spans="1:7" x14ac:dyDescent="0.3">
      <c r="A992" t="s">
        <v>965</v>
      </c>
      <c r="B992" t="s">
        <v>489</v>
      </c>
      <c r="C992" t="s">
        <v>966</v>
      </c>
      <c r="D992" t="s">
        <v>491</v>
      </c>
      <c r="E992" t="s">
        <v>1247</v>
      </c>
      <c r="F992">
        <v>0</v>
      </c>
      <c r="G992" s="89">
        <v>150000000</v>
      </c>
    </row>
    <row r="993" spans="1:7" x14ac:dyDescent="0.3">
      <c r="A993" t="s">
        <v>965</v>
      </c>
      <c r="B993" t="s">
        <v>489</v>
      </c>
      <c r="C993" t="s">
        <v>966</v>
      </c>
      <c r="D993" t="s">
        <v>491</v>
      </c>
      <c r="E993" t="s">
        <v>1248</v>
      </c>
      <c r="F993">
        <v>0</v>
      </c>
      <c r="G993" s="89">
        <v>0</v>
      </c>
    </row>
    <row r="994" spans="1:7" x14ac:dyDescent="0.3">
      <c r="A994" t="s">
        <v>967</v>
      </c>
      <c r="B994" t="s">
        <v>968</v>
      </c>
      <c r="C994" t="s">
        <v>969</v>
      </c>
      <c r="D994" t="s">
        <v>970</v>
      </c>
      <c r="E994" t="s">
        <v>1245</v>
      </c>
      <c r="F994">
        <v>1</v>
      </c>
      <c r="G994" s="89">
        <v>183600000</v>
      </c>
    </row>
    <row r="995" spans="1:7" x14ac:dyDescent="0.3">
      <c r="A995" t="s">
        <v>967</v>
      </c>
      <c r="B995" t="s">
        <v>968</v>
      </c>
      <c r="C995" t="s">
        <v>969</v>
      </c>
      <c r="D995" t="s">
        <v>970</v>
      </c>
      <c r="E995" t="s">
        <v>1246</v>
      </c>
      <c r="F995">
        <v>0</v>
      </c>
      <c r="G995" s="89">
        <v>0</v>
      </c>
    </row>
    <row r="996" spans="1:7" x14ac:dyDescent="0.3">
      <c r="A996" t="s">
        <v>967</v>
      </c>
      <c r="B996" t="s">
        <v>968</v>
      </c>
      <c r="C996" t="s">
        <v>969</v>
      </c>
      <c r="D996" t="s">
        <v>970</v>
      </c>
      <c r="E996" t="s">
        <v>1247</v>
      </c>
      <c r="F996">
        <v>1</v>
      </c>
      <c r="G996" s="89">
        <v>0</v>
      </c>
    </row>
    <row r="997" spans="1:7" x14ac:dyDescent="0.3">
      <c r="A997" t="s">
        <v>967</v>
      </c>
      <c r="B997" t="s">
        <v>968</v>
      </c>
      <c r="C997" t="s">
        <v>969</v>
      </c>
      <c r="D997" t="s">
        <v>970</v>
      </c>
      <c r="E997" t="s">
        <v>1248</v>
      </c>
      <c r="F997">
        <v>0</v>
      </c>
      <c r="G997" s="89">
        <v>0</v>
      </c>
    </row>
    <row r="998" spans="1:7" x14ac:dyDescent="0.3">
      <c r="A998" t="s">
        <v>176</v>
      </c>
      <c r="B998" t="s">
        <v>177</v>
      </c>
      <c r="C998" t="s">
        <v>178</v>
      </c>
      <c r="D998" t="s">
        <v>179</v>
      </c>
      <c r="E998" t="s">
        <v>1245</v>
      </c>
      <c r="F998">
        <v>1</v>
      </c>
      <c r="G998" s="89">
        <v>20600000000</v>
      </c>
    </row>
    <row r="999" spans="1:7" x14ac:dyDescent="0.3">
      <c r="A999" t="s">
        <v>176</v>
      </c>
      <c r="B999" t="s">
        <v>177</v>
      </c>
      <c r="C999" t="s">
        <v>178</v>
      </c>
      <c r="D999" t="s">
        <v>179</v>
      </c>
      <c r="E999" t="s">
        <v>1246</v>
      </c>
      <c r="F999">
        <v>2</v>
      </c>
      <c r="G999" s="89">
        <v>22600000000</v>
      </c>
    </row>
    <row r="1000" spans="1:7" x14ac:dyDescent="0.3">
      <c r="A1000" t="s">
        <v>176</v>
      </c>
      <c r="B1000" t="s">
        <v>177</v>
      </c>
      <c r="C1000" t="s">
        <v>178</v>
      </c>
      <c r="D1000" t="s">
        <v>179</v>
      </c>
      <c r="E1000" t="s">
        <v>1247</v>
      </c>
      <c r="F1000">
        <v>0</v>
      </c>
      <c r="G1000" s="89">
        <v>2600000000</v>
      </c>
    </row>
    <row r="1001" spans="1:7" x14ac:dyDescent="0.3">
      <c r="A1001" t="s">
        <v>176</v>
      </c>
      <c r="B1001" t="s">
        <v>177</v>
      </c>
      <c r="C1001" t="s">
        <v>178</v>
      </c>
      <c r="D1001" t="s">
        <v>179</v>
      </c>
      <c r="E1001" t="s">
        <v>1248</v>
      </c>
      <c r="F1001">
        <v>1</v>
      </c>
      <c r="G1001" s="89">
        <v>3000000000</v>
      </c>
    </row>
    <row r="1002" spans="1:7" x14ac:dyDescent="0.3">
      <c r="A1002" t="s">
        <v>971</v>
      </c>
      <c r="B1002" t="s">
        <v>960</v>
      </c>
      <c r="C1002" t="s">
        <v>972</v>
      </c>
      <c r="D1002" t="s">
        <v>973</v>
      </c>
      <c r="E1002" t="s">
        <v>1245</v>
      </c>
      <c r="F1002">
        <v>0</v>
      </c>
      <c r="G1002" s="89">
        <v>0</v>
      </c>
    </row>
    <row r="1003" spans="1:7" x14ac:dyDescent="0.3">
      <c r="A1003" t="s">
        <v>971</v>
      </c>
      <c r="B1003" t="s">
        <v>960</v>
      </c>
      <c r="C1003" t="s">
        <v>972</v>
      </c>
      <c r="D1003" t="s">
        <v>973</v>
      </c>
      <c r="E1003" t="s">
        <v>1246</v>
      </c>
      <c r="F1003">
        <v>0</v>
      </c>
      <c r="G1003" s="89">
        <v>0</v>
      </c>
    </row>
    <row r="1004" spans="1:7" x14ac:dyDescent="0.3">
      <c r="A1004" t="s">
        <v>971</v>
      </c>
      <c r="B1004" t="s">
        <v>960</v>
      </c>
      <c r="C1004" t="s">
        <v>972</v>
      </c>
      <c r="D1004" t="s">
        <v>973</v>
      </c>
      <c r="E1004" t="s">
        <v>1247</v>
      </c>
      <c r="F1004">
        <v>1</v>
      </c>
      <c r="G1004" s="89">
        <v>80000000</v>
      </c>
    </row>
    <row r="1005" spans="1:7" x14ac:dyDescent="0.3">
      <c r="A1005" t="s">
        <v>971</v>
      </c>
      <c r="B1005" t="s">
        <v>960</v>
      </c>
      <c r="C1005" t="s">
        <v>972</v>
      </c>
      <c r="D1005" t="s">
        <v>973</v>
      </c>
      <c r="E1005" t="s">
        <v>1248</v>
      </c>
      <c r="F1005">
        <v>0</v>
      </c>
      <c r="G1005" s="89">
        <v>0</v>
      </c>
    </row>
    <row r="1006" spans="1:7" x14ac:dyDescent="0.3">
      <c r="A1006" t="s">
        <v>974</v>
      </c>
      <c r="B1006" t="s">
        <v>975</v>
      </c>
      <c r="C1006" t="s">
        <v>976</v>
      </c>
      <c r="D1006" t="s">
        <v>977</v>
      </c>
      <c r="E1006" t="s">
        <v>1245</v>
      </c>
      <c r="F1006">
        <v>0</v>
      </c>
      <c r="G1006" s="89">
        <v>1300000000</v>
      </c>
    </row>
    <row r="1007" spans="1:7" x14ac:dyDescent="0.3">
      <c r="A1007" t="s">
        <v>974</v>
      </c>
      <c r="B1007" t="s">
        <v>975</v>
      </c>
      <c r="C1007" t="s">
        <v>976</v>
      </c>
      <c r="D1007" t="s">
        <v>977</v>
      </c>
      <c r="E1007" t="s">
        <v>1246</v>
      </c>
      <c r="F1007">
        <v>2</v>
      </c>
      <c r="G1007" s="89">
        <v>500000000</v>
      </c>
    </row>
    <row r="1008" spans="1:7" x14ac:dyDescent="0.3">
      <c r="A1008" t="s">
        <v>974</v>
      </c>
      <c r="B1008" t="s">
        <v>975</v>
      </c>
      <c r="C1008" t="s">
        <v>976</v>
      </c>
      <c r="D1008" t="s">
        <v>977</v>
      </c>
      <c r="E1008" t="s">
        <v>1247</v>
      </c>
      <c r="F1008">
        <v>1</v>
      </c>
      <c r="G1008" s="89">
        <v>700000000</v>
      </c>
    </row>
    <row r="1009" spans="1:7" x14ac:dyDescent="0.3">
      <c r="A1009" t="s">
        <v>974</v>
      </c>
      <c r="B1009" t="s">
        <v>975</v>
      </c>
      <c r="C1009" t="s">
        <v>976</v>
      </c>
      <c r="D1009" t="s">
        <v>977</v>
      </c>
      <c r="E1009" t="s">
        <v>1248</v>
      </c>
      <c r="F1009">
        <v>1</v>
      </c>
      <c r="G1009" s="89">
        <v>1100000000</v>
      </c>
    </row>
    <row r="1010" spans="1:7" x14ac:dyDescent="0.3">
      <c r="A1010" t="s">
        <v>978</v>
      </c>
      <c r="B1010" t="s">
        <v>979</v>
      </c>
      <c r="C1010" t="s">
        <v>980</v>
      </c>
      <c r="D1010" t="s">
        <v>981</v>
      </c>
      <c r="E1010" t="s">
        <v>1245</v>
      </c>
      <c r="F1010">
        <v>2</v>
      </c>
      <c r="G1010" s="89">
        <v>300000000</v>
      </c>
    </row>
    <row r="1011" spans="1:7" x14ac:dyDescent="0.3">
      <c r="A1011" t="s">
        <v>978</v>
      </c>
      <c r="B1011" t="s">
        <v>979</v>
      </c>
      <c r="C1011" t="s">
        <v>980</v>
      </c>
      <c r="D1011" t="s">
        <v>981</v>
      </c>
      <c r="E1011" t="s">
        <v>1246</v>
      </c>
      <c r="F1011">
        <v>3</v>
      </c>
      <c r="G1011" s="89">
        <v>300000000</v>
      </c>
    </row>
    <row r="1012" spans="1:7" x14ac:dyDescent="0.3">
      <c r="A1012" t="s">
        <v>978</v>
      </c>
      <c r="B1012" t="s">
        <v>979</v>
      </c>
      <c r="C1012" t="s">
        <v>980</v>
      </c>
      <c r="D1012" t="s">
        <v>981</v>
      </c>
      <c r="E1012" t="s">
        <v>1247</v>
      </c>
      <c r="F1012">
        <v>4</v>
      </c>
      <c r="G1012" s="89">
        <v>300000000</v>
      </c>
    </row>
    <row r="1013" spans="1:7" x14ac:dyDescent="0.3">
      <c r="A1013" t="s">
        <v>978</v>
      </c>
      <c r="B1013" t="s">
        <v>979</v>
      </c>
      <c r="C1013" t="s">
        <v>980</v>
      </c>
      <c r="D1013" t="s">
        <v>981</v>
      </c>
      <c r="E1013" t="s">
        <v>1248</v>
      </c>
      <c r="F1013">
        <v>3</v>
      </c>
      <c r="G1013" s="89">
        <v>300000000</v>
      </c>
    </row>
    <row r="1014" spans="1:7" x14ac:dyDescent="0.3">
      <c r="A1014" t="s">
        <v>982</v>
      </c>
      <c r="B1014" t="s">
        <v>983</v>
      </c>
      <c r="C1014" t="s">
        <v>984</v>
      </c>
      <c r="D1014" t="s">
        <v>983</v>
      </c>
      <c r="E1014" t="s">
        <v>1245</v>
      </c>
      <c r="F1014">
        <v>0</v>
      </c>
      <c r="G1014" s="89">
        <v>4500000000</v>
      </c>
    </row>
    <row r="1015" spans="1:7" x14ac:dyDescent="0.3">
      <c r="A1015" t="s">
        <v>982</v>
      </c>
      <c r="B1015" t="s">
        <v>983</v>
      </c>
      <c r="C1015" t="s">
        <v>984</v>
      </c>
      <c r="D1015" t="s">
        <v>983</v>
      </c>
      <c r="E1015" t="s">
        <v>1246</v>
      </c>
      <c r="F1015">
        <v>2</v>
      </c>
      <c r="G1015" s="89">
        <v>1450000000</v>
      </c>
    </row>
    <row r="1016" spans="1:7" x14ac:dyDescent="0.3">
      <c r="A1016" t="s">
        <v>982</v>
      </c>
      <c r="B1016" t="s">
        <v>983</v>
      </c>
      <c r="C1016" t="s">
        <v>984</v>
      </c>
      <c r="D1016" t="s">
        <v>983</v>
      </c>
      <c r="E1016" t="s">
        <v>1247</v>
      </c>
      <c r="F1016">
        <v>0</v>
      </c>
      <c r="G1016" s="89">
        <v>0</v>
      </c>
    </row>
    <row r="1017" spans="1:7" x14ac:dyDescent="0.3">
      <c r="A1017" t="s">
        <v>982</v>
      </c>
      <c r="B1017" t="s">
        <v>983</v>
      </c>
      <c r="C1017" t="s">
        <v>984</v>
      </c>
      <c r="D1017" t="s">
        <v>983</v>
      </c>
      <c r="E1017" t="s">
        <v>1248</v>
      </c>
      <c r="F1017">
        <v>0</v>
      </c>
      <c r="G1017" s="89">
        <v>0</v>
      </c>
    </row>
    <row r="1018" spans="1:7" x14ac:dyDescent="0.3">
      <c r="A1018" t="s">
        <v>70</v>
      </c>
      <c r="B1018" t="s">
        <v>71</v>
      </c>
      <c r="C1018" t="s">
        <v>72</v>
      </c>
      <c r="D1018" t="s">
        <v>73</v>
      </c>
      <c r="E1018" t="s">
        <v>1245</v>
      </c>
      <c r="F1018">
        <v>7</v>
      </c>
      <c r="G1018" s="89">
        <v>4000000000</v>
      </c>
    </row>
    <row r="1019" spans="1:7" x14ac:dyDescent="0.3">
      <c r="A1019" t="s">
        <v>70</v>
      </c>
      <c r="B1019" t="s">
        <v>71</v>
      </c>
      <c r="C1019" t="s">
        <v>72</v>
      </c>
      <c r="D1019" t="s">
        <v>73</v>
      </c>
      <c r="E1019" t="s">
        <v>1246</v>
      </c>
      <c r="F1019">
        <v>5</v>
      </c>
      <c r="G1019" s="89">
        <v>1450000000</v>
      </c>
    </row>
    <row r="1020" spans="1:7" x14ac:dyDescent="0.3">
      <c r="A1020" t="s">
        <v>70</v>
      </c>
      <c r="B1020" t="s">
        <v>71</v>
      </c>
      <c r="C1020" t="s">
        <v>72</v>
      </c>
      <c r="D1020" t="s">
        <v>73</v>
      </c>
      <c r="E1020" t="s">
        <v>1247</v>
      </c>
      <c r="F1020">
        <v>9</v>
      </c>
      <c r="G1020" s="89">
        <v>1300000000</v>
      </c>
    </row>
    <row r="1021" spans="1:7" x14ac:dyDescent="0.3">
      <c r="A1021" t="s">
        <v>70</v>
      </c>
      <c r="B1021" t="s">
        <v>71</v>
      </c>
      <c r="C1021" t="s">
        <v>72</v>
      </c>
      <c r="D1021" t="s">
        <v>73</v>
      </c>
      <c r="E1021" t="s">
        <v>1248</v>
      </c>
      <c r="F1021">
        <v>4</v>
      </c>
      <c r="G1021" s="89">
        <v>1400000000</v>
      </c>
    </row>
    <row r="1022" spans="1:7" x14ac:dyDescent="0.3">
      <c r="A1022" t="s">
        <v>985</v>
      </c>
      <c r="B1022" t="s">
        <v>986</v>
      </c>
      <c r="C1022" t="s">
        <v>987</v>
      </c>
      <c r="D1022" t="s">
        <v>988</v>
      </c>
      <c r="E1022" t="s">
        <v>1245</v>
      </c>
      <c r="F1022">
        <v>35</v>
      </c>
      <c r="G1022" s="89">
        <v>20000000</v>
      </c>
    </row>
    <row r="1023" spans="1:7" x14ac:dyDescent="0.3">
      <c r="A1023" t="s">
        <v>985</v>
      </c>
      <c r="B1023" t="s">
        <v>986</v>
      </c>
      <c r="C1023" t="s">
        <v>987</v>
      </c>
      <c r="D1023" t="s">
        <v>988</v>
      </c>
      <c r="E1023" t="s">
        <v>1246</v>
      </c>
      <c r="F1023">
        <v>25</v>
      </c>
      <c r="G1023" s="89">
        <v>20000000</v>
      </c>
    </row>
    <row r="1024" spans="1:7" x14ac:dyDescent="0.3">
      <c r="A1024" t="s">
        <v>985</v>
      </c>
      <c r="B1024" t="s">
        <v>986</v>
      </c>
      <c r="C1024" t="s">
        <v>987</v>
      </c>
      <c r="D1024" t="s">
        <v>988</v>
      </c>
      <c r="E1024" t="s">
        <v>1247</v>
      </c>
      <c r="F1024">
        <v>30</v>
      </c>
      <c r="G1024" s="89">
        <v>20000000</v>
      </c>
    </row>
    <row r="1025" spans="1:7" x14ac:dyDescent="0.3">
      <c r="A1025" t="s">
        <v>985</v>
      </c>
      <c r="B1025" t="s">
        <v>986</v>
      </c>
      <c r="C1025" t="s">
        <v>987</v>
      </c>
      <c r="D1025" t="s">
        <v>988</v>
      </c>
      <c r="E1025" t="s">
        <v>1248</v>
      </c>
      <c r="F1025">
        <v>30</v>
      </c>
      <c r="G1025" s="89">
        <v>20000000</v>
      </c>
    </row>
    <row r="1026" spans="1:7" x14ac:dyDescent="0.3">
      <c r="A1026" t="s">
        <v>989</v>
      </c>
      <c r="B1026" t="s">
        <v>990</v>
      </c>
      <c r="C1026" t="s">
        <v>991</v>
      </c>
      <c r="D1026" t="s">
        <v>992</v>
      </c>
      <c r="E1026" t="s">
        <v>1245</v>
      </c>
      <c r="F1026">
        <v>32</v>
      </c>
      <c r="G1026" s="89">
        <v>130000000</v>
      </c>
    </row>
    <row r="1027" spans="1:7" x14ac:dyDescent="0.3">
      <c r="A1027" t="s">
        <v>989</v>
      </c>
      <c r="B1027" t="s">
        <v>990</v>
      </c>
      <c r="C1027" t="s">
        <v>991</v>
      </c>
      <c r="D1027" t="s">
        <v>992</v>
      </c>
      <c r="E1027" t="s">
        <v>1246</v>
      </c>
      <c r="F1027">
        <v>28</v>
      </c>
      <c r="G1027" s="89">
        <v>130000000</v>
      </c>
    </row>
    <row r="1028" spans="1:7" x14ac:dyDescent="0.3">
      <c r="A1028" t="s">
        <v>989</v>
      </c>
      <c r="B1028" t="s">
        <v>990</v>
      </c>
      <c r="C1028" t="s">
        <v>991</v>
      </c>
      <c r="D1028" t="s">
        <v>992</v>
      </c>
      <c r="E1028" t="s">
        <v>1247</v>
      </c>
      <c r="F1028">
        <v>30</v>
      </c>
      <c r="G1028" s="89">
        <v>130000000</v>
      </c>
    </row>
    <row r="1029" spans="1:7" x14ac:dyDescent="0.3">
      <c r="A1029" t="s">
        <v>989</v>
      </c>
      <c r="B1029" t="s">
        <v>990</v>
      </c>
      <c r="C1029" t="s">
        <v>991</v>
      </c>
      <c r="D1029" t="s">
        <v>992</v>
      </c>
      <c r="E1029" t="s">
        <v>1248</v>
      </c>
      <c r="F1029">
        <v>30</v>
      </c>
      <c r="G1029" s="89">
        <v>130000000</v>
      </c>
    </row>
    <row r="1030" spans="1:7" x14ac:dyDescent="0.3">
      <c r="A1030" t="s">
        <v>993</v>
      </c>
      <c r="B1030" t="s">
        <v>994</v>
      </c>
      <c r="C1030" t="s">
        <v>995</v>
      </c>
      <c r="D1030" t="s">
        <v>996</v>
      </c>
      <c r="E1030" t="s">
        <v>1245</v>
      </c>
      <c r="F1030">
        <v>0</v>
      </c>
      <c r="G1030" s="89">
        <v>130000000</v>
      </c>
    </row>
    <row r="1031" spans="1:7" x14ac:dyDescent="0.3">
      <c r="A1031" t="s">
        <v>993</v>
      </c>
      <c r="B1031" t="s">
        <v>994</v>
      </c>
      <c r="C1031" t="s">
        <v>995</v>
      </c>
      <c r="D1031" t="s">
        <v>996</v>
      </c>
      <c r="E1031" t="s">
        <v>1246</v>
      </c>
      <c r="F1031">
        <v>1</v>
      </c>
      <c r="G1031" s="89">
        <v>130000000</v>
      </c>
    </row>
    <row r="1032" spans="1:7" x14ac:dyDescent="0.3">
      <c r="A1032" t="s">
        <v>993</v>
      </c>
      <c r="B1032" t="s">
        <v>994</v>
      </c>
      <c r="C1032" t="s">
        <v>995</v>
      </c>
      <c r="D1032" t="s">
        <v>996</v>
      </c>
      <c r="E1032" t="s">
        <v>1247</v>
      </c>
      <c r="F1032">
        <v>0</v>
      </c>
      <c r="G1032" s="89">
        <v>130000000</v>
      </c>
    </row>
    <row r="1033" spans="1:7" x14ac:dyDescent="0.3">
      <c r="A1033" t="s">
        <v>993</v>
      </c>
      <c r="B1033" t="s">
        <v>994</v>
      </c>
      <c r="C1033" t="s">
        <v>995</v>
      </c>
      <c r="D1033" t="s">
        <v>996</v>
      </c>
      <c r="E1033" t="s">
        <v>1248</v>
      </c>
      <c r="F1033">
        <v>1</v>
      </c>
      <c r="G1033" s="89">
        <v>130000000</v>
      </c>
    </row>
    <row r="1034" spans="1:7" x14ac:dyDescent="0.3">
      <c r="A1034" t="s">
        <v>997</v>
      </c>
      <c r="B1034" t="s">
        <v>998</v>
      </c>
      <c r="C1034" t="s">
        <v>999</v>
      </c>
      <c r="D1034" t="s">
        <v>104</v>
      </c>
      <c r="E1034" t="s">
        <v>1245</v>
      </c>
      <c r="F1034">
        <v>2</v>
      </c>
      <c r="G1034" s="89">
        <v>50000000</v>
      </c>
    </row>
    <row r="1035" spans="1:7" x14ac:dyDescent="0.3">
      <c r="A1035" t="s">
        <v>997</v>
      </c>
      <c r="B1035" t="s">
        <v>998</v>
      </c>
      <c r="C1035" t="s">
        <v>999</v>
      </c>
      <c r="D1035" t="s">
        <v>104</v>
      </c>
      <c r="E1035" t="s">
        <v>1246</v>
      </c>
      <c r="F1035">
        <v>2</v>
      </c>
      <c r="G1035" s="89">
        <v>50000000</v>
      </c>
    </row>
    <row r="1036" spans="1:7" x14ac:dyDescent="0.3">
      <c r="A1036" t="s">
        <v>997</v>
      </c>
      <c r="B1036" t="s">
        <v>998</v>
      </c>
      <c r="C1036" t="s">
        <v>999</v>
      </c>
      <c r="D1036" t="s">
        <v>104</v>
      </c>
      <c r="E1036" t="s">
        <v>1247</v>
      </c>
      <c r="F1036">
        <v>2</v>
      </c>
      <c r="G1036" s="89">
        <v>100000000</v>
      </c>
    </row>
    <row r="1037" spans="1:7" x14ac:dyDescent="0.3">
      <c r="A1037" t="s">
        <v>997</v>
      </c>
      <c r="B1037" t="s">
        <v>998</v>
      </c>
      <c r="C1037" t="s">
        <v>999</v>
      </c>
      <c r="D1037" t="s">
        <v>104</v>
      </c>
      <c r="E1037" t="s">
        <v>1248</v>
      </c>
      <c r="F1037">
        <v>2</v>
      </c>
      <c r="G1037" s="89">
        <v>100000000</v>
      </c>
    </row>
    <row r="1038" spans="1:7" x14ac:dyDescent="0.3">
      <c r="A1038" t="s">
        <v>1000</v>
      </c>
      <c r="B1038" t="s">
        <v>1001</v>
      </c>
      <c r="C1038" t="s">
        <v>1002</v>
      </c>
      <c r="D1038" t="s">
        <v>1001</v>
      </c>
      <c r="E1038" t="s">
        <v>1245</v>
      </c>
      <c r="F1038">
        <v>0</v>
      </c>
      <c r="G1038" s="89">
        <v>100000000</v>
      </c>
    </row>
    <row r="1039" spans="1:7" x14ac:dyDescent="0.3">
      <c r="A1039" t="s">
        <v>1000</v>
      </c>
      <c r="B1039" t="s">
        <v>1001</v>
      </c>
      <c r="C1039" t="s">
        <v>1002</v>
      </c>
      <c r="D1039" t="s">
        <v>1001</v>
      </c>
      <c r="E1039" t="s">
        <v>1246</v>
      </c>
      <c r="F1039">
        <v>0</v>
      </c>
      <c r="G1039" s="89">
        <v>1000000000</v>
      </c>
    </row>
    <row r="1040" spans="1:7" x14ac:dyDescent="0.3">
      <c r="A1040" t="s">
        <v>1000</v>
      </c>
      <c r="B1040" t="s">
        <v>1001</v>
      </c>
      <c r="C1040" t="s">
        <v>1002</v>
      </c>
      <c r="D1040" t="s">
        <v>1001</v>
      </c>
      <c r="E1040" t="s">
        <v>1247</v>
      </c>
      <c r="F1040">
        <v>0</v>
      </c>
      <c r="G1040" s="89">
        <v>1000000000</v>
      </c>
    </row>
    <row r="1041" spans="1:7" x14ac:dyDescent="0.3">
      <c r="A1041" t="s">
        <v>1000</v>
      </c>
      <c r="B1041" t="s">
        <v>1001</v>
      </c>
      <c r="C1041" t="s">
        <v>1002</v>
      </c>
      <c r="D1041" t="s">
        <v>1001</v>
      </c>
      <c r="E1041" t="s">
        <v>1248</v>
      </c>
      <c r="F1041">
        <v>1</v>
      </c>
      <c r="G1041" s="89">
        <v>0</v>
      </c>
    </row>
    <row r="1042" spans="1:7" x14ac:dyDescent="0.3">
      <c r="A1042" t="s">
        <v>1003</v>
      </c>
      <c r="B1042" t="s">
        <v>1004</v>
      </c>
      <c r="C1042" t="s">
        <v>1005</v>
      </c>
      <c r="D1042" t="s">
        <v>1006</v>
      </c>
      <c r="E1042" t="s">
        <v>1245</v>
      </c>
      <c r="F1042">
        <v>0</v>
      </c>
      <c r="G1042" s="89">
        <v>0</v>
      </c>
    </row>
    <row r="1043" spans="1:7" x14ac:dyDescent="0.3">
      <c r="A1043" t="s">
        <v>1003</v>
      </c>
      <c r="B1043" t="s">
        <v>1004</v>
      </c>
      <c r="C1043" t="s">
        <v>1005</v>
      </c>
      <c r="D1043" t="s">
        <v>1006</v>
      </c>
      <c r="E1043" t="s">
        <v>1246</v>
      </c>
      <c r="F1043">
        <v>0</v>
      </c>
      <c r="G1043" s="89">
        <v>0</v>
      </c>
    </row>
    <row r="1044" spans="1:7" x14ac:dyDescent="0.3">
      <c r="A1044" t="s">
        <v>1003</v>
      </c>
      <c r="B1044" t="s">
        <v>1004</v>
      </c>
      <c r="C1044" t="s">
        <v>1005</v>
      </c>
      <c r="D1044" t="s">
        <v>1006</v>
      </c>
      <c r="E1044" t="s">
        <v>1247</v>
      </c>
      <c r="F1044">
        <v>5</v>
      </c>
      <c r="G1044" s="89">
        <v>0</v>
      </c>
    </row>
    <row r="1045" spans="1:7" x14ac:dyDescent="0.3">
      <c r="A1045" t="s">
        <v>1003</v>
      </c>
      <c r="B1045" t="s">
        <v>1004</v>
      </c>
      <c r="C1045" t="s">
        <v>1005</v>
      </c>
      <c r="D1045" t="s">
        <v>1006</v>
      </c>
      <c r="E1045" t="s">
        <v>1248</v>
      </c>
      <c r="F1045">
        <v>0</v>
      </c>
      <c r="G1045" s="89">
        <v>80000000</v>
      </c>
    </row>
    <row r="1046" spans="1:7" x14ac:dyDescent="0.3">
      <c r="A1046" t="s">
        <v>1007</v>
      </c>
      <c r="B1046" t="s">
        <v>489</v>
      </c>
      <c r="C1046" t="s">
        <v>1008</v>
      </c>
      <c r="D1046" t="s">
        <v>491</v>
      </c>
      <c r="E1046" t="s">
        <v>1245</v>
      </c>
      <c r="F1046">
        <v>0</v>
      </c>
      <c r="G1046" s="89">
        <v>0</v>
      </c>
    </row>
    <row r="1047" spans="1:7" x14ac:dyDescent="0.3">
      <c r="A1047" t="s">
        <v>1007</v>
      </c>
      <c r="B1047" t="s">
        <v>489</v>
      </c>
      <c r="C1047" t="s">
        <v>1008</v>
      </c>
      <c r="D1047" t="s">
        <v>491</v>
      </c>
      <c r="E1047" t="s">
        <v>1246</v>
      </c>
      <c r="F1047">
        <v>2</v>
      </c>
      <c r="G1047" s="89">
        <v>0</v>
      </c>
    </row>
    <row r="1048" spans="1:7" x14ac:dyDescent="0.3">
      <c r="A1048" t="s">
        <v>1007</v>
      </c>
      <c r="B1048" t="s">
        <v>489</v>
      </c>
      <c r="C1048" t="s">
        <v>1008</v>
      </c>
      <c r="D1048" t="s">
        <v>491</v>
      </c>
      <c r="E1048" t="s">
        <v>1247</v>
      </c>
      <c r="F1048">
        <v>0</v>
      </c>
      <c r="G1048" s="89">
        <v>160000000</v>
      </c>
    </row>
    <row r="1049" spans="1:7" x14ac:dyDescent="0.3">
      <c r="A1049" t="s">
        <v>1007</v>
      </c>
      <c r="B1049" t="s">
        <v>489</v>
      </c>
      <c r="C1049" t="s">
        <v>1008</v>
      </c>
      <c r="D1049" t="s">
        <v>491</v>
      </c>
      <c r="E1049" t="s">
        <v>1248</v>
      </c>
      <c r="F1049">
        <v>0</v>
      </c>
      <c r="G1049" s="89">
        <v>0</v>
      </c>
    </row>
    <row r="1050" spans="1:7" x14ac:dyDescent="0.3">
      <c r="A1050" t="s">
        <v>1009</v>
      </c>
      <c r="B1050" t="s">
        <v>1010</v>
      </c>
      <c r="C1050" t="s">
        <v>1011</v>
      </c>
      <c r="D1050" t="s">
        <v>1012</v>
      </c>
      <c r="E1050" t="s">
        <v>1245</v>
      </c>
      <c r="F1050">
        <v>0</v>
      </c>
      <c r="G1050" s="89">
        <v>0</v>
      </c>
    </row>
    <row r="1051" spans="1:7" x14ac:dyDescent="0.3">
      <c r="A1051" t="s">
        <v>1009</v>
      </c>
      <c r="B1051" t="s">
        <v>1010</v>
      </c>
      <c r="C1051" t="s">
        <v>1011</v>
      </c>
      <c r="D1051" t="s">
        <v>1012</v>
      </c>
      <c r="E1051" t="s">
        <v>1246</v>
      </c>
      <c r="F1051">
        <v>0</v>
      </c>
      <c r="G1051" s="89">
        <v>250000000</v>
      </c>
    </row>
    <row r="1052" spans="1:7" x14ac:dyDescent="0.3">
      <c r="A1052" t="s">
        <v>1009</v>
      </c>
      <c r="B1052" t="s">
        <v>1010</v>
      </c>
      <c r="C1052" t="s">
        <v>1011</v>
      </c>
      <c r="D1052" t="s">
        <v>1012</v>
      </c>
      <c r="E1052" t="s">
        <v>1247</v>
      </c>
      <c r="F1052">
        <v>2</v>
      </c>
      <c r="G1052" s="89">
        <v>0</v>
      </c>
    </row>
    <row r="1053" spans="1:7" x14ac:dyDescent="0.3">
      <c r="A1053" t="s">
        <v>1009</v>
      </c>
      <c r="B1053" t="s">
        <v>1010</v>
      </c>
      <c r="C1053" t="s">
        <v>1011</v>
      </c>
      <c r="D1053" t="s">
        <v>1012</v>
      </c>
      <c r="E1053" t="s">
        <v>1248</v>
      </c>
      <c r="F1053">
        <v>1</v>
      </c>
      <c r="G1053" s="89">
        <v>0</v>
      </c>
    </row>
    <row r="1054" spans="1:7" x14ac:dyDescent="0.3">
      <c r="A1054" t="s">
        <v>1013</v>
      </c>
      <c r="B1054" t="s">
        <v>1014</v>
      </c>
      <c r="C1054" t="s">
        <v>1015</v>
      </c>
      <c r="D1054" t="s">
        <v>1016</v>
      </c>
      <c r="E1054" t="s">
        <v>1245</v>
      </c>
      <c r="F1054">
        <v>0</v>
      </c>
      <c r="G1054" s="89">
        <v>0</v>
      </c>
    </row>
    <row r="1055" spans="1:7" x14ac:dyDescent="0.3">
      <c r="A1055" t="s">
        <v>1013</v>
      </c>
      <c r="B1055" t="s">
        <v>1014</v>
      </c>
      <c r="C1055" t="s">
        <v>1015</v>
      </c>
      <c r="D1055" t="s">
        <v>1016</v>
      </c>
      <c r="E1055" t="s">
        <v>1246</v>
      </c>
      <c r="F1055">
        <v>0</v>
      </c>
      <c r="G1055" s="89">
        <v>0</v>
      </c>
    </row>
    <row r="1056" spans="1:7" x14ac:dyDescent="0.3">
      <c r="A1056" t="s">
        <v>1013</v>
      </c>
      <c r="B1056" t="s">
        <v>1014</v>
      </c>
      <c r="C1056" t="s">
        <v>1015</v>
      </c>
      <c r="D1056" t="s">
        <v>1016</v>
      </c>
      <c r="E1056" t="s">
        <v>1247</v>
      </c>
      <c r="F1056">
        <v>0</v>
      </c>
      <c r="G1056" s="89">
        <v>500000000</v>
      </c>
    </row>
    <row r="1057" spans="1:7" x14ac:dyDescent="0.3">
      <c r="A1057" t="s">
        <v>1013</v>
      </c>
      <c r="B1057" t="s">
        <v>1014</v>
      </c>
      <c r="C1057" t="s">
        <v>1015</v>
      </c>
      <c r="D1057" t="s">
        <v>1016</v>
      </c>
      <c r="E1057" t="s">
        <v>1248</v>
      </c>
      <c r="F1057">
        <v>1</v>
      </c>
      <c r="G1057" s="89">
        <v>600000000</v>
      </c>
    </row>
    <row r="1058" spans="1:7" x14ac:dyDescent="0.3">
      <c r="A1058" t="s">
        <v>1017</v>
      </c>
      <c r="B1058" t="s">
        <v>1018</v>
      </c>
      <c r="C1058" t="s">
        <v>1019</v>
      </c>
      <c r="D1058" t="s">
        <v>1020</v>
      </c>
      <c r="E1058" t="s">
        <v>1245</v>
      </c>
      <c r="F1058">
        <v>0</v>
      </c>
      <c r="G1058" s="89">
        <v>50000000</v>
      </c>
    </row>
    <row r="1059" spans="1:7" x14ac:dyDescent="0.3">
      <c r="A1059" t="s">
        <v>1017</v>
      </c>
      <c r="B1059" t="s">
        <v>1018</v>
      </c>
      <c r="C1059" t="s">
        <v>1019</v>
      </c>
      <c r="D1059" t="s">
        <v>1020</v>
      </c>
      <c r="E1059" t="s">
        <v>1246</v>
      </c>
      <c r="F1059">
        <v>0</v>
      </c>
      <c r="G1059" s="89">
        <v>50000000</v>
      </c>
    </row>
    <row r="1060" spans="1:7" x14ac:dyDescent="0.3">
      <c r="A1060" t="s">
        <v>1017</v>
      </c>
      <c r="B1060" t="s">
        <v>1018</v>
      </c>
      <c r="C1060" t="s">
        <v>1019</v>
      </c>
      <c r="D1060" t="s">
        <v>1020</v>
      </c>
      <c r="E1060" t="s">
        <v>1247</v>
      </c>
      <c r="F1060">
        <v>0</v>
      </c>
      <c r="G1060" s="89">
        <v>0</v>
      </c>
    </row>
    <row r="1061" spans="1:7" x14ac:dyDescent="0.3">
      <c r="A1061" t="s">
        <v>1017</v>
      </c>
      <c r="B1061" t="s">
        <v>1018</v>
      </c>
      <c r="C1061" t="s">
        <v>1019</v>
      </c>
      <c r="D1061" t="s">
        <v>1020</v>
      </c>
      <c r="E1061" t="s">
        <v>1248</v>
      </c>
      <c r="F1061">
        <v>1</v>
      </c>
      <c r="G1061" s="89">
        <v>0</v>
      </c>
    </row>
    <row r="1062" spans="1:7" x14ac:dyDescent="0.3">
      <c r="A1062" t="s">
        <v>1021</v>
      </c>
      <c r="B1062" t="s">
        <v>1022</v>
      </c>
      <c r="C1062" t="s">
        <v>1023</v>
      </c>
      <c r="D1062" t="s">
        <v>1024</v>
      </c>
      <c r="E1062" t="s">
        <v>1245</v>
      </c>
      <c r="F1062">
        <v>2</v>
      </c>
      <c r="G1062" s="89">
        <v>5600000000</v>
      </c>
    </row>
    <row r="1063" spans="1:7" x14ac:dyDescent="0.3">
      <c r="A1063" t="s">
        <v>1021</v>
      </c>
      <c r="B1063" t="s">
        <v>1022</v>
      </c>
      <c r="C1063" t="s">
        <v>1023</v>
      </c>
      <c r="D1063" t="s">
        <v>1024</v>
      </c>
      <c r="E1063" t="s">
        <v>1246</v>
      </c>
      <c r="F1063">
        <v>2</v>
      </c>
      <c r="G1063" s="89">
        <v>3000000000</v>
      </c>
    </row>
    <row r="1064" spans="1:7" x14ac:dyDescent="0.3">
      <c r="A1064" t="s">
        <v>1021</v>
      </c>
      <c r="B1064" t="s">
        <v>1022</v>
      </c>
      <c r="C1064" t="s">
        <v>1023</v>
      </c>
      <c r="D1064" t="s">
        <v>1024</v>
      </c>
      <c r="E1064" t="s">
        <v>1247</v>
      </c>
      <c r="F1064">
        <v>2</v>
      </c>
      <c r="G1064" s="89">
        <v>4500000000</v>
      </c>
    </row>
    <row r="1065" spans="1:7" x14ac:dyDescent="0.3">
      <c r="A1065" t="s">
        <v>1021</v>
      </c>
      <c r="B1065" t="s">
        <v>1022</v>
      </c>
      <c r="C1065" t="s">
        <v>1023</v>
      </c>
      <c r="D1065" t="s">
        <v>1024</v>
      </c>
      <c r="E1065" t="s">
        <v>1248</v>
      </c>
      <c r="F1065">
        <v>2</v>
      </c>
      <c r="G1065" s="89">
        <v>5700000000</v>
      </c>
    </row>
    <row r="1066" spans="1:7" x14ac:dyDescent="0.3">
      <c r="A1066" t="s">
        <v>137</v>
      </c>
      <c r="B1066" t="s">
        <v>138</v>
      </c>
      <c r="C1066" t="s">
        <v>139</v>
      </c>
      <c r="D1066" t="s">
        <v>140</v>
      </c>
      <c r="E1066" t="s">
        <v>1245</v>
      </c>
      <c r="F1066">
        <v>2</v>
      </c>
      <c r="G1066" s="89">
        <v>5900000000</v>
      </c>
    </row>
    <row r="1067" spans="1:7" x14ac:dyDescent="0.3">
      <c r="A1067" t="s">
        <v>137</v>
      </c>
      <c r="B1067" t="s">
        <v>138</v>
      </c>
      <c r="C1067" t="s">
        <v>139</v>
      </c>
      <c r="D1067" t="s">
        <v>140</v>
      </c>
      <c r="E1067" t="s">
        <v>1246</v>
      </c>
      <c r="F1067">
        <v>2</v>
      </c>
      <c r="G1067" s="89">
        <v>5300000000</v>
      </c>
    </row>
    <row r="1068" spans="1:7" x14ac:dyDescent="0.3">
      <c r="A1068" t="s">
        <v>137</v>
      </c>
      <c r="B1068" t="s">
        <v>138</v>
      </c>
      <c r="C1068" t="s">
        <v>139</v>
      </c>
      <c r="D1068" t="s">
        <v>140</v>
      </c>
      <c r="E1068" t="s">
        <v>1247</v>
      </c>
      <c r="F1068">
        <v>2</v>
      </c>
      <c r="G1068" s="89">
        <v>5300000000</v>
      </c>
    </row>
    <row r="1069" spans="1:7" x14ac:dyDescent="0.3">
      <c r="A1069" t="s">
        <v>137</v>
      </c>
      <c r="B1069" t="s">
        <v>138</v>
      </c>
      <c r="C1069" t="s">
        <v>139</v>
      </c>
      <c r="D1069" t="s">
        <v>140</v>
      </c>
      <c r="E1069" t="s">
        <v>1248</v>
      </c>
      <c r="F1069">
        <v>2</v>
      </c>
      <c r="G1069" s="89">
        <v>6300000000</v>
      </c>
    </row>
    <row r="1070" spans="1:7" x14ac:dyDescent="0.3">
      <c r="A1070" t="s">
        <v>1025</v>
      </c>
      <c r="B1070" t="s">
        <v>1026</v>
      </c>
      <c r="C1070" t="s">
        <v>1027</v>
      </c>
      <c r="D1070" t="s">
        <v>1028</v>
      </c>
      <c r="E1070" t="s">
        <v>1245</v>
      </c>
      <c r="F1070">
        <v>0</v>
      </c>
      <c r="G1070" s="89">
        <v>400000000</v>
      </c>
    </row>
    <row r="1071" spans="1:7" x14ac:dyDescent="0.3">
      <c r="A1071" t="s">
        <v>1025</v>
      </c>
      <c r="B1071" t="s">
        <v>1026</v>
      </c>
      <c r="C1071" t="s">
        <v>1027</v>
      </c>
      <c r="D1071" t="s">
        <v>1028</v>
      </c>
      <c r="E1071" t="s">
        <v>1246</v>
      </c>
      <c r="F1071">
        <v>1</v>
      </c>
      <c r="G1071" s="89">
        <v>300000000</v>
      </c>
    </row>
    <row r="1072" spans="1:7" x14ac:dyDescent="0.3">
      <c r="A1072" t="s">
        <v>1025</v>
      </c>
      <c r="B1072" t="s">
        <v>1026</v>
      </c>
      <c r="C1072" t="s">
        <v>1027</v>
      </c>
      <c r="D1072" t="s">
        <v>1028</v>
      </c>
      <c r="E1072" t="s">
        <v>1247</v>
      </c>
      <c r="F1072">
        <v>0</v>
      </c>
      <c r="G1072" s="89">
        <v>300000000</v>
      </c>
    </row>
    <row r="1073" spans="1:7" x14ac:dyDescent="0.3">
      <c r="A1073" t="s">
        <v>1025</v>
      </c>
      <c r="B1073" t="s">
        <v>1026</v>
      </c>
      <c r="C1073" t="s">
        <v>1027</v>
      </c>
      <c r="D1073" t="s">
        <v>1028</v>
      </c>
      <c r="E1073" t="s">
        <v>1248</v>
      </c>
      <c r="F1073">
        <v>0</v>
      </c>
      <c r="G1073" s="89">
        <v>0</v>
      </c>
    </row>
    <row r="1074" spans="1:7" x14ac:dyDescent="0.3">
      <c r="A1074" t="s">
        <v>121</v>
      </c>
      <c r="B1074" t="s">
        <v>122</v>
      </c>
      <c r="C1074" t="s">
        <v>123</v>
      </c>
      <c r="D1074" t="s">
        <v>124</v>
      </c>
      <c r="E1074" t="s">
        <v>1245</v>
      </c>
      <c r="F1074">
        <v>0</v>
      </c>
      <c r="G1074" s="89">
        <v>0</v>
      </c>
    </row>
    <row r="1075" spans="1:7" x14ac:dyDescent="0.3">
      <c r="A1075" t="s">
        <v>121</v>
      </c>
      <c r="B1075" t="s">
        <v>122</v>
      </c>
      <c r="C1075" t="s">
        <v>123</v>
      </c>
      <c r="D1075" t="s">
        <v>124</v>
      </c>
      <c r="E1075" t="s">
        <v>1246</v>
      </c>
      <c r="F1075">
        <v>1</v>
      </c>
      <c r="G1075" s="89">
        <v>0</v>
      </c>
    </row>
    <row r="1076" spans="1:7" x14ac:dyDescent="0.3">
      <c r="A1076" t="s">
        <v>121</v>
      </c>
      <c r="B1076" t="s">
        <v>122</v>
      </c>
      <c r="C1076" t="s">
        <v>123</v>
      </c>
      <c r="D1076" t="s">
        <v>124</v>
      </c>
      <c r="E1076" t="s">
        <v>1247</v>
      </c>
      <c r="F1076">
        <v>0</v>
      </c>
      <c r="G1076" s="89">
        <v>0</v>
      </c>
    </row>
    <row r="1077" spans="1:7" x14ac:dyDescent="0.3">
      <c r="A1077" t="s">
        <v>121</v>
      </c>
      <c r="B1077" t="s">
        <v>122</v>
      </c>
      <c r="C1077" t="s">
        <v>123</v>
      </c>
      <c r="D1077" t="s">
        <v>124</v>
      </c>
      <c r="E1077" t="s">
        <v>1248</v>
      </c>
      <c r="F1077">
        <v>0</v>
      </c>
      <c r="G1077" s="89">
        <v>100000000</v>
      </c>
    </row>
    <row r="1078" spans="1:7" x14ac:dyDescent="0.3">
      <c r="A1078" t="s">
        <v>1029</v>
      </c>
      <c r="B1078" t="s">
        <v>1030</v>
      </c>
      <c r="C1078" t="s">
        <v>1031</v>
      </c>
      <c r="D1078" t="s">
        <v>1032</v>
      </c>
      <c r="E1078" t="s">
        <v>1245</v>
      </c>
      <c r="F1078">
        <v>100</v>
      </c>
      <c r="G1078" s="89">
        <v>200000000</v>
      </c>
    </row>
    <row r="1079" spans="1:7" x14ac:dyDescent="0.3">
      <c r="A1079" t="s">
        <v>1029</v>
      </c>
      <c r="B1079" t="s">
        <v>1030</v>
      </c>
      <c r="C1079" t="s">
        <v>1031</v>
      </c>
      <c r="D1079" t="s">
        <v>1032</v>
      </c>
      <c r="E1079" t="s">
        <v>1246</v>
      </c>
      <c r="F1079">
        <v>100</v>
      </c>
      <c r="G1079" s="89">
        <v>300000000</v>
      </c>
    </row>
    <row r="1080" spans="1:7" x14ac:dyDescent="0.3">
      <c r="A1080" t="s">
        <v>1029</v>
      </c>
      <c r="B1080" t="s">
        <v>1030</v>
      </c>
      <c r="C1080" t="s">
        <v>1031</v>
      </c>
      <c r="D1080" t="s">
        <v>1032</v>
      </c>
      <c r="E1080" t="s">
        <v>1247</v>
      </c>
      <c r="F1080">
        <v>100</v>
      </c>
      <c r="G1080" s="89">
        <v>350000000</v>
      </c>
    </row>
    <row r="1081" spans="1:7" x14ac:dyDescent="0.3">
      <c r="A1081" t="s">
        <v>1029</v>
      </c>
      <c r="B1081" t="s">
        <v>1030</v>
      </c>
      <c r="C1081" t="s">
        <v>1031</v>
      </c>
      <c r="D1081" t="s">
        <v>1032</v>
      </c>
      <c r="E1081" t="s">
        <v>1248</v>
      </c>
      <c r="F1081">
        <v>100</v>
      </c>
      <c r="G1081" s="89">
        <v>400000000</v>
      </c>
    </row>
    <row r="1082" spans="1:7" x14ac:dyDescent="0.3">
      <c r="A1082" t="s">
        <v>1033</v>
      </c>
      <c r="B1082" t="s">
        <v>1034</v>
      </c>
      <c r="C1082" t="s">
        <v>1035</v>
      </c>
      <c r="D1082" t="s">
        <v>1036</v>
      </c>
      <c r="E1082" t="s">
        <v>1245</v>
      </c>
      <c r="F1082">
        <v>1</v>
      </c>
      <c r="G1082" s="89">
        <v>100000000</v>
      </c>
    </row>
    <row r="1083" spans="1:7" x14ac:dyDescent="0.3">
      <c r="A1083" t="s">
        <v>1033</v>
      </c>
      <c r="B1083" t="s">
        <v>1034</v>
      </c>
      <c r="C1083" t="s">
        <v>1035</v>
      </c>
      <c r="D1083" t="s">
        <v>1036</v>
      </c>
      <c r="E1083" t="s">
        <v>1246</v>
      </c>
      <c r="F1083">
        <v>0</v>
      </c>
      <c r="G1083" s="89">
        <v>120000000</v>
      </c>
    </row>
    <row r="1084" spans="1:7" x14ac:dyDescent="0.3">
      <c r="A1084" t="s">
        <v>1033</v>
      </c>
      <c r="B1084" t="s">
        <v>1034</v>
      </c>
      <c r="C1084" t="s">
        <v>1035</v>
      </c>
      <c r="D1084" t="s">
        <v>1036</v>
      </c>
      <c r="E1084" t="s">
        <v>1247</v>
      </c>
      <c r="F1084">
        <v>0</v>
      </c>
      <c r="G1084" s="89">
        <v>150000000</v>
      </c>
    </row>
    <row r="1085" spans="1:7" x14ac:dyDescent="0.3">
      <c r="A1085" t="s">
        <v>1033</v>
      </c>
      <c r="B1085" t="s">
        <v>1034</v>
      </c>
      <c r="C1085" t="s">
        <v>1035</v>
      </c>
      <c r="D1085" t="s">
        <v>1036</v>
      </c>
      <c r="E1085" t="s">
        <v>1248</v>
      </c>
      <c r="F1085">
        <v>0</v>
      </c>
      <c r="G1085" s="89">
        <v>200000000</v>
      </c>
    </row>
    <row r="1086" spans="1:7" x14ac:dyDescent="0.3">
      <c r="A1086" t="s">
        <v>1037</v>
      </c>
      <c r="B1086" t="s">
        <v>122</v>
      </c>
      <c r="C1086" t="s">
        <v>1038</v>
      </c>
      <c r="D1086" t="s">
        <v>124</v>
      </c>
      <c r="E1086" t="s">
        <v>1245</v>
      </c>
      <c r="F1086">
        <v>1</v>
      </c>
      <c r="G1086" s="89">
        <v>0</v>
      </c>
    </row>
    <row r="1087" spans="1:7" x14ac:dyDescent="0.3">
      <c r="A1087" t="s">
        <v>1037</v>
      </c>
      <c r="B1087" t="s">
        <v>122</v>
      </c>
      <c r="C1087" t="s">
        <v>1038</v>
      </c>
      <c r="D1087" t="s">
        <v>124</v>
      </c>
      <c r="E1087" t="s">
        <v>1246</v>
      </c>
      <c r="F1087">
        <v>0</v>
      </c>
      <c r="G1087" s="89">
        <v>0</v>
      </c>
    </row>
    <row r="1088" spans="1:7" x14ac:dyDescent="0.3">
      <c r="A1088" t="s">
        <v>1037</v>
      </c>
      <c r="B1088" t="s">
        <v>122</v>
      </c>
      <c r="C1088" t="s">
        <v>1038</v>
      </c>
      <c r="D1088" t="s">
        <v>124</v>
      </c>
      <c r="E1088" t="s">
        <v>1247</v>
      </c>
      <c r="F1088">
        <v>0</v>
      </c>
      <c r="G1088" s="89">
        <v>20000000</v>
      </c>
    </row>
    <row r="1089" spans="1:7" x14ac:dyDescent="0.3">
      <c r="A1089" t="s">
        <v>1037</v>
      </c>
      <c r="B1089" t="s">
        <v>122</v>
      </c>
      <c r="C1089" t="s">
        <v>1038</v>
      </c>
      <c r="D1089" t="s">
        <v>124</v>
      </c>
      <c r="E1089" t="s">
        <v>1248</v>
      </c>
      <c r="F1089">
        <v>0</v>
      </c>
      <c r="G1089" s="89">
        <v>0</v>
      </c>
    </row>
    <row r="1090" spans="1:7" x14ac:dyDescent="0.3">
      <c r="A1090" t="s">
        <v>1039</v>
      </c>
      <c r="B1090" t="s">
        <v>1040</v>
      </c>
      <c r="C1090" t="s">
        <v>1041</v>
      </c>
      <c r="D1090" t="s">
        <v>1042</v>
      </c>
      <c r="E1090" t="s">
        <v>1245</v>
      </c>
      <c r="F1090">
        <v>0</v>
      </c>
      <c r="G1090" s="89">
        <v>50000000</v>
      </c>
    </row>
    <row r="1091" spans="1:7" x14ac:dyDescent="0.3">
      <c r="A1091" t="s">
        <v>1039</v>
      </c>
      <c r="B1091" t="s">
        <v>1040</v>
      </c>
      <c r="C1091" t="s">
        <v>1041</v>
      </c>
      <c r="D1091" t="s">
        <v>1042</v>
      </c>
      <c r="E1091" t="s">
        <v>1246</v>
      </c>
      <c r="F1091">
        <v>0</v>
      </c>
      <c r="G1091" s="89">
        <v>0</v>
      </c>
    </row>
    <row r="1092" spans="1:7" x14ac:dyDescent="0.3">
      <c r="A1092" t="s">
        <v>1039</v>
      </c>
      <c r="B1092" t="s">
        <v>1040</v>
      </c>
      <c r="C1092" t="s">
        <v>1041</v>
      </c>
      <c r="D1092" t="s">
        <v>1042</v>
      </c>
      <c r="E1092" t="s">
        <v>1247</v>
      </c>
      <c r="F1092">
        <v>1</v>
      </c>
      <c r="G1092" s="89">
        <v>0</v>
      </c>
    </row>
    <row r="1093" spans="1:7" x14ac:dyDescent="0.3">
      <c r="A1093" t="s">
        <v>1039</v>
      </c>
      <c r="B1093" t="s">
        <v>1040</v>
      </c>
      <c r="C1093" t="s">
        <v>1041</v>
      </c>
      <c r="D1093" t="s">
        <v>1042</v>
      </c>
      <c r="E1093" t="s">
        <v>1248</v>
      </c>
      <c r="F1093">
        <v>1</v>
      </c>
      <c r="G1093" s="89">
        <v>0</v>
      </c>
    </row>
    <row r="1094" spans="1:7" x14ac:dyDescent="0.3">
      <c r="A1094" t="s">
        <v>196</v>
      </c>
      <c r="B1094" t="s">
        <v>197</v>
      </c>
      <c r="C1094" t="s">
        <v>198</v>
      </c>
      <c r="D1094" t="s">
        <v>199</v>
      </c>
      <c r="E1094" t="s">
        <v>1245</v>
      </c>
      <c r="F1094">
        <v>12</v>
      </c>
      <c r="G1094" s="89">
        <v>0</v>
      </c>
    </row>
    <row r="1095" spans="1:7" x14ac:dyDescent="0.3">
      <c r="A1095" t="s">
        <v>196</v>
      </c>
      <c r="B1095" t="s">
        <v>197</v>
      </c>
      <c r="C1095" t="s">
        <v>198</v>
      </c>
      <c r="D1095" t="s">
        <v>199</v>
      </c>
      <c r="E1095" t="s">
        <v>1246</v>
      </c>
      <c r="F1095">
        <v>12</v>
      </c>
      <c r="G1095" s="89">
        <v>200500000</v>
      </c>
    </row>
    <row r="1096" spans="1:7" x14ac:dyDescent="0.3">
      <c r="A1096" t="s">
        <v>196</v>
      </c>
      <c r="B1096" t="s">
        <v>197</v>
      </c>
      <c r="C1096" t="s">
        <v>198</v>
      </c>
      <c r="D1096" t="s">
        <v>199</v>
      </c>
      <c r="E1096" t="s">
        <v>1247</v>
      </c>
      <c r="F1096">
        <v>12</v>
      </c>
      <c r="G1096" s="89">
        <v>0</v>
      </c>
    </row>
    <row r="1097" spans="1:7" x14ac:dyDescent="0.3">
      <c r="A1097" t="s">
        <v>196</v>
      </c>
      <c r="B1097" t="s">
        <v>197</v>
      </c>
      <c r="C1097" t="s">
        <v>198</v>
      </c>
      <c r="D1097" t="s">
        <v>199</v>
      </c>
      <c r="E1097" t="s">
        <v>1248</v>
      </c>
      <c r="F1097">
        <v>14</v>
      </c>
      <c r="G1097" s="89">
        <v>0</v>
      </c>
    </row>
    <row r="1098" spans="1:7" x14ac:dyDescent="0.3">
      <c r="A1098" t="s">
        <v>1043</v>
      </c>
      <c r="B1098" t="s">
        <v>1044</v>
      </c>
      <c r="C1098" t="s">
        <v>1045</v>
      </c>
      <c r="D1098" t="s">
        <v>1046</v>
      </c>
      <c r="E1098" t="s">
        <v>1245</v>
      </c>
      <c r="F1098">
        <v>0</v>
      </c>
      <c r="G1098" s="89">
        <v>40000000</v>
      </c>
    </row>
    <row r="1099" spans="1:7" x14ac:dyDescent="0.3">
      <c r="A1099" t="s">
        <v>1043</v>
      </c>
      <c r="B1099" t="s">
        <v>1044</v>
      </c>
      <c r="C1099" t="s">
        <v>1045</v>
      </c>
      <c r="D1099" t="s">
        <v>1046</v>
      </c>
      <c r="E1099" t="s">
        <v>1246</v>
      </c>
      <c r="F1099">
        <v>24</v>
      </c>
      <c r="G1099" s="89">
        <v>50000000</v>
      </c>
    </row>
    <row r="1100" spans="1:7" x14ac:dyDescent="0.3">
      <c r="A1100" t="s">
        <v>1043</v>
      </c>
      <c r="B1100" t="s">
        <v>1044</v>
      </c>
      <c r="C1100" t="s">
        <v>1045</v>
      </c>
      <c r="D1100" t="s">
        <v>1046</v>
      </c>
      <c r="E1100" t="s">
        <v>1247</v>
      </c>
      <c r="F1100">
        <v>12</v>
      </c>
      <c r="G1100" s="89">
        <v>0</v>
      </c>
    </row>
    <row r="1101" spans="1:7" x14ac:dyDescent="0.3">
      <c r="A1101" t="s">
        <v>1043</v>
      </c>
      <c r="B1101" t="s">
        <v>1044</v>
      </c>
      <c r="C1101" t="s">
        <v>1045</v>
      </c>
      <c r="D1101" t="s">
        <v>1046</v>
      </c>
      <c r="E1101" t="s">
        <v>1248</v>
      </c>
      <c r="F1101">
        <v>14</v>
      </c>
      <c r="G1101" s="89">
        <v>0</v>
      </c>
    </row>
    <row r="1102" spans="1:7" x14ac:dyDescent="0.3">
      <c r="A1102" t="s">
        <v>1047</v>
      </c>
      <c r="B1102" t="s">
        <v>1048</v>
      </c>
      <c r="C1102" t="s">
        <v>1049</v>
      </c>
      <c r="D1102" t="s">
        <v>1050</v>
      </c>
      <c r="E1102" t="s">
        <v>1245</v>
      </c>
      <c r="F1102">
        <v>1</v>
      </c>
      <c r="G1102" s="89">
        <v>203020050</v>
      </c>
    </row>
    <row r="1103" spans="1:7" x14ac:dyDescent="0.3">
      <c r="A1103" t="s">
        <v>1047</v>
      </c>
      <c r="B1103" t="s">
        <v>1048</v>
      </c>
      <c r="C1103" t="s">
        <v>1049</v>
      </c>
      <c r="D1103" t="s">
        <v>1050</v>
      </c>
      <c r="E1103" t="s">
        <v>1246</v>
      </c>
      <c r="F1103">
        <v>1</v>
      </c>
      <c r="G1103" s="89">
        <v>120000000</v>
      </c>
    </row>
    <row r="1104" spans="1:7" x14ac:dyDescent="0.3">
      <c r="A1104" t="s">
        <v>1047</v>
      </c>
      <c r="B1104" t="s">
        <v>1048</v>
      </c>
      <c r="C1104" t="s">
        <v>1049</v>
      </c>
      <c r="D1104" t="s">
        <v>1050</v>
      </c>
      <c r="E1104" t="s">
        <v>1247</v>
      </c>
      <c r="F1104">
        <v>1</v>
      </c>
      <c r="G1104" s="89">
        <v>100000000</v>
      </c>
    </row>
    <row r="1105" spans="1:7" x14ac:dyDescent="0.3">
      <c r="A1105" t="s">
        <v>1047</v>
      </c>
      <c r="B1105" t="s">
        <v>1048</v>
      </c>
      <c r="C1105" t="s">
        <v>1049</v>
      </c>
      <c r="D1105" t="s">
        <v>1050</v>
      </c>
      <c r="E1105" t="s">
        <v>1248</v>
      </c>
      <c r="F1105">
        <v>1</v>
      </c>
      <c r="G1105" s="89">
        <v>0</v>
      </c>
    </row>
    <row r="1106" spans="1:7" x14ac:dyDescent="0.3">
      <c r="A1106" t="s">
        <v>1051</v>
      </c>
      <c r="B1106" t="s">
        <v>1052</v>
      </c>
      <c r="C1106" t="s">
        <v>1053</v>
      </c>
      <c r="D1106" t="s">
        <v>1054</v>
      </c>
      <c r="E1106" t="s">
        <v>1245</v>
      </c>
      <c r="F1106">
        <v>0</v>
      </c>
      <c r="G1106" s="89">
        <v>120000000</v>
      </c>
    </row>
    <row r="1107" spans="1:7" x14ac:dyDescent="0.3">
      <c r="A1107" t="s">
        <v>1051</v>
      </c>
      <c r="B1107" t="s">
        <v>1052</v>
      </c>
      <c r="C1107" t="s">
        <v>1053</v>
      </c>
      <c r="D1107" t="s">
        <v>1054</v>
      </c>
      <c r="E1107" t="s">
        <v>1246</v>
      </c>
      <c r="F1107">
        <v>50</v>
      </c>
      <c r="G1107" s="89">
        <v>0</v>
      </c>
    </row>
    <row r="1108" spans="1:7" x14ac:dyDescent="0.3">
      <c r="A1108" t="s">
        <v>1051</v>
      </c>
      <c r="B1108" t="s">
        <v>1052</v>
      </c>
      <c r="C1108" t="s">
        <v>1053</v>
      </c>
      <c r="D1108" t="s">
        <v>1054</v>
      </c>
      <c r="E1108" t="s">
        <v>1247</v>
      </c>
      <c r="F1108">
        <v>50</v>
      </c>
      <c r="G1108" s="89">
        <v>90000000</v>
      </c>
    </row>
    <row r="1109" spans="1:7" x14ac:dyDescent="0.3">
      <c r="A1109" t="s">
        <v>1051</v>
      </c>
      <c r="B1109" t="s">
        <v>1052</v>
      </c>
      <c r="C1109" t="s">
        <v>1053</v>
      </c>
      <c r="D1109" t="s">
        <v>1054</v>
      </c>
      <c r="E1109" t="s">
        <v>1248</v>
      </c>
      <c r="F1109">
        <v>20</v>
      </c>
      <c r="G1109" s="89">
        <v>0</v>
      </c>
    </row>
    <row r="1110" spans="1:7" x14ac:dyDescent="0.3">
      <c r="A1110" t="s">
        <v>1055</v>
      </c>
      <c r="B1110" t="s">
        <v>1056</v>
      </c>
      <c r="C1110" t="s">
        <v>1057</v>
      </c>
      <c r="D1110" t="s">
        <v>1058</v>
      </c>
      <c r="E1110" t="s">
        <v>1245</v>
      </c>
      <c r="F1110">
        <v>0</v>
      </c>
      <c r="G1110" s="89">
        <v>0</v>
      </c>
    </row>
    <row r="1111" spans="1:7" x14ac:dyDescent="0.3">
      <c r="A1111" t="s">
        <v>1055</v>
      </c>
      <c r="B1111" t="s">
        <v>1056</v>
      </c>
      <c r="C1111" t="s">
        <v>1057</v>
      </c>
      <c r="D1111" t="s">
        <v>1058</v>
      </c>
      <c r="E1111" t="s">
        <v>1246</v>
      </c>
      <c r="F1111">
        <v>120198</v>
      </c>
      <c r="G1111" s="89">
        <v>0</v>
      </c>
    </row>
    <row r="1112" spans="1:7" x14ac:dyDescent="0.3">
      <c r="A1112" t="s">
        <v>1055</v>
      </c>
      <c r="B1112" t="s">
        <v>1056</v>
      </c>
      <c r="C1112" t="s">
        <v>1057</v>
      </c>
      <c r="D1112" t="s">
        <v>1058</v>
      </c>
      <c r="E1112" t="s">
        <v>1247</v>
      </c>
      <c r="F1112">
        <v>120198</v>
      </c>
      <c r="G1112" s="89">
        <v>295000000</v>
      </c>
    </row>
    <row r="1113" spans="1:7" x14ac:dyDescent="0.3">
      <c r="A1113" t="s">
        <v>1055</v>
      </c>
      <c r="B1113" t="s">
        <v>1056</v>
      </c>
      <c r="C1113" t="s">
        <v>1057</v>
      </c>
      <c r="D1113" t="s">
        <v>1058</v>
      </c>
      <c r="E1113" t="s">
        <v>1248</v>
      </c>
      <c r="F1113">
        <v>120198</v>
      </c>
      <c r="G1113" s="89">
        <v>0</v>
      </c>
    </row>
    <row r="1114" spans="1:7" x14ac:dyDescent="0.3">
      <c r="A1114" t="s">
        <v>1059</v>
      </c>
      <c r="B1114" t="s">
        <v>1060</v>
      </c>
      <c r="C1114" t="s">
        <v>1061</v>
      </c>
      <c r="D1114" t="s">
        <v>1062</v>
      </c>
      <c r="E1114" t="s">
        <v>1245</v>
      </c>
      <c r="F1114">
        <v>0</v>
      </c>
      <c r="G1114" s="89">
        <v>0</v>
      </c>
    </row>
    <row r="1115" spans="1:7" x14ac:dyDescent="0.3">
      <c r="A1115" t="s">
        <v>1059</v>
      </c>
      <c r="B1115" t="s">
        <v>1060</v>
      </c>
      <c r="C1115" t="s">
        <v>1061</v>
      </c>
      <c r="D1115" t="s">
        <v>1062</v>
      </c>
      <c r="E1115" t="s">
        <v>1246</v>
      </c>
      <c r="F1115">
        <v>2</v>
      </c>
      <c r="G1115" s="89">
        <v>36000000</v>
      </c>
    </row>
    <row r="1116" spans="1:7" x14ac:dyDescent="0.3">
      <c r="A1116" t="s">
        <v>1059</v>
      </c>
      <c r="B1116" t="s">
        <v>1060</v>
      </c>
      <c r="C1116" t="s">
        <v>1061</v>
      </c>
      <c r="D1116" t="s">
        <v>1062</v>
      </c>
      <c r="E1116" t="s">
        <v>1247</v>
      </c>
      <c r="F1116">
        <v>2</v>
      </c>
      <c r="G1116" s="89">
        <v>0</v>
      </c>
    </row>
    <row r="1117" spans="1:7" x14ac:dyDescent="0.3">
      <c r="A1117" t="s">
        <v>1059</v>
      </c>
      <c r="B1117" t="s">
        <v>1060</v>
      </c>
      <c r="C1117" t="s">
        <v>1061</v>
      </c>
      <c r="D1117" t="s">
        <v>1062</v>
      </c>
      <c r="E1117" t="s">
        <v>1248</v>
      </c>
      <c r="F1117">
        <v>0</v>
      </c>
      <c r="G1117" s="89">
        <v>0</v>
      </c>
    </row>
    <row r="1118" spans="1:7" x14ac:dyDescent="0.3">
      <c r="A1118" t="s">
        <v>1063</v>
      </c>
      <c r="B1118" t="s">
        <v>1064</v>
      </c>
      <c r="C1118" t="s">
        <v>1065</v>
      </c>
      <c r="D1118" t="s">
        <v>1066</v>
      </c>
      <c r="E1118" t="s">
        <v>1245</v>
      </c>
      <c r="F1118">
        <v>1</v>
      </c>
      <c r="G1118" s="89">
        <v>100000000</v>
      </c>
    </row>
    <row r="1119" spans="1:7" x14ac:dyDescent="0.3">
      <c r="A1119" t="s">
        <v>1063</v>
      </c>
      <c r="B1119" t="s">
        <v>1064</v>
      </c>
      <c r="C1119" t="s">
        <v>1065</v>
      </c>
      <c r="D1119" t="s">
        <v>1066</v>
      </c>
      <c r="E1119" t="s">
        <v>1246</v>
      </c>
      <c r="F1119">
        <v>1</v>
      </c>
      <c r="G1119" s="89">
        <v>0</v>
      </c>
    </row>
    <row r="1120" spans="1:7" x14ac:dyDescent="0.3">
      <c r="A1120" t="s">
        <v>1063</v>
      </c>
      <c r="B1120" t="s">
        <v>1064</v>
      </c>
      <c r="C1120" t="s">
        <v>1065</v>
      </c>
      <c r="D1120" t="s">
        <v>1066</v>
      </c>
      <c r="E1120" t="s">
        <v>1247</v>
      </c>
      <c r="F1120">
        <v>1</v>
      </c>
      <c r="G1120" s="89">
        <v>0</v>
      </c>
    </row>
    <row r="1121" spans="1:7" x14ac:dyDescent="0.3">
      <c r="A1121" t="s">
        <v>1063</v>
      </c>
      <c r="B1121" t="s">
        <v>1064</v>
      </c>
      <c r="C1121" t="s">
        <v>1065</v>
      </c>
      <c r="D1121" t="s">
        <v>1066</v>
      </c>
      <c r="E1121" t="s">
        <v>1248</v>
      </c>
      <c r="F1121">
        <v>1</v>
      </c>
      <c r="G1121" s="89">
        <v>0</v>
      </c>
    </row>
    <row r="1122" spans="1:7" x14ac:dyDescent="0.3">
      <c r="A1122" t="s">
        <v>1067</v>
      </c>
      <c r="B1122" t="s">
        <v>1068</v>
      </c>
      <c r="C1122" t="s">
        <v>1069</v>
      </c>
      <c r="D1122" t="s">
        <v>1070</v>
      </c>
      <c r="E1122" t="s">
        <v>1245</v>
      </c>
      <c r="F1122">
        <v>0</v>
      </c>
      <c r="G1122" s="89">
        <v>75000000</v>
      </c>
    </row>
    <row r="1123" spans="1:7" x14ac:dyDescent="0.3">
      <c r="A1123" t="s">
        <v>1067</v>
      </c>
      <c r="B1123" t="s">
        <v>1068</v>
      </c>
      <c r="C1123" t="s">
        <v>1069</v>
      </c>
      <c r="D1123" t="s">
        <v>1070</v>
      </c>
      <c r="E1123" t="s">
        <v>1246</v>
      </c>
      <c r="F1123">
        <v>7</v>
      </c>
      <c r="G1123" s="89">
        <v>0</v>
      </c>
    </row>
    <row r="1124" spans="1:7" x14ac:dyDescent="0.3">
      <c r="A1124" t="s">
        <v>1067</v>
      </c>
      <c r="B1124" t="s">
        <v>1068</v>
      </c>
      <c r="C1124" t="s">
        <v>1069</v>
      </c>
      <c r="D1124" t="s">
        <v>1070</v>
      </c>
      <c r="E1124" t="s">
        <v>1247</v>
      </c>
      <c r="F1124">
        <v>7</v>
      </c>
      <c r="G1124" s="89">
        <v>0</v>
      </c>
    </row>
    <row r="1125" spans="1:7" x14ac:dyDescent="0.3">
      <c r="A1125" t="s">
        <v>1067</v>
      </c>
      <c r="B1125" t="s">
        <v>1068</v>
      </c>
      <c r="C1125" t="s">
        <v>1069</v>
      </c>
      <c r="D1125" t="s">
        <v>1070</v>
      </c>
      <c r="E1125" t="s">
        <v>1248</v>
      </c>
      <c r="F1125">
        <v>8</v>
      </c>
      <c r="G1125" s="89">
        <v>0</v>
      </c>
    </row>
    <row r="1126" spans="1:7" x14ac:dyDescent="0.3">
      <c r="A1126" t="s">
        <v>1071</v>
      </c>
      <c r="B1126" t="s">
        <v>1072</v>
      </c>
      <c r="C1126" t="s">
        <v>1073</v>
      </c>
      <c r="D1126" t="s">
        <v>155</v>
      </c>
      <c r="E1126" t="s">
        <v>1245</v>
      </c>
      <c r="F1126">
        <v>0</v>
      </c>
      <c r="G1126" s="89">
        <v>20000000</v>
      </c>
    </row>
    <row r="1127" spans="1:7" x14ac:dyDescent="0.3">
      <c r="A1127" t="s">
        <v>1071</v>
      </c>
      <c r="B1127" t="s">
        <v>1072</v>
      </c>
      <c r="C1127" t="s">
        <v>1073</v>
      </c>
      <c r="D1127" t="s">
        <v>155</v>
      </c>
      <c r="E1127" t="s">
        <v>1246</v>
      </c>
      <c r="F1127">
        <v>1</v>
      </c>
      <c r="G1127" s="89">
        <v>0</v>
      </c>
    </row>
    <row r="1128" spans="1:7" x14ac:dyDescent="0.3">
      <c r="A1128" t="s">
        <v>1071</v>
      </c>
      <c r="B1128" t="s">
        <v>1072</v>
      </c>
      <c r="C1128" t="s">
        <v>1073</v>
      </c>
      <c r="D1128" t="s">
        <v>155</v>
      </c>
      <c r="E1128" t="s">
        <v>1247</v>
      </c>
      <c r="F1128">
        <v>0</v>
      </c>
      <c r="G1128" s="89">
        <v>0</v>
      </c>
    </row>
    <row r="1129" spans="1:7" x14ac:dyDescent="0.3">
      <c r="A1129" t="s">
        <v>1071</v>
      </c>
      <c r="B1129" t="s">
        <v>1072</v>
      </c>
      <c r="C1129" t="s">
        <v>1073</v>
      </c>
      <c r="D1129" t="s">
        <v>155</v>
      </c>
      <c r="E1129" t="s">
        <v>1248</v>
      </c>
      <c r="F1129">
        <v>0</v>
      </c>
      <c r="G1129" s="89">
        <v>0</v>
      </c>
    </row>
    <row r="1130" spans="1:7" x14ac:dyDescent="0.3">
      <c r="A1130" t="s">
        <v>1074</v>
      </c>
      <c r="B1130" t="s">
        <v>1075</v>
      </c>
      <c r="C1130" t="s">
        <v>1076</v>
      </c>
      <c r="D1130" t="s">
        <v>1077</v>
      </c>
      <c r="E1130" t="s">
        <v>1245</v>
      </c>
      <c r="F1130">
        <v>0</v>
      </c>
      <c r="G1130" s="89">
        <v>40000000</v>
      </c>
    </row>
    <row r="1131" spans="1:7" x14ac:dyDescent="0.3">
      <c r="A1131" t="s">
        <v>1074</v>
      </c>
      <c r="B1131" t="s">
        <v>1075</v>
      </c>
      <c r="C1131" t="s">
        <v>1076</v>
      </c>
      <c r="D1131" t="s">
        <v>1077</v>
      </c>
      <c r="E1131" t="s">
        <v>1246</v>
      </c>
      <c r="F1131">
        <v>0</v>
      </c>
      <c r="G1131" s="89">
        <v>0</v>
      </c>
    </row>
    <row r="1132" spans="1:7" x14ac:dyDescent="0.3">
      <c r="A1132" t="s">
        <v>1074</v>
      </c>
      <c r="B1132" t="s">
        <v>1075</v>
      </c>
      <c r="C1132" t="s">
        <v>1076</v>
      </c>
      <c r="D1132" t="s">
        <v>1077</v>
      </c>
      <c r="E1132" t="s">
        <v>1247</v>
      </c>
      <c r="F1132">
        <v>100</v>
      </c>
      <c r="G1132" s="89">
        <v>0</v>
      </c>
    </row>
    <row r="1133" spans="1:7" x14ac:dyDescent="0.3">
      <c r="A1133" t="s">
        <v>1074</v>
      </c>
      <c r="B1133" t="s">
        <v>1075</v>
      </c>
      <c r="C1133" t="s">
        <v>1076</v>
      </c>
      <c r="D1133" t="s">
        <v>1077</v>
      </c>
      <c r="E1133" t="s">
        <v>1248</v>
      </c>
      <c r="F1133">
        <v>0</v>
      </c>
      <c r="G1133" s="89">
        <v>0</v>
      </c>
    </row>
    <row r="1134" spans="1:7" x14ac:dyDescent="0.3">
      <c r="A1134" t="s">
        <v>1078</v>
      </c>
      <c r="B1134" t="s">
        <v>1079</v>
      </c>
      <c r="C1134" t="s">
        <v>1080</v>
      </c>
      <c r="D1134" t="s">
        <v>1081</v>
      </c>
      <c r="E1134" t="s">
        <v>1245</v>
      </c>
      <c r="F1134">
        <v>1</v>
      </c>
      <c r="G1134" s="89">
        <v>209000000</v>
      </c>
    </row>
    <row r="1135" spans="1:7" x14ac:dyDescent="0.3">
      <c r="A1135" t="s">
        <v>1078</v>
      </c>
      <c r="B1135" t="s">
        <v>1079</v>
      </c>
      <c r="C1135" t="s">
        <v>1080</v>
      </c>
      <c r="D1135" t="s">
        <v>1081</v>
      </c>
      <c r="E1135" t="s">
        <v>1246</v>
      </c>
      <c r="F1135">
        <v>1</v>
      </c>
      <c r="G1135" s="89">
        <v>211000000</v>
      </c>
    </row>
    <row r="1136" spans="1:7" x14ac:dyDescent="0.3">
      <c r="A1136" t="s">
        <v>1078</v>
      </c>
      <c r="B1136" t="s">
        <v>1079</v>
      </c>
      <c r="C1136" t="s">
        <v>1080</v>
      </c>
      <c r="D1136" t="s">
        <v>1081</v>
      </c>
      <c r="E1136" t="s">
        <v>1247</v>
      </c>
      <c r="F1136">
        <v>1</v>
      </c>
      <c r="G1136" s="89">
        <v>213000000</v>
      </c>
    </row>
    <row r="1137" spans="1:7" x14ac:dyDescent="0.3">
      <c r="A1137" t="s">
        <v>1078</v>
      </c>
      <c r="B1137" t="s">
        <v>1079</v>
      </c>
      <c r="C1137" t="s">
        <v>1080</v>
      </c>
      <c r="D1137" t="s">
        <v>1081</v>
      </c>
      <c r="E1137" t="s">
        <v>1248</v>
      </c>
      <c r="F1137">
        <v>1</v>
      </c>
      <c r="G1137" s="89">
        <v>215000000</v>
      </c>
    </row>
    <row r="1138" spans="1:7" x14ac:dyDescent="0.3">
      <c r="A1138" t="s">
        <v>1082</v>
      </c>
      <c r="B1138" t="s">
        <v>122</v>
      </c>
      <c r="C1138" t="s">
        <v>1083</v>
      </c>
      <c r="D1138" t="s">
        <v>124</v>
      </c>
      <c r="E1138" t="s">
        <v>1245</v>
      </c>
      <c r="F1138">
        <v>0</v>
      </c>
      <c r="G1138" s="89">
        <v>90000000</v>
      </c>
    </row>
    <row r="1139" spans="1:7" x14ac:dyDescent="0.3">
      <c r="A1139" t="s">
        <v>1082</v>
      </c>
      <c r="B1139" t="s">
        <v>122</v>
      </c>
      <c r="C1139" t="s">
        <v>1083</v>
      </c>
      <c r="D1139" t="s">
        <v>124</v>
      </c>
      <c r="E1139" t="s">
        <v>1246</v>
      </c>
      <c r="F1139">
        <v>0</v>
      </c>
      <c r="G1139" s="89">
        <v>0</v>
      </c>
    </row>
    <row r="1140" spans="1:7" x14ac:dyDescent="0.3">
      <c r="A1140" t="s">
        <v>1082</v>
      </c>
      <c r="B1140" t="s">
        <v>122</v>
      </c>
      <c r="C1140" t="s">
        <v>1083</v>
      </c>
      <c r="D1140" t="s">
        <v>124</v>
      </c>
      <c r="E1140" t="s">
        <v>1247</v>
      </c>
      <c r="F1140">
        <v>1</v>
      </c>
      <c r="G1140" s="89">
        <v>0</v>
      </c>
    </row>
    <row r="1141" spans="1:7" x14ac:dyDescent="0.3">
      <c r="A1141" t="s">
        <v>1082</v>
      </c>
      <c r="B1141" t="s">
        <v>122</v>
      </c>
      <c r="C1141" t="s">
        <v>1083</v>
      </c>
      <c r="D1141" t="s">
        <v>124</v>
      </c>
      <c r="E1141" t="s">
        <v>1248</v>
      </c>
      <c r="F1141">
        <v>0</v>
      </c>
      <c r="G1141" s="89">
        <v>0</v>
      </c>
    </row>
    <row r="1142" spans="1:7" x14ac:dyDescent="0.3">
      <c r="A1142" t="s">
        <v>1084</v>
      </c>
      <c r="B1142" t="s">
        <v>1085</v>
      </c>
      <c r="C1142" t="s">
        <v>1086</v>
      </c>
      <c r="D1142" t="s">
        <v>1087</v>
      </c>
      <c r="E1142" t="s">
        <v>1245</v>
      </c>
      <c r="F1142">
        <v>0</v>
      </c>
      <c r="G1142" s="89">
        <v>610000000</v>
      </c>
    </row>
    <row r="1143" spans="1:7" x14ac:dyDescent="0.3">
      <c r="A1143" t="s">
        <v>1084</v>
      </c>
      <c r="B1143" t="s">
        <v>1085</v>
      </c>
      <c r="C1143" t="s">
        <v>1086</v>
      </c>
      <c r="D1143" t="s">
        <v>1087</v>
      </c>
      <c r="E1143" t="s">
        <v>1246</v>
      </c>
      <c r="F1143">
        <v>0</v>
      </c>
      <c r="G1143" s="89">
        <v>0</v>
      </c>
    </row>
    <row r="1144" spans="1:7" x14ac:dyDescent="0.3">
      <c r="A1144" t="s">
        <v>1084</v>
      </c>
      <c r="B1144" t="s">
        <v>1085</v>
      </c>
      <c r="C1144" t="s">
        <v>1086</v>
      </c>
      <c r="D1144" t="s">
        <v>1087</v>
      </c>
      <c r="E1144" t="s">
        <v>1247</v>
      </c>
      <c r="F1144">
        <v>4</v>
      </c>
      <c r="G1144" s="89">
        <v>0</v>
      </c>
    </row>
    <row r="1145" spans="1:7" x14ac:dyDescent="0.3">
      <c r="A1145" t="s">
        <v>1084</v>
      </c>
      <c r="B1145" t="s">
        <v>1085</v>
      </c>
      <c r="C1145" t="s">
        <v>1086</v>
      </c>
      <c r="D1145" t="s">
        <v>1087</v>
      </c>
      <c r="E1145" t="s">
        <v>1248</v>
      </c>
      <c r="F1145">
        <v>3</v>
      </c>
      <c r="G1145" s="89">
        <v>0</v>
      </c>
    </row>
  </sheetData>
  <phoneticPr fontId="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20CA5-2806-48BE-BC46-212330740D0D}">
  <dimension ref="A1:N146"/>
  <sheetViews>
    <sheetView zoomScaleNormal="100" workbookViewId="0">
      <selection activeCell="D7" sqref="D7"/>
    </sheetView>
  </sheetViews>
  <sheetFormatPr baseColWidth="10" defaultRowHeight="14.4" x14ac:dyDescent="0.3"/>
  <cols>
    <col min="1" max="1" width="21.77734375" customWidth="1"/>
    <col min="2" max="2" width="14.44140625" bestFit="1" customWidth="1"/>
    <col min="3" max="3" width="20" customWidth="1"/>
    <col min="4" max="4" width="16.6640625" customWidth="1"/>
    <col min="5" max="8" width="20" bestFit="1" customWidth="1"/>
    <col min="9" max="9" width="9.33203125" customWidth="1"/>
    <col min="10" max="10" width="14.6640625" customWidth="1"/>
    <col min="11" max="11" width="12.109375" customWidth="1"/>
    <col min="12" max="12" width="13.21875" customWidth="1"/>
    <col min="13" max="14" width="18" customWidth="1"/>
  </cols>
  <sheetData>
    <row r="1" spans="1:14" x14ac:dyDescent="0.3">
      <c r="A1" s="175" t="s">
        <v>33638</v>
      </c>
      <c r="B1" s="176">
        <v>2026</v>
      </c>
      <c r="C1" s="179"/>
      <c r="D1" s="179"/>
    </row>
    <row r="2" spans="1:14" ht="15" thickBot="1" x14ac:dyDescent="0.35"/>
    <row r="3" spans="1:14" ht="27" customHeight="1" thickBot="1" x14ac:dyDescent="0.35">
      <c r="A3" s="183" t="s">
        <v>1242</v>
      </c>
      <c r="B3" s="184"/>
      <c r="C3" s="184"/>
      <c r="D3" s="185"/>
      <c r="E3" s="182" t="s">
        <v>33640</v>
      </c>
      <c r="F3" s="182"/>
      <c r="G3" s="182"/>
      <c r="H3" s="182"/>
    </row>
    <row r="4" spans="1:14" ht="31.8" customHeight="1" thickBot="1" x14ac:dyDescent="0.35">
      <c r="A4" s="98" t="s">
        <v>1369</v>
      </c>
      <c r="B4" s="98" t="s">
        <v>33639</v>
      </c>
      <c r="C4" s="98" t="s">
        <v>33780</v>
      </c>
      <c r="D4" s="98" t="s">
        <v>33783</v>
      </c>
      <c r="E4" s="180" t="s">
        <v>33641</v>
      </c>
      <c r="F4" s="180" t="s">
        <v>33642</v>
      </c>
      <c r="G4" s="180" t="s">
        <v>1106</v>
      </c>
      <c r="H4" s="180" t="s">
        <v>33643</v>
      </c>
      <c r="I4" s="103" t="s">
        <v>33779</v>
      </c>
      <c r="J4" s="103" t="s">
        <v>33781</v>
      </c>
      <c r="K4" s="103" t="s">
        <v>33786</v>
      </c>
      <c r="L4" s="103" t="s">
        <v>33782</v>
      </c>
      <c r="M4" s="103" t="s">
        <v>33784</v>
      </c>
      <c r="N4" s="103" t="s">
        <v>33785</v>
      </c>
    </row>
    <row r="5" spans="1:14" ht="43.2" x14ac:dyDescent="0.3">
      <c r="A5" s="17" t="str" cm="1">
        <f t="array" ref="A5:B146">_xlfn.UNIQUE(_xlfn._xlws.FILTER(InfoGeneral[[BPIN]:[TipoBanco]],(InfoGeneral[Vigencia]=$B$1)*(InfoGeneral[MetaVigencia]&lt;&gt;0)*(InfoGeneral[TipoBanco]="Territorial")))</f>
        <v>202500000050658</v>
      </c>
      <c r="B5" s="17" t="str">
        <v>Territorial</v>
      </c>
      <c r="C5" s="8" t="str" cm="1">
        <f t="array" ref="C5">_xlfn.TEXTJOIN(", ",TRUE,_xlfn.UNIQUE(_xlfn._xlws.FILTER(InfoGeneral[CodigoIndicador],(InfoGeneral[BPIN]='Reporte PI'!A5)*(InfoGeneral[Vigencia]='Reporte PI'!$B$1)*(InfoGeneral[MetaVigencia]&lt;&gt;0))))</f>
        <v>410205200, 410204100, 410204500</v>
      </c>
      <c r="D5" s="8" cm="1">
        <f t="array" ref="D5">COUNTA(_xlfn.UNIQUE(_xlfn._xlws.FILTER(InfoGeneral[CodigoIndicador],(InfoGeneral[BPIN]='Reporte PI'!A5)*(InfoGeneral[Vigencia]='Reporte PI'!$B$1)*(InfoGeneral[MetaVigencia]&lt;&gt;0))))</f>
        <v>3</v>
      </c>
      <c r="E5" s="177" cm="1">
        <f t="array" ref="E5">SUM(_xlfn._xlws.FILTER(EjecucionPresupuestalGastoCCyFondo[CDP],(EjecucionPresupuestalGastoCCyFondo[PROYECTO]='Reporte PI'!A5)*(EjecucionPresupuestalGastoCCyFondo[VIGENCIA]=_xlfn.VALUETOTEXT('Reporte PI'!$B$1)),0))</f>
        <v>400000000</v>
      </c>
      <c r="F5" s="177" cm="1">
        <f t="array" ref="F5">SUM(_xlfn._xlws.FILTER(EjecucionPresupuestalGastoCCyFondo[RP],(EjecucionPresupuestalGastoCCyFondo[PROYECTO]='Reporte PI'!A5)*(EjecucionPresupuestalGastoCCyFondo[VIGENCIA]=_xlfn.VALUETOTEXT('Reporte PI'!$B$1)),0))</f>
        <v>386725425</v>
      </c>
      <c r="G5" s="177" cm="1">
        <f t="array" ref="G5">SUM(_xlfn._xlws.FILTER(EjecucionPresupuestalGastoCCyFondo[OBLIGACION],(EjecucionPresupuestalGastoCCyFondo[PROYECTO]='Reporte PI'!A5)*(EjecucionPresupuestalGastoCCyFondo[VIGENCIA]=_xlfn.VALUETOTEXT('Reporte PI'!$B$1)),0))</f>
        <v>196867572</v>
      </c>
      <c r="H5" s="177" cm="1">
        <f t="array" ref="H5">SUM(_xlfn._xlws.FILTER(EjecucionPresupuestalGastoCCyFondo[PAGO],(EjecucionPresupuestalGastoCCyFondo[PROYECTO]='Reporte PI'!A5)*(EjecucionPresupuestalGastoCCyFondo[VIGENCIA]=_xlfn.VALUETOTEXT('Reporte PI'!$B$1)),0))</f>
        <v>182543999</v>
      </c>
      <c r="I5" s="178" t="str" cm="1">
        <f t="array" ref="I5">_xlfn.LET(_xlpm.filtro_bpin,_xlfn.UNIQUE(_xlfn._xlws.FILTER(ProyectosPIconVigencia[BPIN],(ProyectosPIconVigencia[BPIN]='Reporte PI'!A5)*(ProyectosPIconVigencia[VIGENCIA PI]='Reporte PI'!$B$1),"")),_xlpm.es_bpin,ISNUMBER(VALUE(LEFT(_xlpm.filtro_bpin,4))),IF(_xlpm.es_bpin,"Si","No"))</f>
        <v>Si</v>
      </c>
      <c r="J5" s="143" t="str" cm="1">
        <f t="array" ref="J5">_xlfn.TEXTJOIN(", ",TRUE,_xlfn.UNIQUE(_xlfn._xlws.FILTER(ProyectosPIconVigencia[Código del indicador principal],(ProyectosPIconVigencia[BPIN]='Reporte PI'!A5)*(ProyectosPIconVigencia[VIGENCIA PI]='Reporte PI'!$B$1),"")))</f>
        <v>410205200, 410204100, 410204500</v>
      </c>
      <c r="K5" s="143" cm="1">
        <f t="array" ref="K5">IF(J5&lt;&gt;"",COUNTA(_xlfn.UNIQUE(_xlfn._xlws.FILTER(ProyectosPIconVigencia[Código del indicador principal],(ProyectosPIconVigencia[BPIN]='Reporte PI'!A5)*(ProyectosPIconVigencia[VIGENCIA PI]='Reporte PI'!$B$1),""))),"")</f>
        <v>3</v>
      </c>
      <c r="L5" s="143" t="str" cm="1">
        <f t="array" ref="L5">_xlfn.LET(_xlpm.filtro_indicadores_pi,_xlfn.UNIQUE(_xlfn._xlws.FILTER(ProyectosPIconVigencia[Código del indicador principal],(ProyectosPIconVigencia[BPIN]='Reporte PI'!A5)*(ProyectosPIconVigencia[VIGENCIA PI]='Reporte PI'!$B$1),"")),_xlpm.numero_indicadores_pi,IF(J5&lt;&gt;"",COUNTA(_xlpm.filtro_indicadores_pi),0),_xlpm.numero_indicadores_piip,COUNTA(_xlfn.UNIQUE(_xlfn._xlws.FILTER(InfoGeneral[CodigoIndicador],(InfoGeneral[BPIN]='Reporte PI'!A5)*(InfoGeneral[Vigencia]='Reporte PI'!$B$1)*(InfoGeneral[MetaVigencia]&lt;&gt;0)))),IF(_xlpm.numero_indicadores_pi&gt;_xlpm.numero_indicadores_piip,"Inconsistencia",""))</f>
        <v/>
      </c>
      <c r="M5" s="143" cm="1">
        <f t="array" ref="M5">_xlfn.LET(_xlpm.productos_piip,_xlfn._xlws.FILTER(InfoGeneral[CodigoIndicador],(InfoGeneral[BPIN]='Reporte PI'!A5)*(InfoGeneral[Vigencia]='Reporte PI'!$B$1)*(InfoGeneral[MetaVigencia]&lt;&gt;0)),_xlpm.productos_cuipo,_xlfn.UNIQUE(_xlfn._xlws.FILTER(ProyectosPIconVigencia[Código del indicador principal],(ProyectosPIconVigencia[BPIN]='Reporte PI'!A5)*(ProyectosPIconVigencia[VIGENCIA PI]='Reporte PI'!$B$1),"")),_xlpm.eval,COUNT(_xlfn.MAP(_xlpm.productos_cuipo,_xlfn.LAMBDA(_xlpm.x,FIND(_xlpm.x,_xlfn.TEXTJOIN(",",TRUE,_xlpm.productos_piip))))),_xlpm.num_productos_cuipo,COUNTA(_xlpm.productos_cuipo),_xlpm.num_productos_piip,COUNTA(_xlpm.productos_piip),IF(AND(C5&lt;&gt;"",J5&lt;&gt;"",L5&lt;&gt;"Inconsistencia"),TRANSPOSE(_xlpm.eval),""))</f>
        <v>3</v>
      </c>
      <c r="N5" s="181" t="str">
        <f>IF(AND(D5&lt;&gt;"",K5&lt;&gt;"",M5&lt;&gt;""),IF(M5=0,"No coinciden todos",IF(AND(D5=K5,K5=M5),"Coinciden","No coinciden")),"")</f>
        <v>Coinciden</v>
      </c>
    </row>
    <row r="6" spans="1:14" x14ac:dyDescent="0.3">
      <c r="A6" s="18" t="str">
        <v>202600000005647</v>
      </c>
      <c r="B6" s="18" t="str">
        <v>Territorial</v>
      </c>
      <c r="C6" s="8" t="str" cm="1">
        <f t="array" ref="C6">_xlfn.TEXTJOIN(", ",TRUE,_xlfn.UNIQUE(_xlfn._xlws.FILTER(InfoGeneral[CodigoIndicador],(InfoGeneral[BPIN]='Reporte PI'!A6)*(InfoGeneral[Vigencia]='Reporte PI'!$B$1)*(InfoGeneral[MetaVigencia]&lt;&gt;0))))</f>
        <v>450200100</v>
      </c>
      <c r="D6" s="8" cm="1">
        <f t="array" ref="D6">COUNTA(_xlfn.UNIQUE(_xlfn._xlws.FILTER(InfoGeneral[CodigoIndicador],(InfoGeneral[BPIN]='Reporte PI'!A6)*(InfoGeneral[Vigencia]='Reporte PI'!$B$1)*(InfoGeneral[MetaVigencia]&lt;&gt;0))))</f>
        <v>1</v>
      </c>
      <c r="E6" s="177" cm="1">
        <f t="array" ref="E6">SUM(_xlfn._xlws.FILTER(EjecucionPresupuestalGastoCCyFondo[CDP],(EjecucionPresupuestalGastoCCyFondo[PROYECTO]='Reporte PI'!A6)*(EjecucionPresupuestalGastoCCyFondo[VIGENCIA]=_xlfn.VALUETOTEXT('Reporte PI'!$B$1)),0))</f>
        <v>80000000</v>
      </c>
      <c r="F6" s="177" cm="1">
        <f t="array" ref="F6">SUM(_xlfn._xlws.FILTER(EjecucionPresupuestalGastoCCyFondo[RP],(EjecucionPresupuestalGastoCCyFondo[PROYECTO]='Reporte PI'!A6)*(EjecucionPresupuestalGastoCCyFondo[VIGENCIA]=_xlfn.VALUETOTEXT('Reporte PI'!$B$1)),0))</f>
        <v>80000000</v>
      </c>
      <c r="G6" s="177" cm="1">
        <f t="array" ref="G6">SUM(_xlfn._xlws.FILTER(EjecucionPresupuestalGastoCCyFondo[OBLIGACION],(EjecucionPresupuestalGastoCCyFondo[PROYECTO]='Reporte PI'!A6)*(EjecucionPresupuestalGastoCCyFondo[VIGENCIA]=_xlfn.VALUETOTEXT('Reporte PI'!$B$1)),0))</f>
        <v>0</v>
      </c>
      <c r="H6" s="177" cm="1">
        <f t="array" ref="H6">SUM(_xlfn._xlws.FILTER(EjecucionPresupuestalGastoCCyFondo[PAGO],(EjecucionPresupuestalGastoCCyFondo[PROYECTO]='Reporte PI'!A6)*(EjecucionPresupuestalGastoCCyFondo[VIGENCIA]=_xlfn.VALUETOTEXT('Reporte PI'!$B$1)),0))</f>
        <v>0</v>
      </c>
      <c r="I6" s="162" t="str" cm="1">
        <f t="array" ref="I6">_xlfn.LET(_xlpm.filtro_bpin,_xlfn.UNIQUE(_xlfn._xlws.FILTER(ProyectosPIconVigencia[BPIN],(ProyectosPIconVigencia[BPIN]='Reporte PI'!A6)*(ProyectosPIconVigencia[VIGENCIA PI]='Reporte PI'!$B$1),"")),_xlpm.es_bpin,ISNUMBER(VALUE(LEFT(_xlpm.filtro_bpin,4))),IF(_xlpm.es_bpin,"Si","No"))</f>
        <v>Si</v>
      </c>
      <c r="J6" s="143" t="str" cm="1">
        <f t="array" ref="J6">_xlfn.TEXTJOIN(", ",TRUE,_xlfn.UNIQUE(_xlfn._xlws.FILTER(ProyectosPIconVigencia[Código del indicador principal],(ProyectosPIconVigencia[BPIN]='Reporte PI'!A6)*(ProyectosPIconVigencia[VIGENCIA PI]='Reporte PI'!$B$1),"")))</f>
        <v>450200100</v>
      </c>
      <c r="K6" s="143" cm="1">
        <f t="array" ref="K6">IF(J6&lt;&gt;"",COUNTA(_xlfn.UNIQUE(_xlfn._xlws.FILTER(ProyectosPIconVigencia[Código del indicador principal],(ProyectosPIconVigencia[BPIN]='Reporte PI'!A6)*(ProyectosPIconVigencia[VIGENCIA PI]='Reporte PI'!$B$1),""))),"")</f>
        <v>1</v>
      </c>
      <c r="L6" s="143" t="str" cm="1">
        <f t="array" ref="L6">_xlfn.LET(_xlpm.filtro_indicadores_pi,_xlfn.UNIQUE(_xlfn._xlws.FILTER(ProyectosPIconVigencia[Código del indicador principal],(ProyectosPIconVigencia[BPIN]='Reporte PI'!A6)*(ProyectosPIconVigencia[VIGENCIA PI]='Reporte PI'!$B$1),"")),_xlpm.numero_indicadores_pi,IF(J6&lt;&gt;"",COUNTA(_xlpm.filtro_indicadores_pi),0),_xlpm.numero_indicadores_piip,COUNTA(_xlfn.UNIQUE(_xlfn._xlws.FILTER(InfoGeneral[CodigoIndicador],(InfoGeneral[BPIN]='Reporte PI'!A6)*(InfoGeneral[Vigencia]='Reporte PI'!$B$1)*(InfoGeneral[MetaVigencia]&lt;&gt;0)))),IF(_xlpm.numero_indicadores_pi&gt;_xlpm.numero_indicadores_piip,"Inconsistencia",""))</f>
        <v/>
      </c>
      <c r="M6" s="143" cm="1">
        <f t="array" ref="M6">_xlfn.LET(_xlpm.productos_piip,_xlfn._xlws.FILTER(InfoGeneral[CodigoIndicador],(InfoGeneral[BPIN]='Reporte PI'!A6)*(InfoGeneral[Vigencia]='Reporte PI'!$B$1)*(InfoGeneral[MetaVigencia]&lt;&gt;0)),_xlpm.productos_cuipo,_xlfn.UNIQUE(_xlfn._xlws.FILTER(ProyectosPIconVigencia[Código del indicador principal],(ProyectosPIconVigencia[BPIN]='Reporte PI'!A6)*(ProyectosPIconVigencia[VIGENCIA PI]='Reporte PI'!$B$1),"")),_xlpm.eval,COUNT(_xlfn.MAP(_xlpm.productos_cuipo,_xlfn.LAMBDA(_xlpm.x,FIND(_xlpm.x,_xlfn.TEXTJOIN(",",TRUE,_xlpm.productos_piip))))),_xlpm.num_productos_cuipo,COUNTA(_xlpm.productos_cuipo),_xlpm.num_productos_piip,COUNTA(_xlpm.productos_piip),IF(AND(C6&lt;&gt;"",J6&lt;&gt;"",L6&lt;&gt;"Inconsistencia"),TRANSPOSE(_xlpm.eval),""))</f>
        <v>1</v>
      </c>
      <c r="N6" s="181" t="str">
        <f t="shared" ref="N6:N69" si="0">IF(AND(D6&lt;&gt;"",K6&lt;&gt;"",M6&lt;&gt;""),IF(M6=0,"No coinciden todos",IF(AND(D6=K6,K6=M6),"Coinciden","No coinciden")),"")</f>
        <v>Coinciden</v>
      </c>
    </row>
    <row r="7" spans="1:14" ht="28.8" x14ac:dyDescent="0.3">
      <c r="A7" s="18" t="str">
        <v>202600000001100</v>
      </c>
      <c r="B7" s="18" t="str">
        <v>Territorial</v>
      </c>
      <c r="C7" s="8" t="str" cm="1">
        <f t="array" ref="C7">_xlfn.TEXTJOIN(", ",TRUE,_xlfn.UNIQUE(_xlfn._xlws.FILTER(InfoGeneral[CodigoIndicador],(InfoGeneral[BPIN]='Reporte PI'!A7)*(InfoGeneral[Vigencia]='Reporte PI'!$B$1)*(InfoGeneral[MetaVigencia]&lt;&gt;0))))</f>
        <v>450200100, 450203900</v>
      </c>
      <c r="D7" s="8" cm="1">
        <f t="array" ref="D7">COUNTA(_xlfn.UNIQUE(_xlfn._xlws.FILTER(InfoGeneral[CodigoIndicador],(InfoGeneral[BPIN]='Reporte PI'!A7)*(InfoGeneral[Vigencia]='Reporte PI'!$B$1)*(InfoGeneral[MetaVigencia]&lt;&gt;0))))</f>
        <v>2</v>
      </c>
      <c r="E7" s="177" cm="1">
        <f t="array" ref="E7">SUM(_xlfn._xlws.FILTER(EjecucionPresupuestalGastoCCyFondo[CDP],(EjecucionPresupuestalGastoCCyFondo[PROYECTO]='Reporte PI'!A7)*(EjecucionPresupuestalGastoCCyFondo[VIGENCIA]=_xlfn.VALUETOTEXT('Reporte PI'!$B$1)),0))</f>
        <v>60000000</v>
      </c>
      <c r="F7" s="177" cm="1">
        <f t="array" ref="F7">SUM(_xlfn._xlws.FILTER(EjecucionPresupuestalGastoCCyFondo[RP],(EjecucionPresupuestalGastoCCyFondo[PROYECTO]='Reporte PI'!A7)*(EjecucionPresupuestalGastoCCyFondo[VIGENCIA]=_xlfn.VALUETOTEXT('Reporte PI'!$B$1)),0))</f>
        <v>0</v>
      </c>
      <c r="G7" s="177" cm="1">
        <f t="array" ref="G7">SUM(_xlfn._xlws.FILTER(EjecucionPresupuestalGastoCCyFondo[OBLIGACION],(EjecucionPresupuestalGastoCCyFondo[PROYECTO]='Reporte PI'!A7)*(EjecucionPresupuestalGastoCCyFondo[VIGENCIA]=_xlfn.VALUETOTEXT('Reporte PI'!$B$1)),0))</f>
        <v>0</v>
      </c>
      <c r="H7" s="177" cm="1">
        <f t="array" ref="H7">SUM(_xlfn._xlws.FILTER(EjecucionPresupuestalGastoCCyFondo[PAGO],(EjecucionPresupuestalGastoCCyFondo[PROYECTO]='Reporte PI'!A7)*(EjecucionPresupuestalGastoCCyFondo[VIGENCIA]=_xlfn.VALUETOTEXT('Reporte PI'!$B$1)),0))</f>
        <v>0</v>
      </c>
      <c r="I7" s="162" t="str" cm="1">
        <f t="array" ref="I7">_xlfn.LET(_xlpm.filtro_bpin,_xlfn.UNIQUE(_xlfn._xlws.FILTER(ProyectosPIconVigencia[BPIN],(ProyectosPIconVigencia[BPIN]='Reporte PI'!A7)*(ProyectosPIconVigencia[VIGENCIA PI]='Reporte PI'!$B$1),"")),_xlpm.es_bpin,ISNUMBER(VALUE(LEFT(_xlpm.filtro_bpin,4))),IF(_xlpm.es_bpin,"Si","No"))</f>
        <v>Si</v>
      </c>
      <c r="J7" s="143" t="str" cm="1">
        <f t="array" ref="J7">_xlfn.TEXTJOIN(", ",TRUE,_xlfn.UNIQUE(_xlfn._xlws.FILTER(ProyectosPIconVigencia[Código del indicador principal],(ProyectosPIconVigencia[BPIN]='Reporte PI'!A7)*(ProyectosPIconVigencia[VIGENCIA PI]='Reporte PI'!$B$1),"")))</f>
        <v>450203900, 450200100</v>
      </c>
      <c r="K7" s="143" cm="1">
        <f t="array" ref="K7">IF(J7&lt;&gt;"",COUNTA(_xlfn.UNIQUE(_xlfn._xlws.FILTER(ProyectosPIconVigencia[Código del indicador principal],(ProyectosPIconVigencia[BPIN]='Reporte PI'!A7)*(ProyectosPIconVigencia[VIGENCIA PI]='Reporte PI'!$B$1),""))),"")</f>
        <v>2</v>
      </c>
      <c r="L7" s="143" t="str" cm="1">
        <f t="array" ref="L7">_xlfn.LET(_xlpm.filtro_indicadores_pi,_xlfn.UNIQUE(_xlfn._xlws.FILTER(ProyectosPIconVigencia[Código del indicador principal],(ProyectosPIconVigencia[BPIN]='Reporte PI'!A7)*(ProyectosPIconVigencia[VIGENCIA PI]='Reporte PI'!$B$1),"")),_xlpm.numero_indicadores_pi,IF(J7&lt;&gt;"",COUNTA(_xlpm.filtro_indicadores_pi),0),_xlpm.numero_indicadores_piip,COUNTA(_xlfn.UNIQUE(_xlfn._xlws.FILTER(InfoGeneral[CodigoIndicador],(InfoGeneral[BPIN]='Reporte PI'!A7)*(InfoGeneral[Vigencia]='Reporte PI'!$B$1)*(InfoGeneral[MetaVigencia]&lt;&gt;0)))),IF(_xlpm.numero_indicadores_pi&gt;_xlpm.numero_indicadores_piip,"Inconsistencia",""))</f>
        <v/>
      </c>
      <c r="M7" s="143" cm="1">
        <f t="array" ref="M7">_xlfn.LET(_xlpm.productos_piip,_xlfn._xlws.FILTER(InfoGeneral[CodigoIndicador],(InfoGeneral[BPIN]='Reporte PI'!A7)*(InfoGeneral[Vigencia]='Reporte PI'!$B$1)*(InfoGeneral[MetaVigencia]&lt;&gt;0)),_xlpm.productos_cuipo,_xlfn.UNIQUE(_xlfn._xlws.FILTER(ProyectosPIconVigencia[Código del indicador principal],(ProyectosPIconVigencia[BPIN]='Reporte PI'!A7)*(ProyectosPIconVigencia[VIGENCIA PI]='Reporte PI'!$B$1),"")),_xlpm.eval,COUNT(_xlfn.MAP(_xlpm.productos_cuipo,_xlfn.LAMBDA(_xlpm.x,FIND(_xlpm.x,_xlfn.TEXTJOIN(",",TRUE,_xlpm.productos_piip))))),_xlpm.num_productos_cuipo,COUNTA(_xlpm.productos_cuipo),_xlpm.num_productos_piip,COUNTA(_xlpm.productos_piip),IF(AND(C7&lt;&gt;"",J7&lt;&gt;"",L7&lt;&gt;"Inconsistencia"),TRANSPOSE(_xlpm.eval),""))</f>
        <v>2</v>
      </c>
      <c r="N7" s="181" t="str">
        <f t="shared" si="0"/>
        <v>Coinciden</v>
      </c>
    </row>
    <row r="8" spans="1:14" ht="28.8" x14ac:dyDescent="0.3">
      <c r="A8" s="18" t="str">
        <v>202600000008137</v>
      </c>
      <c r="B8" s="18" t="str">
        <v>Territorial</v>
      </c>
      <c r="C8" s="8" t="str" cm="1">
        <f t="array" ref="C8">_xlfn.TEXTJOIN(", ",TRUE,_xlfn.UNIQUE(_xlfn._xlws.FILTER(InfoGeneral[CodigoIndicador],(InfoGeneral[BPIN]='Reporte PI'!A8)*(InfoGeneral[Vigencia]='Reporte PI'!$B$1)*(InfoGeneral[MetaVigencia]&lt;&gt;0))))</f>
        <v>450200100, 450203800</v>
      </c>
      <c r="D8" s="8" cm="1">
        <f t="array" ref="D8">COUNTA(_xlfn.UNIQUE(_xlfn._xlws.FILTER(InfoGeneral[CodigoIndicador],(InfoGeneral[BPIN]='Reporte PI'!A8)*(InfoGeneral[Vigencia]='Reporte PI'!$B$1)*(InfoGeneral[MetaVigencia]&lt;&gt;0))))</f>
        <v>2</v>
      </c>
      <c r="E8" s="177" cm="1">
        <f t="array" ref="E8">SUM(_xlfn._xlws.FILTER(EjecucionPresupuestalGastoCCyFondo[CDP],(EjecucionPresupuestalGastoCCyFondo[PROYECTO]='Reporte PI'!A8)*(EjecucionPresupuestalGastoCCyFondo[VIGENCIA]=_xlfn.VALUETOTEXT('Reporte PI'!$B$1)),0))</f>
        <v>80000000</v>
      </c>
      <c r="F8" s="177" cm="1">
        <f t="array" ref="F8">SUM(_xlfn._xlws.FILTER(EjecucionPresupuestalGastoCCyFondo[RP],(EjecucionPresupuestalGastoCCyFondo[PROYECTO]='Reporte PI'!A8)*(EjecucionPresupuestalGastoCCyFondo[VIGENCIA]=_xlfn.VALUETOTEXT('Reporte PI'!$B$1)),0))</f>
        <v>64000001</v>
      </c>
      <c r="G8" s="177" cm="1">
        <f t="array" ref="G8">SUM(_xlfn._xlws.FILTER(EjecucionPresupuestalGastoCCyFondo[OBLIGACION],(EjecucionPresupuestalGastoCCyFondo[PROYECTO]='Reporte PI'!A8)*(EjecucionPresupuestalGastoCCyFondo[VIGENCIA]=_xlfn.VALUETOTEXT('Reporte PI'!$B$1)),0))</f>
        <v>0</v>
      </c>
      <c r="H8" s="177" cm="1">
        <f t="array" ref="H8">SUM(_xlfn._xlws.FILTER(EjecucionPresupuestalGastoCCyFondo[PAGO],(EjecucionPresupuestalGastoCCyFondo[PROYECTO]='Reporte PI'!A8)*(EjecucionPresupuestalGastoCCyFondo[VIGENCIA]=_xlfn.VALUETOTEXT('Reporte PI'!$B$1)),0))</f>
        <v>0</v>
      </c>
      <c r="I8" s="162" t="str" cm="1">
        <f t="array" ref="I8">_xlfn.LET(_xlpm.filtro_bpin,_xlfn.UNIQUE(_xlfn._xlws.FILTER(ProyectosPIconVigencia[BPIN],(ProyectosPIconVigencia[BPIN]='Reporte PI'!A8)*(ProyectosPIconVigencia[VIGENCIA PI]='Reporte PI'!$B$1),"")),_xlpm.es_bpin,ISNUMBER(VALUE(LEFT(_xlpm.filtro_bpin,4))),IF(_xlpm.es_bpin,"Si","No"))</f>
        <v>Si</v>
      </c>
      <c r="J8" s="143" t="str" cm="1">
        <f t="array" ref="J8">_xlfn.TEXTJOIN(", ",TRUE,_xlfn.UNIQUE(_xlfn._xlws.FILTER(ProyectosPIconVigencia[Código del indicador principal],(ProyectosPIconVigencia[BPIN]='Reporte PI'!A8)*(ProyectosPIconVigencia[VIGENCIA PI]='Reporte PI'!$B$1),"")))</f>
        <v>450200100, 450203800</v>
      </c>
      <c r="K8" s="143" cm="1">
        <f t="array" ref="K8">IF(J8&lt;&gt;"",COUNTA(_xlfn.UNIQUE(_xlfn._xlws.FILTER(ProyectosPIconVigencia[Código del indicador principal],(ProyectosPIconVigencia[BPIN]='Reporte PI'!A8)*(ProyectosPIconVigencia[VIGENCIA PI]='Reporte PI'!$B$1),""))),"")</f>
        <v>2</v>
      </c>
      <c r="L8" s="143" t="str" cm="1">
        <f t="array" ref="L8">_xlfn.LET(_xlpm.filtro_indicadores_pi,_xlfn.UNIQUE(_xlfn._xlws.FILTER(ProyectosPIconVigencia[Código del indicador principal],(ProyectosPIconVigencia[BPIN]='Reporte PI'!A8)*(ProyectosPIconVigencia[VIGENCIA PI]='Reporte PI'!$B$1),"")),_xlpm.numero_indicadores_pi,IF(J8&lt;&gt;"",COUNTA(_xlpm.filtro_indicadores_pi),0),_xlpm.numero_indicadores_piip,COUNTA(_xlfn.UNIQUE(_xlfn._xlws.FILTER(InfoGeneral[CodigoIndicador],(InfoGeneral[BPIN]='Reporte PI'!A8)*(InfoGeneral[Vigencia]='Reporte PI'!$B$1)*(InfoGeneral[MetaVigencia]&lt;&gt;0)))),IF(_xlpm.numero_indicadores_pi&gt;_xlpm.numero_indicadores_piip,"Inconsistencia",""))</f>
        <v/>
      </c>
      <c r="M8" s="143" cm="1">
        <f t="array" ref="M8">_xlfn.LET(_xlpm.productos_piip,_xlfn._xlws.FILTER(InfoGeneral[CodigoIndicador],(InfoGeneral[BPIN]='Reporte PI'!A8)*(InfoGeneral[Vigencia]='Reporte PI'!$B$1)*(InfoGeneral[MetaVigencia]&lt;&gt;0)),_xlpm.productos_cuipo,_xlfn.UNIQUE(_xlfn._xlws.FILTER(ProyectosPIconVigencia[Código del indicador principal],(ProyectosPIconVigencia[BPIN]='Reporte PI'!A8)*(ProyectosPIconVigencia[VIGENCIA PI]='Reporte PI'!$B$1),"")),_xlpm.eval,COUNT(_xlfn.MAP(_xlpm.productos_cuipo,_xlfn.LAMBDA(_xlpm.x,FIND(_xlpm.x,_xlfn.TEXTJOIN(",",TRUE,_xlpm.productos_piip))))),_xlpm.num_productos_cuipo,COUNTA(_xlpm.productos_cuipo),_xlpm.num_productos_piip,COUNTA(_xlpm.productos_piip),IF(AND(C8&lt;&gt;"",J8&lt;&gt;"",L8&lt;&gt;"Inconsistencia"),TRANSPOSE(_xlpm.eval),""))</f>
        <v>2</v>
      </c>
      <c r="N8" s="181" t="str">
        <f t="shared" si="0"/>
        <v>Coinciden</v>
      </c>
    </row>
    <row r="9" spans="1:14" x14ac:dyDescent="0.3">
      <c r="A9" s="18" t="str">
        <v>202600000003201</v>
      </c>
      <c r="B9" s="18" t="str">
        <v>Territorial</v>
      </c>
      <c r="C9" s="8" t="str" cm="1">
        <f t="array" ref="C9">_xlfn.TEXTJOIN(", ",TRUE,_xlfn.UNIQUE(_xlfn._xlws.FILTER(InfoGeneral[CodigoIndicador],(InfoGeneral[BPIN]='Reporte PI'!A9)*(InfoGeneral[Vigencia]='Reporte PI'!$B$1)*(InfoGeneral[MetaVigencia]&lt;&gt;0))))</f>
        <v>450200100</v>
      </c>
      <c r="D9" s="8" cm="1">
        <f t="array" ref="D9">COUNTA(_xlfn.UNIQUE(_xlfn._xlws.FILTER(InfoGeneral[CodigoIndicador],(InfoGeneral[BPIN]='Reporte PI'!A9)*(InfoGeneral[Vigencia]='Reporte PI'!$B$1)*(InfoGeneral[MetaVigencia]&lt;&gt;0))))</f>
        <v>1</v>
      </c>
      <c r="E9" s="177" cm="1">
        <f t="array" ref="E9">SUM(_xlfn._xlws.FILTER(EjecucionPresupuestalGastoCCyFondo[CDP],(EjecucionPresupuestalGastoCCyFondo[PROYECTO]='Reporte PI'!A9)*(EjecucionPresupuestalGastoCCyFondo[VIGENCIA]=_xlfn.VALUETOTEXT('Reporte PI'!$B$1)),0))</f>
        <v>49999820</v>
      </c>
      <c r="F9" s="177" cm="1">
        <f t="array" ref="F9">SUM(_xlfn._xlws.FILTER(EjecucionPresupuestalGastoCCyFondo[RP],(EjecucionPresupuestalGastoCCyFondo[PROYECTO]='Reporte PI'!A9)*(EjecucionPresupuestalGastoCCyFondo[VIGENCIA]=_xlfn.VALUETOTEXT('Reporte PI'!$B$1)),0))</f>
        <v>49999820</v>
      </c>
      <c r="G9" s="177" cm="1">
        <f t="array" ref="G9">SUM(_xlfn._xlws.FILTER(EjecucionPresupuestalGastoCCyFondo[OBLIGACION],(EjecucionPresupuestalGastoCCyFondo[PROYECTO]='Reporte PI'!A9)*(EjecucionPresupuestalGastoCCyFondo[VIGENCIA]=_xlfn.VALUETOTEXT('Reporte PI'!$B$1)),0))</f>
        <v>0</v>
      </c>
      <c r="H9" s="177" cm="1">
        <f t="array" ref="H9">SUM(_xlfn._xlws.FILTER(EjecucionPresupuestalGastoCCyFondo[PAGO],(EjecucionPresupuestalGastoCCyFondo[PROYECTO]='Reporte PI'!A9)*(EjecucionPresupuestalGastoCCyFondo[VIGENCIA]=_xlfn.VALUETOTEXT('Reporte PI'!$B$1)),0))</f>
        <v>0</v>
      </c>
      <c r="I9" s="162" t="str" cm="1">
        <f t="array" ref="I9">_xlfn.LET(_xlpm.filtro_bpin,_xlfn.UNIQUE(_xlfn._xlws.FILTER(ProyectosPIconVigencia[BPIN],(ProyectosPIconVigencia[BPIN]='Reporte PI'!A9)*(ProyectosPIconVigencia[VIGENCIA PI]='Reporte PI'!$B$1),"")),_xlpm.es_bpin,ISNUMBER(VALUE(LEFT(_xlpm.filtro_bpin,4))),IF(_xlpm.es_bpin,"Si","No"))</f>
        <v>Si</v>
      </c>
      <c r="J9" s="143" t="str" cm="1">
        <f t="array" ref="J9">_xlfn.TEXTJOIN(", ",TRUE,_xlfn.UNIQUE(_xlfn._xlws.FILTER(ProyectosPIconVigencia[Código del indicador principal],(ProyectosPIconVigencia[BPIN]='Reporte PI'!A9)*(ProyectosPIconVigencia[VIGENCIA PI]='Reporte PI'!$B$1),"")))</f>
        <v>450200100</v>
      </c>
      <c r="K9" s="143" cm="1">
        <f t="array" ref="K9">IF(J9&lt;&gt;"",COUNTA(_xlfn.UNIQUE(_xlfn._xlws.FILTER(ProyectosPIconVigencia[Código del indicador principal],(ProyectosPIconVigencia[BPIN]='Reporte PI'!A9)*(ProyectosPIconVigencia[VIGENCIA PI]='Reporte PI'!$B$1),""))),"")</f>
        <v>1</v>
      </c>
      <c r="L9" s="143" t="str" cm="1">
        <f t="array" ref="L9">_xlfn.LET(_xlpm.filtro_indicadores_pi,_xlfn.UNIQUE(_xlfn._xlws.FILTER(ProyectosPIconVigencia[Código del indicador principal],(ProyectosPIconVigencia[BPIN]='Reporte PI'!A9)*(ProyectosPIconVigencia[VIGENCIA PI]='Reporte PI'!$B$1),"")),_xlpm.numero_indicadores_pi,IF(J9&lt;&gt;"",COUNTA(_xlpm.filtro_indicadores_pi),0),_xlpm.numero_indicadores_piip,COUNTA(_xlfn.UNIQUE(_xlfn._xlws.FILTER(InfoGeneral[CodigoIndicador],(InfoGeneral[BPIN]='Reporte PI'!A9)*(InfoGeneral[Vigencia]='Reporte PI'!$B$1)*(InfoGeneral[MetaVigencia]&lt;&gt;0)))),IF(_xlpm.numero_indicadores_pi&gt;_xlpm.numero_indicadores_piip,"Inconsistencia",""))</f>
        <v/>
      </c>
      <c r="M9" s="143" cm="1">
        <f t="array" ref="M9">_xlfn.LET(_xlpm.productos_piip,_xlfn._xlws.FILTER(InfoGeneral[CodigoIndicador],(InfoGeneral[BPIN]='Reporte PI'!A9)*(InfoGeneral[Vigencia]='Reporte PI'!$B$1)*(InfoGeneral[MetaVigencia]&lt;&gt;0)),_xlpm.productos_cuipo,_xlfn.UNIQUE(_xlfn._xlws.FILTER(ProyectosPIconVigencia[Código del indicador principal],(ProyectosPIconVigencia[BPIN]='Reporte PI'!A9)*(ProyectosPIconVigencia[VIGENCIA PI]='Reporte PI'!$B$1),"")),_xlpm.eval,COUNT(_xlfn.MAP(_xlpm.productos_cuipo,_xlfn.LAMBDA(_xlpm.x,FIND(_xlpm.x,_xlfn.TEXTJOIN(",",TRUE,_xlpm.productos_piip))))),_xlpm.num_productos_cuipo,COUNTA(_xlpm.productos_cuipo),_xlpm.num_productos_piip,COUNTA(_xlpm.productos_piip),IF(AND(C9&lt;&gt;"",J9&lt;&gt;"",L9&lt;&gt;"Inconsistencia"),TRANSPOSE(_xlpm.eval),""))</f>
        <v>1</v>
      </c>
      <c r="N9" s="181" t="str">
        <f t="shared" si="0"/>
        <v>Coinciden</v>
      </c>
    </row>
    <row r="10" spans="1:14" x14ac:dyDescent="0.3">
      <c r="A10" s="18" t="str">
        <v>202500000028900</v>
      </c>
      <c r="B10" s="18" t="str">
        <v>Territorial</v>
      </c>
      <c r="C10" s="8" t="str" cm="1">
        <f t="array" ref="C10">_xlfn.TEXTJOIN(", ",TRUE,_xlfn.UNIQUE(_xlfn._xlws.FILTER(InfoGeneral[CodigoIndicador],(InfoGeneral[BPIN]='Reporte PI'!A10)*(InfoGeneral[Vigencia]='Reporte PI'!$B$1)*(InfoGeneral[MetaVigencia]&lt;&gt;0))))</f>
        <v>450200100</v>
      </c>
      <c r="D10" s="8" cm="1">
        <f t="array" ref="D10">COUNTA(_xlfn.UNIQUE(_xlfn._xlws.FILTER(InfoGeneral[CodigoIndicador],(InfoGeneral[BPIN]='Reporte PI'!A10)*(InfoGeneral[Vigencia]='Reporte PI'!$B$1)*(InfoGeneral[MetaVigencia]&lt;&gt;0))))</f>
        <v>1</v>
      </c>
      <c r="E10" s="177" cm="1">
        <f t="array" ref="E10">SUM(_xlfn._xlws.FILTER(EjecucionPresupuestalGastoCCyFondo[CDP],(EjecucionPresupuestalGastoCCyFondo[PROYECTO]='Reporte PI'!A10)*(EjecucionPresupuestalGastoCCyFondo[VIGENCIA]=_xlfn.VALUETOTEXT('Reporte PI'!$B$1)),0))</f>
        <v>0</v>
      </c>
      <c r="F10" s="177" cm="1">
        <f t="array" ref="F10">SUM(_xlfn._xlws.FILTER(EjecucionPresupuestalGastoCCyFondo[RP],(EjecucionPresupuestalGastoCCyFondo[PROYECTO]='Reporte PI'!A10)*(EjecucionPresupuestalGastoCCyFondo[VIGENCIA]=_xlfn.VALUETOTEXT('Reporte PI'!$B$1)),0))</f>
        <v>0</v>
      </c>
      <c r="G10" s="177" cm="1">
        <f t="array" ref="G10">SUM(_xlfn._xlws.FILTER(EjecucionPresupuestalGastoCCyFondo[OBLIGACION],(EjecucionPresupuestalGastoCCyFondo[PROYECTO]='Reporte PI'!A10)*(EjecucionPresupuestalGastoCCyFondo[VIGENCIA]=_xlfn.VALUETOTEXT('Reporte PI'!$B$1)),0))</f>
        <v>0</v>
      </c>
      <c r="H10" s="177" cm="1">
        <f t="array" ref="H10">SUM(_xlfn._xlws.FILTER(EjecucionPresupuestalGastoCCyFondo[PAGO],(EjecucionPresupuestalGastoCCyFondo[PROYECTO]='Reporte PI'!A10)*(EjecucionPresupuestalGastoCCyFondo[VIGENCIA]=_xlfn.VALUETOTEXT('Reporte PI'!$B$1)),0))</f>
        <v>0</v>
      </c>
      <c r="I10" s="162" t="str" cm="1">
        <f t="array" ref="I10">_xlfn.LET(_xlpm.filtro_bpin,_xlfn.UNIQUE(_xlfn._xlws.FILTER(ProyectosPIconVigencia[BPIN],(ProyectosPIconVigencia[BPIN]='Reporte PI'!A10)*(ProyectosPIconVigencia[VIGENCIA PI]='Reporte PI'!$B$1),"")),_xlpm.es_bpin,ISNUMBER(VALUE(LEFT(_xlpm.filtro_bpin,4))),IF(_xlpm.es_bpin,"Si","No"))</f>
        <v>Si</v>
      </c>
      <c r="J10" s="143" t="str" cm="1">
        <f t="array" ref="J10">_xlfn.TEXTJOIN(", ",TRUE,_xlfn.UNIQUE(_xlfn._xlws.FILTER(ProyectosPIconVigencia[Código del indicador principal],(ProyectosPIconVigencia[BPIN]='Reporte PI'!A10)*(ProyectosPIconVigencia[VIGENCIA PI]='Reporte PI'!$B$1),"")))</f>
        <v>450200100</v>
      </c>
      <c r="K10" s="143" cm="1">
        <f t="array" ref="K10">IF(J10&lt;&gt;"",COUNTA(_xlfn.UNIQUE(_xlfn._xlws.FILTER(ProyectosPIconVigencia[Código del indicador principal],(ProyectosPIconVigencia[BPIN]='Reporte PI'!A10)*(ProyectosPIconVigencia[VIGENCIA PI]='Reporte PI'!$B$1),""))),"")</f>
        <v>1</v>
      </c>
      <c r="L10" s="143" t="str" cm="1">
        <f t="array" ref="L10">_xlfn.LET(_xlpm.filtro_indicadores_pi,_xlfn.UNIQUE(_xlfn._xlws.FILTER(ProyectosPIconVigencia[Código del indicador principal],(ProyectosPIconVigencia[BPIN]='Reporte PI'!A10)*(ProyectosPIconVigencia[VIGENCIA PI]='Reporte PI'!$B$1),"")),_xlpm.numero_indicadores_pi,IF(J10&lt;&gt;"",COUNTA(_xlpm.filtro_indicadores_pi),0),_xlpm.numero_indicadores_piip,COUNTA(_xlfn.UNIQUE(_xlfn._xlws.FILTER(InfoGeneral[CodigoIndicador],(InfoGeneral[BPIN]='Reporte PI'!A10)*(InfoGeneral[Vigencia]='Reporte PI'!$B$1)*(InfoGeneral[MetaVigencia]&lt;&gt;0)))),IF(_xlpm.numero_indicadores_pi&gt;_xlpm.numero_indicadores_piip,"Inconsistencia",""))</f>
        <v/>
      </c>
      <c r="M10" s="143" cm="1">
        <f t="array" ref="M10">_xlfn.LET(_xlpm.productos_piip,_xlfn._xlws.FILTER(InfoGeneral[CodigoIndicador],(InfoGeneral[BPIN]='Reporte PI'!A10)*(InfoGeneral[Vigencia]='Reporte PI'!$B$1)*(InfoGeneral[MetaVigencia]&lt;&gt;0)),_xlpm.productos_cuipo,_xlfn.UNIQUE(_xlfn._xlws.FILTER(ProyectosPIconVigencia[Código del indicador principal],(ProyectosPIconVigencia[BPIN]='Reporte PI'!A10)*(ProyectosPIconVigencia[VIGENCIA PI]='Reporte PI'!$B$1),"")),_xlpm.eval,COUNT(_xlfn.MAP(_xlpm.productos_cuipo,_xlfn.LAMBDA(_xlpm.x,FIND(_xlpm.x,_xlfn.TEXTJOIN(",",TRUE,_xlpm.productos_piip))))),_xlpm.num_productos_cuipo,COUNTA(_xlpm.productos_cuipo),_xlpm.num_productos_piip,COUNTA(_xlpm.productos_piip),IF(AND(C10&lt;&gt;"",J10&lt;&gt;"",L10&lt;&gt;"Inconsistencia"),TRANSPOSE(_xlpm.eval),""))</f>
        <v>1</v>
      </c>
      <c r="N10" s="181" t="str">
        <f t="shared" si="0"/>
        <v>Coinciden</v>
      </c>
    </row>
    <row r="11" spans="1:14" ht="28.8" x14ac:dyDescent="0.3">
      <c r="A11" s="18" t="str">
        <v>202500000048057</v>
      </c>
      <c r="B11" s="18" t="str">
        <v>Territorial</v>
      </c>
      <c r="C11" s="8" t="str" cm="1">
        <f t="array" ref="C11">_xlfn.TEXTJOIN(", ",TRUE,_xlfn.UNIQUE(_xlfn._xlws.FILTER(InfoGeneral[CodigoIndicador],(InfoGeneral[BPIN]='Reporte PI'!A11)*(InfoGeneral[Vigencia]='Reporte PI'!$B$1)*(InfoGeneral[MetaVigencia]&lt;&gt;0))))</f>
        <v>450203400, 450203800</v>
      </c>
      <c r="D11" s="8" cm="1">
        <f t="array" ref="D11">COUNTA(_xlfn.UNIQUE(_xlfn._xlws.FILTER(InfoGeneral[CodigoIndicador],(InfoGeneral[BPIN]='Reporte PI'!A11)*(InfoGeneral[Vigencia]='Reporte PI'!$B$1)*(InfoGeneral[MetaVigencia]&lt;&gt;0))))</f>
        <v>2</v>
      </c>
      <c r="E11" s="177" cm="1">
        <f t="array" ref="E11">SUM(_xlfn._xlws.FILTER(EjecucionPresupuestalGastoCCyFondo[CDP],(EjecucionPresupuestalGastoCCyFondo[PROYECTO]='Reporte PI'!A11)*(EjecucionPresupuestalGastoCCyFondo[VIGENCIA]=_xlfn.VALUETOTEXT('Reporte PI'!$B$1)),0))</f>
        <v>400000000</v>
      </c>
      <c r="F11" s="177" cm="1">
        <f t="array" ref="F11">SUM(_xlfn._xlws.FILTER(EjecucionPresupuestalGastoCCyFondo[RP],(EjecucionPresupuestalGastoCCyFondo[PROYECTO]='Reporte PI'!A11)*(EjecucionPresupuestalGastoCCyFondo[VIGENCIA]=_xlfn.VALUETOTEXT('Reporte PI'!$B$1)),0))</f>
        <v>201720912</v>
      </c>
      <c r="G11" s="177" cm="1">
        <f t="array" ref="G11">SUM(_xlfn._xlws.FILTER(EjecucionPresupuestalGastoCCyFondo[OBLIGACION],(EjecucionPresupuestalGastoCCyFondo[PROYECTO]='Reporte PI'!A11)*(EjecucionPresupuestalGastoCCyFondo[VIGENCIA]=_xlfn.VALUETOTEXT('Reporte PI'!$B$1)),0))</f>
        <v>54000000</v>
      </c>
      <c r="H11" s="177" cm="1">
        <f t="array" ref="H11">SUM(_xlfn._xlws.FILTER(EjecucionPresupuestalGastoCCyFondo[PAGO],(EjecucionPresupuestalGastoCCyFondo[PROYECTO]='Reporte PI'!A11)*(EjecucionPresupuestalGastoCCyFondo[VIGENCIA]=_xlfn.VALUETOTEXT('Reporte PI'!$B$1)),0))</f>
        <v>54000000</v>
      </c>
      <c r="I11" s="162" t="str" cm="1">
        <f t="array" ref="I11">_xlfn.LET(_xlpm.filtro_bpin,_xlfn.UNIQUE(_xlfn._xlws.FILTER(ProyectosPIconVigencia[BPIN],(ProyectosPIconVigencia[BPIN]='Reporte PI'!A11)*(ProyectosPIconVigencia[VIGENCIA PI]='Reporte PI'!$B$1),"")),_xlpm.es_bpin,ISNUMBER(VALUE(LEFT(_xlpm.filtro_bpin,4))),IF(_xlpm.es_bpin,"Si","No"))</f>
        <v>Si</v>
      </c>
      <c r="J11" s="143" t="str" cm="1">
        <f t="array" ref="J11">_xlfn.TEXTJOIN(", ",TRUE,_xlfn.UNIQUE(_xlfn._xlws.FILTER(ProyectosPIconVigencia[Código del indicador principal],(ProyectosPIconVigencia[BPIN]='Reporte PI'!A11)*(ProyectosPIconVigencia[VIGENCIA PI]='Reporte PI'!$B$1),"")))</f>
        <v>450203800, 450203400</v>
      </c>
      <c r="K11" s="143" cm="1">
        <f t="array" ref="K11">IF(J11&lt;&gt;"",COUNTA(_xlfn.UNIQUE(_xlfn._xlws.FILTER(ProyectosPIconVigencia[Código del indicador principal],(ProyectosPIconVigencia[BPIN]='Reporte PI'!A11)*(ProyectosPIconVigencia[VIGENCIA PI]='Reporte PI'!$B$1),""))),"")</f>
        <v>2</v>
      </c>
      <c r="L11" s="143" t="str" cm="1">
        <f t="array" ref="L11">_xlfn.LET(_xlpm.filtro_indicadores_pi,_xlfn.UNIQUE(_xlfn._xlws.FILTER(ProyectosPIconVigencia[Código del indicador principal],(ProyectosPIconVigencia[BPIN]='Reporte PI'!A11)*(ProyectosPIconVigencia[VIGENCIA PI]='Reporte PI'!$B$1),"")),_xlpm.numero_indicadores_pi,IF(J11&lt;&gt;"",COUNTA(_xlpm.filtro_indicadores_pi),0),_xlpm.numero_indicadores_piip,COUNTA(_xlfn.UNIQUE(_xlfn._xlws.FILTER(InfoGeneral[CodigoIndicador],(InfoGeneral[BPIN]='Reporte PI'!A11)*(InfoGeneral[Vigencia]='Reporte PI'!$B$1)*(InfoGeneral[MetaVigencia]&lt;&gt;0)))),IF(_xlpm.numero_indicadores_pi&gt;_xlpm.numero_indicadores_piip,"Inconsistencia",""))</f>
        <v/>
      </c>
      <c r="M11" s="143" cm="1">
        <f t="array" ref="M11">_xlfn.LET(_xlpm.productos_piip,_xlfn._xlws.FILTER(InfoGeneral[CodigoIndicador],(InfoGeneral[BPIN]='Reporte PI'!A11)*(InfoGeneral[Vigencia]='Reporte PI'!$B$1)*(InfoGeneral[MetaVigencia]&lt;&gt;0)),_xlpm.productos_cuipo,_xlfn.UNIQUE(_xlfn._xlws.FILTER(ProyectosPIconVigencia[Código del indicador principal],(ProyectosPIconVigencia[BPIN]='Reporte PI'!A11)*(ProyectosPIconVigencia[VIGENCIA PI]='Reporte PI'!$B$1),"")),_xlpm.eval,COUNT(_xlfn.MAP(_xlpm.productos_cuipo,_xlfn.LAMBDA(_xlpm.x,FIND(_xlpm.x,_xlfn.TEXTJOIN(",",TRUE,_xlpm.productos_piip))))),_xlpm.num_productos_cuipo,COUNTA(_xlpm.productos_cuipo),_xlpm.num_productos_piip,COUNTA(_xlpm.productos_piip),IF(AND(C11&lt;&gt;"",J11&lt;&gt;"",L11&lt;&gt;"Inconsistencia"),TRANSPOSE(_xlpm.eval),""))</f>
        <v>2</v>
      </c>
      <c r="N11" s="181" t="str">
        <f t="shared" si="0"/>
        <v>Coinciden</v>
      </c>
    </row>
    <row r="12" spans="1:14" ht="28.8" x14ac:dyDescent="0.3">
      <c r="A12" s="18" t="str">
        <v>202500000029628</v>
      </c>
      <c r="B12" s="18" t="str">
        <v>Territorial</v>
      </c>
      <c r="C12" s="8" t="str" cm="1">
        <f t="array" ref="C12">_xlfn.TEXTJOIN(", ",TRUE,_xlfn.UNIQUE(_xlfn._xlws.FILTER(InfoGeneral[CodigoIndicador],(InfoGeneral[BPIN]='Reporte PI'!A12)*(InfoGeneral[Vigencia]='Reporte PI'!$B$1)*(InfoGeneral[MetaVigencia]&lt;&gt;0))))</f>
        <v>450203400, 450203800</v>
      </c>
      <c r="D12" s="8" cm="1">
        <f t="array" ref="D12">COUNTA(_xlfn.UNIQUE(_xlfn._xlws.FILTER(InfoGeneral[CodigoIndicador],(InfoGeneral[BPIN]='Reporte PI'!A12)*(InfoGeneral[Vigencia]='Reporte PI'!$B$1)*(InfoGeneral[MetaVigencia]&lt;&gt;0))))</f>
        <v>2</v>
      </c>
      <c r="E12" s="177" cm="1">
        <f t="array" ref="E12">SUM(_xlfn._xlws.FILTER(EjecucionPresupuestalGastoCCyFondo[CDP],(EjecucionPresupuestalGastoCCyFondo[PROYECTO]='Reporte PI'!A12)*(EjecucionPresupuestalGastoCCyFondo[VIGENCIA]=_xlfn.VALUETOTEXT('Reporte PI'!$B$1)),0))</f>
        <v>4500000000</v>
      </c>
      <c r="F12" s="177" cm="1">
        <f t="array" ref="F12">SUM(_xlfn._xlws.FILTER(EjecucionPresupuestalGastoCCyFondo[RP],(EjecucionPresupuestalGastoCCyFondo[PROYECTO]='Reporte PI'!A12)*(EjecucionPresupuestalGastoCCyFondo[VIGENCIA]=_xlfn.VALUETOTEXT('Reporte PI'!$B$1)),0))</f>
        <v>4405094852</v>
      </c>
      <c r="G12" s="177" cm="1">
        <f t="array" ref="G12">SUM(_xlfn._xlws.FILTER(EjecucionPresupuestalGastoCCyFondo[OBLIGACION],(EjecucionPresupuestalGastoCCyFondo[PROYECTO]='Reporte PI'!A12)*(EjecucionPresupuestalGastoCCyFondo[VIGENCIA]=_xlfn.VALUETOTEXT('Reporte PI'!$B$1)),0))</f>
        <v>2171406092.0300002</v>
      </c>
      <c r="H12" s="177" cm="1">
        <f t="array" ref="H12">SUM(_xlfn._xlws.FILTER(EjecucionPresupuestalGastoCCyFondo[PAGO],(EjecucionPresupuestalGastoCCyFondo[PROYECTO]='Reporte PI'!A12)*(EjecucionPresupuestalGastoCCyFondo[VIGENCIA]=_xlfn.VALUETOTEXT('Reporte PI'!$B$1)),0))</f>
        <v>2171406092.0300002</v>
      </c>
      <c r="I12" s="162" t="str" cm="1">
        <f t="array" ref="I12">_xlfn.LET(_xlpm.filtro_bpin,_xlfn.UNIQUE(_xlfn._xlws.FILTER(ProyectosPIconVigencia[BPIN],(ProyectosPIconVigencia[BPIN]='Reporte PI'!A12)*(ProyectosPIconVigencia[VIGENCIA PI]='Reporte PI'!$B$1),"")),_xlpm.es_bpin,ISNUMBER(VALUE(LEFT(_xlpm.filtro_bpin,4))),IF(_xlpm.es_bpin,"Si","No"))</f>
        <v>Si</v>
      </c>
      <c r="J12" s="143" t="str" cm="1">
        <f t="array" ref="J12">_xlfn.TEXTJOIN(", ",TRUE,_xlfn.UNIQUE(_xlfn._xlws.FILTER(ProyectosPIconVigencia[Código del indicador principal],(ProyectosPIconVigencia[BPIN]='Reporte PI'!A12)*(ProyectosPIconVigencia[VIGENCIA PI]='Reporte PI'!$B$1),"")))</f>
        <v>450203800, 450203400</v>
      </c>
      <c r="K12" s="143" cm="1">
        <f t="array" ref="K12">IF(J12&lt;&gt;"",COUNTA(_xlfn.UNIQUE(_xlfn._xlws.FILTER(ProyectosPIconVigencia[Código del indicador principal],(ProyectosPIconVigencia[BPIN]='Reporte PI'!A12)*(ProyectosPIconVigencia[VIGENCIA PI]='Reporte PI'!$B$1),""))),"")</f>
        <v>2</v>
      </c>
      <c r="L12" s="143" t="str" cm="1">
        <f t="array" ref="L12">_xlfn.LET(_xlpm.filtro_indicadores_pi,_xlfn.UNIQUE(_xlfn._xlws.FILTER(ProyectosPIconVigencia[Código del indicador principal],(ProyectosPIconVigencia[BPIN]='Reporte PI'!A12)*(ProyectosPIconVigencia[VIGENCIA PI]='Reporte PI'!$B$1),"")),_xlpm.numero_indicadores_pi,IF(J12&lt;&gt;"",COUNTA(_xlpm.filtro_indicadores_pi),0),_xlpm.numero_indicadores_piip,COUNTA(_xlfn.UNIQUE(_xlfn._xlws.FILTER(InfoGeneral[CodigoIndicador],(InfoGeneral[BPIN]='Reporte PI'!A12)*(InfoGeneral[Vigencia]='Reporte PI'!$B$1)*(InfoGeneral[MetaVigencia]&lt;&gt;0)))),IF(_xlpm.numero_indicadores_pi&gt;_xlpm.numero_indicadores_piip,"Inconsistencia",""))</f>
        <v/>
      </c>
      <c r="M12" s="143" cm="1">
        <f t="array" ref="M12">_xlfn.LET(_xlpm.productos_piip,_xlfn._xlws.FILTER(InfoGeneral[CodigoIndicador],(InfoGeneral[BPIN]='Reporte PI'!A12)*(InfoGeneral[Vigencia]='Reporte PI'!$B$1)*(InfoGeneral[MetaVigencia]&lt;&gt;0)),_xlpm.productos_cuipo,_xlfn.UNIQUE(_xlfn._xlws.FILTER(ProyectosPIconVigencia[Código del indicador principal],(ProyectosPIconVigencia[BPIN]='Reporte PI'!A12)*(ProyectosPIconVigencia[VIGENCIA PI]='Reporte PI'!$B$1),"")),_xlpm.eval,COUNT(_xlfn.MAP(_xlpm.productos_cuipo,_xlfn.LAMBDA(_xlpm.x,FIND(_xlpm.x,_xlfn.TEXTJOIN(",",TRUE,_xlpm.productos_piip))))),_xlpm.num_productos_cuipo,COUNTA(_xlpm.productos_cuipo),_xlpm.num_productos_piip,COUNTA(_xlpm.productos_piip),IF(AND(C12&lt;&gt;"",J12&lt;&gt;"",L12&lt;&gt;"Inconsistencia"),TRANSPOSE(_xlpm.eval),""))</f>
        <v>2</v>
      </c>
      <c r="N12" s="181" t="str">
        <f t="shared" si="0"/>
        <v>Coinciden</v>
      </c>
    </row>
    <row r="13" spans="1:14" ht="28.8" x14ac:dyDescent="0.3">
      <c r="A13" s="18" t="str">
        <v>202500000024121</v>
      </c>
      <c r="B13" s="18" t="str">
        <v>Territorial</v>
      </c>
      <c r="C13" s="8" t="str" cm="1">
        <f t="array" ref="C13">_xlfn.TEXTJOIN(", ",TRUE,_xlfn.UNIQUE(_xlfn._xlws.FILTER(InfoGeneral[CodigoIndicador],(InfoGeneral[BPIN]='Reporte PI'!A13)*(InfoGeneral[Vigencia]='Reporte PI'!$B$1)*(InfoGeneral[MetaVigencia]&lt;&gt;0))))</f>
        <v>450203400, 450203800</v>
      </c>
      <c r="D13" s="8" cm="1">
        <f t="array" ref="D13">COUNTA(_xlfn.UNIQUE(_xlfn._xlws.FILTER(InfoGeneral[CodigoIndicador],(InfoGeneral[BPIN]='Reporte PI'!A13)*(InfoGeneral[Vigencia]='Reporte PI'!$B$1)*(InfoGeneral[MetaVigencia]&lt;&gt;0))))</f>
        <v>2</v>
      </c>
      <c r="E13" s="177" cm="1">
        <f t="array" ref="E13">SUM(_xlfn._xlws.FILTER(EjecucionPresupuestalGastoCCyFondo[CDP],(EjecucionPresupuestalGastoCCyFondo[PROYECTO]='Reporte PI'!A13)*(EjecucionPresupuestalGastoCCyFondo[VIGENCIA]=_xlfn.VALUETOTEXT('Reporte PI'!$B$1)),0))</f>
        <v>0</v>
      </c>
      <c r="F13" s="177" cm="1">
        <f t="array" ref="F13">SUM(_xlfn._xlws.FILTER(EjecucionPresupuestalGastoCCyFondo[RP],(EjecucionPresupuestalGastoCCyFondo[PROYECTO]='Reporte PI'!A13)*(EjecucionPresupuestalGastoCCyFondo[VIGENCIA]=_xlfn.VALUETOTEXT('Reporte PI'!$B$1)),0))</f>
        <v>0</v>
      </c>
      <c r="G13" s="177" cm="1">
        <f t="array" ref="G13">SUM(_xlfn._xlws.FILTER(EjecucionPresupuestalGastoCCyFondo[OBLIGACION],(EjecucionPresupuestalGastoCCyFondo[PROYECTO]='Reporte PI'!A13)*(EjecucionPresupuestalGastoCCyFondo[VIGENCIA]=_xlfn.VALUETOTEXT('Reporte PI'!$B$1)),0))</f>
        <v>0</v>
      </c>
      <c r="H13" s="177" cm="1">
        <f t="array" ref="H13">SUM(_xlfn._xlws.FILTER(EjecucionPresupuestalGastoCCyFondo[PAGO],(EjecucionPresupuestalGastoCCyFondo[PROYECTO]='Reporte PI'!A13)*(EjecucionPresupuestalGastoCCyFondo[VIGENCIA]=_xlfn.VALUETOTEXT('Reporte PI'!$B$1)),0))</f>
        <v>0</v>
      </c>
      <c r="I13" s="162" t="str" cm="1">
        <f t="array" ref="I13">_xlfn.LET(_xlpm.filtro_bpin,_xlfn.UNIQUE(_xlfn._xlws.FILTER(ProyectosPIconVigencia[BPIN],(ProyectosPIconVigencia[BPIN]='Reporte PI'!A13)*(ProyectosPIconVigencia[VIGENCIA PI]='Reporte PI'!$B$1),"")),_xlpm.es_bpin,ISNUMBER(VALUE(LEFT(_xlpm.filtro_bpin,4))),IF(_xlpm.es_bpin,"Si","No"))</f>
        <v>Si</v>
      </c>
      <c r="J13" s="143" t="str" cm="1">
        <f t="array" ref="J13">_xlfn.TEXTJOIN(", ",TRUE,_xlfn.UNIQUE(_xlfn._xlws.FILTER(ProyectosPIconVigencia[Código del indicador principal],(ProyectosPIconVigencia[BPIN]='Reporte PI'!A13)*(ProyectosPIconVigencia[VIGENCIA PI]='Reporte PI'!$B$1),"")))</f>
        <v>450203800, 450203400</v>
      </c>
      <c r="K13" s="143" cm="1">
        <f t="array" ref="K13">IF(J13&lt;&gt;"",COUNTA(_xlfn.UNIQUE(_xlfn._xlws.FILTER(ProyectosPIconVigencia[Código del indicador principal],(ProyectosPIconVigencia[BPIN]='Reporte PI'!A13)*(ProyectosPIconVigencia[VIGENCIA PI]='Reporte PI'!$B$1),""))),"")</f>
        <v>2</v>
      </c>
      <c r="L13" s="143" t="str" cm="1">
        <f t="array" ref="L13">_xlfn.LET(_xlpm.filtro_indicadores_pi,_xlfn.UNIQUE(_xlfn._xlws.FILTER(ProyectosPIconVigencia[Código del indicador principal],(ProyectosPIconVigencia[BPIN]='Reporte PI'!A13)*(ProyectosPIconVigencia[VIGENCIA PI]='Reporte PI'!$B$1),"")),_xlpm.numero_indicadores_pi,IF(J13&lt;&gt;"",COUNTA(_xlpm.filtro_indicadores_pi),0),_xlpm.numero_indicadores_piip,COUNTA(_xlfn.UNIQUE(_xlfn._xlws.FILTER(InfoGeneral[CodigoIndicador],(InfoGeneral[BPIN]='Reporte PI'!A13)*(InfoGeneral[Vigencia]='Reporte PI'!$B$1)*(InfoGeneral[MetaVigencia]&lt;&gt;0)))),IF(_xlpm.numero_indicadores_pi&gt;_xlpm.numero_indicadores_piip,"Inconsistencia",""))</f>
        <v/>
      </c>
      <c r="M13" s="143" cm="1">
        <f t="array" ref="M13">_xlfn.LET(_xlpm.productos_piip,_xlfn._xlws.FILTER(InfoGeneral[CodigoIndicador],(InfoGeneral[BPIN]='Reporte PI'!A13)*(InfoGeneral[Vigencia]='Reporte PI'!$B$1)*(InfoGeneral[MetaVigencia]&lt;&gt;0)),_xlpm.productos_cuipo,_xlfn.UNIQUE(_xlfn._xlws.FILTER(ProyectosPIconVigencia[Código del indicador principal],(ProyectosPIconVigencia[BPIN]='Reporte PI'!A13)*(ProyectosPIconVigencia[VIGENCIA PI]='Reporte PI'!$B$1),"")),_xlpm.eval,COUNT(_xlfn.MAP(_xlpm.productos_cuipo,_xlfn.LAMBDA(_xlpm.x,FIND(_xlpm.x,_xlfn.TEXTJOIN(",",TRUE,_xlpm.productos_piip))))),_xlpm.num_productos_cuipo,COUNTA(_xlpm.productos_cuipo),_xlpm.num_productos_piip,COUNTA(_xlpm.productos_piip),IF(AND(C13&lt;&gt;"",J13&lt;&gt;"",L13&lt;&gt;"Inconsistencia"),TRANSPOSE(_xlpm.eval),""))</f>
        <v>2</v>
      </c>
      <c r="N13" s="181" t="str">
        <f t="shared" si="0"/>
        <v>Coinciden</v>
      </c>
    </row>
    <row r="14" spans="1:14" x14ac:dyDescent="0.3">
      <c r="A14" s="18" t="str">
        <v>202600000011925</v>
      </c>
      <c r="B14" s="18" t="str">
        <v>Territorial</v>
      </c>
      <c r="C14" s="8" t="str" cm="1">
        <f t="array" ref="C14">_xlfn.TEXTJOIN(", ",TRUE,_xlfn.UNIQUE(_xlfn._xlws.FILTER(InfoGeneral[CodigoIndicador],(InfoGeneral[BPIN]='Reporte PI'!A14)*(InfoGeneral[Vigencia]='Reporte PI'!$B$1)*(InfoGeneral[MetaVigencia]&lt;&gt;0))))</f>
        <v>360200300</v>
      </c>
      <c r="D14" s="8" cm="1">
        <f t="array" ref="D14">COUNTA(_xlfn.UNIQUE(_xlfn._xlws.FILTER(InfoGeneral[CodigoIndicador],(InfoGeneral[BPIN]='Reporte PI'!A14)*(InfoGeneral[Vigencia]='Reporte PI'!$B$1)*(InfoGeneral[MetaVigencia]&lt;&gt;0))))</f>
        <v>1</v>
      </c>
      <c r="E14" s="177" cm="1">
        <f t="array" ref="E14">SUM(_xlfn._xlws.FILTER(EjecucionPresupuestalGastoCCyFondo[CDP],(EjecucionPresupuestalGastoCCyFondo[PROYECTO]='Reporte PI'!A14)*(EjecucionPresupuestalGastoCCyFondo[VIGENCIA]=_xlfn.VALUETOTEXT('Reporte PI'!$B$1)),0))</f>
        <v>80000000</v>
      </c>
      <c r="F14" s="177" cm="1">
        <f t="array" ref="F14">SUM(_xlfn._xlws.FILTER(EjecucionPresupuestalGastoCCyFondo[RP],(EjecucionPresupuestalGastoCCyFondo[PROYECTO]='Reporte PI'!A14)*(EjecucionPresupuestalGastoCCyFondo[VIGENCIA]=_xlfn.VALUETOTEXT('Reporte PI'!$B$1)),0))</f>
        <v>0</v>
      </c>
      <c r="G14" s="177" cm="1">
        <f t="array" ref="G14">SUM(_xlfn._xlws.FILTER(EjecucionPresupuestalGastoCCyFondo[OBLIGACION],(EjecucionPresupuestalGastoCCyFondo[PROYECTO]='Reporte PI'!A14)*(EjecucionPresupuestalGastoCCyFondo[VIGENCIA]=_xlfn.VALUETOTEXT('Reporte PI'!$B$1)),0))</f>
        <v>0</v>
      </c>
      <c r="H14" s="177" cm="1">
        <f t="array" ref="H14">SUM(_xlfn._xlws.FILTER(EjecucionPresupuestalGastoCCyFondo[PAGO],(EjecucionPresupuestalGastoCCyFondo[PROYECTO]='Reporte PI'!A14)*(EjecucionPresupuestalGastoCCyFondo[VIGENCIA]=_xlfn.VALUETOTEXT('Reporte PI'!$B$1)),0))</f>
        <v>0</v>
      </c>
      <c r="I14" s="162" t="str" cm="1">
        <f t="array" ref="I14">_xlfn.LET(_xlpm.filtro_bpin,_xlfn.UNIQUE(_xlfn._xlws.FILTER(ProyectosPIconVigencia[BPIN],(ProyectosPIconVigencia[BPIN]='Reporte PI'!A14)*(ProyectosPIconVigencia[VIGENCIA PI]='Reporte PI'!$B$1),"")),_xlpm.es_bpin,ISNUMBER(VALUE(LEFT(_xlpm.filtro_bpin,4))),IF(_xlpm.es_bpin,"Si","No"))</f>
        <v>Si</v>
      </c>
      <c r="J14" s="143" t="str" cm="1">
        <f t="array" ref="J14">_xlfn.TEXTJOIN(", ",TRUE,_xlfn.UNIQUE(_xlfn._xlws.FILTER(ProyectosPIconVigencia[Código del indicador principal],(ProyectosPIconVigencia[BPIN]='Reporte PI'!A14)*(ProyectosPIconVigencia[VIGENCIA PI]='Reporte PI'!$B$1),"")))</f>
        <v>360200300</v>
      </c>
      <c r="K14" s="143" cm="1">
        <f t="array" ref="K14">IF(J14&lt;&gt;"",COUNTA(_xlfn.UNIQUE(_xlfn._xlws.FILTER(ProyectosPIconVigencia[Código del indicador principal],(ProyectosPIconVigencia[BPIN]='Reporte PI'!A14)*(ProyectosPIconVigencia[VIGENCIA PI]='Reporte PI'!$B$1),""))),"")</f>
        <v>1</v>
      </c>
      <c r="L14" s="143" t="str" cm="1">
        <f t="array" ref="L14">_xlfn.LET(_xlpm.filtro_indicadores_pi,_xlfn.UNIQUE(_xlfn._xlws.FILTER(ProyectosPIconVigencia[Código del indicador principal],(ProyectosPIconVigencia[BPIN]='Reporte PI'!A14)*(ProyectosPIconVigencia[VIGENCIA PI]='Reporte PI'!$B$1),"")),_xlpm.numero_indicadores_pi,IF(J14&lt;&gt;"",COUNTA(_xlpm.filtro_indicadores_pi),0),_xlpm.numero_indicadores_piip,COUNTA(_xlfn.UNIQUE(_xlfn._xlws.FILTER(InfoGeneral[CodigoIndicador],(InfoGeneral[BPIN]='Reporte PI'!A14)*(InfoGeneral[Vigencia]='Reporte PI'!$B$1)*(InfoGeneral[MetaVigencia]&lt;&gt;0)))),IF(_xlpm.numero_indicadores_pi&gt;_xlpm.numero_indicadores_piip,"Inconsistencia",""))</f>
        <v/>
      </c>
      <c r="M14" s="143" cm="1">
        <f t="array" ref="M14">_xlfn.LET(_xlpm.productos_piip,_xlfn._xlws.FILTER(InfoGeneral[CodigoIndicador],(InfoGeneral[BPIN]='Reporte PI'!A14)*(InfoGeneral[Vigencia]='Reporte PI'!$B$1)*(InfoGeneral[MetaVigencia]&lt;&gt;0)),_xlpm.productos_cuipo,_xlfn.UNIQUE(_xlfn._xlws.FILTER(ProyectosPIconVigencia[Código del indicador principal],(ProyectosPIconVigencia[BPIN]='Reporte PI'!A14)*(ProyectosPIconVigencia[VIGENCIA PI]='Reporte PI'!$B$1),"")),_xlpm.eval,COUNT(_xlfn.MAP(_xlpm.productos_cuipo,_xlfn.LAMBDA(_xlpm.x,FIND(_xlpm.x,_xlfn.TEXTJOIN(",",TRUE,_xlpm.productos_piip))))),_xlpm.num_productos_cuipo,COUNTA(_xlpm.productos_cuipo),_xlpm.num_productos_piip,COUNTA(_xlpm.productos_piip),IF(AND(C14&lt;&gt;"",J14&lt;&gt;"",L14&lt;&gt;"Inconsistencia"),TRANSPOSE(_xlpm.eval),""))</f>
        <v>1</v>
      </c>
      <c r="N14" s="181" t="str">
        <f t="shared" si="0"/>
        <v>Coinciden</v>
      </c>
    </row>
    <row r="15" spans="1:14" x14ac:dyDescent="0.3">
      <c r="A15" s="18" t="str">
        <v>202600000004578</v>
      </c>
      <c r="B15" s="18" t="str">
        <v>Territorial</v>
      </c>
      <c r="C15" s="8" t="str" cm="1">
        <f t="array" ref="C15">_xlfn.TEXTJOIN(", ",TRUE,_xlfn.UNIQUE(_xlfn._xlws.FILTER(InfoGeneral[CodigoIndicador],(InfoGeneral[BPIN]='Reporte PI'!A15)*(InfoGeneral[Vigencia]='Reporte PI'!$B$1)*(InfoGeneral[MetaVigencia]&lt;&gt;0))))</f>
        <v>360200300</v>
      </c>
      <c r="D15" s="8" cm="1">
        <f t="array" ref="D15">COUNTA(_xlfn.UNIQUE(_xlfn._xlws.FILTER(InfoGeneral[CodigoIndicador],(InfoGeneral[BPIN]='Reporte PI'!A15)*(InfoGeneral[Vigencia]='Reporte PI'!$B$1)*(InfoGeneral[MetaVigencia]&lt;&gt;0))))</f>
        <v>1</v>
      </c>
      <c r="E15" s="177" cm="1">
        <f t="array" ref="E15">SUM(_xlfn._xlws.FILTER(EjecucionPresupuestalGastoCCyFondo[CDP],(EjecucionPresupuestalGastoCCyFondo[PROYECTO]='Reporte PI'!A15)*(EjecucionPresupuestalGastoCCyFondo[VIGENCIA]=_xlfn.VALUETOTEXT('Reporte PI'!$B$1)),0))</f>
        <v>0</v>
      </c>
      <c r="F15" s="177" cm="1">
        <f t="array" ref="F15">SUM(_xlfn._xlws.FILTER(EjecucionPresupuestalGastoCCyFondo[RP],(EjecucionPresupuestalGastoCCyFondo[PROYECTO]='Reporte PI'!A15)*(EjecucionPresupuestalGastoCCyFondo[VIGENCIA]=_xlfn.VALUETOTEXT('Reporte PI'!$B$1)),0))</f>
        <v>0</v>
      </c>
      <c r="G15" s="177" cm="1">
        <f t="array" ref="G15">SUM(_xlfn._xlws.FILTER(EjecucionPresupuestalGastoCCyFondo[OBLIGACION],(EjecucionPresupuestalGastoCCyFondo[PROYECTO]='Reporte PI'!A15)*(EjecucionPresupuestalGastoCCyFondo[VIGENCIA]=_xlfn.VALUETOTEXT('Reporte PI'!$B$1)),0))</f>
        <v>0</v>
      </c>
      <c r="H15" s="177" cm="1">
        <f t="array" ref="H15">SUM(_xlfn._xlws.FILTER(EjecucionPresupuestalGastoCCyFondo[PAGO],(EjecucionPresupuestalGastoCCyFondo[PROYECTO]='Reporte PI'!A15)*(EjecucionPresupuestalGastoCCyFondo[VIGENCIA]=_xlfn.VALUETOTEXT('Reporte PI'!$B$1)),0))</f>
        <v>0</v>
      </c>
      <c r="I15" s="162" t="str" cm="1">
        <f t="array" ref="I15">_xlfn.LET(_xlpm.filtro_bpin,_xlfn.UNIQUE(_xlfn._xlws.FILTER(ProyectosPIconVigencia[BPIN],(ProyectosPIconVigencia[BPIN]='Reporte PI'!A15)*(ProyectosPIconVigencia[VIGENCIA PI]='Reporte PI'!$B$1),"")),_xlpm.es_bpin,ISNUMBER(VALUE(LEFT(_xlpm.filtro_bpin,4))),IF(_xlpm.es_bpin,"Si","No"))</f>
        <v>Si</v>
      </c>
      <c r="J15" s="143" t="str" cm="1">
        <f t="array" ref="J15">_xlfn.TEXTJOIN(", ",TRUE,_xlfn.UNIQUE(_xlfn._xlws.FILTER(ProyectosPIconVigencia[Código del indicador principal],(ProyectosPIconVigencia[BPIN]='Reporte PI'!A15)*(ProyectosPIconVigencia[VIGENCIA PI]='Reporte PI'!$B$1),"")))</f>
        <v>360200300</v>
      </c>
      <c r="K15" s="143" cm="1">
        <f t="array" ref="K15">IF(J15&lt;&gt;"",COUNTA(_xlfn.UNIQUE(_xlfn._xlws.FILTER(ProyectosPIconVigencia[Código del indicador principal],(ProyectosPIconVigencia[BPIN]='Reporte PI'!A15)*(ProyectosPIconVigencia[VIGENCIA PI]='Reporte PI'!$B$1),""))),"")</f>
        <v>1</v>
      </c>
      <c r="L15" s="143" t="str" cm="1">
        <f t="array" ref="L15">_xlfn.LET(_xlpm.filtro_indicadores_pi,_xlfn.UNIQUE(_xlfn._xlws.FILTER(ProyectosPIconVigencia[Código del indicador principal],(ProyectosPIconVigencia[BPIN]='Reporte PI'!A15)*(ProyectosPIconVigencia[VIGENCIA PI]='Reporte PI'!$B$1),"")),_xlpm.numero_indicadores_pi,IF(J15&lt;&gt;"",COUNTA(_xlpm.filtro_indicadores_pi),0),_xlpm.numero_indicadores_piip,COUNTA(_xlfn.UNIQUE(_xlfn._xlws.FILTER(InfoGeneral[CodigoIndicador],(InfoGeneral[BPIN]='Reporte PI'!A15)*(InfoGeneral[Vigencia]='Reporte PI'!$B$1)*(InfoGeneral[MetaVigencia]&lt;&gt;0)))),IF(_xlpm.numero_indicadores_pi&gt;_xlpm.numero_indicadores_piip,"Inconsistencia",""))</f>
        <v/>
      </c>
      <c r="M15" s="143" cm="1">
        <f t="array" ref="M15">_xlfn.LET(_xlpm.productos_piip,_xlfn._xlws.FILTER(InfoGeneral[CodigoIndicador],(InfoGeneral[BPIN]='Reporte PI'!A15)*(InfoGeneral[Vigencia]='Reporte PI'!$B$1)*(InfoGeneral[MetaVigencia]&lt;&gt;0)),_xlpm.productos_cuipo,_xlfn.UNIQUE(_xlfn._xlws.FILTER(ProyectosPIconVigencia[Código del indicador principal],(ProyectosPIconVigencia[BPIN]='Reporte PI'!A15)*(ProyectosPIconVigencia[VIGENCIA PI]='Reporte PI'!$B$1),"")),_xlpm.eval,COUNT(_xlfn.MAP(_xlpm.productos_cuipo,_xlfn.LAMBDA(_xlpm.x,FIND(_xlpm.x,_xlfn.TEXTJOIN(",",TRUE,_xlpm.productos_piip))))),_xlpm.num_productos_cuipo,COUNTA(_xlpm.productos_cuipo),_xlpm.num_productos_piip,COUNTA(_xlpm.productos_piip),IF(AND(C15&lt;&gt;"",J15&lt;&gt;"",L15&lt;&gt;"Inconsistencia"),TRANSPOSE(_xlpm.eval),""))</f>
        <v>1</v>
      </c>
      <c r="N15" s="181" t="str">
        <f t="shared" si="0"/>
        <v>Coinciden</v>
      </c>
    </row>
    <row r="16" spans="1:14" x14ac:dyDescent="0.3">
      <c r="A16" s="18" t="str">
        <v>202500000050596</v>
      </c>
      <c r="B16" s="18" t="str">
        <v>Territorial</v>
      </c>
      <c r="C16" s="8" t="str" cm="1">
        <f t="array" ref="C16">_xlfn.TEXTJOIN(", ",TRUE,_xlfn.UNIQUE(_xlfn._xlws.FILTER(InfoGeneral[CodigoIndicador],(InfoGeneral[BPIN]='Reporte PI'!A16)*(InfoGeneral[Vigencia]='Reporte PI'!$B$1)*(InfoGeneral[MetaVigencia]&lt;&gt;0))))</f>
        <v>410200100</v>
      </c>
      <c r="D16" s="8" cm="1">
        <f t="array" ref="D16">COUNTA(_xlfn.UNIQUE(_xlfn._xlws.FILTER(InfoGeneral[CodigoIndicador],(InfoGeneral[BPIN]='Reporte PI'!A16)*(InfoGeneral[Vigencia]='Reporte PI'!$B$1)*(InfoGeneral[MetaVigencia]&lt;&gt;0))))</f>
        <v>1</v>
      </c>
      <c r="E16" s="177" cm="1">
        <f t="array" ref="E16">SUM(_xlfn._xlws.FILTER(EjecucionPresupuestalGastoCCyFondo[CDP],(EjecucionPresupuestalGastoCCyFondo[PROYECTO]='Reporte PI'!A16)*(EjecucionPresupuestalGastoCCyFondo[VIGENCIA]=_xlfn.VALUETOTEXT('Reporte PI'!$B$1)),0))</f>
        <v>77500000</v>
      </c>
      <c r="F16" s="177" cm="1">
        <f t="array" ref="F16">SUM(_xlfn._xlws.FILTER(EjecucionPresupuestalGastoCCyFondo[RP],(EjecucionPresupuestalGastoCCyFondo[PROYECTO]='Reporte PI'!A16)*(EjecucionPresupuestalGastoCCyFondo[VIGENCIA]=_xlfn.VALUETOTEXT('Reporte PI'!$B$1)),0))</f>
        <v>61999116</v>
      </c>
      <c r="G16" s="177" cm="1">
        <f t="array" ref="G16">SUM(_xlfn._xlws.FILTER(EjecucionPresupuestalGastoCCyFondo[OBLIGACION],(EjecucionPresupuestalGastoCCyFondo[PROYECTO]='Reporte PI'!A16)*(EjecucionPresupuestalGastoCCyFondo[VIGENCIA]=_xlfn.VALUETOTEXT('Reporte PI'!$B$1)),0))</f>
        <v>61999116</v>
      </c>
      <c r="H16" s="177" cm="1">
        <f t="array" ref="H16">SUM(_xlfn._xlws.FILTER(EjecucionPresupuestalGastoCCyFondo[PAGO],(EjecucionPresupuestalGastoCCyFondo[PROYECTO]='Reporte PI'!A16)*(EjecucionPresupuestalGastoCCyFondo[VIGENCIA]=_xlfn.VALUETOTEXT('Reporte PI'!$B$1)),0))</f>
        <v>61999116</v>
      </c>
      <c r="I16" s="162" t="str" cm="1">
        <f t="array" ref="I16">_xlfn.LET(_xlpm.filtro_bpin,_xlfn.UNIQUE(_xlfn._xlws.FILTER(ProyectosPIconVigencia[BPIN],(ProyectosPIconVigencia[BPIN]='Reporte PI'!A16)*(ProyectosPIconVigencia[VIGENCIA PI]='Reporte PI'!$B$1),"")),_xlpm.es_bpin,ISNUMBER(VALUE(LEFT(_xlpm.filtro_bpin,4))),IF(_xlpm.es_bpin,"Si","No"))</f>
        <v>Si</v>
      </c>
      <c r="J16" s="143" t="str" cm="1">
        <f t="array" ref="J16">_xlfn.TEXTJOIN(", ",TRUE,_xlfn.UNIQUE(_xlfn._xlws.FILTER(ProyectosPIconVigencia[Código del indicador principal],(ProyectosPIconVigencia[BPIN]='Reporte PI'!A16)*(ProyectosPIconVigencia[VIGENCIA PI]='Reporte PI'!$B$1),"")))</f>
        <v>410200100</v>
      </c>
      <c r="K16" s="143" cm="1">
        <f t="array" ref="K16">IF(J16&lt;&gt;"",COUNTA(_xlfn.UNIQUE(_xlfn._xlws.FILTER(ProyectosPIconVigencia[Código del indicador principal],(ProyectosPIconVigencia[BPIN]='Reporte PI'!A16)*(ProyectosPIconVigencia[VIGENCIA PI]='Reporte PI'!$B$1),""))),"")</f>
        <v>1</v>
      </c>
      <c r="L16" s="143" t="str" cm="1">
        <f t="array" ref="L16">_xlfn.LET(_xlpm.filtro_indicadores_pi,_xlfn.UNIQUE(_xlfn._xlws.FILTER(ProyectosPIconVigencia[Código del indicador principal],(ProyectosPIconVigencia[BPIN]='Reporte PI'!A16)*(ProyectosPIconVigencia[VIGENCIA PI]='Reporte PI'!$B$1),"")),_xlpm.numero_indicadores_pi,IF(J16&lt;&gt;"",COUNTA(_xlpm.filtro_indicadores_pi),0),_xlpm.numero_indicadores_piip,COUNTA(_xlfn.UNIQUE(_xlfn._xlws.FILTER(InfoGeneral[CodigoIndicador],(InfoGeneral[BPIN]='Reporte PI'!A16)*(InfoGeneral[Vigencia]='Reporte PI'!$B$1)*(InfoGeneral[MetaVigencia]&lt;&gt;0)))),IF(_xlpm.numero_indicadores_pi&gt;_xlpm.numero_indicadores_piip,"Inconsistencia",""))</f>
        <v/>
      </c>
      <c r="M16" s="143" cm="1">
        <f t="array" ref="M16">_xlfn.LET(_xlpm.productos_piip,_xlfn._xlws.FILTER(InfoGeneral[CodigoIndicador],(InfoGeneral[BPIN]='Reporte PI'!A16)*(InfoGeneral[Vigencia]='Reporte PI'!$B$1)*(InfoGeneral[MetaVigencia]&lt;&gt;0)),_xlpm.productos_cuipo,_xlfn.UNIQUE(_xlfn._xlws.FILTER(ProyectosPIconVigencia[Código del indicador principal],(ProyectosPIconVigencia[BPIN]='Reporte PI'!A16)*(ProyectosPIconVigencia[VIGENCIA PI]='Reporte PI'!$B$1),"")),_xlpm.eval,COUNT(_xlfn.MAP(_xlpm.productos_cuipo,_xlfn.LAMBDA(_xlpm.x,FIND(_xlpm.x,_xlfn.TEXTJOIN(",",TRUE,_xlpm.productos_piip))))),_xlpm.num_productos_cuipo,COUNTA(_xlpm.productos_cuipo),_xlpm.num_productos_piip,COUNTA(_xlpm.productos_piip),IF(AND(C16&lt;&gt;"",J16&lt;&gt;"",L16&lt;&gt;"Inconsistencia"),TRANSPOSE(_xlpm.eval),""))</f>
        <v>1</v>
      </c>
      <c r="N16" s="181" t="str">
        <f t="shared" si="0"/>
        <v>Coinciden</v>
      </c>
    </row>
    <row r="17" spans="1:14" x14ac:dyDescent="0.3">
      <c r="A17" s="18" t="str">
        <v>202500000047955</v>
      </c>
      <c r="B17" s="18" t="str">
        <v>Territorial</v>
      </c>
      <c r="C17" s="8" t="str" cm="1">
        <f t="array" ref="C17">_xlfn.TEXTJOIN(", ",TRUE,_xlfn.UNIQUE(_xlfn._xlws.FILTER(InfoGeneral[CodigoIndicador],(InfoGeneral[BPIN]='Reporte PI'!A17)*(InfoGeneral[Vigencia]='Reporte PI'!$B$1)*(InfoGeneral[MetaVigencia]&lt;&gt;0))))</f>
        <v>190303500</v>
      </c>
      <c r="D17" s="8" cm="1">
        <f t="array" ref="D17">COUNTA(_xlfn.UNIQUE(_xlfn._xlws.FILTER(InfoGeneral[CodigoIndicador],(InfoGeneral[BPIN]='Reporte PI'!A17)*(InfoGeneral[Vigencia]='Reporte PI'!$B$1)*(InfoGeneral[MetaVigencia]&lt;&gt;0))))</f>
        <v>1</v>
      </c>
      <c r="E17" s="177" cm="1">
        <f t="array" ref="E17">SUM(_xlfn._xlws.FILTER(EjecucionPresupuestalGastoCCyFondo[CDP],(EjecucionPresupuestalGastoCCyFondo[PROYECTO]='Reporte PI'!A17)*(EjecucionPresupuestalGastoCCyFondo[VIGENCIA]=_xlfn.VALUETOTEXT('Reporte PI'!$B$1)),0))</f>
        <v>11329984541</v>
      </c>
      <c r="F17" s="177" cm="1">
        <f t="array" ref="F17">SUM(_xlfn._xlws.FILTER(EjecucionPresupuestalGastoCCyFondo[RP],(EjecucionPresupuestalGastoCCyFondo[PROYECTO]='Reporte PI'!A17)*(EjecucionPresupuestalGastoCCyFondo[VIGENCIA]=_xlfn.VALUETOTEXT('Reporte PI'!$B$1)),0))</f>
        <v>9453159266</v>
      </c>
      <c r="G17" s="177" cm="1">
        <f t="array" ref="G17">SUM(_xlfn._xlws.FILTER(EjecucionPresupuestalGastoCCyFondo[OBLIGACION],(EjecucionPresupuestalGastoCCyFondo[PROYECTO]='Reporte PI'!A17)*(EjecucionPresupuestalGastoCCyFondo[VIGENCIA]=_xlfn.VALUETOTEXT('Reporte PI'!$B$1)),0))</f>
        <v>4469949920.4099998</v>
      </c>
      <c r="H17" s="177" cm="1">
        <f t="array" ref="H17">SUM(_xlfn._xlws.FILTER(EjecucionPresupuestalGastoCCyFondo[PAGO],(EjecucionPresupuestalGastoCCyFondo[PROYECTO]='Reporte PI'!A17)*(EjecucionPresupuestalGastoCCyFondo[VIGENCIA]=_xlfn.VALUETOTEXT('Reporte PI'!$B$1)),0))</f>
        <v>4458049863.4099998</v>
      </c>
      <c r="I17" s="162" t="str" cm="1">
        <f t="array" ref="I17">_xlfn.LET(_xlpm.filtro_bpin,_xlfn.UNIQUE(_xlfn._xlws.FILTER(ProyectosPIconVigencia[BPIN],(ProyectosPIconVigencia[BPIN]='Reporte PI'!A17)*(ProyectosPIconVigencia[VIGENCIA PI]='Reporte PI'!$B$1),"")),_xlpm.es_bpin,ISNUMBER(VALUE(LEFT(_xlpm.filtro_bpin,4))),IF(_xlpm.es_bpin,"Si","No"))</f>
        <v>Si</v>
      </c>
      <c r="J17" s="143" t="str" cm="1">
        <f t="array" ref="J17">_xlfn.TEXTJOIN(", ",TRUE,_xlfn.UNIQUE(_xlfn._xlws.FILTER(ProyectosPIconVigencia[Código del indicador principal],(ProyectosPIconVigencia[BPIN]='Reporte PI'!A17)*(ProyectosPIconVigencia[VIGENCIA PI]='Reporte PI'!$B$1),"")))</f>
        <v>190303500</v>
      </c>
      <c r="K17" s="143" cm="1">
        <f t="array" ref="K17">IF(J17&lt;&gt;"",COUNTA(_xlfn.UNIQUE(_xlfn._xlws.FILTER(ProyectosPIconVigencia[Código del indicador principal],(ProyectosPIconVigencia[BPIN]='Reporte PI'!A17)*(ProyectosPIconVigencia[VIGENCIA PI]='Reporte PI'!$B$1),""))),"")</f>
        <v>1</v>
      </c>
      <c r="L17" s="143" t="str" cm="1">
        <f t="array" ref="L17">_xlfn.LET(_xlpm.filtro_indicadores_pi,_xlfn.UNIQUE(_xlfn._xlws.FILTER(ProyectosPIconVigencia[Código del indicador principal],(ProyectosPIconVigencia[BPIN]='Reporte PI'!A17)*(ProyectosPIconVigencia[VIGENCIA PI]='Reporte PI'!$B$1),"")),_xlpm.numero_indicadores_pi,IF(J17&lt;&gt;"",COUNTA(_xlpm.filtro_indicadores_pi),0),_xlpm.numero_indicadores_piip,COUNTA(_xlfn.UNIQUE(_xlfn._xlws.FILTER(InfoGeneral[CodigoIndicador],(InfoGeneral[BPIN]='Reporte PI'!A17)*(InfoGeneral[Vigencia]='Reporte PI'!$B$1)*(InfoGeneral[MetaVigencia]&lt;&gt;0)))),IF(_xlpm.numero_indicadores_pi&gt;_xlpm.numero_indicadores_piip,"Inconsistencia",""))</f>
        <v/>
      </c>
      <c r="M17" s="143" cm="1">
        <f t="array" ref="M17">_xlfn.LET(_xlpm.productos_piip,_xlfn._xlws.FILTER(InfoGeneral[CodigoIndicador],(InfoGeneral[BPIN]='Reporte PI'!A17)*(InfoGeneral[Vigencia]='Reporte PI'!$B$1)*(InfoGeneral[MetaVigencia]&lt;&gt;0)),_xlpm.productos_cuipo,_xlfn.UNIQUE(_xlfn._xlws.FILTER(ProyectosPIconVigencia[Código del indicador principal],(ProyectosPIconVigencia[BPIN]='Reporte PI'!A17)*(ProyectosPIconVigencia[VIGENCIA PI]='Reporte PI'!$B$1),"")),_xlpm.eval,COUNT(_xlfn.MAP(_xlpm.productos_cuipo,_xlfn.LAMBDA(_xlpm.x,FIND(_xlpm.x,_xlfn.TEXTJOIN(",",TRUE,_xlpm.productos_piip))))),_xlpm.num_productos_cuipo,COUNTA(_xlpm.productos_cuipo),_xlpm.num_productos_piip,COUNTA(_xlpm.productos_piip),IF(AND(C17&lt;&gt;"",J17&lt;&gt;"",L17&lt;&gt;"Inconsistencia"),TRANSPOSE(_xlpm.eval),""))</f>
        <v>1</v>
      </c>
      <c r="N17" s="181" t="str">
        <f t="shared" si="0"/>
        <v>Coinciden</v>
      </c>
    </row>
    <row r="18" spans="1:14" x14ac:dyDescent="0.3">
      <c r="A18" s="18" t="str">
        <v>2023002700021</v>
      </c>
      <c r="B18" s="18" t="str">
        <v>Territorial</v>
      </c>
      <c r="C18" s="8" t="str" cm="1">
        <f t="array" ref="C18">_xlfn.TEXTJOIN(", ",TRUE,_xlfn.UNIQUE(_xlfn._xlws.FILTER(InfoGeneral[CodigoIndicador],(InfoGeneral[BPIN]='Reporte PI'!A18)*(InfoGeneral[Vigencia]='Reporte PI'!$B$1)*(InfoGeneral[MetaVigencia]&lt;&gt;0))))</f>
        <v>190603000, 190600500</v>
      </c>
      <c r="D18" s="8" cm="1">
        <f t="array" ref="D18">COUNTA(_xlfn.UNIQUE(_xlfn._xlws.FILTER(InfoGeneral[CodigoIndicador],(InfoGeneral[BPIN]='Reporte PI'!A18)*(InfoGeneral[Vigencia]='Reporte PI'!$B$1)*(InfoGeneral[MetaVigencia]&lt;&gt;0))))</f>
        <v>2</v>
      </c>
      <c r="E18" s="177" cm="1">
        <f t="array" ref="E18">SUM(_xlfn._xlws.FILTER(EjecucionPresupuestalGastoCCyFondo[CDP],(EjecucionPresupuestalGastoCCyFondo[PROYECTO]='Reporte PI'!A18)*(EjecucionPresupuestalGastoCCyFondo[VIGENCIA]=_xlfn.VALUETOTEXT('Reporte PI'!$B$1)),0))</f>
        <v>7043753610.7700005</v>
      </c>
      <c r="F18" s="177" cm="1">
        <f t="array" ref="F18">SUM(_xlfn._xlws.FILTER(EjecucionPresupuestalGastoCCyFondo[RP],(EjecucionPresupuestalGastoCCyFondo[PROYECTO]='Reporte PI'!A18)*(EjecucionPresupuestalGastoCCyFondo[VIGENCIA]=_xlfn.VALUETOTEXT('Reporte PI'!$B$1)),0))</f>
        <v>7043753610.7700005</v>
      </c>
      <c r="G18" s="177" cm="1">
        <f t="array" ref="G18">SUM(_xlfn._xlws.FILTER(EjecucionPresupuestalGastoCCyFondo[OBLIGACION],(EjecucionPresupuestalGastoCCyFondo[PROYECTO]='Reporte PI'!A18)*(EjecucionPresupuestalGastoCCyFondo[VIGENCIA]=_xlfn.VALUETOTEXT('Reporte PI'!$B$1)),0))</f>
        <v>6015697203.5</v>
      </c>
      <c r="H18" s="177" cm="1">
        <f t="array" ref="H18">SUM(_xlfn._xlws.FILTER(EjecucionPresupuestalGastoCCyFondo[PAGO],(EjecucionPresupuestalGastoCCyFondo[PROYECTO]='Reporte PI'!A18)*(EjecucionPresupuestalGastoCCyFondo[VIGENCIA]=_xlfn.VALUETOTEXT('Reporte PI'!$B$1)),0))</f>
        <v>6015697203.5</v>
      </c>
      <c r="I18" s="162" t="str" cm="1">
        <f t="array" ref="I18">_xlfn.LET(_xlpm.filtro_bpin,_xlfn.UNIQUE(_xlfn._xlws.FILTER(ProyectosPIconVigencia[BPIN],(ProyectosPIconVigencia[BPIN]='Reporte PI'!A18)*(ProyectosPIconVigencia[VIGENCIA PI]='Reporte PI'!$B$1),"")),_xlpm.es_bpin,ISNUMBER(VALUE(LEFT(_xlpm.filtro_bpin,4))),IF(_xlpm.es_bpin,"Si","No"))</f>
        <v>Si</v>
      </c>
      <c r="J18" s="143" t="str" cm="1">
        <f t="array" ref="J18">_xlfn.TEXTJOIN(", ",TRUE,_xlfn.UNIQUE(_xlfn._xlws.FILTER(ProyectosPIconVigencia[Código del indicador principal],(ProyectosPIconVigencia[BPIN]='Reporte PI'!A18)*(ProyectosPIconVigencia[VIGENCIA PI]='Reporte PI'!$B$1),"")))</f>
        <v>190603000</v>
      </c>
      <c r="K18" s="143" cm="1">
        <f t="array" ref="K18">IF(J18&lt;&gt;"",COUNTA(_xlfn.UNIQUE(_xlfn._xlws.FILTER(ProyectosPIconVigencia[Código del indicador principal],(ProyectosPIconVigencia[BPIN]='Reporte PI'!A18)*(ProyectosPIconVigencia[VIGENCIA PI]='Reporte PI'!$B$1),""))),"")</f>
        <v>1</v>
      </c>
      <c r="L18" s="143" t="str" cm="1">
        <f t="array" ref="L18">_xlfn.LET(_xlpm.filtro_indicadores_pi,_xlfn.UNIQUE(_xlfn._xlws.FILTER(ProyectosPIconVigencia[Código del indicador principal],(ProyectosPIconVigencia[BPIN]='Reporte PI'!A18)*(ProyectosPIconVigencia[VIGENCIA PI]='Reporte PI'!$B$1),"")),_xlpm.numero_indicadores_pi,IF(J18&lt;&gt;"",COUNTA(_xlpm.filtro_indicadores_pi),0),_xlpm.numero_indicadores_piip,COUNTA(_xlfn.UNIQUE(_xlfn._xlws.FILTER(InfoGeneral[CodigoIndicador],(InfoGeneral[BPIN]='Reporte PI'!A18)*(InfoGeneral[Vigencia]='Reporte PI'!$B$1)*(InfoGeneral[MetaVigencia]&lt;&gt;0)))),IF(_xlpm.numero_indicadores_pi&gt;_xlpm.numero_indicadores_piip,"Inconsistencia",""))</f>
        <v/>
      </c>
      <c r="M18" s="143" cm="1">
        <f t="array" ref="M18">_xlfn.LET(_xlpm.productos_piip,_xlfn._xlws.FILTER(InfoGeneral[CodigoIndicador],(InfoGeneral[BPIN]='Reporte PI'!A18)*(InfoGeneral[Vigencia]='Reporte PI'!$B$1)*(InfoGeneral[MetaVigencia]&lt;&gt;0)),_xlpm.productos_cuipo,_xlfn.UNIQUE(_xlfn._xlws.FILTER(ProyectosPIconVigencia[Código del indicador principal],(ProyectosPIconVigencia[BPIN]='Reporte PI'!A18)*(ProyectosPIconVigencia[VIGENCIA PI]='Reporte PI'!$B$1),"")),_xlpm.eval,COUNT(_xlfn.MAP(_xlpm.productos_cuipo,_xlfn.LAMBDA(_xlpm.x,FIND(_xlpm.x,_xlfn.TEXTJOIN(",",TRUE,_xlpm.productos_piip))))),_xlpm.num_productos_cuipo,COUNTA(_xlpm.productos_cuipo),_xlpm.num_productos_piip,COUNTA(_xlpm.productos_piip),IF(AND(C18&lt;&gt;"",J18&lt;&gt;"",L18&lt;&gt;"Inconsistencia"),TRANSPOSE(_xlpm.eval),""))</f>
        <v>1</v>
      </c>
      <c r="N18" s="181" t="str">
        <f t="shared" si="0"/>
        <v>No coinciden</v>
      </c>
    </row>
    <row r="19" spans="1:14" x14ac:dyDescent="0.3">
      <c r="A19" s="18" t="str">
        <v>202600000015305</v>
      </c>
      <c r="B19" s="18" t="str">
        <v>Territorial</v>
      </c>
      <c r="C19" s="8" t="str" cm="1">
        <f t="array" ref="C19">_xlfn.TEXTJOIN(", ",TRUE,_xlfn.UNIQUE(_xlfn._xlws.FILTER(InfoGeneral[CodigoIndicador],(InfoGeneral[BPIN]='Reporte PI'!A19)*(InfoGeneral[Vigencia]='Reporte PI'!$B$1)*(InfoGeneral[MetaVigencia]&lt;&gt;0))))</f>
        <v>410400800</v>
      </c>
      <c r="D19" s="8" cm="1">
        <f t="array" ref="D19">COUNTA(_xlfn.UNIQUE(_xlfn._xlws.FILTER(InfoGeneral[CodigoIndicador],(InfoGeneral[BPIN]='Reporte PI'!A19)*(InfoGeneral[Vigencia]='Reporte PI'!$B$1)*(InfoGeneral[MetaVigencia]&lt;&gt;0))))</f>
        <v>1</v>
      </c>
      <c r="E19" s="177" cm="1">
        <f t="array" ref="E19">SUM(_xlfn._xlws.FILTER(EjecucionPresupuestalGastoCCyFondo[CDP],(EjecucionPresupuestalGastoCCyFondo[PROYECTO]='Reporte PI'!A19)*(EjecucionPresupuestalGastoCCyFondo[VIGENCIA]=_xlfn.VALUETOTEXT('Reporte PI'!$B$1)),0))</f>
        <v>13563529756.15</v>
      </c>
      <c r="F19" s="177" cm="1">
        <f t="array" ref="F19">SUM(_xlfn._xlws.FILTER(EjecucionPresupuestalGastoCCyFondo[RP],(EjecucionPresupuestalGastoCCyFondo[PROYECTO]='Reporte PI'!A19)*(EjecucionPresupuestalGastoCCyFondo[VIGENCIA]=_xlfn.VALUETOTEXT('Reporte PI'!$B$1)),0))</f>
        <v>0</v>
      </c>
      <c r="G19" s="177" cm="1">
        <f t="array" ref="G19">SUM(_xlfn._xlws.FILTER(EjecucionPresupuestalGastoCCyFondo[OBLIGACION],(EjecucionPresupuestalGastoCCyFondo[PROYECTO]='Reporte PI'!A19)*(EjecucionPresupuestalGastoCCyFondo[VIGENCIA]=_xlfn.VALUETOTEXT('Reporte PI'!$B$1)),0))</f>
        <v>0</v>
      </c>
      <c r="H19" s="177" cm="1">
        <f t="array" ref="H19">SUM(_xlfn._xlws.FILTER(EjecucionPresupuestalGastoCCyFondo[PAGO],(EjecucionPresupuestalGastoCCyFondo[PROYECTO]='Reporte PI'!A19)*(EjecucionPresupuestalGastoCCyFondo[VIGENCIA]=_xlfn.VALUETOTEXT('Reporte PI'!$B$1)),0))</f>
        <v>0</v>
      </c>
      <c r="I19" s="162" t="str" cm="1">
        <f t="array" ref="I19">_xlfn.LET(_xlpm.filtro_bpin,_xlfn.UNIQUE(_xlfn._xlws.FILTER(ProyectosPIconVigencia[BPIN],(ProyectosPIconVigencia[BPIN]='Reporte PI'!A19)*(ProyectosPIconVigencia[VIGENCIA PI]='Reporte PI'!$B$1),"")),_xlpm.es_bpin,ISNUMBER(VALUE(LEFT(_xlpm.filtro_bpin,4))),IF(_xlpm.es_bpin,"Si","No"))</f>
        <v>No</v>
      </c>
      <c r="J19" s="143" t="str" cm="1">
        <f t="array" ref="J19">_xlfn.TEXTJOIN(", ",TRUE,_xlfn.UNIQUE(_xlfn._xlws.FILTER(ProyectosPIconVigencia[Código del indicador principal],(ProyectosPIconVigencia[BPIN]='Reporte PI'!A19)*(ProyectosPIconVigencia[VIGENCIA PI]='Reporte PI'!$B$1),"")))</f>
        <v/>
      </c>
      <c r="K19" s="143" t="str" cm="1">
        <f t="array" ref="K19">IF(J19&lt;&gt;"",COUNTA(_xlfn.UNIQUE(_xlfn._xlws.FILTER(ProyectosPIconVigencia[Código del indicador principal],(ProyectosPIconVigencia[BPIN]='Reporte PI'!A19)*(ProyectosPIconVigencia[VIGENCIA PI]='Reporte PI'!$B$1),""))),"")</f>
        <v/>
      </c>
      <c r="L19" s="143" t="str" cm="1">
        <f t="array" ref="L19">_xlfn.LET(_xlpm.filtro_indicadores_pi,_xlfn.UNIQUE(_xlfn._xlws.FILTER(ProyectosPIconVigencia[Código del indicador principal],(ProyectosPIconVigencia[BPIN]='Reporte PI'!A19)*(ProyectosPIconVigencia[VIGENCIA PI]='Reporte PI'!$B$1),"")),_xlpm.numero_indicadores_pi,IF(J19&lt;&gt;"",COUNTA(_xlpm.filtro_indicadores_pi),0),_xlpm.numero_indicadores_piip,COUNTA(_xlfn.UNIQUE(_xlfn._xlws.FILTER(InfoGeneral[CodigoIndicador],(InfoGeneral[BPIN]='Reporte PI'!A19)*(InfoGeneral[Vigencia]='Reporte PI'!$B$1)*(InfoGeneral[MetaVigencia]&lt;&gt;0)))),IF(_xlpm.numero_indicadores_pi&gt;_xlpm.numero_indicadores_piip,"Inconsistencia",""))</f>
        <v/>
      </c>
      <c r="M19" s="143" t="str" cm="1">
        <f t="array" ref="M19">_xlfn.LET(_xlpm.productos_piip,_xlfn._xlws.FILTER(InfoGeneral[CodigoIndicador],(InfoGeneral[BPIN]='Reporte PI'!A19)*(InfoGeneral[Vigencia]='Reporte PI'!$B$1)*(InfoGeneral[MetaVigencia]&lt;&gt;0)),_xlpm.productos_cuipo,_xlfn.UNIQUE(_xlfn._xlws.FILTER(ProyectosPIconVigencia[Código del indicador principal],(ProyectosPIconVigencia[BPIN]='Reporte PI'!A19)*(ProyectosPIconVigencia[VIGENCIA PI]='Reporte PI'!$B$1),"")),_xlpm.eval,COUNT(_xlfn.MAP(_xlpm.productos_cuipo,_xlfn.LAMBDA(_xlpm.x,FIND(_xlpm.x,_xlfn.TEXTJOIN(",",TRUE,_xlpm.productos_piip))))),_xlpm.num_productos_cuipo,COUNTA(_xlpm.productos_cuipo),_xlpm.num_productos_piip,COUNTA(_xlpm.productos_piip),IF(AND(C19&lt;&gt;"",J19&lt;&gt;"",L19&lt;&gt;"Inconsistencia"),TRANSPOSE(_xlpm.eval),""))</f>
        <v/>
      </c>
      <c r="N19" s="181" t="str">
        <f t="shared" si="0"/>
        <v/>
      </c>
    </row>
    <row r="20" spans="1:14" x14ac:dyDescent="0.3">
      <c r="A20" s="18" t="str">
        <v>202500000042332</v>
      </c>
      <c r="B20" s="18" t="str">
        <v>Territorial</v>
      </c>
      <c r="C20" s="8" t="str" cm="1">
        <f t="array" ref="C20">_xlfn.TEXTJOIN(", ",TRUE,_xlfn.UNIQUE(_xlfn._xlws.FILTER(InfoGeneral[CodigoIndicador],(InfoGeneral[BPIN]='Reporte PI'!A20)*(InfoGeneral[Vigencia]='Reporte PI'!$B$1)*(InfoGeneral[MetaVigencia]&lt;&gt;0))))</f>
        <v>410402000</v>
      </c>
      <c r="D20" s="8" cm="1">
        <f t="array" ref="D20">COUNTA(_xlfn.UNIQUE(_xlfn._xlws.FILTER(InfoGeneral[CodigoIndicador],(InfoGeneral[BPIN]='Reporte PI'!A20)*(InfoGeneral[Vigencia]='Reporte PI'!$B$1)*(InfoGeneral[MetaVigencia]&lt;&gt;0))))</f>
        <v>1</v>
      </c>
      <c r="E20" s="177" cm="1">
        <f t="array" ref="E20">SUM(_xlfn._xlws.FILTER(EjecucionPresupuestalGastoCCyFondo[CDP],(EjecucionPresupuestalGastoCCyFondo[PROYECTO]='Reporte PI'!A20)*(EjecucionPresupuestalGastoCCyFondo[VIGENCIA]=_xlfn.VALUETOTEXT('Reporte PI'!$B$1)),0))</f>
        <v>90000000</v>
      </c>
      <c r="F20" s="177" cm="1">
        <f t="array" ref="F20">SUM(_xlfn._xlws.FILTER(EjecucionPresupuestalGastoCCyFondo[RP],(EjecucionPresupuestalGastoCCyFondo[PROYECTO]='Reporte PI'!A20)*(EjecucionPresupuestalGastoCCyFondo[VIGENCIA]=_xlfn.VALUETOTEXT('Reporte PI'!$B$1)),0))</f>
        <v>90000000</v>
      </c>
      <c r="G20" s="177" cm="1">
        <f t="array" ref="G20">SUM(_xlfn._xlws.FILTER(EjecucionPresupuestalGastoCCyFondo[OBLIGACION],(EjecucionPresupuestalGastoCCyFondo[PROYECTO]='Reporte PI'!A20)*(EjecucionPresupuestalGastoCCyFondo[VIGENCIA]=_xlfn.VALUETOTEXT('Reporte PI'!$B$1)),0))</f>
        <v>90000000</v>
      </c>
      <c r="H20" s="177" cm="1">
        <f t="array" ref="H20">SUM(_xlfn._xlws.FILTER(EjecucionPresupuestalGastoCCyFondo[PAGO],(EjecucionPresupuestalGastoCCyFondo[PROYECTO]='Reporte PI'!A20)*(EjecucionPresupuestalGastoCCyFondo[VIGENCIA]=_xlfn.VALUETOTEXT('Reporte PI'!$B$1)),0))</f>
        <v>90000000</v>
      </c>
      <c r="I20" s="162" t="str" cm="1">
        <f t="array" ref="I20">_xlfn.LET(_xlpm.filtro_bpin,_xlfn.UNIQUE(_xlfn._xlws.FILTER(ProyectosPIconVigencia[BPIN],(ProyectosPIconVigencia[BPIN]='Reporte PI'!A20)*(ProyectosPIconVigencia[VIGENCIA PI]='Reporte PI'!$B$1),"")),_xlpm.es_bpin,ISNUMBER(VALUE(LEFT(_xlpm.filtro_bpin,4))),IF(_xlpm.es_bpin,"Si","No"))</f>
        <v>Si</v>
      </c>
      <c r="J20" s="143" t="str" cm="1">
        <f t="array" ref="J20">_xlfn.TEXTJOIN(", ",TRUE,_xlfn.UNIQUE(_xlfn._xlws.FILTER(ProyectosPIconVigencia[Código del indicador principal],(ProyectosPIconVigencia[BPIN]='Reporte PI'!A20)*(ProyectosPIconVigencia[VIGENCIA PI]='Reporte PI'!$B$1),"")))</f>
        <v>410402000</v>
      </c>
      <c r="K20" s="143" cm="1">
        <f t="array" ref="K20">IF(J20&lt;&gt;"",COUNTA(_xlfn.UNIQUE(_xlfn._xlws.FILTER(ProyectosPIconVigencia[Código del indicador principal],(ProyectosPIconVigencia[BPIN]='Reporte PI'!A20)*(ProyectosPIconVigencia[VIGENCIA PI]='Reporte PI'!$B$1),""))),"")</f>
        <v>1</v>
      </c>
      <c r="L20" s="143" t="str" cm="1">
        <f t="array" ref="L20">_xlfn.LET(_xlpm.filtro_indicadores_pi,_xlfn.UNIQUE(_xlfn._xlws.FILTER(ProyectosPIconVigencia[Código del indicador principal],(ProyectosPIconVigencia[BPIN]='Reporte PI'!A20)*(ProyectosPIconVigencia[VIGENCIA PI]='Reporte PI'!$B$1),"")),_xlpm.numero_indicadores_pi,IF(J20&lt;&gt;"",COUNTA(_xlpm.filtro_indicadores_pi),0),_xlpm.numero_indicadores_piip,COUNTA(_xlfn.UNIQUE(_xlfn._xlws.FILTER(InfoGeneral[CodigoIndicador],(InfoGeneral[BPIN]='Reporte PI'!A20)*(InfoGeneral[Vigencia]='Reporte PI'!$B$1)*(InfoGeneral[MetaVigencia]&lt;&gt;0)))),IF(_xlpm.numero_indicadores_pi&gt;_xlpm.numero_indicadores_piip,"Inconsistencia",""))</f>
        <v/>
      </c>
      <c r="M20" s="143" cm="1">
        <f t="array" ref="M20">_xlfn.LET(_xlpm.productos_piip,_xlfn._xlws.FILTER(InfoGeneral[CodigoIndicador],(InfoGeneral[BPIN]='Reporte PI'!A20)*(InfoGeneral[Vigencia]='Reporte PI'!$B$1)*(InfoGeneral[MetaVigencia]&lt;&gt;0)),_xlpm.productos_cuipo,_xlfn.UNIQUE(_xlfn._xlws.FILTER(ProyectosPIconVigencia[Código del indicador principal],(ProyectosPIconVigencia[BPIN]='Reporte PI'!A20)*(ProyectosPIconVigencia[VIGENCIA PI]='Reporte PI'!$B$1),"")),_xlpm.eval,COUNT(_xlfn.MAP(_xlpm.productos_cuipo,_xlfn.LAMBDA(_xlpm.x,FIND(_xlpm.x,_xlfn.TEXTJOIN(",",TRUE,_xlpm.productos_piip))))),_xlpm.num_productos_cuipo,COUNTA(_xlpm.productos_cuipo),_xlpm.num_productos_piip,COUNTA(_xlpm.productos_piip),IF(AND(C20&lt;&gt;"",J20&lt;&gt;"",L20&lt;&gt;"Inconsistencia"),TRANSPOSE(_xlpm.eval),""))</f>
        <v>1</v>
      </c>
      <c r="N20" s="181" t="str">
        <f t="shared" si="0"/>
        <v>Coinciden</v>
      </c>
    </row>
    <row r="21" spans="1:14" x14ac:dyDescent="0.3">
      <c r="A21" s="18" t="str">
        <v>202600000012362</v>
      </c>
      <c r="B21" s="18" t="str">
        <v>Territorial</v>
      </c>
      <c r="C21" s="8" t="str" cm="1">
        <f t="array" ref="C21">_xlfn.TEXTJOIN(", ",TRUE,_xlfn.UNIQUE(_xlfn._xlws.FILTER(InfoGeneral[CodigoIndicador],(InfoGeneral[BPIN]='Reporte PI'!A21)*(InfoGeneral[Vigencia]='Reporte PI'!$B$1)*(InfoGeneral[MetaVigencia]&lt;&gt;0))))</f>
        <v>459901700</v>
      </c>
      <c r="D21" s="8" cm="1">
        <f t="array" ref="D21">COUNTA(_xlfn.UNIQUE(_xlfn._xlws.FILTER(InfoGeneral[CodigoIndicador],(InfoGeneral[BPIN]='Reporte PI'!A21)*(InfoGeneral[Vigencia]='Reporte PI'!$B$1)*(InfoGeneral[MetaVigencia]&lt;&gt;0))))</f>
        <v>1</v>
      </c>
      <c r="E21" s="177" cm="1">
        <f t="array" ref="E21">SUM(_xlfn._xlws.FILTER(EjecucionPresupuestalGastoCCyFondo[CDP],(EjecucionPresupuestalGastoCCyFondo[PROYECTO]='Reporte PI'!A21)*(EjecucionPresupuestalGastoCCyFondo[VIGENCIA]=_xlfn.VALUETOTEXT('Reporte PI'!$B$1)),0))</f>
        <v>0</v>
      </c>
      <c r="F21" s="177" cm="1">
        <f t="array" ref="F21">SUM(_xlfn._xlws.FILTER(EjecucionPresupuestalGastoCCyFondo[RP],(EjecucionPresupuestalGastoCCyFondo[PROYECTO]='Reporte PI'!A21)*(EjecucionPresupuestalGastoCCyFondo[VIGENCIA]=_xlfn.VALUETOTEXT('Reporte PI'!$B$1)),0))</f>
        <v>0</v>
      </c>
      <c r="G21" s="177" cm="1">
        <f t="array" ref="G21">SUM(_xlfn._xlws.FILTER(EjecucionPresupuestalGastoCCyFondo[OBLIGACION],(EjecucionPresupuestalGastoCCyFondo[PROYECTO]='Reporte PI'!A21)*(EjecucionPresupuestalGastoCCyFondo[VIGENCIA]=_xlfn.VALUETOTEXT('Reporte PI'!$B$1)),0))</f>
        <v>0</v>
      </c>
      <c r="H21" s="177" cm="1">
        <f t="array" ref="H21">SUM(_xlfn._xlws.FILTER(EjecucionPresupuestalGastoCCyFondo[PAGO],(EjecucionPresupuestalGastoCCyFondo[PROYECTO]='Reporte PI'!A21)*(EjecucionPresupuestalGastoCCyFondo[VIGENCIA]=_xlfn.VALUETOTEXT('Reporte PI'!$B$1)),0))</f>
        <v>0</v>
      </c>
      <c r="I21" s="162" t="str" cm="1">
        <f t="array" ref="I21">_xlfn.LET(_xlpm.filtro_bpin,_xlfn.UNIQUE(_xlfn._xlws.FILTER(ProyectosPIconVigencia[BPIN],(ProyectosPIconVigencia[BPIN]='Reporte PI'!A21)*(ProyectosPIconVigencia[VIGENCIA PI]='Reporte PI'!$B$1),"")),_xlpm.es_bpin,ISNUMBER(VALUE(LEFT(_xlpm.filtro_bpin,4))),IF(_xlpm.es_bpin,"Si","No"))</f>
        <v>Si</v>
      </c>
      <c r="J21" s="143" t="str" cm="1">
        <f t="array" ref="J21">_xlfn.TEXTJOIN(", ",TRUE,_xlfn.UNIQUE(_xlfn._xlws.FILTER(ProyectosPIconVigencia[Código del indicador principal],(ProyectosPIconVigencia[BPIN]='Reporte PI'!A21)*(ProyectosPIconVigencia[VIGENCIA PI]='Reporte PI'!$B$1),"")))</f>
        <v>459901700</v>
      </c>
      <c r="K21" s="143" cm="1">
        <f t="array" ref="K21">IF(J21&lt;&gt;"",COUNTA(_xlfn.UNIQUE(_xlfn._xlws.FILTER(ProyectosPIconVigencia[Código del indicador principal],(ProyectosPIconVigencia[BPIN]='Reporte PI'!A21)*(ProyectosPIconVigencia[VIGENCIA PI]='Reporte PI'!$B$1),""))),"")</f>
        <v>1</v>
      </c>
      <c r="L21" s="143" t="str" cm="1">
        <f t="array" ref="L21">_xlfn.LET(_xlpm.filtro_indicadores_pi,_xlfn.UNIQUE(_xlfn._xlws.FILTER(ProyectosPIconVigencia[Código del indicador principal],(ProyectosPIconVigencia[BPIN]='Reporte PI'!A21)*(ProyectosPIconVigencia[VIGENCIA PI]='Reporte PI'!$B$1),"")),_xlpm.numero_indicadores_pi,IF(J21&lt;&gt;"",COUNTA(_xlpm.filtro_indicadores_pi),0),_xlpm.numero_indicadores_piip,COUNTA(_xlfn.UNIQUE(_xlfn._xlws.FILTER(InfoGeneral[CodigoIndicador],(InfoGeneral[BPIN]='Reporte PI'!A21)*(InfoGeneral[Vigencia]='Reporte PI'!$B$1)*(InfoGeneral[MetaVigencia]&lt;&gt;0)))),IF(_xlpm.numero_indicadores_pi&gt;_xlpm.numero_indicadores_piip,"Inconsistencia",""))</f>
        <v/>
      </c>
      <c r="M21" s="143" cm="1">
        <f t="array" ref="M21">_xlfn.LET(_xlpm.productos_piip,_xlfn._xlws.FILTER(InfoGeneral[CodigoIndicador],(InfoGeneral[BPIN]='Reporte PI'!A21)*(InfoGeneral[Vigencia]='Reporte PI'!$B$1)*(InfoGeneral[MetaVigencia]&lt;&gt;0)),_xlpm.productos_cuipo,_xlfn.UNIQUE(_xlfn._xlws.FILTER(ProyectosPIconVigencia[Código del indicador principal],(ProyectosPIconVigencia[BPIN]='Reporte PI'!A21)*(ProyectosPIconVigencia[VIGENCIA PI]='Reporte PI'!$B$1),"")),_xlpm.eval,COUNT(_xlfn.MAP(_xlpm.productos_cuipo,_xlfn.LAMBDA(_xlpm.x,FIND(_xlpm.x,_xlfn.TEXTJOIN(",",TRUE,_xlpm.productos_piip))))),_xlpm.num_productos_cuipo,COUNTA(_xlpm.productos_cuipo),_xlpm.num_productos_piip,COUNTA(_xlpm.productos_piip),IF(AND(C21&lt;&gt;"",J21&lt;&gt;"",L21&lt;&gt;"Inconsistencia"),TRANSPOSE(_xlpm.eval),""))</f>
        <v>1</v>
      </c>
      <c r="N21" s="181" t="str">
        <f t="shared" si="0"/>
        <v>Coinciden</v>
      </c>
    </row>
    <row r="22" spans="1:14" x14ac:dyDescent="0.3">
      <c r="A22" s="18" t="str">
        <v>202600000012558</v>
      </c>
      <c r="B22" s="18" t="str">
        <v>Territorial</v>
      </c>
      <c r="C22" s="8" t="str" cm="1">
        <f t="array" ref="C22">_xlfn.TEXTJOIN(", ",TRUE,_xlfn.UNIQUE(_xlfn._xlws.FILTER(InfoGeneral[CodigoIndicador],(InfoGeneral[BPIN]='Reporte PI'!A22)*(InfoGeneral[Vigencia]='Reporte PI'!$B$1)*(InfoGeneral[MetaVigencia]&lt;&gt;0))))</f>
        <v>459901700</v>
      </c>
      <c r="D22" s="8" cm="1">
        <f t="array" ref="D22">COUNTA(_xlfn.UNIQUE(_xlfn._xlws.FILTER(InfoGeneral[CodigoIndicador],(InfoGeneral[BPIN]='Reporte PI'!A22)*(InfoGeneral[Vigencia]='Reporte PI'!$B$1)*(InfoGeneral[MetaVigencia]&lt;&gt;0))))</f>
        <v>1</v>
      </c>
      <c r="E22" s="177" cm="1">
        <f t="array" ref="E22">SUM(_xlfn._xlws.FILTER(EjecucionPresupuestalGastoCCyFondo[CDP],(EjecucionPresupuestalGastoCCyFondo[PROYECTO]='Reporte PI'!A22)*(EjecucionPresupuestalGastoCCyFondo[VIGENCIA]=_xlfn.VALUETOTEXT('Reporte PI'!$B$1)),0))</f>
        <v>599373267</v>
      </c>
      <c r="F22" s="177" cm="1">
        <f t="array" ref="F22">SUM(_xlfn._xlws.FILTER(EjecucionPresupuestalGastoCCyFondo[RP],(EjecucionPresupuestalGastoCCyFondo[PROYECTO]='Reporte PI'!A22)*(EjecucionPresupuestalGastoCCyFondo[VIGENCIA]=_xlfn.VALUETOTEXT('Reporte PI'!$B$1)),0))</f>
        <v>0</v>
      </c>
      <c r="G22" s="177" cm="1">
        <f t="array" ref="G22">SUM(_xlfn._xlws.FILTER(EjecucionPresupuestalGastoCCyFondo[OBLIGACION],(EjecucionPresupuestalGastoCCyFondo[PROYECTO]='Reporte PI'!A22)*(EjecucionPresupuestalGastoCCyFondo[VIGENCIA]=_xlfn.VALUETOTEXT('Reporte PI'!$B$1)),0))</f>
        <v>0</v>
      </c>
      <c r="H22" s="177" cm="1">
        <f t="array" ref="H22">SUM(_xlfn._xlws.FILTER(EjecucionPresupuestalGastoCCyFondo[PAGO],(EjecucionPresupuestalGastoCCyFondo[PROYECTO]='Reporte PI'!A22)*(EjecucionPresupuestalGastoCCyFondo[VIGENCIA]=_xlfn.VALUETOTEXT('Reporte PI'!$B$1)),0))</f>
        <v>0</v>
      </c>
      <c r="I22" s="162" t="str" cm="1">
        <f t="array" ref="I22">_xlfn.LET(_xlpm.filtro_bpin,_xlfn.UNIQUE(_xlfn._xlws.FILTER(ProyectosPIconVigencia[BPIN],(ProyectosPIconVigencia[BPIN]='Reporte PI'!A22)*(ProyectosPIconVigencia[VIGENCIA PI]='Reporte PI'!$B$1),"")),_xlpm.es_bpin,ISNUMBER(VALUE(LEFT(_xlpm.filtro_bpin,4))),IF(_xlpm.es_bpin,"Si","No"))</f>
        <v>Si</v>
      </c>
      <c r="J22" s="143" t="str" cm="1">
        <f t="array" ref="J22">_xlfn.TEXTJOIN(", ",TRUE,_xlfn.UNIQUE(_xlfn._xlws.FILTER(ProyectosPIconVigencia[Código del indicador principal],(ProyectosPIconVigencia[BPIN]='Reporte PI'!A22)*(ProyectosPIconVigencia[VIGENCIA PI]='Reporte PI'!$B$1),"")))</f>
        <v>459901700</v>
      </c>
      <c r="K22" s="143" cm="1">
        <f t="array" ref="K22">IF(J22&lt;&gt;"",COUNTA(_xlfn.UNIQUE(_xlfn._xlws.FILTER(ProyectosPIconVigencia[Código del indicador principal],(ProyectosPIconVigencia[BPIN]='Reporte PI'!A22)*(ProyectosPIconVigencia[VIGENCIA PI]='Reporte PI'!$B$1),""))),"")</f>
        <v>1</v>
      </c>
      <c r="L22" s="143" t="str" cm="1">
        <f t="array" ref="L22">_xlfn.LET(_xlpm.filtro_indicadores_pi,_xlfn.UNIQUE(_xlfn._xlws.FILTER(ProyectosPIconVigencia[Código del indicador principal],(ProyectosPIconVigencia[BPIN]='Reporte PI'!A22)*(ProyectosPIconVigencia[VIGENCIA PI]='Reporte PI'!$B$1),"")),_xlpm.numero_indicadores_pi,IF(J22&lt;&gt;"",COUNTA(_xlpm.filtro_indicadores_pi),0),_xlpm.numero_indicadores_piip,COUNTA(_xlfn.UNIQUE(_xlfn._xlws.FILTER(InfoGeneral[CodigoIndicador],(InfoGeneral[BPIN]='Reporte PI'!A22)*(InfoGeneral[Vigencia]='Reporte PI'!$B$1)*(InfoGeneral[MetaVigencia]&lt;&gt;0)))),IF(_xlpm.numero_indicadores_pi&gt;_xlpm.numero_indicadores_piip,"Inconsistencia",""))</f>
        <v/>
      </c>
      <c r="M22" s="143" cm="1">
        <f t="array" ref="M22">_xlfn.LET(_xlpm.productos_piip,_xlfn._xlws.FILTER(InfoGeneral[CodigoIndicador],(InfoGeneral[BPIN]='Reporte PI'!A22)*(InfoGeneral[Vigencia]='Reporte PI'!$B$1)*(InfoGeneral[MetaVigencia]&lt;&gt;0)),_xlpm.productos_cuipo,_xlfn.UNIQUE(_xlfn._xlws.FILTER(ProyectosPIconVigencia[Código del indicador principal],(ProyectosPIconVigencia[BPIN]='Reporte PI'!A22)*(ProyectosPIconVigencia[VIGENCIA PI]='Reporte PI'!$B$1),"")),_xlpm.eval,COUNT(_xlfn.MAP(_xlpm.productos_cuipo,_xlfn.LAMBDA(_xlpm.x,FIND(_xlpm.x,_xlfn.TEXTJOIN(",",TRUE,_xlpm.productos_piip))))),_xlpm.num_productos_cuipo,COUNTA(_xlpm.productos_cuipo),_xlpm.num_productos_piip,COUNTA(_xlpm.productos_piip),IF(AND(C22&lt;&gt;"",J22&lt;&gt;"",L22&lt;&gt;"Inconsistencia"),TRANSPOSE(_xlpm.eval),""))</f>
        <v>1</v>
      </c>
      <c r="N22" s="181" t="str">
        <f t="shared" si="0"/>
        <v>Coinciden</v>
      </c>
    </row>
    <row r="23" spans="1:14" x14ac:dyDescent="0.3">
      <c r="A23" s="18" t="str">
        <v>202500000047992</v>
      </c>
      <c r="B23" s="18" t="str">
        <v>Territorial</v>
      </c>
      <c r="C23" s="8" t="str" cm="1">
        <f t="array" ref="C23">_xlfn.TEXTJOIN(", ",TRUE,_xlfn.UNIQUE(_xlfn._xlws.FILTER(InfoGeneral[CodigoIndicador],(InfoGeneral[BPIN]='Reporte PI'!A23)*(InfoGeneral[Vigencia]='Reporte PI'!$B$1)*(InfoGeneral[MetaVigencia]&lt;&gt;0))))</f>
        <v>450202400</v>
      </c>
      <c r="D23" s="8" cm="1">
        <f t="array" ref="D23">COUNTA(_xlfn.UNIQUE(_xlfn._xlws.FILTER(InfoGeneral[CodigoIndicador],(InfoGeneral[BPIN]='Reporte PI'!A23)*(InfoGeneral[Vigencia]='Reporte PI'!$B$1)*(InfoGeneral[MetaVigencia]&lt;&gt;0))))</f>
        <v>1</v>
      </c>
      <c r="E23" s="177" cm="1">
        <f t="array" ref="E23">SUM(_xlfn._xlws.FILTER(EjecucionPresupuestalGastoCCyFondo[CDP],(EjecucionPresupuestalGastoCCyFondo[PROYECTO]='Reporte PI'!A23)*(EjecucionPresupuestalGastoCCyFondo[VIGENCIA]=_xlfn.VALUETOTEXT('Reporte PI'!$B$1)),0))</f>
        <v>30000000</v>
      </c>
      <c r="F23" s="177" cm="1">
        <f t="array" ref="F23">SUM(_xlfn._xlws.FILTER(EjecucionPresupuestalGastoCCyFondo[RP],(EjecucionPresupuestalGastoCCyFondo[PROYECTO]='Reporte PI'!A23)*(EjecucionPresupuestalGastoCCyFondo[VIGENCIA]=_xlfn.VALUETOTEXT('Reporte PI'!$B$1)),0))</f>
        <v>15500000</v>
      </c>
      <c r="G23" s="177" cm="1">
        <f t="array" ref="G23">SUM(_xlfn._xlws.FILTER(EjecucionPresupuestalGastoCCyFondo[OBLIGACION],(EjecucionPresupuestalGastoCCyFondo[PROYECTO]='Reporte PI'!A23)*(EjecucionPresupuestalGastoCCyFondo[VIGENCIA]=_xlfn.VALUETOTEXT('Reporte PI'!$B$1)),0))</f>
        <v>15500000</v>
      </c>
      <c r="H23" s="177" cm="1">
        <f t="array" ref="H23">SUM(_xlfn._xlws.FILTER(EjecucionPresupuestalGastoCCyFondo[PAGO],(EjecucionPresupuestalGastoCCyFondo[PROYECTO]='Reporte PI'!A23)*(EjecucionPresupuestalGastoCCyFondo[VIGENCIA]=_xlfn.VALUETOTEXT('Reporte PI'!$B$1)),0))</f>
        <v>15500000</v>
      </c>
      <c r="I23" s="162" t="str" cm="1">
        <f t="array" ref="I23">_xlfn.LET(_xlpm.filtro_bpin,_xlfn.UNIQUE(_xlfn._xlws.FILTER(ProyectosPIconVigencia[BPIN],(ProyectosPIconVigencia[BPIN]='Reporte PI'!A23)*(ProyectosPIconVigencia[VIGENCIA PI]='Reporte PI'!$B$1),"")),_xlpm.es_bpin,ISNUMBER(VALUE(LEFT(_xlpm.filtro_bpin,4))),IF(_xlpm.es_bpin,"Si","No"))</f>
        <v>Si</v>
      </c>
      <c r="J23" s="143" t="str" cm="1">
        <f t="array" ref="J23">_xlfn.TEXTJOIN(", ",TRUE,_xlfn.UNIQUE(_xlfn._xlws.FILTER(ProyectosPIconVigencia[Código del indicador principal],(ProyectosPIconVigencia[BPIN]='Reporte PI'!A23)*(ProyectosPIconVigencia[VIGENCIA PI]='Reporte PI'!$B$1),"")))</f>
        <v>450202400</v>
      </c>
      <c r="K23" s="143" cm="1">
        <f t="array" ref="K23">IF(J23&lt;&gt;"",COUNTA(_xlfn.UNIQUE(_xlfn._xlws.FILTER(ProyectosPIconVigencia[Código del indicador principal],(ProyectosPIconVigencia[BPIN]='Reporte PI'!A23)*(ProyectosPIconVigencia[VIGENCIA PI]='Reporte PI'!$B$1),""))),"")</f>
        <v>1</v>
      </c>
      <c r="L23" s="143" t="str" cm="1">
        <f t="array" ref="L23">_xlfn.LET(_xlpm.filtro_indicadores_pi,_xlfn.UNIQUE(_xlfn._xlws.FILTER(ProyectosPIconVigencia[Código del indicador principal],(ProyectosPIconVigencia[BPIN]='Reporte PI'!A23)*(ProyectosPIconVigencia[VIGENCIA PI]='Reporte PI'!$B$1),"")),_xlpm.numero_indicadores_pi,IF(J23&lt;&gt;"",COUNTA(_xlpm.filtro_indicadores_pi),0),_xlpm.numero_indicadores_piip,COUNTA(_xlfn.UNIQUE(_xlfn._xlws.FILTER(InfoGeneral[CodigoIndicador],(InfoGeneral[BPIN]='Reporte PI'!A23)*(InfoGeneral[Vigencia]='Reporte PI'!$B$1)*(InfoGeneral[MetaVigencia]&lt;&gt;0)))),IF(_xlpm.numero_indicadores_pi&gt;_xlpm.numero_indicadores_piip,"Inconsistencia",""))</f>
        <v/>
      </c>
      <c r="M23" s="143" cm="1">
        <f t="array" ref="M23">_xlfn.LET(_xlpm.productos_piip,_xlfn._xlws.FILTER(InfoGeneral[CodigoIndicador],(InfoGeneral[BPIN]='Reporte PI'!A23)*(InfoGeneral[Vigencia]='Reporte PI'!$B$1)*(InfoGeneral[MetaVigencia]&lt;&gt;0)),_xlpm.productos_cuipo,_xlfn.UNIQUE(_xlfn._xlws.FILTER(ProyectosPIconVigencia[Código del indicador principal],(ProyectosPIconVigencia[BPIN]='Reporte PI'!A23)*(ProyectosPIconVigencia[VIGENCIA PI]='Reporte PI'!$B$1),"")),_xlpm.eval,COUNT(_xlfn.MAP(_xlpm.productos_cuipo,_xlfn.LAMBDA(_xlpm.x,FIND(_xlpm.x,_xlfn.TEXTJOIN(",",TRUE,_xlpm.productos_piip))))),_xlpm.num_productos_cuipo,COUNTA(_xlpm.productos_cuipo),_xlpm.num_productos_piip,COUNTA(_xlpm.productos_piip),IF(AND(C23&lt;&gt;"",J23&lt;&gt;"",L23&lt;&gt;"Inconsistencia"),TRANSPOSE(_xlpm.eval),""))</f>
        <v>1</v>
      </c>
      <c r="N23" s="181" t="str">
        <f t="shared" si="0"/>
        <v>Coinciden</v>
      </c>
    </row>
    <row r="24" spans="1:14" x14ac:dyDescent="0.3">
      <c r="A24" s="18" t="str">
        <v>202500000026757</v>
      </c>
      <c r="B24" s="18" t="str">
        <v>Territorial</v>
      </c>
      <c r="C24" s="8" t="str" cm="1">
        <f t="array" ref="C24">_xlfn.TEXTJOIN(", ",TRUE,_xlfn.UNIQUE(_xlfn._xlws.FILTER(InfoGeneral[CodigoIndicador],(InfoGeneral[BPIN]='Reporte PI'!A24)*(InfoGeneral[Vigencia]='Reporte PI'!$B$1)*(InfoGeneral[MetaVigencia]&lt;&gt;0))))</f>
        <v>450107100</v>
      </c>
      <c r="D24" s="8" cm="1">
        <f t="array" ref="D24">COUNTA(_xlfn.UNIQUE(_xlfn._xlws.FILTER(InfoGeneral[CodigoIndicador],(InfoGeneral[BPIN]='Reporte PI'!A24)*(InfoGeneral[Vigencia]='Reporte PI'!$B$1)*(InfoGeneral[MetaVigencia]&lt;&gt;0))))</f>
        <v>1</v>
      </c>
      <c r="E24" s="177" cm="1">
        <f t="array" ref="E24">SUM(_xlfn._xlws.FILTER(EjecucionPresupuestalGastoCCyFondo[CDP],(EjecucionPresupuestalGastoCCyFondo[PROYECTO]='Reporte PI'!A24)*(EjecucionPresupuestalGastoCCyFondo[VIGENCIA]=_xlfn.VALUETOTEXT('Reporte PI'!$B$1)),0))</f>
        <v>2227951320</v>
      </c>
      <c r="F24" s="177" cm="1">
        <f t="array" ref="F24">SUM(_xlfn._xlws.FILTER(EjecucionPresupuestalGastoCCyFondo[RP],(EjecucionPresupuestalGastoCCyFondo[PROYECTO]='Reporte PI'!A24)*(EjecucionPresupuestalGastoCCyFondo[VIGENCIA]=_xlfn.VALUETOTEXT('Reporte PI'!$B$1)),0))</f>
        <v>2227951320</v>
      </c>
      <c r="G24" s="177" cm="1">
        <f t="array" ref="G24">SUM(_xlfn._xlws.FILTER(EjecucionPresupuestalGastoCCyFondo[OBLIGACION],(EjecucionPresupuestalGastoCCyFondo[PROYECTO]='Reporte PI'!A24)*(EjecucionPresupuestalGastoCCyFondo[VIGENCIA]=_xlfn.VALUETOTEXT('Reporte PI'!$B$1)),0))</f>
        <v>0</v>
      </c>
      <c r="H24" s="177" cm="1">
        <f t="array" ref="H24">SUM(_xlfn._xlws.FILTER(EjecucionPresupuestalGastoCCyFondo[PAGO],(EjecucionPresupuestalGastoCCyFondo[PROYECTO]='Reporte PI'!A24)*(EjecucionPresupuestalGastoCCyFondo[VIGENCIA]=_xlfn.VALUETOTEXT('Reporte PI'!$B$1)),0))</f>
        <v>0</v>
      </c>
      <c r="I24" s="162" t="str" cm="1">
        <f t="array" ref="I24">_xlfn.LET(_xlpm.filtro_bpin,_xlfn.UNIQUE(_xlfn._xlws.FILTER(ProyectosPIconVigencia[BPIN],(ProyectosPIconVigencia[BPIN]='Reporte PI'!A24)*(ProyectosPIconVigencia[VIGENCIA PI]='Reporte PI'!$B$1),"")),_xlpm.es_bpin,ISNUMBER(VALUE(LEFT(_xlpm.filtro_bpin,4))),IF(_xlpm.es_bpin,"Si","No"))</f>
        <v>Si</v>
      </c>
      <c r="J24" s="143" t="str" cm="1">
        <f t="array" ref="J24">_xlfn.TEXTJOIN(", ",TRUE,_xlfn.UNIQUE(_xlfn._xlws.FILTER(ProyectosPIconVigencia[Código del indicador principal],(ProyectosPIconVigencia[BPIN]='Reporte PI'!A24)*(ProyectosPIconVigencia[VIGENCIA PI]='Reporte PI'!$B$1),"")))</f>
        <v>450107100</v>
      </c>
      <c r="K24" s="143" cm="1">
        <f t="array" ref="K24">IF(J24&lt;&gt;"",COUNTA(_xlfn.UNIQUE(_xlfn._xlws.FILTER(ProyectosPIconVigencia[Código del indicador principal],(ProyectosPIconVigencia[BPIN]='Reporte PI'!A24)*(ProyectosPIconVigencia[VIGENCIA PI]='Reporte PI'!$B$1),""))),"")</f>
        <v>1</v>
      </c>
      <c r="L24" s="143" t="str" cm="1">
        <f t="array" ref="L24">_xlfn.LET(_xlpm.filtro_indicadores_pi,_xlfn.UNIQUE(_xlfn._xlws.FILTER(ProyectosPIconVigencia[Código del indicador principal],(ProyectosPIconVigencia[BPIN]='Reporte PI'!A24)*(ProyectosPIconVigencia[VIGENCIA PI]='Reporte PI'!$B$1),"")),_xlpm.numero_indicadores_pi,IF(J24&lt;&gt;"",COUNTA(_xlpm.filtro_indicadores_pi),0),_xlpm.numero_indicadores_piip,COUNTA(_xlfn.UNIQUE(_xlfn._xlws.FILTER(InfoGeneral[CodigoIndicador],(InfoGeneral[BPIN]='Reporte PI'!A24)*(InfoGeneral[Vigencia]='Reporte PI'!$B$1)*(InfoGeneral[MetaVigencia]&lt;&gt;0)))),IF(_xlpm.numero_indicadores_pi&gt;_xlpm.numero_indicadores_piip,"Inconsistencia",""))</f>
        <v/>
      </c>
      <c r="M24" s="143" cm="1">
        <f t="array" ref="M24">_xlfn.LET(_xlpm.productos_piip,_xlfn._xlws.FILTER(InfoGeneral[CodigoIndicador],(InfoGeneral[BPIN]='Reporte PI'!A24)*(InfoGeneral[Vigencia]='Reporte PI'!$B$1)*(InfoGeneral[MetaVigencia]&lt;&gt;0)),_xlpm.productos_cuipo,_xlfn.UNIQUE(_xlfn._xlws.FILTER(ProyectosPIconVigencia[Código del indicador principal],(ProyectosPIconVigencia[BPIN]='Reporte PI'!A24)*(ProyectosPIconVigencia[VIGENCIA PI]='Reporte PI'!$B$1),"")),_xlpm.eval,COUNT(_xlfn.MAP(_xlpm.productos_cuipo,_xlfn.LAMBDA(_xlpm.x,FIND(_xlpm.x,_xlfn.TEXTJOIN(",",TRUE,_xlpm.productos_piip))))),_xlpm.num_productos_cuipo,COUNTA(_xlpm.productos_cuipo),_xlpm.num_productos_piip,COUNTA(_xlpm.productos_piip),IF(AND(C24&lt;&gt;"",J24&lt;&gt;"",L24&lt;&gt;"Inconsistencia"),TRANSPOSE(_xlpm.eval),""))</f>
        <v>1</v>
      </c>
      <c r="N24" s="181" t="str">
        <f t="shared" si="0"/>
        <v>Coinciden</v>
      </c>
    </row>
    <row r="25" spans="1:14" x14ac:dyDescent="0.3">
      <c r="A25" s="18" t="str">
        <v>202500000035386</v>
      </c>
      <c r="B25" s="18" t="str">
        <v>Territorial</v>
      </c>
      <c r="C25" s="8" t="str" cm="1">
        <f t="array" ref="C25">_xlfn.TEXTJOIN(", ",TRUE,_xlfn.UNIQUE(_xlfn._xlws.FILTER(InfoGeneral[CodigoIndicador],(InfoGeneral[BPIN]='Reporte PI'!A25)*(InfoGeneral[Vigencia]='Reporte PI'!$B$1)*(InfoGeneral[MetaVigencia]&lt;&gt;0))))</f>
        <v>220102800</v>
      </c>
      <c r="D25" s="8" cm="1">
        <f t="array" ref="D25">COUNTA(_xlfn.UNIQUE(_xlfn._xlws.FILTER(InfoGeneral[CodigoIndicador],(InfoGeneral[BPIN]='Reporte PI'!A25)*(InfoGeneral[Vigencia]='Reporte PI'!$B$1)*(InfoGeneral[MetaVigencia]&lt;&gt;0))))</f>
        <v>1</v>
      </c>
      <c r="E25" s="177" cm="1">
        <f t="array" ref="E25">SUM(_xlfn._xlws.FILTER(EjecucionPresupuestalGastoCCyFondo[CDP],(EjecucionPresupuestalGastoCCyFondo[PROYECTO]='Reporte PI'!A25)*(EjecucionPresupuestalGastoCCyFondo[VIGENCIA]=_xlfn.VALUETOTEXT('Reporte PI'!$B$1)),0))</f>
        <v>1206376251.3800001</v>
      </c>
      <c r="F25" s="177" cm="1">
        <f t="array" ref="F25">SUM(_xlfn._xlws.FILTER(EjecucionPresupuestalGastoCCyFondo[RP],(EjecucionPresupuestalGastoCCyFondo[PROYECTO]='Reporte PI'!A25)*(EjecucionPresupuestalGastoCCyFondo[VIGENCIA]=_xlfn.VALUETOTEXT('Reporte PI'!$B$1)),0))</f>
        <v>1206245557.0999999</v>
      </c>
      <c r="G25" s="177" cm="1">
        <f t="array" ref="G25">SUM(_xlfn._xlws.FILTER(EjecucionPresupuestalGastoCCyFondo[OBLIGACION],(EjecucionPresupuestalGastoCCyFondo[PROYECTO]='Reporte PI'!A25)*(EjecucionPresupuestalGastoCCyFondo[VIGENCIA]=_xlfn.VALUETOTEXT('Reporte PI'!$B$1)),0))</f>
        <v>63920484</v>
      </c>
      <c r="H25" s="177" cm="1">
        <f t="array" ref="H25">SUM(_xlfn._xlws.FILTER(EjecucionPresupuestalGastoCCyFondo[PAGO],(EjecucionPresupuestalGastoCCyFondo[PROYECTO]='Reporte PI'!A25)*(EjecucionPresupuestalGastoCCyFondo[VIGENCIA]=_xlfn.VALUETOTEXT('Reporte PI'!$B$1)),0))</f>
        <v>63920484</v>
      </c>
      <c r="I25" s="162" t="str" cm="1">
        <f t="array" ref="I25">_xlfn.LET(_xlpm.filtro_bpin,_xlfn.UNIQUE(_xlfn._xlws.FILTER(ProyectosPIconVigencia[BPIN],(ProyectosPIconVigencia[BPIN]='Reporte PI'!A25)*(ProyectosPIconVigencia[VIGENCIA PI]='Reporte PI'!$B$1),"")),_xlpm.es_bpin,ISNUMBER(VALUE(LEFT(_xlpm.filtro_bpin,4))),IF(_xlpm.es_bpin,"Si","No"))</f>
        <v>Si</v>
      </c>
      <c r="J25" s="143" t="str" cm="1">
        <f t="array" ref="J25">_xlfn.TEXTJOIN(", ",TRUE,_xlfn.UNIQUE(_xlfn._xlws.FILTER(ProyectosPIconVigencia[Código del indicador principal],(ProyectosPIconVigencia[BPIN]='Reporte PI'!A25)*(ProyectosPIconVigencia[VIGENCIA PI]='Reporte PI'!$B$1),"")))</f>
        <v>220102800</v>
      </c>
      <c r="K25" s="143" cm="1">
        <f t="array" ref="K25">IF(J25&lt;&gt;"",COUNTA(_xlfn.UNIQUE(_xlfn._xlws.FILTER(ProyectosPIconVigencia[Código del indicador principal],(ProyectosPIconVigencia[BPIN]='Reporte PI'!A25)*(ProyectosPIconVigencia[VIGENCIA PI]='Reporte PI'!$B$1),""))),"")</f>
        <v>1</v>
      </c>
      <c r="L25" s="143" t="str" cm="1">
        <f t="array" ref="L25">_xlfn.LET(_xlpm.filtro_indicadores_pi,_xlfn.UNIQUE(_xlfn._xlws.FILTER(ProyectosPIconVigencia[Código del indicador principal],(ProyectosPIconVigencia[BPIN]='Reporte PI'!A25)*(ProyectosPIconVigencia[VIGENCIA PI]='Reporte PI'!$B$1),"")),_xlpm.numero_indicadores_pi,IF(J25&lt;&gt;"",COUNTA(_xlpm.filtro_indicadores_pi),0),_xlpm.numero_indicadores_piip,COUNTA(_xlfn.UNIQUE(_xlfn._xlws.FILTER(InfoGeneral[CodigoIndicador],(InfoGeneral[BPIN]='Reporte PI'!A25)*(InfoGeneral[Vigencia]='Reporte PI'!$B$1)*(InfoGeneral[MetaVigencia]&lt;&gt;0)))),IF(_xlpm.numero_indicadores_pi&gt;_xlpm.numero_indicadores_piip,"Inconsistencia",""))</f>
        <v/>
      </c>
      <c r="M25" s="143" cm="1">
        <f t="array" ref="M25">_xlfn.LET(_xlpm.productos_piip,_xlfn._xlws.FILTER(InfoGeneral[CodigoIndicador],(InfoGeneral[BPIN]='Reporte PI'!A25)*(InfoGeneral[Vigencia]='Reporte PI'!$B$1)*(InfoGeneral[MetaVigencia]&lt;&gt;0)),_xlpm.productos_cuipo,_xlfn.UNIQUE(_xlfn._xlws.FILTER(ProyectosPIconVigencia[Código del indicador principal],(ProyectosPIconVigencia[BPIN]='Reporte PI'!A25)*(ProyectosPIconVigencia[VIGENCIA PI]='Reporte PI'!$B$1),"")),_xlpm.eval,COUNT(_xlfn.MAP(_xlpm.productos_cuipo,_xlfn.LAMBDA(_xlpm.x,FIND(_xlpm.x,_xlfn.TEXTJOIN(",",TRUE,_xlpm.productos_piip))))),_xlpm.num_productos_cuipo,COUNTA(_xlpm.productos_cuipo),_xlpm.num_productos_piip,COUNTA(_xlpm.productos_piip),IF(AND(C25&lt;&gt;"",J25&lt;&gt;"",L25&lt;&gt;"Inconsistencia"),TRANSPOSE(_xlpm.eval),""))</f>
        <v>1</v>
      </c>
      <c r="N25" s="181" t="str">
        <f t="shared" si="0"/>
        <v>Coinciden</v>
      </c>
    </row>
    <row r="26" spans="1:14" x14ac:dyDescent="0.3">
      <c r="A26" s="18" t="str">
        <v>202500000042419</v>
      </c>
      <c r="B26" s="18" t="str">
        <v>Territorial</v>
      </c>
      <c r="C26" s="8" t="str" cm="1">
        <f t="array" ref="C26">_xlfn.TEXTJOIN(", ",TRUE,_xlfn.UNIQUE(_xlfn._xlws.FILTER(InfoGeneral[CodigoIndicador],(InfoGeneral[BPIN]='Reporte PI'!A26)*(InfoGeneral[Vigencia]='Reporte PI'!$B$1)*(InfoGeneral[MetaVigencia]&lt;&gt;0))))</f>
        <v>220102800</v>
      </c>
      <c r="D26" s="8" cm="1">
        <f t="array" ref="D26">COUNTA(_xlfn.UNIQUE(_xlfn._xlws.FILTER(InfoGeneral[CodigoIndicador],(InfoGeneral[BPIN]='Reporte PI'!A26)*(InfoGeneral[Vigencia]='Reporte PI'!$B$1)*(InfoGeneral[MetaVigencia]&lt;&gt;0))))</f>
        <v>1</v>
      </c>
      <c r="E26" s="177" cm="1">
        <f t="array" ref="E26">SUM(_xlfn._xlws.FILTER(EjecucionPresupuestalGastoCCyFondo[CDP],(EjecucionPresupuestalGastoCCyFondo[PROYECTO]='Reporte PI'!A26)*(EjecucionPresupuestalGastoCCyFondo[VIGENCIA]=_xlfn.VALUETOTEXT('Reporte PI'!$B$1)),0))</f>
        <v>30715792363.91</v>
      </c>
      <c r="F26" s="177" cm="1">
        <f t="array" ref="F26">SUM(_xlfn._xlws.FILTER(EjecucionPresupuestalGastoCCyFondo[RP],(EjecucionPresupuestalGastoCCyFondo[PROYECTO]='Reporte PI'!A26)*(EjecucionPresupuestalGastoCCyFondo[VIGENCIA]=_xlfn.VALUETOTEXT('Reporte PI'!$B$1)),0))</f>
        <v>30612498744.02</v>
      </c>
      <c r="G26" s="177" cm="1">
        <f t="array" ref="G26">SUM(_xlfn._xlws.FILTER(EjecucionPresupuestalGastoCCyFondo[OBLIGACION],(EjecucionPresupuestalGastoCCyFondo[PROYECTO]='Reporte PI'!A26)*(EjecucionPresupuestalGastoCCyFondo[VIGENCIA]=_xlfn.VALUETOTEXT('Reporte PI'!$B$1)),0))</f>
        <v>23301431272.16</v>
      </c>
      <c r="H26" s="177" cm="1">
        <f t="array" ref="H26">SUM(_xlfn._xlws.FILTER(EjecucionPresupuestalGastoCCyFondo[PAGO],(EjecucionPresupuestalGastoCCyFondo[PROYECTO]='Reporte PI'!A26)*(EjecucionPresupuestalGastoCCyFondo[VIGENCIA]=_xlfn.VALUETOTEXT('Reporte PI'!$B$1)),0))</f>
        <v>23301431272.16</v>
      </c>
      <c r="I26" s="162" t="str" cm="1">
        <f t="array" ref="I26">_xlfn.LET(_xlpm.filtro_bpin,_xlfn.UNIQUE(_xlfn._xlws.FILTER(ProyectosPIconVigencia[BPIN],(ProyectosPIconVigencia[BPIN]='Reporte PI'!A26)*(ProyectosPIconVigencia[VIGENCIA PI]='Reporte PI'!$B$1),"")),_xlpm.es_bpin,ISNUMBER(VALUE(LEFT(_xlpm.filtro_bpin,4))),IF(_xlpm.es_bpin,"Si","No"))</f>
        <v>Si</v>
      </c>
      <c r="J26" s="143" t="str" cm="1">
        <f t="array" ref="J26">_xlfn.TEXTJOIN(", ",TRUE,_xlfn.UNIQUE(_xlfn._xlws.FILTER(ProyectosPIconVigencia[Código del indicador principal],(ProyectosPIconVigencia[BPIN]='Reporte PI'!A26)*(ProyectosPIconVigencia[VIGENCIA PI]='Reporte PI'!$B$1),"")))</f>
        <v>220102800</v>
      </c>
      <c r="K26" s="143" cm="1">
        <f t="array" ref="K26">IF(J26&lt;&gt;"",COUNTA(_xlfn.UNIQUE(_xlfn._xlws.FILTER(ProyectosPIconVigencia[Código del indicador principal],(ProyectosPIconVigencia[BPIN]='Reporte PI'!A26)*(ProyectosPIconVigencia[VIGENCIA PI]='Reporte PI'!$B$1),""))),"")</f>
        <v>1</v>
      </c>
      <c r="L26" s="143" t="str" cm="1">
        <f t="array" ref="L26">_xlfn.LET(_xlpm.filtro_indicadores_pi,_xlfn.UNIQUE(_xlfn._xlws.FILTER(ProyectosPIconVigencia[Código del indicador principal],(ProyectosPIconVigencia[BPIN]='Reporte PI'!A26)*(ProyectosPIconVigencia[VIGENCIA PI]='Reporte PI'!$B$1),"")),_xlpm.numero_indicadores_pi,IF(J26&lt;&gt;"",COUNTA(_xlpm.filtro_indicadores_pi),0),_xlpm.numero_indicadores_piip,COUNTA(_xlfn.UNIQUE(_xlfn._xlws.FILTER(InfoGeneral[CodigoIndicador],(InfoGeneral[BPIN]='Reporte PI'!A26)*(InfoGeneral[Vigencia]='Reporte PI'!$B$1)*(InfoGeneral[MetaVigencia]&lt;&gt;0)))),IF(_xlpm.numero_indicadores_pi&gt;_xlpm.numero_indicadores_piip,"Inconsistencia",""))</f>
        <v/>
      </c>
      <c r="M26" s="143" cm="1">
        <f t="array" ref="M26">_xlfn.LET(_xlpm.productos_piip,_xlfn._xlws.FILTER(InfoGeneral[CodigoIndicador],(InfoGeneral[BPIN]='Reporte PI'!A26)*(InfoGeneral[Vigencia]='Reporte PI'!$B$1)*(InfoGeneral[MetaVigencia]&lt;&gt;0)),_xlpm.productos_cuipo,_xlfn.UNIQUE(_xlfn._xlws.FILTER(ProyectosPIconVigencia[Código del indicador principal],(ProyectosPIconVigencia[BPIN]='Reporte PI'!A26)*(ProyectosPIconVigencia[VIGENCIA PI]='Reporte PI'!$B$1),"")),_xlpm.eval,COUNT(_xlfn.MAP(_xlpm.productos_cuipo,_xlfn.LAMBDA(_xlpm.x,FIND(_xlpm.x,_xlfn.TEXTJOIN(",",TRUE,_xlpm.productos_piip))))),_xlpm.num_productos_cuipo,COUNTA(_xlpm.productos_cuipo),_xlpm.num_productos_piip,COUNTA(_xlpm.productos_piip),IF(AND(C26&lt;&gt;"",J26&lt;&gt;"",L26&lt;&gt;"Inconsistencia"),TRANSPOSE(_xlpm.eval),""))</f>
        <v>1</v>
      </c>
      <c r="N26" s="181" t="str">
        <f t="shared" si="0"/>
        <v>Coinciden</v>
      </c>
    </row>
    <row r="27" spans="1:14" x14ac:dyDescent="0.3">
      <c r="A27" s="18" t="str">
        <v>202600000001594</v>
      </c>
      <c r="B27" s="18" t="str">
        <v>Territorial</v>
      </c>
      <c r="C27" s="8" t="str" cm="1">
        <f t="array" ref="C27">_xlfn.TEXTJOIN(", ",TRUE,_xlfn.UNIQUE(_xlfn._xlws.FILTER(InfoGeneral[CodigoIndicador],(InfoGeneral[BPIN]='Reporte PI'!A27)*(InfoGeneral[Vigencia]='Reporte PI'!$B$1)*(InfoGeneral[MetaVigencia]&lt;&gt;0))))</f>
        <v>330105300</v>
      </c>
      <c r="D27" s="8" cm="1">
        <f t="array" ref="D27">COUNTA(_xlfn.UNIQUE(_xlfn._xlws.FILTER(InfoGeneral[CodigoIndicador],(InfoGeneral[BPIN]='Reporte PI'!A27)*(InfoGeneral[Vigencia]='Reporte PI'!$B$1)*(InfoGeneral[MetaVigencia]&lt;&gt;0))))</f>
        <v>1</v>
      </c>
      <c r="E27" s="177" cm="1">
        <f t="array" ref="E27">SUM(_xlfn._xlws.FILTER(EjecucionPresupuestalGastoCCyFondo[CDP],(EjecucionPresupuestalGastoCCyFondo[PROYECTO]='Reporte PI'!A27)*(EjecucionPresupuestalGastoCCyFondo[VIGENCIA]=_xlfn.VALUETOTEXT('Reporte PI'!$B$1)),0))</f>
        <v>1024085398.92</v>
      </c>
      <c r="F27" s="177" cm="1">
        <f t="array" ref="F27">SUM(_xlfn._xlws.FILTER(EjecucionPresupuestalGastoCCyFondo[RP],(EjecucionPresupuestalGastoCCyFondo[PROYECTO]='Reporte PI'!A27)*(EjecucionPresupuestalGastoCCyFondo[VIGENCIA]=_xlfn.VALUETOTEXT('Reporte PI'!$B$1)),0))</f>
        <v>1024085398.92</v>
      </c>
      <c r="G27" s="177" cm="1">
        <f t="array" ref="G27">SUM(_xlfn._xlws.FILTER(EjecucionPresupuestalGastoCCyFondo[OBLIGACION],(EjecucionPresupuestalGastoCCyFondo[PROYECTO]='Reporte PI'!A27)*(EjecucionPresupuestalGastoCCyFondo[VIGENCIA]=_xlfn.VALUETOTEXT('Reporte PI'!$B$1)),0))</f>
        <v>1024085398.92</v>
      </c>
      <c r="H27" s="177" cm="1">
        <f t="array" ref="H27">SUM(_xlfn._xlws.FILTER(EjecucionPresupuestalGastoCCyFondo[PAGO],(EjecucionPresupuestalGastoCCyFondo[PROYECTO]='Reporte PI'!A27)*(EjecucionPresupuestalGastoCCyFondo[VIGENCIA]=_xlfn.VALUETOTEXT('Reporte PI'!$B$1)),0))</f>
        <v>1024085398.92</v>
      </c>
      <c r="I27" s="162" t="str" cm="1">
        <f t="array" ref="I27">_xlfn.LET(_xlpm.filtro_bpin,_xlfn.UNIQUE(_xlfn._xlws.FILTER(ProyectosPIconVigencia[BPIN],(ProyectosPIconVigencia[BPIN]='Reporte PI'!A27)*(ProyectosPIconVigencia[VIGENCIA PI]='Reporte PI'!$B$1),"")),_xlpm.es_bpin,ISNUMBER(VALUE(LEFT(_xlpm.filtro_bpin,4))),IF(_xlpm.es_bpin,"Si","No"))</f>
        <v>Si</v>
      </c>
      <c r="J27" s="143" t="str" cm="1">
        <f t="array" ref="J27">_xlfn.TEXTJOIN(", ",TRUE,_xlfn.UNIQUE(_xlfn._xlws.FILTER(ProyectosPIconVigencia[Código del indicador principal],(ProyectosPIconVigencia[BPIN]='Reporte PI'!A27)*(ProyectosPIconVigencia[VIGENCIA PI]='Reporte PI'!$B$1),"")))</f>
        <v>330105300</v>
      </c>
      <c r="K27" s="143" cm="1">
        <f t="array" ref="K27">IF(J27&lt;&gt;"",COUNTA(_xlfn.UNIQUE(_xlfn._xlws.FILTER(ProyectosPIconVigencia[Código del indicador principal],(ProyectosPIconVigencia[BPIN]='Reporte PI'!A27)*(ProyectosPIconVigencia[VIGENCIA PI]='Reporte PI'!$B$1),""))),"")</f>
        <v>1</v>
      </c>
      <c r="L27" s="143" t="str" cm="1">
        <f t="array" ref="L27">_xlfn.LET(_xlpm.filtro_indicadores_pi,_xlfn.UNIQUE(_xlfn._xlws.FILTER(ProyectosPIconVigencia[Código del indicador principal],(ProyectosPIconVigencia[BPIN]='Reporte PI'!A27)*(ProyectosPIconVigencia[VIGENCIA PI]='Reporte PI'!$B$1),"")),_xlpm.numero_indicadores_pi,IF(J27&lt;&gt;"",COUNTA(_xlpm.filtro_indicadores_pi),0),_xlpm.numero_indicadores_piip,COUNTA(_xlfn.UNIQUE(_xlfn._xlws.FILTER(InfoGeneral[CodigoIndicador],(InfoGeneral[BPIN]='Reporte PI'!A27)*(InfoGeneral[Vigencia]='Reporte PI'!$B$1)*(InfoGeneral[MetaVigencia]&lt;&gt;0)))),IF(_xlpm.numero_indicadores_pi&gt;_xlpm.numero_indicadores_piip,"Inconsistencia",""))</f>
        <v/>
      </c>
      <c r="M27" s="143" cm="1">
        <f t="array" ref="M27">_xlfn.LET(_xlpm.productos_piip,_xlfn._xlws.FILTER(InfoGeneral[CodigoIndicador],(InfoGeneral[BPIN]='Reporte PI'!A27)*(InfoGeneral[Vigencia]='Reporte PI'!$B$1)*(InfoGeneral[MetaVigencia]&lt;&gt;0)),_xlpm.productos_cuipo,_xlfn.UNIQUE(_xlfn._xlws.FILTER(ProyectosPIconVigencia[Código del indicador principal],(ProyectosPIconVigencia[BPIN]='Reporte PI'!A27)*(ProyectosPIconVigencia[VIGENCIA PI]='Reporte PI'!$B$1),"")),_xlpm.eval,COUNT(_xlfn.MAP(_xlpm.productos_cuipo,_xlfn.LAMBDA(_xlpm.x,FIND(_xlpm.x,_xlfn.TEXTJOIN(",",TRUE,_xlpm.productos_piip))))),_xlpm.num_productos_cuipo,COUNTA(_xlpm.productos_cuipo),_xlpm.num_productos_piip,COUNTA(_xlpm.productos_piip),IF(AND(C27&lt;&gt;"",J27&lt;&gt;"",L27&lt;&gt;"Inconsistencia"),TRANSPOSE(_xlpm.eval),""))</f>
        <v>1</v>
      </c>
      <c r="N27" s="181" t="str">
        <f t="shared" si="0"/>
        <v>Coinciden</v>
      </c>
    </row>
    <row r="28" spans="1:14" ht="28.8" x14ac:dyDescent="0.3">
      <c r="A28" s="18" t="str">
        <v>202500000039332</v>
      </c>
      <c r="B28" s="18" t="str">
        <v>Territorial</v>
      </c>
      <c r="C28" s="8" t="str" cm="1">
        <f t="array" ref="C28">_xlfn.TEXTJOIN(", ",TRUE,_xlfn.UNIQUE(_xlfn._xlws.FILTER(InfoGeneral[CodigoIndicador],(InfoGeneral[BPIN]='Reporte PI'!A28)*(InfoGeneral[Vigencia]='Reporte PI'!$B$1)*(InfoGeneral[MetaVigencia]&lt;&gt;0))))</f>
        <v>220100600, 220104800</v>
      </c>
      <c r="D28" s="8" cm="1">
        <f t="array" ref="D28">COUNTA(_xlfn.UNIQUE(_xlfn._xlws.FILTER(InfoGeneral[CodigoIndicador],(InfoGeneral[BPIN]='Reporte PI'!A28)*(InfoGeneral[Vigencia]='Reporte PI'!$B$1)*(InfoGeneral[MetaVigencia]&lt;&gt;0))))</f>
        <v>2</v>
      </c>
      <c r="E28" s="177" cm="1">
        <f t="array" ref="E28">SUM(_xlfn._xlws.FILTER(EjecucionPresupuestalGastoCCyFondo[CDP],(EjecucionPresupuestalGastoCCyFondo[PROYECTO]='Reporte PI'!A28)*(EjecucionPresupuestalGastoCCyFondo[VIGENCIA]=_xlfn.VALUETOTEXT('Reporte PI'!$B$1)),0))</f>
        <v>1084750996</v>
      </c>
      <c r="F28" s="177" cm="1">
        <f t="array" ref="F28">SUM(_xlfn._xlws.FILTER(EjecucionPresupuestalGastoCCyFondo[RP],(EjecucionPresupuestalGastoCCyFondo[PROYECTO]='Reporte PI'!A28)*(EjecucionPresupuestalGastoCCyFondo[VIGENCIA]=_xlfn.VALUETOTEXT('Reporte PI'!$B$1)),0))</f>
        <v>1054759012</v>
      </c>
      <c r="G28" s="177" cm="1">
        <f t="array" ref="G28">SUM(_xlfn._xlws.FILTER(EjecucionPresupuestalGastoCCyFondo[OBLIGACION],(EjecucionPresupuestalGastoCCyFondo[PROYECTO]='Reporte PI'!A28)*(EjecucionPresupuestalGastoCCyFondo[VIGENCIA]=_xlfn.VALUETOTEXT('Reporte PI'!$B$1)),0))</f>
        <v>579865468</v>
      </c>
      <c r="H28" s="177" cm="1">
        <f t="array" ref="H28">SUM(_xlfn._xlws.FILTER(EjecucionPresupuestalGastoCCyFondo[PAGO],(EjecucionPresupuestalGastoCCyFondo[PROYECTO]='Reporte PI'!A28)*(EjecucionPresupuestalGastoCCyFondo[VIGENCIA]=_xlfn.VALUETOTEXT('Reporte PI'!$B$1)),0))</f>
        <v>579865468</v>
      </c>
      <c r="I28" s="162" t="str" cm="1">
        <f t="array" ref="I28">_xlfn.LET(_xlpm.filtro_bpin,_xlfn.UNIQUE(_xlfn._xlws.FILTER(ProyectosPIconVigencia[BPIN],(ProyectosPIconVigencia[BPIN]='Reporte PI'!A28)*(ProyectosPIconVigencia[VIGENCIA PI]='Reporte PI'!$B$1),"")),_xlpm.es_bpin,ISNUMBER(VALUE(LEFT(_xlpm.filtro_bpin,4))),IF(_xlpm.es_bpin,"Si","No"))</f>
        <v>Si</v>
      </c>
      <c r="J28" s="143" t="str" cm="1">
        <f t="array" ref="J28">_xlfn.TEXTJOIN(", ",TRUE,_xlfn.UNIQUE(_xlfn._xlws.FILTER(ProyectosPIconVigencia[Código del indicador principal],(ProyectosPIconVigencia[BPIN]='Reporte PI'!A28)*(ProyectosPIconVigencia[VIGENCIA PI]='Reporte PI'!$B$1),"")))</f>
        <v>220100600, 220104800</v>
      </c>
      <c r="K28" s="143" cm="1">
        <f t="array" ref="K28">IF(J28&lt;&gt;"",COUNTA(_xlfn.UNIQUE(_xlfn._xlws.FILTER(ProyectosPIconVigencia[Código del indicador principal],(ProyectosPIconVigencia[BPIN]='Reporte PI'!A28)*(ProyectosPIconVigencia[VIGENCIA PI]='Reporte PI'!$B$1),""))),"")</f>
        <v>2</v>
      </c>
      <c r="L28" s="143" t="str" cm="1">
        <f t="array" ref="L28">_xlfn.LET(_xlpm.filtro_indicadores_pi,_xlfn.UNIQUE(_xlfn._xlws.FILTER(ProyectosPIconVigencia[Código del indicador principal],(ProyectosPIconVigencia[BPIN]='Reporte PI'!A28)*(ProyectosPIconVigencia[VIGENCIA PI]='Reporte PI'!$B$1),"")),_xlpm.numero_indicadores_pi,IF(J28&lt;&gt;"",COUNTA(_xlpm.filtro_indicadores_pi),0),_xlpm.numero_indicadores_piip,COUNTA(_xlfn.UNIQUE(_xlfn._xlws.FILTER(InfoGeneral[CodigoIndicador],(InfoGeneral[BPIN]='Reporte PI'!A28)*(InfoGeneral[Vigencia]='Reporte PI'!$B$1)*(InfoGeneral[MetaVigencia]&lt;&gt;0)))),IF(_xlpm.numero_indicadores_pi&gt;_xlpm.numero_indicadores_piip,"Inconsistencia",""))</f>
        <v/>
      </c>
      <c r="M28" s="143" cm="1">
        <f t="array" ref="M28">_xlfn.LET(_xlpm.productos_piip,_xlfn._xlws.FILTER(InfoGeneral[CodigoIndicador],(InfoGeneral[BPIN]='Reporte PI'!A28)*(InfoGeneral[Vigencia]='Reporte PI'!$B$1)*(InfoGeneral[MetaVigencia]&lt;&gt;0)),_xlpm.productos_cuipo,_xlfn.UNIQUE(_xlfn._xlws.FILTER(ProyectosPIconVigencia[Código del indicador principal],(ProyectosPIconVigencia[BPIN]='Reporte PI'!A28)*(ProyectosPIconVigencia[VIGENCIA PI]='Reporte PI'!$B$1),"")),_xlpm.eval,COUNT(_xlfn.MAP(_xlpm.productos_cuipo,_xlfn.LAMBDA(_xlpm.x,FIND(_xlpm.x,_xlfn.TEXTJOIN(",",TRUE,_xlpm.productos_piip))))),_xlpm.num_productos_cuipo,COUNTA(_xlpm.productos_cuipo),_xlpm.num_productos_piip,COUNTA(_xlpm.productos_piip),IF(AND(C28&lt;&gt;"",J28&lt;&gt;"",L28&lt;&gt;"Inconsistencia"),TRANSPOSE(_xlpm.eval),""))</f>
        <v>2</v>
      </c>
      <c r="N28" s="181" t="str">
        <f t="shared" si="0"/>
        <v>Coinciden</v>
      </c>
    </row>
    <row r="29" spans="1:14" x14ac:dyDescent="0.3">
      <c r="A29" s="18" t="str">
        <v>202500000038325</v>
      </c>
      <c r="B29" s="18" t="str">
        <v>Territorial</v>
      </c>
      <c r="C29" s="8" t="str" cm="1">
        <f t="array" ref="C29">_xlfn.TEXTJOIN(", ",TRUE,_xlfn.UNIQUE(_xlfn._xlws.FILTER(InfoGeneral[CodigoIndicador],(InfoGeneral[BPIN]='Reporte PI'!A29)*(InfoGeneral[Vigencia]='Reporte PI'!$B$1)*(InfoGeneral[MetaVigencia]&lt;&gt;0))))</f>
        <v>190502600</v>
      </c>
      <c r="D29" s="8" cm="1">
        <f t="array" ref="D29">COUNTA(_xlfn.UNIQUE(_xlfn._xlws.FILTER(InfoGeneral[CodigoIndicador],(InfoGeneral[BPIN]='Reporte PI'!A29)*(InfoGeneral[Vigencia]='Reporte PI'!$B$1)*(InfoGeneral[MetaVigencia]&lt;&gt;0))))</f>
        <v>1</v>
      </c>
      <c r="E29" s="177" cm="1">
        <f t="array" ref="E29">SUM(_xlfn._xlws.FILTER(EjecucionPresupuestalGastoCCyFondo[CDP],(EjecucionPresupuestalGastoCCyFondo[PROYECTO]='Reporte PI'!A29)*(EjecucionPresupuestalGastoCCyFondo[VIGENCIA]=_xlfn.VALUETOTEXT('Reporte PI'!$B$1)),0))</f>
        <v>0</v>
      </c>
      <c r="F29" s="177" cm="1">
        <f t="array" ref="F29">SUM(_xlfn._xlws.FILTER(EjecucionPresupuestalGastoCCyFondo[RP],(EjecucionPresupuestalGastoCCyFondo[PROYECTO]='Reporte PI'!A29)*(EjecucionPresupuestalGastoCCyFondo[VIGENCIA]=_xlfn.VALUETOTEXT('Reporte PI'!$B$1)),0))</f>
        <v>0</v>
      </c>
      <c r="G29" s="177" cm="1">
        <f t="array" ref="G29">SUM(_xlfn._xlws.FILTER(EjecucionPresupuestalGastoCCyFondo[OBLIGACION],(EjecucionPresupuestalGastoCCyFondo[PROYECTO]='Reporte PI'!A29)*(EjecucionPresupuestalGastoCCyFondo[VIGENCIA]=_xlfn.VALUETOTEXT('Reporte PI'!$B$1)),0))</f>
        <v>0</v>
      </c>
      <c r="H29" s="177" cm="1">
        <f t="array" ref="H29">SUM(_xlfn._xlws.FILTER(EjecucionPresupuestalGastoCCyFondo[PAGO],(EjecucionPresupuestalGastoCCyFondo[PROYECTO]='Reporte PI'!A29)*(EjecucionPresupuestalGastoCCyFondo[VIGENCIA]=_xlfn.VALUETOTEXT('Reporte PI'!$B$1)),0))</f>
        <v>0</v>
      </c>
      <c r="I29" s="162" t="str" cm="1">
        <f t="array" ref="I29">_xlfn.LET(_xlpm.filtro_bpin,_xlfn.UNIQUE(_xlfn._xlws.FILTER(ProyectosPIconVigencia[BPIN],(ProyectosPIconVigencia[BPIN]='Reporte PI'!A29)*(ProyectosPIconVigencia[VIGENCIA PI]='Reporte PI'!$B$1),"")),_xlpm.es_bpin,ISNUMBER(VALUE(LEFT(_xlpm.filtro_bpin,4))),IF(_xlpm.es_bpin,"Si","No"))</f>
        <v>Si</v>
      </c>
      <c r="J29" s="143" t="str" cm="1">
        <f t="array" ref="J29">_xlfn.TEXTJOIN(", ",TRUE,_xlfn.UNIQUE(_xlfn._xlws.FILTER(ProyectosPIconVigencia[Código del indicador principal],(ProyectosPIconVigencia[BPIN]='Reporte PI'!A29)*(ProyectosPIconVigencia[VIGENCIA PI]='Reporte PI'!$B$1),"")))</f>
        <v>190502600</v>
      </c>
      <c r="K29" s="143" cm="1">
        <f t="array" ref="K29">IF(J29&lt;&gt;"",COUNTA(_xlfn.UNIQUE(_xlfn._xlws.FILTER(ProyectosPIconVigencia[Código del indicador principal],(ProyectosPIconVigencia[BPIN]='Reporte PI'!A29)*(ProyectosPIconVigencia[VIGENCIA PI]='Reporte PI'!$B$1),""))),"")</f>
        <v>1</v>
      </c>
      <c r="L29" s="143" t="str" cm="1">
        <f t="array" ref="L29">_xlfn.LET(_xlpm.filtro_indicadores_pi,_xlfn.UNIQUE(_xlfn._xlws.FILTER(ProyectosPIconVigencia[Código del indicador principal],(ProyectosPIconVigencia[BPIN]='Reporte PI'!A29)*(ProyectosPIconVigencia[VIGENCIA PI]='Reporte PI'!$B$1),"")),_xlpm.numero_indicadores_pi,IF(J29&lt;&gt;"",COUNTA(_xlpm.filtro_indicadores_pi),0),_xlpm.numero_indicadores_piip,COUNTA(_xlfn.UNIQUE(_xlfn._xlws.FILTER(InfoGeneral[CodigoIndicador],(InfoGeneral[BPIN]='Reporte PI'!A29)*(InfoGeneral[Vigencia]='Reporte PI'!$B$1)*(InfoGeneral[MetaVigencia]&lt;&gt;0)))),IF(_xlpm.numero_indicadores_pi&gt;_xlpm.numero_indicadores_piip,"Inconsistencia",""))</f>
        <v/>
      </c>
      <c r="M29" s="143" cm="1">
        <f t="array" ref="M29">_xlfn.LET(_xlpm.productos_piip,_xlfn._xlws.FILTER(InfoGeneral[CodigoIndicador],(InfoGeneral[BPIN]='Reporte PI'!A29)*(InfoGeneral[Vigencia]='Reporte PI'!$B$1)*(InfoGeneral[MetaVigencia]&lt;&gt;0)),_xlpm.productos_cuipo,_xlfn.UNIQUE(_xlfn._xlws.FILTER(ProyectosPIconVigencia[Código del indicador principal],(ProyectosPIconVigencia[BPIN]='Reporte PI'!A29)*(ProyectosPIconVigencia[VIGENCIA PI]='Reporte PI'!$B$1),"")),_xlpm.eval,COUNT(_xlfn.MAP(_xlpm.productos_cuipo,_xlfn.LAMBDA(_xlpm.x,FIND(_xlpm.x,_xlfn.TEXTJOIN(",",TRUE,_xlpm.productos_piip))))),_xlpm.num_productos_cuipo,COUNTA(_xlpm.productos_cuipo),_xlpm.num_productos_piip,COUNTA(_xlpm.productos_piip),IF(AND(C29&lt;&gt;"",J29&lt;&gt;"",L29&lt;&gt;"Inconsistencia"),TRANSPOSE(_xlpm.eval),""))</f>
        <v>1</v>
      </c>
      <c r="N29" s="181" t="str">
        <f t="shared" si="0"/>
        <v>Coinciden</v>
      </c>
    </row>
    <row r="30" spans="1:14" x14ac:dyDescent="0.3">
      <c r="A30" s="18" t="str">
        <v>202500000038324</v>
      </c>
      <c r="B30" s="18" t="str">
        <v>Territorial</v>
      </c>
      <c r="C30" s="8" t="str" cm="1">
        <f t="array" ref="C30">_xlfn.TEXTJOIN(", ",TRUE,_xlfn.UNIQUE(_xlfn._xlws.FILTER(InfoGeneral[CodigoIndicador],(InfoGeneral[BPIN]='Reporte PI'!A30)*(InfoGeneral[Vigencia]='Reporte PI'!$B$1)*(InfoGeneral[MetaVigencia]&lt;&gt;0))))</f>
        <v>190502600</v>
      </c>
      <c r="D30" s="8" cm="1">
        <f t="array" ref="D30">COUNTA(_xlfn.UNIQUE(_xlfn._xlws.FILTER(InfoGeneral[CodigoIndicador],(InfoGeneral[BPIN]='Reporte PI'!A30)*(InfoGeneral[Vigencia]='Reporte PI'!$B$1)*(InfoGeneral[MetaVigencia]&lt;&gt;0))))</f>
        <v>1</v>
      </c>
      <c r="E30" s="177" cm="1">
        <f t="array" ref="E30">SUM(_xlfn._xlws.FILTER(EjecucionPresupuestalGastoCCyFondo[CDP],(EjecucionPresupuestalGastoCCyFondo[PROYECTO]='Reporte PI'!A30)*(EjecucionPresupuestalGastoCCyFondo[VIGENCIA]=_xlfn.VALUETOTEXT('Reporte PI'!$B$1)),0))</f>
        <v>0</v>
      </c>
      <c r="F30" s="177" cm="1">
        <f t="array" ref="F30">SUM(_xlfn._xlws.FILTER(EjecucionPresupuestalGastoCCyFondo[RP],(EjecucionPresupuestalGastoCCyFondo[PROYECTO]='Reporte PI'!A30)*(EjecucionPresupuestalGastoCCyFondo[VIGENCIA]=_xlfn.VALUETOTEXT('Reporte PI'!$B$1)),0))</f>
        <v>0</v>
      </c>
      <c r="G30" s="177" cm="1">
        <f t="array" ref="G30">SUM(_xlfn._xlws.FILTER(EjecucionPresupuestalGastoCCyFondo[OBLIGACION],(EjecucionPresupuestalGastoCCyFondo[PROYECTO]='Reporte PI'!A30)*(EjecucionPresupuestalGastoCCyFondo[VIGENCIA]=_xlfn.VALUETOTEXT('Reporte PI'!$B$1)),0))</f>
        <v>0</v>
      </c>
      <c r="H30" s="177" cm="1">
        <f t="array" ref="H30">SUM(_xlfn._xlws.FILTER(EjecucionPresupuestalGastoCCyFondo[PAGO],(EjecucionPresupuestalGastoCCyFondo[PROYECTO]='Reporte PI'!A30)*(EjecucionPresupuestalGastoCCyFondo[VIGENCIA]=_xlfn.VALUETOTEXT('Reporte PI'!$B$1)),0))</f>
        <v>0</v>
      </c>
      <c r="I30" s="162" t="str" cm="1">
        <f t="array" ref="I30">_xlfn.LET(_xlpm.filtro_bpin,_xlfn.UNIQUE(_xlfn._xlws.FILTER(ProyectosPIconVigencia[BPIN],(ProyectosPIconVigencia[BPIN]='Reporte PI'!A30)*(ProyectosPIconVigencia[VIGENCIA PI]='Reporte PI'!$B$1),"")),_xlpm.es_bpin,ISNUMBER(VALUE(LEFT(_xlpm.filtro_bpin,4))),IF(_xlpm.es_bpin,"Si","No"))</f>
        <v>Si</v>
      </c>
      <c r="J30" s="143" t="str" cm="1">
        <f t="array" ref="J30">_xlfn.TEXTJOIN(", ",TRUE,_xlfn.UNIQUE(_xlfn._xlws.FILTER(ProyectosPIconVigencia[Código del indicador principal],(ProyectosPIconVigencia[BPIN]='Reporte PI'!A30)*(ProyectosPIconVigencia[VIGENCIA PI]='Reporte PI'!$B$1),"")))</f>
        <v>190502600</v>
      </c>
      <c r="K30" s="143" cm="1">
        <f t="array" ref="K30">IF(J30&lt;&gt;"",COUNTA(_xlfn.UNIQUE(_xlfn._xlws.FILTER(ProyectosPIconVigencia[Código del indicador principal],(ProyectosPIconVigencia[BPIN]='Reporte PI'!A30)*(ProyectosPIconVigencia[VIGENCIA PI]='Reporte PI'!$B$1),""))),"")</f>
        <v>1</v>
      </c>
      <c r="L30" s="143" t="str" cm="1">
        <f t="array" ref="L30">_xlfn.LET(_xlpm.filtro_indicadores_pi,_xlfn.UNIQUE(_xlfn._xlws.FILTER(ProyectosPIconVigencia[Código del indicador principal],(ProyectosPIconVigencia[BPIN]='Reporte PI'!A30)*(ProyectosPIconVigencia[VIGENCIA PI]='Reporte PI'!$B$1),"")),_xlpm.numero_indicadores_pi,IF(J30&lt;&gt;"",COUNTA(_xlpm.filtro_indicadores_pi),0),_xlpm.numero_indicadores_piip,COUNTA(_xlfn.UNIQUE(_xlfn._xlws.FILTER(InfoGeneral[CodigoIndicador],(InfoGeneral[BPIN]='Reporte PI'!A30)*(InfoGeneral[Vigencia]='Reporte PI'!$B$1)*(InfoGeneral[MetaVigencia]&lt;&gt;0)))),IF(_xlpm.numero_indicadores_pi&gt;_xlpm.numero_indicadores_piip,"Inconsistencia",""))</f>
        <v/>
      </c>
      <c r="M30" s="143" cm="1">
        <f t="array" ref="M30">_xlfn.LET(_xlpm.productos_piip,_xlfn._xlws.FILTER(InfoGeneral[CodigoIndicador],(InfoGeneral[BPIN]='Reporte PI'!A30)*(InfoGeneral[Vigencia]='Reporte PI'!$B$1)*(InfoGeneral[MetaVigencia]&lt;&gt;0)),_xlpm.productos_cuipo,_xlfn.UNIQUE(_xlfn._xlws.FILTER(ProyectosPIconVigencia[Código del indicador principal],(ProyectosPIconVigencia[BPIN]='Reporte PI'!A30)*(ProyectosPIconVigencia[VIGENCIA PI]='Reporte PI'!$B$1),"")),_xlpm.eval,COUNT(_xlfn.MAP(_xlpm.productos_cuipo,_xlfn.LAMBDA(_xlpm.x,FIND(_xlpm.x,_xlfn.TEXTJOIN(",",TRUE,_xlpm.productos_piip))))),_xlpm.num_productos_cuipo,COUNTA(_xlpm.productos_cuipo),_xlpm.num_productos_piip,COUNTA(_xlpm.productos_piip),IF(AND(C30&lt;&gt;"",J30&lt;&gt;"",L30&lt;&gt;"Inconsistencia"),TRANSPOSE(_xlpm.eval),""))</f>
        <v>1</v>
      </c>
      <c r="N30" s="181" t="str">
        <f t="shared" si="0"/>
        <v>Coinciden</v>
      </c>
    </row>
    <row r="31" spans="1:14" x14ac:dyDescent="0.3">
      <c r="A31" s="18" t="str">
        <v>202500000047500</v>
      </c>
      <c r="B31" s="18" t="str">
        <v>Territorial</v>
      </c>
      <c r="C31" s="8" t="str" cm="1">
        <f t="array" ref="C31">_xlfn.TEXTJOIN(", ",TRUE,_xlfn.UNIQUE(_xlfn._xlws.FILTER(InfoGeneral[CodigoIndicador],(InfoGeneral[BPIN]='Reporte PI'!A31)*(InfoGeneral[Vigencia]='Reporte PI'!$B$1)*(InfoGeneral[MetaVigencia]&lt;&gt;0))))</f>
        <v>190505000</v>
      </c>
      <c r="D31" s="8" cm="1">
        <f t="array" ref="D31">COUNTA(_xlfn.UNIQUE(_xlfn._xlws.FILTER(InfoGeneral[CodigoIndicador],(InfoGeneral[BPIN]='Reporte PI'!A31)*(InfoGeneral[Vigencia]='Reporte PI'!$B$1)*(InfoGeneral[MetaVigencia]&lt;&gt;0))))</f>
        <v>1</v>
      </c>
      <c r="E31" s="177" cm="1">
        <f t="array" ref="E31">SUM(_xlfn._xlws.FILTER(EjecucionPresupuestalGastoCCyFondo[CDP],(EjecucionPresupuestalGastoCCyFondo[PROYECTO]='Reporte PI'!A31)*(EjecucionPresupuestalGastoCCyFondo[VIGENCIA]=_xlfn.VALUETOTEXT('Reporte PI'!$B$1)),0))</f>
        <v>5283407623</v>
      </c>
      <c r="F31" s="177" cm="1">
        <f t="array" ref="F31">SUM(_xlfn._xlws.FILTER(EjecucionPresupuestalGastoCCyFondo[RP],(EjecucionPresupuestalGastoCCyFondo[PROYECTO]='Reporte PI'!A31)*(EjecucionPresupuestalGastoCCyFondo[VIGENCIA]=_xlfn.VALUETOTEXT('Reporte PI'!$B$1)),0))</f>
        <v>4868549292</v>
      </c>
      <c r="G31" s="177" cm="1">
        <f t="array" ref="G31">SUM(_xlfn._xlws.FILTER(EjecucionPresupuestalGastoCCyFondo[OBLIGACION],(EjecucionPresupuestalGastoCCyFondo[PROYECTO]='Reporte PI'!A31)*(EjecucionPresupuestalGastoCCyFondo[VIGENCIA]=_xlfn.VALUETOTEXT('Reporte PI'!$B$1)),0))</f>
        <v>2863233860</v>
      </c>
      <c r="H31" s="177" cm="1">
        <f t="array" ref="H31">SUM(_xlfn._xlws.FILTER(EjecucionPresupuestalGastoCCyFondo[PAGO],(EjecucionPresupuestalGastoCCyFondo[PROYECTO]='Reporte PI'!A31)*(EjecucionPresupuestalGastoCCyFondo[VIGENCIA]=_xlfn.VALUETOTEXT('Reporte PI'!$B$1)),0))</f>
        <v>2830537167</v>
      </c>
      <c r="I31" s="162" t="str" cm="1">
        <f t="array" ref="I31">_xlfn.LET(_xlpm.filtro_bpin,_xlfn.UNIQUE(_xlfn._xlws.FILTER(ProyectosPIconVigencia[BPIN],(ProyectosPIconVigencia[BPIN]='Reporte PI'!A31)*(ProyectosPIconVigencia[VIGENCIA PI]='Reporte PI'!$B$1),"")),_xlpm.es_bpin,ISNUMBER(VALUE(LEFT(_xlpm.filtro_bpin,4))),IF(_xlpm.es_bpin,"Si","No"))</f>
        <v>Si</v>
      </c>
      <c r="J31" s="143" t="str" cm="1">
        <f t="array" ref="J31">_xlfn.TEXTJOIN(", ",TRUE,_xlfn.UNIQUE(_xlfn._xlws.FILTER(ProyectosPIconVigencia[Código del indicador principal],(ProyectosPIconVigencia[BPIN]='Reporte PI'!A31)*(ProyectosPIconVigencia[VIGENCIA PI]='Reporte PI'!$B$1),"")))</f>
        <v>190505000</v>
      </c>
      <c r="K31" s="143" cm="1">
        <f t="array" ref="K31">IF(J31&lt;&gt;"",COUNTA(_xlfn.UNIQUE(_xlfn._xlws.FILTER(ProyectosPIconVigencia[Código del indicador principal],(ProyectosPIconVigencia[BPIN]='Reporte PI'!A31)*(ProyectosPIconVigencia[VIGENCIA PI]='Reporte PI'!$B$1),""))),"")</f>
        <v>1</v>
      </c>
      <c r="L31" s="143" t="str" cm="1">
        <f t="array" ref="L31">_xlfn.LET(_xlpm.filtro_indicadores_pi,_xlfn.UNIQUE(_xlfn._xlws.FILTER(ProyectosPIconVigencia[Código del indicador principal],(ProyectosPIconVigencia[BPIN]='Reporte PI'!A31)*(ProyectosPIconVigencia[VIGENCIA PI]='Reporte PI'!$B$1),"")),_xlpm.numero_indicadores_pi,IF(J31&lt;&gt;"",COUNTA(_xlpm.filtro_indicadores_pi),0),_xlpm.numero_indicadores_piip,COUNTA(_xlfn.UNIQUE(_xlfn._xlws.FILTER(InfoGeneral[CodigoIndicador],(InfoGeneral[BPIN]='Reporte PI'!A31)*(InfoGeneral[Vigencia]='Reporte PI'!$B$1)*(InfoGeneral[MetaVigencia]&lt;&gt;0)))),IF(_xlpm.numero_indicadores_pi&gt;_xlpm.numero_indicadores_piip,"Inconsistencia",""))</f>
        <v/>
      </c>
      <c r="M31" s="143" cm="1">
        <f t="array" ref="M31">_xlfn.LET(_xlpm.productos_piip,_xlfn._xlws.FILTER(InfoGeneral[CodigoIndicador],(InfoGeneral[BPIN]='Reporte PI'!A31)*(InfoGeneral[Vigencia]='Reporte PI'!$B$1)*(InfoGeneral[MetaVigencia]&lt;&gt;0)),_xlpm.productos_cuipo,_xlfn.UNIQUE(_xlfn._xlws.FILTER(ProyectosPIconVigencia[Código del indicador principal],(ProyectosPIconVigencia[BPIN]='Reporte PI'!A31)*(ProyectosPIconVigencia[VIGENCIA PI]='Reporte PI'!$B$1),"")),_xlpm.eval,COUNT(_xlfn.MAP(_xlpm.productos_cuipo,_xlfn.LAMBDA(_xlpm.x,FIND(_xlpm.x,_xlfn.TEXTJOIN(",",TRUE,_xlpm.productos_piip))))),_xlpm.num_productos_cuipo,COUNTA(_xlpm.productos_cuipo),_xlpm.num_productos_piip,COUNTA(_xlpm.productos_piip),IF(AND(C31&lt;&gt;"",J31&lt;&gt;"",L31&lt;&gt;"Inconsistencia"),TRANSPOSE(_xlpm.eval),""))</f>
        <v>1</v>
      </c>
      <c r="N31" s="181" t="str">
        <f t="shared" si="0"/>
        <v>Coinciden</v>
      </c>
    </row>
    <row r="32" spans="1:14" x14ac:dyDescent="0.3">
      <c r="A32" s="18" t="str">
        <v>2024002700131</v>
      </c>
      <c r="B32" s="18" t="str">
        <v>Territorial</v>
      </c>
      <c r="C32" s="8" t="str" cm="1">
        <f t="array" ref="C32">_xlfn.TEXTJOIN(", ",TRUE,_xlfn.UNIQUE(_xlfn._xlws.FILTER(InfoGeneral[CodigoIndicador],(InfoGeneral[BPIN]='Reporte PI'!A32)*(InfoGeneral[Vigencia]='Reporte PI'!$B$1)*(InfoGeneral[MetaVigencia]&lt;&gt;0))))</f>
        <v>210205800</v>
      </c>
      <c r="D32" s="8" cm="1">
        <f t="array" ref="D32">COUNTA(_xlfn.UNIQUE(_xlfn._xlws.FILTER(InfoGeneral[CodigoIndicador],(InfoGeneral[BPIN]='Reporte PI'!A32)*(InfoGeneral[Vigencia]='Reporte PI'!$B$1)*(InfoGeneral[MetaVigencia]&lt;&gt;0))))</f>
        <v>1</v>
      </c>
      <c r="E32" s="177" cm="1">
        <f t="array" ref="E32">SUM(_xlfn._xlws.FILTER(EjecucionPresupuestalGastoCCyFondo[CDP],(EjecucionPresupuestalGastoCCyFondo[PROYECTO]='Reporte PI'!A32)*(EjecucionPresupuestalGastoCCyFondo[VIGENCIA]=_xlfn.VALUETOTEXT('Reporte PI'!$B$1)),0))</f>
        <v>428625645.14999998</v>
      </c>
      <c r="F32" s="177" cm="1">
        <f t="array" ref="F32">SUM(_xlfn._xlws.FILTER(EjecucionPresupuestalGastoCCyFondo[RP],(EjecucionPresupuestalGastoCCyFondo[PROYECTO]='Reporte PI'!A32)*(EjecucionPresupuestalGastoCCyFondo[VIGENCIA]=_xlfn.VALUETOTEXT('Reporte PI'!$B$1)),0))</f>
        <v>428625645.14999998</v>
      </c>
      <c r="G32" s="177" cm="1">
        <f t="array" ref="G32">SUM(_xlfn._xlws.FILTER(EjecucionPresupuestalGastoCCyFondo[OBLIGACION],(EjecucionPresupuestalGastoCCyFondo[PROYECTO]='Reporte PI'!A32)*(EjecucionPresupuestalGastoCCyFondo[VIGENCIA]=_xlfn.VALUETOTEXT('Reporte PI'!$B$1)),0))</f>
        <v>0</v>
      </c>
      <c r="H32" s="177" cm="1">
        <f t="array" ref="H32">SUM(_xlfn._xlws.FILTER(EjecucionPresupuestalGastoCCyFondo[PAGO],(EjecucionPresupuestalGastoCCyFondo[PROYECTO]='Reporte PI'!A32)*(EjecucionPresupuestalGastoCCyFondo[VIGENCIA]=_xlfn.VALUETOTEXT('Reporte PI'!$B$1)),0))</f>
        <v>0</v>
      </c>
      <c r="I32" s="162" t="str" cm="1">
        <f t="array" ref="I32">_xlfn.LET(_xlpm.filtro_bpin,_xlfn.UNIQUE(_xlfn._xlws.FILTER(ProyectosPIconVigencia[BPIN],(ProyectosPIconVigencia[BPIN]='Reporte PI'!A32)*(ProyectosPIconVigencia[VIGENCIA PI]='Reporte PI'!$B$1),"")),_xlpm.es_bpin,ISNUMBER(VALUE(LEFT(_xlpm.filtro_bpin,4))),IF(_xlpm.es_bpin,"Si","No"))</f>
        <v>Si</v>
      </c>
      <c r="J32" s="143" t="str" cm="1">
        <f t="array" ref="J32">_xlfn.TEXTJOIN(", ",TRUE,_xlfn.UNIQUE(_xlfn._xlws.FILTER(ProyectosPIconVigencia[Código del indicador principal],(ProyectosPIconVigencia[BPIN]='Reporte PI'!A32)*(ProyectosPIconVigencia[VIGENCIA PI]='Reporte PI'!$B$1),"")))</f>
        <v>210205800</v>
      </c>
      <c r="K32" s="143" cm="1">
        <f t="array" ref="K32">IF(J32&lt;&gt;"",COUNTA(_xlfn.UNIQUE(_xlfn._xlws.FILTER(ProyectosPIconVigencia[Código del indicador principal],(ProyectosPIconVigencia[BPIN]='Reporte PI'!A32)*(ProyectosPIconVigencia[VIGENCIA PI]='Reporte PI'!$B$1),""))),"")</f>
        <v>1</v>
      </c>
      <c r="L32" s="143" t="str" cm="1">
        <f t="array" ref="L32">_xlfn.LET(_xlpm.filtro_indicadores_pi,_xlfn.UNIQUE(_xlfn._xlws.FILTER(ProyectosPIconVigencia[Código del indicador principal],(ProyectosPIconVigencia[BPIN]='Reporte PI'!A32)*(ProyectosPIconVigencia[VIGENCIA PI]='Reporte PI'!$B$1),"")),_xlpm.numero_indicadores_pi,IF(J32&lt;&gt;"",COUNTA(_xlpm.filtro_indicadores_pi),0),_xlpm.numero_indicadores_piip,COUNTA(_xlfn.UNIQUE(_xlfn._xlws.FILTER(InfoGeneral[CodigoIndicador],(InfoGeneral[BPIN]='Reporte PI'!A32)*(InfoGeneral[Vigencia]='Reporte PI'!$B$1)*(InfoGeneral[MetaVigencia]&lt;&gt;0)))),IF(_xlpm.numero_indicadores_pi&gt;_xlpm.numero_indicadores_piip,"Inconsistencia",""))</f>
        <v/>
      </c>
      <c r="M32" s="143" cm="1">
        <f t="array" ref="M32">_xlfn.LET(_xlpm.productos_piip,_xlfn._xlws.FILTER(InfoGeneral[CodigoIndicador],(InfoGeneral[BPIN]='Reporte PI'!A32)*(InfoGeneral[Vigencia]='Reporte PI'!$B$1)*(InfoGeneral[MetaVigencia]&lt;&gt;0)),_xlpm.productos_cuipo,_xlfn.UNIQUE(_xlfn._xlws.FILTER(ProyectosPIconVigencia[Código del indicador principal],(ProyectosPIconVigencia[BPIN]='Reporte PI'!A32)*(ProyectosPIconVigencia[VIGENCIA PI]='Reporte PI'!$B$1),"")),_xlpm.eval,COUNT(_xlfn.MAP(_xlpm.productos_cuipo,_xlfn.LAMBDA(_xlpm.x,FIND(_xlpm.x,_xlfn.TEXTJOIN(",",TRUE,_xlpm.productos_piip))))),_xlpm.num_productos_cuipo,COUNTA(_xlpm.productos_cuipo),_xlpm.num_productos_piip,COUNTA(_xlpm.productos_piip),IF(AND(C32&lt;&gt;"",J32&lt;&gt;"",L32&lt;&gt;"Inconsistencia"),TRANSPOSE(_xlpm.eval),""))</f>
        <v>1</v>
      </c>
      <c r="N32" s="181" t="str">
        <f t="shared" si="0"/>
        <v>Coinciden</v>
      </c>
    </row>
    <row r="33" spans="1:14" x14ac:dyDescent="0.3">
      <c r="A33" s="18" t="str">
        <v>202600000001437</v>
      </c>
      <c r="B33" s="18" t="str">
        <v>Territorial</v>
      </c>
      <c r="C33" s="8" t="str" cm="1">
        <f t="array" ref="C33">_xlfn.TEXTJOIN(", ",TRUE,_xlfn.UNIQUE(_xlfn._xlws.FILTER(InfoGeneral[CodigoIndicador],(InfoGeneral[BPIN]='Reporte PI'!A33)*(InfoGeneral[Vigencia]='Reporte PI'!$B$1)*(InfoGeneral[MetaVigencia]&lt;&gt;0))))</f>
        <v>220104900</v>
      </c>
      <c r="D33" s="8" cm="1">
        <f t="array" ref="D33">COUNTA(_xlfn.UNIQUE(_xlfn._xlws.FILTER(InfoGeneral[CodigoIndicador],(InfoGeneral[BPIN]='Reporte PI'!A33)*(InfoGeneral[Vigencia]='Reporte PI'!$B$1)*(InfoGeneral[MetaVigencia]&lt;&gt;0))))</f>
        <v>1</v>
      </c>
      <c r="E33" s="177" cm="1">
        <f t="array" ref="E33">SUM(_xlfn._xlws.FILTER(EjecucionPresupuestalGastoCCyFondo[CDP],(EjecucionPresupuestalGastoCCyFondo[PROYECTO]='Reporte PI'!A33)*(EjecucionPresupuestalGastoCCyFondo[VIGENCIA]=_xlfn.VALUETOTEXT('Reporte PI'!$B$1)),0))</f>
        <v>330677152.19999999</v>
      </c>
      <c r="F33" s="177" cm="1">
        <f t="array" ref="F33">SUM(_xlfn._xlws.FILTER(EjecucionPresupuestalGastoCCyFondo[RP],(EjecucionPresupuestalGastoCCyFondo[PROYECTO]='Reporte PI'!A33)*(EjecucionPresupuestalGastoCCyFondo[VIGENCIA]=_xlfn.VALUETOTEXT('Reporte PI'!$B$1)),0))</f>
        <v>330677152.19999999</v>
      </c>
      <c r="G33" s="177" cm="1">
        <f t="array" ref="G33">SUM(_xlfn._xlws.FILTER(EjecucionPresupuestalGastoCCyFondo[OBLIGACION],(EjecucionPresupuestalGastoCCyFondo[PROYECTO]='Reporte PI'!A33)*(EjecucionPresupuestalGastoCCyFondo[VIGENCIA]=_xlfn.VALUETOTEXT('Reporte PI'!$B$1)),0))</f>
        <v>104307065.8</v>
      </c>
      <c r="H33" s="177" cm="1">
        <f t="array" ref="H33">SUM(_xlfn._xlws.FILTER(EjecucionPresupuestalGastoCCyFondo[PAGO],(EjecucionPresupuestalGastoCCyFondo[PROYECTO]='Reporte PI'!A33)*(EjecucionPresupuestalGastoCCyFondo[VIGENCIA]=_xlfn.VALUETOTEXT('Reporte PI'!$B$1)),0))</f>
        <v>104307065.8</v>
      </c>
      <c r="I33" s="162" t="str" cm="1">
        <f t="array" ref="I33">_xlfn.LET(_xlpm.filtro_bpin,_xlfn.UNIQUE(_xlfn._xlws.FILTER(ProyectosPIconVigencia[BPIN],(ProyectosPIconVigencia[BPIN]='Reporte PI'!A33)*(ProyectosPIconVigencia[VIGENCIA PI]='Reporte PI'!$B$1),"")),_xlpm.es_bpin,ISNUMBER(VALUE(LEFT(_xlpm.filtro_bpin,4))),IF(_xlpm.es_bpin,"Si","No"))</f>
        <v>Si</v>
      </c>
      <c r="J33" s="143" t="str" cm="1">
        <f t="array" ref="J33">_xlfn.TEXTJOIN(", ",TRUE,_xlfn.UNIQUE(_xlfn._xlws.FILTER(ProyectosPIconVigencia[Código del indicador principal],(ProyectosPIconVigencia[BPIN]='Reporte PI'!A33)*(ProyectosPIconVigencia[VIGENCIA PI]='Reporte PI'!$B$1),"")))</f>
        <v>220104900</v>
      </c>
      <c r="K33" s="143" cm="1">
        <f t="array" ref="K33">IF(J33&lt;&gt;"",COUNTA(_xlfn.UNIQUE(_xlfn._xlws.FILTER(ProyectosPIconVigencia[Código del indicador principal],(ProyectosPIconVigencia[BPIN]='Reporte PI'!A33)*(ProyectosPIconVigencia[VIGENCIA PI]='Reporte PI'!$B$1),""))),"")</f>
        <v>1</v>
      </c>
      <c r="L33" s="143" t="str" cm="1">
        <f t="array" ref="L33">_xlfn.LET(_xlpm.filtro_indicadores_pi,_xlfn.UNIQUE(_xlfn._xlws.FILTER(ProyectosPIconVigencia[Código del indicador principal],(ProyectosPIconVigencia[BPIN]='Reporte PI'!A33)*(ProyectosPIconVigencia[VIGENCIA PI]='Reporte PI'!$B$1),"")),_xlpm.numero_indicadores_pi,IF(J33&lt;&gt;"",COUNTA(_xlpm.filtro_indicadores_pi),0),_xlpm.numero_indicadores_piip,COUNTA(_xlfn.UNIQUE(_xlfn._xlws.FILTER(InfoGeneral[CodigoIndicador],(InfoGeneral[BPIN]='Reporte PI'!A33)*(InfoGeneral[Vigencia]='Reporte PI'!$B$1)*(InfoGeneral[MetaVigencia]&lt;&gt;0)))),IF(_xlpm.numero_indicadores_pi&gt;_xlpm.numero_indicadores_piip,"Inconsistencia",""))</f>
        <v/>
      </c>
      <c r="M33" s="143" cm="1">
        <f t="array" ref="M33">_xlfn.LET(_xlpm.productos_piip,_xlfn._xlws.FILTER(InfoGeneral[CodigoIndicador],(InfoGeneral[BPIN]='Reporte PI'!A33)*(InfoGeneral[Vigencia]='Reporte PI'!$B$1)*(InfoGeneral[MetaVigencia]&lt;&gt;0)),_xlpm.productos_cuipo,_xlfn.UNIQUE(_xlfn._xlws.FILTER(ProyectosPIconVigencia[Código del indicador principal],(ProyectosPIconVigencia[BPIN]='Reporte PI'!A33)*(ProyectosPIconVigencia[VIGENCIA PI]='Reporte PI'!$B$1),"")),_xlpm.eval,COUNT(_xlfn.MAP(_xlpm.productos_cuipo,_xlfn.LAMBDA(_xlpm.x,FIND(_xlpm.x,_xlfn.TEXTJOIN(",",TRUE,_xlpm.productos_piip))))),_xlpm.num_productos_cuipo,COUNTA(_xlpm.productos_cuipo),_xlpm.num_productos_piip,COUNTA(_xlpm.productos_piip),IF(AND(C33&lt;&gt;"",J33&lt;&gt;"",L33&lt;&gt;"Inconsistencia"),TRANSPOSE(_xlpm.eval),""))</f>
        <v>1</v>
      </c>
      <c r="N33" s="181" t="str">
        <f t="shared" si="0"/>
        <v>Coinciden</v>
      </c>
    </row>
    <row r="34" spans="1:14" ht="28.8" x14ac:dyDescent="0.3">
      <c r="A34" s="18" t="str">
        <v>202500000038748</v>
      </c>
      <c r="B34" s="18" t="str">
        <v>Territorial</v>
      </c>
      <c r="C34" s="8" t="str" cm="1">
        <f t="array" ref="C34">_xlfn.TEXTJOIN(", ",TRUE,_xlfn.UNIQUE(_xlfn._xlws.FILTER(InfoGeneral[CodigoIndicador],(InfoGeneral[BPIN]='Reporte PI'!A34)*(InfoGeneral[Vigencia]='Reporte PI'!$B$1)*(InfoGeneral[MetaVigencia]&lt;&gt;0))))</f>
        <v>220104900</v>
      </c>
      <c r="D34" s="8" cm="1">
        <f t="array" ref="D34">COUNTA(_xlfn.UNIQUE(_xlfn._xlws.FILTER(InfoGeneral[CodigoIndicador],(InfoGeneral[BPIN]='Reporte PI'!A34)*(InfoGeneral[Vigencia]='Reporte PI'!$B$1)*(InfoGeneral[MetaVigencia]&lt;&gt;0))))</f>
        <v>1</v>
      </c>
      <c r="E34" s="177" cm="1">
        <f t="array" ref="E34">SUM(_xlfn._xlws.FILTER(EjecucionPresupuestalGastoCCyFondo[CDP],(EjecucionPresupuestalGastoCCyFondo[PROYECTO]='Reporte PI'!A34)*(EjecucionPresupuestalGastoCCyFondo[VIGENCIA]=_xlfn.VALUETOTEXT('Reporte PI'!$B$1)),0))</f>
        <v>679836139.5</v>
      </c>
      <c r="F34" s="177" cm="1">
        <f t="array" ref="F34">SUM(_xlfn._xlws.FILTER(EjecucionPresupuestalGastoCCyFondo[RP],(EjecucionPresupuestalGastoCCyFondo[PROYECTO]='Reporte PI'!A34)*(EjecucionPresupuestalGastoCCyFondo[VIGENCIA]=_xlfn.VALUETOTEXT('Reporte PI'!$B$1)),0))</f>
        <v>0</v>
      </c>
      <c r="G34" s="177" cm="1">
        <f t="array" ref="G34">SUM(_xlfn._xlws.FILTER(EjecucionPresupuestalGastoCCyFondo[OBLIGACION],(EjecucionPresupuestalGastoCCyFondo[PROYECTO]='Reporte PI'!A34)*(EjecucionPresupuestalGastoCCyFondo[VIGENCIA]=_xlfn.VALUETOTEXT('Reporte PI'!$B$1)),0))</f>
        <v>0</v>
      </c>
      <c r="H34" s="177" cm="1">
        <f t="array" ref="H34">SUM(_xlfn._xlws.FILTER(EjecucionPresupuestalGastoCCyFondo[PAGO],(EjecucionPresupuestalGastoCCyFondo[PROYECTO]='Reporte PI'!A34)*(EjecucionPresupuestalGastoCCyFondo[VIGENCIA]=_xlfn.VALUETOTEXT('Reporte PI'!$B$1)),0))</f>
        <v>0</v>
      </c>
      <c r="I34" s="162" t="str" cm="1">
        <f t="array" ref="I34">_xlfn.LET(_xlpm.filtro_bpin,_xlfn.UNIQUE(_xlfn._xlws.FILTER(ProyectosPIconVigencia[BPIN],(ProyectosPIconVigencia[BPIN]='Reporte PI'!A34)*(ProyectosPIconVigencia[VIGENCIA PI]='Reporte PI'!$B$1),"")),_xlpm.es_bpin,ISNUMBER(VALUE(LEFT(_xlpm.filtro_bpin,4))),IF(_xlpm.es_bpin,"Si","No"))</f>
        <v>Si</v>
      </c>
      <c r="J34" s="143" t="str" cm="1">
        <f t="array" ref="J34">_xlfn.TEXTJOIN(", ",TRUE,_xlfn.UNIQUE(_xlfn._xlws.FILTER(ProyectosPIconVigencia[Código del indicador principal],(ProyectosPIconVigencia[BPIN]='Reporte PI'!A34)*(ProyectosPIconVigencia[VIGENCIA PI]='Reporte PI'!$B$1),"")))</f>
        <v>220100600, 220104900</v>
      </c>
      <c r="K34" s="143" cm="1">
        <f t="array" ref="K34">IF(J34&lt;&gt;"",COUNTA(_xlfn.UNIQUE(_xlfn._xlws.FILTER(ProyectosPIconVigencia[Código del indicador principal],(ProyectosPIconVigencia[BPIN]='Reporte PI'!A34)*(ProyectosPIconVigencia[VIGENCIA PI]='Reporte PI'!$B$1),""))),"")</f>
        <v>2</v>
      </c>
      <c r="L34" s="143" t="str" cm="1">
        <f t="array" ref="L34">_xlfn.LET(_xlpm.filtro_indicadores_pi,_xlfn.UNIQUE(_xlfn._xlws.FILTER(ProyectosPIconVigencia[Código del indicador principal],(ProyectosPIconVigencia[BPIN]='Reporte PI'!A34)*(ProyectosPIconVigencia[VIGENCIA PI]='Reporte PI'!$B$1),"")),_xlpm.numero_indicadores_pi,IF(J34&lt;&gt;"",COUNTA(_xlpm.filtro_indicadores_pi),0),_xlpm.numero_indicadores_piip,COUNTA(_xlfn.UNIQUE(_xlfn._xlws.FILTER(InfoGeneral[CodigoIndicador],(InfoGeneral[BPIN]='Reporte PI'!A34)*(InfoGeneral[Vigencia]='Reporte PI'!$B$1)*(InfoGeneral[MetaVigencia]&lt;&gt;0)))),IF(_xlpm.numero_indicadores_pi&gt;_xlpm.numero_indicadores_piip,"Inconsistencia",""))</f>
        <v>Inconsistencia</v>
      </c>
      <c r="M34" s="143" t="str" cm="1">
        <f t="array" ref="M34">_xlfn.LET(_xlpm.productos_piip,_xlfn._xlws.FILTER(InfoGeneral[CodigoIndicador],(InfoGeneral[BPIN]='Reporte PI'!A34)*(InfoGeneral[Vigencia]='Reporte PI'!$B$1)*(InfoGeneral[MetaVigencia]&lt;&gt;0)),_xlpm.productos_cuipo,_xlfn.UNIQUE(_xlfn._xlws.FILTER(ProyectosPIconVigencia[Código del indicador principal],(ProyectosPIconVigencia[BPIN]='Reporte PI'!A34)*(ProyectosPIconVigencia[VIGENCIA PI]='Reporte PI'!$B$1),"")),_xlpm.eval,COUNT(_xlfn.MAP(_xlpm.productos_cuipo,_xlfn.LAMBDA(_xlpm.x,FIND(_xlpm.x,_xlfn.TEXTJOIN(",",TRUE,_xlpm.productos_piip))))),_xlpm.num_productos_cuipo,COUNTA(_xlpm.productos_cuipo),_xlpm.num_productos_piip,COUNTA(_xlpm.productos_piip),IF(AND(C34&lt;&gt;"",J34&lt;&gt;"",L34&lt;&gt;"Inconsistencia"),TRANSPOSE(_xlpm.eval),""))</f>
        <v/>
      </c>
      <c r="N34" s="181" t="str">
        <f t="shared" si="0"/>
        <v/>
      </c>
    </row>
    <row r="35" spans="1:14" x14ac:dyDescent="0.3">
      <c r="A35" s="18" t="str">
        <v>202500000045890</v>
      </c>
      <c r="B35" s="18" t="str">
        <v>Territorial</v>
      </c>
      <c r="C35" s="8" t="str" cm="1">
        <f t="array" ref="C35">_xlfn.TEXTJOIN(", ",TRUE,_xlfn.UNIQUE(_xlfn._xlws.FILTER(InfoGeneral[CodigoIndicador],(InfoGeneral[BPIN]='Reporte PI'!A35)*(InfoGeneral[Vigencia]='Reporte PI'!$B$1)*(InfoGeneral[MetaVigencia]&lt;&gt;0))))</f>
        <v>190301100</v>
      </c>
      <c r="D35" s="8" cm="1">
        <f t="array" ref="D35">COUNTA(_xlfn.UNIQUE(_xlfn._xlws.FILTER(InfoGeneral[CodigoIndicador],(InfoGeneral[BPIN]='Reporte PI'!A35)*(InfoGeneral[Vigencia]='Reporte PI'!$B$1)*(InfoGeneral[MetaVigencia]&lt;&gt;0))))</f>
        <v>1</v>
      </c>
      <c r="E35" s="177" cm="1">
        <f t="array" ref="E35">SUM(_xlfn._xlws.FILTER(EjecucionPresupuestalGastoCCyFondo[CDP],(EjecucionPresupuestalGastoCCyFondo[PROYECTO]='Reporte PI'!A35)*(EjecucionPresupuestalGastoCCyFondo[VIGENCIA]=_xlfn.VALUETOTEXT('Reporte PI'!$B$1)),0))</f>
        <v>232789512</v>
      </c>
      <c r="F35" s="177" cm="1">
        <f t="array" ref="F35">SUM(_xlfn._xlws.FILTER(EjecucionPresupuestalGastoCCyFondo[RP],(EjecucionPresupuestalGastoCCyFondo[PROYECTO]='Reporte PI'!A35)*(EjecucionPresupuestalGastoCCyFondo[VIGENCIA]=_xlfn.VALUETOTEXT('Reporte PI'!$B$1)),0))</f>
        <v>232789509</v>
      </c>
      <c r="G35" s="177" cm="1">
        <f t="array" ref="G35">SUM(_xlfn._xlws.FILTER(EjecucionPresupuestalGastoCCyFondo[OBLIGACION],(EjecucionPresupuestalGastoCCyFondo[PROYECTO]='Reporte PI'!A35)*(EjecucionPresupuestalGastoCCyFondo[VIGENCIA]=_xlfn.VALUETOTEXT('Reporte PI'!$B$1)),0))</f>
        <v>216430966</v>
      </c>
      <c r="H35" s="177" cm="1">
        <f t="array" ref="H35">SUM(_xlfn._xlws.FILTER(EjecucionPresupuestalGastoCCyFondo[PAGO],(EjecucionPresupuestalGastoCCyFondo[PROYECTO]='Reporte PI'!A35)*(EjecucionPresupuestalGastoCCyFondo[VIGENCIA]=_xlfn.VALUETOTEXT('Reporte PI'!$B$1)),0))</f>
        <v>216430966</v>
      </c>
      <c r="I35" s="162" t="str" cm="1">
        <f t="array" ref="I35">_xlfn.LET(_xlpm.filtro_bpin,_xlfn.UNIQUE(_xlfn._xlws.FILTER(ProyectosPIconVigencia[BPIN],(ProyectosPIconVigencia[BPIN]='Reporte PI'!A35)*(ProyectosPIconVigencia[VIGENCIA PI]='Reporte PI'!$B$1),"")),_xlpm.es_bpin,ISNUMBER(VALUE(LEFT(_xlpm.filtro_bpin,4))),IF(_xlpm.es_bpin,"Si","No"))</f>
        <v>Si</v>
      </c>
      <c r="J35" s="143" t="str" cm="1">
        <f t="array" ref="J35">_xlfn.TEXTJOIN(", ",TRUE,_xlfn.UNIQUE(_xlfn._xlws.FILTER(ProyectosPIconVigencia[Código del indicador principal],(ProyectosPIconVigencia[BPIN]='Reporte PI'!A35)*(ProyectosPIconVigencia[VIGENCIA PI]='Reporte PI'!$B$1),"")))</f>
        <v>190301100</v>
      </c>
      <c r="K35" s="143" cm="1">
        <f t="array" ref="K35">IF(J35&lt;&gt;"",COUNTA(_xlfn.UNIQUE(_xlfn._xlws.FILTER(ProyectosPIconVigencia[Código del indicador principal],(ProyectosPIconVigencia[BPIN]='Reporte PI'!A35)*(ProyectosPIconVigencia[VIGENCIA PI]='Reporte PI'!$B$1),""))),"")</f>
        <v>1</v>
      </c>
      <c r="L35" s="143" t="str" cm="1">
        <f t="array" ref="L35">_xlfn.LET(_xlpm.filtro_indicadores_pi,_xlfn.UNIQUE(_xlfn._xlws.FILTER(ProyectosPIconVigencia[Código del indicador principal],(ProyectosPIconVigencia[BPIN]='Reporte PI'!A35)*(ProyectosPIconVigencia[VIGENCIA PI]='Reporte PI'!$B$1),"")),_xlpm.numero_indicadores_pi,IF(J35&lt;&gt;"",COUNTA(_xlpm.filtro_indicadores_pi),0),_xlpm.numero_indicadores_piip,COUNTA(_xlfn.UNIQUE(_xlfn._xlws.FILTER(InfoGeneral[CodigoIndicador],(InfoGeneral[BPIN]='Reporte PI'!A35)*(InfoGeneral[Vigencia]='Reporte PI'!$B$1)*(InfoGeneral[MetaVigencia]&lt;&gt;0)))),IF(_xlpm.numero_indicadores_pi&gt;_xlpm.numero_indicadores_piip,"Inconsistencia",""))</f>
        <v/>
      </c>
      <c r="M35" s="143" cm="1">
        <f t="array" ref="M35">_xlfn.LET(_xlpm.productos_piip,_xlfn._xlws.FILTER(InfoGeneral[CodigoIndicador],(InfoGeneral[BPIN]='Reporte PI'!A35)*(InfoGeneral[Vigencia]='Reporte PI'!$B$1)*(InfoGeneral[MetaVigencia]&lt;&gt;0)),_xlpm.productos_cuipo,_xlfn.UNIQUE(_xlfn._xlws.FILTER(ProyectosPIconVigencia[Código del indicador principal],(ProyectosPIconVigencia[BPIN]='Reporte PI'!A35)*(ProyectosPIconVigencia[VIGENCIA PI]='Reporte PI'!$B$1),"")),_xlpm.eval,COUNT(_xlfn.MAP(_xlpm.productos_cuipo,_xlfn.LAMBDA(_xlpm.x,FIND(_xlpm.x,_xlfn.TEXTJOIN(",",TRUE,_xlpm.productos_piip))))),_xlpm.num_productos_cuipo,COUNTA(_xlpm.productos_cuipo),_xlpm.num_productos_piip,COUNTA(_xlpm.productos_piip),IF(AND(C35&lt;&gt;"",J35&lt;&gt;"",L35&lt;&gt;"Inconsistencia"),TRANSPOSE(_xlpm.eval),""))</f>
        <v>1</v>
      </c>
      <c r="N35" s="181" t="str">
        <f t="shared" si="0"/>
        <v>Coinciden</v>
      </c>
    </row>
    <row r="36" spans="1:14" x14ac:dyDescent="0.3">
      <c r="A36" s="18" t="str">
        <v>202600000015700</v>
      </c>
      <c r="B36" s="18" t="str">
        <v>Territorial</v>
      </c>
      <c r="C36" s="8" t="str" cm="1">
        <f t="array" ref="C36">_xlfn.TEXTJOIN(", ",TRUE,_xlfn.UNIQUE(_xlfn._xlws.FILTER(InfoGeneral[CodigoIndicador],(InfoGeneral[BPIN]='Reporte PI'!A36)*(InfoGeneral[Vigencia]='Reporte PI'!$B$1)*(InfoGeneral[MetaVigencia]&lt;&gt;0))))</f>
        <v>190301100</v>
      </c>
      <c r="D36" s="8" cm="1">
        <f t="array" ref="D36">COUNTA(_xlfn.UNIQUE(_xlfn._xlws.FILTER(InfoGeneral[CodigoIndicador],(InfoGeneral[BPIN]='Reporte PI'!A36)*(InfoGeneral[Vigencia]='Reporte PI'!$B$1)*(InfoGeneral[MetaVigencia]&lt;&gt;0))))</f>
        <v>1</v>
      </c>
      <c r="E36" s="177" cm="1">
        <f t="array" ref="E36">SUM(_xlfn._xlws.FILTER(EjecucionPresupuestalGastoCCyFondo[CDP],(EjecucionPresupuestalGastoCCyFondo[PROYECTO]='Reporte PI'!A36)*(EjecucionPresupuestalGastoCCyFondo[VIGENCIA]=_xlfn.VALUETOTEXT('Reporte PI'!$B$1)),0))</f>
        <v>252915542</v>
      </c>
      <c r="F36" s="177" cm="1">
        <f t="array" ref="F36">SUM(_xlfn._xlws.FILTER(EjecucionPresupuestalGastoCCyFondo[RP],(EjecucionPresupuestalGastoCCyFondo[PROYECTO]='Reporte PI'!A36)*(EjecucionPresupuestalGastoCCyFondo[VIGENCIA]=_xlfn.VALUETOTEXT('Reporte PI'!$B$1)),0))</f>
        <v>196755546.5</v>
      </c>
      <c r="G36" s="177" cm="1">
        <f t="array" ref="G36">SUM(_xlfn._xlws.FILTER(EjecucionPresupuestalGastoCCyFondo[OBLIGACION],(EjecucionPresupuestalGastoCCyFondo[PROYECTO]='Reporte PI'!A36)*(EjecucionPresupuestalGastoCCyFondo[VIGENCIA]=_xlfn.VALUETOTEXT('Reporte PI'!$B$1)),0))</f>
        <v>0</v>
      </c>
      <c r="H36" s="177" cm="1">
        <f t="array" ref="H36">SUM(_xlfn._xlws.FILTER(EjecucionPresupuestalGastoCCyFondo[PAGO],(EjecucionPresupuestalGastoCCyFondo[PROYECTO]='Reporte PI'!A36)*(EjecucionPresupuestalGastoCCyFondo[VIGENCIA]=_xlfn.VALUETOTEXT('Reporte PI'!$B$1)),0))</f>
        <v>0</v>
      </c>
      <c r="I36" s="162" t="str" cm="1">
        <f t="array" ref="I36">_xlfn.LET(_xlpm.filtro_bpin,_xlfn.UNIQUE(_xlfn._xlws.FILTER(ProyectosPIconVigencia[BPIN],(ProyectosPIconVigencia[BPIN]='Reporte PI'!A36)*(ProyectosPIconVigencia[VIGENCIA PI]='Reporte PI'!$B$1),"")),_xlpm.es_bpin,ISNUMBER(VALUE(LEFT(_xlpm.filtro_bpin,4))),IF(_xlpm.es_bpin,"Si","No"))</f>
        <v>No</v>
      </c>
      <c r="J36" s="143" t="str" cm="1">
        <f t="array" ref="J36">_xlfn.TEXTJOIN(", ",TRUE,_xlfn.UNIQUE(_xlfn._xlws.FILTER(ProyectosPIconVigencia[Código del indicador principal],(ProyectosPIconVigencia[BPIN]='Reporte PI'!A36)*(ProyectosPIconVigencia[VIGENCIA PI]='Reporte PI'!$B$1),"")))</f>
        <v/>
      </c>
      <c r="K36" s="143" t="str" cm="1">
        <f t="array" ref="K36">IF(J36&lt;&gt;"",COUNTA(_xlfn.UNIQUE(_xlfn._xlws.FILTER(ProyectosPIconVigencia[Código del indicador principal],(ProyectosPIconVigencia[BPIN]='Reporte PI'!A36)*(ProyectosPIconVigencia[VIGENCIA PI]='Reporte PI'!$B$1),""))),"")</f>
        <v/>
      </c>
      <c r="L36" s="143" t="str" cm="1">
        <f t="array" ref="L36">_xlfn.LET(_xlpm.filtro_indicadores_pi,_xlfn.UNIQUE(_xlfn._xlws.FILTER(ProyectosPIconVigencia[Código del indicador principal],(ProyectosPIconVigencia[BPIN]='Reporte PI'!A36)*(ProyectosPIconVigencia[VIGENCIA PI]='Reporte PI'!$B$1),"")),_xlpm.numero_indicadores_pi,IF(J36&lt;&gt;"",COUNTA(_xlpm.filtro_indicadores_pi),0),_xlpm.numero_indicadores_piip,COUNTA(_xlfn.UNIQUE(_xlfn._xlws.FILTER(InfoGeneral[CodigoIndicador],(InfoGeneral[BPIN]='Reporte PI'!A36)*(InfoGeneral[Vigencia]='Reporte PI'!$B$1)*(InfoGeneral[MetaVigencia]&lt;&gt;0)))),IF(_xlpm.numero_indicadores_pi&gt;_xlpm.numero_indicadores_piip,"Inconsistencia",""))</f>
        <v/>
      </c>
      <c r="M36" s="143" t="str" cm="1">
        <f t="array" ref="M36">_xlfn.LET(_xlpm.productos_piip,_xlfn._xlws.FILTER(InfoGeneral[CodigoIndicador],(InfoGeneral[BPIN]='Reporte PI'!A36)*(InfoGeneral[Vigencia]='Reporte PI'!$B$1)*(InfoGeneral[MetaVigencia]&lt;&gt;0)),_xlpm.productos_cuipo,_xlfn.UNIQUE(_xlfn._xlws.FILTER(ProyectosPIconVigencia[Código del indicador principal],(ProyectosPIconVigencia[BPIN]='Reporte PI'!A36)*(ProyectosPIconVigencia[VIGENCIA PI]='Reporte PI'!$B$1),"")),_xlpm.eval,COUNT(_xlfn.MAP(_xlpm.productos_cuipo,_xlfn.LAMBDA(_xlpm.x,FIND(_xlpm.x,_xlfn.TEXTJOIN(",",TRUE,_xlpm.productos_piip))))),_xlpm.num_productos_cuipo,COUNTA(_xlpm.productos_cuipo),_xlpm.num_productos_piip,COUNTA(_xlpm.productos_piip),IF(AND(C36&lt;&gt;"",J36&lt;&gt;"",L36&lt;&gt;"Inconsistencia"),TRANSPOSE(_xlpm.eval),""))</f>
        <v/>
      </c>
      <c r="N36" s="181" t="str">
        <f t="shared" si="0"/>
        <v/>
      </c>
    </row>
    <row r="37" spans="1:14" x14ac:dyDescent="0.3">
      <c r="A37" s="18" t="str">
        <v>202600000015702</v>
      </c>
      <c r="B37" s="18" t="str">
        <v>Territorial</v>
      </c>
      <c r="C37" s="8" t="str" cm="1">
        <f t="array" ref="C37">_xlfn.TEXTJOIN(", ",TRUE,_xlfn.UNIQUE(_xlfn._xlws.FILTER(InfoGeneral[CodigoIndicador],(InfoGeneral[BPIN]='Reporte PI'!A37)*(InfoGeneral[Vigencia]='Reporte PI'!$B$1)*(InfoGeneral[MetaVigencia]&lt;&gt;0))))</f>
        <v>190602900</v>
      </c>
      <c r="D37" s="8" cm="1">
        <f t="array" ref="D37">COUNTA(_xlfn.UNIQUE(_xlfn._xlws.FILTER(InfoGeneral[CodigoIndicador],(InfoGeneral[BPIN]='Reporte PI'!A37)*(InfoGeneral[Vigencia]='Reporte PI'!$B$1)*(InfoGeneral[MetaVigencia]&lt;&gt;0))))</f>
        <v>1</v>
      </c>
      <c r="E37" s="177" cm="1">
        <f t="array" ref="E37">SUM(_xlfn._xlws.FILTER(EjecucionPresupuestalGastoCCyFondo[CDP],(EjecucionPresupuestalGastoCCyFondo[PROYECTO]='Reporte PI'!A37)*(EjecucionPresupuestalGastoCCyFondo[VIGENCIA]=_xlfn.VALUETOTEXT('Reporte PI'!$B$1)),0))</f>
        <v>167557807.5</v>
      </c>
      <c r="F37" s="177" cm="1">
        <f t="array" ref="F37">SUM(_xlfn._xlws.FILTER(EjecucionPresupuestalGastoCCyFondo[RP],(EjecucionPresupuestalGastoCCyFondo[PROYECTO]='Reporte PI'!A37)*(EjecucionPresupuestalGastoCCyFondo[VIGENCIA]=_xlfn.VALUETOTEXT('Reporte PI'!$B$1)),0))</f>
        <v>0</v>
      </c>
      <c r="G37" s="177" cm="1">
        <f t="array" ref="G37">SUM(_xlfn._xlws.FILTER(EjecucionPresupuestalGastoCCyFondo[OBLIGACION],(EjecucionPresupuestalGastoCCyFondo[PROYECTO]='Reporte PI'!A37)*(EjecucionPresupuestalGastoCCyFondo[VIGENCIA]=_xlfn.VALUETOTEXT('Reporte PI'!$B$1)),0))</f>
        <v>0</v>
      </c>
      <c r="H37" s="177" cm="1">
        <f t="array" ref="H37">SUM(_xlfn._xlws.FILTER(EjecucionPresupuestalGastoCCyFondo[PAGO],(EjecucionPresupuestalGastoCCyFondo[PROYECTO]='Reporte PI'!A37)*(EjecucionPresupuestalGastoCCyFondo[VIGENCIA]=_xlfn.VALUETOTEXT('Reporte PI'!$B$1)),0))</f>
        <v>0</v>
      </c>
      <c r="I37" s="162" t="str" cm="1">
        <f t="array" ref="I37">_xlfn.LET(_xlpm.filtro_bpin,_xlfn.UNIQUE(_xlfn._xlws.FILTER(ProyectosPIconVigencia[BPIN],(ProyectosPIconVigencia[BPIN]='Reporte PI'!A37)*(ProyectosPIconVigencia[VIGENCIA PI]='Reporte PI'!$B$1),"")),_xlpm.es_bpin,ISNUMBER(VALUE(LEFT(_xlpm.filtro_bpin,4))),IF(_xlpm.es_bpin,"Si","No"))</f>
        <v>No</v>
      </c>
      <c r="J37" s="143" t="str" cm="1">
        <f t="array" ref="J37">_xlfn.TEXTJOIN(", ",TRUE,_xlfn.UNIQUE(_xlfn._xlws.FILTER(ProyectosPIconVigencia[Código del indicador principal],(ProyectosPIconVigencia[BPIN]='Reporte PI'!A37)*(ProyectosPIconVigencia[VIGENCIA PI]='Reporte PI'!$B$1),"")))</f>
        <v/>
      </c>
      <c r="K37" s="143" t="str" cm="1">
        <f t="array" ref="K37">IF(J37&lt;&gt;"",COUNTA(_xlfn.UNIQUE(_xlfn._xlws.FILTER(ProyectosPIconVigencia[Código del indicador principal],(ProyectosPIconVigencia[BPIN]='Reporte PI'!A37)*(ProyectosPIconVigencia[VIGENCIA PI]='Reporte PI'!$B$1),""))),"")</f>
        <v/>
      </c>
      <c r="L37" s="143" t="str" cm="1">
        <f t="array" ref="L37">_xlfn.LET(_xlpm.filtro_indicadores_pi,_xlfn.UNIQUE(_xlfn._xlws.FILTER(ProyectosPIconVigencia[Código del indicador principal],(ProyectosPIconVigencia[BPIN]='Reporte PI'!A37)*(ProyectosPIconVigencia[VIGENCIA PI]='Reporte PI'!$B$1),"")),_xlpm.numero_indicadores_pi,IF(J37&lt;&gt;"",COUNTA(_xlpm.filtro_indicadores_pi),0),_xlpm.numero_indicadores_piip,COUNTA(_xlfn.UNIQUE(_xlfn._xlws.FILTER(InfoGeneral[CodigoIndicador],(InfoGeneral[BPIN]='Reporte PI'!A37)*(InfoGeneral[Vigencia]='Reporte PI'!$B$1)*(InfoGeneral[MetaVigencia]&lt;&gt;0)))),IF(_xlpm.numero_indicadores_pi&gt;_xlpm.numero_indicadores_piip,"Inconsistencia",""))</f>
        <v/>
      </c>
      <c r="M37" s="143" t="str" cm="1">
        <f t="array" ref="M37">_xlfn.LET(_xlpm.productos_piip,_xlfn._xlws.FILTER(InfoGeneral[CodigoIndicador],(InfoGeneral[BPIN]='Reporte PI'!A37)*(InfoGeneral[Vigencia]='Reporte PI'!$B$1)*(InfoGeneral[MetaVigencia]&lt;&gt;0)),_xlpm.productos_cuipo,_xlfn.UNIQUE(_xlfn._xlws.FILTER(ProyectosPIconVigencia[Código del indicador principal],(ProyectosPIconVigencia[BPIN]='Reporte PI'!A37)*(ProyectosPIconVigencia[VIGENCIA PI]='Reporte PI'!$B$1),"")),_xlpm.eval,COUNT(_xlfn.MAP(_xlpm.productos_cuipo,_xlfn.LAMBDA(_xlpm.x,FIND(_xlpm.x,_xlfn.TEXTJOIN(",",TRUE,_xlpm.productos_piip))))),_xlpm.num_productos_cuipo,COUNTA(_xlpm.productos_cuipo),_xlpm.num_productos_piip,COUNTA(_xlpm.productos_piip),IF(AND(C37&lt;&gt;"",J37&lt;&gt;"",L37&lt;&gt;"Inconsistencia"),TRANSPOSE(_xlpm.eval),""))</f>
        <v/>
      </c>
      <c r="N37" s="181" t="str">
        <f t="shared" si="0"/>
        <v/>
      </c>
    </row>
    <row r="38" spans="1:14" x14ac:dyDescent="0.3">
      <c r="A38" s="18" t="str">
        <v>202600000007022</v>
      </c>
      <c r="B38" s="18" t="str">
        <v>Territorial</v>
      </c>
      <c r="C38" s="8" t="str" cm="1">
        <f t="array" ref="C38">_xlfn.TEXTJOIN(", ",TRUE,_xlfn.UNIQUE(_xlfn._xlws.FILTER(InfoGeneral[CodigoIndicador],(InfoGeneral[BPIN]='Reporte PI'!A38)*(InfoGeneral[Vigencia]='Reporte PI'!$B$1)*(InfoGeneral[MetaVigencia]&lt;&gt;0))))</f>
        <v>220105000</v>
      </c>
      <c r="D38" s="8" cm="1">
        <f t="array" ref="D38">COUNTA(_xlfn.UNIQUE(_xlfn._xlws.FILTER(InfoGeneral[CodigoIndicador],(InfoGeneral[BPIN]='Reporte PI'!A38)*(InfoGeneral[Vigencia]='Reporte PI'!$B$1)*(InfoGeneral[MetaVigencia]&lt;&gt;0))))</f>
        <v>1</v>
      </c>
      <c r="E38" s="177" cm="1">
        <f t="array" ref="E38">SUM(_xlfn._xlws.FILTER(EjecucionPresupuestalGastoCCyFondo[CDP],(EjecucionPresupuestalGastoCCyFondo[PROYECTO]='Reporte PI'!A38)*(EjecucionPresupuestalGastoCCyFondo[VIGENCIA]=_xlfn.VALUETOTEXT('Reporte PI'!$B$1)),0))</f>
        <v>836987521.01999998</v>
      </c>
      <c r="F38" s="177" cm="1">
        <f t="array" ref="F38">SUM(_xlfn._xlws.FILTER(EjecucionPresupuestalGastoCCyFondo[RP],(EjecucionPresupuestalGastoCCyFondo[PROYECTO]='Reporte PI'!A38)*(EjecucionPresupuestalGastoCCyFondo[VIGENCIA]=_xlfn.VALUETOTEXT('Reporte PI'!$B$1)),0))</f>
        <v>836987521.01999998</v>
      </c>
      <c r="G38" s="177" cm="1">
        <f t="array" ref="G38">SUM(_xlfn._xlws.FILTER(EjecucionPresupuestalGastoCCyFondo[OBLIGACION],(EjecucionPresupuestalGastoCCyFondo[PROYECTO]='Reporte PI'!A38)*(EjecucionPresupuestalGastoCCyFondo[VIGENCIA]=_xlfn.VALUETOTEXT('Reporte PI'!$B$1)),0))</f>
        <v>0</v>
      </c>
      <c r="H38" s="177" cm="1">
        <f t="array" ref="H38">SUM(_xlfn._xlws.FILTER(EjecucionPresupuestalGastoCCyFondo[PAGO],(EjecucionPresupuestalGastoCCyFondo[PROYECTO]='Reporte PI'!A38)*(EjecucionPresupuestalGastoCCyFondo[VIGENCIA]=_xlfn.VALUETOTEXT('Reporte PI'!$B$1)),0))</f>
        <v>0</v>
      </c>
      <c r="I38" s="162" t="str" cm="1">
        <f t="array" ref="I38">_xlfn.LET(_xlpm.filtro_bpin,_xlfn.UNIQUE(_xlfn._xlws.FILTER(ProyectosPIconVigencia[BPIN],(ProyectosPIconVigencia[BPIN]='Reporte PI'!A38)*(ProyectosPIconVigencia[VIGENCIA PI]='Reporte PI'!$B$1),"")),_xlpm.es_bpin,ISNUMBER(VALUE(LEFT(_xlpm.filtro_bpin,4))),IF(_xlpm.es_bpin,"Si","No"))</f>
        <v>Si</v>
      </c>
      <c r="J38" s="143" t="str" cm="1">
        <f t="array" ref="J38">_xlfn.TEXTJOIN(", ",TRUE,_xlfn.UNIQUE(_xlfn._xlws.FILTER(ProyectosPIconVigencia[Código del indicador principal],(ProyectosPIconVigencia[BPIN]='Reporte PI'!A38)*(ProyectosPIconVigencia[VIGENCIA PI]='Reporte PI'!$B$1),"")))</f>
        <v>220105000</v>
      </c>
      <c r="K38" s="143" cm="1">
        <f t="array" ref="K38">IF(J38&lt;&gt;"",COUNTA(_xlfn.UNIQUE(_xlfn._xlws.FILTER(ProyectosPIconVigencia[Código del indicador principal],(ProyectosPIconVigencia[BPIN]='Reporte PI'!A38)*(ProyectosPIconVigencia[VIGENCIA PI]='Reporte PI'!$B$1),""))),"")</f>
        <v>1</v>
      </c>
      <c r="L38" s="143" t="str" cm="1">
        <f t="array" ref="L38">_xlfn.LET(_xlpm.filtro_indicadores_pi,_xlfn.UNIQUE(_xlfn._xlws.FILTER(ProyectosPIconVigencia[Código del indicador principal],(ProyectosPIconVigencia[BPIN]='Reporte PI'!A38)*(ProyectosPIconVigencia[VIGENCIA PI]='Reporte PI'!$B$1),"")),_xlpm.numero_indicadores_pi,IF(J38&lt;&gt;"",COUNTA(_xlpm.filtro_indicadores_pi),0),_xlpm.numero_indicadores_piip,COUNTA(_xlfn.UNIQUE(_xlfn._xlws.FILTER(InfoGeneral[CodigoIndicador],(InfoGeneral[BPIN]='Reporte PI'!A38)*(InfoGeneral[Vigencia]='Reporte PI'!$B$1)*(InfoGeneral[MetaVigencia]&lt;&gt;0)))),IF(_xlpm.numero_indicadores_pi&gt;_xlpm.numero_indicadores_piip,"Inconsistencia",""))</f>
        <v/>
      </c>
      <c r="M38" s="143" cm="1">
        <f t="array" ref="M38">_xlfn.LET(_xlpm.productos_piip,_xlfn._xlws.FILTER(InfoGeneral[CodigoIndicador],(InfoGeneral[BPIN]='Reporte PI'!A38)*(InfoGeneral[Vigencia]='Reporte PI'!$B$1)*(InfoGeneral[MetaVigencia]&lt;&gt;0)),_xlpm.productos_cuipo,_xlfn.UNIQUE(_xlfn._xlws.FILTER(ProyectosPIconVigencia[Código del indicador principal],(ProyectosPIconVigencia[BPIN]='Reporte PI'!A38)*(ProyectosPIconVigencia[VIGENCIA PI]='Reporte PI'!$B$1),"")),_xlpm.eval,COUNT(_xlfn.MAP(_xlpm.productos_cuipo,_xlfn.LAMBDA(_xlpm.x,FIND(_xlpm.x,_xlfn.TEXTJOIN(",",TRUE,_xlpm.productos_piip))))),_xlpm.num_productos_cuipo,COUNTA(_xlpm.productos_cuipo),_xlpm.num_productos_piip,COUNTA(_xlpm.productos_piip),IF(AND(C38&lt;&gt;"",J38&lt;&gt;"",L38&lt;&gt;"Inconsistencia"),TRANSPOSE(_xlpm.eval),""))</f>
        <v>1</v>
      </c>
      <c r="N38" s="181" t="str">
        <f t="shared" si="0"/>
        <v>Coinciden</v>
      </c>
    </row>
    <row r="39" spans="1:14" x14ac:dyDescent="0.3">
      <c r="A39" s="18" t="str">
        <v>2024002700118</v>
      </c>
      <c r="B39" s="18" t="str">
        <v>Territorial</v>
      </c>
      <c r="C39" s="8" t="str" cm="1">
        <f t="array" ref="C39">_xlfn.TEXTJOIN(", ",TRUE,_xlfn.UNIQUE(_xlfn._xlws.FILTER(InfoGeneral[CodigoIndicador],(InfoGeneral[BPIN]='Reporte PI'!A39)*(InfoGeneral[Vigencia]='Reporte PI'!$B$1)*(InfoGeneral[MetaVigencia]&lt;&gt;0))))</f>
        <v>400104100</v>
      </c>
      <c r="D39" s="8" cm="1">
        <f t="array" ref="D39">COUNTA(_xlfn.UNIQUE(_xlfn._xlws.FILTER(InfoGeneral[CodigoIndicador],(InfoGeneral[BPIN]='Reporte PI'!A39)*(InfoGeneral[Vigencia]='Reporte PI'!$B$1)*(InfoGeneral[MetaVigencia]&lt;&gt;0))))</f>
        <v>1</v>
      </c>
      <c r="E39" s="177" cm="1">
        <f t="array" ref="E39">SUM(_xlfn._xlws.FILTER(EjecucionPresupuestalGastoCCyFondo[CDP],(EjecucionPresupuestalGastoCCyFondo[PROYECTO]='Reporte PI'!A39)*(EjecucionPresupuestalGastoCCyFondo[VIGENCIA]=_xlfn.VALUETOTEXT('Reporte PI'!$B$1)),0))</f>
        <v>0</v>
      </c>
      <c r="F39" s="177" cm="1">
        <f t="array" ref="F39">SUM(_xlfn._xlws.FILTER(EjecucionPresupuestalGastoCCyFondo[RP],(EjecucionPresupuestalGastoCCyFondo[PROYECTO]='Reporte PI'!A39)*(EjecucionPresupuestalGastoCCyFondo[VIGENCIA]=_xlfn.VALUETOTEXT('Reporte PI'!$B$1)),0))</f>
        <v>0</v>
      </c>
      <c r="G39" s="177" cm="1">
        <f t="array" ref="G39">SUM(_xlfn._xlws.FILTER(EjecucionPresupuestalGastoCCyFondo[OBLIGACION],(EjecucionPresupuestalGastoCCyFondo[PROYECTO]='Reporte PI'!A39)*(EjecucionPresupuestalGastoCCyFondo[VIGENCIA]=_xlfn.VALUETOTEXT('Reporte PI'!$B$1)),0))</f>
        <v>0</v>
      </c>
      <c r="H39" s="177" cm="1">
        <f t="array" ref="H39">SUM(_xlfn._xlws.FILTER(EjecucionPresupuestalGastoCCyFondo[PAGO],(EjecucionPresupuestalGastoCCyFondo[PROYECTO]='Reporte PI'!A39)*(EjecucionPresupuestalGastoCCyFondo[VIGENCIA]=_xlfn.VALUETOTEXT('Reporte PI'!$B$1)),0))</f>
        <v>0</v>
      </c>
      <c r="I39" s="162" t="str" cm="1">
        <f t="array" ref="I39">_xlfn.LET(_xlpm.filtro_bpin,_xlfn.UNIQUE(_xlfn._xlws.FILTER(ProyectosPIconVigencia[BPIN],(ProyectosPIconVigencia[BPIN]='Reporte PI'!A39)*(ProyectosPIconVigencia[VIGENCIA PI]='Reporte PI'!$B$1),"")),_xlpm.es_bpin,ISNUMBER(VALUE(LEFT(_xlpm.filtro_bpin,4))),IF(_xlpm.es_bpin,"Si","No"))</f>
        <v>Si</v>
      </c>
      <c r="J39" s="143" t="str" cm="1">
        <f t="array" ref="J39">_xlfn.TEXTJOIN(", ",TRUE,_xlfn.UNIQUE(_xlfn._xlws.FILTER(ProyectosPIconVigencia[Código del indicador principal],(ProyectosPIconVigencia[BPIN]='Reporte PI'!A39)*(ProyectosPIconVigencia[VIGENCIA PI]='Reporte PI'!$B$1),"")))</f>
        <v>400104400</v>
      </c>
      <c r="K39" s="143" cm="1">
        <f t="array" ref="K39">IF(J39&lt;&gt;"",COUNTA(_xlfn.UNIQUE(_xlfn._xlws.FILTER(ProyectosPIconVigencia[Código del indicador principal],(ProyectosPIconVigencia[BPIN]='Reporte PI'!A39)*(ProyectosPIconVigencia[VIGENCIA PI]='Reporte PI'!$B$1),""))),"")</f>
        <v>1</v>
      </c>
      <c r="L39" s="143" t="str" cm="1">
        <f t="array" ref="L39">_xlfn.LET(_xlpm.filtro_indicadores_pi,_xlfn.UNIQUE(_xlfn._xlws.FILTER(ProyectosPIconVigencia[Código del indicador principal],(ProyectosPIconVigencia[BPIN]='Reporte PI'!A39)*(ProyectosPIconVigencia[VIGENCIA PI]='Reporte PI'!$B$1),"")),_xlpm.numero_indicadores_pi,IF(J39&lt;&gt;"",COUNTA(_xlpm.filtro_indicadores_pi),0),_xlpm.numero_indicadores_piip,COUNTA(_xlfn.UNIQUE(_xlfn._xlws.FILTER(InfoGeneral[CodigoIndicador],(InfoGeneral[BPIN]='Reporte PI'!A39)*(InfoGeneral[Vigencia]='Reporte PI'!$B$1)*(InfoGeneral[MetaVigencia]&lt;&gt;0)))),IF(_xlpm.numero_indicadores_pi&gt;_xlpm.numero_indicadores_piip,"Inconsistencia",""))</f>
        <v/>
      </c>
      <c r="M39" s="143" cm="1">
        <f t="array" ref="M39">_xlfn.LET(_xlpm.productos_piip,_xlfn._xlws.FILTER(InfoGeneral[CodigoIndicador],(InfoGeneral[BPIN]='Reporte PI'!A39)*(InfoGeneral[Vigencia]='Reporte PI'!$B$1)*(InfoGeneral[MetaVigencia]&lt;&gt;0)),_xlpm.productos_cuipo,_xlfn.UNIQUE(_xlfn._xlws.FILTER(ProyectosPIconVigencia[Código del indicador principal],(ProyectosPIconVigencia[BPIN]='Reporte PI'!A39)*(ProyectosPIconVigencia[VIGENCIA PI]='Reporte PI'!$B$1),"")),_xlpm.eval,COUNT(_xlfn.MAP(_xlpm.productos_cuipo,_xlfn.LAMBDA(_xlpm.x,FIND(_xlpm.x,_xlfn.TEXTJOIN(",",TRUE,_xlpm.productos_piip))))),_xlpm.num_productos_cuipo,COUNTA(_xlpm.productos_cuipo),_xlpm.num_productos_piip,COUNTA(_xlpm.productos_piip),IF(AND(C39&lt;&gt;"",J39&lt;&gt;"",L39&lt;&gt;"Inconsistencia"),TRANSPOSE(_xlpm.eval),""))</f>
        <v>0</v>
      </c>
      <c r="N39" s="181" t="str">
        <f t="shared" si="0"/>
        <v>No coinciden todos</v>
      </c>
    </row>
    <row r="40" spans="1:14" x14ac:dyDescent="0.3">
      <c r="A40" s="18" t="str">
        <v>202600000014821</v>
      </c>
      <c r="B40" s="18" t="str">
        <v>Territorial</v>
      </c>
      <c r="C40" s="8" t="str" cm="1">
        <f t="array" ref="C40">_xlfn.TEXTJOIN(", ",TRUE,_xlfn.UNIQUE(_xlfn._xlws.FILTER(InfoGeneral[CodigoIndicador],(InfoGeneral[BPIN]='Reporte PI'!A40)*(InfoGeneral[Vigencia]='Reporte PI'!$B$1)*(InfoGeneral[MetaVigencia]&lt;&gt;0))))</f>
        <v>220106100</v>
      </c>
      <c r="D40" s="8" cm="1">
        <f t="array" ref="D40">COUNTA(_xlfn.UNIQUE(_xlfn._xlws.FILTER(InfoGeneral[CodigoIndicador],(InfoGeneral[BPIN]='Reporte PI'!A40)*(InfoGeneral[Vigencia]='Reporte PI'!$B$1)*(InfoGeneral[MetaVigencia]&lt;&gt;0))))</f>
        <v>1</v>
      </c>
      <c r="E40" s="177" cm="1">
        <f t="array" ref="E40">SUM(_xlfn._xlws.FILTER(EjecucionPresupuestalGastoCCyFondo[CDP],(EjecucionPresupuestalGastoCCyFondo[PROYECTO]='Reporte PI'!A40)*(EjecucionPresupuestalGastoCCyFondo[VIGENCIA]=_xlfn.VALUETOTEXT('Reporte PI'!$B$1)),0))</f>
        <v>751200485</v>
      </c>
      <c r="F40" s="177" cm="1">
        <f t="array" ref="F40">SUM(_xlfn._xlws.FILTER(EjecucionPresupuestalGastoCCyFondo[RP],(EjecucionPresupuestalGastoCCyFondo[PROYECTO]='Reporte PI'!A40)*(EjecucionPresupuestalGastoCCyFondo[VIGENCIA]=_xlfn.VALUETOTEXT('Reporte PI'!$B$1)),0))</f>
        <v>0</v>
      </c>
      <c r="G40" s="177" cm="1">
        <f t="array" ref="G40">SUM(_xlfn._xlws.FILTER(EjecucionPresupuestalGastoCCyFondo[OBLIGACION],(EjecucionPresupuestalGastoCCyFondo[PROYECTO]='Reporte PI'!A40)*(EjecucionPresupuestalGastoCCyFondo[VIGENCIA]=_xlfn.VALUETOTEXT('Reporte PI'!$B$1)),0))</f>
        <v>0</v>
      </c>
      <c r="H40" s="177" cm="1">
        <f t="array" ref="H40">SUM(_xlfn._xlws.FILTER(EjecucionPresupuestalGastoCCyFondo[PAGO],(EjecucionPresupuestalGastoCCyFondo[PROYECTO]='Reporte PI'!A40)*(EjecucionPresupuestalGastoCCyFondo[VIGENCIA]=_xlfn.VALUETOTEXT('Reporte PI'!$B$1)),0))</f>
        <v>0</v>
      </c>
      <c r="I40" s="162" t="str" cm="1">
        <f t="array" ref="I40">_xlfn.LET(_xlpm.filtro_bpin,_xlfn.UNIQUE(_xlfn._xlws.FILTER(ProyectosPIconVigencia[BPIN],(ProyectosPIconVigencia[BPIN]='Reporte PI'!A40)*(ProyectosPIconVigencia[VIGENCIA PI]='Reporte PI'!$B$1),"")),_xlpm.es_bpin,ISNUMBER(VALUE(LEFT(_xlpm.filtro_bpin,4))),IF(_xlpm.es_bpin,"Si","No"))</f>
        <v>Si</v>
      </c>
      <c r="J40" s="143" t="str" cm="1">
        <f t="array" ref="J40">_xlfn.TEXTJOIN(", ",TRUE,_xlfn.UNIQUE(_xlfn._xlws.FILTER(ProyectosPIconVigencia[Código del indicador principal],(ProyectosPIconVigencia[BPIN]='Reporte PI'!A40)*(ProyectosPIconVigencia[VIGENCIA PI]='Reporte PI'!$B$1),"")))</f>
        <v>220106100</v>
      </c>
      <c r="K40" s="143" cm="1">
        <f t="array" ref="K40">IF(J40&lt;&gt;"",COUNTA(_xlfn.UNIQUE(_xlfn._xlws.FILTER(ProyectosPIconVigencia[Código del indicador principal],(ProyectosPIconVigencia[BPIN]='Reporte PI'!A40)*(ProyectosPIconVigencia[VIGENCIA PI]='Reporte PI'!$B$1),""))),"")</f>
        <v>1</v>
      </c>
      <c r="L40" s="143" t="str" cm="1">
        <f t="array" ref="L40">_xlfn.LET(_xlpm.filtro_indicadores_pi,_xlfn.UNIQUE(_xlfn._xlws.FILTER(ProyectosPIconVigencia[Código del indicador principal],(ProyectosPIconVigencia[BPIN]='Reporte PI'!A40)*(ProyectosPIconVigencia[VIGENCIA PI]='Reporte PI'!$B$1),"")),_xlpm.numero_indicadores_pi,IF(J40&lt;&gt;"",COUNTA(_xlpm.filtro_indicadores_pi),0),_xlpm.numero_indicadores_piip,COUNTA(_xlfn.UNIQUE(_xlfn._xlws.FILTER(InfoGeneral[CodigoIndicador],(InfoGeneral[BPIN]='Reporte PI'!A40)*(InfoGeneral[Vigencia]='Reporte PI'!$B$1)*(InfoGeneral[MetaVigencia]&lt;&gt;0)))),IF(_xlpm.numero_indicadores_pi&gt;_xlpm.numero_indicadores_piip,"Inconsistencia",""))</f>
        <v/>
      </c>
      <c r="M40" s="143" cm="1">
        <f t="array" ref="M40">_xlfn.LET(_xlpm.productos_piip,_xlfn._xlws.FILTER(InfoGeneral[CodigoIndicador],(InfoGeneral[BPIN]='Reporte PI'!A40)*(InfoGeneral[Vigencia]='Reporte PI'!$B$1)*(InfoGeneral[MetaVigencia]&lt;&gt;0)),_xlpm.productos_cuipo,_xlfn.UNIQUE(_xlfn._xlws.FILTER(ProyectosPIconVigencia[Código del indicador principal],(ProyectosPIconVigencia[BPIN]='Reporte PI'!A40)*(ProyectosPIconVigencia[VIGENCIA PI]='Reporte PI'!$B$1),"")),_xlpm.eval,COUNT(_xlfn.MAP(_xlpm.productos_cuipo,_xlfn.LAMBDA(_xlpm.x,FIND(_xlpm.x,_xlfn.TEXTJOIN(",",TRUE,_xlpm.productos_piip))))),_xlpm.num_productos_cuipo,COUNTA(_xlpm.productos_cuipo),_xlpm.num_productos_piip,COUNTA(_xlpm.productos_piip),IF(AND(C40&lt;&gt;"",J40&lt;&gt;"",L40&lt;&gt;"Inconsistencia"),TRANSPOSE(_xlpm.eval),""))</f>
        <v>1</v>
      </c>
      <c r="N40" s="181" t="str">
        <f t="shared" si="0"/>
        <v>Coinciden</v>
      </c>
    </row>
    <row r="41" spans="1:14" x14ac:dyDescent="0.3">
      <c r="A41" s="18" t="str">
        <v>202600000005350</v>
      </c>
      <c r="B41" s="18" t="str">
        <v>Territorial</v>
      </c>
      <c r="C41" s="8" t="str" cm="1">
        <f t="array" ref="C41">_xlfn.TEXTJOIN(", ",TRUE,_xlfn.UNIQUE(_xlfn._xlws.FILTER(InfoGeneral[CodigoIndicador],(InfoGeneral[BPIN]='Reporte PI'!A41)*(InfoGeneral[Vigencia]='Reporte PI'!$B$1)*(InfoGeneral[MetaVigencia]&lt;&gt;0))))</f>
        <v>459902500</v>
      </c>
      <c r="D41" s="8" cm="1">
        <f t="array" ref="D41">COUNTA(_xlfn.UNIQUE(_xlfn._xlws.FILTER(InfoGeneral[CodigoIndicador],(InfoGeneral[BPIN]='Reporte PI'!A41)*(InfoGeneral[Vigencia]='Reporte PI'!$B$1)*(InfoGeneral[MetaVigencia]&lt;&gt;0))))</f>
        <v>1</v>
      </c>
      <c r="E41" s="177" cm="1">
        <f t="array" ref="E41">SUM(_xlfn._xlws.FILTER(EjecucionPresupuestalGastoCCyFondo[CDP],(EjecucionPresupuestalGastoCCyFondo[PROYECTO]='Reporte PI'!A41)*(EjecucionPresupuestalGastoCCyFondo[VIGENCIA]=_xlfn.VALUETOTEXT('Reporte PI'!$B$1)),0))</f>
        <v>187000000</v>
      </c>
      <c r="F41" s="177" cm="1">
        <f t="array" ref="F41">SUM(_xlfn._xlws.FILTER(EjecucionPresupuestalGastoCCyFondo[RP],(EjecucionPresupuestalGastoCCyFondo[PROYECTO]='Reporte PI'!A41)*(EjecucionPresupuestalGastoCCyFondo[VIGENCIA]=_xlfn.VALUETOTEXT('Reporte PI'!$B$1)),0))</f>
        <v>187000000</v>
      </c>
      <c r="G41" s="177" cm="1">
        <f t="array" ref="G41">SUM(_xlfn._xlws.FILTER(EjecucionPresupuestalGastoCCyFondo[OBLIGACION],(EjecucionPresupuestalGastoCCyFondo[PROYECTO]='Reporte PI'!A41)*(EjecucionPresupuestalGastoCCyFondo[VIGENCIA]=_xlfn.VALUETOTEXT('Reporte PI'!$B$1)),0))</f>
        <v>186999999</v>
      </c>
      <c r="H41" s="177" cm="1">
        <f t="array" ref="H41">SUM(_xlfn._xlws.FILTER(EjecucionPresupuestalGastoCCyFondo[PAGO],(EjecucionPresupuestalGastoCCyFondo[PROYECTO]='Reporte PI'!A41)*(EjecucionPresupuestalGastoCCyFondo[VIGENCIA]=_xlfn.VALUETOTEXT('Reporte PI'!$B$1)),0))</f>
        <v>186999999</v>
      </c>
      <c r="I41" s="162" t="str" cm="1">
        <f t="array" ref="I41">_xlfn.LET(_xlpm.filtro_bpin,_xlfn.UNIQUE(_xlfn._xlws.FILTER(ProyectosPIconVigencia[BPIN],(ProyectosPIconVigencia[BPIN]='Reporte PI'!A41)*(ProyectosPIconVigencia[VIGENCIA PI]='Reporte PI'!$B$1),"")),_xlpm.es_bpin,ISNUMBER(VALUE(LEFT(_xlpm.filtro_bpin,4))),IF(_xlpm.es_bpin,"Si","No"))</f>
        <v>Si</v>
      </c>
      <c r="J41" s="143" t="str" cm="1">
        <f t="array" ref="J41">_xlfn.TEXTJOIN(", ",TRUE,_xlfn.UNIQUE(_xlfn._xlws.FILTER(ProyectosPIconVigencia[Código del indicador principal],(ProyectosPIconVigencia[BPIN]='Reporte PI'!A41)*(ProyectosPIconVigencia[VIGENCIA PI]='Reporte PI'!$B$1),"")))</f>
        <v>459902500</v>
      </c>
      <c r="K41" s="143" cm="1">
        <f t="array" ref="K41">IF(J41&lt;&gt;"",COUNTA(_xlfn.UNIQUE(_xlfn._xlws.FILTER(ProyectosPIconVigencia[Código del indicador principal],(ProyectosPIconVigencia[BPIN]='Reporte PI'!A41)*(ProyectosPIconVigencia[VIGENCIA PI]='Reporte PI'!$B$1),""))),"")</f>
        <v>1</v>
      </c>
      <c r="L41" s="143" t="str" cm="1">
        <f t="array" ref="L41">_xlfn.LET(_xlpm.filtro_indicadores_pi,_xlfn.UNIQUE(_xlfn._xlws.FILTER(ProyectosPIconVigencia[Código del indicador principal],(ProyectosPIconVigencia[BPIN]='Reporte PI'!A41)*(ProyectosPIconVigencia[VIGENCIA PI]='Reporte PI'!$B$1),"")),_xlpm.numero_indicadores_pi,IF(J41&lt;&gt;"",COUNTA(_xlpm.filtro_indicadores_pi),0),_xlpm.numero_indicadores_piip,COUNTA(_xlfn.UNIQUE(_xlfn._xlws.FILTER(InfoGeneral[CodigoIndicador],(InfoGeneral[BPIN]='Reporte PI'!A41)*(InfoGeneral[Vigencia]='Reporte PI'!$B$1)*(InfoGeneral[MetaVigencia]&lt;&gt;0)))),IF(_xlpm.numero_indicadores_pi&gt;_xlpm.numero_indicadores_piip,"Inconsistencia",""))</f>
        <v/>
      </c>
      <c r="M41" s="143" cm="1">
        <f t="array" ref="M41">_xlfn.LET(_xlpm.productos_piip,_xlfn._xlws.FILTER(InfoGeneral[CodigoIndicador],(InfoGeneral[BPIN]='Reporte PI'!A41)*(InfoGeneral[Vigencia]='Reporte PI'!$B$1)*(InfoGeneral[MetaVigencia]&lt;&gt;0)),_xlpm.productos_cuipo,_xlfn.UNIQUE(_xlfn._xlws.FILTER(ProyectosPIconVigencia[Código del indicador principal],(ProyectosPIconVigencia[BPIN]='Reporte PI'!A41)*(ProyectosPIconVigencia[VIGENCIA PI]='Reporte PI'!$B$1),"")),_xlpm.eval,COUNT(_xlfn.MAP(_xlpm.productos_cuipo,_xlfn.LAMBDA(_xlpm.x,FIND(_xlpm.x,_xlfn.TEXTJOIN(",",TRUE,_xlpm.productos_piip))))),_xlpm.num_productos_cuipo,COUNTA(_xlpm.productos_cuipo),_xlpm.num_productos_piip,COUNTA(_xlpm.productos_piip),IF(AND(C41&lt;&gt;"",J41&lt;&gt;"",L41&lt;&gt;"Inconsistencia"),TRANSPOSE(_xlpm.eval),""))</f>
        <v>1</v>
      </c>
      <c r="N41" s="181" t="str">
        <f t="shared" si="0"/>
        <v>Coinciden</v>
      </c>
    </row>
    <row r="42" spans="1:14" x14ac:dyDescent="0.3">
      <c r="A42" s="18" t="str">
        <v>202500000046308</v>
      </c>
      <c r="B42" s="18" t="str">
        <v>Territorial</v>
      </c>
      <c r="C42" s="8" t="str" cm="1">
        <f t="array" ref="C42">_xlfn.TEXTJOIN(", ",TRUE,_xlfn.UNIQUE(_xlfn._xlws.FILTER(InfoGeneral[CodigoIndicador],(InfoGeneral[BPIN]='Reporte PI'!A42)*(InfoGeneral[Vigencia]='Reporte PI'!$B$1)*(InfoGeneral[MetaVigencia]&lt;&gt;0))))</f>
        <v>450107900</v>
      </c>
      <c r="D42" s="8" cm="1">
        <f t="array" ref="D42">COUNTA(_xlfn.UNIQUE(_xlfn._xlws.FILTER(InfoGeneral[CodigoIndicador],(InfoGeneral[BPIN]='Reporte PI'!A42)*(InfoGeneral[Vigencia]='Reporte PI'!$B$1)*(InfoGeneral[MetaVigencia]&lt;&gt;0))))</f>
        <v>1</v>
      </c>
      <c r="E42" s="177" cm="1">
        <f t="array" ref="E42">SUM(_xlfn._xlws.FILTER(EjecucionPresupuestalGastoCCyFondo[CDP],(EjecucionPresupuestalGastoCCyFondo[PROYECTO]='Reporte PI'!A42)*(EjecucionPresupuestalGastoCCyFondo[VIGENCIA]=_xlfn.VALUETOTEXT('Reporte PI'!$B$1)),0))</f>
        <v>1800000000</v>
      </c>
      <c r="F42" s="177" cm="1">
        <f t="array" ref="F42">SUM(_xlfn._xlws.FILTER(EjecucionPresupuestalGastoCCyFondo[RP],(EjecucionPresupuestalGastoCCyFondo[PROYECTO]='Reporte PI'!A42)*(EjecucionPresupuestalGastoCCyFondo[VIGENCIA]=_xlfn.VALUETOTEXT('Reporte PI'!$B$1)),0))</f>
        <v>0</v>
      </c>
      <c r="G42" s="177" cm="1">
        <f t="array" ref="G42">SUM(_xlfn._xlws.FILTER(EjecucionPresupuestalGastoCCyFondo[OBLIGACION],(EjecucionPresupuestalGastoCCyFondo[PROYECTO]='Reporte PI'!A42)*(EjecucionPresupuestalGastoCCyFondo[VIGENCIA]=_xlfn.VALUETOTEXT('Reporte PI'!$B$1)),0))</f>
        <v>0</v>
      </c>
      <c r="H42" s="177" cm="1">
        <f t="array" ref="H42">SUM(_xlfn._xlws.FILTER(EjecucionPresupuestalGastoCCyFondo[PAGO],(EjecucionPresupuestalGastoCCyFondo[PROYECTO]='Reporte PI'!A42)*(EjecucionPresupuestalGastoCCyFondo[VIGENCIA]=_xlfn.VALUETOTEXT('Reporte PI'!$B$1)),0))</f>
        <v>0</v>
      </c>
      <c r="I42" s="162" t="str" cm="1">
        <f t="array" ref="I42">_xlfn.LET(_xlpm.filtro_bpin,_xlfn.UNIQUE(_xlfn._xlws.FILTER(ProyectosPIconVigencia[BPIN],(ProyectosPIconVigencia[BPIN]='Reporte PI'!A42)*(ProyectosPIconVigencia[VIGENCIA PI]='Reporte PI'!$B$1),"")),_xlpm.es_bpin,ISNUMBER(VALUE(LEFT(_xlpm.filtro_bpin,4))),IF(_xlpm.es_bpin,"Si","No"))</f>
        <v>Si</v>
      </c>
      <c r="J42" s="143" t="str" cm="1">
        <f t="array" ref="J42">_xlfn.TEXTJOIN(", ",TRUE,_xlfn.UNIQUE(_xlfn._xlws.FILTER(ProyectosPIconVigencia[Código del indicador principal],(ProyectosPIconVigencia[BPIN]='Reporte PI'!A42)*(ProyectosPIconVigencia[VIGENCIA PI]='Reporte PI'!$B$1),"")))</f>
        <v>450107900</v>
      </c>
      <c r="K42" s="143" cm="1">
        <f t="array" ref="K42">IF(J42&lt;&gt;"",COUNTA(_xlfn.UNIQUE(_xlfn._xlws.FILTER(ProyectosPIconVigencia[Código del indicador principal],(ProyectosPIconVigencia[BPIN]='Reporte PI'!A42)*(ProyectosPIconVigencia[VIGENCIA PI]='Reporte PI'!$B$1),""))),"")</f>
        <v>1</v>
      </c>
      <c r="L42" s="143" t="str" cm="1">
        <f t="array" ref="L42">_xlfn.LET(_xlpm.filtro_indicadores_pi,_xlfn.UNIQUE(_xlfn._xlws.FILTER(ProyectosPIconVigencia[Código del indicador principal],(ProyectosPIconVigencia[BPIN]='Reporte PI'!A42)*(ProyectosPIconVigencia[VIGENCIA PI]='Reporte PI'!$B$1),"")),_xlpm.numero_indicadores_pi,IF(J42&lt;&gt;"",COUNTA(_xlpm.filtro_indicadores_pi),0),_xlpm.numero_indicadores_piip,COUNTA(_xlfn.UNIQUE(_xlfn._xlws.FILTER(InfoGeneral[CodigoIndicador],(InfoGeneral[BPIN]='Reporte PI'!A42)*(InfoGeneral[Vigencia]='Reporte PI'!$B$1)*(InfoGeneral[MetaVigencia]&lt;&gt;0)))),IF(_xlpm.numero_indicadores_pi&gt;_xlpm.numero_indicadores_piip,"Inconsistencia",""))</f>
        <v/>
      </c>
      <c r="M42" s="143" cm="1">
        <f t="array" ref="M42">_xlfn.LET(_xlpm.productos_piip,_xlfn._xlws.FILTER(InfoGeneral[CodigoIndicador],(InfoGeneral[BPIN]='Reporte PI'!A42)*(InfoGeneral[Vigencia]='Reporte PI'!$B$1)*(InfoGeneral[MetaVigencia]&lt;&gt;0)),_xlpm.productos_cuipo,_xlfn.UNIQUE(_xlfn._xlws.FILTER(ProyectosPIconVigencia[Código del indicador principal],(ProyectosPIconVigencia[BPIN]='Reporte PI'!A42)*(ProyectosPIconVigencia[VIGENCIA PI]='Reporte PI'!$B$1),"")),_xlpm.eval,COUNT(_xlfn.MAP(_xlpm.productos_cuipo,_xlfn.LAMBDA(_xlpm.x,FIND(_xlpm.x,_xlfn.TEXTJOIN(",",TRUE,_xlpm.productos_piip))))),_xlpm.num_productos_cuipo,COUNTA(_xlpm.productos_cuipo),_xlpm.num_productos_piip,COUNTA(_xlpm.productos_piip),IF(AND(C42&lt;&gt;"",J42&lt;&gt;"",L42&lt;&gt;"Inconsistencia"),TRANSPOSE(_xlpm.eval),""))</f>
        <v>1</v>
      </c>
      <c r="N42" s="181" t="str">
        <f t="shared" si="0"/>
        <v>Coinciden</v>
      </c>
    </row>
    <row r="43" spans="1:14" x14ac:dyDescent="0.3">
      <c r="A43" s="18" t="str">
        <v>202600000005088</v>
      </c>
      <c r="B43" s="18" t="str">
        <v>Territorial</v>
      </c>
      <c r="C43" s="8" t="str" cm="1">
        <f t="array" ref="C43">_xlfn.TEXTJOIN(", ",TRUE,_xlfn.UNIQUE(_xlfn._xlws.FILTER(InfoGeneral[CodigoIndicador],(InfoGeneral[BPIN]='Reporte PI'!A43)*(InfoGeneral[Vigencia]='Reporte PI'!$B$1)*(InfoGeneral[MetaVigencia]&lt;&gt;0))))</f>
        <v>360203200</v>
      </c>
      <c r="D43" s="8" cm="1">
        <f t="array" ref="D43">COUNTA(_xlfn.UNIQUE(_xlfn._xlws.FILTER(InfoGeneral[CodigoIndicador],(InfoGeneral[BPIN]='Reporte PI'!A43)*(InfoGeneral[Vigencia]='Reporte PI'!$B$1)*(InfoGeneral[MetaVigencia]&lt;&gt;0))))</f>
        <v>1</v>
      </c>
      <c r="E43" s="177" cm="1">
        <f t="array" ref="E43">SUM(_xlfn._xlws.FILTER(EjecucionPresupuestalGastoCCyFondo[CDP],(EjecucionPresupuestalGastoCCyFondo[PROYECTO]='Reporte PI'!A43)*(EjecucionPresupuestalGastoCCyFondo[VIGENCIA]=_xlfn.VALUETOTEXT('Reporte PI'!$B$1)),0))</f>
        <v>91000000</v>
      </c>
      <c r="F43" s="177" cm="1">
        <f t="array" ref="F43">SUM(_xlfn._xlws.FILTER(EjecucionPresupuestalGastoCCyFondo[RP],(EjecucionPresupuestalGastoCCyFondo[PROYECTO]='Reporte PI'!A43)*(EjecucionPresupuestalGastoCCyFondo[VIGENCIA]=_xlfn.VALUETOTEXT('Reporte PI'!$B$1)),0))</f>
        <v>0</v>
      </c>
      <c r="G43" s="177" cm="1">
        <f t="array" ref="G43">SUM(_xlfn._xlws.FILTER(EjecucionPresupuestalGastoCCyFondo[OBLIGACION],(EjecucionPresupuestalGastoCCyFondo[PROYECTO]='Reporte PI'!A43)*(EjecucionPresupuestalGastoCCyFondo[VIGENCIA]=_xlfn.VALUETOTEXT('Reporte PI'!$B$1)),0))</f>
        <v>0</v>
      </c>
      <c r="H43" s="177" cm="1">
        <f t="array" ref="H43">SUM(_xlfn._xlws.FILTER(EjecucionPresupuestalGastoCCyFondo[PAGO],(EjecucionPresupuestalGastoCCyFondo[PROYECTO]='Reporte PI'!A43)*(EjecucionPresupuestalGastoCCyFondo[VIGENCIA]=_xlfn.VALUETOTEXT('Reporte PI'!$B$1)),0))</f>
        <v>0</v>
      </c>
      <c r="I43" s="162" t="str" cm="1">
        <f t="array" ref="I43">_xlfn.LET(_xlpm.filtro_bpin,_xlfn.UNIQUE(_xlfn._xlws.FILTER(ProyectosPIconVigencia[BPIN],(ProyectosPIconVigencia[BPIN]='Reporte PI'!A43)*(ProyectosPIconVigencia[VIGENCIA PI]='Reporte PI'!$B$1),"")),_xlpm.es_bpin,ISNUMBER(VALUE(LEFT(_xlpm.filtro_bpin,4))),IF(_xlpm.es_bpin,"Si","No"))</f>
        <v>Si</v>
      </c>
      <c r="J43" s="143" t="str" cm="1">
        <f t="array" ref="J43">_xlfn.TEXTJOIN(", ",TRUE,_xlfn.UNIQUE(_xlfn._xlws.FILTER(ProyectosPIconVigencia[Código del indicador principal],(ProyectosPIconVigencia[BPIN]='Reporte PI'!A43)*(ProyectosPIconVigencia[VIGENCIA PI]='Reporte PI'!$B$1),"")))</f>
        <v>360203200</v>
      </c>
      <c r="K43" s="143" cm="1">
        <f t="array" ref="K43">IF(J43&lt;&gt;"",COUNTA(_xlfn.UNIQUE(_xlfn._xlws.FILTER(ProyectosPIconVigencia[Código del indicador principal],(ProyectosPIconVigencia[BPIN]='Reporte PI'!A43)*(ProyectosPIconVigencia[VIGENCIA PI]='Reporte PI'!$B$1),""))),"")</f>
        <v>1</v>
      </c>
      <c r="L43" s="143" t="str" cm="1">
        <f t="array" ref="L43">_xlfn.LET(_xlpm.filtro_indicadores_pi,_xlfn.UNIQUE(_xlfn._xlws.FILTER(ProyectosPIconVigencia[Código del indicador principal],(ProyectosPIconVigencia[BPIN]='Reporte PI'!A43)*(ProyectosPIconVigencia[VIGENCIA PI]='Reporte PI'!$B$1),"")),_xlpm.numero_indicadores_pi,IF(J43&lt;&gt;"",COUNTA(_xlpm.filtro_indicadores_pi),0),_xlpm.numero_indicadores_piip,COUNTA(_xlfn.UNIQUE(_xlfn._xlws.FILTER(InfoGeneral[CodigoIndicador],(InfoGeneral[BPIN]='Reporte PI'!A43)*(InfoGeneral[Vigencia]='Reporte PI'!$B$1)*(InfoGeneral[MetaVigencia]&lt;&gt;0)))),IF(_xlpm.numero_indicadores_pi&gt;_xlpm.numero_indicadores_piip,"Inconsistencia",""))</f>
        <v/>
      </c>
      <c r="M43" s="143" cm="1">
        <f t="array" ref="M43">_xlfn.LET(_xlpm.productos_piip,_xlfn._xlws.FILTER(InfoGeneral[CodigoIndicador],(InfoGeneral[BPIN]='Reporte PI'!A43)*(InfoGeneral[Vigencia]='Reporte PI'!$B$1)*(InfoGeneral[MetaVigencia]&lt;&gt;0)),_xlpm.productos_cuipo,_xlfn.UNIQUE(_xlfn._xlws.FILTER(ProyectosPIconVigencia[Código del indicador principal],(ProyectosPIconVigencia[BPIN]='Reporte PI'!A43)*(ProyectosPIconVigencia[VIGENCIA PI]='Reporte PI'!$B$1),"")),_xlpm.eval,COUNT(_xlfn.MAP(_xlpm.productos_cuipo,_xlfn.LAMBDA(_xlpm.x,FIND(_xlpm.x,_xlfn.TEXTJOIN(",",TRUE,_xlpm.productos_piip))))),_xlpm.num_productos_cuipo,COUNTA(_xlpm.productos_cuipo),_xlpm.num_productos_piip,COUNTA(_xlpm.productos_piip),IF(AND(C43&lt;&gt;"",J43&lt;&gt;"",L43&lt;&gt;"Inconsistencia"),TRANSPOSE(_xlpm.eval),""))</f>
        <v>1</v>
      </c>
      <c r="N43" s="181" t="str">
        <f t="shared" si="0"/>
        <v>Coinciden</v>
      </c>
    </row>
    <row r="44" spans="1:14" x14ac:dyDescent="0.3">
      <c r="A44" s="18" t="str">
        <v>202600000018933</v>
      </c>
      <c r="B44" s="18" t="str">
        <v>Territorial</v>
      </c>
      <c r="C44" s="8" t="str" cm="1">
        <f t="array" ref="C44">_xlfn.TEXTJOIN(", ",TRUE,_xlfn.UNIQUE(_xlfn._xlws.FILTER(InfoGeneral[CodigoIndicador],(InfoGeneral[BPIN]='Reporte PI'!A44)*(InfoGeneral[Vigencia]='Reporte PI'!$B$1)*(InfoGeneral[MetaVigencia]&lt;&gt;0))))</f>
        <v>360203200</v>
      </c>
      <c r="D44" s="8" cm="1">
        <f t="array" ref="D44">COUNTA(_xlfn.UNIQUE(_xlfn._xlws.FILTER(InfoGeneral[CodigoIndicador],(InfoGeneral[BPIN]='Reporte PI'!A44)*(InfoGeneral[Vigencia]='Reporte PI'!$B$1)*(InfoGeneral[MetaVigencia]&lt;&gt;0))))</f>
        <v>1</v>
      </c>
      <c r="E44" s="177" cm="1">
        <f t="array" ref="E44">SUM(_xlfn._xlws.FILTER(EjecucionPresupuestalGastoCCyFondo[CDP],(EjecucionPresupuestalGastoCCyFondo[PROYECTO]='Reporte PI'!A44)*(EjecucionPresupuestalGastoCCyFondo[VIGENCIA]=_xlfn.VALUETOTEXT('Reporte PI'!$B$1)),0))</f>
        <v>91000000</v>
      </c>
      <c r="F44" s="177" cm="1">
        <f t="array" ref="F44">SUM(_xlfn._xlws.FILTER(EjecucionPresupuestalGastoCCyFondo[RP],(EjecucionPresupuestalGastoCCyFondo[PROYECTO]='Reporte PI'!A44)*(EjecucionPresupuestalGastoCCyFondo[VIGENCIA]=_xlfn.VALUETOTEXT('Reporte PI'!$B$1)),0))</f>
        <v>0</v>
      </c>
      <c r="G44" s="177" cm="1">
        <f t="array" ref="G44">SUM(_xlfn._xlws.FILTER(EjecucionPresupuestalGastoCCyFondo[OBLIGACION],(EjecucionPresupuestalGastoCCyFondo[PROYECTO]='Reporte PI'!A44)*(EjecucionPresupuestalGastoCCyFondo[VIGENCIA]=_xlfn.VALUETOTEXT('Reporte PI'!$B$1)),0))</f>
        <v>0</v>
      </c>
      <c r="H44" s="177" cm="1">
        <f t="array" ref="H44">SUM(_xlfn._xlws.FILTER(EjecucionPresupuestalGastoCCyFondo[PAGO],(EjecucionPresupuestalGastoCCyFondo[PROYECTO]='Reporte PI'!A44)*(EjecucionPresupuestalGastoCCyFondo[VIGENCIA]=_xlfn.VALUETOTEXT('Reporte PI'!$B$1)),0))</f>
        <v>0</v>
      </c>
      <c r="I44" s="162" t="str" cm="1">
        <f t="array" ref="I44">_xlfn.LET(_xlpm.filtro_bpin,_xlfn.UNIQUE(_xlfn._xlws.FILTER(ProyectosPIconVigencia[BPIN],(ProyectosPIconVigencia[BPIN]='Reporte PI'!A44)*(ProyectosPIconVigencia[VIGENCIA PI]='Reporte PI'!$B$1),"")),_xlpm.es_bpin,ISNUMBER(VALUE(LEFT(_xlpm.filtro_bpin,4))),IF(_xlpm.es_bpin,"Si","No"))</f>
        <v>No</v>
      </c>
      <c r="J44" s="143" t="str" cm="1">
        <f t="array" ref="J44">_xlfn.TEXTJOIN(", ",TRUE,_xlfn.UNIQUE(_xlfn._xlws.FILTER(ProyectosPIconVigencia[Código del indicador principal],(ProyectosPIconVigencia[BPIN]='Reporte PI'!A44)*(ProyectosPIconVigencia[VIGENCIA PI]='Reporte PI'!$B$1),"")))</f>
        <v/>
      </c>
      <c r="K44" s="143" t="str" cm="1">
        <f t="array" ref="K44">IF(J44&lt;&gt;"",COUNTA(_xlfn.UNIQUE(_xlfn._xlws.FILTER(ProyectosPIconVigencia[Código del indicador principal],(ProyectosPIconVigencia[BPIN]='Reporte PI'!A44)*(ProyectosPIconVigencia[VIGENCIA PI]='Reporte PI'!$B$1),""))),"")</f>
        <v/>
      </c>
      <c r="L44" s="143" t="str" cm="1">
        <f t="array" ref="L44">_xlfn.LET(_xlpm.filtro_indicadores_pi,_xlfn.UNIQUE(_xlfn._xlws.FILTER(ProyectosPIconVigencia[Código del indicador principal],(ProyectosPIconVigencia[BPIN]='Reporte PI'!A44)*(ProyectosPIconVigencia[VIGENCIA PI]='Reporte PI'!$B$1),"")),_xlpm.numero_indicadores_pi,IF(J44&lt;&gt;"",COUNTA(_xlpm.filtro_indicadores_pi),0),_xlpm.numero_indicadores_piip,COUNTA(_xlfn.UNIQUE(_xlfn._xlws.FILTER(InfoGeneral[CodigoIndicador],(InfoGeneral[BPIN]='Reporte PI'!A44)*(InfoGeneral[Vigencia]='Reporte PI'!$B$1)*(InfoGeneral[MetaVigencia]&lt;&gt;0)))),IF(_xlpm.numero_indicadores_pi&gt;_xlpm.numero_indicadores_piip,"Inconsistencia",""))</f>
        <v/>
      </c>
      <c r="M44" s="143" t="str" cm="1">
        <f t="array" ref="M44">_xlfn.LET(_xlpm.productos_piip,_xlfn._xlws.FILTER(InfoGeneral[CodigoIndicador],(InfoGeneral[BPIN]='Reporte PI'!A44)*(InfoGeneral[Vigencia]='Reporte PI'!$B$1)*(InfoGeneral[MetaVigencia]&lt;&gt;0)),_xlpm.productos_cuipo,_xlfn.UNIQUE(_xlfn._xlws.FILTER(ProyectosPIconVigencia[Código del indicador principal],(ProyectosPIconVigencia[BPIN]='Reporte PI'!A44)*(ProyectosPIconVigencia[VIGENCIA PI]='Reporte PI'!$B$1),"")),_xlpm.eval,COUNT(_xlfn.MAP(_xlpm.productos_cuipo,_xlfn.LAMBDA(_xlpm.x,FIND(_xlpm.x,_xlfn.TEXTJOIN(",",TRUE,_xlpm.productos_piip))))),_xlpm.num_productos_cuipo,COUNTA(_xlpm.productos_cuipo),_xlpm.num_productos_piip,COUNTA(_xlpm.productos_piip),IF(AND(C44&lt;&gt;"",J44&lt;&gt;"",L44&lt;&gt;"Inconsistencia"),TRANSPOSE(_xlpm.eval),""))</f>
        <v/>
      </c>
      <c r="N44" s="181" t="str">
        <f t="shared" si="0"/>
        <v/>
      </c>
    </row>
    <row r="45" spans="1:14" x14ac:dyDescent="0.3">
      <c r="A45" s="18" t="str">
        <v>202600000016600</v>
      </c>
      <c r="B45" s="18" t="str">
        <v>Territorial</v>
      </c>
      <c r="C45" s="8" t="str" cm="1">
        <f t="array" ref="C45">_xlfn.TEXTJOIN(", ",TRUE,_xlfn.UNIQUE(_xlfn._xlws.FILTER(InfoGeneral[CodigoIndicador],(InfoGeneral[BPIN]='Reporte PI'!A45)*(InfoGeneral[Vigencia]='Reporte PI'!$B$1)*(InfoGeneral[MetaVigencia]&lt;&gt;0))))</f>
        <v>170200900</v>
      </c>
      <c r="D45" s="8" cm="1">
        <f t="array" ref="D45">COUNTA(_xlfn.UNIQUE(_xlfn._xlws.FILTER(InfoGeneral[CodigoIndicador],(InfoGeneral[BPIN]='Reporte PI'!A45)*(InfoGeneral[Vigencia]='Reporte PI'!$B$1)*(InfoGeneral[MetaVigencia]&lt;&gt;0))))</f>
        <v>1</v>
      </c>
      <c r="E45" s="177" cm="1">
        <f t="array" ref="E45">SUM(_xlfn._xlws.FILTER(EjecucionPresupuestalGastoCCyFondo[CDP],(EjecucionPresupuestalGastoCCyFondo[PROYECTO]='Reporte PI'!A45)*(EjecucionPresupuestalGastoCCyFondo[VIGENCIA]=_xlfn.VALUETOTEXT('Reporte PI'!$B$1)),0))</f>
        <v>0</v>
      </c>
      <c r="F45" s="177" cm="1">
        <f t="array" ref="F45">SUM(_xlfn._xlws.FILTER(EjecucionPresupuestalGastoCCyFondo[RP],(EjecucionPresupuestalGastoCCyFondo[PROYECTO]='Reporte PI'!A45)*(EjecucionPresupuestalGastoCCyFondo[VIGENCIA]=_xlfn.VALUETOTEXT('Reporte PI'!$B$1)),0))</f>
        <v>0</v>
      </c>
      <c r="G45" s="177" cm="1">
        <f t="array" ref="G45">SUM(_xlfn._xlws.FILTER(EjecucionPresupuestalGastoCCyFondo[OBLIGACION],(EjecucionPresupuestalGastoCCyFondo[PROYECTO]='Reporte PI'!A45)*(EjecucionPresupuestalGastoCCyFondo[VIGENCIA]=_xlfn.VALUETOTEXT('Reporte PI'!$B$1)),0))</f>
        <v>0</v>
      </c>
      <c r="H45" s="177" cm="1">
        <f t="array" ref="H45">SUM(_xlfn._xlws.FILTER(EjecucionPresupuestalGastoCCyFondo[PAGO],(EjecucionPresupuestalGastoCCyFondo[PROYECTO]='Reporte PI'!A45)*(EjecucionPresupuestalGastoCCyFondo[VIGENCIA]=_xlfn.VALUETOTEXT('Reporte PI'!$B$1)),0))</f>
        <v>0</v>
      </c>
      <c r="I45" s="162" t="str" cm="1">
        <f t="array" ref="I45">_xlfn.LET(_xlpm.filtro_bpin,_xlfn.UNIQUE(_xlfn._xlws.FILTER(ProyectosPIconVigencia[BPIN],(ProyectosPIconVigencia[BPIN]='Reporte PI'!A45)*(ProyectosPIconVigencia[VIGENCIA PI]='Reporte PI'!$B$1),"")),_xlpm.es_bpin,ISNUMBER(VALUE(LEFT(_xlpm.filtro_bpin,4))),IF(_xlpm.es_bpin,"Si","No"))</f>
        <v>Si</v>
      </c>
      <c r="J45" s="143" t="str" cm="1">
        <f t="array" ref="J45">_xlfn.TEXTJOIN(", ",TRUE,_xlfn.UNIQUE(_xlfn._xlws.FILTER(ProyectosPIconVigencia[Código del indicador principal],(ProyectosPIconVigencia[BPIN]='Reporte PI'!A45)*(ProyectosPIconVigencia[VIGENCIA PI]='Reporte PI'!$B$1),"")))</f>
        <v>170200900</v>
      </c>
      <c r="K45" s="143" cm="1">
        <f t="array" ref="K45">IF(J45&lt;&gt;"",COUNTA(_xlfn.UNIQUE(_xlfn._xlws.FILTER(ProyectosPIconVigencia[Código del indicador principal],(ProyectosPIconVigencia[BPIN]='Reporte PI'!A45)*(ProyectosPIconVigencia[VIGENCIA PI]='Reporte PI'!$B$1),""))),"")</f>
        <v>1</v>
      </c>
      <c r="L45" s="143" t="str" cm="1">
        <f t="array" ref="L45">_xlfn.LET(_xlpm.filtro_indicadores_pi,_xlfn.UNIQUE(_xlfn._xlws.FILTER(ProyectosPIconVigencia[Código del indicador principal],(ProyectosPIconVigencia[BPIN]='Reporte PI'!A45)*(ProyectosPIconVigencia[VIGENCIA PI]='Reporte PI'!$B$1),"")),_xlpm.numero_indicadores_pi,IF(J45&lt;&gt;"",COUNTA(_xlpm.filtro_indicadores_pi),0),_xlpm.numero_indicadores_piip,COUNTA(_xlfn.UNIQUE(_xlfn._xlws.FILTER(InfoGeneral[CodigoIndicador],(InfoGeneral[BPIN]='Reporte PI'!A45)*(InfoGeneral[Vigencia]='Reporte PI'!$B$1)*(InfoGeneral[MetaVigencia]&lt;&gt;0)))),IF(_xlpm.numero_indicadores_pi&gt;_xlpm.numero_indicadores_piip,"Inconsistencia",""))</f>
        <v/>
      </c>
      <c r="M45" s="143" cm="1">
        <f t="array" ref="M45">_xlfn.LET(_xlpm.productos_piip,_xlfn._xlws.FILTER(InfoGeneral[CodigoIndicador],(InfoGeneral[BPIN]='Reporte PI'!A45)*(InfoGeneral[Vigencia]='Reporte PI'!$B$1)*(InfoGeneral[MetaVigencia]&lt;&gt;0)),_xlpm.productos_cuipo,_xlfn.UNIQUE(_xlfn._xlws.FILTER(ProyectosPIconVigencia[Código del indicador principal],(ProyectosPIconVigencia[BPIN]='Reporte PI'!A45)*(ProyectosPIconVigencia[VIGENCIA PI]='Reporte PI'!$B$1),"")),_xlpm.eval,COUNT(_xlfn.MAP(_xlpm.productos_cuipo,_xlfn.LAMBDA(_xlpm.x,FIND(_xlpm.x,_xlfn.TEXTJOIN(",",TRUE,_xlpm.productos_piip))))),_xlpm.num_productos_cuipo,COUNTA(_xlpm.productos_cuipo),_xlpm.num_productos_piip,COUNTA(_xlpm.productos_piip),IF(AND(C45&lt;&gt;"",J45&lt;&gt;"",L45&lt;&gt;"Inconsistencia"),TRANSPOSE(_xlpm.eval),""))</f>
        <v>1</v>
      </c>
      <c r="N45" s="181" t="str">
        <f t="shared" si="0"/>
        <v>Coinciden</v>
      </c>
    </row>
    <row r="46" spans="1:14" x14ac:dyDescent="0.3">
      <c r="A46" s="18" t="str">
        <v>202600000016638</v>
      </c>
      <c r="B46" s="18" t="str">
        <v>Territorial</v>
      </c>
      <c r="C46" s="8" t="str" cm="1">
        <f t="array" ref="C46">_xlfn.TEXTJOIN(", ",TRUE,_xlfn.UNIQUE(_xlfn._xlws.FILTER(InfoGeneral[CodigoIndicador],(InfoGeneral[BPIN]='Reporte PI'!A46)*(InfoGeneral[Vigencia]='Reporte PI'!$B$1)*(InfoGeneral[MetaVigencia]&lt;&gt;0))))</f>
        <v>220206300</v>
      </c>
      <c r="D46" s="8" cm="1">
        <f t="array" ref="D46">COUNTA(_xlfn.UNIQUE(_xlfn._xlws.FILTER(InfoGeneral[CodigoIndicador],(InfoGeneral[BPIN]='Reporte PI'!A46)*(InfoGeneral[Vigencia]='Reporte PI'!$B$1)*(InfoGeneral[MetaVigencia]&lt;&gt;0))))</f>
        <v>1</v>
      </c>
      <c r="E46" s="177" cm="1">
        <f t="array" ref="E46">SUM(_xlfn._xlws.FILTER(EjecucionPresupuestalGastoCCyFondo[CDP],(EjecucionPresupuestalGastoCCyFondo[PROYECTO]='Reporte PI'!A46)*(EjecucionPresupuestalGastoCCyFondo[VIGENCIA]=_xlfn.VALUETOTEXT('Reporte PI'!$B$1)),0))</f>
        <v>0</v>
      </c>
      <c r="F46" s="177" cm="1">
        <f t="array" ref="F46">SUM(_xlfn._xlws.FILTER(EjecucionPresupuestalGastoCCyFondo[RP],(EjecucionPresupuestalGastoCCyFondo[PROYECTO]='Reporte PI'!A46)*(EjecucionPresupuestalGastoCCyFondo[VIGENCIA]=_xlfn.VALUETOTEXT('Reporte PI'!$B$1)),0))</f>
        <v>0</v>
      </c>
      <c r="G46" s="177" cm="1">
        <f t="array" ref="G46">SUM(_xlfn._xlws.FILTER(EjecucionPresupuestalGastoCCyFondo[OBLIGACION],(EjecucionPresupuestalGastoCCyFondo[PROYECTO]='Reporte PI'!A46)*(EjecucionPresupuestalGastoCCyFondo[VIGENCIA]=_xlfn.VALUETOTEXT('Reporte PI'!$B$1)),0))</f>
        <v>0</v>
      </c>
      <c r="H46" s="177" cm="1">
        <f t="array" ref="H46">SUM(_xlfn._xlws.FILTER(EjecucionPresupuestalGastoCCyFondo[PAGO],(EjecucionPresupuestalGastoCCyFondo[PROYECTO]='Reporte PI'!A46)*(EjecucionPresupuestalGastoCCyFondo[VIGENCIA]=_xlfn.VALUETOTEXT('Reporte PI'!$B$1)),0))</f>
        <v>0</v>
      </c>
      <c r="I46" s="162" t="str" cm="1">
        <f t="array" ref="I46">_xlfn.LET(_xlpm.filtro_bpin,_xlfn.UNIQUE(_xlfn._xlws.FILTER(ProyectosPIconVigencia[BPIN],(ProyectosPIconVigencia[BPIN]='Reporte PI'!A46)*(ProyectosPIconVigencia[VIGENCIA PI]='Reporte PI'!$B$1),"")),_xlpm.es_bpin,ISNUMBER(VALUE(LEFT(_xlpm.filtro_bpin,4))),IF(_xlpm.es_bpin,"Si","No"))</f>
        <v>Si</v>
      </c>
      <c r="J46" s="143" t="str" cm="1">
        <f t="array" ref="J46">_xlfn.TEXTJOIN(", ",TRUE,_xlfn.UNIQUE(_xlfn._xlws.FILTER(ProyectosPIconVigencia[Código del indicador principal],(ProyectosPIconVigencia[BPIN]='Reporte PI'!A46)*(ProyectosPIconVigencia[VIGENCIA PI]='Reporte PI'!$B$1),"")))</f>
        <v>220206300</v>
      </c>
      <c r="K46" s="143" cm="1">
        <f t="array" ref="K46">IF(J46&lt;&gt;"",COUNTA(_xlfn.UNIQUE(_xlfn._xlws.FILTER(ProyectosPIconVigencia[Código del indicador principal],(ProyectosPIconVigencia[BPIN]='Reporte PI'!A46)*(ProyectosPIconVigencia[VIGENCIA PI]='Reporte PI'!$B$1),""))),"")</f>
        <v>1</v>
      </c>
      <c r="L46" s="143" t="str" cm="1">
        <f t="array" ref="L46">_xlfn.LET(_xlpm.filtro_indicadores_pi,_xlfn.UNIQUE(_xlfn._xlws.FILTER(ProyectosPIconVigencia[Código del indicador principal],(ProyectosPIconVigencia[BPIN]='Reporte PI'!A46)*(ProyectosPIconVigencia[VIGENCIA PI]='Reporte PI'!$B$1),"")),_xlpm.numero_indicadores_pi,IF(J46&lt;&gt;"",COUNTA(_xlpm.filtro_indicadores_pi),0),_xlpm.numero_indicadores_piip,COUNTA(_xlfn.UNIQUE(_xlfn._xlws.FILTER(InfoGeneral[CodigoIndicador],(InfoGeneral[BPIN]='Reporte PI'!A46)*(InfoGeneral[Vigencia]='Reporte PI'!$B$1)*(InfoGeneral[MetaVigencia]&lt;&gt;0)))),IF(_xlpm.numero_indicadores_pi&gt;_xlpm.numero_indicadores_piip,"Inconsistencia",""))</f>
        <v/>
      </c>
      <c r="M46" s="143" cm="1">
        <f t="array" ref="M46">_xlfn.LET(_xlpm.productos_piip,_xlfn._xlws.FILTER(InfoGeneral[CodigoIndicador],(InfoGeneral[BPIN]='Reporte PI'!A46)*(InfoGeneral[Vigencia]='Reporte PI'!$B$1)*(InfoGeneral[MetaVigencia]&lt;&gt;0)),_xlpm.productos_cuipo,_xlfn.UNIQUE(_xlfn._xlws.FILTER(ProyectosPIconVigencia[Código del indicador principal],(ProyectosPIconVigencia[BPIN]='Reporte PI'!A46)*(ProyectosPIconVigencia[VIGENCIA PI]='Reporte PI'!$B$1),"")),_xlpm.eval,COUNT(_xlfn.MAP(_xlpm.productos_cuipo,_xlfn.LAMBDA(_xlpm.x,FIND(_xlpm.x,_xlfn.TEXTJOIN(",",TRUE,_xlpm.productos_piip))))),_xlpm.num_productos_cuipo,COUNTA(_xlpm.productos_cuipo),_xlpm.num_productos_piip,COUNTA(_xlpm.productos_piip),IF(AND(C46&lt;&gt;"",J46&lt;&gt;"",L46&lt;&gt;"Inconsistencia"),TRANSPOSE(_xlpm.eval),""))</f>
        <v>1</v>
      </c>
      <c r="N46" s="181" t="str">
        <f t="shared" si="0"/>
        <v>Coinciden</v>
      </c>
    </row>
    <row r="47" spans="1:14" x14ac:dyDescent="0.3">
      <c r="A47" s="18" t="str">
        <v>202500000032612</v>
      </c>
      <c r="B47" s="18" t="str">
        <v>Territorial</v>
      </c>
      <c r="C47" s="8" t="str" cm="1">
        <f t="array" ref="C47">_xlfn.TEXTJOIN(", ",TRUE,_xlfn.UNIQUE(_xlfn._xlws.FILTER(InfoGeneral[CodigoIndicador],(InfoGeneral[BPIN]='Reporte PI'!A47)*(InfoGeneral[Vigencia]='Reporte PI'!$B$1)*(InfoGeneral[MetaVigencia]&lt;&gt;0))))</f>
        <v>459900200</v>
      </c>
      <c r="D47" s="8" cm="1">
        <f t="array" ref="D47">COUNTA(_xlfn.UNIQUE(_xlfn._xlws.FILTER(InfoGeneral[CodigoIndicador],(InfoGeneral[BPIN]='Reporte PI'!A47)*(InfoGeneral[Vigencia]='Reporte PI'!$B$1)*(InfoGeneral[MetaVigencia]&lt;&gt;0))))</f>
        <v>1</v>
      </c>
      <c r="E47" s="177" cm="1">
        <f t="array" ref="E47">SUM(_xlfn._xlws.FILTER(EjecucionPresupuestalGastoCCyFondo[CDP],(EjecucionPresupuestalGastoCCyFondo[PROYECTO]='Reporte PI'!A47)*(EjecucionPresupuestalGastoCCyFondo[VIGENCIA]=_xlfn.VALUETOTEXT('Reporte PI'!$B$1)),0))</f>
        <v>0</v>
      </c>
      <c r="F47" s="177" cm="1">
        <f t="array" ref="F47">SUM(_xlfn._xlws.FILTER(EjecucionPresupuestalGastoCCyFondo[RP],(EjecucionPresupuestalGastoCCyFondo[PROYECTO]='Reporte PI'!A47)*(EjecucionPresupuestalGastoCCyFondo[VIGENCIA]=_xlfn.VALUETOTEXT('Reporte PI'!$B$1)),0))</f>
        <v>0</v>
      </c>
      <c r="G47" s="177" cm="1">
        <f t="array" ref="G47">SUM(_xlfn._xlws.FILTER(EjecucionPresupuestalGastoCCyFondo[OBLIGACION],(EjecucionPresupuestalGastoCCyFondo[PROYECTO]='Reporte PI'!A47)*(EjecucionPresupuestalGastoCCyFondo[VIGENCIA]=_xlfn.VALUETOTEXT('Reporte PI'!$B$1)),0))</f>
        <v>0</v>
      </c>
      <c r="H47" s="177" cm="1">
        <f t="array" ref="H47">SUM(_xlfn._xlws.FILTER(EjecucionPresupuestalGastoCCyFondo[PAGO],(EjecucionPresupuestalGastoCCyFondo[PROYECTO]='Reporte PI'!A47)*(EjecucionPresupuestalGastoCCyFondo[VIGENCIA]=_xlfn.VALUETOTEXT('Reporte PI'!$B$1)),0))</f>
        <v>0</v>
      </c>
      <c r="I47" s="162" t="str" cm="1">
        <f t="array" ref="I47">_xlfn.LET(_xlpm.filtro_bpin,_xlfn.UNIQUE(_xlfn._xlws.FILTER(ProyectosPIconVigencia[BPIN],(ProyectosPIconVigencia[BPIN]='Reporte PI'!A47)*(ProyectosPIconVigencia[VIGENCIA PI]='Reporte PI'!$B$1),"")),_xlpm.es_bpin,ISNUMBER(VALUE(LEFT(_xlpm.filtro_bpin,4))),IF(_xlpm.es_bpin,"Si","No"))</f>
        <v>Si</v>
      </c>
      <c r="J47" s="143" t="str" cm="1">
        <f t="array" ref="J47">_xlfn.TEXTJOIN(", ",TRUE,_xlfn.UNIQUE(_xlfn._xlws.FILTER(ProyectosPIconVigencia[Código del indicador principal],(ProyectosPIconVigencia[BPIN]='Reporte PI'!A47)*(ProyectosPIconVigencia[VIGENCIA PI]='Reporte PI'!$B$1),"")))</f>
        <v>459900200</v>
      </c>
      <c r="K47" s="143" cm="1">
        <f t="array" ref="K47">IF(J47&lt;&gt;"",COUNTA(_xlfn.UNIQUE(_xlfn._xlws.FILTER(ProyectosPIconVigencia[Código del indicador principal],(ProyectosPIconVigencia[BPIN]='Reporte PI'!A47)*(ProyectosPIconVigencia[VIGENCIA PI]='Reporte PI'!$B$1),""))),"")</f>
        <v>1</v>
      </c>
      <c r="L47" s="143" t="str" cm="1">
        <f t="array" ref="L47">_xlfn.LET(_xlpm.filtro_indicadores_pi,_xlfn.UNIQUE(_xlfn._xlws.FILTER(ProyectosPIconVigencia[Código del indicador principal],(ProyectosPIconVigencia[BPIN]='Reporte PI'!A47)*(ProyectosPIconVigencia[VIGENCIA PI]='Reporte PI'!$B$1),"")),_xlpm.numero_indicadores_pi,IF(J47&lt;&gt;"",COUNTA(_xlpm.filtro_indicadores_pi),0),_xlpm.numero_indicadores_piip,COUNTA(_xlfn.UNIQUE(_xlfn._xlws.FILTER(InfoGeneral[CodigoIndicador],(InfoGeneral[BPIN]='Reporte PI'!A47)*(InfoGeneral[Vigencia]='Reporte PI'!$B$1)*(InfoGeneral[MetaVigencia]&lt;&gt;0)))),IF(_xlpm.numero_indicadores_pi&gt;_xlpm.numero_indicadores_piip,"Inconsistencia",""))</f>
        <v/>
      </c>
      <c r="M47" s="143" cm="1">
        <f t="array" ref="M47">_xlfn.LET(_xlpm.productos_piip,_xlfn._xlws.FILTER(InfoGeneral[CodigoIndicador],(InfoGeneral[BPIN]='Reporte PI'!A47)*(InfoGeneral[Vigencia]='Reporte PI'!$B$1)*(InfoGeneral[MetaVigencia]&lt;&gt;0)),_xlpm.productos_cuipo,_xlfn.UNIQUE(_xlfn._xlws.FILTER(ProyectosPIconVigencia[Código del indicador principal],(ProyectosPIconVigencia[BPIN]='Reporte PI'!A47)*(ProyectosPIconVigencia[VIGENCIA PI]='Reporte PI'!$B$1),"")),_xlpm.eval,COUNT(_xlfn.MAP(_xlpm.productos_cuipo,_xlfn.LAMBDA(_xlpm.x,FIND(_xlpm.x,_xlfn.TEXTJOIN(",",TRUE,_xlpm.productos_piip))))),_xlpm.num_productos_cuipo,COUNTA(_xlpm.productos_cuipo),_xlpm.num_productos_piip,COUNTA(_xlpm.productos_piip),IF(AND(C47&lt;&gt;"",J47&lt;&gt;"",L47&lt;&gt;"Inconsistencia"),TRANSPOSE(_xlpm.eval),""))</f>
        <v>1</v>
      </c>
      <c r="N47" s="181" t="str">
        <f t="shared" si="0"/>
        <v>Coinciden</v>
      </c>
    </row>
    <row r="48" spans="1:14" x14ac:dyDescent="0.3">
      <c r="A48" s="18" t="str">
        <v>202600000013025</v>
      </c>
      <c r="B48" s="18" t="str">
        <v>Territorial</v>
      </c>
      <c r="C48" s="8" t="str" cm="1">
        <f t="array" ref="C48">_xlfn.TEXTJOIN(", ",TRUE,_xlfn.UNIQUE(_xlfn._xlws.FILTER(InfoGeneral[CodigoIndicador],(InfoGeneral[BPIN]='Reporte PI'!A48)*(InfoGeneral[Vigencia]='Reporte PI'!$B$1)*(InfoGeneral[MetaVigencia]&lt;&gt;0))))</f>
        <v>459900200</v>
      </c>
      <c r="D48" s="8" cm="1">
        <f t="array" ref="D48">COUNTA(_xlfn.UNIQUE(_xlfn._xlws.FILTER(InfoGeneral[CodigoIndicador],(InfoGeneral[BPIN]='Reporte PI'!A48)*(InfoGeneral[Vigencia]='Reporte PI'!$B$1)*(InfoGeneral[MetaVigencia]&lt;&gt;0))))</f>
        <v>1</v>
      </c>
      <c r="E48" s="177" cm="1">
        <f t="array" ref="E48">SUM(_xlfn._xlws.FILTER(EjecucionPresupuestalGastoCCyFondo[CDP],(EjecucionPresupuestalGastoCCyFondo[PROYECTO]='Reporte PI'!A48)*(EjecucionPresupuestalGastoCCyFondo[VIGENCIA]=_xlfn.VALUETOTEXT('Reporte PI'!$B$1)),0))</f>
        <v>0</v>
      </c>
      <c r="F48" s="177" cm="1">
        <f t="array" ref="F48">SUM(_xlfn._xlws.FILTER(EjecucionPresupuestalGastoCCyFondo[RP],(EjecucionPresupuestalGastoCCyFondo[PROYECTO]='Reporte PI'!A48)*(EjecucionPresupuestalGastoCCyFondo[VIGENCIA]=_xlfn.VALUETOTEXT('Reporte PI'!$B$1)),0))</f>
        <v>0</v>
      </c>
      <c r="G48" s="177" cm="1">
        <f t="array" ref="G48">SUM(_xlfn._xlws.FILTER(EjecucionPresupuestalGastoCCyFondo[OBLIGACION],(EjecucionPresupuestalGastoCCyFondo[PROYECTO]='Reporte PI'!A48)*(EjecucionPresupuestalGastoCCyFondo[VIGENCIA]=_xlfn.VALUETOTEXT('Reporte PI'!$B$1)),0))</f>
        <v>0</v>
      </c>
      <c r="H48" s="177" cm="1">
        <f t="array" ref="H48">SUM(_xlfn._xlws.FILTER(EjecucionPresupuestalGastoCCyFondo[PAGO],(EjecucionPresupuestalGastoCCyFondo[PROYECTO]='Reporte PI'!A48)*(EjecucionPresupuestalGastoCCyFondo[VIGENCIA]=_xlfn.VALUETOTEXT('Reporte PI'!$B$1)),0))</f>
        <v>0</v>
      </c>
      <c r="I48" s="162" t="str" cm="1">
        <f t="array" ref="I48">_xlfn.LET(_xlpm.filtro_bpin,_xlfn.UNIQUE(_xlfn._xlws.FILTER(ProyectosPIconVigencia[BPIN],(ProyectosPIconVigencia[BPIN]='Reporte PI'!A48)*(ProyectosPIconVigencia[VIGENCIA PI]='Reporte PI'!$B$1),"")),_xlpm.es_bpin,ISNUMBER(VALUE(LEFT(_xlpm.filtro_bpin,4))),IF(_xlpm.es_bpin,"Si","No"))</f>
        <v>Si</v>
      </c>
      <c r="J48" s="143" t="str" cm="1">
        <f t="array" ref="J48">_xlfn.TEXTJOIN(", ",TRUE,_xlfn.UNIQUE(_xlfn._xlws.FILTER(ProyectosPIconVigencia[Código del indicador principal],(ProyectosPIconVigencia[BPIN]='Reporte PI'!A48)*(ProyectosPIconVigencia[VIGENCIA PI]='Reporte PI'!$B$1),"")))</f>
        <v>459900200</v>
      </c>
      <c r="K48" s="143" cm="1">
        <f t="array" ref="K48">IF(J48&lt;&gt;"",COUNTA(_xlfn.UNIQUE(_xlfn._xlws.FILTER(ProyectosPIconVigencia[Código del indicador principal],(ProyectosPIconVigencia[BPIN]='Reporte PI'!A48)*(ProyectosPIconVigencia[VIGENCIA PI]='Reporte PI'!$B$1),""))),"")</f>
        <v>1</v>
      </c>
      <c r="L48" s="143" t="str" cm="1">
        <f t="array" ref="L48">_xlfn.LET(_xlpm.filtro_indicadores_pi,_xlfn.UNIQUE(_xlfn._xlws.FILTER(ProyectosPIconVigencia[Código del indicador principal],(ProyectosPIconVigencia[BPIN]='Reporte PI'!A48)*(ProyectosPIconVigencia[VIGENCIA PI]='Reporte PI'!$B$1),"")),_xlpm.numero_indicadores_pi,IF(J48&lt;&gt;"",COUNTA(_xlpm.filtro_indicadores_pi),0),_xlpm.numero_indicadores_piip,COUNTA(_xlfn.UNIQUE(_xlfn._xlws.FILTER(InfoGeneral[CodigoIndicador],(InfoGeneral[BPIN]='Reporte PI'!A48)*(InfoGeneral[Vigencia]='Reporte PI'!$B$1)*(InfoGeneral[MetaVigencia]&lt;&gt;0)))),IF(_xlpm.numero_indicadores_pi&gt;_xlpm.numero_indicadores_piip,"Inconsistencia",""))</f>
        <v/>
      </c>
      <c r="M48" s="143" cm="1">
        <f t="array" ref="M48">_xlfn.LET(_xlpm.productos_piip,_xlfn._xlws.FILTER(InfoGeneral[CodigoIndicador],(InfoGeneral[BPIN]='Reporte PI'!A48)*(InfoGeneral[Vigencia]='Reporte PI'!$B$1)*(InfoGeneral[MetaVigencia]&lt;&gt;0)),_xlpm.productos_cuipo,_xlfn.UNIQUE(_xlfn._xlws.FILTER(ProyectosPIconVigencia[Código del indicador principal],(ProyectosPIconVigencia[BPIN]='Reporte PI'!A48)*(ProyectosPIconVigencia[VIGENCIA PI]='Reporte PI'!$B$1),"")),_xlpm.eval,COUNT(_xlfn.MAP(_xlpm.productos_cuipo,_xlfn.LAMBDA(_xlpm.x,FIND(_xlpm.x,_xlfn.TEXTJOIN(",",TRUE,_xlpm.productos_piip))))),_xlpm.num_productos_cuipo,COUNTA(_xlpm.productos_cuipo),_xlpm.num_productos_piip,COUNTA(_xlpm.productos_piip),IF(AND(C48&lt;&gt;"",J48&lt;&gt;"",L48&lt;&gt;"Inconsistencia"),TRANSPOSE(_xlpm.eval),""))</f>
        <v>1</v>
      </c>
      <c r="N48" s="181" t="str">
        <f t="shared" si="0"/>
        <v>Coinciden</v>
      </c>
    </row>
    <row r="49" spans="1:14" x14ac:dyDescent="0.3">
      <c r="A49" s="18" t="str">
        <v>202500000038150</v>
      </c>
      <c r="B49" s="18" t="str">
        <v>Territorial</v>
      </c>
      <c r="C49" s="8" t="str" cm="1">
        <f t="array" ref="C49">_xlfn.TEXTJOIN(", ",TRUE,_xlfn.UNIQUE(_xlfn._xlws.FILTER(InfoGeneral[CodigoIndicador],(InfoGeneral[BPIN]='Reporte PI'!A49)*(InfoGeneral[Vigencia]='Reporte PI'!$B$1)*(InfoGeneral[MetaVigencia]&lt;&gt;0))))</f>
        <v>459900200</v>
      </c>
      <c r="D49" s="8" cm="1">
        <f t="array" ref="D49">COUNTA(_xlfn.UNIQUE(_xlfn._xlws.FILTER(InfoGeneral[CodigoIndicador],(InfoGeneral[BPIN]='Reporte PI'!A49)*(InfoGeneral[Vigencia]='Reporte PI'!$B$1)*(InfoGeneral[MetaVigencia]&lt;&gt;0))))</f>
        <v>1</v>
      </c>
      <c r="E49" s="177" cm="1">
        <f t="array" ref="E49">SUM(_xlfn._xlws.FILTER(EjecucionPresupuestalGastoCCyFondo[CDP],(EjecucionPresupuestalGastoCCyFondo[PROYECTO]='Reporte PI'!A49)*(EjecucionPresupuestalGastoCCyFondo[VIGENCIA]=_xlfn.VALUETOTEXT('Reporte PI'!$B$1)),0))</f>
        <v>1184654882</v>
      </c>
      <c r="F49" s="177" cm="1">
        <f t="array" ref="F49">SUM(_xlfn._xlws.FILTER(EjecucionPresupuestalGastoCCyFondo[RP],(EjecucionPresupuestalGastoCCyFondo[PROYECTO]='Reporte PI'!A49)*(EjecucionPresupuestalGastoCCyFondo[VIGENCIA]=_xlfn.VALUETOTEXT('Reporte PI'!$B$1)),0))</f>
        <v>461508885</v>
      </c>
      <c r="G49" s="177" cm="1">
        <f t="array" ref="G49">SUM(_xlfn._xlws.FILTER(EjecucionPresupuestalGastoCCyFondo[OBLIGACION],(EjecucionPresupuestalGastoCCyFondo[PROYECTO]='Reporte PI'!A49)*(EjecucionPresupuestalGastoCCyFondo[VIGENCIA]=_xlfn.VALUETOTEXT('Reporte PI'!$B$1)),0))</f>
        <v>279057100</v>
      </c>
      <c r="H49" s="177" cm="1">
        <f t="array" ref="H49">SUM(_xlfn._xlws.FILTER(EjecucionPresupuestalGastoCCyFondo[PAGO],(EjecucionPresupuestalGastoCCyFondo[PROYECTO]='Reporte PI'!A49)*(EjecucionPresupuestalGastoCCyFondo[VIGENCIA]=_xlfn.VALUETOTEXT('Reporte PI'!$B$1)),0))</f>
        <v>279057100</v>
      </c>
      <c r="I49" s="162" t="str" cm="1">
        <f t="array" ref="I49">_xlfn.LET(_xlpm.filtro_bpin,_xlfn.UNIQUE(_xlfn._xlws.FILTER(ProyectosPIconVigencia[BPIN],(ProyectosPIconVigencia[BPIN]='Reporte PI'!A49)*(ProyectosPIconVigencia[VIGENCIA PI]='Reporte PI'!$B$1),"")),_xlpm.es_bpin,ISNUMBER(VALUE(LEFT(_xlpm.filtro_bpin,4))),IF(_xlpm.es_bpin,"Si","No"))</f>
        <v>Si</v>
      </c>
      <c r="J49" s="143" t="str" cm="1">
        <f t="array" ref="J49">_xlfn.TEXTJOIN(", ",TRUE,_xlfn.UNIQUE(_xlfn._xlws.FILTER(ProyectosPIconVigencia[Código del indicador principal],(ProyectosPIconVigencia[BPIN]='Reporte PI'!A49)*(ProyectosPIconVigencia[VIGENCIA PI]='Reporte PI'!$B$1),"")))</f>
        <v>459900200</v>
      </c>
      <c r="K49" s="143" cm="1">
        <f t="array" ref="K49">IF(J49&lt;&gt;"",COUNTA(_xlfn.UNIQUE(_xlfn._xlws.FILTER(ProyectosPIconVigencia[Código del indicador principal],(ProyectosPIconVigencia[BPIN]='Reporte PI'!A49)*(ProyectosPIconVigencia[VIGENCIA PI]='Reporte PI'!$B$1),""))),"")</f>
        <v>1</v>
      </c>
      <c r="L49" s="143" t="str" cm="1">
        <f t="array" ref="L49">_xlfn.LET(_xlpm.filtro_indicadores_pi,_xlfn.UNIQUE(_xlfn._xlws.FILTER(ProyectosPIconVigencia[Código del indicador principal],(ProyectosPIconVigencia[BPIN]='Reporte PI'!A49)*(ProyectosPIconVigencia[VIGENCIA PI]='Reporte PI'!$B$1),"")),_xlpm.numero_indicadores_pi,IF(J49&lt;&gt;"",COUNTA(_xlpm.filtro_indicadores_pi),0),_xlpm.numero_indicadores_piip,COUNTA(_xlfn.UNIQUE(_xlfn._xlws.FILTER(InfoGeneral[CodigoIndicador],(InfoGeneral[BPIN]='Reporte PI'!A49)*(InfoGeneral[Vigencia]='Reporte PI'!$B$1)*(InfoGeneral[MetaVigencia]&lt;&gt;0)))),IF(_xlpm.numero_indicadores_pi&gt;_xlpm.numero_indicadores_piip,"Inconsistencia",""))</f>
        <v/>
      </c>
      <c r="M49" s="143" cm="1">
        <f t="array" ref="M49">_xlfn.LET(_xlpm.productos_piip,_xlfn._xlws.FILTER(InfoGeneral[CodigoIndicador],(InfoGeneral[BPIN]='Reporte PI'!A49)*(InfoGeneral[Vigencia]='Reporte PI'!$B$1)*(InfoGeneral[MetaVigencia]&lt;&gt;0)),_xlpm.productos_cuipo,_xlfn.UNIQUE(_xlfn._xlws.FILTER(ProyectosPIconVigencia[Código del indicador principal],(ProyectosPIconVigencia[BPIN]='Reporte PI'!A49)*(ProyectosPIconVigencia[VIGENCIA PI]='Reporte PI'!$B$1),"")),_xlpm.eval,COUNT(_xlfn.MAP(_xlpm.productos_cuipo,_xlfn.LAMBDA(_xlpm.x,FIND(_xlpm.x,_xlfn.TEXTJOIN(",",TRUE,_xlpm.productos_piip))))),_xlpm.num_productos_cuipo,COUNTA(_xlpm.productos_cuipo),_xlpm.num_productos_piip,COUNTA(_xlpm.productos_piip),IF(AND(C49&lt;&gt;"",J49&lt;&gt;"",L49&lt;&gt;"Inconsistencia"),TRANSPOSE(_xlpm.eval),""))</f>
        <v>1</v>
      </c>
      <c r="N49" s="181" t="str">
        <f t="shared" si="0"/>
        <v>Coinciden</v>
      </c>
    </row>
    <row r="50" spans="1:14" ht="28.8" x14ac:dyDescent="0.3">
      <c r="A50" s="18" t="str">
        <v>202600000012308</v>
      </c>
      <c r="B50" s="18" t="str">
        <v>Territorial</v>
      </c>
      <c r="C50" s="8" t="str" cm="1">
        <f t="array" ref="C50">_xlfn.TEXTJOIN(", ",TRUE,_xlfn.UNIQUE(_xlfn._xlws.FILTER(InfoGeneral[CodigoIndicador],(InfoGeneral[BPIN]='Reporte PI'!A50)*(InfoGeneral[Vigencia]='Reporte PI'!$B$1)*(InfoGeneral[MetaVigencia]&lt;&gt;0))))</f>
        <v>430103100</v>
      </c>
      <c r="D50" s="8" cm="1">
        <f t="array" ref="D50">COUNTA(_xlfn.UNIQUE(_xlfn._xlws.FILTER(InfoGeneral[CodigoIndicador],(InfoGeneral[BPIN]='Reporte PI'!A50)*(InfoGeneral[Vigencia]='Reporte PI'!$B$1)*(InfoGeneral[MetaVigencia]&lt;&gt;0))))</f>
        <v>1</v>
      </c>
      <c r="E50" s="177" cm="1">
        <f t="array" ref="E50">SUM(_xlfn._xlws.FILTER(EjecucionPresupuestalGastoCCyFondo[CDP],(EjecucionPresupuestalGastoCCyFondo[PROYECTO]='Reporte PI'!A50)*(EjecucionPresupuestalGastoCCyFondo[VIGENCIA]=_xlfn.VALUETOTEXT('Reporte PI'!$B$1)),0))</f>
        <v>87269208</v>
      </c>
      <c r="F50" s="177" cm="1">
        <f t="array" ref="F50">SUM(_xlfn._xlws.FILTER(EjecucionPresupuestalGastoCCyFondo[RP],(EjecucionPresupuestalGastoCCyFondo[PROYECTO]='Reporte PI'!A50)*(EjecucionPresupuestalGastoCCyFondo[VIGENCIA]=_xlfn.VALUETOTEXT('Reporte PI'!$B$1)),0))</f>
        <v>87269208</v>
      </c>
      <c r="G50" s="177" cm="1">
        <f t="array" ref="G50">SUM(_xlfn._xlws.FILTER(EjecucionPresupuestalGastoCCyFondo[OBLIGACION],(EjecucionPresupuestalGastoCCyFondo[PROYECTO]='Reporte PI'!A50)*(EjecucionPresupuestalGastoCCyFondo[VIGENCIA]=_xlfn.VALUETOTEXT('Reporte PI'!$B$1)),0))</f>
        <v>87269208</v>
      </c>
      <c r="H50" s="177" cm="1">
        <f t="array" ref="H50">SUM(_xlfn._xlws.FILTER(EjecucionPresupuestalGastoCCyFondo[PAGO],(EjecucionPresupuestalGastoCCyFondo[PROYECTO]='Reporte PI'!A50)*(EjecucionPresupuestalGastoCCyFondo[VIGENCIA]=_xlfn.VALUETOTEXT('Reporte PI'!$B$1)),0))</f>
        <v>87269208</v>
      </c>
      <c r="I50" s="162" t="str" cm="1">
        <f t="array" ref="I50">_xlfn.LET(_xlpm.filtro_bpin,_xlfn.UNIQUE(_xlfn._xlws.FILTER(ProyectosPIconVigencia[BPIN],(ProyectosPIconVigencia[BPIN]='Reporte PI'!A50)*(ProyectosPIconVigencia[VIGENCIA PI]='Reporte PI'!$B$1),"")),_xlpm.es_bpin,ISNUMBER(VALUE(LEFT(_xlpm.filtro_bpin,4))),IF(_xlpm.es_bpin,"Si","No"))</f>
        <v>Si</v>
      </c>
      <c r="J50" s="143" t="str" cm="1">
        <f t="array" ref="J50">_xlfn.TEXTJOIN(", ",TRUE,_xlfn.UNIQUE(_xlfn._xlws.FILTER(ProyectosPIconVigencia[Código del indicador principal],(ProyectosPIconVigencia[BPIN]='Reporte PI'!A50)*(ProyectosPIconVigencia[VIGENCIA PI]='Reporte PI'!$B$1),"")))</f>
        <v>430103100, 430103000</v>
      </c>
      <c r="K50" s="143" cm="1">
        <f t="array" ref="K50">IF(J50&lt;&gt;"",COUNTA(_xlfn.UNIQUE(_xlfn._xlws.FILTER(ProyectosPIconVigencia[Código del indicador principal],(ProyectosPIconVigencia[BPIN]='Reporte PI'!A50)*(ProyectosPIconVigencia[VIGENCIA PI]='Reporte PI'!$B$1),""))),"")</f>
        <v>2</v>
      </c>
      <c r="L50" s="143" t="str" cm="1">
        <f t="array" ref="L50">_xlfn.LET(_xlpm.filtro_indicadores_pi,_xlfn.UNIQUE(_xlfn._xlws.FILTER(ProyectosPIconVigencia[Código del indicador principal],(ProyectosPIconVigencia[BPIN]='Reporte PI'!A50)*(ProyectosPIconVigencia[VIGENCIA PI]='Reporte PI'!$B$1),"")),_xlpm.numero_indicadores_pi,IF(J50&lt;&gt;"",COUNTA(_xlpm.filtro_indicadores_pi),0),_xlpm.numero_indicadores_piip,COUNTA(_xlfn.UNIQUE(_xlfn._xlws.FILTER(InfoGeneral[CodigoIndicador],(InfoGeneral[BPIN]='Reporte PI'!A50)*(InfoGeneral[Vigencia]='Reporte PI'!$B$1)*(InfoGeneral[MetaVigencia]&lt;&gt;0)))),IF(_xlpm.numero_indicadores_pi&gt;_xlpm.numero_indicadores_piip,"Inconsistencia",""))</f>
        <v>Inconsistencia</v>
      </c>
      <c r="M50" s="143" t="str" cm="1">
        <f t="array" ref="M50">_xlfn.LET(_xlpm.productos_piip,_xlfn._xlws.FILTER(InfoGeneral[CodigoIndicador],(InfoGeneral[BPIN]='Reporte PI'!A50)*(InfoGeneral[Vigencia]='Reporte PI'!$B$1)*(InfoGeneral[MetaVigencia]&lt;&gt;0)),_xlpm.productos_cuipo,_xlfn.UNIQUE(_xlfn._xlws.FILTER(ProyectosPIconVigencia[Código del indicador principal],(ProyectosPIconVigencia[BPIN]='Reporte PI'!A50)*(ProyectosPIconVigencia[VIGENCIA PI]='Reporte PI'!$B$1),"")),_xlpm.eval,COUNT(_xlfn.MAP(_xlpm.productos_cuipo,_xlfn.LAMBDA(_xlpm.x,FIND(_xlpm.x,_xlfn.TEXTJOIN(",",TRUE,_xlpm.productos_piip))))),_xlpm.num_productos_cuipo,COUNTA(_xlpm.productos_cuipo),_xlpm.num_productos_piip,COUNTA(_xlpm.productos_piip),IF(AND(C50&lt;&gt;"",J50&lt;&gt;"",L50&lt;&gt;"Inconsistencia"),TRANSPOSE(_xlpm.eval),""))</f>
        <v/>
      </c>
      <c r="N50" s="181" t="str">
        <f t="shared" si="0"/>
        <v/>
      </c>
    </row>
    <row r="51" spans="1:14" x14ac:dyDescent="0.3">
      <c r="A51" s="18" t="str">
        <v>202500000043536</v>
      </c>
      <c r="B51" s="18" t="str">
        <v>Territorial</v>
      </c>
      <c r="C51" s="8" t="str" cm="1">
        <f t="array" ref="C51">_xlfn.TEXTJOIN(", ",TRUE,_xlfn.UNIQUE(_xlfn._xlws.FILTER(InfoGeneral[CodigoIndicador],(InfoGeneral[BPIN]='Reporte PI'!A51)*(InfoGeneral[Vigencia]='Reporte PI'!$B$1)*(InfoGeneral[MetaVigencia]&lt;&gt;0))))</f>
        <v>190504000</v>
      </c>
      <c r="D51" s="8" cm="1">
        <f t="array" ref="D51">COUNTA(_xlfn.UNIQUE(_xlfn._xlws.FILTER(InfoGeneral[CodigoIndicador],(InfoGeneral[BPIN]='Reporte PI'!A51)*(InfoGeneral[Vigencia]='Reporte PI'!$B$1)*(InfoGeneral[MetaVigencia]&lt;&gt;0))))</f>
        <v>1</v>
      </c>
      <c r="E51" s="177" cm="1">
        <f t="array" ref="E51">SUM(_xlfn._xlws.FILTER(EjecucionPresupuestalGastoCCyFondo[CDP],(EjecucionPresupuestalGastoCCyFondo[PROYECTO]='Reporte PI'!A51)*(EjecucionPresupuestalGastoCCyFondo[VIGENCIA]=_xlfn.VALUETOTEXT('Reporte PI'!$B$1)),0))</f>
        <v>179935288</v>
      </c>
      <c r="F51" s="177" cm="1">
        <f t="array" ref="F51">SUM(_xlfn._xlws.FILTER(EjecucionPresupuestalGastoCCyFondo[RP],(EjecucionPresupuestalGastoCCyFondo[PROYECTO]='Reporte PI'!A51)*(EjecucionPresupuestalGastoCCyFondo[VIGENCIA]=_xlfn.VALUETOTEXT('Reporte PI'!$B$1)),0))</f>
        <v>0</v>
      </c>
      <c r="G51" s="177" cm="1">
        <f t="array" ref="G51">SUM(_xlfn._xlws.FILTER(EjecucionPresupuestalGastoCCyFondo[OBLIGACION],(EjecucionPresupuestalGastoCCyFondo[PROYECTO]='Reporte PI'!A51)*(EjecucionPresupuestalGastoCCyFondo[VIGENCIA]=_xlfn.VALUETOTEXT('Reporte PI'!$B$1)),0))</f>
        <v>0</v>
      </c>
      <c r="H51" s="177" cm="1">
        <f t="array" ref="H51">SUM(_xlfn._xlws.FILTER(EjecucionPresupuestalGastoCCyFondo[PAGO],(EjecucionPresupuestalGastoCCyFondo[PROYECTO]='Reporte PI'!A51)*(EjecucionPresupuestalGastoCCyFondo[VIGENCIA]=_xlfn.VALUETOTEXT('Reporte PI'!$B$1)),0))</f>
        <v>0</v>
      </c>
      <c r="I51" s="162" t="str" cm="1">
        <f t="array" ref="I51">_xlfn.LET(_xlpm.filtro_bpin,_xlfn.UNIQUE(_xlfn._xlws.FILTER(ProyectosPIconVigencia[BPIN],(ProyectosPIconVigencia[BPIN]='Reporte PI'!A51)*(ProyectosPIconVigencia[VIGENCIA PI]='Reporte PI'!$B$1),"")),_xlpm.es_bpin,ISNUMBER(VALUE(LEFT(_xlpm.filtro_bpin,4))),IF(_xlpm.es_bpin,"Si","No"))</f>
        <v>Si</v>
      </c>
      <c r="J51" s="143" t="str" cm="1">
        <f t="array" ref="J51">_xlfn.TEXTJOIN(", ",TRUE,_xlfn.UNIQUE(_xlfn._xlws.FILTER(ProyectosPIconVigencia[Código del indicador principal],(ProyectosPIconVigencia[BPIN]='Reporte PI'!A51)*(ProyectosPIconVigencia[VIGENCIA PI]='Reporte PI'!$B$1),"")))</f>
        <v>190504000</v>
      </c>
      <c r="K51" s="143" cm="1">
        <f t="array" ref="K51">IF(J51&lt;&gt;"",COUNTA(_xlfn.UNIQUE(_xlfn._xlws.FILTER(ProyectosPIconVigencia[Código del indicador principal],(ProyectosPIconVigencia[BPIN]='Reporte PI'!A51)*(ProyectosPIconVigencia[VIGENCIA PI]='Reporte PI'!$B$1),""))),"")</f>
        <v>1</v>
      </c>
      <c r="L51" s="143" t="str" cm="1">
        <f t="array" ref="L51">_xlfn.LET(_xlpm.filtro_indicadores_pi,_xlfn.UNIQUE(_xlfn._xlws.FILTER(ProyectosPIconVigencia[Código del indicador principal],(ProyectosPIconVigencia[BPIN]='Reporte PI'!A51)*(ProyectosPIconVigencia[VIGENCIA PI]='Reporte PI'!$B$1),"")),_xlpm.numero_indicadores_pi,IF(J51&lt;&gt;"",COUNTA(_xlpm.filtro_indicadores_pi),0),_xlpm.numero_indicadores_piip,COUNTA(_xlfn.UNIQUE(_xlfn._xlws.FILTER(InfoGeneral[CodigoIndicador],(InfoGeneral[BPIN]='Reporte PI'!A51)*(InfoGeneral[Vigencia]='Reporte PI'!$B$1)*(InfoGeneral[MetaVigencia]&lt;&gt;0)))),IF(_xlpm.numero_indicadores_pi&gt;_xlpm.numero_indicadores_piip,"Inconsistencia",""))</f>
        <v/>
      </c>
      <c r="M51" s="143" cm="1">
        <f t="array" ref="M51">_xlfn.LET(_xlpm.productos_piip,_xlfn._xlws.FILTER(InfoGeneral[CodigoIndicador],(InfoGeneral[BPIN]='Reporte PI'!A51)*(InfoGeneral[Vigencia]='Reporte PI'!$B$1)*(InfoGeneral[MetaVigencia]&lt;&gt;0)),_xlpm.productos_cuipo,_xlfn.UNIQUE(_xlfn._xlws.FILTER(ProyectosPIconVigencia[Código del indicador principal],(ProyectosPIconVigencia[BPIN]='Reporte PI'!A51)*(ProyectosPIconVigencia[VIGENCIA PI]='Reporte PI'!$B$1),"")),_xlpm.eval,COUNT(_xlfn.MAP(_xlpm.productos_cuipo,_xlfn.LAMBDA(_xlpm.x,FIND(_xlpm.x,_xlfn.TEXTJOIN(",",TRUE,_xlpm.productos_piip))))),_xlpm.num_productos_cuipo,COUNTA(_xlpm.productos_cuipo),_xlpm.num_productos_piip,COUNTA(_xlpm.productos_piip),IF(AND(C51&lt;&gt;"",J51&lt;&gt;"",L51&lt;&gt;"Inconsistencia"),TRANSPOSE(_xlpm.eval),""))</f>
        <v>1</v>
      </c>
      <c r="N51" s="181" t="str">
        <f t="shared" si="0"/>
        <v>Coinciden</v>
      </c>
    </row>
    <row r="52" spans="1:14" x14ac:dyDescent="0.3">
      <c r="A52" s="18" t="str">
        <v>202600000008523</v>
      </c>
      <c r="B52" s="18" t="str">
        <v>Territorial</v>
      </c>
      <c r="C52" s="8" t="str" cm="1">
        <f t="array" ref="C52">_xlfn.TEXTJOIN(", ",TRUE,_xlfn.UNIQUE(_xlfn._xlws.FILTER(InfoGeneral[CodigoIndicador],(InfoGeneral[BPIN]='Reporte PI'!A52)*(InfoGeneral[Vigencia]='Reporte PI'!$B$1)*(InfoGeneral[MetaVigencia]&lt;&gt;0))))</f>
        <v>450300400</v>
      </c>
      <c r="D52" s="8" cm="1">
        <f t="array" ref="D52">COUNTA(_xlfn.UNIQUE(_xlfn._xlws.FILTER(InfoGeneral[CodigoIndicador],(InfoGeneral[BPIN]='Reporte PI'!A52)*(InfoGeneral[Vigencia]='Reporte PI'!$B$1)*(InfoGeneral[MetaVigencia]&lt;&gt;0))))</f>
        <v>1</v>
      </c>
      <c r="E52" s="177" cm="1">
        <f t="array" ref="E52">SUM(_xlfn._xlws.FILTER(EjecucionPresupuestalGastoCCyFondo[CDP],(EjecucionPresupuestalGastoCCyFondo[PROYECTO]='Reporte PI'!A52)*(EjecucionPresupuestalGastoCCyFondo[VIGENCIA]=_xlfn.VALUETOTEXT('Reporte PI'!$B$1)),0))</f>
        <v>0</v>
      </c>
      <c r="F52" s="177" cm="1">
        <f t="array" ref="F52">SUM(_xlfn._xlws.FILTER(EjecucionPresupuestalGastoCCyFondo[RP],(EjecucionPresupuestalGastoCCyFondo[PROYECTO]='Reporte PI'!A52)*(EjecucionPresupuestalGastoCCyFondo[VIGENCIA]=_xlfn.VALUETOTEXT('Reporte PI'!$B$1)),0))</f>
        <v>0</v>
      </c>
      <c r="G52" s="177" cm="1">
        <f t="array" ref="G52">SUM(_xlfn._xlws.FILTER(EjecucionPresupuestalGastoCCyFondo[OBLIGACION],(EjecucionPresupuestalGastoCCyFondo[PROYECTO]='Reporte PI'!A52)*(EjecucionPresupuestalGastoCCyFondo[VIGENCIA]=_xlfn.VALUETOTEXT('Reporte PI'!$B$1)),0))</f>
        <v>0</v>
      </c>
      <c r="H52" s="177" cm="1">
        <f t="array" ref="H52">SUM(_xlfn._xlws.FILTER(EjecucionPresupuestalGastoCCyFondo[PAGO],(EjecucionPresupuestalGastoCCyFondo[PROYECTO]='Reporte PI'!A52)*(EjecucionPresupuestalGastoCCyFondo[VIGENCIA]=_xlfn.VALUETOTEXT('Reporte PI'!$B$1)),0))</f>
        <v>0</v>
      </c>
      <c r="I52" s="162" t="str" cm="1">
        <f t="array" ref="I52">_xlfn.LET(_xlpm.filtro_bpin,_xlfn.UNIQUE(_xlfn._xlws.FILTER(ProyectosPIconVigencia[BPIN],(ProyectosPIconVigencia[BPIN]='Reporte PI'!A52)*(ProyectosPIconVigencia[VIGENCIA PI]='Reporte PI'!$B$1),"")),_xlpm.es_bpin,ISNUMBER(VALUE(LEFT(_xlpm.filtro_bpin,4))),IF(_xlpm.es_bpin,"Si","No"))</f>
        <v>Si</v>
      </c>
      <c r="J52" s="143" t="str" cm="1">
        <f t="array" ref="J52">_xlfn.TEXTJOIN(", ",TRUE,_xlfn.UNIQUE(_xlfn._xlws.FILTER(ProyectosPIconVigencia[Código del indicador principal],(ProyectosPIconVigencia[BPIN]='Reporte PI'!A52)*(ProyectosPIconVigencia[VIGENCIA PI]='Reporte PI'!$B$1),"")))</f>
        <v>450300400</v>
      </c>
      <c r="K52" s="143" cm="1">
        <f t="array" ref="K52">IF(J52&lt;&gt;"",COUNTA(_xlfn.UNIQUE(_xlfn._xlws.FILTER(ProyectosPIconVigencia[Código del indicador principal],(ProyectosPIconVigencia[BPIN]='Reporte PI'!A52)*(ProyectosPIconVigencia[VIGENCIA PI]='Reporte PI'!$B$1),""))),"")</f>
        <v>1</v>
      </c>
      <c r="L52" s="143" t="str" cm="1">
        <f t="array" ref="L52">_xlfn.LET(_xlpm.filtro_indicadores_pi,_xlfn.UNIQUE(_xlfn._xlws.FILTER(ProyectosPIconVigencia[Código del indicador principal],(ProyectosPIconVigencia[BPIN]='Reporte PI'!A52)*(ProyectosPIconVigencia[VIGENCIA PI]='Reporte PI'!$B$1),"")),_xlpm.numero_indicadores_pi,IF(J52&lt;&gt;"",COUNTA(_xlpm.filtro_indicadores_pi),0),_xlpm.numero_indicadores_piip,COUNTA(_xlfn.UNIQUE(_xlfn._xlws.FILTER(InfoGeneral[CodigoIndicador],(InfoGeneral[BPIN]='Reporte PI'!A52)*(InfoGeneral[Vigencia]='Reporte PI'!$B$1)*(InfoGeneral[MetaVigencia]&lt;&gt;0)))),IF(_xlpm.numero_indicadores_pi&gt;_xlpm.numero_indicadores_piip,"Inconsistencia",""))</f>
        <v/>
      </c>
      <c r="M52" s="143" cm="1">
        <f t="array" ref="M52">_xlfn.LET(_xlpm.productos_piip,_xlfn._xlws.FILTER(InfoGeneral[CodigoIndicador],(InfoGeneral[BPIN]='Reporte PI'!A52)*(InfoGeneral[Vigencia]='Reporte PI'!$B$1)*(InfoGeneral[MetaVigencia]&lt;&gt;0)),_xlpm.productos_cuipo,_xlfn.UNIQUE(_xlfn._xlws.FILTER(ProyectosPIconVigencia[Código del indicador principal],(ProyectosPIconVigencia[BPIN]='Reporte PI'!A52)*(ProyectosPIconVigencia[VIGENCIA PI]='Reporte PI'!$B$1),"")),_xlpm.eval,COUNT(_xlfn.MAP(_xlpm.productos_cuipo,_xlfn.LAMBDA(_xlpm.x,FIND(_xlpm.x,_xlfn.TEXTJOIN(",",TRUE,_xlpm.productos_piip))))),_xlpm.num_productos_cuipo,COUNTA(_xlpm.productos_cuipo),_xlpm.num_productos_piip,COUNTA(_xlpm.productos_piip),IF(AND(C52&lt;&gt;"",J52&lt;&gt;"",L52&lt;&gt;"Inconsistencia"),TRANSPOSE(_xlpm.eval),""))</f>
        <v>1</v>
      </c>
      <c r="N52" s="181" t="str">
        <f t="shared" si="0"/>
        <v>Coinciden</v>
      </c>
    </row>
    <row r="53" spans="1:14" x14ac:dyDescent="0.3">
      <c r="A53" s="18" t="str">
        <v>202600000008524</v>
      </c>
      <c r="B53" s="18" t="str">
        <v>Territorial</v>
      </c>
      <c r="C53" s="8" t="str" cm="1">
        <f t="array" ref="C53">_xlfn.TEXTJOIN(", ",TRUE,_xlfn.UNIQUE(_xlfn._xlws.FILTER(InfoGeneral[CodigoIndicador],(InfoGeneral[BPIN]='Reporte PI'!A53)*(InfoGeneral[Vigencia]='Reporte PI'!$B$1)*(InfoGeneral[MetaVigencia]&lt;&gt;0))))</f>
        <v>450300400</v>
      </c>
      <c r="D53" s="8" cm="1">
        <f t="array" ref="D53">COUNTA(_xlfn.UNIQUE(_xlfn._xlws.FILTER(InfoGeneral[CodigoIndicador],(InfoGeneral[BPIN]='Reporte PI'!A53)*(InfoGeneral[Vigencia]='Reporte PI'!$B$1)*(InfoGeneral[MetaVigencia]&lt;&gt;0))))</f>
        <v>1</v>
      </c>
      <c r="E53" s="177" cm="1">
        <f t="array" ref="E53">SUM(_xlfn._xlws.FILTER(EjecucionPresupuestalGastoCCyFondo[CDP],(EjecucionPresupuestalGastoCCyFondo[PROYECTO]='Reporte PI'!A53)*(EjecucionPresupuestalGastoCCyFondo[VIGENCIA]=_xlfn.VALUETOTEXT('Reporte PI'!$B$1)),0))</f>
        <v>0</v>
      </c>
      <c r="F53" s="177" cm="1">
        <f t="array" ref="F53">SUM(_xlfn._xlws.FILTER(EjecucionPresupuestalGastoCCyFondo[RP],(EjecucionPresupuestalGastoCCyFondo[PROYECTO]='Reporte PI'!A53)*(EjecucionPresupuestalGastoCCyFondo[VIGENCIA]=_xlfn.VALUETOTEXT('Reporte PI'!$B$1)),0))</f>
        <v>0</v>
      </c>
      <c r="G53" s="177" cm="1">
        <f t="array" ref="G53">SUM(_xlfn._xlws.FILTER(EjecucionPresupuestalGastoCCyFondo[OBLIGACION],(EjecucionPresupuestalGastoCCyFondo[PROYECTO]='Reporte PI'!A53)*(EjecucionPresupuestalGastoCCyFondo[VIGENCIA]=_xlfn.VALUETOTEXT('Reporte PI'!$B$1)),0))</f>
        <v>0</v>
      </c>
      <c r="H53" s="177" cm="1">
        <f t="array" ref="H53">SUM(_xlfn._xlws.FILTER(EjecucionPresupuestalGastoCCyFondo[PAGO],(EjecucionPresupuestalGastoCCyFondo[PROYECTO]='Reporte PI'!A53)*(EjecucionPresupuestalGastoCCyFondo[VIGENCIA]=_xlfn.VALUETOTEXT('Reporte PI'!$B$1)),0))</f>
        <v>0</v>
      </c>
      <c r="I53" s="162" t="str" cm="1">
        <f t="array" ref="I53">_xlfn.LET(_xlpm.filtro_bpin,_xlfn.UNIQUE(_xlfn._xlws.FILTER(ProyectosPIconVigencia[BPIN],(ProyectosPIconVigencia[BPIN]='Reporte PI'!A53)*(ProyectosPIconVigencia[VIGENCIA PI]='Reporte PI'!$B$1),"")),_xlpm.es_bpin,ISNUMBER(VALUE(LEFT(_xlpm.filtro_bpin,4))),IF(_xlpm.es_bpin,"Si","No"))</f>
        <v>Si</v>
      </c>
      <c r="J53" s="143" t="str" cm="1">
        <f t="array" ref="J53">_xlfn.TEXTJOIN(", ",TRUE,_xlfn.UNIQUE(_xlfn._xlws.FILTER(ProyectosPIconVigencia[Código del indicador principal],(ProyectosPIconVigencia[BPIN]='Reporte PI'!A53)*(ProyectosPIconVigencia[VIGENCIA PI]='Reporte PI'!$B$1),"")))</f>
        <v>450300400</v>
      </c>
      <c r="K53" s="143" cm="1">
        <f t="array" ref="K53">IF(J53&lt;&gt;"",COUNTA(_xlfn.UNIQUE(_xlfn._xlws.FILTER(ProyectosPIconVigencia[Código del indicador principal],(ProyectosPIconVigencia[BPIN]='Reporte PI'!A53)*(ProyectosPIconVigencia[VIGENCIA PI]='Reporte PI'!$B$1),""))),"")</f>
        <v>1</v>
      </c>
      <c r="L53" s="143" t="str" cm="1">
        <f t="array" ref="L53">_xlfn.LET(_xlpm.filtro_indicadores_pi,_xlfn.UNIQUE(_xlfn._xlws.FILTER(ProyectosPIconVigencia[Código del indicador principal],(ProyectosPIconVigencia[BPIN]='Reporte PI'!A53)*(ProyectosPIconVigencia[VIGENCIA PI]='Reporte PI'!$B$1),"")),_xlpm.numero_indicadores_pi,IF(J53&lt;&gt;"",COUNTA(_xlpm.filtro_indicadores_pi),0),_xlpm.numero_indicadores_piip,COUNTA(_xlfn.UNIQUE(_xlfn._xlws.FILTER(InfoGeneral[CodigoIndicador],(InfoGeneral[BPIN]='Reporte PI'!A53)*(InfoGeneral[Vigencia]='Reporte PI'!$B$1)*(InfoGeneral[MetaVigencia]&lt;&gt;0)))),IF(_xlpm.numero_indicadores_pi&gt;_xlpm.numero_indicadores_piip,"Inconsistencia",""))</f>
        <v/>
      </c>
      <c r="M53" s="143" cm="1">
        <f t="array" ref="M53">_xlfn.LET(_xlpm.productos_piip,_xlfn._xlws.FILTER(InfoGeneral[CodigoIndicador],(InfoGeneral[BPIN]='Reporte PI'!A53)*(InfoGeneral[Vigencia]='Reporte PI'!$B$1)*(InfoGeneral[MetaVigencia]&lt;&gt;0)),_xlpm.productos_cuipo,_xlfn.UNIQUE(_xlfn._xlws.FILTER(ProyectosPIconVigencia[Código del indicador principal],(ProyectosPIconVigencia[BPIN]='Reporte PI'!A53)*(ProyectosPIconVigencia[VIGENCIA PI]='Reporte PI'!$B$1),"")),_xlpm.eval,COUNT(_xlfn.MAP(_xlpm.productos_cuipo,_xlfn.LAMBDA(_xlpm.x,FIND(_xlpm.x,_xlfn.TEXTJOIN(",",TRUE,_xlpm.productos_piip))))),_xlpm.num_productos_cuipo,COUNTA(_xlpm.productos_cuipo),_xlpm.num_productos_piip,COUNTA(_xlpm.productos_piip),IF(AND(C53&lt;&gt;"",J53&lt;&gt;"",L53&lt;&gt;"Inconsistencia"),TRANSPOSE(_xlpm.eval),""))</f>
        <v>1</v>
      </c>
      <c r="N53" s="181" t="str">
        <f t="shared" si="0"/>
        <v>Coinciden</v>
      </c>
    </row>
    <row r="54" spans="1:14" x14ac:dyDescent="0.3">
      <c r="A54" s="18" t="str">
        <v>202500000049935</v>
      </c>
      <c r="B54" s="18" t="str">
        <v>Territorial</v>
      </c>
      <c r="C54" s="8" t="str" cm="1">
        <f t="array" ref="C54">_xlfn.TEXTJOIN(", ",TRUE,_xlfn.UNIQUE(_xlfn._xlws.FILTER(InfoGeneral[CodigoIndicador],(InfoGeneral[BPIN]='Reporte PI'!A54)*(InfoGeneral[Vigencia]='Reporte PI'!$B$1)*(InfoGeneral[MetaVigencia]&lt;&gt;0))))</f>
        <v>330105900</v>
      </c>
      <c r="D54" s="8" cm="1">
        <f t="array" ref="D54">COUNTA(_xlfn.UNIQUE(_xlfn._xlws.FILTER(InfoGeneral[CodigoIndicador],(InfoGeneral[BPIN]='Reporte PI'!A54)*(InfoGeneral[Vigencia]='Reporte PI'!$B$1)*(InfoGeneral[MetaVigencia]&lt;&gt;0))))</f>
        <v>1</v>
      </c>
      <c r="E54" s="177" cm="1">
        <f t="array" ref="E54">SUM(_xlfn._xlws.FILTER(EjecucionPresupuestalGastoCCyFondo[CDP],(EjecucionPresupuestalGastoCCyFondo[PROYECTO]='Reporte PI'!A54)*(EjecucionPresupuestalGastoCCyFondo[VIGENCIA]=_xlfn.VALUETOTEXT('Reporte PI'!$B$1)),0))</f>
        <v>525000000</v>
      </c>
      <c r="F54" s="177" cm="1">
        <f t="array" ref="F54">SUM(_xlfn._xlws.FILTER(EjecucionPresupuestalGastoCCyFondo[RP],(EjecucionPresupuestalGastoCCyFondo[PROYECTO]='Reporte PI'!A54)*(EjecucionPresupuestalGastoCCyFondo[VIGENCIA]=_xlfn.VALUETOTEXT('Reporte PI'!$B$1)),0))</f>
        <v>525000000</v>
      </c>
      <c r="G54" s="177" cm="1">
        <f t="array" ref="G54">SUM(_xlfn._xlws.FILTER(EjecucionPresupuestalGastoCCyFondo[OBLIGACION],(EjecucionPresupuestalGastoCCyFondo[PROYECTO]='Reporte PI'!A54)*(EjecucionPresupuestalGastoCCyFondo[VIGENCIA]=_xlfn.VALUETOTEXT('Reporte PI'!$B$1)),0))</f>
        <v>525000000</v>
      </c>
      <c r="H54" s="177" cm="1">
        <f t="array" ref="H54">SUM(_xlfn._xlws.FILTER(EjecucionPresupuestalGastoCCyFondo[PAGO],(EjecucionPresupuestalGastoCCyFondo[PROYECTO]='Reporte PI'!A54)*(EjecucionPresupuestalGastoCCyFondo[VIGENCIA]=_xlfn.VALUETOTEXT('Reporte PI'!$B$1)),0))</f>
        <v>525000000</v>
      </c>
      <c r="I54" s="162" t="str" cm="1">
        <f t="array" ref="I54">_xlfn.LET(_xlpm.filtro_bpin,_xlfn.UNIQUE(_xlfn._xlws.FILTER(ProyectosPIconVigencia[BPIN],(ProyectosPIconVigencia[BPIN]='Reporte PI'!A54)*(ProyectosPIconVigencia[VIGENCIA PI]='Reporte PI'!$B$1),"")),_xlpm.es_bpin,ISNUMBER(VALUE(LEFT(_xlpm.filtro_bpin,4))),IF(_xlpm.es_bpin,"Si","No"))</f>
        <v>Si</v>
      </c>
      <c r="J54" s="143" t="str" cm="1">
        <f t="array" ref="J54">_xlfn.TEXTJOIN(", ",TRUE,_xlfn.UNIQUE(_xlfn._xlws.FILTER(ProyectosPIconVigencia[Código del indicador principal],(ProyectosPIconVigencia[BPIN]='Reporte PI'!A54)*(ProyectosPIconVigencia[VIGENCIA PI]='Reporte PI'!$B$1),"")))</f>
        <v>330105900</v>
      </c>
      <c r="K54" s="143" cm="1">
        <f t="array" ref="K54">IF(J54&lt;&gt;"",COUNTA(_xlfn.UNIQUE(_xlfn._xlws.FILTER(ProyectosPIconVigencia[Código del indicador principal],(ProyectosPIconVigencia[BPIN]='Reporte PI'!A54)*(ProyectosPIconVigencia[VIGENCIA PI]='Reporte PI'!$B$1),""))),"")</f>
        <v>1</v>
      </c>
      <c r="L54" s="143" t="str" cm="1">
        <f t="array" ref="L54">_xlfn.LET(_xlpm.filtro_indicadores_pi,_xlfn.UNIQUE(_xlfn._xlws.FILTER(ProyectosPIconVigencia[Código del indicador principal],(ProyectosPIconVigencia[BPIN]='Reporte PI'!A54)*(ProyectosPIconVigencia[VIGENCIA PI]='Reporte PI'!$B$1),"")),_xlpm.numero_indicadores_pi,IF(J54&lt;&gt;"",COUNTA(_xlpm.filtro_indicadores_pi),0),_xlpm.numero_indicadores_piip,COUNTA(_xlfn.UNIQUE(_xlfn._xlws.FILTER(InfoGeneral[CodigoIndicador],(InfoGeneral[BPIN]='Reporte PI'!A54)*(InfoGeneral[Vigencia]='Reporte PI'!$B$1)*(InfoGeneral[MetaVigencia]&lt;&gt;0)))),IF(_xlpm.numero_indicadores_pi&gt;_xlpm.numero_indicadores_piip,"Inconsistencia",""))</f>
        <v/>
      </c>
      <c r="M54" s="143" cm="1">
        <f t="array" ref="M54">_xlfn.LET(_xlpm.productos_piip,_xlfn._xlws.FILTER(InfoGeneral[CodigoIndicador],(InfoGeneral[BPIN]='Reporte PI'!A54)*(InfoGeneral[Vigencia]='Reporte PI'!$B$1)*(InfoGeneral[MetaVigencia]&lt;&gt;0)),_xlpm.productos_cuipo,_xlfn.UNIQUE(_xlfn._xlws.FILTER(ProyectosPIconVigencia[Código del indicador principal],(ProyectosPIconVigencia[BPIN]='Reporte PI'!A54)*(ProyectosPIconVigencia[VIGENCIA PI]='Reporte PI'!$B$1),"")),_xlpm.eval,COUNT(_xlfn.MAP(_xlpm.productos_cuipo,_xlfn.LAMBDA(_xlpm.x,FIND(_xlpm.x,_xlfn.TEXTJOIN(",",TRUE,_xlpm.productos_piip))))),_xlpm.num_productos_cuipo,COUNTA(_xlpm.productos_cuipo),_xlpm.num_productos_piip,COUNTA(_xlpm.productos_piip),IF(AND(C54&lt;&gt;"",J54&lt;&gt;"",L54&lt;&gt;"Inconsistencia"),TRANSPOSE(_xlpm.eval),""))</f>
        <v>1</v>
      </c>
      <c r="N54" s="181" t="str">
        <f t="shared" si="0"/>
        <v>Coinciden</v>
      </c>
    </row>
    <row r="55" spans="1:14" x14ac:dyDescent="0.3">
      <c r="A55" s="18" t="str">
        <v>202600000011466</v>
      </c>
      <c r="B55" s="18" t="str">
        <v>Territorial</v>
      </c>
      <c r="C55" s="8" t="str" cm="1">
        <f t="array" ref="C55">_xlfn.TEXTJOIN(", ",TRUE,_xlfn.UNIQUE(_xlfn._xlws.FILTER(InfoGeneral[CodigoIndicador],(InfoGeneral[BPIN]='Reporte PI'!A55)*(InfoGeneral[Vigencia]='Reporte PI'!$B$1)*(InfoGeneral[MetaVigencia]&lt;&gt;0))))</f>
        <v>330105900</v>
      </c>
      <c r="D55" s="8" cm="1">
        <f t="array" ref="D55">COUNTA(_xlfn.UNIQUE(_xlfn._xlws.FILTER(InfoGeneral[CodigoIndicador],(InfoGeneral[BPIN]='Reporte PI'!A55)*(InfoGeneral[Vigencia]='Reporte PI'!$B$1)*(InfoGeneral[MetaVigencia]&lt;&gt;0))))</f>
        <v>1</v>
      </c>
      <c r="E55" s="177" cm="1">
        <f t="array" ref="E55">SUM(_xlfn._xlws.FILTER(EjecucionPresupuestalGastoCCyFondo[CDP],(EjecucionPresupuestalGastoCCyFondo[PROYECTO]='Reporte PI'!A55)*(EjecucionPresupuestalGastoCCyFondo[VIGENCIA]=_xlfn.VALUETOTEXT('Reporte PI'!$B$1)),0))</f>
        <v>267224950</v>
      </c>
      <c r="F55" s="177" cm="1">
        <f t="array" ref="F55">SUM(_xlfn._xlws.FILTER(EjecucionPresupuestalGastoCCyFondo[RP],(EjecucionPresupuestalGastoCCyFondo[PROYECTO]='Reporte PI'!A55)*(EjecucionPresupuestalGastoCCyFondo[VIGENCIA]=_xlfn.VALUETOTEXT('Reporte PI'!$B$1)),0))</f>
        <v>267224950</v>
      </c>
      <c r="G55" s="177" cm="1">
        <f t="array" ref="G55">SUM(_xlfn._xlws.FILTER(EjecucionPresupuestalGastoCCyFondo[OBLIGACION],(EjecucionPresupuestalGastoCCyFondo[PROYECTO]='Reporte PI'!A55)*(EjecucionPresupuestalGastoCCyFondo[VIGENCIA]=_xlfn.VALUETOTEXT('Reporte PI'!$B$1)),0))</f>
        <v>267224950</v>
      </c>
      <c r="H55" s="177" cm="1">
        <f t="array" ref="H55">SUM(_xlfn._xlws.FILTER(EjecucionPresupuestalGastoCCyFondo[PAGO],(EjecucionPresupuestalGastoCCyFondo[PROYECTO]='Reporte PI'!A55)*(EjecucionPresupuestalGastoCCyFondo[VIGENCIA]=_xlfn.VALUETOTEXT('Reporte PI'!$B$1)),0))</f>
        <v>267224950</v>
      </c>
      <c r="I55" s="162" t="str" cm="1">
        <f t="array" ref="I55">_xlfn.LET(_xlpm.filtro_bpin,_xlfn.UNIQUE(_xlfn._xlws.FILTER(ProyectosPIconVigencia[BPIN],(ProyectosPIconVigencia[BPIN]='Reporte PI'!A55)*(ProyectosPIconVigencia[VIGENCIA PI]='Reporte PI'!$B$1),"")),_xlpm.es_bpin,ISNUMBER(VALUE(LEFT(_xlpm.filtro_bpin,4))),IF(_xlpm.es_bpin,"Si","No"))</f>
        <v>Si</v>
      </c>
      <c r="J55" s="143" t="str" cm="1">
        <f t="array" ref="J55">_xlfn.TEXTJOIN(", ",TRUE,_xlfn.UNIQUE(_xlfn._xlws.FILTER(ProyectosPIconVigencia[Código del indicador principal],(ProyectosPIconVigencia[BPIN]='Reporte PI'!A55)*(ProyectosPIconVigencia[VIGENCIA PI]='Reporte PI'!$B$1),"")))</f>
        <v>330105900</v>
      </c>
      <c r="K55" s="143" cm="1">
        <f t="array" ref="K55">IF(J55&lt;&gt;"",COUNTA(_xlfn.UNIQUE(_xlfn._xlws.FILTER(ProyectosPIconVigencia[Código del indicador principal],(ProyectosPIconVigencia[BPIN]='Reporte PI'!A55)*(ProyectosPIconVigencia[VIGENCIA PI]='Reporte PI'!$B$1),""))),"")</f>
        <v>1</v>
      </c>
      <c r="L55" s="143" t="str" cm="1">
        <f t="array" ref="L55">_xlfn.LET(_xlpm.filtro_indicadores_pi,_xlfn.UNIQUE(_xlfn._xlws.FILTER(ProyectosPIconVigencia[Código del indicador principal],(ProyectosPIconVigencia[BPIN]='Reporte PI'!A55)*(ProyectosPIconVigencia[VIGENCIA PI]='Reporte PI'!$B$1),"")),_xlpm.numero_indicadores_pi,IF(J55&lt;&gt;"",COUNTA(_xlpm.filtro_indicadores_pi),0),_xlpm.numero_indicadores_piip,COUNTA(_xlfn.UNIQUE(_xlfn._xlws.FILTER(InfoGeneral[CodigoIndicador],(InfoGeneral[BPIN]='Reporte PI'!A55)*(InfoGeneral[Vigencia]='Reporte PI'!$B$1)*(InfoGeneral[MetaVigencia]&lt;&gt;0)))),IF(_xlpm.numero_indicadores_pi&gt;_xlpm.numero_indicadores_piip,"Inconsistencia",""))</f>
        <v/>
      </c>
      <c r="M55" s="143" cm="1">
        <f t="array" ref="M55">_xlfn.LET(_xlpm.productos_piip,_xlfn._xlws.FILTER(InfoGeneral[CodigoIndicador],(InfoGeneral[BPIN]='Reporte PI'!A55)*(InfoGeneral[Vigencia]='Reporte PI'!$B$1)*(InfoGeneral[MetaVigencia]&lt;&gt;0)),_xlpm.productos_cuipo,_xlfn.UNIQUE(_xlfn._xlws.FILTER(ProyectosPIconVigencia[Código del indicador principal],(ProyectosPIconVigencia[BPIN]='Reporte PI'!A55)*(ProyectosPIconVigencia[VIGENCIA PI]='Reporte PI'!$B$1),"")),_xlpm.eval,COUNT(_xlfn.MAP(_xlpm.productos_cuipo,_xlfn.LAMBDA(_xlpm.x,FIND(_xlpm.x,_xlfn.TEXTJOIN(",",TRUE,_xlpm.productos_piip))))),_xlpm.num_productos_cuipo,COUNTA(_xlpm.productos_cuipo),_xlpm.num_productos_piip,COUNTA(_xlpm.productos_piip),IF(AND(C55&lt;&gt;"",J55&lt;&gt;"",L55&lt;&gt;"Inconsistencia"),TRANSPOSE(_xlpm.eval),""))</f>
        <v>1</v>
      </c>
      <c r="N55" s="181" t="str">
        <f t="shared" si="0"/>
        <v>Coinciden</v>
      </c>
    </row>
    <row r="56" spans="1:14" x14ac:dyDescent="0.3">
      <c r="A56" s="18" t="str">
        <v>202600000007252</v>
      </c>
      <c r="B56" s="18" t="str">
        <v>Territorial</v>
      </c>
      <c r="C56" s="8" t="str" cm="1">
        <f t="array" ref="C56">_xlfn.TEXTJOIN(", ",TRUE,_xlfn.UNIQUE(_xlfn._xlws.FILTER(InfoGeneral[CodigoIndicador],(InfoGeneral[BPIN]='Reporte PI'!A56)*(InfoGeneral[Vigencia]='Reporte PI'!$B$1)*(InfoGeneral[MetaVigencia]&lt;&gt;0))))</f>
        <v>330106500, 330106501</v>
      </c>
      <c r="D56" s="8" cm="1">
        <f t="array" ref="D56">COUNTA(_xlfn.UNIQUE(_xlfn._xlws.FILTER(InfoGeneral[CodigoIndicador],(InfoGeneral[BPIN]='Reporte PI'!A56)*(InfoGeneral[Vigencia]='Reporte PI'!$B$1)*(InfoGeneral[MetaVigencia]&lt;&gt;0))))</f>
        <v>2</v>
      </c>
      <c r="E56" s="177" cm="1">
        <f t="array" ref="E56">SUM(_xlfn._xlws.FILTER(EjecucionPresupuestalGastoCCyFondo[CDP],(EjecucionPresupuestalGastoCCyFondo[PROYECTO]='Reporte PI'!A56)*(EjecucionPresupuestalGastoCCyFondo[VIGENCIA]=_xlfn.VALUETOTEXT('Reporte PI'!$B$1)),0))</f>
        <v>130023124.23999999</v>
      </c>
      <c r="F56" s="177" cm="1">
        <f t="array" ref="F56">SUM(_xlfn._xlws.FILTER(EjecucionPresupuestalGastoCCyFondo[RP],(EjecucionPresupuestalGastoCCyFondo[PROYECTO]='Reporte PI'!A56)*(EjecucionPresupuestalGastoCCyFondo[VIGENCIA]=_xlfn.VALUETOTEXT('Reporte PI'!$B$1)),0))</f>
        <v>130023124.23999999</v>
      </c>
      <c r="G56" s="177" cm="1">
        <f t="array" ref="G56">SUM(_xlfn._xlws.FILTER(EjecucionPresupuestalGastoCCyFondo[OBLIGACION],(EjecucionPresupuestalGastoCCyFondo[PROYECTO]='Reporte PI'!A56)*(EjecucionPresupuestalGastoCCyFondo[VIGENCIA]=_xlfn.VALUETOTEXT('Reporte PI'!$B$1)),0))</f>
        <v>130023124.23999999</v>
      </c>
      <c r="H56" s="177" cm="1">
        <f t="array" ref="H56">SUM(_xlfn._xlws.FILTER(EjecucionPresupuestalGastoCCyFondo[PAGO],(EjecucionPresupuestalGastoCCyFondo[PROYECTO]='Reporte PI'!A56)*(EjecucionPresupuestalGastoCCyFondo[VIGENCIA]=_xlfn.VALUETOTEXT('Reporte PI'!$B$1)),0))</f>
        <v>130023124.23999999</v>
      </c>
      <c r="I56" s="162" t="str" cm="1">
        <f t="array" ref="I56">_xlfn.LET(_xlpm.filtro_bpin,_xlfn.UNIQUE(_xlfn._xlws.FILTER(ProyectosPIconVigencia[BPIN],(ProyectosPIconVigencia[BPIN]='Reporte PI'!A56)*(ProyectosPIconVigencia[VIGENCIA PI]='Reporte PI'!$B$1),"")),_xlpm.es_bpin,ISNUMBER(VALUE(LEFT(_xlpm.filtro_bpin,4))),IF(_xlpm.es_bpin,"Si","No"))</f>
        <v>Si</v>
      </c>
      <c r="J56" s="143" t="str" cm="1">
        <f t="array" ref="J56">_xlfn.TEXTJOIN(", ",TRUE,_xlfn.UNIQUE(_xlfn._xlws.FILTER(ProyectosPIconVigencia[Código del indicador principal],(ProyectosPIconVigencia[BPIN]='Reporte PI'!A56)*(ProyectosPIconVigencia[VIGENCIA PI]='Reporte PI'!$B$1),"")))</f>
        <v>330106500</v>
      </c>
      <c r="K56" s="143" cm="1">
        <f t="array" ref="K56">IF(J56&lt;&gt;"",COUNTA(_xlfn.UNIQUE(_xlfn._xlws.FILTER(ProyectosPIconVigencia[Código del indicador principal],(ProyectosPIconVigencia[BPIN]='Reporte PI'!A56)*(ProyectosPIconVigencia[VIGENCIA PI]='Reporte PI'!$B$1),""))),"")</f>
        <v>1</v>
      </c>
      <c r="L56" s="143" t="str" cm="1">
        <f t="array" ref="L56">_xlfn.LET(_xlpm.filtro_indicadores_pi,_xlfn.UNIQUE(_xlfn._xlws.FILTER(ProyectosPIconVigencia[Código del indicador principal],(ProyectosPIconVigencia[BPIN]='Reporte PI'!A56)*(ProyectosPIconVigencia[VIGENCIA PI]='Reporte PI'!$B$1),"")),_xlpm.numero_indicadores_pi,IF(J56&lt;&gt;"",COUNTA(_xlpm.filtro_indicadores_pi),0),_xlpm.numero_indicadores_piip,COUNTA(_xlfn.UNIQUE(_xlfn._xlws.FILTER(InfoGeneral[CodigoIndicador],(InfoGeneral[BPIN]='Reporte PI'!A56)*(InfoGeneral[Vigencia]='Reporte PI'!$B$1)*(InfoGeneral[MetaVigencia]&lt;&gt;0)))),IF(_xlpm.numero_indicadores_pi&gt;_xlpm.numero_indicadores_piip,"Inconsistencia",""))</f>
        <v/>
      </c>
      <c r="M56" s="143" cm="1">
        <f t="array" ref="M56">_xlfn.LET(_xlpm.productos_piip,_xlfn._xlws.FILTER(InfoGeneral[CodigoIndicador],(InfoGeneral[BPIN]='Reporte PI'!A56)*(InfoGeneral[Vigencia]='Reporte PI'!$B$1)*(InfoGeneral[MetaVigencia]&lt;&gt;0)),_xlpm.productos_cuipo,_xlfn.UNIQUE(_xlfn._xlws.FILTER(ProyectosPIconVigencia[Código del indicador principal],(ProyectosPIconVigencia[BPIN]='Reporte PI'!A56)*(ProyectosPIconVigencia[VIGENCIA PI]='Reporte PI'!$B$1),"")),_xlpm.eval,COUNT(_xlfn.MAP(_xlpm.productos_cuipo,_xlfn.LAMBDA(_xlpm.x,FIND(_xlpm.x,_xlfn.TEXTJOIN(",",TRUE,_xlpm.productos_piip))))),_xlpm.num_productos_cuipo,COUNTA(_xlpm.productos_cuipo),_xlpm.num_productos_piip,COUNTA(_xlpm.productos_piip),IF(AND(C56&lt;&gt;"",J56&lt;&gt;"",L56&lt;&gt;"Inconsistencia"),TRANSPOSE(_xlpm.eval),""))</f>
        <v>1</v>
      </c>
      <c r="N56" s="181" t="str">
        <f t="shared" si="0"/>
        <v>No coinciden</v>
      </c>
    </row>
    <row r="57" spans="1:14" x14ac:dyDescent="0.3">
      <c r="A57" s="18" t="str">
        <v>202500000049928</v>
      </c>
      <c r="B57" s="18" t="str">
        <v>Territorial</v>
      </c>
      <c r="C57" s="8" t="str" cm="1">
        <f t="array" ref="C57">_xlfn.TEXTJOIN(", ",TRUE,_xlfn.UNIQUE(_xlfn._xlws.FILTER(InfoGeneral[CodigoIndicador],(InfoGeneral[BPIN]='Reporte PI'!A57)*(InfoGeneral[Vigencia]='Reporte PI'!$B$1)*(InfoGeneral[MetaVigencia]&lt;&gt;0))))</f>
        <v>230202400</v>
      </c>
      <c r="D57" s="8" cm="1">
        <f t="array" ref="D57">COUNTA(_xlfn.UNIQUE(_xlfn._xlws.FILTER(InfoGeneral[CodigoIndicador],(InfoGeneral[BPIN]='Reporte PI'!A57)*(InfoGeneral[Vigencia]='Reporte PI'!$B$1)*(InfoGeneral[MetaVigencia]&lt;&gt;0))))</f>
        <v>1</v>
      </c>
      <c r="E57" s="177" cm="1">
        <f t="array" ref="E57">SUM(_xlfn._xlws.FILTER(EjecucionPresupuestalGastoCCyFondo[CDP],(EjecucionPresupuestalGastoCCyFondo[PROYECTO]='Reporte PI'!A57)*(EjecucionPresupuestalGastoCCyFondo[VIGENCIA]=_xlfn.VALUETOTEXT('Reporte PI'!$B$1)),0))</f>
        <v>300000000</v>
      </c>
      <c r="F57" s="177" cm="1">
        <f t="array" ref="F57">SUM(_xlfn._xlws.FILTER(EjecucionPresupuestalGastoCCyFondo[RP],(EjecucionPresupuestalGastoCCyFondo[PROYECTO]='Reporte PI'!A57)*(EjecucionPresupuestalGastoCCyFondo[VIGENCIA]=_xlfn.VALUETOTEXT('Reporte PI'!$B$1)),0))</f>
        <v>157874738</v>
      </c>
      <c r="G57" s="177" cm="1">
        <f t="array" ref="G57">SUM(_xlfn._xlws.FILTER(EjecucionPresupuestalGastoCCyFondo[OBLIGACION],(EjecucionPresupuestalGastoCCyFondo[PROYECTO]='Reporte PI'!A57)*(EjecucionPresupuestalGastoCCyFondo[VIGENCIA]=_xlfn.VALUETOTEXT('Reporte PI'!$B$1)),0))</f>
        <v>118101941</v>
      </c>
      <c r="H57" s="177" cm="1">
        <f t="array" ref="H57">SUM(_xlfn._xlws.FILTER(EjecucionPresupuestalGastoCCyFondo[PAGO],(EjecucionPresupuestalGastoCCyFondo[PROYECTO]='Reporte PI'!A57)*(EjecucionPresupuestalGastoCCyFondo[VIGENCIA]=_xlfn.VALUETOTEXT('Reporte PI'!$B$1)),0))</f>
        <v>118101941</v>
      </c>
      <c r="I57" s="162" t="str" cm="1">
        <f t="array" ref="I57">_xlfn.LET(_xlpm.filtro_bpin,_xlfn.UNIQUE(_xlfn._xlws.FILTER(ProyectosPIconVigencia[BPIN],(ProyectosPIconVigencia[BPIN]='Reporte PI'!A57)*(ProyectosPIconVigencia[VIGENCIA PI]='Reporte PI'!$B$1),"")),_xlpm.es_bpin,ISNUMBER(VALUE(LEFT(_xlpm.filtro_bpin,4))),IF(_xlpm.es_bpin,"Si","No"))</f>
        <v>Si</v>
      </c>
      <c r="J57" s="143" t="str" cm="1">
        <f t="array" ref="J57">_xlfn.TEXTJOIN(", ",TRUE,_xlfn.UNIQUE(_xlfn._xlws.FILTER(ProyectosPIconVigencia[Código del indicador principal],(ProyectosPIconVigencia[BPIN]='Reporte PI'!A57)*(ProyectosPIconVigencia[VIGENCIA PI]='Reporte PI'!$B$1),"")))</f>
        <v>230202400</v>
      </c>
      <c r="K57" s="143" cm="1">
        <f t="array" ref="K57">IF(J57&lt;&gt;"",COUNTA(_xlfn.UNIQUE(_xlfn._xlws.FILTER(ProyectosPIconVigencia[Código del indicador principal],(ProyectosPIconVigencia[BPIN]='Reporte PI'!A57)*(ProyectosPIconVigencia[VIGENCIA PI]='Reporte PI'!$B$1),""))),"")</f>
        <v>1</v>
      </c>
      <c r="L57" s="143" t="str" cm="1">
        <f t="array" ref="L57">_xlfn.LET(_xlpm.filtro_indicadores_pi,_xlfn.UNIQUE(_xlfn._xlws.FILTER(ProyectosPIconVigencia[Código del indicador principal],(ProyectosPIconVigencia[BPIN]='Reporte PI'!A57)*(ProyectosPIconVigencia[VIGENCIA PI]='Reporte PI'!$B$1),"")),_xlpm.numero_indicadores_pi,IF(J57&lt;&gt;"",COUNTA(_xlpm.filtro_indicadores_pi),0),_xlpm.numero_indicadores_piip,COUNTA(_xlfn.UNIQUE(_xlfn._xlws.FILTER(InfoGeneral[CodigoIndicador],(InfoGeneral[BPIN]='Reporte PI'!A57)*(InfoGeneral[Vigencia]='Reporte PI'!$B$1)*(InfoGeneral[MetaVigencia]&lt;&gt;0)))),IF(_xlpm.numero_indicadores_pi&gt;_xlpm.numero_indicadores_piip,"Inconsistencia",""))</f>
        <v/>
      </c>
      <c r="M57" s="143" cm="1">
        <f t="array" ref="M57">_xlfn.LET(_xlpm.productos_piip,_xlfn._xlws.FILTER(InfoGeneral[CodigoIndicador],(InfoGeneral[BPIN]='Reporte PI'!A57)*(InfoGeneral[Vigencia]='Reporte PI'!$B$1)*(InfoGeneral[MetaVigencia]&lt;&gt;0)),_xlpm.productos_cuipo,_xlfn.UNIQUE(_xlfn._xlws.FILTER(ProyectosPIconVigencia[Código del indicador principal],(ProyectosPIconVigencia[BPIN]='Reporte PI'!A57)*(ProyectosPIconVigencia[VIGENCIA PI]='Reporte PI'!$B$1),"")),_xlpm.eval,COUNT(_xlfn.MAP(_xlpm.productos_cuipo,_xlfn.LAMBDA(_xlpm.x,FIND(_xlpm.x,_xlfn.TEXTJOIN(",",TRUE,_xlpm.productos_piip))))),_xlpm.num_productos_cuipo,COUNTA(_xlpm.productos_cuipo),_xlpm.num_productos_piip,COUNTA(_xlpm.productos_piip),IF(AND(C57&lt;&gt;"",J57&lt;&gt;"",L57&lt;&gt;"Inconsistencia"),TRANSPOSE(_xlpm.eval),""))</f>
        <v>1</v>
      </c>
      <c r="N57" s="181" t="str">
        <f t="shared" si="0"/>
        <v>Coinciden</v>
      </c>
    </row>
    <row r="58" spans="1:14" x14ac:dyDescent="0.3">
      <c r="A58" s="18" t="str">
        <v>202600000015653</v>
      </c>
      <c r="B58" s="18" t="str">
        <v>Territorial</v>
      </c>
      <c r="C58" s="8" t="str" cm="1">
        <f t="array" ref="C58">_xlfn.TEXTJOIN(", ",TRUE,_xlfn.UNIQUE(_xlfn._xlws.FILTER(InfoGeneral[CodigoIndicador],(InfoGeneral[BPIN]='Reporte PI'!A58)*(InfoGeneral[Vigencia]='Reporte PI'!$B$1)*(InfoGeneral[MetaVigencia]&lt;&gt;0))))</f>
        <v>040110600</v>
      </c>
      <c r="D58" s="8" cm="1">
        <f t="array" ref="D58">COUNTA(_xlfn.UNIQUE(_xlfn._xlws.FILTER(InfoGeneral[CodigoIndicador],(InfoGeneral[BPIN]='Reporte PI'!A58)*(InfoGeneral[Vigencia]='Reporte PI'!$B$1)*(InfoGeneral[MetaVigencia]&lt;&gt;0))))</f>
        <v>1</v>
      </c>
      <c r="E58" s="177" cm="1">
        <f t="array" ref="E58">SUM(_xlfn._xlws.FILTER(EjecucionPresupuestalGastoCCyFondo[CDP],(EjecucionPresupuestalGastoCCyFondo[PROYECTO]='Reporte PI'!A58)*(EjecucionPresupuestalGastoCCyFondo[VIGENCIA]=_xlfn.VALUETOTEXT('Reporte PI'!$B$1)),0))</f>
        <v>480000000</v>
      </c>
      <c r="F58" s="177" cm="1">
        <f t="array" ref="F58">SUM(_xlfn._xlws.FILTER(EjecucionPresupuestalGastoCCyFondo[RP],(EjecucionPresupuestalGastoCCyFondo[PROYECTO]='Reporte PI'!A58)*(EjecucionPresupuestalGastoCCyFondo[VIGENCIA]=_xlfn.VALUETOTEXT('Reporte PI'!$B$1)),0))</f>
        <v>0</v>
      </c>
      <c r="G58" s="177" cm="1">
        <f t="array" ref="G58">SUM(_xlfn._xlws.FILTER(EjecucionPresupuestalGastoCCyFondo[OBLIGACION],(EjecucionPresupuestalGastoCCyFondo[PROYECTO]='Reporte PI'!A58)*(EjecucionPresupuestalGastoCCyFondo[VIGENCIA]=_xlfn.VALUETOTEXT('Reporte PI'!$B$1)),0))</f>
        <v>0</v>
      </c>
      <c r="H58" s="177" cm="1">
        <f t="array" ref="H58">SUM(_xlfn._xlws.FILTER(EjecucionPresupuestalGastoCCyFondo[PAGO],(EjecucionPresupuestalGastoCCyFondo[PROYECTO]='Reporte PI'!A58)*(EjecucionPresupuestalGastoCCyFondo[VIGENCIA]=_xlfn.VALUETOTEXT('Reporte PI'!$B$1)),0))</f>
        <v>0</v>
      </c>
      <c r="I58" s="162" t="str" cm="1">
        <f t="array" ref="I58">_xlfn.LET(_xlpm.filtro_bpin,_xlfn.UNIQUE(_xlfn._xlws.FILTER(ProyectosPIconVigencia[BPIN],(ProyectosPIconVigencia[BPIN]='Reporte PI'!A58)*(ProyectosPIconVigencia[VIGENCIA PI]='Reporte PI'!$B$1),"")),_xlpm.es_bpin,ISNUMBER(VALUE(LEFT(_xlpm.filtro_bpin,4))),IF(_xlpm.es_bpin,"Si","No"))</f>
        <v>No</v>
      </c>
      <c r="J58" s="143" t="str" cm="1">
        <f t="array" ref="J58">_xlfn.TEXTJOIN(", ",TRUE,_xlfn.UNIQUE(_xlfn._xlws.FILTER(ProyectosPIconVigencia[Código del indicador principal],(ProyectosPIconVigencia[BPIN]='Reporte PI'!A58)*(ProyectosPIconVigencia[VIGENCIA PI]='Reporte PI'!$B$1),"")))</f>
        <v/>
      </c>
      <c r="K58" s="143" t="str" cm="1">
        <f t="array" ref="K58">IF(J58&lt;&gt;"",COUNTA(_xlfn.UNIQUE(_xlfn._xlws.FILTER(ProyectosPIconVigencia[Código del indicador principal],(ProyectosPIconVigencia[BPIN]='Reporte PI'!A58)*(ProyectosPIconVigencia[VIGENCIA PI]='Reporte PI'!$B$1),""))),"")</f>
        <v/>
      </c>
      <c r="L58" s="143" t="str" cm="1">
        <f t="array" ref="L58">_xlfn.LET(_xlpm.filtro_indicadores_pi,_xlfn.UNIQUE(_xlfn._xlws.FILTER(ProyectosPIconVigencia[Código del indicador principal],(ProyectosPIconVigencia[BPIN]='Reporte PI'!A58)*(ProyectosPIconVigencia[VIGENCIA PI]='Reporte PI'!$B$1),"")),_xlpm.numero_indicadores_pi,IF(J58&lt;&gt;"",COUNTA(_xlpm.filtro_indicadores_pi),0),_xlpm.numero_indicadores_piip,COUNTA(_xlfn.UNIQUE(_xlfn._xlws.FILTER(InfoGeneral[CodigoIndicador],(InfoGeneral[BPIN]='Reporte PI'!A58)*(InfoGeneral[Vigencia]='Reporte PI'!$B$1)*(InfoGeneral[MetaVigencia]&lt;&gt;0)))),IF(_xlpm.numero_indicadores_pi&gt;_xlpm.numero_indicadores_piip,"Inconsistencia",""))</f>
        <v/>
      </c>
      <c r="M58" s="143" t="str" cm="1">
        <f t="array" ref="M58">_xlfn.LET(_xlpm.productos_piip,_xlfn._xlws.FILTER(InfoGeneral[CodigoIndicador],(InfoGeneral[BPIN]='Reporte PI'!A58)*(InfoGeneral[Vigencia]='Reporte PI'!$B$1)*(InfoGeneral[MetaVigencia]&lt;&gt;0)),_xlpm.productos_cuipo,_xlfn.UNIQUE(_xlfn._xlws.FILTER(ProyectosPIconVigencia[Código del indicador principal],(ProyectosPIconVigencia[BPIN]='Reporte PI'!A58)*(ProyectosPIconVigencia[VIGENCIA PI]='Reporte PI'!$B$1),"")),_xlpm.eval,COUNT(_xlfn.MAP(_xlpm.productos_cuipo,_xlfn.LAMBDA(_xlpm.x,FIND(_xlpm.x,_xlfn.TEXTJOIN(",",TRUE,_xlpm.productos_piip))))),_xlpm.num_productos_cuipo,COUNTA(_xlpm.productos_cuipo),_xlpm.num_productos_piip,COUNTA(_xlpm.productos_piip),IF(AND(C58&lt;&gt;"",J58&lt;&gt;"",L58&lt;&gt;"Inconsistencia"),TRANSPOSE(_xlpm.eval),""))</f>
        <v/>
      </c>
      <c r="N58" s="181" t="str">
        <f t="shared" si="0"/>
        <v/>
      </c>
    </row>
    <row r="59" spans="1:14" x14ac:dyDescent="0.3">
      <c r="A59" s="18" t="str">
        <v>202600000013868</v>
      </c>
      <c r="B59" s="18" t="str">
        <v>Territorial</v>
      </c>
      <c r="C59" s="8" t="str" cm="1">
        <f t="array" ref="C59">_xlfn.TEXTJOIN(", ",TRUE,_xlfn.UNIQUE(_xlfn._xlws.FILTER(InfoGeneral[CodigoIndicador],(InfoGeneral[BPIN]='Reporte PI'!A59)*(InfoGeneral[Vigencia]='Reporte PI'!$B$1)*(InfoGeneral[MetaVigencia]&lt;&gt;0))))</f>
        <v>170911800</v>
      </c>
      <c r="D59" s="8" cm="1">
        <f t="array" ref="D59">COUNTA(_xlfn.UNIQUE(_xlfn._xlws.FILTER(InfoGeneral[CodigoIndicador],(InfoGeneral[BPIN]='Reporte PI'!A59)*(InfoGeneral[Vigencia]='Reporte PI'!$B$1)*(InfoGeneral[MetaVigencia]&lt;&gt;0))))</f>
        <v>1</v>
      </c>
      <c r="E59" s="177" cm="1">
        <f t="array" ref="E59">SUM(_xlfn._xlws.FILTER(EjecucionPresupuestalGastoCCyFondo[CDP],(EjecucionPresupuestalGastoCCyFondo[PROYECTO]='Reporte PI'!A59)*(EjecucionPresupuestalGastoCCyFondo[VIGENCIA]=_xlfn.VALUETOTEXT('Reporte PI'!$B$1)),0))</f>
        <v>0</v>
      </c>
      <c r="F59" s="177" cm="1">
        <f t="array" ref="F59">SUM(_xlfn._xlws.FILTER(EjecucionPresupuestalGastoCCyFondo[RP],(EjecucionPresupuestalGastoCCyFondo[PROYECTO]='Reporte PI'!A59)*(EjecucionPresupuestalGastoCCyFondo[VIGENCIA]=_xlfn.VALUETOTEXT('Reporte PI'!$B$1)),0))</f>
        <v>0</v>
      </c>
      <c r="G59" s="177" cm="1">
        <f t="array" ref="G59">SUM(_xlfn._xlws.FILTER(EjecucionPresupuestalGastoCCyFondo[OBLIGACION],(EjecucionPresupuestalGastoCCyFondo[PROYECTO]='Reporte PI'!A59)*(EjecucionPresupuestalGastoCCyFondo[VIGENCIA]=_xlfn.VALUETOTEXT('Reporte PI'!$B$1)),0))</f>
        <v>0</v>
      </c>
      <c r="H59" s="177" cm="1">
        <f t="array" ref="H59">SUM(_xlfn._xlws.FILTER(EjecucionPresupuestalGastoCCyFondo[PAGO],(EjecucionPresupuestalGastoCCyFondo[PROYECTO]='Reporte PI'!A59)*(EjecucionPresupuestalGastoCCyFondo[VIGENCIA]=_xlfn.VALUETOTEXT('Reporte PI'!$B$1)),0))</f>
        <v>0</v>
      </c>
      <c r="I59" s="162" t="str" cm="1">
        <f t="array" ref="I59">_xlfn.LET(_xlpm.filtro_bpin,_xlfn.UNIQUE(_xlfn._xlws.FILTER(ProyectosPIconVigencia[BPIN],(ProyectosPIconVigencia[BPIN]='Reporte PI'!A59)*(ProyectosPIconVigencia[VIGENCIA PI]='Reporte PI'!$B$1),"")),_xlpm.es_bpin,ISNUMBER(VALUE(LEFT(_xlpm.filtro_bpin,4))),IF(_xlpm.es_bpin,"Si","No"))</f>
        <v>Si</v>
      </c>
      <c r="J59" s="143" t="str" cm="1">
        <f t="array" ref="J59">_xlfn.TEXTJOIN(", ",TRUE,_xlfn.UNIQUE(_xlfn._xlws.FILTER(ProyectosPIconVigencia[Código del indicador principal],(ProyectosPIconVigencia[BPIN]='Reporte PI'!A59)*(ProyectosPIconVigencia[VIGENCIA PI]='Reporte PI'!$B$1),"")))</f>
        <v>170909600</v>
      </c>
      <c r="K59" s="143" cm="1">
        <f t="array" ref="K59">IF(J59&lt;&gt;"",COUNTA(_xlfn.UNIQUE(_xlfn._xlws.FILTER(ProyectosPIconVigencia[Código del indicador principal],(ProyectosPIconVigencia[BPIN]='Reporte PI'!A59)*(ProyectosPIconVigencia[VIGENCIA PI]='Reporte PI'!$B$1),""))),"")</f>
        <v>1</v>
      </c>
      <c r="L59" s="143" t="str" cm="1">
        <f t="array" ref="L59">_xlfn.LET(_xlpm.filtro_indicadores_pi,_xlfn.UNIQUE(_xlfn._xlws.FILTER(ProyectosPIconVigencia[Código del indicador principal],(ProyectosPIconVigencia[BPIN]='Reporte PI'!A59)*(ProyectosPIconVigencia[VIGENCIA PI]='Reporte PI'!$B$1),"")),_xlpm.numero_indicadores_pi,IF(J59&lt;&gt;"",COUNTA(_xlpm.filtro_indicadores_pi),0),_xlpm.numero_indicadores_piip,COUNTA(_xlfn.UNIQUE(_xlfn._xlws.FILTER(InfoGeneral[CodigoIndicador],(InfoGeneral[BPIN]='Reporte PI'!A59)*(InfoGeneral[Vigencia]='Reporte PI'!$B$1)*(InfoGeneral[MetaVigencia]&lt;&gt;0)))),IF(_xlpm.numero_indicadores_pi&gt;_xlpm.numero_indicadores_piip,"Inconsistencia",""))</f>
        <v/>
      </c>
      <c r="M59" s="143" cm="1">
        <f t="array" ref="M59">_xlfn.LET(_xlpm.productos_piip,_xlfn._xlws.FILTER(InfoGeneral[CodigoIndicador],(InfoGeneral[BPIN]='Reporte PI'!A59)*(InfoGeneral[Vigencia]='Reporte PI'!$B$1)*(InfoGeneral[MetaVigencia]&lt;&gt;0)),_xlpm.productos_cuipo,_xlfn.UNIQUE(_xlfn._xlws.FILTER(ProyectosPIconVigencia[Código del indicador principal],(ProyectosPIconVigencia[BPIN]='Reporte PI'!A59)*(ProyectosPIconVigencia[VIGENCIA PI]='Reporte PI'!$B$1),"")),_xlpm.eval,COUNT(_xlfn.MAP(_xlpm.productos_cuipo,_xlfn.LAMBDA(_xlpm.x,FIND(_xlpm.x,_xlfn.TEXTJOIN(",",TRUE,_xlpm.productos_piip))))),_xlpm.num_productos_cuipo,COUNTA(_xlpm.productos_cuipo),_xlpm.num_productos_piip,COUNTA(_xlpm.productos_piip),IF(AND(C59&lt;&gt;"",J59&lt;&gt;"",L59&lt;&gt;"Inconsistencia"),TRANSPOSE(_xlpm.eval),""))</f>
        <v>0</v>
      </c>
      <c r="N59" s="181" t="str">
        <f t="shared" si="0"/>
        <v>No coinciden todos</v>
      </c>
    </row>
    <row r="60" spans="1:14" x14ac:dyDescent="0.3">
      <c r="A60" s="18" t="str">
        <v>202600000000593</v>
      </c>
      <c r="B60" s="18" t="str">
        <v>Territorial</v>
      </c>
      <c r="C60" s="8" t="str" cm="1">
        <f t="array" ref="C60">_xlfn.TEXTJOIN(", ",TRUE,_xlfn.UNIQUE(_xlfn._xlws.FILTER(InfoGeneral[CodigoIndicador],(InfoGeneral[BPIN]='Reporte PI'!A60)*(InfoGeneral[Vigencia]='Reporte PI'!$B$1)*(InfoGeneral[MetaVigencia]&lt;&gt;0))))</f>
        <v>430100100</v>
      </c>
      <c r="D60" s="8" cm="1">
        <f t="array" ref="D60">COUNTA(_xlfn.UNIQUE(_xlfn._xlws.FILTER(InfoGeneral[CodigoIndicador],(InfoGeneral[BPIN]='Reporte PI'!A60)*(InfoGeneral[Vigencia]='Reporte PI'!$B$1)*(InfoGeneral[MetaVigencia]&lt;&gt;0))))</f>
        <v>1</v>
      </c>
      <c r="E60" s="177" cm="1">
        <f t="array" ref="E60">SUM(_xlfn._xlws.FILTER(EjecucionPresupuestalGastoCCyFondo[CDP],(EjecucionPresupuestalGastoCCyFondo[PROYECTO]='Reporte PI'!A60)*(EjecucionPresupuestalGastoCCyFondo[VIGENCIA]=_xlfn.VALUETOTEXT('Reporte PI'!$B$1)),0))</f>
        <v>58920000</v>
      </c>
      <c r="F60" s="177" cm="1">
        <f t="array" ref="F60">SUM(_xlfn._xlws.FILTER(EjecucionPresupuestalGastoCCyFondo[RP],(EjecucionPresupuestalGastoCCyFondo[PROYECTO]='Reporte PI'!A60)*(EjecucionPresupuestalGastoCCyFondo[VIGENCIA]=_xlfn.VALUETOTEXT('Reporte PI'!$B$1)),0))</f>
        <v>58920000</v>
      </c>
      <c r="G60" s="177" cm="1">
        <f t="array" ref="G60">SUM(_xlfn._xlws.FILTER(EjecucionPresupuestalGastoCCyFondo[OBLIGACION],(EjecucionPresupuestalGastoCCyFondo[PROYECTO]='Reporte PI'!A60)*(EjecucionPresupuestalGastoCCyFondo[VIGENCIA]=_xlfn.VALUETOTEXT('Reporte PI'!$B$1)),0))</f>
        <v>58920000</v>
      </c>
      <c r="H60" s="177" cm="1">
        <f t="array" ref="H60">SUM(_xlfn._xlws.FILTER(EjecucionPresupuestalGastoCCyFondo[PAGO],(EjecucionPresupuestalGastoCCyFondo[PROYECTO]='Reporte PI'!A60)*(EjecucionPresupuestalGastoCCyFondo[VIGENCIA]=_xlfn.VALUETOTEXT('Reporte PI'!$B$1)),0))</f>
        <v>58920000</v>
      </c>
      <c r="I60" s="162" t="str" cm="1">
        <f t="array" ref="I60">_xlfn.LET(_xlpm.filtro_bpin,_xlfn.UNIQUE(_xlfn._xlws.FILTER(ProyectosPIconVigencia[BPIN],(ProyectosPIconVigencia[BPIN]='Reporte PI'!A60)*(ProyectosPIconVigencia[VIGENCIA PI]='Reporte PI'!$B$1),"")),_xlpm.es_bpin,ISNUMBER(VALUE(LEFT(_xlpm.filtro_bpin,4))),IF(_xlpm.es_bpin,"Si","No"))</f>
        <v>Si</v>
      </c>
      <c r="J60" s="143" t="str" cm="1">
        <f t="array" ref="J60">_xlfn.TEXTJOIN(", ",TRUE,_xlfn.UNIQUE(_xlfn._xlws.FILTER(ProyectosPIconVigencia[Código del indicador principal],(ProyectosPIconVigencia[BPIN]='Reporte PI'!A60)*(ProyectosPIconVigencia[VIGENCIA PI]='Reporte PI'!$B$1),"")))</f>
        <v>430100100</v>
      </c>
      <c r="K60" s="143" cm="1">
        <f t="array" ref="K60">IF(J60&lt;&gt;"",COUNTA(_xlfn.UNIQUE(_xlfn._xlws.FILTER(ProyectosPIconVigencia[Código del indicador principal],(ProyectosPIconVigencia[BPIN]='Reporte PI'!A60)*(ProyectosPIconVigencia[VIGENCIA PI]='Reporte PI'!$B$1),""))),"")</f>
        <v>1</v>
      </c>
      <c r="L60" s="143" t="str" cm="1">
        <f t="array" ref="L60">_xlfn.LET(_xlpm.filtro_indicadores_pi,_xlfn.UNIQUE(_xlfn._xlws.FILTER(ProyectosPIconVigencia[Código del indicador principal],(ProyectosPIconVigencia[BPIN]='Reporte PI'!A60)*(ProyectosPIconVigencia[VIGENCIA PI]='Reporte PI'!$B$1),"")),_xlpm.numero_indicadores_pi,IF(J60&lt;&gt;"",COUNTA(_xlpm.filtro_indicadores_pi),0),_xlpm.numero_indicadores_piip,COUNTA(_xlfn.UNIQUE(_xlfn._xlws.FILTER(InfoGeneral[CodigoIndicador],(InfoGeneral[BPIN]='Reporte PI'!A60)*(InfoGeneral[Vigencia]='Reporte PI'!$B$1)*(InfoGeneral[MetaVigencia]&lt;&gt;0)))),IF(_xlpm.numero_indicadores_pi&gt;_xlpm.numero_indicadores_piip,"Inconsistencia",""))</f>
        <v/>
      </c>
      <c r="M60" s="143" cm="1">
        <f t="array" ref="M60">_xlfn.LET(_xlpm.productos_piip,_xlfn._xlws.FILTER(InfoGeneral[CodigoIndicador],(InfoGeneral[BPIN]='Reporte PI'!A60)*(InfoGeneral[Vigencia]='Reporte PI'!$B$1)*(InfoGeneral[MetaVigencia]&lt;&gt;0)),_xlpm.productos_cuipo,_xlfn.UNIQUE(_xlfn._xlws.FILTER(ProyectosPIconVigencia[Código del indicador principal],(ProyectosPIconVigencia[BPIN]='Reporte PI'!A60)*(ProyectosPIconVigencia[VIGENCIA PI]='Reporte PI'!$B$1),"")),_xlpm.eval,COUNT(_xlfn.MAP(_xlpm.productos_cuipo,_xlfn.LAMBDA(_xlpm.x,FIND(_xlpm.x,_xlfn.TEXTJOIN(",",TRUE,_xlpm.productos_piip))))),_xlpm.num_productos_cuipo,COUNTA(_xlpm.productos_cuipo),_xlpm.num_productos_piip,COUNTA(_xlpm.productos_piip),IF(AND(C60&lt;&gt;"",J60&lt;&gt;"",L60&lt;&gt;"Inconsistencia"),TRANSPOSE(_xlpm.eval),""))</f>
        <v>1</v>
      </c>
      <c r="N60" s="181" t="str">
        <f t="shared" si="0"/>
        <v>Coinciden</v>
      </c>
    </row>
    <row r="61" spans="1:14" x14ac:dyDescent="0.3">
      <c r="A61" s="18" t="str">
        <v>202600000012764</v>
      </c>
      <c r="B61" s="18" t="str">
        <v>Territorial</v>
      </c>
      <c r="C61" s="8" t="str" cm="1">
        <f t="array" ref="C61">_xlfn.TEXTJOIN(", ",TRUE,_xlfn.UNIQUE(_xlfn._xlws.FILTER(InfoGeneral[CodigoIndicador],(InfoGeneral[BPIN]='Reporte PI'!A61)*(InfoGeneral[Vigencia]='Reporte PI'!$B$1)*(InfoGeneral[MetaVigencia]&lt;&gt;0))))</f>
        <v>430100100</v>
      </c>
      <c r="D61" s="8" cm="1">
        <f t="array" ref="D61">COUNTA(_xlfn.UNIQUE(_xlfn._xlws.FILTER(InfoGeneral[CodigoIndicador],(InfoGeneral[BPIN]='Reporte PI'!A61)*(InfoGeneral[Vigencia]='Reporte PI'!$B$1)*(InfoGeneral[MetaVigencia]&lt;&gt;0))))</f>
        <v>1</v>
      </c>
      <c r="E61" s="177" cm="1">
        <f t="array" ref="E61">SUM(_xlfn._xlws.FILTER(EjecucionPresupuestalGastoCCyFondo[CDP],(EjecucionPresupuestalGastoCCyFondo[PROYECTO]='Reporte PI'!A61)*(EjecucionPresupuestalGastoCCyFondo[VIGENCIA]=_xlfn.VALUETOTEXT('Reporte PI'!$B$1)),0))</f>
        <v>1451440802.49</v>
      </c>
      <c r="F61" s="177" cm="1">
        <f t="array" ref="F61">SUM(_xlfn._xlws.FILTER(EjecucionPresupuestalGastoCCyFondo[RP],(EjecucionPresupuestalGastoCCyFondo[PROYECTO]='Reporte PI'!A61)*(EjecucionPresupuestalGastoCCyFondo[VIGENCIA]=_xlfn.VALUETOTEXT('Reporte PI'!$B$1)),0))</f>
        <v>1451440802.49</v>
      </c>
      <c r="G61" s="177" cm="1">
        <f t="array" ref="G61">SUM(_xlfn._xlws.FILTER(EjecucionPresupuestalGastoCCyFondo[OBLIGACION],(EjecucionPresupuestalGastoCCyFondo[PROYECTO]='Reporte PI'!A61)*(EjecucionPresupuestalGastoCCyFondo[VIGENCIA]=_xlfn.VALUETOTEXT('Reporte PI'!$B$1)),0))</f>
        <v>1451440802.49</v>
      </c>
      <c r="H61" s="177" cm="1">
        <f t="array" ref="H61">SUM(_xlfn._xlws.FILTER(EjecucionPresupuestalGastoCCyFondo[PAGO],(EjecucionPresupuestalGastoCCyFondo[PROYECTO]='Reporte PI'!A61)*(EjecucionPresupuestalGastoCCyFondo[VIGENCIA]=_xlfn.VALUETOTEXT('Reporte PI'!$B$1)),0))</f>
        <v>1451440802.49</v>
      </c>
      <c r="I61" s="162" t="str" cm="1">
        <f t="array" ref="I61">_xlfn.LET(_xlpm.filtro_bpin,_xlfn.UNIQUE(_xlfn._xlws.FILTER(ProyectosPIconVigencia[BPIN],(ProyectosPIconVigencia[BPIN]='Reporte PI'!A61)*(ProyectosPIconVigencia[VIGENCIA PI]='Reporte PI'!$B$1),"")),_xlpm.es_bpin,ISNUMBER(VALUE(LEFT(_xlpm.filtro_bpin,4))),IF(_xlpm.es_bpin,"Si","No"))</f>
        <v>Si</v>
      </c>
      <c r="J61" s="143" t="str" cm="1">
        <f t="array" ref="J61">_xlfn.TEXTJOIN(", ",TRUE,_xlfn.UNIQUE(_xlfn._xlws.FILTER(ProyectosPIconVigencia[Código del indicador principal],(ProyectosPIconVigencia[BPIN]='Reporte PI'!A61)*(ProyectosPIconVigencia[VIGENCIA PI]='Reporte PI'!$B$1),"")))</f>
        <v>430100100</v>
      </c>
      <c r="K61" s="143" cm="1">
        <f t="array" ref="K61">IF(J61&lt;&gt;"",COUNTA(_xlfn.UNIQUE(_xlfn._xlws.FILTER(ProyectosPIconVigencia[Código del indicador principal],(ProyectosPIconVigencia[BPIN]='Reporte PI'!A61)*(ProyectosPIconVigencia[VIGENCIA PI]='Reporte PI'!$B$1),""))),"")</f>
        <v>1</v>
      </c>
      <c r="L61" s="143" t="str" cm="1">
        <f t="array" ref="L61">_xlfn.LET(_xlpm.filtro_indicadores_pi,_xlfn.UNIQUE(_xlfn._xlws.FILTER(ProyectosPIconVigencia[Código del indicador principal],(ProyectosPIconVigencia[BPIN]='Reporte PI'!A61)*(ProyectosPIconVigencia[VIGENCIA PI]='Reporte PI'!$B$1),"")),_xlpm.numero_indicadores_pi,IF(J61&lt;&gt;"",COUNTA(_xlpm.filtro_indicadores_pi),0),_xlpm.numero_indicadores_piip,COUNTA(_xlfn.UNIQUE(_xlfn._xlws.FILTER(InfoGeneral[CodigoIndicador],(InfoGeneral[BPIN]='Reporte PI'!A61)*(InfoGeneral[Vigencia]='Reporte PI'!$B$1)*(InfoGeneral[MetaVigencia]&lt;&gt;0)))),IF(_xlpm.numero_indicadores_pi&gt;_xlpm.numero_indicadores_piip,"Inconsistencia",""))</f>
        <v/>
      </c>
      <c r="M61" s="143" cm="1">
        <f t="array" ref="M61">_xlfn.LET(_xlpm.productos_piip,_xlfn._xlws.FILTER(InfoGeneral[CodigoIndicador],(InfoGeneral[BPIN]='Reporte PI'!A61)*(InfoGeneral[Vigencia]='Reporte PI'!$B$1)*(InfoGeneral[MetaVigencia]&lt;&gt;0)),_xlpm.productos_cuipo,_xlfn.UNIQUE(_xlfn._xlws.FILTER(ProyectosPIconVigencia[Código del indicador principal],(ProyectosPIconVigencia[BPIN]='Reporte PI'!A61)*(ProyectosPIconVigencia[VIGENCIA PI]='Reporte PI'!$B$1),"")),_xlpm.eval,COUNT(_xlfn.MAP(_xlpm.productos_cuipo,_xlfn.LAMBDA(_xlpm.x,FIND(_xlpm.x,_xlfn.TEXTJOIN(",",TRUE,_xlpm.productos_piip))))),_xlpm.num_productos_cuipo,COUNTA(_xlpm.productos_cuipo),_xlpm.num_productos_piip,COUNTA(_xlpm.productos_piip),IF(AND(C61&lt;&gt;"",J61&lt;&gt;"",L61&lt;&gt;"Inconsistencia"),TRANSPOSE(_xlpm.eval),""))</f>
        <v>1</v>
      </c>
      <c r="N61" s="181" t="str">
        <f t="shared" si="0"/>
        <v>Coinciden</v>
      </c>
    </row>
    <row r="62" spans="1:14" x14ac:dyDescent="0.3">
      <c r="A62" s="18" t="str">
        <v>202600000008787</v>
      </c>
      <c r="B62" s="18" t="str">
        <v>Territorial</v>
      </c>
      <c r="C62" s="8" t="str" cm="1">
        <f t="array" ref="C62">_xlfn.TEXTJOIN(", ",TRUE,_xlfn.UNIQUE(_xlfn._xlws.FILTER(InfoGeneral[CodigoIndicador],(InfoGeneral[BPIN]='Reporte PI'!A62)*(InfoGeneral[Vigencia]='Reporte PI'!$B$1)*(InfoGeneral[MetaVigencia]&lt;&gt;0))))</f>
        <v>430100100</v>
      </c>
      <c r="D62" s="8" cm="1">
        <f t="array" ref="D62">COUNTA(_xlfn.UNIQUE(_xlfn._xlws.FILTER(InfoGeneral[CodigoIndicador],(InfoGeneral[BPIN]='Reporte PI'!A62)*(InfoGeneral[Vigencia]='Reporte PI'!$B$1)*(InfoGeneral[MetaVigencia]&lt;&gt;0))))</f>
        <v>1</v>
      </c>
      <c r="E62" s="177" cm="1">
        <f t="array" ref="E62">SUM(_xlfn._xlws.FILTER(EjecucionPresupuestalGastoCCyFondo[CDP],(EjecucionPresupuestalGastoCCyFondo[PROYECTO]='Reporte PI'!A62)*(EjecucionPresupuestalGastoCCyFondo[VIGENCIA]=_xlfn.VALUETOTEXT('Reporte PI'!$B$1)),0))</f>
        <v>1909999997.2</v>
      </c>
      <c r="F62" s="177" cm="1">
        <f t="array" ref="F62">SUM(_xlfn._xlws.FILTER(EjecucionPresupuestalGastoCCyFondo[RP],(EjecucionPresupuestalGastoCCyFondo[PROYECTO]='Reporte PI'!A62)*(EjecucionPresupuestalGastoCCyFondo[VIGENCIA]=_xlfn.VALUETOTEXT('Reporte PI'!$B$1)),0))</f>
        <v>1909999997.2</v>
      </c>
      <c r="G62" s="177" cm="1">
        <f t="array" ref="G62">SUM(_xlfn._xlws.FILTER(EjecucionPresupuestalGastoCCyFondo[OBLIGACION],(EjecucionPresupuestalGastoCCyFondo[PROYECTO]='Reporte PI'!A62)*(EjecucionPresupuestalGastoCCyFondo[VIGENCIA]=_xlfn.VALUETOTEXT('Reporte PI'!$B$1)),0))</f>
        <v>1909999997.2</v>
      </c>
      <c r="H62" s="177" cm="1">
        <f t="array" ref="H62">SUM(_xlfn._xlws.FILTER(EjecucionPresupuestalGastoCCyFondo[PAGO],(EjecucionPresupuestalGastoCCyFondo[PROYECTO]='Reporte PI'!A62)*(EjecucionPresupuestalGastoCCyFondo[VIGENCIA]=_xlfn.VALUETOTEXT('Reporte PI'!$B$1)),0))</f>
        <v>1909999997.2</v>
      </c>
      <c r="I62" s="162" t="str" cm="1">
        <f t="array" ref="I62">_xlfn.LET(_xlpm.filtro_bpin,_xlfn.UNIQUE(_xlfn._xlws.FILTER(ProyectosPIconVigencia[BPIN],(ProyectosPIconVigencia[BPIN]='Reporte PI'!A62)*(ProyectosPIconVigencia[VIGENCIA PI]='Reporte PI'!$B$1),"")),_xlpm.es_bpin,ISNUMBER(VALUE(LEFT(_xlpm.filtro_bpin,4))),IF(_xlpm.es_bpin,"Si","No"))</f>
        <v>Si</v>
      </c>
      <c r="J62" s="143" t="str" cm="1">
        <f t="array" ref="J62">_xlfn.TEXTJOIN(", ",TRUE,_xlfn.UNIQUE(_xlfn._xlws.FILTER(ProyectosPIconVigencia[Código del indicador principal],(ProyectosPIconVigencia[BPIN]='Reporte PI'!A62)*(ProyectosPIconVigencia[VIGENCIA PI]='Reporte PI'!$B$1),"")))</f>
        <v>430100100</v>
      </c>
      <c r="K62" s="143" cm="1">
        <f t="array" ref="K62">IF(J62&lt;&gt;"",COUNTA(_xlfn.UNIQUE(_xlfn._xlws.FILTER(ProyectosPIconVigencia[Código del indicador principal],(ProyectosPIconVigencia[BPIN]='Reporte PI'!A62)*(ProyectosPIconVigencia[VIGENCIA PI]='Reporte PI'!$B$1),""))),"")</f>
        <v>1</v>
      </c>
      <c r="L62" s="143" t="str" cm="1">
        <f t="array" ref="L62">_xlfn.LET(_xlpm.filtro_indicadores_pi,_xlfn.UNIQUE(_xlfn._xlws.FILTER(ProyectosPIconVigencia[Código del indicador principal],(ProyectosPIconVigencia[BPIN]='Reporte PI'!A62)*(ProyectosPIconVigencia[VIGENCIA PI]='Reporte PI'!$B$1),"")),_xlpm.numero_indicadores_pi,IF(J62&lt;&gt;"",COUNTA(_xlpm.filtro_indicadores_pi),0),_xlpm.numero_indicadores_piip,COUNTA(_xlfn.UNIQUE(_xlfn._xlws.FILTER(InfoGeneral[CodigoIndicador],(InfoGeneral[BPIN]='Reporte PI'!A62)*(InfoGeneral[Vigencia]='Reporte PI'!$B$1)*(InfoGeneral[MetaVigencia]&lt;&gt;0)))),IF(_xlpm.numero_indicadores_pi&gt;_xlpm.numero_indicadores_piip,"Inconsistencia",""))</f>
        <v/>
      </c>
      <c r="M62" s="143" cm="1">
        <f t="array" ref="M62">_xlfn.LET(_xlpm.productos_piip,_xlfn._xlws.FILTER(InfoGeneral[CodigoIndicador],(InfoGeneral[BPIN]='Reporte PI'!A62)*(InfoGeneral[Vigencia]='Reporte PI'!$B$1)*(InfoGeneral[MetaVigencia]&lt;&gt;0)),_xlpm.productos_cuipo,_xlfn.UNIQUE(_xlfn._xlws.FILTER(ProyectosPIconVigencia[Código del indicador principal],(ProyectosPIconVigencia[BPIN]='Reporte PI'!A62)*(ProyectosPIconVigencia[VIGENCIA PI]='Reporte PI'!$B$1),"")),_xlpm.eval,COUNT(_xlfn.MAP(_xlpm.productos_cuipo,_xlfn.LAMBDA(_xlpm.x,FIND(_xlpm.x,_xlfn.TEXTJOIN(",",TRUE,_xlpm.productos_piip))))),_xlpm.num_productos_cuipo,COUNTA(_xlpm.productos_cuipo),_xlpm.num_productos_piip,COUNTA(_xlpm.productos_piip),IF(AND(C62&lt;&gt;"",J62&lt;&gt;"",L62&lt;&gt;"Inconsistencia"),TRANSPOSE(_xlpm.eval),""))</f>
        <v>1</v>
      </c>
      <c r="N62" s="181" t="str">
        <f t="shared" si="0"/>
        <v>Coinciden</v>
      </c>
    </row>
    <row r="63" spans="1:14" x14ac:dyDescent="0.3">
      <c r="A63" s="18" t="str">
        <v>202600000014100</v>
      </c>
      <c r="B63" s="18" t="str">
        <v>Territorial</v>
      </c>
      <c r="C63" s="8" t="str" cm="1">
        <f t="array" ref="C63">_xlfn.TEXTJOIN(", ",TRUE,_xlfn.UNIQUE(_xlfn._xlws.FILTER(InfoGeneral[CodigoIndicador],(InfoGeneral[BPIN]='Reporte PI'!A63)*(InfoGeneral[Vigencia]='Reporte PI'!$B$1)*(InfoGeneral[MetaVigencia]&lt;&gt;0))))</f>
        <v>350204700</v>
      </c>
      <c r="D63" s="8" cm="1">
        <f t="array" ref="D63">COUNTA(_xlfn.UNIQUE(_xlfn._xlws.FILTER(InfoGeneral[CodigoIndicador],(InfoGeneral[BPIN]='Reporte PI'!A63)*(InfoGeneral[Vigencia]='Reporte PI'!$B$1)*(InfoGeneral[MetaVigencia]&lt;&gt;0))))</f>
        <v>1</v>
      </c>
      <c r="E63" s="177" cm="1">
        <f t="array" ref="E63">SUM(_xlfn._xlws.FILTER(EjecucionPresupuestalGastoCCyFondo[CDP],(EjecucionPresupuestalGastoCCyFondo[PROYECTO]='Reporte PI'!A63)*(EjecucionPresupuestalGastoCCyFondo[VIGENCIA]=_xlfn.VALUETOTEXT('Reporte PI'!$B$1)),0))</f>
        <v>0</v>
      </c>
      <c r="F63" s="177" cm="1">
        <f t="array" ref="F63">SUM(_xlfn._xlws.FILTER(EjecucionPresupuestalGastoCCyFondo[RP],(EjecucionPresupuestalGastoCCyFondo[PROYECTO]='Reporte PI'!A63)*(EjecucionPresupuestalGastoCCyFondo[VIGENCIA]=_xlfn.VALUETOTEXT('Reporte PI'!$B$1)),0))</f>
        <v>0</v>
      </c>
      <c r="G63" s="177" cm="1">
        <f t="array" ref="G63">SUM(_xlfn._xlws.FILTER(EjecucionPresupuestalGastoCCyFondo[OBLIGACION],(EjecucionPresupuestalGastoCCyFondo[PROYECTO]='Reporte PI'!A63)*(EjecucionPresupuestalGastoCCyFondo[VIGENCIA]=_xlfn.VALUETOTEXT('Reporte PI'!$B$1)),0))</f>
        <v>0</v>
      </c>
      <c r="H63" s="177" cm="1">
        <f t="array" ref="H63">SUM(_xlfn._xlws.FILTER(EjecucionPresupuestalGastoCCyFondo[PAGO],(EjecucionPresupuestalGastoCCyFondo[PROYECTO]='Reporte PI'!A63)*(EjecucionPresupuestalGastoCCyFondo[VIGENCIA]=_xlfn.VALUETOTEXT('Reporte PI'!$B$1)),0))</f>
        <v>0</v>
      </c>
      <c r="I63" s="162" t="str" cm="1">
        <f t="array" ref="I63">_xlfn.LET(_xlpm.filtro_bpin,_xlfn.UNIQUE(_xlfn._xlws.FILTER(ProyectosPIconVigencia[BPIN],(ProyectosPIconVigencia[BPIN]='Reporte PI'!A63)*(ProyectosPIconVigencia[VIGENCIA PI]='Reporte PI'!$B$1),"")),_xlpm.es_bpin,ISNUMBER(VALUE(LEFT(_xlpm.filtro_bpin,4))),IF(_xlpm.es_bpin,"Si","No"))</f>
        <v>Si</v>
      </c>
      <c r="J63" s="143" t="str" cm="1">
        <f t="array" ref="J63">_xlfn.TEXTJOIN(", ",TRUE,_xlfn.UNIQUE(_xlfn._xlws.FILTER(ProyectosPIconVigencia[Código del indicador principal],(ProyectosPIconVigencia[BPIN]='Reporte PI'!A63)*(ProyectosPIconVigencia[VIGENCIA PI]='Reporte PI'!$B$1),"")))</f>
        <v>350204700</v>
      </c>
      <c r="K63" s="143" cm="1">
        <f t="array" ref="K63">IF(J63&lt;&gt;"",COUNTA(_xlfn.UNIQUE(_xlfn._xlws.FILTER(ProyectosPIconVigencia[Código del indicador principal],(ProyectosPIconVigencia[BPIN]='Reporte PI'!A63)*(ProyectosPIconVigencia[VIGENCIA PI]='Reporte PI'!$B$1),""))),"")</f>
        <v>1</v>
      </c>
      <c r="L63" s="143" t="str" cm="1">
        <f t="array" ref="L63">_xlfn.LET(_xlpm.filtro_indicadores_pi,_xlfn.UNIQUE(_xlfn._xlws.FILTER(ProyectosPIconVigencia[Código del indicador principal],(ProyectosPIconVigencia[BPIN]='Reporte PI'!A63)*(ProyectosPIconVigencia[VIGENCIA PI]='Reporte PI'!$B$1),"")),_xlpm.numero_indicadores_pi,IF(J63&lt;&gt;"",COUNTA(_xlpm.filtro_indicadores_pi),0),_xlpm.numero_indicadores_piip,COUNTA(_xlfn.UNIQUE(_xlfn._xlws.FILTER(InfoGeneral[CodigoIndicador],(InfoGeneral[BPIN]='Reporte PI'!A63)*(InfoGeneral[Vigencia]='Reporte PI'!$B$1)*(InfoGeneral[MetaVigencia]&lt;&gt;0)))),IF(_xlpm.numero_indicadores_pi&gt;_xlpm.numero_indicadores_piip,"Inconsistencia",""))</f>
        <v/>
      </c>
      <c r="M63" s="143" cm="1">
        <f t="array" ref="M63">_xlfn.LET(_xlpm.productos_piip,_xlfn._xlws.FILTER(InfoGeneral[CodigoIndicador],(InfoGeneral[BPIN]='Reporte PI'!A63)*(InfoGeneral[Vigencia]='Reporte PI'!$B$1)*(InfoGeneral[MetaVigencia]&lt;&gt;0)),_xlpm.productos_cuipo,_xlfn.UNIQUE(_xlfn._xlws.FILTER(ProyectosPIconVigencia[Código del indicador principal],(ProyectosPIconVigencia[BPIN]='Reporte PI'!A63)*(ProyectosPIconVigencia[VIGENCIA PI]='Reporte PI'!$B$1),"")),_xlpm.eval,COUNT(_xlfn.MAP(_xlpm.productos_cuipo,_xlfn.LAMBDA(_xlpm.x,FIND(_xlpm.x,_xlfn.TEXTJOIN(",",TRUE,_xlpm.productos_piip))))),_xlpm.num_productos_cuipo,COUNTA(_xlpm.productos_cuipo),_xlpm.num_productos_piip,COUNTA(_xlpm.productos_piip),IF(AND(C63&lt;&gt;"",J63&lt;&gt;"",L63&lt;&gt;"Inconsistencia"),TRANSPOSE(_xlpm.eval),""))</f>
        <v>1</v>
      </c>
      <c r="N63" s="181" t="str">
        <f t="shared" si="0"/>
        <v>Coinciden</v>
      </c>
    </row>
    <row r="64" spans="1:14" x14ac:dyDescent="0.3">
      <c r="A64" s="18" t="str">
        <v>202600000001143</v>
      </c>
      <c r="B64" s="18" t="str">
        <v>Territorial</v>
      </c>
      <c r="C64" s="8" t="str" cm="1">
        <f t="array" ref="C64">_xlfn.TEXTJOIN(", ",TRUE,_xlfn.UNIQUE(_xlfn._xlws.FILTER(InfoGeneral[CodigoIndicador],(InfoGeneral[BPIN]='Reporte PI'!A64)*(InfoGeneral[Vigencia]='Reporte PI'!$B$1)*(InfoGeneral[MetaVigencia]&lt;&gt;0))))</f>
        <v>430103700</v>
      </c>
      <c r="D64" s="8" cm="1">
        <f t="array" ref="D64">COUNTA(_xlfn.UNIQUE(_xlfn._xlws.FILTER(InfoGeneral[CodigoIndicador],(InfoGeneral[BPIN]='Reporte PI'!A64)*(InfoGeneral[Vigencia]='Reporte PI'!$B$1)*(InfoGeneral[MetaVigencia]&lt;&gt;0))))</f>
        <v>1</v>
      </c>
      <c r="E64" s="177" cm="1">
        <f t="array" ref="E64">SUM(_xlfn._xlws.FILTER(EjecucionPresupuestalGastoCCyFondo[CDP],(EjecucionPresupuestalGastoCCyFondo[PROYECTO]='Reporte PI'!A64)*(EjecucionPresupuestalGastoCCyFondo[VIGENCIA]=_xlfn.VALUETOTEXT('Reporte PI'!$B$1)),0))</f>
        <v>635400000</v>
      </c>
      <c r="F64" s="177" cm="1">
        <f t="array" ref="F64">SUM(_xlfn._xlws.FILTER(EjecucionPresupuestalGastoCCyFondo[RP],(EjecucionPresupuestalGastoCCyFondo[PROYECTO]='Reporte PI'!A64)*(EjecucionPresupuestalGastoCCyFondo[VIGENCIA]=_xlfn.VALUETOTEXT('Reporte PI'!$B$1)),0))</f>
        <v>635400000</v>
      </c>
      <c r="G64" s="177" cm="1">
        <f t="array" ref="G64">SUM(_xlfn._xlws.FILTER(EjecucionPresupuestalGastoCCyFondo[OBLIGACION],(EjecucionPresupuestalGastoCCyFondo[PROYECTO]='Reporte PI'!A64)*(EjecucionPresupuestalGastoCCyFondo[VIGENCIA]=_xlfn.VALUETOTEXT('Reporte PI'!$B$1)),0))</f>
        <v>635400000</v>
      </c>
      <c r="H64" s="177" cm="1">
        <f t="array" ref="H64">SUM(_xlfn._xlws.FILTER(EjecucionPresupuestalGastoCCyFondo[PAGO],(EjecucionPresupuestalGastoCCyFondo[PROYECTO]='Reporte PI'!A64)*(EjecucionPresupuestalGastoCCyFondo[VIGENCIA]=_xlfn.VALUETOTEXT('Reporte PI'!$B$1)),0))</f>
        <v>635400000</v>
      </c>
      <c r="I64" s="162" t="str" cm="1">
        <f t="array" ref="I64">_xlfn.LET(_xlpm.filtro_bpin,_xlfn.UNIQUE(_xlfn._xlws.FILTER(ProyectosPIconVigencia[BPIN],(ProyectosPIconVigencia[BPIN]='Reporte PI'!A64)*(ProyectosPIconVigencia[VIGENCIA PI]='Reporte PI'!$B$1),"")),_xlpm.es_bpin,ISNUMBER(VALUE(LEFT(_xlpm.filtro_bpin,4))),IF(_xlpm.es_bpin,"Si","No"))</f>
        <v>Si</v>
      </c>
      <c r="J64" s="143" t="str" cm="1">
        <f t="array" ref="J64">_xlfn.TEXTJOIN(", ",TRUE,_xlfn.UNIQUE(_xlfn._xlws.FILTER(ProyectosPIconVigencia[Código del indicador principal],(ProyectosPIconVigencia[BPIN]='Reporte PI'!A64)*(ProyectosPIconVigencia[VIGENCIA PI]='Reporte PI'!$B$1),"")))</f>
        <v>430103700</v>
      </c>
      <c r="K64" s="143" cm="1">
        <f t="array" ref="K64">IF(J64&lt;&gt;"",COUNTA(_xlfn.UNIQUE(_xlfn._xlws.FILTER(ProyectosPIconVigencia[Código del indicador principal],(ProyectosPIconVigencia[BPIN]='Reporte PI'!A64)*(ProyectosPIconVigencia[VIGENCIA PI]='Reporte PI'!$B$1),""))),"")</f>
        <v>1</v>
      </c>
      <c r="L64" s="143" t="str" cm="1">
        <f t="array" ref="L64">_xlfn.LET(_xlpm.filtro_indicadores_pi,_xlfn.UNIQUE(_xlfn._xlws.FILTER(ProyectosPIconVigencia[Código del indicador principal],(ProyectosPIconVigencia[BPIN]='Reporte PI'!A64)*(ProyectosPIconVigencia[VIGENCIA PI]='Reporte PI'!$B$1),"")),_xlpm.numero_indicadores_pi,IF(J64&lt;&gt;"",COUNTA(_xlpm.filtro_indicadores_pi),0),_xlpm.numero_indicadores_piip,COUNTA(_xlfn.UNIQUE(_xlfn._xlws.FILTER(InfoGeneral[CodigoIndicador],(InfoGeneral[BPIN]='Reporte PI'!A64)*(InfoGeneral[Vigencia]='Reporte PI'!$B$1)*(InfoGeneral[MetaVigencia]&lt;&gt;0)))),IF(_xlpm.numero_indicadores_pi&gt;_xlpm.numero_indicadores_piip,"Inconsistencia",""))</f>
        <v/>
      </c>
      <c r="M64" s="143" cm="1">
        <f t="array" ref="M64">_xlfn.LET(_xlpm.productos_piip,_xlfn._xlws.FILTER(InfoGeneral[CodigoIndicador],(InfoGeneral[BPIN]='Reporte PI'!A64)*(InfoGeneral[Vigencia]='Reporte PI'!$B$1)*(InfoGeneral[MetaVigencia]&lt;&gt;0)),_xlpm.productos_cuipo,_xlfn.UNIQUE(_xlfn._xlws.FILTER(ProyectosPIconVigencia[Código del indicador principal],(ProyectosPIconVigencia[BPIN]='Reporte PI'!A64)*(ProyectosPIconVigencia[VIGENCIA PI]='Reporte PI'!$B$1),"")),_xlpm.eval,COUNT(_xlfn.MAP(_xlpm.productos_cuipo,_xlfn.LAMBDA(_xlpm.x,FIND(_xlpm.x,_xlfn.TEXTJOIN(",",TRUE,_xlpm.productos_piip))))),_xlpm.num_productos_cuipo,COUNTA(_xlpm.productos_cuipo),_xlpm.num_productos_piip,COUNTA(_xlpm.productos_piip),IF(AND(C64&lt;&gt;"",J64&lt;&gt;"",L64&lt;&gt;"Inconsistencia"),TRANSPOSE(_xlpm.eval),""))</f>
        <v>1</v>
      </c>
      <c r="N64" s="181" t="str">
        <f t="shared" si="0"/>
        <v>Coinciden</v>
      </c>
    </row>
    <row r="65" spans="1:14" x14ac:dyDescent="0.3">
      <c r="A65" s="18" t="str">
        <v>202600000010903</v>
      </c>
      <c r="B65" s="18" t="str">
        <v>Territorial</v>
      </c>
      <c r="C65" s="8" t="str" cm="1">
        <f t="array" ref="C65">_xlfn.TEXTJOIN(", ",TRUE,_xlfn.UNIQUE(_xlfn._xlws.FILTER(InfoGeneral[CodigoIndicador],(InfoGeneral[BPIN]='Reporte PI'!A65)*(InfoGeneral[Vigencia]='Reporte PI'!$B$1)*(InfoGeneral[MetaVigencia]&lt;&gt;0))))</f>
        <v>430102700</v>
      </c>
      <c r="D65" s="8" cm="1">
        <f t="array" ref="D65">COUNTA(_xlfn.UNIQUE(_xlfn._xlws.FILTER(InfoGeneral[CodigoIndicador],(InfoGeneral[BPIN]='Reporte PI'!A65)*(InfoGeneral[Vigencia]='Reporte PI'!$B$1)*(InfoGeneral[MetaVigencia]&lt;&gt;0))))</f>
        <v>1</v>
      </c>
      <c r="E65" s="177" cm="1">
        <f t="array" ref="E65">SUM(_xlfn._xlws.FILTER(EjecucionPresupuestalGastoCCyFondo[CDP],(EjecucionPresupuestalGastoCCyFondo[PROYECTO]='Reporte PI'!A65)*(EjecucionPresupuestalGastoCCyFondo[VIGENCIA]=_xlfn.VALUETOTEXT('Reporte PI'!$B$1)),0))</f>
        <v>0</v>
      </c>
      <c r="F65" s="177" cm="1">
        <f t="array" ref="F65">SUM(_xlfn._xlws.FILTER(EjecucionPresupuestalGastoCCyFondo[RP],(EjecucionPresupuestalGastoCCyFondo[PROYECTO]='Reporte PI'!A65)*(EjecucionPresupuestalGastoCCyFondo[VIGENCIA]=_xlfn.VALUETOTEXT('Reporte PI'!$B$1)),0))</f>
        <v>0</v>
      </c>
      <c r="G65" s="177" cm="1">
        <f t="array" ref="G65">SUM(_xlfn._xlws.FILTER(EjecucionPresupuestalGastoCCyFondo[OBLIGACION],(EjecucionPresupuestalGastoCCyFondo[PROYECTO]='Reporte PI'!A65)*(EjecucionPresupuestalGastoCCyFondo[VIGENCIA]=_xlfn.VALUETOTEXT('Reporte PI'!$B$1)),0))</f>
        <v>0</v>
      </c>
      <c r="H65" s="177" cm="1">
        <f t="array" ref="H65">SUM(_xlfn._xlws.FILTER(EjecucionPresupuestalGastoCCyFondo[PAGO],(EjecucionPresupuestalGastoCCyFondo[PROYECTO]='Reporte PI'!A65)*(EjecucionPresupuestalGastoCCyFondo[VIGENCIA]=_xlfn.VALUETOTEXT('Reporte PI'!$B$1)),0))</f>
        <v>0</v>
      </c>
      <c r="I65" s="162" t="str" cm="1">
        <f t="array" ref="I65">_xlfn.LET(_xlpm.filtro_bpin,_xlfn.UNIQUE(_xlfn._xlws.FILTER(ProyectosPIconVigencia[BPIN],(ProyectosPIconVigencia[BPIN]='Reporte PI'!A65)*(ProyectosPIconVigencia[VIGENCIA PI]='Reporte PI'!$B$1),"")),_xlpm.es_bpin,ISNUMBER(VALUE(LEFT(_xlpm.filtro_bpin,4))),IF(_xlpm.es_bpin,"Si","No"))</f>
        <v>Si</v>
      </c>
      <c r="J65" s="143" t="str" cm="1">
        <f t="array" ref="J65">_xlfn.TEXTJOIN(", ",TRUE,_xlfn.UNIQUE(_xlfn._xlws.FILTER(ProyectosPIconVigencia[Código del indicador principal],(ProyectosPIconVigencia[BPIN]='Reporte PI'!A65)*(ProyectosPIconVigencia[VIGENCIA PI]='Reporte PI'!$B$1),"")))</f>
        <v>430102700</v>
      </c>
      <c r="K65" s="143" cm="1">
        <f t="array" ref="K65">IF(J65&lt;&gt;"",COUNTA(_xlfn.UNIQUE(_xlfn._xlws.FILTER(ProyectosPIconVigencia[Código del indicador principal],(ProyectosPIconVigencia[BPIN]='Reporte PI'!A65)*(ProyectosPIconVigencia[VIGENCIA PI]='Reporte PI'!$B$1),""))),"")</f>
        <v>1</v>
      </c>
      <c r="L65" s="143" t="str" cm="1">
        <f t="array" ref="L65">_xlfn.LET(_xlpm.filtro_indicadores_pi,_xlfn.UNIQUE(_xlfn._xlws.FILTER(ProyectosPIconVigencia[Código del indicador principal],(ProyectosPIconVigencia[BPIN]='Reporte PI'!A65)*(ProyectosPIconVigencia[VIGENCIA PI]='Reporte PI'!$B$1),"")),_xlpm.numero_indicadores_pi,IF(J65&lt;&gt;"",COUNTA(_xlpm.filtro_indicadores_pi),0),_xlpm.numero_indicadores_piip,COUNTA(_xlfn.UNIQUE(_xlfn._xlws.FILTER(InfoGeneral[CodigoIndicador],(InfoGeneral[BPIN]='Reporte PI'!A65)*(InfoGeneral[Vigencia]='Reporte PI'!$B$1)*(InfoGeneral[MetaVigencia]&lt;&gt;0)))),IF(_xlpm.numero_indicadores_pi&gt;_xlpm.numero_indicadores_piip,"Inconsistencia",""))</f>
        <v/>
      </c>
      <c r="M65" s="143" cm="1">
        <f t="array" ref="M65">_xlfn.LET(_xlpm.productos_piip,_xlfn._xlws.FILTER(InfoGeneral[CodigoIndicador],(InfoGeneral[BPIN]='Reporte PI'!A65)*(InfoGeneral[Vigencia]='Reporte PI'!$B$1)*(InfoGeneral[MetaVigencia]&lt;&gt;0)),_xlpm.productos_cuipo,_xlfn.UNIQUE(_xlfn._xlws.FILTER(ProyectosPIconVigencia[Código del indicador principal],(ProyectosPIconVigencia[BPIN]='Reporte PI'!A65)*(ProyectosPIconVigencia[VIGENCIA PI]='Reporte PI'!$B$1),"")),_xlpm.eval,COUNT(_xlfn.MAP(_xlpm.productos_cuipo,_xlfn.LAMBDA(_xlpm.x,FIND(_xlpm.x,_xlfn.TEXTJOIN(",",TRUE,_xlpm.productos_piip))))),_xlpm.num_productos_cuipo,COUNTA(_xlpm.productos_cuipo),_xlpm.num_productos_piip,COUNTA(_xlpm.productos_piip),IF(AND(C65&lt;&gt;"",J65&lt;&gt;"",L65&lt;&gt;"Inconsistencia"),TRANSPOSE(_xlpm.eval),""))</f>
        <v>1</v>
      </c>
      <c r="N65" s="181" t="str">
        <f t="shared" si="0"/>
        <v>Coinciden</v>
      </c>
    </row>
    <row r="66" spans="1:14" x14ac:dyDescent="0.3">
      <c r="A66" s="18" t="str">
        <v>202500000025321</v>
      </c>
      <c r="B66" s="18" t="str">
        <v>Territorial</v>
      </c>
      <c r="C66" s="8" t="str" cm="1">
        <f t="array" ref="C66">_xlfn.TEXTJOIN(", ",TRUE,_xlfn.UNIQUE(_xlfn._xlws.FILTER(InfoGeneral[CodigoIndicador],(InfoGeneral[BPIN]='Reporte PI'!A66)*(InfoGeneral[Vigencia]='Reporte PI'!$B$1)*(InfoGeneral[MetaVigencia]&lt;&gt;0))))</f>
        <v>459903100</v>
      </c>
      <c r="D66" s="8" cm="1">
        <f t="array" ref="D66">COUNTA(_xlfn.UNIQUE(_xlfn._xlws.FILTER(InfoGeneral[CodigoIndicador],(InfoGeneral[BPIN]='Reporte PI'!A66)*(InfoGeneral[Vigencia]='Reporte PI'!$B$1)*(InfoGeneral[MetaVigencia]&lt;&gt;0))))</f>
        <v>1</v>
      </c>
      <c r="E66" s="177" cm="1">
        <f t="array" ref="E66">SUM(_xlfn._xlws.FILTER(EjecucionPresupuestalGastoCCyFondo[CDP],(EjecucionPresupuestalGastoCCyFondo[PROYECTO]='Reporte PI'!A66)*(EjecucionPresupuestalGastoCCyFondo[VIGENCIA]=_xlfn.VALUETOTEXT('Reporte PI'!$B$1)),0))</f>
        <v>0</v>
      </c>
      <c r="F66" s="177" cm="1">
        <f t="array" ref="F66">SUM(_xlfn._xlws.FILTER(EjecucionPresupuestalGastoCCyFondo[RP],(EjecucionPresupuestalGastoCCyFondo[PROYECTO]='Reporte PI'!A66)*(EjecucionPresupuestalGastoCCyFondo[VIGENCIA]=_xlfn.VALUETOTEXT('Reporte PI'!$B$1)),0))</f>
        <v>0</v>
      </c>
      <c r="G66" s="177" cm="1">
        <f t="array" ref="G66">SUM(_xlfn._xlws.FILTER(EjecucionPresupuestalGastoCCyFondo[OBLIGACION],(EjecucionPresupuestalGastoCCyFondo[PROYECTO]='Reporte PI'!A66)*(EjecucionPresupuestalGastoCCyFondo[VIGENCIA]=_xlfn.VALUETOTEXT('Reporte PI'!$B$1)),0))</f>
        <v>0</v>
      </c>
      <c r="H66" s="177" cm="1">
        <f t="array" ref="H66">SUM(_xlfn._xlws.FILTER(EjecucionPresupuestalGastoCCyFondo[PAGO],(EjecucionPresupuestalGastoCCyFondo[PROYECTO]='Reporte PI'!A66)*(EjecucionPresupuestalGastoCCyFondo[VIGENCIA]=_xlfn.VALUETOTEXT('Reporte PI'!$B$1)),0))</f>
        <v>0</v>
      </c>
      <c r="I66" s="162" t="str" cm="1">
        <f t="array" ref="I66">_xlfn.LET(_xlpm.filtro_bpin,_xlfn.UNIQUE(_xlfn._xlws.FILTER(ProyectosPIconVigencia[BPIN],(ProyectosPIconVigencia[BPIN]='Reporte PI'!A66)*(ProyectosPIconVigencia[VIGENCIA PI]='Reporte PI'!$B$1),"")),_xlpm.es_bpin,ISNUMBER(VALUE(LEFT(_xlpm.filtro_bpin,4))),IF(_xlpm.es_bpin,"Si","No"))</f>
        <v>Si</v>
      </c>
      <c r="J66" s="143" t="str" cm="1">
        <f t="array" ref="J66">_xlfn.TEXTJOIN(", ",TRUE,_xlfn.UNIQUE(_xlfn._xlws.FILTER(ProyectosPIconVigencia[Código del indicador principal],(ProyectosPIconVigencia[BPIN]='Reporte PI'!A66)*(ProyectosPIconVigencia[VIGENCIA PI]='Reporte PI'!$B$1),"")))</f>
        <v>459903100</v>
      </c>
      <c r="K66" s="143" cm="1">
        <f t="array" ref="K66">IF(J66&lt;&gt;"",COUNTA(_xlfn.UNIQUE(_xlfn._xlws.FILTER(ProyectosPIconVigencia[Código del indicador principal],(ProyectosPIconVigencia[BPIN]='Reporte PI'!A66)*(ProyectosPIconVigencia[VIGENCIA PI]='Reporte PI'!$B$1),""))),"")</f>
        <v>1</v>
      </c>
      <c r="L66" s="143" t="str" cm="1">
        <f t="array" ref="L66">_xlfn.LET(_xlpm.filtro_indicadores_pi,_xlfn.UNIQUE(_xlfn._xlws.FILTER(ProyectosPIconVigencia[Código del indicador principal],(ProyectosPIconVigencia[BPIN]='Reporte PI'!A66)*(ProyectosPIconVigencia[VIGENCIA PI]='Reporte PI'!$B$1),"")),_xlpm.numero_indicadores_pi,IF(J66&lt;&gt;"",COUNTA(_xlpm.filtro_indicadores_pi),0),_xlpm.numero_indicadores_piip,COUNTA(_xlfn.UNIQUE(_xlfn._xlws.FILTER(InfoGeneral[CodigoIndicador],(InfoGeneral[BPIN]='Reporte PI'!A66)*(InfoGeneral[Vigencia]='Reporte PI'!$B$1)*(InfoGeneral[MetaVigencia]&lt;&gt;0)))),IF(_xlpm.numero_indicadores_pi&gt;_xlpm.numero_indicadores_piip,"Inconsistencia",""))</f>
        <v/>
      </c>
      <c r="M66" s="143" cm="1">
        <f t="array" ref="M66">_xlfn.LET(_xlpm.productos_piip,_xlfn._xlws.FILTER(InfoGeneral[CodigoIndicador],(InfoGeneral[BPIN]='Reporte PI'!A66)*(InfoGeneral[Vigencia]='Reporte PI'!$B$1)*(InfoGeneral[MetaVigencia]&lt;&gt;0)),_xlpm.productos_cuipo,_xlfn.UNIQUE(_xlfn._xlws.FILTER(ProyectosPIconVigencia[Código del indicador principal],(ProyectosPIconVigencia[BPIN]='Reporte PI'!A66)*(ProyectosPIconVigencia[VIGENCIA PI]='Reporte PI'!$B$1),"")),_xlpm.eval,COUNT(_xlfn.MAP(_xlpm.productos_cuipo,_xlfn.LAMBDA(_xlpm.x,FIND(_xlpm.x,_xlfn.TEXTJOIN(",",TRUE,_xlpm.productos_piip))))),_xlpm.num_productos_cuipo,COUNTA(_xlpm.productos_cuipo),_xlpm.num_productos_piip,COUNTA(_xlpm.productos_piip),IF(AND(C66&lt;&gt;"",J66&lt;&gt;"",L66&lt;&gt;"Inconsistencia"),TRANSPOSE(_xlpm.eval),""))</f>
        <v>1</v>
      </c>
      <c r="N66" s="181" t="str">
        <f t="shared" si="0"/>
        <v>Coinciden</v>
      </c>
    </row>
    <row r="67" spans="1:14" x14ac:dyDescent="0.3">
      <c r="A67" s="18" t="str">
        <v>202600000013034</v>
      </c>
      <c r="B67" s="18" t="str">
        <v>Territorial</v>
      </c>
      <c r="C67" s="8" t="str" cm="1">
        <f t="array" ref="C67">_xlfn.TEXTJOIN(", ",TRUE,_xlfn.UNIQUE(_xlfn._xlws.FILTER(InfoGeneral[CodigoIndicador],(InfoGeneral[BPIN]='Reporte PI'!A67)*(InfoGeneral[Vigencia]='Reporte PI'!$B$1)*(InfoGeneral[MetaVigencia]&lt;&gt;0))))</f>
        <v>459903100</v>
      </c>
      <c r="D67" s="8" cm="1">
        <f t="array" ref="D67">COUNTA(_xlfn.UNIQUE(_xlfn._xlws.FILTER(InfoGeneral[CodigoIndicador],(InfoGeneral[BPIN]='Reporte PI'!A67)*(InfoGeneral[Vigencia]='Reporte PI'!$B$1)*(InfoGeneral[MetaVigencia]&lt;&gt;0))))</f>
        <v>1</v>
      </c>
      <c r="E67" s="177" cm="1">
        <f t="array" ref="E67">SUM(_xlfn._xlws.FILTER(EjecucionPresupuestalGastoCCyFondo[CDP],(EjecucionPresupuestalGastoCCyFondo[PROYECTO]='Reporte PI'!A67)*(EjecucionPresupuestalGastoCCyFondo[VIGENCIA]=_xlfn.VALUETOTEXT('Reporte PI'!$B$1)),0))</f>
        <v>0</v>
      </c>
      <c r="F67" s="177" cm="1">
        <f t="array" ref="F67">SUM(_xlfn._xlws.FILTER(EjecucionPresupuestalGastoCCyFondo[RP],(EjecucionPresupuestalGastoCCyFondo[PROYECTO]='Reporte PI'!A67)*(EjecucionPresupuestalGastoCCyFondo[VIGENCIA]=_xlfn.VALUETOTEXT('Reporte PI'!$B$1)),0))</f>
        <v>0</v>
      </c>
      <c r="G67" s="177" cm="1">
        <f t="array" ref="G67">SUM(_xlfn._xlws.FILTER(EjecucionPresupuestalGastoCCyFondo[OBLIGACION],(EjecucionPresupuestalGastoCCyFondo[PROYECTO]='Reporte PI'!A67)*(EjecucionPresupuestalGastoCCyFondo[VIGENCIA]=_xlfn.VALUETOTEXT('Reporte PI'!$B$1)),0))</f>
        <v>0</v>
      </c>
      <c r="H67" s="177" cm="1">
        <f t="array" ref="H67">SUM(_xlfn._xlws.FILTER(EjecucionPresupuestalGastoCCyFondo[PAGO],(EjecucionPresupuestalGastoCCyFondo[PROYECTO]='Reporte PI'!A67)*(EjecucionPresupuestalGastoCCyFondo[VIGENCIA]=_xlfn.VALUETOTEXT('Reporte PI'!$B$1)),0))</f>
        <v>0</v>
      </c>
      <c r="I67" s="162" t="str" cm="1">
        <f t="array" ref="I67">_xlfn.LET(_xlpm.filtro_bpin,_xlfn.UNIQUE(_xlfn._xlws.FILTER(ProyectosPIconVigencia[BPIN],(ProyectosPIconVigencia[BPIN]='Reporte PI'!A67)*(ProyectosPIconVigencia[VIGENCIA PI]='Reporte PI'!$B$1),"")),_xlpm.es_bpin,ISNUMBER(VALUE(LEFT(_xlpm.filtro_bpin,4))),IF(_xlpm.es_bpin,"Si","No"))</f>
        <v>Si</v>
      </c>
      <c r="J67" s="143" t="str" cm="1">
        <f t="array" ref="J67">_xlfn.TEXTJOIN(", ",TRUE,_xlfn.UNIQUE(_xlfn._xlws.FILTER(ProyectosPIconVigencia[Código del indicador principal],(ProyectosPIconVigencia[BPIN]='Reporte PI'!A67)*(ProyectosPIconVigencia[VIGENCIA PI]='Reporte PI'!$B$1),"")))</f>
        <v>459903100</v>
      </c>
      <c r="K67" s="143" cm="1">
        <f t="array" ref="K67">IF(J67&lt;&gt;"",COUNTA(_xlfn.UNIQUE(_xlfn._xlws.FILTER(ProyectosPIconVigencia[Código del indicador principal],(ProyectosPIconVigencia[BPIN]='Reporte PI'!A67)*(ProyectosPIconVigencia[VIGENCIA PI]='Reporte PI'!$B$1),""))),"")</f>
        <v>1</v>
      </c>
      <c r="L67" s="143" t="str" cm="1">
        <f t="array" ref="L67">_xlfn.LET(_xlpm.filtro_indicadores_pi,_xlfn.UNIQUE(_xlfn._xlws.FILTER(ProyectosPIconVigencia[Código del indicador principal],(ProyectosPIconVigencia[BPIN]='Reporte PI'!A67)*(ProyectosPIconVigencia[VIGENCIA PI]='Reporte PI'!$B$1),"")),_xlpm.numero_indicadores_pi,IF(J67&lt;&gt;"",COUNTA(_xlpm.filtro_indicadores_pi),0),_xlpm.numero_indicadores_piip,COUNTA(_xlfn.UNIQUE(_xlfn._xlws.FILTER(InfoGeneral[CodigoIndicador],(InfoGeneral[BPIN]='Reporte PI'!A67)*(InfoGeneral[Vigencia]='Reporte PI'!$B$1)*(InfoGeneral[MetaVigencia]&lt;&gt;0)))),IF(_xlpm.numero_indicadores_pi&gt;_xlpm.numero_indicadores_piip,"Inconsistencia",""))</f>
        <v/>
      </c>
      <c r="M67" s="143" cm="1">
        <f t="array" ref="M67">_xlfn.LET(_xlpm.productos_piip,_xlfn._xlws.FILTER(InfoGeneral[CodigoIndicador],(InfoGeneral[BPIN]='Reporte PI'!A67)*(InfoGeneral[Vigencia]='Reporte PI'!$B$1)*(InfoGeneral[MetaVigencia]&lt;&gt;0)),_xlpm.productos_cuipo,_xlfn.UNIQUE(_xlfn._xlws.FILTER(ProyectosPIconVigencia[Código del indicador principal],(ProyectosPIconVigencia[BPIN]='Reporte PI'!A67)*(ProyectosPIconVigencia[VIGENCIA PI]='Reporte PI'!$B$1),"")),_xlpm.eval,COUNT(_xlfn.MAP(_xlpm.productos_cuipo,_xlfn.LAMBDA(_xlpm.x,FIND(_xlpm.x,_xlfn.TEXTJOIN(",",TRUE,_xlpm.productos_piip))))),_xlpm.num_productos_cuipo,COUNTA(_xlpm.productos_cuipo),_xlpm.num_productos_piip,COUNTA(_xlpm.productos_piip),IF(AND(C67&lt;&gt;"",J67&lt;&gt;"",L67&lt;&gt;"Inconsistencia"),TRANSPOSE(_xlpm.eval),""))</f>
        <v>1</v>
      </c>
      <c r="N67" s="181" t="str">
        <f t="shared" si="0"/>
        <v>Coinciden</v>
      </c>
    </row>
    <row r="68" spans="1:14" x14ac:dyDescent="0.3">
      <c r="A68" s="18" t="str">
        <v>202600000013609</v>
      </c>
      <c r="B68" s="18" t="str">
        <v>Territorial</v>
      </c>
      <c r="C68" s="8" t="str" cm="1">
        <f t="array" ref="C68">_xlfn.TEXTJOIN(", ",TRUE,_xlfn.UNIQUE(_xlfn._xlws.FILTER(InfoGeneral[CodigoIndicador],(InfoGeneral[BPIN]='Reporte PI'!A68)*(InfoGeneral[Vigencia]='Reporte PI'!$B$1)*(InfoGeneral[MetaVigencia]&lt;&gt;0))))</f>
        <v>459903100</v>
      </c>
      <c r="D68" s="8" cm="1">
        <f t="array" ref="D68">COUNTA(_xlfn.UNIQUE(_xlfn._xlws.FILTER(InfoGeneral[CodigoIndicador],(InfoGeneral[BPIN]='Reporte PI'!A68)*(InfoGeneral[Vigencia]='Reporte PI'!$B$1)*(InfoGeneral[MetaVigencia]&lt;&gt;0))))</f>
        <v>1</v>
      </c>
      <c r="E68" s="177" cm="1">
        <f t="array" ref="E68">SUM(_xlfn._xlws.FILTER(EjecucionPresupuestalGastoCCyFondo[CDP],(EjecucionPresupuestalGastoCCyFondo[PROYECTO]='Reporte PI'!A68)*(EjecucionPresupuestalGastoCCyFondo[VIGENCIA]=_xlfn.VALUETOTEXT('Reporte PI'!$B$1)),0))</f>
        <v>249891918</v>
      </c>
      <c r="F68" s="177" cm="1">
        <f t="array" ref="F68">SUM(_xlfn._xlws.FILTER(EjecucionPresupuestalGastoCCyFondo[RP],(EjecucionPresupuestalGastoCCyFondo[PROYECTO]='Reporte PI'!A68)*(EjecucionPresupuestalGastoCCyFondo[VIGENCIA]=_xlfn.VALUETOTEXT('Reporte PI'!$B$1)),0))</f>
        <v>249891918</v>
      </c>
      <c r="G68" s="177" cm="1">
        <f t="array" ref="G68">SUM(_xlfn._xlws.FILTER(EjecucionPresupuestalGastoCCyFondo[OBLIGACION],(EjecucionPresupuestalGastoCCyFondo[PROYECTO]='Reporte PI'!A68)*(EjecucionPresupuestalGastoCCyFondo[VIGENCIA]=_xlfn.VALUETOTEXT('Reporte PI'!$B$1)),0))</f>
        <v>0</v>
      </c>
      <c r="H68" s="177" cm="1">
        <f t="array" ref="H68">SUM(_xlfn._xlws.FILTER(EjecucionPresupuestalGastoCCyFondo[PAGO],(EjecucionPresupuestalGastoCCyFondo[PROYECTO]='Reporte PI'!A68)*(EjecucionPresupuestalGastoCCyFondo[VIGENCIA]=_xlfn.VALUETOTEXT('Reporte PI'!$B$1)),0))</f>
        <v>0</v>
      </c>
      <c r="I68" s="162" t="str" cm="1">
        <f t="array" ref="I68">_xlfn.LET(_xlpm.filtro_bpin,_xlfn.UNIQUE(_xlfn._xlws.FILTER(ProyectosPIconVigencia[BPIN],(ProyectosPIconVigencia[BPIN]='Reporte PI'!A68)*(ProyectosPIconVigencia[VIGENCIA PI]='Reporte PI'!$B$1),"")),_xlpm.es_bpin,ISNUMBER(VALUE(LEFT(_xlpm.filtro_bpin,4))),IF(_xlpm.es_bpin,"Si","No"))</f>
        <v>No</v>
      </c>
      <c r="J68" s="143" t="str" cm="1">
        <f t="array" ref="J68">_xlfn.TEXTJOIN(", ",TRUE,_xlfn.UNIQUE(_xlfn._xlws.FILTER(ProyectosPIconVigencia[Código del indicador principal],(ProyectosPIconVigencia[BPIN]='Reporte PI'!A68)*(ProyectosPIconVigencia[VIGENCIA PI]='Reporte PI'!$B$1),"")))</f>
        <v/>
      </c>
      <c r="K68" s="143" t="str" cm="1">
        <f t="array" ref="K68">IF(J68&lt;&gt;"",COUNTA(_xlfn.UNIQUE(_xlfn._xlws.FILTER(ProyectosPIconVigencia[Código del indicador principal],(ProyectosPIconVigencia[BPIN]='Reporte PI'!A68)*(ProyectosPIconVigencia[VIGENCIA PI]='Reporte PI'!$B$1),""))),"")</f>
        <v/>
      </c>
      <c r="L68" s="143" t="str" cm="1">
        <f t="array" ref="L68">_xlfn.LET(_xlpm.filtro_indicadores_pi,_xlfn.UNIQUE(_xlfn._xlws.FILTER(ProyectosPIconVigencia[Código del indicador principal],(ProyectosPIconVigencia[BPIN]='Reporte PI'!A68)*(ProyectosPIconVigencia[VIGENCIA PI]='Reporte PI'!$B$1),"")),_xlpm.numero_indicadores_pi,IF(J68&lt;&gt;"",COUNTA(_xlpm.filtro_indicadores_pi),0),_xlpm.numero_indicadores_piip,COUNTA(_xlfn.UNIQUE(_xlfn._xlws.FILTER(InfoGeneral[CodigoIndicador],(InfoGeneral[BPIN]='Reporte PI'!A68)*(InfoGeneral[Vigencia]='Reporte PI'!$B$1)*(InfoGeneral[MetaVigencia]&lt;&gt;0)))),IF(_xlpm.numero_indicadores_pi&gt;_xlpm.numero_indicadores_piip,"Inconsistencia",""))</f>
        <v/>
      </c>
      <c r="M68" s="143" t="str" cm="1">
        <f t="array" ref="M68">_xlfn.LET(_xlpm.productos_piip,_xlfn._xlws.FILTER(InfoGeneral[CodigoIndicador],(InfoGeneral[BPIN]='Reporte PI'!A68)*(InfoGeneral[Vigencia]='Reporte PI'!$B$1)*(InfoGeneral[MetaVigencia]&lt;&gt;0)),_xlpm.productos_cuipo,_xlfn.UNIQUE(_xlfn._xlws.FILTER(ProyectosPIconVigencia[Código del indicador principal],(ProyectosPIconVigencia[BPIN]='Reporte PI'!A68)*(ProyectosPIconVigencia[VIGENCIA PI]='Reporte PI'!$B$1),"")),_xlpm.eval,COUNT(_xlfn.MAP(_xlpm.productos_cuipo,_xlfn.LAMBDA(_xlpm.x,FIND(_xlpm.x,_xlfn.TEXTJOIN(",",TRUE,_xlpm.productos_piip))))),_xlpm.num_productos_cuipo,COUNTA(_xlpm.productos_cuipo),_xlpm.num_productos_piip,COUNTA(_xlpm.productos_piip),IF(AND(C68&lt;&gt;"",J68&lt;&gt;"",L68&lt;&gt;"Inconsistencia"),TRANSPOSE(_xlpm.eval),""))</f>
        <v/>
      </c>
      <c r="N68" s="181" t="str">
        <f t="shared" si="0"/>
        <v/>
      </c>
    </row>
    <row r="69" spans="1:14" x14ac:dyDescent="0.3">
      <c r="A69" s="18" t="str">
        <v>202500000050078</v>
      </c>
      <c r="B69" s="18" t="str">
        <v>Territorial</v>
      </c>
      <c r="C69" s="8" t="str" cm="1">
        <f t="array" ref="C69">_xlfn.TEXTJOIN(", ",TRUE,_xlfn.UNIQUE(_xlfn._xlws.FILTER(InfoGeneral[CodigoIndicador],(InfoGeneral[BPIN]='Reporte PI'!A69)*(InfoGeneral[Vigencia]='Reporte PI'!$B$1)*(InfoGeneral[MetaVigencia]&lt;&gt;0))))</f>
        <v>459903100</v>
      </c>
      <c r="D69" s="8" cm="1">
        <f t="array" ref="D69">COUNTA(_xlfn.UNIQUE(_xlfn._xlws.FILTER(InfoGeneral[CodigoIndicador],(InfoGeneral[BPIN]='Reporte PI'!A69)*(InfoGeneral[Vigencia]='Reporte PI'!$B$1)*(InfoGeneral[MetaVigencia]&lt;&gt;0))))</f>
        <v>1</v>
      </c>
      <c r="E69" s="177" cm="1">
        <f t="array" ref="E69">SUM(_xlfn._xlws.FILTER(EjecucionPresupuestalGastoCCyFondo[CDP],(EjecucionPresupuestalGastoCCyFondo[PROYECTO]='Reporte PI'!A69)*(EjecucionPresupuestalGastoCCyFondo[VIGENCIA]=_xlfn.VALUETOTEXT('Reporte PI'!$B$1)),0))</f>
        <v>6499276996</v>
      </c>
      <c r="F69" s="177" cm="1">
        <f t="array" ref="F69">SUM(_xlfn._xlws.FILTER(EjecucionPresupuestalGastoCCyFondo[RP],(EjecucionPresupuestalGastoCCyFondo[PROYECTO]='Reporte PI'!A69)*(EjecucionPresupuestalGastoCCyFondo[VIGENCIA]=_xlfn.VALUETOTEXT('Reporte PI'!$B$1)),0))</f>
        <v>6477729587</v>
      </c>
      <c r="G69" s="177" cm="1">
        <f t="array" ref="G69">SUM(_xlfn._xlws.FILTER(EjecucionPresupuestalGastoCCyFondo[OBLIGACION],(EjecucionPresupuestalGastoCCyFondo[PROYECTO]='Reporte PI'!A69)*(EjecucionPresupuestalGastoCCyFondo[VIGENCIA]=_xlfn.VALUETOTEXT('Reporte PI'!$B$1)),0))</f>
        <v>6249353490.3500004</v>
      </c>
      <c r="H69" s="177" cm="1">
        <f t="array" ref="H69">SUM(_xlfn._xlws.FILTER(EjecucionPresupuestalGastoCCyFondo[PAGO],(EjecucionPresupuestalGastoCCyFondo[PROYECTO]='Reporte PI'!A69)*(EjecucionPresupuestalGastoCCyFondo[VIGENCIA]=_xlfn.VALUETOTEXT('Reporte PI'!$B$1)),0))</f>
        <v>6239973490.3500004</v>
      </c>
      <c r="I69" s="162" t="str" cm="1">
        <f t="array" ref="I69">_xlfn.LET(_xlpm.filtro_bpin,_xlfn.UNIQUE(_xlfn._xlws.FILTER(ProyectosPIconVigencia[BPIN],(ProyectosPIconVigencia[BPIN]='Reporte PI'!A69)*(ProyectosPIconVigencia[VIGENCIA PI]='Reporte PI'!$B$1),"")),_xlpm.es_bpin,ISNUMBER(VALUE(LEFT(_xlpm.filtro_bpin,4))),IF(_xlpm.es_bpin,"Si","No"))</f>
        <v>Si</v>
      </c>
      <c r="J69" s="143" t="str" cm="1">
        <f t="array" ref="J69">_xlfn.TEXTJOIN(", ",TRUE,_xlfn.UNIQUE(_xlfn._xlws.FILTER(ProyectosPIconVigencia[Código del indicador principal],(ProyectosPIconVigencia[BPIN]='Reporte PI'!A69)*(ProyectosPIconVigencia[VIGENCIA PI]='Reporte PI'!$B$1),"")))</f>
        <v>459903100</v>
      </c>
      <c r="K69" s="143" cm="1">
        <f t="array" ref="K69">IF(J69&lt;&gt;"",COUNTA(_xlfn.UNIQUE(_xlfn._xlws.FILTER(ProyectosPIconVigencia[Código del indicador principal],(ProyectosPIconVigencia[BPIN]='Reporte PI'!A69)*(ProyectosPIconVigencia[VIGENCIA PI]='Reporte PI'!$B$1),""))),"")</f>
        <v>1</v>
      </c>
      <c r="L69" s="143" t="str" cm="1">
        <f t="array" ref="L69">_xlfn.LET(_xlpm.filtro_indicadores_pi,_xlfn.UNIQUE(_xlfn._xlws.FILTER(ProyectosPIconVigencia[Código del indicador principal],(ProyectosPIconVigencia[BPIN]='Reporte PI'!A69)*(ProyectosPIconVigencia[VIGENCIA PI]='Reporte PI'!$B$1),"")),_xlpm.numero_indicadores_pi,IF(J69&lt;&gt;"",COUNTA(_xlpm.filtro_indicadores_pi),0),_xlpm.numero_indicadores_piip,COUNTA(_xlfn.UNIQUE(_xlfn._xlws.FILTER(InfoGeneral[CodigoIndicador],(InfoGeneral[BPIN]='Reporte PI'!A69)*(InfoGeneral[Vigencia]='Reporte PI'!$B$1)*(InfoGeneral[MetaVigencia]&lt;&gt;0)))),IF(_xlpm.numero_indicadores_pi&gt;_xlpm.numero_indicadores_piip,"Inconsistencia",""))</f>
        <v/>
      </c>
      <c r="M69" s="143" cm="1">
        <f t="array" ref="M69">_xlfn.LET(_xlpm.productos_piip,_xlfn._xlws.FILTER(InfoGeneral[CodigoIndicador],(InfoGeneral[BPIN]='Reporte PI'!A69)*(InfoGeneral[Vigencia]='Reporte PI'!$B$1)*(InfoGeneral[MetaVigencia]&lt;&gt;0)),_xlpm.productos_cuipo,_xlfn.UNIQUE(_xlfn._xlws.FILTER(ProyectosPIconVigencia[Código del indicador principal],(ProyectosPIconVigencia[BPIN]='Reporte PI'!A69)*(ProyectosPIconVigencia[VIGENCIA PI]='Reporte PI'!$B$1),"")),_xlpm.eval,COUNT(_xlfn.MAP(_xlpm.productos_cuipo,_xlfn.LAMBDA(_xlpm.x,FIND(_xlpm.x,_xlfn.TEXTJOIN(",",TRUE,_xlpm.productos_piip))))),_xlpm.num_productos_cuipo,COUNTA(_xlpm.productos_cuipo),_xlpm.num_productos_piip,COUNTA(_xlpm.productos_piip),IF(AND(C69&lt;&gt;"",J69&lt;&gt;"",L69&lt;&gt;"Inconsistencia"),TRANSPOSE(_xlpm.eval),""))</f>
        <v>1</v>
      </c>
      <c r="N69" s="181" t="str">
        <f t="shared" si="0"/>
        <v>Coinciden</v>
      </c>
    </row>
    <row r="70" spans="1:14" x14ac:dyDescent="0.3">
      <c r="A70" s="18" t="str">
        <v>202600000016522</v>
      </c>
      <c r="B70" s="18" t="str">
        <v>Territorial</v>
      </c>
      <c r="C70" s="8" t="str" cm="1">
        <f t="array" ref="C70">_xlfn.TEXTJOIN(", ",TRUE,_xlfn.UNIQUE(_xlfn._xlws.FILTER(InfoGeneral[CodigoIndicador],(InfoGeneral[BPIN]='Reporte PI'!A70)*(InfoGeneral[Vigencia]='Reporte PI'!$B$1)*(InfoGeneral[MetaVigencia]&lt;&gt;0))))</f>
        <v>459903100</v>
      </c>
      <c r="D70" s="8" cm="1">
        <f t="array" ref="D70">COUNTA(_xlfn.UNIQUE(_xlfn._xlws.FILTER(InfoGeneral[CodigoIndicador],(InfoGeneral[BPIN]='Reporte PI'!A70)*(InfoGeneral[Vigencia]='Reporte PI'!$B$1)*(InfoGeneral[MetaVigencia]&lt;&gt;0))))</f>
        <v>1</v>
      </c>
      <c r="E70" s="177" cm="1">
        <f t="array" ref="E70">SUM(_xlfn._xlws.FILTER(EjecucionPresupuestalGastoCCyFondo[CDP],(EjecucionPresupuestalGastoCCyFondo[PROYECTO]='Reporte PI'!A70)*(EjecucionPresupuestalGastoCCyFondo[VIGENCIA]=_xlfn.VALUETOTEXT('Reporte PI'!$B$1)),0))</f>
        <v>0</v>
      </c>
      <c r="F70" s="177" cm="1">
        <f t="array" ref="F70">SUM(_xlfn._xlws.FILTER(EjecucionPresupuestalGastoCCyFondo[RP],(EjecucionPresupuestalGastoCCyFondo[PROYECTO]='Reporte PI'!A70)*(EjecucionPresupuestalGastoCCyFondo[VIGENCIA]=_xlfn.VALUETOTEXT('Reporte PI'!$B$1)),0))</f>
        <v>0</v>
      </c>
      <c r="G70" s="177" cm="1">
        <f t="array" ref="G70">SUM(_xlfn._xlws.FILTER(EjecucionPresupuestalGastoCCyFondo[OBLIGACION],(EjecucionPresupuestalGastoCCyFondo[PROYECTO]='Reporte PI'!A70)*(EjecucionPresupuestalGastoCCyFondo[VIGENCIA]=_xlfn.VALUETOTEXT('Reporte PI'!$B$1)),0))</f>
        <v>0</v>
      </c>
      <c r="H70" s="177" cm="1">
        <f t="array" ref="H70">SUM(_xlfn._xlws.FILTER(EjecucionPresupuestalGastoCCyFondo[PAGO],(EjecucionPresupuestalGastoCCyFondo[PROYECTO]='Reporte PI'!A70)*(EjecucionPresupuestalGastoCCyFondo[VIGENCIA]=_xlfn.VALUETOTEXT('Reporte PI'!$B$1)),0))</f>
        <v>0</v>
      </c>
      <c r="I70" s="162" t="str" cm="1">
        <f t="array" ref="I70">_xlfn.LET(_xlpm.filtro_bpin,_xlfn.UNIQUE(_xlfn._xlws.FILTER(ProyectosPIconVigencia[BPIN],(ProyectosPIconVigencia[BPIN]='Reporte PI'!A70)*(ProyectosPIconVigencia[VIGENCIA PI]='Reporte PI'!$B$1),"")),_xlpm.es_bpin,ISNUMBER(VALUE(LEFT(_xlpm.filtro_bpin,4))),IF(_xlpm.es_bpin,"Si","No"))</f>
        <v>Si</v>
      </c>
      <c r="J70" s="143" t="str" cm="1">
        <f t="array" ref="J70">_xlfn.TEXTJOIN(", ",TRUE,_xlfn.UNIQUE(_xlfn._xlws.FILTER(ProyectosPIconVigencia[Código del indicador principal],(ProyectosPIconVigencia[BPIN]='Reporte PI'!A70)*(ProyectosPIconVigencia[VIGENCIA PI]='Reporte PI'!$B$1),"")))</f>
        <v>459903100</v>
      </c>
      <c r="K70" s="143" cm="1">
        <f t="array" ref="K70">IF(J70&lt;&gt;"",COUNTA(_xlfn.UNIQUE(_xlfn._xlws.FILTER(ProyectosPIconVigencia[Código del indicador principal],(ProyectosPIconVigencia[BPIN]='Reporte PI'!A70)*(ProyectosPIconVigencia[VIGENCIA PI]='Reporte PI'!$B$1),""))),"")</f>
        <v>1</v>
      </c>
      <c r="L70" s="143" t="str" cm="1">
        <f t="array" ref="L70">_xlfn.LET(_xlpm.filtro_indicadores_pi,_xlfn.UNIQUE(_xlfn._xlws.FILTER(ProyectosPIconVigencia[Código del indicador principal],(ProyectosPIconVigencia[BPIN]='Reporte PI'!A70)*(ProyectosPIconVigencia[VIGENCIA PI]='Reporte PI'!$B$1),"")),_xlpm.numero_indicadores_pi,IF(J70&lt;&gt;"",COUNTA(_xlpm.filtro_indicadores_pi),0),_xlpm.numero_indicadores_piip,COUNTA(_xlfn.UNIQUE(_xlfn._xlws.FILTER(InfoGeneral[CodigoIndicador],(InfoGeneral[BPIN]='Reporte PI'!A70)*(InfoGeneral[Vigencia]='Reporte PI'!$B$1)*(InfoGeneral[MetaVigencia]&lt;&gt;0)))),IF(_xlpm.numero_indicadores_pi&gt;_xlpm.numero_indicadores_piip,"Inconsistencia",""))</f>
        <v/>
      </c>
      <c r="M70" s="143" cm="1">
        <f t="array" ref="M70">_xlfn.LET(_xlpm.productos_piip,_xlfn._xlws.FILTER(InfoGeneral[CodigoIndicador],(InfoGeneral[BPIN]='Reporte PI'!A70)*(InfoGeneral[Vigencia]='Reporte PI'!$B$1)*(InfoGeneral[MetaVigencia]&lt;&gt;0)),_xlpm.productos_cuipo,_xlfn.UNIQUE(_xlfn._xlws.FILTER(ProyectosPIconVigencia[Código del indicador principal],(ProyectosPIconVigencia[BPIN]='Reporte PI'!A70)*(ProyectosPIconVigencia[VIGENCIA PI]='Reporte PI'!$B$1),"")),_xlpm.eval,COUNT(_xlfn.MAP(_xlpm.productos_cuipo,_xlfn.LAMBDA(_xlpm.x,FIND(_xlpm.x,_xlfn.TEXTJOIN(",",TRUE,_xlpm.productos_piip))))),_xlpm.num_productos_cuipo,COUNTA(_xlpm.productos_cuipo),_xlpm.num_productos_piip,COUNTA(_xlpm.productos_piip),IF(AND(C70&lt;&gt;"",J70&lt;&gt;"",L70&lt;&gt;"Inconsistencia"),TRANSPOSE(_xlpm.eval),""))</f>
        <v>1</v>
      </c>
      <c r="N70" s="181" t="str">
        <f t="shared" ref="N70:N133" si="1">IF(AND(D70&lt;&gt;"",K70&lt;&gt;"",M70&lt;&gt;""),IF(M70=0,"No coinciden todos",IF(AND(D70=K70,K70=M70),"Coinciden","No coinciden")),"")</f>
        <v>Coinciden</v>
      </c>
    </row>
    <row r="71" spans="1:14" x14ac:dyDescent="0.3">
      <c r="A71" s="18" t="str">
        <v>202600000005933</v>
      </c>
      <c r="B71" s="18" t="str">
        <v>Territorial</v>
      </c>
      <c r="C71" s="8" t="str" cm="1">
        <f t="array" ref="C71">_xlfn.TEXTJOIN(", ",TRUE,_xlfn.UNIQUE(_xlfn._xlws.FILTER(InfoGeneral[CodigoIndicador],(InfoGeneral[BPIN]='Reporte PI'!A71)*(InfoGeneral[Vigencia]='Reporte PI'!$B$1)*(InfoGeneral[MetaVigencia]&lt;&gt;0))))</f>
        <v>459903100</v>
      </c>
      <c r="D71" s="8" cm="1">
        <f t="array" ref="D71">COUNTA(_xlfn.UNIQUE(_xlfn._xlws.FILTER(InfoGeneral[CodigoIndicador],(InfoGeneral[BPIN]='Reporte PI'!A71)*(InfoGeneral[Vigencia]='Reporte PI'!$B$1)*(InfoGeneral[MetaVigencia]&lt;&gt;0))))</f>
        <v>1</v>
      </c>
      <c r="E71" s="177" cm="1">
        <f t="array" ref="E71">SUM(_xlfn._xlws.FILTER(EjecucionPresupuestalGastoCCyFondo[CDP],(EjecucionPresupuestalGastoCCyFondo[PROYECTO]='Reporte PI'!A71)*(EjecucionPresupuestalGastoCCyFondo[VIGENCIA]=_xlfn.VALUETOTEXT('Reporte PI'!$B$1)),0))</f>
        <v>50000000</v>
      </c>
      <c r="F71" s="177" cm="1">
        <f t="array" ref="F71">SUM(_xlfn._xlws.FILTER(EjecucionPresupuestalGastoCCyFondo[RP],(EjecucionPresupuestalGastoCCyFondo[PROYECTO]='Reporte PI'!A71)*(EjecucionPresupuestalGastoCCyFondo[VIGENCIA]=_xlfn.VALUETOTEXT('Reporte PI'!$B$1)),0))</f>
        <v>50000000</v>
      </c>
      <c r="G71" s="177" cm="1">
        <f t="array" ref="G71">SUM(_xlfn._xlws.FILTER(EjecucionPresupuestalGastoCCyFondo[OBLIGACION],(EjecucionPresupuestalGastoCCyFondo[PROYECTO]='Reporte PI'!A71)*(EjecucionPresupuestalGastoCCyFondo[VIGENCIA]=_xlfn.VALUETOTEXT('Reporte PI'!$B$1)),0))</f>
        <v>0</v>
      </c>
      <c r="H71" s="177" cm="1">
        <f t="array" ref="H71">SUM(_xlfn._xlws.FILTER(EjecucionPresupuestalGastoCCyFondo[PAGO],(EjecucionPresupuestalGastoCCyFondo[PROYECTO]='Reporte PI'!A71)*(EjecucionPresupuestalGastoCCyFondo[VIGENCIA]=_xlfn.VALUETOTEXT('Reporte PI'!$B$1)),0))</f>
        <v>0</v>
      </c>
      <c r="I71" s="162" t="str" cm="1">
        <f t="array" ref="I71">_xlfn.LET(_xlpm.filtro_bpin,_xlfn.UNIQUE(_xlfn._xlws.FILTER(ProyectosPIconVigencia[BPIN],(ProyectosPIconVigencia[BPIN]='Reporte PI'!A71)*(ProyectosPIconVigencia[VIGENCIA PI]='Reporte PI'!$B$1),"")),_xlpm.es_bpin,ISNUMBER(VALUE(LEFT(_xlpm.filtro_bpin,4))),IF(_xlpm.es_bpin,"Si","No"))</f>
        <v>Si</v>
      </c>
      <c r="J71" s="143" t="str" cm="1">
        <f t="array" ref="J71">_xlfn.TEXTJOIN(", ",TRUE,_xlfn.UNIQUE(_xlfn._xlws.FILTER(ProyectosPIconVigencia[Código del indicador principal],(ProyectosPIconVigencia[BPIN]='Reporte PI'!A71)*(ProyectosPIconVigencia[VIGENCIA PI]='Reporte PI'!$B$1),"")))</f>
        <v>459903100</v>
      </c>
      <c r="K71" s="143" cm="1">
        <f t="array" ref="K71">IF(J71&lt;&gt;"",COUNTA(_xlfn.UNIQUE(_xlfn._xlws.FILTER(ProyectosPIconVigencia[Código del indicador principal],(ProyectosPIconVigencia[BPIN]='Reporte PI'!A71)*(ProyectosPIconVigencia[VIGENCIA PI]='Reporte PI'!$B$1),""))),"")</f>
        <v>1</v>
      </c>
      <c r="L71" s="143" t="str" cm="1">
        <f t="array" ref="L71">_xlfn.LET(_xlpm.filtro_indicadores_pi,_xlfn.UNIQUE(_xlfn._xlws.FILTER(ProyectosPIconVigencia[Código del indicador principal],(ProyectosPIconVigencia[BPIN]='Reporte PI'!A71)*(ProyectosPIconVigencia[VIGENCIA PI]='Reporte PI'!$B$1),"")),_xlpm.numero_indicadores_pi,IF(J71&lt;&gt;"",COUNTA(_xlpm.filtro_indicadores_pi),0),_xlpm.numero_indicadores_piip,COUNTA(_xlfn.UNIQUE(_xlfn._xlws.FILTER(InfoGeneral[CodigoIndicador],(InfoGeneral[BPIN]='Reporte PI'!A71)*(InfoGeneral[Vigencia]='Reporte PI'!$B$1)*(InfoGeneral[MetaVigencia]&lt;&gt;0)))),IF(_xlpm.numero_indicadores_pi&gt;_xlpm.numero_indicadores_piip,"Inconsistencia",""))</f>
        <v/>
      </c>
      <c r="M71" s="143" cm="1">
        <f t="array" ref="M71">_xlfn.LET(_xlpm.productos_piip,_xlfn._xlws.FILTER(InfoGeneral[CodigoIndicador],(InfoGeneral[BPIN]='Reporte PI'!A71)*(InfoGeneral[Vigencia]='Reporte PI'!$B$1)*(InfoGeneral[MetaVigencia]&lt;&gt;0)),_xlpm.productos_cuipo,_xlfn.UNIQUE(_xlfn._xlws.FILTER(ProyectosPIconVigencia[Código del indicador principal],(ProyectosPIconVigencia[BPIN]='Reporte PI'!A71)*(ProyectosPIconVigencia[VIGENCIA PI]='Reporte PI'!$B$1),"")),_xlpm.eval,COUNT(_xlfn.MAP(_xlpm.productos_cuipo,_xlfn.LAMBDA(_xlpm.x,FIND(_xlpm.x,_xlfn.TEXTJOIN(",",TRUE,_xlpm.productos_piip))))),_xlpm.num_productos_cuipo,COUNTA(_xlpm.productos_cuipo),_xlpm.num_productos_piip,COUNTA(_xlpm.productos_piip),IF(AND(C71&lt;&gt;"",J71&lt;&gt;"",L71&lt;&gt;"Inconsistencia"),TRANSPOSE(_xlpm.eval),""))</f>
        <v>1</v>
      </c>
      <c r="N71" s="181" t="str">
        <f t="shared" si="1"/>
        <v>Coinciden</v>
      </c>
    </row>
    <row r="72" spans="1:14" x14ac:dyDescent="0.3">
      <c r="A72" s="18" t="str">
        <v>202600000005643</v>
      </c>
      <c r="B72" s="18" t="str">
        <v>Territorial</v>
      </c>
      <c r="C72" s="8" t="str" cm="1">
        <f t="array" ref="C72">_xlfn.TEXTJOIN(", ",TRUE,_xlfn.UNIQUE(_xlfn._xlws.FILTER(InfoGeneral[CodigoIndicador],(InfoGeneral[BPIN]='Reporte PI'!A72)*(InfoGeneral[Vigencia]='Reporte PI'!$B$1)*(InfoGeneral[MetaVigencia]&lt;&gt;0))))</f>
        <v>330107300</v>
      </c>
      <c r="D72" s="8" cm="1">
        <f t="array" ref="D72">COUNTA(_xlfn.UNIQUE(_xlfn._xlws.FILTER(InfoGeneral[CodigoIndicador],(InfoGeneral[BPIN]='Reporte PI'!A72)*(InfoGeneral[Vigencia]='Reporte PI'!$B$1)*(InfoGeneral[MetaVigencia]&lt;&gt;0))))</f>
        <v>1</v>
      </c>
      <c r="E72" s="177" cm="1">
        <f t="array" ref="E72">SUM(_xlfn._xlws.FILTER(EjecucionPresupuestalGastoCCyFondo[CDP],(EjecucionPresupuestalGastoCCyFondo[PROYECTO]='Reporte PI'!A72)*(EjecucionPresupuestalGastoCCyFondo[VIGENCIA]=_xlfn.VALUETOTEXT('Reporte PI'!$B$1)),0))</f>
        <v>413917696</v>
      </c>
      <c r="F72" s="177" cm="1">
        <f t="array" ref="F72">SUM(_xlfn._xlws.FILTER(EjecucionPresupuestalGastoCCyFondo[RP],(EjecucionPresupuestalGastoCCyFondo[PROYECTO]='Reporte PI'!A72)*(EjecucionPresupuestalGastoCCyFondo[VIGENCIA]=_xlfn.VALUETOTEXT('Reporte PI'!$B$1)),0))</f>
        <v>413917696</v>
      </c>
      <c r="G72" s="177" cm="1">
        <f t="array" ref="G72">SUM(_xlfn._xlws.FILTER(EjecucionPresupuestalGastoCCyFondo[OBLIGACION],(EjecucionPresupuestalGastoCCyFondo[PROYECTO]='Reporte PI'!A72)*(EjecucionPresupuestalGastoCCyFondo[VIGENCIA]=_xlfn.VALUETOTEXT('Reporte PI'!$B$1)),0))</f>
        <v>413917696</v>
      </c>
      <c r="H72" s="177" cm="1">
        <f t="array" ref="H72">SUM(_xlfn._xlws.FILTER(EjecucionPresupuestalGastoCCyFondo[PAGO],(EjecucionPresupuestalGastoCCyFondo[PROYECTO]='Reporte PI'!A72)*(EjecucionPresupuestalGastoCCyFondo[VIGENCIA]=_xlfn.VALUETOTEXT('Reporte PI'!$B$1)),0))</f>
        <v>413917696</v>
      </c>
      <c r="I72" s="162" t="str" cm="1">
        <f t="array" ref="I72">_xlfn.LET(_xlpm.filtro_bpin,_xlfn.UNIQUE(_xlfn._xlws.FILTER(ProyectosPIconVigencia[BPIN],(ProyectosPIconVigencia[BPIN]='Reporte PI'!A72)*(ProyectosPIconVigencia[VIGENCIA PI]='Reporte PI'!$B$1),"")),_xlpm.es_bpin,ISNUMBER(VALUE(LEFT(_xlpm.filtro_bpin,4))),IF(_xlpm.es_bpin,"Si","No"))</f>
        <v>Si</v>
      </c>
      <c r="J72" s="143" t="str" cm="1">
        <f t="array" ref="J72">_xlfn.TEXTJOIN(", ",TRUE,_xlfn.UNIQUE(_xlfn._xlws.FILTER(ProyectosPIconVigencia[Código del indicador principal],(ProyectosPIconVigencia[BPIN]='Reporte PI'!A72)*(ProyectosPIconVigencia[VIGENCIA PI]='Reporte PI'!$B$1),"")))</f>
        <v>330107300</v>
      </c>
      <c r="K72" s="143" cm="1">
        <f t="array" ref="K72">IF(J72&lt;&gt;"",COUNTA(_xlfn.UNIQUE(_xlfn._xlws.FILTER(ProyectosPIconVigencia[Código del indicador principal],(ProyectosPIconVigencia[BPIN]='Reporte PI'!A72)*(ProyectosPIconVigencia[VIGENCIA PI]='Reporte PI'!$B$1),""))),"")</f>
        <v>1</v>
      </c>
      <c r="L72" s="143" t="str" cm="1">
        <f t="array" ref="L72">_xlfn.LET(_xlpm.filtro_indicadores_pi,_xlfn.UNIQUE(_xlfn._xlws.FILTER(ProyectosPIconVigencia[Código del indicador principal],(ProyectosPIconVigencia[BPIN]='Reporte PI'!A72)*(ProyectosPIconVigencia[VIGENCIA PI]='Reporte PI'!$B$1),"")),_xlpm.numero_indicadores_pi,IF(J72&lt;&gt;"",COUNTA(_xlpm.filtro_indicadores_pi),0),_xlpm.numero_indicadores_piip,COUNTA(_xlfn.UNIQUE(_xlfn._xlws.FILTER(InfoGeneral[CodigoIndicador],(InfoGeneral[BPIN]='Reporte PI'!A72)*(InfoGeneral[Vigencia]='Reporte PI'!$B$1)*(InfoGeneral[MetaVigencia]&lt;&gt;0)))),IF(_xlpm.numero_indicadores_pi&gt;_xlpm.numero_indicadores_piip,"Inconsistencia",""))</f>
        <v/>
      </c>
      <c r="M72" s="143" cm="1">
        <f t="array" ref="M72">_xlfn.LET(_xlpm.productos_piip,_xlfn._xlws.FILTER(InfoGeneral[CodigoIndicador],(InfoGeneral[BPIN]='Reporte PI'!A72)*(InfoGeneral[Vigencia]='Reporte PI'!$B$1)*(InfoGeneral[MetaVigencia]&lt;&gt;0)),_xlpm.productos_cuipo,_xlfn.UNIQUE(_xlfn._xlws.FILTER(ProyectosPIconVigencia[Código del indicador principal],(ProyectosPIconVigencia[BPIN]='Reporte PI'!A72)*(ProyectosPIconVigencia[VIGENCIA PI]='Reporte PI'!$B$1),"")),_xlpm.eval,COUNT(_xlfn.MAP(_xlpm.productos_cuipo,_xlfn.LAMBDA(_xlpm.x,FIND(_xlpm.x,_xlfn.TEXTJOIN(",",TRUE,_xlpm.productos_piip))))),_xlpm.num_productos_cuipo,COUNTA(_xlpm.productos_cuipo),_xlpm.num_productos_piip,COUNTA(_xlpm.productos_piip),IF(AND(C72&lt;&gt;"",J72&lt;&gt;"",L72&lt;&gt;"Inconsistencia"),TRANSPOSE(_xlpm.eval),""))</f>
        <v>1</v>
      </c>
      <c r="N72" s="181" t="str">
        <f t="shared" si="1"/>
        <v>Coinciden</v>
      </c>
    </row>
    <row r="73" spans="1:14" x14ac:dyDescent="0.3">
      <c r="A73" s="18" t="str">
        <v>202600000011489</v>
      </c>
      <c r="B73" s="18" t="str">
        <v>Territorial</v>
      </c>
      <c r="C73" s="8" t="str" cm="1">
        <f t="array" ref="C73">_xlfn.TEXTJOIN(", ",TRUE,_xlfn.UNIQUE(_xlfn._xlws.FILTER(InfoGeneral[CodigoIndicador],(InfoGeneral[BPIN]='Reporte PI'!A73)*(InfoGeneral[Vigencia]='Reporte PI'!$B$1)*(InfoGeneral[MetaVigencia]&lt;&gt;0))))</f>
        <v>330108700</v>
      </c>
      <c r="D73" s="8" cm="1">
        <f t="array" ref="D73">COUNTA(_xlfn.UNIQUE(_xlfn._xlws.FILTER(InfoGeneral[CodigoIndicador],(InfoGeneral[BPIN]='Reporte PI'!A73)*(InfoGeneral[Vigencia]='Reporte PI'!$B$1)*(InfoGeneral[MetaVigencia]&lt;&gt;0))))</f>
        <v>1</v>
      </c>
      <c r="E73" s="177" cm="1">
        <f t="array" ref="E73">SUM(_xlfn._xlws.FILTER(EjecucionPresupuestalGastoCCyFondo[CDP],(EjecucionPresupuestalGastoCCyFondo[PROYECTO]='Reporte PI'!A73)*(EjecucionPresupuestalGastoCCyFondo[VIGENCIA]=_xlfn.VALUETOTEXT('Reporte PI'!$B$1)),0))</f>
        <v>0</v>
      </c>
      <c r="F73" s="177" cm="1">
        <f t="array" ref="F73">SUM(_xlfn._xlws.FILTER(EjecucionPresupuestalGastoCCyFondo[RP],(EjecucionPresupuestalGastoCCyFondo[PROYECTO]='Reporte PI'!A73)*(EjecucionPresupuestalGastoCCyFondo[VIGENCIA]=_xlfn.VALUETOTEXT('Reporte PI'!$B$1)),0))</f>
        <v>0</v>
      </c>
      <c r="G73" s="177" cm="1">
        <f t="array" ref="G73">SUM(_xlfn._xlws.FILTER(EjecucionPresupuestalGastoCCyFondo[OBLIGACION],(EjecucionPresupuestalGastoCCyFondo[PROYECTO]='Reporte PI'!A73)*(EjecucionPresupuestalGastoCCyFondo[VIGENCIA]=_xlfn.VALUETOTEXT('Reporte PI'!$B$1)),0))</f>
        <v>0</v>
      </c>
      <c r="H73" s="177" cm="1">
        <f t="array" ref="H73">SUM(_xlfn._xlws.FILTER(EjecucionPresupuestalGastoCCyFondo[PAGO],(EjecucionPresupuestalGastoCCyFondo[PROYECTO]='Reporte PI'!A73)*(EjecucionPresupuestalGastoCCyFondo[VIGENCIA]=_xlfn.VALUETOTEXT('Reporte PI'!$B$1)),0))</f>
        <v>0</v>
      </c>
      <c r="I73" s="162" t="str" cm="1">
        <f t="array" ref="I73">_xlfn.LET(_xlpm.filtro_bpin,_xlfn.UNIQUE(_xlfn._xlws.FILTER(ProyectosPIconVigencia[BPIN],(ProyectosPIconVigencia[BPIN]='Reporte PI'!A73)*(ProyectosPIconVigencia[VIGENCIA PI]='Reporte PI'!$B$1),"")),_xlpm.es_bpin,ISNUMBER(VALUE(LEFT(_xlpm.filtro_bpin,4))),IF(_xlpm.es_bpin,"Si","No"))</f>
        <v>Si</v>
      </c>
      <c r="J73" s="143" t="str" cm="1">
        <f t="array" ref="J73">_xlfn.TEXTJOIN(", ",TRUE,_xlfn.UNIQUE(_xlfn._xlws.FILTER(ProyectosPIconVigencia[Código del indicador principal],(ProyectosPIconVigencia[BPIN]='Reporte PI'!A73)*(ProyectosPIconVigencia[VIGENCIA PI]='Reporte PI'!$B$1),"")))</f>
        <v>330108700</v>
      </c>
      <c r="K73" s="143" cm="1">
        <f t="array" ref="K73">IF(J73&lt;&gt;"",COUNTA(_xlfn.UNIQUE(_xlfn._xlws.FILTER(ProyectosPIconVigencia[Código del indicador principal],(ProyectosPIconVigencia[BPIN]='Reporte PI'!A73)*(ProyectosPIconVigencia[VIGENCIA PI]='Reporte PI'!$B$1),""))),"")</f>
        <v>1</v>
      </c>
      <c r="L73" s="143" t="str" cm="1">
        <f t="array" ref="L73">_xlfn.LET(_xlpm.filtro_indicadores_pi,_xlfn.UNIQUE(_xlfn._xlws.FILTER(ProyectosPIconVigencia[Código del indicador principal],(ProyectosPIconVigencia[BPIN]='Reporte PI'!A73)*(ProyectosPIconVigencia[VIGENCIA PI]='Reporte PI'!$B$1),"")),_xlpm.numero_indicadores_pi,IF(J73&lt;&gt;"",COUNTA(_xlpm.filtro_indicadores_pi),0),_xlpm.numero_indicadores_piip,COUNTA(_xlfn.UNIQUE(_xlfn._xlws.FILTER(InfoGeneral[CodigoIndicador],(InfoGeneral[BPIN]='Reporte PI'!A73)*(InfoGeneral[Vigencia]='Reporte PI'!$B$1)*(InfoGeneral[MetaVigencia]&lt;&gt;0)))),IF(_xlpm.numero_indicadores_pi&gt;_xlpm.numero_indicadores_piip,"Inconsistencia",""))</f>
        <v/>
      </c>
      <c r="M73" s="143" cm="1">
        <f t="array" ref="M73">_xlfn.LET(_xlpm.productos_piip,_xlfn._xlws.FILTER(InfoGeneral[CodigoIndicador],(InfoGeneral[BPIN]='Reporte PI'!A73)*(InfoGeneral[Vigencia]='Reporte PI'!$B$1)*(InfoGeneral[MetaVigencia]&lt;&gt;0)),_xlpm.productos_cuipo,_xlfn.UNIQUE(_xlfn._xlws.FILTER(ProyectosPIconVigencia[Código del indicador principal],(ProyectosPIconVigencia[BPIN]='Reporte PI'!A73)*(ProyectosPIconVigencia[VIGENCIA PI]='Reporte PI'!$B$1),"")),_xlpm.eval,COUNT(_xlfn.MAP(_xlpm.productos_cuipo,_xlfn.LAMBDA(_xlpm.x,FIND(_xlpm.x,_xlfn.TEXTJOIN(",",TRUE,_xlpm.productos_piip))))),_xlpm.num_productos_cuipo,COUNTA(_xlpm.productos_cuipo),_xlpm.num_productos_piip,COUNTA(_xlpm.productos_piip),IF(AND(C73&lt;&gt;"",J73&lt;&gt;"",L73&lt;&gt;"Inconsistencia"),TRANSPOSE(_xlpm.eval),""))</f>
        <v>1</v>
      </c>
      <c r="N73" s="181" t="str">
        <f t="shared" si="1"/>
        <v>Coinciden</v>
      </c>
    </row>
    <row r="74" spans="1:14" x14ac:dyDescent="0.3">
      <c r="A74" s="18" t="str">
        <v>202600000011502</v>
      </c>
      <c r="B74" s="18" t="str">
        <v>Territorial</v>
      </c>
      <c r="C74" s="8" t="str" cm="1">
        <f t="array" ref="C74">_xlfn.TEXTJOIN(", ",TRUE,_xlfn.UNIQUE(_xlfn._xlws.FILTER(InfoGeneral[CodigoIndicador],(InfoGeneral[BPIN]='Reporte PI'!A74)*(InfoGeneral[Vigencia]='Reporte PI'!$B$1)*(InfoGeneral[MetaVigencia]&lt;&gt;0))))</f>
        <v>330109800</v>
      </c>
      <c r="D74" s="8" cm="1">
        <f t="array" ref="D74">COUNTA(_xlfn.UNIQUE(_xlfn._xlws.FILTER(InfoGeneral[CodigoIndicador],(InfoGeneral[BPIN]='Reporte PI'!A74)*(InfoGeneral[Vigencia]='Reporte PI'!$B$1)*(InfoGeneral[MetaVigencia]&lt;&gt;0))))</f>
        <v>1</v>
      </c>
      <c r="E74" s="177" cm="1">
        <f t="array" ref="E74">SUM(_xlfn._xlws.FILTER(EjecucionPresupuestalGastoCCyFondo[CDP],(EjecucionPresupuestalGastoCCyFondo[PROYECTO]='Reporte PI'!A74)*(EjecucionPresupuestalGastoCCyFondo[VIGENCIA]=_xlfn.VALUETOTEXT('Reporte PI'!$B$1)),0))</f>
        <v>95276600</v>
      </c>
      <c r="F74" s="177" cm="1">
        <f t="array" ref="F74">SUM(_xlfn._xlws.FILTER(EjecucionPresupuestalGastoCCyFondo[RP],(EjecucionPresupuestalGastoCCyFondo[PROYECTO]='Reporte PI'!A74)*(EjecucionPresupuestalGastoCCyFondo[VIGENCIA]=_xlfn.VALUETOTEXT('Reporte PI'!$B$1)),0))</f>
        <v>95276600</v>
      </c>
      <c r="G74" s="177" cm="1">
        <f t="array" ref="G74">SUM(_xlfn._xlws.FILTER(EjecucionPresupuestalGastoCCyFondo[OBLIGACION],(EjecucionPresupuestalGastoCCyFondo[PROYECTO]='Reporte PI'!A74)*(EjecucionPresupuestalGastoCCyFondo[VIGENCIA]=_xlfn.VALUETOTEXT('Reporte PI'!$B$1)),0))</f>
        <v>95276600</v>
      </c>
      <c r="H74" s="177" cm="1">
        <f t="array" ref="H74">SUM(_xlfn._xlws.FILTER(EjecucionPresupuestalGastoCCyFondo[PAGO],(EjecucionPresupuestalGastoCCyFondo[PROYECTO]='Reporte PI'!A74)*(EjecucionPresupuestalGastoCCyFondo[VIGENCIA]=_xlfn.VALUETOTEXT('Reporte PI'!$B$1)),0))</f>
        <v>95276600</v>
      </c>
      <c r="I74" s="162" t="str" cm="1">
        <f t="array" ref="I74">_xlfn.LET(_xlpm.filtro_bpin,_xlfn.UNIQUE(_xlfn._xlws.FILTER(ProyectosPIconVigencia[BPIN],(ProyectosPIconVigencia[BPIN]='Reporte PI'!A74)*(ProyectosPIconVigencia[VIGENCIA PI]='Reporte PI'!$B$1),"")),_xlpm.es_bpin,ISNUMBER(VALUE(LEFT(_xlpm.filtro_bpin,4))),IF(_xlpm.es_bpin,"Si","No"))</f>
        <v>Si</v>
      </c>
      <c r="J74" s="143" t="str" cm="1">
        <f t="array" ref="J74">_xlfn.TEXTJOIN(", ",TRUE,_xlfn.UNIQUE(_xlfn._xlws.FILTER(ProyectosPIconVigencia[Código del indicador principal],(ProyectosPIconVigencia[BPIN]='Reporte PI'!A74)*(ProyectosPIconVigencia[VIGENCIA PI]='Reporte PI'!$B$1),"")))</f>
        <v>330109800</v>
      </c>
      <c r="K74" s="143" cm="1">
        <f t="array" ref="K74">IF(J74&lt;&gt;"",COUNTA(_xlfn.UNIQUE(_xlfn._xlws.FILTER(ProyectosPIconVigencia[Código del indicador principal],(ProyectosPIconVigencia[BPIN]='Reporte PI'!A74)*(ProyectosPIconVigencia[VIGENCIA PI]='Reporte PI'!$B$1),""))),"")</f>
        <v>1</v>
      </c>
      <c r="L74" s="143" t="str" cm="1">
        <f t="array" ref="L74">_xlfn.LET(_xlpm.filtro_indicadores_pi,_xlfn.UNIQUE(_xlfn._xlws.FILTER(ProyectosPIconVigencia[Código del indicador principal],(ProyectosPIconVigencia[BPIN]='Reporte PI'!A74)*(ProyectosPIconVigencia[VIGENCIA PI]='Reporte PI'!$B$1),"")),_xlpm.numero_indicadores_pi,IF(J74&lt;&gt;"",COUNTA(_xlpm.filtro_indicadores_pi),0),_xlpm.numero_indicadores_piip,COUNTA(_xlfn.UNIQUE(_xlfn._xlws.FILTER(InfoGeneral[CodigoIndicador],(InfoGeneral[BPIN]='Reporte PI'!A74)*(InfoGeneral[Vigencia]='Reporte PI'!$B$1)*(InfoGeneral[MetaVigencia]&lt;&gt;0)))),IF(_xlpm.numero_indicadores_pi&gt;_xlpm.numero_indicadores_piip,"Inconsistencia",""))</f>
        <v/>
      </c>
      <c r="M74" s="143" cm="1">
        <f t="array" ref="M74">_xlfn.LET(_xlpm.productos_piip,_xlfn._xlws.FILTER(InfoGeneral[CodigoIndicador],(InfoGeneral[BPIN]='Reporte PI'!A74)*(InfoGeneral[Vigencia]='Reporte PI'!$B$1)*(InfoGeneral[MetaVigencia]&lt;&gt;0)),_xlpm.productos_cuipo,_xlfn.UNIQUE(_xlfn._xlws.FILTER(ProyectosPIconVigencia[Código del indicador principal],(ProyectosPIconVigencia[BPIN]='Reporte PI'!A74)*(ProyectosPIconVigencia[VIGENCIA PI]='Reporte PI'!$B$1),"")),_xlpm.eval,COUNT(_xlfn.MAP(_xlpm.productos_cuipo,_xlfn.LAMBDA(_xlpm.x,FIND(_xlpm.x,_xlfn.TEXTJOIN(",",TRUE,_xlpm.productos_piip))))),_xlpm.num_productos_cuipo,COUNTA(_xlpm.productos_cuipo),_xlpm.num_productos_piip,COUNTA(_xlpm.productos_piip),IF(AND(C74&lt;&gt;"",J74&lt;&gt;"",L74&lt;&gt;"Inconsistencia"),TRANSPOSE(_xlpm.eval),""))</f>
        <v>1</v>
      </c>
      <c r="N74" s="181" t="str">
        <f t="shared" si="1"/>
        <v>Coinciden</v>
      </c>
    </row>
    <row r="75" spans="1:14" x14ac:dyDescent="0.3">
      <c r="A75" s="18" t="str">
        <v>202400000002779</v>
      </c>
      <c r="B75" s="18" t="str">
        <v>Territorial</v>
      </c>
      <c r="C75" s="8" t="str" cm="1">
        <f t="array" ref="C75">_xlfn.TEXTJOIN(", ",TRUE,_xlfn.UNIQUE(_xlfn._xlws.FILTER(InfoGeneral[CodigoIndicador],(InfoGeneral[BPIN]='Reporte PI'!A75)*(InfoGeneral[Vigencia]='Reporte PI'!$B$1)*(InfoGeneral[MetaVigencia]&lt;&gt;0))))</f>
        <v>450202200</v>
      </c>
      <c r="D75" s="8" cm="1">
        <f t="array" ref="D75">COUNTA(_xlfn.UNIQUE(_xlfn._xlws.FILTER(InfoGeneral[CodigoIndicador],(InfoGeneral[BPIN]='Reporte PI'!A75)*(InfoGeneral[Vigencia]='Reporte PI'!$B$1)*(InfoGeneral[MetaVigencia]&lt;&gt;0))))</f>
        <v>1</v>
      </c>
      <c r="E75" s="177" cm="1">
        <f t="array" ref="E75">SUM(_xlfn._xlws.FILTER(EjecucionPresupuestalGastoCCyFondo[CDP],(EjecucionPresupuestalGastoCCyFondo[PROYECTO]='Reporte PI'!A75)*(EjecucionPresupuestalGastoCCyFondo[VIGENCIA]=_xlfn.VALUETOTEXT('Reporte PI'!$B$1)),0))</f>
        <v>0</v>
      </c>
      <c r="F75" s="177" cm="1">
        <f t="array" ref="F75">SUM(_xlfn._xlws.FILTER(EjecucionPresupuestalGastoCCyFondo[RP],(EjecucionPresupuestalGastoCCyFondo[PROYECTO]='Reporte PI'!A75)*(EjecucionPresupuestalGastoCCyFondo[VIGENCIA]=_xlfn.VALUETOTEXT('Reporte PI'!$B$1)),0))</f>
        <v>0</v>
      </c>
      <c r="G75" s="177" cm="1">
        <f t="array" ref="G75">SUM(_xlfn._xlws.FILTER(EjecucionPresupuestalGastoCCyFondo[OBLIGACION],(EjecucionPresupuestalGastoCCyFondo[PROYECTO]='Reporte PI'!A75)*(EjecucionPresupuestalGastoCCyFondo[VIGENCIA]=_xlfn.VALUETOTEXT('Reporte PI'!$B$1)),0))</f>
        <v>0</v>
      </c>
      <c r="H75" s="177" cm="1">
        <f t="array" ref="H75">SUM(_xlfn._xlws.FILTER(EjecucionPresupuestalGastoCCyFondo[PAGO],(EjecucionPresupuestalGastoCCyFondo[PROYECTO]='Reporte PI'!A75)*(EjecucionPresupuestalGastoCCyFondo[VIGENCIA]=_xlfn.VALUETOTEXT('Reporte PI'!$B$1)),0))</f>
        <v>0</v>
      </c>
      <c r="I75" s="162" t="str" cm="1">
        <f t="array" ref="I75">_xlfn.LET(_xlpm.filtro_bpin,_xlfn.UNIQUE(_xlfn._xlws.FILTER(ProyectosPIconVigencia[BPIN],(ProyectosPIconVigencia[BPIN]='Reporte PI'!A75)*(ProyectosPIconVigencia[VIGENCIA PI]='Reporte PI'!$B$1),"")),_xlpm.es_bpin,ISNUMBER(VALUE(LEFT(_xlpm.filtro_bpin,4))),IF(_xlpm.es_bpin,"Si","No"))</f>
        <v>Si</v>
      </c>
      <c r="J75" s="143" t="str" cm="1">
        <f t="array" ref="J75">_xlfn.TEXTJOIN(", ",TRUE,_xlfn.UNIQUE(_xlfn._xlws.FILTER(ProyectosPIconVigencia[Código del indicador principal],(ProyectosPIconVigencia[BPIN]='Reporte PI'!A75)*(ProyectosPIconVigencia[VIGENCIA PI]='Reporte PI'!$B$1),"")))</f>
        <v>450202200</v>
      </c>
      <c r="K75" s="143" cm="1">
        <f t="array" ref="K75">IF(J75&lt;&gt;"",COUNTA(_xlfn.UNIQUE(_xlfn._xlws.FILTER(ProyectosPIconVigencia[Código del indicador principal],(ProyectosPIconVigencia[BPIN]='Reporte PI'!A75)*(ProyectosPIconVigencia[VIGENCIA PI]='Reporte PI'!$B$1),""))),"")</f>
        <v>1</v>
      </c>
      <c r="L75" s="143" t="str" cm="1">
        <f t="array" ref="L75">_xlfn.LET(_xlpm.filtro_indicadores_pi,_xlfn.UNIQUE(_xlfn._xlws.FILTER(ProyectosPIconVigencia[Código del indicador principal],(ProyectosPIconVigencia[BPIN]='Reporte PI'!A75)*(ProyectosPIconVigencia[VIGENCIA PI]='Reporte PI'!$B$1),"")),_xlpm.numero_indicadores_pi,IF(J75&lt;&gt;"",COUNTA(_xlpm.filtro_indicadores_pi),0),_xlpm.numero_indicadores_piip,COUNTA(_xlfn.UNIQUE(_xlfn._xlws.FILTER(InfoGeneral[CodigoIndicador],(InfoGeneral[BPIN]='Reporte PI'!A75)*(InfoGeneral[Vigencia]='Reporte PI'!$B$1)*(InfoGeneral[MetaVigencia]&lt;&gt;0)))),IF(_xlpm.numero_indicadores_pi&gt;_xlpm.numero_indicadores_piip,"Inconsistencia",""))</f>
        <v/>
      </c>
      <c r="M75" s="143" cm="1">
        <f t="array" ref="M75">_xlfn.LET(_xlpm.productos_piip,_xlfn._xlws.FILTER(InfoGeneral[CodigoIndicador],(InfoGeneral[BPIN]='Reporte PI'!A75)*(InfoGeneral[Vigencia]='Reporte PI'!$B$1)*(InfoGeneral[MetaVigencia]&lt;&gt;0)),_xlpm.productos_cuipo,_xlfn.UNIQUE(_xlfn._xlws.FILTER(ProyectosPIconVigencia[Código del indicador principal],(ProyectosPIconVigencia[BPIN]='Reporte PI'!A75)*(ProyectosPIconVigencia[VIGENCIA PI]='Reporte PI'!$B$1),"")),_xlpm.eval,COUNT(_xlfn.MAP(_xlpm.productos_cuipo,_xlfn.LAMBDA(_xlpm.x,FIND(_xlpm.x,_xlfn.TEXTJOIN(",",TRUE,_xlpm.productos_piip))))),_xlpm.num_productos_cuipo,COUNTA(_xlpm.productos_cuipo),_xlpm.num_productos_piip,COUNTA(_xlpm.productos_piip),IF(AND(C75&lt;&gt;"",J75&lt;&gt;"",L75&lt;&gt;"Inconsistencia"),TRANSPOSE(_xlpm.eval),""))</f>
        <v>1</v>
      </c>
      <c r="N75" s="181" t="str">
        <f t="shared" si="1"/>
        <v>Coinciden</v>
      </c>
    </row>
    <row r="76" spans="1:14" x14ac:dyDescent="0.3">
      <c r="A76" s="18" t="str">
        <v>202600000008173</v>
      </c>
      <c r="B76" s="18" t="str">
        <v>Territorial</v>
      </c>
      <c r="C76" s="8" t="str" cm="1">
        <f t="array" ref="C76">_xlfn.TEXTJOIN(", ",TRUE,_xlfn.UNIQUE(_xlfn._xlws.FILTER(InfoGeneral[CodigoIndicador],(InfoGeneral[BPIN]='Reporte PI'!A76)*(InfoGeneral[Vigencia]='Reporte PI'!$B$1)*(InfoGeneral[MetaVigencia]&lt;&gt;0))))</f>
        <v>410102500</v>
      </c>
      <c r="D76" s="8" cm="1">
        <f t="array" ref="D76">COUNTA(_xlfn.UNIQUE(_xlfn._xlws.FILTER(InfoGeneral[CodigoIndicador],(InfoGeneral[BPIN]='Reporte PI'!A76)*(InfoGeneral[Vigencia]='Reporte PI'!$B$1)*(InfoGeneral[MetaVigencia]&lt;&gt;0))))</f>
        <v>1</v>
      </c>
      <c r="E76" s="177" cm="1">
        <f t="array" ref="E76">SUM(_xlfn._xlws.FILTER(EjecucionPresupuestalGastoCCyFondo[CDP],(EjecucionPresupuestalGastoCCyFondo[PROYECTO]='Reporte PI'!A76)*(EjecucionPresupuestalGastoCCyFondo[VIGENCIA]=_xlfn.VALUETOTEXT('Reporte PI'!$B$1)),0))</f>
        <v>50000000</v>
      </c>
      <c r="F76" s="177" cm="1">
        <f t="array" ref="F76">SUM(_xlfn._xlws.FILTER(EjecucionPresupuestalGastoCCyFondo[RP],(EjecucionPresupuestalGastoCCyFondo[PROYECTO]='Reporte PI'!A76)*(EjecucionPresupuestalGastoCCyFondo[VIGENCIA]=_xlfn.VALUETOTEXT('Reporte PI'!$B$1)),0))</f>
        <v>0</v>
      </c>
      <c r="G76" s="177" cm="1">
        <f t="array" ref="G76">SUM(_xlfn._xlws.FILTER(EjecucionPresupuestalGastoCCyFondo[OBLIGACION],(EjecucionPresupuestalGastoCCyFondo[PROYECTO]='Reporte PI'!A76)*(EjecucionPresupuestalGastoCCyFondo[VIGENCIA]=_xlfn.VALUETOTEXT('Reporte PI'!$B$1)),0))</f>
        <v>0</v>
      </c>
      <c r="H76" s="177" cm="1">
        <f t="array" ref="H76">SUM(_xlfn._xlws.FILTER(EjecucionPresupuestalGastoCCyFondo[PAGO],(EjecucionPresupuestalGastoCCyFondo[PROYECTO]='Reporte PI'!A76)*(EjecucionPresupuestalGastoCCyFondo[VIGENCIA]=_xlfn.VALUETOTEXT('Reporte PI'!$B$1)),0))</f>
        <v>0</v>
      </c>
      <c r="I76" s="162" t="str" cm="1">
        <f t="array" ref="I76">_xlfn.LET(_xlpm.filtro_bpin,_xlfn.UNIQUE(_xlfn._xlws.FILTER(ProyectosPIconVigencia[BPIN],(ProyectosPIconVigencia[BPIN]='Reporte PI'!A76)*(ProyectosPIconVigencia[VIGENCIA PI]='Reporte PI'!$B$1),"")),_xlpm.es_bpin,ISNUMBER(VALUE(LEFT(_xlpm.filtro_bpin,4))),IF(_xlpm.es_bpin,"Si","No"))</f>
        <v>Si</v>
      </c>
      <c r="J76" s="143" t="str" cm="1">
        <f t="array" ref="J76">_xlfn.TEXTJOIN(", ",TRUE,_xlfn.UNIQUE(_xlfn._xlws.FILTER(ProyectosPIconVigencia[Código del indicador principal],(ProyectosPIconVigencia[BPIN]='Reporte PI'!A76)*(ProyectosPIconVigencia[VIGENCIA PI]='Reporte PI'!$B$1),"")))</f>
        <v>410102500</v>
      </c>
      <c r="K76" s="143" cm="1">
        <f t="array" ref="K76">IF(J76&lt;&gt;"",COUNTA(_xlfn.UNIQUE(_xlfn._xlws.FILTER(ProyectosPIconVigencia[Código del indicador principal],(ProyectosPIconVigencia[BPIN]='Reporte PI'!A76)*(ProyectosPIconVigencia[VIGENCIA PI]='Reporte PI'!$B$1),""))),"")</f>
        <v>1</v>
      </c>
      <c r="L76" s="143" t="str" cm="1">
        <f t="array" ref="L76">_xlfn.LET(_xlpm.filtro_indicadores_pi,_xlfn.UNIQUE(_xlfn._xlws.FILTER(ProyectosPIconVigencia[Código del indicador principal],(ProyectosPIconVigencia[BPIN]='Reporte PI'!A76)*(ProyectosPIconVigencia[VIGENCIA PI]='Reporte PI'!$B$1),"")),_xlpm.numero_indicadores_pi,IF(J76&lt;&gt;"",COUNTA(_xlpm.filtro_indicadores_pi),0),_xlpm.numero_indicadores_piip,COUNTA(_xlfn.UNIQUE(_xlfn._xlws.FILTER(InfoGeneral[CodigoIndicador],(InfoGeneral[BPIN]='Reporte PI'!A76)*(InfoGeneral[Vigencia]='Reporte PI'!$B$1)*(InfoGeneral[MetaVigencia]&lt;&gt;0)))),IF(_xlpm.numero_indicadores_pi&gt;_xlpm.numero_indicadores_piip,"Inconsistencia",""))</f>
        <v/>
      </c>
      <c r="M76" s="143" cm="1">
        <f t="array" ref="M76">_xlfn.LET(_xlpm.productos_piip,_xlfn._xlws.FILTER(InfoGeneral[CodigoIndicador],(InfoGeneral[BPIN]='Reporte PI'!A76)*(InfoGeneral[Vigencia]='Reporte PI'!$B$1)*(InfoGeneral[MetaVigencia]&lt;&gt;0)),_xlpm.productos_cuipo,_xlfn.UNIQUE(_xlfn._xlws.FILTER(ProyectosPIconVigencia[Código del indicador principal],(ProyectosPIconVigencia[BPIN]='Reporte PI'!A76)*(ProyectosPIconVigencia[VIGENCIA PI]='Reporte PI'!$B$1),"")),_xlpm.eval,COUNT(_xlfn.MAP(_xlpm.productos_cuipo,_xlfn.LAMBDA(_xlpm.x,FIND(_xlpm.x,_xlfn.TEXTJOIN(",",TRUE,_xlpm.productos_piip))))),_xlpm.num_productos_cuipo,COUNTA(_xlpm.productos_cuipo),_xlpm.num_productos_piip,COUNTA(_xlpm.productos_piip),IF(AND(C76&lt;&gt;"",J76&lt;&gt;"",L76&lt;&gt;"Inconsistencia"),TRANSPOSE(_xlpm.eval),""))</f>
        <v>1</v>
      </c>
      <c r="N76" s="181" t="str">
        <f t="shared" si="1"/>
        <v>Coinciden</v>
      </c>
    </row>
    <row r="77" spans="1:14" x14ac:dyDescent="0.3">
      <c r="A77" s="18" t="str">
        <v>202600000009547</v>
      </c>
      <c r="B77" s="18" t="str">
        <v>Territorial</v>
      </c>
      <c r="C77" s="8" t="str" cm="1">
        <f t="array" ref="C77">_xlfn.TEXTJOIN(", ",TRUE,_xlfn.UNIQUE(_xlfn._xlws.FILTER(InfoGeneral[CodigoIndicador],(InfoGeneral[BPIN]='Reporte PI'!A77)*(InfoGeneral[Vigencia]='Reporte PI'!$B$1)*(InfoGeneral[MetaVigencia]&lt;&gt;0))))</f>
        <v>450102900</v>
      </c>
      <c r="D77" s="8" cm="1">
        <f t="array" ref="D77">COUNTA(_xlfn.UNIQUE(_xlfn._xlws.FILTER(InfoGeneral[CodigoIndicador],(InfoGeneral[BPIN]='Reporte PI'!A77)*(InfoGeneral[Vigencia]='Reporte PI'!$B$1)*(InfoGeneral[MetaVigencia]&lt;&gt;0))))</f>
        <v>1</v>
      </c>
      <c r="E77" s="177" cm="1">
        <f t="array" ref="E77">SUM(_xlfn._xlws.FILTER(EjecucionPresupuestalGastoCCyFondo[CDP],(EjecucionPresupuestalGastoCCyFondo[PROYECTO]='Reporte PI'!A77)*(EjecucionPresupuestalGastoCCyFondo[VIGENCIA]=_xlfn.VALUETOTEXT('Reporte PI'!$B$1)),0))</f>
        <v>113033791</v>
      </c>
      <c r="F77" s="177" cm="1">
        <f t="array" ref="F77">SUM(_xlfn._xlws.FILTER(EjecucionPresupuestalGastoCCyFondo[RP],(EjecucionPresupuestalGastoCCyFondo[PROYECTO]='Reporte PI'!A77)*(EjecucionPresupuestalGastoCCyFondo[VIGENCIA]=_xlfn.VALUETOTEXT('Reporte PI'!$B$1)),0))</f>
        <v>112363500</v>
      </c>
      <c r="G77" s="177" cm="1">
        <f t="array" ref="G77">SUM(_xlfn._xlws.FILTER(EjecucionPresupuestalGastoCCyFondo[OBLIGACION],(EjecucionPresupuestalGastoCCyFondo[PROYECTO]='Reporte PI'!A77)*(EjecucionPresupuestalGastoCCyFondo[VIGENCIA]=_xlfn.VALUETOTEXT('Reporte PI'!$B$1)),0))</f>
        <v>112363500</v>
      </c>
      <c r="H77" s="177" cm="1">
        <f t="array" ref="H77">SUM(_xlfn._xlws.FILTER(EjecucionPresupuestalGastoCCyFondo[PAGO],(EjecucionPresupuestalGastoCCyFondo[PROYECTO]='Reporte PI'!A77)*(EjecucionPresupuestalGastoCCyFondo[VIGENCIA]=_xlfn.VALUETOTEXT('Reporte PI'!$B$1)),0))</f>
        <v>112363500</v>
      </c>
      <c r="I77" s="162" t="str" cm="1">
        <f t="array" ref="I77">_xlfn.LET(_xlpm.filtro_bpin,_xlfn.UNIQUE(_xlfn._xlws.FILTER(ProyectosPIconVigencia[BPIN],(ProyectosPIconVigencia[BPIN]='Reporte PI'!A77)*(ProyectosPIconVigencia[VIGENCIA PI]='Reporte PI'!$B$1),"")),_xlpm.es_bpin,ISNUMBER(VALUE(LEFT(_xlpm.filtro_bpin,4))),IF(_xlpm.es_bpin,"Si","No"))</f>
        <v>Si</v>
      </c>
      <c r="J77" s="143" t="str" cm="1">
        <f t="array" ref="J77">_xlfn.TEXTJOIN(", ",TRUE,_xlfn.UNIQUE(_xlfn._xlws.FILTER(ProyectosPIconVigencia[Código del indicador principal],(ProyectosPIconVigencia[BPIN]='Reporte PI'!A77)*(ProyectosPIconVigencia[VIGENCIA PI]='Reporte PI'!$B$1),"")))</f>
        <v>450102900</v>
      </c>
      <c r="K77" s="143" cm="1">
        <f t="array" ref="K77">IF(J77&lt;&gt;"",COUNTA(_xlfn.UNIQUE(_xlfn._xlws.FILTER(ProyectosPIconVigencia[Código del indicador principal],(ProyectosPIconVigencia[BPIN]='Reporte PI'!A77)*(ProyectosPIconVigencia[VIGENCIA PI]='Reporte PI'!$B$1),""))),"")</f>
        <v>1</v>
      </c>
      <c r="L77" s="143" t="str" cm="1">
        <f t="array" ref="L77">_xlfn.LET(_xlpm.filtro_indicadores_pi,_xlfn.UNIQUE(_xlfn._xlws.FILTER(ProyectosPIconVigencia[Código del indicador principal],(ProyectosPIconVigencia[BPIN]='Reporte PI'!A77)*(ProyectosPIconVigencia[VIGENCIA PI]='Reporte PI'!$B$1),"")),_xlpm.numero_indicadores_pi,IF(J77&lt;&gt;"",COUNTA(_xlpm.filtro_indicadores_pi),0),_xlpm.numero_indicadores_piip,COUNTA(_xlfn.UNIQUE(_xlfn._xlws.FILTER(InfoGeneral[CodigoIndicador],(InfoGeneral[BPIN]='Reporte PI'!A77)*(InfoGeneral[Vigencia]='Reporte PI'!$B$1)*(InfoGeneral[MetaVigencia]&lt;&gt;0)))),IF(_xlpm.numero_indicadores_pi&gt;_xlpm.numero_indicadores_piip,"Inconsistencia",""))</f>
        <v/>
      </c>
      <c r="M77" s="143" cm="1">
        <f t="array" ref="M77">_xlfn.LET(_xlpm.productos_piip,_xlfn._xlws.FILTER(InfoGeneral[CodigoIndicador],(InfoGeneral[BPIN]='Reporte PI'!A77)*(InfoGeneral[Vigencia]='Reporte PI'!$B$1)*(InfoGeneral[MetaVigencia]&lt;&gt;0)),_xlpm.productos_cuipo,_xlfn.UNIQUE(_xlfn._xlws.FILTER(ProyectosPIconVigencia[Código del indicador principal],(ProyectosPIconVigencia[BPIN]='Reporte PI'!A77)*(ProyectosPIconVigencia[VIGENCIA PI]='Reporte PI'!$B$1),"")),_xlpm.eval,COUNT(_xlfn.MAP(_xlpm.productos_cuipo,_xlfn.LAMBDA(_xlpm.x,FIND(_xlpm.x,_xlfn.TEXTJOIN(",",TRUE,_xlpm.productos_piip))))),_xlpm.num_productos_cuipo,COUNTA(_xlpm.productos_cuipo),_xlpm.num_productos_piip,COUNTA(_xlpm.productos_piip),IF(AND(C77&lt;&gt;"",J77&lt;&gt;"",L77&lt;&gt;"Inconsistencia"),TRANSPOSE(_xlpm.eval),""))</f>
        <v>1</v>
      </c>
      <c r="N77" s="181" t="str">
        <f t="shared" si="1"/>
        <v>Coinciden</v>
      </c>
    </row>
    <row r="78" spans="1:14" ht="28.8" x14ac:dyDescent="0.3">
      <c r="A78" s="18" t="str">
        <v>202600000010343</v>
      </c>
      <c r="B78" s="18" t="str">
        <v>Territorial</v>
      </c>
      <c r="C78" s="8" t="str" cm="1">
        <f t="array" ref="C78">_xlfn.TEXTJOIN(", ",TRUE,_xlfn.UNIQUE(_xlfn._xlws.FILTER(InfoGeneral[CodigoIndicador],(InfoGeneral[BPIN]='Reporte PI'!A78)*(InfoGeneral[Vigencia]='Reporte PI'!$B$1)*(InfoGeneral[MetaVigencia]&lt;&gt;0))))</f>
        <v>170202100, 170201100</v>
      </c>
      <c r="D78" s="8" cm="1">
        <f t="array" ref="D78">COUNTA(_xlfn.UNIQUE(_xlfn._xlws.FILTER(InfoGeneral[CodigoIndicador],(InfoGeneral[BPIN]='Reporte PI'!A78)*(InfoGeneral[Vigencia]='Reporte PI'!$B$1)*(InfoGeneral[MetaVigencia]&lt;&gt;0))))</f>
        <v>2</v>
      </c>
      <c r="E78" s="177" cm="1">
        <f t="array" ref="E78">SUM(_xlfn._xlws.FILTER(EjecucionPresupuestalGastoCCyFondo[CDP],(EjecucionPresupuestalGastoCCyFondo[PROYECTO]='Reporte PI'!A78)*(EjecucionPresupuestalGastoCCyFondo[VIGENCIA]=_xlfn.VALUETOTEXT('Reporte PI'!$B$1)),0))</f>
        <v>240000000</v>
      </c>
      <c r="F78" s="177" cm="1">
        <f t="array" ref="F78">SUM(_xlfn._xlws.FILTER(EjecucionPresupuestalGastoCCyFondo[RP],(EjecucionPresupuestalGastoCCyFondo[PROYECTO]='Reporte PI'!A78)*(EjecucionPresupuestalGastoCCyFondo[VIGENCIA]=_xlfn.VALUETOTEXT('Reporte PI'!$B$1)),0))</f>
        <v>240000000</v>
      </c>
      <c r="G78" s="177" cm="1">
        <f t="array" ref="G78">SUM(_xlfn._xlws.FILTER(EjecucionPresupuestalGastoCCyFondo[OBLIGACION],(EjecucionPresupuestalGastoCCyFondo[PROYECTO]='Reporte PI'!A78)*(EjecucionPresupuestalGastoCCyFondo[VIGENCIA]=_xlfn.VALUETOTEXT('Reporte PI'!$B$1)),0))</f>
        <v>140000000</v>
      </c>
      <c r="H78" s="177" cm="1">
        <f t="array" ref="H78">SUM(_xlfn._xlws.FILTER(EjecucionPresupuestalGastoCCyFondo[PAGO],(EjecucionPresupuestalGastoCCyFondo[PROYECTO]='Reporte PI'!A78)*(EjecucionPresupuestalGastoCCyFondo[VIGENCIA]=_xlfn.VALUETOTEXT('Reporte PI'!$B$1)),0))</f>
        <v>0</v>
      </c>
      <c r="I78" s="162" t="str" cm="1">
        <f t="array" ref="I78">_xlfn.LET(_xlpm.filtro_bpin,_xlfn.UNIQUE(_xlfn._xlws.FILTER(ProyectosPIconVigencia[BPIN],(ProyectosPIconVigencia[BPIN]='Reporte PI'!A78)*(ProyectosPIconVigencia[VIGENCIA PI]='Reporte PI'!$B$1),"")),_xlpm.es_bpin,ISNUMBER(VALUE(LEFT(_xlpm.filtro_bpin,4))),IF(_xlpm.es_bpin,"Si","No"))</f>
        <v>Si</v>
      </c>
      <c r="J78" s="143" t="str" cm="1">
        <f t="array" ref="J78">_xlfn.TEXTJOIN(", ",TRUE,_xlfn.UNIQUE(_xlfn._xlws.FILTER(ProyectosPIconVigencia[Código del indicador principal],(ProyectosPIconVigencia[BPIN]='Reporte PI'!A78)*(ProyectosPIconVigencia[VIGENCIA PI]='Reporte PI'!$B$1),"")))</f>
        <v>170202100, 170201100</v>
      </c>
      <c r="K78" s="143" cm="1">
        <f t="array" ref="K78">IF(J78&lt;&gt;"",COUNTA(_xlfn.UNIQUE(_xlfn._xlws.FILTER(ProyectosPIconVigencia[Código del indicador principal],(ProyectosPIconVigencia[BPIN]='Reporte PI'!A78)*(ProyectosPIconVigencia[VIGENCIA PI]='Reporte PI'!$B$1),""))),"")</f>
        <v>2</v>
      </c>
      <c r="L78" s="143" t="str" cm="1">
        <f t="array" ref="L78">_xlfn.LET(_xlpm.filtro_indicadores_pi,_xlfn.UNIQUE(_xlfn._xlws.FILTER(ProyectosPIconVigencia[Código del indicador principal],(ProyectosPIconVigencia[BPIN]='Reporte PI'!A78)*(ProyectosPIconVigencia[VIGENCIA PI]='Reporte PI'!$B$1),"")),_xlpm.numero_indicadores_pi,IF(J78&lt;&gt;"",COUNTA(_xlpm.filtro_indicadores_pi),0),_xlpm.numero_indicadores_piip,COUNTA(_xlfn.UNIQUE(_xlfn._xlws.FILTER(InfoGeneral[CodigoIndicador],(InfoGeneral[BPIN]='Reporte PI'!A78)*(InfoGeneral[Vigencia]='Reporte PI'!$B$1)*(InfoGeneral[MetaVigencia]&lt;&gt;0)))),IF(_xlpm.numero_indicadores_pi&gt;_xlpm.numero_indicadores_piip,"Inconsistencia",""))</f>
        <v/>
      </c>
      <c r="M78" s="143" cm="1">
        <f t="array" ref="M78">_xlfn.LET(_xlpm.productos_piip,_xlfn._xlws.FILTER(InfoGeneral[CodigoIndicador],(InfoGeneral[BPIN]='Reporte PI'!A78)*(InfoGeneral[Vigencia]='Reporte PI'!$B$1)*(InfoGeneral[MetaVigencia]&lt;&gt;0)),_xlpm.productos_cuipo,_xlfn.UNIQUE(_xlfn._xlws.FILTER(ProyectosPIconVigencia[Código del indicador principal],(ProyectosPIconVigencia[BPIN]='Reporte PI'!A78)*(ProyectosPIconVigencia[VIGENCIA PI]='Reporte PI'!$B$1),"")),_xlpm.eval,COUNT(_xlfn.MAP(_xlpm.productos_cuipo,_xlfn.LAMBDA(_xlpm.x,FIND(_xlpm.x,_xlfn.TEXTJOIN(",",TRUE,_xlpm.productos_piip))))),_xlpm.num_productos_cuipo,COUNTA(_xlpm.productos_cuipo),_xlpm.num_productos_piip,COUNTA(_xlpm.productos_piip),IF(AND(C78&lt;&gt;"",J78&lt;&gt;"",L78&lt;&gt;"Inconsistencia"),TRANSPOSE(_xlpm.eval),""))</f>
        <v>2</v>
      </c>
      <c r="N78" s="181" t="str">
        <f t="shared" si="1"/>
        <v>Coinciden</v>
      </c>
    </row>
    <row r="79" spans="1:14" ht="28.8" x14ac:dyDescent="0.3">
      <c r="A79" s="18" t="str">
        <v>202600000013285</v>
      </c>
      <c r="B79" s="18" t="str">
        <v>Territorial</v>
      </c>
      <c r="C79" s="8" t="str" cm="1">
        <f t="array" ref="C79">_xlfn.TEXTJOIN(", ",TRUE,_xlfn.UNIQUE(_xlfn._xlws.FILTER(InfoGeneral[CodigoIndicador],(InfoGeneral[BPIN]='Reporte PI'!A79)*(InfoGeneral[Vigencia]='Reporte PI'!$B$1)*(InfoGeneral[MetaVigencia]&lt;&gt;0))))</f>
        <v>170202100, 170201000</v>
      </c>
      <c r="D79" s="8" cm="1">
        <f t="array" ref="D79">COUNTA(_xlfn.UNIQUE(_xlfn._xlws.FILTER(InfoGeneral[CodigoIndicador],(InfoGeneral[BPIN]='Reporte PI'!A79)*(InfoGeneral[Vigencia]='Reporte PI'!$B$1)*(InfoGeneral[MetaVigencia]&lt;&gt;0))))</f>
        <v>2</v>
      </c>
      <c r="E79" s="177" cm="1">
        <f t="array" ref="E79">SUM(_xlfn._xlws.FILTER(EjecucionPresupuestalGastoCCyFondo[CDP],(EjecucionPresupuestalGastoCCyFondo[PROYECTO]='Reporte PI'!A79)*(EjecucionPresupuestalGastoCCyFondo[VIGENCIA]=_xlfn.VALUETOTEXT('Reporte PI'!$B$1)),0))</f>
        <v>91000000</v>
      </c>
      <c r="F79" s="177" cm="1">
        <f t="array" ref="F79">SUM(_xlfn._xlws.FILTER(EjecucionPresupuestalGastoCCyFondo[RP],(EjecucionPresupuestalGastoCCyFondo[PROYECTO]='Reporte PI'!A79)*(EjecucionPresupuestalGastoCCyFondo[VIGENCIA]=_xlfn.VALUETOTEXT('Reporte PI'!$B$1)),0))</f>
        <v>0</v>
      </c>
      <c r="G79" s="177" cm="1">
        <f t="array" ref="G79">SUM(_xlfn._xlws.FILTER(EjecucionPresupuestalGastoCCyFondo[OBLIGACION],(EjecucionPresupuestalGastoCCyFondo[PROYECTO]='Reporte PI'!A79)*(EjecucionPresupuestalGastoCCyFondo[VIGENCIA]=_xlfn.VALUETOTEXT('Reporte PI'!$B$1)),0))</f>
        <v>0</v>
      </c>
      <c r="H79" s="177" cm="1">
        <f t="array" ref="H79">SUM(_xlfn._xlws.FILTER(EjecucionPresupuestalGastoCCyFondo[PAGO],(EjecucionPresupuestalGastoCCyFondo[PROYECTO]='Reporte PI'!A79)*(EjecucionPresupuestalGastoCCyFondo[VIGENCIA]=_xlfn.VALUETOTEXT('Reporte PI'!$B$1)),0))</f>
        <v>0</v>
      </c>
      <c r="I79" s="162" t="str" cm="1">
        <f t="array" ref="I79">_xlfn.LET(_xlpm.filtro_bpin,_xlfn.UNIQUE(_xlfn._xlws.FILTER(ProyectosPIconVigencia[BPIN],(ProyectosPIconVigencia[BPIN]='Reporte PI'!A79)*(ProyectosPIconVigencia[VIGENCIA PI]='Reporte PI'!$B$1),"")),_xlpm.es_bpin,ISNUMBER(VALUE(LEFT(_xlpm.filtro_bpin,4))),IF(_xlpm.es_bpin,"Si","No"))</f>
        <v>Si</v>
      </c>
      <c r="J79" s="143" t="str" cm="1">
        <f t="array" ref="J79">_xlfn.TEXTJOIN(", ",TRUE,_xlfn.UNIQUE(_xlfn._xlws.FILTER(ProyectosPIconVigencia[Código del indicador principal],(ProyectosPIconVigencia[BPIN]='Reporte PI'!A79)*(ProyectosPIconVigencia[VIGENCIA PI]='Reporte PI'!$B$1),"")))</f>
        <v>170201000, 170202100</v>
      </c>
      <c r="K79" s="143" cm="1">
        <f t="array" ref="K79">IF(J79&lt;&gt;"",COUNTA(_xlfn.UNIQUE(_xlfn._xlws.FILTER(ProyectosPIconVigencia[Código del indicador principal],(ProyectosPIconVigencia[BPIN]='Reporte PI'!A79)*(ProyectosPIconVigencia[VIGENCIA PI]='Reporte PI'!$B$1),""))),"")</f>
        <v>2</v>
      </c>
      <c r="L79" s="143" t="str" cm="1">
        <f t="array" ref="L79">_xlfn.LET(_xlpm.filtro_indicadores_pi,_xlfn.UNIQUE(_xlfn._xlws.FILTER(ProyectosPIconVigencia[Código del indicador principal],(ProyectosPIconVigencia[BPIN]='Reporte PI'!A79)*(ProyectosPIconVigencia[VIGENCIA PI]='Reporte PI'!$B$1),"")),_xlpm.numero_indicadores_pi,IF(J79&lt;&gt;"",COUNTA(_xlpm.filtro_indicadores_pi),0),_xlpm.numero_indicadores_piip,COUNTA(_xlfn.UNIQUE(_xlfn._xlws.FILTER(InfoGeneral[CodigoIndicador],(InfoGeneral[BPIN]='Reporte PI'!A79)*(InfoGeneral[Vigencia]='Reporte PI'!$B$1)*(InfoGeneral[MetaVigencia]&lt;&gt;0)))),IF(_xlpm.numero_indicadores_pi&gt;_xlpm.numero_indicadores_piip,"Inconsistencia",""))</f>
        <v/>
      </c>
      <c r="M79" s="143" cm="1">
        <f t="array" ref="M79">_xlfn.LET(_xlpm.productos_piip,_xlfn._xlws.FILTER(InfoGeneral[CodigoIndicador],(InfoGeneral[BPIN]='Reporte PI'!A79)*(InfoGeneral[Vigencia]='Reporte PI'!$B$1)*(InfoGeneral[MetaVigencia]&lt;&gt;0)),_xlpm.productos_cuipo,_xlfn.UNIQUE(_xlfn._xlws.FILTER(ProyectosPIconVigencia[Código del indicador principal],(ProyectosPIconVigencia[BPIN]='Reporte PI'!A79)*(ProyectosPIconVigencia[VIGENCIA PI]='Reporte PI'!$B$1),"")),_xlpm.eval,COUNT(_xlfn.MAP(_xlpm.productos_cuipo,_xlfn.LAMBDA(_xlpm.x,FIND(_xlpm.x,_xlfn.TEXTJOIN(",",TRUE,_xlpm.productos_piip))))),_xlpm.num_productos_cuipo,COUNTA(_xlpm.productos_cuipo),_xlpm.num_productos_piip,COUNTA(_xlpm.productos_piip),IF(AND(C79&lt;&gt;"",J79&lt;&gt;"",L79&lt;&gt;"Inconsistencia"),TRANSPOSE(_xlpm.eval),""))</f>
        <v>2</v>
      </c>
      <c r="N79" s="181" t="str">
        <f t="shared" si="1"/>
        <v>Coinciden</v>
      </c>
    </row>
    <row r="80" spans="1:14" x14ac:dyDescent="0.3">
      <c r="A80" s="18" t="str">
        <v>202600000012343</v>
      </c>
      <c r="B80" s="18" t="str">
        <v>Territorial</v>
      </c>
      <c r="C80" s="8" t="str" cm="1">
        <f t="array" ref="C80">_xlfn.TEXTJOIN(", ",TRUE,_xlfn.UNIQUE(_xlfn._xlws.FILTER(InfoGeneral[CodigoIndicador],(InfoGeneral[BPIN]='Reporte PI'!A80)*(InfoGeneral[Vigencia]='Reporte PI'!$B$1)*(InfoGeneral[MetaVigencia]&lt;&gt;0))))</f>
        <v>170201100</v>
      </c>
      <c r="D80" s="8" cm="1">
        <f t="array" ref="D80">COUNTA(_xlfn.UNIQUE(_xlfn._xlws.FILTER(InfoGeneral[CodigoIndicador],(InfoGeneral[BPIN]='Reporte PI'!A80)*(InfoGeneral[Vigencia]='Reporte PI'!$B$1)*(InfoGeneral[MetaVigencia]&lt;&gt;0))))</f>
        <v>1</v>
      </c>
      <c r="E80" s="177" cm="1">
        <f t="array" ref="E80">SUM(_xlfn._xlws.FILTER(EjecucionPresupuestalGastoCCyFondo[CDP],(EjecucionPresupuestalGastoCCyFondo[PROYECTO]='Reporte PI'!A80)*(EjecucionPresupuestalGastoCCyFondo[VIGENCIA]=_xlfn.VALUETOTEXT('Reporte PI'!$B$1)),0))</f>
        <v>90000000</v>
      </c>
      <c r="F80" s="177" cm="1">
        <f t="array" ref="F80">SUM(_xlfn._xlws.FILTER(EjecucionPresupuestalGastoCCyFondo[RP],(EjecucionPresupuestalGastoCCyFondo[PROYECTO]='Reporte PI'!A80)*(EjecucionPresupuestalGastoCCyFondo[VIGENCIA]=_xlfn.VALUETOTEXT('Reporte PI'!$B$1)),0))</f>
        <v>0</v>
      </c>
      <c r="G80" s="177" cm="1">
        <f t="array" ref="G80">SUM(_xlfn._xlws.FILTER(EjecucionPresupuestalGastoCCyFondo[OBLIGACION],(EjecucionPresupuestalGastoCCyFondo[PROYECTO]='Reporte PI'!A80)*(EjecucionPresupuestalGastoCCyFondo[VIGENCIA]=_xlfn.VALUETOTEXT('Reporte PI'!$B$1)),0))</f>
        <v>0</v>
      </c>
      <c r="H80" s="177" cm="1">
        <f t="array" ref="H80">SUM(_xlfn._xlws.FILTER(EjecucionPresupuestalGastoCCyFondo[PAGO],(EjecucionPresupuestalGastoCCyFondo[PROYECTO]='Reporte PI'!A80)*(EjecucionPresupuestalGastoCCyFondo[VIGENCIA]=_xlfn.VALUETOTEXT('Reporte PI'!$B$1)),0))</f>
        <v>0</v>
      </c>
      <c r="I80" s="162" t="str" cm="1">
        <f t="array" ref="I80">_xlfn.LET(_xlpm.filtro_bpin,_xlfn.UNIQUE(_xlfn._xlws.FILTER(ProyectosPIconVigencia[BPIN],(ProyectosPIconVigencia[BPIN]='Reporte PI'!A80)*(ProyectosPIconVigencia[VIGENCIA PI]='Reporte PI'!$B$1),"")),_xlpm.es_bpin,ISNUMBER(VALUE(LEFT(_xlpm.filtro_bpin,4))),IF(_xlpm.es_bpin,"Si","No"))</f>
        <v>Si</v>
      </c>
      <c r="J80" s="143" t="str" cm="1">
        <f t="array" ref="J80">_xlfn.TEXTJOIN(", ",TRUE,_xlfn.UNIQUE(_xlfn._xlws.FILTER(ProyectosPIconVigencia[Código del indicador principal],(ProyectosPIconVigencia[BPIN]='Reporte PI'!A80)*(ProyectosPIconVigencia[VIGENCIA PI]='Reporte PI'!$B$1),"")))</f>
        <v>170201100</v>
      </c>
      <c r="K80" s="143" cm="1">
        <f t="array" ref="K80">IF(J80&lt;&gt;"",COUNTA(_xlfn.UNIQUE(_xlfn._xlws.FILTER(ProyectosPIconVigencia[Código del indicador principal],(ProyectosPIconVigencia[BPIN]='Reporte PI'!A80)*(ProyectosPIconVigencia[VIGENCIA PI]='Reporte PI'!$B$1),""))),"")</f>
        <v>1</v>
      </c>
      <c r="L80" s="143" t="str" cm="1">
        <f t="array" ref="L80">_xlfn.LET(_xlpm.filtro_indicadores_pi,_xlfn.UNIQUE(_xlfn._xlws.FILTER(ProyectosPIconVigencia[Código del indicador principal],(ProyectosPIconVigencia[BPIN]='Reporte PI'!A80)*(ProyectosPIconVigencia[VIGENCIA PI]='Reporte PI'!$B$1),"")),_xlpm.numero_indicadores_pi,IF(J80&lt;&gt;"",COUNTA(_xlpm.filtro_indicadores_pi),0),_xlpm.numero_indicadores_piip,COUNTA(_xlfn.UNIQUE(_xlfn._xlws.FILTER(InfoGeneral[CodigoIndicador],(InfoGeneral[BPIN]='Reporte PI'!A80)*(InfoGeneral[Vigencia]='Reporte PI'!$B$1)*(InfoGeneral[MetaVigencia]&lt;&gt;0)))),IF(_xlpm.numero_indicadores_pi&gt;_xlpm.numero_indicadores_piip,"Inconsistencia",""))</f>
        <v/>
      </c>
      <c r="M80" s="143" cm="1">
        <f t="array" ref="M80">_xlfn.LET(_xlpm.productos_piip,_xlfn._xlws.FILTER(InfoGeneral[CodigoIndicador],(InfoGeneral[BPIN]='Reporte PI'!A80)*(InfoGeneral[Vigencia]='Reporte PI'!$B$1)*(InfoGeneral[MetaVigencia]&lt;&gt;0)),_xlpm.productos_cuipo,_xlfn.UNIQUE(_xlfn._xlws.FILTER(ProyectosPIconVigencia[Código del indicador principal],(ProyectosPIconVigencia[BPIN]='Reporte PI'!A80)*(ProyectosPIconVigencia[VIGENCIA PI]='Reporte PI'!$B$1),"")),_xlpm.eval,COUNT(_xlfn.MAP(_xlpm.productos_cuipo,_xlfn.LAMBDA(_xlpm.x,FIND(_xlpm.x,_xlfn.TEXTJOIN(",",TRUE,_xlpm.productos_piip))))),_xlpm.num_productos_cuipo,COUNTA(_xlpm.productos_cuipo),_xlpm.num_productos_piip,COUNTA(_xlpm.productos_piip),IF(AND(C80&lt;&gt;"",J80&lt;&gt;"",L80&lt;&gt;"Inconsistencia"),TRANSPOSE(_xlpm.eval),""))</f>
        <v>1</v>
      </c>
      <c r="N80" s="181" t="str">
        <f t="shared" si="1"/>
        <v>Coinciden</v>
      </c>
    </row>
    <row r="81" spans="1:14" ht="57.6" x14ac:dyDescent="0.3">
      <c r="A81" s="18" t="str">
        <v>202500000048328</v>
      </c>
      <c r="B81" s="18" t="str">
        <v>Territorial</v>
      </c>
      <c r="C81" s="8" t="str" cm="1">
        <f t="array" ref="C81">_xlfn.TEXTJOIN(", ",TRUE,_xlfn.UNIQUE(_xlfn._xlws.FILTER(InfoGeneral[CodigoIndicador],(InfoGeneral[BPIN]='Reporte PI'!A81)*(InfoGeneral[Vigencia]='Reporte PI'!$B$1)*(InfoGeneral[MetaVigencia]&lt;&gt;0))))</f>
        <v>350200600, 350200300, 350200800, 350200700</v>
      </c>
      <c r="D81" s="8" cm="1">
        <f t="array" ref="D81">COUNTA(_xlfn.UNIQUE(_xlfn._xlws.FILTER(InfoGeneral[CodigoIndicador],(InfoGeneral[BPIN]='Reporte PI'!A81)*(InfoGeneral[Vigencia]='Reporte PI'!$B$1)*(InfoGeneral[MetaVigencia]&lt;&gt;0))))</f>
        <v>4</v>
      </c>
      <c r="E81" s="177" cm="1">
        <f t="array" ref="E81">SUM(_xlfn._xlws.FILTER(EjecucionPresupuestalGastoCCyFondo[CDP],(EjecucionPresupuestalGastoCCyFondo[PROYECTO]='Reporte PI'!A81)*(EjecucionPresupuestalGastoCCyFondo[VIGENCIA]=_xlfn.VALUETOTEXT('Reporte PI'!$B$1)),0))</f>
        <v>250000000</v>
      </c>
      <c r="F81" s="177" cm="1">
        <f t="array" ref="F81">SUM(_xlfn._xlws.FILTER(EjecucionPresupuestalGastoCCyFondo[RP],(EjecucionPresupuestalGastoCCyFondo[PROYECTO]='Reporte PI'!A81)*(EjecucionPresupuestalGastoCCyFondo[VIGENCIA]=_xlfn.VALUETOTEXT('Reporte PI'!$B$1)),0))</f>
        <v>250000000</v>
      </c>
      <c r="G81" s="177" cm="1">
        <f t="array" ref="G81">SUM(_xlfn._xlws.FILTER(EjecucionPresupuestalGastoCCyFondo[OBLIGACION],(EjecucionPresupuestalGastoCCyFondo[PROYECTO]='Reporte PI'!A81)*(EjecucionPresupuestalGastoCCyFondo[VIGENCIA]=_xlfn.VALUETOTEXT('Reporte PI'!$B$1)),0))</f>
        <v>125000000</v>
      </c>
      <c r="H81" s="177" cm="1">
        <f t="array" ref="H81">SUM(_xlfn._xlws.FILTER(EjecucionPresupuestalGastoCCyFondo[PAGO],(EjecucionPresupuestalGastoCCyFondo[PROYECTO]='Reporte PI'!A81)*(EjecucionPresupuestalGastoCCyFondo[VIGENCIA]=_xlfn.VALUETOTEXT('Reporte PI'!$B$1)),0))</f>
        <v>125000000</v>
      </c>
      <c r="I81" s="162" t="str" cm="1">
        <f t="array" ref="I81">_xlfn.LET(_xlpm.filtro_bpin,_xlfn.UNIQUE(_xlfn._xlws.FILTER(ProyectosPIconVigencia[BPIN],(ProyectosPIconVigencia[BPIN]='Reporte PI'!A81)*(ProyectosPIconVigencia[VIGENCIA PI]='Reporte PI'!$B$1),"")),_xlpm.es_bpin,ISNUMBER(VALUE(LEFT(_xlpm.filtro_bpin,4))),IF(_xlpm.es_bpin,"Si","No"))</f>
        <v>Si</v>
      </c>
      <c r="J81" s="143" t="str" cm="1">
        <f t="array" ref="J81">_xlfn.TEXTJOIN(", ",TRUE,_xlfn.UNIQUE(_xlfn._xlws.FILTER(ProyectosPIconVigencia[Código del indicador principal],(ProyectosPIconVigencia[BPIN]='Reporte PI'!A81)*(ProyectosPIconVigencia[VIGENCIA PI]='Reporte PI'!$B$1),"")))</f>
        <v>350200600, 350200300, 350200800, 350200700</v>
      </c>
      <c r="K81" s="143" cm="1">
        <f t="array" ref="K81">IF(J81&lt;&gt;"",COUNTA(_xlfn.UNIQUE(_xlfn._xlws.FILTER(ProyectosPIconVigencia[Código del indicador principal],(ProyectosPIconVigencia[BPIN]='Reporte PI'!A81)*(ProyectosPIconVigencia[VIGENCIA PI]='Reporte PI'!$B$1),""))),"")</f>
        <v>4</v>
      </c>
      <c r="L81" s="143" t="str" cm="1">
        <f t="array" ref="L81">_xlfn.LET(_xlpm.filtro_indicadores_pi,_xlfn.UNIQUE(_xlfn._xlws.FILTER(ProyectosPIconVigencia[Código del indicador principal],(ProyectosPIconVigencia[BPIN]='Reporte PI'!A81)*(ProyectosPIconVigencia[VIGENCIA PI]='Reporte PI'!$B$1),"")),_xlpm.numero_indicadores_pi,IF(J81&lt;&gt;"",COUNTA(_xlpm.filtro_indicadores_pi),0),_xlpm.numero_indicadores_piip,COUNTA(_xlfn.UNIQUE(_xlfn._xlws.FILTER(InfoGeneral[CodigoIndicador],(InfoGeneral[BPIN]='Reporte PI'!A81)*(InfoGeneral[Vigencia]='Reporte PI'!$B$1)*(InfoGeneral[MetaVigencia]&lt;&gt;0)))),IF(_xlpm.numero_indicadores_pi&gt;_xlpm.numero_indicadores_piip,"Inconsistencia",""))</f>
        <v/>
      </c>
      <c r="M81" s="143" cm="1">
        <f t="array" ref="M81">_xlfn.LET(_xlpm.productos_piip,_xlfn._xlws.FILTER(InfoGeneral[CodigoIndicador],(InfoGeneral[BPIN]='Reporte PI'!A81)*(InfoGeneral[Vigencia]='Reporte PI'!$B$1)*(InfoGeneral[MetaVigencia]&lt;&gt;0)),_xlpm.productos_cuipo,_xlfn.UNIQUE(_xlfn._xlws.FILTER(ProyectosPIconVigencia[Código del indicador principal],(ProyectosPIconVigencia[BPIN]='Reporte PI'!A81)*(ProyectosPIconVigencia[VIGENCIA PI]='Reporte PI'!$B$1),"")),_xlpm.eval,COUNT(_xlfn.MAP(_xlpm.productos_cuipo,_xlfn.LAMBDA(_xlpm.x,FIND(_xlpm.x,_xlfn.TEXTJOIN(",",TRUE,_xlpm.productos_piip))))),_xlpm.num_productos_cuipo,COUNTA(_xlpm.productos_cuipo),_xlpm.num_productos_piip,COUNTA(_xlpm.productos_piip),IF(AND(C81&lt;&gt;"",J81&lt;&gt;"",L81&lt;&gt;"Inconsistencia"),TRANSPOSE(_xlpm.eval),""))</f>
        <v>4</v>
      </c>
      <c r="N81" s="181" t="str">
        <f t="shared" si="1"/>
        <v>Coinciden</v>
      </c>
    </row>
    <row r="82" spans="1:14" ht="28.8" x14ac:dyDescent="0.3">
      <c r="A82" s="18" t="str">
        <v>202500000044154</v>
      </c>
      <c r="B82" s="18" t="str">
        <v>Territorial</v>
      </c>
      <c r="C82" s="8" t="str" cm="1">
        <f t="array" ref="C82">_xlfn.TEXTJOIN(", ",TRUE,_xlfn.UNIQUE(_xlfn._xlws.FILTER(InfoGeneral[CodigoIndicador],(InfoGeneral[BPIN]='Reporte PI'!A82)*(InfoGeneral[Vigencia]='Reporte PI'!$B$1)*(InfoGeneral[MetaVigencia]&lt;&gt;0))))</f>
        <v>240211200, 240202100</v>
      </c>
      <c r="D82" s="8" cm="1">
        <f t="array" ref="D82">COUNTA(_xlfn.UNIQUE(_xlfn._xlws.FILTER(InfoGeneral[CodigoIndicador],(InfoGeneral[BPIN]='Reporte PI'!A82)*(InfoGeneral[Vigencia]='Reporte PI'!$B$1)*(InfoGeneral[MetaVigencia]&lt;&gt;0))))</f>
        <v>2</v>
      </c>
      <c r="E82" s="177" cm="1">
        <f t="array" ref="E82">SUM(_xlfn._xlws.FILTER(EjecucionPresupuestalGastoCCyFondo[CDP],(EjecucionPresupuestalGastoCCyFondo[PROYECTO]='Reporte PI'!A82)*(EjecucionPresupuestalGastoCCyFondo[VIGENCIA]=_xlfn.VALUETOTEXT('Reporte PI'!$B$1)),0))</f>
        <v>1500000000</v>
      </c>
      <c r="F82" s="177" cm="1">
        <f t="array" ref="F82">SUM(_xlfn._xlws.FILTER(EjecucionPresupuestalGastoCCyFondo[RP],(EjecucionPresupuestalGastoCCyFondo[PROYECTO]='Reporte PI'!A82)*(EjecucionPresupuestalGastoCCyFondo[VIGENCIA]=_xlfn.VALUETOTEXT('Reporte PI'!$B$1)),0))</f>
        <v>1499999731</v>
      </c>
      <c r="G82" s="177" cm="1">
        <f t="array" ref="G82">SUM(_xlfn._xlws.FILTER(EjecucionPresupuestalGastoCCyFondo[OBLIGACION],(EjecucionPresupuestalGastoCCyFondo[PROYECTO]='Reporte PI'!A82)*(EjecucionPresupuestalGastoCCyFondo[VIGENCIA]=_xlfn.VALUETOTEXT('Reporte PI'!$B$1)),0))</f>
        <v>93503249.060000002</v>
      </c>
      <c r="H82" s="177" cm="1">
        <f t="array" ref="H82">SUM(_xlfn._xlws.FILTER(EjecucionPresupuestalGastoCCyFondo[PAGO],(EjecucionPresupuestalGastoCCyFondo[PROYECTO]='Reporte PI'!A82)*(EjecucionPresupuestalGastoCCyFondo[VIGENCIA]=_xlfn.VALUETOTEXT('Reporte PI'!$B$1)),0))</f>
        <v>93503249.060000002</v>
      </c>
      <c r="I82" s="162" t="str" cm="1">
        <f t="array" ref="I82">_xlfn.LET(_xlpm.filtro_bpin,_xlfn.UNIQUE(_xlfn._xlws.FILTER(ProyectosPIconVigencia[BPIN],(ProyectosPIconVigencia[BPIN]='Reporte PI'!A82)*(ProyectosPIconVigencia[VIGENCIA PI]='Reporte PI'!$B$1),"")),_xlpm.es_bpin,ISNUMBER(VALUE(LEFT(_xlpm.filtro_bpin,4))),IF(_xlpm.es_bpin,"Si","No"))</f>
        <v>Si</v>
      </c>
      <c r="J82" s="143" t="str" cm="1">
        <f t="array" ref="J82">_xlfn.TEXTJOIN(", ",TRUE,_xlfn.UNIQUE(_xlfn._xlws.FILTER(ProyectosPIconVigencia[Código del indicador principal],(ProyectosPIconVigencia[BPIN]='Reporte PI'!A82)*(ProyectosPIconVigencia[VIGENCIA PI]='Reporte PI'!$B$1),"")))</f>
        <v>240202100, 240211200</v>
      </c>
      <c r="K82" s="143" cm="1">
        <f t="array" ref="K82">IF(J82&lt;&gt;"",COUNTA(_xlfn.UNIQUE(_xlfn._xlws.FILTER(ProyectosPIconVigencia[Código del indicador principal],(ProyectosPIconVigencia[BPIN]='Reporte PI'!A82)*(ProyectosPIconVigencia[VIGENCIA PI]='Reporte PI'!$B$1),""))),"")</f>
        <v>2</v>
      </c>
      <c r="L82" s="143" t="str" cm="1">
        <f t="array" ref="L82">_xlfn.LET(_xlpm.filtro_indicadores_pi,_xlfn.UNIQUE(_xlfn._xlws.FILTER(ProyectosPIconVigencia[Código del indicador principal],(ProyectosPIconVigencia[BPIN]='Reporte PI'!A82)*(ProyectosPIconVigencia[VIGENCIA PI]='Reporte PI'!$B$1),"")),_xlpm.numero_indicadores_pi,IF(J82&lt;&gt;"",COUNTA(_xlpm.filtro_indicadores_pi),0),_xlpm.numero_indicadores_piip,COUNTA(_xlfn.UNIQUE(_xlfn._xlws.FILTER(InfoGeneral[CodigoIndicador],(InfoGeneral[BPIN]='Reporte PI'!A82)*(InfoGeneral[Vigencia]='Reporte PI'!$B$1)*(InfoGeneral[MetaVigencia]&lt;&gt;0)))),IF(_xlpm.numero_indicadores_pi&gt;_xlpm.numero_indicadores_piip,"Inconsistencia",""))</f>
        <v/>
      </c>
      <c r="M82" s="143" cm="1">
        <f t="array" ref="M82">_xlfn.LET(_xlpm.productos_piip,_xlfn._xlws.FILTER(InfoGeneral[CodigoIndicador],(InfoGeneral[BPIN]='Reporte PI'!A82)*(InfoGeneral[Vigencia]='Reporte PI'!$B$1)*(InfoGeneral[MetaVigencia]&lt;&gt;0)),_xlpm.productos_cuipo,_xlfn.UNIQUE(_xlfn._xlws.FILTER(ProyectosPIconVigencia[Código del indicador principal],(ProyectosPIconVigencia[BPIN]='Reporte PI'!A82)*(ProyectosPIconVigencia[VIGENCIA PI]='Reporte PI'!$B$1),"")),_xlpm.eval,COUNT(_xlfn.MAP(_xlpm.productos_cuipo,_xlfn.LAMBDA(_xlpm.x,FIND(_xlpm.x,_xlfn.TEXTJOIN(",",TRUE,_xlpm.productos_piip))))),_xlpm.num_productos_cuipo,COUNTA(_xlpm.productos_cuipo),_xlpm.num_productos_piip,COUNTA(_xlpm.productos_piip),IF(AND(C82&lt;&gt;"",J82&lt;&gt;"",L82&lt;&gt;"Inconsistencia"),TRANSPOSE(_xlpm.eval),""))</f>
        <v>2</v>
      </c>
      <c r="N82" s="181" t="str">
        <f t="shared" si="1"/>
        <v>Coinciden</v>
      </c>
    </row>
    <row r="83" spans="1:14" x14ac:dyDescent="0.3">
      <c r="A83" s="18" t="str">
        <v>202500000046499</v>
      </c>
      <c r="B83" s="18" t="str">
        <v>Territorial</v>
      </c>
      <c r="C83" s="8" t="str" cm="1">
        <f t="array" ref="C83">_xlfn.TEXTJOIN(", ",TRUE,_xlfn.UNIQUE(_xlfn._xlws.FILTER(InfoGeneral[CodigoIndicador],(InfoGeneral[BPIN]='Reporte PI'!A83)*(InfoGeneral[Vigencia]='Reporte PI'!$B$1)*(InfoGeneral[MetaVigencia]&lt;&gt;0))))</f>
        <v>459902900</v>
      </c>
      <c r="D83" s="8" cm="1">
        <f t="array" ref="D83">COUNTA(_xlfn.UNIQUE(_xlfn._xlws.FILTER(InfoGeneral[CodigoIndicador],(InfoGeneral[BPIN]='Reporte PI'!A83)*(InfoGeneral[Vigencia]='Reporte PI'!$B$1)*(InfoGeneral[MetaVigencia]&lt;&gt;0))))</f>
        <v>1</v>
      </c>
      <c r="E83" s="177" cm="1">
        <f t="array" ref="E83">SUM(_xlfn._xlws.FILTER(EjecucionPresupuestalGastoCCyFondo[CDP],(EjecucionPresupuestalGastoCCyFondo[PROYECTO]='Reporte PI'!A83)*(EjecucionPresupuestalGastoCCyFondo[VIGENCIA]=_xlfn.VALUETOTEXT('Reporte PI'!$B$1)),0))</f>
        <v>600000000</v>
      </c>
      <c r="F83" s="177" cm="1">
        <f t="array" ref="F83">SUM(_xlfn._xlws.FILTER(EjecucionPresupuestalGastoCCyFondo[RP],(EjecucionPresupuestalGastoCCyFondo[PROYECTO]='Reporte PI'!A83)*(EjecucionPresupuestalGastoCCyFondo[VIGENCIA]=_xlfn.VALUETOTEXT('Reporte PI'!$B$1)),0))</f>
        <v>0</v>
      </c>
      <c r="G83" s="177" cm="1">
        <f t="array" ref="G83">SUM(_xlfn._xlws.FILTER(EjecucionPresupuestalGastoCCyFondo[OBLIGACION],(EjecucionPresupuestalGastoCCyFondo[PROYECTO]='Reporte PI'!A83)*(EjecucionPresupuestalGastoCCyFondo[VIGENCIA]=_xlfn.VALUETOTEXT('Reporte PI'!$B$1)),0))</f>
        <v>0</v>
      </c>
      <c r="H83" s="177" cm="1">
        <f t="array" ref="H83">SUM(_xlfn._xlws.FILTER(EjecucionPresupuestalGastoCCyFondo[PAGO],(EjecucionPresupuestalGastoCCyFondo[PROYECTO]='Reporte PI'!A83)*(EjecucionPresupuestalGastoCCyFondo[VIGENCIA]=_xlfn.VALUETOTEXT('Reporte PI'!$B$1)),0))</f>
        <v>0</v>
      </c>
      <c r="I83" s="162" t="str" cm="1">
        <f t="array" ref="I83">_xlfn.LET(_xlpm.filtro_bpin,_xlfn.UNIQUE(_xlfn._xlws.FILTER(ProyectosPIconVigencia[BPIN],(ProyectosPIconVigencia[BPIN]='Reporte PI'!A83)*(ProyectosPIconVigencia[VIGENCIA PI]='Reporte PI'!$B$1),"")),_xlpm.es_bpin,ISNUMBER(VALUE(LEFT(_xlpm.filtro_bpin,4))),IF(_xlpm.es_bpin,"Si","No"))</f>
        <v>Si</v>
      </c>
      <c r="J83" s="143" t="str" cm="1">
        <f t="array" ref="J83">_xlfn.TEXTJOIN(", ",TRUE,_xlfn.UNIQUE(_xlfn._xlws.FILTER(ProyectosPIconVigencia[Código del indicador principal],(ProyectosPIconVigencia[BPIN]='Reporte PI'!A83)*(ProyectosPIconVigencia[VIGENCIA PI]='Reporte PI'!$B$1),"")))</f>
        <v>459902900</v>
      </c>
      <c r="K83" s="143" cm="1">
        <f t="array" ref="K83">IF(J83&lt;&gt;"",COUNTA(_xlfn.UNIQUE(_xlfn._xlws.FILTER(ProyectosPIconVigencia[Código del indicador principal],(ProyectosPIconVigencia[BPIN]='Reporte PI'!A83)*(ProyectosPIconVigencia[VIGENCIA PI]='Reporte PI'!$B$1),""))),"")</f>
        <v>1</v>
      </c>
      <c r="L83" s="143" t="str" cm="1">
        <f t="array" ref="L83">_xlfn.LET(_xlpm.filtro_indicadores_pi,_xlfn.UNIQUE(_xlfn._xlws.FILTER(ProyectosPIconVigencia[Código del indicador principal],(ProyectosPIconVigencia[BPIN]='Reporte PI'!A83)*(ProyectosPIconVigencia[VIGENCIA PI]='Reporte PI'!$B$1),"")),_xlpm.numero_indicadores_pi,IF(J83&lt;&gt;"",COUNTA(_xlpm.filtro_indicadores_pi),0),_xlpm.numero_indicadores_piip,COUNTA(_xlfn.UNIQUE(_xlfn._xlws.FILTER(InfoGeneral[CodigoIndicador],(InfoGeneral[BPIN]='Reporte PI'!A83)*(InfoGeneral[Vigencia]='Reporte PI'!$B$1)*(InfoGeneral[MetaVigencia]&lt;&gt;0)))),IF(_xlpm.numero_indicadores_pi&gt;_xlpm.numero_indicadores_piip,"Inconsistencia",""))</f>
        <v/>
      </c>
      <c r="M83" s="143" cm="1">
        <f t="array" ref="M83">_xlfn.LET(_xlpm.productos_piip,_xlfn._xlws.FILTER(InfoGeneral[CodigoIndicador],(InfoGeneral[BPIN]='Reporte PI'!A83)*(InfoGeneral[Vigencia]='Reporte PI'!$B$1)*(InfoGeneral[MetaVigencia]&lt;&gt;0)),_xlpm.productos_cuipo,_xlfn.UNIQUE(_xlfn._xlws.FILTER(ProyectosPIconVigencia[Código del indicador principal],(ProyectosPIconVigencia[BPIN]='Reporte PI'!A83)*(ProyectosPIconVigencia[VIGENCIA PI]='Reporte PI'!$B$1),"")),_xlpm.eval,COUNT(_xlfn.MAP(_xlpm.productos_cuipo,_xlfn.LAMBDA(_xlpm.x,FIND(_xlpm.x,_xlfn.TEXTJOIN(",",TRUE,_xlpm.productos_piip))))),_xlpm.num_productos_cuipo,COUNTA(_xlpm.productos_cuipo),_xlpm.num_productos_piip,COUNTA(_xlpm.productos_piip),IF(AND(C83&lt;&gt;"",J83&lt;&gt;"",L83&lt;&gt;"Inconsistencia"),TRANSPOSE(_xlpm.eval),""))</f>
        <v>1</v>
      </c>
      <c r="N83" s="181" t="str">
        <f t="shared" si="1"/>
        <v>Coinciden</v>
      </c>
    </row>
    <row r="84" spans="1:14" ht="28.8" x14ac:dyDescent="0.3">
      <c r="A84" s="18" t="str">
        <v>202600000009557</v>
      </c>
      <c r="B84" s="18" t="str">
        <v>Territorial</v>
      </c>
      <c r="C84" s="8" t="str" cm="1">
        <f t="array" ref="C84">_xlfn.TEXTJOIN(", ",TRUE,_xlfn.UNIQUE(_xlfn._xlws.FILTER(InfoGeneral[CodigoIndicador],(InfoGeneral[BPIN]='Reporte PI'!A84)*(InfoGeneral[Vigencia]='Reporte PI'!$B$1)*(InfoGeneral[MetaVigencia]&lt;&gt;0))))</f>
        <v>410103800, 410109200</v>
      </c>
      <c r="D84" s="8" cm="1">
        <f t="array" ref="D84">COUNTA(_xlfn.UNIQUE(_xlfn._xlws.FILTER(InfoGeneral[CodigoIndicador],(InfoGeneral[BPIN]='Reporte PI'!A84)*(InfoGeneral[Vigencia]='Reporte PI'!$B$1)*(InfoGeneral[MetaVigencia]&lt;&gt;0))))</f>
        <v>2</v>
      </c>
      <c r="E84" s="177" cm="1">
        <f t="array" ref="E84">SUM(_xlfn._xlws.FILTER(EjecucionPresupuestalGastoCCyFondo[CDP],(EjecucionPresupuestalGastoCCyFondo[PROYECTO]='Reporte PI'!A84)*(EjecucionPresupuestalGastoCCyFondo[VIGENCIA]=_xlfn.VALUETOTEXT('Reporte PI'!$B$1)),0))</f>
        <v>200000000</v>
      </c>
      <c r="F84" s="177" cm="1">
        <f t="array" ref="F84">SUM(_xlfn._xlws.FILTER(EjecucionPresupuestalGastoCCyFondo[RP],(EjecucionPresupuestalGastoCCyFondo[PROYECTO]='Reporte PI'!A84)*(EjecucionPresupuestalGastoCCyFondo[VIGENCIA]=_xlfn.VALUETOTEXT('Reporte PI'!$B$1)),0))</f>
        <v>65783000</v>
      </c>
      <c r="G84" s="177" cm="1">
        <f t="array" ref="G84">SUM(_xlfn._xlws.FILTER(EjecucionPresupuestalGastoCCyFondo[OBLIGACION],(EjecucionPresupuestalGastoCCyFondo[PROYECTO]='Reporte PI'!A84)*(EjecucionPresupuestalGastoCCyFondo[VIGENCIA]=_xlfn.VALUETOTEXT('Reporte PI'!$B$1)),0))</f>
        <v>65783000</v>
      </c>
      <c r="H84" s="177" cm="1">
        <f t="array" ref="H84">SUM(_xlfn._xlws.FILTER(EjecucionPresupuestalGastoCCyFondo[PAGO],(EjecucionPresupuestalGastoCCyFondo[PROYECTO]='Reporte PI'!A84)*(EjecucionPresupuestalGastoCCyFondo[VIGENCIA]=_xlfn.VALUETOTEXT('Reporte PI'!$B$1)),0))</f>
        <v>65783000</v>
      </c>
      <c r="I84" s="162" t="str" cm="1">
        <f t="array" ref="I84">_xlfn.LET(_xlpm.filtro_bpin,_xlfn.UNIQUE(_xlfn._xlws.FILTER(ProyectosPIconVigencia[BPIN],(ProyectosPIconVigencia[BPIN]='Reporte PI'!A84)*(ProyectosPIconVigencia[VIGENCIA PI]='Reporte PI'!$B$1),"")),_xlpm.es_bpin,ISNUMBER(VALUE(LEFT(_xlpm.filtro_bpin,4))),IF(_xlpm.es_bpin,"Si","No"))</f>
        <v>Si</v>
      </c>
      <c r="J84" s="143" t="str" cm="1">
        <f t="array" ref="J84">_xlfn.TEXTJOIN(", ",TRUE,_xlfn.UNIQUE(_xlfn._xlws.FILTER(ProyectosPIconVigencia[Código del indicador principal],(ProyectosPIconVigencia[BPIN]='Reporte PI'!A84)*(ProyectosPIconVigencia[VIGENCIA PI]='Reporte PI'!$B$1),"")))</f>
        <v>410109200, 410103800</v>
      </c>
      <c r="K84" s="143" cm="1">
        <f t="array" ref="K84">IF(J84&lt;&gt;"",COUNTA(_xlfn.UNIQUE(_xlfn._xlws.FILTER(ProyectosPIconVigencia[Código del indicador principal],(ProyectosPIconVigencia[BPIN]='Reporte PI'!A84)*(ProyectosPIconVigencia[VIGENCIA PI]='Reporte PI'!$B$1),""))),"")</f>
        <v>2</v>
      </c>
      <c r="L84" s="143" t="str" cm="1">
        <f t="array" ref="L84">_xlfn.LET(_xlpm.filtro_indicadores_pi,_xlfn.UNIQUE(_xlfn._xlws.FILTER(ProyectosPIconVigencia[Código del indicador principal],(ProyectosPIconVigencia[BPIN]='Reporte PI'!A84)*(ProyectosPIconVigencia[VIGENCIA PI]='Reporte PI'!$B$1),"")),_xlpm.numero_indicadores_pi,IF(J84&lt;&gt;"",COUNTA(_xlpm.filtro_indicadores_pi),0),_xlpm.numero_indicadores_piip,COUNTA(_xlfn.UNIQUE(_xlfn._xlws.FILTER(InfoGeneral[CodigoIndicador],(InfoGeneral[BPIN]='Reporte PI'!A84)*(InfoGeneral[Vigencia]='Reporte PI'!$B$1)*(InfoGeneral[MetaVigencia]&lt;&gt;0)))),IF(_xlpm.numero_indicadores_pi&gt;_xlpm.numero_indicadores_piip,"Inconsistencia",""))</f>
        <v/>
      </c>
      <c r="M84" s="143" cm="1">
        <f t="array" ref="M84">_xlfn.LET(_xlpm.productos_piip,_xlfn._xlws.FILTER(InfoGeneral[CodigoIndicador],(InfoGeneral[BPIN]='Reporte PI'!A84)*(InfoGeneral[Vigencia]='Reporte PI'!$B$1)*(InfoGeneral[MetaVigencia]&lt;&gt;0)),_xlpm.productos_cuipo,_xlfn.UNIQUE(_xlfn._xlws.FILTER(ProyectosPIconVigencia[Código del indicador principal],(ProyectosPIconVigencia[BPIN]='Reporte PI'!A84)*(ProyectosPIconVigencia[VIGENCIA PI]='Reporte PI'!$B$1),"")),_xlpm.eval,COUNT(_xlfn.MAP(_xlpm.productos_cuipo,_xlfn.LAMBDA(_xlpm.x,FIND(_xlpm.x,_xlfn.TEXTJOIN(",",TRUE,_xlpm.productos_piip))))),_xlpm.num_productos_cuipo,COUNTA(_xlpm.productos_cuipo),_xlpm.num_productos_piip,COUNTA(_xlpm.productos_piip),IF(AND(C84&lt;&gt;"",J84&lt;&gt;"",L84&lt;&gt;"Inconsistencia"),TRANSPOSE(_xlpm.eval),""))</f>
        <v>2</v>
      </c>
      <c r="N84" s="181" t="str">
        <f t="shared" si="1"/>
        <v>Coinciden</v>
      </c>
    </row>
    <row r="85" spans="1:14" x14ac:dyDescent="0.3">
      <c r="A85" s="18" t="str">
        <v>202500000034600</v>
      </c>
      <c r="B85" s="18" t="str">
        <v>Territorial</v>
      </c>
      <c r="C85" s="8" t="str" cm="1">
        <f t="array" ref="C85">_xlfn.TEXTJOIN(", ",TRUE,_xlfn.UNIQUE(_xlfn._xlws.FILTER(InfoGeneral[CodigoIndicador],(InfoGeneral[BPIN]='Reporte PI'!A85)*(InfoGeneral[Vigencia]='Reporte PI'!$B$1)*(InfoGeneral[MetaVigencia]&lt;&gt;0))))</f>
        <v>459902300</v>
      </c>
      <c r="D85" s="8" cm="1">
        <f t="array" ref="D85">COUNTA(_xlfn.UNIQUE(_xlfn._xlws.FILTER(InfoGeneral[CodigoIndicador],(InfoGeneral[BPIN]='Reporte PI'!A85)*(InfoGeneral[Vigencia]='Reporte PI'!$B$1)*(InfoGeneral[MetaVigencia]&lt;&gt;0))))</f>
        <v>1</v>
      </c>
      <c r="E85" s="177" cm="1">
        <f t="array" ref="E85">SUM(_xlfn._xlws.FILTER(EjecucionPresupuestalGastoCCyFondo[CDP],(EjecucionPresupuestalGastoCCyFondo[PROYECTO]='Reporte PI'!A85)*(EjecucionPresupuestalGastoCCyFondo[VIGENCIA]=_xlfn.VALUETOTEXT('Reporte PI'!$B$1)),0))</f>
        <v>0</v>
      </c>
      <c r="F85" s="177" cm="1">
        <f t="array" ref="F85">SUM(_xlfn._xlws.FILTER(EjecucionPresupuestalGastoCCyFondo[RP],(EjecucionPresupuestalGastoCCyFondo[PROYECTO]='Reporte PI'!A85)*(EjecucionPresupuestalGastoCCyFondo[VIGENCIA]=_xlfn.VALUETOTEXT('Reporte PI'!$B$1)),0))</f>
        <v>0</v>
      </c>
      <c r="G85" s="177" cm="1">
        <f t="array" ref="G85">SUM(_xlfn._xlws.FILTER(EjecucionPresupuestalGastoCCyFondo[OBLIGACION],(EjecucionPresupuestalGastoCCyFondo[PROYECTO]='Reporte PI'!A85)*(EjecucionPresupuestalGastoCCyFondo[VIGENCIA]=_xlfn.VALUETOTEXT('Reporte PI'!$B$1)),0))</f>
        <v>0</v>
      </c>
      <c r="H85" s="177" cm="1">
        <f t="array" ref="H85">SUM(_xlfn._xlws.FILTER(EjecucionPresupuestalGastoCCyFondo[PAGO],(EjecucionPresupuestalGastoCCyFondo[PROYECTO]='Reporte PI'!A85)*(EjecucionPresupuestalGastoCCyFondo[VIGENCIA]=_xlfn.VALUETOTEXT('Reporte PI'!$B$1)),0))</f>
        <v>0</v>
      </c>
      <c r="I85" s="162" t="str" cm="1">
        <f t="array" ref="I85">_xlfn.LET(_xlpm.filtro_bpin,_xlfn.UNIQUE(_xlfn._xlws.FILTER(ProyectosPIconVigencia[BPIN],(ProyectosPIconVigencia[BPIN]='Reporte PI'!A85)*(ProyectosPIconVigencia[VIGENCIA PI]='Reporte PI'!$B$1),"")),_xlpm.es_bpin,ISNUMBER(VALUE(LEFT(_xlpm.filtro_bpin,4))),IF(_xlpm.es_bpin,"Si","No"))</f>
        <v>Si</v>
      </c>
      <c r="J85" s="143" t="str" cm="1">
        <f t="array" ref="J85">_xlfn.TEXTJOIN(", ",TRUE,_xlfn.UNIQUE(_xlfn._xlws.FILTER(ProyectosPIconVigencia[Código del indicador principal],(ProyectosPIconVigencia[BPIN]='Reporte PI'!A85)*(ProyectosPIconVigencia[VIGENCIA PI]='Reporte PI'!$B$1),"")))</f>
        <v>459902300</v>
      </c>
      <c r="K85" s="143" cm="1">
        <f t="array" ref="K85">IF(J85&lt;&gt;"",COUNTA(_xlfn.UNIQUE(_xlfn._xlws.FILTER(ProyectosPIconVigencia[Código del indicador principal],(ProyectosPIconVigencia[BPIN]='Reporte PI'!A85)*(ProyectosPIconVigencia[VIGENCIA PI]='Reporte PI'!$B$1),""))),"")</f>
        <v>1</v>
      </c>
      <c r="L85" s="143" t="str" cm="1">
        <f t="array" ref="L85">_xlfn.LET(_xlpm.filtro_indicadores_pi,_xlfn.UNIQUE(_xlfn._xlws.FILTER(ProyectosPIconVigencia[Código del indicador principal],(ProyectosPIconVigencia[BPIN]='Reporte PI'!A85)*(ProyectosPIconVigencia[VIGENCIA PI]='Reporte PI'!$B$1),"")),_xlpm.numero_indicadores_pi,IF(J85&lt;&gt;"",COUNTA(_xlpm.filtro_indicadores_pi),0),_xlpm.numero_indicadores_piip,COUNTA(_xlfn.UNIQUE(_xlfn._xlws.FILTER(InfoGeneral[CodigoIndicador],(InfoGeneral[BPIN]='Reporte PI'!A85)*(InfoGeneral[Vigencia]='Reporte PI'!$B$1)*(InfoGeneral[MetaVigencia]&lt;&gt;0)))),IF(_xlpm.numero_indicadores_pi&gt;_xlpm.numero_indicadores_piip,"Inconsistencia",""))</f>
        <v/>
      </c>
      <c r="M85" s="143" cm="1">
        <f t="array" ref="M85">_xlfn.LET(_xlpm.productos_piip,_xlfn._xlws.FILTER(InfoGeneral[CodigoIndicador],(InfoGeneral[BPIN]='Reporte PI'!A85)*(InfoGeneral[Vigencia]='Reporte PI'!$B$1)*(InfoGeneral[MetaVigencia]&lt;&gt;0)),_xlpm.productos_cuipo,_xlfn.UNIQUE(_xlfn._xlws.FILTER(ProyectosPIconVigencia[Código del indicador principal],(ProyectosPIconVigencia[BPIN]='Reporte PI'!A85)*(ProyectosPIconVigencia[VIGENCIA PI]='Reporte PI'!$B$1),"")),_xlpm.eval,COUNT(_xlfn.MAP(_xlpm.productos_cuipo,_xlfn.LAMBDA(_xlpm.x,FIND(_xlpm.x,_xlfn.TEXTJOIN(",",TRUE,_xlpm.productos_piip))))),_xlpm.num_productos_cuipo,COUNTA(_xlpm.productos_cuipo),_xlpm.num_productos_piip,COUNTA(_xlpm.productos_piip),IF(AND(C85&lt;&gt;"",J85&lt;&gt;"",L85&lt;&gt;"Inconsistencia"),TRANSPOSE(_xlpm.eval),""))</f>
        <v>1</v>
      </c>
      <c r="N85" s="181" t="str">
        <f t="shared" si="1"/>
        <v>Coinciden</v>
      </c>
    </row>
    <row r="86" spans="1:14" x14ac:dyDescent="0.3">
      <c r="A86" s="18" t="str">
        <v>202600000013870</v>
      </c>
      <c r="B86" s="18" t="str">
        <v>Territorial</v>
      </c>
      <c r="C86" s="8" t="str" cm="1">
        <f t="array" ref="C86">_xlfn.TEXTJOIN(", ",TRUE,_xlfn.UNIQUE(_xlfn._xlws.FILTER(InfoGeneral[CodigoIndicador],(InfoGeneral[BPIN]='Reporte PI'!A86)*(InfoGeneral[Vigencia]='Reporte PI'!$B$1)*(InfoGeneral[MetaVigencia]&lt;&gt;0))))</f>
        <v>170200900</v>
      </c>
      <c r="D86" s="8" cm="1">
        <f t="array" ref="D86">COUNTA(_xlfn.UNIQUE(_xlfn._xlws.FILTER(InfoGeneral[CodigoIndicador],(InfoGeneral[BPIN]='Reporte PI'!A86)*(InfoGeneral[Vigencia]='Reporte PI'!$B$1)*(InfoGeneral[MetaVigencia]&lt;&gt;0))))</f>
        <v>1</v>
      </c>
      <c r="E86" s="177" cm="1">
        <f t="array" ref="E86">SUM(_xlfn._xlws.FILTER(EjecucionPresupuestalGastoCCyFondo[CDP],(EjecucionPresupuestalGastoCCyFondo[PROYECTO]='Reporte PI'!A86)*(EjecucionPresupuestalGastoCCyFondo[VIGENCIA]=_xlfn.VALUETOTEXT('Reporte PI'!$B$1)),0))</f>
        <v>204337077</v>
      </c>
      <c r="F86" s="177" cm="1">
        <f t="array" ref="F86">SUM(_xlfn._xlws.FILTER(EjecucionPresupuestalGastoCCyFondo[RP],(EjecucionPresupuestalGastoCCyFondo[PROYECTO]='Reporte PI'!A86)*(EjecucionPresupuestalGastoCCyFondo[VIGENCIA]=_xlfn.VALUETOTEXT('Reporte PI'!$B$1)),0))</f>
        <v>0</v>
      </c>
      <c r="G86" s="177" cm="1">
        <f t="array" ref="G86">SUM(_xlfn._xlws.FILTER(EjecucionPresupuestalGastoCCyFondo[OBLIGACION],(EjecucionPresupuestalGastoCCyFondo[PROYECTO]='Reporte PI'!A86)*(EjecucionPresupuestalGastoCCyFondo[VIGENCIA]=_xlfn.VALUETOTEXT('Reporte PI'!$B$1)),0))</f>
        <v>0</v>
      </c>
      <c r="H86" s="177" cm="1">
        <f t="array" ref="H86">SUM(_xlfn._xlws.FILTER(EjecucionPresupuestalGastoCCyFondo[PAGO],(EjecucionPresupuestalGastoCCyFondo[PROYECTO]='Reporte PI'!A86)*(EjecucionPresupuestalGastoCCyFondo[VIGENCIA]=_xlfn.VALUETOTEXT('Reporte PI'!$B$1)),0))</f>
        <v>0</v>
      </c>
      <c r="I86" s="162" t="str" cm="1">
        <f t="array" ref="I86">_xlfn.LET(_xlpm.filtro_bpin,_xlfn.UNIQUE(_xlfn._xlws.FILTER(ProyectosPIconVigencia[BPIN],(ProyectosPIconVigencia[BPIN]='Reporte PI'!A86)*(ProyectosPIconVigencia[VIGENCIA PI]='Reporte PI'!$B$1),"")),_xlpm.es_bpin,ISNUMBER(VALUE(LEFT(_xlpm.filtro_bpin,4))),IF(_xlpm.es_bpin,"Si","No"))</f>
        <v>Si</v>
      </c>
      <c r="J86" s="143" t="str" cm="1">
        <f t="array" ref="J86">_xlfn.TEXTJOIN(", ",TRUE,_xlfn.UNIQUE(_xlfn._xlws.FILTER(ProyectosPIconVigencia[Código del indicador principal],(ProyectosPIconVigencia[BPIN]='Reporte PI'!A86)*(ProyectosPIconVigencia[VIGENCIA PI]='Reporte PI'!$B$1),"")))</f>
        <v>170200900</v>
      </c>
      <c r="K86" s="143" cm="1">
        <f t="array" ref="K86">IF(J86&lt;&gt;"",COUNTA(_xlfn.UNIQUE(_xlfn._xlws.FILTER(ProyectosPIconVigencia[Código del indicador principal],(ProyectosPIconVigencia[BPIN]='Reporte PI'!A86)*(ProyectosPIconVigencia[VIGENCIA PI]='Reporte PI'!$B$1),""))),"")</f>
        <v>1</v>
      </c>
      <c r="L86" s="143" t="str" cm="1">
        <f t="array" ref="L86">_xlfn.LET(_xlpm.filtro_indicadores_pi,_xlfn.UNIQUE(_xlfn._xlws.FILTER(ProyectosPIconVigencia[Código del indicador principal],(ProyectosPIconVigencia[BPIN]='Reporte PI'!A86)*(ProyectosPIconVigencia[VIGENCIA PI]='Reporte PI'!$B$1),"")),_xlpm.numero_indicadores_pi,IF(J86&lt;&gt;"",COUNTA(_xlpm.filtro_indicadores_pi),0),_xlpm.numero_indicadores_piip,COUNTA(_xlfn.UNIQUE(_xlfn._xlws.FILTER(InfoGeneral[CodigoIndicador],(InfoGeneral[BPIN]='Reporte PI'!A86)*(InfoGeneral[Vigencia]='Reporte PI'!$B$1)*(InfoGeneral[MetaVigencia]&lt;&gt;0)))),IF(_xlpm.numero_indicadores_pi&gt;_xlpm.numero_indicadores_piip,"Inconsistencia",""))</f>
        <v/>
      </c>
      <c r="M86" s="143" cm="1">
        <f t="array" ref="M86">_xlfn.LET(_xlpm.productos_piip,_xlfn._xlws.FILTER(InfoGeneral[CodigoIndicador],(InfoGeneral[BPIN]='Reporte PI'!A86)*(InfoGeneral[Vigencia]='Reporte PI'!$B$1)*(InfoGeneral[MetaVigencia]&lt;&gt;0)),_xlpm.productos_cuipo,_xlfn.UNIQUE(_xlfn._xlws.FILTER(ProyectosPIconVigencia[Código del indicador principal],(ProyectosPIconVigencia[BPIN]='Reporte PI'!A86)*(ProyectosPIconVigencia[VIGENCIA PI]='Reporte PI'!$B$1),"")),_xlpm.eval,COUNT(_xlfn.MAP(_xlpm.productos_cuipo,_xlfn.LAMBDA(_xlpm.x,FIND(_xlpm.x,_xlfn.TEXTJOIN(",",TRUE,_xlpm.productos_piip))))),_xlpm.num_productos_cuipo,COUNTA(_xlpm.productos_cuipo),_xlpm.num_productos_piip,COUNTA(_xlpm.productos_piip),IF(AND(C86&lt;&gt;"",J86&lt;&gt;"",L86&lt;&gt;"Inconsistencia"),TRANSPOSE(_xlpm.eval),""))</f>
        <v>1</v>
      </c>
      <c r="N86" s="181" t="str">
        <f t="shared" si="1"/>
        <v>Coinciden</v>
      </c>
    </row>
    <row r="87" spans="1:14" x14ac:dyDescent="0.3">
      <c r="A87" s="18" t="str">
        <v>202500000034941</v>
      </c>
      <c r="B87" s="18" t="str">
        <v>Territorial</v>
      </c>
      <c r="C87" s="8" t="str" cm="1">
        <f t="array" ref="C87">_xlfn.TEXTJOIN(", ",TRUE,_xlfn.UNIQUE(_xlfn._xlws.FILTER(InfoGeneral[CodigoIndicador],(InfoGeneral[BPIN]='Reporte PI'!A87)*(InfoGeneral[Vigencia]='Reporte PI'!$B$1)*(InfoGeneral[MetaVigencia]&lt;&gt;0))))</f>
        <v>410400800</v>
      </c>
      <c r="D87" s="8" cm="1">
        <f t="array" ref="D87">COUNTA(_xlfn.UNIQUE(_xlfn._xlws.FILTER(InfoGeneral[CodigoIndicador],(InfoGeneral[BPIN]='Reporte PI'!A87)*(InfoGeneral[Vigencia]='Reporte PI'!$B$1)*(InfoGeneral[MetaVigencia]&lt;&gt;0))))</f>
        <v>1</v>
      </c>
      <c r="E87" s="177" cm="1">
        <f t="array" ref="E87">SUM(_xlfn._xlws.FILTER(EjecucionPresupuestalGastoCCyFondo[CDP],(EjecucionPresupuestalGastoCCyFondo[PROYECTO]='Reporte PI'!A87)*(EjecucionPresupuestalGastoCCyFondo[VIGENCIA]=_xlfn.VALUETOTEXT('Reporte PI'!$B$1)),0))</f>
        <v>0</v>
      </c>
      <c r="F87" s="177" cm="1">
        <f t="array" ref="F87">SUM(_xlfn._xlws.FILTER(EjecucionPresupuestalGastoCCyFondo[RP],(EjecucionPresupuestalGastoCCyFondo[PROYECTO]='Reporte PI'!A87)*(EjecucionPresupuestalGastoCCyFondo[VIGENCIA]=_xlfn.VALUETOTEXT('Reporte PI'!$B$1)),0))</f>
        <v>0</v>
      </c>
      <c r="G87" s="177" cm="1">
        <f t="array" ref="G87">SUM(_xlfn._xlws.FILTER(EjecucionPresupuestalGastoCCyFondo[OBLIGACION],(EjecucionPresupuestalGastoCCyFondo[PROYECTO]='Reporte PI'!A87)*(EjecucionPresupuestalGastoCCyFondo[VIGENCIA]=_xlfn.VALUETOTEXT('Reporte PI'!$B$1)),0))</f>
        <v>0</v>
      </c>
      <c r="H87" s="177" cm="1">
        <f t="array" ref="H87">SUM(_xlfn._xlws.FILTER(EjecucionPresupuestalGastoCCyFondo[PAGO],(EjecucionPresupuestalGastoCCyFondo[PROYECTO]='Reporte PI'!A87)*(EjecucionPresupuestalGastoCCyFondo[VIGENCIA]=_xlfn.VALUETOTEXT('Reporte PI'!$B$1)),0))</f>
        <v>0</v>
      </c>
      <c r="I87" s="162" t="str" cm="1">
        <f t="array" ref="I87">_xlfn.LET(_xlpm.filtro_bpin,_xlfn.UNIQUE(_xlfn._xlws.FILTER(ProyectosPIconVigencia[BPIN],(ProyectosPIconVigencia[BPIN]='Reporte PI'!A87)*(ProyectosPIconVigencia[VIGENCIA PI]='Reporte PI'!$B$1),"")),_xlpm.es_bpin,ISNUMBER(VALUE(LEFT(_xlpm.filtro_bpin,4))),IF(_xlpm.es_bpin,"Si","No"))</f>
        <v>Si</v>
      </c>
      <c r="J87" s="143" t="str" cm="1">
        <f t="array" ref="J87">_xlfn.TEXTJOIN(", ",TRUE,_xlfn.UNIQUE(_xlfn._xlws.FILTER(ProyectosPIconVigencia[Código del indicador principal],(ProyectosPIconVigencia[BPIN]='Reporte PI'!A87)*(ProyectosPIconVigencia[VIGENCIA PI]='Reporte PI'!$B$1),"")))</f>
        <v>410400800</v>
      </c>
      <c r="K87" s="143" cm="1">
        <f t="array" ref="K87">IF(J87&lt;&gt;"",COUNTA(_xlfn.UNIQUE(_xlfn._xlws.FILTER(ProyectosPIconVigencia[Código del indicador principal],(ProyectosPIconVigencia[BPIN]='Reporte PI'!A87)*(ProyectosPIconVigencia[VIGENCIA PI]='Reporte PI'!$B$1),""))),"")</f>
        <v>1</v>
      </c>
      <c r="L87" s="143" t="str" cm="1">
        <f t="array" ref="L87">_xlfn.LET(_xlpm.filtro_indicadores_pi,_xlfn.UNIQUE(_xlfn._xlws.FILTER(ProyectosPIconVigencia[Código del indicador principal],(ProyectosPIconVigencia[BPIN]='Reporte PI'!A87)*(ProyectosPIconVigencia[VIGENCIA PI]='Reporte PI'!$B$1),"")),_xlpm.numero_indicadores_pi,IF(J87&lt;&gt;"",COUNTA(_xlpm.filtro_indicadores_pi),0),_xlpm.numero_indicadores_piip,COUNTA(_xlfn.UNIQUE(_xlfn._xlws.FILTER(InfoGeneral[CodigoIndicador],(InfoGeneral[BPIN]='Reporte PI'!A87)*(InfoGeneral[Vigencia]='Reporte PI'!$B$1)*(InfoGeneral[MetaVigencia]&lt;&gt;0)))),IF(_xlpm.numero_indicadores_pi&gt;_xlpm.numero_indicadores_piip,"Inconsistencia",""))</f>
        <v/>
      </c>
      <c r="M87" s="143" cm="1">
        <f t="array" ref="M87">_xlfn.LET(_xlpm.productos_piip,_xlfn._xlws.FILTER(InfoGeneral[CodigoIndicador],(InfoGeneral[BPIN]='Reporte PI'!A87)*(InfoGeneral[Vigencia]='Reporte PI'!$B$1)*(InfoGeneral[MetaVigencia]&lt;&gt;0)),_xlpm.productos_cuipo,_xlfn.UNIQUE(_xlfn._xlws.FILTER(ProyectosPIconVigencia[Código del indicador principal],(ProyectosPIconVigencia[BPIN]='Reporte PI'!A87)*(ProyectosPIconVigencia[VIGENCIA PI]='Reporte PI'!$B$1),"")),_xlpm.eval,COUNT(_xlfn.MAP(_xlpm.productos_cuipo,_xlfn.LAMBDA(_xlpm.x,FIND(_xlpm.x,_xlfn.TEXTJOIN(",",TRUE,_xlpm.productos_piip))))),_xlpm.num_productos_cuipo,COUNTA(_xlpm.productos_cuipo),_xlpm.num_productos_piip,COUNTA(_xlpm.productos_piip),IF(AND(C87&lt;&gt;"",J87&lt;&gt;"",L87&lt;&gt;"Inconsistencia"),TRANSPOSE(_xlpm.eval),""))</f>
        <v>1</v>
      </c>
      <c r="N87" s="181" t="str">
        <f t="shared" si="1"/>
        <v>Coinciden</v>
      </c>
    </row>
    <row r="88" spans="1:14" x14ac:dyDescent="0.3">
      <c r="A88" s="18" t="str">
        <v>202500000040532</v>
      </c>
      <c r="B88" s="18" t="str">
        <v>Territorial</v>
      </c>
      <c r="C88" s="8" t="str" cm="1">
        <f t="array" ref="C88">_xlfn.TEXTJOIN(", ",TRUE,_xlfn.UNIQUE(_xlfn._xlws.FILTER(InfoGeneral[CodigoIndicador],(InfoGeneral[BPIN]='Reporte PI'!A88)*(InfoGeneral[Vigencia]='Reporte PI'!$B$1)*(InfoGeneral[MetaVigencia]&lt;&gt;0))))</f>
        <v>210203800</v>
      </c>
      <c r="D88" s="8" cm="1">
        <f t="array" ref="D88">COUNTA(_xlfn.UNIQUE(_xlfn._xlws.FILTER(InfoGeneral[CodigoIndicador],(InfoGeneral[BPIN]='Reporte PI'!A88)*(InfoGeneral[Vigencia]='Reporte PI'!$B$1)*(InfoGeneral[MetaVigencia]&lt;&gt;0))))</f>
        <v>1</v>
      </c>
      <c r="E88" s="177" cm="1">
        <f t="array" ref="E88">SUM(_xlfn._xlws.FILTER(EjecucionPresupuestalGastoCCyFondo[CDP],(EjecucionPresupuestalGastoCCyFondo[PROYECTO]='Reporte PI'!A88)*(EjecucionPresupuestalGastoCCyFondo[VIGENCIA]=_xlfn.VALUETOTEXT('Reporte PI'!$B$1)),0))</f>
        <v>0</v>
      </c>
      <c r="F88" s="177" cm="1">
        <f t="array" ref="F88">SUM(_xlfn._xlws.FILTER(EjecucionPresupuestalGastoCCyFondo[RP],(EjecucionPresupuestalGastoCCyFondo[PROYECTO]='Reporte PI'!A88)*(EjecucionPresupuestalGastoCCyFondo[VIGENCIA]=_xlfn.VALUETOTEXT('Reporte PI'!$B$1)),0))</f>
        <v>0</v>
      </c>
      <c r="G88" s="177" cm="1">
        <f t="array" ref="G88">SUM(_xlfn._xlws.FILTER(EjecucionPresupuestalGastoCCyFondo[OBLIGACION],(EjecucionPresupuestalGastoCCyFondo[PROYECTO]='Reporte PI'!A88)*(EjecucionPresupuestalGastoCCyFondo[VIGENCIA]=_xlfn.VALUETOTEXT('Reporte PI'!$B$1)),0))</f>
        <v>0</v>
      </c>
      <c r="H88" s="177" cm="1">
        <f t="array" ref="H88">SUM(_xlfn._xlws.FILTER(EjecucionPresupuestalGastoCCyFondo[PAGO],(EjecucionPresupuestalGastoCCyFondo[PROYECTO]='Reporte PI'!A88)*(EjecucionPresupuestalGastoCCyFondo[VIGENCIA]=_xlfn.VALUETOTEXT('Reporte PI'!$B$1)),0))</f>
        <v>0</v>
      </c>
      <c r="I88" s="162" t="str" cm="1">
        <f t="array" ref="I88">_xlfn.LET(_xlpm.filtro_bpin,_xlfn.UNIQUE(_xlfn._xlws.FILTER(ProyectosPIconVigencia[BPIN],(ProyectosPIconVigencia[BPIN]='Reporte PI'!A88)*(ProyectosPIconVigencia[VIGENCIA PI]='Reporte PI'!$B$1),"")),_xlpm.es_bpin,ISNUMBER(VALUE(LEFT(_xlpm.filtro_bpin,4))),IF(_xlpm.es_bpin,"Si","No"))</f>
        <v>No</v>
      </c>
      <c r="J88" s="143" t="str" cm="1">
        <f t="array" ref="J88">_xlfn.TEXTJOIN(", ",TRUE,_xlfn.UNIQUE(_xlfn._xlws.FILTER(ProyectosPIconVigencia[Código del indicador principal],(ProyectosPIconVigencia[BPIN]='Reporte PI'!A88)*(ProyectosPIconVigencia[VIGENCIA PI]='Reporte PI'!$B$1),"")))</f>
        <v/>
      </c>
      <c r="K88" s="143" t="str" cm="1">
        <f t="array" ref="K88">IF(J88&lt;&gt;"",COUNTA(_xlfn.UNIQUE(_xlfn._xlws.FILTER(ProyectosPIconVigencia[Código del indicador principal],(ProyectosPIconVigencia[BPIN]='Reporte PI'!A88)*(ProyectosPIconVigencia[VIGENCIA PI]='Reporte PI'!$B$1),""))),"")</f>
        <v/>
      </c>
      <c r="L88" s="143" t="str" cm="1">
        <f t="array" ref="L88">_xlfn.LET(_xlpm.filtro_indicadores_pi,_xlfn.UNIQUE(_xlfn._xlws.FILTER(ProyectosPIconVigencia[Código del indicador principal],(ProyectosPIconVigencia[BPIN]='Reporte PI'!A88)*(ProyectosPIconVigencia[VIGENCIA PI]='Reporte PI'!$B$1),"")),_xlpm.numero_indicadores_pi,IF(J88&lt;&gt;"",COUNTA(_xlpm.filtro_indicadores_pi),0),_xlpm.numero_indicadores_piip,COUNTA(_xlfn.UNIQUE(_xlfn._xlws.FILTER(InfoGeneral[CodigoIndicador],(InfoGeneral[BPIN]='Reporte PI'!A88)*(InfoGeneral[Vigencia]='Reporte PI'!$B$1)*(InfoGeneral[MetaVigencia]&lt;&gt;0)))),IF(_xlpm.numero_indicadores_pi&gt;_xlpm.numero_indicadores_piip,"Inconsistencia",""))</f>
        <v/>
      </c>
      <c r="M88" s="143" t="str" cm="1">
        <f t="array" ref="M88">_xlfn.LET(_xlpm.productos_piip,_xlfn._xlws.FILTER(InfoGeneral[CodigoIndicador],(InfoGeneral[BPIN]='Reporte PI'!A88)*(InfoGeneral[Vigencia]='Reporte PI'!$B$1)*(InfoGeneral[MetaVigencia]&lt;&gt;0)),_xlpm.productos_cuipo,_xlfn.UNIQUE(_xlfn._xlws.FILTER(ProyectosPIconVigencia[Código del indicador principal],(ProyectosPIconVigencia[BPIN]='Reporte PI'!A88)*(ProyectosPIconVigencia[VIGENCIA PI]='Reporte PI'!$B$1),"")),_xlpm.eval,COUNT(_xlfn.MAP(_xlpm.productos_cuipo,_xlfn.LAMBDA(_xlpm.x,FIND(_xlpm.x,_xlfn.TEXTJOIN(",",TRUE,_xlpm.productos_piip))))),_xlpm.num_productos_cuipo,COUNTA(_xlpm.productos_cuipo),_xlpm.num_productos_piip,COUNTA(_xlpm.productos_piip),IF(AND(C88&lt;&gt;"",J88&lt;&gt;"",L88&lt;&gt;"Inconsistencia"),TRANSPOSE(_xlpm.eval),""))</f>
        <v/>
      </c>
      <c r="N88" s="181" t="str">
        <f t="shared" si="1"/>
        <v/>
      </c>
    </row>
    <row r="89" spans="1:14" x14ac:dyDescent="0.3">
      <c r="A89" s="18" t="str">
        <v>202600000007861</v>
      </c>
      <c r="B89" s="18" t="str">
        <v>Territorial</v>
      </c>
      <c r="C89" s="8" t="str" cm="1">
        <f t="array" ref="C89">_xlfn.TEXTJOIN(", ",TRUE,_xlfn.UNIQUE(_xlfn._xlws.FILTER(InfoGeneral[CodigoIndicador],(InfoGeneral[BPIN]='Reporte PI'!A89)*(InfoGeneral[Vigencia]='Reporte PI'!$B$1)*(InfoGeneral[MetaVigencia]&lt;&gt;0))))</f>
        <v>430100100</v>
      </c>
      <c r="D89" s="8" cm="1">
        <f t="array" ref="D89">COUNTA(_xlfn.UNIQUE(_xlfn._xlws.FILTER(InfoGeneral[CodigoIndicador],(InfoGeneral[BPIN]='Reporte PI'!A89)*(InfoGeneral[Vigencia]='Reporte PI'!$B$1)*(InfoGeneral[MetaVigencia]&lt;&gt;0))))</f>
        <v>1</v>
      </c>
      <c r="E89" s="177" cm="1">
        <f t="array" ref="E89">SUM(_xlfn._xlws.FILTER(EjecucionPresupuestalGastoCCyFondo[CDP],(EjecucionPresupuestalGastoCCyFondo[PROYECTO]='Reporte PI'!A89)*(EjecucionPresupuestalGastoCCyFondo[VIGENCIA]=_xlfn.VALUETOTEXT('Reporte PI'!$B$1)),0))</f>
        <v>168000000</v>
      </c>
      <c r="F89" s="177" cm="1">
        <f t="array" ref="F89">SUM(_xlfn._xlws.FILTER(EjecucionPresupuestalGastoCCyFondo[RP],(EjecucionPresupuestalGastoCCyFondo[PROYECTO]='Reporte PI'!A89)*(EjecucionPresupuestalGastoCCyFondo[VIGENCIA]=_xlfn.VALUETOTEXT('Reporte PI'!$B$1)),0))</f>
        <v>168000000</v>
      </c>
      <c r="G89" s="177" cm="1">
        <f t="array" ref="G89">SUM(_xlfn._xlws.FILTER(EjecucionPresupuestalGastoCCyFondo[OBLIGACION],(EjecucionPresupuestalGastoCCyFondo[PROYECTO]='Reporte PI'!A89)*(EjecucionPresupuestalGastoCCyFondo[VIGENCIA]=_xlfn.VALUETOTEXT('Reporte PI'!$B$1)),0))</f>
        <v>168000000</v>
      </c>
      <c r="H89" s="177" cm="1">
        <f t="array" ref="H89">SUM(_xlfn._xlws.FILTER(EjecucionPresupuestalGastoCCyFondo[PAGO],(EjecucionPresupuestalGastoCCyFondo[PROYECTO]='Reporte PI'!A89)*(EjecucionPresupuestalGastoCCyFondo[VIGENCIA]=_xlfn.VALUETOTEXT('Reporte PI'!$B$1)),0))</f>
        <v>168000000</v>
      </c>
      <c r="I89" s="162" t="str" cm="1">
        <f t="array" ref="I89">_xlfn.LET(_xlpm.filtro_bpin,_xlfn.UNIQUE(_xlfn._xlws.FILTER(ProyectosPIconVigencia[BPIN],(ProyectosPIconVigencia[BPIN]='Reporte PI'!A89)*(ProyectosPIconVigencia[VIGENCIA PI]='Reporte PI'!$B$1),"")),_xlpm.es_bpin,ISNUMBER(VALUE(LEFT(_xlpm.filtro_bpin,4))),IF(_xlpm.es_bpin,"Si","No"))</f>
        <v>Si</v>
      </c>
      <c r="J89" s="143" t="str" cm="1">
        <f t="array" ref="J89">_xlfn.TEXTJOIN(", ",TRUE,_xlfn.UNIQUE(_xlfn._xlws.FILTER(ProyectosPIconVigencia[Código del indicador principal],(ProyectosPIconVigencia[BPIN]='Reporte PI'!A89)*(ProyectosPIconVigencia[VIGENCIA PI]='Reporte PI'!$B$1),"")))</f>
        <v>430100100</v>
      </c>
      <c r="K89" s="143" cm="1">
        <f t="array" ref="K89">IF(J89&lt;&gt;"",COUNTA(_xlfn.UNIQUE(_xlfn._xlws.FILTER(ProyectosPIconVigencia[Código del indicador principal],(ProyectosPIconVigencia[BPIN]='Reporte PI'!A89)*(ProyectosPIconVigencia[VIGENCIA PI]='Reporte PI'!$B$1),""))),"")</f>
        <v>1</v>
      </c>
      <c r="L89" s="143" t="str" cm="1">
        <f t="array" ref="L89">_xlfn.LET(_xlpm.filtro_indicadores_pi,_xlfn.UNIQUE(_xlfn._xlws.FILTER(ProyectosPIconVigencia[Código del indicador principal],(ProyectosPIconVigencia[BPIN]='Reporte PI'!A89)*(ProyectosPIconVigencia[VIGENCIA PI]='Reporte PI'!$B$1),"")),_xlpm.numero_indicadores_pi,IF(J89&lt;&gt;"",COUNTA(_xlpm.filtro_indicadores_pi),0),_xlpm.numero_indicadores_piip,COUNTA(_xlfn.UNIQUE(_xlfn._xlws.FILTER(InfoGeneral[CodigoIndicador],(InfoGeneral[BPIN]='Reporte PI'!A89)*(InfoGeneral[Vigencia]='Reporte PI'!$B$1)*(InfoGeneral[MetaVigencia]&lt;&gt;0)))),IF(_xlpm.numero_indicadores_pi&gt;_xlpm.numero_indicadores_piip,"Inconsistencia",""))</f>
        <v/>
      </c>
      <c r="M89" s="143" cm="1">
        <f t="array" ref="M89">_xlfn.LET(_xlpm.productos_piip,_xlfn._xlws.FILTER(InfoGeneral[CodigoIndicador],(InfoGeneral[BPIN]='Reporte PI'!A89)*(InfoGeneral[Vigencia]='Reporte PI'!$B$1)*(InfoGeneral[MetaVigencia]&lt;&gt;0)),_xlpm.productos_cuipo,_xlfn.UNIQUE(_xlfn._xlws.FILTER(ProyectosPIconVigencia[Código del indicador principal],(ProyectosPIconVigencia[BPIN]='Reporte PI'!A89)*(ProyectosPIconVigencia[VIGENCIA PI]='Reporte PI'!$B$1),"")),_xlpm.eval,COUNT(_xlfn.MAP(_xlpm.productos_cuipo,_xlfn.LAMBDA(_xlpm.x,FIND(_xlpm.x,_xlfn.TEXTJOIN(",",TRUE,_xlpm.productos_piip))))),_xlpm.num_productos_cuipo,COUNTA(_xlpm.productos_cuipo),_xlpm.num_productos_piip,COUNTA(_xlpm.productos_piip),IF(AND(C89&lt;&gt;"",J89&lt;&gt;"",L89&lt;&gt;"Inconsistencia"),TRANSPOSE(_xlpm.eval),""))</f>
        <v>1</v>
      </c>
      <c r="N89" s="181" t="str">
        <f t="shared" si="1"/>
        <v>Coinciden</v>
      </c>
    </row>
    <row r="90" spans="1:14" ht="28.8" x14ac:dyDescent="0.3">
      <c r="A90" s="18" t="str">
        <v>202600000004951</v>
      </c>
      <c r="B90" s="18" t="str">
        <v>Territorial</v>
      </c>
      <c r="C90" s="8" t="str" cm="1">
        <f t="array" ref="C90">_xlfn.TEXTJOIN(", ",TRUE,_xlfn.UNIQUE(_xlfn._xlws.FILTER(InfoGeneral[CodigoIndicador],(InfoGeneral[BPIN]='Reporte PI'!A90)*(InfoGeneral[Vigencia]='Reporte PI'!$B$1)*(InfoGeneral[MetaVigencia]&lt;&gt;0))))</f>
        <v>170200900, 170201100</v>
      </c>
      <c r="D90" s="8" cm="1">
        <f t="array" ref="D90">COUNTA(_xlfn.UNIQUE(_xlfn._xlws.FILTER(InfoGeneral[CodigoIndicador],(InfoGeneral[BPIN]='Reporte PI'!A90)*(InfoGeneral[Vigencia]='Reporte PI'!$B$1)*(InfoGeneral[MetaVigencia]&lt;&gt;0))))</f>
        <v>2</v>
      </c>
      <c r="E90" s="177" cm="1">
        <f t="array" ref="E90">SUM(_xlfn._xlws.FILTER(EjecucionPresupuestalGastoCCyFondo[CDP],(EjecucionPresupuestalGastoCCyFondo[PROYECTO]='Reporte PI'!A90)*(EjecucionPresupuestalGastoCCyFondo[VIGENCIA]=_xlfn.VALUETOTEXT('Reporte PI'!$B$1)),0))</f>
        <v>138000000</v>
      </c>
      <c r="F90" s="177" cm="1">
        <f t="array" ref="F90">SUM(_xlfn._xlws.FILTER(EjecucionPresupuestalGastoCCyFondo[RP],(EjecucionPresupuestalGastoCCyFondo[PROYECTO]='Reporte PI'!A90)*(EjecucionPresupuestalGastoCCyFondo[VIGENCIA]=_xlfn.VALUETOTEXT('Reporte PI'!$B$1)),0))</f>
        <v>137898100</v>
      </c>
      <c r="G90" s="177" cm="1">
        <f t="array" ref="G90">SUM(_xlfn._xlws.FILTER(EjecucionPresupuestalGastoCCyFondo[OBLIGACION],(EjecucionPresupuestalGastoCCyFondo[PROYECTO]='Reporte PI'!A90)*(EjecucionPresupuestalGastoCCyFondo[VIGENCIA]=_xlfn.VALUETOTEXT('Reporte PI'!$B$1)),0))</f>
        <v>0</v>
      </c>
      <c r="H90" s="177" cm="1">
        <f t="array" ref="H90">SUM(_xlfn._xlws.FILTER(EjecucionPresupuestalGastoCCyFondo[PAGO],(EjecucionPresupuestalGastoCCyFondo[PROYECTO]='Reporte PI'!A90)*(EjecucionPresupuestalGastoCCyFondo[VIGENCIA]=_xlfn.VALUETOTEXT('Reporte PI'!$B$1)),0))</f>
        <v>0</v>
      </c>
      <c r="I90" s="162" t="str" cm="1">
        <f t="array" ref="I90">_xlfn.LET(_xlpm.filtro_bpin,_xlfn.UNIQUE(_xlfn._xlws.FILTER(ProyectosPIconVigencia[BPIN],(ProyectosPIconVigencia[BPIN]='Reporte PI'!A90)*(ProyectosPIconVigencia[VIGENCIA PI]='Reporte PI'!$B$1),"")),_xlpm.es_bpin,ISNUMBER(VALUE(LEFT(_xlpm.filtro_bpin,4))),IF(_xlpm.es_bpin,"Si","No"))</f>
        <v>Si</v>
      </c>
      <c r="J90" s="143" t="str" cm="1">
        <f t="array" ref="J90">_xlfn.TEXTJOIN(", ",TRUE,_xlfn.UNIQUE(_xlfn._xlws.FILTER(ProyectosPIconVigencia[Código del indicador principal],(ProyectosPIconVigencia[BPIN]='Reporte PI'!A90)*(ProyectosPIconVigencia[VIGENCIA PI]='Reporte PI'!$B$1),"")))</f>
        <v>170200900, 170201100</v>
      </c>
      <c r="K90" s="143" cm="1">
        <f t="array" ref="K90">IF(J90&lt;&gt;"",COUNTA(_xlfn.UNIQUE(_xlfn._xlws.FILTER(ProyectosPIconVigencia[Código del indicador principal],(ProyectosPIconVigencia[BPIN]='Reporte PI'!A90)*(ProyectosPIconVigencia[VIGENCIA PI]='Reporte PI'!$B$1),""))),"")</f>
        <v>2</v>
      </c>
      <c r="L90" s="143" t="str" cm="1">
        <f t="array" ref="L90">_xlfn.LET(_xlpm.filtro_indicadores_pi,_xlfn.UNIQUE(_xlfn._xlws.FILTER(ProyectosPIconVigencia[Código del indicador principal],(ProyectosPIconVigencia[BPIN]='Reporte PI'!A90)*(ProyectosPIconVigencia[VIGENCIA PI]='Reporte PI'!$B$1),"")),_xlpm.numero_indicadores_pi,IF(J90&lt;&gt;"",COUNTA(_xlpm.filtro_indicadores_pi),0),_xlpm.numero_indicadores_piip,COUNTA(_xlfn.UNIQUE(_xlfn._xlws.FILTER(InfoGeneral[CodigoIndicador],(InfoGeneral[BPIN]='Reporte PI'!A90)*(InfoGeneral[Vigencia]='Reporte PI'!$B$1)*(InfoGeneral[MetaVigencia]&lt;&gt;0)))),IF(_xlpm.numero_indicadores_pi&gt;_xlpm.numero_indicadores_piip,"Inconsistencia",""))</f>
        <v/>
      </c>
      <c r="M90" s="143" cm="1">
        <f t="array" ref="M90">_xlfn.LET(_xlpm.productos_piip,_xlfn._xlws.FILTER(InfoGeneral[CodigoIndicador],(InfoGeneral[BPIN]='Reporte PI'!A90)*(InfoGeneral[Vigencia]='Reporte PI'!$B$1)*(InfoGeneral[MetaVigencia]&lt;&gt;0)),_xlpm.productos_cuipo,_xlfn.UNIQUE(_xlfn._xlws.FILTER(ProyectosPIconVigencia[Código del indicador principal],(ProyectosPIconVigencia[BPIN]='Reporte PI'!A90)*(ProyectosPIconVigencia[VIGENCIA PI]='Reporte PI'!$B$1),"")),_xlpm.eval,COUNT(_xlfn.MAP(_xlpm.productos_cuipo,_xlfn.LAMBDA(_xlpm.x,FIND(_xlpm.x,_xlfn.TEXTJOIN(",",TRUE,_xlpm.productos_piip))))),_xlpm.num_productos_cuipo,COUNTA(_xlpm.productos_cuipo),_xlpm.num_productos_piip,COUNTA(_xlpm.productos_piip),IF(AND(C90&lt;&gt;"",J90&lt;&gt;"",L90&lt;&gt;"Inconsistencia"),TRANSPOSE(_xlpm.eval),""))</f>
        <v>2</v>
      </c>
      <c r="N90" s="181" t="str">
        <f t="shared" si="1"/>
        <v>Coinciden</v>
      </c>
    </row>
    <row r="91" spans="1:14" x14ac:dyDescent="0.3">
      <c r="A91" s="18" t="str">
        <v>202500000048253</v>
      </c>
      <c r="B91" s="18" t="str">
        <v>Territorial</v>
      </c>
      <c r="C91" s="8" t="str" cm="1">
        <f t="array" ref="C91">_xlfn.TEXTJOIN(", ",TRUE,_xlfn.UNIQUE(_xlfn._xlws.FILTER(InfoGeneral[CodigoIndicador],(InfoGeneral[BPIN]='Reporte PI'!A91)*(InfoGeneral[Vigencia]='Reporte PI'!$B$1)*(InfoGeneral[MetaVigencia]&lt;&gt;0))))</f>
        <v>190505400</v>
      </c>
      <c r="D91" s="8" cm="1">
        <f t="array" ref="D91">COUNTA(_xlfn.UNIQUE(_xlfn._xlws.FILTER(InfoGeneral[CodigoIndicador],(InfoGeneral[BPIN]='Reporte PI'!A91)*(InfoGeneral[Vigencia]='Reporte PI'!$B$1)*(InfoGeneral[MetaVigencia]&lt;&gt;0))))</f>
        <v>1</v>
      </c>
      <c r="E91" s="177" cm="1">
        <f t="array" ref="E91">SUM(_xlfn._xlws.FILTER(EjecucionPresupuestalGastoCCyFondo[CDP],(EjecucionPresupuestalGastoCCyFondo[PROYECTO]='Reporte PI'!A91)*(EjecucionPresupuestalGastoCCyFondo[VIGENCIA]=_xlfn.VALUETOTEXT('Reporte PI'!$B$1)),0))</f>
        <v>4862018463</v>
      </c>
      <c r="F91" s="177" cm="1">
        <f t="array" ref="F91">SUM(_xlfn._xlws.FILTER(EjecucionPresupuestalGastoCCyFondo[RP],(EjecucionPresupuestalGastoCCyFondo[PROYECTO]='Reporte PI'!A91)*(EjecucionPresupuestalGastoCCyFondo[VIGENCIA]=_xlfn.VALUETOTEXT('Reporte PI'!$B$1)),0))</f>
        <v>3962018463</v>
      </c>
      <c r="G91" s="177" cm="1">
        <f t="array" ref="G91">SUM(_xlfn._xlws.FILTER(EjecucionPresupuestalGastoCCyFondo[OBLIGACION],(EjecucionPresupuestalGastoCCyFondo[PROYECTO]='Reporte PI'!A91)*(EjecucionPresupuestalGastoCCyFondo[VIGENCIA]=_xlfn.VALUETOTEXT('Reporte PI'!$B$1)),0))</f>
        <v>0</v>
      </c>
      <c r="H91" s="177" cm="1">
        <f t="array" ref="H91">SUM(_xlfn._xlws.FILTER(EjecucionPresupuestalGastoCCyFondo[PAGO],(EjecucionPresupuestalGastoCCyFondo[PROYECTO]='Reporte PI'!A91)*(EjecucionPresupuestalGastoCCyFondo[VIGENCIA]=_xlfn.VALUETOTEXT('Reporte PI'!$B$1)),0))</f>
        <v>0</v>
      </c>
      <c r="I91" s="162" t="str" cm="1">
        <f t="array" ref="I91">_xlfn.LET(_xlpm.filtro_bpin,_xlfn.UNIQUE(_xlfn._xlws.FILTER(ProyectosPIconVigencia[BPIN],(ProyectosPIconVigencia[BPIN]='Reporte PI'!A91)*(ProyectosPIconVigencia[VIGENCIA PI]='Reporte PI'!$B$1),"")),_xlpm.es_bpin,ISNUMBER(VALUE(LEFT(_xlpm.filtro_bpin,4))),IF(_xlpm.es_bpin,"Si","No"))</f>
        <v>Si</v>
      </c>
      <c r="J91" s="143" t="str" cm="1">
        <f t="array" ref="J91">_xlfn.TEXTJOIN(", ",TRUE,_xlfn.UNIQUE(_xlfn._xlws.FILTER(ProyectosPIconVigencia[Código del indicador principal],(ProyectosPIconVigencia[BPIN]='Reporte PI'!A91)*(ProyectosPIconVigencia[VIGENCIA PI]='Reporte PI'!$B$1),"")))</f>
        <v>190505400</v>
      </c>
      <c r="K91" s="143" cm="1">
        <f t="array" ref="K91">IF(J91&lt;&gt;"",COUNTA(_xlfn.UNIQUE(_xlfn._xlws.FILTER(ProyectosPIconVigencia[Código del indicador principal],(ProyectosPIconVigencia[BPIN]='Reporte PI'!A91)*(ProyectosPIconVigencia[VIGENCIA PI]='Reporte PI'!$B$1),""))),"")</f>
        <v>1</v>
      </c>
      <c r="L91" s="143" t="str" cm="1">
        <f t="array" ref="L91">_xlfn.LET(_xlpm.filtro_indicadores_pi,_xlfn.UNIQUE(_xlfn._xlws.FILTER(ProyectosPIconVigencia[Código del indicador principal],(ProyectosPIconVigencia[BPIN]='Reporte PI'!A91)*(ProyectosPIconVigencia[VIGENCIA PI]='Reporte PI'!$B$1),"")),_xlpm.numero_indicadores_pi,IF(J91&lt;&gt;"",COUNTA(_xlpm.filtro_indicadores_pi),0),_xlpm.numero_indicadores_piip,COUNTA(_xlfn.UNIQUE(_xlfn._xlws.FILTER(InfoGeneral[CodigoIndicador],(InfoGeneral[BPIN]='Reporte PI'!A91)*(InfoGeneral[Vigencia]='Reporte PI'!$B$1)*(InfoGeneral[MetaVigencia]&lt;&gt;0)))),IF(_xlpm.numero_indicadores_pi&gt;_xlpm.numero_indicadores_piip,"Inconsistencia",""))</f>
        <v/>
      </c>
      <c r="M91" s="143" cm="1">
        <f t="array" ref="M91">_xlfn.LET(_xlpm.productos_piip,_xlfn._xlws.FILTER(InfoGeneral[CodigoIndicador],(InfoGeneral[BPIN]='Reporte PI'!A91)*(InfoGeneral[Vigencia]='Reporte PI'!$B$1)*(InfoGeneral[MetaVigencia]&lt;&gt;0)),_xlpm.productos_cuipo,_xlfn.UNIQUE(_xlfn._xlws.FILTER(ProyectosPIconVigencia[Código del indicador principal],(ProyectosPIconVigencia[BPIN]='Reporte PI'!A91)*(ProyectosPIconVigencia[VIGENCIA PI]='Reporte PI'!$B$1),"")),_xlpm.eval,COUNT(_xlfn.MAP(_xlpm.productos_cuipo,_xlfn.LAMBDA(_xlpm.x,FIND(_xlpm.x,_xlfn.TEXTJOIN(",",TRUE,_xlpm.productos_piip))))),_xlpm.num_productos_cuipo,COUNTA(_xlpm.productos_cuipo),_xlpm.num_productos_piip,COUNTA(_xlpm.productos_piip),IF(AND(C91&lt;&gt;"",J91&lt;&gt;"",L91&lt;&gt;"Inconsistencia"),TRANSPOSE(_xlpm.eval),""))</f>
        <v>1</v>
      </c>
      <c r="N91" s="181" t="str">
        <f t="shared" si="1"/>
        <v>Coinciden</v>
      </c>
    </row>
    <row r="92" spans="1:14" x14ac:dyDescent="0.3">
      <c r="A92" s="18" t="str">
        <v>202600000015853</v>
      </c>
      <c r="B92" s="18" t="str">
        <v>Territorial</v>
      </c>
      <c r="C92" s="8" t="str" cm="1">
        <f t="array" ref="C92">_xlfn.TEXTJOIN(", ",TRUE,_xlfn.UNIQUE(_xlfn._xlws.FILTER(InfoGeneral[CodigoIndicador],(InfoGeneral[BPIN]='Reporte PI'!A92)*(InfoGeneral[Vigencia]='Reporte PI'!$B$1)*(InfoGeneral[MetaVigencia]&lt;&gt;0))))</f>
        <v>430100400</v>
      </c>
      <c r="D92" s="8" cm="1">
        <f t="array" ref="D92">COUNTA(_xlfn.UNIQUE(_xlfn._xlws.FILTER(InfoGeneral[CodigoIndicador],(InfoGeneral[BPIN]='Reporte PI'!A92)*(InfoGeneral[Vigencia]='Reporte PI'!$B$1)*(InfoGeneral[MetaVigencia]&lt;&gt;0))))</f>
        <v>1</v>
      </c>
      <c r="E92" s="177" cm="1">
        <f t="array" ref="E92">SUM(_xlfn._xlws.FILTER(EjecucionPresupuestalGastoCCyFondo[CDP],(EjecucionPresupuestalGastoCCyFondo[PROYECTO]='Reporte PI'!A92)*(EjecucionPresupuestalGastoCCyFondo[VIGENCIA]=_xlfn.VALUETOTEXT('Reporte PI'!$B$1)),0))</f>
        <v>0</v>
      </c>
      <c r="F92" s="177" cm="1">
        <f t="array" ref="F92">SUM(_xlfn._xlws.FILTER(EjecucionPresupuestalGastoCCyFondo[RP],(EjecucionPresupuestalGastoCCyFondo[PROYECTO]='Reporte PI'!A92)*(EjecucionPresupuestalGastoCCyFondo[VIGENCIA]=_xlfn.VALUETOTEXT('Reporte PI'!$B$1)),0))</f>
        <v>0</v>
      </c>
      <c r="G92" s="177" cm="1">
        <f t="array" ref="G92">SUM(_xlfn._xlws.FILTER(EjecucionPresupuestalGastoCCyFondo[OBLIGACION],(EjecucionPresupuestalGastoCCyFondo[PROYECTO]='Reporte PI'!A92)*(EjecucionPresupuestalGastoCCyFondo[VIGENCIA]=_xlfn.VALUETOTEXT('Reporte PI'!$B$1)),0))</f>
        <v>0</v>
      </c>
      <c r="H92" s="177" cm="1">
        <f t="array" ref="H92">SUM(_xlfn._xlws.FILTER(EjecucionPresupuestalGastoCCyFondo[PAGO],(EjecucionPresupuestalGastoCCyFondo[PROYECTO]='Reporte PI'!A92)*(EjecucionPresupuestalGastoCCyFondo[VIGENCIA]=_xlfn.VALUETOTEXT('Reporte PI'!$B$1)),0))</f>
        <v>0</v>
      </c>
      <c r="I92" s="162" t="str" cm="1">
        <f t="array" ref="I92">_xlfn.LET(_xlpm.filtro_bpin,_xlfn.UNIQUE(_xlfn._xlws.FILTER(ProyectosPIconVigencia[BPIN],(ProyectosPIconVigencia[BPIN]='Reporte PI'!A92)*(ProyectosPIconVigencia[VIGENCIA PI]='Reporte PI'!$B$1),"")),_xlpm.es_bpin,ISNUMBER(VALUE(LEFT(_xlpm.filtro_bpin,4))),IF(_xlpm.es_bpin,"Si","No"))</f>
        <v>Si</v>
      </c>
      <c r="J92" s="143" t="str" cm="1">
        <f t="array" ref="J92">_xlfn.TEXTJOIN(", ",TRUE,_xlfn.UNIQUE(_xlfn._xlws.FILTER(ProyectosPIconVigencia[Código del indicador principal],(ProyectosPIconVigencia[BPIN]='Reporte PI'!A92)*(ProyectosPIconVigencia[VIGENCIA PI]='Reporte PI'!$B$1),"")))</f>
        <v>430100400</v>
      </c>
      <c r="K92" s="143" cm="1">
        <f t="array" ref="K92">IF(J92&lt;&gt;"",COUNTA(_xlfn.UNIQUE(_xlfn._xlws.FILTER(ProyectosPIconVigencia[Código del indicador principal],(ProyectosPIconVigencia[BPIN]='Reporte PI'!A92)*(ProyectosPIconVigencia[VIGENCIA PI]='Reporte PI'!$B$1),""))),"")</f>
        <v>1</v>
      </c>
      <c r="L92" s="143" t="str" cm="1">
        <f t="array" ref="L92">_xlfn.LET(_xlpm.filtro_indicadores_pi,_xlfn.UNIQUE(_xlfn._xlws.FILTER(ProyectosPIconVigencia[Código del indicador principal],(ProyectosPIconVigencia[BPIN]='Reporte PI'!A92)*(ProyectosPIconVigencia[VIGENCIA PI]='Reporte PI'!$B$1),"")),_xlpm.numero_indicadores_pi,IF(J92&lt;&gt;"",COUNTA(_xlpm.filtro_indicadores_pi),0),_xlpm.numero_indicadores_piip,COUNTA(_xlfn.UNIQUE(_xlfn._xlws.FILTER(InfoGeneral[CodigoIndicador],(InfoGeneral[BPIN]='Reporte PI'!A92)*(InfoGeneral[Vigencia]='Reporte PI'!$B$1)*(InfoGeneral[MetaVigencia]&lt;&gt;0)))),IF(_xlpm.numero_indicadores_pi&gt;_xlpm.numero_indicadores_piip,"Inconsistencia",""))</f>
        <v/>
      </c>
      <c r="M92" s="143" cm="1">
        <f t="array" ref="M92">_xlfn.LET(_xlpm.productos_piip,_xlfn._xlws.FILTER(InfoGeneral[CodigoIndicador],(InfoGeneral[BPIN]='Reporte PI'!A92)*(InfoGeneral[Vigencia]='Reporte PI'!$B$1)*(InfoGeneral[MetaVigencia]&lt;&gt;0)),_xlpm.productos_cuipo,_xlfn.UNIQUE(_xlfn._xlws.FILTER(ProyectosPIconVigencia[Código del indicador principal],(ProyectosPIconVigencia[BPIN]='Reporte PI'!A92)*(ProyectosPIconVigencia[VIGENCIA PI]='Reporte PI'!$B$1),"")),_xlpm.eval,COUNT(_xlfn.MAP(_xlpm.productos_cuipo,_xlfn.LAMBDA(_xlpm.x,FIND(_xlpm.x,_xlfn.TEXTJOIN(",",TRUE,_xlpm.productos_piip))))),_xlpm.num_productos_cuipo,COUNTA(_xlpm.productos_cuipo),_xlpm.num_productos_piip,COUNTA(_xlpm.productos_piip),IF(AND(C92&lt;&gt;"",J92&lt;&gt;"",L92&lt;&gt;"Inconsistencia"),TRANSPOSE(_xlpm.eval),""))</f>
        <v>1</v>
      </c>
      <c r="N92" s="181" t="str">
        <f t="shared" si="1"/>
        <v>Coinciden</v>
      </c>
    </row>
    <row r="93" spans="1:14" x14ac:dyDescent="0.3">
      <c r="A93" s="18" t="str">
        <v>202600000013575</v>
      </c>
      <c r="B93" s="18" t="str">
        <v>Territorial</v>
      </c>
      <c r="C93" s="8" t="str" cm="1">
        <f t="array" ref="C93">_xlfn.TEXTJOIN(", ",TRUE,_xlfn.UNIQUE(_xlfn._xlws.FILTER(InfoGeneral[CodigoIndicador],(InfoGeneral[BPIN]='Reporte PI'!A93)*(InfoGeneral[Vigencia]='Reporte PI'!$B$1)*(InfoGeneral[MetaVigencia]&lt;&gt;0))))</f>
        <v>210205800</v>
      </c>
      <c r="D93" s="8" cm="1">
        <f t="array" ref="D93">COUNTA(_xlfn.UNIQUE(_xlfn._xlws.FILTER(InfoGeneral[CodigoIndicador],(InfoGeneral[BPIN]='Reporte PI'!A93)*(InfoGeneral[Vigencia]='Reporte PI'!$B$1)*(InfoGeneral[MetaVigencia]&lt;&gt;0))))</f>
        <v>1</v>
      </c>
      <c r="E93" s="177" cm="1">
        <f t="array" ref="E93">SUM(_xlfn._xlws.FILTER(EjecucionPresupuestalGastoCCyFondo[CDP],(EjecucionPresupuestalGastoCCyFondo[PROYECTO]='Reporte PI'!A93)*(EjecucionPresupuestalGastoCCyFondo[VIGENCIA]=_xlfn.VALUETOTEXT('Reporte PI'!$B$1)),0))</f>
        <v>1366136574</v>
      </c>
      <c r="F93" s="177" cm="1">
        <f t="array" ref="F93">SUM(_xlfn._xlws.FILTER(EjecucionPresupuestalGastoCCyFondo[RP],(EjecucionPresupuestalGastoCCyFondo[PROYECTO]='Reporte PI'!A93)*(EjecucionPresupuestalGastoCCyFondo[VIGENCIA]=_xlfn.VALUETOTEXT('Reporte PI'!$B$1)),0))</f>
        <v>0</v>
      </c>
      <c r="G93" s="177" cm="1">
        <f t="array" ref="G93">SUM(_xlfn._xlws.FILTER(EjecucionPresupuestalGastoCCyFondo[OBLIGACION],(EjecucionPresupuestalGastoCCyFondo[PROYECTO]='Reporte PI'!A93)*(EjecucionPresupuestalGastoCCyFondo[VIGENCIA]=_xlfn.VALUETOTEXT('Reporte PI'!$B$1)),0))</f>
        <v>0</v>
      </c>
      <c r="H93" s="177" cm="1">
        <f t="array" ref="H93">SUM(_xlfn._xlws.FILTER(EjecucionPresupuestalGastoCCyFondo[PAGO],(EjecucionPresupuestalGastoCCyFondo[PROYECTO]='Reporte PI'!A93)*(EjecucionPresupuestalGastoCCyFondo[VIGENCIA]=_xlfn.VALUETOTEXT('Reporte PI'!$B$1)),0))</f>
        <v>0</v>
      </c>
      <c r="I93" s="162" t="str" cm="1">
        <f t="array" ref="I93">_xlfn.LET(_xlpm.filtro_bpin,_xlfn.UNIQUE(_xlfn._xlws.FILTER(ProyectosPIconVigencia[BPIN],(ProyectosPIconVigencia[BPIN]='Reporte PI'!A93)*(ProyectosPIconVigencia[VIGENCIA PI]='Reporte PI'!$B$1),"")),_xlpm.es_bpin,ISNUMBER(VALUE(LEFT(_xlpm.filtro_bpin,4))),IF(_xlpm.es_bpin,"Si","No"))</f>
        <v>Si</v>
      </c>
      <c r="J93" s="143" t="str" cm="1">
        <f t="array" ref="J93">_xlfn.TEXTJOIN(", ",TRUE,_xlfn.UNIQUE(_xlfn._xlws.FILTER(ProyectosPIconVigencia[Código del indicador principal],(ProyectosPIconVigencia[BPIN]='Reporte PI'!A93)*(ProyectosPIconVigencia[VIGENCIA PI]='Reporte PI'!$B$1),"")))</f>
        <v>210205800</v>
      </c>
      <c r="K93" s="143" cm="1">
        <f t="array" ref="K93">IF(J93&lt;&gt;"",COUNTA(_xlfn.UNIQUE(_xlfn._xlws.FILTER(ProyectosPIconVigencia[Código del indicador principal],(ProyectosPIconVigencia[BPIN]='Reporte PI'!A93)*(ProyectosPIconVigencia[VIGENCIA PI]='Reporte PI'!$B$1),""))),"")</f>
        <v>1</v>
      </c>
      <c r="L93" s="143" t="str" cm="1">
        <f t="array" ref="L93">_xlfn.LET(_xlpm.filtro_indicadores_pi,_xlfn.UNIQUE(_xlfn._xlws.FILTER(ProyectosPIconVigencia[Código del indicador principal],(ProyectosPIconVigencia[BPIN]='Reporte PI'!A93)*(ProyectosPIconVigencia[VIGENCIA PI]='Reporte PI'!$B$1),"")),_xlpm.numero_indicadores_pi,IF(J93&lt;&gt;"",COUNTA(_xlpm.filtro_indicadores_pi),0),_xlpm.numero_indicadores_piip,COUNTA(_xlfn.UNIQUE(_xlfn._xlws.FILTER(InfoGeneral[CodigoIndicador],(InfoGeneral[BPIN]='Reporte PI'!A93)*(InfoGeneral[Vigencia]='Reporte PI'!$B$1)*(InfoGeneral[MetaVigencia]&lt;&gt;0)))),IF(_xlpm.numero_indicadores_pi&gt;_xlpm.numero_indicadores_piip,"Inconsistencia",""))</f>
        <v/>
      </c>
      <c r="M93" s="143" cm="1">
        <f t="array" ref="M93">_xlfn.LET(_xlpm.productos_piip,_xlfn._xlws.FILTER(InfoGeneral[CodigoIndicador],(InfoGeneral[BPIN]='Reporte PI'!A93)*(InfoGeneral[Vigencia]='Reporte PI'!$B$1)*(InfoGeneral[MetaVigencia]&lt;&gt;0)),_xlpm.productos_cuipo,_xlfn.UNIQUE(_xlfn._xlws.FILTER(ProyectosPIconVigencia[Código del indicador principal],(ProyectosPIconVigencia[BPIN]='Reporte PI'!A93)*(ProyectosPIconVigencia[VIGENCIA PI]='Reporte PI'!$B$1),"")),_xlpm.eval,COUNT(_xlfn.MAP(_xlpm.productos_cuipo,_xlfn.LAMBDA(_xlpm.x,FIND(_xlpm.x,_xlfn.TEXTJOIN(",",TRUE,_xlpm.productos_piip))))),_xlpm.num_productos_cuipo,COUNTA(_xlpm.productos_cuipo),_xlpm.num_productos_piip,COUNTA(_xlpm.productos_piip),IF(AND(C93&lt;&gt;"",J93&lt;&gt;"",L93&lt;&gt;"Inconsistencia"),TRANSPOSE(_xlpm.eval),""))</f>
        <v>1</v>
      </c>
      <c r="N93" s="181" t="str">
        <f t="shared" si="1"/>
        <v>Coinciden</v>
      </c>
    </row>
    <row r="94" spans="1:14" x14ac:dyDescent="0.3">
      <c r="A94" s="18" t="str">
        <v>202500000029475</v>
      </c>
      <c r="B94" s="18" t="str">
        <v>Territorial</v>
      </c>
      <c r="C94" s="8" t="str" cm="1">
        <f t="array" ref="C94">_xlfn.TEXTJOIN(", ",TRUE,_xlfn.UNIQUE(_xlfn._xlws.FILTER(InfoGeneral[CodigoIndicador],(InfoGeneral[BPIN]='Reporte PI'!A94)*(InfoGeneral[Vigencia]='Reporte PI'!$B$1)*(InfoGeneral[MetaVigencia]&lt;&gt;0))))</f>
        <v>450102900</v>
      </c>
      <c r="D94" s="8" cm="1">
        <f t="array" ref="D94">COUNTA(_xlfn.UNIQUE(_xlfn._xlws.FILTER(InfoGeneral[CodigoIndicador],(InfoGeneral[BPIN]='Reporte PI'!A94)*(InfoGeneral[Vigencia]='Reporte PI'!$B$1)*(InfoGeneral[MetaVigencia]&lt;&gt;0))))</f>
        <v>1</v>
      </c>
      <c r="E94" s="177" cm="1">
        <f t="array" ref="E94">SUM(_xlfn._xlws.FILTER(EjecucionPresupuestalGastoCCyFondo[CDP],(EjecucionPresupuestalGastoCCyFondo[PROYECTO]='Reporte PI'!A94)*(EjecucionPresupuestalGastoCCyFondo[VIGENCIA]=_xlfn.VALUETOTEXT('Reporte PI'!$B$1)),0))</f>
        <v>0</v>
      </c>
      <c r="F94" s="177" cm="1">
        <f t="array" ref="F94">SUM(_xlfn._xlws.FILTER(EjecucionPresupuestalGastoCCyFondo[RP],(EjecucionPresupuestalGastoCCyFondo[PROYECTO]='Reporte PI'!A94)*(EjecucionPresupuestalGastoCCyFondo[VIGENCIA]=_xlfn.VALUETOTEXT('Reporte PI'!$B$1)),0))</f>
        <v>0</v>
      </c>
      <c r="G94" s="177" cm="1">
        <f t="array" ref="G94">SUM(_xlfn._xlws.FILTER(EjecucionPresupuestalGastoCCyFondo[OBLIGACION],(EjecucionPresupuestalGastoCCyFondo[PROYECTO]='Reporte PI'!A94)*(EjecucionPresupuestalGastoCCyFondo[VIGENCIA]=_xlfn.VALUETOTEXT('Reporte PI'!$B$1)),0))</f>
        <v>0</v>
      </c>
      <c r="H94" s="177" cm="1">
        <f t="array" ref="H94">SUM(_xlfn._xlws.FILTER(EjecucionPresupuestalGastoCCyFondo[PAGO],(EjecucionPresupuestalGastoCCyFondo[PROYECTO]='Reporte PI'!A94)*(EjecucionPresupuestalGastoCCyFondo[VIGENCIA]=_xlfn.VALUETOTEXT('Reporte PI'!$B$1)),0))</f>
        <v>0</v>
      </c>
      <c r="I94" s="162" t="str" cm="1">
        <f t="array" ref="I94">_xlfn.LET(_xlpm.filtro_bpin,_xlfn.UNIQUE(_xlfn._xlws.FILTER(ProyectosPIconVigencia[BPIN],(ProyectosPIconVigencia[BPIN]='Reporte PI'!A94)*(ProyectosPIconVigencia[VIGENCIA PI]='Reporte PI'!$B$1),"")),_xlpm.es_bpin,ISNUMBER(VALUE(LEFT(_xlpm.filtro_bpin,4))),IF(_xlpm.es_bpin,"Si","No"))</f>
        <v>Si</v>
      </c>
      <c r="J94" s="143" t="str" cm="1">
        <f t="array" ref="J94">_xlfn.TEXTJOIN(", ",TRUE,_xlfn.UNIQUE(_xlfn._xlws.FILTER(ProyectosPIconVigencia[Código del indicador principal],(ProyectosPIconVigencia[BPIN]='Reporte PI'!A94)*(ProyectosPIconVigencia[VIGENCIA PI]='Reporte PI'!$B$1),"")))</f>
        <v>450102900</v>
      </c>
      <c r="K94" s="143" cm="1">
        <f t="array" ref="K94">IF(J94&lt;&gt;"",COUNTA(_xlfn.UNIQUE(_xlfn._xlws.FILTER(ProyectosPIconVigencia[Código del indicador principal],(ProyectosPIconVigencia[BPIN]='Reporte PI'!A94)*(ProyectosPIconVigencia[VIGENCIA PI]='Reporte PI'!$B$1),""))),"")</f>
        <v>1</v>
      </c>
      <c r="L94" s="143" t="str" cm="1">
        <f t="array" ref="L94">_xlfn.LET(_xlpm.filtro_indicadores_pi,_xlfn.UNIQUE(_xlfn._xlws.FILTER(ProyectosPIconVigencia[Código del indicador principal],(ProyectosPIconVigencia[BPIN]='Reporte PI'!A94)*(ProyectosPIconVigencia[VIGENCIA PI]='Reporte PI'!$B$1),"")),_xlpm.numero_indicadores_pi,IF(J94&lt;&gt;"",COUNTA(_xlpm.filtro_indicadores_pi),0),_xlpm.numero_indicadores_piip,COUNTA(_xlfn.UNIQUE(_xlfn._xlws.FILTER(InfoGeneral[CodigoIndicador],(InfoGeneral[BPIN]='Reporte PI'!A94)*(InfoGeneral[Vigencia]='Reporte PI'!$B$1)*(InfoGeneral[MetaVigencia]&lt;&gt;0)))),IF(_xlpm.numero_indicadores_pi&gt;_xlpm.numero_indicadores_piip,"Inconsistencia",""))</f>
        <v/>
      </c>
      <c r="M94" s="143" cm="1">
        <f t="array" ref="M94">_xlfn.LET(_xlpm.productos_piip,_xlfn._xlws.FILTER(InfoGeneral[CodigoIndicador],(InfoGeneral[BPIN]='Reporte PI'!A94)*(InfoGeneral[Vigencia]='Reporte PI'!$B$1)*(InfoGeneral[MetaVigencia]&lt;&gt;0)),_xlpm.productos_cuipo,_xlfn.UNIQUE(_xlfn._xlws.FILTER(ProyectosPIconVigencia[Código del indicador principal],(ProyectosPIconVigencia[BPIN]='Reporte PI'!A94)*(ProyectosPIconVigencia[VIGENCIA PI]='Reporte PI'!$B$1),"")),_xlpm.eval,COUNT(_xlfn.MAP(_xlpm.productos_cuipo,_xlfn.LAMBDA(_xlpm.x,FIND(_xlpm.x,_xlfn.TEXTJOIN(",",TRUE,_xlpm.productos_piip))))),_xlpm.num_productos_cuipo,COUNTA(_xlpm.productos_cuipo),_xlpm.num_productos_piip,COUNTA(_xlpm.productos_piip),IF(AND(C94&lt;&gt;"",J94&lt;&gt;"",L94&lt;&gt;"Inconsistencia"),TRANSPOSE(_xlpm.eval),""))</f>
        <v>1</v>
      </c>
      <c r="N94" s="181" t="str">
        <f t="shared" si="1"/>
        <v>Coinciden</v>
      </c>
    </row>
    <row r="95" spans="1:14" x14ac:dyDescent="0.3">
      <c r="A95" s="18" t="str">
        <v>202600000010949</v>
      </c>
      <c r="B95" s="18" t="str">
        <v>Territorial</v>
      </c>
      <c r="C95" s="8" t="str" cm="1">
        <f t="array" ref="C95">_xlfn.TEXTJOIN(", ",TRUE,_xlfn.UNIQUE(_xlfn._xlws.FILTER(InfoGeneral[CodigoIndicador],(InfoGeneral[BPIN]='Reporte PI'!A95)*(InfoGeneral[Vigencia]='Reporte PI'!$B$1)*(InfoGeneral[MetaVigencia]&lt;&gt;0))))</f>
        <v>330108700</v>
      </c>
      <c r="D95" s="8" cm="1">
        <f t="array" ref="D95">COUNTA(_xlfn.UNIQUE(_xlfn._xlws.FILTER(InfoGeneral[CodigoIndicador],(InfoGeneral[BPIN]='Reporte PI'!A95)*(InfoGeneral[Vigencia]='Reporte PI'!$B$1)*(InfoGeneral[MetaVigencia]&lt;&gt;0))))</f>
        <v>1</v>
      </c>
      <c r="E95" s="177" cm="1">
        <f t="array" ref="E95">SUM(_xlfn._xlws.FILTER(EjecucionPresupuestalGastoCCyFondo[CDP],(EjecucionPresupuestalGastoCCyFondo[PROYECTO]='Reporte PI'!A95)*(EjecucionPresupuestalGastoCCyFondo[VIGENCIA]=_xlfn.VALUETOTEXT('Reporte PI'!$B$1)),0))</f>
        <v>211605142</v>
      </c>
      <c r="F95" s="177" cm="1">
        <f t="array" ref="F95">SUM(_xlfn._xlws.FILTER(EjecucionPresupuestalGastoCCyFondo[RP],(EjecucionPresupuestalGastoCCyFondo[PROYECTO]='Reporte PI'!A95)*(EjecucionPresupuestalGastoCCyFondo[VIGENCIA]=_xlfn.VALUETOTEXT('Reporte PI'!$B$1)),0))</f>
        <v>211605142</v>
      </c>
      <c r="G95" s="177" cm="1">
        <f t="array" ref="G95">SUM(_xlfn._xlws.FILTER(EjecucionPresupuestalGastoCCyFondo[OBLIGACION],(EjecucionPresupuestalGastoCCyFondo[PROYECTO]='Reporte PI'!A95)*(EjecucionPresupuestalGastoCCyFondo[VIGENCIA]=_xlfn.VALUETOTEXT('Reporte PI'!$B$1)),0))</f>
        <v>211605142</v>
      </c>
      <c r="H95" s="177" cm="1">
        <f t="array" ref="H95">SUM(_xlfn._xlws.FILTER(EjecucionPresupuestalGastoCCyFondo[PAGO],(EjecucionPresupuestalGastoCCyFondo[PROYECTO]='Reporte PI'!A95)*(EjecucionPresupuestalGastoCCyFondo[VIGENCIA]=_xlfn.VALUETOTEXT('Reporte PI'!$B$1)),0))</f>
        <v>211605142</v>
      </c>
      <c r="I95" s="162" t="str" cm="1">
        <f t="array" ref="I95">_xlfn.LET(_xlpm.filtro_bpin,_xlfn.UNIQUE(_xlfn._xlws.FILTER(ProyectosPIconVigencia[BPIN],(ProyectosPIconVigencia[BPIN]='Reporte PI'!A95)*(ProyectosPIconVigencia[VIGENCIA PI]='Reporte PI'!$B$1),"")),_xlpm.es_bpin,ISNUMBER(VALUE(LEFT(_xlpm.filtro_bpin,4))),IF(_xlpm.es_bpin,"Si","No"))</f>
        <v>Si</v>
      </c>
      <c r="J95" s="143" t="str" cm="1">
        <f t="array" ref="J95">_xlfn.TEXTJOIN(", ",TRUE,_xlfn.UNIQUE(_xlfn._xlws.FILTER(ProyectosPIconVigencia[Código del indicador principal],(ProyectosPIconVigencia[BPIN]='Reporte PI'!A95)*(ProyectosPIconVigencia[VIGENCIA PI]='Reporte PI'!$B$1),"")))</f>
        <v>330108700</v>
      </c>
      <c r="K95" s="143" cm="1">
        <f t="array" ref="K95">IF(J95&lt;&gt;"",COUNTA(_xlfn.UNIQUE(_xlfn._xlws.FILTER(ProyectosPIconVigencia[Código del indicador principal],(ProyectosPIconVigencia[BPIN]='Reporte PI'!A95)*(ProyectosPIconVigencia[VIGENCIA PI]='Reporte PI'!$B$1),""))),"")</f>
        <v>1</v>
      </c>
      <c r="L95" s="143" t="str" cm="1">
        <f t="array" ref="L95">_xlfn.LET(_xlpm.filtro_indicadores_pi,_xlfn.UNIQUE(_xlfn._xlws.FILTER(ProyectosPIconVigencia[Código del indicador principal],(ProyectosPIconVigencia[BPIN]='Reporte PI'!A95)*(ProyectosPIconVigencia[VIGENCIA PI]='Reporte PI'!$B$1),"")),_xlpm.numero_indicadores_pi,IF(J95&lt;&gt;"",COUNTA(_xlpm.filtro_indicadores_pi),0),_xlpm.numero_indicadores_piip,COUNTA(_xlfn.UNIQUE(_xlfn._xlws.FILTER(InfoGeneral[CodigoIndicador],(InfoGeneral[BPIN]='Reporte PI'!A95)*(InfoGeneral[Vigencia]='Reporte PI'!$B$1)*(InfoGeneral[MetaVigencia]&lt;&gt;0)))),IF(_xlpm.numero_indicadores_pi&gt;_xlpm.numero_indicadores_piip,"Inconsistencia",""))</f>
        <v/>
      </c>
      <c r="M95" s="143" cm="1">
        <f t="array" ref="M95">_xlfn.LET(_xlpm.productos_piip,_xlfn._xlws.FILTER(InfoGeneral[CodigoIndicador],(InfoGeneral[BPIN]='Reporte PI'!A95)*(InfoGeneral[Vigencia]='Reporte PI'!$B$1)*(InfoGeneral[MetaVigencia]&lt;&gt;0)),_xlpm.productos_cuipo,_xlfn.UNIQUE(_xlfn._xlws.FILTER(ProyectosPIconVigencia[Código del indicador principal],(ProyectosPIconVigencia[BPIN]='Reporte PI'!A95)*(ProyectosPIconVigencia[VIGENCIA PI]='Reporte PI'!$B$1),"")),_xlpm.eval,COUNT(_xlfn.MAP(_xlpm.productos_cuipo,_xlfn.LAMBDA(_xlpm.x,FIND(_xlpm.x,_xlfn.TEXTJOIN(",",TRUE,_xlpm.productos_piip))))),_xlpm.num_productos_cuipo,COUNTA(_xlpm.productos_cuipo),_xlpm.num_productos_piip,COUNTA(_xlpm.productos_piip),IF(AND(C95&lt;&gt;"",J95&lt;&gt;"",L95&lt;&gt;"Inconsistencia"),TRANSPOSE(_xlpm.eval),""))</f>
        <v>1</v>
      </c>
      <c r="N95" s="181" t="str">
        <f t="shared" si="1"/>
        <v>Coinciden</v>
      </c>
    </row>
    <row r="96" spans="1:14" ht="28.8" x14ac:dyDescent="0.3">
      <c r="A96" s="18" t="str">
        <v>202500000034248</v>
      </c>
      <c r="B96" s="18" t="str">
        <v>Territorial</v>
      </c>
      <c r="C96" s="8" t="str" cm="1">
        <f t="array" ref="C96">_xlfn.TEXTJOIN(", ",TRUE,_xlfn.UNIQUE(_xlfn._xlws.FILTER(InfoGeneral[CodigoIndicador],(InfoGeneral[BPIN]='Reporte PI'!A96)*(InfoGeneral[Vigencia]='Reporte PI'!$B$1)*(InfoGeneral[MetaVigencia]&lt;&gt;0))))</f>
        <v>320200500, 320201400</v>
      </c>
      <c r="D96" s="8" cm="1">
        <f t="array" ref="D96">COUNTA(_xlfn.UNIQUE(_xlfn._xlws.FILTER(InfoGeneral[CodigoIndicador],(InfoGeneral[BPIN]='Reporte PI'!A96)*(InfoGeneral[Vigencia]='Reporte PI'!$B$1)*(InfoGeneral[MetaVigencia]&lt;&gt;0))))</f>
        <v>2</v>
      </c>
      <c r="E96" s="177" cm="1">
        <f t="array" ref="E96">SUM(_xlfn._xlws.FILTER(EjecucionPresupuestalGastoCCyFondo[CDP],(EjecucionPresupuestalGastoCCyFondo[PROYECTO]='Reporte PI'!A96)*(EjecucionPresupuestalGastoCCyFondo[VIGENCIA]=_xlfn.VALUETOTEXT('Reporte PI'!$B$1)),0))</f>
        <v>0</v>
      </c>
      <c r="F96" s="177" cm="1">
        <f t="array" ref="F96">SUM(_xlfn._xlws.FILTER(EjecucionPresupuestalGastoCCyFondo[RP],(EjecucionPresupuestalGastoCCyFondo[PROYECTO]='Reporte PI'!A96)*(EjecucionPresupuestalGastoCCyFondo[VIGENCIA]=_xlfn.VALUETOTEXT('Reporte PI'!$B$1)),0))</f>
        <v>0</v>
      </c>
      <c r="G96" s="177" cm="1">
        <f t="array" ref="G96">SUM(_xlfn._xlws.FILTER(EjecucionPresupuestalGastoCCyFondo[OBLIGACION],(EjecucionPresupuestalGastoCCyFondo[PROYECTO]='Reporte PI'!A96)*(EjecucionPresupuestalGastoCCyFondo[VIGENCIA]=_xlfn.VALUETOTEXT('Reporte PI'!$B$1)),0))</f>
        <v>0</v>
      </c>
      <c r="H96" s="177" cm="1">
        <f t="array" ref="H96">SUM(_xlfn._xlws.FILTER(EjecucionPresupuestalGastoCCyFondo[PAGO],(EjecucionPresupuestalGastoCCyFondo[PROYECTO]='Reporte PI'!A96)*(EjecucionPresupuestalGastoCCyFondo[VIGENCIA]=_xlfn.VALUETOTEXT('Reporte PI'!$B$1)),0))</f>
        <v>0</v>
      </c>
      <c r="I96" s="162" t="str" cm="1">
        <f t="array" ref="I96">_xlfn.LET(_xlpm.filtro_bpin,_xlfn.UNIQUE(_xlfn._xlws.FILTER(ProyectosPIconVigencia[BPIN],(ProyectosPIconVigencia[BPIN]='Reporte PI'!A96)*(ProyectosPIconVigencia[VIGENCIA PI]='Reporte PI'!$B$1),"")),_xlpm.es_bpin,ISNUMBER(VALUE(LEFT(_xlpm.filtro_bpin,4))),IF(_xlpm.es_bpin,"Si","No"))</f>
        <v>Si</v>
      </c>
      <c r="J96" s="143" t="str" cm="1">
        <f t="array" ref="J96">_xlfn.TEXTJOIN(", ",TRUE,_xlfn.UNIQUE(_xlfn._xlws.FILTER(ProyectosPIconVigencia[Código del indicador principal],(ProyectosPIconVigencia[BPIN]='Reporte PI'!A96)*(ProyectosPIconVigencia[VIGENCIA PI]='Reporte PI'!$B$1),"")))</f>
        <v>320200500, 320201400</v>
      </c>
      <c r="K96" s="143" cm="1">
        <f t="array" ref="K96">IF(J96&lt;&gt;"",COUNTA(_xlfn.UNIQUE(_xlfn._xlws.FILTER(ProyectosPIconVigencia[Código del indicador principal],(ProyectosPIconVigencia[BPIN]='Reporte PI'!A96)*(ProyectosPIconVigencia[VIGENCIA PI]='Reporte PI'!$B$1),""))),"")</f>
        <v>2</v>
      </c>
      <c r="L96" s="143" t="str" cm="1">
        <f t="array" ref="L96">_xlfn.LET(_xlpm.filtro_indicadores_pi,_xlfn.UNIQUE(_xlfn._xlws.FILTER(ProyectosPIconVigencia[Código del indicador principal],(ProyectosPIconVigencia[BPIN]='Reporte PI'!A96)*(ProyectosPIconVigencia[VIGENCIA PI]='Reporte PI'!$B$1),"")),_xlpm.numero_indicadores_pi,IF(J96&lt;&gt;"",COUNTA(_xlpm.filtro_indicadores_pi),0),_xlpm.numero_indicadores_piip,COUNTA(_xlfn.UNIQUE(_xlfn._xlws.FILTER(InfoGeneral[CodigoIndicador],(InfoGeneral[BPIN]='Reporte PI'!A96)*(InfoGeneral[Vigencia]='Reporte PI'!$B$1)*(InfoGeneral[MetaVigencia]&lt;&gt;0)))),IF(_xlpm.numero_indicadores_pi&gt;_xlpm.numero_indicadores_piip,"Inconsistencia",""))</f>
        <v/>
      </c>
      <c r="M96" s="143" cm="1">
        <f t="array" ref="M96">_xlfn.LET(_xlpm.productos_piip,_xlfn._xlws.FILTER(InfoGeneral[CodigoIndicador],(InfoGeneral[BPIN]='Reporte PI'!A96)*(InfoGeneral[Vigencia]='Reporte PI'!$B$1)*(InfoGeneral[MetaVigencia]&lt;&gt;0)),_xlpm.productos_cuipo,_xlfn.UNIQUE(_xlfn._xlws.FILTER(ProyectosPIconVigencia[Código del indicador principal],(ProyectosPIconVigencia[BPIN]='Reporte PI'!A96)*(ProyectosPIconVigencia[VIGENCIA PI]='Reporte PI'!$B$1),"")),_xlpm.eval,COUNT(_xlfn.MAP(_xlpm.productos_cuipo,_xlfn.LAMBDA(_xlpm.x,FIND(_xlpm.x,_xlfn.TEXTJOIN(",",TRUE,_xlpm.productos_piip))))),_xlpm.num_productos_cuipo,COUNTA(_xlpm.productos_cuipo),_xlpm.num_productos_piip,COUNTA(_xlpm.productos_piip),IF(AND(C96&lt;&gt;"",J96&lt;&gt;"",L96&lt;&gt;"Inconsistencia"),TRANSPOSE(_xlpm.eval),""))</f>
        <v>2</v>
      </c>
      <c r="N96" s="181" t="str">
        <f t="shared" si="1"/>
        <v>Coinciden</v>
      </c>
    </row>
    <row r="97" spans="1:14" x14ac:dyDescent="0.3">
      <c r="A97" s="18" t="str">
        <v>202500000045869</v>
      </c>
      <c r="B97" s="18" t="str">
        <v>Territorial</v>
      </c>
      <c r="C97" s="8" t="str" cm="1">
        <f t="array" ref="C97">_xlfn.TEXTJOIN(", ",TRUE,_xlfn.UNIQUE(_xlfn._xlws.FILTER(InfoGeneral[CodigoIndicador],(InfoGeneral[BPIN]='Reporte PI'!A97)*(InfoGeneral[Vigencia]='Reporte PI'!$B$1)*(InfoGeneral[MetaVigencia]&lt;&gt;0))))</f>
        <v>190602900</v>
      </c>
      <c r="D97" s="8" cm="1">
        <f t="array" ref="D97">COUNTA(_xlfn.UNIQUE(_xlfn._xlws.FILTER(InfoGeneral[CodigoIndicador],(InfoGeneral[BPIN]='Reporte PI'!A97)*(InfoGeneral[Vigencia]='Reporte PI'!$B$1)*(InfoGeneral[MetaVigencia]&lt;&gt;0))))</f>
        <v>1</v>
      </c>
      <c r="E97" s="177" cm="1">
        <f t="array" ref="E97">SUM(_xlfn._xlws.FILTER(EjecucionPresupuestalGastoCCyFondo[CDP],(EjecucionPresupuestalGastoCCyFondo[PROYECTO]='Reporte PI'!A97)*(EjecucionPresupuestalGastoCCyFondo[VIGENCIA]=_xlfn.VALUETOTEXT('Reporte PI'!$B$1)),0))</f>
        <v>114310440</v>
      </c>
      <c r="F97" s="177" cm="1">
        <f t="array" ref="F97">SUM(_xlfn._xlws.FILTER(EjecucionPresupuestalGastoCCyFondo[RP],(EjecucionPresupuestalGastoCCyFondo[PROYECTO]='Reporte PI'!A97)*(EjecucionPresupuestalGastoCCyFondo[VIGENCIA]=_xlfn.VALUETOTEXT('Reporte PI'!$B$1)),0))</f>
        <v>114310440</v>
      </c>
      <c r="G97" s="177" cm="1">
        <f t="array" ref="G97">SUM(_xlfn._xlws.FILTER(EjecucionPresupuestalGastoCCyFondo[OBLIGACION],(EjecucionPresupuestalGastoCCyFondo[PROYECTO]='Reporte PI'!A97)*(EjecucionPresupuestalGastoCCyFondo[VIGENCIA]=_xlfn.VALUETOTEXT('Reporte PI'!$B$1)),0))</f>
        <v>114310440</v>
      </c>
      <c r="H97" s="177" cm="1">
        <f t="array" ref="H97">SUM(_xlfn._xlws.FILTER(EjecucionPresupuestalGastoCCyFondo[PAGO],(EjecucionPresupuestalGastoCCyFondo[PROYECTO]='Reporte PI'!A97)*(EjecucionPresupuestalGastoCCyFondo[VIGENCIA]=_xlfn.VALUETOTEXT('Reporte PI'!$B$1)),0))</f>
        <v>114310440</v>
      </c>
      <c r="I97" s="162" t="str" cm="1">
        <f t="array" ref="I97">_xlfn.LET(_xlpm.filtro_bpin,_xlfn.UNIQUE(_xlfn._xlws.FILTER(ProyectosPIconVigencia[BPIN],(ProyectosPIconVigencia[BPIN]='Reporte PI'!A97)*(ProyectosPIconVigencia[VIGENCIA PI]='Reporte PI'!$B$1),"")),_xlpm.es_bpin,ISNUMBER(VALUE(LEFT(_xlpm.filtro_bpin,4))),IF(_xlpm.es_bpin,"Si","No"))</f>
        <v>Si</v>
      </c>
      <c r="J97" s="143" t="str" cm="1">
        <f t="array" ref="J97">_xlfn.TEXTJOIN(", ",TRUE,_xlfn.UNIQUE(_xlfn._xlws.FILTER(ProyectosPIconVigencia[Código del indicador principal],(ProyectosPIconVigencia[BPIN]='Reporte PI'!A97)*(ProyectosPIconVigencia[VIGENCIA PI]='Reporte PI'!$B$1),"")))</f>
        <v>190602900</v>
      </c>
      <c r="K97" s="143" cm="1">
        <f t="array" ref="K97">IF(J97&lt;&gt;"",COUNTA(_xlfn.UNIQUE(_xlfn._xlws.FILTER(ProyectosPIconVigencia[Código del indicador principal],(ProyectosPIconVigencia[BPIN]='Reporte PI'!A97)*(ProyectosPIconVigencia[VIGENCIA PI]='Reporte PI'!$B$1),""))),"")</f>
        <v>1</v>
      </c>
      <c r="L97" s="143" t="str" cm="1">
        <f t="array" ref="L97">_xlfn.LET(_xlpm.filtro_indicadores_pi,_xlfn.UNIQUE(_xlfn._xlws.FILTER(ProyectosPIconVigencia[Código del indicador principal],(ProyectosPIconVigencia[BPIN]='Reporte PI'!A97)*(ProyectosPIconVigencia[VIGENCIA PI]='Reporte PI'!$B$1),"")),_xlpm.numero_indicadores_pi,IF(J97&lt;&gt;"",COUNTA(_xlpm.filtro_indicadores_pi),0),_xlpm.numero_indicadores_piip,COUNTA(_xlfn.UNIQUE(_xlfn._xlws.FILTER(InfoGeneral[CodigoIndicador],(InfoGeneral[BPIN]='Reporte PI'!A97)*(InfoGeneral[Vigencia]='Reporte PI'!$B$1)*(InfoGeneral[MetaVigencia]&lt;&gt;0)))),IF(_xlpm.numero_indicadores_pi&gt;_xlpm.numero_indicadores_piip,"Inconsistencia",""))</f>
        <v/>
      </c>
      <c r="M97" s="143" cm="1">
        <f t="array" ref="M97">_xlfn.LET(_xlpm.productos_piip,_xlfn._xlws.FILTER(InfoGeneral[CodigoIndicador],(InfoGeneral[BPIN]='Reporte PI'!A97)*(InfoGeneral[Vigencia]='Reporte PI'!$B$1)*(InfoGeneral[MetaVigencia]&lt;&gt;0)),_xlpm.productos_cuipo,_xlfn.UNIQUE(_xlfn._xlws.FILTER(ProyectosPIconVigencia[Código del indicador principal],(ProyectosPIconVigencia[BPIN]='Reporte PI'!A97)*(ProyectosPIconVigencia[VIGENCIA PI]='Reporte PI'!$B$1),"")),_xlpm.eval,COUNT(_xlfn.MAP(_xlpm.productos_cuipo,_xlfn.LAMBDA(_xlpm.x,FIND(_xlpm.x,_xlfn.TEXTJOIN(",",TRUE,_xlpm.productos_piip))))),_xlpm.num_productos_cuipo,COUNTA(_xlpm.productos_cuipo),_xlpm.num_productos_piip,COUNTA(_xlpm.productos_piip),IF(AND(C97&lt;&gt;"",J97&lt;&gt;"",L97&lt;&gt;"Inconsistencia"),TRANSPOSE(_xlpm.eval),""))</f>
        <v>1</v>
      </c>
      <c r="N97" s="181" t="str">
        <f t="shared" si="1"/>
        <v>Coinciden</v>
      </c>
    </row>
    <row r="98" spans="1:14" x14ac:dyDescent="0.3">
      <c r="A98" s="18" t="str">
        <v>202600000015694</v>
      </c>
      <c r="B98" s="18" t="str">
        <v>Territorial</v>
      </c>
      <c r="C98" s="8" t="str" cm="1">
        <f t="array" ref="C98">_xlfn.TEXTJOIN(", ",TRUE,_xlfn.UNIQUE(_xlfn._xlws.FILTER(InfoGeneral[CodigoIndicador],(InfoGeneral[BPIN]='Reporte PI'!A98)*(InfoGeneral[Vigencia]='Reporte PI'!$B$1)*(InfoGeneral[MetaVigencia]&lt;&gt;0))))</f>
        <v>190602900</v>
      </c>
      <c r="D98" s="8" cm="1">
        <f t="array" ref="D98">COUNTA(_xlfn.UNIQUE(_xlfn._xlws.FILTER(InfoGeneral[CodigoIndicador],(InfoGeneral[BPIN]='Reporte PI'!A98)*(InfoGeneral[Vigencia]='Reporte PI'!$B$1)*(InfoGeneral[MetaVigencia]&lt;&gt;0))))</f>
        <v>1</v>
      </c>
      <c r="E98" s="177" cm="1">
        <f t="array" ref="E98">SUM(_xlfn._xlws.FILTER(EjecucionPresupuestalGastoCCyFondo[CDP],(EjecucionPresupuestalGastoCCyFondo[PROYECTO]='Reporte PI'!A98)*(EjecucionPresupuestalGastoCCyFondo[VIGENCIA]=_xlfn.VALUETOTEXT('Reporte PI'!$B$1)),0))</f>
        <v>130822776</v>
      </c>
      <c r="F98" s="177" cm="1">
        <f t="array" ref="F98">SUM(_xlfn._xlws.FILTER(EjecucionPresupuestalGastoCCyFondo[RP],(EjecucionPresupuestalGastoCCyFondo[PROYECTO]='Reporte PI'!A98)*(EjecucionPresupuestalGastoCCyFondo[VIGENCIA]=_xlfn.VALUETOTEXT('Reporte PI'!$B$1)),0))</f>
        <v>89673221</v>
      </c>
      <c r="G98" s="177" cm="1">
        <f t="array" ref="G98">SUM(_xlfn._xlws.FILTER(EjecucionPresupuestalGastoCCyFondo[OBLIGACION],(EjecucionPresupuestalGastoCCyFondo[PROYECTO]='Reporte PI'!A98)*(EjecucionPresupuestalGastoCCyFondo[VIGENCIA]=_xlfn.VALUETOTEXT('Reporte PI'!$B$1)),0))</f>
        <v>0</v>
      </c>
      <c r="H98" s="177" cm="1">
        <f t="array" ref="H98">SUM(_xlfn._xlws.FILTER(EjecucionPresupuestalGastoCCyFondo[PAGO],(EjecucionPresupuestalGastoCCyFondo[PROYECTO]='Reporte PI'!A98)*(EjecucionPresupuestalGastoCCyFondo[VIGENCIA]=_xlfn.VALUETOTEXT('Reporte PI'!$B$1)),0))</f>
        <v>0</v>
      </c>
      <c r="I98" s="162" t="str" cm="1">
        <f t="array" ref="I98">_xlfn.LET(_xlpm.filtro_bpin,_xlfn.UNIQUE(_xlfn._xlws.FILTER(ProyectosPIconVigencia[BPIN],(ProyectosPIconVigencia[BPIN]='Reporte PI'!A98)*(ProyectosPIconVigencia[VIGENCIA PI]='Reporte PI'!$B$1),"")),_xlpm.es_bpin,ISNUMBER(VALUE(LEFT(_xlpm.filtro_bpin,4))),IF(_xlpm.es_bpin,"Si","No"))</f>
        <v>No</v>
      </c>
      <c r="J98" s="143" t="str" cm="1">
        <f t="array" ref="J98">_xlfn.TEXTJOIN(", ",TRUE,_xlfn.UNIQUE(_xlfn._xlws.FILTER(ProyectosPIconVigencia[Código del indicador principal],(ProyectosPIconVigencia[BPIN]='Reporte PI'!A98)*(ProyectosPIconVigencia[VIGENCIA PI]='Reporte PI'!$B$1),"")))</f>
        <v/>
      </c>
      <c r="K98" s="143" t="str" cm="1">
        <f t="array" ref="K98">IF(J98&lt;&gt;"",COUNTA(_xlfn.UNIQUE(_xlfn._xlws.FILTER(ProyectosPIconVigencia[Código del indicador principal],(ProyectosPIconVigencia[BPIN]='Reporte PI'!A98)*(ProyectosPIconVigencia[VIGENCIA PI]='Reporte PI'!$B$1),""))),"")</f>
        <v/>
      </c>
      <c r="L98" s="143" t="str" cm="1">
        <f t="array" ref="L98">_xlfn.LET(_xlpm.filtro_indicadores_pi,_xlfn.UNIQUE(_xlfn._xlws.FILTER(ProyectosPIconVigencia[Código del indicador principal],(ProyectosPIconVigencia[BPIN]='Reporte PI'!A98)*(ProyectosPIconVigencia[VIGENCIA PI]='Reporte PI'!$B$1),"")),_xlpm.numero_indicadores_pi,IF(J98&lt;&gt;"",COUNTA(_xlpm.filtro_indicadores_pi),0),_xlpm.numero_indicadores_piip,COUNTA(_xlfn.UNIQUE(_xlfn._xlws.FILTER(InfoGeneral[CodigoIndicador],(InfoGeneral[BPIN]='Reporte PI'!A98)*(InfoGeneral[Vigencia]='Reporte PI'!$B$1)*(InfoGeneral[MetaVigencia]&lt;&gt;0)))),IF(_xlpm.numero_indicadores_pi&gt;_xlpm.numero_indicadores_piip,"Inconsistencia",""))</f>
        <v/>
      </c>
      <c r="M98" s="143" t="str" cm="1">
        <f t="array" ref="M98">_xlfn.LET(_xlpm.productos_piip,_xlfn._xlws.FILTER(InfoGeneral[CodigoIndicador],(InfoGeneral[BPIN]='Reporte PI'!A98)*(InfoGeneral[Vigencia]='Reporte PI'!$B$1)*(InfoGeneral[MetaVigencia]&lt;&gt;0)),_xlpm.productos_cuipo,_xlfn.UNIQUE(_xlfn._xlws.FILTER(ProyectosPIconVigencia[Código del indicador principal],(ProyectosPIconVigencia[BPIN]='Reporte PI'!A98)*(ProyectosPIconVigencia[VIGENCIA PI]='Reporte PI'!$B$1),"")),_xlpm.eval,COUNT(_xlfn.MAP(_xlpm.productos_cuipo,_xlfn.LAMBDA(_xlpm.x,FIND(_xlpm.x,_xlfn.TEXTJOIN(",",TRUE,_xlpm.productos_piip))))),_xlpm.num_productos_cuipo,COUNTA(_xlpm.productos_cuipo),_xlpm.num_productos_piip,COUNTA(_xlpm.productos_piip),IF(AND(C98&lt;&gt;"",J98&lt;&gt;"",L98&lt;&gt;"Inconsistencia"),TRANSPOSE(_xlpm.eval),""))</f>
        <v/>
      </c>
      <c r="N98" s="181" t="str">
        <f t="shared" si="1"/>
        <v/>
      </c>
    </row>
    <row r="99" spans="1:14" x14ac:dyDescent="0.3">
      <c r="A99" s="18" t="str">
        <v>202500000049907</v>
      </c>
      <c r="B99" s="18" t="str">
        <v>Territorial</v>
      </c>
      <c r="C99" s="8" t="str" cm="1">
        <f t="array" ref="C99">_xlfn.TEXTJOIN(", ",TRUE,_xlfn.UNIQUE(_xlfn._xlws.FILTER(InfoGeneral[CodigoIndicador],(InfoGeneral[BPIN]='Reporte PI'!A99)*(InfoGeneral[Vigencia]='Reporte PI'!$B$1)*(InfoGeneral[MetaVigencia]&lt;&gt;0))))</f>
        <v>220107100</v>
      </c>
      <c r="D99" s="8" cm="1">
        <f t="array" ref="D99">COUNTA(_xlfn.UNIQUE(_xlfn._xlws.FILTER(InfoGeneral[CodigoIndicador],(InfoGeneral[BPIN]='Reporte PI'!A99)*(InfoGeneral[Vigencia]='Reporte PI'!$B$1)*(InfoGeneral[MetaVigencia]&lt;&gt;0))))</f>
        <v>1</v>
      </c>
      <c r="E99" s="177" cm="1">
        <f t="array" ref="E99">SUM(_xlfn._xlws.FILTER(EjecucionPresupuestalGastoCCyFondo[CDP],(EjecucionPresupuestalGastoCCyFondo[PROYECTO]='Reporte PI'!A99)*(EjecucionPresupuestalGastoCCyFondo[VIGENCIA]=_xlfn.VALUETOTEXT('Reporte PI'!$B$1)),0))</f>
        <v>477430879159</v>
      </c>
      <c r="F99" s="177" cm="1">
        <f t="array" ref="F99">SUM(_xlfn._xlws.FILTER(EjecucionPresupuestalGastoCCyFondo[RP],(EjecucionPresupuestalGastoCCyFondo[PROYECTO]='Reporte PI'!A99)*(EjecucionPresupuestalGastoCCyFondo[VIGENCIA]=_xlfn.VALUETOTEXT('Reporte PI'!$B$1)),0))</f>
        <v>477274812648</v>
      </c>
      <c r="G99" s="177" cm="1">
        <f t="array" ref="G99">SUM(_xlfn._xlws.FILTER(EjecucionPresupuestalGastoCCyFondo[OBLIGACION],(EjecucionPresupuestalGastoCCyFondo[PROYECTO]='Reporte PI'!A99)*(EjecucionPresupuestalGastoCCyFondo[VIGENCIA]=_xlfn.VALUETOTEXT('Reporte PI'!$B$1)),0))</f>
        <v>477241479620</v>
      </c>
      <c r="H99" s="177" cm="1">
        <f t="array" ref="H99">SUM(_xlfn._xlws.FILTER(EjecucionPresupuestalGastoCCyFondo[PAGO],(EjecucionPresupuestalGastoCCyFondo[PROYECTO]='Reporte PI'!A99)*(EjecucionPresupuestalGastoCCyFondo[VIGENCIA]=_xlfn.VALUETOTEXT('Reporte PI'!$B$1)),0))</f>
        <v>420902925722</v>
      </c>
      <c r="I99" s="162" t="str" cm="1">
        <f t="array" ref="I99">_xlfn.LET(_xlpm.filtro_bpin,_xlfn.UNIQUE(_xlfn._xlws.FILTER(ProyectosPIconVigencia[BPIN],(ProyectosPIconVigencia[BPIN]='Reporte PI'!A99)*(ProyectosPIconVigencia[VIGENCIA PI]='Reporte PI'!$B$1),"")),_xlpm.es_bpin,ISNUMBER(VALUE(LEFT(_xlpm.filtro_bpin,4))),IF(_xlpm.es_bpin,"Si","No"))</f>
        <v>Si</v>
      </c>
      <c r="J99" s="143" t="str" cm="1">
        <f t="array" ref="J99">_xlfn.TEXTJOIN(", ",TRUE,_xlfn.UNIQUE(_xlfn._xlws.FILTER(ProyectosPIconVigencia[Código del indicador principal],(ProyectosPIconVigencia[BPIN]='Reporte PI'!A99)*(ProyectosPIconVigencia[VIGENCIA PI]='Reporte PI'!$B$1),"")))</f>
        <v>220107100</v>
      </c>
      <c r="K99" s="143" cm="1">
        <f t="array" ref="K99">IF(J99&lt;&gt;"",COUNTA(_xlfn.UNIQUE(_xlfn._xlws.FILTER(ProyectosPIconVigencia[Código del indicador principal],(ProyectosPIconVigencia[BPIN]='Reporte PI'!A99)*(ProyectosPIconVigencia[VIGENCIA PI]='Reporte PI'!$B$1),""))),"")</f>
        <v>1</v>
      </c>
      <c r="L99" s="143" t="str" cm="1">
        <f t="array" ref="L99">_xlfn.LET(_xlpm.filtro_indicadores_pi,_xlfn.UNIQUE(_xlfn._xlws.FILTER(ProyectosPIconVigencia[Código del indicador principal],(ProyectosPIconVigencia[BPIN]='Reporte PI'!A99)*(ProyectosPIconVigencia[VIGENCIA PI]='Reporte PI'!$B$1),"")),_xlpm.numero_indicadores_pi,IF(J99&lt;&gt;"",COUNTA(_xlpm.filtro_indicadores_pi),0),_xlpm.numero_indicadores_piip,COUNTA(_xlfn.UNIQUE(_xlfn._xlws.FILTER(InfoGeneral[CodigoIndicador],(InfoGeneral[BPIN]='Reporte PI'!A99)*(InfoGeneral[Vigencia]='Reporte PI'!$B$1)*(InfoGeneral[MetaVigencia]&lt;&gt;0)))),IF(_xlpm.numero_indicadores_pi&gt;_xlpm.numero_indicadores_piip,"Inconsistencia",""))</f>
        <v/>
      </c>
      <c r="M99" s="143" cm="1">
        <f t="array" ref="M99">_xlfn.LET(_xlpm.productos_piip,_xlfn._xlws.FILTER(InfoGeneral[CodigoIndicador],(InfoGeneral[BPIN]='Reporte PI'!A99)*(InfoGeneral[Vigencia]='Reporte PI'!$B$1)*(InfoGeneral[MetaVigencia]&lt;&gt;0)),_xlpm.productos_cuipo,_xlfn.UNIQUE(_xlfn._xlws.FILTER(ProyectosPIconVigencia[Código del indicador principal],(ProyectosPIconVigencia[BPIN]='Reporte PI'!A99)*(ProyectosPIconVigencia[VIGENCIA PI]='Reporte PI'!$B$1),"")),_xlpm.eval,COUNT(_xlfn.MAP(_xlpm.productos_cuipo,_xlfn.LAMBDA(_xlpm.x,FIND(_xlpm.x,_xlfn.TEXTJOIN(",",TRUE,_xlpm.productos_piip))))),_xlpm.num_productos_cuipo,COUNTA(_xlpm.productos_cuipo),_xlpm.num_productos_piip,COUNTA(_xlpm.productos_piip),IF(AND(C99&lt;&gt;"",J99&lt;&gt;"",L99&lt;&gt;"Inconsistencia"),TRANSPOSE(_xlpm.eval),""))</f>
        <v>1</v>
      </c>
      <c r="N99" s="181" t="str">
        <f t="shared" si="1"/>
        <v>Coinciden</v>
      </c>
    </row>
    <row r="100" spans="1:14" x14ac:dyDescent="0.3">
      <c r="A100" s="18" t="str">
        <v>202500000049594</v>
      </c>
      <c r="B100" s="18" t="str">
        <v>Territorial</v>
      </c>
      <c r="C100" s="8" t="str" cm="1">
        <f t="array" ref="C100">_xlfn.TEXTJOIN(", ",TRUE,_xlfn.UNIQUE(_xlfn._xlws.FILTER(InfoGeneral[CodigoIndicador],(InfoGeneral[BPIN]='Reporte PI'!A100)*(InfoGeneral[Vigencia]='Reporte PI'!$B$1)*(InfoGeneral[MetaVigencia]&lt;&gt;0))))</f>
        <v>220104900</v>
      </c>
      <c r="D100" s="8" cm="1">
        <f t="array" ref="D100">COUNTA(_xlfn.UNIQUE(_xlfn._xlws.FILTER(InfoGeneral[CodigoIndicador],(InfoGeneral[BPIN]='Reporte PI'!A100)*(InfoGeneral[Vigencia]='Reporte PI'!$B$1)*(InfoGeneral[MetaVigencia]&lt;&gt;0))))</f>
        <v>1</v>
      </c>
      <c r="E100" s="177" cm="1">
        <f t="array" ref="E100">SUM(_xlfn._xlws.FILTER(EjecucionPresupuestalGastoCCyFondo[CDP],(EjecucionPresupuestalGastoCCyFondo[PROYECTO]='Reporte PI'!A100)*(EjecucionPresupuestalGastoCCyFondo[VIGENCIA]=_xlfn.VALUETOTEXT('Reporte PI'!$B$1)),0))</f>
        <v>419400995</v>
      </c>
      <c r="F100" s="177" cm="1">
        <f t="array" ref="F100">SUM(_xlfn._xlws.FILTER(EjecucionPresupuestalGastoCCyFondo[RP],(EjecucionPresupuestalGastoCCyFondo[PROYECTO]='Reporte PI'!A100)*(EjecucionPresupuestalGastoCCyFondo[VIGENCIA]=_xlfn.VALUETOTEXT('Reporte PI'!$B$1)),0))</f>
        <v>0</v>
      </c>
      <c r="G100" s="177" cm="1">
        <f t="array" ref="G100">SUM(_xlfn._xlws.FILTER(EjecucionPresupuestalGastoCCyFondo[OBLIGACION],(EjecucionPresupuestalGastoCCyFondo[PROYECTO]='Reporte PI'!A100)*(EjecucionPresupuestalGastoCCyFondo[VIGENCIA]=_xlfn.VALUETOTEXT('Reporte PI'!$B$1)),0))</f>
        <v>0</v>
      </c>
      <c r="H100" s="177" cm="1">
        <f t="array" ref="H100">SUM(_xlfn._xlws.FILTER(EjecucionPresupuestalGastoCCyFondo[PAGO],(EjecucionPresupuestalGastoCCyFondo[PROYECTO]='Reporte PI'!A100)*(EjecucionPresupuestalGastoCCyFondo[VIGENCIA]=_xlfn.VALUETOTEXT('Reporte PI'!$B$1)),0))</f>
        <v>0</v>
      </c>
      <c r="I100" s="162" t="str" cm="1">
        <f t="array" ref="I100">_xlfn.LET(_xlpm.filtro_bpin,_xlfn.UNIQUE(_xlfn._xlws.FILTER(ProyectosPIconVigencia[BPIN],(ProyectosPIconVigencia[BPIN]='Reporte PI'!A100)*(ProyectosPIconVigencia[VIGENCIA PI]='Reporte PI'!$B$1),"")),_xlpm.es_bpin,ISNUMBER(VALUE(LEFT(_xlpm.filtro_bpin,4))),IF(_xlpm.es_bpin,"Si","No"))</f>
        <v>Si</v>
      </c>
      <c r="J100" s="143" t="str" cm="1">
        <f t="array" ref="J100">_xlfn.TEXTJOIN(", ",TRUE,_xlfn.UNIQUE(_xlfn._xlws.FILTER(ProyectosPIconVigencia[Código del indicador principal],(ProyectosPIconVigencia[BPIN]='Reporte PI'!A100)*(ProyectosPIconVigencia[VIGENCIA PI]='Reporte PI'!$B$1),"")))</f>
        <v>220104900</v>
      </c>
      <c r="K100" s="143" cm="1">
        <f t="array" ref="K100">IF(J100&lt;&gt;"",COUNTA(_xlfn.UNIQUE(_xlfn._xlws.FILTER(ProyectosPIconVigencia[Código del indicador principal],(ProyectosPIconVigencia[BPIN]='Reporte PI'!A100)*(ProyectosPIconVigencia[VIGENCIA PI]='Reporte PI'!$B$1),""))),"")</f>
        <v>1</v>
      </c>
      <c r="L100" s="143" t="str" cm="1">
        <f t="array" ref="L100">_xlfn.LET(_xlpm.filtro_indicadores_pi,_xlfn.UNIQUE(_xlfn._xlws.FILTER(ProyectosPIconVigencia[Código del indicador principal],(ProyectosPIconVigencia[BPIN]='Reporte PI'!A100)*(ProyectosPIconVigencia[VIGENCIA PI]='Reporte PI'!$B$1),"")),_xlpm.numero_indicadores_pi,IF(J100&lt;&gt;"",COUNTA(_xlpm.filtro_indicadores_pi),0),_xlpm.numero_indicadores_piip,COUNTA(_xlfn.UNIQUE(_xlfn._xlws.FILTER(InfoGeneral[CodigoIndicador],(InfoGeneral[BPIN]='Reporte PI'!A100)*(InfoGeneral[Vigencia]='Reporte PI'!$B$1)*(InfoGeneral[MetaVigencia]&lt;&gt;0)))),IF(_xlpm.numero_indicadores_pi&gt;_xlpm.numero_indicadores_piip,"Inconsistencia",""))</f>
        <v/>
      </c>
      <c r="M100" s="143" cm="1">
        <f t="array" ref="M100">_xlfn.LET(_xlpm.productos_piip,_xlfn._xlws.FILTER(InfoGeneral[CodigoIndicador],(InfoGeneral[BPIN]='Reporte PI'!A100)*(InfoGeneral[Vigencia]='Reporte PI'!$B$1)*(InfoGeneral[MetaVigencia]&lt;&gt;0)),_xlpm.productos_cuipo,_xlfn.UNIQUE(_xlfn._xlws.FILTER(ProyectosPIconVigencia[Código del indicador principal],(ProyectosPIconVigencia[BPIN]='Reporte PI'!A100)*(ProyectosPIconVigencia[VIGENCIA PI]='Reporte PI'!$B$1),"")),_xlpm.eval,COUNT(_xlfn.MAP(_xlpm.productos_cuipo,_xlfn.LAMBDA(_xlpm.x,FIND(_xlpm.x,_xlfn.TEXTJOIN(",",TRUE,_xlpm.productos_piip))))),_xlpm.num_productos_cuipo,COUNTA(_xlpm.productos_cuipo),_xlpm.num_productos_piip,COUNTA(_xlpm.productos_piip),IF(AND(C100&lt;&gt;"",J100&lt;&gt;"",L100&lt;&gt;"Inconsistencia"),TRANSPOSE(_xlpm.eval),""))</f>
        <v>1</v>
      </c>
      <c r="N100" s="181" t="str">
        <f t="shared" si="1"/>
        <v>Coinciden</v>
      </c>
    </row>
    <row r="101" spans="1:14" ht="43.2" x14ac:dyDescent="0.3">
      <c r="A101" s="18" t="str">
        <v>202600000000479</v>
      </c>
      <c r="B101" s="18" t="str">
        <v>Territorial</v>
      </c>
      <c r="C101" s="8" t="str" cm="1">
        <f t="array" ref="C101">_xlfn.TEXTJOIN(", ",TRUE,_xlfn.UNIQUE(_xlfn._xlws.FILTER(InfoGeneral[CodigoIndicador],(InfoGeneral[BPIN]='Reporte PI'!A101)*(InfoGeneral[Vigencia]='Reporte PI'!$B$1)*(InfoGeneral[MetaVigencia]&lt;&gt;0))))</f>
        <v>450202400, 450200100, 450203900</v>
      </c>
      <c r="D101" s="8" cm="1">
        <f t="array" ref="D101">COUNTA(_xlfn.UNIQUE(_xlfn._xlws.FILTER(InfoGeneral[CodigoIndicador],(InfoGeneral[BPIN]='Reporte PI'!A101)*(InfoGeneral[Vigencia]='Reporte PI'!$B$1)*(InfoGeneral[MetaVigencia]&lt;&gt;0))))</f>
        <v>3</v>
      </c>
      <c r="E101" s="177" cm="1">
        <f t="array" ref="E101">SUM(_xlfn._xlws.FILTER(EjecucionPresupuestalGastoCCyFondo[CDP],(EjecucionPresupuestalGastoCCyFondo[PROYECTO]='Reporte PI'!A101)*(EjecucionPresupuestalGastoCCyFondo[VIGENCIA]=_xlfn.VALUETOTEXT('Reporte PI'!$B$1)),0))</f>
        <v>80000000</v>
      </c>
      <c r="F101" s="177" cm="1">
        <f t="array" ref="F101">SUM(_xlfn._xlws.FILTER(EjecucionPresupuestalGastoCCyFondo[RP],(EjecucionPresupuestalGastoCCyFondo[PROYECTO]='Reporte PI'!A101)*(EjecucionPresupuestalGastoCCyFondo[VIGENCIA]=_xlfn.VALUETOTEXT('Reporte PI'!$B$1)),0))</f>
        <v>63999031.200000003</v>
      </c>
      <c r="G101" s="177" cm="1">
        <f t="array" ref="G101">SUM(_xlfn._xlws.FILTER(EjecucionPresupuestalGastoCCyFondo[OBLIGACION],(EjecucionPresupuestalGastoCCyFondo[PROYECTO]='Reporte PI'!A101)*(EjecucionPresupuestalGastoCCyFondo[VIGENCIA]=_xlfn.VALUETOTEXT('Reporte PI'!$B$1)),0))</f>
        <v>63999031.200000003</v>
      </c>
      <c r="H101" s="177" cm="1">
        <f t="array" ref="H101">SUM(_xlfn._xlws.FILTER(EjecucionPresupuestalGastoCCyFondo[PAGO],(EjecucionPresupuestalGastoCCyFondo[PROYECTO]='Reporte PI'!A101)*(EjecucionPresupuestalGastoCCyFondo[VIGENCIA]=_xlfn.VALUETOTEXT('Reporte PI'!$B$1)),0))</f>
        <v>63999031.200000003</v>
      </c>
      <c r="I101" s="162" t="str" cm="1">
        <f t="array" ref="I101">_xlfn.LET(_xlpm.filtro_bpin,_xlfn.UNIQUE(_xlfn._xlws.FILTER(ProyectosPIconVigencia[BPIN],(ProyectosPIconVigencia[BPIN]='Reporte PI'!A101)*(ProyectosPIconVigencia[VIGENCIA PI]='Reporte PI'!$B$1),"")),_xlpm.es_bpin,ISNUMBER(VALUE(LEFT(_xlpm.filtro_bpin,4))),IF(_xlpm.es_bpin,"Si","No"))</f>
        <v>Si</v>
      </c>
      <c r="J101" s="143" t="str" cm="1">
        <f t="array" ref="J101">_xlfn.TEXTJOIN(", ",TRUE,_xlfn.UNIQUE(_xlfn._xlws.FILTER(ProyectosPIconVigencia[Código del indicador principal],(ProyectosPIconVigencia[BPIN]='Reporte PI'!A101)*(ProyectosPIconVigencia[VIGENCIA PI]='Reporte PI'!$B$1),"")))</f>
        <v>450202400, 450203900, 450200100</v>
      </c>
      <c r="K101" s="143" cm="1">
        <f t="array" ref="K101">IF(J101&lt;&gt;"",COUNTA(_xlfn.UNIQUE(_xlfn._xlws.FILTER(ProyectosPIconVigencia[Código del indicador principal],(ProyectosPIconVigencia[BPIN]='Reporte PI'!A101)*(ProyectosPIconVigencia[VIGENCIA PI]='Reporte PI'!$B$1),""))),"")</f>
        <v>3</v>
      </c>
      <c r="L101" s="143" t="str" cm="1">
        <f t="array" ref="L101">_xlfn.LET(_xlpm.filtro_indicadores_pi,_xlfn.UNIQUE(_xlfn._xlws.FILTER(ProyectosPIconVigencia[Código del indicador principal],(ProyectosPIconVigencia[BPIN]='Reporte PI'!A101)*(ProyectosPIconVigencia[VIGENCIA PI]='Reporte PI'!$B$1),"")),_xlpm.numero_indicadores_pi,IF(J101&lt;&gt;"",COUNTA(_xlpm.filtro_indicadores_pi),0),_xlpm.numero_indicadores_piip,COUNTA(_xlfn.UNIQUE(_xlfn._xlws.FILTER(InfoGeneral[CodigoIndicador],(InfoGeneral[BPIN]='Reporte PI'!A101)*(InfoGeneral[Vigencia]='Reporte PI'!$B$1)*(InfoGeneral[MetaVigencia]&lt;&gt;0)))),IF(_xlpm.numero_indicadores_pi&gt;_xlpm.numero_indicadores_piip,"Inconsistencia",""))</f>
        <v/>
      </c>
      <c r="M101" s="143" cm="1">
        <f t="array" ref="M101">_xlfn.LET(_xlpm.productos_piip,_xlfn._xlws.FILTER(InfoGeneral[CodigoIndicador],(InfoGeneral[BPIN]='Reporte PI'!A101)*(InfoGeneral[Vigencia]='Reporte PI'!$B$1)*(InfoGeneral[MetaVigencia]&lt;&gt;0)),_xlpm.productos_cuipo,_xlfn.UNIQUE(_xlfn._xlws.FILTER(ProyectosPIconVigencia[Código del indicador principal],(ProyectosPIconVigencia[BPIN]='Reporte PI'!A101)*(ProyectosPIconVigencia[VIGENCIA PI]='Reporte PI'!$B$1),"")),_xlpm.eval,COUNT(_xlfn.MAP(_xlpm.productos_cuipo,_xlfn.LAMBDA(_xlpm.x,FIND(_xlpm.x,_xlfn.TEXTJOIN(",",TRUE,_xlpm.productos_piip))))),_xlpm.num_productos_cuipo,COUNTA(_xlpm.productos_cuipo),_xlpm.num_productos_piip,COUNTA(_xlpm.productos_piip),IF(AND(C101&lt;&gt;"",J101&lt;&gt;"",L101&lt;&gt;"Inconsistencia"),TRANSPOSE(_xlpm.eval),""))</f>
        <v>3</v>
      </c>
      <c r="N101" s="181" t="str">
        <f t="shared" si="1"/>
        <v>Coinciden</v>
      </c>
    </row>
    <row r="102" spans="1:14" x14ac:dyDescent="0.3">
      <c r="A102" s="18" t="str">
        <v>202600000000784</v>
      </c>
      <c r="B102" s="18" t="str">
        <v>Territorial</v>
      </c>
      <c r="C102" s="8" t="str" cm="1">
        <f t="array" ref="C102">_xlfn.TEXTJOIN(", ",TRUE,_xlfn.UNIQUE(_xlfn._xlws.FILTER(InfoGeneral[CodigoIndicador],(InfoGeneral[BPIN]='Reporte PI'!A102)*(InfoGeneral[Vigencia]='Reporte PI'!$B$1)*(InfoGeneral[MetaVigencia]&lt;&gt;0))))</f>
        <v>360203200</v>
      </c>
      <c r="D102" s="8" cm="1">
        <f t="array" ref="D102">COUNTA(_xlfn.UNIQUE(_xlfn._xlws.FILTER(InfoGeneral[CodigoIndicador],(InfoGeneral[BPIN]='Reporte PI'!A102)*(InfoGeneral[Vigencia]='Reporte PI'!$B$1)*(InfoGeneral[MetaVigencia]&lt;&gt;0))))</f>
        <v>1</v>
      </c>
      <c r="E102" s="177" cm="1">
        <f t="array" ref="E102">SUM(_xlfn._xlws.FILTER(EjecucionPresupuestalGastoCCyFondo[CDP],(EjecucionPresupuestalGastoCCyFondo[PROYECTO]='Reporte PI'!A102)*(EjecucionPresupuestalGastoCCyFondo[VIGENCIA]=_xlfn.VALUETOTEXT('Reporte PI'!$B$1)),0))</f>
        <v>90000000</v>
      </c>
      <c r="F102" s="177" cm="1">
        <f t="array" ref="F102">SUM(_xlfn._xlws.FILTER(EjecucionPresupuestalGastoCCyFondo[RP],(EjecucionPresupuestalGastoCCyFondo[PROYECTO]='Reporte PI'!A102)*(EjecucionPresupuestalGastoCCyFondo[VIGENCIA]=_xlfn.VALUETOTEXT('Reporte PI'!$B$1)),0))</f>
        <v>0</v>
      </c>
      <c r="G102" s="177" cm="1">
        <f t="array" ref="G102">SUM(_xlfn._xlws.FILTER(EjecucionPresupuestalGastoCCyFondo[OBLIGACION],(EjecucionPresupuestalGastoCCyFondo[PROYECTO]='Reporte PI'!A102)*(EjecucionPresupuestalGastoCCyFondo[VIGENCIA]=_xlfn.VALUETOTEXT('Reporte PI'!$B$1)),0))</f>
        <v>0</v>
      </c>
      <c r="H102" s="177" cm="1">
        <f t="array" ref="H102">SUM(_xlfn._xlws.FILTER(EjecucionPresupuestalGastoCCyFondo[PAGO],(EjecucionPresupuestalGastoCCyFondo[PROYECTO]='Reporte PI'!A102)*(EjecucionPresupuestalGastoCCyFondo[VIGENCIA]=_xlfn.VALUETOTEXT('Reporte PI'!$B$1)),0))</f>
        <v>0</v>
      </c>
      <c r="I102" s="162" t="str" cm="1">
        <f t="array" ref="I102">_xlfn.LET(_xlpm.filtro_bpin,_xlfn.UNIQUE(_xlfn._xlws.FILTER(ProyectosPIconVigencia[BPIN],(ProyectosPIconVigencia[BPIN]='Reporte PI'!A102)*(ProyectosPIconVigencia[VIGENCIA PI]='Reporte PI'!$B$1),"")),_xlpm.es_bpin,ISNUMBER(VALUE(LEFT(_xlpm.filtro_bpin,4))),IF(_xlpm.es_bpin,"Si","No"))</f>
        <v>Si</v>
      </c>
      <c r="J102" s="143" t="str" cm="1">
        <f t="array" ref="J102">_xlfn.TEXTJOIN(", ",TRUE,_xlfn.UNIQUE(_xlfn._xlws.FILTER(ProyectosPIconVigencia[Código del indicador principal],(ProyectosPIconVigencia[BPIN]='Reporte PI'!A102)*(ProyectosPIconVigencia[VIGENCIA PI]='Reporte PI'!$B$1),"")))</f>
        <v>360203200</v>
      </c>
      <c r="K102" s="143" cm="1">
        <f t="array" ref="K102">IF(J102&lt;&gt;"",COUNTA(_xlfn.UNIQUE(_xlfn._xlws.FILTER(ProyectosPIconVigencia[Código del indicador principal],(ProyectosPIconVigencia[BPIN]='Reporte PI'!A102)*(ProyectosPIconVigencia[VIGENCIA PI]='Reporte PI'!$B$1),""))),"")</f>
        <v>1</v>
      </c>
      <c r="L102" s="143" t="str" cm="1">
        <f t="array" ref="L102">_xlfn.LET(_xlpm.filtro_indicadores_pi,_xlfn.UNIQUE(_xlfn._xlws.FILTER(ProyectosPIconVigencia[Código del indicador principal],(ProyectosPIconVigencia[BPIN]='Reporte PI'!A102)*(ProyectosPIconVigencia[VIGENCIA PI]='Reporte PI'!$B$1),"")),_xlpm.numero_indicadores_pi,IF(J102&lt;&gt;"",COUNTA(_xlpm.filtro_indicadores_pi),0),_xlpm.numero_indicadores_piip,COUNTA(_xlfn.UNIQUE(_xlfn._xlws.FILTER(InfoGeneral[CodigoIndicador],(InfoGeneral[BPIN]='Reporte PI'!A102)*(InfoGeneral[Vigencia]='Reporte PI'!$B$1)*(InfoGeneral[MetaVigencia]&lt;&gt;0)))),IF(_xlpm.numero_indicadores_pi&gt;_xlpm.numero_indicadores_piip,"Inconsistencia",""))</f>
        <v/>
      </c>
      <c r="M102" s="143" cm="1">
        <f t="array" ref="M102">_xlfn.LET(_xlpm.productos_piip,_xlfn._xlws.FILTER(InfoGeneral[CodigoIndicador],(InfoGeneral[BPIN]='Reporte PI'!A102)*(InfoGeneral[Vigencia]='Reporte PI'!$B$1)*(InfoGeneral[MetaVigencia]&lt;&gt;0)),_xlpm.productos_cuipo,_xlfn.UNIQUE(_xlfn._xlws.FILTER(ProyectosPIconVigencia[Código del indicador principal],(ProyectosPIconVigencia[BPIN]='Reporte PI'!A102)*(ProyectosPIconVigencia[VIGENCIA PI]='Reporte PI'!$B$1),"")),_xlpm.eval,COUNT(_xlfn.MAP(_xlpm.productos_cuipo,_xlfn.LAMBDA(_xlpm.x,FIND(_xlpm.x,_xlfn.TEXTJOIN(",",TRUE,_xlpm.productos_piip))))),_xlpm.num_productos_cuipo,COUNTA(_xlpm.productos_cuipo),_xlpm.num_productos_piip,COUNTA(_xlpm.productos_piip),IF(AND(C102&lt;&gt;"",J102&lt;&gt;"",L102&lt;&gt;"Inconsistencia"),TRANSPOSE(_xlpm.eval),""))</f>
        <v>1</v>
      </c>
      <c r="N102" s="181" t="str">
        <f t="shared" si="1"/>
        <v>Coinciden</v>
      </c>
    </row>
    <row r="103" spans="1:14" x14ac:dyDescent="0.3">
      <c r="A103" s="18" t="str">
        <v>202600000012661</v>
      </c>
      <c r="B103" s="18" t="str">
        <v>Territorial</v>
      </c>
      <c r="C103" s="8" t="str" cm="1">
        <f t="array" ref="C103">_xlfn.TEXTJOIN(", ",TRUE,_xlfn.UNIQUE(_xlfn._xlws.FILTER(InfoGeneral[CodigoIndicador],(InfoGeneral[BPIN]='Reporte PI'!A103)*(InfoGeneral[Vigencia]='Reporte PI'!$B$1)*(InfoGeneral[MetaVigencia]&lt;&gt;0))))</f>
        <v>330204200</v>
      </c>
      <c r="D103" s="8" cm="1">
        <f t="array" ref="D103">COUNTA(_xlfn.UNIQUE(_xlfn._xlws.FILTER(InfoGeneral[CodigoIndicador],(InfoGeneral[BPIN]='Reporte PI'!A103)*(InfoGeneral[Vigencia]='Reporte PI'!$B$1)*(InfoGeneral[MetaVigencia]&lt;&gt;0))))</f>
        <v>1</v>
      </c>
      <c r="E103" s="177" cm="1">
        <f t="array" ref="E103">SUM(_xlfn._xlws.FILTER(EjecucionPresupuestalGastoCCyFondo[CDP],(EjecucionPresupuestalGastoCCyFondo[PROYECTO]='Reporte PI'!A103)*(EjecucionPresupuestalGastoCCyFondo[VIGENCIA]=_xlfn.VALUETOTEXT('Reporte PI'!$B$1)),0))</f>
        <v>160736210</v>
      </c>
      <c r="F103" s="177" cm="1">
        <f t="array" ref="F103">SUM(_xlfn._xlws.FILTER(EjecucionPresupuestalGastoCCyFondo[RP],(EjecucionPresupuestalGastoCCyFondo[PROYECTO]='Reporte PI'!A103)*(EjecucionPresupuestalGastoCCyFondo[VIGENCIA]=_xlfn.VALUETOTEXT('Reporte PI'!$B$1)),0))</f>
        <v>160736210</v>
      </c>
      <c r="G103" s="177" cm="1">
        <f t="array" ref="G103">SUM(_xlfn._xlws.FILTER(EjecucionPresupuestalGastoCCyFondo[OBLIGACION],(EjecucionPresupuestalGastoCCyFondo[PROYECTO]='Reporte PI'!A103)*(EjecucionPresupuestalGastoCCyFondo[VIGENCIA]=_xlfn.VALUETOTEXT('Reporte PI'!$B$1)),0))</f>
        <v>160736210</v>
      </c>
      <c r="H103" s="177" cm="1">
        <f t="array" ref="H103">SUM(_xlfn._xlws.FILTER(EjecucionPresupuestalGastoCCyFondo[PAGO],(EjecucionPresupuestalGastoCCyFondo[PROYECTO]='Reporte PI'!A103)*(EjecucionPresupuestalGastoCCyFondo[VIGENCIA]=_xlfn.VALUETOTEXT('Reporte PI'!$B$1)),0))</f>
        <v>160736210</v>
      </c>
      <c r="I103" s="162" t="str" cm="1">
        <f t="array" ref="I103">_xlfn.LET(_xlpm.filtro_bpin,_xlfn.UNIQUE(_xlfn._xlws.FILTER(ProyectosPIconVigencia[BPIN],(ProyectosPIconVigencia[BPIN]='Reporte PI'!A103)*(ProyectosPIconVigencia[VIGENCIA PI]='Reporte PI'!$B$1),"")),_xlpm.es_bpin,ISNUMBER(VALUE(LEFT(_xlpm.filtro_bpin,4))),IF(_xlpm.es_bpin,"Si","No"))</f>
        <v>Si</v>
      </c>
      <c r="J103" s="143" t="str" cm="1">
        <f t="array" ref="J103">_xlfn.TEXTJOIN(", ",TRUE,_xlfn.UNIQUE(_xlfn._xlws.FILTER(ProyectosPIconVigencia[Código del indicador principal],(ProyectosPIconVigencia[BPIN]='Reporte PI'!A103)*(ProyectosPIconVigencia[VIGENCIA PI]='Reporte PI'!$B$1),"")))</f>
        <v>330204200</v>
      </c>
      <c r="K103" s="143" cm="1">
        <f t="array" ref="K103">IF(J103&lt;&gt;"",COUNTA(_xlfn.UNIQUE(_xlfn._xlws.FILTER(ProyectosPIconVigencia[Código del indicador principal],(ProyectosPIconVigencia[BPIN]='Reporte PI'!A103)*(ProyectosPIconVigencia[VIGENCIA PI]='Reporte PI'!$B$1),""))),"")</f>
        <v>1</v>
      </c>
      <c r="L103" s="143" t="str" cm="1">
        <f t="array" ref="L103">_xlfn.LET(_xlpm.filtro_indicadores_pi,_xlfn.UNIQUE(_xlfn._xlws.FILTER(ProyectosPIconVigencia[Código del indicador principal],(ProyectosPIconVigencia[BPIN]='Reporte PI'!A103)*(ProyectosPIconVigencia[VIGENCIA PI]='Reporte PI'!$B$1),"")),_xlpm.numero_indicadores_pi,IF(J103&lt;&gt;"",COUNTA(_xlpm.filtro_indicadores_pi),0),_xlpm.numero_indicadores_piip,COUNTA(_xlfn.UNIQUE(_xlfn._xlws.FILTER(InfoGeneral[CodigoIndicador],(InfoGeneral[BPIN]='Reporte PI'!A103)*(InfoGeneral[Vigencia]='Reporte PI'!$B$1)*(InfoGeneral[MetaVigencia]&lt;&gt;0)))),IF(_xlpm.numero_indicadores_pi&gt;_xlpm.numero_indicadores_piip,"Inconsistencia",""))</f>
        <v/>
      </c>
      <c r="M103" s="143" cm="1">
        <f t="array" ref="M103">_xlfn.LET(_xlpm.productos_piip,_xlfn._xlws.FILTER(InfoGeneral[CodigoIndicador],(InfoGeneral[BPIN]='Reporte PI'!A103)*(InfoGeneral[Vigencia]='Reporte PI'!$B$1)*(InfoGeneral[MetaVigencia]&lt;&gt;0)),_xlpm.productos_cuipo,_xlfn.UNIQUE(_xlfn._xlws.FILTER(ProyectosPIconVigencia[Código del indicador principal],(ProyectosPIconVigencia[BPIN]='Reporte PI'!A103)*(ProyectosPIconVigencia[VIGENCIA PI]='Reporte PI'!$B$1),"")),_xlpm.eval,COUNT(_xlfn.MAP(_xlpm.productos_cuipo,_xlfn.LAMBDA(_xlpm.x,FIND(_xlpm.x,_xlfn.TEXTJOIN(",",TRUE,_xlpm.productos_piip))))),_xlpm.num_productos_cuipo,COUNTA(_xlpm.productos_cuipo),_xlpm.num_productos_piip,COUNTA(_xlpm.productos_piip),IF(AND(C103&lt;&gt;"",J103&lt;&gt;"",L103&lt;&gt;"Inconsistencia"),TRANSPOSE(_xlpm.eval),""))</f>
        <v>1</v>
      </c>
      <c r="N103" s="181" t="str">
        <f t="shared" si="1"/>
        <v>Coinciden</v>
      </c>
    </row>
    <row r="104" spans="1:14" x14ac:dyDescent="0.3">
      <c r="A104" s="18" t="str">
        <v>202600000006154</v>
      </c>
      <c r="B104" s="18" t="str">
        <v>Territorial</v>
      </c>
      <c r="C104" s="8" t="str" cm="1">
        <f t="array" ref="C104">_xlfn.TEXTJOIN(", ",TRUE,_xlfn.UNIQUE(_xlfn._xlws.FILTER(InfoGeneral[CodigoIndicador],(InfoGeneral[BPIN]='Reporte PI'!A104)*(InfoGeneral[Vigencia]='Reporte PI'!$B$1)*(InfoGeneral[MetaVigencia]&lt;&gt;0))))</f>
        <v>190602900</v>
      </c>
      <c r="D104" s="8" cm="1">
        <f t="array" ref="D104">COUNTA(_xlfn.UNIQUE(_xlfn._xlws.FILTER(InfoGeneral[CodigoIndicador],(InfoGeneral[BPIN]='Reporte PI'!A104)*(InfoGeneral[Vigencia]='Reporte PI'!$B$1)*(InfoGeneral[MetaVigencia]&lt;&gt;0))))</f>
        <v>1</v>
      </c>
      <c r="E104" s="177" cm="1">
        <f t="array" ref="E104">SUM(_xlfn._xlws.FILTER(EjecucionPresupuestalGastoCCyFondo[CDP],(EjecucionPresupuestalGastoCCyFondo[PROYECTO]='Reporte PI'!A104)*(EjecucionPresupuestalGastoCCyFondo[VIGENCIA]=_xlfn.VALUETOTEXT('Reporte PI'!$B$1)),0))</f>
        <v>212014283</v>
      </c>
      <c r="F104" s="177" cm="1">
        <f t="array" ref="F104">SUM(_xlfn._xlws.FILTER(EjecucionPresupuestalGastoCCyFondo[RP],(EjecucionPresupuestalGastoCCyFondo[PROYECTO]='Reporte PI'!A104)*(EjecucionPresupuestalGastoCCyFondo[VIGENCIA]=_xlfn.VALUETOTEXT('Reporte PI'!$B$1)),0))</f>
        <v>212014283</v>
      </c>
      <c r="G104" s="177" cm="1">
        <f t="array" ref="G104">SUM(_xlfn._xlws.FILTER(EjecucionPresupuestalGastoCCyFondo[OBLIGACION],(EjecucionPresupuestalGastoCCyFondo[PROYECTO]='Reporte PI'!A104)*(EjecucionPresupuestalGastoCCyFondo[VIGENCIA]=_xlfn.VALUETOTEXT('Reporte PI'!$B$1)),0))</f>
        <v>202237395</v>
      </c>
      <c r="H104" s="177" cm="1">
        <f t="array" ref="H104">SUM(_xlfn._xlws.FILTER(EjecucionPresupuestalGastoCCyFondo[PAGO],(EjecucionPresupuestalGastoCCyFondo[PROYECTO]='Reporte PI'!A104)*(EjecucionPresupuestalGastoCCyFondo[VIGENCIA]=_xlfn.VALUETOTEXT('Reporte PI'!$B$1)),0))</f>
        <v>202237395</v>
      </c>
      <c r="I104" s="162" t="str" cm="1">
        <f t="array" ref="I104">_xlfn.LET(_xlpm.filtro_bpin,_xlfn.UNIQUE(_xlfn._xlws.FILTER(ProyectosPIconVigencia[BPIN],(ProyectosPIconVigencia[BPIN]='Reporte PI'!A104)*(ProyectosPIconVigencia[VIGENCIA PI]='Reporte PI'!$B$1),"")),_xlpm.es_bpin,ISNUMBER(VALUE(LEFT(_xlpm.filtro_bpin,4))),IF(_xlpm.es_bpin,"Si","No"))</f>
        <v>Si</v>
      </c>
      <c r="J104" s="143" t="str" cm="1">
        <f t="array" ref="J104">_xlfn.TEXTJOIN(", ",TRUE,_xlfn.UNIQUE(_xlfn._xlws.FILTER(ProyectosPIconVigencia[Código del indicador principal],(ProyectosPIconVigencia[BPIN]='Reporte PI'!A104)*(ProyectosPIconVigencia[VIGENCIA PI]='Reporte PI'!$B$1),"")))</f>
        <v>190602900</v>
      </c>
      <c r="K104" s="143" cm="1">
        <f t="array" ref="K104">IF(J104&lt;&gt;"",COUNTA(_xlfn.UNIQUE(_xlfn._xlws.FILTER(ProyectosPIconVigencia[Código del indicador principal],(ProyectosPIconVigencia[BPIN]='Reporte PI'!A104)*(ProyectosPIconVigencia[VIGENCIA PI]='Reporte PI'!$B$1),""))),"")</f>
        <v>1</v>
      </c>
      <c r="L104" s="143" t="str" cm="1">
        <f t="array" ref="L104">_xlfn.LET(_xlpm.filtro_indicadores_pi,_xlfn.UNIQUE(_xlfn._xlws.FILTER(ProyectosPIconVigencia[Código del indicador principal],(ProyectosPIconVigencia[BPIN]='Reporte PI'!A104)*(ProyectosPIconVigencia[VIGENCIA PI]='Reporte PI'!$B$1),"")),_xlpm.numero_indicadores_pi,IF(J104&lt;&gt;"",COUNTA(_xlpm.filtro_indicadores_pi),0),_xlpm.numero_indicadores_piip,COUNTA(_xlfn.UNIQUE(_xlfn._xlws.FILTER(InfoGeneral[CodigoIndicador],(InfoGeneral[BPIN]='Reporte PI'!A104)*(InfoGeneral[Vigencia]='Reporte PI'!$B$1)*(InfoGeneral[MetaVigencia]&lt;&gt;0)))),IF(_xlpm.numero_indicadores_pi&gt;_xlpm.numero_indicadores_piip,"Inconsistencia",""))</f>
        <v/>
      </c>
      <c r="M104" s="143" cm="1">
        <f t="array" ref="M104">_xlfn.LET(_xlpm.productos_piip,_xlfn._xlws.FILTER(InfoGeneral[CodigoIndicador],(InfoGeneral[BPIN]='Reporte PI'!A104)*(InfoGeneral[Vigencia]='Reporte PI'!$B$1)*(InfoGeneral[MetaVigencia]&lt;&gt;0)),_xlpm.productos_cuipo,_xlfn.UNIQUE(_xlfn._xlws.FILTER(ProyectosPIconVigencia[Código del indicador principal],(ProyectosPIconVigencia[BPIN]='Reporte PI'!A104)*(ProyectosPIconVigencia[VIGENCIA PI]='Reporte PI'!$B$1),"")),_xlpm.eval,COUNT(_xlfn.MAP(_xlpm.productos_cuipo,_xlfn.LAMBDA(_xlpm.x,FIND(_xlpm.x,_xlfn.TEXTJOIN(",",TRUE,_xlpm.productos_piip))))),_xlpm.num_productos_cuipo,COUNTA(_xlpm.productos_cuipo),_xlpm.num_productos_piip,COUNTA(_xlpm.productos_piip),IF(AND(C104&lt;&gt;"",J104&lt;&gt;"",L104&lt;&gt;"Inconsistencia"),TRANSPOSE(_xlpm.eval),""))</f>
        <v>1</v>
      </c>
      <c r="N104" s="181" t="str">
        <f t="shared" si="1"/>
        <v>Coinciden</v>
      </c>
    </row>
    <row r="105" spans="1:14" x14ac:dyDescent="0.3">
      <c r="A105" s="18" t="str">
        <v>202600000006674</v>
      </c>
      <c r="B105" s="18" t="str">
        <v>Territorial</v>
      </c>
      <c r="C105" s="8" t="str" cm="1">
        <f t="array" ref="C105">_xlfn.TEXTJOIN(", ",TRUE,_xlfn.UNIQUE(_xlfn._xlws.FILTER(InfoGeneral[CodigoIndicador],(InfoGeneral[BPIN]='Reporte PI'!A105)*(InfoGeneral[Vigencia]='Reporte PI'!$B$1)*(InfoGeneral[MetaVigencia]&lt;&gt;0))))</f>
        <v>360200300</v>
      </c>
      <c r="D105" s="8" cm="1">
        <f t="array" ref="D105">COUNTA(_xlfn.UNIQUE(_xlfn._xlws.FILTER(InfoGeneral[CodigoIndicador],(InfoGeneral[BPIN]='Reporte PI'!A105)*(InfoGeneral[Vigencia]='Reporte PI'!$B$1)*(InfoGeneral[MetaVigencia]&lt;&gt;0))))</f>
        <v>1</v>
      </c>
      <c r="E105" s="177" cm="1">
        <f t="array" ref="E105">SUM(_xlfn._xlws.FILTER(EjecucionPresupuestalGastoCCyFondo[CDP],(EjecucionPresupuestalGastoCCyFondo[PROYECTO]='Reporte PI'!A105)*(EjecucionPresupuestalGastoCCyFondo[VIGENCIA]=_xlfn.VALUETOTEXT('Reporte PI'!$B$1)),0))</f>
        <v>70000000</v>
      </c>
      <c r="F105" s="177" cm="1">
        <f t="array" ref="F105">SUM(_xlfn._xlws.FILTER(EjecucionPresupuestalGastoCCyFondo[RP],(EjecucionPresupuestalGastoCCyFondo[PROYECTO]='Reporte PI'!A105)*(EjecucionPresupuestalGastoCCyFondo[VIGENCIA]=_xlfn.VALUETOTEXT('Reporte PI'!$B$1)),0))</f>
        <v>70000000</v>
      </c>
      <c r="G105" s="177" cm="1">
        <f t="array" ref="G105">SUM(_xlfn._xlws.FILTER(EjecucionPresupuestalGastoCCyFondo[OBLIGACION],(EjecucionPresupuestalGastoCCyFondo[PROYECTO]='Reporte PI'!A105)*(EjecucionPresupuestalGastoCCyFondo[VIGENCIA]=_xlfn.VALUETOTEXT('Reporte PI'!$B$1)),0))</f>
        <v>70000000</v>
      </c>
      <c r="H105" s="177" cm="1">
        <f t="array" ref="H105">SUM(_xlfn._xlws.FILTER(EjecucionPresupuestalGastoCCyFondo[PAGO],(EjecucionPresupuestalGastoCCyFondo[PROYECTO]='Reporte PI'!A105)*(EjecucionPresupuestalGastoCCyFondo[VIGENCIA]=_xlfn.VALUETOTEXT('Reporte PI'!$B$1)),0))</f>
        <v>70000000</v>
      </c>
      <c r="I105" s="162" t="str" cm="1">
        <f t="array" ref="I105">_xlfn.LET(_xlpm.filtro_bpin,_xlfn.UNIQUE(_xlfn._xlws.FILTER(ProyectosPIconVigencia[BPIN],(ProyectosPIconVigencia[BPIN]='Reporte PI'!A105)*(ProyectosPIconVigencia[VIGENCIA PI]='Reporte PI'!$B$1),"")),_xlpm.es_bpin,ISNUMBER(VALUE(LEFT(_xlpm.filtro_bpin,4))),IF(_xlpm.es_bpin,"Si","No"))</f>
        <v>Si</v>
      </c>
      <c r="J105" s="143" t="str" cm="1">
        <f t="array" ref="J105">_xlfn.TEXTJOIN(", ",TRUE,_xlfn.UNIQUE(_xlfn._xlws.FILTER(ProyectosPIconVigencia[Código del indicador principal],(ProyectosPIconVigencia[BPIN]='Reporte PI'!A105)*(ProyectosPIconVigencia[VIGENCIA PI]='Reporte PI'!$B$1),"")))</f>
        <v>360200300</v>
      </c>
      <c r="K105" s="143" cm="1">
        <f t="array" ref="K105">IF(J105&lt;&gt;"",COUNTA(_xlfn.UNIQUE(_xlfn._xlws.FILTER(ProyectosPIconVigencia[Código del indicador principal],(ProyectosPIconVigencia[BPIN]='Reporte PI'!A105)*(ProyectosPIconVigencia[VIGENCIA PI]='Reporte PI'!$B$1),""))),"")</f>
        <v>1</v>
      </c>
      <c r="L105" s="143" t="str" cm="1">
        <f t="array" ref="L105">_xlfn.LET(_xlpm.filtro_indicadores_pi,_xlfn.UNIQUE(_xlfn._xlws.FILTER(ProyectosPIconVigencia[Código del indicador principal],(ProyectosPIconVigencia[BPIN]='Reporte PI'!A105)*(ProyectosPIconVigencia[VIGENCIA PI]='Reporte PI'!$B$1),"")),_xlpm.numero_indicadores_pi,IF(J105&lt;&gt;"",COUNTA(_xlpm.filtro_indicadores_pi),0),_xlpm.numero_indicadores_piip,COUNTA(_xlfn.UNIQUE(_xlfn._xlws.FILTER(InfoGeneral[CodigoIndicador],(InfoGeneral[BPIN]='Reporte PI'!A105)*(InfoGeneral[Vigencia]='Reporte PI'!$B$1)*(InfoGeneral[MetaVigencia]&lt;&gt;0)))),IF(_xlpm.numero_indicadores_pi&gt;_xlpm.numero_indicadores_piip,"Inconsistencia",""))</f>
        <v/>
      </c>
      <c r="M105" s="143" cm="1">
        <f t="array" ref="M105">_xlfn.LET(_xlpm.productos_piip,_xlfn._xlws.FILTER(InfoGeneral[CodigoIndicador],(InfoGeneral[BPIN]='Reporte PI'!A105)*(InfoGeneral[Vigencia]='Reporte PI'!$B$1)*(InfoGeneral[MetaVigencia]&lt;&gt;0)),_xlpm.productos_cuipo,_xlfn.UNIQUE(_xlfn._xlws.FILTER(ProyectosPIconVigencia[Código del indicador principal],(ProyectosPIconVigencia[BPIN]='Reporte PI'!A105)*(ProyectosPIconVigencia[VIGENCIA PI]='Reporte PI'!$B$1),"")),_xlpm.eval,COUNT(_xlfn.MAP(_xlpm.productos_cuipo,_xlfn.LAMBDA(_xlpm.x,FIND(_xlpm.x,_xlfn.TEXTJOIN(",",TRUE,_xlpm.productos_piip))))),_xlpm.num_productos_cuipo,COUNTA(_xlpm.productos_cuipo),_xlpm.num_productos_piip,COUNTA(_xlpm.productos_piip),IF(AND(C105&lt;&gt;"",J105&lt;&gt;"",L105&lt;&gt;"Inconsistencia"),TRANSPOSE(_xlpm.eval),""))</f>
        <v>1</v>
      </c>
      <c r="N105" s="181" t="str">
        <f t="shared" si="1"/>
        <v>Coinciden</v>
      </c>
    </row>
    <row r="106" spans="1:14" ht="43.2" x14ac:dyDescent="0.3">
      <c r="A106" s="18" t="str">
        <v>202500000050507</v>
      </c>
      <c r="B106" s="18" t="str">
        <v>Territorial</v>
      </c>
      <c r="C106" s="8" t="str" cm="1">
        <f t="array" ref="C106">_xlfn.TEXTJOIN(", ",TRUE,_xlfn.UNIQUE(_xlfn._xlws.FILTER(InfoGeneral[CodigoIndicador],(InfoGeneral[BPIN]='Reporte PI'!A106)*(InfoGeneral[Vigencia]='Reporte PI'!$B$1)*(InfoGeneral[MetaVigencia]&lt;&gt;0))))</f>
        <v>360200300, 360201700, 360203200</v>
      </c>
      <c r="D106" s="8" cm="1">
        <f t="array" ref="D106">COUNTA(_xlfn.UNIQUE(_xlfn._xlws.FILTER(InfoGeneral[CodigoIndicador],(InfoGeneral[BPIN]='Reporte PI'!A106)*(InfoGeneral[Vigencia]='Reporte PI'!$B$1)*(InfoGeneral[MetaVigencia]&lt;&gt;0))))</f>
        <v>3</v>
      </c>
      <c r="E106" s="177" cm="1">
        <f t="array" ref="E106">SUM(_xlfn._xlws.FILTER(EjecucionPresupuestalGastoCCyFondo[CDP],(EjecucionPresupuestalGastoCCyFondo[PROYECTO]='Reporte PI'!A106)*(EjecucionPresupuestalGastoCCyFondo[VIGENCIA]=_xlfn.VALUETOTEXT('Reporte PI'!$B$1)),0))</f>
        <v>300000000</v>
      </c>
      <c r="F106" s="177" cm="1">
        <f t="array" ref="F106">SUM(_xlfn._xlws.FILTER(EjecucionPresupuestalGastoCCyFondo[RP],(EjecucionPresupuestalGastoCCyFondo[PROYECTO]='Reporte PI'!A106)*(EjecucionPresupuestalGastoCCyFondo[VIGENCIA]=_xlfn.VALUETOTEXT('Reporte PI'!$B$1)),0))</f>
        <v>300000000</v>
      </c>
      <c r="G106" s="177" cm="1">
        <f t="array" ref="G106">SUM(_xlfn._xlws.FILTER(EjecucionPresupuestalGastoCCyFondo[OBLIGACION],(EjecucionPresupuestalGastoCCyFondo[PROYECTO]='Reporte PI'!A106)*(EjecucionPresupuestalGastoCCyFondo[VIGENCIA]=_xlfn.VALUETOTEXT('Reporte PI'!$B$1)),0))</f>
        <v>252635710</v>
      </c>
      <c r="H106" s="177" cm="1">
        <f t="array" ref="H106">SUM(_xlfn._xlws.FILTER(EjecucionPresupuestalGastoCCyFondo[PAGO],(EjecucionPresupuestalGastoCCyFondo[PROYECTO]='Reporte PI'!A106)*(EjecucionPresupuestalGastoCCyFondo[VIGENCIA]=_xlfn.VALUETOTEXT('Reporte PI'!$B$1)),0))</f>
        <v>252635710</v>
      </c>
      <c r="I106" s="162" t="str" cm="1">
        <f t="array" ref="I106">_xlfn.LET(_xlpm.filtro_bpin,_xlfn.UNIQUE(_xlfn._xlws.FILTER(ProyectosPIconVigencia[BPIN],(ProyectosPIconVigencia[BPIN]='Reporte PI'!A106)*(ProyectosPIconVigencia[VIGENCIA PI]='Reporte PI'!$B$1),"")),_xlpm.es_bpin,ISNUMBER(VALUE(LEFT(_xlpm.filtro_bpin,4))),IF(_xlpm.es_bpin,"Si","No"))</f>
        <v>Si</v>
      </c>
      <c r="J106" s="143" t="str" cm="1">
        <f t="array" ref="J106">_xlfn.TEXTJOIN(", ",TRUE,_xlfn.UNIQUE(_xlfn._xlws.FILTER(ProyectosPIconVigencia[Código del indicador principal],(ProyectosPIconVigencia[BPIN]='Reporte PI'!A106)*(ProyectosPIconVigencia[VIGENCIA PI]='Reporte PI'!$B$1),"")))</f>
        <v>360200300, 360201700, 360203200</v>
      </c>
      <c r="K106" s="143" cm="1">
        <f t="array" ref="K106">IF(J106&lt;&gt;"",COUNTA(_xlfn.UNIQUE(_xlfn._xlws.FILTER(ProyectosPIconVigencia[Código del indicador principal],(ProyectosPIconVigencia[BPIN]='Reporte PI'!A106)*(ProyectosPIconVigencia[VIGENCIA PI]='Reporte PI'!$B$1),""))),"")</f>
        <v>3</v>
      </c>
      <c r="L106" s="143" t="str" cm="1">
        <f t="array" ref="L106">_xlfn.LET(_xlpm.filtro_indicadores_pi,_xlfn.UNIQUE(_xlfn._xlws.FILTER(ProyectosPIconVigencia[Código del indicador principal],(ProyectosPIconVigencia[BPIN]='Reporte PI'!A106)*(ProyectosPIconVigencia[VIGENCIA PI]='Reporte PI'!$B$1),"")),_xlpm.numero_indicadores_pi,IF(J106&lt;&gt;"",COUNTA(_xlpm.filtro_indicadores_pi),0),_xlpm.numero_indicadores_piip,COUNTA(_xlfn.UNIQUE(_xlfn._xlws.FILTER(InfoGeneral[CodigoIndicador],(InfoGeneral[BPIN]='Reporte PI'!A106)*(InfoGeneral[Vigencia]='Reporte PI'!$B$1)*(InfoGeneral[MetaVigencia]&lt;&gt;0)))),IF(_xlpm.numero_indicadores_pi&gt;_xlpm.numero_indicadores_piip,"Inconsistencia",""))</f>
        <v/>
      </c>
      <c r="M106" s="143" cm="1">
        <f t="array" ref="M106">_xlfn.LET(_xlpm.productos_piip,_xlfn._xlws.FILTER(InfoGeneral[CodigoIndicador],(InfoGeneral[BPIN]='Reporte PI'!A106)*(InfoGeneral[Vigencia]='Reporte PI'!$B$1)*(InfoGeneral[MetaVigencia]&lt;&gt;0)),_xlpm.productos_cuipo,_xlfn.UNIQUE(_xlfn._xlws.FILTER(ProyectosPIconVigencia[Código del indicador principal],(ProyectosPIconVigencia[BPIN]='Reporte PI'!A106)*(ProyectosPIconVigencia[VIGENCIA PI]='Reporte PI'!$B$1),"")),_xlpm.eval,COUNT(_xlfn.MAP(_xlpm.productos_cuipo,_xlfn.LAMBDA(_xlpm.x,FIND(_xlpm.x,_xlfn.TEXTJOIN(",",TRUE,_xlpm.productos_piip))))),_xlpm.num_productos_cuipo,COUNTA(_xlpm.productos_cuipo),_xlpm.num_productos_piip,COUNTA(_xlpm.productos_piip),IF(AND(C106&lt;&gt;"",J106&lt;&gt;"",L106&lt;&gt;"Inconsistencia"),TRANSPOSE(_xlpm.eval),""))</f>
        <v>3</v>
      </c>
      <c r="N106" s="181" t="str">
        <f t="shared" si="1"/>
        <v>Coinciden</v>
      </c>
    </row>
    <row r="107" spans="1:14" ht="28.8" x14ac:dyDescent="0.3">
      <c r="A107" s="18" t="str">
        <v>202600000015544</v>
      </c>
      <c r="B107" s="18" t="str">
        <v>Territorial</v>
      </c>
      <c r="C107" s="8" t="str" cm="1">
        <f t="array" ref="C107">_xlfn.TEXTJOIN(", ",TRUE,_xlfn.UNIQUE(_xlfn._xlws.FILTER(InfoGeneral[CodigoIndicador],(InfoGeneral[BPIN]='Reporte PI'!A107)*(InfoGeneral[Vigencia]='Reporte PI'!$B$1)*(InfoGeneral[MetaVigencia]&lt;&gt;0))))</f>
        <v>350203700, 350204600</v>
      </c>
      <c r="D107" s="8" cm="1">
        <f t="array" ref="D107">COUNTA(_xlfn.UNIQUE(_xlfn._xlws.FILTER(InfoGeneral[CodigoIndicador],(InfoGeneral[BPIN]='Reporte PI'!A107)*(InfoGeneral[Vigencia]='Reporte PI'!$B$1)*(InfoGeneral[MetaVigencia]&lt;&gt;0))))</f>
        <v>2</v>
      </c>
      <c r="E107" s="177" cm="1">
        <f t="array" ref="E107">SUM(_xlfn._xlws.FILTER(EjecucionPresupuestalGastoCCyFondo[CDP],(EjecucionPresupuestalGastoCCyFondo[PROYECTO]='Reporte PI'!A107)*(EjecucionPresupuestalGastoCCyFondo[VIGENCIA]=_xlfn.VALUETOTEXT('Reporte PI'!$B$1)),0))</f>
        <v>0</v>
      </c>
      <c r="F107" s="177" cm="1">
        <f t="array" ref="F107">SUM(_xlfn._xlws.FILTER(EjecucionPresupuestalGastoCCyFondo[RP],(EjecucionPresupuestalGastoCCyFondo[PROYECTO]='Reporte PI'!A107)*(EjecucionPresupuestalGastoCCyFondo[VIGENCIA]=_xlfn.VALUETOTEXT('Reporte PI'!$B$1)),0))</f>
        <v>0</v>
      </c>
      <c r="G107" s="177" cm="1">
        <f t="array" ref="G107">SUM(_xlfn._xlws.FILTER(EjecucionPresupuestalGastoCCyFondo[OBLIGACION],(EjecucionPresupuestalGastoCCyFondo[PROYECTO]='Reporte PI'!A107)*(EjecucionPresupuestalGastoCCyFondo[VIGENCIA]=_xlfn.VALUETOTEXT('Reporte PI'!$B$1)),0))</f>
        <v>0</v>
      </c>
      <c r="H107" s="177" cm="1">
        <f t="array" ref="H107">SUM(_xlfn._xlws.FILTER(EjecucionPresupuestalGastoCCyFondo[PAGO],(EjecucionPresupuestalGastoCCyFondo[PROYECTO]='Reporte PI'!A107)*(EjecucionPresupuestalGastoCCyFondo[VIGENCIA]=_xlfn.VALUETOTEXT('Reporte PI'!$B$1)),0))</f>
        <v>0</v>
      </c>
      <c r="I107" s="162" t="str" cm="1">
        <f t="array" ref="I107">_xlfn.LET(_xlpm.filtro_bpin,_xlfn.UNIQUE(_xlfn._xlws.FILTER(ProyectosPIconVigencia[BPIN],(ProyectosPIconVigencia[BPIN]='Reporte PI'!A107)*(ProyectosPIconVigencia[VIGENCIA PI]='Reporte PI'!$B$1),"")),_xlpm.es_bpin,ISNUMBER(VALUE(LEFT(_xlpm.filtro_bpin,4))),IF(_xlpm.es_bpin,"Si","No"))</f>
        <v>Si</v>
      </c>
      <c r="J107" s="143" t="str" cm="1">
        <f t="array" ref="J107">_xlfn.TEXTJOIN(", ",TRUE,_xlfn.UNIQUE(_xlfn._xlws.FILTER(ProyectosPIconVigencia[Código del indicador principal],(ProyectosPIconVigencia[BPIN]='Reporte PI'!A107)*(ProyectosPIconVigencia[VIGENCIA PI]='Reporte PI'!$B$1),"")))</f>
        <v>350203700, 350204600</v>
      </c>
      <c r="K107" s="143" cm="1">
        <f t="array" ref="K107">IF(J107&lt;&gt;"",COUNTA(_xlfn.UNIQUE(_xlfn._xlws.FILTER(ProyectosPIconVigencia[Código del indicador principal],(ProyectosPIconVigencia[BPIN]='Reporte PI'!A107)*(ProyectosPIconVigencia[VIGENCIA PI]='Reporte PI'!$B$1),""))),"")</f>
        <v>2</v>
      </c>
      <c r="L107" s="143" t="str" cm="1">
        <f t="array" ref="L107">_xlfn.LET(_xlpm.filtro_indicadores_pi,_xlfn.UNIQUE(_xlfn._xlws.FILTER(ProyectosPIconVigencia[Código del indicador principal],(ProyectosPIconVigencia[BPIN]='Reporte PI'!A107)*(ProyectosPIconVigencia[VIGENCIA PI]='Reporte PI'!$B$1),"")),_xlpm.numero_indicadores_pi,IF(J107&lt;&gt;"",COUNTA(_xlpm.filtro_indicadores_pi),0),_xlpm.numero_indicadores_piip,COUNTA(_xlfn.UNIQUE(_xlfn._xlws.FILTER(InfoGeneral[CodigoIndicador],(InfoGeneral[BPIN]='Reporte PI'!A107)*(InfoGeneral[Vigencia]='Reporte PI'!$B$1)*(InfoGeneral[MetaVigencia]&lt;&gt;0)))),IF(_xlpm.numero_indicadores_pi&gt;_xlpm.numero_indicadores_piip,"Inconsistencia",""))</f>
        <v/>
      </c>
      <c r="M107" s="143" cm="1">
        <f t="array" ref="M107">_xlfn.LET(_xlpm.productos_piip,_xlfn._xlws.FILTER(InfoGeneral[CodigoIndicador],(InfoGeneral[BPIN]='Reporte PI'!A107)*(InfoGeneral[Vigencia]='Reporte PI'!$B$1)*(InfoGeneral[MetaVigencia]&lt;&gt;0)),_xlpm.productos_cuipo,_xlfn.UNIQUE(_xlfn._xlws.FILTER(ProyectosPIconVigencia[Código del indicador principal],(ProyectosPIconVigencia[BPIN]='Reporte PI'!A107)*(ProyectosPIconVigencia[VIGENCIA PI]='Reporte PI'!$B$1),"")),_xlpm.eval,COUNT(_xlfn.MAP(_xlpm.productos_cuipo,_xlfn.LAMBDA(_xlpm.x,FIND(_xlpm.x,_xlfn.TEXTJOIN(",",TRUE,_xlpm.productos_piip))))),_xlpm.num_productos_cuipo,COUNTA(_xlpm.productos_cuipo),_xlpm.num_productos_piip,COUNTA(_xlpm.productos_piip),IF(AND(C107&lt;&gt;"",J107&lt;&gt;"",L107&lt;&gt;"Inconsistencia"),TRANSPOSE(_xlpm.eval),""))</f>
        <v>2</v>
      </c>
      <c r="N107" s="181" t="str">
        <f t="shared" si="1"/>
        <v>Coinciden</v>
      </c>
    </row>
    <row r="108" spans="1:14" x14ac:dyDescent="0.3">
      <c r="A108" s="18" t="str">
        <v>202500000040737</v>
      </c>
      <c r="B108" s="18" t="str">
        <v>Territorial</v>
      </c>
      <c r="C108" s="8" t="str" cm="1">
        <f t="array" ref="C108">_xlfn.TEXTJOIN(", ",TRUE,_xlfn.UNIQUE(_xlfn._xlws.FILTER(InfoGeneral[CodigoIndicador],(InfoGeneral[BPIN]='Reporte PI'!A108)*(InfoGeneral[Vigencia]='Reporte PI'!$B$1)*(InfoGeneral[MetaVigencia]&lt;&gt;0))))</f>
        <v>220107100</v>
      </c>
      <c r="D108" s="8" cm="1">
        <f t="array" ref="D108">COUNTA(_xlfn.UNIQUE(_xlfn._xlws.FILTER(InfoGeneral[CodigoIndicador],(InfoGeneral[BPIN]='Reporte PI'!A108)*(InfoGeneral[Vigencia]='Reporte PI'!$B$1)*(InfoGeneral[MetaVigencia]&lt;&gt;0))))</f>
        <v>1</v>
      </c>
      <c r="E108" s="177" cm="1">
        <f t="array" ref="E108">SUM(_xlfn._xlws.FILTER(EjecucionPresupuestalGastoCCyFondo[CDP],(EjecucionPresupuestalGastoCCyFondo[PROYECTO]='Reporte PI'!A108)*(EjecucionPresupuestalGastoCCyFondo[VIGENCIA]=_xlfn.VALUETOTEXT('Reporte PI'!$B$1)),0))</f>
        <v>0</v>
      </c>
      <c r="F108" s="177" cm="1">
        <f t="array" ref="F108">SUM(_xlfn._xlws.FILTER(EjecucionPresupuestalGastoCCyFondo[RP],(EjecucionPresupuestalGastoCCyFondo[PROYECTO]='Reporte PI'!A108)*(EjecucionPresupuestalGastoCCyFondo[VIGENCIA]=_xlfn.VALUETOTEXT('Reporte PI'!$B$1)),0))</f>
        <v>0</v>
      </c>
      <c r="G108" s="177" cm="1">
        <f t="array" ref="G108">SUM(_xlfn._xlws.FILTER(EjecucionPresupuestalGastoCCyFondo[OBLIGACION],(EjecucionPresupuestalGastoCCyFondo[PROYECTO]='Reporte PI'!A108)*(EjecucionPresupuestalGastoCCyFondo[VIGENCIA]=_xlfn.VALUETOTEXT('Reporte PI'!$B$1)),0))</f>
        <v>0</v>
      </c>
      <c r="H108" s="177" cm="1">
        <f t="array" ref="H108">SUM(_xlfn._xlws.FILTER(EjecucionPresupuestalGastoCCyFondo[PAGO],(EjecucionPresupuestalGastoCCyFondo[PROYECTO]='Reporte PI'!A108)*(EjecucionPresupuestalGastoCCyFondo[VIGENCIA]=_xlfn.VALUETOTEXT('Reporte PI'!$B$1)),0))</f>
        <v>0</v>
      </c>
      <c r="I108" s="162" t="str" cm="1">
        <f t="array" ref="I108">_xlfn.LET(_xlpm.filtro_bpin,_xlfn.UNIQUE(_xlfn._xlws.FILTER(ProyectosPIconVigencia[BPIN],(ProyectosPIconVigencia[BPIN]='Reporte PI'!A108)*(ProyectosPIconVigencia[VIGENCIA PI]='Reporte PI'!$B$1),"")),_xlpm.es_bpin,ISNUMBER(VALUE(LEFT(_xlpm.filtro_bpin,4))),IF(_xlpm.es_bpin,"Si","No"))</f>
        <v>No</v>
      </c>
      <c r="J108" s="143" t="str" cm="1">
        <f t="array" ref="J108">_xlfn.TEXTJOIN(", ",TRUE,_xlfn.UNIQUE(_xlfn._xlws.FILTER(ProyectosPIconVigencia[Código del indicador principal],(ProyectosPIconVigencia[BPIN]='Reporte PI'!A108)*(ProyectosPIconVigencia[VIGENCIA PI]='Reporte PI'!$B$1),"")))</f>
        <v/>
      </c>
      <c r="K108" s="143" t="str" cm="1">
        <f t="array" ref="K108">IF(J108&lt;&gt;"",COUNTA(_xlfn.UNIQUE(_xlfn._xlws.FILTER(ProyectosPIconVigencia[Código del indicador principal],(ProyectosPIconVigencia[BPIN]='Reporte PI'!A108)*(ProyectosPIconVigencia[VIGENCIA PI]='Reporte PI'!$B$1),""))),"")</f>
        <v/>
      </c>
      <c r="L108" s="143" t="str" cm="1">
        <f t="array" ref="L108">_xlfn.LET(_xlpm.filtro_indicadores_pi,_xlfn.UNIQUE(_xlfn._xlws.FILTER(ProyectosPIconVigencia[Código del indicador principal],(ProyectosPIconVigencia[BPIN]='Reporte PI'!A108)*(ProyectosPIconVigencia[VIGENCIA PI]='Reporte PI'!$B$1),"")),_xlpm.numero_indicadores_pi,IF(J108&lt;&gt;"",COUNTA(_xlpm.filtro_indicadores_pi),0),_xlpm.numero_indicadores_piip,COUNTA(_xlfn.UNIQUE(_xlfn._xlws.FILTER(InfoGeneral[CodigoIndicador],(InfoGeneral[BPIN]='Reporte PI'!A108)*(InfoGeneral[Vigencia]='Reporte PI'!$B$1)*(InfoGeneral[MetaVigencia]&lt;&gt;0)))),IF(_xlpm.numero_indicadores_pi&gt;_xlpm.numero_indicadores_piip,"Inconsistencia",""))</f>
        <v/>
      </c>
      <c r="M108" s="143" t="str" cm="1">
        <f t="array" ref="M108">_xlfn.LET(_xlpm.productos_piip,_xlfn._xlws.FILTER(InfoGeneral[CodigoIndicador],(InfoGeneral[BPIN]='Reporte PI'!A108)*(InfoGeneral[Vigencia]='Reporte PI'!$B$1)*(InfoGeneral[MetaVigencia]&lt;&gt;0)),_xlpm.productos_cuipo,_xlfn.UNIQUE(_xlfn._xlws.FILTER(ProyectosPIconVigencia[Código del indicador principal],(ProyectosPIconVigencia[BPIN]='Reporte PI'!A108)*(ProyectosPIconVigencia[VIGENCIA PI]='Reporte PI'!$B$1),"")),_xlpm.eval,COUNT(_xlfn.MAP(_xlpm.productos_cuipo,_xlfn.LAMBDA(_xlpm.x,FIND(_xlpm.x,_xlfn.TEXTJOIN(",",TRUE,_xlpm.productos_piip))))),_xlpm.num_productos_cuipo,COUNTA(_xlpm.productos_cuipo),_xlpm.num_productos_piip,COUNTA(_xlpm.productos_piip),IF(AND(C108&lt;&gt;"",J108&lt;&gt;"",L108&lt;&gt;"Inconsistencia"),TRANSPOSE(_xlpm.eval),""))</f>
        <v/>
      </c>
      <c r="N108" s="181" t="str">
        <f t="shared" si="1"/>
        <v/>
      </c>
    </row>
    <row r="109" spans="1:14" x14ac:dyDescent="0.3">
      <c r="A109" s="18" t="str">
        <v>202600000011474</v>
      </c>
      <c r="B109" s="18" t="str">
        <v>Territorial</v>
      </c>
      <c r="C109" s="8" t="str" cm="1">
        <f t="array" ref="C109">_xlfn.TEXTJOIN(", ",TRUE,_xlfn.UNIQUE(_xlfn._xlws.FILTER(InfoGeneral[CodigoIndicador],(InfoGeneral[BPIN]='Reporte PI'!A109)*(InfoGeneral[Vigencia]='Reporte PI'!$B$1)*(InfoGeneral[MetaVigencia]&lt;&gt;0))))</f>
        <v>459902800</v>
      </c>
      <c r="D109" s="8" cm="1">
        <f t="array" ref="D109">COUNTA(_xlfn.UNIQUE(_xlfn._xlws.FILTER(InfoGeneral[CodigoIndicador],(InfoGeneral[BPIN]='Reporte PI'!A109)*(InfoGeneral[Vigencia]='Reporte PI'!$B$1)*(InfoGeneral[MetaVigencia]&lt;&gt;0))))</f>
        <v>1</v>
      </c>
      <c r="E109" s="177" cm="1">
        <f t="array" ref="E109">SUM(_xlfn._xlws.FILTER(EjecucionPresupuestalGastoCCyFondo[CDP],(EjecucionPresupuestalGastoCCyFondo[PROYECTO]='Reporte PI'!A109)*(EjecucionPresupuestalGastoCCyFondo[VIGENCIA]=_xlfn.VALUETOTEXT('Reporte PI'!$B$1)),0))</f>
        <v>0</v>
      </c>
      <c r="F109" s="177" cm="1">
        <f t="array" ref="F109">SUM(_xlfn._xlws.FILTER(EjecucionPresupuestalGastoCCyFondo[RP],(EjecucionPresupuestalGastoCCyFondo[PROYECTO]='Reporte PI'!A109)*(EjecucionPresupuestalGastoCCyFondo[VIGENCIA]=_xlfn.VALUETOTEXT('Reporte PI'!$B$1)),0))</f>
        <v>0</v>
      </c>
      <c r="G109" s="177" cm="1">
        <f t="array" ref="G109">SUM(_xlfn._xlws.FILTER(EjecucionPresupuestalGastoCCyFondo[OBLIGACION],(EjecucionPresupuestalGastoCCyFondo[PROYECTO]='Reporte PI'!A109)*(EjecucionPresupuestalGastoCCyFondo[VIGENCIA]=_xlfn.VALUETOTEXT('Reporte PI'!$B$1)),0))</f>
        <v>0</v>
      </c>
      <c r="H109" s="177" cm="1">
        <f t="array" ref="H109">SUM(_xlfn._xlws.FILTER(EjecucionPresupuestalGastoCCyFondo[PAGO],(EjecucionPresupuestalGastoCCyFondo[PROYECTO]='Reporte PI'!A109)*(EjecucionPresupuestalGastoCCyFondo[VIGENCIA]=_xlfn.VALUETOTEXT('Reporte PI'!$B$1)),0))</f>
        <v>0</v>
      </c>
      <c r="I109" s="162" t="str" cm="1">
        <f t="array" ref="I109">_xlfn.LET(_xlpm.filtro_bpin,_xlfn.UNIQUE(_xlfn._xlws.FILTER(ProyectosPIconVigencia[BPIN],(ProyectosPIconVigencia[BPIN]='Reporte PI'!A109)*(ProyectosPIconVigencia[VIGENCIA PI]='Reporte PI'!$B$1),"")),_xlpm.es_bpin,ISNUMBER(VALUE(LEFT(_xlpm.filtro_bpin,4))),IF(_xlpm.es_bpin,"Si","No"))</f>
        <v>Si</v>
      </c>
      <c r="J109" s="143" t="str" cm="1">
        <f t="array" ref="J109">_xlfn.TEXTJOIN(", ",TRUE,_xlfn.UNIQUE(_xlfn._xlws.FILTER(ProyectosPIconVigencia[Código del indicador principal],(ProyectosPIconVigencia[BPIN]='Reporte PI'!A109)*(ProyectosPIconVigencia[VIGENCIA PI]='Reporte PI'!$B$1),"")))</f>
        <v>459902800</v>
      </c>
      <c r="K109" s="143" cm="1">
        <f t="array" ref="K109">IF(J109&lt;&gt;"",COUNTA(_xlfn.UNIQUE(_xlfn._xlws.FILTER(ProyectosPIconVigencia[Código del indicador principal],(ProyectosPIconVigencia[BPIN]='Reporte PI'!A109)*(ProyectosPIconVigencia[VIGENCIA PI]='Reporte PI'!$B$1),""))),"")</f>
        <v>1</v>
      </c>
      <c r="L109" s="143" t="str" cm="1">
        <f t="array" ref="L109">_xlfn.LET(_xlpm.filtro_indicadores_pi,_xlfn.UNIQUE(_xlfn._xlws.FILTER(ProyectosPIconVigencia[Código del indicador principal],(ProyectosPIconVigencia[BPIN]='Reporte PI'!A109)*(ProyectosPIconVigencia[VIGENCIA PI]='Reporte PI'!$B$1),"")),_xlpm.numero_indicadores_pi,IF(J109&lt;&gt;"",COUNTA(_xlpm.filtro_indicadores_pi),0),_xlpm.numero_indicadores_piip,COUNTA(_xlfn.UNIQUE(_xlfn._xlws.FILTER(InfoGeneral[CodigoIndicador],(InfoGeneral[BPIN]='Reporte PI'!A109)*(InfoGeneral[Vigencia]='Reporte PI'!$B$1)*(InfoGeneral[MetaVigencia]&lt;&gt;0)))),IF(_xlpm.numero_indicadores_pi&gt;_xlpm.numero_indicadores_piip,"Inconsistencia",""))</f>
        <v/>
      </c>
      <c r="M109" s="143" cm="1">
        <f t="array" ref="M109">_xlfn.LET(_xlpm.productos_piip,_xlfn._xlws.FILTER(InfoGeneral[CodigoIndicador],(InfoGeneral[BPIN]='Reporte PI'!A109)*(InfoGeneral[Vigencia]='Reporte PI'!$B$1)*(InfoGeneral[MetaVigencia]&lt;&gt;0)),_xlpm.productos_cuipo,_xlfn.UNIQUE(_xlfn._xlws.FILTER(ProyectosPIconVigencia[Código del indicador principal],(ProyectosPIconVigencia[BPIN]='Reporte PI'!A109)*(ProyectosPIconVigencia[VIGENCIA PI]='Reporte PI'!$B$1),"")),_xlpm.eval,COUNT(_xlfn.MAP(_xlpm.productos_cuipo,_xlfn.LAMBDA(_xlpm.x,FIND(_xlpm.x,_xlfn.TEXTJOIN(",",TRUE,_xlpm.productos_piip))))),_xlpm.num_productos_cuipo,COUNTA(_xlpm.productos_cuipo),_xlpm.num_productos_piip,COUNTA(_xlpm.productos_piip),IF(AND(C109&lt;&gt;"",J109&lt;&gt;"",L109&lt;&gt;"Inconsistencia"),TRANSPOSE(_xlpm.eval),""))</f>
        <v>1</v>
      </c>
      <c r="N109" s="181" t="str">
        <f t="shared" si="1"/>
        <v>Coinciden</v>
      </c>
    </row>
    <row r="110" spans="1:14" x14ac:dyDescent="0.3">
      <c r="A110" s="18" t="str">
        <v>202600000015673</v>
      </c>
      <c r="B110" s="18" t="str">
        <v>Territorial</v>
      </c>
      <c r="C110" s="8" t="str" cm="1">
        <f t="array" ref="C110">_xlfn.TEXTJOIN(", ",TRUE,_xlfn.UNIQUE(_xlfn._xlws.FILTER(InfoGeneral[CodigoIndicador],(InfoGeneral[BPIN]='Reporte PI'!A110)*(InfoGeneral[Vigencia]='Reporte PI'!$B$1)*(InfoGeneral[MetaVigencia]&lt;&gt;0))))</f>
        <v>220105200</v>
      </c>
      <c r="D110" s="8" cm="1">
        <f t="array" ref="D110">COUNTA(_xlfn.UNIQUE(_xlfn._xlws.FILTER(InfoGeneral[CodigoIndicador],(InfoGeneral[BPIN]='Reporte PI'!A110)*(InfoGeneral[Vigencia]='Reporte PI'!$B$1)*(InfoGeneral[MetaVigencia]&lt;&gt;0))))</f>
        <v>1</v>
      </c>
      <c r="E110" s="177" cm="1">
        <f t="array" ref="E110">SUM(_xlfn._xlws.FILTER(EjecucionPresupuestalGastoCCyFondo[CDP],(EjecucionPresupuestalGastoCCyFondo[PROYECTO]='Reporte PI'!A110)*(EjecucionPresupuestalGastoCCyFondo[VIGENCIA]=_xlfn.VALUETOTEXT('Reporte PI'!$B$1)),0))</f>
        <v>41937891</v>
      </c>
      <c r="F110" s="177" cm="1">
        <f t="array" ref="F110">SUM(_xlfn._xlws.FILTER(EjecucionPresupuestalGastoCCyFondo[RP],(EjecucionPresupuestalGastoCCyFondo[PROYECTO]='Reporte PI'!A110)*(EjecucionPresupuestalGastoCCyFondo[VIGENCIA]=_xlfn.VALUETOTEXT('Reporte PI'!$B$1)),0))</f>
        <v>0</v>
      </c>
      <c r="G110" s="177" cm="1">
        <f t="array" ref="G110">SUM(_xlfn._xlws.FILTER(EjecucionPresupuestalGastoCCyFondo[OBLIGACION],(EjecucionPresupuestalGastoCCyFondo[PROYECTO]='Reporte PI'!A110)*(EjecucionPresupuestalGastoCCyFondo[VIGENCIA]=_xlfn.VALUETOTEXT('Reporte PI'!$B$1)),0))</f>
        <v>0</v>
      </c>
      <c r="H110" s="177" cm="1">
        <f t="array" ref="H110">SUM(_xlfn._xlws.FILTER(EjecucionPresupuestalGastoCCyFondo[PAGO],(EjecucionPresupuestalGastoCCyFondo[PROYECTO]='Reporte PI'!A110)*(EjecucionPresupuestalGastoCCyFondo[VIGENCIA]=_xlfn.VALUETOTEXT('Reporte PI'!$B$1)),0))</f>
        <v>0</v>
      </c>
      <c r="I110" s="162" t="str" cm="1">
        <f t="array" ref="I110">_xlfn.LET(_xlpm.filtro_bpin,_xlfn.UNIQUE(_xlfn._xlws.FILTER(ProyectosPIconVigencia[BPIN],(ProyectosPIconVigencia[BPIN]='Reporte PI'!A110)*(ProyectosPIconVigencia[VIGENCIA PI]='Reporte PI'!$B$1),"")),_xlpm.es_bpin,ISNUMBER(VALUE(LEFT(_xlpm.filtro_bpin,4))),IF(_xlpm.es_bpin,"Si","No"))</f>
        <v>No</v>
      </c>
      <c r="J110" s="143" t="str" cm="1">
        <f t="array" ref="J110">_xlfn.TEXTJOIN(", ",TRUE,_xlfn.UNIQUE(_xlfn._xlws.FILTER(ProyectosPIconVigencia[Código del indicador principal],(ProyectosPIconVigencia[BPIN]='Reporte PI'!A110)*(ProyectosPIconVigencia[VIGENCIA PI]='Reporte PI'!$B$1),"")))</f>
        <v/>
      </c>
      <c r="K110" s="143" t="str" cm="1">
        <f t="array" ref="K110">IF(J110&lt;&gt;"",COUNTA(_xlfn.UNIQUE(_xlfn._xlws.FILTER(ProyectosPIconVigencia[Código del indicador principal],(ProyectosPIconVigencia[BPIN]='Reporte PI'!A110)*(ProyectosPIconVigencia[VIGENCIA PI]='Reporte PI'!$B$1),""))),"")</f>
        <v/>
      </c>
      <c r="L110" s="143" t="str" cm="1">
        <f t="array" ref="L110">_xlfn.LET(_xlpm.filtro_indicadores_pi,_xlfn.UNIQUE(_xlfn._xlws.FILTER(ProyectosPIconVigencia[Código del indicador principal],(ProyectosPIconVigencia[BPIN]='Reporte PI'!A110)*(ProyectosPIconVigencia[VIGENCIA PI]='Reporte PI'!$B$1),"")),_xlpm.numero_indicadores_pi,IF(J110&lt;&gt;"",COUNTA(_xlpm.filtro_indicadores_pi),0),_xlpm.numero_indicadores_piip,COUNTA(_xlfn.UNIQUE(_xlfn._xlws.FILTER(InfoGeneral[CodigoIndicador],(InfoGeneral[BPIN]='Reporte PI'!A110)*(InfoGeneral[Vigencia]='Reporte PI'!$B$1)*(InfoGeneral[MetaVigencia]&lt;&gt;0)))),IF(_xlpm.numero_indicadores_pi&gt;_xlpm.numero_indicadores_piip,"Inconsistencia",""))</f>
        <v/>
      </c>
      <c r="M110" s="143" t="str" cm="1">
        <f t="array" ref="M110">_xlfn.LET(_xlpm.productos_piip,_xlfn._xlws.FILTER(InfoGeneral[CodigoIndicador],(InfoGeneral[BPIN]='Reporte PI'!A110)*(InfoGeneral[Vigencia]='Reporte PI'!$B$1)*(InfoGeneral[MetaVigencia]&lt;&gt;0)),_xlpm.productos_cuipo,_xlfn.UNIQUE(_xlfn._xlws.FILTER(ProyectosPIconVigencia[Código del indicador principal],(ProyectosPIconVigencia[BPIN]='Reporte PI'!A110)*(ProyectosPIconVigencia[VIGENCIA PI]='Reporte PI'!$B$1),"")),_xlpm.eval,COUNT(_xlfn.MAP(_xlpm.productos_cuipo,_xlfn.LAMBDA(_xlpm.x,FIND(_xlpm.x,_xlfn.TEXTJOIN(",",TRUE,_xlpm.productos_piip))))),_xlpm.num_productos_cuipo,COUNTA(_xlpm.productos_cuipo),_xlpm.num_productos_piip,COUNTA(_xlpm.productos_piip),IF(AND(C110&lt;&gt;"",J110&lt;&gt;"",L110&lt;&gt;"Inconsistencia"),TRANSPOSE(_xlpm.eval),""))</f>
        <v/>
      </c>
      <c r="N110" s="181" t="str">
        <f t="shared" si="1"/>
        <v/>
      </c>
    </row>
    <row r="111" spans="1:14" x14ac:dyDescent="0.3">
      <c r="A111" s="18" t="str">
        <v>202500000028697</v>
      </c>
      <c r="B111" s="18" t="str">
        <v>Territorial</v>
      </c>
      <c r="C111" s="8" t="str" cm="1">
        <f t="array" ref="C111">_xlfn.TEXTJOIN(", ",TRUE,_xlfn.UNIQUE(_xlfn._xlws.FILTER(InfoGeneral[CodigoIndicador],(InfoGeneral[BPIN]='Reporte PI'!A111)*(InfoGeneral[Vigencia]='Reporte PI'!$B$1)*(InfoGeneral[MetaVigencia]&lt;&gt;0))))</f>
        <v>450102900</v>
      </c>
      <c r="D111" s="8" cm="1">
        <f t="array" ref="D111">COUNTA(_xlfn.UNIQUE(_xlfn._xlws.FILTER(InfoGeneral[CodigoIndicador],(InfoGeneral[BPIN]='Reporte PI'!A111)*(InfoGeneral[Vigencia]='Reporte PI'!$B$1)*(InfoGeneral[MetaVigencia]&lt;&gt;0))))</f>
        <v>1</v>
      </c>
      <c r="E111" s="177" cm="1">
        <f t="array" ref="E111">SUM(_xlfn._xlws.FILTER(EjecucionPresupuestalGastoCCyFondo[CDP],(EjecucionPresupuestalGastoCCyFondo[PROYECTO]='Reporte PI'!A111)*(EjecucionPresupuestalGastoCCyFondo[VIGENCIA]=_xlfn.VALUETOTEXT('Reporte PI'!$B$1)),0))</f>
        <v>118119807</v>
      </c>
      <c r="F111" s="177" cm="1">
        <f t="array" ref="F111">SUM(_xlfn._xlws.FILTER(EjecucionPresupuestalGastoCCyFondo[RP],(EjecucionPresupuestalGastoCCyFondo[PROYECTO]='Reporte PI'!A111)*(EjecucionPresupuestalGastoCCyFondo[VIGENCIA]=_xlfn.VALUETOTEXT('Reporte PI'!$B$1)),0))</f>
        <v>118119807</v>
      </c>
      <c r="G111" s="177" cm="1">
        <f t="array" ref="G111">SUM(_xlfn._xlws.FILTER(EjecucionPresupuestalGastoCCyFondo[OBLIGACION],(EjecucionPresupuestalGastoCCyFondo[PROYECTO]='Reporte PI'!A111)*(EjecucionPresupuestalGastoCCyFondo[VIGENCIA]=_xlfn.VALUETOTEXT('Reporte PI'!$B$1)),0))</f>
        <v>0</v>
      </c>
      <c r="H111" s="177" cm="1">
        <f t="array" ref="H111">SUM(_xlfn._xlws.FILTER(EjecucionPresupuestalGastoCCyFondo[PAGO],(EjecucionPresupuestalGastoCCyFondo[PROYECTO]='Reporte PI'!A111)*(EjecucionPresupuestalGastoCCyFondo[VIGENCIA]=_xlfn.VALUETOTEXT('Reporte PI'!$B$1)),0))</f>
        <v>0</v>
      </c>
      <c r="I111" s="162" t="str" cm="1">
        <f t="array" ref="I111">_xlfn.LET(_xlpm.filtro_bpin,_xlfn.UNIQUE(_xlfn._xlws.FILTER(ProyectosPIconVigencia[BPIN],(ProyectosPIconVigencia[BPIN]='Reporte PI'!A111)*(ProyectosPIconVigencia[VIGENCIA PI]='Reporte PI'!$B$1),"")),_xlpm.es_bpin,ISNUMBER(VALUE(LEFT(_xlpm.filtro_bpin,4))),IF(_xlpm.es_bpin,"Si","No"))</f>
        <v>Si</v>
      </c>
      <c r="J111" s="143" t="str" cm="1">
        <f t="array" ref="J111">_xlfn.TEXTJOIN(", ",TRUE,_xlfn.UNIQUE(_xlfn._xlws.FILTER(ProyectosPIconVigencia[Código del indicador principal],(ProyectosPIconVigencia[BPIN]='Reporte PI'!A111)*(ProyectosPIconVigencia[VIGENCIA PI]='Reporte PI'!$B$1),"")))</f>
        <v>450102900</v>
      </c>
      <c r="K111" s="143" cm="1">
        <f t="array" ref="K111">IF(J111&lt;&gt;"",COUNTA(_xlfn.UNIQUE(_xlfn._xlws.FILTER(ProyectosPIconVigencia[Código del indicador principal],(ProyectosPIconVigencia[BPIN]='Reporte PI'!A111)*(ProyectosPIconVigencia[VIGENCIA PI]='Reporte PI'!$B$1),""))),"")</f>
        <v>1</v>
      </c>
      <c r="L111" s="143" t="str" cm="1">
        <f t="array" ref="L111">_xlfn.LET(_xlpm.filtro_indicadores_pi,_xlfn.UNIQUE(_xlfn._xlws.FILTER(ProyectosPIconVigencia[Código del indicador principal],(ProyectosPIconVigencia[BPIN]='Reporte PI'!A111)*(ProyectosPIconVigencia[VIGENCIA PI]='Reporte PI'!$B$1),"")),_xlpm.numero_indicadores_pi,IF(J111&lt;&gt;"",COUNTA(_xlpm.filtro_indicadores_pi),0),_xlpm.numero_indicadores_piip,COUNTA(_xlfn.UNIQUE(_xlfn._xlws.FILTER(InfoGeneral[CodigoIndicador],(InfoGeneral[BPIN]='Reporte PI'!A111)*(InfoGeneral[Vigencia]='Reporte PI'!$B$1)*(InfoGeneral[MetaVigencia]&lt;&gt;0)))),IF(_xlpm.numero_indicadores_pi&gt;_xlpm.numero_indicadores_piip,"Inconsistencia",""))</f>
        <v/>
      </c>
      <c r="M111" s="143" cm="1">
        <f t="array" ref="M111">_xlfn.LET(_xlpm.productos_piip,_xlfn._xlws.FILTER(InfoGeneral[CodigoIndicador],(InfoGeneral[BPIN]='Reporte PI'!A111)*(InfoGeneral[Vigencia]='Reporte PI'!$B$1)*(InfoGeneral[MetaVigencia]&lt;&gt;0)),_xlpm.productos_cuipo,_xlfn.UNIQUE(_xlfn._xlws.FILTER(ProyectosPIconVigencia[Código del indicador principal],(ProyectosPIconVigencia[BPIN]='Reporte PI'!A111)*(ProyectosPIconVigencia[VIGENCIA PI]='Reporte PI'!$B$1),"")),_xlpm.eval,COUNT(_xlfn.MAP(_xlpm.productos_cuipo,_xlfn.LAMBDA(_xlpm.x,FIND(_xlpm.x,_xlfn.TEXTJOIN(",",TRUE,_xlpm.productos_piip))))),_xlpm.num_productos_cuipo,COUNTA(_xlpm.productos_cuipo),_xlpm.num_productos_piip,COUNTA(_xlpm.productos_piip),IF(AND(C111&lt;&gt;"",J111&lt;&gt;"",L111&lt;&gt;"Inconsistencia"),TRANSPOSE(_xlpm.eval),""))</f>
        <v>1</v>
      </c>
      <c r="N111" s="181" t="str">
        <f t="shared" si="1"/>
        <v>Coinciden</v>
      </c>
    </row>
    <row r="112" spans="1:14" x14ac:dyDescent="0.3">
      <c r="A112" s="18" t="str">
        <v>202600000015295</v>
      </c>
      <c r="B112" s="18" t="str">
        <v>Territorial</v>
      </c>
      <c r="C112" s="8" t="str" cm="1">
        <f t="array" ref="C112">_xlfn.TEXTJOIN(", ",TRUE,_xlfn.UNIQUE(_xlfn._xlws.FILTER(InfoGeneral[CodigoIndicador],(InfoGeneral[BPIN]='Reporte PI'!A112)*(InfoGeneral[Vigencia]='Reporte PI'!$B$1)*(InfoGeneral[MetaVigencia]&lt;&gt;0))))</f>
        <v>170200900</v>
      </c>
      <c r="D112" s="8" cm="1">
        <f t="array" ref="D112">COUNTA(_xlfn.UNIQUE(_xlfn._xlws.FILTER(InfoGeneral[CodigoIndicador],(InfoGeneral[BPIN]='Reporte PI'!A112)*(InfoGeneral[Vigencia]='Reporte PI'!$B$1)*(InfoGeneral[MetaVigencia]&lt;&gt;0))))</f>
        <v>1</v>
      </c>
      <c r="E112" s="177" cm="1">
        <f t="array" ref="E112">SUM(_xlfn._xlws.FILTER(EjecucionPresupuestalGastoCCyFondo[CDP],(EjecucionPresupuestalGastoCCyFondo[PROYECTO]='Reporte PI'!A112)*(EjecucionPresupuestalGastoCCyFondo[VIGENCIA]=_xlfn.VALUETOTEXT('Reporte PI'!$B$1)),0))</f>
        <v>0</v>
      </c>
      <c r="F112" s="177" cm="1">
        <f t="array" ref="F112">SUM(_xlfn._xlws.FILTER(EjecucionPresupuestalGastoCCyFondo[RP],(EjecucionPresupuestalGastoCCyFondo[PROYECTO]='Reporte PI'!A112)*(EjecucionPresupuestalGastoCCyFondo[VIGENCIA]=_xlfn.VALUETOTEXT('Reporte PI'!$B$1)),0))</f>
        <v>0</v>
      </c>
      <c r="G112" s="177" cm="1">
        <f t="array" ref="G112">SUM(_xlfn._xlws.FILTER(EjecucionPresupuestalGastoCCyFondo[OBLIGACION],(EjecucionPresupuestalGastoCCyFondo[PROYECTO]='Reporte PI'!A112)*(EjecucionPresupuestalGastoCCyFondo[VIGENCIA]=_xlfn.VALUETOTEXT('Reporte PI'!$B$1)),0))</f>
        <v>0</v>
      </c>
      <c r="H112" s="177" cm="1">
        <f t="array" ref="H112">SUM(_xlfn._xlws.FILTER(EjecucionPresupuestalGastoCCyFondo[PAGO],(EjecucionPresupuestalGastoCCyFondo[PROYECTO]='Reporte PI'!A112)*(EjecucionPresupuestalGastoCCyFondo[VIGENCIA]=_xlfn.VALUETOTEXT('Reporte PI'!$B$1)),0))</f>
        <v>0</v>
      </c>
      <c r="I112" s="162" t="str" cm="1">
        <f t="array" ref="I112">_xlfn.LET(_xlpm.filtro_bpin,_xlfn.UNIQUE(_xlfn._xlws.FILTER(ProyectosPIconVigencia[BPIN],(ProyectosPIconVigencia[BPIN]='Reporte PI'!A112)*(ProyectosPIconVigencia[VIGENCIA PI]='Reporte PI'!$B$1),"")),_xlpm.es_bpin,ISNUMBER(VALUE(LEFT(_xlpm.filtro_bpin,4))),IF(_xlpm.es_bpin,"Si","No"))</f>
        <v>No</v>
      </c>
      <c r="J112" s="143" t="str" cm="1">
        <f t="array" ref="J112">_xlfn.TEXTJOIN(", ",TRUE,_xlfn.UNIQUE(_xlfn._xlws.FILTER(ProyectosPIconVigencia[Código del indicador principal],(ProyectosPIconVigencia[BPIN]='Reporte PI'!A112)*(ProyectosPIconVigencia[VIGENCIA PI]='Reporte PI'!$B$1),"")))</f>
        <v/>
      </c>
      <c r="K112" s="143" t="str" cm="1">
        <f t="array" ref="K112">IF(J112&lt;&gt;"",COUNTA(_xlfn.UNIQUE(_xlfn._xlws.FILTER(ProyectosPIconVigencia[Código del indicador principal],(ProyectosPIconVigencia[BPIN]='Reporte PI'!A112)*(ProyectosPIconVigencia[VIGENCIA PI]='Reporte PI'!$B$1),""))),"")</f>
        <v/>
      </c>
      <c r="L112" s="143" t="str" cm="1">
        <f t="array" ref="L112">_xlfn.LET(_xlpm.filtro_indicadores_pi,_xlfn.UNIQUE(_xlfn._xlws.FILTER(ProyectosPIconVigencia[Código del indicador principal],(ProyectosPIconVigencia[BPIN]='Reporte PI'!A112)*(ProyectosPIconVigencia[VIGENCIA PI]='Reporte PI'!$B$1),"")),_xlpm.numero_indicadores_pi,IF(J112&lt;&gt;"",COUNTA(_xlpm.filtro_indicadores_pi),0),_xlpm.numero_indicadores_piip,COUNTA(_xlfn.UNIQUE(_xlfn._xlws.FILTER(InfoGeneral[CodigoIndicador],(InfoGeneral[BPIN]='Reporte PI'!A112)*(InfoGeneral[Vigencia]='Reporte PI'!$B$1)*(InfoGeneral[MetaVigencia]&lt;&gt;0)))),IF(_xlpm.numero_indicadores_pi&gt;_xlpm.numero_indicadores_piip,"Inconsistencia",""))</f>
        <v/>
      </c>
      <c r="M112" s="143" t="str" cm="1">
        <f t="array" ref="M112">_xlfn.LET(_xlpm.productos_piip,_xlfn._xlws.FILTER(InfoGeneral[CodigoIndicador],(InfoGeneral[BPIN]='Reporte PI'!A112)*(InfoGeneral[Vigencia]='Reporte PI'!$B$1)*(InfoGeneral[MetaVigencia]&lt;&gt;0)),_xlpm.productos_cuipo,_xlfn.UNIQUE(_xlfn._xlws.FILTER(ProyectosPIconVigencia[Código del indicador principal],(ProyectosPIconVigencia[BPIN]='Reporte PI'!A112)*(ProyectosPIconVigencia[VIGENCIA PI]='Reporte PI'!$B$1),"")),_xlpm.eval,COUNT(_xlfn.MAP(_xlpm.productos_cuipo,_xlfn.LAMBDA(_xlpm.x,FIND(_xlpm.x,_xlfn.TEXTJOIN(",",TRUE,_xlpm.productos_piip))))),_xlpm.num_productos_cuipo,COUNTA(_xlpm.productos_cuipo),_xlpm.num_productos_piip,COUNTA(_xlpm.productos_piip),IF(AND(C112&lt;&gt;"",J112&lt;&gt;"",L112&lt;&gt;"Inconsistencia"),TRANSPOSE(_xlpm.eval),""))</f>
        <v/>
      </c>
      <c r="N112" s="181" t="str">
        <f t="shared" si="1"/>
        <v/>
      </c>
    </row>
    <row r="113" spans="1:14" x14ac:dyDescent="0.3">
      <c r="A113" s="18" t="str">
        <v>202500000039546</v>
      </c>
      <c r="B113" s="18" t="str">
        <v>Territorial</v>
      </c>
      <c r="C113" s="8" t="str" cm="1">
        <f t="array" ref="C113">_xlfn.TEXTJOIN(", ",TRUE,_xlfn.UNIQUE(_xlfn._xlws.FILTER(InfoGeneral[CodigoIndicador],(InfoGeneral[BPIN]='Reporte PI'!A113)*(InfoGeneral[Vigencia]='Reporte PI'!$B$1)*(InfoGeneral[MetaVigencia]&lt;&gt;0))))</f>
        <v>450102900</v>
      </c>
      <c r="D113" s="8" cm="1">
        <f t="array" ref="D113">COUNTA(_xlfn.UNIQUE(_xlfn._xlws.FILTER(InfoGeneral[CodigoIndicador],(InfoGeneral[BPIN]='Reporte PI'!A113)*(InfoGeneral[Vigencia]='Reporte PI'!$B$1)*(InfoGeneral[MetaVigencia]&lt;&gt;0))))</f>
        <v>1</v>
      </c>
      <c r="E113" s="177" cm="1">
        <f t="array" ref="E113">SUM(_xlfn._xlws.FILTER(EjecucionPresupuestalGastoCCyFondo[CDP],(EjecucionPresupuestalGastoCCyFondo[PROYECTO]='Reporte PI'!A113)*(EjecucionPresupuestalGastoCCyFondo[VIGENCIA]=_xlfn.VALUETOTEXT('Reporte PI'!$B$1)),0))</f>
        <v>193965492</v>
      </c>
      <c r="F113" s="177" cm="1">
        <f t="array" ref="F113">SUM(_xlfn._xlws.FILTER(EjecucionPresupuestalGastoCCyFondo[RP],(EjecucionPresupuestalGastoCCyFondo[PROYECTO]='Reporte PI'!A113)*(EjecucionPresupuestalGastoCCyFondo[VIGENCIA]=_xlfn.VALUETOTEXT('Reporte PI'!$B$1)),0))</f>
        <v>193965492</v>
      </c>
      <c r="G113" s="177" cm="1">
        <f t="array" ref="G113">SUM(_xlfn._xlws.FILTER(EjecucionPresupuestalGastoCCyFondo[OBLIGACION],(EjecucionPresupuestalGastoCCyFondo[PROYECTO]='Reporte PI'!A113)*(EjecucionPresupuestalGastoCCyFondo[VIGENCIA]=_xlfn.VALUETOTEXT('Reporte PI'!$B$1)),0))</f>
        <v>133475172</v>
      </c>
      <c r="H113" s="177" cm="1">
        <f t="array" ref="H113">SUM(_xlfn._xlws.FILTER(EjecucionPresupuestalGastoCCyFondo[PAGO],(EjecucionPresupuestalGastoCCyFondo[PROYECTO]='Reporte PI'!A113)*(EjecucionPresupuestalGastoCCyFondo[VIGENCIA]=_xlfn.VALUETOTEXT('Reporte PI'!$B$1)),0))</f>
        <v>133475172</v>
      </c>
      <c r="I113" s="162" t="str" cm="1">
        <f t="array" ref="I113">_xlfn.LET(_xlpm.filtro_bpin,_xlfn.UNIQUE(_xlfn._xlws.FILTER(ProyectosPIconVigencia[BPIN],(ProyectosPIconVigencia[BPIN]='Reporte PI'!A113)*(ProyectosPIconVigencia[VIGENCIA PI]='Reporte PI'!$B$1),"")),_xlpm.es_bpin,ISNUMBER(VALUE(LEFT(_xlpm.filtro_bpin,4))),IF(_xlpm.es_bpin,"Si","No"))</f>
        <v>Si</v>
      </c>
      <c r="J113" s="143" t="str" cm="1">
        <f t="array" ref="J113">_xlfn.TEXTJOIN(", ",TRUE,_xlfn.UNIQUE(_xlfn._xlws.FILTER(ProyectosPIconVigencia[Código del indicador principal],(ProyectosPIconVigencia[BPIN]='Reporte PI'!A113)*(ProyectosPIconVigencia[VIGENCIA PI]='Reporte PI'!$B$1),"")))</f>
        <v>450102900</v>
      </c>
      <c r="K113" s="143" cm="1">
        <f t="array" ref="K113">IF(J113&lt;&gt;"",COUNTA(_xlfn.UNIQUE(_xlfn._xlws.FILTER(ProyectosPIconVigencia[Código del indicador principal],(ProyectosPIconVigencia[BPIN]='Reporte PI'!A113)*(ProyectosPIconVigencia[VIGENCIA PI]='Reporte PI'!$B$1),""))),"")</f>
        <v>1</v>
      </c>
      <c r="L113" s="143" t="str" cm="1">
        <f t="array" ref="L113">_xlfn.LET(_xlpm.filtro_indicadores_pi,_xlfn.UNIQUE(_xlfn._xlws.FILTER(ProyectosPIconVigencia[Código del indicador principal],(ProyectosPIconVigencia[BPIN]='Reporte PI'!A113)*(ProyectosPIconVigencia[VIGENCIA PI]='Reporte PI'!$B$1),"")),_xlpm.numero_indicadores_pi,IF(J113&lt;&gt;"",COUNTA(_xlpm.filtro_indicadores_pi),0),_xlpm.numero_indicadores_piip,COUNTA(_xlfn.UNIQUE(_xlfn._xlws.FILTER(InfoGeneral[CodigoIndicador],(InfoGeneral[BPIN]='Reporte PI'!A113)*(InfoGeneral[Vigencia]='Reporte PI'!$B$1)*(InfoGeneral[MetaVigencia]&lt;&gt;0)))),IF(_xlpm.numero_indicadores_pi&gt;_xlpm.numero_indicadores_piip,"Inconsistencia",""))</f>
        <v/>
      </c>
      <c r="M113" s="143" cm="1">
        <f t="array" ref="M113">_xlfn.LET(_xlpm.productos_piip,_xlfn._xlws.FILTER(InfoGeneral[CodigoIndicador],(InfoGeneral[BPIN]='Reporte PI'!A113)*(InfoGeneral[Vigencia]='Reporte PI'!$B$1)*(InfoGeneral[MetaVigencia]&lt;&gt;0)),_xlpm.productos_cuipo,_xlfn.UNIQUE(_xlfn._xlws.FILTER(ProyectosPIconVigencia[Código del indicador principal],(ProyectosPIconVigencia[BPIN]='Reporte PI'!A113)*(ProyectosPIconVigencia[VIGENCIA PI]='Reporte PI'!$B$1),"")),_xlpm.eval,COUNT(_xlfn.MAP(_xlpm.productos_cuipo,_xlfn.LAMBDA(_xlpm.x,FIND(_xlpm.x,_xlfn.TEXTJOIN(",",TRUE,_xlpm.productos_piip))))),_xlpm.num_productos_cuipo,COUNTA(_xlpm.productos_cuipo),_xlpm.num_productos_piip,COUNTA(_xlpm.productos_piip),IF(AND(C113&lt;&gt;"",J113&lt;&gt;"",L113&lt;&gt;"Inconsistencia"),TRANSPOSE(_xlpm.eval),""))</f>
        <v>1</v>
      </c>
      <c r="N113" s="181" t="str">
        <f t="shared" si="1"/>
        <v>Coinciden</v>
      </c>
    </row>
    <row r="114" spans="1:14" x14ac:dyDescent="0.3">
      <c r="A114" s="18" t="str">
        <v>202600000002945</v>
      </c>
      <c r="B114" s="18" t="str">
        <v>Territorial</v>
      </c>
      <c r="C114" s="8" t="str" cm="1">
        <f t="array" ref="C114">_xlfn.TEXTJOIN(", ",TRUE,_xlfn.UNIQUE(_xlfn._xlws.FILTER(InfoGeneral[CodigoIndicador],(InfoGeneral[BPIN]='Reporte PI'!A114)*(InfoGeneral[Vigencia]='Reporte PI'!$B$1)*(InfoGeneral[MetaVigencia]&lt;&gt;0))))</f>
        <v>220104900</v>
      </c>
      <c r="D114" s="8" cm="1">
        <f t="array" ref="D114">COUNTA(_xlfn.UNIQUE(_xlfn._xlws.FILTER(InfoGeneral[CodigoIndicador],(InfoGeneral[BPIN]='Reporte PI'!A114)*(InfoGeneral[Vigencia]='Reporte PI'!$B$1)*(InfoGeneral[MetaVigencia]&lt;&gt;0))))</f>
        <v>1</v>
      </c>
      <c r="E114" s="177" cm="1">
        <f t="array" ref="E114">SUM(_xlfn._xlws.FILTER(EjecucionPresupuestalGastoCCyFondo[CDP],(EjecucionPresupuestalGastoCCyFondo[PROYECTO]='Reporte PI'!A114)*(EjecucionPresupuestalGastoCCyFondo[VIGENCIA]=_xlfn.VALUETOTEXT('Reporte PI'!$B$1)),0))</f>
        <v>170000000</v>
      </c>
      <c r="F114" s="177" cm="1">
        <f t="array" ref="F114">SUM(_xlfn._xlws.FILTER(EjecucionPresupuestalGastoCCyFondo[RP],(EjecucionPresupuestalGastoCCyFondo[PROYECTO]='Reporte PI'!A114)*(EjecucionPresupuestalGastoCCyFondo[VIGENCIA]=_xlfn.VALUETOTEXT('Reporte PI'!$B$1)),0))</f>
        <v>136377402</v>
      </c>
      <c r="G114" s="177" cm="1">
        <f t="array" ref="G114">SUM(_xlfn._xlws.FILTER(EjecucionPresupuestalGastoCCyFondo[OBLIGACION],(EjecucionPresupuestalGastoCCyFondo[PROYECTO]='Reporte PI'!A114)*(EjecucionPresupuestalGastoCCyFondo[VIGENCIA]=_xlfn.VALUETOTEXT('Reporte PI'!$B$1)),0))</f>
        <v>92238869</v>
      </c>
      <c r="H114" s="177" cm="1">
        <f t="array" ref="H114">SUM(_xlfn._xlws.FILTER(EjecucionPresupuestalGastoCCyFondo[PAGO],(EjecucionPresupuestalGastoCCyFondo[PROYECTO]='Reporte PI'!A114)*(EjecucionPresupuestalGastoCCyFondo[VIGENCIA]=_xlfn.VALUETOTEXT('Reporte PI'!$B$1)),0))</f>
        <v>88489881</v>
      </c>
      <c r="I114" s="162" t="str" cm="1">
        <f t="array" ref="I114">_xlfn.LET(_xlpm.filtro_bpin,_xlfn.UNIQUE(_xlfn._xlws.FILTER(ProyectosPIconVigencia[BPIN],(ProyectosPIconVigencia[BPIN]='Reporte PI'!A114)*(ProyectosPIconVigencia[VIGENCIA PI]='Reporte PI'!$B$1),"")),_xlpm.es_bpin,ISNUMBER(VALUE(LEFT(_xlpm.filtro_bpin,4))),IF(_xlpm.es_bpin,"Si","No"))</f>
        <v>Si</v>
      </c>
      <c r="J114" s="143" t="str" cm="1">
        <f t="array" ref="J114">_xlfn.TEXTJOIN(", ",TRUE,_xlfn.UNIQUE(_xlfn._xlws.FILTER(ProyectosPIconVigencia[Código del indicador principal],(ProyectosPIconVigencia[BPIN]='Reporte PI'!A114)*(ProyectosPIconVigencia[VIGENCIA PI]='Reporte PI'!$B$1),"")))</f>
        <v>220104900</v>
      </c>
      <c r="K114" s="143" cm="1">
        <f t="array" ref="K114">IF(J114&lt;&gt;"",COUNTA(_xlfn.UNIQUE(_xlfn._xlws.FILTER(ProyectosPIconVigencia[Código del indicador principal],(ProyectosPIconVigencia[BPIN]='Reporte PI'!A114)*(ProyectosPIconVigencia[VIGENCIA PI]='Reporte PI'!$B$1),""))),"")</f>
        <v>1</v>
      </c>
      <c r="L114" s="143" t="str" cm="1">
        <f t="array" ref="L114">_xlfn.LET(_xlpm.filtro_indicadores_pi,_xlfn.UNIQUE(_xlfn._xlws.FILTER(ProyectosPIconVigencia[Código del indicador principal],(ProyectosPIconVigencia[BPIN]='Reporte PI'!A114)*(ProyectosPIconVigencia[VIGENCIA PI]='Reporte PI'!$B$1),"")),_xlpm.numero_indicadores_pi,IF(J114&lt;&gt;"",COUNTA(_xlpm.filtro_indicadores_pi),0),_xlpm.numero_indicadores_piip,COUNTA(_xlfn.UNIQUE(_xlfn._xlws.FILTER(InfoGeneral[CodigoIndicador],(InfoGeneral[BPIN]='Reporte PI'!A114)*(InfoGeneral[Vigencia]='Reporte PI'!$B$1)*(InfoGeneral[MetaVigencia]&lt;&gt;0)))),IF(_xlpm.numero_indicadores_pi&gt;_xlpm.numero_indicadores_piip,"Inconsistencia",""))</f>
        <v/>
      </c>
      <c r="M114" s="143" cm="1">
        <f t="array" ref="M114">_xlfn.LET(_xlpm.productos_piip,_xlfn._xlws.FILTER(InfoGeneral[CodigoIndicador],(InfoGeneral[BPIN]='Reporte PI'!A114)*(InfoGeneral[Vigencia]='Reporte PI'!$B$1)*(InfoGeneral[MetaVigencia]&lt;&gt;0)),_xlpm.productos_cuipo,_xlfn.UNIQUE(_xlfn._xlws.FILTER(ProyectosPIconVigencia[Código del indicador principal],(ProyectosPIconVigencia[BPIN]='Reporte PI'!A114)*(ProyectosPIconVigencia[VIGENCIA PI]='Reporte PI'!$B$1),"")),_xlpm.eval,COUNT(_xlfn.MAP(_xlpm.productos_cuipo,_xlfn.LAMBDA(_xlpm.x,FIND(_xlpm.x,_xlfn.TEXTJOIN(",",TRUE,_xlpm.productos_piip))))),_xlpm.num_productos_cuipo,COUNTA(_xlpm.productos_cuipo),_xlpm.num_productos_piip,COUNTA(_xlpm.productos_piip),IF(AND(C114&lt;&gt;"",J114&lt;&gt;"",L114&lt;&gt;"Inconsistencia"),TRANSPOSE(_xlpm.eval),""))</f>
        <v>1</v>
      </c>
      <c r="N114" s="181" t="str">
        <f t="shared" si="1"/>
        <v>Coinciden</v>
      </c>
    </row>
    <row r="115" spans="1:14" x14ac:dyDescent="0.3">
      <c r="A115" s="18" t="str">
        <v>202600000013680</v>
      </c>
      <c r="B115" s="18" t="str">
        <v>Territorial</v>
      </c>
      <c r="C115" s="8" t="str" cm="1">
        <f t="array" ref="C115">_xlfn.TEXTJOIN(", ",TRUE,_xlfn.UNIQUE(_xlfn._xlws.FILTER(InfoGeneral[CodigoIndicador],(InfoGeneral[BPIN]='Reporte PI'!A115)*(InfoGeneral[Vigencia]='Reporte PI'!$B$1)*(InfoGeneral[MetaVigencia]&lt;&gt;0))))</f>
        <v>459900600</v>
      </c>
      <c r="D115" s="8" cm="1">
        <f t="array" ref="D115">COUNTA(_xlfn.UNIQUE(_xlfn._xlws.FILTER(InfoGeneral[CodigoIndicador],(InfoGeneral[BPIN]='Reporte PI'!A115)*(InfoGeneral[Vigencia]='Reporte PI'!$B$1)*(InfoGeneral[MetaVigencia]&lt;&gt;0))))</f>
        <v>1</v>
      </c>
      <c r="E115" s="177" cm="1">
        <f t="array" ref="E115">SUM(_xlfn._xlws.FILTER(EjecucionPresupuestalGastoCCyFondo[CDP],(EjecucionPresupuestalGastoCCyFondo[PROYECTO]='Reporte PI'!A115)*(EjecucionPresupuestalGastoCCyFondo[VIGENCIA]=_xlfn.VALUETOTEXT('Reporte PI'!$B$1)),0))</f>
        <v>208600429</v>
      </c>
      <c r="F115" s="177" cm="1">
        <f t="array" ref="F115">SUM(_xlfn._xlws.FILTER(EjecucionPresupuestalGastoCCyFondo[RP],(EjecucionPresupuestalGastoCCyFondo[PROYECTO]='Reporte PI'!A115)*(EjecucionPresupuestalGastoCCyFondo[VIGENCIA]=_xlfn.VALUETOTEXT('Reporte PI'!$B$1)),0))</f>
        <v>0</v>
      </c>
      <c r="G115" s="177" cm="1">
        <f t="array" ref="G115">SUM(_xlfn._xlws.FILTER(EjecucionPresupuestalGastoCCyFondo[OBLIGACION],(EjecucionPresupuestalGastoCCyFondo[PROYECTO]='Reporte PI'!A115)*(EjecucionPresupuestalGastoCCyFondo[VIGENCIA]=_xlfn.VALUETOTEXT('Reporte PI'!$B$1)),0))</f>
        <v>0</v>
      </c>
      <c r="H115" s="177" cm="1">
        <f t="array" ref="H115">SUM(_xlfn._xlws.FILTER(EjecucionPresupuestalGastoCCyFondo[PAGO],(EjecucionPresupuestalGastoCCyFondo[PROYECTO]='Reporte PI'!A115)*(EjecucionPresupuestalGastoCCyFondo[VIGENCIA]=_xlfn.VALUETOTEXT('Reporte PI'!$B$1)),0))</f>
        <v>0</v>
      </c>
      <c r="I115" s="162" t="str" cm="1">
        <f t="array" ref="I115">_xlfn.LET(_xlpm.filtro_bpin,_xlfn.UNIQUE(_xlfn._xlws.FILTER(ProyectosPIconVigencia[BPIN],(ProyectosPIconVigencia[BPIN]='Reporte PI'!A115)*(ProyectosPIconVigencia[VIGENCIA PI]='Reporte PI'!$B$1),"")),_xlpm.es_bpin,ISNUMBER(VALUE(LEFT(_xlpm.filtro_bpin,4))),IF(_xlpm.es_bpin,"Si","No"))</f>
        <v>Si</v>
      </c>
      <c r="J115" s="143" t="str" cm="1">
        <f t="array" ref="J115">_xlfn.TEXTJOIN(", ",TRUE,_xlfn.UNIQUE(_xlfn._xlws.FILTER(ProyectosPIconVigencia[Código del indicador principal],(ProyectosPIconVigencia[BPIN]='Reporte PI'!A115)*(ProyectosPIconVigencia[VIGENCIA PI]='Reporte PI'!$B$1),"")))</f>
        <v>459900600</v>
      </c>
      <c r="K115" s="143" cm="1">
        <f t="array" ref="K115">IF(J115&lt;&gt;"",COUNTA(_xlfn.UNIQUE(_xlfn._xlws.FILTER(ProyectosPIconVigencia[Código del indicador principal],(ProyectosPIconVigencia[BPIN]='Reporte PI'!A115)*(ProyectosPIconVigencia[VIGENCIA PI]='Reporte PI'!$B$1),""))),"")</f>
        <v>1</v>
      </c>
      <c r="L115" s="143" t="str" cm="1">
        <f t="array" ref="L115">_xlfn.LET(_xlpm.filtro_indicadores_pi,_xlfn.UNIQUE(_xlfn._xlws.FILTER(ProyectosPIconVigencia[Código del indicador principal],(ProyectosPIconVigencia[BPIN]='Reporte PI'!A115)*(ProyectosPIconVigencia[VIGENCIA PI]='Reporte PI'!$B$1),"")),_xlpm.numero_indicadores_pi,IF(J115&lt;&gt;"",COUNTA(_xlpm.filtro_indicadores_pi),0),_xlpm.numero_indicadores_piip,COUNTA(_xlfn.UNIQUE(_xlfn._xlws.FILTER(InfoGeneral[CodigoIndicador],(InfoGeneral[BPIN]='Reporte PI'!A115)*(InfoGeneral[Vigencia]='Reporte PI'!$B$1)*(InfoGeneral[MetaVigencia]&lt;&gt;0)))),IF(_xlpm.numero_indicadores_pi&gt;_xlpm.numero_indicadores_piip,"Inconsistencia",""))</f>
        <v/>
      </c>
      <c r="M115" s="143" cm="1">
        <f t="array" ref="M115">_xlfn.LET(_xlpm.productos_piip,_xlfn._xlws.FILTER(InfoGeneral[CodigoIndicador],(InfoGeneral[BPIN]='Reporte PI'!A115)*(InfoGeneral[Vigencia]='Reporte PI'!$B$1)*(InfoGeneral[MetaVigencia]&lt;&gt;0)),_xlpm.productos_cuipo,_xlfn.UNIQUE(_xlfn._xlws.FILTER(ProyectosPIconVigencia[Código del indicador principal],(ProyectosPIconVigencia[BPIN]='Reporte PI'!A115)*(ProyectosPIconVigencia[VIGENCIA PI]='Reporte PI'!$B$1),"")),_xlpm.eval,COUNT(_xlfn.MAP(_xlpm.productos_cuipo,_xlfn.LAMBDA(_xlpm.x,FIND(_xlpm.x,_xlfn.TEXTJOIN(",",TRUE,_xlpm.productos_piip))))),_xlpm.num_productos_cuipo,COUNTA(_xlpm.productos_cuipo),_xlpm.num_productos_piip,COUNTA(_xlpm.productos_piip),IF(AND(C115&lt;&gt;"",J115&lt;&gt;"",L115&lt;&gt;"Inconsistencia"),TRANSPOSE(_xlpm.eval),""))</f>
        <v>1</v>
      </c>
      <c r="N115" s="181" t="str">
        <f t="shared" si="1"/>
        <v>Coinciden</v>
      </c>
    </row>
    <row r="116" spans="1:14" x14ac:dyDescent="0.3">
      <c r="A116" s="18" t="str">
        <v>202500000050246</v>
      </c>
      <c r="B116" s="18" t="str">
        <v>Territorial</v>
      </c>
      <c r="C116" s="8" t="str" cm="1">
        <f t="array" ref="C116">_xlfn.TEXTJOIN(", ",TRUE,_xlfn.UNIQUE(_xlfn._xlws.FILTER(InfoGeneral[CodigoIndicador],(InfoGeneral[BPIN]='Reporte PI'!A116)*(InfoGeneral[Vigencia]='Reporte PI'!$B$1)*(InfoGeneral[MetaVigencia]&lt;&gt;0))))</f>
        <v>459902300</v>
      </c>
      <c r="D116" s="8" cm="1">
        <f t="array" ref="D116">COUNTA(_xlfn.UNIQUE(_xlfn._xlws.FILTER(InfoGeneral[CodigoIndicador],(InfoGeneral[BPIN]='Reporte PI'!A116)*(InfoGeneral[Vigencia]='Reporte PI'!$B$1)*(InfoGeneral[MetaVigencia]&lt;&gt;0))))</f>
        <v>1</v>
      </c>
      <c r="E116" s="177" cm="1">
        <f t="array" ref="E116">SUM(_xlfn._xlws.FILTER(EjecucionPresupuestalGastoCCyFondo[CDP],(EjecucionPresupuestalGastoCCyFondo[PROYECTO]='Reporte PI'!A116)*(EjecucionPresupuestalGastoCCyFondo[VIGENCIA]=_xlfn.VALUETOTEXT('Reporte PI'!$B$1)),0))</f>
        <v>1162800000</v>
      </c>
      <c r="F116" s="177" cm="1">
        <f t="array" ref="F116">SUM(_xlfn._xlws.FILTER(EjecucionPresupuestalGastoCCyFondo[RP],(EjecucionPresupuestalGastoCCyFondo[PROYECTO]='Reporte PI'!A116)*(EjecucionPresupuestalGastoCCyFondo[VIGENCIA]=_xlfn.VALUETOTEXT('Reporte PI'!$B$1)),0))</f>
        <v>816140000</v>
      </c>
      <c r="G116" s="177" cm="1">
        <f t="array" ref="G116">SUM(_xlfn._xlws.FILTER(EjecucionPresupuestalGastoCCyFondo[OBLIGACION],(EjecucionPresupuestalGastoCCyFondo[PROYECTO]='Reporte PI'!A116)*(EjecucionPresupuestalGastoCCyFondo[VIGENCIA]=_xlfn.VALUETOTEXT('Reporte PI'!$B$1)),0))</f>
        <v>486400000</v>
      </c>
      <c r="H116" s="177" cm="1">
        <f t="array" ref="H116">SUM(_xlfn._xlws.FILTER(EjecucionPresupuestalGastoCCyFondo[PAGO],(EjecucionPresupuestalGastoCCyFondo[PROYECTO]='Reporte PI'!A116)*(EjecucionPresupuestalGastoCCyFondo[VIGENCIA]=_xlfn.VALUETOTEXT('Reporte PI'!$B$1)),0))</f>
        <v>486400000</v>
      </c>
      <c r="I116" s="162" t="str" cm="1">
        <f t="array" ref="I116">_xlfn.LET(_xlpm.filtro_bpin,_xlfn.UNIQUE(_xlfn._xlws.FILTER(ProyectosPIconVigencia[BPIN],(ProyectosPIconVigencia[BPIN]='Reporte PI'!A116)*(ProyectosPIconVigencia[VIGENCIA PI]='Reporte PI'!$B$1),"")),_xlpm.es_bpin,ISNUMBER(VALUE(LEFT(_xlpm.filtro_bpin,4))),IF(_xlpm.es_bpin,"Si","No"))</f>
        <v>Si</v>
      </c>
      <c r="J116" s="143" t="str" cm="1">
        <f t="array" ref="J116">_xlfn.TEXTJOIN(", ",TRUE,_xlfn.UNIQUE(_xlfn._xlws.FILTER(ProyectosPIconVigencia[Código del indicador principal],(ProyectosPIconVigencia[BPIN]='Reporte PI'!A116)*(ProyectosPIconVigencia[VIGENCIA PI]='Reporte PI'!$B$1),"")))</f>
        <v>459902300</v>
      </c>
      <c r="K116" s="143" cm="1">
        <f t="array" ref="K116">IF(J116&lt;&gt;"",COUNTA(_xlfn.UNIQUE(_xlfn._xlws.FILTER(ProyectosPIconVigencia[Código del indicador principal],(ProyectosPIconVigencia[BPIN]='Reporte PI'!A116)*(ProyectosPIconVigencia[VIGENCIA PI]='Reporte PI'!$B$1),""))),"")</f>
        <v>1</v>
      </c>
      <c r="L116" s="143" t="str" cm="1">
        <f t="array" ref="L116">_xlfn.LET(_xlpm.filtro_indicadores_pi,_xlfn.UNIQUE(_xlfn._xlws.FILTER(ProyectosPIconVigencia[Código del indicador principal],(ProyectosPIconVigencia[BPIN]='Reporte PI'!A116)*(ProyectosPIconVigencia[VIGENCIA PI]='Reporte PI'!$B$1),"")),_xlpm.numero_indicadores_pi,IF(J116&lt;&gt;"",COUNTA(_xlpm.filtro_indicadores_pi),0),_xlpm.numero_indicadores_piip,COUNTA(_xlfn.UNIQUE(_xlfn._xlws.FILTER(InfoGeneral[CodigoIndicador],(InfoGeneral[BPIN]='Reporte PI'!A116)*(InfoGeneral[Vigencia]='Reporte PI'!$B$1)*(InfoGeneral[MetaVigencia]&lt;&gt;0)))),IF(_xlpm.numero_indicadores_pi&gt;_xlpm.numero_indicadores_piip,"Inconsistencia",""))</f>
        <v/>
      </c>
      <c r="M116" s="143" cm="1">
        <f t="array" ref="M116">_xlfn.LET(_xlpm.productos_piip,_xlfn._xlws.FILTER(InfoGeneral[CodigoIndicador],(InfoGeneral[BPIN]='Reporte PI'!A116)*(InfoGeneral[Vigencia]='Reporte PI'!$B$1)*(InfoGeneral[MetaVigencia]&lt;&gt;0)),_xlpm.productos_cuipo,_xlfn.UNIQUE(_xlfn._xlws.FILTER(ProyectosPIconVigencia[Código del indicador principal],(ProyectosPIconVigencia[BPIN]='Reporte PI'!A116)*(ProyectosPIconVigencia[VIGENCIA PI]='Reporte PI'!$B$1),"")),_xlpm.eval,COUNT(_xlfn.MAP(_xlpm.productos_cuipo,_xlfn.LAMBDA(_xlpm.x,FIND(_xlpm.x,_xlfn.TEXTJOIN(",",TRUE,_xlpm.productos_piip))))),_xlpm.num_productos_cuipo,COUNTA(_xlpm.productos_cuipo),_xlpm.num_productos_piip,COUNTA(_xlpm.productos_piip),IF(AND(C116&lt;&gt;"",J116&lt;&gt;"",L116&lt;&gt;"Inconsistencia"),TRANSPOSE(_xlpm.eval),""))</f>
        <v>1</v>
      </c>
      <c r="N116" s="181" t="str">
        <f t="shared" si="1"/>
        <v>Coinciden</v>
      </c>
    </row>
    <row r="117" spans="1:14" x14ac:dyDescent="0.3">
      <c r="A117" s="18" t="str">
        <v>202600000015062</v>
      </c>
      <c r="B117" s="18" t="str">
        <v>Territorial</v>
      </c>
      <c r="C117" s="8" t="str" cm="1">
        <f t="array" ref="C117">_xlfn.TEXTJOIN(", ",TRUE,_xlfn.UNIQUE(_xlfn._xlws.FILTER(InfoGeneral[CodigoIndicador],(InfoGeneral[BPIN]='Reporte PI'!A117)*(InfoGeneral[Vigencia]='Reporte PI'!$B$1)*(InfoGeneral[MetaVigencia]&lt;&gt;0))))</f>
        <v>220206500</v>
      </c>
      <c r="D117" s="8" cm="1">
        <f t="array" ref="D117">COUNTA(_xlfn.UNIQUE(_xlfn._xlws.FILTER(InfoGeneral[CodigoIndicador],(InfoGeneral[BPIN]='Reporte PI'!A117)*(InfoGeneral[Vigencia]='Reporte PI'!$B$1)*(InfoGeneral[MetaVigencia]&lt;&gt;0))))</f>
        <v>1</v>
      </c>
      <c r="E117" s="177" cm="1">
        <f t="array" ref="E117">SUM(_xlfn._xlws.FILTER(EjecucionPresupuestalGastoCCyFondo[CDP],(EjecucionPresupuestalGastoCCyFondo[PROYECTO]='Reporte PI'!A117)*(EjecucionPresupuestalGastoCCyFondo[VIGENCIA]=_xlfn.VALUETOTEXT('Reporte PI'!$B$1)),0))</f>
        <v>0</v>
      </c>
      <c r="F117" s="177" cm="1">
        <f t="array" ref="F117">SUM(_xlfn._xlws.FILTER(EjecucionPresupuestalGastoCCyFondo[RP],(EjecucionPresupuestalGastoCCyFondo[PROYECTO]='Reporte PI'!A117)*(EjecucionPresupuestalGastoCCyFondo[VIGENCIA]=_xlfn.VALUETOTEXT('Reporte PI'!$B$1)),0))</f>
        <v>0</v>
      </c>
      <c r="G117" s="177" cm="1">
        <f t="array" ref="G117">SUM(_xlfn._xlws.FILTER(EjecucionPresupuestalGastoCCyFondo[OBLIGACION],(EjecucionPresupuestalGastoCCyFondo[PROYECTO]='Reporte PI'!A117)*(EjecucionPresupuestalGastoCCyFondo[VIGENCIA]=_xlfn.VALUETOTEXT('Reporte PI'!$B$1)),0))</f>
        <v>0</v>
      </c>
      <c r="H117" s="177" cm="1">
        <f t="array" ref="H117">SUM(_xlfn._xlws.FILTER(EjecucionPresupuestalGastoCCyFondo[PAGO],(EjecucionPresupuestalGastoCCyFondo[PROYECTO]='Reporte PI'!A117)*(EjecucionPresupuestalGastoCCyFondo[VIGENCIA]=_xlfn.VALUETOTEXT('Reporte PI'!$B$1)),0))</f>
        <v>0</v>
      </c>
      <c r="I117" s="162" t="str" cm="1">
        <f t="array" ref="I117">_xlfn.LET(_xlpm.filtro_bpin,_xlfn.UNIQUE(_xlfn._xlws.FILTER(ProyectosPIconVigencia[BPIN],(ProyectosPIconVigencia[BPIN]='Reporte PI'!A117)*(ProyectosPIconVigencia[VIGENCIA PI]='Reporte PI'!$B$1),"")),_xlpm.es_bpin,ISNUMBER(VALUE(LEFT(_xlpm.filtro_bpin,4))),IF(_xlpm.es_bpin,"Si","No"))</f>
        <v>No</v>
      </c>
      <c r="J117" s="143" t="str" cm="1">
        <f t="array" ref="J117">_xlfn.TEXTJOIN(", ",TRUE,_xlfn.UNIQUE(_xlfn._xlws.FILTER(ProyectosPIconVigencia[Código del indicador principal],(ProyectosPIconVigencia[BPIN]='Reporte PI'!A117)*(ProyectosPIconVigencia[VIGENCIA PI]='Reporte PI'!$B$1),"")))</f>
        <v/>
      </c>
      <c r="K117" s="143" t="str" cm="1">
        <f t="array" ref="K117">IF(J117&lt;&gt;"",COUNTA(_xlfn.UNIQUE(_xlfn._xlws.FILTER(ProyectosPIconVigencia[Código del indicador principal],(ProyectosPIconVigencia[BPIN]='Reporte PI'!A117)*(ProyectosPIconVigencia[VIGENCIA PI]='Reporte PI'!$B$1),""))),"")</f>
        <v/>
      </c>
      <c r="L117" s="143" t="str" cm="1">
        <f t="array" ref="L117">_xlfn.LET(_xlpm.filtro_indicadores_pi,_xlfn.UNIQUE(_xlfn._xlws.FILTER(ProyectosPIconVigencia[Código del indicador principal],(ProyectosPIconVigencia[BPIN]='Reporte PI'!A117)*(ProyectosPIconVigencia[VIGENCIA PI]='Reporte PI'!$B$1),"")),_xlpm.numero_indicadores_pi,IF(J117&lt;&gt;"",COUNTA(_xlpm.filtro_indicadores_pi),0),_xlpm.numero_indicadores_piip,COUNTA(_xlfn.UNIQUE(_xlfn._xlws.FILTER(InfoGeneral[CodigoIndicador],(InfoGeneral[BPIN]='Reporte PI'!A117)*(InfoGeneral[Vigencia]='Reporte PI'!$B$1)*(InfoGeneral[MetaVigencia]&lt;&gt;0)))),IF(_xlpm.numero_indicadores_pi&gt;_xlpm.numero_indicadores_piip,"Inconsistencia",""))</f>
        <v/>
      </c>
      <c r="M117" s="143" t="str" cm="1">
        <f t="array" ref="M117">_xlfn.LET(_xlpm.productos_piip,_xlfn._xlws.FILTER(InfoGeneral[CodigoIndicador],(InfoGeneral[BPIN]='Reporte PI'!A117)*(InfoGeneral[Vigencia]='Reporte PI'!$B$1)*(InfoGeneral[MetaVigencia]&lt;&gt;0)),_xlpm.productos_cuipo,_xlfn.UNIQUE(_xlfn._xlws.FILTER(ProyectosPIconVigencia[Código del indicador principal],(ProyectosPIconVigencia[BPIN]='Reporte PI'!A117)*(ProyectosPIconVigencia[VIGENCIA PI]='Reporte PI'!$B$1),"")),_xlpm.eval,COUNT(_xlfn.MAP(_xlpm.productos_cuipo,_xlfn.LAMBDA(_xlpm.x,FIND(_xlpm.x,_xlfn.TEXTJOIN(",",TRUE,_xlpm.productos_piip))))),_xlpm.num_productos_cuipo,COUNTA(_xlpm.productos_cuipo),_xlpm.num_productos_piip,COUNTA(_xlpm.productos_piip),IF(AND(C117&lt;&gt;"",J117&lt;&gt;"",L117&lt;&gt;"Inconsistencia"),TRANSPOSE(_xlpm.eval),""))</f>
        <v/>
      </c>
      <c r="N117" s="181" t="str">
        <f t="shared" si="1"/>
        <v/>
      </c>
    </row>
    <row r="118" spans="1:14" x14ac:dyDescent="0.3">
      <c r="A118" s="18" t="str">
        <v>202500000043535</v>
      </c>
      <c r="B118" s="18" t="str">
        <v>Territorial</v>
      </c>
      <c r="C118" s="8" t="str" cm="1">
        <f t="array" ref="C118">_xlfn.TEXTJOIN(", ",TRUE,_xlfn.UNIQUE(_xlfn._xlws.FILTER(InfoGeneral[CodigoIndicador],(InfoGeneral[BPIN]='Reporte PI'!A118)*(InfoGeneral[Vigencia]='Reporte PI'!$B$1)*(InfoGeneral[MetaVigencia]&lt;&gt;0))))</f>
        <v>190603500</v>
      </c>
      <c r="D118" s="8" cm="1">
        <f t="array" ref="D118">COUNTA(_xlfn.UNIQUE(_xlfn._xlws.FILTER(InfoGeneral[CodigoIndicador],(InfoGeneral[BPIN]='Reporte PI'!A118)*(InfoGeneral[Vigencia]='Reporte PI'!$B$1)*(InfoGeneral[MetaVigencia]&lt;&gt;0))))</f>
        <v>1</v>
      </c>
      <c r="E118" s="177" cm="1">
        <f t="array" ref="E118">SUM(_xlfn._xlws.FILTER(EjecucionPresupuestalGastoCCyFondo[CDP],(EjecucionPresupuestalGastoCCyFondo[PROYECTO]='Reporte PI'!A118)*(EjecucionPresupuestalGastoCCyFondo[VIGENCIA]=_xlfn.VALUETOTEXT('Reporte PI'!$B$1)),0))</f>
        <v>11697248007.84</v>
      </c>
      <c r="F118" s="177" cm="1">
        <f t="array" ref="F118">SUM(_xlfn._xlws.FILTER(EjecucionPresupuestalGastoCCyFondo[RP],(EjecucionPresupuestalGastoCCyFondo[PROYECTO]='Reporte PI'!A118)*(EjecucionPresupuestalGastoCCyFondo[VIGENCIA]=_xlfn.VALUETOTEXT('Reporte PI'!$B$1)),0))</f>
        <v>0</v>
      </c>
      <c r="G118" s="177" cm="1">
        <f t="array" ref="G118">SUM(_xlfn._xlws.FILTER(EjecucionPresupuestalGastoCCyFondo[OBLIGACION],(EjecucionPresupuestalGastoCCyFondo[PROYECTO]='Reporte PI'!A118)*(EjecucionPresupuestalGastoCCyFondo[VIGENCIA]=_xlfn.VALUETOTEXT('Reporte PI'!$B$1)),0))</f>
        <v>0</v>
      </c>
      <c r="H118" s="177" cm="1">
        <f t="array" ref="H118">SUM(_xlfn._xlws.FILTER(EjecucionPresupuestalGastoCCyFondo[PAGO],(EjecucionPresupuestalGastoCCyFondo[PROYECTO]='Reporte PI'!A118)*(EjecucionPresupuestalGastoCCyFondo[VIGENCIA]=_xlfn.VALUETOTEXT('Reporte PI'!$B$1)),0))</f>
        <v>0</v>
      </c>
      <c r="I118" s="162" t="str" cm="1">
        <f t="array" ref="I118">_xlfn.LET(_xlpm.filtro_bpin,_xlfn.UNIQUE(_xlfn._xlws.FILTER(ProyectosPIconVigencia[BPIN],(ProyectosPIconVigencia[BPIN]='Reporte PI'!A118)*(ProyectosPIconVigencia[VIGENCIA PI]='Reporte PI'!$B$1),"")),_xlpm.es_bpin,ISNUMBER(VALUE(LEFT(_xlpm.filtro_bpin,4))),IF(_xlpm.es_bpin,"Si","No"))</f>
        <v>Si</v>
      </c>
      <c r="J118" s="143" t="str" cm="1">
        <f t="array" ref="J118">_xlfn.TEXTJOIN(", ",TRUE,_xlfn.UNIQUE(_xlfn._xlws.FILTER(ProyectosPIconVigencia[Código del indicador principal],(ProyectosPIconVigencia[BPIN]='Reporte PI'!A118)*(ProyectosPIconVigencia[VIGENCIA PI]='Reporte PI'!$B$1),"")))</f>
        <v>190603500</v>
      </c>
      <c r="K118" s="143" cm="1">
        <f t="array" ref="K118">IF(J118&lt;&gt;"",COUNTA(_xlfn.UNIQUE(_xlfn._xlws.FILTER(ProyectosPIconVigencia[Código del indicador principal],(ProyectosPIconVigencia[BPIN]='Reporte PI'!A118)*(ProyectosPIconVigencia[VIGENCIA PI]='Reporte PI'!$B$1),""))),"")</f>
        <v>1</v>
      </c>
      <c r="L118" s="143" t="str" cm="1">
        <f t="array" ref="L118">_xlfn.LET(_xlpm.filtro_indicadores_pi,_xlfn.UNIQUE(_xlfn._xlws.FILTER(ProyectosPIconVigencia[Código del indicador principal],(ProyectosPIconVigencia[BPIN]='Reporte PI'!A118)*(ProyectosPIconVigencia[VIGENCIA PI]='Reporte PI'!$B$1),"")),_xlpm.numero_indicadores_pi,IF(J118&lt;&gt;"",COUNTA(_xlpm.filtro_indicadores_pi),0),_xlpm.numero_indicadores_piip,COUNTA(_xlfn.UNIQUE(_xlfn._xlws.FILTER(InfoGeneral[CodigoIndicador],(InfoGeneral[BPIN]='Reporte PI'!A118)*(InfoGeneral[Vigencia]='Reporte PI'!$B$1)*(InfoGeneral[MetaVigencia]&lt;&gt;0)))),IF(_xlpm.numero_indicadores_pi&gt;_xlpm.numero_indicadores_piip,"Inconsistencia",""))</f>
        <v/>
      </c>
      <c r="M118" s="143" cm="1">
        <f t="array" ref="M118">_xlfn.LET(_xlpm.productos_piip,_xlfn._xlws.FILTER(InfoGeneral[CodigoIndicador],(InfoGeneral[BPIN]='Reporte PI'!A118)*(InfoGeneral[Vigencia]='Reporte PI'!$B$1)*(InfoGeneral[MetaVigencia]&lt;&gt;0)),_xlpm.productos_cuipo,_xlfn.UNIQUE(_xlfn._xlws.FILTER(ProyectosPIconVigencia[Código del indicador principal],(ProyectosPIconVigencia[BPIN]='Reporte PI'!A118)*(ProyectosPIconVigencia[VIGENCIA PI]='Reporte PI'!$B$1),"")),_xlpm.eval,COUNT(_xlfn.MAP(_xlpm.productos_cuipo,_xlfn.LAMBDA(_xlpm.x,FIND(_xlpm.x,_xlfn.TEXTJOIN(",",TRUE,_xlpm.productos_piip))))),_xlpm.num_productos_cuipo,COUNTA(_xlpm.productos_cuipo),_xlpm.num_productos_piip,COUNTA(_xlpm.productos_piip),IF(AND(C118&lt;&gt;"",J118&lt;&gt;"",L118&lt;&gt;"Inconsistencia"),TRANSPOSE(_xlpm.eval),""))</f>
        <v>1</v>
      </c>
      <c r="N118" s="181" t="str">
        <f t="shared" si="1"/>
        <v>Coinciden</v>
      </c>
    </row>
    <row r="119" spans="1:14" x14ac:dyDescent="0.3">
      <c r="A119" s="18" t="str">
        <v>202500000041895</v>
      </c>
      <c r="B119" s="18" t="str">
        <v>Territorial</v>
      </c>
      <c r="C119" s="8" t="str" cm="1">
        <f t="array" ref="C119">_xlfn.TEXTJOIN(", ",TRUE,_xlfn.UNIQUE(_xlfn._xlws.FILTER(InfoGeneral[CodigoIndicador],(InfoGeneral[BPIN]='Reporte PI'!A119)*(InfoGeneral[Vigencia]='Reporte PI'!$B$1)*(InfoGeneral[MetaVigencia]&lt;&gt;0))))</f>
        <v>450105200</v>
      </c>
      <c r="D119" s="8" cm="1">
        <f t="array" ref="D119">COUNTA(_xlfn.UNIQUE(_xlfn._xlws.FILTER(InfoGeneral[CodigoIndicador],(InfoGeneral[BPIN]='Reporte PI'!A119)*(InfoGeneral[Vigencia]='Reporte PI'!$B$1)*(InfoGeneral[MetaVigencia]&lt;&gt;0))))</f>
        <v>1</v>
      </c>
      <c r="E119" s="177" cm="1">
        <f t="array" ref="E119">SUM(_xlfn._xlws.FILTER(EjecucionPresupuestalGastoCCyFondo[CDP],(EjecucionPresupuestalGastoCCyFondo[PROYECTO]='Reporte PI'!A119)*(EjecucionPresupuestalGastoCCyFondo[VIGENCIA]=_xlfn.VALUETOTEXT('Reporte PI'!$B$1)),0))</f>
        <v>3600000000</v>
      </c>
      <c r="F119" s="177" cm="1">
        <f t="array" ref="F119">SUM(_xlfn._xlws.FILTER(EjecucionPresupuestalGastoCCyFondo[RP],(EjecucionPresupuestalGastoCCyFondo[PROYECTO]='Reporte PI'!A119)*(EjecucionPresupuestalGastoCCyFondo[VIGENCIA]=_xlfn.VALUETOTEXT('Reporte PI'!$B$1)),0))</f>
        <v>3599987763</v>
      </c>
      <c r="G119" s="177" cm="1">
        <f t="array" ref="G119">SUM(_xlfn._xlws.FILTER(EjecucionPresupuestalGastoCCyFondo[OBLIGACION],(EjecucionPresupuestalGastoCCyFondo[PROYECTO]='Reporte PI'!A119)*(EjecucionPresupuestalGastoCCyFondo[VIGENCIA]=_xlfn.VALUETOTEXT('Reporte PI'!$B$1)),0))</f>
        <v>3599987763</v>
      </c>
      <c r="H119" s="177" cm="1">
        <f t="array" ref="H119">SUM(_xlfn._xlws.FILTER(EjecucionPresupuestalGastoCCyFondo[PAGO],(EjecucionPresupuestalGastoCCyFondo[PROYECTO]='Reporte PI'!A119)*(EjecucionPresupuestalGastoCCyFondo[VIGENCIA]=_xlfn.VALUETOTEXT('Reporte PI'!$B$1)),0))</f>
        <v>3599987763</v>
      </c>
      <c r="I119" s="162" t="str" cm="1">
        <f t="array" ref="I119">_xlfn.LET(_xlpm.filtro_bpin,_xlfn.UNIQUE(_xlfn._xlws.FILTER(ProyectosPIconVigencia[BPIN],(ProyectosPIconVigencia[BPIN]='Reporte PI'!A119)*(ProyectosPIconVigencia[VIGENCIA PI]='Reporte PI'!$B$1),"")),_xlpm.es_bpin,ISNUMBER(VALUE(LEFT(_xlpm.filtro_bpin,4))),IF(_xlpm.es_bpin,"Si","No"))</f>
        <v>Si</v>
      </c>
      <c r="J119" s="143" t="str" cm="1">
        <f t="array" ref="J119">_xlfn.TEXTJOIN(", ",TRUE,_xlfn.UNIQUE(_xlfn._xlws.FILTER(ProyectosPIconVigencia[Código del indicador principal],(ProyectosPIconVigencia[BPIN]='Reporte PI'!A119)*(ProyectosPIconVigencia[VIGENCIA PI]='Reporte PI'!$B$1),"")))</f>
        <v>450105200</v>
      </c>
      <c r="K119" s="143" cm="1">
        <f t="array" ref="K119">IF(J119&lt;&gt;"",COUNTA(_xlfn.UNIQUE(_xlfn._xlws.FILTER(ProyectosPIconVigencia[Código del indicador principal],(ProyectosPIconVigencia[BPIN]='Reporte PI'!A119)*(ProyectosPIconVigencia[VIGENCIA PI]='Reporte PI'!$B$1),""))),"")</f>
        <v>1</v>
      </c>
      <c r="L119" s="143" t="str" cm="1">
        <f t="array" ref="L119">_xlfn.LET(_xlpm.filtro_indicadores_pi,_xlfn.UNIQUE(_xlfn._xlws.FILTER(ProyectosPIconVigencia[Código del indicador principal],(ProyectosPIconVigencia[BPIN]='Reporte PI'!A119)*(ProyectosPIconVigencia[VIGENCIA PI]='Reporte PI'!$B$1),"")),_xlpm.numero_indicadores_pi,IF(J119&lt;&gt;"",COUNTA(_xlpm.filtro_indicadores_pi),0),_xlpm.numero_indicadores_piip,COUNTA(_xlfn.UNIQUE(_xlfn._xlws.FILTER(InfoGeneral[CodigoIndicador],(InfoGeneral[BPIN]='Reporte PI'!A119)*(InfoGeneral[Vigencia]='Reporte PI'!$B$1)*(InfoGeneral[MetaVigencia]&lt;&gt;0)))),IF(_xlpm.numero_indicadores_pi&gt;_xlpm.numero_indicadores_piip,"Inconsistencia",""))</f>
        <v/>
      </c>
      <c r="M119" s="143" cm="1">
        <f t="array" ref="M119">_xlfn.LET(_xlpm.productos_piip,_xlfn._xlws.FILTER(InfoGeneral[CodigoIndicador],(InfoGeneral[BPIN]='Reporte PI'!A119)*(InfoGeneral[Vigencia]='Reporte PI'!$B$1)*(InfoGeneral[MetaVigencia]&lt;&gt;0)),_xlpm.productos_cuipo,_xlfn.UNIQUE(_xlfn._xlws.FILTER(ProyectosPIconVigencia[Código del indicador principal],(ProyectosPIconVigencia[BPIN]='Reporte PI'!A119)*(ProyectosPIconVigencia[VIGENCIA PI]='Reporte PI'!$B$1),"")),_xlpm.eval,COUNT(_xlfn.MAP(_xlpm.productos_cuipo,_xlfn.LAMBDA(_xlpm.x,FIND(_xlpm.x,_xlfn.TEXTJOIN(",",TRUE,_xlpm.productos_piip))))),_xlpm.num_productos_cuipo,COUNTA(_xlpm.productos_cuipo),_xlpm.num_productos_piip,COUNTA(_xlpm.productos_piip),IF(AND(C119&lt;&gt;"",J119&lt;&gt;"",L119&lt;&gt;"Inconsistencia"),TRANSPOSE(_xlpm.eval),""))</f>
        <v>1</v>
      </c>
      <c r="N119" s="181" t="str">
        <f t="shared" si="1"/>
        <v>Coinciden</v>
      </c>
    </row>
    <row r="120" spans="1:14" x14ac:dyDescent="0.3">
      <c r="A120" s="18" t="str">
        <v>202500000034777</v>
      </c>
      <c r="B120" s="18" t="str">
        <v>Territorial</v>
      </c>
      <c r="C120" s="8" t="str" cm="1">
        <f t="array" ref="C120">_xlfn.TEXTJOIN(", ",TRUE,_xlfn.UNIQUE(_xlfn._xlws.FILTER(InfoGeneral[CodigoIndicador],(InfoGeneral[BPIN]='Reporte PI'!A120)*(InfoGeneral[Vigencia]='Reporte PI'!$B$1)*(InfoGeneral[MetaVigencia]&lt;&gt;0))))</f>
        <v>210205800</v>
      </c>
      <c r="D120" s="8" cm="1">
        <f t="array" ref="D120">COUNTA(_xlfn.UNIQUE(_xlfn._xlws.FILTER(InfoGeneral[CodigoIndicador],(InfoGeneral[BPIN]='Reporte PI'!A120)*(InfoGeneral[Vigencia]='Reporte PI'!$B$1)*(InfoGeneral[MetaVigencia]&lt;&gt;0))))</f>
        <v>1</v>
      </c>
      <c r="E120" s="177" cm="1">
        <f t="array" ref="E120">SUM(_xlfn._xlws.FILTER(EjecucionPresupuestalGastoCCyFondo[CDP],(EjecucionPresupuestalGastoCCyFondo[PROYECTO]='Reporte PI'!A120)*(EjecucionPresupuestalGastoCCyFondo[VIGENCIA]=_xlfn.VALUETOTEXT('Reporte PI'!$B$1)),0))</f>
        <v>0</v>
      </c>
      <c r="F120" s="177" cm="1">
        <f t="array" ref="F120">SUM(_xlfn._xlws.FILTER(EjecucionPresupuestalGastoCCyFondo[RP],(EjecucionPresupuestalGastoCCyFondo[PROYECTO]='Reporte PI'!A120)*(EjecucionPresupuestalGastoCCyFondo[VIGENCIA]=_xlfn.VALUETOTEXT('Reporte PI'!$B$1)),0))</f>
        <v>0</v>
      </c>
      <c r="G120" s="177" cm="1">
        <f t="array" ref="G120">SUM(_xlfn._xlws.FILTER(EjecucionPresupuestalGastoCCyFondo[OBLIGACION],(EjecucionPresupuestalGastoCCyFondo[PROYECTO]='Reporte PI'!A120)*(EjecucionPresupuestalGastoCCyFondo[VIGENCIA]=_xlfn.VALUETOTEXT('Reporte PI'!$B$1)),0))</f>
        <v>0</v>
      </c>
      <c r="H120" s="177" cm="1">
        <f t="array" ref="H120">SUM(_xlfn._xlws.FILTER(EjecucionPresupuestalGastoCCyFondo[PAGO],(EjecucionPresupuestalGastoCCyFondo[PROYECTO]='Reporte PI'!A120)*(EjecucionPresupuestalGastoCCyFondo[VIGENCIA]=_xlfn.VALUETOTEXT('Reporte PI'!$B$1)),0))</f>
        <v>0</v>
      </c>
      <c r="I120" s="162" t="str" cm="1">
        <f t="array" ref="I120">_xlfn.LET(_xlpm.filtro_bpin,_xlfn.UNIQUE(_xlfn._xlws.FILTER(ProyectosPIconVigencia[BPIN],(ProyectosPIconVigencia[BPIN]='Reporte PI'!A120)*(ProyectosPIconVigencia[VIGENCIA PI]='Reporte PI'!$B$1),"")),_xlpm.es_bpin,ISNUMBER(VALUE(LEFT(_xlpm.filtro_bpin,4))),IF(_xlpm.es_bpin,"Si","No"))</f>
        <v>Si</v>
      </c>
      <c r="J120" s="143" t="str" cm="1">
        <f t="array" ref="J120">_xlfn.TEXTJOIN(", ",TRUE,_xlfn.UNIQUE(_xlfn._xlws.FILTER(ProyectosPIconVigencia[Código del indicador principal],(ProyectosPIconVigencia[BPIN]='Reporte PI'!A120)*(ProyectosPIconVigencia[VIGENCIA PI]='Reporte PI'!$B$1),"")))</f>
        <v>210205800</v>
      </c>
      <c r="K120" s="143" cm="1">
        <f t="array" ref="K120">IF(J120&lt;&gt;"",COUNTA(_xlfn.UNIQUE(_xlfn._xlws.FILTER(ProyectosPIconVigencia[Código del indicador principal],(ProyectosPIconVigencia[BPIN]='Reporte PI'!A120)*(ProyectosPIconVigencia[VIGENCIA PI]='Reporte PI'!$B$1),""))),"")</f>
        <v>1</v>
      </c>
      <c r="L120" s="143" t="str" cm="1">
        <f t="array" ref="L120">_xlfn.LET(_xlpm.filtro_indicadores_pi,_xlfn.UNIQUE(_xlfn._xlws.FILTER(ProyectosPIconVigencia[Código del indicador principal],(ProyectosPIconVigencia[BPIN]='Reporte PI'!A120)*(ProyectosPIconVigencia[VIGENCIA PI]='Reporte PI'!$B$1),"")),_xlpm.numero_indicadores_pi,IF(J120&lt;&gt;"",COUNTA(_xlpm.filtro_indicadores_pi),0),_xlpm.numero_indicadores_piip,COUNTA(_xlfn.UNIQUE(_xlfn._xlws.FILTER(InfoGeneral[CodigoIndicador],(InfoGeneral[BPIN]='Reporte PI'!A120)*(InfoGeneral[Vigencia]='Reporte PI'!$B$1)*(InfoGeneral[MetaVigencia]&lt;&gt;0)))),IF(_xlpm.numero_indicadores_pi&gt;_xlpm.numero_indicadores_piip,"Inconsistencia",""))</f>
        <v/>
      </c>
      <c r="M120" s="143" cm="1">
        <f t="array" ref="M120">_xlfn.LET(_xlpm.productos_piip,_xlfn._xlws.FILTER(InfoGeneral[CodigoIndicador],(InfoGeneral[BPIN]='Reporte PI'!A120)*(InfoGeneral[Vigencia]='Reporte PI'!$B$1)*(InfoGeneral[MetaVigencia]&lt;&gt;0)),_xlpm.productos_cuipo,_xlfn.UNIQUE(_xlfn._xlws.FILTER(ProyectosPIconVigencia[Código del indicador principal],(ProyectosPIconVigencia[BPIN]='Reporte PI'!A120)*(ProyectosPIconVigencia[VIGENCIA PI]='Reporte PI'!$B$1),"")),_xlpm.eval,COUNT(_xlfn.MAP(_xlpm.productos_cuipo,_xlfn.LAMBDA(_xlpm.x,FIND(_xlpm.x,_xlfn.TEXTJOIN(",",TRUE,_xlpm.productos_piip))))),_xlpm.num_productos_cuipo,COUNTA(_xlpm.productos_cuipo),_xlpm.num_productos_piip,COUNTA(_xlpm.productos_piip),IF(AND(C120&lt;&gt;"",J120&lt;&gt;"",L120&lt;&gt;"Inconsistencia"),TRANSPOSE(_xlpm.eval),""))</f>
        <v>1</v>
      </c>
      <c r="N120" s="181" t="str">
        <f t="shared" si="1"/>
        <v>Coinciden</v>
      </c>
    </row>
    <row r="121" spans="1:14" x14ac:dyDescent="0.3">
      <c r="A121" s="18" t="str">
        <v>2023002700172</v>
      </c>
      <c r="B121" s="18" t="str">
        <v>Territorial</v>
      </c>
      <c r="C121" s="8" t="str" cm="1">
        <f t="array" ref="C121">_xlfn.TEXTJOIN(", ",TRUE,_xlfn.UNIQUE(_xlfn._xlws.FILTER(InfoGeneral[CodigoIndicador],(InfoGeneral[BPIN]='Reporte PI'!A121)*(InfoGeneral[Vigencia]='Reporte PI'!$B$1)*(InfoGeneral[MetaVigencia]&lt;&gt;0))))</f>
        <v>410102500</v>
      </c>
      <c r="D121" s="8" cm="1">
        <f t="array" ref="D121">COUNTA(_xlfn.UNIQUE(_xlfn._xlws.FILTER(InfoGeneral[CodigoIndicador],(InfoGeneral[BPIN]='Reporte PI'!A121)*(InfoGeneral[Vigencia]='Reporte PI'!$B$1)*(InfoGeneral[MetaVigencia]&lt;&gt;0))))</f>
        <v>1</v>
      </c>
      <c r="E121" s="177" cm="1">
        <f t="array" ref="E121">SUM(_xlfn._xlws.FILTER(EjecucionPresupuestalGastoCCyFondo[CDP],(EjecucionPresupuestalGastoCCyFondo[PROYECTO]='Reporte PI'!A121)*(EjecucionPresupuestalGastoCCyFondo[VIGENCIA]=_xlfn.VALUETOTEXT('Reporte PI'!$B$1)),0))</f>
        <v>80459466</v>
      </c>
      <c r="F121" s="177" cm="1">
        <f t="array" ref="F121">SUM(_xlfn._xlws.FILTER(EjecucionPresupuestalGastoCCyFondo[RP],(EjecucionPresupuestalGastoCCyFondo[PROYECTO]='Reporte PI'!A121)*(EjecucionPresupuestalGastoCCyFondo[VIGENCIA]=_xlfn.VALUETOTEXT('Reporte PI'!$B$1)),0))</f>
        <v>80459466</v>
      </c>
      <c r="G121" s="177" cm="1">
        <f t="array" ref="G121">SUM(_xlfn._xlws.FILTER(EjecucionPresupuestalGastoCCyFondo[OBLIGACION],(EjecucionPresupuestalGastoCCyFondo[PROYECTO]='Reporte PI'!A121)*(EjecucionPresupuestalGastoCCyFondo[VIGENCIA]=_xlfn.VALUETOTEXT('Reporte PI'!$B$1)),0))</f>
        <v>80459466</v>
      </c>
      <c r="H121" s="177" cm="1">
        <f t="array" ref="H121">SUM(_xlfn._xlws.FILTER(EjecucionPresupuestalGastoCCyFondo[PAGO],(EjecucionPresupuestalGastoCCyFondo[PROYECTO]='Reporte PI'!A121)*(EjecucionPresupuestalGastoCCyFondo[VIGENCIA]=_xlfn.VALUETOTEXT('Reporte PI'!$B$1)),0))</f>
        <v>80459466</v>
      </c>
      <c r="I121" s="162" t="str" cm="1">
        <f t="array" ref="I121">_xlfn.LET(_xlpm.filtro_bpin,_xlfn.UNIQUE(_xlfn._xlws.FILTER(ProyectosPIconVigencia[BPIN],(ProyectosPIconVigencia[BPIN]='Reporte PI'!A121)*(ProyectosPIconVigencia[VIGENCIA PI]='Reporte PI'!$B$1),"")),_xlpm.es_bpin,ISNUMBER(VALUE(LEFT(_xlpm.filtro_bpin,4))),IF(_xlpm.es_bpin,"Si","No"))</f>
        <v>Si</v>
      </c>
      <c r="J121" s="143" t="str" cm="1">
        <f t="array" ref="J121">_xlfn.TEXTJOIN(", ",TRUE,_xlfn.UNIQUE(_xlfn._xlws.FILTER(ProyectosPIconVigencia[Código del indicador principal],(ProyectosPIconVigencia[BPIN]='Reporte PI'!A121)*(ProyectosPIconVigencia[VIGENCIA PI]='Reporte PI'!$B$1),"")))</f>
        <v>410102500</v>
      </c>
      <c r="K121" s="143" cm="1">
        <f t="array" ref="K121">IF(J121&lt;&gt;"",COUNTA(_xlfn.UNIQUE(_xlfn._xlws.FILTER(ProyectosPIconVigencia[Código del indicador principal],(ProyectosPIconVigencia[BPIN]='Reporte PI'!A121)*(ProyectosPIconVigencia[VIGENCIA PI]='Reporte PI'!$B$1),""))),"")</f>
        <v>1</v>
      </c>
      <c r="L121" s="143" t="str" cm="1">
        <f t="array" ref="L121">_xlfn.LET(_xlpm.filtro_indicadores_pi,_xlfn.UNIQUE(_xlfn._xlws.FILTER(ProyectosPIconVigencia[Código del indicador principal],(ProyectosPIconVigencia[BPIN]='Reporte PI'!A121)*(ProyectosPIconVigencia[VIGENCIA PI]='Reporte PI'!$B$1),"")),_xlpm.numero_indicadores_pi,IF(J121&lt;&gt;"",COUNTA(_xlpm.filtro_indicadores_pi),0),_xlpm.numero_indicadores_piip,COUNTA(_xlfn.UNIQUE(_xlfn._xlws.FILTER(InfoGeneral[CodigoIndicador],(InfoGeneral[BPIN]='Reporte PI'!A121)*(InfoGeneral[Vigencia]='Reporte PI'!$B$1)*(InfoGeneral[MetaVigencia]&lt;&gt;0)))),IF(_xlpm.numero_indicadores_pi&gt;_xlpm.numero_indicadores_piip,"Inconsistencia",""))</f>
        <v/>
      </c>
      <c r="M121" s="143" cm="1">
        <f t="array" ref="M121">_xlfn.LET(_xlpm.productos_piip,_xlfn._xlws.FILTER(InfoGeneral[CodigoIndicador],(InfoGeneral[BPIN]='Reporte PI'!A121)*(InfoGeneral[Vigencia]='Reporte PI'!$B$1)*(InfoGeneral[MetaVigencia]&lt;&gt;0)),_xlpm.productos_cuipo,_xlfn.UNIQUE(_xlfn._xlws.FILTER(ProyectosPIconVigencia[Código del indicador principal],(ProyectosPIconVigencia[BPIN]='Reporte PI'!A121)*(ProyectosPIconVigencia[VIGENCIA PI]='Reporte PI'!$B$1),"")),_xlpm.eval,COUNT(_xlfn.MAP(_xlpm.productos_cuipo,_xlfn.LAMBDA(_xlpm.x,FIND(_xlpm.x,_xlfn.TEXTJOIN(",",TRUE,_xlpm.productos_piip))))),_xlpm.num_productos_cuipo,COUNTA(_xlpm.productos_cuipo),_xlpm.num_productos_piip,COUNTA(_xlpm.productos_piip),IF(AND(C121&lt;&gt;"",J121&lt;&gt;"",L121&lt;&gt;"Inconsistencia"),TRANSPOSE(_xlpm.eval),""))</f>
        <v>1</v>
      </c>
      <c r="N121" s="181" t="str">
        <f t="shared" si="1"/>
        <v>Coinciden</v>
      </c>
    </row>
    <row r="122" spans="1:14" x14ac:dyDescent="0.3">
      <c r="A122" s="18" t="str">
        <v>202600000005053</v>
      </c>
      <c r="B122" s="18" t="str">
        <v>Territorial</v>
      </c>
      <c r="C122" s="8" t="str" cm="1">
        <f t="array" ref="C122">_xlfn.TEXTJOIN(", ",TRUE,_xlfn.UNIQUE(_xlfn._xlws.FILTER(InfoGeneral[CodigoIndicador],(InfoGeneral[BPIN]='Reporte PI'!A122)*(InfoGeneral[Vigencia]='Reporte PI'!$B$1)*(InfoGeneral[MetaVigencia]&lt;&gt;0))))</f>
        <v>410204300</v>
      </c>
      <c r="D122" s="8" cm="1">
        <f t="array" ref="D122">COUNTA(_xlfn.UNIQUE(_xlfn._xlws.FILTER(InfoGeneral[CodigoIndicador],(InfoGeneral[BPIN]='Reporte PI'!A122)*(InfoGeneral[Vigencia]='Reporte PI'!$B$1)*(InfoGeneral[MetaVigencia]&lt;&gt;0))))</f>
        <v>1</v>
      </c>
      <c r="E122" s="177" cm="1">
        <f t="array" ref="E122">SUM(_xlfn._xlws.FILTER(EjecucionPresupuestalGastoCCyFondo[CDP],(EjecucionPresupuestalGastoCCyFondo[PROYECTO]='Reporte PI'!A122)*(EjecucionPresupuestalGastoCCyFondo[VIGENCIA]=_xlfn.VALUETOTEXT('Reporte PI'!$B$1)),0))</f>
        <v>82500000</v>
      </c>
      <c r="F122" s="177" cm="1">
        <f t="array" ref="F122">SUM(_xlfn._xlws.FILTER(EjecucionPresupuestalGastoCCyFondo[RP],(EjecucionPresupuestalGastoCCyFondo[PROYECTO]='Reporte PI'!A122)*(EjecucionPresupuestalGastoCCyFondo[VIGENCIA]=_xlfn.VALUETOTEXT('Reporte PI'!$B$1)),0))</f>
        <v>82499999</v>
      </c>
      <c r="G122" s="177" cm="1">
        <f t="array" ref="G122">SUM(_xlfn._xlws.FILTER(EjecucionPresupuestalGastoCCyFondo[OBLIGACION],(EjecucionPresupuestalGastoCCyFondo[PROYECTO]='Reporte PI'!A122)*(EjecucionPresupuestalGastoCCyFondo[VIGENCIA]=_xlfn.VALUETOTEXT('Reporte PI'!$B$1)),0))</f>
        <v>82499999</v>
      </c>
      <c r="H122" s="177" cm="1">
        <f t="array" ref="H122">SUM(_xlfn._xlws.FILTER(EjecucionPresupuestalGastoCCyFondo[PAGO],(EjecucionPresupuestalGastoCCyFondo[PROYECTO]='Reporte PI'!A122)*(EjecucionPresupuestalGastoCCyFondo[VIGENCIA]=_xlfn.VALUETOTEXT('Reporte PI'!$B$1)),0))</f>
        <v>82499999</v>
      </c>
      <c r="I122" s="162" t="str" cm="1">
        <f t="array" ref="I122">_xlfn.LET(_xlpm.filtro_bpin,_xlfn.UNIQUE(_xlfn._xlws.FILTER(ProyectosPIconVigencia[BPIN],(ProyectosPIconVigencia[BPIN]='Reporte PI'!A122)*(ProyectosPIconVigencia[VIGENCIA PI]='Reporte PI'!$B$1),"")),_xlpm.es_bpin,ISNUMBER(VALUE(LEFT(_xlpm.filtro_bpin,4))),IF(_xlpm.es_bpin,"Si","No"))</f>
        <v>Si</v>
      </c>
      <c r="J122" s="143" t="str" cm="1">
        <f t="array" ref="J122">_xlfn.TEXTJOIN(", ",TRUE,_xlfn.UNIQUE(_xlfn._xlws.FILTER(ProyectosPIconVigencia[Código del indicador principal],(ProyectosPIconVigencia[BPIN]='Reporte PI'!A122)*(ProyectosPIconVigencia[VIGENCIA PI]='Reporte PI'!$B$1),"")))</f>
        <v>410204300</v>
      </c>
      <c r="K122" s="143" cm="1">
        <f t="array" ref="K122">IF(J122&lt;&gt;"",COUNTA(_xlfn.UNIQUE(_xlfn._xlws.FILTER(ProyectosPIconVigencia[Código del indicador principal],(ProyectosPIconVigencia[BPIN]='Reporte PI'!A122)*(ProyectosPIconVigencia[VIGENCIA PI]='Reporte PI'!$B$1),""))),"")</f>
        <v>1</v>
      </c>
      <c r="L122" s="143" t="str" cm="1">
        <f t="array" ref="L122">_xlfn.LET(_xlpm.filtro_indicadores_pi,_xlfn.UNIQUE(_xlfn._xlws.FILTER(ProyectosPIconVigencia[Código del indicador principal],(ProyectosPIconVigencia[BPIN]='Reporte PI'!A122)*(ProyectosPIconVigencia[VIGENCIA PI]='Reporte PI'!$B$1),"")),_xlpm.numero_indicadores_pi,IF(J122&lt;&gt;"",COUNTA(_xlpm.filtro_indicadores_pi),0),_xlpm.numero_indicadores_piip,COUNTA(_xlfn.UNIQUE(_xlfn._xlws.FILTER(InfoGeneral[CodigoIndicador],(InfoGeneral[BPIN]='Reporte PI'!A122)*(InfoGeneral[Vigencia]='Reporte PI'!$B$1)*(InfoGeneral[MetaVigencia]&lt;&gt;0)))),IF(_xlpm.numero_indicadores_pi&gt;_xlpm.numero_indicadores_piip,"Inconsistencia",""))</f>
        <v/>
      </c>
      <c r="M122" s="143" cm="1">
        <f t="array" ref="M122">_xlfn.LET(_xlpm.productos_piip,_xlfn._xlws.FILTER(InfoGeneral[CodigoIndicador],(InfoGeneral[BPIN]='Reporte PI'!A122)*(InfoGeneral[Vigencia]='Reporte PI'!$B$1)*(InfoGeneral[MetaVigencia]&lt;&gt;0)),_xlpm.productos_cuipo,_xlfn.UNIQUE(_xlfn._xlws.FILTER(ProyectosPIconVigencia[Código del indicador principal],(ProyectosPIconVigencia[BPIN]='Reporte PI'!A122)*(ProyectosPIconVigencia[VIGENCIA PI]='Reporte PI'!$B$1),"")),_xlpm.eval,COUNT(_xlfn.MAP(_xlpm.productos_cuipo,_xlfn.LAMBDA(_xlpm.x,FIND(_xlpm.x,_xlfn.TEXTJOIN(",",TRUE,_xlpm.productos_piip))))),_xlpm.num_productos_cuipo,COUNTA(_xlpm.productos_cuipo),_xlpm.num_productos_piip,COUNTA(_xlpm.productos_piip),IF(AND(C122&lt;&gt;"",J122&lt;&gt;"",L122&lt;&gt;"Inconsistencia"),TRANSPOSE(_xlpm.eval),""))</f>
        <v>1</v>
      </c>
      <c r="N122" s="181" t="str">
        <f t="shared" si="1"/>
        <v>Coinciden</v>
      </c>
    </row>
    <row r="123" spans="1:14" x14ac:dyDescent="0.3">
      <c r="A123" s="18" t="str">
        <v>202600000012017</v>
      </c>
      <c r="B123" s="18" t="str">
        <v>Territorial</v>
      </c>
      <c r="C123" s="8" t="str" cm="1">
        <f t="array" ref="C123">_xlfn.TEXTJOIN(", ",TRUE,_xlfn.UNIQUE(_xlfn._xlws.FILTER(InfoGeneral[CodigoIndicador],(InfoGeneral[BPIN]='Reporte PI'!A123)*(InfoGeneral[Vigencia]='Reporte PI'!$B$1)*(InfoGeneral[MetaVigencia]&lt;&gt;0))))</f>
        <v>220103400</v>
      </c>
      <c r="D123" s="8" cm="1">
        <f t="array" ref="D123">COUNTA(_xlfn.UNIQUE(_xlfn._xlws.FILTER(InfoGeneral[CodigoIndicador],(InfoGeneral[BPIN]='Reporte PI'!A123)*(InfoGeneral[Vigencia]='Reporte PI'!$B$1)*(InfoGeneral[MetaVigencia]&lt;&gt;0))))</f>
        <v>1</v>
      </c>
      <c r="E123" s="177" cm="1">
        <f t="array" ref="E123">SUM(_xlfn._xlws.FILTER(EjecucionPresupuestalGastoCCyFondo[CDP],(EjecucionPresupuestalGastoCCyFondo[PROYECTO]='Reporte PI'!A123)*(EjecucionPresupuestalGastoCCyFondo[VIGENCIA]=_xlfn.VALUETOTEXT('Reporte PI'!$B$1)),0))</f>
        <v>150000000</v>
      </c>
      <c r="F123" s="177" cm="1">
        <f t="array" ref="F123">SUM(_xlfn._xlws.FILTER(EjecucionPresupuestalGastoCCyFondo[RP],(EjecucionPresupuestalGastoCCyFondo[PROYECTO]='Reporte PI'!A123)*(EjecucionPresupuestalGastoCCyFondo[VIGENCIA]=_xlfn.VALUETOTEXT('Reporte PI'!$B$1)),0))</f>
        <v>150000000</v>
      </c>
      <c r="G123" s="177" cm="1">
        <f t="array" ref="G123">SUM(_xlfn._xlws.FILTER(EjecucionPresupuestalGastoCCyFondo[OBLIGACION],(EjecucionPresupuestalGastoCCyFondo[PROYECTO]='Reporte PI'!A123)*(EjecucionPresupuestalGastoCCyFondo[VIGENCIA]=_xlfn.VALUETOTEXT('Reporte PI'!$B$1)),0))</f>
        <v>150000000</v>
      </c>
      <c r="H123" s="177" cm="1">
        <f t="array" ref="H123">SUM(_xlfn._xlws.FILTER(EjecucionPresupuestalGastoCCyFondo[PAGO],(EjecucionPresupuestalGastoCCyFondo[PROYECTO]='Reporte PI'!A123)*(EjecucionPresupuestalGastoCCyFondo[VIGENCIA]=_xlfn.VALUETOTEXT('Reporte PI'!$B$1)),0))</f>
        <v>150000000</v>
      </c>
      <c r="I123" s="162" t="str" cm="1">
        <f t="array" ref="I123">_xlfn.LET(_xlpm.filtro_bpin,_xlfn.UNIQUE(_xlfn._xlws.FILTER(ProyectosPIconVigencia[BPIN],(ProyectosPIconVigencia[BPIN]='Reporte PI'!A123)*(ProyectosPIconVigencia[VIGENCIA PI]='Reporte PI'!$B$1),"")),_xlpm.es_bpin,ISNUMBER(VALUE(LEFT(_xlpm.filtro_bpin,4))),IF(_xlpm.es_bpin,"Si","No"))</f>
        <v>Si</v>
      </c>
      <c r="J123" s="143" t="str" cm="1">
        <f t="array" ref="J123">_xlfn.TEXTJOIN(", ",TRUE,_xlfn.UNIQUE(_xlfn._xlws.FILTER(ProyectosPIconVigencia[Código del indicador principal],(ProyectosPIconVigencia[BPIN]='Reporte PI'!A123)*(ProyectosPIconVigencia[VIGENCIA PI]='Reporte PI'!$B$1),"")))</f>
        <v>220103400</v>
      </c>
      <c r="K123" s="143" cm="1">
        <f t="array" ref="K123">IF(J123&lt;&gt;"",COUNTA(_xlfn.UNIQUE(_xlfn._xlws.FILTER(ProyectosPIconVigencia[Código del indicador principal],(ProyectosPIconVigencia[BPIN]='Reporte PI'!A123)*(ProyectosPIconVigencia[VIGENCIA PI]='Reporte PI'!$B$1),""))),"")</f>
        <v>1</v>
      </c>
      <c r="L123" s="143" t="str" cm="1">
        <f t="array" ref="L123">_xlfn.LET(_xlpm.filtro_indicadores_pi,_xlfn.UNIQUE(_xlfn._xlws.FILTER(ProyectosPIconVigencia[Código del indicador principal],(ProyectosPIconVigencia[BPIN]='Reporte PI'!A123)*(ProyectosPIconVigencia[VIGENCIA PI]='Reporte PI'!$B$1),"")),_xlpm.numero_indicadores_pi,IF(J123&lt;&gt;"",COUNTA(_xlpm.filtro_indicadores_pi),0),_xlpm.numero_indicadores_piip,COUNTA(_xlfn.UNIQUE(_xlfn._xlws.FILTER(InfoGeneral[CodigoIndicador],(InfoGeneral[BPIN]='Reporte PI'!A123)*(InfoGeneral[Vigencia]='Reporte PI'!$B$1)*(InfoGeneral[MetaVigencia]&lt;&gt;0)))),IF(_xlpm.numero_indicadores_pi&gt;_xlpm.numero_indicadores_piip,"Inconsistencia",""))</f>
        <v/>
      </c>
      <c r="M123" s="143" cm="1">
        <f t="array" ref="M123">_xlfn.LET(_xlpm.productos_piip,_xlfn._xlws.FILTER(InfoGeneral[CodigoIndicador],(InfoGeneral[BPIN]='Reporte PI'!A123)*(InfoGeneral[Vigencia]='Reporte PI'!$B$1)*(InfoGeneral[MetaVigencia]&lt;&gt;0)),_xlpm.productos_cuipo,_xlfn.UNIQUE(_xlfn._xlws.FILTER(ProyectosPIconVigencia[Código del indicador principal],(ProyectosPIconVigencia[BPIN]='Reporte PI'!A123)*(ProyectosPIconVigencia[VIGENCIA PI]='Reporte PI'!$B$1),"")),_xlpm.eval,COUNT(_xlfn.MAP(_xlpm.productos_cuipo,_xlfn.LAMBDA(_xlpm.x,FIND(_xlpm.x,_xlfn.TEXTJOIN(",",TRUE,_xlpm.productos_piip))))),_xlpm.num_productos_cuipo,COUNTA(_xlpm.productos_cuipo),_xlpm.num_productos_piip,COUNTA(_xlpm.productos_piip),IF(AND(C123&lt;&gt;"",J123&lt;&gt;"",L123&lt;&gt;"Inconsistencia"),TRANSPOSE(_xlpm.eval),""))</f>
        <v>1</v>
      </c>
      <c r="N123" s="181" t="str">
        <f t="shared" si="1"/>
        <v>Coinciden</v>
      </c>
    </row>
    <row r="124" spans="1:14" x14ac:dyDescent="0.3">
      <c r="A124" s="18" t="str">
        <v>202600000011619</v>
      </c>
      <c r="B124" s="18" t="str">
        <v>Territorial</v>
      </c>
      <c r="C124" s="8" t="str" cm="1">
        <f t="array" ref="C124">_xlfn.TEXTJOIN(", ",TRUE,_xlfn.UNIQUE(_xlfn._xlws.FILTER(InfoGeneral[CodigoIndicador],(InfoGeneral[BPIN]='Reporte PI'!A124)*(InfoGeneral[Vigencia]='Reporte PI'!$B$1)*(InfoGeneral[MetaVigencia]&lt;&gt;0))))</f>
        <v>330204200</v>
      </c>
      <c r="D124" s="8" cm="1">
        <f t="array" ref="D124">COUNTA(_xlfn.UNIQUE(_xlfn._xlws.FILTER(InfoGeneral[CodigoIndicador],(InfoGeneral[BPIN]='Reporte PI'!A124)*(InfoGeneral[Vigencia]='Reporte PI'!$B$1)*(InfoGeneral[MetaVigencia]&lt;&gt;0))))</f>
        <v>1</v>
      </c>
      <c r="E124" s="177" cm="1">
        <f t="array" ref="E124">SUM(_xlfn._xlws.FILTER(EjecucionPresupuestalGastoCCyFondo[CDP],(EjecucionPresupuestalGastoCCyFondo[PROYECTO]='Reporte PI'!A124)*(EjecucionPresupuestalGastoCCyFondo[VIGENCIA]=_xlfn.VALUETOTEXT('Reporte PI'!$B$1)),0))</f>
        <v>840179004</v>
      </c>
      <c r="F124" s="177" cm="1">
        <f t="array" ref="F124">SUM(_xlfn._xlws.FILTER(EjecucionPresupuestalGastoCCyFondo[RP],(EjecucionPresupuestalGastoCCyFondo[PROYECTO]='Reporte PI'!A124)*(EjecucionPresupuestalGastoCCyFondo[VIGENCIA]=_xlfn.VALUETOTEXT('Reporte PI'!$B$1)),0))</f>
        <v>840179004</v>
      </c>
      <c r="G124" s="177" cm="1">
        <f t="array" ref="G124">SUM(_xlfn._xlws.FILTER(EjecucionPresupuestalGastoCCyFondo[OBLIGACION],(EjecucionPresupuestalGastoCCyFondo[PROYECTO]='Reporte PI'!A124)*(EjecucionPresupuestalGastoCCyFondo[VIGENCIA]=_xlfn.VALUETOTEXT('Reporte PI'!$B$1)),0))</f>
        <v>840179004</v>
      </c>
      <c r="H124" s="177" cm="1">
        <f t="array" ref="H124">SUM(_xlfn._xlws.FILTER(EjecucionPresupuestalGastoCCyFondo[PAGO],(EjecucionPresupuestalGastoCCyFondo[PROYECTO]='Reporte PI'!A124)*(EjecucionPresupuestalGastoCCyFondo[VIGENCIA]=_xlfn.VALUETOTEXT('Reporte PI'!$B$1)),0))</f>
        <v>840179004</v>
      </c>
      <c r="I124" s="162" t="str" cm="1">
        <f t="array" ref="I124">_xlfn.LET(_xlpm.filtro_bpin,_xlfn.UNIQUE(_xlfn._xlws.FILTER(ProyectosPIconVigencia[BPIN],(ProyectosPIconVigencia[BPIN]='Reporte PI'!A124)*(ProyectosPIconVigencia[VIGENCIA PI]='Reporte PI'!$B$1),"")),_xlpm.es_bpin,ISNUMBER(VALUE(LEFT(_xlpm.filtro_bpin,4))),IF(_xlpm.es_bpin,"Si","No"))</f>
        <v>Si</v>
      </c>
      <c r="J124" s="143" t="str" cm="1">
        <f t="array" ref="J124">_xlfn.TEXTJOIN(", ",TRUE,_xlfn.UNIQUE(_xlfn._xlws.FILTER(ProyectosPIconVigencia[Código del indicador principal],(ProyectosPIconVigencia[BPIN]='Reporte PI'!A124)*(ProyectosPIconVigencia[VIGENCIA PI]='Reporte PI'!$B$1),"")))</f>
        <v>330204200</v>
      </c>
      <c r="K124" s="143" cm="1">
        <f t="array" ref="K124">IF(J124&lt;&gt;"",COUNTA(_xlfn.UNIQUE(_xlfn._xlws.FILTER(ProyectosPIconVigencia[Código del indicador principal],(ProyectosPIconVigencia[BPIN]='Reporte PI'!A124)*(ProyectosPIconVigencia[VIGENCIA PI]='Reporte PI'!$B$1),""))),"")</f>
        <v>1</v>
      </c>
      <c r="L124" s="143" t="str" cm="1">
        <f t="array" ref="L124">_xlfn.LET(_xlpm.filtro_indicadores_pi,_xlfn.UNIQUE(_xlfn._xlws.FILTER(ProyectosPIconVigencia[Código del indicador principal],(ProyectosPIconVigencia[BPIN]='Reporte PI'!A124)*(ProyectosPIconVigencia[VIGENCIA PI]='Reporte PI'!$B$1),"")),_xlpm.numero_indicadores_pi,IF(J124&lt;&gt;"",COUNTA(_xlpm.filtro_indicadores_pi),0),_xlpm.numero_indicadores_piip,COUNTA(_xlfn.UNIQUE(_xlfn._xlws.FILTER(InfoGeneral[CodigoIndicador],(InfoGeneral[BPIN]='Reporte PI'!A124)*(InfoGeneral[Vigencia]='Reporte PI'!$B$1)*(InfoGeneral[MetaVigencia]&lt;&gt;0)))),IF(_xlpm.numero_indicadores_pi&gt;_xlpm.numero_indicadores_piip,"Inconsistencia",""))</f>
        <v/>
      </c>
      <c r="M124" s="143" cm="1">
        <f t="array" ref="M124">_xlfn.LET(_xlpm.productos_piip,_xlfn._xlws.FILTER(InfoGeneral[CodigoIndicador],(InfoGeneral[BPIN]='Reporte PI'!A124)*(InfoGeneral[Vigencia]='Reporte PI'!$B$1)*(InfoGeneral[MetaVigencia]&lt;&gt;0)),_xlpm.productos_cuipo,_xlfn.UNIQUE(_xlfn._xlws.FILTER(ProyectosPIconVigencia[Código del indicador principal],(ProyectosPIconVigencia[BPIN]='Reporte PI'!A124)*(ProyectosPIconVigencia[VIGENCIA PI]='Reporte PI'!$B$1),"")),_xlpm.eval,COUNT(_xlfn.MAP(_xlpm.productos_cuipo,_xlfn.LAMBDA(_xlpm.x,FIND(_xlpm.x,_xlfn.TEXTJOIN(",",TRUE,_xlpm.productos_piip))))),_xlpm.num_productos_cuipo,COUNTA(_xlpm.productos_cuipo),_xlpm.num_productos_piip,COUNTA(_xlpm.productos_piip),IF(AND(C124&lt;&gt;"",J124&lt;&gt;"",L124&lt;&gt;"Inconsistencia"),TRANSPOSE(_xlpm.eval),""))</f>
        <v>1</v>
      </c>
      <c r="N124" s="181" t="str">
        <f t="shared" si="1"/>
        <v>Coinciden</v>
      </c>
    </row>
    <row r="125" spans="1:14" x14ac:dyDescent="0.3">
      <c r="A125" s="18" t="str">
        <v>202500000050554</v>
      </c>
      <c r="B125" s="18" t="str">
        <v>Territorial</v>
      </c>
      <c r="C125" s="8" t="str" cm="1">
        <f t="array" ref="C125">_xlfn.TEXTJOIN(", ",TRUE,_xlfn.UNIQUE(_xlfn._xlws.FILTER(InfoGeneral[CodigoIndicador],(InfoGeneral[BPIN]='Reporte PI'!A125)*(InfoGeneral[Vigencia]='Reporte PI'!$B$1)*(InfoGeneral[MetaVigencia]&lt;&gt;0))))</f>
        <v>430100100</v>
      </c>
      <c r="D125" s="8" cm="1">
        <f t="array" ref="D125">COUNTA(_xlfn.UNIQUE(_xlfn._xlws.FILTER(InfoGeneral[CodigoIndicador],(InfoGeneral[BPIN]='Reporte PI'!A125)*(InfoGeneral[Vigencia]='Reporte PI'!$B$1)*(InfoGeneral[MetaVigencia]&lt;&gt;0))))</f>
        <v>1</v>
      </c>
      <c r="E125" s="177" cm="1">
        <f t="array" ref="E125">SUM(_xlfn._xlws.FILTER(EjecucionPresupuestalGastoCCyFondo[CDP],(EjecucionPresupuestalGastoCCyFondo[PROYECTO]='Reporte PI'!A125)*(EjecucionPresupuestalGastoCCyFondo[VIGENCIA]=_xlfn.VALUETOTEXT('Reporte PI'!$B$1)),0))</f>
        <v>1490705893.0599999</v>
      </c>
      <c r="F125" s="177" cm="1">
        <f t="array" ref="F125">SUM(_xlfn._xlws.FILTER(EjecucionPresupuestalGastoCCyFondo[RP],(EjecucionPresupuestalGastoCCyFondo[PROYECTO]='Reporte PI'!A125)*(EjecucionPresupuestalGastoCCyFondo[VIGENCIA]=_xlfn.VALUETOTEXT('Reporte PI'!$B$1)),0))</f>
        <v>1490705893.0599999</v>
      </c>
      <c r="G125" s="177" cm="1">
        <f t="array" ref="G125">SUM(_xlfn._xlws.FILTER(EjecucionPresupuestalGastoCCyFondo[OBLIGACION],(EjecucionPresupuestalGastoCCyFondo[PROYECTO]='Reporte PI'!A125)*(EjecucionPresupuestalGastoCCyFondo[VIGENCIA]=_xlfn.VALUETOTEXT('Reporte PI'!$B$1)),0))</f>
        <v>1490705893.0599999</v>
      </c>
      <c r="H125" s="177" cm="1">
        <f t="array" ref="H125">SUM(_xlfn._xlws.FILTER(EjecucionPresupuestalGastoCCyFondo[PAGO],(EjecucionPresupuestalGastoCCyFondo[PROYECTO]='Reporte PI'!A125)*(EjecucionPresupuestalGastoCCyFondo[VIGENCIA]=_xlfn.VALUETOTEXT('Reporte PI'!$B$1)),0))</f>
        <v>1490705893.0599999</v>
      </c>
      <c r="I125" s="162" t="str" cm="1">
        <f t="array" ref="I125">_xlfn.LET(_xlpm.filtro_bpin,_xlfn.UNIQUE(_xlfn._xlws.FILTER(ProyectosPIconVigencia[BPIN],(ProyectosPIconVigencia[BPIN]='Reporte PI'!A125)*(ProyectosPIconVigencia[VIGENCIA PI]='Reporte PI'!$B$1),"")),_xlpm.es_bpin,ISNUMBER(VALUE(LEFT(_xlpm.filtro_bpin,4))),IF(_xlpm.es_bpin,"Si","No"))</f>
        <v>Si</v>
      </c>
      <c r="J125" s="143" t="str" cm="1">
        <f t="array" ref="J125">_xlfn.TEXTJOIN(", ",TRUE,_xlfn.UNIQUE(_xlfn._xlws.FILTER(ProyectosPIconVigencia[Código del indicador principal],(ProyectosPIconVigencia[BPIN]='Reporte PI'!A125)*(ProyectosPIconVigencia[VIGENCIA PI]='Reporte PI'!$B$1),"")))</f>
        <v>430100100</v>
      </c>
      <c r="K125" s="143" cm="1">
        <f t="array" ref="K125">IF(J125&lt;&gt;"",COUNTA(_xlfn.UNIQUE(_xlfn._xlws.FILTER(ProyectosPIconVigencia[Código del indicador principal],(ProyectosPIconVigencia[BPIN]='Reporte PI'!A125)*(ProyectosPIconVigencia[VIGENCIA PI]='Reporte PI'!$B$1),""))),"")</f>
        <v>1</v>
      </c>
      <c r="L125" s="143" t="str" cm="1">
        <f t="array" ref="L125">_xlfn.LET(_xlpm.filtro_indicadores_pi,_xlfn.UNIQUE(_xlfn._xlws.FILTER(ProyectosPIconVigencia[Código del indicador principal],(ProyectosPIconVigencia[BPIN]='Reporte PI'!A125)*(ProyectosPIconVigencia[VIGENCIA PI]='Reporte PI'!$B$1),"")),_xlpm.numero_indicadores_pi,IF(J125&lt;&gt;"",COUNTA(_xlpm.filtro_indicadores_pi),0),_xlpm.numero_indicadores_piip,COUNTA(_xlfn.UNIQUE(_xlfn._xlws.FILTER(InfoGeneral[CodigoIndicador],(InfoGeneral[BPIN]='Reporte PI'!A125)*(InfoGeneral[Vigencia]='Reporte PI'!$B$1)*(InfoGeneral[MetaVigencia]&lt;&gt;0)))),IF(_xlpm.numero_indicadores_pi&gt;_xlpm.numero_indicadores_piip,"Inconsistencia",""))</f>
        <v/>
      </c>
      <c r="M125" s="143" cm="1">
        <f t="array" ref="M125">_xlfn.LET(_xlpm.productos_piip,_xlfn._xlws.FILTER(InfoGeneral[CodigoIndicador],(InfoGeneral[BPIN]='Reporte PI'!A125)*(InfoGeneral[Vigencia]='Reporte PI'!$B$1)*(InfoGeneral[MetaVigencia]&lt;&gt;0)),_xlpm.productos_cuipo,_xlfn.UNIQUE(_xlfn._xlws.FILTER(ProyectosPIconVigencia[Código del indicador principal],(ProyectosPIconVigencia[BPIN]='Reporte PI'!A125)*(ProyectosPIconVigencia[VIGENCIA PI]='Reporte PI'!$B$1),"")),_xlpm.eval,COUNT(_xlfn.MAP(_xlpm.productos_cuipo,_xlfn.LAMBDA(_xlpm.x,FIND(_xlpm.x,_xlfn.TEXTJOIN(",",TRUE,_xlpm.productos_piip))))),_xlpm.num_productos_cuipo,COUNTA(_xlpm.productos_cuipo),_xlpm.num_productos_piip,COUNTA(_xlpm.productos_piip),IF(AND(C125&lt;&gt;"",J125&lt;&gt;"",L125&lt;&gt;"Inconsistencia"),TRANSPOSE(_xlpm.eval),""))</f>
        <v>1</v>
      </c>
      <c r="N125" s="181" t="str">
        <f t="shared" si="1"/>
        <v>Coinciden</v>
      </c>
    </row>
    <row r="126" spans="1:14" x14ac:dyDescent="0.3">
      <c r="A126" s="18" t="str">
        <v>202600000007924</v>
      </c>
      <c r="B126" s="18" t="str">
        <v>Territorial</v>
      </c>
      <c r="C126" s="8" t="str" cm="1">
        <f t="array" ref="C126">_xlfn.TEXTJOIN(", ",TRUE,_xlfn.UNIQUE(_xlfn._xlws.FILTER(InfoGeneral[CodigoIndicador],(InfoGeneral[BPIN]='Reporte PI'!A126)*(InfoGeneral[Vigencia]='Reporte PI'!$B$1)*(InfoGeneral[MetaVigencia]&lt;&gt;0))))</f>
        <v>430100100</v>
      </c>
      <c r="D126" s="8" cm="1">
        <f t="array" ref="D126">COUNTA(_xlfn.UNIQUE(_xlfn._xlws.FILTER(InfoGeneral[CodigoIndicador],(InfoGeneral[BPIN]='Reporte PI'!A126)*(InfoGeneral[Vigencia]='Reporte PI'!$B$1)*(InfoGeneral[MetaVigencia]&lt;&gt;0))))</f>
        <v>1</v>
      </c>
      <c r="E126" s="177" cm="1">
        <f t="array" ref="E126">SUM(_xlfn._xlws.FILTER(EjecucionPresupuestalGastoCCyFondo[CDP],(EjecucionPresupuestalGastoCCyFondo[PROYECTO]='Reporte PI'!A126)*(EjecucionPresupuestalGastoCCyFondo[VIGENCIA]=_xlfn.VALUETOTEXT('Reporte PI'!$B$1)),0))</f>
        <v>0</v>
      </c>
      <c r="F126" s="177" cm="1">
        <f t="array" ref="F126">SUM(_xlfn._xlws.FILTER(EjecucionPresupuestalGastoCCyFondo[RP],(EjecucionPresupuestalGastoCCyFondo[PROYECTO]='Reporte PI'!A126)*(EjecucionPresupuestalGastoCCyFondo[VIGENCIA]=_xlfn.VALUETOTEXT('Reporte PI'!$B$1)),0))</f>
        <v>0</v>
      </c>
      <c r="G126" s="177" cm="1">
        <f t="array" ref="G126">SUM(_xlfn._xlws.FILTER(EjecucionPresupuestalGastoCCyFondo[OBLIGACION],(EjecucionPresupuestalGastoCCyFondo[PROYECTO]='Reporte PI'!A126)*(EjecucionPresupuestalGastoCCyFondo[VIGENCIA]=_xlfn.VALUETOTEXT('Reporte PI'!$B$1)),0))</f>
        <v>0</v>
      </c>
      <c r="H126" s="177" cm="1">
        <f t="array" ref="H126">SUM(_xlfn._xlws.FILTER(EjecucionPresupuestalGastoCCyFondo[PAGO],(EjecucionPresupuestalGastoCCyFondo[PROYECTO]='Reporte PI'!A126)*(EjecucionPresupuestalGastoCCyFondo[VIGENCIA]=_xlfn.VALUETOTEXT('Reporte PI'!$B$1)),0))</f>
        <v>0</v>
      </c>
      <c r="I126" s="162" t="str" cm="1">
        <f t="array" ref="I126">_xlfn.LET(_xlpm.filtro_bpin,_xlfn.UNIQUE(_xlfn._xlws.FILTER(ProyectosPIconVigencia[BPIN],(ProyectosPIconVigencia[BPIN]='Reporte PI'!A126)*(ProyectosPIconVigencia[VIGENCIA PI]='Reporte PI'!$B$1),"")),_xlpm.es_bpin,ISNUMBER(VALUE(LEFT(_xlpm.filtro_bpin,4))),IF(_xlpm.es_bpin,"Si","No"))</f>
        <v>Si</v>
      </c>
      <c r="J126" s="143" t="str" cm="1">
        <f t="array" ref="J126">_xlfn.TEXTJOIN(", ",TRUE,_xlfn.UNIQUE(_xlfn._xlws.FILTER(ProyectosPIconVigencia[Código del indicador principal],(ProyectosPIconVigencia[BPIN]='Reporte PI'!A126)*(ProyectosPIconVigencia[VIGENCIA PI]='Reporte PI'!$B$1),"")))</f>
        <v>430100100</v>
      </c>
      <c r="K126" s="143" cm="1">
        <f t="array" ref="K126">IF(J126&lt;&gt;"",COUNTA(_xlfn.UNIQUE(_xlfn._xlws.FILTER(ProyectosPIconVigencia[Código del indicador principal],(ProyectosPIconVigencia[BPIN]='Reporte PI'!A126)*(ProyectosPIconVigencia[VIGENCIA PI]='Reporte PI'!$B$1),""))),"")</f>
        <v>1</v>
      </c>
      <c r="L126" s="143" t="str" cm="1">
        <f t="array" ref="L126">_xlfn.LET(_xlpm.filtro_indicadores_pi,_xlfn.UNIQUE(_xlfn._xlws.FILTER(ProyectosPIconVigencia[Código del indicador principal],(ProyectosPIconVigencia[BPIN]='Reporte PI'!A126)*(ProyectosPIconVigencia[VIGENCIA PI]='Reporte PI'!$B$1),"")),_xlpm.numero_indicadores_pi,IF(J126&lt;&gt;"",COUNTA(_xlpm.filtro_indicadores_pi),0),_xlpm.numero_indicadores_piip,COUNTA(_xlfn.UNIQUE(_xlfn._xlws.FILTER(InfoGeneral[CodigoIndicador],(InfoGeneral[BPIN]='Reporte PI'!A126)*(InfoGeneral[Vigencia]='Reporte PI'!$B$1)*(InfoGeneral[MetaVigencia]&lt;&gt;0)))),IF(_xlpm.numero_indicadores_pi&gt;_xlpm.numero_indicadores_piip,"Inconsistencia",""))</f>
        <v/>
      </c>
      <c r="M126" s="143" cm="1">
        <f t="array" ref="M126">_xlfn.LET(_xlpm.productos_piip,_xlfn._xlws.FILTER(InfoGeneral[CodigoIndicador],(InfoGeneral[BPIN]='Reporte PI'!A126)*(InfoGeneral[Vigencia]='Reporte PI'!$B$1)*(InfoGeneral[MetaVigencia]&lt;&gt;0)),_xlpm.productos_cuipo,_xlfn.UNIQUE(_xlfn._xlws.FILTER(ProyectosPIconVigencia[Código del indicador principal],(ProyectosPIconVigencia[BPIN]='Reporte PI'!A126)*(ProyectosPIconVigencia[VIGENCIA PI]='Reporte PI'!$B$1),"")),_xlpm.eval,COUNT(_xlfn.MAP(_xlpm.productos_cuipo,_xlfn.LAMBDA(_xlpm.x,FIND(_xlpm.x,_xlfn.TEXTJOIN(",",TRUE,_xlpm.productos_piip))))),_xlpm.num_productos_cuipo,COUNTA(_xlpm.productos_cuipo),_xlpm.num_productos_piip,COUNTA(_xlpm.productos_piip),IF(AND(C126&lt;&gt;"",J126&lt;&gt;"",L126&lt;&gt;"Inconsistencia"),TRANSPOSE(_xlpm.eval),""))</f>
        <v>1</v>
      </c>
      <c r="N126" s="181" t="str">
        <f t="shared" si="1"/>
        <v>Coinciden</v>
      </c>
    </row>
    <row r="127" spans="1:14" ht="28.8" x14ac:dyDescent="0.3">
      <c r="A127" s="18" t="str">
        <v>202600000010782</v>
      </c>
      <c r="B127" s="18" t="str">
        <v>Territorial</v>
      </c>
      <c r="C127" s="8" t="str" cm="1">
        <f t="array" ref="C127">_xlfn.TEXTJOIN(", ",TRUE,_xlfn.UNIQUE(_xlfn._xlws.FILTER(InfoGeneral[CodigoIndicador],(InfoGeneral[BPIN]='Reporte PI'!A127)*(InfoGeneral[Vigencia]='Reporte PI'!$B$1)*(InfoGeneral[MetaVigencia]&lt;&gt;0))))</f>
        <v>170200900, 170202100</v>
      </c>
      <c r="D127" s="8" cm="1">
        <f t="array" ref="D127">COUNTA(_xlfn.UNIQUE(_xlfn._xlws.FILTER(InfoGeneral[CodigoIndicador],(InfoGeneral[BPIN]='Reporte PI'!A127)*(InfoGeneral[Vigencia]='Reporte PI'!$B$1)*(InfoGeneral[MetaVigencia]&lt;&gt;0))))</f>
        <v>2</v>
      </c>
      <c r="E127" s="177" cm="1">
        <f t="array" ref="E127">SUM(_xlfn._xlws.FILTER(EjecucionPresupuestalGastoCCyFondo[CDP],(EjecucionPresupuestalGastoCCyFondo[PROYECTO]='Reporte PI'!A127)*(EjecucionPresupuestalGastoCCyFondo[VIGENCIA]=_xlfn.VALUETOTEXT('Reporte PI'!$B$1)),0))</f>
        <v>200000000</v>
      </c>
      <c r="F127" s="177" cm="1">
        <f t="array" ref="F127">SUM(_xlfn._xlws.FILTER(EjecucionPresupuestalGastoCCyFondo[RP],(EjecucionPresupuestalGastoCCyFondo[PROYECTO]='Reporte PI'!A127)*(EjecucionPresupuestalGastoCCyFondo[VIGENCIA]=_xlfn.VALUETOTEXT('Reporte PI'!$B$1)),0))</f>
        <v>199889500</v>
      </c>
      <c r="G127" s="177" cm="1">
        <f t="array" ref="G127">SUM(_xlfn._xlws.FILTER(EjecucionPresupuestalGastoCCyFondo[OBLIGACION],(EjecucionPresupuestalGastoCCyFondo[PROYECTO]='Reporte PI'!A127)*(EjecucionPresupuestalGastoCCyFondo[VIGENCIA]=_xlfn.VALUETOTEXT('Reporte PI'!$B$1)),0))</f>
        <v>0</v>
      </c>
      <c r="H127" s="177" cm="1">
        <f t="array" ref="H127">SUM(_xlfn._xlws.FILTER(EjecucionPresupuestalGastoCCyFondo[PAGO],(EjecucionPresupuestalGastoCCyFondo[PROYECTO]='Reporte PI'!A127)*(EjecucionPresupuestalGastoCCyFondo[VIGENCIA]=_xlfn.VALUETOTEXT('Reporte PI'!$B$1)),0))</f>
        <v>0</v>
      </c>
      <c r="I127" s="162" t="str" cm="1">
        <f t="array" ref="I127">_xlfn.LET(_xlpm.filtro_bpin,_xlfn.UNIQUE(_xlfn._xlws.FILTER(ProyectosPIconVigencia[BPIN],(ProyectosPIconVigencia[BPIN]='Reporte PI'!A127)*(ProyectosPIconVigencia[VIGENCIA PI]='Reporte PI'!$B$1),"")),_xlpm.es_bpin,ISNUMBER(VALUE(LEFT(_xlpm.filtro_bpin,4))),IF(_xlpm.es_bpin,"Si","No"))</f>
        <v>Si</v>
      </c>
      <c r="J127" s="143" t="str" cm="1">
        <f t="array" ref="J127">_xlfn.TEXTJOIN(", ",TRUE,_xlfn.UNIQUE(_xlfn._xlws.FILTER(ProyectosPIconVigencia[Código del indicador principal],(ProyectosPIconVigencia[BPIN]='Reporte PI'!A127)*(ProyectosPIconVigencia[VIGENCIA PI]='Reporte PI'!$B$1),"")))</f>
        <v>170200900, 170202100</v>
      </c>
      <c r="K127" s="143" cm="1">
        <f t="array" ref="K127">IF(J127&lt;&gt;"",COUNTA(_xlfn.UNIQUE(_xlfn._xlws.FILTER(ProyectosPIconVigencia[Código del indicador principal],(ProyectosPIconVigencia[BPIN]='Reporte PI'!A127)*(ProyectosPIconVigencia[VIGENCIA PI]='Reporte PI'!$B$1),""))),"")</f>
        <v>2</v>
      </c>
      <c r="L127" s="143" t="str" cm="1">
        <f t="array" ref="L127">_xlfn.LET(_xlpm.filtro_indicadores_pi,_xlfn.UNIQUE(_xlfn._xlws.FILTER(ProyectosPIconVigencia[Código del indicador principal],(ProyectosPIconVigencia[BPIN]='Reporte PI'!A127)*(ProyectosPIconVigencia[VIGENCIA PI]='Reporte PI'!$B$1),"")),_xlpm.numero_indicadores_pi,IF(J127&lt;&gt;"",COUNTA(_xlpm.filtro_indicadores_pi),0),_xlpm.numero_indicadores_piip,COUNTA(_xlfn.UNIQUE(_xlfn._xlws.FILTER(InfoGeneral[CodigoIndicador],(InfoGeneral[BPIN]='Reporte PI'!A127)*(InfoGeneral[Vigencia]='Reporte PI'!$B$1)*(InfoGeneral[MetaVigencia]&lt;&gt;0)))),IF(_xlpm.numero_indicadores_pi&gt;_xlpm.numero_indicadores_piip,"Inconsistencia",""))</f>
        <v/>
      </c>
      <c r="M127" s="143" cm="1">
        <f t="array" ref="M127">_xlfn.LET(_xlpm.productos_piip,_xlfn._xlws.FILTER(InfoGeneral[CodigoIndicador],(InfoGeneral[BPIN]='Reporte PI'!A127)*(InfoGeneral[Vigencia]='Reporte PI'!$B$1)*(InfoGeneral[MetaVigencia]&lt;&gt;0)),_xlpm.productos_cuipo,_xlfn.UNIQUE(_xlfn._xlws.FILTER(ProyectosPIconVigencia[Código del indicador principal],(ProyectosPIconVigencia[BPIN]='Reporte PI'!A127)*(ProyectosPIconVigencia[VIGENCIA PI]='Reporte PI'!$B$1),"")),_xlpm.eval,COUNT(_xlfn.MAP(_xlpm.productos_cuipo,_xlfn.LAMBDA(_xlpm.x,FIND(_xlpm.x,_xlfn.TEXTJOIN(",",TRUE,_xlpm.productos_piip))))),_xlpm.num_productos_cuipo,COUNTA(_xlpm.productos_cuipo),_xlpm.num_productos_piip,COUNTA(_xlpm.productos_piip),IF(AND(C127&lt;&gt;"",J127&lt;&gt;"",L127&lt;&gt;"Inconsistencia"),TRANSPOSE(_xlpm.eval),""))</f>
        <v>2</v>
      </c>
      <c r="N127" s="181" t="str">
        <f t="shared" si="1"/>
        <v>Coinciden</v>
      </c>
    </row>
    <row r="128" spans="1:14" x14ac:dyDescent="0.3">
      <c r="A128" s="18" t="str">
        <v>202600000014761</v>
      </c>
      <c r="B128" s="18" t="str">
        <v>Territorial</v>
      </c>
      <c r="C128" s="8" t="str" cm="1">
        <f t="array" ref="C128">_xlfn.TEXTJOIN(", ",TRUE,_xlfn.UNIQUE(_xlfn._xlws.FILTER(InfoGeneral[CodigoIndicador],(InfoGeneral[BPIN]='Reporte PI'!A128)*(InfoGeneral[Vigencia]='Reporte PI'!$B$1)*(InfoGeneral[MetaVigencia]&lt;&gt;0))))</f>
        <v>430102700</v>
      </c>
      <c r="D128" s="8" cm="1">
        <f t="array" ref="D128">COUNTA(_xlfn.UNIQUE(_xlfn._xlws.FILTER(InfoGeneral[CodigoIndicador],(InfoGeneral[BPIN]='Reporte PI'!A128)*(InfoGeneral[Vigencia]='Reporte PI'!$B$1)*(InfoGeneral[MetaVigencia]&lt;&gt;0))))</f>
        <v>1</v>
      </c>
      <c r="E128" s="177" cm="1">
        <f t="array" ref="E128">SUM(_xlfn._xlws.FILTER(EjecucionPresupuestalGastoCCyFondo[CDP],(EjecucionPresupuestalGastoCCyFondo[PROYECTO]='Reporte PI'!A128)*(EjecucionPresupuestalGastoCCyFondo[VIGENCIA]=_xlfn.VALUETOTEXT('Reporte PI'!$B$1)),0))</f>
        <v>0</v>
      </c>
      <c r="F128" s="177" cm="1">
        <f t="array" ref="F128">SUM(_xlfn._xlws.FILTER(EjecucionPresupuestalGastoCCyFondo[RP],(EjecucionPresupuestalGastoCCyFondo[PROYECTO]='Reporte PI'!A128)*(EjecucionPresupuestalGastoCCyFondo[VIGENCIA]=_xlfn.VALUETOTEXT('Reporte PI'!$B$1)),0))</f>
        <v>0</v>
      </c>
      <c r="G128" s="177" cm="1">
        <f t="array" ref="G128">SUM(_xlfn._xlws.FILTER(EjecucionPresupuestalGastoCCyFondo[OBLIGACION],(EjecucionPresupuestalGastoCCyFondo[PROYECTO]='Reporte PI'!A128)*(EjecucionPresupuestalGastoCCyFondo[VIGENCIA]=_xlfn.VALUETOTEXT('Reporte PI'!$B$1)),0))</f>
        <v>0</v>
      </c>
      <c r="H128" s="177" cm="1">
        <f t="array" ref="H128">SUM(_xlfn._xlws.FILTER(EjecucionPresupuestalGastoCCyFondo[PAGO],(EjecucionPresupuestalGastoCCyFondo[PROYECTO]='Reporte PI'!A128)*(EjecucionPresupuestalGastoCCyFondo[VIGENCIA]=_xlfn.VALUETOTEXT('Reporte PI'!$B$1)),0))</f>
        <v>0</v>
      </c>
      <c r="I128" s="162" t="str" cm="1">
        <f t="array" ref="I128">_xlfn.LET(_xlpm.filtro_bpin,_xlfn.UNIQUE(_xlfn._xlws.FILTER(ProyectosPIconVigencia[BPIN],(ProyectosPIconVigencia[BPIN]='Reporte PI'!A128)*(ProyectosPIconVigencia[VIGENCIA PI]='Reporte PI'!$B$1),"")),_xlpm.es_bpin,ISNUMBER(VALUE(LEFT(_xlpm.filtro_bpin,4))),IF(_xlpm.es_bpin,"Si","No"))</f>
        <v>Si</v>
      </c>
      <c r="J128" s="143" t="str" cm="1">
        <f t="array" ref="J128">_xlfn.TEXTJOIN(", ",TRUE,_xlfn.UNIQUE(_xlfn._xlws.FILTER(ProyectosPIconVigencia[Código del indicador principal],(ProyectosPIconVigencia[BPIN]='Reporte PI'!A128)*(ProyectosPIconVigencia[VIGENCIA PI]='Reporte PI'!$B$1),"")))</f>
        <v>430102700</v>
      </c>
      <c r="K128" s="143" cm="1">
        <f t="array" ref="K128">IF(J128&lt;&gt;"",COUNTA(_xlfn.UNIQUE(_xlfn._xlws.FILTER(ProyectosPIconVigencia[Código del indicador principal],(ProyectosPIconVigencia[BPIN]='Reporte PI'!A128)*(ProyectosPIconVigencia[VIGENCIA PI]='Reporte PI'!$B$1),""))),"")</f>
        <v>1</v>
      </c>
      <c r="L128" s="143" t="str" cm="1">
        <f t="array" ref="L128">_xlfn.LET(_xlpm.filtro_indicadores_pi,_xlfn.UNIQUE(_xlfn._xlws.FILTER(ProyectosPIconVigencia[Código del indicador principal],(ProyectosPIconVigencia[BPIN]='Reporte PI'!A128)*(ProyectosPIconVigencia[VIGENCIA PI]='Reporte PI'!$B$1),"")),_xlpm.numero_indicadores_pi,IF(J128&lt;&gt;"",COUNTA(_xlpm.filtro_indicadores_pi),0),_xlpm.numero_indicadores_piip,COUNTA(_xlfn.UNIQUE(_xlfn._xlws.FILTER(InfoGeneral[CodigoIndicador],(InfoGeneral[BPIN]='Reporte PI'!A128)*(InfoGeneral[Vigencia]='Reporte PI'!$B$1)*(InfoGeneral[MetaVigencia]&lt;&gt;0)))),IF(_xlpm.numero_indicadores_pi&gt;_xlpm.numero_indicadores_piip,"Inconsistencia",""))</f>
        <v/>
      </c>
      <c r="M128" s="143" cm="1">
        <f t="array" ref="M128">_xlfn.LET(_xlpm.productos_piip,_xlfn._xlws.FILTER(InfoGeneral[CodigoIndicador],(InfoGeneral[BPIN]='Reporte PI'!A128)*(InfoGeneral[Vigencia]='Reporte PI'!$B$1)*(InfoGeneral[MetaVigencia]&lt;&gt;0)),_xlpm.productos_cuipo,_xlfn.UNIQUE(_xlfn._xlws.FILTER(ProyectosPIconVigencia[Código del indicador principal],(ProyectosPIconVigencia[BPIN]='Reporte PI'!A128)*(ProyectosPIconVigencia[VIGENCIA PI]='Reporte PI'!$B$1),"")),_xlpm.eval,COUNT(_xlfn.MAP(_xlpm.productos_cuipo,_xlfn.LAMBDA(_xlpm.x,FIND(_xlpm.x,_xlfn.TEXTJOIN(",",TRUE,_xlpm.productos_piip))))),_xlpm.num_productos_cuipo,COUNTA(_xlpm.productos_cuipo),_xlpm.num_productos_piip,COUNTA(_xlpm.productos_piip),IF(AND(C128&lt;&gt;"",J128&lt;&gt;"",L128&lt;&gt;"Inconsistencia"),TRANSPOSE(_xlpm.eval),""))</f>
        <v>1</v>
      </c>
      <c r="N128" s="181" t="str">
        <f t="shared" si="1"/>
        <v>Coinciden</v>
      </c>
    </row>
    <row r="129" spans="1:14" x14ac:dyDescent="0.3">
      <c r="A129" s="18" t="str">
        <v>202500000048147</v>
      </c>
      <c r="B129" s="18" t="str">
        <v>Territorial</v>
      </c>
      <c r="C129" s="8" t="str" cm="1">
        <f t="array" ref="C129">_xlfn.TEXTJOIN(", ",TRUE,_xlfn.UNIQUE(_xlfn._xlws.FILTER(InfoGeneral[CodigoIndicador],(InfoGeneral[BPIN]='Reporte PI'!A129)*(InfoGeneral[Vigencia]='Reporte PI'!$B$1)*(InfoGeneral[MetaVigencia]&lt;&gt;0))))</f>
        <v>190301100</v>
      </c>
      <c r="D129" s="8" cm="1">
        <f t="array" ref="D129">COUNTA(_xlfn.UNIQUE(_xlfn._xlws.FILTER(InfoGeneral[CodigoIndicador],(InfoGeneral[BPIN]='Reporte PI'!A129)*(InfoGeneral[Vigencia]='Reporte PI'!$B$1)*(InfoGeneral[MetaVigencia]&lt;&gt;0))))</f>
        <v>1</v>
      </c>
      <c r="E129" s="177" cm="1">
        <f t="array" ref="E129">SUM(_xlfn._xlws.FILTER(EjecucionPresupuestalGastoCCyFondo[CDP],(EjecucionPresupuestalGastoCCyFondo[PROYECTO]='Reporte PI'!A129)*(EjecucionPresupuestalGastoCCyFondo[VIGENCIA]=_xlfn.VALUETOTEXT('Reporte PI'!$B$1)),0))</f>
        <v>1158361516.9300001</v>
      </c>
      <c r="F129" s="177" cm="1">
        <f t="array" ref="F129">SUM(_xlfn._xlws.FILTER(EjecucionPresupuestalGastoCCyFondo[RP],(EjecucionPresupuestalGastoCCyFondo[PROYECTO]='Reporte PI'!A129)*(EjecucionPresupuestalGastoCCyFondo[VIGENCIA]=_xlfn.VALUETOTEXT('Reporte PI'!$B$1)),0))</f>
        <v>1158361516.9300001</v>
      </c>
      <c r="G129" s="177" cm="1">
        <f t="array" ref="G129">SUM(_xlfn._xlws.FILTER(EjecucionPresupuestalGastoCCyFondo[OBLIGACION],(EjecucionPresupuestalGastoCCyFondo[PROYECTO]='Reporte PI'!A129)*(EjecucionPresupuestalGastoCCyFondo[VIGENCIA]=_xlfn.VALUETOTEXT('Reporte PI'!$B$1)),0))</f>
        <v>1158361516.9300001</v>
      </c>
      <c r="H129" s="177" cm="1">
        <f t="array" ref="H129">SUM(_xlfn._xlws.FILTER(EjecucionPresupuestalGastoCCyFondo[PAGO],(EjecucionPresupuestalGastoCCyFondo[PROYECTO]='Reporte PI'!A129)*(EjecucionPresupuestalGastoCCyFondo[VIGENCIA]=_xlfn.VALUETOTEXT('Reporte PI'!$B$1)),0))</f>
        <v>603302224.92999995</v>
      </c>
      <c r="I129" s="162" t="str" cm="1">
        <f t="array" ref="I129">_xlfn.LET(_xlpm.filtro_bpin,_xlfn.UNIQUE(_xlfn._xlws.FILTER(ProyectosPIconVigencia[BPIN],(ProyectosPIconVigencia[BPIN]='Reporte PI'!A129)*(ProyectosPIconVigencia[VIGENCIA PI]='Reporte PI'!$B$1),"")),_xlpm.es_bpin,ISNUMBER(VALUE(LEFT(_xlpm.filtro_bpin,4))),IF(_xlpm.es_bpin,"Si","No"))</f>
        <v>Si</v>
      </c>
      <c r="J129" s="143" t="str" cm="1">
        <f t="array" ref="J129">_xlfn.TEXTJOIN(", ",TRUE,_xlfn.UNIQUE(_xlfn._xlws.FILTER(ProyectosPIconVigencia[Código del indicador principal],(ProyectosPIconVigencia[BPIN]='Reporte PI'!A129)*(ProyectosPIconVigencia[VIGENCIA PI]='Reporte PI'!$B$1),"")))</f>
        <v>190301100</v>
      </c>
      <c r="K129" s="143" cm="1">
        <f t="array" ref="K129">IF(J129&lt;&gt;"",COUNTA(_xlfn.UNIQUE(_xlfn._xlws.FILTER(ProyectosPIconVigencia[Código del indicador principal],(ProyectosPIconVigencia[BPIN]='Reporte PI'!A129)*(ProyectosPIconVigencia[VIGENCIA PI]='Reporte PI'!$B$1),""))),"")</f>
        <v>1</v>
      </c>
      <c r="L129" s="143" t="str" cm="1">
        <f t="array" ref="L129">_xlfn.LET(_xlpm.filtro_indicadores_pi,_xlfn.UNIQUE(_xlfn._xlws.FILTER(ProyectosPIconVigencia[Código del indicador principal],(ProyectosPIconVigencia[BPIN]='Reporte PI'!A129)*(ProyectosPIconVigencia[VIGENCIA PI]='Reporte PI'!$B$1),"")),_xlpm.numero_indicadores_pi,IF(J129&lt;&gt;"",COUNTA(_xlpm.filtro_indicadores_pi),0),_xlpm.numero_indicadores_piip,COUNTA(_xlfn.UNIQUE(_xlfn._xlws.FILTER(InfoGeneral[CodigoIndicador],(InfoGeneral[BPIN]='Reporte PI'!A129)*(InfoGeneral[Vigencia]='Reporte PI'!$B$1)*(InfoGeneral[MetaVigencia]&lt;&gt;0)))),IF(_xlpm.numero_indicadores_pi&gt;_xlpm.numero_indicadores_piip,"Inconsistencia",""))</f>
        <v/>
      </c>
      <c r="M129" s="143" cm="1">
        <f t="array" ref="M129">_xlfn.LET(_xlpm.productos_piip,_xlfn._xlws.FILTER(InfoGeneral[CodigoIndicador],(InfoGeneral[BPIN]='Reporte PI'!A129)*(InfoGeneral[Vigencia]='Reporte PI'!$B$1)*(InfoGeneral[MetaVigencia]&lt;&gt;0)),_xlpm.productos_cuipo,_xlfn.UNIQUE(_xlfn._xlws.FILTER(ProyectosPIconVigencia[Código del indicador principal],(ProyectosPIconVigencia[BPIN]='Reporte PI'!A129)*(ProyectosPIconVigencia[VIGENCIA PI]='Reporte PI'!$B$1),"")),_xlpm.eval,COUNT(_xlfn.MAP(_xlpm.productos_cuipo,_xlfn.LAMBDA(_xlpm.x,FIND(_xlpm.x,_xlfn.TEXTJOIN(",",TRUE,_xlpm.productos_piip))))),_xlpm.num_productos_cuipo,COUNTA(_xlpm.productos_cuipo),_xlpm.num_productos_piip,COUNTA(_xlpm.productos_piip),IF(AND(C129&lt;&gt;"",J129&lt;&gt;"",L129&lt;&gt;"Inconsistencia"),TRANSPOSE(_xlpm.eval),""))</f>
        <v>1</v>
      </c>
      <c r="N129" s="181" t="str">
        <f t="shared" si="1"/>
        <v>Coinciden</v>
      </c>
    </row>
    <row r="130" spans="1:14" ht="100.8" x14ac:dyDescent="0.3">
      <c r="A130" s="18" t="str">
        <v>202600000008749</v>
      </c>
      <c r="B130" s="18" t="str">
        <v>Territorial</v>
      </c>
      <c r="C130" s="8" t="str" cm="1">
        <f t="array" ref="C130">_xlfn.TEXTJOIN(", ",TRUE,_xlfn.UNIQUE(_xlfn._xlws.FILTER(InfoGeneral[CodigoIndicador],(InfoGeneral[BPIN]='Reporte PI'!A130)*(InfoGeneral[Vigencia]='Reporte PI'!$B$1)*(InfoGeneral[MetaVigencia]&lt;&gt;0))))</f>
        <v>400304600, 400301700, 400301600, 400302000, 400304200, 400305200, 400302100</v>
      </c>
      <c r="D130" s="8" cm="1">
        <f t="array" ref="D130">COUNTA(_xlfn.UNIQUE(_xlfn._xlws.FILTER(InfoGeneral[CodigoIndicador],(InfoGeneral[BPIN]='Reporte PI'!A130)*(InfoGeneral[Vigencia]='Reporte PI'!$B$1)*(InfoGeneral[MetaVigencia]&lt;&gt;0))))</f>
        <v>7</v>
      </c>
      <c r="E130" s="177" cm="1">
        <f t="array" ref="E130">SUM(_xlfn._xlws.FILTER(EjecucionPresupuestalGastoCCyFondo[CDP],(EjecucionPresupuestalGastoCCyFondo[PROYECTO]='Reporte PI'!A130)*(EjecucionPresupuestalGastoCCyFondo[VIGENCIA]=_xlfn.VALUETOTEXT('Reporte PI'!$B$1)),0))</f>
        <v>17103388502</v>
      </c>
      <c r="F130" s="177" cm="1">
        <f t="array" ref="F130">SUM(_xlfn._xlws.FILTER(EjecucionPresupuestalGastoCCyFondo[RP],(EjecucionPresupuestalGastoCCyFondo[PROYECTO]='Reporte PI'!A130)*(EjecucionPresupuestalGastoCCyFondo[VIGENCIA]=_xlfn.VALUETOTEXT('Reporte PI'!$B$1)),0))</f>
        <v>17103388502</v>
      </c>
      <c r="G130" s="177" cm="1">
        <f t="array" ref="G130">SUM(_xlfn._xlws.FILTER(EjecucionPresupuestalGastoCCyFondo[OBLIGACION],(EjecucionPresupuestalGastoCCyFondo[PROYECTO]='Reporte PI'!A130)*(EjecucionPresupuestalGastoCCyFondo[VIGENCIA]=_xlfn.VALUETOTEXT('Reporte PI'!$B$1)),0))</f>
        <v>2185764639</v>
      </c>
      <c r="H130" s="177" cm="1">
        <f t="array" ref="H130">SUM(_xlfn._xlws.FILTER(EjecucionPresupuestalGastoCCyFondo[PAGO],(EjecucionPresupuestalGastoCCyFondo[PROYECTO]='Reporte PI'!A130)*(EjecucionPresupuestalGastoCCyFondo[VIGENCIA]=_xlfn.VALUETOTEXT('Reporte PI'!$B$1)),0))</f>
        <v>2185764639</v>
      </c>
      <c r="I130" s="162" t="str" cm="1">
        <f t="array" ref="I130">_xlfn.LET(_xlpm.filtro_bpin,_xlfn.UNIQUE(_xlfn._xlws.FILTER(ProyectosPIconVigencia[BPIN],(ProyectosPIconVigencia[BPIN]='Reporte PI'!A130)*(ProyectosPIconVigencia[VIGENCIA PI]='Reporte PI'!$B$1),"")),_xlpm.es_bpin,ISNUMBER(VALUE(LEFT(_xlpm.filtro_bpin,4))),IF(_xlpm.es_bpin,"Si","No"))</f>
        <v>Si</v>
      </c>
      <c r="J130" s="143" t="str" cm="1">
        <f t="array" ref="J130">_xlfn.TEXTJOIN(", ",TRUE,_xlfn.UNIQUE(_xlfn._xlws.FILTER(ProyectosPIconVigencia[Código del indicador principal],(ProyectosPIconVigencia[BPIN]='Reporte PI'!A130)*(ProyectosPIconVigencia[VIGENCIA PI]='Reporte PI'!$B$1),"")))</f>
        <v>400301600, 400301700, 400304200, 400304600, 400302000, 400305200, 400302100</v>
      </c>
      <c r="K130" s="143" cm="1">
        <f t="array" ref="K130">IF(J130&lt;&gt;"",COUNTA(_xlfn.UNIQUE(_xlfn._xlws.FILTER(ProyectosPIconVigencia[Código del indicador principal],(ProyectosPIconVigencia[BPIN]='Reporte PI'!A130)*(ProyectosPIconVigencia[VIGENCIA PI]='Reporte PI'!$B$1),""))),"")</f>
        <v>7</v>
      </c>
      <c r="L130" s="143" t="str" cm="1">
        <f t="array" ref="L130">_xlfn.LET(_xlpm.filtro_indicadores_pi,_xlfn.UNIQUE(_xlfn._xlws.FILTER(ProyectosPIconVigencia[Código del indicador principal],(ProyectosPIconVigencia[BPIN]='Reporte PI'!A130)*(ProyectosPIconVigencia[VIGENCIA PI]='Reporte PI'!$B$1),"")),_xlpm.numero_indicadores_pi,IF(J130&lt;&gt;"",COUNTA(_xlpm.filtro_indicadores_pi),0),_xlpm.numero_indicadores_piip,COUNTA(_xlfn.UNIQUE(_xlfn._xlws.FILTER(InfoGeneral[CodigoIndicador],(InfoGeneral[BPIN]='Reporte PI'!A130)*(InfoGeneral[Vigencia]='Reporte PI'!$B$1)*(InfoGeneral[MetaVigencia]&lt;&gt;0)))),IF(_xlpm.numero_indicadores_pi&gt;_xlpm.numero_indicadores_piip,"Inconsistencia",""))</f>
        <v/>
      </c>
      <c r="M130" s="143" cm="1">
        <f t="array" ref="M130">_xlfn.LET(_xlpm.productos_piip,_xlfn._xlws.FILTER(InfoGeneral[CodigoIndicador],(InfoGeneral[BPIN]='Reporte PI'!A130)*(InfoGeneral[Vigencia]='Reporte PI'!$B$1)*(InfoGeneral[MetaVigencia]&lt;&gt;0)),_xlpm.productos_cuipo,_xlfn.UNIQUE(_xlfn._xlws.FILTER(ProyectosPIconVigencia[Código del indicador principal],(ProyectosPIconVigencia[BPIN]='Reporte PI'!A130)*(ProyectosPIconVigencia[VIGENCIA PI]='Reporte PI'!$B$1),"")),_xlpm.eval,COUNT(_xlfn.MAP(_xlpm.productos_cuipo,_xlfn.LAMBDA(_xlpm.x,FIND(_xlpm.x,_xlfn.TEXTJOIN(",",TRUE,_xlpm.productos_piip))))),_xlpm.num_productos_cuipo,COUNTA(_xlpm.productos_cuipo),_xlpm.num_productos_piip,COUNTA(_xlpm.productos_piip),IF(AND(C130&lt;&gt;"",J130&lt;&gt;"",L130&lt;&gt;"Inconsistencia"),TRANSPOSE(_xlpm.eval),""))</f>
        <v>7</v>
      </c>
      <c r="N130" s="181" t="str">
        <f t="shared" si="1"/>
        <v>Coinciden</v>
      </c>
    </row>
    <row r="131" spans="1:14" ht="28.8" x14ac:dyDescent="0.3">
      <c r="A131" s="18" t="str">
        <v>202500000047734</v>
      </c>
      <c r="B131" s="18" t="str">
        <v>Territorial</v>
      </c>
      <c r="C131" s="8" t="str" cm="1">
        <f t="array" ref="C131">_xlfn.TEXTJOIN(", ",TRUE,_xlfn.UNIQUE(_xlfn._xlws.FILTER(InfoGeneral[CodigoIndicador],(InfoGeneral[BPIN]='Reporte PI'!A131)*(InfoGeneral[Vigencia]='Reporte PI'!$B$1)*(InfoGeneral[MetaVigencia]&lt;&gt;0))))</f>
        <v>450203800, 450203400</v>
      </c>
      <c r="D131" s="8" cm="1">
        <f t="array" ref="D131">COUNTA(_xlfn.UNIQUE(_xlfn._xlws.FILTER(InfoGeneral[CodigoIndicador],(InfoGeneral[BPIN]='Reporte PI'!A131)*(InfoGeneral[Vigencia]='Reporte PI'!$B$1)*(InfoGeneral[MetaVigencia]&lt;&gt;0))))</f>
        <v>2</v>
      </c>
      <c r="E131" s="177" cm="1">
        <f t="array" ref="E131">SUM(_xlfn._xlws.FILTER(EjecucionPresupuestalGastoCCyFondo[CDP],(EjecucionPresupuestalGastoCCyFondo[PROYECTO]='Reporte PI'!A131)*(EjecucionPresupuestalGastoCCyFondo[VIGENCIA]=_xlfn.VALUETOTEXT('Reporte PI'!$B$1)),0))</f>
        <v>150000000</v>
      </c>
      <c r="F131" s="177" cm="1">
        <f t="array" ref="F131">SUM(_xlfn._xlws.FILTER(EjecucionPresupuestalGastoCCyFondo[RP],(EjecucionPresupuestalGastoCCyFondo[PROYECTO]='Reporte PI'!A131)*(EjecucionPresupuestalGastoCCyFondo[VIGENCIA]=_xlfn.VALUETOTEXT('Reporte PI'!$B$1)),0))</f>
        <v>148236000</v>
      </c>
      <c r="G131" s="177" cm="1">
        <f t="array" ref="G131">SUM(_xlfn._xlws.FILTER(EjecucionPresupuestalGastoCCyFondo[OBLIGACION],(EjecucionPresupuestalGastoCCyFondo[PROYECTO]='Reporte PI'!A131)*(EjecucionPresupuestalGastoCCyFondo[VIGENCIA]=_xlfn.VALUETOTEXT('Reporte PI'!$B$1)),0))</f>
        <v>148235998.90000001</v>
      </c>
      <c r="H131" s="177" cm="1">
        <f t="array" ref="H131">SUM(_xlfn._xlws.FILTER(EjecucionPresupuestalGastoCCyFondo[PAGO],(EjecucionPresupuestalGastoCCyFondo[PROYECTO]='Reporte PI'!A131)*(EjecucionPresupuestalGastoCCyFondo[VIGENCIA]=_xlfn.VALUETOTEXT('Reporte PI'!$B$1)),0))</f>
        <v>148235998.90000001</v>
      </c>
      <c r="I131" s="162" t="str" cm="1">
        <f t="array" ref="I131">_xlfn.LET(_xlpm.filtro_bpin,_xlfn.UNIQUE(_xlfn._xlws.FILTER(ProyectosPIconVigencia[BPIN],(ProyectosPIconVigencia[BPIN]='Reporte PI'!A131)*(ProyectosPIconVigencia[VIGENCIA PI]='Reporte PI'!$B$1),"")),_xlpm.es_bpin,ISNUMBER(VALUE(LEFT(_xlpm.filtro_bpin,4))),IF(_xlpm.es_bpin,"Si","No"))</f>
        <v>Si</v>
      </c>
      <c r="J131" s="143" t="str" cm="1">
        <f t="array" ref="J131">_xlfn.TEXTJOIN(", ",TRUE,_xlfn.UNIQUE(_xlfn._xlws.FILTER(ProyectosPIconVigencia[Código del indicador principal],(ProyectosPIconVigencia[BPIN]='Reporte PI'!A131)*(ProyectosPIconVigencia[VIGENCIA PI]='Reporte PI'!$B$1),"")))</f>
        <v>450203800, 450203400</v>
      </c>
      <c r="K131" s="143" cm="1">
        <f t="array" ref="K131">IF(J131&lt;&gt;"",COUNTA(_xlfn.UNIQUE(_xlfn._xlws.FILTER(ProyectosPIconVigencia[Código del indicador principal],(ProyectosPIconVigencia[BPIN]='Reporte PI'!A131)*(ProyectosPIconVigencia[VIGENCIA PI]='Reporte PI'!$B$1),""))),"")</f>
        <v>2</v>
      </c>
      <c r="L131" s="143" t="str" cm="1">
        <f t="array" ref="L131">_xlfn.LET(_xlpm.filtro_indicadores_pi,_xlfn.UNIQUE(_xlfn._xlws.FILTER(ProyectosPIconVigencia[Código del indicador principal],(ProyectosPIconVigencia[BPIN]='Reporte PI'!A131)*(ProyectosPIconVigencia[VIGENCIA PI]='Reporte PI'!$B$1),"")),_xlpm.numero_indicadores_pi,IF(J131&lt;&gt;"",COUNTA(_xlpm.filtro_indicadores_pi),0),_xlpm.numero_indicadores_piip,COUNTA(_xlfn.UNIQUE(_xlfn._xlws.FILTER(InfoGeneral[CodigoIndicador],(InfoGeneral[BPIN]='Reporte PI'!A131)*(InfoGeneral[Vigencia]='Reporte PI'!$B$1)*(InfoGeneral[MetaVigencia]&lt;&gt;0)))),IF(_xlpm.numero_indicadores_pi&gt;_xlpm.numero_indicadores_piip,"Inconsistencia",""))</f>
        <v/>
      </c>
      <c r="M131" s="143" cm="1">
        <f t="array" ref="M131">_xlfn.LET(_xlpm.productos_piip,_xlfn._xlws.FILTER(InfoGeneral[CodigoIndicador],(InfoGeneral[BPIN]='Reporte PI'!A131)*(InfoGeneral[Vigencia]='Reporte PI'!$B$1)*(InfoGeneral[MetaVigencia]&lt;&gt;0)),_xlpm.productos_cuipo,_xlfn.UNIQUE(_xlfn._xlws.FILTER(ProyectosPIconVigencia[Código del indicador principal],(ProyectosPIconVigencia[BPIN]='Reporte PI'!A131)*(ProyectosPIconVigencia[VIGENCIA PI]='Reporte PI'!$B$1),"")),_xlpm.eval,COUNT(_xlfn.MAP(_xlpm.productos_cuipo,_xlfn.LAMBDA(_xlpm.x,FIND(_xlpm.x,_xlfn.TEXTJOIN(",",TRUE,_xlpm.productos_piip))))),_xlpm.num_productos_cuipo,COUNTA(_xlpm.productos_cuipo),_xlpm.num_productos_piip,COUNTA(_xlpm.productos_piip),IF(AND(C131&lt;&gt;"",J131&lt;&gt;"",L131&lt;&gt;"Inconsistencia"),TRANSPOSE(_xlpm.eval),""))</f>
        <v>2</v>
      </c>
      <c r="N131" s="181" t="str">
        <f t="shared" si="1"/>
        <v>Coinciden</v>
      </c>
    </row>
    <row r="132" spans="1:14" ht="28.8" x14ac:dyDescent="0.3">
      <c r="A132" s="18" t="str">
        <v>202600000004546</v>
      </c>
      <c r="B132" s="18" t="str">
        <v>Territorial</v>
      </c>
      <c r="C132" s="8" t="str" cm="1">
        <f t="array" ref="C132">_xlfn.TEXTJOIN(", ",TRUE,_xlfn.UNIQUE(_xlfn._xlws.FILTER(InfoGeneral[CodigoIndicador],(InfoGeneral[BPIN]='Reporte PI'!A132)*(InfoGeneral[Vigencia]='Reporte PI'!$B$1)*(InfoGeneral[MetaVigencia]&lt;&gt;0))))</f>
        <v>350200800, 350201500</v>
      </c>
      <c r="D132" s="8" cm="1">
        <f t="array" ref="D132">COUNTA(_xlfn.UNIQUE(_xlfn._xlws.FILTER(InfoGeneral[CodigoIndicador],(InfoGeneral[BPIN]='Reporte PI'!A132)*(InfoGeneral[Vigencia]='Reporte PI'!$B$1)*(InfoGeneral[MetaVigencia]&lt;&gt;0))))</f>
        <v>2</v>
      </c>
      <c r="E132" s="177" cm="1">
        <f t="array" ref="E132">SUM(_xlfn._xlws.FILTER(EjecucionPresupuestalGastoCCyFondo[CDP],(EjecucionPresupuestalGastoCCyFondo[PROYECTO]='Reporte PI'!A132)*(EjecucionPresupuestalGastoCCyFondo[VIGENCIA]=_xlfn.VALUETOTEXT('Reporte PI'!$B$1)),0))</f>
        <v>165000000</v>
      </c>
      <c r="F132" s="177" cm="1">
        <f t="array" ref="F132">SUM(_xlfn._xlws.FILTER(EjecucionPresupuestalGastoCCyFondo[RP],(EjecucionPresupuestalGastoCCyFondo[PROYECTO]='Reporte PI'!A132)*(EjecucionPresupuestalGastoCCyFondo[VIGENCIA]=_xlfn.VALUETOTEXT('Reporte PI'!$B$1)),0))</f>
        <v>165000000</v>
      </c>
      <c r="G132" s="177" cm="1">
        <f t="array" ref="G132">SUM(_xlfn._xlws.FILTER(EjecucionPresupuestalGastoCCyFondo[OBLIGACION],(EjecucionPresupuestalGastoCCyFondo[PROYECTO]='Reporte PI'!A132)*(EjecucionPresupuestalGastoCCyFondo[VIGENCIA]=_xlfn.VALUETOTEXT('Reporte PI'!$B$1)),0))</f>
        <v>165000000</v>
      </c>
      <c r="H132" s="177" cm="1">
        <f t="array" ref="H132">SUM(_xlfn._xlws.FILTER(EjecucionPresupuestalGastoCCyFondo[PAGO],(EjecucionPresupuestalGastoCCyFondo[PROYECTO]='Reporte PI'!A132)*(EjecucionPresupuestalGastoCCyFondo[VIGENCIA]=_xlfn.VALUETOTEXT('Reporte PI'!$B$1)),0))</f>
        <v>165000000</v>
      </c>
      <c r="I132" s="162" t="str" cm="1">
        <f t="array" ref="I132">_xlfn.LET(_xlpm.filtro_bpin,_xlfn.UNIQUE(_xlfn._xlws.FILTER(ProyectosPIconVigencia[BPIN],(ProyectosPIconVigencia[BPIN]='Reporte PI'!A132)*(ProyectosPIconVigencia[VIGENCIA PI]='Reporte PI'!$B$1),"")),_xlpm.es_bpin,ISNUMBER(VALUE(LEFT(_xlpm.filtro_bpin,4))),IF(_xlpm.es_bpin,"Si","No"))</f>
        <v>Si</v>
      </c>
      <c r="J132" s="143" t="str" cm="1">
        <f t="array" ref="J132">_xlfn.TEXTJOIN(", ",TRUE,_xlfn.UNIQUE(_xlfn._xlws.FILTER(ProyectosPIconVigencia[Código del indicador principal],(ProyectosPIconVigencia[BPIN]='Reporte PI'!A132)*(ProyectosPIconVigencia[VIGENCIA PI]='Reporte PI'!$B$1),"")))</f>
        <v>350201500, 350200800</v>
      </c>
      <c r="K132" s="143" cm="1">
        <f t="array" ref="K132">IF(J132&lt;&gt;"",COUNTA(_xlfn.UNIQUE(_xlfn._xlws.FILTER(ProyectosPIconVigencia[Código del indicador principal],(ProyectosPIconVigencia[BPIN]='Reporte PI'!A132)*(ProyectosPIconVigencia[VIGENCIA PI]='Reporte PI'!$B$1),""))),"")</f>
        <v>2</v>
      </c>
      <c r="L132" s="143" t="str" cm="1">
        <f t="array" ref="L132">_xlfn.LET(_xlpm.filtro_indicadores_pi,_xlfn.UNIQUE(_xlfn._xlws.FILTER(ProyectosPIconVigencia[Código del indicador principal],(ProyectosPIconVigencia[BPIN]='Reporte PI'!A132)*(ProyectosPIconVigencia[VIGENCIA PI]='Reporte PI'!$B$1),"")),_xlpm.numero_indicadores_pi,IF(J132&lt;&gt;"",COUNTA(_xlpm.filtro_indicadores_pi),0),_xlpm.numero_indicadores_piip,COUNTA(_xlfn.UNIQUE(_xlfn._xlws.FILTER(InfoGeneral[CodigoIndicador],(InfoGeneral[BPIN]='Reporte PI'!A132)*(InfoGeneral[Vigencia]='Reporte PI'!$B$1)*(InfoGeneral[MetaVigencia]&lt;&gt;0)))),IF(_xlpm.numero_indicadores_pi&gt;_xlpm.numero_indicadores_piip,"Inconsistencia",""))</f>
        <v/>
      </c>
      <c r="M132" s="143" cm="1">
        <f t="array" ref="M132">_xlfn.LET(_xlpm.productos_piip,_xlfn._xlws.FILTER(InfoGeneral[CodigoIndicador],(InfoGeneral[BPIN]='Reporte PI'!A132)*(InfoGeneral[Vigencia]='Reporte PI'!$B$1)*(InfoGeneral[MetaVigencia]&lt;&gt;0)),_xlpm.productos_cuipo,_xlfn.UNIQUE(_xlfn._xlws.FILTER(ProyectosPIconVigencia[Código del indicador principal],(ProyectosPIconVigencia[BPIN]='Reporte PI'!A132)*(ProyectosPIconVigencia[VIGENCIA PI]='Reporte PI'!$B$1),"")),_xlpm.eval,COUNT(_xlfn.MAP(_xlpm.productos_cuipo,_xlfn.LAMBDA(_xlpm.x,FIND(_xlpm.x,_xlfn.TEXTJOIN(",",TRUE,_xlpm.productos_piip))))),_xlpm.num_productos_cuipo,COUNTA(_xlpm.productos_cuipo),_xlpm.num_productos_piip,COUNTA(_xlpm.productos_piip),IF(AND(C132&lt;&gt;"",J132&lt;&gt;"",L132&lt;&gt;"Inconsistencia"),TRANSPOSE(_xlpm.eval),""))</f>
        <v>2</v>
      </c>
      <c r="N132" s="181" t="str">
        <f t="shared" si="1"/>
        <v>Coinciden</v>
      </c>
    </row>
    <row r="133" spans="1:14" x14ac:dyDescent="0.3">
      <c r="A133" s="18" t="str">
        <v>202500000039142</v>
      </c>
      <c r="B133" s="18" t="str">
        <v>Territorial</v>
      </c>
      <c r="C133" s="8" t="str" cm="1">
        <f t="array" ref="C133">_xlfn.TEXTJOIN(", ",TRUE,_xlfn.UNIQUE(_xlfn._xlws.FILTER(InfoGeneral[CodigoIndicador],(InfoGeneral[BPIN]='Reporte PI'!A133)*(InfoGeneral[Vigencia]='Reporte PI'!$B$1)*(InfoGeneral[MetaVigencia]&lt;&gt;0))))</f>
        <v>220107400</v>
      </c>
      <c r="D133" s="8" cm="1">
        <f t="array" ref="D133">COUNTA(_xlfn.UNIQUE(_xlfn._xlws.FILTER(InfoGeneral[CodigoIndicador],(InfoGeneral[BPIN]='Reporte PI'!A133)*(InfoGeneral[Vigencia]='Reporte PI'!$B$1)*(InfoGeneral[MetaVigencia]&lt;&gt;0))))</f>
        <v>1</v>
      </c>
      <c r="E133" s="177" cm="1">
        <f t="array" ref="E133">SUM(_xlfn._xlws.FILTER(EjecucionPresupuestalGastoCCyFondo[CDP],(EjecucionPresupuestalGastoCCyFondo[PROYECTO]='Reporte PI'!A133)*(EjecucionPresupuestalGastoCCyFondo[VIGENCIA]=_xlfn.VALUETOTEXT('Reporte PI'!$B$1)),0))</f>
        <v>0</v>
      </c>
      <c r="F133" s="177" cm="1">
        <f t="array" ref="F133">SUM(_xlfn._xlws.FILTER(EjecucionPresupuestalGastoCCyFondo[RP],(EjecucionPresupuestalGastoCCyFondo[PROYECTO]='Reporte PI'!A133)*(EjecucionPresupuestalGastoCCyFondo[VIGENCIA]=_xlfn.VALUETOTEXT('Reporte PI'!$B$1)),0))</f>
        <v>0</v>
      </c>
      <c r="G133" s="177" cm="1">
        <f t="array" ref="G133">SUM(_xlfn._xlws.FILTER(EjecucionPresupuestalGastoCCyFondo[OBLIGACION],(EjecucionPresupuestalGastoCCyFondo[PROYECTO]='Reporte PI'!A133)*(EjecucionPresupuestalGastoCCyFondo[VIGENCIA]=_xlfn.VALUETOTEXT('Reporte PI'!$B$1)),0))</f>
        <v>0</v>
      </c>
      <c r="H133" s="177" cm="1">
        <f t="array" ref="H133">SUM(_xlfn._xlws.FILTER(EjecucionPresupuestalGastoCCyFondo[PAGO],(EjecucionPresupuestalGastoCCyFondo[PROYECTO]='Reporte PI'!A133)*(EjecucionPresupuestalGastoCCyFondo[VIGENCIA]=_xlfn.VALUETOTEXT('Reporte PI'!$B$1)),0))</f>
        <v>0</v>
      </c>
      <c r="I133" s="162" t="str" cm="1">
        <f t="array" ref="I133">_xlfn.LET(_xlpm.filtro_bpin,_xlfn.UNIQUE(_xlfn._xlws.FILTER(ProyectosPIconVigencia[BPIN],(ProyectosPIconVigencia[BPIN]='Reporte PI'!A133)*(ProyectosPIconVigencia[VIGENCIA PI]='Reporte PI'!$B$1),"")),_xlpm.es_bpin,ISNUMBER(VALUE(LEFT(_xlpm.filtro_bpin,4))),IF(_xlpm.es_bpin,"Si","No"))</f>
        <v>Si</v>
      </c>
      <c r="J133" s="143" t="str" cm="1">
        <f t="array" ref="J133">_xlfn.TEXTJOIN(", ",TRUE,_xlfn.UNIQUE(_xlfn._xlws.FILTER(ProyectosPIconVigencia[Código del indicador principal],(ProyectosPIconVigencia[BPIN]='Reporte PI'!A133)*(ProyectosPIconVigencia[VIGENCIA PI]='Reporte PI'!$B$1),"")))</f>
        <v>220107400</v>
      </c>
      <c r="K133" s="143" cm="1">
        <f t="array" ref="K133">IF(J133&lt;&gt;"",COUNTA(_xlfn.UNIQUE(_xlfn._xlws.FILTER(ProyectosPIconVigencia[Código del indicador principal],(ProyectosPIconVigencia[BPIN]='Reporte PI'!A133)*(ProyectosPIconVigencia[VIGENCIA PI]='Reporte PI'!$B$1),""))),"")</f>
        <v>1</v>
      </c>
      <c r="L133" s="143" t="str" cm="1">
        <f t="array" ref="L133">_xlfn.LET(_xlpm.filtro_indicadores_pi,_xlfn.UNIQUE(_xlfn._xlws.FILTER(ProyectosPIconVigencia[Código del indicador principal],(ProyectosPIconVigencia[BPIN]='Reporte PI'!A133)*(ProyectosPIconVigencia[VIGENCIA PI]='Reporte PI'!$B$1),"")),_xlpm.numero_indicadores_pi,IF(J133&lt;&gt;"",COUNTA(_xlpm.filtro_indicadores_pi),0),_xlpm.numero_indicadores_piip,COUNTA(_xlfn.UNIQUE(_xlfn._xlws.FILTER(InfoGeneral[CodigoIndicador],(InfoGeneral[BPIN]='Reporte PI'!A133)*(InfoGeneral[Vigencia]='Reporte PI'!$B$1)*(InfoGeneral[MetaVigencia]&lt;&gt;0)))),IF(_xlpm.numero_indicadores_pi&gt;_xlpm.numero_indicadores_piip,"Inconsistencia",""))</f>
        <v/>
      </c>
      <c r="M133" s="143" cm="1">
        <f t="array" ref="M133">_xlfn.LET(_xlpm.productos_piip,_xlfn._xlws.FILTER(InfoGeneral[CodigoIndicador],(InfoGeneral[BPIN]='Reporte PI'!A133)*(InfoGeneral[Vigencia]='Reporte PI'!$B$1)*(InfoGeneral[MetaVigencia]&lt;&gt;0)),_xlpm.productos_cuipo,_xlfn.UNIQUE(_xlfn._xlws.FILTER(ProyectosPIconVigencia[Código del indicador principal],(ProyectosPIconVigencia[BPIN]='Reporte PI'!A133)*(ProyectosPIconVigencia[VIGENCIA PI]='Reporte PI'!$B$1),"")),_xlpm.eval,COUNT(_xlfn.MAP(_xlpm.productos_cuipo,_xlfn.LAMBDA(_xlpm.x,FIND(_xlpm.x,_xlfn.TEXTJOIN(",",TRUE,_xlpm.productos_piip))))),_xlpm.num_productos_cuipo,COUNTA(_xlpm.productos_cuipo),_xlpm.num_productos_piip,COUNTA(_xlpm.productos_piip),IF(AND(C133&lt;&gt;"",J133&lt;&gt;"",L133&lt;&gt;"Inconsistencia"),TRANSPOSE(_xlpm.eval),""))</f>
        <v>1</v>
      </c>
      <c r="N133" s="181" t="str">
        <f t="shared" si="1"/>
        <v>Coinciden</v>
      </c>
    </row>
    <row r="134" spans="1:14" ht="28.8" x14ac:dyDescent="0.3">
      <c r="A134" s="18" t="str">
        <v>202600000005926</v>
      </c>
      <c r="B134" s="18" t="str">
        <v>Territorial</v>
      </c>
      <c r="C134" s="8" t="str" cm="1">
        <f t="array" ref="C134">_xlfn.TEXTJOIN(", ",TRUE,_xlfn.UNIQUE(_xlfn._xlws.FILTER(InfoGeneral[CodigoIndicador],(InfoGeneral[BPIN]='Reporte PI'!A134)*(InfoGeneral[Vigencia]='Reporte PI'!$B$1)*(InfoGeneral[MetaVigencia]&lt;&gt;0))))</f>
        <v>350204600, 350203700</v>
      </c>
      <c r="D134" s="8" cm="1">
        <f t="array" ref="D134">COUNTA(_xlfn.UNIQUE(_xlfn._xlws.FILTER(InfoGeneral[CodigoIndicador],(InfoGeneral[BPIN]='Reporte PI'!A134)*(InfoGeneral[Vigencia]='Reporte PI'!$B$1)*(InfoGeneral[MetaVigencia]&lt;&gt;0))))</f>
        <v>2</v>
      </c>
      <c r="E134" s="177" cm="1">
        <f t="array" ref="E134">SUM(_xlfn._xlws.FILTER(EjecucionPresupuestalGastoCCyFondo[CDP],(EjecucionPresupuestalGastoCCyFondo[PROYECTO]='Reporte PI'!A134)*(EjecucionPresupuestalGastoCCyFondo[VIGENCIA]=_xlfn.VALUETOTEXT('Reporte PI'!$B$1)),0))</f>
        <v>165000000</v>
      </c>
      <c r="F134" s="177" cm="1">
        <f t="array" ref="F134">SUM(_xlfn._xlws.FILTER(EjecucionPresupuestalGastoCCyFondo[RP],(EjecucionPresupuestalGastoCCyFondo[PROYECTO]='Reporte PI'!A134)*(EjecucionPresupuestalGastoCCyFondo[VIGENCIA]=_xlfn.VALUETOTEXT('Reporte PI'!$B$1)),0))</f>
        <v>165000000</v>
      </c>
      <c r="G134" s="177" cm="1">
        <f t="array" ref="G134">SUM(_xlfn._xlws.FILTER(EjecucionPresupuestalGastoCCyFondo[OBLIGACION],(EjecucionPresupuestalGastoCCyFondo[PROYECTO]='Reporte PI'!A134)*(EjecucionPresupuestalGastoCCyFondo[VIGENCIA]=_xlfn.VALUETOTEXT('Reporte PI'!$B$1)),0))</f>
        <v>165000000</v>
      </c>
      <c r="H134" s="177" cm="1">
        <f t="array" ref="H134">SUM(_xlfn._xlws.FILTER(EjecucionPresupuestalGastoCCyFondo[PAGO],(EjecucionPresupuestalGastoCCyFondo[PROYECTO]='Reporte PI'!A134)*(EjecucionPresupuestalGastoCCyFondo[VIGENCIA]=_xlfn.VALUETOTEXT('Reporte PI'!$B$1)),0))</f>
        <v>165000000</v>
      </c>
      <c r="I134" s="162" t="str" cm="1">
        <f t="array" ref="I134">_xlfn.LET(_xlpm.filtro_bpin,_xlfn.UNIQUE(_xlfn._xlws.FILTER(ProyectosPIconVigencia[BPIN],(ProyectosPIconVigencia[BPIN]='Reporte PI'!A134)*(ProyectosPIconVigencia[VIGENCIA PI]='Reporte PI'!$B$1),"")),_xlpm.es_bpin,ISNUMBER(VALUE(LEFT(_xlpm.filtro_bpin,4))),IF(_xlpm.es_bpin,"Si","No"))</f>
        <v>Si</v>
      </c>
      <c r="J134" s="143" t="str" cm="1">
        <f t="array" ref="J134">_xlfn.TEXTJOIN(", ",TRUE,_xlfn.UNIQUE(_xlfn._xlws.FILTER(ProyectosPIconVigencia[Código del indicador principal],(ProyectosPIconVigencia[BPIN]='Reporte PI'!A134)*(ProyectosPIconVigencia[VIGENCIA PI]='Reporte PI'!$B$1),"")))</f>
        <v>350203700, 350204600</v>
      </c>
      <c r="K134" s="143" cm="1">
        <f t="array" ref="K134">IF(J134&lt;&gt;"",COUNTA(_xlfn.UNIQUE(_xlfn._xlws.FILTER(ProyectosPIconVigencia[Código del indicador principal],(ProyectosPIconVigencia[BPIN]='Reporte PI'!A134)*(ProyectosPIconVigencia[VIGENCIA PI]='Reporte PI'!$B$1),""))),"")</f>
        <v>2</v>
      </c>
      <c r="L134" s="143" t="str" cm="1">
        <f t="array" ref="L134">_xlfn.LET(_xlpm.filtro_indicadores_pi,_xlfn.UNIQUE(_xlfn._xlws.FILTER(ProyectosPIconVigencia[Código del indicador principal],(ProyectosPIconVigencia[BPIN]='Reporte PI'!A134)*(ProyectosPIconVigencia[VIGENCIA PI]='Reporte PI'!$B$1),"")),_xlpm.numero_indicadores_pi,IF(J134&lt;&gt;"",COUNTA(_xlpm.filtro_indicadores_pi),0),_xlpm.numero_indicadores_piip,COUNTA(_xlfn.UNIQUE(_xlfn._xlws.FILTER(InfoGeneral[CodigoIndicador],(InfoGeneral[BPIN]='Reporte PI'!A134)*(InfoGeneral[Vigencia]='Reporte PI'!$B$1)*(InfoGeneral[MetaVigencia]&lt;&gt;0)))),IF(_xlpm.numero_indicadores_pi&gt;_xlpm.numero_indicadores_piip,"Inconsistencia",""))</f>
        <v/>
      </c>
      <c r="M134" s="143" cm="1">
        <f t="array" ref="M134">_xlfn.LET(_xlpm.productos_piip,_xlfn._xlws.FILTER(InfoGeneral[CodigoIndicador],(InfoGeneral[BPIN]='Reporte PI'!A134)*(InfoGeneral[Vigencia]='Reporte PI'!$B$1)*(InfoGeneral[MetaVigencia]&lt;&gt;0)),_xlpm.productos_cuipo,_xlfn.UNIQUE(_xlfn._xlws.FILTER(ProyectosPIconVigencia[Código del indicador principal],(ProyectosPIconVigencia[BPIN]='Reporte PI'!A134)*(ProyectosPIconVigencia[VIGENCIA PI]='Reporte PI'!$B$1),"")),_xlpm.eval,COUNT(_xlfn.MAP(_xlpm.productos_cuipo,_xlfn.LAMBDA(_xlpm.x,FIND(_xlpm.x,_xlfn.TEXTJOIN(",",TRUE,_xlpm.productos_piip))))),_xlpm.num_productos_cuipo,COUNTA(_xlpm.productos_cuipo),_xlpm.num_productos_piip,COUNTA(_xlpm.productos_piip),IF(AND(C134&lt;&gt;"",J134&lt;&gt;"",L134&lt;&gt;"Inconsistencia"),TRANSPOSE(_xlpm.eval),""))</f>
        <v>2</v>
      </c>
      <c r="N134" s="181" t="str">
        <f t="shared" ref="N134:N146" si="2">IF(AND(D134&lt;&gt;"",K134&lt;&gt;"",M134&lt;&gt;""),IF(M134=0,"No coinciden todos",IF(AND(D134=K134,K134=M134),"Coinciden","No coinciden")),"")</f>
        <v>Coinciden</v>
      </c>
    </row>
    <row r="135" spans="1:14" x14ac:dyDescent="0.3">
      <c r="A135" s="18" t="str">
        <v>202600000008145</v>
      </c>
      <c r="B135" s="18" t="str">
        <v>Territorial</v>
      </c>
      <c r="C135" s="8" t="str" cm="1">
        <f t="array" ref="C135">_xlfn.TEXTJOIN(", ",TRUE,_xlfn.UNIQUE(_xlfn._xlws.FILTER(InfoGeneral[CodigoIndicador],(InfoGeneral[BPIN]='Reporte PI'!A135)*(InfoGeneral[Vigencia]='Reporte PI'!$B$1)*(InfoGeneral[MetaVigencia]&lt;&gt;0))))</f>
        <v>220108400</v>
      </c>
      <c r="D135" s="8" cm="1">
        <f t="array" ref="D135">COUNTA(_xlfn.UNIQUE(_xlfn._xlws.FILTER(InfoGeneral[CodigoIndicador],(InfoGeneral[BPIN]='Reporte PI'!A135)*(InfoGeneral[Vigencia]='Reporte PI'!$B$1)*(InfoGeneral[MetaVigencia]&lt;&gt;0))))</f>
        <v>1</v>
      </c>
      <c r="E135" s="177" cm="1">
        <f t="array" ref="E135">SUM(_xlfn._xlws.FILTER(EjecucionPresupuestalGastoCCyFondo[CDP],(EjecucionPresupuestalGastoCCyFondo[PROYECTO]='Reporte PI'!A135)*(EjecucionPresupuestalGastoCCyFondo[VIGENCIA]=_xlfn.VALUETOTEXT('Reporte PI'!$B$1)),0))</f>
        <v>2163747261</v>
      </c>
      <c r="F135" s="177" cm="1">
        <f t="array" ref="F135">SUM(_xlfn._xlws.FILTER(EjecucionPresupuestalGastoCCyFondo[RP],(EjecucionPresupuestalGastoCCyFondo[PROYECTO]='Reporte PI'!A135)*(EjecucionPresupuestalGastoCCyFondo[VIGENCIA]=_xlfn.VALUETOTEXT('Reporte PI'!$B$1)),0))</f>
        <v>2163747261</v>
      </c>
      <c r="G135" s="177" cm="1">
        <f t="array" ref="G135">SUM(_xlfn._xlws.FILTER(EjecucionPresupuestalGastoCCyFondo[OBLIGACION],(EjecucionPresupuestalGastoCCyFondo[PROYECTO]='Reporte PI'!A135)*(EjecucionPresupuestalGastoCCyFondo[VIGENCIA]=_xlfn.VALUETOTEXT('Reporte PI'!$B$1)),0))</f>
        <v>649124178.29999995</v>
      </c>
      <c r="H135" s="177" cm="1">
        <f t="array" ref="H135">SUM(_xlfn._xlws.FILTER(EjecucionPresupuestalGastoCCyFondo[PAGO],(EjecucionPresupuestalGastoCCyFondo[PROYECTO]='Reporte PI'!A135)*(EjecucionPresupuestalGastoCCyFondo[VIGENCIA]=_xlfn.VALUETOTEXT('Reporte PI'!$B$1)),0))</f>
        <v>649124178.29999995</v>
      </c>
      <c r="I135" s="162" t="str" cm="1">
        <f t="array" ref="I135">_xlfn.LET(_xlpm.filtro_bpin,_xlfn.UNIQUE(_xlfn._xlws.FILTER(ProyectosPIconVigencia[BPIN],(ProyectosPIconVigencia[BPIN]='Reporte PI'!A135)*(ProyectosPIconVigencia[VIGENCIA PI]='Reporte PI'!$B$1),"")),_xlpm.es_bpin,ISNUMBER(VALUE(LEFT(_xlpm.filtro_bpin,4))),IF(_xlpm.es_bpin,"Si","No"))</f>
        <v>Si</v>
      </c>
      <c r="J135" s="143" t="str" cm="1">
        <f t="array" ref="J135">_xlfn.TEXTJOIN(", ",TRUE,_xlfn.UNIQUE(_xlfn._xlws.FILTER(ProyectosPIconVigencia[Código del indicador principal],(ProyectosPIconVigencia[BPIN]='Reporte PI'!A135)*(ProyectosPIconVigencia[VIGENCIA PI]='Reporte PI'!$B$1),"")))</f>
        <v>220108400</v>
      </c>
      <c r="K135" s="143" cm="1">
        <f t="array" ref="K135">IF(J135&lt;&gt;"",COUNTA(_xlfn.UNIQUE(_xlfn._xlws.FILTER(ProyectosPIconVigencia[Código del indicador principal],(ProyectosPIconVigencia[BPIN]='Reporte PI'!A135)*(ProyectosPIconVigencia[VIGENCIA PI]='Reporte PI'!$B$1),""))),"")</f>
        <v>1</v>
      </c>
      <c r="L135" s="143" t="str" cm="1">
        <f t="array" ref="L135">_xlfn.LET(_xlpm.filtro_indicadores_pi,_xlfn.UNIQUE(_xlfn._xlws.FILTER(ProyectosPIconVigencia[Código del indicador principal],(ProyectosPIconVigencia[BPIN]='Reporte PI'!A135)*(ProyectosPIconVigencia[VIGENCIA PI]='Reporte PI'!$B$1),"")),_xlpm.numero_indicadores_pi,IF(J135&lt;&gt;"",COUNTA(_xlpm.filtro_indicadores_pi),0),_xlpm.numero_indicadores_piip,COUNTA(_xlfn.UNIQUE(_xlfn._xlws.FILTER(InfoGeneral[CodigoIndicador],(InfoGeneral[BPIN]='Reporte PI'!A135)*(InfoGeneral[Vigencia]='Reporte PI'!$B$1)*(InfoGeneral[MetaVigencia]&lt;&gt;0)))),IF(_xlpm.numero_indicadores_pi&gt;_xlpm.numero_indicadores_piip,"Inconsistencia",""))</f>
        <v/>
      </c>
      <c r="M135" s="143" cm="1">
        <f t="array" ref="M135">_xlfn.LET(_xlpm.productos_piip,_xlfn._xlws.FILTER(InfoGeneral[CodigoIndicador],(InfoGeneral[BPIN]='Reporte PI'!A135)*(InfoGeneral[Vigencia]='Reporte PI'!$B$1)*(InfoGeneral[MetaVigencia]&lt;&gt;0)),_xlpm.productos_cuipo,_xlfn.UNIQUE(_xlfn._xlws.FILTER(ProyectosPIconVigencia[Código del indicador principal],(ProyectosPIconVigencia[BPIN]='Reporte PI'!A135)*(ProyectosPIconVigencia[VIGENCIA PI]='Reporte PI'!$B$1),"")),_xlpm.eval,COUNT(_xlfn.MAP(_xlpm.productos_cuipo,_xlfn.LAMBDA(_xlpm.x,FIND(_xlpm.x,_xlfn.TEXTJOIN(",",TRUE,_xlpm.productos_piip))))),_xlpm.num_productos_cuipo,COUNTA(_xlpm.productos_cuipo),_xlpm.num_productos_piip,COUNTA(_xlpm.productos_piip),IF(AND(C135&lt;&gt;"",J135&lt;&gt;"",L135&lt;&gt;"Inconsistencia"),TRANSPOSE(_xlpm.eval),""))</f>
        <v>1</v>
      </c>
      <c r="N135" s="181" t="str">
        <f t="shared" si="2"/>
        <v>Coinciden</v>
      </c>
    </row>
    <row r="136" spans="1:14" x14ac:dyDescent="0.3">
      <c r="A136" s="18" t="str">
        <v>202600000006916</v>
      </c>
      <c r="B136" s="18" t="str">
        <v>Territorial</v>
      </c>
      <c r="C136" s="8" t="str" cm="1">
        <f t="array" ref="C136">_xlfn.TEXTJOIN(", ",TRUE,_xlfn.UNIQUE(_xlfn._xlws.FILTER(InfoGeneral[CodigoIndicador],(InfoGeneral[BPIN]='Reporte PI'!A136)*(InfoGeneral[Vigencia]='Reporte PI'!$B$1)*(InfoGeneral[MetaVigencia]&lt;&gt;0))))</f>
        <v>220101800</v>
      </c>
      <c r="D136" s="8" cm="1">
        <f t="array" ref="D136">COUNTA(_xlfn.UNIQUE(_xlfn._xlws.FILTER(InfoGeneral[CodigoIndicador],(InfoGeneral[BPIN]='Reporte PI'!A136)*(InfoGeneral[Vigencia]='Reporte PI'!$B$1)*(InfoGeneral[MetaVigencia]&lt;&gt;0))))</f>
        <v>1</v>
      </c>
      <c r="E136" s="177" cm="1">
        <f t="array" ref="E136">SUM(_xlfn._xlws.FILTER(EjecucionPresupuestalGastoCCyFondo[CDP],(EjecucionPresupuestalGastoCCyFondo[PROYECTO]='Reporte PI'!A136)*(EjecucionPresupuestalGastoCCyFondo[VIGENCIA]=_xlfn.VALUETOTEXT('Reporte PI'!$B$1)),0))</f>
        <v>356000000</v>
      </c>
      <c r="F136" s="177" cm="1">
        <f t="array" ref="F136">SUM(_xlfn._xlws.FILTER(EjecucionPresupuestalGastoCCyFondo[RP],(EjecucionPresupuestalGastoCCyFondo[PROYECTO]='Reporte PI'!A136)*(EjecucionPresupuestalGastoCCyFondo[VIGENCIA]=_xlfn.VALUETOTEXT('Reporte PI'!$B$1)),0))</f>
        <v>356000000</v>
      </c>
      <c r="G136" s="177" cm="1">
        <f t="array" ref="G136">SUM(_xlfn._xlws.FILTER(EjecucionPresupuestalGastoCCyFondo[OBLIGACION],(EjecucionPresupuestalGastoCCyFondo[PROYECTO]='Reporte PI'!A136)*(EjecucionPresupuestalGastoCCyFondo[VIGENCIA]=_xlfn.VALUETOTEXT('Reporte PI'!$B$1)),0))</f>
        <v>106800000</v>
      </c>
      <c r="H136" s="177" cm="1">
        <f t="array" ref="H136">SUM(_xlfn._xlws.FILTER(EjecucionPresupuestalGastoCCyFondo[PAGO],(EjecucionPresupuestalGastoCCyFondo[PROYECTO]='Reporte PI'!A136)*(EjecucionPresupuestalGastoCCyFondo[VIGENCIA]=_xlfn.VALUETOTEXT('Reporte PI'!$B$1)),0))</f>
        <v>106800000</v>
      </c>
      <c r="I136" s="162" t="str" cm="1">
        <f t="array" ref="I136">_xlfn.LET(_xlpm.filtro_bpin,_xlfn.UNIQUE(_xlfn._xlws.FILTER(ProyectosPIconVigencia[BPIN],(ProyectosPIconVigencia[BPIN]='Reporte PI'!A136)*(ProyectosPIconVigencia[VIGENCIA PI]='Reporte PI'!$B$1),"")),_xlpm.es_bpin,ISNUMBER(VALUE(LEFT(_xlpm.filtro_bpin,4))),IF(_xlpm.es_bpin,"Si","No"))</f>
        <v>Si</v>
      </c>
      <c r="J136" s="143" t="str" cm="1">
        <f t="array" ref="J136">_xlfn.TEXTJOIN(", ",TRUE,_xlfn.UNIQUE(_xlfn._xlws.FILTER(ProyectosPIconVigencia[Código del indicador principal],(ProyectosPIconVigencia[BPIN]='Reporte PI'!A136)*(ProyectosPIconVigencia[VIGENCIA PI]='Reporte PI'!$B$1),"")))</f>
        <v>220101800</v>
      </c>
      <c r="K136" s="143" cm="1">
        <f t="array" ref="K136">IF(J136&lt;&gt;"",COUNTA(_xlfn.UNIQUE(_xlfn._xlws.FILTER(ProyectosPIconVigencia[Código del indicador principal],(ProyectosPIconVigencia[BPIN]='Reporte PI'!A136)*(ProyectosPIconVigencia[VIGENCIA PI]='Reporte PI'!$B$1),""))),"")</f>
        <v>1</v>
      </c>
      <c r="L136" s="143" t="str" cm="1">
        <f t="array" ref="L136">_xlfn.LET(_xlpm.filtro_indicadores_pi,_xlfn.UNIQUE(_xlfn._xlws.FILTER(ProyectosPIconVigencia[Código del indicador principal],(ProyectosPIconVigencia[BPIN]='Reporte PI'!A136)*(ProyectosPIconVigencia[VIGENCIA PI]='Reporte PI'!$B$1),"")),_xlpm.numero_indicadores_pi,IF(J136&lt;&gt;"",COUNTA(_xlpm.filtro_indicadores_pi),0),_xlpm.numero_indicadores_piip,COUNTA(_xlfn.UNIQUE(_xlfn._xlws.FILTER(InfoGeneral[CodigoIndicador],(InfoGeneral[BPIN]='Reporte PI'!A136)*(InfoGeneral[Vigencia]='Reporte PI'!$B$1)*(InfoGeneral[MetaVigencia]&lt;&gt;0)))),IF(_xlpm.numero_indicadores_pi&gt;_xlpm.numero_indicadores_piip,"Inconsistencia",""))</f>
        <v/>
      </c>
      <c r="M136" s="143" cm="1">
        <f t="array" ref="M136">_xlfn.LET(_xlpm.productos_piip,_xlfn._xlws.FILTER(InfoGeneral[CodigoIndicador],(InfoGeneral[BPIN]='Reporte PI'!A136)*(InfoGeneral[Vigencia]='Reporte PI'!$B$1)*(InfoGeneral[MetaVigencia]&lt;&gt;0)),_xlpm.productos_cuipo,_xlfn.UNIQUE(_xlfn._xlws.FILTER(ProyectosPIconVigencia[Código del indicador principal],(ProyectosPIconVigencia[BPIN]='Reporte PI'!A136)*(ProyectosPIconVigencia[VIGENCIA PI]='Reporte PI'!$B$1),"")),_xlpm.eval,COUNT(_xlfn.MAP(_xlpm.productos_cuipo,_xlfn.LAMBDA(_xlpm.x,FIND(_xlpm.x,_xlfn.TEXTJOIN(",",TRUE,_xlpm.productos_piip))))),_xlpm.num_productos_cuipo,COUNTA(_xlpm.productos_cuipo),_xlpm.num_productos_piip,COUNTA(_xlpm.productos_piip),IF(AND(C136&lt;&gt;"",J136&lt;&gt;"",L136&lt;&gt;"Inconsistencia"),TRANSPOSE(_xlpm.eval),""))</f>
        <v>1</v>
      </c>
      <c r="N136" s="181" t="str">
        <f t="shared" si="2"/>
        <v>Coinciden</v>
      </c>
    </row>
    <row r="137" spans="1:14" ht="28.8" x14ac:dyDescent="0.3">
      <c r="A137" s="18" t="str">
        <v>202500000044456</v>
      </c>
      <c r="B137" s="18" t="str">
        <v>Territorial</v>
      </c>
      <c r="C137" s="8" t="str" cm="1">
        <f t="array" ref="C137">_xlfn.TEXTJOIN(", ",TRUE,_xlfn.UNIQUE(_xlfn._xlws.FILTER(InfoGeneral[CodigoIndicador],(InfoGeneral[BPIN]='Reporte PI'!A137)*(InfoGeneral[Vigencia]='Reporte PI'!$B$1)*(InfoGeneral[MetaVigencia]&lt;&gt;0))))</f>
        <v>240211200, 240202100</v>
      </c>
      <c r="D137" s="8" cm="1">
        <f t="array" ref="D137">COUNTA(_xlfn.UNIQUE(_xlfn._xlws.FILTER(InfoGeneral[CodigoIndicador],(InfoGeneral[BPIN]='Reporte PI'!A137)*(InfoGeneral[Vigencia]='Reporte PI'!$B$1)*(InfoGeneral[MetaVigencia]&lt;&gt;0))))</f>
        <v>2</v>
      </c>
      <c r="E137" s="177" cm="1">
        <f t="array" ref="E137">SUM(_xlfn._xlws.FILTER(EjecucionPresupuestalGastoCCyFondo[CDP],(EjecucionPresupuestalGastoCCyFondo[PROYECTO]='Reporte PI'!A137)*(EjecucionPresupuestalGastoCCyFondo[VIGENCIA]=_xlfn.VALUETOTEXT('Reporte PI'!$B$1)),0))</f>
        <v>500000000</v>
      </c>
      <c r="F137" s="177" cm="1">
        <f t="array" ref="F137">SUM(_xlfn._xlws.FILTER(EjecucionPresupuestalGastoCCyFondo[RP],(EjecucionPresupuestalGastoCCyFondo[PROYECTO]='Reporte PI'!A137)*(EjecucionPresupuestalGastoCCyFondo[VIGENCIA]=_xlfn.VALUETOTEXT('Reporte PI'!$B$1)),0))</f>
        <v>0</v>
      </c>
      <c r="G137" s="177" cm="1">
        <f t="array" ref="G137">SUM(_xlfn._xlws.FILTER(EjecucionPresupuestalGastoCCyFondo[OBLIGACION],(EjecucionPresupuestalGastoCCyFondo[PROYECTO]='Reporte PI'!A137)*(EjecucionPresupuestalGastoCCyFondo[VIGENCIA]=_xlfn.VALUETOTEXT('Reporte PI'!$B$1)),0))</f>
        <v>0</v>
      </c>
      <c r="H137" s="177" cm="1">
        <f t="array" ref="H137">SUM(_xlfn._xlws.FILTER(EjecucionPresupuestalGastoCCyFondo[PAGO],(EjecucionPresupuestalGastoCCyFondo[PROYECTO]='Reporte PI'!A137)*(EjecucionPresupuestalGastoCCyFondo[VIGENCIA]=_xlfn.VALUETOTEXT('Reporte PI'!$B$1)),0))</f>
        <v>0</v>
      </c>
      <c r="I137" s="162" t="str" cm="1">
        <f t="array" ref="I137">_xlfn.LET(_xlpm.filtro_bpin,_xlfn.UNIQUE(_xlfn._xlws.FILTER(ProyectosPIconVigencia[BPIN],(ProyectosPIconVigencia[BPIN]='Reporte PI'!A137)*(ProyectosPIconVigencia[VIGENCIA PI]='Reporte PI'!$B$1),"")),_xlpm.es_bpin,ISNUMBER(VALUE(LEFT(_xlpm.filtro_bpin,4))),IF(_xlpm.es_bpin,"Si","No"))</f>
        <v>Si</v>
      </c>
      <c r="J137" s="143" t="str" cm="1">
        <f t="array" ref="J137">_xlfn.TEXTJOIN(", ",TRUE,_xlfn.UNIQUE(_xlfn._xlws.FILTER(ProyectosPIconVigencia[Código del indicador principal],(ProyectosPIconVigencia[BPIN]='Reporte PI'!A137)*(ProyectosPIconVigencia[VIGENCIA PI]='Reporte PI'!$B$1),"")))</f>
        <v>240202100, 240211200</v>
      </c>
      <c r="K137" s="143" cm="1">
        <f t="array" ref="K137">IF(J137&lt;&gt;"",COUNTA(_xlfn.UNIQUE(_xlfn._xlws.FILTER(ProyectosPIconVigencia[Código del indicador principal],(ProyectosPIconVigencia[BPIN]='Reporte PI'!A137)*(ProyectosPIconVigencia[VIGENCIA PI]='Reporte PI'!$B$1),""))),"")</f>
        <v>2</v>
      </c>
      <c r="L137" s="143" t="str" cm="1">
        <f t="array" ref="L137">_xlfn.LET(_xlpm.filtro_indicadores_pi,_xlfn.UNIQUE(_xlfn._xlws.FILTER(ProyectosPIconVigencia[Código del indicador principal],(ProyectosPIconVigencia[BPIN]='Reporte PI'!A137)*(ProyectosPIconVigencia[VIGENCIA PI]='Reporte PI'!$B$1),"")),_xlpm.numero_indicadores_pi,IF(J137&lt;&gt;"",COUNTA(_xlpm.filtro_indicadores_pi),0),_xlpm.numero_indicadores_piip,COUNTA(_xlfn.UNIQUE(_xlfn._xlws.FILTER(InfoGeneral[CodigoIndicador],(InfoGeneral[BPIN]='Reporte PI'!A137)*(InfoGeneral[Vigencia]='Reporte PI'!$B$1)*(InfoGeneral[MetaVigencia]&lt;&gt;0)))),IF(_xlpm.numero_indicadores_pi&gt;_xlpm.numero_indicadores_piip,"Inconsistencia",""))</f>
        <v/>
      </c>
      <c r="M137" s="143" cm="1">
        <f t="array" ref="M137">_xlfn.LET(_xlpm.productos_piip,_xlfn._xlws.FILTER(InfoGeneral[CodigoIndicador],(InfoGeneral[BPIN]='Reporte PI'!A137)*(InfoGeneral[Vigencia]='Reporte PI'!$B$1)*(InfoGeneral[MetaVigencia]&lt;&gt;0)),_xlpm.productos_cuipo,_xlfn.UNIQUE(_xlfn._xlws.FILTER(ProyectosPIconVigencia[Código del indicador principal],(ProyectosPIconVigencia[BPIN]='Reporte PI'!A137)*(ProyectosPIconVigencia[VIGENCIA PI]='Reporte PI'!$B$1),"")),_xlpm.eval,COUNT(_xlfn.MAP(_xlpm.productos_cuipo,_xlfn.LAMBDA(_xlpm.x,FIND(_xlpm.x,_xlfn.TEXTJOIN(",",TRUE,_xlpm.productos_piip))))),_xlpm.num_productos_cuipo,COUNTA(_xlpm.productos_cuipo),_xlpm.num_productos_piip,COUNTA(_xlpm.productos_piip),IF(AND(C137&lt;&gt;"",J137&lt;&gt;"",L137&lt;&gt;"Inconsistencia"),TRANSPOSE(_xlpm.eval),""))</f>
        <v>2</v>
      </c>
      <c r="N137" s="181" t="str">
        <f t="shared" si="2"/>
        <v>Coinciden</v>
      </c>
    </row>
    <row r="138" spans="1:14" x14ac:dyDescent="0.3">
      <c r="A138" s="18" t="str">
        <v>202600000012293</v>
      </c>
      <c r="B138" s="18" t="str">
        <v>Territorial</v>
      </c>
      <c r="C138" s="8" t="str" cm="1">
        <f t="array" ref="C138">_xlfn.TEXTJOIN(", ",TRUE,_xlfn.UNIQUE(_xlfn._xlws.FILTER(InfoGeneral[CodigoIndicador],(InfoGeneral[BPIN]='Reporte PI'!A138)*(InfoGeneral[Vigencia]='Reporte PI'!$B$1)*(InfoGeneral[MetaVigencia]&lt;&gt;0))))</f>
        <v>450203800</v>
      </c>
      <c r="D138" s="8" cm="1">
        <f t="array" ref="D138">COUNTA(_xlfn.UNIQUE(_xlfn._xlws.FILTER(InfoGeneral[CodigoIndicador],(InfoGeneral[BPIN]='Reporte PI'!A138)*(InfoGeneral[Vigencia]='Reporte PI'!$B$1)*(InfoGeneral[MetaVigencia]&lt;&gt;0))))</f>
        <v>1</v>
      </c>
      <c r="E138" s="177" cm="1">
        <f t="array" ref="E138">SUM(_xlfn._xlws.FILTER(EjecucionPresupuestalGastoCCyFondo[CDP],(EjecucionPresupuestalGastoCCyFondo[PROYECTO]='Reporte PI'!A138)*(EjecucionPresupuestalGastoCCyFondo[VIGENCIA]=_xlfn.VALUETOTEXT('Reporte PI'!$B$1)),0))</f>
        <v>69999240.219999999</v>
      </c>
      <c r="F138" s="177" cm="1">
        <f t="array" ref="F138">SUM(_xlfn._xlws.FILTER(EjecucionPresupuestalGastoCCyFondo[RP],(EjecucionPresupuestalGastoCCyFondo[PROYECTO]='Reporte PI'!A138)*(EjecucionPresupuestalGastoCCyFondo[VIGENCIA]=_xlfn.VALUETOTEXT('Reporte PI'!$B$1)),0))</f>
        <v>0</v>
      </c>
      <c r="G138" s="177" cm="1">
        <f t="array" ref="G138">SUM(_xlfn._xlws.FILTER(EjecucionPresupuestalGastoCCyFondo[OBLIGACION],(EjecucionPresupuestalGastoCCyFondo[PROYECTO]='Reporte PI'!A138)*(EjecucionPresupuestalGastoCCyFondo[VIGENCIA]=_xlfn.VALUETOTEXT('Reporte PI'!$B$1)),0))</f>
        <v>0</v>
      </c>
      <c r="H138" s="177" cm="1">
        <f t="array" ref="H138">SUM(_xlfn._xlws.FILTER(EjecucionPresupuestalGastoCCyFondo[PAGO],(EjecucionPresupuestalGastoCCyFondo[PROYECTO]='Reporte PI'!A138)*(EjecucionPresupuestalGastoCCyFondo[VIGENCIA]=_xlfn.VALUETOTEXT('Reporte PI'!$B$1)),0))</f>
        <v>0</v>
      </c>
      <c r="I138" s="162" t="str" cm="1">
        <f t="array" ref="I138">_xlfn.LET(_xlpm.filtro_bpin,_xlfn.UNIQUE(_xlfn._xlws.FILTER(ProyectosPIconVigencia[BPIN],(ProyectosPIconVigencia[BPIN]='Reporte PI'!A138)*(ProyectosPIconVigencia[VIGENCIA PI]='Reporte PI'!$B$1),"")),_xlpm.es_bpin,ISNUMBER(VALUE(LEFT(_xlpm.filtro_bpin,4))),IF(_xlpm.es_bpin,"Si","No"))</f>
        <v>Si</v>
      </c>
      <c r="J138" s="143" t="str" cm="1">
        <f t="array" ref="J138">_xlfn.TEXTJOIN(", ",TRUE,_xlfn.UNIQUE(_xlfn._xlws.FILTER(ProyectosPIconVigencia[Código del indicador principal],(ProyectosPIconVigencia[BPIN]='Reporte PI'!A138)*(ProyectosPIconVigencia[VIGENCIA PI]='Reporte PI'!$B$1),"")))</f>
        <v>450203800</v>
      </c>
      <c r="K138" s="143" cm="1">
        <f t="array" ref="K138">IF(J138&lt;&gt;"",COUNTA(_xlfn.UNIQUE(_xlfn._xlws.FILTER(ProyectosPIconVigencia[Código del indicador principal],(ProyectosPIconVigencia[BPIN]='Reporte PI'!A138)*(ProyectosPIconVigencia[VIGENCIA PI]='Reporte PI'!$B$1),""))),"")</f>
        <v>1</v>
      </c>
      <c r="L138" s="143" t="str" cm="1">
        <f t="array" ref="L138">_xlfn.LET(_xlpm.filtro_indicadores_pi,_xlfn.UNIQUE(_xlfn._xlws.FILTER(ProyectosPIconVigencia[Código del indicador principal],(ProyectosPIconVigencia[BPIN]='Reporte PI'!A138)*(ProyectosPIconVigencia[VIGENCIA PI]='Reporte PI'!$B$1),"")),_xlpm.numero_indicadores_pi,IF(J138&lt;&gt;"",COUNTA(_xlpm.filtro_indicadores_pi),0),_xlpm.numero_indicadores_piip,COUNTA(_xlfn.UNIQUE(_xlfn._xlws.FILTER(InfoGeneral[CodigoIndicador],(InfoGeneral[BPIN]='Reporte PI'!A138)*(InfoGeneral[Vigencia]='Reporte PI'!$B$1)*(InfoGeneral[MetaVigencia]&lt;&gt;0)))),IF(_xlpm.numero_indicadores_pi&gt;_xlpm.numero_indicadores_piip,"Inconsistencia",""))</f>
        <v/>
      </c>
      <c r="M138" s="143" cm="1">
        <f t="array" ref="M138">_xlfn.LET(_xlpm.productos_piip,_xlfn._xlws.FILTER(InfoGeneral[CodigoIndicador],(InfoGeneral[BPIN]='Reporte PI'!A138)*(InfoGeneral[Vigencia]='Reporte PI'!$B$1)*(InfoGeneral[MetaVigencia]&lt;&gt;0)),_xlpm.productos_cuipo,_xlfn.UNIQUE(_xlfn._xlws.FILTER(ProyectosPIconVigencia[Código del indicador principal],(ProyectosPIconVigencia[BPIN]='Reporte PI'!A138)*(ProyectosPIconVigencia[VIGENCIA PI]='Reporte PI'!$B$1),"")),_xlpm.eval,COUNT(_xlfn.MAP(_xlpm.productos_cuipo,_xlfn.LAMBDA(_xlpm.x,FIND(_xlpm.x,_xlfn.TEXTJOIN(",",TRUE,_xlpm.productos_piip))))),_xlpm.num_productos_cuipo,COUNTA(_xlpm.productos_cuipo),_xlpm.num_productos_piip,COUNTA(_xlpm.productos_piip),IF(AND(C138&lt;&gt;"",J138&lt;&gt;"",L138&lt;&gt;"Inconsistencia"),TRANSPOSE(_xlpm.eval),""))</f>
        <v>1</v>
      </c>
      <c r="N138" s="181" t="str">
        <f t="shared" si="2"/>
        <v>Coinciden</v>
      </c>
    </row>
    <row r="139" spans="1:14" ht="28.8" x14ac:dyDescent="0.3">
      <c r="A139" s="18" t="str">
        <v>202500000028388</v>
      </c>
      <c r="B139" s="18" t="str">
        <v>Territorial</v>
      </c>
      <c r="C139" s="8" t="str" cm="1">
        <f t="array" ref="C139">_xlfn.TEXTJOIN(", ",TRUE,_xlfn.UNIQUE(_xlfn._xlws.FILTER(InfoGeneral[CodigoIndicador],(InfoGeneral[BPIN]='Reporte PI'!A139)*(InfoGeneral[Vigencia]='Reporte PI'!$B$1)*(InfoGeneral[MetaVigencia]&lt;&gt;0))))</f>
        <v>450203800, 450203400</v>
      </c>
      <c r="D139" s="8" cm="1">
        <f t="array" ref="D139">COUNTA(_xlfn.UNIQUE(_xlfn._xlws.FILTER(InfoGeneral[CodigoIndicador],(InfoGeneral[BPIN]='Reporte PI'!A139)*(InfoGeneral[Vigencia]='Reporte PI'!$B$1)*(InfoGeneral[MetaVigencia]&lt;&gt;0))))</f>
        <v>2</v>
      </c>
      <c r="E139" s="177" cm="1">
        <f t="array" ref="E139">SUM(_xlfn._xlws.FILTER(EjecucionPresupuestalGastoCCyFondo[CDP],(EjecucionPresupuestalGastoCCyFondo[PROYECTO]='Reporte PI'!A139)*(EjecucionPresupuestalGastoCCyFondo[VIGENCIA]=_xlfn.VALUETOTEXT('Reporte PI'!$B$1)),0))</f>
        <v>0</v>
      </c>
      <c r="F139" s="177" cm="1">
        <f t="array" ref="F139">SUM(_xlfn._xlws.FILTER(EjecucionPresupuestalGastoCCyFondo[RP],(EjecucionPresupuestalGastoCCyFondo[PROYECTO]='Reporte PI'!A139)*(EjecucionPresupuestalGastoCCyFondo[VIGENCIA]=_xlfn.VALUETOTEXT('Reporte PI'!$B$1)),0))</f>
        <v>0</v>
      </c>
      <c r="G139" s="177" cm="1">
        <f t="array" ref="G139">SUM(_xlfn._xlws.FILTER(EjecucionPresupuestalGastoCCyFondo[OBLIGACION],(EjecucionPresupuestalGastoCCyFondo[PROYECTO]='Reporte PI'!A139)*(EjecucionPresupuestalGastoCCyFondo[VIGENCIA]=_xlfn.VALUETOTEXT('Reporte PI'!$B$1)),0))</f>
        <v>0</v>
      </c>
      <c r="H139" s="177" cm="1">
        <f t="array" ref="H139">SUM(_xlfn._xlws.FILTER(EjecucionPresupuestalGastoCCyFondo[PAGO],(EjecucionPresupuestalGastoCCyFondo[PROYECTO]='Reporte PI'!A139)*(EjecucionPresupuestalGastoCCyFondo[VIGENCIA]=_xlfn.VALUETOTEXT('Reporte PI'!$B$1)),0))</f>
        <v>0</v>
      </c>
      <c r="I139" s="162" t="str" cm="1">
        <f t="array" ref="I139">_xlfn.LET(_xlpm.filtro_bpin,_xlfn.UNIQUE(_xlfn._xlws.FILTER(ProyectosPIconVigencia[BPIN],(ProyectosPIconVigencia[BPIN]='Reporte PI'!A139)*(ProyectosPIconVigencia[VIGENCIA PI]='Reporte PI'!$B$1),"")),_xlpm.es_bpin,ISNUMBER(VALUE(LEFT(_xlpm.filtro_bpin,4))),IF(_xlpm.es_bpin,"Si","No"))</f>
        <v>Si</v>
      </c>
      <c r="J139" s="143" t="str" cm="1">
        <f t="array" ref="J139">_xlfn.TEXTJOIN(", ",TRUE,_xlfn.UNIQUE(_xlfn._xlws.FILTER(ProyectosPIconVigencia[Código del indicador principal],(ProyectosPIconVigencia[BPIN]='Reporte PI'!A139)*(ProyectosPIconVigencia[VIGENCIA PI]='Reporte PI'!$B$1),"")))</f>
        <v>450203800, 450203400</v>
      </c>
      <c r="K139" s="143" cm="1">
        <f t="array" ref="K139">IF(J139&lt;&gt;"",COUNTA(_xlfn.UNIQUE(_xlfn._xlws.FILTER(ProyectosPIconVigencia[Código del indicador principal],(ProyectosPIconVigencia[BPIN]='Reporte PI'!A139)*(ProyectosPIconVigencia[VIGENCIA PI]='Reporte PI'!$B$1),""))),"")</f>
        <v>2</v>
      </c>
      <c r="L139" s="143" t="str" cm="1">
        <f t="array" ref="L139">_xlfn.LET(_xlpm.filtro_indicadores_pi,_xlfn.UNIQUE(_xlfn._xlws.FILTER(ProyectosPIconVigencia[Código del indicador principal],(ProyectosPIconVigencia[BPIN]='Reporte PI'!A139)*(ProyectosPIconVigencia[VIGENCIA PI]='Reporte PI'!$B$1),"")),_xlpm.numero_indicadores_pi,IF(J139&lt;&gt;"",COUNTA(_xlpm.filtro_indicadores_pi),0),_xlpm.numero_indicadores_piip,COUNTA(_xlfn.UNIQUE(_xlfn._xlws.FILTER(InfoGeneral[CodigoIndicador],(InfoGeneral[BPIN]='Reporte PI'!A139)*(InfoGeneral[Vigencia]='Reporte PI'!$B$1)*(InfoGeneral[MetaVigencia]&lt;&gt;0)))),IF(_xlpm.numero_indicadores_pi&gt;_xlpm.numero_indicadores_piip,"Inconsistencia",""))</f>
        <v/>
      </c>
      <c r="M139" s="143" cm="1">
        <f t="array" ref="M139">_xlfn.LET(_xlpm.productos_piip,_xlfn._xlws.FILTER(InfoGeneral[CodigoIndicador],(InfoGeneral[BPIN]='Reporte PI'!A139)*(InfoGeneral[Vigencia]='Reporte PI'!$B$1)*(InfoGeneral[MetaVigencia]&lt;&gt;0)),_xlpm.productos_cuipo,_xlfn.UNIQUE(_xlfn._xlws.FILTER(ProyectosPIconVigencia[Código del indicador principal],(ProyectosPIconVigencia[BPIN]='Reporte PI'!A139)*(ProyectosPIconVigencia[VIGENCIA PI]='Reporte PI'!$B$1),"")),_xlpm.eval,COUNT(_xlfn.MAP(_xlpm.productos_cuipo,_xlfn.LAMBDA(_xlpm.x,FIND(_xlpm.x,_xlfn.TEXTJOIN(",",TRUE,_xlpm.productos_piip))))),_xlpm.num_productos_cuipo,COUNTA(_xlpm.productos_cuipo),_xlpm.num_productos_piip,COUNTA(_xlpm.productos_piip),IF(AND(C139&lt;&gt;"",J139&lt;&gt;"",L139&lt;&gt;"Inconsistencia"),TRANSPOSE(_xlpm.eval),""))</f>
        <v>2</v>
      </c>
      <c r="N139" s="181" t="str">
        <f t="shared" si="2"/>
        <v>Coinciden</v>
      </c>
    </row>
    <row r="140" spans="1:14" x14ac:dyDescent="0.3">
      <c r="A140" s="18" t="str">
        <v>202500000048300</v>
      </c>
      <c r="B140" s="18" t="str">
        <v>Territorial</v>
      </c>
      <c r="C140" s="8" t="str" cm="1">
        <f t="array" ref="C140">_xlfn.TEXTJOIN(", ",TRUE,_xlfn.UNIQUE(_xlfn._xlws.FILTER(InfoGeneral[CodigoIndicador],(InfoGeneral[BPIN]='Reporte PI'!A140)*(InfoGeneral[Vigencia]='Reporte PI'!$B$1)*(InfoGeneral[MetaVigencia]&lt;&gt;0))))</f>
        <v>330105900</v>
      </c>
      <c r="D140" s="8" cm="1">
        <f t="array" ref="D140">COUNTA(_xlfn.UNIQUE(_xlfn._xlws.FILTER(InfoGeneral[CodigoIndicador],(InfoGeneral[BPIN]='Reporte PI'!A140)*(InfoGeneral[Vigencia]='Reporte PI'!$B$1)*(InfoGeneral[MetaVigencia]&lt;&gt;0))))</f>
        <v>1</v>
      </c>
      <c r="E140" s="177" cm="1">
        <f t="array" ref="E140">SUM(_xlfn._xlws.FILTER(EjecucionPresupuestalGastoCCyFondo[CDP],(EjecucionPresupuestalGastoCCyFondo[PROYECTO]='Reporte PI'!A140)*(EjecucionPresupuestalGastoCCyFondo[VIGENCIA]=_xlfn.VALUETOTEXT('Reporte PI'!$B$1)),0))</f>
        <v>546481442.63999999</v>
      </c>
      <c r="F140" s="177" cm="1">
        <f t="array" ref="F140">SUM(_xlfn._xlws.FILTER(EjecucionPresupuestalGastoCCyFondo[RP],(EjecucionPresupuestalGastoCCyFondo[PROYECTO]='Reporte PI'!A140)*(EjecucionPresupuestalGastoCCyFondo[VIGENCIA]=_xlfn.VALUETOTEXT('Reporte PI'!$B$1)),0))</f>
        <v>546481442.63999999</v>
      </c>
      <c r="G140" s="177" cm="1">
        <f t="array" ref="G140">SUM(_xlfn._xlws.FILTER(EjecucionPresupuestalGastoCCyFondo[OBLIGACION],(EjecucionPresupuestalGastoCCyFondo[PROYECTO]='Reporte PI'!A140)*(EjecucionPresupuestalGastoCCyFondo[VIGENCIA]=_xlfn.VALUETOTEXT('Reporte PI'!$B$1)),0))</f>
        <v>546481442.63999999</v>
      </c>
      <c r="H140" s="177" cm="1">
        <f t="array" ref="H140">SUM(_xlfn._xlws.FILTER(EjecucionPresupuestalGastoCCyFondo[PAGO],(EjecucionPresupuestalGastoCCyFondo[PROYECTO]='Reporte PI'!A140)*(EjecucionPresupuestalGastoCCyFondo[VIGENCIA]=_xlfn.VALUETOTEXT('Reporte PI'!$B$1)),0))</f>
        <v>546481442.63999999</v>
      </c>
      <c r="I140" s="162" t="str" cm="1">
        <f t="array" ref="I140">_xlfn.LET(_xlpm.filtro_bpin,_xlfn.UNIQUE(_xlfn._xlws.FILTER(ProyectosPIconVigencia[BPIN],(ProyectosPIconVigencia[BPIN]='Reporte PI'!A140)*(ProyectosPIconVigencia[VIGENCIA PI]='Reporte PI'!$B$1),"")),_xlpm.es_bpin,ISNUMBER(VALUE(LEFT(_xlpm.filtro_bpin,4))),IF(_xlpm.es_bpin,"Si","No"))</f>
        <v>Si</v>
      </c>
      <c r="J140" s="143" t="str" cm="1">
        <f t="array" ref="J140">_xlfn.TEXTJOIN(", ",TRUE,_xlfn.UNIQUE(_xlfn._xlws.FILTER(ProyectosPIconVigencia[Código del indicador principal],(ProyectosPIconVigencia[BPIN]='Reporte PI'!A140)*(ProyectosPIconVigencia[VIGENCIA PI]='Reporte PI'!$B$1),"")))</f>
        <v>330105900</v>
      </c>
      <c r="K140" s="143" cm="1">
        <f t="array" ref="K140">IF(J140&lt;&gt;"",COUNTA(_xlfn.UNIQUE(_xlfn._xlws.FILTER(ProyectosPIconVigencia[Código del indicador principal],(ProyectosPIconVigencia[BPIN]='Reporte PI'!A140)*(ProyectosPIconVigencia[VIGENCIA PI]='Reporte PI'!$B$1),""))),"")</f>
        <v>1</v>
      </c>
      <c r="L140" s="143" t="str" cm="1">
        <f t="array" ref="L140">_xlfn.LET(_xlpm.filtro_indicadores_pi,_xlfn.UNIQUE(_xlfn._xlws.FILTER(ProyectosPIconVigencia[Código del indicador principal],(ProyectosPIconVigencia[BPIN]='Reporte PI'!A140)*(ProyectosPIconVigencia[VIGENCIA PI]='Reporte PI'!$B$1),"")),_xlpm.numero_indicadores_pi,IF(J140&lt;&gt;"",COUNTA(_xlpm.filtro_indicadores_pi),0),_xlpm.numero_indicadores_piip,COUNTA(_xlfn.UNIQUE(_xlfn._xlws.FILTER(InfoGeneral[CodigoIndicador],(InfoGeneral[BPIN]='Reporte PI'!A140)*(InfoGeneral[Vigencia]='Reporte PI'!$B$1)*(InfoGeneral[MetaVigencia]&lt;&gt;0)))),IF(_xlpm.numero_indicadores_pi&gt;_xlpm.numero_indicadores_piip,"Inconsistencia",""))</f>
        <v/>
      </c>
      <c r="M140" s="143" cm="1">
        <f t="array" ref="M140">_xlfn.LET(_xlpm.productos_piip,_xlfn._xlws.FILTER(InfoGeneral[CodigoIndicador],(InfoGeneral[BPIN]='Reporte PI'!A140)*(InfoGeneral[Vigencia]='Reporte PI'!$B$1)*(InfoGeneral[MetaVigencia]&lt;&gt;0)),_xlpm.productos_cuipo,_xlfn.UNIQUE(_xlfn._xlws.FILTER(ProyectosPIconVigencia[Código del indicador principal],(ProyectosPIconVigencia[BPIN]='Reporte PI'!A140)*(ProyectosPIconVigencia[VIGENCIA PI]='Reporte PI'!$B$1),"")),_xlpm.eval,COUNT(_xlfn.MAP(_xlpm.productos_cuipo,_xlfn.LAMBDA(_xlpm.x,FIND(_xlpm.x,_xlfn.TEXTJOIN(",",TRUE,_xlpm.productos_piip))))),_xlpm.num_productos_cuipo,COUNTA(_xlpm.productos_cuipo),_xlpm.num_productos_piip,COUNTA(_xlpm.productos_piip),IF(AND(C140&lt;&gt;"",J140&lt;&gt;"",L140&lt;&gt;"Inconsistencia"),TRANSPOSE(_xlpm.eval),""))</f>
        <v>1</v>
      </c>
      <c r="N140" s="181" t="str">
        <f t="shared" si="2"/>
        <v>Coinciden</v>
      </c>
    </row>
    <row r="141" spans="1:14" ht="28.8" x14ac:dyDescent="0.3">
      <c r="A141" s="18" t="str">
        <v>202500000050134</v>
      </c>
      <c r="B141" s="18" t="str">
        <v>Territorial</v>
      </c>
      <c r="C141" s="8" t="str" cm="1">
        <f t="array" ref="C141">_xlfn.TEXTJOIN(", ",TRUE,_xlfn.UNIQUE(_xlfn._xlws.FILTER(InfoGeneral[CodigoIndicador],(InfoGeneral[BPIN]='Reporte PI'!A141)*(InfoGeneral[Vigencia]='Reporte PI'!$B$1)*(InfoGeneral[MetaVigencia]&lt;&gt;0))))</f>
        <v>459902500, 459903000</v>
      </c>
      <c r="D141" s="8" cm="1">
        <f t="array" ref="D141">COUNTA(_xlfn.UNIQUE(_xlfn._xlws.FILTER(InfoGeneral[CodigoIndicador],(InfoGeneral[BPIN]='Reporte PI'!A141)*(InfoGeneral[Vigencia]='Reporte PI'!$B$1)*(InfoGeneral[MetaVigencia]&lt;&gt;0))))</f>
        <v>2</v>
      </c>
      <c r="E141" s="177" cm="1">
        <f t="array" ref="E141">SUM(_xlfn._xlws.FILTER(EjecucionPresupuestalGastoCCyFondo[CDP],(EjecucionPresupuestalGastoCCyFondo[PROYECTO]='Reporte PI'!A141)*(EjecucionPresupuestalGastoCCyFondo[VIGENCIA]=_xlfn.VALUETOTEXT('Reporte PI'!$B$1)),0))</f>
        <v>999999999.10000002</v>
      </c>
      <c r="F141" s="177" cm="1">
        <f t="array" ref="F141">SUM(_xlfn._xlws.FILTER(EjecucionPresupuestalGastoCCyFondo[RP],(EjecucionPresupuestalGastoCCyFondo[PROYECTO]='Reporte PI'!A141)*(EjecucionPresupuestalGastoCCyFondo[VIGENCIA]=_xlfn.VALUETOTEXT('Reporte PI'!$B$1)),0))</f>
        <v>855370944</v>
      </c>
      <c r="G141" s="177" cm="1">
        <f t="array" ref="G141">SUM(_xlfn._xlws.FILTER(EjecucionPresupuestalGastoCCyFondo[OBLIGACION],(EjecucionPresupuestalGastoCCyFondo[PROYECTO]='Reporte PI'!A141)*(EjecucionPresupuestalGastoCCyFondo[VIGENCIA]=_xlfn.VALUETOTEXT('Reporte PI'!$B$1)),0))</f>
        <v>0</v>
      </c>
      <c r="H141" s="177" cm="1">
        <f t="array" ref="H141">SUM(_xlfn._xlws.FILTER(EjecucionPresupuestalGastoCCyFondo[PAGO],(EjecucionPresupuestalGastoCCyFondo[PROYECTO]='Reporte PI'!A141)*(EjecucionPresupuestalGastoCCyFondo[VIGENCIA]=_xlfn.VALUETOTEXT('Reporte PI'!$B$1)),0))</f>
        <v>0</v>
      </c>
      <c r="I141" s="162" t="str" cm="1">
        <f t="array" ref="I141">_xlfn.LET(_xlpm.filtro_bpin,_xlfn.UNIQUE(_xlfn._xlws.FILTER(ProyectosPIconVigencia[BPIN],(ProyectosPIconVigencia[BPIN]='Reporte PI'!A141)*(ProyectosPIconVigencia[VIGENCIA PI]='Reporte PI'!$B$1),"")),_xlpm.es_bpin,ISNUMBER(VALUE(LEFT(_xlpm.filtro_bpin,4))),IF(_xlpm.es_bpin,"Si","No"))</f>
        <v>Si</v>
      </c>
      <c r="J141" s="143" t="str" cm="1">
        <f t="array" ref="J141">_xlfn.TEXTJOIN(", ",TRUE,_xlfn.UNIQUE(_xlfn._xlws.FILTER(ProyectosPIconVigencia[Código del indicador principal],(ProyectosPIconVigencia[BPIN]='Reporte PI'!A141)*(ProyectosPIconVigencia[VIGENCIA PI]='Reporte PI'!$B$1),"")))</f>
        <v>459902500, 459903000</v>
      </c>
      <c r="K141" s="143" cm="1">
        <f t="array" ref="K141">IF(J141&lt;&gt;"",COUNTA(_xlfn.UNIQUE(_xlfn._xlws.FILTER(ProyectosPIconVigencia[Código del indicador principal],(ProyectosPIconVigencia[BPIN]='Reporte PI'!A141)*(ProyectosPIconVigencia[VIGENCIA PI]='Reporte PI'!$B$1),""))),"")</f>
        <v>2</v>
      </c>
      <c r="L141" s="143" t="str" cm="1">
        <f t="array" ref="L141">_xlfn.LET(_xlpm.filtro_indicadores_pi,_xlfn.UNIQUE(_xlfn._xlws.FILTER(ProyectosPIconVigencia[Código del indicador principal],(ProyectosPIconVigencia[BPIN]='Reporte PI'!A141)*(ProyectosPIconVigencia[VIGENCIA PI]='Reporte PI'!$B$1),"")),_xlpm.numero_indicadores_pi,IF(J141&lt;&gt;"",COUNTA(_xlpm.filtro_indicadores_pi),0),_xlpm.numero_indicadores_piip,COUNTA(_xlfn.UNIQUE(_xlfn._xlws.FILTER(InfoGeneral[CodigoIndicador],(InfoGeneral[BPIN]='Reporte PI'!A141)*(InfoGeneral[Vigencia]='Reporte PI'!$B$1)*(InfoGeneral[MetaVigencia]&lt;&gt;0)))),IF(_xlpm.numero_indicadores_pi&gt;_xlpm.numero_indicadores_piip,"Inconsistencia",""))</f>
        <v/>
      </c>
      <c r="M141" s="143" cm="1">
        <f t="array" ref="M141">_xlfn.LET(_xlpm.productos_piip,_xlfn._xlws.FILTER(InfoGeneral[CodigoIndicador],(InfoGeneral[BPIN]='Reporte PI'!A141)*(InfoGeneral[Vigencia]='Reporte PI'!$B$1)*(InfoGeneral[MetaVigencia]&lt;&gt;0)),_xlpm.productos_cuipo,_xlfn.UNIQUE(_xlfn._xlws.FILTER(ProyectosPIconVigencia[Código del indicador principal],(ProyectosPIconVigencia[BPIN]='Reporte PI'!A141)*(ProyectosPIconVigencia[VIGENCIA PI]='Reporte PI'!$B$1),"")),_xlpm.eval,COUNT(_xlfn.MAP(_xlpm.productos_cuipo,_xlfn.LAMBDA(_xlpm.x,FIND(_xlpm.x,_xlfn.TEXTJOIN(",",TRUE,_xlpm.productos_piip))))),_xlpm.num_productos_cuipo,COUNTA(_xlpm.productos_cuipo),_xlpm.num_productos_piip,COUNTA(_xlpm.productos_piip),IF(AND(C141&lt;&gt;"",J141&lt;&gt;"",L141&lt;&gt;"Inconsistencia"),TRANSPOSE(_xlpm.eval),""))</f>
        <v>2</v>
      </c>
      <c r="N141" s="181" t="str">
        <f t="shared" si="2"/>
        <v>Coinciden</v>
      </c>
    </row>
    <row r="142" spans="1:14" x14ac:dyDescent="0.3">
      <c r="A142" s="18" t="str">
        <v>202600000013912</v>
      </c>
      <c r="B142" s="18" t="str">
        <v>Territorial</v>
      </c>
      <c r="C142" s="8" t="str" cm="1">
        <f t="array" ref="C142">_xlfn.TEXTJOIN(", ",TRUE,_xlfn.UNIQUE(_xlfn._xlws.FILTER(InfoGeneral[CodigoIndicador],(InfoGeneral[BPIN]='Reporte PI'!A142)*(InfoGeneral[Vigencia]='Reporte PI'!$B$1)*(InfoGeneral[MetaVigencia]&lt;&gt;0))))</f>
        <v>170200900</v>
      </c>
      <c r="D142" s="8" cm="1">
        <f t="array" ref="D142">COUNTA(_xlfn.UNIQUE(_xlfn._xlws.FILTER(InfoGeneral[CodigoIndicador],(InfoGeneral[BPIN]='Reporte PI'!A142)*(InfoGeneral[Vigencia]='Reporte PI'!$B$1)*(InfoGeneral[MetaVigencia]&lt;&gt;0))))</f>
        <v>1</v>
      </c>
      <c r="E142" s="177" cm="1">
        <f t="array" ref="E142">SUM(_xlfn._xlws.FILTER(EjecucionPresupuestalGastoCCyFondo[CDP],(EjecucionPresupuestalGastoCCyFondo[PROYECTO]='Reporte PI'!A142)*(EjecucionPresupuestalGastoCCyFondo[VIGENCIA]=_xlfn.VALUETOTEXT('Reporte PI'!$B$1)),0))</f>
        <v>0</v>
      </c>
      <c r="F142" s="177" cm="1">
        <f t="array" ref="F142">SUM(_xlfn._xlws.FILTER(EjecucionPresupuestalGastoCCyFondo[RP],(EjecucionPresupuestalGastoCCyFondo[PROYECTO]='Reporte PI'!A142)*(EjecucionPresupuestalGastoCCyFondo[VIGENCIA]=_xlfn.VALUETOTEXT('Reporte PI'!$B$1)),0))</f>
        <v>0</v>
      </c>
      <c r="G142" s="177" cm="1">
        <f t="array" ref="G142">SUM(_xlfn._xlws.FILTER(EjecucionPresupuestalGastoCCyFondo[OBLIGACION],(EjecucionPresupuestalGastoCCyFondo[PROYECTO]='Reporte PI'!A142)*(EjecucionPresupuestalGastoCCyFondo[VIGENCIA]=_xlfn.VALUETOTEXT('Reporte PI'!$B$1)),0))</f>
        <v>0</v>
      </c>
      <c r="H142" s="177" cm="1">
        <f t="array" ref="H142">SUM(_xlfn._xlws.FILTER(EjecucionPresupuestalGastoCCyFondo[PAGO],(EjecucionPresupuestalGastoCCyFondo[PROYECTO]='Reporte PI'!A142)*(EjecucionPresupuestalGastoCCyFondo[VIGENCIA]=_xlfn.VALUETOTEXT('Reporte PI'!$B$1)),0))</f>
        <v>0</v>
      </c>
      <c r="I142" s="162" t="str" cm="1">
        <f t="array" ref="I142">_xlfn.LET(_xlpm.filtro_bpin,_xlfn.UNIQUE(_xlfn._xlws.FILTER(ProyectosPIconVigencia[BPIN],(ProyectosPIconVigencia[BPIN]='Reporte PI'!A142)*(ProyectosPIconVigencia[VIGENCIA PI]='Reporte PI'!$B$1),"")),_xlpm.es_bpin,ISNUMBER(VALUE(LEFT(_xlpm.filtro_bpin,4))),IF(_xlpm.es_bpin,"Si","No"))</f>
        <v>Si</v>
      </c>
      <c r="J142" s="143" t="str" cm="1">
        <f t="array" ref="J142">_xlfn.TEXTJOIN(", ",TRUE,_xlfn.UNIQUE(_xlfn._xlws.FILTER(ProyectosPIconVigencia[Código del indicador principal],(ProyectosPIconVigencia[BPIN]='Reporte PI'!A142)*(ProyectosPIconVigencia[VIGENCIA PI]='Reporte PI'!$B$1),"")))</f>
        <v>170200900</v>
      </c>
      <c r="K142" s="143" cm="1">
        <f t="array" ref="K142">IF(J142&lt;&gt;"",COUNTA(_xlfn.UNIQUE(_xlfn._xlws.FILTER(ProyectosPIconVigencia[Código del indicador principal],(ProyectosPIconVigencia[BPIN]='Reporte PI'!A142)*(ProyectosPIconVigencia[VIGENCIA PI]='Reporte PI'!$B$1),""))),"")</f>
        <v>1</v>
      </c>
      <c r="L142" s="143" t="str" cm="1">
        <f t="array" ref="L142">_xlfn.LET(_xlpm.filtro_indicadores_pi,_xlfn.UNIQUE(_xlfn._xlws.FILTER(ProyectosPIconVigencia[Código del indicador principal],(ProyectosPIconVigencia[BPIN]='Reporte PI'!A142)*(ProyectosPIconVigencia[VIGENCIA PI]='Reporte PI'!$B$1),"")),_xlpm.numero_indicadores_pi,IF(J142&lt;&gt;"",COUNTA(_xlpm.filtro_indicadores_pi),0),_xlpm.numero_indicadores_piip,COUNTA(_xlfn.UNIQUE(_xlfn._xlws.FILTER(InfoGeneral[CodigoIndicador],(InfoGeneral[BPIN]='Reporte PI'!A142)*(InfoGeneral[Vigencia]='Reporte PI'!$B$1)*(InfoGeneral[MetaVigencia]&lt;&gt;0)))),IF(_xlpm.numero_indicadores_pi&gt;_xlpm.numero_indicadores_piip,"Inconsistencia",""))</f>
        <v/>
      </c>
      <c r="M142" s="143" cm="1">
        <f t="array" ref="M142">_xlfn.LET(_xlpm.productos_piip,_xlfn._xlws.FILTER(InfoGeneral[CodigoIndicador],(InfoGeneral[BPIN]='Reporte PI'!A142)*(InfoGeneral[Vigencia]='Reporte PI'!$B$1)*(InfoGeneral[MetaVigencia]&lt;&gt;0)),_xlpm.productos_cuipo,_xlfn.UNIQUE(_xlfn._xlws.FILTER(ProyectosPIconVigencia[Código del indicador principal],(ProyectosPIconVigencia[BPIN]='Reporte PI'!A142)*(ProyectosPIconVigencia[VIGENCIA PI]='Reporte PI'!$B$1),"")),_xlpm.eval,COUNT(_xlfn.MAP(_xlpm.productos_cuipo,_xlfn.LAMBDA(_xlpm.x,FIND(_xlpm.x,_xlfn.TEXTJOIN(",",TRUE,_xlpm.productos_piip))))),_xlpm.num_productos_cuipo,COUNTA(_xlpm.productos_cuipo),_xlpm.num_productos_piip,COUNTA(_xlpm.productos_piip),IF(AND(C142&lt;&gt;"",J142&lt;&gt;"",L142&lt;&gt;"Inconsistencia"),TRANSPOSE(_xlpm.eval),""))</f>
        <v>1</v>
      </c>
      <c r="N142" s="181" t="str">
        <f t="shared" si="2"/>
        <v>Coinciden</v>
      </c>
    </row>
    <row r="143" spans="1:14" x14ac:dyDescent="0.3">
      <c r="A143" s="18" t="str">
        <v>202600000010198</v>
      </c>
      <c r="B143" s="18" t="str">
        <v>Territorial</v>
      </c>
      <c r="C143" s="8" t="str" cm="1">
        <f t="array" ref="C143">_xlfn.TEXTJOIN(", ",TRUE,_xlfn.UNIQUE(_xlfn._xlws.FILTER(InfoGeneral[CodigoIndicador],(InfoGeneral[BPIN]='Reporte PI'!A143)*(InfoGeneral[Vigencia]='Reporte PI'!$B$1)*(InfoGeneral[MetaVigencia]&lt;&gt;0))))</f>
        <v>450203800</v>
      </c>
      <c r="D143" s="8" cm="1">
        <f t="array" ref="D143">COUNTA(_xlfn.UNIQUE(_xlfn._xlws.FILTER(InfoGeneral[CodigoIndicador],(InfoGeneral[BPIN]='Reporte PI'!A143)*(InfoGeneral[Vigencia]='Reporte PI'!$B$1)*(InfoGeneral[MetaVigencia]&lt;&gt;0))))</f>
        <v>1</v>
      </c>
      <c r="E143" s="177" cm="1">
        <f t="array" ref="E143">SUM(_xlfn._xlws.FILTER(EjecucionPresupuestalGastoCCyFondo[CDP],(EjecucionPresupuestalGastoCCyFondo[PROYECTO]='Reporte PI'!A143)*(EjecucionPresupuestalGastoCCyFondo[VIGENCIA]=_xlfn.VALUETOTEXT('Reporte PI'!$B$1)),0))</f>
        <v>20000000</v>
      </c>
      <c r="F143" s="177" cm="1">
        <f t="array" ref="F143">SUM(_xlfn._xlws.FILTER(EjecucionPresupuestalGastoCCyFondo[RP],(EjecucionPresupuestalGastoCCyFondo[PROYECTO]='Reporte PI'!A143)*(EjecucionPresupuestalGastoCCyFondo[VIGENCIA]=_xlfn.VALUETOTEXT('Reporte PI'!$B$1)),0))</f>
        <v>0</v>
      </c>
      <c r="G143" s="177" cm="1">
        <f t="array" ref="G143">SUM(_xlfn._xlws.FILTER(EjecucionPresupuestalGastoCCyFondo[OBLIGACION],(EjecucionPresupuestalGastoCCyFondo[PROYECTO]='Reporte PI'!A143)*(EjecucionPresupuestalGastoCCyFondo[VIGENCIA]=_xlfn.VALUETOTEXT('Reporte PI'!$B$1)),0))</f>
        <v>0</v>
      </c>
      <c r="H143" s="177" cm="1">
        <f t="array" ref="H143">SUM(_xlfn._xlws.FILTER(EjecucionPresupuestalGastoCCyFondo[PAGO],(EjecucionPresupuestalGastoCCyFondo[PROYECTO]='Reporte PI'!A143)*(EjecucionPresupuestalGastoCCyFondo[VIGENCIA]=_xlfn.VALUETOTEXT('Reporte PI'!$B$1)),0))</f>
        <v>0</v>
      </c>
      <c r="I143" s="162" t="str" cm="1">
        <f t="array" ref="I143">_xlfn.LET(_xlpm.filtro_bpin,_xlfn.UNIQUE(_xlfn._xlws.FILTER(ProyectosPIconVigencia[BPIN],(ProyectosPIconVigencia[BPIN]='Reporte PI'!A143)*(ProyectosPIconVigencia[VIGENCIA PI]='Reporte PI'!$B$1),"")),_xlpm.es_bpin,ISNUMBER(VALUE(LEFT(_xlpm.filtro_bpin,4))),IF(_xlpm.es_bpin,"Si","No"))</f>
        <v>Si</v>
      </c>
      <c r="J143" s="143" t="str" cm="1">
        <f t="array" ref="J143">_xlfn.TEXTJOIN(", ",TRUE,_xlfn.UNIQUE(_xlfn._xlws.FILTER(ProyectosPIconVigencia[Código del indicador principal],(ProyectosPIconVigencia[BPIN]='Reporte PI'!A143)*(ProyectosPIconVigencia[VIGENCIA PI]='Reporte PI'!$B$1),"")))</f>
        <v>450203800</v>
      </c>
      <c r="K143" s="143" cm="1">
        <f t="array" ref="K143">IF(J143&lt;&gt;"",COUNTA(_xlfn.UNIQUE(_xlfn._xlws.FILTER(ProyectosPIconVigencia[Código del indicador principal],(ProyectosPIconVigencia[BPIN]='Reporte PI'!A143)*(ProyectosPIconVigencia[VIGENCIA PI]='Reporte PI'!$B$1),""))),"")</f>
        <v>1</v>
      </c>
      <c r="L143" s="143" t="str" cm="1">
        <f t="array" ref="L143">_xlfn.LET(_xlpm.filtro_indicadores_pi,_xlfn.UNIQUE(_xlfn._xlws.FILTER(ProyectosPIconVigencia[Código del indicador principal],(ProyectosPIconVigencia[BPIN]='Reporte PI'!A143)*(ProyectosPIconVigencia[VIGENCIA PI]='Reporte PI'!$B$1),"")),_xlpm.numero_indicadores_pi,IF(J143&lt;&gt;"",COUNTA(_xlpm.filtro_indicadores_pi),0),_xlpm.numero_indicadores_piip,COUNTA(_xlfn.UNIQUE(_xlfn._xlws.FILTER(InfoGeneral[CodigoIndicador],(InfoGeneral[BPIN]='Reporte PI'!A143)*(InfoGeneral[Vigencia]='Reporte PI'!$B$1)*(InfoGeneral[MetaVigencia]&lt;&gt;0)))),IF(_xlpm.numero_indicadores_pi&gt;_xlpm.numero_indicadores_piip,"Inconsistencia",""))</f>
        <v/>
      </c>
      <c r="M143" s="143" cm="1">
        <f t="array" ref="M143">_xlfn.LET(_xlpm.productos_piip,_xlfn._xlws.FILTER(InfoGeneral[CodigoIndicador],(InfoGeneral[BPIN]='Reporte PI'!A143)*(InfoGeneral[Vigencia]='Reporte PI'!$B$1)*(InfoGeneral[MetaVigencia]&lt;&gt;0)),_xlpm.productos_cuipo,_xlfn.UNIQUE(_xlfn._xlws.FILTER(ProyectosPIconVigencia[Código del indicador principal],(ProyectosPIconVigencia[BPIN]='Reporte PI'!A143)*(ProyectosPIconVigencia[VIGENCIA PI]='Reporte PI'!$B$1),"")),_xlpm.eval,COUNT(_xlfn.MAP(_xlpm.productos_cuipo,_xlfn.LAMBDA(_xlpm.x,FIND(_xlpm.x,_xlfn.TEXTJOIN(",",TRUE,_xlpm.productos_piip))))),_xlpm.num_productos_cuipo,COUNTA(_xlpm.productos_cuipo),_xlpm.num_productos_piip,COUNTA(_xlpm.productos_piip),IF(AND(C143&lt;&gt;"",J143&lt;&gt;"",L143&lt;&gt;"Inconsistencia"),TRANSPOSE(_xlpm.eval),""))</f>
        <v>1</v>
      </c>
      <c r="N143" s="181" t="str">
        <f t="shared" si="2"/>
        <v>Coinciden</v>
      </c>
    </row>
    <row r="144" spans="1:14" x14ac:dyDescent="0.3">
      <c r="A144" s="18" t="str">
        <v>202600000012869</v>
      </c>
      <c r="B144" s="18" t="str">
        <v>Territorial</v>
      </c>
      <c r="C144" s="8" t="str" cm="1">
        <f t="array" ref="C144">_xlfn.TEXTJOIN(", ",TRUE,_xlfn.UNIQUE(_xlfn._xlws.FILTER(InfoGeneral[CodigoIndicador],(InfoGeneral[BPIN]='Reporte PI'!A144)*(InfoGeneral[Vigencia]='Reporte PI'!$B$1)*(InfoGeneral[MetaVigencia]&lt;&gt;0))))</f>
        <v>220107100</v>
      </c>
      <c r="D144" s="8" cm="1">
        <f t="array" ref="D144">COUNTA(_xlfn.UNIQUE(_xlfn._xlws.FILTER(InfoGeneral[CodigoIndicador],(InfoGeneral[BPIN]='Reporte PI'!A144)*(InfoGeneral[Vigencia]='Reporte PI'!$B$1)*(InfoGeneral[MetaVigencia]&lt;&gt;0))))</f>
        <v>1</v>
      </c>
      <c r="E144" s="177" cm="1">
        <f t="array" ref="E144">SUM(_xlfn._xlws.FILTER(EjecucionPresupuestalGastoCCyFondo[CDP],(EjecucionPresupuestalGastoCCyFondo[PROYECTO]='Reporte PI'!A144)*(EjecucionPresupuestalGastoCCyFondo[VIGENCIA]=_xlfn.VALUETOTEXT('Reporte PI'!$B$1)),0))</f>
        <v>844132866</v>
      </c>
      <c r="F144" s="177" cm="1">
        <f t="array" ref="F144">SUM(_xlfn._xlws.FILTER(EjecucionPresupuestalGastoCCyFondo[RP],(EjecucionPresupuestalGastoCCyFondo[PROYECTO]='Reporte PI'!A144)*(EjecucionPresupuestalGastoCCyFondo[VIGENCIA]=_xlfn.VALUETOTEXT('Reporte PI'!$B$1)),0))</f>
        <v>0</v>
      </c>
      <c r="G144" s="177" cm="1">
        <f t="array" ref="G144">SUM(_xlfn._xlws.FILTER(EjecucionPresupuestalGastoCCyFondo[OBLIGACION],(EjecucionPresupuestalGastoCCyFondo[PROYECTO]='Reporte PI'!A144)*(EjecucionPresupuestalGastoCCyFondo[VIGENCIA]=_xlfn.VALUETOTEXT('Reporte PI'!$B$1)),0))</f>
        <v>0</v>
      </c>
      <c r="H144" s="177" cm="1">
        <f t="array" ref="H144">SUM(_xlfn._xlws.FILTER(EjecucionPresupuestalGastoCCyFondo[PAGO],(EjecucionPresupuestalGastoCCyFondo[PROYECTO]='Reporte PI'!A144)*(EjecucionPresupuestalGastoCCyFondo[VIGENCIA]=_xlfn.VALUETOTEXT('Reporte PI'!$B$1)),0))</f>
        <v>0</v>
      </c>
      <c r="I144" s="162" t="str" cm="1">
        <f t="array" ref="I144">_xlfn.LET(_xlpm.filtro_bpin,_xlfn.UNIQUE(_xlfn._xlws.FILTER(ProyectosPIconVigencia[BPIN],(ProyectosPIconVigencia[BPIN]='Reporte PI'!A144)*(ProyectosPIconVigencia[VIGENCIA PI]='Reporte PI'!$B$1),"")),_xlpm.es_bpin,ISNUMBER(VALUE(LEFT(_xlpm.filtro_bpin,4))),IF(_xlpm.es_bpin,"Si","No"))</f>
        <v>Si</v>
      </c>
      <c r="J144" s="143" t="str" cm="1">
        <f t="array" ref="J144">_xlfn.TEXTJOIN(", ",TRUE,_xlfn.UNIQUE(_xlfn._xlws.FILTER(ProyectosPIconVigencia[Código del indicador principal],(ProyectosPIconVigencia[BPIN]='Reporte PI'!A144)*(ProyectosPIconVigencia[VIGENCIA PI]='Reporte PI'!$B$1),"")))</f>
        <v>220107100</v>
      </c>
      <c r="K144" s="143" cm="1">
        <f t="array" ref="K144">IF(J144&lt;&gt;"",COUNTA(_xlfn.UNIQUE(_xlfn._xlws.FILTER(ProyectosPIconVigencia[Código del indicador principal],(ProyectosPIconVigencia[BPIN]='Reporte PI'!A144)*(ProyectosPIconVigencia[VIGENCIA PI]='Reporte PI'!$B$1),""))),"")</f>
        <v>1</v>
      </c>
      <c r="L144" s="143" t="str" cm="1">
        <f t="array" ref="L144">_xlfn.LET(_xlpm.filtro_indicadores_pi,_xlfn.UNIQUE(_xlfn._xlws.FILTER(ProyectosPIconVigencia[Código del indicador principal],(ProyectosPIconVigencia[BPIN]='Reporte PI'!A144)*(ProyectosPIconVigencia[VIGENCIA PI]='Reporte PI'!$B$1),"")),_xlpm.numero_indicadores_pi,IF(J144&lt;&gt;"",COUNTA(_xlpm.filtro_indicadores_pi),0),_xlpm.numero_indicadores_piip,COUNTA(_xlfn.UNIQUE(_xlfn._xlws.FILTER(InfoGeneral[CodigoIndicador],(InfoGeneral[BPIN]='Reporte PI'!A144)*(InfoGeneral[Vigencia]='Reporte PI'!$B$1)*(InfoGeneral[MetaVigencia]&lt;&gt;0)))),IF(_xlpm.numero_indicadores_pi&gt;_xlpm.numero_indicadores_piip,"Inconsistencia",""))</f>
        <v/>
      </c>
      <c r="M144" s="143" cm="1">
        <f t="array" ref="M144">_xlfn.LET(_xlpm.productos_piip,_xlfn._xlws.FILTER(InfoGeneral[CodigoIndicador],(InfoGeneral[BPIN]='Reporte PI'!A144)*(InfoGeneral[Vigencia]='Reporte PI'!$B$1)*(InfoGeneral[MetaVigencia]&lt;&gt;0)),_xlpm.productos_cuipo,_xlfn.UNIQUE(_xlfn._xlws.FILTER(ProyectosPIconVigencia[Código del indicador principal],(ProyectosPIconVigencia[BPIN]='Reporte PI'!A144)*(ProyectosPIconVigencia[VIGENCIA PI]='Reporte PI'!$B$1),"")),_xlpm.eval,COUNT(_xlfn.MAP(_xlpm.productos_cuipo,_xlfn.LAMBDA(_xlpm.x,FIND(_xlpm.x,_xlfn.TEXTJOIN(",",TRUE,_xlpm.productos_piip))))),_xlpm.num_productos_cuipo,COUNTA(_xlpm.productos_cuipo),_xlpm.num_productos_piip,COUNTA(_xlpm.productos_piip),IF(AND(C144&lt;&gt;"",J144&lt;&gt;"",L144&lt;&gt;"Inconsistencia"),TRANSPOSE(_xlpm.eval),""))</f>
        <v>1</v>
      </c>
      <c r="N144" s="181" t="str">
        <f t="shared" si="2"/>
        <v>Coinciden</v>
      </c>
    </row>
    <row r="145" spans="1:14" x14ac:dyDescent="0.3">
      <c r="A145" s="18" t="str">
        <v>202600000013525</v>
      </c>
      <c r="B145" s="18" t="str">
        <v>Territorial</v>
      </c>
      <c r="C145" s="8" t="str" cm="1">
        <f t="array" ref="C145">_xlfn.TEXTJOIN(", ",TRUE,_xlfn.UNIQUE(_xlfn._xlws.FILTER(InfoGeneral[CodigoIndicador],(InfoGeneral[BPIN]='Reporte PI'!A145)*(InfoGeneral[Vigencia]='Reporte PI'!$B$1)*(InfoGeneral[MetaVigencia]&lt;&gt;0))))</f>
        <v>330201700</v>
      </c>
      <c r="D145" s="8" cm="1">
        <f t="array" ref="D145">COUNTA(_xlfn.UNIQUE(_xlfn._xlws.FILTER(InfoGeneral[CodigoIndicador],(InfoGeneral[BPIN]='Reporte PI'!A145)*(InfoGeneral[Vigencia]='Reporte PI'!$B$1)*(InfoGeneral[MetaVigencia]&lt;&gt;0))))</f>
        <v>1</v>
      </c>
      <c r="E145" s="177" cm="1">
        <f t="array" ref="E145">SUM(_xlfn._xlws.FILTER(EjecucionPresupuestalGastoCCyFondo[CDP],(EjecucionPresupuestalGastoCCyFondo[PROYECTO]='Reporte PI'!A145)*(EjecucionPresupuestalGastoCCyFondo[VIGENCIA]=_xlfn.VALUETOTEXT('Reporte PI'!$B$1)),0))</f>
        <v>500000000</v>
      </c>
      <c r="F145" s="177" cm="1">
        <f t="array" ref="F145">SUM(_xlfn._xlws.FILTER(EjecucionPresupuestalGastoCCyFondo[RP],(EjecucionPresupuestalGastoCCyFondo[PROYECTO]='Reporte PI'!A145)*(EjecucionPresupuestalGastoCCyFondo[VIGENCIA]=_xlfn.VALUETOTEXT('Reporte PI'!$B$1)),0))</f>
        <v>500000000</v>
      </c>
      <c r="G145" s="177" cm="1">
        <f t="array" ref="G145">SUM(_xlfn._xlws.FILTER(EjecucionPresupuestalGastoCCyFondo[OBLIGACION],(EjecucionPresupuestalGastoCCyFondo[PROYECTO]='Reporte PI'!A145)*(EjecucionPresupuestalGastoCCyFondo[VIGENCIA]=_xlfn.VALUETOTEXT('Reporte PI'!$B$1)),0))</f>
        <v>500000000</v>
      </c>
      <c r="H145" s="177" cm="1">
        <f t="array" ref="H145">SUM(_xlfn._xlws.FILTER(EjecucionPresupuestalGastoCCyFondo[PAGO],(EjecucionPresupuestalGastoCCyFondo[PROYECTO]='Reporte PI'!A145)*(EjecucionPresupuestalGastoCCyFondo[VIGENCIA]=_xlfn.VALUETOTEXT('Reporte PI'!$B$1)),0))</f>
        <v>500000000</v>
      </c>
      <c r="I145" s="162" t="str" cm="1">
        <f t="array" ref="I145">_xlfn.LET(_xlpm.filtro_bpin,_xlfn.UNIQUE(_xlfn._xlws.FILTER(ProyectosPIconVigencia[BPIN],(ProyectosPIconVigencia[BPIN]='Reporte PI'!A145)*(ProyectosPIconVigencia[VIGENCIA PI]='Reporte PI'!$B$1),"")),_xlpm.es_bpin,ISNUMBER(VALUE(LEFT(_xlpm.filtro_bpin,4))),IF(_xlpm.es_bpin,"Si","No"))</f>
        <v>Si</v>
      </c>
      <c r="J145" s="143" t="str" cm="1">
        <f t="array" ref="J145">_xlfn.TEXTJOIN(", ",TRUE,_xlfn.UNIQUE(_xlfn._xlws.FILTER(ProyectosPIconVigencia[Código del indicador principal],(ProyectosPIconVigencia[BPIN]='Reporte PI'!A145)*(ProyectosPIconVigencia[VIGENCIA PI]='Reporte PI'!$B$1),"")))</f>
        <v>330201700</v>
      </c>
      <c r="K145" s="143" cm="1">
        <f t="array" ref="K145">IF(J145&lt;&gt;"",COUNTA(_xlfn.UNIQUE(_xlfn._xlws.FILTER(ProyectosPIconVigencia[Código del indicador principal],(ProyectosPIconVigencia[BPIN]='Reporte PI'!A145)*(ProyectosPIconVigencia[VIGENCIA PI]='Reporte PI'!$B$1),""))),"")</f>
        <v>1</v>
      </c>
      <c r="L145" s="143" t="str" cm="1">
        <f t="array" ref="L145">_xlfn.LET(_xlpm.filtro_indicadores_pi,_xlfn.UNIQUE(_xlfn._xlws.FILTER(ProyectosPIconVigencia[Código del indicador principal],(ProyectosPIconVigencia[BPIN]='Reporte PI'!A145)*(ProyectosPIconVigencia[VIGENCIA PI]='Reporte PI'!$B$1),"")),_xlpm.numero_indicadores_pi,IF(J145&lt;&gt;"",COUNTA(_xlpm.filtro_indicadores_pi),0),_xlpm.numero_indicadores_piip,COUNTA(_xlfn.UNIQUE(_xlfn._xlws.FILTER(InfoGeneral[CodigoIndicador],(InfoGeneral[BPIN]='Reporte PI'!A145)*(InfoGeneral[Vigencia]='Reporte PI'!$B$1)*(InfoGeneral[MetaVigencia]&lt;&gt;0)))),IF(_xlpm.numero_indicadores_pi&gt;_xlpm.numero_indicadores_piip,"Inconsistencia",""))</f>
        <v/>
      </c>
      <c r="M145" s="143" cm="1">
        <f t="array" ref="M145">_xlfn.LET(_xlpm.productos_piip,_xlfn._xlws.FILTER(InfoGeneral[CodigoIndicador],(InfoGeneral[BPIN]='Reporte PI'!A145)*(InfoGeneral[Vigencia]='Reporte PI'!$B$1)*(InfoGeneral[MetaVigencia]&lt;&gt;0)),_xlpm.productos_cuipo,_xlfn.UNIQUE(_xlfn._xlws.FILTER(ProyectosPIconVigencia[Código del indicador principal],(ProyectosPIconVigencia[BPIN]='Reporte PI'!A145)*(ProyectosPIconVigencia[VIGENCIA PI]='Reporte PI'!$B$1),"")),_xlpm.eval,COUNT(_xlfn.MAP(_xlpm.productos_cuipo,_xlfn.LAMBDA(_xlpm.x,FIND(_xlpm.x,_xlfn.TEXTJOIN(",",TRUE,_xlpm.productos_piip))))),_xlpm.num_productos_cuipo,COUNTA(_xlpm.productos_cuipo),_xlpm.num_productos_piip,COUNTA(_xlpm.productos_piip),IF(AND(C145&lt;&gt;"",J145&lt;&gt;"",L145&lt;&gt;"Inconsistencia"),TRANSPOSE(_xlpm.eval),""))</f>
        <v>1</v>
      </c>
      <c r="N145" s="181" t="str">
        <f t="shared" si="2"/>
        <v>Coinciden</v>
      </c>
    </row>
    <row r="146" spans="1:14" x14ac:dyDescent="0.3">
      <c r="A146" s="18" t="str">
        <v>202600000012790</v>
      </c>
      <c r="B146" s="18" t="str">
        <v>Territorial</v>
      </c>
      <c r="C146" s="8" t="str" cm="1">
        <f t="array" ref="C146">_xlfn.TEXTJOIN(", ",TRUE,_xlfn.UNIQUE(_xlfn._xlws.FILTER(InfoGeneral[CodigoIndicador],(InfoGeneral[BPIN]='Reporte PI'!A146)*(InfoGeneral[Vigencia]='Reporte PI'!$B$1)*(InfoGeneral[MetaVigencia]&lt;&gt;0))))</f>
        <v>450301500</v>
      </c>
      <c r="D146" s="8" cm="1">
        <f t="array" ref="D146">COUNTA(_xlfn.UNIQUE(_xlfn._xlws.FILTER(InfoGeneral[CodigoIndicador],(InfoGeneral[BPIN]='Reporte PI'!A146)*(InfoGeneral[Vigencia]='Reporte PI'!$B$1)*(InfoGeneral[MetaVigencia]&lt;&gt;0))))</f>
        <v>1</v>
      </c>
      <c r="E146" s="177" cm="1">
        <f t="array" ref="E146">SUM(_xlfn._xlws.FILTER(EjecucionPresupuestalGastoCCyFondo[CDP],(EjecucionPresupuestalGastoCCyFondo[PROYECTO]='Reporte PI'!A146)*(EjecucionPresupuestalGastoCCyFondo[VIGENCIA]=_xlfn.VALUETOTEXT('Reporte PI'!$B$1)),0))</f>
        <v>784224665.44000006</v>
      </c>
      <c r="F146" s="177" cm="1">
        <f t="array" ref="F146">SUM(_xlfn._xlws.FILTER(EjecucionPresupuestalGastoCCyFondo[RP],(EjecucionPresupuestalGastoCCyFondo[PROYECTO]='Reporte PI'!A146)*(EjecucionPresupuestalGastoCCyFondo[VIGENCIA]=_xlfn.VALUETOTEXT('Reporte PI'!$B$1)),0))</f>
        <v>0</v>
      </c>
      <c r="G146" s="177" cm="1">
        <f t="array" ref="G146">SUM(_xlfn._xlws.FILTER(EjecucionPresupuestalGastoCCyFondo[OBLIGACION],(EjecucionPresupuestalGastoCCyFondo[PROYECTO]='Reporte PI'!A146)*(EjecucionPresupuestalGastoCCyFondo[VIGENCIA]=_xlfn.VALUETOTEXT('Reporte PI'!$B$1)),0))</f>
        <v>0</v>
      </c>
      <c r="H146" s="177" cm="1">
        <f t="array" ref="H146">SUM(_xlfn._xlws.FILTER(EjecucionPresupuestalGastoCCyFondo[PAGO],(EjecucionPresupuestalGastoCCyFondo[PROYECTO]='Reporte PI'!A146)*(EjecucionPresupuestalGastoCCyFondo[VIGENCIA]=_xlfn.VALUETOTEXT('Reporte PI'!$B$1)),0))</f>
        <v>0</v>
      </c>
      <c r="I146" s="162" t="str" cm="1">
        <f t="array" ref="I146">_xlfn.LET(_xlpm.filtro_bpin,_xlfn.UNIQUE(_xlfn._xlws.FILTER(ProyectosPIconVigencia[BPIN],(ProyectosPIconVigencia[BPIN]='Reporte PI'!A146)*(ProyectosPIconVigencia[VIGENCIA PI]='Reporte PI'!$B$1),"")),_xlpm.es_bpin,ISNUMBER(VALUE(LEFT(_xlpm.filtro_bpin,4))),IF(_xlpm.es_bpin,"Si","No"))</f>
        <v>Si</v>
      </c>
      <c r="J146" s="143" t="str" cm="1">
        <f t="array" ref="J146">_xlfn.TEXTJOIN(", ",TRUE,_xlfn.UNIQUE(_xlfn._xlws.FILTER(ProyectosPIconVigencia[Código del indicador principal],(ProyectosPIconVigencia[BPIN]='Reporte PI'!A146)*(ProyectosPIconVigencia[VIGENCIA PI]='Reporte PI'!$B$1),"")))</f>
        <v>450301500</v>
      </c>
      <c r="K146" s="143" cm="1">
        <f t="array" ref="K146">IF(J146&lt;&gt;"",COUNTA(_xlfn.UNIQUE(_xlfn._xlws.FILTER(ProyectosPIconVigencia[Código del indicador principal],(ProyectosPIconVigencia[BPIN]='Reporte PI'!A146)*(ProyectosPIconVigencia[VIGENCIA PI]='Reporte PI'!$B$1),""))),"")</f>
        <v>1</v>
      </c>
      <c r="L146" s="143" t="str" cm="1">
        <f t="array" ref="L146">_xlfn.LET(_xlpm.filtro_indicadores_pi,_xlfn.UNIQUE(_xlfn._xlws.FILTER(ProyectosPIconVigencia[Código del indicador principal],(ProyectosPIconVigencia[BPIN]='Reporte PI'!A146)*(ProyectosPIconVigencia[VIGENCIA PI]='Reporte PI'!$B$1),"")),_xlpm.numero_indicadores_pi,IF(J146&lt;&gt;"",COUNTA(_xlpm.filtro_indicadores_pi),0),_xlpm.numero_indicadores_piip,COUNTA(_xlfn.UNIQUE(_xlfn._xlws.FILTER(InfoGeneral[CodigoIndicador],(InfoGeneral[BPIN]='Reporte PI'!A146)*(InfoGeneral[Vigencia]='Reporte PI'!$B$1)*(InfoGeneral[MetaVigencia]&lt;&gt;0)))),IF(_xlpm.numero_indicadores_pi&gt;_xlpm.numero_indicadores_piip,"Inconsistencia",""))</f>
        <v/>
      </c>
      <c r="M146" s="143" cm="1">
        <f t="array" ref="M146">_xlfn.LET(_xlpm.productos_piip,_xlfn._xlws.FILTER(InfoGeneral[CodigoIndicador],(InfoGeneral[BPIN]='Reporte PI'!A146)*(InfoGeneral[Vigencia]='Reporte PI'!$B$1)*(InfoGeneral[MetaVigencia]&lt;&gt;0)),_xlpm.productos_cuipo,_xlfn.UNIQUE(_xlfn._xlws.FILTER(ProyectosPIconVigencia[Código del indicador principal],(ProyectosPIconVigencia[BPIN]='Reporte PI'!A146)*(ProyectosPIconVigencia[VIGENCIA PI]='Reporte PI'!$B$1),"")),_xlpm.eval,COUNT(_xlfn.MAP(_xlpm.productos_cuipo,_xlfn.LAMBDA(_xlpm.x,FIND(_xlpm.x,_xlfn.TEXTJOIN(",",TRUE,_xlpm.productos_piip))))),_xlpm.num_productos_cuipo,COUNTA(_xlpm.productos_cuipo),_xlpm.num_productos_piip,COUNTA(_xlpm.productos_piip),IF(AND(C146&lt;&gt;"",J146&lt;&gt;"",L146&lt;&gt;"Inconsistencia"),TRANSPOSE(_xlpm.eval),""))</f>
        <v>1</v>
      </c>
      <c r="N146" s="181" t="str">
        <f t="shared" si="2"/>
        <v>Coinciden</v>
      </c>
    </row>
  </sheetData>
  <autoFilter ref="A4:N146" xr:uid="{A2A20CA5-2806-48BE-BC46-212330740D0D}"/>
  <mergeCells count="2">
    <mergeCell ref="E3:H3"/>
    <mergeCell ref="A3:D3"/>
  </mergeCells>
  <conditionalFormatting sqref="I5:I146">
    <cfRule type="cellIs" dxfId="26" priority="3" operator="equal">
      <formula>"No"</formula>
    </cfRule>
    <cfRule type="cellIs" dxfId="25" priority="4" operator="equal">
      <formula>"Si"</formula>
    </cfRule>
  </conditionalFormatting>
  <conditionalFormatting sqref="N5:N146">
    <cfRule type="cellIs" dxfId="24" priority="1" operator="equal">
      <formula>"Coinciden"</formula>
    </cfRule>
  </conditionalFormatting>
  <dataValidations disablePrompts="1" count="1">
    <dataValidation type="list" allowBlank="1" showInputMessage="1" showErrorMessage="1" sqref="B1:D2" xr:uid="{93213C93-8063-4EE4-B156-8640AF5BDA52}">
      <formula1>"2024,2025,2026,2027"</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B2D0-6E05-4E52-BBD8-35CD78F71F21}">
  <dimension ref="A1:O424"/>
  <sheetViews>
    <sheetView workbookViewId="0">
      <selection activeCell="E14" sqref="E14"/>
    </sheetView>
  </sheetViews>
  <sheetFormatPr baseColWidth="10" defaultColWidth="11.44140625" defaultRowHeight="14.4" x14ac:dyDescent="0.3"/>
  <cols>
    <col min="1" max="1" width="11.88671875" style="139" bestFit="1" customWidth="1"/>
    <col min="2" max="2" width="16.109375" style="139" bestFit="1" customWidth="1"/>
    <col min="3" max="3" width="18.77734375" bestFit="1" customWidth="1"/>
    <col min="4" max="4" width="19.21875" bestFit="1" customWidth="1"/>
    <col min="5" max="5" width="80.88671875" bestFit="1" customWidth="1"/>
    <col min="6" max="6" width="38.5546875" bestFit="1" customWidth="1"/>
    <col min="7" max="7" width="17" customWidth="1"/>
    <col min="8" max="8" width="12.77734375" bestFit="1" customWidth="1"/>
    <col min="9" max="9" width="21.77734375" bestFit="1" customWidth="1"/>
    <col min="10" max="10" width="12.5546875" bestFit="1" customWidth="1"/>
    <col min="11" max="11" width="16.6640625" bestFit="1" customWidth="1"/>
    <col min="12" max="12" width="19.77734375" bestFit="1" customWidth="1"/>
    <col min="13" max="14" width="20" bestFit="1" customWidth="1"/>
    <col min="15" max="15" width="19" bestFit="1" customWidth="1"/>
  </cols>
  <sheetData>
    <row r="1" spans="1:15" x14ac:dyDescent="0.3">
      <c r="A1" s="139" t="s">
        <v>1088</v>
      </c>
      <c r="B1" s="17" t="s">
        <v>2628</v>
      </c>
      <c r="C1" s="17" t="s">
        <v>2629</v>
      </c>
      <c r="D1" s="17" t="s">
        <v>2630</v>
      </c>
      <c r="E1" s="17" t="s">
        <v>38</v>
      </c>
      <c r="F1" s="17" t="s">
        <v>2631</v>
      </c>
      <c r="G1" s="17" t="s">
        <v>2632</v>
      </c>
      <c r="H1" s="17" t="s">
        <v>2633</v>
      </c>
      <c r="I1" s="17" t="s">
        <v>2634</v>
      </c>
      <c r="J1" s="17" t="s">
        <v>1244</v>
      </c>
      <c r="K1" s="17" t="s">
        <v>2635</v>
      </c>
      <c r="L1" s="12" t="s">
        <v>2636</v>
      </c>
      <c r="M1" t="s">
        <v>2637</v>
      </c>
      <c r="N1" t="s">
        <v>2638</v>
      </c>
      <c r="O1" t="s">
        <v>2639</v>
      </c>
    </row>
    <row r="2" spans="1:15" x14ac:dyDescent="0.3">
      <c r="A2" s="139">
        <v>20260601</v>
      </c>
      <c r="B2" s="17" t="s">
        <v>1543</v>
      </c>
      <c r="C2" s="17" t="str">
        <f>LEFT(EjecucionPIIP[[#This Row],[CodigoIndicador]],7)</f>
        <v>3502007</v>
      </c>
      <c r="D2" s="17" t="s">
        <v>562</v>
      </c>
      <c r="E2" s="17" t="s">
        <v>563</v>
      </c>
      <c r="F2" s="17" t="s">
        <v>2640</v>
      </c>
      <c r="G2" s="17" t="s">
        <v>2641</v>
      </c>
      <c r="H2" s="17" t="s">
        <v>2642</v>
      </c>
      <c r="I2" s="32">
        <v>2</v>
      </c>
      <c r="J2" s="17" t="s">
        <v>1247</v>
      </c>
      <c r="K2" s="32">
        <v>2</v>
      </c>
      <c r="L2" s="31">
        <v>0</v>
      </c>
      <c r="M2" s="83">
        <v>0</v>
      </c>
      <c r="N2" s="83">
        <v>0</v>
      </c>
      <c r="O2" s="83">
        <v>0</v>
      </c>
    </row>
    <row r="3" spans="1:15" x14ac:dyDescent="0.3">
      <c r="A3" s="139">
        <v>20260601</v>
      </c>
      <c r="B3" s="18" t="s">
        <v>1543</v>
      </c>
      <c r="C3" s="18" t="str">
        <f>LEFT(EjecucionPIIP[[#This Row],[CodigoIndicador]],7)</f>
        <v>3502006</v>
      </c>
      <c r="D3" s="18" t="s">
        <v>174</v>
      </c>
      <c r="E3" s="18" t="s">
        <v>175</v>
      </c>
      <c r="F3" s="18" t="s">
        <v>2640</v>
      </c>
      <c r="G3" s="18" t="s">
        <v>2641</v>
      </c>
      <c r="H3" s="18" t="s">
        <v>2642</v>
      </c>
      <c r="I3" s="26">
        <v>1</v>
      </c>
      <c r="J3" s="18" t="s">
        <v>1247</v>
      </c>
      <c r="K3" s="26">
        <v>1</v>
      </c>
      <c r="L3" s="27">
        <v>0</v>
      </c>
      <c r="M3" s="82">
        <v>150577414</v>
      </c>
      <c r="N3" s="82">
        <v>75288706</v>
      </c>
      <c r="O3" s="82">
        <v>0</v>
      </c>
    </row>
    <row r="4" spans="1:15" x14ac:dyDescent="0.3">
      <c r="A4" s="139">
        <v>20260601</v>
      </c>
      <c r="B4" s="18" t="s">
        <v>1543</v>
      </c>
      <c r="C4" s="18" t="str">
        <f>LEFT(EjecucionPIIP[[#This Row],[CodigoIndicador]],7)</f>
        <v>3502008</v>
      </c>
      <c r="D4" s="18" t="s">
        <v>1996</v>
      </c>
      <c r="E4" s="18" t="s">
        <v>2643</v>
      </c>
      <c r="F4" s="18" t="s">
        <v>2640</v>
      </c>
      <c r="G4" s="18" t="s">
        <v>2641</v>
      </c>
      <c r="H4" s="18" t="s">
        <v>2642</v>
      </c>
      <c r="I4" s="26">
        <v>1</v>
      </c>
      <c r="J4" s="18" t="s">
        <v>1247</v>
      </c>
      <c r="K4" s="26">
        <v>1</v>
      </c>
      <c r="L4" s="27">
        <v>0</v>
      </c>
      <c r="M4" s="82">
        <v>99422586</v>
      </c>
      <c r="N4" s="82">
        <v>49711294</v>
      </c>
      <c r="O4" s="82">
        <v>0</v>
      </c>
    </row>
    <row r="5" spans="1:15" x14ac:dyDescent="0.3">
      <c r="A5" s="139">
        <v>20260601</v>
      </c>
      <c r="B5" s="18" t="s">
        <v>1543</v>
      </c>
      <c r="C5" s="18" t="str">
        <f>LEFT(EjecucionPIIP[[#This Row],[CodigoIndicador]],7)</f>
        <v>3502003</v>
      </c>
      <c r="D5" s="18" t="s">
        <v>546</v>
      </c>
      <c r="E5" s="18" t="s">
        <v>547</v>
      </c>
      <c r="F5" s="18" t="s">
        <v>2640</v>
      </c>
      <c r="G5" s="18" t="s">
        <v>2641</v>
      </c>
      <c r="H5" s="18" t="s">
        <v>2642</v>
      </c>
      <c r="I5" s="26">
        <v>1</v>
      </c>
      <c r="J5" s="18" t="s">
        <v>1247</v>
      </c>
      <c r="K5" s="26">
        <v>1</v>
      </c>
      <c r="L5" s="27">
        <v>0</v>
      </c>
      <c r="M5" s="82">
        <v>0</v>
      </c>
      <c r="N5" s="82">
        <v>0</v>
      </c>
      <c r="O5" s="82">
        <v>0</v>
      </c>
    </row>
    <row r="6" spans="1:15" x14ac:dyDescent="0.3">
      <c r="A6" s="139">
        <v>20260601</v>
      </c>
      <c r="B6" s="18" t="s">
        <v>1549</v>
      </c>
      <c r="C6" s="18" t="str">
        <f>LEFT(EjecucionPIIP[[#This Row],[CodigoIndicador]],7)</f>
        <v>3502046</v>
      </c>
      <c r="D6" s="18" t="s">
        <v>154</v>
      </c>
      <c r="E6" s="18" t="s">
        <v>155</v>
      </c>
      <c r="F6" s="18" t="s">
        <v>2640</v>
      </c>
      <c r="G6" s="18" t="s">
        <v>2641</v>
      </c>
      <c r="H6" s="18" t="s">
        <v>1814</v>
      </c>
      <c r="I6" s="26">
        <v>1</v>
      </c>
      <c r="J6" s="18" t="s">
        <v>1247</v>
      </c>
      <c r="K6" s="26">
        <v>1</v>
      </c>
      <c r="L6" s="27">
        <v>1</v>
      </c>
      <c r="M6" s="82">
        <v>154464452</v>
      </c>
      <c r="N6" s="82">
        <v>154464426</v>
      </c>
      <c r="O6" s="82">
        <v>0</v>
      </c>
    </row>
    <row r="7" spans="1:15" x14ac:dyDescent="0.3">
      <c r="A7" s="139">
        <v>20260601</v>
      </c>
      <c r="B7" s="18" t="s">
        <v>1549</v>
      </c>
      <c r="C7" s="18" t="str">
        <f>LEFT(EjecucionPIIP[[#This Row],[CodigoIndicador]],7)</f>
        <v>3502037</v>
      </c>
      <c r="D7" s="18" t="s">
        <v>570</v>
      </c>
      <c r="E7" s="18" t="s">
        <v>571</v>
      </c>
      <c r="F7" s="18" t="s">
        <v>2640</v>
      </c>
      <c r="G7" s="18" t="s">
        <v>2641</v>
      </c>
      <c r="H7" s="18" t="s">
        <v>1814</v>
      </c>
      <c r="I7" s="26">
        <v>1</v>
      </c>
      <c r="J7" s="18" t="s">
        <v>1247</v>
      </c>
      <c r="K7" s="26">
        <v>1</v>
      </c>
      <c r="L7" s="27">
        <v>1</v>
      </c>
      <c r="M7" s="82">
        <v>10535548</v>
      </c>
      <c r="N7" s="82">
        <v>10535548</v>
      </c>
      <c r="O7" s="82">
        <v>0</v>
      </c>
    </row>
    <row r="8" spans="1:15" x14ac:dyDescent="0.3">
      <c r="A8" s="139">
        <v>20260601</v>
      </c>
      <c r="B8" s="18" t="s">
        <v>1753</v>
      </c>
      <c r="C8" s="18" t="str">
        <f>LEFT(EjecucionPIIP[[#This Row],[CodigoIndicador]],7)</f>
        <v>3301059</v>
      </c>
      <c r="D8" s="18" t="s">
        <v>103</v>
      </c>
      <c r="E8" s="18" t="s">
        <v>104</v>
      </c>
      <c r="F8" s="18" t="s">
        <v>2640</v>
      </c>
      <c r="G8" s="18" t="s">
        <v>2641</v>
      </c>
      <c r="H8" s="18" t="s">
        <v>2642</v>
      </c>
      <c r="I8" s="26">
        <v>100</v>
      </c>
      <c r="J8" s="18" t="s">
        <v>1247</v>
      </c>
      <c r="K8" s="26">
        <v>100</v>
      </c>
      <c r="L8" s="27">
        <v>40</v>
      </c>
      <c r="M8" s="82">
        <v>612938260</v>
      </c>
      <c r="N8" s="82">
        <v>196833448</v>
      </c>
      <c r="O8" s="82">
        <v>0</v>
      </c>
    </row>
    <row r="9" spans="1:15" x14ac:dyDescent="0.3">
      <c r="A9" s="139">
        <v>20260601</v>
      </c>
      <c r="B9" s="18" t="s">
        <v>1507</v>
      </c>
      <c r="C9" s="18" t="str">
        <f>LEFT(EjecucionPIIP[[#This Row],[CodigoIndicador]],7)</f>
        <v>3301059</v>
      </c>
      <c r="D9" s="18" t="s">
        <v>103</v>
      </c>
      <c r="E9" s="18" t="s">
        <v>104</v>
      </c>
      <c r="F9" s="18" t="s">
        <v>2640</v>
      </c>
      <c r="G9" s="18" t="s">
        <v>2641</v>
      </c>
      <c r="H9" s="18" t="s">
        <v>2642</v>
      </c>
      <c r="I9" s="26">
        <v>100</v>
      </c>
      <c r="J9" s="18" t="s">
        <v>1247</v>
      </c>
      <c r="K9" s="26">
        <v>100</v>
      </c>
      <c r="L9" s="27">
        <v>50</v>
      </c>
      <c r="M9" s="82">
        <v>600000000</v>
      </c>
      <c r="N9" s="82">
        <v>297892629.44</v>
      </c>
      <c r="O9" s="82">
        <v>0</v>
      </c>
    </row>
    <row r="10" spans="1:15" x14ac:dyDescent="0.3">
      <c r="A10" s="139">
        <v>20260601</v>
      </c>
      <c r="B10" s="18" t="s">
        <v>1784</v>
      </c>
      <c r="C10" s="18" t="str">
        <f>LEFT(EjecucionPIIP[[#This Row],[CodigoIndicador]],7)</f>
        <v>3301053</v>
      </c>
      <c r="D10" s="18" t="s">
        <v>95</v>
      </c>
      <c r="E10" s="18" t="s">
        <v>96</v>
      </c>
      <c r="F10" s="18" t="s">
        <v>2640</v>
      </c>
      <c r="G10" s="18" t="s">
        <v>2641</v>
      </c>
      <c r="H10" s="18" t="s">
        <v>2642</v>
      </c>
      <c r="I10" s="26">
        <v>50</v>
      </c>
      <c r="J10" s="18" t="s">
        <v>1247</v>
      </c>
      <c r="K10" s="26">
        <v>50</v>
      </c>
      <c r="L10" s="27">
        <v>5</v>
      </c>
      <c r="M10" s="82">
        <v>2091964427</v>
      </c>
      <c r="N10" s="82">
        <v>245073926.90000001</v>
      </c>
      <c r="O10" s="82">
        <v>0</v>
      </c>
    </row>
    <row r="11" spans="1:15" x14ac:dyDescent="0.3">
      <c r="A11" s="139">
        <v>20260601</v>
      </c>
      <c r="B11" s="18" t="s">
        <v>1671</v>
      </c>
      <c r="C11" s="18" t="str">
        <f>LEFT(EjecucionPIIP[[#This Row],[CodigoIndicador]],7)</f>
        <v>3301073</v>
      </c>
      <c r="D11" s="18" t="s">
        <v>465</v>
      </c>
      <c r="E11" s="18" t="s">
        <v>466</v>
      </c>
      <c r="F11" s="18" t="s">
        <v>2640</v>
      </c>
      <c r="G11" s="18" t="s">
        <v>2641</v>
      </c>
      <c r="H11" s="18" t="s">
        <v>1814</v>
      </c>
      <c r="I11" s="26">
        <v>100</v>
      </c>
      <c r="J11" s="18" t="s">
        <v>1247</v>
      </c>
      <c r="K11" s="26">
        <v>100</v>
      </c>
      <c r="L11" s="27">
        <v>25</v>
      </c>
      <c r="M11" s="82">
        <v>413917696</v>
      </c>
      <c r="N11" s="82">
        <v>117403994</v>
      </c>
      <c r="O11" s="82">
        <v>0</v>
      </c>
    </row>
    <row r="12" spans="1:15" x14ac:dyDescent="0.3">
      <c r="A12" s="139">
        <v>20260601</v>
      </c>
      <c r="B12" s="18" t="s">
        <v>1799</v>
      </c>
      <c r="C12" s="18" t="str">
        <f>LEFT(EjecucionPIIP[[#This Row],[CodigoIndicador]],7)</f>
        <v>3301065</v>
      </c>
      <c r="D12" s="18" t="s">
        <v>458</v>
      </c>
      <c r="E12" s="18" t="s">
        <v>104</v>
      </c>
      <c r="F12" s="18" t="s">
        <v>2640</v>
      </c>
      <c r="G12" s="18" t="s">
        <v>2641</v>
      </c>
      <c r="H12" s="18" t="s">
        <v>1814</v>
      </c>
      <c r="I12" s="26">
        <v>100</v>
      </c>
      <c r="J12" s="18" t="s">
        <v>1247</v>
      </c>
      <c r="K12" s="26">
        <v>100</v>
      </c>
      <c r="L12" s="27">
        <v>40</v>
      </c>
      <c r="M12" s="82">
        <v>167200000</v>
      </c>
      <c r="N12" s="82">
        <v>39883898</v>
      </c>
      <c r="O12" s="82">
        <v>0</v>
      </c>
    </row>
    <row r="13" spans="1:15" x14ac:dyDescent="0.3">
      <c r="A13" s="139">
        <v>20260601</v>
      </c>
      <c r="B13" s="18" t="s">
        <v>1684</v>
      </c>
      <c r="C13" s="18" t="str">
        <f>LEFT(EjecucionPIIP[[#This Row],[CodigoIndicador]],7)</f>
        <v>4301001</v>
      </c>
      <c r="D13" s="18" t="s">
        <v>84</v>
      </c>
      <c r="E13" s="18" t="s">
        <v>85</v>
      </c>
      <c r="F13" s="18" t="s">
        <v>2640</v>
      </c>
      <c r="G13" s="18" t="s">
        <v>2641</v>
      </c>
      <c r="H13" s="18" t="s">
        <v>2642</v>
      </c>
      <c r="I13" s="26">
        <v>1026669</v>
      </c>
      <c r="J13" s="18" t="s">
        <v>1247</v>
      </c>
      <c r="K13" s="26">
        <v>1026669</v>
      </c>
      <c r="L13" s="27">
        <v>497776</v>
      </c>
      <c r="M13" s="82">
        <v>3625567287.4899998</v>
      </c>
      <c r="N13" s="82">
        <v>1011239198.49</v>
      </c>
      <c r="O13" s="82">
        <v>0</v>
      </c>
    </row>
    <row r="14" spans="1:15" x14ac:dyDescent="0.3">
      <c r="A14" s="139">
        <v>20260601</v>
      </c>
      <c r="B14" s="18" t="s">
        <v>2615</v>
      </c>
      <c r="C14" s="18" t="str">
        <f>LEFT(EjecucionPIIP[[#This Row],[CodigoIndicador]],7)</f>
        <v>4301001</v>
      </c>
      <c r="D14" s="18" t="s">
        <v>84</v>
      </c>
      <c r="E14" s="18" t="s">
        <v>85</v>
      </c>
      <c r="F14" s="18" t="s">
        <v>2640</v>
      </c>
      <c r="G14" s="18" t="s">
        <v>2641</v>
      </c>
      <c r="H14" s="18" t="s">
        <v>1814</v>
      </c>
      <c r="I14" s="26">
        <v>200</v>
      </c>
      <c r="J14" s="18" t="s">
        <v>1247</v>
      </c>
      <c r="K14" s="26">
        <v>200</v>
      </c>
      <c r="L14" s="27">
        <v>200</v>
      </c>
      <c r="M14" s="82">
        <v>58920000</v>
      </c>
      <c r="N14" s="82">
        <v>58920000</v>
      </c>
      <c r="O14" s="82">
        <v>0</v>
      </c>
    </row>
    <row r="15" spans="1:15" x14ac:dyDescent="0.3">
      <c r="A15" s="139">
        <v>20260601</v>
      </c>
      <c r="B15" s="18" t="s">
        <v>1686</v>
      </c>
      <c r="C15" s="18" t="str">
        <f>LEFT(EjecucionPIIP[[#This Row],[CodigoIndicador]],7)</f>
        <v>4301037</v>
      </c>
      <c r="D15" s="18" t="s">
        <v>1941</v>
      </c>
      <c r="E15" s="18" t="s">
        <v>2644</v>
      </c>
      <c r="F15" s="18" t="s">
        <v>2640</v>
      </c>
      <c r="G15" s="18" t="s">
        <v>2641</v>
      </c>
      <c r="H15" s="18" t="s">
        <v>1814</v>
      </c>
      <c r="I15" s="26">
        <v>1006044</v>
      </c>
      <c r="J15" s="18" t="s">
        <v>1247</v>
      </c>
      <c r="K15" s="26">
        <v>1006044</v>
      </c>
      <c r="L15" s="27">
        <v>95278342</v>
      </c>
      <c r="M15" s="82">
        <v>635400000</v>
      </c>
      <c r="N15" s="82">
        <v>558500000</v>
      </c>
      <c r="O15" s="82">
        <v>0</v>
      </c>
    </row>
    <row r="16" spans="1:15" x14ac:dyDescent="0.3">
      <c r="A16" s="139">
        <v>20260601</v>
      </c>
      <c r="B16" s="18" t="s">
        <v>1583</v>
      </c>
      <c r="C16" s="18" t="str">
        <f>LEFT(EjecucionPIIP[[#This Row],[CodigoIndicador]],7)</f>
        <v>4301001</v>
      </c>
      <c r="D16" s="18" t="s">
        <v>84</v>
      </c>
      <c r="E16" s="18" t="s">
        <v>85</v>
      </c>
      <c r="F16" s="18" t="s">
        <v>2640</v>
      </c>
      <c r="G16" s="18" t="s">
        <v>2641</v>
      </c>
      <c r="H16" s="18" t="s">
        <v>1814</v>
      </c>
      <c r="I16" s="26">
        <v>1006044</v>
      </c>
      <c r="J16" s="18" t="s">
        <v>1247</v>
      </c>
      <c r="K16" s="26">
        <v>1006044</v>
      </c>
      <c r="L16" s="27">
        <v>335348</v>
      </c>
      <c r="M16" s="82">
        <v>168000000</v>
      </c>
      <c r="N16" s="82">
        <v>33600000</v>
      </c>
      <c r="O16" s="82">
        <v>0</v>
      </c>
    </row>
    <row r="17" spans="1:15" x14ac:dyDescent="0.3">
      <c r="A17" s="139">
        <v>20260601</v>
      </c>
      <c r="B17" s="18" t="s">
        <v>1490</v>
      </c>
      <c r="C17" s="18" t="str">
        <f>LEFT(EjecucionPIIP[[#This Row],[CodigoIndicador]],7)</f>
        <v>4301001</v>
      </c>
      <c r="D17" s="18" t="s">
        <v>84</v>
      </c>
      <c r="E17" s="18" t="s">
        <v>85</v>
      </c>
      <c r="F17" s="18" t="s">
        <v>2640</v>
      </c>
      <c r="G17" s="18" t="s">
        <v>2641</v>
      </c>
      <c r="H17" s="18" t="s">
        <v>1814</v>
      </c>
      <c r="I17" s="26">
        <v>1026669</v>
      </c>
      <c r="J17" s="18" t="s">
        <v>1247</v>
      </c>
      <c r="K17" s="26">
        <v>1026669</v>
      </c>
      <c r="L17" s="27">
        <v>20000</v>
      </c>
      <c r="M17" s="82">
        <v>1909999997.2</v>
      </c>
      <c r="N17" s="82">
        <v>627102357</v>
      </c>
      <c r="O17" s="82">
        <v>0</v>
      </c>
    </row>
    <row r="18" spans="1:15" x14ac:dyDescent="0.3">
      <c r="A18" s="139">
        <v>20260601</v>
      </c>
      <c r="B18" s="18" t="s">
        <v>2645</v>
      </c>
      <c r="C18" s="18" t="str">
        <f>LEFT(EjecucionPIIP[[#This Row],[CodigoIndicador]],7)</f>
        <v>4301027</v>
      </c>
      <c r="D18" s="18" t="s">
        <v>416</v>
      </c>
      <c r="E18" s="18" t="s">
        <v>417</v>
      </c>
      <c r="F18" s="18" t="s">
        <v>2640</v>
      </c>
      <c r="G18" s="18" t="s">
        <v>2641</v>
      </c>
      <c r="H18" s="18" t="s">
        <v>1814</v>
      </c>
      <c r="I18" s="26">
        <v>1</v>
      </c>
      <c r="J18" s="18" t="s">
        <v>1247</v>
      </c>
      <c r="K18" s="26">
        <v>1</v>
      </c>
      <c r="L18" s="27">
        <v>0</v>
      </c>
      <c r="M18" s="82">
        <v>489181108.68000001</v>
      </c>
      <c r="N18" s="82">
        <v>0</v>
      </c>
      <c r="O18" s="82">
        <v>0</v>
      </c>
    </row>
    <row r="19" spans="1:15" x14ac:dyDescent="0.3">
      <c r="A19" s="139">
        <v>20260601</v>
      </c>
      <c r="B19" s="18" t="s">
        <v>2623</v>
      </c>
      <c r="C19" s="18" t="str">
        <f>LEFT(EjecucionPIIP[[#This Row],[CodigoIndicador]],7)</f>
        <v>4301031</v>
      </c>
      <c r="D19" s="18" t="s">
        <v>420</v>
      </c>
      <c r="E19" s="18" t="s">
        <v>421</v>
      </c>
      <c r="F19" s="18" t="s">
        <v>2640</v>
      </c>
      <c r="G19" s="18" t="s">
        <v>2641</v>
      </c>
      <c r="H19" s="18" t="s">
        <v>2642</v>
      </c>
      <c r="I19" s="26">
        <v>1</v>
      </c>
      <c r="J19" s="18" t="s">
        <v>1247</v>
      </c>
      <c r="K19" s="26">
        <v>1</v>
      </c>
      <c r="L19" s="27">
        <v>0</v>
      </c>
      <c r="M19" s="82">
        <v>150000000</v>
      </c>
      <c r="N19" s="82">
        <v>0</v>
      </c>
      <c r="O19" s="82">
        <v>0</v>
      </c>
    </row>
    <row r="20" spans="1:15" x14ac:dyDescent="0.3">
      <c r="A20" s="139">
        <v>20260601</v>
      </c>
      <c r="B20" s="18" t="s">
        <v>1777</v>
      </c>
      <c r="C20" s="18" t="str">
        <f>LEFT(EjecucionPIIP[[#This Row],[CodigoIndicador]],7)</f>
        <v>4301001</v>
      </c>
      <c r="D20" s="18" t="s">
        <v>84</v>
      </c>
      <c r="E20" s="18" t="s">
        <v>85</v>
      </c>
      <c r="F20" s="18" t="s">
        <v>2640</v>
      </c>
      <c r="G20" s="18" t="s">
        <v>2641</v>
      </c>
      <c r="H20" s="18" t="s">
        <v>1814</v>
      </c>
      <c r="I20" s="26">
        <v>1026669</v>
      </c>
      <c r="J20" s="18" t="s">
        <v>1247</v>
      </c>
      <c r="K20" s="26">
        <v>1026669</v>
      </c>
      <c r="L20" s="27">
        <v>100000</v>
      </c>
      <c r="M20" s="82">
        <v>1675870875</v>
      </c>
      <c r="N20" s="82">
        <v>537124264</v>
      </c>
      <c r="O20" s="82">
        <v>0</v>
      </c>
    </row>
    <row r="21" spans="1:15" x14ac:dyDescent="0.3">
      <c r="A21" s="139">
        <v>20260601</v>
      </c>
      <c r="B21" s="18" t="s">
        <v>1592</v>
      </c>
      <c r="C21" s="18" t="str">
        <f>LEFT(EjecucionPIIP[[#This Row],[CodigoIndicador]],7)</f>
        <v>2201052</v>
      </c>
      <c r="D21" s="18" t="s">
        <v>1879</v>
      </c>
      <c r="E21" s="18" t="s">
        <v>2646</v>
      </c>
      <c r="F21" s="18" t="s">
        <v>2647</v>
      </c>
      <c r="G21" s="18" t="s">
        <v>2641</v>
      </c>
      <c r="H21" s="18" t="s">
        <v>2642</v>
      </c>
      <c r="I21" s="26">
        <v>1</v>
      </c>
      <c r="J21" s="18" t="s">
        <v>1247</v>
      </c>
      <c r="K21" s="26">
        <v>0</v>
      </c>
      <c r="L21" s="27">
        <v>0</v>
      </c>
      <c r="M21" s="82">
        <v>0</v>
      </c>
      <c r="N21" s="82">
        <v>0</v>
      </c>
      <c r="O21" s="82">
        <v>1056005223.49</v>
      </c>
    </row>
    <row r="22" spans="1:15" x14ac:dyDescent="0.3">
      <c r="A22" s="139">
        <v>20260601</v>
      </c>
      <c r="B22" s="18" t="s">
        <v>1652</v>
      </c>
      <c r="C22" s="18" t="str">
        <f>LEFT(EjecucionPIIP[[#This Row],[CodigoIndicador]],7)</f>
        <v>2201028</v>
      </c>
      <c r="D22" s="18" t="s">
        <v>65</v>
      </c>
      <c r="E22" s="18" t="s">
        <v>66</v>
      </c>
      <c r="F22" s="18" t="s">
        <v>2640</v>
      </c>
      <c r="G22" s="18" t="s">
        <v>2641</v>
      </c>
      <c r="H22" s="18" t="s">
        <v>2642</v>
      </c>
      <c r="I22" s="26">
        <v>172140</v>
      </c>
      <c r="J22" s="18" t="s">
        <v>1247</v>
      </c>
      <c r="K22" s="26">
        <v>172140</v>
      </c>
      <c r="L22" s="27">
        <v>0</v>
      </c>
      <c r="M22" s="82">
        <v>1206376251.46</v>
      </c>
      <c r="N22" s="82">
        <v>42613656</v>
      </c>
      <c r="O22" s="82">
        <v>0</v>
      </c>
    </row>
    <row r="23" spans="1:15" x14ac:dyDescent="0.3">
      <c r="A23" s="139">
        <v>20260601</v>
      </c>
      <c r="B23" s="18" t="s">
        <v>1564</v>
      </c>
      <c r="C23" s="18" t="str">
        <f>LEFT(EjecucionPIIP[[#This Row],[CodigoIndicador]],7)</f>
        <v>2201006</v>
      </c>
      <c r="D23" s="18" t="s">
        <v>272</v>
      </c>
      <c r="E23" s="18" t="s">
        <v>273</v>
      </c>
      <c r="F23" s="18" t="s">
        <v>2640</v>
      </c>
      <c r="G23" s="18" t="s">
        <v>2641</v>
      </c>
      <c r="H23" s="18" t="s">
        <v>2642</v>
      </c>
      <c r="I23" s="26">
        <v>259</v>
      </c>
      <c r="J23" s="18" t="s">
        <v>1247</v>
      </c>
      <c r="K23" s="26">
        <v>259</v>
      </c>
      <c r="L23" s="27">
        <v>259</v>
      </c>
      <c r="M23" s="82">
        <v>367401804</v>
      </c>
      <c r="N23" s="82">
        <v>146210922</v>
      </c>
      <c r="O23" s="82">
        <v>0</v>
      </c>
    </row>
    <row r="24" spans="1:15" x14ac:dyDescent="0.3">
      <c r="A24" s="139">
        <v>20260601</v>
      </c>
      <c r="B24" s="18" t="s">
        <v>1564</v>
      </c>
      <c r="C24" s="18" t="str">
        <f>LEFT(EjecucionPIIP[[#This Row],[CodigoIndicador]],7)</f>
        <v>2201048</v>
      </c>
      <c r="D24" s="18" t="s">
        <v>323</v>
      </c>
      <c r="E24" s="18" t="s">
        <v>324</v>
      </c>
      <c r="F24" s="18" t="s">
        <v>2640</v>
      </c>
      <c r="G24" s="18" t="s">
        <v>2641</v>
      </c>
      <c r="H24" s="18" t="s">
        <v>2642</v>
      </c>
      <c r="I24" s="26">
        <v>1</v>
      </c>
      <c r="J24" s="18" t="s">
        <v>1247</v>
      </c>
      <c r="K24" s="26">
        <v>1</v>
      </c>
      <c r="L24" s="27">
        <v>0</v>
      </c>
      <c r="M24" s="82">
        <v>717349192</v>
      </c>
      <c r="N24" s="82">
        <v>179337298</v>
      </c>
      <c r="O24" s="82">
        <v>0</v>
      </c>
    </row>
    <row r="25" spans="1:15" x14ac:dyDescent="0.3">
      <c r="A25" s="139">
        <v>20260601</v>
      </c>
      <c r="B25" s="18" t="s">
        <v>1436</v>
      </c>
      <c r="C25" s="18" t="str">
        <f>LEFT(EjecucionPIIP[[#This Row],[CodigoIndicador]],7)</f>
        <v>2201028</v>
      </c>
      <c r="D25" s="18" t="s">
        <v>65</v>
      </c>
      <c r="E25" s="18" t="s">
        <v>66</v>
      </c>
      <c r="F25" s="18" t="s">
        <v>2640</v>
      </c>
      <c r="G25" s="18" t="s">
        <v>2641</v>
      </c>
      <c r="H25" s="18" t="s">
        <v>2642</v>
      </c>
      <c r="I25" s="26">
        <v>4382933</v>
      </c>
      <c r="J25" s="18" t="s">
        <v>1247</v>
      </c>
      <c r="K25" s="26">
        <v>4382933</v>
      </c>
      <c r="L25" s="27">
        <v>1740449</v>
      </c>
      <c r="M25" s="82">
        <v>30715792363.91</v>
      </c>
      <c r="N25" s="82">
        <v>5407158243.8100004</v>
      </c>
      <c r="O25" s="82">
        <v>0</v>
      </c>
    </row>
    <row r="26" spans="1:15" x14ac:dyDescent="0.3">
      <c r="A26" s="139">
        <v>20260601</v>
      </c>
      <c r="B26" s="18" t="s">
        <v>1401</v>
      </c>
      <c r="C26" s="18" t="str">
        <f>LEFT(EjecucionPIIP[[#This Row],[CodigoIndicador]],7)</f>
        <v>2201071</v>
      </c>
      <c r="D26" s="18" t="s">
        <v>53</v>
      </c>
      <c r="E26" s="18" t="s">
        <v>54</v>
      </c>
      <c r="F26" s="18" t="s">
        <v>2640</v>
      </c>
      <c r="G26" s="18" t="s">
        <v>2641</v>
      </c>
      <c r="H26" s="18" t="s">
        <v>2642</v>
      </c>
      <c r="I26" s="26">
        <v>259</v>
      </c>
      <c r="J26" s="18" t="s">
        <v>1247</v>
      </c>
      <c r="K26" s="26">
        <v>259</v>
      </c>
      <c r="L26" s="27">
        <v>0</v>
      </c>
      <c r="M26" s="82">
        <v>838849297507.03003</v>
      </c>
      <c r="N26" s="82">
        <v>393034205151</v>
      </c>
      <c r="O26" s="82">
        <v>0</v>
      </c>
    </row>
    <row r="27" spans="1:15" x14ac:dyDescent="0.3">
      <c r="A27" s="139">
        <v>20260601</v>
      </c>
      <c r="B27" s="18" t="s">
        <v>1783</v>
      </c>
      <c r="C27" s="18" t="str">
        <f>LEFT(EjecucionPIIP[[#This Row],[CodigoIndicador]],7)</f>
        <v>2201049</v>
      </c>
      <c r="D27" s="18" t="s">
        <v>206</v>
      </c>
      <c r="E27" s="18" t="s">
        <v>207</v>
      </c>
      <c r="F27" s="18" t="s">
        <v>2640</v>
      </c>
      <c r="G27" s="18" t="s">
        <v>2641</v>
      </c>
      <c r="H27" s="18" t="s">
        <v>2642</v>
      </c>
      <c r="I27" s="26">
        <v>1452</v>
      </c>
      <c r="J27" s="18" t="s">
        <v>1247</v>
      </c>
      <c r="K27" s="26">
        <v>1452</v>
      </c>
      <c r="L27" s="27">
        <v>0</v>
      </c>
      <c r="M27" s="82">
        <v>330677152.19999999</v>
      </c>
      <c r="N27" s="82">
        <v>66135430.399999999</v>
      </c>
      <c r="O27" s="82">
        <v>0</v>
      </c>
    </row>
    <row r="28" spans="1:15" x14ac:dyDescent="0.3">
      <c r="A28" s="139">
        <v>20260601</v>
      </c>
      <c r="B28" s="18" t="s">
        <v>1749</v>
      </c>
      <c r="C28" s="18" t="str">
        <f>LEFT(EjecucionPIIP[[#This Row],[CodigoIndicador]],7)</f>
        <v>2201049</v>
      </c>
      <c r="D28" s="18" t="s">
        <v>206</v>
      </c>
      <c r="E28" s="18" t="s">
        <v>207</v>
      </c>
      <c r="F28" s="18" t="s">
        <v>2640</v>
      </c>
      <c r="G28" s="18" t="s">
        <v>2641</v>
      </c>
      <c r="H28" s="18" t="s">
        <v>2642</v>
      </c>
      <c r="I28" s="26">
        <v>300</v>
      </c>
      <c r="J28" s="18" t="s">
        <v>1247</v>
      </c>
      <c r="K28" s="26">
        <v>300</v>
      </c>
      <c r="L28" s="27">
        <v>0</v>
      </c>
      <c r="M28" s="82">
        <v>170000000</v>
      </c>
      <c r="N28" s="82">
        <v>53005331</v>
      </c>
      <c r="O28" s="82">
        <v>0</v>
      </c>
    </row>
    <row r="29" spans="1:15" x14ac:dyDescent="0.3">
      <c r="A29" s="139">
        <v>20260601</v>
      </c>
      <c r="B29" s="18" t="s">
        <v>1681</v>
      </c>
      <c r="C29" s="18" t="str">
        <f>LEFT(EjecucionPIIP[[#This Row],[CodigoIndicador]],7)</f>
        <v>2201018</v>
      </c>
      <c r="D29" s="18" t="s">
        <v>1843</v>
      </c>
      <c r="E29" s="18" t="s">
        <v>2648</v>
      </c>
      <c r="F29" s="18" t="s">
        <v>2640</v>
      </c>
      <c r="G29" s="18" t="s">
        <v>2641</v>
      </c>
      <c r="H29" s="18" t="s">
        <v>2642</v>
      </c>
      <c r="I29" s="26">
        <v>1</v>
      </c>
      <c r="J29" s="18" t="s">
        <v>1247</v>
      </c>
      <c r="K29" s="26">
        <v>1</v>
      </c>
      <c r="L29" s="27">
        <v>0</v>
      </c>
      <c r="M29" s="82">
        <v>356000000</v>
      </c>
      <c r="N29" s="82">
        <v>106800000</v>
      </c>
      <c r="O29" s="82">
        <v>0</v>
      </c>
    </row>
    <row r="30" spans="1:15" x14ac:dyDescent="0.3">
      <c r="A30" s="139">
        <v>20260601</v>
      </c>
      <c r="B30" s="18" t="s">
        <v>1788</v>
      </c>
      <c r="C30" s="18" t="str">
        <f>LEFT(EjecucionPIIP[[#This Row],[CodigoIndicador]],7)</f>
        <v>2201050</v>
      </c>
      <c r="D30" s="18" t="s">
        <v>292</v>
      </c>
      <c r="E30" s="18" t="s">
        <v>293</v>
      </c>
      <c r="F30" s="18" t="s">
        <v>2640</v>
      </c>
      <c r="G30" s="18" t="s">
        <v>2641</v>
      </c>
      <c r="H30" s="18" t="s">
        <v>2642</v>
      </c>
      <c r="I30" s="26">
        <v>54199</v>
      </c>
      <c r="J30" s="18" t="s">
        <v>1247</v>
      </c>
      <c r="K30" s="26">
        <v>54199</v>
      </c>
      <c r="L30" s="27">
        <v>0</v>
      </c>
      <c r="M30" s="82">
        <v>1688044673.4100001</v>
      </c>
      <c r="N30" s="82">
        <v>0</v>
      </c>
      <c r="O30" s="82">
        <v>0</v>
      </c>
    </row>
    <row r="31" spans="1:15" x14ac:dyDescent="0.3">
      <c r="A31" s="139">
        <v>20260601</v>
      </c>
      <c r="B31" s="18" t="s">
        <v>1780</v>
      </c>
      <c r="C31" s="18" t="str">
        <f>LEFT(EjecucionPIIP[[#This Row],[CodigoIndicador]],7)</f>
        <v>2201084</v>
      </c>
      <c r="D31" s="18" t="s">
        <v>115</v>
      </c>
      <c r="E31" s="18" t="s">
        <v>116</v>
      </c>
      <c r="F31" s="18" t="s">
        <v>2640</v>
      </c>
      <c r="G31" s="18" t="s">
        <v>2641</v>
      </c>
      <c r="H31" s="18" t="s">
        <v>2642</v>
      </c>
      <c r="I31" s="26">
        <v>3427</v>
      </c>
      <c r="J31" s="18" t="s">
        <v>1247</v>
      </c>
      <c r="K31" s="26">
        <v>3427</v>
      </c>
      <c r="L31" s="27">
        <v>0</v>
      </c>
      <c r="M31" s="82">
        <v>2663338802</v>
      </c>
      <c r="N31" s="82">
        <v>649124178.29999995</v>
      </c>
      <c r="O31" s="82">
        <v>0</v>
      </c>
    </row>
    <row r="32" spans="1:15" x14ac:dyDescent="0.3">
      <c r="A32" s="139">
        <v>20260601</v>
      </c>
      <c r="B32" s="18" t="s">
        <v>1794</v>
      </c>
      <c r="C32" s="18" t="str">
        <f>LEFT(EjecucionPIIP[[#This Row],[CodigoIndicador]],7)</f>
        <v>2201034</v>
      </c>
      <c r="D32" s="18" t="s">
        <v>162</v>
      </c>
      <c r="E32" s="18" t="s">
        <v>163</v>
      </c>
      <c r="F32" s="18" t="s">
        <v>2640</v>
      </c>
      <c r="G32" s="18" t="s">
        <v>2641</v>
      </c>
      <c r="H32" s="18" t="s">
        <v>2642</v>
      </c>
      <c r="I32" s="26">
        <v>632</v>
      </c>
      <c r="J32" s="18" t="s">
        <v>1247</v>
      </c>
      <c r="K32" s="26">
        <v>632</v>
      </c>
      <c r="L32" s="27">
        <v>0</v>
      </c>
      <c r="M32" s="82">
        <v>150000000</v>
      </c>
      <c r="N32" s="82">
        <v>0</v>
      </c>
      <c r="O32" s="82">
        <v>0</v>
      </c>
    </row>
    <row r="33" spans="1:15" x14ac:dyDescent="0.3">
      <c r="A33" s="139">
        <v>20260601</v>
      </c>
      <c r="B33" s="18" t="s">
        <v>1628</v>
      </c>
      <c r="C33" s="18" t="str">
        <f>LEFT(EjecucionPIIP[[#This Row],[CodigoIndicador]],7)</f>
        <v>4502022</v>
      </c>
      <c r="D33" s="18" t="s">
        <v>530</v>
      </c>
      <c r="E33" s="18" t="s">
        <v>531</v>
      </c>
      <c r="F33" s="18" t="s">
        <v>2640</v>
      </c>
      <c r="G33" s="18" t="s">
        <v>2641</v>
      </c>
      <c r="H33" s="18" t="s">
        <v>2642</v>
      </c>
      <c r="I33" s="26">
        <v>2</v>
      </c>
      <c r="J33" s="18" t="s">
        <v>1247</v>
      </c>
      <c r="K33" s="26">
        <v>2</v>
      </c>
      <c r="L33" s="27">
        <v>0</v>
      </c>
      <c r="M33" s="82">
        <v>0</v>
      </c>
      <c r="N33" s="82">
        <v>0</v>
      </c>
      <c r="O33" s="82">
        <v>0</v>
      </c>
    </row>
    <row r="34" spans="1:15" x14ac:dyDescent="0.3">
      <c r="A34" s="139">
        <v>20260601</v>
      </c>
      <c r="B34" s="18" t="s">
        <v>1607</v>
      </c>
      <c r="C34" s="18" t="str">
        <f>LEFT(EjecucionPIIP[[#This Row],[CodigoIndicador]],7)</f>
        <v>4501029</v>
      </c>
      <c r="D34" s="18" t="s">
        <v>178</v>
      </c>
      <c r="E34" s="18" t="s">
        <v>179</v>
      </c>
      <c r="F34" s="18" t="s">
        <v>2640</v>
      </c>
      <c r="G34" s="18" t="s">
        <v>2641</v>
      </c>
      <c r="H34" s="18" t="s">
        <v>2642</v>
      </c>
      <c r="I34" s="26">
        <v>1</v>
      </c>
      <c r="J34" s="18" t="s">
        <v>1247</v>
      </c>
      <c r="K34" s="26">
        <v>0</v>
      </c>
      <c r="L34" s="27">
        <v>0</v>
      </c>
      <c r="M34" s="82">
        <v>0</v>
      </c>
      <c r="N34" s="82">
        <v>0</v>
      </c>
      <c r="O34" s="82">
        <v>0</v>
      </c>
    </row>
    <row r="35" spans="1:15" x14ac:dyDescent="0.3">
      <c r="A35" s="139">
        <v>20260601</v>
      </c>
      <c r="B35" s="18" t="s">
        <v>1698</v>
      </c>
      <c r="C35" s="18" t="str">
        <f>LEFT(EjecucionPIIP[[#This Row],[CodigoIndicador]],7)</f>
        <v>4502034</v>
      </c>
      <c r="D35" s="18" t="s">
        <v>222</v>
      </c>
      <c r="E35" s="18" t="s">
        <v>223</v>
      </c>
      <c r="F35" s="18" t="s">
        <v>2640</v>
      </c>
      <c r="G35" s="18" t="s">
        <v>2641</v>
      </c>
      <c r="H35" s="18" t="s">
        <v>2642</v>
      </c>
      <c r="I35" s="26">
        <v>300</v>
      </c>
      <c r="J35" s="18" t="s">
        <v>1247</v>
      </c>
      <c r="K35" s="26">
        <v>300</v>
      </c>
      <c r="L35" s="27">
        <v>0</v>
      </c>
      <c r="M35" s="82">
        <v>0</v>
      </c>
      <c r="N35" s="82">
        <v>0</v>
      </c>
      <c r="O35" s="82">
        <v>97168996</v>
      </c>
    </row>
    <row r="36" spans="1:15" x14ac:dyDescent="0.3">
      <c r="A36" s="139">
        <v>20260601</v>
      </c>
      <c r="B36" s="18" t="s">
        <v>1698</v>
      </c>
      <c r="C36" s="18" t="str">
        <f>LEFT(EjecucionPIIP[[#This Row],[CodigoIndicador]],7)</f>
        <v>4502038</v>
      </c>
      <c r="D36" s="18" t="s">
        <v>107</v>
      </c>
      <c r="E36" s="18" t="s">
        <v>108</v>
      </c>
      <c r="F36" s="18" t="s">
        <v>2640</v>
      </c>
      <c r="G36" s="18" t="s">
        <v>2641</v>
      </c>
      <c r="H36" s="18" t="s">
        <v>2642</v>
      </c>
      <c r="I36" s="26">
        <v>1</v>
      </c>
      <c r="J36" s="18" t="s">
        <v>1247</v>
      </c>
      <c r="K36" s="26">
        <v>1</v>
      </c>
      <c r="L36" s="27">
        <v>0</v>
      </c>
      <c r="M36" s="82">
        <v>0</v>
      </c>
      <c r="N36" s="82">
        <v>0</v>
      </c>
      <c r="O36" s="82">
        <v>349190736</v>
      </c>
    </row>
    <row r="37" spans="1:15" x14ac:dyDescent="0.3">
      <c r="A37" s="139">
        <v>20260601</v>
      </c>
      <c r="B37" s="18" t="s">
        <v>1750</v>
      </c>
      <c r="C37" s="18" t="str">
        <f>LEFT(EjecucionPIIP[[#This Row],[CodigoIndicador]],7)</f>
        <v>4599031</v>
      </c>
      <c r="D37" s="18" t="s">
        <v>76</v>
      </c>
      <c r="E37" s="18" t="s">
        <v>77</v>
      </c>
      <c r="F37" s="18" t="s">
        <v>2640</v>
      </c>
      <c r="G37" s="18" t="s">
        <v>2641</v>
      </c>
      <c r="H37" s="18" t="s">
        <v>2642</v>
      </c>
      <c r="I37" s="26">
        <v>1</v>
      </c>
      <c r="J37" s="18" t="s">
        <v>1247</v>
      </c>
      <c r="K37" s="26">
        <v>1</v>
      </c>
      <c r="L37" s="27">
        <v>1</v>
      </c>
      <c r="M37" s="82">
        <v>0</v>
      </c>
      <c r="N37" s="82">
        <v>0</v>
      </c>
      <c r="O37" s="82">
        <v>205305165</v>
      </c>
    </row>
    <row r="38" spans="1:15" x14ac:dyDescent="0.3">
      <c r="A38" s="139">
        <v>20260601</v>
      </c>
      <c r="B38" s="18" t="s">
        <v>1603</v>
      </c>
      <c r="C38" s="18" t="str">
        <f>LEFT(EjecucionPIIP[[#This Row],[CodigoIndicador]],7)</f>
        <v>4501071</v>
      </c>
      <c r="D38" s="18" t="s">
        <v>984</v>
      </c>
      <c r="E38" s="18" t="s">
        <v>983</v>
      </c>
      <c r="F38" s="18" t="s">
        <v>2640</v>
      </c>
      <c r="G38" s="18" t="s">
        <v>2641</v>
      </c>
      <c r="H38" s="18" t="s">
        <v>2642</v>
      </c>
      <c r="I38" s="26">
        <v>1</v>
      </c>
      <c r="J38" s="18" t="s">
        <v>1247</v>
      </c>
      <c r="K38" s="26">
        <v>1</v>
      </c>
      <c r="L38" s="27">
        <v>0</v>
      </c>
      <c r="M38" s="82">
        <v>2227951320</v>
      </c>
      <c r="N38" s="82">
        <v>0</v>
      </c>
      <c r="O38" s="82">
        <v>1754999997.5999999</v>
      </c>
    </row>
    <row r="39" spans="1:15" x14ac:dyDescent="0.3">
      <c r="A39" s="139">
        <v>20260601</v>
      </c>
      <c r="B39" s="18" t="s">
        <v>1747</v>
      </c>
      <c r="C39" s="18" t="str">
        <f>LEFT(EjecucionPIIP[[#This Row],[CodigoIndicador]],7)</f>
        <v>4502038</v>
      </c>
      <c r="D39" s="18" t="s">
        <v>107</v>
      </c>
      <c r="E39" s="18" t="s">
        <v>108</v>
      </c>
      <c r="F39" s="18" t="s">
        <v>2640</v>
      </c>
      <c r="G39" s="18" t="s">
        <v>2641</v>
      </c>
      <c r="H39" s="18" t="s">
        <v>2642</v>
      </c>
      <c r="I39" s="26">
        <v>1</v>
      </c>
      <c r="J39" s="18" t="s">
        <v>1247</v>
      </c>
      <c r="K39" s="26">
        <v>1</v>
      </c>
      <c r="L39" s="27">
        <v>1</v>
      </c>
      <c r="M39" s="82">
        <v>0</v>
      </c>
      <c r="N39" s="82">
        <v>0</v>
      </c>
      <c r="O39" s="82">
        <v>116064401.09999999</v>
      </c>
    </row>
    <row r="40" spans="1:15" x14ac:dyDescent="0.3">
      <c r="A40" s="139">
        <v>20260601</v>
      </c>
      <c r="B40" s="18" t="s">
        <v>1747</v>
      </c>
      <c r="C40" s="18" t="str">
        <f>LEFT(EjecucionPIIP[[#This Row],[CodigoIndicador]],7)</f>
        <v>4502034</v>
      </c>
      <c r="D40" s="18" t="s">
        <v>222</v>
      </c>
      <c r="E40" s="18" t="s">
        <v>223</v>
      </c>
      <c r="F40" s="18" t="s">
        <v>2640</v>
      </c>
      <c r="G40" s="18" t="s">
        <v>2641</v>
      </c>
      <c r="H40" s="18" t="s">
        <v>2642</v>
      </c>
      <c r="I40" s="26">
        <v>150</v>
      </c>
      <c r="J40" s="18" t="s">
        <v>1247</v>
      </c>
      <c r="K40" s="26">
        <v>150</v>
      </c>
      <c r="L40" s="27">
        <v>0</v>
      </c>
      <c r="M40" s="82">
        <v>0</v>
      </c>
      <c r="N40" s="82">
        <v>0</v>
      </c>
      <c r="O40" s="82">
        <v>34275108</v>
      </c>
    </row>
    <row r="41" spans="1:15" x14ac:dyDescent="0.3">
      <c r="A41" s="139">
        <v>20260601</v>
      </c>
      <c r="B41" s="18" t="s">
        <v>1604</v>
      </c>
      <c r="C41" s="18" t="str">
        <f>LEFT(EjecucionPIIP[[#This Row],[CodigoIndicador]],7)</f>
        <v>4501029</v>
      </c>
      <c r="D41" s="18" t="s">
        <v>178</v>
      </c>
      <c r="E41" s="18" t="s">
        <v>179</v>
      </c>
      <c r="F41" s="18" t="s">
        <v>2640</v>
      </c>
      <c r="G41" s="18" t="s">
        <v>2641</v>
      </c>
      <c r="H41" s="18" t="s">
        <v>2642</v>
      </c>
      <c r="I41" s="26">
        <v>1</v>
      </c>
      <c r="J41" s="18" t="s">
        <v>1247</v>
      </c>
      <c r="K41" s="26">
        <v>1</v>
      </c>
      <c r="L41" s="27">
        <v>0</v>
      </c>
      <c r="M41" s="82">
        <v>0</v>
      </c>
      <c r="N41" s="82">
        <v>0</v>
      </c>
      <c r="O41" s="82">
        <v>0</v>
      </c>
    </row>
    <row r="42" spans="1:15" x14ac:dyDescent="0.3">
      <c r="A42" s="139">
        <v>20260601</v>
      </c>
      <c r="B42" s="18" t="s">
        <v>1701</v>
      </c>
      <c r="C42" s="18" t="str">
        <f>LEFT(EjecucionPIIP[[#This Row],[CodigoIndicador]],7)</f>
        <v>4501029</v>
      </c>
      <c r="D42" s="18" t="s">
        <v>178</v>
      </c>
      <c r="E42" s="18" t="s">
        <v>179</v>
      </c>
      <c r="F42" s="18" t="s">
        <v>2640</v>
      </c>
      <c r="G42" s="18" t="s">
        <v>2641</v>
      </c>
      <c r="H42" s="18" t="s">
        <v>2642</v>
      </c>
      <c r="I42" s="26">
        <v>1</v>
      </c>
      <c r="J42" s="18" t="s">
        <v>1247</v>
      </c>
      <c r="K42" s="26">
        <v>1</v>
      </c>
      <c r="L42" s="27">
        <v>0</v>
      </c>
      <c r="M42" s="82">
        <v>0</v>
      </c>
      <c r="N42" s="82">
        <v>0</v>
      </c>
      <c r="O42" s="82">
        <v>0</v>
      </c>
    </row>
    <row r="43" spans="1:15" x14ac:dyDescent="0.3">
      <c r="A43" s="139">
        <v>20260601</v>
      </c>
      <c r="B43" s="18" t="s">
        <v>1527</v>
      </c>
      <c r="C43" s="18" t="str">
        <f>LEFT(EjecucionPIIP[[#This Row],[CodigoIndicador]],7)</f>
        <v>4502038</v>
      </c>
      <c r="D43" s="18" t="s">
        <v>107</v>
      </c>
      <c r="E43" s="18" t="s">
        <v>108</v>
      </c>
      <c r="F43" s="18" t="s">
        <v>2640</v>
      </c>
      <c r="G43" s="18" t="s">
        <v>2641</v>
      </c>
      <c r="H43" s="18" t="s">
        <v>2642</v>
      </c>
      <c r="I43" s="26">
        <v>1</v>
      </c>
      <c r="J43" s="18" t="s">
        <v>1247</v>
      </c>
      <c r="K43" s="26">
        <v>1</v>
      </c>
      <c r="L43" s="27">
        <v>0</v>
      </c>
      <c r="M43" s="82">
        <v>1000000000</v>
      </c>
      <c r="N43" s="82">
        <v>0</v>
      </c>
      <c r="O43" s="82">
        <v>0</v>
      </c>
    </row>
    <row r="44" spans="1:15" x14ac:dyDescent="0.3">
      <c r="A44" s="139">
        <v>20260601</v>
      </c>
      <c r="B44" s="18" t="s">
        <v>1527</v>
      </c>
      <c r="C44" s="18" t="str">
        <f>LEFT(EjecucionPIIP[[#This Row],[CodigoIndicador]],7)</f>
        <v>4502034</v>
      </c>
      <c r="D44" s="18" t="s">
        <v>222</v>
      </c>
      <c r="E44" s="18" t="s">
        <v>223</v>
      </c>
      <c r="F44" s="18" t="s">
        <v>2640</v>
      </c>
      <c r="G44" s="18" t="s">
        <v>2641</v>
      </c>
      <c r="H44" s="18" t="s">
        <v>2642</v>
      </c>
      <c r="I44" s="26">
        <v>5520</v>
      </c>
      <c r="J44" s="18" t="s">
        <v>1247</v>
      </c>
      <c r="K44" s="26">
        <v>5520</v>
      </c>
      <c r="L44" s="27">
        <v>0</v>
      </c>
      <c r="M44" s="82">
        <v>0</v>
      </c>
      <c r="N44" s="82">
        <v>0</v>
      </c>
      <c r="O44" s="82">
        <v>0</v>
      </c>
    </row>
    <row r="45" spans="1:15" x14ac:dyDescent="0.3">
      <c r="A45" s="139">
        <v>20260601</v>
      </c>
      <c r="B45" s="18" t="s">
        <v>1623</v>
      </c>
      <c r="C45" s="18" t="str">
        <f>LEFT(EjecucionPIIP[[#This Row],[CodigoIndicador]],7)</f>
        <v>4599002</v>
      </c>
      <c r="D45" s="18" t="s">
        <v>88</v>
      </c>
      <c r="E45" s="18" t="s">
        <v>89</v>
      </c>
      <c r="F45" s="18" t="s">
        <v>2649</v>
      </c>
      <c r="G45" s="18" t="s">
        <v>2641</v>
      </c>
      <c r="H45" s="18" t="s">
        <v>2642</v>
      </c>
      <c r="I45" s="26">
        <v>60</v>
      </c>
      <c r="J45" s="18" t="s">
        <v>1247</v>
      </c>
      <c r="K45" s="26">
        <v>60</v>
      </c>
      <c r="L45" s="27">
        <v>41.71</v>
      </c>
      <c r="M45" s="82">
        <v>0</v>
      </c>
      <c r="N45" s="82">
        <v>0</v>
      </c>
      <c r="O45" s="82">
        <v>550000000</v>
      </c>
    </row>
    <row r="46" spans="1:15" x14ac:dyDescent="0.3">
      <c r="A46" s="139">
        <v>20260601</v>
      </c>
      <c r="B46" s="18" t="s">
        <v>1416</v>
      </c>
      <c r="C46" s="18" t="str">
        <f>LEFT(EjecucionPIIP[[#This Row],[CodigoIndicador]],7)</f>
        <v>4599023</v>
      </c>
      <c r="D46" s="18" t="s">
        <v>135</v>
      </c>
      <c r="E46" s="18" t="s">
        <v>136</v>
      </c>
      <c r="F46" s="18" t="s">
        <v>2640</v>
      </c>
      <c r="G46" s="18" t="s">
        <v>2641</v>
      </c>
      <c r="H46" s="18" t="s">
        <v>2642</v>
      </c>
      <c r="I46" s="26">
        <v>1</v>
      </c>
      <c r="J46" s="18" t="s">
        <v>1247</v>
      </c>
      <c r="K46" s="26">
        <v>1</v>
      </c>
      <c r="L46" s="27">
        <v>0</v>
      </c>
      <c r="M46" s="82">
        <v>0</v>
      </c>
      <c r="N46" s="82">
        <v>0</v>
      </c>
      <c r="O46" s="82">
        <v>126000000</v>
      </c>
    </row>
    <row r="47" spans="1:15" x14ac:dyDescent="0.3">
      <c r="A47" s="139">
        <v>20260601</v>
      </c>
      <c r="B47" s="18" t="s">
        <v>1546</v>
      </c>
      <c r="C47" s="18" t="str">
        <f>LEFT(EjecucionPIIP[[#This Row],[CodigoIndicador]],7)</f>
        <v>4599002</v>
      </c>
      <c r="D47" s="18" t="s">
        <v>88</v>
      </c>
      <c r="E47" s="18" t="s">
        <v>89</v>
      </c>
      <c r="F47" s="18" t="s">
        <v>2649</v>
      </c>
      <c r="G47" s="18" t="s">
        <v>2641</v>
      </c>
      <c r="H47" s="18" t="s">
        <v>2642</v>
      </c>
      <c r="I47" s="26">
        <v>100</v>
      </c>
      <c r="J47" s="18" t="s">
        <v>1247</v>
      </c>
      <c r="K47" s="26">
        <v>100</v>
      </c>
      <c r="L47" s="27">
        <v>20</v>
      </c>
      <c r="M47" s="82">
        <v>1184654882</v>
      </c>
      <c r="N47" s="82">
        <v>186684500</v>
      </c>
      <c r="O47" s="82">
        <v>0</v>
      </c>
    </row>
    <row r="48" spans="1:15" x14ac:dyDescent="0.3">
      <c r="A48" s="139">
        <v>20260601</v>
      </c>
      <c r="B48" s="18" t="s">
        <v>1595</v>
      </c>
      <c r="C48" s="18" t="str">
        <f>LEFT(EjecucionPIIP[[#This Row],[CodigoIndicador]],7)</f>
        <v>4501029</v>
      </c>
      <c r="D48" s="18" t="s">
        <v>178</v>
      </c>
      <c r="E48" s="18" t="s">
        <v>179</v>
      </c>
      <c r="F48" s="18" t="s">
        <v>2640</v>
      </c>
      <c r="G48" s="18" t="s">
        <v>2641</v>
      </c>
      <c r="H48" s="18" t="s">
        <v>2642</v>
      </c>
      <c r="I48" s="26">
        <v>1</v>
      </c>
      <c r="J48" s="18" t="s">
        <v>1247</v>
      </c>
      <c r="K48" s="26">
        <v>1</v>
      </c>
      <c r="L48" s="27">
        <v>0</v>
      </c>
      <c r="M48" s="82">
        <v>193965492</v>
      </c>
      <c r="N48" s="82">
        <v>69077020</v>
      </c>
      <c r="O48" s="82">
        <v>0</v>
      </c>
    </row>
    <row r="49" spans="1:15" x14ac:dyDescent="0.3">
      <c r="A49" s="139">
        <v>20260601</v>
      </c>
      <c r="B49" s="18" t="s">
        <v>1791</v>
      </c>
      <c r="C49" s="18" t="str">
        <f>LEFT(EjecucionPIIP[[#This Row],[CodigoIndicador]],7)</f>
        <v>4501052</v>
      </c>
      <c r="D49" s="18" t="s">
        <v>976</v>
      </c>
      <c r="E49" s="18" t="s">
        <v>977</v>
      </c>
      <c r="F49" s="18" t="s">
        <v>2640</v>
      </c>
      <c r="G49" s="18" t="s">
        <v>2641</v>
      </c>
      <c r="H49" s="18" t="s">
        <v>2642</v>
      </c>
      <c r="I49" s="26">
        <v>118</v>
      </c>
      <c r="J49" s="18" t="s">
        <v>1247</v>
      </c>
      <c r="K49" s="26">
        <v>118</v>
      </c>
      <c r="L49" s="27">
        <v>0</v>
      </c>
      <c r="M49" s="82">
        <v>3600000000</v>
      </c>
      <c r="N49" s="82">
        <v>0</v>
      </c>
      <c r="O49" s="82">
        <v>0</v>
      </c>
    </row>
    <row r="50" spans="1:15" x14ac:dyDescent="0.3">
      <c r="A50" s="139">
        <v>20260601</v>
      </c>
      <c r="B50" s="18" t="s">
        <v>1633</v>
      </c>
      <c r="C50" s="18" t="str">
        <f>LEFT(EjecucionPIIP[[#This Row],[CodigoIndicador]],7)</f>
        <v>4502034</v>
      </c>
      <c r="D50" s="18" t="s">
        <v>222</v>
      </c>
      <c r="E50" s="18" t="s">
        <v>223</v>
      </c>
      <c r="F50" s="18" t="s">
        <v>2640</v>
      </c>
      <c r="G50" s="18" t="s">
        <v>2641</v>
      </c>
      <c r="H50" s="18" t="s">
        <v>1814</v>
      </c>
      <c r="I50" s="26">
        <v>150</v>
      </c>
      <c r="J50" s="18" t="s">
        <v>1247</v>
      </c>
      <c r="K50" s="26">
        <v>150</v>
      </c>
      <c r="L50" s="27">
        <v>300</v>
      </c>
      <c r="M50" s="82">
        <v>33830250</v>
      </c>
      <c r="N50" s="82">
        <v>33225000</v>
      </c>
      <c r="O50" s="82">
        <v>0</v>
      </c>
    </row>
    <row r="51" spans="1:15" x14ac:dyDescent="0.3">
      <c r="A51" s="139">
        <v>20260601</v>
      </c>
      <c r="B51" s="18" t="s">
        <v>1633</v>
      </c>
      <c r="C51" s="18" t="str">
        <f>LEFT(EjecucionPIIP[[#This Row],[CodigoIndicador]],7)</f>
        <v>4502038</v>
      </c>
      <c r="D51" s="18" t="s">
        <v>107</v>
      </c>
      <c r="E51" s="18" t="s">
        <v>108</v>
      </c>
      <c r="F51" s="18" t="s">
        <v>2640</v>
      </c>
      <c r="G51" s="18" t="s">
        <v>2641</v>
      </c>
      <c r="H51" s="18" t="s">
        <v>1814</v>
      </c>
      <c r="I51" s="26">
        <v>1</v>
      </c>
      <c r="J51" s="18" t="s">
        <v>1247</v>
      </c>
      <c r="K51" s="26">
        <v>1</v>
      </c>
      <c r="L51" s="27">
        <v>1</v>
      </c>
      <c r="M51" s="82">
        <v>116169750</v>
      </c>
      <c r="N51" s="82">
        <v>115011000</v>
      </c>
      <c r="O51" s="82">
        <v>0</v>
      </c>
    </row>
    <row r="52" spans="1:15" x14ac:dyDescent="0.3">
      <c r="A52" s="139">
        <v>20260601</v>
      </c>
      <c r="B52" s="18" t="s">
        <v>2566</v>
      </c>
      <c r="C52" s="18" t="str">
        <f>LEFT(EjecucionPIIP[[#This Row],[CodigoIndicador]],7)</f>
        <v>4502038</v>
      </c>
      <c r="D52" s="18" t="s">
        <v>107</v>
      </c>
      <c r="E52" s="18" t="s">
        <v>108</v>
      </c>
      <c r="F52" s="18" t="s">
        <v>2640</v>
      </c>
      <c r="G52" s="18" t="s">
        <v>2641</v>
      </c>
      <c r="H52" s="18" t="s">
        <v>1814</v>
      </c>
      <c r="I52" s="26">
        <v>1</v>
      </c>
      <c r="J52" s="18" t="s">
        <v>1247</v>
      </c>
      <c r="K52" s="26">
        <v>1</v>
      </c>
      <c r="L52" s="27">
        <v>0</v>
      </c>
      <c r="M52" s="82">
        <v>289823212</v>
      </c>
      <c r="N52" s="82">
        <v>0</v>
      </c>
      <c r="O52" s="82">
        <v>0</v>
      </c>
    </row>
    <row r="53" spans="1:15" x14ac:dyDescent="0.3">
      <c r="A53" s="139">
        <v>20260601</v>
      </c>
      <c r="B53" s="18" t="s">
        <v>2566</v>
      </c>
      <c r="C53" s="18" t="str">
        <f>LEFT(EjecucionPIIP[[#This Row],[CodigoIndicador]],7)</f>
        <v>4502034</v>
      </c>
      <c r="D53" s="18" t="s">
        <v>222</v>
      </c>
      <c r="E53" s="18" t="s">
        <v>223</v>
      </c>
      <c r="F53" s="18" t="s">
        <v>2640</v>
      </c>
      <c r="G53" s="18" t="s">
        <v>2641</v>
      </c>
      <c r="H53" s="18" t="s">
        <v>2642</v>
      </c>
      <c r="I53" s="26">
        <v>200</v>
      </c>
      <c r="J53" s="18" t="s">
        <v>1247</v>
      </c>
      <c r="K53" s="26">
        <v>200</v>
      </c>
      <c r="L53" s="27">
        <v>0</v>
      </c>
      <c r="M53" s="82">
        <v>110176788</v>
      </c>
      <c r="N53" s="82">
        <v>0</v>
      </c>
      <c r="O53" s="82">
        <v>0</v>
      </c>
    </row>
    <row r="54" spans="1:15" x14ac:dyDescent="0.3">
      <c r="A54" s="139">
        <v>20260601</v>
      </c>
      <c r="B54" s="18" t="s">
        <v>1665</v>
      </c>
      <c r="C54" s="18" t="str">
        <f>LEFT(EjecucionPIIP[[#This Row],[CodigoIndicador]],7)</f>
        <v>4599031</v>
      </c>
      <c r="D54" s="18" t="s">
        <v>76</v>
      </c>
      <c r="E54" s="18" t="s">
        <v>77</v>
      </c>
      <c r="F54" s="18" t="s">
        <v>2640</v>
      </c>
      <c r="G54" s="18" t="s">
        <v>2641</v>
      </c>
      <c r="H54" s="18" t="s">
        <v>1814</v>
      </c>
      <c r="I54" s="26">
        <v>1</v>
      </c>
      <c r="J54" s="18" t="s">
        <v>1247</v>
      </c>
      <c r="K54" s="26">
        <v>1</v>
      </c>
      <c r="L54" s="27">
        <v>0</v>
      </c>
      <c r="M54" s="82">
        <v>6499276996</v>
      </c>
      <c r="N54" s="82">
        <v>4378750838</v>
      </c>
      <c r="O54" s="82">
        <v>0</v>
      </c>
    </row>
    <row r="55" spans="1:15" x14ac:dyDescent="0.3">
      <c r="A55" s="139">
        <v>20260601</v>
      </c>
      <c r="B55" s="18" t="s">
        <v>2539</v>
      </c>
      <c r="C55" s="18" t="str">
        <f>LEFT(EjecucionPIIP[[#This Row],[CodigoIndicador]],7)</f>
        <v>4599025</v>
      </c>
      <c r="D55" s="18" t="s">
        <v>111</v>
      </c>
      <c r="E55" s="18" t="s">
        <v>112</v>
      </c>
      <c r="F55" s="18" t="s">
        <v>2640</v>
      </c>
      <c r="G55" s="18" t="s">
        <v>2641</v>
      </c>
      <c r="H55" s="18" t="s">
        <v>2642</v>
      </c>
      <c r="I55" s="26">
        <v>1</v>
      </c>
      <c r="J55" s="18" t="s">
        <v>1247</v>
      </c>
      <c r="K55" s="26">
        <v>1</v>
      </c>
      <c r="L55" s="27">
        <v>0</v>
      </c>
      <c r="M55" s="82">
        <v>932964000</v>
      </c>
      <c r="N55" s="82">
        <v>0</v>
      </c>
      <c r="O55" s="82">
        <v>0</v>
      </c>
    </row>
    <row r="56" spans="1:15" x14ac:dyDescent="0.3">
      <c r="A56" s="139">
        <v>20260601</v>
      </c>
      <c r="B56" s="18" t="s">
        <v>2539</v>
      </c>
      <c r="C56" s="18" t="str">
        <f>LEFT(EjecucionPIIP[[#This Row],[CodigoIndicador]],7)</f>
        <v>4599030</v>
      </c>
      <c r="D56" s="18" t="s">
        <v>735</v>
      </c>
      <c r="E56" s="18" t="s">
        <v>223</v>
      </c>
      <c r="F56" s="18" t="s">
        <v>2640</v>
      </c>
      <c r="G56" s="18" t="s">
        <v>2641</v>
      </c>
      <c r="H56" s="18" t="s">
        <v>2642</v>
      </c>
      <c r="I56" s="26">
        <v>250</v>
      </c>
      <c r="J56" s="18" t="s">
        <v>1247</v>
      </c>
      <c r="K56" s="26">
        <v>250</v>
      </c>
      <c r="L56" s="27">
        <v>0</v>
      </c>
      <c r="M56" s="82">
        <v>67036000</v>
      </c>
      <c r="N56" s="82">
        <v>0</v>
      </c>
      <c r="O56" s="82">
        <v>0</v>
      </c>
    </row>
    <row r="57" spans="1:15" x14ac:dyDescent="0.3">
      <c r="A57" s="139">
        <v>20260601</v>
      </c>
      <c r="B57" s="18" t="s">
        <v>1754</v>
      </c>
      <c r="C57" s="18" t="str">
        <f>LEFT(EjecucionPIIP[[#This Row],[CodigoIndicador]],7)</f>
        <v>4599023</v>
      </c>
      <c r="D57" s="18" t="s">
        <v>135</v>
      </c>
      <c r="E57" s="18" t="s">
        <v>136</v>
      </c>
      <c r="F57" s="18" t="s">
        <v>2640</v>
      </c>
      <c r="G57" s="18" t="s">
        <v>2641</v>
      </c>
      <c r="H57" s="18" t="s">
        <v>1814</v>
      </c>
      <c r="I57" s="26">
        <v>1</v>
      </c>
      <c r="J57" s="18" t="s">
        <v>1247</v>
      </c>
      <c r="K57" s="26">
        <v>1</v>
      </c>
      <c r="L57" s="27">
        <v>0</v>
      </c>
      <c r="M57" s="82">
        <v>732800000</v>
      </c>
      <c r="N57" s="82">
        <v>227100000</v>
      </c>
      <c r="O57" s="82">
        <v>0</v>
      </c>
    </row>
    <row r="58" spans="1:15" x14ac:dyDescent="0.3">
      <c r="A58" s="139">
        <v>20260601</v>
      </c>
      <c r="B58" s="18" t="s">
        <v>1771</v>
      </c>
      <c r="C58" s="18" t="str">
        <f>LEFT(EjecucionPIIP[[#This Row],[CodigoIndicador]],7)</f>
        <v>4502001</v>
      </c>
      <c r="D58" s="18" t="s">
        <v>226</v>
      </c>
      <c r="E58" s="18" t="s">
        <v>227</v>
      </c>
      <c r="F58" s="18" t="s">
        <v>2640</v>
      </c>
      <c r="G58" s="18" t="s">
        <v>2641</v>
      </c>
      <c r="H58" s="18" t="s">
        <v>1814</v>
      </c>
      <c r="I58" s="26">
        <v>2</v>
      </c>
      <c r="J58" s="18" t="s">
        <v>1247</v>
      </c>
      <c r="K58" s="26">
        <v>2</v>
      </c>
      <c r="L58" s="27">
        <v>2</v>
      </c>
      <c r="M58" s="82">
        <v>7604000</v>
      </c>
      <c r="N58" s="82">
        <v>6034830.8200000003</v>
      </c>
      <c r="O58" s="82">
        <v>0</v>
      </c>
    </row>
    <row r="59" spans="1:15" x14ac:dyDescent="0.3">
      <c r="A59" s="139">
        <v>20260601</v>
      </c>
      <c r="B59" s="18" t="s">
        <v>1771</v>
      </c>
      <c r="C59" s="18" t="str">
        <f>LEFT(EjecucionPIIP[[#This Row],[CodigoIndicador]],7)</f>
        <v>4502039</v>
      </c>
      <c r="D59" s="18" t="s">
        <v>202</v>
      </c>
      <c r="E59" s="18" t="s">
        <v>203</v>
      </c>
      <c r="F59" s="18" t="s">
        <v>2640</v>
      </c>
      <c r="G59" s="18" t="s">
        <v>2641</v>
      </c>
      <c r="H59" s="18" t="s">
        <v>2642</v>
      </c>
      <c r="I59" s="26">
        <v>36</v>
      </c>
      <c r="J59" s="18" t="s">
        <v>1247</v>
      </c>
      <c r="K59" s="26">
        <v>36</v>
      </c>
      <c r="L59" s="27">
        <v>36</v>
      </c>
      <c r="M59" s="82">
        <v>23688567.48</v>
      </c>
      <c r="N59" s="82">
        <v>18954693.98</v>
      </c>
      <c r="O59" s="82">
        <v>0</v>
      </c>
    </row>
    <row r="60" spans="1:15" x14ac:dyDescent="0.3">
      <c r="A60" s="139">
        <v>20260601</v>
      </c>
      <c r="B60" s="18" t="s">
        <v>1771</v>
      </c>
      <c r="C60" s="18" t="str">
        <f>LEFT(EjecucionPIIP[[#This Row],[CodigoIndicador]],7)</f>
        <v>4502024</v>
      </c>
      <c r="D60" s="18" t="s">
        <v>214</v>
      </c>
      <c r="E60" s="18" t="s">
        <v>215</v>
      </c>
      <c r="F60" s="18" t="s">
        <v>2640</v>
      </c>
      <c r="G60" s="18" t="s">
        <v>2641</v>
      </c>
      <c r="H60" s="18" t="s">
        <v>1814</v>
      </c>
      <c r="I60" s="26">
        <v>1</v>
      </c>
      <c r="J60" s="18" t="s">
        <v>1247</v>
      </c>
      <c r="K60" s="26">
        <v>1</v>
      </c>
      <c r="L60" s="27">
        <v>1</v>
      </c>
      <c r="M60" s="82">
        <v>48707432.520000003</v>
      </c>
      <c r="N60" s="82">
        <v>39009506.399999999</v>
      </c>
      <c r="O60" s="82">
        <v>0</v>
      </c>
    </row>
    <row r="61" spans="1:15" x14ac:dyDescent="0.3">
      <c r="A61" s="139">
        <v>20260601</v>
      </c>
      <c r="B61" s="18" t="s">
        <v>1687</v>
      </c>
      <c r="C61" s="18" t="str">
        <f>LEFT(EjecucionPIIP[[#This Row],[CodigoIndicador]],7)</f>
        <v>4599025</v>
      </c>
      <c r="D61" s="18" t="s">
        <v>111</v>
      </c>
      <c r="E61" s="18" t="s">
        <v>112</v>
      </c>
      <c r="F61" s="18" t="s">
        <v>2640</v>
      </c>
      <c r="G61" s="18" t="s">
        <v>2641</v>
      </c>
      <c r="H61" s="18" t="s">
        <v>1814</v>
      </c>
      <c r="I61" s="26">
        <v>1</v>
      </c>
      <c r="J61" s="18" t="s">
        <v>1247</v>
      </c>
      <c r="K61" s="26">
        <v>1</v>
      </c>
      <c r="L61" s="27">
        <v>0</v>
      </c>
      <c r="M61" s="82">
        <v>187000000</v>
      </c>
      <c r="N61" s="82">
        <v>124666666</v>
      </c>
      <c r="O61" s="82">
        <v>0</v>
      </c>
    </row>
    <row r="62" spans="1:15" x14ac:dyDescent="0.3">
      <c r="A62" s="139">
        <v>20260601</v>
      </c>
      <c r="B62" s="18" t="s">
        <v>1470</v>
      </c>
      <c r="C62" s="18" t="str">
        <f>LEFT(EjecucionPIIP[[#This Row],[CodigoIndicador]],7)</f>
        <v>4599031</v>
      </c>
      <c r="D62" s="18" t="s">
        <v>76</v>
      </c>
      <c r="E62" s="18" t="s">
        <v>77</v>
      </c>
      <c r="F62" s="18" t="s">
        <v>2640</v>
      </c>
      <c r="G62" s="18" t="s">
        <v>2641</v>
      </c>
      <c r="H62" s="18" t="s">
        <v>1814</v>
      </c>
      <c r="I62" s="26">
        <v>1</v>
      </c>
      <c r="J62" s="18" t="s">
        <v>1247</v>
      </c>
      <c r="K62" s="26">
        <v>1</v>
      </c>
      <c r="L62" s="27">
        <v>0</v>
      </c>
      <c r="M62" s="82">
        <v>50000000</v>
      </c>
      <c r="N62" s="82">
        <v>0</v>
      </c>
      <c r="O62" s="82">
        <v>0</v>
      </c>
    </row>
    <row r="63" spans="1:15" x14ac:dyDescent="0.3">
      <c r="A63" s="139">
        <v>20260601</v>
      </c>
      <c r="B63" s="18" t="s">
        <v>2587</v>
      </c>
      <c r="C63" s="18" t="str">
        <f>LEFT(EjecucionPIIP[[#This Row],[CodigoIndicador]],7)</f>
        <v>4501029</v>
      </c>
      <c r="D63" s="18" t="s">
        <v>178</v>
      </c>
      <c r="E63" s="18" t="s">
        <v>179</v>
      </c>
      <c r="F63" s="18" t="s">
        <v>2640</v>
      </c>
      <c r="G63" s="18" t="s">
        <v>2641</v>
      </c>
      <c r="H63" s="18" t="s">
        <v>1814</v>
      </c>
      <c r="I63" s="26">
        <v>1</v>
      </c>
      <c r="J63" s="18" t="s">
        <v>1247</v>
      </c>
      <c r="K63" s="26">
        <v>1</v>
      </c>
      <c r="L63" s="27">
        <v>0</v>
      </c>
      <c r="M63" s="82">
        <v>113033791</v>
      </c>
      <c r="N63" s="82">
        <v>0</v>
      </c>
      <c r="O63" s="82">
        <v>0</v>
      </c>
    </row>
    <row r="64" spans="1:15" x14ac:dyDescent="0.3">
      <c r="A64" s="139">
        <v>20260601</v>
      </c>
      <c r="B64" s="18" t="s">
        <v>1445</v>
      </c>
      <c r="C64" s="18" t="str">
        <f>LEFT(EjecucionPIIP[[#This Row],[CodigoIndicador]],7)</f>
        <v>4101025</v>
      </c>
      <c r="D64" s="18" t="s">
        <v>198</v>
      </c>
      <c r="E64" s="18" t="s">
        <v>199</v>
      </c>
      <c r="F64" s="18" t="s">
        <v>2650</v>
      </c>
      <c r="G64" s="18" t="s">
        <v>2641</v>
      </c>
      <c r="H64" s="18" t="s">
        <v>2642</v>
      </c>
      <c r="I64" s="26">
        <v>386</v>
      </c>
      <c r="J64" s="18" t="s">
        <v>1247</v>
      </c>
      <c r="K64" s="26">
        <v>96</v>
      </c>
      <c r="L64" s="27">
        <v>0</v>
      </c>
      <c r="M64" s="82">
        <v>149664226.88</v>
      </c>
      <c r="N64" s="82">
        <v>53360276</v>
      </c>
      <c r="O64" s="82">
        <v>0</v>
      </c>
    </row>
    <row r="65" spans="1:15" x14ac:dyDescent="0.3">
      <c r="A65" s="139">
        <v>20260601</v>
      </c>
      <c r="B65" s="18" t="s">
        <v>1740</v>
      </c>
      <c r="C65" s="18" t="str">
        <f>LEFT(EjecucionPIIP[[#This Row],[CodigoIndicador]],7)</f>
        <v>4104008</v>
      </c>
      <c r="D65" s="18" t="s">
        <v>119</v>
      </c>
      <c r="E65" s="18" t="s">
        <v>120</v>
      </c>
      <c r="F65" s="18" t="s">
        <v>2640</v>
      </c>
      <c r="G65" s="18" t="s">
        <v>2641</v>
      </c>
      <c r="H65" s="18" t="s">
        <v>2642</v>
      </c>
      <c r="I65" s="26">
        <v>22</v>
      </c>
      <c r="J65" s="18" t="s">
        <v>1247</v>
      </c>
      <c r="K65" s="26">
        <v>22</v>
      </c>
      <c r="L65" s="27">
        <v>0</v>
      </c>
      <c r="M65" s="82">
        <v>0</v>
      </c>
      <c r="N65" s="82">
        <v>0</v>
      </c>
      <c r="O65" s="82">
        <v>591977121.12</v>
      </c>
    </row>
    <row r="66" spans="1:15" x14ac:dyDescent="0.3">
      <c r="A66" s="139">
        <v>20260601</v>
      </c>
      <c r="B66" s="18" t="s">
        <v>1752</v>
      </c>
      <c r="C66" s="18" t="str">
        <f>LEFT(EjecucionPIIP[[#This Row],[CodigoIndicador]],7)</f>
        <v>4104020</v>
      </c>
      <c r="D66" s="18" t="s">
        <v>194</v>
      </c>
      <c r="E66" s="18" t="s">
        <v>195</v>
      </c>
      <c r="F66" s="18" t="s">
        <v>2640</v>
      </c>
      <c r="G66" s="18" t="s">
        <v>2641</v>
      </c>
      <c r="H66" s="18" t="s">
        <v>2642</v>
      </c>
      <c r="I66" s="26">
        <v>109</v>
      </c>
      <c r="J66" s="18" t="s">
        <v>1247</v>
      </c>
      <c r="K66" s="26">
        <v>109</v>
      </c>
      <c r="L66" s="27">
        <v>109</v>
      </c>
      <c r="M66" s="82">
        <v>90000000</v>
      </c>
      <c r="N66" s="82">
        <v>90000000</v>
      </c>
      <c r="O66" s="82">
        <v>0</v>
      </c>
    </row>
    <row r="67" spans="1:15" x14ac:dyDescent="0.3">
      <c r="A67" s="139">
        <v>20260601</v>
      </c>
      <c r="B67" s="18" t="s">
        <v>1598</v>
      </c>
      <c r="C67" s="18" t="str">
        <f>LEFT(EjecucionPIIP[[#This Row],[CodigoIndicador]],7)</f>
        <v>4102001</v>
      </c>
      <c r="D67" s="18" t="s">
        <v>166</v>
      </c>
      <c r="E67" s="18" t="s">
        <v>167</v>
      </c>
      <c r="F67" s="18" t="s">
        <v>2640</v>
      </c>
      <c r="G67" s="18" t="s">
        <v>2641</v>
      </c>
      <c r="H67" s="18" t="s">
        <v>1814</v>
      </c>
      <c r="I67" s="26">
        <v>1358</v>
      </c>
      <c r="J67" s="18" t="s">
        <v>1247</v>
      </c>
      <c r="K67" s="26">
        <v>1358</v>
      </c>
      <c r="L67" s="27">
        <v>1358</v>
      </c>
      <c r="M67" s="82">
        <v>77500000</v>
      </c>
      <c r="N67" s="82">
        <v>61999116</v>
      </c>
      <c r="O67" s="82">
        <v>0</v>
      </c>
    </row>
    <row r="68" spans="1:15" x14ac:dyDescent="0.3">
      <c r="A68" s="139">
        <v>20260601</v>
      </c>
      <c r="B68" s="18" t="s">
        <v>1618</v>
      </c>
      <c r="C68" s="18" t="str">
        <f>LEFT(EjecucionPIIP[[#This Row],[CodigoIndicador]],7)</f>
        <v>4102041</v>
      </c>
      <c r="D68" s="18" t="s">
        <v>170</v>
      </c>
      <c r="E68" s="18" t="s">
        <v>171</v>
      </c>
      <c r="F68" s="18" t="s">
        <v>2640</v>
      </c>
      <c r="G68" s="18" t="s">
        <v>2641</v>
      </c>
      <c r="H68" s="18" t="s">
        <v>1814</v>
      </c>
      <c r="I68" s="26">
        <v>26</v>
      </c>
      <c r="J68" s="18" t="s">
        <v>1247</v>
      </c>
      <c r="K68" s="26">
        <v>26</v>
      </c>
      <c r="L68" s="27">
        <v>0</v>
      </c>
      <c r="M68" s="82">
        <v>69768430</v>
      </c>
      <c r="N68" s="82">
        <v>69768430</v>
      </c>
      <c r="O68" s="82">
        <v>0</v>
      </c>
    </row>
    <row r="69" spans="1:15" x14ac:dyDescent="0.3">
      <c r="A69" s="139">
        <v>20260601</v>
      </c>
      <c r="B69" s="18" t="s">
        <v>1618</v>
      </c>
      <c r="C69" s="18" t="str">
        <f>LEFT(EjecucionPIIP[[#This Row],[CodigoIndicador]],7)</f>
        <v>4102045</v>
      </c>
      <c r="D69" s="18" t="s">
        <v>254</v>
      </c>
      <c r="E69" s="18" t="s">
        <v>223</v>
      </c>
      <c r="F69" s="18" t="s">
        <v>2640</v>
      </c>
      <c r="G69" s="18" t="s">
        <v>2641</v>
      </c>
      <c r="H69" s="18" t="s">
        <v>1814</v>
      </c>
      <c r="I69" s="26">
        <v>1040</v>
      </c>
      <c r="J69" s="18" t="s">
        <v>1247</v>
      </c>
      <c r="K69" s="26">
        <v>1040</v>
      </c>
      <c r="L69" s="27">
        <v>0</v>
      </c>
      <c r="M69" s="82">
        <v>71825900</v>
      </c>
      <c r="N69" s="82">
        <v>71825900</v>
      </c>
      <c r="O69" s="82">
        <v>0</v>
      </c>
    </row>
    <row r="70" spans="1:15" x14ac:dyDescent="0.3">
      <c r="A70" s="139">
        <v>20260601</v>
      </c>
      <c r="B70" s="18" t="s">
        <v>1618</v>
      </c>
      <c r="C70" s="18" t="str">
        <f>LEFT(EjecucionPIIP[[#This Row],[CodigoIndicador]],7)</f>
        <v>4102052</v>
      </c>
      <c r="D70" s="18" t="s">
        <v>218</v>
      </c>
      <c r="E70" s="18" t="s">
        <v>219</v>
      </c>
      <c r="F70" s="18" t="s">
        <v>2640</v>
      </c>
      <c r="G70" s="18" t="s">
        <v>2641</v>
      </c>
      <c r="H70" s="18" t="s">
        <v>1814</v>
      </c>
      <c r="I70" s="26">
        <v>1040</v>
      </c>
      <c r="J70" s="18" t="s">
        <v>1247</v>
      </c>
      <c r="K70" s="26">
        <v>1040</v>
      </c>
      <c r="L70" s="27">
        <v>0</v>
      </c>
      <c r="M70" s="82">
        <v>258405670</v>
      </c>
      <c r="N70" s="82">
        <v>149959920</v>
      </c>
      <c r="O70" s="82">
        <v>0</v>
      </c>
    </row>
    <row r="71" spans="1:15" x14ac:dyDescent="0.3">
      <c r="A71" s="139">
        <v>20260601</v>
      </c>
      <c r="B71" s="18" t="s">
        <v>2569</v>
      </c>
      <c r="C71" s="18" t="str">
        <f>LEFT(EjecucionPIIP[[#This Row],[CodigoIndicador]],7)</f>
        <v>4102043</v>
      </c>
      <c r="D71" s="18" t="s">
        <v>232</v>
      </c>
      <c r="E71" s="18" t="s">
        <v>233</v>
      </c>
      <c r="F71" s="18" t="s">
        <v>2640</v>
      </c>
      <c r="G71" s="18" t="s">
        <v>2641</v>
      </c>
      <c r="H71" s="18" t="s">
        <v>2642</v>
      </c>
      <c r="I71" s="26">
        <v>297</v>
      </c>
      <c r="J71" s="18" t="s">
        <v>1247</v>
      </c>
      <c r="K71" s="26">
        <v>297</v>
      </c>
      <c r="L71" s="27">
        <v>297</v>
      </c>
      <c r="M71" s="82">
        <v>82500000</v>
      </c>
      <c r="N71" s="82">
        <v>82499999</v>
      </c>
      <c r="O71" s="82">
        <v>0</v>
      </c>
    </row>
    <row r="72" spans="1:15" x14ac:dyDescent="0.3">
      <c r="A72" s="139">
        <v>20260601</v>
      </c>
      <c r="B72" s="18" t="s">
        <v>2562</v>
      </c>
      <c r="C72" s="18" t="str">
        <f>LEFT(EjecucionPIIP[[#This Row],[CodigoIndicador]],7)</f>
        <v>4101092</v>
      </c>
      <c r="D72" s="18" t="s">
        <v>1076</v>
      </c>
      <c r="E72" s="18" t="s">
        <v>1077</v>
      </c>
      <c r="F72" s="18" t="s">
        <v>2640</v>
      </c>
      <c r="G72" s="18" t="s">
        <v>2641</v>
      </c>
      <c r="H72" s="18" t="s">
        <v>1814</v>
      </c>
      <c r="I72" s="26">
        <v>35</v>
      </c>
      <c r="J72" s="18" t="s">
        <v>1247</v>
      </c>
      <c r="K72" s="26">
        <v>35</v>
      </c>
      <c r="L72" s="27">
        <v>0</v>
      </c>
      <c r="M72" s="82">
        <v>53268546.310000002</v>
      </c>
      <c r="N72" s="82">
        <v>0</v>
      </c>
      <c r="O72" s="82">
        <v>0</v>
      </c>
    </row>
    <row r="73" spans="1:15" x14ac:dyDescent="0.3">
      <c r="A73" s="139">
        <v>20260601</v>
      </c>
      <c r="B73" s="18" t="s">
        <v>2562</v>
      </c>
      <c r="C73" s="18" t="str">
        <f>LEFT(EjecucionPIIP[[#This Row],[CodigoIndicador]],7)</f>
        <v>4101038</v>
      </c>
      <c r="D73" s="18" t="s">
        <v>1080</v>
      </c>
      <c r="E73" s="18" t="s">
        <v>1081</v>
      </c>
      <c r="F73" s="18" t="s">
        <v>2640</v>
      </c>
      <c r="G73" s="18" t="s">
        <v>2641</v>
      </c>
      <c r="H73" s="18" t="s">
        <v>2642</v>
      </c>
      <c r="I73" s="26">
        <v>7</v>
      </c>
      <c r="J73" s="18" t="s">
        <v>1247</v>
      </c>
      <c r="K73" s="26">
        <v>7</v>
      </c>
      <c r="L73" s="27">
        <v>0</v>
      </c>
      <c r="M73" s="82">
        <v>146731453.69</v>
      </c>
      <c r="N73" s="82">
        <v>32611500</v>
      </c>
      <c r="O73" s="82">
        <v>0</v>
      </c>
    </row>
    <row r="74" spans="1:15" x14ac:dyDescent="0.3">
      <c r="A74" s="139">
        <v>20260601</v>
      </c>
      <c r="B74" s="18" t="s">
        <v>1481</v>
      </c>
      <c r="C74" s="18" t="str">
        <f>LEFT(EjecucionPIIP[[#This Row],[CodigoIndicador]],7)</f>
        <v>2102058</v>
      </c>
      <c r="D74" s="18" t="s">
        <v>92</v>
      </c>
      <c r="E74" s="18" t="s">
        <v>91</v>
      </c>
      <c r="F74" s="18" t="s">
        <v>2651</v>
      </c>
      <c r="G74" s="18" t="s">
        <v>2641</v>
      </c>
      <c r="H74" s="18" t="s">
        <v>1814</v>
      </c>
      <c r="I74" s="26">
        <v>20</v>
      </c>
      <c r="J74" s="18" t="s">
        <v>1247</v>
      </c>
      <c r="K74" s="26">
        <v>7</v>
      </c>
      <c r="L74" s="27">
        <v>0</v>
      </c>
      <c r="M74" s="82">
        <v>428625645.14999998</v>
      </c>
      <c r="N74" s="82">
        <v>0</v>
      </c>
      <c r="O74" s="82">
        <v>307333373</v>
      </c>
    </row>
    <row r="75" spans="1:15" x14ac:dyDescent="0.3">
      <c r="A75" s="139">
        <v>20260601</v>
      </c>
      <c r="B75" s="18" t="s">
        <v>1514</v>
      </c>
      <c r="C75" s="18" t="str">
        <f>LEFT(EjecucionPIIP[[#This Row],[CodigoIndicador]],7)</f>
        <v>2102058</v>
      </c>
      <c r="D75" s="18" t="s">
        <v>92</v>
      </c>
      <c r="E75" s="18" t="s">
        <v>91</v>
      </c>
      <c r="F75" s="18" t="s">
        <v>2640</v>
      </c>
      <c r="G75" s="18" t="s">
        <v>2641</v>
      </c>
      <c r="H75" s="18" t="s">
        <v>2642</v>
      </c>
      <c r="I75" s="26">
        <v>60</v>
      </c>
      <c r="J75" s="18" t="s">
        <v>1247</v>
      </c>
      <c r="K75" s="26">
        <v>60</v>
      </c>
      <c r="L75" s="27">
        <v>60</v>
      </c>
      <c r="M75" s="82">
        <v>0</v>
      </c>
      <c r="N75" s="82">
        <v>0</v>
      </c>
      <c r="O75" s="82">
        <v>98236247</v>
      </c>
    </row>
    <row r="76" spans="1:15" x14ac:dyDescent="0.3">
      <c r="A76" s="139">
        <v>20260601</v>
      </c>
      <c r="B76" s="18" t="s">
        <v>1566</v>
      </c>
      <c r="C76" s="18" t="str">
        <f>LEFT(EjecucionPIIP[[#This Row],[CodigoIndicador]],7)</f>
        <v>1906030</v>
      </c>
      <c r="D76" s="18" t="s">
        <v>69</v>
      </c>
      <c r="E76" s="18" t="s">
        <v>68</v>
      </c>
      <c r="F76" s="18" t="s">
        <v>2652</v>
      </c>
      <c r="G76" s="18" t="s">
        <v>2641</v>
      </c>
      <c r="H76" s="18" t="s">
        <v>2642</v>
      </c>
      <c r="I76" s="26">
        <v>1</v>
      </c>
      <c r="J76" s="18" t="s">
        <v>1247</v>
      </c>
      <c r="K76" s="26">
        <v>1</v>
      </c>
      <c r="L76" s="27">
        <v>0</v>
      </c>
      <c r="M76" s="82">
        <v>3242035202.27</v>
      </c>
      <c r="N76" s="82">
        <v>2431526401.6700001</v>
      </c>
      <c r="O76" s="82">
        <v>0</v>
      </c>
    </row>
    <row r="77" spans="1:15" x14ac:dyDescent="0.3">
      <c r="A77" s="139">
        <v>20260601</v>
      </c>
      <c r="B77" s="18" t="s">
        <v>1566</v>
      </c>
      <c r="C77" s="18" t="str">
        <f>LEFT(EjecucionPIIP[[#This Row],[CodigoIndicador]],7)</f>
        <v>1906005</v>
      </c>
      <c r="D77" s="18" t="s">
        <v>2653</v>
      </c>
      <c r="E77" s="18" t="s">
        <v>2654</v>
      </c>
      <c r="F77" s="18" t="s">
        <v>2652</v>
      </c>
      <c r="G77" s="18" t="s">
        <v>2641</v>
      </c>
      <c r="H77" s="18" t="s">
        <v>2642</v>
      </c>
      <c r="I77" s="26">
        <v>1</v>
      </c>
      <c r="J77" s="18" t="s">
        <v>1247</v>
      </c>
      <c r="K77" s="26">
        <v>1</v>
      </c>
      <c r="L77" s="27">
        <v>0</v>
      </c>
      <c r="M77" s="82">
        <v>3801718408.5</v>
      </c>
      <c r="N77" s="82">
        <v>2427022382.3299999</v>
      </c>
      <c r="O77" s="82">
        <v>0</v>
      </c>
    </row>
    <row r="78" spans="1:15" x14ac:dyDescent="0.3">
      <c r="A78" s="139">
        <v>20260601</v>
      </c>
      <c r="B78" s="18" t="s">
        <v>2528</v>
      </c>
      <c r="C78" s="18" t="str">
        <f>LEFT(EjecucionPIIP[[#This Row],[CodigoIndicador]],7)</f>
        <v>1905026</v>
      </c>
      <c r="D78" s="18" t="s">
        <v>1920</v>
      </c>
      <c r="E78" s="18" t="s">
        <v>2655</v>
      </c>
      <c r="F78" s="18" t="s">
        <v>2640</v>
      </c>
      <c r="G78" s="18" t="s">
        <v>2641</v>
      </c>
      <c r="H78" s="18" t="s">
        <v>2642</v>
      </c>
      <c r="I78" s="26">
        <v>1</v>
      </c>
      <c r="J78" s="18" t="s">
        <v>1247</v>
      </c>
      <c r="K78" s="26">
        <v>1</v>
      </c>
      <c r="L78" s="27">
        <v>0</v>
      </c>
      <c r="M78" s="82">
        <v>38579579</v>
      </c>
      <c r="N78" s="82">
        <v>0</v>
      </c>
      <c r="O78" s="82">
        <v>0</v>
      </c>
    </row>
    <row r="79" spans="1:15" x14ac:dyDescent="0.3">
      <c r="A79" s="139">
        <v>20260601</v>
      </c>
      <c r="B79" s="18" t="s">
        <v>2522</v>
      </c>
      <c r="C79" s="18" t="str">
        <f>LEFT(EjecucionPIIP[[#This Row],[CodigoIndicador]],7)</f>
        <v>1905026</v>
      </c>
      <c r="D79" s="18" t="s">
        <v>1920</v>
      </c>
      <c r="E79" s="18" t="s">
        <v>2655</v>
      </c>
      <c r="F79" s="18" t="s">
        <v>2640</v>
      </c>
      <c r="G79" s="18" t="s">
        <v>2641</v>
      </c>
      <c r="H79" s="18" t="s">
        <v>2642</v>
      </c>
      <c r="I79" s="26">
        <v>1</v>
      </c>
      <c r="J79" s="18" t="s">
        <v>1247</v>
      </c>
      <c r="K79" s="26">
        <v>1</v>
      </c>
      <c r="L79" s="27">
        <v>0</v>
      </c>
      <c r="M79" s="82">
        <v>276824110</v>
      </c>
      <c r="N79" s="82">
        <v>0</v>
      </c>
      <c r="O79" s="82">
        <v>0</v>
      </c>
    </row>
    <row r="80" spans="1:15" x14ac:dyDescent="0.3">
      <c r="A80" s="139">
        <v>20260601</v>
      </c>
      <c r="B80" s="18" t="s">
        <v>2536</v>
      </c>
      <c r="C80" s="18" t="str">
        <f>LEFT(EjecucionPIIP[[#This Row],[CodigoIndicador]],7)</f>
        <v>1906035</v>
      </c>
      <c r="D80" s="18" t="s">
        <v>379</v>
      </c>
      <c r="E80" s="18" t="s">
        <v>380</v>
      </c>
      <c r="F80" s="18" t="s">
        <v>2640</v>
      </c>
      <c r="G80" s="18" t="s">
        <v>2641</v>
      </c>
      <c r="H80" s="18" t="s">
        <v>2642</v>
      </c>
      <c r="I80" s="26">
        <v>17</v>
      </c>
      <c r="J80" s="18" t="s">
        <v>1247</v>
      </c>
      <c r="K80" s="26">
        <v>17</v>
      </c>
      <c r="L80" s="27">
        <v>0</v>
      </c>
      <c r="M80" s="82">
        <v>10208310776</v>
      </c>
      <c r="N80" s="82">
        <v>0</v>
      </c>
      <c r="O80" s="82">
        <v>0</v>
      </c>
    </row>
    <row r="81" spans="1:15" x14ac:dyDescent="0.3">
      <c r="A81" s="139">
        <v>20260601</v>
      </c>
      <c r="B81" s="18" t="s">
        <v>2573</v>
      </c>
      <c r="C81" s="18" t="str">
        <f>LEFT(EjecucionPIIP[[#This Row],[CodigoIndicador]],7)</f>
        <v>1905040</v>
      </c>
      <c r="D81" s="18" t="s">
        <v>357</v>
      </c>
      <c r="E81" s="18" t="s">
        <v>358</v>
      </c>
      <c r="F81" s="18" t="s">
        <v>2640</v>
      </c>
      <c r="G81" s="18" t="s">
        <v>2641</v>
      </c>
      <c r="H81" s="18" t="s">
        <v>2642</v>
      </c>
      <c r="I81" s="26">
        <v>948</v>
      </c>
      <c r="J81" s="18" t="s">
        <v>1247</v>
      </c>
      <c r="K81" s="26">
        <v>948</v>
      </c>
      <c r="L81" s="27">
        <v>0</v>
      </c>
      <c r="M81" s="82">
        <v>179935288</v>
      </c>
      <c r="N81" s="82">
        <v>0</v>
      </c>
      <c r="O81" s="82">
        <v>0</v>
      </c>
    </row>
    <row r="82" spans="1:15" x14ac:dyDescent="0.3">
      <c r="A82" s="139">
        <v>20260601</v>
      </c>
      <c r="B82" s="18" t="s">
        <v>1724</v>
      </c>
      <c r="C82" s="18" t="str">
        <f>LEFT(EjecucionPIIP[[#This Row],[CodigoIndicador]],7)</f>
        <v>1906029</v>
      </c>
      <c r="D82" s="18" t="s">
        <v>394</v>
      </c>
      <c r="E82" s="18" t="s">
        <v>395</v>
      </c>
      <c r="F82" s="18" t="s">
        <v>2640</v>
      </c>
      <c r="G82" s="18" t="s">
        <v>2641</v>
      </c>
      <c r="H82" s="18" t="s">
        <v>2642</v>
      </c>
      <c r="I82" s="26">
        <v>26</v>
      </c>
      <c r="J82" s="18" t="s">
        <v>1247</v>
      </c>
      <c r="K82" s="26">
        <v>26</v>
      </c>
      <c r="L82" s="27">
        <v>26</v>
      </c>
      <c r="M82" s="82">
        <v>114310440</v>
      </c>
      <c r="N82" s="82">
        <v>91448352</v>
      </c>
      <c r="O82" s="82">
        <v>0</v>
      </c>
    </row>
    <row r="83" spans="1:15" x14ac:dyDescent="0.3">
      <c r="A83" s="139">
        <v>20260601</v>
      </c>
      <c r="B83" s="18" t="s">
        <v>1723</v>
      </c>
      <c r="C83" s="18" t="str">
        <f>LEFT(EjecucionPIIP[[#This Row],[CodigoIndicador]],7)</f>
        <v>1903011</v>
      </c>
      <c r="D83" s="18" t="s">
        <v>210</v>
      </c>
      <c r="E83" s="18" t="s">
        <v>211</v>
      </c>
      <c r="F83" s="18" t="s">
        <v>2640</v>
      </c>
      <c r="G83" s="18" t="s">
        <v>2641</v>
      </c>
      <c r="H83" s="18" t="s">
        <v>2642</v>
      </c>
      <c r="I83" s="26">
        <v>800</v>
      </c>
      <c r="J83" s="18" t="s">
        <v>1247</v>
      </c>
      <c r="K83" s="26">
        <v>800</v>
      </c>
      <c r="L83" s="27">
        <v>800</v>
      </c>
      <c r="M83" s="82">
        <v>232789512</v>
      </c>
      <c r="N83" s="82">
        <v>181712532</v>
      </c>
      <c r="O83" s="82">
        <v>0</v>
      </c>
    </row>
    <row r="84" spans="1:15" x14ac:dyDescent="0.3">
      <c r="A84" s="139">
        <v>20260601</v>
      </c>
      <c r="B84" s="18" t="s">
        <v>1467</v>
      </c>
      <c r="C84" s="18" t="str">
        <f>LEFT(EjecucionPIIP[[#This Row],[CodigoIndicador]],7)</f>
        <v>1905050</v>
      </c>
      <c r="D84" s="18" t="s">
        <v>146</v>
      </c>
      <c r="E84" s="18" t="s">
        <v>147</v>
      </c>
      <c r="F84" s="18" t="s">
        <v>2640</v>
      </c>
      <c r="G84" s="18" t="s">
        <v>2641</v>
      </c>
      <c r="H84" s="18" t="s">
        <v>2642</v>
      </c>
      <c r="I84" s="26">
        <v>390</v>
      </c>
      <c r="J84" s="18" t="s">
        <v>1247</v>
      </c>
      <c r="K84" s="26">
        <v>390</v>
      </c>
      <c r="L84" s="27">
        <v>255</v>
      </c>
      <c r="M84" s="82">
        <v>5283407623</v>
      </c>
      <c r="N84" s="82">
        <v>1964646357</v>
      </c>
      <c r="O84" s="82">
        <v>0</v>
      </c>
    </row>
    <row r="85" spans="1:15" x14ac:dyDescent="0.3">
      <c r="A85" s="139">
        <v>20260601</v>
      </c>
      <c r="B85" s="18" t="s">
        <v>1605</v>
      </c>
      <c r="C85" s="18" t="str">
        <f>LEFT(EjecucionPIIP[[#This Row],[CodigoIndicador]],7)</f>
        <v>1903035</v>
      </c>
      <c r="D85" s="18" t="s">
        <v>80</v>
      </c>
      <c r="E85" s="18" t="s">
        <v>81</v>
      </c>
      <c r="F85" s="18" t="s">
        <v>2640</v>
      </c>
      <c r="G85" s="18" t="s">
        <v>2641</v>
      </c>
      <c r="H85" s="18" t="s">
        <v>2642</v>
      </c>
      <c r="I85" s="26">
        <v>1</v>
      </c>
      <c r="J85" s="18" t="s">
        <v>1247</v>
      </c>
      <c r="K85" s="26">
        <v>1</v>
      </c>
      <c r="L85" s="27">
        <v>0.5</v>
      </c>
      <c r="M85" s="82">
        <v>11329984541</v>
      </c>
      <c r="N85" s="82">
        <v>2716229525</v>
      </c>
      <c r="O85" s="82">
        <v>0</v>
      </c>
    </row>
    <row r="86" spans="1:15" x14ac:dyDescent="0.3">
      <c r="A86" s="139">
        <v>20260601</v>
      </c>
      <c r="B86" s="18" t="s">
        <v>1797</v>
      </c>
      <c r="C86" s="18" t="str">
        <f>LEFT(EjecucionPIIP[[#This Row],[CodigoIndicador]],7)</f>
        <v>1903011</v>
      </c>
      <c r="D86" s="18" t="s">
        <v>210</v>
      </c>
      <c r="E86" s="18" t="s">
        <v>211</v>
      </c>
      <c r="F86" s="18" t="s">
        <v>2640</v>
      </c>
      <c r="G86" s="18" t="s">
        <v>2641</v>
      </c>
      <c r="H86" s="18" t="s">
        <v>2642</v>
      </c>
      <c r="I86" s="26">
        <v>900</v>
      </c>
      <c r="J86" s="18" t="s">
        <v>1247</v>
      </c>
      <c r="K86" s="26">
        <v>900</v>
      </c>
      <c r="L86" s="27">
        <v>0</v>
      </c>
      <c r="M86" s="82">
        <v>3412362687</v>
      </c>
      <c r="N86" s="82">
        <v>0</v>
      </c>
      <c r="O86" s="82">
        <v>0</v>
      </c>
    </row>
    <row r="87" spans="1:15" x14ac:dyDescent="0.3">
      <c r="A87" s="139">
        <v>20260601</v>
      </c>
      <c r="B87" s="18" t="s">
        <v>2533</v>
      </c>
      <c r="C87" s="18" t="str">
        <f>LEFT(EjecucionPIIP[[#This Row],[CodigoIndicador]],7)</f>
        <v>1905054</v>
      </c>
      <c r="D87" s="18" t="s">
        <v>345</v>
      </c>
      <c r="E87" s="18" t="s">
        <v>346</v>
      </c>
      <c r="F87" s="18" t="s">
        <v>2640</v>
      </c>
      <c r="G87" s="18" t="s">
        <v>2641</v>
      </c>
      <c r="H87" s="18" t="s">
        <v>2642</v>
      </c>
      <c r="I87" s="26">
        <v>14</v>
      </c>
      <c r="J87" s="18" t="s">
        <v>1247</v>
      </c>
      <c r="K87" s="26">
        <v>14</v>
      </c>
      <c r="L87" s="27">
        <v>0</v>
      </c>
      <c r="M87" s="82">
        <v>4862018463</v>
      </c>
      <c r="N87" s="82">
        <v>0</v>
      </c>
      <c r="O87" s="82">
        <v>0</v>
      </c>
    </row>
    <row r="88" spans="1:15" x14ac:dyDescent="0.3">
      <c r="A88" s="139">
        <v>20260601</v>
      </c>
      <c r="B88" s="18" t="s">
        <v>1655</v>
      </c>
      <c r="C88" s="18" t="str">
        <f>LEFT(EjecucionPIIP[[#This Row],[CodigoIndicador]],7)</f>
        <v>1906029</v>
      </c>
      <c r="D88" s="18" t="s">
        <v>394</v>
      </c>
      <c r="E88" s="18" t="s">
        <v>395</v>
      </c>
      <c r="F88" s="18" t="s">
        <v>2640</v>
      </c>
      <c r="G88" s="18" t="s">
        <v>2641</v>
      </c>
      <c r="H88" s="18" t="s">
        <v>2642</v>
      </c>
      <c r="I88" s="26">
        <v>26</v>
      </c>
      <c r="J88" s="18" t="s">
        <v>1247</v>
      </c>
      <c r="K88" s="26">
        <v>26</v>
      </c>
      <c r="L88" s="27">
        <v>26</v>
      </c>
      <c r="M88" s="82">
        <v>212014283</v>
      </c>
      <c r="N88" s="82">
        <v>173547857</v>
      </c>
      <c r="O88" s="82">
        <v>0</v>
      </c>
    </row>
    <row r="89" spans="1:15" x14ac:dyDescent="0.3">
      <c r="A89" s="139">
        <v>20260601</v>
      </c>
      <c r="B89" s="18" t="s">
        <v>1689</v>
      </c>
      <c r="C89" s="18" t="str">
        <f>LEFT(EjecucionPIIP[[#This Row],[CodigoIndicador]],7)</f>
        <v>2302024</v>
      </c>
      <c r="D89" s="18" t="s">
        <v>186</v>
      </c>
      <c r="E89" s="18" t="s">
        <v>187</v>
      </c>
      <c r="F89" s="18" t="s">
        <v>2640</v>
      </c>
      <c r="G89" s="18" t="s">
        <v>2641</v>
      </c>
      <c r="H89" s="18" t="s">
        <v>2642</v>
      </c>
      <c r="I89" s="26">
        <v>3</v>
      </c>
      <c r="J89" s="18" t="s">
        <v>1247</v>
      </c>
      <c r="K89" s="26">
        <v>3</v>
      </c>
      <c r="L89" s="27">
        <v>0</v>
      </c>
      <c r="M89" s="82">
        <v>300000000</v>
      </c>
      <c r="N89" s="82">
        <v>72163938</v>
      </c>
      <c r="O89" s="82">
        <v>0</v>
      </c>
    </row>
    <row r="90" spans="1:15" x14ac:dyDescent="0.3">
      <c r="A90" s="139">
        <v>20260601</v>
      </c>
      <c r="B90" s="18" t="s">
        <v>1550</v>
      </c>
      <c r="C90" s="18" t="str">
        <f>LEFT(EjecucionPIIP[[#This Row],[CodigoIndicador]],7)</f>
        <v>3602003</v>
      </c>
      <c r="D90" s="18" t="s">
        <v>150</v>
      </c>
      <c r="E90" s="18" t="s">
        <v>151</v>
      </c>
      <c r="F90" s="18" t="s">
        <v>2640</v>
      </c>
      <c r="G90" s="18" t="s">
        <v>2641</v>
      </c>
      <c r="H90" s="18" t="s">
        <v>2642</v>
      </c>
      <c r="I90" s="26">
        <v>1</v>
      </c>
      <c r="J90" s="18" t="s">
        <v>1247</v>
      </c>
      <c r="K90" s="26">
        <v>1</v>
      </c>
      <c r="L90" s="27">
        <v>0</v>
      </c>
      <c r="M90" s="82">
        <v>85050000</v>
      </c>
      <c r="N90" s="82">
        <v>36450000</v>
      </c>
      <c r="O90" s="82">
        <v>0</v>
      </c>
    </row>
    <row r="91" spans="1:15" x14ac:dyDescent="0.3">
      <c r="A91" s="139">
        <v>20260601</v>
      </c>
      <c r="B91" s="18" t="s">
        <v>1550</v>
      </c>
      <c r="C91" s="18" t="str">
        <f>LEFT(EjecucionPIIP[[#This Row],[CodigoIndicador]],7)</f>
        <v>3602017</v>
      </c>
      <c r="D91" s="18" t="s">
        <v>589</v>
      </c>
      <c r="E91" s="18" t="s">
        <v>590</v>
      </c>
      <c r="F91" s="18" t="s">
        <v>2640</v>
      </c>
      <c r="G91" s="18" t="s">
        <v>2641</v>
      </c>
      <c r="H91" s="18" t="s">
        <v>2642</v>
      </c>
      <c r="I91" s="26">
        <v>5</v>
      </c>
      <c r="J91" s="18" t="s">
        <v>1247</v>
      </c>
      <c r="K91" s="26">
        <v>5</v>
      </c>
      <c r="L91" s="27">
        <v>0</v>
      </c>
      <c r="M91" s="82">
        <v>70700000</v>
      </c>
      <c r="N91" s="82">
        <v>30300000</v>
      </c>
      <c r="O91" s="82">
        <v>0</v>
      </c>
    </row>
    <row r="92" spans="1:15" x14ac:dyDescent="0.3">
      <c r="A92" s="139">
        <v>20260601</v>
      </c>
      <c r="B92" s="18" t="s">
        <v>1550</v>
      </c>
      <c r="C92" s="18" t="str">
        <f>LEFT(EjecucionPIIP[[#This Row],[CodigoIndicador]],7)</f>
        <v>3602032</v>
      </c>
      <c r="D92" s="18" t="s">
        <v>2016</v>
      </c>
      <c r="E92" s="18" t="s">
        <v>2656</v>
      </c>
      <c r="F92" s="18" t="s">
        <v>2640</v>
      </c>
      <c r="G92" s="18" t="s">
        <v>2641</v>
      </c>
      <c r="H92" s="18" t="s">
        <v>2642</v>
      </c>
      <c r="I92" s="26">
        <v>5</v>
      </c>
      <c r="J92" s="18" t="s">
        <v>1247</v>
      </c>
      <c r="K92" s="26">
        <v>5</v>
      </c>
      <c r="L92" s="27">
        <v>0</v>
      </c>
      <c r="M92" s="82">
        <v>144250000</v>
      </c>
      <c r="N92" s="82">
        <v>61821426</v>
      </c>
      <c r="O92" s="82">
        <v>0</v>
      </c>
    </row>
    <row r="93" spans="1:15" x14ac:dyDescent="0.3">
      <c r="A93" s="139">
        <v>20260601</v>
      </c>
      <c r="B93" s="18" t="s">
        <v>2552</v>
      </c>
      <c r="C93" s="18" t="str">
        <f>LEFT(EjecucionPIIP[[#This Row],[CodigoIndicador]],7)</f>
        <v>3602003</v>
      </c>
      <c r="D93" s="18" t="s">
        <v>150</v>
      </c>
      <c r="E93" s="18" t="s">
        <v>151</v>
      </c>
      <c r="F93" s="18" t="s">
        <v>2640</v>
      </c>
      <c r="G93" s="18" t="s">
        <v>2641</v>
      </c>
      <c r="H93" s="18" t="s">
        <v>1814</v>
      </c>
      <c r="I93" s="26">
        <v>10</v>
      </c>
      <c r="J93" s="18" t="s">
        <v>1247</v>
      </c>
      <c r="K93" s="26">
        <v>10</v>
      </c>
      <c r="L93" s="27">
        <v>0</v>
      </c>
      <c r="M93" s="82">
        <v>70000000</v>
      </c>
      <c r="N93" s="82">
        <v>0</v>
      </c>
      <c r="O93" s="82">
        <v>0</v>
      </c>
    </row>
    <row r="94" spans="1:15" x14ac:dyDescent="0.3">
      <c r="A94" s="139">
        <v>20260601</v>
      </c>
      <c r="B94" s="18" t="s">
        <v>1509</v>
      </c>
      <c r="C94" s="18" t="str">
        <f>LEFT(EjecucionPIIP[[#This Row],[CodigoIndicador]],7)</f>
        <v>4001041</v>
      </c>
      <c r="D94" s="18" t="s">
        <v>2657</v>
      </c>
      <c r="E94" s="18" t="s">
        <v>2658</v>
      </c>
      <c r="F94" s="18" t="s">
        <v>2659</v>
      </c>
      <c r="G94" s="18" t="s">
        <v>2641</v>
      </c>
      <c r="H94" s="18" t="s">
        <v>2642</v>
      </c>
      <c r="I94" s="26">
        <v>400</v>
      </c>
      <c r="J94" s="18" t="s">
        <v>1247</v>
      </c>
      <c r="K94" s="26">
        <v>400</v>
      </c>
      <c r="L94" s="27">
        <v>147</v>
      </c>
      <c r="M94" s="82">
        <v>0</v>
      </c>
      <c r="N94" s="82">
        <v>0</v>
      </c>
      <c r="O94" s="82">
        <v>1935755834</v>
      </c>
    </row>
    <row r="95" spans="1:15" x14ac:dyDescent="0.3">
      <c r="A95" s="139">
        <v>20260601</v>
      </c>
      <c r="B95" s="18" t="s">
        <v>1793</v>
      </c>
      <c r="C95" s="18" t="str">
        <f>LEFT(EjecucionPIIP[[#This Row],[CodigoIndicador]],7)</f>
        <v>4003052</v>
      </c>
      <c r="D95" s="18" t="s">
        <v>749</v>
      </c>
      <c r="E95" s="18" t="s">
        <v>147</v>
      </c>
      <c r="F95" s="18" t="s">
        <v>2640</v>
      </c>
      <c r="G95" s="18" t="s">
        <v>2641</v>
      </c>
      <c r="H95" s="18" t="s">
        <v>1814</v>
      </c>
      <c r="I95" s="26">
        <v>4</v>
      </c>
      <c r="J95" s="18" t="s">
        <v>1247</v>
      </c>
      <c r="K95" s="26">
        <v>4</v>
      </c>
      <c r="L95" s="27">
        <v>0</v>
      </c>
      <c r="M95" s="82">
        <v>2399736150</v>
      </c>
      <c r="N95" s="82">
        <v>0</v>
      </c>
      <c r="O95" s="82">
        <v>0</v>
      </c>
    </row>
    <row r="96" spans="1:15" x14ac:dyDescent="0.3">
      <c r="A96" s="139">
        <v>20260601</v>
      </c>
      <c r="B96" s="18" t="s">
        <v>1793</v>
      </c>
      <c r="C96" s="18" t="str">
        <f>LEFT(EjecucionPIIP[[#This Row],[CodigoIndicador]],7)</f>
        <v>4003046</v>
      </c>
      <c r="D96" s="18" t="s">
        <v>99</v>
      </c>
      <c r="E96" s="18" t="s">
        <v>100</v>
      </c>
      <c r="F96" s="18" t="s">
        <v>2640</v>
      </c>
      <c r="G96" s="18" t="s">
        <v>2641</v>
      </c>
      <c r="H96" s="18" t="s">
        <v>2642</v>
      </c>
      <c r="I96" s="26">
        <v>1</v>
      </c>
      <c r="J96" s="18" t="s">
        <v>1247</v>
      </c>
      <c r="K96" s="26">
        <v>1</v>
      </c>
      <c r="L96" s="27">
        <v>0</v>
      </c>
      <c r="M96" s="82">
        <v>7950000000</v>
      </c>
      <c r="N96" s="82">
        <v>4360011178</v>
      </c>
      <c r="O96" s="82">
        <v>0</v>
      </c>
    </row>
    <row r="97" spans="1:15" x14ac:dyDescent="0.3">
      <c r="A97" s="139">
        <v>20260601</v>
      </c>
      <c r="B97" s="18" t="s">
        <v>1793</v>
      </c>
      <c r="C97" s="18" t="str">
        <f>LEFT(EjecucionPIIP[[#This Row],[CodigoIndicador]],7)</f>
        <v>4003016</v>
      </c>
      <c r="D97" s="18" t="s">
        <v>730</v>
      </c>
      <c r="E97" s="18" t="s">
        <v>729</v>
      </c>
      <c r="F97" s="18" t="s">
        <v>2640</v>
      </c>
      <c r="G97" s="18" t="s">
        <v>2641</v>
      </c>
      <c r="H97" s="18" t="s">
        <v>1814</v>
      </c>
      <c r="I97" s="26">
        <v>3</v>
      </c>
      <c r="J97" s="18" t="s">
        <v>1247</v>
      </c>
      <c r="K97" s="26">
        <v>3</v>
      </c>
      <c r="L97" s="27">
        <v>0</v>
      </c>
      <c r="M97" s="82">
        <v>694663355</v>
      </c>
      <c r="N97" s="82">
        <v>0</v>
      </c>
      <c r="O97" s="82">
        <v>0</v>
      </c>
    </row>
    <row r="98" spans="1:15" x14ac:dyDescent="0.3">
      <c r="A98" s="139">
        <v>20260601</v>
      </c>
      <c r="B98" s="18" t="s">
        <v>1793</v>
      </c>
      <c r="C98" s="18" t="str">
        <f>LEFT(EjecucionPIIP[[#This Row],[CodigoIndicador]],7)</f>
        <v>4003021</v>
      </c>
      <c r="D98" s="18" t="s">
        <v>755</v>
      </c>
      <c r="E98" s="18" t="s">
        <v>104</v>
      </c>
      <c r="F98" s="18" t="s">
        <v>2640</v>
      </c>
      <c r="G98" s="18" t="s">
        <v>2641</v>
      </c>
      <c r="H98" s="18" t="s">
        <v>1814</v>
      </c>
      <c r="I98" s="26">
        <v>150</v>
      </c>
      <c r="J98" s="18" t="s">
        <v>1247</v>
      </c>
      <c r="K98" s="26">
        <v>150</v>
      </c>
      <c r="L98" s="27">
        <v>0</v>
      </c>
      <c r="M98" s="82">
        <v>600000000</v>
      </c>
      <c r="N98" s="82">
        <v>0</v>
      </c>
      <c r="O98" s="82">
        <v>0</v>
      </c>
    </row>
    <row r="99" spans="1:15" x14ac:dyDescent="0.3">
      <c r="A99" s="139">
        <v>20260601</v>
      </c>
      <c r="B99" s="18" t="s">
        <v>1793</v>
      </c>
      <c r="C99" s="18" t="str">
        <f>LEFT(EjecucionPIIP[[#This Row],[CodigoIndicador]],7)</f>
        <v>4003017</v>
      </c>
      <c r="D99" s="18" t="s">
        <v>733</v>
      </c>
      <c r="E99" s="18" t="s">
        <v>732</v>
      </c>
      <c r="F99" s="18" t="s">
        <v>2640</v>
      </c>
      <c r="G99" s="18" t="s">
        <v>2641</v>
      </c>
      <c r="H99" s="18" t="s">
        <v>1814</v>
      </c>
      <c r="I99" s="26">
        <v>1</v>
      </c>
      <c r="J99" s="18" t="s">
        <v>1247</v>
      </c>
      <c r="K99" s="26">
        <v>1</v>
      </c>
      <c r="L99" s="27">
        <v>0</v>
      </c>
      <c r="M99" s="82">
        <v>3030475631.5300002</v>
      </c>
      <c r="N99" s="82">
        <v>0</v>
      </c>
      <c r="O99" s="82">
        <v>0</v>
      </c>
    </row>
    <row r="100" spans="1:15" x14ac:dyDescent="0.3">
      <c r="A100" s="140">
        <v>20260601</v>
      </c>
      <c r="B100" s="158" t="s">
        <v>1793</v>
      </c>
      <c r="C100" s="158" t="str">
        <f>LEFT(EjecucionPIIP[[#This Row],[CodigoIndicador]],7)</f>
        <v>4003042</v>
      </c>
      <c r="D100" s="158" t="s">
        <v>737</v>
      </c>
      <c r="E100" s="18" t="s">
        <v>713</v>
      </c>
      <c r="F100" s="18" t="s">
        <v>2640</v>
      </c>
      <c r="G100" s="18" t="s">
        <v>2641</v>
      </c>
      <c r="H100" s="158" t="s">
        <v>1814</v>
      </c>
      <c r="I100" s="76">
        <v>4</v>
      </c>
      <c r="J100" s="158" t="s">
        <v>1247</v>
      </c>
      <c r="K100" s="76">
        <v>4</v>
      </c>
      <c r="L100" s="77">
        <v>0</v>
      </c>
      <c r="M100" s="82">
        <v>2150032849</v>
      </c>
      <c r="N100" s="82">
        <v>0</v>
      </c>
      <c r="O100" s="82">
        <v>0</v>
      </c>
    </row>
    <row r="101" spans="1:15" x14ac:dyDescent="0.3">
      <c r="A101" s="139">
        <v>20260601</v>
      </c>
      <c r="B101" s="18" t="s">
        <v>1793</v>
      </c>
      <c r="C101" s="18" t="str">
        <f>LEFT(EjecucionPIIP[[#This Row],[CodigoIndicador]],7)</f>
        <v>4003020</v>
      </c>
      <c r="D101" s="18" t="s">
        <v>746</v>
      </c>
      <c r="E101" s="18" t="s">
        <v>745</v>
      </c>
      <c r="F101" s="18" t="s">
        <v>2640</v>
      </c>
      <c r="G101" s="18" t="s">
        <v>2641</v>
      </c>
      <c r="H101" s="18" t="s">
        <v>1814</v>
      </c>
      <c r="I101" s="26">
        <v>1</v>
      </c>
      <c r="J101" s="18" t="s">
        <v>1247</v>
      </c>
      <c r="K101" s="26">
        <v>1</v>
      </c>
      <c r="L101" s="27">
        <v>0</v>
      </c>
      <c r="M101" s="82">
        <v>278480516.47000003</v>
      </c>
      <c r="N101" s="82">
        <v>0</v>
      </c>
      <c r="O101" s="82">
        <v>0</v>
      </c>
    </row>
    <row r="102" spans="1:15" x14ac:dyDescent="0.3">
      <c r="A102" s="139">
        <v>20260701</v>
      </c>
      <c r="B102" s="18" t="s">
        <v>2554</v>
      </c>
      <c r="C102" s="18" t="str">
        <f>LEFT(EjecucionPIIP[[#This Row],[CodigoIndicador]],7)</f>
        <v>1702009</v>
      </c>
      <c r="D102" s="18" t="s">
        <v>127</v>
      </c>
      <c r="E102" s="18" t="s">
        <v>128</v>
      </c>
      <c r="F102" s="18" t="s">
        <v>2640</v>
      </c>
      <c r="G102" s="18" t="s">
        <v>2641</v>
      </c>
      <c r="H102" s="18" t="s">
        <v>1814</v>
      </c>
      <c r="I102" s="26">
        <v>400</v>
      </c>
      <c r="J102" s="18" t="s">
        <v>1247</v>
      </c>
      <c r="K102" s="26">
        <v>400</v>
      </c>
      <c r="L102" s="27">
        <v>0</v>
      </c>
      <c r="M102" s="82">
        <v>54264140</v>
      </c>
      <c r="N102" s="82">
        <v>0</v>
      </c>
      <c r="O102" s="82">
        <v>0</v>
      </c>
    </row>
    <row r="103" spans="1:15" x14ac:dyDescent="0.3">
      <c r="A103" s="139">
        <v>20260701</v>
      </c>
      <c r="B103" s="18" t="s">
        <v>2554</v>
      </c>
      <c r="C103" s="18" t="str">
        <f>LEFT(EjecucionPIIP[[#This Row],[CodigoIndicador]],7)</f>
        <v>1702021</v>
      </c>
      <c r="D103" s="18" t="s">
        <v>653</v>
      </c>
      <c r="E103" s="18" t="s">
        <v>654</v>
      </c>
      <c r="F103" s="18" t="s">
        <v>2640</v>
      </c>
      <c r="G103" s="18" t="s">
        <v>2641</v>
      </c>
      <c r="H103" s="18" t="s">
        <v>1814</v>
      </c>
      <c r="I103" s="26">
        <v>400</v>
      </c>
      <c r="J103" s="18" t="s">
        <v>1247</v>
      </c>
      <c r="K103" s="26">
        <v>400</v>
      </c>
      <c r="L103" s="27">
        <v>0</v>
      </c>
      <c r="M103" s="82">
        <v>145735860</v>
      </c>
      <c r="N103" s="82">
        <v>0</v>
      </c>
      <c r="O103" s="82">
        <v>0</v>
      </c>
    </row>
    <row r="104" spans="1:15" x14ac:dyDescent="0.3">
      <c r="A104" s="139">
        <v>20260701</v>
      </c>
      <c r="B104" s="18" t="s">
        <v>1543</v>
      </c>
      <c r="C104" s="18" t="str">
        <f>LEFT(EjecucionPIIP[[#This Row],[CodigoIndicador]],7)</f>
        <v>3502006</v>
      </c>
      <c r="D104" s="18" t="s">
        <v>174</v>
      </c>
      <c r="E104" s="18" t="s">
        <v>175</v>
      </c>
      <c r="F104" s="18" t="s">
        <v>2640</v>
      </c>
      <c r="G104" s="18" t="s">
        <v>2641</v>
      </c>
      <c r="H104" s="18" t="s">
        <v>2642</v>
      </c>
      <c r="I104" s="26">
        <v>1</v>
      </c>
      <c r="J104" s="18" t="s">
        <v>1247</v>
      </c>
      <c r="K104" s="26">
        <v>1</v>
      </c>
      <c r="L104" s="27">
        <v>0</v>
      </c>
      <c r="M104" s="82">
        <v>150577414</v>
      </c>
      <c r="N104" s="82">
        <v>75288706</v>
      </c>
      <c r="O104" s="82">
        <v>0</v>
      </c>
    </row>
    <row r="105" spans="1:15" x14ac:dyDescent="0.3">
      <c r="A105" s="139">
        <v>20260701</v>
      </c>
      <c r="B105" s="18" t="s">
        <v>1543</v>
      </c>
      <c r="C105" s="18" t="str">
        <f>LEFT(EjecucionPIIP[[#This Row],[CodigoIndicador]],7)</f>
        <v>3502007</v>
      </c>
      <c r="D105" s="18" t="s">
        <v>562</v>
      </c>
      <c r="E105" s="18" t="s">
        <v>563</v>
      </c>
      <c r="F105" s="18" t="s">
        <v>2640</v>
      </c>
      <c r="G105" s="18" t="s">
        <v>2641</v>
      </c>
      <c r="H105" s="18" t="s">
        <v>2642</v>
      </c>
      <c r="I105" s="26">
        <v>2</v>
      </c>
      <c r="J105" s="18" t="s">
        <v>1247</v>
      </c>
      <c r="K105" s="26">
        <v>2</v>
      </c>
      <c r="L105" s="27">
        <v>0</v>
      </c>
      <c r="M105" s="82">
        <v>0</v>
      </c>
      <c r="N105" s="82">
        <v>0</v>
      </c>
      <c r="O105" s="82">
        <v>0</v>
      </c>
    </row>
    <row r="106" spans="1:15" x14ac:dyDescent="0.3">
      <c r="A106" s="139">
        <v>20260701</v>
      </c>
      <c r="B106" s="18" t="s">
        <v>1543</v>
      </c>
      <c r="C106" s="18" t="str">
        <f>LEFT(EjecucionPIIP[[#This Row],[CodigoIndicador]],7)</f>
        <v>3502008</v>
      </c>
      <c r="D106" s="18" t="s">
        <v>1996</v>
      </c>
      <c r="E106" s="18" t="s">
        <v>2643</v>
      </c>
      <c r="F106" s="18" t="s">
        <v>2640</v>
      </c>
      <c r="G106" s="18" t="s">
        <v>2641</v>
      </c>
      <c r="H106" s="18" t="s">
        <v>2642</v>
      </c>
      <c r="I106" s="26">
        <v>1</v>
      </c>
      <c r="J106" s="18" t="s">
        <v>1247</v>
      </c>
      <c r="K106" s="26">
        <v>1</v>
      </c>
      <c r="L106" s="27">
        <v>0</v>
      </c>
      <c r="M106" s="82">
        <v>99422586</v>
      </c>
      <c r="N106" s="82">
        <v>49711294</v>
      </c>
      <c r="O106" s="82">
        <v>0</v>
      </c>
    </row>
    <row r="107" spans="1:15" x14ac:dyDescent="0.3">
      <c r="A107" s="139">
        <v>20260701</v>
      </c>
      <c r="B107" s="18" t="s">
        <v>1543</v>
      </c>
      <c r="C107" s="18" t="str">
        <f>LEFT(EjecucionPIIP[[#This Row],[CodigoIndicador]],7)</f>
        <v>3502003</v>
      </c>
      <c r="D107" s="18" t="s">
        <v>546</v>
      </c>
      <c r="E107" s="18" t="s">
        <v>547</v>
      </c>
      <c r="F107" s="18" t="s">
        <v>2640</v>
      </c>
      <c r="G107" s="18" t="s">
        <v>2641</v>
      </c>
      <c r="H107" s="18" t="s">
        <v>2642</v>
      </c>
      <c r="I107" s="26">
        <v>1</v>
      </c>
      <c r="J107" s="18" t="s">
        <v>1247</v>
      </c>
      <c r="K107" s="26">
        <v>1</v>
      </c>
      <c r="L107" s="27">
        <v>0</v>
      </c>
      <c r="M107" s="82">
        <v>0</v>
      </c>
      <c r="N107" s="82">
        <v>0</v>
      </c>
      <c r="O107" s="82">
        <v>0</v>
      </c>
    </row>
    <row r="108" spans="1:15" x14ac:dyDescent="0.3">
      <c r="A108" s="139">
        <v>20260701</v>
      </c>
      <c r="B108" s="18" t="s">
        <v>1549</v>
      </c>
      <c r="C108" s="18" t="str">
        <f>LEFT(EjecucionPIIP[[#This Row],[CodigoIndicador]],7)</f>
        <v>3502037</v>
      </c>
      <c r="D108" s="18" t="s">
        <v>570</v>
      </c>
      <c r="E108" s="18" t="s">
        <v>571</v>
      </c>
      <c r="F108" s="18" t="s">
        <v>2640</v>
      </c>
      <c r="G108" s="18" t="s">
        <v>2641</v>
      </c>
      <c r="H108" s="18" t="s">
        <v>1814</v>
      </c>
      <c r="I108" s="26">
        <v>1</v>
      </c>
      <c r="J108" s="18" t="s">
        <v>1247</v>
      </c>
      <c r="K108" s="26">
        <v>1</v>
      </c>
      <c r="L108" s="27">
        <v>1</v>
      </c>
      <c r="M108" s="82">
        <v>10535548</v>
      </c>
      <c r="N108" s="82">
        <v>10535548</v>
      </c>
      <c r="O108" s="82">
        <v>0</v>
      </c>
    </row>
    <row r="109" spans="1:15" x14ac:dyDescent="0.3">
      <c r="A109" s="139">
        <v>20260701</v>
      </c>
      <c r="B109" s="18" t="s">
        <v>1549</v>
      </c>
      <c r="C109" s="18" t="str">
        <f>LEFT(EjecucionPIIP[[#This Row],[CodigoIndicador]],7)</f>
        <v>3502046</v>
      </c>
      <c r="D109" s="18" t="s">
        <v>154</v>
      </c>
      <c r="E109" s="18" t="s">
        <v>155</v>
      </c>
      <c r="F109" s="18" t="s">
        <v>2640</v>
      </c>
      <c r="G109" s="18" t="s">
        <v>2641</v>
      </c>
      <c r="H109" s="18" t="s">
        <v>1814</v>
      </c>
      <c r="I109" s="26">
        <v>1</v>
      </c>
      <c r="J109" s="18" t="s">
        <v>1247</v>
      </c>
      <c r="K109" s="26">
        <v>1</v>
      </c>
      <c r="L109" s="27">
        <v>1</v>
      </c>
      <c r="M109" s="82">
        <v>154464452</v>
      </c>
      <c r="N109" s="82">
        <v>154464426</v>
      </c>
      <c r="O109" s="82">
        <v>0</v>
      </c>
    </row>
    <row r="110" spans="1:15" x14ac:dyDescent="0.3">
      <c r="A110" s="139">
        <v>20260701</v>
      </c>
      <c r="B110" s="18" t="s">
        <v>1753</v>
      </c>
      <c r="C110" s="18" t="str">
        <f>LEFT(EjecucionPIIP[[#This Row],[CodigoIndicador]],7)</f>
        <v>3301059</v>
      </c>
      <c r="D110" s="18" t="s">
        <v>103</v>
      </c>
      <c r="E110" s="18" t="s">
        <v>104</v>
      </c>
      <c r="F110" s="18" t="s">
        <v>2640</v>
      </c>
      <c r="G110" s="18" t="s">
        <v>2641</v>
      </c>
      <c r="H110" s="18" t="s">
        <v>2642</v>
      </c>
      <c r="I110" s="26">
        <v>100</v>
      </c>
      <c r="J110" s="18" t="s">
        <v>1247</v>
      </c>
      <c r="K110" s="26">
        <v>100</v>
      </c>
      <c r="L110" s="27">
        <v>60</v>
      </c>
      <c r="M110" s="82">
        <v>612938260</v>
      </c>
      <c r="N110" s="82">
        <v>255470004</v>
      </c>
      <c r="O110" s="82">
        <v>0</v>
      </c>
    </row>
    <row r="111" spans="1:15" x14ac:dyDescent="0.3">
      <c r="A111" s="139">
        <v>20260701</v>
      </c>
      <c r="B111" s="18" t="s">
        <v>1507</v>
      </c>
      <c r="C111" s="18" t="str">
        <f>LEFT(EjecucionPIIP[[#This Row],[CodigoIndicador]],7)</f>
        <v>3301059</v>
      </c>
      <c r="D111" s="18" t="s">
        <v>103</v>
      </c>
      <c r="E111" s="18" t="s">
        <v>104</v>
      </c>
      <c r="F111" s="18" t="s">
        <v>2640</v>
      </c>
      <c r="G111" s="18" t="s">
        <v>2641</v>
      </c>
      <c r="H111" s="18" t="s">
        <v>2642</v>
      </c>
      <c r="I111" s="26">
        <v>100</v>
      </c>
      <c r="J111" s="18" t="s">
        <v>1247</v>
      </c>
      <c r="K111" s="26">
        <v>100</v>
      </c>
      <c r="L111" s="27">
        <v>60</v>
      </c>
      <c r="M111" s="82">
        <v>600000000</v>
      </c>
      <c r="N111" s="82">
        <v>395001708.33999997</v>
      </c>
      <c r="O111" s="82">
        <v>0</v>
      </c>
    </row>
    <row r="112" spans="1:15" x14ac:dyDescent="0.3">
      <c r="A112" s="139">
        <v>20260701</v>
      </c>
      <c r="B112" s="18" t="s">
        <v>1784</v>
      </c>
      <c r="C112" s="18" t="str">
        <f>LEFT(EjecucionPIIP[[#This Row],[CodigoIndicador]],7)</f>
        <v>3301053</v>
      </c>
      <c r="D112" s="18" t="s">
        <v>95</v>
      </c>
      <c r="E112" s="18" t="s">
        <v>96</v>
      </c>
      <c r="F112" s="18" t="s">
        <v>2640</v>
      </c>
      <c r="G112" s="18" t="s">
        <v>2641</v>
      </c>
      <c r="H112" s="18" t="s">
        <v>2642</v>
      </c>
      <c r="I112" s="26">
        <v>50</v>
      </c>
      <c r="J112" s="18" t="s">
        <v>1247</v>
      </c>
      <c r="K112" s="26">
        <v>50</v>
      </c>
      <c r="L112" s="27">
        <v>15</v>
      </c>
      <c r="M112" s="82">
        <v>2091964427</v>
      </c>
      <c r="N112" s="82">
        <v>678982396.20000005</v>
      </c>
      <c r="O112" s="82">
        <v>0</v>
      </c>
    </row>
    <row r="113" spans="1:15" x14ac:dyDescent="0.3">
      <c r="A113" s="139">
        <v>20260701</v>
      </c>
      <c r="B113" s="18" t="s">
        <v>1671</v>
      </c>
      <c r="C113" s="18" t="str">
        <f>LEFT(EjecucionPIIP[[#This Row],[CodigoIndicador]],7)</f>
        <v>3301073</v>
      </c>
      <c r="D113" s="18" t="s">
        <v>465</v>
      </c>
      <c r="E113" s="18" t="s">
        <v>466</v>
      </c>
      <c r="F113" s="18" t="s">
        <v>2640</v>
      </c>
      <c r="G113" s="18" t="s">
        <v>2641</v>
      </c>
      <c r="H113" s="18" t="s">
        <v>1814</v>
      </c>
      <c r="I113" s="26">
        <v>100</v>
      </c>
      <c r="J113" s="18" t="s">
        <v>1247</v>
      </c>
      <c r="K113" s="26">
        <v>100</v>
      </c>
      <c r="L113" s="27">
        <v>30</v>
      </c>
      <c r="M113" s="82">
        <v>413917696</v>
      </c>
      <c r="N113" s="82">
        <v>140371680</v>
      </c>
      <c r="O113" s="82">
        <v>0</v>
      </c>
    </row>
    <row r="114" spans="1:15" x14ac:dyDescent="0.3">
      <c r="A114" s="139">
        <v>20260701</v>
      </c>
      <c r="B114" s="18" t="s">
        <v>1799</v>
      </c>
      <c r="C114" s="18" t="str">
        <f>LEFT(EjecucionPIIP[[#This Row],[CodigoIndicador]],7)</f>
        <v>3301065</v>
      </c>
      <c r="D114" s="18" t="s">
        <v>458</v>
      </c>
      <c r="E114" s="18" t="s">
        <v>104</v>
      </c>
      <c r="F114" s="18" t="s">
        <v>2640</v>
      </c>
      <c r="G114" s="18" t="s">
        <v>2641</v>
      </c>
      <c r="H114" s="18" t="s">
        <v>1814</v>
      </c>
      <c r="I114" s="26">
        <v>100</v>
      </c>
      <c r="J114" s="18" t="s">
        <v>1247</v>
      </c>
      <c r="K114" s="26">
        <v>100</v>
      </c>
      <c r="L114" s="27">
        <v>50</v>
      </c>
      <c r="M114" s="82">
        <v>167200000</v>
      </c>
      <c r="N114" s="82">
        <v>61229616</v>
      </c>
      <c r="O114" s="82">
        <v>0</v>
      </c>
    </row>
    <row r="115" spans="1:15" x14ac:dyDescent="0.3">
      <c r="A115" s="139">
        <v>20260701</v>
      </c>
      <c r="B115" s="18" t="s">
        <v>1684</v>
      </c>
      <c r="C115" s="18" t="str">
        <f>LEFT(EjecucionPIIP[[#This Row],[CodigoIndicador]],7)</f>
        <v>4301001</v>
      </c>
      <c r="D115" s="18" t="s">
        <v>84</v>
      </c>
      <c r="E115" s="18" t="s">
        <v>85</v>
      </c>
      <c r="F115" s="18" t="s">
        <v>2640</v>
      </c>
      <c r="G115" s="18" t="s">
        <v>2641</v>
      </c>
      <c r="H115" s="18" t="s">
        <v>2642</v>
      </c>
      <c r="I115" s="26">
        <v>1026669</v>
      </c>
      <c r="J115" s="18" t="s">
        <v>1247</v>
      </c>
      <c r="K115" s="26">
        <v>1026669</v>
      </c>
      <c r="L115" s="27">
        <v>527776</v>
      </c>
      <c r="M115" s="82">
        <v>3625567287.4899998</v>
      </c>
      <c r="N115" s="82">
        <v>1106796585.49</v>
      </c>
      <c r="O115" s="82">
        <v>0</v>
      </c>
    </row>
    <row r="116" spans="1:15" x14ac:dyDescent="0.3">
      <c r="A116" s="139">
        <v>20260701</v>
      </c>
      <c r="B116" s="18" t="s">
        <v>2615</v>
      </c>
      <c r="C116" s="18" t="str">
        <f>LEFT(EjecucionPIIP[[#This Row],[CodigoIndicador]],7)</f>
        <v>4301001</v>
      </c>
      <c r="D116" s="18" t="s">
        <v>84</v>
      </c>
      <c r="E116" s="18" t="s">
        <v>85</v>
      </c>
      <c r="F116" s="18" t="s">
        <v>2640</v>
      </c>
      <c r="G116" s="18" t="s">
        <v>2641</v>
      </c>
      <c r="H116" s="18" t="s">
        <v>1814</v>
      </c>
      <c r="I116" s="26">
        <v>200</v>
      </c>
      <c r="J116" s="18" t="s">
        <v>1247</v>
      </c>
      <c r="K116" s="26">
        <v>200</v>
      </c>
      <c r="L116" s="27">
        <v>200</v>
      </c>
      <c r="M116" s="82">
        <v>58920000</v>
      </c>
      <c r="N116" s="82">
        <v>58920000</v>
      </c>
      <c r="O116" s="82">
        <v>0</v>
      </c>
    </row>
    <row r="117" spans="1:15" x14ac:dyDescent="0.3">
      <c r="A117" s="139">
        <v>20260701</v>
      </c>
      <c r="B117" s="18" t="s">
        <v>1686</v>
      </c>
      <c r="C117" s="18" t="str">
        <f>LEFT(EjecucionPIIP[[#This Row],[CodigoIndicador]],7)</f>
        <v>4301037</v>
      </c>
      <c r="D117" s="18" t="s">
        <v>1941</v>
      </c>
      <c r="E117" s="18" t="s">
        <v>2644</v>
      </c>
      <c r="F117" s="18" t="s">
        <v>2640</v>
      </c>
      <c r="G117" s="18" t="s">
        <v>2641</v>
      </c>
      <c r="H117" s="18" t="s">
        <v>1814</v>
      </c>
      <c r="I117" s="26">
        <v>1006044</v>
      </c>
      <c r="J117" s="18" t="s">
        <v>1247</v>
      </c>
      <c r="K117" s="26">
        <v>1006044</v>
      </c>
      <c r="L117" s="27">
        <v>95278342</v>
      </c>
      <c r="M117" s="82">
        <v>635400000</v>
      </c>
      <c r="N117" s="82">
        <v>558500000</v>
      </c>
      <c r="O117" s="82">
        <v>0</v>
      </c>
    </row>
    <row r="118" spans="1:15" x14ac:dyDescent="0.3">
      <c r="A118" s="139">
        <v>20260701</v>
      </c>
      <c r="B118" s="18" t="s">
        <v>1583</v>
      </c>
      <c r="C118" s="18" t="str">
        <f>LEFT(EjecucionPIIP[[#This Row],[CodigoIndicador]],7)</f>
        <v>4301001</v>
      </c>
      <c r="D118" s="18" t="s">
        <v>84</v>
      </c>
      <c r="E118" s="18" t="s">
        <v>85</v>
      </c>
      <c r="F118" s="18" t="s">
        <v>2640</v>
      </c>
      <c r="G118" s="18" t="s">
        <v>2641</v>
      </c>
      <c r="H118" s="18" t="s">
        <v>1814</v>
      </c>
      <c r="I118" s="26">
        <v>1006044</v>
      </c>
      <c r="J118" s="18" t="s">
        <v>1247</v>
      </c>
      <c r="K118" s="26">
        <v>1006044</v>
      </c>
      <c r="L118" s="27">
        <v>335348</v>
      </c>
      <c r="M118" s="82">
        <v>168000000</v>
      </c>
      <c r="N118" s="82">
        <v>33600000</v>
      </c>
      <c r="O118" s="82">
        <v>0</v>
      </c>
    </row>
    <row r="119" spans="1:15" x14ac:dyDescent="0.3">
      <c r="A119" s="139">
        <v>20260701</v>
      </c>
      <c r="B119" s="18" t="s">
        <v>1490</v>
      </c>
      <c r="C119" s="18" t="str">
        <f>LEFT(EjecucionPIIP[[#This Row],[CodigoIndicador]],7)</f>
        <v>4301001</v>
      </c>
      <c r="D119" s="18" t="s">
        <v>84</v>
      </c>
      <c r="E119" s="18" t="s">
        <v>85</v>
      </c>
      <c r="F119" s="18" t="s">
        <v>2640</v>
      </c>
      <c r="G119" s="18" t="s">
        <v>2641</v>
      </c>
      <c r="H119" s="18" t="s">
        <v>1814</v>
      </c>
      <c r="I119" s="26">
        <v>1026669</v>
      </c>
      <c r="J119" s="18" t="s">
        <v>1247</v>
      </c>
      <c r="K119" s="26">
        <v>1026669</v>
      </c>
      <c r="L119" s="27">
        <v>20000</v>
      </c>
      <c r="M119" s="82">
        <v>1909999997.2</v>
      </c>
      <c r="N119" s="82">
        <v>627102357</v>
      </c>
      <c r="O119" s="82">
        <v>0</v>
      </c>
    </row>
    <row r="120" spans="1:15" x14ac:dyDescent="0.3">
      <c r="A120" s="139">
        <v>20260701</v>
      </c>
      <c r="B120" s="18" t="s">
        <v>2645</v>
      </c>
      <c r="C120" s="18" t="str">
        <f>LEFT(EjecucionPIIP[[#This Row],[CodigoIndicador]],7)</f>
        <v>4301027</v>
      </c>
      <c r="D120" s="18" t="s">
        <v>416</v>
      </c>
      <c r="E120" s="18" t="s">
        <v>417</v>
      </c>
      <c r="F120" s="18" t="s">
        <v>2640</v>
      </c>
      <c r="G120" s="18" t="s">
        <v>2641</v>
      </c>
      <c r="H120" s="18" t="s">
        <v>1814</v>
      </c>
      <c r="I120" s="26">
        <v>1</v>
      </c>
      <c r="J120" s="18" t="s">
        <v>1247</v>
      </c>
      <c r="K120" s="26">
        <v>1</v>
      </c>
      <c r="L120" s="27">
        <v>0</v>
      </c>
      <c r="M120" s="82">
        <v>489181108.68000001</v>
      </c>
      <c r="N120" s="82">
        <v>0</v>
      </c>
      <c r="O120" s="82">
        <v>0</v>
      </c>
    </row>
    <row r="121" spans="1:15" x14ac:dyDescent="0.3">
      <c r="A121" s="139">
        <v>20260701</v>
      </c>
      <c r="B121" s="18" t="s">
        <v>2623</v>
      </c>
      <c r="C121" s="18" t="str">
        <f>LEFT(EjecucionPIIP[[#This Row],[CodigoIndicador]],7)</f>
        <v>4301031</v>
      </c>
      <c r="D121" s="18" t="s">
        <v>420</v>
      </c>
      <c r="E121" s="18" t="s">
        <v>421</v>
      </c>
      <c r="F121" s="18" t="s">
        <v>2640</v>
      </c>
      <c r="G121" s="18" t="s">
        <v>2641</v>
      </c>
      <c r="H121" s="18" t="s">
        <v>2642</v>
      </c>
      <c r="I121" s="26">
        <v>1</v>
      </c>
      <c r="J121" s="18" t="s">
        <v>1247</v>
      </c>
      <c r="K121" s="26">
        <v>1</v>
      </c>
      <c r="L121" s="27">
        <v>0</v>
      </c>
      <c r="M121" s="82">
        <v>150000000</v>
      </c>
      <c r="N121" s="82">
        <v>0</v>
      </c>
      <c r="O121" s="82">
        <v>0</v>
      </c>
    </row>
    <row r="122" spans="1:15" x14ac:dyDescent="0.3">
      <c r="A122" s="139">
        <v>20260701</v>
      </c>
      <c r="B122" s="18" t="s">
        <v>1777</v>
      </c>
      <c r="C122" s="18" t="str">
        <f>LEFT(EjecucionPIIP[[#This Row],[CodigoIndicador]],7)</f>
        <v>4301001</v>
      </c>
      <c r="D122" s="18" t="s">
        <v>84</v>
      </c>
      <c r="E122" s="18" t="s">
        <v>85</v>
      </c>
      <c r="F122" s="18" t="s">
        <v>2640</v>
      </c>
      <c r="G122" s="18" t="s">
        <v>2641</v>
      </c>
      <c r="H122" s="18" t="s">
        <v>1814</v>
      </c>
      <c r="I122" s="26">
        <v>1026669</v>
      </c>
      <c r="J122" s="18" t="s">
        <v>1247</v>
      </c>
      <c r="K122" s="26">
        <v>1026669</v>
      </c>
      <c r="L122" s="27">
        <v>100000</v>
      </c>
      <c r="M122" s="82">
        <v>1675870875</v>
      </c>
      <c r="N122" s="82">
        <v>537124264</v>
      </c>
      <c r="O122" s="82">
        <v>0</v>
      </c>
    </row>
    <row r="123" spans="1:15" x14ac:dyDescent="0.3">
      <c r="A123" s="139">
        <v>20260701</v>
      </c>
      <c r="B123" s="18" t="s">
        <v>1592</v>
      </c>
      <c r="C123" s="18" t="str">
        <f>LEFT(EjecucionPIIP[[#This Row],[CodigoIndicador]],7)</f>
        <v>2201052</v>
      </c>
      <c r="D123" s="18" t="s">
        <v>1879</v>
      </c>
      <c r="E123" s="18" t="s">
        <v>2646</v>
      </c>
      <c r="F123" s="18" t="s">
        <v>2647</v>
      </c>
      <c r="G123" s="18" t="s">
        <v>2641</v>
      </c>
      <c r="H123" s="18" t="s">
        <v>2642</v>
      </c>
      <c r="I123" s="26">
        <v>1</v>
      </c>
      <c r="J123" s="18" t="s">
        <v>1247</v>
      </c>
      <c r="K123" s="26">
        <v>0</v>
      </c>
      <c r="L123" s="27">
        <v>0</v>
      </c>
      <c r="M123" s="82">
        <v>0</v>
      </c>
      <c r="N123" s="82">
        <v>0</v>
      </c>
      <c r="O123" s="82">
        <v>1056005223.49</v>
      </c>
    </row>
    <row r="124" spans="1:15" x14ac:dyDescent="0.3">
      <c r="A124" s="139">
        <v>20260701</v>
      </c>
      <c r="B124" s="18" t="s">
        <v>1652</v>
      </c>
      <c r="C124" s="18" t="str">
        <f>LEFT(EjecucionPIIP[[#This Row],[CodigoIndicador]],7)</f>
        <v>2201028</v>
      </c>
      <c r="D124" s="18" t="s">
        <v>65</v>
      </c>
      <c r="E124" s="18" t="s">
        <v>66</v>
      </c>
      <c r="F124" s="18" t="s">
        <v>2640</v>
      </c>
      <c r="G124" s="18" t="s">
        <v>2641</v>
      </c>
      <c r="H124" s="18" t="s">
        <v>2642</v>
      </c>
      <c r="I124" s="26">
        <v>172140</v>
      </c>
      <c r="J124" s="18" t="s">
        <v>1247</v>
      </c>
      <c r="K124" s="26">
        <v>172140</v>
      </c>
      <c r="L124" s="27">
        <v>0</v>
      </c>
      <c r="M124" s="82">
        <v>1206376251.46</v>
      </c>
      <c r="N124" s="82">
        <v>53267070</v>
      </c>
      <c r="O124" s="82">
        <v>0</v>
      </c>
    </row>
    <row r="125" spans="1:15" x14ac:dyDescent="0.3">
      <c r="A125" s="139">
        <v>20260701</v>
      </c>
      <c r="B125" s="18" t="s">
        <v>1564</v>
      </c>
      <c r="C125" s="18" t="str">
        <f>LEFT(EjecucionPIIP[[#This Row],[CodigoIndicador]],7)</f>
        <v>2201048</v>
      </c>
      <c r="D125" s="18" t="s">
        <v>323</v>
      </c>
      <c r="E125" s="18" t="s">
        <v>324</v>
      </c>
      <c r="F125" s="18" t="s">
        <v>2640</v>
      </c>
      <c r="G125" s="18" t="s">
        <v>2641</v>
      </c>
      <c r="H125" s="18" t="s">
        <v>2642</v>
      </c>
      <c r="I125" s="26">
        <v>1</v>
      </c>
      <c r="J125" s="18" t="s">
        <v>1247</v>
      </c>
      <c r="K125" s="26">
        <v>1</v>
      </c>
      <c r="L125" s="27">
        <v>0</v>
      </c>
      <c r="M125" s="82">
        <v>717349192</v>
      </c>
      <c r="N125" s="82">
        <v>179337298</v>
      </c>
      <c r="O125" s="82">
        <v>0</v>
      </c>
    </row>
    <row r="126" spans="1:15" x14ac:dyDescent="0.3">
      <c r="A126" s="139">
        <v>20260701</v>
      </c>
      <c r="B126" s="18" t="s">
        <v>1564</v>
      </c>
      <c r="C126" s="18" t="str">
        <f>LEFT(EjecucionPIIP[[#This Row],[CodigoIndicador]],7)</f>
        <v>2201006</v>
      </c>
      <c r="D126" s="18" t="s">
        <v>272</v>
      </c>
      <c r="E126" s="18" t="s">
        <v>273</v>
      </c>
      <c r="F126" s="18" t="s">
        <v>2640</v>
      </c>
      <c r="G126" s="18" t="s">
        <v>2641</v>
      </c>
      <c r="H126" s="18" t="s">
        <v>2642</v>
      </c>
      <c r="I126" s="26">
        <v>259</v>
      </c>
      <c r="J126" s="18" t="s">
        <v>1247</v>
      </c>
      <c r="K126" s="26">
        <v>259</v>
      </c>
      <c r="L126" s="27">
        <v>259</v>
      </c>
      <c r="M126" s="82">
        <v>367401804</v>
      </c>
      <c r="N126" s="82">
        <v>187449900</v>
      </c>
      <c r="O126" s="82">
        <v>0</v>
      </c>
    </row>
    <row r="127" spans="1:15" x14ac:dyDescent="0.3">
      <c r="A127" s="139">
        <v>20260701</v>
      </c>
      <c r="B127" s="18" t="s">
        <v>1436</v>
      </c>
      <c r="C127" s="18" t="str">
        <f>LEFT(EjecucionPIIP[[#This Row],[CodigoIndicador]],7)</f>
        <v>2201028</v>
      </c>
      <c r="D127" s="18" t="s">
        <v>65</v>
      </c>
      <c r="E127" s="18" t="s">
        <v>66</v>
      </c>
      <c r="F127" s="18" t="s">
        <v>2640</v>
      </c>
      <c r="G127" s="18" t="s">
        <v>2641</v>
      </c>
      <c r="H127" s="18" t="s">
        <v>2642</v>
      </c>
      <c r="I127" s="26">
        <v>4382933</v>
      </c>
      <c r="J127" s="18" t="s">
        <v>1247</v>
      </c>
      <c r="K127" s="26">
        <v>4382933</v>
      </c>
      <c r="L127" s="27">
        <v>2082680</v>
      </c>
      <c r="M127" s="82">
        <v>30715792363.91</v>
      </c>
      <c r="N127" s="82">
        <v>23028436537</v>
      </c>
      <c r="O127" s="82">
        <v>0</v>
      </c>
    </row>
    <row r="128" spans="1:15" x14ac:dyDescent="0.3">
      <c r="A128" s="139">
        <v>20260701</v>
      </c>
      <c r="B128" s="18" t="s">
        <v>1401</v>
      </c>
      <c r="C128" s="18" t="str">
        <f>LEFT(EjecucionPIIP[[#This Row],[CodigoIndicador]],7)</f>
        <v>2201071</v>
      </c>
      <c r="D128" s="18" t="s">
        <v>53</v>
      </c>
      <c r="E128" s="18" t="s">
        <v>54</v>
      </c>
      <c r="F128" s="18" t="s">
        <v>2640</v>
      </c>
      <c r="G128" s="18" t="s">
        <v>2641</v>
      </c>
      <c r="H128" s="18" t="s">
        <v>2642</v>
      </c>
      <c r="I128" s="26">
        <v>259</v>
      </c>
      <c r="J128" s="18" t="s">
        <v>1247</v>
      </c>
      <c r="K128" s="26">
        <v>259</v>
      </c>
      <c r="L128" s="27">
        <v>0</v>
      </c>
      <c r="M128" s="82">
        <v>838849297507.03003</v>
      </c>
      <c r="N128" s="82">
        <v>476443527475</v>
      </c>
      <c r="O128" s="82">
        <v>0</v>
      </c>
    </row>
    <row r="129" spans="1:15" x14ac:dyDescent="0.3">
      <c r="A129" s="139">
        <v>20260701</v>
      </c>
      <c r="B129" s="18" t="s">
        <v>1783</v>
      </c>
      <c r="C129" s="18" t="str">
        <f>LEFT(EjecucionPIIP[[#This Row],[CodigoIndicador]],7)</f>
        <v>2201049</v>
      </c>
      <c r="D129" s="18" t="s">
        <v>206</v>
      </c>
      <c r="E129" s="18" t="s">
        <v>207</v>
      </c>
      <c r="F129" s="18" t="s">
        <v>2640</v>
      </c>
      <c r="G129" s="18" t="s">
        <v>2641</v>
      </c>
      <c r="H129" s="18" t="s">
        <v>2642</v>
      </c>
      <c r="I129" s="26">
        <v>1452</v>
      </c>
      <c r="J129" s="18" t="s">
        <v>1247</v>
      </c>
      <c r="K129" s="26">
        <v>1452</v>
      </c>
      <c r="L129" s="27">
        <v>0</v>
      </c>
      <c r="M129" s="82">
        <v>330677152.19999999</v>
      </c>
      <c r="N129" s="82">
        <v>66135430.399999999</v>
      </c>
      <c r="O129" s="82">
        <v>0</v>
      </c>
    </row>
    <row r="130" spans="1:15" x14ac:dyDescent="0.3">
      <c r="A130" s="139">
        <v>20260701</v>
      </c>
      <c r="B130" s="18" t="s">
        <v>1749</v>
      </c>
      <c r="C130" s="18" t="str">
        <f>LEFT(EjecucionPIIP[[#This Row],[CodigoIndicador]],7)</f>
        <v>2201049</v>
      </c>
      <c r="D130" s="18" t="s">
        <v>206</v>
      </c>
      <c r="E130" s="18" t="s">
        <v>207</v>
      </c>
      <c r="F130" s="18" t="s">
        <v>2640</v>
      </c>
      <c r="G130" s="18" t="s">
        <v>2641</v>
      </c>
      <c r="H130" s="18" t="s">
        <v>2642</v>
      </c>
      <c r="I130" s="26">
        <v>300</v>
      </c>
      <c r="J130" s="18" t="s">
        <v>1247</v>
      </c>
      <c r="K130" s="26">
        <v>300</v>
      </c>
      <c r="L130" s="27">
        <v>0</v>
      </c>
      <c r="M130" s="82">
        <v>170000000</v>
      </c>
      <c r="N130" s="82">
        <v>80147236</v>
      </c>
      <c r="O130" s="82">
        <v>0</v>
      </c>
    </row>
    <row r="131" spans="1:15" x14ac:dyDescent="0.3">
      <c r="A131" s="139">
        <v>20260701</v>
      </c>
      <c r="B131" s="18" t="s">
        <v>1681</v>
      </c>
      <c r="C131" s="18" t="str">
        <f>LEFT(EjecucionPIIP[[#This Row],[CodigoIndicador]],7)</f>
        <v>2201018</v>
      </c>
      <c r="D131" s="18" t="s">
        <v>1843</v>
      </c>
      <c r="E131" s="18" t="s">
        <v>2648</v>
      </c>
      <c r="F131" s="18" t="s">
        <v>2640</v>
      </c>
      <c r="G131" s="18" t="s">
        <v>2641</v>
      </c>
      <c r="H131" s="18" t="s">
        <v>2642</v>
      </c>
      <c r="I131" s="26">
        <v>1</v>
      </c>
      <c r="J131" s="18" t="s">
        <v>1247</v>
      </c>
      <c r="K131" s="26">
        <v>1</v>
      </c>
      <c r="L131" s="27">
        <v>1</v>
      </c>
      <c r="M131" s="82">
        <v>356000000</v>
      </c>
      <c r="N131" s="82">
        <v>106800000</v>
      </c>
      <c r="O131" s="82">
        <v>0</v>
      </c>
    </row>
    <row r="132" spans="1:15" x14ac:dyDescent="0.3">
      <c r="A132" s="139">
        <v>20260701</v>
      </c>
      <c r="B132" s="18" t="s">
        <v>1788</v>
      </c>
      <c r="C132" s="18" t="str">
        <f>LEFT(EjecucionPIIP[[#This Row],[CodigoIndicador]],7)</f>
        <v>2201050</v>
      </c>
      <c r="D132" s="18" t="s">
        <v>292</v>
      </c>
      <c r="E132" s="18" t="s">
        <v>293</v>
      </c>
      <c r="F132" s="18" t="s">
        <v>2640</v>
      </c>
      <c r="G132" s="18" t="s">
        <v>2641</v>
      </c>
      <c r="H132" s="18" t="s">
        <v>2642</v>
      </c>
      <c r="I132" s="26">
        <v>54199</v>
      </c>
      <c r="J132" s="18" t="s">
        <v>1247</v>
      </c>
      <c r="K132" s="26">
        <v>54199</v>
      </c>
      <c r="L132" s="27">
        <v>0</v>
      </c>
      <c r="M132" s="82">
        <v>1688044673.4100001</v>
      </c>
      <c r="N132" s="82">
        <v>0</v>
      </c>
      <c r="O132" s="82">
        <v>0</v>
      </c>
    </row>
    <row r="133" spans="1:15" x14ac:dyDescent="0.3">
      <c r="A133" s="139">
        <v>20260701</v>
      </c>
      <c r="B133" s="18" t="s">
        <v>1780</v>
      </c>
      <c r="C133" s="18" t="str">
        <f>LEFT(EjecucionPIIP[[#This Row],[CodigoIndicador]],7)</f>
        <v>2201084</v>
      </c>
      <c r="D133" s="18" t="s">
        <v>115</v>
      </c>
      <c r="E133" s="18" t="s">
        <v>116</v>
      </c>
      <c r="F133" s="18" t="s">
        <v>2640</v>
      </c>
      <c r="G133" s="18" t="s">
        <v>2641</v>
      </c>
      <c r="H133" s="18" t="s">
        <v>2642</v>
      </c>
      <c r="I133" s="26">
        <v>3427</v>
      </c>
      <c r="J133" s="18" t="s">
        <v>1247</v>
      </c>
      <c r="K133" s="26">
        <v>3427</v>
      </c>
      <c r="L133" s="27">
        <v>0</v>
      </c>
      <c r="M133" s="82">
        <v>2663338802</v>
      </c>
      <c r="N133" s="82">
        <v>649124178.29999995</v>
      </c>
      <c r="O133" s="82">
        <v>0</v>
      </c>
    </row>
    <row r="134" spans="1:15" x14ac:dyDescent="0.3">
      <c r="A134" s="139">
        <v>20260701</v>
      </c>
      <c r="B134" s="18" t="s">
        <v>1794</v>
      </c>
      <c r="C134" s="18" t="str">
        <f>LEFT(EjecucionPIIP[[#This Row],[CodigoIndicador]],7)</f>
        <v>2201034</v>
      </c>
      <c r="D134" s="18" t="s">
        <v>162</v>
      </c>
      <c r="E134" s="18" t="s">
        <v>163</v>
      </c>
      <c r="F134" s="18" t="s">
        <v>2640</v>
      </c>
      <c r="G134" s="18" t="s">
        <v>2641</v>
      </c>
      <c r="H134" s="18" t="s">
        <v>2642</v>
      </c>
      <c r="I134" s="26">
        <v>632</v>
      </c>
      <c r="J134" s="18" t="s">
        <v>1247</v>
      </c>
      <c r="K134" s="26">
        <v>632</v>
      </c>
      <c r="L134" s="27">
        <v>0</v>
      </c>
      <c r="M134" s="82">
        <v>150000000</v>
      </c>
      <c r="N134" s="82">
        <v>0</v>
      </c>
      <c r="O134" s="82">
        <v>0</v>
      </c>
    </row>
    <row r="135" spans="1:15" x14ac:dyDescent="0.3">
      <c r="A135" s="139">
        <v>20260701</v>
      </c>
      <c r="B135" s="18" t="s">
        <v>1628</v>
      </c>
      <c r="C135" s="18" t="str">
        <f>LEFT(EjecucionPIIP[[#This Row],[CodigoIndicador]],7)</f>
        <v>4502022</v>
      </c>
      <c r="D135" s="18" t="s">
        <v>530</v>
      </c>
      <c r="E135" s="18" t="s">
        <v>531</v>
      </c>
      <c r="F135" s="18" t="s">
        <v>2640</v>
      </c>
      <c r="G135" s="18" t="s">
        <v>2641</v>
      </c>
      <c r="H135" s="18" t="s">
        <v>2642</v>
      </c>
      <c r="I135" s="26">
        <v>2</v>
      </c>
      <c r="J135" s="18" t="s">
        <v>1247</v>
      </c>
      <c r="K135" s="26">
        <v>2</v>
      </c>
      <c r="L135" s="27">
        <v>2</v>
      </c>
      <c r="M135" s="82">
        <v>0</v>
      </c>
      <c r="N135" s="82">
        <v>0</v>
      </c>
      <c r="O135" s="82">
        <v>0</v>
      </c>
    </row>
    <row r="136" spans="1:15" x14ac:dyDescent="0.3">
      <c r="A136" s="139">
        <v>20260701</v>
      </c>
      <c r="B136" s="18" t="s">
        <v>1607</v>
      </c>
      <c r="C136" s="18" t="str">
        <f>LEFT(EjecucionPIIP[[#This Row],[CodigoIndicador]],7)</f>
        <v>4501029</v>
      </c>
      <c r="D136" s="18" t="s">
        <v>178</v>
      </c>
      <c r="E136" s="18" t="s">
        <v>179</v>
      </c>
      <c r="F136" s="18" t="s">
        <v>2640</v>
      </c>
      <c r="G136" s="18" t="s">
        <v>2641</v>
      </c>
      <c r="H136" s="18" t="s">
        <v>2642</v>
      </c>
      <c r="I136" s="26">
        <v>1</v>
      </c>
      <c r="J136" s="18" t="s">
        <v>1247</v>
      </c>
      <c r="K136" s="26">
        <v>0</v>
      </c>
      <c r="L136" s="27">
        <v>1</v>
      </c>
      <c r="M136" s="82">
        <v>0</v>
      </c>
      <c r="N136" s="82">
        <v>0</v>
      </c>
      <c r="O136" s="82">
        <v>2255905700</v>
      </c>
    </row>
    <row r="137" spans="1:15" x14ac:dyDescent="0.3">
      <c r="A137" s="139">
        <v>20260701</v>
      </c>
      <c r="B137" s="18" t="s">
        <v>1698</v>
      </c>
      <c r="C137" s="18" t="str">
        <f>LEFT(EjecucionPIIP[[#This Row],[CodigoIndicador]],7)</f>
        <v>4502038</v>
      </c>
      <c r="D137" s="18" t="s">
        <v>107</v>
      </c>
      <c r="E137" s="18" t="s">
        <v>108</v>
      </c>
      <c r="F137" s="18" t="s">
        <v>2640</v>
      </c>
      <c r="G137" s="18" t="s">
        <v>2641</v>
      </c>
      <c r="H137" s="18" t="s">
        <v>2642</v>
      </c>
      <c r="I137" s="26">
        <v>1</v>
      </c>
      <c r="J137" s="18" t="s">
        <v>1247</v>
      </c>
      <c r="K137" s="26">
        <v>1</v>
      </c>
      <c r="L137" s="27">
        <v>0</v>
      </c>
      <c r="M137" s="82">
        <v>0</v>
      </c>
      <c r="N137" s="82">
        <v>0</v>
      </c>
      <c r="O137" s="82">
        <v>349190736</v>
      </c>
    </row>
    <row r="138" spans="1:15" x14ac:dyDescent="0.3">
      <c r="A138" s="139">
        <v>20260701</v>
      </c>
      <c r="B138" s="18" t="s">
        <v>1698</v>
      </c>
      <c r="C138" s="18" t="str">
        <f>LEFT(EjecucionPIIP[[#This Row],[CodigoIndicador]],7)</f>
        <v>4502034</v>
      </c>
      <c r="D138" s="18" t="s">
        <v>222</v>
      </c>
      <c r="E138" s="18" t="s">
        <v>223</v>
      </c>
      <c r="F138" s="18" t="s">
        <v>2640</v>
      </c>
      <c r="G138" s="18" t="s">
        <v>2641</v>
      </c>
      <c r="H138" s="18" t="s">
        <v>2642</v>
      </c>
      <c r="I138" s="26">
        <v>300</v>
      </c>
      <c r="J138" s="18" t="s">
        <v>1247</v>
      </c>
      <c r="K138" s="26">
        <v>300</v>
      </c>
      <c r="L138" s="27">
        <v>0</v>
      </c>
      <c r="M138" s="82">
        <v>0</v>
      </c>
      <c r="N138" s="82">
        <v>0</v>
      </c>
      <c r="O138" s="82">
        <v>97168996</v>
      </c>
    </row>
    <row r="139" spans="1:15" x14ac:dyDescent="0.3">
      <c r="A139" s="139">
        <v>20260701</v>
      </c>
      <c r="B139" s="18" t="s">
        <v>1750</v>
      </c>
      <c r="C139" s="18" t="str">
        <f>LEFT(EjecucionPIIP[[#This Row],[CodigoIndicador]],7)</f>
        <v>4599031</v>
      </c>
      <c r="D139" s="18" t="s">
        <v>76</v>
      </c>
      <c r="E139" s="18" t="s">
        <v>77</v>
      </c>
      <c r="F139" s="18" t="s">
        <v>2640</v>
      </c>
      <c r="G139" s="18" t="s">
        <v>2641</v>
      </c>
      <c r="H139" s="18" t="s">
        <v>2642</v>
      </c>
      <c r="I139" s="26">
        <v>1</v>
      </c>
      <c r="J139" s="18" t="s">
        <v>1247</v>
      </c>
      <c r="K139" s="26">
        <v>1</v>
      </c>
      <c r="L139" s="27">
        <v>1</v>
      </c>
      <c r="M139" s="82">
        <v>0</v>
      </c>
      <c r="N139" s="82">
        <v>0</v>
      </c>
      <c r="O139" s="82">
        <v>205305165</v>
      </c>
    </row>
    <row r="140" spans="1:15" x14ac:dyDescent="0.3">
      <c r="A140" s="139">
        <v>20260701</v>
      </c>
      <c r="B140" s="18" t="s">
        <v>1603</v>
      </c>
      <c r="C140" s="18" t="str">
        <f>LEFT(EjecucionPIIP[[#This Row],[CodigoIndicador]],7)</f>
        <v>4501071</v>
      </c>
      <c r="D140" s="18" t="s">
        <v>984</v>
      </c>
      <c r="E140" s="18" t="s">
        <v>983</v>
      </c>
      <c r="F140" s="18" t="s">
        <v>2640</v>
      </c>
      <c r="G140" s="18" t="s">
        <v>2641</v>
      </c>
      <c r="H140" s="18" t="s">
        <v>2642</v>
      </c>
      <c r="I140" s="26">
        <v>1</v>
      </c>
      <c r="J140" s="18" t="s">
        <v>1247</v>
      </c>
      <c r="K140" s="26">
        <v>1</v>
      </c>
      <c r="L140" s="27">
        <v>0</v>
      </c>
      <c r="M140" s="82">
        <v>2227951320</v>
      </c>
      <c r="N140" s="82">
        <v>0</v>
      </c>
      <c r="O140" s="82">
        <v>1754999997.5999999</v>
      </c>
    </row>
    <row r="141" spans="1:15" x14ac:dyDescent="0.3">
      <c r="A141" s="139">
        <v>20260701</v>
      </c>
      <c r="B141" s="18" t="s">
        <v>1747</v>
      </c>
      <c r="C141" s="18" t="str">
        <f>LEFT(EjecucionPIIP[[#This Row],[CodigoIndicador]],7)</f>
        <v>4502034</v>
      </c>
      <c r="D141" s="18" t="s">
        <v>222</v>
      </c>
      <c r="E141" s="18" t="s">
        <v>223</v>
      </c>
      <c r="F141" s="18" t="s">
        <v>2640</v>
      </c>
      <c r="G141" s="18" t="s">
        <v>2641</v>
      </c>
      <c r="H141" s="18" t="s">
        <v>2642</v>
      </c>
      <c r="I141" s="26">
        <v>150</v>
      </c>
      <c r="J141" s="18" t="s">
        <v>1247</v>
      </c>
      <c r="K141" s="26">
        <v>150</v>
      </c>
      <c r="L141" s="27">
        <v>0</v>
      </c>
      <c r="M141" s="82">
        <v>0</v>
      </c>
      <c r="N141" s="82">
        <v>0</v>
      </c>
      <c r="O141" s="82">
        <v>34275108</v>
      </c>
    </row>
    <row r="142" spans="1:15" x14ac:dyDescent="0.3">
      <c r="A142" s="139">
        <v>20260701</v>
      </c>
      <c r="B142" s="18" t="s">
        <v>1747</v>
      </c>
      <c r="C142" s="18" t="str">
        <f>LEFT(EjecucionPIIP[[#This Row],[CodigoIndicador]],7)</f>
        <v>4502038</v>
      </c>
      <c r="D142" s="18" t="s">
        <v>107</v>
      </c>
      <c r="E142" s="18" t="s">
        <v>108</v>
      </c>
      <c r="F142" s="18" t="s">
        <v>2640</v>
      </c>
      <c r="G142" s="18" t="s">
        <v>2641</v>
      </c>
      <c r="H142" s="18" t="s">
        <v>2642</v>
      </c>
      <c r="I142" s="26">
        <v>1</v>
      </c>
      <c r="J142" s="18" t="s">
        <v>1247</v>
      </c>
      <c r="K142" s="26">
        <v>1</v>
      </c>
      <c r="L142" s="27">
        <v>1</v>
      </c>
      <c r="M142" s="82">
        <v>0</v>
      </c>
      <c r="N142" s="82">
        <v>0</v>
      </c>
      <c r="O142" s="82">
        <v>116064401.09999999</v>
      </c>
    </row>
    <row r="143" spans="1:15" x14ac:dyDescent="0.3">
      <c r="A143" s="139">
        <v>20260701</v>
      </c>
      <c r="B143" s="18" t="s">
        <v>1604</v>
      </c>
      <c r="C143" s="18" t="str">
        <f>LEFT(EjecucionPIIP[[#This Row],[CodigoIndicador]],7)</f>
        <v>4501029</v>
      </c>
      <c r="D143" s="18" t="s">
        <v>178</v>
      </c>
      <c r="E143" s="18" t="s">
        <v>179</v>
      </c>
      <c r="F143" s="18" t="s">
        <v>2640</v>
      </c>
      <c r="G143" s="18" t="s">
        <v>2641</v>
      </c>
      <c r="H143" s="18" t="s">
        <v>2642</v>
      </c>
      <c r="I143" s="26">
        <v>1</v>
      </c>
      <c r="J143" s="18" t="s">
        <v>1247</v>
      </c>
      <c r="K143" s="26">
        <v>1</v>
      </c>
      <c r="L143" s="27">
        <v>0</v>
      </c>
      <c r="M143" s="82">
        <v>0</v>
      </c>
      <c r="N143" s="82">
        <v>0</v>
      </c>
      <c r="O143" s="82">
        <v>0</v>
      </c>
    </row>
    <row r="144" spans="1:15" x14ac:dyDescent="0.3">
      <c r="A144" s="139">
        <v>20260701</v>
      </c>
      <c r="B144" s="18" t="s">
        <v>1701</v>
      </c>
      <c r="C144" s="18" t="str">
        <f>LEFT(EjecucionPIIP[[#This Row],[CodigoIndicador]],7)</f>
        <v>4501029</v>
      </c>
      <c r="D144" s="18" t="s">
        <v>178</v>
      </c>
      <c r="E144" s="18" t="s">
        <v>179</v>
      </c>
      <c r="F144" s="18" t="s">
        <v>2640</v>
      </c>
      <c r="G144" s="18" t="s">
        <v>2641</v>
      </c>
      <c r="H144" s="18" t="s">
        <v>2642</v>
      </c>
      <c r="I144" s="26">
        <v>1</v>
      </c>
      <c r="J144" s="18" t="s">
        <v>1247</v>
      </c>
      <c r="K144" s="26">
        <v>1</v>
      </c>
      <c r="L144" s="27">
        <v>0</v>
      </c>
      <c r="M144" s="82">
        <v>0</v>
      </c>
      <c r="N144" s="82">
        <v>0</v>
      </c>
      <c r="O144" s="82">
        <v>1017436233</v>
      </c>
    </row>
    <row r="145" spans="1:15" x14ac:dyDescent="0.3">
      <c r="A145" s="139">
        <v>20260701</v>
      </c>
      <c r="B145" s="18" t="s">
        <v>1527</v>
      </c>
      <c r="C145" s="18" t="str">
        <f>LEFT(EjecucionPIIP[[#This Row],[CodigoIndicador]],7)</f>
        <v>4502034</v>
      </c>
      <c r="D145" s="18" t="s">
        <v>222</v>
      </c>
      <c r="E145" s="18" t="s">
        <v>223</v>
      </c>
      <c r="F145" s="18" t="s">
        <v>2640</v>
      </c>
      <c r="G145" s="18" t="s">
        <v>2641</v>
      </c>
      <c r="H145" s="18" t="s">
        <v>2642</v>
      </c>
      <c r="I145" s="26">
        <v>5520</v>
      </c>
      <c r="J145" s="18" t="s">
        <v>1247</v>
      </c>
      <c r="K145" s="26">
        <v>5520</v>
      </c>
      <c r="L145" s="27">
        <v>0</v>
      </c>
      <c r="M145" s="82">
        <v>0</v>
      </c>
      <c r="N145" s="82">
        <v>0</v>
      </c>
      <c r="O145" s="82">
        <v>398234880</v>
      </c>
    </row>
    <row r="146" spans="1:15" x14ac:dyDescent="0.3">
      <c r="A146" s="139">
        <v>20260701</v>
      </c>
      <c r="B146" s="18" t="s">
        <v>1527</v>
      </c>
      <c r="C146" s="18" t="str">
        <f>LEFT(EjecucionPIIP[[#This Row],[CodigoIndicador]],7)</f>
        <v>4502038</v>
      </c>
      <c r="D146" s="18" t="s">
        <v>107</v>
      </c>
      <c r="E146" s="18" t="s">
        <v>108</v>
      </c>
      <c r="F146" s="18" t="s">
        <v>2640</v>
      </c>
      <c r="G146" s="18" t="s">
        <v>2641</v>
      </c>
      <c r="H146" s="18" t="s">
        <v>2642</v>
      </c>
      <c r="I146" s="26">
        <v>1</v>
      </c>
      <c r="J146" s="18" t="s">
        <v>1247</v>
      </c>
      <c r="K146" s="26">
        <v>1</v>
      </c>
      <c r="L146" s="27">
        <v>0</v>
      </c>
      <c r="M146" s="82">
        <v>1000000000</v>
      </c>
      <c r="N146" s="82">
        <v>0</v>
      </c>
      <c r="O146" s="82">
        <v>640903953.13</v>
      </c>
    </row>
    <row r="147" spans="1:15" x14ac:dyDescent="0.3">
      <c r="A147" s="139">
        <v>20260701</v>
      </c>
      <c r="B147" s="18" t="s">
        <v>1623</v>
      </c>
      <c r="C147" s="18" t="str">
        <f>LEFT(EjecucionPIIP[[#This Row],[CodigoIndicador]],7)</f>
        <v>4599002</v>
      </c>
      <c r="D147" s="18" t="s">
        <v>88</v>
      </c>
      <c r="E147" s="18" t="s">
        <v>89</v>
      </c>
      <c r="F147" s="18" t="s">
        <v>2649</v>
      </c>
      <c r="G147" s="18" t="s">
        <v>2641</v>
      </c>
      <c r="H147" s="18" t="s">
        <v>2642</v>
      </c>
      <c r="I147" s="26">
        <v>60</v>
      </c>
      <c r="J147" s="18" t="s">
        <v>1247</v>
      </c>
      <c r="K147" s="26">
        <v>60</v>
      </c>
      <c r="L147" s="27">
        <v>49</v>
      </c>
      <c r="M147" s="82">
        <v>0</v>
      </c>
      <c r="N147" s="82">
        <v>0</v>
      </c>
      <c r="O147" s="82">
        <v>550000000</v>
      </c>
    </row>
    <row r="148" spans="1:15" x14ac:dyDescent="0.3">
      <c r="A148" s="139">
        <v>20260701</v>
      </c>
      <c r="B148" s="18" t="s">
        <v>1416</v>
      </c>
      <c r="C148" s="18" t="str">
        <f>LEFT(EjecucionPIIP[[#This Row],[CodigoIndicador]],7)</f>
        <v>4599023</v>
      </c>
      <c r="D148" s="18" t="s">
        <v>135</v>
      </c>
      <c r="E148" s="18" t="s">
        <v>136</v>
      </c>
      <c r="F148" s="18" t="s">
        <v>2640</v>
      </c>
      <c r="G148" s="18" t="s">
        <v>2641</v>
      </c>
      <c r="H148" s="18" t="s">
        <v>2642</v>
      </c>
      <c r="I148" s="26">
        <v>1</v>
      </c>
      <c r="J148" s="18" t="s">
        <v>1247</v>
      </c>
      <c r="K148" s="26">
        <v>1</v>
      </c>
      <c r="L148" s="27">
        <v>1</v>
      </c>
      <c r="M148" s="82">
        <v>0</v>
      </c>
      <c r="N148" s="82">
        <v>0</v>
      </c>
      <c r="O148" s="82">
        <v>252000000</v>
      </c>
    </row>
    <row r="149" spans="1:15" x14ac:dyDescent="0.3">
      <c r="A149" s="139">
        <v>20260701</v>
      </c>
      <c r="B149" s="18" t="s">
        <v>1546</v>
      </c>
      <c r="C149" s="18" t="str">
        <f>LEFT(EjecucionPIIP[[#This Row],[CodigoIndicador]],7)</f>
        <v>4599002</v>
      </c>
      <c r="D149" s="18" t="s">
        <v>88</v>
      </c>
      <c r="E149" s="18" t="s">
        <v>89</v>
      </c>
      <c r="F149" s="18" t="s">
        <v>2649</v>
      </c>
      <c r="G149" s="18" t="s">
        <v>2641</v>
      </c>
      <c r="H149" s="18" t="s">
        <v>2642</v>
      </c>
      <c r="I149" s="26">
        <v>100</v>
      </c>
      <c r="J149" s="18" t="s">
        <v>1247</v>
      </c>
      <c r="K149" s="26">
        <v>100</v>
      </c>
      <c r="L149" s="27">
        <v>30</v>
      </c>
      <c r="M149" s="82">
        <v>1184654882</v>
      </c>
      <c r="N149" s="82">
        <v>231493600</v>
      </c>
      <c r="O149" s="82">
        <v>0</v>
      </c>
    </row>
    <row r="150" spans="1:15" x14ac:dyDescent="0.3">
      <c r="A150" s="139">
        <v>20260701</v>
      </c>
      <c r="B150" s="18" t="s">
        <v>1595</v>
      </c>
      <c r="C150" s="18" t="str">
        <f>LEFT(EjecucionPIIP[[#This Row],[CodigoIndicador]],7)</f>
        <v>4501029</v>
      </c>
      <c r="D150" s="18" t="s">
        <v>178</v>
      </c>
      <c r="E150" s="18" t="s">
        <v>179</v>
      </c>
      <c r="F150" s="18" t="s">
        <v>2640</v>
      </c>
      <c r="G150" s="18" t="s">
        <v>2641</v>
      </c>
      <c r="H150" s="18" t="s">
        <v>2642</v>
      </c>
      <c r="I150" s="26">
        <v>1</v>
      </c>
      <c r="J150" s="18" t="s">
        <v>1247</v>
      </c>
      <c r="K150" s="26">
        <v>1</v>
      </c>
      <c r="L150" s="27">
        <v>0</v>
      </c>
      <c r="M150" s="82">
        <v>193965492</v>
      </c>
      <c r="N150" s="82">
        <v>121375283</v>
      </c>
      <c r="O150" s="82">
        <v>0</v>
      </c>
    </row>
    <row r="151" spans="1:15" x14ac:dyDescent="0.3">
      <c r="A151" s="139">
        <v>20260701</v>
      </c>
      <c r="B151" s="18" t="s">
        <v>1791</v>
      </c>
      <c r="C151" s="18" t="str">
        <f>LEFT(EjecucionPIIP[[#This Row],[CodigoIndicador]],7)</f>
        <v>4501052</v>
      </c>
      <c r="D151" s="18" t="s">
        <v>976</v>
      </c>
      <c r="E151" s="18" t="s">
        <v>977</v>
      </c>
      <c r="F151" s="18" t="s">
        <v>2640</v>
      </c>
      <c r="G151" s="18" t="s">
        <v>2641</v>
      </c>
      <c r="H151" s="18" t="s">
        <v>2642</v>
      </c>
      <c r="I151" s="26">
        <v>118</v>
      </c>
      <c r="J151" s="18" t="s">
        <v>1247</v>
      </c>
      <c r="K151" s="26">
        <v>118</v>
      </c>
      <c r="L151" s="27">
        <v>0</v>
      </c>
      <c r="M151" s="82">
        <v>3600000000</v>
      </c>
      <c r="N151" s="82">
        <v>0</v>
      </c>
      <c r="O151" s="82">
        <v>0</v>
      </c>
    </row>
    <row r="152" spans="1:15" x14ac:dyDescent="0.3">
      <c r="A152" s="139">
        <v>20260701</v>
      </c>
      <c r="B152" s="18" t="s">
        <v>1633</v>
      </c>
      <c r="C152" s="18" t="str">
        <f>LEFT(EjecucionPIIP[[#This Row],[CodigoIndicador]],7)</f>
        <v>4502038</v>
      </c>
      <c r="D152" s="18" t="s">
        <v>107</v>
      </c>
      <c r="E152" s="18" t="s">
        <v>108</v>
      </c>
      <c r="F152" s="18" t="s">
        <v>2640</v>
      </c>
      <c r="G152" s="18" t="s">
        <v>2641</v>
      </c>
      <c r="H152" s="18" t="s">
        <v>1814</v>
      </c>
      <c r="I152" s="26">
        <v>1</v>
      </c>
      <c r="J152" s="18" t="s">
        <v>1247</v>
      </c>
      <c r="K152" s="26">
        <v>1</v>
      </c>
      <c r="L152" s="27">
        <v>1</v>
      </c>
      <c r="M152" s="82">
        <v>116169750</v>
      </c>
      <c r="N152" s="82">
        <v>115011000</v>
      </c>
      <c r="O152" s="82">
        <v>0</v>
      </c>
    </row>
    <row r="153" spans="1:15" x14ac:dyDescent="0.3">
      <c r="A153" s="139">
        <v>20260701</v>
      </c>
      <c r="B153" s="18" t="s">
        <v>1633</v>
      </c>
      <c r="C153" s="18" t="str">
        <f>LEFT(EjecucionPIIP[[#This Row],[CodigoIndicador]],7)</f>
        <v>4502034</v>
      </c>
      <c r="D153" s="18" t="s">
        <v>222</v>
      </c>
      <c r="E153" s="18" t="s">
        <v>223</v>
      </c>
      <c r="F153" s="18" t="s">
        <v>2640</v>
      </c>
      <c r="G153" s="18" t="s">
        <v>2641</v>
      </c>
      <c r="H153" s="18" t="s">
        <v>1814</v>
      </c>
      <c r="I153" s="26">
        <v>150</v>
      </c>
      <c r="J153" s="18" t="s">
        <v>1247</v>
      </c>
      <c r="K153" s="26">
        <v>150</v>
      </c>
      <c r="L153" s="27">
        <v>300</v>
      </c>
      <c r="M153" s="82">
        <v>33830250</v>
      </c>
      <c r="N153" s="82">
        <v>33225000</v>
      </c>
      <c r="O153" s="82">
        <v>0</v>
      </c>
    </row>
    <row r="154" spans="1:15" x14ac:dyDescent="0.3">
      <c r="A154" s="139">
        <v>20260701</v>
      </c>
      <c r="B154" s="18" t="s">
        <v>2566</v>
      </c>
      <c r="C154" s="18" t="str">
        <f>LEFT(EjecucionPIIP[[#This Row],[CodigoIndicador]],7)</f>
        <v>4502038</v>
      </c>
      <c r="D154" s="18" t="s">
        <v>107</v>
      </c>
      <c r="E154" s="18" t="s">
        <v>108</v>
      </c>
      <c r="F154" s="18" t="s">
        <v>2640</v>
      </c>
      <c r="G154" s="18" t="s">
        <v>2641</v>
      </c>
      <c r="H154" s="18" t="s">
        <v>1814</v>
      </c>
      <c r="I154" s="26">
        <v>1</v>
      </c>
      <c r="J154" s="18" t="s">
        <v>1247</v>
      </c>
      <c r="K154" s="26">
        <v>1</v>
      </c>
      <c r="L154" s="27">
        <v>1</v>
      </c>
      <c r="M154" s="82">
        <v>289823212</v>
      </c>
      <c r="N154" s="82">
        <v>54000000</v>
      </c>
      <c r="O154" s="82">
        <v>0</v>
      </c>
    </row>
    <row r="155" spans="1:15" x14ac:dyDescent="0.3">
      <c r="A155" s="139">
        <v>20260701</v>
      </c>
      <c r="B155" s="18" t="s">
        <v>2566</v>
      </c>
      <c r="C155" s="18" t="str">
        <f>LEFT(EjecucionPIIP[[#This Row],[CodigoIndicador]],7)</f>
        <v>4502034</v>
      </c>
      <c r="D155" s="18" t="s">
        <v>222</v>
      </c>
      <c r="E155" s="18" t="s">
        <v>223</v>
      </c>
      <c r="F155" s="18" t="s">
        <v>2640</v>
      </c>
      <c r="G155" s="18" t="s">
        <v>2641</v>
      </c>
      <c r="H155" s="18" t="s">
        <v>2642</v>
      </c>
      <c r="I155" s="26">
        <v>200</v>
      </c>
      <c r="J155" s="18" t="s">
        <v>1247</v>
      </c>
      <c r="K155" s="26">
        <v>200</v>
      </c>
      <c r="L155" s="27">
        <v>0</v>
      </c>
      <c r="M155" s="82">
        <v>110176788</v>
      </c>
      <c r="N155" s="82">
        <v>0</v>
      </c>
      <c r="O155" s="82">
        <v>0</v>
      </c>
    </row>
    <row r="156" spans="1:15" x14ac:dyDescent="0.3">
      <c r="A156" s="139">
        <v>20260701</v>
      </c>
      <c r="B156" s="18" t="s">
        <v>1665</v>
      </c>
      <c r="C156" s="18" t="str">
        <f>LEFT(EjecucionPIIP[[#This Row],[CodigoIndicador]],7)</f>
        <v>4599031</v>
      </c>
      <c r="D156" s="18" t="s">
        <v>76</v>
      </c>
      <c r="E156" s="18" t="s">
        <v>77</v>
      </c>
      <c r="F156" s="18" t="s">
        <v>2640</v>
      </c>
      <c r="G156" s="18" t="s">
        <v>2641</v>
      </c>
      <c r="H156" s="18" t="s">
        <v>1814</v>
      </c>
      <c r="I156" s="26">
        <v>1</v>
      </c>
      <c r="J156" s="18" t="s">
        <v>1247</v>
      </c>
      <c r="K156" s="26">
        <v>1</v>
      </c>
      <c r="L156" s="27">
        <v>1</v>
      </c>
      <c r="M156" s="82">
        <v>6499276996</v>
      </c>
      <c r="N156" s="82">
        <v>6120405853</v>
      </c>
      <c r="O156" s="82">
        <v>0</v>
      </c>
    </row>
    <row r="157" spans="1:15" x14ac:dyDescent="0.3">
      <c r="A157" s="139">
        <v>20260701</v>
      </c>
      <c r="B157" s="18" t="s">
        <v>2539</v>
      </c>
      <c r="C157" s="18" t="str">
        <f>LEFT(EjecucionPIIP[[#This Row],[CodigoIndicador]],7)</f>
        <v>4599030</v>
      </c>
      <c r="D157" s="18" t="s">
        <v>735</v>
      </c>
      <c r="E157" s="18" t="s">
        <v>223</v>
      </c>
      <c r="F157" s="18" t="s">
        <v>2640</v>
      </c>
      <c r="G157" s="18" t="s">
        <v>2641</v>
      </c>
      <c r="H157" s="18" t="s">
        <v>2642</v>
      </c>
      <c r="I157" s="26">
        <v>250</v>
      </c>
      <c r="J157" s="18" t="s">
        <v>1247</v>
      </c>
      <c r="K157" s="26">
        <v>250</v>
      </c>
      <c r="L157" s="27">
        <v>0</v>
      </c>
      <c r="M157" s="82">
        <v>67036000</v>
      </c>
      <c r="N157" s="82">
        <v>0</v>
      </c>
      <c r="O157" s="82">
        <v>0</v>
      </c>
    </row>
    <row r="158" spans="1:15" x14ac:dyDescent="0.3">
      <c r="A158" s="139">
        <v>20260701</v>
      </c>
      <c r="B158" s="18" t="s">
        <v>2539</v>
      </c>
      <c r="C158" s="18" t="str">
        <f>LEFT(EjecucionPIIP[[#This Row],[CodigoIndicador]],7)</f>
        <v>4599025</v>
      </c>
      <c r="D158" s="18" t="s">
        <v>111</v>
      </c>
      <c r="E158" s="18" t="s">
        <v>112</v>
      </c>
      <c r="F158" s="18" t="s">
        <v>2640</v>
      </c>
      <c r="G158" s="18" t="s">
        <v>2641</v>
      </c>
      <c r="H158" s="18" t="s">
        <v>2642</v>
      </c>
      <c r="I158" s="26">
        <v>1</v>
      </c>
      <c r="J158" s="18" t="s">
        <v>1247</v>
      </c>
      <c r="K158" s="26">
        <v>1</v>
      </c>
      <c r="L158" s="27">
        <v>0</v>
      </c>
      <c r="M158" s="82">
        <v>932964000</v>
      </c>
      <c r="N158" s="82">
        <v>0</v>
      </c>
      <c r="O158" s="82">
        <v>0</v>
      </c>
    </row>
    <row r="159" spans="1:15" x14ac:dyDescent="0.3">
      <c r="A159" s="139">
        <v>20260701</v>
      </c>
      <c r="B159" s="18" t="s">
        <v>1754</v>
      </c>
      <c r="C159" s="18" t="str">
        <f>LEFT(EjecucionPIIP[[#This Row],[CodigoIndicador]],7)</f>
        <v>4599023</v>
      </c>
      <c r="D159" s="18" t="s">
        <v>135</v>
      </c>
      <c r="E159" s="18" t="s">
        <v>136</v>
      </c>
      <c r="F159" s="18" t="s">
        <v>2640</v>
      </c>
      <c r="G159" s="18" t="s">
        <v>2641</v>
      </c>
      <c r="H159" s="18" t="s">
        <v>1814</v>
      </c>
      <c r="I159" s="26">
        <v>1</v>
      </c>
      <c r="J159" s="18" t="s">
        <v>1247</v>
      </c>
      <c r="K159" s="26">
        <v>1</v>
      </c>
      <c r="L159" s="27">
        <v>0</v>
      </c>
      <c r="M159" s="82">
        <v>1162800000</v>
      </c>
      <c r="N159" s="82">
        <v>441800000</v>
      </c>
      <c r="O159" s="82">
        <v>0</v>
      </c>
    </row>
    <row r="160" spans="1:15" x14ac:dyDescent="0.3">
      <c r="A160" s="139">
        <v>20260701</v>
      </c>
      <c r="B160" s="18" t="s">
        <v>1771</v>
      </c>
      <c r="C160" s="18" t="str">
        <f>LEFT(EjecucionPIIP[[#This Row],[CodigoIndicador]],7)</f>
        <v>4502001</v>
      </c>
      <c r="D160" s="18" t="s">
        <v>226</v>
      </c>
      <c r="E160" s="18" t="s">
        <v>227</v>
      </c>
      <c r="F160" s="18" t="s">
        <v>2640</v>
      </c>
      <c r="G160" s="18" t="s">
        <v>2641</v>
      </c>
      <c r="H160" s="18" t="s">
        <v>1814</v>
      </c>
      <c r="I160" s="26">
        <v>2</v>
      </c>
      <c r="J160" s="18" t="s">
        <v>1247</v>
      </c>
      <c r="K160" s="26">
        <v>2</v>
      </c>
      <c r="L160" s="27">
        <v>2</v>
      </c>
      <c r="M160" s="82">
        <v>7604000</v>
      </c>
      <c r="N160" s="82">
        <v>6034830.8200000003</v>
      </c>
      <c r="O160" s="82">
        <v>0</v>
      </c>
    </row>
    <row r="161" spans="1:15" x14ac:dyDescent="0.3">
      <c r="A161" s="139">
        <v>20260701</v>
      </c>
      <c r="B161" s="18" t="s">
        <v>1771</v>
      </c>
      <c r="C161" s="18" t="str">
        <f>LEFT(EjecucionPIIP[[#This Row],[CodigoIndicador]],7)</f>
        <v>4502039</v>
      </c>
      <c r="D161" s="18" t="s">
        <v>202</v>
      </c>
      <c r="E161" s="18" t="s">
        <v>203</v>
      </c>
      <c r="F161" s="18" t="s">
        <v>2640</v>
      </c>
      <c r="G161" s="18" t="s">
        <v>2641</v>
      </c>
      <c r="H161" s="18" t="s">
        <v>2642</v>
      </c>
      <c r="I161" s="26">
        <v>36</v>
      </c>
      <c r="J161" s="18" t="s">
        <v>1247</v>
      </c>
      <c r="K161" s="26">
        <v>36</v>
      </c>
      <c r="L161" s="27">
        <v>36</v>
      </c>
      <c r="M161" s="82">
        <v>23688567.48</v>
      </c>
      <c r="N161" s="82">
        <v>18954693.98</v>
      </c>
      <c r="O161" s="82">
        <v>0</v>
      </c>
    </row>
    <row r="162" spans="1:15" x14ac:dyDescent="0.3">
      <c r="A162" s="139">
        <v>20260701</v>
      </c>
      <c r="B162" s="18" t="s">
        <v>1771</v>
      </c>
      <c r="C162" s="18" t="str">
        <f>LEFT(EjecucionPIIP[[#This Row],[CodigoIndicador]],7)</f>
        <v>4502024</v>
      </c>
      <c r="D162" s="18" t="s">
        <v>214</v>
      </c>
      <c r="E162" s="18" t="s">
        <v>215</v>
      </c>
      <c r="F162" s="18" t="s">
        <v>2640</v>
      </c>
      <c r="G162" s="18" t="s">
        <v>2641</v>
      </c>
      <c r="H162" s="18" t="s">
        <v>1814</v>
      </c>
      <c r="I162" s="26">
        <v>1</v>
      </c>
      <c r="J162" s="18" t="s">
        <v>1247</v>
      </c>
      <c r="K162" s="26">
        <v>1</v>
      </c>
      <c r="L162" s="27">
        <v>1</v>
      </c>
      <c r="M162" s="82">
        <v>48707432.520000003</v>
      </c>
      <c r="N162" s="82">
        <v>39009506.399999999</v>
      </c>
      <c r="O162" s="82">
        <v>0</v>
      </c>
    </row>
    <row r="163" spans="1:15" x14ac:dyDescent="0.3">
      <c r="A163" s="139">
        <v>20260701</v>
      </c>
      <c r="B163" s="18" t="s">
        <v>1687</v>
      </c>
      <c r="C163" s="18" t="str">
        <f>LEFT(EjecucionPIIP[[#This Row],[CodigoIndicador]],7)</f>
        <v>4599025</v>
      </c>
      <c r="D163" s="18" t="s">
        <v>111</v>
      </c>
      <c r="E163" s="18" t="s">
        <v>112</v>
      </c>
      <c r="F163" s="18" t="s">
        <v>2640</v>
      </c>
      <c r="G163" s="18" t="s">
        <v>2641</v>
      </c>
      <c r="H163" s="18" t="s">
        <v>1814</v>
      </c>
      <c r="I163" s="26">
        <v>1</v>
      </c>
      <c r="J163" s="18" t="s">
        <v>1247</v>
      </c>
      <c r="K163" s="26">
        <v>1</v>
      </c>
      <c r="L163" s="27">
        <v>0</v>
      </c>
      <c r="M163" s="82">
        <v>187000000</v>
      </c>
      <c r="N163" s="82">
        <v>124666666</v>
      </c>
      <c r="O163" s="82">
        <v>0</v>
      </c>
    </row>
    <row r="164" spans="1:15" x14ac:dyDescent="0.3">
      <c r="A164" s="139">
        <v>20260701</v>
      </c>
      <c r="B164" s="18" t="s">
        <v>1470</v>
      </c>
      <c r="C164" s="18" t="str">
        <f>LEFT(EjecucionPIIP[[#This Row],[CodigoIndicador]],7)</f>
        <v>4599031</v>
      </c>
      <c r="D164" s="18" t="s">
        <v>76</v>
      </c>
      <c r="E164" s="18" t="s">
        <v>77</v>
      </c>
      <c r="F164" s="18" t="s">
        <v>2640</v>
      </c>
      <c r="G164" s="18" t="s">
        <v>2641</v>
      </c>
      <c r="H164" s="18" t="s">
        <v>1814</v>
      </c>
      <c r="I164" s="26">
        <v>1</v>
      </c>
      <c r="J164" s="18" t="s">
        <v>1247</v>
      </c>
      <c r="K164" s="26">
        <v>1</v>
      </c>
      <c r="L164" s="27">
        <v>0</v>
      </c>
      <c r="M164" s="82">
        <v>50000000</v>
      </c>
      <c r="N164" s="82">
        <v>0</v>
      </c>
      <c r="O164" s="82">
        <v>0</v>
      </c>
    </row>
    <row r="165" spans="1:15" x14ac:dyDescent="0.3">
      <c r="A165" s="139">
        <v>20260701</v>
      </c>
      <c r="B165" s="18" t="s">
        <v>2587</v>
      </c>
      <c r="C165" s="18" t="str">
        <f>LEFT(EjecucionPIIP[[#This Row],[CodigoIndicador]],7)</f>
        <v>4501029</v>
      </c>
      <c r="D165" s="18" t="s">
        <v>178</v>
      </c>
      <c r="E165" s="18" t="s">
        <v>179</v>
      </c>
      <c r="F165" s="18" t="s">
        <v>2640</v>
      </c>
      <c r="G165" s="18" t="s">
        <v>2641</v>
      </c>
      <c r="H165" s="18" t="s">
        <v>1814</v>
      </c>
      <c r="I165" s="26">
        <v>1</v>
      </c>
      <c r="J165" s="18" t="s">
        <v>1247</v>
      </c>
      <c r="K165" s="26">
        <v>1</v>
      </c>
      <c r="L165" s="27">
        <v>1</v>
      </c>
      <c r="M165" s="82">
        <v>113033791</v>
      </c>
      <c r="N165" s="82">
        <v>112363500.01000001</v>
      </c>
      <c r="O165" s="82">
        <v>0</v>
      </c>
    </row>
    <row r="166" spans="1:15" x14ac:dyDescent="0.3">
      <c r="A166" s="139">
        <v>20260701</v>
      </c>
      <c r="B166" s="18" t="s">
        <v>3967</v>
      </c>
      <c r="C166" s="18" t="str">
        <f>LEFT(EjecucionPIIP[[#This Row],[CodigoIndicador]],7)</f>
        <v>4599031</v>
      </c>
      <c r="D166" s="18" t="s">
        <v>76</v>
      </c>
      <c r="E166" s="18" t="s">
        <v>77</v>
      </c>
      <c r="F166" s="18" t="s">
        <v>2640</v>
      </c>
      <c r="G166" s="18" t="s">
        <v>2641</v>
      </c>
      <c r="H166" s="18" t="s">
        <v>1814</v>
      </c>
      <c r="I166" s="26">
        <v>1</v>
      </c>
      <c r="J166" s="18" t="s">
        <v>1247</v>
      </c>
      <c r="K166" s="26">
        <v>1</v>
      </c>
      <c r="L166" s="27">
        <v>0</v>
      </c>
      <c r="M166" s="82">
        <v>249891918</v>
      </c>
      <c r="N166" s="82">
        <v>0</v>
      </c>
      <c r="O166" s="82">
        <v>0</v>
      </c>
    </row>
    <row r="167" spans="1:15" x14ac:dyDescent="0.3">
      <c r="A167" s="139">
        <v>20260701</v>
      </c>
      <c r="B167" s="18" t="s">
        <v>1445</v>
      </c>
      <c r="C167" s="18" t="str">
        <f>LEFT(EjecucionPIIP[[#This Row],[CodigoIndicador]],7)</f>
        <v>4101025</v>
      </c>
      <c r="D167" s="18" t="s">
        <v>198</v>
      </c>
      <c r="E167" s="18" t="s">
        <v>199</v>
      </c>
      <c r="F167" s="18" t="s">
        <v>2650</v>
      </c>
      <c r="G167" s="18" t="s">
        <v>2641</v>
      </c>
      <c r="H167" s="18" t="s">
        <v>2642</v>
      </c>
      <c r="I167" s="26">
        <v>386</v>
      </c>
      <c r="J167" s="18" t="s">
        <v>1247</v>
      </c>
      <c r="K167" s="26">
        <v>96</v>
      </c>
      <c r="L167" s="27">
        <v>0</v>
      </c>
      <c r="M167" s="82">
        <v>149664226.88</v>
      </c>
      <c r="N167" s="82">
        <v>80180098</v>
      </c>
      <c r="O167" s="82">
        <v>0</v>
      </c>
    </row>
    <row r="168" spans="1:15" x14ac:dyDescent="0.3">
      <c r="A168" s="139">
        <v>20260701</v>
      </c>
      <c r="B168" s="18" t="s">
        <v>1740</v>
      </c>
      <c r="C168" s="18" t="str">
        <f>LEFT(EjecucionPIIP[[#This Row],[CodigoIndicador]],7)</f>
        <v>4104008</v>
      </c>
      <c r="D168" s="18" t="s">
        <v>119</v>
      </c>
      <c r="E168" s="18" t="s">
        <v>120</v>
      </c>
      <c r="F168" s="18" t="s">
        <v>2640</v>
      </c>
      <c r="G168" s="18" t="s">
        <v>2641</v>
      </c>
      <c r="H168" s="18" t="s">
        <v>2642</v>
      </c>
      <c r="I168" s="26">
        <v>22</v>
      </c>
      <c r="J168" s="18" t="s">
        <v>1247</v>
      </c>
      <c r="K168" s="26">
        <v>22</v>
      </c>
      <c r="L168" s="27">
        <v>0</v>
      </c>
      <c r="M168" s="82">
        <v>0</v>
      </c>
      <c r="N168" s="82">
        <v>0</v>
      </c>
      <c r="O168" s="82">
        <v>591977121.12</v>
      </c>
    </row>
    <row r="169" spans="1:15" x14ac:dyDescent="0.3">
      <c r="A169" s="139">
        <v>20260701</v>
      </c>
      <c r="B169" s="18" t="s">
        <v>1752</v>
      </c>
      <c r="C169" s="18" t="str">
        <f>LEFT(EjecucionPIIP[[#This Row],[CodigoIndicador]],7)</f>
        <v>4104020</v>
      </c>
      <c r="D169" s="18" t="s">
        <v>194</v>
      </c>
      <c r="E169" s="18" t="s">
        <v>195</v>
      </c>
      <c r="F169" s="18" t="s">
        <v>2640</v>
      </c>
      <c r="G169" s="18" t="s">
        <v>2641</v>
      </c>
      <c r="H169" s="18" t="s">
        <v>2642</v>
      </c>
      <c r="I169" s="26">
        <v>109</v>
      </c>
      <c r="J169" s="18" t="s">
        <v>1247</v>
      </c>
      <c r="K169" s="26">
        <v>109</v>
      </c>
      <c r="L169" s="27">
        <v>109</v>
      </c>
      <c r="M169" s="82">
        <v>90000000</v>
      </c>
      <c r="N169" s="82">
        <v>90000000</v>
      </c>
      <c r="O169" s="82">
        <v>0</v>
      </c>
    </row>
    <row r="170" spans="1:15" x14ac:dyDescent="0.3">
      <c r="A170" s="139">
        <v>20260701</v>
      </c>
      <c r="B170" s="18" t="s">
        <v>1598</v>
      </c>
      <c r="C170" s="18" t="str">
        <f>LEFT(EjecucionPIIP[[#This Row],[CodigoIndicador]],7)</f>
        <v>4102001</v>
      </c>
      <c r="D170" s="18" t="s">
        <v>166</v>
      </c>
      <c r="E170" s="18" t="s">
        <v>167</v>
      </c>
      <c r="F170" s="18" t="s">
        <v>2640</v>
      </c>
      <c r="G170" s="18" t="s">
        <v>2641</v>
      </c>
      <c r="H170" s="18" t="s">
        <v>1814</v>
      </c>
      <c r="I170" s="26">
        <v>1358</v>
      </c>
      <c r="J170" s="18" t="s">
        <v>1247</v>
      </c>
      <c r="K170" s="26">
        <v>1358</v>
      </c>
      <c r="L170" s="27">
        <v>1358</v>
      </c>
      <c r="M170" s="82">
        <v>77500000</v>
      </c>
      <c r="N170" s="82">
        <v>61999116</v>
      </c>
      <c r="O170" s="82">
        <v>0</v>
      </c>
    </row>
    <row r="171" spans="1:15" x14ac:dyDescent="0.3">
      <c r="A171" s="139">
        <v>20260701</v>
      </c>
      <c r="B171" s="18" t="s">
        <v>1618</v>
      </c>
      <c r="C171" s="18" t="str">
        <f>LEFT(EjecucionPIIP[[#This Row],[CodigoIndicador]],7)</f>
        <v>4102052</v>
      </c>
      <c r="D171" s="18" t="s">
        <v>218</v>
      </c>
      <c r="E171" s="18" t="s">
        <v>219</v>
      </c>
      <c r="F171" s="18" t="s">
        <v>2640</v>
      </c>
      <c r="G171" s="18" t="s">
        <v>2641</v>
      </c>
      <c r="H171" s="18" t="s">
        <v>1814</v>
      </c>
      <c r="I171" s="26">
        <v>1040</v>
      </c>
      <c r="J171" s="18" t="s">
        <v>1247</v>
      </c>
      <c r="K171" s="26">
        <v>1040</v>
      </c>
      <c r="L171" s="27">
        <v>0</v>
      </c>
      <c r="M171" s="82">
        <v>258405670</v>
      </c>
      <c r="N171" s="82">
        <v>149959920</v>
      </c>
      <c r="O171" s="82">
        <v>0</v>
      </c>
    </row>
    <row r="172" spans="1:15" x14ac:dyDescent="0.3">
      <c r="A172" s="139">
        <v>20260701</v>
      </c>
      <c r="B172" s="18" t="s">
        <v>1618</v>
      </c>
      <c r="C172" s="18" t="str">
        <f>LEFT(EjecucionPIIP[[#This Row],[CodigoIndicador]],7)</f>
        <v>4102045</v>
      </c>
      <c r="D172" s="18" t="s">
        <v>254</v>
      </c>
      <c r="E172" s="18" t="s">
        <v>223</v>
      </c>
      <c r="F172" s="18" t="s">
        <v>2640</v>
      </c>
      <c r="G172" s="18" t="s">
        <v>2641</v>
      </c>
      <c r="H172" s="18" t="s">
        <v>1814</v>
      </c>
      <c r="I172" s="26">
        <v>1040</v>
      </c>
      <c r="J172" s="18" t="s">
        <v>1247</v>
      </c>
      <c r="K172" s="26">
        <v>1040</v>
      </c>
      <c r="L172" s="27">
        <v>0</v>
      </c>
      <c r="M172" s="82">
        <v>71825900</v>
      </c>
      <c r="N172" s="82">
        <v>71825900</v>
      </c>
      <c r="O172" s="82">
        <v>0</v>
      </c>
    </row>
    <row r="173" spans="1:15" x14ac:dyDescent="0.3">
      <c r="A173" s="139">
        <v>20260701</v>
      </c>
      <c r="B173" s="18" t="s">
        <v>1618</v>
      </c>
      <c r="C173" s="18" t="str">
        <f>LEFT(EjecucionPIIP[[#This Row],[CodigoIndicador]],7)</f>
        <v>4102041</v>
      </c>
      <c r="D173" s="18" t="s">
        <v>170</v>
      </c>
      <c r="E173" s="18" t="s">
        <v>171</v>
      </c>
      <c r="F173" s="18" t="s">
        <v>2640</v>
      </c>
      <c r="G173" s="18" t="s">
        <v>2641</v>
      </c>
      <c r="H173" s="18" t="s">
        <v>1814</v>
      </c>
      <c r="I173" s="26">
        <v>26</v>
      </c>
      <c r="J173" s="18" t="s">
        <v>1247</v>
      </c>
      <c r="K173" s="26">
        <v>26</v>
      </c>
      <c r="L173" s="27">
        <v>0</v>
      </c>
      <c r="M173" s="82">
        <v>69768430</v>
      </c>
      <c r="N173" s="82">
        <v>69768430</v>
      </c>
      <c r="O173" s="82">
        <v>0</v>
      </c>
    </row>
    <row r="174" spans="1:15" x14ac:dyDescent="0.3">
      <c r="A174" s="139">
        <v>20260701</v>
      </c>
      <c r="B174" s="18" t="s">
        <v>2569</v>
      </c>
      <c r="C174" s="18" t="str">
        <f>LEFT(EjecucionPIIP[[#This Row],[CodigoIndicador]],7)</f>
        <v>4102043</v>
      </c>
      <c r="D174" s="18" t="s">
        <v>232</v>
      </c>
      <c r="E174" s="18" t="s">
        <v>233</v>
      </c>
      <c r="F174" s="18" t="s">
        <v>2640</v>
      </c>
      <c r="G174" s="18" t="s">
        <v>2641</v>
      </c>
      <c r="H174" s="18" t="s">
        <v>2642</v>
      </c>
      <c r="I174" s="26">
        <v>297</v>
      </c>
      <c r="J174" s="18" t="s">
        <v>1247</v>
      </c>
      <c r="K174" s="26">
        <v>297</v>
      </c>
      <c r="L174" s="27">
        <v>297</v>
      </c>
      <c r="M174" s="82">
        <v>82500000</v>
      </c>
      <c r="N174" s="82">
        <v>82499999</v>
      </c>
      <c r="O174" s="82">
        <v>0</v>
      </c>
    </row>
    <row r="175" spans="1:15" x14ac:dyDescent="0.3">
      <c r="A175" s="139">
        <v>20260701</v>
      </c>
      <c r="B175" s="18" t="s">
        <v>2562</v>
      </c>
      <c r="C175" s="18" t="str">
        <f>LEFT(EjecucionPIIP[[#This Row],[CodigoIndicador]],7)</f>
        <v>4101038</v>
      </c>
      <c r="D175" s="18" t="s">
        <v>1080</v>
      </c>
      <c r="E175" s="18" t="s">
        <v>1081</v>
      </c>
      <c r="F175" s="18" t="s">
        <v>2640</v>
      </c>
      <c r="G175" s="18" t="s">
        <v>2641</v>
      </c>
      <c r="H175" s="18" t="s">
        <v>2642</v>
      </c>
      <c r="I175" s="26">
        <v>7</v>
      </c>
      <c r="J175" s="18" t="s">
        <v>1247</v>
      </c>
      <c r="K175" s="26">
        <v>7</v>
      </c>
      <c r="L175" s="27">
        <v>2</v>
      </c>
      <c r="M175" s="82">
        <v>146731453.69</v>
      </c>
      <c r="N175" s="82">
        <v>59331000</v>
      </c>
      <c r="O175" s="82">
        <v>0</v>
      </c>
    </row>
    <row r="176" spans="1:15" x14ac:dyDescent="0.3">
      <c r="A176" s="139">
        <v>20260701</v>
      </c>
      <c r="B176" s="18" t="s">
        <v>2562</v>
      </c>
      <c r="C176" s="18" t="str">
        <f>LEFT(EjecucionPIIP[[#This Row],[CodigoIndicador]],7)</f>
        <v>4101092</v>
      </c>
      <c r="D176" s="18" t="s">
        <v>1076</v>
      </c>
      <c r="E176" s="18" t="s">
        <v>1077</v>
      </c>
      <c r="F176" s="18" t="s">
        <v>2640</v>
      </c>
      <c r="G176" s="18" t="s">
        <v>2641</v>
      </c>
      <c r="H176" s="18" t="s">
        <v>1814</v>
      </c>
      <c r="I176" s="26">
        <v>35</v>
      </c>
      <c r="J176" s="18" t="s">
        <v>1247</v>
      </c>
      <c r="K176" s="26">
        <v>35</v>
      </c>
      <c r="L176" s="27">
        <v>0</v>
      </c>
      <c r="M176" s="82">
        <v>53268546.310000002</v>
      </c>
      <c r="N176" s="82">
        <v>0</v>
      </c>
      <c r="O176" s="82">
        <v>0</v>
      </c>
    </row>
    <row r="177" spans="1:15" x14ac:dyDescent="0.3">
      <c r="A177" s="139">
        <v>20260701</v>
      </c>
      <c r="B177" s="18" t="s">
        <v>1481</v>
      </c>
      <c r="C177" s="18" t="str">
        <f>LEFT(EjecucionPIIP[[#This Row],[CodigoIndicador]],7)</f>
        <v>2102058</v>
      </c>
      <c r="D177" s="18" t="s">
        <v>92</v>
      </c>
      <c r="E177" s="18" t="s">
        <v>91</v>
      </c>
      <c r="F177" s="18" t="s">
        <v>2651</v>
      </c>
      <c r="G177" s="18" t="s">
        <v>2641</v>
      </c>
      <c r="H177" s="18" t="s">
        <v>1814</v>
      </c>
      <c r="I177" s="26">
        <v>20</v>
      </c>
      <c r="J177" s="18" t="s">
        <v>1247</v>
      </c>
      <c r="K177" s="26">
        <v>7</v>
      </c>
      <c r="L177" s="27">
        <v>0</v>
      </c>
      <c r="M177" s="82">
        <v>428625645.14999998</v>
      </c>
      <c r="N177" s="82">
        <v>0</v>
      </c>
      <c r="O177" s="82">
        <v>307333373</v>
      </c>
    </row>
    <row r="178" spans="1:15" x14ac:dyDescent="0.3">
      <c r="A178" s="139">
        <v>20260701</v>
      </c>
      <c r="B178" s="18" t="s">
        <v>1514</v>
      </c>
      <c r="C178" s="18" t="str">
        <f>LEFT(EjecucionPIIP[[#This Row],[CodigoIndicador]],7)</f>
        <v>2102058</v>
      </c>
      <c r="D178" s="18" t="s">
        <v>92</v>
      </c>
      <c r="E178" s="18" t="s">
        <v>91</v>
      </c>
      <c r="F178" s="18" t="s">
        <v>2640</v>
      </c>
      <c r="G178" s="18" t="s">
        <v>2641</v>
      </c>
      <c r="H178" s="18" t="s">
        <v>2642</v>
      </c>
      <c r="I178" s="26">
        <v>60</v>
      </c>
      <c r="J178" s="18" t="s">
        <v>1247</v>
      </c>
      <c r="K178" s="26">
        <v>60</v>
      </c>
      <c r="L178" s="27">
        <v>60</v>
      </c>
      <c r="M178" s="82">
        <v>0</v>
      </c>
      <c r="N178" s="82">
        <v>0</v>
      </c>
      <c r="O178" s="82">
        <v>98236247</v>
      </c>
    </row>
    <row r="179" spans="1:15" x14ac:dyDescent="0.3">
      <c r="A179" s="139">
        <v>20260701</v>
      </c>
      <c r="B179" s="18" t="s">
        <v>1566</v>
      </c>
      <c r="C179" s="18" t="str">
        <f>LEFT(EjecucionPIIP[[#This Row],[CodigoIndicador]],7)</f>
        <v>1906005</v>
      </c>
      <c r="D179" s="18" t="s">
        <v>2653</v>
      </c>
      <c r="E179" s="18" t="s">
        <v>2654</v>
      </c>
      <c r="F179" s="18" t="s">
        <v>2652</v>
      </c>
      <c r="G179" s="18" t="s">
        <v>2641</v>
      </c>
      <c r="H179" s="18" t="s">
        <v>2642</v>
      </c>
      <c r="I179" s="26">
        <v>1</v>
      </c>
      <c r="J179" s="18" t="s">
        <v>1247</v>
      </c>
      <c r="K179" s="26">
        <v>1</v>
      </c>
      <c r="L179" s="27">
        <v>0</v>
      </c>
      <c r="M179" s="82">
        <v>3801718408.5</v>
      </c>
      <c r="N179" s="82">
        <v>2427022382.3299999</v>
      </c>
      <c r="O179" s="82">
        <v>0</v>
      </c>
    </row>
    <row r="180" spans="1:15" x14ac:dyDescent="0.3">
      <c r="A180" s="139">
        <v>20260701</v>
      </c>
      <c r="B180" s="18" t="s">
        <v>1566</v>
      </c>
      <c r="C180" s="18" t="str">
        <f>LEFT(EjecucionPIIP[[#This Row],[CodigoIndicador]],7)</f>
        <v>1906030</v>
      </c>
      <c r="D180" s="18" t="s">
        <v>69</v>
      </c>
      <c r="E180" s="18" t="s">
        <v>68</v>
      </c>
      <c r="F180" s="18" t="s">
        <v>2652</v>
      </c>
      <c r="G180" s="18" t="s">
        <v>2641</v>
      </c>
      <c r="H180" s="18" t="s">
        <v>2642</v>
      </c>
      <c r="I180" s="26">
        <v>1</v>
      </c>
      <c r="J180" s="18" t="s">
        <v>1247</v>
      </c>
      <c r="K180" s="26">
        <v>1</v>
      </c>
      <c r="L180" s="27">
        <v>0</v>
      </c>
      <c r="M180" s="82">
        <v>3242035202.27</v>
      </c>
      <c r="N180" s="82">
        <v>3242035202.27</v>
      </c>
      <c r="O180" s="82">
        <v>0</v>
      </c>
    </row>
    <row r="181" spans="1:15" x14ac:dyDescent="0.3">
      <c r="A181" s="139">
        <v>20260701</v>
      </c>
      <c r="B181" s="18" t="s">
        <v>2528</v>
      </c>
      <c r="C181" s="18" t="str">
        <f>LEFT(EjecucionPIIP[[#This Row],[CodigoIndicador]],7)</f>
        <v>1905026</v>
      </c>
      <c r="D181" s="18" t="s">
        <v>1920</v>
      </c>
      <c r="E181" s="18" t="s">
        <v>2655</v>
      </c>
      <c r="F181" s="18" t="s">
        <v>2640</v>
      </c>
      <c r="G181" s="18" t="s">
        <v>2641</v>
      </c>
      <c r="H181" s="18" t="s">
        <v>2642</v>
      </c>
      <c r="I181" s="26">
        <v>1</v>
      </c>
      <c r="J181" s="18" t="s">
        <v>1247</v>
      </c>
      <c r="K181" s="26">
        <v>1</v>
      </c>
      <c r="L181" s="27">
        <v>0</v>
      </c>
      <c r="M181" s="82">
        <v>38579579</v>
      </c>
      <c r="N181" s="82">
        <v>0</v>
      </c>
      <c r="O181" s="82">
        <v>0</v>
      </c>
    </row>
    <row r="182" spans="1:15" x14ac:dyDescent="0.3">
      <c r="A182" s="141">
        <v>20260701</v>
      </c>
      <c r="B182" s="159" t="s">
        <v>2522</v>
      </c>
      <c r="C182" s="159" t="str">
        <f>LEFT(EjecucionPIIP[[#This Row],[CodigoIndicador]],7)</f>
        <v>1905026</v>
      </c>
      <c r="D182" s="159" t="s">
        <v>1920</v>
      </c>
      <c r="E182" s="18" t="s">
        <v>2655</v>
      </c>
      <c r="F182" s="18" t="s">
        <v>2640</v>
      </c>
      <c r="G182" s="18" t="s">
        <v>2641</v>
      </c>
      <c r="H182" s="159" t="s">
        <v>2642</v>
      </c>
      <c r="I182" s="80">
        <v>1</v>
      </c>
      <c r="J182" s="159" t="s">
        <v>1247</v>
      </c>
      <c r="K182" s="80">
        <v>1</v>
      </c>
      <c r="L182" s="81">
        <v>0</v>
      </c>
      <c r="M182" s="82">
        <v>276824110</v>
      </c>
      <c r="N182" s="82">
        <v>0</v>
      </c>
      <c r="O182" s="82">
        <v>0</v>
      </c>
    </row>
    <row r="183" spans="1:15" x14ac:dyDescent="0.3">
      <c r="A183" s="142">
        <v>20260701</v>
      </c>
      <c r="B183" s="160" t="s">
        <v>2536</v>
      </c>
      <c r="C183" s="160" t="str">
        <f>LEFT(EjecucionPIIP[[#This Row],[CodigoIndicador]],7)</f>
        <v>1906035</v>
      </c>
      <c r="D183" s="160" t="s">
        <v>379</v>
      </c>
      <c r="E183" s="18" t="s">
        <v>380</v>
      </c>
      <c r="F183" s="18" t="s">
        <v>2640</v>
      </c>
      <c r="G183" s="18" t="s">
        <v>2641</v>
      </c>
      <c r="H183" s="160" t="s">
        <v>2642</v>
      </c>
      <c r="I183" s="78">
        <v>16</v>
      </c>
      <c r="J183" s="160" t="s">
        <v>1247</v>
      </c>
      <c r="K183" s="78">
        <v>16</v>
      </c>
      <c r="L183" s="79">
        <v>0</v>
      </c>
      <c r="M183" s="82">
        <v>9931067325</v>
      </c>
      <c r="N183" s="82">
        <v>0</v>
      </c>
      <c r="O183" s="82">
        <v>0</v>
      </c>
    </row>
    <row r="184" spans="1:15" x14ac:dyDescent="0.3">
      <c r="A184" s="142">
        <v>20260701</v>
      </c>
      <c r="B184" s="161" t="s">
        <v>2573</v>
      </c>
      <c r="C184" s="160" t="str">
        <f>LEFT(EjecucionPIIP[[#This Row],[CodigoIndicador]],7)</f>
        <v>1905040</v>
      </c>
      <c r="D184" s="160" t="s">
        <v>357</v>
      </c>
      <c r="E184" s="18" t="s">
        <v>358</v>
      </c>
      <c r="F184" s="18" t="s">
        <v>2640</v>
      </c>
      <c r="G184" s="18" t="s">
        <v>2641</v>
      </c>
      <c r="H184" s="160" t="s">
        <v>2642</v>
      </c>
      <c r="I184" s="78">
        <v>948</v>
      </c>
      <c r="J184" s="160" t="s">
        <v>1247</v>
      </c>
      <c r="K184" s="78">
        <v>948</v>
      </c>
      <c r="L184" s="79">
        <v>0</v>
      </c>
      <c r="M184" s="82">
        <v>179935288</v>
      </c>
      <c r="N184" s="82">
        <v>0</v>
      </c>
      <c r="O184" s="82">
        <v>0</v>
      </c>
    </row>
    <row r="185" spans="1:15" x14ac:dyDescent="0.3">
      <c r="A185" s="139">
        <v>20260701</v>
      </c>
      <c r="B185" s="18" t="s">
        <v>1724</v>
      </c>
      <c r="C185" s="18" t="str">
        <f>LEFT(EjecucionPIIP[[#This Row],[CodigoIndicador]],7)</f>
        <v>1906029</v>
      </c>
      <c r="D185" s="18" t="s">
        <v>394</v>
      </c>
      <c r="E185" s="18" t="s">
        <v>395</v>
      </c>
      <c r="F185" s="18" t="s">
        <v>2640</v>
      </c>
      <c r="G185" s="18" t="s">
        <v>2641</v>
      </c>
      <c r="H185" s="18" t="s">
        <v>2642</v>
      </c>
      <c r="I185" s="26">
        <v>26</v>
      </c>
      <c r="J185" s="18" t="s">
        <v>1247</v>
      </c>
      <c r="K185" s="26">
        <v>26</v>
      </c>
      <c r="L185" s="27">
        <v>26</v>
      </c>
      <c r="M185" s="82">
        <v>114310440</v>
      </c>
      <c r="N185" s="82">
        <v>114310440</v>
      </c>
      <c r="O185" s="82">
        <v>0</v>
      </c>
    </row>
    <row r="186" spans="1:15" x14ac:dyDescent="0.3">
      <c r="A186" s="139">
        <v>20260701</v>
      </c>
      <c r="B186" s="18" t="s">
        <v>1723</v>
      </c>
      <c r="C186" s="18" t="str">
        <f>LEFT(EjecucionPIIP[[#This Row],[CodigoIndicador]],7)</f>
        <v>1903011</v>
      </c>
      <c r="D186" s="18" t="s">
        <v>210</v>
      </c>
      <c r="E186" s="18" t="s">
        <v>211</v>
      </c>
      <c r="F186" s="18" t="s">
        <v>2640</v>
      </c>
      <c r="G186" s="18" t="s">
        <v>2641</v>
      </c>
      <c r="H186" s="18" t="s">
        <v>2642</v>
      </c>
      <c r="I186" s="26">
        <v>800</v>
      </c>
      <c r="J186" s="18" t="s">
        <v>1247</v>
      </c>
      <c r="K186" s="26">
        <v>800</v>
      </c>
      <c r="L186" s="27">
        <v>800</v>
      </c>
      <c r="M186" s="82">
        <v>232789512</v>
      </c>
      <c r="N186" s="82">
        <v>212547944</v>
      </c>
      <c r="O186" s="82">
        <v>0</v>
      </c>
    </row>
    <row r="187" spans="1:15" s="70" customFormat="1" x14ac:dyDescent="0.3">
      <c r="A187" s="141">
        <v>20260701</v>
      </c>
      <c r="B187" s="159" t="s">
        <v>1467</v>
      </c>
      <c r="C187" s="159" t="str">
        <f>LEFT(EjecucionPIIP[[#This Row],[CodigoIndicador]],7)</f>
        <v>1905050</v>
      </c>
      <c r="D187" s="159" t="s">
        <v>146</v>
      </c>
      <c r="E187" s="18" t="s">
        <v>147</v>
      </c>
      <c r="F187" s="18" t="s">
        <v>2640</v>
      </c>
      <c r="G187" s="18" t="s">
        <v>2641</v>
      </c>
      <c r="H187" s="159" t="s">
        <v>2642</v>
      </c>
      <c r="I187" s="80">
        <v>390</v>
      </c>
      <c r="J187" s="159" t="s">
        <v>1247</v>
      </c>
      <c r="K187" s="80">
        <v>390</v>
      </c>
      <c r="L187" s="81">
        <v>260</v>
      </c>
      <c r="M187" s="82">
        <v>5283407623</v>
      </c>
      <c r="N187" s="82">
        <v>2479559616</v>
      </c>
      <c r="O187" s="82">
        <v>0</v>
      </c>
    </row>
    <row r="188" spans="1:15" x14ac:dyDescent="0.3">
      <c r="A188" s="140">
        <v>20260701</v>
      </c>
      <c r="B188" s="158" t="s">
        <v>1605</v>
      </c>
      <c r="C188" s="158" t="str">
        <f>LEFT(EjecucionPIIP[[#This Row],[CodigoIndicador]],7)</f>
        <v>1903035</v>
      </c>
      <c r="D188" s="158" t="s">
        <v>80</v>
      </c>
      <c r="E188" s="18" t="s">
        <v>81</v>
      </c>
      <c r="F188" s="18" t="s">
        <v>2640</v>
      </c>
      <c r="G188" s="18" t="s">
        <v>2641</v>
      </c>
      <c r="H188" s="158" t="s">
        <v>2642</v>
      </c>
      <c r="I188" s="76">
        <v>1</v>
      </c>
      <c r="J188" s="158" t="s">
        <v>1247</v>
      </c>
      <c r="K188" s="76">
        <v>1</v>
      </c>
      <c r="L188" s="77">
        <v>0.6</v>
      </c>
      <c r="M188" s="82">
        <v>11329984541</v>
      </c>
      <c r="N188" s="82">
        <v>3516832487</v>
      </c>
      <c r="O188" s="82">
        <v>0</v>
      </c>
    </row>
    <row r="189" spans="1:15" x14ac:dyDescent="0.3">
      <c r="A189" s="139">
        <v>20260701</v>
      </c>
      <c r="B189" s="18" t="s">
        <v>1797</v>
      </c>
      <c r="C189" s="18" t="str">
        <f>LEFT(EjecucionPIIP[[#This Row],[CodigoIndicador]],7)</f>
        <v>1903011</v>
      </c>
      <c r="D189" s="18" t="s">
        <v>210</v>
      </c>
      <c r="E189" s="18" t="s">
        <v>211</v>
      </c>
      <c r="F189" s="18" t="s">
        <v>2640</v>
      </c>
      <c r="G189" s="18" t="s">
        <v>2641</v>
      </c>
      <c r="H189" s="18" t="s">
        <v>2642</v>
      </c>
      <c r="I189" s="26">
        <v>900</v>
      </c>
      <c r="J189" s="18" t="s">
        <v>1247</v>
      </c>
      <c r="K189" s="26">
        <v>900</v>
      </c>
      <c r="L189" s="27">
        <v>0</v>
      </c>
      <c r="M189" s="82">
        <v>3412362687</v>
      </c>
      <c r="N189" s="82">
        <v>0</v>
      </c>
      <c r="O189" s="82">
        <v>0</v>
      </c>
    </row>
    <row r="190" spans="1:15" x14ac:dyDescent="0.3">
      <c r="A190" s="139">
        <v>20260701</v>
      </c>
      <c r="B190" s="18" t="s">
        <v>2533</v>
      </c>
      <c r="C190" s="18" t="str">
        <f>LEFT(EjecucionPIIP[[#This Row],[CodigoIndicador]],7)</f>
        <v>1905054</v>
      </c>
      <c r="D190" s="18" t="s">
        <v>345</v>
      </c>
      <c r="E190" s="18" t="s">
        <v>346</v>
      </c>
      <c r="F190" s="18" t="s">
        <v>2640</v>
      </c>
      <c r="G190" s="18" t="s">
        <v>2641</v>
      </c>
      <c r="H190" s="18" t="s">
        <v>2642</v>
      </c>
      <c r="I190" s="26">
        <v>14</v>
      </c>
      <c r="J190" s="18" t="s">
        <v>1247</v>
      </c>
      <c r="K190" s="26">
        <v>14</v>
      </c>
      <c r="L190" s="27">
        <v>0</v>
      </c>
      <c r="M190" s="82">
        <v>4862018463</v>
      </c>
      <c r="N190" s="82">
        <v>0</v>
      </c>
      <c r="O190" s="82">
        <v>0</v>
      </c>
    </row>
    <row r="191" spans="1:15" x14ac:dyDescent="0.3">
      <c r="A191" s="139">
        <v>20260701</v>
      </c>
      <c r="B191" s="18" t="s">
        <v>1655</v>
      </c>
      <c r="C191" s="18" t="str">
        <f>LEFT(EjecucionPIIP[[#This Row],[CodigoIndicador]],7)</f>
        <v>1906029</v>
      </c>
      <c r="D191" s="18" t="s">
        <v>394</v>
      </c>
      <c r="E191" s="18" t="s">
        <v>395</v>
      </c>
      <c r="F191" s="18" t="s">
        <v>2640</v>
      </c>
      <c r="G191" s="18" t="s">
        <v>2641</v>
      </c>
      <c r="H191" s="18" t="s">
        <v>2642</v>
      </c>
      <c r="I191" s="26">
        <v>26</v>
      </c>
      <c r="J191" s="18" t="s">
        <v>1247</v>
      </c>
      <c r="K191" s="26">
        <v>26</v>
      </c>
      <c r="L191" s="27">
        <v>26</v>
      </c>
      <c r="M191" s="82">
        <v>212014283</v>
      </c>
      <c r="N191" s="82">
        <v>185731409</v>
      </c>
      <c r="O191" s="82">
        <v>0</v>
      </c>
    </row>
    <row r="192" spans="1:15" x14ac:dyDescent="0.3">
      <c r="A192" s="139">
        <v>20260701</v>
      </c>
      <c r="B192" s="18" t="s">
        <v>1689</v>
      </c>
      <c r="C192" s="18" t="str">
        <f>LEFT(EjecucionPIIP[[#This Row],[CodigoIndicador]],7)</f>
        <v>2302024</v>
      </c>
      <c r="D192" s="18" t="s">
        <v>186</v>
      </c>
      <c r="E192" s="18" t="s">
        <v>187</v>
      </c>
      <c r="F192" s="18" t="s">
        <v>2640</v>
      </c>
      <c r="G192" s="18" t="s">
        <v>2641</v>
      </c>
      <c r="H192" s="18" t="s">
        <v>2642</v>
      </c>
      <c r="I192" s="26">
        <v>3</v>
      </c>
      <c r="J192" s="18" t="s">
        <v>1247</v>
      </c>
      <c r="K192" s="26">
        <v>3</v>
      </c>
      <c r="L192" s="27">
        <v>0</v>
      </c>
      <c r="M192" s="82">
        <v>300000000</v>
      </c>
      <c r="N192" s="82">
        <v>120273230</v>
      </c>
      <c r="O192" s="82">
        <v>0</v>
      </c>
    </row>
    <row r="193" spans="1:15" x14ac:dyDescent="0.3">
      <c r="A193" s="139">
        <v>20260701</v>
      </c>
      <c r="B193" s="18" t="s">
        <v>1550</v>
      </c>
      <c r="C193" s="18" t="str">
        <f>LEFT(EjecucionPIIP[[#This Row],[CodigoIndicador]],7)</f>
        <v>3602003</v>
      </c>
      <c r="D193" s="18" t="s">
        <v>150</v>
      </c>
      <c r="E193" s="18" t="s">
        <v>151</v>
      </c>
      <c r="F193" s="18" t="s">
        <v>2640</v>
      </c>
      <c r="G193" s="18" t="s">
        <v>2641</v>
      </c>
      <c r="H193" s="18" t="s">
        <v>2642</v>
      </c>
      <c r="I193" s="26">
        <v>1</v>
      </c>
      <c r="J193" s="18" t="s">
        <v>1247</v>
      </c>
      <c r="K193" s="26">
        <v>1</v>
      </c>
      <c r="L193" s="27">
        <v>0</v>
      </c>
      <c r="M193" s="82">
        <v>85050000</v>
      </c>
      <c r="N193" s="82">
        <v>60750000</v>
      </c>
      <c r="O193" s="82">
        <v>0</v>
      </c>
    </row>
    <row r="194" spans="1:15" x14ac:dyDescent="0.3">
      <c r="A194" s="139">
        <v>20260701</v>
      </c>
      <c r="B194" s="18" t="s">
        <v>1550</v>
      </c>
      <c r="C194" s="18" t="str">
        <f>LEFT(EjecucionPIIP[[#This Row],[CodigoIndicador]],7)</f>
        <v>3602032</v>
      </c>
      <c r="D194" s="18" t="s">
        <v>2016</v>
      </c>
      <c r="E194" s="18" t="s">
        <v>2656</v>
      </c>
      <c r="F194" s="18" t="s">
        <v>2640</v>
      </c>
      <c r="G194" s="18" t="s">
        <v>2641</v>
      </c>
      <c r="H194" s="18" t="s">
        <v>2642</v>
      </c>
      <c r="I194" s="26">
        <v>5</v>
      </c>
      <c r="J194" s="18" t="s">
        <v>1247</v>
      </c>
      <c r="K194" s="26">
        <v>5</v>
      </c>
      <c r="L194" s="27">
        <v>0</v>
      </c>
      <c r="M194" s="82">
        <v>144250000</v>
      </c>
      <c r="N194" s="82">
        <v>103035710</v>
      </c>
      <c r="O194" s="82">
        <v>0</v>
      </c>
    </row>
    <row r="195" spans="1:15" x14ac:dyDescent="0.3">
      <c r="A195" s="139">
        <v>20260701</v>
      </c>
      <c r="B195" s="18" t="s">
        <v>1550</v>
      </c>
      <c r="C195" s="18" t="str">
        <f>LEFT(EjecucionPIIP[[#This Row],[CodigoIndicador]],7)</f>
        <v>3602017</v>
      </c>
      <c r="D195" s="18" t="s">
        <v>589</v>
      </c>
      <c r="E195" s="18" t="s">
        <v>590</v>
      </c>
      <c r="F195" s="18" t="s">
        <v>2640</v>
      </c>
      <c r="G195" s="18" t="s">
        <v>2641</v>
      </c>
      <c r="H195" s="18" t="s">
        <v>2642</v>
      </c>
      <c r="I195" s="26">
        <v>5</v>
      </c>
      <c r="J195" s="18" t="s">
        <v>1247</v>
      </c>
      <c r="K195" s="26">
        <v>5</v>
      </c>
      <c r="L195" s="27">
        <v>0</v>
      </c>
      <c r="M195" s="82">
        <v>70700000</v>
      </c>
      <c r="N195" s="82">
        <v>50500000</v>
      </c>
      <c r="O195" s="82">
        <v>0</v>
      </c>
    </row>
    <row r="196" spans="1:15" x14ac:dyDescent="0.3">
      <c r="A196" s="139">
        <v>20260701</v>
      </c>
      <c r="B196" s="18" t="s">
        <v>2552</v>
      </c>
      <c r="C196" s="18" t="str">
        <f>LEFT(EjecucionPIIP[[#This Row],[CodigoIndicador]],7)</f>
        <v>3602003</v>
      </c>
      <c r="D196" s="18" t="s">
        <v>150</v>
      </c>
      <c r="E196" s="18" t="s">
        <v>151</v>
      </c>
      <c r="F196" s="18" t="s">
        <v>2640</v>
      </c>
      <c r="G196" s="18" t="s">
        <v>2641</v>
      </c>
      <c r="H196" s="18" t="s">
        <v>1814</v>
      </c>
      <c r="I196" s="26">
        <v>10</v>
      </c>
      <c r="J196" s="18" t="s">
        <v>1247</v>
      </c>
      <c r="K196" s="26">
        <v>10</v>
      </c>
      <c r="L196" s="27">
        <v>0</v>
      </c>
      <c r="M196" s="82">
        <v>70000000</v>
      </c>
      <c r="N196" s="82">
        <v>0</v>
      </c>
      <c r="O196" s="82">
        <v>0</v>
      </c>
    </row>
    <row r="197" spans="1:15" x14ac:dyDescent="0.3">
      <c r="A197" s="139">
        <v>20260701</v>
      </c>
      <c r="B197" s="18" t="s">
        <v>2692</v>
      </c>
      <c r="C197" s="18" t="str">
        <f>LEFT(EjecucionPIIP[[#This Row],[CodigoIndicador]],7)</f>
        <v>2402045</v>
      </c>
      <c r="D197" s="18" t="s">
        <v>870</v>
      </c>
      <c r="E197" s="18" t="s">
        <v>871</v>
      </c>
      <c r="F197" s="18" t="s">
        <v>2693</v>
      </c>
      <c r="G197" s="18" t="s">
        <v>2641</v>
      </c>
      <c r="H197" s="18" t="s">
        <v>2642</v>
      </c>
      <c r="I197" s="26">
        <v>237.92</v>
      </c>
      <c r="J197" s="18" t="s">
        <v>1247</v>
      </c>
      <c r="K197" s="26">
        <v>0</v>
      </c>
      <c r="L197" s="27">
        <v>0</v>
      </c>
      <c r="M197" s="82">
        <v>0</v>
      </c>
      <c r="N197" s="82">
        <v>0</v>
      </c>
      <c r="O197" s="82">
        <v>0</v>
      </c>
    </row>
    <row r="198" spans="1:15" x14ac:dyDescent="0.3">
      <c r="A198" s="139">
        <v>20260701</v>
      </c>
      <c r="B198" s="18" t="s">
        <v>1509</v>
      </c>
      <c r="C198" s="18" t="str">
        <f>LEFT(EjecucionPIIP[[#This Row],[CodigoIndicador]],7)</f>
        <v>4001041</v>
      </c>
      <c r="D198" s="18" t="s">
        <v>2657</v>
      </c>
      <c r="E198" s="18" t="s">
        <v>2658</v>
      </c>
      <c r="F198" s="18" t="s">
        <v>2659</v>
      </c>
      <c r="G198" s="18" t="s">
        <v>2641</v>
      </c>
      <c r="H198" s="18" t="s">
        <v>2642</v>
      </c>
      <c r="I198" s="26">
        <v>400</v>
      </c>
      <c r="J198" s="18" t="s">
        <v>1247</v>
      </c>
      <c r="K198" s="26">
        <v>400</v>
      </c>
      <c r="L198" s="27">
        <v>147</v>
      </c>
      <c r="M198" s="82">
        <v>0</v>
      </c>
      <c r="N198" s="82">
        <v>0</v>
      </c>
      <c r="O198" s="82">
        <v>1935755834</v>
      </c>
    </row>
    <row r="199" spans="1:15" x14ac:dyDescent="0.3">
      <c r="A199" s="139">
        <v>20260701</v>
      </c>
      <c r="B199" s="18" t="s">
        <v>1793</v>
      </c>
      <c r="C199" s="18" t="str">
        <f>LEFT(EjecucionPIIP[[#This Row],[CodigoIndicador]],7)</f>
        <v>4003021</v>
      </c>
      <c r="D199" s="18" t="s">
        <v>755</v>
      </c>
      <c r="E199" s="18" t="s">
        <v>104</v>
      </c>
      <c r="F199" s="18" t="s">
        <v>2640</v>
      </c>
      <c r="G199" s="18" t="s">
        <v>2641</v>
      </c>
      <c r="H199" s="18" t="s">
        <v>1814</v>
      </c>
      <c r="I199" s="26">
        <v>150</v>
      </c>
      <c r="J199" s="18" t="s">
        <v>1247</v>
      </c>
      <c r="K199" s="26">
        <v>150</v>
      </c>
      <c r="L199" s="27">
        <v>0</v>
      </c>
      <c r="M199" s="82">
        <v>600000000</v>
      </c>
      <c r="N199" s="82">
        <v>0</v>
      </c>
      <c r="O199" s="82">
        <v>0</v>
      </c>
    </row>
    <row r="200" spans="1:15" x14ac:dyDescent="0.3">
      <c r="A200" s="139">
        <v>20260701</v>
      </c>
      <c r="B200" s="18" t="s">
        <v>1793</v>
      </c>
      <c r="C200" s="18" t="str">
        <f>LEFT(EjecucionPIIP[[#This Row],[CodigoIndicador]],7)</f>
        <v>4003046</v>
      </c>
      <c r="D200" s="18" t="s">
        <v>99</v>
      </c>
      <c r="E200" s="18" t="s">
        <v>100</v>
      </c>
      <c r="F200" s="18" t="s">
        <v>2640</v>
      </c>
      <c r="G200" s="18" t="s">
        <v>2641</v>
      </c>
      <c r="H200" s="18" t="s">
        <v>2642</v>
      </c>
      <c r="I200" s="26">
        <v>1</v>
      </c>
      <c r="J200" s="18" t="s">
        <v>1247</v>
      </c>
      <c r="K200" s="26">
        <v>1</v>
      </c>
      <c r="L200" s="27">
        <v>1</v>
      </c>
      <c r="M200" s="82">
        <v>7950000000</v>
      </c>
      <c r="N200" s="82">
        <v>5178299568</v>
      </c>
      <c r="O200" s="82">
        <v>0</v>
      </c>
    </row>
    <row r="201" spans="1:15" x14ac:dyDescent="0.3">
      <c r="A201" s="139">
        <v>20260701</v>
      </c>
      <c r="B201" s="18" t="s">
        <v>1793</v>
      </c>
      <c r="C201" s="18" t="str">
        <f>LEFT(EjecucionPIIP[[#This Row],[CodigoIndicador]],7)</f>
        <v>4003017</v>
      </c>
      <c r="D201" s="18" t="s">
        <v>733</v>
      </c>
      <c r="E201" s="18" t="s">
        <v>732</v>
      </c>
      <c r="F201" s="18" t="s">
        <v>2640</v>
      </c>
      <c r="G201" s="18" t="s">
        <v>2641</v>
      </c>
      <c r="H201" s="18" t="s">
        <v>1814</v>
      </c>
      <c r="I201" s="26">
        <v>1</v>
      </c>
      <c r="J201" s="18" t="s">
        <v>1247</v>
      </c>
      <c r="K201" s="26">
        <v>1</v>
      </c>
      <c r="L201" s="27">
        <v>0</v>
      </c>
      <c r="M201" s="82">
        <v>3030475631.5300002</v>
      </c>
      <c r="N201" s="82">
        <v>0</v>
      </c>
      <c r="O201" s="82">
        <v>0</v>
      </c>
    </row>
    <row r="202" spans="1:15" x14ac:dyDescent="0.3">
      <c r="A202" s="139">
        <v>20260701</v>
      </c>
      <c r="B202" s="18" t="s">
        <v>1793</v>
      </c>
      <c r="C202" s="18" t="str">
        <f>LEFT(EjecucionPIIP[[#This Row],[CodigoIndicador]],7)</f>
        <v>4003020</v>
      </c>
      <c r="D202" s="18" t="s">
        <v>746</v>
      </c>
      <c r="E202" s="18" t="s">
        <v>745</v>
      </c>
      <c r="F202" s="18" t="s">
        <v>2640</v>
      </c>
      <c r="G202" s="18" t="s">
        <v>2641</v>
      </c>
      <c r="H202" s="18" t="s">
        <v>1814</v>
      </c>
      <c r="I202" s="26">
        <v>1</v>
      </c>
      <c r="J202" s="18" t="s">
        <v>1247</v>
      </c>
      <c r="K202" s="26">
        <v>1</v>
      </c>
      <c r="L202" s="27">
        <v>0</v>
      </c>
      <c r="M202" s="82">
        <v>278480516.47000003</v>
      </c>
      <c r="N202" s="82">
        <v>0</v>
      </c>
      <c r="O202" s="82">
        <v>0</v>
      </c>
    </row>
    <row r="203" spans="1:15" x14ac:dyDescent="0.3">
      <c r="A203" s="139">
        <v>20260701</v>
      </c>
      <c r="B203" s="18" t="s">
        <v>1793</v>
      </c>
      <c r="C203" s="18" t="str">
        <f>LEFT(EjecucionPIIP[[#This Row],[CodigoIndicador]],7)</f>
        <v>4003052</v>
      </c>
      <c r="D203" s="18" t="s">
        <v>749</v>
      </c>
      <c r="E203" s="18" t="s">
        <v>147</v>
      </c>
      <c r="F203" s="18" t="s">
        <v>2640</v>
      </c>
      <c r="G203" s="18" t="s">
        <v>2641</v>
      </c>
      <c r="H203" s="18" t="s">
        <v>1814</v>
      </c>
      <c r="I203" s="26">
        <v>4</v>
      </c>
      <c r="J203" s="18" t="s">
        <v>1247</v>
      </c>
      <c r="K203" s="26">
        <v>4</v>
      </c>
      <c r="L203" s="27">
        <v>0</v>
      </c>
      <c r="M203" s="82">
        <v>2399736150</v>
      </c>
      <c r="N203" s="82">
        <v>0</v>
      </c>
      <c r="O203" s="82">
        <v>0</v>
      </c>
    </row>
    <row r="204" spans="1:15" x14ac:dyDescent="0.3">
      <c r="A204" s="139">
        <v>20260701</v>
      </c>
      <c r="B204" s="18" t="s">
        <v>1793</v>
      </c>
      <c r="C204" s="18" t="str">
        <f>LEFT(EjecucionPIIP[[#This Row],[CodigoIndicador]],7)</f>
        <v>4003016</v>
      </c>
      <c r="D204" s="18" t="s">
        <v>730</v>
      </c>
      <c r="E204" s="18" t="s">
        <v>729</v>
      </c>
      <c r="F204" s="18" t="s">
        <v>2640</v>
      </c>
      <c r="G204" s="18" t="s">
        <v>2641</v>
      </c>
      <c r="H204" s="18" t="s">
        <v>1814</v>
      </c>
      <c r="I204" s="26">
        <v>3</v>
      </c>
      <c r="J204" s="18" t="s">
        <v>1247</v>
      </c>
      <c r="K204" s="26">
        <v>3</v>
      </c>
      <c r="L204" s="27">
        <v>0</v>
      </c>
      <c r="M204" s="82">
        <v>694663355</v>
      </c>
      <c r="N204" s="82">
        <v>0</v>
      </c>
      <c r="O204" s="82">
        <v>0</v>
      </c>
    </row>
    <row r="205" spans="1:15" x14ac:dyDescent="0.3">
      <c r="A205" s="139">
        <v>20260701</v>
      </c>
      <c r="B205" s="18" t="s">
        <v>1793</v>
      </c>
      <c r="C205" s="18" t="str">
        <f>LEFT(EjecucionPIIP[[#This Row],[CodigoIndicador]],7)</f>
        <v>4003042</v>
      </c>
      <c r="D205" s="18" t="s">
        <v>737</v>
      </c>
      <c r="E205" s="18" t="s">
        <v>713</v>
      </c>
      <c r="F205" s="18" t="s">
        <v>2640</v>
      </c>
      <c r="G205" s="18" t="s">
        <v>2641</v>
      </c>
      <c r="H205" s="18" t="s">
        <v>1814</v>
      </c>
      <c r="I205" s="26">
        <v>4</v>
      </c>
      <c r="J205" s="18" t="s">
        <v>1247</v>
      </c>
      <c r="K205" s="26">
        <v>4</v>
      </c>
      <c r="L205" s="27">
        <v>0</v>
      </c>
      <c r="M205" s="82">
        <v>2150032849</v>
      </c>
      <c r="N205" s="82">
        <v>0</v>
      </c>
      <c r="O205" s="82">
        <v>0</v>
      </c>
    </row>
    <row r="206" spans="1:15" x14ac:dyDescent="0.3">
      <c r="A206" s="139">
        <v>20260301</v>
      </c>
      <c r="B206" s="18" t="s">
        <v>1543</v>
      </c>
      <c r="C206" s="18" t="str">
        <f>LEFT(EjecucionPIIP[[#This Row],[CodigoIndicador]],7)</f>
        <v>3502008</v>
      </c>
      <c r="D206" s="18" t="s">
        <v>1996</v>
      </c>
      <c r="E206" s="18" t="s">
        <v>2643</v>
      </c>
      <c r="F206" s="18" t="s">
        <v>2640</v>
      </c>
      <c r="G206" s="18" t="s">
        <v>2641</v>
      </c>
      <c r="H206" s="18" t="s">
        <v>2642</v>
      </c>
      <c r="I206" s="26">
        <v>1</v>
      </c>
      <c r="J206" s="18" t="s">
        <v>1247</v>
      </c>
      <c r="K206" s="26">
        <v>1</v>
      </c>
      <c r="L206" s="27">
        <v>0</v>
      </c>
      <c r="M206" s="82">
        <v>99422586</v>
      </c>
      <c r="N206" s="82">
        <v>0</v>
      </c>
      <c r="O206" s="82">
        <v>0</v>
      </c>
    </row>
    <row r="207" spans="1:15" x14ac:dyDescent="0.3">
      <c r="A207" s="139">
        <v>20260301</v>
      </c>
      <c r="B207" s="18" t="s">
        <v>1543</v>
      </c>
      <c r="C207" s="18" t="str">
        <f>LEFT(EjecucionPIIP[[#This Row],[CodigoIndicador]],7)</f>
        <v>3502006</v>
      </c>
      <c r="D207" s="18" t="s">
        <v>174</v>
      </c>
      <c r="E207" s="18" t="s">
        <v>175</v>
      </c>
      <c r="F207" s="18" t="s">
        <v>2640</v>
      </c>
      <c r="G207" s="18" t="s">
        <v>2641</v>
      </c>
      <c r="H207" s="18" t="s">
        <v>2642</v>
      </c>
      <c r="I207" s="26">
        <v>1</v>
      </c>
      <c r="J207" s="18" t="s">
        <v>1247</v>
      </c>
      <c r="K207" s="26">
        <v>1</v>
      </c>
      <c r="L207" s="27">
        <v>0</v>
      </c>
      <c r="M207" s="82">
        <v>150577414</v>
      </c>
      <c r="N207" s="82">
        <v>0</v>
      </c>
      <c r="O207" s="82">
        <v>0</v>
      </c>
    </row>
    <row r="208" spans="1:15" x14ac:dyDescent="0.3">
      <c r="A208" s="139">
        <v>20260301</v>
      </c>
      <c r="B208" s="18" t="s">
        <v>1543</v>
      </c>
      <c r="C208" s="18" t="str">
        <f>LEFT(EjecucionPIIP[[#This Row],[CodigoIndicador]],7)</f>
        <v>3502007</v>
      </c>
      <c r="D208" s="18" t="s">
        <v>562</v>
      </c>
      <c r="E208" s="18" t="s">
        <v>563</v>
      </c>
      <c r="F208" s="18" t="s">
        <v>2640</v>
      </c>
      <c r="G208" s="18" t="s">
        <v>2641</v>
      </c>
      <c r="H208" s="18" t="s">
        <v>2642</v>
      </c>
      <c r="I208" s="26">
        <v>2</v>
      </c>
      <c r="J208" s="18" t="s">
        <v>1247</v>
      </c>
      <c r="K208" s="26">
        <v>2</v>
      </c>
      <c r="L208" s="27">
        <v>0</v>
      </c>
      <c r="M208" s="82">
        <v>0</v>
      </c>
      <c r="N208" s="82">
        <v>0</v>
      </c>
      <c r="O208" s="82">
        <v>0</v>
      </c>
    </row>
    <row r="209" spans="1:15" x14ac:dyDescent="0.3">
      <c r="A209" s="139">
        <v>20260301</v>
      </c>
      <c r="B209" s="18" t="s">
        <v>1543</v>
      </c>
      <c r="C209" s="18" t="str">
        <f>LEFT(EjecucionPIIP[[#This Row],[CodigoIndicador]],7)</f>
        <v>3502003</v>
      </c>
      <c r="D209" s="18" t="s">
        <v>546</v>
      </c>
      <c r="E209" s="18" t="s">
        <v>547</v>
      </c>
      <c r="F209" s="18" t="s">
        <v>2640</v>
      </c>
      <c r="G209" s="18" t="s">
        <v>2641</v>
      </c>
      <c r="H209" s="18" t="s">
        <v>2642</v>
      </c>
      <c r="I209" s="26">
        <v>1</v>
      </c>
      <c r="J209" s="18" t="s">
        <v>1247</v>
      </c>
      <c r="K209" s="26">
        <v>1</v>
      </c>
      <c r="L209" s="27">
        <v>0</v>
      </c>
      <c r="M209" s="82">
        <v>0</v>
      </c>
      <c r="N209" s="82">
        <v>0</v>
      </c>
      <c r="O209" s="82">
        <v>0</v>
      </c>
    </row>
    <row r="210" spans="1:15" x14ac:dyDescent="0.3">
      <c r="A210" s="139">
        <v>20260301</v>
      </c>
      <c r="B210" s="18" t="s">
        <v>1549</v>
      </c>
      <c r="C210" s="18" t="str">
        <f>LEFT(EjecucionPIIP[[#This Row],[CodigoIndicador]],7)</f>
        <v>3502046</v>
      </c>
      <c r="D210" s="18" t="s">
        <v>154</v>
      </c>
      <c r="E210" s="18" t="s">
        <v>155</v>
      </c>
      <c r="F210" s="18" t="s">
        <v>2640</v>
      </c>
      <c r="G210" s="18" t="s">
        <v>2641</v>
      </c>
      <c r="H210" s="18" t="s">
        <v>1814</v>
      </c>
      <c r="I210" s="26">
        <v>1</v>
      </c>
      <c r="J210" s="18" t="s">
        <v>1247</v>
      </c>
      <c r="K210" s="26">
        <v>1</v>
      </c>
      <c r="L210" s="27">
        <v>0</v>
      </c>
      <c r="M210" s="82">
        <v>154464452</v>
      </c>
      <c r="N210" s="82">
        <v>46339327.799999997</v>
      </c>
      <c r="O210" s="82">
        <v>0</v>
      </c>
    </row>
    <row r="211" spans="1:15" x14ac:dyDescent="0.3">
      <c r="A211" s="139">
        <v>20260301</v>
      </c>
      <c r="B211" s="18" t="s">
        <v>1549</v>
      </c>
      <c r="C211" s="18" t="str">
        <f>LEFT(EjecucionPIIP[[#This Row],[CodigoIndicador]],7)</f>
        <v>3502037</v>
      </c>
      <c r="D211" s="18" t="s">
        <v>570</v>
      </c>
      <c r="E211" s="18" t="s">
        <v>571</v>
      </c>
      <c r="F211" s="18" t="s">
        <v>2640</v>
      </c>
      <c r="G211" s="18" t="s">
        <v>2641</v>
      </c>
      <c r="H211" s="18" t="s">
        <v>1814</v>
      </c>
      <c r="I211" s="26">
        <v>1</v>
      </c>
      <c r="J211" s="18" t="s">
        <v>1247</v>
      </c>
      <c r="K211" s="26">
        <v>1</v>
      </c>
      <c r="L211" s="27">
        <v>0</v>
      </c>
      <c r="M211" s="82">
        <v>10535548</v>
      </c>
      <c r="N211" s="82">
        <v>3160664.4</v>
      </c>
      <c r="O211" s="82">
        <v>0</v>
      </c>
    </row>
    <row r="212" spans="1:15" x14ac:dyDescent="0.3">
      <c r="A212" s="139">
        <v>20260301</v>
      </c>
      <c r="B212" s="18" t="s">
        <v>1753</v>
      </c>
      <c r="C212" s="18" t="str">
        <f>LEFT(EjecucionPIIP[[#This Row],[CodigoIndicador]],7)</f>
        <v>3301059</v>
      </c>
      <c r="D212" s="18" t="s">
        <v>103</v>
      </c>
      <c r="E212" s="18" t="s">
        <v>104</v>
      </c>
      <c r="F212" s="18" t="s">
        <v>2640</v>
      </c>
      <c r="G212" s="18" t="s">
        <v>2641</v>
      </c>
      <c r="H212" s="18" t="s">
        <v>2642</v>
      </c>
      <c r="I212" s="26">
        <v>100</v>
      </c>
      <c r="J212" s="18" t="s">
        <v>1247</v>
      </c>
      <c r="K212" s="26">
        <v>100</v>
      </c>
      <c r="L212" s="27">
        <v>20</v>
      </c>
      <c r="M212" s="82">
        <v>612938260</v>
      </c>
      <c r="N212" s="82">
        <v>105565400</v>
      </c>
      <c r="O212" s="82">
        <v>0</v>
      </c>
    </row>
    <row r="213" spans="1:15" x14ac:dyDescent="0.3">
      <c r="A213" s="139">
        <v>20260301</v>
      </c>
      <c r="B213" s="18" t="s">
        <v>1507</v>
      </c>
      <c r="C213" s="18" t="str">
        <f>LEFT(EjecucionPIIP[[#This Row],[CodigoIndicador]],7)</f>
        <v>3301059</v>
      </c>
      <c r="D213" s="18" t="s">
        <v>103</v>
      </c>
      <c r="E213" s="18" t="s">
        <v>104</v>
      </c>
      <c r="F213" s="18" t="s">
        <v>2640</v>
      </c>
      <c r="G213" s="18" t="s">
        <v>2641</v>
      </c>
      <c r="H213" s="18" t="s">
        <v>2642</v>
      </c>
      <c r="I213" s="26">
        <v>100</v>
      </c>
      <c r="J213" s="18" t="s">
        <v>1247</v>
      </c>
      <c r="K213" s="26">
        <v>100</v>
      </c>
      <c r="L213" s="27">
        <v>30</v>
      </c>
      <c r="M213" s="82">
        <v>600000000</v>
      </c>
      <c r="N213" s="82">
        <v>191848182.99000001</v>
      </c>
      <c r="O213" s="82">
        <v>0</v>
      </c>
    </row>
    <row r="214" spans="1:15" x14ac:dyDescent="0.3">
      <c r="A214" s="139">
        <v>20260301</v>
      </c>
      <c r="B214" s="18" t="s">
        <v>1784</v>
      </c>
      <c r="C214" s="18" t="str">
        <f>LEFT(EjecucionPIIP[[#This Row],[CodigoIndicador]],7)</f>
        <v>3301053</v>
      </c>
      <c r="D214" s="18" t="s">
        <v>95</v>
      </c>
      <c r="E214" s="18" t="s">
        <v>96</v>
      </c>
      <c r="F214" s="18" t="s">
        <v>2640</v>
      </c>
      <c r="G214" s="18" t="s">
        <v>2641</v>
      </c>
      <c r="H214" s="18" t="s">
        <v>2642</v>
      </c>
      <c r="I214" s="26">
        <v>50</v>
      </c>
      <c r="J214" s="18" t="s">
        <v>1247</v>
      </c>
      <c r="K214" s="26">
        <v>50</v>
      </c>
      <c r="L214" s="27">
        <v>0</v>
      </c>
      <c r="M214" s="82">
        <v>2091964427</v>
      </c>
      <c r="N214" s="82">
        <v>21454973</v>
      </c>
      <c r="O214" s="82">
        <v>0</v>
      </c>
    </row>
    <row r="215" spans="1:15" x14ac:dyDescent="0.3">
      <c r="A215" s="139">
        <v>20260301</v>
      </c>
      <c r="B215" s="18" t="s">
        <v>1671</v>
      </c>
      <c r="C215" s="18" t="str">
        <f>LEFT(EjecucionPIIP[[#This Row],[CodigoIndicador]],7)</f>
        <v>3301073</v>
      </c>
      <c r="D215" s="18" t="s">
        <v>465</v>
      </c>
      <c r="E215" s="18" t="s">
        <v>466</v>
      </c>
      <c r="F215" s="18" t="s">
        <v>2640</v>
      </c>
      <c r="G215" s="18" t="s">
        <v>2641</v>
      </c>
      <c r="H215" s="18" t="s">
        <v>1814</v>
      </c>
      <c r="I215" s="26">
        <v>100</v>
      </c>
      <c r="J215" s="18" t="s">
        <v>1247</v>
      </c>
      <c r="K215" s="26">
        <v>100</v>
      </c>
      <c r="L215" s="27">
        <v>11</v>
      </c>
      <c r="M215" s="82">
        <v>413917696</v>
      </c>
      <c r="N215" s="82">
        <v>45511504</v>
      </c>
      <c r="O215" s="82">
        <v>0</v>
      </c>
    </row>
    <row r="216" spans="1:15" x14ac:dyDescent="0.3">
      <c r="A216" s="139">
        <v>20260301</v>
      </c>
      <c r="B216" s="18" t="s">
        <v>1799</v>
      </c>
      <c r="C216" s="18" t="str">
        <f>LEFT(EjecucionPIIP[[#This Row],[CodigoIndicador]],7)</f>
        <v>3301065</v>
      </c>
      <c r="D216" s="18" t="s">
        <v>458</v>
      </c>
      <c r="E216" s="18" t="s">
        <v>104</v>
      </c>
      <c r="F216" s="18" t="s">
        <v>2640</v>
      </c>
      <c r="G216" s="18" t="s">
        <v>2641</v>
      </c>
      <c r="H216" s="18" t="s">
        <v>1814</v>
      </c>
      <c r="I216" s="26">
        <v>100</v>
      </c>
      <c r="J216" s="18" t="s">
        <v>1247</v>
      </c>
      <c r="K216" s="26">
        <v>100</v>
      </c>
      <c r="L216" s="27">
        <v>20</v>
      </c>
      <c r="M216" s="82">
        <v>167200000</v>
      </c>
      <c r="N216" s="82">
        <v>15200000</v>
      </c>
      <c r="O216" s="82">
        <v>0</v>
      </c>
    </row>
    <row r="217" spans="1:15" x14ac:dyDescent="0.3">
      <c r="A217" s="139">
        <v>20260301</v>
      </c>
      <c r="B217" s="18" t="s">
        <v>1684</v>
      </c>
      <c r="C217" s="18" t="str">
        <f>LEFT(EjecucionPIIP[[#This Row],[CodigoIndicador]],7)</f>
        <v>4301001</v>
      </c>
      <c r="D217" s="18" t="s">
        <v>84</v>
      </c>
      <c r="E217" s="18" t="s">
        <v>85</v>
      </c>
      <c r="F217" s="18" t="s">
        <v>2640</v>
      </c>
      <c r="G217" s="18" t="s">
        <v>2641</v>
      </c>
      <c r="H217" s="18" t="s">
        <v>2642</v>
      </c>
      <c r="I217" s="26">
        <v>1026669</v>
      </c>
      <c r="J217" s="18" t="s">
        <v>1247</v>
      </c>
      <c r="K217" s="26">
        <v>1026669</v>
      </c>
      <c r="L217" s="27">
        <v>186668</v>
      </c>
      <c r="M217" s="82">
        <v>3625567287.4899998</v>
      </c>
      <c r="N217" s="82">
        <v>441704405</v>
      </c>
      <c r="O217" s="82">
        <v>0</v>
      </c>
    </row>
    <row r="218" spans="1:15" x14ac:dyDescent="0.3">
      <c r="A218" s="139">
        <v>20260301</v>
      </c>
      <c r="B218" s="18" t="s">
        <v>2615</v>
      </c>
      <c r="C218" s="18" t="str">
        <f>LEFT(EjecucionPIIP[[#This Row],[CodigoIndicador]],7)</f>
        <v>4301001</v>
      </c>
      <c r="D218" s="18" t="s">
        <v>84</v>
      </c>
      <c r="E218" s="18" t="s">
        <v>85</v>
      </c>
      <c r="F218" s="18" t="s">
        <v>2640</v>
      </c>
      <c r="G218" s="18" t="s">
        <v>2641</v>
      </c>
      <c r="H218" s="18" t="s">
        <v>1814</v>
      </c>
      <c r="I218" s="26">
        <v>200</v>
      </c>
      <c r="J218" s="18" t="s">
        <v>1247</v>
      </c>
      <c r="K218" s="26">
        <v>200</v>
      </c>
      <c r="L218" s="27">
        <v>200</v>
      </c>
      <c r="M218" s="82">
        <v>58920000</v>
      </c>
      <c r="N218" s="82">
        <v>58920000</v>
      </c>
      <c r="O218" s="82">
        <v>0</v>
      </c>
    </row>
    <row r="219" spans="1:15" x14ac:dyDescent="0.3">
      <c r="A219" s="139">
        <v>20260301</v>
      </c>
      <c r="B219" s="18" t="s">
        <v>1686</v>
      </c>
      <c r="C219" s="18" t="str">
        <f>LEFT(EjecucionPIIP[[#This Row],[CodigoIndicador]],7)</f>
        <v>4301037</v>
      </c>
      <c r="D219" s="18" t="s">
        <v>1941</v>
      </c>
      <c r="E219" s="18" t="s">
        <v>2644</v>
      </c>
      <c r="F219" s="18" t="s">
        <v>2640</v>
      </c>
      <c r="G219" s="18" t="s">
        <v>2641</v>
      </c>
      <c r="H219" s="18" t="s">
        <v>1814</v>
      </c>
      <c r="I219" s="26">
        <v>1006044</v>
      </c>
      <c r="J219" s="18" t="s">
        <v>1247</v>
      </c>
      <c r="K219" s="26">
        <v>1006044</v>
      </c>
      <c r="L219" s="27">
        <v>410668</v>
      </c>
      <c r="M219" s="82">
        <v>635400000</v>
      </c>
      <c r="N219" s="82">
        <v>145000000</v>
      </c>
      <c r="O219" s="82">
        <v>0</v>
      </c>
    </row>
    <row r="220" spans="1:15" x14ac:dyDescent="0.3">
      <c r="A220" s="139">
        <v>20260301</v>
      </c>
      <c r="B220" s="18" t="s">
        <v>1583</v>
      </c>
      <c r="C220" s="18" t="str">
        <f>LEFT(EjecucionPIIP[[#This Row],[CodigoIndicador]],7)</f>
        <v>4301001</v>
      </c>
      <c r="D220" s="18" t="s">
        <v>84</v>
      </c>
      <c r="E220" s="18" t="s">
        <v>85</v>
      </c>
      <c r="F220" s="18" t="s">
        <v>2640</v>
      </c>
      <c r="G220" s="18" t="s">
        <v>2641</v>
      </c>
      <c r="H220" s="18" t="s">
        <v>1814</v>
      </c>
      <c r="I220" s="26">
        <v>1006044</v>
      </c>
      <c r="J220" s="18" t="s">
        <v>1247</v>
      </c>
      <c r="K220" s="26">
        <v>1006044</v>
      </c>
      <c r="L220" s="27">
        <v>335348</v>
      </c>
      <c r="M220" s="82">
        <v>168000000</v>
      </c>
      <c r="N220" s="82">
        <v>33600000</v>
      </c>
      <c r="O220" s="82">
        <v>0</v>
      </c>
    </row>
    <row r="221" spans="1:15" x14ac:dyDescent="0.3">
      <c r="A221" s="139">
        <v>20260301</v>
      </c>
      <c r="B221" s="18" t="s">
        <v>1652</v>
      </c>
      <c r="C221" s="18" t="str">
        <f>LEFT(EjecucionPIIP[[#This Row],[CodigoIndicador]],7)</f>
        <v>2201028</v>
      </c>
      <c r="D221" s="18" t="s">
        <v>65</v>
      </c>
      <c r="E221" s="18" t="s">
        <v>66</v>
      </c>
      <c r="F221" s="18" t="s">
        <v>2640</v>
      </c>
      <c r="G221" s="18" t="s">
        <v>2641</v>
      </c>
      <c r="H221" s="18" t="s">
        <v>2642</v>
      </c>
      <c r="I221" s="26">
        <v>172140</v>
      </c>
      <c r="J221" s="18" t="s">
        <v>1247</v>
      </c>
      <c r="K221" s="26">
        <v>172140</v>
      </c>
      <c r="L221" s="27">
        <v>0</v>
      </c>
      <c r="M221" s="82">
        <v>2268381693.46</v>
      </c>
      <c r="N221" s="82">
        <v>0</v>
      </c>
      <c r="O221" s="82">
        <v>0</v>
      </c>
    </row>
    <row r="222" spans="1:15" x14ac:dyDescent="0.3">
      <c r="A222" s="139">
        <v>20260301</v>
      </c>
      <c r="B222" s="18" t="s">
        <v>1564</v>
      </c>
      <c r="C222" s="18" t="str">
        <f>LEFT(EjecucionPIIP[[#This Row],[CodigoIndicador]],7)</f>
        <v>2201006</v>
      </c>
      <c r="D222" s="18" t="s">
        <v>272</v>
      </c>
      <c r="E222" s="18" t="s">
        <v>273</v>
      </c>
      <c r="F222" s="18" t="s">
        <v>2640</v>
      </c>
      <c r="G222" s="18" t="s">
        <v>2641</v>
      </c>
      <c r="H222" s="18" t="s">
        <v>2642</v>
      </c>
      <c r="I222" s="26">
        <v>259</v>
      </c>
      <c r="J222" s="18" t="s">
        <v>1247</v>
      </c>
      <c r="K222" s="26">
        <v>259</v>
      </c>
      <c r="L222" s="27">
        <v>0</v>
      </c>
      <c r="M222" s="82">
        <v>367401804</v>
      </c>
      <c r="N222" s="82">
        <v>37489980</v>
      </c>
      <c r="O222" s="82">
        <v>0</v>
      </c>
    </row>
    <row r="223" spans="1:15" x14ac:dyDescent="0.3">
      <c r="A223" s="139">
        <v>20260301</v>
      </c>
      <c r="B223" s="18" t="s">
        <v>1564</v>
      </c>
      <c r="C223" s="18" t="str">
        <f>LEFT(EjecucionPIIP[[#This Row],[CodigoIndicador]],7)</f>
        <v>2201048</v>
      </c>
      <c r="D223" s="18" t="s">
        <v>323</v>
      </c>
      <c r="E223" s="18" t="s">
        <v>324</v>
      </c>
      <c r="F223" s="18" t="s">
        <v>2640</v>
      </c>
      <c r="G223" s="18" t="s">
        <v>2641</v>
      </c>
      <c r="H223" s="18" t="s">
        <v>2642</v>
      </c>
      <c r="I223" s="26">
        <v>1</v>
      </c>
      <c r="J223" s="18" t="s">
        <v>1247</v>
      </c>
      <c r="K223" s="26">
        <v>1</v>
      </c>
      <c r="L223" s="27">
        <v>0</v>
      </c>
      <c r="M223" s="82">
        <v>717349192</v>
      </c>
      <c r="N223" s="82">
        <v>0</v>
      </c>
      <c r="O223" s="82">
        <v>0</v>
      </c>
    </row>
    <row r="224" spans="1:15" x14ac:dyDescent="0.3">
      <c r="A224" s="139">
        <v>20260301</v>
      </c>
      <c r="B224" s="18" t="s">
        <v>1436</v>
      </c>
      <c r="C224" s="18" t="str">
        <f>LEFT(EjecucionPIIP[[#This Row],[CodigoIndicador]],7)</f>
        <v>2201028</v>
      </c>
      <c r="D224" s="18" t="s">
        <v>65</v>
      </c>
      <c r="E224" s="18" t="s">
        <v>66</v>
      </c>
      <c r="F224" s="18" t="s">
        <v>2640</v>
      </c>
      <c r="G224" s="18" t="s">
        <v>2641</v>
      </c>
      <c r="H224" s="18" t="s">
        <v>2642</v>
      </c>
      <c r="I224" s="26">
        <v>4382933</v>
      </c>
      <c r="J224" s="18" t="s">
        <v>1247</v>
      </c>
      <c r="K224" s="26">
        <v>4382933</v>
      </c>
      <c r="L224" s="27">
        <v>392290</v>
      </c>
      <c r="M224" s="82">
        <v>28706992251.16</v>
      </c>
      <c r="N224" s="82">
        <v>0</v>
      </c>
      <c r="O224" s="82">
        <v>0</v>
      </c>
    </row>
    <row r="225" spans="1:15" x14ac:dyDescent="0.3">
      <c r="A225" s="139">
        <v>20260301</v>
      </c>
      <c r="B225" s="18" t="s">
        <v>1401</v>
      </c>
      <c r="C225" s="18" t="str">
        <f>LEFT(EjecucionPIIP[[#This Row],[CodigoIndicador]],7)</f>
        <v>2201071</v>
      </c>
      <c r="D225" s="18" t="s">
        <v>53</v>
      </c>
      <c r="E225" s="18" t="s">
        <v>54</v>
      </c>
      <c r="F225" s="18" t="s">
        <v>2640</v>
      </c>
      <c r="G225" s="18" t="s">
        <v>2641</v>
      </c>
      <c r="H225" s="18" t="s">
        <v>2642</v>
      </c>
      <c r="I225" s="26">
        <v>259</v>
      </c>
      <c r="J225" s="18" t="s">
        <v>1247</v>
      </c>
      <c r="K225" s="26">
        <v>259</v>
      </c>
      <c r="L225" s="27">
        <v>0</v>
      </c>
      <c r="M225" s="82">
        <v>836540653260.03003</v>
      </c>
      <c r="N225" s="82">
        <v>179104169200</v>
      </c>
      <c r="O225" s="82">
        <v>0</v>
      </c>
    </row>
    <row r="226" spans="1:15" x14ac:dyDescent="0.3">
      <c r="A226" s="139">
        <v>20260301</v>
      </c>
      <c r="B226" s="18" t="s">
        <v>1749</v>
      </c>
      <c r="C226" s="18" t="str">
        <f>LEFT(EjecucionPIIP[[#This Row],[CodigoIndicador]],7)</f>
        <v>2201049</v>
      </c>
      <c r="D226" s="18" t="s">
        <v>206</v>
      </c>
      <c r="E226" s="18" t="s">
        <v>207</v>
      </c>
      <c r="F226" s="18" t="s">
        <v>2640</v>
      </c>
      <c r="G226" s="18" t="s">
        <v>2641</v>
      </c>
      <c r="H226" s="18" t="s">
        <v>2642</v>
      </c>
      <c r="I226" s="26">
        <v>300</v>
      </c>
      <c r="J226" s="18" t="s">
        <v>1247</v>
      </c>
      <c r="K226" s="26">
        <v>300</v>
      </c>
      <c r="L226" s="27">
        <v>0</v>
      </c>
      <c r="M226" s="82">
        <v>170000000</v>
      </c>
      <c r="N226" s="82">
        <v>14560220</v>
      </c>
      <c r="O226" s="82">
        <v>0</v>
      </c>
    </row>
    <row r="227" spans="1:15" x14ac:dyDescent="0.3">
      <c r="A227" s="139">
        <v>20260301</v>
      </c>
      <c r="B227" s="18" t="s">
        <v>1681</v>
      </c>
      <c r="C227" s="18" t="str">
        <f>LEFT(EjecucionPIIP[[#This Row],[CodigoIndicador]],7)</f>
        <v>2201018</v>
      </c>
      <c r="D227" s="18" t="s">
        <v>1843</v>
      </c>
      <c r="E227" s="18" t="s">
        <v>2648</v>
      </c>
      <c r="F227" s="18" t="s">
        <v>2640</v>
      </c>
      <c r="G227" s="18" t="s">
        <v>2641</v>
      </c>
      <c r="H227" s="18" t="s">
        <v>2642</v>
      </c>
      <c r="I227" s="26">
        <v>1</v>
      </c>
      <c r="J227" s="18" t="s">
        <v>1247</v>
      </c>
      <c r="K227" s="26">
        <v>1</v>
      </c>
      <c r="L227" s="27">
        <v>0</v>
      </c>
      <c r="M227" s="82">
        <v>356000000</v>
      </c>
      <c r="N227" s="82">
        <v>0</v>
      </c>
      <c r="O227" s="82">
        <v>0</v>
      </c>
    </row>
    <row r="228" spans="1:15" x14ac:dyDescent="0.3">
      <c r="A228" s="139">
        <v>20260301</v>
      </c>
      <c r="B228" s="18" t="s">
        <v>1628</v>
      </c>
      <c r="C228" s="18" t="str">
        <f>LEFT(EjecucionPIIP[[#This Row],[CodigoIndicador]],7)</f>
        <v>4502022</v>
      </c>
      <c r="D228" s="18" t="s">
        <v>530</v>
      </c>
      <c r="E228" s="18" t="s">
        <v>531</v>
      </c>
      <c r="F228" s="18" t="s">
        <v>2640</v>
      </c>
      <c r="G228" s="18" t="s">
        <v>2641</v>
      </c>
      <c r="H228" s="18" t="s">
        <v>2642</v>
      </c>
      <c r="I228" s="26">
        <v>2</v>
      </c>
      <c r="J228" s="18" t="s">
        <v>1247</v>
      </c>
      <c r="K228" s="26">
        <v>2</v>
      </c>
      <c r="L228" s="27">
        <v>0</v>
      </c>
      <c r="M228" s="82">
        <v>0</v>
      </c>
      <c r="N228" s="82">
        <v>0</v>
      </c>
      <c r="O228" s="82">
        <v>0</v>
      </c>
    </row>
    <row r="229" spans="1:15" x14ac:dyDescent="0.3">
      <c r="A229" s="139">
        <v>20260301</v>
      </c>
      <c r="B229" s="18" t="s">
        <v>1698</v>
      </c>
      <c r="C229" s="18" t="str">
        <f>LEFT(EjecucionPIIP[[#This Row],[CodigoIndicador]],7)</f>
        <v>4502034</v>
      </c>
      <c r="D229" s="18" t="s">
        <v>222</v>
      </c>
      <c r="E229" s="18" t="s">
        <v>223</v>
      </c>
      <c r="F229" s="18" t="s">
        <v>2640</v>
      </c>
      <c r="G229" s="18" t="s">
        <v>2641</v>
      </c>
      <c r="H229" s="18" t="s">
        <v>2642</v>
      </c>
      <c r="I229" s="26">
        <v>300</v>
      </c>
      <c r="J229" s="18" t="s">
        <v>1247</v>
      </c>
      <c r="K229" s="26">
        <v>300</v>
      </c>
      <c r="L229" s="27">
        <v>0</v>
      </c>
      <c r="M229" s="82">
        <v>0</v>
      </c>
      <c r="N229" s="82">
        <v>0</v>
      </c>
      <c r="O229" s="82">
        <v>0</v>
      </c>
    </row>
    <row r="230" spans="1:15" x14ac:dyDescent="0.3">
      <c r="A230" s="139">
        <v>20260301</v>
      </c>
      <c r="B230" s="18" t="s">
        <v>1698</v>
      </c>
      <c r="C230" s="18" t="str">
        <f>LEFT(EjecucionPIIP[[#This Row],[CodigoIndicador]],7)</f>
        <v>4502038</v>
      </c>
      <c r="D230" s="18" t="s">
        <v>107</v>
      </c>
      <c r="E230" s="18" t="s">
        <v>108</v>
      </c>
      <c r="F230" s="18" t="s">
        <v>2640</v>
      </c>
      <c r="G230" s="18" t="s">
        <v>2641</v>
      </c>
      <c r="H230" s="18" t="s">
        <v>2642</v>
      </c>
      <c r="I230" s="26">
        <v>1</v>
      </c>
      <c r="J230" s="18" t="s">
        <v>1247</v>
      </c>
      <c r="K230" s="26">
        <v>1</v>
      </c>
      <c r="L230" s="27">
        <v>0</v>
      </c>
      <c r="M230" s="82">
        <v>0</v>
      </c>
      <c r="N230" s="82">
        <v>0</v>
      </c>
      <c r="O230" s="82">
        <v>36000000</v>
      </c>
    </row>
    <row r="231" spans="1:15" x14ac:dyDescent="0.3">
      <c r="A231" s="71">
        <v>20260301</v>
      </c>
      <c r="B231" s="162" t="s">
        <v>1750</v>
      </c>
      <c r="C231" s="162" t="str">
        <f>LEFT(EjecucionPIIP[[#This Row],[CodigoIndicador]],7)</f>
        <v>4599031</v>
      </c>
      <c r="D231" s="162" t="s">
        <v>76</v>
      </c>
      <c r="E231" s="18" t="s">
        <v>77</v>
      </c>
      <c r="F231" s="18" t="s">
        <v>2640</v>
      </c>
      <c r="G231" s="18" t="s">
        <v>2641</v>
      </c>
      <c r="H231" s="162" t="s">
        <v>2642</v>
      </c>
      <c r="I231" s="74">
        <v>1</v>
      </c>
      <c r="J231" s="162" t="s">
        <v>1247</v>
      </c>
      <c r="K231" s="74">
        <v>1</v>
      </c>
      <c r="L231" s="75">
        <v>0</v>
      </c>
      <c r="M231" s="82">
        <v>0</v>
      </c>
      <c r="N231" s="82">
        <v>0</v>
      </c>
      <c r="O231" s="82">
        <v>136870110</v>
      </c>
    </row>
    <row r="232" spans="1:15" x14ac:dyDescent="0.3">
      <c r="A232" s="139">
        <v>20260301</v>
      </c>
      <c r="B232" s="18" t="s">
        <v>1603</v>
      </c>
      <c r="C232" s="18" t="str">
        <f>LEFT(EjecucionPIIP[[#This Row],[CodigoIndicador]],7)</f>
        <v>4501071</v>
      </c>
      <c r="D232" s="18" t="s">
        <v>984</v>
      </c>
      <c r="E232" s="18" t="s">
        <v>983</v>
      </c>
      <c r="F232" s="18" t="s">
        <v>2640</v>
      </c>
      <c r="G232" s="18" t="s">
        <v>2641</v>
      </c>
      <c r="H232" s="18" t="s">
        <v>2642</v>
      </c>
      <c r="I232" s="26">
        <v>1</v>
      </c>
      <c r="J232" s="18" t="s">
        <v>1247</v>
      </c>
      <c r="K232" s="26">
        <v>1</v>
      </c>
      <c r="L232" s="27">
        <v>0</v>
      </c>
      <c r="M232" s="82">
        <v>0</v>
      </c>
      <c r="N232" s="82">
        <v>0</v>
      </c>
      <c r="O232" s="82">
        <v>1754999997.5999999</v>
      </c>
    </row>
    <row r="233" spans="1:15" x14ac:dyDescent="0.3">
      <c r="A233" s="139">
        <v>20260301</v>
      </c>
      <c r="B233" s="18" t="s">
        <v>1747</v>
      </c>
      <c r="C233" s="18" t="str">
        <f>LEFT(EjecucionPIIP[[#This Row],[CodigoIndicador]],7)</f>
        <v>4502034</v>
      </c>
      <c r="D233" s="18" t="s">
        <v>222</v>
      </c>
      <c r="E233" s="18" t="s">
        <v>223</v>
      </c>
      <c r="F233" s="18" t="s">
        <v>2640</v>
      </c>
      <c r="G233" s="18" t="s">
        <v>2641</v>
      </c>
      <c r="H233" s="18" t="s">
        <v>2642</v>
      </c>
      <c r="I233" s="26">
        <v>150</v>
      </c>
      <c r="J233" s="18" t="s">
        <v>1247</v>
      </c>
      <c r="K233" s="26">
        <v>150</v>
      </c>
      <c r="L233" s="27">
        <v>0</v>
      </c>
      <c r="M233" s="82">
        <v>0</v>
      </c>
      <c r="N233" s="82">
        <v>0</v>
      </c>
      <c r="O233" s="82">
        <v>34275108</v>
      </c>
    </row>
    <row r="234" spans="1:15" x14ac:dyDescent="0.3">
      <c r="A234" s="139">
        <v>20260301</v>
      </c>
      <c r="B234" s="18" t="s">
        <v>1747</v>
      </c>
      <c r="C234" s="18" t="str">
        <f>LEFT(EjecucionPIIP[[#This Row],[CodigoIndicador]],7)</f>
        <v>4502038</v>
      </c>
      <c r="D234" s="18" t="s">
        <v>107</v>
      </c>
      <c r="E234" s="18" t="s">
        <v>108</v>
      </c>
      <c r="F234" s="18" t="s">
        <v>2640</v>
      </c>
      <c r="G234" s="18" t="s">
        <v>2641</v>
      </c>
      <c r="H234" s="18" t="s">
        <v>2642</v>
      </c>
      <c r="I234" s="26">
        <v>1</v>
      </c>
      <c r="J234" s="18" t="s">
        <v>1247</v>
      </c>
      <c r="K234" s="26">
        <v>1</v>
      </c>
      <c r="L234" s="27">
        <v>1</v>
      </c>
      <c r="M234" s="82">
        <v>0</v>
      </c>
      <c r="N234" s="82">
        <v>0</v>
      </c>
      <c r="O234" s="82">
        <v>116064401.09999999</v>
      </c>
    </row>
    <row r="235" spans="1:15" x14ac:dyDescent="0.3">
      <c r="A235" s="139">
        <v>20260301</v>
      </c>
      <c r="B235" s="18" t="s">
        <v>1604</v>
      </c>
      <c r="C235" s="18" t="str">
        <f>LEFT(EjecucionPIIP[[#This Row],[CodigoIndicador]],7)</f>
        <v>4501029</v>
      </c>
      <c r="D235" s="18" t="s">
        <v>178</v>
      </c>
      <c r="E235" s="18" t="s">
        <v>179</v>
      </c>
      <c r="F235" s="18" t="s">
        <v>2640</v>
      </c>
      <c r="G235" s="18" t="s">
        <v>2641</v>
      </c>
      <c r="H235" s="18" t="s">
        <v>2642</v>
      </c>
      <c r="I235" s="26">
        <v>1</v>
      </c>
      <c r="J235" s="18" t="s">
        <v>1247</v>
      </c>
      <c r="K235" s="26">
        <v>1</v>
      </c>
      <c r="L235" s="27">
        <v>0</v>
      </c>
      <c r="M235" s="82">
        <v>0</v>
      </c>
      <c r="N235" s="82">
        <v>0</v>
      </c>
      <c r="O235" s="82">
        <v>0</v>
      </c>
    </row>
    <row r="236" spans="1:15" x14ac:dyDescent="0.3">
      <c r="A236" s="139">
        <v>20260301</v>
      </c>
      <c r="B236" s="18" t="s">
        <v>1701</v>
      </c>
      <c r="C236" s="18" t="str">
        <f>LEFT(EjecucionPIIP[[#This Row],[CodigoIndicador]],7)</f>
        <v>4501029</v>
      </c>
      <c r="D236" s="18" t="s">
        <v>178</v>
      </c>
      <c r="E236" s="18" t="s">
        <v>179</v>
      </c>
      <c r="F236" s="18" t="s">
        <v>2640</v>
      </c>
      <c r="G236" s="18" t="s">
        <v>2641</v>
      </c>
      <c r="H236" s="18" t="s">
        <v>2642</v>
      </c>
      <c r="I236" s="26">
        <v>1</v>
      </c>
      <c r="J236" s="18" t="s">
        <v>1247</v>
      </c>
      <c r="K236" s="26">
        <v>1</v>
      </c>
      <c r="L236" s="27">
        <v>0</v>
      </c>
      <c r="M236" s="82">
        <v>0</v>
      </c>
      <c r="N236" s="82">
        <v>0</v>
      </c>
      <c r="O236" s="82">
        <v>0</v>
      </c>
    </row>
    <row r="237" spans="1:15" x14ac:dyDescent="0.3">
      <c r="A237" s="139">
        <v>20260301</v>
      </c>
      <c r="B237" s="18" t="s">
        <v>1527</v>
      </c>
      <c r="C237" s="18" t="str">
        <f>LEFT(EjecucionPIIP[[#This Row],[CodigoIndicador]],7)</f>
        <v>4502038</v>
      </c>
      <c r="D237" s="18" t="s">
        <v>107</v>
      </c>
      <c r="E237" s="18" t="s">
        <v>108</v>
      </c>
      <c r="F237" s="18" t="s">
        <v>2640</v>
      </c>
      <c r="G237" s="18" t="s">
        <v>2641</v>
      </c>
      <c r="H237" s="18" t="s">
        <v>2642</v>
      </c>
      <c r="I237" s="26">
        <v>1</v>
      </c>
      <c r="J237" s="18" t="s">
        <v>1247</v>
      </c>
      <c r="K237" s="26">
        <v>1</v>
      </c>
      <c r="L237" s="27">
        <v>0</v>
      </c>
      <c r="M237" s="82">
        <v>1000000000</v>
      </c>
      <c r="N237" s="82">
        <v>0</v>
      </c>
      <c r="O237" s="82">
        <v>0</v>
      </c>
    </row>
    <row r="238" spans="1:15" x14ac:dyDescent="0.3">
      <c r="A238" s="139">
        <v>20260301</v>
      </c>
      <c r="B238" s="18" t="s">
        <v>1527</v>
      </c>
      <c r="C238" s="18" t="str">
        <f>LEFT(EjecucionPIIP[[#This Row],[CodigoIndicador]],7)</f>
        <v>4502034</v>
      </c>
      <c r="D238" s="18" t="s">
        <v>222</v>
      </c>
      <c r="E238" s="18" t="s">
        <v>223</v>
      </c>
      <c r="F238" s="18" t="s">
        <v>2640</v>
      </c>
      <c r="G238" s="18" t="s">
        <v>2641</v>
      </c>
      <c r="H238" s="18" t="s">
        <v>2642</v>
      </c>
      <c r="I238" s="26">
        <v>5520</v>
      </c>
      <c r="J238" s="18" t="s">
        <v>1247</v>
      </c>
      <c r="K238" s="26">
        <v>5520</v>
      </c>
      <c r="L238" s="27">
        <v>0</v>
      </c>
      <c r="M238" s="82">
        <v>0</v>
      </c>
      <c r="N238" s="82">
        <v>0</v>
      </c>
      <c r="O238" s="82">
        <v>0</v>
      </c>
    </row>
    <row r="239" spans="1:15" x14ac:dyDescent="0.3">
      <c r="A239" s="139">
        <v>20260301</v>
      </c>
      <c r="B239" s="18" t="s">
        <v>1623</v>
      </c>
      <c r="C239" s="18" t="str">
        <f>LEFT(EjecucionPIIP[[#This Row],[CodigoIndicador]],7)</f>
        <v>4599002</v>
      </c>
      <c r="D239" s="18" t="s">
        <v>88</v>
      </c>
      <c r="E239" s="18" t="s">
        <v>89</v>
      </c>
      <c r="F239" s="18" t="s">
        <v>2649</v>
      </c>
      <c r="G239" s="18" t="s">
        <v>2641</v>
      </c>
      <c r="H239" s="18" t="s">
        <v>2642</v>
      </c>
      <c r="I239" s="26">
        <v>60</v>
      </c>
      <c r="J239" s="18" t="s">
        <v>1247</v>
      </c>
      <c r="K239" s="26">
        <v>60</v>
      </c>
      <c r="L239" s="27">
        <v>25</v>
      </c>
      <c r="M239" s="82">
        <v>0</v>
      </c>
      <c r="N239" s="82">
        <v>0</v>
      </c>
      <c r="O239" s="82">
        <v>550000000</v>
      </c>
    </row>
    <row r="240" spans="1:15" x14ac:dyDescent="0.3">
      <c r="A240" s="139">
        <v>20260301</v>
      </c>
      <c r="B240" s="18" t="s">
        <v>1416</v>
      </c>
      <c r="C240" s="18" t="str">
        <f>LEFT(EjecucionPIIP[[#This Row],[CodigoIndicador]],7)</f>
        <v>4599023</v>
      </c>
      <c r="D240" s="18" t="s">
        <v>135</v>
      </c>
      <c r="E240" s="18" t="s">
        <v>136</v>
      </c>
      <c r="F240" s="18" t="s">
        <v>2640</v>
      </c>
      <c r="G240" s="18" t="s">
        <v>2641</v>
      </c>
      <c r="H240" s="18" t="s">
        <v>2642</v>
      </c>
      <c r="I240" s="26">
        <v>1</v>
      </c>
      <c r="J240" s="18" t="s">
        <v>1247</v>
      </c>
      <c r="K240" s="26">
        <v>1</v>
      </c>
      <c r="L240" s="27">
        <v>0</v>
      </c>
      <c r="M240" s="82">
        <v>0</v>
      </c>
      <c r="N240" s="82">
        <v>0</v>
      </c>
      <c r="O240" s="82">
        <v>126000000</v>
      </c>
    </row>
    <row r="241" spans="1:15" x14ac:dyDescent="0.3">
      <c r="A241" s="139">
        <v>20260301</v>
      </c>
      <c r="B241" s="18" t="s">
        <v>1546</v>
      </c>
      <c r="C241" s="18" t="str">
        <f>LEFT(EjecucionPIIP[[#This Row],[CodigoIndicador]],7)</f>
        <v>4599002</v>
      </c>
      <c r="D241" s="18" t="s">
        <v>88</v>
      </c>
      <c r="E241" s="18" t="s">
        <v>89</v>
      </c>
      <c r="F241" s="18" t="s">
        <v>2649</v>
      </c>
      <c r="G241" s="18" t="s">
        <v>2641</v>
      </c>
      <c r="H241" s="18" t="s">
        <v>2642</v>
      </c>
      <c r="I241" s="26">
        <v>100</v>
      </c>
      <c r="J241" s="18" t="s">
        <v>1247</v>
      </c>
      <c r="K241" s="26">
        <v>100</v>
      </c>
      <c r="L241" s="27">
        <v>9</v>
      </c>
      <c r="M241" s="82">
        <v>1184654882</v>
      </c>
      <c r="N241" s="82">
        <v>53082400</v>
      </c>
      <c r="O241" s="82">
        <v>0</v>
      </c>
    </row>
    <row r="242" spans="1:15" x14ac:dyDescent="0.3">
      <c r="A242" s="139">
        <v>20260301</v>
      </c>
      <c r="B242" s="18" t="s">
        <v>1595</v>
      </c>
      <c r="C242" s="18" t="str">
        <f>LEFT(EjecucionPIIP[[#This Row],[CodigoIndicador]],7)</f>
        <v>4501029</v>
      </c>
      <c r="D242" s="18" t="s">
        <v>178</v>
      </c>
      <c r="E242" s="18" t="s">
        <v>179</v>
      </c>
      <c r="F242" s="18" t="s">
        <v>2640</v>
      </c>
      <c r="G242" s="18" t="s">
        <v>2641</v>
      </c>
      <c r="H242" s="18" t="s">
        <v>2642</v>
      </c>
      <c r="I242" s="26">
        <v>1</v>
      </c>
      <c r="J242" s="18" t="s">
        <v>1247</v>
      </c>
      <c r="K242" s="26">
        <v>1</v>
      </c>
      <c r="L242" s="27">
        <v>0</v>
      </c>
      <c r="M242" s="82">
        <v>193965492</v>
      </c>
      <c r="N242" s="82">
        <v>40198374</v>
      </c>
      <c r="O242" s="82">
        <v>0</v>
      </c>
    </row>
    <row r="243" spans="1:15" x14ac:dyDescent="0.3">
      <c r="A243" s="139">
        <v>20260301</v>
      </c>
      <c r="B243" s="18" t="s">
        <v>1633</v>
      </c>
      <c r="C243" s="18" t="str">
        <f>LEFT(EjecucionPIIP[[#This Row],[CodigoIndicador]],7)</f>
        <v>4502038</v>
      </c>
      <c r="D243" s="18" t="s">
        <v>107</v>
      </c>
      <c r="E243" s="18" t="s">
        <v>108</v>
      </c>
      <c r="F243" s="18" t="s">
        <v>2640</v>
      </c>
      <c r="G243" s="18" t="s">
        <v>2641</v>
      </c>
      <c r="H243" s="18" t="s">
        <v>1814</v>
      </c>
      <c r="I243" s="26">
        <v>1</v>
      </c>
      <c r="J243" s="18" t="s">
        <v>1247</v>
      </c>
      <c r="K243" s="26">
        <v>1</v>
      </c>
      <c r="L243" s="27">
        <v>0</v>
      </c>
      <c r="M243" s="82">
        <v>116169750</v>
      </c>
      <c r="N243" s="82">
        <v>49412001.100000001</v>
      </c>
      <c r="O243" s="82">
        <v>0</v>
      </c>
    </row>
    <row r="244" spans="1:15" x14ac:dyDescent="0.3">
      <c r="A244" s="139">
        <v>20260301</v>
      </c>
      <c r="B244" s="18" t="s">
        <v>1633</v>
      </c>
      <c r="C244" s="18" t="str">
        <f>LEFT(EjecucionPIIP[[#This Row],[CodigoIndicador]],7)</f>
        <v>4502034</v>
      </c>
      <c r="D244" s="18" t="s">
        <v>222</v>
      </c>
      <c r="E244" s="18" t="s">
        <v>223</v>
      </c>
      <c r="F244" s="18" t="s">
        <v>2640</v>
      </c>
      <c r="G244" s="18" t="s">
        <v>2641</v>
      </c>
      <c r="H244" s="18" t="s">
        <v>1814</v>
      </c>
      <c r="I244" s="26">
        <v>150</v>
      </c>
      <c r="J244" s="18" t="s">
        <v>1247</v>
      </c>
      <c r="K244" s="26">
        <v>150</v>
      </c>
      <c r="L244" s="27">
        <v>150</v>
      </c>
      <c r="M244" s="82">
        <v>33830250</v>
      </c>
      <c r="N244" s="82">
        <v>0</v>
      </c>
      <c r="O244" s="82">
        <v>0</v>
      </c>
    </row>
    <row r="245" spans="1:15" x14ac:dyDescent="0.3">
      <c r="A245" s="139">
        <v>20260301</v>
      </c>
      <c r="B245" s="18" t="s">
        <v>1665</v>
      </c>
      <c r="C245" s="18" t="str">
        <f>LEFT(EjecucionPIIP[[#This Row],[CodigoIndicador]],7)</f>
        <v>4599031</v>
      </c>
      <c r="D245" s="18" t="s">
        <v>76</v>
      </c>
      <c r="E245" s="18" t="s">
        <v>77</v>
      </c>
      <c r="F245" s="18" t="s">
        <v>2640</v>
      </c>
      <c r="G245" s="18" t="s">
        <v>2641</v>
      </c>
      <c r="H245" s="18" t="s">
        <v>1814</v>
      </c>
      <c r="I245" s="26">
        <v>1</v>
      </c>
      <c r="J245" s="18" t="s">
        <v>1247</v>
      </c>
      <c r="K245" s="26">
        <v>1</v>
      </c>
      <c r="L245" s="27">
        <v>0</v>
      </c>
      <c r="M245" s="82">
        <v>5886276996</v>
      </c>
      <c r="N245" s="82">
        <v>1566001311</v>
      </c>
      <c r="O245" s="82">
        <v>0</v>
      </c>
    </row>
    <row r="246" spans="1:15" x14ac:dyDescent="0.3">
      <c r="A246" s="139">
        <v>20260301</v>
      </c>
      <c r="B246" s="18" t="s">
        <v>2539</v>
      </c>
      <c r="C246" s="18" t="str">
        <f>LEFT(EjecucionPIIP[[#This Row],[CodigoIndicador]],7)</f>
        <v>4599030</v>
      </c>
      <c r="D246" s="18" t="s">
        <v>735</v>
      </c>
      <c r="E246" s="18" t="s">
        <v>223</v>
      </c>
      <c r="F246" s="18" t="s">
        <v>2640</v>
      </c>
      <c r="G246" s="18" t="s">
        <v>2641</v>
      </c>
      <c r="H246" s="18" t="s">
        <v>2642</v>
      </c>
      <c r="I246" s="26">
        <v>250</v>
      </c>
      <c r="J246" s="18" t="s">
        <v>1247</v>
      </c>
      <c r="K246" s="26">
        <v>250</v>
      </c>
      <c r="L246" s="27">
        <v>0</v>
      </c>
      <c r="M246" s="82">
        <v>55471000</v>
      </c>
      <c r="N246" s="82">
        <v>0</v>
      </c>
      <c r="O246" s="82">
        <v>0</v>
      </c>
    </row>
    <row r="247" spans="1:15" x14ac:dyDescent="0.3">
      <c r="A247" s="139">
        <v>20260301</v>
      </c>
      <c r="B247" s="18" t="s">
        <v>2539</v>
      </c>
      <c r="C247" s="18" t="str">
        <f>LEFT(EjecucionPIIP[[#This Row],[CodigoIndicador]],7)</f>
        <v>4599025</v>
      </c>
      <c r="D247" s="18" t="s">
        <v>111</v>
      </c>
      <c r="E247" s="18" t="s">
        <v>112</v>
      </c>
      <c r="F247" s="18" t="s">
        <v>2640</v>
      </c>
      <c r="G247" s="18" t="s">
        <v>2641</v>
      </c>
      <c r="H247" s="18" t="s">
        <v>2642</v>
      </c>
      <c r="I247" s="26">
        <v>1</v>
      </c>
      <c r="J247" s="18" t="s">
        <v>1247</v>
      </c>
      <c r="K247" s="26">
        <v>1</v>
      </c>
      <c r="L247" s="27">
        <v>0</v>
      </c>
      <c r="M247" s="82">
        <v>944529000</v>
      </c>
      <c r="N247" s="82">
        <v>0</v>
      </c>
      <c r="O247" s="82">
        <v>0</v>
      </c>
    </row>
    <row r="248" spans="1:15" x14ac:dyDescent="0.3">
      <c r="A248" s="139">
        <v>20260301</v>
      </c>
      <c r="B248" s="18" t="s">
        <v>1754</v>
      </c>
      <c r="C248" s="18" t="str">
        <f>LEFT(EjecucionPIIP[[#This Row],[CodigoIndicador]],7)</f>
        <v>4599023</v>
      </c>
      <c r="D248" s="18" t="s">
        <v>135</v>
      </c>
      <c r="E248" s="18" t="s">
        <v>136</v>
      </c>
      <c r="F248" s="18" t="s">
        <v>2640</v>
      </c>
      <c r="G248" s="18" t="s">
        <v>2641</v>
      </c>
      <c r="H248" s="18" t="s">
        <v>1814</v>
      </c>
      <c r="I248" s="26">
        <v>1</v>
      </c>
      <c r="J248" s="18" t="s">
        <v>1247</v>
      </c>
      <c r="K248" s="26">
        <v>1</v>
      </c>
      <c r="L248" s="27">
        <v>0</v>
      </c>
      <c r="M248" s="82">
        <v>666400000</v>
      </c>
      <c r="N248" s="82">
        <v>79300000</v>
      </c>
      <c r="O248" s="82">
        <v>0</v>
      </c>
    </row>
    <row r="249" spans="1:15" x14ac:dyDescent="0.3">
      <c r="A249" s="139">
        <v>20260301</v>
      </c>
      <c r="B249" s="18" t="s">
        <v>1771</v>
      </c>
      <c r="C249" s="18" t="str">
        <f>LEFT(EjecucionPIIP[[#This Row],[CodigoIndicador]],7)</f>
        <v>4502001</v>
      </c>
      <c r="D249" s="18" t="s">
        <v>226</v>
      </c>
      <c r="E249" s="18" t="s">
        <v>227</v>
      </c>
      <c r="F249" s="18" t="s">
        <v>2640</v>
      </c>
      <c r="G249" s="18" t="s">
        <v>2641</v>
      </c>
      <c r="H249" s="18" t="s">
        <v>1814</v>
      </c>
      <c r="I249" s="26">
        <v>2</v>
      </c>
      <c r="J249" s="18" t="s">
        <v>1247</v>
      </c>
      <c r="K249" s="26">
        <v>2</v>
      </c>
      <c r="L249" s="27">
        <v>0</v>
      </c>
      <c r="M249" s="82">
        <v>7604000</v>
      </c>
      <c r="N249" s="82">
        <v>0</v>
      </c>
      <c r="O249" s="82">
        <v>0</v>
      </c>
    </row>
    <row r="250" spans="1:15" x14ac:dyDescent="0.3">
      <c r="A250" s="139">
        <v>20260301</v>
      </c>
      <c r="B250" s="18" t="s">
        <v>1771</v>
      </c>
      <c r="C250" s="18" t="str">
        <f>LEFT(EjecucionPIIP[[#This Row],[CodigoIndicador]],7)</f>
        <v>4502039</v>
      </c>
      <c r="D250" s="18" t="s">
        <v>202</v>
      </c>
      <c r="E250" s="18" t="s">
        <v>203</v>
      </c>
      <c r="F250" s="18" t="s">
        <v>2640</v>
      </c>
      <c r="G250" s="18" t="s">
        <v>2641</v>
      </c>
      <c r="H250" s="18" t="s">
        <v>2642</v>
      </c>
      <c r="I250" s="26">
        <v>36</v>
      </c>
      <c r="J250" s="18" t="s">
        <v>1247</v>
      </c>
      <c r="K250" s="26">
        <v>36</v>
      </c>
      <c r="L250" s="27">
        <v>0</v>
      </c>
      <c r="M250" s="82">
        <v>23688567.48</v>
      </c>
      <c r="N250" s="82">
        <v>0</v>
      </c>
      <c r="O250" s="82">
        <v>0</v>
      </c>
    </row>
    <row r="251" spans="1:15" x14ac:dyDescent="0.3">
      <c r="A251" s="139">
        <v>20260301</v>
      </c>
      <c r="B251" s="18" t="s">
        <v>1771</v>
      </c>
      <c r="C251" s="18" t="str">
        <f>LEFT(EjecucionPIIP[[#This Row],[CodigoIndicador]],7)</f>
        <v>4502024</v>
      </c>
      <c r="D251" s="18" t="s">
        <v>214</v>
      </c>
      <c r="E251" s="18" t="s">
        <v>215</v>
      </c>
      <c r="F251" s="18" t="s">
        <v>2640</v>
      </c>
      <c r="G251" s="18" t="s">
        <v>2641</v>
      </c>
      <c r="H251" s="18" t="s">
        <v>1814</v>
      </c>
      <c r="I251" s="26">
        <v>1</v>
      </c>
      <c r="J251" s="18" t="s">
        <v>1247</v>
      </c>
      <c r="K251" s="26">
        <v>1</v>
      </c>
      <c r="L251" s="27">
        <v>0</v>
      </c>
      <c r="M251" s="82">
        <v>48707432.520000003</v>
      </c>
      <c r="N251" s="82">
        <v>0</v>
      </c>
      <c r="O251" s="82">
        <v>0</v>
      </c>
    </row>
    <row r="252" spans="1:15" x14ac:dyDescent="0.3">
      <c r="A252" s="139">
        <v>20260301</v>
      </c>
      <c r="B252" s="18" t="s">
        <v>1687</v>
      </c>
      <c r="C252" s="18" t="str">
        <f>LEFT(EjecucionPIIP[[#This Row],[CodigoIndicador]],7)</f>
        <v>4599025</v>
      </c>
      <c r="D252" s="18" t="s">
        <v>111</v>
      </c>
      <c r="E252" s="18" t="s">
        <v>112</v>
      </c>
      <c r="F252" s="18" t="s">
        <v>2640</v>
      </c>
      <c r="G252" s="18" t="s">
        <v>2641</v>
      </c>
      <c r="H252" s="18" t="s">
        <v>1814</v>
      </c>
      <c r="I252" s="26">
        <v>1</v>
      </c>
      <c r="J252" s="18" t="s">
        <v>1247</v>
      </c>
      <c r="K252" s="26">
        <v>1</v>
      </c>
      <c r="L252" s="27">
        <v>0</v>
      </c>
      <c r="M252" s="82">
        <v>187000000</v>
      </c>
      <c r="N252" s="82">
        <v>62333333</v>
      </c>
      <c r="O252" s="82">
        <v>0</v>
      </c>
    </row>
    <row r="253" spans="1:15" x14ac:dyDescent="0.3">
      <c r="A253" s="139">
        <v>20260301</v>
      </c>
      <c r="B253" s="18" t="s">
        <v>1470</v>
      </c>
      <c r="C253" s="18" t="str">
        <f>LEFT(EjecucionPIIP[[#This Row],[CodigoIndicador]],7)</f>
        <v>4599031</v>
      </c>
      <c r="D253" s="18" t="s">
        <v>76</v>
      </c>
      <c r="E253" s="18" t="s">
        <v>77</v>
      </c>
      <c r="F253" s="18" t="s">
        <v>2640</v>
      </c>
      <c r="G253" s="18" t="s">
        <v>2641</v>
      </c>
      <c r="H253" s="18" t="s">
        <v>1814</v>
      </c>
      <c r="I253" s="26">
        <v>1</v>
      </c>
      <c r="J253" s="18" t="s">
        <v>1247</v>
      </c>
      <c r="K253" s="26">
        <v>1</v>
      </c>
      <c r="L253" s="27">
        <v>0</v>
      </c>
      <c r="M253" s="82">
        <v>50000000</v>
      </c>
      <c r="N253" s="82">
        <v>0</v>
      </c>
      <c r="O253" s="82">
        <v>0</v>
      </c>
    </row>
    <row r="254" spans="1:15" x14ac:dyDescent="0.3">
      <c r="A254" s="139">
        <v>20260301</v>
      </c>
      <c r="B254" s="18" t="s">
        <v>1445</v>
      </c>
      <c r="C254" s="18" t="str">
        <f>LEFT(EjecucionPIIP[[#This Row],[CodigoIndicador]],7)</f>
        <v>4101025</v>
      </c>
      <c r="D254" s="18" t="s">
        <v>198</v>
      </c>
      <c r="E254" s="18" t="s">
        <v>199</v>
      </c>
      <c r="F254" s="18" t="s">
        <v>2650</v>
      </c>
      <c r="G254" s="18" t="s">
        <v>2641</v>
      </c>
      <c r="H254" s="18" t="s">
        <v>2642</v>
      </c>
      <c r="I254" s="26">
        <v>386</v>
      </c>
      <c r="J254" s="18" t="s">
        <v>1247</v>
      </c>
      <c r="K254" s="26">
        <v>96</v>
      </c>
      <c r="L254" s="27">
        <v>0</v>
      </c>
      <c r="M254" s="82">
        <v>149664226.88</v>
      </c>
      <c r="N254" s="82">
        <v>26540454</v>
      </c>
      <c r="O254" s="82">
        <v>0</v>
      </c>
    </row>
    <row r="255" spans="1:15" x14ac:dyDescent="0.3">
      <c r="A255" s="139">
        <v>20260301</v>
      </c>
      <c r="B255" s="18" t="s">
        <v>1740</v>
      </c>
      <c r="C255" s="18" t="str">
        <f>LEFT(EjecucionPIIP[[#This Row],[CodigoIndicador]],7)</f>
        <v>4104008</v>
      </c>
      <c r="D255" s="18" t="s">
        <v>119</v>
      </c>
      <c r="E255" s="18" t="s">
        <v>120</v>
      </c>
      <c r="F255" s="18" t="s">
        <v>2640</v>
      </c>
      <c r="G255" s="18" t="s">
        <v>2641</v>
      </c>
      <c r="H255" s="18" t="s">
        <v>2642</v>
      </c>
      <c r="I255" s="26">
        <v>22</v>
      </c>
      <c r="J255" s="18" t="s">
        <v>1247</v>
      </c>
      <c r="K255" s="26">
        <v>22</v>
      </c>
      <c r="L255" s="27">
        <v>0</v>
      </c>
      <c r="M255" s="82">
        <v>0</v>
      </c>
      <c r="N255" s="82">
        <v>0</v>
      </c>
      <c r="O255" s="82">
        <v>309442194.18000001</v>
      </c>
    </row>
    <row r="256" spans="1:15" x14ac:dyDescent="0.3">
      <c r="A256" s="139">
        <v>20260301</v>
      </c>
      <c r="B256" s="18" t="s">
        <v>1752</v>
      </c>
      <c r="C256" s="18" t="str">
        <f>LEFT(EjecucionPIIP[[#This Row],[CodigoIndicador]],7)</f>
        <v>4104020</v>
      </c>
      <c r="D256" s="18" t="s">
        <v>194</v>
      </c>
      <c r="E256" s="18" t="s">
        <v>195</v>
      </c>
      <c r="F256" s="18" t="s">
        <v>2640</v>
      </c>
      <c r="G256" s="18" t="s">
        <v>2641</v>
      </c>
      <c r="H256" s="18" t="s">
        <v>2642</v>
      </c>
      <c r="I256" s="26">
        <v>109</v>
      </c>
      <c r="J256" s="18" t="s">
        <v>1247</v>
      </c>
      <c r="K256" s="26">
        <v>109</v>
      </c>
      <c r="L256" s="27">
        <v>109</v>
      </c>
      <c r="M256" s="82">
        <v>90000000</v>
      </c>
      <c r="N256" s="82">
        <v>90000000</v>
      </c>
      <c r="O256" s="82">
        <v>0</v>
      </c>
    </row>
    <row r="257" spans="1:15" x14ac:dyDescent="0.3">
      <c r="A257" s="139">
        <v>20260301</v>
      </c>
      <c r="B257" s="18" t="s">
        <v>1598</v>
      </c>
      <c r="C257" s="18" t="str">
        <f>LEFT(EjecucionPIIP[[#This Row],[CodigoIndicador]],7)</f>
        <v>4102001</v>
      </c>
      <c r="D257" s="18" t="s">
        <v>166</v>
      </c>
      <c r="E257" s="18" t="s">
        <v>167</v>
      </c>
      <c r="F257" s="18" t="s">
        <v>2640</v>
      </c>
      <c r="G257" s="18" t="s">
        <v>2641</v>
      </c>
      <c r="H257" s="18" t="s">
        <v>1814</v>
      </c>
      <c r="I257" s="26">
        <v>1358</v>
      </c>
      <c r="J257" s="18" t="s">
        <v>1247</v>
      </c>
      <c r="K257" s="26">
        <v>1358</v>
      </c>
      <c r="L257" s="27">
        <v>0</v>
      </c>
      <c r="M257" s="82">
        <v>77500000</v>
      </c>
      <c r="N257" s="82">
        <v>0</v>
      </c>
      <c r="O257" s="82">
        <v>0</v>
      </c>
    </row>
    <row r="258" spans="1:15" x14ac:dyDescent="0.3">
      <c r="A258" s="139">
        <v>20260301</v>
      </c>
      <c r="B258" s="18" t="s">
        <v>1618</v>
      </c>
      <c r="C258" s="18" t="str">
        <f>LEFT(EjecucionPIIP[[#This Row],[CodigoIndicador]],7)</f>
        <v>4102045</v>
      </c>
      <c r="D258" s="18" t="s">
        <v>254</v>
      </c>
      <c r="E258" s="18" t="s">
        <v>223</v>
      </c>
      <c r="F258" s="18" t="s">
        <v>2640</v>
      </c>
      <c r="G258" s="18" t="s">
        <v>2641</v>
      </c>
      <c r="H258" s="18" t="s">
        <v>1814</v>
      </c>
      <c r="I258" s="26">
        <v>1040</v>
      </c>
      <c r="J258" s="18" t="s">
        <v>1247</v>
      </c>
      <c r="K258" s="26">
        <v>1040</v>
      </c>
      <c r="L258" s="27">
        <v>0</v>
      </c>
      <c r="M258" s="82">
        <v>71825900</v>
      </c>
      <c r="N258" s="82">
        <v>71825900</v>
      </c>
      <c r="O258" s="82">
        <v>0</v>
      </c>
    </row>
    <row r="259" spans="1:15" x14ac:dyDescent="0.3">
      <c r="A259" s="139">
        <v>20260301</v>
      </c>
      <c r="B259" s="18" t="s">
        <v>1618</v>
      </c>
      <c r="C259" s="18" t="str">
        <f>LEFT(EjecucionPIIP[[#This Row],[CodigoIndicador]],7)</f>
        <v>4102041</v>
      </c>
      <c r="D259" s="18" t="s">
        <v>170</v>
      </c>
      <c r="E259" s="18" t="s">
        <v>171</v>
      </c>
      <c r="F259" s="18" t="s">
        <v>2640</v>
      </c>
      <c r="G259" s="18" t="s">
        <v>2641</v>
      </c>
      <c r="H259" s="18" t="s">
        <v>1814</v>
      </c>
      <c r="I259" s="26">
        <v>26</v>
      </c>
      <c r="J259" s="18" t="s">
        <v>1247</v>
      </c>
      <c r="K259" s="26">
        <v>26</v>
      </c>
      <c r="L259" s="27">
        <v>0</v>
      </c>
      <c r="M259" s="82">
        <v>69768430</v>
      </c>
      <c r="N259" s="82">
        <v>69768430</v>
      </c>
      <c r="O259" s="82">
        <v>0</v>
      </c>
    </row>
    <row r="260" spans="1:15" x14ac:dyDescent="0.3">
      <c r="A260" s="139">
        <v>20260301</v>
      </c>
      <c r="B260" s="18" t="s">
        <v>1618</v>
      </c>
      <c r="C260" s="18" t="str">
        <f>LEFT(EjecucionPIIP[[#This Row],[CodigoIndicador]],7)</f>
        <v>4102052</v>
      </c>
      <c r="D260" s="18" t="s">
        <v>218</v>
      </c>
      <c r="E260" s="18" t="s">
        <v>219</v>
      </c>
      <c r="F260" s="18" t="s">
        <v>2640</v>
      </c>
      <c r="G260" s="18" t="s">
        <v>2641</v>
      </c>
      <c r="H260" s="18" t="s">
        <v>1814</v>
      </c>
      <c r="I260" s="26">
        <v>1040</v>
      </c>
      <c r="J260" s="18" t="s">
        <v>1247</v>
      </c>
      <c r="K260" s="26">
        <v>1040</v>
      </c>
      <c r="L260" s="27">
        <v>0</v>
      </c>
      <c r="M260" s="82">
        <v>258405670</v>
      </c>
      <c r="N260" s="82">
        <v>149959920</v>
      </c>
      <c r="O260" s="82">
        <v>0</v>
      </c>
    </row>
    <row r="261" spans="1:15" x14ac:dyDescent="0.3">
      <c r="A261" s="139">
        <v>20260301</v>
      </c>
      <c r="B261" s="18" t="s">
        <v>2569</v>
      </c>
      <c r="C261" s="18" t="str">
        <f>LEFT(EjecucionPIIP[[#This Row],[CodigoIndicador]],7)</f>
        <v>4102043</v>
      </c>
      <c r="D261" s="18" t="s">
        <v>232</v>
      </c>
      <c r="E261" s="18" t="s">
        <v>233</v>
      </c>
      <c r="F261" s="18" t="s">
        <v>2640</v>
      </c>
      <c r="G261" s="18" t="s">
        <v>2641</v>
      </c>
      <c r="H261" s="18" t="s">
        <v>2642</v>
      </c>
      <c r="I261" s="26">
        <v>297</v>
      </c>
      <c r="J261" s="18" t="s">
        <v>1247</v>
      </c>
      <c r="K261" s="26">
        <v>297</v>
      </c>
      <c r="L261" s="27">
        <v>0</v>
      </c>
      <c r="M261" s="82">
        <v>82500000</v>
      </c>
      <c r="N261" s="82">
        <v>0</v>
      </c>
      <c r="O261" s="82">
        <v>0</v>
      </c>
    </row>
    <row r="262" spans="1:15" x14ac:dyDescent="0.3">
      <c r="A262" s="139">
        <v>20260301</v>
      </c>
      <c r="B262" s="18" t="s">
        <v>1514</v>
      </c>
      <c r="C262" s="18" t="str">
        <f>LEFT(EjecucionPIIP[[#This Row],[CodigoIndicador]],7)</f>
        <v>2102058</v>
      </c>
      <c r="D262" s="18" t="s">
        <v>92</v>
      </c>
      <c r="E262" s="18" t="s">
        <v>91</v>
      </c>
      <c r="F262" s="18" t="s">
        <v>2640</v>
      </c>
      <c r="G262" s="18" t="s">
        <v>2641</v>
      </c>
      <c r="H262" s="18" t="s">
        <v>2642</v>
      </c>
      <c r="I262" s="26">
        <v>60</v>
      </c>
      <c r="J262" s="18" t="s">
        <v>1247</v>
      </c>
      <c r="K262" s="26">
        <v>60</v>
      </c>
      <c r="L262" s="27">
        <v>0</v>
      </c>
      <c r="M262" s="82">
        <v>0</v>
      </c>
      <c r="N262" s="82">
        <v>0</v>
      </c>
      <c r="O262" s="82">
        <v>0</v>
      </c>
    </row>
    <row r="263" spans="1:15" x14ac:dyDescent="0.3">
      <c r="A263" s="139">
        <v>20260301</v>
      </c>
      <c r="B263" s="18" t="s">
        <v>1566</v>
      </c>
      <c r="C263" s="18" t="str">
        <f>LEFT(EjecucionPIIP[[#This Row],[CodigoIndicador]],7)</f>
        <v>1906005</v>
      </c>
      <c r="D263" s="18" t="s">
        <v>2653</v>
      </c>
      <c r="E263" s="18" t="s">
        <v>2654</v>
      </c>
      <c r="F263" s="18" t="s">
        <v>2652</v>
      </c>
      <c r="G263" s="18" t="s">
        <v>2641</v>
      </c>
      <c r="H263" s="18" t="s">
        <v>2642</v>
      </c>
      <c r="I263" s="26">
        <v>1</v>
      </c>
      <c r="J263" s="18" t="s">
        <v>1247</v>
      </c>
      <c r="K263" s="26">
        <v>1</v>
      </c>
      <c r="L263" s="27">
        <v>0</v>
      </c>
      <c r="M263" s="82">
        <v>2774053870</v>
      </c>
      <c r="N263" s="82">
        <v>0</v>
      </c>
      <c r="O263" s="82">
        <v>0</v>
      </c>
    </row>
    <row r="264" spans="1:15" x14ac:dyDescent="0.3">
      <c r="A264" s="139">
        <v>20260301</v>
      </c>
      <c r="B264" s="18" t="s">
        <v>1566</v>
      </c>
      <c r="C264" s="18" t="str">
        <f>LEFT(EjecucionPIIP[[#This Row],[CodigoIndicador]],7)</f>
        <v>1906030</v>
      </c>
      <c r="D264" s="18" t="s">
        <v>69</v>
      </c>
      <c r="E264" s="18" t="s">
        <v>68</v>
      </c>
      <c r="F264" s="18" t="s">
        <v>2652</v>
      </c>
      <c r="G264" s="18" t="s">
        <v>2641</v>
      </c>
      <c r="H264" s="18" t="s">
        <v>2642</v>
      </c>
      <c r="I264" s="26">
        <v>1</v>
      </c>
      <c r="J264" s="18" t="s">
        <v>1247</v>
      </c>
      <c r="K264" s="26">
        <v>1</v>
      </c>
      <c r="L264" s="27">
        <v>0</v>
      </c>
      <c r="M264" s="82">
        <v>3242035202.27</v>
      </c>
      <c r="N264" s="82">
        <v>0</v>
      </c>
      <c r="O264" s="82">
        <v>0</v>
      </c>
    </row>
    <row r="265" spans="1:15" x14ac:dyDescent="0.3">
      <c r="A265" s="139">
        <v>20260301</v>
      </c>
      <c r="B265" s="18" t="s">
        <v>2528</v>
      </c>
      <c r="C265" s="18" t="str">
        <f>LEFT(EjecucionPIIP[[#This Row],[CodigoIndicador]],7)</f>
        <v>1905026</v>
      </c>
      <c r="D265" s="18" t="s">
        <v>1920</v>
      </c>
      <c r="E265" s="18" t="s">
        <v>2655</v>
      </c>
      <c r="F265" s="18" t="s">
        <v>2640</v>
      </c>
      <c r="G265" s="18" t="s">
        <v>2641</v>
      </c>
      <c r="H265" s="18" t="s">
        <v>2642</v>
      </c>
      <c r="I265" s="26">
        <v>1</v>
      </c>
      <c r="J265" s="18" t="s">
        <v>1247</v>
      </c>
      <c r="K265" s="26">
        <v>1</v>
      </c>
      <c r="L265" s="27">
        <v>0</v>
      </c>
      <c r="M265" s="82">
        <v>38579579</v>
      </c>
      <c r="N265" s="82">
        <v>0</v>
      </c>
      <c r="O265" s="82">
        <v>0</v>
      </c>
    </row>
    <row r="266" spans="1:15" x14ac:dyDescent="0.3">
      <c r="A266" s="139">
        <v>20260301</v>
      </c>
      <c r="B266" s="18" t="s">
        <v>2522</v>
      </c>
      <c r="C266" s="18" t="str">
        <f>LEFT(EjecucionPIIP[[#This Row],[CodigoIndicador]],7)</f>
        <v>1905026</v>
      </c>
      <c r="D266" s="18" t="s">
        <v>1920</v>
      </c>
      <c r="E266" s="18" t="s">
        <v>2655</v>
      </c>
      <c r="F266" s="18" t="s">
        <v>2640</v>
      </c>
      <c r="G266" s="18" t="s">
        <v>2641</v>
      </c>
      <c r="H266" s="18" t="s">
        <v>2642</v>
      </c>
      <c r="I266" s="26">
        <v>1</v>
      </c>
      <c r="J266" s="18" t="s">
        <v>1247</v>
      </c>
      <c r="K266" s="26">
        <v>1</v>
      </c>
      <c r="L266" s="27">
        <v>0</v>
      </c>
      <c r="M266" s="82">
        <v>276824110</v>
      </c>
      <c r="N266" s="82">
        <v>0</v>
      </c>
      <c r="O266" s="82">
        <v>0</v>
      </c>
    </row>
    <row r="267" spans="1:15" x14ac:dyDescent="0.3">
      <c r="A267" s="139">
        <v>20260301</v>
      </c>
      <c r="B267" s="18" t="s">
        <v>2536</v>
      </c>
      <c r="C267" s="18" t="str">
        <f>LEFT(EjecucionPIIP[[#This Row],[CodigoIndicador]],7)</f>
        <v>1906035</v>
      </c>
      <c r="D267" s="18" t="s">
        <v>379</v>
      </c>
      <c r="E267" s="18" t="s">
        <v>380</v>
      </c>
      <c r="F267" s="18" t="s">
        <v>2640</v>
      </c>
      <c r="G267" s="18" t="s">
        <v>2641</v>
      </c>
      <c r="H267" s="18" t="s">
        <v>2642</v>
      </c>
      <c r="I267" s="26">
        <v>17</v>
      </c>
      <c r="J267" s="18" t="s">
        <v>1247</v>
      </c>
      <c r="K267" s="26">
        <v>17</v>
      </c>
      <c r="L267" s="27">
        <v>0</v>
      </c>
      <c r="M267" s="82">
        <v>10208310776</v>
      </c>
      <c r="N267" s="82">
        <v>0</v>
      </c>
      <c r="O267" s="82">
        <v>0</v>
      </c>
    </row>
    <row r="268" spans="1:15" x14ac:dyDescent="0.3">
      <c r="A268" s="139">
        <v>20260301</v>
      </c>
      <c r="B268" s="18" t="s">
        <v>2573</v>
      </c>
      <c r="C268" s="18" t="str">
        <f>LEFT(EjecucionPIIP[[#This Row],[CodigoIndicador]],7)</f>
        <v>1905040</v>
      </c>
      <c r="D268" s="18" t="s">
        <v>357</v>
      </c>
      <c r="E268" s="18" t="s">
        <v>358</v>
      </c>
      <c r="F268" s="18" t="s">
        <v>2640</v>
      </c>
      <c r="G268" s="18" t="s">
        <v>2641</v>
      </c>
      <c r="H268" s="18" t="s">
        <v>2642</v>
      </c>
      <c r="I268" s="26">
        <v>849</v>
      </c>
      <c r="J268" s="18" t="s">
        <v>1247</v>
      </c>
      <c r="K268" s="26">
        <v>849</v>
      </c>
      <c r="L268" s="27">
        <v>0</v>
      </c>
      <c r="M268" s="82">
        <v>153364920</v>
      </c>
      <c r="N268" s="82">
        <v>0</v>
      </c>
      <c r="O268" s="82">
        <v>0</v>
      </c>
    </row>
    <row r="269" spans="1:15" x14ac:dyDescent="0.3">
      <c r="A269" s="139">
        <v>20260301</v>
      </c>
      <c r="B269" s="18" t="s">
        <v>1724</v>
      </c>
      <c r="C269" s="18" t="str">
        <f>LEFT(EjecucionPIIP[[#This Row],[CodigoIndicador]],7)</f>
        <v>1906029</v>
      </c>
      <c r="D269" s="18" t="s">
        <v>394</v>
      </c>
      <c r="E269" s="18" t="s">
        <v>395</v>
      </c>
      <c r="F269" s="18" t="s">
        <v>2640</v>
      </c>
      <c r="G269" s="18" t="s">
        <v>2641</v>
      </c>
      <c r="H269" s="18" t="s">
        <v>2642</v>
      </c>
      <c r="I269" s="26">
        <v>26</v>
      </c>
      <c r="J269" s="18" t="s">
        <v>1247</v>
      </c>
      <c r="K269" s="26">
        <v>26</v>
      </c>
      <c r="L269" s="27">
        <v>0</v>
      </c>
      <c r="M269" s="82">
        <v>114310440</v>
      </c>
      <c r="N269" s="82">
        <v>22862088</v>
      </c>
      <c r="O269" s="82">
        <v>0</v>
      </c>
    </row>
    <row r="270" spans="1:15" x14ac:dyDescent="0.3">
      <c r="A270" s="139">
        <v>20260301</v>
      </c>
      <c r="B270" s="18" t="s">
        <v>1723</v>
      </c>
      <c r="C270" s="18" t="str">
        <f>LEFT(EjecucionPIIP[[#This Row],[CodigoIndicador]],7)</f>
        <v>1903011</v>
      </c>
      <c r="D270" s="18" t="s">
        <v>210</v>
      </c>
      <c r="E270" s="18" t="s">
        <v>211</v>
      </c>
      <c r="F270" s="18" t="s">
        <v>2640</v>
      </c>
      <c r="G270" s="18" t="s">
        <v>2641</v>
      </c>
      <c r="H270" s="18" t="s">
        <v>2642</v>
      </c>
      <c r="I270" s="26">
        <v>800</v>
      </c>
      <c r="J270" s="18" t="s">
        <v>1247</v>
      </c>
      <c r="K270" s="26">
        <v>800</v>
      </c>
      <c r="L270" s="27">
        <v>0</v>
      </c>
      <c r="M270" s="82">
        <v>232789512</v>
      </c>
      <c r="N270" s="82">
        <v>47626337</v>
      </c>
      <c r="O270" s="82">
        <v>0</v>
      </c>
    </row>
    <row r="271" spans="1:15" x14ac:dyDescent="0.3">
      <c r="A271" s="139">
        <v>20260301</v>
      </c>
      <c r="B271" s="18" t="s">
        <v>1467</v>
      </c>
      <c r="C271" s="18" t="str">
        <f>LEFT(EjecucionPIIP[[#This Row],[CodigoIndicador]],7)</f>
        <v>1905050</v>
      </c>
      <c r="D271" s="18" t="s">
        <v>146</v>
      </c>
      <c r="E271" s="18" t="s">
        <v>147</v>
      </c>
      <c r="F271" s="18" t="s">
        <v>2640</v>
      </c>
      <c r="G271" s="18" t="s">
        <v>2641</v>
      </c>
      <c r="H271" s="18" t="s">
        <v>2642</v>
      </c>
      <c r="I271" s="26">
        <v>390</v>
      </c>
      <c r="J271" s="18" t="s">
        <v>1247</v>
      </c>
      <c r="K271" s="26">
        <v>390</v>
      </c>
      <c r="L271" s="27">
        <v>0</v>
      </c>
      <c r="M271" s="82">
        <v>5283407623</v>
      </c>
      <c r="N271" s="82">
        <v>617669371</v>
      </c>
      <c r="O271" s="82">
        <v>0</v>
      </c>
    </row>
    <row r="272" spans="1:15" x14ac:dyDescent="0.3">
      <c r="A272" s="139">
        <v>20260301</v>
      </c>
      <c r="B272" s="18" t="s">
        <v>1605</v>
      </c>
      <c r="C272" s="18" t="str">
        <f>LEFT(EjecucionPIIP[[#This Row],[CodigoIndicador]],7)</f>
        <v>1903035</v>
      </c>
      <c r="D272" s="18" t="s">
        <v>80</v>
      </c>
      <c r="E272" s="18" t="s">
        <v>81</v>
      </c>
      <c r="F272" s="18" t="s">
        <v>2640</v>
      </c>
      <c r="G272" s="18" t="s">
        <v>2641</v>
      </c>
      <c r="H272" s="18" t="s">
        <v>2642</v>
      </c>
      <c r="I272" s="26">
        <v>1</v>
      </c>
      <c r="J272" s="18" t="s">
        <v>1247</v>
      </c>
      <c r="K272" s="26">
        <v>1</v>
      </c>
      <c r="L272" s="27">
        <v>0</v>
      </c>
      <c r="M272" s="82">
        <v>11329984541</v>
      </c>
      <c r="N272" s="82">
        <v>673063980</v>
      </c>
      <c r="O272" s="82">
        <v>0</v>
      </c>
    </row>
    <row r="273" spans="1:15" x14ac:dyDescent="0.3">
      <c r="A273" s="139">
        <v>20260301</v>
      </c>
      <c r="B273" s="18" t="s">
        <v>1797</v>
      </c>
      <c r="C273" s="18" t="str">
        <f>LEFT(EjecucionPIIP[[#This Row],[CodigoIndicador]],7)</f>
        <v>1903011</v>
      </c>
      <c r="D273" s="18" t="s">
        <v>210</v>
      </c>
      <c r="E273" s="18" t="s">
        <v>211</v>
      </c>
      <c r="F273" s="18" t="s">
        <v>2640</v>
      </c>
      <c r="G273" s="18" t="s">
        <v>2641</v>
      </c>
      <c r="H273" s="18" t="s">
        <v>2642</v>
      </c>
      <c r="I273" s="26">
        <v>900</v>
      </c>
      <c r="J273" s="18" t="s">
        <v>1247</v>
      </c>
      <c r="K273" s="26">
        <v>900</v>
      </c>
      <c r="L273" s="27">
        <v>0</v>
      </c>
      <c r="M273" s="82">
        <v>3412362687</v>
      </c>
      <c r="N273" s="82">
        <v>0</v>
      </c>
      <c r="O273" s="82">
        <v>0</v>
      </c>
    </row>
    <row r="274" spans="1:15" x14ac:dyDescent="0.3">
      <c r="A274" s="139">
        <v>20260301</v>
      </c>
      <c r="B274" s="18" t="s">
        <v>2533</v>
      </c>
      <c r="C274" s="18" t="str">
        <f>LEFT(EjecucionPIIP[[#This Row],[CodigoIndicador]],7)</f>
        <v>1905054</v>
      </c>
      <c r="D274" s="18" t="s">
        <v>345</v>
      </c>
      <c r="E274" s="18" t="s">
        <v>346</v>
      </c>
      <c r="F274" s="18" t="s">
        <v>2640</v>
      </c>
      <c r="G274" s="18" t="s">
        <v>2641</v>
      </c>
      <c r="H274" s="18" t="s">
        <v>2642</v>
      </c>
      <c r="I274" s="26">
        <v>14</v>
      </c>
      <c r="J274" s="18" t="s">
        <v>1247</v>
      </c>
      <c r="K274" s="26">
        <v>14</v>
      </c>
      <c r="L274" s="27">
        <v>0</v>
      </c>
      <c r="M274" s="82">
        <v>4862018463</v>
      </c>
      <c r="N274" s="82">
        <v>0</v>
      </c>
      <c r="O274" s="82">
        <v>0</v>
      </c>
    </row>
    <row r="275" spans="1:15" x14ac:dyDescent="0.3">
      <c r="A275" s="139">
        <v>20260301</v>
      </c>
      <c r="B275" s="18" t="s">
        <v>1655</v>
      </c>
      <c r="C275" s="18" t="str">
        <f>LEFT(EjecucionPIIP[[#This Row],[CodigoIndicador]],7)</f>
        <v>1906029</v>
      </c>
      <c r="D275" s="18" t="s">
        <v>394</v>
      </c>
      <c r="E275" s="18" t="s">
        <v>395</v>
      </c>
      <c r="F275" s="18" t="s">
        <v>2640</v>
      </c>
      <c r="G275" s="18" t="s">
        <v>2641</v>
      </c>
      <c r="H275" s="18" t="s">
        <v>2642</v>
      </c>
      <c r="I275" s="26">
        <v>26</v>
      </c>
      <c r="J275" s="18" t="s">
        <v>1247</v>
      </c>
      <c r="K275" s="26">
        <v>26</v>
      </c>
      <c r="L275" s="27">
        <v>0</v>
      </c>
      <c r="M275" s="82">
        <v>212014283</v>
      </c>
      <c r="N275" s="82">
        <v>46935744</v>
      </c>
      <c r="O275" s="82">
        <v>0</v>
      </c>
    </row>
    <row r="276" spans="1:15" x14ac:dyDescent="0.3">
      <c r="A276" s="139">
        <v>20260301</v>
      </c>
      <c r="B276" s="18" t="s">
        <v>1689</v>
      </c>
      <c r="C276" s="18" t="str">
        <f>LEFT(EjecucionPIIP[[#This Row],[CodigoIndicador]],7)</f>
        <v>2302024</v>
      </c>
      <c r="D276" s="18" t="s">
        <v>186</v>
      </c>
      <c r="E276" s="18" t="s">
        <v>187</v>
      </c>
      <c r="F276" s="18" t="s">
        <v>2640</v>
      </c>
      <c r="G276" s="18" t="s">
        <v>2641</v>
      </c>
      <c r="H276" s="18" t="s">
        <v>2642</v>
      </c>
      <c r="I276" s="26">
        <v>3</v>
      </c>
      <c r="J276" s="18" t="s">
        <v>1247</v>
      </c>
      <c r="K276" s="26">
        <v>3</v>
      </c>
      <c r="L276" s="27">
        <v>0</v>
      </c>
      <c r="M276" s="82">
        <v>300000000</v>
      </c>
      <c r="N276" s="82">
        <v>18727939</v>
      </c>
      <c r="O276" s="82">
        <v>0</v>
      </c>
    </row>
    <row r="277" spans="1:15" x14ac:dyDescent="0.3">
      <c r="A277" s="139">
        <v>20260301</v>
      </c>
      <c r="B277" s="18" t="s">
        <v>1550</v>
      </c>
      <c r="C277" s="18" t="str">
        <f>LEFT(EjecucionPIIP[[#This Row],[CodigoIndicador]],7)</f>
        <v>3602032</v>
      </c>
      <c r="D277" s="18" t="s">
        <v>2016</v>
      </c>
      <c r="E277" s="18" t="s">
        <v>2656</v>
      </c>
      <c r="F277" s="18" t="s">
        <v>2640</v>
      </c>
      <c r="G277" s="18" t="s">
        <v>2641</v>
      </c>
      <c r="H277" s="18" t="s">
        <v>2642</v>
      </c>
      <c r="I277" s="26">
        <v>5</v>
      </c>
      <c r="J277" s="18" t="s">
        <v>1247</v>
      </c>
      <c r="K277" s="26">
        <v>5</v>
      </c>
      <c r="L277" s="27">
        <v>0</v>
      </c>
      <c r="M277" s="82">
        <v>144250000</v>
      </c>
      <c r="N277" s="82">
        <v>20607142</v>
      </c>
      <c r="O277" s="82">
        <v>0</v>
      </c>
    </row>
    <row r="278" spans="1:15" x14ac:dyDescent="0.3">
      <c r="A278" s="139">
        <v>20260301</v>
      </c>
      <c r="B278" s="18" t="s">
        <v>1550</v>
      </c>
      <c r="C278" s="18" t="str">
        <f>LEFT(EjecucionPIIP[[#This Row],[CodigoIndicador]],7)</f>
        <v>3602017</v>
      </c>
      <c r="D278" s="18" t="s">
        <v>589</v>
      </c>
      <c r="E278" s="18" t="s">
        <v>590</v>
      </c>
      <c r="F278" s="18" t="s">
        <v>2640</v>
      </c>
      <c r="G278" s="18" t="s">
        <v>2641</v>
      </c>
      <c r="H278" s="18" t="s">
        <v>2642</v>
      </c>
      <c r="I278" s="26">
        <v>5</v>
      </c>
      <c r="J278" s="18" t="s">
        <v>1247</v>
      </c>
      <c r="K278" s="26">
        <v>5</v>
      </c>
      <c r="L278" s="27">
        <v>0</v>
      </c>
      <c r="M278" s="82">
        <v>70700000</v>
      </c>
      <c r="N278" s="82">
        <v>10100000</v>
      </c>
      <c r="O278" s="82">
        <v>0</v>
      </c>
    </row>
    <row r="279" spans="1:15" x14ac:dyDescent="0.3">
      <c r="A279" s="139">
        <v>20260301</v>
      </c>
      <c r="B279" s="18" t="s">
        <v>1550</v>
      </c>
      <c r="C279" s="18" t="str">
        <f>LEFT(EjecucionPIIP[[#This Row],[CodigoIndicador]],7)</f>
        <v>3602003</v>
      </c>
      <c r="D279" s="18" t="s">
        <v>150</v>
      </c>
      <c r="E279" s="18" t="s">
        <v>151</v>
      </c>
      <c r="F279" s="18" t="s">
        <v>2640</v>
      </c>
      <c r="G279" s="18" t="s">
        <v>2641</v>
      </c>
      <c r="H279" s="18" t="s">
        <v>2642</v>
      </c>
      <c r="I279" s="26">
        <v>1</v>
      </c>
      <c r="J279" s="18" t="s">
        <v>1247</v>
      </c>
      <c r="K279" s="26">
        <v>1</v>
      </c>
      <c r="L279" s="27">
        <v>0</v>
      </c>
      <c r="M279" s="82">
        <v>85050000</v>
      </c>
      <c r="N279" s="82">
        <v>12150000</v>
      </c>
      <c r="O279" s="82">
        <v>0</v>
      </c>
    </row>
    <row r="280" spans="1:15" x14ac:dyDescent="0.3">
      <c r="A280" s="139">
        <v>20260301</v>
      </c>
      <c r="B280" s="18" t="s">
        <v>1509</v>
      </c>
      <c r="C280" s="18" t="str">
        <f>LEFT(EjecucionPIIP[[#This Row],[CodigoIndicador]],7)</f>
        <v>4001041</v>
      </c>
      <c r="D280" s="18" t="s">
        <v>2657</v>
      </c>
      <c r="E280" s="18" t="s">
        <v>2658</v>
      </c>
      <c r="F280" s="18" t="s">
        <v>2659</v>
      </c>
      <c r="G280" s="18" t="s">
        <v>2641</v>
      </c>
      <c r="H280" s="18" t="s">
        <v>2642</v>
      </c>
      <c r="I280" s="26">
        <v>400</v>
      </c>
      <c r="J280" s="18" t="s">
        <v>1247</v>
      </c>
      <c r="K280" s="26">
        <v>400</v>
      </c>
      <c r="L280" s="27">
        <v>0</v>
      </c>
      <c r="M280" s="82">
        <v>0</v>
      </c>
      <c r="N280" s="82">
        <v>0</v>
      </c>
      <c r="O280" s="82">
        <v>0</v>
      </c>
    </row>
    <row r="281" spans="1:15" x14ac:dyDescent="0.3">
      <c r="A281" s="139">
        <v>20251201</v>
      </c>
      <c r="B281" s="18" t="s">
        <v>1519</v>
      </c>
      <c r="C281" s="18" t="str">
        <f>LEFT(EjecucionPIIP[[#This Row],[CodigoIndicador]],7)</f>
        <v>1702009</v>
      </c>
      <c r="D281" s="18" t="s">
        <v>127</v>
      </c>
      <c r="E281" s="18" t="s">
        <v>128</v>
      </c>
      <c r="F281" s="18" t="s">
        <v>2660</v>
      </c>
      <c r="G281" s="18" t="s">
        <v>2641</v>
      </c>
      <c r="H281" s="18" t="s">
        <v>2642</v>
      </c>
      <c r="I281" s="26">
        <v>146</v>
      </c>
      <c r="J281" s="18" t="s">
        <v>1246</v>
      </c>
      <c r="K281" s="26">
        <v>146</v>
      </c>
      <c r="L281" s="27">
        <v>292</v>
      </c>
      <c r="M281" s="82">
        <v>0</v>
      </c>
      <c r="N281" s="82">
        <v>0</v>
      </c>
      <c r="O281" s="82">
        <v>127966057.5</v>
      </c>
    </row>
    <row r="282" spans="1:15" x14ac:dyDescent="0.3">
      <c r="A282" s="139">
        <v>20251201</v>
      </c>
      <c r="B282" s="18" t="s">
        <v>1519</v>
      </c>
      <c r="C282" s="18" t="str">
        <f>LEFT(EjecucionPIIP[[#This Row],[CodigoIndicador]],7)</f>
        <v>1702012</v>
      </c>
      <c r="D282" s="18" t="s">
        <v>2661</v>
      </c>
      <c r="E282" s="18" t="s">
        <v>2662</v>
      </c>
      <c r="F282" s="18" t="s">
        <v>2663</v>
      </c>
      <c r="G282" s="18" t="s">
        <v>2641</v>
      </c>
      <c r="H282" s="18" t="s">
        <v>2642</v>
      </c>
      <c r="I282" s="26">
        <v>6</v>
      </c>
      <c r="J282" s="18" t="s">
        <v>1246</v>
      </c>
      <c r="K282" s="26">
        <v>6</v>
      </c>
      <c r="L282" s="27">
        <v>12</v>
      </c>
      <c r="M282" s="82">
        <v>0</v>
      </c>
      <c r="N282" s="82">
        <v>0</v>
      </c>
      <c r="O282" s="82">
        <v>0</v>
      </c>
    </row>
    <row r="283" spans="1:15" x14ac:dyDescent="0.3">
      <c r="A283" s="139">
        <v>20251201</v>
      </c>
      <c r="B283" s="18" t="s">
        <v>1454</v>
      </c>
      <c r="C283" s="18" t="str">
        <f>LEFT(EjecucionPIIP[[#This Row],[CodigoIndicador]],7)</f>
        <v>1702021</v>
      </c>
      <c r="D283" s="18" t="s">
        <v>653</v>
      </c>
      <c r="E283" s="18" t="s">
        <v>654</v>
      </c>
      <c r="F283" s="18" t="s">
        <v>2640</v>
      </c>
      <c r="G283" s="18" t="s">
        <v>2641</v>
      </c>
      <c r="H283" s="18" t="s">
        <v>1814</v>
      </c>
      <c r="I283" s="26">
        <v>16</v>
      </c>
      <c r="J283" s="18" t="s">
        <v>1246</v>
      </c>
      <c r="K283" s="26">
        <v>16</v>
      </c>
      <c r="L283" s="27">
        <v>16</v>
      </c>
      <c r="M283" s="82">
        <v>1013434000</v>
      </c>
      <c r="N283" s="82">
        <v>1013434000</v>
      </c>
      <c r="O283" s="82">
        <v>0</v>
      </c>
    </row>
    <row r="284" spans="1:15" x14ac:dyDescent="0.3">
      <c r="A284" s="139">
        <v>20251201</v>
      </c>
      <c r="B284" s="18" t="s">
        <v>1619</v>
      </c>
      <c r="C284" s="18" t="str">
        <f>LEFT(EjecucionPIIP[[#This Row],[CodigoIndicador]],7)</f>
        <v>3202005</v>
      </c>
      <c r="D284" s="18" t="s">
        <v>769</v>
      </c>
      <c r="E284" s="18" t="s">
        <v>770</v>
      </c>
      <c r="F284" s="18" t="s">
        <v>2664</v>
      </c>
      <c r="G284" s="18" t="s">
        <v>2641</v>
      </c>
      <c r="H284" s="18" t="s">
        <v>1814</v>
      </c>
      <c r="I284" s="26">
        <v>65.5</v>
      </c>
      <c r="J284" s="18" t="s">
        <v>1246</v>
      </c>
      <c r="K284" s="26">
        <v>65.5</v>
      </c>
      <c r="L284" s="27">
        <v>0</v>
      </c>
      <c r="M284" s="82">
        <v>951623790</v>
      </c>
      <c r="N284" s="82">
        <v>0</v>
      </c>
      <c r="O284" s="82">
        <v>0</v>
      </c>
    </row>
    <row r="285" spans="1:15" x14ac:dyDescent="0.3">
      <c r="A285" s="139">
        <v>20251201</v>
      </c>
      <c r="B285" s="18" t="s">
        <v>1619</v>
      </c>
      <c r="C285" s="18" t="str">
        <f>LEFT(EjecucionPIIP[[#This Row],[CodigoIndicador]],7)</f>
        <v>3202014</v>
      </c>
      <c r="D285" s="18" t="s">
        <v>2083</v>
      </c>
      <c r="E285" s="18" t="s">
        <v>223</v>
      </c>
      <c r="F285" s="18" t="s">
        <v>2640</v>
      </c>
      <c r="G285" s="18" t="s">
        <v>2641</v>
      </c>
      <c r="H285" s="18" t="s">
        <v>1814</v>
      </c>
      <c r="I285" s="26">
        <v>50</v>
      </c>
      <c r="J285" s="18" t="s">
        <v>1246</v>
      </c>
      <c r="K285" s="26">
        <v>50</v>
      </c>
      <c r="L285" s="27">
        <v>0</v>
      </c>
      <c r="M285" s="82">
        <v>218496919</v>
      </c>
      <c r="N285" s="82">
        <v>0</v>
      </c>
      <c r="O285" s="82">
        <v>0</v>
      </c>
    </row>
    <row r="286" spans="1:15" x14ac:dyDescent="0.3">
      <c r="A286" s="139">
        <v>20251201</v>
      </c>
      <c r="B286" s="18" t="s">
        <v>1727</v>
      </c>
      <c r="C286" s="18" t="str">
        <f>LEFT(EjecucionPIIP[[#This Row],[CodigoIndicador]],7)</f>
        <v>3502113</v>
      </c>
      <c r="D286" s="18" t="s">
        <v>2665</v>
      </c>
      <c r="E286" s="18" t="s">
        <v>2666</v>
      </c>
      <c r="F286" s="18" t="s">
        <v>2667</v>
      </c>
      <c r="G286" s="18" t="s">
        <v>2641</v>
      </c>
      <c r="H286" s="18" t="s">
        <v>2642</v>
      </c>
      <c r="I286" s="26">
        <v>1</v>
      </c>
      <c r="J286" s="18" t="s">
        <v>1246</v>
      </c>
      <c r="K286" s="26">
        <v>0</v>
      </c>
      <c r="L286" s="27">
        <v>1</v>
      </c>
      <c r="M286" s="82">
        <v>0</v>
      </c>
      <c r="N286" s="82">
        <v>0</v>
      </c>
      <c r="O286" s="82">
        <v>3406733389.7800002</v>
      </c>
    </row>
    <row r="287" spans="1:15" x14ac:dyDescent="0.3">
      <c r="A287" s="139">
        <v>20251201</v>
      </c>
      <c r="B287" s="18" t="s">
        <v>1727</v>
      </c>
      <c r="C287" s="18" t="str">
        <f>LEFT(EjecucionPIIP[[#This Row],[CodigoIndicador]],7)</f>
        <v>3502078</v>
      </c>
      <c r="D287" s="18" t="s">
        <v>2009</v>
      </c>
      <c r="E287" s="18" t="s">
        <v>2668</v>
      </c>
      <c r="F287" s="18" t="s">
        <v>2669</v>
      </c>
      <c r="G287" s="18" t="s">
        <v>2641</v>
      </c>
      <c r="H287" s="18" t="s">
        <v>2642</v>
      </c>
      <c r="I287" s="26">
        <v>1</v>
      </c>
      <c r="J287" s="18" t="s">
        <v>1246</v>
      </c>
      <c r="K287" s="26">
        <v>0</v>
      </c>
      <c r="L287" s="27">
        <v>1</v>
      </c>
      <c r="M287" s="82">
        <v>0</v>
      </c>
      <c r="N287" s="82">
        <v>0</v>
      </c>
      <c r="O287" s="82">
        <v>59189951742.959999</v>
      </c>
    </row>
    <row r="288" spans="1:15" x14ac:dyDescent="0.3">
      <c r="A288" s="139">
        <v>20251201</v>
      </c>
      <c r="B288" s="18" t="s">
        <v>1547</v>
      </c>
      <c r="C288" s="18" t="str">
        <f>LEFT(EjecucionPIIP[[#This Row],[CodigoIndicador]],7)</f>
        <v>3502006</v>
      </c>
      <c r="D288" s="18" t="s">
        <v>174</v>
      </c>
      <c r="E288" s="18" t="s">
        <v>175</v>
      </c>
      <c r="F288" s="18" t="s">
        <v>2640</v>
      </c>
      <c r="G288" s="18" t="s">
        <v>2641</v>
      </c>
      <c r="H288" s="18" t="s">
        <v>2642</v>
      </c>
      <c r="I288" s="26">
        <v>1</v>
      </c>
      <c r="J288" s="18" t="s">
        <v>1246</v>
      </c>
      <c r="K288" s="26">
        <v>1</v>
      </c>
      <c r="L288" s="27">
        <v>1.1299999999999999</v>
      </c>
      <c r="M288" s="82">
        <v>150000000</v>
      </c>
      <c r="N288" s="82">
        <v>150000000</v>
      </c>
      <c r="O288" s="82">
        <v>0</v>
      </c>
    </row>
    <row r="289" spans="1:15" x14ac:dyDescent="0.3">
      <c r="A289" s="139">
        <v>20251201</v>
      </c>
      <c r="B289" s="18" t="s">
        <v>1675</v>
      </c>
      <c r="C289" s="18" t="str">
        <f>LEFT(EjecucionPIIP[[#This Row],[CodigoIndicador]],7)</f>
        <v>3502046</v>
      </c>
      <c r="D289" s="18" t="s">
        <v>154</v>
      </c>
      <c r="E289" s="18" t="s">
        <v>155</v>
      </c>
      <c r="F289" s="18" t="s">
        <v>2640</v>
      </c>
      <c r="G289" s="18" t="s">
        <v>2641</v>
      </c>
      <c r="H289" s="18" t="s">
        <v>2642</v>
      </c>
      <c r="I289" s="26">
        <v>1</v>
      </c>
      <c r="J289" s="18" t="s">
        <v>1246</v>
      </c>
      <c r="K289" s="26">
        <v>1</v>
      </c>
      <c r="L289" s="27">
        <v>2</v>
      </c>
      <c r="M289" s="82">
        <v>100000000</v>
      </c>
      <c r="N289" s="82">
        <v>73975036</v>
      </c>
      <c r="O289" s="82">
        <v>0</v>
      </c>
    </row>
    <row r="290" spans="1:15" x14ac:dyDescent="0.3">
      <c r="A290" s="139">
        <v>20251201</v>
      </c>
      <c r="B290" s="18" t="s">
        <v>2670</v>
      </c>
      <c r="C290" s="18" t="str">
        <f>LEFT(EjecucionPIIP[[#This Row],[CodigoIndicador]],7)</f>
        <v>3502004</v>
      </c>
      <c r="D290" s="18" t="s">
        <v>2001</v>
      </c>
      <c r="E290" s="18" t="s">
        <v>2671</v>
      </c>
      <c r="F290" s="18" t="s">
        <v>2640</v>
      </c>
      <c r="G290" s="18" t="s">
        <v>2641</v>
      </c>
      <c r="H290" s="18" t="s">
        <v>2642</v>
      </c>
      <c r="I290" s="26">
        <v>18</v>
      </c>
      <c r="J290" s="18" t="s">
        <v>1246</v>
      </c>
      <c r="K290" s="26">
        <v>18</v>
      </c>
      <c r="L290" s="27">
        <v>0</v>
      </c>
      <c r="M290" s="82">
        <v>63470575</v>
      </c>
      <c r="N290" s="82">
        <v>0</v>
      </c>
      <c r="O290" s="82">
        <v>0</v>
      </c>
    </row>
    <row r="291" spans="1:15" x14ac:dyDescent="0.3">
      <c r="A291" s="141">
        <v>20251201</v>
      </c>
      <c r="B291" s="159" t="s">
        <v>2670</v>
      </c>
      <c r="C291" s="159" t="str">
        <f>LEFT(EjecucionPIIP[[#This Row],[CodigoIndicador]],7)</f>
        <v>3502090</v>
      </c>
      <c r="D291" s="159" t="s">
        <v>527</v>
      </c>
      <c r="E291" s="18" t="s">
        <v>528</v>
      </c>
      <c r="F291" s="18" t="s">
        <v>2640</v>
      </c>
      <c r="G291" s="18" t="s">
        <v>2641</v>
      </c>
      <c r="H291" s="159" t="s">
        <v>2642</v>
      </c>
      <c r="I291" s="80">
        <v>8</v>
      </c>
      <c r="J291" s="159" t="s">
        <v>1246</v>
      </c>
      <c r="K291" s="80">
        <v>8</v>
      </c>
      <c r="L291" s="81">
        <v>0</v>
      </c>
      <c r="M291" s="82">
        <v>21529425</v>
      </c>
      <c r="N291" s="82">
        <v>0</v>
      </c>
      <c r="O291" s="82">
        <v>0</v>
      </c>
    </row>
    <row r="292" spans="1:15" x14ac:dyDescent="0.3">
      <c r="A292" s="139">
        <v>20251201</v>
      </c>
      <c r="B292" s="18" t="s">
        <v>1725</v>
      </c>
      <c r="C292" s="18" t="str">
        <f>LEFT(EjecucionPIIP[[#This Row],[CodigoIndicador]],7)</f>
        <v>3502046</v>
      </c>
      <c r="D292" s="18" t="s">
        <v>154</v>
      </c>
      <c r="E292" s="18" t="s">
        <v>155</v>
      </c>
      <c r="F292" s="18" t="s">
        <v>2640</v>
      </c>
      <c r="G292" s="18" t="s">
        <v>2641</v>
      </c>
      <c r="H292" s="18" t="s">
        <v>2642</v>
      </c>
      <c r="I292" s="26">
        <v>1</v>
      </c>
      <c r="J292" s="18" t="s">
        <v>1246</v>
      </c>
      <c r="K292" s="26">
        <v>1</v>
      </c>
      <c r="L292" s="27">
        <v>1</v>
      </c>
      <c r="M292" s="82">
        <v>35311476.159999996</v>
      </c>
      <c r="N292" s="82">
        <v>35311476.159999996</v>
      </c>
      <c r="O292" s="82">
        <v>0</v>
      </c>
    </row>
    <row r="293" spans="1:15" x14ac:dyDescent="0.3">
      <c r="A293" s="139">
        <v>20251201</v>
      </c>
      <c r="B293" s="18" t="s">
        <v>1589</v>
      </c>
      <c r="C293" s="18" t="str">
        <f>LEFT(EjecucionPIIP[[#This Row],[CodigoIndicador]],7)</f>
        <v>3502095</v>
      </c>
      <c r="D293" s="18" t="s">
        <v>765</v>
      </c>
      <c r="E293" s="18" t="s">
        <v>766</v>
      </c>
      <c r="F293" s="18" t="s">
        <v>2640</v>
      </c>
      <c r="G293" s="18" t="s">
        <v>2641</v>
      </c>
      <c r="H293" s="18" t="s">
        <v>2642</v>
      </c>
      <c r="I293" s="26">
        <v>7</v>
      </c>
      <c r="J293" s="18" t="s">
        <v>1246</v>
      </c>
      <c r="K293" s="26">
        <v>7</v>
      </c>
      <c r="L293" s="27">
        <v>7</v>
      </c>
      <c r="M293" s="82">
        <v>85000000</v>
      </c>
      <c r="N293" s="82">
        <v>85000000</v>
      </c>
      <c r="O293" s="82">
        <v>0</v>
      </c>
    </row>
    <row r="294" spans="1:15" x14ac:dyDescent="0.3">
      <c r="A294" s="139">
        <v>20251201</v>
      </c>
      <c r="B294" s="18" t="s">
        <v>1741</v>
      </c>
      <c r="C294" s="18" t="str">
        <f>LEFT(EjecucionPIIP[[#This Row],[CodigoIndicador]],7)</f>
        <v>3301053</v>
      </c>
      <c r="D294" s="18" t="s">
        <v>95</v>
      </c>
      <c r="E294" s="18" t="s">
        <v>96</v>
      </c>
      <c r="F294" s="18" t="s">
        <v>2640</v>
      </c>
      <c r="G294" s="18" t="s">
        <v>2641</v>
      </c>
      <c r="H294" s="18" t="s">
        <v>2642</v>
      </c>
      <c r="I294" s="26">
        <v>80</v>
      </c>
      <c r="J294" s="18" t="s">
        <v>1246</v>
      </c>
      <c r="K294" s="26">
        <v>80</v>
      </c>
      <c r="L294" s="27">
        <v>89</v>
      </c>
      <c r="M294" s="82">
        <v>825020630</v>
      </c>
      <c r="N294" s="82">
        <v>825020630</v>
      </c>
      <c r="O294" s="82">
        <v>0</v>
      </c>
    </row>
    <row r="295" spans="1:15" x14ac:dyDescent="0.3">
      <c r="A295" s="141">
        <v>20251201</v>
      </c>
      <c r="B295" s="159" t="s">
        <v>1708</v>
      </c>
      <c r="C295" s="159" t="str">
        <f>LEFT(EjecucionPIIP[[#This Row],[CodigoIndicador]],7)</f>
        <v>3301059</v>
      </c>
      <c r="D295" s="159" t="s">
        <v>103</v>
      </c>
      <c r="E295" s="18" t="s">
        <v>104</v>
      </c>
      <c r="F295" s="18" t="s">
        <v>2640</v>
      </c>
      <c r="G295" s="18" t="s">
        <v>2641</v>
      </c>
      <c r="H295" s="159" t="s">
        <v>2642</v>
      </c>
      <c r="I295" s="80">
        <v>100</v>
      </c>
      <c r="J295" s="159" t="s">
        <v>1246</v>
      </c>
      <c r="K295" s="80">
        <v>100</v>
      </c>
      <c r="L295" s="81">
        <v>100</v>
      </c>
      <c r="M295" s="82">
        <v>408024000</v>
      </c>
      <c r="N295" s="82">
        <v>408024000</v>
      </c>
      <c r="O295" s="82">
        <v>0</v>
      </c>
    </row>
    <row r="296" spans="1:15" x14ac:dyDescent="0.3">
      <c r="A296" s="139">
        <v>20251201</v>
      </c>
      <c r="B296" s="18" t="s">
        <v>1713</v>
      </c>
      <c r="C296" s="18" t="str">
        <f>LEFT(EjecucionPIIP[[#This Row],[CodigoIndicador]],7)</f>
        <v>3301073</v>
      </c>
      <c r="D296" s="18" t="s">
        <v>465</v>
      </c>
      <c r="E296" s="18" t="s">
        <v>466</v>
      </c>
      <c r="F296" s="18" t="s">
        <v>2640</v>
      </c>
      <c r="G296" s="18" t="s">
        <v>2641</v>
      </c>
      <c r="H296" s="18" t="s">
        <v>1814</v>
      </c>
      <c r="I296" s="26">
        <v>201</v>
      </c>
      <c r="J296" s="18" t="s">
        <v>1246</v>
      </c>
      <c r="K296" s="26">
        <v>201</v>
      </c>
      <c r="L296" s="27">
        <v>65</v>
      </c>
      <c r="M296" s="82">
        <v>414518220</v>
      </c>
      <c r="N296" s="82">
        <v>414518220</v>
      </c>
      <c r="O296" s="82">
        <v>0</v>
      </c>
    </row>
    <row r="297" spans="1:15" x14ac:dyDescent="0.3">
      <c r="A297" s="139">
        <v>20251201</v>
      </c>
      <c r="B297" s="18" t="s">
        <v>1571</v>
      </c>
      <c r="C297" s="18" t="str">
        <f>LEFT(EjecucionPIIP[[#This Row],[CodigoIndicador]],7)</f>
        <v>3301065</v>
      </c>
      <c r="D297" s="18" t="s">
        <v>458</v>
      </c>
      <c r="E297" s="18" t="s">
        <v>104</v>
      </c>
      <c r="F297" s="18" t="s">
        <v>2640</v>
      </c>
      <c r="G297" s="18" t="s">
        <v>2641</v>
      </c>
      <c r="H297" s="18" t="s">
        <v>2642</v>
      </c>
      <c r="I297" s="26">
        <v>100</v>
      </c>
      <c r="J297" s="18" t="s">
        <v>1246</v>
      </c>
      <c r="K297" s="26">
        <v>100</v>
      </c>
      <c r="L297" s="27">
        <v>100</v>
      </c>
      <c r="M297" s="82">
        <v>130431825</v>
      </c>
      <c r="N297" s="82">
        <v>130431825</v>
      </c>
      <c r="O297" s="82">
        <v>0</v>
      </c>
    </row>
    <row r="298" spans="1:15" x14ac:dyDescent="0.3">
      <c r="A298" s="139">
        <v>20251201</v>
      </c>
      <c r="B298" s="18" t="s">
        <v>1602</v>
      </c>
      <c r="C298" s="18" t="str">
        <f>LEFT(EjecucionPIIP[[#This Row],[CodigoIndicador]],7)</f>
        <v>3301128</v>
      </c>
      <c r="D298" s="18" t="s">
        <v>486</v>
      </c>
      <c r="E298" s="18" t="s">
        <v>487</v>
      </c>
      <c r="F298" s="18" t="s">
        <v>2640</v>
      </c>
      <c r="G298" s="18" t="s">
        <v>2641</v>
      </c>
      <c r="H298" s="18" t="s">
        <v>2642</v>
      </c>
      <c r="I298" s="26">
        <v>200</v>
      </c>
      <c r="J298" s="18" t="s">
        <v>1246</v>
      </c>
      <c r="K298" s="26">
        <v>200</v>
      </c>
      <c r="L298" s="27">
        <v>200</v>
      </c>
      <c r="M298" s="82">
        <v>69214916</v>
      </c>
      <c r="N298" s="82">
        <v>69214916</v>
      </c>
      <c r="O298" s="82">
        <v>0</v>
      </c>
    </row>
    <row r="299" spans="1:15" x14ac:dyDescent="0.3">
      <c r="A299" s="139">
        <v>20251201</v>
      </c>
      <c r="B299" s="18" t="s">
        <v>1508</v>
      </c>
      <c r="C299" s="18" t="str">
        <f>LEFT(EjecucionPIIP[[#This Row],[CodigoIndicador]],7)</f>
        <v>3301053</v>
      </c>
      <c r="D299" s="18" t="s">
        <v>95</v>
      </c>
      <c r="E299" s="18" t="s">
        <v>96</v>
      </c>
      <c r="F299" s="18" t="s">
        <v>2640</v>
      </c>
      <c r="G299" s="18" t="s">
        <v>2641</v>
      </c>
      <c r="H299" s="18" t="s">
        <v>2642</v>
      </c>
      <c r="I299" s="26">
        <v>1</v>
      </c>
      <c r="J299" s="18" t="s">
        <v>1246</v>
      </c>
      <c r="K299" s="26">
        <v>1</v>
      </c>
      <c r="L299" s="27">
        <v>1</v>
      </c>
      <c r="M299" s="82">
        <v>237630965.25</v>
      </c>
      <c r="N299" s="82">
        <v>237630965.25</v>
      </c>
      <c r="O299" s="82">
        <v>0</v>
      </c>
    </row>
    <row r="300" spans="1:15" x14ac:dyDescent="0.3">
      <c r="A300" s="139">
        <v>20251201</v>
      </c>
      <c r="B300" s="18" t="s">
        <v>1634</v>
      </c>
      <c r="C300" s="18" t="str">
        <f>LEFT(EjecucionPIIP[[#This Row],[CodigoIndicador]],7)</f>
        <v>3301053</v>
      </c>
      <c r="D300" s="18" t="s">
        <v>95</v>
      </c>
      <c r="E300" s="18" t="s">
        <v>96</v>
      </c>
      <c r="F300" s="18" t="s">
        <v>2640</v>
      </c>
      <c r="G300" s="18" t="s">
        <v>2641</v>
      </c>
      <c r="H300" s="18" t="s">
        <v>2642</v>
      </c>
      <c r="I300" s="26">
        <v>1</v>
      </c>
      <c r="J300" s="18" t="s">
        <v>1246</v>
      </c>
      <c r="K300" s="26">
        <v>1</v>
      </c>
      <c r="L300" s="27">
        <v>1</v>
      </c>
      <c r="M300" s="82">
        <v>79516668.980000004</v>
      </c>
      <c r="N300" s="82">
        <v>79516668.980000004</v>
      </c>
      <c r="O300" s="82">
        <v>0</v>
      </c>
    </row>
    <row r="301" spans="1:15" x14ac:dyDescent="0.3">
      <c r="A301" s="139">
        <v>20251201</v>
      </c>
      <c r="B301" s="18" t="s">
        <v>1766</v>
      </c>
      <c r="C301" s="18" t="str">
        <f>LEFT(EjecucionPIIP[[#This Row],[CodigoIndicador]],7)</f>
        <v>3301053</v>
      </c>
      <c r="D301" s="18" t="s">
        <v>95</v>
      </c>
      <c r="E301" s="18" t="s">
        <v>96</v>
      </c>
      <c r="F301" s="18" t="s">
        <v>2640</v>
      </c>
      <c r="G301" s="18" t="s">
        <v>2641</v>
      </c>
      <c r="H301" s="18" t="s">
        <v>2642</v>
      </c>
      <c r="I301" s="26">
        <v>1</v>
      </c>
      <c r="J301" s="18" t="s">
        <v>1246</v>
      </c>
      <c r="K301" s="26">
        <v>1</v>
      </c>
      <c r="L301" s="27">
        <v>163808404.30000001</v>
      </c>
      <c r="M301" s="82">
        <v>211814181.75999999</v>
      </c>
      <c r="N301" s="82">
        <v>211814181.75999999</v>
      </c>
      <c r="O301" s="82">
        <v>0</v>
      </c>
    </row>
    <row r="302" spans="1:15" x14ac:dyDescent="0.3">
      <c r="A302" s="139">
        <v>20251201</v>
      </c>
      <c r="B302" s="18" t="s">
        <v>2672</v>
      </c>
      <c r="C302" s="18" t="str">
        <f>LEFT(EjecucionPIIP[[#This Row],[CodigoIndicador]],7)</f>
        <v>3301053</v>
      </c>
      <c r="D302" s="18" t="s">
        <v>95</v>
      </c>
      <c r="E302" s="18" t="s">
        <v>96</v>
      </c>
      <c r="F302" s="18" t="s">
        <v>2640</v>
      </c>
      <c r="G302" s="18" t="s">
        <v>2641</v>
      </c>
      <c r="H302" s="18" t="s">
        <v>2642</v>
      </c>
      <c r="I302" s="26">
        <v>1</v>
      </c>
      <c r="J302" s="18" t="s">
        <v>1246</v>
      </c>
      <c r="K302" s="26">
        <v>1</v>
      </c>
      <c r="L302" s="27">
        <v>1</v>
      </c>
      <c r="M302" s="82">
        <v>157339930.96000001</v>
      </c>
      <c r="N302" s="82">
        <v>157339930.96000001</v>
      </c>
      <c r="O302" s="82">
        <v>0</v>
      </c>
    </row>
    <row r="303" spans="1:15" x14ac:dyDescent="0.3">
      <c r="A303" s="139">
        <v>20251201</v>
      </c>
      <c r="B303" s="18" t="s">
        <v>1677</v>
      </c>
      <c r="C303" s="18" t="str">
        <f>LEFT(EjecucionPIIP[[#This Row],[CodigoIndicador]],7)</f>
        <v>3301053</v>
      </c>
      <c r="D303" s="18" t="s">
        <v>95</v>
      </c>
      <c r="E303" s="18" t="s">
        <v>96</v>
      </c>
      <c r="F303" s="18" t="s">
        <v>2640</v>
      </c>
      <c r="G303" s="18" t="s">
        <v>2641</v>
      </c>
      <c r="H303" s="18" t="s">
        <v>2642</v>
      </c>
      <c r="I303" s="26">
        <v>1</v>
      </c>
      <c r="J303" s="18" t="s">
        <v>1246</v>
      </c>
      <c r="K303" s="26">
        <v>1</v>
      </c>
      <c r="L303" s="27">
        <v>1</v>
      </c>
      <c r="M303" s="82">
        <v>92253557.459999993</v>
      </c>
      <c r="N303" s="82">
        <v>92253557.459999993</v>
      </c>
      <c r="O303" s="82">
        <v>0</v>
      </c>
    </row>
    <row r="304" spans="1:15" x14ac:dyDescent="0.3">
      <c r="A304" s="139">
        <v>20251201</v>
      </c>
      <c r="B304" s="18" t="s">
        <v>1544</v>
      </c>
      <c r="C304" s="18" t="str">
        <f>LEFT(EjecucionPIIP[[#This Row],[CodigoIndicador]],7)</f>
        <v>3301087</v>
      </c>
      <c r="D304" s="18" t="s">
        <v>469</v>
      </c>
      <c r="E304" s="18" t="s">
        <v>470</v>
      </c>
      <c r="F304" s="18" t="s">
        <v>2640</v>
      </c>
      <c r="G304" s="18" t="s">
        <v>2641</v>
      </c>
      <c r="H304" s="18" t="s">
        <v>2642</v>
      </c>
      <c r="I304" s="26">
        <v>16</v>
      </c>
      <c r="J304" s="18" t="s">
        <v>1246</v>
      </c>
      <c r="K304" s="26">
        <v>16</v>
      </c>
      <c r="L304" s="27">
        <v>16</v>
      </c>
      <c r="M304" s="82">
        <v>137010000</v>
      </c>
      <c r="N304" s="82">
        <v>137010000</v>
      </c>
      <c r="O304" s="82">
        <v>0</v>
      </c>
    </row>
    <row r="305" spans="1:15" x14ac:dyDescent="0.3">
      <c r="A305" s="139">
        <v>20251201</v>
      </c>
      <c r="B305" s="18" t="s">
        <v>1558</v>
      </c>
      <c r="C305" s="18" t="str">
        <f>LEFT(EjecucionPIIP[[#This Row],[CodigoIndicador]],7)</f>
        <v>3301053</v>
      </c>
      <c r="D305" s="18" t="s">
        <v>95</v>
      </c>
      <c r="E305" s="18" t="s">
        <v>96</v>
      </c>
      <c r="F305" s="18" t="s">
        <v>2640</v>
      </c>
      <c r="G305" s="18" t="s">
        <v>2641</v>
      </c>
      <c r="H305" s="18" t="s">
        <v>2642</v>
      </c>
      <c r="I305" s="26">
        <v>1</v>
      </c>
      <c r="J305" s="18" t="s">
        <v>1246</v>
      </c>
      <c r="K305" s="26">
        <v>1</v>
      </c>
      <c r="L305" s="27">
        <v>1</v>
      </c>
      <c r="M305" s="82">
        <v>135883700.19999999</v>
      </c>
      <c r="N305" s="82">
        <v>135883700.19999999</v>
      </c>
      <c r="O305" s="82">
        <v>0</v>
      </c>
    </row>
    <row r="306" spans="1:15" x14ac:dyDescent="0.3">
      <c r="A306" s="139">
        <v>20251201</v>
      </c>
      <c r="B306" s="18" t="s">
        <v>1739</v>
      </c>
      <c r="C306" s="18" t="str">
        <f>LEFT(EjecucionPIIP[[#This Row],[CodigoIndicador]],7)</f>
        <v>3302003</v>
      </c>
      <c r="D306" s="18" t="s">
        <v>490</v>
      </c>
      <c r="E306" s="18" t="s">
        <v>491</v>
      </c>
      <c r="F306" s="18" t="s">
        <v>2640</v>
      </c>
      <c r="G306" s="18" t="s">
        <v>2641</v>
      </c>
      <c r="H306" s="18" t="s">
        <v>2642</v>
      </c>
      <c r="I306" s="26">
        <v>1</v>
      </c>
      <c r="J306" s="18" t="s">
        <v>1246</v>
      </c>
      <c r="K306" s="26">
        <v>1</v>
      </c>
      <c r="L306" s="27">
        <v>0</v>
      </c>
      <c r="M306" s="82">
        <v>239101100</v>
      </c>
      <c r="N306" s="82">
        <v>0</v>
      </c>
      <c r="O306" s="82">
        <v>0</v>
      </c>
    </row>
    <row r="307" spans="1:15" x14ac:dyDescent="0.3">
      <c r="A307" s="139">
        <v>20251201</v>
      </c>
      <c r="B307" s="18" t="s">
        <v>1680</v>
      </c>
      <c r="C307" s="18" t="str">
        <f>LEFT(EjecucionPIIP[[#This Row],[CodigoIndicador]],7)</f>
        <v>3302017</v>
      </c>
      <c r="D307" s="18" t="s">
        <v>494</v>
      </c>
      <c r="E307" s="18" t="s">
        <v>495</v>
      </c>
      <c r="F307" s="18" t="s">
        <v>2640</v>
      </c>
      <c r="G307" s="18" t="s">
        <v>2641</v>
      </c>
      <c r="H307" s="18" t="s">
        <v>2642</v>
      </c>
      <c r="I307" s="26">
        <v>19</v>
      </c>
      <c r="J307" s="18" t="s">
        <v>1246</v>
      </c>
      <c r="K307" s="26">
        <v>19</v>
      </c>
      <c r="L307" s="27">
        <v>0</v>
      </c>
      <c r="M307" s="82">
        <v>35308176</v>
      </c>
      <c r="N307" s="82">
        <v>0</v>
      </c>
      <c r="O307" s="82">
        <v>0</v>
      </c>
    </row>
    <row r="308" spans="1:15" x14ac:dyDescent="0.3">
      <c r="A308" s="139">
        <v>20251201</v>
      </c>
      <c r="B308" s="18" t="s">
        <v>1536</v>
      </c>
      <c r="C308" s="18" t="str">
        <f>LEFT(EjecucionPIIP[[#This Row],[CodigoIndicador]],7)</f>
        <v>3302017</v>
      </c>
      <c r="D308" s="18" t="s">
        <v>494</v>
      </c>
      <c r="E308" s="18" t="s">
        <v>495</v>
      </c>
      <c r="F308" s="18" t="s">
        <v>2640</v>
      </c>
      <c r="G308" s="18" t="s">
        <v>2641</v>
      </c>
      <c r="H308" s="18" t="s">
        <v>2642</v>
      </c>
      <c r="I308" s="26">
        <v>1</v>
      </c>
      <c r="J308" s="18" t="s">
        <v>1246</v>
      </c>
      <c r="K308" s="26">
        <v>1</v>
      </c>
      <c r="L308" s="27">
        <v>0</v>
      </c>
      <c r="M308" s="82">
        <v>65000000</v>
      </c>
      <c r="N308" s="82">
        <v>0</v>
      </c>
      <c r="O308" s="82">
        <v>0</v>
      </c>
    </row>
    <row r="309" spans="1:15" x14ac:dyDescent="0.3">
      <c r="A309" s="139">
        <v>20251201</v>
      </c>
      <c r="B309" s="18" t="s">
        <v>1554</v>
      </c>
      <c r="C309" s="18" t="str">
        <f>LEFT(EjecucionPIIP[[#This Row],[CodigoIndicador]],7)</f>
        <v>4301037</v>
      </c>
      <c r="D309" s="18" t="s">
        <v>1941</v>
      </c>
      <c r="E309" s="18" t="s">
        <v>2644</v>
      </c>
      <c r="F309" s="18" t="s">
        <v>2640</v>
      </c>
      <c r="G309" s="18" t="s">
        <v>2641</v>
      </c>
      <c r="H309" s="18" t="s">
        <v>2642</v>
      </c>
      <c r="I309" s="26">
        <v>14710</v>
      </c>
      <c r="J309" s="18" t="s">
        <v>1246</v>
      </c>
      <c r="K309" s="26">
        <v>14710</v>
      </c>
      <c r="L309" s="27">
        <v>11710</v>
      </c>
      <c r="M309" s="82">
        <v>3072565619.8000002</v>
      </c>
      <c r="N309" s="82">
        <v>2069556949.5999999</v>
      </c>
      <c r="O309" s="82">
        <v>0</v>
      </c>
    </row>
    <row r="310" spans="1:15" x14ac:dyDescent="0.3">
      <c r="A310" s="139">
        <v>20251201</v>
      </c>
      <c r="B310" s="18" t="s">
        <v>1587</v>
      </c>
      <c r="C310" s="18" t="str">
        <f>LEFT(EjecucionPIIP[[#This Row],[CodigoIndicador]],7)</f>
        <v>4301004</v>
      </c>
      <c r="D310" s="18" t="s">
        <v>412</v>
      </c>
      <c r="E310" s="18" t="s">
        <v>413</v>
      </c>
      <c r="F310" s="18" t="s">
        <v>2640</v>
      </c>
      <c r="G310" s="18" t="s">
        <v>2641</v>
      </c>
      <c r="H310" s="18" t="s">
        <v>2642</v>
      </c>
      <c r="I310" s="26">
        <v>2</v>
      </c>
      <c r="J310" s="18" t="s">
        <v>1246</v>
      </c>
      <c r="K310" s="26">
        <v>2</v>
      </c>
      <c r="L310" s="27">
        <v>0</v>
      </c>
      <c r="M310" s="82">
        <v>463681717.04000002</v>
      </c>
      <c r="N310" s="82">
        <v>332987519</v>
      </c>
      <c r="O310" s="82">
        <v>0</v>
      </c>
    </row>
    <row r="311" spans="1:15" x14ac:dyDescent="0.3">
      <c r="A311" s="139">
        <v>20251201</v>
      </c>
      <c r="B311" s="18" t="s">
        <v>1513</v>
      </c>
      <c r="C311" s="18" t="str">
        <f>LEFT(EjecucionPIIP[[#This Row],[CodigoIndicador]],7)</f>
        <v>4301031</v>
      </c>
      <c r="D311" s="18" t="s">
        <v>420</v>
      </c>
      <c r="E311" s="18" t="s">
        <v>421</v>
      </c>
      <c r="F311" s="18" t="s">
        <v>2640</v>
      </c>
      <c r="G311" s="18" t="s">
        <v>2641</v>
      </c>
      <c r="H311" s="18" t="s">
        <v>2642</v>
      </c>
      <c r="I311" s="26">
        <v>1</v>
      </c>
      <c r="J311" s="18" t="s">
        <v>1246</v>
      </c>
      <c r="K311" s="26">
        <v>1</v>
      </c>
      <c r="L311" s="27">
        <v>0</v>
      </c>
      <c r="M311" s="82">
        <v>200043810.06999999</v>
      </c>
      <c r="N311" s="82">
        <v>80017524.030000001</v>
      </c>
      <c r="O311" s="82">
        <v>0</v>
      </c>
    </row>
    <row r="312" spans="1:15" x14ac:dyDescent="0.3">
      <c r="A312" s="139">
        <v>20251201</v>
      </c>
      <c r="B312" s="18" t="s">
        <v>1731</v>
      </c>
      <c r="C312" s="18" t="str">
        <f>LEFT(EjecucionPIIP[[#This Row],[CodigoIndicador]],7)</f>
        <v>2201049</v>
      </c>
      <c r="D312" s="18" t="s">
        <v>206</v>
      </c>
      <c r="E312" s="18" t="s">
        <v>207</v>
      </c>
      <c r="F312" s="18" t="s">
        <v>2640</v>
      </c>
      <c r="G312" s="18" t="s">
        <v>2641</v>
      </c>
      <c r="H312" s="18" t="s">
        <v>2642</v>
      </c>
      <c r="I312" s="26">
        <v>400</v>
      </c>
      <c r="J312" s="18" t="s">
        <v>1246</v>
      </c>
      <c r="K312" s="26">
        <v>400</v>
      </c>
      <c r="L312" s="27">
        <v>400</v>
      </c>
      <c r="M312" s="82">
        <v>747000000</v>
      </c>
      <c r="N312" s="82">
        <v>747000000</v>
      </c>
      <c r="O312" s="82">
        <v>0</v>
      </c>
    </row>
    <row r="313" spans="1:15" x14ac:dyDescent="0.3">
      <c r="A313" s="139">
        <v>20251201</v>
      </c>
      <c r="B313" s="18" t="s">
        <v>1613</v>
      </c>
      <c r="C313" s="18" t="str">
        <f>LEFT(EjecucionPIIP[[#This Row],[CodigoIndicador]],7)</f>
        <v>2201049</v>
      </c>
      <c r="D313" s="18" t="s">
        <v>206</v>
      </c>
      <c r="E313" s="18" t="s">
        <v>207</v>
      </c>
      <c r="F313" s="18" t="s">
        <v>2640</v>
      </c>
      <c r="G313" s="18" t="s">
        <v>2641</v>
      </c>
      <c r="H313" s="18" t="s">
        <v>2642</v>
      </c>
      <c r="I313" s="26">
        <v>1770</v>
      </c>
      <c r="J313" s="18" t="s">
        <v>1246</v>
      </c>
      <c r="K313" s="26">
        <v>1770</v>
      </c>
      <c r="L313" s="27">
        <v>1770</v>
      </c>
      <c r="M313" s="82">
        <v>314930622</v>
      </c>
      <c r="N313" s="82">
        <v>314930622</v>
      </c>
      <c r="O313" s="82">
        <v>0</v>
      </c>
    </row>
    <row r="314" spans="1:15" x14ac:dyDescent="0.3">
      <c r="A314" s="139">
        <v>20251201</v>
      </c>
      <c r="B314" s="18" t="s">
        <v>1429</v>
      </c>
      <c r="C314" s="18" t="str">
        <f>LEFT(EjecucionPIIP[[#This Row],[CodigoIndicador]],7)</f>
        <v>2201028</v>
      </c>
      <c r="D314" s="18" t="s">
        <v>65</v>
      </c>
      <c r="E314" s="18" t="s">
        <v>66</v>
      </c>
      <c r="F314" s="18" t="s">
        <v>2640</v>
      </c>
      <c r="G314" s="18" t="s">
        <v>2641</v>
      </c>
      <c r="H314" s="18" t="s">
        <v>2642</v>
      </c>
      <c r="I314" s="26">
        <v>1423408</v>
      </c>
      <c r="J314" s="18" t="s">
        <v>1246</v>
      </c>
      <c r="K314" s="26">
        <v>1423408</v>
      </c>
      <c r="L314" s="27">
        <v>693104</v>
      </c>
      <c r="M314" s="82">
        <v>9041087362.1299992</v>
      </c>
      <c r="N314" s="82">
        <v>8698749180.7700005</v>
      </c>
      <c r="O314" s="82">
        <v>0</v>
      </c>
    </row>
    <row r="315" spans="1:15" x14ac:dyDescent="0.3">
      <c r="A315" s="139">
        <v>20251201</v>
      </c>
      <c r="B315" s="18" t="s">
        <v>1423</v>
      </c>
      <c r="C315" s="18" t="str">
        <f>LEFT(EjecucionPIIP[[#This Row],[CodigoIndicador]],7)</f>
        <v>2201052</v>
      </c>
      <c r="D315" s="18" t="s">
        <v>1879</v>
      </c>
      <c r="E315" s="18" t="s">
        <v>2646</v>
      </c>
      <c r="F315" s="18" t="s">
        <v>2647</v>
      </c>
      <c r="G315" s="18" t="s">
        <v>2641</v>
      </c>
      <c r="H315" s="18" t="s">
        <v>2642</v>
      </c>
      <c r="I315" s="26">
        <v>1</v>
      </c>
      <c r="J315" s="18" t="s">
        <v>1246</v>
      </c>
      <c r="K315" s="26">
        <v>1</v>
      </c>
      <c r="L315" s="27">
        <v>1</v>
      </c>
      <c r="M315" s="82">
        <v>39457994</v>
      </c>
      <c r="N315" s="82">
        <v>39454364</v>
      </c>
      <c r="O315" s="82">
        <v>429464079.89999998</v>
      </c>
    </row>
    <row r="316" spans="1:15" x14ac:dyDescent="0.3">
      <c r="A316" s="139">
        <v>20251201</v>
      </c>
      <c r="B316" s="18" t="s">
        <v>1561</v>
      </c>
      <c r="C316" s="18" t="str">
        <f>LEFT(EjecucionPIIP[[#This Row],[CodigoIndicador]],7)</f>
        <v>2201049</v>
      </c>
      <c r="D316" s="18" t="s">
        <v>206</v>
      </c>
      <c r="E316" s="18" t="s">
        <v>207</v>
      </c>
      <c r="F316" s="18" t="s">
        <v>2650</v>
      </c>
      <c r="G316" s="18" t="s">
        <v>2641</v>
      </c>
      <c r="H316" s="18" t="s">
        <v>2642</v>
      </c>
      <c r="I316" s="26">
        <v>6723</v>
      </c>
      <c r="J316" s="18" t="s">
        <v>1246</v>
      </c>
      <c r="K316" s="26">
        <v>6723</v>
      </c>
      <c r="L316" s="27">
        <v>1540</v>
      </c>
      <c r="M316" s="82">
        <v>428851828.99000001</v>
      </c>
      <c r="N316" s="82">
        <v>428696154</v>
      </c>
      <c r="O316" s="82">
        <v>0</v>
      </c>
    </row>
    <row r="317" spans="1:15" x14ac:dyDescent="0.3">
      <c r="A317" s="139">
        <v>20251201</v>
      </c>
      <c r="B317" s="18" t="s">
        <v>1612</v>
      </c>
      <c r="C317" s="18" t="str">
        <f>LEFT(EjecucionPIIP[[#This Row],[CodigoIndicador]],7)</f>
        <v>2201028</v>
      </c>
      <c r="D317" s="18" t="s">
        <v>65</v>
      </c>
      <c r="E317" s="18" t="s">
        <v>66</v>
      </c>
      <c r="F317" s="18" t="s">
        <v>2673</v>
      </c>
      <c r="G317" s="18" t="s">
        <v>2641</v>
      </c>
      <c r="H317" s="18" t="s">
        <v>2642</v>
      </c>
      <c r="I317" s="26">
        <v>2610160</v>
      </c>
      <c r="J317" s="18" t="s">
        <v>1246</v>
      </c>
      <c r="K317" s="26">
        <v>2610160</v>
      </c>
      <c r="L317" s="27">
        <v>3002011</v>
      </c>
      <c r="M317" s="82">
        <v>2070389203.4200001</v>
      </c>
      <c r="N317" s="82">
        <v>1465057255.8099999</v>
      </c>
      <c r="O317" s="82">
        <v>9066773884.2299995</v>
      </c>
    </row>
    <row r="318" spans="1:15" x14ac:dyDescent="0.3">
      <c r="A318" s="139">
        <v>20251201</v>
      </c>
      <c r="B318" s="18" t="s">
        <v>1524</v>
      </c>
      <c r="C318" s="18" t="str">
        <f>LEFT(EjecucionPIIP[[#This Row],[CodigoIndicador]],7)</f>
        <v>2201071</v>
      </c>
      <c r="D318" s="18" t="s">
        <v>53</v>
      </c>
      <c r="E318" s="18" t="s">
        <v>54</v>
      </c>
      <c r="F318" s="18" t="s">
        <v>2674</v>
      </c>
      <c r="G318" s="18" t="s">
        <v>2641</v>
      </c>
      <c r="H318" s="18" t="s">
        <v>2642</v>
      </c>
      <c r="I318" s="26">
        <v>395</v>
      </c>
      <c r="J318" s="18" t="s">
        <v>1246</v>
      </c>
      <c r="K318" s="26">
        <v>395</v>
      </c>
      <c r="L318" s="27">
        <v>395</v>
      </c>
      <c r="M318" s="82">
        <v>554981976.76999998</v>
      </c>
      <c r="N318" s="82">
        <v>532833548</v>
      </c>
      <c r="O318" s="82">
        <v>0</v>
      </c>
    </row>
    <row r="319" spans="1:15" x14ac:dyDescent="0.3">
      <c r="A319" s="139">
        <v>20251201</v>
      </c>
      <c r="B319" s="18" t="s">
        <v>1407</v>
      </c>
      <c r="C319" s="18" t="str">
        <f>LEFT(EjecucionPIIP[[#This Row],[CodigoIndicador]],7)</f>
        <v>2201071</v>
      </c>
      <c r="D319" s="18" t="s">
        <v>53</v>
      </c>
      <c r="E319" s="18" t="s">
        <v>54</v>
      </c>
      <c r="F319" s="18" t="s">
        <v>2674</v>
      </c>
      <c r="G319" s="18" t="s">
        <v>2641</v>
      </c>
      <c r="H319" s="18" t="s">
        <v>2642</v>
      </c>
      <c r="I319" s="26">
        <v>259</v>
      </c>
      <c r="J319" s="18" t="s">
        <v>1246</v>
      </c>
      <c r="K319" s="26">
        <v>259</v>
      </c>
      <c r="L319" s="27">
        <v>1567</v>
      </c>
      <c r="M319" s="82">
        <v>835237004586.14001</v>
      </c>
      <c r="N319" s="82">
        <v>835237004586.14001</v>
      </c>
      <c r="O319" s="82">
        <v>0</v>
      </c>
    </row>
    <row r="320" spans="1:15" x14ac:dyDescent="0.3">
      <c r="A320" s="139">
        <v>20251201</v>
      </c>
      <c r="B320" s="18" t="s">
        <v>1688</v>
      </c>
      <c r="C320" s="18" t="str">
        <f>LEFT(EjecucionPIIP[[#This Row],[CodigoIndicador]],7)</f>
        <v>2201048</v>
      </c>
      <c r="D320" s="18" t="s">
        <v>323</v>
      </c>
      <c r="E320" s="18" t="s">
        <v>324</v>
      </c>
      <c r="F320" s="18" t="s">
        <v>2675</v>
      </c>
      <c r="G320" s="18" t="s">
        <v>2641</v>
      </c>
      <c r="H320" s="18" t="s">
        <v>2642</v>
      </c>
      <c r="I320" s="26">
        <v>259</v>
      </c>
      <c r="J320" s="18" t="s">
        <v>1246</v>
      </c>
      <c r="K320" s="26">
        <v>259</v>
      </c>
      <c r="L320" s="27">
        <v>259</v>
      </c>
      <c r="M320" s="82">
        <v>1033096400</v>
      </c>
      <c r="N320" s="82">
        <v>986103384</v>
      </c>
      <c r="O320" s="82">
        <v>0</v>
      </c>
    </row>
    <row r="321" spans="1:15" x14ac:dyDescent="0.3">
      <c r="A321" s="139">
        <v>20251201</v>
      </c>
      <c r="B321" s="18" t="s">
        <v>1637</v>
      </c>
      <c r="C321" s="18" t="str">
        <f>LEFT(EjecucionPIIP[[#This Row],[CodigoIndicador]],7)</f>
        <v>2201047</v>
      </c>
      <c r="D321" s="18" t="s">
        <v>284</v>
      </c>
      <c r="E321" s="18" t="s">
        <v>285</v>
      </c>
      <c r="F321" s="18" t="s">
        <v>2640</v>
      </c>
      <c r="G321" s="18" t="s">
        <v>2641</v>
      </c>
      <c r="H321" s="18" t="s">
        <v>2642</v>
      </c>
      <c r="I321" s="26">
        <v>211</v>
      </c>
      <c r="J321" s="18" t="s">
        <v>1246</v>
      </c>
      <c r="K321" s="26">
        <v>211</v>
      </c>
      <c r="L321" s="27">
        <v>236</v>
      </c>
      <c r="M321" s="82">
        <v>2795868157.52</v>
      </c>
      <c r="N321" s="82">
        <v>1487421332.4000001</v>
      </c>
      <c r="O321" s="82">
        <v>0</v>
      </c>
    </row>
    <row r="322" spans="1:15" x14ac:dyDescent="0.3">
      <c r="A322" s="139">
        <v>20251201</v>
      </c>
      <c r="B322" s="18" t="s">
        <v>1672</v>
      </c>
      <c r="C322" s="18" t="str">
        <f>LEFT(EjecucionPIIP[[#This Row],[CodigoIndicador]],7)</f>
        <v>2201050</v>
      </c>
      <c r="D322" s="18" t="s">
        <v>292</v>
      </c>
      <c r="E322" s="18" t="s">
        <v>293</v>
      </c>
      <c r="F322" s="18" t="s">
        <v>2640</v>
      </c>
      <c r="G322" s="18" t="s">
        <v>2641</v>
      </c>
      <c r="H322" s="18" t="s">
        <v>2642</v>
      </c>
      <c r="I322" s="26">
        <v>66087</v>
      </c>
      <c r="J322" s="18" t="s">
        <v>1246</v>
      </c>
      <c r="K322" s="26">
        <v>66087</v>
      </c>
      <c r="L322" s="27">
        <v>66087</v>
      </c>
      <c r="M322" s="82">
        <v>1684202240</v>
      </c>
      <c r="N322" s="82">
        <v>544794297</v>
      </c>
      <c r="O322" s="82">
        <v>0</v>
      </c>
    </row>
    <row r="323" spans="1:15" x14ac:dyDescent="0.3">
      <c r="A323" s="139">
        <v>20251201</v>
      </c>
      <c r="B323" s="18" t="s">
        <v>1666</v>
      </c>
      <c r="C323" s="18" t="str">
        <f>LEFT(EjecucionPIIP[[#This Row],[CodigoIndicador]],7)</f>
        <v>2201049</v>
      </c>
      <c r="D323" s="18" t="s">
        <v>206</v>
      </c>
      <c r="E323" s="18" t="s">
        <v>207</v>
      </c>
      <c r="F323" s="18" t="s">
        <v>2640</v>
      </c>
      <c r="G323" s="18" t="s">
        <v>2641</v>
      </c>
      <c r="H323" s="18" t="s">
        <v>2642</v>
      </c>
      <c r="I323" s="26">
        <v>1200</v>
      </c>
      <c r="J323" s="18" t="s">
        <v>1246</v>
      </c>
      <c r="K323" s="26">
        <v>1200</v>
      </c>
      <c r="L323" s="27">
        <v>1200</v>
      </c>
      <c r="M323" s="82">
        <v>507752991.80000001</v>
      </c>
      <c r="N323" s="82">
        <v>507751727</v>
      </c>
      <c r="O323" s="82">
        <v>0</v>
      </c>
    </row>
    <row r="324" spans="1:15" x14ac:dyDescent="0.3">
      <c r="A324" s="139">
        <v>20251201</v>
      </c>
      <c r="B324" s="18" t="s">
        <v>1743</v>
      </c>
      <c r="C324" s="18" t="str">
        <f>LEFT(EjecucionPIIP[[#This Row],[CodigoIndicador]],7)</f>
        <v>2201018</v>
      </c>
      <c r="D324" s="18" t="s">
        <v>1843</v>
      </c>
      <c r="E324" s="18" t="s">
        <v>2648</v>
      </c>
      <c r="F324" s="18" t="s">
        <v>2640</v>
      </c>
      <c r="G324" s="18" t="s">
        <v>2641</v>
      </c>
      <c r="H324" s="18" t="s">
        <v>2642</v>
      </c>
      <c r="I324" s="26">
        <v>1</v>
      </c>
      <c r="J324" s="18" t="s">
        <v>1246</v>
      </c>
      <c r="K324" s="26">
        <v>1</v>
      </c>
      <c r="L324" s="27">
        <v>1</v>
      </c>
      <c r="M324" s="82">
        <v>402631454</v>
      </c>
      <c r="N324" s="82">
        <v>402631454</v>
      </c>
      <c r="O324" s="82">
        <v>0</v>
      </c>
    </row>
    <row r="325" spans="1:15" x14ac:dyDescent="0.3">
      <c r="A325" s="139">
        <v>20251201</v>
      </c>
      <c r="B325" s="18" t="s">
        <v>1529</v>
      </c>
      <c r="C325" s="18" t="str">
        <f>LEFT(EjecucionPIIP[[#This Row],[CodigoIndicador]],7)</f>
        <v>2201035</v>
      </c>
      <c r="D325" s="18" t="s">
        <v>276</v>
      </c>
      <c r="E325" s="18" t="s">
        <v>277</v>
      </c>
      <c r="F325" s="18" t="s">
        <v>2640</v>
      </c>
      <c r="G325" s="18" t="s">
        <v>2641</v>
      </c>
      <c r="H325" s="18" t="s">
        <v>2642</v>
      </c>
      <c r="I325" s="26">
        <v>1</v>
      </c>
      <c r="J325" s="18" t="s">
        <v>1246</v>
      </c>
      <c r="K325" s="26">
        <v>1</v>
      </c>
      <c r="L325" s="27">
        <v>1</v>
      </c>
      <c r="M325" s="82">
        <v>499481010.5</v>
      </c>
      <c r="N325" s="82">
        <v>499481010.5</v>
      </c>
      <c r="O325" s="82">
        <v>0</v>
      </c>
    </row>
    <row r="326" spans="1:15" x14ac:dyDescent="0.3">
      <c r="A326" s="139">
        <v>20251201</v>
      </c>
      <c r="B326" s="18" t="s">
        <v>1628</v>
      </c>
      <c r="C326" s="18" t="str">
        <f>LEFT(EjecucionPIIP[[#This Row],[CodigoIndicador]],7)</f>
        <v>4502022</v>
      </c>
      <c r="D326" s="18" t="s">
        <v>530</v>
      </c>
      <c r="E326" s="18" t="s">
        <v>531</v>
      </c>
      <c r="F326" s="18" t="s">
        <v>2640</v>
      </c>
      <c r="G326" s="18" t="s">
        <v>2641</v>
      </c>
      <c r="H326" s="18" t="s">
        <v>2642</v>
      </c>
      <c r="I326" s="26">
        <v>2</v>
      </c>
      <c r="J326" s="18" t="s">
        <v>1246</v>
      </c>
      <c r="K326" s="26">
        <v>0</v>
      </c>
      <c r="L326" s="27">
        <v>0</v>
      </c>
      <c r="M326" s="82">
        <v>30000000</v>
      </c>
      <c r="N326" s="82">
        <v>0</v>
      </c>
      <c r="O326" s="82">
        <v>0</v>
      </c>
    </row>
    <row r="327" spans="1:15" x14ac:dyDescent="0.3">
      <c r="A327" s="139">
        <v>20251201</v>
      </c>
      <c r="B327" s="18" t="s">
        <v>1608</v>
      </c>
      <c r="C327" s="18" t="str">
        <f>LEFT(EjecucionPIIP[[#This Row],[CodigoIndicador]],7)</f>
        <v>4502001</v>
      </c>
      <c r="D327" s="18" t="s">
        <v>226</v>
      </c>
      <c r="E327" s="18" t="s">
        <v>227</v>
      </c>
      <c r="F327" s="18" t="s">
        <v>2640</v>
      </c>
      <c r="G327" s="18" t="s">
        <v>2641</v>
      </c>
      <c r="H327" s="18" t="s">
        <v>2642</v>
      </c>
      <c r="I327" s="26">
        <v>2</v>
      </c>
      <c r="J327" s="18" t="s">
        <v>1246</v>
      </c>
      <c r="K327" s="26">
        <v>2</v>
      </c>
      <c r="L327" s="27">
        <v>2</v>
      </c>
      <c r="M327" s="82">
        <v>30000000</v>
      </c>
      <c r="N327" s="82">
        <v>0</v>
      </c>
      <c r="O327" s="82">
        <v>0</v>
      </c>
    </row>
    <row r="328" spans="1:15" x14ac:dyDescent="0.3">
      <c r="A328" s="139">
        <v>20251201</v>
      </c>
      <c r="B328" s="18" t="s">
        <v>1693</v>
      </c>
      <c r="C328" s="18" t="str">
        <f>LEFT(EjecucionPIIP[[#This Row],[CodigoIndicador]],7)</f>
        <v>4502034</v>
      </c>
      <c r="D328" s="18" t="s">
        <v>222</v>
      </c>
      <c r="E328" s="18" t="s">
        <v>223</v>
      </c>
      <c r="F328" s="18" t="s">
        <v>2640</v>
      </c>
      <c r="G328" s="18" t="s">
        <v>2641</v>
      </c>
      <c r="H328" s="18" t="s">
        <v>2642</v>
      </c>
      <c r="I328" s="26">
        <v>133</v>
      </c>
      <c r="J328" s="18" t="s">
        <v>1246</v>
      </c>
      <c r="K328" s="26">
        <v>133</v>
      </c>
      <c r="L328" s="27">
        <v>76</v>
      </c>
      <c r="M328" s="82">
        <v>11529122.5</v>
      </c>
      <c r="N328" s="82">
        <v>9860000</v>
      </c>
      <c r="O328" s="82">
        <v>0</v>
      </c>
    </row>
    <row r="329" spans="1:15" x14ac:dyDescent="0.3">
      <c r="A329" s="139">
        <v>20251201</v>
      </c>
      <c r="B329" s="18" t="s">
        <v>1693</v>
      </c>
      <c r="C329" s="18" t="str">
        <f>LEFT(EjecucionPIIP[[#This Row],[CodigoIndicador]],7)</f>
        <v>4502038</v>
      </c>
      <c r="D329" s="18" t="s">
        <v>107</v>
      </c>
      <c r="E329" s="18" t="s">
        <v>108</v>
      </c>
      <c r="F329" s="18" t="s">
        <v>2640</v>
      </c>
      <c r="G329" s="18" t="s">
        <v>2641</v>
      </c>
      <c r="H329" s="18" t="s">
        <v>2642</v>
      </c>
      <c r="I329" s="26">
        <v>4</v>
      </c>
      <c r="J329" s="18" t="s">
        <v>1246</v>
      </c>
      <c r="K329" s="26">
        <v>4</v>
      </c>
      <c r="L329" s="27">
        <v>3</v>
      </c>
      <c r="M329" s="82">
        <v>37424047</v>
      </c>
      <c r="N329" s="82">
        <v>24606500</v>
      </c>
      <c r="O329" s="82">
        <v>0</v>
      </c>
    </row>
    <row r="330" spans="1:15" x14ac:dyDescent="0.3">
      <c r="A330" s="139">
        <v>20251201</v>
      </c>
      <c r="B330" s="18" t="s">
        <v>1693</v>
      </c>
      <c r="C330" s="18" t="str">
        <f>LEFT(EjecucionPIIP[[#This Row],[CodigoIndicador]],7)</f>
        <v>4502001</v>
      </c>
      <c r="D330" s="18" t="s">
        <v>226</v>
      </c>
      <c r="E330" s="18" t="s">
        <v>227</v>
      </c>
      <c r="F330" s="18" t="s">
        <v>2640</v>
      </c>
      <c r="G330" s="18" t="s">
        <v>2641</v>
      </c>
      <c r="H330" s="18" t="s">
        <v>2642</v>
      </c>
      <c r="I330" s="26">
        <v>2</v>
      </c>
      <c r="J330" s="18" t="s">
        <v>1246</v>
      </c>
      <c r="K330" s="26">
        <v>2</v>
      </c>
      <c r="L330" s="27">
        <v>2</v>
      </c>
      <c r="M330" s="82">
        <v>1046830.5</v>
      </c>
      <c r="N330" s="82">
        <v>928000</v>
      </c>
      <c r="O330" s="82">
        <v>0</v>
      </c>
    </row>
    <row r="331" spans="1:15" x14ac:dyDescent="0.3">
      <c r="A331" s="139">
        <v>20251201</v>
      </c>
      <c r="B331" s="18" t="s">
        <v>1410</v>
      </c>
      <c r="C331" s="18" t="str">
        <f>LEFT(EjecucionPIIP[[#This Row],[CodigoIndicador]],7)</f>
        <v>4502034</v>
      </c>
      <c r="D331" s="18" t="s">
        <v>222</v>
      </c>
      <c r="E331" s="18" t="s">
        <v>223</v>
      </c>
      <c r="F331" s="18" t="s">
        <v>2640</v>
      </c>
      <c r="G331" s="18" t="s">
        <v>2641</v>
      </c>
      <c r="H331" s="18" t="s">
        <v>2642</v>
      </c>
      <c r="I331" s="26">
        <v>741</v>
      </c>
      <c r="J331" s="18" t="s">
        <v>1246</v>
      </c>
      <c r="K331" s="26">
        <v>741</v>
      </c>
      <c r="L331" s="27">
        <v>413</v>
      </c>
      <c r="M331" s="82">
        <v>58491867</v>
      </c>
      <c r="N331" s="82">
        <v>46793589.490000002</v>
      </c>
      <c r="O331" s="82">
        <v>0</v>
      </c>
    </row>
    <row r="332" spans="1:15" x14ac:dyDescent="0.3">
      <c r="A332" s="139">
        <v>20251201</v>
      </c>
      <c r="B332" s="18" t="s">
        <v>1410</v>
      </c>
      <c r="C332" s="18" t="str">
        <f>LEFT(EjecucionPIIP[[#This Row],[CodigoIndicador]],7)</f>
        <v>4502038</v>
      </c>
      <c r="D332" s="18" t="s">
        <v>107</v>
      </c>
      <c r="E332" s="18" t="s">
        <v>108</v>
      </c>
      <c r="F332" s="18" t="s">
        <v>2640</v>
      </c>
      <c r="G332" s="18" t="s">
        <v>2641</v>
      </c>
      <c r="H332" s="18" t="s">
        <v>2642</v>
      </c>
      <c r="I332" s="26">
        <v>1</v>
      </c>
      <c r="J332" s="18" t="s">
        <v>1246</v>
      </c>
      <c r="K332" s="26">
        <v>1</v>
      </c>
      <c r="L332" s="27">
        <v>1</v>
      </c>
      <c r="M332" s="82">
        <v>11508133</v>
      </c>
      <c r="N332" s="82">
        <v>9206516.4900000002</v>
      </c>
      <c r="O332" s="82">
        <v>0</v>
      </c>
    </row>
    <row r="333" spans="1:15" x14ac:dyDescent="0.3">
      <c r="A333" s="139">
        <v>20251201</v>
      </c>
      <c r="B333" s="18" t="s">
        <v>2676</v>
      </c>
      <c r="C333" s="18" t="str">
        <f>LEFT(EjecucionPIIP[[#This Row],[CodigoIndicador]],7)</f>
        <v>4502024</v>
      </c>
      <c r="D333" s="18" t="s">
        <v>214</v>
      </c>
      <c r="E333" s="18" t="s">
        <v>215</v>
      </c>
      <c r="F333" s="18" t="s">
        <v>2640</v>
      </c>
      <c r="G333" s="18" t="s">
        <v>2641</v>
      </c>
      <c r="H333" s="18" t="s">
        <v>2642</v>
      </c>
      <c r="I333" s="26">
        <v>1</v>
      </c>
      <c r="J333" s="18" t="s">
        <v>1246</v>
      </c>
      <c r="K333" s="26">
        <v>1</v>
      </c>
      <c r="L333" s="27">
        <v>0</v>
      </c>
      <c r="M333" s="82">
        <v>40000000</v>
      </c>
      <c r="N333" s="82">
        <v>0</v>
      </c>
      <c r="O333" s="82">
        <v>0</v>
      </c>
    </row>
    <row r="334" spans="1:15" x14ac:dyDescent="0.3">
      <c r="A334" s="139">
        <v>20251201</v>
      </c>
      <c r="B334" s="18" t="s">
        <v>1719</v>
      </c>
      <c r="C334" s="18" t="str">
        <f>LEFT(EjecucionPIIP[[#This Row],[CodigoIndicador]],7)</f>
        <v>4599029</v>
      </c>
      <c r="D334" s="18" t="s">
        <v>944</v>
      </c>
      <c r="E334" s="18" t="s">
        <v>248</v>
      </c>
      <c r="F334" s="18" t="s">
        <v>2640</v>
      </c>
      <c r="G334" s="18" t="s">
        <v>2641</v>
      </c>
      <c r="H334" s="18" t="s">
        <v>2642</v>
      </c>
      <c r="I334" s="26">
        <v>1</v>
      </c>
      <c r="J334" s="18" t="s">
        <v>1246</v>
      </c>
      <c r="K334" s="26">
        <v>1</v>
      </c>
      <c r="L334" s="27">
        <v>339917172.5</v>
      </c>
      <c r="M334" s="82">
        <v>1042493230</v>
      </c>
      <c r="N334" s="82">
        <v>1010979516</v>
      </c>
      <c r="O334" s="82">
        <v>0</v>
      </c>
    </row>
    <row r="335" spans="1:15" x14ac:dyDescent="0.3">
      <c r="A335" s="139">
        <v>20251201</v>
      </c>
      <c r="B335" s="18" t="s">
        <v>1432</v>
      </c>
      <c r="C335" s="18" t="str">
        <f>LEFT(EjecucionPIIP[[#This Row],[CodigoIndicador]],7)</f>
        <v>4599025</v>
      </c>
      <c r="D335" s="18" t="s">
        <v>111</v>
      </c>
      <c r="E335" s="18" t="s">
        <v>112</v>
      </c>
      <c r="F335" s="18" t="s">
        <v>2640</v>
      </c>
      <c r="G335" s="18" t="s">
        <v>2641</v>
      </c>
      <c r="H335" s="18" t="s">
        <v>2642</v>
      </c>
      <c r="I335" s="26">
        <v>1</v>
      </c>
      <c r="J335" s="18" t="s">
        <v>1246</v>
      </c>
      <c r="K335" s="26">
        <v>1</v>
      </c>
      <c r="L335" s="27">
        <v>1</v>
      </c>
      <c r="M335" s="82">
        <v>546081770</v>
      </c>
      <c r="N335" s="82">
        <v>364081770</v>
      </c>
      <c r="O335" s="82">
        <v>0</v>
      </c>
    </row>
    <row r="336" spans="1:15" x14ac:dyDescent="0.3">
      <c r="A336" s="139">
        <v>20251201</v>
      </c>
      <c r="B336" s="18" t="s">
        <v>1639</v>
      </c>
      <c r="C336" s="18" t="str">
        <f>LEFT(EjecucionPIIP[[#This Row],[CodigoIndicador]],7)</f>
        <v>4599025</v>
      </c>
      <c r="D336" s="18" t="s">
        <v>111</v>
      </c>
      <c r="E336" s="18" t="s">
        <v>112</v>
      </c>
      <c r="F336" s="18" t="s">
        <v>2677</v>
      </c>
      <c r="G336" s="18" t="s">
        <v>2641</v>
      </c>
      <c r="H336" s="18" t="s">
        <v>2642</v>
      </c>
      <c r="I336" s="26">
        <v>1</v>
      </c>
      <c r="J336" s="18" t="s">
        <v>1246</v>
      </c>
      <c r="K336" s="26">
        <v>1</v>
      </c>
      <c r="L336" s="27">
        <v>0</v>
      </c>
      <c r="M336" s="82">
        <v>0</v>
      </c>
      <c r="N336" s="82">
        <v>0</v>
      </c>
      <c r="O336" s="82">
        <v>0</v>
      </c>
    </row>
    <row r="337" spans="1:15" x14ac:dyDescent="0.3">
      <c r="A337" s="139">
        <v>20251201</v>
      </c>
      <c r="B337" s="18" t="s">
        <v>1706</v>
      </c>
      <c r="C337" s="18" t="str">
        <f>LEFT(EjecucionPIIP[[#This Row],[CodigoIndicador]],7)</f>
        <v>4501079</v>
      </c>
      <c r="D337" s="18" t="s">
        <v>72</v>
      </c>
      <c r="E337" s="18" t="s">
        <v>73</v>
      </c>
      <c r="F337" s="18" t="s">
        <v>2651</v>
      </c>
      <c r="G337" s="18" t="s">
        <v>2641</v>
      </c>
      <c r="H337" s="18" t="s">
        <v>2642</v>
      </c>
      <c r="I337" s="26">
        <v>1</v>
      </c>
      <c r="J337" s="18" t="s">
        <v>1246</v>
      </c>
      <c r="K337" s="26">
        <v>1</v>
      </c>
      <c r="L337" s="27">
        <v>1</v>
      </c>
      <c r="M337" s="82">
        <v>0</v>
      </c>
      <c r="N337" s="82">
        <v>0</v>
      </c>
      <c r="O337" s="82">
        <v>1860000000</v>
      </c>
    </row>
    <row r="338" spans="1:15" x14ac:dyDescent="0.3">
      <c r="A338" s="139">
        <v>20251201</v>
      </c>
      <c r="B338" s="18" t="s">
        <v>2678</v>
      </c>
      <c r="C338" s="18" t="str">
        <f>LEFT(EjecucionPIIP[[#This Row],[CodigoIndicador]],7)</f>
        <v>4501029</v>
      </c>
      <c r="D338" s="18" t="s">
        <v>178</v>
      </c>
      <c r="E338" s="18" t="s">
        <v>179</v>
      </c>
      <c r="F338" s="18" t="s">
        <v>2679</v>
      </c>
      <c r="G338" s="18" t="s">
        <v>2641</v>
      </c>
      <c r="H338" s="18" t="s">
        <v>2642</v>
      </c>
      <c r="I338" s="26">
        <v>1</v>
      </c>
      <c r="J338" s="18" t="s">
        <v>1246</v>
      </c>
      <c r="K338" s="26">
        <v>1</v>
      </c>
      <c r="L338" s="27">
        <v>1</v>
      </c>
      <c r="M338" s="82">
        <v>0</v>
      </c>
      <c r="N338" s="82">
        <v>0</v>
      </c>
      <c r="O338" s="82">
        <v>2695805925</v>
      </c>
    </row>
    <row r="339" spans="1:15" x14ac:dyDescent="0.3">
      <c r="A339" s="139">
        <v>20251201</v>
      </c>
      <c r="B339" s="18" t="s">
        <v>1718</v>
      </c>
      <c r="C339" s="18" t="str">
        <f>LEFT(EjecucionPIIP[[#This Row],[CodigoIndicador]],7)</f>
        <v>4501029</v>
      </c>
      <c r="D339" s="18" t="s">
        <v>178</v>
      </c>
      <c r="E339" s="18" t="s">
        <v>179</v>
      </c>
      <c r="F339" s="18" t="s">
        <v>2640</v>
      </c>
      <c r="G339" s="18" t="s">
        <v>2641</v>
      </c>
      <c r="H339" s="18" t="s">
        <v>2642</v>
      </c>
      <c r="I339" s="26">
        <v>1</v>
      </c>
      <c r="J339" s="18" t="s">
        <v>1246</v>
      </c>
      <c r="K339" s="26">
        <v>1</v>
      </c>
      <c r="L339" s="27">
        <v>1</v>
      </c>
      <c r="M339" s="82">
        <v>2258000000</v>
      </c>
      <c r="N339" s="82">
        <v>2257939000</v>
      </c>
      <c r="O339" s="82">
        <v>0</v>
      </c>
    </row>
    <row r="340" spans="1:15" x14ac:dyDescent="0.3">
      <c r="A340" s="139">
        <v>20251201</v>
      </c>
      <c r="B340" s="18" t="s">
        <v>1695</v>
      </c>
      <c r="C340" s="18" t="str">
        <f>LEFT(EjecucionPIIP[[#This Row],[CodigoIndicador]],7)</f>
        <v>4599034</v>
      </c>
      <c r="D340" s="18" t="s">
        <v>947</v>
      </c>
      <c r="E340" s="18" t="s">
        <v>946</v>
      </c>
      <c r="F340" s="18" t="s">
        <v>2640</v>
      </c>
      <c r="G340" s="18" t="s">
        <v>2641</v>
      </c>
      <c r="H340" s="18" t="s">
        <v>2642</v>
      </c>
      <c r="I340" s="26">
        <v>11</v>
      </c>
      <c r="J340" s="18" t="s">
        <v>1246</v>
      </c>
      <c r="K340" s="26">
        <v>11</v>
      </c>
      <c r="L340" s="27">
        <v>11</v>
      </c>
      <c r="M340" s="82">
        <v>40100000</v>
      </c>
      <c r="N340" s="82">
        <v>40100000</v>
      </c>
      <c r="O340" s="82">
        <v>0</v>
      </c>
    </row>
    <row r="341" spans="1:15" x14ac:dyDescent="0.3">
      <c r="A341" s="139">
        <v>20251201</v>
      </c>
      <c r="B341" s="18" t="s">
        <v>1486</v>
      </c>
      <c r="C341" s="18" t="str">
        <f>LEFT(EjecucionPIIP[[#This Row],[CodigoIndicador]],7)</f>
        <v>4501029</v>
      </c>
      <c r="D341" s="18" t="s">
        <v>178</v>
      </c>
      <c r="E341" s="18" t="s">
        <v>179</v>
      </c>
      <c r="F341" s="18" t="s">
        <v>2640</v>
      </c>
      <c r="G341" s="18" t="s">
        <v>2641</v>
      </c>
      <c r="H341" s="18" t="s">
        <v>2642</v>
      </c>
      <c r="I341" s="26">
        <v>1</v>
      </c>
      <c r="J341" s="18" t="s">
        <v>1246</v>
      </c>
      <c r="K341" s="26">
        <v>1</v>
      </c>
      <c r="L341" s="27">
        <v>1</v>
      </c>
      <c r="M341" s="82">
        <v>171380540</v>
      </c>
      <c r="N341" s="82">
        <v>149742793</v>
      </c>
      <c r="O341" s="82">
        <v>0</v>
      </c>
    </row>
    <row r="342" spans="1:15" x14ac:dyDescent="0.3">
      <c r="A342" s="139">
        <v>20251201</v>
      </c>
      <c r="B342" s="18" t="s">
        <v>1521</v>
      </c>
      <c r="C342" s="18" t="str">
        <f>LEFT(EjecucionPIIP[[#This Row],[CodigoIndicador]],7)</f>
        <v>4599025</v>
      </c>
      <c r="D342" s="18" t="s">
        <v>111</v>
      </c>
      <c r="E342" s="18" t="s">
        <v>112</v>
      </c>
      <c r="F342" s="18" t="s">
        <v>2640</v>
      </c>
      <c r="G342" s="18" t="s">
        <v>2641</v>
      </c>
      <c r="H342" s="18" t="s">
        <v>2642</v>
      </c>
      <c r="I342" s="26">
        <v>1</v>
      </c>
      <c r="J342" s="18" t="s">
        <v>1246</v>
      </c>
      <c r="K342" s="26">
        <v>1</v>
      </c>
      <c r="L342" s="27">
        <v>1</v>
      </c>
      <c r="M342" s="82">
        <v>85918230</v>
      </c>
      <c r="N342" s="82">
        <v>68734648.310000002</v>
      </c>
      <c r="O342" s="82">
        <v>0</v>
      </c>
    </row>
    <row r="343" spans="1:15" x14ac:dyDescent="0.3">
      <c r="A343" s="139">
        <v>20251201</v>
      </c>
      <c r="B343" s="18" t="s">
        <v>1643</v>
      </c>
      <c r="C343" s="18" t="str">
        <f>LEFT(EjecucionPIIP[[#This Row],[CodigoIndicador]],7)</f>
        <v>4599025</v>
      </c>
      <c r="D343" s="18" t="s">
        <v>111</v>
      </c>
      <c r="E343" s="18" t="s">
        <v>112</v>
      </c>
      <c r="F343" s="18" t="s">
        <v>2640</v>
      </c>
      <c r="G343" s="18" t="s">
        <v>2641</v>
      </c>
      <c r="H343" s="18" t="s">
        <v>2642</v>
      </c>
      <c r="I343" s="26">
        <v>1</v>
      </c>
      <c r="J343" s="18" t="s">
        <v>1246</v>
      </c>
      <c r="K343" s="26">
        <v>1</v>
      </c>
      <c r="L343" s="27">
        <v>0.75</v>
      </c>
      <c r="M343" s="82">
        <v>423647512</v>
      </c>
      <c r="N343" s="82">
        <v>317735634</v>
      </c>
      <c r="O343" s="82">
        <v>0</v>
      </c>
    </row>
    <row r="344" spans="1:15" x14ac:dyDescent="0.3">
      <c r="A344" s="139">
        <v>20251201</v>
      </c>
      <c r="B344" s="18" t="s">
        <v>1726</v>
      </c>
      <c r="C344" s="18" t="str">
        <f>LEFT(EjecucionPIIP[[#This Row],[CodigoIndicador]],7)</f>
        <v>4599002</v>
      </c>
      <c r="D344" s="18" t="s">
        <v>88</v>
      </c>
      <c r="E344" s="18" t="s">
        <v>89</v>
      </c>
      <c r="F344" s="18" t="s">
        <v>2649</v>
      </c>
      <c r="G344" s="18" t="s">
        <v>2641</v>
      </c>
      <c r="H344" s="18" t="s">
        <v>2642</v>
      </c>
      <c r="I344" s="26">
        <v>30</v>
      </c>
      <c r="J344" s="18" t="s">
        <v>1246</v>
      </c>
      <c r="K344" s="26">
        <v>30</v>
      </c>
      <c r="L344" s="27">
        <v>25</v>
      </c>
      <c r="M344" s="82">
        <v>149993700</v>
      </c>
      <c r="N344" s="82">
        <v>130500000</v>
      </c>
      <c r="O344" s="82">
        <v>0</v>
      </c>
    </row>
    <row r="345" spans="1:15" x14ac:dyDescent="0.3">
      <c r="A345" s="139">
        <v>20251201</v>
      </c>
      <c r="B345" s="18" t="s">
        <v>1732</v>
      </c>
      <c r="C345" s="18" t="str">
        <f>LEFT(EjecucionPIIP[[#This Row],[CodigoIndicador]],7)</f>
        <v>4599002</v>
      </c>
      <c r="D345" s="18" t="s">
        <v>88</v>
      </c>
      <c r="E345" s="18" t="s">
        <v>89</v>
      </c>
      <c r="F345" s="18" t="s">
        <v>2649</v>
      </c>
      <c r="G345" s="18" t="s">
        <v>2641</v>
      </c>
      <c r="H345" s="18" t="s">
        <v>2642</v>
      </c>
      <c r="I345" s="26">
        <v>1</v>
      </c>
      <c r="J345" s="18" t="s">
        <v>1246</v>
      </c>
      <c r="K345" s="26">
        <v>1</v>
      </c>
      <c r="L345" s="27">
        <v>0.57999999999999996</v>
      </c>
      <c r="M345" s="82">
        <v>379107928</v>
      </c>
      <c r="N345" s="82">
        <v>379107927.99000001</v>
      </c>
      <c r="O345" s="82">
        <v>0</v>
      </c>
    </row>
    <row r="346" spans="1:15" x14ac:dyDescent="0.3">
      <c r="A346" s="139">
        <v>20251201</v>
      </c>
      <c r="B346" s="18" t="s">
        <v>1679</v>
      </c>
      <c r="C346" s="18" t="str">
        <f>LEFT(EjecucionPIIP[[#This Row],[CodigoIndicador]],7)</f>
        <v>4599025</v>
      </c>
      <c r="D346" s="18" t="s">
        <v>111</v>
      </c>
      <c r="E346" s="18" t="s">
        <v>112</v>
      </c>
      <c r="F346" s="18" t="s">
        <v>2640</v>
      </c>
      <c r="G346" s="18" t="s">
        <v>2641</v>
      </c>
      <c r="H346" s="18" t="s">
        <v>2642</v>
      </c>
      <c r="I346" s="26">
        <v>1</v>
      </c>
      <c r="J346" s="18" t="s">
        <v>1246</v>
      </c>
      <c r="K346" s="26">
        <v>1</v>
      </c>
      <c r="L346" s="27">
        <v>1</v>
      </c>
      <c r="M346" s="82">
        <v>497244520.68000001</v>
      </c>
      <c r="N346" s="82">
        <v>497244520.68000001</v>
      </c>
      <c r="O346" s="82">
        <v>0</v>
      </c>
    </row>
    <row r="347" spans="1:15" x14ac:dyDescent="0.3">
      <c r="A347" s="139">
        <v>20251201</v>
      </c>
      <c r="B347" s="18" t="s">
        <v>1607</v>
      </c>
      <c r="C347" s="18" t="str">
        <f>LEFT(EjecucionPIIP[[#This Row],[CodigoIndicador]],7)</f>
        <v>4501029</v>
      </c>
      <c r="D347" s="18" t="s">
        <v>178</v>
      </c>
      <c r="E347" s="18" t="s">
        <v>179</v>
      </c>
      <c r="F347" s="18" t="s">
        <v>2640</v>
      </c>
      <c r="G347" s="18" t="s">
        <v>2641</v>
      </c>
      <c r="H347" s="18" t="s">
        <v>2642</v>
      </c>
      <c r="I347" s="26">
        <v>1</v>
      </c>
      <c r="J347" s="18" t="s">
        <v>1246</v>
      </c>
      <c r="K347" s="26">
        <v>1</v>
      </c>
      <c r="L347" s="27">
        <v>0</v>
      </c>
      <c r="M347" s="82">
        <v>2257596800</v>
      </c>
      <c r="N347" s="82">
        <v>0</v>
      </c>
      <c r="O347" s="82">
        <v>0</v>
      </c>
    </row>
    <row r="348" spans="1:15" x14ac:dyDescent="0.3">
      <c r="A348" s="139">
        <v>20251201</v>
      </c>
      <c r="B348" s="18" t="s">
        <v>1758</v>
      </c>
      <c r="C348" s="18" t="str">
        <f>LEFT(EjecucionPIIP[[#This Row],[CodigoIndicador]],7)</f>
        <v>4599018</v>
      </c>
      <c r="D348" s="18" t="s">
        <v>942</v>
      </c>
      <c r="E348" s="18" t="s">
        <v>262</v>
      </c>
      <c r="F348" s="18" t="s">
        <v>2640</v>
      </c>
      <c r="G348" s="18" t="s">
        <v>2641</v>
      </c>
      <c r="H348" s="18" t="s">
        <v>2642</v>
      </c>
      <c r="I348" s="26">
        <v>1</v>
      </c>
      <c r="J348" s="18" t="s">
        <v>1246</v>
      </c>
      <c r="K348" s="26">
        <v>1</v>
      </c>
      <c r="L348" s="27">
        <v>0</v>
      </c>
      <c r="M348" s="82">
        <v>289750000</v>
      </c>
      <c r="N348" s="82">
        <v>289750000</v>
      </c>
      <c r="O348" s="82">
        <v>0</v>
      </c>
    </row>
    <row r="349" spans="1:15" x14ac:dyDescent="0.3">
      <c r="A349" s="139">
        <v>20251201</v>
      </c>
      <c r="B349" s="18" t="s">
        <v>1730</v>
      </c>
      <c r="C349" s="18" t="str">
        <f>LEFT(EjecucionPIIP[[#This Row],[CodigoIndicador]],7)</f>
        <v>4599031</v>
      </c>
      <c r="D349" s="18" t="s">
        <v>76</v>
      </c>
      <c r="E349" s="18" t="s">
        <v>77</v>
      </c>
      <c r="F349" s="18" t="s">
        <v>2640</v>
      </c>
      <c r="G349" s="18" t="s">
        <v>2641</v>
      </c>
      <c r="H349" s="18" t="s">
        <v>2642</v>
      </c>
      <c r="I349" s="26">
        <v>1</v>
      </c>
      <c r="J349" s="18" t="s">
        <v>1246</v>
      </c>
      <c r="K349" s="26">
        <v>1</v>
      </c>
      <c r="L349" s="27">
        <v>0</v>
      </c>
      <c r="M349" s="82">
        <v>92800000</v>
      </c>
      <c r="N349" s="82">
        <v>42900000</v>
      </c>
      <c r="O349" s="82">
        <v>0</v>
      </c>
    </row>
    <row r="350" spans="1:15" x14ac:dyDescent="0.3">
      <c r="A350" s="139">
        <v>20251201</v>
      </c>
      <c r="B350" s="18" t="s">
        <v>1698</v>
      </c>
      <c r="C350" s="18" t="str">
        <f>LEFT(EjecucionPIIP[[#This Row],[CodigoIndicador]],7)</f>
        <v>4502038</v>
      </c>
      <c r="D350" s="18" t="s">
        <v>107</v>
      </c>
      <c r="E350" s="18" t="s">
        <v>108</v>
      </c>
      <c r="F350" s="18" t="s">
        <v>2640</v>
      </c>
      <c r="G350" s="18" t="s">
        <v>2641</v>
      </c>
      <c r="H350" s="18" t="s">
        <v>2642</v>
      </c>
      <c r="I350" s="26">
        <v>1</v>
      </c>
      <c r="J350" s="18" t="s">
        <v>1246</v>
      </c>
      <c r="K350" s="26">
        <v>0</v>
      </c>
      <c r="L350" s="27">
        <v>0</v>
      </c>
      <c r="M350" s="82">
        <v>411816840.88</v>
      </c>
      <c r="N350" s="82">
        <v>18000000</v>
      </c>
      <c r="O350" s="82">
        <v>0</v>
      </c>
    </row>
    <row r="351" spans="1:15" x14ac:dyDescent="0.3">
      <c r="A351" s="139">
        <v>20251201</v>
      </c>
      <c r="B351" s="18" t="s">
        <v>1698</v>
      </c>
      <c r="C351" s="18" t="str">
        <f>LEFT(EjecucionPIIP[[#This Row],[CodigoIndicador]],7)</f>
        <v>4502034</v>
      </c>
      <c r="D351" s="18" t="s">
        <v>222</v>
      </c>
      <c r="E351" s="18" t="s">
        <v>223</v>
      </c>
      <c r="F351" s="18" t="s">
        <v>2640</v>
      </c>
      <c r="G351" s="18" t="s">
        <v>2641</v>
      </c>
      <c r="H351" s="18" t="s">
        <v>2642</v>
      </c>
      <c r="I351" s="26">
        <v>300</v>
      </c>
      <c r="J351" s="18" t="s">
        <v>1246</v>
      </c>
      <c r="K351" s="26">
        <v>0</v>
      </c>
      <c r="L351" s="27">
        <v>0</v>
      </c>
      <c r="M351" s="82">
        <v>106910676</v>
      </c>
      <c r="N351" s="82">
        <v>0</v>
      </c>
      <c r="O351" s="82">
        <v>0</v>
      </c>
    </row>
    <row r="352" spans="1:15" x14ac:dyDescent="0.3">
      <c r="A352" s="139">
        <v>20251201</v>
      </c>
      <c r="B352" s="18" t="s">
        <v>1750</v>
      </c>
      <c r="C352" s="18" t="str">
        <f>LEFT(EjecucionPIIP[[#This Row],[CodigoIndicador]],7)</f>
        <v>4599031</v>
      </c>
      <c r="D352" s="18" t="s">
        <v>76</v>
      </c>
      <c r="E352" s="18" t="s">
        <v>77</v>
      </c>
      <c r="F352" s="18" t="s">
        <v>2640</v>
      </c>
      <c r="G352" s="18" t="s">
        <v>2641</v>
      </c>
      <c r="H352" s="18" t="s">
        <v>2642</v>
      </c>
      <c r="I352" s="26">
        <v>1</v>
      </c>
      <c r="J352" s="18" t="s">
        <v>1246</v>
      </c>
      <c r="K352" s="26">
        <v>0</v>
      </c>
      <c r="L352" s="27">
        <v>0</v>
      </c>
      <c r="M352" s="82">
        <v>205305165</v>
      </c>
      <c r="N352" s="82">
        <v>0</v>
      </c>
      <c r="O352" s="82">
        <v>0</v>
      </c>
    </row>
    <row r="353" spans="1:15" x14ac:dyDescent="0.3">
      <c r="A353" s="139">
        <v>20251201</v>
      </c>
      <c r="B353" s="18" t="s">
        <v>1603</v>
      </c>
      <c r="C353" s="18" t="str">
        <f>LEFT(EjecucionPIIP[[#This Row],[CodigoIndicador]],7)</f>
        <v>4501071</v>
      </c>
      <c r="D353" s="18" t="s">
        <v>984</v>
      </c>
      <c r="E353" s="18" t="s">
        <v>983</v>
      </c>
      <c r="F353" s="18" t="s">
        <v>2640</v>
      </c>
      <c r="G353" s="18" t="s">
        <v>2641</v>
      </c>
      <c r="H353" s="18" t="s">
        <v>2642</v>
      </c>
      <c r="I353" s="26">
        <v>1</v>
      </c>
      <c r="J353" s="18" t="s">
        <v>1246</v>
      </c>
      <c r="K353" s="26">
        <v>0</v>
      </c>
      <c r="L353" s="27">
        <v>0</v>
      </c>
      <c r="M353" s="82">
        <v>5850000000</v>
      </c>
      <c r="N353" s="82">
        <v>0</v>
      </c>
      <c r="O353" s="82">
        <v>0</v>
      </c>
    </row>
    <row r="354" spans="1:15" x14ac:dyDescent="0.3">
      <c r="A354" s="139">
        <v>20251201</v>
      </c>
      <c r="B354" s="18" t="s">
        <v>1747</v>
      </c>
      <c r="C354" s="18" t="str">
        <f>LEFT(EjecucionPIIP[[#This Row],[CodigoIndicador]],7)</f>
        <v>4502038</v>
      </c>
      <c r="D354" s="18" t="s">
        <v>107</v>
      </c>
      <c r="E354" s="18" t="s">
        <v>108</v>
      </c>
      <c r="F354" s="18" t="s">
        <v>2640</v>
      </c>
      <c r="G354" s="18" t="s">
        <v>2641</v>
      </c>
      <c r="H354" s="18" t="s">
        <v>2642</v>
      </c>
      <c r="I354" s="26">
        <v>1</v>
      </c>
      <c r="J354" s="18" t="s">
        <v>1246</v>
      </c>
      <c r="K354" s="26">
        <v>0</v>
      </c>
      <c r="L354" s="27">
        <v>0</v>
      </c>
      <c r="M354" s="82">
        <v>116169750</v>
      </c>
      <c r="N354" s="82">
        <v>77376600</v>
      </c>
      <c r="O354" s="82">
        <v>0</v>
      </c>
    </row>
    <row r="355" spans="1:15" x14ac:dyDescent="0.3">
      <c r="A355" s="139">
        <v>20251201</v>
      </c>
      <c r="B355" s="18" t="s">
        <v>1747</v>
      </c>
      <c r="C355" s="18" t="str">
        <f>LEFT(EjecucionPIIP[[#This Row],[CodigoIndicador]],7)</f>
        <v>4502034</v>
      </c>
      <c r="D355" s="18" t="s">
        <v>222</v>
      </c>
      <c r="E355" s="18" t="s">
        <v>223</v>
      </c>
      <c r="F355" s="18" t="s">
        <v>2640</v>
      </c>
      <c r="G355" s="18" t="s">
        <v>2641</v>
      </c>
      <c r="H355" s="18" t="s">
        <v>2642</v>
      </c>
      <c r="I355" s="26">
        <v>150</v>
      </c>
      <c r="J355" s="18" t="s">
        <v>1246</v>
      </c>
      <c r="K355" s="26">
        <v>0</v>
      </c>
      <c r="L355" s="27">
        <v>150</v>
      </c>
      <c r="M355" s="82">
        <v>34275108</v>
      </c>
      <c r="N355" s="82">
        <v>22849740</v>
      </c>
      <c r="O355" s="82">
        <v>0</v>
      </c>
    </row>
    <row r="356" spans="1:15" x14ac:dyDescent="0.3">
      <c r="A356" s="139">
        <v>20251201</v>
      </c>
      <c r="B356" s="18" t="s">
        <v>1759</v>
      </c>
      <c r="C356" s="18" t="str">
        <f>LEFT(EjecucionPIIP[[#This Row],[CodigoIndicador]],7)</f>
        <v>4501071</v>
      </c>
      <c r="D356" s="18" t="s">
        <v>984</v>
      </c>
      <c r="E356" s="18" t="s">
        <v>983</v>
      </c>
      <c r="F356" s="18" t="s">
        <v>2640</v>
      </c>
      <c r="G356" s="18" t="s">
        <v>2641</v>
      </c>
      <c r="H356" s="18" t="s">
        <v>2642</v>
      </c>
      <c r="I356" s="26">
        <v>1</v>
      </c>
      <c r="J356" s="18" t="s">
        <v>1246</v>
      </c>
      <c r="K356" s="26">
        <v>1</v>
      </c>
      <c r="L356" s="27">
        <v>1</v>
      </c>
      <c r="M356" s="82">
        <v>92481500</v>
      </c>
      <c r="N356" s="82">
        <v>92481500</v>
      </c>
      <c r="O356" s="82">
        <v>0</v>
      </c>
    </row>
    <row r="357" spans="1:15" x14ac:dyDescent="0.3">
      <c r="A357" s="139">
        <v>20251201</v>
      </c>
      <c r="B357" s="18" t="s">
        <v>1604</v>
      </c>
      <c r="C357" s="18" t="str">
        <f>LEFT(EjecucionPIIP[[#This Row],[CodigoIndicador]],7)</f>
        <v>4501029</v>
      </c>
      <c r="D357" s="18" t="s">
        <v>178</v>
      </c>
      <c r="E357" s="18" t="s">
        <v>179</v>
      </c>
      <c r="F357" s="18" t="s">
        <v>2640</v>
      </c>
      <c r="G357" s="18" t="s">
        <v>2641</v>
      </c>
      <c r="H357" s="18" t="s">
        <v>2642</v>
      </c>
      <c r="I357" s="26">
        <v>1</v>
      </c>
      <c r="J357" s="18" t="s">
        <v>1246</v>
      </c>
      <c r="K357" s="26">
        <v>0</v>
      </c>
      <c r="L357" s="27">
        <v>0</v>
      </c>
      <c r="M357" s="82">
        <v>1594617395.3599999</v>
      </c>
      <c r="N357" s="82">
        <v>0</v>
      </c>
      <c r="O357" s="82">
        <v>0</v>
      </c>
    </row>
    <row r="358" spans="1:15" x14ac:dyDescent="0.3">
      <c r="A358" s="139">
        <v>20251201</v>
      </c>
      <c r="B358" s="18" t="s">
        <v>1574</v>
      </c>
      <c r="C358" s="18" t="str">
        <f>LEFT(EjecucionPIIP[[#This Row],[CodigoIndicador]],7)</f>
        <v>4502034</v>
      </c>
      <c r="D358" s="18" t="s">
        <v>222</v>
      </c>
      <c r="E358" s="18" t="s">
        <v>223</v>
      </c>
      <c r="F358" s="18" t="s">
        <v>2640</v>
      </c>
      <c r="G358" s="18" t="s">
        <v>2641</v>
      </c>
      <c r="H358" s="18" t="s">
        <v>2642</v>
      </c>
      <c r="I358" s="26">
        <v>100</v>
      </c>
      <c r="J358" s="18" t="s">
        <v>1246</v>
      </c>
      <c r="K358" s="26">
        <v>100</v>
      </c>
      <c r="L358" s="27">
        <v>100</v>
      </c>
      <c r="M358" s="82">
        <v>30313849</v>
      </c>
      <c r="N358" s="82">
        <v>28700000</v>
      </c>
      <c r="O358" s="82">
        <v>0</v>
      </c>
    </row>
    <row r="359" spans="1:15" x14ac:dyDescent="0.3">
      <c r="A359" s="139">
        <v>20251201</v>
      </c>
      <c r="B359" s="18" t="s">
        <v>1574</v>
      </c>
      <c r="C359" s="18" t="str">
        <f>LEFT(EjecucionPIIP[[#This Row],[CodigoIndicador]],7)</f>
        <v>4502001</v>
      </c>
      <c r="D359" s="18" t="s">
        <v>226</v>
      </c>
      <c r="E359" s="18" t="s">
        <v>227</v>
      </c>
      <c r="F359" s="18" t="s">
        <v>2640</v>
      </c>
      <c r="G359" s="18" t="s">
        <v>2641</v>
      </c>
      <c r="H359" s="18" t="s">
        <v>2642</v>
      </c>
      <c r="I359" s="26">
        <v>1</v>
      </c>
      <c r="J359" s="18" t="s">
        <v>1246</v>
      </c>
      <c r="K359" s="26">
        <v>1</v>
      </c>
      <c r="L359" s="27">
        <v>1</v>
      </c>
      <c r="M359" s="82">
        <v>36966151</v>
      </c>
      <c r="N359" s="82">
        <v>36758000</v>
      </c>
      <c r="O359" s="82">
        <v>0</v>
      </c>
    </row>
    <row r="360" spans="1:15" x14ac:dyDescent="0.3">
      <c r="A360" s="139">
        <v>20251201</v>
      </c>
      <c r="B360" s="18" t="s">
        <v>1574</v>
      </c>
      <c r="C360" s="18" t="str">
        <f>LEFT(EjecucionPIIP[[#This Row],[CodigoIndicador]],7)</f>
        <v>4502038</v>
      </c>
      <c r="D360" s="18" t="s">
        <v>107</v>
      </c>
      <c r="E360" s="18" t="s">
        <v>108</v>
      </c>
      <c r="F360" s="18" t="s">
        <v>2640</v>
      </c>
      <c r="G360" s="18" t="s">
        <v>2641</v>
      </c>
      <c r="H360" s="18" t="s">
        <v>2642</v>
      </c>
      <c r="I360" s="26">
        <v>1</v>
      </c>
      <c r="J360" s="18" t="s">
        <v>1246</v>
      </c>
      <c r="K360" s="26">
        <v>1</v>
      </c>
      <c r="L360" s="27">
        <v>1</v>
      </c>
      <c r="M360" s="82">
        <v>12720000</v>
      </c>
      <c r="N360" s="82">
        <v>11950000</v>
      </c>
      <c r="O360" s="82">
        <v>0</v>
      </c>
    </row>
    <row r="361" spans="1:15" x14ac:dyDescent="0.3">
      <c r="A361" s="139">
        <v>20251201</v>
      </c>
      <c r="B361" s="18" t="s">
        <v>1572</v>
      </c>
      <c r="C361" s="18" t="str">
        <f>LEFT(EjecucionPIIP[[#This Row],[CodigoIndicador]],7)</f>
        <v>4599031</v>
      </c>
      <c r="D361" s="18" t="s">
        <v>76</v>
      </c>
      <c r="E361" s="18" t="s">
        <v>77</v>
      </c>
      <c r="F361" s="18" t="s">
        <v>2640</v>
      </c>
      <c r="G361" s="18" t="s">
        <v>2641</v>
      </c>
      <c r="H361" s="18" t="s">
        <v>2642</v>
      </c>
      <c r="I361" s="26">
        <v>1</v>
      </c>
      <c r="J361" s="18" t="s">
        <v>1246</v>
      </c>
      <c r="K361" s="26">
        <v>1</v>
      </c>
      <c r="L361" s="27">
        <v>1</v>
      </c>
      <c r="M361" s="82">
        <v>5910400000</v>
      </c>
      <c r="N361" s="82">
        <v>5910400000</v>
      </c>
      <c r="O361" s="82">
        <v>0</v>
      </c>
    </row>
    <row r="362" spans="1:15" x14ac:dyDescent="0.3">
      <c r="A362" s="139">
        <v>20251201</v>
      </c>
      <c r="B362" s="18" t="s">
        <v>1572</v>
      </c>
      <c r="C362" s="18" t="str">
        <f>LEFT(EjecucionPIIP[[#This Row],[CodigoIndicador]],7)</f>
        <v>4599030</v>
      </c>
      <c r="D362" s="18" t="s">
        <v>735</v>
      </c>
      <c r="E362" s="18" t="s">
        <v>223</v>
      </c>
      <c r="F362" s="18" t="s">
        <v>2640</v>
      </c>
      <c r="G362" s="18" t="s">
        <v>2641</v>
      </c>
      <c r="H362" s="18" t="s">
        <v>2642</v>
      </c>
      <c r="I362" s="26">
        <v>400</v>
      </c>
      <c r="J362" s="18" t="s">
        <v>1246</v>
      </c>
      <c r="K362" s="26">
        <v>400</v>
      </c>
      <c r="L362" s="27">
        <v>0</v>
      </c>
      <c r="M362" s="82">
        <v>139600000</v>
      </c>
      <c r="N362" s="82">
        <v>139600000</v>
      </c>
      <c r="O362" s="82">
        <v>0</v>
      </c>
    </row>
    <row r="363" spans="1:15" x14ac:dyDescent="0.3">
      <c r="A363" s="139">
        <v>20251201</v>
      </c>
      <c r="B363" s="18" t="s">
        <v>1769</v>
      </c>
      <c r="C363" s="18" t="str">
        <f>LEFT(EjecucionPIIP[[#This Row],[CodigoIndicador]],7)</f>
        <v>4502001</v>
      </c>
      <c r="D363" s="18" t="s">
        <v>226</v>
      </c>
      <c r="E363" s="18" t="s">
        <v>227</v>
      </c>
      <c r="F363" s="18" t="s">
        <v>2640</v>
      </c>
      <c r="G363" s="18" t="s">
        <v>2641</v>
      </c>
      <c r="H363" s="18" t="s">
        <v>2642</v>
      </c>
      <c r="I363" s="26">
        <v>5</v>
      </c>
      <c r="J363" s="18" t="s">
        <v>1246</v>
      </c>
      <c r="K363" s="26">
        <v>5</v>
      </c>
      <c r="L363" s="27">
        <v>5</v>
      </c>
      <c r="M363" s="82">
        <v>75500000</v>
      </c>
      <c r="N363" s="82">
        <v>58886600</v>
      </c>
      <c r="O363" s="82">
        <v>0</v>
      </c>
    </row>
    <row r="364" spans="1:15" x14ac:dyDescent="0.3">
      <c r="A364" s="139">
        <v>20251201</v>
      </c>
      <c r="B364" s="18" t="s">
        <v>1701</v>
      </c>
      <c r="C364" s="18" t="str">
        <f>LEFT(EjecucionPIIP[[#This Row],[CodigoIndicador]],7)</f>
        <v>4501029</v>
      </c>
      <c r="D364" s="18" t="s">
        <v>178</v>
      </c>
      <c r="E364" s="18" t="s">
        <v>179</v>
      </c>
      <c r="F364" s="18" t="s">
        <v>2640</v>
      </c>
      <c r="G364" s="18" t="s">
        <v>2641</v>
      </c>
      <c r="H364" s="18" t="s">
        <v>2642</v>
      </c>
      <c r="I364" s="26">
        <v>1</v>
      </c>
      <c r="J364" s="18" t="s">
        <v>1246</v>
      </c>
      <c r="K364" s="26">
        <v>0</v>
      </c>
      <c r="L364" s="27">
        <v>0</v>
      </c>
      <c r="M364" s="82">
        <v>5355572806.1800003</v>
      </c>
      <c r="N364" s="82">
        <v>0</v>
      </c>
      <c r="O364" s="82">
        <v>0</v>
      </c>
    </row>
    <row r="365" spans="1:15" x14ac:dyDescent="0.3">
      <c r="A365" s="139">
        <v>20251201</v>
      </c>
      <c r="B365" s="18" t="s">
        <v>1527</v>
      </c>
      <c r="C365" s="18" t="str">
        <f>LEFT(EjecucionPIIP[[#This Row],[CodigoIndicador]],7)</f>
        <v>4502034</v>
      </c>
      <c r="D365" s="18" t="s">
        <v>222</v>
      </c>
      <c r="E365" s="18" t="s">
        <v>223</v>
      </c>
      <c r="F365" s="18" t="s">
        <v>2640</v>
      </c>
      <c r="G365" s="18" t="s">
        <v>2641</v>
      </c>
      <c r="H365" s="18" t="s">
        <v>2642</v>
      </c>
      <c r="I365" s="26">
        <v>5520</v>
      </c>
      <c r="J365" s="18" t="s">
        <v>1246</v>
      </c>
      <c r="K365" s="26">
        <v>0</v>
      </c>
      <c r="L365" s="27">
        <v>0</v>
      </c>
      <c r="M365" s="82">
        <v>974171276</v>
      </c>
      <c r="N365" s="82">
        <v>0</v>
      </c>
      <c r="O365" s="82">
        <v>0</v>
      </c>
    </row>
    <row r="366" spans="1:15" x14ac:dyDescent="0.3">
      <c r="A366" s="139">
        <v>20251201</v>
      </c>
      <c r="B366" s="18" t="s">
        <v>1527</v>
      </c>
      <c r="C366" s="18" t="str">
        <f>LEFT(EjecucionPIIP[[#This Row],[CodigoIndicador]],7)</f>
        <v>4502038</v>
      </c>
      <c r="D366" s="18" t="s">
        <v>107</v>
      </c>
      <c r="E366" s="18" t="s">
        <v>108</v>
      </c>
      <c r="F366" s="18" t="s">
        <v>2640</v>
      </c>
      <c r="G366" s="18" t="s">
        <v>2641</v>
      </c>
      <c r="H366" s="18" t="s">
        <v>2642</v>
      </c>
      <c r="I366" s="26">
        <v>1</v>
      </c>
      <c r="J366" s="18" t="s">
        <v>1246</v>
      </c>
      <c r="K366" s="26">
        <v>0</v>
      </c>
      <c r="L366" s="27">
        <v>0</v>
      </c>
      <c r="M366" s="82">
        <v>2525828724</v>
      </c>
      <c r="N366" s="82">
        <v>0</v>
      </c>
      <c r="O366" s="82">
        <v>0</v>
      </c>
    </row>
    <row r="367" spans="1:15" x14ac:dyDescent="0.3">
      <c r="A367" s="139">
        <v>20251201</v>
      </c>
      <c r="B367" s="18" t="s">
        <v>1623</v>
      </c>
      <c r="C367" s="18" t="str">
        <f>LEFT(EjecucionPIIP[[#This Row],[CodigoIndicador]],7)</f>
        <v>4599002</v>
      </c>
      <c r="D367" s="18" t="s">
        <v>88</v>
      </c>
      <c r="E367" s="18" t="s">
        <v>89</v>
      </c>
      <c r="F367" s="18" t="s">
        <v>2649</v>
      </c>
      <c r="G367" s="18" t="s">
        <v>2641</v>
      </c>
      <c r="H367" s="18" t="s">
        <v>2642</v>
      </c>
      <c r="I367" s="26">
        <v>60</v>
      </c>
      <c r="J367" s="18" t="s">
        <v>1246</v>
      </c>
      <c r="K367" s="26">
        <v>60</v>
      </c>
      <c r="L367" s="27">
        <v>1.67</v>
      </c>
      <c r="M367" s="82">
        <v>550000000</v>
      </c>
      <c r="N367" s="82">
        <v>183333333.33000001</v>
      </c>
      <c r="O367" s="82">
        <v>0</v>
      </c>
    </row>
    <row r="368" spans="1:15" x14ac:dyDescent="0.3">
      <c r="A368" s="139">
        <v>20251201</v>
      </c>
      <c r="B368" s="18" t="s">
        <v>1416</v>
      </c>
      <c r="C368" s="18" t="str">
        <f>LEFT(EjecucionPIIP[[#This Row],[CodigoIndicador]],7)</f>
        <v>4599023</v>
      </c>
      <c r="D368" s="18" t="s">
        <v>135</v>
      </c>
      <c r="E368" s="18" t="s">
        <v>136</v>
      </c>
      <c r="F368" s="18" t="s">
        <v>2640</v>
      </c>
      <c r="G368" s="18" t="s">
        <v>2641</v>
      </c>
      <c r="H368" s="18" t="s">
        <v>2642</v>
      </c>
      <c r="I368" s="26">
        <v>1</v>
      </c>
      <c r="J368" s="18" t="s">
        <v>1246</v>
      </c>
      <c r="K368" s="26">
        <v>0</v>
      </c>
      <c r="L368" s="27">
        <v>0</v>
      </c>
      <c r="M368" s="82">
        <v>252000000</v>
      </c>
      <c r="N368" s="82">
        <v>126000000</v>
      </c>
      <c r="O368" s="82">
        <v>0</v>
      </c>
    </row>
    <row r="369" spans="1:15" x14ac:dyDescent="0.3">
      <c r="A369" s="139">
        <v>20251201</v>
      </c>
      <c r="B369" s="18" t="s">
        <v>1546</v>
      </c>
      <c r="C369" s="18" t="str">
        <f>LEFT(EjecucionPIIP[[#This Row],[CodigoIndicador]],7)</f>
        <v>4599002</v>
      </c>
      <c r="D369" s="18" t="s">
        <v>88</v>
      </c>
      <c r="E369" s="18" t="s">
        <v>89</v>
      </c>
      <c r="F369" s="18" t="s">
        <v>2649</v>
      </c>
      <c r="G369" s="18" t="s">
        <v>2641</v>
      </c>
      <c r="H369" s="18" t="s">
        <v>2642</v>
      </c>
      <c r="I369" s="26">
        <v>100</v>
      </c>
      <c r="J369" s="18" t="s">
        <v>1246</v>
      </c>
      <c r="K369" s="26">
        <v>0</v>
      </c>
      <c r="L369" s="27">
        <v>0</v>
      </c>
      <c r="M369" s="82">
        <v>106400000</v>
      </c>
      <c r="N369" s="82">
        <v>65180000</v>
      </c>
      <c r="O369" s="82">
        <v>0</v>
      </c>
    </row>
    <row r="370" spans="1:15" x14ac:dyDescent="0.3">
      <c r="A370" s="139">
        <v>20251201</v>
      </c>
      <c r="B370" s="18" t="s">
        <v>1629</v>
      </c>
      <c r="C370" s="18" t="str">
        <f>LEFT(EjecucionPIIP[[#This Row],[CodigoIndicador]],7)</f>
        <v>4599034</v>
      </c>
      <c r="D370" s="18" t="s">
        <v>947</v>
      </c>
      <c r="E370" s="18" t="s">
        <v>946</v>
      </c>
      <c r="F370" s="18" t="s">
        <v>2640</v>
      </c>
      <c r="G370" s="18" t="s">
        <v>2641</v>
      </c>
      <c r="H370" s="18" t="s">
        <v>2642</v>
      </c>
      <c r="I370" s="26">
        <v>1</v>
      </c>
      <c r="J370" s="18" t="s">
        <v>1246</v>
      </c>
      <c r="K370" s="26">
        <v>1</v>
      </c>
      <c r="L370" s="27">
        <v>1</v>
      </c>
      <c r="M370" s="82">
        <v>92144300</v>
      </c>
      <c r="N370" s="82">
        <v>92144300</v>
      </c>
      <c r="O370" s="82">
        <v>0</v>
      </c>
    </row>
    <row r="371" spans="1:15" x14ac:dyDescent="0.3">
      <c r="A371" s="139">
        <v>20251201</v>
      </c>
      <c r="B371" s="18" t="s">
        <v>1575</v>
      </c>
      <c r="C371" s="18" t="str">
        <f>LEFT(EjecucionPIIP[[#This Row],[CodigoIndicador]],7)</f>
        <v>4599029</v>
      </c>
      <c r="D371" s="18" t="s">
        <v>944</v>
      </c>
      <c r="E371" s="18" t="s">
        <v>248</v>
      </c>
      <c r="F371" s="18" t="s">
        <v>2640</v>
      </c>
      <c r="G371" s="18" t="s">
        <v>2641</v>
      </c>
      <c r="H371" s="18" t="s">
        <v>2642</v>
      </c>
      <c r="I371" s="26">
        <v>1</v>
      </c>
      <c r="J371" s="18" t="s">
        <v>1246</v>
      </c>
      <c r="K371" s="26">
        <v>1</v>
      </c>
      <c r="L371" s="27">
        <v>0</v>
      </c>
      <c r="M371" s="82">
        <v>237000000</v>
      </c>
      <c r="N371" s="82">
        <v>0</v>
      </c>
      <c r="O371" s="82">
        <v>0</v>
      </c>
    </row>
    <row r="372" spans="1:15" x14ac:dyDescent="0.3">
      <c r="A372" s="139">
        <v>20251201</v>
      </c>
      <c r="B372" s="18" t="s">
        <v>1702</v>
      </c>
      <c r="C372" s="18" t="str">
        <f>LEFT(EjecucionPIIP[[#This Row],[CodigoIndicador]],7)</f>
        <v>4599029</v>
      </c>
      <c r="D372" s="18" t="s">
        <v>944</v>
      </c>
      <c r="E372" s="18" t="s">
        <v>248</v>
      </c>
      <c r="F372" s="18" t="s">
        <v>2640</v>
      </c>
      <c r="G372" s="18" t="s">
        <v>2641</v>
      </c>
      <c r="H372" s="18" t="s">
        <v>2642</v>
      </c>
      <c r="I372" s="26">
        <v>1</v>
      </c>
      <c r="J372" s="18" t="s">
        <v>1246</v>
      </c>
      <c r="K372" s="26">
        <v>1</v>
      </c>
      <c r="L372" s="27">
        <v>1</v>
      </c>
      <c r="M372" s="82">
        <v>530000000</v>
      </c>
      <c r="N372" s="82">
        <v>530000000</v>
      </c>
      <c r="O372" s="82">
        <v>0</v>
      </c>
    </row>
    <row r="373" spans="1:15" x14ac:dyDescent="0.3">
      <c r="A373" s="139">
        <v>20251201</v>
      </c>
      <c r="B373" s="18" t="s">
        <v>1445</v>
      </c>
      <c r="C373" s="18" t="str">
        <f>LEFT(EjecucionPIIP[[#This Row],[CodigoIndicador]],7)</f>
        <v>4101025</v>
      </c>
      <c r="D373" s="18" t="s">
        <v>198</v>
      </c>
      <c r="E373" s="18" t="s">
        <v>199</v>
      </c>
      <c r="F373" s="18" t="s">
        <v>2650</v>
      </c>
      <c r="G373" s="18" t="s">
        <v>2641</v>
      </c>
      <c r="H373" s="18" t="s">
        <v>2642</v>
      </c>
      <c r="I373" s="26">
        <v>386</v>
      </c>
      <c r="J373" s="18" t="s">
        <v>1246</v>
      </c>
      <c r="K373" s="26">
        <v>96</v>
      </c>
      <c r="L373" s="27">
        <v>19</v>
      </c>
      <c r="M373" s="82">
        <v>135467258.22</v>
      </c>
      <c r="N373" s="82">
        <v>96757224</v>
      </c>
      <c r="O373" s="82">
        <v>0</v>
      </c>
    </row>
    <row r="374" spans="1:15" x14ac:dyDescent="0.3">
      <c r="A374" s="139">
        <v>20251201</v>
      </c>
      <c r="B374" s="18" t="s">
        <v>1600</v>
      </c>
      <c r="C374" s="18" t="str">
        <f>LEFT(EjecucionPIIP[[#This Row],[CodigoIndicador]],7)</f>
        <v>4101025</v>
      </c>
      <c r="D374" s="18" t="s">
        <v>198</v>
      </c>
      <c r="E374" s="18" t="s">
        <v>199</v>
      </c>
      <c r="F374" s="18" t="s">
        <v>2640</v>
      </c>
      <c r="G374" s="18" t="s">
        <v>2641</v>
      </c>
      <c r="H374" s="18" t="s">
        <v>1814</v>
      </c>
      <c r="I374" s="26">
        <v>100</v>
      </c>
      <c r="J374" s="18" t="s">
        <v>1246</v>
      </c>
      <c r="K374" s="26">
        <v>100</v>
      </c>
      <c r="L374" s="27">
        <v>100</v>
      </c>
      <c r="M374" s="82">
        <v>40000000</v>
      </c>
      <c r="N374" s="82">
        <v>29923120</v>
      </c>
      <c r="O374" s="82">
        <v>0</v>
      </c>
    </row>
    <row r="375" spans="1:15" x14ac:dyDescent="0.3">
      <c r="A375" s="139">
        <v>20251201</v>
      </c>
      <c r="B375" s="18" t="s">
        <v>1627</v>
      </c>
      <c r="C375" s="18" t="str">
        <f>LEFT(EjecucionPIIP[[#This Row],[CodigoIndicador]],7)</f>
        <v>4101038</v>
      </c>
      <c r="D375" s="18" t="s">
        <v>1080</v>
      </c>
      <c r="E375" s="18" t="s">
        <v>1081</v>
      </c>
      <c r="F375" s="18" t="s">
        <v>2640</v>
      </c>
      <c r="G375" s="18" t="s">
        <v>2641</v>
      </c>
      <c r="H375" s="18" t="s">
        <v>2642</v>
      </c>
      <c r="I375" s="26">
        <v>1</v>
      </c>
      <c r="J375" s="18" t="s">
        <v>1246</v>
      </c>
      <c r="K375" s="26">
        <v>1</v>
      </c>
      <c r="L375" s="27">
        <v>1</v>
      </c>
      <c r="M375" s="82">
        <v>41947470</v>
      </c>
      <c r="N375" s="82">
        <v>39493205</v>
      </c>
      <c r="O375" s="82">
        <v>0</v>
      </c>
    </row>
    <row r="376" spans="1:15" x14ac:dyDescent="0.3">
      <c r="A376" s="139">
        <v>20251201</v>
      </c>
      <c r="B376" s="18" t="s">
        <v>1690</v>
      </c>
      <c r="C376" s="18" t="str">
        <f>LEFT(EjecucionPIIP[[#This Row],[CodigoIndicador]],7)</f>
        <v>4102043</v>
      </c>
      <c r="D376" s="18" t="s">
        <v>232</v>
      </c>
      <c r="E376" s="18" t="s">
        <v>233</v>
      </c>
      <c r="F376" s="18" t="s">
        <v>2640</v>
      </c>
      <c r="G376" s="18" t="s">
        <v>2641</v>
      </c>
      <c r="H376" s="18" t="s">
        <v>2642</v>
      </c>
      <c r="I376" s="26">
        <v>432</v>
      </c>
      <c r="J376" s="18" t="s">
        <v>1246</v>
      </c>
      <c r="K376" s="26">
        <v>432</v>
      </c>
      <c r="L376" s="27">
        <v>432</v>
      </c>
      <c r="M376" s="82">
        <v>70000000</v>
      </c>
      <c r="N376" s="82">
        <v>53759890</v>
      </c>
      <c r="O376" s="82">
        <v>0</v>
      </c>
    </row>
    <row r="377" spans="1:15" x14ac:dyDescent="0.3">
      <c r="A377" s="139">
        <v>20251201</v>
      </c>
      <c r="B377" s="18" t="s">
        <v>1567</v>
      </c>
      <c r="C377" s="18" t="str">
        <f>LEFT(EjecucionPIIP[[#This Row],[CodigoIndicador]],7)</f>
        <v>4102001</v>
      </c>
      <c r="D377" s="18" t="s">
        <v>166</v>
      </c>
      <c r="E377" s="18" t="s">
        <v>167</v>
      </c>
      <c r="F377" s="18" t="s">
        <v>2640</v>
      </c>
      <c r="G377" s="18" t="s">
        <v>2641</v>
      </c>
      <c r="H377" s="18" t="s">
        <v>2642</v>
      </c>
      <c r="I377" s="26">
        <v>1320</v>
      </c>
      <c r="J377" s="18" t="s">
        <v>1246</v>
      </c>
      <c r="K377" s="26">
        <v>1320</v>
      </c>
      <c r="L377" s="27">
        <v>1320</v>
      </c>
      <c r="M377" s="82">
        <v>70000000</v>
      </c>
      <c r="N377" s="82">
        <v>56000000</v>
      </c>
      <c r="O377" s="82">
        <v>0</v>
      </c>
    </row>
    <row r="378" spans="1:15" x14ac:dyDescent="0.3">
      <c r="A378" s="139">
        <v>20251201</v>
      </c>
      <c r="B378" s="18" t="s">
        <v>1678</v>
      </c>
      <c r="C378" s="18" t="str">
        <f>LEFT(EjecucionPIIP[[#This Row],[CodigoIndicador]],7)</f>
        <v>4102001</v>
      </c>
      <c r="D378" s="18" t="s">
        <v>166</v>
      </c>
      <c r="E378" s="18" t="s">
        <v>167</v>
      </c>
      <c r="F378" s="18" t="s">
        <v>2680</v>
      </c>
      <c r="G378" s="18" t="s">
        <v>2641</v>
      </c>
      <c r="H378" s="18" t="s">
        <v>2642</v>
      </c>
      <c r="I378" s="26">
        <v>70081</v>
      </c>
      <c r="J378" s="18" t="s">
        <v>1246</v>
      </c>
      <c r="K378" s="26">
        <v>70081</v>
      </c>
      <c r="L378" s="27">
        <v>70081</v>
      </c>
      <c r="M378" s="82">
        <v>0</v>
      </c>
      <c r="N378" s="82">
        <v>0</v>
      </c>
      <c r="O378" s="82">
        <v>74258000</v>
      </c>
    </row>
    <row r="379" spans="1:15" x14ac:dyDescent="0.3">
      <c r="A379" s="139">
        <v>20251201</v>
      </c>
      <c r="B379" s="18" t="s">
        <v>1466</v>
      </c>
      <c r="C379" s="18" t="str">
        <f>LEFT(EjecucionPIIP[[#This Row],[CodigoIndicador]],7)</f>
        <v>4104008</v>
      </c>
      <c r="D379" s="18" t="s">
        <v>119</v>
      </c>
      <c r="E379" s="18" t="s">
        <v>120</v>
      </c>
      <c r="F379" s="18" t="s">
        <v>2681</v>
      </c>
      <c r="G379" s="18" t="s">
        <v>2641</v>
      </c>
      <c r="H379" s="18" t="s">
        <v>2642</v>
      </c>
      <c r="I379" s="26">
        <v>55</v>
      </c>
      <c r="J379" s="18" t="s">
        <v>1246</v>
      </c>
      <c r="K379" s="26">
        <v>55</v>
      </c>
      <c r="L379" s="27">
        <v>22</v>
      </c>
      <c r="M379" s="82">
        <v>0</v>
      </c>
      <c r="N379" s="82">
        <v>0</v>
      </c>
      <c r="O379" s="82">
        <v>641387607.29999995</v>
      </c>
    </row>
    <row r="380" spans="1:15" x14ac:dyDescent="0.3">
      <c r="A380" s="139">
        <v>20251201</v>
      </c>
      <c r="B380" s="18" t="s">
        <v>1624</v>
      </c>
      <c r="C380" s="18" t="str">
        <f>LEFT(EjecucionPIIP[[#This Row],[CodigoIndicador]],7)</f>
        <v>4101038</v>
      </c>
      <c r="D380" s="18" t="s">
        <v>1080</v>
      </c>
      <c r="E380" s="18" t="s">
        <v>1081</v>
      </c>
      <c r="F380" s="18" t="s">
        <v>2640</v>
      </c>
      <c r="G380" s="18" t="s">
        <v>2641</v>
      </c>
      <c r="H380" s="18" t="s">
        <v>2642</v>
      </c>
      <c r="I380" s="26">
        <v>1</v>
      </c>
      <c r="J380" s="18" t="s">
        <v>1246</v>
      </c>
      <c r="K380" s="26">
        <v>1</v>
      </c>
      <c r="L380" s="27">
        <v>0.99</v>
      </c>
      <c r="M380" s="82">
        <v>158052530</v>
      </c>
      <c r="N380" s="82">
        <v>88327000</v>
      </c>
      <c r="O380" s="82">
        <v>0</v>
      </c>
    </row>
    <row r="381" spans="1:15" x14ac:dyDescent="0.3">
      <c r="A381" s="139">
        <v>20251201</v>
      </c>
      <c r="B381" s="18" t="s">
        <v>1699</v>
      </c>
      <c r="C381" s="18" t="str">
        <f>LEFT(EjecucionPIIP[[#This Row],[CodigoIndicador]],7)</f>
        <v>4104020</v>
      </c>
      <c r="D381" s="18" t="s">
        <v>194</v>
      </c>
      <c r="E381" s="18" t="s">
        <v>195</v>
      </c>
      <c r="F381" s="18" t="s">
        <v>2640</v>
      </c>
      <c r="G381" s="18" t="s">
        <v>2641</v>
      </c>
      <c r="H381" s="18" t="s">
        <v>2642</v>
      </c>
      <c r="I381" s="26">
        <v>25</v>
      </c>
      <c r="J381" s="18" t="s">
        <v>1246</v>
      </c>
      <c r="K381" s="26">
        <v>25</v>
      </c>
      <c r="L381" s="27">
        <v>25</v>
      </c>
      <c r="M381" s="82">
        <v>75000000</v>
      </c>
      <c r="N381" s="82">
        <v>63033524.5</v>
      </c>
      <c r="O381" s="82">
        <v>0</v>
      </c>
    </row>
    <row r="382" spans="1:15" x14ac:dyDescent="0.3">
      <c r="A382" s="139">
        <v>20251201</v>
      </c>
      <c r="B382" s="18" t="s">
        <v>1640</v>
      </c>
      <c r="C382" s="18" t="str">
        <f>LEFT(EjecucionPIIP[[#This Row],[CodigoIndicador]],7)</f>
        <v>4104008</v>
      </c>
      <c r="D382" s="18" t="s">
        <v>119</v>
      </c>
      <c r="E382" s="18" t="s">
        <v>120</v>
      </c>
      <c r="F382" s="18" t="s">
        <v>2640</v>
      </c>
      <c r="G382" s="18" t="s">
        <v>2641</v>
      </c>
      <c r="H382" s="18" t="s">
        <v>2642</v>
      </c>
      <c r="I382" s="26">
        <v>2473</v>
      </c>
      <c r="J382" s="18" t="s">
        <v>1246</v>
      </c>
      <c r="K382" s="26">
        <v>2473</v>
      </c>
      <c r="L382" s="27">
        <v>2473</v>
      </c>
      <c r="M382" s="82">
        <v>6131116626.1800003</v>
      </c>
      <c r="N382" s="82">
        <v>5505111677.1700001</v>
      </c>
      <c r="O382" s="82">
        <v>0</v>
      </c>
    </row>
    <row r="383" spans="1:15" x14ac:dyDescent="0.3">
      <c r="A383" s="139">
        <v>20251201</v>
      </c>
      <c r="B383" s="18" t="s">
        <v>1745</v>
      </c>
      <c r="C383" s="18" t="str">
        <f>LEFT(EjecucionPIIP[[#This Row],[CodigoIndicador]],7)</f>
        <v>4104020</v>
      </c>
      <c r="D383" s="18" t="s">
        <v>194</v>
      </c>
      <c r="E383" s="18" t="s">
        <v>195</v>
      </c>
      <c r="F383" s="18" t="s">
        <v>2640</v>
      </c>
      <c r="G383" s="18" t="s">
        <v>2641</v>
      </c>
      <c r="H383" s="18" t="s">
        <v>2642</v>
      </c>
      <c r="I383" s="26">
        <v>119</v>
      </c>
      <c r="J383" s="18" t="s">
        <v>1246</v>
      </c>
      <c r="K383" s="26">
        <v>119</v>
      </c>
      <c r="L383" s="27">
        <v>119</v>
      </c>
      <c r="M383" s="82">
        <v>92494000</v>
      </c>
      <c r="N383" s="82">
        <v>92262000</v>
      </c>
      <c r="O383" s="82">
        <v>0</v>
      </c>
    </row>
    <row r="384" spans="1:15" x14ac:dyDescent="0.3">
      <c r="A384" s="139">
        <v>20251201</v>
      </c>
      <c r="B384" s="18" t="s">
        <v>1590</v>
      </c>
      <c r="C384" s="18" t="str">
        <f>LEFT(EjecucionPIIP[[#This Row],[CodigoIndicador]],7)</f>
        <v>4104008</v>
      </c>
      <c r="D384" s="18" t="s">
        <v>119</v>
      </c>
      <c r="E384" s="18" t="s">
        <v>120</v>
      </c>
      <c r="F384" s="18" t="s">
        <v>2640</v>
      </c>
      <c r="G384" s="18" t="s">
        <v>2641</v>
      </c>
      <c r="H384" s="18" t="s">
        <v>2642</v>
      </c>
      <c r="I384" s="26">
        <v>10</v>
      </c>
      <c r="J384" s="18" t="s">
        <v>1246</v>
      </c>
      <c r="K384" s="26">
        <v>10</v>
      </c>
      <c r="L384" s="27">
        <v>10</v>
      </c>
      <c r="M384" s="82">
        <v>60108349.350000001</v>
      </c>
      <c r="N384" s="82">
        <v>48086680.950000003</v>
      </c>
      <c r="O384" s="82">
        <v>0</v>
      </c>
    </row>
    <row r="385" spans="1:15" x14ac:dyDescent="0.3">
      <c r="A385" s="139">
        <v>20251201</v>
      </c>
      <c r="B385" s="18" t="s">
        <v>1740</v>
      </c>
      <c r="C385" s="18" t="str">
        <f>LEFT(EjecucionPIIP[[#This Row],[CodigoIndicador]],7)</f>
        <v>4104008</v>
      </c>
      <c r="D385" s="18" t="s">
        <v>119</v>
      </c>
      <c r="E385" s="18" t="s">
        <v>120</v>
      </c>
      <c r="F385" s="18" t="s">
        <v>2640</v>
      </c>
      <c r="G385" s="18" t="s">
        <v>2641</v>
      </c>
      <c r="H385" s="18" t="s">
        <v>2642</v>
      </c>
      <c r="I385" s="26">
        <v>22</v>
      </c>
      <c r="J385" s="18" t="s">
        <v>1246</v>
      </c>
      <c r="K385" s="26">
        <v>0</v>
      </c>
      <c r="L385" s="27">
        <v>0</v>
      </c>
      <c r="M385" s="82">
        <v>1142310904.5999999</v>
      </c>
      <c r="N385" s="82">
        <v>0</v>
      </c>
      <c r="O385" s="82">
        <v>0</v>
      </c>
    </row>
    <row r="386" spans="1:15" x14ac:dyDescent="0.3">
      <c r="A386" s="139">
        <v>20251201</v>
      </c>
      <c r="B386" s="18" t="s">
        <v>1729</v>
      </c>
      <c r="C386" s="18" t="str">
        <f>LEFT(EjecucionPIIP[[#This Row],[CodigoIndicador]],7)</f>
        <v>0401103</v>
      </c>
      <c r="D386" s="18" t="s">
        <v>961</v>
      </c>
      <c r="E386" s="18" t="s">
        <v>962</v>
      </c>
      <c r="F386" s="18" t="s">
        <v>2640</v>
      </c>
      <c r="G386" s="18" t="s">
        <v>2641</v>
      </c>
      <c r="H386" s="18" t="s">
        <v>2642</v>
      </c>
      <c r="I386" s="26">
        <v>1</v>
      </c>
      <c r="J386" s="18" t="s">
        <v>1246</v>
      </c>
      <c r="K386" s="26">
        <v>1</v>
      </c>
      <c r="L386" s="27">
        <v>1</v>
      </c>
      <c r="M386" s="82">
        <v>163628570</v>
      </c>
      <c r="N386" s="82">
        <v>163628570</v>
      </c>
      <c r="O386" s="82">
        <v>0</v>
      </c>
    </row>
    <row r="387" spans="1:15" x14ac:dyDescent="0.3">
      <c r="A387" s="139">
        <v>20251201</v>
      </c>
      <c r="B387" s="18" t="s">
        <v>1499</v>
      </c>
      <c r="C387" s="18" t="str">
        <f>LEFT(EjecucionPIIP[[#This Row],[CodigoIndicador]],7)</f>
        <v>3708009</v>
      </c>
      <c r="D387" s="18" t="s">
        <v>2682</v>
      </c>
      <c r="E387" s="18" t="s">
        <v>1280</v>
      </c>
      <c r="F387" s="18" t="s">
        <v>2683</v>
      </c>
      <c r="G387" s="18" t="s">
        <v>2641</v>
      </c>
      <c r="H387" s="18" t="s">
        <v>2642</v>
      </c>
      <c r="I387" s="26">
        <v>1</v>
      </c>
      <c r="J387" s="18" t="s">
        <v>1246</v>
      </c>
      <c r="K387" s="26">
        <v>0</v>
      </c>
      <c r="L387" s="27">
        <v>0</v>
      </c>
      <c r="M387" s="82">
        <v>0</v>
      </c>
      <c r="N387" s="82">
        <v>0</v>
      </c>
      <c r="O387" s="82">
        <v>5638792124.1000004</v>
      </c>
    </row>
    <row r="388" spans="1:15" x14ac:dyDescent="0.3">
      <c r="A388" s="139">
        <v>20251201</v>
      </c>
      <c r="B388" s="18" t="s">
        <v>1499</v>
      </c>
      <c r="C388" s="18" t="str">
        <f>LEFT(EjecucionPIIP[[#This Row],[CodigoIndicador]],7)</f>
        <v>3708013</v>
      </c>
      <c r="D388" s="18" t="s">
        <v>2684</v>
      </c>
      <c r="E388" s="18" t="s">
        <v>2685</v>
      </c>
      <c r="F388" s="18" t="s">
        <v>2686</v>
      </c>
      <c r="G388" s="18" t="s">
        <v>2641</v>
      </c>
      <c r="H388" s="18" t="s">
        <v>2642</v>
      </c>
      <c r="I388" s="26">
        <v>1</v>
      </c>
      <c r="J388" s="18" t="s">
        <v>1246</v>
      </c>
      <c r="K388" s="26">
        <v>0</v>
      </c>
      <c r="L388" s="27">
        <v>0</v>
      </c>
      <c r="M388" s="82">
        <v>0</v>
      </c>
      <c r="N388" s="82">
        <v>0</v>
      </c>
      <c r="O388" s="82">
        <v>307410085.30000001</v>
      </c>
    </row>
    <row r="389" spans="1:15" x14ac:dyDescent="0.3">
      <c r="A389" s="139">
        <v>20251201</v>
      </c>
      <c r="B389" s="18" t="s">
        <v>1481</v>
      </c>
      <c r="C389" s="18" t="str">
        <f>LEFT(EjecucionPIIP[[#This Row],[CodigoIndicador]],7)</f>
        <v>2102058</v>
      </c>
      <c r="D389" s="18" t="s">
        <v>92</v>
      </c>
      <c r="E389" s="18" t="s">
        <v>91</v>
      </c>
      <c r="F389" s="18" t="s">
        <v>2651</v>
      </c>
      <c r="G389" s="18" t="s">
        <v>2641</v>
      </c>
      <c r="H389" s="18" t="s">
        <v>2642</v>
      </c>
      <c r="I389" s="26">
        <v>13</v>
      </c>
      <c r="J389" s="18" t="s">
        <v>1246</v>
      </c>
      <c r="K389" s="26">
        <v>13</v>
      </c>
      <c r="L389" s="27">
        <v>6</v>
      </c>
      <c r="M389" s="82">
        <v>0</v>
      </c>
      <c r="N389" s="82">
        <v>0</v>
      </c>
      <c r="O389" s="82">
        <v>307333373</v>
      </c>
    </row>
    <row r="390" spans="1:15" x14ac:dyDescent="0.3">
      <c r="A390" s="139">
        <v>20251201</v>
      </c>
      <c r="B390" s="18" t="s">
        <v>1514</v>
      </c>
      <c r="C390" s="18" t="str">
        <f>LEFT(EjecucionPIIP[[#This Row],[CodigoIndicador]],7)</f>
        <v>2102058</v>
      </c>
      <c r="D390" s="18" t="s">
        <v>92</v>
      </c>
      <c r="E390" s="18" t="s">
        <v>91</v>
      </c>
      <c r="F390" s="18" t="s">
        <v>2640</v>
      </c>
      <c r="G390" s="18" t="s">
        <v>2641</v>
      </c>
      <c r="H390" s="18" t="s">
        <v>2642</v>
      </c>
      <c r="I390" s="26">
        <v>60</v>
      </c>
      <c r="J390" s="18" t="s">
        <v>1246</v>
      </c>
      <c r="K390" s="26">
        <v>0</v>
      </c>
      <c r="L390" s="27">
        <v>0</v>
      </c>
      <c r="M390" s="82">
        <v>2040607078.1600001</v>
      </c>
      <c r="N390" s="82">
        <v>0</v>
      </c>
      <c r="O390" s="82">
        <v>0</v>
      </c>
    </row>
    <row r="391" spans="1:15" x14ac:dyDescent="0.3">
      <c r="A391" s="139">
        <v>20251201</v>
      </c>
      <c r="B391" s="18" t="s">
        <v>1566</v>
      </c>
      <c r="C391" s="18" t="str">
        <f>LEFT(EjecucionPIIP[[#This Row],[CodigoIndicador]],7)</f>
        <v>1906005</v>
      </c>
      <c r="D391" s="18" t="s">
        <v>2653</v>
      </c>
      <c r="E391" s="18" t="s">
        <v>2654</v>
      </c>
      <c r="F391" s="18" t="s">
        <v>2652</v>
      </c>
      <c r="G391" s="18" t="s">
        <v>2641</v>
      </c>
      <c r="H391" s="18" t="s">
        <v>2642</v>
      </c>
      <c r="I391" s="26">
        <v>1</v>
      </c>
      <c r="J391" s="18" t="s">
        <v>1246</v>
      </c>
      <c r="K391" s="26">
        <v>0</v>
      </c>
      <c r="L391" s="27">
        <v>0</v>
      </c>
      <c r="M391" s="82">
        <v>0</v>
      </c>
      <c r="N391" s="82">
        <v>0</v>
      </c>
      <c r="O391" s="82">
        <v>0</v>
      </c>
    </row>
    <row r="392" spans="1:15" x14ac:dyDescent="0.3">
      <c r="A392" s="139">
        <v>20251201</v>
      </c>
      <c r="B392" s="18" t="s">
        <v>1566</v>
      </c>
      <c r="C392" s="18" t="str">
        <f>LEFT(EjecucionPIIP[[#This Row],[CodigoIndicador]],7)</f>
        <v>1906030</v>
      </c>
      <c r="D392" s="18" t="s">
        <v>69</v>
      </c>
      <c r="E392" s="18" t="s">
        <v>68</v>
      </c>
      <c r="F392" s="18" t="s">
        <v>2652</v>
      </c>
      <c r="G392" s="18" t="s">
        <v>2641</v>
      </c>
      <c r="H392" s="18" t="s">
        <v>2642</v>
      </c>
      <c r="I392" s="26">
        <v>1</v>
      </c>
      <c r="J392" s="18" t="s">
        <v>1246</v>
      </c>
      <c r="K392" s="26">
        <v>0</v>
      </c>
      <c r="L392" s="27">
        <v>0</v>
      </c>
      <c r="M392" s="82">
        <v>0</v>
      </c>
      <c r="N392" s="82">
        <v>0</v>
      </c>
      <c r="O392" s="82">
        <v>0</v>
      </c>
    </row>
    <row r="393" spans="1:15" x14ac:dyDescent="0.3">
      <c r="A393" s="139">
        <v>20251201</v>
      </c>
      <c r="B393" s="18" t="s">
        <v>1460</v>
      </c>
      <c r="C393" s="18" t="str">
        <f>LEFT(EjecucionPIIP[[#This Row],[CodigoIndicador]],7)</f>
        <v>1905054</v>
      </c>
      <c r="D393" s="18" t="s">
        <v>345</v>
      </c>
      <c r="E393" s="18" t="s">
        <v>346</v>
      </c>
      <c r="F393" s="18" t="s">
        <v>2640</v>
      </c>
      <c r="G393" s="18" t="s">
        <v>2641</v>
      </c>
      <c r="H393" s="18" t="s">
        <v>2642</v>
      </c>
      <c r="I393" s="26">
        <v>14</v>
      </c>
      <c r="J393" s="18" t="s">
        <v>1246</v>
      </c>
      <c r="K393" s="26">
        <v>14</v>
      </c>
      <c r="L393" s="27">
        <v>14</v>
      </c>
      <c r="M393" s="82">
        <v>4361851993.6099997</v>
      </c>
      <c r="N393" s="82">
        <v>2709999686.5</v>
      </c>
      <c r="O393" s="82">
        <v>0</v>
      </c>
    </row>
    <row r="394" spans="1:15" x14ac:dyDescent="0.3">
      <c r="A394" s="139">
        <v>20251201</v>
      </c>
      <c r="B394" s="18" t="s">
        <v>1505</v>
      </c>
      <c r="C394" s="18" t="str">
        <f>LEFT(EjecucionPIIP[[#This Row],[CodigoIndicador]],7)</f>
        <v>1905050</v>
      </c>
      <c r="D394" s="18" t="s">
        <v>146</v>
      </c>
      <c r="E394" s="18" t="s">
        <v>147</v>
      </c>
      <c r="F394" s="18" t="s">
        <v>2640</v>
      </c>
      <c r="G394" s="18" t="s">
        <v>2641</v>
      </c>
      <c r="H394" s="18" t="s">
        <v>2642</v>
      </c>
      <c r="I394" s="26">
        <v>364</v>
      </c>
      <c r="J394" s="18" t="s">
        <v>1246</v>
      </c>
      <c r="K394" s="26">
        <v>364</v>
      </c>
      <c r="L394" s="27">
        <v>364</v>
      </c>
      <c r="M394" s="82">
        <v>4461454303.3599997</v>
      </c>
      <c r="N394" s="82">
        <v>3222725562</v>
      </c>
      <c r="O394" s="82">
        <v>0</v>
      </c>
    </row>
    <row r="395" spans="1:15" x14ac:dyDescent="0.3">
      <c r="A395" s="139">
        <v>20251201</v>
      </c>
      <c r="B395" s="18" t="s">
        <v>1476</v>
      </c>
      <c r="C395" s="18" t="str">
        <f>LEFT(EjecucionPIIP[[#This Row],[CodigoIndicador]],7)</f>
        <v>1903035</v>
      </c>
      <c r="D395" s="18" t="s">
        <v>80</v>
      </c>
      <c r="E395" s="18" t="s">
        <v>81</v>
      </c>
      <c r="F395" s="18" t="s">
        <v>2640</v>
      </c>
      <c r="G395" s="18" t="s">
        <v>2641</v>
      </c>
      <c r="H395" s="18" t="s">
        <v>2642</v>
      </c>
      <c r="I395" s="26">
        <v>1</v>
      </c>
      <c r="J395" s="18" t="s">
        <v>1246</v>
      </c>
      <c r="K395" s="26">
        <v>1</v>
      </c>
      <c r="L395" s="27">
        <v>1</v>
      </c>
      <c r="M395" s="82">
        <v>10008294006.280001</v>
      </c>
      <c r="N395" s="82">
        <v>9225689319.3600006</v>
      </c>
      <c r="O395" s="82">
        <v>0</v>
      </c>
    </row>
    <row r="396" spans="1:15" x14ac:dyDescent="0.3">
      <c r="A396" s="139">
        <v>20251201</v>
      </c>
      <c r="B396" s="18" t="s">
        <v>2687</v>
      </c>
      <c r="C396" s="18" t="str">
        <f>LEFT(EjecucionPIIP[[#This Row],[CodigoIndicador]],7)</f>
        <v>1906036</v>
      </c>
      <c r="D396" s="18" t="s">
        <v>404</v>
      </c>
      <c r="E396" s="18" t="s">
        <v>405</v>
      </c>
      <c r="F396" s="18" t="s">
        <v>2688</v>
      </c>
      <c r="G396" s="18" t="s">
        <v>2641</v>
      </c>
      <c r="H396" s="18" t="s">
        <v>2642</v>
      </c>
      <c r="I396" s="26">
        <v>1</v>
      </c>
      <c r="J396" s="18" t="s">
        <v>1246</v>
      </c>
      <c r="K396" s="26">
        <v>1</v>
      </c>
      <c r="L396" s="27">
        <v>1</v>
      </c>
      <c r="M396" s="82">
        <v>0</v>
      </c>
      <c r="N396" s="82">
        <v>0</v>
      </c>
      <c r="O396" s="82">
        <v>3614665275.3299999</v>
      </c>
    </row>
    <row r="397" spans="1:15" x14ac:dyDescent="0.3">
      <c r="A397" s="139">
        <v>20251201</v>
      </c>
      <c r="B397" s="18" t="s">
        <v>1649</v>
      </c>
      <c r="C397" s="18" t="str">
        <f>LEFT(EjecucionPIIP[[#This Row],[CodigoIndicador]],7)</f>
        <v>1905026</v>
      </c>
      <c r="D397" s="18" t="s">
        <v>1920</v>
      </c>
      <c r="E397" s="18" t="s">
        <v>2655</v>
      </c>
      <c r="F397" s="18" t="s">
        <v>2640</v>
      </c>
      <c r="G397" s="18" t="s">
        <v>2641</v>
      </c>
      <c r="H397" s="18" t="s">
        <v>2642</v>
      </c>
      <c r="I397" s="26">
        <v>1</v>
      </c>
      <c r="J397" s="18" t="s">
        <v>1246</v>
      </c>
      <c r="K397" s="26">
        <v>1</v>
      </c>
      <c r="L397" s="27">
        <v>1</v>
      </c>
      <c r="M397" s="82">
        <v>36395829</v>
      </c>
      <c r="N397" s="82">
        <v>35400000</v>
      </c>
      <c r="O397" s="82">
        <v>0</v>
      </c>
    </row>
    <row r="398" spans="1:15" x14ac:dyDescent="0.3">
      <c r="A398" s="139">
        <v>20251201</v>
      </c>
      <c r="B398" s="18" t="s">
        <v>1621</v>
      </c>
      <c r="C398" s="18" t="str">
        <f>LEFT(EjecucionPIIP[[#This Row],[CodigoIndicador]],7)</f>
        <v>1905026</v>
      </c>
      <c r="D398" s="18" t="s">
        <v>1920</v>
      </c>
      <c r="E398" s="18" t="s">
        <v>2655</v>
      </c>
      <c r="F398" s="18" t="s">
        <v>2640</v>
      </c>
      <c r="G398" s="18" t="s">
        <v>2641</v>
      </c>
      <c r="H398" s="18" t="s">
        <v>2642</v>
      </c>
      <c r="I398" s="26">
        <v>1</v>
      </c>
      <c r="J398" s="18" t="s">
        <v>1246</v>
      </c>
      <c r="K398" s="26">
        <v>1</v>
      </c>
      <c r="L398" s="27">
        <v>1</v>
      </c>
      <c r="M398" s="82">
        <v>260784867</v>
      </c>
      <c r="N398" s="82">
        <v>102910002</v>
      </c>
      <c r="O398" s="82">
        <v>0</v>
      </c>
    </row>
    <row r="399" spans="1:15" x14ac:dyDescent="0.3">
      <c r="A399" s="139">
        <v>20251201</v>
      </c>
      <c r="B399" s="18" t="s">
        <v>1503</v>
      </c>
      <c r="C399" s="18" t="str">
        <f>LEFT(EjecucionPIIP[[#This Row],[CodigoIndicador]],7)</f>
        <v>1906029</v>
      </c>
      <c r="D399" s="18" t="s">
        <v>394</v>
      </c>
      <c r="E399" s="18" t="s">
        <v>395</v>
      </c>
      <c r="F399" s="18" t="s">
        <v>2640</v>
      </c>
      <c r="G399" s="18" t="s">
        <v>2641</v>
      </c>
      <c r="H399" s="18" t="s">
        <v>2642</v>
      </c>
      <c r="I399" s="26">
        <v>26</v>
      </c>
      <c r="J399" s="18" t="s">
        <v>1246</v>
      </c>
      <c r="K399" s="26">
        <v>26</v>
      </c>
      <c r="L399" s="27">
        <v>26</v>
      </c>
      <c r="M399" s="82">
        <v>72412846.5</v>
      </c>
      <c r="N399" s="82">
        <v>63504546.5</v>
      </c>
      <c r="O399" s="82">
        <v>0</v>
      </c>
    </row>
    <row r="400" spans="1:15" x14ac:dyDescent="0.3">
      <c r="A400" s="139">
        <v>20251201</v>
      </c>
      <c r="B400" s="18" t="s">
        <v>1767</v>
      </c>
      <c r="C400" s="18" t="str">
        <f>LEFT(EjecucionPIIP[[#This Row],[CodigoIndicador]],7)</f>
        <v>1905040</v>
      </c>
      <c r="D400" s="18" t="s">
        <v>357</v>
      </c>
      <c r="E400" s="18" t="s">
        <v>358</v>
      </c>
      <c r="F400" s="18" t="s">
        <v>2640</v>
      </c>
      <c r="G400" s="18" t="s">
        <v>2641</v>
      </c>
      <c r="H400" s="18" t="s">
        <v>2642</v>
      </c>
      <c r="I400" s="26">
        <v>1309</v>
      </c>
      <c r="J400" s="18" t="s">
        <v>1246</v>
      </c>
      <c r="K400" s="26">
        <v>1309</v>
      </c>
      <c r="L400" s="27">
        <v>1309</v>
      </c>
      <c r="M400" s="82">
        <v>224681499</v>
      </c>
      <c r="N400" s="82">
        <v>224681499</v>
      </c>
      <c r="O400" s="82">
        <v>0</v>
      </c>
    </row>
    <row r="401" spans="1:15" x14ac:dyDescent="0.3">
      <c r="A401" s="139">
        <v>20251201</v>
      </c>
      <c r="B401" s="18" t="s">
        <v>1760</v>
      </c>
      <c r="C401" s="18" t="str">
        <f>LEFT(EjecucionPIIP[[#This Row],[CodigoIndicador]],7)</f>
        <v>1903011</v>
      </c>
      <c r="D401" s="18" t="s">
        <v>210</v>
      </c>
      <c r="E401" s="18" t="s">
        <v>211</v>
      </c>
      <c r="F401" s="18" t="s">
        <v>2640</v>
      </c>
      <c r="G401" s="18" t="s">
        <v>2641</v>
      </c>
      <c r="H401" s="18" t="s">
        <v>2642</v>
      </c>
      <c r="I401" s="26">
        <v>300</v>
      </c>
      <c r="J401" s="18" t="s">
        <v>1246</v>
      </c>
      <c r="K401" s="26">
        <v>300</v>
      </c>
      <c r="L401" s="27">
        <v>300</v>
      </c>
      <c r="M401" s="82">
        <v>79040140</v>
      </c>
      <c r="N401" s="82">
        <v>79040140</v>
      </c>
      <c r="O401" s="82">
        <v>0</v>
      </c>
    </row>
    <row r="402" spans="1:15" x14ac:dyDescent="0.3">
      <c r="A402" s="139">
        <v>20251201</v>
      </c>
      <c r="B402" s="18" t="s">
        <v>1433</v>
      </c>
      <c r="C402" s="18" t="str">
        <f>LEFT(EjecucionPIIP[[#This Row],[CodigoIndicador]],7)</f>
        <v>1903011</v>
      </c>
      <c r="D402" s="18" t="s">
        <v>210</v>
      </c>
      <c r="E402" s="18" t="s">
        <v>211</v>
      </c>
      <c r="F402" s="18" t="s">
        <v>2640</v>
      </c>
      <c r="G402" s="18" t="s">
        <v>2641</v>
      </c>
      <c r="H402" s="18" t="s">
        <v>2642</v>
      </c>
      <c r="I402" s="26">
        <v>300</v>
      </c>
      <c r="J402" s="18" t="s">
        <v>1246</v>
      </c>
      <c r="K402" s="26">
        <v>300</v>
      </c>
      <c r="L402" s="27">
        <v>300</v>
      </c>
      <c r="M402" s="82">
        <v>1154215388</v>
      </c>
      <c r="N402" s="82">
        <v>1090039816</v>
      </c>
      <c r="O402" s="82">
        <v>0</v>
      </c>
    </row>
    <row r="403" spans="1:15" x14ac:dyDescent="0.3">
      <c r="A403" s="139">
        <v>20251201</v>
      </c>
      <c r="B403" s="18" t="s">
        <v>1765</v>
      </c>
      <c r="C403" s="18" t="str">
        <f>LEFT(EjecucionPIIP[[#This Row],[CodigoIndicador]],7)</f>
        <v>1906026</v>
      </c>
      <c r="D403" s="18" t="s">
        <v>383</v>
      </c>
      <c r="E403" s="18" t="s">
        <v>384</v>
      </c>
      <c r="F403" s="18" t="s">
        <v>2640</v>
      </c>
      <c r="G403" s="18" t="s">
        <v>2641</v>
      </c>
      <c r="H403" s="18" t="s">
        <v>2642</v>
      </c>
      <c r="I403" s="26">
        <v>17</v>
      </c>
      <c r="J403" s="18" t="s">
        <v>1246</v>
      </c>
      <c r="K403" s="26">
        <v>17</v>
      </c>
      <c r="L403" s="27">
        <v>17</v>
      </c>
      <c r="M403" s="82">
        <v>1393811116.74</v>
      </c>
      <c r="N403" s="82">
        <v>1336295996.47</v>
      </c>
      <c r="O403" s="82">
        <v>0</v>
      </c>
    </row>
    <row r="404" spans="1:15" x14ac:dyDescent="0.3">
      <c r="A404" s="139">
        <v>20251201</v>
      </c>
      <c r="B404" s="18" t="s">
        <v>1539</v>
      </c>
      <c r="C404" s="18" t="str">
        <f>LEFT(EjecucionPIIP[[#This Row],[CodigoIndicador]],7)</f>
        <v>1905050</v>
      </c>
      <c r="D404" s="18" t="s">
        <v>146</v>
      </c>
      <c r="E404" s="18" t="s">
        <v>147</v>
      </c>
      <c r="F404" s="18" t="s">
        <v>2640</v>
      </c>
      <c r="G404" s="18" t="s">
        <v>2641</v>
      </c>
      <c r="H404" s="18" t="s">
        <v>2642</v>
      </c>
      <c r="I404" s="26">
        <v>26</v>
      </c>
      <c r="J404" s="18" t="s">
        <v>1246</v>
      </c>
      <c r="K404" s="26">
        <v>26</v>
      </c>
      <c r="L404" s="27">
        <v>26</v>
      </c>
      <c r="M404" s="82">
        <v>614684515</v>
      </c>
      <c r="N404" s="82">
        <v>535879520</v>
      </c>
      <c r="O404" s="82">
        <v>0</v>
      </c>
    </row>
    <row r="405" spans="1:15" x14ac:dyDescent="0.3">
      <c r="A405" s="139">
        <v>20251201</v>
      </c>
      <c r="B405" s="18" t="s">
        <v>1584</v>
      </c>
      <c r="C405" s="18" t="str">
        <f>LEFT(EjecucionPIIP[[#This Row],[CodigoIndicador]],7)</f>
        <v>1906022</v>
      </c>
      <c r="D405" s="18" t="s">
        <v>387</v>
      </c>
      <c r="E405" s="18" t="s">
        <v>388</v>
      </c>
      <c r="F405" s="18" t="s">
        <v>2640</v>
      </c>
      <c r="G405" s="18" t="s">
        <v>2641</v>
      </c>
      <c r="H405" s="18" t="s">
        <v>2642</v>
      </c>
      <c r="I405" s="26">
        <v>1</v>
      </c>
      <c r="J405" s="18" t="s">
        <v>1246</v>
      </c>
      <c r="K405" s="26">
        <v>1</v>
      </c>
      <c r="L405" s="27">
        <v>1</v>
      </c>
      <c r="M405" s="82">
        <v>656400000</v>
      </c>
      <c r="N405" s="82">
        <v>588305882</v>
      </c>
      <c r="O405" s="82">
        <v>0</v>
      </c>
    </row>
    <row r="406" spans="1:15" x14ac:dyDescent="0.3">
      <c r="A406" s="139">
        <v>20251201</v>
      </c>
      <c r="B406" s="18" t="s">
        <v>1582</v>
      </c>
      <c r="C406" s="18" t="str">
        <f>LEFT(EjecucionPIIP[[#This Row],[CodigoIndicador]],7)</f>
        <v>1905040</v>
      </c>
      <c r="D406" s="18" t="s">
        <v>357</v>
      </c>
      <c r="E406" s="18" t="s">
        <v>358</v>
      </c>
      <c r="F406" s="18" t="s">
        <v>2640</v>
      </c>
      <c r="G406" s="18" t="s">
        <v>2641</v>
      </c>
      <c r="H406" s="18" t="s">
        <v>2642</v>
      </c>
      <c r="I406" s="26">
        <v>809</v>
      </c>
      <c r="J406" s="18" t="s">
        <v>1246</v>
      </c>
      <c r="K406" s="26">
        <v>809</v>
      </c>
      <c r="L406" s="27">
        <v>809</v>
      </c>
      <c r="M406" s="82">
        <v>146016111</v>
      </c>
      <c r="N406" s="82">
        <v>146016111</v>
      </c>
      <c r="O406" s="82">
        <v>0</v>
      </c>
    </row>
    <row r="407" spans="1:15" x14ac:dyDescent="0.3">
      <c r="A407" s="139">
        <v>20251201</v>
      </c>
      <c r="B407" s="18" t="s">
        <v>1418</v>
      </c>
      <c r="C407" s="18" t="str">
        <f>LEFT(EjecucionPIIP[[#This Row],[CodigoIndicador]],7)</f>
        <v>1905043</v>
      </c>
      <c r="D407" s="18" t="s">
        <v>353</v>
      </c>
      <c r="E407" s="18" t="s">
        <v>354</v>
      </c>
      <c r="F407" s="18" t="s">
        <v>2640</v>
      </c>
      <c r="G407" s="18" t="s">
        <v>2641</v>
      </c>
      <c r="H407" s="18" t="s">
        <v>2642</v>
      </c>
      <c r="I407" s="26">
        <v>1</v>
      </c>
      <c r="J407" s="18" t="s">
        <v>1246</v>
      </c>
      <c r="K407" s="26">
        <v>1</v>
      </c>
      <c r="L407" s="27">
        <v>1</v>
      </c>
      <c r="M407" s="82">
        <v>2121077127.4200001</v>
      </c>
      <c r="N407" s="82">
        <v>2117927127.4200001</v>
      </c>
      <c r="O407" s="82">
        <v>0</v>
      </c>
    </row>
    <row r="408" spans="1:15" x14ac:dyDescent="0.3">
      <c r="A408" s="139">
        <v>20251201</v>
      </c>
      <c r="B408" s="18" t="s">
        <v>1456</v>
      </c>
      <c r="C408" s="18" t="str">
        <f>LEFT(EjecucionPIIP[[#This Row],[CodigoIndicador]],7)</f>
        <v>1905043</v>
      </c>
      <c r="D408" s="18" t="s">
        <v>353</v>
      </c>
      <c r="E408" s="18" t="s">
        <v>354</v>
      </c>
      <c r="F408" s="18" t="s">
        <v>2640</v>
      </c>
      <c r="G408" s="18" t="s">
        <v>2641</v>
      </c>
      <c r="H408" s="18" t="s">
        <v>2642</v>
      </c>
      <c r="I408" s="26">
        <v>1</v>
      </c>
      <c r="J408" s="18" t="s">
        <v>1246</v>
      </c>
      <c r="K408" s="26">
        <v>1</v>
      </c>
      <c r="L408" s="27">
        <v>1</v>
      </c>
      <c r="M408" s="82">
        <v>2108795806.1500001</v>
      </c>
      <c r="N408" s="82">
        <v>884397903</v>
      </c>
      <c r="O408" s="82">
        <v>0</v>
      </c>
    </row>
    <row r="409" spans="1:15" x14ac:dyDescent="0.3">
      <c r="A409" s="139">
        <v>20251201</v>
      </c>
      <c r="B409" s="18" t="s">
        <v>1647</v>
      </c>
      <c r="C409" s="18" t="str">
        <f>LEFT(EjecucionPIIP[[#This Row],[CodigoIndicador]],7)</f>
        <v>1906029</v>
      </c>
      <c r="D409" s="18" t="s">
        <v>394</v>
      </c>
      <c r="E409" s="18" t="s">
        <v>395</v>
      </c>
      <c r="F409" s="18" t="s">
        <v>2640</v>
      </c>
      <c r="G409" s="18" t="s">
        <v>2641</v>
      </c>
      <c r="H409" s="18" t="s">
        <v>2642</v>
      </c>
      <c r="I409" s="26">
        <v>26</v>
      </c>
      <c r="J409" s="18" t="s">
        <v>1246</v>
      </c>
      <c r="K409" s="26">
        <v>26</v>
      </c>
      <c r="L409" s="27">
        <v>26</v>
      </c>
      <c r="M409" s="82">
        <v>160629160.05000001</v>
      </c>
      <c r="N409" s="82">
        <v>47847295</v>
      </c>
      <c r="O409" s="82">
        <v>0</v>
      </c>
    </row>
    <row r="410" spans="1:15" x14ac:dyDescent="0.3">
      <c r="A410" s="139">
        <v>20251201</v>
      </c>
      <c r="B410" s="18" t="s">
        <v>1455</v>
      </c>
      <c r="C410" s="18" t="str">
        <f>LEFT(EjecucionPIIP[[#This Row],[CodigoIndicador]],7)</f>
        <v>1903011</v>
      </c>
      <c r="D410" s="18" t="s">
        <v>210</v>
      </c>
      <c r="E410" s="18" t="s">
        <v>211</v>
      </c>
      <c r="F410" s="18" t="s">
        <v>2640</v>
      </c>
      <c r="G410" s="18" t="s">
        <v>2641</v>
      </c>
      <c r="H410" s="18" t="s">
        <v>2642</v>
      </c>
      <c r="I410" s="26">
        <v>200</v>
      </c>
      <c r="J410" s="18" t="s">
        <v>1246</v>
      </c>
      <c r="K410" s="26">
        <v>200</v>
      </c>
      <c r="L410" s="27">
        <v>200</v>
      </c>
      <c r="M410" s="82">
        <v>97533700.959999993</v>
      </c>
      <c r="N410" s="82">
        <v>43109000</v>
      </c>
      <c r="O410" s="82">
        <v>0</v>
      </c>
    </row>
    <row r="411" spans="1:15" x14ac:dyDescent="0.3">
      <c r="A411" s="139">
        <v>20251201</v>
      </c>
      <c r="B411" s="18" t="s">
        <v>1447</v>
      </c>
      <c r="C411" s="18" t="str">
        <f>LEFT(EjecucionPIIP[[#This Row],[CodigoIndicador]],7)</f>
        <v>1903011</v>
      </c>
      <c r="D411" s="18" t="s">
        <v>210</v>
      </c>
      <c r="E411" s="18" t="s">
        <v>211</v>
      </c>
      <c r="F411" s="18" t="s">
        <v>2640</v>
      </c>
      <c r="G411" s="18" t="s">
        <v>2641</v>
      </c>
      <c r="H411" s="18" t="s">
        <v>2642</v>
      </c>
      <c r="I411" s="26">
        <v>300000</v>
      </c>
      <c r="J411" s="18" t="s">
        <v>1246</v>
      </c>
      <c r="K411" s="26">
        <v>300000</v>
      </c>
      <c r="L411" s="27">
        <v>300</v>
      </c>
      <c r="M411" s="82">
        <v>632912786</v>
      </c>
      <c r="N411" s="82">
        <v>490515738</v>
      </c>
      <c r="O411" s="82">
        <v>0</v>
      </c>
    </row>
    <row r="412" spans="1:15" x14ac:dyDescent="0.3">
      <c r="A412" s="139">
        <v>20251201</v>
      </c>
      <c r="B412" s="18" t="s">
        <v>1559</v>
      </c>
      <c r="C412" s="18" t="str">
        <f>LEFT(EjecucionPIIP[[#This Row],[CodigoIndicador]],7)</f>
        <v>1903035</v>
      </c>
      <c r="D412" s="18" t="s">
        <v>80</v>
      </c>
      <c r="E412" s="18" t="s">
        <v>81</v>
      </c>
      <c r="F412" s="18" t="s">
        <v>2640</v>
      </c>
      <c r="G412" s="18" t="s">
        <v>2641</v>
      </c>
      <c r="H412" s="18" t="s">
        <v>2642</v>
      </c>
      <c r="I412" s="26">
        <v>1</v>
      </c>
      <c r="J412" s="18" t="s">
        <v>1246</v>
      </c>
      <c r="K412" s="26">
        <v>1</v>
      </c>
      <c r="L412" s="27">
        <v>1</v>
      </c>
      <c r="M412" s="82">
        <v>743014841.64999998</v>
      </c>
      <c r="N412" s="82">
        <v>676059452.13999999</v>
      </c>
      <c r="O412" s="82">
        <v>0</v>
      </c>
    </row>
    <row r="413" spans="1:15" x14ac:dyDescent="0.3">
      <c r="A413" s="139">
        <v>20251201</v>
      </c>
      <c r="B413" s="18" t="s">
        <v>1393</v>
      </c>
      <c r="C413" s="18" t="str">
        <f>LEFT(EjecucionPIIP[[#This Row],[CodigoIndicador]],7)</f>
        <v>1903011</v>
      </c>
      <c r="D413" s="18" t="s">
        <v>210</v>
      </c>
      <c r="E413" s="18" t="s">
        <v>211</v>
      </c>
      <c r="F413" s="18" t="s">
        <v>2640</v>
      </c>
      <c r="G413" s="18" t="s">
        <v>2641</v>
      </c>
      <c r="H413" s="18" t="s">
        <v>2642</v>
      </c>
      <c r="I413" s="26">
        <v>100</v>
      </c>
      <c r="J413" s="18" t="s">
        <v>1246</v>
      </c>
      <c r="K413" s="26">
        <v>100</v>
      </c>
      <c r="L413" s="27">
        <v>100</v>
      </c>
      <c r="M413" s="82">
        <v>1266943948</v>
      </c>
      <c r="N413" s="82">
        <v>1266943948</v>
      </c>
      <c r="O413" s="82">
        <v>0</v>
      </c>
    </row>
    <row r="414" spans="1:15" x14ac:dyDescent="0.3">
      <c r="A414" s="139">
        <v>20251201</v>
      </c>
      <c r="B414" s="18" t="s">
        <v>1714</v>
      </c>
      <c r="C414" s="18" t="str">
        <f>LEFT(EjecucionPIIP[[#This Row],[CodigoIndicador]],7)</f>
        <v>1903035</v>
      </c>
      <c r="D414" s="18" t="s">
        <v>80</v>
      </c>
      <c r="E414" s="18" t="s">
        <v>81</v>
      </c>
      <c r="F414" s="18" t="s">
        <v>2640</v>
      </c>
      <c r="G414" s="18" t="s">
        <v>2641</v>
      </c>
      <c r="H414" s="18" t="s">
        <v>2642</v>
      </c>
      <c r="I414" s="26">
        <v>1</v>
      </c>
      <c r="J414" s="18" t="s">
        <v>1246</v>
      </c>
      <c r="K414" s="26">
        <v>1</v>
      </c>
      <c r="L414" s="27">
        <v>1</v>
      </c>
      <c r="M414" s="82">
        <v>863354650</v>
      </c>
      <c r="N414" s="82">
        <v>0</v>
      </c>
      <c r="O414" s="82">
        <v>0</v>
      </c>
    </row>
    <row r="415" spans="1:15" x14ac:dyDescent="0.3">
      <c r="A415" s="139">
        <v>20251201</v>
      </c>
      <c r="B415" s="18" t="s">
        <v>1563</v>
      </c>
      <c r="C415" s="18" t="str">
        <f>LEFT(EjecucionPIIP[[#This Row],[CodigoIndicador]],7)</f>
        <v>2302024</v>
      </c>
      <c r="D415" s="18" t="s">
        <v>186</v>
      </c>
      <c r="E415" s="18" t="s">
        <v>187</v>
      </c>
      <c r="F415" s="18" t="s">
        <v>2640</v>
      </c>
      <c r="G415" s="18" t="s">
        <v>2641</v>
      </c>
      <c r="H415" s="18" t="s">
        <v>2642</v>
      </c>
      <c r="I415" s="26">
        <v>3</v>
      </c>
      <c r="J415" s="18" t="s">
        <v>1246</v>
      </c>
      <c r="K415" s="26">
        <v>3</v>
      </c>
      <c r="L415" s="27">
        <v>3</v>
      </c>
      <c r="M415" s="82">
        <v>183888000</v>
      </c>
      <c r="N415" s="82">
        <v>99513828</v>
      </c>
      <c r="O415" s="82">
        <v>0</v>
      </c>
    </row>
    <row r="416" spans="1:15" x14ac:dyDescent="0.3">
      <c r="A416" s="139">
        <v>20251201</v>
      </c>
      <c r="B416" s="18" t="s">
        <v>1579</v>
      </c>
      <c r="C416" s="18" t="str">
        <f>LEFT(EjecucionPIIP[[#This Row],[CodigoIndicador]],7)</f>
        <v>2302012</v>
      </c>
      <c r="D416" s="18" t="s">
        <v>2165</v>
      </c>
      <c r="E416" s="18" t="s">
        <v>2689</v>
      </c>
      <c r="F416" s="18" t="s">
        <v>2640</v>
      </c>
      <c r="G416" s="18" t="s">
        <v>2641</v>
      </c>
      <c r="H416" s="18" t="s">
        <v>2642</v>
      </c>
      <c r="I416" s="26">
        <v>1</v>
      </c>
      <c r="J416" s="18" t="s">
        <v>1246</v>
      </c>
      <c r="K416" s="26">
        <v>1</v>
      </c>
      <c r="L416" s="27">
        <v>1</v>
      </c>
      <c r="M416" s="82">
        <v>2528210000</v>
      </c>
      <c r="N416" s="82">
        <v>1537657499</v>
      </c>
      <c r="O416" s="82">
        <v>0</v>
      </c>
    </row>
    <row r="417" spans="1:15" x14ac:dyDescent="0.3">
      <c r="A417" s="139">
        <v>20251201</v>
      </c>
      <c r="B417" s="18" t="s">
        <v>1579</v>
      </c>
      <c r="C417" s="18" t="str">
        <f>LEFT(EjecucionPIIP[[#This Row],[CodigoIndicador]],7)</f>
        <v>2302024</v>
      </c>
      <c r="D417" s="18" t="s">
        <v>186</v>
      </c>
      <c r="E417" s="18" t="s">
        <v>187</v>
      </c>
      <c r="F417" s="18" t="s">
        <v>2640</v>
      </c>
      <c r="G417" s="18" t="s">
        <v>2641</v>
      </c>
      <c r="H417" s="18" t="s">
        <v>2642</v>
      </c>
      <c r="I417" s="26">
        <v>27</v>
      </c>
      <c r="J417" s="18" t="s">
        <v>1246</v>
      </c>
      <c r="K417" s="26">
        <v>27</v>
      </c>
      <c r="L417" s="27">
        <v>27</v>
      </c>
      <c r="M417" s="82">
        <v>1761740000</v>
      </c>
      <c r="N417" s="82">
        <v>1259990000</v>
      </c>
      <c r="O417" s="82">
        <v>0</v>
      </c>
    </row>
    <row r="418" spans="1:15" x14ac:dyDescent="0.3">
      <c r="A418" s="139">
        <v>20251201</v>
      </c>
      <c r="B418" s="18" t="s">
        <v>1579</v>
      </c>
      <c r="C418" s="18" t="str">
        <f>LEFT(EjecucionPIIP[[#This Row],[CodigoIndicador]],7)</f>
        <v>2302033</v>
      </c>
      <c r="D418" s="18" t="s">
        <v>2690</v>
      </c>
      <c r="E418" s="18" t="s">
        <v>2691</v>
      </c>
      <c r="F418" s="18" t="s">
        <v>2640</v>
      </c>
      <c r="G418" s="18" t="s">
        <v>2641</v>
      </c>
      <c r="H418" s="18" t="s">
        <v>2642</v>
      </c>
      <c r="I418" s="26">
        <v>300</v>
      </c>
      <c r="J418" s="18" t="s">
        <v>1246</v>
      </c>
      <c r="K418" s="26">
        <v>300</v>
      </c>
      <c r="L418" s="27">
        <v>100</v>
      </c>
      <c r="M418" s="82">
        <v>966247924</v>
      </c>
      <c r="N418" s="82">
        <v>15000000</v>
      </c>
      <c r="O418" s="82">
        <v>0</v>
      </c>
    </row>
    <row r="419" spans="1:15" x14ac:dyDescent="0.3">
      <c r="A419" s="139">
        <v>20251201</v>
      </c>
      <c r="B419" s="18" t="s">
        <v>1591</v>
      </c>
      <c r="C419" s="18" t="str">
        <f>LEFT(EjecucionPIIP[[#This Row],[CodigoIndicador]],7)</f>
        <v>3603002</v>
      </c>
      <c r="D419" s="18" t="s">
        <v>540</v>
      </c>
      <c r="E419" s="18" t="s">
        <v>541</v>
      </c>
      <c r="F419" s="18" t="s">
        <v>2640</v>
      </c>
      <c r="G419" s="18" t="s">
        <v>2641</v>
      </c>
      <c r="H419" s="18" t="s">
        <v>2642</v>
      </c>
      <c r="I419" s="26">
        <v>850</v>
      </c>
      <c r="J419" s="18" t="s">
        <v>1246</v>
      </c>
      <c r="K419" s="26">
        <v>850</v>
      </c>
      <c r="L419" s="27">
        <v>0</v>
      </c>
      <c r="M419" s="82">
        <v>400000000</v>
      </c>
      <c r="N419" s="82">
        <v>245000000</v>
      </c>
      <c r="O419" s="82">
        <v>0</v>
      </c>
    </row>
    <row r="420" spans="1:15" x14ac:dyDescent="0.3">
      <c r="A420" s="139">
        <v>20251201</v>
      </c>
      <c r="B420" s="18" t="s">
        <v>1610</v>
      </c>
      <c r="C420" s="18" t="str">
        <f>LEFT(EjecucionPIIP[[#This Row],[CodigoIndicador]],7)</f>
        <v>3602032</v>
      </c>
      <c r="D420" s="18" t="s">
        <v>2016</v>
      </c>
      <c r="E420" s="18" t="s">
        <v>2656</v>
      </c>
      <c r="F420" s="18" t="s">
        <v>2640</v>
      </c>
      <c r="G420" s="18" t="s">
        <v>2641</v>
      </c>
      <c r="H420" s="18" t="s">
        <v>2642</v>
      </c>
      <c r="I420" s="26">
        <v>10</v>
      </c>
      <c r="J420" s="18" t="s">
        <v>1246</v>
      </c>
      <c r="K420" s="26">
        <v>10</v>
      </c>
      <c r="L420" s="27">
        <v>20</v>
      </c>
      <c r="M420" s="82">
        <v>142857149.5</v>
      </c>
      <c r="N420" s="82">
        <v>100000000</v>
      </c>
      <c r="O420" s="82">
        <v>100000000</v>
      </c>
    </row>
    <row r="421" spans="1:15" x14ac:dyDescent="0.3">
      <c r="A421" s="139">
        <v>20251201</v>
      </c>
      <c r="B421" s="18" t="s">
        <v>1700</v>
      </c>
      <c r="C421" s="18" t="str">
        <f>LEFT(EjecucionPIIP[[#This Row],[CodigoIndicador]],7)</f>
        <v>3602032</v>
      </c>
      <c r="D421" s="18" t="s">
        <v>2016</v>
      </c>
      <c r="E421" s="18" t="s">
        <v>2656</v>
      </c>
      <c r="F421" s="18" t="s">
        <v>2640</v>
      </c>
      <c r="G421" s="18" t="s">
        <v>2641</v>
      </c>
      <c r="H421" s="18" t="s">
        <v>2642</v>
      </c>
      <c r="I421" s="26">
        <v>22</v>
      </c>
      <c r="J421" s="18" t="s">
        <v>1246</v>
      </c>
      <c r="K421" s="26">
        <v>22</v>
      </c>
      <c r="L421" s="27">
        <v>44</v>
      </c>
      <c r="M421" s="82">
        <v>142857142.86000001</v>
      </c>
      <c r="N421" s="82">
        <v>100000000</v>
      </c>
      <c r="O421" s="82">
        <v>0</v>
      </c>
    </row>
    <row r="422" spans="1:15" x14ac:dyDescent="0.3">
      <c r="A422" s="139">
        <v>20251201</v>
      </c>
      <c r="B422" s="18" t="s">
        <v>2692</v>
      </c>
      <c r="C422" s="18" t="str">
        <f>LEFT(EjecucionPIIP[[#This Row],[CodigoIndicador]],7)</f>
        <v>2402045</v>
      </c>
      <c r="D422" s="18" t="s">
        <v>870</v>
      </c>
      <c r="E422" s="18" t="s">
        <v>871</v>
      </c>
      <c r="F422" s="18" t="s">
        <v>2693</v>
      </c>
      <c r="G422" s="18" t="s">
        <v>2641</v>
      </c>
      <c r="H422" s="18" t="s">
        <v>2642</v>
      </c>
      <c r="I422" s="26">
        <v>237.92</v>
      </c>
      <c r="J422" s="18" t="s">
        <v>1246</v>
      </c>
      <c r="K422" s="26">
        <v>0</v>
      </c>
      <c r="L422" s="27">
        <v>0</v>
      </c>
      <c r="M422" s="82">
        <v>0</v>
      </c>
      <c r="N422" s="82">
        <v>0</v>
      </c>
      <c r="O422" s="82">
        <v>0</v>
      </c>
    </row>
    <row r="423" spans="1:15" x14ac:dyDescent="0.3">
      <c r="A423" s="139">
        <v>20251201</v>
      </c>
      <c r="B423" s="18" t="s">
        <v>1509</v>
      </c>
      <c r="C423" s="18" t="str">
        <f>LEFT(EjecucionPIIP[[#This Row],[CodigoIndicador]],7)</f>
        <v>4001041</v>
      </c>
      <c r="D423" s="18" t="s">
        <v>2657</v>
      </c>
      <c r="E423" s="18" t="s">
        <v>2658</v>
      </c>
      <c r="F423" s="18" t="s">
        <v>2659</v>
      </c>
      <c r="G423" s="18" t="s">
        <v>2641</v>
      </c>
      <c r="H423" s="18" t="s">
        <v>2642</v>
      </c>
      <c r="I423" s="26">
        <v>400</v>
      </c>
      <c r="J423" s="18" t="s">
        <v>1246</v>
      </c>
      <c r="K423" s="26">
        <v>0</v>
      </c>
      <c r="L423" s="27">
        <v>0</v>
      </c>
      <c r="M423" s="82">
        <v>7344480000</v>
      </c>
      <c r="N423" s="82">
        <v>22656666.670000002</v>
      </c>
      <c r="O423" s="82">
        <v>0</v>
      </c>
    </row>
    <row r="424" spans="1:15" x14ac:dyDescent="0.3">
      <c r="A424" s="139">
        <v>20251201</v>
      </c>
      <c r="B424" s="163" t="s">
        <v>2694</v>
      </c>
      <c r="C424" s="163" t="str">
        <f>LEFT(EjecucionPIIP[[#This Row],[CodigoIndicador]],7)</f>
        <v>4003042</v>
      </c>
      <c r="D424" s="163" t="s">
        <v>737</v>
      </c>
      <c r="E424" s="163" t="s">
        <v>713</v>
      </c>
      <c r="F424" s="163" t="s">
        <v>2640</v>
      </c>
      <c r="G424" s="163" t="s">
        <v>2641</v>
      </c>
      <c r="H424" s="163" t="s">
        <v>2642</v>
      </c>
      <c r="I424" s="164">
        <v>1</v>
      </c>
      <c r="J424" s="163" t="s">
        <v>1246</v>
      </c>
      <c r="K424" s="164">
        <v>1</v>
      </c>
      <c r="L424" s="165">
        <v>0</v>
      </c>
      <c r="M424" s="166">
        <v>650000000</v>
      </c>
      <c r="N424" s="166">
        <v>0</v>
      </c>
      <c r="O424" s="166">
        <v>0</v>
      </c>
    </row>
  </sheetData>
  <phoneticPr fontId="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DC6F-B729-40D5-B840-AF0EF5A3CF11}">
  <dimension ref="A1:K629"/>
  <sheetViews>
    <sheetView workbookViewId="0">
      <selection activeCell="D17" sqref="D17"/>
    </sheetView>
  </sheetViews>
  <sheetFormatPr baseColWidth="10" defaultColWidth="8.88671875" defaultRowHeight="14.4" x14ac:dyDescent="0.3"/>
  <cols>
    <col min="1" max="1" width="16.88671875" bestFit="1" customWidth="1"/>
    <col min="2" max="2" width="17.33203125" bestFit="1" customWidth="1"/>
    <col min="3" max="3" width="17.77734375" bestFit="1" customWidth="1"/>
    <col min="4" max="4" width="21.5546875" bestFit="1" customWidth="1"/>
    <col min="5" max="5" width="16" bestFit="1" customWidth="1"/>
    <col min="6" max="6" width="26.33203125" bestFit="1" customWidth="1"/>
    <col min="7" max="9" width="20" bestFit="1" customWidth="1"/>
    <col min="10" max="10" width="17.21875" bestFit="1" customWidth="1"/>
    <col min="11" max="11" width="9.6640625" bestFit="1" customWidth="1"/>
  </cols>
  <sheetData>
    <row r="1" spans="1:11" x14ac:dyDescent="0.3">
      <c r="A1" t="s">
        <v>2695</v>
      </c>
      <c r="B1" t="s">
        <v>2696</v>
      </c>
      <c r="C1" t="s">
        <v>2697</v>
      </c>
      <c r="D1" t="s">
        <v>2698</v>
      </c>
      <c r="E1" t="s">
        <v>2699</v>
      </c>
      <c r="F1" t="s">
        <v>2700</v>
      </c>
      <c r="G1" t="s">
        <v>2701</v>
      </c>
      <c r="H1" t="s">
        <v>2702</v>
      </c>
      <c r="I1" t="s">
        <v>2703</v>
      </c>
      <c r="J1" t="s">
        <v>2704</v>
      </c>
      <c r="K1" t="s">
        <v>1088</v>
      </c>
    </row>
    <row r="2" spans="1:11" x14ac:dyDescent="0.3">
      <c r="A2" t="s">
        <v>956</v>
      </c>
      <c r="B2" t="s">
        <v>958</v>
      </c>
      <c r="C2">
        <v>2</v>
      </c>
      <c r="D2" s="88"/>
      <c r="E2" s="88"/>
      <c r="F2" s="87">
        <v>60000000</v>
      </c>
      <c r="G2" s="87"/>
      <c r="H2" s="87"/>
      <c r="I2" s="87"/>
      <c r="J2" t="s">
        <v>2705</v>
      </c>
      <c r="K2">
        <v>20260301</v>
      </c>
    </row>
    <row r="3" spans="1:11" x14ac:dyDescent="0.3">
      <c r="A3" t="s">
        <v>959</v>
      </c>
      <c r="B3" t="s">
        <v>961</v>
      </c>
      <c r="C3">
        <v>0</v>
      </c>
      <c r="D3" s="88"/>
      <c r="E3" s="88"/>
      <c r="F3" s="87">
        <v>0</v>
      </c>
      <c r="G3" s="87"/>
      <c r="H3" s="87"/>
      <c r="I3" s="87"/>
      <c r="J3" t="s">
        <v>2705</v>
      </c>
      <c r="K3">
        <v>20260301</v>
      </c>
    </row>
    <row r="4" spans="1:11" x14ac:dyDescent="0.3">
      <c r="A4" t="s">
        <v>156</v>
      </c>
      <c r="B4" t="s">
        <v>158</v>
      </c>
      <c r="C4">
        <v>1</v>
      </c>
      <c r="D4" s="88"/>
      <c r="E4" s="88"/>
      <c r="F4" s="87">
        <v>240000000</v>
      </c>
      <c r="G4" s="87">
        <v>164000000</v>
      </c>
      <c r="H4" s="87">
        <v>164000000</v>
      </c>
      <c r="I4" s="87">
        <v>164000000</v>
      </c>
      <c r="J4" t="s">
        <v>2706</v>
      </c>
      <c r="K4">
        <v>20260301</v>
      </c>
    </row>
    <row r="5" spans="1:11" x14ac:dyDescent="0.3">
      <c r="A5" t="s">
        <v>989</v>
      </c>
      <c r="B5" t="s">
        <v>991</v>
      </c>
      <c r="C5">
        <v>30</v>
      </c>
      <c r="D5" s="88"/>
      <c r="E5" s="88"/>
      <c r="F5" s="87">
        <v>130000000</v>
      </c>
      <c r="G5" s="87"/>
      <c r="H5" s="87"/>
      <c r="I5" s="87"/>
      <c r="J5" t="s">
        <v>2705</v>
      </c>
      <c r="K5">
        <v>20260301</v>
      </c>
    </row>
    <row r="6" spans="1:11" x14ac:dyDescent="0.3">
      <c r="A6" t="s">
        <v>985</v>
      </c>
      <c r="B6" t="s">
        <v>987</v>
      </c>
      <c r="C6">
        <v>30</v>
      </c>
      <c r="D6" s="88"/>
      <c r="E6" s="88"/>
      <c r="F6" s="87">
        <v>20000000</v>
      </c>
      <c r="G6" s="87"/>
      <c r="H6" s="87"/>
      <c r="I6" s="87"/>
      <c r="J6" t="s">
        <v>2705</v>
      </c>
      <c r="K6">
        <v>20260301</v>
      </c>
    </row>
    <row r="7" spans="1:11" x14ac:dyDescent="0.3">
      <c r="A7" t="s">
        <v>993</v>
      </c>
      <c r="B7" t="s">
        <v>995</v>
      </c>
      <c r="C7">
        <v>0</v>
      </c>
      <c r="D7" s="88"/>
      <c r="E7" s="88"/>
      <c r="F7" s="87">
        <v>130000000</v>
      </c>
      <c r="G7" s="87"/>
      <c r="H7" s="87"/>
      <c r="I7" s="87"/>
      <c r="J7" t="s">
        <v>2705</v>
      </c>
      <c r="K7">
        <v>20260301</v>
      </c>
    </row>
    <row r="8" spans="1:11" x14ac:dyDescent="0.3">
      <c r="A8" t="s">
        <v>1084</v>
      </c>
      <c r="B8" t="s">
        <v>1086</v>
      </c>
      <c r="C8">
        <v>4</v>
      </c>
      <c r="D8" s="88"/>
      <c r="E8" s="88"/>
      <c r="F8" s="87">
        <v>0</v>
      </c>
      <c r="G8" s="87"/>
      <c r="H8" s="87"/>
      <c r="I8" s="87"/>
      <c r="J8" t="s">
        <v>2705</v>
      </c>
      <c r="K8">
        <v>20260301</v>
      </c>
    </row>
    <row r="9" spans="1:11" x14ac:dyDescent="0.3">
      <c r="A9" t="s">
        <v>125</v>
      </c>
      <c r="B9" t="s">
        <v>127</v>
      </c>
      <c r="C9">
        <v>1994</v>
      </c>
      <c r="D9" s="88"/>
      <c r="E9" s="88"/>
      <c r="F9" s="87">
        <v>0</v>
      </c>
      <c r="G9" s="87">
        <v>438928621</v>
      </c>
      <c r="H9" s="87">
        <v>438928621</v>
      </c>
      <c r="I9" s="87">
        <v>438928621</v>
      </c>
      <c r="J9" t="s">
        <v>2706</v>
      </c>
      <c r="K9">
        <v>20260301</v>
      </c>
    </row>
    <row r="10" spans="1:11" x14ac:dyDescent="0.3">
      <c r="A10" t="s">
        <v>647</v>
      </c>
      <c r="B10" t="s">
        <v>649</v>
      </c>
      <c r="C10">
        <v>500</v>
      </c>
      <c r="D10" s="88"/>
      <c r="E10" s="88"/>
      <c r="F10" s="87">
        <v>2500000000</v>
      </c>
      <c r="G10" s="87"/>
      <c r="H10" s="87"/>
      <c r="I10" s="87"/>
      <c r="J10" t="s">
        <v>2705</v>
      </c>
      <c r="K10">
        <v>20260301</v>
      </c>
    </row>
    <row r="11" spans="1:11" x14ac:dyDescent="0.3">
      <c r="A11" t="s">
        <v>655</v>
      </c>
      <c r="B11" t="s">
        <v>657</v>
      </c>
      <c r="C11">
        <v>20</v>
      </c>
      <c r="D11" s="88"/>
      <c r="E11" s="88"/>
      <c r="F11" s="87">
        <v>100000000</v>
      </c>
      <c r="G11" s="87"/>
      <c r="H11" s="87"/>
      <c r="I11" s="87"/>
      <c r="J11" t="s">
        <v>2705</v>
      </c>
      <c r="K11">
        <v>20260301</v>
      </c>
    </row>
    <row r="12" spans="1:11" x14ac:dyDescent="0.3">
      <c r="A12" t="s">
        <v>659</v>
      </c>
      <c r="B12" t="s">
        <v>661</v>
      </c>
      <c r="C12">
        <v>1000</v>
      </c>
      <c r="D12" s="88"/>
      <c r="E12" s="88"/>
      <c r="F12" s="87">
        <v>0</v>
      </c>
      <c r="G12" s="87"/>
      <c r="H12" s="87"/>
      <c r="I12" s="87"/>
      <c r="J12" t="s">
        <v>2705</v>
      </c>
      <c r="K12">
        <v>20260301</v>
      </c>
    </row>
    <row r="13" spans="1:11" x14ac:dyDescent="0.3">
      <c r="A13" t="s">
        <v>651</v>
      </c>
      <c r="B13" t="s">
        <v>653</v>
      </c>
      <c r="C13">
        <v>200</v>
      </c>
      <c r="D13" s="88"/>
      <c r="E13" s="88"/>
      <c r="F13" s="87">
        <v>150000000</v>
      </c>
      <c r="G13" s="87"/>
      <c r="H13" s="87"/>
      <c r="I13" s="87"/>
      <c r="J13" t="s">
        <v>2705</v>
      </c>
      <c r="K13">
        <v>20260301</v>
      </c>
    </row>
    <row r="14" spans="1:11" x14ac:dyDescent="0.3">
      <c r="A14" t="s">
        <v>663</v>
      </c>
      <c r="B14" t="s">
        <v>664</v>
      </c>
      <c r="C14">
        <v>0</v>
      </c>
      <c r="D14" s="88"/>
      <c r="E14" s="88"/>
      <c r="F14" s="87">
        <v>0</v>
      </c>
      <c r="G14" s="87"/>
      <c r="H14" s="87"/>
      <c r="I14" s="87"/>
      <c r="J14" t="s">
        <v>2705</v>
      </c>
      <c r="K14">
        <v>20260301</v>
      </c>
    </row>
    <row r="15" spans="1:11" x14ac:dyDescent="0.3">
      <c r="A15" t="s">
        <v>665</v>
      </c>
      <c r="B15" t="s">
        <v>667</v>
      </c>
      <c r="C15">
        <v>1500</v>
      </c>
      <c r="D15" s="88"/>
      <c r="E15" s="88"/>
      <c r="F15" s="87">
        <v>0</v>
      </c>
      <c r="G15" s="87"/>
      <c r="H15" s="87"/>
      <c r="I15" s="87"/>
      <c r="J15" t="s">
        <v>2705</v>
      </c>
      <c r="K15">
        <v>20260301</v>
      </c>
    </row>
    <row r="16" spans="1:11" x14ac:dyDescent="0.3">
      <c r="A16" t="s">
        <v>669</v>
      </c>
      <c r="B16" t="s">
        <v>671</v>
      </c>
      <c r="C16">
        <v>1000</v>
      </c>
      <c r="D16" s="88"/>
      <c r="E16" s="88"/>
      <c r="F16" s="87">
        <v>600000000</v>
      </c>
      <c r="G16" s="87"/>
      <c r="H16" s="87"/>
      <c r="I16" s="87"/>
      <c r="J16" t="s">
        <v>2705</v>
      </c>
      <c r="K16">
        <v>20260301</v>
      </c>
    </row>
    <row r="17" spans="1:11" x14ac:dyDescent="0.3">
      <c r="A17" t="s">
        <v>673</v>
      </c>
      <c r="B17" t="s">
        <v>675</v>
      </c>
      <c r="C17">
        <v>0</v>
      </c>
      <c r="D17" s="88"/>
      <c r="E17" s="88"/>
      <c r="F17" s="87">
        <v>0</v>
      </c>
      <c r="G17" s="87"/>
      <c r="H17" s="87"/>
      <c r="I17" s="87"/>
      <c r="J17" t="s">
        <v>2705</v>
      </c>
      <c r="K17">
        <v>20260301</v>
      </c>
    </row>
    <row r="18" spans="1:11" x14ac:dyDescent="0.3">
      <c r="A18" t="s">
        <v>1082</v>
      </c>
      <c r="B18" t="s">
        <v>1083</v>
      </c>
      <c r="C18">
        <v>1</v>
      </c>
      <c r="D18" s="88"/>
      <c r="E18" s="88"/>
      <c r="F18" s="87">
        <v>0</v>
      </c>
      <c r="G18" s="87"/>
      <c r="H18" s="87"/>
      <c r="I18" s="87"/>
      <c r="J18" t="s">
        <v>2705</v>
      </c>
      <c r="K18">
        <v>20260301</v>
      </c>
    </row>
    <row r="19" spans="1:11" x14ac:dyDescent="0.3">
      <c r="A19" t="s">
        <v>677</v>
      </c>
      <c r="B19" t="s">
        <v>679</v>
      </c>
      <c r="C19">
        <v>2555</v>
      </c>
      <c r="D19" s="88"/>
      <c r="E19" s="88"/>
      <c r="F19" s="87">
        <v>1750000000</v>
      </c>
      <c r="G19" s="87"/>
      <c r="H19" s="87"/>
      <c r="I19" s="87"/>
      <c r="J19" t="s">
        <v>2705</v>
      </c>
      <c r="K19">
        <v>20260301</v>
      </c>
    </row>
    <row r="20" spans="1:11" x14ac:dyDescent="0.3">
      <c r="A20" t="s">
        <v>681</v>
      </c>
      <c r="B20" t="s">
        <v>683</v>
      </c>
      <c r="C20">
        <v>5000000</v>
      </c>
      <c r="D20" s="88"/>
      <c r="E20" s="88"/>
      <c r="F20" s="87">
        <v>1100000000</v>
      </c>
      <c r="G20" s="87"/>
      <c r="H20" s="87"/>
      <c r="I20" s="87"/>
      <c r="J20" t="s">
        <v>2705</v>
      </c>
      <c r="K20">
        <v>20260301</v>
      </c>
    </row>
    <row r="21" spans="1:11" x14ac:dyDescent="0.3">
      <c r="A21" t="s">
        <v>688</v>
      </c>
      <c r="B21" t="s">
        <v>690</v>
      </c>
      <c r="C21">
        <v>1</v>
      </c>
      <c r="D21" s="88"/>
      <c r="E21" s="88"/>
      <c r="F21" s="87">
        <v>0</v>
      </c>
      <c r="G21" s="87"/>
      <c r="H21" s="87"/>
      <c r="I21" s="87"/>
      <c r="J21" t="s">
        <v>2705</v>
      </c>
      <c r="K21">
        <v>20260301</v>
      </c>
    </row>
    <row r="22" spans="1:11" x14ac:dyDescent="0.3">
      <c r="A22" t="s">
        <v>685</v>
      </c>
      <c r="B22" t="s">
        <v>687</v>
      </c>
      <c r="C22">
        <v>0</v>
      </c>
      <c r="D22" s="88"/>
      <c r="E22" s="88"/>
      <c r="F22" s="87">
        <v>0</v>
      </c>
      <c r="G22" s="87"/>
      <c r="H22" s="87"/>
      <c r="I22" s="87"/>
      <c r="J22" t="s">
        <v>2705</v>
      </c>
      <c r="K22">
        <v>20260301</v>
      </c>
    </row>
    <row r="23" spans="1:11" x14ac:dyDescent="0.3">
      <c r="A23" t="s">
        <v>691</v>
      </c>
      <c r="B23" t="s">
        <v>693</v>
      </c>
      <c r="C23">
        <v>170</v>
      </c>
      <c r="D23" s="88"/>
      <c r="E23" s="88"/>
      <c r="F23" s="87">
        <v>500000000</v>
      </c>
      <c r="G23" s="87"/>
      <c r="H23" s="87"/>
      <c r="I23" s="87"/>
      <c r="J23" t="s">
        <v>2705</v>
      </c>
      <c r="K23">
        <v>20260301</v>
      </c>
    </row>
    <row r="24" spans="1:11" x14ac:dyDescent="0.3">
      <c r="A24" t="s">
        <v>694</v>
      </c>
      <c r="B24" t="s">
        <v>696</v>
      </c>
      <c r="C24">
        <v>9</v>
      </c>
      <c r="D24" s="88"/>
      <c r="E24" s="88"/>
      <c r="F24" s="87">
        <v>1000000000</v>
      </c>
      <c r="G24" s="87"/>
      <c r="H24" s="87"/>
      <c r="I24" s="87"/>
      <c r="J24" t="s">
        <v>2705</v>
      </c>
      <c r="K24">
        <v>20260301</v>
      </c>
    </row>
    <row r="25" spans="1:11" x14ac:dyDescent="0.3">
      <c r="A25" t="s">
        <v>697</v>
      </c>
      <c r="B25" t="s">
        <v>699</v>
      </c>
      <c r="C25">
        <v>1</v>
      </c>
      <c r="D25" s="88"/>
      <c r="E25" s="88"/>
      <c r="F25" s="87">
        <v>0</v>
      </c>
      <c r="G25" s="87"/>
      <c r="H25" s="87"/>
      <c r="I25" s="87"/>
      <c r="J25" t="s">
        <v>2705</v>
      </c>
      <c r="K25">
        <v>20260301</v>
      </c>
    </row>
    <row r="26" spans="1:11" x14ac:dyDescent="0.3">
      <c r="A26" t="s">
        <v>700</v>
      </c>
      <c r="B26" t="s">
        <v>702</v>
      </c>
      <c r="C26">
        <v>2</v>
      </c>
      <c r="D26" s="88"/>
      <c r="E26" s="88"/>
      <c r="F26" s="87">
        <v>0</v>
      </c>
      <c r="G26" s="87"/>
      <c r="H26" s="87"/>
      <c r="I26" s="87"/>
      <c r="J26" t="s">
        <v>2705</v>
      </c>
      <c r="K26">
        <v>20260301</v>
      </c>
    </row>
    <row r="27" spans="1:11" x14ac:dyDescent="0.3">
      <c r="A27" t="s">
        <v>1399</v>
      </c>
      <c r="B27" t="s">
        <v>2707</v>
      </c>
      <c r="D27" s="88"/>
      <c r="E27" s="88"/>
      <c r="F27" s="87"/>
      <c r="G27" s="87">
        <v>5685921027</v>
      </c>
      <c r="H27" s="87">
        <v>5685921027</v>
      </c>
      <c r="I27" s="87">
        <v>5656776427</v>
      </c>
      <c r="J27" t="s">
        <v>1230</v>
      </c>
      <c r="K27">
        <v>20260301</v>
      </c>
    </row>
    <row r="28" spans="1:11" x14ac:dyDescent="0.3">
      <c r="A28" t="s">
        <v>208</v>
      </c>
      <c r="B28" t="s">
        <v>210</v>
      </c>
      <c r="C28">
        <v>2833</v>
      </c>
      <c r="D28" s="88"/>
      <c r="E28" s="88">
        <v>0</v>
      </c>
      <c r="F28" s="87">
        <v>107327292.96960001</v>
      </c>
      <c r="G28" s="87"/>
      <c r="H28" s="87"/>
      <c r="I28" s="87"/>
      <c r="J28" t="s">
        <v>2708</v>
      </c>
      <c r="K28">
        <v>20260301</v>
      </c>
    </row>
    <row r="29" spans="1:11" x14ac:dyDescent="0.3">
      <c r="A29" t="s">
        <v>78</v>
      </c>
      <c r="B29" t="s">
        <v>80</v>
      </c>
      <c r="C29">
        <v>3</v>
      </c>
      <c r="D29" s="88"/>
      <c r="E29" s="88">
        <v>0</v>
      </c>
      <c r="F29" s="87">
        <v>7735694699.5319996</v>
      </c>
      <c r="G29" s="87">
        <v>1300374686</v>
      </c>
      <c r="H29" s="87">
        <v>1108974686</v>
      </c>
      <c r="I29" s="87">
        <v>1108974686</v>
      </c>
      <c r="J29" t="s">
        <v>2709</v>
      </c>
      <c r="K29">
        <v>20260301</v>
      </c>
    </row>
    <row r="30" spans="1:11" x14ac:dyDescent="0.3">
      <c r="A30" t="s">
        <v>1537</v>
      </c>
      <c r="B30" t="s">
        <v>2710</v>
      </c>
      <c r="D30" s="88"/>
      <c r="E30" s="88"/>
      <c r="F30" s="87"/>
      <c r="G30" s="87">
        <v>77280300</v>
      </c>
      <c r="H30" s="87">
        <v>8586700</v>
      </c>
      <c r="I30" s="87">
        <v>8586700</v>
      </c>
      <c r="J30" t="s">
        <v>1230</v>
      </c>
      <c r="K30">
        <v>20260301</v>
      </c>
    </row>
    <row r="31" spans="1:11" x14ac:dyDescent="0.3">
      <c r="A31" t="s">
        <v>341</v>
      </c>
      <c r="B31" t="s">
        <v>342</v>
      </c>
      <c r="C31">
        <v>0</v>
      </c>
      <c r="D31" s="88"/>
      <c r="E31" s="88"/>
      <c r="F31" s="87">
        <v>0</v>
      </c>
      <c r="G31" s="87"/>
      <c r="H31" s="87"/>
      <c r="I31" s="87"/>
      <c r="J31" t="s">
        <v>2705</v>
      </c>
      <c r="K31">
        <v>20260301</v>
      </c>
    </row>
    <row r="32" spans="1:11" x14ac:dyDescent="0.3">
      <c r="A32" t="s">
        <v>188</v>
      </c>
      <c r="B32" t="s">
        <v>190</v>
      </c>
      <c r="C32">
        <v>0</v>
      </c>
      <c r="D32" s="88"/>
      <c r="E32" s="88"/>
      <c r="F32" s="87">
        <v>462240000</v>
      </c>
      <c r="G32" s="87">
        <v>359771820</v>
      </c>
      <c r="H32" s="87">
        <v>83546409</v>
      </c>
      <c r="I32" s="87">
        <v>81428720</v>
      </c>
      <c r="J32" t="s">
        <v>2706</v>
      </c>
      <c r="K32">
        <v>20260301</v>
      </c>
    </row>
    <row r="33" spans="1:11" x14ac:dyDescent="0.3">
      <c r="A33" t="s">
        <v>363</v>
      </c>
      <c r="B33" t="s">
        <v>365</v>
      </c>
      <c r="C33">
        <v>0</v>
      </c>
      <c r="D33" s="88"/>
      <c r="E33" s="88"/>
      <c r="F33" s="87">
        <v>53045000</v>
      </c>
      <c r="G33" s="87">
        <v>167440650</v>
      </c>
      <c r="H33" s="87">
        <v>38640150</v>
      </c>
      <c r="I33" s="87">
        <v>38640150</v>
      </c>
      <c r="J33" t="s">
        <v>2706</v>
      </c>
      <c r="K33">
        <v>20260301</v>
      </c>
    </row>
    <row r="34" spans="1:11" x14ac:dyDescent="0.3">
      <c r="A34" t="s">
        <v>1773</v>
      </c>
      <c r="B34" t="s">
        <v>2711</v>
      </c>
      <c r="D34" s="88"/>
      <c r="E34" s="88"/>
      <c r="F34" s="87"/>
      <c r="G34" s="87">
        <v>1787538909</v>
      </c>
      <c r="H34" s="87">
        <v>404437913</v>
      </c>
      <c r="I34" s="87">
        <v>371540385</v>
      </c>
      <c r="J34" t="s">
        <v>1230</v>
      </c>
      <c r="K34">
        <v>20260301</v>
      </c>
    </row>
    <row r="35" spans="1:11" x14ac:dyDescent="0.3">
      <c r="A35" t="s">
        <v>1761</v>
      </c>
      <c r="B35" t="s">
        <v>2712</v>
      </c>
      <c r="D35" s="88"/>
      <c r="E35" s="88"/>
      <c r="F35" s="87"/>
      <c r="G35" s="87">
        <v>4062734694</v>
      </c>
      <c r="H35" s="87">
        <v>948671389</v>
      </c>
      <c r="I35" s="87">
        <v>814562443</v>
      </c>
      <c r="J35" t="s">
        <v>1230</v>
      </c>
      <c r="K35">
        <v>20260301</v>
      </c>
    </row>
    <row r="36" spans="1:11" x14ac:dyDescent="0.3">
      <c r="A36" t="s">
        <v>1437</v>
      </c>
      <c r="B36" t="s">
        <v>1920</v>
      </c>
      <c r="D36" s="88">
        <v>1</v>
      </c>
      <c r="E36" s="88">
        <v>0</v>
      </c>
      <c r="F36" s="87"/>
      <c r="G36" s="87">
        <v>745944018</v>
      </c>
      <c r="H36" s="87">
        <v>470779796</v>
      </c>
      <c r="I36" s="87">
        <v>366523715</v>
      </c>
      <c r="J36" t="s">
        <v>2713</v>
      </c>
      <c r="K36">
        <v>20260301</v>
      </c>
    </row>
    <row r="37" spans="1:11" x14ac:dyDescent="0.3">
      <c r="A37" t="s">
        <v>1468</v>
      </c>
      <c r="B37" t="s">
        <v>1903</v>
      </c>
      <c r="D37" s="88"/>
      <c r="E37" s="88"/>
      <c r="F37" s="87"/>
      <c r="G37" s="87">
        <v>44840292</v>
      </c>
      <c r="H37" s="87">
        <v>12800089</v>
      </c>
      <c r="I37" s="87">
        <v>7473382</v>
      </c>
      <c r="J37" t="s">
        <v>1230</v>
      </c>
      <c r="K37">
        <v>20260301</v>
      </c>
    </row>
    <row r="38" spans="1:11" x14ac:dyDescent="0.3">
      <c r="A38" t="s">
        <v>1763</v>
      </c>
      <c r="B38" t="s">
        <v>2714</v>
      </c>
      <c r="D38" s="88"/>
      <c r="E38" s="88"/>
      <c r="F38" s="87"/>
      <c r="G38" s="87">
        <v>25760100</v>
      </c>
      <c r="H38" s="87">
        <v>8586700</v>
      </c>
      <c r="I38" s="87">
        <v>8586700</v>
      </c>
      <c r="J38" t="s">
        <v>1230</v>
      </c>
      <c r="K38">
        <v>20260301</v>
      </c>
    </row>
    <row r="39" spans="1:11" x14ac:dyDescent="0.3">
      <c r="A39" t="s">
        <v>347</v>
      </c>
      <c r="B39" t="s">
        <v>349</v>
      </c>
      <c r="C39">
        <v>1</v>
      </c>
      <c r="D39" s="88"/>
      <c r="E39" s="88"/>
      <c r="F39" s="87">
        <v>57780000</v>
      </c>
      <c r="G39" s="87"/>
      <c r="H39" s="87"/>
      <c r="I39" s="87"/>
      <c r="J39" t="s">
        <v>2705</v>
      </c>
      <c r="K39">
        <v>20260301</v>
      </c>
    </row>
    <row r="40" spans="1:11" x14ac:dyDescent="0.3">
      <c r="A40" t="s">
        <v>355</v>
      </c>
      <c r="B40" t="s">
        <v>357</v>
      </c>
      <c r="C40">
        <v>2350</v>
      </c>
      <c r="D40" s="88"/>
      <c r="E40" s="88">
        <v>0</v>
      </c>
      <c r="F40" s="87">
        <v>0</v>
      </c>
      <c r="G40" s="87">
        <v>51520200</v>
      </c>
      <c r="H40" s="87">
        <v>17173400</v>
      </c>
      <c r="I40" s="87">
        <v>12880050</v>
      </c>
      <c r="J40" t="s">
        <v>2709</v>
      </c>
      <c r="K40">
        <v>20260301</v>
      </c>
    </row>
    <row r="41" spans="1:11" x14ac:dyDescent="0.3">
      <c r="A41" t="s">
        <v>359</v>
      </c>
      <c r="B41" t="s">
        <v>361</v>
      </c>
      <c r="C41">
        <v>0</v>
      </c>
      <c r="D41" s="88"/>
      <c r="E41" s="88"/>
      <c r="F41" s="87">
        <v>0</v>
      </c>
      <c r="G41" s="87"/>
      <c r="H41" s="87"/>
      <c r="I41" s="87"/>
      <c r="J41" t="s">
        <v>2705</v>
      </c>
      <c r="K41">
        <v>20260301</v>
      </c>
    </row>
    <row r="42" spans="1:11" x14ac:dyDescent="0.3">
      <c r="A42" t="s">
        <v>351</v>
      </c>
      <c r="B42" t="s">
        <v>353</v>
      </c>
      <c r="C42">
        <v>0</v>
      </c>
      <c r="D42" s="88"/>
      <c r="E42" s="88"/>
      <c r="F42" s="87">
        <v>520497026.96130002</v>
      </c>
      <c r="G42" s="87"/>
      <c r="H42" s="87"/>
      <c r="I42" s="87"/>
      <c r="J42" t="s">
        <v>2705</v>
      </c>
      <c r="K42">
        <v>20260301</v>
      </c>
    </row>
    <row r="43" spans="1:11" x14ac:dyDescent="0.3">
      <c r="A43" t="s">
        <v>145</v>
      </c>
      <c r="B43" t="s">
        <v>146</v>
      </c>
      <c r="C43">
        <v>364</v>
      </c>
      <c r="D43" s="88"/>
      <c r="E43" s="88">
        <v>0</v>
      </c>
      <c r="F43" s="87">
        <v>3402842615.9284</v>
      </c>
      <c r="G43" s="87"/>
      <c r="H43" s="87"/>
      <c r="I43" s="87"/>
      <c r="J43" t="s">
        <v>2708</v>
      </c>
      <c r="K43">
        <v>20260301</v>
      </c>
    </row>
    <row r="44" spans="1:11" x14ac:dyDescent="0.3">
      <c r="A44" t="s">
        <v>343</v>
      </c>
      <c r="B44" t="s">
        <v>345</v>
      </c>
      <c r="C44">
        <v>14</v>
      </c>
      <c r="D44" s="88"/>
      <c r="E44" s="88">
        <v>0</v>
      </c>
      <c r="F44" s="87">
        <v>2909469900.5434003</v>
      </c>
      <c r="G44" s="87"/>
      <c r="H44" s="87"/>
      <c r="I44" s="87"/>
      <c r="J44" t="s">
        <v>2708</v>
      </c>
      <c r="K44">
        <v>20260301</v>
      </c>
    </row>
    <row r="45" spans="1:11" x14ac:dyDescent="0.3">
      <c r="A45" t="s">
        <v>399</v>
      </c>
      <c r="B45" t="s">
        <v>401</v>
      </c>
      <c r="C45">
        <v>1</v>
      </c>
      <c r="D45" s="88"/>
      <c r="E45" s="88"/>
      <c r="F45" s="87">
        <v>5000000000</v>
      </c>
      <c r="G45" s="87"/>
      <c r="H45" s="87"/>
      <c r="I45" s="87"/>
      <c r="J45" t="s">
        <v>2705</v>
      </c>
      <c r="K45">
        <v>20260301</v>
      </c>
    </row>
    <row r="46" spans="1:11" x14ac:dyDescent="0.3">
      <c r="A46" t="s">
        <v>369</v>
      </c>
      <c r="B46" t="s">
        <v>371</v>
      </c>
      <c r="C46">
        <v>0</v>
      </c>
      <c r="D46" s="88"/>
      <c r="E46" s="88"/>
      <c r="F46" s="87">
        <v>551681840</v>
      </c>
      <c r="G46" s="87"/>
      <c r="H46" s="87"/>
      <c r="I46" s="87"/>
      <c r="J46" t="s">
        <v>2705</v>
      </c>
      <c r="K46">
        <v>20260301</v>
      </c>
    </row>
    <row r="47" spans="1:11" x14ac:dyDescent="0.3">
      <c r="A47" t="s">
        <v>1620</v>
      </c>
      <c r="B47" t="s">
        <v>2653</v>
      </c>
      <c r="D47" s="88"/>
      <c r="E47" s="88"/>
      <c r="F47" s="87"/>
      <c r="G47" s="87">
        <v>12936725619</v>
      </c>
      <c r="H47" s="87">
        <v>12936725619</v>
      </c>
      <c r="I47" s="87">
        <v>12936725619</v>
      </c>
      <c r="J47" t="s">
        <v>1230</v>
      </c>
      <c r="K47">
        <v>20260301</v>
      </c>
    </row>
    <row r="48" spans="1:11" x14ac:dyDescent="0.3">
      <c r="A48" t="s">
        <v>396</v>
      </c>
      <c r="B48" t="s">
        <v>398</v>
      </c>
      <c r="C48">
        <v>2</v>
      </c>
      <c r="D48" s="88"/>
      <c r="E48" s="88"/>
      <c r="F48" s="87">
        <v>20509250000</v>
      </c>
      <c r="G48" s="87"/>
      <c r="H48" s="87"/>
      <c r="I48" s="87"/>
      <c r="J48" t="s">
        <v>2705</v>
      </c>
      <c r="K48">
        <v>20260301</v>
      </c>
    </row>
    <row r="49" spans="1:11" x14ac:dyDescent="0.3">
      <c r="A49" t="s">
        <v>385</v>
      </c>
      <c r="B49" t="s">
        <v>387</v>
      </c>
      <c r="C49">
        <v>0</v>
      </c>
      <c r="D49" s="88"/>
      <c r="E49" s="88"/>
      <c r="F49" s="87">
        <v>0</v>
      </c>
      <c r="G49" s="87"/>
      <c r="H49" s="87"/>
      <c r="I49" s="87"/>
      <c r="J49" t="s">
        <v>2705</v>
      </c>
      <c r="K49">
        <v>20260301</v>
      </c>
    </row>
    <row r="50" spans="1:11" x14ac:dyDescent="0.3">
      <c r="A50" t="s">
        <v>1452</v>
      </c>
      <c r="B50" t="s">
        <v>2715</v>
      </c>
      <c r="D50" s="88"/>
      <c r="E50" s="88"/>
      <c r="F50" s="87"/>
      <c r="G50" s="87">
        <v>3020672570</v>
      </c>
      <c r="H50" s="87">
        <v>3020672570</v>
      </c>
      <c r="I50" s="87">
        <v>3020672570</v>
      </c>
      <c r="J50" t="s">
        <v>1230</v>
      </c>
      <c r="K50">
        <v>20260301</v>
      </c>
    </row>
    <row r="51" spans="1:11" x14ac:dyDescent="0.3">
      <c r="A51" t="s">
        <v>381</v>
      </c>
      <c r="B51" t="s">
        <v>383</v>
      </c>
      <c r="C51">
        <v>0</v>
      </c>
      <c r="D51" s="88"/>
      <c r="E51" s="88"/>
      <c r="F51" s="87">
        <v>0</v>
      </c>
      <c r="G51" s="87"/>
      <c r="H51" s="87"/>
      <c r="I51" s="87"/>
      <c r="J51" t="s">
        <v>2705</v>
      </c>
      <c r="K51">
        <v>20260301</v>
      </c>
    </row>
    <row r="52" spans="1:11" x14ac:dyDescent="0.3">
      <c r="A52" t="s">
        <v>392</v>
      </c>
      <c r="B52" t="s">
        <v>394</v>
      </c>
      <c r="C52">
        <v>26</v>
      </c>
      <c r="D52" s="88"/>
      <c r="E52" s="88">
        <v>0</v>
      </c>
      <c r="F52" s="87">
        <v>346680000</v>
      </c>
      <c r="G52" s="87"/>
      <c r="H52" s="87"/>
      <c r="I52" s="87"/>
      <c r="J52" t="s">
        <v>2708</v>
      </c>
      <c r="K52">
        <v>20260301</v>
      </c>
    </row>
    <row r="53" spans="1:11" x14ac:dyDescent="0.3">
      <c r="A53" t="s">
        <v>67</v>
      </c>
      <c r="B53" t="s">
        <v>69</v>
      </c>
      <c r="C53">
        <v>0</v>
      </c>
      <c r="D53" s="88"/>
      <c r="E53" s="88"/>
      <c r="F53" s="87">
        <v>22000000000</v>
      </c>
      <c r="G53" s="87">
        <v>21237061373</v>
      </c>
      <c r="H53" s="87">
        <v>6364986136</v>
      </c>
      <c r="I53" s="87">
        <v>6364986136</v>
      </c>
      <c r="J53" t="s">
        <v>2706</v>
      </c>
      <c r="K53">
        <v>20260301</v>
      </c>
    </row>
    <row r="54" spans="1:11" x14ac:dyDescent="0.3">
      <c r="A54" t="s">
        <v>389</v>
      </c>
      <c r="B54" t="s">
        <v>391</v>
      </c>
      <c r="C54">
        <v>0</v>
      </c>
      <c r="D54" s="88"/>
      <c r="E54" s="88"/>
      <c r="F54" s="87">
        <v>0</v>
      </c>
      <c r="G54" s="87"/>
      <c r="H54" s="87"/>
      <c r="I54" s="87"/>
      <c r="J54" t="s">
        <v>2705</v>
      </c>
      <c r="K54">
        <v>20260301</v>
      </c>
    </row>
    <row r="55" spans="1:11" x14ac:dyDescent="0.3">
      <c r="A55" t="s">
        <v>377</v>
      </c>
      <c r="B55" t="s">
        <v>379</v>
      </c>
      <c r="C55">
        <v>16</v>
      </c>
      <c r="D55" s="88"/>
      <c r="E55" s="88">
        <v>0</v>
      </c>
      <c r="F55" s="87">
        <v>21898607060.415298</v>
      </c>
      <c r="G55" s="87"/>
      <c r="H55" s="87"/>
      <c r="I55" s="87"/>
      <c r="J55" t="s">
        <v>2708</v>
      </c>
      <c r="K55">
        <v>20260301</v>
      </c>
    </row>
    <row r="56" spans="1:11" x14ac:dyDescent="0.3">
      <c r="A56" t="s">
        <v>402</v>
      </c>
      <c r="B56" t="s">
        <v>404</v>
      </c>
      <c r="C56">
        <v>0</v>
      </c>
      <c r="D56" s="88"/>
      <c r="E56" s="88"/>
      <c r="F56" s="87">
        <v>0</v>
      </c>
      <c r="G56" s="87"/>
      <c r="H56" s="87"/>
      <c r="I56" s="87"/>
      <c r="J56" t="s">
        <v>2705</v>
      </c>
      <c r="K56">
        <v>20260301</v>
      </c>
    </row>
    <row r="57" spans="1:11" x14ac:dyDescent="0.3">
      <c r="A57" t="s">
        <v>1656</v>
      </c>
      <c r="B57" t="s">
        <v>2716</v>
      </c>
      <c r="D57" s="88"/>
      <c r="E57" s="88"/>
      <c r="F57" s="87"/>
      <c r="G57" s="87">
        <v>559114232</v>
      </c>
      <c r="H57" s="87">
        <v>121717519</v>
      </c>
      <c r="I57" s="87">
        <v>119635490</v>
      </c>
      <c r="J57" t="s">
        <v>1230</v>
      </c>
      <c r="K57">
        <v>20260301</v>
      </c>
    </row>
    <row r="58" spans="1:11" x14ac:dyDescent="0.3">
      <c r="A58" t="s">
        <v>367</v>
      </c>
      <c r="B58" t="s">
        <v>368</v>
      </c>
      <c r="C58">
        <v>1</v>
      </c>
      <c r="D58" s="88"/>
      <c r="E58" s="88"/>
      <c r="F58" s="87">
        <v>1040040000</v>
      </c>
      <c r="G58" s="87"/>
      <c r="H58" s="87"/>
      <c r="I58" s="87"/>
      <c r="J58" t="s">
        <v>2705</v>
      </c>
      <c r="K58">
        <v>20260301</v>
      </c>
    </row>
    <row r="59" spans="1:11" x14ac:dyDescent="0.3">
      <c r="A59" t="s">
        <v>373</v>
      </c>
      <c r="B59" t="s">
        <v>375</v>
      </c>
      <c r="C59">
        <v>0</v>
      </c>
      <c r="D59" s="88"/>
      <c r="E59" s="88"/>
      <c r="F59" s="87">
        <v>27686510497.278</v>
      </c>
      <c r="G59" s="87"/>
      <c r="H59" s="87"/>
      <c r="I59" s="87"/>
      <c r="J59" t="s">
        <v>2705</v>
      </c>
      <c r="K59">
        <v>20260301</v>
      </c>
    </row>
    <row r="60" spans="1:11" x14ac:dyDescent="0.3">
      <c r="A60" t="s">
        <v>818</v>
      </c>
      <c r="B60" t="s">
        <v>820</v>
      </c>
      <c r="C60">
        <v>0</v>
      </c>
      <c r="D60" s="88"/>
      <c r="E60" s="88"/>
      <c r="F60" s="87">
        <v>0</v>
      </c>
      <c r="G60" s="87"/>
      <c r="H60" s="87"/>
      <c r="I60" s="87"/>
      <c r="J60" t="s">
        <v>2705</v>
      </c>
      <c r="K60">
        <v>20260301</v>
      </c>
    </row>
    <row r="61" spans="1:11" x14ac:dyDescent="0.3">
      <c r="A61" t="s">
        <v>822</v>
      </c>
      <c r="B61" t="s">
        <v>824</v>
      </c>
      <c r="C61">
        <v>2104</v>
      </c>
      <c r="D61" s="88"/>
      <c r="E61" s="88"/>
      <c r="F61" s="87">
        <v>11636948893</v>
      </c>
      <c r="G61" s="87"/>
      <c r="H61" s="87"/>
      <c r="I61" s="87"/>
      <c r="J61" t="s">
        <v>2705</v>
      </c>
      <c r="K61">
        <v>20260301</v>
      </c>
    </row>
    <row r="62" spans="1:11" x14ac:dyDescent="0.3">
      <c r="A62" t="s">
        <v>826</v>
      </c>
      <c r="B62" t="s">
        <v>827</v>
      </c>
      <c r="C62">
        <v>0</v>
      </c>
      <c r="D62" s="88"/>
      <c r="E62" s="88"/>
      <c r="F62" s="87">
        <v>0</v>
      </c>
      <c r="G62" s="87"/>
      <c r="H62" s="87"/>
      <c r="I62" s="87"/>
      <c r="J62" t="s">
        <v>2705</v>
      </c>
      <c r="K62">
        <v>20260301</v>
      </c>
    </row>
    <row r="63" spans="1:11" x14ac:dyDescent="0.3">
      <c r="A63" t="s">
        <v>832</v>
      </c>
      <c r="B63" t="s">
        <v>834</v>
      </c>
      <c r="C63">
        <v>0</v>
      </c>
      <c r="D63" s="88"/>
      <c r="E63" s="88"/>
      <c r="F63" s="87">
        <v>3700000000</v>
      </c>
      <c r="G63" s="87"/>
      <c r="H63" s="87"/>
      <c r="I63" s="87"/>
      <c r="J63" t="s">
        <v>2705</v>
      </c>
      <c r="K63">
        <v>20260301</v>
      </c>
    </row>
    <row r="64" spans="1:11" x14ac:dyDescent="0.3">
      <c r="A64" t="s">
        <v>835</v>
      </c>
      <c r="B64" t="s">
        <v>837</v>
      </c>
      <c r="C64">
        <v>1</v>
      </c>
      <c r="D64" s="88"/>
      <c r="E64" s="88"/>
      <c r="F64" s="87">
        <v>10700000000</v>
      </c>
      <c r="G64" s="87"/>
      <c r="H64" s="87"/>
      <c r="I64" s="87"/>
      <c r="J64" t="s">
        <v>2705</v>
      </c>
      <c r="K64">
        <v>20260301</v>
      </c>
    </row>
    <row r="65" spans="1:11" x14ac:dyDescent="0.3">
      <c r="A65" t="s">
        <v>828</v>
      </c>
      <c r="B65" t="s">
        <v>830</v>
      </c>
      <c r="C65">
        <v>430</v>
      </c>
      <c r="D65" s="88"/>
      <c r="E65" s="88"/>
      <c r="F65" s="87">
        <v>2000000000</v>
      </c>
      <c r="G65" s="87"/>
      <c r="H65" s="87"/>
      <c r="I65" s="87"/>
      <c r="J65" t="s">
        <v>2705</v>
      </c>
      <c r="K65">
        <v>20260301</v>
      </c>
    </row>
    <row r="66" spans="1:11" x14ac:dyDescent="0.3">
      <c r="A66" t="s">
        <v>90</v>
      </c>
      <c r="B66" t="s">
        <v>92</v>
      </c>
      <c r="C66">
        <v>470</v>
      </c>
      <c r="D66" s="88"/>
      <c r="E66" s="88">
        <v>0</v>
      </c>
      <c r="F66" s="87">
        <v>11946000000</v>
      </c>
      <c r="G66" s="87">
        <v>3120331456</v>
      </c>
      <c r="H66" s="87">
        <v>3120331456</v>
      </c>
      <c r="I66" s="87">
        <v>3120331456</v>
      </c>
      <c r="J66" t="s">
        <v>2709</v>
      </c>
      <c r="K66">
        <v>20260301</v>
      </c>
    </row>
    <row r="67" spans="1:11" x14ac:dyDescent="0.3">
      <c r="A67" t="s">
        <v>838</v>
      </c>
      <c r="B67" t="s">
        <v>840</v>
      </c>
      <c r="C67">
        <v>0</v>
      </c>
      <c r="D67" s="88"/>
      <c r="E67" s="88"/>
      <c r="F67" s="87">
        <v>0</v>
      </c>
      <c r="G67" s="87"/>
      <c r="H67" s="87"/>
      <c r="I67" s="87"/>
      <c r="J67" t="s">
        <v>2705</v>
      </c>
      <c r="K67">
        <v>20260301</v>
      </c>
    </row>
    <row r="68" spans="1:11" x14ac:dyDescent="0.3">
      <c r="A68" t="s">
        <v>842</v>
      </c>
      <c r="B68" t="s">
        <v>844</v>
      </c>
      <c r="C68">
        <v>0</v>
      </c>
      <c r="D68" s="88"/>
      <c r="E68" s="88"/>
      <c r="F68" s="87">
        <v>1350000000</v>
      </c>
      <c r="G68" s="87"/>
      <c r="H68" s="87"/>
      <c r="I68" s="87"/>
      <c r="J68" t="s">
        <v>2705</v>
      </c>
      <c r="K68">
        <v>20260301</v>
      </c>
    </row>
    <row r="69" spans="1:11" x14ac:dyDescent="0.3">
      <c r="A69" t="s">
        <v>845</v>
      </c>
      <c r="B69" t="s">
        <v>847</v>
      </c>
      <c r="C69">
        <v>0</v>
      </c>
      <c r="D69" s="88"/>
      <c r="E69" s="88"/>
      <c r="F69" s="87">
        <v>0</v>
      </c>
      <c r="G69" s="87"/>
      <c r="H69" s="87"/>
      <c r="I69" s="87"/>
      <c r="J69" t="s">
        <v>2705</v>
      </c>
      <c r="K69">
        <v>20260301</v>
      </c>
    </row>
    <row r="70" spans="1:11" x14ac:dyDescent="0.3">
      <c r="A70" t="s">
        <v>849</v>
      </c>
      <c r="B70" t="s">
        <v>851</v>
      </c>
      <c r="C70">
        <v>150</v>
      </c>
      <c r="D70" s="88"/>
      <c r="E70" s="88"/>
      <c r="F70" s="87">
        <v>0</v>
      </c>
      <c r="G70" s="87"/>
      <c r="H70" s="87"/>
      <c r="I70" s="87"/>
      <c r="J70" t="s">
        <v>2705</v>
      </c>
      <c r="K70">
        <v>20260301</v>
      </c>
    </row>
    <row r="71" spans="1:11" x14ac:dyDescent="0.3">
      <c r="A71" t="s">
        <v>852</v>
      </c>
      <c r="B71" t="s">
        <v>854</v>
      </c>
      <c r="C71">
        <v>0</v>
      </c>
      <c r="D71" s="88"/>
      <c r="E71" s="88"/>
      <c r="F71" s="87">
        <v>79000000</v>
      </c>
      <c r="G71" s="87"/>
      <c r="H71" s="87"/>
      <c r="I71" s="87"/>
      <c r="J71" t="s">
        <v>2705</v>
      </c>
      <c r="K71">
        <v>20260301</v>
      </c>
    </row>
    <row r="72" spans="1:11" x14ac:dyDescent="0.3">
      <c r="A72" t="s">
        <v>856</v>
      </c>
      <c r="B72" t="s">
        <v>857</v>
      </c>
      <c r="C72">
        <v>1</v>
      </c>
      <c r="D72" s="88"/>
      <c r="E72" s="88"/>
      <c r="F72" s="87">
        <v>0</v>
      </c>
      <c r="G72" s="87"/>
      <c r="H72" s="87"/>
      <c r="I72" s="87"/>
      <c r="J72" t="s">
        <v>2705</v>
      </c>
      <c r="K72">
        <v>20260301</v>
      </c>
    </row>
    <row r="73" spans="1:11" x14ac:dyDescent="0.3">
      <c r="A73" t="s">
        <v>270</v>
      </c>
      <c r="B73" t="s">
        <v>272</v>
      </c>
      <c r="C73">
        <v>306</v>
      </c>
      <c r="D73" s="88"/>
      <c r="E73" s="88">
        <v>0</v>
      </c>
      <c r="F73" s="87">
        <v>191835000</v>
      </c>
      <c r="G73" s="87"/>
      <c r="H73" s="87"/>
      <c r="I73" s="87"/>
      <c r="J73" t="s">
        <v>2708</v>
      </c>
      <c r="K73">
        <v>20260301</v>
      </c>
    </row>
    <row r="74" spans="1:11" x14ac:dyDescent="0.3">
      <c r="A74" t="s">
        <v>2717</v>
      </c>
      <c r="B74" t="s">
        <v>1843</v>
      </c>
      <c r="D74" s="88">
        <v>1</v>
      </c>
      <c r="E74" s="88">
        <v>0</v>
      </c>
      <c r="F74" s="87"/>
      <c r="G74" s="87"/>
      <c r="H74" s="87"/>
      <c r="I74" s="87"/>
      <c r="J74" t="s">
        <v>1229</v>
      </c>
      <c r="K74">
        <v>20260301</v>
      </c>
    </row>
    <row r="75" spans="1:11" x14ac:dyDescent="0.3">
      <c r="A75" t="s">
        <v>63</v>
      </c>
      <c r="B75" t="s">
        <v>65</v>
      </c>
      <c r="C75">
        <v>8000000</v>
      </c>
      <c r="D75" s="88"/>
      <c r="E75" s="88">
        <v>392290</v>
      </c>
      <c r="F75" s="87">
        <v>15463050000</v>
      </c>
      <c r="G75" s="87">
        <v>28641227525</v>
      </c>
      <c r="H75" s="87">
        <v>79900604</v>
      </c>
      <c r="I75" s="87">
        <v>69247190</v>
      </c>
      <c r="J75" t="s">
        <v>2709</v>
      </c>
      <c r="K75">
        <v>20260301</v>
      </c>
    </row>
    <row r="76" spans="1:11" x14ac:dyDescent="0.3">
      <c r="A76" t="s">
        <v>329</v>
      </c>
      <c r="B76" t="s">
        <v>331</v>
      </c>
      <c r="C76">
        <v>500</v>
      </c>
      <c r="D76" s="88"/>
      <c r="E76" s="88"/>
      <c r="F76" s="87">
        <v>300000000</v>
      </c>
      <c r="G76" s="87"/>
      <c r="H76" s="87"/>
      <c r="I76" s="87"/>
      <c r="J76" t="s">
        <v>2705</v>
      </c>
      <c r="K76">
        <v>20260301</v>
      </c>
    </row>
    <row r="77" spans="1:11" x14ac:dyDescent="0.3">
      <c r="A77" t="s">
        <v>313</v>
      </c>
      <c r="B77" t="s">
        <v>315</v>
      </c>
      <c r="C77">
        <v>5</v>
      </c>
      <c r="D77" s="88"/>
      <c r="E77" s="88"/>
      <c r="F77" s="87">
        <v>262875000</v>
      </c>
      <c r="G77" s="87"/>
      <c r="H77" s="87"/>
      <c r="I77" s="87"/>
      <c r="J77" t="s">
        <v>2705</v>
      </c>
      <c r="K77">
        <v>20260301</v>
      </c>
    </row>
    <row r="78" spans="1:11" x14ac:dyDescent="0.3">
      <c r="A78" t="s">
        <v>160</v>
      </c>
      <c r="B78" t="s">
        <v>162</v>
      </c>
      <c r="C78">
        <v>3400</v>
      </c>
      <c r="D78" s="88"/>
      <c r="E78" s="88"/>
      <c r="F78" s="87">
        <v>416750000</v>
      </c>
      <c r="G78" s="87"/>
      <c r="H78" s="87"/>
      <c r="I78" s="87"/>
      <c r="J78" t="s">
        <v>2705</v>
      </c>
      <c r="K78">
        <v>20260301</v>
      </c>
    </row>
    <row r="79" spans="1:11" x14ac:dyDescent="0.3">
      <c r="A79" t="s">
        <v>274</v>
      </c>
      <c r="B79" t="s">
        <v>276</v>
      </c>
      <c r="C79">
        <v>20</v>
      </c>
      <c r="D79" s="88"/>
      <c r="E79" s="88"/>
      <c r="F79" s="87">
        <v>121275000</v>
      </c>
      <c r="G79" s="87"/>
      <c r="H79" s="87"/>
      <c r="I79" s="87"/>
      <c r="J79" t="s">
        <v>2705</v>
      </c>
      <c r="K79">
        <v>20260301</v>
      </c>
    </row>
    <row r="80" spans="1:11" x14ac:dyDescent="0.3">
      <c r="A80" t="s">
        <v>278</v>
      </c>
      <c r="B80" t="s">
        <v>280</v>
      </c>
      <c r="C80">
        <v>0</v>
      </c>
      <c r="D80" s="88"/>
      <c r="E80" s="88"/>
      <c r="F80" s="87">
        <v>55125000</v>
      </c>
      <c r="G80" s="87"/>
      <c r="H80" s="87"/>
      <c r="I80" s="87"/>
      <c r="J80" t="s">
        <v>2705</v>
      </c>
      <c r="K80">
        <v>20260301</v>
      </c>
    </row>
    <row r="81" spans="1:11" x14ac:dyDescent="0.3">
      <c r="A81" t="s">
        <v>282</v>
      </c>
      <c r="B81" t="s">
        <v>284</v>
      </c>
      <c r="C81">
        <v>1</v>
      </c>
      <c r="D81" s="88"/>
      <c r="E81" s="88"/>
      <c r="F81" s="87">
        <v>110250000</v>
      </c>
      <c r="G81" s="87"/>
      <c r="H81" s="87"/>
      <c r="I81" s="87"/>
      <c r="J81" t="s">
        <v>2705</v>
      </c>
      <c r="K81">
        <v>20260301</v>
      </c>
    </row>
    <row r="82" spans="1:11" x14ac:dyDescent="0.3">
      <c r="A82" t="s">
        <v>321</v>
      </c>
      <c r="B82" t="s">
        <v>323</v>
      </c>
      <c r="C82">
        <v>1</v>
      </c>
      <c r="D82" s="88"/>
      <c r="E82" s="88"/>
      <c r="F82" s="87">
        <v>655987500</v>
      </c>
      <c r="G82" s="87"/>
      <c r="H82" s="87"/>
      <c r="I82" s="87"/>
      <c r="J82" t="s">
        <v>2705</v>
      </c>
      <c r="K82">
        <v>20260301</v>
      </c>
    </row>
    <row r="83" spans="1:11" x14ac:dyDescent="0.3">
      <c r="A83" t="s">
        <v>204</v>
      </c>
      <c r="B83" t="s">
        <v>206</v>
      </c>
      <c r="C83">
        <v>540</v>
      </c>
      <c r="D83" s="88"/>
      <c r="E83" s="88"/>
      <c r="F83" s="87">
        <v>780725000</v>
      </c>
      <c r="G83" s="87"/>
      <c r="H83" s="87"/>
      <c r="I83" s="87"/>
      <c r="J83" t="s">
        <v>2705</v>
      </c>
      <c r="K83">
        <v>20260301</v>
      </c>
    </row>
    <row r="84" spans="1:11" x14ac:dyDescent="0.3">
      <c r="A84" t="s">
        <v>290</v>
      </c>
      <c r="B84" t="s">
        <v>292</v>
      </c>
      <c r="C84">
        <v>20481</v>
      </c>
      <c r="D84" s="88"/>
      <c r="E84" s="88"/>
      <c r="F84" s="87">
        <v>1981498041.3375001</v>
      </c>
      <c r="G84" s="87"/>
      <c r="H84" s="87"/>
      <c r="I84" s="87"/>
      <c r="J84" t="s">
        <v>2705</v>
      </c>
      <c r="K84">
        <v>20260301</v>
      </c>
    </row>
    <row r="85" spans="1:11" x14ac:dyDescent="0.3">
      <c r="A85" t="s">
        <v>1424</v>
      </c>
      <c r="B85" t="s">
        <v>1879</v>
      </c>
      <c r="D85" s="88"/>
      <c r="E85" s="88"/>
      <c r="F85" s="87"/>
      <c r="G85" s="87">
        <v>429464078</v>
      </c>
      <c r="H85" s="87">
        <v>429464078</v>
      </c>
      <c r="I85" s="87">
        <v>429464078</v>
      </c>
      <c r="J85" t="s">
        <v>1230</v>
      </c>
      <c r="K85">
        <v>20260301</v>
      </c>
    </row>
    <row r="86" spans="1:11" x14ac:dyDescent="0.3">
      <c r="A86" t="s">
        <v>294</v>
      </c>
      <c r="B86" t="s">
        <v>296</v>
      </c>
      <c r="C86">
        <v>0</v>
      </c>
      <c r="D86" s="88"/>
      <c r="E86" s="88"/>
      <c r="F86" s="87">
        <v>55125000</v>
      </c>
      <c r="G86" s="87"/>
      <c r="H86" s="87"/>
      <c r="I86" s="87"/>
      <c r="J86" t="s">
        <v>2705</v>
      </c>
      <c r="K86">
        <v>20260301</v>
      </c>
    </row>
    <row r="87" spans="1:11" x14ac:dyDescent="0.3">
      <c r="A87" t="s">
        <v>298</v>
      </c>
      <c r="B87" t="s">
        <v>300</v>
      </c>
      <c r="C87">
        <v>30</v>
      </c>
      <c r="D87" s="88"/>
      <c r="E87" s="88"/>
      <c r="F87" s="87">
        <v>0</v>
      </c>
      <c r="G87" s="87"/>
      <c r="H87" s="87"/>
      <c r="I87" s="87"/>
      <c r="J87" t="s">
        <v>2705</v>
      </c>
      <c r="K87">
        <v>20260301</v>
      </c>
    </row>
    <row r="88" spans="1:11" x14ac:dyDescent="0.3">
      <c r="A88" t="s">
        <v>302</v>
      </c>
      <c r="B88" t="s">
        <v>304</v>
      </c>
      <c r="C88">
        <v>1</v>
      </c>
      <c r="D88" s="88"/>
      <c r="E88" s="88"/>
      <c r="F88" s="87">
        <v>125000000</v>
      </c>
      <c r="G88" s="87"/>
      <c r="H88" s="87"/>
      <c r="I88" s="87"/>
      <c r="J88" t="s">
        <v>2705</v>
      </c>
      <c r="K88">
        <v>20260301</v>
      </c>
    </row>
    <row r="89" spans="1:11" x14ac:dyDescent="0.3">
      <c r="A89" t="s">
        <v>317</v>
      </c>
      <c r="B89" t="s">
        <v>319</v>
      </c>
      <c r="C89">
        <v>2</v>
      </c>
      <c r="D89" s="88"/>
      <c r="E89" s="88"/>
      <c r="F89" s="87">
        <v>110250000</v>
      </c>
      <c r="G89" s="87"/>
      <c r="H89" s="87"/>
      <c r="I89" s="87"/>
      <c r="J89" t="s">
        <v>2705</v>
      </c>
      <c r="K89">
        <v>20260301</v>
      </c>
    </row>
    <row r="90" spans="1:11" x14ac:dyDescent="0.3">
      <c r="A90" t="s">
        <v>51</v>
      </c>
      <c r="B90" t="s">
        <v>53</v>
      </c>
      <c r="C90">
        <v>265</v>
      </c>
      <c r="D90" s="88"/>
      <c r="E90" s="88"/>
      <c r="F90" s="87">
        <v>706909681800</v>
      </c>
      <c r="G90" s="87">
        <v>179574766602</v>
      </c>
      <c r="H90" s="87">
        <v>157299262236</v>
      </c>
      <c r="I90" s="87">
        <v>157296003300</v>
      </c>
      <c r="J90" t="s">
        <v>2706</v>
      </c>
      <c r="K90">
        <v>20260301</v>
      </c>
    </row>
    <row r="91" spans="1:11" x14ac:dyDescent="0.3">
      <c r="A91" t="s">
        <v>286</v>
      </c>
      <c r="B91" t="s">
        <v>288</v>
      </c>
      <c r="C91">
        <v>250</v>
      </c>
      <c r="D91" s="88"/>
      <c r="E91" s="88"/>
      <c r="F91" s="87">
        <v>110250000</v>
      </c>
      <c r="G91" s="87"/>
      <c r="H91" s="87"/>
      <c r="I91" s="87"/>
      <c r="J91" t="s">
        <v>2705</v>
      </c>
      <c r="K91">
        <v>20260301</v>
      </c>
    </row>
    <row r="92" spans="1:11" x14ac:dyDescent="0.3">
      <c r="A92" t="s">
        <v>141</v>
      </c>
      <c r="B92" t="s">
        <v>143</v>
      </c>
      <c r="C92">
        <v>550</v>
      </c>
      <c r="D92" s="88"/>
      <c r="E92" s="88"/>
      <c r="F92" s="87">
        <v>429975000</v>
      </c>
      <c r="G92" s="87">
        <v>1054759012</v>
      </c>
      <c r="H92" s="87">
        <v>37489970</v>
      </c>
      <c r="I92" s="87">
        <v>37489970</v>
      </c>
      <c r="J92" t="s">
        <v>2706</v>
      </c>
      <c r="K92">
        <v>20260301</v>
      </c>
    </row>
    <row r="93" spans="1:11" x14ac:dyDescent="0.3">
      <c r="A93" t="s">
        <v>1653</v>
      </c>
      <c r="B93" t="s">
        <v>2718</v>
      </c>
      <c r="D93" s="88"/>
      <c r="E93" s="88"/>
      <c r="F93" s="87"/>
      <c r="G93" s="87">
        <v>113458859</v>
      </c>
      <c r="H93" s="87">
        <v>10653414</v>
      </c>
      <c r="I93" s="87">
        <v>10653414</v>
      </c>
      <c r="J93" t="s">
        <v>1230</v>
      </c>
      <c r="K93">
        <v>20260301</v>
      </c>
    </row>
    <row r="94" spans="1:11" x14ac:dyDescent="0.3">
      <c r="A94" t="s">
        <v>306</v>
      </c>
      <c r="B94" t="s">
        <v>308</v>
      </c>
      <c r="C94">
        <v>40</v>
      </c>
      <c r="D94" s="88"/>
      <c r="E94" s="88"/>
      <c r="F94" s="87">
        <v>165375000</v>
      </c>
      <c r="G94" s="87"/>
      <c r="H94" s="87"/>
      <c r="I94" s="87"/>
      <c r="J94" t="s">
        <v>2705</v>
      </c>
      <c r="K94">
        <v>20260301</v>
      </c>
    </row>
    <row r="95" spans="1:11" x14ac:dyDescent="0.3">
      <c r="A95" t="s">
        <v>113</v>
      </c>
      <c r="B95" t="s">
        <v>115</v>
      </c>
      <c r="C95">
        <v>210</v>
      </c>
      <c r="D95" s="88"/>
      <c r="E95" s="88"/>
      <c r="F95" s="87">
        <v>1588036766.4000001</v>
      </c>
      <c r="G95" s="87"/>
      <c r="H95" s="87"/>
      <c r="I95" s="87"/>
      <c r="J95" t="s">
        <v>2705</v>
      </c>
      <c r="K95">
        <v>20260301</v>
      </c>
    </row>
    <row r="96" spans="1:11" x14ac:dyDescent="0.3">
      <c r="A96" t="s">
        <v>310</v>
      </c>
      <c r="B96" t="s">
        <v>311</v>
      </c>
      <c r="C96">
        <v>11</v>
      </c>
      <c r="D96" s="88"/>
      <c r="E96" s="88"/>
      <c r="F96" s="87">
        <v>0</v>
      </c>
      <c r="G96" s="87"/>
      <c r="H96" s="87"/>
      <c r="I96" s="87"/>
      <c r="J96" t="s">
        <v>2705</v>
      </c>
      <c r="K96">
        <v>20260301</v>
      </c>
    </row>
    <row r="97" spans="1:11" x14ac:dyDescent="0.3">
      <c r="A97" t="s">
        <v>333</v>
      </c>
      <c r="B97" t="s">
        <v>335</v>
      </c>
      <c r="C97">
        <v>10</v>
      </c>
      <c r="D97" s="88"/>
      <c r="E97" s="88"/>
      <c r="F97" s="87">
        <v>85125000</v>
      </c>
      <c r="G97" s="87"/>
      <c r="H97" s="87"/>
      <c r="I97" s="87"/>
      <c r="J97" t="s">
        <v>2705</v>
      </c>
      <c r="K97">
        <v>20260301</v>
      </c>
    </row>
    <row r="98" spans="1:11" x14ac:dyDescent="0.3">
      <c r="A98" t="s">
        <v>337</v>
      </c>
      <c r="B98" t="s">
        <v>339</v>
      </c>
      <c r="C98">
        <v>150</v>
      </c>
      <c r="D98" s="88"/>
      <c r="E98" s="88"/>
      <c r="F98" s="87">
        <v>346500000</v>
      </c>
      <c r="G98" s="87"/>
      <c r="H98" s="87"/>
      <c r="I98" s="87"/>
      <c r="J98" t="s">
        <v>2705</v>
      </c>
      <c r="K98">
        <v>20260301</v>
      </c>
    </row>
    <row r="99" spans="1:11" x14ac:dyDescent="0.3">
      <c r="A99" t="s">
        <v>916</v>
      </c>
      <c r="B99" t="s">
        <v>918</v>
      </c>
      <c r="C99">
        <v>0</v>
      </c>
      <c r="D99" s="88"/>
      <c r="E99" s="88"/>
      <c r="F99" s="87">
        <v>0</v>
      </c>
      <c r="G99" s="87"/>
      <c r="H99" s="87"/>
      <c r="I99" s="87"/>
      <c r="J99" t="s">
        <v>2705</v>
      </c>
      <c r="K99">
        <v>20260301</v>
      </c>
    </row>
    <row r="100" spans="1:11" x14ac:dyDescent="0.3">
      <c r="A100" t="s">
        <v>1662</v>
      </c>
      <c r="B100" t="s">
        <v>2719</v>
      </c>
      <c r="D100" s="88"/>
      <c r="E100" s="88"/>
      <c r="F100" s="87"/>
      <c r="G100" s="87">
        <v>1509302501</v>
      </c>
      <c r="H100" s="87">
        <v>1509302501</v>
      </c>
      <c r="I100" s="87">
        <v>1509302501</v>
      </c>
      <c r="J100" t="s">
        <v>1230</v>
      </c>
      <c r="K100">
        <v>20260301</v>
      </c>
    </row>
    <row r="101" spans="1:11" x14ac:dyDescent="0.3">
      <c r="A101" t="s">
        <v>908</v>
      </c>
      <c r="B101" t="s">
        <v>910</v>
      </c>
      <c r="C101">
        <v>4000</v>
      </c>
      <c r="D101" s="88"/>
      <c r="E101" s="88"/>
      <c r="F101" s="87">
        <v>0</v>
      </c>
      <c r="G101" s="87"/>
      <c r="H101" s="87"/>
      <c r="I101" s="87"/>
      <c r="J101" t="s">
        <v>2705</v>
      </c>
      <c r="K101">
        <v>20260301</v>
      </c>
    </row>
    <row r="102" spans="1:11" x14ac:dyDescent="0.3">
      <c r="A102" t="s">
        <v>912</v>
      </c>
      <c r="B102" t="s">
        <v>914</v>
      </c>
      <c r="C102">
        <v>10000</v>
      </c>
      <c r="D102" s="88"/>
      <c r="E102" s="88"/>
      <c r="F102" s="87">
        <v>2000000000</v>
      </c>
      <c r="G102" s="87"/>
      <c r="H102" s="87"/>
      <c r="I102" s="87"/>
      <c r="J102" t="s">
        <v>2705</v>
      </c>
      <c r="K102">
        <v>20260301</v>
      </c>
    </row>
    <row r="103" spans="1:11" x14ac:dyDescent="0.3">
      <c r="A103" t="s">
        <v>904</v>
      </c>
      <c r="B103" t="s">
        <v>906</v>
      </c>
      <c r="C103">
        <v>2</v>
      </c>
      <c r="D103" s="88"/>
      <c r="E103" s="88"/>
      <c r="F103" s="87">
        <v>0</v>
      </c>
      <c r="G103" s="87"/>
      <c r="H103" s="87"/>
      <c r="I103" s="87"/>
      <c r="J103" t="s">
        <v>2705</v>
      </c>
      <c r="K103">
        <v>20260301</v>
      </c>
    </row>
    <row r="104" spans="1:11" x14ac:dyDescent="0.3">
      <c r="A104" t="s">
        <v>920</v>
      </c>
      <c r="B104" t="s">
        <v>921</v>
      </c>
      <c r="C104">
        <v>1</v>
      </c>
      <c r="D104" s="88"/>
      <c r="E104" s="88"/>
      <c r="F104" s="87">
        <v>0</v>
      </c>
      <c r="G104" s="87"/>
      <c r="H104" s="87"/>
      <c r="I104" s="87"/>
      <c r="J104" t="s">
        <v>2705</v>
      </c>
      <c r="K104">
        <v>20260301</v>
      </c>
    </row>
    <row r="105" spans="1:11" x14ac:dyDescent="0.3">
      <c r="A105" t="s">
        <v>927</v>
      </c>
      <c r="B105" t="s">
        <v>929</v>
      </c>
      <c r="C105">
        <v>25</v>
      </c>
      <c r="D105" s="88"/>
      <c r="E105" s="88"/>
      <c r="F105" s="87">
        <v>30000000</v>
      </c>
      <c r="G105" s="87"/>
      <c r="H105" s="87"/>
      <c r="I105" s="87"/>
      <c r="J105" t="s">
        <v>2705</v>
      </c>
      <c r="K105">
        <v>20260301</v>
      </c>
    </row>
    <row r="106" spans="1:11" x14ac:dyDescent="0.3">
      <c r="A106" t="s">
        <v>184</v>
      </c>
      <c r="B106" t="s">
        <v>186</v>
      </c>
      <c r="C106">
        <v>3</v>
      </c>
      <c r="D106" s="88"/>
      <c r="E106" s="88">
        <v>0</v>
      </c>
      <c r="F106" s="87">
        <v>240000000</v>
      </c>
      <c r="G106" s="87">
        <v>157874738</v>
      </c>
      <c r="H106" s="87">
        <v>18727939</v>
      </c>
      <c r="I106" s="87">
        <v>18727939</v>
      </c>
      <c r="J106" t="s">
        <v>2709</v>
      </c>
      <c r="K106">
        <v>20260301</v>
      </c>
    </row>
    <row r="107" spans="1:11" x14ac:dyDescent="0.3">
      <c r="A107" t="s">
        <v>923</v>
      </c>
      <c r="B107" t="s">
        <v>925</v>
      </c>
      <c r="C107">
        <v>1</v>
      </c>
      <c r="D107" s="88"/>
      <c r="E107" s="88"/>
      <c r="F107" s="87">
        <v>21000000</v>
      </c>
      <c r="G107" s="87"/>
      <c r="H107" s="87"/>
      <c r="I107" s="87"/>
      <c r="J107" t="s">
        <v>2705</v>
      </c>
      <c r="K107">
        <v>20260301</v>
      </c>
    </row>
    <row r="108" spans="1:11" x14ac:dyDescent="0.3">
      <c r="A108" t="s">
        <v>931</v>
      </c>
      <c r="B108" t="s">
        <v>933</v>
      </c>
      <c r="C108">
        <v>0</v>
      </c>
      <c r="D108" s="88"/>
      <c r="E108" s="88"/>
      <c r="F108" s="87">
        <v>0</v>
      </c>
      <c r="G108" s="87"/>
      <c r="H108" s="87"/>
      <c r="I108" s="87"/>
      <c r="J108" t="s">
        <v>2705</v>
      </c>
      <c r="K108">
        <v>20260301</v>
      </c>
    </row>
    <row r="109" spans="1:11" x14ac:dyDescent="0.3">
      <c r="A109" t="s">
        <v>1658</v>
      </c>
      <c r="B109" t="s">
        <v>2720</v>
      </c>
      <c r="D109" s="88"/>
      <c r="E109" s="88"/>
      <c r="F109" s="87"/>
      <c r="G109" s="87">
        <v>19488032839</v>
      </c>
      <c r="H109" s="87">
        <v>10266042965</v>
      </c>
      <c r="I109" s="87">
        <v>10266042965</v>
      </c>
      <c r="J109" t="s">
        <v>1230</v>
      </c>
      <c r="K109">
        <v>20260301</v>
      </c>
    </row>
    <row r="110" spans="1:11" x14ac:dyDescent="0.3">
      <c r="A110" t="s">
        <v>862</v>
      </c>
      <c r="B110" t="s">
        <v>864</v>
      </c>
      <c r="C110">
        <v>13</v>
      </c>
      <c r="D110" s="88"/>
      <c r="E110" s="88"/>
      <c r="F110" s="87">
        <v>0</v>
      </c>
      <c r="G110" s="87">
        <v>8822738512</v>
      </c>
      <c r="H110" s="87">
        <v>0</v>
      </c>
      <c r="I110" s="87">
        <v>0</v>
      </c>
      <c r="J110" t="s">
        <v>2706</v>
      </c>
      <c r="K110">
        <v>20260301</v>
      </c>
    </row>
    <row r="111" spans="1:11" x14ac:dyDescent="0.3">
      <c r="A111" t="s">
        <v>55</v>
      </c>
      <c r="B111" t="s">
        <v>57</v>
      </c>
      <c r="C111">
        <v>8.6999999999999993</v>
      </c>
      <c r="D111" s="88"/>
      <c r="E111" s="88"/>
      <c r="F111" s="87">
        <v>12000000000</v>
      </c>
      <c r="G111" s="87">
        <v>75590246835</v>
      </c>
      <c r="H111" s="87">
        <v>610568262</v>
      </c>
      <c r="I111" s="87">
        <v>0</v>
      </c>
      <c r="J111" t="s">
        <v>2706</v>
      </c>
      <c r="K111">
        <v>20260301</v>
      </c>
    </row>
    <row r="112" spans="1:11" x14ac:dyDescent="0.3">
      <c r="A112" t="s">
        <v>865</v>
      </c>
      <c r="B112" t="s">
        <v>867</v>
      </c>
      <c r="C112">
        <v>35.25</v>
      </c>
      <c r="D112" s="88"/>
      <c r="E112" s="88"/>
      <c r="F112" s="87">
        <v>10640000000</v>
      </c>
      <c r="G112" s="87"/>
      <c r="H112" s="87"/>
      <c r="I112" s="87"/>
      <c r="J112" t="s">
        <v>2705</v>
      </c>
      <c r="K112">
        <v>20260301</v>
      </c>
    </row>
    <row r="113" spans="1:11" x14ac:dyDescent="0.3">
      <c r="A113" t="s">
        <v>868</v>
      </c>
      <c r="B113" t="s">
        <v>870</v>
      </c>
      <c r="C113">
        <v>40</v>
      </c>
      <c r="D113" s="88"/>
      <c r="E113" s="88"/>
      <c r="F113" s="87">
        <v>0</v>
      </c>
      <c r="G113" s="87"/>
      <c r="H113" s="87"/>
      <c r="I113" s="87"/>
      <c r="J113" t="s">
        <v>2705</v>
      </c>
      <c r="K113">
        <v>20260301</v>
      </c>
    </row>
    <row r="114" spans="1:11" x14ac:dyDescent="0.3">
      <c r="A114" t="s">
        <v>180</v>
      </c>
      <c r="B114" t="s">
        <v>182</v>
      </c>
      <c r="C114">
        <v>0</v>
      </c>
      <c r="D114" s="88"/>
      <c r="E114" s="88"/>
      <c r="F114" s="87">
        <v>1300000000</v>
      </c>
      <c r="G114" s="87">
        <v>200001830</v>
      </c>
      <c r="H114" s="87">
        <v>83923623</v>
      </c>
      <c r="I114" s="87">
        <v>20810793</v>
      </c>
      <c r="J114" t="s">
        <v>2706</v>
      </c>
      <c r="K114">
        <v>20260301</v>
      </c>
    </row>
    <row r="115" spans="1:11" x14ac:dyDescent="0.3">
      <c r="A115" t="s">
        <v>858</v>
      </c>
      <c r="B115" t="s">
        <v>860</v>
      </c>
      <c r="C115">
        <v>0</v>
      </c>
      <c r="D115" s="88"/>
      <c r="E115" s="88"/>
      <c r="F115" s="87">
        <v>0</v>
      </c>
      <c r="G115" s="87"/>
      <c r="H115" s="87"/>
      <c r="I115" s="87"/>
      <c r="J115" t="s">
        <v>2705</v>
      </c>
      <c r="K115">
        <v>20260301</v>
      </c>
    </row>
    <row r="116" spans="1:11" x14ac:dyDescent="0.3">
      <c r="A116" t="s">
        <v>876</v>
      </c>
      <c r="B116" t="s">
        <v>878</v>
      </c>
      <c r="C116">
        <v>50</v>
      </c>
      <c r="D116" s="88"/>
      <c r="E116" s="88"/>
      <c r="F116" s="87">
        <v>0</v>
      </c>
      <c r="G116" s="87"/>
      <c r="H116" s="87"/>
      <c r="I116" s="87"/>
      <c r="J116" t="s">
        <v>2705</v>
      </c>
      <c r="K116">
        <v>20260301</v>
      </c>
    </row>
    <row r="117" spans="1:11" x14ac:dyDescent="0.3">
      <c r="A117" t="s">
        <v>872</v>
      </c>
      <c r="B117" t="s">
        <v>874</v>
      </c>
      <c r="C117">
        <v>2</v>
      </c>
      <c r="D117" s="88"/>
      <c r="E117" s="88"/>
      <c r="F117" s="87">
        <v>0</v>
      </c>
      <c r="G117" s="87"/>
      <c r="H117" s="87"/>
      <c r="I117" s="87"/>
      <c r="J117" t="s">
        <v>2705</v>
      </c>
      <c r="K117">
        <v>20260301</v>
      </c>
    </row>
    <row r="118" spans="1:11" x14ac:dyDescent="0.3">
      <c r="A118" t="s">
        <v>883</v>
      </c>
      <c r="B118" t="s">
        <v>885</v>
      </c>
      <c r="C118">
        <v>1200</v>
      </c>
      <c r="D118" s="88"/>
      <c r="E118" s="88"/>
      <c r="F118" s="87">
        <v>500000000</v>
      </c>
      <c r="G118" s="87"/>
      <c r="H118" s="87"/>
      <c r="I118" s="87"/>
      <c r="J118" t="s">
        <v>2705</v>
      </c>
      <c r="K118">
        <v>20260301</v>
      </c>
    </row>
    <row r="119" spans="1:11" x14ac:dyDescent="0.3">
      <c r="A119" t="s">
        <v>894</v>
      </c>
      <c r="B119" t="s">
        <v>896</v>
      </c>
      <c r="C119">
        <v>0</v>
      </c>
      <c r="D119" s="88"/>
      <c r="E119" s="88"/>
      <c r="F119" s="87">
        <v>270000000</v>
      </c>
      <c r="G119" s="87"/>
      <c r="H119" s="87"/>
      <c r="I119" s="87"/>
      <c r="J119" t="s">
        <v>2705</v>
      </c>
      <c r="K119">
        <v>20260301</v>
      </c>
    </row>
    <row r="120" spans="1:11" x14ac:dyDescent="0.3">
      <c r="A120" t="s">
        <v>890</v>
      </c>
      <c r="B120" t="s">
        <v>892</v>
      </c>
      <c r="C120">
        <v>0</v>
      </c>
      <c r="D120" s="88"/>
      <c r="E120" s="88"/>
      <c r="F120" s="87">
        <v>140000000</v>
      </c>
      <c r="G120" s="87"/>
      <c r="H120" s="87"/>
      <c r="I120" s="87"/>
      <c r="J120" t="s">
        <v>2705</v>
      </c>
      <c r="K120">
        <v>20260301</v>
      </c>
    </row>
    <row r="121" spans="1:11" x14ac:dyDescent="0.3">
      <c r="A121" t="s">
        <v>886</v>
      </c>
      <c r="B121" t="s">
        <v>888</v>
      </c>
      <c r="C121">
        <v>0</v>
      </c>
      <c r="D121" s="88"/>
      <c r="E121" s="88"/>
      <c r="F121" s="87">
        <v>150000000</v>
      </c>
      <c r="G121" s="87"/>
      <c r="H121" s="87"/>
      <c r="I121" s="87"/>
      <c r="J121" t="s">
        <v>2705</v>
      </c>
      <c r="K121">
        <v>20260301</v>
      </c>
    </row>
    <row r="122" spans="1:11" x14ac:dyDescent="0.3">
      <c r="A122" t="s">
        <v>897</v>
      </c>
      <c r="B122" t="s">
        <v>899</v>
      </c>
      <c r="C122">
        <v>705</v>
      </c>
      <c r="D122" s="88"/>
      <c r="E122" s="88"/>
      <c r="F122" s="87">
        <v>1200000000</v>
      </c>
      <c r="G122" s="87"/>
      <c r="H122" s="87"/>
      <c r="I122" s="87"/>
      <c r="J122" t="s">
        <v>2705</v>
      </c>
      <c r="K122">
        <v>20260301</v>
      </c>
    </row>
    <row r="123" spans="1:11" x14ac:dyDescent="0.3">
      <c r="A123" t="s">
        <v>880</v>
      </c>
      <c r="B123" t="s">
        <v>881</v>
      </c>
      <c r="C123">
        <v>0</v>
      </c>
      <c r="D123" s="88"/>
      <c r="E123" s="88"/>
      <c r="F123" s="87">
        <v>0</v>
      </c>
      <c r="G123" s="87"/>
      <c r="H123" s="87"/>
      <c r="I123" s="87"/>
      <c r="J123" t="s">
        <v>2705</v>
      </c>
      <c r="K123">
        <v>20260301</v>
      </c>
    </row>
    <row r="124" spans="1:11" x14ac:dyDescent="0.3">
      <c r="A124" t="s">
        <v>901</v>
      </c>
      <c r="B124" t="s">
        <v>903</v>
      </c>
      <c r="C124">
        <v>5</v>
      </c>
      <c r="D124" s="88"/>
      <c r="E124" s="88"/>
      <c r="F124" s="87">
        <v>700000000</v>
      </c>
      <c r="G124" s="87"/>
      <c r="H124" s="87"/>
      <c r="I124" s="87"/>
      <c r="J124" t="s">
        <v>2705</v>
      </c>
      <c r="K124">
        <v>20260301</v>
      </c>
    </row>
    <row r="125" spans="1:11" x14ac:dyDescent="0.3">
      <c r="A125" t="s">
        <v>997</v>
      </c>
      <c r="B125" t="s">
        <v>999</v>
      </c>
      <c r="C125">
        <v>2</v>
      </c>
      <c r="D125" s="88"/>
      <c r="E125" s="88"/>
      <c r="F125" s="87">
        <v>100000000</v>
      </c>
      <c r="G125" s="87"/>
      <c r="H125" s="87"/>
      <c r="I125" s="87"/>
      <c r="J125" t="s">
        <v>2705</v>
      </c>
      <c r="K125">
        <v>20260301</v>
      </c>
    </row>
    <row r="126" spans="1:11" x14ac:dyDescent="0.3">
      <c r="A126" t="s">
        <v>756</v>
      </c>
      <c r="B126" t="s">
        <v>758</v>
      </c>
      <c r="C126">
        <v>0</v>
      </c>
      <c r="D126" s="88"/>
      <c r="E126" s="88"/>
      <c r="F126" s="87">
        <v>104000000</v>
      </c>
      <c r="G126" s="87"/>
      <c r="H126" s="87"/>
      <c r="I126" s="87"/>
      <c r="J126" t="s">
        <v>2705</v>
      </c>
      <c r="K126">
        <v>20260301</v>
      </c>
    </row>
    <row r="127" spans="1:11" x14ac:dyDescent="0.3">
      <c r="A127" t="s">
        <v>759</v>
      </c>
      <c r="B127" t="s">
        <v>761</v>
      </c>
      <c r="C127">
        <v>0</v>
      </c>
      <c r="D127" s="88"/>
      <c r="E127" s="88"/>
      <c r="F127" s="87">
        <v>320000000</v>
      </c>
      <c r="G127" s="87"/>
      <c r="H127" s="87"/>
      <c r="I127" s="87"/>
      <c r="J127" t="s">
        <v>2705</v>
      </c>
      <c r="K127">
        <v>20260301</v>
      </c>
    </row>
    <row r="128" spans="1:11" x14ac:dyDescent="0.3">
      <c r="A128" t="s">
        <v>767</v>
      </c>
      <c r="B128" t="s">
        <v>769</v>
      </c>
      <c r="C128">
        <v>77</v>
      </c>
      <c r="D128" s="88"/>
      <c r="E128" s="88"/>
      <c r="F128" s="87">
        <v>10500000000</v>
      </c>
      <c r="G128" s="87"/>
      <c r="H128" s="87"/>
      <c r="I128" s="87"/>
      <c r="J128" t="s">
        <v>2705</v>
      </c>
      <c r="K128">
        <v>20260301</v>
      </c>
    </row>
    <row r="129" spans="1:11" x14ac:dyDescent="0.3">
      <c r="A129" t="s">
        <v>771</v>
      </c>
      <c r="B129" t="s">
        <v>773</v>
      </c>
      <c r="C129">
        <v>200</v>
      </c>
      <c r="D129" s="88"/>
      <c r="E129" s="88"/>
      <c r="F129" s="87">
        <v>300000000</v>
      </c>
      <c r="G129" s="87"/>
      <c r="H129" s="87"/>
      <c r="I129" s="87"/>
      <c r="J129" t="s">
        <v>2705</v>
      </c>
      <c r="K129">
        <v>20260301</v>
      </c>
    </row>
    <row r="130" spans="1:11" x14ac:dyDescent="0.3">
      <c r="A130" t="s">
        <v>775</v>
      </c>
      <c r="B130" t="s">
        <v>777</v>
      </c>
      <c r="C130">
        <v>0</v>
      </c>
      <c r="D130" s="88"/>
      <c r="E130" s="88"/>
      <c r="F130" s="87">
        <v>1000000000</v>
      </c>
      <c r="G130" s="87"/>
      <c r="H130" s="87"/>
      <c r="I130" s="87"/>
      <c r="J130" t="s">
        <v>2705</v>
      </c>
      <c r="K130">
        <v>20260301</v>
      </c>
    </row>
    <row r="131" spans="1:11" x14ac:dyDescent="0.3">
      <c r="A131" t="s">
        <v>779</v>
      </c>
      <c r="B131" t="s">
        <v>781</v>
      </c>
      <c r="C131">
        <v>3</v>
      </c>
      <c r="D131" s="88"/>
      <c r="E131" s="88"/>
      <c r="F131" s="87">
        <v>550000000</v>
      </c>
      <c r="G131" s="87"/>
      <c r="H131" s="87"/>
      <c r="I131" s="87"/>
      <c r="J131" t="s">
        <v>2705</v>
      </c>
      <c r="K131">
        <v>20260301</v>
      </c>
    </row>
    <row r="132" spans="1:11" x14ac:dyDescent="0.3">
      <c r="A132" t="s">
        <v>787</v>
      </c>
      <c r="B132" t="s">
        <v>789</v>
      </c>
      <c r="C132">
        <v>1</v>
      </c>
      <c r="D132" s="88"/>
      <c r="E132" s="88"/>
      <c r="F132" s="87">
        <v>0</v>
      </c>
      <c r="G132" s="87"/>
      <c r="H132" s="87"/>
      <c r="I132" s="87"/>
      <c r="J132" t="s">
        <v>2705</v>
      </c>
      <c r="K132">
        <v>20260301</v>
      </c>
    </row>
    <row r="133" spans="1:11" x14ac:dyDescent="0.3">
      <c r="A133" t="s">
        <v>783</v>
      </c>
      <c r="B133" t="s">
        <v>785</v>
      </c>
      <c r="C133">
        <v>40</v>
      </c>
      <c r="D133" s="88"/>
      <c r="E133" s="88"/>
      <c r="F133" s="87">
        <v>21000000</v>
      </c>
      <c r="G133" s="87"/>
      <c r="H133" s="87"/>
      <c r="I133" s="87"/>
      <c r="J133" t="s">
        <v>2705</v>
      </c>
      <c r="K133">
        <v>20260301</v>
      </c>
    </row>
    <row r="134" spans="1:11" x14ac:dyDescent="0.3">
      <c r="A134" t="s">
        <v>791</v>
      </c>
      <c r="B134" t="s">
        <v>793</v>
      </c>
      <c r="C134">
        <v>2</v>
      </c>
      <c r="D134" s="88"/>
      <c r="E134" s="88"/>
      <c r="F134" s="87">
        <v>25000000</v>
      </c>
      <c r="G134" s="87"/>
      <c r="H134" s="87"/>
      <c r="I134" s="87"/>
      <c r="J134" t="s">
        <v>2705</v>
      </c>
      <c r="K134">
        <v>20260301</v>
      </c>
    </row>
    <row r="135" spans="1:11" x14ac:dyDescent="0.3">
      <c r="A135" t="s">
        <v>795</v>
      </c>
      <c r="B135" t="s">
        <v>797</v>
      </c>
      <c r="C135">
        <v>13</v>
      </c>
      <c r="D135" s="88"/>
      <c r="E135" s="88"/>
      <c r="F135" s="87">
        <v>19000000</v>
      </c>
      <c r="G135" s="87"/>
      <c r="H135" s="87"/>
      <c r="I135" s="87"/>
      <c r="J135" t="s">
        <v>2705</v>
      </c>
      <c r="K135">
        <v>20260301</v>
      </c>
    </row>
    <row r="136" spans="1:11" x14ac:dyDescent="0.3">
      <c r="A136" t="s">
        <v>799</v>
      </c>
      <c r="B136" t="s">
        <v>801</v>
      </c>
      <c r="C136">
        <v>0</v>
      </c>
      <c r="D136" s="88"/>
      <c r="E136" s="88"/>
      <c r="F136" s="87">
        <v>8000000000</v>
      </c>
      <c r="G136" s="87"/>
      <c r="H136" s="87"/>
      <c r="I136" s="87"/>
      <c r="J136" t="s">
        <v>2705</v>
      </c>
      <c r="K136">
        <v>20260301</v>
      </c>
    </row>
    <row r="137" spans="1:11" x14ac:dyDescent="0.3">
      <c r="A137" t="s">
        <v>803</v>
      </c>
      <c r="B137" t="s">
        <v>805</v>
      </c>
      <c r="C137">
        <v>1</v>
      </c>
      <c r="D137" s="88"/>
      <c r="E137" s="88"/>
      <c r="F137" s="87">
        <v>6000000</v>
      </c>
      <c r="G137" s="87"/>
      <c r="H137" s="87"/>
      <c r="I137" s="87"/>
      <c r="J137" t="s">
        <v>2705</v>
      </c>
      <c r="K137">
        <v>20260301</v>
      </c>
    </row>
    <row r="138" spans="1:11" x14ac:dyDescent="0.3">
      <c r="A138" t="s">
        <v>807</v>
      </c>
      <c r="B138" t="s">
        <v>809</v>
      </c>
      <c r="C138">
        <v>0</v>
      </c>
      <c r="D138" s="88"/>
      <c r="E138" s="88"/>
      <c r="F138" s="87">
        <v>0</v>
      </c>
      <c r="G138" s="87"/>
      <c r="H138" s="87"/>
      <c r="I138" s="87"/>
      <c r="J138" t="s">
        <v>2705</v>
      </c>
      <c r="K138">
        <v>20260301</v>
      </c>
    </row>
    <row r="139" spans="1:11" x14ac:dyDescent="0.3">
      <c r="A139" t="s">
        <v>814</v>
      </c>
      <c r="B139" t="s">
        <v>816</v>
      </c>
      <c r="C139">
        <v>2</v>
      </c>
      <c r="D139" s="88"/>
      <c r="E139" s="88"/>
      <c r="F139" s="87">
        <v>21000000</v>
      </c>
      <c r="G139" s="87"/>
      <c r="H139" s="87"/>
      <c r="I139" s="87"/>
      <c r="J139" t="s">
        <v>2705</v>
      </c>
      <c r="K139">
        <v>20260301</v>
      </c>
    </row>
    <row r="140" spans="1:11" x14ac:dyDescent="0.3">
      <c r="A140" t="s">
        <v>811</v>
      </c>
      <c r="B140" t="s">
        <v>813</v>
      </c>
      <c r="C140">
        <v>0</v>
      </c>
      <c r="D140" s="88"/>
      <c r="E140" s="88"/>
      <c r="F140" s="87">
        <v>21000000</v>
      </c>
      <c r="G140" s="87"/>
      <c r="H140" s="87"/>
      <c r="I140" s="87"/>
      <c r="J140" t="s">
        <v>2705</v>
      </c>
      <c r="K140">
        <v>20260301</v>
      </c>
    </row>
    <row r="141" spans="1:11" x14ac:dyDescent="0.3">
      <c r="A141" t="s">
        <v>450</v>
      </c>
      <c r="B141" t="s">
        <v>452</v>
      </c>
      <c r="C141">
        <v>150</v>
      </c>
      <c r="D141" s="88"/>
      <c r="E141" s="88"/>
      <c r="F141" s="87">
        <v>200000000</v>
      </c>
      <c r="G141" s="87"/>
      <c r="H141" s="87"/>
      <c r="I141" s="87"/>
      <c r="J141" t="s">
        <v>2705</v>
      </c>
      <c r="K141">
        <v>20260301</v>
      </c>
    </row>
    <row r="142" spans="1:11" x14ac:dyDescent="0.3">
      <c r="A142" t="s">
        <v>93</v>
      </c>
      <c r="B142" t="s">
        <v>95</v>
      </c>
      <c r="C142">
        <v>43</v>
      </c>
      <c r="D142" s="88"/>
      <c r="E142" s="88">
        <v>0</v>
      </c>
      <c r="F142" s="87">
        <v>1060000000</v>
      </c>
      <c r="G142" s="87"/>
      <c r="H142" s="87"/>
      <c r="I142" s="87"/>
      <c r="J142" t="s">
        <v>2708</v>
      </c>
      <c r="K142">
        <v>20260301</v>
      </c>
    </row>
    <row r="143" spans="1:11" x14ac:dyDescent="0.3">
      <c r="A143" t="s">
        <v>129</v>
      </c>
      <c r="B143" t="s">
        <v>131</v>
      </c>
      <c r="C143">
        <v>150</v>
      </c>
      <c r="D143" s="88"/>
      <c r="E143" s="88"/>
      <c r="F143" s="87">
        <v>60000000</v>
      </c>
      <c r="G143" s="87">
        <v>200000000</v>
      </c>
      <c r="H143" s="87">
        <v>200000000</v>
      </c>
      <c r="I143" s="87">
        <v>200000000</v>
      </c>
      <c r="J143" t="s">
        <v>2706</v>
      </c>
      <c r="K143">
        <v>20260301</v>
      </c>
    </row>
    <row r="144" spans="1:11" x14ac:dyDescent="0.3">
      <c r="A144" t="s">
        <v>101</v>
      </c>
      <c r="B144" t="s">
        <v>103</v>
      </c>
      <c r="C144">
        <v>40</v>
      </c>
      <c r="D144" s="88"/>
      <c r="E144" s="88">
        <v>50</v>
      </c>
      <c r="F144" s="87">
        <v>15000000</v>
      </c>
      <c r="G144" s="87">
        <v>488678965</v>
      </c>
      <c r="H144" s="87">
        <v>488678965</v>
      </c>
      <c r="I144" s="87">
        <v>488678965</v>
      </c>
      <c r="J144" t="s">
        <v>2709</v>
      </c>
      <c r="K144">
        <v>20260301</v>
      </c>
    </row>
    <row r="145" spans="1:11" x14ac:dyDescent="0.3">
      <c r="A145" t="s">
        <v>453</v>
      </c>
      <c r="B145" t="s">
        <v>455</v>
      </c>
      <c r="C145">
        <v>70</v>
      </c>
      <c r="D145" s="88"/>
      <c r="E145" s="88"/>
      <c r="F145" s="87">
        <v>40000000</v>
      </c>
      <c r="G145" s="87"/>
      <c r="H145" s="87"/>
      <c r="I145" s="87"/>
      <c r="J145" t="s">
        <v>2705</v>
      </c>
      <c r="K145">
        <v>20260301</v>
      </c>
    </row>
    <row r="146" spans="1:11" x14ac:dyDescent="0.3">
      <c r="A146" t="s">
        <v>456</v>
      </c>
      <c r="B146" t="s">
        <v>458</v>
      </c>
      <c r="C146">
        <v>100</v>
      </c>
      <c r="D146" s="88"/>
      <c r="E146" s="88">
        <v>20</v>
      </c>
      <c r="F146" s="87">
        <v>30000000</v>
      </c>
      <c r="G146" s="87"/>
      <c r="H146" s="87"/>
      <c r="I146" s="87"/>
      <c r="J146" t="s">
        <v>2708</v>
      </c>
      <c r="K146">
        <v>20260301</v>
      </c>
    </row>
    <row r="147" spans="1:11" x14ac:dyDescent="0.3">
      <c r="A147" t="s">
        <v>456</v>
      </c>
      <c r="B147" t="s">
        <v>2721</v>
      </c>
      <c r="D147" s="88">
        <v>100</v>
      </c>
      <c r="E147" s="88">
        <v>20</v>
      </c>
      <c r="F147" s="87"/>
      <c r="G147" s="87"/>
      <c r="H147" s="87"/>
      <c r="I147" s="87"/>
      <c r="J147" t="s">
        <v>1229</v>
      </c>
      <c r="K147">
        <v>20260301</v>
      </c>
    </row>
    <row r="148" spans="1:11" x14ac:dyDescent="0.3">
      <c r="A148" t="s">
        <v>459</v>
      </c>
      <c r="B148" t="s">
        <v>461</v>
      </c>
      <c r="C148">
        <v>1</v>
      </c>
      <c r="D148" s="88"/>
      <c r="E148" s="88"/>
      <c r="F148" s="87">
        <v>0</v>
      </c>
      <c r="G148" s="87"/>
      <c r="H148" s="87"/>
      <c r="I148" s="87"/>
      <c r="J148" t="s">
        <v>2705</v>
      </c>
      <c r="K148">
        <v>20260301</v>
      </c>
    </row>
    <row r="149" spans="1:11" x14ac:dyDescent="0.3">
      <c r="A149" t="s">
        <v>463</v>
      </c>
      <c r="B149" t="s">
        <v>465</v>
      </c>
      <c r="C149">
        <v>40</v>
      </c>
      <c r="D149" s="88"/>
      <c r="E149" s="88">
        <v>11</v>
      </c>
      <c r="F149" s="87">
        <v>200000000</v>
      </c>
      <c r="G149" s="87"/>
      <c r="H149" s="87"/>
      <c r="I149" s="87"/>
      <c r="J149" t="s">
        <v>2708</v>
      </c>
      <c r="K149">
        <v>20260301</v>
      </c>
    </row>
    <row r="150" spans="1:11" x14ac:dyDescent="0.3">
      <c r="A150" t="s">
        <v>467</v>
      </c>
      <c r="B150" t="s">
        <v>469</v>
      </c>
      <c r="C150">
        <v>23</v>
      </c>
      <c r="D150" s="88"/>
      <c r="E150" s="88"/>
      <c r="F150" s="87">
        <v>500000000</v>
      </c>
      <c r="G150" s="87"/>
      <c r="H150" s="87"/>
      <c r="I150" s="87"/>
      <c r="J150" t="s">
        <v>2705</v>
      </c>
      <c r="K150">
        <v>20260301</v>
      </c>
    </row>
    <row r="151" spans="1:11" x14ac:dyDescent="0.3">
      <c r="A151" t="s">
        <v>471</v>
      </c>
      <c r="B151" t="s">
        <v>473</v>
      </c>
      <c r="C151">
        <v>0</v>
      </c>
      <c r="D151" s="88"/>
      <c r="E151" s="88"/>
      <c r="F151" s="87">
        <v>4000000000</v>
      </c>
      <c r="G151" s="87"/>
      <c r="H151" s="87"/>
      <c r="I151" s="87"/>
      <c r="J151" t="s">
        <v>2705</v>
      </c>
      <c r="K151">
        <v>20260301</v>
      </c>
    </row>
    <row r="152" spans="1:11" x14ac:dyDescent="0.3">
      <c r="A152" t="s">
        <v>474</v>
      </c>
      <c r="B152" t="s">
        <v>476</v>
      </c>
      <c r="C152">
        <v>100</v>
      </c>
      <c r="D152" s="88"/>
      <c r="E152" s="88"/>
      <c r="F152" s="87">
        <v>25000000</v>
      </c>
      <c r="G152" s="87"/>
      <c r="H152" s="87"/>
      <c r="I152" s="87"/>
      <c r="J152" t="s">
        <v>2705</v>
      </c>
      <c r="K152">
        <v>20260301</v>
      </c>
    </row>
    <row r="153" spans="1:11" x14ac:dyDescent="0.3">
      <c r="A153" t="s">
        <v>477</v>
      </c>
      <c r="B153" t="s">
        <v>479</v>
      </c>
      <c r="C153">
        <v>20</v>
      </c>
      <c r="D153" s="88"/>
      <c r="E153" s="88"/>
      <c r="F153" s="87">
        <v>80000000</v>
      </c>
      <c r="G153" s="87"/>
      <c r="H153" s="87"/>
      <c r="I153" s="87"/>
      <c r="J153" t="s">
        <v>2705</v>
      </c>
      <c r="K153">
        <v>20260301</v>
      </c>
    </row>
    <row r="154" spans="1:11" x14ac:dyDescent="0.3">
      <c r="A154" t="s">
        <v>481</v>
      </c>
      <c r="B154" t="s">
        <v>483</v>
      </c>
      <c r="C154">
        <v>1</v>
      </c>
      <c r="D154" s="88"/>
      <c r="E154" s="88"/>
      <c r="F154" s="87">
        <v>100000000</v>
      </c>
      <c r="G154" s="87"/>
      <c r="H154" s="87"/>
      <c r="I154" s="87"/>
      <c r="J154" t="s">
        <v>2705</v>
      </c>
      <c r="K154">
        <v>20260301</v>
      </c>
    </row>
    <row r="155" spans="1:11" x14ac:dyDescent="0.3">
      <c r="A155" t="s">
        <v>484</v>
      </c>
      <c r="B155" t="s">
        <v>486</v>
      </c>
      <c r="C155">
        <v>0</v>
      </c>
      <c r="D155" s="88"/>
      <c r="E155" s="88"/>
      <c r="F155" s="87">
        <v>0</v>
      </c>
      <c r="G155" s="87"/>
      <c r="H155" s="87"/>
      <c r="I155" s="87"/>
      <c r="J155" t="s">
        <v>2705</v>
      </c>
      <c r="K155">
        <v>20260301</v>
      </c>
    </row>
    <row r="156" spans="1:11" x14ac:dyDescent="0.3">
      <c r="A156" t="s">
        <v>488</v>
      </c>
      <c r="B156" t="s">
        <v>490</v>
      </c>
      <c r="C156">
        <v>4</v>
      </c>
      <c r="D156" s="88"/>
      <c r="E156" s="88"/>
      <c r="F156" s="87">
        <v>365000000</v>
      </c>
      <c r="G156" s="87"/>
      <c r="H156" s="87"/>
      <c r="I156" s="87"/>
      <c r="J156" t="s">
        <v>2705</v>
      </c>
      <c r="K156">
        <v>20260301</v>
      </c>
    </row>
    <row r="157" spans="1:11" x14ac:dyDescent="0.3">
      <c r="A157" t="s">
        <v>492</v>
      </c>
      <c r="B157" t="s">
        <v>494</v>
      </c>
      <c r="C157">
        <v>60</v>
      </c>
      <c r="D157" s="88"/>
      <c r="E157" s="88"/>
      <c r="F157" s="87">
        <v>50000000</v>
      </c>
      <c r="G157" s="87"/>
      <c r="H157" s="87"/>
      <c r="I157" s="87"/>
      <c r="J157" t="s">
        <v>2705</v>
      </c>
      <c r="K157">
        <v>20260301</v>
      </c>
    </row>
    <row r="158" spans="1:11" x14ac:dyDescent="0.3">
      <c r="A158" t="s">
        <v>496</v>
      </c>
      <c r="B158" t="s">
        <v>498</v>
      </c>
      <c r="C158">
        <v>2</v>
      </c>
      <c r="D158" s="88"/>
      <c r="E158" s="88"/>
      <c r="F158" s="87">
        <v>30000000</v>
      </c>
      <c r="G158" s="87"/>
      <c r="H158" s="87"/>
      <c r="I158" s="87"/>
      <c r="J158" t="s">
        <v>2705</v>
      </c>
      <c r="K158">
        <v>20260301</v>
      </c>
    </row>
    <row r="159" spans="1:11" x14ac:dyDescent="0.3">
      <c r="A159" t="s">
        <v>499</v>
      </c>
      <c r="B159" t="s">
        <v>501</v>
      </c>
      <c r="C159">
        <v>4</v>
      </c>
      <c r="D159" s="88"/>
      <c r="E159" s="88"/>
      <c r="F159" s="87">
        <v>0</v>
      </c>
      <c r="G159" s="87"/>
      <c r="H159" s="87"/>
      <c r="I159" s="87"/>
      <c r="J159" t="s">
        <v>2705</v>
      </c>
      <c r="K159">
        <v>20260301</v>
      </c>
    </row>
    <row r="160" spans="1:11" x14ac:dyDescent="0.3">
      <c r="A160" t="s">
        <v>503</v>
      </c>
      <c r="B160" t="s">
        <v>505</v>
      </c>
      <c r="C160">
        <v>2</v>
      </c>
      <c r="D160" s="88"/>
      <c r="E160" s="88"/>
      <c r="F160" s="87">
        <v>60000000</v>
      </c>
      <c r="G160" s="87"/>
      <c r="H160" s="87"/>
      <c r="I160" s="87"/>
      <c r="J160" t="s">
        <v>2705</v>
      </c>
      <c r="K160">
        <v>20260301</v>
      </c>
    </row>
    <row r="161" spans="1:11" x14ac:dyDescent="0.3">
      <c r="A161" t="s">
        <v>507</v>
      </c>
      <c r="B161" t="s">
        <v>509</v>
      </c>
      <c r="C161">
        <v>2</v>
      </c>
      <c r="D161" s="88"/>
      <c r="E161" s="88"/>
      <c r="F161" s="87">
        <v>30000000</v>
      </c>
      <c r="G161" s="87"/>
      <c r="H161" s="87"/>
      <c r="I161" s="87"/>
      <c r="J161" t="s">
        <v>2705</v>
      </c>
      <c r="K161">
        <v>20260301</v>
      </c>
    </row>
    <row r="162" spans="1:11" x14ac:dyDescent="0.3">
      <c r="A162" t="s">
        <v>511</v>
      </c>
      <c r="B162" t="s">
        <v>513</v>
      </c>
      <c r="C162">
        <v>2</v>
      </c>
      <c r="D162" s="88"/>
      <c r="E162" s="88"/>
      <c r="F162" s="87">
        <v>0</v>
      </c>
      <c r="G162" s="87"/>
      <c r="H162" s="87"/>
      <c r="I162" s="87"/>
      <c r="J162" t="s">
        <v>2705</v>
      </c>
      <c r="K162">
        <v>20260301</v>
      </c>
    </row>
    <row r="163" spans="1:11" x14ac:dyDescent="0.3">
      <c r="A163" t="s">
        <v>515</v>
      </c>
      <c r="B163" t="s">
        <v>517</v>
      </c>
      <c r="C163">
        <v>4</v>
      </c>
      <c r="D163" s="88"/>
      <c r="E163" s="88"/>
      <c r="F163" s="87">
        <v>50000000</v>
      </c>
      <c r="G163" s="87"/>
      <c r="H163" s="87"/>
      <c r="I163" s="87"/>
      <c r="J163" t="s">
        <v>2705</v>
      </c>
      <c r="K163">
        <v>20260301</v>
      </c>
    </row>
    <row r="164" spans="1:11" x14ac:dyDescent="0.3">
      <c r="A164" t="s">
        <v>544</v>
      </c>
      <c r="B164" t="s">
        <v>546</v>
      </c>
      <c r="C164">
        <v>0</v>
      </c>
      <c r="D164" s="88"/>
      <c r="E164" s="88"/>
      <c r="F164" s="87">
        <v>0</v>
      </c>
      <c r="G164" s="87"/>
      <c r="H164" s="87"/>
      <c r="I164" s="87"/>
      <c r="J164" t="s">
        <v>2705</v>
      </c>
      <c r="K164">
        <v>20260301</v>
      </c>
    </row>
    <row r="165" spans="1:11" x14ac:dyDescent="0.3">
      <c r="A165" t="s">
        <v>172</v>
      </c>
      <c r="B165" t="s">
        <v>174</v>
      </c>
      <c r="C165">
        <v>1</v>
      </c>
      <c r="D165" s="88"/>
      <c r="E165" s="88"/>
      <c r="F165" s="87">
        <v>390000000</v>
      </c>
      <c r="G165" s="87">
        <v>250000000</v>
      </c>
      <c r="H165" s="87">
        <v>0</v>
      </c>
      <c r="I165" s="87">
        <v>0</v>
      </c>
      <c r="J165" t="s">
        <v>2706</v>
      </c>
      <c r="K165">
        <v>20260301</v>
      </c>
    </row>
    <row r="166" spans="1:11" x14ac:dyDescent="0.3">
      <c r="A166" t="s">
        <v>560</v>
      </c>
      <c r="B166" t="s">
        <v>562</v>
      </c>
      <c r="C166">
        <v>0</v>
      </c>
      <c r="D166" s="88"/>
      <c r="E166" s="88"/>
      <c r="F166" s="87">
        <v>100000000</v>
      </c>
      <c r="G166" s="87"/>
      <c r="H166" s="87"/>
      <c r="I166" s="87"/>
      <c r="J166" t="s">
        <v>2705</v>
      </c>
      <c r="K166">
        <v>20260301</v>
      </c>
    </row>
    <row r="167" spans="1:11" x14ac:dyDescent="0.3">
      <c r="A167" t="s">
        <v>556</v>
      </c>
      <c r="B167" t="s">
        <v>558</v>
      </c>
      <c r="C167">
        <v>0</v>
      </c>
      <c r="D167" s="88"/>
      <c r="E167" s="88"/>
      <c r="F167" s="87">
        <v>0</v>
      </c>
      <c r="G167" s="87"/>
      <c r="H167" s="87"/>
      <c r="I167" s="87"/>
      <c r="J167" t="s">
        <v>2705</v>
      </c>
      <c r="K167">
        <v>20260301</v>
      </c>
    </row>
    <row r="168" spans="1:11" x14ac:dyDescent="0.3">
      <c r="A168" t="s">
        <v>552</v>
      </c>
      <c r="B168" t="s">
        <v>554</v>
      </c>
      <c r="C168">
        <v>300</v>
      </c>
      <c r="D168" s="88"/>
      <c r="E168" s="88"/>
      <c r="F168" s="87">
        <v>50000000</v>
      </c>
      <c r="G168" s="87"/>
      <c r="H168" s="87"/>
      <c r="I168" s="87"/>
      <c r="J168" t="s">
        <v>2705</v>
      </c>
      <c r="K168">
        <v>20260301</v>
      </c>
    </row>
    <row r="169" spans="1:11" x14ac:dyDescent="0.3">
      <c r="A169" t="s">
        <v>548</v>
      </c>
      <c r="B169" t="s">
        <v>550</v>
      </c>
      <c r="C169">
        <v>60</v>
      </c>
      <c r="D169" s="88"/>
      <c r="E169" s="88"/>
      <c r="F169" s="87">
        <v>150000000</v>
      </c>
      <c r="G169" s="87"/>
      <c r="H169" s="87"/>
      <c r="I169" s="87"/>
      <c r="J169" t="s">
        <v>2705</v>
      </c>
      <c r="K169">
        <v>20260301</v>
      </c>
    </row>
    <row r="170" spans="1:11" x14ac:dyDescent="0.3">
      <c r="A170" t="s">
        <v>564</v>
      </c>
      <c r="B170" t="s">
        <v>566</v>
      </c>
      <c r="C170">
        <v>3</v>
      </c>
      <c r="D170" s="88"/>
      <c r="E170" s="88"/>
      <c r="F170" s="87">
        <v>220000000</v>
      </c>
      <c r="G170" s="87"/>
      <c r="H170" s="87"/>
      <c r="I170" s="87"/>
      <c r="J170" t="s">
        <v>2705</v>
      </c>
      <c r="K170">
        <v>20260301</v>
      </c>
    </row>
    <row r="171" spans="1:11" x14ac:dyDescent="0.3">
      <c r="A171" t="s">
        <v>568</v>
      </c>
      <c r="B171" t="s">
        <v>570</v>
      </c>
      <c r="C171">
        <v>2</v>
      </c>
      <c r="D171" s="88"/>
      <c r="E171" s="88">
        <v>0</v>
      </c>
      <c r="F171" s="87">
        <v>200000000</v>
      </c>
      <c r="G171" s="87"/>
      <c r="H171" s="87"/>
      <c r="I171" s="87"/>
      <c r="J171" t="s">
        <v>2708</v>
      </c>
      <c r="K171">
        <v>20260301</v>
      </c>
    </row>
    <row r="172" spans="1:11" x14ac:dyDescent="0.3">
      <c r="A172" t="s">
        <v>575</v>
      </c>
      <c r="B172" t="s">
        <v>577</v>
      </c>
      <c r="C172">
        <v>1</v>
      </c>
      <c r="D172" s="88"/>
      <c r="E172" s="88"/>
      <c r="F172" s="87">
        <v>100000000</v>
      </c>
      <c r="G172" s="87"/>
      <c r="H172" s="87"/>
      <c r="I172" s="87"/>
      <c r="J172" t="s">
        <v>2705</v>
      </c>
      <c r="K172">
        <v>20260301</v>
      </c>
    </row>
    <row r="173" spans="1:11" x14ac:dyDescent="0.3">
      <c r="A173" t="s">
        <v>1552</v>
      </c>
      <c r="B173" t="s">
        <v>2722</v>
      </c>
      <c r="D173" s="88"/>
      <c r="E173" s="88"/>
      <c r="F173" s="87"/>
      <c r="G173" s="87">
        <v>151864307</v>
      </c>
      <c r="H173" s="87">
        <v>101553655</v>
      </c>
      <c r="I173" s="87">
        <v>101553655</v>
      </c>
      <c r="J173" t="s">
        <v>1230</v>
      </c>
      <c r="K173">
        <v>20260301</v>
      </c>
    </row>
    <row r="174" spans="1:11" x14ac:dyDescent="0.3">
      <c r="A174" t="s">
        <v>519</v>
      </c>
      <c r="B174" t="s">
        <v>521</v>
      </c>
      <c r="C174">
        <v>50</v>
      </c>
      <c r="D174" s="88"/>
      <c r="E174" s="88"/>
      <c r="F174" s="87">
        <v>30000000</v>
      </c>
      <c r="G174" s="87"/>
      <c r="H174" s="87"/>
      <c r="I174" s="87"/>
      <c r="J174" t="s">
        <v>2705</v>
      </c>
      <c r="K174">
        <v>20260301</v>
      </c>
    </row>
    <row r="175" spans="1:11" x14ac:dyDescent="0.3">
      <c r="A175" t="s">
        <v>152</v>
      </c>
      <c r="B175" t="s">
        <v>154</v>
      </c>
      <c r="C175">
        <v>3</v>
      </c>
      <c r="D175" s="88"/>
      <c r="E175" s="88">
        <v>0</v>
      </c>
      <c r="F175" s="87">
        <v>380000000</v>
      </c>
      <c r="G175" s="87">
        <v>165000000</v>
      </c>
      <c r="H175" s="87">
        <v>165000000</v>
      </c>
      <c r="I175" s="87">
        <v>165000000</v>
      </c>
      <c r="J175" t="s">
        <v>2709</v>
      </c>
      <c r="K175">
        <v>20260301</v>
      </c>
    </row>
    <row r="176" spans="1:11" x14ac:dyDescent="0.3">
      <c r="A176" t="s">
        <v>585</v>
      </c>
      <c r="B176" t="s">
        <v>586</v>
      </c>
      <c r="C176">
        <v>1</v>
      </c>
      <c r="D176" s="88"/>
      <c r="E176" s="88"/>
      <c r="F176" s="87">
        <v>0</v>
      </c>
      <c r="G176" s="87"/>
      <c r="H176" s="87"/>
      <c r="I176" s="87"/>
      <c r="J176" t="s">
        <v>2705</v>
      </c>
      <c r="K176">
        <v>20260301</v>
      </c>
    </row>
    <row r="177" spans="1:11" x14ac:dyDescent="0.3">
      <c r="A177" t="s">
        <v>522</v>
      </c>
      <c r="B177" t="s">
        <v>524</v>
      </c>
      <c r="C177">
        <v>1</v>
      </c>
      <c r="D177" s="88"/>
      <c r="E177" s="88"/>
      <c r="F177" s="87">
        <v>40000000</v>
      </c>
      <c r="G177" s="87"/>
      <c r="H177" s="87"/>
      <c r="I177" s="87"/>
      <c r="J177" t="s">
        <v>2705</v>
      </c>
      <c r="K177">
        <v>20260301</v>
      </c>
    </row>
    <row r="178" spans="1:11" x14ac:dyDescent="0.3">
      <c r="A178" t="s">
        <v>572</v>
      </c>
      <c r="B178" t="s">
        <v>574</v>
      </c>
      <c r="C178">
        <v>1</v>
      </c>
      <c r="D178" s="88"/>
      <c r="E178" s="88"/>
      <c r="F178" s="87">
        <v>1200000000</v>
      </c>
      <c r="G178" s="87"/>
      <c r="H178" s="87"/>
      <c r="I178" s="87"/>
      <c r="J178" t="s">
        <v>2705</v>
      </c>
      <c r="K178">
        <v>20260301</v>
      </c>
    </row>
    <row r="179" spans="1:11" x14ac:dyDescent="0.3">
      <c r="A179" t="s">
        <v>579</v>
      </c>
      <c r="B179" t="s">
        <v>581</v>
      </c>
      <c r="C179">
        <v>1</v>
      </c>
      <c r="D179" s="88"/>
      <c r="E179" s="88"/>
      <c r="F179" s="87">
        <v>0</v>
      </c>
      <c r="G179" s="87"/>
      <c r="H179" s="87"/>
      <c r="I179" s="87"/>
      <c r="J179" t="s">
        <v>2705</v>
      </c>
      <c r="K179">
        <v>20260301</v>
      </c>
    </row>
    <row r="180" spans="1:11" x14ac:dyDescent="0.3">
      <c r="A180" t="s">
        <v>582</v>
      </c>
      <c r="B180" t="s">
        <v>584</v>
      </c>
      <c r="C180">
        <v>1</v>
      </c>
      <c r="D180" s="88"/>
      <c r="E180" s="88"/>
      <c r="F180" s="87">
        <v>25000000000</v>
      </c>
      <c r="G180" s="87"/>
      <c r="H180" s="87"/>
      <c r="I180" s="87"/>
      <c r="J180" t="s">
        <v>2705</v>
      </c>
      <c r="K180">
        <v>20260301</v>
      </c>
    </row>
    <row r="181" spans="1:11" x14ac:dyDescent="0.3">
      <c r="A181" t="s">
        <v>526</v>
      </c>
      <c r="B181" t="s">
        <v>527</v>
      </c>
      <c r="C181">
        <v>15</v>
      </c>
      <c r="D181" s="88"/>
      <c r="E181" s="88"/>
      <c r="F181" s="87">
        <v>0</v>
      </c>
      <c r="G181" s="87"/>
      <c r="H181" s="87"/>
      <c r="I181" s="87"/>
      <c r="J181" t="s">
        <v>2705</v>
      </c>
      <c r="K181">
        <v>20260301</v>
      </c>
    </row>
    <row r="182" spans="1:11" x14ac:dyDescent="0.3">
      <c r="A182" t="s">
        <v>763</v>
      </c>
      <c r="B182" t="s">
        <v>765</v>
      </c>
      <c r="C182">
        <v>5</v>
      </c>
      <c r="D182" s="88"/>
      <c r="E182" s="88"/>
      <c r="F182" s="87">
        <v>82000000</v>
      </c>
      <c r="G182" s="87"/>
      <c r="H182" s="87"/>
      <c r="I182" s="87"/>
      <c r="J182" t="s">
        <v>2705</v>
      </c>
      <c r="K182">
        <v>20260301</v>
      </c>
    </row>
    <row r="183" spans="1:11" x14ac:dyDescent="0.3">
      <c r="A183" t="s">
        <v>148</v>
      </c>
      <c r="B183" t="s">
        <v>150</v>
      </c>
      <c r="C183">
        <v>427</v>
      </c>
      <c r="D183" s="88"/>
      <c r="E183" s="88"/>
      <c r="F183" s="87">
        <v>140125000</v>
      </c>
      <c r="G183" s="87">
        <v>300000000</v>
      </c>
      <c r="H183" s="87">
        <v>42857142</v>
      </c>
      <c r="I183" s="87">
        <v>42857142</v>
      </c>
      <c r="J183" t="s">
        <v>2706</v>
      </c>
      <c r="K183">
        <v>20260301</v>
      </c>
    </row>
    <row r="184" spans="1:11" x14ac:dyDescent="0.3">
      <c r="A184" t="s">
        <v>591</v>
      </c>
      <c r="B184" t="s">
        <v>593</v>
      </c>
      <c r="C184">
        <v>150</v>
      </c>
      <c r="D184" s="88"/>
      <c r="E184" s="88"/>
      <c r="F184" s="87">
        <v>0</v>
      </c>
      <c r="G184" s="87"/>
      <c r="H184" s="87"/>
      <c r="I184" s="87"/>
      <c r="J184" t="s">
        <v>2705</v>
      </c>
      <c r="K184">
        <v>20260301</v>
      </c>
    </row>
    <row r="185" spans="1:11" x14ac:dyDescent="0.3">
      <c r="A185" t="s">
        <v>587</v>
      </c>
      <c r="B185" t="s">
        <v>589</v>
      </c>
      <c r="C185">
        <v>500</v>
      </c>
      <c r="D185" s="88"/>
      <c r="E185" s="88"/>
      <c r="F185" s="87">
        <v>0</v>
      </c>
      <c r="G185" s="87"/>
      <c r="H185" s="87"/>
      <c r="I185" s="87"/>
      <c r="J185" t="s">
        <v>2705</v>
      </c>
      <c r="K185">
        <v>20260301</v>
      </c>
    </row>
    <row r="186" spans="1:11" x14ac:dyDescent="0.3">
      <c r="A186" t="s">
        <v>538</v>
      </c>
      <c r="B186" t="s">
        <v>540</v>
      </c>
      <c r="C186">
        <v>500</v>
      </c>
      <c r="D186" s="88"/>
      <c r="E186" s="88"/>
      <c r="F186" s="87">
        <v>363000000</v>
      </c>
      <c r="G186" s="87"/>
      <c r="H186" s="87"/>
      <c r="I186" s="87"/>
      <c r="J186" t="s">
        <v>2705</v>
      </c>
      <c r="K186">
        <v>20260301</v>
      </c>
    </row>
    <row r="187" spans="1:11" x14ac:dyDescent="0.3">
      <c r="A187" t="s">
        <v>595</v>
      </c>
      <c r="B187" t="s">
        <v>596</v>
      </c>
      <c r="C187">
        <v>0</v>
      </c>
      <c r="D187" s="88"/>
      <c r="E187" s="88"/>
      <c r="F187" s="87">
        <v>0</v>
      </c>
      <c r="G187" s="87"/>
      <c r="H187" s="87"/>
      <c r="I187" s="87"/>
      <c r="J187" t="s">
        <v>2705</v>
      </c>
      <c r="K187">
        <v>20260301</v>
      </c>
    </row>
    <row r="188" spans="1:11" x14ac:dyDescent="0.3">
      <c r="A188" t="s">
        <v>228</v>
      </c>
      <c r="B188" t="s">
        <v>229</v>
      </c>
      <c r="C188">
        <v>0</v>
      </c>
      <c r="D188" s="88"/>
      <c r="E188" s="88"/>
      <c r="F188" s="87">
        <v>55125000</v>
      </c>
      <c r="G188" s="87"/>
      <c r="H188" s="87"/>
      <c r="I188" s="87"/>
      <c r="J188" t="s">
        <v>2705</v>
      </c>
      <c r="K188">
        <v>20260301</v>
      </c>
    </row>
    <row r="189" spans="1:11" x14ac:dyDescent="0.3">
      <c r="A189" t="s">
        <v>1500</v>
      </c>
      <c r="B189" t="s">
        <v>2682</v>
      </c>
      <c r="D189" s="88"/>
      <c r="E189" s="88"/>
      <c r="F189" s="87"/>
      <c r="G189" s="87">
        <v>4449898257</v>
      </c>
      <c r="H189" s="87">
        <v>4449898257</v>
      </c>
      <c r="I189" s="87">
        <v>4449898257</v>
      </c>
      <c r="J189" t="s">
        <v>1230</v>
      </c>
      <c r="K189">
        <v>20260301</v>
      </c>
    </row>
    <row r="190" spans="1:11" x14ac:dyDescent="0.3">
      <c r="A190" t="s">
        <v>627</v>
      </c>
      <c r="B190" t="s">
        <v>629</v>
      </c>
      <c r="C190">
        <v>5144</v>
      </c>
      <c r="D190" s="88"/>
      <c r="E190" s="88"/>
      <c r="F190" s="87">
        <v>1100000000</v>
      </c>
      <c r="G190" s="87"/>
      <c r="H190" s="87"/>
      <c r="I190" s="87"/>
      <c r="J190" t="s">
        <v>2705</v>
      </c>
      <c r="K190">
        <v>20260301</v>
      </c>
    </row>
    <row r="191" spans="1:11" x14ac:dyDescent="0.3">
      <c r="A191" t="s">
        <v>631</v>
      </c>
      <c r="B191" t="s">
        <v>633</v>
      </c>
      <c r="C191">
        <v>20</v>
      </c>
      <c r="D191" s="88"/>
      <c r="E191" s="88"/>
      <c r="F191" s="87">
        <v>0</v>
      </c>
      <c r="G191" s="87"/>
      <c r="H191" s="87"/>
      <c r="I191" s="87"/>
      <c r="J191" t="s">
        <v>2705</v>
      </c>
      <c r="K191">
        <v>20260301</v>
      </c>
    </row>
    <row r="192" spans="1:11" x14ac:dyDescent="0.3">
      <c r="A192" t="s">
        <v>635</v>
      </c>
      <c r="B192" t="s">
        <v>637</v>
      </c>
      <c r="C192">
        <v>0</v>
      </c>
      <c r="D192" s="88"/>
      <c r="E192" s="88"/>
      <c r="F192" s="87">
        <v>0</v>
      </c>
      <c r="G192" s="87"/>
      <c r="H192" s="87"/>
      <c r="I192" s="87"/>
      <c r="J192" t="s">
        <v>2705</v>
      </c>
      <c r="K192">
        <v>20260301</v>
      </c>
    </row>
    <row r="193" spans="1:11" x14ac:dyDescent="0.3">
      <c r="A193" t="s">
        <v>639</v>
      </c>
      <c r="B193" t="s">
        <v>641</v>
      </c>
      <c r="C193">
        <v>0</v>
      </c>
      <c r="D193" s="88"/>
      <c r="E193" s="88"/>
      <c r="F193" s="87">
        <v>0</v>
      </c>
      <c r="G193" s="87"/>
      <c r="H193" s="87"/>
      <c r="I193" s="87"/>
      <c r="J193" t="s">
        <v>2705</v>
      </c>
      <c r="K193">
        <v>20260301</v>
      </c>
    </row>
    <row r="194" spans="1:11" x14ac:dyDescent="0.3">
      <c r="A194" t="s">
        <v>623</v>
      </c>
      <c r="B194" t="s">
        <v>625</v>
      </c>
      <c r="C194">
        <v>0</v>
      </c>
      <c r="D194" s="88"/>
      <c r="E194" s="88"/>
      <c r="F194" s="87">
        <v>0</v>
      </c>
      <c r="G194" s="87"/>
      <c r="H194" s="87"/>
      <c r="I194" s="87"/>
      <c r="J194" t="s">
        <v>2705</v>
      </c>
      <c r="K194">
        <v>20260301</v>
      </c>
    </row>
    <row r="195" spans="1:11" x14ac:dyDescent="0.3">
      <c r="A195" t="s">
        <v>602</v>
      </c>
      <c r="B195" t="s">
        <v>604</v>
      </c>
      <c r="C195">
        <v>8</v>
      </c>
      <c r="D195" s="88"/>
      <c r="E195" s="88"/>
      <c r="F195" s="87">
        <v>4000000000</v>
      </c>
      <c r="G195" s="87"/>
      <c r="H195" s="87"/>
      <c r="I195" s="87"/>
      <c r="J195" t="s">
        <v>2705</v>
      </c>
      <c r="K195">
        <v>20260301</v>
      </c>
    </row>
    <row r="196" spans="1:11" x14ac:dyDescent="0.3">
      <c r="A196" t="s">
        <v>643</v>
      </c>
      <c r="B196" t="s">
        <v>645</v>
      </c>
      <c r="C196">
        <v>1</v>
      </c>
      <c r="D196" s="88"/>
      <c r="E196" s="88"/>
      <c r="F196" s="87">
        <v>0</v>
      </c>
      <c r="G196" s="87"/>
      <c r="H196" s="87"/>
      <c r="I196" s="87"/>
      <c r="J196" t="s">
        <v>2705</v>
      </c>
      <c r="K196">
        <v>20260301</v>
      </c>
    </row>
    <row r="197" spans="1:11" x14ac:dyDescent="0.3">
      <c r="A197" t="s">
        <v>616</v>
      </c>
      <c r="B197" t="s">
        <v>617</v>
      </c>
      <c r="C197">
        <v>20</v>
      </c>
      <c r="D197" s="88"/>
      <c r="E197" s="88"/>
      <c r="F197" s="87">
        <v>2500000000</v>
      </c>
      <c r="G197" s="87"/>
      <c r="H197" s="87"/>
      <c r="I197" s="87"/>
      <c r="J197" t="s">
        <v>2705</v>
      </c>
      <c r="K197">
        <v>20260301</v>
      </c>
    </row>
    <row r="198" spans="1:11" x14ac:dyDescent="0.3">
      <c r="A198" t="s">
        <v>598</v>
      </c>
      <c r="B198" t="s">
        <v>600</v>
      </c>
      <c r="C198">
        <v>0</v>
      </c>
      <c r="D198" s="88"/>
      <c r="E198" s="88"/>
      <c r="F198" s="87">
        <v>4500000000</v>
      </c>
      <c r="G198" s="87"/>
      <c r="H198" s="87"/>
      <c r="I198" s="87"/>
      <c r="J198" t="s">
        <v>2705</v>
      </c>
      <c r="K198">
        <v>20260301</v>
      </c>
    </row>
    <row r="199" spans="1:11" x14ac:dyDescent="0.3">
      <c r="A199" t="s">
        <v>614</v>
      </c>
      <c r="B199" t="s">
        <v>615</v>
      </c>
      <c r="C199">
        <v>8</v>
      </c>
      <c r="D199" s="88"/>
      <c r="E199" s="88"/>
      <c r="F199" s="87">
        <v>2500000000</v>
      </c>
      <c r="G199" s="87"/>
      <c r="H199" s="87"/>
      <c r="I199" s="87"/>
      <c r="J199" t="s">
        <v>2705</v>
      </c>
      <c r="K199">
        <v>20260301</v>
      </c>
    </row>
    <row r="200" spans="1:11" x14ac:dyDescent="0.3">
      <c r="A200" t="s">
        <v>619</v>
      </c>
      <c r="B200" t="s">
        <v>621</v>
      </c>
      <c r="C200">
        <v>0</v>
      </c>
      <c r="D200" s="88"/>
      <c r="E200" s="88"/>
      <c r="F200" s="87">
        <v>0</v>
      </c>
      <c r="G200" s="87"/>
      <c r="H200" s="87"/>
      <c r="I200" s="87"/>
      <c r="J200" t="s">
        <v>2705</v>
      </c>
      <c r="K200">
        <v>20260301</v>
      </c>
    </row>
    <row r="201" spans="1:11" x14ac:dyDescent="0.3">
      <c r="A201" t="s">
        <v>606</v>
      </c>
      <c r="B201" t="s">
        <v>608</v>
      </c>
      <c r="C201">
        <v>0</v>
      </c>
      <c r="D201" s="88"/>
      <c r="E201" s="88"/>
      <c r="F201" s="87">
        <v>0</v>
      </c>
      <c r="G201" s="87"/>
      <c r="H201" s="87"/>
      <c r="I201" s="87"/>
      <c r="J201" t="s">
        <v>2705</v>
      </c>
      <c r="K201">
        <v>20260301</v>
      </c>
    </row>
    <row r="202" spans="1:11" x14ac:dyDescent="0.3">
      <c r="A202" t="s">
        <v>610</v>
      </c>
      <c r="B202" t="s">
        <v>612</v>
      </c>
      <c r="C202">
        <v>0</v>
      </c>
      <c r="D202" s="88"/>
      <c r="E202" s="88"/>
      <c r="F202" s="87">
        <v>0</v>
      </c>
      <c r="G202" s="87"/>
      <c r="H202" s="87"/>
      <c r="I202" s="87"/>
      <c r="J202" t="s">
        <v>2705</v>
      </c>
      <c r="K202">
        <v>20260301</v>
      </c>
    </row>
    <row r="203" spans="1:11" x14ac:dyDescent="0.3">
      <c r="A203" t="s">
        <v>717</v>
      </c>
      <c r="B203" t="s">
        <v>719</v>
      </c>
      <c r="C203">
        <v>0</v>
      </c>
      <c r="D203" s="88"/>
      <c r="E203" s="88"/>
      <c r="F203" s="87">
        <v>0</v>
      </c>
      <c r="G203" s="87"/>
      <c r="H203" s="87"/>
      <c r="I203" s="87"/>
      <c r="J203" t="s">
        <v>2705</v>
      </c>
      <c r="K203">
        <v>20260301</v>
      </c>
    </row>
    <row r="204" spans="1:11" x14ac:dyDescent="0.3">
      <c r="A204" t="s">
        <v>710</v>
      </c>
      <c r="B204" t="s">
        <v>712</v>
      </c>
      <c r="C204">
        <v>1</v>
      </c>
      <c r="D204" s="88"/>
      <c r="E204" s="88"/>
      <c r="F204" s="87">
        <v>260000000</v>
      </c>
      <c r="G204" s="87"/>
      <c r="H204" s="87"/>
      <c r="I204" s="87"/>
      <c r="J204" t="s">
        <v>2705</v>
      </c>
      <c r="K204">
        <v>20260301</v>
      </c>
    </row>
    <row r="205" spans="1:11" x14ac:dyDescent="0.3">
      <c r="A205" t="s">
        <v>706</v>
      </c>
      <c r="B205" t="s">
        <v>708</v>
      </c>
      <c r="C205">
        <v>0</v>
      </c>
      <c r="D205" s="88"/>
      <c r="E205" s="88"/>
      <c r="F205" s="87">
        <v>0</v>
      </c>
      <c r="G205" s="87"/>
      <c r="H205" s="87"/>
      <c r="I205" s="87"/>
      <c r="J205" t="s">
        <v>2705</v>
      </c>
      <c r="K205">
        <v>20260301</v>
      </c>
    </row>
    <row r="206" spans="1:11" x14ac:dyDescent="0.3">
      <c r="A206" t="s">
        <v>721</v>
      </c>
      <c r="B206" t="s">
        <v>723</v>
      </c>
      <c r="C206">
        <v>19</v>
      </c>
      <c r="D206" s="88"/>
      <c r="E206" s="88"/>
      <c r="F206" s="87">
        <v>54000000</v>
      </c>
      <c r="G206" s="87"/>
      <c r="H206" s="87"/>
      <c r="I206" s="87"/>
      <c r="J206" t="s">
        <v>2705</v>
      </c>
      <c r="K206">
        <v>20260301</v>
      </c>
    </row>
    <row r="207" spans="1:11" x14ac:dyDescent="0.3">
      <c r="A207" t="s">
        <v>1510</v>
      </c>
      <c r="B207" t="s">
        <v>2657</v>
      </c>
      <c r="D207" s="88">
        <v>400</v>
      </c>
      <c r="E207" s="88">
        <v>0</v>
      </c>
      <c r="F207" s="87"/>
      <c r="G207" s="87"/>
      <c r="H207" s="87"/>
      <c r="I207" s="87"/>
      <c r="J207" t="s">
        <v>1229</v>
      </c>
      <c r="K207">
        <v>20260301</v>
      </c>
    </row>
    <row r="208" spans="1:11" x14ac:dyDescent="0.3">
      <c r="A208" t="s">
        <v>703</v>
      </c>
      <c r="B208" t="s">
        <v>705</v>
      </c>
      <c r="C208">
        <v>0</v>
      </c>
      <c r="D208" s="88"/>
      <c r="E208" s="88"/>
      <c r="F208" s="87">
        <v>0</v>
      </c>
      <c r="G208" s="87"/>
      <c r="H208" s="87"/>
      <c r="I208" s="87"/>
      <c r="J208" t="s">
        <v>2705</v>
      </c>
      <c r="K208">
        <v>20260301</v>
      </c>
    </row>
    <row r="209" spans="1:11" x14ac:dyDescent="0.3">
      <c r="A209" t="s">
        <v>714</v>
      </c>
      <c r="B209" t="s">
        <v>716</v>
      </c>
      <c r="C209">
        <v>298</v>
      </c>
      <c r="D209" s="88"/>
      <c r="E209" s="88"/>
      <c r="F209" s="87">
        <v>2574000000</v>
      </c>
      <c r="G209" s="87"/>
      <c r="H209" s="87"/>
      <c r="I209" s="87"/>
      <c r="J209" t="s">
        <v>2705</v>
      </c>
      <c r="K209">
        <v>20260301</v>
      </c>
    </row>
    <row r="210" spans="1:11" x14ac:dyDescent="0.3">
      <c r="A210" t="s">
        <v>963</v>
      </c>
      <c r="B210" t="s">
        <v>964</v>
      </c>
      <c r="C210">
        <v>0</v>
      </c>
      <c r="D210" s="88"/>
      <c r="E210" s="88"/>
      <c r="F210" s="87">
        <v>0</v>
      </c>
      <c r="G210" s="87"/>
      <c r="H210" s="87"/>
      <c r="I210" s="87"/>
      <c r="J210" t="s">
        <v>2705</v>
      </c>
      <c r="K210">
        <v>20260301</v>
      </c>
    </row>
    <row r="211" spans="1:11" x14ac:dyDescent="0.3">
      <c r="A211" t="s">
        <v>750</v>
      </c>
      <c r="B211" t="s">
        <v>752</v>
      </c>
      <c r="C211">
        <v>0</v>
      </c>
      <c r="D211" s="88"/>
      <c r="E211" s="88"/>
      <c r="F211" s="87">
        <v>0</v>
      </c>
      <c r="G211" s="87"/>
      <c r="H211" s="87"/>
      <c r="I211" s="87"/>
      <c r="J211" t="s">
        <v>2705</v>
      </c>
      <c r="K211">
        <v>20260301</v>
      </c>
    </row>
    <row r="212" spans="1:11" x14ac:dyDescent="0.3">
      <c r="A212" t="s">
        <v>725</v>
      </c>
      <c r="B212" t="s">
        <v>727</v>
      </c>
      <c r="C212">
        <v>1</v>
      </c>
      <c r="D212" s="88"/>
      <c r="E212" s="88"/>
      <c r="F212" s="87">
        <v>0</v>
      </c>
      <c r="G212" s="87"/>
      <c r="H212" s="87"/>
      <c r="I212" s="87"/>
      <c r="J212" t="s">
        <v>2705</v>
      </c>
      <c r="K212">
        <v>20260301</v>
      </c>
    </row>
    <row r="213" spans="1:11" x14ac:dyDescent="0.3">
      <c r="A213" t="s">
        <v>728</v>
      </c>
      <c r="B213" t="s">
        <v>730</v>
      </c>
      <c r="C213">
        <v>10</v>
      </c>
      <c r="D213" s="88"/>
      <c r="E213" s="88"/>
      <c r="F213" s="87">
        <v>400000000</v>
      </c>
      <c r="G213" s="87"/>
      <c r="H213" s="87"/>
      <c r="I213" s="87"/>
      <c r="J213" t="s">
        <v>2705</v>
      </c>
      <c r="K213">
        <v>20260301</v>
      </c>
    </row>
    <row r="214" spans="1:11" x14ac:dyDescent="0.3">
      <c r="A214" t="s">
        <v>731</v>
      </c>
      <c r="B214" t="s">
        <v>733</v>
      </c>
      <c r="C214">
        <v>3</v>
      </c>
      <c r="D214" s="88"/>
      <c r="E214" s="88"/>
      <c r="F214" s="87">
        <v>400000000</v>
      </c>
      <c r="G214" s="87"/>
      <c r="H214" s="87"/>
      <c r="I214" s="87"/>
      <c r="J214" t="s">
        <v>2705</v>
      </c>
      <c r="K214">
        <v>20260301</v>
      </c>
    </row>
    <row r="215" spans="1:11" x14ac:dyDescent="0.3">
      <c r="A215" t="s">
        <v>738</v>
      </c>
      <c r="B215" t="s">
        <v>740</v>
      </c>
      <c r="C215">
        <v>5</v>
      </c>
      <c r="D215" s="88"/>
      <c r="E215" s="88"/>
      <c r="F215" s="87">
        <v>3118000000</v>
      </c>
      <c r="G215" s="87"/>
      <c r="H215" s="87"/>
      <c r="I215" s="87"/>
      <c r="J215" t="s">
        <v>2705</v>
      </c>
      <c r="K215">
        <v>20260301</v>
      </c>
    </row>
    <row r="216" spans="1:11" x14ac:dyDescent="0.3">
      <c r="A216" t="s">
        <v>741</v>
      </c>
      <c r="B216" t="s">
        <v>743</v>
      </c>
      <c r="C216">
        <v>1</v>
      </c>
      <c r="D216" s="88"/>
      <c r="E216" s="88"/>
      <c r="F216" s="87">
        <v>900000000</v>
      </c>
      <c r="G216" s="87"/>
      <c r="H216" s="87"/>
      <c r="I216" s="87"/>
      <c r="J216" t="s">
        <v>2705</v>
      </c>
      <c r="K216">
        <v>20260301</v>
      </c>
    </row>
    <row r="217" spans="1:11" x14ac:dyDescent="0.3">
      <c r="A217" t="s">
        <v>744</v>
      </c>
      <c r="B217" t="s">
        <v>746</v>
      </c>
      <c r="C217">
        <v>2</v>
      </c>
      <c r="D217" s="88"/>
      <c r="E217" s="88"/>
      <c r="F217" s="87">
        <v>900000000</v>
      </c>
      <c r="G217" s="87"/>
      <c r="H217" s="87"/>
      <c r="I217" s="87"/>
      <c r="J217" t="s">
        <v>2705</v>
      </c>
      <c r="K217">
        <v>20260301</v>
      </c>
    </row>
    <row r="218" spans="1:11" x14ac:dyDescent="0.3">
      <c r="A218" t="s">
        <v>753</v>
      </c>
      <c r="B218" t="s">
        <v>755</v>
      </c>
      <c r="C218">
        <v>250</v>
      </c>
      <c r="D218" s="88"/>
      <c r="E218" s="88"/>
      <c r="F218" s="87">
        <v>400000000</v>
      </c>
      <c r="G218" s="87"/>
      <c r="H218" s="87"/>
      <c r="I218" s="87"/>
      <c r="J218" t="s">
        <v>2705</v>
      </c>
      <c r="K218">
        <v>20260301</v>
      </c>
    </row>
    <row r="219" spans="1:11" x14ac:dyDescent="0.3">
      <c r="A219" t="s">
        <v>736</v>
      </c>
      <c r="B219" t="s">
        <v>737</v>
      </c>
      <c r="C219">
        <v>5</v>
      </c>
      <c r="D219" s="88"/>
      <c r="E219" s="88"/>
      <c r="F219" s="87">
        <v>717601704.13559997</v>
      </c>
      <c r="G219" s="87"/>
      <c r="H219" s="87"/>
      <c r="I219" s="87"/>
      <c r="J219" t="s">
        <v>2705</v>
      </c>
      <c r="K219">
        <v>20260301</v>
      </c>
    </row>
    <row r="220" spans="1:11" x14ac:dyDescent="0.3">
      <c r="A220" t="s">
        <v>97</v>
      </c>
      <c r="B220" t="s">
        <v>99</v>
      </c>
      <c r="C220">
        <v>1</v>
      </c>
      <c r="D220" s="88"/>
      <c r="E220" s="88"/>
      <c r="F220" s="87">
        <v>7260745075</v>
      </c>
      <c r="G220" s="87"/>
      <c r="H220" s="87"/>
      <c r="I220" s="87"/>
      <c r="J220" t="s">
        <v>2705</v>
      </c>
      <c r="K220">
        <v>20260301</v>
      </c>
    </row>
    <row r="221" spans="1:11" x14ac:dyDescent="0.3">
      <c r="A221" t="s">
        <v>747</v>
      </c>
      <c r="B221" t="s">
        <v>749</v>
      </c>
      <c r="C221">
        <v>8</v>
      </c>
      <c r="D221" s="88"/>
      <c r="E221" s="88"/>
      <c r="F221" s="87">
        <v>700000000</v>
      </c>
      <c r="G221" s="87"/>
      <c r="H221" s="87"/>
      <c r="I221" s="87"/>
      <c r="J221" t="s">
        <v>2705</v>
      </c>
      <c r="K221">
        <v>20260301</v>
      </c>
    </row>
    <row r="222" spans="1:11" x14ac:dyDescent="0.3">
      <c r="A222" t="s">
        <v>1067</v>
      </c>
      <c r="B222" t="s">
        <v>1069</v>
      </c>
      <c r="C222">
        <v>7</v>
      </c>
      <c r="D222" s="88"/>
      <c r="E222" s="88"/>
      <c r="F222" s="87">
        <v>0</v>
      </c>
      <c r="G222" s="87"/>
      <c r="H222" s="87"/>
      <c r="I222" s="87"/>
      <c r="J222" t="s">
        <v>2705</v>
      </c>
      <c r="K222">
        <v>20260301</v>
      </c>
    </row>
    <row r="223" spans="1:11" x14ac:dyDescent="0.3">
      <c r="A223" t="s">
        <v>1055</v>
      </c>
      <c r="B223" t="s">
        <v>1057</v>
      </c>
      <c r="C223">
        <v>120198</v>
      </c>
      <c r="D223" s="88"/>
      <c r="E223" s="88"/>
      <c r="F223" s="87">
        <v>295000000</v>
      </c>
      <c r="G223" s="87"/>
      <c r="H223" s="87"/>
      <c r="I223" s="87"/>
      <c r="J223" t="s">
        <v>2705</v>
      </c>
      <c r="K223">
        <v>20260301</v>
      </c>
    </row>
    <row r="224" spans="1:11" x14ac:dyDescent="0.3">
      <c r="A224" t="s">
        <v>1039</v>
      </c>
      <c r="B224" t="s">
        <v>1041</v>
      </c>
      <c r="C224">
        <v>1</v>
      </c>
      <c r="D224" s="88"/>
      <c r="E224" s="88"/>
      <c r="F224" s="87">
        <v>0</v>
      </c>
      <c r="G224" s="87"/>
      <c r="H224" s="87"/>
      <c r="I224" s="87"/>
      <c r="J224" t="s">
        <v>2705</v>
      </c>
      <c r="K224">
        <v>20260301</v>
      </c>
    </row>
    <row r="225" spans="1:11" x14ac:dyDescent="0.3">
      <c r="A225" t="s">
        <v>196</v>
      </c>
      <c r="B225" t="s">
        <v>198</v>
      </c>
      <c r="C225">
        <v>12</v>
      </c>
      <c r="D225" s="88"/>
      <c r="E225" s="88">
        <v>0</v>
      </c>
      <c r="F225" s="87">
        <v>0</v>
      </c>
      <c r="G225" s="87">
        <v>53639644</v>
      </c>
      <c r="H225" s="87">
        <v>53639644</v>
      </c>
      <c r="I225" s="87">
        <v>26819822</v>
      </c>
      <c r="J225" t="s">
        <v>2709</v>
      </c>
      <c r="K225">
        <v>20260301</v>
      </c>
    </row>
    <row r="226" spans="1:11" x14ac:dyDescent="0.3">
      <c r="A226" t="s">
        <v>1047</v>
      </c>
      <c r="B226" t="s">
        <v>1049</v>
      </c>
      <c r="C226">
        <v>1</v>
      </c>
      <c r="D226" s="88"/>
      <c r="E226" s="88"/>
      <c r="F226" s="87">
        <v>100000000</v>
      </c>
      <c r="G226" s="87"/>
      <c r="H226" s="87"/>
      <c r="I226" s="87"/>
      <c r="J226" t="s">
        <v>2705</v>
      </c>
      <c r="K226">
        <v>20260301</v>
      </c>
    </row>
    <row r="227" spans="1:11" x14ac:dyDescent="0.3">
      <c r="A227" t="s">
        <v>1078</v>
      </c>
      <c r="B227" t="s">
        <v>1080</v>
      </c>
      <c r="C227">
        <v>1</v>
      </c>
      <c r="D227" s="88"/>
      <c r="E227" s="88"/>
      <c r="F227" s="87">
        <v>213000000</v>
      </c>
      <c r="G227" s="87"/>
      <c r="H227" s="87"/>
      <c r="I227" s="87"/>
      <c r="J227" t="s">
        <v>2705</v>
      </c>
      <c r="K227">
        <v>20260301</v>
      </c>
    </row>
    <row r="228" spans="1:11" x14ac:dyDescent="0.3">
      <c r="A228" t="s">
        <v>1059</v>
      </c>
      <c r="B228" t="s">
        <v>1061</v>
      </c>
      <c r="C228">
        <v>2</v>
      </c>
      <c r="D228" s="88"/>
      <c r="E228" s="88"/>
      <c r="F228" s="87">
        <v>0</v>
      </c>
      <c r="G228" s="87"/>
      <c r="H228" s="87"/>
      <c r="I228" s="87"/>
      <c r="J228" t="s">
        <v>2705</v>
      </c>
      <c r="K228">
        <v>20260301</v>
      </c>
    </row>
    <row r="229" spans="1:11" x14ac:dyDescent="0.3">
      <c r="A229" t="s">
        <v>1071</v>
      </c>
      <c r="B229" t="s">
        <v>1073</v>
      </c>
      <c r="C229">
        <v>0</v>
      </c>
      <c r="D229" s="88"/>
      <c r="E229" s="88"/>
      <c r="F229" s="87">
        <v>0</v>
      </c>
      <c r="G229" s="87"/>
      <c r="H229" s="87"/>
      <c r="I229" s="87"/>
      <c r="J229" t="s">
        <v>2705</v>
      </c>
      <c r="K229">
        <v>20260301</v>
      </c>
    </row>
    <row r="230" spans="1:11" x14ac:dyDescent="0.3">
      <c r="A230" t="s">
        <v>1051</v>
      </c>
      <c r="B230" t="s">
        <v>1053</v>
      </c>
      <c r="C230">
        <v>50</v>
      </c>
      <c r="D230" s="88"/>
      <c r="E230" s="88"/>
      <c r="F230" s="87">
        <v>90000000</v>
      </c>
      <c r="G230" s="87"/>
      <c r="H230" s="87"/>
      <c r="I230" s="87"/>
      <c r="J230" t="s">
        <v>2705</v>
      </c>
      <c r="K230">
        <v>20260301</v>
      </c>
    </row>
    <row r="231" spans="1:11" x14ac:dyDescent="0.3">
      <c r="A231" t="s">
        <v>1063</v>
      </c>
      <c r="B231" t="s">
        <v>1065</v>
      </c>
      <c r="C231">
        <v>1</v>
      </c>
      <c r="D231" s="88"/>
      <c r="E231" s="88"/>
      <c r="F231" s="87">
        <v>0</v>
      </c>
      <c r="G231" s="87"/>
      <c r="H231" s="87"/>
      <c r="I231" s="87"/>
      <c r="J231" t="s">
        <v>2705</v>
      </c>
      <c r="K231">
        <v>20260301</v>
      </c>
    </row>
    <row r="232" spans="1:11" x14ac:dyDescent="0.3">
      <c r="A232" t="s">
        <v>1074</v>
      </c>
      <c r="B232" t="s">
        <v>1076</v>
      </c>
      <c r="C232">
        <v>100</v>
      </c>
      <c r="D232" s="88"/>
      <c r="E232" s="88"/>
      <c r="F232" s="87">
        <v>0</v>
      </c>
      <c r="G232" s="87"/>
      <c r="H232" s="87"/>
      <c r="I232" s="87"/>
      <c r="J232" t="s">
        <v>2705</v>
      </c>
      <c r="K232">
        <v>20260301</v>
      </c>
    </row>
    <row r="233" spans="1:11" x14ac:dyDescent="0.3">
      <c r="A233" t="s">
        <v>1043</v>
      </c>
      <c r="B233" t="s">
        <v>1045</v>
      </c>
      <c r="C233">
        <v>12</v>
      </c>
      <c r="D233" s="88"/>
      <c r="E233" s="88"/>
      <c r="F233" s="87">
        <v>0</v>
      </c>
      <c r="G233" s="87"/>
      <c r="H233" s="87"/>
      <c r="I233" s="87"/>
      <c r="J233" t="s">
        <v>2705</v>
      </c>
      <c r="K233">
        <v>20260301</v>
      </c>
    </row>
    <row r="234" spans="1:11" x14ac:dyDescent="0.3">
      <c r="A234" t="s">
        <v>1037</v>
      </c>
      <c r="B234" t="s">
        <v>1038</v>
      </c>
      <c r="C234">
        <v>0</v>
      </c>
      <c r="D234" s="88"/>
      <c r="E234" s="88"/>
      <c r="F234" s="87">
        <v>20000000</v>
      </c>
      <c r="G234" s="87"/>
      <c r="H234" s="87"/>
      <c r="I234" s="87"/>
      <c r="J234" t="s">
        <v>2705</v>
      </c>
      <c r="K234">
        <v>20260301</v>
      </c>
    </row>
    <row r="235" spans="1:11" x14ac:dyDescent="0.3">
      <c r="A235" t="s">
        <v>164</v>
      </c>
      <c r="B235" t="s">
        <v>166</v>
      </c>
      <c r="C235">
        <v>1230</v>
      </c>
      <c r="D235" s="88"/>
      <c r="E235" s="88">
        <v>0</v>
      </c>
      <c r="F235" s="87">
        <v>165375000</v>
      </c>
      <c r="G235" s="87">
        <v>136257116</v>
      </c>
      <c r="H235" s="87">
        <v>74258000</v>
      </c>
      <c r="I235" s="87">
        <v>74258000</v>
      </c>
      <c r="J235" t="s">
        <v>2709</v>
      </c>
      <c r="K235">
        <v>20260301</v>
      </c>
    </row>
    <row r="236" spans="1:11" x14ac:dyDescent="0.3">
      <c r="A236" t="s">
        <v>1000</v>
      </c>
      <c r="B236" t="s">
        <v>1002</v>
      </c>
      <c r="C236">
        <v>0</v>
      </c>
      <c r="D236" s="88"/>
      <c r="E236" s="88"/>
      <c r="F236" s="87">
        <v>1000000000</v>
      </c>
      <c r="G236" s="87"/>
      <c r="H236" s="87"/>
      <c r="I236" s="87"/>
      <c r="J236" t="s">
        <v>2705</v>
      </c>
      <c r="K236">
        <v>20260301</v>
      </c>
    </row>
    <row r="237" spans="1:11" x14ac:dyDescent="0.3">
      <c r="A237" t="s">
        <v>259</v>
      </c>
      <c r="B237" t="s">
        <v>261</v>
      </c>
      <c r="C237">
        <v>0</v>
      </c>
      <c r="D237" s="88"/>
      <c r="E237" s="88"/>
      <c r="F237" s="87">
        <v>33075000</v>
      </c>
      <c r="G237" s="87"/>
      <c r="H237" s="87"/>
      <c r="I237" s="87"/>
      <c r="J237" t="s">
        <v>2705</v>
      </c>
      <c r="K237">
        <v>20260301</v>
      </c>
    </row>
    <row r="238" spans="1:11" x14ac:dyDescent="0.3">
      <c r="A238" t="s">
        <v>168</v>
      </c>
      <c r="B238" t="s">
        <v>170</v>
      </c>
      <c r="C238">
        <v>52</v>
      </c>
      <c r="D238" s="88"/>
      <c r="E238" s="88"/>
      <c r="F238" s="87">
        <v>66150000</v>
      </c>
      <c r="G238" s="87">
        <v>386725425</v>
      </c>
      <c r="H238" s="87">
        <v>27280926</v>
      </c>
      <c r="I238" s="87">
        <v>17231758</v>
      </c>
      <c r="J238" t="s">
        <v>2706</v>
      </c>
      <c r="K238">
        <v>20260301</v>
      </c>
    </row>
    <row r="239" spans="1:11" x14ac:dyDescent="0.3">
      <c r="A239" t="s">
        <v>230</v>
      </c>
      <c r="B239" t="s">
        <v>232</v>
      </c>
      <c r="C239">
        <v>820</v>
      </c>
      <c r="D239" s="88"/>
      <c r="E239" s="88">
        <v>0</v>
      </c>
      <c r="F239" s="87">
        <v>55125000</v>
      </c>
      <c r="G239" s="87"/>
      <c r="H239" s="87"/>
      <c r="I239" s="87"/>
      <c r="J239" t="s">
        <v>2708</v>
      </c>
      <c r="K239">
        <v>20260301</v>
      </c>
    </row>
    <row r="240" spans="1:11" x14ac:dyDescent="0.3">
      <c r="A240" t="s">
        <v>252</v>
      </c>
      <c r="B240" t="s">
        <v>254</v>
      </c>
      <c r="C240">
        <v>200</v>
      </c>
      <c r="D240" s="88"/>
      <c r="E240" s="88"/>
      <c r="F240" s="87">
        <v>33075000</v>
      </c>
      <c r="G240" s="87"/>
      <c r="H240" s="87"/>
      <c r="I240" s="87"/>
      <c r="J240" t="s">
        <v>2705</v>
      </c>
      <c r="K240">
        <v>20260301</v>
      </c>
    </row>
    <row r="241" spans="1:11" x14ac:dyDescent="0.3">
      <c r="A241" t="s">
        <v>216</v>
      </c>
      <c r="B241" t="s">
        <v>218</v>
      </c>
      <c r="C241">
        <v>450</v>
      </c>
      <c r="D241" s="88"/>
      <c r="E241" s="88"/>
      <c r="F241" s="87">
        <v>66150000</v>
      </c>
      <c r="G241" s="87"/>
      <c r="H241" s="87"/>
      <c r="I241" s="87"/>
      <c r="J241" t="s">
        <v>2705</v>
      </c>
      <c r="K241">
        <v>20260301</v>
      </c>
    </row>
    <row r="242" spans="1:11" x14ac:dyDescent="0.3">
      <c r="A242" t="s">
        <v>255</v>
      </c>
      <c r="B242" t="s">
        <v>257</v>
      </c>
      <c r="C242">
        <v>0</v>
      </c>
      <c r="D242" s="88"/>
      <c r="E242" s="88"/>
      <c r="F242" s="87">
        <v>220500000</v>
      </c>
      <c r="G242" s="87"/>
      <c r="H242" s="87"/>
      <c r="I242" s="87"/>
      <c r="J242" t="s">
        <v>2705</v>
      </c>
      <c r="K242">
        <v>20260301</v>
      </c>
    </row>
    <row r="243" spans="1:11" x14ac:dyDescent="0.3">
      <c r="A243" t="s">
        <v>242</v>
      </c>
      <c r="B243" t="s">
        <v>244</v>
      </c>
      <c r="C243">
        <v>1</v>
      </c>
      <c r="D243" s="88"/>
      <c r="E243" s="88"/>
      <c r="F243" s="87">
        <v>4556747565.2805996</v>
      </c>
      <c r="G243" s="87"/>
      <c r="H243" s="87"/>
      <c r="I243" s="87"/>
      <c r="J243" t="s">
        <v>2705</v>
      </c>
      <c r="K243">
        <v>20260301</v>
      </c>
    </row>
    <row r="244" spans="1:11" x14ac:dyDescent="0.3">
      <c r="A244" t="s">
        <v>117</v>
      </c>
      <c r="B244" t="s">
        <v>119</v>
      </c>
      <c r="C244">
        <v>1700</v>
      </c>
      <c r="D244" s="88"/>
      <c r="E244" s="88"/>
      <c r="F244" s="87">
        <v>8232523934.6069002</v>
      </c>
      <c r="G244" s="87">
        <v>641387607</v>
      </c>
      <c r="H244" s="87">
        <v>641387607</v>
      </c>
      <c r="I244" s="87">
        <v>641387607</v>
      </c>
      <c r="J244" t="s">
        <v>2706</v>
      </c>
      <c r="K244">
        <v>20260301</v>
      </c>
    </row>
    <row r="245" spans="1:11" x14ac:dyDescent="0.3">
      <c r="A245" t="s">
        <v>238</v>
      </c>
      <c r="B245" t="s">
        <v>240</v>
      </c>
      <c r="C245">
        <v>60</v>
      </c>
      <c r="D245" s="88"/>
      <c r="E245" s="88"/>
      <c r="F245" s="87">
        <v>554820000</v>
      </c>
      <c r="G245" s="87"/>
      <c r="H245" s="87"/>
      <c r="I245" s="87"/>
      <c r="J245" t="s">
        <v>2705</v>
      </c>
      <c r="K245">
        <v>20260301</v>
      </c>
    </row>
    <row r="246" spans="1:11" x14ac:dyDescent="0.3">
      <c r="A246" t="s">
        <v>192</v>
      </c>
      <c r="B246" t="s">
        <v>194</v>
      </c>
      <c r="C246">
        <v>160</v>
      </c>
      <c r="D246" s="88"/>
      <c r="E246" s="88">
        <v>109</v>
      </c>
      <c r="F246" s="87">
        <v>66150000</v>
      </c>
      <c r="G246" s="87">
        <v>90000000</v>
      </c>
      <c r="H246" s="87">
        <v>90000000</v>
      </c>
      <c r="I246" s="87">
        <v>90000000</v>
      </c>
      <c r="J246" t="s">
        <v>2709</v>
      </c>
      <c r="K246">
        <v>20260301</v>
      </c>
    </row>
    <row r="247" spans="1:11" x14ac:dyDescent="0.3">
      <c r="A247" t="s">
        <v>266</v>
      </c>
      <c r="B247" t="s">
        <v>268</v>
      </c>
      <c r="C247">
        <v>0</v>
      </c>
      <c r="D247" s="88"/>
      <c r="E247" s="88"/>
      <c r="F247" s="87">
        <v>132300000</v>
      </c>
      <c r="G247" s="87"/>
      <c r="H247" s="87"/>
      <c r="I247" s="87"/>
      <c r="J247" t="s">
        <v>2705</v>
      </c>
      <c r="K247">
        <v>20260301</v>
      </c>
    </row>
    <row r="248" spans="1:11" x14ac:dyDescent="0.3">
      <c r="A248" t="s">
        <v>263</v>
      </c>
      <c r="B248" t="s">
        <v>265</v>
      </c>
      <c r="C248">
        <v>0</v>
      </c>
      <c r="D248" s="88"/>
      <c r="E248" s="88"/>
      <c r="F248" s="87">
        <v>0</v>
      </c>
      <c r="G248" s="87"/>
      <c r="H248" s="87"/>
      <c r="I248" s="87"/>
      <c r="J248" t="s">
        <v>2705</v>
      </c>
      <c r="K248">
        <v>20260301</v>
      </c>
    </row>
    <row r="249" spans="1:11" x14ac:dyDescent="0.3">
      <c r="A249" t="s">
        <v>82</v>
      </c>
      <c r="B249" t="s">
        <v>84</v>
      </c>
      <c r="C249">
        <v>17500</v>
      </c>
      <c r="D249" s="88"/>
      <c r="E249" s="88">
        <v>522216</v>
      </c>
      <c r="F249" s="87">
        <v>4500000000</v>
      </c>
      <c r="G249" s="87">
        <v>2087518237</v>
      </c>
      <c r="H249" s="87">
        <v>2087518237</v>
      </c>
      <c r="I249" s="87">
        <v>2087518237</v>
      </c>
      <c r="J249" t="s">
        <v>2709</v>
      </c>
      <c r="K249">
        <v>20260301</v>
      </c>
    </row>
    <row r="250" spans="1:11" x14ac:dyDescent="0.3">
      <c r="A250" t="s">
        <v>410</v>
      </c>
      <c r="B250" t="s">
        <v>412</v>
      </c>
      <c r="C250">
        <v>3</v>
      </c>
      <c r="D250" s="88"/>
      <c r="E250" s="88"/>
      <c r="F250" s="87">
        <v>850000000</v>
      </c>
      <c r="G250" s="87"/>
      <c r="H250" s="87"/>
      <c r="I250" s="87"/>
      <c r="J250" t="s">
        <v>2705</v>
      </c>
      <c r="K250">
        <v>20260301</v>
      </c>
    </row>
    <row r="251" spans="1:11" x14ac:dyDescent="0.3">
      <c r="A251" t="s">
        <v>406</v>
      </c>
      <c r="B251" t="s">
        <v>408</v>
      </c>
      <c r="C251">
        <v>425</v>
      </c>
      <c r="D251" s="88"/>
      <c r="E251" s="88"/>
      <c r="F251" s="87">
        <v>120000000</v>
      </c>
      <c r="G251" s="87"/>
      <c r="H251" s="87"/>
      <c r="I251" s="87"/>
      <c r="J251" t="s">
        <v>2705</v>
      </c>
      <c r="K251">
        <v>20260301</v>
      </c>
    </row>
    <row r="252" spans="1:11" x14ac:dyDescent="0.3">
      <c r="A252" t="s">
        <v>1692</v>
      </c>
      <c r="B252" t="s">
        <v>2723</v>
      </c>
      <c r="D252" s="88"/>
      <c r="E252" s="88"/>
      <c r="F252" s="87"/>
      <c r="G252" s="87">
        <v>2318804503</v>
      </c>
      <c r="H252" s="87">
        <v>2318804503</v>
      </c>
      <c r="I252" s="87">
        <v>2318804503</v>
      </c>
      <c r="J252" t="s">
        <v>1230</v>
      </c>
      <c r="K252">
        <v>20260301</v>
      </c>
    </row>
    <row r="253" spans="1:11" x14ac:dyDescent="0.3">
      <c r="A253" t="s">
        <v>414</v>
      </c>
      <c r="B253" t="s">
        <v>416</v>
      </c>
      <c r="C253">
        <v>2</v>
      </c>
      <c r="D253" s="88"/>
      <c r="E253" s="88"/>
      <c r="F253" s="87">
        <v>100000000</v>
      </c>
      <c r="G253" s="87"/>
      <c r="H253" s="87"/>
      <c r="I253" s="87"/>
      <c r="J253" t="s">
        <v>2705</v>
      </c>
      <c r="K253">
        <v>20260301</v>
      </c>
    </row>
    <row r="254" spans="1:11" x14ac:dyDescent="0.3">
      <c r="A254" t="s">
        <v>418</v>
      </c>
      <c r="B254" t="s">
        <v>420</v>
      </c>
      <c r="C254">
        <v>1</v>
      </c>
      <c r="D254" s="88"/>
      <c r="E254" s="88"/>
      <c r="F254" s="87">
        <v>100000000</v>
      </c>
      <c r="G254" s="87"/>
      <c r="H254" s="87"/>
      <c r="I254" s="87"/>
      <c r="J254" t="s">
        <v>2705</v>
      </c>
      <c r="K254">
        <v>20260301</v>
      </c>
    </row>
    <row r="255" spans="1:11" x14ac:dyDescent="0.3">
      <c r="A255" t="s">
        <v>249</v>
      </c>
      <c r="B255" t="s">
        <v>251</v>
      </c>
      <c r="C255">
        <v>400</v>
      </c>
      <c r="D255" s="88"/>
      <c r="E255" s="88"/>
      <c r="F255" s="87">
        <v>90125000</v>
      </c>
      <c r="G255" s="87"/>
      <c r="H255" s="87"/>
      <c r="I255" s="87"/>
      <c r="J255" t="s">
        <v>2705</v>
      </c>
      <c r="K255">
        <v>20260301</v>
      </c>
    </row>
    <row r="256" spans="1:11" x14ac:dyDescent="0.3">
      <c r="A256" t="s">
        <v>1555</v>
      </c>
      <c r="B256" t="s">
        <v>1941</v>
      </c>
      <c r="D256" s="88">
        <v>1006044</v>
      </c>
      <c r="E256" s="88">
        <v>410668</v>
      </c>
      <c r="F256" s="87"/>
      <c r="G256" s="87"/>
      <c r="H256" s="87"/>
      <c r="I256" s="87"/>
      <c r="J256" t="s">
        <v>1229</v>
      </c>
      <c r="K256">
        <v>20260301</v>
      </c>
    </row>
    <row r="257" spans="1:11" x14ac:dyDescent="0.3">
      <c r="A257" t="s">
        <v>422</v>
      </c>
      <c r="B257" t="s">
        <v>424</v>
      </c>
      <c r="C257">
        <v>100</v>
      </c>
      <c r="D257" s="88"/>
      <c r="E257" s="88"/>
      <c r="F257" s="87">
        <v>500000000</v>
      </c>
      <c r="G257" s="87"/>
      <c r="H257" s="87"/>
      <c r="I257" s="87"/>
      <c r="J257" t="s">
        <v>2705</v>
      </c>
      <c r="K257">
        <v>20260301</v>
      </c>
    </row>
    <row r="258" spans="1:11" x14ac:dyDescent="0.3">
      <c r="A258" t="s">
        <v>426</v>
      </c>
      <c r="B258" t="s">
        <v>428</v>
      </c>
      <c r="C258">
        <v>10</v>
      </c>
      <c r="D258" s="88"/>
      <c r="E258" s="88"/>
      <c r="F258" s="87">
        <v>0</v>
      </c>
      <c r="G258" s="87"/>
      <c r="H258" s="87"/>
      <c r="I258" s="87"/>
      <c r="J258" t="s">
        <v>2705</v>
      </c>
      <c r="K258">
        <v>20260301</v>
      </c>
    </row>
    <row r="259" spans="1:11" x14ac:dyDescent="0.3">
      <c r="A259" t="s">
        <v>430</v>
      </c>
      <c r="B259" t="s">
        <v>432</v>
      </c>
      <c r="C259">
        <v>350</v>
      </c>
      <c r="D259" s="88"/>
      <c r="E259" s="88"/>
      <c r="F259" s="87">
        <v>310000000</v>
      </c>
      <c r="G259" s="87"/>
      <c r="H259" s="87"/>
      <c r="I259" s="87"/>
      <c r="J259" t="s">
        <v>2705</v>
      </c>
      <c r="K259">
        <v>20260301</v>
      </c>
    </row>
    <row r="260" spans="1:11" x14ac:dyDescent="0.3">
      <c r="A260" t="s">
        <v>434</v>
      </c>
      <c r="B260" t="s">
        <v>436</v>
      </c>
      <c r="C260">
        <v>0</v>
      </c>
      <c r="D260" s="88"/>
      <c r="E260" s="88"/>
      <c r="F260" s="87">
        <v>300000000</v>
      </c>
      <c r="G260" s="87"/>
      <c r="H260" s="87"/>
      <c r="I260" s="87"/>
      <c r="J260" t="s">
        <v>2705</v>
      </c>
      <c r="K260">
        <v>20260301</v>
      </c>
    </row>
    <row r="261" spans="1:11" x14ac:dyDescent="0.3">
      <c r="A261" t="s">
        <v>442</v>
      </c>
      <c r="B261" t="s">
        <v>443</v>
      </c>
      <c r="C261">
        <v>0</v>
      </c>
      <c r="D261" s="88"/>
      <c r="E261" s="88"/>
      <c r="F261" s="87">
        <v>30000000</v>
      </c>
      <c r="G261" s="87"/>
      <c r="H261" s="87"/>
      <c r="I261" s="87"/>
      <c r="J261" t="s">
        <v>2705</v>
      </c>
      <c r="K261">
        <v>20260301</v>
      </c>
    </row>
    <row r="262" spans="1:11" x14ac:dyDescent="0.3">
      <c r="A262" t="s">
        <v>444</v>
      </c>
      <c r="B262" t="s">
        <v>445</v>
      </c>
      <c r="C262">
        <v>4</v>
      </c>
      <c r="D262" s="88"/>
      <c r="E262" s="88"/>
      <c r="F262" s="87">
        <v>140000000</v>
      </c>
      <c r="G262" s="87"/>
      <c r="H262" s="87"/>
      <c r="I262" s="87"/>
      <c r="J262" t="s">
        <v>2705</v>
      </c>
      <c r="K262">
        <v>20260301</v>
      </c>
    </row>
    <row r="263" spans="1:11" x14ac:dyDescent="0.3">
      <c r="A263" t="s">
        <v>438</v>
      </c>
      <c r="B263" t="s">
        <v>440</v>
      </c>
      <c r="C263">
        <v>7</v>
      </c>
      <c r="D263" s="88"/>
      <c r="E263" s="88"/>
      <c r="F263" s="87">
        <v>3863689250</v>
      </c>
      <c r="G263" s="87"/>
      <c r="H263" s="87"/>
      <c r="I263" s="87"/>
      <c r="J263" t="s">
        <v>2705</v>
      </c>
      <c r="K263">
        <v>20260301</v>
      </c>
    </row>
    <row r="264" spans="1:11" x14ac:dyDescent="0.3">
      <c r="A264" t="s">
        <v>967</v>
      </c>
      <c r="B264" t="s">
        <v>969</v>
      </c>
      <c r="C264">
        <v>1</v>
      </c>
      <c r="D264" s="88"/>
      <c r="E264" s="88"/>
      <c r="F264" s="87">
        <v>0</v>
      </c>
      <c r="G264" s="87"/>
      <c r="H264" s="87"/>
      <c r="I264" s="87"/>
      <c r="J264" t="s">
        <v>2705</v>
      </c>
      <c r="K264">
        <v>20260301</v>
      </c>
    </row>
    <row r="265" spans="1:11" x14ac:dyDescent="0.3">
      <c r="A265" t="s">
        <v>176</v>
      </c>
      <c r="B265" t="s">
        <v>178</v>
      </c>
      <c r="C265">
        <v>0</v>
      </c>
      <c r="D265" s="88"/>
      <c r="E265" s="88"/>
      <c r="F265" s="87">
        <v>2600000000</v>
      </c>
      <c r="G265" s="87">
        <v>193965492</v>
      </c>
      <c r="H265" s="87">
        <v>36685185</v>
      </c>
      <c r="I265" s="87">
        <v>32391835</v>
      </c>
      <c r="J265" t="s">
        <v>2706</v>
      </c>
      <c r="K265">
        <v>20260301</v>
      </c>
    </row>
    <row r="266" spans="1:11" x14ac:dyDescent="0.3">
      <c r="A266" t="s">
        <v>971</v>
      </c>
      <c r="B266" t="s">
        <v>972</v>
      </c>
      <c r="C266">
        <v>1</v>
      </c>
      <c r="D266" s="88"/>
      <c r="E266" s="88"/>
      <c r="F266" s="87">
        <v>80000000</v>
      </c>
      <c r="G266" s="87"/>
      <c r="H266" s="87"/>
      <c r="I266" s="87"/>
      <c r="J266" t="s">
        <v>2705</v>
      </c>
      <c r="K266">
        <v>20260301</v>
      </c>
    </row>
    <row r="267" spans="1:11" x14ac:dyDescent="0.3">
      <c r="A267" t="s">
        <v>542</v>
      </c>
      <c r="B267" t="s">
        <v>543</v>
      </c>
      <c r="C267">
        <v>150</v>
      </c>
      <c r="D267" s="88"/>
      <c r="E267" s="88"/>
      <c r="F267" s="87">
        <v>181500000</v>
      </c>
      <c r="G267" s="87"/>
      <c r="H267" s="87"/>
      <c r="I267" s="87"/>
      <c r="J267" t="s">
        <v>2705</v>
      </c>
      <c r="K267">
        <v>20260301</v>
      </c>
    </row>
    <row r="268" spans="1:11" x14ac:dyDescent="0.3">
      <c r="A268" t="s">
        <v>974</v>
      </c>
      <c r="B268" t="s">
        <v>976</v>
      </c>
      <c r="C268">
        <v>1</v>
      </c>
      <c r="D268" s="88"/>
      <c r="E268" s="88"/>
      <c r="F268" s="87">
        <v>700000000</v>
      </c>
      <c r="G268" s="87"/>
      <c r="H268" s="87"/>
      <c r="I268" s="87"/>
      <c r="J268" t="s">
        <v>2705</v>
      </c>
      <c r="K268">
        <v>20260301</v>
      </c>
    </row>
    <row r="269" spans="1:11" x14ac:dyDescent="0.3">
      <c r="A269" t="s">
        <v>978</v>
      </c>
      <c r="B269" t="s">
        <v>980</v>
      </c>
      <c r="C269">
        <v>4</v>
      </c>
      <c r="D269" s="88"/>
      <c r="E269" s="88"/>
      <c r="F269" s="87">
        <v>300000000</v>
      </c>
      <c r="G269" s="87"/>
      <c r="H269" s="87"/>
      <c r="I269" s="87"/>
      <c r="J269" t="s">
        <v>2705</v>
      </c>
      <c r="K269">
        <v>20260301</v>
      </c>
    </row>
    <row r="270" spans="1:11" x14ac:dyDescent="0.3">
      <c r="A270" t="s">
        <v>1013</v>
      </c>
      <c r="B270" t="s">
        <v>1015</v>
      </c>
      <c r="C270">
        <v>0</v>
      </c>
      <c r="D270" s="88"/>
      <c r="E270" s="88"/>
      <c r="F270" s="87">
        <v>500000000</v>
      </c>
      <c r="G270" s="87"/>
      <c r="H270" s="87"/>
      <c r="I270" s="87"/>
      <c r="J270" t="s">
        <v>2705</v>
      </c>
      <c r="K270">
        <v>20260301</v>
      </c>
    </row>
    <row r="271" spans="1:11" x14ac:dyDescent="0.3">
      <c r="A271" t="s">
        <v>1017</v>
      </c>
      <c r="B271" t="s">
        <v>1019</v>
      </c>
      <c r="C271">
        <v>0</v>
      </c>
      <c r="D271" s="88"/>
      <c r="E271" s="88"/>
      <c r="F271" s="87">
        <v>0</v>
      </c>
      <c r="G271" s="87"/>
      <c r="H271" s="87"/>
      <c r="I271" s="87"/>
      <c r="J271" t="s">
        <v>2705</v>
      </c>
      <c r="K271">
        <v>20260301</v>
      </c>
    </row>
    <row r="272" spans="1:11" x14ac:dyDescent="0.3">
      <c r="A272" t="s">
        <v>982</v>
      </c>
      <c r="B272" t="s">
        <v>984</v>
      </c>
      <c r="C272">
        <v>0</v>
      </c>
      <c r="D272" s="88"/>
      <c r="E272" s="88"/>
      <c r="F272" s="87">
        <v>0</v>
      </c>
      <c r="G272" s="87"/>
      <c r="H272" s="87"/>
      <c r="I272" s="87"/>
      <c r="J272" t="s">
        <v>2705</v>
      </c>
      <c r="K272">
        <v>20260301</v>
      </c>
    </row>
    <row r="273" spans="1:11" x14ac:dyDescent="0.3">
      <c r="A273" t="s">
        <v>70</v>
      </c>
      <c r="B273" t="s">
        <v>72</v>
      </c>
      <c r="C273">
        <v>9</v>
      </c>
      <c r="D273" s="88"/>
      <c r="E273" s="88"/>
      <c r="F273" s="87">
        <v>1300000000</v>
      </c>
      <c r="G273" s="87">
        <v>7718197813</v>
      </c>
      <c r="H273" s="87">
        <v>7718197813</v>
      </c>
      <c r="I273" s="87">
        <v>7718197813</v>
      </c>
      <c r="J273" t="s">
        <v>2706</v>
      </c>
      <c r="K273">
        <v>20260301</v>
      </c>
    </row>
    <row r="274" spans="1:11" x14ac:dyDescent="0.3">
      <c r="A274" t="s">
        <v>224</v>
      </c>
      <c r="B274" t="s">
        <v>226</v>
      </c>
      <c r="C274">
        <v>50</v>
      </c>
      <c r="D274" s="88"/>
      <c r="E274" s="88">
        <v>0</v>
      </c>
      <c r="F274" s="87">
        <v>735625000</v>
      </c>
      <c r="G274" s="87"/>
      <c r="H274" s="87"/>
      <c r="I274" s="87"/>
      <c r="J274" t="s">
        <v>2708</v>
      </c>
      <c r="K274">
        <v>20260301</v>
      </c>
    </row>
    <row r="275" spans="1:11" x14ac:dyDescent="0.3">
      <c r="A275" t="s">
        <v>1003</v>
      </c>
      <c r="B275" t="s">
        <v>1005</v>
      </c>
      <c r="C275">
        <v>5</v>
      </c>
      <c r="D275" s="88"/>
      <c r="E275" s="88"/>
      <c r="F275" s="87">
        <v>0</v>
      </c>
      <c r="G275" s="87"/>
      <c r="H275" s="87"/>
      <c r="I275" s="87"/>
      <c r="J275" t="s">
        <v>2705</v>
      </c>
      <c r="K275">
        <v>20260301</v>
      </c>
    </row>
    <row r="276" spans="1:11" x14ac:dyDescent="0.3">
      <c r="A276" t="s">
        <v>234</v>
      </c>
      <c r="B276" t="s">
        <v>236</v>
      </c>
      <c r="C276">
        <v>4</v>
      </c>
      <c r="D276" s="88"/>
      <c r="E276" s="88"/>
      <c r="F276" s="87">
        <v>132687500</v>
      </c>
      <c r="G276" s="87"/>
      <c r="H276" s="87"/>
      <c r="I276" s="87"/>
      <c r="J276" t="s">
        <v>2705</v>
      </c>
      <c r="K276">
        <v>20260301</v>
      </c>
    </row>
    <row r="277" spans="1:11" x14ac:dyDescent="0.3">
      <c r="A277" t="s">
        <v>529</v>
      </c>
      <c r="B277" t="s">
        <v>530</v>
      </c>
      <c r="C277">
        <v>3</v>
      </c>
      <c r="D277" s="88"/>
      <c r="E277" s="88"/>
      <c r="F277" s="87">
        <v>40000000</v>
      </c>
      <c r="G277" s="87"/>
      <c r="H277" s="87"/>
      <c r="I277" s="87"/>
      <c r="J277" t="s">
        <v>2705</v>
      </c>
      <c r="K277">
        <v>20260301</v>
      </c>
    </row>
    <row r="278" spans="1:11" x14ac:dyDescent="0.3">
      <c r="A278" t="s">
        <v>212</v>
      </c>
      <c r="B278" t="s">
        <v>214</v>
      </c>
      <c r="C278">
        <v>2</v>
      </c>
      <c r="D278" s="88"/>
      <c r="E278" s="88">
        <v>0</v>
      </c>
      <c r="F278" s="87">
        <v>55125000</v>
      </c>
      <c r="G278" s="87">
        <v>15500000</v>
      </c>
      <c r="H278" s="87">
        <v>6200000</v>
      </c>
      <c r="I278" s="87">
        <v>3100000</v>
      </c>
      <c r="J278" t="s">
        <v>2709</v>
      </c>
      <c r="K278">
        <v>20260301</v>
      </c>
    </row>
    <row r="279" spans="1:11" x14ac:dyDescent="0.3">
      <c r="A279" t="s">
        <v>1009</v>
      </c>
      <c r="B279" t="s">
        <v>1011</v>
      </c>
      <c r="C279">
        <v>2</v>
      </c>
      <c r="D279" s="88"/>
      <c r="E279" s="88"/>
      <c r="F279" s="87">
        <v>0</v>
      </c>
      <c r="G279" s="87"/>
      <c r="H279" s="87"/>
      <c r="I279" s="87"/>
      <c r="J279" t="s">
        <v>2705</v>
      </c>
      <c r="K279">
        <v>20260301</v>
      </c>
    </row>
    <row r="280" spans="1:11" x14ac:dyDescent="0.3">
      <c r="A280" t="s">
        <v>1007</v>
      </c>
      <c r="B280" t="s">
        <v>1008</v>
      </c>
      <c r="C280">
        <v>0</v>
      </c>
      <c r="D280" s="88"/>
      <c r="E280" s="88"/>
      <c r="F280" s="87">
        <v>160000000</v>
      </c>
      <c r="G280" s="87"/>
      <c r="H280" s="87"/>
      <c r="I280" s="87"/>
      <c r="J280" t="s">
        <v>2705</v>
      </c>
      <c r="K280">
        <v>20260301</v>
      </c>
    </row>
    <row r="281" spans="1:11" x14ac:dyDescent="0.3">
      <c r="A281" t="s">
        <v>1772</v>
      </c>
      <c r="B281" t="s">
        <v>2724</v>
      </c>
      <c r="D281" s="88"/>
      <c r="E281" s="88"/>
      <c r="F281" s="87"/>
      <c r="G281" s="87">
        <v>63999031</v>
      </c>
      <c r="H281" s="87">
        <v>0</v>
      </c>
      <c r="I281" s="87">
        <v>0</v>
      </c>
      <c r="J281" t="s">
        <v>1230</v>
      </c>
      <c r="K281">
        <v>20260301</v>
      </c>
    </row>
    <row r="282" spans="1:11" x14ac:dyDescent="0.3">
      <c r="A282" t="s">
        <v>245</v>
      </c>
      <c r="B282" t="s">
        <v>247</v>
      </c>
      <c r="C282">
        <v>10</v>
      </c>
      <c r="D282" s="88"/>
      <c r="E282" s="88"/>
      <c r="F282" s="87">
        <v>88200000</v>
      </c>
      <c r="G282" s="87"/>
      <c r="H282" s="87"/>
      <c r="I282" s="87"/>
      <c r="J282" t="s">
        <v>2705</v>
      </c>
      <c r="K282">
        <v>20260301</v>
      </c>
    </row>
    <row r="283" spans="1:11" x14ac:dyDescent="0.3">
      <c r="A283" t="s">
        <v>220</v>
      </c>
      <c r="B283" t="s">
        <v>222</v>
      </c>
      <c r="C283">
        <v>110</v>
      </c>
      <c r="D283" s="88"/>
      <c r="E283" s="88">
        <v>150</v>
      </c>
      <c r="F283" s="87">
        <v>48075000</v>
      </c>
      <c r="G283" s="87"/>
      <c r="H283" s="87"/>
      <c r="I283" s="87"/>
      <c r="J283" t="s">
        <v>2708</v>
      </c>
      <c r="K283">
        <v>20260301</v>
      </c>
    </row>
    <row r="284" spans="1:11" x14ac:dyDescent="0.3">
      <c r="A284" t="s">
        <v>532</v>
      </c>
      <c r="B284" t="s">
        <v>533</v>
      </c>
      <c r="C284">
        <v>1</v>
      </c>
      <c r="D284" s="88"/>
      <c r="E284" s="88"/>
      <c r="F284" s="87">
        <v>0</v>
      </c>
      <c r="G284" s="87"/>
      <c r="H284" s="87"/>
      <c r="I284" s="87"/>
      <c r="J284" t="s">
        <v>2705</v>
      </c>
      <c r="K284">
        <v>20260301</v>
      </c>
    </row>
    <row r="285" spans="1:11" x14ac:dyDescent="0.3">
      <c r="A285" t="s">
        <v>105</v>
      </c>
      <c r="B285" t="s">
        <v>107</v>
      </c>
      <c r="C285">
        <v>20</v>
      </c>
      <c r="D285" s="88"/>
      <c r="E285" s="88">
        <v>1</v>
      </c>
      <c r="F285" s="87">
        <v>895125000</v>
      </c>
      <c r="G285" s="87">
        <v>4358880447</v>
      </c>
      <c r="H285" s="87">
        <v>49412001</v>
      </c>
      <c r="I285" s="87">
        <v>0</v>
      </c>
      <c r="J285" t="s">
        <v>2709</v>
      </c>
      <c r="K285">
        <v>20260301</v>
      </c>
    </row>
    <row r="286" spans="1:11" x14ac:dyDescent="0.3">
      <c r="A286" t="s">
        <v>200</v>
      </c>
      <c r="B286" t="s">
        <v>202</v>
      </c>
      <c r="C286">
        <v>365</v>
      </c>
      <c r="D286" s="88"/>
      <c r="E286" s="88">
        <v>0</v>
      </c>
      <c r="F286" s="87">
        <v>93712500</v>
      </c>
      <c r="G286" s="87">
        <v>79939301</v>
      </c>
      <c r="H286" s="87">
        <v>79939301</v>
      </c>
      <c r="I286" s="87">
        <v>79939301</v>
      </c>
      <c r="J286" t="s">
        <v>2709</v>
      </c>
      <c r="K286">
        <v>20260301</v>
      </c>
    </row>
    <row r="287" spans="1:11" x14ac:dyDescent="0.3">
      <c r="A287" t="s">
        <v>1021</v>
      </c>
      <c r="B287" t="s">
        <v>1023</v>
      </c>
      <c r="C287">
        <v>2</v>
      </c>
      <c r="D287" s="88"/>
      <c r="E287" s="88"/>
      <c r="F287" s="87">
        <v>4500000000</v>
      </c>
      <c r="G287" s="87"/>
      <c r="H287" s="87"/>
      <c r="I287" s="87"/>
      <c r="J287" t="s">
        <v>2705</v>
      </c>
      <c r="K287">
        <v>20260301</v>
      </c>
    </row>
    <row r="288" spans="1:11" x14ac:dyDescent="0.3">
      <c r="A288" t="s">
        <v>1025</v>
      </c>
      <c r="B288" t="s">
        <v>1027</v>
      </c>
      <c r="C288">
        <v>0</v>
      </c>
      <c r="D288" s="88"/>
      <c r="E288" s="88"/>
      <c r="F288" s="87">
        <v>300000000</v>
      </c>
      <c r="G288" s="87"/>
      <c r="H288" s="87"/>
      <c r="I288" s="87"/>
      <c r="J288" t="s">
        <v>2705</v>
      </c>
      <c r="K288">
        <v>20260301</v>
      </c>
    </row>
    <row r="289" spans="1:11" x14ac:dyDescent="0.3">
      <c r="A289" t="s">
        <v>137</v>
      </c>
      <c r="B289" t="s">
        <v>139</v>
      </c>
      <c r="C289">
        <v>2</v>
      </c>
      <c r="D289" s="88"/>
      <c r="E289" s="88"/>
      <c r="F289" s="87">
        <v>5300000000</v>
      </c>
      <c r="G289" s="87">
        <v>52900000</v>
      </c>
      <c r="H289" s="87">
        <v>10910000</v>
      </c>
      <c r="I289" s="87">
        <v>10910000</v>
      </c>
      <c r="J289" t="s">
        <v>2706</v>
      </c>
      <c r="K289">
        <v>20260301</v>
      </c>
    </row>
    <row r="290" spans="1:11" x14ac:dyDescent="0.3">
      <c r="A290" t="s">
        <v>121</v>
      </c>
      <c r="B290" t="s">
        <v>123</v>
      </c>
      <c r="C290">
        <v>0</v>
      </c>
      <c r="D290" s="88"/>
      <c r="E290" s="88"/>
      <c r="F290" s="87">
        <v>0</v>
      </c>
      <c r="G290" s="87">
        <v>600000000</v>
      </c>
      <c r="H290" s="87">
        <v>600000000</v>
      </c>
      <c r="I290" s="87">
        <v>55030449</v>
      </c>
      <c r="J290" t="s">
        <v>2706</v>
      </c>
      <c r="K290">
        <v>20260301</v>
      </c>
    </row>
    <row r="291" spans="1:11" x14ac:dyDescent="0.3">
      <c r="A291" t="s">
        <v>1029</v>
      </c>
      <c r="B291" t="s">
        <v>1031</v>
      </c>
      <c r="C291">
        <v>100</v>
      </c>
      <c r="D291" s="88"/>
      <c r="E291" s="88"/>
      <c r="F291" s="87">
        <v>350000000</v>
      </c>
      <c r="G291" s="87"/>
      <c r="H291" s="87"/>
      <c r="I291" s="87"/>
      <c r="J291" t="s">
        <v>2705</v>
      </c>
      <c r="K291">
        <v>20260301</v>
      </c>
    </row>
    <row r="292" spans="1:11" x14ac:dyDescent="0.3">
      <c r="A292" t="s">
        <v>1033</v>
      </c>
      <c r="B292" t="s">
        <v>1035</v>
      </c>
      <c r="C292">
        <v>0</v>
      </c>
      <c r="D292" s="88"/>
      <c r="E292" s="88"/>
      <c r="F292" s="87">
        <v>150000000</v>
      </c>
      <c r="G292" s="87"/>
      <c r="H292" s="87"/>
      <c r="I292" s="87"/>
      <c r="J292" t="s">
        <v>2705</v>
      </c>
      <c r="K292">
        <v>20260301</v>
      </c>
    </row>
    <row r="293" spans="1:11" x14ac:dyDescent="0.3">
      <c r="A293" t="s">
        <v>86</v>
      </c>
      <c r="B293" t="s">
        <v>88</v>
      </c>
      <c r="C293">
        <v>1</v>
      </c>
      <c r="D293" s="88"/>
      <c r="E293" s="88">
        <v>136</v>
      </c>
      <c r="F293" s="87">
        <v>1155000000</v>
      </c>
      <c r="G293" s="87">
        <v>2988070154</v>
      </c>
      <c r="H293" s="87">
        <v>2637570154</v>
      </c>
      <c r="I293" s="87">
        <v>2630770154</v>
      </c>
      <c r="J293" t="s">
        <v>2709</v>
      </c>
      <c r="K293">
        <v>20260301</v>
      </c>
    </row>
    <row r="294" spans="1:11" x14ac:dyDescent="0.3">
      <c r="A294" t="s">
        <v>59</v>
      </c>
      <c r="B294" t="s">
        <v>61</v>
      </c>
      <c r="C294">
        <v>0.13</v>
      </c>
      <c r="D294" s="88"/>
      <c r="E294" s="88"/>
      <c r="F294" s="87">
        <v>25563273373.507301</v>
      </c>
      <c r="G294" s="87">
        <v>534574066</v>
      </c>
      <c r="H294" s="87">
        <v>518033466</v>
      </c>
      <c r="I294" s="87">
        <v>518033466</v>
      </c>
      <c r="J294" t="s">
        <v>2706</v>
      </c>
      <c r="K294">
        <v>20260301</v>
      </c>
    </row>
    <row r="295" spans="1:11" x14ac:dyDescent="0.3">
      <c r="A295" t="s">
        <v>1711</v>
      </c>
      <c r="B295" t="s">
        <v>2725</v>
      </c>
      <c r="D295" s="88"/>
      <c r="E295" s="88"/>
      <c r="F295" s="87"/>
      <c r="G295" s="87">
        <v>228423827</v>
      </c>
      <c r="H295" s="87">
        <v>90441547</v>
      </c>
      <c r="I295" s="87">
        <v>0</v>
      </c>
      <c r="J295" t="s">
        <v>1230</v>
      </c>
      <c r="K295">
        <v>20260301</v>
      </c>
    </row>
    <row r="296" spans="1:11" x14ac:dyDescent="0.3">
      <c r="A296" t="s">
        <v>447</v>
      </c>
      <c r="B296" t="s">
        <v>449</v>
      </c>
      <c r="C296">
        <v>1</v>
      </c>
      <c r="D296" s="88"/>
      <c r="E296" s="88"/>
      <c r="F296" s="87">
        <v>0</v>
      </c>
      <c r="G296" s="87"/>
      <c r="H296" s="87"/>
      <c r="I296" s="87"/>
      <c r="J296" t="s">
        <v>2705</v>
      </c>
      <c r="K296">
        <v>20260301</v>
      </c>
    </row>
    <row r="297" spans="1:11" x14ac:dyDescent="0.3">
      <c r="A297" t="s">
        <v>935</v>
      </c>
      <c r="B297" t="s">
        <v>937</v>
      </c>
      <c r="C297">
        <v>0</v>
      </c>
      <c r="D297" s="88"/>
      <c r="E297" s="88"/>
      <c r="F297" s="87">
        <v>500000000</v>
      </c>
      <c r="G297" s="87"/>
      <c r="H297" s="87"/>
      <c r="I297" s="87"/>
      <c r="J297" t="s">
        <v>2705</v>
      </c>
      <c r="K297">
        <v>20260301</v>
      </c>
    </row>
    <row r="298" spans="1:11" x14ac:dyDescent="0.3">
      <c r="A298" t="s">
        <v>938</v>
      </c>
      <c r="B298" t="s">
        <v>940</v>
      </c>
      <c r="C298">
        <v>1</v>
      </c>
      <c r="D298" s="88"/>
      <c r="E298" s="88"/>
      <c r="F298" s="87">
        <v>220000000</v>
      </c>
      <c r="G298" s="87"/>
      <c r="H298" s="87"/>
      <c r="I298" s="87"/>
      <c r="J298" t="s">
        <v>2705</v>
      </c>
      <c r="K298">
        <v>20260301</v>
      </c>
    </row>
    <row r="299" spans="1:11" x14ac:dyDescent="0.3">
      <c r="A299" t="s">
        <v>325</v>
      </c>
      <c r="B299" t="s">
        <v>327</v>
      </c>
      <c r="C299">
        <v>1</v>
      </c>
      <c r="D299" s="88"/>
      <c r="E299" s="88"/>
      <c r="F299" s="87">
        <v>600000000</v>
      </c>
      <c r="G299" s="87"/>
      <c r="H299" s="87"/>
      <c r="I299" s="87"/>
      <c r="J299" t="s">
        <v>2705</v>
      </c>
      <c r="K299">
        <v>20260301</v>
      </c>
    </row>
    <row r="300" spans="1:11" x14ac:dyDescent="0.3">
      <c r="A300" t="s">
        <v>941</v>
      </c>
      <c r="B300" t="s">
        <v>942</v>
      </c>
      <c r="C300">
        <v>0</v>
      </c>
      <c r="D300" s="88"/>
      <c r="E300" s="88"/>
      <c r="F300" s="87">
        <v>13000000</v>
      </c>
      <c r="G300" s="87"/>
      <c r="H300" s="87"/>
      <c r="I300" s="87"/>
      <c r="J300" t="s">
        <v>2705</v>
      </c>
      <c r="K300">
        <v>20260301</v>
      </c>
    </row>
    <row r="301" spans="1:11" x14ac:dyDescent="0.3">
      <c r="A301" t="s">
        <v>1485</v>
      </c>
      <c r="B301" t="s">
        <v>2726</v>
      </c>
      <c r="D301" s="88"/>
      <c r="E301" s="88"/>
      <c r="F301" s="87"/>
      <c r="G301" s="87">
        <v>65000000</v>
      </c>
      <c r="H301" s="87">
        <v>65000000</v>
      </c>
      <c r="I301" s="87">
        <v>65000000</v>
      </c>
      <c r="J301" t="s">
        <v>1230</v>
      </c>
      <c r="K301">
        <v>20260301</v>
      </c>
    </row>
    <row r="302" spans="1:11" x14ac:dyDescent="0.3">
      <c r="A302" t="s">
        <v>965</v>
      </c>
      <c r="B302" t="s">
        <v>966</v>
      </c>
      <c r="C302">
        <v>0</v>
      </c>
      <c r="D302" s="88"/>
      <c r="E302" s="88"/>
      <c r="F302" s="87">
        <v>150000000</v>
      </c>
      <c r="G302" s="87"/>
      <c r="H302" s="87"/>
      <c r="I302" s="87"/>
      <c r="J302" t="s">
        <v>2705</v>
      </c>
      <c r="K302">
        <v>20260301</v>
      </c>
    </row>
    <row r="303" spans="1:11" x14ac:dyDescent="0.3">
      <c r="A303" t="s">
        <v>133</v>
      </c>
      <c r="B303" t="s">
        <v>135</v>
      </c>
      <c r="C303">
        <v>0</v>
      </c>
      <c r="D303" s="88"/>
      <c r="E303" s="88">
        <v>0</v>
      </c>
      <c r="F303" s="87">
        <v>80000000</v>
      </c>
      <c r="G303" s="87">
        <v>666400000</v>
      </c>
      <c r="H303" s="87">
        <v>128100000</v>
      </c>
      <c r="I303" s="87">
        <v>120600000</v>
      </c>
      <c r="J303" t="s">
        <v>2709</v>
      </c>
      <c r="K303">
        <v>20260301</v>
      </c>
    </row>
    <row r="304" spans="1:11" x14ac:dyDescent="0.3">
      <c r="A304" t="s">
        <v>109</v>
      </c>
      <c r="B304" t="s">
        <v>111</v>
      </c>
      <c r="C304">
        <v>6</v>
      </c>
      <c r="D304" s="88"/>
      <c r="E304" s="88"/>
      <c r="F304" s="87">
        <v>3681500000</v>
      </c>
      <c r="G304" s="87">
        <v>752000000</v>
      </c>
      <c r="H304" s="87">
        <v>627333333</v>
      </c>
      <c r="I304" s="87">
        <v>565000000</v>
      </c>
      <c r="J304" t="s">
        <v>2706</v>
      </c>
      <c r="K304">
        <v>20260301</v>
      </c>
    </row>
    <row r="305" spans="1:11" x14ac:dyDescent="0.3">
      <c r="A305" t="s">
        <v>534</v>
      </c>
      <c r="B305" t="s">
        <v>536</v>
      </c>
      <c r="C305">
        <v>1</v>
      </c>
      <c r="D305" s="88"/>
      <c r="E305" s="88"/>
      <c r="F305" s="87">
        <v>0</v>
      </c>
      <c r="G305" s="87"/>
      <c r="H305" s="87"/>
      <c r="I305" s="87"/>
      <c r="J305" t="s">
        <v>2705</v>
      </c>
      <c r="K305">
        <v>20260301</v>
      </c>
    </row>
    <row r="306" spans="1:11" x14ac:dyDescent="0.3">
      <c r="A306" t="s">
        <v>943</v>
      </c>
      <c r="B306" t="s">
        <v>944</v>
      </c>
      <c r="C306">
        <v>1</v>
      </c>
      <c r="D306" s="88"/>
      <c r="E306" s="88"/>
      <c r="F306" s="87">
        <v>580000000</v>
      </c>
      <c r="G306" s="87"/>
      <c r="H306" s="87"/>
      <c r="I306" s="87"/>
      <c r="J306" t="s">
        <v>2705</v>
      </c>
      <c r="K306">
        <v>20260301</v>
      </c>
    </row>
    <row r="307" spans="1:11" x14ac:dyDescent="0.3">
      <c r="A307" t="s">
        <v>734</v>
      </c>
      <c r="B307" t="s">
        <v>735</v>
      </c>
      <c r="C307">
        <v>425</v>
      </c>
      <c r="D307" s="88"/>
      <c r="E307" s="88"/>
      <c r="F307" s="87">
        <v>990000000</v>
      </c>
      <c r="G307" s="87"/>
      <c r="H307" s="87"/>
      <c r="I307" s="87"/>
      <c r="J307" t="s">
        <v>2705</v>
      </c>
      <c r="K307">
        <v>20260301</v>
      </c>
    </row>
    <row r="308" spans="1:11" x14ac:dyDescent="0.3">
      <c r="A308" t="s">
        <v>74</v>
      </c>
      <c r="B308" t="s">
        <v>76</v>
      </c>
      <c r="C308">
        <v>14</v>
      </c>
      <c r="D308" s="88"/>
      <c r="E308" s="88">
        <v>0</v>
      </c>
      <c r="F308" s="87">
        <v>290000000</v>
      </c>
      <c r="G308" s="87">
        <v>5865660646</v>
      </c>
      <c r="H308" s="87">
        <v>2009564912</v>
      </c>
      <c r="I308" s="87">
        <v>1746795818</v>
      </c>
      <c r="J308" t="s">
        <v>2709</v>
      </c>
      <c r="K308">
        <v>20260301</v>
      </c>
    </row>
    <row r="309" spans="1:11" x14ac:dyDescent="0.3">
      <c r="A309" t="s">
        <v>945</v>
      </c>
      <c r="B309" t="s">
        <v>947</v>
      </c>
      <c r="C309">
        <v>9</v>
      </c>
      <c r="D309" s="88"/>
      <c r="E309" s="88"/>
      <c r="F309" s="87">
        <v>100000000</v>
      </c>
      <c r="G309" s="87"/>
      <c r="H309" s="87"/>
      <c r="I309" s="87"/>
      <c r="J309" t="s">
        <v>2705</v>
      </c>
      <c r="K309">
        <v>20260301</v>
      </c>
    </row>
    <row r="310" spans="1:11" x14ac:dyDescent="0.3">
      <c r="A310" t="s">
        <v>948</v>
      </c>
      <c r="B310" t="s">
        <v>950</v>
      </c>
      <c r="C310">
        <v>0</v>
      </c>
      <c r="D310" s="88"/>
      <c r="E310" s="88"/>
      <c r="F310" s="87">
        <v>500000000</v>
      </c>
      <c r="G310" s="87"/>
      <c r="H310" s="87"/>
      <c r="I310" s="87"/>
      <c r="J310" t="s">
        <v>2705</v>
      </c>
      <c r="K310">
        <v>20260301</v>
      </c>
    </row>
    <row r="311" spans="1:11" x14ac:dyDescent="0.3">
      <c r="A311" t="s">
        <v>952</v>
      </c>
      <c r="B311" t="s">
        <v>954</v>
      </c>
      <c r="C311">
        <v>5</v>
      </c>
      <c r="D311" s="88"/>
      <c r="E311" s="88"/>
      <c r="F311" s="87">
        <v>160000000</v>
      </c>
      <c r="G311" s="87"/>
      <c r="H311" s="87"/>
      <c r="I311" s="87"/>
      <c r="J311" t="s">
        <v>2705</v>
      </c>
      <c r="K311">
        <v>20260301</v>
      </c>
    </row>
    <row r="312" spans="1:11" x14ac:dyDescent="0.3">
      <c r="A312" t="s">
        <v>956</v>
      </c>
      <c r="B312" t="s">
        <v>958</v>
      </c>
      <c r="C312">
        <v>2</v>
      </c>
      <c r="D312" s="88"/>
      <c r="E312" s="88"/>
      <c r="F312" s="87">
        <v>60000000</v>
      </c>
      <c r="G312" s="87"/>
      <c r="H312" s="87"/>
      <c r="I312" s="87"/>
      <c r="J312" t="s">
        <v>2705</v>
      </c>
      <c r="K312">
        <v>20251201</v>
      </c>
    </row>
    <row r="313" spans="1:11" x14ac:dyDescent="0.3">
      <c r="A313" t="s">
        <v>959</v>
      </c>
      <c r="B313" t="s">
        <v>961</v>
      </c>
      <c r="C313">
        <v>1</v>
      </c>
      <c r="D313" s="88"/>
      <c r="E313" s="88">
        <v>1</v>
      </c>
      <c r="F313" s="87">
        <v>0</v>
      </c>
      <c r="G313" s="87">
        <v>163628570</v>
      </c>
      <c r="H313" s="87">
        <v>163628570</v>
      </c>
      <c r="I313" s="87">
        <v>163628570</v>
      </c>
      <c r="J313" t="s">
        <v>2709</v>
      </c>
      <c r="K313">
        <v>20251201</v>
      </c>
    </row>
    <row r="314" spans="1:11" x14ac:dyDescent="0.3">
      <c r="A314" t="s">
        <v>156</v>
      </c>
      <c r="B314" t="s">
        <v>158</v>
      </c>
      <c r="C314">
        <v>2</v>
      </c>
      <c r="D314" s="88"/>
      <c r="E314" s="88"/>
      <c r="F314" s="87">
        <v>220000000</v>
      </c>
      <c r="G314" s="87">
        <v>164000000</v>
      </c>
      <c r="H314" s="87">
        <v>164000000</v>
      </c>
      <c r="I314" s="87">
        <v>164000000</v>
      </c>
      <c r="J314" t="s">
        <v>2706</v>
      </c>
      <c r="K314">
        <v>20251201</v>
      </c>
    </row>
    <row r="315" spans="1:11" x14ac:dyDescent="0.3">
      <c r="A315" t="s">
        <v>989</v>
      </c>
      <c r="B315" t="s">
        <v>991</v>
      </c>
      <c r="C315">
        <v>28</v>
      </c>
      <c r="D315" s="88"/>
      <c r="E315" s="88"/>
      <c r="F315" s="87">
        <v>130000000</v>
      </c>
      <c r="G315" s="87"/>
      <c r="H315" s="87"/>
      <c r="I315" s="87"/>
      <c r="J315" t="s">
        <v>2705</v>
      </c>
      <c r="K315">
        <v>20251201</v>
      </c>
    </row>
    <row r="316" spans="1:11" x14ac:dyDescent="0.3">
      <c r="A316" t="s">
        <v>985</v>
      </c>
      <c r="B316" t="s">
        <v>987</v>
      </c>
      <c r="C316">
        <v>25</v>
      </c>
      <c r="D316" s="88"/>
      <c r="E316" s="88"/>
      <c r="F316" s="87">
        <v>20000000</v>
      </c>
      <c r="G316" s="87"/>
      <c r="H316" s="87"/>
      <c r="I316" s="87"/>
      <c r="J316" t="s">
        <v>2705</v>
      </c>
      <c r="K316">
        <v>20251201</v>
      </c>
    </row>
    <row r="317" spans="1:11" x14ac:dyDescent="0.3">
      <c r="A317" t="s">
        <v>993</v>
      </c>
      <c r="B317" t="s">
        <v>995</v>
      </c>
      <c r="C317">
        <v>1</v>
      </c>
      <c r="D317" s="88"/>
      <c r="E317" s="88"/>
      <c r="F317" s="87">
        <v>130000000</v>
      </c>
      <c r="G317" s="87"/>
      <c r="H317" s="87"/>
      <c r="I317" s="87"/>
      <c r="J317" t="s">
        <v>2705</v>
      </c>
      <c r="K317">
        <v>20251201</v>
      </c>
    </row>
    <row r="318" spans="1:11" x14ac:dyDescent="0.3">
      <c r="A318" t="s">
        <v>1084</v>
      </c>
      <c r="B318" t="s">
        <v>1086</v>
      </c>
      <c r="C318">
        <v>0</v>
      </c>
      <c r="D318" s="88"/>
      <c r="E318" s="88"/>
      <c r="F318" s="87">
        <v>0</v>
      </c>
      <c r="G318" s="87"/>
      <c r="H318" s="87"/>
      <c r="I318" s="87"/>
      <c r="J318" t="s">
        <v>2705</v>
      </c>
      <c r="K318">
        <v>20251201</v>
      </c>
    </row>
    <row r="319" spans="1:11" x14ac:dyDescent="0.3">
      <c r="A319" t="s">
        <v>125</v>
      </c>
      <c r="B319" t="s">
        <v>127</v>
      </c>
      <c r="C319">
        <v>1200</v>
      </c>
      <c r="D319" s="88"/>
      <c r="E319" s="88">
        <v>292</v>
      </c>
      <c r="F319" s="87">
        <v>2850000000</v>
      </c>
      <c r="G319" s="87">
        <v>438928621</v>
      </c>
      <c r="H319" s="87">
        <v>438928621</v>
      </c>
      <c r="I319" s="87">
        <v>438928621</v>
      </c>
      <c r="J319" t="s">
        <v>2709</v>
      </c>
      <c r="K319">
        <v>20251201</v>
      </c>
    </row>
    <row r="320" spans="1:11" x14ac:dyDescent="0.3">
      <c r="A320" t="s">
        <v>647</v>
      </c>
      <c r="B320" t="s">
        <v>649</v>
      </c>
      <c r="C320">
        <v>500</v>
      </c>
      <c r="D320" s="88"/>
      <c r="E320" s="88"/>
      <c r="F320" s="87">
        <v>2500000000</v>
      </c>
      <c r="G320" s="87"/>
      <c r="H320" s="87"/>
      <c r="I320" s="87"/>
      <c r="J320" t="s">
        <v>2705</v>
      </c>
      <c r="K320">
        <v>20251201</v>
      </c>
    </row>
    <row r="321" spans="1:11" x14ac:dyDescent="0.3">
      <c r="A321" t="s">
        <v>655</v>
      </c>
      <c r="B321" t="s">
        <v>657</v>
      </c>
      <c r="C321">
        <v>20</v>
      </c>
      <c r="D321" s="88"/>
      <c r="E321" s="88"/>
      <c r="F321" s="87">
        <v>100000000</v>
      </c>
      <c r="G321" s="87"/>
      <c r="H321" s="87"/>
      <c r="I321" s="87"/>
      <c r="J321" t="s">
        <v>2705</v>
      </c>
      <c r="K321">
        <v>20251201</v>
      </c>
    </row>
    <row r="322" spans="1:11" x14ac:dyDescent="0.3">
      <c r="A322" t="s">
        <v>2727</v>
      </c>
      <c r="B322" t="s">
        <v>2661</v>
      </c>
      <c r="D322" s="88">
        <v>6</v>
      </c>
      <c r="E322" s="88">
        <v>12</v>
      </c>
      <c r="F322" s="87"/>
      <c r="G322" s="87"/>
      <c r="H322" s="87"/>
      <c r="I322" s="87"/>
      <c r="J322" t="s">
        <v>1229</v>
      </c>
      <c r="K322">
        <v>20251201</v>
      </c>
    </row>
    <row r="323" spans="1:11" x14ac:dyDescent="0.3">
      <c r="A323" t="s">
        <v>659</v>
      </c>
      <c r="B323" t="s">
        <v>661</v>
      </c>
      <c r="C323">
        <v>1000</v>
      </c>
      <c r="D323" s="88"/>
      <c r="E323" s="88"/>
      <c r="F323" s="87">
        <v>0</v>
      </c>
      <c r="G323" s="87"/>
      <c r="H323" s="87"/>
      <c r="I323" s="87"/>
      <c r="J323" t="s">
        <v>2705</v>
      </c>
      <c r="K323">
        <v>20251201</v>
      </c>
    </row>
    <row r="324" spans="1:11" x14ac:dyDescent="0.3">
      <c r="A324" t="s">
        <v>651</v>
      </c>
      <c r="B324" t="s">
        <v>653</v>
      </c>
      <c r="C324">
        <v>304</v>
      </c>
      <c r="D324" s="88"/>
      <c r="E324" s="88">
        <v>16</v>
      </c>
      <c r="F324" s="87">
        <v>200000000</v>
      </c>
      <c r="G324" s="87">
        <v>1013434000</v>
      </c>
      <c r="H324" s="87">
        <v>1013434000</v>
      </c>
      <c r="I324" s="87">
        <v>1013434000</v>
      </c>
      <c r="J324" t="s">
        <v>2709</v>
      </c>
      <c r="K324">
        <v>20251201</v>
      </c>
    </row>
    <row r="325" spans="1:11" x14ac:dyDescent="0.3">
      <c r="A325" t="s">
        <v>663</v>
      </c>
      <c r="B325" t="s">
        <v>664</v>
      </c>
      <c r="C325">
        <v>0</v>
      </c>
      <c r="D325" s="88"/>
      <c r="E325" s="88"/>
      <c r="F325" s="87">
        <v>0</v>
      </c>
      <c r="G325" s="87"/>
      <c r="H325" s="87"/>
      <c r="I325" s="87"/>
      <c r="J325" t="s">
        <v>2705</v>
      </c>
      <c r="K325">
        <v>20251201</v>
      </c>
    </row>
    <row r="326" spans="1:11" x14ac:dyDescent="0.3">
      <c r="A326" t="s">
        <v>665</v>
      </c>
      <c r="B326" t="s">
        <v>667</v>
      </c>
      <c r="C326">
        <v>0</v>
      </c>
      <c r="D326" s="88"/>
      <c r="E326" s="88"/>
      <c r="F326" s="87">
        <v>10000000000</v>
      </c>
      <c r="G326" s="87"/>
      <c r="H326" s="87"/>
      <c r="I326" s="87"/>
      <c r="J326" t="s">
        <v>2705</v>
      </c>
      <c r="K326">
        <v>20251201</v>
      </c>
    </row>
    <row r="327" spans="1:11" x14ac:dyDescent="0.3">
      <c r="A327" t="s">
        <v>669</v>
      </c>
      <c r="B327" t="s">
        <v>671</v>
      </c>
      <c r="C327">
        <v>1000</v>
      </c>
      <c r="D327" s="88"/>
      <c r="E327" s="88"/>
      <c r="F327" s="87">
        <v>600000000</v>
      </c>
      <c r="G327" s="87"/>
      <c r="H327" s="87"/>
      <c r="I327" s="87"/>
      <c r="J327" t="s">
        <v>2705</v>
      </c>
      <c r="K327">
        <v>20251201</v>
      </c>
    </row>
    <row r="328" spans="1:11" x14ac:dyDescent="0.3">
      <c r="A328" t="s">
        <v>673</v>
      </c>
      <c r="B328" t="s">
        <v>675</v>
      </c>
      <c r="C328">
        <v>0</v>
      </c>
      <c r="D328" s="88"/>
      <c r="E328" s="88"/>
      <c r="F328" s="87">
        <v>500000000</v>
      </c>
      <c r="G328" s="87"/>
      <c r="H328" s="87"/>
      <c r="I328" s="87"/>
      <c r="J328" t="s">
        <v>2705</v>
      </c>
      <c r="K328">
        <v>20251201</v>
      </c>
    </row>
    <row r="329" spans="1:11" x14ac:dyDescent="0.3">
      <c r="A329" t="s">
        <v>1082</v>
      </c>
      <c r="B329" t="s">
        <v>1083</v>
      </c>
      <c r="C329">
        <v>0</v>
      </c>
      <c r="D329" s="88"/>
      <c r="E329" s="88"/>
      <c r="F329" s="87">
        <v>0</v>
      </c>
      <c r="G329" s="87"/>
      <c r="H329" s="87"/>
      <c r="I329" s="87"/>
      <c r="J329" t="s">
        <v>2705</v>
      </c>
      <c r="K329">
        <v>20251201</v>
      </c>
    </row>
    <row r="330" spans="1:11" x14ac:dyDescent="0.3">
      <c r="A330" t="s">
        <v>677</v>
      </c>
      <c r="B330" t="s">
        <v>679</v>
      </c>
      <c r="C330">
        <v>4877</v>
      </c>
      <c r="D330" s="88"/>
      <c r="E330" s="88"/>
      <c r="F330" s="87">
        <v>2500000000</v>
      </c>
      <c r="G330" s="87"/>
      <c r="H330" s="87"/>
      <c r="I330" s="87"/>
      <c r="J330" t="s">
        <v>2705</v>
      </c>
      <c r="K330">
        <v>20251201</v>
      </c>
    </row>
    <row r="331" spans="1:11" x14ac:dyDescent="0.3">
      <c r="A331" t="s">
        <v>681</v>
      </c>
      <c r="B331" t="s">
        <v>683</v>
      </c>
      <c r="C331">
        <v>10000000</v>
      </c>
      <c r="D331" s="88"/>
      <c r="E331" s="88"/>
      <c r="F331" s="87">
        <v>1600000000</v>
      </c>
      <c r="G331" s="87"/>
      <c r="H331" s="87"/>
      <c r="I331" s="87"/>
      <c r="J331" t="s">
        <v>2705</v>
      </c>
      <c r="K331">
        <v>20251201</v>
      </c>
    </row>
    <row r="332" spans="1:11" x14ac:dyDescent="0.3">
      <c r="A332" t="s">
        <v>688</v>
      </c>
      <c r="B332" t="s">
        <v>690</v>
      </c>
      <c r="C332">
        <v>0</v>
      </c>
      <c r="D332" s="88"/>
      <c r="E332" s="88"/>
      <c r="F332" s="87">
        <v>0</v>
      </c>
      <c r="G332" s="87"/>
      <c r="H332" s="87"/>
      <c r="I332" s="87"/>
      <c r="J332" t="s">
        <v>2705</v>
      </c>
      <c r="K332">
        <v>20251201</v>
      </c>
    </row>
    <row r="333" spans="1:11" x14ac:dyDescent="0.3">
      <c r="A333" t="s">
        <v>685</v>
      </c>
      <c r="B333" t="s">
        <v>687</v>
      </c>
      <c r="C333">
        <v>0</v>
      </c>
      <c r="D333" s="88"/>
      <c r="E333" s="88"/>
      <c r="F333" s="87">
        <v>0</v>
      </c>
      <c r="G333" s="87"/>
      <c r="H333" s="87"/>
      <c r="I333" s="87"/>
      <c r="J333" t="s">
        <v>2705</v>
      </c>
      <c r="K333">
        <v>20251201</v>
      </c>
    </row>
    <row r="334" spans="1:11" x14ac:dyDescent="0.3">
      <c r="A334" t="s">
        <v>691</v>
      </c>
      <c r="B334" t="s">
        <v>693</v>
      </c>
      <c r="C334">
        <v>180</v>
      </c>
      <c r="D334" s="88"/>
      <c r="E334" s="88"/>
      <c r="F334" s="87">
        <v>1000000000</v>
      </c>
      <c r="G334" s="87"/>
      <c r="H334" s="87"/>
      <c r="I334" s="87"/>
      <c r="J334" t="s">
        <v>2705</v>
      </c>
      <c r="K334">
        <v>20251201</v>
      </c>
    </row>
    <row r="335" spans="1:11" x14ac:dyDescent="0.3">
      <c r="A335" t="s">
        <v>694</v>
      </c>
      <c r="B335" t="s">
        <v>696</v>
      </c>
      <c r="C335">
        <v>0</v>
      </c>
      <c r="D335" s="88"/>
      <c r="E335" s="88"/>
      <c r="F335" s="87">
        <v>1000000000</v>
      </c>
      <c r="G335" s="87"/>
      <c r="H335" s="87"/>
      <c r="I335" s="87"/>
      <c r="J335" t="s">
        <v>2705</v>
      </c>
      <c r="K335">
        <v>20251201</v>
      </c>
    </row>
    <row r="336" spans="1:11" x14ac:dyDescent="0.3">
      <c r="A336" t="s">
        <v>697</v>
      </c>
      <c r="B336" t="s">
        <v>699</v>
      </c>
      <c r="C336">
        <v>0</v>
      </c>
      <c r="D336" s="88"/>
      <c r="E336" s="88"/>
      <c r="F336" s="87">
        <v>0</v>
      </c>
      <c r="G336" s="87"/>
      <c r="H336" s="87"/>
      <c r="I336" s="87"/>
      <c r="J336" t="s">
        <v>2705</v>
      </c>
      <c r="K336">
        <v>20251201</v>
      </c>
    </row>
    <row r="337" spans="1:11" x14ac:dyDescent="0.3">
      <c r="A337" t="s">
        <v>700</v>
      </c>
      <c r="B337" t="s">
        <v>702</v>
      </c>
      <c r="C337">
        <v>0</v>
      </c>
      <c r="D337" s="88"/>
      <c r="E337" s="88"/>
      <c r="F337" s="87">
        <v>5000000000</v>
      </c>
      <c r="G337" s="87"/>
      <c r="H337" s="87"/>
      <c r="I337" s="87"/>
      <c r="J337" t="s">
        <v>2705</v>
      </c>
      <c r="K337">
        <v>20251201</v>
      </c>
    </row>
    <row r="338" spans="1:11" x14ac:dyDescent="0.3">
      <c r="A338" t="s">
        <v>1399</v>
      </c>
      <c r="B338" t="s">
        <v>2707</v>
      </c>
      <c r="D338" s="88"/>
      <c r="E338" s="88"/>
      <c r="F338" s="87"/>
      <c r="G338" s="87">
        <v>20354114074</v>
      </c>
      <c r="H338" s="87">
        <v>19775365976</v>
      </c>
      <c r="I338" s="87">
        <v>19112534744</v>
      </c>
      <c r="J338" t="s">
        <v>1230</v>
      </c>
      <c r="K338">
        <v>20251201</v>
      </c>
    </row>
    <row r="339" spans="1:11" x14ac:dyDescent="0.3">
      <c r="A339" t="s">
        <v>208</v>
      </c>
      <c r="B339" t="s">
        <v>210</v>
      </c>
      <c r="C339">
        <v>2834</v>
      </c>
      <c r="D339" s="88"/>
      <c r="E339" s="88">
        <v>1200</v>
      </c>
      <c r="F339" s="87">
        <v>100305881.28</v>
      </c>
      <c r="G339" s="87">
        <v>3083253134</v>
      </c>
      <c r="H339" s="87">
        <v>3054168313</v>
      </c>
      <c r="I339" s="87">
        <v>2854860313</v>
      </c>
      <c r="J339" t="s">
        <v>2709</v>
      </c>
      <c r="K339">
        <v>20251201</v>
      </c>
    </row>
    <row r="340" spans="1:11" x14ac:dyDescent="0.3">
      <c r="A340" t="s">
        <v>78</v>
      </c>
      <c r="B340" t="s">
        <v>80</v>
      </c>
      <c r="C340">
        <v>3</v>
      </c>
      <c r="D340" s="88"/>
      <c r="E340" s="88">
        <v>3</v>
      </c>
      <c r="F340" s="87">
        <v>7496630292.3844995</v>
      </c>
      <c r="G340" s="87">
        <v>17099093180</v>
      </c>
      <c r="H340" s="87">
        <v>16361830534</v>
      </c>
      <c r="I340" s="87">
        <v>14902837087</v>
      </c>
      <c r="J340" t="s">
        <v>2709</v>
      </c>
      <c r="K340">
        <v>20251201</v>
      </c>
    </row>
    <row r="341" spans="1:11" x14ac:dyDescent="0.3">
      <c r="A341" t="s">
        <v>341</v>
      </c>
      <c r="B341" t="s">
        <v>342</v>
      </c>
      <c r="C341">
        <v>1</v>
      </c>
      <c r="D341" s="88"/>
      <c r="E341" s="88"/>
      <c r="F341" s="87">
        <v>0</v>
      </c>
      <c r="G341" s="87"/>
      <c r="H341" s="87"/>
      <c r="I341" s="87"/>
      <c r="J341" t="s">
        <v>2705</v>
      </c>
      <c r="K341">
        <v>20251201</v>
      </c>
    </row>
    <row r="342" spans="1:11" x14ac:dyDescent="0.3">
      <c r="A342" t="s">
        <v>188</v>
      </c>
      <c r="B342" t="s">
        <v>190</v>
      </c>
      <c r="C342">
        <v>0</v>
      </c>
      <c r="D342" s="88"/>
      <c r="E342" s="88"/>
      <c r="F342" s="87">
        <v>432000000</v>
      </c>
      <c r="G342" s="87"/>
      <c r="H342" s="87"/>
      <c r="I342" s="87"/>
      <c r="J342" t="s">
        <v>2705</v>
      </c>
      <c r="K342">
        <v>20251201</v>
      </c>
    </row>
    <row r="343" spans="1:11" x14ac:dyDescent="0.3">
      <c r="A343" t="s">
        <v>363</v>
      </c>
      <c r="B343" t="s">
        <v>365</v>
      </c>
      <c r="C343">
        <v>0</v>
      </c>
      <c r="D343" s="88"/>
      <c r="E343" s="88"/>
      <c r="F343" s="87">
        <v>51500000</v>
      </c>
      <c r="G343" s="87"/>
      <c r="H343" s="87"/>
      <c r="I343" s="87"/>
      <c r="J343" t="s">
        <v>2705</v>
      </c>
      <c r="K343">
        <v>20251201</v>
      </c>
    </row>
    <row r="344" spans="1:11" x14ac:dyDescent="0.3">
      <c r="A344" t="s">
        <v>1437</v>
      </c>
      <c r="B344" t="s">
        <v>1920</v>
      </c>
      <c r="D344" s="88">
        <v>1</v>
      </c>
      <c r="E344" s="88">
        <v>2</v>
      </c>
      <c r="F344" s="87"/>
      <c r="G344" s="87">
        <v>409401605</v>
      </c>
      <c r="H344" s="87">
        <v>383531745</v>
      </c>
      <c r="I344" s="87">
        <v>307881744</v>
      </c>
      <c r="J344" t="s">
        <v>2713</v>
      </c>
      <c r="K344">
        <v>20251201</v>
      </c>
    </row>
    <row r="345" spans="1:11" x14ac:dyDescent="0.3">
      <c r="A345" t="s">
        <v>347</v>
      </c>
      <c r="B345" t="s">
        <v>349</v>
      </c>
      <c r="C345">
        <v>1</v>
      </c>
      <c r="D345" s="88"/>
      <c r="E345" s="88"/>
      <c r="F345" s="87">
        <v>54000000</v>
      </c>
      <c r="G345" s="87"/>
      <c r="H345" s="87"/>
      <c r="I345" s="87"/>
      <c r="J345" t="s">
        <v>2705</v>
      </c>
      <c r="K345">
        <v>20251201</v>
      </c>
    </row>
    <row r="346" spans="1:11" x14ac:dyDescent="0.3">
      <c r="A346" t="s">
        <v>1609</v>
      </c>
      <c r="B346" t="s">
        <v>2728</v>
      </c>
      <c r="D346" s="88"/>
      <c r="E346" s="88"/>
      <c r="F346" s="87"/>
      <c r="G346" s="87">
        <v>196638098</v>
      </c>
      <c r="H346" s="87">
        <v>193682513</v>
      </c>
      <c r="I346" s="87">
        <v>147878305</v>
      </c>
      <c r="J346" t="s">
        <v>1230</v>
      </c>
      <c r="K346">
        <v>20251201</v>
      </c>
    </row>
    <row r="347" spans="1:11" x14ac:dyDescent="0.3">
      <c r="A347" t="s">
        <v>355</v>
      </c>
      <c r="B347" t="s">
        <v>357</v>
      </c>
      <c r="C347">
        <v>2350</v>
      </c>
      <c r="D347" s="88"/>
      <c r="E347" s="88">
        <v>2118</v>
      </c>
      <c r="F347" s="87">
        <v>0</v>
      </c>
      <c r="G347" s="87">
        <v>370697610</v>
      </c>
      <c r="H347" s="87">
        <v>370359864</v>
      </c>
      <c r="I347" s="87">
        <v>224681499</v>
      </c>
      <c r="J347" t="s">
        <v>2709</v>
      </c>
      <c r="K347">
        <v>20251201</v>
      </c>
    </row>
    <row r="348" spans="1:11" x14ac:dyDescent="0.3">
      <c r="A348" t="s">
        <v>359</v>
      </c>
      <c r="B348" t="s">
        <v>361</v>
      </c>
      <c r="C348">
        <v>0</v>
      </c>
      <c r="D348" s="88"/>
      <c r="E348" s="88"/>
      <c r="F348" s="87">
        <v>0</v>
      </c>
      <c r="G348" s="87"/>
      <c r="H348" s="87"/>
      <c r="I348" s="87"/>
      <c r="J348" t="s">
        <v>2705</v>
      </c>
      <c r="K348">
        <v>20251201</v>
      </c>
    </row>
    <row r="349" spans="1:11" x14ac:dyDescent="0.3">
      <c r="A349" t="s">
        <v>351</v>
      </c>
      <c r="B349" t="s">
        <v>353</v>
      </c>
      <c r="C349">
        <v>0</v>
      </c>
      <c r="D349" s="88"/>
      <c r="E349" s="88">
        <v>2</v>
      </c>
      <c r="F349" s="87">
        <v>491427715.16900003</v>
      </c>
      <c r="G349" s="87">
        <v>2237227212</v>
      </c>
      <c r="H349" s="87">
        <v>1352829309</v>
      </c>
      <c r="I349" s="87">
        <v>1352829309</v>
      </c>
      <c r="J349" t="s">
        <v>2709</v>
      </c>
      <c r="K349">
        <v>20251201</v>
      </c>
    </row>
    <row r="350" spans="1:11" x14ac:dyDescent="0.3">
      <c r="A350" t="s">
        <v>145</v>
      </c>
      <c r="B350" t="s">
        <v>146</v>
      </c>
      <c r="C350">
        <v>364</v>
      </c>
      <c r="D350" s="88"/>
      <c r="E350" s="88">
        <v>390</v>
      </c>
      <c r="F350" s="87">
        <v>3303730695.0760002</v>
      </c>
      <c r="G350" s="87">
        <v>4588934001</v>
      </c>
      <c r="H350" s="87">
        <v>4474759707</v>
      </c>
      <c r="I350" s="87">
        <v>4160018616</v>
      </c>
      <c r="J350" t="s">
        <v>2709</v>
      </c>
      <c r="K350">
        <v>20251201</v>
      </c>
    </row>
    <row r="351" spans="1:11" x14ac:dyDescent="0.3">
      <c r="A351" t="s">
        <v>343</v>
      </c>
      <c r="B351" t="s">
        <v>345</v>
      </c>
      <c r="C351">
        <v>14</v>
      </c>
      <c r="D351" s="88"/>
      <c r="E351" s="88">
        <v>14</v>
      </c>
      <c r="F351" s="87">
        <v>2824728058.7799997</v>
      </c>
      <c r="G351" s="87">
        <v>3971851366</v>
      </c>
      <c r="H351" s="87">
        <v>3271024686</v>
      </c>
      <c r="I351" s="87">
        <v>3271024686</v>
      </c>
      <c r="J351" t="s">
        <v>2709</v>
      </c>
      <c r="K351">
        <v>20251201</v>
      </c>
    </row>
    <row r="352" spans="1:11" x14ac:dyDescent="0.3">
      <c r="A352" t="s">
        <v>399</v>
      </c>
      <c r="B352" t="s">
        <v>401</v>
      </c>
      <c r="C352">
        <v>1</v>
      </c>
      <c r="D352" s="88"/>
      <c r="E352" s="88"/>
      <c r="F352" s="87">
        <v>5000000000</v>
      </c>
      <c r="G352" s="87"/>
      <c r="H352" s="87"/>
      <c r="I352" s="87"/>
      <c r="J352" t="s">
        <v>2705</v>
      </c>
      <c r="K352">
        <v>20251201</v>
      </c>
    </row>
    <row r="353" spans="1:11" x14ac:dyDescent="0.3">
      <c r="A353" t="s">
        <v>369</v>
      </c>
      <c r="B353" t="s">
        <v>371</v>
      </c>
      <c r="C353">
        <v>0</v>
      </c>
      <c r="D353" s="88"/>
      <c r="E353" s="88"/>
      <c r="F353" s="87">
        <v>521441840</v>
      </c>
      <c r="G353" s="87"/>
      <c r="H353" s="87"/>
      <c r="I353" s="87"/>
      <c r="J353" t="s">
        <v>2705</v>
      </c>
      <c r="K353">
        <v>20251201</v>
      </c>
    </row>
    <row r="354" spans="1:11" x14ac:dyDescent="0.3">
      <c r="A354" t="s">
        <v>1620</v>
      </c>
      <c r="B354" t="s">
        <v>2653</v>
      </c>
      <c r="D354" s="88"/>
      <c r="E354" s="88"/>
      <c r="F354" s="87"/>
      <c r="G354" s="87">
        <v>12936725619</v>
      </c>
      <c r="H354" s="87">
        <v>12936725619</v>
      </c>
      <c r="I354" s="87">
        <v>12936725619</v>
      </c>
      <c r="J354" t="s">
        <v>1230</v>
      </c>
      <c r="K354">
        <v>20251201</v>
      </c>
    </row>
    <row r="355" spans="1:11" x14ac:dyDescent="0.3">
      <c r="A355" t="s">
        <v>396</v>
      </c>
      <c r="B355" t="s">
        <v>398</v>
      </c>
      <c r="C355">
        <v>1</v>
      </c>
      <c r="D355" s="88"/>
      <c r="E355" s="88"/>
      <c r="F355" s="87">
        <v>14407400000</v>
      </c>
      <c r="G355" s="87"/>
      <c r="H355" s="87"/>
      <c r="I355" s="87"/>
      <c r="J355" t="s">
        <v>2705</v>
      </c>
      <c r="K355">
        <v>20251201</v>
      </c>
    </row>
    <row r="356" spans="1:11" x14ac:dyDescent="0.3">
      <c r="A356" t="s">
        <v>385</v>
      </c>
      <c r="B356" t="s">
        <v>387</v>
      </c>
      <c r="C356">
        <v>4</v>
      </c>
      <c r="D356" s="88"/>
      <c r="E356" s="88">
        <v>1</v>
      </c>
      <c r="F356" s="87">
        <v>0</v>
      </c>
      <c r="G356" s="87"/>
      <c r="H356" s="87"/>
      <c r="I356" s="87"/>
      <c r="J356" t="s">
        <v>2708</v>
      </c>
      <c r="K356">
        <v>20251201</v>
      </c>
    </row>
    <row r="357" spans="1:11" x14ac:dyDescent="0.3">
      <c r="A357" t="s">
        <v>1452</v>
      </c>
      <c r="B357" t="s">
        <v>2715</v>
      </c>
      <c r="D357" s="88"/>
      <c r="E357" s="88"/>
      <c r="F357" s="87"/>
      <c r="G357" s="87">
        <v>16287721889</v>
      </c>
      <c r="H357" s="87">
        <v>16287721889</v>
      </c>
      <c r="I357" s="87">
        <v>16287721889</v>
      </c>
      <c r="J357" t="s">
        <v>1230</v>
      </c>
      <c r="K357">
        <v>20251201</v>
      </c>
    </row>
    <row r="358" spans="1:11" x14ac:dyDescent="0.3">
      <c r="A358" t="s">
        <v>381</v>
      </c>
      <c r="B358" t="s">
        <v>383</v>
      </c>
      <c r="C358">
        <v>10</v>
      </c>
      <c r="D358" s="88"/>
      <c r="E358" s="88">
        <v>17</v>
      </c>
      <c r="F358" s="87">
        <v>15000000000</v>
      </c>
      <c r="G358" s="87"/>
      <c r="H358" s="87"/>
      <c r="I358" s="87"/>
      <c r="J358" t="s">
        <v>2708</v>
      </c>
      <c r="K358">
        <v>20251201</v>
      </c>
    </row>
    <row r="359" spans="1:11" x14ac:dyDescent="0.3">
      <c r="A359" t="s">
        <v>392</v>
      </c>
      <c r="B359" t="s">
        <v>394</v>
      </c>
      <c r="C359">
        <v>26</v>
      </c>
      <c r="D359" s="88"/>
      <c r="E359" s="88">
        <v>52</v>
      </c>
      <c r="F359" s="87">
        <v>324000000</v>
      </c>
      <c r="G359" s="87">
        <v>163369141</v>
      </c>
      <c r="H359" s="87">
        <v>163369141</v>
      </c>
      <c r="I359" s="87">
        <v>144206956</v>
      </c>
      <c r="J359" t="s">
        <v>2709</v>
      </c>
      <c r="K359">
        <v>20251201</v>
      </c>
    </row>
    <row r="360" spans="1:11" x14ac:dyDescent="0.3">
      <c r="A360" t="s">
        <v>67</v>
      </c>
      <c r="B360" t="s">
        <v>69</v>
      </c>
      <c r="C360">
        <v>0</v>
      </c>
      <c r="D360" s="88"/>
      <c r="E360" s="88"/>
      <c r="F360" s="87">
        <v>12800000000</v>
      </c>
      <c r="G360" s="87"/>
      <c r="H360" s="87"/>
      <c r="I360" s="87"/>
      <c r="J360" t="s">
        <v>2705</v>
      </c>
      <c r="K360">
        <v>20251201</v>
      </c>
    </row>
    <row r="361" spans="1:11" x14ac:dyDescent="0.3">
      <c r="A361" t="s">
        <v>389</v>
      </c>
      <c r="B361" t="s">
        <v>391</v>
      </c>
      <c r="C361">
        <v>0</v>
      </c>
      <c r="D361" s="88"/>
      <c r="E361" s="88"/>
      <c r="F361" s="87">
        <v>0</v>
      </c>
      <c r="G361" s="87"/>
      <c r="H361" s="87"/>
      <c r="I361" s="87"/>
      <c r="J361" t="s">
        <v>2705</v>
      </c>
      <c r="K361">
        <v>20251201</v>
      </c>
    </row>
    <row r="362" spans="1:11" x14ac:dyDescent="0.3">
      <c r="A362" t="s">
        <v>377</v>
      </c>
      <c r="B362" t="s">
        <v>379</v>
      </c>
      <c r="C362">
        <v>16</v>
      </c>
      <c r="D362" s="88"/>
      <c r="E362" s="88"/>
      <c r="F362" s="87">
        <v>20602048782.529602</v>
      </c>
      <c r="G362" s="87"/>
      <c r="H362" s="87"/>
      <c r="I362" s="87"/>
      <c r="J362" t="s">
        <v>2705</v>
      </c>
      <c r="K362">
        <v>20251201</v>
      </c>
    </row>
    <row r="363" spans="1:11" x14ac:dyDescent="0.3">
      <c r="A363" t="s">
        <v>402</v>
      </c>
      <c r="B363" t="s">
        <v>404</v>
      </c>
      <c r="C363">
        <v>1</v>
      </c>
      <c r="D363" s="88"/>
      <c r="E363" s="88">
        <v>1</v>
      </c>
      <c r="F363" s="87">
        <v>0</v>
      </c>
      <c r="G363" s="87"/>
      <c r="H363" s="87"/>
      <c r="I363" s="87"/>
      <c r="J363" t="s">
        <v>2708</v>
      </c>
      <c r="K363">
        <v>20251201</v>
      </c>
    </row>
    <row r="364" spans="1:11" x14ac:dyDescent="0.3">
      <c r="A364" t="s">
        <v>367</v>
      </c>
      <c r="B364" t="s">
        <v>368</v>
      </c>
      <c r="C364">
        <v>0</v>
      </c>
      <c r="D364" s="88"/>
      <c r="E364" s="88"/>
      <c r="F364" s="87">
        <v>972000000</v>
      </c>
      <c r="G364" s="87"/>
      <c r="H364" s="87"/>
      <c r="I364" s="87"/>
      <c r="J364" t="s">
        <v>2705</v>
      </c>
      <c r="K364">
        <v>20251201</v>
      </c>
    </row>
    <row r="365" spans="1:11" x14ac:dyDescent="0.3">
      <c r="A365" t="s">
        <v>373</v>
      </c>
      <c r="B365" t="s">
        <v>375</v>
      </c>
      <c r="C365">
        <v>0</v>
      </c>
      <c r="D365" s="88"/>
      <c r="E365" s="88"/>
      <c r="F365" s="87">
        <v>25875243455.400002</v>
      </c>
      <c r="G365" s="87"/>
      <c r="H365" s="87"/>
      <c r="I365" s="87"/>
      <c r="J365" t="s">
        <v>2705</v>
      </c>
      <c r="K365">
        <v>20251201</v>
      </c>
    </row>
    <row r="366" spans="1:11" x14ac:dyDescent="0.3">
      <c r="A366" t="s">
        <v>1757</v>
      </c>
      <c r="B366" t="s">
        <v>2729</v>
      </c>
      <c r="D366" s="88"/>
      <c r="E366" s="88"/>
      <c r="F366" s="87"/>
      <c r="G366" s="87">
        <v>8670571610</v>
      </c>
      <c r="H366" s="87">
        <v>8670571610</v>
      </c>
      <c r="I366" s="87">
        <v>8670571610</v>
      </c>
      <c r="J366" t="s">
        <v>1230</v>
      </c>
      <c r="K366">
        <v>20251201</v>
      </c>
    </row>
    <row r="367" spans="1:11" x14ac:dyDescent="0.3">
      <c r="A367" t="s">
        <v>818</v>
      </c>
      <c r="B367" t="s">
        <v>820</v>
      </c>
      <c r="C367">
        <v>2</v>
      </c>
      <c r="D367" s="88"/>
      <c r="E367" s="88"/>
      <c r="F367" s="87">
        <v>150000000</v>
      </c>
      <c r="G367" s="87"/>
      <c r="H367" s="87"/>
      <c r="I367" s="87"/>
      <c r="J367" t="s">
        <v>2705</v>
      </c>
      <c r="K367">
        <v>20251201</v>
      </c>
    </row>
    <row r="368" spans="1:11" x14ac:dyDescent="0.3">
      <c r="A368" t="s">
        <v>822</v>
      </c>
      <c r="B368" t="s">
        <v>824</v>
      </c>
      <c r="C368">
        <v>4500</v>
      </c>
      <c r="D368" s="88"/>
      <c r="E368" s="88"/>
      <c r="F368" s="87">
        <v>8228590114.3999996</v>
      </c>
      <c r="G368" s="87"/>
      <c r="H368" s="87"/>
      <c r="I368" s="87"/>
      <c r="J368" t="s">
        <v>2705</v>
      </c>
      <c r="K368">
        <v>20251201</v>
      </c>
    </row>
    <row r="369" spans="1:11" x14ac:dyDescent="0.3">
      <c r="A369" t="s">
        <v>826</v>
      </c>
      <c r="B369" t="s">
        <v>827</v>
      </c>
      <c r="C369">
        <v>1</v>
      </c>
      <c r="D369" s="88"/>
      <c r="E369" s="88"/>
      <c r="F369" s="87">
        <v>0</v>
      </c>
      <c r="G369" s="87"/>
      <c r="H369" s="87"/>
      <c r="I369" s="87"/>
      <c r="J369" t="s">
        <v>2705</v>
      </c>
      <c r="K369">
        <v>20251201</v>
      </c>
    </row>
    <row r="370" spans="1:11" x14ac:dyDescent="0.3">
      <c r="A370" t="s">
        <v>832</v>
      </c>
      <c r="B370" t="s">
        <v>834</v>
      </c>
      <c r="C370">
        <v>0</v>
      </c>
      <c r="D370" s="88"/>
      <c r="E370" s="88"/>
      <c r="F370" s="87">
        <v>3700000000</v>
      </c>
      <c r="G370" s="87"/>
      <c r="H370" s="87"/>
      <c r="I370" s="87"/>
      <c r="J370" t="s">
        <v>2705</v>
      </c>
      <c r="K370">
        <v>20251201</v>
      </c>
    </row>
    <row r="371" spans="1:11" x14ac:dyDescent="0.3">
      <c r="A371" t="s">
        <v>835</v>
      </c>
      <c r="B371" t="s">
        <v>837</v>
      </c>
      <c r="C371">
        <v>0</v>
      </c>
      <c r="D371" s="88"/>
      <c r="E371" s="88"/>
      <c r="F371" s="87">
        <v>10700000000</v>
      </c>
      <c r="G371" s="87"/>
      <c r="H371" s="87"/>
      <c r="I371" s="87"/>
      <c r="J371" t="s">
        <v>2705</v>
      </c>
      <c r="K371">
        <v>20251201</v>
      </c>
    </row>
    <row r="372" spans="1:11" x14ac:dyDescent="0.3">
      <c r="A372" t="s">
        <v>828</v>
      </c>
      <c r="B372" t="s">
        <v>830</v>
      </c>
      <c r="C372">
        <v>341</v>
      </c>
      <c r="D372" s="88"/>
      <c r="E372" s="88"/>
      <c r="F372" s="87">
        <v>2000000000</v>
      </c>
      <c r="G372" s="87"/>
      <c r="H372" s="87"/>
      <c r="I372" s="87"/>
      <c r="J372" t="s">
        <v>2705</v>
      </c>
      <c r="K372">
        <v>20251201</v>
      </c>
    </row>
    <row r="373" spans="1:11" x14ac:dyDescent="0.3">
      <c r="A373" t="s">
        <v>90</v>
      </c>
      <c r="B373" t="s">
        <v>92</v>
      </c>
      <c r="C373">
        <v>1500</v>
      </c>
      <c r="D373" s="88"/>
      <c r="E373" s="88">
        <v>6</v>
      </c>
      <c r="F373" s="87">
        <v>76851000000</v>
      </c>
      <c r="G373" s="87">
        <v>5934083239</v>
      </c>
      <c r="H373" s="87">
        <v>3677938302</v>
      </c>
      <c r="I373" s="87">
        <v>3677938302</v>
      </c>
      <c r="J373" t="s">
        <v>2709</v>
      </c>
      <c r="K373">
        <v>20251201</v>
      </c>
    </row>
    <row r="374" spans="1:11" x14ac:dyDescent="0.3">
      <c r="A374" t="s">
        <v>838</v>
      </c>
      <c r="B374" t="s">
        <v>840</v>
      </c>
      <c r="C374">
        <v>300</v>
      </c>
      <c r="D374" s="88"/>
      <c r="E374" s="88"/>
      <c r="F374" s="87">
        <v>8220000000</v>
      </c>
      <c r="G374" s="87"/>
      <c r="H374" s="87"/>
      <c r="I374" s="87"/>
      <c r="J374" t="s">
        <v>2705</v>
      </c>
      <c r="K374">
        <v>20251201</v>
      </c>
    </row>
    <row r="375" spans="1:11" x14ac:dyDescent="0.3">
      <c r="A375" t="s">
        <v>842</v>
      </c>
      <c r="B375" t="s">
        <v>844</v>
      </c>
      <c r="C375">
        <v>300</v>
      </c>
      <c r="D375" s="88"/>
      <c r="E375" s="88"/>
      <c r="F375" s="87">
        <v>0</v>
      </c>
      <c r="G375" s="87"/>
      <c r="H375" s="87"/>
      <c r="I375" s="87"/>
      <c r="J375" t="s">
        <v>2705</v>
      </c>
      <c r="K375">
        <v>20251201</v>
      </c>
    </row>
    <row r="376" spans="1:11" x14ac:dyDescent="0.3">
      <c r="A376" t="s">
        <v>845</v>
      </c>
      <c r="B376" t="s">
        <v>847</v>
      </c>
      <c r="C376">
        <v>300</v>
      </c>
      <c r="D376" s="88"/>
      <c r="E376" s="88"/>
      <c r="F376" s="87">
        <v>0</v>
      </c>
      <c r="G376" s="87"/>
      <c r="H376" s="87"/>
      <c r="I376" s="87"/>
      <c r="J376" t="s">
        <v>2705</v>
      </c>
      <c r="K376">
        <v>20251201</v>
      </c>
    </row>
    <row r="377" spans="1:11" x14ac:dyDescent="0.3">
      <c r="A377" t="s">
        <v>849</v>
      </c>
      <c r="B377" t="s">
        <v>851</v>
      </c>
      <c r="C377">
        <v>150</v>
      </c>
      <c r="D377" s="88"/>
      <c r="E377" s="88"/>
      <c r="F377" s="87">
        <v>1500000000</v>
      </c>
      <c r="G377" s="87"/>
      <c r="H377" s="87"/>
      <c r="I377" s="87"/>
      <c r="J377" t="s">
        <v>2705</v>
      </c>
      <c r="K377">
        <v>20251201</v>
      </c>
    </row>
    <row r="378" spans="1:11" x14ac:dyDescent="0.3">
      <c r="A378" t="s">
        <v>852</v>
      </c>
      <c r="B378" t="s">
        <v>854</v>
      </c>
      <c r="C378">
        <v>0</v>
      </c>
      <c r="D378" s="88"/>
      <c r="E378" s="88"/>
      <c r="F378" s="87">
        <v>79000000</v>
      </c>
      <c r="G378" s="87"/>
      <c r="H378" s="87"/>
      <c r="I378" s="87"/>
      <c r="J378" t="s">
        <v>2705</v>
      </c>
      <c r="K378">
        <v>20251201</v>
      </c>
    </row>
    <row r="379" spans="1:11" x14ac:dyDescent="0.3">
      <c r="A379" t="s">
        <v>856</v>
      </c>
      <c r="B379" t="s">
        <v>857</v>
      </c>
      <c r="C379">
        <v>0</v>
      </c>
      <c r="D379" s="88"/>
      <c r="E379" s="88"/>
      <c r="F379" s="87">
        <v>0</v>
      </c>
      <c r="G379" s="87"/>
      <c r="H379" s="87"/>
      <c r="I379" s="87"/>
      <c r="J379" t="s">
        <v>2705</v>
      </c>
      <c r="K379">
        <v>20251201</v>
      </c>
    </row>
    <row r="380" spans="1:11" x14ac:dyDescent="0.3">
      <c r="A380" t="s">
        <v>270</v>
      </c>
      <c r="B380" t="s">
        <v>272</v>
      </c>
      <c r="C380">
        <v>306</v>
      </c>
      <c r="D380" s="88"/>
      <c r="E380" s="88"/>
      <c r="F380" s="87">
        <v>182700000</v>
      </c>
      <c r="G380" s="87"/>
      <c r="H380" s="87"/>
      <c r="I380" s="87"/>
      <c r="J380" t="s">
        <v>2705</v>
      </c>
      <c r="K380">
        <v>20251201</v>
      </c>
    </row>
    <row r="381" spans="1:11" x14ac:dyDescent="0.3">
      <c r="A381" t="s">
        <v>2717</v>
      </c>
      <c r="B381" t="s">
        <v>1843</v>
      </c>
      <c r="D381" s="88">
        <v>1</v>
      </c>
      <c r="E381" s="88">
        <v>1</v>
      </c>
      <c r="F381" s="87"/>
      <c r="G381" s="87"/>
      <c r="H381" s="87"/>
      <c r="I381" s="87"/>
      <c r="J381" t="s">
        <v>1229</v>
      </c>
      <c r="K381">
        <v>20251201</v>
      </c>
    </row>
    <row r="382" spans="1:11" x14ac:dyDescent="0.3">
      <c r="A382" t="s">
        <v>1721</v>
      </c>
      <c r="B382" t="s">
        <v>2730</v>
      </c>
      <c r="D382" s="88"/>
      <c r="E382" s="88"/>
      <c r="F382" s="87"/>
      <c r="G382" s="87">
        <v>114978629</v>
      </c>
      <c r="H382" s="87">
        <v>56688283</v>
      </c>
      <c r="I382" s="87">
        <v>56688283</v>
      </c>
      <c r="J382" t="s">
        <v>1230</v>
      </c>
      <c r="K382">
        <v>20251201</v>
      </c>
    </row>
    <row r="383" spans="1:11" x14ac:dyDescent="0.3">
      <c r="A383" t="s">
        <v>1751</v>
      </c>
      <c r="B383" t="s">
        <v>2731</v>
      </c>
      <c r="D383" s="88"/>
      <c r="E383" s="88"/>
      <c r="F383" s="87"/>
      <c r="G383" s="87">
        <v>35563976</v>
      </c>
      <c r="H383" s="87">
        <v>35563976</v>
      </c>
      <c r="I383" s="87">
        <v>35563976</v>
      </c>
      <c r="J383" t="s">
        <v>1230</v>
      </c>
      <c r="K383">
        <v>20251201</v>
      </c>
    </row>
    <row r="384" spans="1:11" x14ac:dyDescent="0.3">
      <c r="A384" t="s">
        <v>63</v>
      </c>
      <c r="B384" t="s">
        <v>65</v>
      </c>
      <c r="C384">
        <v>8000000</v>
      </c>
      <c r="D384" s="88"/>
      <c r="E384" s="88">
        <v>3695115</v>
      </c>
      <c r="F384" s="87">
        <v>15341000000</v>
      </c>
      <c r="G384" s="87">
        <v>25884847657</v>
      </c>
      <c r="H384" s="87">
        <v>25527465830</v>
      </c>
      <c r="I384" s="87">
        <v>25527465830</v>
      </c>
      <c r="J384" t="s">
        <v>2709</v>
      </c>
      <c r="K384">
        <v>20251201</v>
      </c>
    </row>
    <row r="385" spans="1:11" x14ac:dyDescent="0.3">
      <c r="A385" t="s">
        <v>329</v>
      </c>
      <c r="B385" t="s">
        <v>331</v>
      </c>
      <c r="C385">
        <v>0</v>
      </c>
      <c r="D385" s="88"/>
      <c r="E385" s="88"/>
      <c r="F385" s="87">
        <v>300000000</v>
      </c>
      <c r="G385" s="87"/>
      <c r="H385" s="87"/>
      <c r="I385" s="87"/>
      <c r="J385" t="s">
        <v>2705</v>
      </c>
      <c r="K385">
        <v>20251201</v>
      </c>
    </row>
    <row r="386" spans="1:11" x14ac:dyDescent="0.3">
      <c r="A386" t="s">
        <v>313</v>
      </c>
      <c r="B386" t="s">
        <v>315</v>
      </c>
      <c r="C386">
        <v>5</v>
      </c>
      <c r="D386" s="88"/>
      <c r="E386" s="88"/>
      <c r="F386" s="87">
        <v>255000000</v>
      </c>
      <c r="G386" s="87"/>
      <c r="H386" s="87"/>
      <c r="I386" s="87"/>
      <c r="J386" t="s">
        <v>2705</v>
      </c>
      <c r="K386">
        <v>20251201</v>
      </c>
    </row>
    <row r="387" spans="1:11" x14ac:dyDescent="0.3">
      <c r="A387" t="s">
        <v>160</v>
      </c>
      <c r="B387" t="s">
        <v>162</v>
      </c>
      <c r="C387">
        <v>1400</v>
      </c>
      <c r="D387" s="88"/>
      <c r="E387" s="88"/>
      <c r="F387" s="87">
        <v>395000000</v>
      </c>
      <c r="G387" s="87"/>
      <c r="H387" s="87"/>
      <c r="I387" s="87"/>
      <c r="J387" t="s">
        <v>2705</v>
      </c>
      <c r="K387">
        <v>20251201</v>
      </c>
    </row>
    <row r="388" spans="1:11" x14ac:dyDescent="0.3">
      <c r="A388" t="s">
        <v>274</v>
      </c>
      <c r="B388" t="s">
        <v>276</v>
      </c>
      <c r="C388">
        <v>20</v>
      </c>
      <c r="D388" s="88"/>
      <c r="E388" s="88">
        <v>1</v>
      </c>
      <c r="F388" s="87">
        <v>115500000</v>
      </c>
      <c r="G388" s="87"/>
      <c r="H388" s="87"/>
      <c r="I388" s="87"/>
      <c r="J388" t="s">
        <v>2708</v>
      </c>
      <c r="K388">
        <v>20251201</v>
      </c>
    </row>
    <row r="389" spans="1:11" x14ac:dyDescent="0.3">
      <c r="A389" t="s">
        <v>278</v>
      </c>
      <c r="B389" t="s">
        <v>280</v>
      </c>
      <c r="C389">
        <v>0</v>
      </c>
      <c r="D389" s="88"/>
      <c r="E389" s="88"/>
      <c r="F389" s="87">
        <v>52500000</v>
      </c>
      <c r="G389" s="87"/>
      <c r="H389" s="87"/>
      <c r="I389" s="87"/>
      <c r="J389" t="s">
        <v>2705</v>
      </c>
      <c r="K389">
        <v>20251201</v>
      </c>
    </row>
    <row r="390" spans="1:11" x14ac:dyDescent="0.3">
      <c r="A390" t="s">
        <v>282</v>
      </c>
      <c r="B390" t="s">
        <v>284</v>
      </c>
      <c r="C390">
        <v>1</v>
      </c>
      <c r="D390" s="88"/>
      <c r="E390" s="88">
        <v>236</v>
      </c>
      <c r="F390" s="87">
        <v>105000000</v>
      </c>
      <c r="G390" s="87">
        <v>1956937005</v>
      </c>
      <c r="H390" s="87">
        <v>1956937005</v>
      </c>
      <c r="I390" s="87">
        <v>1956937005</v>
      </c>
      <c r="J390" t="s">
        <v>2709</v>
      </c>
      <c r="K390">
        <v>20251201</v>
      </c>
    </row>
    <row r="391" spans="1:11" x14ac:dyDescent="0.3">
      <c r="A391" t="s">
        <v>321</v>
      </c>
      <c r="B391" t="s">
        <v>323</v>
      </c>
      <c r="C391">
        <v>1</v>
      </c>
      <c r="D391" s="88"/>
      <c r="E391" s="88">
        <v>259</v>
      </c>
      <c r="F391" s="87">
        <v>624750000</v>
      </c>
      <c r="G391" s="87"/>
      <c r="H391" s="87"/>
      <c r="I391" s="87"/>
      <c r="J391" t="s">
        <v>2708</v>
      </c>
      <c r="K391">
        <v>20251201</v>
      </c>
    </row>
    <row r="392" spans="1:11" x14ac:dyDescent="0.3">
      <c r="A392" t="s">
        <v>204</v>
      </c>
      <c r="B392" t="s">
        <v>206</v>
      </c>
      <c r="C392">
        <v>540</v>
      </c>
      <c r="D392" s="88"/>
      <c r="E392" s="88">
        <v>4910</v>
      </c>
      <c r="F392" s="87">
        <v>744500000</v>
      </c>
      <c r="G392" s="87"/>
      <c r="H392" s="87"/>
      <c r="I392" s="87"/>
      <c r="J392" t="s">
        <v>2708</v>
      </c>
      <c r="K392">
        <v>20251201</v>
      </c>
    </row>
    <row r="393" spans="1:11" x14ac:dyDescent="0.3">
      <c r="A393" t="s">
        <v>290</v>
      </c>
      <c r="B393" t="s">
        <v>292</v>
      </c>
      <c r="C393">
        <v>20481</v>
      </c>
      <c r="D393" s="88"/>
      <c r="E393" s="88">
        <v>66087</v>
      </c>
      <c r="F393" s="87">
        <v>1887140991.75</v>
      </c>
      <c r="G393" s="87"/>
      <c r="H393" s="87"/>
      <c r="I393" s="87"/>
      <c r="J393" t="s">
        <v>2708</v>
      </c>
      <c r="K393">
        <v>20251201</v>
      </c>
    </row>
    <row r="394" spans="1:11" x14ac:dyDescent="0.3">
      <c r="A394" t="s">
        <v>1424</v>
      </c>
      <c r="B394" t="s">
        <v>1879</v>
      </c>
      <c r="D394" s="88">
        <v>1</v>
      </c>
      <c r="E394" s="88">
        <v>1</v>
      </c>
      <c r="F394" s="87"/>
      <c r="G394" s="87">
        <v>2421174012</v>
      </c>
      <c r="H394" s="87">
        <v>859369556</v>
      </c>
      <c r="I394" s="87">
        <v>859369556</v>
      </c>
      <c r="J394" t="s">
        <v>2713</v>
      </c>
      <c r="K394">
        <v>20251201</v>
      </c>
    </row>
    <row r="395" spans="1:11" x14ac:dyDescent="0.3">
      <c r="A395" t="s">
        <v>294</v>
      </c>
      <c r="B395" t="s">
        <v>296</v>
      </c>
      <c r="C395">
        <v>0</v>
      </c>
      <c r="D395" s="88"/>
      <c r="E395" s="88"/>
      <c r="F395" s="87">
        <v>52500000</v>
      </c>
      <c r="G395" s="87"/>
      <c r="H395" s="87"/>
      <c r="I395" s="87"/>
      <c r="J395" t="s">
        <v>2705</v>
      </c>
      <c r="K395">
        <v>20251201</v>
      </c>
    </row>
    <row r="396" spans="1:11" x14ac:dyDescent="0.3">
      <c r="A396" t="s">
        <v>298</v>
      </c>
      <c r="B396" t="s">
        <v>300</v>
      </c>
      <c r="C396">
        <v>30</v>
      </c>
      <c r="D396" s="88"/>
      <c r="E396" s="88"/>
      <c r="F396" s="87">
        <v>0</v>
      </c>
      <c r="G396" s="87"/>
      <c r="H396" s="87"/>
      <c r="I396" s="87"/>
      <c r="J396" t="s">
        <v>2705</v>
      </c>
      <c r="K396">
        <v>20251201</v>
      </c>
    </row>
    <row r="397" spans="1:11" x14ac:dyDescent="0.3">
      <c r="A397" t="s">
        <v>302</v>
      </c>
      <c r="B397" t="s">
        <v>304</v>
      </c>
      <c r="C397">
        <v>0</v>
      </c>
      <c r="D397" s="88"/>
      <c r="E397" s="88"/>
      <c r="F397" s="87">
        <v>125000000</v>
      </c>
      <c r="G397" s="87"/>
      <c r="H397" s="87"/>
      <c r="I397" s="87"/>
      <c r="J397" t="s">
        <v>2705</v>
      </c>
      <c r="K397">
        <v>20251201</v>
      </c>
    </row>
    <row r="398" spans="1:11" x14ac:dyDescent="0.3">
      <c r="A398" t="s">
        <v>317</v>
      </c>
      <c r="B398" t="s">
        <v>319</v>
      </c>
      <c r="C398">
        <v>0</v>
      </c>
      <c r="D398" s="88"/>
      <c r="E398" s="88"/>
      <c r="F398" s="87">
        <v>105000000</v>
      </c>
      <c r="G398" s="87"/>
      <c r="H398" s="87"/>
      <c r="I398" s="87"/>
      <c r="J398" t="s">
        <v>2705</v>
      </c>
      <c r="K398">
        <v>20251201</v>
      </c>
    </row>
    <row r="399" spans="1:11" x14ac:dyDescent="0.3">
      <c r="A399" t="s">
        <v>51</v>
      </c>
      <c r="B399" t="s">
        <v>53</v>
      </c>
      <c r="C399">
        <v>265</v>
      </c>
      <c r="D399" s="88"/>
      <c r="E399" s="88">
        <v>1962</v>
      </c>
      <c r="F399" s="87">
        <v>673247316000</v>
      </c>
      <c r="G399" s="87">
        <v>833764454415</v>
      </c>
      <c r="H399" s="87">
        <v>833616153943</v>
      </c>
      <c r="I399" s="87">
        <v>832169247182</v>
      </c>
      <c r="J399" t="s">
        <v>2709</v>
      </c>
      <c r="K399">
        <v>20251201</v>
      </c>
    </row>
    <row r="400" spans="1:11" x14ac:dyDescent="0.3">
      <c r="A400" t="s">
        <v>286</v>
      </c>
      <c r="B400" t="s">
        <v>288</v>
      </c>
      <c r="C400">
        <v>0</v>
      </c>
      <c r="D400" s="88"/>
      <c r="E400" s="88"/>
      <c r="F400" s="87">
        <v>105000000</v>
      </c>
      <c r="G400" s="87"/>
      <c r="H400" s="87"/>
      <c r="I400" s="87"/>
      <c r="J400" t="s">
        <v>2705</v>
      </c>
      <c r="K400">
        <v>20251201</v>
      </c>
    </row>
    <row r="401" spans="1:11" x14ac:dyDescent="0.3">
      <c r="A401" t="s">
        <v>141</v>
      </c>
      <c r="B401" t="s">
        <v>143</v>
      </c>
      <c r="C401">
        <v>0</v>
      </c>
      <c r="D401" s="88"/>
      <c r="E401" s="88"/>
      <c r="F401" s="87">
        <v>409500000</v>
      </c>
      <c r="G401" s="87">
        <v>985987351</v>
      </c>
      <c r="H401" s="87">
        <v>985987351</v>
      </c>
      <c r="I401" s="87">
        <v>785484941</v>
      </c>
      <c r="J401" t="s">
        <v>2706</v>
      </c>
      <c r="K401">
        <v>20251201</v>
      </c>
    </row>
    <row r="402" spans="1:11" x14ac:dyDescent="0.3">
      <c r="A402" t="s">
        <v>1653</v>
      </c>
      <c r="B402" t="s">
        <v>2718</v>
      </c>
      <c r="D402" s="88"/>
      <c r="E402" s="88"/>
      <c r="F402" s="87"/>
      <c r="G402" s="87">
        <v>259244568</v>
      </c>
      <c r="H402" s="87">
        <v>259244568</v>
      </c>
      <c r="I402" s="87">
        <v>259244568</v>
      </c>
      <c r="J402" t="s">
        <v>1230</v>
      </c>
      <c r="K402">
        <v>20251201</v>
      </c>
    </row>
    <row r="403" spans="1:11" x14ac:dyDescent="0.3">
      <c r="A403" t="s">
        <v>306</v>
      </c>
      <c r="B403" t="s">
        <v>308</v>
      </c>
      <c r="C403">
        <v>40</v>
      </c>
      <c r="D403" s="88"/>
      <c r="E403" s="88"/>
      <c r="F403" s="87">
        <v>157500000</v>
      </c>
      <c r="G403" s="87"/>
      <c r="H403" s="87"/>
      <c r="I403" s="87"/>
      <c r="J403" t="s">
        <v>2705</v>
      </c>
      <c r="K403">
        <v>20251201</v>
      </c>
    </row>
    <row r="404" spans="1:11" x14ac:dyDescent="0.3">
      <c r="A404" t="s">
        <v>113</v>
      </c>
      <c r="B404" t="s">
        <v>115</v>
      </c>
      <c r="C404">
        <v>210</v>
      </c>
      <c r="D404" s="88"/>
      <c r="E404" s="88"/>
      <c r="F404" s="87">
        <v>1512415968</v>
      </c>
      <c r="G404" s="87"/>
      <c r="H404" s="87"/>
      <c r="I404" s="87"/>
      <c r="J404" t="s">
        <v>2705</v>
      </c>
      <c r="K404">
        <v>20251201</v>
      </c>
    </row>
    <row r="405" spans="1:11" x14ac:dyDescent="0.3">
      <c r="A405" t="s">
        <v>310</v>
      </c>
      <c r="B405" t="s">
        <v>311</v>
      </c>
      <c r="C405">
        <v>11</v>
      </c>
      <c r="D405" s="88"/>
      <c r="E405" s="88"/>
      <c r="F405" s="87">
        <v>0</v>
      </c>
      <c r="G405" s="87"/>
      <c r="H405" s="87"/>
      <c r="I405" s="87"/>
      <c r="J405" t="s">
        <v>2705</v>
      </c>
      <c r="K405">
        <v>20251201</v>
      </c>
    </row>
    <row r="406" spans="1:11" x14ac:dyDescent="0.3">
      <c r="A406" t="s">
        <v>1770</v>
      </c>
      <c r="B406" t="s">
        <v>2732</v>
      </c>
      <c r="D406" s="88"/>
      <c r="E406" s="88"/>
      <c r="F406" s="87"/>
      <c r="G406" s="87">
        <v>9243245861</v>
      </c>
      <c r="H406" s="87">
        <v>9243245861</v>
      </c>
      <c r="I406" s="87">
        <v>9243245861</v>
      </c>
      <c r="J406" t="s">
        <v>1230</v>
      </c>
      <c r="K406">
        <v>20251201</v>
      </c>
    </row>
    <row r="407" spans="1:11" x14ac:dyDescent="0.3">
      <c r="A407" t="s">
        <v>1709</v>
      </c>
      <c r="B407" t="s">
        <v>2733</v>
      </c>
      <c r="D407" s="88"/>
      <c r="E407" s="88"/>
      <c r="F407" s="87"/>
      <c r="G407" s="87">
        <v>3930086679</v>
      </c>
      <c r="H407" s="87">
        <v>3930086679</v>
      </c>
      <c r="I407" s="87">
        <v>3930086679</v>
      </c>
      <c r="J407" t="s">
        <v>1230</v>
      </c>
      <c r="K407">
        <v>20251201</v>
      </c>
    </row>
    <row r="408" spans="1:11" x14ac:dyDescent="0.3">
      <c r="A408" t="s">
        <v>333</v>
      </c>
      <c r="B408" t="s">
        <v>335</v>
      </c>
      <c r="C408">
        <v>10</v>
      </c>
      <c r="D408" s="88"/>
      <c r="E408" s="88"/>
      <c r="F408" s="87">
        <v>82500000</v>
      </c>
      <c r="G408" s="87"/>
      <c r="H408" s="87"/>
      <c r="I408" s="87"/>
      <c r="J408" t="s">
        <v>2705</v>
      </c>
      <c r="K408">
        <v>20251201</v>
      </c>
    </row>
    <row r="409" spans="1:11" x14ac:dyDescent="0.3">
      <c r="A409" t="s">
        <v>337</v>
      </c>
      <c r="B409" t="s">
        <v>339</v>
      </c>
      <c r="C409">
        <v>150</v>
      </c>
      <c r="D409" s="88"/>
      <c r="E409" s="88"/>
      <c r="F409" s="87">
        <v>330000000</v>
      </c>
      <c r="G409" s="87"/>
      <c r="H409" s="87"/>
      <c r="I409" s="87"/>
      <c r="J409" t="s">
        <v>2705</v>
      </c>
      <c r="K409">
        <v>20251201</v>
      </c>
    </row>
    <row r="410" spans="1:11" x14ac:dyDescent="0.3">
      <c r="A410" t="s">
        <v>916</v>
      </c>
      <c r="B410" t="s">
        <v>918</v>
      </c>
      <c r="C410">
        <v>15</v>
      </c>
      <c r="D410" s="88"/>
      <c r="E410" s="88"/>
      <c r="F410" s="87">
        <v>1200000000</v>
      </c>
      <c r="G410" s="87"/>
      <c r="H410" s="87"/>
      <c r="I410" s="87"/>
      <c r="J410" t="s">
        <v>2705</v>
      </c>
      <c r="K410">
        <v>20251201</v>
      </c>
    </row>
    <row r="411" spans="1:11" x14ac:dyDescent="0.3">
      <c r="A411" t="s">
        <v>908</v>
      </c>
      <c r="B411" t="s">
        <v>910</v>
      </c>
      <c r="C411">
        <v>4000</v>
      </c>
      <c r="D411" s="88"/>
      <c r="E411" s="88"/>
      <c r="F411" s="87">
        <v>0</v>
      </c>
      <c r="G411" s="87"/>
      <c r="H411" s="87"/>
      <c r="I411" s="87"/>
      <c r="J411" t="s">
        <v>2705</v>
      </c>
      <c r="K411">
        <v>20251201</v>
      </c>
    </row>
    <row r="412" spans="1:11" x14ac:dyDescent="0.3">
      <c r="A412" t="s">
        <v>912</v>
      </c>
      <c r="B412" t="s">
        <v>914</v>
      </c>
      <c r="C412">
        <v>10000</v>
      </c>
      <c r="D412" s="88"/>
      <c r="E412" s="88"/>
      <c r="F412" s="87">
        <v>2000000000</v>
      </c>
      <c r="G412" s="87"/>
      <c r="H412" s="87"/>
      <c r="I412" s="87"/>
      <c r="J412" t="s">
        <v>2705</v>
      </c>
      <c r="K412">
        <v>20251201</v>
      </c>
    </row>
    <row r="413" spans="1:11" x14ac:dyDescent="0.3">
      <c r="A413" t="s">
        <v>904</v>
      </c>
      <c r="B413" t="s">
        <v>906</v>
      </c>
      <c r="C413">
        <v>33</v>
      </c>
      <c r="D413" s="88"/>
      <c r="E413" s="88"/>
      <c r="F413" s="87">
        <v>0</v>
      </c>
      <c r="G413" s="87"/>
      <c r="H413" s="87"/>
      <c r="I413" s="87"/>
      <c r="J413" t="s">
        <v>2705</v>
      </c>
      <c r="K413">
        <v>20251201</v>
      </c>
    </row>
    <row r="414" spans="1:11" x14ac:dyDescent="0.3">
      <c r="A414" t="s">
        <v>920</v>
      </c>
      <c r="B414" t="s">
        <v>921</v>
      </c>
      <c r="C414">
        <v>1</v>
      </c>
      <c r="D414" s="88"/>
      <c r="E414" s="88"/>
      <c r="F414" s="87">
        <v>50000000</v>
      </c>
      <c r="G414" s="87"/>
      <c r="H414" s="87"/>
      <c r="I414" s="87"/>
      <c r="J414" t="s">
        <v>2705</v>
      </c>
      <c r="K414">
        <v>20251201</v>
      </c>
    </row>
    <row r="415" spans="1:11" x14ac:dyDescent="0.3">
      <c r="A415" t="s">
        <v>2734</v>
      </c>
      <c r="B415" t="s">
        <v>2165</v>
      </c>
      <c r="D415" s="88">
        <v>1</v>
      </c>
      <c r="E415" s="88">
        <v>1</v>
      </c>
      <c r="F415" s="87"/>
      <c r="G415" s="87"/>
      <c r="H415" s="87"/>
      <c r="I415" s="87"/>
      <c r="J415" t="s">
        <v>1229</v>
      </c>
      <c r="K415">
        <v>20251201</v>
      </c>
    </row>
    <row r="416" spans="1:11" x14ac:dyDescent="0.3">
      <c r="A416" t="s">
        <v>927</v>
      </c>
      <c r="B416" t="s">
        <v>929</v>
      </c>
      <c r="C416">
        <v>25</v>
      </c>
      <c r="D416" s="88"/>
      <c r="E416" s="88"/>
      <c r="F416" s="87">
        <v>30000000</v>
      </c>
      <c r="G416" s="87"/>
      <c r="H416" s="87"/>
      <c r="I416" s="87"/>
      <c r="J416" t="s">
        <v>2705</v>
      </c>
      <c r="K416">
        <v>20251201</v>
      </c>
    </row>
    <row r="417" spans="1:11" x14ac:dyDescent="0.3">
      <c r="A417" t="s">
        <v>184</v>
      </c>
      <c r="B417" t="s">
        <v>186</v>
      </c>
      <c r="C417">
        <v>3</v>
      </c>
      <c r="D417" s="88"/>
      <c r="E417" s="88">
        <v>30</v>
      </c>
      <c r="F417" s="87">
        <v>240000000</v>
      </c>
      <c r="G417" s="87">
        <v>5160708535</v>
      </c>
      <c r="H417" s="87">
        <v>3602572679</v>
      </c>
      <c r="I417" s="87">
        <v>3602572679</v>
      </c>
      <c r="J417" t="s">
        <v>2709</v>
      </c>
      <c r="K417">
        <v>20251201</v>
      </c>
    </row>
    <row r="418" spans="1:11" x14ac:dyDescent="0.3">
      <c r="A418" t="s">
        <v>2735</v>
      </c>
      <c r="B418" t="s">
        <v>2690</v>
      </c>
      <c r="D418" s="88">
        <v>300</v>
      </c>
      <c r="E418" s="88">
        <v>100</v>
      </c>
      <c r="F418" s="87"/>
      <c r="G418" s="87"/>
      <c r="H418" s="87"/>
      <c r="I418" s="87"/>
      <c r="J418" t="s">
        <v>1229</v>
      </c>
      <c r="K418">
        <v>20251201</v>
      </c>
    </row>
    <row r="419" spans="1:11" x14ac:dyDescent="0.3">
      <c r="A419" t="s">
        <v>923</v>
      </c>
      <c r="B419" t="s">
        <v>925</v>
      </c>
      <c r="C419">
        <v>1</v>
      </c>
      <c r="D419" s="88"/>
      <c r="E419" s="88"/>
      <c r="F419" s="87">
        <v>21000000</v>
      </c>
      <c r="G419" s="87"/>
      <c r="H419" s="87"/>
      <c r="I419" s="87"/>
      <c r="J419" t="s">
        <v>2705</v>
      </c>
      <c r="K419">
        <v>20251201</v>
      </c>
    </row>
    <row r="420" spans="1:11" x14ac:dyDescent="0.3">
      <c r="A420" t="s">
        <v>931</v>
      </c>
      <c r="B420" t="s">
        <v>933</v>
      </c>
      <c r="C420">
        <v>1</v>
      </c>
      <c r="D420" s="88"/>
      <c r="E420" s="88"/>
      <c r="F420" s="87">
        <v>1000000000</v>
      </c>
      <c r="G420" s="87"/>
      <c r="H420" s="87"/>
      <c r="I420" s="87"/>
      <c r="J420" t="s">
        <v>2705</v>
      </c>
      <c r="K420">
        <v>20251201</v>
      </c>
    </row>
    <row r="421" spans="1:11" x14ac:dyDescent="0.3">
      <c r="A421" t="s">
        <v>1658</v>
      </c>
      <c r="B421" t="s">
        <v>2720</v>
      </c>
      <c r="D421" s="88"/>
      <c r="E421" s="88"/>
      <c r="F421" s="87"/>
      <c r="G421" s="87">
        <v>3084753164</v>
      </c>
      <c r="H421" s="87">
        <v>3084753164</v>
      </c>
      <c r="I421" s="87">
        <v>3084753164</v>
      </c>
      <c r="J421" t="s">
        <v>1230</v>
      </c>
      <c r="K421">
        <v>20251201</v>
      </c>
    </row>
    <row r="422" spans="1:11" x14ac:dyDescent="0.3">
      <c r="A422" t="s">
        <v>862</v>
      </c>
      <c r="B422" t="s">
        <v>864</v>
      </c>
      <c r="C422">
        <v>14</v>
      </c>
      <c r="D422" s="88"/>
      <c r="E422" s="88"/>
      <c r="F422" s="87">
        <v>10000000000</v>
      </c>
      <c r="G422" s="87">
        <v>55675000</v>
      </c>
      <c r="H422" s="87">
        <v>55675000</v>
      </c>
      <c r="I422" s="87">
        <v>55675000</v>
      </c>
      <c r="J422" t="s">
        <v>2706</v>
      </c>
      <c r="K422">
        <v>20251201</v>
      </c>
    </row>
    <row r="423" spans="1:11" x14ac:dyDescent="0.3">
      <c r="A423" t="s">
        <v>55</v>
      </c>
      <c r="B423" t="s">
        <v>57</v>
      </c>
      <c r="C423">
        <v>2</v>
      </c>
      <c r="D423" s="88"/>
      <c r="E423" s="88"/>
      <c r="F423" s="87">
        <v>12400000000</v>
      </c>
      <c r="G423" s="87">
        <v>61408792116</v>
      </c>
      <c r="H423" s="87">
        <v>15182773928</v>
      </c>
      <c r="I423" s="87">
        <v>15182773928</v>
      </c>
      <c r="J423" t="s">
        <v>2706</v>
      </c>
      <c r="K423">
        <v>20251201</v>
      </c>
    </row>
    <row r="424" spans="1:11" x14ac:dyDescent="0.3">
      <c r="A424" t="s">
        <v>1475</v>
      </c>
      <c r="B424" t="s">
        <v>2131</v>
      </c>
      <c r="D424" s="88"/>
      <c r="E424" s="88"/>
      <c r="F424" s="87"/>
      <c r="G424" s="87">
        <v>680865782</v>
      </c>
      <c r="H424" s="87">
        <v>680865782</v>
      </c>
      <c r="I424" s="87">
        <v>615339323</v>
      </c>
      <c r="J424" t="s">
        <v>1230</v>
      </c>
      <c r="K424">
        <v>20251201</v>
      </c>
    </row>
    <row r="425" spans="1:11" x14ac:dyDescent="0.3">
      <c r="A425" t="s">
        <v>865</v>
      </c>
      <c r="B425" t="s">
        <v>867</v>
      </c>
      <c r="C425">
        <v>52.027000000000001</v>
      </c>
      <c r="D425" s="88"/>
      <c r="E425" s="88"/>
      <c r="F425" s="87">
        <v>35840000000</v>
      </c>
      <c r="G425" s="87">
        <v>769858079</v>
      </c>
      <c r="H425" s="87">
        <v>514555863</v>
      </c>
      <c r="I425" s="87">
        <v>514555863</v>
      </c>
      <c r="J425" t="s">
        <v>2706</v>
      </c>
      <c r="K425">
        <v>20251201</v>
      </c>
    </row>
    <row r="426" spans="1:11" x14ac:dyDescent="0.3">
      <c r="A426" t="s">
        <v>868</v>
      </c>
      <c r="B426" t="s">
        <v>870</v>
      </c>
      <c r="C426">
        <v>70</v>
      </c>
      <c r="D426" s="88"/>
      <c r="E426" s="88"/>
      <c r="F426" s="87">
        <v>0</v>
      </c>
      <c r="G426" s="87"/>
      <c r="H426" s="87"/>
      <c r="I426" s="87"/>
      <c r="J426" t="s">
        <v>2705</v>
      </c>
      <c r="K426">
        <v>20251201</v>
      </c>
    </row>
    <row r="427" spans="1:11" x14ac:dyDescent="0.3">
      <c r="A427" t="s">
        <v>180</v>
      </c>
      <c r="B427" t="s">
        <v>182</v>
      </c>
      <c r="C427">
        <v>500</v>
      </c>
      <c r="D427" s="88"/>
      <c r="E427" s="88"/>
      <c r="F427" s="87">
        <v>300000000</v>
      </c>
      <c r="G427" s="87"/>
      <c r="H427" s="87"/>
      <c r="I427" s="87"/>
      <c r="J427" t="s">
        <v>2705</v>
      </c>
      <c r="K427">
        <v>20251201</v>
      </c>
    </row>
    <row r="428" spans="1:11" x14ac:dyDescent="0.3">
      <c r="A428" t="s">
        <v>858</v>
      </c>
      <c r="B428" t="s">
        <v>860</v>
      </c>
      <c r="C428">
        <v>11.186999999999999</v>
      </c>
      <c r="D428" s="88"/>
      <c r="E428" s="88"/>
      <c r="F428" s="87">
        <v>0</v>
      </c>
      <c r="G428" s="87">
        <v>2397889897</v>
      </c>
      <c r="H428" s="87">
        <v>1758962935</v>
      </c>
      <c r="I428" s="87">
        <v>1758962935</v>
      </c>
      <c r="J428" t="s">
        <v>2706</v>
      </c>
      <c r="K428">
        <v>20251201</v>
      </c>
    </row>
    <row r="429" spans="1:11" x14ac:dyDescent="0.3">
      <c r="A429" t="s">
        <v>876</v>
      </c>
      <c r="B429" t="s">
        <v>878</v>
      </c>
      <c r="C429">
        <v>0</v>
      </c>
      <c r="D429" s="88"/>
      <c r="E429" s="88"/>
      <c r="F429" s="87">
        <v>0</v>
      </c>
      <c r="G429" s="87"/>
      <c r="H429" s="87"/>
      <c r="I429" s="87"/>
      <c r="J429" t="s">
        <v>2705</v>
      </c>
      <c r="K429">
        <v>20251201</v>
      </c>
    </row>
    <row r="430" spans="1:11" x14ac:dyDescent="0.3">
      <c r="A430" t="s">
        <v>872</v>
      </c>
      <c r="B430" t="s">
        <v>874</v>
      </c>
      <c r="C430">
        <v>0</v>
      </c>
      <c r="D430" s="88"/>
      <c r="E430" s="88"/>
      <c r="F430" s="87">
        <v>0</v>
      </c>
      <c r="G430" s="87"/>
      <c r="H430" s="87"/>
      <c r="I430" s="87"/>
      <c r="J430" t="s">
        <v>2705</v>
      </c>
      <c r="K430">
        <v>20251201</v>
      </c>
    </row>
    <row r="431" spans="1:11" x14ac:dyDescent="0.3">
      <c r="A431" t="s">
        <v>883</v>
      </c>
      <c r="B431" t="s">
        <v>885</v>
      </c>
      <c r="C431">
        <v>1200</v>
      </c>
      <c r="D431" s="88"/>
      <c r="E431" s="88"/>
      <c r="F431" s="87">
        <v>600000000</v>
      </c>
      <c r="G431" s="87"/>
      <c r="H431" s="87"/>
      <c r="I431" s="87"/>
      <c r="J431" t="s">
        <v>2705</v>
      </c>
      <c r="K431">
        <v>20251201</v>
      </c>
    </row>
    <row r="432" spans="1:11" x14ac:dyDescent="0.3">
      <c r="A432" t="s">
        <v>894</v>
      </c>
      <c r="B432" t="s">
        <v>896</v>
      </c>
      <c r="C432">
        <v>0</v>
      </c>
      <c r="D432" s="88"/>
      <c r="E432" s="88"/>
      <c r="F432" s="87">
        <v>300000000</v>
      </c>
      <c r="G432" s="87"/>
      <c r="H432" s="87"/>
      <c r="I432" s="87"/>
      <c r="J432" t="s">
        <v>2705</v>
      </c>
      <c r="K432">
        <v>20251201</v>
      </c>
    </row>
    <row r="433" spans="1:11" x14ac:dyDescent="0.3">
      <c r="A433" t="s">
        <v>890</v>
      </c>
      <c r="B433" t="s">
        <v>892</v>
      </c>
      <c r="C433">
        <v>0</v>
      </c>
      <c r="D433" s="88"/>
      <c r="E433" s="88"/>
      <c r="F433" s="87">
        <v>140000000</v>
      </c>
      <c r="G433" s="87"/>
      <c r="H433" s="87"/>
      <c r="I433" s="87"/>
      <c r="J433" t="s">
        <v>2705</v>
      </c>
      <c r="K433">
        <v>20251201</v>
      </c>
    </row>
    <row r="434" spans="1:11" x14ac:dyDescent="0.3">
      <c r="A434" t="s">
        <v>886</v>
      </c>
      <c r="B434" t="s">
        <v>888</v>
      </c>
      <c r="C434">
        <v>6</v>
      </c>
      <c r="D434" s="88"/>
      <c r="E434" s="88"/>
      <c r="F434" s="87">
        <v>0</v>
      </c>
      <c r="G434" s="87"/>
      <c r="H434" s="87"/>
      <c r="I434" s="87"/>
      <c r="J434" t="s">
        <v>2705</v>
      </c>
      <c r="K434">
        <v>20251201</v>
      </c>
    </row>
    <row r="435" spans="1:11" x14ac:dyDescent="0.3">
      <c r="A435" t="s">
        <v>897</v>
      </c>
      <c r="B435" t="s">
        <v>899</v>
      </c>
      <c r="C435">
        <v>700</v>
      </c>
      <c r="D435" s="88"/>
      <c r="E435" s="88"/>
      <c r="F435" s="87">
        <v>1100000000</v>
      </c>
      <c r="G435" s="87"/>
      <c r="H435" s="87"/>
      <c r="I435" s="87"/>
      <c r="J435" t="s">
        <v>2705</v>
      </c>
      <c r="K435">
        <v>20251201</v>
      </c>
    </row>
    <row r="436" spans="1:11" x14ac:dyDescent="0.3">
      <c r="A436" t="s">
        <v>880</v>
      </c>
      <c r="B436" t="s">
        <v>881</v>
      </c>
      <c r="C436">
        <v>1</v>
      </c>
      <c r="D436" s="88"/>
      <c r="E436" s="88"/>
      <c r="F436" s="87">
        <v>0</v>
      </c>
      <c r="G436" s="87"/>
      <c r="H436" s="87"/>
      <c r="I436" s="87"/>
      <c r="J436" t="s">
        <v>2705</v>
      </c>
      <c r="K436">
        <v>20251201</v>
      </c>
    </row>
    <row r="437" spans="1:11" x14ac:dyDescent="0.3">
      <c r="A437" t="s">
        <v>901</v>
      </c>
      <c r="B437" t="s">
        <v>903</v>
      </c>
      <c r="C437">
        <v>0</v>
      </c>
      <c r="D437" s="88"/>
      <c r="E437" s="88"/>
      <c r="F437" s="87">
        <v>700000000</v>
      </c>
      <c r="G437" s="87"/>
      <c r="H437" s="87"/>
      <c r="I437" s="87"/>
      <c r="J437" t="s">
        <v>2705</v>
      </c>
      <c r="K437">
        <v>20251201</v>
      </c>
    </row>
    <row r="438" spans="1:11" x14ac:dyDescent="0.3">
      <c r="A438" t="s">
        <v>997</v>
      </c>
      <c r="B438" t="s">
        <v>999</v>
      </c>
      <c r="C438">
        <v>2</v>
      </c>
      <c r="D438" s="88"/>
      <c r="E438" s="88"/>
      <c r="F438" s="87">
        <v>50000000</v>
      </c>
      <c r="G438" s="87"/>
      <c r="H438" s="87"/>
      <c r="I438" s="87"/>
      <c r="J438" t="s">
        <v>2705</v>
      </c>
      <c r="K438">
        <v>20251201</v>
      </c>
    </row>
    <row r="439" spans="1:11" x14ac:dyDescent="0.3">
      <c r="A439" t="s">
        <v>756</v>
      </c>
      <c r="B439" t="s">
        <v>758</v>
      </c>
      <c r="C439">
        <v>0</v>
      </c>
      <c r="D439" s="88"/>
      <c r="E439" s="88"/>
      <c r="F439" s="87">
        <v>102000000</v>
      </c>
      <c r="G439" s="87"/>
      <c r="H439" s="87"/>
      <c r="I439" s="87"/>
      <c r="J439" t="s">
        <v>2705</v>
      </c>
      <c r="K439">
        <v>20251201</v>
      </c>
    </row>
    <row r="440" spans="1:11" x14ac:dyDescent="0.3">
      <c r="A440" t="s">
        <v>759</v>
      </c>
      <c r="B440" t="s">
        <v>761</v>
      </c>
      <c r="C440">
        <v>0</v>
      </c>
      <c r="D440" s="88"/>
      <c r="E440" s="88"/>
      <c r="F440" s="87">
        <v>340000000</v>
      </c>
      <c r="G440" s="87"/>
      <c r="H440" s="87"/>
      <c r="I440" s="87"/>
      <c r="J440" t="s">
        <v>2705</v>
      </c>
      <c r="K440">
        <v>20251201</v>
      </c>
    </row>
    <row r="441" spans="1:11" x14ac:dyDescent="0.3">
      <c r="A441" t="s">
        <v>767</v>
      </c>
      <c r="B441" t="s">
        <v>769</v>
      </c>
      <c r="C441">
        <v>50</v>
      </c>
      <c r="D441" s="88"/>
      <c r="E441" s="88"/>
      <c r="F441" s="87">
        <v>0</v>
      </c>
      <c r="G441" s="87">
        <v>3861385688</v>
      </c>
      <c r="H441" s="87">
        <v>0</v>
      </c>
      <c r="I441" s="87">
        <v>0</v>
      </c>
      <c r="J441" t="s">
        <v>2706</v>
      </c>
      <c r="K441">
        <v>20251201</v>
      </c>
    </row>
    <row r="442" spans="1:11" x14ac:dyDescent="0.3">
      <c r="A442" t="s">
        <v>771</v>
      </c>
      <c r="B442" t="s">
        <v>773</v>
      </c>
      <c r="C442">
        <v>0</v>
      </c>
      <c r="D442" s="88"/>
      <c r="E442" s="88"/>
      <c r="F442" s="87">
        <v>200000000</v>
      </c>
      <c r="G442" s="87"/>
      <c r="H442" s="87"/>
      <c r="I442" s="87"/>
      <c r="J442" t="s">
        <v>2705</v>
      </c>
      <c r="K442">
        <v>20251201</v>
      </c>
    </row>
    <row r="443" spans="1:11" x14ac:dyDescent="0.3">
      <c r="A443" t="s">
        <v>775</v>
      </c>
      <c r="B443" t="s">
        <v>777</v>
      </c>
      <c r="C443">
        <v>0</v>
      </c>
      <c r="D443" s="88"/>
      <c r="E443" s="88"/>
      <c r="F443" s="87">
        <v>0</v>
      </c>
      <c r="G443" s="87"/>
      <c r="H443" s="87"/>
      <c r="I443" s="87"/>
      <c r="J443" t="s">
        <v>2705</v>
      </c>
      <c r="K443">
        <v>20251201</v>
      </c>
    </row>
    <row r="444" spans="1:11" x14ac:dyDescent="0.3">
      <c r="A444" t="s">
        <v>779</v>
      </c>
      <c r="B444" t="s">
        <v>781</v>
      </c>
      <c r="C444">
        <v>0</v>
      </c>
      <c r="D444" s="88"/>
      <c r="E444" s="88"/>
      <c r="F444" s="87">
        <v>0</v>
      </c>
      <c r="G444" s="87"/>
      <c r="H444" s="87"/>
      <c r="I444" s="87"/>
      <c r="J444" t="s">
        <v>2705</v>
      </c>
      <c r="K444">
        <v>20251201</v>
      </c>
    </row>
    <row r="445" spans="1:11" x14ac:dyDescent="0.3">
      <c r="A445" t="s">
        <v>787</v>
      </c>
      <c r="B445" t="s">
        <v>789</v>
      </c>
      <c r="C445">
        <v>1</v>
      </c>
      <c r="D445" s="88"/>
      <c r="E445" s="88"/>
      <c r="F445" s="87">
        <v>2000000000</v>
      </c>
      <c r="G445" s="87"/>
      <c r="H445" s="87"/>
      <c r="I445" s="87"/>
      <c r="J445" t="s">
        <v>2705</v>
      </c>
      <c r="K445">
        <v>20251201</v>
      </c>
    </row>
    <row r="446" spans="1:11" x14ac:dyDescent="0.3">
      <c r="A446" t="s">
        <v>783</v>
      </c>
      <c r="B446" t="s">
        <v>785</v>
      </c>
      <c r="C446">
        <v>80</v>
      </c>
      <c r="D446" s="88"/>
      <c r="E446" s="88"/>
      <c r="F446" s="87">
        <v>21000000</v>
      </c>
      <c r="G446" s="87"/>
      <c r="H446" s="87"/>
      <c r="I446" s="87"/>
      <c r="J446" t="s">
        <v>2705</v>
      </c>
      <c r="K446">
        <v>20251201</v>
      </c>
    </row>
    <row r="447" spans="1:11" x14ac:dyDescent="0.3">
      <c r="A447" t="s">
        <v>791</v>
      </c>
      <c r="B447" t="s">
        <v>793</v>
      </c>
      <c r="C447">
        <v>1</v>
      </c>
      <c r="D447" s="88"/>
      <c r="E447" s="88"/>
      <c r="F447" s="87">
        <v>25000000</v>
      </c>
      <c r="G447" s="87"/>
      <c r="H447" s="87"/>
      <c r="I447" s="87"/>
      <c r="J447" t="s">
        <v>2705</v>
      </c>
      <c r="K447">
        <v>20251201</v>
      </c>
    </row>
    <row r="448" spans="1:11" x14ac:dyDescent="0.3">
      <c r="A448" t="s">
        <v>795</v>
      </c>
      <c r="B448" t="s">
        <v>797</v>
      </c>
      <c r="C448">
        <v>0</v>
      </c>
      <c r="D448" s="88"/>
      <c r="E448" s="88"/>
      <c r="F448" s="87">
        <v>26000000</v>
      </c>
      <c r="G448" s="87"/>
      <c r="H448" s="87"/>
      <c r="I448" s="87"/>
      <c r="J448" t="s">
        <v>2705</v>
      </c>
      <c r="K448">
        <v>20251201</v>
      </c>
    </row>
    <row r="449" spans="1:11" x14ac:dyDescent="0.3">
      <c r="A449" t="s">
        <v>799</v>
      </c>
      <c r="B449" t="s">
        <v>801</v>
      </c>
      <c r="C449">
        <v>0</v>
      </c>
      <c r="D449" s="88"/>
      <c r="E449" s="88"/>
      <c r="F449" s="87">
        <v>500000000</v>
      </c>
      <c r="G449" s="87"/>
      <c r="H449" s="87"/>
      <c r="I449" s="87"/>
      <c r="J449" t="s">
        <v>2705</v>
      </c>
      <c r="K449">
        <v>20251201</v>
      </c>
    </row>
    <row r="450" spans="1:11" x14ac:dyDescent="0.3">
      <c r="A450" t="s">
        <v>803</v>
      </c>
      <c r="B450" t="s">
        <v>805</v>
      </c>
      <c r="C450">
        <v>1</v>
      </c>
      <c r="D450" s="88"/>
      <c r="E450" s="88"/>
      <c r="F450" s="87">
        <v>6000000</v>
      </c>
      <c r="G450" s="87"/>
      <c r="H450" s="87"/>
      <c r="I450" s="87"/>
      <c r="J450" t="s">
        <v>2705</v>
      </c>
      <c r="K450">
        <v>20251201</v>
      </c>
    </row>
    <row r="451" spans="1:11" x14ac:dyDescent="0.3">
      <c r="A451" t="s">
        <v>807</v>
      </c>
      <c r="B451" t="s">
        <v>809</v>
      </c>
      <c r="C451">
        <v>1</v>
      </c>
      <c r="D451" s="88"/>
      <c r="E451" s="88"/>
      <c r="F451" s="87">
        <v>0</v>
      </c>
      <c r="G451" s="87"/>
      <c r="H451" s="87"/>
      <c r="I451" s="87"/>
      <c r="J451" t="s">
        <v>2705</v>
      </c>
      <c r="K451">
        <v>20251201</v>
      </c>
    </row>
    <row r="452" spans="1:11" x14ac:dyDescent="0.3">
      <c r="A452" t="s">
        <v>814</v>
      </c>
      <c r="B452" t="s">
        <v>816</v>
      </c>
      <c r="C452">
        <v>1</v>
      </c>
      <c r="D452" s="88"/>
      <c r="E452" s="88"/>
      <c r="F452" s="87">
        <v>21000000</v>
      </c>
      <c r="G452" s="87"/>
      <c r="H452" s="87"/>
      <c r="I452" s="87"/>
      <c r="J452" t="s">
        <v>2705</v>
      </c>
      <c r="K452">
        <v>20251201</v>
      </c>
    </row>
    <row r="453" spans="1:11" x14ac:dyDescent="0.3">
      <c r="A453" t="s">
        <v>811</v>
      </c>
      <c r="B453" t="s">
        <v>813</v>
      </c>
      <c r="C453">
        <v>120</v>
      </c>
      <c r="D453" s="88"/>
      <c r="E453" s="88"/>
      <c r="F453" s="87">
        <v>0</v>
      </c>
      <c r="G453" s="87">
        <v>255333046</v>
      </c>
      <c r="H453" s="87">
        <v>0</v>
      </c>
      <c r="I453" s="87">
        <v>0</v>
      </c>
      <c r="J453" t="s">
        <v>2706</v>
      </c>
      <c r="K453">
        <v>20251201</v>
      </c>
    </row>
    <row r="454" spans="1:11" x14ac:dyDescent="0.3">
      <c r="A454" t="s">
        <v>450</v>
      </c>
      <c r="B454" t="s">
        <v>452</v>
      </c>
      <c r="C454">
        <v>0</v>
      </c>
      <c r="D454" s="88"/>
      <c r="E454" s="88"/>
      <c r="F454" s="87">
        <v>175000000</v>
      </c>
      <c r="G454" s="87"/>
      <c r="H454" s="87"/>
      <c r="I454" s="87"/>
      <c r="J454" t="s">
        <v>2705</v>
      </c>
      <c r="K454">
        <v>20251201</v>
      </c>
    </row>
    <row r="455" spans="1:11" x14ac:dyDescent="0.3">
      <c r="A455" t="s">
        <v>93</v>
      </c>
      <c r="B455" t="s">
        <v>95</v>
      </c>
      <c r="C455">
        <v>43</v>
      </c>
      <c r="D455" s="88"/>
      <c r="E455" s="88">
        <v>163808498.30000001</v>
      </c>
      <c r="F455" s="87">
        <v>990000000</v>
      </c>
      <c r="G455" s="87">
        <v>2504907301</v>
      </c>
      <c r="H455" s="87">
        <v>2504907301</v>
      </c>
      <c r="I455" s="87">
        <v>2504907301</v>
      </c>
      <c r="J455" t="s">
        <v>2709</v>
      </c>
      <c r="K455">
        <v>20251201</v>
      </c>
    </row>
    <row r="456" spans="1:11" x14ac:dyDescent="0.3">
      <c r="A456" t="s">
        <v>129</v>
      </c>
      <c r="B456" t="s">
        <v>131</v>
      </c>
      <c r="C456">
        <v>145</v>
      </c>
      <c r="D456" s="88"/>
      <c r="E456" s="88"/>
      <c r="F456" s="87">
        <v>910000000</v>
      </c>
      <c r="G456" s="87">
        <v>3471091084</v>
      </c>
      <c r="H456" s="87">
        <v>3471091084</v>
      </c>
      <c r="I456" s="87">
        <v>3471091084</v>
      </c>
      <c r="J456" t="s">
        <v>2706</v>
      </c>
      <c r="K456">
        <v>20251201</v>
      </c>
    </row>
    <row r="457" spans="1:11" x14ac:dyDescent="0.3">
      <c r="A457" t="s">
        <v>101</v>
      </c>
      <c r="B457" t="s">
        <v>103</v>
      </c>
      <c r="C457">
        <v>40</v>
      </c>
      <c r="D457" s="88"/>
      <c r="E457" s="88">
        <v>100</v>
      </c>
      <c r="F457" s="87">
        <v>15000000</v>
      </c>
      <c r="G457" s="87">
        <v>408024000</v>
      </c>
      <c r="H457" s="87">
        <v>408024000</v>
      </c>
      <c r="I457" s="87">
        <v>408024000</v>
      </c>
      <c r="J457" t="s">
        <v>2709</v>
      </c>
      <c r="K457">
        <v>20251201</v>
      </c>
    </row>
    <row r="458" spans="1:11" x14ac:dyDescent="0.3">
      <c r="A458" t="s">
        <v>453</v>
      </c>
      <c r="B458" t="s">
        <v>455</v>
      </c>
      <c r="C458">
        <v>70</v>
      </c>
      <c r="D458" s="88"/>
      <c r="E458" s="88"/>
      <c r="F458" s="87">
        <v>35000000</v>
      </c>
      <c r="G458" s="87"/>
      <c r="H458" s="87"/>
      <c r="I458" s="87"/>
      <c r="J458" t="s">
        <v>2705</v>
      </c>
      <c r="K458">
        <v>20251201</v>
      </c>
    </row>
    <row r="459" spans="1:11" x14ac:dyDescent="0.3">
      <c r="A459" t="s">
        <v>456</v>
      </c>
      <c r="B459" t="s">
        <v>458</v>
      </c>
      <c r="C459">
        <v>100</v>
      </c>
      <c r="D459" s="88"/>
      <c r="E459" s="88">
        <v>100</v>
      </c>
      <c r="F459" s="87">
        <v>30000000</v>
      </c>
      <c r="G459" s="87">
        <v>130431825</v>
      </c>
      <c r="H459" s="87">
        <v>130431825</v>
      </c>
      <c r="I459" s="87">
        <v>130431825</v>
      </c>
      <c r="J459" t="s">
        <v>2709</v>
      </c>
      <c r="K459">
        <v>20251201</v>
      </c>
    </row>
    <row r="460" spans="1:11" x14ac:dyDescent="0.3">
      <c r="A460" t="s">
        <v>459</v>
      </c>
      <c r="B460" t="s">
        <v>461</v>
      </c>
      <c r="C460">
        <v>0</v>
      </c>
      <c r="D460" s="88"/>
      <c r="E460" s="88"/>
      <c r="F460" s="87">
        <v>300000000</v>
      </c>
      <c r="G460" s="87"/>
      <c r="H460" s="87"/>
      <c r="I460" s="87"/>
      <c r="J460" t="s">
        <v>2705</v>
      </c>
      <c r="K460">
        <v>20251201</v>
      </c>
    </row>
    <row r="461" spans="1:11" x14ac:dyDescent="0.3">
      <c r="A461" t="s">
        <v>463</v>
      </c>
      <c r="B461" t="s">
        <v>465</v>
      </c>
      <c r="C461">
        <v>35</v>
      </c>
      <c r="D461" s="88"/>
      <c r="E461" s="88">
        <v>65</v>
      </c>
      <c r="F461" s="87">
        <v>180000000</v>
      </c>
      <c r="G461" s="87">
        <v>414518220</v>
      </c>
      <c r="H461" s="87">
        <v>414518220</v>
      </c>
      <c r="I461" s="87">
        <v>414518220</v>
      </c>
      <c r="J461" t="s">
        <v>2709</v>
      </c>
      <c r="K461">
        <v>20251201</v>
      </c>
    </row>
    <row r="462" spans="1:11" x14ac:dyDescent="0.3">
      <c r="A462" t="s">
        <v>467</v>
      </c>
      <c r="B462" t="s">
        <v>469</v>
      </c>
      <c r="C462">
        <v>22</v>
      </c>
      <c r="D462" s="88"/>
      <c r="E462" s="88">
        <v>16</v>
      </c>
      <c r="F462" s="87">
        <v>500000000</v>
      </c>
      <c r="G462" s="87">
        <v>137010000</v>
      </c>
      <c r="H462" s="87">
        <v>137010000</v>
      </c>
      <c r="I462" s="87">
        <v>137010000</v>
      </c>
      <c r="J462" t="s">
        <v>2709</v>
      </c>
      <c r="K462">
        <v>20251201</v>
      </c>
    </row>
    <row r="463" spans="1:11" x14ac:dyDescent="0.3">
      <c r="A463" t="s">
        <v>471</v>
      </c>
      <c r="B463" t="s">
        <v>473</v>
      </c>
      <c r="C463">
        <v>1</v>
      </c>
      <c r="D463" s="88"/>
      <c r="E463" s="88"/>
      <c r="F463" s="87">
        <v>300000000</v>
      </c>
      <c r="G463" s="87"/>
      <c r="H463" s="87"/>
      <c r="I463" s="87"/>
      <c r="J463" t="s">
        <v>2705</v>
      </c>
      <c r="K463">
        <v>20251201</v>
      </c>
    </row>
    <row r="464" spans="1:11" x14ac:dyDescent="0.3">
      <c r="A464" t="s">
        <v>474</v>
      </c>
      <c r="B464" t="s">
        <v>476</v>
      </c>
      <c r="C464">
        <v>100</v>
      </c>
      <c r="D464" s="88"/>
      <c r="E464" s="88"/>
      <c r="F464" s="87">
        <v>23000000</v>
      </c>
      <c r="G464" s="87"/>
      <c r="H464" s="87"/>
      <c r="I464" s="87"/>
      <c r="J464" t="s">
        <v>2705</v>
      </c>
      <c r="K464">
        <v>20251201</v>
      </c>
    </row>
    <row r="465" spans="1:11" x14ac:dyDescent="0.3">
      <c r="A465" t="s">
        <v>477</v>
      </c>
      <c r="B465" t="s">
        <v>479</v>
      </c>
      <c r="C465">
        <v>21</v>
      </c>
      <c r="D465" s="88"/>
      <c r="E465" s="88"/>
      <c r="F465" s="87">
        <v>80000000</v>
      </c>
      <c r="G465" s="87"/>
      <c r="H465" s="87"/>
      <c r="I465" s="87"/>
      <c r="J465" t="s">
        <v>2705</v>
      </c>
      <c r="K465">
        <v>20251201</v>
      </c>
    </row>
    <row r="466" spans="1:11" x14ac:dyDescent="0.3">
      <c r="A466" t="s">
        <v>481</v>
      </c>
      <c r="B466" t="s">
        <v>483</v>
      </c>
      <c r="C466">
        <v>0</v>
      </c>
      <c r="D466" s="88"/>
      <c r="E466" s="88"/>
      <c r="F466" s="87">
        <v>0</v>
      </c>
      <c r="G466" s="87"/>
      <c r="H466" s="87"/>
      <c r="I466" s="87"/>
      <c r="J466" t="s">
        <v>2705</v>
      </c>
      <c r="K466">
        <v>20251201</v>
      </c>
    </row>
    <row r="467" spans="1:11" x14ac:dyDescent="0.3">
      <c r="A467" t="s">
        <v>484</v>
      </c>
      <c r="B467" t="s">
        <v>486</v>
      </c>
      <c r="C467">
        <v>0</v>
      </c>
      <c r="D467" s="88"/>
      <c r="E467" s="88">
        <v>200</v>
      </c>
      <c r="F467" s="87">
        <v>0</v>
      </c>
      <c r="G467" s="87">
        <v>69214916</v>
      </c>
      <c r="H467" s="87">
        <v>69214916</v>
      </c>
      <c r="I467" s="87">
        <v>69214916</v>
      </c>
      <c r="J467" t="s">
        <v>2709</v>
      </c>
      <c r="K467">
        <v>20251201</v>
      </c>
    </row>
    <row r="468" spans="1:11" x14ac:dyDescent="0.3">
      <c r="A468" t="s">
        <v>488</v>
      </c>
      <c r="B468" t="s">
        <v>490</v>
      </c>
      <c r="C468">
        <v>1</v>
      </c>
      <c r="D468" s="88"/>
      <c r="E468" s="88"/>
      <c r="F468" s="87">
        <v>285000000</v>
      </c>
      <c r="G468" s="87">
        <v>140009539</v>
      </c>
      <c r="H468" s="87">
        <v>140009539</v>
      </c>
      <c r="I468" s="87">
        <v>140009539</v>
      </c>
      <c r="J468" t="s">
        <v>2706</v>
      </c>
      <c r="K468">
        <v>20251201</v>
      </c>
    </row>
    <row r="469" spans="1:11" x14ac:dyDescent="0.3">
      <c r="A469" t="s">
        <v>492</v>
      </c>
      <c r="B469" t="s">
        <v>494</v>
      </c>
      <c r="C469">
        <v>60</v>
      </c>
      <c r="D469" s="88"/>
      <c r="E469" s="88"/>
      <c r="F469" s="87">
        <v>150000000</v>
      </c>
      <c r="G469" s="87">
        <v>95000002</v>
      </c>
      <c r="H469" s="87">
        <v>95000002</v>
      </c>
      <c r="I469" s="87">
        <v>95000002</v>
      </c>
      <c r="J469" t="s">
        <v>2706</v>
      </c>
      <c r="K469">
        <v>20251201</v>
      </c>
    </row>
    <row r="470" spans="1:11" x14ac:dyDescent="0.3">
      <c r="A470" t="s">
        <v>496</v>
      </c>
      <c r="B470" t="s">
        <v>498</v>
      </c>
      <c r="C470">
        <v>0</v>
      </c>
      <c r="D470" s="88"/>
      <c r="E470" s="88"/>
      <c r="F470" s="87">
        <v>30000000</v>
      </c>
      <c r="G470" s="87"/>
      <c r="H470" s="87"/>
      <c r="I470" s="87"/>
      <c r="J470" t="s">
        <v>2705</v>
      </c>
      <c r="K470">
        <v>20251201</v>
      </c>
    </row>
    <row r="471" spans="1:11" x14ac:dyDescent="0.3">
      <c r="A471" t="s">
        <v>499</v>
      </c>
      <c r="B471" t="s">
        <v>501</v>
      </c>
      <c r="C471">
        <v>4</v>
      </c>
      <c r="D471" s="88"/>
      <c r="E471" s="88"/>
      <c r="F471" s="87">
        <v>5000000</v>
      </c>
      <c r="G471" s="87"/>
      <c r="H471" s="87"/>
      <c r="I471" s="87"/>
      <c r="J471" t="s">
        <v>2705</v>
      </c>
      <c r="K471">
        <v>20251201</v>
      </c>
    </row>
    <row r="472" spans="1:11" x14ac:dyDescent="0.3">
      <c r="A472" t="s">
        <v>503</v>
      </c>
      <c r="B472" t="s">
        <v>505</v>
      </c>
      <c r="C472">
        <v>0</v>
      </c>
      <c r="D472" s="88"/>
      <c r="E472" s="88"/>
      <c r="F472" s="87">
        <v>60000000</v>
      </c>
      <c r="G472" s="87"/>
      <c r="H472" s="87"/>
      <c r="I472" s="87"/>
      <c r="J472" t="s">
        <v>2705</v>
      </c>
      <c r="K472">
        <v>20251201</v>
      </c>
    </row>
    <row r="473" spans="1:11" x14ac:dyDescent="0.3">
      <c r="A473" t="s">
        <v>507</v>
      </c>
      <c r="B473" t="s">
        <v>509</v>
      </c>
      <c r="C473">
        <v>0</v>
      </c>
      <c r="D473" s="88"/>
      <c r="E473" s="88"/>
      <c r="F473" s="87">
        <v>50000000</v>
      </c>
      <c r="G473" s="87"/>
      <c r="H473" s="87"/>
      <c r="I473" s="87"/>
      <c r="J473" t="s">
        <v>2705</v>
      </c>
      <c r="K473">
        <v>20251201</v>
      </c>
    </row>
    <row r="474" spans="1:11" x14ac:dyDescent="0.3">
      <c r="A474" t="s">
        <v>511</v>
      </c>
      <c r="B474" t="s">
        <v>513</v>
      </c>
      <c r="C474">
        <v>0</v>
      </c>
      <c r="D474" s="88"/>
      <c r="E474" s="88"/>
      <c r="F474" s="87">
        <v>70000000</v>
      </c>
      <c r="G474" s="87"/>
      <c r="H474" s="87"/>
      <c r="I474" s="87"/>
      <c r="J474" t="s">
        <v>2705</v>
      </c>
      <c r="K474">
        <v>20251201</v>
      </c>
    </row>
    <row r="475" spans="1:11" x14ac:dyDescent="0.3">
      <c r="A475" t="s">
        <v>515</v>
      </c>
      <c r="B475" t="s">
        <v>517</v>
      </c>
      <c r="C475">
        <v>0</v>
      </c>
      <c r="D475" s="88"/>
      <c r="E475" s="88"/>
      <c r="F475" s="87">
        <v>50000000</v>
      </c>
      <c r="G475" s="87"/>
      <c r="H475" s="87"/>
      <c r="I475" s="87"/>
      <c r="J475" t="s">
        <v>2705</v>
      </c>
      <c r="K475">
        <v>20251201</v>
      </c>
    </row>
    <row r="476" spans="1:11" x14ac:dyDescent="0.3">
      <c r="A476" t="s">
        <v>544</v>
      </c>
      <c r="B476" t="s">
        <v>546</v>
      </c>
      <c r="C476">
        <v>1</v>
      </c>
      <c r="D476" s="88"/>
      <c r="E476" s="88"/>
      <c r="F476" s="87">
        <v>500000000</v>
      </c>
      <c r="G476" s="87"/>
      <c r="H476" s="87"/>
      <c r="I476" s="87"/>
      <c r="J476" t="s">
        <v>2705</v>
      </c>
      <c r="K476">
        <v>20251201</v>
      </c>
    </row>
    <row r="477" spans="1:11" x14ac:dyDescent="0.3">
      <c r="A477" t="s">
        <v>172</v>
      </c>
      <c r="B477" t="s">
        <v>174</v>
      </c>
      <c r="C477">
        <v>1</v>
      </c>
      <c r="D477" s="88"/>
      <c r="E477" s="88">
        <v>1.125</v>
      </c>
      <c r="F477" s="87">
        <v>390000000</v>
      </c>
      <c r="G477" s="87">
        <v>150000000</v>
      </c>
      <c r="H477" s="87">
        <v>150000000</v>
      </c>
      <c r="I477" s="87">
        <v>135000000</v>
      </c>
      <c r="J477" t="s">
        <v>2709</v>
      </c>
      <c r="K477">
        <v>20251201</v>
      </c>
    </row>
    <row r="478" spans="1:11" x14ac:dyDescent="0.3">
      <c r="A478" t="s">
        <v>560</v>
      </c>
      <c r="B478" t="s">
        <v>562</v>
      </c>
      <c r="C478">
        <v>2</v>
      </c>
      <c r="D478" s="88"/>
      <c r="E478" s="88"/>
      <c r="F478" s="87">
        <v>100000000</v>
      </c>
      <c r="G478" s="87"/>
      <c r="H478" s="87"/>
      <c r="I478" s="87"/>
      <c r="J478" t="s">
        <v>2705</v>
      </c>
      <c r="K478">
        <v>20251201</v>
      </c>
    </row>
    <row r="479" spans="1:11" x14ac:dyDescent="0.3">
      <c r="A479" t="s">
        <v>556</v>
      </c>
      <c r="B479" t="s">
        <v>558</v>
      </c>
      <c r="C479">
        <v>1</v>
      </c>
      <c r="D479" s="88"/>
      <c r="E479" s="88"/>
      <c r="F479" s="87">
        <v>0</v>
      </c>
      <c r="G479" s="87"/>
      <c r="H479" s="87"/>
      <c r="I479" s="87"/>
      <c r="J479" t="s">
        <v>2705</v>
      </c>
      <c r="K479">
        <v>20251201</v>
      </c>
    </row>
    <row r="480" spans="1:11" x14ac:dyDescent="0.3">
      <c r="A480" t="s">
        <v>552</v>
      </c>
      <c r="B480" t="s">
        <v>554</v>
      </c>
      <c r="C480">
        <v>0</v>
      </c>
      <c r="D480" s="88"/>
      <c r="E480" s="88"/>
      <c r="F480" s="87">
        <v>50000000</v>
      </c>
      <c r="G480" s="87"/>
      <c r="H480" s="87"/>
      <c r="I480" s="87"/>
      <c r="J480" t="s">
        <v>2705</v>
      </c>
      <c r="K480">
        <v>20251201</v>
      </c>
    </row>
    <row r="481" spans="1:11" x14ac:dyDescent="0.3">
      <c r="A481" t="s">
        <v>548</v>
      </c>
      <c r="B481" t="s">
        <v>550</v>
      </c>
      <c r="C481">
        <v>60</v>
      </c>
      <c r="D481" s="88"/>
      <c r="E481" s="88"/>
      <c r="F481" s="87">
        <v>150000000</v>
      </c>
      <c r="G481" s="87"/>
      <c r="H481" s="87"/>
      <c r="I481" s="87"/>
      <c r="J481" t="s">
        <v>2705</v>
      </c>
      <c r="K481">
        <v>20251201</v>
      </c>
    </row>
    <row r="482" spans="1:11" x14ac:dyDescent="0.3">
      <c r="A482" t="s">
        <v>564</v>
      </c>
      <c r="B482" t="s">
        <v>566</v>
      </c>
      <c r="C482">
        <v>1</v>
      </c>
      <c r="D482" s="88"/>
      <c r="E482" s="88"/>
      <c r="F482" s="87">
        <v>220000000</v>
      </c>
      <c r="G482" s="87"/>
      <c r="H482" s="87"/>
      <c r="I482" s="87"/>
      <c r="J482" t="s">
        <v>2705</v>
      </c>
      <c r="K482">
        <v>20251201</v>
      </c>
    </row>
    <row r="483" spans="1:11" x14ac:dyDescent="0.3">
      <c r="A483" t="s">
        <v>568</v>
      </c>
      <c r="B483" t="s">
        <v>570</v>
      </c>
      <c r="C483">
        <v>0</v>
      </c>
      <c r="D483" s="88"/>
      <c r="E483" s="88"/>
      <c r="F483" s="87">
        <v>200000000</v>
      </c>
      <c r="G483" s="87"/>
      <c r="H483" s="87"/>
      <c r="I483" s="87"/>
      <c r="J483" t="s">
        <v>2705</v>
      </c>
      <c r="K483">
        <v>20251201</v>
      </c>
    </row>
    <row r="484" spans="1:11" x14ac:dyDescent="0.3">
      <c r="A484" t="s">
        <v>575</v>
      </c>
      <c r="B484" t="s">
        <v>577</v>
      </c>
      <c r="C484">
        <v>1</v>
      </c>
      <c r="D484" s="88"/>
      <c r="E484" s="88"/>
      <c r="F484" s="87">
        <v>100000000</v>
      </c>
      <c r="G484" s="87"/>
      <c r="H484" s="87"/>
      <c r="I484" s="87"/>
      <c r="J484" t="s">
        <v>2705</v>
      </c>
      <c r="K484">
        <v>20251201</v>
      </c>
    </row>
    <row r="485" spans="1:11" x14ac:dyDescent="0.3">
      <c r="A485" t="s">
        <v>1552</v>
      </c>
      <c r="B485" t="s">
        <v>2722</v>
      </c>
      <c r="D485" s="88"/>
      <c r="E485" s="88"/>
      <c r="F485" s="87"/>
      <c r="G485" s="87">
        <v>745987968</v>
      </c>
      <c r="H485" s="87">
        <v>0</v>
      </c>
      <c r="I485" s="87">
        <v>0</v>
      </c>
      <c r="J485" t="s">
        <v>1230</v>
      </c>
      <c r="K485">
        <v>20251201</v>
      </c>
    </row>
    <row r="486" spans="1:11" x14ac:dyDescent="0.3">
      <c r="A486" t="s">
        <v>519</v>
      </c>
      <c r="B486" t="s">
        <v>521</v>
      </c>
      <c r="C486">
        <v>0</v>
      </c>
      <c r="D486" s="88"/>
      <c r="E486" s="88"/>
      <c r="F486" s="87">
        <v>30000000</v>
      </c>
      <c r="G486" s="87"/>
      <c r="H486" s="87"/>
      <c r="I486" s="87"/>
      <c r="J486" t="s">
        <v>2705</v>
      </c>
      <c r="K486">
        <v>20251201</v>
      </c>
    </row>
    <row r="487" spans="1:11" x14ac:dyDescent="0.3">
      <c r="A487" t="s">
        <v>152</v>
      </c>
      <c r="B487" t="s">
        <v>154</v>
      </c>
      <c r="C487">
        <v>1</v>
      </c>
      <c r="D487" s="88"/>
      <c r="E487" s="88">
        <v>3</v>
      </c>
      <c r="F487" s="87">
        <v>380000000</v>
      </c>
      <c r="G487" s="87">
        <v>109286512</v>
      </c>
      <c r="H487" s="87">
        <v>109286512</v>
      </c>
      <c r="I487" s="87">
        <v>109286512</v>
      </c>
      <c r="J487" t="s">
        <v>2709</v>
      </c>
      <c r="K487">
        <v>20251201</v>
      </c>
    </row>
    <row r="488" spans="1:11" x14ac:dyDescent="0.3">
      <c r="A488" t="s">
        <v>585</v>
      </c>
      <c r="B488" t="s">
        <v>586</v>
      </c>
      <c r="C488">
        <v>0</v>
      </c>
      <c r="D488" s="88"/>
      <c r="E488" s="88"/>
      <c r="F488" s="87">
        <v>500000000</v>
      </c>
      <c r="G488" s="87"/>
      <c r="H488" s="87"/>
      <c r="I488" s="87"/>
      <c r="J488" t="s">
        <v>2705</v>
      </c>
      <c r="K488">
        <v>20251201</v>
      </c>
    </row>
    <row r="489" spans="1:11" x14ac:dyDescent="0.3">
      <c r="A489" t="s">
        <v>522</v>
      </c>
      <c r="B489" t="s">
        <v>524</v>
      </c>
      <c r="C489">
        <v>0</v>
      </c>
      <c r="D489" s="88"/>
      <c r="E489" s="88"/>
      <c r="F489" s="87">
        <v>40000000</v>
      </c>
      <c r="G489" s="87"/>
      <c r="H489" s="87"/>
      <c r="I489" s="87"/>
      <c r="J489" t="s">
        <v>2705</v>
      </c>
      <c r="K489">
        <v>20251201</v>
      </c>
    </row>
    <row r="490" spans="1:11" x14ac:dyDescent="0.3">
      <c r="A490" t="s">
        <v>572</v>
      </c>
      <c r="B490" t="s">
        <v>574</v>
      </c>
      <c r="C490">
        <v>0</v>
      </c>
      <c r="D490" s="88"/>
      <c r="E490" s="88"/>
      <c r="F490" s="87">
        <v>1000000000</v>
      </c>
      <c r="G490" s="87"/>
      <c r="H490" s="87"/>
      <c r="I490" s="87"/>
      <c r="J490" t="s">
        <v>2705</v>
      </c>
      <c r="K490">
        <v>20251201</v>
      </c>
    </row>
    <row r="491" spans="1:11" x14ac:dyDescent="0.3">
      <c r="A491" t="s">
        <v>579</v>
      </c>
      <c r="B491" t="s">
        <v>581</v>
      </c>
      <c r="C491">
        <v>0</v>
      </c>
      <c r="D491" s="88"/>
      <c r="E491" s="88"/>
      <c r="F491" s="87">
        <v>1250000000</v>
      </c>
      <c r="G491" s="87"/>
      <c r="H491" s="87"/>
      <c r="I491" s="87"/>
      <c r="J491" t="s">
        <v>2705</v>
      </c>
      <c r="K491">
        <v>20251201</v>
      </c>
    </row>
    <row r="492" spans="1:11" x14ac:dyDescent="0.3">
      <c r="A492" t="s">
        <v>582</v>
      </c>
      <c r="B492" t="s">
        <v>584</v>
      </c>
      <c r="C492">
        <v>0</v>
      </c>
      <c r="D492" s="88"/>
      <c r="E492" s="88"/>
      <c r="F492" s="87">
        <v>15000000000</v>
      </c>
      <c r="G492" s="87"/>
      <c r="H492" s="87"/>
      <c r="I492" s="87"/>
      <c r="J492" t="s">
        <v>2705</v>
      </c>
      <c r="K492">
        <v>20251201</v>
      </c>
    </row>
    <row r="493" spans="1:11" x14ac:dyDescent="0.3">
      <c r="A493" t="s">
        <v>1738</v>
      </c>
      <c r="B493" t="s">
        <v>2009</v>
      </c>
      <c r="D493" s="88">
        <v>0</v>
      </c>
      <c r="E493" s="88">
        <v>1</v>
      </c>
      <c r="F493" s="87"/>
      <c r="G493" s="87">
        <v>22445619766</v>
      </c>
      <c r="H493" s="87">
        <v>22445618119</v>
      </c>
      <c r="I493" s="87">
        <v>19503239453</v>
      </c>
      <c r="J493" t="s">
        <v>2713</v>
      </c>
      <c r="K493">
        <v>20251201</v>
      </c>
    </row>
    <row r="494" spans="1:11" x14ac:dyDescent="0.3">
      <c r="A494" t="s">
        <v>526</v>
      </c>
      <c r="B494" t="s">
        <v>527</v>
      </c>
      <c r="C494">
        <v>0</v>
      </c>
      <c r="D494" s="88"/>
      <c r="E494" s="88"/>
      <c r="F494" s="87">
        <v>3500000000</v>
      </c>
      <c r="G494" s="87"/>
      <c r="H494" s="87"/>
      <c r="I494" s="87"/>
      <c r="J494" t="s">
        <v>2705</v>
      </c>
      <c r="K494">
        <v>20251201</v>
      </c>
    </row>
    <row r="495" spans="1:11" x14ac:dyDescent="0.3">
      <c r="A495" t="s">
        <v>763</v>
      </c>
      <c r="B495" t="s">
        <v>765</v>
      </c>
      <c r="C495">
        <v>5</v>
      </c>
      <c r="D495" s="88"/>
      <c r="E495" s="88">
        <v>7</v>
      </c>
      <c r="F495" s="87">
        <v>82000000</v>
      </c>
      <c r="G495" s="87">
        <v>85000000</v>
      </c>
      <c r="H495" s="87">
        <v>85000000</v>
      </c>
      <c r="I495" s="87">
        <v>76500000</v>
      </c>
      <c r="J495" t="s">
        <v>2709</v>
      </c>
      <c r="K495">
        <v>20251201</v>
      </c>
    </row>
    <row r="496" spans="1:11" x14ac:dyDescent="0.3">
      <c r="A496" t="s">
        <v>1728</v>
      </c>
      <c r="B496" t="s">
        <v>2665</v>
      </c>
      <c r="D496" s="88">
        <v>0</v>
      </c>
      <c r="E496" s="88">
        <v>1</v>
      </c>
      <c r="F496" s="87"/>
      <c r="G496" s="87">
        <v>570364947</v>
      </c>
      <c r="H496" s="87">
        <v>570364947</v>
      </c>
      <c r="I496" s="87">
        <v>505042467</v>
      </c>
      <c r="J496" t="s">
        <v>2713</v>
      </c>
      <c r="K496">
        <v>20251201</v>
      </c>
    </row>
    <row r="497" spans="1:11" x14ac:dyDescent="0.3">
      <c r="A497" t="s">
        <v>148</v>
      </c>
      <c r="B497" t="s">
        <v>150</v>
      </c>
      <c r="C497">
        <v>300</v>
      </c>
      <c r="D497" s="88"/>
      <c r="E497" s="88"/>
      <c r="F497" s="87">
        <v>132500000</v>
      </c>
      <c r="G497" s="87"/>
      <c r="H497" s="87"/>
      <c r="I497" s="87"/>
      <c r="J497" t="s">
        <v>2705</v>
      </c>
      <c r="K497">
        <v>20251201</v>
      </c>
    </row>
    <row r="498" spans="1:11" x14ac:dyDescent="0.3">
      <c r="A498" t="s">
        <v>591</v>
      </c>
      <c r="B498" t="s">
        <v>593</v>
      </c>
      <c r="C498">
        <v>150</v>
      </c>
      <c r="D498" s="88"/>
      <c r="E498" s="88"/>
      <c r="F498" s="87">
        <v>500000000</v>
      </c>
      <c r="G498" s="87"/>
      <c r="H498" s="87"/>
      <c r="I498" s="87"/>
      <c r="J498" t="s">
        <v>2705</v>
      </c>
      <c r="K498">
        <v>20251201</v>
      </c>
    </row>
    <row r="499" spans="1:11" x14ac:dyDescent="0.3">
      <c r="A499" t="s">
        <v>587</v>
      </c>
      <c r="B499" t="s">
        <v>589</v>
      </c>
      <c r="C499">
        <v>0</v>
      </c>
      <c r="D499" s="88"/>
      <c r="E499" s="88"/>
      <c r="F499" s="87">
        <v>500000000</v>
      </c>
      <c r="G499" s="87"/>
      <c r="H499" s="87"/>
      <c r="I499" s="87"/>
      <c r="J499" t="s">
        <v>2705</v>
      </c>
      <c r="K499">
        <v>20251201</v>
      </c>
    </row>
    <row r="500" spans="1:11" x14ac:dyDescent="0.3">
      <c r="A500" t="s">
        <v>1611</v>
      </c>
      <c r="B500" t="s">
        <v>2016</v>
      </c>
      <c r="D500" s="88">
        <v>22</v>
      </c>
      <c r="E500" s="88">
        <v>64</v>
      </c>
      <c r="F500" s="87"/>
      <c r="G500" s="87">
        <v>319321236</v>
      </c>
      <c r="H500" s="87">
        <v>200000000</v>
      </c>
      <c r="I500" s="87">
        <v>200000000</v>
      </c>
      <c r="J500" t="s">
        <v>2713</v>
      </c>
      <c r="K500">
        <v>20251201</v>
      </c>
    </row>
    <row r="501" spans="1:11" x14ac:dyDescent="0.3">
      <c r="A501" t="s">
        <v>538</v>
      </c>
      <c r="B501" t="s">
        <v>540</v>
      </c>
      <c r="C501">
        <v>0</v>
      </c>
      <c r="D501" s="88"/>
      <c r="E501" s="88"/>
      <c r="F501" s="87">
        <v>330000000</v>
      </c>
      <c r="G501" s="87"/>
      <c r="H501" s="87"/>
      <c r="I501" s="87"/>
      <c r="J501" t="s">
        <v>2705</v>
      </c>
      <c r="K501">
        <v>20251201</v>
      </c>
    </row>
    <row r="502" spans="1:11" x14ac:dyDescent="0.3">
      <c r="A502" t="s">
        <v>595</v>
      </c>
      <c r="B502" t="s">
        <v>596</v>
      </c>
      <c r="C502">
        <v>1</v>
      </c>
      <c r="D502" s="88"/>
      <c r="E502" s="88"/>
      <c r="F502" s="87">
        <v>150000000</v>
      </c>
      <c r="G502" s="87"/>
      <c r="H502" s="87"/>
      <c r="I502" s="87"/>
      <c r="J502" t="s">
        <v>2705</v>
      </c>
      <c r="K502">
        <v>20251201</v>
      </c>
    </row>
    <row r="503" spans="1:11" x14ac:dyDescent="0.3">
      <c r="A503" t="s">
        <v>228</v>
      </c>
      <c r="B503" t="s">
        <v>229</v>
      </c>
      <c r="C503">
        <v>1</v>
      </c>
      <c r="D503" s="88"/>
      <c r="E503" s="88"/>
      <c r="F503" s="87">
        <v>52500000</v>
      </c>
      <c r="G503" s="87"/>
      <c r="H503" s="87"/>
      <c r="I503" s="87"/>
      <c r="J503" t="s">
        <v>2705</v>
      </c>
      <c r="K503">
        <v>20251201</v>
      </c>
    </row>
    <row r="504" spans="1:11" x14ac:dyDescent="0.3">
      <c r="A504" t="s">
        <v>1500</v>
      </c>
      <c r="B504" t="s">
        <v>2682</v>
      </c>
      <c r="D504" s="88"/>
      <c r="E504" s="88"/>
      <c r="F504" s="87"/>
      <c r="G504" s="87">
        <v>4449898257</v>
      </c>
      <c r="H504" s="87">
        <v>4449898257</v>
      </c>
      <c r="I504" s="87">
        <v>4449898257</v>
      </c>
      <c r="J504" t="s">
        <v>1230</v>
      </c>
      <c r="K504">
        <v>20251201</v>
      </c>
    </row>
    <row r="505" spans="1:11" x14ac:dyDescent="0.3">
      <c r="A505" t="s">
        <v>627</v>
      </c>
      <c r="B505" t="s">
        <v>629</v>
      </c>
      <c r="C505">
        <v>0</v>
      </c>
      <c r="D505" s="88"/>
      <c r="E505" s="88"/>
      <c r="F505" s="87">
        <v>1100000000</v>
      </c>
      <c r="G505" s="87"/>
      <c r="H505" s="87"/>
      <c r="I505" s="87"/>
      <c r="J505" t="s">
        <v>2705</v>
      </c>
      <c r="K505">
        <v>20251201</v>
      </c>
    </row>
    <row r="506" spans="1:11" x14ac:dyDescent="0.3">
      <c r="A506" t="s">
        <v>631</v>
      </c>
      <c r="B506" t="s">
        <v>633</v>
      </c>
      <c r="C506">
        <v>0</v>
      </c>
      <c r="D506" s="88"/>
      <c r="E506" s="88"/>
      <c r="F506" s="87">
        <v>1200000000</v>
      </c>
      <c r="G506" s="87"/>
      <c r="H506" s="87"/>
      <c r="I506" s="87"/>
      <c r="J506" t="s">
        <v>2705</v>
      </c>
      <c r="K506">
        <v>20251201</v>
      </c>
    </row>
    <row r="507" spans="1:11" x14ac:dyDescent="0.3">
      <c r="A507" t="s">
        <v>635</v>
      </c>
      <c r="B507" t="s">
        <v>637</v>
      </c>
      <c r="C507">
        <v>5</v>
      </c>
      <c r="D507" s="88"/>
      <c r="E507" s="88"/>
      <c r="F507" s="87">
        <v>600000000</v>
      </c>
      <c r="G507" s="87"/>
      <c r="H507" s="87"/>
      <c r="I507" s="87"/>
      <c r="J507" t="s">
        <v>2705</v>
      </c>
      <c r="K507">
        <v>20251201</v>
      </c>
    </row>
    <row r="508" spans="1:11" x14ac:dyDescent="0.3">
      <c r="A508" t="s">
        <v>639</v>
      </c>
      <c r="B508" t="s">
        <v>641</v>
      </c>
      <c r="C508">
        <v>0</v>
      </c>
      <c r="D508" s="88"/>
      <c r="E508" s="88"/>
      <c r="F508" s="87">
        <v>600000000</v>
      </c>
      <c r="G508" s="87"/>
      <c r="H508" s="87"/>
      <c r="I508" s="87"/>
      <c r="J508" t="s">
        <v>2705</v>
      </c>
      <c r="K508">
        <v>20251201</v>
      </c>
    </row>
    <row r="509" spans="1:11" x14ac:dyDescent="0.3">
      <c r="A509" t="s">
        <v>623</v>
      </c>
      <c r="B509" t="s">
        <v>625</v>
      </c>
      <c r="C509">
        <v>0</v>
      </c>
      <c r="D509" s="88"/>
      <c r="E509" s="88"/>
      <c r="F509" s="87">
        <v>3000000000</v>
      </c>
      <c r="G509" s="87"/>
      <c r="H509" s="87"/>
      <c r="I509" s="87"/>
      <c r="J509" t="s">
        <v>2705</v>
      </c>
      <c r="K509">
        <v>20251201</v>
      </c>
    </row>
    <row r="510" spans="1:11" x14ac:dyDescent="0.3">
      <c r="A510" t="s">
        <v>602</v>
      </c>
      <c r="B510" t="s">
        <v>604</v>
      </c>
      <c r="C510">
        <v>0</v>
      </c>
      <c r="D510" s="88"/>
      <c r="E510" s="88"/>
      <c r="F510" s="87">
        <v>0</v>
      </c>
      <c r="G510" s="87"/>
      <c r="H510" s="87"/>
      <c r="I510" s="87"/>
      <c r="J510" t="s">
        <v>2705</v>
      </c>
      <c r="K510">
        <v>20251201</v>
      </c>
    </row>
    <row r="511" spans="1:11" x14ac:dyDescent="0.3">
      <c r="A511" t="s">
        <v>643</v>
      </c>
      <c r="B511" t="s">
        <v>645</v>
      </c>
      <c r="C511">
        <v>0</v>
      </c>
      <c r="D511" s="88"/>
      <c r="E511" s="88"/>
      <c r="F511" s="87">
        <v>2000000000</v>
      </c>
      <c r="G511" s="87"/>
      <c r="H511" s="87"/>
      <c r="I511" s="87"/>
      <c r="J511" t="s">
        <v>2705</v>
      </c>
      <c r="K511">
        <v>20251201</v>
      </c>
    </row>
    <row r="512" spans="1:11" x14ac:dyDescent="0.3">
      <c r="A512" t="s">
        <v>616</v>
      </c>
      <c r="B512" t="s">
        <v>617</v>
      </c>
      <c r="C512">
        <v>0</v>
      </c>
      <c r="D512" s="88"/>
      <c r="E512" s="88"/>
      <c r="F512" s="87">
        <v>2500000000</v>
      </c>
      <c r="G512" s="87"/>
      <c r="H512" s="87"/>
      <c r="I512" s="87"/>
      <c r="J512" t="s">
        <v>2705</v>
      </c>
      <c r="K512">
        <v>20251201</v>
      </c>
    </row>
    <row r="513" spans="1:11" x14ac:dyDescent="0.3">
      <c r="A513" t="s">
        <v>598</v>
      </c>
      <c r="B513" t="s">
        <v>600</v>
      </c>
      <c r="C513">
        <v>5</v>
      </c>
      <c r="D513" s="88"/>
      <c r="E513" s="88"/>
      <c r="F513" s="87">
        <v>0</v>
      </c>
      <c r="G513" s="87"/>
      <c r="H513" s="87"/>
      <c r="I513" s="87"/>
      <c r="J513" t="s">
        <v>2705</v>
      </c>
      <c r="K513">
        <v>20251201</v>
      </c>
    </row>
    <row r="514" spans="1:11" x14ac:dyDescent="0.3">
      <c r="A514" t="s">
        <v>614</v>
      </c>
      <c r="B514" t="s">
        <v>615</v>
      </c>
      <c r="C514">
        <v>0</v>
      </c>
      <c r="D514" s="88"/>
      <c r="E514" s="88"/>
      <c r="F514" s="87">
        <v>2500000000</v>
      </c>
      <c r="G514" s="87"/>
      <c r="H514" s="87"/>
      <c r="I514" s="87"/>
      <c r="J514" t="s">
        <v>2705</v>
      </c>
      <c r="K514">
        <v>20251201</v>
      </c>
    </row>
    <row r="515" spans="1:11" x14ac:dyDescent="0.3">
      <c r="A515" t="s">
        <v>619</v>
      </c>
      <c r="B515" t="s">
        <v>621</v>
      </c>
      <c r="C515">
        <v>40</v>
      </c>
      <c r="D515" s="88"/>
      <c r="E515" s="88"/>
      <c r="F515" s="87">
        <v>1000000000</v>
      </c>
      <c r="G515" s="87"/>
      <c r="H515" s="87"/>
      <c r="I515" s="87"/>
      <c r="J515" t="s">
        <v>2705</v>
      </c>
      <c r="K515">
        <v>20251201</v>
      </c>
    </row>
    <row r="516" spans="1:11" x14ac:dyDescent="0.3">
      <c r="A516" t="s">
        <v>606</v>
      </c>
      <c r="B516" t="s">
        <v>608</v>
      </c>
      <c r="C516">
        <v>0</v>
      </c>
      <c r="D516" s="88"/>
      <c r="E516" s="88"/>
      <c r="F516" s="87">
        <v>0</v>
      </c>
      <c r="G516" s="87"/>
      <c r="H516" s="87"/>
      <c r="I516" s="87"/>
      <c r="J516" t="s">
        <v>2705</v>
      </c>
      <c r="K516">
        <v>20251201</v>
      </c>
    </row>
    <row r="517" spans="1:11" x14ac:dyDescent="0.3">
      <c r="A517" t="s">
        <v>610</v>
      </c>
      <c r="B517" t="s">
        <v>612</v>
      </c>
      <c r="C517">
        <v>1</v>
      </c>
      <c r="D517" s="88"/>
      <c r="E517" s="88"/>
      <c r="F517" s="87">
        <v>0</v>
      </c>
      <c r="G517" s="87"/>
      <c r="H517" s="87"/>
      <c r="I517" s="87"/>
      <c r="J517" t="s">
        <v>2705</v>
      </c>
      <c r="K517">
        <v>20251201</v>
      </c>
    </row>
    <row r="518" spans="1:11" x14ac:dyDescent="0.3">
      <c r="A518" t="s">
        <v>717</v>
      </c>
      <c r="B518" t="s">
        <v>719</v>
      </c>
      <c r="C518">
        <v>0</v>
      </c>
      <c r="D518" s="88"/>
      <c r="E518" s="88"/>
      <c r="F518" s="87">
        <v>600000000</v>
      </c>
      <c r="G518" s="87"/>
      <c r="H518" s="87"/>
      <c r="I518" s="87"/>
      <c r="J518" t="s">
        <v>2705</v>
      </c>
      <c r="K518">
        <v>20251201</v>
      </c>
    </row>
    <row r="519" spans="1:11" x14ac:dyDescent="0.3">
      <c r="A519" t="s">
        <v>710</v>
      </c>
      <c r="B519" t="s">
        <v>712</v>
      </c>
      <c r="C519">
        <v>1</v>
      </c>
      <c r="D519" s="88"/>
      <c r="E519" s="88"/>
      <c r="F519" s="87">
        <v>260000000</v>
      </c>
      <c r="G519" s="87"/>
      <c r="H519" s="87"/>
      <c r="I519" s="87"/>
      <c r="J519" t="s">
        <v>2705</v>
      </c>
      <c r="K519">
        <v>20251201</v>
      </c>
    </row>
    <row r="520" spans="1:11" x14ac:dyDescent="0.3">
      <c r="A520" t="s">
        <v>706</v>
      </c>
      <c r="B520" t="s">
        <v>708</v>
      </c>
      <c r="C520">
        <v>0</v>
      </c>
      <c r="D520" s="88"/>
      <c r="E520" s="88"/>
      <c r="F520" s="87">
        <v>5850000000</v>
      </c>
      <c r="G520" s="87"/>
      <c r="H520" s="87"/>
      <c r="I520" s="87"/>
      <c r="J520" t="s">
        <v>2705</v>
      </c>
      <c r="K520">
        <v>20251201</v>
      </c>
    </row>
    <row r="521" spans="1:11" x14ac:dyDescent="0.3">
      <c r="A521" t="s">
        <v>721</v>
      </c>
      <c r="B521" t="s">
        <v>723</v>
      </c>
      <c r="C521">
        <v>19</v>
      </c>
      <c r="D521" s="88"/>
      <c r="E521" s="88"/>
      <c r="F521" s="87">
        <v>74000000</v>
      </c>
      <c r="G521" s="87"/>
      <c r="H521" s="87"/>
      <c r="I521" s="87"/>
      <c r="J521" t="s">
        <v>2705</v>
      </c>
      <c r="K521">
        <v>20251201</v>
      </c>
    </row>
    <row r="522" spans="1:11" x14ac:dyDescent="0.3">
      <c r="A522" t="s">
        <v>1510</v>
      </c>
      <c r="B522" t="s">
        <v>2657</v>
      </c>
      <c r="D522" s="88"/>
      <c r="E522" s="88"/>
      <c r="F522" s="87"/>
      <c r="G522" s="87">
        <v>7046270837</v>
      </c>
      <c r="H522" s="87">
        <v>215133332</v>
      </c>
      <c r="I522" s="87">
        <v>215133332</v>
      </c>
      <c r="J522" t="s">
        <v>1230</v>
      </c>
      <c r="K522">
        <v>20251201</v>
      </c>
    </row>
    <row r="523" spans="1:11" x14ac:dyDescent="0.3">
      <c r="A523" t="s">
        <v>703</v>
      </c>
      <c r="B523" t="s">
        <v>705</v>
      </c>
      <c r="C523">
        <v>0</v>
      </c>
      <c r="D523" s="88"/>
      <c r="E523" s="88"/>
      <c r="F523" s="87">
        <v>2275000000</v>
      </c>
      <c r="G523" s="87"/>
      <c r="H523" s="87"/>
      <c r="I523" s="87"/>
      <c r="J523" t="s">
        <v>2705</v>
      </c>
      <c r="K523">
        <v>20251201</v>
      </c>
    </row>
    <row r="524" spans="1:11" x14ac:dyDescent="0.3">
      <c r="A524" t="s">
        <v>714</v>
      </c>
      <c r="B524" t="s">
        <v>716</v>
      </c>
      <c r="C524">
        <v>0</v>
      </c>
      <c r="D524" s="88"/>
      <c r="E524" s="88"/>
      <c r="F524" s="87">
        <v>0</v>
      </c>
      <c r="G524" s="87"/>
      <c r="H524" s="87"/>
      <c r="I524" s="87"/>
      <c r="J524" t="s">
        <v>2705</v>
      </c>
      <c r="K524">
        <v>20251201</v>
      </c>
    </row>
    <row r="525" spans="1:11" x14ac:dyDescent="0.3">
      <c r="A525" t="s">
        <v>963</v>
      </c>
      <c r="B525" t="s">
        <v>964</v>
      </c>
      <c r="C525">
        <v>1</v>
      </c>
      <c r="D525" s="88"/>
      <c r="E525" s="88"/>
      <c r="F525" s="87">
        <v>0</v>
      </c>
      <c r="G525" s="87"/>
      <c r="H525" s="87"/>
      <c r="I525" s="87"/>
      <c r="J525" t="s">
        <v>2705</v>
      </c>
      <c r="K525">
        <v>20251201</v>
      </c>
    </row>
    <row r="526" spans="1:11" x14ac:dyDescent="0.3">
      <c r="A526" t="s">
        <v>1568</v>
      </c>
      <c r="B526" t="s">
        <v>2736</v>
      </c>
      <c r="D526" s="88"/>
      <c r="E526" s="88"/>
      <c r="F526" s="87"/>
      <c r="G526" s="87">
        <v>50000000</v>
      </c>
      <c r="H526" s="87">
        <v>50000000</v>
      </c>
      <c r="I526" s="87">
        <v>50000000</v>
      </c>
      <c r="J526" t="s">
        <v>1230</v>
      </c>
      <c r="K526">
        <v>20251201</v>
      </c>
    </row>
    <row r="527" spans="1:11" x14ac:dyDescent="0.3">
      <c r="A527" t="s">
        <v>1704</v>
      </c>
      <c r="B527" t="s">
        <v>2059</v>
      </c>
      <c r="D527" s="88"/>
      <c r="E527" s="88"/>
      <c r="F527" s="87"/>
      <c r="G527" s="87">
        <v>17541632186</v>
      </c>
      <c r="H527" s="87">
        <v>17541632186</v>
      </c>
      <c r="I527" s="87">
        <v>17541632186</v>
      </c>
      <c r="J527" t="s">
        <v>1230</v>
      </c>
      <c r="K527">
        <v>20251201</v>
      </c>
    </row>
    <row r="528" spans="1:11" x14ac:dyDescent="0.3">
      <c r="A528" t="s">
        <v>750</v>
      </c>
      <c r="B528" t="s">
        <v>752</v>
      </c>
      <c r="C528">
        <v>0</v>
      </c>
      <c r="D528" s="88"/>
      <c r="E528" s="88"/>
      <c r="F528" s="87">
        <v>2383672669.8000002</v>
      </c>
      <c r="G528" s="87"/>
      <c r="H528" s="87"/>
      <c r="I528" s="87"/>
      <c r="J528" t="s">
        <v>2705</v>
      </c>
      <c r="K528">
        <v>20251201</v>
      </c>
    </row>
    <row r="529" spans="1:11" x14ac:dyDescent="0.3">
      <c r="A529" t="s">
        <v>725</v>
      </c>
      <c r="B529" t="s">
        <v>727</v>
      </c>
      <c r="C529">
        <v>1</v>
      </c>
      <c r="D529" s="88"/>
      <c r="E529" s="88"/>
      <c r="F529" s="87">
        <v>500000000</v>
      </c>
      <c r="G529" s="87"/>
      <c r="H529" s="87"/>
      <c r="I529" s="87"/>
      <c r="J529" t="s">
        <v>2705</v>
      </c>
      <c r="K529">
        <v>20251201</v>
      </c>
    </row>
    <row r="530" spans="1:11" x14ac:dyDescent="0.3">
      <c r="A530" t="s">
        <v>728</v>
      </c>
      <c r="B530" t="s">
        <v>730</v>
      </c>
      <c r="C530">
        <v>11</v>
      </c>
      <c r="D530" s="88"/>
      <c r="E530" s="88"/>
      <c r="F530" s="87">
        <v>25554772434.150002</v>
      </c>
      <c r="G530" s="87"/>
      <c r="H530" s="87"/>
      <c r="I530" s="87"/>
      <c r="J530" t="s">
        <v>2705</v>
      </c>
      <c r="K530">
        <v>20251201</v>
      </c>
    </row>
    <row r="531" spans="1:11" x14ac:dyDescent="0.3">
      <c r="A531" t="s">
        <v>731</v>
      </c>
      <c r="B531" t="s">
        <v>733</v>
      </c>
      <c r="C531">
        <v>4</v>
      </c>
      <c r="D531" s="88"/>
      <c r="E531" s="88"/>
      <c r="F531" s="87">
        <v>1951663214.1500001</v>
      </c>
      <c r="G531" s="87"/>
      <c r="H531" s="87"/>
      <c r="I531" s="87"/>
      <c r="J531" t="s">
        <v>2705</v>
      </c>
      <c r="K531">
        <v>20251201</v>
      </c>
    </row>
    <row r="532" spans="1:11" x14ac:dyDescent="0.3">
      <c r="A532" t="s">
        <v>738</v>
      </c>
      <c r="B532" t="s">
        <v>740</v>
      </c>
      <c r="C532">
        <v>0</v>
      </c>
      <c r="D532" s="88"/>
      <c r="E532" s="88"/>
      <c r="F532" s="87">
        <v>8187557425.9200001</v>
      </c>
      <c r="G532" s="87"/>
      <c r="H532" s="87"/>
      <c r="I532" s="87"/>
      <c r="J532" t="s">
        <v>2705</v>
      </c>
      <c r="K532">
        <v>20251201</v>
      </c>
    </row>
    <row r="533" spans="1:11" x14ac:dyDescent="0.3">
      <c r="A533" t="s">
        <v>741</v>
      </c>
      <c r="B533" t="s">
        <v>743</v>
      </c>
      <c r="C533">
        <v>0</v>
      </c>
      <c r="D533" s="88"/>
      <c r="E533" s="88"/>
      <c r="F533" s="87">
        <v>11459000000</v>
      </c>
      <c r="G533" s="87"/>
      <c r="H533" s="87"/>
      <c r="I533" s="87"/>
      <c r="J533" t="s">
        <v>2705</v>
      </c>
      <c r="K533">
        <v>20251201</v>
      </c>
    </row>
    <row r="534" spans="1:11" x14ac:dyDescent="0.3">
      <c r="A534" t="s">
        <v>744</v>
      </c>
      <c r="B534" t="s">
        <v>746</v>
      </c>
      <c r="C534">
        <v>2</v>
      </c>
      <c r="D534" s="88"/>
      <c r="E534" s="88"/>
      <c r="F534" s="87">
        <v>9381153036.5</v>
      </c>
      <c r="G534" s="87"/>
      <c r="H534" s="87"/>
      <c r="I534" s="87"/>
      <c r="J534" t="s">
        <v>2705</v>
      </c>
      <c r="K534">
        <v>20251201</v>
      </c>
    </row>
    <row r="535" spans="1:11" x14ac:dyDescent="0.3">
      <c r="A535" t="s">
        <v>753</v>
      </c>
      <c r="B535" t="s">
        <v>755</v>
      </c>
      <c r="C535">
        <v>200</v>
      </c>
      <c r="D535" s="88"/>
      <c r="E535" s="88"/>
      <c r="F535" s="87">
        <v>400000000</v>
      </c>
      <c r="G535" s="87"/>
      <c r="H535" s="87"/>
      <c r="I535" s="87"/>
      <c r="J535" t="s">
        <v>2705</v>
      </c>
      <c r="K535">
        <v>20251201</v>
      </c>
    </row>
    <row r="536" spans="1:11" x14ac:dyDescent="0.3">
      <c r="A536" t="s">
        <v>736</v>
      </c>
      <c r="B536" t="s">
        <v>737</v>
      </c>
      <c r="C536">
        <v>3</v>
      </c>
      <c r="D536" s="88"/>
      <c r="E536" s="88"/>
      <c r="F536" s="87">
        <v>620395151.15820003</v>
      </c>
      <c r="G536" s="87"/>
      <c r="H536" s="87"/>
      <c r="I536" s="87"/>
      <c r="J536" t="s">
        <v>2705</v>
      </c>
      <c r="K536">
        <v>20251201</v>
      </c>
    </row>
    <row r="537" spans="1:11" x14ac:dyDescent="0.3">
      <c r="A537" t="s">
        <v>97</v>
      </c>
      <c r="B537" t="s">
        <v>99</v>
      </c>
      <c r="C537">
        <v>1</v>
      </c>
      <c r="D537" s="88"/>
      <c r="E537" s="88"/>
      <c r="F537" s="87">
        <v>7260745075</v>
      </c>
      <c r="G537" s="87"/>
      <c r="H537" s="87"/>
      <c r="I537" s="87"/>
      <c r="J537" t="s">
        <v>2705</v>
      </c>
      <c r="K537">
        <v>20251201</v>
      </c>
    </row>
    <row r="538" spans="1:11" x14ac:dyDescent="0.3">
      <c r="A538" t="s">
        <v>747</v>
      </c>
      <c r="B538" t="s">
        <v>749</v>
      </c>
      <c r="C538">
        <v>8</v>
      </c>
      <c r="D538" s="88"/>
      <c r="E538" s="88"/>
      <c r="F538" s="87">
        <v>700000000</v>
      </c>
      <c r="G538" s="87"/>
      <c r="H538" s="87"/>
      <c r="I538" s="87"/>
      <c r="J538" t="s">
        <v>2705</v>
      </c>
      <c r="K538">
        <v>20251201</v>
      </c>
    </row>
    <row r="539" spans="1:11" x14ac:dyDescent="0.3">
      <c r="A539" t="s">
        <v>1067</v>
      </c>
      <c r="B539" t="s">
        <v>1069</v>
      </c>
      <c r="C539">
        <v>7</v>
      </c>
      <c r="D539" s="88"/>
      <c r="E539" s="88"/>
      <c r="F539" s="87">
        <v>0</v>
      </c>
      <c r="G539" s="87"/>
      <c r="H539" s="87"/>
      <c r="I539" s="87"/>
      <c r="J539" t="s">
        <v>2705</v>
      </c>
      <c r="K539">
        <v>20251201</v>
      </c>
    </row>
    <row r="540" spans="1:11" x14ac:dyDescent="0.3">
      <c r="A540" t="s">
        <v>1055</v>
      </c>
      <c r="B540" t="s">
        <v>1057</v>
      </c>
      <c r="C540">
        <v>120198</v>
      </c>
      <c r="D540" s="88"/>
      <c r="E540" s="88"/>
      <c r="F540" s="87">
        <v>0</v>
      </c>
      <c r="G540" s="87"/>
      <c r="H540" s="87"/>
      <c r="I540" s="87"/>
      <c r="J540" t="s">
        <v>2705</v>
      </c>
      <c r="K540">
        <v>20251201</v>
      </c>
    </row>
    <row r="541" spans="1:11" x14ac:dyDescent="0.3">
      <c r="A541" t="s">
        <v>1039</v>
      </c>
      <c r="B541" t="s">
        <v>1041</v>
      </c>
      <c r="C541">
        <v>0</v>
      </c>
      <c r="D541" s="88"/>
      <c r="E541" s="88"/>
      <c r="F541" s="87">
        <v>0</v>
      </c>
      <c r="G541" s="87"/>
      <c r="H541" s="87"/>
      <c r="I541" s="87"/>
      <c r="J541" t="s">
        <v>2705</v>
      </c>
      <c r="K541">
        <v>20251201</v>
      </c>
    </row>
    <row r="542" spans="1:11" x14ac:dyDescent="0.3">
      <c r="A542" t="s">
        <v>1636</v>
      </c>
      <c r="B542" t="s">
        <v>2737</v>
      </c>
      <c r="D542" s="88"/>
      <c r="E542" s="88"/>
      <c r="F542" s="87"/>
      <c r="G542" s="87">
        <v>39999960</v>
      </c>
      <c r="H542" s="87">
        <v>0</v>
      </c>
      <c r="I542" s="87">
        <v>0</v>
      </c>
      <c r="J542" t="s">
        <v>1230</v>
      </c>
      <c r="K542">
        <v>20251201</v>
      </c>
    </row>
    <row r="543" spans="1:11" x14ac:dyDescent="0.3">
      <c r="A543" t="s">
        <v>196</v>
      </c>
      <c r="B543" t="s">
        <v>198</v>
      </c>
      <c r="C543">
        <v>12</v>
      </c>
      <c r="D543" s="88"/>
      <c r="E543" s="88">
        <v>119</v>
      </c>
      <c r="F543" s="87">
        <v>200500000</v>
      </c>
      <c r="G543" s="87">
        <v>136196646</v>
      </c>
      <c r="H543" s="87">
        <v>136196646</v>
      </c>
      <c r="I543" s="87">
        <v>134396676</v>
      </c>
      <c r="J543" t="s">
        <v>2709</v>
      </c>
      <c r="K543">
        <v>20251201</v>
      </c>
    </row>
    <row r="544" spans="1:11" x14ac:dyDescent="0.3">
      <c r="A544" t="s">
        <v>1047</v>
      </c>
      <c r="B544" t="s">
        <v>1049</v>
      </c>
      <c r="C544">
        <v>1</v>
      </c>
      <c r="D544" s="88"/>
      <c r="E544" s="88"/>
      <c r="F544" s="87">
        <v>120000000</v>
      </c>
      <c r="G544" s="87"/>
      <c r="H544" s="87"/>
      <c r="I544" s="87"/>
      <c r="J544" t="s">
        <v>2705</v>
      </c>
      <c r="K544">
        <v>20251201</v>
      </c>
    </row>
    <row r="545" spans="1:11" x14ac:dyDescent="0.3">
      <c r="A545" t="s">
        <v>1078</v>
      </c>
      <c r="B545" t="s">
        <v>1080</v>
      </c>
      <c r="C545">
        <v>1</v>
      </c>
      <c r="D545" s="88"/>
      <c r="E545" s="88">
        <v>1.99</v>
      </c>
      <c r="F545" s="87">
        <v>211000000</v>
      </c>
      <c r="G545" s="87">
        <v>199981464</v>
      </c>
      <c r="H545" s="87">
        <v>199981464</v>
      </c>
      <c r="I545" s="87">
        <v>195637970</v>
      </c>
      <c r="J545" t="s">
        <v>2709</v>
      </c>
      <c r="K545">
        <v>20251201</v>
      </c>
    </row>
    <row r="546" spans="1:11" x14ac:dyDescent="0.3">
      <c r="A546" t="s">
        <v>1059</v>
      </c>
      <c r="B546" t="s">
        <v>1061</v>
      </c>
      <c r="C546">
        <v>2</v>
      </c>
      <c r="D546" s="88"/>
      <c r="E546" s="88"/>
      <c r="F546" s="87">
        <v>36000000</v>
      </c>
      <c r="G546" s="87"/>
      <c r="H546" s="87"/>
      <c r="I546" s="87"/>
      <c r="J546" t="s">
        <v>2705</v>
      </c>
      <c r="K546">
        <v>20251201</v>
      </c>
    </row>
    <row r="547" spans="1:11" x14ac:dyDescent="0.3">
      <c r="A547" t="s">
        <v>1071</v>
      </c>
      <c r="B547" t="s">
        <v>1073</v>
      </c>
      <c r="C547">
        <v>1</v>
      </c>
      <c r="D547" s="88"/>
      <c r="E547" s="88"/>
      <c r="F547" s="87">
        <v>0</v>
      </c>
      <c r="G547" s="87"/>
      <c r="H547" s="87"/>
      <c r="I547" s="87"/>
      <c r="J547" t="s">
        <v>2705</v>
      </c>
      <c r="K547">
        <v>20251201</v>
      </c>
    </row>
    <row r="548" spans="1:11" x14ac:dyDescent="0.3">
      <c r="A548" t="s">
        <v>1051</v>
      </c>
      <c r="B548" t="s">
        <v>1053</v>
      </c>
      <c r="C548">
        <v>50</v>
      </c>
      <c r="D548" s="88"/>
      <c r="E548" s="88"/>
      <c r="F548" s="87">
        <v>0</v>
      </c>
      <c r="G548" s="87"/>
      <c r="H548" s="87"/>
      <c r="I548" s="87"/>
      <c r="J548" t="s">
        <v>2705</v>
      </c>
      <c r="K548">
        <v>20251201</v>
      </c>
    </row>
    <row r="549" spans="1:11" x14ac:dyDescent="0.3">
      <c r="A549" t="s">
        <v>1063</v>
      </c>
      <c r="B549" t="s">
        <v>1065</v>
      </c>
      <c r="C549">
        <v>1</v>
      </c>
      <c r="D549" s="88"/>
      <c r="E549" s="88"/>
      <c r="F549" s="87">
        <v>0</v>
      </c>
      <c r="G549" s="87"/>
      <c r="H549" s="87"/>
      <c r="I549" s="87"/>
      <c r="J549" t="s">
        <v>2705</v>
      </c>
      <c r="K549">
        <v>20251201</v>
      </c>
    </row>
    <row r="550" spans="1:11" x14ac:dyDescent="0.3">
      <c r="A550" t="s">
        <v>1074</v>
      </c>
      <c r="B550" t="s">
        <v>1076</v>
      </c>
      <c r="C550">
        <v>0</v>
      </c>
      <c r="D550" s="88"/>
      <c r="E550" s="88"/>
      <c r="F550" s="87">
        <v>0</v>
      </c>
      <c r="G550" s="87"/>
      <c r="H550" s="87"/>
      <c r="I550" s="87"/>
      <c r="J550" t="s">
        <v>2705</v>
      </c>
      <c r="K550">
        <v>20251201</v>
      </c>
    </row>
    <row r="551" spans="1:11" x14ac:dyDescent="0.3">
      <c r="A551" t="s">
        <v>1043</v>
      </c>
      <c r="B551" t="s">
        <v>1045</v>
      </c>
      <c r="C551">
        <v>24</v>
      </c>
      <c r="D551" s="88"/>
      <c r="E551" s="88"/>
      <c r="F551" s="87">
        <v>50000000</v>
      </c>
      <c r="G551" s="87"/>
      <c r="H551" s="87"/>
      <c r="I551" s="87"/>
      <c r="J551" t="s">
        <v>2705</v>
      </c>
      <c r="K551">
        <v>20251201</v>
      </c>
    </row>
    <row r="552" spans="1:11" x14ac:dyDescent="0.3">
      <c r="A552" t="s">
        <v>1037</v>
      </c>
      <c r="B552" t="s">
        <v>1038</v>
      </c>
      <c r="C552">
        <v>0</v>
      </c>
      <c r="D552" s="88"/>
      <c r="E552" s="88"/>
      <c r="F552" s="87">
        <v>0</v>
      </c>
      <c r="G552" s="87"/>
      <c r="H552" s="87"/>
      <c r="I552" s="87"/>
      <c r="J552" t="s">
        <v>2705</v>
      </c>
      <c r="K552">
        <v>20251201</v>
      </c>
    </row>
    <row r="553" spans="1:11" x14ac:dyDescent="0.3">
      <c r="A553" t="s">
        <v>164</v>
      </c>
      <c r="B553" t="s">
        <v>166</v>
      </c>
      <c r="C553">
        <v>1230</v>
      </c>
      <c r="D553" s="88"/>
      <c r="E553" s="88">
        <v>71401</v>
      </c>
      <c r="F553" s="87">
        <v>157500000</v>
      </c>
      <c r="G553" s="87">
        <v>130258000</v>
      </c>
      <c r="H553" s="87">
        <v>130258000</v>
      </c>
      <c r="I553" s="87">
        <v>130258000</v>
      </c>
      <c r="J553" t="s">
        <v>2709</v>
      </c>
      <c r="K553">
        <v>20251201</v>
      </c>
    </row>
    <row r="554" spans="1:11" x14ac:dyDescent="0.3">
      <c r="A554" t="s">
        <v>1000</v>
      </c>
      <c r="B554" t="s">
        <v>1002</v>
      </c>
      <c r="C554">
        <v>0</v>
      </c>
      <c r="D554" s="88"/>
      <c r="E554" s="88"/>
      <c r="F554" s="87">
        <v>1000000000</v>
      </c>
      <c r="G554" s="87"/>
      <c r="H554" s="87"/>
      <c r="I554" s="87"/>
      <c r="J554" t="s">
        <v>2705</v>
      </c>
      <c r="K554">
        <v>20251201</v>
      </c>
    </row>
    <row r="555" spans="1:11" x14ac:dyDescent="0.3">
      <c r="A555" t="s">
        <v>259</v>
      </c>
      <c r="B555" t="s">
        <v>261</v>
      </c>
      <c r="C555">
        <v>0</v>
      </c>
      <c r="D555" s="88"/>
      <c r="E555" s="88"/>
      <c r="F555" s="87">
        <v>31500000</v>
      </c>
      <c r="G555" s="87"/>
      <c r="H555" s="87"/>
      <c r="I555" s="87"/>
      <c r="J555" t="s">
        <v>2705</v>
      </c>
      <c r="K555">
        <v>20251201</v>
      </c>
    </row>
    <row r="556" spans="1:11" x14ac:dyDescent="0.3">
      <c r="A556" t="s">
        <v>168</v>
      </c>
      <c r="B556" t="s">
        <v>170</v>
      </c>
      <c r="C556">
        <v>52</v>
      </c>
      <c r="D556" s="88"/>
      <c r="E556" s="88"/>
      <c r="F556" s="87">
        <v>63000000</v>
      </c>
      <c r="G556" s="87"/>
      <c r="H556" s="87"/>
      <c r="I556" s="87"/>
      <c r="J556" t="s">
        <v>2705</v>
      </c>
      <c r="K556">
        <v>20251201</v>
      </c>
    </row>
    <row r="557" spans="1:11" x14ac:dyDescent="0.3">
      <c r="A557" t="s">
        <v>230</v>
      </c>
      <c r="B557" t="s">
        <v>232</v>
      </c>
      <c r="C557">
        <v>820</v>
      </c>
      <c r="D557" s="88"/>
      <c r="E557" s="88">
        <v>432</v>
      </c>
      <c r="F557" s="87">
        <v>52500000</v>
      </c>
      <c r="G557" s="87">
        <v>53759890</v>
      </c>
      <c r="H557" s="87">
        <v>53759890</v>
      </c>
      <c r="I557" s="87">
        <v>53759890</v>
      </c>
      <c r="J557" t="s">
        <v>2709</v>
      </c>
      <c r="K557">
        <v>20251201</v>
      </c>
    </row>
    <row r="558" spans="1:11" x14ac:dyDescent="0.3">
      <c r="A558" t="s">
        <v>252</v>
      </c>
      <c r="B558" t="s">
        <v>254</v>
      </c>
      <c r="C558">
        <v>200</v>
      </c>
      <c r="D558" s="88"/>
      <c r="E558" s="88"/>
      <c r="F558" s="87">
        <v>31500000</v>
      </c>
      <c r="G558" s="87"/>
      <c r="H558" s="87"/>
      <c r="I558" s="87"/>
      <c r="J558" t="s">
        <v>2705</v>
      </c>
      <c r="K558">
        <v>20251201</v>
      </c>
    </row>
    <row r="559" spans="1:11" x14ac:dyDescent="0.3">
      <c r="A559" t="s">
        <v>216</v>
      </c>
      <c r="B559" t="s">
        <v>218</v>
      </c>
      <c r="C559">
        <v>450</v>
      </c>
      <c r="D559" s="88"/>
      <c r="E559" s="88"/>
      <c r="F559" s="87">
        <v>63000000</v>
      </c>
      <c r="G559" s="87"/>
      <c r="H559" s="87"/>
      <c r="I559" s="87"/>
      <c r="J559" t="s">
        <v>2705</v>
      </c>
      <c r="K559">
        <v>20251201</v>
      </c>
    </row>
    <row r="560" spans="1:11" x14ac:dyDescent="0.3">
      <c r="A560" t="s">
        <v>255</v>
      </c>
      <c r="B560" t="s">
        <v>257</v>
      </c>
      <c r="C560">
        <v>0</v>
      </c>
      <c r="D560" s="88"/>
      <c r="E560" s="88"/>
      <c r="F560" s="87">
        <v>210000000</v>
      </c>
      <c r="G560" s="87"/>
      <c r="H560" s="87"/>
      <c r="I560" s="87"/>
      <c r="J560" t="s">
        <v>2705</v>
      </c>
      <c r="K560">
        <v>20251201</v>
      </c>
    </row>
    <row r="561" spans="1:11" x14ac:dyDescent="0.3">
      <c r="A561" t="s">
        <v>242</v>
      </c>
      <c r="B561" t="s">
        <v>244</v>
      </c>
      <c r="C561">
        <v>0</v>
      </c>
      <c r="D561" s="88"/>
      <c r="E561" s="88"/>
      <c r="F561" s="87">
        <v>4298818457.8119001</v>
      </c>
      <c r="G561" s="87"/>
      <c r="H561" s="87"/>
      <c r="I561" s="87"/>
      <c r="J561" t="s">
        <v>2705</v>
      </c>
      <c r="K561">
        <v>20251201</v>
      </c>
    </row>
    <row r="562" spans="1:11" x14ac:dyDescent="0.3">
      <c r="A562" t="s">
        <v>117</v>
      </c>
      <c r="B562" t="s">
        <v>119</v>
      </c>
      <c r="C562">
        <v>1700</v>
      </c>
      <c r="D562" s="88"/>
      <c r="E562" s="88">
        <v>2505</v>
      </c>
      <c r="F562" s="87">
        <v>7766532013.7800999</v>
      </c>
      <c r="G562" s="87">
        <v>7255350428</v>
      </c>
      <c r="H562" s="87">
        <v>6194585964</v>
      </c>
      <c r="I562" s="87">
        <v>6194585964</v>
      </c>
      <c r="J562" t="s">
        <v>2709</v>
      </c>
      <c r="K562">
        <v>20251201</v>
      </c>
    </row>
    <row r="563" spans="1:11" x14ac:dyDescent="0.3">
      <c r="A563" t="s">
        <v>238</v>
      </c>
      <c r="B563" t="s">
        <v>240</v>
      </c>
      <c r="C563">
        <v>60</v>
      </c>
      <c r="D563" s="88"/>
      <c r="E563" s="88"/>
      <c r="F563" s="87">
        <v>554550000</v>
      </c>
      <c r="G563" s="87"/>
      <c r="H563" s="87"/>
      <c r="I563" s="87"/>
      <c r="J563" t="s">
        <v>2705</v>
      </c>
      <c r="K563">
        <v>20251201</v>
      </c>
    </row>
    <row r="564" spans="1:11" x14ac:dyDescent="0.3">
      <c r="A564" t="s">
        <v>192</v>
      </c>
      <c r="B564" t="s">
        <v>194</v>
      </c>
      <c r="C564">
        <v>160</v>
      </c>
      <c r="D564" s="88"/>
      <c r="E564" s="88">
        <v>144</v>
      </c>
      <c r="F564" s="87">
        <v>63000000</v>
      </c>
      <c r="G564" s="87">
        <v>155295524</v>
      </c>
      <c r="H564" s="87">
        <v>155295524</v>
      </c>
      <c r="I564" s="87">
        <v>155295524</v>
      </c>
      <c r="J564" t="s">
        <v>2709</v>
      </c>
      <c r="K564">
        <v>20251201</v>
      </c>
    </row>
    <row r="565" spans="1:11" x14ac:dyDescent="0.3">
      <c r="A565" t="s">
        <v>266</v>
      </c>
      <c r="B565" t="s">
        <v>268</v>
      </c>
      <c r="C565">
        <v>0</v>
      </c>
      <c r="D565" s="88"/>
      <c r="E565" s="88"/>
      <c r="F565" s="87">
        <v>126000000</v>
      </c>
      <c r="G565" s="87"/>
      <c r="H565" s="87"/>
      <c r="I565" s="87"/>
      <c r="J565" t="s">
        <v>2705</v>
      </c>
      <c r="K565">
        <v>20251201</v>
      </c>
    </row>
    <row r="566" spans="1:11" x14ac:dyDescent="0.3">
      <c r="A566" t="s">
        <v>263</v>
      </c>
      <c r="B566" t="s">
        <v>265</v>
      </c>
      <c r="C566">
        <v>0</v>
      </c>
      <c r="D566" s="88"/>
      <c r="E566" s="88"/>
      <c r="F566" s="87">
        <v>3000000000</v>
      </c>
      <c r="G566" s="87"/>
      <c r="H566" s="87"/>
      <c r="I566" s="87"/>
      <c r="J566" t="s">
        <v>2705</v>
      </c>
      <c r="K566">
        <v>20251201</v>
      </c>
    </row>
    <row r="567" spans="1:11" x14ac:dyDescent="0.3">
      <c r="A567" t="s">
        <v>82</v>
      </c>
      <c r="B567" t="s">
        <v>84</v>
      </c>
      <c r="C567">
        <v>17500</v>
      </c>
      <c r="D567" s="88"/>
      <c r="E567" s="88"/>
      <c r="F567" s="87">
        <v>4500000000</v>
      </c>
      <c r="G567" s="87">
        <v>4808575587</v>
      </c>
      <c r="H567" s="87">
        <v>4808575587</v>
      </c>
      <c r="I567" s="87">
        <v>4808575587</v>
      </c>
      <c r="J567" t="s">
        <v>2706</v>
      </c>
      <c r="K567">
        <v>20251201</v>
      </c>
    </row>
    <row r="568" spans="1:11" x14ac:dyDescent="0.3">
      <c r="A568" t="s">
        <v>410</v>
      </c>
      <c r="B568" t="s">
        <v>412</v>
      </c>
      <c r="C568">
        <v>3</v>
      </c>
      <c r="D568" s="88"/>
      <c r="E568" s="88"/>
      <c r="F568" s="87">
        <v>850000000</v>
      </c>
      <c r="G568" s="87">
        <v>463681717</v>
      </c>
      <c r="H568" s="87">
        <v>463681717</v>
      </c>
      <c r="I568" s="87">
        <v>463681717</v>
      </c>
      <c r="J568" t="s">
        <v>2706</v>
      </c>
      <c r="K568">
        <v>20251201</v>
      </c>
    </row>
    <row r="569" spans="1:11" x14ac:dyDescent="0.3">
      <c r="A569" t="s">
        <v>406</v>
      </c>
      <c r="B569" t="s">
        <v>408</v>
      </c>
      <c r="C569">
        <v>425</v>
      </c>
      <c r="D569" s="88"/>
      <c r="E569" s="88"/>
      <c r="F569" s="87">
        <v>120000000</v>
      </c>
      <c r="G569" s="87"/>
      <c r="H569" s="87"/>
      <c r="I569" s="87"/>
      <c r="J569" t="s">
        <v>2705</v>
      </c>
      <c r="K569">
        <v>20251201</v>
      </c>
    </row>
    <row r="570" spans="1:11" x14ac:dyDescent="0.3">
      <c r="A570" t="s">
        <v>1692</v>
      </c>
      <c r="B570" t="s">
        <v>2723</v>
      </c>
      <c r="D570" s="88"/>
      <c r="E570" s="88"/>
      <c r="F570" s="87"/>
      <c r="G570" s="87">
        <v>2318804503</v>
      </c>
      <c r="H570" s="87">
        <v>2318804503</v>
      </c>
      <c r="I570" s="87">
        <v>2318804503</v>
      </c>
      <c r="J570" t="s">
        <v>1230</v>
      </c>
      <c r="K570">
        <v>20251201</v>
      </c>
    </row>
    <row r="571" spans="1:11" x14ac:dyDescent="0.3">
      <c r="A571" t="s">
        <v>414</v>
      </c>
      <c r="B571" t="s">
        <v>416</v>
      </c>
      <c r="C571">
        <v>0</v>
      </c>
      <c r="D571" s="88"/>
      <c r="E571" s="88"/>
      <c r="F571" s="87">
        <v>100000000</v>
      </c>
      <c r="G571" s="87"/>
      <c r="H571" s="87"/>
      <c r="I571" s="87"/>
      <c r="J571" t="s">
        <v>2705</v>
      </c>
      <c r="K571">
        <v>20251201</v>
      </c>
    </row>
    <row r="572" spans="1:11" x14ac:dyDescent="0.3">
      <c r="A572" t="s">
        <v>418</v>
      </c>
      <c r="B572" t="s">
        <v>420</v>
      </c>
      <c r="C572">
        <v>1</v>
      </c>
      <c r="D572" s="88"/>
      <c r="E572" s="88"/>
      <c r="F572" s="87">
        <v>100000000</v>
      </c>
      <c r="G572" s="87">
        <v>193174486</v>
      </c>
      <c r="H572" s="87">
        <v>193174486</v>
      </c>
      <c r="I572" s="87">
        <v>193174486</v>
      </c>
      <c r="J572" t="s">
        <v>2706</v>
      </c>
      <c r="K572">
        <v>20251201</v>
      </c>
    </row>
    <row r="573" spans="1:11" x14ac:dyDescent="0.3">
      <c r="A573" t="s">
        <v>249</v>
      </c>
      <c r="B573" t="s">
        <v>251</v>
      </c>
      <c r="C573">
        <v>100</v>
      </c>
      <c r="D573" s="88"/>
      <c r="E573" s="88"/>
      <c r="F573" s="87">
        <v>87500000</v>
      </c>
      <c r="G573" s="87"/>
      <c r="H573" s="87"/>
      <c r="I573" s="87"/>
      <c r="J573" t="s">
        <v>2705</v>
      </c>
      <c r="K573">
        <v>20251201</v>
      </c>
    </row>
    <row r="574" spans="1:11" x14ac:dyDescent="0.3">
      <c r="A574" t="s">
        <v>1555</v>
      </c>
      <c r="B574" t="s">
        <v>1941</v>
      </c>
      <c r="D574" s="88">
        <v>14710</v>
      </c>
      <c r="E574" s="88">
        <v>11710</v>
      </c>
      <c r="F574" s="87"/>
      <c r="G574" s="87">
        <v>2976471059</v>
      </c>
      <c r="H574" s="87">
        <v>2976471059</v>
      </c>
      <c r="I574" s="87">
        <v>2976471059</v>
      </c>
      <c r="J574" t="s">
        <v>2713</v>
      </c>
      <c r="K574">
        <v>20251201</v>
      </c>
    </row>
    <row r="575" spans="1:11" x14ac:dyDescent="0.3">
      <c r="A575" t="s">
        <v>422</v>
      </c>
      <c r="B575" t="s">
        <v>424</v>
      </c>
      <c r="C575">
        <v>100</v>
      </c>
      <c r="D575" s="88"/>
      <c r="E575" s="88"/>
      <c r="F575" s="87">
        <v>500000000</v>
      </c>
      <c r="G575" s="87"/>
      <c r="H575" s="87"/>
      <c r="I575" s="87"/>
      <c r="J575" t="s">
        <v>2705</v>
      </c>
      <c r="K575">
        <v>20251201</v>
      </c>
    </row>
    <row r="576" spans="1:11" x14ac:dyDescent="0.3">
      <c r="A576" t="s">
        <v>426</v>
      </c>
      <c r="B576" t="s">
        <v>428</v>
      </c>
      <c r="C576">
        <v>10</v>
      </c>
      <c r="D576" s="88"/>
      <c r="E576" s="88"/>
      <c r="F576" s="87">
        <v>150000000</v>
      </c>
      <c r="G576" s="87"/>
      <c r="H576" s="87"/>
      <c r="I576" s="87"/>
      <c r="J576" t="s">
        <v>2705</v>
      </c>
      <c r="K576">
        <v>20251201</v>
      </c>
    </row>
    <row r="577" spans="1:11" x14ac:dyDescent="0.3">
      <c r="A577" t="s">
        <v>430</v>
      </c>
      <c r="B577" t="s">
        <v>432</v>
      </c>
      <c r="C577">
        <v>350</v>
      </c>
      <c r="D577" s="88"/>
      <c r="E577" s="88"/>
      <c r="F577" s="87">
        <v>300000000</v>
      </c>
      <c r="G577" s="87"/>
      <c r="H577" s="87"/>
      <c r="I577" s="87"/>
      <c r="J577" t="s">
        <v>2705</v>
      </c>
      <c r="K577">
        <v>20251201</v>
      </c>
    </row>
    <row r="578" spans="1:11" x14ac:dyDescent="0.3">
      <c r="A578" t="s">
        <v>434</v>
      </c>
      <c r="B578" t="s">
        <v>436</v>
      </c>
      <c r="C578">
        <v>0</v>
      </c>
      <c r="D578" s="88"/>
      <c r="E578" s="88"/>
      <c r="F578" s="87">
        <v>7500000000</v>
      </c>
      <c r="G578" s="87"/>
      <c r="H578" s="87"/>
      <c r="I578" s="87"/>
      <c r="J578" t="s">
        <v>2705</v>
      </c>
      <c r="K578">
        <v>20251201</v>
      </c>
    </row>
    <row r="579" spans="1:11" x14ac:dyDescent="0.3">
      <c r="A579" t="s">
        <v>442</v>
      </c>
      <c r="B579" t="s">
        <v>443</v>
      </c>
      <c r="C579">
        <v>1</v>
      </c>
      <c r="D579" s="88"/>
      <c r="E579" s="88"/>
      <c r="F579" s="87">
        <v>30000000</v>
      </c>
      <c r="G579" s="87"/>
      <c r="H579" s="87"/>
      <c r="I579" s="87"/>
      <c r="J579" t="s">
        <v>2705</v>
      </c>
      <c r="K579">
        <v>20251201</v>
      </c>
    </row>
    <row r="580" spans="1:11" x14ac:dyDescent="0.3">
      <c r="A580" t="s">
        <v>444</v>
      </c>
      <c r="B580" t="s">
        <v>445</v>
      </c>
      <c r="C580">
        <v>4</v>
      </c>
      <c r="D580" s="88"/>
      <c r="E580" s="88"/>
      <c r="F580" s="87">
        <v>120000000</v>
      </c>
      <c r="G580" s="87"/>
      <c r="H580" s="87"/>
      <c r="I580" s="87"/>
      <c r="J580" t="s">
        <v>2705</v>
      </c>
      <c r="K580">
        <v>20251201</v>
      </c>
    </row>
    <row r="581" spans="1:11" x14ac:dyDescent="0.3">
      <c r="A581" t="s">
        <v>438</v>
      </c>
      <c r="B581" t="s">
        <v>440</v>
      </c>
      <c r="C581">
        <v>7</v>
      </c>
      <c r="D581" s="88"/>
      <c r="E581" s="88"/>
      <c r="F581" s="87">
        <v>3863689250</v>
      </c>
      <c r="G581" s="87"/>
      <c r="H581" s="87"/>
      <c r="I581" s="87"/>
      <c r="J581" t="s">
        <v>2705</v>
      </c>
      <c r="K581">
        <v>20251201</v>
      </c>
    </row>
    <row r="582" spans="1:11" x14ac:dyDescent="0.3">
      <c r="A582" t="s">
        <v>967</v>
      </c>
      <c r="B582" t="s">
        <v>969</v>
      </c>
      <c r="C582">
        <v>0</v>
      </c>
      <c r="D582" s="88"/>
      <c r="E582" s="88"/>
      <c r="F582" s="87">
        <v>0</v>
      </c>
      <c r="G582" s="87"/>
      <c r="H582" s="87"/>
      <c r="I582" s="87"/>
      <c r="J582" t="s">
        <v>2705</v>
      </c>
      <c r="K582">
        <v>20251201</v>
      </c>
    </row>
    <row r="583" spans="1:11" x14ac:dyDescent="0.3">
      <c r="A583" t="s">
        <v>176</v>
      </c>
      <c r="B583" t="s">
        <v>178</v>
      </c>
      <c r="C583">
        <v>2</v>
      </c>
      <c r="D583" s="88"/>
      <c r="E583" s="88">
        <v>3</v>
      </c>
      <c r="F583" s="87">
        <v>22600000000</v>
      </c>
      <c r="G583" s="87">
        <v>11497226586</v>
      </c>
      <c r="H583" s="87">
        <v>2407681793</v>
      </c>
      <c r="I583" s="87">
        <v>2402998582</v>
      </c>
      <c r="J583" t="s">
        <v>2709</v>
      </c>
      <c r="K583">
        <v>20251201</v>
      </c>
    </row>
    <row r="584" spans="1:11" x14ac:dyDescent="0.3">
      <c r="A584" t="s">
        <v>1682</v>
      </c>
      <c r="B584" t="s">
        <v>2738</v>
      </c>
      <c r="D584" s="88"/>
      <c r="E584" s="88"/>
      <c r="F584" s="87"/>
      <c r="G584" s="87">
        <v>4190978359</v>
      </c>
      <c r="H584" s="87">
        <v>0</v>
      </c>
      <c r="I584" s="87">
        <v>0</v>
      </c>
      <c r="J584" t="s">
        <v>1230</v>
      </c>
      <c r="K584">
        <v>20251201</v>
      </c>
    </row>
    <row r="585" spans="1:11" x14ac:dyDescent="0.3">
      <c r="A585" t="s">
        <v>971</v>
      </c>
      <c r="B585" t="s">
        <v>972</v>
      </c>
      <c r="C585">
        <v>0</v>
      </c>
      <c r="D585" s="88"/>
      <c r="E585" s="88"/>
      <c r="F585" s="87">
        <v>0</v>
      </c>
      <c r="G585" s="87"/>
      <c r="H585" s="87"/>
      <c r="I585" s="87"/>
      <c r="J585" t="s">
        <v>2705</v>
      </c>
      <c r="K585">
        <v>20251201</v>
      </c>
    </row>
    <row r="586" spans="1:11" x14ac:dyDescent="0.3">
      <c r="A586" t="s">
        <v>542</v>
      </c>
      <c r="B586" t="s">
        <v>543</v>
      </c>
      <c r="C586">
        <v>150</v>
      </c>
      <c r="D586" s="88"/>
      <c r="E586" s="88"/>
      <c r="F586" s="87">
        <v>165000000</v>
      </c>
      <c r="G586" s="87"/>
      <c r="H586" s="87"/>
      <c r="I586" s="87"/>
      <c r="J586" t="s">
        <v>2705</v>
      </c>
      <c r="K586">
        <v>20251201</v>
      </c>
    </row>
    <row r="587" spans="1:11" x14ac:dyDescent="0.3">
      <c r="A587" t="s">
        <v>974</v>
      </c>
      <c r="B587" t="s">
        <v>976</v>
      </c>
      <c r="C587">
        <v>2</v>
      </c>
      <c r="D587" s="88"/>
      <c r="E587" s="88"/>
      <c r="F587" s="87">
        <v>500000000</v>
      </c>
      <c r="G587" s="87"/>
      <c r="H587" s="87"/>
      <c r="I587" s="87"/>
      <c r="J587" t="s">
        <v>2705</v>
      </c>
      <c r="K587">
        <v>20251201</v>
      </c>
    </row>
    <row r="588" spans="1:11" x14ac:dyDescent="0.3">
      <c r="A588" t="s">
        <v>978</v>
      </c>
      <c r="B588" t="s">
        <v>980</v>
      </c>
      <c r="C588">
        <v>3</v>
      </c>
      <c r="D588" s="88"/>
      <c r="E588" s="88"/>
      <c r="F588" s="87">
        <v>300000000</v>
      </c>
      <c r="G588" s="87">
        <v>299408932</v>
      </c>
      <c r="H588" s="87">
        <v>299408932</v>
      </c>
      <c r="I588" s="87">
        <v>220406063</v>
      </c>
      <c r="J588" t="s">
        <v>2706</v>
      </c>
      <c r="K588">
        <v>20251201</v>
      </c>
    </row>
    <row r="589" spans="1:11" x14ac:dyDescent="0.3">
      <c r="A589" t="s">
        <v>1013</v>
      </c>
      <c r="B589" t="s">
        <v>1015</v>
      </c>
      <c r="C589">
        <v>0</v>
      </c>
      <c r="D589" s="88"/>
      <c r="E589" s="88"/>
      <c r="F589" s="87">
        <v>0</v>
      </c>
      <c r="G589" s="87"/>
      <c r="H589" s="87"/>
      <c r="I589" s="87"/>
      <c r="J589" t="s">
        <v>2705</v>
      </c>
      <c r="K589">
        <v>20251201</v>
      </c>
    </row>
    <row r="590" spans="1:11" x14ac:dyDescent="0.3">
      <c r="A590" t="s">
        <v>1017</v>
      </c>
      <c r="B590" t="s">
        <v>1019</v>
      </c>
      <c r="C590">
        <v>0</v>
      </c>
      <c r="D590" s="88"/>
      <c r="E590" s="88"/>
      <c r="F590" s="87">
        <v>50000000</v>
      </c>
      <c r="G590" s="87"/>
      <c r="H590" s="87"/>
      <c r="I590" s="87"/>
      <c r="J590" t="s">
        <v>2705</v>
      </c>
      <c r="K590">
        <v>20251201</v>
      </c>
    </row>
    <row r="591" spans="1:11" x14ac:dyDescent="0.3">
      <c r="A591" t="s">
        <v>982</v>
      </c>
      <c r="B591" t="s">
        <v>984</v>
      </c>
      <c r="C591">
        <v>2</v>
      </c>
      <c r="D591" s="88"/>
      <c r="E591" s="88">
        <v>1</v>
      </c>
      <c r="F591" s="87">
        <v>1450000000</v>
      </c>
      <c r="G591" s="87">
        <v>6950199783</v>
      </c>
      <c r="H591" s="87">
        <v>1100199791</v>
      </c>
      <c r="I591" s="87">
        <v>1007718291</v>
      </c>
      <c r="J591" t="s">
        <v>2709</v>
      </c>
      <c r="K591">
        <v>20251201</v>
      </c>
    </row>
    <row r="592" spans="1:11" x14ac:dyDescent="0.3">
      <c r="A592" t="s">
        <v>70</v>
      </c>
      <c r="B592" t="s">
        <v>72</v>
      </c>
      <c r="C592">
        <v>5</v>
      </c>
      <c r="D592" s="88"/>
      <c r="E592" s="88">
        <v>1</v>
      </c>
      <c r="F592" s="87">
        <v>1450000000</v>
      </c>
      <c r="G592" s="87">
        <v>7718197813</v>
      </c>
      <c r="H592" s="87">
        <v>7718197813</v>
      </c>
      <c r="I592" s="87">
        <v>7718197813</v>
      </c>
      <c r="J592" t="s">
        <v>2709</v>
      </c>
      <c r="K592">
        <v>20251201</v>
      </c>
    </row>
    <row r="593" spans="1:11" x14ac:dyDescent="0.3">
      <c r="A593" t="s">
        <v>224</v>
      </c>
      <c r="B593" t="s">
        <v>226</v>
      </c>
      <c r="C593">
        <v>49</v>
      </c>
      <c r="D593" s="88"/>
      <c r="E593" s="88">
        <v>10</v>
      </c>
      <c r="F593" s="87">
        <v>672500000</v>
      </c>
      <c r="G593" s="87">
        <v>87085017</v>
      </c>
      <c r="H593" s="87">
        <v>87085017</v>
      </c>
      <c r="I593" s="87">
        <v>84265174</v>
      </c>
      <c r="J593" t="s">
        <v>2709</v>
      </c>
      <c r="K593">
        <v>20251201</v>
      </c>
    </row>
    <row r="594" spans="1:11" x14ac:dyDescent="0.3">
      <c r="A594" t="s">
        <v>1003</v>
      </c>
      <c r="B594" t="s">
        <v>1005</v>
      </c>
      <c r="C594">
        <v>0</v>
      </c>
      <c r="D594" s="88"/>
      <c r="E594" s="88"/>
      <c r="F594" s="87">
        <v>0</v>
      </c>
      <c r="G594" s="87"/>
      <c r="H594" s="87"/>
      <c r="I594" s="87"/>
      <c r="J594" t="s">
        <v>2705</v>
      </c>
      <c r="K594">
        <v>20251201</v>
      </c>
    </row>
    <row r="595" spans="1:11" x14ac:dyDescent="0.3">
      <c r="A595" t="s">
        <v>234</v>
      </c>
      <c r="B595" t="s">
        <v>236</v>
      </c>
      <c r="C595">
        <v>0</v>
      </c>
      <c r="D595" s="88"/>
      <c r="E595" s="88"/>
      <c r="F595" s="87">
        <v>128750000</v>
      </c>
      <c r="G595" s="87"/>
      <c r="H595" s="87"/>
      <c r="I595" s="87"/>
      <c r="J595" t="s">
        <v>2705</v>
      </c>
      <c r="K595">
        <v>20251201</v>
      </c>
    </row>
    <row r="596" spans="1:11" x14ac:dyDescent="0.3">
      <c r="A596" t="s">
        <v>529</v>
      </c>
      <c r="B596" t="s">
        <v>530</v>
      </c>
      <c r="C596">
        <v>2</v>
      </c>
      <c r="D596" s="88"/>
      <c r="E596" s="88"/>
      <c r="F596" s="87">
        <v>100000000</v>
      </c>
      <c r="G596" s="87">
        <v>24016972</v>
      </c>
      <c r="H596" s="87">
        <v>0</v>
      </c>
      <c r="I596" s="87">
        <v>0</v>
      </c>
      <c r="J596" t="s">
        <v>2706</v>
      </c>
      <c r="K596">
        <v>20251201</v>
      </c>
    </row>
    <row r="597" spans="1:11" x14ac:dyDescent="0.3">
      <c r="A597" t="s">
        <v>212</v>
      </c>
      <c r="B597" t="s">
        <v>214</v>
      </c>
      <c r="C597">
        <v>2</v>
      </c>
      <c r="D597" s="88"/>
      <c r="E597" s="88">
        <v>0</v>
      </c>
      <c r="F597" s="87">
        <v>52500000</v>
      </c>
      <c r="G597" s="87"/>
      <c r="H597" s="87"/>
      <c r="I597" s="87"/>
      <c r="J597" t="s">
        <v>2708</v>
      </c>
      <c r="K597">
        <v>20251201</v>
      </c>
    </row>
    <row r="598" spans="1:11" x14ac:dyDescent="0.3">
      <c r="A598" t="s">
        <v>1009</v>
      </c>
      <c r="B598" t="s">
        <v>1011</v>
      </c>
      <c r="C598">
        <v>0</v>
      </c>
      <c r="D598" s="88"/>
      <c r="E598" s="88"/>
      <c r="F598" s="87">
        <v>250000000</v>
      </c>
      <c r="G598" s="87"/>
      <c r="H598" s="87"/>
      <c r="I598" s="87"/>
      <c r="J598" t="s">
        <v>2705</v>
      </c>
      <c r="K598">
        <v>20251201</v>
      </c>
    </row>
    <row r="599" spans="1:11" x14ac:dyDescent="0.3">
      <c r="A599" t="s">
        <v>1007</v>
      </c>
      <c r="B599" t="s">
        <v>1008</v>
      </c>
      <c r="C599">
        <v>2</v>
      </c>
      <c r="D599" s="88"/>
      <c r="E599" s="88"/>
      <c r="F599" s="87">
        <v>0</v>
      </c>
      <c r="G599" s="87"/>
      <c r="H599" s="87"/>
      <c r="I599" s="87"/>
      <c r="J599" t="s">
        <v>2705</v>
      </c>
      <c r="K599">
        <v>20251201</v>
      </c>
    </row>
    <row r="600" spans="1:11" x14ac:dyDescent="0.3">
      <c r="A600" t="s">
        <v>245</v>
      </c>
      <c r="B600" t="s">
        <v>247</v>
      </c>
      <c r="C600">
        <v>10</v>
      </c>
      <c r="D600" s="88"/>
      <c r="E600" s="88"/>
      <c r="F600" s="87">
        <v>84000000</v>
      </c>
      <c r="G600" s="87"/>
      <c r="H600" s="87"/>
      <c r="I600" s="87"/>
      <c r="J600" t="s">
        <v>2705</v>
      </c>
      <c r="K600">
        <v>20251201</v>
      </c>
    </row>
    <row r="601" spans="1:11" x14ac:dyDescent="0.3">
      <c r="A601" t="s">
        <v>220</v>
      </c>
      <c r="B601" t="s">
        <v>222</v>
      </c>
      <c r="C601">
        <v>80</v>
      </c>
      <c r="D601" s="88"/>
      <c r="E601" s="88">
        <v>739</v>
      </c>
      <c r="F601" s="87">
        <v>31500000</v>
      </c>
      <c r="G601" s="87">
        <v>596130530</v>
      </c>
      <c r="H601" s="87">
        <v>113408000</v>
      </c>
      <c r="I601" s="87">
        <v>36000000</v>
      </c>
      <c r="J601" t="s">
        <v>2709</v>
      </c>
      <c r="K601">
        <v>20251201</v>
      </c>
    </row>
    <row r="602" spans="1:11" x14ac:dyDescent="0.3">
      <c r="A602" t="s">
        <v>532</v>
      </c>
      <c r="B602" t="s">
        <v>533</v>
      </c>
      <c r="C602">
        <v>0</v>
      </c>
      <c r="D602" s="88"/>
      <c r="E602" s="88"/>
      <c r="F602" s="87">
        <v>0</v>
      </c>
      <c r="G602" s="87"/>
      <c r="H602" s="87"/>
      <c r="I602" s="87"/>
      <c r="J602" t="s">
        <v>2705</v>
      </c>
      <c r="K602">
        <v>20251201</v>
      </c>
    </row>
    <row r="603" spans="1:11" x14ac:dyDescent="0.3">
      <c r="A603" t="s">
        <v>105</v>
      </c>
      <c r="B603" t="s">
        <v>107</v>
      </c>
      <c r="C603">
        <v>18</v>
      </c>
      <c r="D603" s="88"/>
      <c r="E603" s="88">
        <v>5</v>
      </c>
      <c r="F603" s="87">
        <v>792500000</v>
      </c>
      <c r="G603" s="87">
        <v>246339115</v>
      </c>
      <c r="H603" s="87">
        <v>191620945</v>
      </c>
      <c r="I603" s="87">
        <v>191620945</v>
      </c>
      <c r="J603" t="s">
        <v>2709</v>
      </c>
      <c r="K603">
        <v>20251201</v>
      </c>
    </row>
    <row r="604" spans="1:11" x14ac:dyDescent="0.3">
      <c r="A604" t="s">
        <v>200</v>
      </c>
      <c r="B604" t="s">
        <v>202</v>
      </c>
      <c r="C604">
        <v>400</v>
      </c>
      <c r="D604" s="88"/>
      <c r="E604" s="88"/>
      <c r="F604" s="87">
        <v>89250000</v>
      </c>
      <c r="G604" s="87">
        <v>79939301</v>
      </c>
      <c r="H604" s="87">
        <v>79939301</v>
      </c>
      <c r="I604" s="87">
        <v>79939301</v>
      </c>
      <c r="J604" t="s">
        <v>2706</v>
      </c>
      <c r="K604">
        <v>20251201</v>
      </c>
    </row>
    <row r="605" spans="1:11" x14ac:dyDescent="0.3">
      <c r="A605" t="s">
        <v>1021</v>
      </c>
      <c r="B605" t="s">
        <v>1023</v>
      </c>
      <c r="C605">
        <v>2</v>
      </c>
      <c r="D605" s="88"/>
      <c r="E605" s="88"/>
      <c r="F605" s="87">
        <v>3000000000</v>
      </c>
      <c r="G605" s="87">
        <v>5387263578</v>
      </c>
      <c r="H605" s="87">
        <v>3609705751</v>
      </c>
      <c r="I605" s="87">
        <v>3499305751</v>
      </c>
      <c r="J605" t="s">
        <v>2706</v>
      </c>
      <c r="K605">
        <v>20251201</v>
      </c>
    </row>
    <row r="606" spans="1:11" x14ac:dyDescent="0.3">
      <c r="A606" t="s">
        <v>1025</v>
      </c>
      <c r="B606" t="s">
        <v>1027</v>
      </c>
      <c r="C606">
        <v>1</v>
      </c>
      <c r="D606" s="88"/>
      <c r="E606" s="88"/>
      <c r="F606" s="87">
        <v>300000000</v>
      </c>
      <c r="G606" s="87"/>
      <c r="H606" s="87"/>
      <c r="I606" s="87"/>
      <c r="J606" t="s">
        <v>2705</v>
      </c>
      <c r="K606">
        <v>20251201</v>
      </c>
    </row>
    <row r="607" spans="1:11" x14ac:dyDescent="0.3">
      <c r="A607" t="s">
        <v>137</v>
      </c>
      <c r="B607" t="s">
        <v>139</v>
      </c>
      <c r="C607">
        <v>2</v>
      </c>
      <c r="D607" s="88"/>
      <c r="E607" s="88"/>
      <c r="F607" s="87">
        <v>5300000000</v>
      </c>
      <c r="G607" s="87"/>
      <c r="H607" s="87"/>
      <c r="I607" s="87"/>
      <c r="J607" t="s">
        <v>2705</v>
      </c>
      <c r="K607">
        <v>20251201</v>
      </c>
    </row>
    <row r="608" spans="1:11" x14ac:dyDescent="0.3">
      <c r="A608" t="s">
        <v>121</v>
      </c>
      <c r="B608" t="s">
        <v>123</v>
      </c>
      <c r="C608">
        <v>1</v>
      </c>
      <c r="D608" s="88"/>
      <c r="E608" s="88"/>
      <c r="F608" s="87">
        <v>0</v>
      </c>
      <c r="G608" s="87">
        <v>600000000</v>
      </c>
      <c r="H608" s="87">
        <v>600000000</v>
      </c>
      <c r="I608" s="87">
        <v>55030449</v>
      </c>
      <c r="J608" t="s">
        <v>2706</v>
      </c>
      <c r="K608">
        <v>20251201</v>
      </c>
    </row>
    <row r="609" spans="1:11" x14ac:dyDescent="0.3">
      <c r="A609" t="s">
        <v>1029</v>
      </c>
      <c r="B609" t="s">
        <v>1031</v>
      </c>
      <c r="C609">
        <v>100</v>
      </c>
      <c r="D609" s="88"/>
      <c r="E609" s="88"/>
      <c r="F609" s="87">
        <v>300000000</v>
      </c>
      <c r="G609" s="87"/>
      <c r="H609" s="87"/>
      <c r="I609" s="87"/>
      <c r="J609" t="s">
        <v>2705</v>
      </c>
      <c r="K609">
        <v>20251201</v>
      </c>
    </row>
    <row r="610" spans="1:11" x14ac:dyDescent="0.3">
      <c r="A610" t="s">
        <v>1033</v>
      </c>
      <c r="B610" t="s">
        <v>1035</v>
      </c>
      <c r="C610">
        <v>0</v>
      </c>
      <c r="D610" s="88"/>
      <c r="E610" s="88"/>
      <c r="F610" s="87">
        <v>120000000</v>
      </c>
      <c r="G610" s="87"/>
      <c r="H610" s="87"/>
      <c r="I610" s="87"/>
      <c r="J610" t="s">
        <v>2705</v>
      </c>
      <c r="K610">
        <v>20251201</v>
      </c>
    </row>
    <row r="611" spans="1:11" x14ac:dyDescent="0.3">
      <c r="A611" t="s">
        <v>86</v>
      </c>
      <c r="B611" t="s">
        <v>88</v>
      </c>
      <c r="C611">
        <v>1</v>
      </c>
      <c r="D611" s="88"/>
      <c r="E611" s="88">
        <v>327</v>
      </c>
      <c r="F611" s="87">
        <v>1100000000</v>
      </c>
      <c r="G611" s="87">
        <v>10481643072</v>
      </c>
      <c r="H611" s="87">
        <v>9925494801</v>
      </c>
      <c r="I611" s="87">
        <v>9695046067</v>
      </c>
      <c r="J611" t="s">
        <v>2709</v>
      </c>
      <c r="K611">
        <v>20251201</v>
      </c>
    </row>
    <row r="612" spans="1:11" x14ac:dyDescent="0.3">
      <c r="A612" t="s">
        <v>59</v>
      </c>
      <c r="B612" t="s">
        <v>61</v>
      </c>
      <c r="C612">
        <v>0.2</v>
      </c>
      <c r="D612" s="88"/>
      <c r="E612" s="88"/>
      <c r="F612" s="87">
        <v>24157094698.477001</v>
      </c>
      <c r="G612" s="87">
        <v>2024175625</v>
      </c>
      <c r="H612" s="87">
        <v>1968229069</v>
      </c>
      <c r="I612" s="87">
        <v>1968229069</v>
      </c>
      <c r="J612" t="s">
        <v>2706</v>
      </c>
      <c r="K612">
        <v>20251201</v>
      </c>
    </row>
    <row r="613" spans="1:11" x14ac:dyDescent="0.3">
      <c r="A613" t="s">
        <v>1711</v>
      </c>
      <c r="B613" t="s">
        <v>2725</v>
      </c>
      <c r="D613" s="88"/>
      <c r="E613" s="88"/>
      <c r="F613" s="87"/>
      <c r="G613" s="87">
        <v>1367649305</v>
      </c>
      <c r="H613" s="87">
        <v>1365325840</v>
      </c>
      <c r="I613" s="87">
        <v>1356225840</v>
      </c>
      <c r="J613" t="s">
        <v>1230</v>
      </c>
      <c r="K613">
        <v>20251201</v>
      </c>
    </row>
    <row r="614" spans="1:11" x14ac:dyDescent="0.3">
      <c r="A614" t="s">
        <v>447</v>
      </c>
      <c r="B614" t="s">
        <v>449</v>
      </c>
      <c r="C614">
        <v>0</v>
      </c>
      <c r="D614" s="88"/>
      <c r="E614" s="88"/>
      <c r="F614" s="87">
        <v>600000000</v>
      </c>
      <c r="G614" s="87"/>
      <c r="H614" s="87"/>
      <c r="I614" s="87"/>
      <c r="J614" t="s">
        <v>2705</v>
      </c>
      <c r="K614">
        <v>20251201</v>
      </c>
    </row>
    <row r="615" spans="1:11" x14ac:dyDescent="0.3">
      <c r="A615" t="s">
        <v>935</v>
      </c>
      <c r="B615" t="s">
        <v>937</v>
      </c>
      <c r="C615">
        <v>0</v>
      </c>
      <c r="D615" s="88"/>
      <c r="E615" s="88"/>
      <c r="F615" s="87">
        <v>250000000</v>
      </c>
      <c r="G615" s="87"/>
      <c r="H615" s="87"/>
      <c r="I615" s="87"/>
      <c r="J615" t="s">
        <v>2705</v>
      </c>
      <c r="K615">
        <v>20251201</v>
      </c>
    </row>
    <row r="616" spans="1:11" x14ac:dyDescent="0.3">
      <c r="A616" t="s">
        <v>938</v>
      </c>
      <c r="B616" t="s">
        <v>940</v>
      </c>
      <c r="C616">
        <v>0</v>
      </c>
      <c r="D616" s="88"/>
      <c r="E616" s="88"/>
      <c r="F616" s="87">
        <v>0</v>
      </c>
      <c r="G616" s="87"/>
      <c r="H616" s="87"/>
      <c r="I616" s="87"/>
      <c r="J616" t="s">
        <v>2705</v>
      </c>
      <c r="K616">
        <v>20251201</v>
      </c>
    </row>
    <row r="617" spans="1:11" x14ac:dyDescent="0.3">
      <c r="A617" t="s">
        <v>325</v>
      </c>
      <c r="B617" t="s">
        <v>327</v>
      </c>
      <c r="C617">
        <v>0</v>
      </c>
      <c r="D617" s="88"/>
      <c r="E617" s="88"/>
      <c r="F617" s="87">
        <v>600000000</v>
      </c>
      <c r="G617" s="87"/>
      <c r="H617" s="87"/>
      <c r="I617" s="87"/>
      <c r="J617" t="s">
        <v>2705</v>
      </c>
      <c r="K617">
        <v>20251201</v>
      </c>
    </row>
    <row r="618" spans="1:11" x14ac:dyDescent="0.3">
      <c r="A618" t="s">
        <v>941</v>
      </c>
      <c r="B618" t="s">
        <v>942</v>
      </c>
      <c r="C618">
        <v>2</v>
      </c>
      <c r="D618" s="88"/>
      <c r="E618" s="88"/>
      <c r="F618" s="87">
        <v>13000000</v>
      </c>
      <c r="G618" s="87">
        <v>289750000</v>
      </c>
      <c r="H618" s="87">
        <v>289750000</v>
      </c>
      <c r="I618" s="87">
        <v>289750000</v>
      </c>
      <c r="J618" t="s">
        <v>2706</v>
      </c>
      <c r="K618">
        <v>20251201</v>
      </c>
    </row>
    <row r="619" spans="1:11" x14ac:dyDescent="0.3">
      <c r="A619" t="s">
        <v>1485</v>
      </c>
      <c r="B619" t="s">
        <v>2726</v>
      </c>
      <c r="D619" s="88"/>
      <c r="E619" s="88"/>
      <c r="F619" s="87"/>
      <c r="G619" s="87">
        <v>65000000</v>
      </c>
      <c r="H619" s="87">
        <v>65000000</v>
      </c>
      <c r="I619" s="87">
        <v>65000000</v>
      </c>
      <c r="J619" t="s">
        <v>1230</v>
      </c>
      <c r="K619">
        <v>20251201</v>
      </c>
    </row>
    <row r="620" spans="1:11" x14ac:dyDescent="0.3">
      <c r="A620" t="s">
        <v>965</v>
      </c>
      <c r="B620" t="s">
        <v>966</v>
      </c>
      <c r="C620">
        <v>1</v>
      </c>
      <c r="D620" s="88"/>
      <c r="E620" s="88"/>
      <c r="F620" s="87">
        <v>150000000</v>
      </c>
      <c r="G620" s="87"/>
      <c r="H620" s="87"/>
      <c r="I620" s="87"/>
      <c r="J620" t="s">
        <v>2705</v>
      </c>
      <c r="K620">
        <v>20251201</v>
      </c>
    </row>
    <row r="621" spans="1:11" x14ac:dyDescent="0.3">
      <c r="A621" t="s">
        <v>133</v>
      </c>
      <c r="B621" t="s">
        <v>135</v>
      </c>
      <c r="C621">
        <v>1</v>
      </c>
      <c r="D621" s="88"/>
      <c r="E621" s="88"/>
      <c r="F621" s="87">
        <v>70000000</v>
      </c>
      <c r="G621" s="87">
        <v>252000000</v>
      </c>
      <c r="H621" s="87">
        <v>126000000</v>
      </c>
      <c r="I621" s="87">
        <v>126000000</v>
      </c>
      <c r="J621" t="s">
        <v>2706</v>
      </c>
      <c r="K621">
        <v>20251201</v>
      </c>
    </row>
    <row r="622" spans="1:11" x14ac:dyDescent="0.3">
      <c r="A622" t="s">
        <v>109</v>
      </c>
      <c r="B622" t="s">
        <v>111</v>
      </c>
      <c r="C622">
        <v>5</v>
      </c>
      <c r="D622" s="88"/>
      <c r="E622" s="88">
        <v>3.75</v>
      </c>
      <c r="F622" s="87">
        <v>3710000000</v>
      </c>
      <c r="G622" s="87">
        <v>2373822118</v>
      </c>
      <c r="H622" s="87">
        <v>2373822118</v>
      </c>
      <c r="I622" s="87">
        <v>2191904500</v>
      </c>
      <c r="J622" t="s">
        <v>2709</v>
      </c>
      <c r="K622">
        <v>20251201</v>
      </c>
    </row>
    <row r="623" spans="1:11" x14ac:dyDescent="0.3">
      <c r="A623" t="s">
        <v>534</v>
      </c>
      <c r="B623" t="s">
        <v>536</v>
      </c>
      <c r="C623">
        <v>0</v>
      </c>
      <c r="D623" s="88"/>
      <c r="E623" s="88"/>
      <c r="F623" s="87">
        <v>60000000</v>
      </c>
      <c r="G623" s="87"/>
      <c r="H623" s="87"/>
      <c r="I623" s="87"/>
      <c r="J623" t="s">
        <v>2705</v>
      </c>
      <c r="K623">
        <v>20251201</v>
      </c>
    </row>
    <row r="624" spans="1:11" x14ac:dyDescent="0.3">
      <c r="A624" t="s">
        <v>943</v>
      </c>
      <c r="B624" t="s">
        <v>944</v>
      </c>
      <c r="C624">
        <v>1</v>
      </c>
      <c r="D624" s="88"/>
      <c r="E624" s="88">
        <v>339917173.5</v>
      </c>
      <c r="F624" s="87">
        <v>550000000</v>
      </c>
      <c r="G624" s="87">
        <v>1777979516</v>
      </c>
      <c r="H624" s="87">
        <v>1540979516</v>
      </c>
      <c r="I624" s="87">
        <v>1540979516</v>
      </c>
      <c r="J624" t="s">
        <v>2709</v>
      </c>
      <c r="K624">
        <v>20251201</v>
      </c>
    </row>
    <row r="625" spans="1:11" x14ac:dyDescent="0.3">
      <c r="A625" t="s">
        <v>734</v>
      </c>
      <c r="B625" t="s">
        <v>735</v>
      </c>
      <c r="C625">
        <v>625</v>
      </c>
      <c r="D625" s="88"/>
      <c r="E625" s="88"/>
      <c r="F625" s="87">
        <v>940000000</v>
      </c>
      <c r="G625" s="87">
        <v>1364291667</v>
      </c>
      <c r="H625" s="87">
        <v>1297824999</v>
      </c>
      <c r="I625" s="87">
        <v>1165924999</v>
      </c>
      <c r="J625" t="s">
        <v>2706</v>
      </c>
      <c r="K625">
        <v>20251201</v>
      </c>
    </row>
    <row r="626" spans="1:11" x14ac:dyDescent="0.3">
      <c r="A626" t="s">
        <v>74</v>
      </c>
      <c r="B626" t="s">
        <v>76</v>
      </c>
      <c r="C626">
        <v>12</v>
      </c>
      <c r="D626" s="88"/>
      <c r="E626" s="88">
        <v>1</v>
      </c>
      <c r="F626" s="87">
        <v>380000000</v>
      </c>
      <c r="G626" s="87">
        <v>4973965199</v>
      </c>
      <c r="H626" s="87">
        <v>4690486351</v>
      </c>
      <c r="I626" s="87">
        <v>4376832642</v>
      </c>
      <c r="J626" t="s">
        <v>2709</v>
      </c>
      <c r="K626">
        <v>20251201</v>
      </c>
    </row>
    <row r="627" spans="1:11" x14ac:dyDescent="0.3">
      <c r="A627" t="s">
        <v>945</v>
      </c>
      <c r="B627" t="s">
        <v>947</v>
      </c>
      <c r="C627">
        <v>17</v>
      </c>
      <c r="D627" s="88"/>
      <c r="E627" s="88">
        <v>12</v>
      </c>
      <c r="F627" s="87">
        <v>300000000</v>
      </c>
      <c r="G627" s="87">
        <v>132244300</v>
      </c>
      <c r="H627" s="87">
        <v>132244300</v>
      </c>
      <c r="I627" s="87">
        <v>40100000</v>
      </c>
      <c r="J627" t="s">
        <v>2709</v>
      </c>
      <c r="K627">
        <v>20251201</v>
      </c>
    </row>
    <row r="628" spans="1:11" x14ac:dyDescent="0.3">
      <c r="A628" t="s">
        <v>948</v>
      </c>
      <c r="B628" t="s">
        <v>950</v>
      </c>
      <c r="C628">
        <v>1</v>
      </c>
      <c r="D628" s="88"/>
      <c r="E628" s="88"/>
      <c r="F628" s="87">
        <v>350000000</v>
      </c>
      <c r="G628" s="87"/>
      <c r="H628" s="87"/>
      <c r="I628" s="87"/>
      <c r="J628" t="s">
        <v>2705</v>
      </c>
      <c r="K628">
        <v>20251201</v>
      </c>
    </row>
    <row r="629" spans="1:11" x14ac:dyDescent="0.3">
      <c r="A629" t="s">
        <v>952</v>
      </c>
      <c r="B629" t="s">
        <v>954</v>
      </c>
      <c r="C629">
        <v>5</v>
      </c>
      <c r="D629" s="88"/>
      <c r="E629" s="88"/>
      <c r="F629" s="87">
        <v>140000000</v>
      </c>
      <c r="G629" s="87"/>
      <c r="H629" s="87"/>
      <c r="I629" s="87"/>
      <c r="J629" t="s">
        <v>2705</v>
      </c>
      <c r="K629">
        <v>20251201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16D2-3BD0-469E-B3D3-736D9C8AD07E}">
  <dimension ref="A1:AJ778"/>
  <sheetViews>
    <sheetView topLeftCell="H1" workbookViewId="0">
      <selection activeCell="A749" sqref="A749"/>
    </sheetView>
  </sheetViews>
  <sheetFormatPr baseColWidth="10" defaultColWidth="11.44140625" defaultRowHeight="14.4" x14ac:dyDescent="0.3"/>
  <cols>
    <col min="1" max="28" width="25.6640625" customWidth="1"/>
    <col min="30" max="31" width="24.6640625" customWidth="1"/>
    <col min="32" max="32" width="4.33203125" customWidth="1"/>
    <col min="33" max="38" width="24.6640625" customWidth="1"/>
  </cols>
  <sheetData>
    <row r="1" spans="1:36" ht="43.2" customHeight="1" thickBot="1" x14ac:dyDescent="0.35">
      <c r="A1" s="198" t="s">
        <v>1242</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9" t="s">
        <v>2739</v>
      </c>
      <c r="AB1" s="199"/>
    </row>
    <row r="2" spans="1:36" ht="50.4" customHeight="1" thickBot="1" x14ac:dyDescent="0.35">
      <c r="A2" s="98" t="s">
        <v>2740</v>
      </c>
      <c r="B2" s="98" t="s">
        <v>1369</v>
      </c>
      <c r="C2" s="98" t="s">
        <v>2741</v>
      </c>
      <c r="D2" s="98" t="s">
        <v>2742</v>
      </c>
      <c r="E2" s="98" t="s">
        <v>2743</v>
      </c>
      <c r="F2" s="98" t="s">
        <v>2744</v>
      </c>
      <c r="G2" s="98" t="s">
        <v>2745</v>
      </c>
      <c r="H2" s="98" t="s">
        <v>2746</v>
      </c>
      <c r="I2" s="98" t="s">
        <v>2747</v>
      </c>
      <c r="J2" s="98" t="s">
        <v>2748</v>
      </c>
      <c r="K2" s="98" t="s">
        <v>2749</v>
      </c>
      <c r="L2" s="98" t="s">
        <v>2750</v>
      </c>
      <c r="M2" s="98" t="s">
        <v>2751</v>
      </c>
      <c r="N2" s="98" t="s">
        <v>2752</v>
      </c>
      <c r="O2" s="98" t="s">
        <v>2629</v>
      </c>
      <c r="P2" s="98" t="s">
        <v>36</v>
      </c>
      <c r="Q2" s="98" t="s">
        <v>2753</v>
      </c>
      <c r="R2" s="98" t="s">
        <v>2754</v>
      </c>
      <c r="S2" s="98" t="s">
        <v>2630</v>
      </c>
      <c r="T2" s="98" t="s">
        <v>38</v>
      </c>
      <c r="U2" s="98" t="s">
        <v>2631</v>
      </c>
      <c r="V2" s="98" t="s">
        <v>2632</v>
      </c>
      <c r="W2" s="98" t="s">
        <v>2633</v>
      </c>
      <c r="X2" s="98" t="s">
        <v>2634</v>
      </c>
      <c r="Y2" s="98" t="s">
        <v>1244</v>
      </c>
      <c r="Z2" s="98" t="s">
        <v>2635</v>
      </c>
      <c r="AA2" s="103" t="s">
        <v>1811</v>
      </c>
      <c r="AB2" s="103" t="s">
        <v>1812</v>
      </c>
      <c r="AD2" s="105" t="s">
        <v>2755</v>
      </c>
      <c r="AE2" s="98" t="s">
        <v>2756</v>
      </c>
      <c r="AG2" s="98" t="s">
        <v>2757</v>
      </c>
      <c r="AH2" s="98" t="s">
        <v>2758</v>
      </c>
      <c r="AI2" s="98" t="s">
        <v>2759</v>
      </c>
      <c r="AJ2" s="98" t="s">
        <v>2760</v>
      </c>
    </row>
    <row r="3" spans="1:36" ht="40.799999999999997" hidden="1" customHeight="1" thickBot="1" x14ac:dyDescent="0.35">
      <c r="A3" s="173" t="s">
        <v>2761</v>
      </c>
      <c r="B3" s="8" t="s">
        <v>2762</v>
      </c>
      <c r="C3" s="8" t="s">
        <v>2763</v>
      </c>
      <c r="D3" s="8" t="s">
        <v>2764</v>
      </c>
      <c r="E3" s="8" t="s">
        <v>2765</v>
      </c>
      <c r="F3" s="8" t="s">
        <v>1245</v>
      </c>
      <c r="G3" s="8" t="s">
        <v>1245</v>
      </c>
      <c r="H3" s="8" t="s">
        <v>2766</v>
      </c>
      <c r="I3" s="8" t="s">
        <v>2767</v>
      </c>
      <c r="J3" s="8" t="s">
        <v>2768</v>
      </c>
      <c r="K3" s="8">
        <v>6726</v>
      </c>
      <c r="L3" s="8">
        <v>600</v>
      </c>
      <c r="M3" s="8" t="s">
        <v>2769</v>
      </c>
      <c r="N3" s="8" t="s">
        <v>2770</v>
      </c>
      <c r="O3" s="8" t="s">
        <v>2771</v>
      </c>
      <c r="P3" s="8" t="s">
        <v>2772</v>
      </c>
      <c r="Q3" s="8" t="s">
        <v>2773</v>
      </c>
      <c r="R3" s="8" t="s">
        <v>2774</v>
      </c>
      <c r="S3" s="8" t="s">
        <v>1836</v>
      </c>
      <c r="T3" s="8" t="s">
        <v>2775</v>
      </c>
      <c r="U3" s="8" t="s">
        <v>2774</v>
      </c>
      <c r="V3" s="8" t="s">
        <v>2641</v>
      </c>
      <c r="W3" s="8" t="s">
        <v>2642</v>
      </c>
      <c r="X3" s="8">
        <v>2</v>
      </c>
      <c r="Y3" s="8">
        <v>2024</v>
      </c>
      <c r="Z3" s="8">
        <v>2</v>
      </c>
      <c r="AA3" s="8" t="s">
        <v>1837</v>
      </c>
      <c r="AB3" s="143" t="s">
        <v>1814</v>
      </c>
      <c r="AD3" s="5" t="str" cm="1">
        <f t="array" ref="AD3:AD224">_xlfn.UNIQUE(_xlfn._xlws.FILTER(InfoGeneral[CodigoIndicador],InfoGeneral[CodigoIndicador]&lt;&gt;""))</f>
        <v>220100200</v>
      </c>
      <c r="AE3" s="104" cm="1">
        <f t="array" ref="AE3">IF(LEN(_xlfn.TEXTJOIN(", ",TRUE,_xlfn.UNIQUE(_xlfn._xlws.FILTER(InfoGeneral[Código de Meta],InfoGeneral[CodigoIndicador]=AD3,""))))&gt;0,1,0)</f>
        <v>1</v>
      </c>
      <c r="AG3" s="102" cm="1">
        <f t="array" ref="AG3">COUNTA(_xlfn.UNIQUE(_xlfn._xlws.FILTER(InfoGeneral[BPIN],InfoGeneral[CodigoIndicador]="")))</f>
        <v>1</v>
      </c>
      <c r="AH3" s="99">
        <f>COUNTA(_xlfn.ANCHORARRAY(AD3))</f>
        <v>222</v>
      </c>
      <c r="AI3" s="100">
        <f>SUM(AE3:AE223)</f>
        <v>170</v>
      </c>
      <c r="AJ3" s="101">
        <f>AH3-AI3</f>
        <v>52</v>
      </c>
    </row>
    <row r="4" spans="1:36" ht="40.200000000000003" hidden="1" customHeight="1" x14ac:dyDescent="0.3">
      <c r="A4" s="172" t="s">
        <v>2776</v>
      </c>
      <c r="B4" s="5" t="s">
        <v>1618</v>
      </c>
      <c r="C4" s="5" t="s">
        <v>2763</v>
      </c>
      <c r="D4" s="5" t="s">
        <v>2764</v>
      </c>
      <c r="E4" s="5" t="s">
        <v>2777</v>
      </c>
      <c r="F4" s="5" t="s">
        <v>1247</v>
      </c>
      <c r="G4" s="5" t="s">
        <v>1247</v>
      </c>
      <c r="H4" s="5" t="s">
        <v>2778</v>
      </c>
      <c r="I4" s="5" t="s">
        <v>2779</v>
      </c>
      <c r="J4" s="5" t="s">
        <v>2780</v>
      </c>
      <c r="K4" s="5">
        <v>20067</v>
      </c>
      <c r="L4" s="5">
        <v>2470</v>
      </c>
      <c r="M4" s="5" t="s">
        <v>2781</v>
      </c>
      <c r="N4" s="5" t="s">
        <v>2782</v>
      </c>
      <c r="O4" s="5" t="s">
        <v>216</v>
      </c>
      <c r="P4" s="5" t="s">
        <v>2783</v>
      </c>
      <c r="Q4" s="5" t="s">
        <v>2773</v>
      </c>
      <c r="R4" s="5" t="s">
        <v>2784</v>
      </c>
      <c r="S4" s="5" t="s">
        <v>218</v>
      </c>
      <c r="T4" s="5" t="s">
        <v>219</v>
      </c>
      <c r="U4" s="5" t="s">
        <v>2640</v>
      </c>
      <c r="V4" s="5" t="s">
        <v>2641</v>
      </c>
      <c r="W4" s="5" t="s">
        <v>1814</v>
      </c>
      <c r="X4" s="5">
        <v>1040</v>
      </c>
      <c r="Y4" s="5">
        <v>2026</v>
      </c>
      <c r="Z4" s="5">
        <v>1040</v>
      </c>
      <c r="AA4" s="5" t="s">
        <v>1813</v>
      </c>
      <c r="AB4" s="174" t="s">
        <v>1814</v>
      </c>
      <c r="AD4" s="18" t="str">
        <v>410205200</v>
      </c>
      <c r="AE4" s="104" cm="1">
        <f t="array" ref="AE4">IF(LEN(_xlfn.TEXTJOIN(", ",TRUE,_xlfn.UNIQUE(_xlfn._xlws.FILTER(InfoGeneral[Código de Meta],InfoGeneral[CodigoIndicador]=AD4,""))))&gt;0,1,0)</f>
        <v>1</v>
      </c>
    </row>
    <row r="5" spans="1:36" ht="40.200000000000003" hidden="1" customHeight="1" x14ac:dyDescent="0.3">
      <c r="A5" s="172" t="s">
        <v>2785</v>
      </c>
      <c r="B5" s="5" t="s">
        <v>2786</v>
      </c>
      <c r="C5" s="5" t="s">
        <v>2763</v>
      </c>
      <c r="D5" s="5" t="s">
        <v>2764</v>
      </c>
      <c r="E5" s="5" t="s">
        <v>2787</v>
      </c>
      <c r="F5" s="5" t="s">
        <v>1245</v>
      </c>
      <c r="G5" s="5" t="s">
        <v>1245</v>
      </c>
      <c r="H5" s="5" t="s">
        <v>2788</v>
      </c>
      <c r="I5" s="5" t="s">
        <v>2789</v>
      </c>
      <c r="J5" s="5" t="s">
        <v>2790</v>
      </c>
      <c r="K5" s="5">
        <v>222878</v>
      </c>
      <c r="L5" s="5">
        <v>25</v>
      </c>
      <c r="M5" s="5" t="s">
        <v>2781</v>
      </c>
      <c r="N5" s="5" t="s">
        <v>2791</v>
      </c>
      <c r="O5" s="5" t="s">
        <v>224</v>
      </c>
      <c r="P5" s="5" t="s">
        <v>225</v>
      </c>
      <c r="Q5" s="5" t="s">
        <v>2773</v>
      </c>
      <c r="R5" s="5" t="s">
        <v>2792</v>
      </c>
      <c r="S5" s="5" t="s">
        <v>226</v>
      </c>
      <c r="T5" s="5" t="s">
        <v>227</v>
      </c>
      <c r="U5" s="5" t="s">
        <v>2792</v>
      </c>
      <c r="V5" s="5" t="s">
        <v>2641</v>
      </c>
      <c r="W5" s="5" t="s">
        <v>2642</v>
      </c>
      <c r="X5" s="5">
        <v>8</v>
      </c>
      <c r="Y5" s="5">
        <v>2024</v>
      </c>
      <c r="Z5" s="5">
        <v>8</v>
      </c>
      <c r="AA5" s="5" t="s">
        <v>1819</v>
      </c>
      <c r="AB5" s="174" t="s">
        <v>1814</v>
      </c>
      <c r="AD5" s="18" t="str">
        <v>450200100</v>
      </c>
      <c r="AE5" s="104" cm="1">
        <f t="array" ref="AE5">IF(LEN(_xlfn.TEXTJOIN(", ",TRUE,_xlfn.UNIQUE(_xlfn._xlws.FILTER(InfoGeneral[Código de Meta],InfoGeneral[CodigoIndicador]=AD5,""))))&gt;0,1,0)</f>
        <v>1</v>
      </c>
    </row>
    <row r="6" spans="1:36" ht="40.200000000000003" hidden="1" customHeight="1" x14ac:dyDescent="0.3">
      <c r="A6" s="172" t="s">
        <v>2793</v>
      </c>
      <c r="B6" s="5" t="s">
        <v>2570</v>
      </c>
      <c r="C6" s="5" t="s">
        <v>2763</v>
      </c>
      <c r="D6" s="5" t="s">
        <v>2764</v>
      </c>
      <c r="E6" s="5" t="s">
        <v>2787</v>
      </c>
      <c r="F6" s="5" t="s">
        <v>1247</v>
      </c>
      <c r="G6" s="5" t="s">
        <v>1247</v>
      </c>
      <c r="H6" s="5" t="s">
        <v>2794</v>
      </c>
      <c r="I6" s="5" t="s">
        <v>2795</v>
      </c>
      <c r="J6" s="5" t="s">
        <v>2796</v>
      </c>
      <c r="K6" s="5">
        <v>249366</v>
      </c>
      <c r="L6" s="5">
        <v>1226</v>
      </c>
      <c r="M6" s="5" t="s">
        <v>2781</v>
      </c>
      <c r="N6" s="5" t="s">
        <v>2797</v>
      </c>
      <c r="O6" s="5" t="s">
        <v>224</v>
      </c>
      <c r="P6" s="5" t="s">
        <v>2798</v>
      </c>
      <c r="Q6" s="5" t="s">
        <v>2773</v>
      </c>
      <c r="R6" s="5" t="s">
        <v>2792</v>
      </c>
      <c r="S6" s="5" t="s">
        <v>226</v>
      </c>
      <c r="T6" s="5" t="s">
        <v>227</v>
      </c>
      <c r="U6" s="5" t="s">
        <v>2640</v>
      </c>
      <c r="V6" s="5" t="s">
        <v>2641</v>
      </c>
      <c r="W6" s="5" t="s">
        <v>2642</v>
      </c>
      <c r="X6" s="5">
        <v>2</v>
      </c>
      <c r="Y6" s="5">
        <v>2026</v>
      </c>
      <c r="Z6" s="5">
        <v>2</v>
      </c>
      <c r="AA6" s="5" t="s">
        <v>1819</v>
      </c>
      <c r="AB6" s="174" t="s">
        <v>1814</v>
      </c>
      <c r="AD6" s="18" t="str">
        <v>450203400</v>
      </c>
      <c r="AE6" s="104" cm="1">
        <f t="array" ref="AE6">IF(LEN(_xlfn.TEXTJOIN(", ",TRUE,_xlfn.UNIQUE(_xlfn._xlws.FILTER(InfoGeneral[Código de Meta],InfoGeneral[CodigoIndicador]=AD6,""))))&gt;0,1,0)</f>
        <v>1</v>
      </c>
    </row>
    <row r="7" spans="1:36" ht="40.200000000000003" hidden="1" customHeight="1" x14ac:dyDescent="0.3">
      <c r="A7" s="172" t="s">
        <v>2799</v>
      </c>
      <c r="B7" s="5" t="s">
        <v>2567</v>
      </c>
      <c r="C7" s="5" t="s">
        <v>2763</v>
      </c>
      <c r="D7" s="5" t="s">
        <v>2764</v>
      </c>
      <c r="E7" s="5" t="s">
        <v>2787</v>
      </c>
      <c r="F7" s="5" t="s">
        <v>1247</v>
      </c>
      <c r="G7" s="5" t="s">
        <v>1247</v>
      </c>
      <c r="H7" s="5" t="s">
        <v>2800</v>
      </c>
      <c r="I7" s="5" t="s">
        <v>2801</v>
      </c>
      <c r="J7" s="5" t="s">
        <v>2802</v>
      </c>
      <c r="K7" s="5">
        <v>1016826</v>
      </c>
      <c r="L7" s="5">
        <v>181</v>
      </c>
      <c r="M7" s="5" t="s">
        <v>2781</v>
      </c>
      <c r="N7" s="5" t="s">
        <v>2803</v>
      </c>
      <c r="O7" s="5" t="s">
        <v>224</v>
      </c>
      <c r="P7" s="5" t="s">
        <v>2798</v>
      </c>
      <c r="Q7" s="5" t="s">
        <v>2773</v>
      </c>
      <c r="R7" s="5" t="s">
        <v>2792</v>
      </c>
      <c r="S7" s="5" t="s">
        <v>226</v>
      </c>
      <c r="T7" s="5" t="s">
        <v>227</v>
      </c>
      <c r="U7" s="5" t="s">
        <v>2640</v>
      </c>
      <c r="V7" s="5" t="s">
        <v>2641</v>
      </c>
      <c r="W7" s="5" t="s">
        <v>1814</v>
      </c>
      <c r="X7" s="5">
        <v>3</v>
      </c>
      <c r="Y7" s="5">
        <v>2026</v>
      </c>
      <c r="Z7" s="5">
        <v>3</v>
      </c>
      <c r="AA7" s="5" t="s">
        <v>1819</v>
      </c>
      <c r="AB7" s="174" t="s">
        <v>1814</v>
      </c>
      <c r="AD7" s="18" t="str">
        <v>240901200</v>
      </c>
      <c r="AE7" s="104" cm="1">
        <f t="array" ref="AE7">IF(LEN(_xlfn.TEXTJOIN(", ",TRUE,_xlfn.UNIQUE(_xlfn._xlws.FILTER(InfoGeneral[Código de Meta],InfoGeneral[CodigoIndicador]=AD7,""))))&gt;0,1,0)</f>
        <v>1</v>
      </c>
    </row>
    <row r="8" spans="1:36" ht="40.200000000000003" hidden="1" customHeight="1" x14ac:dyDescent="0.3">
      <c r="A8" s="172" t="s">
        <v>2804</v>
      </c>
      <c r="B8" s="5" t="s">
        <v>1574</v>
      </c>
      <c r="C8" s="5" t="s">
        <v>2763</v>
      </c>
      <c r="D8" s="5" t="s">
        <v>2764</v>
      </c>
      <c r="E8" s="5" t="s">
        <v>2787</v>
      </c>
      <c r="F8" s="5" t="s">
        <v>1246</v>
      </c>
      <c r="G8" s="5" t="s">
        <v>1246</v>
      </c>
      <c r="H8" s="5" t="s">
        <v>2805</v>
      </c>
      <c r="I8" s="5" t="s">
        <v>2806</v>
      </c>
      <c r="J8" s="5" t="s">
        <v>2807</v>
      </c>
      <c r="K8" s="5">
        <v>504331</v>
      </c>
      <c r="L8" s="5">
        <v>100</v>
      </c>
      <c r="M8" s="5" t="s">
        <v>2781</v>
      </c>
      <c r="N8" s="5" t="s">
        <v>2808</v>
      </c>
      <c r="O8" s="5" t="s">
        <v>224</v>
      </c>
      <c r="P8" s="5" t="s">
        <v>2809</v>
      </c>
      <c r="Q8" s="5" t="s">
        <v>2773</v>
      </c>
      <c r="R8" s="5" t="s">
        <v>2792</v>
      </c>
      <c r="S8" s="5" t="s">
        <v>226</v>
      </c>
      <c r="T8" s="5" t="s">
        <v>227</v>
      </c>
      <c r="U8" s="5" t="s">
        <v>2640</v>
      </c>
      <c r="V8" s="5" t="s">
        <v>2641</v>
      </c>
      <c r="W8" s="5" t="s">
        <v>2642</v>
      </c>
      <c r="X8" s="5">
        <v>1</v>
      </c>
      <c r="Y8" s="5">
        <v>2025</v>
      </c>
      <c r="Z8" s="5">
        <v>1</v>
      </c>
      <c r="AA8" s="5" t="s">
        <v>1819</v>
      </c>
      <c r="AB8" s="174" t="s">
        <v>1814</v>
      </c>
      <c r="AD8" s="18" t="str">
        <v>360200300</v>
      </c>
      <c r="AE8" s="104" cm="1">
        <f t="array" ref="AE8">IF(LEN(_xlfn.TEXTJOIN(", ",TRUE,_xlfn.UNIQUE(_xlfn._xlws.FILTER(InfoGeneral[Código de Meta],InfoGeneral[CodigoIndicador]=AD8,""))))&gt;0,1,0)</f>
        <v>1</v>
      </c>
    </row>
    <row r="9" spans="1:36" ht="40.200000000000003" hidden="1" customHeight="1" x14ac:dyDescent="0.3">
      <c r="A9" s="172" t="s">
        <v>2810</v>
      </c>
      <c r="B9" s="5" t="s">
        <v>2560</v>
      </c>
      <c r="C9" s="5" t="s">
        <v>2763</v>
      </c>
      <c r="D9" s="5" t="s">
        <v>2764</v>
      </c>
      <c r="E9" s="5" t="s">
        <v>2787</v>
      </c>
      <c r="F9" s="5" t="s">
        <v>1247</v>
      </c>
      <c r="G9" s="5" t="s">
        <v>1247</v>
      </c>
      <c r="H9" s="5" t="s">
        <v>2811</v>
      </c>
      <c r="I9" s="5" t="s">
        <v>2812</v>
      </c>
      <c r="J9" s="5" t="s">
        <v>2813</v>
      </c>
      <c r="K9" s="5">
        <v>350</v>
      </c>
      <c r="L9" s="5">
        <v>350</v>
      </c>
      <c r="M9" s="5" t="s">
        <v>2781</v>
      </c>
      <c r="N9" s="5" t="s">
        <v>2814</v>
      </c>
      <c r="O9" s="5" t="s">
        <v>224</v>
      </c>
      <c r="P9" s="5" t="s">
        <v>2798</v>
      </c>
      <c r="Q9" s="5" t="s">
        <v>2773</v>
      </c>
      <c r="R9" s="5" t="s">
        <v>2792</v>
      </c>
      <c r="S9" s="5" t="s">
        <v>226</v>
      </c>
      <c r="T9" s="5" t="s">
        <v>227</v>
      </c>
      <c r="U9" s="5" t="s">
        <v>2640</v>
      </c>
      <c r="V9" s="5" t="s">
        <v>2641</v>
      </c>
      <c r="W9" s="5" t="s">
        <v>2642</v>
      </c>
      <c r="X9" s="5">
        <v>1</v>
      </c>
      <c r="Y9" s="5">
        <v>2026</v>
      </c>
      <c r="Z9" s="5">
        <v>1</v>
      </c>
      <c r="AA9" s="5" t="s">
        <v>1819</v>
      </c>
      <c r="AB9" s="174" t="s">
        <v>1814</v>
      </c>
      <c r="AD9" s="18" t="str">
        <v>220104700</v>
      </c>
      <c r="AE9" s="104" cm="1">
        <f t="array" ref="AE9">IF(LEN(_xlfn.TEXTJOIN(", ",TRUE,_xlfn.UNIQUE(_xlfn._xlws.FILTER(InfoGeneral[Código de Meta],InfoGeneral[CodigoIndicador]=AD9,""))))&gt;0,1,0)</f>
        <v>1</v>
      </c>
    </row>
    <row r="10" spans="1:36" ht="40.200000000000003" hidden="1" customHeight="1" x14ac:dyDescent="0.3">
      <c r="A10" s="172" t="s">
        <v>2815</v>
      </c>
      <c r="B10" s="5" t="s">
        <v>2568</v>
      </c>
      <c r="C10" s="5" t="s">
        <v>2763</v>
      </c>
      <c r="D10" s="5" t="s">
        <v>2764</v>
      </c>
      <c r="E10" s="5" t="s">
        <v>2787</v>
      </c>
      <c r="F10" s="5" t="s">
        <v>1247</v>
      </c>
      <c r="G10" s="5" t="s">
        <v>1247</v>
      </c>
      <c r="H10" s="5" t="s">
        <v>2816</v>
      </c>
      <c r="I10" s="5" t="s">
        <v>2789</v>
      </c>
      <c r="J10" s="5" t="s">
        <v>2817</v>
      </c>
      <c r="K10" s="5">
        <v>249366</v>
      </c>
      <c r="L10" s="5">
        <v>24</v>
      </c>
      <c r="M10" s="5" t="s">
        <v>2781</v>
      </c>
      <c r="N10" s="5" t="s">
        <v>2818</v>
      </c>
      <c r="O10" s="5" t="s">
        <v>224</v>
      </c>
      <c r="P10" s="5" t="s">
        <v>2798</v>
      </c>
      <c r="Q10" s="5" t="s">
        <v>2773</v>
      </c>
      <c r="R10" s="5" t="s">
        <v>2792</v>
      </c>
      <c r="S10" s="5" t="s">
        <v>226</v>
      </c>
      <c r="T10" s="5" t="s">
        <v>227</v>
      </c>
      <c r="U10" s="5" t="s">
        <v>2640</v>
      </c>
      <c r="V10" s="5" t="s">
        <v>2641</v>
      </c>
      <c r="W10" s="5" t="s">
        <v>2642</v>
      </c>
      <c r="X10" s="5">
        <v>14</v>
      </c>
      <c r="Y10" s="5">
        <v>2026</v>
      </c>
      <c r="Z10" s="5">
        <v>14</v>
      </c>
      <c r="AA10" s="5" t="s">
        <v>1819</v>
      </c>
      <c r="AB10" s="174" t="s">
        <v>1814</v>
      </c>
      <c r="AD10" s="18" t="str">
        <v>410204100</v>
      </c>
      <c r="AE10" s="104" cm="1">
        <f t="array" ref="AE10">IF(LEN(_xlfn.TEXTJOIN(", ",TRUE,_xlfn.UNIQUE(_xlfn._xlws.FILTER(InfoGeneral[Código de Meta],InfoGeneral[CodigoIndicador]=AD10,""))))&gt;0,1,0)</f>
        <v>1</v>
      </c>
    </row>
    <row r="11" spans="1:36" ht="40.200000000000003" hidden="1" customHeight="1" x14ac:dyDescent="0.3">
      <c r="A11" s="172" t="s">
        <v>2819</v>
      </c>
      <c r="B11" s="5" t="s">
        <v>2820</v>
      </c>
      <c r="C11" s="5" t="s">
        <v>2763</v>
      </c>
      <c r="D11" s="5" t="s">
        <v>2764</v>
      </c>
      <c r="E11" s="5" t="s">
        <v>2787</v>
      </c>
      <c r="F11" s="5" t="s">
        <v>1246</v>
      </c>
      <c r="G11" s="5" t="s">
        <v>1247</v>
      </c>
      <c r="H11" s="5" t="s">
        <v>2816</v>
      </c>
      <c r="I11" s="5" t="s">
        <v>2789</v>
      </c>
      <c r="J11" s="5" t="s">
        <v>2821</v>
      </c>
      <c r="K11" s="5">
        <v>249366</v>
      </c>
      <c r="L11" s="5">
        <v>24</v>
      </c>
      <c r="M11" s="5" t="s">
        <v>2781</v>
      </c>
      <c r="N11" s="5" t="s">
        <v>2818</v>
      </c>
      <c r="O11" s="5" t="s">
        <v>224</v>
      </c>
      <c r="P11" s="5" t="s">
        <v>2798</v>
      </c>
      <c r="Q11" s="5" t="s">
        <v>2773</v>
      </c>
      <c r="R11" s="5" t="s">
        <v>2792</v>
      </c>
      <c r="S11" s="5" t="s">
        <v>226</v>
      </c>
      <c r="T11" s="5" t="s">
        <v>227</v>
      </c>
      <c r="U11" s="5" t="s">
        <v>2640</v>
      </c>
      <c r="V11" s="5" t="s">
        <v>2641</v>
      </c>
      <c r="W11" s="5" t="s">
        <v>2642</v>
      </c>
      <c r="X11" s="5">
        <v>26</v>
      </c>
      <c r="Y11" s="5">
        <v>2025</v>
      </c>
      <c r="Z11" s="5">
        <v>1</v>
      </c>
      <c r="AA11" s="5" t="s">
        <v>1819</v>
      </c>
      <c r="AB11" s="174" t="s">
        <v>1814</v>
      </c>
      <c r="AD11" s="18" t="str">
        <v>400304200</v>
      </c>
      <c r="AE11" s="104" cm="1">
        <f t="array" ref="AE11">IF(LEN(_xlfn.TEXTJOIN(", ",TRUE,_xlfn.UNIQUE(_xlfn._xlws.FILTER(InfoGeneral[Código de Meta],InfoGeneral[CodigoIndicador]=AD11,""))))&gt;0,1,0)</f>
        <v>1</v>
      </c>
    </row>
    <row r="12" spans="1:36" ht="40.200000000000003" hidden="1" customHeight="1" x14ac:dyDescent="0.3">
      <c r="A12" s="172" t="s">
        <v>2819</v>
      </c>
      <c r="B12" s="5" t="s">
        <v>2820</v>
      </c>
      <c r="C12" s="5" t="s">
        <v>2763</v>
      </c>
      <c r="D12" s="5" t="s">
        <v>2764</v>
      </c>
      <c r="E12" s="5" t="s">
        <v>2787</v>
      </c>
      <c r="F12" s="5" t="s">
        <v>1246</v>
      </c>
      <c r="G12" s="5" t="s">
        <v>1247</v>
      </c>
      <c r="H12" s="5" t="s">
        <v>2816</v>
      </c>
      <c r="I12" s="5" t="s">
        <v>2789</v>
      </c>
      <c r="J12" s="5" t="s">
        <v>2821</v>
      </c>
      <c r="K12" s="5">
        <v>249366</v>
      </c>
      <c r="L12" s="5">
        <v>24</v>
      </c>
      <c r="M12" s="5" t="s">
        <v>2781</v>
      </c>
      <c r="N12" s="5" t="s">
        <v>2818</v>
      </c>
      <c r="O12" s="5" t="s">
        <v>224</v>
      </c>
      <c r="P12" s="5" t="s">
        <v>2798</v>
      </c>
      <c r="Q12" s="5" t="s">
        <v>2773</v>
      </c>
      <c r="R12" s="5" t="s">
        <v>2792</v>
      </c>
      <c r="S12" s="5" t="s">
        <v>226</v>
      </c>
      <c r="T12" s="5" t="s">
        <v>227</v>
      </c>
      <c r="U12" s="5" t="s">
        <v>2640</v>
      </c>
      <c r="V12" s="5" t="s">
        <v>2641</v>
      </c>
      <c r="W12" s="5" t="s">
        <v>2642</v>
      </c>
      <c r="X12" s="5">
        <v>26</v>
      </c>
      <c r="Y12" s="5">
        <v>2026</v>
      </c>
      <c r="Z12" s="5">
        <v>26</v>
      </c>
      <c r="AA12" s="5" t="s">
        <v>1819</v>
      </c>
      <c r="AB12" s="174" t="s">
        <v>1814</v>
      </c>
      <c r="AD12" s="18" t="str">
        <v>410200100</v>
      </c>
      <c r="AE12" s="104" cm="1">
        <f t="array" ref="AE12">IF(LEN(_xlfn.TEXTJOIN(", ",TRUE,_xlfn.UNIQUE(_xlfn._xlws.FILTER(InfoGeneral[Código de Meta],InfoGeneral[CodigoIndicador]=AD12,""))))&gt;0,1,0)</f>
        <v>1</v>
      </c>
    </row>
    <row r="13" spans="1:36" ht="40.200000000000003" hidden="1" customHeight="1" x14ac:dyDescent="0.3">
      <c r="A13" s="172" t="s">
        <v>2822</v>
      </c>
      <c r="B13" s="5" t="s">
        <v>2823</v>
      </c>
      <c r="C13" s="5" t="s">
        <v>2763</v>
      </c>
      <c r="D13" s="5" t="s">
        <v>2764</v>
      </c>
      <c r="E13" s="5" t="s">
        <v>2787</v>
      </c>
      <c r="F13" s="5" t="s">
        <v>1245</v>
      </c>
      <c r="G13" s="5" t="s">
        <v>1245</v>
      </c>
      <c r="H13" s="5" t="s">
        <v>2824</v>
      </c>
      <c r="I13" s="5" t="s">
        <v>2825</v>
      </c>
      <c r="J13" s="5" t="s">
        <v>2826</v>
      </c>
      <c r="K13" s="5">
        <v>1006044</v>
      </c>
      <c r="L13" s="5">
        <v>100</v>
      </c>
      <c r="M13" s="5" t="s">
        <v>2827</v>
      </c>
      <c r="N13" s="5" t="s">
        <v>2828</v>
      </c>
      <c r="O13" s="5" t="s">
        <v>224</v>
      </c>
      <c r="P13" s="5" t="s">
        <v>225</v>
      </c>
      <c r="Q13" s="5" t="s">
        <v>2773</v>
      </c>
      <c r="R13" s="5" t="s">
        <v>2792</v>
      </c>
      <c r="S13" s="5" t="s">
        <v>226</v>
      </c>
      <c r="T13" s="5" t="s">
        <v>227</v>
      </c>
      <c r="U13" s="5" t="s">
        <v>2792</v>
      </c>
      <c r="V13" s="5" t="s">
        <v>2641</v>
      </c>
      <c r="W13" s="5" t="s">
        <v>2642</v>
      </c>
      <c r="X13" s="5">
        <v>1</v>
      </c>
      <c r="Y13" s="5">
        <v>2024</v>
      </c>
      <c r="Z13" s="5">
        <v>1</v>
      </c>
      <c r="AA13" s="5" t="s">
        <v>1819</v>
      </c>
      <c r="AB13" s="174" t="s">
        <v>1814</v>
      </c>
      <c r="AD13" s="18" t="str">
        <v>190303500</v>
      </c>
      <c r="AE13" s="104" cm="1">
        <f t="array" ref="AE13">IF(LEN(_xlfn.TEXTJOIN(", ",TRUE,_xlfn.UNIQUE(_xlfn._xlws.FILTER(InfoGeneral[Código de Meta],InfoGeneral[CodigoIndicador]=AD13,""))))&gt;0,1,0)</f>
        <v>1</v>
      </c>
    </row>
    <row r="14" spans="1:36" ht="40.200000000000003" hidden="1" customHeight="1" x14ac:dyDescent="0.3">
      <c r="A14" s="172" t="s">
        <v>2829</v>
      </c>
      <c r="B14" s="5" t="s">
        <v>2830</v>
      </c>
      <c r="C14" s="5" t="s">
        <v>2763</v>
      </c>
      <c r="D14" s="5" t="s">
        <v>2764</v>
      </c>
      <c r="E14" s="5" t="s">
        <v>2787</v>
      </c>
      <c r="F14" s="5" t="s">
        <v>1245</v>
      </c>
      <c r="G14" s="5" t="s">
        <v>1245</v>
      </c>
      <c r="H14" s="5" t="s">
        <v>2831</v>
      </c>
      <c r="I14" s="5" t="s">
        <v>2832</v>
      </c>
      <c r="J14" s="5" t="s">
        <v>2833</v>
      </c>
      <c r="K14" s="5">
        <v>508713</v>
      </c>
      <c r="L14" s="5">
        <v>897</v>
      </c>
      <c r="M14" s="5" t="s">
        <v>2781</v>
      </c>
      <c r="N14" s="5" t="s">
        <v>2834</v>
      </c>
      <c r="O14" s="5" t="s">
        <v>220</v>
      </c>
      <c r="P14" s="5" t="s">
        <v>221</v>
      </c>
      <c r="Q14" s="5" t="s">
        <v>2773</v>
      </c>
      <c r="R14" s="5" t="s">
        <v>2650</v>
      </c>
      <c r="S14" s="5" t="s">
        <v>222</v>
      </c>
      <c r="T14" s="5" t="s">
        <v>223</v>
      </c>
      <c r="U14" s="5" t="s">
        <v>2650</v>
      </c>
      <c r="V14" s="5" t="s">
        <v>2641</v>
      </c>
      <c r="W14" s="5" t="s">
        <v>2642</v>
      </c>
      <c r="X14" s="5">
        <v>160</v>
      </c>
      <c r="Y14" s="5">
        <v>2024</v>
      </c>
      <c r="Z14" s="5">
        <v>160</v>
      </c>
      <c r="AA14" s="5" t="s">
        <v>1815</v>
      </c>
      <c r="AB14" s="174" t="s">
        <v>1814</v>
      </c>
      <c r="AD14" s="18" t="str">
        <v>190603000</v>
      </c>
      <c r="AE14" s="104" cm="1">
        <f t="array" ref="AE14">IF(LEN(_xlfn.TEXTJOIN(", ",TRUE,_xlfn.UNIQUE(_xlfn._xlws.FILTER(InfoGeneral[Código de Meta],InfoGeneral[CodigoIndicador]=AD14,""))))&gt;0,1,0)</f>
        <v>1</v>
      </c>
    </row>
    <row r="15" spans="1:36" ht="40.200000000000003" hidden="1" customHeight="1" x14ac:dyDescent="0.3">
      <c r="A15" s="172" t="s">
        <v>2835</v>
      </c>
      <c r="B15" s="5" t="s">
        <v>2566</v>
      </c>
      <c r="C15" s="5" t="s">
        <v>2763</v>
      </c>
      <c r="D15" s="5" t="s">
        <v>2764</v>
      </c>
      <c r="E15" s="5" t="s">
        <v>2787</v>
      </c>
      <c r="F15" s="5" t="s">
        <v>1247</v>
      </c>
      <c r="G15" s="5" t="s">
        <v>1247</v>
      </c>
      <c r="H15" s="5" t="s">
        <v>2836</v>
      </c>
      <c r="I15" s="5" t="s">
        <v>2837</v>
      </c>
      <c r="J15" s="5" t="s">
        <v>2838</v>
      </c>
      <c r="K15" s="5">
        <v>1026669</v>
      </c>
      <c r="L15" s="5">
        <v>200</v>
      </c>
      <c r="M15" s="5" t="s">
        <v>2781</v>
      </c>
      <c r="N15" s="5" t="s">
        <v>2839</v>
      </c>
      <c r="O15" s="5" t="s">
        <v>220</v>
      </c>
      <c r="P15" s="5" t="s">
        <v>221</v>
      </c>
      <c r="Q15" s="5" t="s">
        <v>2773</v>
      </c>
      <c r="R15" s="5" t="s">
        <v>2650</v>
      </c>
      <c r="S15" s="5" t="s">
        <v>222</v>
      </c>
      <c r="T15" s="5" t="s">
        <v>223</v>
      </c>
      <c r="U15" s="5" t="s">
        <v>2640</v>
      </c>
      <c r="V15" s="5" t="s">
        <v>2641</v>
      </c>
      <c r="W15" s="5" t="s">
        <v>2642</v>
      </c>
      <c r="X15" s="5">
        <v>200</v>
      </c>
      <c r="Y15" s="5">
        <v>2026</v>
      </c>
      <c r="Z15" s="5">
        <v>200</v>
      </c>
      <c r="AA15" s="5" t="s">
        <v>1815</v>
      </c>
      <c r="AB15" s="174" t="s">
        <v>1814</v>
      </c>
      <c r="AD15" s="18" t="str">
        <v>410204500</v>
      </c>
      <c r="AE15" s="104" cm="1">
        <f t="array" ref="AE15">IF(LEN(_xlfn.TEXTJOIN(", ",TRUE,_xlfn.UNIQUE(_xlfn._xlws.FILTER(InfoGeneral[Código de Meta],InfoGeneral[CodigoIndicador]=AD15,""))))&gt;0,1,0)</f>
        <v>1</v>
      </c>
    </row>
    <row r="16" spans="1:36" ht="40.200000000000003" hidden="1" customHeight="1" x14ac:dyDescent="0.3">
      <c r="A16" s="172" t="s">
        <v>2840</v>
      </c>
      <c r="B16" s="5" t="s">
        <v>1410</v>
      </c>
      <c r="C16" s="5" t="s">
        <v>2763</v>
      </c>
      <c r="D16" s="5" t="s">
        <v>2764</v>
      </c>
      <c r="E16" s="5" t="s">
        <v>2787</v>
      </c>
      <c r="F16" s="5" t="s">
        <v>1246</v>
      </c>
      <c r="G16" s="5" t="s">
        <v>1246</v>
      </c>
      <c r="H16" s="5" t="s">
        <v>2831</v>
      </c>
      <c r="I16" s="5" t="s">
        <v>2832</v>
      </c>
      <c r="J16" s="5" t="s">
        <v>2841</v>
      </c>
      <c r="K16" s="5">
        <v>507206</v>
      </c>
      <c r="L16" s="5">
        <v>794</v>
      </c>
      <c r="M16" s="5" t="s">
        <v>2781</v>
      </c>
      <c r="N16" s="5" t="s">
        <v>2834</v>
      </c>
      <c r="O16" s="5" t="s">
        <v>220</v>
      </c>
      <c r="P16" s="5" t="s">
        <v>2842</v>
      </c>
      <c r="Q16" s="5" t="s">
        <v>2773</v>
      </c>
      <c r="R16" s="5" t="s">
        <v>2650</v>
      </c>
      <c r="S16" s="5" t="s">
        <v>222</v>
      </c>
      <c r="T16" s="5" t="s">
        <v>223</v>
      </c>
      <c r="U16" s="5" t="s">
        <v>2640</v>
      </c>
      <c r="V16" s="5" t="s">
        <v>2641</v>
      </c>
      <c r="W16" s="5" t="s">
        <v>2642</v>
      </c>
      <c r="X16" s="5">
        <v>741</v>
      </c>
      <c r="Y16" s="5">
        <v>2025</v>
      </c>
      <c r="Z16" s="5">
        <v>741</v>
      </c>
      <c r="AA16" s="5" t="s">
        <v>1815</v>
      </c>
      <c r="AB16" s="174" t="s">
        <v>1814</v>
      </c>
      <c r="AD16" s="18" t="str">
        <v>190600500</v>
      </c>
      <c r="AE16" s="104" cm="1">
        <f t="array" ref="AE16">IF(LEN(_xlfn.TEXTJOIN(", ",TRUE,_xlfn.UNIQUE(_xlfn._xlws.FILTER(InfoGeneral[Código de Meta],InfoGeneral[CodigoIndicador]=AD16,""))))&gt;0,1,0)</f>
        <v>0</v>
      </c>
    </row>
    <row r="17" spans="1:31" ht="40.200000000000003" hidden="1" customHeight="1" x14ac:dyDescent="0.3">
      <c r="A17" s="172" t="s">
        <v>2804</v>
      </c>
      <c r="B17" s="5" t="s">
        <v>1574</v>
      </c>
      <c r="C17" s="5" t="s">
        <v>2763</v>
      </c>
      <c r="D17" s="5" t="s">
        <v>2764</v>
      </c>
      <c r="E17" s="5" t="s">
        <v>2787</v>
      </c>
      <c r="F17" s="5" t="s">
        <v>1246</v>
      </c>
      <c r="G17" s="5" t="s">
        <v>1246</v>
      </c>
      <c r="H17" s="5" t="s">
        <v>2805</v>
      </c>
      <c r="I17" s="5" t="s">
        <v>2806</v>
      </c>
      <c r="J17" s="5" t="s">
        <v>2807</v>
      </c>
      <c r="K17" s="5">
        <v>504331</v>
      </c>
      <c r="L17" s="5">
        <v>100</v>
      </c>
      <c r="M17" s="5" t="s">
        <v>2781</v>
      </c>
      <c r="N17" s="5" t="s">
        <v>2808</v>
      </c>
      <c r="O17" s="5" t="s">
        <v>220</v>
      </c>
      <c r="P17" s="5" t="s">
        <v>2843</v>
      </c>
      <c r="Q17" s="5" t="s">
        <v>2773</v>
      </c>
      <c r="R17" s="5" t="s">
        <v>2650</v>
      </c>
      <c r="S17" s="5" t="s">
        <v>222</v>
      </c>
      <c r="T17" s="5" t="s">
        <v>223</v>
      </c>
      <c r="U17" s="5" t="s">
        <v>2640</v>
      </c>
      <c r="V17" s="5" t="s">
        <v>2641</v>
      </c>
      <c r="W17" s="5" t="s">
        <v>2642</v>
      </c>
      <c r="X17" s="5">
        <v>100</v>
      </c>
      <c r="Y17" s="5">
        <v>2025</v>
      </c>
      <c r="Z17" s="5">
        <v>100</v>
      </c>
      <c r="AA17" s="5" t="s">
        <v>1815</v>
      </c>
      <c r="AB17" s="174" t="s">
        <v>1814</v>
      </c>
      <c r="AD17" s="18" t="str">
        <v>410400800</v>
      </c>
      <c r="AE17" s="104" cm="1">
        <f t="array" ref="AE17">IF(LEN(_xlfn.TEXTJOIN(", ",TRUE,_xlfn.UNIQUE(_xlfn._xlws.FILTER(InfoGeneral[Código de Meta],InfoGeneral[CodigoIndicador]=AD17,""))))&gt;0,1,0)</f>
        <v>1</v>
      </c>
    </row>
    <row r="18" spans="1:31" ht="40.200000000000003" hidden="1" customHeight="1" x14ac:dyDescent="0.3">
      <c r="A18" s="172" t="s">
        <v>2844</v>
      </c>
      <c r="B18" s="5" t="s">
        <v>1527</v>
      </c>
      <c r="C18" s="5" t="s">
        <v>2763</v>
      </c>
      <c r="D18" s="5" t="s">
        <v>2764</v>
      </c>
      <c r="E18" s="5" t="s">
        <v>2787</v>
      </c>
      <c r="F18" s="5" t="s">
        <v>1246</v>
      </c>
      <c r="G18" s="5" t="s">
        <v>1247</v>
      </c>
      <c r="H18" s="5" t="s">
        <v>2845</v>
      </c>
      <c r="I18" s="5" t="s">
        <v>2846</v>
      </c>
      <c r="J18" s="5" t="s">
        <v>2847</v>
      </c>
      <c r="K18" s="5">
        <v>94985</v>
      </c>
      <c r="L18" s="5">
        <v>5520</v>
      </c>
      <c r="M18" s="5" t="s">
        <v>2781</v>
      </c>
      <c r="N18" s="5" t="s">
        <v>2848</v>
      </c>
      <c r="O18" s="5" t="s">
        <v>220</v>
      </c>
      <c r="P18" s="5" t="s">
        <v>221</v>
      </c>
      <c r="Q18" s="5" t="s">
        <v>2773</v>
      </c>
      <c r="R18" s="5" t="s">
        <v>2650</v>
      </c>
      <c r="S18" s="5" t="s">
        <v>222</v>
      </c>
      <c r="T18" s="5" t="s">
        <v>223</v>
      </c>
      <c r="U18" s="5" t="s">
        <v>2640</v>
      </c>
      <c r="V18" s="5" t="s">
        <v>2641</v>
      </c>
      <c r="W18" s="5" t="s">
        <v>2642</v>
      </c>
      <c r="X18" s="5">
        <v>5520</v>
      </c>
      <c r="Y18" s="5">
        <v>2025</v>
      </c>
      <c r="Z18" s="5">
        <v>0</v>
      </c>
      <c r="AA18" s="5" t="s">
        <v>1815</v>
      </c>
      <c r="AB18" s="174" t="s">
        <v>1814</v>
      </c>
      <c r="AD18" s="18" t="str">
        <v>410402000</v>
      </c>
      <c r="AE18" s="104" cm="1">
        <f t="array" ref="AE18">IF(LEN(_xlfn.TEXTJOIN(", ",TRUE,_xlfn.UNIQUE(_xlfn._xlws.FILTER(InfoGeneral[Código de Meta],InfoGeneral[CodigoIndicador]=AD18,""))))&gt;0,1,0)</f>
        <v>1</v>
      </c>
    </row>
    <row r="19" spans="1:31" ht="40.200000000000003" hidden="1" customHeight="1" x14ac:dyDescent="0.3">
      <c r="A19" s="172" t="s">
        <v>2844</v>
      </c>
      <c r="B19" s="5" t="s">
        <v>1527</v>
      </c>
      <c r="C19" s="5" t="s">
        <v>2763</v>
      </c>
      <c r="D19" s="5" t="s">
        <v>2764</v>
      </c>
      <c r="E19" s="5" t="s">
        <v>2787</v>
      </c>
      <c r="F19" s="5" t="s">
        <v>1246</v>
      </c>
      <c r="G19" s="5" t="s">
        <v>1247</v>
      </c>
      <c r="H19" s="5" t="s">
        <v>2845</v>
      </c>
      <c r="I19" s="5" t="s">
        <v>2846</v>
      </c>
      <c r="J19" s="5" t="s">
        <v>2847</v>
      </c>
      <c r="K19" s="5">
        <v>94985</v>
      </c>
      <c r="L19" s="5">
        <v>5520</v>
      </c>
      <c r="M19" s="5" t="s">
        <v>2781</v>
      </c>
      <c r="N19" s="5" t="s">
        <v>2848</v>
      </c>
      <c r="O19" s="5" t="s">
        <v>220</v>
      </c>
      <c r="P19" s="5" t="s">
        <v>221</v>
      </c>
      <c r="Q19" s="5" t="s">
        <v>2773</v>
      </c>
      <c r="R19" s="5" t="s">
        <v>2650</v>
      </c>
      <c r="S19" s="5" t="s">
        <v>222</v>
      </c>
      <c r="T19" s="5" t="s">
        <v>223</v>
      </c>
      <c r="U19" s="5" t="s">
        <v>2640</v>
      </c>
      <c r="V19" s="5" t="s">
        <v>2641</v>
      </c>
      <c r="W19" s="5" t="s">
        <v>2642</v>
      </c>
      <c r="X19" s="5">
        <v>5520</v>
      </c>
      <c r="Y19" s="5">
        <v>2026</v>
      </c>
      <c r="Z19" s="5">
        <v>5520</v>
      </c>
      <c r="AA19" s="5" t="s">
        <v>1815</v>
      </c>
      <c r="AB19" s="174" t="s">
        <v>1814</v>
      </c>
      <c r="AD19" s="18" t="str">
        <v>459901700</v>
      </c>
      <c r="AE19" s="104" cm="1">
        <f t="array" ref="AE19">IF(LEN(_xlfn.TEXTJOIN(", ",TRUE,_xlfn.UNIQUE(_xlfn._xlws.FILTER(InfoGeneral[Código de Meta],InfoGeneral[CodigoIndicador]=AD19,""))))&gt;0,1,0)</f>
        <v>1</v>
      </c>
    </row>
    <row r="20" spans="1:31" ht="40.200000000000003" hidden="1" customHeight="1" x14ac:dyDescent="0.3">
      <c r="A20" s="172" t="s">
        <v>2849</v>
      </c>
      <c r="B20" s="5" t="s">
        <v>1698</v>
      </c>
      <c r="C20" s="5" t="s">
        <v>2763</v>
      </c>
      <c r="D20" s="5" t="s">
        <v>2764</v>
      </c>
      <c r="E20" s="5" t="s">
        <v>2787</v>
      </c>
      <c r="F20" s="5" t="s">
        <v>1246</v>
      </c>
      <c r="G20" s="5" t="s">
        <v>1247</v>
      </c>
      <c r="H20" s="5" t="s">
        <v>2836</v>
      </c>
      <c r="I20" s="5" t="s">
        <v>2837</v>
      </c>
      <c r="J20" s="5" t="s">
        <v>2838</v>
      </c>
      <c r="K20" s="5">
        <v>1016826</v>
      </c>
      <c r="L20" s="5">
        <v>300</v>
      </c>
      <c r="M20" s="5" t="s">
        <v>2781</v>
      </c>
      <c r="N20" s="5" t="s">
        <v>2839</v>
      </c>
      <c r="O20" s="5" t="s">
        <v>220</v>
      </c>
      <c r="P20" s="5" t="s">
        <v>221</v>
      </c>
      <c r="Q20" s="5" t="s">
        <v>2773</v>
      </c>
      <c r="R20" s="5" t="s">
        <v>2650</v>
      </c>
      <c r="S20" s="5" t="s">
        <v>222</v>
      </c>
      <c r="T20" s="5" t="s">
        <v>223</v>
      </c>
      <c r="U20" s="5" t="s">
        <v>2640</v>
      </c>
      <c r="V20" s="5" t="s">
        <v>2641</v>
      </c>
      <c r="W20" s="5" t="s">
        <v>2642</v>
      </c>
      <c r="X20" s="5">
        <v>300</v>
      </c>
      <c r="Y20" s="5">
        <v>2025</v>
      </c>
      <c r="Z20" s="5">
        <v>0</v>
      </c>
      <c r="AA20" s="5" t="s">
        <v>1815</v>
      </c>
      <c r="AB20" s="174" t="s">
        <v>1814</v>
      </c>
      <c r="AD20" s="18" t="str">
        <v>450203800</v>
      </c>
      <c r="AE20" s="104" cm="1">
        <f t="array" ref="AE20">IF(LEN(_xlfn.TEXTJOIN(", ",TRUE,_xlfn.UNIQUE(_xlfn._xlws.FILTER(InfoGeneral[Código de Meta],InfoGeneral[CodigoIndicador]=AD20,""))))&gt;0,1,0)</f>
        <v>1</v>
      </c>
    </row>
    <row r="21" spans="1:31" ht="40.200000000000003" hidden="1" customHeight="1" x14ac:dyDescent="0.3">
      <c r="A21" s="172" t="s">
        <v>2849</v>
      </c>
      <c r="B21" s="5" t="s">
        <v>1698</v>
      </c>
      <c r="C21" s="5" t="s">
        <v>2763</v>
      </c>
      <c r="D21" s="5" t="s">
        <v>2764</v>
      </c>
      <c r="E21" s="5" t="s">
        <v>2787</v>
      </c>
      <c r="F21" s="5" t="s">
        <v>1246</v>
      </c>
      <c r="G21" s="5" t="s">
        <v>1247</v>
      </c>
      <c r="H21" s="5" t="s">
        <v>2836</v>
      </c>
      <c r="I21" s="5" t="s">
        <v>2837</v>
      </c>
      <c r="J21" s="5" t="s">
        <v>2838</v>
      </c>
      <c r="K21" s="5">
        <v>1016826</v>
      </c>
      <c r="L21" s="5">
        <v>300</v>
      </c>
      <c r="M21" s="5" t="s">
        <v>2781</v>
      </c>
      <c r="N21" s="5" t="s">
        <v>2839</v>
      </c>
      <c r="O21" s="5" t="s">
        <v>220</v>
      </c>
      <c r="P21" s="5" t="s">
        <v>221</v>
      </c>
      <c r="Q21" s="5" t="s">
        <v>2773</v>
      </c>
      <c r="R21" s="5" t="s">
        <v>2650</v>
      </c>
      <c r="S21" s="5" t="s">
        <v>222</v>
      </c>
      <c r="T21" s="5" t="s">
        <v>223</v>
      </c>
      <c r="U21" s="5" t="s">
        <v>2640</v>
      </c>
      <c r="V21" s="5" t="s">
        <v>2641</v>
      </c>
      <c r="W21" s="5" t="s">
        <v>2642</v>
      </c>
      <c r="X21" s="5">
        <v>300</v>
      </c>
      <c r="Y21" s="5">
        <v>2026</v>
      </c>
      <c r="Z21" s="5">
        <v>300</v>
      </c>
      <c r="AA21" s="5" t="s">
        <v>1815</v>
      </c>
      <c r="AB21" s="174" t="s">
        <v>1814</v>
      </c>
      <c r="AD21" s="18" t="str">
        <v>240204500</v>
      </c>
      <c r="AE21" s="104" cm="1">
        <f t="array" ref="AE21">IF(LEN(_xlfn.TEXTJOIN(", ",TRUE,_xlfn.UNIQUE(_xlfn._xlws.FILTER(InfoGeneral[Código de Meta],InfoGeneral[CodigoIndicador]=AD21,""))))&gt;0,1,0)</f>
        <v>1</v>
      </c>
    </row>
    <row r="22" spans="1:31" ht="40.200000000000003" hidden="1" customHeight="1" x14ac:dyDescent="0.3">
      <c r="A22" s="172" t="s">
        <v>2850</v>
      </c>
      <c r="B22" s="5" t="s">
        <v>2851</v>
      </c>
      <c r="C22" s="5" t="s">
        <v>2763</v>
      </c>
      <c r="D22" s="5" t="s">
        <v>2764</v>
      </c>
      <c r="E22" s="5" t="s">
        <v>2852</v>
      </c>
      <c r="F22" s="5" t="s">
        <v>1245</v>
      </c>
      <c r="G22" s="5" t="s">
        <v>1245</v>
      </c>
      <c r="H22" s="5" t="s">
        <v>2853</v>
      </c>
      <c r="I22" s="5" t="s">
        <v>2854</v>
      </c>
      <c r="J22" s="5" t="s">
        <v>2855</v>
      </c>
      <c r="K22" s="5">
        <v>1006044</v>
      </c>
      <c r="L22" s="5">
        <v>1006044</v>
      </c>
      <c r="M22" s="5" t="s">
        <v>2856</v>
      </c>
      <c r="N22" s="5" t="s">
        <v>2857</v>
      </c>
      <c r="O22" s="5" t="s">
        <v>886</v>
      </c>
      <c r="P22" s="5" t="s">
        <v>2858</v>
      </c>
      <c r="Q22" s="5" t="s">
        <v>2773</v>
      </c>
      <c r="R22" s="5" t="s">
        <v>2675</v>
      </c>
      <c r="S22" s="5" t="s">
        <v>888</v>
      </c>
      <c r="T22" s="5" t="s">
        <v>889</v>
      </c>
      <c r="U22" s="5" t="s">
        <v>2675</v>
      </c>
      <c r="V22" s="5" t="s">
        <v>2641</v>
      </c>
      <c r="W22" s="5" t="s">
        <v>2642</v>
      </c>
      <c r="X22" s="5">
        <v>1</v>
      </c>
      <c r="Y22" s="5">
        <v>2024</v>
      </c>
      <c r="Z22" s="5">
        <v>1</v>
      </c>
      <c r="AA22" s="5" t="s">
        <v>1335</v>
      </c>
      <c r="AB22" s="174" t="s">
        <v>1814</v>
      </c>
      <c r="AD22" s="18" t="str">
        <v>450203300</v>
      </c>
      <c r="AE22" s="104" cm="1">
        <f t="array" ref="AE22">IF(LEN(_xlfn.TEXTJOIN(", ",TRUE,_xlfn.UNIQUE(_xlfn._xlws.FILTER(InfoGeneral[Código de Meta],InfoGeneral[CodigoIndicador]=AD22,""))))&gt;0,1,0)</f>
        <v>1</v>
      </c>
    </row>
    <row r="23" spans="1:31" ht="40.200000000000003" hidden="1" customHeight="1" x14ac:dyDescent="0.3">
      <c r="A23" s="172" t="s">
        <v>2859</v>
      </c>
      <c r="B23" s="5" t="s">
        <v>2555</v>
      </c>
      <c r="C23" s="5" t="s">
        <v>2763</v>
      </c>
      <c r="D23" s="5" t="s">
        <v>2764</v>
      </c>
      <c r="E23" s="5" t="s">
        <v>2860</v>
      </c>
      <c r="F23" s="5" t="s">
        <v>1247</v>
      </c>
      <c r="G23" s="5" t="s">
        <v>1247</v>
      </c>
      <c r="H23" s="5" t="s">
        <v>2861</v>
      </c>
      <c r="I23" s="5" t="s">
        <v>2862</v>
      </c>
      <c r="J23" s="5" t="s">
        <v>2863</v>
      </c>
      <c r="K23" s="5">
        <v>1120</v>
      </c>
      <c r="L23" s="5">
        <v>29</v>
      </c>
      <c r="M23" s="5" t="s">
        <v>2827</v>
      </c>
      <c r="N23" s="5" t="s">
        <v>2864</v>
      </c>
      <c r="O23" s="5" t="s">
        <v>148</v>
      </c>
      <c r="P23" s="5" t="s">
        <v>2865</v>
      </c>
      <c r="Q23" s="5" t="s">
        <v>2773</v>
      </c>
      <c r="R23" s="5" t="s">
        <v>2866</v>
      </c>
      <c r="S23" s="5" t="s">
        <v>150</v>
      </c>
      <c r="T23" s="5" t="s">
        <v>151</v>
      </c>
      <c r="U23" s="5" t="s">
        <v>2640</v>
      </c>
      <c r="V23" s="5" t="s">
        <v>2641</v>
      </c>
      <c r="W23" s="5" t="s">
        <v>1814</v>
      </c>
      <c r="X23" s="5">
        <v>29</v>
      </c>
      <c r="Y23" s="5">
        <v>2026</v>
      </c>
      <c r="Z23" s="5">
        <v>29</v>
      </c>
      <c r="AA23" s="5" t="s">
        <v>1816</v>
      </c>
      <c r="AB23" s="174" t="s">
        <v>1814</v>
      </c>
      <c r="AD23" s="18" t="str">
        <v>450202400</v>
      </c>
      <c r="AE23" s="104" cm="1">
        <f t="array" ref="AE23">IF(LEN(_xlfn.TEXTJOIN(", ",TRUE,_xlfn.UNIQUE(_xlfn._xlws.FILTER(InfoGeneral[Código de Meta],InfoGeneral[CodigoIndicador]=AD23,""))))&gt;0,1,0)</f>
        <v>1</v>
      </c>
    </row>
    <row r="24" spans="1:31" ht="40.200000000000003" hidden="1" customHeight="1" x14ac:dyDescent="0.3">
      <c r="A24" s="172" t="s">
        <v>2867</v>
      </c>
      <c r="B24" s="5" t="s">
        <v>2549</v>
      </c>
      <c r="C24" s="5" t="s">
        <v>2763</v>
      </c>
      <c r="D24" s="5" t="s">
        <v>2764</v>
      </c>
      <c r="E24" s="5" t="s">
        <v>2860</v>
      </c>
      <c r="F24" s="5" t="s">
        <v>1247</v>
      </c>
      <c r="G24" s="5" t="s">
        <v>1247</v>
      </c>
      <c r="H24" s="5" t="s">
        <v>2868</v>
      </c>
      <c r="I24" s="5" t="s">
        <v>2869</v>
      </c>
      <c r="J24" s="5" t="s">
        <v>2870</v>
      </c>
      <c r="K24" s="5">
        <v>1428</v>
      </c>
      <c r="L24" s="5">
        <v>10</v>
      </c>
      <c r="M24" s="5" t="s">
        <v>2781</v>
      </c>
      <c r="N24" s="5" t="s">
        <v>2871</v>
      </c>
      <c r="O24" s="5" t="s">
        <v>148</v>
      </c>
      <c r="P24" s="5" t="s">
        <v>2865</v>
      </c>
      <c r="Q24" s="5" t="s">
        <v>2773</v>
      </c>
      <c r="R24" s="5" t="s">
        <v>2866</v>
      </c>
      <c r="S24" s="5" t="s">
        <v>150</v>
      </c>
      <c r="T24" s="5" t="s">
        <v>151</v>
      </c>
      <c r="U24" s="5" t="s">
        <v>2640</v>
      </c>
      <c r="V24" s="5" t="s">
        <v>2641</v>
      </c>
      <c r="W24" s="5" t="s">
        <v>1814</v>
      </c>
      <c r="X24" s="5">
        <v>10</v>
      </c>
      <c r="Y24" s="5">
        <v>2026</v>
      </c>
      <c r="Z24" s="5">
        <v>10</v>
      </c>
      <c r="AA24" s="5" t="s">
        <v>1816</v>
      </c>
      <c r="AB24" s="174" t="s">
        <v>1814</v>
      </c>
      <c r="AD24" s="18" t="str">
        <v>450203900</v>
      </c>
      <c r="AE24" s="104" cm="1">
        <f t="array" ref="AE24">IF(LEN(_xlfn.TEXTJOIN(", ",TRUE,_xlfn.UNIQUE(_xlfn._xlws.FILTER(InfoGeneral[Código de Meta],InfoGeneral[CodigoIndicador]=AD24,""))))&gt;0,1,0)</f>
        <v>1</v>
      </c>
    </row>
    <row r="25" spans="1:31" ht="40.200000000000003" hidden="1" customHeight="1" x14ac:dyDescent="0.3">
      <c r="A25" s="172" t="s">
        <v>2872</v>
      </c>
      <c r="B25" s="5" t="s">
        <v>1637</v>
      </c>
      <c r="C25" s="5" t="s">
        <v>2763</v>
      </c>
      <c r="D25" s="5" t="s">
        <v>2764</v>
      </c>
      <c r="E25" s="5" t="s">
        <v>2765</v>
      </c>
      <c r="F25" s="5" t="s">
        <v>1246</v>
      </c>
      <c r="G25" s="5" t="s">
        <v>1246</v>
      </c>
      <c r="H25" s="5" t="s">
        <v>2873</v>
      </c>
      <c r="I25" s="5" t="s">
        <v>2874</v>
      </c>
      <c r="J25" s="5" t="s">
        <v>2875</v>
      </c>
      <c r="K25" s="5">
        <v>3110</v>
      </c>
      <c r="L25" s="5">
        <v>4060</v>
      </c>
      <c r="M25" s="5" t="s">
        <v>2876</v>
      </c>
      <c r="N25" s="5" t="s">
        <v>2877</v>
      </c>
      <c r="O25" s="5" t="s">
        <v>282</v>
      </c>
      <c r="P25" s="5" t="s">
        <v>2878</v>
      </c>
      <c r="Q25" s="5" t="s">
        <v>2773</v>
      </c>
      <c r="R25" s="5" t="s">
        <v>2674</v>
      </c>
      <c r="S25" s="5" t="s">
        <v>284</v>
      </c>
      <c r="T25" s="5" t="s">
        <v>285</v>
      </c>
      <c r="U25" s="5" t="s">
        <v>2640</v>
      </c>
      <c r="V25" s="5" t="s">
        <v>2641</v>
      </c>
      <c r="W25" s="5" t="s">
        <v>2642</v>
      </c>
      <c r="X25" s="5">
        <v>211</v>
      </c>
      <c r="Y25" s="5">
        <v>2025</v>
      </c>
      <c r="Z25" s="5">
        <v>211</v>
      </c>
      <c r="AA25" s="5" t="s">
        <v>1848</v>
      </c>
      <c r="AB25" s="174" t="s">
        <v>1814</v>
      </c>
      <c r="AD25" s="18" t="str">
        <v>190502100</v>
      </c>
      <c r="AE25" s="104" cm="1">
        <f t="array" ref="AE25">IF(LEN(_xlfn.TEXTJOIN(", ",TRUE,_xlfn.UNIQUE(_xlfn._xlws.FILTER(InfoGeneral[Código de Meta],InfoGeneral[CodigoIndicador]=AD25,""))))&gt;0,1,0)</f>
        <v>1</v>
      </c>
    </row>
    <row r="26" spans="1:31" ht="40.200000000000003" hidden="1" customHeight="1" x14ac:dyDescent="0.3">
      <c r="A26" s="172" t="s">
        <v>2776</v>
      </c>
      <c r="B26" s="5" t="s">
        <v>1618</v>
      </c>
      <c r="C26" s="5" t="s">
        <v>2763</v>
      </c>
      <c r="D26" s="5" t="s">
        <v>2764</v>
      </c>
      <c r="E26" s="5" t="s">
        <v>2777</v>
      </c>
      <c r="F26" s="5" t="s">
        <v>1247</v>
      </c>
      <c r="G26" s="5" t="s">
        <v>1247</v>
      </c>
      <c r="H26" s="5" t="s">
        <v>2778</v>
      </c>
      <c r="I26" s="5" t="s">
        <v>2779</v>
      </c>
      <c r="J26" s="5" t="s">
        <v>2780</v>
      </c>
      <c r="K26" s="5">
        <v>20067</v>
      </c>
      <c r="L26" s="5">
        <v>2470</v>
      </c>
      <c r="M26" s="5" t="s">
        <v>2781</v>
      </c>
      <c r="N26" s="5" t="s">
        <v>2782</v>
      </c>
      <c r="O26" s="5" t="s">
        <v>168</v>
      </c>
      <c r="P26" s="5" t="s">
        <v>2879</v>
      </c>
      <c r="Q26" s="5" t="s">
        <v>2773</v>
      </c>
      <c r="R26" s="5" t="s">
        <v>2880</v>
      </c>
      <c r="S26" s="5" t="s">
        <v>170</v>
      </c>
      <c r="T26" s="5" t="s">
        <v>171</v>
      </c>
      <c r="U26" s="5" t="s">
        <v>2640</v>
      </c>
      <c r="V26" s="5" t="s">
        <v>2641</v>
      </c>
      <c r="W26" s="5" t="s">
        <v>1814</v>
      </c>
      <c r="X26" s="5">
        <v>26</v>
      </c>
      <c r="Y26" s="5">
        <v>2026</v>
      </c>
      <c r="Z26" s="5">
        <v>26</v>
      </c>
      <c r="AA26" s="5" t="s">
        <v>1817</v>
      </c>
      <c r="AB26" s="174" t="s">
        <v>1814</v>
      </c>
      <c r="AD26" s="18" t="str">
        <v>459903400</v>
      </c>
      <c r="AE26" s="104" cm="1">
        <f t="array" ref="AE26">IF(LEN(_xlfn.TEXTJOIN(", ",TRUE,_xlfn.UNIQUE(_xlfn._xlws.FILTER(InfoGeneral[Código de Meta],InfoGeneral[CodigoIndicador]=AD26,""))))&gt;0,1,0)</f>
        <v>1</v>
      </c>
    </row>
    <row r="27" spans="1:31" ht="40.200000000000003" hidden="1" customHeight="1" x14ac:dyDescent="0.3">
      <c r="A27" s="172" t="s">
        <v>2881</v>
      </c>
      <c r="B27" s="5" t="s">
        <v>2882</v>
      </c>
      <c r="C27" s="5" t="s">
        <v>2763</v>
      </c>
      <c r="D27" s="5" t="s">
        <v>2764</v>
      </c>
      <c r="E27" s="5" t="s">
        <v>2883</v>
      </c>
      <c r="F27" s="5" t="s">
        <v>1246</v>
      </c>
      <c r="G27" s="5" t="s">
        <v>1246</v>
      </c>
      <c r="H27" s="5" t="s">
        <v>2884</v>
      </c>
      <c r="I27" s="5" t="s">
        <v>2885</v>
      </c>
      <c r="J27" s="5" t="s">
        <v>2886</v>
      </c>
      <c r="K27" s="5">
        <v>2234</v>
      </c>
      <c r="L27" s="5">
        <v>2234</v>
      </c>
      <c r="M27" s="5" t="s">
        <v>2887</v>
      </c>
      <c r="N27" s="5" t="s">
        <v>2888</v>
      </c>
      <c r="O27" s="5" t="s">
        <v>736</v>
      </c>
      <c r="P27" s="5" t="s">
        <v>2889</v>
      </c>
      <c r="Q27" s="5" t="s">
        <v>2890</v>
      </c>
      <c r="R27" s="5" t="s">
        <v>2891</v>
      </c>
      <c r="S27" s="5" t="s">
        <v>737</v>
      </c>
      <c r="T27" s="5" t="s">
        <v>713</v>
      </c>
      <c r="U27" s="5" t="s">
        <v>2640</v>
      </c>
      <c r="V27" s="5" t="s">
        <v>2641</v>
      </c>
      <c r="W27" s="5" t="s">
        <v>2642</v>
      </c>
      <c r="X27" s="5">
        <v>1</v>
      </c>
      <c r="Y27" s="5">
        <v>2025</v>
      </c>
      <c r="Z27" s="5">
        <v>1</v>
      </c>
      <c r="AA27" s="5" t="s">
        <v>2065</v>
      </c>
      <c r="AB27" s="174" t="s">
        <v>1814</v>
      </c>
      <c r="AD27" s="18" t="str">
        <v>450107100</v>
      </c>
      <c r="AE27" s="104" cm="1">
        <f t="array" ref="AE27">IF(LEN(_xlfn.TEXTJOIN(", ",TRUE,_xlfn.UNIQUE(_xlfn._xlws.FILTER(InfoGeneral[Código de Meta],InfoGeneral[CodigoIndicador]=AD27,""))))&gt;0,1,0)</f>
        <v>1</v>
      </c>
    </row>
    <row r="28" spans="1:31" ht="40.200000000000003" hidden="1" customHeight="1" x14ac:dyDescent="0.3">
      <c r="A28" s="172" t="s">
        <v>2892</v>
      </c>
      <c r="B28" s="5" t="s">
        <v>2893</v>
      </c>
      <c r="C28" s="5" t="s">
        <v>2763</v>
      </c>
      <c r="D28" s="5" t="s">
        <v>2764</v>
      </c>
      <c r="E28" s="5" t="s">
        <v>2883</v>
      </c>
      <c r="F28" s="5" t="s">
        <v>1246</v>
      </c>
      <c r="G28" s="5" t="s">
        <v>1246</v>
      </c>
      <c r="H28" s="5" t="s">
        <v>2894</v>
      </c>
      <c r="I28" s="5" t="s">
        <v>2895</v>
      </c>
      <c r="J28" s="5" t="s">
        <v>2896</v>
      </c>
      <c r="K28" s="5">
        <v>2102</v>
      </c>
      <c r="L28" s="5">
        <v>2102</v>
      </c>
      <c r="M28" s="5" t="s">
        <v>2897</v>
      </c>
      <c r="N28" s="5" t="s">
        <v>2898</v>
      </c>
      <c r="O28" s="5" t="s">
        <v>736</v>
      </c>
      <c r="P28" s="5" t="s">
        <v>2889</v>
      </c>
      <c r="Q28" s="5" t="s">
        <v>2890</v>
      </c>
      <c r="R28" s="5" t="s">
        <v>2891</v>
      </c>
      <c r="S28" s="5" t="s">
        <v>737</v>
      </c>
      <c r="T28" s="5" t="s">
        <v>713</v>
      </c>
      <c r="U28" s="5" t="s">
        <v>2640</v>
      </c>
      <c r="V28" s="5" t="s">
        <v>2641</v>
      </c>
      <c r="W28" s="5" t="s">
        <v>2642</v>
      </c>
      <c r="X28" s="5">
        <v>1</v>
      </c>
      <c r="Y28" s="5">
        <v>2025</v>
      </c>
      <c r="Z28" s="5">
        <v>1</v>
      </c>
      <c r="AA28" s="5" t="s">
        <v>2065</v>
      </c>
      <c r="AB28" s="174" t="s">
        <v>1814</v>
      </c>
      <c r="AD28" s="18" t="str">
        <v>220108100</v>
      </c>
      <c r="AE28" s="104" cm="1">
        <f t="array" ref="AE28">IF(LEN(_xlfn.TEXTJOIN(", ",TRUE,_xlfn.UNIQUE(_xlfn._xlws.FILTER(InfoGeneral[Código de Meta],InfoGeneral[CodigoIndicador]=AD28,""))))&gt;0,1,0)</f>
        <v>1</v>
      </c>
    </row>
    <row r="29" spans="1:31" ht="40.200000000000003" hidden="1" customHeight="1" x14ac:dyDescent="0.3">
      <c r="A29" s="172" t="s">
        <v>2899</v>
      </c>
      <c r="B29" s="5" t="s">
        <v>2900</v>
      </c>
      <c r="C29" s="5" t="s">
        <v>2763</v>
      </c>
      <c r="D29" s="5" t="s">
        <v>2764</v>
      </c>
      <c r="E29" s="5" t="s">
        <v>2883</v>
      </c>
      <c r="F29" s="5" t="s">
        <v>1245</v>
      </c>
      <c r="G29" s="5" t="s">
        <v>1245</v>
      </c>
      <c r="H29" s="5" t="s">
        <v>2901</v>
      </c>
      <c r="I29" s="5" t="s">
        <v>2902</v>
      </c>
      <c r="J29" s="5" t="s">
        <v>2903</v>
      </c>
      <c r="K29" s="5">
        <v>1079</v>
      </c>
      <c r="L29" s="5">
        <v>1079</v>
      </c>
      <c r="M29" s="5" t="s">
        <v>2904</v>
      </c>
      <c r="N29" s="5" t="s">
        <v>2905</v>
      </c>
      <c r="O29" s="5" t="s">
        <v>736</v>
      </c>
      <c r="P29" s="5" t="s">
        <v>711</v>
      </c>
      <c r="Q29" s="5" t="s">
        <v>2773</v>
      </c>
      <c r="R29" s="5" t="s">
        <v>2891</v>
      </c>
      <c r="S29" s="5" t="s">
        <v>737</v>
      </c>
      <c r="T29" s="5" t="s">
        <v>2906</v>
      </c>
      <c r="U29" s="5" t="s">
        <v>2891</v>
      </c>
      <c r="V29" s="5" t="s">
        <v>2641</v>
      </c>
      <c r="W29" s="5" t="s">
        <v>2642</v>
      </c>
      <c r="X29" s="5">
        <v>1</v>
      </c>
      <c r="Y29" s="5">
        <v>2024</v>
      </c>
      <c r="Z29" s="5">
        <v>1</v>
      </c>
      <c r="AA29" s="5" t="s">
        <v>2065</v>
      </c>
      <c r="AB29" s="174" t="s">
        <v>1814</v>
      </c>
      <c r="AD29" s="18" t="str">
        <v>400301500</v>
      </c>
      <c r="AE29" s="104" cm="1">
        <f t="array" ref="AE29">IF(LEN(_xlfn.TEXTJOIN(", ",TRUE,_xlfn.UNIQUE(_xlfn._xlws.FILTER(InfoGeneral[Código de Meta],InfoGeneral[CodigoIndicador]=AD29,""))))&gt;0,1,0)</f>
        <v>1</v>
      </c>
    </row>
    <row r="30" spans="1:31" ht="40.200000000000003" hidden="1" customHeight="1" x14ac:dyDescent="0.3">
      <c r="A30" s="172" t="s">
        <v>2907</v>
      </c>
      <c r="B30" s="5" t="s">
        <v>2908</v>
      </c>
      <c r="C30" s="5" t="s">
        <v>2763</v>
      </c>
      <c r="D30" s="5" t="s">
        <v>2764</v>
      </c>
      <c r="E30" s="5" t="s">
        <v>2883</v>
      </c>
      <c r="F30" s="5" t="s">
        <v>1246</v>
      </c>
      <c r="G30" s="5" t="s">
        <v>1246</v>
      </c>
      <c r="H30" s="5" t="s">
        <v>2909</v>
      </c>
      <c r="I30" s="5" t="s">
        <v>2910</v>
      </c>
      <c r="J30" s="5" t="s">
        <v>2911</v>
      </c>
      <c r="K30" s="5">
        <v>14269</v>
      </c>
      <c r="L30" s="5">
        <v>14269</v>
      </c>
      <c r="M30" s="5" t="s">
        <v>2912</v>
      </c>
      <c r="N30" s="5" t="s">
        <v>2913</v>
      </c>
      <c r="O30" s="5" t="s">
        <v>736</v>
      </c>
      <c r="P30" s="5" t="s">
        <v>2889</v>
      </c>
      <c r="Q30" s="5" t="s">
        <v>2890</v>
      </c>
      <c r="R30" s="5" t="s">
        <v>2891</v>
      </c>
      <c r="S30" s="5" t="s">
        <v>737</v>
      </c>
      <c r="T30" s="5" t="s">
        <v>713</v>
      </c>
      <c r="U30" s="5" t="s">
        <v>2640</v>
      </c>
      <c r="V30" s="5" t="s">
        <v>2641</v>
      </c>
      <c r="W30" s="5" t="s">
        <v>2642</v>
      </c>
      <c r="X30" s="5">
        <v>1</v>
      </c>
      <c r="Y30" s="5">
        <v>2025</v>
      </c>
      <c r="Z30" s="5">
        <v>1</v>
      </c>
      <c r="AA30" s="5" t="s">
        <v>2065</v>
      </c>
      <c r="AB30" s="174" t="s">
        <v>1814</v>
      </c>
      <c r="AD30" s="18" t="str">
        <v>220102800</v>
      </c>
      <c r="AE30" s="104" cm="1">
        <f t="array" ref="AE30">IF(LEN(_xlfn.TEXTJOIN(", ",TRUE,_xlfn.UNIQUE(_xlfn._xlws.FILTER(InfoGeneral[Código de Meta],InfoGeneral[CodigoIndicador]=AD30,""))))&gt;0,1,0)</f>
        <v>1</v>
      </c>
    </row>
    <row r="31" spans="1:31" ht="40.200000000000003" hidden="1" customHeight="1" x14ac:dyDescent="0.3">
      <c r="A31" s="172" t="s">
        <v>2914</v>
      </c>
      <c r="B31" s="5" t="s">
        <v>1598</v>
      </c>
      <c r="C31" s="5" t="s">
        <v>2763</v>
      </c>
      <c r="D31" s="5" t="s">
        <v>2764</v>
      </c>
      <c r="E31" s="5" t="s">
        <v>2777</v>
      </c>
      <c r="F31" s="5" t="s">
        <v>1247</v>
      </c>
      <c r="G31" s="5" t="s">
        <v>1247</v>
      </c>
      <c r="H31" s="5" t="s">
        <v>2915</v>
      </c>
      <c r="I31" s="5" t="s">
        <v>2916</v>
      </c>
      <c r="J31" s="5" t="s">
        <v>2917</v>
      </c>
      <c r="K31" s="5">
        <v>251607</v>
      </c>
      <c r="L31" s="5">
        <v>1358</v>
      </c>
      <c r="M31" s="5" t="s">
        <v>2781</v>
      </c>
      <c r="N31" s="5" t="s">
        <v>2918</v>
      </c>
      <c r="O31" s="5" t="s">
        <v>164</v>
      </c>
      <c r="P31" s="5" t="s">
        <v>2919</v>
      </c>
      <c r="Q31" s="5" t="s">
        <v>2773</v>
      </c>
      <c r="R31" s="5" t="s">
        <v>2680</v>
      </c>
      <c r="S31" s="5" t="s">
        <v>166</v>
      </c>
      <c r="T31" s="5" t="s">
        <v>167</v>
      </c>
      <c r="U31" s="5" t="s">
        <v>2640</v>
      </c>
      <c r="V31" s="5" t="s">
        <v>2641</v>
      </c>
      <c r="W31" s="5" t="s">
        <v>1814</v>
      </c>
      <c r="X31" s="5">
        <v>1358</v>
      </c>
      <c r="Y31" s="5">
        <v>2026</v>
      </c>
      <c r="Z31" s="5">
        <v>1358</v>
      </c>
      <c r="AA31" s="5" t="s">
        <v>1818</v>
      </c>
      <c r="AB31" s="174" t="s">
        <v>1814</v>
      </c>
      <c r="AD31" s="18" t="str">
        <v>190504300</v>
      </c>
      <c r="AE31" s="104" cm="1">
        <f t="array" ref="AE31">IF(LEN(_xlfn.TEXTJOIN(", ",TRUE,_xlfn.UNIQUE(_xlfn._xlws.FILTER(InfoGeneral[Código de Meta],InfoGeneral[CodigoIndicador]=AD31,""))))&gt;0,1,0)</f>
        <v>1</v>
      </c>
    </row>
    <row r="32" spans="1:31" ht="40.200000000000003" hidden="1" customHeight="1" x14ac:dyDescent="0.3">
      <c r="A32" s="172" t="s">
        <v>2920</v>
      </c>
      <c r="B32" s="5" t="s">
        <v>2921</v>
      </c>
      <c r="C32" s="5" t="s">
        <v>2763</v>
      </c>
      <c r="D32" s="5" t="s">
        <v>2764</v>
      </c>
      <c r="E32" s="5" t="s">
        <v>2777</v>
      </c>
      <c r="F32" s="5" t="s">
        <v>1245</v>
      </c>
      <c r="G32" s="5" t="s">
        <v>1245</v>
      </c>
      <c r="H32" s="5" t="s">
        <v>2922</v>
      </c>
      <c r="I32" s="5" t="s">
        <v>2923</v>
      </c>
      <c r="J32" s="5" t="s">
        <v>2924</v>
      </c>
      <c r="K32" s="5">
        <v>252877</v>
      </c>
      <c r="L32" s="5">
        <v>1769</v>
      </c>
      <c r="M32" s="5" t="s">
        <v>2781</v>
      </c>
      <c r="N32" s="5" t="s">
        <v>2925</v>
      </c>
      <c r="O32" s="5" t="s">
        <v>164</v>
      </c>
      <c r="P32" s="5" t="s">
        <v>165</v>
      </c>
      <c r="Q32" s="5" t="s">
        <v>2773</v>
      </c>
      <c r="R32" s="5" t="s">
        <v>2680</v>
      </c>
      <c r="S32" s="5" t="s">
        <v>166</v>
      </c>
      <c r="T32" s="5" t="s">
        <v>167</v>
      </c>
      <c r="U32" s="5" t="s">
        <v>2680</v>
      </c>
      <c r="V32" s="5" t="s">
        <v>2641</v>
      </c>
      <c r="W32" s="5" t="s">
        <v>2642</v>
      </c>
      <c r="X32" s="5">
        <v>1769</v>
      </c>
      <c r="Y32" s="5">
        <v>2024</v>
      </c>
      <c r="Z32" s="5">
        <v>1769</v>
      </c>
      <c r="AA32" s="5" t="s">
        <v>1818</v>
      </c>
      <c r="AB32" s="174" t="s">
        <v>1814</v>
      </c>
      <c r="AD32" s="18" t="str">
        <v>330105300</v>
      </c>
      <c r="AE32" s="104" cm="1">
        <f t="array" ref="AE32">IF(LEN(_xlfn.TEXTJOIN(", ",TRUE,_xlfn.UNIQUE(_xlfn._xlws.FILTER(InfoGeneral[Código de Meta],InfoGeneral[CodigoIndicador]=AD32,""))))&gt;0,1,0)</f>
        <v>1</v>
      </c>
    </row>
    <row r="33" spans="1:31" ht="40.200000000000003" hidden="1" customHeight="1" x14ac:dyDescent="0.3">
      <c r="A33" s="172" t="s">
        <v>2926</v>
      </c>
      <c r="B33" s="5" t="s">
        <v>1605</v>
      </c>
      <c r="C33" s="5" t="s">
        <v>2763</v>
      </c>
      <c r="D33" s="5" t="s">
        <v>2764</v>
      </c>
      <c r="E33" s="5" t="s">
        <v>2927</v>
      </c>
      <c r="F33" s="5" t="s">
        <v>1247</v>
      </c>
      <c r="G33" s="5" t="s">
        <v>1247</v>
      </c>
      <c r="H33" s="5" t="s">
        <v>2928</v>
      </c>
      <c r="I33" s="5" t="s">
        <v>2929</v>
      </c>
      <c r="J33" s="5" t="s">
        <v>2930</v>
      </c>
      <c r="K33" s="5">
        <v>1026669</v>
      </c>
      <c r="L33" s="5">
        <v>1026669</v>
      </c>
      <c r="M33" s="5" t="s">
        <v>2781</v>
      </c>
      <c r="N33" s="5" t="s">
        <v>2931</v>
      </c>
      <c r="O33" s="5" t="s">
        <v>78</v>
      </c>
      <c r="P33" s="5" t="s">
        <v>2932</v>
      </c>
      <c r="Q33" s="5" t="s">
        <v>2773</v>
      </c>
      <c r="R33" s="5" t="s">
        <v>2933</v>
      </c>
      <c r="S33" s="5" t="s">
        <v>80</v>
      </c>
      <c r="T33" s="5" t="s">
        <v>81</v>
      </c>
      <c r="U33" s="5" t="s">
        <v>2640</v>
      </c>
      <c r="V33" s="5" t="s">
        <v>2641</v>
      </c>
      <c r="W33" s="5" t="s">
        <v>2642</v>
      </c>
      <c r="X33" s="5">
        <v>1</v>
      </c>
      <c r="Y33" s="5">
        <v>2026</v>
      </c>
      <c r="Z33" s="5">
        <v>1</v>
      </c>
      <c r="AA33" s="5" t="s">
        <v>1900</v>
      </c>
      <c r="AB33" s="174" t="s">
        <v>1814</v>
      </c>
      <c r="AD33" s="18" t="str">
        <v>220100600</v>
      </c>
      <c r="AE33" s="104" cm="1">
        <f t="array" ref="AE33">IF(LEN(_xlfn.TEXTJOIN(", ",TRUE,_xlfn.UNIQUE(_xlfn._xlws.FILTER(InfoGeneral[Código de Meta],InfoGeneral[CodigoIndicador]=AD33,""))))&gt;0,1,0)</f>
        <v>1</v>
      </c>
    </row>
    <row r="34" spans="1:31" ht="40.200000000000003" hidden="1" customHeight="1" x14ac:dyDescent="0.3">
      <c r="A34" s="172" t="s">
        <v>2934</v>
      </c>
      <c r="B34" s="5" t="s">
        <v>2935</v>
      </c>
      <c r="C34" s="5" t="s">
        <v>2763</v>
      </c>
      <c r="D34" s="5" t="s">
        <v>2764</v>
      </c>
      <c r="E34" s="5" t="s">
        <v>2927</v>
      </c>
      <c r="F34" s="5" t="s">
        <v>1245</v>
      </c>
      <c r="G34" s="5" t="s">
        <v>1245</v>
      </c>
      <c r="H34" s="5" t="s">
        <v>2936</v>
      </c>
      <c r="I34" s="5" t="s">
        <v>2937</v>
      </c>
      <c r="J34" s="5" t="s">
        <v>2930</v>
      </c>
      <c r="K34" s="5">
        <v>1006044</v>
      </c>
      <c r="L34" s="5">
        <v>1006044</v>
      </c>
      <c r="M34" s="5" t="s">
        <v>2781</v>
      </c>
      <c r="N34" s="5" t="s">
        <v>2938</v>
      </c>
      <c r="O34" s="5" t="s">
        <v>78</v>
      </c>
      <c r="P34" s="5" t="s">
        <v>79</v>
      </c>
      <c r="Q34" s="5" t="s">
        <v>2773</v>
      </c>
      <c r="R34" s="5" t="s">
        <v>2933</v>
      </c>
      <c r="S34" s="5" t="s">
        <v>80</v>
      </c>
      <c r="T34" s="5" t="s">
        <v>81</v>
      </c>
      <c r="U34" s="5" t="s">
        <v>2933</v>
      </c>
      <c r="V34" s="5" t="s">
        <v>2641</v>
      </c>
      <c r="W34" s="5" t="s">
        <v>2642</v>
      </c>
      <c r="X34" s="5">
        <v>26</v>
      </c>
      <c r="Y34" s="5">
        <v>2024</v>
      </c>
      <c r="Z34" s="5">
        <v>26</v>
      </c>
      <c r="AA34" s="5" t="s">
        <v>1900</v>
      </c>
      <c r="AB34" s="174" t="s">
        <v>1814</v>
      </c>
      <c r="AD34" s="18" t="str">
        <v>190502600</v>
      </c>
      <c r="AE34" s="104" cm="1">
        <f t="array" ref="AE34">IF(LEN(_xlfn.TEXTJOIN(", ",TRUE,_xlfn.UNIQUE(_xlfn._xlws.FILTER(InfoGeneral[Código de Meta],InfoGeneral[CodigoIndicador]=AD34,""))))&gt;0,1,0)</f>
        <v>1</v>
      </c>
    </row>
    <row r="35" spans="1:31" ht="40.200000000000003" hidden="1" customHeight="1" x14ac:dyDescent="0.3">
      <c r="A35" s="172" t="s">
        <v>2939</v>
      </c>
      <c r="B35" s="5" t="s">
        <v>2940</v>
      </c>
      <c r="C35" s="5" t="s">
        <v>2763</v>
      </c>
      <c r="D35" s="5" t="s">
        <v>2764</v>
      </c>
      <c r="E35" s="5" t="s">
        <v>2927</v>
      </c>
      <c r="F35" s="5" t="s">
        <v>1245</v>
      </c>
      <c r="G35" s="5" t="s">
        <v>1245</v>
      </c>
      <c r="H35" s="5" t="s">
        <v>2928</v>
      </c>
      <c r="I35" s="5" t="s">
        <v>2929</v>
      </c>
      <c r="J35" s="5" t="s">
        <v>2930</v>
      </c>
      <c r="K35" s="5">
        <v>1006044</v>
      </c>
      <c r="L35" s="5">
        <v>1006044</v>
      </c>
      <c r="M35" s="5" t="s">
        <v>2781</v>
      </c>
      <c r="N35" s="5" t="s">
        <v>2931</v>
      </c>
      <c r="O35" s="5" t="s">
        <v>78</v>
      </c>
      <c r="P35" s="5" t="s">
        <v>79</v>
      </c>
      <c r="Q35" s="5" t="s">
        <v>2773</v>
      </c>
      <c r="R35" s="5" t="s">
        <v>2933</v>
      </c>
      <c r="S35" s="5" t="s">
        <v>80</v>
      </c>
      <c r="T35" s="5" t="s">
        <v>81</v>
      </c>
      <c r="U35" s="5" t="s">
        <v>2933</v>
      </c>
      <c r="V35" s="5" t="s">
        <v>2641</v>
      </c>
      <c r="W35" s="5" t="s">
        <v>2642</v>
      </c>
      <c r="X35" s="5">
        <v>1</v>
      </c>
      <c r="Y35" s="5">
        <v>2024</v>
      </c>
      <c r="Z35" s="5">
        <v>1</v>
      </c>
      <c r="AA35" s="5" t="s">
        <v>1900</v>
      </c>
      <c r="AB35" s="174" t="s">
        <v>1814</v>
      </c>
      <c r="AD35" s="18" t="str">
        <v>190505000</v>
      </c>
      <c r="AE35" s="104" cm="1">
        <f t="array" ref="AE35">IF(LEN(_xlfn.TEXTJOIN(", ",TRUE,_xlfn.UNIQUE(_xlfn._xlws.FILTER(InfoGeneral[Código de Meta],InfoGeneral[CodigoIndicador]=AD35,""))))&gt;0,1,0)</f>
        <v>1</v>
      </c>
    </row>
    <row r="36" spans="1:31" ht="40.200000000000003" hidden="1" customHeight="1" x14ac:dyDescent="0.3">
      <c r="A36" s="172" t="s">
        <v>2941</v>
      </c>
      <c r="B36" s="5" t="s">
        <v>1476</v>
      </c>
      <c r="C36" s="5" t="s">
        <v>2763</v>
      </c>
      <c r="D36" s="5" t="s">
        <v>2764</v>
      </c>
      <c r="E36" s="5" t="s">
        <v>2927</v>
      </c>
      <c r="F36" s="5" t="s">
        <v>1246</v>
      </c>
      <c r="G36" s="5" t="s">
        <v>1246</v>
      </c>
      <c r="H36" s="5" t="s">
        <v>2928</v>
      </c>
      <c r="I36" s="5" t="s">
        <v>2929</v>
      </c>
      <c r="J36" s="5" t="s">
        <v>2930</v>
      </c>
      <c r="K36" s="5">
        <v>1016826</v>
      </c>
      <c r="L36" s="5">
        <v>1016826</v>
      </c>
      <c r="M36" s="5" t="s">
        <v>2781</v>
      </c>
      <c r="N36" s="5" t="s">
        <v>2931</v>
      </c>
      <c r="O36" s="5" t="s">
        <v>78</v>
      </c>
      <c r="P36" s="5" t="s">
        <v>2932</v>
      </c>
      <c r="Q36" s="5" t="s">
        <v>2773</v>
      </c>
      <c r="R36" s="5" t="s">
        <v>2933</v>
      </c>
      <c r="S36" s="5" t="s">
        <v>80</v>
      </c>
      <c r="T36" s="5" t="s">
        <v>81</v>
      </c>
      <c r="U36" s="5" t="s">
        <v>2640</v>
      </c>
      <c r="V36" s="5" t="s">
        <v>2641</v>
      </c>
      <c r="W36" s="5" t="s">
        <v>2642</v>
      </c>
      <c r="X36" s="5">
        <v>1</v>
      </c>
      <c r="Y36" s="5">
        <v>2025</v>
      </c>
      <c r="Z36" s="5">
        <v>1</v>
      </c>
      <c r="AA36" s="5" t="s">
        <v>1900</v>
      </c>
      <c r="AB36" s="174" t="s">
        <v>1814</v>
      </c>
      <c r="AD36" s="18" t="str">
        <v>210205800</v>
      </c>
      <c r="AE36" s="104" cm="1">
        <f t="array" ref="AE36">IF(LEN(_xlfn.TEXTJOIN(", ",TRUE,_xlfn.UNIQUE(_xlfn._xlws.FILTER(InfoGeneral[Código de Meta],InfoGeneral[CodigoIndicador]=AD36,""))))&gt;0,1,0)</f>
        <v>1</v>
      </c>
    </row>
    <row r="37" spans="1:31" ht="40.200000000000003" hidden="1" customHeight="1" x14ac:dyDescent="0.3">
      <c r="A37" s="172" t="s">
        <v>2942</v>
      </c>
      <c r="B37" s="5" t="s">
        <v>1559</v>
      </c>
      <c r="C37" s="5" t="s">
        <v>2763</v>
      </c>
      <c r="D37" s="5" t="s">
        <v>2764</v>
      </c>
      <c r="E37" s="5" t="s">
        <v>2927</v>
      </c>
      <c r="F37" s="5" t="s">
        <v>1246</v>
      </c>
      <c r="G37" s="5" t="s">
        <v>1246</v>
      </c>
      <c r="H37" s="5" t="s">
        <v>2943</v>
      </c>
      <c r="I37" s="5" t="s">
        <v>2944</v>
      </c>
      <c r="J37" s="5" t="s">
        <v>2945</v>
      </c>
      <c r="K37" s="5">
        <v>1016826</v>
      </c>
      <c r="L37" s="5">
        <v>529140</v>
      </c>
      <c r="M37" s="5" t="s">
        <v>2781</v>
      </c>
      <c r="N37" s="5" t="s">
        <v>2946</v>
      </c>
      <c r="O37" s="5" t="s">
        <v>78</v>
      </c>
      <c r="P37" s="5" t="s">
        <v>2932</v>
      </c>
      <c r="Q37" s="5" t="s">
        <v>2773</v>
      </c>
      <c r="R37" s="5" t="s">
        <v>2933</v>
      </c>
      <c r="S37" s="5" t="s">
        <v>80</v>
      </c>
      <c r="T37" s="5" t="s">
        <v>81</v>
      </c>
      <c r="U37" s="5" t="s">
        <v>2640</v>
      </c>
      <c r="V37" s="5" t="s">
        <v>2641</v>
      </c>
      <c r="W37" s="5" t="s">
        <v>2642</v>
      </c>
      <c r="X37" s="5">
        <v>1</v>
      </c>
      <c r="Y37" s="5">
        <v>2025</v>
      </c>
      <c r="Z37" s="5">
        <v>1</v>
      </c>
      <c r="AA37" s="5" t="s">
        <v>1900</v>
      </c>
      <c r="AB37" s="174" t="s">
        <v>1814</v>
      </c>
      <c r="AD37" s="18" t="str">
        <v>220103500</v>
      </c>
      <c r="AE37" s="104" cm="1">
        <f t="array" ref="AE37">IF(LEN(_xlfn.TEXTJOIN(", ",TRUE,_xlfn.UNIQUE(_xlfn._xlws.FILTER(InfoGeneral[Código de Meta],InfoGeneral[CodigoIndicador]=AD37,""))))&gt;0,1,0)</f>
        <v>1</v>
      </c>
    </row>
    <row r="38" spans="1:31" ht="40.200000000000003" hidden="1" customHeight="1" x14ac:dyDescent="0.3">
      <c r="A38" s="172" t="s">
        <v>2947</v>
      </c>
      <c r="B38" s="5" t="s">
        <v>1566</v>
      </c>
      <c r="C38" s="5" t="s">
        <v>2763</v>
      </c>
      <c r="D38" s="5" t="s">
        <v>2764</v>
      </c>
      <c r="E38" s="5" t="s">
        <v>2927</v>
      </c>
      <c r="F38" s="5" t="s">
        <v>2948</v>
      </c>
      <c r="G38" s="5" t="s">
        <v>1247</v>
      </c>
      <c r="H38" s="5" t="s">
        <v>2949</v>
      </c>
      <c r="I38" s="5" t="s">
        <v>2950</v>
      </c>
      <c r="J38" s="5" t="s">
        <v>2951</v>
      </c>
      <c r="K38" s="5">
        <v>19789</v>
      </c>
      <c r="L38" s="5">
        <v>19789</v>
      </c>
      <c r="M38" s="5" t="s">
        <v>2952</v>
      </c>
      <c r="N38" s="5" t="s">
        <v>2953</v>
      </c>
      <c r="O38" s="5" t="s">
        <v>67</v>
      </c>
      <c r="P38" s="5" t="s">
        <v>68</v>
      </c>
      <c r="Q38" s="5" t="s">
        <v>2773</v>
      </c>
      <c r="R38" s="5" t="s">
        <v>2652</v>
      </c>
      <c r="S38" s="5" t="s">
        <v>69</v>
      </c>
      <c r="T38" s="5" t="s">
        <v>68</v>
      </c>
      <c r="U38" s="5" t="s">
        <v>2652</v>
      </c>
      <c r="V38" s="5" t="s">
        <v>2641</v>
      </c>
      <c r="W38" s="5" t="s">
        <v>2642</v>
      </c>
      <c r="X38" s="5">
        <v>1</v>
      </c>
      <c r="Y38" s="5">
        <v>2023</v>
      </c>
      <c r="Z38" s="5">
        <v>0</v>
      </c>
      <c r="AA38" s="5" t="s">
        <v>1935</v>
      </c>
      <c r="AB38" s="174" t="s">
        <v>1814</v>
      </c>
      <c r="AD38" s="18" t="str">
        <v>220104900</v>
      </c>
      <c r="AE38" s="104" cm="1">
        <f t="array" ref="AE38">IF(LEN(_xlfn.TEXTJOIN(", ",TRUE,_xlfn.UNIQUE(_xlfn._xlws.FILTER(InfoGeneral[Código de Meta],InfoGeneral[CodigoIndicador]=AD38,""))))&gt;0,1,0)</f>
        <v>1</v>
      </c>
    </row>
    <row r="39" spans="1:31" ht="40.200000000000003" hidden="1" customHeight="1" x14ac:dyDescent="0.3">
      <c r="A39" s="172" t="s">
        <v>2947</v>
      </c>
      <c r="B39" s="5" t="s">
        <v>1566</v>
      </c>
      <c r="C39" s="5" t="s">
        <v>2763</v>
      </c>
      <c r="D39" s="5" t="s">
        <v>2764</v>
      </c>
      <c r="E39" s="5" t="s">
        <v>2927</v>
      </c>
      <c r="F39" s="5" t="s">
        <v>2948</v>
      </c>
      <c r="G39" s="5" t="s">
        <v>1247</v>
      </c>
      <c r="H39" s="5" t="s">
        <v>2949</v>
      </c>
      <c r="I39" s="5" t="s">
        <v>2950</v>
      </c>
      <c r="J39" s="5" t="s">
        <v>2951</v>
      </c>
      <c r="K39" s="5">
        <v>19789</v>
      </c>
      <c r="L39" s="5">
        <v>19789</v>
      </c>
      <c r="M39" s="5" t="s">
        <v>2952</v>
      </c>
      <c r="N39" s="5" t="s">
        <v>2953</v>
      </c>
      <c r="O39" s="5" t="s">
        <v>67</v>
      </c>
      <c r="P39" s="5" t="s">
        <v>68</v>
      </c>
      <c r="Q39" s="5" t="s">
        <v>2773</v>
      </c>
      <c r="R39" s="5" t="s">
        <v>2652</v>
      </c>
      <c r="S39" s="5" t="s">
        <v>69</v>
      </c>
      <c r="T39" s="5" t="s">
        <v>68</v>
      </c>
      <c r="U39" s="5" t="s">
        <v>2652</v>
      </c>
      <c r="V39" s="5" t="s">
        <v>2641</v>
      </c>
      <c r="W39" s="5" t="s">
        <v>2642</v>
      </c>
      <c r="X39" s="5">
        <v>1</v>
      </c>
      <c r="Y39" s="5">
        <v>2024</v>
      </c>
      <c r="Z39" s="5">
        <v>1</v>
      </c>
      <c r="AA39" s="5" t="s">
        <v>1935</v>
      </c>
      <c r="AB39" s="174" t="s">
        <v>1814</v>
      </c>
      <c r="AD39" s="18" t="str">
        <v>240211400</v>
      </c>
      <c r="AE39" s="104" cm="1">
        <f t="array" ref="AE39">IF(LEN(_xlfn.TEXTJOIN(", ",TRUE,_xlfn.UNIQUE(_xlfn._xlws.FILTER(InfoGeneral[Código de Meta],InfoGeneral[CodigoIndicador]=AD39,""))))&gt;0,1,0)</f>
        <v>1</v>
      </c>
    </row>
    <row r="40" spans="1:31" ht="40.200000000000003" hidden="1" customHeight="1" x14ac:dyDescent="0.3">
      <c r="A40" s="172" t="s">
        <v>2947</v>
      </c>
      <c r="B40" s="5" t="s">
        <v>1566</v>
      </c>
      <c r="C40" s="5" t="s">
        <v>2763</v>
      </c>
      <c r="D40" s="5" t="s">
        <v>2764</v>
      </c>
      <c r="E40" s="5" t="s">
        <v>2927</v>
      </c>
      <c r="F40" s="5" t="s">
        <v>2948</v>
      </c>
      <c r="G40" s="5" t="s">
        <v>1247</v>
      </c>
      <c r="H40" s="5" t="s">
        <v>2949</v>
      </c>
      <c r="I40" s="5" t="s">
        <v>2950</v>
      </c>
      <c r="J40" s="5" t="s">
        <v>2951</v>
      </c>
      <c r="K40" s="5">
        <v>19789</v>
      </c>
      <c r="L40" s="5">
        <v>19789</v>
      </c>
      <c r="M40" s="5" t="s">
        <v>2952</v>
      </c>
      <c r="N40" s="5" t="s">
        <v>2953</v>
      </c>
      <c r="O40" s="5" t="s">
        <v>67</v>
      </c>
      <c r="P40" s="5" t="s">
        <v>68</v>
      </c>
      <c r="Q40" s="5" t="s">
        <v>2773</v>
      </c>
      <c r="R40" s="5" t="s">
        <v>2652</v>
      </c>
      <c r="S40" s="5" t="s">
        <v>69</v>
      </c>
      <c r="T40" s="5" t="s">
        <v>68</v>
      </c>
      <c r="U40" s="5" t="s">
        <v>2652</v>
      </c>
      <c r="V40" s="5" t="s">
        <v>2641</v>
      </c>
      <c r="W40" s="5" t="s">
        <v>2642</v>
      </c>
      <c r="X40" s="5">
        <v>1</v>
      </c>
      <c r="Y40" s="5">
        <v>2025</v>
      </c>
      <c r="Z40" s="5">
        <v>0</v>
      </c>
      <c r="AA40" s="5" t="s">
        <v>1935</v>
      </c>
      <c r="AB40" s="174" t="s">
        <v>1814</v>
      </c>
      <c r="AD40" s="18" t="str">
        <v>240212100</v>
      </c>
      <c r="AE40" s="104" cm="1">
        <f t="array" ref="AE40">IF(LEN(_xlfn.TEXTJOIN(", ",TRUE,_xlfn.UNIQUE(_xlfn._xlws.FILTER(InfoGeneral[Código de Meta],InfoGeneral[CodigoIndicador]=AD40,""))))&gt;0,1,0)</f>
        <v>0</v>
      </c>
    </row>
    <row r="41" spans="1:31" ht="40.200000000000003" hidden="1" customHeight="1" x14ac:dyDescent="0.3">
      <c r="A41" s="172" t="s">
        <v>2947</v>
      </c>
      <c r="B41" s="5" t="s">
        <v>1566</v>
      </c>
      <c r="C41" s="5" t="s">
        <v>2763</v>
      </c>
      <c r="D41" s="5" t="s">
        <v>2764</v>
      </c>
      <c r="E41" s="5" t="s">
        <v>2927</v>
      </c>
      <c r="F41" s="5" t="s">
        <v>2948</v>
      </c>
      <c r="G41" s="5" t="s">
        <v>1247</v>
      </c>
      <c r="H41" s="5" t="s">
        <v>2949</v>
      </c>
      <c r="I41" s="5" t="s">
        <v>2950</v>
      </c>
      <c r="J41" s="5" t="s">
        <v>2951</v>
      </c>
      <c r="K41" s="5">
        <v>19789</v>
      </c>
      <c r="L41" s="5">
        <v>19789</v>
      </c>
      <c r="M41" s="5" t="s">
        <v>2952</v>
      </c>
      <c r="N41" s="5" t="s">
        <v>2953</v>
      </c>
      <c r="O41" s="5" t="s">
        <v>67</v>
      </c>
      <c r="P41" s="5" t="s">
        <v>68</v>
      </c>
      <c r="Q41" s="5" t="s">
        <v>2773</v>
      </c>
      <c r="R41" s="5" t="s">
        <v>2652</v>
      </c>
      <c r="S41" s="5" t="s">
        <v>69</v>
      </c>
      <c r="T41" s="5" t="s">
        <v>68</v>
      </c>
      <c r="U41" s="5" t="s">
        <v>2652</v>
      </c>
      <c r="V41" s="5" t="s">
        <v>2641</v>
      </c>
      <c r="W41" s="5" t="s">
        <v>2642</v>
      </c>
      <c r="X41" s="5">
        <v>1</v>
      </c>
      <c r="Y41" s="5">
        <v>2026</v>
      </c>
      <c r="Z41" s="5">
        <v>1</v>
      </c>
      <c r="AA41" s="5" t="s">
        <v>1935</v>
      </c>
      <c r="AB41" s="174" t="s">
        <v>1814</v>
      </c>
      <c r="AD41" s="18" t="str">
        <v>190301100</v>
      </c>
      <c r="AE41" s="104" cm="1">
        <f t="array" ref="AE41">IF(LEN(_xlfn.TEXTJOIN(", ",TRUE,_xlfn.UNIQUE(_xlfn._xlws.FILTER(InfoGeneral[Código de Meta],InfoGeneral[CodigoIndicador]=AD41,""))))&gt;0,1,0)</f>
        <v>1</v>
      </c>
    </row>
    <row r="42" spans="1:31" ht="40.200000000000003" hidden="1" customHeight="1" x14ac:dyDescent="0.3">
      <c r="A42" s="172" t="s">
        <v>2776</v>
      </c>
      <c r="B42" s="5" t="s">
        <v>1618</v>
      </c>
      <c r="C42" s="5" t="s">
        <v>2763</v>
      </c>
      <c r="D42" s="5" t="s">
        <v>2764</v>
      </c>
      <c r="E42" s="5" t="s">
        <v>2777</v>
      </c>
      <c r="F42" s="5" t="s">
        <v>1247</v>
      </c>
      <c r="G42" s="5" t="s">
        <v>1247</v>
      </c>
      <c r="H42" s="5" t="s">
        <v>2778</v>
      </c>
      <c r="I42" s="5" t="s">
        <v>2779</v>
      </c>
      <c r="J42" s="5" t="s">
        <v>2780</v>
      </c>
      <c r="K42" s="5">
        <v>20067</v>
      </c>
      <c r="L42" s="5">
        <v>2470</v>
      </c>
      <c r="M42" s="5" t="s">
        <v>2781</v>
      </c>
      <c r="N42" s="5" t="s">
        <v>2782</v>
      </c>
      <c r="O42" s="5" t="s">
        <v>252</v>
      </c>
      <c r="P42" s="5" t="s">
        <v>2954</v>
      </c>
      <c r="Q42" s="5" t="s">
        <v>2773</v>
      </c>
      <c r="R42" s="5" t="s">
        <v>2650</v>
      </c>
      <c r="S42" s="5" t="s">
        <v>254</v>
      </c>
      <c r="T42" s="5" t="s">
        <v>223</v>
      </c>
      <c r="U42" s="5" t="s">
        <v>2640</v>
      </c>
      <c r="V42" s="5" t="s">
        <v>2641</v>
      </c>
      <c r="W42" s="5" t="s">
        <v>1814</v>
      </c>
      <c r="X42" s="5">
        <v>1040</v>
      </c>
      <c r="Y42" s="5">
        <v>2026</v>
      </c>
      <c r="Z42" s="5">
        <v>1040</v>
      </c>
      <c r="AA42" s="5" t="s">
        <v>1820</v>
      </c>
      <c r="AB42" s="174" t="s">
        <v>1814</v>
      </c>
      <c r="AD42" s="18" t="str">
        <v>190602900</v>
      </c>
      <c r="AE42" s="104" cm="1">
        <f t="array" ref="AE42">IF(LEN(_xlfn.TEXTJOIN(", ",TRUE,_xlfn.UNIQUE(_xlfn._xlws.FILTER(InfoGeneral[Código de Meta],InfoGeneral[CodigoIndicador]=AD42,""))))&gt;0,1,0)</f>
        <v>1</v>
      </c>
    </row>
    <row r="43" spans="1:31" ht="40.200000000000003" hidden="1" customHeight="1" x14ac:dyDescent="0.3">
      <c r="A43" s="172" t="s">
        <v>2947</v>
      </c>
      <c r="B43" s="5" t="s">
        <v>1566</v>
      </c>
      <c r="C43" s="5" t="s">
        <v>2763</v>
      </c>
      <c r="D43" s="5" t="s">
        <v>2764</v>
      </c>
      <c r="E43" s="5" t="s">
        <v>2927</v>
      </c>
      <c r="F43" s="5" t="s">
        <v>2948</v>
      </c>
      <c r="G43" s="5" t="s">
        <v>1247</v>
      </c>
      <c r="H43" s="5" t="s">
        <v>2949</v>
      </c>
      <c r="I43" s="5" t="s">
        <v>2950</v>
      </c>
      <c r="J43" s="5" t="s">
        <v>2951</v>
      </c>
      <c r="K43" s="5">
        <v>19789</v>
      </c>
      <c r="L43" s="5">
        <v>19789</v>
      </c>
      <c r="M43" s="5" t="s">
        <v>2952</v>
      </c>
      <c r="N43" s="5" t="s">
        <v>2955</v>
      </c>
      <c r="O43" s="5" t="s">
        <v>1620</v>
      </c>
      <c r="P43" s="5" t="s">
        <v>2956</v>
      </c>
      <c r="Q43" s="5" t="s">
        <v>2773</v>
      </c>
      <c r="R43" s="5" t="s">
        <v>2652</v>
      </c>
      <c r="S43" s="5" t="s">
        <v>2653</v>
      </c>
      <c r="T43" s="5" t="s">
        <v>2654</v>
      </c>
      <c r="U43" s="5" t="s">
        <v>2652</v>
      </c>
      <c r="V43" s="5" t="s">
        <v>2641</v>
      </c>
      <c r="W43" s="5" t="s">
        <v>2642</v>
      </c>
      <c r="X43" s="5">
        <v>1</v>
      </c>
      <c r="Y43" s="5">
        <v>2023</v>
      </c>
      <c r="Z43" s="5">
        <v>0</v>
      </c>
      <c r="AA43" s="5"/>
      <c r="AB43" s="174" t="s">
        <v>2642</v>
      </c>
      <c r="AD43" s="18" t="str">
        <v>220105000</v>
      </c>
      <c r="AE43" s="104" cm="1">
        <f t="array" ref="AE43">IF(LEN(_xlfn.TEXTJOIN(", ",TRUE,_xlfn.UNIQUE(_xlfn._xlws.FILTER(InfoGeneral[Código de Meta],InfoGeneral[CodigoIndicador]=AD43,""))))&gt;0,1,0)</f>
        <v>1</v>
      </c>
    </row>
    <row r="44" spans="1:31" ht="40.200000000000003" hidden="1" customHeight="1" x14ac:dyDescent="0.3">
      <c r="A44" s="172" t="s">
        <v>2947</v>
      </c>
      <c r="B44" s="5" t="s">
        <v>1566</v>
      </c>
      <c r="C44" s="5" t="s">
        <v>2763</v>
      </c>
      <c r="D44" s="5" t="s">
        <v>2764</v>
      </c>
      <c r="E44" s="5" t="s">
        <v>2927</v>
      </c>
      <c r="F44" s="5" t="s">
        <v>2948</v>
      </c>
      <c r="G44" s="5" t="s">
        <v>1247</v>
      </c>
      <c r="H44" s="5" t="s">
        <v>2949</v>
      </c>
      <c r="I44" s="5" t="s">
        <v>2950</v>
      </c>
      <c r="J44" s="5" t="s">
        <v>2951</v>
      </c>
      <c r="K44" s="5">
        <v>19789</v>
      </c>
      <c r="L44" s="5">
        <v>19789</v>
      </c>
      <c r="M44" s="5" t="s">
        <v>2952</v>
      </c>
      <c r="N44" s="5" t="s">
        <v>2955</v>
      </c>
      <c r="O44" s="5" t="s">
        <v>1620</v>
      </c>
      <c r="P44" s="5" t="s">
        <v>2956</v>
      </c>
      <c r="Q44" s="5" t="s">
        <v>2773</v>
      </c>
      <c r="R44" s="5" t="s">
        <v>2652</v>
      </c>
      <c r="S44" s="5" t="s">
        <v>2653</v>
      </c>
      <c r="T44" s="5" t="s">
        <v>2654</v>
      </c>
      <c r="U44" s="5" t="s">
        <v>2652</v>
      </c>
      <c r="V44" s="5" t="s">
        <v>2641</v>
      </c>
      <c r="W44" s="5" t="s">
        <v>2642</v>
      </c>
      <c r="X44" s="5">
        <v>1</v>
      </c>
      <c r="Y44" s="5">
        <v>2024</v>
      </c>
      <c r="Z44" s="5">
        <v>1</v>
      </c>
      <c r="AA44" s="5"/>
      <c r="AB44" s="174" t="s">
        <v>2642</v>
      </c>
      <c r="AD44" s="18" t="str">
        <v>400104100</v>
      </c>
      <c r="AE44" s="104" cm="1">
        <f t="array" ref="AE44">IF(LEN(_xlfn.TEXTJOIN(", ",TRUE,_xlfn.UNIQUE(_xlfn._xlws.FILTER(InfoGeneral[Código de Meta],InfoGeneral[CodigoIndicador]=AD44,""))))&gt;0,1,0)</f>
        <v>0</v>
      </c>
    </row>
    <row r="45" spans="1:31" ht="40.200000000000003" hidden="1" customHeight="1" x14ac:dyDescent="0.3">
      <c r="A45" s="172" t="s">
        <v>2947</v>
      </c>
      <c r="B45" s="5" t="s">
        <v>1566</v>
      </c>
      <c r="C45" s="5" t="s">
        <v>2763</v>
      </c>
      <c r="D45" s="5" t="s">
        <v>2764</v>
      </c>
      <c r="E45" s="5" t="s">
        <v>2927</v>
      </c>
      <c r="F45" s="5" t="s">
        <v>2948</v>
      </c>
      <c r="G45" s="5" t="s">
        <v>1247</v>
      </c>
      <c r="H45" s="5" t="s">
        <v>2949</v>
      </c>
      <c r="I45" s="5" t="s">
        <v>2950</v>
      </c>
      <c r="J45" s="5" t="s">
        <v>2951</v>
      </c>
      <c r="K45" s="5">
        <v>19789</v>
      </c>
      <c r="L45" s="5">
        <v>19789</v>
      </c>
      <c r="M45" s="5" t="s">
        <v>2952</v>
      </c>
      <c r="N45" s="5" t="s">
        <v>2955</v>
      </c>
      <c r="O45" s="5" t="s">
        <v>1620</v>
      </c>
      <c r="P45" s="5" t="s">
        <v>2956</v>
      </c>
      <c r="Q45" s="5" t="s">
        <v>2773</v>
      </c>
      <c r="R45" s="5" t="s">
        <v>2652</v>
      </c>
      <c r="S45" s="5" t="s">
        <v>2653</v>
      </c>
      <c r="T45" s="5" t="s">
        <v>2654</v>
      </c>
      <c r="U45" s="5" t="s">
        <v>2652</v>
      </c>
      <c r="V45" s="5" t="s">
        <v>2641</v>
      </c>
      <c r="W45" s="5" t="s">
        <v>2642</v>
      </c>
      <c r="X45" s="5">
        <v>1</v>
      </c>
      <c r="Y45" s="5">
        <v>2025</v>
      </c>
      <c r="Z45" s="5">
        <v>0</v>
      </c>
      <c r="AA45" s="5"/>
      <c r="AB45" s="174" t="s">
        <v>2642</v>
      </c>
      <c r="AD45" s="18" t="str">
        <v>220106100</v>
      </c>
      <c r="AE45" s="104" cm="1">
        <f t="array" ref="AE45">IF(LEN(_xlfn.TEXTJOIN(", ",TRUE,_xlfn.UNIQUE(_xlfn._xlws.FILTER(InfoGeneral[Código de Meta],InfoGeneral[CodigoIndicador]=AD45,""))))&gt;0,1,0)</f>
        <v>1</v>
      </c>
    </row>
    <row r="46" spans="1:31" ht="40.200000000000003" hidden="1" customHeight="1" x14ac:dyDescent="0.3">
      <c r="A46" s="172" t="s">
        <v>2947</v>
      </c>
      <c r="B46" s="5" t="s">
        <v>1566</v>
      </c>
      <c r="C46" s="5" t="s">
        <v>2763</v>
      </c>
      <c r="D46" s="5" t="s">
        <v>2764</v>
      </c>
      <c r="E46" s="5" t="s">
        <v>2927</v>
      </c>
      <c r="F46" s="5" t="s">
        <v>2948</v>
      </c>
      <c r="G46" s="5" t="s">
        <v>1247</v>
      </c>
      <c r="H46" s="5" t="s">
        <v>2949</v>
      </c>
      <c r="I46" s="5" t="s">
        <v>2950</v>
      </c>
      <c r="J46" s="5" t="s">
        <v>2951</v>
      </c>
      <c r="K46" s="5">
        <v>19789</v>
      </c>
      <c r="L46" s="5">
        <v>19789</v>
      </c>
      <c r="M46" s="5" t="s">
        <v>2952</v>
      </c>
      <c r="N46" s="5" t="s">
        <v>2955</v>
      </c>
      <c r="O46" s="5" t="s">
        <v>1620</v>
      </c>
      <c r="P46" s="5" t="s">
        <v>2956</v>
      </c>
      <c r="Q46" s="5" t="s">
        <v>2773</v>
      </c>
      <c r="R46" s="5" t="s">
        <v>2652</v>
      </c>
      <c r="S46" s="5" t="s">
        <v>2653</v>
      </c>
      <c r="T46" s="5" t="s">
        <v>2654</v>
      </c>
      <c r="U46" s="5" t="s">
        <v>2652</v>
      </c>
      <c r="V46" s="5" t="s">
        <v>2641</v>
      </c>
      <c r="W46" s="5" t="s">
        <v>2642</v>
      </c>
      <c r="X46" s="5">
        <v>1</v>
      </c>
      <c r="Y46" s="5">
        <v>2026</v>
      </c>
      <c r="Z46" s="5">
        <v>1</v>
      </c>
      <c r="AA46" s="5"/>
      <c r="AB46" s="174" t="s">
        <v>2642</v>
      </c>
      <c r="AD46" s="18" t="str">
        <v>459902500</v>
      </c>
      <c r="AE46" s="104" cm="1">
        <f t="array" ref="AE46">IF(LEN(_xlfn.TEXTJOIN(", ",TRUE,_xlfn.UNIQUE(_xlfn._xlws.FILTER(InfoGeneral[Código de Meta],InfoGeneral[CodigoIndicador]=AD46,""))))&gt;0,1,0)</f>
        <v>1</v>
      </c>
    </row>
    <row r="47" spans="1:31" ht="40.200000000000003" hidden="1" customHeight="1" x14ac:dyDescent="0.3">
      <c r="A47" s="172" t="s">
        <v>2957</v>
      </c>
      <c r="B47" s="5" t="s">
        <v>2958</v>
      </c>
      <c r="C47" s="5" t="s">
        <v>2763</v>
      </c>
      <c r="D47" s="5" t="s">
        <v>2764</v>
      </c>
      <c r="E47" s="5" t="s">
        <v>2777</v>
      </c>
      <c r="F47" s="5" t="s">
        <v>1245</v>
      </c>
      <c r="G47" s="5" t="s">
        <v>1246</v>
      </c>
      <c r="H47" s="5" t="s">
        <v>2959</v>
      </c>
      <c r="I47" s="5" t="s">
        <v>2960</v>
      </c>
      <c r="J47" s="5" t="s">
        <v>2961</v>
      </c>
      <c r="K47" s="5">
        <v>128912</v>
      </c>
      <c r="L47" s="5">
        <v>12</v>
      </c>
      <c r="M47" s="5" t="s">
        <v>2962</v>
      </c>
      <c r="N47" s="5" t="s">
        <v>2963</v>
      </c>
      <c r="O47" s="5" t="s">
        <v>117</v>
      </c>
      <c r="P47" s="5" t="s">
        <v>118</v>
      </c>
      <c r="Q47" s="5" t="s">
        <v>2773</v>
      </c>
      <c r="R47" s="5" t="s">
        <v>2681</v>
      </c>
      <c r="S47" s="5" t="s">
        <v>119</v>
      </c>
      <c r="T47" s="5" t="s">
        <v>120</v>
      </c>
      <c r="U47" s="5" t="s">
        <v>2681</v>
      </c>
      <c r="V47" s="5" t="s">
        <v>2641</v>
      </c>
      <c r="W47" s="5" t="s">
        <v>2642</v>
      </c>
      <c r="X47" s="5">
        <v>12</v>
      </c>
      <c r="Y47" s="5">
        <v>2024</v>
      </c>
      <c r="Z47" s="5">
        <v>12</v>
      </c>
      <c r="AA47" s="5" t="s">
        <v>1823</v>
      </c>
      <c r="AB47" s="174" t="s">
        <v>1814</v>
      </c>
      <c r="AD47" s="18" t="str">
        <v>450107900</v>
      </c>
      <c r="AE47" s="104" cm="1">
        <f t="array" ref="AE47">IF(LEN(_xlfn.TEXTJOIN(", ",TRUE,_xlfn.UNIQUE(_xlfn._xlws.FILTER(InfoGeneral[Código de Meta],InfoGeneral[CodigoIndicador]=AD47,""))))&gt;0,1,0)</f>
        <v>1</v>
      </c>
    </row>
    <row r="48" spans="1:31" ht="40.200000000000003" hidden="1" customHeight="1" x14ac:dyDescent="0.3">
      <c r="A48" s="172" t="s">
        <v>2964</v>
      </c>
      <c r="B48" s="5" t="s">
        <v>2965</v>
      </c>
      <c r="C48" s="5" t="s">
        <v>2763</v>
      </c>
      <c r="D48" s="5" t="s">
        <v>2764</v>
      </c>
      <c r="E48" s="5" t="s">
        <v>2777</v>
      </c>
      <c r="F48" s="5" t="s">
        <v>1247</v>
      </c>
      <c r="G48" s="5" t="s">
        <v>1247</v>
      </c>
      <c r="H48" s="5" t="s">
        <v>2966</v>
      </c>
      <c r="I48" s="5" t="s">
        <v>2967</v>
      </c>
      <c r="J48" s="5" t="s">
        <v>2968</v>
      </c>
      <c r="K48" s="5">
        <v>142033</v>
      </c>
      <c r="L48" s="5">
        <v>2523</v>
      </c>
      <c r="M48" s="5" t="s">
        <v>2781</v>
      </c>
      <c r="N48" s="5" t="s">
        <v>2969</v>
      </c>
      <c r="O48" s="5" t="s">
        <v>117</v>
      </c>
      <c r="P48" s="5" t="s">
        <v>2970</v>
      </c>
      <c r="Q48" s="5" t="s">
        <v>2773</v>
      </c>
      <c r="R48" s="5" t="s">
        <v>2681</v>
      </c>
      <c r="S48" s="5" t="s">
        <v>119</v>
      </c>
      <c r="T48" s="5" t="s">
        <v>120</v>
      </c>
      <c r="U48" s="5" t="s">
        <v>2640</v>
      </c>
      <c r="V48" s="5" t="s">
        <v>2641</v>
      </c>
      <c r="W48" s="5" t="s">
        <v>1814</v>
      </c>
      <c r="X48" s="5">
        <v>2523</v>
      </c>
      <c r="Y48" s="5">
        <v>2026</v>
      </c>
      <c r="Z48" s="5">
        <v>2523</v>
      </c>
      <c r="AA48" s="5" t="s">
        <v>1823</v>
      </c>
      <c r="AB48" s="174" t="s">
        <v>1814</v>
      </c>
      <c r="AD48" s="18" t="str">
        <v>220105200</v>
      </c>
      <c r="AE48" s="104" cm="1">
        <f t="array" ref="AE48">IF(LEN(_xlfn.TEXTJOIN(", ",TRUE,_xlfn.UNIQUE(_xlfn._xlws.FILTER(InfoGeneral[Código de Meta],InfoGeneral[CodigoIndicador]=AD48,""))))&gt;0,1,0)</f>
        <v>1</v>
      </c>
    </row>
    <row r="49" spans="1:31" ht="40.200000000000003" hidden="1" customHeight="1" x14ac:dyDescent="0.3">
      <c r="A49" s="172" t="s">
        <v>2971</v>
      </c>
      <c r="B49" s="5" t="s">
        <v>1590</v>
      </c>
      <c r="C49" s="5" t="s">
        <v>2763</v>
      </c>
      <c r="D49" s="5" t="s">
        <v>2764</v>
      </c>
      <c r="E49" s="5" t="s">
        <v>2777</v>
      </c>
      <c r="F49" s="5" t="s">
        <v>1246</v>
      </c>
      <c r="G49" s="5" t="s">
        <v>1246</v>
      </c>
      <c r="H49" s="5" t="s">
        <v>2959</v>
      </c>
      <c r="I49" s="5" t="s">
        <v>2960</v>
      </c>
      <c r="J49" s="5" t="s">
        <v>2972</v>
      </c>
      <c r="K49" s="5">
        <v>128912</v>
      </c>
      <c r="L49" s="5">
        <v>10</v>
      </c>
      <c r="M49" s="5" t="s">
        <v>2973</v>
      </c>
      <c r="N49" s="5" t="s">
        <v>2974</v>
      </c>
      <c r="O49" s="5" t="s">
        <v>117</v>
      </c>
      <c r="P49" s="5" t="s">
        <v>2970</v>
      </c>
      <c r="Q49" s="5" t="s">
        <v>2773</v>
      </c>
      <c r="R49" s="5" t="s">
        <v>2681</v>
      </c>
      <c r="S49" s="5" t="s">
        <v>119</v>
      </c>
      <c r="T49" s="5" t="s">
        <v>120</v>
      </c>
      <c r="U49" s="5" t="s">
        <v>2640</v>
      </c>
      <c r="V49" s="5" t="s">
        <v>2641</v>
      </c>
      <c r="W49" s="5" t="s">
        <v>2642</v>
      </c>
      <c r="X49" s="5">
        <v>10</v>
      </c>
      <c r="Y49" s="5">
        <v>2025</v>
      </c>
      <c r="Z49" s="5">
        <v>10</v>
      </c>
      <c r="AA49" s="5" t="s">
        <v>1823</v>
      </c>
      <c r="AB49" s="174" t="s">
        <v>1814</v>
      </c>
      <c r="AD49" s="18" t="str">
        <v>450106900</v>
      </c>
      <c r="AE49" s="104" cm="1">
        <f t="array" ref="AE49">IF(LEN(_xlfn.TEXTJOIN(", ",TRUE,_xlfn.UNIQUE(_xlfn._xlws.FILTER(InfoGeneral[Código de Meta],InfoGeneral[CodigoIndicador]=AD49,""))))&gt;0,1,0)</f>
        <v>1</v>
      </c>
    </row>
    <row r="50" spans="1:31" ht="40.200000000000003" hidden="1" customHeight="1" x14ac:dyDescent="0.3">
      <c r="A50" s="172" t="s">
        <v>2975</v>
      </c>
      <c r="B50" s="5" t="s">
        <v>2976</v>
      </c>
      <c r="C50" s="5" t="s">
        <v>2763</v>
      </c>
      <c r="D50" s="5" t="s">
        <v>2764</v>
      </c>
      <c r="E50" s="5" t="s">
        <v>2777</v>
      </c>
      <c r="F50" s="5" t="s">
        <v>1245</v>
      </c>
      <c r="G50" s="5" t="s">
        <v>1245</v>
      </c>
      <c r="H50" s="5" t="s">
        <v>2977</v>
      </c>
      <c r="I50" s="5" t="s">
        <v>2978</v>
      </c>
      <c r="J50" s="5" t="s">
        <v>2979</v>
      </c>
      <c r="K50" s="5">
        <v>24186</v>
      </c>
      <c r="L50" s="5">
        <v>25</v>
      </c>
      <c r="M50" s="5" t="s">
        <v>2827</v>
      </c>
      <c r="N50" s="5" t="s">
        <v>2980</v>
      </c>
      <c r="O50" s="5" t="s">
        <v>192</v>
      </c>
      <c r="P50" s="5" t="s">
        <v>193</v>
      </c>
      <c r="Q50" s="5" t="s">
        <v>2773</v>
      </c>
      <c r="R50" s="5" t="s">
        <v>2650</v>
      </c>
      <c r="S50" s="5" t="s">
        <v>194</v>
      </c>
      <c r="T50" s="5" t="s">
        <v>195</v>
      </c>
      <c r="U50" s="5" t="s">
        <v>2650</v>
      </c>
      <c r="V50" s="5" t="s">
        <v>2641</v>
      </c>
      <c r="W50" s="5" t="s">
        <v>2642</v>
      </c>
      <c r="X50" s="5">
        <v>25</v>
      </c>
      <c r="Y50" s="5">
        <v>2024</v>
      </c>
      <c r="Z50" s="5">
        <v>25</v>
      </c>
      <c r="AA50" s="5" t="s">
        <v>1826</v>
      </c>
      <c r="AB50" s="174" t="s">
        <v>1814</v>
      </c>
      <c r="AD50" s="18" t="str">
        <v>360203200</v>
      </c>
      <c r="AE50" s="104" cm="1">
        <f t="array" ref="AE50">IF(LEN(_xlfn.TEXTJOIN(", ",TRUE,_xlfn.UNIQUE(_xlfn._xlws.FILTER(InfoGeneral[Código de Meta],InfoGeneral[CodigoIndicador]=AD50,""))))&gt;0,1,0)</f>
        <v>1</v>
      </c>
    </row>
    <row r="51" spans="1:31" ht="40.200000000000003" hidden="1" customHeight="1" x14ac:dyDescent="0.3">
      <c r="A51" s="172" t="s">
        <v>2981</v>
      </c>
      <c r="B51" s="5" t="s">
        <v>2982</v>
      </c>
      <c r="C51" s="5" t="s">
        <v>2763</v>
      </c>
      <c r="D51" s="5" t="s">
        <v>2764</v>
      </c>
      <c r="E51" s="5" t="s">
        <v>2777</v>
      </c>
      <c r="F51" s="5" t="s">
        <v>1245</v>
      </c>
      <c r="G51" s="5" t="s">
        <v>1245</v>
      </c>
      <c r="H51" s="5" t="s">
        <v>2983</v>
      </c>
      <c r="I51" s="5" t="s">
        <v>2984</v>
      </c>
      <c r="J51" s="5" t="s">
        <v>2985</v>
      </c>
      <c r="K51" s="5">
        <v>24186</v>
      </c>
      <c r="L51" s="5">
        <v>72</v>
      </c>
      <c r="M51" s="5" t="s">
        <v>2781</v>
      </c>
      <c r="N51" s="5" t="s">
        <v>2986</v>
      </c>
      <c r="O51" s="5" t="s">
        <v>192</v>
      </c>
      <c r="P51" s="5" t="s">
        <v>193</v>
      </c>
      <c r="Q51" s="5" t="s">
        <v>2773</v>
      </c>
      <c r="R51" s="5" t="s">
        <v>2650</v>
      </c>
      <c r="S51" s="5" t="s">
        <v>194</v>
      </c>
      <c r="T51" s="5" t="s">
        <v>195</v>
      </c>
      <c r="U51" s="5" t="s">
        <v>2650</v>
      </c>
      <c r="V51" s="5" t="s">
        <v>2641</v>
      </c>
      <c r="W51" s="5" t="s">
        <v>2642</v>
      </c>
      <c r="X51" s="5">
        <v>72</v>
      </c>
      <c r="Y51" s="5">
        <v>2024</v>
      </c>
      <c r="Z51" s="5">
        <v>72</v>
      </c>
      <c r="AA51" s="5" t="s">
        <v>1826</v>
      </c>
      <c r="AB51" s="174" t="s">
        <v>1814</v>
      </c>
      <c r="AD51" s="18" t="str">
        <v>350204600</v>
      </c>
      <c r="AE51" s="104" cm="1">
        <f t="array" ref="AE51">IF(LEN(_xlfn.TEXTJOIN(", ",TRUE,_xlfn.UNIQUE(_xlfn._xlws.FILTER(InfoGeneral[Código de Meta],InfoGeneral[CodigoIndicador]=AD51,""))))&gt;0,1,0)</f>
        <v>1</v>
      </c>
    </row>
    <row r="52" spans="1:31" ht="40.200000000000003" hidden="1" customHeight="1" x14ac:dyDescent="0.3">
      <c r="A52" s="172" t="s">
        <v>2987</v>
      </c>
      <c r="B52" s="5" t="s">
        <v>1699</v>
      </c>
      <c r="C52" s="5" t="s">
        <v>2763</v>
      </c>
      <c r="D52" s="5" t="s">
        <v>2764</v>
      </c>
      <c r="E52" s="5" t="s">
        <v>2777</v>
      </c>
      <c r="F52" s="5" t="s">
        <v>1246</v>
      </c>
      <c r="G52" s="5" t="s">
        <v>1246</v>
      </c>
      <c r="H52" s="5" t="s">
        <v>2977</v>
      </c>
      <c r="I52" s="5" t="s">
        <v>2978</v>
      </c>
      <c r="J52" s="5" t="s">
        <v>2988</v>
      </c>
      <c r="K52" s="5">
        <v>24186</v>
      </c>
      <c r="L52" s="5">
        <v>25</v>
      </c>
      <c r="M52" s="5" t="s">
        <v>2781</v>
      </c>
      <c r="N52" s="5" t="s">
        <v>2980</v>
      </c>
      <c r="O52" s="5" t="s">
        <v>192</v>
      </c>
      <c r="P52" s="5" t="s">
        <v>2989</v>
      </c>
      <c r="Q52" s="5" t="s">
        <v>2773</v>
      </c>
      <c r="R52" s="5" t="s">
        <v>2650</v>
      </c>
      <c r="S52" s="5" t="s">
        <v>194</v>
      </c>
      <c r="T52" s="5" t="s">
        <v>195</v>
      </c>
      <c r="U52" s="5" t="s">
        <v>2640</v>
      </c>
      <c r="V52" s="5" t="s">
        <v>2641</v>
      </c>
      <c r="W52" s="5" t="s">
        <v>2642</v>
      </c>
      <c r="X52" s="5">
        <v>25</v>
      </c>
      <c r="Y52" s="5">
        <v>2025</v>
      </c>
      <c r="Z52" s="5">
        <v>25</v>
      </c>
      <c r="AA52" s="5" t="s">
        <v>1826</v>
      </c>
      <c r="AB52" s="174" t="s">
        <v>1814</v>
      </c>
      <c r="AD52" s="18" t="str">
        <v>210101200</v>
      </c>
      <c r="AE52" s="104" cm="1">
        <f t="array" ref="AE52">IF(LEN(_xlfn.TEXTJOIN(", ",TRUE,_xlfn.UNIQUE(_xlfn._xlws.FILTER(InfoGeneral[Código de Meta],InfoGeneral[CodigoIndicador]=AD52,""))))&gt;0,1,0)</f>
        <v>0</v>
      </c>
    </row>
    <row r="53" spans="1:31" ht="40.200000000000003" hidden="1" customHeight="1" x14ac:dyDescent="0.3">
      <c r="A53" s="172" t="s">
        <v>2990</v>
      </c>
      <c r="B53" s="5" t="s">
        <v>1745</v>
      </c>
      <c r="C53" s="5" t="s">
        <v>2763</v>
      </c>
      <c r="D53" s="5" t="s">
        <v>2764</v>
      </c>
      <c r="E53" s="5" t="s">
        <v>2777</v>
      </c>
      <c r="F53" s="5" t="s">
        <v>1246</v>
      </c>
      <c r="G53" s="5" t="s">
        <v>1246</v>
      </c>
      <c r="H53" s="5" t="s">
        <v>2991</v>
      </c>
      <c r="I53" s="5" t="s">
        <v>2992</v>
      </c>
      <c r="J53" s="5" t="s">
        <v>2993</v>
      </c>
      <c r="K53" s="5">
        <v>24186</v>
      </c>
      <c r="L53" s="5">
        <v>119</v>
      </c>
      <c r="M53" s="5" t="s">
        <v>2781</v>
      </c>
      <c r="N53" s="5" t="s">
        <v>2994</v>
      </c>
      <c r="O53" s="5" t="s">
        <v>192</v>
      </c>
      <c r="P53" s="5" t="s">
        <v>2989</v>
      </c>
      <c r="Q53" s="5" t="s">
        <v>2773</v>
      </c>
      <c r="R53" s="5" t="s">
        <v>2650</v>
      </c>
      <c r="S53" s="5" t="s">
        <v>194</v>
      </c>
      <c r="T53" s="5" t="s">
        <v>195</v>
      </c>
      <c r="U53" s="5" t="s">
        <v>2640</v>
      </c>
      <c r="V53" s="5" t="s">
        <v>2641</v>
      </c>
      <c r="W53" s="5" t="s">
        <v>2642</v>
      </c>
      <c r="X53" s="5">
        <v>119</v>
      </c>
      <c r="Y53" s="5">
        <v>2025</v>
      </c>
      <c r="Z53" s="5">
        <v>119</v>
      </c>
      <c r="AA53" s="5" t="s">
        <v>1826</v>
      </c>
      <c r="AB53" s="174" t="s">
        <v>1814</v>
      </c>
      <c r="AD53" s="18" t="str">
        <v>170200900</v>
      </c>
      <c r="AE53" s="104" cm="1">
        <f t="array" ref="AE53">IF(LEN(_xlfn.TEXTJOIN(", ",TRUE,_xlfn.UNIQUE(_xlfn._xlws.FILTER(InfoGeneral[Código de Meta],InfoGeneral[CodigoIndicador]=AD53,""))))&gt;0,1,0)</f>
        <v>1</v>
      </c>
    </row>
    <row r="54" spans="1:31" ht="40.200000000000003" hidden="1" customHeight="1" x14ac:dyDescent="0.3">
      <c r="A54" s="172" t="s">
        <v>2995</v>
      </c>
      <c r="B54" s="5" t="s">
        <v>1752</v>
      </c>
      <c r="C54" s="5" t="s">
        <v>2763</v>
      </c>
      <c r="D54" s="5" t="s">
        <v>2764</v>
      </c>
      <c r="E54" s="5" t="s">
        <v>2777</v>
      </c>
      <c r="F54" s="5" t="s">
        <v>1247</v>
      </c>
      <c r="G54" s="5" t="s">
        <v>1247</v>
      </c>
      <c r="H54" s="5" t="s">
        <v>2996</v>
      </c>
      <c r="I54" s="5" t="s">
        <v>2992</v>
      </c>
      <c r="J54" s="5" t="s">
        <v>2997</v>
      </c>
      <c r="K54" s="5">
        <v>24186</v>
      </c>
      <c r="L54" s="5">
        <v>109</v>
      </c>
      <c r="M54" s="5" t="s">
        <v>2781</v>
      </c>
      <c r="N54" s="5" t="s">
        <v>2994</v>
      </c>
      <c r="O54" s="5" t="s">
        <v>192</v>
      </c>
      <c r="P54" s="5" t="s">
        <v>2989</v>
      </c>
      <c r="Q54" s="5" t="s">
        <v>2773</v>
      </c>
      <c r="R54" s="5" t="s">
        <v>2650</v>
      </c>
      <c r="S54" s="5" t="s">
        <v>194</v>
      </c>
      <c r="T54" s="5" t="s">
        <v>195</v>
      </c>
      <c r="U54" s="5" t="s">
        <v>2640</v>
      </c>
      <c r="V54" s="5" t="s">
        <v>2641</v>
      </c>
      <c r="W54" s="5" t="s">
        <v>2642</v>
      </c>
      <c r="X54" s="5">
        <v>109</v>
      </c>
      <c r="Y54" s="5">
        <v>2026</v>
      </c>
      <c r="Z54" s="5">
        <v>109</v>
      </c>
      <c r="AA54" s="5" t="s">
        <v>1826</v>
      </c>
      <c r="AB54" s="174" t="s">
        <v>1814</v>
      </c>
      <c r="AD54" s="18" t="str">
        <v>320502100</v>
      </c>
      <c r="AE54" s="104" cm="1">
        <f t="array" ref="AE54">IF(LEN(_xlfn.TEXTJOIN(", ",TRUE,_xlfn.UNIQUE(_xlfn._xlws.FILTER(InfoGeneral[Código de Meta],InfoGeneral[CodigoIndicador]=AD54,""))))&gt;0,1,0)</f>
        <v>1</v>
      </c>
    </row>
    <row r="55" spans="1:31" ht="40.200000000000003" hidden="1" customHeight="1" x14ac:dyDescent="0.3">
      <c r="A55" s="172" t="s">
        <v>2998</v>
      </c>
      <c r="B55" s="5" t="s">
        <v>2999</v>
      </c>
      <c r="C55" s="5" t="s">
        <v>2763</v>
      </c>
      <c r="D55" s="5" t="s">
        <v>2764</v>
      </c>
      <c r="E55" s="5" t="s">
        <v>2787</v>
      </c>
      <c r="F55" s="5" t="s">
        <v>1247</v>
      </c>
      <c r="G55" s="5" t="s">
        <v>1247</v>
      </c>
      <c r="H55" s="5" t="s">
        <v>3000</v>
      </c>
      <c r="I55" s="5" t="s">
        <v>3001</v>
      </c>
      <c r="J55" s="5" t="s">
        <v>3002</v>
      </c>
      <c r="K55" s="5">
        <v>517</v>
      </c>
      <c r="L55" s="5">
        <v>517</v>
      </c>
      <c r="M55" s="5" t="s">
        <v>2781</v>
      </c>
      <c r="N55" s="5" t="s">
        <v>3003</v>
      </c>
      <c r="O55" s="5" t="s">
        <v>325</v>
      </c>
      <c r="P55" s="5" t="s">
        <v>3004</v>
      </c>
      <c r="Q55" s="5" t="s">
        <v>2773</v>
      </c>
      <c r="R55" s="5" t="s">
        <v>3005</v>
      </c>
      <c r="S55" s="5" t="s">
        <v>327</v>
      </c>
      <c r="T55" s="5" t="s">
        <v>328</v>
      </c>
      <c r="U55" s="5" t="s">
        <v>2640</v>
      </c>
      <c r="V55" s="5" t="s">
        <v>2641</v>
      </c>
      <c r="W55" s="5" t="s">
        <v>1814</v>
      </c>
      <c r="X55" s="5">
        <v>1</v>
      </c>
      <c r="Y55" s="5">
        <v>2026</v>
      </c>
      <c r="Z55" s="5">
        <v>1</v>
      </c>
      <c r="AA55" s="5" t="s">
        <v>1270</v>
      </c>
      <c r="AB55" s="174" t="s">
        <v>1814</v>
      </c>
      <c r="AD55" s="18" t="str">
        <v>220107100</v>
      </c>
      <c r="AE55" s="104" cm="1">
        <f t="array" ref="AE55">IF(LEN(_xlfn.TEXTJOIN(", ",TRUE,_xlfn.UNIQUE(_xlfn._xlws.FILTER(InfoGeneral[Código de Meta],InfoGeneral[CodigoIndicador]=AD55,""))))&gt;0,1,0)</f>
        <v>1</v>
      </c>
    </row>
    <row r="56" spans="1:31" ht="40.200000000000003" hidden="1" customHeight="1" x14ac:dyDescent="0.3">
      <c r="A56" s="172" t="s">
        <v>3006</v>
      </c>
      <c r="B56" s="5" t="s">
        <v>3007</v>
      </c>
      <c r="C56" s="5" t="s">
        <v>2763</v>
      </c>
      <c r="D56" s="5" t="s">
        <v>2764</v>
      </c>
      <c r="E56" s="5" t="s">
        <v>2787</v>
      </c>
      <c r="F56" s="5" t="s">
        <v>1247</v>
      </c>
      <c r="G56" s="5" t="s">
        <v>1247</v>
      </c>
      <c r="H56" s="5" t="s">
        <v>3008</v>
      </c>
      <c r="I56" s="5" t="s">
        <v>3009</v>
      </c>
      <c r="J56" s="5" t="s">
        <v>3010</v>
      </c>
      <c r="K56" s="5">
        <v>534758</v>
      </c>
      <c r="L56" s="5">
        <v>517</v>
      </c>
      <c r="M56" s="5" t="s">
        <v>2781</v>
      </c>
      <c r="N56" s="5" t="s">
        <v>3011</v>
      </c>
      <c r="O56" s="5" t="s">
        <v>325</v>
      </c>
      <c r="P56" s="5" t="s">
        <v>3004</v>
      </c>
      <c r="Q56" s="5" t="s">
        <v>2773</v>
      </c>
      <c r="R56" s="5" t="s">
        <v>3005</v>
      </c>
      <c r="S56" s="5" t="s">
        <v>327</v>
      </c>
      <c r="T56" s="5" t="s">
        <v>328</v>
      </c>
      <c r="U56" s="5" t="s">
        <v>2640</v>
      </c>
      <c r="V56" s="5" t="s">
        <v>2641</v>
      </c>
      <c r="W56" s="5" t="s">
        <v>1814</v>
      </c>
      <c r="X56" s="5">
        <v>1</v>
      </c>
      <c r="Y56" s="5">
        <v>2026</v>
      </c>
      <c r="Z56" s="5">
        <v>1</v>
      </c>
      <c r="AA56" s="5" t="s">
        <v>1270</v>
      </c>
      <c r="AB56" s="174" t="s">
        <v>1814</v>
      </c>
      <c r="AD56" s="18" t="str">
        <v>220104800</v>
      </c>
      <c r="AE56" s="104" cm="1">
        <f t="array" ref="AE56">IF(LEN(_xlfn.TEXTJOIN(", ",TRUE,_xlfn.UNIQUE(_xlfn._xlws.FILTER(InfoGeneral[Código de Meta],InfoGeneral[CodigoIndicador]=AD56,""))))&gt;0,1,0)</f>
        <v>1</v>
      </c>
    </row>
    <row r="57" spans="1:31" ht="40.200000000000003" hidden="1" customHeight="1" x14ac:dyDescent="0.3">
      <c r="A57" s="172" t="s">
        <v>2829</v>
      </c>
      <c r="B57" s="5" t="s">
        <v>2830</v>
      </c>
      <c r="C57" s="5" t="s">
        <v>2763</v>
      </c>
      <c r="D57" s="5" t="s">
        <v>2764</v>
      </c>
      <c r="E57" s="5" t="s">
        <v>2787</v>
      </c>
      <c r="F57" s="5" t="s">
        <v>1245</v>
      </c>
      <c r="G57" s="5" t="s">
        <v>1245</v>
      </c>
      <c r="H57" s="5" t="s">
        <v>2831</v>
      </c>
      <c r="I57" s="5" t="s">
        <v>2832</v>
      </c>
      <c r="J57" s="5" t="s">
        <v>2833</v>
      </c>
      <c r="K57" s="5">
        <v>508713</v>
      </c>
      <c r="L57" s="5">
        <v>897</v>
      </c>
      <c r="M57" s="5" t="s">
        <v>2781</v>
      </c>
      <c r="N57" s="5" t="s">
        <v>2834</v>
      </c>
      <c r="O57" s="5" t="s">
        <v>105</v>
      </c>
      <c r="P57" s="5" t="s">
        <v>106</v>
      </c>
      <c r="Q57" s="5" t="s">
        <v>2773</v>
      </c>
      <c r="R57" s="5" t="s">
        <v>3012</v>
      </c>
      <c r="S57" s="5" t="s">
        <v>107</v>
      </c>
      <c r="T57" s="5" t="s">
        <v>108</v>
      </c>
      <c r="U57" s="5" t="s">
        <v>3012</v>
      </c>
      <c r="V57" s="5" t="s">
        <v>2641</v>
      </c>
      <c r="W57" s="5" t="s">
        <v>2642</v>
      </c>
      <c r="X57" s="5">
        <v>1</v>
      </c>
      <c r="Y57" s="5">
        <v>2024</v>
      </c>
      <c r="Z57" s="5">
        <v>1</v>
      </c>
      <c r="AA57" s="5" t="s">
        <v>1827</v>
      </c>
      <c r="AB57" s="174" t="s">
        <v>1814</v>
      </c>
      <c r="AD57" s="18" t="str">
        <v>430101000</v>
      </c>
      <c r="AE57" s="104" cm="1">
        <f t="array" ref="AE57">IF(LEN(_xlfn.TEXTJOIN(", ",TRUE,_xlfn.UNIQUE(_xlfn._xlws.FILTER(InfoGeneral[Código de Meta],InfoGeneral[CodigoIndicador]=AD57,""))))&gt;0,1,0)</f>
        <v>0</v>
      </c>
    </row>
    <row r="58" spans="1:31" ht="40.200000000000003" hidden="1" customHeight="1" x14ac:dyDescent="0.3">
      <c r="A58" s="172" t="s">
        <v>2835</v>
      </c>
      <c r="B58" s="5" t="s">
        <v>2566</v>
      </c>
      <c r="C58" s="5" t="s">
        <v>2763</v>
      </c>
      <c r="D58" s="5" t="s">
        <v>2764</v>
      </c>
      <c r="E58" s="5" t="s">
        <v>2787</v>
      </c>
      <c r="F58" s="5" t="s">
        <v>1247</v>
      </c>
      <c r="G58" s="5" t="s">
        <v>1247</v>
      </c>
      <c r="H58" s="5" t="s">
        <v>2836</v>
      </c>
      <c r="I58" s="5" t="s">
        <v>2837</v>
      </c>
      <c r="J58" s="5" t="s">
        <v>2838</v>
      </c>
      <c r="K58" s="5">
        <v>1026669</v>
      </c>
      <c r="L58" s="5">
        <v>200</v>
      </c>
      <c r="M58" s="5" t="s">
        <v>2781</v>
      </c>
      <c r="N58" s="5" t="s">
        <v>3013</v>
      </c>
      <c r="O58" s="5" t="s">
        <v>105</v>
      </c>
      <c r="P58" s="5" t="s">
        <v>3014</v>
      </c>
      <c r="Q58" s="5" t="s">
        <v>2773</v>
      </c>
      <c r="R58" s="5" t="s">
        <v>3012</v>
      </c>
      <c r="S58" s="5" t="s">
        <v>107</v>
      </c>
      <c r="T58" s="5" t="s">
        <v>108</v>
      </c>
      <c r="U58" s="5" t="s">
        <v>2640</v>
      </c>
      <c r="V58" s="5" t="s">
        <v>2641</v>
      </c>
      <c r="W58" s="5" t="s">
        <v>1814</v>
      </c>
      <c r="X58" s="5">
        <v>1</v>
      </c>
      <c r="Y58" s="5">
        <v>2026</v>
      </c>
      <c r="Z58" s="5">
        <v>1</v>
      </c>
      <c r="AA58" s="5" t="s">
        <v>1827</v>
      </c>
      <c r="AB58" s="174" t="s">
        <v>1814</v>
      </c>
      <c r="AD58" s="18" t="str">
        <v>390300200</v>
      </c>
      <c r="AE58" s="104" cm="1">
        <f t="array" ref="AE58">IF(LEN(_xlfn.TEXTJOIN(", ",TRUE,_xlfn.UNIQUE(_xlfn._xlws.FILTER(InfoGeneral[Código de Meta],InfoGeneral[CodigoIndicador]=AD58,""))))&gt;0,1,0)</f>
        <v>0</v>
      </c>
    </row>
    <row r="59" spans="1:31" ht="40.200000000000003" hidden="1" customHeight="1" x14ac:dyDescent="0.3">
      <c r="A59" s="172" t="s">
        <v>2840</v>
      </c>
      <c r="B59" s="5" t="s">
        <v>1410</v>
      </c>
      <c r="C59" s="5" t="s">
        <v>2763</v>
      </c>
      <c r="D59" s="5" t="s">
        <v>2764</v>
      </c>
      <c r="E59" s="5" t="s">
        <v>2787</v>
      </c>
      <c r="F59" s="5" t="s">
        <v>1246</v>
      </c>
      <c r="G59" s="5" t="s">
        <v>1246</v>
      </c>
      <c r="H59" s="5" t="s">
        <v>2831</v>
      </c>
      <c r="I59" s="5" t="s">
        <v>2832</v>
      </c>
      <c r="J59" s="5" t="s">
        <v>2841</v>
      </c>
      <c r="K59" s="5">
        <v>507206</v>
      </c>
      <c r="L59" s="5">
        <v>794</v>
      </c>
      <c r="M59" s="5" t="s">
        <v>2781</v>
      </c>
      <c r="N59" s="5" t="s">
        <v>2834</v>
      </c>
      <c r="O59" s="5" t="s">
        <v>105</v>
      </c>
      <c r="P59" s="5" t="s">
        <v>3015</v>
      </c>
      <c r="Q59" s="5" t="s">
        <v>2773</v>
      </c>
      <c r="R59" s="5" t="s">
        <v>3012</v>
      </c>
      <c r="S59" s="5" t="s">
        <v>107</v>
      </c>
      <c r="T59" s="5" t="s">
        <v>108</v>
      </c>
      <c r="U59" s="5" t="s">
        <v>2640</v>
      </c>
      <c r="V59" s="5" t="s">
        <v>2641</v>
      </c>
      <c r="W59" s="5" t="s">
        <v>2642</v>
      </c>
      <c r="X59" s="5">
        <v>1</v>
      </c>
      <c r="Y59" s="5">
        <v>2025</v>
      </c>
      <c r="Z59" s="5">
        <v>1</v>
      </c>
      <c r="AA59" s="5" t="s">
        <v>1827</v>
      </c>
      <c r="AB59" s="174" t="s">
        <v>1814</v>
      </c>
      <c r="AD59" s="18" t="str">
        <v>220206300</v>
      </c>
      <c r="AE59" s="104" cm="1">
        <f t="array" ref="AE59">IF(LEN(_xlfn.TEXTJOIN(", ",TRUE,_xlfn.UNIQUE(_xlfn._xlws.FILTER(InfoGeneral[Código de Meta],InfoGeneral[CodigoIndicador]=AD59,""))))&gt;0,1,0)</f>
        <v>1</v>
      </c>
    </row>
    <row r="60" spans="1:31" ht="40.200000000000003" hidden="1" customHeight="1" x14ac:dyDescent="0.3">
      <c r="A60" s="172" t="s">
        <v>2804</v>
      </c>
      <c r="B60" s="5" t="s">
        <v>1574</v>
      </c>
      <c r="C60" s="5" t="s">
        <v>2763</v>
      </c>
      <c r="D60" s="5" t="s">
        <v>2764</v>
      </c>
      <c r="E60" s="5" t="s">
        <v>2787</v>
      </c>
      <c r="F60" s="5" t="s">
        <v>1246</v>
      </c>
      <c r="G60" s="5" t="s">
        <v>1246</v>
      </c>
      <c r="H60" s="5" t="s">
        <v>2805</v>
      </c>
      <c r="I60" s="5" t="s">
        <v>2806</v>
      </c>
      <c r="J60" s="5" t="s">
        <v>2807</v>
      </c>
      <c r="K60" s="5">
        <v>504331</v>
      </c>
      <c r="L60" s="5">
        <v>100</v>
      </c>
      <c r="M60" s="5" t="s">
        <v>2781</v>
      </c>
      <c r="N60" s="5" t="s">
        <v>2808</v>
      </c>
      <c r="O60" s="5" t="s">
        <v>105</v>
      </c>
      <c r="P60" s="5" t="s">
        <v>3015</v>
      </c>
      <c r="Q60" s="5" t="s">
        <v>2773</v>
      </c>
      <c r="R60" s="5" t="s">
        <v>3012</v>
      </c>
      <c r="S60" s="5" t="s">
        <v>107</v>
      </c>
      <c r="T60" s="5" t="s">
        <v>108</v>
      </c>
      <c r="U60" s="5" t="s">
        <v>2640</v>
      </c>
      <c r="V60" s="5" t="s">
        <v>2641</v>
      </c>
      <c r="W60" s="5" t="s">
        <v>2642</v>
      </c>
      <c r="X60" s="5">
        <v>1</v>
      </c>
      <c r="Y60" s="5">
        <v>2025</v>
      </c>
      <c r="Z60" s="5">
        <v>1</v>
      </c>
      <c r="AA60" s="5" t="s">
        <v>1827</v>
      </c>
      <c r="AB60" s="174" t="s">
        <v>1814</v>
      </c>
      <c r="AD60" s="18" t="str">
        <v>459900200</v>
      </c>
      <c r="AE60" s="104" cm="1">
        <f t="array" ref="AE60">IF(LEN(_xlfn.TEXTJOIN(", ",TRUE,_xlfn.UNIQUE(_xlfn._xlws.FILTER(InfoGeneral[Código de Meta],InfoGeneral[CodigoIndicador]=AD60,""))))&gt;0,1,0)</f>
        <v>1</v>
      </c>
    </row>
    <row r="61" spans="1:31" ht="40.200000000000003" hidden="1" customHeight="1" x14ac:dyDescent="0.3">
      <c r="A61" s="172" t="s">
        <v>2844</v>
      </c>
      <c r="B61" s="5" t="s">
        <v>1527</v>
      </c>
      <c r="C61" s="5" t="s">
        <v>2763</v>
      </c>
      <c r="D61" s="5" t="s">
        <v>2764</v>
      </c>
      <c r="E61" s="5" t="s">
        <v>2787</v>
      </c>
      <c r="F61" s="5" t="s">
        <v>1246</v>
      </c>
      <c r="G61" s="5" t="s">
        <v>1247</v>
      </c>
      <c r="H61" s="5" t="s">
        <v>2845</v>
      </c>
      <c r="I61" s="5" t="s">
        <v>2846</v>
      </c>
      <c r="J61" s="5" t="s">
        <v>2847</v>
      </c>
      <c r="K61" s="5">
        <v>94985</v>
      </c>
      <c r="L61" s="5">
        <v>5520</v>
      </c>
      <c r="M61" s="5" t="s">
        <v>2781</v>
      </c>
      <c r="N61" s="5" t="s">
        <v>2848</v>
      </c>
      <c r="O61" s="5" t="s">
        <v>105</v>
      </c>
      <c r="P61" s="5" t="s">
        <v>3014</v>
      </c>
      <c r="Q61" s="5" t="s">
        <v>2773</v>
      </c>
      <c r="R61" s="5" t="s">
        <v>3012</v>
      </c>
      <c r="S61" s="5" t="s">
        <v>107</v>
      </c>
      <c r="T61" s="5" t="s">
        <v>108</v>
      </c>
      <c r="U61" s="5" t="s">
        <v>2640</v>
      </c>
      <c r="V61" s="5" t="s">
        <v>2641</v>
      </c>
      <c r="W61" s="5" t="s">
        <v>2642</v>
      </c>
      <c r="X61" s="5">
        <v>1</v>
      </c>
      <c r="Y61" s="5">
        <v>2025</v>
      </c>
      <c r="Z61" s="5">
        <v>0</v>
      </c>
      <c r="AA61" s="5" t="s">
        <v>1827</v>
      </c>
      <c r="AB61" s="174" t="s">
        <v>1814</v>
      </c>
      <c r="AD61" s="18" t="str">
        <v>430103100</v>
      </c>
      <c r="AE61" s="104" cm="1">
        <f t="array" ref="AE61">IF(LEN(_xlfn.TEXTJOIN(", ",TRUE,_xlfn.UNIQUE(_xlfn._xlws.FILTER(InfoGeneral[Código de Meta],InfoGeneral[CodigoIndicador]=AD61,""))))&gt;0,1,0)</f>
        <v>1</v>
      </c>
    </row>
    <row r="62" spans="1:31" ht="40.200000000000003" hidden="1" customHeight="1" x14ac:dyDescent="0.3">
      <c r="A62" s="172" t="s">
        <v>2844</v>
      </c>
      <c r="B62" s="5" t="s">
        <v>1527</v>
      </c>
      <c r="C62" s="5" t="s">
        <v>2763</v>
      </c>
      <c r="D62" s="5" t="s">
        <v>2764</v>
      </c>
      <c r="E62" s="5" t="s">
        <v>2787</v>
      </c>
      <c r="F62" s="5" t="s">
        <v>1246</v>
      </c>
      <c r="G62" s="5" t="s">
        <v>1247</v>
      </c>
      <c r="H62" s="5" t="s">
        <v>2845</v>
      </c>
      <c r="I62" s="5" t="s">
        <v>2846</v>
      </c>
      <c r="J62" s="5" t="s">
        <v>2847</v>
      </c>
      <c r="K62" s="5">
        <v>94985</v>
      </c>
      <c r="L62" s="5">
        <v>5520</v>
      </c>
      <c r="M62" s="5" t="s">
        <v>2781</v>
      </c>
      <c r="N62" s="5" t="s">
        <v>2848</v>
      </c>
      <c r="O62" s="5" t="s">
        <v>105</v>
      </c>
      <c r="P62" s="5" t="s">
        <v>3014</v>
      </c>
      <c r="Q62" s="5" t="s">
        <v>2773</v>
      </c>
      <c r="R62" s="5" t="s">
        <v>3012</v>
      </c>
      <c r="S62" s="5" t="s">
        <v>107</v>
      </c>
      <c r="T62" s="5" t="s">
        <v>108</v>
      </c>
      <c r="U62" s="5" t="s">
        <v>2640</v>
      </c>
      <c r="V62" s="5" t="s">
        <v>2641</v>
      </c>
      <c r="W62" s="5" t="s">
        <v>2642</v>
      </c>
      <c r="X62" s="5">
        <v>1</v>
      </c>
      <c r="Y62" s="5">
        <v>2026</v>
      </c>
      <c r="Z62" s="5">
        <v>1</v>
      </c>
      <c r="AA62" s="5" t="s">
        <v>1827</v>
      </c>
      <c r="AB62" s="174" t="s">
        <v>1814</v>
      </c>
      <c r="AD62" s="18" t="str">
        <v>190504000</v>
      </c>
      <c r="AE62" s="104" cm="1">
        <f t="array" ref="AE62">IF(LEN(_xlfn.TEXTJOIN(", ",TRUE,_xlfn.UNIQUE(_xlfn._xlws.FILTER(InfoGeneral[Código de Meta],InfoGeneral[CodigoIndicador]=AD62,""))))&gt;0,1,0)</f>
        <v>1</v>
      </c>
    </row>
    <row r="63" spans="1:31" ht="40.200000000000003" hidden="1" customHeight="1" x14ac:dyDescent="0.3">
      <c r="A63" s="172" t="s">
        <v>2810</v>
      </c>
      <c r="B63" s="5" t="s">
        <v>2560</v>
      </c>
      <c r="C63" s="5" t="s">
        <v>2763</v>
      </c>
      <c r="D63" s="5" t="s">
        <v>2764</v>
      </c>
      <c r="E63" s="5" t="s">
        <v>2787</v>
      </c>
      <c r="F63" s="5" t="s">
        <v>1247</v>
      </c>
      <c r="G63" s="5" t="s">
        <v>1247</v>
      </c>
      <c r="H63" s="5" t="s">
        <v>2811</v>
      </c>
      <c r="I63" s="5" t="s">
        <v>2812</v>
      </c>
      <c r="J63" s="5" t="s">
        <v>2813</v>
      </c>
      <c r="K63" s="5">
        <v>350</v>
      </c>
      <c r="L63" s="5">
        <v>350</v>
      </c>
      <c r="M63" s="5" t="s">
        <v>2781</v>
      </c>
      <c r="N63" s="5" t="s">
        <v>2814</v>
      </c>
      <c r="O63" s="5" t="s">
        <v>105</v>
      </c>
      <c r="P63" s="5" t="s">
        <v>3015</v>
      </c>
      <c r="Q63" s="5" t="s">
        <v>2773</v>
      </c>
      <c r="R63" s="5" t="s">
        <v>3012</v>
      </c>
      <c r="S63" s="5" t="s">
        <v>107</v>
      </c>
      <c r="T63" s="5" t="s">
        <v>108</v>
      </c>
      <c r="U63" s="5" t="s">
        <v>2640</v>
      </c>
      <c r="V63" s="5" t="s">
        <v>2641</v>
      </c>
      <c r="W63" s="5" t="s">
        <v>2642</v>
      </c>
      <c r="X63" s="5">
        <v>1</v>
      </c>
      <c r="Y63" s="5">
        <v>2026</v>
      </c>
      <c r="Z63" s="5">
        <v>1</v>
      </c>
      <c r="AA63" s="5" t="s">
        <v>1827</v>
      </c>
      <c r="AB63" s="174" t="s">
        <v>1814</v>
      </c>
      <c r="AD63" s="18" t="str">
        <v>190505400</v>
      </c>
      <c r="AE63" s="104" cm="1">
        <f t="array" ref="AE63">IF(LEN(_xlfn.TEXTJOIN(", ",TRUE,_xlfn.UNIQUE(_xlfn._xlws.FILTER(InfoGeneral[Código de Meta],InfoGeneral[CodigoIndicador]=AD63,""))))&gt;0,1,0)</f>
        <v>1</v>
      </c>
    </row>
    <row r="64" spans="1:31" ht="40.200000000000003" hidden="1" customHeight="1" x14ac:dyDescent="0.3">
      <c r="A64" s="172" t="s">
        <v>2849</v>
      </c>
      <c r="B64" s="5" t="s">
        <v>1698</v>
      </c>
      <c r="C64" s="5" t="s">
        <v>2763</v>
      </c>
      <c r="D64" s="5" t="s">
        <v>2764</v>
      </c>
      <c r="E64" s="5" t="s">
        <v>2787</v>
      </c>
      <c r="F64" s="5" t="s">
        <v>1246</v>
      </c>
      <c r="G64" s="5" t="s">
        <v>1247</v>
      </c>
      <c r="H64" s="5" t="s">
        <v>2836</v>
      </c>
      <c r="I64" s="5" t="s">
        <v>2837</v>
      </c>
      <c r="J64" s="5" t="s">
        <v>2838</v>
      </c>
      <c r="K64" s="5">
        <v>1016826</v>
      </c>
      <c r="L64" s="5">
        <v>300</v>
      </c>
      <c r="M64" s="5" t="s">
        <v>2781</v>
      </c>
      <c r="N64" s="5" t="s">
        <v>3013</v>
      </c>
      <c r="O64" s="5" t="s">
        <v>105</v>
      </c>
      <c r="P64" s="5" t="s">
        <v>3014</v>
      </c>
      <c r="Q64" s="5" t="s">
        <v>2773</v>
      </c>
      <c r="R64" s="5" t="s">
        <v>3012</v>
      </c>
      <c r="S64" s="5" t="s">
        <v>107</v>
      </c>
      <c r="T64" s="5" t="s">
        <v>108</v>
      </c>
      <c r="U64" s="5" t="s">
        <v>2640</v>
      </c>
      <c r="V64" s="5" t="s">
        <v>2641</v>
      </c>
      <c r="W64" s="5" t="s">
        <v>2642</v>
      </c>
      <c r="X64" s="5">
        <v>1</v>
      </c>
      <c r="Y64" s="5">
        <v>2025</v>
      </c>
      <c r="Z64" s="5">
        <v>0</v>
      </c>
      <c r="AA64" s="5" t="s">
        <v>1827</v>
      </c>
      <c r="AB64" s="174" t="s">
        <v>1814</v>
      </c>
      <c r="AD64" s="18" t="str">
        <v>450300400</v>
      </c>
      <c r="AE64" s="104" cm="1">
        <f t="array" ref="AE64">IF(LEN(_xlfn.TEXTJOIN(", ",TRUE,_xlfn.UNIQUE(_xlfn._xlws.FILTER(InfoGeneral[Código de Meta],InfoGeneral[CodigoIndicador]=AD64,""))))&gt;0,1,0)</f>
        <v>1</v>
      </c>
    </row>
    <row r="65" spans="1:31" ht="40.200000000000003" hidden="1" customHeight="1" x14ac:dyDescent="0.3">
      <c r="A65" s="172" t="s">
        <v>2849</v>
      </c>
      <c r="B65" s="5" t="s">
        <v>1698</v>
      </c>
      <c r="C65" s="5" t="s">
        <v>2763</v>
      </c>
      <c r="D65" s="5" t="s">
        <v>2764</v>
      </c>
      <c r="E65" s="5" t="s">
        <v>2787</v>
      </c>
      <c r="F65" s="5" t="s">
        <v>1246</v>
      </c>
      <c r="G65" s="5" t="s">
        <v>1247</v>
      </c>
      <c r="H65" s="5" t="s">
        <v>2836</v>
      </c>
      <c r="I65" s="5" t="s">
        <v>2837</v>
      </c>
      <c r="J65" s="5" t="s">
        <v>2838</v>
      </c>
      <c r="K65" s="5">
        <v>1016826</v>
      </c>
      <c r="L65" s="5">
        <v>300</v>
      </c>
      <c r="M65" s="5" t="s">
        <v>2781</v>
      </c>
      <c r="N65" s="5" t="s">
        <v>3013</v>
      </c>
      <c r="O65" s="5" t="s">
        <v>105</v>
      </c>
      <c r="P65" s="5" t="s">
        <v>3014</v>
      </c>
      <c r="Q65" s="5" t="s">
        <v>2773</v>
      </c>
      <c r="R65" s="5" t="s">
        <v>3012</v>
      </c>
      <c r="S65" s="5" t="s">
        <v>107</v>
      </c>
      <c r="T65" s="5" t="s">
        <v>108</v>
      </c>
      <c r="U65" s="5" t="s">
        <v>2640</v>
      </c>
      <c r="V65" s="5" t="s">
        <v>2641</v>
      </c>
      <c r="W65" s="5" t="s">
        <v>2642</v>
      </c>
      <c r="X65" s="5">
        <v>1</v>
      </c>
      <c r="Y65" s="5">
        <v>2026</v>
      </c>
      <c r="Z65" s="5">
        <v>1</v>
      </c>
      <c r="AA65" s="5" t="s">
        <v>1827</v>
      </c>
      <c r="AB65" s="174" t="s">
        <v>1814</v>
      </c>
      <c r="AD65" s="18" t="str">
        <v>330105900</v>
      </c>
      <c r="AE65" s="104" cm="1">
        <f t="array" ref="AE65">IF(LEN(_xlfn.TEXTJOIN(", ",TRUE,_xlfn.UNIQUE(_xlfn._xlws.FILTER(InfoGeneral[Código de Meta],InfoGeneral[CodigoIndicador]=AD65,""))))&gt;0,1,0)</f>
        <v>1</v>
      </c>
    </row>
    <row r="66" spans="1:31" ht="40.200000000000003" hidden="1" customHeight="1" x14ac:dyDescent="0.3">
      <c r="A66" s="172" t="s">
        <v>3016</v>
      </c>
      <c r="B66" s="5" t="s">
        <v>2692</v>
      </c>
      <c r="C66" s="5" t="s">
        <v>2763</v>
      </c>
      <c r="D66" s="5" t="s">
        <v>2764</v>
      </c>
      <c r="E66" s="5" t="s">
        <v>2852</v>
      </c>
      <c r="F66" s="5" t="s">
        <v>3017</v>
      </c>
      <c r="G66" s="5" t="s">
        <v>1247</v>
      </c>
      <c r="H66" s="5" t="s">
        <v>3018</v>
      </c>
      <c r="I66" s="5" t="s">
        <v>3019</v>
      </c>
      <c r="J66" s="5" t="s">
        <v>3020</v>
      </c>
      <c r="K66" s="5">
        <v>949252</v>
      </c>
      <c r="L66" s="5">
        <v>949252</v>
      </c>
      <c r="M66" s="5" t="s">
        <v>3021</v>
      </c>
      <c r="N66" s="5" t="s">
        <v>3022</v>
      </c>
      <c r="O66" s="5" t="s">
        <v>868</v>
      </c>
      <c r="P66" s="5" t="s">
        <v>869</v>
      </c>
      <c r="Q66" s="5" t="s">
        <v>2773</v>
      </c>
      <c r="R66" s="5" t="s">
        <v>2693</v>
      </c>
      <c r="S66" s="5" t="s">
        <v>870</v>
      </c>
      <c r="T66" s="5" t="s">
        <v>871</v>
      </c>
      <c r="U66" s="5" t="s">
        <v>2693</v>
      </c>
      <c r="V66" s="5" t="s">
        <v>2641</v>
      </c>
      <c r="W66" s="5" t="s">
        <v>2642</v>
      </c>
      <c r="X66" s="5">
        <v>237.92</v>
      </c>
      <c r="Y66" s="5">
        <v>2021</v>
      </c>
      <c r="Z66" s="5">
        <v>0</v>
      </c>
      <c r="AA66" s="5" t="s">
        <v>2134</v>
      </c>
      <c r="AB66" s="174" t="s">
        <v>1814</v>
      </c>
      <c r="AD66" s="18" t="str">
        <v>190502700</v>
      </c>
      <c r="AE66" s="104" cm="1">
        <f t="array" ref="AE66">IF(LEN(_xlfn.TEXTJOIN(", ",TRUE,_xlfn.UNIQUE(_xlfn._xlws.FILTER(InfoGeneral[Código de Meta],InfoGeneral[CodigoIndicador]=AD66,""))))&gt;0,1,0)</f>
        <v>1</v>
      </c>
    </row>
    <row r="67" spans="1:31" ht="40.200000000000003" hidden="1" customHeight="1" x14ac:dyDescent="0.3">
      <c r="A67" s="172" t="s">
        <v>3016</v>
      </c>
      <c r="B67" s="5" t="s">
        <v>2692</v>
      </c>
      <c r="C67" s="5" t="s">
        <v>2763</v>
      </c>
      <c r="D67" s="5" t="s">
        <v>2764</v>
      </c>
      <c r="E67" s="5" t="s">
        <v>2852</v>
      </c>
      <c r="F67" s="5" t="s">
        <v>3017</v>
      </c>
      <c r="G67" s="5" t="s">
        <v>1247</v>
      </c>
      <c r="H67" s="5" t="s">
        <v>3018</v>
      </c>
      <c r="I67" s="5" t="s">
        <v>3019</v>
      </c>
      <c r="J67" s="5" t="s">
        <v>3020</v>
      </c>
      <c r="K67" s="5">
        <v>949252</v>
      </c>
      <c r="L67" s="5">
        <v>949252</v>
      </c>
      <c r="M67" s="5" t="s">
        <v>3021</v>
      </c>
      <c r="N67" s="5" t="s">
        <v>3022</v>
      </c>
      <c r="O67" s="5" t="s">
        <v>868</v>
      </c>
      <c r="P67" s="5" t="s">
        <v>869</v>
      </c>
      <c r="Q67" s="5" t="s">
        <v>2773</v>
      </c>
      <c r="R67" s="5" t="s">
        <v>2693</v>
      </c>
      <c r="S67" s="5" t="s">
        <v>870</v>
      </c>
      <c r="T67" s="5" t="s">
        <v>871</v>
      </c>
      <c r="U67" s="5" t="s">
        <v>2693</v>
      </c>
      <c r="V67" s="5" t="s">
        <v>2641</v>
      </c>
      <c r="W67" s="5" t="s">
        <v>2642</v>
      </c>
      <c r="X67" s="5">
        <v>237.92</v>
      </c>
      <c r="Y67" s="5">
        <v>2022</v>
      </c>
      <c r="Z67" s="5">
        <v>0</v>
      </c>
      <c r="AA67" s="5" t="s">
        <v>2134</v>
      </c>
      <c r="AB67" s="174" t="s">
        <v>1814</v>
      </c>
      <c r="AD67" s="18" t="str">
        <v>330106500</v>
      </c>
      <c r="AE67" s="104" cm="1">
        <f t="array" ref="AE67">IF(LEN(_xlfn.TEXTJOIN(", ",TRUE,_xlfn.UNIQUE(_xlfn._xlws.FILTER(InfoGeneral[Código de Meta],InfoGeneral[CodigoIndicador]=AD67,""))))&gt;0,1,0)</f>
        <v>1</v>
      </c>
    </row>
    <row r="68" spans="1:31" ht="40.200000000000003" hidden="1" customHeight="1" x14ac:dyDescent="0.3">
      <c r="A68" s="172" t="s">
        <v>3016</v>
      </c>
      <c r="B68" s="5" t="s">
        <v>2692</v>
      </c>
      <c r="C68" s="5" t="s">
        <v>2763</v>
      </c>
      <c r="D68" s="5" t="s">
        <v>2764</v>
      </c>
      <c r="E68" s="5" t="s">
        <v>2852</v>
      </c>
      <c r="F68" s="5" t="s">
        <v>3017</v>
      </c>
      <c r="G68" s="5" t="s">
        <v>1247</v>
      </c>
      <c r="H68" s="5" t="s">
        <v>3018</v>
      </c>
      <c r="I68" s="5" t="s">
        <v>3019</v>
      </c>
      <c r="J68" s="5" t="s">
        <v>3020</v>
      </c>
      <c r="K68" s="5">
        <v>949252</v>
      </c>
      <c r="L68" s="5">
        <v>949252</v>
      </c>
      <c r="M68" s="5" t="s">
        <v>3021</v>
      </c>
      <c r="N68" s="5" t="s">
        <v>3022</v>
      </c>
      <c r="O68" s="5" t="s">
        <v>868</v>
      </c>
      <c r="P68" s="5" t="s">
        <v>869</v>
      </c>
      <c r="Q68" s="5" t="s">
        <v>2773</v>
      </c>
      <c r="R68" s="5" t="s">
        <v>2693</v>
      </c>
      <c r="S68" s="5" t="s">
        <v>870</v>
      </c>
      <c r="T68" s="5" t="s">
        <v>871</v>
      </c>
      <c r="U68" s="5" t="s">
        <v>2693</v>
      </c>
      <c r="V68" s="5" t="s">
        <v>2641</v>
      </c>
      <c r="W68" s="5" t="s">
        <v>2642</v>
      </c>
      <c r="X68" s="5">
        <v>237.92</v>
      </c>
      <c r="Y68" s="5">
        <v>2023</v>
      </c>
      <c r="Z68" s="5">
        <v>0</v>
      </c>
      <c r="AA68" s="5" t="s">
        <v>2134</v>
      </c>
      <c r="AB68" s="174" t="s">
        <v>1814</v>
      </c>
      <c r="AD68" s="18" t="str">
        <v>230202400</v>
      </c>
      <c r="AE68" s="104" cm="1">
        <f t="array" ref="AE68">IF(LEN(_xlfn.TEXTJOIN(", ",TRUE,_xlfn.UNIQUE(_xlfn._xlws.FILTER(InfoGeneral[Código de Meta],InfoGeneral[CodigoIndicador]=AD68,""))))&gt;0,1,0)</f>
        <v>1</v>
      </c>
    </row>
    <row r="69" spans="1:31" ht="40.200000000000003" hidden="1" customHeight="1" x14ac:dyDescent="0.3">
      <c r="A69" s="172" t="s">
        <v>3016</v>
      </c>
      <c r="B69" s="5" t="s">
        <v>2692</v>
      </c>
      <c r="C69" s="5" t="s">
        <v>2763</v>
      </c>
      <c r="D69" s="5" t="s">
        <v>2764</v>
      </c>
      <c r="E69" s="5" t="s">
        <v>2852</v>
      </c>
      <c r="F69" s="5" t="s">
        <v>3017</v>
      </c>
      <c r="G69" s="5" t="s">
        <v>1247</v>
      </c>
      <c r="H69" s="5" t="s">
        <v>3018</v>
      </c>
      <c r="I69" s="5" t="s">
        <v>3019</v>
      </c>
      <c r="J69" s="5" t="s">
        <v>3020</v>
      </c>
      <c r="K69" s="5">
        <v>949252</v>
      </c>
      <c r="L69" s="5">
        <v>949252</v>
      </c>
      <c r="M69" s="5" t="s">
        <v>3021</v>
      </c>
      <c r="N69" s="5" t="s">
        <v>3022</v>
      </c>
      <c r="O69" s="5" t="s">
        <v>868</v>
      </c>
      <c r="P69" s="5" t="s">
        <v>869</v>
      </c>
      <c r="Q69" s="5" t="s">
        <v>2773</v>
      </c>
      <c r="R69" s="5" t="s">
        <v>2693</v>
      </c>
      <c r="S69" s="5" t="s">
        <v>870</v>
      </c>
      <c r="T69" s="5" t="s">
        <v>871</v>
      </c>
      <c r="U69" s="5" t="s">
        <v>2693</v>
      </c>
      <c r="V69" s="5" t="s">
        <v>2641</v>
      </c>
      <c r="W69" s="5" t="s">
        <v>2642</v>
      </c>
      <c r="X69" s="5">
        <v>237.92</v>
      </c>
      <c r="Y69" s="5">
        <v>2024</v>
      </c>
      <c r="Z69" s="5">
        <v>237.92</v>
      </c>
      <c r="AA69" s="5" t="s">
        <v>2134</v>
      </c>
      <c r="AB69" s="174" t="s">
        <v>1814</v>
      </c>
      <c r="AD69" s="18" t="str">
        <v>210101600</v>
      </c>
      <c r="AE69" s="104" cm="1">
        <f t="array" ref="AE69">IF(LEN(_xlfn.TEXTJOIN(", ",TRUE,_xlfn.UNIQUE(_xlfn._xlws.FILTER(InfoGeneral[Código de Meta],InfoGeneral[CodigoIndicador]=AD69,""))))&gt;0,1,0)</f>
        <v>1</v>
      </c>
    </row>
    <row r="70" spans="1:31" ht="40.200000000000003" hidden="1" customHeight="1" x14ac:dyDescent="0.3">
      <c r="A70" s="172" t="s">
        <v>3016</v>
      </c>
      <c r="B70" s="5" t="s">
        <v>2692</v>
      </c>
      <c r="C70" s="5" t="s">
        <v>2763</v>
      </c>
      <c r="D70" s="5" t="s">
        <v>2764</v>
      </c>
      <c r="E70" s="5" t="s">
        <v>2852</v>
      </c>
      <c r="F70" s="5" t="s">
        <v>3017</v>
      </c>
      <c r="G70" s="5" t="s">
        <v>1247</v>
      </c>
      <c r="H70" s="5" t="s">
        <v>3018</v>
      </c>
      <c r="I70" s="5" t="s">
        <v>3019</v>
      </c>
      <c r="J70" s="5" t="s">
        <v>3020</v>
      </c>
      <c r="K70" s="5">
        <v>949252</v>
      </c>
      <c r="L70" s="5">
        <v>949252</v>
      </c>
      <c r="M70" s="5" t="s">
        <v>3021</v>
      </c>
      <c r="N70" s="5" t="s">
        <v>3022</v>
      </c>
      <c r="O70" s="5" t="s">
        <v>868</v>
      </c>
      <c r="P70" s="5" t="s">
        <v>869</v>
      </c>
      <c r="Q70" s="5" t="s">
        <v>2773</v>
      </c>
      <c r="R70" s="5" t="s">
        <v>2693</v>
      </c>
      <c r="S70" s="5" t="s">
        <v>870</v>
      </c>
      <c r="T70" s="5" t="s">
        <v>871</v>
      </c>
      <c r="U70" s="5" t="s">
        <v>2693</v>
      </c>
      <c r="V70" s="5" t="s">
        <v>2641</v>
      </c>
      <c r="W70" s="5" t="s">
        <v>2642</v>
      </c>
      <c r="X70" s="5">
        <v>237.92</v>
      </c>
      <c r="Y70" s="5">
        <v>2025</v>
      </c>
      <c r="Z70" s="5">
        <v>0</v>
      </c>
      <c r="AA70" s="5" t="s">
        <v>2134</v>
      </c>
      <c r="AB70" s="174" t="s">
        <v>1814</v>
      </c>
      <c r="AD70" s="18" t="str">
        <v>190502500</v>
      </c>
      <c r="AE70" s="104" cm="1">
        <f t="array" ref="AE70">IF(LEN(_xlfn.TEXTJOIN(", ",TRUE,_xlfn.UNIQUE(_xlfn._xlws.FILTER(InfoGeneral[Código de Meta],InfoGeneral[CodigoIndicador]=AD70,""))))&gt;0,1,0)</f>
        <v>1</v>
      </c>
    </row>
    <row r="71" spans="1:31" ht="40.200000000000003" hidden="1" customHeight="1" x14ac:dyDescent="0.3">
      <c r="A71" s="172" t="s">
        <v>3023</v>
      </c>
      <c r="B71" s="5" t="s">
        <v>3024</v>
      </c>
      <c r="C71" s="5" t="s">
        <v>2763</v>
      </c>
      <c r="D71" s="5" t="s">
        <v>2764</v>
      </c>
      <c r="E71" s="5" t="s">
        <v>2787</v>
      </c>
      <c r="F71" s="5" t="s">
        <v>1245</v>
      </c>
      <c r="G71" s="5" t="s">
        <v>1245</v>
      </c>
      <c r="H71" s="5" t="s">
        <v>3025</v>
      </c>
      <c r="I71" s="5" t="s">
        <v>3026</v>
      </c>
      <c r="J71" s="5" t="s">
        <v>3027</v>
      </c>
      <c r="K71" s="5">
        <v>1006044</v>
      </c>
      <c r="L71" s="5">
        <v>1006044</v>
      </c>
      <c r="M71" s="5" t="s">
        <v>2781</v>
      </c>
      <c r="N71" s="5" t="s">
        <v>3028</v>
      </c>
      <c r="O71" s="5" t="s">
        <v>245</v>
      </c>
      <c r="P71" s="5" t="s">
        <v>246</v>
      </c>
      <c r="Q71" s="5" t="s">
        <v>2773</v>
      </c>
      <c r="R71" s="5" t="s">
        <v>3029</v>
      </c>
      <c r="S71" s="5" t="s">
        <v>247</v>
      </c>
      <c r="T71" s="5" t="s">
        <v>248</v>
      </c>
      <c r="U71" s="5" t="s">
        <v>3029</v>
      </c>
      <c r="V71" s="5" t="s">
        <v>2641</v>
      </c>
      <c r="W71" s="5" t="s">
        <v>2642</v>
      </c>
      <c r="X71" s="5">
        <v>28</v>
      </c>
      <c r="Y71" s="5">
        <v>2024</v>
      </c>
      <c r="Z71" s="5">
        <v>25</v>
      </c>
      <c r="AA71" s="5" t="s">
        <v>1828</v>
      </c>
      <c r="AB71" s="174" t="s">
        <v>1814</v>
      </c>
      <c r="AD71" s="18" t="str">
        <v>040110600</v>
      </c>
      <c r="AE71" s="104" cm="1">
        <f t="array" ref="AE71">IF(LEN(_xlfn.TEXTJOIN(", ",TRUE,_xlfn.UNIQUE(_xlfn._xlws.FILTER(InfoGeneral[Código de Meta],InfoGeneral[CodigoIndicador]=AD71,""))))&gt;0,1,0)</f>
        <v>1</v>
      </c>
    </row>
    <row r="72" spans="1:31" ht="40.200000000000003" hidden="1" customHeight="1" x14ac:dyDescent="0.3">
      <c r="A72" s="172" t="s">
        <v>3030</v>
      </c>
      <c r="B72" s="5" t="s">
        <v>3031</v>
      </c>
      <c r="C72" s="5" t="s">
        <v>2763</v>
      </c>
      <c r="D72" s="5" t="s">
        <v>2764</v>
      </c>
      <c r="E72" s="5" t="s">
        <v>2787</v>
      </c>
      <c r="F72" s="5" t="s">
        <v>1245</v>
      </c>
      <c r="G72" s="5" t="s">
        <v>1245</v>
      </c>
      <c r="H72" s="5" t="s">
        <v>3032</v>
      </c>
      <c r="I72" s="5" t="s">
        <v>3033</v>
      </c>
      <c r="J72" s="5" t="s">
        <v>3034</v>
      </c>
      <c r="K72" s="5">
        <v>990335</v>
      </c>
      <c r="L72" s="5">
        <v>990335</v>
      </c>
      <c r="M72" s="5" t="s">
        <v>2781</v>
      </c>
      <c r="N72" s="5" t="s">
        <v>3035</v>
      </c>
      <c r="O72" s="5" t="s">
        <v>212</v>
      </c>
      <c r="P72" s="5" t="s">
        <v>3036</v>
      </c>
      <c r="Q72" s="5" t="s">
        <v>2773</v>
      </c>
      <c r="R72" s="5" t="s">
        <v>3037</v>
      </c>
      <c r="S72" s="5" t="s">
        <v>214</v>
      </c>
      <c r="T72" s="5" t="s">
        <v>215</v>
      </c>
      <c r="U72" s="5" t="s">
        <v>2640</v>
      </c>
      <c r="V72" s="5" t="s">
        <v>2641</v>
      </c>
      <c r="W72" s="5" t="s">
        <v>2642</v>
      </c>
      <c r="X72" s="5">
        <v>1</v>
      </c>
      <c r="Y72" s="5">
        <v>2024</v>
      </c>
      <c r="Z72" s="5">
        <v>1</v>
      </c>
      <c r="AA72" s="5" t="s">
        <v>1829</v>
      </c>
      <c r="AB72" s="174" t="s">
        <v>1814</v>
      </c>
      <c r="AD72" s="18" t="str">
        <v>450302300</v>
      </c>
      <c r="AE72" s="104" cm="1">
        <f t="array" ref="AE72">IF(LEN(_xlfn.TEXTJOIN(", ",TRUE,_xlfn.UNIQUE(_xlfn._xlws.FILTER(InfoGeneral[Código de Meta],InfoGeneral[CodigoIndicador]=AD72,""))))&gt;0,1,0)</f>
        <v>1</v>
      </c>
    </row>
    <row r="73" spans="1:31" ht="40.200000000000003" hidden="1" customHeight="1" x14ac:dyDescent="0.3">
      <c r="A73" s="172" t="s">
        <v>3038</v>
      </c>
      <c r="B73" s="5" t="s">
        <v>1720</v>
      </c>
      <c r="C73" s="5" t="s">
        <v>2763</v>
      </c>
      <c r="D73" s="5" t="s">
        <v>2764</v>
      </c>
      <c r="E73" s="5" t="s">
        <v>2787</v>
      </c>
      <c r="F73" s="5" t="s">
        <v>1247</v>
      </c>
      <c r="G73" s="5" t="s">
        <v>1247</v>
      </c>
      <c r="H73" s="5" t="s">
        <v>3039</v>
      </c>
      <c r="I73" s="5" t="s">
        <v>3040</v>
      </c>
      <c r="J73" s="5" t="s">
        <v>3041</v>
      </c>
      <c r="K73" s="5">
        <v>1264</v>
      </c>
      <c r="L73" s="5">
        <v>8</v>
      </c>
      <c r="M73" s="5" t="s">
        <v>2781</v>
      </c>
      <c r="N73" s="5" t="s">
        <v>3042</v>
      </c>
      <c r="O73" s="5" t="s">
        <v>212</v>
      </c>
      <c r="P73" s="5" t="s">
        <v>3036</v>
      </c>
      <c r="Q73" s="5" t="s">
        <v>2773</v>
      </c>
      <c r="R73" s="5" t="s">
        <v>3037</v>
      </c>
      <c r="S73" s="5" t="s">
        <v>214</v>
      </c>
      <c r="T73" s="5" t="s">
        <v>215</v>
      </c>
      <c r="U73" s="5" t="s">
        <v>2640</v>
      </c>
      <c r="V73" s="5" t="s">
        <v>2641</v>
      </c>
      <c r="W73" s="5" t="s">
        <v>2642</v>
      </c>
      <c r="X73" s="5">
        <v>1</v>
      </c>
      <c r="Y73" s="5">
        <v>2026</v>
      </c>
      <c r="Z73" s="5">
        <v>1</v>
      </c>
      <c r="AA73" s="5" t="s">
        <v>1829</v>
      </c>
      <c r="AB73" s="174" t="s">
        <v>1814</v>
      </c>
      <c r="AD73" s="18" t="str">
        <v>459900600</v>
      </c>
      <c r="AE73" s="104" cm="1">
        <f t="array" ref="AE73">IF(LEN(_xlfn.TEXTJOIN(", ",TRUE,_xlfn.UNIQUE(_xlfn._xlws.FILTER(InfoGeneral[Código de Meta],InfoGeneral[CodigoIndicador]=AD73,""))))&gt;0,1,0)</f>
        <v>1</v>
      </c>
    </row>
    <row r="74" spans="1:31" ht="40.200000000000003" hidden="1" customHeight="1" x14ac:dyDescent="0.3">
      <c r="A74" s="172" t="s">
        <v>3043</v>
      </c>
      <c r="B74" s="5" t="s">
        <v>3044</v>
      </c>
      <c r="C74" s="5" t="s">
        <v>2763</v>
      </c>
      <c r="D74" s="5" t="s">
        <v>2764</v>
      </c>
      <c r="E74" s="5" t="s">
        <v>2787</v>
      </c>
      <c r="F74" s="5" t="s">
        <v>1245</v>
      </c>
      <c r="G74" s="5" t="s">
        <v>1245</v>
      </c>
      <c r="H74" s="5" t="s">
        <v>3032</v>
      </c>
      <c r="I74" s="5" t="s">
        <v>3033</v>
      </c>
      <c r="J74" s="5" t="s">
        <v>3045</v>
      </c>
      <c r="K74" s="5">
        <v>990835</v>
      </c>
      <c r="L74" s="5">
        <v>990835</v>
      </c>
      <c r="M74" s="5" t="s">
        <v>2781</v>
      </c>
      <c r="N74" s="5" t="s">
        <v>3046</v>
      </c>
      <c r="O74" s="5" t="s">
        <v>212</v>
      </c>
      <c r="P74" s="5" t="s">
        <v>213</v>
      </c>
      <c r="Q74" s="5" t="s">
        <v>2773</v>
      </c>
      <c r="R74" s="5" t="s">
        <v>3037</v>
      </c>
      <c r="S74" s="5" t="s">
        <v>214</v>
      </c>
      <c r="T74" s="5" t="s">
        <v>215</v>
      </c>
      <c r="U74" s="5" t="s">
        <v>3037</v>
      </c>
      <c r="V74" s="5" t="s">
        <v>2641</v>
      </c>
      <c r="W74" s="5" t="s">
        <v>1814</v>
      </c>
      <c r="X74" s="5">
        <v>1</v>
      </c>
      <c r="Y74" s="5">
        <v>2024</v>
      </c>
      <c r="Z74" s="5">
        <v>1</v>
      </c>
      <c r="AA74" s="5" t="s">
        <v>1829</v>
      </c>
      <c r="AB74" s="174" t="s">
        <v>1814</v>
      </c>
      <c r="AD74" s="18" t="str">
        <v>240200600</v>
      </c>
      <c r="AE74" s="104" cm="1">
        <f t="array" ref="AE74">IF(LEN(_xlfn.TEXTJOIN(", ",TRUE,_xlfn.UNIQUE(_xlfn._xlws.FILTER(InfoGeneral[Código de Meta],InfoGeneral[CodigoIndicador]=AD74,""))))&gt;0,1,0)</f>
        <v>1</v>
      </c>
    </row>
    <row r="75" spans="1:31" ht="40.200000000000003" hidden="1" customHeight="1" x14ac:dyDescent="0.3">
      <c r="A75" s="172" t="s">
        <v>2829</v>
      </c>
      <c r="B75" s="5" t="s">
        <v>2830</v>
      </c>
      <c r="C75" s="5" t="s">
        <v>2763</v>
      </c>
      <c r="D75" s="5" t="s">
        <v>2764</v>
      </c>
      <c r="E75" s="5" t="s">
        <v>2787</v>
      </c>
      <c r="F75" s="5" t="s">
        <v>1245</v>
      </c>
      <c r="G75" s="5" t="s">
        <v>1245</v>
      </c>
      <c r="H75" s="5" t="s">
        <v>2831</v>
      </c>
      <c r="I75" s="5" t="s">
        <v>2832</v>
      </c>
      <c r="J75" s="5" t="s">
        <v>2833</v>
      </c>
      <c r="K75" s="5">
        <v>508713</v>
      </c>
      <c r="L75" s="5">
        <v>897</v>
      </c>
      <c r="M75" s="5" t="s">
        <v>2781</v>
      </c>
      <c r="N75" s="5" t="s">
        <v>2834</v>
      </c>
      <c r="O75" s="5" t="s">
        <v>200</v>
      </c>
      <c r="P75" s="5" t="s">
        <v>201</v>
      </c>
      <c r="Q75" s="5" t="s">
        <v>2773</v>
      </c>
      <c r="R75" s="5" t="s">
        <v>3047</v>
      </c>
      <c r="S75" s="5" t="s">
        <v>202</v>
      </c>
      <c r="T75" s="5" t="s">
        <v>203</v>
      </c>
      <c r="U75" s="5" t="s">
        <v>3047</v>
      </c>
      <c r="V75" s="5" t="s">
        <v>2641</v>
      </c>
      <c r="W75" s="5" t="s">
        <v>2642</v>
      </c>
      <c r="X75" s="5">
        <v>880</v>
      </c>
      <c r="Y75" s="5">
        <v>2024</v>
      </c>
      <c r="Z75" s="5">
        <v>880</v>
      </c>
      <c r="AA75" s="5" t="s">
        <v>1830</v>
      </c>
      <c r="AB75" s="174" t="s">
        <v>1814</v>
      </c>
      <c r="AD75" s="18" t="str">
        <v>450102600</v>
      </c>
      <c r="AE75" s="104" cm="1">
        <f t="array" ref="AE75">IF(LEN(_xlfn.TEXTJOIN(", ",TRUE,_xlfn.UNIQUE(_xlfn._xlws.FILTER(InfoGeneral[Código de Meta],InfoGeneral[CodigoIndicador]=AD75,""))))&gt;0,1,0)</f>
        <v>1</v>
      </c>
    </row>
    <row r="76" spans="1:31" ht="40.200000000000003" hidden="1" customHeight="1" x14ac:dyDescent="0.3">
      <c r="A76" s="172" t="s">
        <v>2799</v>
      </c>
      <c r="B76" s="5" t="s">
        <v>2567</v>
      </c>
      <c r="C76" s="5" t="s">
        <v>2763</v>
      </c>
      <c r="D76" s="5" t="s">
        <v>2764</v>
      </c>
      <c r="E76" s="5" t="s">
        <v>2787</v>
      </c>
      <c r="F76" s="5" t="s">
        <v>1247</v>
      </c>
      <c r="G76" s="5" t="s">
        <v>1247</v>
      </c>
      <c r="H76" s="5" t="s">
        <v>2800</v>
      </c>
      <c r="I76" s="5" t="s">
        <v>2801</v>
      </c>
      <c r="J76" s="5" t="s">
        <v>2802</v>
      </c>
      <c r="K76" s="5">
        <v>1016826</v>
      </c>
      <c r="L76" s="5">
        <v>181</v>
      </c>
      <c r="M76" s="5" t="s">
        <v>2781</v>
      </c>
      <c r="N76" s="5" t="s">
        <v>3048</v>
      </c>
      <c r="O76" s="5" t="s">
        <v>200</v>
      </c>
      <c r="P76" s="5" t="s">
        <v>3049</v>
      </c>
      <c r="Q76" s="5" t="s">
        <v>2773</v>
      </c>
      <c r="R76" s="5" t="s">
        <v>3047</v>
      </c>
      <c r="S76" s="5" t="s">
        <v>202</v>
      </c>
      <c r="T76" s="5" t="s">
        <v>203</v>
      </c>
      <c r="U76" s="5" t="s">
        <v>2640</v>
      </c>
      <c r="V76" s="5" t="s">
        <v>2641</v>
      </c>
      <c r="W76" s="5" t="s">
        <v>1814</v>
      </c>
      <c r="X76" s="5">
        <v>51</v>
      </c>
      <c r="Y76" s="5">
        <v>2026</v>
      </c>
      <c r="Z76" s="5">
        <v>51</v>
      </c>
      <c r="AA76" s="5" t="s">
        <v>1830</v>
      </c>
      <c r="AB76" s="174" t="s">
        <v>1814</v>
      </c>
      <c r="AD76" s="18" t="str">
        <v>400304400</v>
      </c>
      <c r="AE76" s="104" cm="1">
        <f t="array" ref="AE76">IF(LEN(_xlfn.TEXTJOIN(", ",TRUE,_xlfn.UNIQUE(_xlfn._xlws.FILTER(InfoGeneral[Código de Meta],InfoGeneral[CodigoIndicador]=AD76,""))))&gt;0,1,0)</f>
        <v>1</v>
      </c>
    </row>
    <row r="77" spans="1:31" ht="40.200000000000003" hidden="1" customHeight="1" x14ac:dyDescent="0.3">
      <c r="A77" s="172" t="s">
        <v>3050</v>
      </c>
      <c r="B77" s="5" t="s">
        <v>1696</v>
      </c>
      <c r="C77" s="5" t="s">
        <v>2763</v>
      </c>
      <c r="D77" s="5" t="s">
        <v>2764</v>
      </c>
      <c r="E77" s="5" t="s">
        <v>2787</v>
      </c>
      <c r="F77" s="5" t="s">
        <v>1245</v>
      </c>
      <c r="G77" s="5" t="s">
        <v>1245</v>
      </c>
      <c r="H77" s="5" t="s">
        <v>3051</v>
      </c>
      <c r="I77" s="5" t="s">
        <v>3052</v>
      </c>
      <c r="J77" s="5" t="s">
        <v>3053</v>
      </c>
      <c r="K77" s="5">
        <v>24924</v>
      </c>
      <c r="L77" s="5">
        <v>79</v>
      </c>
      <c r="M77" s="5" t="s">
        <v>3054</v>
      </c>
      <c r="N77" s="5" t="s">
        <v>3055</v>
      </c>
      <c r="O77" s="5" t="s">
        <v>200</v>
      </c>
      <c r="P77" s="5" t="s">
        <v>3056</v>
      </c>
      <c r="Q77" s="5" t="s">
        <v>2773</v>
      </c>
      <c r="R77" s="5" t="s">
        <v>3047</v>
      </c>
      <c r="S77" s="5" t="s">
        <v>202</v>
      </c>
      <c r="T77" s="5" t="s">
        <v>203</v>
      </c>
      <c r="U77" s="5" t="s">
        <v>2640</v>
      </c>
      <c r="V77" s="5" t="s">
        <v>2641</v>
      </c>
      <c r="W77" s="5" t="s">
        <v>2642</v>
      </c>
      <c r="X77" s="5">
        <v>79</v>
      </c>
      <c r="Y77" s="5">
        <v>2024</v>
      </c>
      <c r="Z77" s="5">
        <v>79</v>
      </c>
      <c r="AA77" s="5" t="s">
        <v>1830</v>
      </c>
      <c r="AB77" s="174" t="s">
        <v>1814</v>
      </c>
      <c r="AD77" s="18" t="str">
        <v>210204500</v>
      </c>
      <c r="AE77" s="104" cm="1">
        <f t="array" ref="AE77">IF(LEN(_xlfn.TEXTJOIN(", ",TRUE,_xlfn.UNIQUE(_xlfn._xlws.FILTER(InfoGeneral[Código de Meta],InfoGeneral[CodigoIndicador]=AD77,""))))&gt;0,1,0)</f>
        <v>1</v>
      </c>
    </row>
    <row r="78" spans="1:31" ht="40.200000000000003" hidden="1" customHeight="1" x14ac:dyDescent="0.3">
      <c r="A78" s="172" t="s">
        <v>3057</v>
      </c>
      <c r="B78" s="5" t="s">
        <v>3058</v>
      </c>
      <c r="C78" s="5" t="s">
        <v>2763</v>
      </c>
      <c r="D78" s="5" t="s">
        <v>2764</v>
      </c>
      <c r="E78" s="5" t="s">
        <v>2927</v>
      </c>
      <c r="F78" s="5" t="s">
        <v>1245</v>
      </c>
      <c r="G78" s="5" t="s">
        <v>1245</v>
      </c>
      <c r="H78" s="5" t="s">
        <v>3059</v>
      </c>
      <c r="I78" s="5" t="s">
        <v>3060</v>
      </c>
      <c r="J78" s="5" t="s">
        <v>3061</v>
      </c>
      <c r="K78" s="5">
        <v>1006044</v>
      </c>
      <c r="L78" s="5">
        <v>1006044</v>
      </c>
      <c r="M78" s="5" t="s">
        <v>2781</v>
      </c>
      <c r="N78" s="5" t="s">
        <v>3062</v>
      </c>
      <c r="O78" s="5" t="s">
        <v>188</v>
      </c>
      <c r="P78" s="5" t="s">
        <v>189</v>
      </c>
      <c r="Q78" s="5" t="s">
        <v>2773</v>
      </c>
      <c r="R78" s="5" t="s">
        <v>3063</v>
      </c>
      <c r="S78" s="5" t="s">
        <v>190</v>
      </c>
      <c r="T78" s="5" t="s">
        <v>191</v>
      </c>
      <c r="U78" s="5" t="s">
        <v>3063</v>
      </c>
      <c r="V78" s="5" t="s">
        <v>2641</v>
      </c>
      <c r="W78" s="5" t="s">
        <v>2642</v>
      </c>
      <c r="X78" s="5">
        <v>26</v>
      </c>
      <c r="Y78" s="5">
        <v>2024</v>
      </c>
      <c r="Z78" s="5">
        <v>26</v>
      </c>
      <c r="AA78" s="5" t="s">
        <v>1831</v>
      </c>
      <c r="AB78" s="174" t="s">
        <v>1814</v>
      </c>
      <c r="AD78" s="18" t="str">
        <v>170911800</v>
      </c>
      <c r="AE78" s="104" cm="1">
        <f t="array" ref="AE78">IF(LEN(_xlfn.TEXTJOIN(", ",TRUE,_xlfn.UNIQUE(_xlfn._xlws.FILTER(InfoGeneral[Código de Meta],InfoGeneral[CodigoIndicador]=AD78,""))))&gt;0,1,0)</f>
        <v>0</v>
      </c>
    </row>
    <row r="79" spans="1:31" ht="40.200000000000003" hidden="1" customHeight="1" x14ac:dyDescent="0.3">
      <c r="A79" s="172" t="s">
        <v>3064</v>
      </c>
      <c r="B79" s="5" t="s">
        <v>1629</v>
      </c>
      <c r="C79" s="5" t="s">
        <v>2763</v>
      </c>
      <c r="D79" s="5" t="s">
        <v>2764</v>
      </c>
      <c r="E79" s="5" t="s">
        <v>2787</v>
      </c>
      <c r="F79" s="5" t="s">
        <v>1246</v>
      </c>
      <c r="G79" s="5" t="s">
        <v>1246</v>
      </c>
      <c r="H79" s="5" t="s">
        <v>3065</v>
      </c>
      <c r="I79" s="5" t="s">
        <v>3066</v>
      </c>
      <c r="J79" s="5" t="s">
        <v>3067</v>
      </c>
      <c r="K79" s="5">
        <v>552</v>
      </c>
      <c r="L79" s="5">
        <v>160</v>
      </c>
      <c r="M79" s="5" t="s">
        <v>2781</v>
      </c>
      <c r="N79" s="5" t="s">
        <v>3068</v>
      </c>
      <c r="O79" s="5" t="s">
        <v>945</v>
      </c>
      <c r="P79" s="5" t="s">
        <v>3069</v>
      </c>
      <c r="Q79" s="5" t="s">
        <v>2773</v>
      </c>
      <c r="R79" s="5" t="s">
        <v>2647</v>
      </c>
      <c r="S79" s="5" t="s">
        <v>947</v>
      </c>
      <c r="T79" s="5" t="s">
        <v>946</v>
      </c>
      <c r="U79" s="5" t="s">
        <v>2640</v>
      </c>
      <c r="V79" s="5" t="s">
        <v>2641</v>
      </c>
      <c r="W79" s="5" t="s">
        <v>2642</v>
      </c>
      <c r="X79" s="5">
        <v>1</v>
      </c>
      <c r="Y79" s="5">
        <v>2025</v>
      </c>
      <c r="Z79" s="5">
        <v>1</v>
      </c>
      <c r="AA79" s="5" t="s">
        <v>1349</v>
      </c>
      <c r="AB79" s="174" t="s">
        <v>1814</v>
      </c>
      <c r="AD79" s="18" t="str">
        <v>430100100</v>
      </c>
      <c r="AE79" s="104" cm="1">
        <f t="array" ref="AE79">IF(LEN(_xlfn.TEXTJOIN(", ",TRUE,_xlfn.UNIQUE(_xlfn._xlws.FILTER(InfoGeneral[Código de Meta],InfoGeneral[CodigoIndicador]=AD79,""))))&gt;0,1,0)</f>
        <v>1</v>
      </c>
    </row>
    <row r="80" spans="1:31" ht="40.200000000000003" hidden="1" customHeight="1" x14ac:dyDescent="0.3">
      <c r="A80" s="172" t="s">
        <v>3070</v>
      </c>
      <c r="B80" s="5" t="s">
        <v>3071</v>
      </c>
      <c r="C80" s="5" t="s">
        <v>2763</v>
      </c>
      <c r="D80" s="5" t="s">
        <v>2764</v>
      </c>
      <c r="E80" s="5" t="s">
        <v>2787</v>
      </c>
      <c r="F80" s="5" t="s">
        <v>1245</v>
      </c>
      <c r="G80" s="5" t="s">
        <v>1245</v>
      </c>
      <c r="H80" s="5" t="s">
        <v>3072</v>
      </c>
      <c r="I80" s="5" t="s">
        <v>3073</v>
      </c>
      <c r="J80" s="5" t="s">
        <v>3074</v>
      </c>
      <c r="K80" s="5">
        <v>300</v>
      </c>
      <c r="L80" s="5">
        <v>300</v>
      </c>
      <c r="M80" s="5" t="s">
        <v>2827</v>
      </c>
      <c r="N80" s="5" t="s">
        <v>3075</v>
      </c>
      <c r="O80" s="5" t="s">
        <v>945</v>
      </c>
      <c r="P80" s="5" t="s">
        <v>946</v>
      </c>
      <c r="Q80" s="5" t="s">
        <v>2773</v>
      </c>
      <c r="R80" s="5" t="s">
        <v>2647</v>
      </c>
      <c r="S80" s="5" t="s">
        <v>947</v>
      </c>
      <c r="T80" s="5" t="s">
        <v>946</v>
      </c>
      <c r="U80" s="5" t="s">
        <v>2647</v>
      </c>
      <c r="V80" s="5" t="s">
        <v>2641</v>
      </c>
      <c r="W80" s="5" t="s">
        <v>2642</v>
      </c>
      <c r="X80" s="5">
        <v>1</v>
      </c>
      <c r="Y80" s="5">
        <v>2024</v>
      </c>
      <c r="Z80" s="5">
        <v>1</v>
      </c>
      <c r="AA80" s="5" t="s">
        <v>1349</v>
      </c>
      <c r="AB80" s="174" t="s">
        <v>1814</v>
      </c>
      <c r="AD80" s="18" t="str">
        <v>350204700</v>
      </c>
      <c r="AE80" s="104" cm="1">
        <f t="array" ref="AE80">IF(LEN(_xlfn.TEXTJOIN(", ",TRUE,_xlfn.UNIQUE(_xlfn._xlws.FILTER(InfoGeneral[Código de Meta],InfoGeneral[CodigoIndicador]=AD80,""))))&gt;0,1,0)</f>
        <v>1</v>
      </c>
    </row>
    <row r="81" spans="1:31" ht="40.200000000000003" hidden="1" customHeight="1" x14ac:dyDescent="0.3">
      <c r="A81" s="172" t="s">
        <v>3076</v>
      </c>
      <c r="B81" s="5" t="s">
        <v>1695</v>
      </c>
      <c r="C81" s="5" t="s">
        <v>2763</v>
      </c>
      <c r="D81" s="5" t="s">
        <v>2764</v>
      </c>
      <c r="E81" s="5" t="s">
        <v>2787</v>
      </c>
      <c r="F81" s="5" t="s">
        <v>1246</v>
      </c>
      <c r="G81" s="5" t="s">
        <v>1246</v>
      </c>
      <c r="H81" s="5" t="s">
        <v>3077</v>
      </c>
      <c r="I81" s="5" t="s">
        <v>3078</v>
      </c>
      <c r="J81" s="5" t="s">
        <v>3079</v>
      </c>
      <c r="K81" s="5">
        <v>1016826</v>
      </c>
      <c r="L81" s="5">
        <v>1016826</v>
      </c>
      <c r="M81" s="5" t="s">
        <v>2781</v>
      </c>
      <c r="N81" s="5" t="s">
        <v>3080</v>
      </c>
      <c r="O81" s="5" t="s">
        <v>945</v>
      </c>
      <c r="P81" s="5" t="s">
        <v>3069</v>
      </c>
      <c r="Q81" s="5" t="s">
        <v>2773</v>
      </c>
      <c r="R81" s="5" t="s">
        <v>2647</v>
      </c>
      <c r="S81" s="5" t="s">
        <v>947</v>
      </c>
      <c r="T81" s="5" t="s">
        <v>946</v>
      </c>
      <c r="U81" s="5" t="s">
        <v>2640</v>
      </c>
      <c r="V81" s="5" t="s">
        <v>2641</v>
      </c>
      <c r="W81" s="5" t="s">
        <v>2642</v>
      </c>
      <c r="X81" s="5">
        <v>11</v>
      </c>
      <c r="Y81" s="5">
        <v>2025</v>
      </c>
      <c r="Z81" s="5">
        <v>11</v>
      </c>
      <c r="AA81" s="5" t="s">
        <v>1349</v>
      </c>
      <c r="AB81" s="174" t="s">
        <v>1814</v>
      </c>
      <c r="AD81" s="18" t="str">
        <v>430103700</v>
      </c>
      <c r="AE81" s="104" cm="1">
        <f t="array" ref="AE81">IF(LEN(_xlfn.TEXTJOIN(", ",TRUE,_xlfn.UNIQUE(_xlfn._xlws.FILTER(InfoGeneral[Código de Meta],InfoGeneral[CodigoIndicador]=AD81,""))))&gt;0,1,0)</f>
        <v>1</v>
      </c>
    </row>
    <row r="82" spans="1:31" ht="40.200000000000003" hidden="1" customHeight="1" x14ac:dyDescent="0.3">
      <c r="A82" s="172" t="s">
        <v>3081</v>
      </c>
      <c r="B82" s="5" t="s">
        <v>1759</v>
      </c>
      <c r="C82" s="5" t="s">
        <v>2763</v>
      </c>
      <c r="D82" s="5" t="s">
        <v>2764</v>
      </c>
      <c r="E82" s="5" t="s">
        <v>2787</v>
      </c>
      <c r="F82" s="5" t="s">
        <v>1246</v>
      </c>
      <c r="G82" s="5" t="s">
        <v>1246</v>
      </c>
      <c r="H82" s="5" t="s">
        <v>3082</v>
      </c>
      <c r="I82" s="5" t="s">
        <v>3083</v>
      </c>
      <c r="J82" s="5" t="s">
        <v>3084</v>
      </c>
      <c r="K82" s="5">
        <v>1006044</v>
      </c>
      <c r="L82" s="5">
        <v>1006044</v>
      </c>
      <c r="M82" s="5" t="s">
        <v>2781</v>
      </c>
      <c r="N82" s="5" t="s">
        <v>3085</v>
      </c>
      <c r="O82" s="5" t="s">
        <v>982</v>
      </c>
      <c r="P82" s="5" t="s">
        <v>3086</v>
      </c>
      <c r="Q82" s="5" t="s">
        <v>2773</v>
      </c>
      <c r="R82" s="5" t="s">
        <v>3087</v>
      </c>
      <c r="S82" s="5" t="s">
        <v>984</v>
      </c>
      <c r="T82" s="5" t="s">
        <v>983</v>
      </c>
      <c r="U82" s="5" t="s">
        <v>2640</v>
      </c>
      <c r="V82" s="5" t="s">
        <v>2641</v>
      </c>
      <c r="W82" s="5" t="s">
        <v>2642</v>
      </c>
      <c r="X82" s="5">
        <v>1</v>
      </c>
      <c r="Y82" s="5">
        <v>2025</v>
      </c>
      <c r="Z82" s="5">
        <v>1</v>
      </c>
      <c r="AA82" s="5" t="s">
        <v>2185</v>
      </c>
      <c r="AB82" s="174" t="s">
        <v>1814</v>
      </c>
      <c r="AD82" s="18" t="str">
        <v>430102700</v>
      </c>
      <c r="AE82" s="104" cm="1">
        <f t="array" ref="AE82">IF(LEN(_xlfn.TEXTJOIN(", ",TRUE,_xlfn.UNIQUE(_xlfn._xlws.FILTER(InfoGeneral[Código de Meta],InfoGeneral[CodigoIndicador]=AD82,""))))&gt;0,1,0)</f>
        <v>1</v>
      </c>
    </row>
    <row r="83" spans="1:31" ht="40.200000000000003" hidden="1" customHeight="1" x14ac:dyDescent="0.3">
      <c r="A83" s="172" t="s">
        <v>3088</v>
      </c>
      <c r="B83" s="5" t="s">
        <v>1603</v>
      </c>
      <c r="C83" s="5" t="s">
        <v>2763</v>
      </c>
      <c r="D83" s="5" t="s">
        <v>2764</v>
      </c>
      <c r="E83" s="5" t="s">
        <v>2787</v>
      </c>
      <c r="F83" s="5" t="s">
        <v>1246</v>
      </c>
      <c r="G83" s="5" t="s">
        <v>1247</v>
      </c>
      <c r="H83" s="5" t="s">
        <v>3089</v>
      </c>
      <c r="I83" s="5" t="s">
        <v>3090</v>
      </c>
      <c r="J83" s="5" t="s">
        <v>3091</v>
      </c>
      <c r="K83" s="5">
        <v>1006044</v>
      </c>
      <c r="L83" s="5">
        <v>1006044</v>
      </c>
      <c r="M83" s="5" t="s">
        <v>2781</v>
      </c>
      <c r="N83" s="5" t="s">
        <v>3092</v>
      </c>
      <c r="O83" s="5" t="s">
        <v>982</v>
      </c>
      <c r="P83" s="5" t="s">
        <v>3086</v>
      </c>
      <c r="Q83" s="5" t="s">
        <v>2773</v>
      </c>
      <c r="R83" s="5" t="s">
        <v>3087</v>
      </c>
      <c r="S83" s="5" t="s">
        <v>984</v>
      </c>
      <c r="T83" s="5" t="s">
        <v>983</v>
      </c>
      <c r="U83" s="5" t="s">
        <v>2640</v>
      </c>
      <c r="V83" s="5" t="s">
        <v>2641</v>
      </c>
      <c r="W83" s="5" t="s">
        <v>2642</v>
      </c>
      <c r="X83" s="5">
        <v>1</v>
      </c>
      <c r="Y83" s="5">
        <v>2025</v>
      </c>
      <c r="Z83" s="5">
        <v>0</v>
      </c>
      <c r="AA83" s="5" t="s">
        <v>2185</v>
      </c>
      <c r="AB83" s="174" t="s">
        <v>1814</v>
      </c>
      <c r="AD83" s="18" t="str">
        <v>249905400</v>
      </c>
      <c r="AE83" s="104" cm="1">
        <f t="array" ref="AE83">IF(LEN(_xlfn.TEXTJOIN(", ",TRUE,_xlfn.UNIQUE(_xlfn._xlws.FILTER(InfoGeneral[Código de Meta],InfoGeneral[CodigoIndicador]=AD83,""))))&gt;0,1,0)</f>
        <v>0</v>
      </c>
    </row>
    <row r="84" spans="1:31" ht="40.200000000000003" hidden="1" customHeight="1" x14ac:dyDescent="0.3">
      <c r="A84" s="172" t="s">
        <v>3088</v>
      </c>
      <c r="B84" s="5" t="s">
        <v>1603</v>
      </c>
      <c r="C84" s="5" t="s">
        <v>2763</v>
      </c>
      <c r="D84" s="5" t="s">
        <v>2764</v>
      </c>
      <c r="E84" s="5" t="s">
        <v>2787</v>
      </c>
      <c r="F84" s="5" t="s">
        <v>1246</v>
      </c>
      <c r="G84" s="5" t="s">
        <v>1247</v>
      </c>
      <c r="H84" s="5" t="s">
        <v>3089</v>
      </c>
      <c r="I84" s="5" t="s">
        <v>3090</v>
      </c>
      <c r="J84" s="5" t="s">
        <v>3091</v>
      </c>
      <c r="K84" s="5">
        <v>1006044</v>
      </c>
      <c r="L84" s="5">
        <v>1006044</v>
      </c>
      <c r="M84" s="5" t="s">
        <v>2781</v>
      </c>
      <c r="N84" s="5" t="s">
        <v>3092</v>
      </c>
      <c r="O84" s="5" t="s">
        <v>982</v>
      </c>
      <c r="P84" s="5" t="s">
        <v>3086</v>
      </c>
      <c r="Q84" s="5" t="s">
        <v>2773</v>
      </c>
      <c r="R84" s="5" t="s">
        <v>3087</v>
      </c>
      <c r="S84" s="5" t="s">
        <v>984</v>
      </c>
      <c r="T84" s="5" t="s">
        <v>983</v>
      </c>
      <c r="U84" s="5" t="s">
        <v>2640</v>
      </c>
      <c r="V84" s="5" t="s">
        <v>2641</v>
      </c>
      <c r="W84" s="5" t="s">
        <v>2642</v>
      </c>
      <c r="X84" s="5">
        <v>1</v>
      </c>
      <c r="Y84" s="5">
        <v>2026</v>
      </c>
      <c r="Z84" s="5">
        <v>1</v>
      </c>
      <c r="AA84" s="5" t="s">
        <v>2185</v>
      </c>
      <c r="AB84" s="174" t="s">
        <v>1814</v>
      </c>
      <c r="AD84" s="18" t="str">
        <v>430101500</v>
      </c>
      <c r="AE84" s="104" cm="1">
        <f t="array" ref="AE84">IF(LEN(_xlfn.TEXTJOIN(", ",TRUE,_xlfn.UNIQUE(_xlfn._xlws.FILTER(InfoGeneral[Código de Meta],InfoGeneral[CodigoIndicador]=AD84,""))))&gt;0,1,0)</f>
        <v>1</v>
      </c>
    </row>
    <row r="85" spans="1:31" ht="40.200000000000003" hidden="1" customHeight="1" x14ac:dyDescent="0.3">
      <c r="A85" s="172" t="s">
        <v>3093</v>
      </c>
      <c r="B85" s="5" t="s">
        <v>3094</v>
      </c>
      <c r="C85" s="5" t="s">
        <v>2763</v>
      </c>
      <c r="D85" s="5" t="s">
        <v>2764</v>
      </c>
      <c r="E85" s="5" t="s">
        <v>2787</v>
      </c>
      <c r="F85" s="5" t="s">
        <v>1246</v>
      </c>
      <c r="G85" s="5" t="s">
        <v>1246</v>
      </c>
      <c r="H85" s="5" t="s">
        <v>3089</v>
      </c>
      <c r="I85" s="5" t="s">
        <v>3090</v>
      </c>
      <c r="J85" s="5" t="s">
        <v>3095</v>
      </c>
      <c r="K85" s="5">
        <v>1006044</v>
      </c>
      <c r="L85" s="5">
        <v>1006044</v>
      </c>
      <c r="M85" s="5" t="s">
        <v>2781</v>
      </c>
      <c r="N85" s="5" t="s">
        <v>3092</v>
      </c>
      <c r="O85" s="5" t="s">
        <v>982</v>
      </c>
      <c r="P85" s="5" t="s">
        <v>3086</v>
      </c>
      <c r="Q85" s="5" t="s">
        <v>2773</v>
      </c>
      <c r="R85" s="5" t="s">
        <v>3087</v>
      </c>
      <c r="S85" s="5" t="s">
        <v>984</v>
      </c>
      <c r="T85" s="5" t="s">
        <v>983</v>
      </c>
      <c r="U85" s="5" t="s">
        <v>2640</v>
      </c>
      <c r="V85" s="5" t="s">
        <v>2641</v>
      </c>
      <c r="W85" s="5" t="s">
        <v>2642</v>
      </c>
      <c r="X85" s="5">
        <v>1</v>
      </c>
      <c r="Y85" s="5">
        <v>2025</v>
      </c>
      <c r="Z85" s="5">
        <v>1</v>
      </c>
      <c r="AA85" s="5" t="s">
        <v>2185</v>
      </c>
      <c r="AB85" s="174" t="s">
        <v>1814</v>
      </c>
      <c r="AD85" s="18" t="str">
        <v>430208200</v>
      </c>
      <c r="AE85" s="104" cm="1">
        <f t="array" ref="AE85">IF(LEN(_xlfn.TEXTJOIN(", ",TRUE,_xlfn.UNIQUE(_xlfn._xlws.FILTER(InfoGeneral[Código de Meta],InfoGeneral[CodigoIndicador]=AD85,""))))&gt;0,1,0)</f>
        <v>1</v>
      </c>
    </row>
    <row r="86" spans="1:31" ht="40.200000000000003" hidden="1" customHeight="1" x14ac:dyDescent="0.3">
      <c r="A86" s="172" t="s">
        <v>3096</v>
      </c>
      <c r="B86" s="5" t="s">
        <v>3097</v>
      </c>
      <c r="C86" s="5" t="s">
        <v>2763</v>
      </c>
      <c r="D86" s="5" t="s">
        <v>2764</v>
      </c>
      <c r="E86" s="5" t="s">
        <v>2765</v>
      </c>
      <c r="F86" s="5" t="s">
        <v>1245</v>
      </c>
      <c r="G86" s="5" t="s">
        <v>1245</v>
      </c>
      <c r="H86" s="5" t="s">
        <v>3098</v>
      </c>
      <c r="I86" s="5" t="s">
        <v>3099</v>
      </c>
      <c r="J86" s="5" t="s">
        <v>3100</v>
      </c>
      <c r="K86" s="5">
        <v>11729</v>
      </c>
      <c r="L86" s="5">
        <v>1680</v>
      </c>
      <c r="M86" s="5" t="s">
        <v>3101</v>
      </c>
      <c r="N86" s="5" t="s">
        <v>3102</v>
      </c>
      <c r="O86" s="5" t="s">
        <v>306</v>
      </c>
      <c r="P86" s="5" t="s">
        <v>307</v>
      </c>
      <c r="Q86" s="5" t="s">
        <v>2773</v>
      </c>
      <c r="R86" s="5" t="s">
        <v>2647</v>
      </c>
      <c r="S86" s="5" t="s">
        <v>308</v>
      </c>
      <c r="T86" s="5" t="s">
        <v>309</v>
      </c>
      <c r="U86" s="5" t="s">
        <v>2647</v>
      </c>
      <c r="V86" s="5" t="s">
        <v>2641</v>
      </c>
      <c r="W86" s="5" t="s">
        <v>2642</v>
      </c>
      <c r="X86" s="5">
        <v>11</v>
      </c>
      <c r="Y86" s="5">
        <v>2024</v>
      </c>
      <c r="Z86" s="5">
        <v>11</v>
      </c>
      <c r="AA86" s="5" t="s">
        <v>1864</v>
      </c>
      <c r="AB86" s="174" t="s">
        <v>1814</v>
      </c>
      <c r="AD86" s="18" t="str">
        <v>249906800</v>
      </c>
      <c r="AE86" s="104" cm="1">
        <f t="array" ref="AE86">IF(LEN(_xlfn.TEXTJOIN(", ",TRUE,_xlfn.UNIQUE(_xlfn._xlws.FILTER(InfoGeneral[Código de Meta],InfoGeneral[CodigoIndicador]=AD86,""))))&gt;0,1,0)</f>
        <v>0</v>
      </c>
    </row>
    <row r="87" spans="1:31" ht="40.200000000000003" hidden="1" customHeight="1" x14ac:dyDescent="0.3">
      <c r="A87" s="172" t="s">
        <v>3103</v>
      </c>
      <c r="B87" s="5" t="s">
        <v>3104</v>
      </c>
      <c r="C87" s="5" t="s">
        <v>2763</v>
      </c>
      <c r="D87" s="5" t="s">
        <v>2764</v>
      </c>
      <c r="E87" s="5" t="s">
        <v>2883</v>
      </c>
      <c r="F87" s="5" t="s">
        <v>1246</v>
      </c>
      <c r="G87" s="5" t="s">
        <v>1246</v>
      </c>
      <c r="H87" s="5" t="s">
        <v>3105</v>
      </c>
      <c r="I87" s="5" t="s">
        <v>3106</v>
      </c>
      <c r="J87" s="5" t="s">
        <v>3107</v>
      </c>
      <c r="K87" s="5">
        <v>122</v>
      </c>
      <c r="L87" s="5">
        <v>122</v>
      </c>
      <c r="M87" s="5" t="s">
        <v>3108</v>
      </c>
      <c r="N87" s="5" t="s">
        <v>3109</v>
      </c>
      <c r="O87" s="5" t="s">
        <v>725</v>
      </c>
      <c r="P87" s="5" t="s">
        <v>3110</v>
      </c>
      <c r="Q87" s="5" t="s">
        <v>2773</v>
      </c>
      <c r="R87" s="5" t="s">
        <v>3111</v>
      </c>
      <c r="S87" s="5" t="s">
        <v>727</v>
      </c>
      <c r="T87" s="5" t="s">
        <v>726</v>
      </c>
      <c r="U87" s="5" t="s">
        <v>2640</v>
      </c>
      <c r="V87" s="5" t="s">
        <v>2641</v>
      </c>
      <c r="W87" s="5" t="s">
        <v>2642</v>
      </c>
      <c r="X87" s="5">
        <v>1</v>
      </c>
      <c r="Y87" s="5">
        <v>2025</v>
      </c>
      <c r="Z87" s="5">
        <v>1</v>
      </c>
      <c r="AA87" s="5" t="s">
        <v>2061</v>
      </c>
      <c r="AB87" s="174" t="s">
        <v>1814</v>
      </c>
      <c r="AD87" s="18" t="str">
        <v>459903100</v>
      </c>
      <c r="AE87" s="104" cm="1">
        <f t="array" ref="AE87">IF(LEN(_xlfn.TEXTJOIN(", ",TRUE,_xlfn.UNIQUE(_xlfn._xlws.FILTER(InfoGeneral[Código de Meta],InfoGeneral[CodigoIndicador]=AD87,""))))&gt;0,1,0)</f>
        <v>1</v>
      </c>
    </row>
    <row r="88" spans="1:31" ht="40.200000000000003" hidden="1" customHeight="1" x14ac:dyDescent="0.3">
      <c r="A88" s="172" t="s">
        <v>3112</v>
      </c>
      <c r="B88" s="5" t="s">
        <v>3113</v>
      </c>
      <c r="C88" s="5" t="s">
        <v>2763</v>
      </c>
      <c r="D88" s="5" t="s">
        <v>2764</v>
      </c>
      <c r="E88" s="5" t="s">
        <v>2883</v>
      </c>
      <c r="F88" s="5" t="s">
        <v>1245</v>
      </c>
      <c r="G88" s="5" t="s">
        <v>1245</v>
      </c>
      <c r="H88" s="5" t="s">
        <v>3114</v>
      </c>
      <c r="I88" s="5" t="s">
        <v>3115</v>
      </c>
      <c r="J88" s="5" t="s">
        <v>3116</v>
      </c>
      <c r="K88" s="5">
        <v>694</v>
      </c>
      <c r="L88" s="5">
        <v>694</v>
      </c>
      <c r="M88" s="5" t="s">
        <v>3117</v>
      </c>
      <c r="N88" s="5" t="s">
        <v>3118</v>
      </c>
      <c r="O88" s="5" t="s">
        <v>725</v>
      </c>
      <c r="P88" s="5" t="s">
        <v>726</v>
      </c>
      <c r="Q88" s="5" t="s">
        <v>2773</v>
      </c>
      <c r="R88" s="5" t="s">
        <v>3111</v>
      </c>
      <c r="S88" s="5" t="s">
        <v>727</v>
      </c>
      <c r="T88" s="5" t="s">
        <v>726</v>
      </c>
      <c r="U88" s="5" t="s">
        <v>3111</v>
      </c>
      <c r="V88" s="5" t="s">
        <v>2641</v>
      </c>
      <c r="W88" s="5" t="s">
        <v>2642</v>
      </c>
      <c r="X88" s="5">
        <v>1</v>
      </c>
      <c r="Y88" s="5">
        <v>2024</v>
      </c>
      <c r="Z88" s="5">
        <v>1</v>
      </c>
      <c r="AA88" s="5" t="s">
        <v>2061</v>
      </c>
      <c r="AB88" s="174" t="s">
        <v>1814</v>
      </c>
      <c r="AD88" s="18" t="str">
        <v>459900900</v>
      </c>
      <c r="AE88" s="104" cm="1">
        <f t="array" ref="AE88">IF(LEN(_xlfn.TEXTJOIN(", ",TRUE,_xlfn.UNIQUE(_xlfn._xlws.FILTER(InfoGeneral[Código de Meta],InfoGeneral[CodigoIndicador]=AD88,""))))&gt;0,1,0)</f>
        <v>1</v>
      </c>
    </row>
    <row r="89" spans="1:31" ht="40.200000000000003" hidden="1" customHeight="1" x14ac:dyDescent="0.3">
      <c r="A89" s="172" t="s">
        <v>3119</v>
      </c>
      <c r="B89" s="5" t="s">
        <v>1652</v>
      </c>
      <c r="C89" s="5" t="s">
        <v>2763</v>
      </c>
      <c r="D89" s="5" t="s">
        <v>2764</v>
      </c>
      <c r="E89" s="5" t="s">
        <v>2765</v>
      </c>
      <c r="F89" s="5" t="s">
        <v>1247</v>
      </c>
      <c r="G89" s="5" t="s">
        <v>1247</v>
      </c>
      <c r="H89" s="5" t="s">
        <v>3120</v>
      </c>
      <c r="I89" s="5" t="s">
        <v>3121</v>
      </c>
      <c r="J89" s="5" t="s">
        <v>3122</v>
      </c>
      <c r="K89" s="5">
        <v>906</v>
      </c>
      <c r="L89" s="5">
        <v>906</v>
      </c>
      <c r="M89" s="5" t="s">
        <v>3123</v>
      </c>
      <c r="N89" s="5" t="s">
        <v>3124</v>
      </c>
      <c r="O89" s="5" t="s">
        <v>63</v>
      </c>
      <c r="P89" s="5" t="s">
        <v>3125</v>
      </c>
      <c r="Q89" s="5" t="s">
        <v>2773</v>
      </c>
      <c r="R89" s="5" t="s">
        <v>2673</v>
      </c>
      <c r="S89" s="5" t="s">
        <v>65</v>
      </c>
      <c r="T89" s="5" t="s">
        <v>66</v>
      </c>
      <c r="U89" s="5" t="s">
        <v>2640</v>
      </c>
      <c r="V89" s="5" t="s">
        <v>2641</v>
      </c>
      <c r="W89" s="5" t="s">
        <v>2642</v>
      </c>
      <c r="X89" s="5">
        <v>172140</v>
      </c>
      <c r="Y89" s="5">
        <v>2026</v>
      </c>
      <c r="Z89" s="5">
        <v>172140</v>
      </c>
      <c r="AA89" s="5" t="s">
        <v>1876</v>
      </c>
      <c r="AB89" s="174" t="s">
        <v>1814</v>
      </c>
      <c r="AD89" s="18" t="str">
        <v>330105200</v>
      </c>
      <c r="AE89" s="104" cm="1">
        <f t="array" ref="AE89">IF(LEN(_xlfn.TEXTJOIN(", ",TRUE,_xlfn.UNIQUE(_xlfn._xlws.FILTER(InfoGeneral[Código de Meta],InfoGeneral[CodigoIndicador]=AD89,""))))&gt;0,1,0)</f>
        <v>1</v>
      </c>
    </row>
    <row r="90" spans="1:31" ht="40.200000000000003" hidden="1" customHeight="1" x14ac:dyDescent="0.3">
      <c r="A90" s="172" t="s">
        <v>3126</v>
      </c>
      <c r="B90" s="5" t="s">
        <v>1436</v>
      </c>
      <c r="C90" s="5" t="s">
        <v>2763</v>
      </c>
      <c r="D90" s="5" t="s">
        <v>2764</v>
      </c>
      <c r="E90" s="5" t="s">
        <v>2765</v>
      </c>
      <c r="F90" s="5" t="s">
        <v>1247</v>
      </c>
      <c r="G90" s="5" t="s">
        <v>1247</v>
      </c>
      <c r="H90" s="5" t="s">
        <v>3127</v>
      </c>
      <c r="I90" s="5" t="s">
        <v>3121</v>
      </c>
      <c r="J90" s="5" t="s">
        <v>3128</v>
      </c>
      <c r="K90" s="5">
        <v>122030</v>
      </c>
      <c r="L90" s="5">
        <v>41381</v>
      </c>
      <c r="M90" s="5" t="s">
        <v>2781</v>
      </c>
      <c r="N90" s="5" t="s">
        <v>3129</v>
      </c>
      <c r="O90" s="5" t="s">
        <v>63</v>
      </c>
      <c r="P90" s="5" t="s">
        <v>3130</v>
      </c>
      <c r="Q90" s="5" t="s">
        <v>2773</v>
      </c>
      <c r="R90" s="5" t="s">
        <v>2673</v>
      </c>
      <c r="S90" s="5" t="s">
        <v>65</v>
      </c>
      <c r="T90" s="5" t="s">
        <v>66</v>
      </c>
      <c r="U90" s="5" t="s">
        <v>2640</v>
      </c>
      <c r="V90" s="5" t="s">
        <v>2641</v>
      </c>
      <c r="W90" s="5" t="s">
        <v>2642</v>
      </c>
      <c r="X90" s="5">
        <v>4382933</v>
      </c>
      <c r="Y90" s="5">
        <v>2026</v>
      </c>
      <c r="Z90" s="5">
        <v>4382933</v>
      </c>
      <c r="AA90" s="5" t="s">
        <v>1876</v>
      </c>
      <c r="AB90" s="174" t="s">
        <v>1814</v>
      </c>
      <c r="AD90" s="18" t="str">
        <v>459900300</v>
      </c>
      <c r="AE90" s="104" cm="1">
        <f t="array" ref="AE90">IF(LEN(_xlfn.TEXTJOIN(", ",TRUE,_xlfn.UNIQUE(_xlfn._xlws.FILTER(InfoGeneral[Código de Meta],InfoGeneral[CodigoIndicador]=AD90,""))))&gt;0,1,0)</f>
        <v>1</v>
      </c>
    </row>
    <row r="91" spans="1:31" ht="40.200000000000003" hidden="1" customHeight="1" x14ac:dyDescent="0.3">
      <c r="A91" s="172" t="s">
        <v>3131</v>
      </c>
      <c r="B91" s="5" t="s">
        <v>3132</v>
      </c>
      <c r="C91" s="5" t="s">
        <v>2763</v>
      </c>
      <c r="D91" s="5" t="s">
        <v>2764</v>
      </c>
      <c r="E91" s="5" t="s">
        <v>2765</v>
      </c>
      <c r="F91" s="5" t="s">
        <v>1245</v>
      </c>
      <c r="G91" s="5" t="s">
        <v>1245</v>
      </c>
      <c r="H91" s="5" t="s">
        <v>3133</v>
      </c>
      <c r="I91" s="5" t="s">
        <v>3134</v>
      </c>
      <c r="J91" s="5" t="s">
        <v>3135</v>
      </c>
      <c r="K91" s="5">
        <v>9936</v>
      </c>
      <c r="L91" s="5">
        <v>9936</v>
      </c>
      <c r="M91" s="5" t="s">
        <v>2781</v>
      </c>
      <c r="N91" s="5" t="s">
        <v>3136</v>
      </c>
      <c r="O91" s="5" t="s">
        <v>63</v>
      </c>
      <c r="P91" s="5" t="s">
        <v>64</v>
      </c>
      <c r="Q91" s="5" t="s">
        <v>2773</v>
      </c>
      <c r="R91" s="5" t="s">
        <v>2673</v>
      </c>
      <c r="S91" s="5" t="s">
        <v>65</v>
      </c>
      <c r="T91" s="5" t="s">
        <v>66</v>
      </c>
      <c r="U91" s="5" t="s">
        <v>2673</v>
      </c>
      <c r="V91" s="5" t="s">
        <v>2641</v>
      </c>
      <c r="W91" s="5" t="s">
        <v>2642</v>
      </c>
      <c r="X91" s="5">
        <v>9936</v>
      </c>
      <c r="Y91" s="5">
        <v>2024</v>
      </c>
      <c r="Z91" s="5">
        <v>9936</v>
      </c>
      <c r="AA91" s="5" t="s">
        <v>1876</v>
      </c>
      <c r="AB91" s="174" t="s">
        <v>1814</v>
      </c>
      <c r="AD91" s="18" t="str">
        <v>330107300</v>
      </c>
      <c r="AE91" s="104" cm="1">
        <f t="array" ref="AE91">IF(LEN(_xlfn.TEXTJOIN(", ",TRUE,_xlfn.UNIQUE(_xlfn._xlws.FILTER(InfoGeneral[Código de Meta],InfoGeneral[CodigoIndicador]=AD91,""))))&gt;0,1,0)</f>
        <v>1</v>
      </c>
    </row>
    <row r="92" spans="1:31" ht="40.200000000000003" hidden="1" customHeight="1" x14ac:dyDescent="0.3">
      <c r="A92" s="172" t="s">
        <v>3137</v>
      </c>
      <c r="B92" s="5" t="s">
        <v>1612</v>
      </c>
      <c r="C92" s="5" t="s">
        <v>2763</v>
      </c>
      <c r="D92" s="5" t="s">
        <v>2764</v>
      </c>
      <c r="E92" s="5" t="s">
        <v>2765</v>
      </c>
      <c r="F92" s="5" t="s">
        <v>1245</v>
      </c>
      <c r="G92" s="5" t="s">
        <v>1246</v>
      </c>
      <c r="H92" s="5" t="s">
        <v>3138</v>
      </c>
      <c r="I92" s="5" t="s">
        <v>3139</v>
      </c>
      <c r="J92" s="5" t="s">
        <v>3122</v>
      </c>
      <c r="K92" s="5">
        <v>62310</v>
      </c>
      <c r="L92" s="5">
        <v>32627</v>
      </c>
      <c r="M92" s="5" t="s">
        <v>2781</v>
      </c>
      <c r="N92" s="5" t="s">
        <v>3136</v>
      </c>
      <c r="O92" s="5" t="s">
        <v>63</v>
      </c>
      <c r="P92" s="5" t="s">
        <v>64</v>
      </c>
      <c r="Q92" s="5" t="s">
        <v>2773</v>
      </c>
      <c r="R92" s="5" t="s">
        <v>2673</v>
      </c>
      <c r="S92" s="5" t="s">
        <v>65</v>
      </c>
      <c r="T92" s="5" t="s">
        <v>66</v>
      </c>
      <c r="U92" s="5" t="s">
        <v>2673</v>
      </c>
      <c r="V92" s="5" t="s">
        <v>2641</v>
      </c>
      <c r="W92" s="5" t="s">
        <v>2642</v>
      </c>
      <c r="X92" s="5">
        <v>2610160</v>
      </c>
      <c r="Y92" s="5">
        <v>2024</v>
      </c>
      <c r="Z92" s="5">
        <v>0</v>
      </c>
      <c r="AA92" s="5" t="s">
        <v>1876</v>
      </c>
      <c r="AB92" s="174" t="s">
        <v>1814</v>
      </c>
      <c r="AD92" s="18" t="str">
        <v>400103000</v>
      </c>
      <c r="AE92" s="104" cm="1">
        <f t="array" ref="AE92">IF(LEN(_xlfn.TEXTJOIN(", ",TRUE,_xlfn.UNIQUE(_xlfn._xlws.FILTER(InfoGeneral[Código de Meta],InfoGeneral[CodigoIndicador]=AD92,""))))&gt;0,1,0)</f>
        <v>1</v>
      </c>
    </row>
    <row r="93" spans="1:31" ht="40.200000000000003" hidden="1" customHeight="1" x14ac:dyDescent="0.3">
      <c r="A93" s="172" t="s">
        <v>3137</v>
      </c>
      <c r="B93" s="5" t="s">
        <v>1612</v>
      </c>
      <c r="C93" s="5" t="s">
        <v>2763</v>
      </c>
      <c r="D93" s="5" t="s">
        <v>2764</v>
      </c>
      <c r="E93" s="5" t="s">
        <v>2765</v>
      </c>
      <c r="F93" s="5" t="s">
        <v>1245</v>
      </c>
      <c r="G93" s="5" t="s">
        <v>1246</v>
      </c>
      <c r="H93" s="5" t="s">
        <v>3138</v>
      </c>
      <c r="I93" s="5" t="s">
        <v>3139</v>
      </c>
      <c r="J93" s="5" t="s">
        <v>3122</v>
      </c>
      <c r="K93" s="5">
        <v>62310</v>
      </c>
      <c r="L93" s="5">
        <v>32627</v>
      </c>
      <c r="M93" s="5" t="s">
        <v>2781</v>
      </c>
      <c r="N93" s="5" t="s">
        <v>3136</v>
      </c>
      <c r="O93" s="5" t="s">
        <v>63</v>
      </c>
      <c r="P93" s="5" t="s">
        <v>64</v>
      </c>
      <c r="Q93" s="5" t="s">
        <v>2773</v>
      </c>
      <c r="R93" s="5" t="s">
        <v>2673</v>
      </c>
      <c r="S93" s="5" t="s">
        <v>65</v>
      </c>
      <c r="T93" s="5" t="s">
        <v>66</v>
      </c>
      <c r="U93" s="5" t="s">
        <v>2673</v>
      </c>
      <c r="V93" s="5" t="s">
        <v>2641</v>
      </c>
      <c r="W93" s="5" t="s">
        <v>2642</v>
      </c>
      <c r="X93" s="5">
        <v>2610160</v>
      </c>
      <c r="Y93" s="5">
        <v>2025</v>
      </c>
      <c r="Z93" s="5">
        <v>2610160</v>
      </c>
      <c r="AA93" s="5" t="s">
        <v>1876</v>
      </c>
      <c r="AB93" s="174" t="s">
        <v>1814</v>
      </c>
      <c r="AD93" s="18" t="str">
        <v>330108700</v>
      </c>
      <c r="AE93" s="104" cm="1">
        <f t="array" ref="AE93">IF(LEN(_xlfn.TEXTJOIN(", ",TRUE,_xlfn.UNIQUE(_xlfn._xlws.FILTER(InfoGeneral[Código de Meta],InfoGeneral[CodigoIndicador]=AD93,""))))&gt;0,1,0)</f>
        <v>1</v>
      </c>
    </row>
    <row r="94" spans="1:31" ht="40.200000000000003" hidden="1" customHeight="1" x14ac:dyDescent="0.3">
      <c r="A94" s="172" t="s">
        <v>3140</v>
      </c>
      <c r="B94" s="5" t="s">
        <v>3141</v>
      </c>
      <c r="C94" s="5" t="s">
        <v>2763</v>
      </c>
      <c r="D94" s="5" t="s">
        <v>2764</v>
      </c>
      <c r="E94" s="5" t="s">
        <v>2927</v>
      </c>
      <c r="F94" s="5" t="s">
        <v>1245</v>
      </c>
      <c r="G94" s="5" t="s">
        <v>1245</v>
      </c>
      <c r="H94" s="5" t="s">
        <v>3142</v>
      </c>
      <c r="I94" s="5" t="s">
        <v>3143</v>
      </c>
      <c r="J94" s="5" t="s">
        <v>3144</v>
      </c>
      <c r="K94" s="5">
        <v>1006044</v>
      </c>
      <c r="L94" s="5">
        <v>1006044</v>
      </c>
      <c r="M94" s="5" t="s">
        <v>2781</v>
      </c>
      <c r="N94" s="5" t="s">
        <v>3145</v>
      </c>
      <c r="O94" s="5" t="s">
        <v>351</v>
      </c>
      <c r="P94" s="5" t="s">
        <v>352</v>
      </c>
      <c r="Q94" s="5" t="s">
        <v>2773</v>
      </c>
      <c r="R94" s="5" t="s">
        <v>3063</v>
      </c>
      <c r="S94" s="5" t="s">
        <v>353</v>
      </c>
      <c r="T94" s="5" t="s">
        <v>354</v>
      </c>
      <c r="U94" s="5" t="s">
        <v>3063</v>
      </c>
      <c r="V94" s="5" t="s">
        <v>2641</v>
      </c>
      <c r="W94" s="5" t="s">
        <v>2642</v>
      </c>
      <c r="X94" s="5">
        <v>8</v>
      </c>
      <c r="Y94" s="5">
        <v>2024</v>
      </c>
      <c r="Z94" s="5">
        <v>8</v>
      </c>
      <c r="AA94" s="5" t="s">
        <v>1912</v>
      </c>
      <c r="AB94" s="174" t="s">
        <v>1814</v>
      </c>
      <c r="AD94" s="18" t="str">
        <v>210206200</v>
      </c>
      <c r="AE94" s="104" cm="1">
        <f t="array" ref="AE94">IF(LEN(_xlfn.TEXTJOIN(", ",TRUE,_xlfn.UNIQUE(_xlfn._xlws.FILTER(InfoGeneral[Código de Meta],InfoGeneral[CodigoIndicador]=AD94,""))))&gt;0,1,0)</f>
        <v>1</v>
      </c>
    </row>
    <row r="95" spans="1:31" ht="40.200000000000003" hidden="1" customHeight="1" x14ac:dyDescent="0.3">
      <c r="A95" s="172" t="s">
        <v>3146</v>
      </c>
      <c r="B95" s="5" t="s">
        <v>1456</v>
      </c>
      <c r="C95" s="5" t="s">
        <v>2763</v>
      </c>
      <c r="D95" s="5" t="s">
        <v>2764</v>
      </c>
      <c r="E95" s="5" t="s">
        <v>2927</v>
      </c>
      <c r="F95" s="5" t="s">
        <v>1246</v>
      </c>
      <c r="G95" s="5" t="s">
        <v>1246</v>
      </c>
      <c r="H95" s="5" t="s">
        <v>3142</v>
      </c>
      <c r="I95" s="5" t="s">
        <v>3143</v>
      </c>
      <c r="J95" s="5" t="s">
        <v>3147</v>
      </c>
      <c r="K95" s="5">
        <v>1016826</v>
      </c>
      <c r="L95" s="5">
        <v>1016826</v>
      </c>
      <c r="M95" s="5" t="s">
        <v>2781</v>
      </c>
      <c r="N95" s="5" t="s">
        <v>3145</v>
      </c>
      <c r="O95" s="5" t="s">
        <v>351</v>
      </c>
      <c r="P95" s="5" t="s">
        <v>3148</v>
      </c>
      <c r="Q95" s="5" t="s">
        <v>2773</v>
      </c>
      <c r="R95" s="5" t="s">
        <v>3063</v>
      </c>
      <c r="S95" s="5" t="s">
        <v>353</v>
      </c>
      <c r="T95" s="5" t="s">
        <v>354</v>
      </c>
      <c r="U95" s="5" t="s">
        <v>2640</v>
      </c>
      <c r="V95" s="5" t="s">
        <v>2641</v>
      </c>
      <c r="W95" s="5" t="s">
        <v>2642</v>
      </c>
      <c r="X95" s="5">
        <v>1</v>
      </c>
      <c r="Y95" s="5">
        <v>2025</v>
      </c>
      <c r="Z95" s="5">
        <v>1</v>
      </c>
      <c r="AA95" s="5" t="s">
        <v>1912</v>
      </c>
      <c r="AB95" s="174" t="s">
        <v>1814</v>
      </c>
      <c r="AD95" s="18" t="str">
        <v>330109800</v>
      </c>
      <c r="AE95" s="104" cm="1">
        <f t="array" ref="AE95">IF(LEN(_xlfn.TEXTJOIN(", ",TRUE,_xlfn.UNIQUE(_xlfn._xlws.FILTER(InfoGeneral[Código de Meta],InfoGeneral[CodigoIndicador]=AD95,""))))&gt;0,1,0)</f>
        <v>1</v>
      </c>
    </row>
    <row r="96" spans="1:31" ht="40.200000000000003" hidden="1" customHeight="1" x14ac:dyDescent="0.3">
      <c r="A96" s="172" t="s">
        <v>3149</v>
      </c>
      <c r="B96" s="5" t="s">
        <v>1418</v>
      </c>
      <c r="C96" s="5" t="s">
        <v>2763</v>
      </c>
      <c r="D96" s="5" t="s">
        <v>2764</v>
      </c>
      <c r="E96" s="5" t="s">
        <v>2927</v>
      </c>
      <c r="F96" s="5" t="s">
        <v>1246</v>
      </c>
      <c r="G96" s="5" t="s">
        <v>1246</v>
      </c>
      <c r="H96" s="5" t="s">
        <v>3150</v>
      </c>
      <c r="I96" s="5" t="s">
        <v>3151</v>
      </c>
      <c r="J96" s="5" t="s">
        <v>3152</v>
      </c>
      <c r="K96" s="5">
        <v>1016826</v>
      </c>
      <c r="L96" s="5">
        <v>1016826</v>
      </c>
      <c r="M96" s="5" t="s">
        <v>2781</v>
      </c>
      <c r="N96" s="5" t="s">
        <v>3153</v>
      </c>
      <c r="O96" s="5" t="s">
        <v>351</v>
      </c>
      <c r="P96" s="5" t="s">
        <v>3148</v>
      </c>
      <c r="Q96" s="5" t="s">
        <v>2773</v>
      </c>
      <c r="R96" s="5" t="s">
        <v>3063</v>
      </c>
      <c r="S96" s="5" t="s">
        <v>353</v>
      </c>
      <c r="T96" s="5" t="s">
        <v>354</v>
      </c>
      <c r="U96" s="5" t="s">
        <v>2640</v>
      </c>
      <c r="V96" s="5" t="s">
        <v>2641</v>
      </c>
      <c r="W96" s="5" t="s">
        <v>2642</v>
      </c>
      <c r="X96" s="5">
        <v>1</v>
      </c>
      <c r="Y96" s="5">
        <v>2025</v>
      </c>
      <c r="Z96" s="5">
        <v>1</v>
      </c>
      <c r="AA96" s="5" t="s">
        <v>1912</v>
      </c>
      <c r="AB96" s="174" t="s">
        <v>1814</v>
      </c>
      <c r="AD96" s="18" t="str">
        <v>450202200</v>
      </c>
      <c r="AE96" s="104" cm="1">
        <f t="array" ref="AE96">IF(LEN(_xlfn.TEXTJOIN(", ",TRUE,_xlfn.UNIQUE(_xlfn._xlws.FILTER(InfoGeneral[Código de Meta],InfoGeneral[CodigoIndicador]=AD96,""))))&gt;0,1,0)</f>
        <v>1</v>
      </c>
    </row>
    <row r="97" spans="1:31" ht="40.200000000000003" hidden="1" customHeight="1" x14ac:dyDescent="0.3">
      <c r="A97" s="172" t="s">
        <v>3154</v>
      </c>
      <c r="B97" s="5" t="s">
        <v>3155</v>
      </c>
      <c r="C97" s="5" t="s">
        <v>2763</v>
      </c>
      <c r="D97" s="5" t="s">
        <v>2764</v>
      </c>
      <c r="E97" s="5" t="s">
        <v>2927</v>
      </c>
      <c r="F97" s="5" t="s">
        <v>1245</v>
      </c>
      <c r="G97" s="5" t="s">
        <v>1245</v>
      </c>
      <c r="H97" s="5" t="s">
        <v>3156</v>
      </c>
      <c r="I97" s="5" t="s">
        <v>3157</v>
      </c>
      <c r="J97" s="5" t="s">
        <v>3158</v>
      </c>
      <c r="K97" s="5">
        <v>1006044</v>
      </c>
      <c r="L97" s="5">
        <v>633130</v>
      </c>
      <c r="M97" s="5" t="s">
        <v>3159</v>
      </c>
      <c r="N97" s="5" t="s">
        <v>3160</v>
      </c>
      <c r="O97" s="5" t="s">
        <v>351</v>
      </c>
      <c r="P97" s="5" t="s">
        <v>3148</v>
      </c>
      <c r="Q97" s="5" t="s">
        <v>2773</v>
      </c>
      <c r="R97" s="5" t="s">
        <v>3063</v>
      </c>
      <c r="S97" s="5" t="s">
        <v>353</v>
      </c>
      <c r="T97" s="5" t="s">
        <v>354</v>
      </c>
      <c r="U97" s="5" t="s">
        <v>2640</v>
      </c>
      <c r="V97" s="5" t="s">
        <v>2641</v>
      </c>
      <c r="W97" s="5" t="s">
        <v>2642</v>
      </c>
      <c r="X97" s="5">
        <v>1</v>
      </c>
      <c r="Y97" s="5">
        <v>2024</v>
      </c>
      <c r="Z97" s="5">
        <v>1</v>
      </c>
      <c r="AA97" s="5" t="s">
        <v>1912</v>
      </c>
      <c r="AB97" s="174" t="s">
        <v>1814</v>
      </c>
      <c r="AD97" s="18" t="str">
        <v>330200300</v>
      </c>
      <c r="AE97" s="104" cm="1">
        <f t="array" ref="AE97">IF(LEN(_xlfn.TEXTJOIN(", ",TRUE,_xlfn.UNIQUE(_xlfn._xlws.FILTER(InfoGeneral[Código de Meta],InfoGeneral[CodigoIndicador]=AD97,""))))&gt;0,1,0)</f>
        <v>1</v>
      </c>
    </row>
    <row r="98" spans="1:31" ht="40.200000000000003" hidden="1" customHeight="1" x14ac:dyDescent="0.3">
      <c r="A98" s="172" t="s">
        <v>3161</v>
      </c>
      <c r="B98" s="5" t="s">
        <v>1741</v>
      </c>
      <c r="C98" s="5" t="s">
        <v>2763</v>
      </c>
      <c r="D98" s="5" t="s">
        <v>2764</v>
      </c>
      <c r="E98" s="5" t="s">
        <v>3162</v>
      </c>
      <c r="F98" s="5" t="s">
        <v>1246</v>
      </c>
      <c r="G98" s="5" t="s">
        <v>1246</v>
      </c>
      <c r="H98" s="5" t="s">
        <v>3163</v>
      </c>
      <c r="I98" s="5" t="s">
        <v>3164</v>
      </c>
      <c r="J98" s="5" t="s">
        <v>3165</v>
      </c>
      <c r="K98" s="5">
        <v>1006044</v>
      </c>
      <c r="L98" s="5">
        <v>1006044</v>
      </c>
      <c r="M98" s="5" t="s">
        <v>2781</v>
      </c>
      <c r="N98" s="5" t="s">
        <v>3166</v>
      </c>
      <c r="O98" s="5" t="s">
        <v>93</v>
      </c>
      <c r="P98" s="5" t="s">
        <v>3167</v>
      </c>
      <c r="Q98" s="5" t="s">
        <v>2773</v>
      </c>
      <c r="R98" s="5" t="s">
        <v>3168</v>
      </c>
      <c r="S98" s="5" t="s">
        <v>95</v>
      </c>
      <c r="T98" s="5" t="s">
        <v>96</v>
      </c>
      <c r="U98" s="5" t="s">
        <v>2640</v>
      </c>
      <c r="V98" s="5" t="s">
        <v>2641</v>
      </c>
      <c r="W98" s="5" t="s">
        <v>2642</v>
      </c>
      <c r="X98" s="5">
        <v>80</v>
      </c>
      <c r="Y98" s="5">
        <v>2025</v>
      </c>
      <c r="Z98" s="5">
        <v>80</v>
      </c>
      <c r="AA98" s="5" t="s">
        <v>1961</v>
      </c>
      <c r="AB98" s="174" t="s">
        <v>1814</v>
      </c>
      <c r="AD98" s="18" t="str">
        <v>410102500</v>
      </c>
      <c r="AE98" s="104" cm="1">
        <f t="array" ref="AE98">IF(LEN(_xlfn.TEXTJOIN(", ",TRUE,_xlfn.UNIQUE(_xlfn._xlws.FILTER(InfoGeneral[Código de Meta],InfoGeneral[CodigoIndicador]=AD98,""))))&gt;0,1,0)</f>
        <v>1</v>
      </c>
    </row>
    <row r="99" spans="1:31" ht="40.200000000000003" hidden="1" customHeight="1" x14ac:dyDescent="0.3">
      <c r="A99" s="172" t="s">
        <v>3169</v>
      </c>
      <c r="B99" s="5" t="s">
        <v>1508</v>
      </c>
      <c r="C99" s="5" t="s">
        <v>2763</v>
      </c>
      <c r="D99" s="5" t="s">
        <v>2764</v>
      </c>
      <c r="E99" s="5" t="s">
        <v>3162</v>
      </c>
      <c r="F99" s="5" t="s">
        <v>1246</v>
      </c>
      <c r="G99" s="5" t="s">
        <v>1246</v>
      </c>
      <c r="H99" s="5" t="s">
        <v>3170</v>
      </c>
      <c r="I99" s="5" t="s">
        <v>3171</v>
      </c>
      <c r="J99" s="5" t="s">
        <v>3172</v>
      </c>
      <c r="K99" s="5">
        <v>1006044</v>
      </c>
      <c r="L99" s="5">
        <v>485</v>
      </c>
      <c r="M99" s="5" t="s">
        <v>2781</v>
      </c>
      <c r="N99" s="5" t="s">
        <v>3173</v>
      </c>
      <c r="O99" s="5" t="s">
        <v>93</v>
      </c>
      <c r="P99" s="5" t="s">
        <v>3167</v>
      </c>
      <c r="Q99" s="5" t="s">
        <v>2773</v>
      </c>
      <c r="R99" s="5" t="s">
        <v>3168</v>
      </c>
      <c r="S99" s="5" t="s">
        <v>95</v>
      </c>
      <c r="T99" s="5" t="s">
        <v>96</v>
      </c>
      <c r="U99" s="5" t="s">
        <v>2640</v>
      </c>
      <c r="V99" s="5" t="s">
        <v>2641</v>
      </c>
      <c r="W99" s="5" t="s">
        <v>2642</v>
      </c>
      <c r="X99" s="5">
        <v>1</v>
      </c>
      <c r="Y99" s="5">
        <v>2025</v>
      </c>
      <c r="Z99" s="5">
        <v>1</v>
      </c>
      <c r="AA99" s="5" t="s">
        <v>1961</v>
      </c>
      <c r="AB99" s="174" t="s">
        <v>1814</v>
      </c>
      <c r="AD99" s="18" t="str">
        <v>450102900</v>
      </c>
      <c r="AE99" s="104" cm="1">
        <f t="array" ref="AE99">IF(LEN(_xlfn.TEXTJOIN(", ",TRUE,_xlfn.UNIQUE(_xlfn._xlws.FILTER(InfoGeneral[Código de Meta],InfoGeneral[CodigoIndicador]=AD99,""))))&gt;0,1,0)</f>
        <v>1</v>
      </c>
    </row>
    <row r="100" spans="1:31" ht="40.200000000000003" hidden="1" customHeight="1" x14ac:dyDescent="0.3">
      <c r="A100" s="172" t="s">
        <v>3174</v>
      </c>
      <c r="B100" s="5" t="s">
        <v>1634</v>
      </c>
      <c r="C100" s="5" t="s">
        <v>2763</v>
      </c>
      <c r="D100" s="5" t="s">
        <v>2764</v>
      </c>
      <c r="E100" s="5" t="s">
        <v>3162</v>
      </c>
      <c r="F100" s="5" t="s">
        <v>1246</v>
      </c>
      <c r="G100" s="5" t="s">
        <v>1246</v>
      </c>
      <c r="H100" s="5" t="s">
        <v>3175</v>
      </c>
      <c r="I100" s="5" t="s">
        <v>3176</v>
      </c>
      <c r="J100" s="5" t="s">
        <v>3177</v>
      </c>
      <c r="K100" s="5">
        <v>1006044</v>
      </c>
      <c r="L100" s="5">
        <v>1006044</v>
      </c>
      <c r="M100" s="5" t="s">
        <v>2781</v>
      </c>
      <c r="N100" s="5" t="s">
        <v>3178</v>
      </c>
      <c r="O100" s="5" t="s">
        <v>93</v>
      </c>
      <c r="P100" s="5" t="s">
        <v>3167</v>
      </c>
      <c r="Q100" s="5" t="s">
        <v>2773</v>
      </c>
      <c r="R100" s="5" t="s">
        <v>3168</v>
      </c>
      <c r="S100" s="5" t="s">
        <v>95</v>
      </c>
      <c r="T100" s="5" t="s">
        <v>96</v>
      </c>
      <c r="U100" s="5" t="s">
        <v>2640</v>
      </c>
      <c r="V100" s="5" t="s">
        <v>2641</v>
      </c>
      <c r="W100" s="5" t="s">
        <v>2642</v>
      </c>
      <c r="X100" s="5">
        <v>1</v>
      </c>
      <c r="Y100" s="5">
        <v>2025</v>
      </c>
      <c r="Z100" s="5">
        <v>1</v>
      </c>
      <c r="AA100" s="5" t="s">
        <v>1961</v>
      </c>
      <c r="AB100" s="174" t="s">
        <v>1814</v>
      </c>
      <c r="AD100" s="18" t="str">
        <v>350200400</v>
      </c>
      <c r="AE100" s="104" cm="1">
        <f t="array" ref="AE100">IF(LEN(_xlfn.TEXTJOIN(", ",TRUE,_xlfn.UNIQUE(_xlfn._xlws.FILTER(InfoGeneral[Código de Meta],InfoGeneral[CodigoIndicador]=AD100,""))))&gt;0,1,0)</f>
        <v>1</v>
      </c>
    </row>
    <row r="101" spans="1:31" ht="40.200000000000003" hidden="1" customHeight="1" x14ac:dyDescent="0.3">
      <c r="A101" s="172" t="s">
        <v>3179</v>
      </c>
      <c r="B101" s="5" t="s">
        <v>1480</v>
      </c>
      <c r="C101" s="5" t="s">
        <v>2763</v>
      </c>
      <c r="D101" s="5" t="s">
        <v>2764</v>
      </c>
      <c r="E101" s="5" t="s">
        <v>3162</v>
      </c>
      <c r="F101" s="5" t="s">
        <v>1246</v>
      </c>
      <c r="G101" s="5" t="s">
        <v>1246</v>
      </c>
      <c r="H101" s="5" t="s">
        <v>3180</v>
      </c>
      <c r="I101" s="5" t="s">
        <v>3181</v>
      </c>
      <c r="J101" s="5" t="s">
        <v>3182</v>
      </c>
      <c r="K101" s="5">
        <v>349</v>
      </c>
      <c r="L101" s="5">
        <v>6</v>
      </c>
      <c r="M101" s="5" t="s">
        <v>2781</v>
      </c>
      <c r="N101" s="5" t="s">
        <v>3183</v>
      </c>
      <c r="O101" s="5" t="s">
        <v>93</v>
      </c>
      <c r="P101" s="5" t="s">
        <v>3167</v>
      </c>
      <c r="Q101" s="5" t="s">
        <v>2773</v>
      </c>
      <c r="R101" s="5" t="s">
        <v>3168</v>
      </c>
      <c r="S101" s="5" t="s">
        <v>95</v>
      </c>
      <c r="T101" s="5" t="s">
        <v>96</v>
      </c>
      <c r="U101" s="5" t="s">
        <v>2640</v>
      </c>
      <c r="V101" s="5" t="s">
        <v>2641</v>
      </c>
      <c r="W101" s="5" t="s">
        <v>2642</v>
      </c>
      <c r="X101" s="5">
        <v>1</v>
      </c>
      <c r="Y101" s="5">
        <v>2025</v>
      </c>
      <c r="Z101" s="5">
        <v>1</v>
      </c>
      <c r="AA101" s="5" t="s">
        <v>1961</v>
      </c>
      <c r="AB101" s="174" t="s">
        <v>1814</v>
      </c>
      <c r="AD101" s="18" t="str">
        <v>350209000</v>
      </c>
      <c r="AE101" s="104" cm="1">
        <f t="array" ref="AE101">IF(LEN(_xlfn.TEXTJOIN(", ",TRUE,_xlfn.UNIQUE(_xlfn._xlws.FILTER(InfoGeneral[Código de Meta],InfoGeneral[CodigoIndicador]=AD101,""))))&gt;0,1,0)</f>
        <v>1</v>
      </c>
    </row>
    <row r="102" spans="1:31" ht="40.200000000000003" hidden="1" customHeight="1" x14ac:dyDescent="0.3">
      <c r="A102" s="172" t="s">
        <v>3184</v>
      </c>
      <c r="B102" s="5" t="s">
        <v>1784</v>
      </c>
      <c r="C102" s="5" t="s">
        <v>2763</v>
      </c>
      <c r="D102" s="5" t="s">
        <v>2764</v>
      </c>
      <c r="E102" s="5" t="s">
        <v>3162</v>
      </c>
      <c r="F102" s="5" t="s">
        <v>1247</v>
      </c>
      <c r="G102" s="5" t="s">
        <v>1247</v>
      </c>
      <c r="H102" s="5" t="s">
        <v>3185</v>
      </c>
      <c r="I102" s="5" t="s">
        <v>3186</v>
      </c>
      <c r="J102" s="5" t="s">
        <v>3187</v>
      </c>
      <c r="K102" s="5">
        <v>1026669</v>
      </c>
      <c r="L102" s="5">
        <v>1026669</v>
      </c>
      <c r="M102" s="5" t="s">
        <v>2781</v>
      </c>
      <c r="N102" s="5" t="s">
        <v>3188</v>
      </c>
      <c r="O102" s="5" t="s">
        <v>93</v>
      </c>
      <c r="P102" s="5" t="s">
        <v>3167</v>
      </c>
      <c r="Q102" s="5" t="s">
        <v>2773</v>
      </c>
      <c r="R102" s="5" t="s">
        <v>3168</v>
      </c>
      <c r="S102" s="5" t="s">
        <v>95</v>
      </c>
      <c r="T102" s="5" t="s">
        <v>96</v>
      </c>
      <c r="U102" s="5" t="s">
        <v>2640</v>
      </c>
      <c r="V102" s="5" t="s">
        <v>2641</v>
      </c>
      <c r="W102" s="5" t="s">
        <v>2642</v>
      </c>
      <c r="X102" s="5">
        <v>50</v>
      </c>
      <c r="Y102" s="5">
        <v>2026</v>
      </c>
      <c r="Z102" s="5">
        <v>50</v>
      </c>
      <c r="AA102" s="5" t="s">
        <v>1961</v>
      </c>
      <c r="AB102" s="174" t="s">
        <v>1814</v>
      </c>
      <c r="AD102" s="18" t="str">
        <v>170201200</v>
      </c>
      <c r="AE102" s="104" cm="1">
        <f t="array" ref="AE102">IF(LEN(_xlfn.TEXTJOIN(", ",TRUE,_xlfn.UNIQUE(_xlfn._xlws.FILTER(InfoGeneral[Código de Meta],InfoGeneral[CodigoIndicador]=AD102,""))))&gt;0,1,0)</f>
        <v>0</v>
      </c>
    </row>
    <row r="103" spans="1:31" ht="40.200000000000003" hidden="1" customHeight="1" x14ac:dyDescent="0.3">
      <c r="A103" s="172" t="s">
        <v>3189</v>
      </c>
      <c r="B103" s="5" t="s">
        <v>1766</v>
      </c>
      <c r="C103" s="5" t="s">
        <v>2763</v>
      </c>
      <c r="D103" s="5" t="s">
        <v>2764</v>
      </c>
      <c r="E103" s="5" t="s">
        <v>3162</v>
      </c>
      <c r="F103" s="5" t="s">
        <v>1246</v>
      </c>
      <c r="G103" s="5" t="s">
        <v>1246</v>
      </c>
      <c r="H103" s="5" t="s">
        <v>3190</v>
      </c>
      <c r="I103" s="5" t="s">
        <v>3191</v>
      </c>
      <c r="J103" s="5" t="s">
        <v>3192</v>
      </c>
      <c r="K103" s="5">
        <v>1006044</v>
      </c>
      <c r="L103" s="5">
        <v>60</v>
      </c>
      <c r="M103" s="5" t="s">
        <v>2781</v>
      </c>
      <c r="N103" s="5" t="s">
        <v>3193</v>
      </c>
      <c r="O103" s="5" t="s">
        <v>93</v>
      </c>
      <c r="P103" s="5" t="s">
        <v>3167</v>
      </c>
      <c r="Q103" s="5" t="s">
        <v>2773</v>
      </c>
      <c r="R103" s="5" t="s">
        <v>3168</v>
      </c>
      <c r="S103" s="5" t="s">
        <v>95</v>
      </c>
      <c r="T103" s="5" t="s">
        <v>96</v>
      </c>
      <c r="U103" s="5" t="s">
        <v>2640</v>
      </c>
      <c r="V103" s="5" t="s">
        <v>2641</v>
      </c>
      <c r="W103" s="5" t="s">
        <v>2642</v>
      </c>
      <c r="X103" s="5">
        <v>1</v>
      </c>
      <c r="Y103" s="5">
        <v>2025</v>
      </c>
      <c r="Z103" s="5">
        <v>1</v>
      </c>
      <c r="AA103" s="5" t="s">
        <v>1961</v>
      </c>
      <c r="AB103" s="174" t="s">
        <v>1814</v>
      </c>
      <c r="AD103" s="18" t="str">
        <v>400305500</v>
      </c>
      <c r="AE103" s="104" cm="1">
        <f t="array" ref="AE103">IF(LEN(_xlfn.TEXTJOIN(", ",TRUE,_xlfn.UNIQUE(_xlfn._xlws.FILTER(InfoGeneral[Código de Meta],InfoGeneral[CodigoIndicador]=AD103,""))))&gt;0,1,0)</f>
        <v>0</v>
      </c>
    </row>
    <row r="104" spans="1:31" ht="40.200000000000003" hidden="1" customHeight="1" x14ac:dyDescent="0.3">
      <c r="A104" s="172" t="s">
        <v>3194</v>
      </c>
      <c r="B104" s="5" t="s">
        <v>1512</v>
      </c>
      <c r="C104" s="5" t="s">
        <v>2763</v>
      </c>
      <c r="D104" s="5" t="s">
        <v>2764</v>
      </c>
      <c r="E104" s="5" t="s">
        <v>3162</v>
      </c>
      <c r="F104" s="5" t="s">
        <v>1246</v>
      </c>
      <c r="G104" s="5" t="s">
        <v>1246</v>
      </c>
      <c r="H104" s="5" t="s">
        <v>3195</v>
      </c>
      <c r="I104" s="5" t="s">
        <v>3196</v>
      </c>
      <c r="J104" s="5" t="s">
        <v>3197</v>
      </c>
      <c r="K104" s="5">
        <v>1016826</v>
      </c>
      <c r="L104" s="5">
        <v>1016826</v>
      </c>
      <c r="M104" s="5" t="s">
        <v>2781</v>
      </c>
      <c r="N104" s="5" t="s">
        <v>3198</v>
      </c>
      <c r="O104" s="5" t="s">
        <v>93</v>
      </c>
      <c r="P104" s="5" t="s">
        <v>3167</v>
      </c>
      <c r="Q104" s="5" t="s">
        <v>2773</v>
      </c>
      <c r="R104" s="5" t="s">
        <v>3168</v>
      </c>
      <c r="S104" s="5" t="s">
        <v>95</v>
      </c>
      <c r="T104" s="5" t="s">
        <v>96</v>
      </c>
      <c r="U104" s="5" t="s">
        <v>2640</v>
      </c>
      <c r="V104" s="5" t="s">
        <v>2641</v>
      </c>
      <c r="W104" s="5" t="s">
        <v>2642</v>
      </c>
      <c r="X104" s="5">
        <v>2</v>
      </c>
      <c r="Y104" s="5">
        <v>2025</v>
      </c>
      <c r="Z104" s="5">
        <v>2</v>
      </c>
      <c r="AA104" s="5" t="s">
        <v>1961</v>
      </c>
      <c r="AB104" s="174" t="s">
        <v>1814</v>
      </c>
      <c r="AD104" s="18" t="str">
        <v>170202100</v>
      </c>
      <c r="AE104" s="104" cm="1">
        <f t="array" ref="AE104">IF(LEN(_xlfn.TEXTJOIN(", ",TRUE,_xlfn.UNIQUE(_xlfn._xlws.FILTER(InfoGeneral[Código de Meta],InfoGeneral[CodigoIndicador]=AD104,""))))&gt;0,1,0)</f>
        <v>1</v>
      </c>
    </row>
    <row r="105" spans="1:31" ht="40.200000000000003" hidden="1" customHeight="1" x14ac:dyDescent="0.3">
      <c r="A105" s="172" t="s">
        <v>3199</v>
      </c>
      <c r="B105" s="5" t="s">
        <v>1581</v>
      </c>
      <c r="C105" s="5" t="s">
        <v>2763</v>
      </c>
      <c r="D105" s="5" t="s">
        <v>2764</v>
      </c>
      <c r="E105" s="5" t="s">
        <v>3162</v>
      </c>
      <c r="F105" s="5" t="s">
        <v>1246</v>
      </c>
      <c r="G105" s="5" t="s">
        <v>1246</v>
      </c>
      <c r="H105" s="5" t="s">
        <v>3200</v>
      </c>
      <c r="I105" s="5" t="s">
        <v>3201</v>
      </c>
      <c r="J105" s="5" t="s">
        <v>3202</v>
      </c>
      <c r="K105" s="5">
        <v>1006044</v>
      </c>
      <c r="L105" s="5">
        <v>5560</v>
      </c>
      <c r="M105" s="5" t="s">
        <v>2781</v>
      </c>
      <c r="N105" s="5" t="s">
        <v>3203</v>
      </c>
      <c r="O105" s="5" t="s">
        <v>93</v>
      </c>
      <c r="P105" s="5" t="s">
        <v>3167</v>
      </c>
      <c r="Q105" s="5" t="s">
        <v>2773</v>
      </c>
      <c r="R105" s="5" t="s">
        <v>3168</v>
      </c>
      <c r="S105" s="5" t="s">
        <v>95</v>
      </c>
      <c r="T105" s="5" t="s">
        <v>96</v>
      </c>
      <c r="U105" s="5" t="s">
        <v>2640</v>
      </c>
      <c r="V105" s="5" t="s">
        <v>2641</v>
      </c>
      <c r="W105" s="5" t="s">
        <v>2642</v>
      </c>
      <c r="X105" s="5">
        <v>1</v>
      </c>
      <c r="Y105" s="5">
        <v>2025</v>
      </c>
      <c r="Z105" s="5">
        <v>1</v>
      </c>
      <c r="AA105" s="5" t="s">
        <v>1961</v>
      </c>
      <c r="AB105" s="174" t="s">
        <v>1814</v>
      </c>
      <c r="AD105" s="18" t="str">
        <v>360300200</v>
      </c>
      <c r="AE105" s="104" cm="1">
        <f t="array" ref="AE105">IF(LEN(_xlfn.TEXTJOIN(", ",TRUE,_xlfn.UNIQUE(_xlfn._xlws.FILTER(InfoGeneral[Código de Meta],InfoGeneral[CodigoIndicador]=AD105,""))))&gt;0,1,0)</f>
        <v>1</v>
      </c>
    </row>
    <row r="106" spans="1:31" ht="40.200000000000003" hidden="1" customHeight="1" x14ac:dyDescent="0.3">
      <c r="A106" s="172" t="s">
        <v>3204</v>
      </c>
      <c r="B106" s="5" t="s">
        <v>2672</v>
      </c>
      <c r="C106" s="5" t="s">
        <v>2763</v>
      </c>
      <c r="D106" s="5" t="s">
        <v>2764</v>
      </c>
      <c r="E106" s="5" t="s">
        <v>3162</v>
      </c>
      <c r="F106" s="5" t="s">
        <v>1246</v>
      </c>
      <c r="G106" s="5" t="s">
        <v>1246</v>
      </c>
      <c r="H106" s="5" t="s">
        <v>3205</v>
      </c>
      <c r="I106" s="5" t="s">
        <v>3206</v>
      </c>
      <c r="J106" s="5" t="s">
        <v>3207</v>
      </c>
      <c r="K106" s="5">
        <v>1006044</v>
      </c>
      <c r="L106" s="5">
        <v>33430</v>
      </c>
      <c r="M106" s="5" t="s">
        <v>3117</v>
      </c>
      <c r="N106" s="5" t="s">
        <v>3208</v>
      </c>
      <c r="O106" s="5" t="s">
        <v>93</v>
      </c>
      <c r="P106" s="5" t="s">
        <v>3167</v>
      </c>
      <c r="Q106" s="5" t="s">
        <v>2773</v>
      </c>
      <c r="R106" s="5" t="s">
        <v>3168</v>
      </c>
      <c r="S106" s="5" t="s">
        <v>95</v>
      </c>
      <c r="T106" s="5" t="s">
        <v>96</v>
      </c>
      <c r="U106" s="5" t="s">
        <v>2640</v>
      </c>
      <c r="V106" s="5" t="s">
        <v>2641</v>
      </c>
      <c r="W106" s="5" t="s">
        <v>2642</v>
      </c>
      <c r="X106" s="5">
        <v>1</v>
      </c>
      <c r="Y106" s="5">
        <v>2025</v>
      </c>
      <c r="Z106" s="5">
        <v>1</v>
      </c>
      <c r="AA106" s="5" t="s">
        <v>1961</v>
      </c>
      <c r="AB106" s="174" t="s">
        <v>1814</v>
      </c>
      <c r="AD106" s="18" t="str">
        <v>170201100</v>
      </c>
      <c r="AE106" s="104" cm="1">
        <f t="array" ref="AE106">IF(LEN(_xlfn.TEXTJOIN(", ",TRUE,_xlfn.UNIQUE(_xlfn._xlws.FILTER(InfoGeneral[Código de Meta],InfoGeneral[CodigoIndicador]=AD106,""))))&gt;0,1,0)</f>
        <v>1</v>
      </c>
    </row>
    <row r="107" spans="1:31" ht="40.200000000000003" hidden="1" customHeight="1" x14ac:dyDescent="0.3">
      <c r="A107" s="172" t="s">
        <v>3209</v>
      </c>
      <c r="B107" s="5" t="s">
        <v>1632</v>
      </c>
      <c r="C107" s="5" t="s">
        <v>2763</v>
      </c>
      <c r="D107" s="5" t="s">
        <v>2764</v>
      </c>
      <c r="E107" s="5" t="s">
        <v>3162</v>
      </c>
      <c r="F107" s="5" t="s">
        <v>1246</v>
      </c>
      <c r="G107" s="5" t="s">
        <v>1246</v>
      </c>
      <c r="H107" s="5" t="s">
        <v>3210</v>
      </c>
      <c r="I107" s="5" t="s">
        <v>3211</v>
      </c>
      <c r="J107" s="5" t="s">
        <v>3212</v>
      </c>
      <c r="K107" s="5">
        <v>1006044</v>
      </c>
      <c r="L107" s="5">
        <v>485</v>
      </c>
      <c r="M107" s="5" t="s">
        <v>2781</v>
      </c>
      <c r="N107" s="5" t="s">
        <v>3213</v>
      </c>
      <c r="O107" s="5" t="s">
        <v>93</v>
      </c>
      <c r="P107" s="5" t="s">
        <v>3167</v>
      </c>
      <c r="Q107" s="5" t="s">
        <v>2773</v>
      </c>
      <c r="R107" s="5" t="s">
        <v>3168</v>
      </c>
      <c r="S107" s="5" t="s">
        <v>95</v>
      </c>
      <c r="T107" s="5" t="s">
        <v>96</v>
      </c>
      <c r="U107" s="5" t="s">
        <v>2640</v>
      </c>
      <c r="V107" s="5" t="s">
        <v>2641</v>
      </c>
      <c r="W107" s="5" t="s">
        <v>2642</v>
      </c>
      <c r="X107" s="5">
        <v>1</v>
      </c>
      <c r="Y107" s="5">
        <v>2025</v>
      </c>
      <c r="Z107" s="5">
        <v>1</v>
      </c>
      <c r="AA107" s="5" t="s">
        <v>1961</v>
      </c>
      <c r="AB107" s="174" t="s">
        <v>1814</v>
      </c>
      <c r="AD107" s="18" t="str">
        <v>350200600</v>
      </c>
      <c r="AE107" s="104" cm="1">
        <f t="array" ref="AE107">IF(LEN(_xlfn.TEXTJOIN(", ",TRUE,_xlfn.UNIQUE(_xlfn._xlws.FILTER(InfoGeneral[Código de Meta],InfoGeneral[CodigoIndicador]=AD107,""))))&gt;0,1,0)</f>
        <v>1</v>
      </c>
    </row>
    <row r="108" spans="1:31" ht="40.200000000000003" hidden="1" customHeight="1" x14ac:dyDescent="0.3">
      <c r="A108" s="172" t="s">
        <v>3214</v>
      </c>
      <c r="B108" s="5" t="s">
        <v>3215</v>
      </c>
      <c r="C108" s="5" t="s">
        <v>2763</v>
      </c>
      <c r="D108" s="5" t="s">
        <v>2764</v>
      </c>
      <c r="E108" s="5" t="s">
        <v>2765</v>
      </c>
      <c r="F108" s="5" t="s">
        <v>1245</v>
      </c>
      <c r="G108" s="5" t="s">
        <v>1245</v>
      </c>
      <c r="H108" s="5" t="s">
        <v>3216</v>
      </c>
      <c r="I108" s="5" t="s">
        <v>3217</v>
      </c>
      <c r="J108" s="5" t="s">
        <v>3218</v>
      </c>
      <c r="K108" s="5">
        <v>265</v>
      </c>
      <c r="L108" s="5">
        <v>265</v>
      </c>
      <c r="M108" s="5" t="s">
        <v>2781</v>
      </c>
      <c r="N108" s="5" t="s">
        <v>3219</v>
      </c>
      <c r="O108" s="5" t="s">
        <v>270</v>
      </c>
      <c r="P108" s="5" t="s">
        <v>271</v>
      </c>
      <c r="Q108" s="5" t="s">
        <v>2773</v>
      </c>
      <c r="R108" s="5" t="s">
        <v>3220</v>
      </c>
      <c r="S108" s="5" t="s">
        <v>272</v>
      </c>
      <c r="T108" s="5" t="s">
        <v>273</v>
      </c>
      <c r="U108" s="5" t="s">
        <v>3220</v>
      </c>
      <c r="V108" s="5" t="s">
        <v>2641</v>
      </c>
      <c r="W108" s="5" t="s">
        <v>2642</v>
      </c>
      <c r="X108" s="5">
        <v>265</v>
      </c>
      <c r="Y108" s="5">
        <v>2024</v>
      </c>
      <c r="Z108" s="5">
        <v>265</v>
      </c>
      <c r="AA108" s="5" t="s">
        <v>1840</v>
      </c>
      <c r="AB108" s="174" t="s">
        <v>1814</v>
      </c>
      <c r="AD108" s="18" t="str">
        <v>430100900</v>
      </c>
      <c r="AE108" s="104" cm="1">
        <f t="array" ref="AE108">IF(LEN(_xlfn.TEXTJOIN(", ",TRUE,_xlfn.UNIQUE(_xlfn._xlws.FILTER(InfoGeneral[Código de Meta],InfoGeneral[CodigoIndicador]=AD108,""))))&gt;0,1,0)</f>
        <v>0</v>
      </c>
    </row>
    <row r="109" spans="1:31" ht="40.200000000000003" hidden="1" customHeight="1" x14ac:dyDescent="0.3">
      <c r="A109" s="172" t="s">
        <v>3221</v>
      </c>
      <c r="B109" s="5" t="s">
        <v>1564</v>
      </c>
      <c r="C109" s="5" t="s">
        <v>2763</v>
      </c>
      <c r="D109" s="5" t="s">
        <v>2764</v>
      </c>
      <c r="E109" s="5" t="s">
        <v>2765</v>
      </c>
      <c r="F109" s="5" t="s">
        <v>1247</v>
      </c>
      <c r="G109" s="5" t="s">
        <v>1247</v>
      </c>
      <c r="H109" s="5" t="s">
        <v>3216</v>
      </c>
      <c r="I109" s="5" t="s">
        <v>3222</v>
      </c>
      <c r="J109" s="5" t="s">
        <v>3223</v>
      </c>
      <c r="K109" s="5">
        <v>259</v>
      </c>
      <c r="L109" s="5">
        <v>259</v>
      </c>
      <c r="M109" s="5" t="s">
        <v>2781</v>
      </c>
      <c r="N109" s="5" t="s">
        <v>3219</v>
      </c>
      <c r="O109" s="5" t="s">
        <v>270</v>
      </c>
      <c r="P109" s="5" t="s">
        <v>3224</v>
      </c>
      <c r="Q109" s="5" t="s">
        <v>2773</v>
      </c>
      <c r="R109" s="5" t="s">
        <v>3220</v>
      </c>
      <c r="S109" s="5" t="s">
        <v>272</v>
      </c>
      <c r="T109" s="5" t="s">
        <v>273</v>
      </c>
      <c r="U109" s="5" t="s">
        <v>2640</v>
      </c>
      <c r="V109" s="5" t="s">
        <v>2641</v>
      </c>
      <c r="W109" s="5" t="s">
        <v>2642</v>
      </c>
      <c r="X109" s="5">
        <v>259</v>
      </c>
      <c r="Y109" s="5">
        <v>2026</v>
      </c>
      <c r="Z109" s="5">
        <v>259</v>
      </c>
      <c r="AA109" s="5" t="s">
        <v>1840</v>
      </c>
      <c r="AB109" s="174" t="s">
        <v>1814</v>
      </c>
      <c r="AD109" s="18" t="str">
        <v>350200300</v>
      </c>
      <c r="AE109" s="104" cm="1">
        <f t="array" ref="AE109">IF(LEN(_xlfn.TEXTJOIN(", ",TRUE,_xlfn.UNIQUE(_xlfn._xlws.FILTER(InfoGeneral[Código de Meta],InfoGeneral[CodigoIndicador]=AD109,""))))&gt;0,1,0)</f>
        <v>1</v>
      </c>
    </row>
    <row r="110" spans="1:31" ht="40.200000000000003" hidden="1" customHeight="1" x14ac:dyDescent="0.3">
      <c r="A110" s="172" t="s">
        <v>3225</v>
      </c>
      <c r="B110" s="5" t="s">
        <v>3226</v>
      </c>
      <c r="C110" s="5" t="s">
        <v>2763</v>
      </c>
      <c r="D110" s="5" t="s">
        <v>2764</v>
      </c>
      <c r="E110" s="5" t="s">
        <v>2927</v>
      </c>
      <c r="F110" s="5" t="s">
        <v>1245</v>
      </c>
      <c r="G110" s="5" t="s">
        <v>1245</v>
      </c>
      <c r="H110" s="5" t="s">
        <v>3227</v>
      </c>
      <c r="I110" s="5" t="s">
        <v>3228</v>
      </c>
      <c r="J110" s="5" t="s">
        <v>3229</v>
      </c>
      <c r="K110" s="5">
        <v>1006044</v>
      </c>
      <c r="L110" s="5">
        <v>1006044</v>
      </c>
      <c r="M110" s="5" t="s">
        <v>2781</v>
      </c>
      <c r="N110" s="5" t="s">
        <v>3230</v>
      </c>
      <c r="O110" s="5" t="s">
        <v>1437</v>
      </c>
      <c r="P110" s="5" t="s">
        <v>3231</v>
      </c>
      <c r="Q110" s="5" t="s">
        <v>2773</v>
      </c>
      <c r="R110" s="5" t="s">
        <v>3063</v>
      </c>
      <c r="S110" s="5" t="s">
        <v>1920</v>
      </c>
      <c r="T110" s="5" t="s">
        <v>2655</v>
      </c>
      <c r="U110" s="5" t="s">
        <v>3063</v>
      </c>
      <c r="V110" s="5" t="s">
        <v>2641</v>
      </c>
      <c r="W110" s="5" t="s">
        <v>2642</v>
      </c>
      <c r="X110" s="5">
        <v>26</v>
      </c>
      <c r="Y110" s="5">
        <v>2024</v>
      </c>
      <c r="Z110" s="5">
        <v>26</v>
      </c>
      <c r="AA110" s="5" t="s">
        <v>1921</v>
      </c>
      <c r="AB110" s="174" t="s">
        <v>1814</v>
      </c>
      <c r="AD110" s="18" t="str">
        <v>450302800</v>
      </c>
      <c r="AE110" s="104" cm="1">
        <f t="array" ref="AE110">IF(LEN(_xlfn.TEXTJOIN(", ",TRUE,_xlfn.UNIQUE(_xlfn._xlws.FILTER(InfoGeneral[Código de Meta],InfoGeneral[CodigoIndicador]=AD110,""))))&gt;0,1,0)</f>
        <v>1</v>
      </c>
    </row>
    <row r="111" spans="1:31" ht="40.200000000000003" hidden="1" customHeight="1" x14ac:dyDescent="0.3">
      <c r="A111" s="172" t="s">
        <v>3232</v>
      </c>
      <c r="B111" s="5" t="s">
        <v>3233</v>
      </c>
      <c r="C111" s="5" t="s">
        <v>2763</v>
      </c>
      <c r="D111" s="5" t="s">
        <v>2764</v>
      </c>
      <c r="E111" s="5" t="s">
        <v>2927</v>
      </c>
      <c r="F111" s="5" t="s">
        <v>1245</v>
      </c>
      <c r="G111" s="5" t="s">
        <v>1245</v>
      </c>
      <c r="H111" s="5" t="s">
        <v>3234</v>
      </c>
      <c r="I111" s="5" t="s">
        <v>3235</v>
      </c>
      <c r="J111" s="5" t="s">
        <v>3236</v>
      </c>
      <c r="K111" s="5">
        <v>1006044</v>
      </c>
      <c r="L111" s="5">
        <v>1006044</v>
      </c>
      <c r="M111" s="5" t="s">
        <v>2781</v>
      </c>
      <c r="N111" s="5" t="s">
        <v>3237</v>
      </c>
      <c r="O111" s="5" t="s">
        <v>1437</v>
      </c>
      <c r="P111" s="5" t="s">
        <v>3231</v>
      </c>
      <c r="Q111" s="5" t="s">
        <v>2773</v>
      </c>
      <c r="R111" s="5" t="s">
        <v>3063</v>
      </c>
      <c r="S111" s="5" t="s">
        <v>1920</v>
      </c>
      <c r="T111" s="5" t="s">
        <v>2655</v>
      </c>
      <c r="U111" s="5" t="s">
        <v>3063</v>
      </c>
      <c r="V111" s="5" t="s">
        <v>2641</v>
      </c>
      <c r="W111" s="5" t="s">
        <v>2642</v>
      </c>
      <c r="X111" s="5">
        <v>22</v>
      </c>
      <c r="Y111" s="5">
        <v>2024</v>
      </c>
      <c r="Z111" s="5">
        <v>22</v>
      </c>
      <c r="AA111" s="5" t="s">
        <v>1921</v>
      </c>
      <c r="AB111" s="174" t="s">
        <v>1814</v>
      </c>
      <c r="AD111" s="18" t="str">
        <v>350200800</v>
      </c>
      <c r="AE111" s="104" cm="1">
        <f t="array" ref="AE111">IF(LEN(_xlfn.TEXTJOIN(", ",TRUE,_xlfn.UNIQUE(_xlfn._xlws.FILTER(InfoGeneral[Código de Meta],InfoGeneral[CodigoIndicador]=AD111,""))))&gt;0,1,0)</f>
        <v>1</v>
      </c>
    </row>
    <row r="112" spans="1:31" ht="40.200000000000003" hidden="1" customHeight="1" x14ac:dyDescent="0.3">
      <c r="A112" s="172" t="s">
        <v>3238</v>
      </c>
      <c r="B112" s="5" t="s">
        <v>3239</v>
      </c>
      <c r="C112" s="5" t="s">
        <v>2763</v>
      </c>
      <c r="D112" s="5" t="s">
        <v>2764</v>
      </c>
      <c r="E112" s="5" t="s">
        <v>2927</v>
      </c>
      <c r="F112" s="5" t="s">
        <v>1245</v>
      </c>
      <c r="G112" s="5" t="s">
        <v>1245</v>
      </c>
      <c r="H112" s="5" t="s">
        <v>3240</v>
      </c>
      <c r="I112" s="5" t="s">
        <v>3241</v>
      </c>
      <c r="J112" s="5" t="s">
        <v>3242</v>
      </c>
      <c r="K112" s="5">
        <v>1006044</v>
      </c>
      <c r="L112" s="5">
        <v>1006044</v>
      </c>
      <c r="M112" s="5" t="s">
        <v>2781</v>
      </c>
      <c r="N112" s="5" t="s">
        <v>3243</v>
      </c>
      <c r="O112" s="5" t="s">
        <v>1437</v>
      </c>
      <c r="P112" s="5" t="s">
        <v>3231</v>
      </c>
      <c r="Q112" s="5" t="s">
        <v>2773</v>
      </c>
      <c r="R112" s="5" t="s">
        <v>3063</v>
      </c>
      <c r="S112" s="5" t="s">
        <v>1920</v>
      </c>
      <c r="T112" s="5" t="s">
        <v>2655</v>
      </c>
      <c r="U112" s="5" t="s">
        <v>3063</v>
      </c>
      <c r="V112" s="5" t="s">
        <v>2641</v>
      </c>
      <c r="W112" s="5" t="s">
        <v>2642</v>
      </c>
      <c r="X112" s="5">
        <v>1</v>
      </c>
      <c r="Y112" s="5">
        <v>2024</v>
      </c>
      <c r="Z112" s="5">
        <v>1</v>
      </c>
      <c r="AA112" s="5" t="s">
        <v>1921</v>
      </c>
      <c r="AB112" s="174" t="s">
        <v>1814</v>
      </c>
      <c r="AD112" s="18" t="str">
        <v>350200700</v>
      </c>
      <c r="AE112" s="104" cm="1">
        <f t="array" ref="AE112">IF(LEN(_xlfn.TEXTJOIN(", ",TRUE,_xlfn.UNIQUE(_xlfn._xlws.FILTER(InfoGeneral[Código de Meta],InfoGeneral[CodigoIndicador]=AD112,""))))&gt;0,1,0)</f>
        <v>1</v>
      </c>
    </row>
    <row r="113" spans="1:31" ht="40.200000000000003" hidden="1" customHeight="1" x14ac:dyDescent="0.3">
      <c r="A113" s="172" t="s">
        <v>3244</v>
      </c>
      <c r="B113" s="5" t="s">
        <v>2522</v>
      </c>
      <c r="C113" s="5" t="s">
        <v>2763</v>
      </c>
      <c r="D113" s="5" t="s">
        <v>2764</v>
      </c>
      <c r="E113" s="5" t="s">
        <v>2927</v>
      </c>
      <c r="F113" s="5" t="s">
        <v>1247</v>
      </c>
      <c r="G113" s="5" t="s">
        <v>1247</v>
      </c>
      <c r="H113" s="5" t="s">
        <v>3245</v>
      </c>
      <c r="I113" s="5" t="s">
        <v>3246</v>
      </c>
      <c r="J113" s="5" t="s">
        <v>3247</v>
      </c>
      <c r="K113" s="5">
        <v>1026669</v>
      </c>
      <c r="L113" s="5">
        <v>1026669</v>
      </c>
      <c r="M113" s="5" t="s">
        <v>2781</v>
      </c>
      <c r="N113" s="5" t="s">
        <v>3248</v>
      </c>
      <c r="O113" s="5" t="s">
        <v>1437</v>
      </c>
      <c r="P113" s="5" t="s">
        <v>3249</v>
      </c>
      <c r="Q113" s="5" t="s">
        <v>2773</v>
      </c>
      <c r="R113" s="5" t="s">
        <v>3063</v>
      </c>
      <c r="S113" s="5" t="s">
        <v>1920</v>
      </c>
      <c r="T113" s="5" t="s">
        <v>2655</v>
      </c>
      <c r="U113" s="5" t="s">
        <v>2640</v>
      </c>
      <c r="V113" s="5" t="s">
        <v>2641</v>
      </c>
      <c r="W113" s="5" t="s">
        <v>2642</v>
      </c>
      <c r="X113" s="5">
        <v>1</v>
      </c>
      <c r="Y113" s="5">
        <v>2026</v>
      </c>
      <c r="Z113" s="5">
        <v>1</v>
      </c>
      <c r="AA113" s="5" t="s">
        <v>1921</v>
      </c>
      <c r="AB113" s="174" t="s">
        <v>1814</v>
      </c>
      <c r="AD113" s="18" t="str">
        <v>370800900</v>
      </c>
      <c r="AE113" s="104" cm="1">
        <f t="array" ref="AE113">IF(LEN(_xlfn.TEXTJOIN(", ",TRUE,_xlfn.UNIQUE(_xlfn._xlws.FILTER(InfoGeneral[Código de Meta],InfoGeneral[CodigoIndicador]=AD113,""))))&gt;0,1,0)</f>
        <v>0</v>
      </c>
    </row>
    <row r="114" spans="1:31" ht="40.200000000000003" hidden="1" customHeight="1" x14ac:dyDescent="0.3">
      <c r="A114" s="172" t="s">
        <v>3250</v>
      </c>
      <c r="B114" s="5" t="s">
        <v>2528</v>
      </c>
      <c r="C114" s="5" t="s">
        <v>2763</v>
      </c>
      <c r="D114" s="5" t="s">
        <v>2764</v>
      </c>
      <c r="E114" s="5" t="s">
        <v>2927</v>
      </c>
      <c r="F114" s="5" t="s">
        <v>1247</v>
      </c>
      <c r="G114" s="5" t="s">
        <v>1247</v>
      </c>
      <c r="H114" s="5" t="s">
        <v>3240</v>
      </c>
      <c r="I114" s="5" t="s">
        <v>3241</v>
      </c>
      <c r="J114" s="5" t="s">
        <v>3251</v>
      </c>
      <c r="K114" s="5">
        <v>1026669</v>
      </c>
      <c r="L114" s="5">
        <v>1026669</v>
      </c>
      <c r="M114" s="5" t="s">
        <v>2781</v>
      </c>
      <c r="N114" s="5" t="s">
        <v>3243</v>
      </c>
      <c r="O114" s="5" t="s">
        <v>1437</v>
      </c>
      <c r="P114" s="5" t="s">
        <v>3249</v>
      </c>
      <c r="Q114" s="5" t="s">
        <v>2773</v>
      </c>
      <c r="R114" s="5" t="s">
        <v>3063</v>
      </c>
      <c r="S114" s="5" t="s">
        <v>1920</v>
      </c>
      <c r="T114" s="5" t="s">
        <v>2655</v>
      </c>
      <c r="U114" s="5" t="s">
        <v>2640</v>
      </c>
      <c r="V114" s="5" t="s">
        <v>2641</v>
      </c>
      <c r="W114" s="5" t="s">
        <v>2642</v>
      </c>
      <c r="X114" s="5">
        <v>1</v>
      </c>
      <c r="Y114" s="5">
        <v>2026</v>
      </c>
      <c r="Z114" s="5">
        <v>1</v>
      </c>
      <c r="AA114" s="5" t="s">
        <v>1921</v>
      </c>
      <c r="AB114" s="174" t="s">
        <v>1814</v>
      </c>
      <c r="AD114" s="18" t="str">
        <v>370801300</v>
      </c>
      <c r="AE114" s="104" cm="1">
        <f t="array" ref="AE114">IF(LEN(_xlfn.TEXTJOIN(", ",TRUE,_xlfn.UNIQUE(_xlfn._xlws.FILTER(InfoGeneral[Código de Meta],InfoGeneral[CodigoIndicador]=AD114,""))))&gt;0,1,0)</f>
        <v>0</v>
      </c>
    </row>
    <row r="115" spans="1:31" ht="40.200000000000003" hidden="1" customHeight="1" x14ac:dyDescent="0.3">
      <c r="A115" s="172" t="s">
        <v>3252</v>
      </c>
      <c r="B115" s="5" t="s">
        <v>3253</v>
      </c>
      <c r="C115" s="5" t="s">
        <v>2763</v>
      </c>
      <c r="D115" s="5" t="s">
        <v>2764</v>
      </c>
      <c r="E115" s="5" t="s">
        <v>2927</v>
      </c>
      <c r="F115" s="5" t="s">
        <v>1245</v>
      </c>
      <c r="G115" s="5" t="s">
        <v>1245</v>
      </c>
      <c r="H115" s="5" t="s">
        <v>3254</v>
      </c>
      <c r="I115" s="5" t="s">
        <v>3255</v>
      </c>
      <c r="J115" s="5" t="s">
        <v>3256</v>
      </c>
      <c r="K115" s="5">
        <v>1006044</v>
      </c>
      <c r="L115" s="5">
        <v>1006044</v>
      </c>
      <c r="M115" s="5" t="s">
        <v>2781</v>
      </c>
      <c r="N115" s="5" t="s">
        <v>3257</v>
      </c>
      <c r="O115" s="5" t="s">
        <v>145</v>
      </c>
      <c r="P115" s="5" t="s">
        <v>75</v>
      </c>
      <c r="Q115" s="5" t="s">
        <v>2773</v>
      </c>
      <c r="R115" s="5" t="s">
        <v>3258</v>
      </c>
      <c r="S115" s="5" t="s">
        <v>146</v>
      </c>
      <c r="T115" s="5" t="s">
        <v>147</v>
      </c>
      <c r="U115" s="5" t="s">
        <v>3258</v>
      </c>
      <c r="V115" s="5" t="s">
        <v>2641</v>
      </c>
      <c r="W115" s="5" t="s">
        <v>2642</v>
      </c>
      <c r="X115" s="5">
        <v>26</v>
      </c>
      <c r="Y115" s="5">
        <v>2024</v>
      </c>
      <c r="Z115" s="5">
        <v>26</v>
      </c>
      <c r="AA115" s="5" t="s">
        <v>1902</v>
      </c>
      <c r="AB115" s="174" t="s">
        <v>1814</v>
      </c>
      <c r="AD115" s="18" t="str">
        <v>170707300</v>
      </c>
      <c r="AE115" s="104" cm="1">
        <f t="array" ref="AE115">IF(LEN(_xlfn.TEXTJOIN(", ",TRUE,_xlfn.UNIQUE(_xlfn._xlws.FILTER(InfoGeneral[Código de Meta],InfoGeneral[CodigoIndicador]=AD115,""))))&gt;0,1,0)</f>
        <v>0</v>
      </c>
    </row>
    <row r="116" spans="1:31" ht="40.200000000000003" hidden="1" customHeight="1" x14ac:dyDescent="0.3">
      <c r="A116" s="172" t="s">
        <v>3259</v>
      </c>
      <c r="B116" s="5" t="s">
        <v>1467</v>
      </c>
      <c r="C116" s="5" t="s">
        <v>2763</v>
      </c>
      <c r="D116" s="5" t="s">
        <v>2764</v>
      </c>
      <c r="E116" s="5" t="s">
        <v>2927</v>
      </c>
      <c r="F116" s="5" t="s">
        <v>1247</v>
      </c>
      <c r="G116" s="5" t="s">
        <v>1247</v>
      </c>
      <c r="H116" s="5" t="s">
        <v>3260</v>
      </c>
      <c r="I116" s="5" t="s">
        <v>3255</v>
      </c>
      <c r="J116" s="5" t="s">
        <v>3261</v>
      </c>
      <c r="K116" s="5">
        <v>1026669</v>
      </c>
      <c r="L116" s="5">
        <v>1026669</v>
      </c>
      <c r="M116" s="5" t="s">
        <v>2781</v>
      </c>
      <c r="N116" s="5" t="s">
        <v>3257</v>
      </c>
      <c r="O116" s="5" t="s">
        <v>145</v>
      </c>
      <c r="P116" s="5" t="s">
        <v>3262</v>
      </c>
      <c r="Q116" s="5" t="s">
        <v>2773</v>
      </c>
      <c r="R116" s="5" t="s">
        <v>3258</v>
      </c>
      <c r="S116" s="5" t="s">
        <v>146</v>
      </c>
      <c r="T116" s="5" t="s">
        <v>147</v>
      </c>
      <c r="U116" s="5" t="s">
        <v>2640</v>
      </c>
      <c r="V116" s="5" t="s">
        <v>2641</v>
      </c>
      <c r="W116" s="5" t="s">
        <v>2642</v>
      </c>
      <c r="X116" s="5">
        <v>390</v>
      </c>
      <c r="Y116" s="5">
        <v>2026</v>
      </c>
      <c r="Z116" s="5">
        <v>390</v>
      </c>
      <c r="AA116" s="5" t="s">
        <v>1902</v>
      </c>
      <c r="AB116" s="174" t="s">
        <v>1814</v>
      </c>
      <c r="AD116" s="18" t="str">
        <v>170706900</v>
      </c>
      <c r="AE116" s="104" cm="1">
        <f t="array" ref="AE116">IF(LEN(_xlfn.TEXTJOIN(", ",TRUE,_xlfn.UNIQUE(_xlfn._xlws.FILTER(InfoGeneral[Código de Meta],InfoGeneral[CodigoIndicador]=AD116,""))))&gt;0,1,0)</f>
        <v>0</v>
      </c>
    </row>
    <row r="117" spans="1:31" ht="40.200000000000003" hidden="1" customHeight="1" x14ac:dyDescent="0.3">
      <c r="A117" s="172" t="s">
        <v>3263</v>
      </c>
      <c r="B117" s="5" t="s">
        <v>1505</v>
      </c>
      <c r="C117" s="5" t="s">
        <v>2763</v>
      </c>
      <c r="D117" s="5" t="s">
        <v>2764</v>
      </c>
      <c r="E117" s="5" t="s">
        <v>2927</v>
      </c>
      <c r="F117" s="5" t="s">
        <v>1246</v>
      </c>
      <c r="G117" s="5" t="s">
        <v>1246</v>
      </c>
      <c r="H117" s="5" t="s">
        <v>3254</v>
      </c>
      <c r="I117" s="5" t="s">
        <v>3255</v>
      </c>
      <c r="J117" s="5" t="s">
        <v>3264</v>
      </c>
      <c r="K117" s="5">
        <v>1016826</v>
      </c>
      <c r="L117" s="5">
        <v>1016826</v>
      </c>
      <c r="M117" s="5" t="s">
        <v>2781</v>
      </c>
      <c r="N117" s="5" t="s">
        <v>3257</v>
      </c>
      <c r="O117" s="5" t="s">
        <v>145</v>
      </c>
      <c r="P117" s="5" t="s">
        <v>3262</v>
      </c>
      <c r="Q117" s="5" t="s">
        <v>2773</v>
      </c>
      <c r="R117" s="5" t="s">
        <v>3258</v>
      </c>
      <c r="S117" s="5" t="s">
        <v>146</v>
      </c>
      <c r="T117" s="5" t="s">
        <v>147</v>
      </c>
      <c r="U117" s="5" t="s">
        <v>2640</v>
      </c>
      <c r="V117" s="5" t="s">
        <v>2641</v>
      </c>
      <c r="W117" s="5" t="s">
        <v>2642</v>
      </c>
      <c r="X117" s="5">
        <v>364</v>
      </c>
      <c r="Y117" s="5">
        <v>2025</v>
      </c>
      <c r="Z117" s="5">
        <v>364</v>
      </c>
      <c r="AA117" s="5" t="s">
        <v>1902</v>
      </c>
      <c r="AB117" s="174" t="s">
        <v>1814</v>
      </c>
      <c r="AD117" s="18" t="str">
        <v>240211200</v>
      </c>
      <c r="AE117" s="104" cm="1">
        <f t="array" ref="AE117">IF(LEN(_xlfn.TEXTJOIN(", ",TRUE,_xlfn.UNIQUE(_xlfn._xlws.FILTER(InfoGeneral[Código de Meta],InfoGeneral[CodigoIndicador]=AD117,""))))&gt;0,1,0)</f>
        <v>1</v>
      </c>
    </row>
    <row r="118" spans="1:31" ht="40.200000000000003" hidden="1" customHeight="1" x14ac:dyDescent="0.3">
      <c r="A118" s="172" t="s">
        <v>3265</v>
      </c>
      <c r="B118" s="5" t="s">
        <v>1481</v>
      </c>
      <c r="C118" s="5" t="s">
        <v>2763</v>
      </c>
      <c r="D118" s="5" t="s">
        <v>2764</v>
      </c>
      <c r="E118" s="5" t="s">
        <v>3266</v>
      </c>
      <c r="F118" s="5" t="s">
        <v>1245</v>
      </c>
      <c r="G118" s="5" t="s">
        <v>1247</v>
      </c>
      <c r="H118" s="5" t="s">
        <v>3267</v>
      </c>
      <c r="I118" s="5" t="s">
        <v>3268</v>
      </c>
      <c r="J118" s="5" t="s">
        <v>3269</v>
      </c>
      <c r="K118" s="5">
        <v>108020</v>
      </c>
      <c r="L118" s="5">
        <v>15178</v>
      </c>
      <c r="M118" s="5" t="s">
        <v>3270</v>
      </c>
      <c r="N118" s="5" t="s">
        <v>3271</v>
      </c>
      <c r="O118" s="5" t="s">
        <v>90</v>
      </c>
      <c r="P118" s="5" t="s">
        <v>91</v>
      </c>
      <c r="Q118" s="5" t="s">
        <v>2773</v>
      </c>
      <c r="R118" s="5" t="s">
        <v>2651</v>
      </c>
      <c r="S118" s="5" t="s">
        <v>92</v>
      </c>
      <c r="T118" s="5" t="s">
        <v>91</v>
      </c>
      <c r="U118" s="5" t="s">
        <v>2651</v>
      </c>
      <c r="V118" s="5" t="s">
        <v>2641</v>
      </c>
      <c r="W118" s="5" t="s">
        <v>1814</v>
      </c>
      <c r="X118" s="5">
        <v>20</v>
      </c>
      <c r="Y118" s="5">
        <v>2024</v>
      </c>
      <c r="Z118" s="5">
        <v>0</v>
      </c>
      <c r="AA118" s="5" t="s">
        <v>2113</v>
      </c>
      <c r="AB118" s="174" t="s">
        <v>1814</v>
      </c>
      <c r="AD118" s="18" t="str">
        <v>240202100</v>
      </c>
      <c r="AE118" s="104" cm="1">
        <f t="array" ref="AE118">IF(LEN(_xlfn.TEXTJOIN(", ",TRUE,_xlfn.UNIQUE(_xlfn._xlws.FILTER(InfoGeneral[Código de Meta],InfoGeneral[CodigoIndicador]=AD118,""))))&gt;0,1,0)</f>
        <v>1</v>
      </c>
    </row>
    <row r="119" spans="1:31" ht="40.200000000000003" hidden="1" customHeight="1" x14ac:dyDescent="0.3">
      <c r="A119" s="172" t="s">
        <v>3265</v>
      </c>
      <c r="B119" s="5" t="s">
        <v>1481</v>
      </c>
      <c r="C119" s="5" t="s">
        <v>2763</v>
      </c>
      <c r="D119" s="5" t="s">
        <v>2764</v>
      </c>
      <c r="E119" s="5" t="s">
        <v>3266</v>
      </c>
      <c r="F119" s="5" t="s">
        <v>1245</v>
      </c>
      <c r="G119" s="5" t="s">
        <v>1247</v>
      </c>
      <c r="H119" s="5" t="s">
        <v>3267</v>
      </c>
      <c r="I119" s="5" t="s">
        <v>3268</v>
      </c>
      <c r="J119" s="5" t="s">
        <v>3269</v>
      </c>
      <c r="K119" s="5">
        <v>108020</v>
      </c>
      <c r="L119" s="5">
        <v>15178</v>
      </c>
      <c r="M119" s="5" t="s">
        <v>3270</v>
      </c>
      <c r="N119" s="5" t="s">
        <v>3271</v>
      </c>
      <c r="O119" s="5" t="s">
        <v>90</v>
      </c>
      <c r="P119" s="5" t="s">
        <v>91</v>
      </c>
      <c r="Q119" s="5" t="s">
        <v>2773</v>
      </c>
      <c r="R119" s="5" t="s">
        <v>2651</v>
      </c>
      <c r="S119" s="5" t="s">
        <v>92</v>
      </c>
      <c r="T119" s="5" t="s">
        <v>91</v>
      </c>
      <c r="U119" s="5" t="s">
        <v>2651</v>
      </c>
      <c r="V119" s="5" t="s">
        <v>2641</v>
      </c>
      <c r="W119" s="5" t="s">
        <v>1814</v>
      </c>
      <c r="X119" s="5">
        <v>20</v>
      </c>
      <c r="Y119" s="5">
        <v>2025</v>
      </c>
      <c r="Z119" s="5">
        <v>13</v>
      </c>
      <c r="AA119" s="5" t="s">
        <v>2113</v>
      </c>
      <c r="AB119" s="174" t="s">
        <v>1814</v>
      </c>
      <c r="AD119" s="18" t="str">
        <v>459901100</v>
      </c>
      <c r="AE119" s="104" cm="1">
        <f t="array" ref="AE119">IF(LEN(_xlfn.TEXTJOIN(", ",TRUE,_xlfn.UNIQUE(_xlfn._xlws.FILTER(InfoGeneral[Código de Meta],InfoGeneral[CodigoIndicador]=AD119,""))))&gt;0,1,0)</f>
        <v>1</v>
      </c>
    </row>
    <row r="120" spans="1:31" ht="40.200000000000003" hidden="1" customHeight="1" x14ac:dyDescent="0.3">
      <c r="A120" s="172" t="s">
        <v>3265</v>
      </c>
      <c r="B120" s="5" t="s">
        <v>1481</v>
      </c>
      <c r="C120" s="5" t="s">
        <v>2763</v>
      </c>
      <c r="D120" s="5" t="s">
        <v>2764</v>
      </c>
      <c r="E120" s="5" t="s">
        <v>3266</v>
      </c>
      <c r="F120" s="5" t="s">
        <v>1245</v>
      </c>
      <c r="G120" s="5" t="s">
        <v>1247</v>
      </c>
      <c r="H120" s="5" t="s">
        <v>3267</v>
      </c>
      <c r="I120" s="5" t="s">
        <v>3268</v>
      </c>
      <c r="J120" s="5" t="s">
        <v>3269</v>
      </c>
      <c r="K120" s="5">
        <v>108020</v>
      </c>
      <c r="L120" s="5">
        <v>15178</v>
      </c>
      <c r="M120" s="5" t="s">
        <v>3270</v>
      </c>
      <c r="N120" s="5" t="s">
        <v>3271</v>
      </c>
      <c r="O120" s="5" t="s">
        <v>90</v>
      </c>
      <c r="P120" s="5" t="s">
        <v>91</v>
      </c>
      <c r="Q120" s="5" t="s">
        <v>2773</v>
      </c>
      <c r="R120" s="5" t="s">
        <v>2651</v>
      </c>
      <c r="S120" s="5" t="s">
        <v>92</v>
      </c>
      <c r="T120" s="5" t="s">
        <v>91</v>
      </c>
      <c r="U120" s="5" t="s">
        <v>2651</v>
      </c>
      <c r="V120" s="5" t="s">
        <v>2641</v>
      </c>
      <c r="W120" s="5" t="s">
        <v>1814</v>
      </c>
      <c r="X120" s="5">
        <v>20</v>
      </c>
      <c r="Y120" s="5">
        <v>2026</v>
      </c>
      <c r="Z120" s="5">
        <v>7</v>
      </c>
      <c r="AA120" s="5" t="s">
        <v>2113</v>
      </c>
      <c r="AB120" s="174" t="s">
        <v>1814</v>
      </c>
      <c r="AD120" s="18" t="str">
        <v>459902900</v>
      </c>
      <c r="AE120" s="104" cm="1">
        <f t="array" ref="AE120">IF(LEN(_xlfn.TEXTJOIN(", ",TRUE,_xlfn.UNIQUE(_xlfn._xlws.FILTER(InfoGeneral[Código de Meta],InfoGeneral[CodigoIndicador]=AD120,""))))&gt;0,1,0)</f>
        <v>1</v>
      </c>
    </row>
    <row r="121" spans="1:31" ht="40.200000000000003" hidden="1" customHeight="1" x14ac:dyDescent="0.3">
      <c r="A121" s="172" t="s">
        <v>3272</v>
      </c>
      <c r="B121" s="5" t="s">
        <v>1453</v>
      </c>
      <c r="C121" s="5" t="s">
        <v>2763</v>
      </c>
      <c r="D121" s="5" t="s">
        <v>2764</v>
      </c>
      <c r="E121" s="5" t="s">
        <v>3266</v>
      </c>
      <c r="F121" s="5" t="s">
        <v>2948</v>
      </c>
      <c r="G121" s="5" t="s">
        <v>1246</v>
      </c>
      <c r="H121" s="5" t="s">
        <v>3273</v>
      </c>
      <c r="I121" s="5" t="s">
        <v>3274</v>
      </c>
      <c r="J121" s="5" t="s">
        <v>3275</v>
      </c>
      <c r="K121" s="5">
        <v>22172</v>
      </c>
      <c r="L121" s="5">
        <v>8000</v>
      </c>
      <c r="M121" s="5" t="s">
        <v>2781</v>
      </c>
      <c r="N121" s="5" t="s">
        <v>3276</v>
      </c>
      <c r="O121" s="5" t="s">
        <v>90</v>
      </c>
      <c r="P121" s="5" t="s">
        <v>91</v>
      </c>
      <c r="Q121" s="5" t="s">
        <v>2773</v>
      </c>
      <c r="R121" s="5" t="s">
        <v>2651</v>
      </c>
      <c r="S121" s="5" t="s">
        <v>92</v>
      </c>
      <c r="T121" s="5" t="s">
        <v>91</v>
      </c>
      <c r="U121" s="5" t="s">
        <v>2651</v>
      </c>
      <c r="V121" s="5" t="s">
        <v>2641</v>
      </c>
      <c r="W121" s="5" t="s">
        <v>2642</v>
      </c>
      <c r="X121" s="5">
        <v>2000</v>
      </c>
      <c r="Y121" s="5">
        <v>2023</v>
      </c>
      <c r="Z121" s="5">
        <v>0</v>
      </c>
      <c r="AA121" s="5" t="s">
        <v>2113</v>
      </c>
      <c r="AB121" s="174" t="s">
        <v>1814</v>
      </c>
      <c r="AD121" s="18" t="str">
        <v>190502400</v>
      </c>
      <c r="AE121" s="104" cm="1">
        <f t="array" ref="AE121">IF(LEN(_xlfn.TEXTJOIN(", ",TRUE,_xlfn.UNIQUE(_xlfn._xlws.FILTER(InfoGeneral[Código de Meta],InfoGeneral[CodigoIndicador]=AD121,""))))&gt;0,1,0)</f>
        <v>0</v>
      </c>
    </row>
    <row r="122" spans="1:31" ht="40.200000000000003" hidden="1" customHeight="1" x14ac:dyDescent="0.3">
      <c r="A122" s="172" t="s">
        <v>3272</v>
      </c>
      <c r="B122" s="5" t="s">
        <v>1453</v>
      </c>
      <c r="C122" s="5" t="s">
        <v>2763</v>
      </c>
      <c r="D122" s="5" t="s">
        <v>2764</v>
      </c>
      <c r="E122" s="5" t="s">
        <v>3266</v>
      </c>
      <c r="F122" s="5" t="s">
        <v>2948</v>
      </c>
      <c r="G122" s="5" t="s">
        <v>1246</v>
      </c>
      <c r="H122" s="5" t="s">
        <v>3273</v>
      </c>
      <c r="I122" s="5" t="s">
        <v>3274</v>
      </c>
      <c r="J122" s="5" t="s">
        <v>3275</v>
      </c>
      <c r="K122" s="5">
        <v>22172</v>
      </c>
      <c r="L122" s="5">
        <v>8000</v>
      </c>
      <c r="M122" s="5" t="s">
        <v>2781</v>
      </c>
      <c r="N122" s="5" t="s">
        <v>3276</v>
      </c>
      <c r="O122" s="5" t="s">
        <v>90</v>
      </c>
      <c r="P122" s="5" t="s">
        <v>91</v>
      </c>
      <c r="Q122" s="5" t="s">
        <v>2773</v>
      </c>
      <c r="R122" s="5" t="s">
        <v>2651</v>
      </c>
      <c r="S122" s="5" t="s">
        <v>92</v>
      </c>
      <c r="T122" s="5" t="s">
        <v>91</v>
      </c>
      <c r="U122" s="5" t="s">
        <v>2651</v>
      </c>
      <c r="V122" s="5" t="s">
        <v>2641</v>
      </c>
      <c r="W122" s="5" t="s">
        <v>2642</v>
      </c>
      <c r="X122" s="5">
        <v>2000</v>
      </c>
      <c r="Y122" s="5">
        <v>2024</v>
      </c>
      <c r="Z122" s="5">
        <v>2000</v>
      </c>
      <c r="AA122" s="5" t="s">
        <v>2113</v>
      </c>
      <c r="AB122" s="174" t="s">
        <v>1814</v>
      </c>
      <c r="AD122" s="18" t="str">
        <v>210100200</v>
      </c>
      <c r="AE122" s="104" cm="1">
        <f t="array" ref="AE122">IF(LEN(_xlfn.TEXTJOIN(", ",TRUE,_xlfn.UNIQUE(_xlfn._xlws.FILTER(InfoGeneral[Código de Meta],InfoGeneral[CodigoIndicador]=AD122,""))))&gt;0,1,0)</f>
        <v>1</v>
      </c>
    </row>
    <row r="123" spans="1:31" ht="40.200000000000003" hidden="1" customHeight="1" x14ac:dyDescent="0.3">
      <c r="A123" s="172" t="s">
        <v>3272</v>
      </c>
      <c r="B123" s="5" t="s">
        <v>1453</v>
      </c>
      <c r="C123" s="5" t="s">
        <v>2763</v>
      </c>
      <c r="D123" s="5" t="s">
        <v>2764</v>
      </c>
      <c r="E123" s="5" t="s">
        <v>3266</v>
      </c>
      <c r="F123" s="5" t="s">
        <v>2948</v>
      </c>
      <c r="G123" s="5" t="s">
        <v>1246</v>
      </c>
      <c r="H123" s="5" t="s">
        <v>3273</v>
      </c>
      <c r="I123" s="5" t="s">
        <v>3274</v>
      </c>
      <c r="J123" s="5" t="s">
        <v>3275</v>
      </c>
      <c r="K123" s="5">
        <v>22172</v>
      </c>
      <c r="L123" s="5">
        <v>8000</v>
      </c>
      <c r="M123" s="5" t="s">
        <v>2781</v>
      </c>
      <c r="N123" s="5" t="s">
        <v>3276</v>
      </c>
      <c r="O123" s="5" t="s">
        <v>90</v>
      </c>
      <c r="P123" s="5" t="s">
        <v>91</v>
      </c>
      <c r="Q123" s="5" t="s">
        <v>2773</v>
      </c>
      <c r="R123" s="5" t="s">
        <v>2651</v>
      </c>
      <c r="S123" s="5" t="s">
        <v>92</v>
      </c>
      <c r="T123" s="5" t="s">
        <v>91</v>
      </c>
      <c r="U123" s="5" t="s">
        <v>2651</v>
      </c>
      <c r="V123" s="5" t="s">
        <v>2641</v>
      </c>
      <c r="W123" s="5" t="s">
        <v>2642</v>
      </c>
      <c r="X123" s="5">
        <v>2000</v>
      </c>
      <c r="Y123" s="5">
        <v>2025</v>
      </c>
      <c r="Z123" s="5">
        <v>0</v>
      </c>
      <c r="AA123" s="5" t="s">
        <v>2113</v>
      </c>
      <c r="AB123" s="174" t="s">
        <v>1814</v>
      </c>
      <c r="AD123" s="18" t="str">
        <v>170201000</v>
      </c>
      <c r="AE123" s="104" cm="1">
        <f t="array" ref="AE123">IF(LEN(_xlfn.TEXTJOIN(", ",TRUE,_xlfn.UNIQUE(_xlfn._xlws.FILTER(InfoGeneral[Código de Meta],InfoGeneral[CodigoIndicador]=AD123,""))))&gt;0,1,0)</f>
        <v>1</v>
      </c>
    </row>
    <row r="124" spans="1:31" ht="40.200000000000003" hidden="1" customHeight="1" x14ac:dyDescent="0.3">
      <c r="A124" s="172" t="s">
        <v>3277</v>
      </c>
      <c r="B124" s="5" t="s">
        <v>1498</v>
      </c>
      <c r="C124" s="5" t="s">
        <v>2763</v>
      </c>
      <c r="D124" s="5" t="s">
        <v>2764</v>
      </c>
      <c r="E124" s="5" t="s">
        <v>3266</v>
      </c>
      <c r="F124" s="5" t="s">
        <v>1245</v>
      </c>
      <c r="G124" s="5" t="s">
        <v>1245</v>
      </c>
      <c r="H124" s="5" t="s">
        <v>3278</v>
      </c>
      <c r="I124" s="5" t="s">
        <v>3279</v>
      </c>
      <c r="J124" s="5" t="s">
        <v>3280</v>
      </c>
      <c r="K124" s="5">
        <v>314233</v>
      </c>
      <c r="L124" s="5">
        <v>314233</v>
      </c>
      <c r="M124" s="5" t="s">
        <v>2827</v>
      </c>
      <c r="N124" s="5" t="s">
        <v>3281</v>
      </c>
      <c r="O124" s="5" t="s">
        <v>90</v>
      </c>
      <c r="P124" s="5" t="s">
        <v>3282</v>
      </c>
      <c r="Q124" s="5" t="s">
        <v>2773</v>
      </c>
      <c r="R124" s="5" t="s">
        <v>2651</v>
      </c>
      <c r="S124" s="5" t="s">
        <v>92</v>
      </c>
      <c r="T124" s="5" t="s">
        <v>91</v>
      </c>
      <c r="U124" s="5" t="s">
        <v>2640</v>
      </c>
      <c r="V124" s="5" t="s">
        <v>2641</v>
      </c>
      <c r="W124" s="5" t="s">
        <v>2642</v>
      </c>
      <c r="X124" s="5">
        <v>86</v>
      </c>
      <c r="Y124" s="5">
        <v>2024</v>
      </c>
      <c r="Z124" s="5">
        <v>86</v>
      </c>
      <c r="AA124" s="5" t="s">
        <v>2113</v>
      </c>
      <c r="AB124" s="174" t="s">
        <v>1814</v>
      </c>
      <c r="AD124" s="18" t="str">
        <v>350209500</v>
      </c>
      <c r="AE124" s="104" cm="1">
        <f t="array" ref="AE124">IF(LEN(_xlfn.TEXTJOIN(", ",TRUE,_xlfn.UNIQUE(_xlfn._xlws.FILTER(InfoGeneral[Código de Meta],InfoGeneral[CodigoIndicador]=AD124,""))))&gt;0,1,0)</f>
        <v>1</v>
      </c>
    </row>
    <row r="125" spans="1:31" ht="40.200000000000003" hidden="1" customHeight="1" x14ac:dyDescent="0.3">
      <c r="A125" s="172" t="s">
        <v>3283</v>
      </c>
      <c r="B125" s="5" t="s">
        <v>3284</v>
      </c>
      <c r="C125" s="5" t="s">
        <v>2763</v>
      </c>
      <c r="D125" s="5" t="s">
        <v>2764</v>
      </c>
      <c r="E125" s="5" t="s">
        <v>2765</v>
      </c>
      <c r="F125" s="5" t="s">
        <v>1246</v>
      </c>
      <c r="G125" s="5" t="s">
        <v>1246</v>
      </c>
      <c r="H125" s="5" t="s">
        <v>3285</v>
      </c>
      <c r="I125" s="5" t="s">
        <v>3286</v>
      </c>
      <c r="J125" s="5" t="s">
        <v>3287</v>
      </c>
      <c r="K125" s="5">
        <v>10021</v>
      </c>
      <c r="L125" s="5">
        <v>525</v>
      </c>
      <c r="M125" s="5" t="s">
        <v>2781</v>
      </c>
      <c r="N125" s="5" t="s">
        <v>3288</v>
      </c>
      <c r="O125" s="5" t="s">
        <v>274</v>
      </c>
      <c r="P125" s="5" t="s">
        <v>3289</v>
      </c>
      <c r="Q125" s="5" t="s">
        <v>2773</v>
      </c>
      <c r="R125" s="5" t="s">
        <v>3290</v>
      </c>
      <c r="S125" s="5" t="s">
        <v>276</v>
      </c>
      <c r="T125" s="5" t="s">
        <v>277</v>
      </c>
      <c r="U125" s="5" t="s">
        <v>2640</v>
      </c>
      <c r="V125" s="5" t="s">
        <v>2641</v>
      </c>
      <c r="W125" s="5" t="s">
        <v>2642</v>
      </c>
      <c r="X125" s="5">
        <v>1</v>
      </c>
      <c r="Y125" s="5">
        <v>2025</v>
      </c>
      <c r="Z125" s="5">
        <v>1</v>
      </c>
      <c r="AA125" s="5" t="s">
        <v>1846</v>
      </c>
      <c r="AB125" s="174" t="s">
        <v>1814</v>
      </c>
      <c r="AD125" s="18" t="str">
        <v>430201100</v>
      </c>
      <c r="AE125" s="104" cm="1">
        <f t="array" ref="AE125">IF(LEN(_xlfn.TEXTJOIN(", ",TRUE,_xlfn.UNIQUE(_xlfn._xlws.FILTER(InfoGeneral[Código de Meta],InfoGeneral[CodigoIndicador]=AD125,""))))&gt;0,1,0)</f>
        <v>0</v>
      </c>
    </row>
    <row r="126" spans="1:31" ht="40.200000000000003" hidden="1" customHeight="1" x14ac:dyDescent="0.3">
      <c r="A126" s="172" t="s">
        <v>3291</v>
      </c>
      <c r="B126" s="5" t="s">
        <v>1613</v>
      </c>
      <c r="C126" s="5" t="s">
        <v>2763</v>
      </c>
      <c r="D126" s="5" t="s">
        <v>2764</v>
      </c>
      <c r="E126" s="5" t="s">
        <v>2765</v>
      </c>
      <c r="F126" s="5" t="s">
        <v>1246</v>
      </c>
      <c r="G126" s="5" t="s">
        <v>1246</v>
      </c>
      <c r="H126" s="5" t="s">
        <v>3292</v>
      </c>
      <c r="I126" s="5" t="s">
        <v>3293</v>
      </c>
      <c r="J126" s="5" t="s">
        <v>3294</v>
      </c>
      <c r="K126" s="5">
        <v>6942</v>
      </c>
      <c r="L126" s="5">
        <v>1770</v>
      </c>
      <c r="M126" s="5" t="s">
        <v>3295</v>
      </c>
      <c r="N126" s="5" t="s">
        <v>3296</v>
      </c>
      <c r="O126" s="5" t="s">
        <v>204</v>
      </c>
      <c r="P126" s="5" t="s">
        <v>3297</v>
      </c>
      <c r="Q126" s="5" t="s">
        <v>2773</v>
      </c>
      <c r="R126" s="5" t="s">
        <v>2650</v>
      </c>
      <c r="S126" s="5" t="s">
        <v>206</v>
      </c>
      <c r="T126" s="5" t="s">
        <v>207</v>
      </c>
      <c r="U126" s="5" t="s">
        <v>2640</v>
      </c>
      <c r="V126" s="5" t="s">
        <v>2641</v>
      </c>
      <c r="W126" s="5" t="s">
        <v>2642</v>
      </c>
      <c r="X126" s="5">
        <v>1770</v>
      </c>
      <c r="Y126" s="5">
        <v>2025</v>
      </c>
      <c r="Z126" s="5">
        <v>1770</v>
      </c>
      <c r="AA126" s="5" t="s">
        <v>1849</v>
      </c>
      <c r="AB126" s="174" t="s">
        <v>1814</v>
      </c>
      <c r="AD126" s="18" t="str">
        <v>350201900</v>
      </c>
      <c r="AE126" s="104" cm="1">
        <f t="array" ref="AE126">IF(LEN(_xlfn.TEXTJOIN(", ",TRUE,_xlfn.UNIQUE(_xlfn._xlws.FILTER(InfoGeneral[Código de Meta],InfoGeneral[CodigoIndicador]=AD126,""))))&gt;0,1,0)</f>
        <v>0</v>
      </c>
    </row>
    <row r="127" spans="1:31" ht="40.200000000000003" hidden="1" customHeight="1" x14ac:dyDescent="0.3">
      <c r="A127" s="172" t="s">
        <v>3298</v>
      </c>
      <c r="B127" s="5" t="s">
        <v>1731</v>
      </c>
      <c r="C127" s="5" t="s">
        <v>2763</v>
      </c>
      <c r="D127" s="5" t="s">
        <v>2764</v>
      </c>
      <c r="E127" s="5" t="s">
        <v>2765</v>
      </c>
      <c r="F127" s="5" t="s">
        <v>1246</v>
      </c>
      <c r="G127" s="5" t="s">
        <v>1246</v>
      </c>
      <c r="H127" s="5" t="s">
        <v>3299</v>
      </c>
      <c r="I127" s="5" t="s">
        <v>3300</v>
      </c>
      <c r="J127" s="5" t="s">
        <v>3301</v>
      </c>
      <c r="K127" s="5">
        <v>400</v>
      </c>
      <c r="L127" s="5">
        <v>400</v>
      </c>
      <c r="M127" s="5" t="s">
        <v>2781</v>
      </c>
      <c r="N127" s="5" t="s">
        <v>3302</v>
      </c>
      <c r="O127" s="5" t="s">
        <v>204</v>
      </c>
      <c r="P127" s="5" t="s">
        <v>3303</v>
      </c>
      <c r="Q127" s="5" t="s">
        <v>2773</v>
      </c>
      <c r="R127" s="5" t="s">
        <v>2650</v>
      </c>
      <c r="S127" s="5" t="s">
        <v>206</v>
      </c>
      <c r="T127" s="5" t="s">
        <v>207</v>
      </c>
      <c r="U127" s="5" t="s">
        <v>2640</v>
      </c>
      <c r="V127" s="5" t="s">
        <v>2641</v>
      </c>
      <c r="W127" s="5" t="s">
        <v>2642</v>
      </c>
      <c r="X127" s="5">
        <v>400</v>
      </c>
      <c r="Y127" s="5">
        <v>2025</v>
      </c>
      <c r="Z127" s="5">
        <v>400</v>
      </c>
      <c r="AA127" s="5" t="s">
        <v>1849</v>
      </c>
      <c r="AB127" s="174" t="s">
        <v>1814</v>
      </c>
      <c r="AD127" s="18" t="str">
        <v>400301700</v>
      </c>
      <c r="AE127" s="104" cm="1">
        <f t="array" ref="AE127">IF(LEN(_xlfn.TEXTJOIN(", ",TRUE,_xlfn.UNIQUE(_xlfn._xlws.FILTER(InfoGeneral[Código de Meta],InfoGeneral[CodigoIndicador]=AD127,""))))&gt;0,1,0)</f>
        <v>1</v>
      </c>
    </row>
    <row r="128" spans="1:31" ht="40.200000000000003" hidden="1" customHeight="1" x14ac:dyDescent="0.3">
      <c r="A128" s="172" t="s">
        <v>3304</v>
      </c>
      <c r="B128" s="5" t="s">
        <v>1783</v>
      </c>
      <c r="C128" s="5" t="s">
        <v>2763</v>
      </c>
      <c r="D128" s="5" t="s">
        <v>2764</v>
      </c>
      <c r="E128" s="5" t="s">
        <v>2765</v>
      </c>
      <c r="F128" s="5" t="s">
        <v>1247</v>
      </c>
      <c r="G128" s="5" t="s">
        <v>1247</v>
      </c>
      <c r="H128" s="5" t="s">
        <v>3305</v>
      </c>
      <c r="I128" s="5" t="s">
        <v>3306</v>
      </c>
      <c r="J128" s="5" t="s">
        <v>3307</v>
      </c>
      <c r="K128" s="5">
        <v>6181</v>
      </c>
      <c r="L128" s="5">
        <v>1452</v>
      </c>
      <c r="M128" s="5" t="s">
        <v>3308</v>
      </c>
      <c r="N128" s="5" t="s">
        <v>3309</v>
      </c>
      <c r="O128" s="5" t="s">
        <v>204</v>
      </c>
      <c r="P128" s="5" t="s">
        <v>3310</v>
      </c>
      <c r="Q128" s="5" t="s">
        <v>2773</v>
      </c>
      <c r="R128" s="5" t="s">
        <v>2650</v>
      </c>
      <c r="S128" s="5" t="s">
        <v>206</v>
      </c>
      <c r="T128" s="5" t="s">
        <v>207</v>
      </c>
      <c r="U128" s="5" t="s">
        <v>2640</v>
      </c>
      <c r="V128" s="5" t="s">
        <v>2641</v>
      </c>
      <c r="W128" s="5" t="s">
        <v>2642</v>
      </c>
      <c r="X128" s="5">
        <v>1452</v>
      </c>
      <c r="Y128" s="5">
        <v>2026</v>
      </c>
      <c r="Z128" s="5">
        <v>1452</v>
      </c>
      <c r="AA128" s="5" t="s">
        <v>1849</v>
      </c>
      <c r="AB128" s="174" t="s">
        <v>1814</v>
      </c>
      <c r="AD128" s="18" t="str">
        <v>330106501</v>
      </c>
      <c r="AE128" s="104" cm="1">
        <f t="array" ref="AE128">IF(LEN(_xlfn.TEXTJOIN(", ",TRUE,_xlfn.UNIQUE(_xlfn._xlws.FILTER(InfoGeneral[Código de Meta],InfoGeneral[CodigoIndicador]=AD128,""))))&gt;0,1,0)</f>
        <v>0</v>
      </c>
    </row>
    <row r="129" spans="1:31" ht="40.200000000000003" hidden="1" customHeight="1" x14ac:dyDescent="0.3">
      <c r="A129" s="172" t="s">
        <v>3311</v>
      </c>
      <c r="B129" s="5" t="s">
        <v>2571</v>
      </c>
      <c r="C129" s="5" t="s">
        <v>2763</v>
      </c>
      <c r="D129" s="5" t="s">
        <v>2764</v>
      </c>
      <c r="E129" s="5" t="s">
        <v>2765</v>
      </c>
      <c r="F129" s="5" t="s">
        <v>1247</v>
      </c>
      <c r="G129" s="5" t="s">
        <v>1247</v>
      </c>
      <c r="H129" s="5" t="s">
        <v>3312</v>
      </c>
      <c r="I129" s="5" t="s">
        <v>3313</v>
      </c>
      <c r="J129" s="5" t="s">
        <v>3314</v>
      </c>
      <c r="K129" s="5">
        <v>6212</v>
      </c>
      <c r="L129" s="5">
        <v>1200</v>
      </c>
      <c r="M129" s="5" t="s">
        <v>2781</v>
      </c>
      <c r="N129" s="5" t="s">
        <v>3315</v>
      </c>
      <c r="O129" s="5" t="s">
        <v>204</v>
      </c>
      <c r="P129" s="5" t="s">
        <v>3303</v>
      </c>
      <c r="Q129" s="5" t="s">
        <v>2773</v>
      </c>
      <c r="R129" s="5" t="s">
        <v>2650</v>
      </c>
      <c r="S129" s="5" t="s">
        <v>206</v>
      </c>
      <c r="T129" s="5" t="s">
        <v>207</v>
      </c>
      <c r="U129" s="5" t="s">
        <v>2640</v>
      </c>
      <c r="V129" s="5" t="s">
        <v>2641</v>
      </c>
      <c r="W129" s="5" t="s">
        <v>2642</v>
      </c>
      <c r="X129" s="5">
        <v>1200</v>
      </c>
      <c r="Y129" s="5">
        <v>2026</v>
      </c>
      <c r="Z129" s="5">
        <v>1200</v>
      </c>
      <c r="AA129" s="5" t="s">
        <v>1849</v>
      </c>
      <c r="AB129" s="174" t="s">
        <v>1814</v>
      </c>
      <c r="AD129" s="18" t="str">
        <v>320801000</v>
      </c>
      <c r="AE129" s="104" cm="1">
        <f t="array" ref="AE129">IF(LEN(_xlfn.TEXTJOIN(", ",TRUE,_xlfn.UNIQUE(_xlfn._xlws.FILTER(InfoGeneral[Código de Meta],InfoGeneral[CodigoIndicador]=AD129,""))))&gt;0,1,0)</f>
        <v>1</v>
      </c>
    </row>
    <row r="130" spans="1:31" ht="40.200000000000003" hidden="1" customHeight="1" x14ac:dyDescent="0.3">
      <c r="A130" s="172" t="s">
        <v>3316</v>
      </c>
      <c r="B130" s="5" t="s">
        <v>3317</v>
      </c>
      <c r="C130" s="5" t="s">
        <v>3318</v>
      </c>
      <c r="D130" s="5" t="s">
        <v>3319</v>
      </c>
      <c r="E130" s="5" t="s">
        <v>2852</v>
      </c>
      <c r="F130" s="5" t="s">
        <v>3320</v>
      </c>
      <c r="G130" s="5" t="s">
        <v>3320</v>
      </c>
      <c r="H130" s="5" t="s">
        <v>3321</v>
      </c>
      <c r="I130" s="5" t="s">
        <v>3322</v>
      </c>
      <c r="J130" s="5" t="s">
        <v>3323</v>
      </c>
      <c r="K130" s="5">
        <v>18861</v>
      </c>
      <c r="L130" s="5">
        <v>18861</v>
      </c>
      <c r="M130" s="5" t="s">
        <v>2781</v>
      </c>
      <c r="N130" s="5" t="s">
        <v>3321</v>
      </c>
      <c r="O130" s="5" t="s">
        <v>858</v>
      </c>
      <c r="P130" s="5" t="s">
        <v>3324</v>
      </c>
      <c r="Q130" s="5" t="s">
        <v>2773</v>
      </c>
      <c r="R130" s="5" t="s">
        <v>3325</v>
      </c>
      <c r="S130" s="5" t="s">
        <v>860</v>
      </c>
      <c r="T130" s="5" t="s">
        <v>861</v>
      </c>
      <c r="U130" s="5" t="s">
        <v>3326</v>
      </c>
      <c r="V130" s="5" t="s">
        <v>2641</v>
      </c>
      <c r="W130" s="5" t="s">
        <v>2642</v>
      </c>
      <c r="X130" s="5">
        <v>0.48780000000000001</v>
      </c>
      <c r="Y130" s="5">
        <v>2022</v>
      </c>
      <c r="Z130" s="5">
        <v>0.48780000000000001</v>
      </c>
      <c r="AA130" s="5" t="s">
        <v>2124</v>
      </c>
      <c r="AB130" s="174" t="s">
        <v>1814</v>
      </c>
      <c r="AD130" s="18" t="str">
        <v>320800600</v>
      </c>
      <c r="AE130" s="104" cm="1">
        <f t="array" ref="AE130">IF(LEN(_xlfn.TEXTJOIN(", ",TRUE,_xlfn.UNIQUE(_xlfn._xlws.FILTER(InfoGeneral[Código de Meta],InfoGeneral[CodigoIndicador]=AD130,""))))&gt;0,1,0)</f>
        <v>1</v>
      </c>
    </row>
    <row r="131" spans="1:31" ht="40.200000000000003" hidden="1" customHeight="1" x14ac:dyDescent="0.3">
      <c r="A131" s="172" t="s">
        <v>3327</v>
      </c>
      <c r="B131" s="5" t="s">
        <v>3328</v>
      </c>
      <c r="C131" s="5" t="s">
        <v>2763</v>
      </c>
      <c r="D131" s="5" t="s">
        <v>2764</v>
      </c>
      <c r="E131" s="5" t="s">
        <v>2852</v>
      </c>
      <c r="F131" s="5" t="s">
        <v>3320</v>
      </c>
      <c r="G131" s="5" t="s">
        <v>1245</v>
      </c>
      <c r="H131" s="5" t="s">
        <v>3329</v>
      </c>
      <c r="I131" s="5" t="s">
        <v>3330</v>
      </c>
      <c r="J131" s="5" t="s">
        <v>3331</v>
      </c>
      <c r="K131" s="5">
        <v>972350</v>
      </c>
      <c r="L131" s="5">
        <v>633628</v>
      </c>
      <c r="M131" s="5" t="s">
        <v>2781</v>
      </c>
      <c r="N131" s="5" t="s">
        <v>3332</v>
      </c>
      <c r="O131" s="5" t="s">
        <v>858</v>
      </c>
      <c r="P131" s="5" t="s">
        <v>859</v>
      </c>
      <c r="Q131" s="5" t="s">
        <v>2773</v>
      </c>
      <c r="R131" s="5" t="s">
        <v>3325</v>
      </c>
      <c r="S131" s="5" t="s">
        <v>860</v>
      </c>
      <c r="T131" s="5" t="s">
        <v>861</v>
      </c>
      <c r="U131" s="5" t="s">
        <v>3325</v>
      </c>
      <c r="V131" s="5" t="s">
        <v>2641</v>
      </c>
      <c r="W131" s="5" t="s">
        <v>2642</v>
      </c>
      <c r="X131" s="5">
        <v>5.83</v>
      </c>
      <c r="Y131" s="5">
        <v>2022</v>
      </c>
      <c r="Z131" s="5">
        <v>0</v>
      </c>
      <c r="AA131" s="5" t="s">
        <v>2124</v>
      </c>
      <c r="AB131" s="174" t="s">
        <v>1814</v>
      </c>
      <c r="AD131" s="18" t="str">
        <v>350204602</v>
      </c>
      <c r="AE131" s="104" cm="1">
        <f t="array" ref="AE131">IF(LEN(_xlfn.TEXTJOIN(", ",TRUE,_xlfn.UNIQUE(_xlfn._xlws.FILTER(InfoGeneral[Código de Meta],InfoGeneral[CodigoIndicador]=AD131,""))))&gt;0,1,0)</f>
        <v>0</v>
      </c>
    </row>
    <row r="132" spans="1:31" ht="40.200000000000003" hidden="1" customHeight="1" x14ac:dyDescent="0.3">
      <c r="A132" s="172" t="s">
        <v>3327</v>
      </c>
      <c r="B132" s="5" t="s">
        <v>3328</v>
      </c>
      <c r="C132" s="5" t="s">
        <v>2763</v>
      </c>
      <c r="D132" s="5" t="s">
        <v>2764</v>
      </c>
      <c r="E132" s="5" t="s">
        <v>2852</v>
      </c>
      <c r="F132" s="5" t="s">
        <v>3320</v>
      </c>
      <c r="G132" s="5" t="s">
        <v>1245</v>
      </c>
      <c r="H132" s="5" t="s">
        <v>3329</v>
      </c>
      <c r="I132" s="5" t="s">
        <v>3330</v>
      </c>
      <c r="J132" s="5" t="s">
        <v>3331</v>
      </c>
      <c r="K132" s="5">
        <v>972350</v>
      </c>
      <c r="L132" s="5">
        <v>633628</v>
      </c>
      <c r="M132" s="5" t="s">
        <v>2781</v>
      </c>
      <c r="N132" s="5" t="s">
        <v>3332</v>
      </c>
      <c r="O132" s="5" t="s">
        <v>858</v>
      </c>
      <c r="P132" s="5" t="s">
        <v>859</v>
      </c>
      <c r="Q132" s="5" t="s">
        <v>2773</v>
      </c>
      <c r="R132" s="5" t="s">
        <v>3325</v>
      </c>
      <c r="S132" s="5" t="s">
        <v>860</v>
      </c>
      <c r="T132" s="5" t="s">
        <v>861</v>
      </c>
      <c r="U132" s="5" t="s">
        <v>3325</v>
      </c>
      <c r="V132" s="5" t="s">
        <v>2641</v>
      </c>
      <c r="W132" s="5" t="s">
        <v>2642</v>
      </c>
      <c r="X132" s="5">
        <v>5.83</v>
      </c>
      <c r="Y132" s="5">
        <v>2023</v>
      </c>
      <c r="Z132" s="5">
        <v>0</v>
      </c>
      <c r="AA132" s="5" t="s">
        <v>2124</v>
      </c>
      <c r="AB132" s="174" t="s">
        <v>1814</v>
      </c>
      <c r="AD132" s="18" t="str">
        <v>320800700</v>
      </c>
      <c r="AE132" s="104" cm="1">
        <f t="array" ref="AE132">IF(LEN(_xlfn.TEXTJOIN(", ",TRUE,_xlfn.UNIQUE(_xlfn._xlws.FILTER(InfoGeneral[Código de Meta],InfoGeneral[CodigoIndicador]=AD132,""))))&gt;0,1,0)</f>
        <v>1</v>
      </c>
    </row>
    <row r="133" spans="1:31" ht="40.200000000000003" hidden="1" customHeight="1" x14ac:dyDescent="0.3">
      <c r="A133" s="172" t="s">
        <v>3327</v>
      </c>
      <c r="B133" s="5" t="s">
        <v>3328</v>
      </c>
      <c r="C133" s="5" t="s">
        <v>2763</v>
      </c>
      <c r="D133" s="5" t="s">
        <v>2764</v>
      </c>
      <c r="E133" s="5" t="s">
        <v>2852</v>
      </c>
      <c r="F133" s="5" t="s">
        <v>3320</v>
      </c>
      <c r="G133" s="5" t="s">
        <v>1245</v>
      </c>
      <c r="H133" s="5" t="s">
        <v>3329</v>
      </c>
      <c r="I133" s="5" t="s">
        <v>3330</v>
      </c>
      <c r="J133" s="5" t="s">
        <v>3331</v>
      </c>
      <c r="K133" s="5">
        <v>972350</v>
      </c>
      <c r="L133" s="5">
        <v>633628</v>
      </c>
      <c r="M133" s="5" t="s">
        <v>2781</v>
      </c>
      <c r="N133" s="5" t="s">
        <v>3332</v>
      </c>
      <c r="O133" s="5" t="s">
        <v>858</v>
      </c>
      <c r="P133" s="5" t="s">
        <v>859</v>
      </c>
      <c r="Q133" s="5" t="s">
        <v>2773</v>
      </c>
      <c r="R133" s="5" t="s">
        <v>3325</v>
      </c>
      <c r="S133" s="5" t="s">
        <v>860</v>
      </c>
      <c r="T133" s="5" t="s">
        <v>861</v>
      </c>
      <c r="U133" s="5" t="s">
        <v>3325</v>
      </c>
      <c r="V133" s="5" t="s">
        <v>2641</v>
      </c>
      <c r="W133" s="5" t="s">
        <v>2642</v>
      </c>
      <c r="X133" s="5">
        <v>5.83</v>
      </c>
      <c r="Y133" s="5">
        <v>2024</v>
      </c>
      <c r="Z133" s="5">
        <v>5.83</v>
      </c>
      <c r="AA133" s="5" t="s">
        <v>2124</v>
      </c>
      <c r="AB133" s="174" t="s">
        <v>1814</v>
      </c>
      <c r="AD133" s="18" t="str">
        <v>350204800</v>
      </c>
      <c r="AE133" s="104" cm="1">
        <f t="array" ref="AE133">IF(LEN(_xlfn.TEXTJOIN(", ",TRUE,_xlfn.UNIQUE(_xlfn._xlws.FILTER(InfoGeneral[Código de Meta],InfoGeneral[CodigoIndicador]=AD133,""))))&gt;0,1,0)</f>
        <v>0</v>
      </c>
    </row>
    <row r="134" spans="1:31" ht="40.200000000000003" hidden="1" customHeight="1" x14ac:dyDescent="0.3">
      <c r="A134" s="172" t="s">
        <v>3333</v>
      </c>
      <c r="B134" s="5" t="s">
        <v>3334</v>
      </c>
      <c r="C134" s="5" t="s">
        <v>3318</v>
      </c>
      <c r="D134" s="5" t="s">
        <v>3335</v>
      </c>
      <c r="E134" s="5" t="s">
        <v>2852</v>
      </c>
      <c r="F134" s="5" t="s">
        <v>1247</v>
      </c>
      <c r="G134" s="5" t="s">
        <v>1248</v>
      </c>
      <c r="H134" s="5" t="s">
        <v>3336</v>
      </c>
      <c r="I134" s="5" t="s">
        <v>3337</v>
      </c>
      <c r="J134" s="5" t="s">
        <v>3338</v>
      </c>
      <c r="K134" s="5">
        <v>114566</v>
      </c>
      <c r="L134" s="5">
        <v>104346</v>
      </c>
      <c r="M134" s="5" t="s">
        <v>2781</v>
      </c>
      <c r="N134" s="5" t="s">
        <v>3339</v>
      </c>
      <c r="O134" s="5" t="s">
        <v>858</v>
      </c>
      <c r="P134" s="5" t="s">
        <v>3324</v>
      </c>
      <c r="Q134" s="5" t="s">
        <v>2773</v>
      </c>
      <c r="R134" s="5" t="s">
        <v>3325</v>
      </c>
      <c r="S134" s="5" t="s">
        <v>860</v>
      </c>
      <c r="T134" s="5" t="s">
        <v>861</v>
      </c>
      <c r="U134" s="5" t="s">
        <v>3326</v>
      </c>
      <c r="V134" s="5" t="s">
        <v>2641</v>
      </c>
      <c r="W134" s="5" t="s">
        <v>2642</v>
      </c>
      <c r="X134" s="5">
        <v>3.0975999999999999</v>
      </c>
      <c r="Y134" s="5">
        <v>2026</v>
      </c>
      <c r="Z134" s="5">
        <v>3.0975999999999999</v>
      </c>
      <c r="AA134" s="5" t="s">
        <v>2124</v>
      </c>
      <c r="AB134" s="174" t="s">
        <v>1814</v>
      </c>
      <c r="AD134" s="18" t="str">
        <v>320800800</v>
      </c>
      <c r="AE134" s="104" cm="1">
        <f t="array" ref="AE134">IF(LEN(_xlfn.TEXTJOIN(", ",TRUE,_xlfn.UNIQUE(_xlfn._xlws.FILTER(InfoGeneral[Código de Meta],InfoGeneral[CodigoIndicador]=AD134,""))))&gt;0,1,0)</f>
        <v>1</v>
      </c>
    </row>
    <row r="135" spans="1:31" ht="40.200000000000003" hidden="1" customHeight="1" x14ac:dyDescent="0.3">
      <c r="A135" s="172" t="s">
        <v>3333</v>
      </c>
      <c r="B135" s="5" t="s">
        <v>3334</v>
      </c>
      <c r="C135" s="5" t="s">
        <v>3318</v>
      </c>
      <c r="D135" s="5" t="s">
        <v>3335</v>
      </c>
      <c r="E135" s="5" t="s">
        <v>2852</v>
      </c>
      <c r="F135" s="5" t="s">
        <v>1247</v>
      </c>
      <c r="G135" s="5" t="s">
        <v>1248</v>
      </c>
      <c r="H135" s="5" t="s">
        <v>3336</v>
      </c>
      <c r="I135" s="5" t="s">
        <v>3337</v>
      </c>
      <c r="J135" s="5" t="s">
        <v>3338</v>
      </c>
      <c r="K135" s="5">
        <v>114566</v>
      </c>
      <c r="L135" s="5">
        <v>104346</v>
      </c>
      <c r="M135" s="5" t="s">
        <v>2781</v>
      </c>
      <c r="N135" s="5" t="s">
        <v>3339</v>
      </c>
      <c r="O135" s="5" t="s">
        <v>858</v>
      </c>
      <c r="P135" s="5" t="s">
        <v>3324</v>
      </c>
      <c r="Q135" s="5" t="s">
        <v>2773</v>
      </c>
      <c r="R135" s="5" t="s">
        <v>3325</v>
      </c>
      <c r="S135" s="5" t="s">
        <v>860</v>
      </c>
      <c r="T135" s="5" t="s">
        <v>861</v>
      </c>
      <c r="U135" s="5" t="s">
        <v>3326</v>
      </c>
      <c r="V135" s="5" t="s">
        <v>2641</v>
      </c>
      <c r="W135" s="5" t="s">
        <v>2642</v>
      </c>
      <c r="X135" s="5">
        <v>3.0975999999999999</v>
      </c>
      <c r="Y135" s="5">
        <v>2027</v>
      </c>
      <c r="Z135" s="5">
        <v>0</v>
      </c>
      <c r="AA135" s="5" t="s">
        <v>2124</v>
      </c>
      <c r="AB135" s="174" t="s">
        <v>1814</v>
      </c>
      <c r="AD135" s="18" t="str">
        <v>230106200</v>
      </c>
      <c r="AE135" s="104" cm="1">
        <f t="array" ref="AE135">IF(LEN(_xlfn.TEXTJOIN(", ",TRUE,_xlfn.UNIQUE(_xlfn._xlws.FILTER(InfoGeneral[Código de Meta],InfoGeneral[CodigoIndicador]=AD135,""))))&gt;0,1,0)</f>
        <v>1</v>
      </c>
    </row>
    <row r="136" spans="1:31" ht="40.200000000000003" hidden="1" customHeight="1" x14ac:dyDescent="0.3">
      <c r="A136" s="172" t="s">
        <v>3340</v>
      </c>
      <c r="B136" s="5" t="s">
        <v>3341</v>
      </c>
      <c r="C136" s="5" t="s">
        <v>2763</v>
      </c>
      <c r="D136" s="5" t="s">
        <v>2764</v>
      </c>
      <c r="E136" s="5" t="s">
        <v>2852</v>
      </c>
      <c r="F136" s="5" t="s">
        <v>3320</v>
      </c>
      <c r="G136" s="5" t="s">
        <v>1246</v>
      </c>
      <c r="H136" s="5" t="s">
        <v>3342</v>
      </c>
      <c r="I136" s="5" t="s">
        <v>3343</v>
      </c>
      <c r="J136" s="5" t="s">
        <v>3344</v>
      </c>
      <c r="K136" s="5">
        <v>32675</v>
      </c>
      <c r="L136" s="5">
        <v>32675</v>
      </c>
      <c r="M136" s="5" t="s">
        <v>3117</v>
      </c>
      <c r="N136" s="5" t="s">
        <v>3345</v>
      </c>
      <c r="O136" s="5" t="s">
        <v>858</v>
      </c>
      <c r="P136" s="5" t="s">
        <v>859</v>
      </c>
      <c r="Q136" s="5" t="s">
        <v>2773</v>
      </c>
      <c r="R136" s="5" t="s">
        <v>3325</v>
      </c>
      <c r="S136" s="5" t="s">
        <v>860</v>
      </c>
      <c r="T136" s="5" t="s">
        <v>861</v>
      </c>
      <c r="U136" s="5" t="s">
        <v>3325</v>
      </c>
      <c r="V136" s="5" t="s">
        <v>2641</v>
      </c>
      <c r="W136" s="5" t="s">
        <v>2642</v>
      </c>
      <c r="X136" s="5">
        <v>0.44</v>
      </c>
      <c r="Y136" s="5">
        <v>2022</v>
      </c>
      <c r="Z136" s="5">
        <v>0</v>
      </c>
      <c r="AA136" s="5" t="s">
        <v>2124</v>
      </c>
      <c r="AB136" s="174" t="s">
        <v>1814</v>
      </c>
      <c r="AD136" s="18" t="str">
        <v>410103800</v>
      </c>
      <c r="AE136" s="104" cm="1">
        <f t="array" ref="AE136">IF(LEN(_xlfn.TEXTJOIN(", ",TRUE,_xlfn.UNIQUE(_xlfn._xlws.FILTER(InfoGeneral[Código de Meta],InfoGeneral[CodigoIndicador]=AD136,""))))&gt;0,1,0)</f>
        <v>1</v>
      </c>
    </row>
    <row r="137" spans="1:31" ht="40.200000000000003" hidden="1" customHeight="1" x14ac:dyDescent="0.3">
      <c r="A137" s="172" t="s">
        <v>3340</v>
      </c>
      <c r="B137" s="5" t="s">
        <v>3341</v>
      </c>
      <c r="C137" s="5" t="s">
        <v>2763</v>
      </c>
      <c r="D137" s="5" t="s">
        <v>2764</v>
      </c>
      <c r="E137" s="5" t="s">
        <v>2852</v>
      </c>
      <c r="F137" s="5" t="s">
        <v>3320</v>
      </c>
      <c r="G137" s="5" t="s">
        <v>1246</v>
      </c>
      <c r="H137" s="5" t="s">
        <v>3342</v>
      </c>
      <c r="I137" s="5" t="s">
        <v>3343</v>
      </c>
      <c r="J137" s="5" t="s">
        <v>3344</v>
      </c>
      <c r="K137" s="5">
        <v>32675</v>
      </c>
      <c r="L137" s="5">
        <v>32675</v>
      </c>
      <c r="M137" s="5" t="s">
        <v>3117</v>
      </c>
      <c r="N137" s="5" t="s">
        <v>3345</v>
      </c>
      <c r="O137" s="5" t="s">
        <v>858</v>
      </c>
      <c r="P137" s="5" t="s">
        <v>859</v>
      </c>
      <c r="Q137" s="5" t="s">
        <v>2773</v>
      </c>
      <c r="R137" s="5" t="s">
        <v>3325</v>
      </c>
      <c r="S137" s="5" t="s">
        <v>860</v>
      </c>
      <c r="T137" s="5" t="s">
        <v>861</v>
      </c>
      <c r="U137" s="5" t="s">
        <v>3325</v>
      </c>
      <c r="V137" s="5" t="s">
        <v>2641</v>
      </c>
      <c r="W137" s="5" t="s">
        <v>2642</v>
      </c>
      <c r="X137" s="5">
        <v>0.44</v>
      </c>
      <c r="Y137" s="5">
        <v>2023</v>
      </c>
      <c r="Z137" s="5">
        <v>0.34399999999999997</v>
      </c>
      <c r="AA137" s="5" t="s">
        <v>2124</v>
      </c>
      <c r="AB137" s="174" t="s">
        <v>1814</v>
      </c>
      <c r="AD137" s="18" t="str">
        <v>410109200</v>
      </c>
      <c r="AE137" s="104" cm="1">
        <f t="array" ref="AE137">IF(LEN(_xlfn.TEXTJOIN(", ",TRUE,_xlfn.UNIQUE(_xlfn._xlws.FILTER(InfoGeneral[Código de Meta],InfoGeneral[CodigoIndicador]=AD137,""))))&gt;0,1,0)</f>
        <v>1</v>
      </c>
    </row>
    <row r="138" spans="1:31" ht="40.200000000000003" hidden="1" customHeight="1" x14ac:dyDescent="0.3">
      <c r="A138" s="172" t="s">
        <v>3340</v>
      </c>
      <c r="B138" s="5" t="s">
        <v>3341</v>
      </c>
      <c r="C138" s="5" t="s">
        <v>2763</v>
      </c>
      <c r="D138" s="5" t="s">
        <v>2764</v>
      </c>
      <c r="E138" s="5" t="s">
        <v>2852</v>
      </c>
      <c r="F138" s="5" t="s">
        <v>3320</v>
      </c>
      <c r="G138" s="5" t="s">
        <v>1246</v>
      </c>
      <c r="H138" s="5" t="s">
        <v>3342</v>
      </c>
      <c r="I138" s="5" t="s">
        <v>3343</v>
      </c>
      <c r="J138" s="5" t="s">
        <v>3344</v>
      </c>
      <c r="K138" s="5">
        <v>32675</v>
      </c>
      <c r="L138" s="5">
        <v>32675</v>
      </c>
      <c r="M138" s="5" t="s">
        <v>3117</v>
      </c>
      <c r="N138" s="5" t="s">
        <v>3345</v>
      </c>
      <c r="O138" s="5" t="s">
        <v>858</v>
      </c>
      <c r="P138" s="5" t="s">
        <v>859</v>
      </c>
      <c r="Q138" s="5" t="s">
        <v>2773</v>
      </c>
      <c r="R138" s="5" t="s">
        <v>3325</v>
      </c>
      <c r="S138" s="5" t="s">
        <v>860</v>
      </c>
      <c r="T138" s="5" t="s">
        <v>861</v>
      </c>
      <c r="U138" s="5" t="s">
        <v>3325</v>
      </c>
      <c r="V138" s="5" t="s">
        <v>2641</v>
      </c>
      <c r="W138" s="5" t="s">
        <v>2642</v>
      </c>
      <c r="X138" s="5">
        <v>0.44</v>
      </c>
      <c r="Y138" s="5">
        <v>2024</v>
      </c>
      <c r="Z138" s="5">
        <v>0.1</v>
      </c>
      <c r="AA138" s="5" t="s">
        <v>2124</v>
      </c>
      <c r="AB138" s="174" t="s">
        <v>1814</v>
      </c>
      <c r="AD138" s="18" t="str">
        <v>240201800</v>
      </c>
      <c r="AE138" s="104" cm="1">
        <f t="array" ref="AE138">IF(LEN(_xlfn.TEXTJOIN(", ",TRUE,_xlfn.UNIQUE(_xlfn._xlws.FILTER(InfoGeneral[Código de Meta],InfoGeneral[CodigoIndicador]=AD138,""))))&gt;0,1,0)</f>
        <v>1</v>
      </c>
    </row>
    <row r="139" spans="1:31" ht="40.200000000000003" hidden="1" customHeight="1" x14ac:dyDescent="0.3">
      <c r="A139" s="172" t="s">
        <v>3316</v>
      </c>
      <c r="B139" s="5" t="s">
        <v>3317</v>
      </c>
      <c r="C139" s="5" t="s">
        <v>3318</v>
      </c>
      <c r="D139" s="5" t="s">
        <v>3319</v>
      </c>
      <c r="E139" s="5" t="s">
        <v>2852</v>
      </c>
      <c r="F139" s="5" t="s">
        <v>3320</v>
      </c>
      <c r="G139" s="5" t="s">
        <v>3320</v>
      </c>
      <c r="H139" s="5" t="s">
        <v>3321</v>
      </c>
      <c r="I139" s="5" t="s">
        <v>3322</v>
      </c>
      <c r="J139" s="5" t="s">
        <v>3323</v>
      </c>
      <c r="K139" s="5">
        <v>18861</v>
      </c>
      <c r="L139" s="5">
        <v>18861</v>
      </c>
      <c r="M139" s="5" t="s">
        <v>2781</v>
      </c>
      <c r="N139" s="5" t="s">
        <v>3321</v>
      </c>
      <c r="O139" s="5" t="s">
        <v>3346</v>
      </c>
      <c r="P139" s="5" t="s">
        <v>3347</v>
      </c>
      <c r="Q139" s="5" t="s">
        <v>2773</v>
      </c>
      <c r="R139" s="5" t="s">
        <v>3348</v>
      </c>
      <c r="S139" s="5" t="s">
        <v>3349</v>
      </c>
      <c r="T139" s="5" t="s">
        <v>3347</v>
      </c>
      <c r="U139" s="5" t="s">
        <v>3350</v>
      </c>
      <c r="V139" s="5" t="s">
        <v>2641</v>
      </c>
      <c r="W139" s="5" t="s">
        <v>2642</v>
      </c>
      <c r="X139" s="5">
        <v>933</v>
      </c>
      <c r="Y139" s="5">
        <v>2022</v>
      </c>
      <c r="Z139" s="5">
        <v>933</v>
      </c>
      <c r="AA139" s="5"/>
      <c r="AB139" s="174" t="s">
        <v>2642</v>
      </c>
      <c r="AD139" s="18" t="str">
        <v>240211700</v>
      </c>
      <c r="AE139" s="104" cm="1">
        <f t="array" ref="AE139">IF(LEN(_xlfn.TEXTJOIN(", ",TRUE,_xlfn.UNIQUE(_xlfn._xlws.FILTER(InfoGeneral[Código de Meta],InfoGeneral[CodigoIndicador]=AD139,""))))&gt;0,1,0)</f>
        <v>0</v>
      </c>
    </row>
    <row r="140" spans="1:31" ht="40.200000000000003" hidden="1" customHeight="1" x14ac:dyDescent="0.3">
      <c r="A140" s="172" t="s">
        <v>3351</v>
      </c>
      <c r="B140" s="5" t="s">
        <v>1760</v>
      </c>
      <c r="C140" s="5" t="s">
        <v>2763</v>
      </c>
      <c r="D140" s="5" t="s">
        <v>2764</v>
      </c>
      <c r="E140" s="5" t="s">
        <v>2927</v>
      </c>
      <c r="F140" s="5" t="s">
        <v>1246</v>
      </c>
      <c r="G140" s="5" t="s">
        <v>1246</v>
      </c>
      <c r="H140" s="5" t="s">
        <v>3352</v>
      </c>
      <c r="I140" s="5" t="s">
        <v>3353</v>
      </c>
      <c r="J140" s="5" t="s">
        <v>3354</v>
      </c>
      <c r="K140" s="5">
        <v>1016826</v>
      </c>
      <c r="L140" s="5">
        <v>1016826</v>
      </c>
      <c r="M140" s="5" t="s">
        <v>2781</v>
      </c>
      <c r="N140" s="5" t="s">
        <v>3355</v>
      </c>
      <c r="O140" s="5" t="s">
        <v>208</v>
      </c>
      <c r="P140" s="5" t="s">
        <v>3356</v>
      </c>
      <c r="Q140" s="5" t="s">
        <v>2773</v>
      </c>
      <c r="R140" s="5" t="s">
        <v>3357</v>
      </c>
      <c r="S140" s="5" t="s">
        <v>210</v>
      </c>
      <c r="T140" s="5" t="s">
        <v>211</v>
      </c>
      <c r="U140" s="5" t="s">
        <v>2640</v>
      </c>
      <c r="V140" s="5" t="s">
        <v>2641</v>
      </c>
      <c r="W140" s="5" t="s">
        <v>2642</v>
      </c>
      <c r="X140" s="5">
        <v>300</v>
      </c>
      <c r="Y140" s="5">
        <v>2025</v>
      </c>
      <c r="Z140" s="5">
        <v>300</v>
      </c>
      <c r="AA140" s="5" t="s">
        <v>1899</v>
      </c>
      <c r="AB140" s="174" t="s">
        <v>1814</v>
      </c>
      <c r="AD140" s="18" t="str">
        <v>240201500</v>
      </c>
      <c r="AE140" s="104" cm="1">
        <f t="array" ref="AE140">IF(LEN(_xlfn.TEXTJOIN(", ",TRUE,_xlfn.UNIQUE(_xlfn._xlws.FILTER(InfoGeneral[Código de Meta],InfoGeneral[CodigoIndicador]=AD140,""))))&gt;0,1,0)</f>
        <v>0</v>
      </c>
    </row>
    <row r="141" spans="1:31" ht="40.200000000000003" hidden="1" customHeight="1" x14ac:dyDescent="0.3">
      <c r="A141" s="172" t="s">
        <v>3358</v>
      </c>
      <c r="B141" s="5" t="s">
        <v>1723</v>
      </c>
      <c r="C141" s="5" t="s">
        <v>2763</v>
      </c>
      <c r="D141" s="5" t="s">
        <v>2764</v>
      </c>
      <c r="E141" s="5" t="s">
        <v>2927</v>
      </c>
      <c r="F141" s="5" t="s">
        <v>1247</v>
      </c>
      <c r="G141" s="5" t="s">
        <v>1247</v>
      </c>
      <c r="H141" s="5" t="s">
        <v>3352</v>
      </c>
      <c r="I141" s="5" t="s">
        <v>3353</v>
      </c>
      <c r="J141" s="5" t="s">
        <v>3359</v>
      </c>
      <c r="K141" s="5">
        <v>1026669</v>
      </c>
      <c r="L141" s="5">
        <v>1026669</v>
      </c>
      <c r="M141" s="5" t="s">
        <v>2781</v>
      </c>
      <c r="N141" s="5" t="s">
        <v>3355</v>
      </c>
      <c r="O141" s="5" t="s">
        <v>208</v>
      </c>
      <c r="P141" s="5" t="s">
        <v>3356</v>
      </c>
      <c r="Q141" s="5" t="s">
        <v>2773</v>
      </c>
      <c r="R141" s="5" t="s">
        <v>3357</v>
      </c>
      <c r="S141" s="5" t="s">
        <v>210</v>
      </c>
      <c r="T141" s="5" t="s">
        <v>211</v>
      </c>
      <c r="U141" s="5" t="s">
        <v>2640</v>
      </c>
      <c r="V141" s="5" t="s">
        <v>2641</v>
      </c>
      <c r="W141" s="5" t="s">
        <v>2642</v>
      </c>
      <c r="X141" s="5">
        <v>800</v>
      </c>
      <c r="Y141" s="5">
        <v>2026</v>
      </c>
      <c r="Z141" s="5">
        <v>800</v>
      </c>
      <c r="AA141" s="5" t="s">
        <v>1899</v>
      </c>
      <c r="AB141" s="174" t="s">
        <v>1814</v>
      </c>
      <c r="AD141" s="18" t="str">
        <v>240204100</v>
      </c>
      <c r="AE141" s="104" cm="1">
        <f t="array" ref="AE141">IF(LEN(_xlfn.TEXTJOIN(", ",TRUE,_xlfn.UNIQUE(_xlfn._xlws.FILTER(InfoGeneral[Código de Meta],InfoGeneral[CodigoIndicador]=AD141,""))))&gt;0,1,0)</f>
        <v>1</v>
      </c>
    </row>
    <row r="142" spans="1:31" ht="40.200000000000003" hidden="1" customHeight="1" x14ac:dyDescent="0.3">
      <c r="A142" s="172" t="s">
        <v>3360</v>
      </c>
      <c r="B142" s="5" t="s">
        <v>1433</v>
      </c>
      <c r="C142" s="5" t="s">
        <v>2763</v>
      </c>
      <c r="D142" s="5" t="s">
        <v>2764</v>
      </c>
      <c r="E142" s="5" t="s">
        <v>2927</v>
      </c>
      <c r="F142" s="5" t="s">
        <v>1246</v>
      </c>
      <c r="G142" s="5" t="s">
        <v>1246</v>
      </c>
      <c r="H142" s="5" t="s">
        <v>3361</v>
      </c>
      <c r="I142" s="5" t="s">
        <v>3362</v>
      </c>
      <c r="J142" s="5" t="s">
        <v>3363</v>
      </c>
      <c r="K142" s="5">
        <v>1016826</v>
      </c>
      <c r="L142" s="5">
        <v>1016826</v>
      </c>
      <c r="M142" s="5" t="s">
        <v>2781</v>
      </c>
      <c r="N142" s="5" t="s">
        <v>3364</v>
      </c>
      <c r="O142" s="5" t="s">
        <v>208</v>
      </c>
      <c r="P142" s="5" t="s">
        <v>3356</v>
      </c>
      <c r="Q142" s="5" t="s">
        <v>2773</v>
      </c>
      <c r="R142" s="5" t="s">
        <v>3357</v>
      </c>
      <c r="S142" s="5" t="s">
        <v>210</v>
      </c>
      <c r="T142" s="5" t="s">
        <v>211</v>
      </c>
      <c r="U142" s="5" t="s">
        <v>2640</v>
      </c>
      <c r="V142" s="5" t="s">
        <v>2641</v>
      </c>
      <c r="W142" s="5" t="s">
        <v>2642</v>
      </c>
      <c r="X142" s="5">
        <v>300</v>
      </c>
      <c r="Y142" s="5">
        <v>2025</v>
      </c>
      <c r="Z142" s="5">
        <v>300</v>
      </c>
      <c r="AA142" s="5" t="s">
        <v>1899</v>
      </c>
      <c r="AB142" s="174" t="s">
        <v>1814</v>
      </c>
      <c r="AD142" s="18" t="str">
        <v>240900900</v>
      </c>
      <c r="AE142" s="104" cm="1">
        <f t="array" ref="AE142">IF(LEN(_xlfn.TEXTJOIN(", ",TRUE,_xlfn.UNIQUE(_xlfn._xlws.FILTER(InfoGeneral[Código de Meta],InfoGeneral[CodigoIndicador]=AD142,""))))&gt;0,1,0)</f>
        <v>1</v>
      </c>
    </row>
    <row r="143" spans="1:31" ht="40.200000000000003" hidden="1" customHeight="1" x14ac:dyDescent="0.3">
      <c r="A143" s="172" t="s">
        <v>3365</v>
      </c>
      <c r="B143" s="5" t="s">
        <v>3366</v>
      </c>
      <c r="C143" s="5" t="s">
        <v>2763</v>
      </c>
      <c r="D143" s="5" t="s">
        <v>2764</v>
      </c>
      <c r="E143" s="5" t="s">
        <v>2927</v>
      </c>
      <c r="F143" s="5" t="s">
        <v>1247</v>
      </c>
      <c r="G143" s="5" t="s">
        <v>1247</v>
      </c>
      <c r="H143" s="5" t="s">
        <v>3352</v>
      </c>
      <c r="I143" s="5" t="s">
        <v>3353</v>
      </c>
      <c r="J143" s="5" t="s">
        <v>3359</v>
      </c>
      <c r="K143" s="5">
        <v>1026669</v>
      </c>
      <c r="L143" s="5">
        <v>1026669</v>
      </c>
      <c r="M143" s="5" t="s">
        <v>2781</v>
      </c>
      <c r="N143" s="5" t="s">
        <v>3367</v>
      </c>
      <c r="O143" s="5" t="s">
        <v>208</v>
      </c>
      <c r="P143" s="5" t="s">
        <v>3356</v>
      </c>
      <c r="Q143" s="5" t="s">
        <v>2773</v>
      </c>
      <c r="R143" s="5" t="s">
        <v>3357</v>
      </c>
      <c r="S143" s="5" t="s">
        <v>210</v>
      </c>
      <c r="T143" s="5" t="s">
        <v>211</v>
      </c>
      <c r="U143" s="5" t="s">
        <v>2640</v>
      </c>
      <c r="V143" s="5" t="s">
        <v>2641</v>
      </c>
      <c r="W143" s="5" t="s">
        <v>1814</v>
      </c>
      <c r="X143" s="5">
        <v>815</v>
      </c>
      <c r="Y143" s="5">
        <v>2026</v>
      </c>
      <c r="Z143" s="5">
        <v>815</v>
      </c>
      <c r="AA143" s="5" t="s">
        <v>1899</v>
      </c>
      <c r="AB143" s="174" t="s">
        <v>1814</v>
      </c>
      <c r="AD143" s="18" t="str">
        <v>459902300</v>
      </c>
      <c r="AE143" s="104" cm="1">
        <f t="array" ref="AE143">IF(LEN(_xlfn.TEXTJOIN(", ",TRUE,_xlfn.UNIQUE(_xlfn._xlws.FILTER(InfoGeneral[Código de Meta],InfoGeneral[CodigoIndicador]=AD143,""))))&gt;0,1,0)</f>
        <v>1</v>
      </c>
    </row>
    <row r="144" spans="1:31" ht="40.200000000000003" hidden="1" customHeight="1" x14ac:dyDescent="0.3">
      <c r="A144" s="172" t="s">
        <v>3368</v>
      </c>
      <c r="B144" s="5" t="s">
        <v>1447</v>
      </c>
      <c r="C144" s="5" t="s">
        <v>2763</v>
      </c>
      <c r="D144" s="5" t="s">
        <v>2764</v>
      </c>
      <c r="E144" s="5" t="s">
        <v>2927</v>
      </c>
      <c r="F144" s="5" t="s">
        <v>1246</v>
      </c>
      <c r="G144" s="5" t="s">
        <v>1246</v>
      </c>
      <c r="H144" s="5" t="s">
        <v>3361</v>
      </c>
      <c r="I144" s="5" t="s">
        <v>3362</v>
      </c>
      <c r="J144" s="5" t="s">
        <v>3369</v>
      </c>
      <c r="K144" s="5">
        <v>1016826</v>
      </c>
      <c r="L144" s="5">
        <v>1016826</v>
      </c>
      <c r="M144" s="5" t="s">
        <v>2781</v>
      </c>
      <c r="N144" s="5" t="s">
        <v>3364</v>
      </c>
      <c r="O144" s="5" t="s">
        <v>208</v>
      </c>
      <c r="P144" s="5" t="s">
        <v>3356</v>
      </c>
      <c r="Q144" s="5" t="s">
        <v>2773</v>
      </c>
      <c r="R144" s="5" t="s">
        <v>3357</v>
      </c>
      <c r="S144" s="5" t="s">
        <v>210</v>
      </c>
      <c r="T144" s="5" t="s">
        <v>211</v>
      </c>
      <c r="U144" s="5" t="s">
        <v>2640</v>
      </c>
      <c r="V144" s="5" t="s">
        <v>2641</v>
      </c>
      <c r="W144" s="5" t="s">
        <v>2642</v>
      </c>
      <c r="X144" s="5">
        <v>300000</v>
      </c>
      <c r="Y144" s="5">
        <v>2025</v>
      </c>
      <c r="Z144" s="5">
        <v>300000</v>
      </c>
      <c r="AA144" s="5" t="s">
        <v>1899</v>
      </c>
      <c r="AB144" s="174" t="s">
        <v>1814</v>
      </c>
      <c r="AD144" s="18" t="str">
        <v>230208600</v>
      </c>
      <c r="AE144" s="104" cm="1">
        <f t="array" ref="AE144">IF(LEN(_xlfn.TEXTJOIN(", ",TRUE,_xlfn.UNIQUE(_xlfn._xlws.FILTER(InfoGeneral[Código de Meta],InfoGeneral[CodigoIndicador]=AD144,""))))&gt;0,1,0)</f>
        <v>1</v>
      </c>
    </row>
    <row r="145" spans="1:31" ht="40.200000000000003" hidden="1" customHeight="1" x14ac:dyDescent="0.3">
      <c r="A145" s="172" t="s">
        <v>3409</v>
      </c>
      <c r="B145" s="5" t="s">
        <v>1503</v>
      </c>
      <c r="C145" s="5" t="s">
        <v>2763</v>
      </c>
      <c r="D145" s="5" t="s">
        <v>2764</v>
      </c>
      <c r="E145" s="5" t="s">
        <v>2927</v>
      </c>
      <c r="F145" s="5" t="s">
        <v>1246</v>
      </c>
      <c r="G145" s="5" t="s">
        <v>1246</v>
      </c>
      <c r="H145" s="5" t="s">
        <v>3410</v>
      </c>
      <c r="I145" s="5" t="s">
        <v>3411</v>
      </c>
      <c r="J145" s="5" t="s">
        <v>3412</v>
      </c>
      <c r="K145" s="5">
        <v>1016826</v>
      </c>
      <c r="L145" s="5">
        <v>1016826</v>
      </c>
      <c r="M145" s="5" t="s">
        <v>2781</v>
      </c>
      <c r="N145" s="5" t="s">
        <v>3413</v>
      </c>
      <c r="O145" s="5" t="s">
        <v>392</v>
      </c>
      <c r="P145" s="5" t="s">
        <v>3414</v>
      </c>
      <c r="Q145" s="5" t="s">
        <v>2773</v>
      </c>
      <c r="R145" s="5" t="s">
        <v>3415</v>
      </c>
      <c r="S145" s="5" t="s">
        <v>394</v>
      </c>
      <c r="T145" s="5" t="s">
        <v>395</v>
      </c>
      <c r="U145" s="5" t="s">
        <v>2640</v>
      </c>
      <c r="V145" s="5" t="s">
        <v>2641</v>
      </c>
      <c r="W145" s="5" t="s">
        <v>2642</v>
      </c>
      <c r="X145" s="5">
        <v>26</v>
      </c>
      <c r="Y145" s="5">
        <v>2025</v>
      </c>
      <c r="Z145" s="5">
        <v>26</v>
      </c>
      <c r="AA145" s="5" t="s">
        <v>1928</v>
      </c>
      <c r="AB145" s="174" t="s">
        <v>1814</v>
      </c>
      <c r="AD145" s="18" t="str">
        <v>040110300</v>
      </c>
      <c r="AE145" s="104" cm="1">
        <f t="array" ref="AE145">IF(LEN(_xlfn.TEXTJOIN(", ",TRUE,_xlfn.UNIQUE(_xlfn._xlws.FILTER(InfoGeneral[Código de Meta],InfoGeneral[CodigoIndicador]=AD145,""))))&gt;0,1,0)</f>
        <v>1</v>
      </c>
    </row>
    <row r="146" spans="1:31" ht="40.200000000000003" hidden="1" customHeight="1" x14ac:dyDescent="0.3">
      <c r="A146" s="172" t="s">
        <v>3416</v>
      </c>
      <c r="B146" s="5" t="s">
        <v>3417</v>
      </c>
      <c r="C146" s="5" t="s">
        <v>2763</v>
      </c>
      <c r="D146" s="5" t="s">
        <v>2764</v>
      </c>
      <c r="E146" s="5" t="s">
        <v>2927</v>
      </c>
      <c r="F146" s="5" t="s">
        <v>1247</v>
      </c>
      <c r="G146" s="5" t="s">
        <v>1247</v>
      </c>
      <c r="H146" s="5" t="s">
        <v>3361</v>
      </c>
      <c r="I146" s="5" t="s">
        <v>3362</v>
      </c>
      <c r="J146" s="5" t="s">
        <v>3418</v>
      </c>
      <c r="K146" s="5">
        <v>1026669</v>
      </c>
      <c r="L146" s="5">
        <v>1026669</v>
      </c>
      <c r="M146" s="5" t="s">
        <v>2781</v>
      </c>
      <c r="N146" s="5" t="s">
        <v>3364</v>
      </c>
      <c r="O146" s="5" t="s">
        <v>392</v>
      </c>
      <c r="P146" s="5" t="s">
        <v>3414</v>
      </c>
      <c r="Q146" s="5" t="s">
        <v>2773</v>
      </c>
      <c r="R146" s="5" t="s">
        <v>3415</v>
      </c>
      <c r="S146" s="5" t="s">
        <v>394</v>
      </c>
      <c r="T146" s="5" t="s">
        <v>395</v>
      </c>
      <c r="U146" s="5" t="s">
        <v>2640</v>
      </c>
      <c r="V146" s="5" t="s">
        <v>2641</v>
      </c>
      <c r="W146" s="5" t="s">
        <v>2642</v>
      </c>
      <c r="X146" s="5">
        <v>26</v>
      </c>
      <c r="Y146" s="5">
        <v>2026</v>
      </c>
      <c r="Z146" s="5">
        <v>26</v>
      </c>
      <c r="AA146" s="5" t="s">
        <v>1928</v>
      </c>
      <c r="AB146" s="174" t="s">
        <v>1814</v>
      </c>
      <c r="AD146" s="18" t="str">
        <v>230203300</v>
      </c>
      <c r="AE146" s="104" cm="1">
        <f t="array" ref="AE146">IF(LEN(_xlfn.TEXTJOIN(", ",TRUE,_xlfn.UNIQUE(_xlfn._xlws.FILTER(InfoGeneral[Código de Meta],InfoGeneral[CodigoIndicador]=AD146,""))))&gt;0,1,0)</f>
        <v>0</v>
      </c>
    </row>
    <row r="147" spans="1:31" ht="40.200000000000003" hidden="1" customHeight="1" x14ac:dyDescent="0.3">
      <c r="A147" s="172" t="s">
        <v>3419</v>
      </c>
      <c r="B147" s="5" t="s">
        <v>1647</v>
      </c>
      <c r="C147" s="5" t="s">
        <v>2763</v>
      </c>
      <c r="D147" s="5" t="s">
        <v>2764</v>
      </c>
      <c r="E147" s="5" t="s">
        <v>2927</v>
      </c>
      <c r="F147" s="5" t="s">
        <v>1246</v>
      </c>
      <c r="G147" s="5" t="s">
        <v>1246</v>
      </c>
      <c r="H147" s="5" t="s">
        <v>3420</v>
      </c>
      <c r="I147" s="5" t="s">
        <v>3421</v>
      </c>
      <c r="J147" s="5" t="s">
        <v>3422</v>
      </c>
      <c r="K147" s="5">
        <v>1016826</v>
      </c>
      <c r="L147" s="5">
        <v>1016826</v>
      </c>
      <c r="M147" s="5" t="s">
        <v>2781</v>
      </c>
      <c r="N147" s="5" t="s">
        <v>3413</v>
      </c>
      <c r="O147" s="5" t="s">
        <v>392</v>
      </c>
      <c r="P147" s="5" t="s">
        <v>3414</v>
      </c>
      <c r="Q147" s="5" t="s">
        <v>2773</v>
      </c>
      <c r="R147" s="5" t="s">
        <v>3415</v>
      </c>
      <c r="S147" s="5" t="s">
        <v>394</v>
      </c>
      <c r="T147" s="5" t="s">
        <v>395</v>
      </c>
      <c r="U147" s="5" t="s">
        <v>2640</v>
      </c>
      <c r="V147" s="5" t="s">
        <v>2641</v>
      </c>
      <c r="W147" s="5" t="s">
        <v>2642</v>
      </c>
      <c r="X147" s="5">
        <v>26</v>
      </c>
      <c r="Y147" s="5">
        <v>2025</v>
      </c>
      <c r="Z147" s="5">
        <v>26</v>
      </c>
      <c r="AA147" s="5" t="s">
        <v>1928</v>
      </c>
      <c r="AB147" s="174" t="s">
        <v>1814</v>
      </c>
      <c r="AD147" s="18" t="str">
        <v>330201700</v>
      </c>
      <c r="AE147" s="104" cm="1">
        <f t="array" ref="AE147">IF(LEN(_xlfn.TEXTJOIN(", ",TRUE,_xlfn.UNIQUE(_xlfn._xlws.FILTER(InfoGeneral[Código de Meta],InfoGeneral[CodigoIndicador]=AD147,""))))&gt;0,1,0)</f>
        <v>1</v>
      </c>
    </row>
    <row r="148" spans="1:31" ht="40.200000000000003" hidden="1" customHeight="1" x14ac:dyDescent="0.3">
      <c r="A148" s="172" t="s">
        <v>3384</v>
      </c>
      <c r="B148" s="5" t="s">
        <v>1672</v>
      </c>
      <c r="C148" s="5" t="s">
        <v>2763</v>
      </c>
      <c r="D148" s="5" t="s">
        <v>2764</v>
      </c>
      <c r="E148" s="5" t="s">
        <v>2765</v>
      </c>
      <c r="F148" s="5" t="s">
        <v>1246</v>
      </c>
      <c r="G148" s="5" t="s">
        <v>1246</v>
      </c>
      <c r="H148" s="5" t="s">
        <v>3385</v>
      </c>
      <c r="I148" s="5" t="s">
        <v>3386</v>
      </c>
      <c r="J148" s="5" t="s">
        <v>3387</v>
      </c>
      <c r="K148" s="5">
        <v>139218</v>
      </c>
      <c r="L148" s="5">
        <v>66087</v>
      </c>
      <c r="M148" s="5" t="s">
        <v>2781</v>
      </c>
      <c r="N148" s="5" t="s">
        <v>3388</v>
      </c>
      <c r="O148" s="5" t="s">
        <v>290</v>
      </c>
      <c r="P148" s="5" t="s">
        <v>3389</v>
      </c>
      <c r="Q148" s="5" t="s">
        <v>2773</v>
      </c>
      <c r="R148" s="5" t="s">
        <v>3390</v>
      </c>
      <c r="S148" s="5" t="s">
        <v>292</v>
      </c>
      <c r="T148" s="5" t="s">
        <v>293</v>
      </c>
      <c r="U148" s="5" t="s">
        <v>2640</v>
      </c>
      <c r="V148" s="5" t="s">
        <v>2641</v>
      </c>
      <c r="W148" s="5" t="s">
        <v>2642</v>
      </c>
      <c r="X148" s="5">
        <v>66087</v>
      </c>
      <c r="Y148" s="5">
        <v>2025</v>
      </c>
      <c r="Z148" s="5">
        <v>66087</v>
      </c>
      <c r="AA148" s="5" t="s">
        <v>1852</v>
      </c>
      <c r="AB148" s="174" t="s">
        <v>1814</v>
      </c>
      <c r="AD148" s="18" t="str">
        <v>330105400</v>
      </c>
      <c r="AE148" s="104" cm="1">
        <f t="array" ref="AE148">IF(LEN(_xlfn.TEXTJOIN(", ",TRUE,_xlfn.UNIQUE(_xlfn._xlws.FILTER(InfoGeneral[Código de Meta],InfoGeneral[CodigoIndicador]=AD148,""))))&gt;0,1,0)</f>
        <v>1</v>
      </c>
    </row>
    <row r="149" spans="1:31" ht="40.200000000000003" hidden="1" customHeight="1" x14ac:dyDescent="0.3">
      <c r="A149" s="172" t="s">
        <v>3391</v>
      </c>
      <c r="B149" s="5" t="s">
        <v>1788</v>
      </c>
      <c r="C149" s="5" t="s">
        <v>2763</v>
      </c>
      <c r="D149" s="5" t="s">
        <v>2764</v>
      </c>
      <c r="E149" s="5" t="s">
        <v>2765</v>
      </c>
      <c r="F149" s="5" t="s">
        <v>1247</v>
      </c>
      <c r="G149" s="5" t="s">
        <v>1247</v>
      </c>
      <c r="H149" s="5" t="s">
        <v>3385</v>
      </c>
      <c r="I149" s="5" t="s">
        <v>3386</v>
      </c>
      <c r="J149" s="5" t="s">
        <v>3392</v>
      </c>
      <c r="K149" s="5">
        <v>139218</v>
      </c>
      <c r="L149" s="5">
        <v>54199</v>
      </c>
      <c r="M149" s="5" t="s">
        <v>2781</v>
      </c>
      <c r="N149" s="5" t="s">
        <v>3388</v>
      </c>
      <c r="O149" s="5" t="s">
        <v>290</v>
      </c>
      <c r="P149" s="5" t="s">
        <v>3389</v>
      </c>
      <c r="Q149" s="5" t="s">
        <v>2773</v>
      </c>
      <c r="R149" s="5" t="s">
        <v>3390</v>
      </c>
      <c r="S149" s="5" t="s">
        <v>292</v>
      </c>
      <c r="T149" s="5" t="s">
        <v>293</v>
      </c>
      <c r="U149" s="5" t="s">
        <v>2640</v>
      </c>
      <c r="V149" s="5" t="s">
        <v>2641</v>
      </c>
      <c r="W149" s="5" t="s">
        <v>2642</v>
      </c>
      <c r="X149" s="5">
        <v>54199</v>
      </c>
      <c r="Y149" s="5">
        <v>2026</v>
      </c>
      <c r="Z149" s="5">
        <v>54199</v>
      </c>
      <c r="AA149" s="5" t="s">
        <v>1852</v>
      </c>
      <c r="AB149" s="174" t="s">
        <v>1814</v>
      </c>
      <c r="AD149" s="18" t="str">
        <v>210203800</v>
      </c>
      <c r="AE149" s="104" cm="1">
        <f t="array" ref="AE149">IF(LEN(_xlfn.TEXTJOIN(", ",TRUE,_xlfn.UNIQUE(_xlfn._xlws.FILTER(InfoGeneral[Código de Meta],InfoGeneral[CodigoIndicador]=AD149,""))))&gt;0,1,0)</f>
        <v>1</v>
      </c>
    </row>
    <row r="150" spans="1:31" ht="40.200000000000003" hidden="1" customHeight="1" x14ac:dyDescent="0.3">
      <c r="A150" s="172" t="s">
        <v>3423</v>
      </c>
      <c r="B150" s="5" t="s">
        <v>1509</v>
      </c>
      <c r="C150" s="5" t="s">
        <v>2763</v>
      </c>
      <c r="D150" s="5" t="s">
        <v>2764</v>
      </c>
      <c r="E150" s="5" t="s">
        <v>2883</v>
      </c>
      <c r="F150" s="5" t="s">
        <v>1245</v>
      </c>
      <c r="G150" s="5" t="s">
        <v>1247</v>
      </c>
      <c r="H150" s="5" t="s">
        <v>3424</v>
      </c>
      <c r="I150" s="5" t="s">
        <v>3425</v>
      </c>
      <c r="J150" s="5" t="s">
        <v>3426</v>
      </c>
      <c r="K150" s="5">
        <v>1006044</v>
      </c>
      <c r="L150" s="5">
        <v>1600</v>
      </c>
      <c r="M150" s="5" t="s">
        <v>2781</v>
      </c>
      <c r="N150" s="5" t="s">
        <v>3427</v>
      </c>
      <c r="O150" s="5" t="s">
        <v>1510</v>
      </c>
      <c r="P150" s="5" t="s">
        <v>2658</v>
      </c>
      <c r="Q150" s="5" t="s">
        <v>2773</v>
      </c>
      <c r="R150" s="5" t="s">
        <v>2659</v>
      </c>
      <c r="S150" s="5" t="s">
        <v>2657</v>
      </c>
      <c r="T150" s="5" t="s">
        <v>2658</v>
      </c>
      <c r="U150" s="5" t="s">
        <v>2659</v>
      </c>
      <c r="V150" s="5" t="s">
        <v>2641</v>
      </c>
      <c r="W150" s="5" t="s">
        <v>2642</v>
      </c>
      <c r="X150" s="5">
        <v>400</v>
      </c>
      <c r="Y150" s="5">
        <v>2024</v>
      </c>
      <c r="Z150" s="5">
        <v>0</v>
      </c>
      <c r="AA150" s="5"/>
      <c r="AB150" s="174" t="s">
        <v>2642</v>
      </c>
      <c r="AD150" s="18" t="str">
        <v>210203300</v>
      </c>
      <c r="AE150" s="104" cm="1">
        <f t="array" ref="AE150">IF(LEN(_xlfn.TEXTJOIN(", ",TRUE,_xlfn.UNIQUE(_xlfn._xlws.FILTER(InfoGeneral[Código de Meta],InfoGeneral[CodigoIndicador]=AD150,""))))&gt;0,1,0)</f>
        <v>1</v>
      </c>
    </row>
    <row r="151" spans="1:31" ht="40.200000000000003" hidden="1" customHeight="1" x14ac:dyDescent="0.3">
      <c r="A151" s="172" t="s">
        <v>3423</v>
      </c>
      <c r="B151" s="5" t="s">
        <v>1509</v>
      </c>
      <c r="C151" s="5" t="s">
        <v>2763</v>
      </c>
      <c r="D151" s="5" t="s">
        <v>2764</v>
      </c>
      <c r="E151" s="5" t="s">
        <v>2883</v>
      </c>
      <c r="F151" s="5" t="s">
        <v>1245</v>
      </c>
      <c r="G151" s="5" t="s">
        <v>1247</v>
      </c>
      <c r="H151" s="5" t="s">
        <v>3424</v>
      </c>
      <c r="I151" s="5" t="s">
        <v>3425</v>
      </c>
      <c r="J151" s="5" t="s">
        <v>3426</v>
      </c>
      <c r="K151" s="5">
        <v>1006044</v>
      </c>
      <c r="L151" s="5">
        <v>1600</v>
      </c>
      <c r="M151" s="5" t="s">
        <v>2781</v>
      </c>
      <c r="N151" s="5" t="s">
        <v>3427</v>
      </c>
      <c r="O151" s="5" t="s">
        <v>1510</v>
      </c>
      <c r="P151" s="5" t="s">
        <v>2658</v>
      </c>
      <c r="Q151" s="5" t="s">
        <v>2773</v>
      </c>
      <c r="R151" s="5" t="s">
        <v>2659</v>
      </c>
      <c r="S151" s="5" t="s">
        <v>2657</v>
      </c>
      <c r="T151" s="5" t="s">
        <v>2658</v>
      </c>
      <c r="U151" s="5" t="s">
        <v>2659</v>
      </c>
      <c r="V151" s="5" t="s">
        <v>2641</v>
      </c>
      <c r="W151" s="5" t="s">
        <v>2642</v>
      </c>
      <c r="X151" s="5">
        <v>400</v>
      </c>
      <c r="Y151" s="5">
        <v>2025</v>
      </c>
      <c r="Z151" s="5">
        <v>0</v>
      </c>
      <c r="AA151" s="5"/>
      <c r="AB151" s="174" t="s">
        <v>2642</v>
      </c>
      <c r="AD151" s="18" t="str">
        <v>210200800</v>
      </c>
      <c r="AE151" s="104" cm="1">
        <f t="array" ref="AE151">IF(LEN(_xlfn.TEXTJOIN(", ",TRUE,_xlfn.UNIQUE(_xlfn._xlws.FILTER(InfoGeneral[Código de Meta],InfoGeneral[CodigoIndicador]=AD151,""))))&gt;0,1,0)</f>
        <v>0</v>
      </c>
    </row>
    <row r="152" spans="1:31" ht="40.200000000000003" hidden="1" customHeight="1" x14ac:dyDescent="0.3">
      <c r="A152" s="172" t="s">
        <v>3423</v>
      </c>
      <c r="B152" s="5" t="s">
        <v>1509</v>
      </c>
      <c r="C152" s="5" t="s">
        <v>2763</v>
      </c>
      <c r="D152" s="5" t="s">
        <v>2764</v>
      </c>
      <c r="E152" s="5" t="s">
        <v>2883</v>
      </c>
      <c r="F152" s="5" t="s">
        <v>1245</v>
      </c>
      <c r="G152" s="5" t="s">
        <v>1247</v>
      </c>
      <c r="H152" s="5" t="s">
        <v>3424</v>
      </c>
      <c r="I152" s="5" t="s">
        <v>3425</v>
      </c>
      <c r="J152" s="5" t="s">
        <v>3426</v>
      </c>
      <c r="K152" s="5">
        <v>1006044</v>
      </c>
      <c r="L152" s="5">
        <v>1600</v>
      </c>
      <c r="M152" s="5" t="s">
        <v>2781</v>
      </c>
      <c r="N152" s="5" t="s">
        <v>3427</v>
      </c>
      <c r="O152" s="5" t="s">
        <v>1510</v>
      </c>
      <c r="P152" s="5" t="s">
        <v>2658</v>
      </c>
      <c r="Q152" s="5" t="s">
        <v>2773</v>
      </c>
      <c r="R152" s="5" t="s">
        <v>2659</v>
      </c>
      <c r="S152" s="5" t="s">
        <v>2657</v>
      </c>
      <c r="T152" s="5" t="s">
        <v>2658</v>
      </c>
      <c r="U152" s="5" t="s">
        <v>2659</v>
      </c>
      <c r="V152" s="5" t="s">
        <v>2641</v>
      </c>
      <c r="W152" s="5" t="s">
        <v>2642</v>
      </c>
      <c r="X152" s="5">
        <v>400</v>
      </c>
      <c r="Y152" s="5">
        <v>2026</v>
      </c>
      <c r="Z152" s="5">
        <v>400</v>
      </c>
      <c r="AA152" s="5"/>
      <c r="AB152" s="174" t="s">
        <v>2642</v>
      </c>
      <c r="AD152" s="18" t="str">
        <v>400301600</v>
      </c>
      <c r="AE152" s="104" cm="1">
        <f t="array" ref="AE152">IF(LEN(_xlfn.TEXTJOIN(", ",TRUE,_xlfn.UNIQUE(_xlfn._xlws.FILTER(InfoGeneral[Código de Meta],InfoGeneral[CodigoIndicador]=AD152,""))))&gt;0,1,0)</f>
        <v>1</v>
      </c>
    </row>
    <row r="153" spans="1:31" ht="40.200000000000003" hidden="1" customHeight="1" x14ac:dyDescent="0.3">
      <c r="A153" s="172" t="s">
        <v>3397</v>
      </c>
      <c r="B153" s="5" t="s">
        <v>3398</v>
      </c>
      <c r="C153" s="5" t="s">
        <v>2763</v>
      </c>
      <c r="D153" s="5" t="s">
        <v>2764</v>
      </c>
      <c r="E153" s="5" t="s">
        <v>2765</v>
      </c>
      <c r="F153" s="5" t="s">
        <v>1247</v>
      </c>
      <c r="G153" s="5" t="s">
        <v>1247</v>
      </c>
      <c r="H153" s="5" t="s">
        <v>3399</v>
      </c>
      <c r="I153" s="5" t="s">
        <v>3400</v>
      </c>
      <c r="J153" s="5" t="s">
        <v>3401</v>
      </c>
      <c r="K153" s="5">
        <v>9884</v>
      </c>
      <c r="L153" s="5">
        <v>9884</v>
      </c>
      <c r="M153" s="5" t="s">
        <v>3402</v>
      </c>
      <c r="N153" s="5" t="s">
        <v>3403</v>
      </c>
      <c r="O153" s="5" t="s">
        <v>3404</v>
      </c>
      <c r="P153" s="5" t="s">
        <v>3405</v>
      </c>
      <c r="Q153" s="5" t="s">
        <v>2773</v>
      </c>
      <c r="R153" s="5" t="s">
        <v>2674</v>
      </c>
      <c r="S153" s="5" t="s">
        <v>1855</v>
      </c>
      <c r="T153" s="5" t="s">
        <v>3406</v>
      </c>
      <c r="U153" s="5" t="s">
        <v>2640</v>
      </c>
      <c r="V153" s="5" t="s">
        <v>2641</v>
      </c>
      <c r="W153" s="5" t="s">
        <v>2642</v>
      </c>
      <c r="X153" s="5">
        <v>20</v>
      </c>
      <c r="Y153" s="5">
        <v>2026</v>
      </c>
      <c r="Z153" s="5">
        <v>20</v>
      </c>
      <c r="AA153" s="5" t="s">
        <v>1856</v>
      </c>
      <c r="AB153" s="174" t="s">
        <v>1814</v>
      </c>
      <c r="AD153" s="18" t="str">
        <v>320200500</v>
      </c>
      <c r="AE153" s="104" cm="1">
        <f t="array" ref="AE153">IF(LEN(_xlfn.TEXTJOIN(", ",TRUE,_xlfn.UNIQUE(_xlfn._xlws.FILTER(InfoGeneral[Código de Meta],InfoGeneral[CodigoIndicador]=AD153,""))))&gt;0,1,0)</f>
        <v>1</v>
      </c>
    </row>
    <row r="154" spans="1:31" ht="40.200000000000003" hidden="1" customHeight="1" x14ac:dyDescent="0.3">
      <c r="A154" s="172" t="s">
        <v>3283</v>
      </c>
      <c r="B154" s="5" t="s">
        <v>3284</v>
      </c>
      <c r="C154" s="5" t="s">
        <v>2763</v>
      </c>
      <c r="D154" s="5" t="s">
        <v>2764</v>
      </c>
      <c r="E154" s="5" t="s">
        <v>2765</v>
      </c>
      <c r="F154" s="5" t="s">
        <v>1246</v>
      </c>
      <c r="G154" s="5" t="s">
        <v>1246</v>
      </c>
      <c r="H154" s="5" t="s">
        <v>3285</v>
      </c>
      <c r="I154" s="5" t="s">
        <v>3286</v>
      </c>
      <c r="J154" s="5" t="s">
        <v>3287</v>
      </c>
      <c r="K154" s="5">
        <v>10021</v>
      </c>
      <c r="L154" s="5">
        <v>525</v>
      </c>
      <c r="M154" s="5" t="s">
        <v>2781</v>
      </c>
      <c r="N154" s="5" t="s">
        <v>3407</v>
      </c>
      <c r="O154" s="5" t="s">
        <v>3404</v>
      </c>
      <c r="P154" s="5" t="s">
        <v>3408</v>
      </c>
      <c r="Q154" s="5" t="s">
        <v>2773</v>
      </c>
      <c r="R154" s="5" t="s">
        <v>2674</v>
      </c>
      <c r="S154" s="5" t="s">
        <v>1855</v>
      </c>
      <c r="T154" s="5" t="s">
        <v>3406</v>
      </c>
      <c r="U154" s="5" t="s">
        <v>2640</v>
      </c>
      <c r="V154" s="5" t="s">
        <v>2641</v>
      </c>
      <c r="W154" s="5" t="s">
        <v>2642</v>
      </c>
      <c r="X154" s="5">
        <v>20</v>
      </c>
      <c r="Y154" s="5">
        <v>2025</v>
      </c>
      <c r="Z154" s="5">
        <v>20</v>
      </c>
      <c r="AA154" s="5" t="s">
        <v>1856</v>
      </c>
      <c r="AB154" s="174" t="s">
        <v>1814</v>
      </c>
      <c r="AD154" s="18" t="str">
        <v>320201400</v>
      </c>
      <c r="AE154" s="104" cm="1">
        <f t="array" ref="AE154">IF(LEN(_xlfn.TEXTJOIN(", ",TRUE,_xlfn.UNIQUE(_xlfn._xlws.FILTER(InfoGeneral[Código de Meta],InfoGeneral[CodigoIndicador]=AD154,""))))&gt;0,1,0)</f>
        <v>1</v>
      </c>
    </row>
    <row r="155" spans="1:31" ht="40.200000000000003" hidden="1" customHeight="1" x14ac:dyDescent="0.3">
      <c r="A155" s="172" t="s">
        <v>3428</v>
      </c>
      <c r="B155" s="5" t="s">
        <v>1643</v>
      </c>
      <c r="C155" s="5" t="s">
        <v>2763</v>
      </c>
      <c r="D155" s="5" t="s">
        <v>2764</v>
      </c>
      <c r="E155" s="5" t="s">
        <v>2787</v>
      </c>
      <c r="F155" s="5" t="s">
        <v>1246</v>
      </c>
      <c r="G155" s="5" t="s">
        <v>1246</v>
      </c>
      <c r="H155" s="5" t="s">
        <v>3429</v>
      </c>
      <c r="I155" s="5" t="s">
        <v>3430</v>
      </c>
      <c r="J155" s="5" t="s">
        <v>3431</v>
      </c>
      <c r="K155" s="5">
        <v>1006044</v>
      </c>
      <c r="L155" s="5">
        <v>1006044</v>
      </c>
      <c r="M155" s="5" t="s">
        <v>2781</v>
      </c>
      <c r="N155" s="5" t="s">
        <v>3432</v>
      </c>
      <c r="O155" s="5" t="s">
        <v>109</v>
      </c>
      <c r="P155" s="5" t="s">
        <v>3433</v>
      </c>
      <c r="Q155" s="5" t="s">
        <v>2773</v>
      </c>
      <c r="R155" s="5" t="s">
        <v>2677</v>
      </c>
      <c r="S155" s="5" t="s">
        <v>111</v>
      </c>
      <c r="T155" s="5" t="s">
        <v>112</v>
      </c>
      <c r="U155" s="5" t="s">
        <v>2640</v>
      </c>
      <c r="V155" s="5" t="s">
        <v>2641</v>
      </c>
      <c r="W155" s="5" t="s">
        <v>2642</v>
      </c>
      <c r="X155" s="5">
        <v>1</v>
      </c>
      <c r="Y155" s="5">
        <v>2025</v>
      </c>
      <c r="Z155" s="5">
        <v>1</v>
      </c>
      <c r="AA155" s="5" t="s">
        <v>1274</v>
      </c>
      <c r="AB155" s="174" t="s">
        <v>1814</v>
      </c>
      <c r="AD155" s="18" t="str">
        <v>220206100</v>
      </c>
      <c r="AE155" s="104" cm="1">
        <f t="array" ref="AE155">IF(LEN(_xlfn.TEXTJOIN(", ",TRUE,_xlfn.UNIQUE(_xlfn._xlws.FILTER(InfoGeneral[Código de Meta],InfoGeneral[CodigoIndicador]=AD155,""))))&gt;0,1,0)</f>
        <v>1</v>
      </c>
    </row>
    <row r="156" spans="1:31" ht="40.200000000000003" hidden="1" customHeight="1" x14ac:dyDescent="0.3">
      <c r="A156" s="172" t="s">
        <v>3434</v>
      </c>
      <c r="B156" s="5" t="s">
        <v>1679</v>
      </c>
      <c r="C156" s="5" t="s">
        <v>2763</v>
      </c>
      <c r="D156" s="5" t="s">
        <v>2764</v>
      </c>
      <c r="E156" s="5" t="s">
        <v>2787</v>
      </c>
      <c r="F156" s="5" t="s">
        <v>1246</v>
      </c>
      <c r="G156" s="5" t="s">
        <v>1246</v>
      </c>
      <c r="H156" s="5" t="s">
        <v>3435</v>
      </c>
      <c r="I156" s="5" t="s">
        <v>3436</v>
      </c>
      <c r="J156" s="5" t="s">
        <v>3437</v>
      </c>
      <c r="K156" s="5">
        <v>1006044</v>
      </c>
      <c r="L156" s="5">
        <v>1006044</v>
      </c>
      <c r="M156" s="5" t="s">
        <v>2781</v>
      </c>
      <c r="N156" s="5" t="s">
        <v>3438</v>
      </c>
      <c r="O156" s="5" t="s">
        <v>109</v>
      </c>
      <c r="P156" s="5" t="s">
        <v>3433</v>
      </c>
      <c r="Q156" s="5" t="s">
        <v>2773</v>
      </c>
      <c r="R156" s="5" t="s">
        <v>2677</v>
      </c>
      <c r="S156" s="5" t="s">
        <v>111</v>
      </c>
      <c r="T156" s="5" t="s">
        <v>112</v>
      </c>
      <c r="U156" s="5" t="s">
        <v>2640</v>
      </c>
      <c r="V156" s="5" t="s">
        <v>2641</v>
      </c>
      <c r="W156" s="5" t="s">
        <v>2642</v>
      </c>
      <c r="X156" s="5">
        <v>1</v>
      </c>
      <c r="Y156" s="5">
        <v>2025</v>
      </c>
      <c r="Z156" s="5">
        <v>1</v>
      </c>
      <c r="AA156" s="5" t="s">
        <v>1274</v>
      </c>
      <c r="AB156" s="174" t="s">
        <v>1814</v>
      </c>
      <c r="AD156" s="18" t="str">
        <v>459901800</v>
      </c>
      <c r="AE156" s="104" cm="1">
        <f t="array" ref="AE156">IF(LEN(_xlfn.TEXTJOIN(", ",TRUE,_xlfn.UNIQUE(_xlfn._xlws.FILTER(InfoGeneral[Código de Meta],InfoGeneral[CodigoIndicador]=AD156,""))))&gt;0,1,0)</f>
        <v>1</v>
      </c>
    </row>
    <row r="157" spans="1:31" ht="40.200000000000003" hidden="1" customHeight="1" x14ac:dyDescent="0.3">
      <c r="A157" s="172" t="s">
        <v>3439</v>
      </c>
      <c r="B157" s="5" t="s">
        <v>1639</v>
      </c>
      <c r="C157" s="5" t="s">
        <v>2763</v>
      </c>
      <c r="D157" s="5" t="s">
        <v>2764</v>
      </c>
      <c r="E157" s="5" t="s">
        <v>2787</v>
      </c>
      <c r="F157" s="5" t="s">
        <v>1245</v>
      </c>
      <c r="G157" s="5" t="s">
        <v>1246</v>
      </c>
      <c r="H157" s="5" t="s">
        <v>3440</v>
      </c>
      <c r="I157" s="5" t="s">
        <v>3441</v>
      </c>
      <c r="J157" s="5" t="s">
        <v>3442</v>
      </c>
      <c r="K157" s="5">
        <v>833</v>
      </c>
      <c r="L157" s="5">
        <v>833</v>
      </c>
      <c r="M157" s="5" t="s">
        <v>2827</v>
      </c>
      <c r="N157" s="5" t="s">
        <v>3443</v>
      </c>
      <c r="O157" s="5" t="s">
        <v>109</v>
      </c>
      <c r="P157" s="5" t="s">
        <v>110</v>
      </c>
      <c r="Q157" s="5" t="s">
        <v>2773</v>
      </c>
      <c r="R157" s="5" t="s">
        <v>2677</v>
      </c>
      <c r="S157" s="5" t="s">
        <v>111</v>
      </c>
      <c r="T157" s="5" t="s">
        <v>112</v>
      </c>
      <c r="U157" s="5" t="s">
        <v>2677</v>
      </c>
      <c r="V157" s="5" t="s">
        <v>2641</v>
      </c>
      <c r="W157" s="5" t="s">
        <v>2642</v>
      </c>
      <c r="X157" s="5">
        <v>1</v>
      </c>
      <c r="Y157" s="5">
        <v>2024</v>
      </c>
      <c r="Z157" s="5">
        <v>0</v>
      </c>
      <c r="AA157" s="5" t="s">
        <v>1274</v>
      </c>
      <c r="AB157" s="174" t="s">
        <v>1814</v>
      </c>
      <c r="AD157" s="18" t="str">
        <v>330112600</v>
      </c>
      <c r="AE157" s="104" cm="1">
        <f t="array" ref="AE157">IF(LEN(_xlfn.TEXTJOIN(", ",TRUE,_xlfn.UNIQUE(_xlfn._xlws.FILTER(InfoGeneral[Código de Meta],InfoGeneral[CodigoIndicador]=AD157,""))))&gt;0,1,0)</f>
        <v>0</v>
      </c>
    </row>
    <row r="158" spans="1:31" ht="40.200000000000003" hidden="1" customHeight="1" x14ac:dyDescent="0.3">
      <c r="A158" s="172" t="s">
        <v>3439</v>
      </c>
      <c r="B158" s="5" t="s">
        <v>1639</v>
      </c>
      <c r="C158" s="5" t="s">
        <v>2763</v>
      </c>
      <c r="D158" s="5" t="s">
        <v>2764</v>
      </c>
      <c r="E158" s="5" t="s">
        <v>2787</v>
      </c>
      <c r="F158" s="5" t="s">
        <v>1245</v>
      </c>
      <c r="G158" s="5" t="s">
        <v>1246</v>
      </c>
      <c r="H158" s="5" t="s">
        <v>3440</v>
      </c>
      <c r="I158" s="5" t="s">
        <v>3441</v>
      </c>
      <c r="J158" s="5" t="s">
        <v>3442</v>
      </c>
      <c r="K158" s="5">
        <v>833</v>
      </c>
      <c r="L158" s="5">
        <v>833</v>
      </c>
      <c r="M158" s="5" t="s">
        <v>2827</v>
      </c>
      <c r="N158" s="5" t="s">
        <v>3443</v>
      </c>
      <c r="O158" s="5" t="s">
        <v>109</v>
      </c>
      <c r="P158" s="5" t="s">
        <v>110</v>
      </c>
      <c r="Q158" s="5" t="s">
        <v>2773</v>
      </c>
      <c r="R158" s="5" t="s">
        <v>2677</v>
      </c>
      <c r="S158" s="5" t="s">
        <v>111</v>
      </c>
      <c r="T158" s="5" t="s">
        <v>112</v>
      </c>
      <c r="U158" s="5" t="s">
        <v>2677</v>
      </c>
      <c r="V158" s="5" t="s">
        <v>2641</v>
      </c>
      <c r="W158" s="5" t="s">
        <v>2642</v>
      </c>
      <c r="X158" s="5">
        <v>1</v>
      </c>
      <c r="Y158" s="5">
        <v>2025</v>
      </c>
      <c r="Z158" s="5">
        <v>1</v>
      </c>
      <c r="AA158" s="5" t="s">
        <v>1274</v>
      </c>
      <c r="AB158" s="174" t="s">
        <v>1814</v>
      </c>
      <c r="AD158" s="18" t="str">
        <v>330105100</v>
      </c>
      <c r="AE158" s="104" cm="1">
        <f t="array" ref="AE158">IF(LEN(_xlfn.TEXTJOIN(", ",TRUE,_xlfn.UNIQUE(_xlfn._xlws.FILTER(InfoGeneral[Código de Meta],InfoGeneral[CodigoIndicador]=AD158,""))))&gt;0,1,0)</f>
        <v>1</v>
      </c>
    </row>
    <row r="159" spans="1:31" ht="40.200000000000003" hidden="1" customHeight="1" x14ac:dyDescent="0.3">
      <c r="A159" s="172" t="s">
        <v>3444</v>
      </c>
      <c r="B159" s="5" t="s">
        <v>1687</v>
      </c>
      <c r="C159" s="5" t="s">
        <v>2763</v>
      </c>
      <c r="D159" s="5" t="s">
        <v>2764</v>
      </c>
      <c r="E159" s="5" t="s">
        <v>2787</v>
      </c>
      <c r="F159" s="5" t="s">
        <v>1247</v>
      </c>
      <c r="G159" s="5" t="s">
        <v>1247</v>
      </c>
      <c r="H159" s="5" t="s">
        <v>3445</v>
      </c>
      <c r="I159" s="5" t="s">
        <v>3446</v>
      </c>
      <c r="J159" s="5" t="s">
        <v>3447</v>
      </c>
      <c r="K159" s="5">
        <v>1026669</v>
      </c>
      <c r="L159" s="5">
        <v>1026669</v>
      </c>
      <c r="M159" s="5" t="s">
        <v>2781</v>
      </c>
      <c r="N159" s="5" t="s">
        <v>3448</v>
      </c>
      <c r="O159" s="5" t="s">
        <v>109</v>
      </c>
      <c r="P159" s="5" t="s">
        <v>3433</v>
      </c>
      <c r="Q159" s="5" t="s">
        <v>2773</v>
      </c>
      <c r="R159" s="5" t="s">
        <v>2677</v>
      </c>
      <c r="S159" s="5" t="s">
        <v>111</v>
      </c>
      <c r="T159" s="5" t="s">
        <v>112</v>
      </c>
      <c r="U159" s="5" t="s">
        <v>2640</v>
      </c>
      <c r="V159" s="5" t="s">
        <v>2641</v>
      </c>
      <c r="W159" s="5" t="s">
        <v>1814</v>
      </c>
      <c r="X159" s="5">
        <v>1</v>
      </c>
      <c r="Y159" s="5">
        <v>2026</v>
      </c>
      <c r="Z159" s="5">
        <v>1</v>
      </c>
      <c r="AA159" s="5" t="s">
        <v>1274</v>
      </c>
      <c r="AB159" s="174" t="s">
        <v>1814</v>
      </c>
      <c r="AD159" s="18" t="str">
        <v>220106900</v>
      </c>
      <c r="AE159" s="104" cm="1">
        <f t="array" ref="AE159">IF(LEN(_xlfn.TEXTJOIN(", ",TRUE,_xlfn.UNIQUE(_xlfn._xlws.FILTER(InfoGeneral[Código de Meta],InfoGeneral[CodigoIndicador]=AD159,""))))&gt;0,1,0)</f>
        <v>1</v>
      </c>
    </row>
    <row r="160" spans="1:31" ht="40.200000000000003" hidden="1" customHeight="1" x14ac:dyDescent="0.3">
      <c r="A160" s="172" t="s">
        <v>3449</v>
      </c>
      <c r="B160" s="5" t="s">
        <v>3450</v>
      </c>
      <c r="C160" s="5" t="s">
        <v>2763</v>
      </c>
      <c r="D160" s="5" t="s">
        <v>2764</v>
      </c>
      <c r="E160" s="5" t="s">
        <v>2787</v>
      </c>
      <c r="F160" s="5" t="s">
        <v>1245</v>
      </c>
      <c r="G160" s="5" t="s">
        <v>1245</v>
      </c>
      <c r="H160" s="5" t="s">
        <v>3451</v>
      </c>
      <c r="I160" s="5" t="s">
        <v>3436</v>
      </c>
      <c r="J160" s="5" t="s">
        <v>3452</v>
      </c>
      <c r="K160" s="5">
        <v>1006044</v>
      </c>
      <c r="L160" s="5">
        <v>1006044</v>
      </c>
      <c r="M160" s="5" t="s">
        <v>2781</v>
      </c>
      <c r="N160" s="5" t="s">
        <v>3438</v>
      </c>
      <c r="O160" s="5" t="s">
        <v>109</v>
      </c>
      <c r="P160" s="5" t="s">
        <v>110</v>
      </c>
      <c r="Q160" s="5" t="s">
        <v>2773</v>
      </c>
      <c r="R160" s="5" t="s">
        <v>2677</v>
      </c>
      <c r="S160" s="5" t="s">
        <v>111</v>
      </c>
      <c r="T160" s="5" t="s">
        <v>112</v>
      </c>
      <c r="U160" s="5" t="s">
        <v>2677</v>
      </c>
      <c r="V160" s="5" t="s">
        <v>2641</v>
      </c>
      <c r="W160" s="5" t="s">
        <v>2642</v>
      </c>
      <c r="X160" s="5">
        <v>1</v>
      </c>
      <c r="Y160" s="5">
        <v>2024</v>
      </c>
      <c r="Z160" s="5">
        <v>1</v>
      </c>
      <c r="AA160" s="5" t="s">
        <v>1274</v>
      </c>
      <c r="AB160" s="174" t="s">
        <v>1814</v>
      </c>
      <c r="AD160" s="18" t="str">
        <v>430100400</v>
      </c>
      <c r="AE160" s="104" cm="1">
        <f t="array" ref="AE160">IF(LEN(_xlfn.TEXTJOIN(", ",TRUE,_xlfn.UNIQUE(_xlfn._xlws.FILTER(InfoGeneral[Código de Meta],InfoGeneral[CodigoIndicador]=AD160,""))))&gt;0,1,0)</f>
        <v>1</v>
      </c>
    </row>
    <row r="161" spans="1:31" ht="40.200000000000003" hidden="1" customHeight="1" x14ac:dyDescent="0.3">
      <c r="A161" s="172" t="s">
        <v>3453</v>
      </c>
      <c r="B161" s="5" t="s">
        <v>2513</v>
      </c>
      <c r="C161" s="5" t="s">
        <v>2763</v>
      </c>
      <c r="D161" s="5" t="s">
        <v>2764</v>
      </c>
      <c r="E161" s="5" t="s">
        <v>2787</v>
      </c>
      <c r="F161" s="5" t="s">
        <v>1247</v>
      </c>
      <c r="G161" s="5" t="s">
        <v>1247</v>
      </c>
      <c r="H161" s="5" t="s">
        <v>3454</v>
      </c>
      <c r="I161" s="5" t="s">
        <v>3455</v>
      </c>
      <c r="J161" s="5" t="s">
        <v>3456</v>
      </c>
      <c r="K161" s="5">
        <v>1006044</v>
      </c>
      <c r="L161" s="5">
        <v>1006044</v>
      </c>
      <c r="M161" s="5" t="s">
        <v>2781</v>
      </c>
      <c r="N161" s="5" t="s">
        <v>3457</v>
      </c>
      <c r="O161" s="5" t="s">
        <v>70</v>
      </c>
      <c r="P161" s="5" t="s">
        <v>3458</v>
      </c>
      <c r="Q161" s="5" t="s">
        <v>2773</v>
      </c>
      <c r="R161" s="5" t="s">
        <v>2651</v>
      </c>
      <c r="S161" s="5" t="s">
        <v>72</v>
      </c>
      <c r="T161" s="5" t="s">
        <v>73</v>
      </c>
      <c r="U161" s="5" t="s">
        <v>2640</v>
      </c>
      <c r="V161" s="5" t="s">
        <v>2641</v>
      </c>
      <c r="W161" s="5" t="s">
        <v>2642</v>
      </c>
      <c r="X161" s="5">
        <v>33</v>
      </c>
      <c r="Y161" s="5">
        <v>2026</v>
      </c>
      <c r="Z161" s="5">
        <v>33</v>
      </c>
      <c r="AA161" s="5" t="s">
        <v>2186</v>
      </c>
      <c r="AB161" s="174" t="s">
        <v>1814</v>
      </c>
      <c r="AD161" s="18" t="str">
        <v>190503100</v>
      </c>
      <c r="AE161" s="104" cm="1">
        <f t="array" ref="AE161">IF(LEN(_xlfn.TEXTJOIN(", ",TRUE,_xlfn.UNIQUE(_xlfn._xlws.FILTER(InfoGeneral[Código de Meta],InfoGeneral[CodigoIndicador]=AD161,""))))&gt;0,1,0)</f>
        <v>1</v>
      </c>
    </row>
    <row r="162" spans="1:31" ht="40.200000000000003" hidden="1" customHeight="1" x14ac:dyDescent="0.3">
      <c r="A162" s="172" t="s">
        <v>3459</v>
      </c>
      <c r="B162" s="5" t="s">
        <v>3460</v>
      </c>
      <c r="C162" s="5" t="s">
        <v>2763</v>
      </c>
      <c r="D162" s="5" t="s">
        <v>2764</v>
      </c>
      <c r="E162" s="5" t="s">
        <v>2787</v>
      </c>
      <c r="F162" s="5" t="s">
        <v>1246</v>
      </c>
      <c r="G162" s="5" t="s">
        <v>1246</v>
      </c>
      <c r="H162" s="5" t="s">
        <v>3461</v>
      </c>
      <c r="I162" s="5" t="s">
        <v>3462</v>
      </c>
      <c r="J162" s="5" t="s">
        <v>3463</v>
      </c>
      <c r="K162" s="5">
        <v>1006044</v>
      </c>
      <c r="L162" s="5">
        <v>1006044</v>
      </c>
      <c r="M162" s="5" t="s">
        <v>2781</v>
      </c>
      <c r="N162" s="5" t="s">
        <v>3464</v>
      </c>
      <c r="O162" s="5" t="s">
        <v>70</v>
      </c>
      <c r="P162" s="5" t="s">
        <v>3458</v>
      </c>
      <c r="Q162" s="5" t="s">
        <v>2773</v>
      </c>
      <c r="R162" s="5" t="s">
        <v>2651</v>
      </c>
      <c r="S162" s="5" t="s">
        <v>72</v>
      </c>
      <c r="T162" s="5" t="s">
        <v>73</v>
      </c>
      <c r="U162" s="5" t="s">
        <v>2640</v>
      </c>
      <c r="V162" s="5" t="s">
        <v>2641</v>
      </c>
      <c r="W162" s="5" t="s">
        <v>2642</v>
      </c>
      <c r="X162" s="5">
        <v>1</v>
      </c>
      <c r="Y162" s="5">
        <v>2025</v>
      </c>
      <c r="Z162" s="5">
        <v>1</v>
      </c>
      <c r="AA162" s="5" t="s">
        <v>2186</v>
      </c>
      <c r="AB162" s="174" t="s">
        <v>1814</v>
      </c>
      <c r="AD162" s="18" t="str">
        <v>459903000</v>
      </c>
      <c r="AE162" s="104" cm="1">
        <f t="array" ref="AE162">IF(LEN(_xlfn.TEXTJOIN(", ",TRUE,_xlfn.UNIQUE(_xlfn._xlws.FILTER(InfoGeneral[Código de Meta],InfoGeneral[CodigoIndicador]=AD162,""))))&gt;0,1,0)</f>
        <v>1</v>
      </c>
    </row>
    <row r="163" spans="1:31" ht="40.200000000000003" hidden="1" customHeight="1" x14ac:dyDescent="0.3">
      <c r="A163" s="172" t="s">
        <v>3465</v>
      </c>
      <c r="B163" s="5" t="s">
        <v>1463</v>
      </c>
      <c r="C163" s="5" t="s">
        <v>2763</v>
      </c>
      <c r="D163" s="5" t="s">
        <v>2764</v>
      </c>
      <c r="E163" s="5" t="s">
        <v>2787</v>
      </c>
      <c r="F163" s="5" t="s">
        <v>1245</v>
      </c>
      <c r="G163" s="5" t="s">
        <v>1246</v>
      </c>
      <c r="H163" s="5" t="s">
        <v>3466</v>
      </c>
      <c r="I163" s="5" t="s">
        <v>3467</v>
      </c>
      <c r="J163" s="5" t="s">
        <v>3468</v>
      </c>
      <c r="K163" s="5">
        <v>1006044</v>
      </c>
      <c r="L163" s="5">
        <v>1006044</v>
      </c>
      <c r="M163" s="5" t="s">
        <v>2781</v>
      </c>
      <c r="N163" s="5" t="s">
        <v>3469</v>
      </c>
      <c r="O163" s="5" t="s">
        <v>70</v>
      </c>
      <c r="P163" s="5" t="s">
        <v>71</v>
      </c>
      <c r="Q163" s="5" t="s">
        <v>2773</v>
      </c>
      <c r="R163" s="5" t="s">
        <v>2651</v>
      </c>
      <c r="S163" s="5" t="s">
        <v>72</v>
      </c>
      <c r="T163" s="5" t="s">
        <v>73</v>
      </c>
      <c r="U163" s="5" t="s">
        <v>2651</v>
      </c>
      <c r="V163" s="5" t="s">
        <v>2641</v>
      </c>
      <c r="W163" s="5" t="s">
        <v>2642</v>
      </c>
      <c r="X163" s="5">
        <v>1</v>
      </c>
      <c r="Y163" s="5">
        <v>2024</v>
      </c>
      <c r="Z163" s="5">
        <v>1</v>
      </c>
      <c r="AA163" s="5" t="s">
        <v>2186</v>
      </c>
      <c r="AB163" s="174" t="s">
        <v>1814</v>
      </c>
      <c r="AD163" s="18" t="str">
        <v>350201000</v>
      </c>
      <c r="AE163" s="104" cm="1">
        <f t="array" ref="AE163">IF(LEN(_xlfn.TEXTJOIN(", ",TRUE,_xlfn.UNIQUE(_xlfn._xlws.FILTER(InfoGeneral[Código de Meta],InfoGeneral[CodigoIndicador]=AD163,""))))&gt;0,1,0)</f>
        <v>1</v>
      </c>
    </row>
    <row r="164" spans="1:31" ht="40.200000000000003" hidden="1" customHeight="1" x14ac:dyDescent="0.3">
      <c r="A164" s="172" t="s">
        <v>3470</v>
      </c>
      <c r="B164" s="5" t="s">
        <v>3471</v>
      </c>
      <c r="C164" s="5" t="s">
        <v>3318</v>
      </c>
      <c r="D164" s="5" t="s">
        <v>3472</v>
      </c>
      <c r="E164" s="5" t="s">
        <v>2765</v>
      </c>
      <c r="F164" s="5" t="s">
        <v>1246</v>
      </c>
      <c r="G164" s="5" t="s">
        <v>1246</v>
      </c>
      <c r="H164" s="5" t="s">
        <v>3473</v>
      </c>
      <c r="I164" s="5" t="s">
        <v>3474</v>
      </c>
      <c r="J164" s="5" t="s">
        <v>3475</v>
      </c>
      <c r="K164" s="5">
        <v>437</v>
      </c>
      <c r="L164" s="5">
        <v>437</v>
      </c>
      <c r="M164" s="5" t="s">
        <v>3476</v>
      </c>
      <c r="N164" s="5" t="s">
        <v>3477</v>
      </c>
      <c r="O164" s="5" t="s">
        <v>1424</v>
      </c>
      <c r="P164" s="5" t="s">
        <v>3478</v>
      </c>
      <c r="Q164" s="5" t="s">
        <v>2773</v>
      </c>
      <c r="R164" s="5" t="s">
        <v>2647</v>
      </c>
      <c r="S164" s="5" t="s">
        <v>1879</v>
      </c>
      <c r="T164" s="5" t="s">
        <v>2646</v>
      </c>
      <c r="U164" s="5" t="s">
        <v>2640</v>
      </c>
      <c r="V164" s="5" t="s">
        <v>2641</v>
      </c>
      <c r="W164" s="5" t="s">
        <v>2642</v>
      </c>
      <c r="X164" s="5">
        <v>1</v>
      </c>
      <c r="Y164" s="5">
        <v>2025</v>
      </c>
      <c r="Z164" s="5">
        <v>1</v>
      </c>
      <c r="AA164" s="5" t="s">
        <v>1880</v>
      </c>
      <c r="AB164" s="174" t="s">
        <v>1814</v>
      </c>
      <c r="AD164" s="18" t="str">
        <v>190602600</v>
      </c>
      <c r="AE164" s="104" cm="1">
        <f t="array" ref="AE164">IF(LEN(_xlfn.TEXTJOIN(", ",TRUE,_xlfn.UNIQUE(_xlfn._xlws.FILTER(InfoGeneral[Código de Meta],InfoGeneral[CodigoIndicador]=AD164,""))))&gt;0,1,0)</f>
        <v>1</v>
      </c>
    </row>
    <row r="165" spans="1:31" ht="40.200000000000003" hidden="1" customHeight="1" x14ac:dyDescent="0.3">
      <c r="A165" s="172" t="s">
        <v>3479</v>
      </c>
      <c r="B165" s="5" t="s">
        <v>1423</v>
      </c>
      <c r="C165" s="5" t="s">
        <v>2763</v>
      </c>
      <c r="D165" s="5" t="s">
        <v>2764</v>
      </c>
      <c r="E165" s="5" t="s">
        <v>2765</v>
      </c>
      <c r="F165" s="5" t="s">
        <v>1245</v>
      </c>
      <c r="G165" s="5" t="s">
        <v>1246</v>
      </c>
      <c r="H165" s="5" t="s">
        <v>3480</v>
      </c>
      <c r="I165" s="5" t="s">
        <v>3481</v>
      </c>
      <c r="J165" s="5" t="s">
        <v>3482</v>
      </c>
      <c r="K165" s="5">
        <v>346</v>
      </c>
      <c r="L165" s="5">
        <v>346</v>
      </c>
      <c r="M165" s="5" t="s">
        <v>2904</v>
      </c>
      <c r="N165" s="5" t="s">
        <v>3483</v>
      </c>
      <c r="O165" s="5" t="s">
        <v>1424</v>
      </c>
      <c r="P165" s="5" t="s">
        <v>3484</v>
      </c>
      <c r="Q165" s="5" t="s">
        <v>2773</v>
      </c>
      <c r="R165" s="5" t="s">
        <v>2647</v>
      </c>
      <c r="S165" s="5" t="s">
        <v>1879</v>
      </c>
      <c r="T165" s="5" t="s">
        <v>2646</v>
      </c>
      <c r="U165" s="5" t="s">
        <v>2647</v>
      </c>
      <c r="V165" s="5" t="s">
        <v>2641</v>
      </c>
      <c r="W165" s="5" t="s">
        <v>2642</v>
      </c>
      <c r="X165" s="5">
        <v>1</v>
      </c>
      <c r="Y165" s="5">
        <v>2024</v>
      </c>
      <c r="Z165" s="5">
        <v>0</v>
      </c>
      <c r="AA165" s="5" t="s">
        <v>1880</v>
      </c>
      <c r="AB165" s="174" t="s">
        <v>1814</v>
      </c>
      <c r="AD165" s="18" t="str">
        <v>459901900</v>
      </c>
      <c r="AE165" s="104" cm="1">
        <f t="array" ref="AE165">IF(LEN(_xlfn.TEXTJOIN(", ",TRUE,_xlfn.UNIQUE(_xlfn._xlws.FILTER(InfoGeneral[Código de Meta],InfoGeneral[CodigoIndicador]=AD165,""))))&gt;0,1,0)</f>
        <v>0</v>
      </c>
    </row>
    <row r="166" spans="1:31" ht="40.200000000000003" hidden="1" customHeight="1" x14ac:dyDescent="0.3">
      <c r="A166" s="172" t="s">
        <v>3479</v>
      </c>
      <c r="B166" s="5" t="s">
        <v>1423</v>
      </c>
      <c r="C166" s="5" t="s">
        <v>2763</v>
      </c>
      <c r="D166" s="5" t="s">
        <v>2764</v>
      </c>
      <c r="E166" s="5" t="s">
        <v>2765</v>
      </c>
      <c r="F166" s="5" t="s">
        <v>1245</v>
      </c>
      <c r="G166" s="5" t="s">
        <v>1246</v>
      </c>
      <c r="H166" s="5" t="s">
        <v>3480</v>
      </c>
      <c r="I166" s="5" t="s">
        <v>3481</v>
      </c>
      <c r="J166" s="5" t="s">
        <v>3482</v>
      </c>
      <c r="K166" s="5">
        <v>346</v>
      </c>
      <c r="L166" s="5">
        <v>346</v>
      </c>
      <c r="M166" s="5" t="s">
        <v>2904</v>
      </c>
      <c r="N166" s="5" t="s">
        <v>3483</v>
      </c>
      <c r="O166" s="5" t="s">
        <v>1424</v>
      </c>
      <c r="P166" s="5" t="s">
        <v>3484</v>
      </c>
      <c r="Q166" s="5" t="s">
        <v>2773</v>
      </c>
      <c r="R166" s="5" t="s">
        <v>2647</v>
      </c>
      <c r="S166" s="5" t="s">
        <v>1879</v>
      </c>
      <c r="T166" s="5" t="s">
        <v>2646</v>
      </c>
      <c r="U166" s="5" t="s">
        <v>2647</v>
      </c>
      <c r="V166" s="5" t="s">
        <v>2641</v>
      </c>
      <c r="W166" s="5" t="s">
        <v>2642</v>
      </c>
      <c r="X166" s="5">
        <v>1</v>
      </c>
      <c r="Y166" s="5">
        <v>2025</v>
      </c>
      <c r="Z166" s="5">
        <v>1</v>
      </c>
      <c r="AA166" s="5" t="s">
        <v>1880</v>
      </c>
      <c r="AB166" s="174" t="s">
        <v>1814</v>
      </c>
      <c r="AD166" s="18" t="str">
        <v>170202101</v>
      </c>
      <c r="AE166" s="104" cm="1">
        <f t="array" ref="AE166">IF(LEN(_xlfn.TEXTJOIN(", ",TRUE,_xlfn.UNIQUE(_xlfn._xlws.FILTER(InfoGeneral[Código de Meta],InfoGeneral[CodigoIndicador]=AD166,""))))&gt;0,1,0)</f>
        <v>0</v>
      </c>
    </row>
    <row r="167" spans="1:31" ht="40.200000000000003" hidden="1" customHeight="1" x14ac:dyDescent="0.3">
      <c r="A167" s="172" t="s">
        <v>3485</v>
      </c>
      <c r="B167" s="5" t="s">
        <v>1592</v>
      </c>
      <c r="C167" s="5" t="s">
        <v>2763</v>
      </c>
      <c r="D167" s="5" t="s">
        <v>2764</v>
      </c>
      <c r="E167" s="5" t="s">
        <v>2765</v>
      </c>
      <c r="F167" s="5" t="s">
        <v>2948</v>
      </c>
      <c r="G167" s="5" t="s">
        <v>1247</v>
      </c>
      <c r="H167" s="5" t="s">
        <v>3486</v>
      </c>
      <c r="I167" s="5" t="s">
        <v>3487</v>
      </c>
      <c r="J167" s="5" t="s">
        <v>3488</v>
      </c>
      <c r="K167" s="5">
        <v>2645</v>
      </c>
      <c r="L167" s="5">
        <v>2645</v>
      </c>
      <c r="M167" s="5" t="s">
        <v>2856</v>
      </c>
      <c r="N167" s="5" t="s">
        <v>3489</v>
      </c>
      <c r="O167" s="5" t="s">
        <v>1424</v>
      </c>
      <c r="P167" s="5" t="s">
        <v>3484</v>
      </c>
      <c r="Q167" s="5" t="s">
        <v>2773</v>
      </c>
      <c r="R167" s="5" t="s">
        <v>2647</v>
      </c>
      <c r="S167" s="5" t="s">
        <v>1879</v>
      </c>
      <c r="T167" s="5" t="s">
        <v>2646</v>
      </c>
      <c r="U167" s="5" t="s">
        <v>2647</v>
      </c>
      <c r="V167" s="5" t="s">
        <v>2641</v>
      </c>
      <c r="W167" s="5" t="s">
        <v>2642</v>
      </c>
      <c r="X167" s="5">
        <v>1</v>
      </c>
      <c r="Y167" s="5">
        <v>2023</v>
      </c>
      <c r="Z167" s="5">
        <v>0</v>
      </c>
      <c r="AA167" s="5" t="s">
        <v>1880</v>
      </c>
      <c r="AB167" s="174" t="s">
        <v>1814</v>
      </c>
      <c r="AD167" s="18" t="str">
        <v>240204400</v>
      </c>
      <c r="AE167" s="104" cm="1">
        <f t="array" ref="AE167">IF(LEN(_xlfn.TEXTJOIN(", ",TRUE,_xlfn.UNIQUE(_xlfn._xlws.FILTER(InfoGeneral[Código de Meta],InfoGeneral[CodigoIndicador]=AD167,""))))&gt;0,1,0)</f>
        <v>1</v>
      </c>
    </row>
    <row r="168" spans="1:31" ht="40.200000000000003" hidden="1" customHeight="1" x14ac:dyDescent="0.3">
      <c r="A168" s="172" t="s">
        <v>3485</v>
      </c>
      <c r="B168" s="5" t="s">
        <v>1592</v>
      </c>
      <c r="C168" s="5" t="s">
        <v>2763</v>
      </c>
      <c r="D168" s="5" t="s">
        <v>2764</v>
      </c>
      <c r="E168" s="5" t="s">
        <v>2765</v>
      </c>
      <c r="F168" s="5" t="s">
        <v>2948</v>
      </c>
      <c r="G168" s="5" t="s">
        <v>1247</v>
      </c>
      <c r="H168" s="5" t="s">
        <v>3486</v>
      </c>
      <c r="I168" s="5" t="s">
        <v>3487</v>
      </c>
      <c r="J168" s="5" t="s">
        <v>3488</v>
      </c>
      <c r="K168" s="5">
        <v>2645</v>
      </c>
      <c r="L168" s="5">
        <v>2645</v>
      </c>
      <c r="M168" s="5" t="s">
        <v>2856</v>
      </c>
      <c r="N168" s="5" t="s">
        <v>3489</v>
      </c>
      <c r="O168" s="5" t="s">
        <v>1424</v>
      </c>
      <c r="P168" s="5" t="s">
        <v>3484</v>
      </c>
      <c r="Q168" s="5" t="s">
        <v>2773</v>
      </c>
      <c r="R168" s="5" t="s">
        <v>2647</v>
      </c>
      <c r="S168" s="5" t="s">
        <v>1879</v>
      </c>
      <c r="T168" s="5" t="s">
        <v>2646</v>
      </c>
      <c r="U168" s="5" t="s">
        <v>2647</v>
      </c>
      <c r="V168" s="5" t="s">
        <v>2641</v>
      </c>
      <c r="W168" s="5" t="s">
        <v>2642</v>
      </c>
      <c r="X168" s="5">
        <v>1</v>
      </c>
      <c r="Y168" s="5">
        <v>2024</v>
      </c>
      <c r="Z168" s="5">
        <v>1</v>
      </c>
      <c r="AA168" s="5" t="s">
        <v>1880</v>
      </c>
      <c r="AB168" s="174" t="s">
        <v>1814</v>
      </c>
      <c r="AD168" s="18" t="str">
        <v>330204200</v>
      </c>
      <c r="AE168" s="104" cm="1">
        <f t="array" ref="AE168">IF(LEN(_xlfn.TEXTJOIN(", ",TRUE,_xlfn.UNIQUE(_xlfn._xlws.FILTER(InfoGeneral[Código de Meta],InfoGeneral[CodigoIndicador]=AD168,""))))&gt;0,1,0)</f>
        <v>1</v>
      </c>
    </row>
    <row r="169" spans="1:31" ht="40.200000000000003" hidden="1" customHeight="1" x14ac:dyDescent="0.3">
      <c r="A169" s="172" t="s">
        <v>3485</v>
      </c>
      <c r="B169" s="5" t="s">
        <v>1592</v>
      </c>
      <c r="C169" s="5" t="s">
        <v>2763</v>
      </c>
      <c r="D169" s="5" t="s">
        <v>2764</v>
      </c>
      <c r="E169" s="5" t="s">
        <v>2765</v>
      </c>
      <c r="F169" s="5" t="s">
        <v>2948</v>
      </c>
      <c r="G169" s="5" t="s">
        <v>1247</v>
      </c>
      <c r="H169" s="5" t="s">
        <v>3486</v>
      </c>
      <c r="I169" s="5" t="s">
        <v>3487</v>
      </c>
      <c r="J169" s="5" t="s">
        <v>3488</v>
      </c>
      <c r="K169" s="5">
        <v>2645</v>
      </c>
      <c r="L169" s="5">
        <v>2645</v>
      </c>
      <c r="M169" s="5" t="s">
        <v>2856</v>
      </c>
      <c r="N169" s="5" t="s">
        <v>3489</v>
      </c>
      <c r="O169" s="5" t="s">
        <v>1424</v>
      </c>
      <c r="P169" s="5" t="s">
        <v>3484</v>
      </c>
      <c r="Q169" s="5" t="s">
        <v>2773</v>
      </c>
      <c r="R169" s="5" t="s">
        <v>2647</v>
      </c>
      <c r="S169" s="5" t="s">
        <v>1879</v>
      </c>
      <c r="T169" s="5" t="s">
        <v>2646</v>
      </c>
      <c r="U169" s="5" t="s">
        <v>2647</v>
      </c>
      <c r="V169" s="5" t="s">
        <v>2641</v>
      </c>
      <c r="W169" s="5" t="s">
        <v>2642</v>
      </c>
      <c r="X169" s="5">
        <v>1</v>
      </c>
      <c r="Y169" s="5">
        <v>2026</v>
      </c>
      <c r="Z169" s="5">
        <v>0</v>
      </c>
      <c r="AA169" s="5" t="s">
        <v>1880</v>
      </c>
      <c r="AB169" s="174" t="s">
        <v>1814</v>
      </c>
      <c r="AD169" s="18" t="str">
        <v>220101800</v>
      </c>
      <c r="AE169" s="104" cm="1">
        <f t="array" ref="AE169">IF(LEN(_xlfn.TEXTJOIN(", ",TRUE,_xlfn.UNIQUE(_xlfn._xlws.FILTER(InfoGeneral[Código de Meta],InfoGeneral[CodigoIndicador]=AD169,""))))&gt;0,1,0)</f>
        <v>1</v>
      </c>
    </row>
    <row r="170" spans="1:31" ht="40.200000000000003" hidden="1" customHeight="1" x14ac:dyDescent="0.3">
      <c r="A170" s="172" t="s">
        <v>3490</v>
      </c>
      <c r="B170" s="5" t="s">
        <v>3491</v>
      </c>
      <c r="C170" s="5" t="s">
        <v>2763</v>
      </c>
      <c r="D170" s="5" t="s">
        <v>2764</v>
      </c>
      <c r="E170" s="5" t="s">
        <v>2765</v>
      </c>
      <c r="F170" s="5" t="s">
        <v>1245</v>
      </c>
      <c r="G170" s="5" t="s">
        <v>1245</v>
      </c>
      <c r="H170" s="5" t="s">
        <v>3492</v>
      </c>
      <c r="I170" s="5" t="s">
        <v>3493</v>
      </c>
      <c r="J170" s="5" t="s">
        <v>3494</v>
      </c>
      <c r="K170" s="5">
        <v>130</v>
      </c>
      <c r="L170" s="5">
        <v>130</v>
      </c>
      <c r="M170" s="5" t="s">
        <v>3117</v>
      </c>
      <c r="N170" s="5" t="s">
        <v>3495</v>
      </c>
      <c r="O170" s="5" t="s">
        <v>1424</v>
      </c>
      <c r="P170" s="5" t="s">
        <v>3484</v>
      </c>
      <c r="Q170" s="5" t="s">
        <v>2773</v>
      </c>
      <c r="R170" s="5" t="s">
        <v>2647</v>
      </c>
      <c r="S170" s="5" t="s">
        <v>1879</v>
      </c>
      <c r="T170" s="5" t="s">
        <v>2646</v>
      </c>
      <c r="U170" s="5" t="s">
        <v>2647</v>
      </c>
      <c r="V170" s="5" t="s">
        <v>2641</v>
      </c>
      <c r="W170" s="5" t="s">
        <v>2642</v>
      </c>
      <c r="X170" s="5">
        <v>1</v>
      </c>
      <c r="Y170" s="5">
        <v>2024</v>
      </c>
      <c r="Z170" s="5">
        <v>1</v>
      </c>
      <c r="AA170" s="5" t="s">
        <v>1880</v>
      </c>
      <c r="AB170" s="174" t="s">
        <v>1814</v>
      </c>
      <c r="AD170" s="18" t="str">
        <v>360201700</v>
      </c>
      <c r="AE170" s="104" cm="1">
        <f t="array" ref="AE170">IF(LEN(_xlfn.TEXTJOIN(", ",TRUE,_xlfn.UNIQUE(_xlfn._xlws.FILTER(InfoGeneral[Código de Meta],InfoGeneral[CodigoIndicador]=AD170,""))))&gt;0,1,0)</f>
        <v>1</v>
      </c>
    </row>
    <row r="171" spans="1:31" ht="40.200000000000003" hidden="1" customHeight="1" x14ac:dyDescent="0.3">
      <c r="A171" s="172" t="s">
        <v>3496</v>
      </c>
      <c r="B171" s="5" t="s">
        <v>3497</v>
      </c>
      <c r="C171" s="5" t="s">
        <v>3318</v>
      </c>
      <c r="D171" s="5" t="s">
        <v>3472</v>
      </c>
      <c r="E171" s="5" t="s">
        <v>2765</v>
      </c>
      <c r="F171" s="5" t="s">
        <v>1247</v>
      </c>
      <c r="G171" s="5" t="s">
        <v>1247</v>
      </c>
      <c r="H171" s="5" t="s">
        <v>3498</v>
      </c>
      <c r="I171" s="5" t="s">
        <v>3499</v>
      </c>
      <c r="J171" s="5" t="s">
        <v>3500</v>
      </c>
      <c r="K171" s="5">
        <v>318</v>
      </c>
      <c r="L171" s="5">
        <v>318</v>
      </c>
      <c r="M171" s="5" t="s">
        <v>3476</v>
      </c>
      <c r="N171" s="5" t="s">
        <v>3501</v>
      </c>
      <c r="O171" s="5" t="s">
        <v>1424</v>
      </c>
      <c r="P171" s="5" t="s">
        <v>3478</v>
      </c>
      <c r="Q171" s="5" t="s">
        <v>2773</v>
      </c>
      <c r="R171" s="5" t="s">
        <v>2647</v>
      </c>
      <c r="S171" s="5" t="s">
        <v>1879</v>
      </c>
      <c r="T171" s="5" t="s">
        <v>2646</v>
      </c>
      <c r="U171" s="5" t="s">
        <v>2640</v>
      </c>
      <c r="V171" s="5" t="s">
        <v>2641</v>
      </c>
      <c r="W171" s="5" t="s">
        <v>1814</v>
      </c>
      <c r="X171" s="5">
        <v>1</v>
      </c>
      <c r="Y171" s="5">
        <v>2026</v>
      </c>
      <c r="Z171" s="5">
        <v>1</v>
      </c>
      <c r="AA171" s="5" t="s">
        <v>1880</v>
      </c>
      <c r="AB171" s="174" t="s">
        <v>1814</v>
      </c>
      <c r="AD171" s="18" t="str">
        <v>400301703</v>
      </c>
      <c r="AE171" s="104" cm="1">
        <f t="array" ref="AE171">IF(LEN(_xlfn.TEXTJOIN(", ",TRUE,_xlfn.UNIQUE(_xlfn._xlws.FILTER(InfoGeneral[Código de Meta],InfoGeneral[CodigoIndicador]=AD171,""))))&gt;0,1,0)</f>
        <v>0</v>
      </c>
    </row>
    <row r="172" spans="1:31" ht="40.200000000000003" hidden="1" customHeight="1" x14ac:dyDescent="0.3">
      <c r="A172" s="172" t="s">
        <v>3502</v>
      </c>
      <c r="B172" s="5" t="s">
        <v>3503</v>
      </c>
      <c r="C172" s="5" t="s">
        <v>2763</v>
      </c>
      <c r="D172" s="5" t="s">
        <v>2764</v>
      </c>
      <c r="E172" s="5" t="s">
        <v>2787</v>
      </c>
      <c r="F172" s="5" t="s">
        <v>1245</v>
      </c>
      <c r="G172" s="5" t="s">
        <v>1245</v>
      </c>
      <c r="H172" s="5" t="s">
        <v>3504</v>
      </c>
      <c r="I172" s="5" t="s">
        <v>3505</v>
      </c>
      <c r="J172" s="5" t="s">
        <v>3506</v>
      </c>
      <c r="K172" s="5">
        <v>314233</v>
      </c>
      <c r="L172" s="5">
        <v>314233</v>
      </c>
      <c r="M172" s="5" t="s">
        <v>2827</v>
      </c>
      <c r="N172" s="5" t="s">
        <v>3507</v>
      </c>
      <c r="O172" s="5" t="s">
        <v>3508</v>
      </c>
      <c r="P172" s="5" t="s">
        <v>3509</v>
      </c>
      <c r="Q172" s="5" t="s">
        <v>2773</v>
      </c>
      <c r="R172" s="5" t="s">
        <v>3087</v>
      </c>
      <c r="S172" s="5" t="s">
        <v>2172</v>
      </c>
      <c r="T172" s="5" t="s">
        <v>3509</v>
      </c>
      <c r="U172" s="5" t="s">
        <v>3087</v>
      </c>
      <c r="V172" s="5" t="s">
        <v>2641</v>
      </c>
      <c r="W172" s="5" t="s">
        <v>2642</v>
      </c>
      <c r="X172" s="5">
        <v>1</v>
      </c>
      <c r="Y172" s="5">
        <v>2024</v>
      </c>
      <c r="Z172" s="5">
        <v>1</v>
      </c>
      <c r="AA172" s="5" t="s">
        <v>2173</v>
      </c>
      <c r="AB172" s="174" t="s">
        <v>1814</v>
      </c>
      <c r="AD172" s="18" t="str">
        <v>400301706</v>
      </c>
      <c r="AE172" s="104" cm="1">
        <f t="array" ref="AE172">IF(LEN(_xlfn.TEXTJOIN(", ",TRUE,_xlfn.UNIQUE(_xlfn._xlws.FILTER(InfoGeneral[Código de Meta],InfoGeneral[CodigoIndicador]=AD172,""))))&gt;0,1,0)</f>
        <v>0</v>
      </c>
    </row>
    <row r="173" spans="1:31" ht="40.200000000000003" hidden="1" customHeight="1" x14ac:dyDescent="0.3">
      <c r="A173" s="172" t="s">
        <v>3510</v>
      </c>
      <c r="B173" s="5" t="s">
        <v>3511</v>
      </c>
      <c r="C173" s="5" t="s">
        <v>2763</v>
      </c>
      <c r="D173" s="5" t="s">
        <v>2764</v>
      </c>
      <c r="E173" s="5" t="s">
        <v>2860</v>
      </c>
      <c r="F173" s="5" t="s">
        <v>1245</v>
      </c>
      <c r="G173" s="5" t="s">
        <v>1245</v>
      </c>
      <c r="H173" s="5" t="s">
        <v>3512</v>
      </c>
      <c r="I173" s="5" t="s">
        <v>3513</v>
      </c>
      <c r="J173" s="5" t="s">
        <v>3514</v>
      </c>
      <c r="K173" s="5">
        <v>1428</v>
      </c>
      <c r="L173" s="5">
        <v>26</v>
      </c>
      <c r="M173" s="5" t="s">
        <v>2827</v>
      </c>
      <c r="N173" s="5" t="s">
        <v>2871</v>
      </c>
      <c r="O173" s="5" t="s">
        <v>1611</v>
      </c>
      <c r="P173" s="5" t="s">
        <v>3515</v>
      </c>
      <c r="Q173" s="5" t="s">
        <v>2773</v>
      </c>
      <c r="R173" s="5" t="s">
        <v>3516</v>
      </c>
      <c r="S173" s="5" t="s">
        <v>2016</v>
      </c>
      <c r="T173" s="5" t="s">
        <v>2656</v>
      </c>
      <c r="U173" s="5" t="s">
        <v>3516</v>
      </c>
      <c r="V173" s="5" t="s">
        <v>2641</v>
      </c>
      <c r="W173" s="5" t="s">
        <v>2642</v>
      </c>
      <c r="X173" s="5">
        <v>26</v>
      </c>
      <c r="Y173" s="5">
        <v>2024</v>
      </c>
      <c r="Z173" s="5">
        <v>26</v>
      </c>
      <c r="AA173" s="5" t="s">
        <v>2017</v>
      </c>
      <c r="AB173" s="174" t="s">
        <v>1814</v>
      </c>
      <c r="AD173" s="18" t="str">
        <v>400301701</v>
      </c>
      <c r="AE173" s="104" cm="1">
        <f t="array" ref="AE173">IF(LEN(_xlfn.TEXTJOIN(", ",TRUE,_xlfn.UNIQUE(_xlfn._xlws.FILTER(InfoGeneral[Código de Meta],InfoGeneral[CodigoIndicador]=AD173,""))))&gt;0,1,0)</f>
        <v>0</v>
      </c>
    </row>
    <row r="174" spans="1:31" ht="40.200000000000003" hidden="1" customHeight="1" x14ac:dyDescent="0.3">
      <c r="A174" s="172" t="s">
        <v>3517</v>
      </c>
      <c r="B174" s="5" t="s">
        <v>2551</v>
      </c>
      <c r="C174" s="5" t="s">
        <v>2763</v>
      </c>
      <c r="D174" s="5" t="s">
        <v>2764</v>
      </c>
      <c r="E174" s="5" t="s">
        <v>2860</v>
      </c>
      <c r="F174" s="5" t="s">
        <v>1247</v>
      </c>
      <c r="G174" s="5" t="s">
        <v>1247</v>
      </c>
      <c r="H174" s="5" t="s">
        <v>3518</v>
      </c>
      <c r="I174" s="5" t="s">
        <v>3519</v>
      </c>
      <c r="J174" s="5" t="s">
        <v>3520</v>
      </c>
      <c r="K174" s="5">
        <v>16444</v>
      </c>
      <c r="L174" s="5">
        <v>20</v>
      </c>
      <c r="M174" s="5" t="s">
        <v>3521</v>
      </c>
      <c r="N174" s="5" t="s">
        <v>3522</v>
      </c>
      <c r="O174" s="5" t="s">
        <v>1611</v>
      </c>
      <c r="P174" s="5" t="s">
        <v>3523</v>
      </c>
      <c r="Q174" s="5" t="s">
        <v>2773</v>
      </c>
      <c r="R174" s="5" t="s">
        <v>3516</v>
      </c>
      <c r="S174" s="5" t="s">
        <v>2016</v>
      </c>
      <c r="T174" s="5" t="s">
        <v>2656</v>
      </c>
      <c r="U174" s="5" t="s">
        <v>2640</v>
      </c>
      <c r="V174" s="5" t="s">
        <v>2641</v>
      </c>
      <c r="W174" s="5" t="s">
        <v>2642</v>
      </c>
      <c r="X174" s="5">
        <v>20</v>
      </c>
      <c r="Y174" s="5">
        <v>2026</v>
      </c>
      <c r="Z174" s="5">
        <v>20</v>
      </c>
      <c r="AA174" s="5" t="s">
        <v>2017</v>
      </c>
      <c r="AB174" s="174" t="s">
        <v>1814</v>
      </c>
      <c r="AD174" s="18" t="str">
        <v>400301702</v>
      </c>
      <c r="AE174" s="104" cm="1">
        <f t="array" ref="AE174">IF(LEN(_xlfn.TEXTJOIN(", ",TRUE,_xlfn.UNIQUE(_xlfn._xlws.FILTER(InfoGeneral[Código de Meta],InfoGeneral[CodigoIndicador]=AD174,""))))&gt;0,1,0)</f>
        <v>0</v>
      </c>
    </row>
    <row r="175" spans="1:31" ht="40.200000000000003" hidden="1" customHeight="1" x14ac:dyDescent="0.3">
      <c r="A175" s="172" t="s">
        <v>33628</v>
      </c>
      <c r="B175" s="5" t="s">
        <v>33611</v>
      </c>
      <c r="C175" s="5" t="s">
        <v>2763</v>
      </c>
      <c r="D175" s="5" t="s">
        <v>2764</v>
      </c>
      <c r="E175" s="5" t="s">
        <v>2860</v>
      </c>
      <c r="F175" s="5" t="s">
        <v>1247</v>
      </c>
      <c r="G175" s="5" t="s">
        <v>1247</v>
      </c>
      <c r="H175" s="5" t="s">
        <v>33629</v>
      </c>
      <c r="I175" s="5" t="s">
        <v>33630</v>
      </c>
      <c r="J175" s="5" t="s">
        <v>33631</v>
      </c>
      <c r="K175" s="5">
        <v>248</v>
      </c>
      <c r="L175" s="5">
        <v>15</v>
      </c>
      <c r="M175" s="5" t="s">
        <v>2781</v>
      </c>
      <c r="N175" s="5" t="s">
        <v>33632</v>
      </c>
      <c r="O175" s="5" t="s">
        <v>1611</v>
      </c>
      <c r="P175" s="5" t="s">
        <v>3523</v>
      </c>
      <c r="Q175" s="5" t="s">
        <v>2773</v>
      </c>
      <c r="R175" s="5" t="s">
        <v>3516</v>
      </c>
      <c r="S175" s="5" t="s">
        <v>2016</v>
      </c>
      <c r="T175" s="5" t="s">
        <v>2656</v>
      </c>
      <c r="U175" s="5" t="s">
        <v>2640</v>
      </c>
      <c r="V175" s="5" t="s">
        <v>2641</v>
      </c>
      <c r="W175" s="5" t="s">
        <v>1814</v>
      </c>
      <c r="X175" s="5">
        <v>15</v>
      </c>
      <c r="Y175" s="5">
        <v>2026</v>
      </c>
      <c r="Z175" s="5">
        <v>15</v>
      </c>
      <c r="AA175" s="5" t="s">
        <v>2017</v>
      </c>
      <c r="AB175" s="174" t="s">
        <v>1814</v>
      </c>
      <c r="AD175" s="18" t="str">
        <v>450301800</v>
      </c>
      <c r="AE175" s="104" cm="1">
        <f t="array" ref="AE175">IF(LEN(_xlfn.TEXTJOIN(", ",TRUE,_xlfn.UNIQUE(_xlfn._xlws.FILTER(InfoGeneral[Código de Meta],InfoGeneral[CodigoIndicador]=AD175,""))))&gt;0,1,0)</f>
        <v>1</v>
      </c>
    </row>
    <row r="176" spans="1:31" ht="40.200000000000003" hidden="1" customHeight="1" x14ac:dyDescent="0.3">
      <c r="A176" s="172" t="s">
        <v>3524</v>
      </c>
      <c r="B176" s="5" t="s">
        <v>3525</v>
      </c>
      <c r="C176" s="5" t="s">
        <v>2763</v>
      </c>
      <c r="D176" s="5" t="s">
        <v>2764</v>
      </c>
      <c r="E176" s="5" t="s">
        <v>2860</v>
      </c>
      <c r="F176" s="5" t="s">
        <v>1245</v>
      </c>
      <c r="G176" s="5" t="s">
        <v>1245</v>
      </c>
      <c r="H176" s="5" t="s">
        <v>3526</v>
      </c>
      <c r="I176" s="5" t="s">
        <v>3527</v>
      </c>
      <c r="J176" s="5" t="s">
        <v>3528</v>
      </c>
      <c r="K176" s="5">
        <v>1428</v>
      </c>
      <c r="L176" s="5">
        <v>22</v>
      </c>
      <c r="M176" s="5" t="s">
        <v>2827</v>
      </c>
      <c r="N176" s="5" t="s">
        <v>3529</v>
      </c>
      <c r="O176" s="5" t="s">
        <v>1611</v>
      </c>
      <c r="P176" s="5" t="s">
        <v>3515</v>
      </c>
      <c r="Q176" s="5" t="s">
        <v>2773</v>
      </c>
      <c r="R176" s="5" t="s">
        <v>3516</v>
      </c>
      <c r="S176" s="5" t="s">
        <v>2016</v>
      </c>
      <c r="T176" s="5" t="s">
        <v>2656</v>
      </c>
      <c r="U176" s="5" t="s">
        <v>3516</v>
      </c>
      <c r="V176" s="5" t="s">
        <v>2641</v>
      </c>
      <c r="W176" s="5" t="s">
        <v>2642</v>
      </c>
      <c r="X176" s="5">
        <v>22</v>
      </c>
      <c r="Y176" s="5">
        <v>2024</v>
      </c>
      <c r="Z176" s="5">
        <v>22</v>
      </c>
      <c r="AA176" s="5" t="s">
        <v>2017</v>
      </c>
      <c r="AB176" s="174" t="s">
        <v>1814</v>
      </c>
      <c r="AD176" s="18" t="str">
        <v>350203700</v>
      </c>
      <c r="AE176" s="104" cm="1">
        <f t="array" ref="AE176">IF(LEN(_xlfn.TEXTJOIN(", ",TRUE,_xlfn.UNIQUE(_xlfn._xlws.FILTER(InfoGeneral[Código de Meta],InfoGeneral[CodigoIndicador]=AD176,""))))&gt;0,1,0)</f>
        <v>1</v>
      </c>
    </row>
    <row r="177" spans="1:31" ht="40.200000000000003" hidden="1" customHeight="1" x14ac:dyDescent="0.3">
      <c r="A177" s="172" t="s">
        <v>3530</v>
      </c>
      <c r="B177" s="5" t="s">
        <v>3531</v>
      </c>
      <c r="C177" s="5" t="s">
        <v>2763</v>
      </c>
      <c r="D177" s="5" t="s">
        <v>2764</v>
      </c>
      <c r="E177" s="5" t="s">
        <v>3532</v>
      </c>
      <c r="F177" s="5" t="s">
        <v>1245</v>
      </c>
      <c r="G177" s="5" t="s">
        <v>1245</v>
      </c>
      <c r="H177" s="5" t="s">
        <v>3533</v>
      </c>
      <c r="I177" s="5" t="s">
        <v>3534</v>
      </c>
      <c r="J177" s="5" t="s">
        <v>3535</v>
      </c>
      <c r="K177" s="5">
        <v>1006044</v>
      </c>
      <c r="L177" s="5">
        <v>1006044</v>
      </c>
      <c r="M177" s="5" t="s">
        <v>2781</v>
      </c>
      <c r="N177" s="5" t="s">
        <v>3536</v>
      </c>
      <c r="O177" s="5" t="s">
        <v>152</v>
      </c>
      <c r="P177" s="5" t="s">
        <v>153</v>
      </c>
      <c r="Q177" s="5" t="s">
        <v>2773</v>
      </c>
      <c r="R177" s="5" t="s">
        <v>3063</v>
      </c>
      <c r="S177" s="5" t="s">
        <v>154</v>
      </c>
      <c r="T177" s="5" t="s">
        <v>155</v>
      </c>
      <c r="U177" s="5" t="s">
        <v>3063</v>
      </c>
      <c r="V177" s="5" t="s">
        <v>2641</v>
      </c>
      <c r="W177" s="5" t="s">
        <v>2642</v>
      </c>
      <c r="X177" s="5">
        <v>2</v>
      </c>
      <c r="Y177" s="5">
        <v>2024</v>
      </c>
      <c r="Z177" s="5">
        <v>2</v>
      </c>
      <c r="AA177" s="5" t="s">
        <v>1986</v>
      </c>
      <c r="AB177" s="174" t="s">
        <v>1814</v>
      </c>
      <c r="AD177" s="18" t="str">
        <v>410300500</v>
      </c>
      <c r="AE177" s="104" cm="1">
        <f t="array" ref="AE177">IF(LEN(_xlfn.TEXTJOIN(", ",TRUE,_xlfn.UNIQUE(_xlfn._xlws.FILTER(InfoGeneral[Código de Meta],InfoGeneral[CodigoIndicador]=AD177,""))))&gt;0,1,0)</f>
        <v>0</v>
      </c>
    </row>
    <row r="178" spans="1:31" ht="40.200000000000003" hidden="1" customHeight="1" x14ac:dyDescent="0.3">
      <c r="A178" s="172" t="s">
        <v>3537</v>
      </c>
      <c r="B178" s="5" t="s">
        <v>3538</v>
      </c>
      <c r="C178" s="5" t="s">
        <v>2763</v>
      </c>
      <c r="D178" s="5" t="s">
        <v>2764</v>
      </c>
      <c r="E178" s="5" t="s">
        <v>3532</v>
      </c>
      <c r="F178" s="5" t="s">
        <v>1245</v>
      </c>
      <c r="G178" s="5" t="s">
        <v>1245</v>
      </c>
      <c r="H178" s="5" t="s">
        <v>3539</v>
      </c>
      <c r="I178" s="5" t="s">
        <v>3540</v>
      </c>
      <c r="J178" s="5" t="s">
        <v>3541</v>
      </c>
      <c r="K178" s="5">
        <v>1006004</v>
      </c>
      <c r="L178" s="5">
        <v>1006004</v>
      </c>
      <c r="M178" s="5" t="s">
        <v>2781</v>
      </c>
      <c r="N178" s="5" t="s">
        <v>3542</v>
      </c>
      <c r="O178" s="5" t="s">
        <v>152</v>
      </c>
      <c r="P178" s="5" t="s">
        <v>153</v>
      </c>
      <c r="Q178" s="5" t="s">
        <v>2773</v>
      </c>
      <c r="R178" s="5" t="s">
        <v>3063</v>
      </c>
      <c r="S178" s="5" t="s">
        <v>154</v>
      </c>
      <c r="T178" s="5" t="s">
        <v>155</v>
      </c>
      <c r="U178" s="5" t="s">
        <v>3063</v>
      </c>
      <c r="V178" s="5" t="s">
        <v>2641</v>
      </c>
      <c r="W178" s="5" t="s">
        <v>2642</v>
      </c>
      <c r="X178" s="5">
        <v>1</v>
      </c>
      <c r="Y178" s="5">
        <v>2024</v>
      </c>
      <c r="Z178" s="5">
        <v>1</v>
      </c>
      <c r="AA178" s="5" t="s">
        <v>1986</v>
      </c>
      <c r="AB178" s="174" t="s">
        <v>1814</v>
      </c>
      <c r="AD178" s="18" t="str">
        <v>459902800</v>
      </c>
      <c r="AE178" s="104" cm="1">
        <f t="array" ref="AE178">IF(LEN(_xlfn.TEXTJOIN(", ",TRUE,_xlfn.UNIQUE(_xlfn._xlws.FILTER(InfoGeneral[Código de Meta],InfoGeneral[CodigoIndicador]=AD178,""))))&gt;0,1,0)</f>
        <v>1</v>
      </c>
    </row>
    <row r="179" spans="1:31" ht="40.200000000000003" hidden="1" customHeight="1" x14ac:dyDescent="0.3">
      <c r="A179" s="172" t="s">
        <v>3543</v>
      </c>
      <c r="B179" s="5" t="s">
        <v>1725</v>
      </c>
      <c r="C179" s="5" t="s">
        <v>2763</v>
      </c>
      <c r="D179" s="5" t="s">
        <v>2764</v>
      </c>
      <c r="E179" s="5" t="s">
        <v>3532</v>
      </c>
      <c r="F179" s="5" t="s">
        <v>1246</v>
      </c>
      <c r="G179" s="5" t="s">
        <v>1246</v>
      </c>
      <c r="H179" s="5" t="s">
        <v>3544</v>
      </c>
      <c r="I179" s="5" t="s">
        <v>3545</v>
      </c>
      <c r="J179" s="5" t="s">
        <v>3546</v>
      </c>
      <c r="K179" s="5">
        <v>1006044</v>
      </c>
      <c r="L179" s="5">
        <v>1006044</v>
      </c>
      <c r="M179" s="5" t="s">
        <v>2781</v>
      </c>
      <c r="N179" s="5" t="s">
        <v>3547</v>
      </c>
      <c r="O179" s="5" t="s">
        <v>152</v>
      </c>
      <c r="P179" s="5" t="s">
        <v>3548</v>
      </c>
      <c r="Q179" s="5" t="s">
        <v>2773</v>
      </c>
      <c r="R179" s="5" t="s">
        <v>3063</v>
      </c>
      <c r="S179" s="5" t="s">
        <v>154</v>
      </c>
      <c r="T179" s="5" t="s">
        <v>155</v>
      </c>
      <c r="U179" s="5" t="s">
        <v>2640</v>
      </c>
      <c r="V179" s="5" t="s">
        <v>2641</v>
      </c>
      <c r="W179" s="5" t="s">
        <v>2642</v>
      </c>
      <c r="X179" s="5">
        <v>1</v>
      </c>
      <c r="Y179" s="5">
        <v>2025</v>
      </c>
      <c r="Z179" s="5">
        <v>1</v>
      </c>
      <c r="AA179" s="5" t="s">
        <v>1986</v>
      </c>
      <c r="AB179" s="174" t="s">
        <v>1814</v>
      </c>
      <c r="AD179" s="18" t="str">
        <v>350211000</v>
      </c>
      <c r="AE179" s="104" cm="1">
        <f t="array" ref="AE179">IF(LEN(_xlfn.TEXTJOIN(", ",TRUE,_xlfn.UNIQUE(_xlfn._xlws.FILTER(InfoGeneral[Código de Meta],InfoGeneral[CodigoIndicador]=AD179,""))))&gt;0,1,0)</f>
        <v>0</v>
      </c>
    </row>
    <row r="180" spans="1:31" ht="40.200000000000003" hidden="1" customHeight="1" x14ac:dyDescent="0.3">
      <c r="A180" s="172" t="s">
        <v>3549</v>
      </c>
      <c r="B180" s="5" t="s">
        <v>3550</v>
      </c>
      <c r="C180" s="5" t="s">
        <v>3318</v>
      </c>
      <c r="D180" s="5" t="s">
        <v>3319</v>
      </c>
      <c r="E180" s="5" t="s">
        <v>3266</v>
      </c>
      <c r="F180" s="5" t="s">
        <v>2948</v>
      </c>
      <c r="G180" s="5" t="s">
        <v>2948</v>
      </c>
      <c r="H180" s="5" t="s">
        <v>3551</v>
      </c>
      <c r="I180" s="5" t="s">
        <v>3552</v>
      </c>
      <c r="J180" s="5" t="s">
        <v>3553</v>
      </c>
      <c r="K180" s="5">
        <v>111194</v>
      </c>
      <c r="L180" s="5">
        <v>16477</v>
      </c>
      <c r="M180" s="5" t="s">
        <v>3554</v>
      </c>
      <c r="N180" s="5" t="s">
        <v>3555</v>
      </c>
      <c r="O180" s="5" t="s">
        <v>3556</v>
      </c>
      <c r="P180" s="5" t="s">
        <v>3557</v>
      </c>
      <c r="Q180" s="5" t="s">
        <v>2773</v>
      </c>
      <c r="R180" s="5" t="s">
        <v>3558</v>
      </c>
      <c r="S180" s="5" t="s">
        <v>3559</v>
      </c>
      <c r="T180" s="5" t="s">
        <v>3560</v>
      </c>
      <c r="U180" s="5" t="s">
        <v>2640</v>
      </c>
      <c r="V180" s="5" t="s">
        <v>2641</v>
      </c>
      <c r="W180" s="5" t="s">
        <v>2642</v>
      </c>
      <c r="X180" s="5">
        <v>5315</v>
      </c>
      <c r="Y180" s="5">
        <v>2023</v>
      </c>
      <c r="Z180" s="5">
        <v>5315</v>
      </c>
      <c r="AA180" s="5"/>
      <c r="AB180" s="174" t="s">
        <v>2642</v>
      </c>
      <c r="AD180" s="18" t="str">
        <v>450201700</v>
      </c>
      <c r="AE180" s="104" cm="1">
        <f t="array" ref="AE180">IF(LEN(_xlfn.TEXTJOIN(", ",TRUE,_xlfn.UNIQUE(_xlfn._xlws.FILTER(InfoGeneral[Código de Meta],InfoGeneral[CodigoIndicador]=AD180,""))))&gt;0,1,0)</f>
        <v>0</v>
      </c>
    </row>
    <row r="181" spans="1:31" ht="40.200000000000003" hidden="1" customHeight="1" x14ac:dyDescent="0.3">
      <c r="A181" s="172" t="s">
        <v>3564</v>
      </c>
      <c r="B181" s="5" t="s">
        <v>3565</v>
      </c>
      <c r="C181" s="5" t="s">
        <v>2763</v>
      </c>
      <c r="D181" s="5" t="s">
        <v>2764</v>
      </c>
      <c r="E181" s="5" t="s">
        <v>3566</v>
      </c>
      <c r="F181" s="5" t="s">
        <v>1247</v>
      </c>
      <c r="G181" s="5" t="s">
        <v>1247</v>
      </c>
      <c r="H181" s="5" t="s">
        <v>3567</v>
      </c>
      <c r="I181" s="5" t="s">
        <v>3568</v>
      </c>
      <c r="J181" s="5" t="s">
        <v>3569</v>
      </c>
      <c r="K181" s="5">
        <v>100</v>
      </c>
      <c r="L181" s="5">
        <v>51</v>
      </c>
      <c r="M181" s="5" t="s">
        <v>3570</v>
      </c>
      <c r="N181" s="5" t="s">
        <v>3571</v>
      </c>
      <c r="O181" s="5" t="s">
        <v>125</v>
      </c>
      <c r="P181" s="5" t="s">
        <v>3572</v>
      </c>
      <c r="Q181" s="5" t="s">
        <v>2773</v>
      </c>
      <c r="R181" s="5" t="s">
        <v>2660</v>
      </c>
      <c r="S181" s="5" t="s">
        <v>127</v>
      </c>
      <c r="T181" s="5" t="s">
        <v>128</v>
      </c>
      <c r="U181" s="5" t="s">
        <v>2640</v>
      </c>
      <c r="V181" s="5" t="s">
        <v>2641</v>
      </c>
      <c r="W181" s="5" t="s">
        <v>1814</v>
      </c>
      <c r="X181" s="5">
        <v>51</v>
      </c>
      <c r="Y181" s="5">
        <v>2026</v>
      </c>
      <c r="Z181" s="5">
        <v>51</v>
      </c>
      <c r="AA181" s="5" t="s">
        <v>2032</v>
      </c>
      <c r="AB181" s="174" t="s">
        <v>1814</v>
      </c>
      <c r="AD181" s="18" t="str">
        <v>450203500</v>
      </c>
      <c r="AE181" s="104" cm="1">
        <f t="array" ref="AE181">IF(LEN(_xlfn.TEXTJOIN(", ",TRUE,_xlfn.UNIQUE(_xlfn._xlws.FILTER(InfoGeneral[Código de Meta],InfoGeneral[CodigoIndicador]=AD181,""))))&gt;0,1,0)</f>
        <v>1</v>
      </c>
    </row>
    <row r="182" spans="1:31" ht="40.200000000000003" hidden="1" customHeight="1" x14ac:dyDescent="0.3">
      <c r="A182" s="172" t="s">
        <v>3573</v>
      </c>
      <c r="B182" s="5" t="s">
        <v>1473</v>
      </c>
      <c r="C182" s="5" t="s">
        <v>2763</v>
      </c>
      <c r="D182" s="5" t="s">
        <v>2764</v>
      </c>
      <c r="E182" s="5" t="s">
        <v>3566</v>
      </c>
      <c r="F182" s="5" t="s">
        <v>1245</v>
      </c>
      <c r="G182" s="5" t="s">
        <v>1246</v>
      </c>
      <c r="H182" s="5" t="s">
        <v>3574</v>
      </c>
      <c r="I182" s="5" t="s">
        <v>3575</v>
      </c>
      <c r="J182" s="5" t="s">
        <v>3576</v>
      </c>
      <c r="K182" s="5">
        <v>972350</v>
      </c>
      <c r="L182" s="5">
        <v>9</v>
      </c>
      <c r="M182" s="5" t="s">
        <v>3577</v>
      </c>
      <c r="N182" s="5" t="s">
        <v>3578</v>
      </c>
      <c r="O182" s="5" t="s">
        <v>125</v>
      </c>
      <c r="P182" s="5" t="s">
        <v>126</v>
      </c>
      <c r="Q182" s="5" t="s">
        <v>2773</v>
      </c>
      <c r="R182" s="5" t="s">
        <v>2660</v>
      </c>
      <c r="S182" s="5" t="s">
        <v>127</v>
      </c>
      <c r="T182" s="5" t="s">
        <v>128</v>
      </c>
      <c r="U182" s="5" t="s">
        <v>2660</v>
      </c>
      <c r="V182" s="5" t="s">
        <v>2641</v>
      </c>
      <c r="W182" s="5" t="s">
        <v>2642</v>
      </c>
      <c r="X182" s="5">
        <v>9</v>
      </c>
      <c r="Y182" s="5">
        <v>2024</v>
      </c>
      <c r="Z182" s="5">
        <v>0</v>
      </c>
      <c r="AA182" s="5" t="s">
        <v>2032</v>
      </c>
      <c r="AB182" s="174" t="s">
        <v>1814</v>
      </c>
      <c r="AD182" s="18" t="str">
        <v>390300500</v>
      </c>
      <c r="AE182" s="104" cm="1">
        <f t="array" ref="AE182">IF(LEN(_xlfn.TEXTJOIN(", ",TRUE,_xlfn.UNIQUE(_xlfn._xlws.FILTER(InfoGeneral[Código de Meta],InfoGeneral[CodigoIndicador]=AD182,""))))&gt;0,1,0)</f>
        <v>0</v>
      </c>
    </row>
    <row r="183" spans="1:31" ht="40.200000000000003" hidden="1" customHeight="1" x14ac:dyDescent="0.3">
      <c r="A183" s="172" t="s">
        <v>3573</v>
      </c>
      <c r="B183" s="5" t="s">
        <v>1473</v>
      </c>
      <c r="C183" s="5" t="s">
        <v>2763</v>
      </c>
      <c r="D183" s="5" t="s">
        <v>2764</v>
      </c>
      <c r="E183" s="5" t="s">
        <v>3566</v>
      </c>
      <c r="F183" s="5" t="s">
        <v>1245</v>
      </c>
      <c r="G183" s="5" t="s">
        <v>1246</v>
      </c>
      <c r="H183" s="5" t="s">
        <v>3574</v>
      </c>
      <c r="I183" s="5" t="s">
        <v>3575</v>
      </c>
      <c r="J183" s="5" t="s">
        <v>3576</v>
      </c>
      <c r="K183" s="5">
        <v>972350</v>
      </c>
      <c r="L183" s="5">
        <v>9</v>
      </c>
      <c r="M183" s="5" t="s">
        <v>3577</v>
      </c>
      <c r="N183" s="5" t="s">
        <v>3578</v>
      </c>
      <c r="O183" s="5" t="s">
        <v>125</v>
      </c>
      <c r="P183" s="5" t="s">
        <v>126</v>
      </c>
      <c r="Q183" s="5" t="s">
        <v>2773</v>
      </c>
      <c r="R183" s="5" t="s">
        <v>2660</v>
      </c>
      <c r="S183" s="5" t="s">
        <v>127</v>
      </c>
      <c r="T183" s="5" t="s">
        <v>128</v>
      </c>
      <c r="U183" s="5" t="s">
        <v>2660</v>
      </c>
      <c r="V183" s="5" t="s">
        <v>2641</v>
      </c>
      <c r="W183" s="5" t="s">
        <v>2642</v>
      </c>
      <c r="X183" s="5">
        <v>9</v>
      </c>
      <c r="Y183" s="5">
        <v>2025</v>
      </c>
      <c r="Z183" s="5">
        <v>9</v>
      </c>
      <c r="AA183" s="5" t="s">
        <v>2032</v>
      </c>
      <c r="AB183" s="174" t="s">
        <v>1814</v>
      </c>
      <c r="AD183" s="18" t="str">
        <v>230201200</v>
      </c>
      <c r="AE183" s="104" cm="1">
        <f t="array" ref="AE183">IF(LEN(_xlfn.TEXTJOIN(", ",TRUE,_xlfn.UNIQUE(_xlfn._xlws.FILTER(InfoGeneral[Código de Meta],InfoGeneral[CodigoIndicador]=AD183,""))))&gt;0,1,0)</f>
        <v>1</v>
      </c>
    </row>
    <row r="184" spans="1:31" ht="40.200000000000003" hidden="1" customHeight="1" x14ac:dyDescent="0.3">
      <c r="A184" s="172" t="s">
        <v>3579</v>
      </c>
      <c r="B184" s="5" t="s">
        <v>3580</v>
      </c>
      <c r="C184" s="5" t="s">
        <v>2763</v>
      </c>
      <c r="D184" s="5" t="s">
        <v>2764</v>
      </c>
      <c r="E184" s="5" t="s">
        <v>3566</v>
      </c>
      <c r="F184" s="5" t="s">
        <v>2948</v>
      </c>
      <c r="G184" s="5" t="s">
        <v>1245</v>
      </c>
      <c r="H184" s="5" t="s">
        <v>3581</v>
      </c>
      <c r="I184" s="5" t="s">
        <v>3582</v>
      </c>
      <c r="J184" s="5" t="s">
        <v>3583</v>
      </c>
      <c r="K184" s="5">
        <v>3477</v>
      </c>
      <c r="L184" s="5">
        <v>3477</v>
      </c>
      <c r="M184" s="5" t="s">
        <v>3584</v>
      </c>
      <c r="N184" s="5" t="s">
        <v>3585</v>
      </c>
      <c r="O184" s="5" t="s">
        <v>125</v>
      </c>
      <c r="P184" s="5" t="s">
        <v>126</v>
      </c>
      <c r="Q184" s="5" t="s">
        <v>2773</v>
      </c>
      <c r="R184" s="5" t="s">
        <v>2660</v>
      </c>
      <c r="S184" s="5" t="s">
        <v>127</v>
      </c>
      <c r="T184" s="5" t="s">
        <v>128</v>
      </c>
      <c r="U184" s="5" t="s">
        <v>2660</v>
      </c>
      <c r="V184" s="5" t="s">
        <v>2641</v>
      </c>
      <c r="W184" s="5" t="s">
        <v>2642</v>
      </c>
      <c r="X184" s="5">
        <v>3477</v>
      </c>
      <c r="Y184" s="5">
        <v>2023</v>
      </c>
      <c r="Z184" s="5">
        <v>3477</v>
      </c>
      <c r="AA184" s="5" t="s">
        <v>2032</v>
      </c>
      <c r="AB184" s="174" t="s">
        <v>1814</v>
      </c>
      <c r="AD184" s="18" t="str">
        <v>190502000</v>
      </c>
      <c r="AE184" s="104" cm="1">
        <f t="array" ref="AE184">IF(LEN(_xlfn.TEXTJOIN(", ",TRUE,_xlfn.UNIQUE(_xlfn._xlws.FILTER(InfoGeneral[Código de Meta],InfoGeneral[CodigoIndicador]=AD184,""))))&gt;0,1,0)</f>
        <v>0</v>
      </c>
    </row>
    <row r="185" spans="1:31" ht="40.200000000000003" hidden="1" customHeight="1" x14ac:dyDescent="0.3">
      <c r="A185" s="172" t="s">
        <v>3579</v>
      </c>
      <c r="B185" s="5" t="s">
        <v>3580</v>
      </c>
      <c r="C185" s="5" t="s">
        <v>2763</v>
      </c>
      <c r="D185" s="5" t="s">
        <v>2764</v>
      </c>
      <c r="E185" s="5" t="s">
        <v>3566</v>
      </c>
      <c r="F185" s="5" t="s">
        <v>2948</v>
      </c>
      <c r="G185" s="5" t="s">
        <v>1245</v>
      </c>
      <c r="H185" s="5" t="s">
        <v>3581</v>
      </c>
      <c r="I185" s="5" t="s">
        <v>3582</v>
      </c>
      <c r="J185" s="5" t="s">
        <v>3583</v>
      </c>
      <c r="K185" s="5">
        <v>3477</v>
      </c>
      <c r="L185" s="5">
        <v>3477</v>
      </c>
      <c r="M185" s="5" t="s">
        <v>3584</v>
      </c>
      <c r="N185" s="5" t="s">
        <v>3585</v>
      </c>
      <c r="O185" s="5" t="s">
        <v>125</v>
      </c>
      <c r="P185" s="5" t="s">
        <v>126</v>
      </c>
      <c r="Q185" s="5" t="s">
        <v>2773</v>
      </c>
      <c r="R185" s="5" t="s">
        <v>2660</v>
      </c>
      <c r="S185" s="5" t="s">
        <v>127</v>
      </c>
      <c r="T185" s="5" t="s">
        <v>128</v>
      </c>
      <c r="U185" s="5" t="s">
        <v>2660</v>
      </c>
      <c r="V185" s="5" t="s">
        <v>2641</v>
      </c>
      <c r="W185" s="5" t="s">
        <v>2642</v>
      </c>
      <c r="X185" s="5">
        <v>3477</v>
      </c>
      <c r="Y185" s="5">
        <v>2024</v>
      </c>
      <c r="Z185" s="5">
        <v>0</v>
      </c>
      <c r="AA185" s="5" t="s">
        <v>2032</v>
      </c>
      <c r="AB185" s="174" t="s">
        <v>1814</v>
      </c>
      <c r="AD185" s="18" t="str">
        <v>240900600</v>
      </c>
      <c r="AE185" s="104" cm="1">
        <f t="array" ref="AE185">IF(LEN(_xlfn.TEXTJOIN(", ",TRUE,_xlfn.UNIQUE(_xlfn._xlws.FILTER(InfoGeneral[Código de Meta],InfoGeneral[CodigoIndicador]=AD185,""))))&gt;0,1,0)</f>
        <v>1</v>
      </c>
    </row>
    <row r="186" spans="1:31" ht="40.200000000000003" hidden="1" customHeight="1" x14ac:dyDescent="0.3">
      <c r="A186" s="172" t="s">
        <v>3586</v>
      </c>
      <c r="B186" s="5" t="s">
        <v>3587</v>
      </c>
      <c r="C186" s="5" t="s">
        <v>3318</v>
      </c>
      <c r="D186" s="5" t="s">
        <v>3319</v>
      </c>
      <c r="E186" s="5" t="s">
        <v>3566</v>
      </c>
      <c r="F186" s="5" t="s">
        <v>1245</v>
      </c>
      <c r="G186" s="5" t="s">
        <v>1245</v>
      </c>
      <c r="H186" s="5" t="s">
        <v>3588</v>
      </c>
      <c r="I186" s="5" t="s">
        <v>3589</v>
      </c>
      <c r="J186" s="5" t="s">
        <v>3590</v>
      </c>
      <c r="K186" s="5">
        <v>800</v>
      </c>
      <c r="L186" s="5">
        <v>690</v>
      </c>
      <c r="M186" s="5" t="s">
        <v>2781</v>
      </c>
      <c r="N186" s="5" t="s">
        <v>3591</v>
      </c>
      <c r="O186" s="5" t="s">
        <v>125</v>
      </c>
      <c r="P186" s="5" t="s">
        <v>3572</v>
      </c>
      <c r="Q186" s="5" t="s">
        <v>2773</v>
      </c>
      <c r="R186" s="5" t="s">
        <v>2660</v>
      </c>
      <c r="S186" s="5" t="s">
        <v>127</v>
      </c>
      <c r="T186" s="5" t="s">
        <v>128</v>
      </c>
      <c r="U186" s="5" t="s">
        <v>2640</v>
      </c>
      <c r="V186" s="5" t="s">
        <v>2641</v>
      </c>
      <c r="W186" s="5" t="s">
        <v>2642</v>
      </c>
      <c r="X186" s="5">
        <v>690</v>
      </c>
      <c r="Y186" s="5">
        <v>2024</v>
      </c>
      <c r="Z186" s="5">
        <v>690</v>
      </c>
      <c r="AA186" s="5" t="s">
        <v>2032</v>
      </c>
      <c r="AB186" s="174" t="s">
        <v>1814</v>
      </c>
      <c r="AD186" s="18" t="str">
        <v>190602200</v>
      </c>
      <c r="AE186" s="104" cm="1">
        <f t="array" ref="AE186">IF(LEN(_xlfn.TEXTJOIN(", ",TRUE,_xlfn.UNIQUE(_xlfn._xlws.FILTER(InfoGeneral[Código de Meta],InfoGeneral[CodigoIndicador]=AD186,""))))&gt;0,1,0)</f>
        <v>1</v>
      </c>
    </row>
    <row r="187" spans="1:31" ht="40.200000000000003" hidden="1" customHeight="1" x14ac:dyDescent="0.3">
      <c r="A187" s="172" t="s">
        <v>3592</v>
      </c>
      <c r="B187" s="5" t="s">
        <v>3593</v>
      </c>
      <c r="C187" s="5" t="s">
        <v>2763</v>
      </c>
      <c r="D187" s="5" t="s">
        <v>2764</v>
      </c>
      <c r="E187" s="5" t="s">
        <v>3566</v>
      </c>
      <c r="F187" s="5" t="s">
        <v>1246</v>
      </c>
      <c r="G187" s="5" t="s">
        <v>1246</v>
      </c>
      <c r="H187" s="5" t="s">
        <v>3594</v>
      </c>
      <c r="I187" s="5" t="s">
        <v>3595</v>
      </c>
      <c r="J187" s="5" t="s">
        <v>3596</v>
      </c>
      <c r="K187" s="5">
        <v>400</v>
      </c>
      <c r="L187" s="5">
        <v>400</v>
      </c>
      <c r="M187" s="5" t="s">
        <v>3597</v>
      </c>
      <c r="N187" s="5" t="s">
        <v>3598</v>
      </c>
      <c r="O187" s="5" t="s">
        <v>125</v>
      </c>
      <c r="P187" s="5" t="s">
        <v>3572</v>
      </c>
      <c r="Q187" s="5" t="s">
        <v>2773</v>
      </c>
      <c r="R187" s="5" t="s">
        <v>2660</v>
      </c>
      <c r="S187" s="5" t="s">
        <v>127</v>
      </c>
      <c r="T187" s="5" t="s">
        <v>128</v>
      </c>
      <c r="U187" s="5" t="s">
        <v>2640</v>
      </c>
      <c r="V187" s="5" t="s">
        <v>2641</v>
      </c>
      <c r="W187" s="5" t="s">
        <v>2642</v>
      </c>
      <c r="X187" s="5">
        <v>400</v>
      </c>
      <c r="Y187" s="5">
        <v>2025</v>
      </c>
      <c r="Z187" s="5">
        <v>400</v>
      </c>
      <c r="AA187" s="5" t="s">
        <v>2032</v>
      </c>
      <c r="AB187" s="174" t="s">
        <v>1814</v>
      </c>
      <c r="AD187" s="18" t="str">
        <v>190502200</v>
      </c>
      <c r="AE187" s="104" cm="1">
        <f t="array" ref="AE187">IF(LEN(_xlfn.TEXTJOIN(", ",TRUE,_xlfn.UNIQUE(_xlfn._xlws.FILTER(InfoGeneral[Código de Meta],InfoGeneral[CodigoIndicador]=AD187,""))))&gt;0,1,0)</f>
        <v>1</v>
      </c>
    </row>
    <row r="188" spans="1:31" ht="40.200000000000003" hidden="1" customHeight="1" x14ac:dyDescent="0.3">
      <c r="A188" s="172" t="s">
        <v>3599</v>
      </c>
      <c r="B188" s="5" t="s">
        <v>1535</v>
      </c>
      <c r="C188" s="5" t="s">
        <v>3318</v>
      </c>
      <c r="D188" s="5" t="s">
        <v>3319</v>
      </c>
      <c r="E188" s="5" t="s">
        <v>3600</v>
      </c>
      <c r="F188" s="5" t="s">
        <v>1246</v>
      </c>
      <c r="G188" s="5" t="s">
        <v>1248</v>
      </c>
      <c r="H188" s="5" t="s">
        <v>3601</v>
      </c>
      <c r="I188" s="5" t="s">
        <v>3602</v>
      </c>
      <c r="J188" s="5" t="s">
        <v>3603</v>
      </c>
      <c r="K188" s="5">
        <v>11771</v>
      </c>
      <c r="L188" s="5">
        <v>11771</v>
      </c>
      <c r="M188" s="5" t="s">
        <v>2952</v>
      </c>
      <c r="N188" s="5" t="s">
        <v>3604</v>
      </c>
      <c r="O188" s="5" t="s">
        <v>3605</v>
      </c>
      <c r="P188" s="5" t="s">
        <v>3606</v>
      </c>
      <c r="Q188" s="5" t="s">
        <v>2773</v>
      </c>
      <c r="R188" s="5" t="s">
        <v>3607</v>
      </c>
      <c r="S188" s="5" t="s">
        <v>2096</v>
      </c>
      <c r="T188" s="5" t="s">
        <v>3608</v>
      </c>
      <c r="U188" s="5" t="s">
        <v>2640</v>
      </c>
      <c r="V188" s="5" t="s">
        <v>2641</v>
      </c>
      <c r="W188" s="5" t="s">
        <v>2642</v>
      </c>
      <c r="X188" s="5">
        <v>1</v>
      </c>
      <c r="Y188" s="5">
        <v>2025</v>
      </c>
      <c r="Z188" s="5">
        <v>0</v>
      </c>
      <c r="AA188" s="5" t="s">
        <v>2097</v>
      </c>
      <c r="AB188" s="174" t="s">
        <v>1814</v>
      </c>
      <c r="AD188" s="18" t="str">
        <v>390200300</v>
      </c>
      <c r="AE188" s="104" cm="1">
        <f t="array" ref="AE188">IF(LEN(_xlfn.TEXTJOIN(", ",TRUE,_xlfn.UNIQUE(_xlfn._xlws.FILTER(InfoGeneral[Código de Meta],InfoGeneral[CodigoIndicador]=AD188,""))))&gt;0,1,0)</f>
        <v>0</v>
      </c>
    </row>
    <row r="189" spans="1:31" ht="40.200000000000003" hidden="1" customHeight="1" x14ac:dyDescent="0.3">
      <c r="A189" s="172" t="s">
        <v>3599</v>
      </c>
      <c r="B189" s="5" t="s">
        <v>1535</v>
      </c>
      <c r="C189" s="5" t="s">
        <v>3318</v>
      </c>
      <c r="D189" s="5" t="s">
        <v>3319</v>
      </c>
      <c r="E189" s="5" t="s">
        <v>3600</v>
      </c>
      <c r="F189" s="5" t="s">
        <v>1246</v>
      </c>
      <c r="G189" s="5" t="s">
        <v>1248</v>
      </c>
      <c r="H189" s="5" t="s">
        <v>3601</v>
      </c>
      <c r="I189" s="5" t="s">
        <v>3602</v>
      </c>
      <c r="J189" s="5" t="s">
        <v>3603</v>
      </c>
      <c r="K189" s="5">
        <v>11771</v>
      </c>
      <c r="L189" s="5">
        <v>11771</v>
      </c>
      <c r="M189" s="5" t="s">
        <v>2952</v>
      </c>
      <c r="N189" s="5" t="s">
        <v>3604</v>
      </c>
      <c r="O189" s="5" t="s">
        <v>3605</v>
      </c>
      <c r="P189" s="5" t="s">
        <v>3606</v>
      </c>
      <c r="Q189" s="5" t="s">
        <v>2773</v>
      </c>
      <c r="R189" s="5" t="s">
        <v>3607</v>
      </c>
      <c r="S189" s="5" t="s">
        <v>2096</v>
      </c>
      <c r="T189" s="5" t="s">
        <v>3608</v>
      </c>
      <c r="U189" s="5" t="s">
        <v>2640</v>
      </c>
      <c r="V189" s="5" t="s">
        <v>2641</v>
      </c>
      <c r="W189" s="5" t="s">
        <v>2642</v>
      </c>
      <c r="X189" s="5">
        <v>1</v>
      </c>
      <c r="Y189" s="5">
        <v>2026</v>
      </c>
      <c r="Z189" s="5">
        <v>1</v>
      </c>
      <c r="AA189" s="5" t="s">
        <v>2097</v>
      </c>
      <c r="AB189" s="174" t="s">
        <v>1814</v>
      </c>
      <c r="AD189" s="18" t="str">
        <v>390200400</v>
      </c>
      <c r="AE189" s="104" cm="1">
        <f t="array" ref="AE189">IF(LEN(_xlfn.TEXTJOIN(", ",TRUE,_xlfn.UNIQUE(_xlfn._xlws.FILTER(InfoGeneral[Código de Meta],InfoGeneral[CodigoIndicador]=AD189,""))))&gt;0,1,0)</f>
        <v>0</v>
      </c>
    </row>
    <row r="190" spans="1:31" ht="40.200000000000003" hidden="1" customHeight="1" x14ac:dyDescent="0.3">
      <c r="A190" s="172" t="s">
        <v>3599</v>
      </c>
      <c r="B190" s="5" t="s">
        <v>1535</v>
      </c>
      <c r="C190" s="5" t="s">
        <v>3318</v>
      </c>
      <c r="D190" s="5" t="s">
        <v>3319</v>
      </c>
      <c r="E190" s="5" t="s">
        <v>3600</v>
      </c>
      <c r="F190" s="5" t="s">
        <v>1246</v>
      </c>
      <c r="G190" s="5" t="s">
        <v>1248</v>
      </c>
      <c r="H190" s="5" t="s">
        <v>3601</v>
      </c>
      <c r="I190" s="5" t="s">
        <v>3602</v>
      </c>
      <c r="J190" s="5" t="s">
        <v>3603</v>
      </c>
      <c r="K190" s="5">
        <v>11771</v>
      </c>
      <c r="L190" s="5">
        <v>11771</v>
      </c>
      <c r="M190" s="5" t="s">
        <v>2952</v>
      </c>
      <c r="N190" s="5" t="s">
        <v>3604</v>
      </c>
      <c r="O190" s="5" t="s">
        <v>3605</v>
      </c>
      <c r="P190" s="5" t="s">
        <v>3606</v>
      </c>
      <c r="Q190" s="5" t="s">
        <v>2773</v>
      </c>
      <c r="R190" s="5" t="s">
        <v>3607</v>
      </c>
      <c r="S190" s="5" t="s">
        <v>2096</v>
      </c>
      <c r="T190" s="5" t="s">
        <v>3608</v>
      </c>
      <c r="U190" s="5" t="s">
        <v>2640</v>
      </c>
      <c r="V190" s="5" t="s">
        <v>2641</v>
      </c>
      <c r="W190" s="5" t="s">
        <v>2642</v>
      </c>
      <c r="X190" s="5">
        <v>1</v>
      </c>
      <c r="Y190" s="5">
        <v>2027</v>
      </c>
      <c r="Z190" s="5">
        <v>0</v>
      </c>
      <c r="AA190" s="5" t="s">
        <v>2097</v>
      </c>
      <c r="AB190" s="174" t="s">
        <v>1814</v>
      </c>
      <c r="AD190" s="18" t="str">
        <v>390200200</v>
      </c>
      <c r="AE190" s="104" cm="1">
        <f t="array" ref="AE190">IF(LEN(_xlfn.TEXTJOIN(", ",TRUE,_xlfn.UNIQUE(_xlfn._xlws.FILTER(InfoGeneral[Código de Meta],InfoGeneral[CodigoIndicador]=AD190,""))))&gt;0,1,0)</f>
        <v>0</v>
      </c>
    </row>
    <row r="191" spans="1:31" ht="40.200000000000003" hidden="1" customHeight="1" x14ac:dyDescent="0.3">
      <c r="A191" s="172" t="s">
        <v>3283</v>
      </c>
      <c r="B191" s="5" t="s">
        <v>3284</v>
      </c>
      <c r="C191" s="5" t="s">
        <v>2763</v>
      </c>
      <c r="D191" s="5" t="s">
        <v>2764</v>
      </c>
      <c r="E191" s="5" t="s">
        <v>2765</v>
      </c>
      <c r="F191" s="5" t="s">
        <v>1246</v>
      </c>
      <c r="G191" s="5" t="s">
        <v>1246</v>
      </c>
      <c r="H191" s="5" t="s">
        <v>3285</v>
      </c>
      <c r="I191" s="5" t="s">
        <v>3286</v>
      </c>
      <c r="J191" s="5" t="s">
        <v>3287</v>
      </c>
      <c r="K191" s="5">
        <v>10021</v>
      </c>
      <c r="L191" s="5">
        <v>525</v>
      </c>
      <c r="M191" s="5" t="s">
        <v>2781</v>
      </c>
      <c r="N191" s="5" t="s">
        <v>3561</v>
      </c>
      <c r="O191" s="5" t="s">
        <v>51</v>
      </c>
      <c r="P191" s="5" t="s">
        <v>3562</v>
      </c>
      <c r="Q191" s="5" t="s">
        <v>2773</v>
      </c>
      <c r="R191" s="5" t="s">
        <v>2674</v>
      </c>
      <c r="S191" s="5" t="s">
        <v>53</v>
      </c>
      <c r="T191" s="5" t="s">
        <v>54</v>
      </c>
      <c r="U191" s="5" t="s">
        <v>2640</v>
      </c>
      <c r="V191" s="5" t="s">
        <v>2641</v>
      </c>
      <c r="W191" s="5" t="s">
        <v>2642</v>
      </c>
      <c r="X191" s="5">
        <v>20</v>
      </c>
      <c r="Y191" s="5">
        <v>2025</v>
      </c>
      <c r="Z191" s="5">
        <v>20</v>
      </c>
      <c r="AA191" s="5" t="s">
        <v>1884</v>
      </c>
      <c r="AB191" s="174" t="s">
        <v>1814</v>
      </c>
      <c r="AD191" s="18" t="str">
        <v>410301000</v>
      </c>
      <c r="AE191" s="104" cm="1">
        <f t="array" ref="AE191">IF(LEN(_xlfn.TEXTJOIN(", ",TRUE,_xlfn.UNIQUE(_xlfn._xlws.FILTER(InfoGeneral[Código de Meta],InfoGeneral[CodigoIndicador]=AD191,""))))&gt;0,1,0)</f>
        <v>0</v>
      </c>
    </row>
    <row r="192" spans="1:31" ht="40.200000000000003" hidden="1" customHeight="1" x14ac:dyDescent="0.3">
      <c r="A192" s="172" t="s">
        <v>3221</v>
      </c>
      <c r="B192" s="5" t="s">
        <v>1564</v>
      </c>
      <c r="C192" s="5" t="s">
        <v>2763</v>
      </c>
      <c r="D192" s="5" t="s">
        <v>2764</v>
      </c>
      <c r="E192" s="5" t="s">
        <v>2765</v>
      </c>
      <c r="F192" s="5" t="s">
        <v>1247</v>
      </c>
      <c r="G192" s="5" t="s">
        <v>1247</v>
      </c>
      <c r="H192" s="5" t="s">
        <v>3216</v>
      </c>
      <c r="I192" s="5" t="s">
        <v>3222</v>
      </c>
      <c r="J192" s="5" t="s">
        <v>3223</v>
      </c>
      <c r="K192" s="5">
        <v>259</v>
      </c>
      <c r="L192" s="5">
        <v>259</v>
      </c>
      <c r="M192" s="5" t="s">
        <v>2781</v>
      </c>
      <c r="N192" s="5" t="s">
        <v>3219</v>
      </c>
      <c r="O192" s="5" t="s">
        <v>321</v>
      </c>
      <c r="P192" s="5" t="s">
        <v>3563</v>
      </c>
      <c r="Q192" s="5" t="s">
        <v>2773</v>
      </c>
      <c r="R192" s="5" t="s">
        <v>2675</v>
      </c>
      <c r="S192" s="5" t="s">
        <v>323</v>
      </c>
      <c r="T192" s="5" t="s">
        <v>324</v>
      </c>
      <c r="U192" s="5" t="s">
        <v>2640</v>
      </c>
      <c r="V192" s="5" t="s">
        <v>2641</v>
      </c>
      <c r="W192" s="5" t="s">
        <v>2642</v>
      </c>
      <c r="X192" s="5">
        <v>1</v>
      </c>
      <c r="Y192" s="5">
        <v>2026</v>
      </c>
      <c r="Z192" s="5">
        <v>1</v>
      </c>
      <c r="AA192" s="5" t="s">
        <v>1885</v>
      </c>
      <c r="AB192" s="174" t="s">
        <v>1814</v>
      </c>
      <c r="AD192" s="18" t="str">
        <v>410305000</v>
      </c>
      <c r="AE192" s="104" cm="1">
        <f t="array" ref="AE192">IF(LEN(_xlfn.TEXTJOIN(", ",TRUE,_xlfn.UNIQUE(_xlfn._xlws.FILTER(InfoGeneral[Código de Meta],InfoGeneral[CodigoIndicador]=AD192,""))))&gt;0,1,0)</f>
        <v>0</v>
      </c>
    </row>
    <row r="193" spans="1:31" ht="40.200000000000003" hidden="1" customHeight="1" x14ac:dyDescent="0.3">
      <c r="A193" s="172" t="s">
        <v>3617</v>
      </c>
      <c r="B193" s="5" t="s">
        <v>3618</v>
      </c>
      <c r="C193" s="5" t="s">
        <v>3318</v>
      </c>
      <c r="D193" s="5" t="s">
        <v>3472</v>
      </c>
      <c r="E193" s="5" t="s">
        <v>3619</v>
      </c>
      <c r="F193" s="5" t="s">
        <v>1246</v>
      </c>
      <c r="G193" s="5" t="s">
        <v>1246</v>
      </c>
      <c r="H193" s="5" t="s">
        <v>3620</v>
      </c>
      <c r="I193" s="5" t="s">
        <v>3621</v>
      </c>
      <c r="J193" s="5" t="s">
        <v>3622</v>
      </c>
      <c r="K193" s="5">
        <v>23387</v>
      </c>
      <c r="L193" s="5">
        <v>964</v>
      </c>
      <c r="M193" s="5" t="s">
        <v>3623</v>
      </c>
      <c r="N193" s="5" t="s">
        <v>3624</v>
      </c>
      <c r="O193" s="5" t="s">
        <v>3625</v>
      </c>
      <c r="P193" s="5" t="s">
        <v>3626</v>
      </c>
      <c r="Q193" s="5" t="s">
        <v>2773</v>
      </c>
      <c r="R193" s="5" t="s">
        <v>3627</v>
      </c>
      <c r="S193" s="5" t="s">
        <v>3628</v>
      </c>
      <c r="T193" s="5" t="s">
        <v>3629</v>
      </c>
      <c r="U193" s="5" t="s">
        <v>2640</v>
      </c>
      <c r="V193" s="5" t="s">
        <v>2641</v>
      </c>
      <c r="W193" s="5" t="s">
        <v>2642</v>
      </c>
      <c r="X193" s="5">
        <v>1</v>
      </c>
      <c r="Y193" s="5">
        <v>2025</v>
      </c>
      <c r="Z193" s="5">
        <v>1</v>
      </c>
      <c r="AA193" s="5"/>
      <c r="AB193" s="174" t="s">
        <v>2642</v>
      </c>
      <c r="AD193" s="18" t="str">
        <v>220206500</v>
      </c>
      <c r="AE193" s="104" cm="1">
        <f t="array" ref="AE193">IF(LEN(_xlfn.TEXTJOIN(", ",TRUE,_xlfn.UNIQUE(_xlfn._xlws.FILTER(InfoGeneral[Código de Meta],InfoGeneral[CodigoIndicador]=AD193,""))))&gt;0,1,0)</f>
        <v>0</v>
      </c>
    </row>
    <row r="194" spans="1:31" ht="40.200000000000003" hidden="1" customHeight="1" x14ac:dyDescent="0.3">
      <c r="A194" s="172" t="s">
        <v>3630</v>
      </c>
      <c r="B194" s="5" t="s">
        <v>3631</v>
      </c>
      <c r="C194" s="5" t="s">
        <v>3318</v>
      </c>
      <c r="D194" s="5" t="s">
        <v>3632</v>
      </c>
      <c r="E194" s="5" t="s">
        <v>3633</v>
      </c>
      <c r="F194" s="5" t="s">
        <v>3017</v>
      </c>
      <c r="G194" s="5" t="s">
        <v>3017</v>
      </c>
      <c r="H194" s="5" t="s">
        <v>3634</v>
      </c>
      <c r="I194" s="5" t="s">
        <v>3635</v>
      </c>
      <c r="J194" s="5" t="s">
        <v>3636</v>
      </c>
      <c r="K194" s="5">
        <v>31165</v>
      </c>
      <c r="L194" s="5">
        <v>50</v>
      </c>
      <c r="M194" s="5" t="s">
        <v>2781</v>
      </c>
      <c r="N194" s="5" t="s">
        <v>3637</v>
      </c>
      <c r="O194" s="5" t="s">
        <v>3638</v>
      </c>
      <c r="P194" s="5" t="s">
        <v>3639</v>
      </c>
      <c r="Q194" s="5" t="s">
        <v>2773</v>
      </c>
      <c r="R194" s="5" t="s">
        <v>3640</v>
      </c>
      <c r="S194" s="5" t="s">
        <v>3641</v>
      </c>
      <c r="T194" s="5" t="s">
        <v>3642</v>
      </c>
      <c r="U194" s="5" t="s">
        <v>2640</v>
      </c>
      <c r="V194" s="5" t="s">
        <v>2641</v>
      </c>
      <c r="W194" s="5" t="s">
        <v>2642</v>
      </c>
      <c r="X194" s="5">
        <v>10</v>
      </c>
      <c r="Y194" s="5">
        <v>2021</v>
      </c>
      <c r="Z194" s="5">
        <v>1</v>
      </c>
      <c r="AA194" s="5"/>
      <c r="AB194" s="174" t="s">
        <v>2642</v>
      </c>
      <c r="AD194" s="18" t="str">
        <v>320501900</v>
      </c>
      <c r="AE194" s="104" cm="1">
        <f t="array" ref="AE194">IF(LEN(_xlfn.TEXTJOIN(", ",TRUE,_xlfn.UNIQUE(_xlfn._xlws.FILTER(InfoGeneral[Código de Meta],InfoGeneral[CodigoIndicador]=AD194,""))))&gt;0,1,0)</f>
        <v>1</v>
      </c>
    </row>
    <row r="195" spans="1:31" ht="40.200000000000003" hidden="1" customHeight="1" x14ac:dyDescent="0.3">
      <c r="A195" s="172" t="s">
        <v>3609</v>
      </c>
      <c r="B195" s="5" t="s">
        <v>3610</v>
      </c>
      <c r="C195" s="5" t="s">
        <v>2763</v>
      </c>
      <c r="D195" s="5" t="s">
        <v>2764</v>
      </c>
      <c r="E195" s="5" t="s">
        <v>2765</v>
      </c>
      <c r="F195" s="5" t="s">
        <v>1247</v>
      </c>
      <c r="G195" s="5" t="s">
        <v>1247</v>
      </c>
      <c r="H195" s="5" t="s">
        <v>3611</v>
      </c>
      <c r="I195" s="5" t="s">
        <v>3612</v>
      </c>
      <c r="J195" s="5" t="s">
        <v>3613</v>
      </c>
      <c r="K195" s="5">
        <v>14410</v>
      </c>
      <c r="L195" s="5">
        <v>240</v>
      </c>
      <c r="M195" s="5" t="s">
        <v>2781</v>
      </c>
      <c r="N195" s="5" t="s">
        <v>3614</v>
      </c>
      <c r="O195" s="5" t="s">
        <v>337</v>
      </c>
      <c r="P195" s="5" t="s">
        <v>3615</v>
      </c>
      <c r="Q195" s="5" t="s">
        <v>2773</v>
      </c>
      <c r="R195" s="5" t="s">
        <v>3616</v>
      </c>
      <c r="S195" s="5" t="s">
        <v>339</v>
      </c>
      <c r="T195" s="5" t="s">
        <v>340</v>
      </c>
      <c r="U195" s="5" t="s">
        <v>2640</v>
      </c>
      <c r="V195" s="5" t="s">
        <v>2641</v>
      </c>
      <c r="W195" s="5" t="s">
        <v>1814</v>
      </c>
      <c r="X195" s="5">
        <v>240</v>
      </c>
      <c r="Y195" s="5">
        <v>2026</v>
      </c>
      <c r="Z195" s="5">
        <v>240</v>
      </c>
      <c r="AA195" s="5" t="s">
        <v>1894</v>
      </c>
      <c r="AB195" s="174" t="s">
        <v>1814</v>
      </c>
      <c r="AD195" s="18" t="str">
        <v>190603500</v>
      </c>
      <c r="AE195" s="104" cm="1">
        <f t="array" ref="AE195">IF(LEN(_xlfn.TEXTJOIN(", ",TRUE,_xlfn.UNIQUE(_xlfn._xlws.FILTER(InfoGeneral[Código de Meta],InfoGeneral[CodigoIndicador]=AD195,""))))&gt;0,1,0)</f>
        <v>1</v>
      </c>
    </row>
    <row r="196" spans="1:31" ht="40.200000000000003" hidden="1" customHeight="1" x14ac:dyDescent="0.3">
      <c r="A196" s="172" t="s">
        <v>3643</v>
      </c>
      <c r="B196" s="5" t="s">
        <v>1623</v>
      </c>
      <c r="C196" s="5" t="s">
        <v>2763</v>
      </c>
      <c r="D196" s="5" t="s">
        <v>2764</v>
      </c>
      <c r="E196" s="5" t="s">
        <v>2787</v>
      </c>
      <c r="F196" s="5" t="s">
        <v>1246</v>
      </c>
      <c r="G196" s="5" t="s">
        <v>1247</v>
      </c>
      <c r="H196" s="5" t="s">
        <v>3644</v>
      </c>
      <c r="I196" s="5" t="s">
        <v>3645</v>
      </c>
      <c r="J196" s="5" t="s">
        <v>3646</v>
      </c>
      <c r="K196" s="5">
        <v>1016826</v>
      </c>
      <c r="L196" s="5">
        <v>1016826</v>
      </c>
      <c r="M196" s="5" t="s">
        <v>2781</v>
      </c>
      <c r="N196" s="5" t="s">
        <v>3647</v>
      </c>
      <c r="O196" s="5" t="s">
        <v>86</v>
      </c>
      <c r="P196" s="5" t="s">
        <v>3648</v>
      </c>
      <c r="Q196" s="5" t="s">
        <v>2773</v>
      </c>
      <c r="R196" s="5" t="s">
        <v>2649</v>
      </c>
      <c r="S196" s="5" t="s">
        <v>88</v>
      </c>
      <c r="T196" s="5" t="s">
        <v>89</v>
      </c>
      <c r="U196" s="5" t="s">
        <v>2649</v>
      </c>
      <c r="V196" s="5" t="s">
        <v>2641</v>
      </c>
      <c r="W196" s="5" t="s">
        <v>2642</v>
      </c>
      <c r="X196" s="5">
        <v>60</v>
      </c>
      <c r="Y196" s="5">
        <v>2025</v>
      </c>
      <c r="Z196" s="5">
        <v>60</v>
      </c>
      <c r="AA196" s="5" t="s">
        <v>2178</v>
      </c>
      <c r="AB196" s="174" t="s">
        <v>1814</v>
      </c>
      <c r="AD196" s="18" t="str">
        <v>450105200</v>
      </c>
      <c r="AE196" s="104" cm="1">
        <f t="array" ref="AE196">IF(LEN(_xlfn.TEXTJOIN(", ",TRUE,_xlfn.UNIQUE(_xlfn._xlws.FILTER(InfoGeneral[Código de Meta],InfoGeneral[CodigoIndicador]=AD196,""))))&gt;0,1,0)</f>
        <v>1</v>
      </c>
    </row>
    <row r="197" spans="1:31" ht="40.200000000000003" hidden="1" customHeight="1" x14ac:dyDescent="0.3">
      <c r="A197" s="172" t="s">
        <v>3643</v>
      </c>
      <c r="B197" s="5" t="s">
        <v>1623</v>
      </c>
      <c r="C197" s="5" t="s">
        <v>2763</v>
      </c>
      <c r="D197" s="5" t="s">
        <v>2764</v>
      </c>
      <c r="E197" s="5" t="s">
        <v>2787</v>
      </c>
      <c r="F197" s="5" t="s">
        <v>1246</v>
      </c>
      <c r="G197" s="5" t="s">
        <v>1247</v>
      </c>
      <c r="H197" s="5" t="s">
        <v>3644</v>
      </c>
      <c r="I197" s="5" t="s">
        <v>3645</v>
      </c>
      <c r="J197" s="5" t="s">
        <v>3646</v>
      </c>
      <c r="K197" s="5">
        <v>1016826</v>
      </c>
      <c r="L197" s="5">
        <v>1016826</v>
      </c>
      <c r="M197" s="5" t="s">
        <v>2781</v>
      </c>
      <c r="N197" s="5" t="s">
        <v>3647</v>
      </c>
      <c r="O197" s="5" t="s">
        <v>86</v>
      </c>
      <c r="P197" s="5" t="s">
        <v>3648</v>
      </c>
      <c r="Q197" s="5" t="s">
        <v>2773</v>
      </c>
      <c r="R197" s="5" t="s">
        <v>2649</v>
      </c>
      <c r="S197" s="5" t="s">
        <v>88</v>
      </c>
      <c r="T197" s="5" t="s">
        <v>89</v>
      </c>
      <c r="U197" s="5" t="s">
        <v>2649</v>
      </c>
      <c r="V197" s="5" t="s">
        <v>2641</v>
      </c>
      <c r="W197" s="5" t="s">
        <v>2642</v>
      </c>
      <c r="X197" s="5">
        <v>60</v>
      </c>
      <c r="Y197" s="5">
        <v>2026</v>
      </c>
      <c r="Z197" s="5">
        <v>60</v>
      </c>
      <c r="AA197" s="5" t="s">
        <v>2178</v>
      </c>
      <c r="AB197" s="174" t="s">
        <v>1814</v>
      </c>
      <c r="AD197" s="18" t="str">
        <v>410204300</v>
      </c>
      <c r="AE197" s="104" cm="1">
        <f t="array" ref="AE197">IF(LEN(_xlfn.TEXTJOIN(", ",TRUE,_xlfn.UNIQUE(_xlfn._xlws.FILTER(InfoGeneral[Código de Meta],InfoGeneral[CodigoIndicador]=AD197,""))))&gt;0,1,0)</f>
        <v>1</v>
      </c>
    </row>
    <row r="198" spans="1:31" ht="40.200000000000003" hidden="1" customHeight="1" x14ac:dyDescent="0.3">
      <c r="A198" s="172" t="s">
        <v>3649</v>
      </c>
      <c r="B198" s="5" t="s">
        <v>1732</v>
      </c>
      <c r="C198" s="5" t="s">
        <v>2763</v>
      </c>
      <c r="D198" s="5" t="s">
        <v>2764</v>
      </c>
      <c r="E198" s="5" t="s">
        <v>2787</v>
      </c>
      <c r="F198" s="5" t="s">
        <v>1246</v>
      </c>
      <c r="G198" s="5" t="s">
        <v>1246</v>
      </c>
      <c r="H198" s="5" t="s">
        <v>3650</v>
      </c>
      <c r="I198" s="5" t="s">
        <v>3645</v>
      </c>
      <c r="J198" s="5" t="s">
        <v>3651</v>
      </c>
      <c r="K198" s="5">
        <v>1016826</v>
      </c>
      <c r="L198" s="5">
        <v>1016826</v>
      </c>
      <c r="M198" s="5" t="s">
        <v>2781</v>
      </c>
      <c r="N198" s="5" t="s">
        <v>3647</v>
      </c>
      <c r="O198" s="5" t="s">
        <v>86</v>
      </c>
      <c r="P198" s="5" t="s">
        <v>3648</v>
      </c>
      <c r="Q198" s="5" t="s">
        <v>2773</v>
      </c>
      <c r="R198" s="5" t="s">
        <v>2649</v>
      </c>
      <c r="S198" s="5" t="s">
        <v>88</v>
      </c>
      <c r="T198" s="5" t="s">
        <v>89</v>
      </c>
      <c r="U198" s="5" t="s">
        <v>2649</v>
      </c>
      <c r="V198" s="5" t="s">
        <v>2641</v>
      </c>
      <c r="W198" s="5" t="s">
        <v>2642</v>
      </c>
      <c r="X198" s="5">
        <v>1</v>
      </c>
      <c r="Y198" s="5">
        <v>2025</v>
      </c>
      <c r="Z198" s="5">
        <v>1</v>
      </c>
      <c r="AA198" s="5" t="s">
        <v>2178</v>
      </c>
      <c r="AB198" s="174" t="s">
        <v>1814</v>
      </c>
      <c r="AD198" s="18" t="str">
        <v>330112800</v>
      </c>
      <c r="AE198" s="104" cm="1">
        <f t="array" ref="AE198">IF(LEN(_xlfn.TEXTJOIN(", ",TRUE,_xlfn.UNIQUE(_xlfn._xlws.FILTER(InfoGeneral[Código de Meta],InfoGeneral[CodigoIndicador]=AD198,""))))&gt;0,1,0)</f>
        <v>1</v>
      </c>
    </row>
    <row r="199" spans="1:31" ht="40.200000000000003" hidden="1" customHeight="1" x14ac:dyDescent="0.3">
      <c r="A199" s="172" t="s">
        <v>3652</v>
      </c>
      <c r="B199" s="5" t="s">
        <v>3653</v>
      </c>
      <c r="C199" s="5" t="s">
        <v>2763</v>
      </c>
      <c r="D199" s="5" t="s">
        <v>2764</v>
      </c>
      <c r="E199" s="5" t="s">
        <v>2787</v>
      </c>
      <c r="F199" s="5" t="s">
        <v>1247</v>
      </c>
      <c r="G199" s="5" t="s">
        <v>1247</v>
      </c>
      <c r="H199" s="5" t="s">
        <v>3654</v>
      </c>
      <c r="I199" s="5" t="s">
        <v>3655</v>
      </c>
      <c r="J199" s="5" t="s">
        <v>3656</v>
      </c>
      <c r="K199" s="5">
        <v>1016826</v>
      </c>
      <c r="L199" s="5">
        <v>1016826</v>
      </c>
      <c r="M199" s="5" t="s">
        <v>2781</v>
      </c>
      <c r="N199" s="5" t="s">
        <v>3657</v>
      </c>
      <c r="O199" s="5" t="s">
        <v>86</v>
      </c>
      <c r="P199" s="5" t="s">
        <v>3658</v>
      </c>
      <c r="Q199" s="5" t="s">
        <v>2773</v>
      </c>
      <c r="R199" s="5" t="s">
        <v>2649</v>
      </c>
      <c r="S199" s="5" t="s">
        <v>88</v>
      </c>
      <c r="T199" s="5" t="s">
        <v>89</v>
      </c>
      <c r="U199" s="5" t="s">
        <v>2649</v>
      </c>
      <c r="V199" s="5" t="s">
        <v>2641</v>
      </c>
      <c r="W199" s="5" t="s">
        <v>2642</v>
      </c>
      <c r="X199" s="5">
        <v>100</v>
      </c>
      <c r="Y199" s="5">
        <v>2026</v>
      </c>
      <c r="Z199" s="5">
        <v>100</v>
      </c>
      <c r="AA199" s="5" t="s">
        <v>2178</v>
      </c>
      <c r="AB199" s="174" t="s">
        <v>1814</v>
      </c>
      <c r="AD199" s="18" t="str">
        <v>220103400</v>
      </c>
      <c r="AE199" s="104" cm="1">
        <f t="array" ref="AE199">IF(LEN(_xlfn.TEXTJOIN(", ",TRUE,_xlfn.UNIQUE(_xlfn._xlws.FILTER(InfoGeneral[Código de Meta],InfoGeneral[CodigoIndicador]=AD199,""))))&gt;0,1,0)</f>
        <v>1</v>
      </c>
    </row>
    <row r="200" spans="1:31" ht="40.200000000000003" hidden="1" customHeight="1" x14ac:dyDescent="0.3">
      <c r="A200" s="172" t="s">
        <v>3659</v>
      </c>
      <c r="B200" s="5" t="s">
        <v>3660</v>
      </c>
      <c r="C200" s="5" t="s">
        <v>2763</v>
      </c>
      <c r="D200" s="5" t="s">
        <v>2764</v>
      </c>
      <c r="E200" s="5" t="s">
        <v>2787</v>
      </c>
      <c r="F200" s="5" t="s">
        <v>1245</v>
      </c>
      <c r="G200" s="5" t="s">
        <v>1245</v>
      </c>
      <c r="H200" s="5" t="s">
        <v>3661</v>
      </c>
      <c r="I200" s="5" t="s">
        <v>3662</v>
      </c>
      <c r="J200" s="5" t="s">
        <v>3663</v>
      </c>
      <c r="K200" s="5">
        <v>1006044</v>
      </c>
      <c r="L200" s="5">
        <v>1006044</v>
      </c>
      <c r="M200" s="5" t="s">
        <v>2781</v>
      </c>
      <c r="N200" s="5" t="s">
        <v>3664</v>
      </c>
      <c r="O200" s="5" t="s">
        <v>86</v>
      </c>
      <c r="P200" s="5" t="s">
        <v>87</v>
      </c>
      <c r="Q200" s="5" t="s">
        <v>2773</v>
      </c>
      <c r="R200" s="5" t="s">
        <v>2649</v>
      </c>
      <c r="S200" s="5" t="s">
        <v>88</v>
      </c>
      <c r="T200" s="5" t="s">
        <v>89</v>
      </c>
      <c r="U200" s="5" t="s">
        <v>2649</v>
      </c>
      <c r="V200" s="5" t="s">
        <v>2641</v>
      </c>
      <c r="W200" s="5" t="s">
        <v>2642</v>
      </c>
      <c r="X200" s="5">
        <v>100</v>
      </c>
      <c r="Y200" s="5">
        <v>2024</v>
      </c>
      <c r="Z200" s="5">
        <v>100</v>
      </c>
      <c r="AA200" s="5" t="s">
        <v>2178</v>
      </c>
      <c r="AB200" s="174" t="s">
        <v>1814</v>
      </c>
      <c r="AD200" s="18" t="str">
        <v>350206000</v>
      </c>
      <c r="AE200" s="104" cm="1">
        <f t="array" ref="AE200">IF(LEN(_xlfn.TEXTJOIN(", ",TRUE,_xlfn.UNIQUE(_xlfn._xlws.FILTER(InfoGeneral[Código de Meta],InfoGeneral[CodigoIndicador]=AD200,""))))&gt;0,1,0)</f>
        <v>1</v>
      </c>
    </row>
    <row r="201" spans="1:31" ht="40.200000000000003" hidden="1" customHeight="1" x14ac:dyDescent="0.3">
      <c r="A201" s="172" t="s">
        <v>3665</v>
      </c>
      <c r="B201" s="5" t="s">
        <v>1546</v>
      </c>
      <c r="C201" s="5" t="s">
        <v>2763</v>
      </c>
      <c r="D201" s="5" t="s">
        <v>2764</v>
      </c>
      <c r="E201" s="5" t="s">
        <v>2787</v>
      </c>
      <c r="F201" s="5" t="s">
        <v>1246</v>
      </c>
      <c r="G201" s="5" t="s">
        <v>1247</v>
      </c>
      <c r="H201" s="5" t="s">
        <v>3661</v>
      </c>
      <c r="I201" s="5" t="s">
        <v>3666</v>
      </c>
      <c r="J201" s="5" t="s">
        <v>3667</v>
      </c>
      <c r="K201" s="5">
        <v>1016826</v>
      </c>
      <c r="L201" s="5">
        <v>1016826</v>
      </c>
      <c r="M201" s="5" t="s">
        <v>2781</v>
      </c>
      <c r="N201" s="5" t="s">
        <v>3668</v>
      </c>
      <c r="O201" s="5" t="s">
        <v>86</v>
      </c>
      <c r="P201" s="5" t="s">
        <v>3648</v>
      </c>
      <c r="Q201" s="5" t="s">
        <v>2773</v>
      </c>
      <c r="R201" s="5" t="s">
        <v>2649</v>
      </c>
      <c r="S201" s="5" t="s">
        <v>88</v>
      </c>
      <c r="T201" s="5" t="s">
        <v>89</v>
      </c>
      <c r="U201" s="5" t="s">
        <v>2649</v>
      </c>
      <c r="V201" s="5" t="s">
        <v>2641</v>
      </c>
      <c r="W201" s="5" t="s">
        <v>2642</v>
      </c>
      <c r="X201" s="5">
        <v>100</v>
      </c>
      <c r="Y201" s="5">
        <v>2025</v>
      </c>
      <c r="Z201" s="5">
        <v>0</v>
      </c>
      <c r="AA201" s="5" t="s">
        <v>2178</v>
      </c>
      <c r="AB201" s="174" t="s">
        <v>1814</v>
      </c>
      <c r="AD201" s="18" t="str">
        <v>220108400</v>
      </c>
      <c r="AE201" s="104" cm="1">
        <f t="array" ref="AE201">IF(LEN(_xlfn.TEXTJOIN(", ",TRUE,_xlfn.UNIQUE(_xlfn._xlws.FILTER(InfoGeneral[Código de Meta],InfoGeneral[CodigoIndicador]=AD201,""))))&gt;0,1,0)</f>
        <v>1</v>
      </c>
    </row>
    <row r="202" spans="1:31" ht="40.200000000000003" hidden="1" customHeight="1" x14ac:dyDescent="0.3">
      <c r="A202" s="172" t="s">
        <v>3665</v>
      </c>
      <c r="B202" s="5" t="s">
        <v>1546</v>
      </c>
      <c r="C202" s="5" t="s">
        <v>2763</v>
      </c>
      <c r="D202" s="5" t="s">
        <v>2764</v>
      </c>
      <c r="E202" s="5" t="s">
        <v>2787</v>
      </c>
      <c r="F202" s="5" t="s">
        <v>1246</v>
      </c>
      <c r="G202" s="5" t="s">
        <v>1247</v>
      </c>
      <c r="H202" s="5" t="s">
        <v>3661</v>
      </c>
      <c r="I202" s="5" t="s">
        <v>3666</v>
      </c>
      <c r="J202" s="5" t="s">
        <v>3667</v>
      </c>
      <c r="K202" s="5">
        <v>1016826</v>
      </c>
      <c r="L202" s="5">
        <v>1016826</v>
      </c>
      <c r="M202" s="5" t="s">
        <v>2781</v>
      </c>
      <c r="N202" s="5" t="s">
        <v>3668</v>
      </c>
      <c r="O202" s="5" t="s">
        <v>86</v>
      </c>
      <c r="P202" s="5" t="s">
        <v>3648</v>
      </c>
      <c r="Q202" s="5" t="s">
        <v>2773</v>
      </c>
      <c r="R202" s="5" t="s">
        <v>2649</v>
      </c>
      <c r="S202" s="5" t="s">
        <v>88</v>
      </c>
      <c r="T202" s="5" t="s">
        <v>89</v>
      </c>
      <c r="U202" s="5" t="s">
        <v>2649</v>
      </c>
      <c r="V202" s="5" t="s">
        <v>2641</v>
      </c>
      <c r="W202" s="5" t="s">
        <v>2642</v>
      </c>
      <c r="X202" s="5">
        <v>100</v>
      </c>
      <c r="Y202" s="5">
        <v>2026</v>
      </c>
      <c r="Z202" s="5">
        <v>100</v>
      </c>
      <c r="AA202" s="5" t="s">
        <v>2178</v>
      </c>
      <c r="AB202" s="174" t="s">
        <v>1814</v>
      </c>
      <c r="AD202" s="18" t="str">
        <v>240210400</v>
      </c>
      <c r="AE202" s="104" cm="1">
        <f t="array" ref="AE202">IF(LEN(_xlfn.TEXTJOIN(", ",TRUE,_xlfn.UNIQUE(_xlfn._xlws.FILTER(InfoGeneral[Código de Meta],InfoGeneral[CodigoIndicador]=AD202,""))))&gt;0,1,0)</f>
        <v>0</v>
      </c>
    </row>
    <row r="203" spans="1:31" ht="40.200000000000003" hidden="1" customHeight="1" x14ac:dyDescent="0.3">
      <c r="A203" s="172" t="s">
        <v>3669</v>
      </c>
      <c r="B203" s="5" t="s">
        <v>2623</v>
      </c>
      <c r="C203" s="5" t="s">
        <v>2763</v>
      </c>
      <c r="D203" s="5" t="s">
        <v>2764</v>
      </c>
      <c r="E203" s="5" t="s">
        <v>3619</v>
      </c>
      <c r="F203" s="5" t="s">
        <v>1247</v>
      </c>
      <c r="G203" s="5" t="s">
        <v>1247</v>
      </c>
      <c r="H203" s="5" t="s">
        <v>3670</v>
      </c>
      <c r="I203" s="5" t="s">
        <v>3671</v>
      </c>
      <c r="J203" s="5" t="s">
        <v>3672</v>
      </c>
      <c r="K203" s="5">
        <v>23387</v>
      </c>
      <c r="L203" s="5">
        <v>23387</v>
      </c>
      <c r="M203" s="5" t="s">
        <v>3623</v>
      </c>
      <c r="N203" s="5" t="s">
        <v>3673</v>
      </c>
      <c r="O203" s="5" t="s">
        <v>418</v>
      </c>
      <c r="P203" s="5" t="s">
        <v>3674</v>
      </c>
      <c r="Q203" s="5" t="s">
        <v>2890</v>
      </c>
      <c r="R203" s="5" t="s">
        <v>2891</v>
      </c>
      <c r="S203" s="5" t="s">
        <v>420</v>
      </c>
      <c r="T203" s="5" t="s">
        <v>421</v>
      </c>
      <c r="U203" s="5" t="s">
        <v>2640</v>
      </c>
      <c r="V203" s="5" t="s">
        <v>2641</v>
      </c>
      <c r="W203" s="5" t="s">
        <v>2642</v>
      </c>
      <c r="X203" s="5">
        <v>1</v>
      </c>
      <c r="Y203" s="5">
        <v>2026</v>
      </c>
      <c r="Z203" s="5">
        <v>1</v>
      </c>
      <c r="AA203" s="5" t="s">
        <v>1945</v>
      </c>
      <c r="AB203" s="174" t="s">
        <v>1814</v>
      </c>
      <c r="AD203" s="18" t="str">
        <v>400304600</v>
      </c>
      <c r="AE203" s="104" cm="1">
        <f t="array" ref="AE203">IF(LEN(_xlfn.TEXTJOIN(", ",TRUE,_xlfn.UNIQUE(_xlfn._xlws.FILTER(InfoGeneral[Código de Meta],InfoGeneral[CodigoIndicador]=AD203,""))))&gt;0,1,0)</f>
        <v>1</v>
      </c>
    </row>
    <row r="204" spans="1:31" ht="40.200000000000003" hidden="1" customHeight="1" x14ac:dyDescent="0.3">
      <c r="A204" s="172" t="s">
        <v>3675</v>
      </c>
      <c r="B204" s="5" t="s">
        <v>1513</v>
      </c>
      <c r="C204" s="5" t="s">
        <v>2763</v>
      </c>
      <c r="D204" s="5" t="s">
        <v>2764</v>
      </c>
      <c r="E204" s="5" t="s">
        <v>3619</v>
      </c>
      <c r="F204" s="5" t="s">
        <v>1246</v>
      </c>
      <c r="G204" s="5" t="s">
        <v>1246</v>
      </c>
      <c r="H204" s="5" t="s">
        <v>3676</v>
      </c>
      <c r="I204" s="5" t="s">
        <v>3677</v>
      </c>
      <c r="J204" s="5" t="s">
        <v>3678</v>
      </c>
      <c r="K204" s="5">
        <v>14476</v>
      </c>
      <c r="L204" s="5">
        <v>14476</v>
      </c>
      <c r="M204" s="5" t="s">
        <v>3577</v>
      </c>
      <c r="N204" s="5" t="s">
        <v>3673</v>
      </c>
      <c r="O204" s="5" t="s">
        <v>418</v>
      </c>
      <c r="P204" s="5" t="s">
        <v>3674</v>
      </c>
      <c r="Q204" s="5" t="s">
        <v>2773</v>
      </c>
      <c r="R204" s="5" t="s">
        <v>2891</v>
      </c>
      <c r="S204" s="5" t="s">
        <v>420</v>
      </c>
      <c r="T204" s="5" t="s">
        <v>421</v>
      </c>
      <c r="U204" s="5" t="s">
        <v>2640</v>
      </c>
      <c r="V204" s="5" t="s">
        <v>2641</v>
      </c>
      <c r="W204" s="5" t="s">
        <v>2642</v>
      </c>
      <c r="X204" s="5">
        <v>1</v>
      </c>
      <c r="Y204" s="5">
        <v>2025</v>
      </c>
      <c r="Z204" s="5">
        <v>1</v>
      </c>
      <c r="AA204" s="5" t="s">
        <v>1945</v>
      </c>
      <c r="AB204" s="174" t="s">
        <v>1814</v>
      </c>
      <c r="AD204" s="18" t="str">
        <v>400302000</v>
      </c>
      <c r="AE204" s="104" cm="1">
        <f t="array" ref="AE204">IF(LEN(_xlfn.TEXTJOIN(", ",TRUE,_xlfn.UNIQUE(_xlfn._xlws.FILTER(InfoGeneral[Código de Meta],InfoGeneral[CodigoIndicador]=AD204,""))))&gt;0,1,0)</f>
        <v>1</v>
      </c>
    </row>
    <row r="205" spans="1:31" ht="40.200000000000003" hidden="1" customHeight="1" x14ac:dyDescent="0.3">
      <c r="A205" s="172" t="s">
        <v>3685</v>
      </c>
      <c r="B205" s="5" t="s">
        <v>2573</v>
      </c>
      <c r="C205" s="5" t="s">
        <v>2763</v>
      </c>
      <c r="D205" s="5" t="s">
        <v>2764</v>
      </c>
      <c r="E205" s="5" t="s">
        <v>2927</v>
      </c>
      <c r="F205" s="5" t="s">
        <v>1247</v>
      </c>
      <c r="G205" s="5" t="s">
        <v>1247</v>
      </c>
      <c r="H205" s="5" t="s">
        <v>3686</v>
      </c>
      <c r="I205" s="5" t="s">
        <v>3687</v>
      </c>
      <c r="J205" s="5" t="s">
        <v>3688</v>
      </c>
      <c r="K205" s="5">
        <v>39917</v>
      </c>
      <c r="L205" s="5">
        <v>948</v>
      </c>
      <c r="M205" s="5" t="s">
        <v>2781</v>
      </c>
      <c r="N205" s="5" t="s">
        <v>3689</v>
      </c>
      <c r="O205" s="5" t="s">
        <v>355</v>
      </c>
      <c r="P205" s="5" t="s">
        <v>3690</v>
      </c>
      <c r="Q205" s="5" t="s">
        <v>2773</v>
      </c>
      <c r="R205" s="5" t="s">
        <v>2650</v>
      </c>
      <c r="S205" s="5" t="s">
        <v>357</v>
      </c>
      <c r="T205" s="5" t="s">
        <v>358</v>
      </c>
      <c r="U205" s="5" t="s">
        <v>2640</v>
      </c>
      <c r="V205" s="5" t="s">
        <v>2641</v>
      </c>
      <c r="W205" s="5" t="s">
        <v>2642</v>
      </c>
      <c r="X205" s="5">
        <v>948</v>
      </c>
      <c r="Y205" s="5">
        <v>2026</v>
      </c>
      <c r="Z205" s="5">
        <v>948</v>
      </c>
      <c r="AA205" s="5" t="s">
        <v>1915</v>
      </c>
      <c r="AB205" s="174" t="s">
        <v>1814</v>
      </c>
      <c r="AD205" s="18" t="str">
        <v>400305200</v>
      </c>
      <c r="AE205" s="104" cm="1">
        <f t="array" ref="AE205">IF(LEN(_xlfn.TEXTJOIN(", ",TRUE,_xlfn.UNIQUE(_xlfn._xlws.FILTER(InfoGeneral[Código de Meta],InfoGeneral[CodigoIndicador]=AD205,""))))&gt;0,1,0)</f>
        <v>1</v>
      </c>
    </row>
    <row r="206" spans="1:31" ht="40.200000000000003" hidden="1" customHeight="1" x14ac:dyDescent="0.3">
      <c r="A206" s="172" t="s">
        <v>3691</v>
      </c>
      <c r="B206" s="5" t="s">
        <v>3692</v>
      </c>
      <c r="C206" s="5" t="s">
        <v>2763</v>
      </c>
      <c r="D206" s="5" t="s">
        <v>2764</v>
      </c>
      <c r="E206" s="5" t="s">
        <v>2927</v>
      </c>
      <c r="F206" s="5" t="s">
        <v>1245</v>
      </c>
      <c r="G206" s="5" t="s">
        <v>1245</v>
      </c>
      <c r="H206" s="5" t="s">
        <v>3686</v>
      </c>
      <c r="I206" s="5" t="s">
        <v>3687</v>
      </c>
      <c r="J206" s="5" t="s">
        <v>3693</v>
      </c>
      <c r="K206" s="5">
        <v>39917</v>
      </c>
      <c r="L206" s="5">
        <v>1033</v>
      </c>
      <c r="M206" s="5" t="s">
        <v>2781</v>
      </c>
      <c r="N206" s="5" t="s">
        <v>3694</v>
      </c>
      <c r="O206" s="5" t="s">
        <v>355</v>
      </c>
      <c r="P206" s="5" t="s">
        <v>356</v>
      </c>
      <c r="Q206" s="5" t="s">
        <v>2773</v>
      </c>
      <c r="R206" s="5" t="s">
        <v>2650</v>
      </c>
      <c r="S206" s="5" t="s">
        <v>357</v>
      </c>
      <c r="T206" s="5" t="s">
        <v>358</v>
      </c>
      <c r="U206" s="5" t="s">
        <v>2650</v>
      </c>
      <c r="V206" s="5" t="s">
        <v>2641</v>
      </c>
      <c r="W206" s="5" t="s">
        <v>2642</v>
      </c>
      <c r="X206" s="5">
        <v>1033</v>
      </c>
      <c r="Y206" s="5">
        <v>2024</v>
      </c>
      <c r="Z206" s="5">
        <v>1033</v>
      </c>
      <c r="AA206" s="5" t="s">
        <v>1915</v>
      </c>
      <c r="AB206" s="174" t="s">
        <v>1814</v>
      </c>
      <c r="AD206" s="18" t="str">
        <v>400302100</v>
      </c>
      <c r="AE206" s="104" cm="1">
        <f t="array" ref="AE206">IF(LEN(_xlfn.TEXTJOIN(", ",TRUE,_xlfn.UNIQUE(_xlfn._xlws.FILTER(InfoGeneral[Código de Meta],InfoGeneral[CodigoIndicador]=AD206,""))))&gt;0,1,0)</f>
        <v>1</v>
      </c>
    </row>
    <row r="207" spans="1:31" ht="40.200000000000003" hidden="1" customHeight="1" x14ac:dyDescent="0.3">
      <c r="A207" s="172" t="s">
        <v>3695</v>
      </c>
      <c r="B207" s="5" t="s">
        <v>3696</v>
      </c>
      <c r="C207" s="5" t="s">
        <v>2763</v>
      </c>
      <c r="D207" s="5" t="s">
        <v>2764</v>
      </c>
      <c r="E207" s="5" t="s">
        <v>2927</v>
      </c>
      <c r="F207" s="5" t="s">
        <v>1245</v>
      </c>
      <c r="G207" s="5" t="s">
        <v>1245</v>
      </c>
      <c r="H207" s="5" t="s">
        <v>3686</v>
      </c>
      <c r="I207" s="5" t="s">
        <v>3687</v>
      </c>
      <c r="J207" s="5" t="s">
        <v>3697</v>
      </c>
      <c r="K207" s="5">
        <v>39917</v>
      </c>
      <c r="L207" s="5">
        <v>1309</v>
      </c>
      <c r="M207" s="5" t="s">
        <v>2781</v>
      </c>
      <c r="N207" s="5" t="s">
        <v>3694</v>
      </c>
      <c r="O207" s="5" t="s">
        <v>355</v>
      </c>
      <c r="P207" s="5" t="s">
        <v>356</v>
      </c>
      <c r="Q207" s="5" t="s">
        <v>2773</v>
      </c>
      <c r="R207" s="5" t="s">
        <v>2650</v>
      </c>
      <c r="S207" s="5" t="s">
        <v>357</v>
      </c>
      <c r="T207" s="5" t="s">
        <v>358</v>
      </c>
      <c r="U207" s="5" t="s">
        <v>2650</v>
      </c>
      <c r="V207" s="5" t="s">
        <v>2641</v>
      </c>
      <c r="W207" s="5" t="s">
        <v>2642</v>
      </c>
      <c r="X207" s="5">
        <v>1309</v>
      </c>
      <c r="Y207" s="5">
        <v>2024</v>
      </c>
      <c r="Z207" s="5">
        <v>1309</v>
      </c>
      <c r="AA207" s="5" t="s">
        <v>1915</v>
      </c>
      <c r="AB207" s="174" t="s">
        <v>1814</v>
      </c>
      <c r="AD207" s="18" t="str">
        <v>220107400</v>
      </c>
      <c r="AE207" s="104" cm="1">
        <f t="array" ref="AE207">IF(LEN(_xlfn.TEXTJOIN(", ",TRUE,_xlfn.UNIQUE(_xlfn._xlws.FILTER(InfoGeneral[Código de Meta],InfoGeneral[CodigoIndicador]=AD207,""))))&gt;0,1,0)</f>
        <v>1</v>
      </c>
    </row>
    <row r="208" spans="1:31" ht="40.200000000000003" hidden="1" customHeight="1" x14ac:dyDescent="0.3">
      <c r="A208" s="172" t="s">
        <v>3679</v>
      </c>
      <c r="B208" s="5" t="s">
        <v>1460</v>
      </c>
      <c r="C208" s="5" t="s">
        <v>2763</v>
      </c>
      <c r="D208" s="5" t="s">
        <v>2764</v>
      </c>
      <c r="E208" s="5" t="s">
        <v>2927</v>
      </c>
      <c r="F208" s="5" t="s">
        <v>1246</v>
      </c>
      <c r="G208" s="5" t="s">
        <v>1246</v>
      </c>
      <c r="H208" s="5" t="s">
        <v>3680</v>
      </c>
      <c r="I208" s="5" t="s">
        <v>3681</v>
      </c>
      <c r="J208" s="5" t="s">
        <v>3682</v>
      </c>
      <c r="K208" s="5">
        <v>1016826</v>
      </c>
      <c r="L208" s="5">
        <v>1016826</v>
      </c>
      <c r="M208" s="5" t="s">
        <v>2781</v>
      </c>
      <c r="N208" s="5" t="s">
        <v>3683</v>
      </c>
      <c r="O208" s="5" t="s">
        <v>343</v>
      </c>
      <c r="P208" s="5" t="s">
        <v>3684</v>
      </c>
      <c r="Q208" s="5" t="s">
        <v>2773</v>
      </c>
      <c r="R208" s="5" t="s">
        <v>3012</v>
      </c>
      <c r="S208" s="5" t="s">
        <v>345</v>
      </c>
      <c r="T208" s="5" t="s">
        <v>346</v>
      </c>
      <c r="U208" s="5" t="s">
        <v>2640</v>
      </c>
      <c r="V208" s="5" t="s">
        <v>2641</v>
      </c>
      <c r="W208" s="5" t="s">
        <v>2642</v>
      </c>
      <c r="X208" s="5">
        <v>14</v>
      </c>
      <c r="Y208" s="5">
        <v>2025</v>
      </c>
      <c r="Z208" s="5">
        <v>14</v>
      </c>
      <c r="AA208" s="5" t="s">
        <v>1901</v>
      </c>
      <c r="AB208" s="174" t="s">
        <v>1814</v>
      </c>
      <c r="AD208" s="18" t="str">
        <v>190304300</v>
      </c>
      <c r="AE208" s="104" cm="1">
        <f t="array" ref="AE208">IF(LEN(_xlfn.TEXTJOIN(", ",TRUE,_xlfn.UNIQUE(_xlfn._xlws.FILTER(InfoGeneral[Código de Meta],InfoGeneral[CodigoIndicador]=AD208,""))))&gt;0,1,0)</f>
        <v>0</v>
      </c>
    </row>
    <row r="209" spans="1:31" ht="40.200000000000003" hidden="1" customHeight="1" x14ac:dyDescent="0.3">
      <c r="A209" s="172" t="s">
        <v>3706</v>
      </c>
      <c r="B209" s="5" t="s">
        <v>3707</v>
      </c>
      <c r="C209" s="5" t="s">
        <v>2763</v>
      </c>
      <c r="D209" s="5" t="s">
        <v>2764</v>
      </c>
      <c r="E209" s="5" t="s">
        <v>2787</v>
      </c>
      <c r="F209" s="5" t="s">
        <v>1247</v>
      </c>
      <c r="G209" s="5" t="s">
        <v>1247</v>
      </c>
      <c r="H209" s="5" t="s">
        <v>3708</v>
      </c>
      <c r="I209" s="5" t="s">
        <v>3709</v>
      </c>
      <c r="J209" s="5" t="s">
        <v>3710</v>
      </c>
      <c r="K209" s="5">
        <v>1034102</v>
      </c>
      <c r="L209" s="5">
        <v>1034102</v>
      </c>
      <c r="M209" s="5" t="s">
        <v>2781</v>
      </c>
      <c r="N209" s="5" t="s">
        <v>3711</v>
      </c>
      <c r="O209" s="5" t="s">
        <v>1021</v>
      </c>
      <c r="P209" s="5" t="s">
        <v>3712</v>
      </c>
      <c r="Q209" s="5" t="s">
        <v>2773</v>
      </c>
      <c r="R209" s="5" t="s">
        <v>3713</v>
      </c>
      <c r="S209" s="5" t="s">
        <v>1023</v>
      </c>
      <c r="T209" s="5" t="s">
        <v>1024</v>
      </c>
      <c r="U209" s="5" t="s">
        <v>2640</v>
      </c>
      <c r="V209" s="5" t="s">
        <v>2641</v>
      </c>
      <c r="W209" s="5" t="s">
        <v>2642</v>
      </c>
      <c r="X209" s="5">
        <v>1</v>
      </c>
      <c r="Y209" s="5">
        <v>2026</v>
      </c>
      <c r="Z209" s="5">
        <v>1</v>
      </c>
      <c r="AA209" s="5" t="s">
        <v>2197</v>
      </c>
      <c r="AB209" s="174" t="s">
        <v>1814</v>
      </c>
      <c r="AD209" s="18" t="str">
        <v>350201500</v>
      </c>
      <c r="AE209" s="104" cm="1">
        <f t="array" ref="AE209">IF(LEN(_xlfn.TEXTJOIN(", ",TRUE,_xlfn.UNIQUE(_xlfn._xlws.FILTER(InfoGeneral[Código de Meta],InfoGeneral[CodigoIndicador]=AD209,""))))&gt;0,1,0)</f>
        <v>1</v>
      </c>
    </row>
    <row r="210" spans="1:31" ht="40.200000000000003" hidden="1" customHeight="1" x14ac:dyDescent="0.3">
      <c r="A210" s="172" t="s">
        <v>4360</v>
      </c>
      <c r="B210" s="5" t="s">
        <v>4361</v>
      </c>
      <c r="C210" s="5" t="s">
        <v>2763</v>
      </c>
      <c r="D210" s="5" t="s">
        <v>2764</v>
      </c>
      <c r="E210" s="5" t="s">
        <v>2787</v>
      </c>
      <c r="F210" s="5" t="s">
        <v>1247</v>
      </c>
      <c r="G210" s="5" t="s">
        <v>1247</v>
      </c>
      <c r="H210" s="5" t="s">
        <v>4362</v>
      </c>
      <c r="I210" s="5" t="s">
        <v>3709</v>
      </c>
      <c r="J210" s="5" t="s">
        <v>4363</v>
      </c>
      <c r="K210" s="5">
        <v>1034102</v>
      </c>
      <c r="L210" s="5">
        <v>1034102</v>
      </c>
      <c r="M210" s="5" t="s">
        <v>2781</v>
      </c>
      <c r="N210" s="5" t="s">
        <v>4364</v>
      </c>
      <c r="O210" s="5" t="s">
        <v>1021</v>
      </c>
      <c r="P210" s="5" t="s">
        <v>3712</v>
      </c>
      <c r="Q210" s="5" t="s">
        <v>2773</v>
      </c>
      <c r="R210" s="5" t="s">
        <v>3713</v>
      </c>
      <c r="S210" s="5" t="s">
        <v>1023</v>
      </c>
      <c r="T210" s="5" t="s">
        <v>1024</v>
      </c>
      <c r="U210" s="5" t="s">
        <v>2640</v>
      </c>
      <c r="V210" s="5" t="s">
        <v>2641</v>
      </c>
      <c r="W210" s="5" t="s">
        <v>2642</v>
      </c>
      <c r="X210" s="5">
        <v>1</v>
      </c>
      <c r="Y210" s="5">
        <v>2026</v>
      </c>
      <c r="Z210" s="5">
        <v>1</v>
      </c>
      <c r="AA210" s="5" t="s">
        <v>2197</v>
      </c>
      <c r="AB210" s="174" t="s">
        <v>1814</v>
      </c>
      <c r="AD210" s="18" t="str">
        <v>350211300</v>
      </c>
      <c r="AE210" s="104" cm="1">
        <f t="array" ref="AE210">IF(LEN(_xlfn.TEXTJOIN(", ",TRUE,_xlfn.UNIQUE(_xlfn._xlws.FILTER(InfoGeneral[Código de Meta],InfoGeneral[CodigoIndicador]=AD210,""))))&gt;0,1,0)</f>
        <v>0</v>
      </c>
    </row>
    <row r="211" spans="1:31" ht="40.200000000000003" hidden="1" customHeight="1" x14ac:dyDescent="0.3">
      <c r="A211" s="172" t="s">
        <v>3714</v>
      </c>
      <c r="B211" s="5" t="s">
        <v>1507</v>
      </c>
      <c r="C211" s="5" t="s">
        <v>2763</v>
      </c>
      <c r="D211" s="5" t="s">
        <v>2764</v>
      </c>
      <c r="E211" s="5" t="s">
        <v>3162</v>
      </c>
      <c r="F211" s="5" t="s">
        <v>1247</v>
      </c>
      <c r="G211" s="5" t="s">
        <v>1247</v>
      </c>
      <c r="H211" s="5" t="s">
        <v>3715</v>
      </c>
      <c r="I211" s="5" t="s">
        <v>3716</v>
      </c>
      <c r="J211" s="5" t="s">
        <v>3717</v>
      </c>
      <c r="K211" s="5">
        <v>1016826</v>
      </c>
      <c r="L211" s="5">
        <v>1016826</v>
      </c>
      <c r="M211" s="5" t="s">
        <v>2781</v>
      </c>
      <c r="N211" s="5" t="s">
        <v>3718</v>
      </c>
      <c r="O211" s="5" t="s">
        <v>101</v>
      </c>
      <c r="P211" s="5" t="s">
        <v>3719</v>
      </c>
      <c r="Q211" s="5" t="s">
        <v>2773</v>
      </c>
      <c r="R211" s="5" t="s">
        <v>2650</v>
      </c>
      <c r="S211" s="5" t="s">
        <v>103</v>
      </c>
      <c r="T211" s="5" t="s">
        <v>104</v>
      </c>
      <c r="U211" s="5" t="s">
        <v>2640</v>
      </c>
      <c r="V211" s="5" t="s">
        <v>2641</v>
      </c>
      <c r="W211" s="5" t="s">
        <v>2642</v>
      </c>
      <c r="X211" s="5">
        <v>100</v>
      </c>
      <c r="Y211" s="5">
        <v>2026</v>
      </c>
      <c r="Z211" s="5">
        <v>100</v>
      </c>
      <c r="AA211" s="5" t="s">
        <v>1962</v>
      </c>
      <c r="AB211" s="174" t="s">
        <v>1814</v>
      </c>
      <c r="AD211" s="18" t="str">
        <v>350207800</v>
      </c>
      <c r="AE211" s="104" cm="1">
        <f t="array" ref="AE211">IF(LEN(_xlfn.TEXTJOIN(", ",TRUE,_xlfn.UNIQUE(_xlfn._xlws.FILTER(InfoGeneral[Código de Meta],InfoGeneral[CodigoIndicador]=AD211,""))))&gt;0,1,0)</f>
        <v>1</v>
      </c>
    </row>
    <row r="212" spans="1:31" ht="40.200000000000003" hidden="1" customHeight="1" x14ac:dyDescent="0.3">
      <c r="A212" s="172" t="s">
        <v>3720</v>
      </c>
      <c r="B212" s="5" t="s">
        <v>1789</v>
      </c>
      <c r="C212" s="5" t="s">
        <v>2763</v>
      </c>
      <c r="D212" s="5" t="s">
        <v>2764</v>
      </c>
      <c r="E212" s="5" t="s">
        <v>3162</v>
      </c>
      <c r="F212" s="5" t="s">
        <v>1247</v>
      </c>
      <c r="G212" s="5" t="s">
        <v>1247</v>
      </c>
      <c r="H212" s="5" t="s">
        <v>3721</v>
      </c>
      <c r="I212" s="5" t="s">
        <v>3722</v>
      </c>
      <c r="J212" s="5" t="s">
        <v>3723</v>
      </c>
      <c r="K212" s="5">
        <v>1026669</v>
      </c>
      <c r="L212" s="5">
        <v>100</v>
      </c>
      <c r="M212" s="5" t="s">
        <v>2781</v>
      </c>
      <c r="N212" s="5" t="s">
        <v>3724</v>
      </c>
      <c r="O212" s="5" t="s">
        <v>101</v>
      </c>
      <c r="P212" s="5" t="s">
        <v>3719</v>
      </c>
      <c r="Q212" s="5" t="s">
        <v>2773</v>
      </c>
      <c r="R212" s="5" t="s">
        <v>2650</v>
      </c>
      <c r="S212" s="5" t="s">
        <v>103</v>
      </c>
      <c r="T212" s="5" t="s">
        <v>104</v>
      </c>
      <c r="U212" s="5" t="s">
        <v>2640</v>
      </c>
      <c r="V212" s="5" t="s">
        <v>2641</v>
      </c>
      <c r="W212" s="5" t="s">
        <v>1814</v>
      </c>
      <c r="X212" s="5">
        <v>100</v>
      </c>
      <c r="Y212" s="5">
        <v>2026</v>
      </c>
      <c r="Z212" s="5">
        <v>100</v>
      </c>
      <c r="AA212" s="5" t="s">
        <v>1962</v>
      </c>
      <c r="AB212" s="174" t="s">
        <v>1814</v>
      </c>
      <c r="AD212" s="18" t="str">
        <v>430101300</v>
      </c>
      <c r="AE212" s="104" cm="1">
        <f t="array" ref="AE212">IF(LEN(_xlfn.TEXTJOIN(", ",TRUE,_xlfn.UNIQUE(_xlfn._xlws.FILTER(InfoGeneral[Código de Meta],InfoGeneral[CodigoIndicador]=AD212,""))))&gt;0,1,0)</f>
        <v>1</v>
      </c>
    </row>
    <row r="213" spans="1:31" ht="40.200000000000003" hidden="1" customHeight="1" x14ac:dyDescent="0.3">
      <c r="A213" s="172" t="s">
        <v>3698</v>
      </c>
      <c r="B213" s="5" t="s">
        <v>3699</v>
      </c>
      <c r="C213" s="5" t="s">
        <v>2763</v>
      </c>
      <c r="D213" s="5" t="s">
        <v>2764</v>
      </c>
      <c r="E213" s="5" t="s">
        <v>2927</v>
      </c>
      <c r="F213" s="5" t="s">
        <v>1245</v>
      </c>
      <c r="G213" s="5" t="s">
        <v>1245</v>
      </c>
      <c r="H213" s="5" t="s">
        <v>3700</v>
      </c>
      <c r="I213" s="5" t="s">
        <v>3701</v>
      </c>
      <c r="J213" s="5" t="s">
        <v>3702</v>
      </c>
      <c r="K213" s="5">
        <v>1006044</v>
      </c>
      <c r="L213" s="5">
        <v>1006044</v>
      </c>
      <c r="M213" s="5" t="s">
        <v>2781</v>
      </c>
      <c r="N213" s="5" t="s">
        <v>3703</v>
      </c>
      <c r="O213" s="5" t="s">
        <v>1787</v>
      </c>
      <c r="P213" s="5" t="s">
        <v>3704</v>
      </c>
      <c r="Q213" s="5" t="s">
        <v>2773</v>
      </c>
      <c r="R213" s="5" t="s">
        <v>3063</v>
      </c>
      <c r="S213" s="5" t="s">
        <v>1905</v>
      </c>
      <c r="T213" s="5" t="s">
        <v>3705</v>
      </c>
      <c r="U213" s="5" t="s">
        <v>3063</v>
      </c>
      <c r="V213" s="5" t="s">
        <v>2641</v>
      </c>
      <c r="W213" s="5" t="s">
        <v>2642</v>
      </c>
      <c r="X213" s="5">
        <v>26</v>
      </c>
      <c r="Y213" s="5">
        <v>2024</v>
      </c>
      <c r="Z213" s="5">
        <v>26</v>
      </c>
      <c r="AA213" s="5" t="s">
        <v>1906</v>
      </c>
      <c r="AB213" s="174" t="s">
        <v>1814</v>
      </c>
      <c r="AD213" s="18" t="str">
        <v>220103900</v>
      </c>
      <c r="AE213" s="104" cm="1">
        <f t="array" ref="AE213">IF(LEN(_xlfn.TEXTJOIN(", ",TRUE,_xlfn.UNIQUE(_xlfn._xlws.FILTER(InfoGeneral[Código de Meta],InfoGeneral[CodigoIndicador]=AD213,""))))&gt;0,1,0)</f>
        <v>0</v>
      </c>
    </row>
    <row r="214" spans="1:31" ht="40.200000000000003" hidden="1" customHeight="1" x14ac:dyDescent="0.3">
      <c r="A214" s="172" t="s">
        <v>3725</v>
      </c>
      <c r="B214" s="5" t="s">
        <v>1571</v>
      </c>
      <c r="C214" s="5" t="s">
        <v>2763</v>
      </c>
      <c r="D214" s="5" t="s">
        <v>2764</v>
      </c>
      <c r="E214" s="5" t="s">
        <v>3162</v>
      </c>
      <c r="F214" s="5" t="s">
        <v>1246</v>
      </c>
      <c r="G214" s="5" t="s">
        <v>1246</v>
      </c>
      <c r="H214" s="5" t="s">
        <v>3726</v>
      </c>
      <c r="I214" s="5" t="s">
        <v>3727</v>
      </c>
      <c r="J214" s="5" t="s">
        <v>3728</v>
      </c>
      <c r="K214" s="5">
        <v>1006044</v>
      </c>
      <c r="L214" s="5">
        <v>1006044</v>
      </c>
      <c r="M214" s="5" t="s">
        <v>2781</v>
      </c>
      <c r="N214" s="5" t="s">
        <v>3729</v>
      </c>
      <c r="O214" s="5" t="s">
        <v>456</v>
      </c>
      <c r="P214" s="5" t="s">
        <v>3730</v>
      </c>
      <c r="Q214" s="5" t="s">
        <v>2773</v>
      </c>
      <c r="R214" s="5" t="s">
        <v>2650</v>
      </c>
      <c r="S214" s="5" t="s">
        <v>458</v>
      </c>
      <c r="T214" s="5" t="s">
        <v>104</v>
      </c>
      <c r="U214" s="5" t="s">
        <v>2640</v>
      </c>
      <c r="V214" s="5" t="s">
        <v>2641</v>
      </c>
      <c r="W214" s="5" t="s">
        <v>2642</v>
      </c>
      <c r="X214" s="5">
        <v>100</v>
      </c>
      <c r="Y214" s="5">
        <v>2025</v>
      </c>
      <c r="Z214" s="5">
        <v>100</v>
      </c>
      <c r="AA214" s="5" t="s">
        <v>1964</v>
      </c>
      <c r="AB214" s="174" t="s">
        <v>1814</v>
      </c>
      <c r="AD214" s="18" t="str">
        <v>350200200</v>
      </c>
      <c r="AE214" s="104" cm="1">
        <f t="array" ref="AE214">IF(LEN(_xlfn.TEXTJOIN(", ",TRUE,_xlfn.UNIQUE(_xlfn._xlws.FILTER(InfoGeneral[Código de Meta],InfoGeneral[CodigoIndicador]=AD214,""))))&gt;0,1,0)</f>
        <v>0</v>
      </c>
    </row>
    <row r="215" spans="1:31" ht="40.200000000000003" hidden="1" customHeight="1" x14ac:dyDescent="0.3">
      <c r="A215" s="172" t="s">
        <v>3731</v>
      </c>
      <c r="B215" s="5" t="s">
        <v>1799</v>
      </c>
      <c r="C215" s="5" t="s">
        <v>2763</v>
      </c>
      <c r="D215" s="5" t="s">
        <v>2764</v>
      </c>
      <c r="E215" s="5" t="s">
        <v>3162</v>
      </c>
      <c r="F215" s="5" t="s">
        <v>1247</v>
      </c>
      <c r="G215" s="5" t="s">
        <v>1247</v>
      </c>
      <c r="H215" s="5" t="s">
        <v>3732</v>
      </c>
      <c r="I215" s="5" t="s">
        <v>3733</v>
      </c>
      <c r="J215" s="5" t="s">
        <v>3734</v>
      </c>
      <c r="K215" s="5">
        <v>1047052</v>
      </c>
      <c r="L215" s="5">
        <v>1047052</v>
      </c>
      <c r="M215" s="5" t="s">
        <v>2781</v>
      </c>
      <c r="N215" s="5" t="s">
        <v>3735</v>
      </c>
      <c r="O215" s="5" t="s">
        <v>456</v>
      </c>
      <c r="P215" s="5" t="s">
        <v>3730</v>
      </c>
      <c r="Q215" s="5" t="s">
        <v>2773</v>
      </c>
      <c r="R215" s="5" t="s">
        <v>2650</v>
      </c>
      <c r="S215" s="5" t="s">
        <v>458</v>
      </c>
      <c r="T215" s="5" t="s">
        <v>104</v>
      </c>
      <c r="U215" s="5" t="s">
        <v>2640</v>
      </c>
      <c r="V215" s="5" t="s">
        <v>2641</v>
      </c>
      <c r="W215" s="5" t="s">
        <v>1814</v>
      </c>
      <c r="X215" s="5">
        <v>100</v>
      </c>
      <c r="Y215" s="5">
        <v>2026</v>
      </c>
      <c r="Z215" s="5">
        <v>100</v>
      </c>
      <c r="AA215" s="5" t="s">
        <v>1964</v>
      </c>
      <c r="AB215" s="174" t="s">
        <v>1814</v>
      </c>
      <c r="AD215" s="18" t="str">
        <v>190502800</v>
      </c>
      <c r="AE215" s="104" cm="1">
        <f t="array" ref="AE215">IF(LEN(_xlfn.TEXTJOIN(", ",TRUE,_xlfn.UNIQUE(_xlfn._xlws.FILTER(InfoGeneral[Código de Meta],InfoGeneral[CodigoIndicador]=AD215,""))))&gt;0,1,0)</f>
        <v>1</v>
      </c>
    </row>
    <row r="216" spans="1:31" ht="40.200000000000003" hidden="1" customHeight="1" x14ac:dyDescent="0.3">
      <c r="A216" s="172" t="s">
        <v>3744</v>
      </c>
      <c r="B216" s="5" t="s">
        <v>1563</v>
      </c>
      <c r="C216" s="5" t="s">
        <v>2763</v>
      </c>
      <c r="D216" s="5" t="s">
        <v>2764</v>
      </c>
      <c r="E216" s="5" t="s">
        <v>3745</v>
      </c>
      <c r="F216" s="5" t="s">
        <v>1246</v>
      </c>
      <c r="G216" s="5" t="s">
        <v>1246</v>
      </c>
      <c r="H216" s="5" t="s">
        <v>3746</v>
      </c>
      <c r="I216" s="5" t="s">
        <v>3747</v>
      </c>
      <c r="J216" s="5" t="s">
        <v>3748</v>
      </c>
      <c r="K216" s="5">
        <v>1016826</v>
      </c>
      <c r="L216" s="5">
        <v>1016826</v>
      </c>
      <c r="M216" s="5" t="s">
        <v>2781</v>
      </c>
      <c r="N216" s="5" t="s">
        <v>3749</v>
      </c>
      <c r="O216" s="5" t="s">
        <v>184</v>
      </c>
      <c r="P216" s="5" t="s">
        <v>3750</v>
      </c>
      <c r="Q216" s="5" t="s">
        <v>2773</v>
      </c>
      <c r="R216" s="5" t="s">
        <v>3751</v>
      </c>
      <c r="S216" s="5" t="s">
        <v>186</v>
      </c>
      <c r="T216" s="5" t="s">
        <v>187</v>
      </c>
      <c r="U216" s="5" t="s">
        <v>2640</v>
      </c>
      <c r="V216" s="5" t="s">
        <v>2641</v>
      </c>
      <c r="W216" s="5" t="s">
        <v>2642</v>
      </c>
      <c r="X216" s="5">
        <v>3</v>
      </c>
      <c r="Y216" s="5">
        <v>2025</v>
      </c>
      <c r="Z216" s="5">
        <v>3</v>
      </c>
      <c r="AA216" s="5" t="s">
        <v>2167</v>
      </c>
      <c r="AB216" s="174" t="s">
        <v>1814</v>
      </c>
      <c r="AD216" s="18" t="str">
        <v>450302200</v>
      </c>
      <c r="AE216" s="104" cm="1">
        <f t="array" ref="AE216">IF(LEN(_xlfn.TEXTJOIN(", ",TRUE,_xlfn.UNIQUE(_xlfn._xlws.FILTER(InfoGeneral[Código de Meta],InfoGeneral[CodigoIndicador]=AD216,""))))&gt;0,1,0)</f>
        <v>1</v>
      </c>
    </row>
    <row r="217" spans="1:31" ht="40.200000000000003" hidden="1" customHeight="1" x14ac:dyDescent="0.3">
      <c r="A217" s="172" t="s">
        <v>3752</v>
      </c>
      <c r="B217" s="5" t="s">
        <v>1689</v>
      </c>
      <c r="C217" s="5" t="s">
        <v>2763</v>
      </c>
      <c r="D217" s="5" t="s">
        <v>2764</v>
      </c>
      <c r="E217" s="5" t="s">
        <v>3745</v>
      </c>
      <c r="F217" s="5" t="s">
        <v>1247</v>
      </c>
      <c r="G217" s="5" t="s">
        <v>1247</v>
      </c>
      <c r="H217" s="5" t="s">
        <v>3753</v>
      </c>
      <c r="I217" s="5" t="s">
        <v>3754</v>
      </c>
      <c r="J217" s="5" t="s">
        <v>3755</v>
      </c>
      <c r="K217" s="5">
        <v>1047052</v>
      </c>
      <c r="L217" s="5">
        <v>1047052</v>
      </c>
      <c r="M217" s="5" t="s">
        <v>2781</v>
      </c>
      <c r="N217" s="5" t="s">
        <v>3756</v>
      </c>
      <c r="O217" s="5" t="s">
        <v>184</v>
      </c>
      <c r="P217" s="5" t="s">
        <v>3750</v>
      </c>
      <c r="Q217" s="5" t="s">
        <v>2773</v>
      </c>
      <c r="R217" s="5" t="s">
        <v>3751</v>
      </c>
      <c r="S217" s="5" t="s">
        <v>186</v>
      </c>
      <c r="T217" s="5" t="s">
        <v>187</v>
      </c>
      <c r="U217" s="5" t="s">
        <v>2640</v>
      </c>
      <c r="V217" s="5" t="s">
        <v>2641</v>
      </c>
      <c r="W217" s="5" t="s">
        <v>2642</v>
      </c>
      <c r="X217" s="5">
        <v>3</v>
      </c>
      <c r="Y217" s="5">
        <v>2026</v>
      </c>
      <c r="Z217" s="5">
        <v>3</v>
      </c>
      <c r="AA217" s="5" t="s">
        <v>2167</v>
      </c>
      <c r="AB217" s="174" t="s">
        <v>1814</v>
      </c>
      <c r="AD217" s="18" t="str">
        <v>410305200</v>
      </c>
      <c r="AE217" s="104" cm="1">
        <f t="array" ref="AE217">IF(LEN(_xlfn.TEXTJOIN(", ",TRUE,_xlfn.UNIQUE(_xlfn._xlws.FILTER(InfoGeneral[Código de Meta],InfoGeneral[CodigoIndicador]=AD217,""))))&gt;0,1,0)</f>
        <v>1</v>
      </c>
    </row>
    <row r="218" spans="1:31" ht="40.200000000000003" hidden="1" customHeight="1" x14ac:dyDescent="0.3">
      <c r="A218" s="172" t="s">
        <v>3757</v>
      </c>
      <c r="B218" s="5" t="s">
        <v>3758</v>
      </c>
      <c r="C218" s="5" t="s">
        <v>2763</v>
      </c>
      <c r="D218" s="5" t="s">
        <v>2764</v>
      </c>
      <c r="E218" s="5" t="s">
        <v>3745</v>
      </c>
      <c r="F218" s="5" t="s">
        <v>1245</v>
      </c>
      <c r="G218" s="5" t="s">
        <v>1245</v>
      </c>
      <c r="H218" s="5" t="s">
        <v>3759</v>
      </c>
      <c r="I218" s="5" t="s">
        <v>3760</v>
      </c>
      <c r="J218" s="5" t="s">
        <v>3761</v>
      </c>
      <c r="K218" s="5">
        <v>1006044</v>
      </c>
      <c r="L218" s="5">
        <v>1006044</v>
      </c>
      <c r="M218" s="5" t="s">
        <v>2781</v>
      </c>
      <c r="N218" s="5" t="s">
        <v>3762</v>
      </c>
      <c r="O218" s="5" t="s">
        <v>184</v>
      </c>
      <c r="P218" s="5" t="s">
        <v>185</v>
      </c>
      <c r="Q218" s="5" t="s">
        <v>2773</v>
      </c>
      <c r="R218" s="5" t="s">
        <v>3751</v>
      </c>
      <c r="S218" s="5" t="s">
        <v>186</v>
      </c>
      <c r="T218" s="5" t="s">
        <v>187</v>
      </c>
      <c r="U218" s="5" t="s">
        <v>3751</v>
      </c>
      <c r="V218" s="5" t="s">
        <v>2641</v>
      </c>
      <c r="W218" s="5" t="s">
        <v>2642</v>
      </c>
      <c r="X218" s="5">
        <v>15</v>
      </c>
      <c r="Y218" s="5">
        <v>2024</v>
      </c>
      <c r="Z218" s="5">
        <v>15</v>
      </c>
      <c r="AA218" s="5" t="s">
        <v>2167</v>
      </c>
      <c r="AB218" s="174" t="s">
        <v>1814</v>
      </c>
      <c r="AD218" s="18" t="str">
        <v>190603600</v>
      </c>
      <c r="AE218" s="104" cm="1">
        <f t="array" ref="AE218">IF(LEN(_xlfn.TEXTJOIN(", ",TRUE,_xlfn.UNIQUE(_xlfn._xlws.FILTER(InfoGeneral[Código de Meta],InfoGeneral[CodigoIndicador]=AD218,""))))&gt;0,1,0)</f>
        <v>1</v>
      </c>
    </row>
    <row r="219" spans="1:31" ht="40.200000000000003" hidden="1" customHeight="1" x14ac:dyDescent="0.3">
      <c r="A219" s="172" t="s">
        <v>3763</v>
      </c>
      <c r="B219" s="5" t="s">
        <v>3764</v>
      </c>
      <c r="C219" s="5" t="s">
        <v>3318</v>
      </c>
      <c r="D219" s="5" t="s">
        <v>3472</v>
      </c>
      <c r="E219" s="5" t="s">
        <v>3266</v>
      </c>
      <c r="F219" s="5" t="s">
        <v>1246</v>
      </c>
      <c r="G219" s="5" t="s">
        <v>1246</v>
      </c>
      <c r="H219" s="5" t="s">
        <v>3765</v>
      </c>
      <c r="I219" s="5" t="s">
        <v>3766</v>
      </c>
      <c r="J219" s="5" t="s">
        <v>3767</v>
      </c>
      <c r="K219" s="5">
        <v>54868</v>
      </c>
      <c r="L219" s="5">
        <v>2868</v>
      </c>
      <c r="M219" s="5" t="s">
        <v>3768</v>
      </c>
      <c r="N219" s="5" t="s">
        <v>3769</v>
      </c>
      <c r="O219" s="5" t="s">
        <v>822</v>
      </c>
      <c r="P219" s="5" t="s">
        <v>3770</v>
      </c>
      <c r="Q219" s="5" t="s">
        <v>2773</v>
      </c>
      <c r="R219" s="5" t="s">
        <v>2659</v>
      </c>
      <c r="S219" s="5" t="s">
        <v>824</v>
      </c>
      <c r="T219" s="5" t="s">
        <v>825</v>
      </c>
      <c r="U219" s="5" t="s">
        <v>2640</v>
      </c>
      <c r="V219" s="5" t="s">
        <v>2641</v>
      </c>
      <c r="W219" s="5" t="s">
        <v>2642</v>
      </c>
      <c r="X219" s="5">
        <v>877</v>
      </c>
      <c r="Y219" s="5">
        <v>2025</v>
      </c>
      <c r="Z219" s="5">
        <v>0</v>
      </c>
      <c r="AA219" s="5" t="s">
        <v>2108</v>
      </c>
      <c r="AB219" s="174" t="s">
        <v>1814</v>
      </c>
      <c r="AD219" s="18" t="str">
        <v>450301500</v>
      </c>
      <c r="AE219" s="104" cm="1">
        <f t="array" ref="AE219">IF(LEN(_xlfn.TEXTJOIN(", ",TRUE,_xlfn.UNIQUE(_xlfn._xlws.FILTER(InfoGeneral[Código de Meta],InfoGeneral[CodigoIndicador]=AD219,""))))&gt;0,1,0)</f>
        <v>1</v>
      </c>
    </row>
    <row r="220" spans="1:31" ht="40.200000000000003" hidden="1" customHeight="1" x14ac:dyDescent="0.3">
      <c r="A220" s="172" t="s">
        <v>3736</v>
      </c>
      <c r="B220" s="5" t="s">
        <v>3737</v>
      </c>
      <c r="C220" s="5" t="s">
        <v>2763</v>
      </c>
      <c r="D220" s="5" t="s">
        <v>2764</v>
      </c>
      <c r="E220" s="5" t="s">
        <v>2927</v>
      </c>
      <c r="F220" s="5" t="s">
        <v>1245</v>
      </c>
      <c r="G220" s="5" t="s">
        <v>1245</v>
      </c>
      <c r="H220" s="5" t="s">
        <v>3738</v>
      </c>
      <c r="I220" s="5" t="s">
        <v>3739</v>
      </c>
      <c r="J220" s="5" t="s">
        <v>3740</v>
      </c>
      <c r="K220" s="5">
        <v>1006044</v>
      </c>
      <c r="L220" s="5">
        <v>1006044</v>
      </c>
      <c r="M220" s="5" t="s">
        <v>2781</v>
      </c>
      <c r="N220" s="5" t="s">
        <v>3741</v>
      </c>
      <c r="O220" s="5" t="s">
        <v>1792</v>
      </c>
      <c r="P220" s="5" t="s">
        <v>3742</v>
      </c>
      <c r="Q220" s="5" t="s">
        <v>2773</v>
      </c>
      <c r="R220" s="5" t="s">
        <v>3063</v>
      </c>
      <c r="S220" s="5" t="s">
        <v>1913</v>
      </c>
      <c r="T220" s="5" t="s">
        <v>3743</v>
      </c>
      <c r="U220" s="5" t="s">
        <v>3063</v>
      </c>
      <c r="V220" s="5" t="s">
        <v>2641</v>
      </c>
      <c r="W220" s="5" t="s">
        <v>2642</v>
      </c>
      <c r="X220" s="5">
        <v>15</v>
      </c>
      <c r="Y220" s="5">
        <v>2024</v>
      </c>
      <c r="Z220" s="5">
        <v>15</v>
      </c>
      <c r="AA220" s="5" t="s">
        <v>1914</v>
      </c>
      <c r="AB220" s="174" t="s">
        <v>1814</v>
      </c>
      <c r="AD220" s="18" t="str">
        <v>360201100</v>
      </c>
      <c r="AE220" s="104" cm="1">
        <f t="array" ref="AE220">IF(LEN(_xlfn.TEXTJOIN(", ",TRUE,_xlfn.UNIQUE(_xlfn._xlws.FILTER(InfoGeneral[Código de Meta],InfoGeneral[CodigoIndicador]=AD220,""))))&gt;0,1,0)</f>
        <v>0</v>
      </c>
    </row>
    <row r="221" spans="1:31" ht="40.200000000000003" hidden="1" customHeight="1" x14ac:dyDescent="0.3">
      <c r="A221" s="172" t="s">
        <v>3771</v>
      </c>
      <c r="B221" s="5" t="s">
        <v>3772</v>
      </c>
      <c r="C221" s="5" t="s">
        <v>2763</v>
      </c>
      <c r="D221" s="5" t="s">
        <v>2764</v>
      </c>
      <c r="E221" s="5" t="s">
        <v>3773</v>
      </c>
      <c r="F221" s="5" t="s">
        <v>1245</v>
      </c>
      <c r="G221" s="5" t="s">
        <v>1246</v>
      </c>
      <c r="H221" s="5" t="s">
        <v>3774</v>
      </c>
      <c r="I221" s="5" t="s">
        <v>3775</v>
      </c>
      <c r="J221" s="5" t="s">
        <v>3776</v>
      </c>
      <c r="K221" s="5">
        <v>1006044</v>
      </c>
      <c r="L221" s="5">
        <v>1006044</v>
      </c>
      <c r="M221" s="5" t="s">
        <v>2781</v>
      </c>
      <c r="N221" s="5" t="s">
        <v>3777</v>
      </c>
      <c r="O221" s="5" t="s">
        <v>156</v>
      </c>
      <c r="P221" s="5" t="s">
        <v>157</v>
      </c>
      <c r="Q221" s="5" t="s">
        <v>2773</v>
      </c>
      <c r="R221" s="5" t="s">
        <v>3012</v>
      </c>
      <c r="S221" s="5" t="s">
        <v>158</v>
      </c>
      <c r="T221" s="5" t="s">
        <v>159</v>
      </c>
      <c r="U221" s="5" t="s">
        <v>3012</v>
      </c>
      <c r="V221" s="5" t="s">
        <v>2641</v>
      </c>
      <c r="W221" s="5" t="s">
        <v>2642</v>
      </c>
      <c r="X221" s="5">
        <v>2</v>
      </c>
      <c r="Y221" s="5">
        <v>2024</v>
      </c>
      <c r="Z221" s="5">
        <v>0</v>
      </c>
      <c r="AA221" s="5" t="s">
        <v>2177</v>
      </c>
      <c r="AB221" s="174" t="s">
        <v>1814</v>
      </c>
      <c r="AD221" s="18" t="str">
        <v>400201600</v>
      </c>
      <c r="AE221" s="104" cm="1">
        <f t="array" ref="AE221">IF(LEN(_xlfn.TEXTJOIN(", ",TRUE,_xlfn.UNIQUE(_xlfn._xlws.FILTER(InfoGeneral[Código de Meta],InfoGeneral[CodigoIndicador]=AD221,""))))&gt;0,1,0)</f>
        <v>1</v>
      </c>
    </row>
    <row r="222" spans="1:31" ht="40.200000000000003" hidden="1" customHeight="1" x14ac:dyDescent="0.3">
      <c r="A222" s="172" t="s">
        <v>3771</v>
      </c>
      <c r="B222" s="5" t="s">
        <v>3772</v>
      </c>
      <c r="C222" s="5" t="s">
        <v>2763</v>
      </c>
      <c r="D222" s="5" t="s">
        <v>2764</v>
      </c>
      <c r="E222" s="5" t="s">
        <v>3773</v>
      </c>
      <c r="F222" s="5" t="s">
        <v>1245</v>
      </c>
      <c r="G222" s="5" t="s">
        <v>1246</v>
      </c>
      <c r="H222" s="5" t="s">
        <v>3774</v>
      </c>
      <c r="I222" s="5" t="s">
        <v>3775</v>
      </c>
      <c r="J222" s="5" t="s">
        <v>3776</v>
      </c>
      <c r="K222" s="5">
        <v>1006044</v>
      </c>
      <c r="L222" s="5">
        <v>1006044</v>
      </c>
      <c r="M222" s="5" t="s">
        <v>2781</v>
      </c>
      <c r="N222" s="5" t="s">
        <v>3777</v>
      </c>
      <c r="O222" s="5" t="s">
        <v>156</v>
      </c>
      <c r="P222" s="5" t="s">
        <v>157</v>
      </c>
      <c r="Q222" s="5" t="s">
        <v>2773</v>
      </c>
      <c r="R222" s="5" t="s">
        <v>3012</v>
      </c>
      <c r="S222" s="5" t="s">
        <v>158</v>
      </c>
      <c r="T222" s="5" t="s">
        <v>159</v>
      </c>
      <c r="U222" s="5" t="s">
        <v>3012</v>
      </c>
      <c r="V222" s="5" t="s">
        <v>2641</v>
      </c>
      <c r="W222" s="5" t="s">
        <v>2642</v>
      </c>
      <c r="X222" s="5">
        <v>2</v>
      </c>
      <c r="Y222" s="5">
        <v>2025</v>
      </c>
      <c r="Z222" s="5">
        <v>2</v>
      </c>
      <c r="AA222" s="5" t="s">
        <v>2177</v>
      </c>
      <c r="AB222" s="174" t="s">
        <v>1814</v>
      </c>
      <c r="AD222" s="18" t="str">
        <v>170200700</v>
      </c>
      <c r="AE222" s="104" cm="1">
        <f t="array" ref="AE222">IF(LEN(_xlfn.TEXTJOIN(", ",TRUE,_xlfn.UNIQUE(_xlfn._xlws.FILTER(InfoGeneral[Código de Meta],InfoGeneral[CodigoIndicador]=AD222,""))))&gt;0,1,0)</f>
        <v>1</v>
      </c>
    </row>
    <row r="223" spans="1:31" ht="40.200000000000003" hidden="1" customHeight="1" x14ac:dyDescent="0.3">
      <c r="A223" s="172" t="s">
        <v>33633</v>
      </c>
      <c r="B223" s="5" t="s">
        <v>8136</v>
      </c>
      <c r="C223" s="5" t="s">
        <v>2763</v>
      </c>
      <c r="D223" s="5" t="s">
        <v>2764</v>
      </c>
      <c r="E223" s="5" t="s">
        <v>3773</v>
      </c>
      <c r="F223" s="5" t="s">
        <v>1247</v>
      </c>
      <c r="G223" s="5" t="s">
        <v>1247</v>
      </c>
      <c r="H223" s="5" t="s">
        <v>33634</v>
      </c>
      <c r="I223" s="5" t="s">
        <v>33635</v>
      </c>
      <c r="J223" s="5" t="s">
        <v>33636</v>
      </c>
      <c r="K223" s="5">
        <v>50</v>
      </c>
      <c r="L223" s="5">
        <v>50</v>
      </c>
      <c r="M223" s="5" t="s">
        <v>2781</v>
      </c>
      <c r="N223" s="5" t="s">
        <v>33637</v>
      </c>
      <c r="O223" s="5" t="s">
        <v>156</v>
      </c>
      <c r="P223" s="5" t="s">
        <v>4906</v>
      </c>
      <c r="Q223" s="5" t="s">
        <v>2773</v>
      </c>
      <c r="R223" s="5" t="s">
        <v>3012</v>
      </c>
      <c r="S223" s="5" t="s">
        <v>158</v>
      </c>
      <c r="T223" s="5" t="s">
        <v>159</v>
      </c>
      <c r="U223" s="5" t="s">
        <v>2640</v>
      </c>
      <c r="V223" s="5" t="s">
        <v>2641</v>
      </c>
      <c r="W223" s="5" t="s">
        <v>1814</v>
      </c>
      <c r="X223" s="5">
        <v>1</v>
      </c>
      <c r="Y223" s="5">
        <v>2026</v>
      </c>
      <c r="Z223" s="5">
        <v>1</v>
      </c>
      <c r="AA223" s="5" t="s">
        <v>2177</v>
      </c>
      <c r="AB223" s="174" t="s">
        <v>1814</v>
      </c>
      <c r="AD223" s="18" t="str">
        <v>220107900</v>
      </c>
      <c r="AE223" s="104" cm="1">
        <f t="array" ref="AE223">IF(LEN(_xlfn.TEXTJOIN(", ",TRUE,_xlfn.UNIQUE(_xlfn._xlws.FILTER(InfoGeneral[Código de Meta],InfoGeneral[CodigoIndicador]=AD223,""))))&gt;0,1,0)</f>
        <v>0</v>
      </c>
    </row>
    <row r="224" spans="1:31" ht="40.200000000000003" hidden="1" customHeight="1" x14ac:dyDescent="0.3">
      <c r="A224" s="172" t="s">
        <v>3778</v>
      </c>
      <c r="B224" s="5" t="s">
        <v>1413</v>
      </c>
      <c r="C224" s="5" t="s">
        <v>2763</v>
      </c>
      <c r="D224" s="5" t="s">
        <v>2764</v>
      </c>
      <c r="E224" s="5" t="s">
        <v>2787</v>
      </c>
      <c r="F224" s="5" t="s">
        <v>1245</v>
      </c>
      <c r="G224" s="5" t="s">
        <v>1245</v>
      </c>
      <c r="H224" s="5" t="s">
        <v>3779</v>
      </c>
      <c r="I224" s="5" t="s">
        <v>3780</v>
      </c>
      <c r="J224" s="5" t="s">
        <v>3781</v>
      </c>
      <c r="K224" s="5">
        <v>113300</v>
      </c>
      <c r="L224" s="5">
        <v>56249</v>
      </c>
      <c r="M224" s="5" t="s">
        <v>3782</v>
      </c>
      <c r="N224" s="5" t="s">
        <v>3783</v>
      </c>
      <c r="O224" s="5" t="s">
        <v>121</v>
      </c>
      <c r="P224" s="5" t="s">
        <v>122</v>
      </c>
      <c r="Q224" s="5" t="s">
        <v>2773</v>
      </c>
      <c r="R224" s="5" t="s">
        <v>2675</v>
      </c>
      <c r="S224" s="5" t="s">
        <v>123</v>
      </c>
      <c r="T224" s="5" t="s">
        <v>124</v>
      </c>
      <c r="U224" s="5" t="s">
        <v>2675</v>
      </c>
      <c r="V224" s="5" t="s">
        <v>2641</v>
      </c>
      <c r="W224" s="5" t="s">
        <v>2642</v>
      </c>
      <c r="X224" s="5">
        <v>1</v>
      </c>
      <c r="Y224" s="5">
        <v>2024</v>
      </c>
      <c r="Z224" s="5">
        <v>1</v>
      </c>
      <c r="AA224" s="5" t="s">
        <v>1355</v>
      </c>
      <c r="AB224" s="174" t="s">
        <v>1814</v>
      </c>
      <c r="AD224" s="18" t="str">
        <v>400301900</v>
      </c>
      <c r="AE224" s="104" cm="1">
        <f t="array" ref="AE224">IF(LEN(_xlfn.TEXTJOIN(", ",TRUE,_xlfn.UNIQUE(_xlfn._xlws.FILTER(InfoGeneral[Código de Meta],InfoGeneral[CodigoIndicador]=AD224,""))))&gt;0,1,0)</f>
        <v>1</v>
      </c>
    </row>
    <row r="225" spans="1:28" ht="40.200000000000003" hidden="1" customHeight="1" x14ac:dyDescent="0.3">
      <c r="A225" s="172" t="s">
        <v>3784</v>
      </c>
      <c r="B225" s="5" t="s">
        <v>3785</v>
      </c>
      <c r="C225" s="5" t="s">
        <v>3318</v>
      </c>
      <c r="D225" s="5" t="s">
        <v>3472</v>
      </c>
      <c r="E225" s="5" t="s">
        <v>2787</v>
      </c>
      <c r="F225" s="5" t="s">
        <v>3017</v>
      </c>
      <c r="G225" s="5" t="s">
        <v>3017</v>
      </c>
      <c r="H225" s="5" t="s">
        <v>3786</v>
      </c>
      <c r="I225" s="5" t="s">
        <v>3787</v>
      </c>
      <c r="J225" s="5" t="s">
        <v>3788</v>
      </c>
      <c r="K225" s="5">
        <v>34117</v>
      </c>
      <c r="L225" s="5">
        <v>34117</v>
      </c>
      <c r="M225" s="5" t="s">
        <v>3789</v>
      </c>
      <c r="N225" s="5" t="s">
        <v>3790</v>
      </c>
      <c r="O225" s="5" t="s">
        <v>3791</v>
      </c>
      <c r="P225" s="5" t="s">
        <v>3792</v>
      </c>
      <c r="Q225" s="5" t="s">
        <v>2890</v>
      </c>
      <c r="R225" s="5" t="s">
        <v>3793</v>
      </c>
      <c r="S225" s="5" t="s">
        <v>2175</v>
      </c>
      <c r="T225" s="5" t="s">
        <v>922</v>
      </c>
      <c r="U225" s="5" t="s">
        <v>2640</v>
      </c>
      <c r="V225" s="5" t="s">
        <v>2641</v>
      </c>
      <c r="W225" s="5" t="s">
        <v>2642</v>
      </c>
      <c r="X225" s="5">
        <v>1</v>
      </c>
      <c r="Y225" s="5">
        <v>2021</v>
      </c>
      <c r="Z225" s="5">
        <v>1</v>
      </c>
      <c r="AA225" s="5" t="s">
        <v>2176</v>
      </c>
      <c r="AB225" s="174" t="s">
        <v>1814</v>
      </c>
    </row>
    <row r="226" spans="1:28" ht="40.200000000000003" hidden="1" customHeight="1" x14ac:dyDescent="0.3">
      <c r="A226" s="172" t="s">
        <v>3794</v>
      </c>
      <c r="B226" s="5" t="s">
        <v>3795</v>
      </c>
      <c r="C226" s="5" t="s">
        <v>3318</v>
      </c>
      <c r="D226" s="5" t="s">
        <v>3319</v>
      </c>
      <c r="E226" s="5" t="s">
        <v>2787</v>
      </c>
      <c r="F226" s="5" t="s">
        <v>1247</v>
      </c>
      <c r="G226" s="5" t="s">
        <v>1247</v>
      </c>
      <c r="H226" s="5" t="s">
        <v>3796</v>
      </c>
      <c r="I226" s="5" t="s">
        <v>3797</v>
      </c>
      <c r="J226" s="5" t="s">
        <v>3798</v>
      </c>
      <c r="K226" s="5">
        <v>1034102</v>
      </c>
      <c r="L226" s="5">
        <v>1034102</v>
      </c>
      <c r="M226" s="5" t="s">
        <v>2827</v>
      </c>
      <c r="N226" s="5" t="s">
        <v>3799</v>
      </c>
      <c r="O226" s="5" t="s">
        <v>3791</v>
      </c>
      <c r="P226" s="5" t="s">
        <v>3792</v>
      </c>
      <c r="Q226" s="5" t="s">
        <v>2890</v>
      </c>
      <c r="R226" s="5" t="s">
        <v>3793</v>
      </c>
      <c r="S226" s="5" t="s">
        <v>2175</v>
      </c>
      <c r="T226" s="5" t="s">
        <v>922</v>
      </c>
      <c r="U226" s="5" t="s">
        <v>2640</v>
      </c>
      <c r="V226" s="5" t="s">
        <v>2641</v>
      </c>
      <c r="W226" s="5" t="s">
        <v>2642</v>
      </c>
      <c r="X226" s="5">
        <v>2</v>
      </c>
      <c r="Y226" s="5">
        <v>2026</v>
      </c>
      <c r="Z226" s="5">
        <v>2</v>
      </c>
      <c r="AA226" s="5" t="s">
        <v>2176</v>
      </c>
      <c r="AB226" s="174" t="s">
        <v>1814</v>
      </c>
    </row>
    <row r="227" spans="1:28" ht="40.200000000000003" hidden="1" customHeight="1" x14ac:dyDescent="0.3">
      <c r="A227" s="172" t="s">
        <v>3800</v>
      </c>
      <c r="B227" s="5" t="s">
        <v>3801</v>
      </c>
      <c r="C227" s="5" t="s">
        <v>3318</v>
      </c>
      <c r="D227" s="5" t="s">
        <v>3319</v>
      </c>
      <c r="E227" s="5" t="s">
        <v>2852</v>
      </c>
      <c r="F227" s="5" t="s">
        <v>1245</v>
      </c>
      <c r="G227" s="5" t="s">
        <v>1246</v>
      </c>
      <c r="H227" s="5" t="s">
        <v>3802</v>
      </c>
      <c r="I227" s="5" t="s">
        <v>3803</v>
      </c>
      <c r="J227" s="5" t="s">
        <v>3804</v>
      </c>
      <c r="K227" s="5">
        <v>64519</v>
      </c>
      <c r="L227" s="5">
        <v>64519</v>
      </c>
      <c r="M227" s="5" t="s">
        <v>2827</v>
      </c>
      <c r="N227" s="5" t="s">
        <v>3805</v>
      </c>
      <c r="O227" s="5" t="s">
        <v>862</v>
      </c>
      <c r="P227" s="5" t="s">
        <v>3806</v>
      </c>
      <c r="Q227" s="5" t="s">
        <v>2773</v>
      </c>
      <c r="R227" s="5" t="s">
        <v>3394</v>
      </c>
      <c r="S227" s="5" t="s">
        <v>864</v>
      </c>
      <c r="T227" s="5" t="s">
        <v>863</v>
      </c>
      <c r="U227" s="5" t="s">
        <v>3326</v>
      </c>
      <c r="V227" s="5" t="s">
        <v>2641</v>
      </c>
      <c r="W227" s="5" t="s">
        <v>2642</v>
      </c>
      <c r="X227" s="5">
        <v>3.2690000000000001</v>
      </c>
      <c r="Y227" s="5">
        <v>2024</v>
      </c>
      <c r="Z227" s="5">
        <v>0.26900000000000002</v>
      </c>
      <c r="AA227" s="5" t="s">
        <v>2129</v>
      </c>
      <c r="AB227" s="174" t="s">
        <v>1814</v>
      </c>
    </row>
    <row r="228" spans="1:28" ht="40.200000000000003" hidden="1" customHeight="1" x14ac:dyDescent="0.3">
      <c r="A228" s="172" t="s">
        <v>3800</v>
      </c>
      <c r="B228" s="5" t="s">
        <v>3801</v>
      </c>
      <c r="C228" s="5" t="s">
        <v>3318</v>
      </c>
      <c r="D228" s="5" t="s">
        <v>3319</v>
      </c>
      <c r="E228" s="5" t="s">
        <v>2852</v>
      </c>
      <c r="F228" s="5" t="s">
        <v>1245</v>
      </c>
      <c r="G228" s="5" t="s">
        <v>1246</v>
      </c>
      <c r="H228" s="5" t="s">
        <v>3802</v>
      </c>
      <c r="I228" s="5" t="s">
        <v>3803</v>
      </c>
      <c r="J228" s="5" t="s">
        <v>3804</v>
      </c>
      <c r="K228" s="5">
        <v>64519</v>
      </c>
      <c r="L228" s="5">
        <v>64519</v>
      </c>
      <c r="M228" s="5" t="s">
        <v>2827</v>
      </c>
      <c r="N228" s="5" t="s">
        <v>3805</v>
      </c>
      <c r="O228" s="5" t="s">
        <v>862</v>
      </c>
      <c r="P228" s="5" t="s">
        <v>3806</v>
      </c>
      <c r="Q228" s="5" t="s">
        <v>2773</v>
      </c>
      <c r="R228" s="5" t="s">
        <v>3394</v>
      </c>
      <c r="S228" s="5" t="s">
        <v>864</v>
      </c>
      <c r="T228" s="5" t="s">
        <v>863</v>
      </c>
      <c r="U228" s="5" t="s">
        <v>3326</v>
      </c>
      <c r="V228" s="5" t="s">
        <v>2641</v>
      </c>
      <c r="W228" s="5" t="s">
        <v>2642</v>
      </c>
      <c r="X228" s="5">
        <v>3.2690000000000001</v>
      </c>
      <c r="Y228" s="5">
        <v>2025</v>
      </c>
      <c r="Z228" s="5">
        <v>3</v>
      </c>
      <c r="AA228" s="5" t="s">
        <v>2129</v>
      </c>
      <c r="AB228" s="174" t="s">
        <v>1814</v>
      </c>
    </row>
    <row r="229" spans="1:28" ht="40.200000000000003" hidden="1" customHeight="1" x14ac:dyDescent="0.3">
      <c r="A229" s="172" t="s">
        <v>3807</v>
      </c>
      <c r="B229" s="5" t="s">
        <v>3808</v>
      </c>
      <c r="C229" s="5" t="s">
        <v>3318</v>
      </c>
      <c r="D229" s="5" t="s">
        <v>3809</v>
      </c>
      <c r="E229" s="5" t="s">
        <v>2852</v>
      </c>
      <c r="F229" s="5" t="s">
        <v>3810</v>
      </c>
      <c r="G229" s="5" t="s">
        <v>2948</v>
      </c>
      <c r="H229" s="5" t="s">
        <v>3811</v>
      </c>
      <c r="I229" s="5" t="s">
        <v>3812</v>
      </c>
      <c r="J229" s="5" t="s">
        <v>3813</v>
      </c>
      <c r="K229" s="5">
        <v>51084</v>
      </c>
      <c r="L229" s="5">
        <v>28116</v>
      </c>
      <c r="M229" s="5" t="s">
        <v>3814</v>
      </c>
      <c r="N229" s="5" t="s">
        <v>3815</v>
      </c>
      <c r="O229" s="5" t="s">
        <v>862</v>
      </c>
      <c r="P229" s="5" t="s">
        <v>863</v>
      </c>
      <c r="Q229" s="5" t="s">
        <v>2773</v>
      </c>
      <c r="R229" s="5" t="s">
        <v>3394</v>
      </c>
      <c r="S229" s="5" t="s">
        <v>864</v>
      </c>
      <c r="T229" s="5" t="s">
        <v>863</v>
      </c>
      <c r="U229" s="5" t="s">
        <v>3326</v>
      </c>
      <c r="V229" s="5" t="s">
        <v>2641</v>
      </c>
      <c r="W229" s="5" t="s">
        <v>2642</v>
      </c>
      <c r="X229" s="5">
        <v>17.37</v>
      </c>
      <c r="Y229" s="5">
        <v>2018</v>
      </c>
      <c r="Z229" s="5">
        <v>0</v>
      </c>
      <c r="AA229" s="5" t="s">
        <v>2129</v>
      </c>
      <c r="AB229" s="174" t="s">
        <v>1814</v>
      </c>
    </row>
    <row r="230" spans="1:28" ht="40.200000000000003" hidden="1" customHeight="1" x14ac:dyDescent="0.3">
      <c r="A230" s="172" t="s">
        <v>3807</v>
      </c>
      <c r="B230" s="5" t="s">
        <v>3808</v>
      </c>
      <c r="C230" s="5" t="s">
        <v>3318</v>
      </c>
      <c r="D230" s="5" t="s">
        <v>3809</v>
      </c>
      <c r="E230" s="5" t="s">
        <v>2852</v>
      </c>
      <c r="F230" s="5" t="s">
        <v>3810</v>
      </c>
      <c r="G230" s="5" t="s">
        <v>2948</v>
      </c>
      <c r="H230" s="5" t="s">
        <v>3811</v>
      </c>
      <c r="I230" s="5" t="s">
        <v>3812</v>
      </c>
      <c r="J230" s="5" t="s">
        <v>3813</v>
      </c>
      <c r="K230" s="5">
        <v>51084</v>
      </c>
      <c r="L230" s="5">
        <v>28116</v>
      </c>
      <c r="M230" s="5" t="s">
        <v>3814</v>
      </c>
      <c r="N230" s="5" t="s">
        <v>3815</v>
      </c>
      <c r="O230" s="5" t="s">
        <v>862</v>
      </c>
      <c r="P230" s="5" t="s">
        <v>863</v>
      </c>
      <c r="Q230" s="5" t="s">
        <v>2773</v>
      </c>
      <c r="R230" s="5" t="s">
        <v>3394</v>
      </c>
      <c r="S230" s="5" t="s">
        <v>864</v>
      </c>
      <c r="T230" s="5" t="s">
        <v>863</v>
      </c>
      <c r="U230" s="5" t="s">
        <v>3326</v>
      </c>
      <c r="V230" s="5" t="s">
        <v>2641</v>
      </c>
      <c r="W230" s="5" t="s">
        <v>2642</v>
      </c>
      <c r="X230" s="5">
        <v>17.37</v>
      </c>
      <c r="Y230" s="5">
        <v>2019</v>
      </c>
      <c r="Z230" s="5">
        <v>0</v>
      </c>
      <c r="AA230" s="5" t="s">
        <v>2129</v>
      </c>
      <c r="AB230" s="174" t="s">
        <v>1814</v>
      </c>
    </row>
    <row r="231" spans="1:28" ht="40.200000000000003" hidden="1" customHeight="1" x14ac:dyDescent="0.3">
      <c r="A231" s="172" t="s">
        <v>3807</v>
      </c>
      <c r="B231" s="5" t="s">
        <v>3808</v>
      </c>
      <c r="C231" s="5" t="s">
        <v>3318</v>
      </c>
      <c r="D231" s="5" t="s">
        <v>3809</v>
      </c>
      <c r="E231" s="5" t="s">
        <v>2852</v>
      </c>
      <c r="F231" s="5" t="s">
        <v>3810</v>
      </c>
      <c r="G231" s="5" t="s">
        <v>2948</v>
      </c>
      <c r="H231" s="5" t="s">
        <v>3811</v>
      </c>
      <c r="I231" s="5" t="s">
        <v>3812</v>
      </c>
      <c r="J231" s="5" t="s">
        <v>3813</v>
      </c>
      <c r="K231" s="5">
        <v>51084</v>
      </c>
      <c r="L231" s="5">
        <v>28116</v>
      </c>
      <c r="M231" s="5" t="s">
        <v>3814</v>
      </c>
      <c r="N231" s="5" t="s">
        <v>3815</v>
      </c>
      <c r="O231" s="5" t="s">
        <v>862</v>
      </c>
      <c r="P231" s="5" t="s">
        <v>863</v>
      </c>
      <c r="Q231" s="5" t="s">
        <v>2773</v>
      </c>
      <c r="R231" s="5" t="s">
        <v>3394</v>
      </c>
      <c r="S231" s="5" t="s">
        <v>864</v>
      </c>
      <c r="T231" s="5" t="s">
        <v>863</v>
      </c>
      <c r="U231" s="5" t="s">
        <v>3326</v>
      </c>
      <c r="V231" s="5" t="s">
        <v>2641</v>
      </c>
      <c r="W231" s="5" t="s">
        <v>2642</v>
      </c>
      <c r="X231" s="5">
        <v>17.37</v>
      </c>
      <c r="Y231" s="5">
        <v>2020</v>
      </c>
      <c r="Z231" s="5">
        <v>17.37</v>
      </c>
      <c r="AA231" s="5" t="s">
        <v>2129</v>
      </c>
      <c r="AB231" s="174" t="s">
        <v>1814</v>
      </c>
    </row>
    <row r="232" spans="1:28" ht="40.200000000000003" hidden="1" customHeight="1" x14ac:dyDescent="0.3">
      <c r="A232" s="172" t="s">
        <v>3807</v>
      </c>
      <c r="B232" s="5" t="s">
        <v>3808</v>
      </c>
      <c r="C232" s="5" t="s">
        <v>3318</v>
      </c>
      <c r="D232" s="5" t="s">
        <v>3809</v>
      </c>
      <c r="E232" s="5" t="s">
        <v>2852</v>
      </c>
      <c r="F232" s="5" t="s">
        <v>3810</v>
      </c>
      <c r="G232" s="5" t="s">
        <v>2948</v>
      </c>
      <c r="H232" s="5" t="s">
        <v>3811</v>
      </c>
      <c r="I232" s="5" t="s">
        <v>3812</v>
      </c>
      <c r="J232" s="5" t="s">
        <v>3813</v>
      </c>
      <c r="K232" s="5">
        <v>51084</v>
      </c>
      <c r="L232" s="5">
        <v>28116</v>
      </c>
      <c r="M232" s="5" t="s">
        <v>3814</v>
      </c>
      <c r="N232" s="5" t="s">
        <v>3815</v>
      </c>
      <c r="O232" s="5" t="s">
        <v>862</v>
      </c>
      <c r="P232" s="5" t="s">
        <v>863</v>
      </c>
      <c r="Q232" s="5" t="s">
        <v>2773</v>
      </c>
      <c r="R232" s="5" t="s">
        <v>3394</v>
      </c>
      <c r="S232" s="5" t="s">
        <v>864</v>
      </c>
      <c r="T232" s="5" t="s">
        <v>863</v>
      </c>
      <c r="U232" s="5" t="s">
        <v>3326</v>
      </c>
      <c r="V232" s="5" t="s">
        <v>2641</v>
      </c>
      <c r="W232" s="5" t="s">
        <v>2642</v>
      </c>
      <c r="X232" s="5">
        <v>17.37</v>
      </c>
      <c r="Y232" s="5">
        <v>2021</v>
      </c>
      <c r="Z232" s="5">
        <v>0</v>
      </c>
      <c r="AA232" s="5" t="s">
        <v>2129</v>
      </c>
      <c r="AB232" s="174" t="s">
        <v>1814</v>
      </c>
    </row>
    <row r="233" spans="1:28" ht="40.200000000000003" hidden="1" customHeight="1" x14ac:dyDescent="0.3">
      <c r="A233" s="172" t="s">
        <v>3807</v>
      </c>
      <c r="B233" s="5" t="s">
        <v>3808</v>
      </c>
      <c r="C233" s="5" t="s">
        <v>3318</v>
      </c>
      <c r="D233" s="5" t="s">
        <v>3809</v>
      </c>
      <c r="E233" s="5" t="s">
        <v>2852</v>
      </c>
      <c r="F233" s="5" t="s">
        <v>3810</v>
      </c>
      <c r="G233" s="5" t="s">
        <v>2948</v>
      </c>
      <c r="H233" s="5" t="s">
        <v>3811</v>
      </c>
      <c r="I233" s="5" t="s">
        <v>3812</v>
      </c>
      <c r="J233" s="5" t="s">
        <v>3813</v>
      </c>
      <c r="K233" s="5">
        <v>51084</v>
      </c>
      <c r="L233" s="5">
        <v>28116</v>
      </c>
      <c r="M233" s="5" t="s">
        <v>3814</v>
      </c>
      <c r="N233" s="5" t="s">
        <v>3815</v>
      </c>
      <c r="O233" s="5" t="s">
        <v>862</v>
      </c>
      <c r="P233" s="5" t="s">
        <v>863</v>
      </c>
      <c r="Q233" s="5" t="s">
        <v>2773</v>
      </c>
      <c r="R233" s="5" t="s">
        <v>3394</v>
      </c>
      <c r="S233" s="5" t="s">
        <v>864</v>
      </c>
      <c r="T233" s="5" t="s">
        <v>863</v>
      </c>
      <c r="U233" s="5" t="s">
        <v>3326</v>
      </c>
      <c r="V233" s="5" t="s">
        <v>2641</v>
      </c>
      <c r="W233" s="5" t="s">
        <v>2642</v>
      </c>
      <c r="X233" s="5">
        <v>17.37</v>
      </c>
      <c r="Y233" s="5">
        <v>2022</v>
      </c>
      <c r="Z233" s="5">
        <v>0</v>
      </c>
      <c r="AA233" s="5" t="s">
        <v>2129</v>
      </c>
      <c r="AB233" s="174" t="s">
        <v>1814</v>
      </c>
    </row>
    <row r="234" spans="1:28" ht="40.200000000000003" hidden="1" customHeight="1" x14ac:dyDescent="0.3">
      <c r="A234" s="172" t="s">
        <v>3807</v>
      </c>
      <c r="B234" s="5" t="s">
        <v>3808</v>
      </c>
      <c r="C234" s="5" t="s">
        <v>3318</v>
      </c>
      <c r="D234" s="5" t="s">
        <v>3809</v>
      </c>
      <c r="E234" s="5" t="s">
        <v>2852</v>
      </c>
      <c r="F234" s="5" t="s">
        <v>3810</v>
      </c>
      <c r="G234" s="5" t="s">
        <v>2948</v>
      </c>
      <c r="H234" s="5" t="s">
        <v>3811</v>
      </c>
      <c r="I234" s="5" t="s">
        <v>3812</v>
      </c>
      <c r="J234" s="5" t="s">
        <v>3813</v>
      </c>
      <c r="K234" s="5">
        <v>51084</v>
      </c>
      <c r="L234" s="5">
        <v>28116</v>
      </c>
      <c r="M234" s="5" t="s">
        <v>3814</v>
      </c>
      <c r="N234" s="5" t="s">
        <v>3815</v>
      </c>
      <c r="O234" s="5" t="s">
        <v>862</v>
      </c>
      <c r="P234" s="5" t="s">
        <v>863</v>
      </c>
      <c r="Q234" s="5" t="s">
        <v>2773</v>
      </c>
      <c r="R234" s="5" t="s">
        <v>3394</v>
      </c>
      <c r="S234" s="5" t="s">
        <v>864</v>
      </c>
      <c r="T234" s="5" t="s">
        <v>863</v>
      </c>
      <c r="U234" s="5" t="s">
        <v>3326</v>
      </c>
      <c r="V234" s="5" t="s">
        <v>2641</v>
      </c>
      <c r="W234" s="5" t="s">
        <v>2642</v>
      </c>
      <c r="X234" s="5">
        <v>17.37</v>
      </c>
      <c r="Y234" s="5">
        <v>2023</v>
      </c>
      <c r="Z234" s="5">
        <v>0</v>
      </c>
      <c r="AA234" s="5" t="s">
        <v>2129</v>
      </c>
      <c r="AB234" s="174" t="s">
        <v>1814</v>
      </c>
    </row>
    <row r="235" spans="1:28" ht="40.200000000000003" hidden="1" customHeight="1" x14ac:dyDescent="0.3">
      <c r="A235" s="172" t="s">
        <v>3816</v>
      </c>
      <c r="B235" s="5" t="s">
        <v>3817</v>
      </c>
      <c r="C235" s="5" t="s">
        <v>3318</v>
      </c>
      <c r="D235" s="5" t="s">
        <v>3319</v>
      </c>
      <c r="E235" s="5" t="s">
        <v>2852</v>
      </c>
      <c r="F235" s="5" t="s">
        <v>1247</v>
      </c>
      <c r="G235" s="5" t="s">
        <v>3818</v>
      </c>
      <c r="H235" s="5" t="s">
        <v>3819</v>
      </c>
      <c r="I235" s="5" t="s">
        <v>3820</v>
      </c>
      <c r="J235" s="5" t="s">
        <v>3821</v>
      </c>
      <c r="K235" s="5">
        <v>145262</v>
      </c>
      <c r="L235" s="5">
        <v>145262</v>
      </c>
      <c r="M235" s="5" t="s">
        <v>3476</v>
      </c>
      <c r="N235" s="5" t="s">
        <v>3822</v>
      </c>
      <c r="O235" s="5" t="s">
        <v>862</v>
      </c>
      <c r="P235" s="5" t="s">
        <v>3806</v>
      </c>
      <c r="Q235" s="5" t="s">
        <v>2773</v>
      </c>
      <c r="R235" s="5" t="s">
        <v>3394</v>
      </c>
      <c r="S235" s="5" t="s">
        <v>864</v>
      </c>
      <c r="T235" s="5" t="s">
        <v>863</v>
      </c>
      <c r="U235" s="5" t="s">
        <v>3326</v>
      </c>
      <c r="V235" s="5" t="s">
        <v>2641</v>
      </c>
      <c r="W235" s="5" t="s">
        <v>2642</v>
      </c>
      <c r="X235" s="5">
        <v>0.87560000000000004</v>
      </c>
      <c r="Y235" s="5">
        <v>2026</v>
      </c>
      <c r="Z235" s="5">
        <v>0.87560000000000004</v>
      </c>
      <c r="AA235" s="5" t="s">
        <v>2129</v>
      </c>
      <c r="AB235" s="174" t="s">
        <v>1814</v>
      </c>
    </row>
    <row r="236" spans="1:28" ht="40.200000000000003" hidden="1" customHeight="1" x14ac:dyDescent="0.3">
      <c r="A236" s="172" t="s">
        <v>3816</v>
      </c>
      <c r="B236" s="5" t="s">
        <v>3817</v>
      </c>
      <c r="C236" s="5" t="s">
        <v>3318</v>
      </c>
      <c r="D236" s="5" t="s">
        <v>3319</v>
      </c>
      <c r="E236" s="5" t="s">
        <v>2852</v>
      </c>
      <c r="F236" s="5" t="s">
        <v>1247</v>
      </c>
      <c r="G236" s="5" t="s">
        <v>3818</v>
      </c>
      <c r="H236" s="5" t="s">
        <v>3819</v>
      </c>
      <c r="I236" s="5" t="s">
        <v>3820</v>
      </c>
      <c r="J236" s="5" t="s">
        <v>3821</v>
      </c>
      <c r="K236" s="5">
        <v>145262</v>
      </c>
      <c r="L236" s="5">
        <v>145262</v>
      </c>
      <c r="M236" s="5" t="s">
        <v>3476</v>
      </c>
      <c r="N236" s="5" t="s">
        <v>3822</v>
      </c>
      <c r="O236" s="5" t="s">
        <v>862</v>
      </c>
      <c r="P236" s="5" t="s">
        <v>3806</v>
      </c>
      <c r="Q236" s="5" t="s">
        <v>2773</v>
      </c>
      <c r="R236" s="5" t="s">
        <v>3394</v>
      </c>
      <c r="S236" s="5" t="s">
        <v>864</v>
      </c>
      <c r="T236" s="5" t="s">
        <v>863</v>
      </c>
      <c r="U236" s="5" t="s">
        <v>3326</v>
      </c>
      <c r="V236" s="5" t="s">
        <v>2641</v>
      </c>
      <c r="W236" s="5" t="s">
        <v>2642</v>
      </c>
      <c r="X236" s="5">
        <v>0.87560000000000004</v>
      </c>
      <c r="Y236" s="5">
        <v>2027</v>
      </c>
      <c r="Z236" s="5">
        <v>0</v>
      </c>
      <c r="AA236" s="5" t="s">
        <v>2129</v>
      </c>
      <c r="AB236" s="174" t="s">
        <v>1814</v>
      </c>
    </row>
    <row r="237" spans="1:28" ht="40.200000000000003" hidden="1" customHeight="1" x14ac:dyDescent="0.3">
      <c r="A237" s="172" t="s">
        <v>3816</v>
      </c>
      <c r="B237" s="5" t="s">
        <v>3817</v>
      </c>
      <c r="C237" s="5" t="s">
        <v>3318</v>
      </c>
      <c r="D237" s="5" t="s">
        <v>3319</v>
      </c>
      <c r="E237" s="5" t="s">
        <v>2852</v>
      </c>
      <c r="F237" s="5" t="s">
        <v>1247</v>
      </c>
      <c r="G237" s="5" t="s">
        <v>3818</v>
      </c>
      <c r="H237" s="5" t="s">
        <v>3819</v>
      </c>
      <c r="I237" s="5" t="s">
        <v>3820</v>
      </c>
      <c r="J237" s="5" t="s">
        <v>3821</v>
      </c>
      <c r="K237" s="5">
        <v>145262</v>
      </c>
      <c r="L237" s="5">
        <v>145262</v>
      </c>
      <c r="M237" s="5" t="s">
        <v>3476</v>
      </c>
      <c r="N237" s="5" t="s">
        <v>3822</v>
      </c>
      <c r="O237" s="5" t="s">
        <v>862</v>
      </c>
      <c r="P237" s="5" t="s">
        <v>3806</v>
      </c>
      <c r="Q237" s="5" t="s">
        <v>2773</v>
      </c>
      <c r="R237" s="5" t="s">
        <v>3394</v>
      </c>
      <c r="S237" s="5" t="s">
        <v>864</v>
      </c>
      <c r="T237" s="5" t="s">
        <v>863</v>
      </c>
      <c r="U237" s="5" t="s">
        <v>3326</v>
      </c>
      <c r="V237" s="5" t="s">
        <v>2641</v>
      </c>
      <c r="W237" s="5" t="s">
        <v>2642</v>
      </c>
      <c r="X237" s="5">
        <v>0.87560000000000004</v>
      </c>
      <c r="Y237" s="5">
        <v>2028</v>
      </c>
      <c r="Z237" s="5">
        <v>0</v>
      </c>
      <c r="AA237" s="5" t="s">
        <v>2129</v>
      </c>
      <c r="AB237" s="174" t="s">
        <v>1814</v>
      </c>
    </row>
    <row r="238" spans="1:28" ht="40.200000000000003" hidden="1" customHeight="1" x14ac:dyDescent="0.3">
      <c r="A238" s="172" t="s">
        <v>3816</v>
      </c>
      <c r="B238" s="5" t="s">
        <v>3817</v>
      </c>
      <c r="C238" s="5" t="s">
        <v>3318</v>
      </c>
      <c r="D238" s="5" t="s">
        <v>3319</v>
      </c>
      <c r="E238" s="5" t="s">
        <v>2852</v>
      </c>
      <c r="F238" s="5" t="s">
        <v>1247</v>
      </c>
      <c r="G238" s="5" t="s">
        <v>3818</v>
      </c>
      <c r="H238" s="5" t="s">
        <v>3819</v>
      </c>
      <c r="I238" s="5" t="s">
        <v>3820</v>
      </c>
      <c r="J238" s="5" t="s">
        <v>3821</v>
      </c>
      <c r="K238" s="5">
        <v>145262</v>
      </c>
      <c r="L238" s="5">
        <v>145262</v>
      </c>
      <c r="M238" s="5" t="s">
        <v>3476</v>
      </c>
      <c r="N238" s="5" t="s">
        <v>3822</v>
      </c>
      <c r="O238" s="5" t="s">
        <v>862</v>
      </c>
      <c r="P238" s="5" t="s">
        <v>3806</v>
      </c>
      <c r="Q238" s="5" t="s">
        <v>2773</v>
      </c>
      <c r="R238" s="5" t="s">
        <v>3394</v>
      </c>
      <c r="S238" s="5" t="s">
        <v>864</v>
      </c>
      <c r="T238" s="5" t="s">
        <v>863</v>
      </c>
      <c r="U238" s="5" t="s">
        <v>3326</v>
      </c>
      <c r="V238" s="5" t="s">
        <v>2641</v>
      </c>
      <c r="W238" s="5" t="s">
        <v>2642</v>
      </c>
      <c r="X238" s="5">
        <v>0.87560000000000004</v>
      </c>
      <c r="Y238" s="5">
        <v>2029</v>
      </c>
      <c r="Z238" s="5">
        <v>0</v>
      </c>
      <c r="AA238" s="5" t="s">
        <v>2129</v>
      </c>
      <c r="AB238" s="174" t="s">
        <v>1814</v>
      </c>
    </row>
    <row r="239" spans="1:28" ht="40.200000000000003" hidden="1" customHeight="1" x14ac:dyDescent="0.3">
      <c r="A239" s="172" t="s">
        <v>3823</v>
      </c>
      <c r="B239" s="5" t="s">
        <v>3824</v>
      </c>
      <c r="C239" s="5" t="s">
        <v>3318</v>
      </c>
      <c r="D239" s="5" t="s">
        <v>3472</v>
      </c>
      <c r="E239" s="5" t="s">
        <v>2852</v>
      </c>
      <c r="F239" s="5" t="s">
        <v>1247</v>
      </c>
      <c r="G239" s="5" t="s">
        <v>1248</v>
      </c>
      <c r="H239" s="5" t="s">
        <v>3825</v>
      </c>
      <c r="I239" s="5" t="s">
        <v>3826</v>
      </c>
      <c r="J239" s="5" t="s">
        <v>3827</v>
      </c>
      <c r="K239" s="5">
        <v>53416</v>
      </c>
      <c r="L239" s="5">
        <v>53416</v>
      </c>
      <c r="M239" s="5" t="s">
        <v>2781</v>
      </c>
      <c r="N239" s="5" t="s">
        <v>3828</v>
      </c>
      <c r="O239" s="5" t="s">
        <v>862</v>
      </c>
      <c r="P239" s="5" t="s">
        <v>863</v>
      </c>
      <c r="Q239" s="5" t="s">
        <v>2773</v>
      </c>
      <c r="R239" s="5" t="s">
        <v>3394</v>
      </c>
      <c r="S239" s="5" t="s">
        <v>864</v>
      </c>
      <c r="T239" s="5" t="s">
        <v>863</v>
      </c>
      <c r="U239" s="5" t="s">
        <v>3326</v>
      </c>
      <c r="V239" s="5" t="s">
        <v>2641</v>
      </c>
      <c r="W239" s="5" t="s">
        <v>2642</v>
      </c>
      <c r="X239" s="5">
        <v>1.1332</v>
      </c>
      <c r="Y239" s="5">
        <v>2026</v>
      </c>
      <c r="Z239" s="5">
        <v>1.1332</v>
      </c>
      <c r="AA239" s="5" t="s">
        <v>2129</v>
      </c>
      <c r="AB239" s="174" t="s">
        <v>1814</v>
      </c>
    </row>
    <row r="240" spans="1:28" ht="40.200000000000003" hidden="1" customHeight="1" x14ac:dyDescent="0.3">
      <c r="A240" s="172" t="s">
        <v>3823</v>
      </c>
      <c r="B240" s="5" t="s">
        <v>3824</v>
      </c>
      <c r="C240" s="5" t="s">
        <v>3318</v>
      </c>
      <c r="D240" s="5" t="s">
        <v>3472</v>
      </c>
      <c r="E240" s="5" t="s">
        <v>2852</v>
      </c>
      <c r="F240" s="5" t="s">
        <v>1247</v>
      </c>
      <c r="G240" s="5" t="s">
        <v>1248</v>
      </c>
      <c r="H240" s="5" t="s">
        <v>3825</v>
      </c>
      <c r="I240" s="5" t="s">
        <v>3826</v>
      </c>
      <c r="J240" s="5" t="s">
        <v>3827</v>
      </c>
      <c r="K240" s="5">
        <v>53416</v>
      </c>
      <c r="L240" s="5">
        <v>53416</v>
      </c>
      <c r="M240" s="5" t="s">
        <v>2781</v>
      </c>
      <c r="N240" s="5" t="s">
        <v>3828</v>
      </c>
      <c r="O240" s="5" t="s">
        <v>862</v>
      </c>
      <c r="P240" s="5" t="s">
        <v>863</v>
      </c>
      <c r="Q240" s="5" t="s">
        <v>2773</v>
      </c>
      <c r="R240" s="5" t="s">
        <v>3394</v>
      </c>
      <c r="S240" s="5" t="s">
        <v>864</v>
      </c>
      <c r="T240" s="5" t="s">
        <v>863</v>
      </c>
      <c r="U240" s="5" t="s">
        <v>3326</v>
      </c>
      <c r="V240" s="5" t="s">
        <v>2641</v>
      </c>
      <c r="W240" s="5" t="s">
        <v>2642</v>
      </c>
      <c r="X240" s="5">
        <v>1.1332</v>
      </c>
      <c r="Y240" s="5">
        <v>2027</v>
      </c>
      <c r="Z240" s="5">
        <v>0</v>
      </c>
      <c r="AA240" s="5" t="s">
        <v>2129</v>
      </c>
      <c r="AB240" s="174" t="s">
        <v>1814</v>
      </c>
    </row>
    <row r="241" spans="1:28" ht="40.200000000000003" hidden="1" customHeight="1" x14ac:dyDescent="0.3">
      <c r="A241" s="172" t="s">
        <v>3829</v>
      </c>
      <c r="B241" s="5" t="s">
        <v>3830</v>
      </c>
      <c r="C241" s="5" t="s">
        <v>2763</v>
      </c>
      <c r="D241" s="5" t="s">
        <v>2764</v>
      </c>
      <c r="E241" s="5" t="s">
        <v>2787</v>
      </c>
      <c r="F241" s="5" t="s">
        <v>1245</v>
      </c>
      <c r="G241" s="5" t="s">
        <v>1245</v>
      </c>
      <c r="H241" s="5" t="s">
        <v>3831</v>
      </c>
      <c r="I241" s="5" t="s">
        <v>3832</v>
      </c>
      <c r="J241" s="5" t="s">
        <v>3833</v>
      </c>
      <c r="K241" s="5">
        <v>1006044</v>
      </c>
      <c r="L241" s="5">
        <v>1006044</v>
      </c>
      <c r="M241" s="5" t="s">
        <v>2781</v>
      </c>
      <c r="N241" s="5" t="s">
        <v>3834</v>
      </c>
      <c r="O241" s="5" t="s">
        <v>967</v>
      </c>
      <c r="P241" s="5" t="s">
        <v>968</v>
      </c>
      <c r="Q241" s="5" t="s">
        <v>2773</v>
      </c>
      <c r="R241" s="5" t="s">
        <v>2675</v>
      </c>
      <c r="S241" s="5" t="s">
        <v>969</v>
      </c>
      <c r="T241" s="5" t="s">
        <v>970</v>
      </c>
      <c r="U241" s="5" t="s">
        <v>2675</v>
      </c>
      <c r="V241" s="5" t="s">
        <v>2641</v>
      </c>
      <c r="W241" s="5" t="s">
        <v>2642</v>
      </c>
      <c r="X241" s="5">
        <v>1</v>
      </c>
      <c r="Y241" s="5">
        <v>2024</v>
      </c>
      <c r="Z241" s="5">
        <v>1</v>
      </c>
      <c r="AA241" s="5" t="s">
        <v>2181</v>
      </c>
      <c r="AB241" s="174" t="s">
        <v>1814</v>
      </c>
    </row>
    <row r="242" spans="1:28" ht="40.200000000000003" hidden="1" customHeight="1" x14ac:dyDescent="0.3">
      <c r="A242" s="172" t="s">
        <v>3835</v>
      </c>
      <c r="B242" s="5" t="s">
        <v>3836</v>
      </c>
      <c r="C242" s="5" t="s">
        <v>3318</v>
      </c>
      <c r="D242" s="5" t="s">
        <v>3319</v>
      </c>
      <c r="E242" s="5" t="s">
        <v>2883</v>
      </c>
      <c r="F242" s="5" t="s">
        <v>2948</v>
      </c>
      <c r="G242" s="5" t="s">
        <v>2948</v>
      </c>
      <c r="H242" s="5" t="s">
        <v>3837</v>
      </c>
      <c r="I242" s="5" t="s">
        <v>3838</v>
      </c>
      <c r="J242" s="5" t="s">
        <v>3839</v>
      </c>
      <c r="K242" s="5">
        <v>716</v>
      </c>
      <c r="L242" s="5">
        <v>360</v>
      </c>
      <c r="M242" s="5" t="s">
        <v>3840</v>
      </c>
      <c r="N242" s="5" t="s">
        <v>3841</v>
      </c>
      <c r="O242" s="5" t="s">
        <v>3842</v>
      </c>
      <c r="P242" s="5" t="s">
        <v>3843</v>
      </c>
      <c r="Q242" s="5" t="s">
        <v>2773</v>
      </c>
      <c r="R242" s="5" t="s">
        <v>2659</v>
      </c>
      <c r="S242" s="5" t="s">
        <v>2066</v>
      </c>
      <c r="T242" s="5" t="s">
        <v>3844</v>
      </c>
      <c r="U242" s="5" t="s">
        <v>2640</v>
      </c>
      <c r="V242" s="5" t="s">
        <v>2641</v>
      </c>
      <c r="W242" s="5" t="s">
        <v>2642</v>
      </c>
      <c r="X242" s="5">
        <v>66</v>
      </c>
      <c r="Y242" s="5">
        <v>2023</v>
      </c>
      <c r="Z242" s="5">
        <v>66</v>
      </c>
      <c r="AA242" s="5" t="s">
        <v>2067</v>
      </c>
      <c r="AB242" s="174" t="s">
        <v>1814</v>
      </c>
    </row>
    <row r="243" spans="1:28" ht="40.200000000000003" hidden="1" customHeight="1" x14ac:dyDescent="0.3">
      <c r="A243" s="172" t="s">
        <v>3845</v>
      </c>
      <c r="B243" s="5" t="s">
        <v>1511</v>
      </c>
      <c r="C243" s="5" t="s">
        <v>2763</v>
      </c>
      <c r="D243" s="5" t="s">
        <v>2764</v>
      </c>
      <c r="E243" s="5" t="s">
        <v>3266</v>
      </c>
      <c r="F243" s="5" t="s">
        <v>1245</v>
      </c>
      <c r="G243" s="5" t="s">
        <v>1246</v>
      </c>
      <c r="H243" s="5" t="s">
        <v>3846</v>
      </c>
      <c r="I243" s="5" t="s">
        <v>3847</v>
      </c>
      <c r="J243" s="5" t="s">
        <v>3848</v>
      </c>
      <c r="K243" s="5">
        <v>2313</v>
      </c>
      <c r="L243" s="5">
        <v>54</v>
      </c>
      <c r="M243" s="5" t="s">
        <v>3117</v>
      </c>
      <c r="N243" s="5" t="s">
        <v>3849</v>
      </c>
      <c r="O243" s="5" t="s">
        <v>828</v>
      </c>
      <c r="P243" s="5" t="s">
        <v>829</v>
      </c>
      <c r="Q243" s="5" t="s">
        <v>2773</v>
      </c>
      <c r="R243" s="5" t="s">
        <v>2659</v>
      </c>
      <c r="S243" s="5" t="s">
        <v>830</v>
      </c>
      <c r="T243" s="5" t="s">
        <v>831</v>
      </c>
      <c r="U243" s="5" t="s">
        <v>2659</v>
      </c>
      <c r="V243" s="5" t="s">
        <v>2641</v>
      </c>
      <c r="W243" s="5" t="s">
        <v>2642</v>
      </c>
      <c r="X243" s="5">
        <v>12</v>
      </c>
      <c r="Y243" s="5">
        <v>2024</v>
      </c>
      <c r="Z243" s="5">
        <v>12</v>
      </c>
      <c r="AA243" s="5" t="s">
        <v>2112</v>
      </c>
      <c r="AB243" s="174" t="s">
        <v>1814</v>
      </c>
    </row>
    <row r="244" spans="1:28" ht="40.200000000000003" hidden="1" customHeight="1" x14ac:dyDescent="0.3">
      <c r="A244" s="172" t="s">
        <v>3850</v>
      </c>
      <c r="B244" s="5" t="s">
        <v>3851</v>
      </c>
      <c r="C244" s="5" t="s">
        <v>2763</v>
      </c>
      <c r="D244" s="5" t="s">
        <v>2764</v>
      </c>
      <c r="E244" s="5" t="s">
        <v>3566</v>
      </c>
      <c r="F244" s="5" t="s">
        <v>1247</v>
      </c>
      <c r="G244" s="5" t="s">
        <v>1247</v>
      </c>
      <c r="H244" s="5" t="s">
        <v>3852</v>
      </c>
      <c r="I244" s="5" t="s">
        <v>3853</v>
      </c>
      <c r="J244" s="5" t="s">
        <v>3854</v>
      </c>
      <c r="K244" s="5">
        <v>222038</v>
      </c>
      <c r="L244" s="5">
        <v>15988</v>
      </c>
      <c r="M244" s="5" t="s">
        <v>3584</v>
      </c>
      <c r="N244" s="5" t="s">
        <v>3855</v>
      </c>
      <c r="O244" s="5" t="s">
        <v>3856</v>
      </c>
      <c r="P244" s="5" t="s">
        <v>3857</v>
      </c>
      <c r="Q244" s="5" t="s">
        <v>2890</v>
      </c>
      <c r="R244" s="5" t="s">
        <v>3858</v>
      </c>
      <c r="S244" s="5" t="s">
        <v>3859</v>
      </c>
      <c r="T244" s="5" t="s">
        <v>3860</v>
      </c>
      <c r="U244" s="5" t="s">
        <v>2640</v>
      </c>
      <c r="V244" s="5" t="s">
        <v>2641</v>
      </c>
      <c r="W244" s="5" t="s">
        <v>1814</v>
      </c>
      <c r="X244" s="5">
        <v>1</v>
      </c>
      <c r="Y244" s="5">
        <v>2026</v>
      </c>
      <c r="Z244" s="5">
        <v>1</v>
      </c>
      <c r="AA244" s="5"/>
      <c r="AB244" s="174" t="s">
        <v>2642</v>
      </c>
    </row>
    <row r="245" spans="1:28" ht="40.200000000000003" hidden="1" customHeight="1" x14ac:dyDescent="0.3">
      <c r="A245" s="172" t="s">
        <v>3861</v>
      </c>
      <c r="B245" s="5" t="s">
        <v>2615</v>
      </c>
      <c r="C245" s="5" t="s">
        <v>2763</v>
      </c>
      <c r="D245" s="5" t="s">
        <v>2764</v>
      </c>
      <c r="E245" s="5" t="s">
        <v>3619</v>
      </c>
      <c r="F245" s="5" t="s">
        <v>1247</v>
      </c>
      <c r="G245" s="5" t="s">
        <v>1247</v>
      </c>
      <c r="H245" s="5" t="s">
        <v>3862</v>
      </c>
      <c r="I245" s="5" t="s">
        <v>3863</v>
      </c>
      <c r="J245" s="5" t="s">
        <v>3864</v>
      </c>
      <c r="K245" s="5">
        <v>35502</v>
      </c>
      <c r="L245" s="5">
        <v>35502</v>
      </c>
      <c r="M245" s="5" t="s">
        <v>3789</v>
      </c>
      <c r="N245" s="5" t="s">
        <v>3865</v>
      </c>
      <c r="O245" s="5" t="s">
        <v>82</v>
      </c>
      <c r="P245" s="5" t="s">
        <v>3866</v>
      </c>
      <c r="Q245" s="5" t="s">
        <v>2773</v>
      </c>
      <c r="R245" s="5" t="s">
        <v>2650</v>
      </c>
      <c r="S245" s="5" t="s">
        <v>84</v>
      </c>
      <c r="T245" s="5" t="s">
        <v>85</v>
      </c>
      <c r="U245" s="5" t="s">
        <v>2640</v>
      </c>
      <c r="V245" s="5" t="s">
        <v>2641</v>
      </c>
      <c r="W245" s="5" t="s">
        <v>1814</v>
      </c>
      <c r="X245" s="5">
        <v>200</v>
      </c>
      <c r="Y245" s="5">
        <v>2026</v>
      </c>
      <c r="Z245" s="5">
        <v>200</v>
      </c>
      <c r="AA245" s="5" t="s">
        <v>1937</v>
      </c>
      <c r="AB245" s="174" t="s">
        <v>1814</v>
      </c>
    </row>
    <row r="246" spans="1:28" ht="40.200000000000003" hidden="1" customHeight="1" x14ac:dyDescent="0.3">
      <c r="A246" s="172" t="s">
        <v>3867</v>
      </c>
      <c r="B246" s="5" t="s">
        <v>1777</v>
      </c>
      <c r="C246" s="5" t="s">
        <v>2763</v>
      </c>
      <c r="D246" s="5" t="s">
        <v>2764</v>
      </c>
      <c r="E246" s="5" t="s">
        <v>3619</v>
      </c>
      <c r="F246" s="5" t="s">
        <v>1247</v>
      </c>
      <c r="G246" s="5" t="s">
        <v>1247</v>
      </c>
      <c r="H246" s="5" t="s">
        <v>3868</v>
      </c>
      <c r="I246" s="5" t="s">
        <v>3869</v>
      </c>
      <c r="J246" s="5" t="s">
        <v>3870</v>
      </c>
      <c r="K246" s="5">
        <v>1026669</v>
      </c>
      <c r="L246" s="5">
        <v>1026669</v>
      </c>
      <c r="M246" s="5" t="s">
        <v>2781</v>
      </c>
      <c r="N246" s="5" t="s">
        <v>3871</v>
      </c>
      <c r="O246" s="5" t="s">
        <v>82</v>
      </c>
      <c r="P246" s="5" t="s">
        <v>3866</v>
      </c>
      <c r="Q246" s="5" t="s">
        <v>2773</v>
      </c>
      <c r="R246" s="5" t="s">
        <v>2650</v>
      </c>
      <c r="S246" s="5" t="s">
        <v>84</v>
      </c>
      <c r="T246" s="5" t="s">
        <v>85</v>
      </c>
      <c r="U246" s="5" t="s">
        <v>2640</v>
      </c>
      <c r="V246" s="5" t="s">
        <v>2641</v>
      </c>
      <c r="W246" s="5" t="s">
        <v>1814</v>
      </c>
      <c r="X246" s="5">
        <v>1026669</v>
      </c>
      <c r="Y246" s="5">
        <v>2026</v>
      </c>
      <c r="Z246" s="5">
        <v>1026669</v>
      </c>
      <c r="AA246" s="5" t="s">
        <v>1937</v>
      </c>
      <c r="AB246" s="174" t="s">
        <v>1814</v>
      </c>
    </row>
    <row r="247" spans="1:28" ht="40.200000000000003" hidden="1" customHeight="1" x14ac:dyDescent="0.3">
      <c r="A247" s="172" t="s">
        <v>3872</v>
      </c>
      <c r="B247" s="5" t="s">
        <v>1490</v>
      </c>
      <c r="C247" s="5" t="s">
        <v>2763</v>
      </c>
      <c r="D247" s="5" t="s">
        <v>2764</v>
      </c>
      <c r="E247" s="5" t="s">
        <v>3619</v>
      </c>
      <c r="F247" s="5" t="s">
        <v>1247</v>
      </c>
      <c r="G247" s="5" t="s">
        <v>1247</v>
      </c>
      <c r="H247" s="5" t="s">
        <v>3873</v>
      </c>
      <c r="I247" s="5" t="s">
        <v>3874</v>
      </c>
      <c r="J247" s="5" t="s">
        <v>3875</v>
      </c>
      <c r="K247" s="5">
        <v>1026669</v>
      </c>
      <c r="L247" s="5">
        <v>1026669</v>
      </c>
      <c r="M247" s="5" t="s">
        <v>2781</v>
      </c>
      <c r="N247" s="5" t="s">
        <v>3876</v>
      </c>
      <c r="O247" s="5" t="s">
        <v>82</v>
      </c>
      <c r="P247" s="5" t="s">
        <v>3877</v>
      </c>
      <c r="Q247" s="5" t="s">
        <v>2773</v>
      </c>
      <c r="R247" s="5" t="s">
        <v>2650</v>
      </c>
      <c r="S247" s="5" t="s">
        <v>84</v>
      </c>
      <c r="T247" s="5" t="s">
        <v>85</v>
      </c>
      <c r="U247" s="5" t="s">
        <v>2640</v>
      </c>
      <c r="V247" s="5" t="s">
        <v>2641</v>
      </c>
      <c r="W247" s="5" t="s">
        <v>1814</v>
      </c>
      <c r="X247" s="5">
        <v>1026669</v>
      </c>
      <c r="Y247" s="5">
        <v>2026</v>
      </c>
      <c r="Z247" s="5">
        <v>1026669</v>
      </c>
      <c r="AA247" s="5" t="s">
        <v>1937</v>
      </c>
      <c r="AB247" s="174" t="s">
        <v>1814</v>
      </c>
    </row>
    <row r="248" spans="1:28" ht="40.200000000000003" hidden="1" customHeight="1" x14ac:dyDescent="0.3">
      <c r="A248" s="172" t="s">
        <v>3896</v>
      </c>
      <c r="B248" s="5" t="s">
        <v>1273</v>
      </c>
      <c r="C248" s="5" t="s">
        <v>2763</v>
      </c>
      <c r="D248" s="5" t="s">
        <v>2764</v>
      </c>
      <c r="E248" s="5" t="s">
        <v>3532</v>
      </c>
      <c r="F248" s="5" t="s">
        <v>1247</v>
      </c>
      <c r="G248" s="5" t="s">
        <v>1247</v>
      </c>
      <c r="H248" s="5" t="s">
        <v>3897</v>
      </c>
      <c r="I248" s="5" t="s">
        <v>3898</v>
      </c>
      <c r="J248" s="5" t="s">
        <v>3899</v>
      </c>
      <c r="K248" s="5">
        <v>1047052</v>
      </c>
      <c r="L248" s="5">
        <v>1047052</v>
      </c>
      <c r="M248" s="5" t="s">
        <v>2781</v>
      </c>
      <c r="N248" s="5" t="s">
        <v>3900</v>
      </c>
      <c r="O248" s="5" t="s">
        <v>585</v>
      </c>
      <c r="P248" s="5" t="s">
        <v>3901</v>
      </c>
      <c r="Q248" s="5" t="s">
        <v>2773</v>
      </c>
      <c r="R248" s="5" t="s">
        <v>2675</v>
      </c>
      <c r="S248" s="5" t="s">
        <v>586</v>
      </c>
      <c r="T248" s="5" t="s">
        <v>124</v>
      </c>
      <c r="U248" s="5" t="s">
        <v>2640</v>
      </c>
      <c r="V248" s="5" t="s">
        <v>2641</v>
      </c>
      <c r="W248" s="5" t="s">
        <v>1814</v>
      </c>
      <c r="X248" s="5">
        <v>1</v>
      </c>
      <c r="Y248" s="5">
        <v>2026</v>
      </c>
      <c r="Z248" s="5">
        <v>1</v>
      </c>
      <c r="AA248" s="5" t="s">
        <v>1272</v>
      </c>
      <c r="AB248" s="174" t="s">
        <v>1814</v>
      </c>
    </row>
    <row r="249" spans="1:28" ht="40.200000000000003" hidden="1" customHeight="1" x14ac:dyDescent="0.3">
      <c r="A249" s="172" t="s">
        <v>3878</v>
      </c>
      <c r="B249" s="5" t="s">
        <v>1686</v>
      </c>
      <c r="C249" s="5" t="s">
        <v>2763</v>
      </c>
      <c r="D249" s="5" t="s">
        <v>2764</v>
      </c>
      <c r="E249" s="5" t="s">
        <v>3619</v>
      </c>
      <c r="F249" s="5" t="s">
        <v>1247</v>
      </c>
      <c r="G249" s="5" t="s">
        <v>1247</v>
      </c>
      <c r="H249" s="5" t="s">
        <v>3879</v>
      </c>
      <c r="I249" s="5" t="s">
        <v>3880</v>
      </c>
      <c r="J249" s="5" t="s">
        <v>3881</v>
      </c>
      <c r="K249" s="5">
        <v>1006044</v>
      </c>
      <c r="L249" s="5">
        <v>1006044</v>
      </c>
      <c r="M249" s="5" t="s">
        <v>2781</v>
      </c>
      <c r="N249" s="5" t="s">
        <v>3882</v>
      </c>
      <c r="O249" s="5" t="s">
        <v>1555</v>
      </c>
      <c r="P249" s="5" t="s">
        <v>3883</v>
      </c>
      <c r="Q249" s="5" t="s">
        <v>2773</v>
      </c>
      <c r="R249" s="5" t="s">
        <v>2650</v>
      </c>
      <c r="S249" s="5" t="s">
        <v>1941</v>
      </c>
      <c r="T249" s="5" t="s">
        <v>2644</v>
      </c>
      <c r="U249" s="5" t="s">
        <v>2640</v>
      </c>
      <c r="V249" s="5" t="s">
        <v>2641</v>
      </c>
      <c r="W249" s="5" t="s">
        <v>1814</v>
      </c>
      <c r="X249" s="5">
        <v>1006044</v>
      </c>
      <c r="Y249" s="5">
        <v>2026</v>
      </c>
      <c r="Z249" s="5">
        <v>1006044</v>
      </c>
      <c r="AA249" s="5" t="s">
        <v>1942</v>
      </c>
      <c r="AB249" s="174" t="s">
        <v>1814</v>
      </c>
    </row>
    <row r="250" spans="1:28" ht="40.200000000000003" hidden="1" customHeight="1" x14ac:dyDescent="0.3">
      <c r="A250" s="172" t="s">
        <v>3884</v>
      </c>
      <c r="B250" s="5" t="s">
        <v>1642</v>
      </c>
      <c r="C250" s="5" t="s">
        <v>2763</v>
      </c>
      <c r="D250" s="5" t="s">
        <v>2764</v>
      </c>
      <c r="E250" s="5" t="s">
        <v>3619</v>
      </c>
      <c r="F250" s="5" t="s">
        <v>1246</v>
      </c>
      <c r="G250" s="5" t="s">
        <v>1246</v>
      </c>
      <c r="H250" s="5" t="s">
        <v>3885</v>
      </c>
      <c r="I250" s="5" t="s">
        <v>3886</v>
      </c>
      <c r="J250" s="5" t="s">
        <v>3887</v>
      </c>
      <c r="K250" s="5">
        <v>1006044</v>
      </c>
      <c r="L250" s="5">
        <v>1006044</v>
      </c>
      <c r="M250" s="5" t="s">
        <v>2781</v>
      </c>
      <c r="N250" s="5" t="s">
        <v>3888</v>
      </c>
      <c r="O250" s="5" t="s">
        <v>1555</v>
      </c>
      <c r="P250" s="5" t="s">
        <v>3883</v>
      </c>
      <c r="Q250" s="5" t="s">
        <v>2773</v>
      </c>
      <c r="R250" s="5" t="s">
        <v>2650</v>
      </c>
      <c r="S250" s="5" t="s">
        <v>1941</v>
      </c>
      <c r="T250" s="5" t="s">
        <v>2644</v>
      </c>
      <c r="U250" s="5" t="s">
        <v>2640</v>
      </c>
      <c r="V250" s="5" t="s">
        <v>2641</v>
      </c>
      <c r="W250" s="5" t="s">
        <v>2642</v>
      </c>
      <c r="X250" s="5">
        <v>14710</v>
      </c>
      <c r="Y250" s="5">
        <v>2025</v>
      </c>
      <c r="Z250" s="5">
        <v>14710</v>
      </c>
      <c r="AA250" s="5" t="s">
        <v>1942</v>
      </c>
      <c r="AB250" s="174" t="s">
        <v>1814</v>
      </c>
    </row>
    <row r="251" spans="1:28" ht="40.200000000000003" hidden="1" customHeight="1" x14ac:dyDescent="0.3">
      <c r="A251" s="172" t="s">
        <v>3889</v>
      </c>
      <c r="B251" s="5" t="s">
        <v>2645</v>
      </c>
      <c r="C251" s="5" t="s">
        <v>2763</v>
      </c>
      <c r="D251" s="5" t="s">
        <v>2764</v>
      </c>
      <c r="E251" s="5" t="s">
        <v>3619</v>
      </c>
      <c r="F251" s="5" t="s">
        <v>1247</v>
      </c>
      <c r="G251" s="5" t="s">
        <v>1247</v>
      </c>
      <c r="H251" s="5" t="s">
        <v>3890</v>
      </c>
      <c r="I251" s="5" t="s">
        <v>3891</v>
      </c>
      <c r="J251" s="5" t="s">
        <v>3892</v>
      </c>
      <c r="K251" s="5">
        <v>33430</v>
      </c>
      <c r="L251" s="5">
        <v>33430</v>
      </c>
      <c r="M251" s="5" t="s">
        <v>3117</v>
      </c>
      <c r="N251" s="5" t="s">
        <v>3893</v>
      </c>
      <c r="O251" s="5" t="s">
        <v>414</v>
      </c>
      <c r="P251" s="5" t="s">
        <v>3894</v>
      </c>
      <c r="Q251" s="5" t="s">
        <v>2773</v>
      </c>
      <c r="R251" s="5" t="s">
        <v>3895</v>
      </c>
      <c r="S251" s="5" t="s">
        <v>416</v>
      </c>
      <c r="T251" s="5" t="s">
        <v>417</v>
      </c>
      <c r="U251" s="5" t="s">
        <v>2640</v>
      </c>
      <c r="V251" s="5" t="s">
        <v>2641</v>
      </c>
      <c r="W251" s="5" t="s">
        <v>1814</v>
      </c>
      <c r="X251" s="5">
        <v>1</v>
      </c>
      <c r="Y251" s="5">
        <v>2026</v>
      </c>
      <c r="Z251" s="5">
        <v>1</v>
      </c>
      <c r="AA251" s="5" t="s">
        <v>1944</v>
      </c>
      <c r="AB251" s="174" t="s">
        <v>1814</v>
      </c>
    </row>
    <row r="252" spans="1:28" ht="40.200000000000003" hidden="1" customHeight="1" x14ac:dyDescent="0.3">
      <c r="A252" s="172" t="s">
        <v>3927</v>
      </c>
      <c r="B252" s="5" t="s">
        <v>3928</v>
      </c>
      <c r="C252" s="5" t="s">
        <v>3318</v>
      </c>
      <c r="D252" s="5" t="s">
        <v>3319</v>
      </c>
      <c r="E252" s="5" t="s">
        <v>2852</v>
      </c>
      <c r="F252" s="5" t="s">
        <v>3929</v>
      </c>
      <c r="G252" s="5" t="s">
        <v>2948</v>
      </c>
      <c r="H252" s="5" t="s">
        <v>3930</v>
      </c>
      <c r="I252" s="5" t="s">
        <v>3931</v>
      </c>
      <c r="J252" s="5" t="s">
        <v>3932</v>
      </c>
      <c r="K252" s="5">
        <v>949252</v>
      </c>
      <c r="L252" s="5">
        <v>949252</v>
      </c>
      <c r="M252" s="5" t="s">
        <v>2769</v>
      </c>
      <c r="N252" s="5" t="s">
        <v>3933</v>
      </c>
      <c r="O252" s="5" t="s">
        <v>3934</v>
      </c>
      <c r="P252" s="5" t="s">
        <v>122</v>
      </c>
      <c r="Q252" s="5" t="s">
        <v>2773</v>
      </c>
      <c r="R252" s="5" t="s">
        <v>2675</v>
      </c>
      <c r="S252" s="5" t="s">
        <v>3935</v>
      </c>
      <c r="T252" s="5" t="s">
        <v>882</v>
      </c>
      <c r="U252" s="5" t="s">
        <v>2640</v>
      </c>
      <c r="V252" s="5" t="s">
        <v>2641</v>
      </c>
      <c r="W252" s="5" t="s">
        <v>2642</v>
      </c>
      <c r="X252" s="5">
        <v>27</v>
      </c>
      <c r="Y252" s="5">
        <v>2020</v>
      </c>
      <c r="Z252" s="5">
        <v>27</v>
      </c>
      <c r="AA252" s="5"/>
      <c r="AB252" s="174" t="s">
        <v>2642</v>
      </c>
    </row>
    <row r="253" spans="1:28" ht="40.200000000000003" hidden="1" customHeight="1" x14ac:dyDescent="0.3">
      <c r="A253" s="172" t="s">
        <v>3927</v>
      </c>
      <c r="B253" s="5" t="s">
        <v>3928</v>
      </c>
      <c r="C253" s="5" t="s">
        <v>3318</v>
      </c>
      <c r="D253" s="5" t="s">
        <v>3319</v>
      </c>
      <c r="E253" s="5" t="s">
        <v>2852</v>
      </c>
      <c r="F253" s="5" t="s">
        <v>3929</v>
      </c>
      <c r="G253" s="5" t="s">
        <v>2948</v>
      </c>
      <c r="H253" s="5" t="s">
        <v>3930</v>
      </c>
      <c r="I253" s="5" t="s">
        <v>3931</v>
      </c>
      <c r="J253" s="5" t="s">
        <v>3932</v>
      </c>
      <c r="K253" s="5">
        <v>949252</v>
      </c>
      <c r="L253" s="5">
        <v>949252</v>
      </c>
      <c r="M253" s="5" t="s">
        <v>2769</v>
      </c>
      <c r="N253" s="5" t="s">
        <v>3933</v>
      </c>
      <c r="O253" s="5" t="s">
        <v>3934</v>
      </c>
      <c r="P253" s="5" t="s">
        <v>122</v>
      </c>
      <c r="Q253" s="5" t="s">
        <v>2773</v>
      </c>
      <c r="R253" s="5" t="s">
        <v>2675</v>
      </c>
      <c r="S253" s="5" t="s">
        <v>3935</v>
      </c>
      <c r="T253" s="5" t="s">
        <v>882</v>
      </c>
      <c r="U253" s="5" t="s">
        <v>2640</v>
      </c>
      <c r="V253" s="5" t="s">
        <v>2641</v>
      </c>
      <c r="W253" s="5" t="s">
        <v>2642</v>
      </c>
      <c r="X253" s="5">
        <v>27</v>
      </c>
      <c r="Y253" s="5">
        <v>2021</v>
      </c>
      <c r="Z253" s="5">
        <v>0</v>
      </c>
      <c r="AA253" s="5"/>
      <c r="AB253" s="174" t="s">
        <v>2642</v>
      </c>
    </row>
    <row r="254" spans="1:28" ht="40.200000000000003" hidden="1" customHeight="1" x14ac:dyDescent="0.3">
      <c r="A254" s="172" t="s">
        <v>3927</v>
      </c>
      <c r="B254" s="5" t="s">
        <v>3928</v>
      </c>
      <c r="C254" s="5" t="s">
        <v>3318</v>
      </c>
      <c r="D254" s="5" t="s">
        <v>3319</v>
      </c>
      <c r="E254" s="5" t="s">
        <v>2852</v>
      </c>
      <c r="F254" s="5" t="s">
        <v>3929</v>
      </c>
      <c r="G254" s="5" t="s">
        <v>2948</v>
      </c>
      <c r="H254" s="5" t="s">
        <v>3930</v>
      </c>
      <c r="I254" s="5" t="s">
        <v>3931</v>
      </c>
      <c r="J254" s="5" t="s">
        <v>3932</v>
      </c>
      <c r="K254" s="5">
        <v>949252</v>
      </c>
      <c r="L254" s="5">
        <v>949252</v>
      </c>
      <c r="M254" s="5" t="s">
        <v>2769</v>
      </c>
      <c r="N254" s="5" t="s">
        <v>3933</v>
      </c>
      <c r="O254" s="5" t="s">
        <v>3934</v>
      </c>
      <c r="P254" s="5" t="s">
        <v>122</v>
      </c>
      <c r="Q254" s="5" t="s">
        <v>2773</v>
      </c>
      <c r="R254" s="5" t="s">
        <v>2675</v>
      </c>
      <c r="S254" s="5" t="s">
        <v>3935</v>
      </c>
      <c r="T254" s="5" t="s">
        <v>882</v>
      </c>
      <c r="U254" s="5" t="s">
        <v>2640</v>
      </c>
      <c r="V254" s="5" t="s">
        <v>2641</v>
      </c>
      <c r="W254" s="5" t="s">
        <v>2642</v>
      </c>
      <c r="X254" s="5">
        <v>27</v>
      </c>
      <c r="Y254" s="5">
        <v>2022</v>
      </c>
      <c r="Z254" s="5">
        <v>0</v>
      </c>
      <c r="AA254" s="5"/>
      <c r="AB254" s="174" t="s">
        <v>2642</v>
      </c>
    </row>
    <row r="255" spans="1:28" ht="40.200000000000003" hidden="1" customHeight="1" x14ac:dyDescent="0.3">
      <c r="A255" s="172" t="s">
        <v>3927</v>
      </c>
      <c r="B255" s="5" t="s">
        <v>3928</v>
      </c>
      <c r="C255" s="5" t="s">
        <v>3318</v>
      </c>
      <c r="D255" s="5" t="s">
        <v>3319</v>
      </c>
      <c r="E255" s="5" t="s">
        <v>2852</v>
      </c>
      <c r="F255" s="5" t="s">
        <v>3929</v>
      </c>
      <c r="G255" s="5" t="s">
        <v>2948</v>
      </c>
      <c r="H255" s="5" t="s">
        <v>3930</v>
      </c>
      <c r="I255" s="5" t="s">
        <v>3931</v>
      </c>
      <c r="J255" s="5" t="s">
        <v>3932</v>
      </c>
      <c r="K255" s="5">
        <v>949252</v>
      </c>
      <c r="L255" s="5">
        <v>949252</v>
      </c>
      <c r="M255" s="5" t="s">
        <v>2769</v>
      </c>
      <c r="N255" s="5" t="s">
        <v>3933</v>
      </c>
      <c r="O255" s="5" t="s">
        <v>3934</v>
      </c>
      <c r="P255" s="5" t="s">
        <v>122</v>
      </c>
      <c r="Q255" s="5" t="s">
        <v>2773</v>
      </c>
      <c r="R255" s="5" t="s">
        <v>2675</v>
      </c>
      <c r="S255" s="5" t="s">
        <v>3935</v>
      </c>
      <c r="T255" s="5" t="s">
        <v>882</v>
      </c>
      <c r="U255" s="5" t="s">
        <v>2640</v>
      </c>
      <c r="V255" s="5" t="s">
        <v>2641</v>
      </c>
      <c r="W255" s="5" t="s">
        <v>2642</v>
      </c>
      <c r="X255" s="5">
        <v>27</v>
      </c>
      <c r="Y255" s="5">
        <v>2023</v>
      </c>
      <c r="Z255" s="5">
        <v>0</v>
      </c>
      <c r="AA255" s="5"/>
      <c r="AB255" s="174" t="s">
        <v>2642</v>
      </c>
    </row>
    <row r="256" spans="1:28" ht="40.200000000000003" hidden="1" customHeight="1" x14ac:dyDescent="0.3">
      <c r="A256" s="172" t="s">
        <v>3902</v>
      </c>
      <c r="B256" s="5" t="s">
        <v>3903</v>
      </c>
      <c r="C256" s="5" t="s">
        <v>3318</v>
      </c>
      <c r="D256" s="5" t="s">
        <v>3472</v>
      </c>
      <c r="E256" s="5" t="s">
        <v>3619</v>
      </c>
      <c r="F256" s="5" t="s">
        <v>1246</v>
      </c>
      <c r="G256" s="5" t="s">
        <v>1246</v>
      </c>
      <c r="H256" s="5" t="s">
        <v>3904</v>
      </c>
      <c r="I256" s="5" t="s">
        <v>3905</v>
      </c>
      <c r="J256" s="5" t="s">
        <v>3906</v>
      </c>
      <c r="K256" s="5">
        <v>998</v>
      </c>
      <c r="L256" s="5">
        <v>998</v>
      </c>
      <c r="M256" s="5" t="s">
        <v>3907</v>
      </c>
      <c r="N256" s="5" t="s">
        <v>3908</v>
      </c>
      <c r="O256" s="5" t="s">
        <v>1311</v>
      </c>
      <c r="P256" s="5" t="s">
        <v>3909</v>
      </c>
      <c r="Q256" s="5" t="s">
        <v>2773</v>
      </c>
      <c r="R256" s="5" t="s">
        <v>3895</v>
      </c>
      <c r="S256" s="5" t="s">
        <v>1312</v>
      </c>
      <c r="T256" s="5" t="s">
        <v>1310</v>
      </c>
      <c r="U256" s="5" t="s">
        <v>2640</v>
      </c>
      <c r="V256" s="5" t="s">
        <v>2641</v>
      </c>
      <c r="W256" s="5" t="s">
        <v>2642</v>
      </c>
      <c r="X256" s="5">
        <v>1</v>
      </c>
      <c r="Y256" s="5">
        <v>2025</v>
      </c>
      <c r="Z256" s="5">
        <v>1</v>
      </c>
      <c r="AA256" s="5" t="s">
        <v>1313</v>
      </c>
      <c r="AB256" s="174" t="s">
        <v>1814</v>
      </c>
    </row>
    <row r="257" spans="1:28" ht="40.200000000000003" hidden="1" customHeight="1" x14ac:dyDescent="0.3">
      <c r="A257" s="172" t="s">
        <v>3910</v>
      </c>
      <c r="B257" s="5" t="s">
        <v>3911</v>
      </c>
      <c r="C257" s="5" t="s">
        <v>2763</v>
      </c>
      <c r="D257" s="5" t="s">
        <v>2764</v>
      </c>
      <c r="E257" s="5" t="s">
        <v>3619</v>
      </c>
      <c r="F257" s="5" t="s">
        <v>1246</v>
      </c>
      <c r="G257" s="5" t="s">
        <v>1246</v>
      </c>
      <c r="H257" s="5" t="s">
        <v>3912</v>
      </c>
      <c r="I257" s="5" t="s">
        <v>3913</v>
      </c>
      <c r="J257" s="5" t="s">
        <v>3914</v>
      </c>
      <c r="K257" s="5">
        <v>1066044</v>
      </c>
      <c r="L257" s="5">
        <v>24829</v>
      </c>
      <c r="M257" s="5" t="s">
        <v>3789</v>
      </c>
      <c r="N257" s="5" t="s">
        <v>3915</v>
      </c>
      <c r="O257" s="5" t="s">
        <v>3916</v>
      </c>
      <c r="P257" s="5" t="s">
        <v>3917</v>
      </c>
      <c r="Q257" s="5" t="s">
        <v>2773</v>
      </c>
      <c r="R257" s="5" t="s">
        <v>3918</v>
      </c>
      <c r="S257" s="5" t="s">
        <v>1948</v>
      </c>
      <c r="T257" s="5" t="s">
        <v>3919</v>
      </c>
      <c r="U257" s="5" t="s">
        <v>2640</v>
      </c>
      <c r="V257" s="5" t="s">
        <v>2641</v>
      </c>
      <c r="W257" s="5" t="s">
        <v>2642</v>
      </c>
      <c r="X257" s="5">
        <v>1</v>
      </c>
      <c r="Y257" s="5">
        <v>2025</v>
      </c>
      <c r="Z257" s="5">
        <v>1</v>
      </c>
      <c r="AA257" s="5" t="s">
        <v>1949</v>
      </c>
      <c r="AB257" s="174" t="s">
        <v>1814</v>
      </c>
    </row>
    <row r="258" spans="1:28" ht="40.200000000000003" hidden="1" customHeight="1" x14ac:dyDescent="0.3">
      <c r="A258" s="172" t="s">
        <v>3920</v>
      </c>
      <c r="B258" s="5" t="s">
        <v>3921</v>
      </c>
      <c r="C258" s="5" t="s">
        <v>3318</v>
      </c>
      <c r="D258" s="5" t="s">
        <v>3319</v>
      </c>
      <c r="E258" s="5" t="s">
        <v>3619</v>
      </c>
      <c r="F258" s="5" t="s">
        <v>1245</v>
      </c>
      <c r="G258" s="5" t="s">
        <v>1248</v>
      </c>
      <c r="H258" s="5" t="s">
        <v>3922</v>
      </c>
      <c r="I258" s="5" t="s">
        <v>3923</v>
      </c>
      <c r="J258" s="5" t="s">
        <v>3924</v>
      </c>
      <c r="K258" s="5">
        <v>1066044</v>
      </c>
      <c r="L258" s="5">
        <v>1066044</v>
      </c>
      <c r="M258" s="5" t="s">
        <v>3789</v>
      </c>
      <c r="N258" s="5" t="s">
        <v>3925</v>
      </c>
      <c r="O258" s="5" t="s">
        <v>3916</v>
      </c>
      <c r="P258" s="5" t="s">
        <v>3917</v>
      </c>
      <c r="Q258" s="5" t="s">
        <v>2773</v>
      </c>
      <c r="R258" s="5" t="s">
        <v>3918</v>
      </c>
      <c r="S258" s="5" t="s">
        <v>1948</v>
      </c>
      <c r="T258" s="5" t="s">
        <v>3926</v>
      </c>
      <c r="U258" s="5" t="s">
        <v>2640</v>
      </c>
      <c r="V258" s="5" t="s">
        <v>2641</v>
      </c>
      <c r="W258" s="5" t="s">
        <v>2642</v>
      </c>
      <c r="X258" s="5">
        <v>1</v>
      </c>
      <c r="Y258" s="5">
        <v>2024</v>
      </c>
      <c r="Z258" s="5">
        <v>1</v>
      </c>
      <c r="AA258" s="5" t="s">
        <v>1949</v>
      </c>
      <c r="AB258" s="174" t="s">
        <v>1814</v>
      </c>
    </row>
    <row r="259" spans="1:28" ht="40.200000000000003" hidden="1" customHeight="1" x14ac:dyDescent="0.3">
      <c r="A259" s="172" t="s">
        <v>3920</v>
      </c>
      <c r="B259" s="5" t="s">
        <v>3921</v>
      </c>
      <c r="C259" s="5" t="s">
        <v>3318</v>
      </c>
      <c r="D259" s="5" t="s">
        <v>3319</v>
      </c>
      <c r="E259" s="5" t="s">
        <v>3619</v>
      </c>
      <c r="F259" s="5" t="s">
        <v>1245</v>
      </c>
      <c r="G259" s="5" t="s">
        <v>1248</v>
      </c>
      <c r="H259" s="5" t="s">
        <v>3922</v>
      </c>
      <c r="I259" s="5" t="s">
        <v>3923</v>
      </c>
      <c r="J259" s="5" t="s">
        <v>3924</v>
      </c>
      <c r="K259" s="5">
        <v>1066044</v>
      </c>
      <c r="L259" s="5">
        <v>1066044</v>
      </c>
      <c r="M259" s="5" t="s">
        <v>3789</v>
      </c>
      <c r="N259" s="5" t="s">
        <v>3925</v>
      </c>
      <c r="O259" s="5" t="s">
        <v>3916</v>
      </c>
      <c r="P259" s="5" t="s">
        <v>3917</v>
      </c>
      <c r="Q259" s="5" t="s">
        <v>2773</v>
      </c>
      <c r="R259" s="5" t="s">
        <v>3918</v>
      </c>
      <c r="S259" s="5" t="s">
        <v>1948</v>
      </c>
      <c r="T259" s="5" t="s">
        <v>3926</v>
      </c>
      <c r="U259" s="5" t="s">
        <v>2640</v>
      </c>
      <c r="V259" s="5" t="s">
        <v>2641</v>
      </c>
      <c r="W259" s="5" t="s">
        <v>2642</v>
      </c>
      <c r="X259" s="5">
        <v>1</v>
      </c>
      <c r="Y259" s="5">
        <v>2025</v>
      </c>
      <c r="Z259" s="5">
        <v>0</v>
      </c>
      <c r="AA259" s="5" t="s">
        <v>1949</v>
      </c>
      <c r="AB259" s="174" t="s">
        <v>1814</v>
      </c>
    </row>
    <row r="260" spans="1:28" ht="40.200000000000003" hidden="1" customHeight="1" x14ac:dyDescent="0.3">
      <c r="A260" s="172" t="s">
        <v>3920</v>
      </c>
      <c r="B260" s="5" t="s">
        <v>3921</v>
      </c>
      <c r="C260" s="5" t="s">
        <v>3318</v>
      </c>
      <c r="D260" s="5" t="s">
        <v>3319</v>
      </c>
      <c r="E260" s="5" t="s">
        <v>3619</v>
      </c>
      <c r="F260" s="5" t="s">
        <v>1245</v>
      </c>
      <c r="G260" s="5" t="s">
        <v>1248</v>
      </c>
      <c r="H260" s="5" t="s">
        <v>3922</v>
      </c>
      <c r="I260" s="5" t="s">
        <v>3923</v>
      </c>
      <c r="J260" s="5" t="s">
        <v>3924</v>
      </c>
      <c r="K260" s="5">
        <v>1066044</v>
      </c>
      <c r="L260" s="5">
        <v>1066044</v>
      </c>
      <c r="M260" s="5" t="s">
        <v>3789</v>
      </c>
      <c r="N260" s="5" t="s">
        <v>3925</v>
      </c>
      <c r="O260" s="5" t="s">
        <v>3916</v>
      </c>
      <c r="P260" s="5" t="s">
        <v>3917</v>
      </c>
      <c r="Q260" s="5" t="s">
        <v>2773</v>
      </c>
      <c r="R260" s="5" t="s">
        <v>3918</v>
      </c>
      <c r="S260" s="5" t="s">
        <v>1948</v>
      </c>
      <c r="T260" s="5" t="s">
        <v>3926</v>
      </c>
      <c r="U260" s="5" t="s">
        <v>2640</v>
      </c>
      <c r="V260" s="5" t="s">
        <v>2641</v>
      </c>
      <c r="W260" s="5" t="s">
        <v>2642</v>
      </c>
      <c r="X260" s="5">
        <v>1</v>
      </c>
      <c r="Y260" s="5">
        <v>2026</v>
      </c>
      <c r="Z260" s="5">
        <v>0</v>
      </c>
      <c r="AA260" s="5" t="s">
        <v>1949</v>
      </c>
      <c r="AB260" s="174" t="s">
        <v>1814</v>
      </c>
    </row>
    <row r="261" spans="1:28" ht="40.200000000000003" hidden="1" customHeight="1" x14ac:dyDescent="0.3">
      <c r="A261" s="172" t="s">
        <v>3920</v>
      </c>
      <c r="B261" s="5" t="s">
        <v>3921</v>
      </c>
      <c r="C261" s="5" t="s">
        <v>3318</v>
      </c>
      <c r="D261" s="5" t="s">
        <v>3319</v>
      </c>
      <c r="E261" s="5" t="s">
        <v>3619</v>
      </c>
      <c r="F261" s="5" t="s">
        <v>1245</v>
      </c>
      <c r="G261" s="5" t="s">
        <v>1248</v>
      </c>
      <c r="H261" s="5" t="s">
        <v>3922</v>
      </c>
      <c r="I261" s="5" t="s">
        <v>3923</v>
      </c>
      <c r="J261" s="5" t="s">
        <v>3924</v>
      </c>
      <c r="K261" s="5">
        <v>1066044</v>
      </c>
      <c r="L261" s="5">
        <v>1066044</v>
      </c>
      <c r="M261" s="5" t="s">
        <v>3789</v>
      </c>
      <c r="N261" s="5" t="s">
        <v>3925</v>
      </c>
      <c r="O261" s="5" t="s">
        <v>3916</v>
      </c>
      <c r="P261" s="5" t="s">
        <v>3917</v>
      </c>
      <c r="Q261" s="5" t="s">
        <v>2773</v>
      </c>
      <c r="R261" s="5" t="s">
        <v>3918</v>
      </c>
      <c r="S261" s="5" t="s">
        <v>1948</v>
      </c>
      <c r="T261" s="5" t="s">
        <v>3926</v>
      </c>
      <c r="U261" s="5" t="s">
        <v>2640</v>
      </c>
      <c r="V261" s="5" t="s">
        <v>2641</v>
      </c>
      <c r="W261" s="5" t="s">
        <v>2642</v>
      </c>
      <c r="X261" s="5">
        <v>1</v>
      </c>
      <c r="Y261" s="5">
        <v>2027</v>
      </c>
      <c r="Z261" s="5">
        <v>0</v>
      </c>
      <c r="AA261" s="5" t="s">
        <v>1949</v>
      </c>
      <c r="AB261" s="174" t="s">
        <v>1814</v>
      </c>
    </row>
    <row r="262" spans="1:28" ht="40.200000000000003" hidden="1" customHeight="1" x14ac:dyDescent="0.3">
      <c r="A262" s="172" t="s">
        <v>3927</v>
      </c>
      <c r="B262" s="5" t="s">
        <v>3928</v>
      </c>
      <c r="C262" s="5" t="s">
        <v>3318</v>
      </c>
      <c r="D262" s="5" t="s">
        <v>3319</v>
      </c>
      <c r="E262" s="5" t="s">
        <v>2852</v>
      </c>
      <c r="F262" s="5" t="s">
        <v>3929</v>
      </c>
      <c r="G262" s="5" t="s">
        <v>2948</v>
      </c>
      <c r="H262" s="5" t="s">
        <v>3930</v>
      </c>
      <c r="I262" s="5" t="s">
        <v>3931</v>
      </c>
      <c r="J262" s="5" t="s">
        <v>3932</v>
      </c>
      <c r="K262" s="5">
        <v>949252</v>
      </c>
      <c r="L262" s="5">
        <v>949252</v>
      </c>
      <c r="M262" s="5" t="s">
        <v>2769</v>
      </c>
      <c r="N262" s="5" t="s">
        <v>3933</v>
      </c>
      <c r="O262" s="5" t="s">
        <v>3936</v>
      </c>
      <c r="P262" s="5" t="s">
        <v>460</v>
      </c>
      <c r="Q262" s="5" t="s">
        <v>2773</v>
      </c>
      <c r="R262" s="5" t="s">
        <v>2675</v>
      </c>
      <c r="S262" s="5" t="s">
        <v>3937</v>
      </c>
      <c r="T262" s="5" t="s">
        <v>618</v>
      </c>
      <c r="U262" s="5" t="s">
        <v>2640</v>
      </c>
      <c r="V262" s="5" t="s">
        <v>2641</v>
      </c>
      <c r="W262" s="5" t="s">
        <v>2642</v>
      </c>
      <c r="X262" s="5">
        <v>54</v>
      </c>
      <c r="Y262" s="5">
        <v>2020</v>
      </c>
      <c r="Z262" s="5">
        <v>54</v>
      </c>
      <c r="AA262" s="5"/>
      <c r="AB262" s="174" t="s">
        <v>2642</v>
      </c>
    </row>
    <row r="263" spans="1:28" ht="40.200000000000003" hidden="1" customHeight="1" x14ac:dyDescent="0.3">
      <c r="A263" s="172" t="s">
        <v>3927</v>
      </c>
      <c r="B263" s="5" t="s">
        <v>3928</v>
      </c>
      <c r="C263" s="5" t="s">
        <v>3318</v>
      </c>
      <c r="D263" s="5" t="s">
        <v>3319</v>
      </c>
      <c r="E263" s="5" t="s">
        <v>2852</v>
      </c>
      <c r="F263" s="5" t="s">
        <v>3929</v>
      </c>
      <c r="G263" s="5" t="s">
        <v>2948</v>
      </c>
      <c r="H263" s="5" t="s">
        <v>3930</v>
      </c>
      <c r="I263" s="5" t="s">
        <v>3931</v>
      </c>
      <c r="J263" s="5" t="s">
        <v>3932</v>
      </c>
      <c r="K263" s="5">
        <v>949252</v>
      </c>
      <c r="L263" s="5">
        <v>949252</v>
      </c>
      <c r="M263" s="5" t="s">
        <v>2769</v>
      </c>
      <c r="N263" s="5" t="s">
        <v>3933</v>
      </c>
      <c r="O263" s="5" t="s">
        <v>3936</v>
      </c>
      <c r="P263" s="5" t="s">
        <v>460</v>
      </c>
      <c r="Q263" s="5" t="s">
        <v>2773</v>
      </c>
      <c r="R263" s="5" t="s">
        <v>2675</v>
      </c>
      <c r="S263" s="5" t="s">
        <v>3937</v>
      </c>
      <c r="T263" s="5" t="s">
        <v>618</v>
      </c>
      <c r="U263" s="5" t="s">
        <v>2640</v>
      </c>
      <c r="V263" s="5" t="s">
        <v>2641</v>
      </c>
      <c r="W263" s="5" t="s">
        <v>2642</v>
      </c>
      <c r="X263" s="5">
        <v>54</v>
      </c>
      <c r="Y263" s="5">
        <v>2021</v>
      </c>
      <c r="Z263" s="5">
        <v>0</v>
      </c>
      <c r="AA263" s="5"/>
      <c r="AB263" s="174" t="s">
        <v>2642</v>
      </c>
    </row>
    <row r="264" spans="1:28" ht="40.200000000000003" hidden="1" customHeight="1" x14ac:dyDescent="0.3">
      <c r="A264" s="172" t="s">
        <v>3927</v>
      </c>
      <c r="B264" s="5" t="s">
        <v>3928</v>
      </c>
      <c r="C264" s="5" t="s">
        <v>3318</v>
      </c>
      <c r="D264" s="5" t="s">
        <v>3319</v>
      </c>
      <c r="E264" s="5" t="s">
        <v>2852</v>
      </c>
      <c r="F264" s="5" t="s">
        <v>3929</v>
      </c>
      <c r="G264" s="5" t="s">
        <v>2948</v>
      </c>
      <c r="H264" s="5" t="s">
        <v>3930</v>
      </c>
      <c r="I264" s="5" t="s">
        <v>3931</v>
      </c>
      <c r="J264" s="5" t="s">
        <v>3932</v>
      </c>
      <c r="K264" s="5">
        <v>949252</v>
      </c>
      <c r="L264" s="5">
        <v>949252</v>
      </c>
      <c r="M264" s="5" t="s">
        <v>2769</v>
      </c>
      <c r="N264" s="5" t="s">
        <v>3933</v>
      </c>
      <c r="O264" s="5" t="s">
        <v>3936</v>
      </c>
      <c r="P264" s="5" t="s">
        <v>460</v>
      </c>
      <c r="Q264" s="5" t="s">
        <v>2773</v>
      </c>
      <c r="R264" s="5" t="s">
        <v>2675</v>
      </c>
      <c r="S264" s="5" t="s">
        <v>3937</v>
      </c>
      <c r="T264" s="5" t="s">
        <v>618</v>
      </c>
      <c r="U264" s="5" t="s">
        <v>2640</v>
      </c>
      <c r="V264" s="5" t="s">
        <v>2641</v>
      </c>
      <c r="W264" s="5" t="s">
        <v>2642</v>
      </c>
      <c r="X264" s="5">
        <v>54</v>
      </c>
      <c r="Y264" s="5">
        <v>2022</v>
      </c>
      <c r="Z264" s="5">
        <v>0</v>
      </c>
      <c r="AA264" s="5"/>
      <c r="AB264" s="174" t="s">
        <v>2642</v>
      </c>
    </row>
    <row r="265" spans="1:28" ht="40.200000000000003" hidden="1" customHeight="1" x14ac:dyDescent="0.3">
      <c r="A265" s="172" t="s">
        <v>3927</v>
      </c>
      <c r="B265" s="5" t="s">
        <v>3928</v>
      </c>
      <c r="C265" s="5" t="s">
        <v>3318</v>
      </c>
      <c r="D265" s="5" t="s">
        <v>3319</v>
      </c>
      <c r="E265" s="5" t="s">
        <v>2852</v>
      </c>
      <c r="F265" s="5" t="s">
        <v>3929</v>
      </c>
      <c r="G265" s="5" t="s">
        <v>2948</v>
      </c>
      <c r="H265" s="5" t="s">
        <v>3930</v>
      </c>
      <c r="I265" s="5" t="s">
        <v>3931</v>
      </c>
      <c r="J265" s="5" t="s">
        <v>3932</v>
      </c>
      <c r="K265" s="5">
        <v>949252</v>
      </c>
      <c r="L265" s="5">
        <v>949252</v>
      </c>
      <c r="M265" s="5" t="s">
        <v>2769</v>
      </c>
      <c r="N265" s="5" t="s">
        <v>3933</v>
      </c>
      <c r="O265" s="5" t="s">
        <v>3936</v>
      </c>
      <c r="P265" s="5" t="s">
        <v>460</v>
      </c>
      <c r="Q265" s="5" t="s">
        <v>2773</v>
      </c>
      <c r="R265" s="5" t="s">
        <v>2675</v>
      </c>
      <c r="S265" s="5" t="s">
        <v>3937</v>
      </c>
      <c r="T265" s="5" t="s">
        <v>618</v>
      </c>
      <c r="U265" s="5" t="s">
        <v>2640</v>
      </c>
      <c r="V265" s="5" t="s">
        <v>2641</v>
      </c>
      <c r="W265" s="5" t="s">
        <v>2642</v>
      </c>
      <c r="X265" s="5">
        <v>54</v>
      </c>
      <c r="Y265" s="5">
        <v>2023</v>
      </c>
      <c r="Z265" s="5">
        <v>0</v>
      </c>
      <c r="AA265" s="5"/>
      <c r="AB265" s="174" t="s">
        <v>2642</v>
      </c>
    </row>
    <row r="266" spans="1:28" ht="40.200000000000003" hidden="1" customHeight="1" x14ac:dyDescent="0.3">
      <c r="A266" s="172" t="s">
        <v>3954</v>
      </c>
      <c r="B266" s="5" t="s">
        <v>1750</v>
      </c>
      <c r="C266" s="5" t="s">
        <v>2763</v>
      </c>
      <c r="D266" s="5" t="s">
        <v>2764</v>
      </c>
      <c r="E266" s="5" t="s">
        <v>2787</v>
      </c>
      <c r="F266" s="5" t="s">
        <v>1246</v>
      </c>
      <c r="G266" s="5" t="s">
        <v>1247</v>
      </c>
      <c r="H266" s="5" t="s">
        <v>3955</v>
      </c>
      <c r="I266" s="5" t="s">
        <v>3956</v>
      </c>
      <c r="J266" s="5" t="s">
        <v>3957</v>
      </c>
      <c r="K266" s="5">
        <v>1016826</v>
      </c>
      <c r="L266" s="5">
        <v>1016826</v>
      </c>
      <c r="M266" s="5" t="s">
        <v>2781</v>
      </c>
      <c r="N266" s="5" t="s">
        <v>3958</v>
      </c>
      <c r="O266" s="5" t="s">
        <v>74</v>
      </c>
      <c r="P266" s="5" t="s">
        <v>3262</v>
      </c>
      <c r="Q266" s="5" t="s">
        <v>2773</v>
      </c>
      <c r="R266" s="5" t="s">
        <v>3959</v>
      </c>
      <c r="S266" s="5" t="s">
        <v>76</v>
      </c>
      <c r="T266" s="5" t="s">
        <v>77</v>
      </c>
      <c r="U266" s="5" t="s">
        <v>2640</v>
      </c>
      <c r="V266" s="5" t="s">
        <v>2641</v>
      </c>
      <c r="W266" s="5" t="s">
        <v>2642</v>
      </c>
      <c r="X266" s="5">
        <v>1</v>
      </c>
      <c r="Y266" s="5">
        <v>2025</v>
      </c>
      <c r="Z266" s="5">
        <v>0</v>
      </c>
      <c r="AA266" s="5" t="s">
        <v>2058</v>
      </c>
      <c r="AB266" s="174" t="s">
        <v>1814</v>
      </c>
    </row>
    <row r="267" spans="1:28" ht="40.200000000000003" hidden="1" customHeight="1" x14ac:dyDescent="0.3">
      <c r="A267" s="172" t="s">
        <v>3954</v>
      </c>
      <c r="B267" s="5" t="s">
        <v>1750</v>
      </c>
      <c r="C267" s="5" t="s">
        <v>2763</v>
      </c>
      <c r="D267" s="5" t="s">
        <v>2764</v>
      </c>
      <c r="E267" s="5" t="s">
        <v>2787</v>
      </c>
      <c r="F267" s="5" t="s">
        <v>1246</v>
      </c>
      <c r="G267" s="5" t="s">
        <v>1247</v>
      </c>
      <c r="H267" s="5" t="s">
        <v>3955</v>
      </c>
      <c r="I267" s="5" t="s">
        <v>3956</v>
      </c>
      <c r="J267" s="5" t="s">
        <v>3957</v>
      </c>
      <c r="K267" s="5">
        <v>1016826</v>
      </c>
      <c r="L267" s="5">
        <v>1016826</v>
      </c>
      <c r="M267" s="5" t="s">
        <v>2781</v>
      </c>
      <c r="N267" s="5" t="s">
        <v>3958</v>
      </c>
      <c r="O267" s="5" t="s">
        <v>74</v>
      </c>
      <c r="P267" s="5" t="s">
        <v>3262</v>
      </c>
      <c r="Q267" s="5" t="s">
        <v>2773</v>
      </c>
      <c r="R267" s="5" t="s">
        <v>3959</v>
      </c>
      <c r="S267" s="5" t="s">
        <v>76</v>
      </c>
      <c r="T267" s="5" t="s">
        <v>77</v>
      </c>
      <c r="U267" s="5" t="s">
        <v>2640</v>
      </c>
      <c r="V267" s="5" t="s">
        <v>2641</v>
      </c>
      <c r="W267" s="5" t="s">
        <v>2642</v>
      </c>
      <c r="X267" s="5">
        <v>1</v>
      </c>
      <c r="Y267" s="5">
        <v>2026</v>
      </c>
      <c r="Z267" s="5">
        <v>1</v>
      </c>
      <c r="AA267" s="5" t="s">
        <v>2058</v>
      </c>
      <c r="AB267" s="174" t="s">
        <v>1814</v>
      </c>
    </row>
    <row r="268" spans="1:28" ht="40.200000000000003" hidden="1" customHeight="1" x14ac:dyDescent="0.3">
      <c r="A268" s="172" t="s">
        <v>3960</v>
      </c>
      <c r="B268" s="5" t="s">
        <v>3961</v>
      </c>
      <c r="C268" s="5" t="s">
        <v>2763</v>
      </c>
      <c r="D268" s="5" t="s">
        <v>2764</v>
      </c>
      <c r="E268" s="5" t="s">
        <v>2787</v>
      </c>
      <c r="F268" s="5" t="s">
        <v>1247</v>
      </c>
      <c r="G268" s="5" t="s">
        <v>1247</v>
      </c>
      <c r="H268" s="5" t="s">
        <v>3962</v>
      </c>
      <c r="I268" s="5" t="s">
        <v>3963</v>
      </c>
      <c r="J268" s="5" t="s">
        <v>3964</v>
      </c>
      <c r="K268" s="5">
        <v>1047052</v>
      </c>
      <c r="L268" s="5">
        <v>1047052</v>
      </c>
      <c r="M268" s="5" t="s">
        <v>2781</v>
      </c>
      <c r="N268" s="5" t="s">
        <v>3965</v>
      </c>
      <c r="O268" s="5" t="s">
        <v>74</v>
      </c>
      <c r="P268" s="5" t="s">
        <v>3262</v>
      </c>
      <c r="Q268" s="5" t="s">
        <v>2773</v>
      </c>
      <c r="R268" s="5" t="s">
        <v>3959</v>
      </c>
      <c r="S268" s="5" t="s">
        <v>76</v>
      </c>
      <c r="T268" s="5" t="s">
        <v>77</v>
      </c>
      <c r="U268" s="5" t="s">
        <v>2640</v>
      </c>
      <c r="V268" s="5" t="s">
        <v>2641</v>
      </c>
      <c r="W268" s="5" t="s">
        <v>1814</v>
      </c>
      <c r="X268" s="5">
        <v>1</v>
      </c>
      <c r="Y268" s="5">
        <v>2026</v>
      </c>
      <c r="Z268" s="5">
        <v>1</v>
      </c>
      <c r="AA268" s="5" t="s">
        <v>2058</v>
      </c>
      <c r="AB268" s="174" t="s">
        <v>1814</v>
      </c>
    </row>
    <row r="269" spans="1:28" ht="40.200000000000003" hidden="1" customHeight="1" x14ac:dyDescent="0.3">
      <c r="A269" s="172" t="s">
        <v>3966</v>
      </c>
      <c r="B269" s="5" t="s">
        <v>3967</v>
      </c>
      <c r="C269" s="5" t="s">
        <v>2763</v>
      </c>
      <c r="D269" s="5" t="s">
        <v>2764</v>
      </c>
      <c r="E269" s="5" t="s">
        <v>2787</v>
      </c>
      <c r="F269" s="5" t="s">
        <v>1247</v>
      </c>
      <c r="G269" s="5" t="s">
        <v>1247</v>
      </c>
      <c r="H269" s="5" t="s">
        <v>3968</v>
      </c>
      <c r="I269" s="5" t="s">
        <v>3969</v>
      </c>
      <c r="J269" s="5" t="s">
        <v>3970</v>
      </c>
      <c r="K269" s="5">
        <v>1026669</v>
      </c>
      <c r="L269" s="5">
        <v>1026669</v>
      </c>
      <c r="M269" s="5" t="s">
        <v>2781</v>
      </c>
      <c r="N269" s="5" t="s">
        <v>3971</v>
      </c>
      <c r="O269" s="5" t="s">
        <v>74</v>
      </c>
      <c r="P269" s="5" t="s">
        <v>3262</v>
      </c>
      <c r="Q269" s="5" t="s">
        <v>2773</v>
      </c>
      <c r="R269" s="5" t="s">
        <v>3959</v>
      </c>
      <c r="S269" s="5" t="s">
        <v>76</v>
      </c>
      <c r="T269" s="5" t="s">
        <v>77</v>
      </c>
      <c r="U269" s="5" t="s">
        <v>2640</v>
      </c>
      <c r="V269" s="5" t="s">
        <v>2641</v>
      </c>
      <c r="W269" s="5" t="s">
        <v>1814</v>
      </c>
      <c r="X269" s="5">
        <v>1</v>
      </c>
      <c r="Y269" s="5">
        <v>2026</v>
      </c>
      <c r="Z269" s="5">
        <v>1</v>
      </c>
      <c r="AA269" s="5" t="s">
        <v>2058</v>
      </c>
      <c r="AB269" s="174" t="s">
        <v>1814</v>
      </c>
    </row>
    <row r="270" spans="1:28" ht="40.200000000000003" hidden="1" customHeight="1" x14ac:dyDescent="0.3">
      <c r="A270" s="172" t="s">
        <v>3972</v>
      </c>
      <c r="B270" s="5" t="s">
        <v>1665</v>
      </c>
      <c r="C270" s="5" t="s">
        <v>2763</v>
      </c>
      <c r="D270" s="5" t="s">
        <v>2764</v>
      </c>
      <c r="E270" s="5" t="s">
        <v>2787</v>
      </c>
      <c r="F270" s="5" t="s">
        <v>1247</v>
      </c>
      <c r="G270" s="5" t="s">
        <v>1247</v>
      </c>
      <c r="H270" s="5" t="s">
        <v>3973</v>
      </c>
      <c r="I270" s="5" t="s">
        <v>3974</v>
      </c>
      <c r="J270" s="5" t="s">
        <v>3975</v>
      </c>
      <c r="K270" s="5">
        <v>1016826</v>
      </c>
      <c r="L270" s="5">
        <v>1016826</v>
      </c>
      <c r="M270" s="5" t="s">
        <v>2781</v>
      </c>
      <c r="N270" s="5" t="s">
        <v>3976</v>
      </c>
      <c r="O270" s="5" t="s">
        <v>74</v>
      </c>
      <c r="P270" s="5" t="s">
        <v>3262</v>
      </c>
      <c r="Q270" s="5" t="s">
        <v>2773</v>
      </c>
      <c r="R270" s="5" t="s">
        <v>3959</v>
      </c>
      <c r="S270" s="5" t="s">
        <v>76</v>
      </c>
      <c r="T270" s="5" t="s">
        <v>77</v>
      </c>
      <c r="U270" s="5" t="s">
        <v>2640</v>
      </c>
      <c r="V270" s="5" t="s">
        <v>2641</v>
      </c>
      <c r="W270" s="5" t="s">
        <v>1814</v>
      </c>
      <c r="X270" s="5">
        <v>1</v>
      </c>
      <c r="Y270" s="5">
        <v>2026</v>
      </c>
      <c r="Z270" s="5">
        <v>1</v>
      </c>
      <c r="AA270" s="5" t="s">
        <v>2058</v>
      </c>
      <c r="AB270" s="174" t="s">
        <v>1814</v>
      </c>
    </row>
    <row r="271" spans="1:28" ht="40.200000000000003" hidden="1" customHeight="1" x14ac:dyDescent="0.3">
      <c r="A271" s="172" t="s">
        <v>3977</v>
      </c>
      <c r="B271" s="5" t="s">
        <v>3978</v>
      </c>
      <c r="C271" s="5" t="s">
        <v>3318</v>
      </c>
      <c r="D271" s="5" t="s">
        <v>3472</v>
      </c>
      <c r="E271" s="5" t="s">
        <v>2787</v>
      </c>
      <c r="F271" s="5" t="s">
        <v>1246</v>
      </c>
      <c r="G271" s="5" t="s">
        <v>1246</v>
      </c>
      <c r="H271" s="5" t="s">
        <v>3979</v>
      </c>
      <c r="I271" s="5" t="s">
        <v>3980</v>
      </c>
      <c r="J271" s="5" t="s">
        <v>3981</v>
      </c>
      <c r="K271" s="5">
        <v>11361</v>
      </c>
      <c r="L271" s="5">
        <v>11361</v>
      </c>
      <c r="M271" s="5" t="s">
        <v>2904</v>
      </c>
      <c r="N271" s="5" t="s">
        <v>3982</v>
      </c>
      <c r="O271" s="5" t="s">
        <v>74</v>
      </c>
      <c r="P271" s="5" t="s">
        <v>3262</v>
      </c>
      <c r="Q271" s="5" t="s">
        <v>2773</v>
      </c>
      <c r="R271" s="5" t="s">
        <v>3959</v>
      </c>
      <c r="S271" s="5" t="s">
        <v>76</v>
      </c>
      <c r="T271" s="5" t="s">
        <v>77</v>
      </c>
      <c r="U271" s="5" t="s">
        <v>2640</v>
      </c>
      <c r="V271" s="5" t="s">
        <v>2641</v>
      </c>
      <c r="W271" s="5" t="s">
        <v>2642</v>
      </c>
      <c r="X271" s="5">
        <v>1</v>
      </c>
      <c r="Y271" s="5">
        <v>2025</v>
      </c>
      <c r="Z271" s="5">
        <v>1</v>
      </c>
      <c r="AA271" s="5" t="s">
        <v>2058</v>
      </c>
      <c r="AB271" s="174" t="s">
        <v>1814</v>
      </c>
    </row>
    <row r="272" spans="1:28" ht="40.200000000000003" hidden="1" customHeight="1" x14ac:dyDescent="0.3">
      <c r="A272" s="172" t="s">
        <v>3983</v>
      </c>
      <c r="B272" s="5" t="s">
        <v>3984</v>
      </c>
      <c r="C272" s="5" t="s">
        <v>2763</v>
      </c>
      <c r="D272" s="5" t="s">
        <v>2764</v>
      </c>
      <c r="E272" s="5" t="s">
        <v>2787</v>
      </c>
      <c r="F272" s="5" t="s">
        <v>1247</v>
      </c>
      <c r="G272" s="5" t="s">
        <v>1247</v>
      </c>
      <c r="H272" s="5" t="s">
        <v>3985</v>
      </c>
      <c r="I272" s="5" t="s">
        <v>3974</v>
      </c>
      <c r="J272" s="5" t="s">
        <v>3986</v>
      </c>
      <c r="K272" s="5">
        <v>1047052</v>
      </c>
      <c r="L272" s="5">
        <v>1047052</v>
      </c>
      <c r="M272" s="5" t="s">
        <v>2781</v>
      </c>
      <c r="N272" s="5" t="s">
        <v>3976</v>
      </c>
      <c r="O272" s="5" t="s">
        <v>74</v>
      </c>
      <c r="P272" s="5" t="s">
        <v>3262</v>
      </c>
      <c r="Q272" s="5" t="s">
        <v>2773</v>
      </c>
      <c r="R272" s="5" t="s">
        <v>3959</v>
      </c>
      <c r="S272" s="5" t="s">
        <v>76</v>
      </c>
      <c r="T272" s="5" t="s">
        <v>77</v>
      </c>
      <c r="U272" s="5" t="s">
        <v>2640</v>
      </c>
      <c r="V272" s="5" t="s">
        <v>2641</v>
      </c>
      <c r="W272" s="5" t="s">
        <v>1814</v>
      </c>
      <c r="X272" s="5">
        <v>1</v>
      </c>
      <c r="Y272" s="5">
        <v>2026</v>
      </c>
      <c r="Z272" s="5">
        <v>1</v>
      </c>
      <c r="AA272" s="5" t="s">
        <v>2058</v>
      </c>
      <c r="AB272" s="174" t="s">
        <v>1814</v>
      </c>
    </row>
    <row r="273" spans="1:28" ht="40.200000000000003" hidden="1" customHeight="1" x14ac:dyDescent="0.3">
      <c r="A273" s="172" t="s">
        <v>4365</v>
      </c>
      <c r="B273" s="5" t="s">
        <v>1470</v>
      </c>
      <c r="C273" s="5" t="s">
        <v>2763</v>
      </c>
      <c r="D273" s="5" t="s">
        <v>2764</v>
      </c>
      <c r="E273" s="5" t="s">
        <v>2787</v>
      </c>
      <c r="F273" s="5" t="s">
        <v>1247</v>
      </c>
      <c r="G273" s="5" t="s">
        <v>1247</v>
      </c>
      <c r="H273" s="5" t="s">
        <v>4366</v>
      </c>
      <c r="I273" s="5" t="s">
        <v>4367</v>
      </c>
      <c r="J273" s="5" t="s">
        <v>4368</v>
      </c>
      <c r="K273" s="5">
        <v>1026669</v>
      </c>
      <c r="L273" s="5">
        <v>1026669</v>
      </c>
      <c r="M273" s="5" t="s">
        <v>2781</v>
      </c>
      <c r="N273" s="5" t="s">
        <v>4369</v>
      </c>
      <c r="O273" s="5" t="s">
        <v>74</v>
      </c>
      <c r="P273" s="5" t="s">
        <v>3262</v>
      </c>
      <c r="Q273" s="5" t="s">
        <v>2773</v>
      </c>
      <c r="R273" s="5" t="s">
        <v>3959</v>
      </c>
      <c r="S273" s="5" t="s">
        <v>76</v>
      </c>
      <c r="T273" s="5" t="s">
        <v>77</v>
      </c>
      <c r="U273" s="5" t="s">
        <v>2640</v>
      </c>
      <c r="V273" s="5" t="s">
        <v>2641</v>
      </c>
      <c r="W273" s="5" t="s">
        <v>1814</v>
      </c>
      <c r="X273" s="5">
        <v>1</v>
      </c>
      <c r="Y273" s="5">
        <v>2026</v>
      </c>
      <c r="Z273" s="5">
        <v>1</v>
      </c>
      <c r="AA273" s="5" t="s">
        <v>2058</v>
      </c>
      <c r="AB273" s="174" t="s">
        <v>1814</v>
      </c>
    </row>
    <row r="274" spans="1:28" ht="40.200000000000003" hidden="1" customHeight="1" x14ac:dyDescent="0.3">
      <c r="A274" s="172" t="s">
        <v>3938</v>
      </c>
      <c r="B274" s="5" t="s">
        <v>3939</v>
      </c>
      <c r="C274" s="5" t="s">
        <v>3318</v>
      </c>
      <c r="D274" s="5" t="s">
        <v>3319</v>
      </c>
      <c r="E274" s="5" t="s">
        <v>2787</v>
      </c>
      <c r="F274" s="5" t="s">
        <v>1245</v>
      </c>
      <c r="G274" s="5" t="s">
        <v>1245</v>
      </c>
      <c r="H274" s="5" t="s">
        <v>3940</v>
      </c>
      <c r="I274" s="5" t="s">
        <v>3941</v>
      </c>
      <c r="J274" s="5" t="s">
        <v>3942</v>
      </c>
      <c r="K274" s="5">
        <v>606749</v>
      </c>
      <c r="L274" s="5">
        <v>606749</v>
      </c>
      <c r="M274" s="5" t="s">
        <v>2827</v>
      </c>
      <c r="N274" s="5" t="s">
        <v>3943</v>
      </c>
      <c r="O274" s="5" t="s">
        <v>447</v>
      </c>
      <c r="P274" s="5" t="s">
        <v>3944</v>
      </c>
      <c r="Q274" s="5" t="s">
        <v>2773</v>
      </c>
      <c r="R274" s="5" t="s">
        <v>2647</v>
      </c>
      <c r="S274" s="5" t="s">
        <v>449</v>
      </c>
      <c r="T274" s="5" t="s">
        <v>448</v>
      </c>
      <c r="U274" s="5" t="s">
        <v>2640</v>
      </c>
      <c r="V274" s="5" t="s">
        <v>2641</v>
      </c>
      <c r="W274" s="5" t="s">
        <v>2642</v>
      </c>
      <c r="X274" s="5">
        <v>1</v>
      </c>
      <c r="Y274" s="5">
        <v>2024</v>
      </c>
      <c r="Z274" s="5">
        <v>1</v>
      </c>
      <c r="AA274" s="5" t="s">
        <v>1319</v>
      </c>
      <c r="AB274" s="174" t="s">
        <v>1814</v>
      </c>
    </row>
    <row r="275" spans="1:28" ht="40.200000000000003" hidden="1" customHeight="1" x14ac:dyDescent="0.3">
      <c r="A275" s="172" t="s">
        <v>3945</v>
      </c>
      <c r="B275" s="5" t="s">
        <v>3946</v>
      </c>
      <c r="C275" s="5" t="s">
        <v>3318</v>
      </c>
      <c r="D275" s="5" t="s">
        <v>3947</v>
      </c>
      <c r="E275" s="5" t="s">
        <v>3162</v>
      </c>
      <c r="F275" s="5" t="s">
        <v>3017</v>
      </c>
      <c r="G275" s="5" t="s">
        <v>1245</v>
      </c>
      <c r="H275" s="5" t="s">
        <v>3948</v>
      </c>
      <c r="I275" s="5" t="s">
        <v>3949</v>
      </c>
      <c r="J275" s="5" t="s">
        <v>3950</v>
      </c>
      <c r="K275" s="5">
        <v>428</v>
      </c>
      <c r="L275" s="5">
        <v>126</v>
      </c>
      <c r="M275" s="5" t="s">
        <v>2781</v>
      </c>
      <c r="N275" s="5" t="s">
        <v>3951</v>
      </c>
      <c r="O275" s="5" t="s">
        <v>3952</v>
      </c>
      <c r="P275" s="5" t="s">
        <v>3953</v>
      </c>
      <c r="Q275" s="5" t="s">
        <v>2773</v>
      </c>
      <c r="R275" s="5" t="s">
        <v>2650</v>
      </c>
      <c r="S275" s="5" t="s">
        <v>1959</v>
      </c>
      <c r="T275" s="5" t="s">
        <v>223</v>
      </c>
      <c r="U275" s="5" t="s">
        <v>2640</v>
      </c>
      <c r="V275" s="5" t="s">
        <v>2641</v>
      </c>
      <c r="W275" s="5" t="s">
        <v>2642</v>
      </c>
      <c r="X275" s="5">
        <v>126</v>
      </c>
      <c r="Y275" s="5">
        <v>2021</v>
      </c>
      <c r="Z275" s="5">
        <v>0</v>
      </c>
      <c r="AA275" s="5" t="s">
        <v>1960</v>
      </c>
      <c r="AB275" s="174" t="s">
        <v>1814</v>
      </c>
    </row>
    <row r="276" spans="1:28" ht="40.200000000000003" hidden="1" customHeight="1" x14ac:dyDescent="0.3">
      <c r="A276" s="172" t="s">
        <v>3945</v>
      </c>
      <c r="B276" s="5" t="s">
        <v>3946</v>
      </c>
      <c r="C276" s="5" t="s">
        <v>3318</v>
      </c>
      <c r="D276" s="5" t="s">
        <v>3947</v>
      </c>
      <c r="E276" s="5" t="s">
        <v>3162</v>
      </c>
      <c r="F276" s="5" t="s">
        <v>3017</v>
      </c>
      <c r="G276" s="5" t="s">
        <v>1245</v>
      </c>
      <c r="H276" s="5" t="s">
        <v>3948</v>
      </c>
      <c r="I276" s="5" t="s">
        <v>3949</v>
      </c>
      <c r="J276" s="5" t="s">
        <v>3950</v>
      </c>
      <c r="K276" s="5">
        <v>428</v>
      </c>
      <c r="L276" s="5">
        <v>126</v>
      </c>
      <c r="M276" s="5" t="s">
        <v>2781</v>
      </c>
      <c r="N276" s="5" t="s">
        <v>3951</v>
      </c>
      <c r="O276" s="5" t="s">
        <v>3952</v>
      </c>
      <c r="P276" s="5" t="s">
        <v>3953</v>
      </c>
      <c r="Q276" s="5" t="s">
        <v>2773</v>
      </c>
      <c r="R276" s="5" t="s">
        <v>2650</v>
      </c>
      <c r="S276" s="5" t="s">
        <v>1959</v>
      </c>
      <c r="T276" s="5" t="s">
        <v>223</v>
      </c>
      <c r="U276" s="5" t="s">
        <v>2640</v>
      </c>
      <c r="V276" s="5" t="s">
        <v>2641</v>
      </c>
      <c r="W276" s="5" t="s">
        <v>2642</v>
      </c>
      <c r="X276" s="5">
        <v>126</v>
      </c>
      <c r="Y276" s="5">
        <v>2022</v>
      </c>
      <c r="Z276" s="5">
        <v>0</v>
      </c>
      <c r="AA276" s="5" t="s">
        <v>1960</v>
      </c>
      <c r="AB276" s="174" t="s">
        <v>1814</v>
      </c>
    </row>
    <row r="277" spans="1:28" ht="40.200000000000003" hidden="1" customHeight="1" x14ac:dyDescent="0.3">
      <c r="A277" s="172" t="s">
        <v>3945</v>
      </c>
      <c r="B277" s="5" t="s">
        <v>3946</v>
      </c>
      <c r="C277" s="5" t="s">
        <v>3318</v>
      </c>
      <c r="D277" s="5" t="s">
        <v>3947</v>
      </c>
      <c r="E277" s="5" t="s">
        <v>3162</v>
      </c>
      <c r="F277" s="5" t="s">
        <v>3017</v>
      </c>
      <c r="G277" s="5" t="s">
        <v>1245</v>
      </c>
      <c r="H277" s="5" t="s">
        <v>3948</v>
      </c>
      <c r="I277" s="5" t="s">
        <v>3949</v>
      </c>
      <c r="J277" s="5" t="s">
        <v>3950</v>
      </c>
      <c r="K277" s="5">
        <v>428</v>
      </c>
      <c r="L277" s="5">
        <v>126</v>
      </c>
      <c r="M277" s="5" t="s">
        <v>2781</v>
      </c>
      <c r="N277" s="5" t="s">
        <v>3951</v>
      </c>
      <c r="O277" s="5" t="s">
        <v>3952</v>
      </c>
      <c r="P277" s="5" t="s">
        <v>3953</v>
      </c>
      <c r="Q277" s="5" t="s">
        <v>2773</v>
      </c>
      <c r="R277" s="5" t="s">
        <v>2650</v>
      </c>
      <c r="S277" s="5" t="s">
        <v>1959</v>
      </c>
      <c r="T277" s="5" t="s">
        <v>223</v>
      </c>
      <c r="U277" s="5" t="s">
        <v>2640</v>
      </c>
      <c r="V277" s="5" t="s">
        <v>2641</v>
      </c>
      <c r="W277" s="5" t="s">
        <v>2642</v>
      </c>
      <c r="X277" s="5">
        <v>126</v>
      </c>
      <c r="Y277" s="5">
        <v>2023</v>
      </c>
      <c r="Z277" s="5">
        <v>0</v>
      </c>
      <c r="AA277" s="5" t="s">
        <v>1960</v>
      </c>
      <c r="AB277" s="174" t="s">
        <v>1814</v>
      </c>
    </row>
    <row r="278" spans="1:28" ht="40.200000000000003" hidden="1" customHeight="1" x14ac:dyDescent="0.3">
      <c r="A278" s="172" t="s">
        <v>3945</v>
      </c>
      <c r="B278" s="5" t="s">
        <v>3946</v>
      </c>
      <c r="C278" s="5" t="s">
        <v>3318</v>
      </c>
      <c r="D278" s="5" t="s">
        <v>3947</v>
      </c>
      <c r="E278" s="5" t="s">
        <v>3162</v>
      </c>
      <c r="F278" s="5" t="s">
        <v>3017</v>
      </c>
      <c r="G278" s="5" t="s">
        <v>1245</v>
      </c>
      <c r="H278" s="5" t="s">
        <v>3948</v>
      </c>
      <c r="I278" s="5" t="s">
        <v>3949</v>
      </c>
      <c r="J278" s="5" t="s">
        <v>3950</v>
      </c>
      <c r="K278" s="5">
        <v>428</v>
      </c>
      <c r="L278" s="5">
        <v>126</v>
      </c>
      <c r="M278" s="5" t="s">
        <v>2781</v>
      </c>
      <c r="N278" s="5" t="s">
        <v>3951</v>
      </c>
      <c r="O278" s="5" t="s">
        <v>3952</v>
      </c>
      <c r="P278" s="5" t="s">
        <v>3953</v>
      </c>
      <c r="Q278" s="5" t="s">
        <v>2773</v>
      </c>
      <c r="R278" s="5" t="s">
        <v>2650</v>
      </c>
      <c r="S278" s="5" t="s">
        <v>1959</v>
      </c>
      <c r="T278" s="5" t="s">
        <v>223</v>
      </c>
      <c r="U278" s="5" t="s">
        <v>2640</v>
      </c>
      <c r="V278" s="5" t="s">
        <v>2641</v>
      </c>
      <c r="W278" s="5" t="s">
        <v>2642</v>
      </c>
      <c r="X278" s="5">
        <v>126</v>
      </c>
      <c r="Y278" s="5">
        <v>2024</v>
      </c>
      <c r="Z278" s="5">
        <v>126</v>
      </c>
      <c r="AA278" s="5" t="s">
        <v>1960</v>
      </c>
      <c r="AB278" s="174" t="s">
        <v>1814</v>
      </c>
    </row>
    <row r="279" spans="1:28" ht="40.200000000000003" hidden="1" customHeight="1" x14ac:dyDescent="0.3">
      <c r="A279" s="172" t="s">
        <v>3994</v>
      </c>
      <c r="B279" s="5" t="s">
        <v>3995</v>
      </c>
      <c r="C279" s="5" t="s">
        <v>2763</v>
      </c>
      <c r="D279" s="5" t="s">
        <v>2764</v>
      </c>
      <c r="E279" s="5" t="s">
        <v>2787</v>
      </c>
      <c r="F279" s="5" t="s">
        <v>1245</v>
      </c>
      <c r="G279" s="5" t="s">
        <v>1245</v>
      </c>
      <c r="H279" s="5" t="s">
        <v>3996</v>
      </c>
      <c r="I279" s="5" t="s">
        <v>3997</v>
      </c>
      <c r="J279" s="5" t="s">
        <v>3998</v>
      </c>
      <c r="K279" s="5">
        <v>6461</v>
      </c>
      <c r="L279" s="5">
        <v>4261</v>
      </c>
      <c r="M279" s="5" t="s">
        <v>2781</v>
      </c>
      <c r="N279" s="5" t="s">
        <v>3999</v>
      </c>
      <c r="O279" s="5" t="s">
        <v>59</v>
      </c>
      <c r="P279" s="5" t="s">
        <v>60</v>
      </c>
      <c r="Q279" s="5" t="s">
        <v>2773</v>
      </c>
      <c r="R279" s="5" t="s">
        <v>2649</v>
      </c>
      <c r="S279" s="5" t="s">
        <v>61</v>
      </c>
      <c r="T279" s="5" t="s">
        <v>62</v>
      </c>
      <c r="U279" s="5" t="s">
        <v>2649</v>
      </c>
      <c r="V279" s="5" t="s">
        <v>2641</v>
      </c>
      <c r="W279" s="5" t="s">
        <v>2642</v>
      </c>
      <c r="X279" s="5">
        <v>100</v>
      </c>
      <c r="Y279" s="5">
        <v>2024</v>
      </c>
      <c r="Z279" s="5">
        <v>100</v>
      </c>
      <c r="AA279" s="5" t="s">
        <v>2179</v>
      </c>
      <c r="AB279" s="174" t="s">
        <v>1814</v>
      </c>
    </row>
    <row r="280" spans="1:28" ht="40.200000000000003" hidden="1" customHeight="1" x14ac:dyDescent="0.3">
      <c r="A280" s="172" t="s">
        <v>3987</v>
      </c>
      <c r="B280" s="5" t="s">
        <v>1671</v>
      </c>
      <c r="C280" s="5" t="s">
        <v>2763</v>
      </c>
      <c r="D280" s="5" t="s">
        <v>2764</v>
      </c>
      <c r="E280" s="5" t="s">
        <v>3162</v>
      </c>
      <c r="F280" s="5" t="s">
        <v>1247</v>
      </c>
      <c r="G280" s="5" t="s">
        <v>1247</v>
      </c>
      <c r="H280" s="5" t="s">
        <v>3988</v>
      </c>
      <c r="I280" s="5" t="s">
        <v>3989</v>
      </c>
      <c r="J280" s="5" t="s">
        <v>3990</v>
      </c>
      <c r="K280" s="5">
        <v>1026669</v>
      </c>
      <c r="L280" s="5">
        <v>4646</v>
      </c>
      <c r="M280" s="5" t="s">
        <v>2781</v>
      </c>
      <c r="N280" s="5" t="s">
        <v>3991</v>
      </c>
      <c r="O280" s="5" t="s">
        <v>463</v>
      </c>
      <c r="P280" s="5" t="s">
        <v>3992</v>
      </c>
      <c r="Q280" s="5" t="s">
        <v>2773</v>
      </c>
      <c r="R280" s="5" t="s">
        <v>3993</v>
      </c>
      <c r="S280" s="5" t="s">
        <v>465</v>
      </c>
      <c r="T280" s="5" t="s">
        <v>466</v>
      </c>
      <c r="U280" s="5" t="s">
        <v>2640</v>
      </c>
      <c r="V280" s="5" t="s">
        <v>2641</v>
      </c>
      <c r="W280" s="5" t="s">
        <v>1814</v>
      </c>
      <c r="X280" s="5">
        <v>100</v>
      </c>
      <c r="Y280" s="5">
        <v>2026</v>
      </c>
      <c r="Z280" s="5">
        <v>100</v>
      </c>
      <c r="AA280" s="5" t="s">
        <v>1965</v>
      </c>
      <c r="AB280" s="174" t="s">
        <v>1814</v>
      </c>
    </row>
    <row r="281" spans="1:28" ht="40.200000000000003" hidden="1" customHeight="1" x14ac:dyDescent="0.3">
      <c r="A281" s="172" t="s">
        <v>4007</v>
      </c>
      <c r="B281" s="5" t="s">
        <v>4008</v>
      </c>
      <c r="C281" s="5" t="s">
        <v>3318</v>
      </c>
      <c r="D281" s="5" t="s">
        <v>3319</v>
      </c>
      <c r="E281" s="5" t="s">
        <v>2883</v>
      </c>
      <c r="F281" s="5" t="s">
        <v>1246</v>
      </c>
      <c r="G281" s="5" t="s">
        <v>1246</v>
      </c>
      <c r="H281" s="5" t="s">
        <v>4009</v>
      </c>
      <c r="I281" s="5" t="s">
        <v>4010</v>
      </c>
      <c r="J281" s="5" t="s">
        <v>4011</v>
      </c>
      <c r="K281" s="5">
        <v>1006044</v>
      </c>
      <c r="L281" s="5">
        <v>2000</v>
      </c>
      <c r="M281" s="5" t="s">
        <v>2781</v>
      </c>
      <c r="N281" s="5" t="s">
        <v>4012</v>
      </c>
      <c r="O281" s="5" t="s">
        <v>710</v>
      </c>
      <c r="P281" s="5" t="s">
        <v>2889</v>
      </c>
      <c r="Q281" s="5" t="s">
        <v>2773</v>
      </c>
      <c r="R281" s="5" t="s">
        <v>2891</v>
      </c>
      <c r="S281" s="5" t="s">
        <v>712</v>
      </c>
      <c r="T281" s="5" t="s">
        <v>2906</v>
      </c>
      <c r="U281" s="5" t="s">
        <v>2640</v>
      </c>
      <c r="V281" s="5" t="s">
        <v>2641</v>
      </c>
      <c r="W281" s="5" t="s">
        <v>2642</v>
      </c>
      <c r="X281" s="5">
        <v>1</v>
      </c>
      <c r="Y281" s="5">
        <v>2025</v>
      </c>
      <c r="Z281" s="5">
        <v>1</v>
      </c>
      <c r="AA281" s="5" t="s">
        <v>2054</v>
      </c>
      <c r="AB281" s="174" t="s">
        <v>1814</v>
      </c>
    </row>
    <row r="282" spans="1:28" ht="40.200000000000003" hidden="1" customHeight="1" x14ac:dyDescent="0.3">
      <c r="A282" s="172" t="s">
        <v>4000</v>
      </c>
      <c r="B282" s="5" t="s">
        <v>2618</v>
      </c>
      <c r="C282" s="5" t="s">
        <v>2763</v>
      </c>
      <c r="D282" s="5" t="s">
        <v>2764</v>
      </c>
      <c r="E282" s="5" t="s">
        <v>3162</v>
      </c>
      <c r="F282" s="5" t="s">
        <v>1247</v>
      </c>
      <c r="G282" s="5" t="s">
        <v>1247</v>
      </c>
      <c r="H282" s="5" t="s">
        <v>4001</v>
      </c>
      <c r="I282" s="5" t="s">
        <v>4002</v>
      </c>
      <c r="J282" s="5" t="s">
        <v>4003</v>
      </c>
      <c r="K282" s="5">
        <v>1047052</v>
      </c>
      <c r="L282" s="5">
        <v>380</v>
      </c>
      <c r="M282" s="5" t="s">
        <v>2781</v>
      </c>
      <c r="N282" s="5" t="s">
        <v>4004</v>
      </c>
      <c r="O282" s="5" t="s">
        <v>467</v>
      </c>
      <c r="P282" s="5" t="s">
        <v>4005</v>
      </c>
      <c r="Q282" s="5" t="s">
        <v>2773</v>
      </c>
      <c r="R282" s="5" t="s">
        <v>4006</v>
      </c>
      <c r="S282" s="5" t="s">
        <v>469</v>
      </c>
      <c r="T282" s="5" t="s">
        <v>470</v>
      </c>
      <c r="U282" s="5" t="s">
        <v>2640</v>
      </c>
      <c r="V282" s="5" t="s">
        <v>2641</v>
      </c>
      <c r="W282" s="5" t="s">
        <v>1814</v>
      </c>
      <c r="X282" s="5">
        <v>16</v>
      </c>
      <c r="Y282" s="5">
        <v>2026</v>
      </c>
      <c r="Z282" s="5">
        <v>16</v>
      </c>
      <c r="AA282" s="5" t="s">
        <v>1966</v>
      </c>
      <c r="AB282" s="174" t="s">
        <v>1814</v>
      </c>
    </row>
    <row r="283" spans="1:28" ht="40.200000000000003" hidden="1" customHeight="1" x14ac:dyDescent="0.3">
      <c r="A283" s="172" t="s">
        <v>3272</v>
      </c>
      <c r="B283" s="5" t="s">
        <v>1453</v>
      </c>
      <c r="C283" s="5" t="s">
        <v>2763</v>
      </c>
      <c r="D283" s="5" t="s">
        <v>2764</v>
      </c>
      <c r="E283" s="5" t="s">
        <v>3266</v>
      </c>
      <c r="F283" s="5" t="s">
        <v>2948</v>
      </c>
      <c r="G283" s="5" t="s">
        <v>1246</v>
      </c>
      <c r="H283" s="5" t="s">
        <v>3273</v>
      </c>
      <c r="I283" s="5" t="s">
        <v>3274</v>
      </c>
      <c r="J283" s="5" t="s">
        <v>3275</v>
      </c>
      <c r="K283" s="5">
        <v>22172</v>
      </c>
      <c r="L283" s="5">
        <v>8000</v>
      </c>
      <c r="M283" s="5" t="s">
        <v>2781</v>
      </c>
      <c r="N283" s="5" t="s">
        <v>4013</v>
      </c>
      <c r="O283" s="5" t="s">
        <v>845</v>
      </c>
      <c r="P283" s="5" t="s">
        <v>4014</v>
      </c>
      <c r="Q283" s="5" t="s">
        <v>2773</v>
      </c>
      <c r="R283" s="5" t="s">
        <v>3558</v>
      </c>
      <c r="S283" s="5" t="s">
        <v>847</v>
      </c>
      <c r="T283" s="5" t="s">
        <v>848</v>
      </c>
      <c r="U283" s="5" t="s">
        <v>3558</v>
      </c>
      <c r="V283" s="5" t="s">
        <v>2641</v>
      </c>
      <c r="W283" s="5" t="s">
        <v>2642</v>
      </c>
      <c r="X283" s="5">
        <v>2000</v>
      </c>
      <c r="Y283" s="5">
        <v>2023</v>
      </c>
      <c r="Z283" s="5">
        <v>0</v>
      </c>
      <c r="AA283" s="5" t="s">
        <v>2118</v>
      </c>
      <c r="AB283" s="174" t="s">
        <v>1814</v>
      </c>
    </row>
    <row r="284" spans="1:28" ht="40.200000000000003" hidden="1" customHeight="1" x14ac:dyDescent="0.3">
      <c r="A284" s="172" t="s">
        <v>3272</v>
      </c>
      <c r="B284" s="5" t="s">
        <v>1453</v>
      </c>
      <c r="C284" s="5" t="s">
        <v>2763</v>
      </c>
      <c r="D284" s="5" t="s">
        <v>2764</v>
      </c>
      <c r="E284" s="5" t="s">
        <v>3266</v>
      </c>
      <c r="F284" s="5" t="s">
        <v>2948</v>
      </c>
      <c r="G284" s="5" t="s">
        <v>1246</v>
      </c>
      <c r="H284" s="5" t="s">
        <v>3273</v>
      </c>
      <c r="I284" s="5" t="s">
        <v>3274</v>
      </c>
      <c r="J284" s="5" t="s">
        <v>3275</v>
      </c>
      <c r="K284" s="5">
        <v>22172</v>
      </c>
      <c r="L284" s="5">
        <v>8000</v>
      </c>
      <c r="M284" s="5" t="s">
        <v>2781</v>
      </c>
      <c r="N284" s="5" t="s">
        <v>4013</v>
      </c>
      <c r="O284" s="5" t="s">
        <v>845</v>
      </c>
      <c r="P284" s="5" t="s">
        <v>4014</v>
      </c>
      <c r="Q284" s="5" t="s">
        <v>2773</v>
      </c>
      <c r="R284" s="5" t="s">
        <v>3558</v>
      </c>
      <c r="S284" s="5" t="s">
        <v>847</v>
      </c>
      <c r="T284" s="5" t="s">
        <v>848</v>
      </c>
      <c r="U284" s="5" t="s">
        <v>3558</v>
      </c>
      <c r="V284" s="5" t="s">
        <v>2641</v>
      </c>
      <c r="W284" s="5" t="s">
        <v>2642</v>
      </c>
      <c r="X284" s="5">
        <v>2000</v>
      </c>
      <c r="Y284" s="5">
        <v>2024</v>
      </c>
      <c r="Z284" s="5">
        <v>2000</v>
      </c>
      <c r="AA284" s="5" t="s">
        <v>2118</v>
      </c>
      <c r="AB284" s="174" t="s">
        <v>1814</v>
      </c>
    </row>
    <row r="285" spans="1:28" ht="40.200000000000003" hidden="1" customHeight="1" x14ac:dyDescent="0.3">
      <c r="A285" s="172" t="s">
        <v>3272</v>
      </c>
      <c r="B285" s="5" t="s">
        <v>1453</v>
      </c>
      <c r="C285" s="5" t="s">
        <v>2763</v>
      </c>
      <c r="D285" s="5" t="s">
        <v>2764</v>
      </c>
      <c r="E285" s="5" t="s">
        <v>3266</v>
      </c>
      <c r="F285" s="5" t="s">
        <v>2948</v>
      </c>
      <c r="G285" s="5" t="s">
        <v>1246</v>
      </c>
      <c r="H285" s="5" t="s">
        <v>3273</v>
      </c>
      <c r="I285" s="5" t="s">
        <v>3274</v>
      </c>
      <c r="J285" s="5" t="s">
        <v>3275</v>
      </c>
      <c r="K285" s="5">
        <v>22172</v>
      </c>
      <c r="L285" s="5">
        <v>8000</v>
      </c>
      <c r="M285" s="5" t="s">
        <v>2781</v>
      </c>
      <c r="N285" s="5" t="s">
        <v>4013</v>
      </c>
      <c r="O285" s="5" t="s">
        <v>845</v>
      </c>
      <c r="P285" s="5" t="s">
        <v>4014</v>
      </c>
      <c r="Q285" s="5" t="s">
        <v>2773</v>
      </c>
      <c r="R285" s="5" t="s">
        <v>3558</v>
      </c>
      <c r="S285" s="5" t="s">
        <v>847</v>
      </c>
      <c r="T285" s="5" t="s">
        <v>848</v>
      </c>
      <c r="U285" s="5" t="s">
        <v>3558</v>
      </c>
      <c r="V285" s="5" t="s">
        <v>2641</v>
      </c>
      <c r="W285" s="5" t="s">
        <v>2642</v>
      </c>
      <c r="X285" s="5">
        <v>2000</v>
      </c>
      <c r="Y285" s="5">
        <v>2025</v>
      </c>
      <c r="Z285" s="5">
        <v>0</v>
      </c>
      <c r="AA285" s="5" t="s">
        <v>2118</v>
      </c>
      <c r="AB285" s="174" t="s">
        <v>1814</v>
      </c>
    </row>
    <row r="286" spans="1:28" ht="40.200000000000003" hidden="1" customHeight="1" x14ac:dyDescent="0.3">
      <c r="A286" s="172" t="s">
        <v>4015</v>
      </c>
      <c r="B286" s="5" t="s">
        <v>2619</v>
      </c>
      <c r="C286" s="5" t="s">
        <v>2763</v>
      </c>
      <c r="D286" s="5" t="s">
        <v>2764</v>
      </c>
      <c r="E286" s="5" t="s">
        <v>3162</v>
      </c>
      <c r="F286" s="5" t="s">
        <v>1247</v>
      </c>
      <c r="G286" s="5" t="s">
        <v>1247</v>
      </c>
      <c r="H286" s="5" t="s">
        <v>4016</v>
      </c>
      <c r="I286" s="5" t="s">
        <v>4017</v>
      </c>
      <c r="J286" s="5" t="s">
        <v>4018</v>
      </c>
      <c r="K286" s="5">
        <v>1026669</v>
      </c>
      <c r="L286" s="5">
        <v>6</v>
      </c>
      <c r="M286" s="5" t="s">
        <v>2781</v>
      </c>
      <c r="N286" s="5" t="s">
        <v>4019</v>
      </c>
      <c r="O286" s="5" t="s">
        <v>477</v>
      </c>
      <c r="P286" s="5" t="s">
        <v>4020</v>
      </c>
      <c r="Q286" s="5" t="s">
        <v>2773</v>
      </c>
      <c r="R286" s="5" t="s">
        <v>4021</v>
      </c>
      <c r="S286" s="5" t="s">
        <v>479</v>
      </c>
      <c r="T286" s="5" t="s">
        <v>480</v>
      </c>
      <c r="U286" s="5" t="s">
        <v>2640</v>
      </c>
      <c r="V286" s="5" t="s">
        <v>2641</v>
      </c>
      <c r="W286" s="5" t="s">
        <v>1814</v>
      </c>
      <c r="X286" s="5">
        <v>6</v>
      </c>
      <c r="Y286" s="5">
        <v>2026</v>
      </c>
      <c r="Z286" s="5">
        <v>6</v>
      </c>
      <c r="AA286" s="5" t="s">
        <v>1971</v>
      </c>
      <c r="AB286" s="174" t="s">
        <v>1814</v>
      </c>
    </row>
    <row r="287" spans="1:28" ht="40.200000000000003" hidden="1" customHeight="1" x14ac:dyDescent="0.3">
      <c r="A287" s="172" t="s">
        <v>4028</v>
      </c>
      <c r="B287" s="5" t="s">
        <v>4029</v>
      </c>
      <c r="C287" s="5" t="s">
        <v>2763</v>
      </c>
      <c r="D287" s="5" t="s">
        <v>2764</v>
      </c>
      <c r="E287" s="5" t="s">
        <v>2787</v>
      </c>
      <c r="F287" s="5" t="s">
        <v>1245</v>
      </c>
      <c r="G287" s="5" t="s">
        <v>1245</v>
      </c>
      <c r="H287" s="5" t="s">
        <v>4030</v>
      </c>
      <c r="I287" s="5" t="s">
        <v>4031</v>
      </c>
      <c r="J287" s="5" t="s">
        <v>4032</v>
      </c>
      <c r="K287" s="5">
        <v>117055</v>
      </c>
      <c r="L287" s="5">
        <v>117055</v>
      </c>
      <c r="M287" s="5" t="s">
        <v>2781</v>
      </c>
      <c r="N287" s="5" t="s">
        <v>4033</v>
      </c>
      <c r="O287" s="5" t="s">
        <v>529</v>
      </c>
      <c r="P287" s="5" t="s">
        <v>75</v>
      </c>
      <c r="Q287" s="5" t="s">
        <v>2773</v>
      </c>
      <c r="R287" s="5" t="s">
        <v>4034</v>
      </c>
      <c r="S287" s="5" t="s">
        <v>530</v>
      </c>
      <c r="T287" s="5" t="s">
        <v>531</v>
      </c>
      <c r="U287" s="5" t="s">
        <v>4034</v>
      </c>
      <c r="V287" s="5" t="s">
        <v>2641</v>
      </c>
      <c r="W287" s="5" t="s">
        <v>2642</v>
      </c>
      <c r="X287" s="5">
        <v>1</v>
      </c>
      <c r="Y287" s="5">
        <v>2024</v>
      </c>
      <c r="Z287" s="5">
        <v>1</v>
      </c>
      <c r="AA287" s="5" t="s">
        <v>1989</v>
      </c>
      <c r="AB287" s="174" t="s">
        <v>1814</v>
      </c>
    </row>
    <row r="288" spans="1:28" ht="40.200000000000003" hidden="1" customHeight="1" x14ac:dyDescent="0.3">
      <c r="A288" s="172" t="s">
        <v>4035</v>
      </c>
      <c r="B288" s="5" t="s">
        <v>1628</v>
      </c>
      <c r="C288" s="5" t="s">
        <v>2763</v>
      </c>
      <c r="D288" s="5" t="s">
        <v>2764</v>
      </c>
      <c r="E288" s="5" t="s">
        <v>2787</v>
      </c>
      <c r="F288" s="5" t="s">
        <v>1246</v>
      </c>
      <c r="G288" s="5" t="s">
        <v>1247</v>
      </c>
      <c r="H288" s="5" t="s">
        <v>4036</v>
      </c>
      <c r="I288" s="5" t="s">
        <v>4037</v>
      </c>
      <c r="J288" s="5" t="s">
        <v>4038</v>
      </c>
      <c r="K288" s="5">
        <v>12000</v>
      </c>
      <c r="L288" s="5">
        <v>290</v>
      </c>
      <c r="M288" s="5" t="s">
        <v>2781</v>
      </c>
      <c r="N288" s="5" t="s">
        <v>4039</v>
      </c>
      <c r="O288" s="5" t="s">
        <v>529</v>
      </c>
      <c r="P288" s="5" t="s">
        <v>3262</v>
      </c>
      <c r="Q288" s="5" t="s">
        <v>2773</v>
      </c>
      <c r="R288" s="5" t="s">
        <v>4034</v>
      </c>
      <c r="S288" s="5" t="s">
        <v>530</v>
      </c>
      <c r="T288" s="5" t="s">
        <v>531</v>
      </c>
      <c r="U288" s="5" t="s">
        <v>2640</v>
      </c>
      <c r="V288" s="5" t="s">
        <v>2641</v>
      </c>
      <c r="W288" s="5" t="s">
        <v>2642</v>
      </c>
      <c r="X288" s="5">
        <v>2</v>
      </c>
      <c r="Y288" s="5">
        <v>2025</v>
      </c>
      <c r="Z288" s="5">
        <v>0</v>
      </c>
      <c r="AA288" s="5" t="s">
        <v>1989</v>
      </c>
      <c r="AB288" s="174" t="s">
        <v>1814</v>
      </c>
    </row>
    <row r="289" spans="1:28" ht="40.200000000000003" hidden="1" customHeight="1" x14ac:dyDescent="0.3">
      <c r="A289" s="172" t="s">
        <v>4035</v>
      </c>
      <c r="B289" s="5" t="s">
        <v>1628</v>
      </c>
      <c r="C289" s="5" t="s">
        <v>2763</v>
      </c>
      <c r="D289" s="5" t="s">
        <v>2764</v>
      </c>
      <c r="E289" s="5" t="s">
        <v>2787</v>
      </c>
      <c r="F289" s="5" t="s">
        <v>1246</v>
      </c>
      <c r="G289" s="5" t="s">
        <v>1247</v>
      </c>
      <c r="H289" s="5" t="s">
        <v>4036</v>
      </c>
      <c r="I289" s="5" t="s">
        <v>4037</v>
      </c>
      <c r="J289" s="5" t="s">
        <v>4038</v>
      </c>
      <c r="K289" s="5">
        <v>12000</v>
      </c>
      <c r="L289" s="5">
        <v>290</v>
      </c>
      <c r="M289" s="5" t="s">
        <v>2781</v>
      </c>
      <c r="N289" s="5" t="s">
        <v>4039</v>
      </c>
      <c r="O289" s="5" t="s">
        <v>529</v>
      </c>
      <c r="P289" s="5" t="s">
        <v>3262</v>
      </c>
      <c r="Q289" s="5" t="s">
        <v>2773</v>
      </c>
      <c r="R289" s="5" t="s">
        <v>4034</v>
      </c>
      <c r="S289" s="5" t="s">
        <v>530</v>
      </c>
      <c r="T289" s="5" t="s">
        <v>531</v>
      </c>
      <c r="U289" s="5" t="s">
        <v>2640</v>
      </c>
      <c r="V289" s="5" t="s">
        <v>2641</v>
      </c>
      <c r="W289" s="5" t="s">
        <v>2642</v>
      </c>
      <c r="X289" s="5">
        <v>2</v>
      </c>
      <c r="Y289" s="5">
        <v>2026</v>
      </c>
      <c r="Z289" s="5">
        <v>2</v>
      </c>
      <c r="AA289" s="5" t="s">
        <v>1989</v>
      </c>
      <c r="AB289" s="174" t="s">
        <v>1814</v>
      </c>
    </row>
    <row r="290" spans="1:28" ht="40.200000000000003" hidden="1" customHeight="1" x14ac:dyDescent="0.3">
      <c r="A290" s="172" t="s">
        <v>4040</v>
      </c>
      <c r="B290" s="5" t="s">
        <v>4041</v>
      </c>
      <c r="C290" s="5" t="s">
        <v>2763</v>
      </c>
      <c r="D290" s="5" t="s">
        <v>2764</v>
      </c>
      <c r="E290" s="5" t="s">
        <v>2787</v>
      </c>
      <c r="F290" s="5" t="s">
        <v>1245</v>
      </c>
      <c r="G290" s="5" t="s">
        <v>1245</v>
      </c>
      <c r="H290" s="5" t="s">
        <v>4042</v>
      </c>
      <c r="I290" s="5" t="s">
        <v>4043</v>
      </c>
      <c r="J290" s="5" t="s">
        <v>4044</v>
      </c>
      <c r="K290" s="5">
        <v>207868</v>
      </c>
      <c r="L290" s="5">
        <v>207868</v>
      </c>
      <c r="M290" s="5" t="s">
        <v>4045</v>
      </c>
      <c r="N290" s="5" t="s">
        <v>4046</v>
      </c>
      <c r="O290" s="5" t="s">
        <v>529</v>
      </c>
      <c r="P290" s="5" t="s">
        <v>75</v>
      </c>
      <c r="Q290" s="5" t="s">
        <v>2773</v>
      </c>
      <c r="R290" s="5" t="s">
        <v>4034</v>
      </c>
      <c r="S290" s="5" t="s">
        <v>530</v>
      </c>
      <c r="T290" s="5" t="s">
        <v>531</v>
      </c>
      <c r="U290" s="5" t="s">
        <v>4034</v>
      </c>
      <c r="V290" s="5" t="s">
        <v>2641</v>
      </c>
      <c r="W290" s="5" t="s">
        <v>2642</v>
      </c>
      <c r="X290" s="5">
        <v>3</v>
      </c>
      <c r="Y290" s="5">
        <v>2024</v>
      </c>
      <c r="Z290" s="5">
        <v>3</v>
      </c>
      <c r="AA290" s="5" t="s">
        <v>1989</v>
      </c>
      <c r="AB290" s="174" t="s">
        <v>1814</v>
      </c>
    </row>
    <row r="291" spans="1:28" ht="40.200000000000003" hidden="1" customHeight="1" x14ac:dyDescent="0.3">
      <c r="A291" s="172" t="s">
        <v>4022</v>
      </c>
      <c r="B291" s="5" t="s">
        <v>1739</v>
      </c>
      <c r="C291" s="5" t="s">
        <v>2763</v>
      </c>
      <c r="D291" s="5" t="s">
        <v>2764</v>
      </c>
      <c r="E291" s="5" t="s">
        <v>3162</v>
      </c>
      <c r="F291" s="5" t="s">
        <v>1246</v>
      </c>
      <c r="G291" s="5" t="s">
        <v>1246</v>
      </c>
      <c r="H291" s="5" t="s">
        <v>4023</v>
      </c>
      <c r="I291" s="5" t="s">
        <v>4024</v>
      </c>
      <c r="J291" s="5" t="s">
        <v>4025</v>
      </c>
      <c r="K291" s="5">
        <v>70591</v>
      </c>
      <c r="L291" s="5">
        <v>70591</v>
      </c>
      <c r="M291" s="5" t="s">
        <v>3476</v>
      </c>
      <c r="N291" s="5" t="s">
        <v>4026</v>
      </c>
      <c r="O291" s="5" t="s">
        <v>488</v>
      </c>
      <c r="P291" s="5" t="s">
        <v>4027</v>
      </c>
      <c r="Q291" s="5" t="s">
        <v>2773</v>
      </c>
      <c r="R291" s="5" t="s">
        <v>2675</v>
      </c>
      <c r="S291" s="5" t="s">
        <v>490</v>
      </c>
      <c r="T291" s="5" t="s">
        <v>491</v>
      </c>
      <c r="U291" s="5" t="s">
        <v>2640</v>
      </c>
      <c r="V291" s="5" t="s">
        <v>2641</v>
      </c>
      <c r="W291" s="5" t="s">
        <v>2642</v>
      </c>
      <c r="X291" s="5">
        <v>1</v>
      </c>
      <c r="Y291" s="5">
        <v>2025</v>
      </c>
      <c r="Z291" s="5">
        <v>1</v>
      </c>
      <c r="AA291" s="5" t="s">
        <v>1975</v>
      </c>
      <c r="AB291" s="174" t="s">
        <v>1814</v>
      </c>
    </row>
    <row r="292" spans="1:28" ht="40.200000000000003" hidden="1" customHeight="1" x14ac:dyDescent="0.3">
      <c r="A292" s="172" t="s">
        <v>4047</v>
      </c>
      <c r="B292" s="5" t="s">
        <v>2561</v>
      </c>
      <c r="C292" s="5" t="s">
        <v>2763</v>
      </c>
      <c r="D292" s="5" t="s">
        <v>2764</v>
      </c>
      <c r="E292" s="5" t="s">
        <v>2777</v>
      </c>
      <c r="F292" s="5" t="s">
        <v>1247</v>
      </c>
      <c r="G292" s="5" t="s">
        <v>1247</v>
      </c>
      <c r="H292" s="5" t="s">
        <v>4048</v>
      </c>
      <c r="I292" s="5" t="s">
        <v>4049</v>
      </c>
      <c r="J292" s="5" t="s">
        <v>4050</v>
      </c>
      <c r="K292" s="5">
        <v>274962</v>
      </c>
      <c r="L292" s="5">
        <v>280</v>
      </c>
      <c r="M292" s="5" t="s">
        <v>2781</v>
      </c>
      <c r="N292" s="5" t="s">
        <v>4051</v>
      </c>
      <c r="O292" s="5" t="s">
        <v>196</v>
      </c>
      <c r="P292" s="5" t="s">
        <v>4052</v>
      </c>
      <c r="Q292" s="5" t="s">
        <v>2773</v>
      </c>
      <c r="R292" s="5" t="s">
        <v>2650</v>
      </c>
      <c r="S292" s="5" t="s">
        <v>198</v>
      </c>
      <c r="T292" s="5" t="s">
        <v>199</v>
      </c>
      <c r="U292" s="5" t="s">
        <v>2640</v>
      </c>
      <c r="V292" s="5" t="s">
        <v>2641</v>
      </c>
      <c r="W292" s="5" t="s">
        <v>2642</v>
      </c>
      <c r="X292" s="5">
        <v>280</v>
      </c>
      <c r="Y292" s="5">
        <v>2026</v>
      </c>
      <c r="Z292" s="5">
        <v>280</v>
      </c>
      <c r="AA292" s="5" t="s">
        <v>2205</v>
      </c>
      <c r="AB292" s="174" t="s">
        <v>1814</v>
      </c>
    </row>
    <row r="293" spans="1:28" ht="40.200000000000003" hidden="1" customHeight="1" x14ac:dyDescent="0.3">
      <c r="A293" s="172" t="s">
        <v>4053</v>
      </c>
      <c r="B293" s="5" t="s">
        <v>1486</v>
      </c>
      <c r="C293" s="5" t="s">
        <v>2763</v>
      </c>
      <c r="D293" s="5" t="s">
        <v>2764</v>
      </c>
      <c r="E293" s="5" t="s">
        <v>2787</v>
      </c>
      <c r="F293" s="5" t="s">
        <v>1246</v>
      </c>
      <c r="G293" s="5" t="s">
        <v>1246</v>
      </c>
      <c r="H293" s="5" t="s">
        <v>4054</v>
      </c>
      <c r="I293" s="5" t="s">
        <v>4055</v>
      </c>
      <c r="J293" s="5" t="s">
        <v>4056</v>
      </c>
      <c r="K293" s="5">
        <v>1006044</v>
      </c>
      <c r="L293" s="5">
        <v>1006044</v>
      </c>
      <c r="M293" s="5" t="s">
        <v>2781</v>
      </c>
      <c r="N293" s="5" t="s">
        <v>4057</v>
      </c>
      <c r="O293" s="5" t="s">
        <v>176</v>
      </c>
      <c r="P293" s="5" t="s">
        <v>4058</v>
      </c>
      <c r="Q293" s="5" t="s">
        <v>2773</v>
      </c>
      <c r="R293" s="5" t="s">
        <v>2679</v>
      </c>
      <c r="S293" s="5" t="s">
        <v>178</v>
      </c>
      <c r="T293" s="5" t="s">
        <v>179</v>
      </c>
      <c r="U293" s="5" t="s">
        <v>2640</v>
      </c>
      <c r="V293" s="5" t="s">
        <v>2641</v>
      </c>
      <c r="W293" s="5" t="s">
        <v>2642</v>
      </c>
      <c r="X293" s="5">
        <v>1</v>
      </c>
      <c r="Y293" s="5">
        <v>2025</v>
      </c>
      <c r="Z293" s="5">
        <v>1</v>
      </c>
      <c r="AA293" s="5" t="s">
        <v>2182</v>
      </c>
      <c r="AB293" s="174" t="s">
        <v>1814</v>
      </c>
    </row>
    <row r="294" spans="1:28" ht="40.200000000000003" hidden="1" customHeight="1" x14ac:dyDescent="0.3">
      <c r="A294" s="172" t="s">
        <v>4059</v>
      </c>
      <c r="B294" s="5" t="s">
        <v>2587</v>
      </c>
      <c r="C294" s="5" t="s">
        <v>2763</v>
      </c>
      <c r="D294" s="5" t="s">
        <v>2764</v>
      </c>
      <c r="E294" s="5" t="s">
        <v>2787</v>
      </c>
      <c r="F294" s="5" t="s">
        <v>1247</v>
      </c>
      <c r="G294" s="5" t="s">
        <v>1247</v>
      </c>
      <c r="H294" s="5" t="s">
        <v>4060</v>
      </c>
      <c r="I294" s="5" t="s">
        <v>3083</v>
      </c>
      <c r="J294" s="5" t="s">
        <v>4061</v>
      </c>
      <c r="K294" s="5">
        <v>1006044</v>
      </c>
      <c r="L294" s="5">
        <v>1006044</v>
      </c>
      <c r="M294" s="5" t="s">
        <v>2781</v>
      </c>
      <c r="N294" s="5" t="s">
        <v>4062</v>
      </c>
      <c r="O294" s="5" t="s">
        <v>176</v>
      </c>
      <c r="P294" s="5" t="s">
        <v>4058</v>
      </c>
      <c r="Q294" s="5" t="s">
        <v>2773</v>
      </c>
      <c r="R294" s="5" t="s">
        <v>2679</v>
      </c>
      <c r="S294" s="5" t="s">
        <v>178</v>
      </c>
      <c r="T294" s="5" t="s">
        <v>179</v>
      </c>
      <c r="U294" s="5" t="s">
        <v>2640</v>
      </c>
      <c r="V294" s="5" t="s">
        <v>2641</v>
      </c>
      <c r="W294" s="5" t="s">
        <v>1814</v>
      </c>
      <c r="X294" s="5">
        <v>1</v>
      </c>
      <c r="Y294" s="5">
        <v>2026</v>
      </c>
      <c r="Z294" s="5">
        <v>1</v>
      </c>
      <c r="AA294" s="5" t="s">
        <v>2182</v>
      </c>
      <c r="AB294" s="174" t="s">
        <v>1814</v>
      </c>
    </row>
    <row r="295" spans="1:28" ht="40.200000000000003" hidden="1" customHeight="1" x14ac:dyDescent="0.3">
      <c r="A295" s="172" t="s">
        <v>4063</v>
      </c>
      <c r="B295" s="5" t="s">
        <v>2670</v>
      </c>
      <c r="C295" s="5" t="s">
        <v>2763</v>
      </c>
      <c r="D295" s="5" t="s">
        <v>2764</v>
      </c>
      <c r="E295" s="5" t="s">
        <v>3532</v>
      </c>
      <c r="F295" s="5" t="s">
        <v>1246</v>
      </c>
      <c r="G295" s="5" t="s">
        <v>1246</v>
      </c>
      <c r="H295" s="5" t="s">
        <v>4064</v>
      </c>
      <c r="I295" s="5" t="s">
        <v>4065</v>
      </c>
      <c r="J295" s="5" t="s">
        <v>4066</v>
      </c>
      <c r="K295" s="5">
        <v>1016826</v>
      </c>
      <c r="L295" s="5">
        <v>1016826</v>
      </c>
      <c r="M295" s="5" t="s">
        <v>2781</v>
      </c>
      <c r="N295" s="5" t="s">
        <v>4067</v>
      </c>
      <c r="O295" s="5" t="s">
        <v>4068</v>
      </c>
      <c r="P295" s="5" t="s">
        <v>4069</v>
      </c>
      <c r="Q295" s="5" t="s">
        <v>2773</v>
      </c>
      <c r="R295" s="5" t="s">
        <v>4070</v>
      </c>
      <c r="S295" s="5" t="s">
        <v>2001</v>
      </c>
      <c r="T295" s="5" t="s">
        <v>2671</v>
      </c>
      <c r="U295" s="5" t="s">
        <v>2640</v>
      </c>
      <c r="V295" s="5" t="s">
        <v>2641</v>
      </c>
      <c r="W295" s="5" t="s">
        <v>2642</v>
      </c>
      <c r="X295" s="5">
        <v>18</v>
      </c>
      <c r="Y295" s="5">
        <v>2025</v>
      </c>
      <c r="Z295" s="5">
        <v>18</v>
      </c>
      <c r="AA295" s="5" t="s">
        <v>2002</v>
      </c>
      <c r="AB295" s="174" t="s">
        <v>1814</v>
      </c>
    </row>
    <row r="296" spans="1:28" ht="40.200000000000003" hidden="1" customHeight="1" x14ac:dyDescent="0.3">
      <c r="A296" s="172" t="s">
        <v>4063</v>
      </c>
      <c r="B296" s="5" t="s">
        <v>2670</v>
      </c>
      <c r="C296" s="5" t="s">
        <v>2763</v>
      </c>
      <c r="D296" s="5" t="s">
        <v>2764</v>
      </c>
      <c r="E296" s="5" t="s">
        <v>3532</v>
      </c>
      <c r="F296" s="5" t="s">
        <v>1246</v>
      </c>
      <c r="G296" s="5" t="s">
        <v>1246</v>
      </c>
      <c r="H296" s="5" t="s">
        <v>4064</v>
      </c>
      <c r="I296" s="5" t="s">
        <v>4065</v>
      </c>
      <c r="J296" s="5" t="s">
        <v>4066</v>
      </c>
      <c r="K296" s="5">
        <v>1016826</v>
      </c>
      <c r="L296" s="5">
        <v>1016826</v>
      </c>
      <c r="M296" s="5" t="s">
        <v>2781</v>
      </c>
      <c r="N296" s="5" t="s">
        <v>4071</v>
      </c>
      <c r="O296" s="5" t="s">
        <v>526</v>
      </c>
      <c r="P296" s="5" t="s">
        <v>221</v>
      </c>
      <c r="Q296" s="5" t="s">
        <v>2773</v>
      </c>
      <c r="R296" s="5" t="s">
        <v>4006</v>
      </c>
      <c r="S296" s="5" t="s">
        <v>527</v>
      </c>
      <c r="T296" s="5" t="s">
        <v>528</v>
      </c>
      <c r="U296" s="5" t="s">
        <v>2640</v>
      </c>
      <c r="V296" s="5" t="s">
        <v>2641</v>
      </c>
      <c r="W296" s="5" t="s">
        <v>2642</v>
      </c>
      <c r="X296" s="5">
        <v>8</v>
      </c>
      <c r="Y296" s="5">
        <v>2025</v>
      </c>
      <c r="Z296" s="5">
        <v>8</v>
      </c>
      <c r="AA296" s="5" t="s">
        <v>1988</v>
      </c>
      <c r="AB296" s="174" t="s">
        <v>1814</v>
      </c>
    </row>
    <row r="297" spans="1:28" ht="40.200000000000003" hidden="1" customHeight="1" x14ac:dyDescent="0.3">
      <c r="A297" s="172" t="s">
        <v>3573</v>
      </c>
      <c r="B297" s="5" t="s">
        <v>1473</v>
      </c>
      <c r="C297" s="5" t="s">
        <v>2763</v>
      </c>
      <c r="D297" s="5" t="s">
        <v>2764</v>
      </c>
      <c r="E297" s="5" t="s">
        <v>3566</v>
      </c>
      <c r="F297" s="5" t="s">
        <v>1245</v>
      </c>
      <c r="G297" s="5" t="s">
        <v>1246</v>
      </c>
      <c r="H297" s="5" t="s">
        <v>3574</v>
      </c>
      <c r="I297" s="5" t="s">
        <v>3575</v>
      </c>
      <c r="J297" s="5" t="s">
        <v>3576</v>
      </c>
      <c r="K297" s="5">
        <v>972350</v>
      </c>
      <c r="L297" s="5">
        <v>9</v>
      </c>
      <c r="M297" s="5" t="s">
        <v>3577</v>
      </c>
      <c r="N297" s="5" t="s">
        <v>4072</v>
      </c>
      <c r="O297" s="5" t="s">
        <v>2727</v>
      </c>
      <c r="P297" s="5" t="s">
        <v>4073</v>
      </c>
      <c r="Q297" s="5" t="s">
        <v>2773</v>
      </c>
      <c r="R297" s="5" t="s">
        <v>2663</v>
      </c>
      <c r="S297" s="5" t="s">
        <v>2661</v>
      </c>
      <c r="T297" s="5" t="s">
        <v>2662</v>
      </c>
      <c r="U297" s="5" t="s">
        <v>2663</v>
      </c>
      <c r="V297" s="5" t="s">
        <v>2641</v>
      </c>
      <c r="W297" s="5" t="s">
        <v>2642</v>
      </c>
      <c r="X297" s="5">
        <v>9</v>
      </c>
      <c r="Y297" s="5">
        <v>2024</v>
      </c>
      <c r="Z297" s="5">
        <v>0</v>
      </c>
      <c r="AA297" s="5"/>
      <c r="AB297" s="174" t="s">
        <v>2642</v>
      </c>
    </row>
    <row r="298" spans="1:28" ht="40.200000000000003" hidden="1" customHeight="1" x14ac:dyDescent="0.3">
      <c r="A298" s="172" t="s">
        <v>3573</v>
      </c>
      <c r="B298" s="5" t="s">
        <v>1473</v>
      </c>
      <c r="C298" s="5" t="s">
        <v>2763</v>
      </c>
      <c r="D298" s="5" t="s">
        <v>2764</v>
      </c>
      <c r="E298" s="5" t="s">
        <v>3566</v>
      </c>
      <c r="F298" s="5" t="s">
        <v>1245</v>
      </c>
      <c r="G298" s="5" t="s">
        <v>1246</v>
      </c>
      <c r="H298" s="5" t="s">
        <v>3574</v>
      </c>
      <c r="I298" s="5" t="s">
        <v>3575</v>
      </c>
      <c r="J298" s="5" t="s">
        <v>3576</v>
      </c>
      <c r="K298" s="5">
        <v>972350</v>
      </c>
      <c r="L298" s="5">
        <v>9</v>
      </c>
      <c r="M298" s="5" t="s">
        <v>3577</v>
      </c>
      <c r="N298" s="5" t="s">
        <v>4072</v>
      </c>
      <c r="O298" s="5" t="s">
        <v>2727</v>
      </c>
      <c r="P298" s="5" t="s">
        <v>4073</v>
      </c>
      <c r="Q298" s="5" t="s">
        <v>2773</v>
      </c>
      <c r="R298" s="5" t="s">
        <v>2663</v>
      </c>
      <c r="S298" s="5" t="s">
        <v>2661</v>
      </c>
      <c r="T298" s="5" t="s">
        <v>2662</v>
      </c>
      <c r="U298" s="5" t="s">
        <v>2663</v>
      </c>
      <c r="V298" s="5" t="s">
        <v>2641</v>
      </c>
      <c r="W298" s="5" t="s">
        <v>2642</v>
      </c>
      <c r="X298" s="5">
        <v>9</v>
      </c>
      <c r="Y298" s="5">
        <v>2025</v>
      </c>
      <c r="Z298" s="5">
        <v>9</v>
      </c>
      <c r="AA298" s="5"/>
      <c r="AB298" s="174" t="s">
        <v>2642</v>
      </c>
    </row>
    <row r="299" spans="1:28" ht="40.200000000000003" hidden="1" customHeight="1" x14ac:dyDescent="0.3">
      <c r="A299" s="172" t="s">
        <v>2892</v>
      </c>
      <c r="B299" s="5" t="s">
        <v>2893</v>
      </c>
      <c r="C299" s="5" t="s">
        <v>2763</v>
      </c>
      <c r="D299" s="5" t="s">
        <v>2764</v>
      </c>
      <c r="E299" s="5" t="s">
        <v>2883</v>
      </c>
      <c r="F299" s="5" t="s">
        <v>1246</v>
      </c>
      <c r="G299" s="5" t="s">
        <v>1246</v>
      </c>
      <c r="H299" s="5" t="s">
        <v>2894</v>
      </c>
      <c r="I299" s="5" t="s">
        <v>2895</v>
      </c>
      <c r="J299" s="5" t="s">
        <v>2896</v>
      </c>
      <c r="K299" s="5">
        <v>2102</v>
      </c>
      <c r="L299" s="5">
        <v>2102</v>
      </c>
      <c r="M299" s="5" t="s">
        <v>2897</v>
      </c>
      <c r="N299" s="5" t="s">
        <v>4080</v>
      </c>
      <c r="O299" s="5" t="s">
        <v>4081</v>
      </c>
      <c r="P299" s="5" t="s">
        <v>4082</v>
      </c>
      <c r="Q299" s="5" t="s">
        <v>2890</v>
      </c>
      <c r="R299" s="5" t="s">
        <v>4083</v>
      </c>
      <c r="S299" s="5" t="s">
        <v>4084</v>
      </c>
      <c r="T299" s="5" t="s">
        <v>147</v>
      </c>
      <c r="U299" s="5" t="s">
        <v>2640</v>
      </c>
      <c r="V299" s="5" t="s">
        <v>2641</v>
      </c>
      <c r="W299" s="5" t="s">
        <v>2642</v>
      </c>
      <c r="X299" s="5">
        <v>1</v>
      </c>
      <c r="Y299" s="5">
        <v>2025</v>
      </c>
      <c r="Z299" s="5">
        <v>1</v>
      </c>
      <c r="AA299" s="5"/>
      <c r="AB299" s="174" t="s">
        <v>2642</v>
      </c>
    </row>
    <row r="300" spans="1:28" ht="40.200000000000003" hidden="1" customHeight="1" x14ac:dyDescent="0.3">
      <c r="A300" s="172" t="s">
        <v>4097</v>
      </c>
      <c r="B300" s="5" t="s">
        <v>2553</v>
      </c>
      <c r="C300" s="5" t="s">
        <v>2763</v>
      </c>
      <c r="D300" s="5" t="s">
        <v>2764</v>
      </c>
      <c r="E300" s="5" t="s">
        <v>3566</v>
      </c>
      <c r="F300" s="5" t="s">
        <v>1247</v>
      </c>
      <c r="G300" s="5" t="s">
        <v>1247</v>
      </c>
      <c r="H300" s="5" t="s">
        <v>4098</v>
      </c>
      <c r="I300" s="5" t="s">
        <v>4099</v>
      </c>
      <c r="J300" s="5" t="s">
        <v>4100</v>
      </c>
      <c r="K300" s="5">
        <v>467</v>
      </c>
      <c r="L300" s="5">
        <v>144</v>
      </c>
      <c r="M300" s="5" t="s">
        <v>4101</v>
      </c>
      <c r="N300" s="5" t="s">
        <v>4102</v>
      </c>
      <c r="O300" s="5" t="s">
        <v>651</v>
      </c>
      <c r="P300" s="5" t="s">
        <v>4103</v>
      </c>
      <c r="Q300" s="5" t="s">
        <v>2773</v>
      </c>
      <c r="R300" s="5" t="s">
        <v>4104</v>
      </c>
      <c r="S300" s="5" t="s">
        <v>653</v>
      </c>
      <c r="T300" s="5" t="s">
        <v>654</v>
      </c>
      <c r="U300" s="5" t="s">
        <v>2640</v>
      </c>
      <c r="V300" s="5" t="s">
        <v>2641</v>
      </c>
      <c r="W300" s="5" t="s">
        <v>1814</v>
      </c>
      <c r="X300" s="5">
        <v>99</v>
      </c>
      <c r="Y300" s="5">
        <v>2026</v>
      </c>
      <c r="Z300" s="5">
        <v>99</v>
      </c>
      <c r="AA300" s="5" t="s">
        <v>2034</v>
      </c>
      <c r="AB300" s="174" t="s">
        <v>1814</v>
      </c>
    </row>
    <row r="301" spans="1:28" ht="40.200000000000003" hidden="1" customHeight="1" x14ac:dyDescent="0.3">
      <c r="A301" s="172" t="s">
        <v>4105</v>
      </c>
      <c r="B301" s="5" t="s">
        <v>1454</v>
      </c>
      <c r="C301" s="5" t="s">
        <v>2763</v>
      </c>
      <c r="D301" s="5" t="s">
        <v>2764</v>
      </c>
      <c r="E301" s="5" t="s">
        <v>3566</v>
      </c>
      <c r="F301" s="5" t="s">
        <v>1246</v>
      </c>
      <c r="G301" s="5" t="s">
        <v>1246</v>
      </c>
      <c r="H301" s="5" t="s">
        <v>4106</v>
      </c>
      <c r="I301" s="5" t="s">
        <v>4107</v>
      </c>
      <c r="J301" s="5" t="s">
        <v>4100</v>
      </c>
      <c r="K301" s="5">
        <v>3075</v>
      </c>
      <c r="L301" s="5">
        <v>615</v>
      </c>
      <c r="M301" s="5" t="s">
        <v>2781</v>
      </c>
      <c r="N301" s="5" t="s">
        <v>4108</v>
      </c>
      <c r="O301" s="5" t="s">
        <v>651</v>
      </c>
      <c r="P301" s="5" t="s">
        <v>4109</v>
      </c>
      <c r="Q301" s="5" t="s">
        <v>2773</v>
      </c>
      <c r="R301" s="5" t="s">
        <v>4104</v>
      </c>
      <c r="S301" s="5" t="s">
        <v>653</v>
      </c>
      <c r="T301" s="5" t="s">
        <v>654</v>
      </c>
      <c r="U301" s="5" t="s">
        <v>2640</v>
      </c>
      <c r="V301" s="5" t="s">
        <v>2641</v>
      </c>
      <c r="W301" s="5" t="s">
        <v>1814</v>
      </c>
      <c r="X301" s="5">
        <v>16</v>
      </c>
      <c r="Y301" s="5">
        <v>2025</v>
      </c>
      <c r="Z301" s="5">
        <v>16</v>
      </c>
      <c r="AA301" s="5" t="s">
        <v>2034</v>
      </c>
      <c r="AB301" s="174" t="s">
        <v>1814</v>
      </c>
    </row>
    <row r="302" spans="1:28" ht="40.200000000000003" hidden="1" customHeight="1" x14ac:dyDescent="0.3">
      <c r="A302" s="172" t="s">
        <v>4110</v>
      </c>
      <c r="B302" s="5" t="s">
        <v>4111</v>
      </c>
      <c r="C302" s="5" t="s">
        <v>3318</v>
      </c>
      <c r="D302" s="5" t="s">
        <v>3319</v>
      </c>
      <c r="E302" s="5" t="s">
        <v>3566</v>
      </c>
      <c r="F302" s="5" t="s">
        <v>2948</v>
      </c>
      <c r="G302" s="5" t="s">
        <v>2948</v>
      </c>
      <c r="H302" s="5" t="s">
        <v>4112</v>
      </c>
      <c r="I302" s="5" t="s">
        <v>4113</v>
      </c>
      <c r="J302" s="5" t="s">
        <v>4114</v>
      </c>
      <c r="K302" s="5">
        <v>9000</v>
      </c>
      <c r="L302" s="5">
        <v>1296</v>
      </c>
      <c r="M302" s="5" t="s">
        <v>4115</v>
      </c>
      <c r="N302" s="5" t="s">
        <v>4116</v>
      </c>
      <c r="O302" s="5" t="s">
        <v>651</v>
      </c>
      <c r="P302" s="5" t="s">
        <v>4103</v>
      </c>
      <c r="Q302" s="5" t="s">
        <v>2773</v>
      </c>
      <c r="R302" s="5" t="s">
        <v>4104</v>
      </c>
      <c r="S302" s="5" t="s">
        <v>653</v>
      </c>
      <c r="T302" s="5" t="s">
        <v>654</v>
      </c>
      <c r="U302" s="5" t="s">
        <v>2640</v>
      </c>
      <c r="V302" s="5" t="s">
        <v>2641</v>
      </c>
      <c r="W302" s="5" t="s">
        <v>2642</v>
      </c>
      <c r="X302" s="5">
        <v>1296</v>
      </c>
      <c r="Y302" s="5">
        <v>2023</v>
      </c>
      <c r="Z302" s="5">
        <v>1296</v>
      </c>
      <c r="AA302" s="5" t="s">
        <v>2034</v>
      </c>
      <c r="AB302" s="174" t="s">
        <v>1814</v>
      </c>
    </row>
    <row r="303" spans="1:28" ht="40.200000000000003" hidden="1" customHeight="1" x14ac:dyDescent="0.3">
      <c r="A303" s="172" t="s">
        <v>4117</v>
      </c>
      <c r="B303" s="5" t="s">
        <v>4118</v>
      </c>
      <c r="C303" s="5" t="s">
        <v>2763</v>
      </c>
      <c r="D303" s="5" t="s">
        <v>2764</v>
      </c>
      <c r="E303" s="5" t="s">
        <v>3566</v>
      </c>
      <c r="F303" s="5" t="s">
        <v>1245</v>
      </c>
      <c r="G303" s="5" t="s">
        <v>1246</v>
      </c>
      <c r="H303" s="5" t="s">
        <v>4119</v>
      </c>
      <c r="I303" s="5" t="s">
        <v>4120</v>
      </c>
      <c r="J303" s="5" t="s">
        <v>4121</v>
      </c>
      <c r="K303" s="5">
        <v>88</v>
      </c>
      <c r="L303" s="5">
        <v>52</v>
      </c>
      <c r="M303" s="5" t="s">
        <v>2897</v>
      </c>
      <c r="N303" s="5" t="s">
        <v>4122</v>
      </c>
      <c r="O303" s="5" t="s">
        <v>651</v>
      </c>
      <c r="P303" s="5" t="s">
        <v>652</v>
      </c>
      <c r="Q303" s="5" t="s">
        <v>2773</v>
      </c>
      <c r="R303" s="5" t="s">
        <v>4104</v>
      </c>
      <c r="S303" s="5" t="s">
        <v>653</v>
      </c>
      <c r="T303" s="5" t="s">
        <v>654</v>
      </c>
      <c r="U303" s="5" t="s">
        <v>4104</v>
      </c>
      <c r="V303" s="5" t="s">
        <v>2641</v>
      </c>
      <c r="W303" s="5" t="s">
        <v>2642</v>
      </c>
      <c r="X303" s="5">
        <v>1</v>
      </c>
      <c r="Y303" s="5">
        <v>2024</v>
      </c>
      <c r="Z303" s="5">
        <v>1</v>
      </c>
      <c r="AA303" s="5" t="s">
        <v>2034</v>
      </c>
      <c r="AB303" s="174" t="s">
        <v>1814</v>
      </c>
    </row>
    <row r="304" spans="1:28" ht="40.200000000000003" hidden="1" customHeight="1" x14ac:dyDescent="0.3">
      <c r="A304" s="172" t="s">
        <v>4123</v>
      </c>
      <c r="B304" s="5" t="s">
        <v>2557</v>
      </c>
      <c r="C304" s="5" t="s">
        <v>2763</v>
      </c>
      <c r="D304" s="5" t="s">
        <v>2764</v>
      </c>
      <c r="E304" s="5" t="s">
        <v>3566</v>
      </c>
      <c r="F304" s="5" t="s">
        <v>1247</v>
      </c>
      <c r="G304" s="5" t="s">
        <v>1247</v>
      </c>
      <c r="H304" s="5" t="s">
        <v>4124</v>
      </c>
      <c r="I304" s="5" t="s">
        <v>4125</v>
      </c>
      <c r="J304" s="5" t="s">
        <v>4126</v>
      </c>
      <c r="K304" s="5">
        <v>3771</v>
      </c>
      <c r="L304" s="5">
        <v>45</v>
      </c>
      <c r="M304" s="5" t="s">
        <v>2827</v>
      </c>
      <c r="N304" s="5" t="s">
        <v>4127</v>
      </c>
      <c r="O304" s="5" t="s">
        <v>651</v>
      </c>
      <c r="P304" s="5" t="s">
        <v>4128</v>
      </c>
      <c r="Q304" s="5" t="s">
        <v>2773</v>
      </c>
      <c r="R304" s="5" t="s">
        <v>4104</v>
      </c>
      <c r="S304" s="5" t="s">
        <v>653</v>
      </c>
      <c r="T304" s="5" t="s">
        <v>654</v>
      </c>
      <c r="U304" s="5" t="s">
        <v>2640</v>
      </c>
      <c r="V304" s="5" t="s">
        <v>2641</v>
      </c>
      <c r="W304" s="5" t="s">
        <v>1814</v>
      </c>
      <c r="X304" s="5">
        <v>45</v>
      </c>
      <c r="Y304" s="5">
        <v>2026</v>
      </c>
      <c r="Z304" s="5">
        <v>45</v>
      </c>
      <c r="AA304" s="5" t="s">
        <v>2034</v>
      </c>
      <c r="AB304" s="174" t="s">
        <v>1814</v>
      </c>
    </row>
    <row r="305" spans="1:28" ht="40.200000000000003" hidden="1" customHeight="1" x14ac:dyDescent="0.3">
      <c r="A305" s="172" t="s">
        <v>3592</v>
      </c>
      <c r="B305" s="5" t="s">
        <v>3593</v>
      </c>
      <c r="C305" s="5" t="s">
        <v>2763</v>
      </c>
      <c r="D305" s="5" t="s">
        <v>2764</v>
      </c>
      <c r="E305" s="5" t="s">
        <v>3566</v>
      </c>
      <c r="F305" s="5" t="s">
        <v>1246</v>
      </c>
      <c r="G305" s="5" t="s">
        <v>1246</v>
      </c>
      <c r="H305" s="5" t="s">
        <v>3594</v>
      </c>
      <c r="I305" s="5" t="s">
        <v>3595</v>
      </c>
      <c r="J305" s="5" t="s">
        <v>3596</v>
      </c>
      <c r="K305" s="5">
        <v>400</v>
      </c>
      <c r="L305" s="5">
        <v>400</v>
      </c>
      <c r="M305" s="5" t="s">
        <v>3597</v>
      </c>
      <c r="N305" s="5" t="s">
        <v>4129</v>
      </c>
      <c r="O305" s="5" t="s">
        <v>651</v>
      </c>
      <c r="P305" s="5" t="s">
        <v>4128</v>
      </c>
      <c r="Q305" s="5" t="s">
        <v>2773</v>
      </c>
      <c r="R305" s="5" t="s">
        <v>4104</v>
      </c>
      <c r="S305" s="5" t="s">
        <v>653</v>
      </c>
      <c r="T305" s="5" t="s">
        <v>654</v>
      </c>
      <c r="U305" s="5" t="s">
        <v>2640</v>
      </c>
      <c r="V305" s="5" t="s">
        <v>2641</v>
      </c>
      <c r="W305" s="5" t="s">
        <v>2642</v>
      </c>
      <c r="X305" s="5">
        <v>11</v>
      </c>
      <c r="Y305" s="5">
        <v>2025</v>
      </c>
      <c r="Z305" s="5">
        <v>11</v>
      </c>
      <c r="AA305" s="5" t="s">
        <v>2034</v>
      </c>
      <c r="AB305" s="174" t="s">
        <v>1814</v>
      </c>
    </row>
    <row r="306" spans="1:28" ht="40.200000000000003" hidden="1" customHeight="1" x14ac:dyDescent="0.3">
      <c r="A306" s="172" t="s">
        <v>4074</v>
      </c>
      <c r="B306" s="5" t="s">
        <v>1591</v>
      </c>
      <c r="C306" s="5" t="s">
        <v>2763</v>
      </c>
      <c r="D306" s="5" t="s">
        <v>2764</v>
      </c>
      <c r="E306" s="5" t="s">
        <v>2860</v>
      </c>
      <c r="F306" s="5" t="s">
        <v>1246</v>
      </c>
      <c r="G306" s="5" t="s">
        <v>1246</v>
      </c>
      <c r="H306" s="5" t="s">
        <v>4075</v>
      </c>
      <c r="I306" s="5" t="s">
        <v>4076</v>
      </c>
      <c r="J306" s="5" t="s">
        <v>4077</v>
      </c>
      <c r="K306" s="5">
        <v>1016826</v>
      </c>
      <c r="L306" s="5">
        <v>850</v>
      </c>
      <c r="M306" s="5" t="s">
        <v>2781</v>
      </c>
      <c r="N306" s="5" t="s">
        <v>4078</v>
      </c>
      <c r="O306" s="5" t="s">
        <v>538</v>
      </c>
      <c r="P306" s="5" t="s">
        <v>4079</v>
      </c>
      <c r="Q306" s="5" t="s">
        <v>2773</v>
      </c>
      <c r="R306" s="5" t="s">
        <v>2650</v>
      </c>
      <c r="S306" s="5" t="s">
        <v>540</v>
      </c>
      <c r="T306" s="5" t="s">
        <v>541</v>
      </c>
      <c r="U306" s="5" t="s">
        <v>2640</v>
      </c>
      <c r="V306" s="5" t="s">
        <v>2641</v>
      </c>
      <c r="W306" s="5" t="s">
        <v>2642</v>
      </c>
      <c r="X306" s="5">
        <v>850</v>
      </c>
      <c r="Y306" s="5">
        <v>2025</v>
      </c>
      <c r="Z306" s="5">
        <v>850</v>
      </c>
      <c r="AA306" s="5" t="s">
        <v>1990</v>
      </c>
      <c r="AB306" s="174" t="s">
        <v>1814</v>
      </c>
    </row>
    <row r="307" spans="1:28" ht="40.200000000000003" hidden="1" customHeight="1" x14ac:dyDescent="0.3">
      <c r="A307" s="172" t="s">
        <v>4097</v>
      </c>
      <c r="B307" s="5" t="s">
        <v>2553</v>
      </c>
      <c r="C307" s="5" t="s">
        <v>2763</v>
      </c>
      <c r="D307" s="5" t="s">
        <v>2764</v>
      </c>
      <c r="E307" s="5" t="s">
        <v>3566</v>
      </c>
      <c r="F307" s="5" t="s">
        <v>1247</v>
      </c>
      <c r="G307" s="5" t="s">
        <v>1247</v>
      </c>
      <c r="H307" s="5" t="s">
        <v>4098</v>
      </c>
      <c r="I307" s="5" t="s">
        <v>4099</v>
      </c>
      <c r="J307" s="5" t="s">
        <v>4100</v>
      </c>
      <c r="K307" s="5">
        <v>467</v>
      </c>
      <c r="L307" s="5">
        <v>144</v>
      </c>
      <c r="M307" s="5" t="s">
        <v>4101</v>
      </c>
      <c r="N307" s="5" t="s">
        <v>4102</v>
      </c>
      <c r="O307" s="5" t="s">
        <v>655</v>
      </c>
      <c r="P307" s="5" t="s">
        <v>4133</v>
      </c>
      <c r="Q307" s="5" t="s">
        <v>2773</v>
      </c>
      <c r="R307" s="5" t="s">
        <v>4134</v>
      </c>
      <c r="S307" s="5" t="s">
        <v>657</v>
      </c>
      <c r="T307" s="5" t="s">
        <v>658</v>
      </c>
      <c r="U307" s="5" t="s">
        <v>2640</v>
      </c>
      <c r="V307" s="5" t="s">
        <v>2641</v>
      </c>
      <c r="W307" s="5" t="s">
        <v>1814</v>
      </c>
      <c r="X307" s="5">
        <v>3</v>
      </c>
      <c r="Y307" s="5">
        <v>2026</v>
      </c>
      <c r="Z307" s="5">
        <v>3</v>
      </c>
      <c r="AA307" s="5" t="s">
        <v>2035</v>
      </c>
      <c r="AB307" s="174" t="s">
        <v>1814</v>
      </c>
    </row>
    <row r="308" spans="1:28" ht="40.200000000000003" hidden="1" customHeight="1" x14ac:dyDescent="0.3">
      <c r="A308" s="172" t="s">
        <v>4135</v>
      </c>
      <c r="B308" s="5" t="s">
        <v>2556</v>
      </c>
      <c r="C308" s="5" t="s">
        <v>2763</v>
      </c>
      <c r="D308" s="5" t="s">
        <v>2764</v>
      </c>
      <c r="E308" s="5" t="s">
        <v>3566</v>
      </c>
      <c r="F308" s="5" t="s">
        <v>1247</v>
      </c>
      <c r="G308" s="5" t="s">
        <v>1247</v>
      </c>
      <c r="H308" s="5" t="s">
        <v>4136</v>
      </c>
      <c r="I308" s="5" t="s">
        <v>4137</v>
      </c>
      <c r="J308" s="5" t="s">
        <v>4138</v>
      </c>
      <c r="K308" s="5">
        <v>1016826</v>
      </c>
      <c r="L308" s="5">
        <v>2160</v>
      </c>
      <c r="M308" s="5" t="s">
        <v>2781</v>
      </c>
      <c r="N308" s="5" t="s">
        <v>4139</v>
      </c>
      <c r="O308" s="5" t="s">
        <v>655</v>
      </c>
      <c r="P308" s="5" t="s">
        <v>4140</v>
      </c>
      <c r="Q308" s="5" t="s">
        <v>2773</v>
      </c>
      <c r="R308" s="5" t="s">
        <v>4134</v>
      </c>
      <c r="S308" s="5" t="s">
        <v>657</v>
      </c>
      <c r="T308" s="5" t="s">
        <v>658</v>
      </c>
      <c r="U308" s="5" t="s">
        <v>2640</v>
      </c>
      <c r="V308" s="5" t="s">
        <v>2641</v>
      </c>
      <c r="W308" s="5" t="s">
        <v>1814</v>
      </c>
      <c r="X308" s="5">
        <v>2160</v>
      </c>
      <c r="Y308" s="5">
        <v>2026</v>
      </c>
      <c r="Z308" s="5">
        <v>2160</v>
      </c>
      <c r="AA308" s="5" t="s">
        <v>2035</v>
      </c>
      <c r="AB308" s="174" t="s">
        <v>1814</v>
      </c>
    </row>
    <row r="309" spans="1:28" ht="40.200000000000003" hidden="1" customHeight="1" x14ac:dyDescent="0.3">
      <c r="A309" s="172" t="s">
        <v>4085</v>
      </c>
      <c r="B309" s="5" t="s">
        <v>4086</v>
      </c>
      <c r="C309" s="5" t="s">
        <v>2763</v>
      </c>
      <c r="D309" s="5" t="s">
        <v>2764</v>
      </c>
      <c r="E309" s="5" t="s">
        <v>3532</v>
      </c>
      <c r="F309" s="5" t="s">
        <v>1245</v>
      </c>
      <c r="G309" s="5" t="s">
        <v>1245</v>
      </c>
      <c r="H309" s="5" t="s">
        <v>4087</v>
      </c>
      <c r="I309" s="5" t="s">
        <v>4088</v>
      </c>
      <c r="J309" s="5" t="s">
        <v>4089</v>
      </c>
      <c r="K309" s="5">
        <v>1006044</v>
      </c>
      <c r="L309" s="5">
        <v>1006044</v>
      </c>
      <c r="M309" s="5" t="s">
        <v>2781</v>
      </c>
      <c r="N309" s="5" t="s">
        <v>4090</v>
      </c>
      <c r="O309" s="5" t="s">
        <v>172</v>
      </c>
      <c r="P309" s="5" t="s">
        <v>173</v>
      </c>
      <c r="Q309" s="5" t="s">
        <v>2773</v>
      </c>
      <c r="R309" s="5" t="s">
        <v>4091</v>
      </c>
      <c r="S309" s="5" t="s">
        <v>174</v>
      </c>
      <c r="T309" s="5" t="s">
        <v>175</v>
      </c>
      <c r="U309" s="5" t="s">
        <v>4091</v>
      </c>
      <c r="V309" s="5" t="s">
        <v>2641</v>
      </c>
      <c r="W309" s="5" t="s">
        <v>2642</v>
      </c>
      <c r="X309" s="5">
        <v>1</v>
      </c>
      <c r="Y309" s="5">
        <v>2024</v>
      </c>
      <c r="Z309" s="5">
        <v>1</v>
      </c>
      <c r="AA309" s="5" t="s">
        <v>1992</v>
      </c>
      <c r="AB309" s="174" t="s">
        <v>1814</v>
      </c>
    </row>
    <row r="310" spans="1:28" ht="40.200000000000003" hidden="1" customHeight="1" x14ac:dyDescent="0.3">
      <c r="A310" s="172" t="s">
        <v>4092</v>
      </c>
      <c r="B310" s="5" t="s">
        <v>1543</v>
      </c>
      <c r="C310" s="5" t="s">
        <v>2763</v>
      </c>
      <c r="D310" s="5" t="s">
        <v>2764</v>
      </c>
      <c r="E310" s="5" t="s">
        <v>3532</v>
      </c>
      <c r="F310" s="5" t="s">
        <v>1247</v>
      </c>
      <c r="G310" s="5" t="s">
        <v>1247</v>
      </c>
      <c r="H310" s="5" t="s">
        <v>4093</v>
      </c>
      <c r="I310" s="5" t="s">
        <v>4088</v>
      </c>
      <c r="J310" s="5" t="s">
        <v>4094</v>
      </c>
      <c r="K310" s="5">
        <v>1026669</v>
      </c>
      <c r="L310" s="5">
        <v>1026669</v>
      </c>
      <c r="M310" s="5" t="s">
        <v>2781</v>
      </c>
      <c r="N310" s="5" t="s">
        <v>4095</v>
      </c>
      <c r="O310" s="5" t="s">
        <v>172</v>
      </c>
      <c r="P310" s="5" t="s">
        <v>4096</v>
      </c>
      <c r="Q310" s="5" t="s">
        <v>2773</v>
      </c>
      <c r="R310" s="5" t="s">
        <v>4091</v>
      </c>
      <c r="S310" s="5" t="s">
        <v>174</v>
      </c>
      <c r="T310" s="5" t="s">
        <v>175</v>
      </c>
      <c r="U310" s="5" t="s">
        <v>2640</v>
      </c>
      <c r="V310" s="5" t="s">
        <v>2641</v>
      </c>
      <c r="W310" s="5" t="s">
        <v>2642</v>
      </c>
      <c r="X310" s="5">
        <v>1</v>
      </c>
      <c r="Y310" s="5">
        <v>2026</v>
      </c>
      <c r="Z310" s="5">
        <v>1</v>
      </c>
      <c r="AA310" s="5" t="s">
        <v>1992</v>
      </c>
      <c r="AB310" s="174" t="s">
        <v>1814</v>
      </c>
    </row>
    <row r="311" spans="1:28" ht="40.200000000000003" hidden="1" customHeight="1" x14ac:dyDescent="0.3">
      <c r="A311" s="172" t="s">
        <v>4141</v>
      </c>
      <c r="B311" s="5" t="s">
        <v>4142</v>
      </c>
      <c r="C311" s="5" t="s">
        <v>3318</v>
      </c>
      <c r="D311" s="5" t="s">
        <v>3472</v>
      </c>
      <c r="E311" s="5" t="s">
        <v>3619</v>
      </c>
      <c r="F311" s="5" t="s">
        <v>2948</v>
      </c>
      <c r="G311" s="5" t="s">
        <v>1246</v>
      </c>
      <c r="H311" s="5" t="s">
        <v>4143</v>
      </c>
      <c r="I311" s="5" t="s">
        <v>4144</v>
      </c>
      <c r="J311" s="5" t="s">
        <v>4145</v>
      </c>
      <c r="K311" s="5">
        <v>54482</v>
      </c>
      <c r="L311" s="5">
        <v>4500</v>
      </c>
      <c r="M311" s="5" t="s">
        <v>3476</v>
      </c>
      <c r="N311" s="5" t="s">
        <v>4146</v>
      </c>
      <c r="O311" s="5" t="s">
        <v>1692</v>
      </c>
      <c r="P311" s="5" t="s">
        <v>4147</v>
      </c>
      <c r="Q311" s="5" t="s">
        <v>2773</v>
      </c>
      <c r="R311" s="5" t="s">
        <v>3627</v>
      </c>
      <c r="S311" s="5" t="s">
        <v>2723</v>
      </c>
      <c r="T311" s="5" t="s">
        <v>4148</v>
      </c>
      <c r="U311" s="5" t="s">
        <v>2640</v>
      </c>
      <c r="V311" s="5" t="s">
        <v>2641</v>
      </c>
      <c r="W311" s="5" t="s">
        <v>2642</v>
      </c>
      <c r="X311" s="5">
        <v>2</v>
      </c>
      <c r="Y311" s="5">
        <v>2023</v>
      </c>
      <c r="Z311" s="5">
        <v>2</v>
      </c>
      <c r="AA311" s="5"/>
      <c r="AB311" s="174" t="s">
        <v>2642</v>
      </c>
    </row>
    <row r="312" spans="1:28" ht="40.200000000000003" hidden="1" customHeight="1" x14ac:dyDescent="0.3">
      <c r="A312" s="172" t="s">
        <v>4141</v>
      </c>
      <c r="B312" s="5" t="s">
        <v>4142</v>
      </c>
      <c r="C312" s="5" t="s">
        <v>3318</v>
      </c>
      <c r="D312" s="5" t="s">
        <v>3472</v>
      </c>
      <c r="E312" s="5" t="s">
        <v>3619</v>
      </c>
      <c r="F312" s="5" t="s">
        <v>2948</v>
      </c>
      <c r="G312" s="5" t="s">
        <v>1246</v>
      </c>
      <c r="H312" s="5" t="s">
        <v>4143</v>
      </c>
      <c r="I312" s="5" t="s">
        <v>4144</v>
      </c>
      <c r="J312" s="5" t="s">
        <v>4145</v>
      </c>
      <c r="K312" s="5">
        <v>54482</v>
      </c>
      <c r="L312" s="5">
        <v>4500</v>
      </c>
      <c r="M312" s="5" t="s">
        <v>3476</v>
      </c>
      <c r="N312" s="5" t="s">
        <v>4146</v>
      </c>
      <c r="O312" s="5" t="s">
        <v>1692</v>
      </c>
      <c r="P312" s="5" t="s">
        <v>4147</v>
      </c>
      <c r="Q312" s="5" t="s">
        <v>2773</v>
      </c>
      <c r="R312" s="5" t="s">
        <v>3627</v>
      </c>
      <c r="S312" s="5" t="s">
        <v>2723</v>
      </c>
      <c r="T312" s="5" t="s">
        <v>4148</v>
      </c>
      <c r="U312" s="5" t="s">
        <v>2640</v>
      </c>
      <c r="V312" s="5" t="s">
        <v>2641</v>
      </c>
      <c r="W312" s="5" t="s">
        <v>2642</v>
      </c>
      <c r="X312" s="5">
        <v>2</v>
      </c>
      <c r="Y312" s="5">
        <v>2024</v>
      </c>
      <c r="Z312" s="5">
        <v>0</v>
      </c>
      <c r="AA312" s="5"/>
      <c r="AB312" s="174" t="s">
        <v>2642</v>
      </c>
    </row>
    <row r="313" spans="1:28" ht="40.200000000000003" hidden="1" customHeight="1" x14ac:dyDescent="0.3">
      <c r="A313" s="172" t="s">
        <v>4141</v>
      </c>
      <c r="B313" s="5" t="s">
        <v>4142</v>
      </c>
      <c r="C313" s="5" t="s">
        <v>3318</v>
      </c>
      <c r="D313" s="5" t="s">
        <v>3472</v>
      </c>
      <c r="E313" s="5" t="s">
        <v>3619</v>
      </c>
      <c r="F313" s="5" t="s">
        <v>2948</v>
      </c>
      <c r="G313" s="5" t="s">
        <v>1246</v>
      </c>
      <c r="H313" s="5" t="s">
        <v>4143</v>
      </c>
      <c r="I313" s="5" t="s">
        <v>4144</v>
      </c>
      <c r="J313" s="5" t="s">
        <v>4145</v>
      </c>
      <c r="K313" s="5">
        <v>54482</v>
      </c>
      <c r="L313" s="5">
        <v>4500</v>
      </c>
      <c r="M313" s="5" t="s">
        <v>3476</v>
      </c>
      <c r="N313" s="5" t="s">
        <v>4146</v>
      </c>
      <c r="O313" s="5" t="s">
        <v>1692</v>
      </c>
      <c r="P313" s="5" t="s">
        <v>4147</v>
      </c>
      <c r="Q313" s="5" t="s">
        <v>2773</v>
      </c>
      <c r="R313" s="5" t="s">
        <v>3627</v>
      </c>
      <c r="S313" s="5" t="s">
        <v>2723</v>
      </c>
      <c r="T313" s="5" t="s">
        <v>4148</v>
      </c>
      <c r="U313" s="5" t="s">
        <v>2640</v>
      </c>
      <c r="V313" s="5" t="s">
        <v>2641</v>
      </c>
      <c r="W313" s="5" t="s">
        <v>2642</v>
      </c>
      <c r="X313" s="5">
        <v>2</v>
      </c>
      <c r="Y313" s="5">
        <v>2025</v>
      </c>
      <c r="Z313" s="5">
        <v>0</v>
      </c>
      <c r="AA313" s="5"/>
      <c r="AB313" s="174" t="s">
        <v>2642</v>
      </c>
    </row>
    <row r="314" spans="1:28" ht="40.200000000000003" hidden="1" customHeight="1" x14ac:dyDescent="0.3">
      <c r="A314" s="172" t="s">
        <v>4085</v>
      </c>
      <c r="B314" s="5" t="s">
        <v>4086</v>
      </c>
      <c r="C314" s="5" t="s">
        <v>2763</v>
      </c>
      <c r="D314" s="5" t="s">
        <v>2764</v>
      </c>
      <c r="E314" s="5" t="s">
        <v>3532</v>
      </c>
      <c r="F314" s="5" t="s">
        <v>1245</v>
      </c>
      <c r="G314" s="5" t="s">
        <v>1245</v>
      </c>
      <c r="H314" s="5" t="s">
        <v>4087</v>
      </c>
      <c r="I314" s="5" t="s">
        <v>4088</v>
      </c>
      <c r="J314" s="5" t="s">
        <v>4089</v>
      </c>
      <c r="K314" s="5">
        <v>1006044</v>
      </c>
      <c r="L314" s="5">
        <v>1006044</v>
      </c>
      <c r="M314" s="5" t="s">
        <v>2781</v>
      </c>
      <c r="N314" s="5" t="s">
        <v>4130</v>
      </c>
      <c r="O314" s="5" t="s">
        <v>544</v>
      </c>
      <c r="P314" s="5" t="s">
        <v>545</v>
      </c>
      <c r="Q314" s="5" t="s">
        <v>2773</v>
      </c>
      <c r="R314" s="5" t="s">
        <v>4131</v>
      </c>
      <c r="S314" s="5" t="s">
        <v>546</v>
      </c>
      <c r="T314" s="5" t="s">
        <v>547</v>
      </c>
      <c r="U314" s="5" t="s">
        <v>4131</v>
      </c>
      <c r="V314" s="5" t="s">
        <v>2641</v>
      </c>
      <c r="W314" s="5" t="s">
        <v>2642</v>
      </c>
      <c r="X314" s="5">
        <v>1</v>
      </c>
      <c r="Y314" s="5">
        <v>2024</v>
      </c>
      <c r="Z314" s="5">
        <v>1</v>
      </c>
      <c r="AA314" s="5" t="s">
        <v>1993</v>
      </c>
      <c r="AB314" s="174" t="s">
        <v>1814</v>
      </c>
    </row>
    <row r="315" spans="1:28" ht="40.200000000000003" hidden="1" customHeight="1" x14ac:dyDescent="0.3">
      <c r="A315" s="172" t="s">
        <v>4092</v>
      </c>
      <c r="B315" s="5" t="s">
        <v>1543</v>
      </c>
      <c r="C315" s="5" t="s">
        <v>2763</v>
      </c>
      <c r="D315" s="5" t="s">
        <v>2764</v>
      </c>
      <c r="E315" s="5" t="s">
        <v>3532</v>
      </c>
      <c r="F315" s="5" t="s">
        <v>1247</v>
      </c>
      <c r="G315" s="5" t="s">
        <v>1247</v>
      </c>
      <c r="H315" s="5" t="s">
        <v>4093</v>
      </c>
      <c r="I315" s="5" t="s">
        <v>4088</v>
      </c>
      <c r="J315" s="5" t="s">
        <v>4094</v>
      </c>
      <c r="K315" s="5">
        <v>1026669</v>
      </c>
      <c r="L315" s="5">
        <v>1026669</v>
      </c>
      <c r="M315" s="5" t="s">
        <v>2781</v>
      </c>
      <c r="N315" s="5" t="s">
        <v>4095</v>
      </c>
      <c r="O315" s="5" t="s">
        <v>544</v>
      </c>
      <c r="P315" s="5" t="s">
        <v>4132</v>
      </c>
      <c r="Q315" s="5" t="s">
        <v>2773</v>
      </c>
      <c r="R315" s="5" t="s">
        <v>4131</v>
      </c>
      <c r="S315" s="5" t="s">
        <v>546</v>
      </c>
      <c r="T315" s="5" t="s">
        <v>547</v>
      </c>
      <c r="U315" s="5" t="s">
        <v>2640</v>
      </c>
      <c r="V315" s="5" t="s">
        <v>2641</v>
      </c>
      <c r="W315" s="5" t="s">
        <v>2642</v>
      </c>
      <c r="X315" s="5">
        <v>1</v>
      </c>
      <c r="Y315" s="5">
        <v>2026</v>
      </c>
      <c r="Z315" s="5">
        <v>1</v>
      </c>
      <c r="AA315" s="5" t="s">
        <v>1993</v>
      </c>
      <c r="AB315" s="174" t="s">
        <v>1814</v>
      </c>
    </row>
    <row r="316" spans="1:28" ht="40.200000000000003" hidden="1" customHeight="1" x14ac:dyDescent="0.3">
      <c r="A316" s="172" t="s">
        <v>4151</v>
      </c>
      <c r="B316" s="5" t="s">
        <v>4152</v>
      </c>
      <c r="C316" s="5" t="s">
        <v>2763</v>
      </c>
      <c r="D316" s="5" t="s">
        <v>2764</v>
      </c>
      <c r="E316" s="5" t="s">
        <v>2787</v>
      </c>
      <c r="F316" s="5" t="s">
        <v>1245</v>
      </c>
      <c r="G316" s="5" t="s">
        <v>1245</v>
      </c>
      <c r="H316" s="5" t="s">
        <v>4153</v>
      </c>
      <c r="I316" s="5" t="s">
        <v>4154</v>
      </c>
      <c r="J316" s="5" t="s">
        <v>4155</v>
      </c>
      <c r="K316" s="5">
        <v>1006044</v>
      </c>
      <c r="L316" s="5">
        <v>1006044</v>
      </c>
      <c r="M316" s="5" t="s">
        <v>2781</v>
      </c>
      <c r="N316" s="5" t="s">
        <v>4156</v>
      </c>
      <c r="O316" s="5" t="s">
        <v>1029</v>
      </c>
      <c r="P316" s="5" t="s">
        <v>4157</v>
      </c>
      <c r="Q316" s="5" t="s">
        <v>2773</v>
      </c>
      <c r="R316" s="5" t="s">
        <v>2650</v>
      </c>
      <c r="S316" s="5" t="s">
        <v>1031</v>
      </c>
      <c r="T316" s="5" t="s">
        <v>1032</v>
      </c>
      <c r="U316" s="5" t="s">
        <v>2640</v>
      </c>
      <c r="V316" s="5" t="s">
        <v>2641</v>
      </c>
      <c r="W316" s="5" t="s">
        <v>2642</v>
      </c>
      <c r="X316" s="5">
        <v>1006044</v>
      </c>
      <c r="Y316" s="5">
        <v>2024</v>
      </c>
      <c r="Z316" s="5">
        <v>1006044</v>
      </c>
      <c r="AA316" s="5" t="s">
        <v>2202</v>
      </c>
      <c r="AB316" s="174" t="s">
        <v>1814</v>
      </c>
    </row>
    <row r="317" spans="1:28" ht="40.200000000000003" hidden="1" customHeight="1" x14ac:dyDescent="0.3">
      <c r="A317" s="172" t="s">
        <v>4092</v>
      </c>
      <c r="B317" s="5" t="s">
        <v>1543</v>
      </c>
      <c r="C317" s="5" t="s">
        <v>2763</v>
      </c>
      <c r="D317" s="5" t="s">
        <v>2764</v>
      </c>
      <c r="E317" s="5" t="s">
        <v>3532</v>
      </c>
      <c r="F317" s="5" t="s">
        <v>1247</v>
      </c>
      <c r="G317" s="5" t="s">
        <v>1247</v>
      </c>
      <c r="H317" s="5" t="s">
        <v>4093</v>
      </c>
      <c r="I317" s="5" t="s">
        <v>4088</v>
      </c>
      <c r="J317" s="5" t="s">
        <v>4094</v>
      </c>
      <c r="K317" s="5">
        <v>1026669</v>
      </c>
      <c r="L317" s="5">
        <v>1026669</v>
      </c>
      <c r="M317" s="5" t="s">
        <v>2781</v>
      </c>
      <c r="N317" s="5" t="s">
        <v>4095</v>
      </c>
      <c r="O317" s="5" t="s">
        <v>4149</v>
      </c>
      <c r="P317" s="5" t="s">
        <v>4150</v>
      </c>
      <c r="Q317" s="5" t="s">
        <v>2773</v>
      </c>
      <c r="R317" s="5" t="s">
        <v>3640</v>
      </c>
      <c r="S317" s="5" t="s">
        <v>1996</v>
      </c>
      <c r="T317" s="5" t="s">
        <v>2643</v>
      </c>
      <c r="U317" s="5" t="s">
        <v>2640</v>
      </c>
      <c r="V317" s="5" t="s">
        <v>2641</v>
      </c>
      <c r="W317" s="5" t="s">
        <v>2642</v>
      </c>
      <c r="X317" s="5">
        <v>1</v>
      </c>
      <c r="Y317" s="5">
        <v>2026</v>
      </c>
      <c r="Z317" s="5">
        <v>1</v>
      </c>
      <c r="AA317" s="5" t="s">
        <v>1997</v>
      </c>
      <c r="AB317" s="174" t="s">
        <v>1814</v>
      </c>
    </row>
    <row r="318" spans="1:28" ht="40.200000000000003" hidden="1" customHeight="1" x14ac:dyDescent="0.3">
      <c r="A318" s="172" t="s">
        <v>4092</v>
      </c>
      <c r="B318" s="5" t="s">
        <v>1543</v>
      </c>
      <c r="C318" s="5" t="s">
        <v>2763</v>
      </c>
      <c r="D318" s="5" t="s">
        <v>2764</v>
      </c>
      <c r="E318" s="5" t="s">
        <v>3532</v>
      </c>
      <c r="F318" s="5" t="s">
        <v>1247</v>
      </c>
      <c r="G318" s="5" t="s">
        <v>1247</v>
      </c>
      <c r="H318" s="5" t="s">
        <v>4093</v>
      </c>
      <c r="I318" s="5" t="s">
        <v>4088</v>
      </c>
      <c r="J318" s="5" t="s">
        <v>4094</v>
      </c>
      <c r="K318" s="5">
        <v>1026669</v>
      </c>
      <c r="L318" s="5">
        <v>1026669</v>
      </c>
      <c r="M318" s="5" t="s">
        <v>2781</v>
      </c>
      <c r="N318" s="5" t="s">
        <v>4095</v>
      </c>
      <c r="O318" s="5" t="s">
        <v>560</v>
      </c>
      <c r="P318" s="5" t="s">
        <v>4158</v>
      </c>
      <c r="Q318" s="5" t="s">
        <v>2773</v>
      </c>
      <c r="R318" s="5" t="s">
        <v>4159</v>
      </c>
      <c r="S318" s="5" t="s">
        <v>562</v>
      </c>
      <c r="T318" s="5" t="s">
        <v>563</v>
      </c>
      <c r="U318" s="5" t="s">
        <v>2640</v>
      </c>
      <c r="V318" s="5" t="s">
        <v>2641</v>
      </c>
      <c r="W318" s="5" t="s">
        <v>2642</v>
      </c>
      <c r="X318" s="5">
        <v>2</v>
      </c>
      <c r="Y318" s="5">
        <v>2026</v>
      </c>
      <c r="Z318" s="5">
        <v>2</v>
      </c>
      <c r="AA318" s="5" t="s">
        <v>2003</v>
      </c>
      <c r="AB318" s="174" t="s">
        <v>1814</v>
      </c>
    </row>
    <row r="319" spans="1:28" ht="40.200000000000003" hidden="1" customHeight="1" x14ac:dyDescent="0.3">
      <c r="A319" s="172" t="s">
        <v>4160</v>
      </c>
      <c r="B319" s="5" t="s">
        <v>1499</v>
      </c>
      <c r="C319" s="5" t="s">
        <v>2763</v>
      </c>
      <c r="D319" s="5" t="s">
        <v>2764</v>
      </c>
      <c r="E319" s="5" t="s">
        <v>4161</v>
      </c>
      <c r="F319" s="5" t="s">
        <v>2948</v>
      </c>
      <c r="G319" s="5" t="s">
        <v>1246</v>
      </c>
      <c r="H319" s="5" t="s">
        <v>4162</v>
      </c>
      <c r="I319" s="5" t="s">
        <v>4163</v>
      </c>
      <c r="J319" s="5" t="s">
        <v>4164</v>
      </c>
      <c r="K319" s="5">
        <v>36475</v>
      </c>
      <c r="L319" s="5">
        <v>36475</v>
      </c>
      <c r="M319" s="5" t="s">
        <v>3789</v>
      </c>
      <c r="N319" s="5" t="s">
        <v>4165</v>
      </c>
      <c r="O319" s="5" t="s">
        <v>1500</v>
      </c>
      <c r="P319" s="5" t="s">
        <v>1280</v>
      </c>
      <c r="Q319" s="5" t="s">
        <v>2773</v>
      </c>
      <c r="R319" s="5" t="s">
        <v>2683</v>
      </c>
      <c r="S319" s="5" t="s">
        <v>2682</v>
      </c>
      <c r="T319" s="5" t="s">
        <v>1280</v>
      </c>
      <c r="U319" s="5" t="s">
        <v>2683</v>
      </c>
      <c r="V319" s="5" t="s">
        <v>2641</v>
      </c>
      <c r="W319" s="5" t="s">
        <v>2642</v>
      </c>
      <c r="X319" s="5">
        <v>1</v>
      </c>
      <c r="Y319" s="5">
        <v>2023</v>
      </c>
      <c r="Z319" s="5">
        <v>0</v>
      </c>
      <c r="AA319" s="5"/>
      <c r="AB319" s="174" t="s">
        <v>2642</v>
      </c>
    </row>
    <row r="320" spans="1:28" ht="40.200000000000003" hidden="1" customHeight="1" x14ac:dyDescent="0.3">
      <c r="A320" s="172" t="s">
        <v>4160</v>
      </c>
      <c r="B320" s="5" t="s">
        <v>1499</v>
      </c>
      <c r="C320" s="5" t="s">
        <v>2763</v>
      </c>
      <c r="D320" s="5" t="s">
        <v>2764</v>
      </c>
      <c r="E320" s="5" t="s">
        <v>4161</v>
      </c>
      <c r="F320" s="5" t="s">
        <v>2948</v>
      </c>
      <c r="G320" s="5" t="s">
        <v>1246</v>
      </c>
      <c r="H320" s="5" t="s">
        <v>4162</v>
      </c>
      <c r="I320" s="5" t="s">
        <v>4163</v>
      </c>
      <c r="J320" s="5" t="s">
        <v>4164</v>
      </c>
      <c r="K320" s="5">
        <v>36475</v>
      </c>
      <c r="L320" s="5">
        <v>36475</v>
      </c>
      <c r="M320" s="5" t="s">
        <v>3789</v>
      </c>
      <c r="N320" s="5" t="s">
        <v>4165</v>
      </c>
      <c r="O320" s="5" t="s">
        <v>1500</v>
      </c>
      <c r="P320" s="5" t="s">
        <v>1280</v>
      </c>
      <c r="Q320" s="5" t="s">
        <v>2773</v>
      </c>
      <c r="R320" s="5" t="s">
        <v>2683</v>
      </c>
      <c r="S320" s="5" t="s">
        <v>2682</v>
      </c>
      <c r="T320" s="5" t="s">
        <v>1280</v>
      </c>
      <c r="U320" s="5" t="s">
        <v>2683</v>
      </c>
      <c r="V320" s="5" t="s">
        <v>2641</v>
      </c>
      <c r="W320" s="5" t="s">
        <v>2642</v>
      </c>
      <c r="X320" s="5">
        <v>1</v>
      </c>
      <c r="Y320" s="5">
        <v>2024</v>
      </c>
      <c r="Z320" s="5">
        <v>1</v>
      </c>
      <c r="AA320" s="5"/>
      <c r="AB320" s="174" t="s">
        <v>2642</v>
      </c>
    </row>
    <row r="321" spans="1:28" ht="40.200000000000003" hidden="1" customHeight="1" x14ac:dyDescent="0.3">
      <c r="A321" s="172" t="s">
        <v>4160</v>
      </c>
      <c r="B321" s="5" t="s">
        <v>1499</v>
      </c>
      <c r="C321" s="5" t="s">
        <v>2763</v>
      </c>
      <c r="D321" s="5" t="s">
        <v>2764</v>
      </c>
      <c r="E321" s="5" t="s">
        <v>4161</v>
      </c>
      <c r="F321" s="5" t="s">
        <v>2948</v>
      </c>
      <c r="G321" s="5" t="s">
        <v>1246</v>
      </c>
      <c r="H321" s="5" t="s">
        <v>4162</v>
      </c>
      <c r="I321" s="5" t="s">
        <v>4163</v>
      </c>
      <c r="J321" s="5" t="s">
        <v>4164</v>
      </c>
      <c r="K321" s="5">
        <v>36475</v>
      </c>
      <c r="L321" s="5">
        <v>36475</v>
      </c>
      <c r="M321" s="5" t="s">
        <v>3789</v>
      </c>
      <c r="N321" s="5" t="s">
        <v>4165</v>
      </c>
      <c r="O321" s="5" t="s">
        <v>1500</v>
      </c>
      <c r="P321" s="5" t="s">
        <v>1280</v>
      </c>
      <c r="Q321" s="5" t="s">
        <v>2773</v>
      </c>
      <c r="R321" s="5" t="s">
        <v>2683</v>
      </c>
      <c r="S321" s="5" t="s">
        <v>2682</v>
      </c>
      <c r="T321" s="5" t="s">
        <v>1280</v>
      </c>
      <c r="U321" s="5" t="s">
        <v>2683</v>
      </c>
      <c r="V321" s="5" t="s">
        <v>2641</v>
      </c>
      <c r="W321" s="5" t="s">
        <v>2642</v>
      </c>
      <c r="X321" s="5">
        <v>1</v>
      </c>
      <c r="Y321" s="5">
        <v>2025</v>
      </c>
      <c r="Z321" s="5">
        <v>0</v>
      </c>
      <c r="AA321" s="5"/>
      <c r="AB321" s="174" t="s">
        <v>2642</v>
      </c>
    </row>
    <row r="322" spans="1:28" ht="40.200000000000003" hidden="1" customHeight="1" x14ac:dyDescent="0.3">
      <c r="A322" s="172" t="s">
        <v>4160</v>
      </c>
      <c r="B322" s="5" t="s">
        <v>1499</v>
      </c>
      <c r="C322" s="5" t="s">
        <v>2763</v>
      </c>
      <c r="D322" s="5" t="s">
        <v>2764</v>
      </c>
      <c r="E322" s="5" t="s">
        <v>4161</v>
      </c>
      <c r="F322" s="5" t="s">
        <v>2948</v>
      </c>
      <c r="G322" s="5" t="s">
        <v>1246</v>
      </c>
      <c r="H322" s="5" t="s">
        <v>4162</v>
      </c>
      <c r="I322" s="5" t="s">
        <v>4163</v>
      </c>
      <c r="J322" s="5" t="s">
        <v>4164</v>
      </c>
      <c r="K322" s="5">
        <v>36475</v>
      </c>
      <c r="L322" s="5">
        <v>36475</v>
      </c>
      <c r="M322" s="5" t="s">
        <v>3789</v>
      </c>
      <c r="N322" s="5" t="s">
        <v>4166</v>
      </c>
      <c r="O322" s="5" t="s">
        <v>4167</v>
      </c>
      <c r="P322" s="5" t="s">
        <v>4168</v>
      </c>
      <c r="Q322" s="5" t="s">
        <v>2773</v>
      </c>
      <c r="R322" s="5" t="s">
        <v>2686</v>
      </c>
      <c r="S322" s="5" t="s">
        <v>2684</v>
      </c>
      <c r="T322" s="5" t="s">
        <v>2685</v>
      </c>
      <c r="U322" s="5" t="s">
        <v>2686</v>
      </c>
      <c r="V322" s="5" t="s">
        <v>2641</v>
      </c>
      <c r="W322" s="5" t="s">
        <v>2642</v>
      </c>
      <c r="X322" s="5">
        <v>1</v>
      </c>
      <c r="Y322" s="5">
        <v>2023</v>
      </c>
      <c r="Z322" s="5">
        <v>0</v>
      </c>
      <c r="AA322" s="5"/>
      <c r="AB322" s="174" t="s">
        <v>2642</v>
      </c>
    </row>
    <row r="323" spans="1:28" ht="40.200000000000003" hidden="1" customHeight="1" x14ac:dyDescent="0.3">
      <c r="A323" s="172" t="s">
        <v>4160</v>
      </c>
      <c r="B323" s="5" t="s">
        <v>1499</v>
      </c>
      <c r="C323" s="5" t="s">
        <v>2763</v>
      </c>
      <c r="D323" s="5" t="s">
        <v>2764</v>
      </c>
      <c r="E323" s="5" t="s">
        <v>4161</v>
      </c>
      <c r="F323" s="5" t="s">
        <v>2948</v>
      </c>
      <c r="G323" s="5" t="s">
        <v>1246</v>
      </c>
      <c r="H323" s="5" t="s">
        <v>4162</v>
      </c>
      <c r="I323" s="5" t="s">
        <v>4163</v>
      </c>
      <c r="J323" s="5" t="s">
        <v>4164</v>
      </c>
      <c r="K323" s="5">
        <v>36475</v>
      </c>
      <c r="L323" s="5">
        <v>36475</v>
      </c>
      <c r="M323" s="5" t="s">
        <v>3789</v>
      </c>
      <c r="N323" s="5" t="s">
        <v>4166</v>
      </c>
      <c r="O323" s="5" t="s">
        <v>4167</v>
      </c>
      <c r="P323" s="5" t="s">
        <v>4168</v>
      </c>
      <c r="Q323" s="5" t="s">
        <v>2773</v>
      </c>
      <c r="R323" s="5" t="s">
        <v>2686</v>
      </c>
      <c r="S323" s="5" t="s">
        <v>2684</v>
      </c>
      <c r="T323" s="5" t="s">
        <v>2685</v>
      </c>
      <c r="U323" s="5" t="s">
        <v>2686</v>
      </c>
      <c r="V323" s="5" t="s">
        <v>2641</v>
      </c>
      <c r="W323" s="5" t="s">
        <v>2642</v>
      </c>
      <c r="X323" s="5">
        <v>1</v>
      </c>
      <c r="Y323" s="5">
        <v>2024</v>
      </c>
      <c r="Z323" s="5">
        <v>1</v>
      </c>
      <c r="AA323" s="5"/>
      <c r="AB323" s="174" t="s">
        <v>2642</v>
      </c>
    </row>
    <row r="324" spans="1:28" ht="40.200000000000003" hidden="1" customHeight="1" x14ac:dyDescent="0.3">
      <c r="A324" s="172" t="s">
        <v>4160</v>
      </c>
      <c r="B324" s="5" t="s">
        <v>1499</v>
      </c>
      <c r="C324" s="5" t="s">
        <v>2763</v>
      </c>
      <c r="D324" s="5" t="s">
        <v>2764</v>
      </c>
      <c r="E324" s="5" t="s">
        <v>4161</v>
      </c>
      <c r="F324" s="5" t="s">
        <v>2948</v>
      </c>
      <c r="G324" s="5" t="s">
        <v>1246</v>
      </c>
      <c r="H324" s="5" t="s">
        <v>4162</v>
      </c>
      <c r="I324" s="5" t="s">
        <v>4163</v>
      </c>
      <c r="J324" s="5" t="s">
        <v>4164</v>
      </c>
      <c r="K324" s="5">
        <v>36475</v>
      </c>
      <c r="L324" s="5">
        <v>36475</v>
      </c>
      <c r="M324" s="5" t="s">
        <v>3789</v>
      </c>
      <c r="N324" s="5" t="s">
        <v>4166</v>
      </c>
      <c r="O324" s="5" t="s">
        <v>4167</v>
      </c>
      <c r="P324" s="5" t="s">
        <v>4168</v>
      </c>
      <c r="Q324" s="5" t="s">
        <v>2773</v>
      </c>
      <c r="R324" s="5" t="s">
        <v>2686</v>
      </c>
      <c r="S324" s="5" t="s">
        <v>2684</v>
      </c>
      <c r="T324" s="5" t="s">
        <v>2685</v>
      </c>
      <c r="U324" s="5" t="s">
        <v>2686</v>
      </c>
      <c r="V324" s="5" t="s">
        <v>2641</v>
      </c>
      <c r="W324" s="5" t="s">
        <v>2642</v>
      </c>
      <c r="X324" s="5">
        <v>1</v>
      </c>
      <c r="Y324" s="5">
        <v>2025</v>
      </c>
      <c r="Z324" s="5">
        <v>0</v>
      </c>
      <c r="AA324" s="5"/>
      <c r="AB324" s="174" t="s">
        <v>2642</v>
      </c>
    </row>
    <row r="325" spans="1:28" ht="40.200000000000003" hidden="1" customHeight="1" x14ac:dyDescent="0.3">
      <c r="A325" s="172" t="s">
        <v>4169</v>
      </c>
      <c r="B325" s="5" t="s">
        <v>4170</v>
      </c>
      <c r="C325" s="5" t="s">
        <v>3318</v>
      </c>
      <c r="D325" s="5" t="s">
        <v>3319</v>
      </c>
      <c r="E325" s="5" t="s">
        <v>3566</v>
      </c>
      <c r="F325" s="5" t="s">
        <v>3320</v>
      </c>
      <c r="G325" s="5" t="s">
        <v>3320</v>
      </c>
      <c r="H325" s="5" t="s">
        <v>4171</v>
      </c>
      <c r="I325" s="5" t="s">
        <v>4172</v>
      </c>
      <c r="J325" s="5" t="s">
        <v>4173</v>
      </c>
      <c r="K325" s="5">
        <v>1725</v>
      </c>
      <c r="L325" s="5">
        <v>1725</v>
      </c>
      <c r="M325" s="5" t="s">
        <v>4174</v>
      </c>
      <c r="N325" s="5" t="s">
        <v>4175</v>
      </c>
      <c r="O325" s="5" t="s">
        <v>4176</v>
      </c>
      <c r="P325" s="5" t="s">
        <v>4177</v>
      </c>
      <c r="Q325" s="5" t="s">
        <v>2773</v>
      </c>
      <c r="R325" s="5" t="s">
        <v>4178</v>
      </c>
      <c r="S325" s="5" t="s">
        <v>4179</v>
      </c>
      <c r="T325" s="5" t="s">
        <v>4180</v>
      </c>
      <c r="U325" s="5" t="s">
        <v>2640</v>
      </c>
      <c r="V325" s="5" t="s">
        <v>2641</v>
      </c>
      <c r="W325" s="5" t="s">
        <v>2642</v>
      </c>
      <c r="X325" s="5">
        <v>12</v>
      </c>
      <c r="Y325" s="5">
        <v>2022</v>
      </c>
      <c r="Z325" s="5">
        <v>12</v>
      </c>
      <c r="AA325" s="5"/>
      <c r="AB325" s="174" t="s">
        <v>2642</v>
      </c>
    </row>
    <row r="326" spans="1:28" ht="40.200000000000003" hidden="1" customHeight="1" x14ac:dyDescent="0.3">
      <c r="A326" s="172" t="s">
        <v>4169</v>
      </c>
      <c r="B326" s="5" t="s">
        <v>4170</v>
      </c>
      <c r="C326" s="5" t="s">
        <v>3318</v>
      </c>
      <c r="D326" s="5" t="s">
        <v>3319</v>
      </c>
      <c r="E326" s="5" t="s">
        <v>3566</v>
      </c>
      <c r="F326" s="5" t="s">
        <v>3320</v>
      </c>
      <c r="G326" s="5" t="s">
        <v>3320</v>
      </c>
      <c r="H326" s="5" t="s">
        <v>4171</v>
      </c>
      <c r="I326" s="5" t="s">
        <v>4172</v>
      </c>
      <c r="J326" s="5" t="s">
        <v>4173</v>
      </c>
      <c r="K326" s="5">
        <v>1725</v>
      </c>
      <c r="L326" s="5">
        <v>1725</v>
      </c>
      <c r="M326" s="5" t="s">
        <v>4174</v>
      </c>
      <c r="N326" s="5" t="s">
        <v>4181</v>
      </c>
      <c r="O326" s="5" t="s">
        <v>4182</v>
      </c>
      <c r="P326" s="5" t="s">
        <v>4183</v>
      </c>
      <c r="Q326" s="5" t="s">
        <v>2773</v>
      </c>
      <c r="R326" s="5" t="s">
        <v>4184</v>
      </c>
      <c r="S326" s="5" t="s">
        <v>4185</v>
      </c>
      <c r="T326" s="5" t="s">
        <v>4186</v>
      </c>
      <c r="U326" s="5" t="s">
        <v>2640</v>
      </c>
      <c r="V326" s="5" t="s">
        <v>2641</v>
      </c>
      <c r="W326" s="5" t="s">
        <v>2642</v>
      </c>
      <c r="X326" s="5">
        <v>12</v>
      </c>
      <c r="Y326" s="5">
        <v>2022</v>
      </c>
      <c r="Z326" s="5">
        <v>12</v>
      </c>
      <c r="AA326" s="5"/>
      <c r="AB326" s="174" t="s">
        <v>2642</v>
      </c>
    </row>
    <row r="327" spans="1:28" ht="40.200000000000003" hidden="1" customHeight="1" x14ac:dyDescent="0.3">
      <c r="A327" s="172" t="s">
        <v>3376</v>
      </c>
      <c r="B327" s="5" t="s">
        <v>1657</v>
      </c>
      <c r="C327" s="5" t="s">
        <v>2763</v>
      </c>
      <c r="D327" s="5" t="s">
        <v>2764</v>
      </c>
      <c r="E327" s="5" t="s">
        <v>2852</v>
      </c>
      <c r="F327" s="5" t="s">
        <v>1247</v>
      </c>
      <c r="G327" s="5" t="s">
        <v>1247</v>
      </c>
      <c r="H327" s="5" t="s">
        <v>3377</v>
      </c>
      <c r="I327" s="5" t="s">
        <v>3378</v>
      </c>
      <c r="J327" s="5" t="s">
        <v>3379</v>
      </c>
      <c r="K327" s="5">
        <v>1016826</v>
      </c>
      <c r="L327" s="5">
        <v>1016826</v>
      </c>
      <c r="M327" s="5" t="s">
        <v>2781</v>
      </c>
      <c r="N327" s="5" t="s">
        <v>3380</v>
      </c>
      <c r="O327" s="5" t="s">
        <v>180</v>
      </c>
      <c r="P327" s="5" t="s">
        <v>3374</v>
      </c>
      <c r="Q327" s="5" t="s">
        <v>2773</v>
      </c>
      <c r="R327" s="5" t="s">
        <v>2693</v>
      </c>
      <c r="S327" s="5" t="s">
        <v>182</v>
      </c>
      <c r="T327" s="5" t="s">
        <v>183</v>
      </c>
      <c r="U327" s="5" t="s">
        <v>3326</v>
      </c>
      <c r="V327" s="5" t="s">
        <v>2641</v>
      </c>
      <c r="W327" s="5" t="s">
        <v>2642</v>
      </c>
      <c r="X327" s="5">
        <v>200</v>
      </c>
      <c r="Y327" s="5">
        <v>2026</v>
      </c>
      <c r="Z327" s="5">
        <v>200</v>
      </c>
      <c r="AA327" s="5" t="s">
        <v>2135</v>
      </c>
      <c r="AB327" s="174" t="s">
        <v>1814</v>
      </c>
    </row>
    <row r="328" spans="1:28" ht="40.200000000000003" hidden="1" customHeight="1" x14ac:dyDescent="0.3">
      <c r="A328" s="172" t="s">
        <v>3381</v>
      </c>
      <c r="B328" s="5" t="s">
        <v>1474</v>
      </c>
      <c r="C328" s="5" t="s">
        <v>2763</v>
      </c>
      <c r="D328" s="5" t="s">
        <v>2764</v>
      </c>
      <c r="E328" s="5" t="s">
        <v>2852</v>
      </c>
      <c r="F328" s="5" t="s">
        <v>1245</v>
      </c>
      <c r="G328" s="5" t="s">
        <v>1246</v>
      </c>
      <c r="H328" s="5" t="s">
        <v>3370</v>
      </c>
      <c r="I328" s="5" t="s">
        <v>3371</v>
      </c>
      <c r="J328" s="5" t="s">
        <v>3382</v>
      </c>
      <c r="K328" s="5">
        <v>1006044</v>
      </c>
      <c r="L328" s="5">
        <v>1006044</v>
      </c>
      <c r="M328" s="5" t="s">
        <v>2781</v>
      </c>
      <c r="N328" s="5" t="s">
        <v>3383</v>
      </c>
      <c r="O328" s="5" t="s">
        <v>180</v>
      </c>
      <c r="P328" s="5" t="s">
        <v>181</v>
      </c>
      <c r="Q328" s="5" t="s">
        <v>2773</v>
      </c>
      <c r="R328" s="5" t="s">
        <v>2693</v>
      </c>
      <c r="S328" s="5" t="s">
        <v>182</v>
      </c>
      <c r="T328" s="5" t="s">
        <v>183</v>
      </c>
      <c r="U328" s="5" t="s">
        <v>2693</v>
      </c>
      <c r="V328" s="5" t="s">
        <v>2641</v>
      </c>
      <c r="W328" s="5" t="s">
        <v>2642</v>
      </c>
      <c r="X328" s="5">
        <v>67.400000000000006</v>
      </c>
      <c r="Y328" s="5">
        <v>2024</v>
      </c>
      <c r="Z328" s="5">
        <v>67.400000000000006</v>
      </c>
      <c r="AA328" s="5" t="s">
        <v>2135</v>
      </c>
      <c r="AB328" s="174" t="s">
        <v>1814</v>
      </c>
    </row>
    <row r="329" spans="1:28" ht="40.200000000000003" hidden="1" customHeight="1" x14ac:dyDescent="0.3">
      <c r="A329" s="172" t="s">
        <v>3376</v>
      </c>
      <c r="B329" s="5" t="s">
        <v>1657</v>
      </c>
      <c r="C329" s="5" t="s">
        <v>2763</v>
      </c>
      <c r="D329" s="5" t="s">
        <v>2764</v>
      </c>
      <c r="E329" s="5" t="s">
        <v>2852</v>
      </c>
      <c r="F329" s="5" t="s">
        <v>1247</v>
      </c>
      <c r="G329" s="5" t="s">
        <v>1247</v>
      </c>
      <c r="H329" s="5" t="s">
        <v>3377</v>
      </c>
      <c r="I329" s="5" t="s">
        <v>3378</v>
      </c>
      <c r="J329" s="5" t="s">
        <v>3379</v>
      </c>
      <c r="K329" s="5">
        <v>1016826</v>
      </c>
      <c r="L329" s="5">
        <v>1016826</v>
      </c>
      <c r="M329" s="5" t="s">
        <v>2781</v>
      </c>
      <c r="N329" s="5" t="s">
        <v>3380</v>
      </c>
      <c r="O329" s="5" t="s">
        <v>1475</v>
      </c>
      <c r="P329" s="5" t="s">
        <v>3393</v>
      </c>
      <c r="Q329" s="5" t="s">
        <v>2773</v>
      </c>
      <c r="R329" s="5" t="s">
        <v>3394</v>
      </c>
      <c r="S329" s="5" t="s">
        <v>2131</v>
      </c>
      <c r="T329" s="5" t="s">
        <v>3395</v>
      </c>
      <c r="U329" s="5" t="s">
        <v>3326</v>
      </c>
      <c r="V329" s="5" t="s">
        <v>2641</v>
      </c>
      <c r="W329" s="5" t="s">
        <v>1814</v>
      </c>
      <c r="X329" s="5">
        <v>11</v>
      </c>
      <c r="Y329" s="5">
        <v>2026</v>
      </c>
      <c r="Z329" s="5">
        <v>11</v>
      </c>
      <c r="AA329" s="5" t="s">
        <v>2132</v>
      </c>
      <c r="AB329" s="174" t="s">
        <v>1814</v>
      </c>
    </row>
    <row r="330" spans="1:28" ht="40.200000000000003" hidden="1" customHeight="1" x14ac:dyDescent="0.3">
      <c r="A330" s="172" t="s">
        <v>3381</v>
      </c>
      <c r="B330" s="5" t="s">
        <v>1474</v>
      </c>
      <c r="C330" s="5" t="s">
        <v>2763</v>
      </c>
      <c r="D330" s="5" t="s">
        <v>2764</v>
      </c>
      <c r="E330" s="5" t="s">
        <v>2852</v>
      </c>
      <c r="F330" s="5" t="s">
        <v>1245</v>
      </c>
      <c r="G330" s="5" t="s">
        <v>1246</v>
      </c>
      <c r="H330" s="5" t="s">
        <v>3370</v>
      </c>
      <c r="I330" s="5" t="s">
        <v>3371</v>
      </c>
      <c r="J330" s="5" t="s">
        <v>3382</v>
      </c>
      <c r="K330" s="5">
        <v>1006044</v>
      </c>
      <c r="L330" s="5">
        <v>1006044</v>
      </c>
      <c r="M330" s="5" t="s">
        <v>2781</v>
      </c>
      <c r="N330" s="5" t="s">
        <v>3383</v>
      </c>
      <c r="O330" s="5" t="s">
        <v>1475</v>
      </c>
      <c r="P330" s="5" t="s">
        <v>3396</v>
      </c>
      <c r="Q330" s="5" t="s">
        <v>2773</v>
      </c>
      <c r="R330" s="5" t="s">
        <v>3394</v>
      </c>
      <c r="S330" s="5" t="s">
        <v>2131</v>
      </c>
      <c r="T330" s="5" t="s">
        <v>3395</v>
      </c>
      <c r="U330" s="5" t="s">
        <v>3394</v>
      </c>
      <c r="V330" s="5" t="s">
        <v>2641</v>
      </c>
      <c r="W330" s="5" t="s">
        <v>2642</v>
      </c>
      <c r="X330" s="5">
        <v>59.36</v>
      </c>
      <c r="Y330" s="5">
        <v>2024</v>
      </c>
      <c r="Z330" s="5">
        <v>48.16</v>
      </c>
      <c r="AA330" s="5" t="s">
        <v>2132</v>
      </c>
      <c r="AB330" s="174" t="s">
        <v>1814</v>
      </c>
    </row>
    <row r="331" spans="1:28" ht="40.200000000000003" hidden="1" customHeight="1" x14ac:dyDescent="0.3">
      <c r="A331" s="172" t="s">
        <v>4187</v>
      </c>
      <c r="B331" s="5" t="s">
        <v>4188</v>
      </c>
      <c r="C331" s="5" t="s">
        <v>2763</v>
      </c>
      <c r="D331" s="5" t="s">
        <v>2764</v>
      </c>
      <c r="E331" s="5" t="s">
        <v>2787</v>
      </c>
      <c r="F331" s="5" t="s">
        <v>1246</v>
      </c>
      <c r="G331" s="5" t="s">
        <v>1246</v>
      </c>
      <c r="H331" s="5" t="s">
        <v>4189</v>
      </c>
      <c r="I331" s="5" t="s">
        <v>4190</v>
      </c>
      <c r="J331" s="5" t="s">
        <v>4191</v>
      </c>
      <c r="K331" s="5">
        <v>590</v>
      </c>
      <c r="L331" s="5">
        <v>590</v>
      </c>
      <c r="M331" s="5" t="s">
        <v>2827</v>
      </c>
      <c r="N331" s="5" t="s">
        <v>4192</v>
      </c>
      <c r="O331" s="5" t="s">
        <v>935</v>
      </c>
      <c r="P331" s="5" t="s">
        <v>4193</v>
      </c>
      <c r="Q331" s="5" t="s">
        <v>2773</v>
      </c>
      <c r="R331" s="5" t="s">
        <v>2647</v>
      </c>
      <c r="S331" s="5" t="s">
        <v>937</v>
      </c>
      <c r="T331" s="5" t="s">
        <v>936</v>
      </c>
      <c r="U331" s="5" t="s">
        <v>2640</v>
      </c>
      <c r="V331" s="5" t="s">
        <v>2641</v>
      </c>
      <c r="W331" s="5" t="s">
        <v>2642</v>
      </c>
      <c r="X331" s="5">
        <v>1</v>
      </c>
      <c r="Y331" s="5">
        <v>2025</v>
      </c>
      <c r="Z331" s="5">
        <v>1</v>
      </c>
      <c r="AA331" s="5" t="s">
        <v>1347</v>
      </c>
      <c r="AB331" s="174" t="s">
        <v>1814</v>
      </c>
    </row>
    <row r="332" spans="1:28" ht="40.200000000000003" hidden="1" customHeight="1" x14ac:dyDescent="0.3">
      <c r="A332" s="172" t="s">
        <v>4194</v>
      </c>
      <c r="B332" s="5" t="s">
        <v>2580</v>
      </c>
      <c r="C332" s="5" t="s">
        <v>2763</v>
      </c>
      <c r="D332" s="5" t="s">
        <v>2764</v>
      </c>
      <c r="E332" s="5" t="s">
        <v>2787</v>
      </c>
      <c r="F332" s="5" t="s">
        <v>1247</v>
      </c>
      <c r="G332" s="5" t="s">
        <v>1247</v>
      </c>
      <c r="H332" s="5" t="s">
        <v>4195</v>
      </c>
      <c r="I332" s="5" t="s">
        <v>4196</v>
      </c>
      <c r="J332" s="5" t="s">
        <v>4197</v>
      </c>
      <c r="K332" s="5">
        <v>1026669</v>
      </c>
      <c r="L332" s="5">
        <v>1026669</v>
      </c>
      <c r="M332" s="5" t="s">
        <v>2781</v>
      </c>
      <c r="N332" s="5" t="s">
        <v>4198</v>
      </c>
      <c r="O332" s="5" t="s">
        <v>943</v>
      </c>
      <c r="P332" s="5" t="s">
        <v>4199</v>
      </c>
      <c r="Q332" s="5" t="s">
        <v>2773</v>
      </c>
      <c r="R332" s="5" t="s">
        <v>3029</v>
      </c>
      <c r="S332" s="5" t="s">
        <v>944</v>
      </c>
      <c r="T332" s="5" t="s">
        <v>248</v>
      </c>
      <c r="U332" s="5" t="s">
        <v>2640</v>
      </c>
      <c r="V332" s="5" t="s">
        <v>2641</v>
      </c>
      <c r="W332" s="5" t="s">
        <v>2642</v>
      </c>
      <c r="X332" s="5">
        <v>1</v>
      </c>
      <c r="Y332" s="5">
        <v>2026</v>
      </c>
      <c r="Z332" s="5">
        <v>1</v>
      </c>
      <c r="AA332" s="5" t="s">
        <v>2170</v>
      </c>
      <c r="AB332" s="174" t="s">
        <v>1814</v>
      </c>
    </row>
    <row r="333" spans="1:28" ht="40.200000000000003" hidden="1" customHeight="1" x14ac:dyDescent="0.3">
      <c r="A333" s="172" t="s">
        <v>4200</v>
      </c>
      <c r="B333" s="5" t="s">
        <v>4201</v>
      </c>
      <c r="C333" s="5" t="s">
        <v>2763</v>
      </c>
      <c r="D333" s="5" t="s">
        <v>2764</v>
      </c>
      <c r="E333" s="5" t="s">
        <v>2787</v>
      </c>
      <c r="F333" s="5" t="s">
        <v>1245</v>
      </c>
      <c r="G333" s="5" t="s">
        <v>1245</v>
      </c>
      <c r="H333" s="5" t="s">
        <v>4202</v>
      </c>
      <c r="I333" s="5" t="s">
        <v>4203</v>
      </c>
      <c r="J333" s="5" t="s">
        <v>4204</v>
      </c>
      <c r="K333" s="5">
        <v>1006044</v>
      </c>
      <c r="L333" s="5">
        <v>1006044</v>
      </c>
      <c r="M333" s="5" t="s">
        <v>2781</v>
      </c>
      <c r="N333" s="5" t="s">
        <v>4205</v>
      </c>
      <c r="O333" s="5" t="s">
        <v>943</v>
      </c>
      <c r="P333" s="5" t="s">
        <v>246</v>
      </c>
      <c r="Q333" s="5" t="s">
        <v>2773</v>
      </c>
      <c r="R333" s="5" t="s">
        <v>3029</v>
      </c>
      <c r="S333" s="5" t="s">
        <v>944</v>
      </c>
      <c r="T333" s="5" t="s">
        <v>248</v>
      </c>
      <c r="U333" s="5" t="s">
        <v>3029</v>
      </c>
      <c r="V333" s="5" t="s">
        <v>2641</v>
      </c>
      <c r="W333" s="5" t="s">
        <v>2642</v>
      </c>
      <c r="X333" s="5">
        <v>1</v>
      </c>
      <c r="Y333" s="5">
        <v>2024</v>
      </c>
      <c r="Z333" s="5">
        <v>1</v>
      </c>
      <c r="AA333" s="5" t="s">
        <v>2170</v>
      </c>
      <c r="AB333" s="174" t="s">
        <v>1814</v>
      </c>
    </row>
    <row r="334" spans="1:28" ht="40.200000000000003" hidden="1" customHeight="1" x14ac:dyDescent="0.3">
      <c r="A334" s="172" t="s">
        <v>4206</v>
      </c>
      <c r="B334" s="5" t="s">
        <v>4207</v>
      </c>
      <c r="C334" s="5" t="s">
        <v>2763</v>
      </c>
      <c r="D334" s="5" t="s">
        <v>2764</v>
      </c>
      <c r="E334" s="5" t="s">
        <v>2927</v>
      </c>
      <c r="F334" s="5" t="s">
        <v>1245</v>
      </c>
      <c r="G334" s="5" t="s">
        <v>1245</v>
      </c>
      <c r="H334" s="5" t="s">
        <v>4208</v>
      </c>
      <c r="I334" s="5" t="s">
        <v>4209</v>
      </c>
      <c r="J334" s="5" t="s">
        <v>4210</v>
      </c>
      <c r="K334" s="5">
        <v>1006044</v>
      </c>
      <c r="L334" s="5">
        <v>1006044</v>
      </c>
      <c r="M334" s="5" t="s">
        <v>2781</v>
      </c>
      <c r="N334" s="5" t="s">
        <v>4211</v>
      </c>
      <c r="O334" s="5" t="s">
        <v>1761</v>
      </c>
      <c r="P334" s="5" t="s">
        <v>4212</v>
      </c>
      <c r="Q334" s="5" t="s">
        <v>2773</v>
      </c>
      <c r="R334" s="5" t="s">
        <v>3063</v>
      </c>
      <c r="S334" s="5" t="s">
        <v>2712</v>
      </c>
      <c r="T334" s="5" t="s">
        <v>4213</v>
      </c>
      <c r="U334" s="5" t="s">
        <v>3063</v>
      </c>
      <c r="V334" s="5" t="s">
        <v>2641</v>
      </c>
      <c r="W334" s="5" t="s">
        <v>2642</v>
      </c>
      <c r="X334" s="5">
        <v>26</v>
      </c>
      <c r="Y334" s="5">
        <v>2024</v>
      </c>
      <c r="Z334" s="5">
        <v>26</v>
      </c>
      <c r="AA334" s="5"/>
      <c r="AB334" s="174" t="s">
        <v>2642</v>
      </c>
    </row>
    <row r="335" spans="1:28" ht="40.200000000000003" hidden="1" customHeight="1" x14ac:dyDescent="0.3">
      <c r="A335" s="172" t="s">
        <v>4218</v>
      </c>
      <c r="B335" s="5" t="s">
        <v>4219</v>
      </c>
      <c r="C335" s="5" t="s">
        <v>3318</v>
      </c>
      <c r="D335" s="5" t="s">
        <v>3319</v>
      </c>
      <c r="E335" s="5" t="s">
        <v>3266</v>
      </c>
      <c r="F335" s="5" t="s">
        <v>1246</v>
      </c>
      <c r="G335" s="5" t="s">
        <v>1246</v>
      </c>
      <c r="H335" s="5" t="s">
        <v>4220</v>
      </c>
      <c r="I335" s="5" t="s">
        <v>4221</v>
      </c>
      <c r="J335" s="5" t="s">
        <v>4222</v>
      </c>
      <c r="K335" s="5">
        <v>309105</v>
      </c>
      <c r="L335" s="5">
        <v>67855</v>
      </c>
      <c r="M335" s="5" t="s">
        <v>4223</v>
      </c>
      <c r="N335" s="5" t="s">
        <v>3555</v>
      </c>
      <c r="O335" s="5" t="s">
        <v>818</v>
      </c>
      <c r="P335" s="5" t="s">
        <v>4224</v>
      </c>
      <c r="Q335" s="5" t="s">
        <v>2890</v>
      </c>
      <c r="R335" s="5" t="s">
        <v>4225</v>
      </c>
      <c r="S335" s="5" t="s">
        <v>820</v>
      </c>
      <c r="T335" s="5" t="s">
        <v>821</v>
      </c>
      <c r="U335" s="5" t="s">
        <v>2640</v>
      </c>
      <c r="V335" s="5" t="s">
        <v>2641</v>
      </c>
      <c r="W335" s="5" t="s">
        <v>2642</v>
      </c>
      <c r="X335" s="5">
        <v>1</v>
      </c>
      <c r="Y335" s="5">
        <v>2025</v>
      </c>
      <c r="Z335" s="5">
        <v>1</v>
      </c>
      <c r="AA335" s="5" t="s">
        <v>2107</v>
      </c>
      <c r="AB335" s="174" t="s">
        <v>1814</v>
      </c>
    </row>
    <row r="336" spans="1:28" ht="40.200000000000003" hidden="1" customHeight="1" x14ac:dyDescent="0.3">
      <c r="A336" s="172" t="s">
        <v>4110</v>
      </c>
      <c r="B336" s="5" t="s">
        <v>4111</v>
      </c>
      <c r="C336" s="5" t="s">
        <v>3318</v>
      </c>
      <c r="D336" s="5" t="s">
        <v>3319</v>
      </c>
      <c r="E336" s="5" t="s">
        <v>3566</v>
      </c>
      <c r="F336" s="5" t="s">
        <v>2948</v>
      </c>
      <c r="G336" s="5" t="s">
        <v>2948</v>
      </c>
      <c r="H336" s="5" t="s">
        <v>4112</v>
      </c>
      <c r="I336" s="5" t="s">
        <v>4113</v>
      </c>
      <c r="J336" s="5" t="s">
        <v>4114</v>
      </c>
      <c r="K336" s="5">
        <v>9000</v>
      </c>
      <c r="L336" s="5">
        <v>1296</v>
      </c>
      <c r="M336" s="5" t="s">
        <v>4115</v>
      </c>
      <c r="N336" s="5" t="s">
        <v>4214</v>
      </c>
      <c r="O336" s="5" t="s">
        <v>647</v>
      </c>
      <c r="P336" s="5" t="s">
        <v>648</v>
      </c>
      <c r="Q336" s="5" t="s">
        <v>2773</v>
      </c>
      <c r="R336" s="5" t="s">
        <v>4215</v>
      </c>
      <c r="S336" s="5" t="s">
        <v>649</v>
      </c>
      <c r="T336" s="5" t="s">
        <v>650</v>
      </c>
      <c r="U336" s="5" t="s">
        <v>2640</v>
      </c>
      <c r="V336" s="5" t="s">
        <v>2641</v>
      </c>
      <c r="W336" s="5" t="s">
        <v>2642</v>
      </c>
      <c r="X336" s="5">
        <v>1296</v>
      </c>
      <c r="Y336" s="5">
        <v>2023</v>
      </c>
      <c r="Z336" s="5">
        <v>1296</v>
      </c>
      <c r="AA336" s="5" t="s">
        <v>2033</v>
      </c>
      <c r="AB336" s="174" t="s">
        <v>1814</v>
      </c>
    </row>
    <row r="337" spans="1:28" ht="40.200000000000003" hidden="1" customHeight="1" x14ac:dyDescent="0.3">
      <c r="A337" s="172" t="s">
        <v>4123</v>
      </c>
      <c r="B337" s="5" t="s">
        <v>2557</v>
      </c>
      <c r="C337" s="5" t="s">
        <v>2763</v>
      </c>
      <c r="D337" s="5" t="s">
        <v>2764</v>
      </c>
      <c r="E337" s="5" t="s">
        <v>3566</v>
      </c>
      <c r="F337" s="5" t="s">
        <v>1247</v>
      </c>
      <c r="G337" s="5" t="s">
        <v>1247</v>
      </c>
      <c r="H337" s="5" t="s">
        <v>4124</v>
      </c>
      <c r="I337" s="5" t="s">
        <v>4125</v>
      </c>
      <c r="J337" s="5" t="s">
        <v>4126</v>
      </c>
      <c r="K337" s="5">
        <v>3771</v>
      </c>
      <c r="L337" s="5">
        <v>45</v>
      </c>
      <c r="M337" s="5" t="s">
        <v>2827</v>
      </c>
      <c r="N337" s="5" t="s">
        <v>4216</v>
      </c>
      <c r="O337" s="5" t="s">
        <v>647</v>
      </c>
      <c r="P337" s="5" t="s">
        <v>4217</v>
      </c>
      <c r="Q337" s="5" t="s">
        <v>2773</v>
      </c>
      <c r="R337" s="5" t="s">
        <v>4215</v>
      </c>
      <c r="S337" s="5" t="s">
        <v>649</v>
      </c>
      <c r="T337" s="5" t="s">
        <v>650</v>
      </c>
      <c r="U337" s="5" t="s">
        <v>2640</v>
      </c>
      <c r="V337" s="5" t="s">
        <v>2641</v>
      </c>
      <c r="W337" s="5" t="s">
        <v>1814</v>
      </c>
      <c r="X337" s="5">
        <v>45</v>
      </c>
      <c r="Y337" s="5">
        <v>2026</v>
      </c>
      <c r="Z337" s="5">
        <v>45</v>
      </c>
      <c r="AA337" s="5" t="s">
        <v>2033</v>
      </c>
      <c r="AB337" s="174" t="s">
        <v>1814</v>
      </c>
    </row>
    <row r="338" spans="1:28" ht="40.200000000000003" hidden="1" customHeight="1" x14ac:dyDescent="0.3">
      <c r="A338" s="172" t="s">
        <v>4226</v>
      </c>
      <c r="B338" s="5" t="s">
        <v>1589</v>
      </c>
      <c r="C338" s="5" t="s">
        <v>2763</v>
      </c>
      <c r="D338" s="5" t="s">
        <v>2764</v>
      </c>
      <c r="E338" s="5" t="s">
        <v>3532</v>
      </c>
      <c r="F338" s="5" t="s">
        <v>1246</v>
      </c>
      <c r="G338" s="5" t="s">
        <v>1246</v>
      </c>
      <c r="H338" s="5" t="s">
        <v>4064</v>
      </c>
      <c r="I338" s="5" t="s">
        <v>4065</v>
      </c>
      <c r="J338" s="5" t="s">
        <v>4066</v>
      </c>
      <c r="K338" s="5">
        <v>1034102</v>
      </c>
      <c r="L338" s="5">
        <v>1034102</v>
      </c>
      <c r="M338" s="5" t="s">
        <v>2781</v>
      </c>
      <c r="N338" s="5" t="s">
        <v>4227</v>
      </c>
      <c r="O338" s="5" t="s">
        <v>763</v>
      </c>
      <c r="P338" s="5" t="s">
        <v>4228</v>
      </c>
      <c r="Q338" s="5" t="s">
        <v>2773</v>
      </c>
      <c r="R338" s="5" t="s">
        <v>4070</v>
      </c>
      <c r="S338" s="5" t="s">
        <v>765</v>
      </c>
      <c r="T338" s="5" t="s">
        <v>766</v>
      </c>
      <c r="U338" s="5" t="s">
        <v>2640</v>
      </c>
      <c r="V338" s="5" t="s">
        <v>2641</v>
      </c>
      <c r="W338" s="5" t="s">
        <v>2642</v>
      </c>
      <c r="X338" s="5">
        <v>7</v>
      </c>
      <c r="Y338" s="5">
        <v>2025</v>
      </c>
      <c r="Z338" s="5">
        <v>7</v>
      </c>
      <c r="AA338" s="5" t="s">
        <v>2078</v>
      </c>
      <c r="AB338" s="174" t="s">
        <v>1814</v>
      </c>
    </row>
    <row r="339" spans="1:28" ht="40.200000000000003" hidden="1" customHeight="1" x14ac:dyDescent="0.3">
      <c r="A339" s="172" t="s">
        <v>4229</v>
      </c>
      <c r="B339" s="5" t="s">
        <v>4230</v>
      </c>
      <c r="C339" s="5" t="s">
        <v>3318</v>
      </c>
      <c r="D339" s="5" t="s">
        <v>3335</v>
      </c>
      <c r="E339" s="5" t="s">
        <v>3619</v>
      </c>
      <c r="F339" s="5" t="s">
        <v>4231</v>
      </c>
      <c r="G339" s="5" t="s">
        <v>2948</v>
      </c>
      <c r="H339" s="5" t="s">
        <v>4232</v>
      </c>
      <c r="I339" s="5" t="s">
        <v>4233</v>
      </c>
      <c r="J339" s="5" t="s">
        <v>4234</v>
      </c>
      <c r="K339" s="5">
        <v>885792</v>
      </c>
      <c r="L339" s="5">
        <v>885792</v>
      </c>
      <c r="M339" s="5" t="s">
        <v>2827</v>
      </c>
      <c r="N339" s="5" t="s">
        <v>4235</v>
      </c>
      <c r="O339" s="5" t="s">
        <v>4236</v>
      </c>
      <c r="P339" s="5" t="s">
        <v>4237</v>
      </c>
      <c r="Q339" s="5" t="s">
        <v>2773</v>
      </c>
      <c r="R339" s="5" t="s">
        <v>4238</v>
      </c>
      <c r="S339" s="5" t="s">
        <v>4239</v>
      </c>
      <c r="T339" s="5" t="s">
        <v>4237</v>
      </c>
      <c r="U339" s="5" t="s">
        <v>2640</v>
      </c>
      <c r="V339" s="5" t="s">
        <v>2641</v>
      </c>
      <c r="W339" s="5" t="s">
        <v>1814</v>
      </c>
      <c r="X339" s="5">
        <v>1</v>
      </c>
      <c r="Y339" s="5">
        <v>2019</v>
      </c>
      <c r="Z339" s="5">
        <v>0.8</v>
      </c>
      <c r="AA339" s="5"/>
      <c r="AB339" s="174" t="s">
        <v>2642</v>
      </c>
    </row>
    <row r="340" spans="1:28" ht="40.200000000000003" hidden="1" customHeight="1" x14ac:dyDescent="0.3">
      <c r="A340" s="172" t="s">
        <v>4229</v>
      </c>
      <c r="B340" s="5" t="s">
        <v>4230</v>
      </c>
      <c r="C340" s="5" t="s">
        <v>3318</v>
      </c>
      <c r="D340" s="5" t="s">
        <v>3335</v>
      </c>
      <c r="E340" s="5" t="s">
        <v>3619</v>
      </c>
      <c r="F340" s="5" t="s">
        <v>4231</v>
      </c>
      <c r="G340" s="5" t="s">
        <v>2948</v>
      </c>
      <c r="H340" s="5" t="s">
        <v>4232</v>
      </c>
      <c r="I340" s="5" t="s">
        <v>4233</v>
      </c>
      <c r="J340" s="5" t="s">
        <v>4234</v>
      </c>
      <c r="K340" s="5">
        <v>885792</v>
      </c>
      <c r="L340" s="5">
        <v>885792</v>
      </c>
      <c r="M340" s="5" t="s">
        <v>2827</v>
      </c>
      <c r="N340" s="5" t="s">
        <v>4235</v>
      </c>
      <c r="O340" s="5" t="s">
        <v>4236</v>
      </c>
      <c r="P340" s="5" t="s">
        <v>4237</v>
      </c>
      <c r="Q340" s="5" t="s">
        <v>2773</v>
      </c>
      <c r="R340" s="5" t="s">
        <v>4238</v>
      </c>
      <c r="S340" s="5" t="s">
        <v>4239</v>
      </c>
      <c r="T340" s="5" t="s">
        <v>4237</v>
      </c>
      <c r="U340" s="5" t="s">
        <v>2640</v>
      </c>
      <c r="V340" s="5" t="s">
        <v>2641</v>
      </c>
      <c r="W340" s="5" t="s">
        <v>1814</v>
      </c>
      <c r="X340" s="5">
        <v>1</v>
      </c>
      <c r="Y340" s="5">
        <v>2020</v>
      </c>
      <c r="Z340" s="5">
        <v>0.2</v>
      </c>
      <c r="AA340" s="5"/>
      <c r="AB340" s="174" t="s">
        <v>2642</v>
      </c>
    </row>
    <row r="341" spans="1:28" ht="40.200000000000003" hidden="1" customHeight="1" x14ac:dyDescent="0.3">
      <c r="A341" s="172" t="s">
        <v>4229</v>
      </c>
      <c r="B341" s="5" t="s">
        <v>4230</v>
      </c>
      <c r="C341" s="5" t="s">
        <v>3318</v>
      </c>
      <c r="D341" s="5" t="s">
        <v>3335</v>
      </c>
      <c r="E341" s="5" t="s">
        <v>3619</v>
      </c>
      <c r="F341" s="5" t="s">
        <v>4231</v>
      </c>
      <c r="G341" s="5" t="s">
        <v>2948</v>
      </c>
      <c r="H341" s="5" t="s">
        <v>4232</v>
      </c>
      <c r="I341" s="5" t="s">
        <v>4233</v>
      </c>
      <c r="J341" s="5" t="s">
        <v>4234</v>
      </c>
      <c r="K341" s="5">
        <v>885792</v>
      </c>
      <c r="L341" s="5">
        <v>885792</v>
      </c>
      <c r="M341" s="5" t="s">
        <v>2827</v>
      </c>
      <c r="N341" s="5" t="s">
        <v>4235</v>
      </c>
      <c r="O341" s="5" t="s">
        <v>4236</v>
      </c>
      <c r="P341" s="5" t="s">
        <v>4237</v>
      </c>
      <c r="Q341" s="5" t="s">
        <v>2773</v>
      </c>
      <c r="R341" s="5" t="s">
        <v>4238</v>
      </c>
      <c r="S341" s="5" t="s">
        <v>4239</v>
      </c>
      <c r="T341" s="5" t="s">
        <v>4237</v>
      </c>
      <c r="U341" s="5" t="s">
        <v>2640</v>
      </c>
      <c r="V341" s="5" t="s">
        <v>2641</v>
      </c>
      <c r="W341" s="5" t="s">
        <v>1814</v>
      </c>
      <c r="X341" s="5">
        <v>1</v>
      </c>
      <c r="Y341" s="5">
        <v>2021</v>
      </c>
      <c r="Z341" s="5">
        <v>0</v>
      </c>
      <c r="AA341" s="5"/>
      <c r="AB341" s="174" t="s">
        <v>2642</v>
      </c>
    </row>
    <row r="342" spans="1:28" ht="40.200000000000003" hidden="1" customHeight="1" x14ac:dyDescent="0.3">
      <c r="A342" s="172" t="s">
        <v>4229</v>
      </c>
      <c r="B342" s="5" t="s">
        <v>4230</v>
      </c>
      <c r="C342" s="5" t="s">
        <v>3318</v>
      </c>
      <c r="D342" s="5" t="s">
        <v>3335</v>
      </c>
      <c r="E342" s="5" t="s">
        <v>3619</v>
      </c>
      <c r="F342" s="5" t="s">
        <v>4231</v>
      </c>
      <c r="G342" s="5" t="s">
        <v>2948</v>
      </c>
      <c r="H342" s="5" t="s">
        <v>4232</v>
      </c>
      <c r="I342" s="5" t="s">
        <v>4233</v>
      </c>
      <c r="J342" s="5" t="s">
        <v>4234</v>
      </c>
      <c r="K342" s="5">
        <v>885792</v>
      </c>
      <c r="L342" s="5">
        <v>885792</v>
      </c>
      <c r="M342" s="5" t="s">
        <v>2827</v>
      </c>
      <c r="N342" s="5" t="s">
        <v>4235</v>
      </c>
      <c r="O342" s="5" t="s">
        <v>4236</v>
      </c>
      <c r="P342" s="5" t="s">
        <v>4237</v>
      </c>
      <c r="Q342" s="5" t="s">
        <v>2773</v>
      </c>
      <c r="R342" s="5" t="s">
        <v>4238</v>
      </c>
      <c r="S342" s="5" t="s">
        <v>4239</v>
      </c>
      <c r="T342" s="5" t="s">
        <v>4237</v>
      </c>
      <c r="U342" s="5" t="s">
        <v>2640</v>
      </c>
      <c r="V342" s="5" t="s">
        <v>2641</v>
      </c>
      <c r="W342" s="5" t="s">
        <v>1814</v>
      </c>
      <c r="X342" s="5">
        <v>1</v>
      </c>
      <c r="Y342" s="5">
        <v>2022</v>
      </c>
      <c r="Z342" s="5">
        <v>0</v>
      </c>
      <c r="AA342" s="5"/>
      <c r="AB342" s="174" t="s">
        <v>2642</v>
      </c>
    </row>
    <row r="343" spans="1:28" ht="40.200000000000003" hidden="1" customHeight="1" x14ac:dyDescent="0.3">
      <c r="A343" s="172" t="s">
        <v>4229</v>
      </c>
      <c r="B343" s="5" t="s">
        <v>4230</v>
      </c>
      <c r="C343" s="5" t="s">
        <v>3318</v>
      </c>
      <c r="D343" s="5" t="s">
        <v>3335</v>
      </c>
      <c r="E343" s="5" t="s">
        <v>3619</v>
      </c>
      <c r="F343" s="5" t="s">
        <v>4231</v>
      </c>
      <c r="G343" s="5" t="s">
        <v>2948</v>
      </c>
      <c r="H343" s="5" t="s">
        <v>4232</v>
      </c>
      <c r="I343" s="5" t="s">
        <v>4233</v>
      </c>
      <c r="J343" s="5" t="s">
        <v>4234</v>
      </c>
      <c r="K343" s="5">
        <v>885792</v>
      </c>
      <c r="L343" s="5">
        <v>885792</v>
      </c>
      <c r="M343" s="5" t="s">
        <v>2827</v>
      </c>
      <c r="N343" s="5" t="s">
        <v>4235</v>
      </c>
      <c r="O343" s="5" t="s">
        <v>4236</v>
      </c>
      <c r="P343" s="5" t="s">
        <v>4237</v>
      </c>
      <c r="Q343" s="5" t="s">
        <v>2773</v>
      </c>
      <c r="R343" s="5" t="s">
        <v>4238</v>
      </c>
      <c r="S343" s="5" t="s">
        <v>4239</v>
      </c>
      <c r="T343" s="5" t="s">
        <v>4237</v>
      </c>
      <c r="U343" s="5" t="s">
        <v>2640</v>
      </c>
      <c r="V343" s="5" t="s">
        <v>2641</v>
      </c>
      <c r="W343" s="5" t="s">
        <v>1814</v>
      </c>
      <c r="X343" s="5">
        <v>1</v>
      </c>
      <c r="Y343" s="5">
        <v>2023</v>
      </c>
      <c r="Z343" s="5">
        <v>0</v>
      </c>
      <c r="AA343" s="5"/>
      <c r="AB343" s="174" t="s">
        <v>2642</v>
      </c>
    </row>
    <row r="344" spans="1:28" ht="40.200000000000003" hidden="1" customHeight="1" x14ac:dyDescent="0.3">
      <c r="A344" s="172" t="s">
        <v>4248</v>
      </c>
      <c r="B344" s="5" t="s">
        <v>4249</v>
      </c>
      <c r="C344" s="5" t="s">
        <v>3318</v>
      </c>
      <c r="D344" s="5" t="s">
        <v>3319</v>
      </c>
      <c r="E344" s="5" t="s">
        <v>3532</v>
      </c>
      <c r="F344" s="5" t="s">
        <v>3017</v>
      </c>
      <c r="G344" s="5" t="s">
        <v>3017</v>
      </c>
      <c r="H344" s="5" t="s">
        <v>4250</v>
      </c>
      <c r="I344" s="5" t="s">
        <v>4251</v>
      </c>
      <c r="J344" s="5" t="s">
        <v>4252</v>
      </c>
      <c r="K344" s="5">
        <v>274622</v>
      </c>
      <c r="L344" s="5">
        <v>180</v>
      </c>
      <c r="M344" s="5" t="s">
        <v>2827</v>
      </c>
      <c r="N344" s="5" t="s">
        <v>4253</v>
      </c>
      <c r="O344" s="5" t="s">
        <v>4254</v>
      </c>
      <c r="P344" s="5" t="s">
        <v>4255</v>
      </c>
      <c r="Q344" s="5" t="s">
        <v>2773</v>
      </c>
      <c r="R344" s="5" t="s">
        <v>2650</v>
      </c>
      <c r="S344" s="5" t="s">
        <v>4256</v>
      </c>
      <c r="T344" s="5" t="s">
        <v>85</v>
      </c>
      <c r="U344" s="5" t="s">
        <v>2640</v>
      </c>
      <c r="V344" s="5" t="s">
        <v>2641</v>
      </c>
      <c r="W344" s="5" t="s">
        <v>2642</v>
      </c>
      <c r="X344" s="5">
        <v>180</v>
      </c>
      <c r="Y344" s="5">
        <v>2021</v>
      </c>
      <c r="Z344" s="5">
        <v>180</v>
      </c>
      <c r="AA344" s="5"/>
      <c r="AB344" s="174" t="s">
        <v>2642</v>
      </c>
    </row>
    <row r="345" spans="1:28" ht="40.200000000000003" hidden="1" customHeight="1" x14ac:dyDescent="0.3">
      <c r="A345" s="172" t="s">
        <v>4240</v>
      </c>
      <c r="B345" s="5" t="s">
        <v>4241</v>
      </c>
      <c r="C345" s="5" t="s">
        <v>3318</v>
      </c>
      <c r="D345" s="5" t="s">
        <v>3319</v>
      </c>
      <c r="E345" s="5" t="s">
        <v>2883</v>
      </c>
      <c r="F345" s="5" t="s">
        <v>1245</v>
      </c>
      <c r="G345" s="5" t="s">
        <v>1246</v>
      </c>
      <c r="H345" s="5" t="s">
        <v>4242</v>
      </c>
      <c r="I345" s="5" t="s">
        <v>4243</v>
      </c>
      <c r="J345" s="5" t="s">
        <v>4244</v>
      </c>
      <c r="K345" s="5">
        <v>4434</v>
      </c>
      <c r="L345" s="5">
        <v>4434</v>
      </c>
      <c r="M345" s="5" t="s">
        <v>4245</v>
      </c>
      <c r="N345" s="5" t="s">
        <v>4246</v>
      </c>
      <c r="O345" s="5" t="s">
        <v>731</v>
      </c>
      <c r="P345" s="5" t="s">
        <v>4247</v>
      </c>
      <c r="Q345" s="5" t="s">
        <v>2773</v>
      </c>
      <c r="R345" s="5" t="s">
        <v>3111</v>
      </c>
      <c r="S345" s="5" t="s">
        <v>733</v>
      </c>
      <c r="T345" s="5" t="s">
        <v>732</v>
      </c>
      <c r="U345" s="5" t="s">
        <v>2640</v>
      </c>
      <c r="V345" s="5" t="s">
        <v>2641</v>
      </c>
      <c r="W345" s="5" t="s">
        <v>2642</v>
      </c>
      <c r="X345" s="5">
        <v>1</v>
      </c>
      <c r="Y345" s="5">
        <v>2024</v>
      </c>
      <c r="Z345" s="5">
        <v>1</v>
      </c>
      <c r="AA345" s="5" t="s">
        <v>2063</v>
      </c>
      <c r="AB345" s="174" t="s">
        <v>1814</v>
      </c>
    </row>
    <row r="346" spans="1:28" ht="40.200000000000003" hidden="1" customHeight="1" x14ac:dyDescent="0.3">
      <c r="A346" s="172" t="s">
        <v>4240</v>
      </c>
      <c r="B346" s="5" t="s">
        <v>4241</v>
      </c>
      <c r="C346" s="5" t="s">
        <v>3318</v>
      </c>
      <c r="D346" s="5" t="s">
        <v>3319</v>
      </c>
      <c r="E346" s="5" t="s">
        <v>2883</v>
      </c>
      <c r="F346" s="5" t="s">
        <v>1245</v>
      </c>
      <c r="G346" s="5" t="s">
        <v>1246</v>
      </c>
      <c r="H346" s="5" t="s">
        <v>4242</v>
      </c>
      <c r="I346" s="5" t="s">
        <v>4243</v>
      </c>
      <c r="J346" s="5" t="s">
        <v>4244</v>
      </c>
      <c r="K346" s="5">
        <v>4434</v>
      </c>
      <c r="L346" s="5">
        <v>4434</v>
      </c>
      <c r="M346" s="5" t="s">
        <v>4245</v>
      </c>
      <c r="N346" s="5" t="s">
        <v>4246</v>
      </c>
      <c r="O346" s="5" t="s">
        <v>731</v>
      </c>
      <c r="P346" s="5" t="s">
        <v>4247</v>
      </c>
      <c r="Q346" s="5" t="s">
        <v>2773</v>
      </c>
      <c r="R346" s="5" t="s">
        <v>3111</v>
      </c>
      <c r="S346" s="5" t="s">
        <v>733</v>
      </c>
      <c r="T346" s="5" t="s">
        <v>732</v>
      </c>
      <c r="U346" s="5" t="s">
        <v>2640</v>
      </c>
      <c r="V346" s="5" t="s">
        <v>2641</v>
      </c>
      <c r="W346" s="5" t="s">
        <v>2642</v>
      </c>
      <c r="X346" s="5">
        <v>1</v>
      </c>
      <c r="Y346" s="5">
        <v>2025</v>
      </c>
      <c r="Z346" s="5">
        <v>0</v>
      </c>
      <c r="AA346" s="5" t="s">
        <v>2063</v>
      </c>
      <c r="AB346" s="174" t="s">
        <v>1814</v>
      </c>
    </row>
    <row r="347" spans="1:28" ht="40.200000000000003" hidden="1" customHeight="1" x14ac:dyDescent="0.3">
      <c r="A347" s="172" t="s">
        <v>3731</v>
      </c>
      <c r="B347" s="5" t="s">
        <v>1799</v>
      </c>
      <c r="C347" s="5" t="s">
        <v>2763</v>
      </c>
      <c r="D347" s="5" t="s">
        <v>2764</v>
      </c>
      <c r="E347" s="5" t="s">
        <v>3162</v>
      </c>
      <c r="F347" s="5" t="s">
        <v>1247</v>
      </c>
      <c r="G347" s="5" t="s">
        <v>1247</v>
      </c>
      <c r="H347" s="5" t="s">
        <v>3732</v>
      </c>
      <c r="I347" s="5" t="s">
        <v>3733</v>
      </c>
      <c r="J347" s="5" t="s">
        <v>3734</v>
      </c>
      <c r="K347" s="5">
        <v>1047052</v>
      </c>
      <c r="L347" s="5">
        <v>1047052</v>
      </c>
      <c r="M347" s="5" t="s">
        <v>2781</v>
      </c>
      <c r="N347" s="5" t="s">
        <v>3735</v>
      </c>
      <c r="O347" s="5" t="s">
        <v>456</v>
      </c>
      <c r="P347" s="5" t="s">
        <v>3730</v>
      </c>
      <c r="Q347" s="5" t="s">
        <v>2773</v>
      </c>
      <c r="R347" s="5" t="s">
        <v>2650</v>
      </c>
      <c r="S347" s="5" t="s">
        <v>2721</v>
      </c>
      <c r="T347" s="5" t="s">
        <v>4257</v>
      </c>
      <c r="U347" s="5" t="s">
        <v>2640</v>
      </c>
      <c r="V347" s="5" t="s">
        <v>4258</v>
      </c>
      <c r="W347" s="5" t="s">
        <v>1814</v>
      </c>
      <c r="X347" s="5">
        <v>100</v>
      </c>
      <c r="Y347" s="5">
        <v>2026</v>
      </c>
      <c r="Z347" s="5">
        <v>100</v>
      </c>
      <c r="AA347" s="5"/>
      <c r="AB347" s="174" t="s">
        <v>2642</v>
      </c>
    </row>
    <row r="348" spans="1:28" ht="40.200000000000003" hidden="1" customHeight="1" x14ac:dyDescent="0.3">
      <c r="A348" s="172" t="s">
        <v>4259</v>
      </c>
      <c r="B348" s="5" t="s">
        <v>4260</v>
      </c>
      <c r="C348" s="5" t="s">
        <v>2763</v>
      </c>
      <c r="D348" s="5" t="s">
        <v>2764</v>
      </c>
      <c r="E348" s="5" t="s">
        <v>3600</v>
      </c>
      <c r="F348" s="5" t="s">
        <v>1246</v>
      </c>
      <c r="G348" s="5" t="s">
        <v>1246</v>
      </c>
      <c r="H348" s="5" t="s">
        <v>4261</v>
      </c>
      <c r="I348" s="5" t="s">
        <v>4262</v>
      </c>
      <c r="J348" s="5" t="s">
        <v>4263</v>
      </c>
      <c r="K348" s="5">
        <v>16766</v>
      </c>
      <c r="L348" s="5">
        <v>800</v>
      </c>
      <c r="M348" s="5" t="s">
        <v>4264</v>
      </c>
      <c r="N348" s="5" t="s">
        <v>4265</v>
      </c>
      <c r="O348" s="5" t="s">
        <v>811</v>
      </c>
      <c r="P348" s="5" t="s">
        <v>4266</v>
      </c>
      <c r="Q348" s="5" t="s">
        <v>2773</v>
      </c>
      <c r="R348" s="5" t="s">
        <v>2650</v>
      </c>
      <c r="S348" s="5" t="s">
        <v>813</v>
      </c>
      <c r="T348" s="5" t="s">
        <v>223</v>
      </c>
      <c r="U348" s="5" t="s">
        <v>2640</v>
      </c>
      <c r="V348" s="5" t="s">
        <v>2641</v>
      </c>
      <c r="W348" s="5" t="s">
        <v>1814</v>
      </c>
      <c r="X348" s="5">
        <v>800</v>
      </c>
      <c r="Y348" s="5">
        <v>2025</v>
      </c>
      <c r="Z348" s="5">
        <v>800</v>
      </c>
      <c r="AA348" s="5" t="s">
        <v>2105</v>
      </c>
      <c r="AB348" s="174" t="s">
        <v>1814</v>
      </c>
    </row>
    <row r="349" spans="1:28" ht="40.200000000000003" hidden="1" customHeight="1" x14ac:dyDescent="0.3">
      <c r="A349" s="172" t="s">
        <v>4267</v>
      </c>
      <c r="B349" s="5" t="s">
        <v>1697</v>
      </c>
      <c r="C349" s="5" t="s">
        <v>2763</v>
      </c>
      <c r="D349" s="5" t="s">
        <v>2764</v>
      </c>
      <c r="E349" s="5" t="s">
        <v>3600</v>
      </c>
      <c r="F349" s="5" t="s">
        <v>1246</v>
      </c>
      <c r="G349" s="5" t="s">
        <v>1246</v>
      </c>
      <c r="H349" s="5" t="s">
        <v>4268</v>
      </c>
      <c r="I349" s="5" t="s">
        <v>4269</v>
      </c>
      <c r="J349" s="5" t="s">
        <v>4270</v>
      </c>
      <c r="K349" s="5">
        <v>188705</v>
      </c>
      <c r="L349" s="5">
        <v>240</v>
      </c>
      <c r="M349" s="5" t="s">
        <v>2781</v>
      </c>
      <c r="N349" s="5" t="s">
        <v>4271</v>
      </c>
      <c r="O349" s="5" t="s">
        <v>811</v>
      </c>
      <c r="P349" s="5" t="s">
        <v>4272</v>
      </c>
      <c r="Q349" s="5" t="s">
        <v>2773</v>
      </c>
      <c r="R349" s="5" t="s">
        <v>2650</v>
      </c>
      <c r="S349" s="5" t="s">
        <v>813</v>
      </c>
      <c r="T349" s="5" t="s">
        <v>223</v>
      </c>
      <c r="U349" s="5" t="s">
        <v>2640</v>
      </c>
      <c r="V349" s="5" t="s">
        <v>2641</v>
      </c>
      <c r="W349" s="5" t="s">
        <v>2642</v>
      </c>
      <c r="X349" s="5">
        <v>240</v>
      </c>
      <c r="Y349" s="5">
        <v>2025</v>
      </c>
      <c r="Z349" s="5">
        <v>240</v>
      </c>
      <c r="AA349" s="5" t="s">
        <v>2105</v>
      </c>
      <c r="AB349" s="174" t="s">
        <v>1814</v>
      </c>
    </row>
    <row r="350" spans="1:28" ht="40.200000000000003" hidden="1" customHeight="1" x14ac:dyDescent="0.3">
      <c r="A350" s="172" t="s">
        <v>4259</v>
      </c>
      <c r="B350" s="5" t="s">
        <v>4260</v>
      </c>
      <c r="C350" s="5" t="s">
        <v>2763</v>
      </c>
      <c r="D350" s="5" t="s">
        <v>2764</v>
      </c>
      <c r="E350" s="5" t="s">
        <v>3600</v>
      </c>
      <c r="F350" s="5" t="s">
        <v>1246</v>
      </c>
      <c r="G350" s="5" t="s">
        <v>1246</v>
      </c>
      <c r="H350" s="5" t="s">
        <v>4261</v>
      </c>
      <c r="I350" s="5" t="s">
        <v>4262</v>
      </c>
      <c r="J350" s="5" t="s">
        <v>4263</v>
      </c>
      <c r="K350" s="5">
        <v>16766</v>
      </c>
      <c r="L350" s="5">
        <v>800</v>
      </c>
      <c r="M350" s="5" t="s">
        <v>4264</v>
      </c>
      <c r="N350" s="5" t="s">
        <v>4273</v>
      </c>
      <c r="O350" s="5" t="s">
        <v>803</v>
      </c>
      <c r="P350" s="5" t="s">
        <v>4274</v>
      </c>
      <c r="Q350" s="5" t="s">
        <v>2773</v>
      </c>
      <c r="R350" s="5" t="s">
        <v>3012</v>
      </c>
      <c r="S350" s="5" t="s">
        <v>805</v>
      </c>
      <c r="T350" s="5" t="s">
        <v>806</v>
      </c>
      <c r="U350" s="5" t="s">
        <v>2640</v>
      </c>
      <c r="V350" s="5" t="s">
        <v>2641</v>
      </c>
      <c r="W350" s="5" t="s">
        <v>1814</v>
      </c>
      <c r="X350" s="5">
        <v>1</v>
      </c>
      <c r="Y350" s="5">
        <v>2025</v>
      </c>
      <c r="Z350" s="5">
        <v>1</v>
      </c>
      <c r="AA350" s="5" t="s">
        <v>2103</v>
      </c>
      <c r="AB350" s="174" t="s">
        <v>1814</v>
      </c>
    </row>
    <row r="351" spans="1:28" ht="40.200000000000003" hidden="1" customHeight="1" x14ac:dyDescent="0.3">
      <c r="A351" s="172" t="s">
        <v>3537</v>
      </c>
      <c r="B351" s="5" t="s">
        <v>3538</v>
      </c>
      <c r="C351" s="5" t="s">
        <v>2763</v>
      </c>
      <c r="D351" s="5" t="s">
        <v>2764</v>
      </c>
      <c r="E351" s="5" t="s">
        <v>3532</v>
      </c>
      <c r="F351" s="5" t="s">
        <v>1245</v>
      </c>
      <c r="G351" s="5" t="s">
        <v>1245</v>
      </c>
      <c r="H351" s="5" t="s">
        <v>3539</v>
      </c>
      <c r="I351" s="5" t="s">
        <v>3540</v>
      </c>
      <c r="J351" s="5" t="s">
        <v>3541</v>
      </c>
      <c r="K351" s="5">
        <v>1006004</v>
      </c>
      <c r="L351" s="5">
        <v>1006004</v>
      </c>
      <c r="M351" s="5" t="s">
        <v>2781</v>
      </c>
      <c r="N351" s="5" t="s">
        <v>3542</v>
      </c>
      <c r="O351" s="5" t="s">
        <v>152</v>
      </c>
      <c r="P351" s="5" t="s">
        <v>153</v>
      </c>
      <c r="Q351" s="5" t="s">
        <v>2773</v>
      </c>
      <c r="R351" s="5" t="s">
        <v>3063</v>
      </c>
      <c r="S351" s="5" t="s">
        <v>4275</v>
      </c>
      <c r="T351" s="5" t="s">
        <v>4276</v>
      </c>
      <c r="U351" s="5" t="s">
        <v>3063</v>
      </c>
      <c r="V351" s="5" t="s">
        <v>4258</v>
      </c>
      <c r="W351" s="5" t="s">
        <v>2642</v>
      </c>
      <c r="X351" s="5">
        <v>1</v>
      </c>
      <c r="Y351" s="5">
        <v>2024</v>
      </c>
      <c r="Z351" s="5">
        <v>1</v>
      </c>
      <c r="AA351" s="5"/>
      <c r="AB351" s="174" t="s">
        <v>2642</v>
      </c>
    </row>
    <row r="352" spans="1:28" ht="40.200000000000003" hidden="1" customHeight="1" x14ac:dyDescent="0.3">
      <c r="A352" s="172" t="s">
        <v>4267</v>
      </c>
      <c r="B352" s="5" t="s">
        <v>1697</v>
      </c>
      <c r="C352" s="5" t="s">
        <v>2763</v>
      </c>
      <c r="D352" s="5" t="s">
        <v>2764</v>
      </c>
      <c r="E352" s="5" t="s">
        <v>3600</v>
      </c>
      <c r="F352" s="5" t="s">
        <v>1246</v>
      </c>
      <c r="G352" s="5" t="s">
        <v>1246</v>
      </c>
      <c r="H352" s="5" t="s">
        <v>4268</v>
      </c>
      <c r="I352" s="5" t="s">
        <v>4269</v>
      </c>
      <c r="J352" s="5" t="s">
        <v>4270</v>
      </c>
      <c r="K352" s="5">
        <v>188705</v>
      </c>
      <c r="L352" s="5">
        <v>240</v>
      </c>
      <c r="M352" s="5" t="s">
        <v>2781</v>
      </c>
      <c r="N352" s="5" t="s">
        <v>4277</v>
      </c>
      <c r="O352" s="5" t="s">
        <v>807</v>
      </c>
      <c r="P352" s="5" t="s">
        <v>4278</v>
      </c>
      <c r="Q352" s="5" t="s">
        <v>2773</v>
      </c>
      <c r="R352" s="5" t="s">
        <v>3640</v>
      </c>
      <c r="S352" s="5" t="s">
        <v>809</v>
      </c>
      <c r="T352" s="5" t="s">
        <v>810</v>
      </c>
      <c r="U352" s="5" t="s">
        <v>2640</v>
      </c>
      <c r="V352" s="5" t="s">
        <v>2641</v>
      </c>
      <c r="W352" s="5" t="s">
        <v>2642</v>
      </c>
      <c r="X352" s="5">
        <v>1</v>
      </c>
      <c r="Y352" s="5">
        <v>2025</v>
      </c>
      <c r="Z352" s="5">
        <v>1</v>
      </c>
      <c r="AA352" s="5" t="s">
        <v>2104</v>
      </c>
      <c r="AB352" s="174" t="s">
        <v>1814</v>
      </c>
    </row>
    <row r="353" spans="1:28" ht="40.200000000000003" hidden="1" customHeight="1" x14ac:dyDescent="0.3">
      <c r="A353" s="172" t="s">
        <v>4281</v>
      </c>
      <c r="B353" s="5" t="s">
        <v>4282</v>
      </c>
      <c r="C353" s="5" t="s">
        <v>2763</v>
      </c>
      <c r="D353" s="5" t="s">
        <v>2764</v>
      </c>
      <c r="E353" s="5" t="s">
        <v>3532</v>
      </c>
      <c r="F353" s="5" t="s">
        <v>1245</v>
      </c>
      <c r="G353" s="5" t="s">
        <v>1245</v>
      </c>
      <c r="H353" s="5" t="s">
        <v>4283</v>
      </c>
      <c r="I353" s="5" t="s">
        <v>4284</v>
      </c>
      <c r="J353" s="5" t="s">
        <v>4285</v>
      </c>
      <c r="K353" s="5">
        <v>350</v>
      </c>
      <c r="L353" s="5">
        <v>20</v>
      </c>
      <c r="M353" s="5" t="s">
        <v>2781</v>
      </c>
      <c r="N353" s="5" t="s">
        <v>4286</v>
      </c>
      <c r="O353" s="5" t="s">
        <v>4287</v>
      </c>
      <c r="P353" s="5" t="s">
        <v>489</v>
      </c>
      <c r="Q353" s="5" t="s">
        <v>2773</v>
      </c>
      <c r="R353" s="5" t="s">
        <v>2675</v>
      </c>
      <c r="S353" s="5" t="s">
        <v>4288</v>
      </c>
      <c r="T353" s="5" t="s">
        <v>4289</v>
      </c>
      <c r="U353" s="5" t="s">
        <v>2675</v>
      </c>
      <c r="V353" s="5" t="s">
        <v>2641</v>
      </c>
      <c r="W353" s="5" t="s">
        <v>2642</v>
      </c>
      <c r="X353" s="5">
        <v>1</v>
      </c>
      <c r="Y353" s="5">
        <v>2024</v>
      </c>
      <c r="Z353" s="5">
        <v>1</v>
      </c>
      <c r="AA353" s="5"/>
      <c r="AB353" s="174" t="s">
        <v>2642</v>
      </c>
    </row>
    <row r="354" spans="1:28" ht="40.200000000000003" hidden="1" customHeight="1" x14ac:dyDescent="0.3">
      <c r="A354" s="172" t="s">
        <v>4267</v>
      </c>
      <c r="B354" s="5" t="s">
        <v>1697</v>
      </c>
      <c r="C354" s="5" t="s">
        <v>2763</v>
      </c>
      <c r="D354" s="5" t="s">
        <v>2764</v>
      </c>
      <c r="E354" s="5" t="s">
        <v>3600</v>
      </c>
      <c r="F354" s="5" t="s">
        <v>1246</v>
      </c>
      <c r="G354" s="5" t="s">
        <v>1246</v>
      </c>
      <c r="H354" s="5" t="s">
        <v>4268</v>
      </c>
      <c r="I354" s="5" t="s">
        <v>4269</v>
      </c>
      <c r="J354" s="5" t="s">
        <v>4270</v>
      </c>
      <c r="K354" s="5">
        <v>188705</v>
      </c>
      <c r="L354" s="5">
        <v>240</v>
      </c>
      <c r="M354" s="5" t="s">
        <v>2781</v>
      </c>
      <c r="N354" s="5" t="s">
        <v>4279</v>
      </c>
      <c r="O354" s="5" t="s">
        <v>814</v>
      </c>
      <c r="P354" s="5" t="s">
        <v>4280</v>
      </c>
      <c r="Q354" s="5" t="s">
        <v>2773</v>
      </c>
      <c r="R354" s="5" t="s">
        <v>3063</v>
      </c>
      <c r="S354" s="5" t="s">
        <v>816</v>
      </c>
      <c r="T354" s="5" t="s">
        <v>817</v>
      </c>
      <c r="U354" s="5" t="s">
        <v>2640</v>
      </c>
      <c r="V354" s="5" t="s">
        <v>2641</v>
      </c>
      <c r="W354" s="5" t="s">
        <v>2642</v>
      </c>
      <c r="X354" s="5">
        <v>12</v>
      </c>
      <c r="Y354" s="5">
        <v>2025</v>
      </c>
      <c r="Z354" s="5">
        <v>12</v>
      </c>
      <c r="AA354" s="5" t="s">
        <v>2106</v>
      </c>
      <c r="AB354" s="174" t="s">
        <v>1814</v>
      </c>
    </row>
    <row r="355" spans="1:28" ht="40.200000000000003" hidden="1" customHeight="1" x14ac:dyDescent="0.3">
      <c r="A355" s="172" t="s">
        <v>4290</v>
      </c>
      <c r="B355" s="5" t="s">
        <v>4291</v>
      </c>
      <c r="C355" s="5" t="s">
        <v>2763</v>
      </c>
      <c r="D355" s="5" t="s">
        <v>2764</v>
      </c>
      <c r="E355" s="5" t="s">
        <v>3745</v>
      </c>
      <c r="F355" s="5" t="s">
        <v>1245</v>
      </c>
      <c r="G355" s="5" t="s">
        <v>1245</v>
      </c>
      <c r="H355" s="5" t="s">
        <v>4292</v>
      </c>
      <c r="I355" s="5" t="s">
        <v>4293</v>
      </c>
      <c r="J355" s="5" t="s">
        <v>4294</v>
      </c>
      <c r="K355" s="5">
        <v>132440</v>
      </c>
      <c r="L355" s="5">
        <v>19288</v>
      </c>
      <c r="M355" s="5" t="s">
        <v>2781</v>
      </c>
      <c r="N355" s="5" t="s">
        <v>4295</v>
      </c>
      <c r="O355" s="5" t="s">
        <v>912</v>
      </c>
      <c r="P355" s="5" t="s">
        <v>913</v>
      </c>
      <c r="Q355" s="5" t="s">
        <v>2773</v>
      </c>
      <c r="R355" s="5" t="s">
        <v>3390</v>
      </c>
      <c r="S355" s="5" t="s">
        <v>914</v>
      </c>
      <c r="T355" s="5" t="s">
        <v>915</v>
      </c>
      <c r="U355" s="5" t="s">
        <v>3390</v>
      </c>
      <c r="V355" s="5" t="s">
        <v>2641</v>
      </c>
      <c r="W355" s="5" t="s">
        <v>2642</v>
      </c>
      <c r="X355" s="5">
        <v>11111</v>
      </c>
      <c r="Y355" s="5">
        <v>2024</v>
      </c>
      <c r="Z355" s="5">
        <v>230</v>
      </c>
      <c r="AA355" s="5" t="s">
        <v>2158</v>
      </c>
      <c r="AB355" s="174" t="s">
        <v>1814</v>
      </c>
    </row>
    <row r="356" spans="1:28" ht="40.200000000000003" hidden="1" customHeight="1" x14ac:dyDescent="0.3">
      <c r="A356" s="172" t="s">
        <v>4296</v>
      </c>
      <c r="B356" s="5" t="s">
        <v>4297</v>
      </c>
      <c r="C356" s="5" t="s">
        <v>2763</v>
      </c>
      <c r="D356" s="5" t="s">
        <v>2764</v>
      </c>
      <c r="E356" s="5" t="s">
        <v>2777</v>
      </c>
      <c r="F356" s="5" t="s">
        <v>1245</v>
      </c>
      <c r="G356" s="5" t="s">
        <v>1245</v>
      </c>
      <c r="H356" s="5" t="s">
        <v>4298</v>
      </c>
      <c r="I356" s="5" t="s">
        <v>4299</v>
      </c>
      <c r="J356" s="5" t="s">
        <v>4300</v>
      </c>
      <c r="K356" s="5">
        <v>280794</v>
      </c>
      <c r="L356" s="5">
        <v>280794</v>
      </c>
      <c r="M356" s="5" t="s">
        <v>2781</v>
      </c>
      <c r="N356" s="5" t="s">
        <v>4301</v>
      </c>
      <c r="O356" s="5" t="s">
        <v>1078</v>
      </c>
      <c r="P356" s="5" t="s">
        <v>1079</v>
      </c>
      <c r="Q356" s="5" t="s">
        <v>2773</v>
      </c>
      <c r="R356" s="5" t="s">
        <v>4184</v>
      </c>
      <c r="S356" s="5" t="s">
        <v>1080</v>
      </c>
      <c r="T356" s="5" t="s">
        <v>1081</v>
      </c>
      <c r="U356" s="5" t="s">
        <v>4184</v>
      </c>
      <c r="V356" s="5" t="s">
        <v>2641</v>
      </c>
      <c r="W356" s="5" t="s">
        <v>2642</v>
      </c>
      <c r="X356" s="5">
        <v>1</v>
      </c>
      <c r="Y356" s="5">
        <v>2024</v>
      </c>
      <c r="Z356" s="5">
        <v>1</v>
      </c>
      <c r="AA356" s="5" t="s">
        <v>2217</v>
      </c>
      <c r="AB356" s="174" t="s">
        <v>1814</v>
      </c>
    </row>
    <row r="357" spans="1:28" ht="40.200000000000003" hidden="1" customHeight="1" x14ac:dyDescent="0.3">
      <c r="A357" s="172" t="s">
        <v>4302</v>
      </c>
      <c r="B357" s="5" t="s">
        <v>2562</v>
      </c>
      <c r="C357" s="5" t="s">
        <v>2763</v>
      </c>
      <c r="D357" s="5" t="s">
        <v>2764</v>
      </c>
      <c r="E357" s="5" t="s">
        <v>2777</v>
      </c>
      <c r="F357" s="5" t="s">
        <v>1247</v>
      </c>
      <c r="G357" s="5" t="s">
        <v>1247</v>
      </c>
      <c r="H357" s="5" t="s">
        <v>4303</v>
      </c>
      <c r="I357" s="5" t="s">
        <v>4304</v>
      </c>
      <c r="J357" s="5" t="s">
        <v>4305</v>
      </c>
      <c r="K357" s="5">
        <v>354095</v>
      </c>
      <c r="L357" s="5">
        <v>35</v>
      </c>
      <c r="M357" s="5" t="s">
        <v>2827</v>
      </c>
      <c r="N357" s="5" t="s">
        <v>4306</v>
      </c>
      <c r="O357" s="5" t="s">
        <v>1078</v>
      </c>
      <c r="P357" s="5" t="s">
        <v>4307</v>
      </c>
      <c r="Q357" s="5" t="s">
        <v>2773</v>
      </c>
      <c r="R357" s="5" t="s">
        <v>4184</v>
      </c>
      <c r="S357" s="5" t="s">
        <v>1080</v>
      </c>
      <c r="T357" s="5" t="s">
        <v>1081</v>
      </c>
      <c r="U357" s="5" t="s">
        <v>2640</v>
      </c>
      <c r="V357" s="5" t="s">
        <v>2641</v>
      </c>
      <c r="W357" s="5" t="s">
        <v>2642</v>
      </c>
      <c r="X357" s="5">
        <v>7</v>
      </c>
      <c r="Y357" s="5">
        <v>2026</v>
      </c>
      <c r="Z357" s="5">
        <v>7</v>
      </c>
      <c r="AA357" s="5" t="s">
        <v>2217</v>
      </c>
      <c r="AB357" s="174" t="s">
        <v>1814</v>
      </c>
    </row>
    <row r="358" spans="1:28" ht="40.200000000000003" hidden="1" customHeight="1" x14ac:dyDescent="0.3">
      <c r="A358" s="172" t="s">
        <v>4308</v>
      </c>
      <c r="B358" s="5" t="s">
        <v>1624</v>
      </c>
      <c r="C358" s="5" t="s">
        <v>2763</v>
      </c>
      <c r="D358" s="5" t="s">
        <v>2764</v>
      </c>
      <c r="E358" s="5" t="s">
        <v>2777</v>
      </c>
      <c r="F358" s="5" t="s">
        <v>1246</v>
      </c>
      <c r="G358" s="5" t="s">
        <v>1246</v>
      </c>
      <c r="H358" s="5" t="s">
        <v>4309</v>
      </c>
      <c r="I358" s="5" t="s">
        <v>4310</v>
      </c>
      <c r="J358" s="5" t="s">
        <v>4311</v>
      </c>
      <c r="K358" s="5">
        <v>337171</v>
      </c>
      <c r="L358" s="5">
        <v>337171</v>
      </c>
      <c r="M358" s="5" t="s">
        <v>2781</v>
      </c>
      <c r="N358" s="5" t="s">
        <v>4312</v>
      </c>
      <c r="O358" s="5" t="s">
        <v>1078</v>
      </c>
      <c r="P358" s="5" t="s">
        <v>4307</v>
      </c>
      <c r="Q358" s="5" t="s">
        <v>2773</v>
      </c>
      <c r="R358" s="5" t="s">
        <v>4184</v>
      </c>
      <c r="S358" s="5" t="s">
        <v>1080</v>
      </c>
      <c r="T358" s="5" t="s">
        <v>1081</v>
      </c>
      <c r="U358" s="5" t="s">
        <v>2640</v>
      </c>
      <c r="V358" s="5" t="s">
        <v>2641</v>
      </c>
      <c r="W358" s="5" t="s">
        <v>2642</v>
      </c>
      <c r="X358" s="5">
        <v>1</v>
      </c>
      <c r="Y358" s="5">
        <v>2025</v>
      </c>
      <c r="Z358" s="5">
        <v>1</v>
      </c>
      <c r="AA358" s="5" t="s">
        <v>2217</v>
      </c>
      <c r="AB358" s="174" t="s">
        <v>1814</v>
      </c>
    </row>
    <row r="359" spans="1:28" ht="40.200000000000003" hidden="1" customHeight="1" x14ac:dyDescent="0.3">
      <c r="A359" s="172" t="s">
        <v>4302</v>
      </c>
      <c r="B359" s="5" t="s">
        <v>2562</v>
      </c>
      <c r="C359" s="5" t="s">
        <v>2763</v>
      </c>
      <c r="D359" s="5" t="s">
        <v>2764</v>
      </c>
      <c r="E359" s="5" t="s">
        <v>2777</v>
      </c>
      <c r="F359" s="5" t="s">
        <v>1247</v>
      </c>
      <c r="G359" s="5" t="s">
        <v>1247</v>
      </c>
      <c r="H359" s="5" t="s">
        <v>4303</v>
      </c>
      <c r="I359" s="5" t="s">
        <v>4304</v>
      </c>
      <c r="J359" s="5" t="s">
        <v>4305</v>
      </c>
      <c r="K359" s="5">
        <v>354095</v>
      </c>
      <c r="L359" s="5">
        <v>35</v>
      </c>
      <c r="M359" s="5" t="s">
        <v>2827</v>
      </c>
      <c r="N359" s="5" t="s">
        <v>4313</v>
      </c>
      <c r="O359" s="5" t="s">
        <v>1074</v>
      </c>
      <c r="P359" s="5" t="s">
        <v>4314</v>
      </c>
      <c r="Q359" s="5" t="s">
        <v>2773</v>
      </c>
      <c r="R359" s="5" t="s">
        <v>4315</v>
      </c>
      <c r="S359" s="5" t="s">
        <v>1076</v>
      </c>
      <c r="T359" s="5" t="s">
        <v>1077</v>
      </c>
      <c r="U359" s="5" t="s">
        <v>2640</v>
      </c>
      <c r="V359" s="5" t="s">
        <v>2641</v>
      </c>
      <c r="W359" s="5" t="s">
        <v>1814</v>
      </c>
      <c r="X359" s="5">
        <v>35</v>
      </c>
      <c r="Y359" s="5">
        <v>2026</v>
      </c>
      <c r="Z359" s="5">
        <v>35</v>
      </c>
      <c r="AA359" s="5" t="s">
        <v>2216</v>
      </c>
      <c r="AB359" s="174" t="s">
        <v>1814</v>
      </c>
    </row>
    <row r="360" spans="1:28" ht="40.200000000000003" hidden="1" customHeight="1" x14ac:dyDescent="0.3">
      <c r="A360" s="172" t="s">
        <v>4316</v>
      </c>
      <c r="B360" s="5" t="s">
        <v>4317</v>
      </c>
      <c r="C360" s="5" t="s">
        <v>3318</v>
      </c>
      <c r="D360" s="5" t="s">
        <v>3319</v>
      </c>
      <c r="E360" s="5" t="s">
        <v>2852</v>
      </c>
      <c r="F360" s="5" t="s">
        <v>1245</v>
      </c>
      <c r="G360" s="5" t="s">
        <v>1245</v>
      </c>
      <c r="H360" s="5" t="s">
        <v>4318</v>
      </c>
      <c r="I360" s="5" t="s">
        <v>4319</v>
      </c>
      <c r="J360" s="5" t="s">
        <v>4320</v>
      </c>
      <c r="K360" s="5">
        <v>32446</v>
      </c>
      <c r="L360" s="5">
        <v>32446</v>
      </c>
      <c r="M360" s="5" t="s">
        <v>4321</v>
      </c>
      <c r="N360" s="5" t="s">
        <v>4322</v>
      </c>
      <c r="O360" s="5" t="s">
        <v>55</v>
      </c>
      <c r="P360" s="5" t="s">
        <v>4323</v>
      </c>
      <c r="Q360" s="5" t="s">
        <v>2773</v>
      </c>
      <c r="R360" s="5" t="s">
        <v>3394</v>
      </c>
      <c r="S360" s="5" t="s">
        <v>57</v>
      </c>
      <c r="T360" s="5" t="s">
        <v>4324</v>
      </c>
      <c r="U360" s="5" t="s">
        <v>3326</v>
      </c>
      <c r="V360" s="5" t="s">
        <v>2641</v>
      </c>
      <c r="W360" s="5" t="s">
        <v>2642</v>
      </c>
      <c r="X360" s="5">
        <v>12.1</v>
      </c>
      <c r="Y360" s="5">
        <v>2024</v>
      </c>
      <c r="Z360" s="5">
        <v>12.1</v>
      </c>
      <c r="AA360" s="5" t="s">
        <v>2130</v>
      </c>
      <c r="AB360" s="174" t="s">
        <v>1814</v>
      </c>
    </row>
    <row r="361" spans="1:28" ht="40.200000000000003" hidden="1" customHeight="1" x14ac:dyDescent="0.3">
      <c r="A361" s="172" t="s">
        <v>3807</v>
      </c>
      <c r="B361" s="5" t="s">
        <v>3808</v>
      </c>
      <c r="C361" s="5" t="s">
        <v>3318</v>
      </c>
      <c r="D361" s="5" t="s">
        <v>3809</v>
      </c>
      <c r="E361" s="5" t="s">
        <v>2852</v>
      </c>
      <c r="F361" s="5" t="s">
        <v>3810</v>
      </c>
      <c r="G361" s="5" t="s">
        <v>2948</v>
      </c>
      <c r="H361" s="5" t="s">
        <v>3811</v>
      </c>
      <c r="I361" s="5" t="s">
        <v>3812</v>
      </c>
      <c r="J361" s="5" t="s">
        <v>3813</v>
      </c>
      <c r="K361" s="5">
        <v>51084</v>
      </c>
      <c r="L361" s="5">
        <v>28116</v>
      </c>
      <c r="M361" s="5" t="s">
        <v>3814</v>
      </c>
      <c r="N361" s="5" t="s">
        <v>4325</v>
      </c>
      <c r="O361" s="5" t="s">
        <v>4326</v>
      </c>
      <c r="P361" s="5" t="s">
        <v>4327</v>
      </c>
      <c r="Q361" s="5" t="s">
        <v>2773</v>
      </c>
      <c r="R361" s="5" t="s">
        <v>4328</v>
      </c>
      <c r="S361" s="5" t="s">
        <v>4329</v>
      </c>
      <c r="T361" s="5" t="s">
        <v>4330</v>
      </c>
      <c r="U361" s="5" t="s">
        <v>3326</v>
      </c>
      <c r="V361" s="5" t="s">
        <v>2641</v>
      </c>
      <c r="W361" s="5" t="s">
        <v>2642</v>
      </c>
      <c r="X361" s="5">
        <v>17.37</v>
      </c>
      <c r="Y361" s="5">
        <v>2018</v>
      </c>
      <c r="Z361" s="5">
        <v>0</v>
      </c>
      <c r="AA361" s="5"/>
      <c r="AB361" s="174" t="s">
        <v>2642</v>
      </c>
    </row>
    <row r="362" spans="1:28" ht="40.200000000000003" hidden="1" customHeight="1" x14ac:dyDescent="0.3">
      <c r="A362" s="172" t="s">
        <v>3807</v>
      </c>
      <c r="B362" s="5" t="s">
        <v>3808</v>
      </c>
      <c r="C362" s="5" t="s">
        <v>3318</v>
      </c>
      <c r="D362" s="5" t="s">
        <v>3809</v>
      </c>
      <c r="E362" s="5" t="s">
        <v>2852</v>
      </c>
      <c r="F362" s="5" t="s">
        <v>3810</v>
      </c>
      <c r="G362" s="5" t="s">
        <v>2948</v>
      </c>
      <c r="H362" s="5" t="s">
        <v>3811</v>
      </c>
      <c r="I362" s="5" t="s">
        <v>3812</v>
      </c>
      <c r="J362" s="5" t="s">
        <v>3813</v>
      </c>
      <c r="K362" s="5">
        <v>51084</v>
      </c>
      <c r="L362" s="5">
        <v>28116</v>
      </c>
      <c r="M362" s="5" t="s">
        <v>3814</v>
      </c>
      <c r="N362" s="5" t="s">
        <v>4325</v>
      </c>
      <c r="O362" s="5" t="s">
        <v>4326</v>
      </c>
      <c r="P362" s="5" t="s">
        <v>4327</v>
      </c>
      <c r="Q362" s="5" t="s">
        <v>2773</v>
      </c>
      <c r="R362" s="5" t="s">
        <v>4328</v>
      </c>
      <c r="S362" s="5" t="s">
        <v>4329</v>
      </c>
      <c r="T362" s="5" t="s">
        <v>4330</v>
      </c>
      <c r="U362" s="5" t="s">
        <v>3326</v>
      </c>
      <c r="V362" s="5" t="s">
        <v>2641</v>
      </c>
      <c r="W362" s="5" t="s">
        <v>2642</v>
      </c>
      <c r="X362" s="5">
        <v>17.37</v>
      </c>
      <c r="Y362" s="5">
        <v>2019</v>
      </c>
      <c r="Z362" s="5">
        <v>0</v>
      </c>
      <c r="AA362" s="5"/>
      <c r="AB362" s="174" t="s">
        <v>2642</v>
      </c>
    </row>
    <row r="363" spans="1:28" ht="40.200000000000003" hidden="1" customHeight="1" x14ac:dyDescent="0.3">
      <c r="A363" s="172" t="s">
        <v>3807</v>
      </c>
      <c r="B363" s="5" t="s">
        <v>3808</v>
      </c>
      <c r="C363" s="5" t="s">
        <v>3318</v>
      </c>
      <c r="D363" s="5" t="s">
        <v>3809</v>
      </c>
      <c r="E363" s="5" t="s">
        <v>2852</v>
      </c>
      <c r="F363" s="5" t="s">
        <v>3810</v>
      </c>
      <c r="G363" s="5" t="s">
        <v>2948</v>
      </c>
      <c r="H363" s="5" t="s">
        <v>3811</v>
      </c>
      <c r="I363" s="5" t="s">
        <v>3812</v>
      </c>
      <c r="J363" s="5" t="s">
        <v>3813</v>
      </c>
      <c r="K363" s="5">
        <v>51084</v>
      </c>
      <c r="L363" s="5">
        <v>28116</v>
      </c>
      <c r="M363" s="5" t="s">
        <v>3814</v>
      </c>
      <c r="N363" s="5" t="s">
        <v>4325</v>
      </c>
      <c r="O363" s="5" t="s">
        <v>4326</v>
      </c>
      <c r="P363" s="5" t="s">
        <v>4327</v>
      </c>
      <c r="Q363" s="5" t="s">
        <v>2773</v>
      </c>
      <c r="R363" s="5" t="s">
        <v>4328</v>
      </c>
      <c r="S363" s="5" t="s">
        <v>4329</v>
      </c>
      <c r="T363" s="5" t="s">
        <v>4330</v>
      </c>
      <c r="U363" s="5" t="s">
        <v>3326</v>
      </c>
      <c r="V363" s="5" t="s">
        <v>2641</v>
      </c>
      <c r="W363" s="5" t="s">
        <v>2642</v>
      </c>
      <c r="X363" s="5">
        <v>17.37</v>
      </c>
      <c r="Y363" s="5">
        <v>2020</v>
      </c>
      <c r="Z363" s="5">
        <v>17.37</v>
      </c>
      <c r="AA363" s="5"/>
      <c r="AB363" s="174" t="s">
        <v>2642</v>
      </c>
    </row>
    <row r="364" spans="1:28" ht="40.200000000000003" hidden="1" customHeight="1" x14ac:dyDescent="0.3">
      <c r="A364" s="172" t="s">
        <v>3807</v>
      </c>
      <c r="B364" s="5" t="s">
        <v>3808</v>
      </c>
      <c r="C364" s="5" t="s">
        <v>3318</v>
      </c>
      <c r="D364" s="5" t="s">
        <v>3809</v>
      </c>
      <c r="E364" s="5" t="s">
        <v>2852</v>
      </c>
      <c r="F364" s="5" t="s">
        <v>3810</v>
      </c>
      <c r="G364" s="5" t="s">
        <v>2948</v>
      </c>
      <c r="H364" s="5" t="s">
        <v>3811</v>
      </c>
      <c r="I364" s="5" t="s">
        <v>3812</v>
      </c>
      <c r="J364" s="5" t="s">
        <v>3813</v>
      </c>
      <c r="K364" s="5">
        <v>51084</v>
      </c>
      <c r="L364" s="5">
        <v>28116</v>
      </c>
      <c r="M364" s="5" t="s">
        <v>3814</v>
      </c>
      <c r="N364" s="5" t="s">
        <v>4325</v>
      </c>
      <c r="O364" s="5" t="s">
        <v>4326</v>
      </c>
      <c r="P364" s="5" t="s">
        <v>4327</v>
      </c>
      <c r="Q364" s="5" t="s">
        <v>2773</v>
      </c>
      <c r="R364" s="5" t="s">
        <v>4328</v>
      </c>
      <c r="S364" s="5" t="s">
        <v>4329</v>
      </c>
      <c r="T364" s="5" t="s">
        <v>4330</v>
      </c>
      <c r="U364" s="5" t="s">
        <v>3326</v>
      </c>
      <c r="V364" s="5" t="s">
        <v>2641</v>
      </c>
      <c r="W364" s="5" t="s">
        <v>2642</v>
      </c>
      <c r="X364" s="5">
        <v>17.37</v>
      </c>
      <c r="Y364" s="5">
        <v>2021</v>
      </c>
      <c r="Z364" s="5">
        <v>0</v>
      </c>
      <c r="AA364" s="5"/>
      <c r="AB364" s="174" t="s">
        <v>2642</v>
      </c>
    </row>
    <row r="365" spans="1:28" ht="40.200000000000003" hidden="1" customHeight="1" x14ac:dyDescent="0.3">
      <c r="A365" s="172" t="s">
        <v>3807</v>
      </c>
      <c r="B365" s="5" t="s">
        <v>3808</v>
      </c>
      <c r="C365" s="5" t="s">
        <v>3318</v>
      </c>
      <c r="D365" s="5" t="s">
        <v>3809</v>
      </c>
      <c r="E365" s="5" t="s">
        <v>2852</v>
      </c>
      <c r="F365" s="5" t="s">
        <v>3810</v>
      </c>
      <c r="G365" s="5" t="s">
        <v>2948</v>
      </c>
      <c r="H365" s="5" t="s">
        <v>3811</v>
      </c>
      <c r="I365" s="5" t="s">
        <v>3812</v>
      </c>
      <c r="J365" s="5" t="s">
        <v>3813</v>
      </c>
      <c r="K365" s="5">
        <v>51084</v>
      </c>
      <c r="L365" s="5">
        <v>28116</v>
      </c>
      <c r="M365" s="5" t="s">
        <v>3814</v>
      </c>
      <c r="N365" s="5" t="s">
        <v>4325</v>
      </c>
      <c r="O365" s="5" t="s">
        <v>4326</v>
      </c>
      <c r="P365" s="5" t="s">
        <v>4327</v>
      </c>
      <c r="Q365" s="5" t="s">
        <v>2773</v>
      </c>
      <c r="R365" s="5" t="s">
        <v>4328</v>
      </c>
      <c r="S365" s="5" t="s">
        <v>4329</v>
      </c>
      <c r="T365" s="5" t="s">
        <v>4330</v>
      </c>
      <c r="U365" s="5" t="s">
        <v>3326</v>
      </c>
      <c r="V365" s="5" t="s">
        <v>2641</v>
      </c>
      <c r="W365" s="5" t="s">
        <v>2642</v>
      </c>
      <c r="X365" s="5">
        <v>17.37</v>
      </c>
      <c r="Y365" s="5">
        <v>2022</v>
      </c>
      <c r="Z365" s="5">
        <v>0</v>
      </c>
      <c r="AA365" s="5"/>
      <c r="AB365" s="174" t="s">
        <v>2642</v>
      </c>
    </row>
    <row r="366" spans="1:28" ht="40.200000000000003" hidden="1" customHeight="1" x14ac:dyDescent="0.3">
      <c r="A366" s="172" t="s">
        <v>3807</v>
      </c>
      <c r="B366" s="5" t="s">
        <v>3808</v>
      </c>
      <c r="C366" s="5" t="s">
        <v>3318</v>
      </c>
      <c r="D366" s="5" t="s">
        <v>3809</v>
      </c>
      <c r="E366" s="5" t="s">
        <v>2852</v>
      </c>
      <c r="F366" s="5" t="s">
        <v>3810</v>
      </c>
      <c r="G366" s="5" t="s">
        <v>2948</v>
      </c>
      <c r="H366" s="5" t="s">
        <v>3811</v>
      </c>
      <c r="I366" s="5" t="s">
        <v>3812</v>
      </c>
      <c r="J366" s="5" t="s">
        <v>3813</v>
      </c>
      <c r="K366" s="5">
        <v>51084</v>
      </c>
      <c r="L366" s="5">
        <v>28116</v>
      </c>
      <c r="M366" s="5" t="s">
        <v>3814</v>
      </c>
      <c r="N366" s="5" t="s">
        <v>4325</v>
      </c>
      <c r="O366" s="5" t="s">
        <v>4326</v>
      </c>
      <c r="P366" s="5" t="s">
        <v>4327</v>
      </c>
      <c r="Q366" s="5" t="s">
        <v>2773</v>
      </c>
      <c r="R366" s="5" t="s">
        <v>4328</v>
      </c>
      <c r="S366" s="5" t="s">
        <v>4329</v>
      </c>
      <c r="T366" s="5" t="s">
        <v>4330</v>
      </c>
      <c r="U366" s="5" t="s">
        <v>3326</v>
      </c>
      <c r="V366" s="5" t="s">
        <v>2641</v>
      </c>
      <c r="W366" s="5" t="s">
        <v>2642</v>
      </c>
      <c r="X366" s="5">
        <v>17.37</v>
      </c>
      <c r="Y366" s="5">
        <v>2023</v>
      </c>
      <c r="Z366" s="5">
        <v>0</v>
      </c>
      <c r="AA366" s="5"/>
      <c r="AB366" s="174" t="s">
        <v>2642</v>
      </c>
    </row>
    <row r="367" spans="1:28" ht="40.200000000000003" hidden="1" customHeight="1" x14ac:dyDescent="0.3">
      <c r="A367" s="172" t="s">
        <v>3807</v>
      </c>
      <c r="B367" s="5" t="s">
        <v>3808</v>
      </c>
      <c r="C367" s="5" t="s">
        <v>3318</v>
      </c>
      <c r="D367" s="5" t="s">
        <v>3809</v>
      </c>
      <c r="E367" s="5" t="s">
        <v>2852</v>
      </c>
      <c r="F367" s="5" t="s">
        <v>3810</v>
      </c>
      <c r="G367" s="5" t="s">
        <v>2948</v>
      </c>
      <c r="H367" s="5" t="s">
        <v>3811</v>
      </c>
      <c r="I367" s="5" t="s">
        <v>3812</v>
      </c>
      <c r="J367" s="5" t="s">
        <v>3813</v>
      </c>
      <c r="K367" s="5">
        <v>51084</v>
      </c>
      <c r="L367" s="5">
        <v>28116</v>
      </c>
      <c r="M367" s="5" t="s">
        <v>3814</v>
      </c>
      <c r="N367" s="5" t="s">
        <v>4332</v>
      </c>
      <c r="O367" s="5" t="s">
        <v>4333</v>
      </c>
      <c r="P367" s="5" t="s">
        <v>4334</v>
      </c>
      <c r="Q367" s="5" t="s">
        <v>2773</v>
      </c>
      <c r="R367" s="5" t="s">
        <v>4335</v>
      </c>
      <c r="S367" s="5" t="s">
        <v>4336</v>
      </c>
      <c r="T367" s="5" t="s">
        <v>4337</v>
      </c>
      <c r="U367" s="5" t="s">
        <v>2640</v>
      </c>
      <c r="V367" s="5" t="s">
        <v>2641</v>
      </c>
      <c r="W367" s="5" t="s">
        <v>2642</v>
      </c>
      <c r="X367" s="5">
        <v>4</v>
      </c>
      <c r="Y367" s="5">
        <v>2018</v>
      </c>
      <c r="Z367" s="5">
        <v>0</v>
      </c>
      <c r="AA367" s="5"/>
      <c r="AB367" s="174" t="s">
        <v>2642</v>
      </c>
    </row>
    <row r="368" spans="1:28" ht="40.200000000000003" hidden="1" customHeight="1" x14ac:dyDescent="0.3">
      <c r="A368" s="172" t="s">
        <v>3807</v>
      </c>
      <c r="B368" s="5" t="s">
        <v>3808</v>
      </c>
      <c r="C368" s="5" t="s">
        <v>3318</v>
      </c>
      <c r="D368" s="5" t="s">
        <v>3809</v>
      </c>
      <c r="E368" s="5" t="s">
        <v>2852</v>
      </c>
      <c r="F368" s="5" t="s">
        <v>3810</v>
      </c>
      <c r="G368" s="5" t="s">
        <v>2948</v>
      </c>
      <c r="H368" s="5" t="s">
        <v>3811</v>
      </c>
      <c r="I368" s="5" t="s">
        <v>3812</v>
      </c>
      <c r="J368" s="5" t="s">
        <v>3813</v>
      </c>
      <c r="K368" s="5">
        <v>51084</v>
      </c>
      <c r="L368" s="5">
        <v>28116</v>
      </c>
      <c r="M368" s="5" t="s">
        <v>3814</v>
      </c>
      <c r="N368" s="5" t="s">
        <v>4332</v>
      </c>
      <c r="O368" s="5" t="s">
        <v>4333</v>
      </c>
      <c r="P368" s="5" t="s">
        <v>4334</v>
      </c>
      <c r="Q368" s="5" t="s">
        <v>2773</v>
      </c>
      <c r="R368" s="5" t="s">
        <v>4335</v>
      </c>
      <c r="S368" s="5" t="s">
        <v>4336</v>
      </c>
      <c r="T368" s="5" t="s">
        <v>4337</v>
      </c>
      <c r="U368" s="5" t="s">
        <v>2640</v>
      </c>
      <c r="V368" s="5" t="s">
        <v>2641</v>
      </c>
      <c r="W368" s="5" t="s">
        <v>2642</v>
      </c>
      <c r="X368" s="5">
        <v>4</v>
      </c>
      <c r="Y368" s="5">
        <v>2019</v>
      </c>
      <c r="Z368" s="5">
        <v>0</v>
      </c>
      <c r="AA368" s="5"/>
      <c r="AB368" s="174" t="s">
        <v>2642</v>
      </c>
    </row>
    <row r="369" spans="1:28" ht="40.200000000000003" hidden="1" customHeight="1" x14ac:dyDescent="0.3">
      <c r="A369" s="172" t="s">
        <v>3807</v>
      </c>
      <c r="B369" s="5" t="s">
        <v>3808</v>
      </c>
      <c r="C369" s="5" t="s">
        <v>3318</v>
      </c>
      <c r="D369" s="5" t="s">
        <v>3809</v>
      </c>
      <c r="E369" s="5" t="s">
        <v>2852</v>
      </c>
      <c r="F369" s="5" t="s">
        <v>3810</v>
      </c>
      <c r="G369" s="5" t="s">
        <v>2948</v>
      </c>
      <c r="H369" s="5" t="s">
        <v>3811</v>
      </c>
      <c r="I369" s="5" t="s">
        <v>3812</v>
      </c>
      <c r="J369" s="5" t="s">
        <v>3813</v>
      </c>
      <c r="K369" s="5">
        <v>51084</v>
      </c>
      <c r="L369" s="5">
        <v>28116</v>
      </c>
      <c r="M369" s="5" t="s">
        <v>3814</v>
      </c>
      <c r="N369" s="5" t="s">
        <v>4332</v>
      </c>
      <c r="O369" s="5" t="s">
        <v>4333</v>
      </c>
      <c r="P369" s="5" t="s">
        <v>4334</v>
      </c>
      <c r="Q369" s="5" t="s">
        <v>2773</v>
      </c>
      <c r="R369" s="5" t="s">
        <v>4335</v>
      </c>
      <c r="S369" s="5" t="s">
        <v>4336</v>
      </c>
      <c r="T369" s="5" t="s">
        <v>4337</v>
      </c>
      <c r="U369" s="5" t="s">
        <v>2640</v>
      </c>
      <c r="V369" s="5" t="s">
        <v>2641</v>
      </c>
      <c r="W369" s="5" t="s">
        <v>2642</v>
      </c>
      <c r="X369" s="5">
        <v>4</v>
      </c>
      <c r="Y369" s="5">
        <v>2020</v>
      </c>
      <c r="Z369" s="5">
        <v>4</v>
      </c>
      <c r="AA369" s="5"/>
      <c r="AB369" s="174" t="s">
        <v>2642</v>
      </c>
    </row>
    <row r="370" spans="1:28" ht="40.200000000000003" hidden="1" customHeight="1" x14ac:dyDescent="0.3">
      <c r="A370" s="172" t="s">
        <v>3807</v>
      </c>
      <c r="B370" s="5" t="s">
        <v>3808</v>
      </c>
      <c r="C370" s="5" t="s">
        <v>3318</v>
      </c>
      <c r="D370" s="5" t="s">
        <v>3809</v>
      </c>
      <c r="E370" s="5" t="s">
        <v>2852</v>
      </c>
      <c r="F370" s="5" t="s">
        <v>3810</v>
      </c>
      <c r="G370" s="5" t="s">
        <v>2948</v>
      </c>
      <c r="H370" s="5" t="s">
        <v>3811</v>
      </c>
      <c r="I370" s="5" t="s">
        <v>3812</v>
      </c>
      <c r="J370" s="5" t="s">
        <v>3813</v>
      </c>
      <c r="K370" s="5">
        <v>51084</v>
      </c>
      <c r="L370" s="5">
        <v>28116</v>
      </c>
      <c r="M370" s="5" t="s">
        <v>3814</v>
      </c>
      <c r="N370" s="5" t="s">
        <v>4332</v>
      </c>
      <c r="O370" s="5" t="s">
        <v>4333</v>
      </c>
      <c r="P370" s="5" t="s">
        <v>4334</v>
      </c>
      <c r="Q370" s="5" t="s">
        <v>2773</v>
      </c>
      <c r="R370" s="5" t="s">
        <v>4335</v>
      </c>
      <c r="S370" s="5" t="s">
        <v>4336</v>
      </c>
      <c r="T370" s="5" t="s">
        <v>4337</v>
      </c>
      <c r="U370" s="5" t="s">
        <v>2640</v>
      </c>
      <c r="V370" s="5" t="s">
        <v>2641</v>
      </c>
      <c r="W370" s="5" t="s">
        <v>2642</v>
      </c>
      <c r="X370" s="5">
        <v>4</v>
      </c>
      <c r="Y370" s="5">
        <v>2021</v>
      </c>
      <c r="Z370" s="5">
        <v>0</v>
      </c>
      <c r="AA370" s="5"/>
      <c r="AB370" s="174" t="s">
        <v>2642</v>
      </c>
    </row>
    <row r="371" spans="1:28" ht="40.200000000000003" hidden="1" customHeight="1" x14ac:dyDescent="0.3">
      <c r="A371" s="172" t="s">
        <v>3807</v>
      </c>
      <c r="B371" s="5" t="s">
        <v>3808</v>
      </c>
      <c r="C371" s="5" t="s">
        <v>3318</v>
      </c>
      <c r="D371" s="5" t="s">
        <v>3809</v>
      </c>
      <c r="E371" s="5" t="s">
        <v>2852</v>
      </c>
      <c r="F371" s="5" t="s">
        <v>3810</v>
      </c>
      <c r="G371" s="5" t="s">
        <v>2948</v>
      </c>
      <c r="H371" s="5" t="s">
        <v>3811</v>
      </c>
      <c r="I371" s="5" t="s">
        <v>3812</v>
      </c>
      <c r="J371" s="5" t="s">
        <v>3813</v>
      </c>
      <c r="K371" s="5">
        <v>51084</v>
      </c>
      <c r="L371" s="5">
        <v>28116</v>
      </c>
      <c r="M371" s="5" t="s">
        <v>3814</v>
      </c>
      <c r="N371" s="5" t="s">
        <v>4332</v>
      </c>
      <c r="O371" s="5" t="s">
        <v>4333</v>
      </c>
      <c r="P371" s="5" t="s">
        <v>4334</v>
      </c>
      <c r="Q371" s="5" t="s">
        <v>2773</v>
      </c>
      <c r="R371" s="5" t="s">
        <v>4335</v>
      </c>
      <c r="S371" s="5" t="s">
        <v>4336</v>
      </c>
      <c r="T371" s="5" t="s">
        <v>4337</v>
      </c>
      <c r="U371" s="5" t="s">
        <v>2640</v>
      </c>
      <c r="V371" s="5" t="s">
        <v>2641</v>
      </c>
      <c r="W371" s="5" t="s">
        <v>2642</v>
      </c>
      <c r="X371" s="5">
        <v>4</v>
      </c>
      <c r="Y371" s="5">
        <v>2022</v>
      </c>
      <c r="Z371" s="5">
        <v>0</v>
      </c>
      <c r="AA371" s="5"/>
      <c r="AB371" s="174" t="s">
        <v>2642</v>
      </c>
    </row>
    <row r="372" spans="1:28" ht="40.200000000000003" hidden="1" customHeight="1" x14ac:dyDescent="0.3">
      <c r="A372" s="172" t="s">
        <v>3807</v>
      </c>
      <c r="B372" s="5" t="s">
        <v>3808</v>
      </c>
      <c r="C372" s="5" t="s">
        <v>3318</v>
      </c>
      <c r="D372" s="5" t="s">
        <v>3809</v>
      </c>
      <c r="E372" s="5" t="s">
        <v>2852</v>
      </c>
      <c r="F372" s="5" t="s">
        <v>3810</v>
      </c>
      <c r="G372" s="5" t="s">
        <v>2948</v>
      </c>
      <c r="H372" s="5" t="s">
        <v>3811</v>
      </c>
      <c r="I372" s="5" t="s">
        <v>3812</v>
      </c>
      <c r="J372" s="5" t="s">
        <v>3813</v>
      </c>
      <c r="K372" s="5">
        <v>51084</v>
      </c>
      <c r="L372" s="5">
        <v>28116</v>
      </c>
      <c r="M372" s="5" t="s">
        <v>3814</v>
      </c>
      <c r="N372" s="5" t="s">
        <v>4332</v>
      </c>
      <c r="O372" s="5" t="s">
        <v>4333</v>
      </c>
      <c r="P372" s="5" t="s">
        <v>4334</v>
      </c>
      <c r="Q372" s="5" t="s">
        <v>2773</v>
      </c>
      <c r="R372" s="5" t="s">
        <v>4335</v>
      </c>
      <c r="S372" s="5" t="s">
        <v>4336</v>
      </c>
      <c r="T372" s="5" t="s">
        <v>4337</v>
      </c>
      <c r="U372" s="5" t="s">
        <v>2640</v>
      </c>
      <c r="V372" s="5" t="s">
        <v>2641</v>
      </c>
      <c r="W372" s="5" t="s">
        <v>2642</v>
      </c>
      <c r="X372" s="5">
        <v>4</v>
      </c>
      <c r="Y372" s="5">
        <v>2023</v>
      </c>
      <c r="Z372" s="5">
        <v>0</v>
      </c>
      <c r="AA372" s="5"/>
      <c r="AB372" s="174" t="s">
        <v>2642</v>
      </c>
    </row>
    <row r="373" spans="1:28" ht="40.200000000000003" hidden="1" customHeight="1" x14ac:dyDescent="0.3">
      <c r="A373" s="172" t="s">
        <v>3823</v>
      </c>
      <c r="B373" s="5" t="s">
        <v>3824</v>
      </c>
      <c r="C373" s="5" t="s">
        <v>3318</v>
      </c>
      <c r="D373" s="5" t="s">
        <v>3472</v>
      </c>
      <c r="E373" s="5" t="s">
        <v>2852</v>
      </c>
      <c r="F373" s="5" t="s">
        <v>1247</v>
      </c>
      <c r="G373" s="5" t="s">
        <v>1248</v>
      </c>
      <c r="H373" s="5" t="s">
        <v>3825</v>
      </c>
      <c r="I373" s="5" t="s">
        <v>3826</v>
      </c>
      <c r="J373" s="5" t="s">
        <v>3827</v>
      </c>
      <c r="K373" s="5">
        <v>53416</v>
      </c>
      <c r="L373" s="5">
        <v>53416</v>
      </c>
      <c r="M373" s="5" t="s">
        <v>2781</v>
      </c>
      <c r="N373" s="5" t="s">
        <v>3828</v>
      </c>
      <c r="O373" s="5" t="s">
        <v>865</v>
      </c>
      <c r="P373" s="5" t="s">
        <v>4331</v>
      </c>
      <c r="Q373" s="5" t="s">
        <v>2773</v>
      </c>
      <c r="R373" s="5" t="s">
        <v>2693</v>
      </c>
      <c r="S373" s="5" t="s">
        <v>867</v>
      </c>
      <c r="T373" s="5" t="s">
        <v>866</v>
      </c>
      <c r="U373" s="5" t="s">
        <v>3326</v>
      </c>
      <c r="V373" s="5" t="s">
        <v>2641</v>
      </c>
      <c r="W373" s="5" t="s">
        <v>2642</v>
      </c>
      <c r="X373" s="5">
        <v>1.4926999999999999</v>
      </c>
      <c r="Y373" s="5">
        <v>2026</v>
      </c>
      <c r="Z373" s="5">
        <v>1.4926999999999999</v>
      </c>
      <c r="AA373" s="5" t="s">
        <v>2133</v>
      </c>
      <c r="AB373" s="174" t="s">
        <v>1814</v>
      </c>
    </row>
    <row r="374" spans="1:28" ht="40.200000000000003" hidden="1" customHeight="1" x14ac:dyDescent="0.3">
      <c r="A374" s="172" t="s">
        <v>3823</v>
      </c>
      <c r="B374" s="5" t="s">
        <v>3824</v>
      </c>
      <c r="C374" s="5" t="s">
        <v>3318</v>
      </c>
      <c r="D374" s="5" t="s">
        <v>3472</v>
      </c>
      <c r="E374" s="5" t="s">
        <v>2852</v>
      </c>
      <c r="F374" s="5" t="s">
        <v>1247</v>
      </c>
      <c r="G374" s="5" t="s">
        <v>1248</v>
      </c>
      <c r="H374" s="5" t="s">
        <v>3825</v>
      </c>
      <c r="I374" s="5" t="s">
        <v>3826</v>
      </c>
      <c r="J374" s="5" t="s">
        <v>3827</v>
      </c>
      <c r="K374" s="5">
        <v>53416</v>
      </c>
      <c r="L374" s="5">
        <v>53416</v>
      </c>
      <c r="M374" s="5" t="s">
        <v>2781</v>
      </c>
      <c r="N374" s="5" t="s">
        <v>3828</v>
      </c>
      <c r="O374" s="5" t="s">
        <v>865</v>
      </c>
      <c r="P374" s="5" t="s">
        <v>4331</v>
      </c>
      <c r="Q374" s="5" t="s">
        <v>2773</v>
      </c>
      <c r="R374" s="5" t="s">
        <v>2693</v>
      </c>
      <c r="S374" s="5" t="s">
        <v>867</v>
      </c>
      <c r="T374" s="5" t="s">
        <v>866</v>
      </c>
      <c r="U374" s="5" t="s">
        <v>3326</v>
      </c>
      <c r="V374" s="5" t="s">
        <v>2641</v>
      </c>
      <c r="W374" s="5" t="s">
        <v>2642</v>
      </c>
      <c r="X374" s="5">
        <v>1.4926999999999999</v>
      </c>
      <c r="Y374" s="5">
        <v>2027</v>
      </c>
      <c r="Z374" s="5">
        <v>0</v>
      </c>
      <c r="AA374" s="5" t="s">
        <v>2133</v>
      </c>
      <c r="AB374" s="174" t="s">
        <v>1814</v>
      </c>
    </row>
    <row r="375" spans="1:28" ht="40.200000000000003" hidden="1" customHeight="1" x14ac:dyDescent="0.3">
      <c r="A375" s="172" t="s">
        <v>4338</v>
      </c>
      <c r="B375" s="5" t="s">
        <v>4339</v>
      </c>
      <c r="C375" s="5" t="s">
        <v>2763</v>
      </c>
      <c r="D375" s="5" t="s">
        <v>2764</v>
      </c>
      <c r="E375" s="5" t="s">
        <v>2852</v>
      </c>
      <c r="F375" s="5" t="s">
        <v>1245</v>
      </c>
      <c r="G375" s="5" t="s">
        <v>1245</v>
      </c>
      <c r="H375" s="5" t="s">
        <v>4340</v>
      </c>
      <c r="I375" s="5" t="s">
        <v>4341</v>
      </c>
      <c r="J375" s="5" t="s">
        <v>4342</v>
      </c>
      <c r="K375" s="5">
        <v>1006044</v>
      </c>
      <c r="L375" s="5">
        <v>435224</v>
      </c>
      <c r="M375" s="5" t="s">
        <v>2781</v>
      </c>
      <c r="N375" s="5" t="s">
        <v>4343</v>
      </c>
      <c r="O375" s="5" t="s">
        <v>890</v>
      </c>
      <c r="P375" s="5" t="s">
        <v>891</v>
      </c>
      <c r="Q375" s="5" t="s">
        <v>2773</v>
      </c>
      <c r="R375" s="5" t="s">
        <v>3012</v>
      </c>
      <c r="S375" s="5" t="s">
        <v>892</v>
      </c>
      <c r="T375" s="5" t="s">
        <v>893</v>
      </c>
      <c r="U375" s="5" t="s">
        <v>3012</v>
      </c>
      <c r="V375" s="5" t="s">
        <v>2641</v>
      </c>
      <c r="W375" s="5" t="s">
        <v>2642</v>
      </c>
      <c r="X375" s="5">
        <v>1</v>
      </c>
      <c r="Y375" s="5">
        <v>2024</v>
      </c>
      <c r="Z375" s="5">
        <v>1</v>
      </c>
      <c r="AA375" s="5" t="s">
        <v>2151</v>
      </c>
      <c r="AB375" s="174" t="s">
        <v>1814</v>
      </c>
    </row>
    <row r="376" spans="1:28" ht="40.200000000000003" hidden="1" customHeight="1" x14ac:dyDescent="0.3">
      <c r="A376" s="172" t="s">
        <v>4344</v>
      </c>
      <c r="B376" s="5" t="s">
        <v>1416</v>
      </c>
      <c r="C376" s="5" t="s">
        <v>2763</v>
      </c>
      <c r="D376" s="5" t="s">
        <v>2764</v>
      </c>
      <c r="E376" s="5" t="s">
        <v>2787</v>
      </c>
      <c r="F376" s="5" t="s">
        <v>1246</v>
      </c>
      <c r="G376" s="5" t="s">
        <v>1247</v>
      </c>
      <c r="H376" s="5" t="s">
        <v>4345</v>
      </c>
      <c r="I376" s="5" t="s">
        <v>4346</v>
      </c>
      <c r="J376" s="5" t="s">
        <v>4347</v>
      </c>
      <c r="K376" s="5">
        <v>1016826</v>
      </c>
      <c r="L376" s="5">
        <v>1016826</v>
      </c>
      <c r="M376" s="5" t="s">
        <v>2781</v>
      </c>
      <c r="N376" s="5" t="s">
        <v>4348</v>
      </c>
      <c r="O376" s="5" t="s">
        <v>133</v>
      </c>
      <c r="P376" s="5" t="s">
        <v>4349</v>
      </c>
      <c r="Q376" s="5" t="s">
        <v>2773</v>
      </c>
      <c r="R376" s="5" t="s">
        <v>3005</v>
      </c>
      <c r="S376" s="5" t="s">
        <v>135</v>
      </c>
      <c r="T376" s="5" t="s">
        <v>136</v>
      </c>
      <c r="U376" s="5" t="s">
        <v>2640</v>
      </c>
      <c r="V376" s="5" t="s">
        <v>2641</v>
      </c>
      <c r="W376" s="5" t="s">
        <v>2642</v>
      </c>
      <c r="X376" s="5">
        <v>1</v>
      </c>
      <c r="Y376" s="5">
        <v>2025</v>
      </c>
      <c r="Z376" s="5">
        <v>0</v>
      </c>
      <c r="AA376" s="5" t="s">
        <v>2174</v>
      </c>
      <c r="AB376" s="174" t="s">
        <v>1814</v>
      </c>
    </row>
    <row r="377" spans="1:28" ht="40.200000000000003" hidden="1" customHeight="1" x14ac:dyDescent="0.3">
      <c r="A377" s="172" t="s">
        <v>4344</v>
      </c>
      <c r="B377" s="5" t="s">
        <v>1416</v>
      </c>
      <c r="C377" s="5" t="s">
        <v>2763</v>
      </c>
      <c r="D377" s="5" t="s">
        <v>2764</v>
      </c>
      <c r="E377" s="5" t="s">
        <v>2787</v>
      </c>
      <c r="F377" s="5" t="s">
        <v>1246</v>
      </c>
      <c r="G377" s="5" t="s">
        <v>1247</v>
      </c>
      <c r="H377" s="5" t="s">
        <v>4345</v>
      </c>
      <c r="I377" s="5" t="s">
        <v>4346</v>
      </c>
      <c r="J377" s="5" t="s">
        <v>4347</v>
      </c>
      <c r="K377" s="5">
        <v>1016826</v>
      </c>
      <c r="L377" s="5">
        <v>1016826</v>
      </c>
      <c r="M377" s="5" t="s">
        <v>2781</v>
      </c>
      <c r="N377" s="5" t="s">
        <v>4348</v>
      </c>
      <c r="O377" s="5" t="s">
        <v>133</v>
      </c>
      <c r="P377" s="5" t="s">
        <v>4349</v>
      </c>
      <c r="Q377" s="5" t="s">
        <v>2773</v>
      </c>
      <c r="R377" s="5" t="s">
        <v>3005</v>
      </c>
      <c r="S377" s="5" t="s">
        <v>135</v>
      </c>
      <c r="T377" s="5" t="s">
        <v>136</v>
      </c>
      <c r="U377" s="5" t="s">
        <v>2640</v>
      </c>
      <c r="V377" s="5" t="s">
        <v>2641</v>
      </c>
      <c r="W377" s="5" t="s">
        <v>2642</v>
      </c>
      <c r="X377" s="5">
        <v>1</v>
      </c>
      <c r="Y377" s="5">
        <v>2026</v>
      </c>
      <c r="Z377" s="5">
        <v>1</v>
      </c>
      <c r="AA377" s="5" t="s">
        <v>2174</v>
      </c>
      <c r="AB377" s="174" t="s">
        <v>1814</v>
      </c>
    </row>
    <row r="378" spans="1:28" ht="40.200000000000003" hidden="1" customHeight="1" x14ac:dyDescent="0.3">
      <c r="A378" s="172" t="s">
        <v>3757</v>
      </c>
      <c r="B378" s="5" t="s">
        <v>3758</v>
      </c>
      <c r="C378" s="5" t="s">
        <v>2763</v>
      </c>
      <c r="D378" s="5" t="s">
        <v>2764</v>
      </c>
      <c r="E378" s="5" t="s">
        <v>3745</v>
      </c>
      <c r="F378" s="5" t="s">
        <v>1245</v>
      </c>
      <c r="G378" s="5" t="s">
        <v>1245</v>
      </c>
      <c r="H378" s="5" t="s">
        <v>3759</v>
      </c>
      <c r="I378" s="5" t="s">
        <v>3760</v>
      </c>
      <c r="J378" s="5" t="s">
        <v>3761</v>
      </c>
      <c r="K378" s="5">
        <v>1006044</v>
      </c>
      <c r="L378" s="5">
        <v>1006044</v>
      </c>
      <c r="M378" s="5" t="s">
        <v>2781</v>
      </c>
      <c r="N378" s="5" t="s">
        <v>4350</v>
      </c>
      <c r="O378" s="5" t="s">
        <v>931</v>
      </c>
      <c r="P378" s="5" t="s">
        <v>932</v>
      </c>
      <c r="Q378" s="5" t="s">
        <v>2773</v>
      </c>
      <c r="R378" s="5" t="s">
        <v>4351</v>
      </c>
      <c r="S378" s="5" t="s">
        <v>933</v>
      </c>
      <c r="T378" s="5" t="s">
        <v>934</v>
      </c>
      <c r="U378" s="5" t="s">
        <v>4351</v>
      </c>
      <c r="V378" s="5" t="s">
        <v>2641</v>
      </c>
      <c r="W378" s="5" t="s">
        <v>2642</v>
      </c>
      <c r="X378" s="5">
        <v>1</v>
      </c>
      <c r="Y378" s="5">
        <v>2024</v>
      </c>
      <c r="Z378" s="5">
        <v>1</v>
      </c>
      <c r="AA378" s="5" t="s">
        <v>2168</v>
      </c>
      <c r="AB378" s="174" t="s">
        <v>1814</v>
      </c>
    </row>
    <row r="379" spans="1:28" ht="40.200000000000003" hidden="1" customHeight="1" x14ac:dyDescent="0.3">
      <c r="A379" s="172" t="s">
        <v>4352</v>
      </c>
      <c r="B379" s="5" t="s">
        <v>1729</v>
      </c>
      <c r="C379" s="5" t="s">
        <v>2763</v>
      </c>
      <c r="D379" s="5" t="s">
        <v>2764</v>
      </c>
      <c r="E379" s="5" t="s">
        <v>3773</v>
      </c>
      <c r="F379" s="5" t="s">
        <v>1246</v>
      </c>
      <c r="G379" s="5" t="s">
        <v>1246</v>
      </c>
      <c r="H379" s="5" t="s">
        <v>4353</v>
      </c>
      <c r="I379" s="5" t="s">
        <v>4354</v>
      </c>
      <c r="J379" s="5" t="s">
        <v>4355</v>
      </c>
      <c r="K379" s="5">
        <v>1016826</v>
      </c>
      <c r="L379" s="5">
        <v>800</v>
      </c>
      <c r="M379" s="5" t="s">
        <v>2781</v>
      </c>
      <c r="N379" s="5" t="s">
        <v>4356</v>
      </c>
      <c r="O379" s="5" t="s">
        <v>959</v>
      </c>
      <c r="P379" s="5" t="s">
        <v>4357</v>
      </c>
      <c r="Q379" s="5" t="s">
        <v>2773</v>
      </c>
      <c r="R379" s="5" t="s">
        <v>2675</v>
      </c>
      <c r="S379" s="5" t="s">
        <v>961</v>
      </c>
      <c r="T379" s="5" t="s">
        <v>962</v>
      </c>
      <c r="U379" s="5" t="s">
        <v>2640</v>
      </c>
      <c r="V379" s="5" t="s">
        <v>2641</v>
      </c>
      <c r="W379" s="5" t="s">
        <v>2642</v>
      </c>
      <c r="X379" s="5">
        <v>1</v>
      </c>
      <c r="Y379" s="5">
        <v>2025</v>
      </c>
      <c r="Z379" s="5">
        <v>1</v>
      </c>
      <c r="AA379" s="5" t="s">
        <v>1352</v>
      </c>
      <c r="AB379" s="174" t="s">
        <v>1814</v>
      </c>
    </row>
    <row r="380" spans="1:28" ht="40.200000000000003" hidden="1" customHeight="1" x14ac:dyDescent="0.3">
      <c r="A380" s="172" t="s">
        <v>3757</v>
      </c>
      <c r="B380" s="5" t="s">
        <v>3758</v>
      </c>
      <c r="C380" s="5" t="s">
        <v>2763</v>
      </c>
      <c r="D380" s="5" t="s">
        <v>2764</v>
      </c>
      <c r="E380" s="5" t="s">
        <v>3745</v>
      </c>
      <c r="F380" s="5" t="s">
        <v>1245</v>
      </c>
      <c r="G380" s="5" t="s">
        <v>1245</v>
      </c>
      <c r="H380" s="5" t="s">
        <v>3759</v>
      </c>
      <c r="I380" s="5" t="s">
        <v>3760</v>
      </c>
      <c r="J380" s="5" t="s">
        <v>3761</v>
      </c>
      <c r="K380" s="5">
        <v>1006044</v>
      </c>
      <c r="L380" s="5">
        <v>1006044</v>
      </c>
      <c r="M380" s="5" t="s">
        <v>2781</v>
      </c>
      <c r="N380" s="5" t="s">
        <v>4358</v>
      </c>
      <c r="O380" s="5" t="s">
        <v>2735</v>
      </c>
      <c r="P380" s="5" t="s">
        <v>4359</v>
      </c>
      <c r="Q380" s="5" t="s">
        <v>2773</v>
      </c>
      <c r="R380" s="5" t="s">
        <v>2650</v>
      </c>
      <c r="S380" s="5" t="s">
        <v>2690</v>
      </c>
      <c r="T380" s="5" t="s">
        <v>2691</v>
      </c>
      <c r="U380" s="5" t="s">
        <v>2650</v>
      </c>
      <c r="V380" s="5" t="s">
        <v>2641</v>
      </c>
      <c r="W380" s="5" t="s">
        <v>2642</v>
      </c>
      <c r="X380" s="5">
        <v>500</v>
      </c>
      <c r="Y380" s="5">
        <v>2024</v>
      </c>
      <c r="Z380" s="5">
        <v>500</v>
      </c>
      <c r="AA380" s="5"/>
      <c r="AB380" s="174" t="s">
        <v>2642</v>
      </c>
    </row>
    <row r="381" spans="1:28" ht="40.200000000000003" hidden="1" customHeight="1" x14ac:dyDescent="0.3">
      <c r="A381" s="172" t="s">
        <v>4370</v>
      </c>
      <c r="B381" s="5" t="s">
        <v>1680</v>
      </c>
      <c r="C381" s="5" t="s">
        <v>2763</v>
      </c>
      <c r="D381" s="5" t="s">
        <v>2764</v>
      </c>
      <c r="E381" s="5" t="s">
        <v>3162</v>
      </c>
      <c r="F381" s="5" t="s">
        <v>1246</v>
      </c>
      <c r="G381" s="5" t="s">
        <v>1246</v>
      </c>
      <c r="H381" s="5" t="s">
        <v>4371</v>
      </c>
      <c r="I381" s="5" t="s">
        <v>4372</v>
      </c>
      <c r="J381" s="5" t="s">
        <v>4373</v>
      </c>
      <c r="K381" s="5">
        <v>1006044</v>
      </c>
      <c r="L381" s="5">
        <v>240</v>
      </c>
      <c r="M381" s="5" t="s">
        <v>2827</v>
      </c>
      <c r="N381" s="5" t="s">
        <v>4374</v>
      </c>
      <c r="O381" s="5" t="s">
        <v>492</v>
      </c>
      <c r="P381" s="5" t="s">
        <v>4375</v>
      </c>
      <c r="Q381" s="5" t="s">
        <v>2773</v>
      </c>
      <c r="R381" s="5" t="s">
        <v>4376</v>
      </c>
      <c r="S381" s="5" t="s">
        <v>494</v>
      </c>
      <c r="T381" s="5" t="s">
        <v>495</v>
      </c>
      <c r="U381" s="5" t="s">
        <v>2640</v>
      </c>
      <c r="V381" s="5" t="s">
        <v>2641</v>
      </c>
      <c r="W381" s="5" t="s">
        <v>2642</v>
      </c>
      <c r="X381" s="5">
        <v>19</v>
      </c>
      <c r="Y381" s="5">
        <v>2025</v>
      </c>
      <c r="Z381" s="5">
        <v>19</v>
      </c>
      <c r="AA381" s="5" t="s">
        <v>1976</v>
      </c>
      <c r="AB381" s="174" t="s">
        <v>1814</v>
      </c>
    </row>
    <row r="382" spans="1:28" ht="40.200000000000003" hidden="1" customHeight="1" x14ac:dyDescent="0.3">
      <c r="A382" s="172" t="s">
        <v>4377</v>
      </c>
      <c r="B382" s="5" t="s">
        <v>4378</v>
      </c>
      <c r="C382" s="5" t="s">
        <v>2763</v>
      </c>
      <c r="D382" s="5" t="s">
        <v>2764</v>
      </c>
      <c r="E382" s="5" t="s">
        <v>3566</v>
      </c>
      <c r="F382" s="5" t="s">
        <v>1247</v>
      </c>
      <c r="G382" s="5" t="s">
        <v>1247</v>
      </c>
      <c r="H382" s="5" t="s">
        <v>4379</v>
      </c>
      <c r="I382" s="5" t="s">
        <v>4380</v>
      </c>
      <c r="J382" s="5" t="s">
        <v>4381</v>
      </c>
      <c r="K382" s="5">
        <v>728</v>
      </c>
      <c r="L382" s="5">
        <v>171</v>
      </c>
      <c r="M382" s="5" t="s">
        <v>4382</v>
      </c>
      <c r="N382" s="5" t="s">
        <v>4383</v>
      </c>
      <c r="O382" s="5" t="s">
        <v>125</v>
      </c>
      <c r="P382" s="5" t="s">
        <v>3572</v>
      </c>
      <c r="Q382" s="5" t="s">
        <v>2773</v>
      </c>
      <c r="R382" s="5" t="s">
        <v>2660</v>
      </c>
      <c r="S382" s="5" t="s">
        <v>127</v>
      </c>
      <c r="T382" s="5" t="s">
        <v>128</v>
      </c>
      <c r="U382" s="5" t="s">
        <v>2640</v>
      </c>
      <c r="V382" s="5" t="s">
        <v>2641</v>
      </c>
      <c r="W382" s="5" t="s">
        <v>1814</v>
      </c>
      <c r="X382" s="5">
        <v>171</v>
      </c>
      <c r="Y382" s="5">
        <v>2026</v>
      </c>
      <c r="Z382" s="5">
        <v>171</v>
      </c>
      <c r="AA382" s="5" t="s">
        <v>2032</v>
      </c>
      <c r="AB382" s="174" t="s">
        <v>1814</v>
      </c>
    </row>
    <row r="383" spans="1:28" ht="40.200000000000003" hidden="1" customHeight="1" x14ac:dyDescent="0.3">
      <c r="A383" s="172" t="s">
        <v>4384</v>
      </c>
      <c r="B383" s="5" t="s">
        <v>4385</v>
      </c>
      <c r="C383" s="5" t="s">
        <v>3318</v>
      </c>
      <c r="D383" s="5" t="s">
        <v>3319</v>
      </c>
      <c r="E383" s="5" t="s">
        <v>2852</v>
      </c>
      <c r="F383" s="5" t="s">
        <v>2948</v>
      </c>
      <c r="G383" s="5" t="s">
        <v>1245</v>
      </c>
      <c r="H383" s="5" t="s">
        <v>4386</v>
      </c>
      <c r="I383" s="5" t="s">
        <v>4387</v>
      </c>
      <c r="J383" s="5" t="s">
        <v>4388</v>
      </c>
      <c r="K383" s="5">
        <v>13419</v>
      </c>
      <c r="L383" s="5">
        <v>13419</v>
      </c>
      <c r="M383" s="5" t="s">
        <v>4389</v>
      </c>
      <c r="N383" s="5" t="s">
        <v>4390</v>
      </c>
      <c r="O383" s="5" t="s">
        <v>858</v>
      </c>
      <c r="P383" s="5" t="s">
        <v>3324</v>
      </c>
      <c r="Q383" s="5" t="s">
        <v>2773</v>
      </c>
      <c r="R383" s="5" t="s">
        <v>3325</v>
      </c>
      <c r="S383" s="5" t="s">
        <v>860</v>
      </c>
      <c r="T383" s="5" t="s">
        <v>861</v>
      </c>
      <c r="U383" s="5" t="s">
        <v>3326</v>
      </c>
      <c r="V383" s="5" t="s">
        <v>2641</v>
      </c>
      <c r="W383" s="5" t="s">
        <v>2642</v>
      </c>
      <c r="X383" s="5">
        <v>1.23</v>
      </c>
      <c r="Y383" s="5">
        <v>2023</v>
      </c>
      <c r="Z383" s="5">
        <v>0.76</v>
      </c>
      <c r="AA383" s="5" t="s">
        <v>2124</v>
      </c>
      <c r="AB383" s="174" t="s">
        <v>1814</v>
      </c>
    </row>
    <row r="384" spans="1:28" ht="40.200000000000003" hidden="1" customHeight="1" x14ac:dyDescent="0.3">
      <c r="A384" s="172" t="s">
        <v>4384</v>
      </c>
      <c r="B384" s="5" t="s">
        <v>4385</v>
      </c>
      <c r="C384" s="5" t="s">
        <v>3318</v>
      </c>
      <c r="D384" s="5" t="s">
        <v>3319</v>
      </c>
      <c r="E384" s="5" t="s">
        <v>2852</v>
      </c>
      <c r="F384" s="5" t="s">
        <v>2948</v>
      </c>
      <c r="G384" s="5" t="s">
        <v>1245</v>
      </c>
      <c r="H384" s="5" t="s">
        <v>4386</v>
      </c>
      <c r="I384" s="5" t="s">
        <v>4387</v>
      </c>
      <c r="J384" s="5" t="s">
        <v>4388</v>
      </c>
      <c r="K384" s="5">
        <v>13419</v>
      </c>
      <c r="L384" s="5">
        <v>13419</v>
      </c>
      <c r="M384" s="5" t="s">
        <v>4389</v>
      </c>
      <c r="N384" s="5" t="s">
        <v>4390</v>
      </c>
      <c r="O384" s="5" t="s">
        <v>858</v>
      </c>
      <c r="P384" s="5" t="s">
        <v>3324</v>
      </c>
      <c r="Q384" s="5" t="s">
        <v>2773</v>
      </c>
      <c r="R384" s="5" t="s">
        <v>3325</v>
      </c>
      <c r="S384" s="5" t="s">
        <v>860</v>
      </c>
      <c r="T384" s="5" t="s">
        <v>861</v>
      </c>
      <c r="U384" s="5" t="s">
        <v>3326</v>
      </c>
      <c r="V384" s="5" t="s">
        <v>2641</v>
      </c>
      <c r="W384" s="5" t="s">
        <v>2642</v>
      </c>
      <c r="X384" s="5">
        <v>1.23</v>
      </c>
      <c r="Y384" s="5">
        <v>2024</v>
      </c>
      <c r="Z384" s="5">
        <v>0.47</v>
      </c>
      <c r="AA384" s="5" t="s">
        <v>2124</v>
      </c>
      <c r="AB384" s="174" t="s">
        <v>1814</v>
      </c>
    </row>
    <row r="385" spans="1:28" ht="40.200000000000003" hidden="1" customHeight="1" x14ac:dyDescent="0.3">
      <c r="A385" s="172" t="s">
        <v>4391</v>
      </c>
      <c r="B385" s="5" t="s">
        <v>4392</v>
      </c>
      <c r="C385" s="5" t="s">
        <v>2763</v>
      </c>
      <c r="D385" s="5" t="s">
        <v>2764</v>
      </c>
      <c r="E385" s="5" t="s">
        <v>2787</v>
      </c>
      <c r="F385" s="5" t="s">
        <v>1245</v>
      </c>
      <c r="G385" s="5" t="s">
        <v>1245</v>
      </c>
      <c r="H385" s="5" t="s">
        <v>4393</v>
      </c>
      <c r="I385" s="5" t="s">
        <v>4394</v>
      </c>
      <c r="J385" s="5" t="s">
        <v>4395</v>
      </c>
      <c r="K385" s="5">
        <v>246753</v>
      </c>
      <c r="L385" s="5">
        <v>325</v>
      </c>
      <c r="M385" s="5" t="s">
        <v>2781</v>
      </c>
      <c r="N385" s="5" t="s">
        <v>4396</v>
      </c>
      <c r="O385" s="5" t="s">
        <v>224</v>
      </c>
      <c r="P385" s="5" t="s">
        <v>225</v>
      </c>
      <c r="Q385" s="5" t="s">
        <v>2773</v>
      </c>
      <c r="R385" s="5" t="s">
        <v>2792</v>
      </c>
      <c r="S385" s="5" t="s">
        <v>226</v>
      </c>
      <c r="T385" s="5" t="s">
        <v>227</v>
      </c>
      <c r="U385" s="5" t="s">
        <v>2792</v>
      </c>
      <c r="V385" s="5" t="s">
        <v>2641</v>
      </c>
      <c r="W385" s="5" t="s">
        <v>1814</v>
      </c>
      <c r="X385" s="5">
        <v>325</v>
      </c>
      <c r="Y385" s="5">
        <v>2024</v>
      </c>
      <c r="Z385" s="5">
        <v>325</v>
      </c>
      <c r="AA385" s="5" t="s">
        <v>1819</v>
      </c>
      <c r="AB385" s="174" t="s">
        <v>1814</v>
      </c>
    </row>
    <row r="386" spans="1:28" ht="40.200000000000003" hidden="1" customHeight="1" x14ac:dyDescent="0.3">
      <c r="A386" s="172" t="s">
        <v>4397</v>
      </c>
      <c r="B386" s="5" t="s">
        <v>4398</v>
      </c>
      <c r="C386" s="5" t="s">
        <v>2763</v>
      </c>
      <c r="D386" s="5" t="s">
        <v>2764</v>
      </c>
      <c r="E386" s="5" t="s">
        <v>2787</v>
      </c>
      <c r="F386" s="5" t="s">
        <v>1245</v>
      </c>
      <c r="G386" s="5" t="s">
        <v>1245</v>
      </c>
      <c r="H386" s="5" t="s">
        <v>2800</v>
      </c>
      <c r="I386" s="5" t="s">
        <v>2801</v>
      </c>
      <c r="J386" s="5" t="s">
        <v>4399</v>
      </c>
      <c r="K386" s="5">
        <v>1006044</v>
      </c>
      <c r="L386" s="5">
        <v>520</v>
      </c>
      <c r="M386" s="5" t="s">
        <v>2781</v>
      </c>
      <c r="N386" s="5" t="s">
        <v>4400</v>
      </c>
      <c r="O386" s="5" t="s">
        <v>529</v>
      </c>
      <c r="P386" s="5" t="s">
        <v>75</v>
      </c>
      <c r="Q386" s="5" t="s">
        <v>2773</v>
      </c>
      <c r="R386" s="5" t="s">
        <v>4034</v>
      </c>
      <c r="S386" s="5" t="s">
        <v>530</v>
      </c>
      <c r="T386" s="5" t="s">
        <v>531</v>
      </c>
      <c r="U386" s="5" t="s">
        <v>4034</v>
      </c>
      <c r="V386" s="5" t="s">
        <v>2641</v>
      </c>
      <c r="W386" s="5" t="s">
        <v>2642</v>
      </c>
      <c r="X386" s="5">
        <v>13</v>
      </c>
      <c r="Y386" s="5">
        <v>2024</v>
      </c>
      <c r="Z386" s="5">
        <v>13</v>
      </c>
      <c r="AA386" s="5" t="s">
        <v>1989</v>
      </c>
      <c r="AB386" s="174" t="s">
        <v>1814</v>
      </c>
    </row>
    <row r="387" spans="1:28" ht="40.200000000000003" hidden="1" customHeight="1" x14ac:dyDescent="0.3">
      <c r="A387" s="172" t="s">
        <v>4397</v>
      </c>
      <c r="B387" s="5" t="s">
        <v>4398</v>
      </c>
      <c r="C387" s="5" t="s">
        <v>2763</v>
      </c>
      <c r="D387" s="5" t="s">
        <v>2764</v>
      </c>
      <c r="E387" s="5" t="s">
        <v>2787</v>
      </c>
      <c r="F387" s="5" t="s">
        <v>1245</v>
      </c>
      <c r="G387" s="5" t="s">
        <v>1245</v>
      </c>
      <c r="H387" s="5" t="s">
        <v>2800</v>
      </c>
      <c r="I387" s="5" t="s">
        <v>2801</v>
      </c>
      <c r="J387" s="5" t="s">
        <v>4399</v>
      </c>
      <c r="K387" s="5">
        <v>1006044</v>
      </c>
      <c r="L387" s="5">
        <v>520</v>
      </c>
      <c r="M387" s="5" t="s">
        <v>2781</v>
      </c>
      <c r="N387" s="5" t="s">
        <v>4401</v>
      </c>
      <c r="O387" s="5" t="s">
        <v>224</v>
      </c>
      <c r="P387" s="5" t="s">
        <v>225</v>
      </c>
      <c r="Q387" s="5" t="s">
        <v>2773</v>
      </c>
      <c r="R387" s="5" t="s">
        <v>2792</v>
      </c>
      <c r="S387" s="5" t="s">
        <v>226</v>
      </c>
      <c r="T387" s="5" t="s">
        <v>227</v>
      </c>
      <c r="U387" s="5" t="s">
        <v>2792</v>
      </c>
      <c r="V387" s="5" t="s">
        <v>2641</v>
      </c>
      <c r="W387" s="5" t="s">
        <v>2642</v>
      </c>
      <c r="X387" s="5">
        <v>1</v>
      </c>
      <c r="Y387" s="5">
        <v>2024</v>
      </c>
      <c r="Z387" s="5">
        <v>1</v>
      </c>
      <c r="AA387" s="5" t="s">
        <v>1819</v>
      </c>
      <c r="AB387" s="174" t="s">
        <v>1814</v>
      </c>
    </row>
    <row r="388" spans="1:28" ht="40.200000000000003" hidden="1" customHeight="1" x14ac:dyDescent="0.3">
      <c r="A388" s="172" t="s">
        <v>4397</v>
      </c>
      <c r="B388" s="5" t="s">
        <v>4398</v>
      </c>
      <c r="C388" s="5" t="s">
        <v>2763</v>
      </c>
      <c r="D388" s="5" t="s">
        <v>2764</v>
      </c>
      <c r="E388" s="5" t="s">
        <v>2787</v>
      </c>
      <c r="F388" s="5" t="s">
        <v>1245</v>
      </c>
      <c r="G388" s="5" t="s">
        <v>1245</v>
      </c>
      <c r="H388" s="5" t="s">
        <v>2800</v>
      </c>
      <c r="I388" s="5" t="s">
        <v>2801</v>
      </c>
      <c r="J388" s="5" t="s">
        <v>4399</v>
      </c>
      <c r="K388" s="5">
        <v>1006044</v>
      </c>
      <c r="L388" s="5">
        <v>520</v>
      </c>
      <c r="M388" s="5" t="s">
        <v>2781</v>
      </c>
      <c r="N388" s="5" t="s">
        <v>2803</v>
      </c>
      <c r="O388" s="5" t="s">
        <v>220</v>
      </c>
      <c r="P388" s="5" t="s">
        <v>221</v>
      </c>
      <c r="Q388" s="5" t="s">
        <v>2773</v>
      </c>
      <c r="R388" s="5" t="s">
        <v>2650</v>
      </c>
      <c r="S388" s="5" t="s">
        <v>222</v>
      </c>
      <c r="T388" s="5" t="s">
        <v>223</v>
      </c>
      <c r="U388" s="5" t="s">
        <v>2650</v>
      </c>
      <c r="V388" s="5" t="s">
        <v>2641</v>
      </c>
      <c r="W388" s="5" t="s">
        <v>2642</v>
      </c>
      <c r="X388" s="5">
        <v>431</v>
      </c>
      <c r="Y388" s="5">
        <v>2024</v>
      </c>
      <c r="Z388" s="5">
        <v>431</v>
      </c>
      <c r="AA388" s="5" t="s">
        <v>1815</v>
      </c>
      <c r="AB388" s="174" t="s">
        <v>1814</v>
      </c>
    </row>
    <row r="389" spans="1:28" ht="40.200000000000003" hidden="1" customHeight="1" x14ac:dyDescent="0.3">
      <c r="A389" s="172" t="s">
        <v>4402</v>
      </c>
      <c r="B389" s="5" t="s">
        <v>1740</v>
      </c>
      <c r="C389" s="5" t="s">
        <v>2763</v>
      </c>
      <c r="D389" s="5" t="s">
        <v>2764</v>
      </c>
      <c r="E389" s="5" t="s">
        <v>2777</v>
      </c>
      <c r="F389" s="5" t="s">
        <v>1246</v>
      </c>
      <c r="G389" s="5" t="s">
        <v>1247</v>
      </c>
      <c r="H389" s="5" t="s">
        <v>4403</v>
      </c>
      <c r="I389" s="5" t="s">
        <v>4404</v>
      </c>
      <c r="J389" s="5" t="s">
        <v>4405</v>
      </c>
      <c r="K389" s="5">
        <v>145610</v>
      </c>
      <c r="L389" s="5">
        <v>22</v>
      </c>
      <c r="M389" s="5" t="s">
        <v>3814</v>
      </c>
      <c r="N389" s="5" t="s">
        <v>4406</v>
      </c>
      <c r="O389" s="5" t="s">
        <v>117</v>
      </c>
      <c r="P389" s="5" t="s">
        <v>2970</v>
      </c>
      <c r="Q389" s="5" t="s">
        <v>2773</v>
      </c>
      <c r="R389" s="5" t="s">
        <v>2681</v>
      </c>
      <c r="S389" s="5" t="s">
        <v>119</v>
      </c>
      <c r="T389" s="5" t="s">
        <v>120</v>
      </c>
      <c r="U389" s="5" t="s">
        <v>2640</v>
      </c>
      <c r="V389" s="5" t="s">
        <v>2641</v>
      </c>
      <c r="W389" s="5" t="s">
        <v>2642</v>
      </c>
      <c r="X389" s="5">
        <v>22</v>
      </c>
      <c r="Y389" s="5">
        <v>2025</v>
      </c>
      <c r="Z389" s="5">
        <v>0</v>
      </c>
      <c r="AA389" s="5" t="s">
        <v>1823</v>
      </c>
      <c r="AB389" s="174" t="s">
        <v>1814</v>
      </c>
    </row>
    <row r="390" spans="1:28" ht="40.200000000000003" hidden="1" customHeight="1" x14ac:dyDescent="0.3">
      <c r="A390" s="172" t="s">
        <v>4402</v>
      </c>
      <c r="B390" s="5" t="s">
        <v>1740</v>
      </c>
      <c r="C390" s="5" t="s">
        <v>2763</v>
      </c>
      <c r="D390" s="5" t="s">
        <v>2764</v>
      </c>
      <c r="E390" s="5" t="s">
        <v>2777</v>
      </c>
      <c r="F390" s="5" t="s">
        <v>1246</v>
      </c>
      <c r="G390" s="5" t="s">
        <v>1247</v>
      </c>
      <c r="H390" s="5" t="s">
        <v>4403</v>
      </c>
      <c r="I390" s="5" t="s">
        <v>4404</v>
      </c>
      <c r="J390" s="5" t="s">
        <v>4405</v>
      </c>
      <c r="K390" s="5">
        <v>145610</v>
      </c>
      <c r="L390" s="5">
        <v>22</v>
      </c>
      <c r="M390" s="5" t="s">
        <v>3814</v>
      </c>
      <c r="N390" s="5" t="s">
        <v>4406</v>
      </c>
      <c r="O390" s="5" t="s">
        <v>117</v>
      </c>
      <c r="P390" s="5" t="s">
        <v>2970</v>
      </c>
      <c r="Q390" s="5" t="s">
        <v>2773</v>
      </c>
      <c r="R390" s="5" t="s">
        <v>2681</v>
      </c>
      <c r="S390" s="5" t="s">
        <v>119</v>
      </c>
      <c r="T390" s="5" t="s">
        <v>120</v>
      </c>
      <c r="U390" s="5" t="s">
        <v>2640</v>
      </c>
      <c r="V390" s="5" t="s">
        <v>2641</v>
      </c>
      <c r="W390" s="5" t="s">
        <v>2642</v>
      </c>
      <c r="X390" s="5">
        <v>22</v>
      </c>
      <c r="Y390" s="5">
        <v>2026</v>
      </c>
      <c r="Z390" s="5">
        <v>22</v>
      </c>
      <c r="AA390" s="5" t="s">
        <v>1823</v>
      </c>
      <c r="AB390" s="174" t="s">
        <v>1814</v>
      </c>
    </row>
    <row r="391" spans="1:28" ht="40.200000000000003" hidden="1" customHeight="1" x14ac:dyDescent="0.3">
      <c r="A391" s="172" t="s">
        <v>4407</v>
      </c>
      <c r="B391" s="5" t="s">
        <v>4408</v>
      </c>
      <c r="C391" s="5" t="s">
        <v>3318</v>
      </c>
      <c r="D391" s="5" t="s">
        <v>3472</v>
      </c>
      <c r="E391" s="5" t="s">
        <v>2883</v>
      </c>
      <c r="F391" s="5" t="s">
        <v>1247</v>
      </c>
      <c r="G391" s="5" t="s">
        <v>1247</v>
      </c>
      <c r="H391" s="5" t="s">
        <v>4409</v>
      </c>
      <c r="I391" s="5" t="s">
        <v>4410</v>
      </c>
      <c r="J391" s="5" t="s">
        <v>4411</v>
      </c>
      <c r="K391" s="5">
        <v>11257</v>
      </c>
      <c r="L391" s="5">
        <v>11257</v>
      </c>
      <c r="M391" s="5" t="s">
        <v>3570</v>
      </c>
      <c r="N391" s="5" t="s">
        <v>4412</v>
      </c>
      <c r="O391" s="5" t="s">
        <v>731</v>
      </c>
      <c r="P391" s="5" t="s">
        <v>4247</v>
      </c>
      <c r="Q391" s="5" t="s">
        <v>2773</v>
      </c>
      <c r="R391" s="5" t="s">
        <v>3111</v>
      </c>
      <c r="S391" s="5" t="s">
        <v>733</v>
      </c>
      <c r="T391" s="5" t="s">
        <v>732</v>
      </c>
      <c r="U391" s="5" t="s">
        <v>2640</v>
      </c>
      <c r="V391" s="5" t="s">
        <v>2641</v>
      </c>
      <c r="W391" s="5" t="s">
        <v>2642</v>
      </c>
      <c r="X391" s="5">
        <v>1</v>
      </c>
      <c r="Y391" s="5">
        <v>2026</v>
      </c>
      <c r="Z391" s="5">
        <v>1</v>
      </c>
      <c r="AA391" s="5" t="s">
        <v>2063</v>
      </c>
      <c r="AB391" s="174" t="s">
        <v>1814</v>
      </c>
    </row>
    <row r="392" spans="1:28" ht="40.200000000000003" hidden="1" customHeight="1" x14ac:dyDescent="0.3">
      <c r="A392" s="172" t="s">
        <v>4413</v>
      </c>
      <c r="B392" s="5" t="s">
        <v>4414</v>
      </c>
      <c r="C392" s="5" t="s">
        <v>2763</v>
      </c>
      <c r="D392" s="5" t="s">
        <v>2764</v>
      </c>
      <c r="E392" s="5" t="s">
        <v>3162</v>
      </c>
      <c r="F392" s="5" t="s">
        <v>1245</v>
      </c>
      <c r="G392" s="5" t="s">
        <v>1245</v>
      </c>
      <c r="H392" s="5" t="s">
        <v>4415</v>
      </c>
      <c r="I392" s="5" t="s">
        <v>4416</v>
      </c>
      <c r="J392" s="5" t="s">
        <v>4417</v>
      </c>
      <c r="K392" s="5">
        <v>3898</v>
      </c>
      <c r="L392" s="5">
        <v>3608</v>
      </c>
      <c r="M392" s="5" t="s">
        <v>2781</v>
      </c>
      <c r="N392" s="5" t="s">
        <v>4418</v>
      </c>
      <c r="O392" s="5" t="s">
        <v>129</v>
      </c>
      <c r="P392" s="5" t="s">
        <v>130</v>
      </c>
      <c r="Q392" s="5" t="s">
        <v>2773</v>
      </c>
      <c r="R392" s="5" t="s">
        <v>4419</v>
      </c>
      <c r="S392" s="5" t="s">
        <v>131</v>
      </c>
      <c r="T392" s="5" t="s">
        <v>132</v>
      </c>
      <c r="U392" s="5" t="s">
        <v>4419</v>
      </c>
      <c r="V392" s="5" t="s">
        <v>2641</v>
      </c>
      <c r="W392" s="5" t="s">
        <v>2642</v>
      </c>
      <c r="X392" s="5">
        <v>140</v>
      </c>
      <c r="Y392" s="5">
        <v>2024</v>
      </c>
      <c r="Z392" s="5">
        <v>0</v>
      </c>
      <c r="AA392" s="5" t="s">
        <v>1974</v>
      </c>
      <c r="AB392" s="174" t="s">
        <v>1814</v>
      </c>
    </row>
    <row r="393" spans="1:28" ht="40.200000000000003" hidden="1" customHeight="1" x14ac:dyDescent="0.3">
      <c r="A393" s="172" t="s">
        <v>4420</v>
      </c>
      <c r="B393" s="5" t="s">
        <v>4421</v>
      </c>
      <c r="C393" s="5" t="s">
        <v>2763</v>
      </c>
      <c r="D393" s="5" t="s">
        <v>2764</v>
      </c>
      <c r="E393" s="5" t="s">
        <v>3266</v>
      </c>
      <c r="F393" s="5" t="s">
        <v>1246</v>
      </c>
      <c r="G393" s="5" t="s">
        <v>1247</v>
      </c>
      <c r="H393" s="5" t="s">
        <v>4422</v>
      </c>
      <c r="I393" s="5" t="s">
        <v>4423</v>
      </c>
      <c r="J393" s="5" t="s">
        <v>4424</v>
      </c>
      <c r="K393" s="5">
        <v>198525</v>
      </c>
      <c r="L393" s="5">
        <v>198525</v>
      </c>
      <c r="M393" s="5" t="s">
        <v>2781</v>
      </c>
      <c r="N393" s="5" t="s">
        <v>4425</v>
      </c>
      <c r="O393" s="5" t="s">
        <v>832</v>
      </c>
      <c r="P393" s="5" t="s">
        <v>4426</v>
      </c>
      <c r="Q393" s="5" t="s">
        <v>2773</v>
      </c>
      <c r="R393" s="5" t="s">
        <v>4427</v>
      </c>
      <c r="S393" s="5" t="s">
        <v>834</v>
      </c>
      <c r="T393" s="5" t="s">
        <v>833</v>
      </c>
      <c r="U393" s="5" t="s">
        <v>2640</v>
      </c>
      <c r="V393" s="5" t="s">
        <v>2641</v>
      </c>
      <c r="W393" s="5" t="s">
        <v>1814</v>
      </c>
      <c r="X393" s="5">
        <v>1</v>
      </c>
      <c r="Y393" s="5">
        <v>2025</v>
      </c>
      <c r="Z393" s="5">
        <v>0</v>
      </c>
      <c r="AA393" s="5" t="s">
        <v>2114</v>
      </c>
      <c r="AB393" s="174" t="s">
        <v>1814</v>
      </c>
    </row>
    <row r="394" spans="1:28" ht="40.200000000000003" hidden="1" customHeight="1" x14ac:dyDescent="0.3">
      <c r="A394" s="172" t="s">
        <v>4420</v>
      </c>
      <c r="B394" s="5" t="s">
        <v>4421</v>
      </c>
      <c r="C394" s="5" t="s">
        <v>2763</v>
      </c>
      <c r="D394" s="5" t="s">
        <v>2764</v>
      </c>
      <c r="E394" s="5" t="s">
        <v>3266</v>
      </c>
      <c r="F394" s="5" t="s">
        <v>1246</v>
      </c>
      <c r="G394" s="5" t="s">
        <v>1247</v>
      </c>
      <c r="H394" s="5" t="s">
        <v>4422</v>
      </c>
      <c r="I394" s="5" t="s">
        <v>4423</v>
      </c>
      <c r="J394" s="5" t="s">
        <v>4424</v>
      </c>
      <c r="K394" s="5">
        <v>198525</v>
      </c>
      <c r="L394" s="5">
        <v>198525</v>
      </c>
      <c r="M394" s="5" t="s">
        <v>2781</v>
      </c>
      <c r="N394" s="5" t="s">
        <v>4425</v>
      </c>
      <c r="O394" s="5" t="s">
        <v>832</v>
      </c>
      <c r="P394" s="5" t="s">
        <v>4426</v>
      </c>
      <c r="Q394" s="5" t="s">
        <v>2773</v>
      </c>
      <c r="R394" s="5" t="s">
        <v>4427</v>
      </c>
      <c r="S394" s="5" t="s">
        <v>834</v>
      </c>
      <c r="T394" s="5" t="s">
        <v>833</v>
      </c>
      <c r="U394" s="5" t="s">
        <v>2640</v>
      </c>
      <c r="V394" s="5" t="s">
        <v>2641</v>
      </c>
      <c r="W394" s="5" t="s">
        <v>1814</v>
      </c>
      <c r="X394" s="5">
        <v>1</v>
      </c>
      <c r="Y394" s="5">
        <v>2026</v>
      </c>
      <c r="Z394" s="5">
        <v>1</v>
      </c>
      <c r="AA394" s="5" t="s">
        <v>2114</v>
      </c>
      <c r="AB394" s="174" t="s">
        <v>1814</v>
      </c>
    </row>
    <row r="395" spans="1:28" ht="40.200000000000003" hidden="1" customHeight="1" x14ac:dyDescent="0.3">
      <c r="A395" s="172" t="s">
        <v>4428</v>
      </c>
      <c r="B395" s="5" t="s">
        <v>4429</v>
      </c>
      <c r="C395" s="5" t="s">
        <v>2763</v>
      </c>
      <c r="D395" s="5" t="s">
        <v>2764</v>
      </c>
      <c r="E395" s="5" t="s">
        <v>2787</v>
      </c>
      <c r="F395" s="5" t="s">
        <v>1245</v>
      </c>
      <c r="G395" s="5" t="s">
        <v>1245</v>
      </c>
      <c r="H395" s="5" t="s">
        <v>4430</v>
      </c>
      <c r="I395" s="5" t="s">
        <v>4431</v>
      </c>
      <c r="J395" s="5" t="s">
        <v>4432</v>
      </c>
      <c r="K395" s="5">
        <v>1006044</v>
      </c>
      <c r="L395" s="5">
        <v>2000</v>
      </c>
      <c r="M395" s="5" t="s">
        <v>2781</v>
      </c>
      <c r="N395" s="5" t="s">
        <v>4433</v>
      </c>
      <c r="O395" s="5" t="s">
        <v>943</v>
      </c>
      <c r="P395" s="5" t="s">
        <v>4199</v>
      </c>
      <c r="Q395" s="5" t="s">
        <v>2773</v>
      </c>
      <c r="R395" s="5" t="s">
        <v>3029</v>
      </c>
      <c r="S395" s="5" t="s">
        <v>944</v>
      </c>
      <c r="T395" s="5" t="s">
        <v>248</v>
      </c>
      <c r="U395" s="5" t="s">
        <v>2640</v>
      </c>
      <c r="V395" s="5" t="s">
        <v>2641</v>
      </c>
      <c r="W395" s="5" t="s">
        <v>2642</v>
      </c>
      <c r="X395" s="5">
        <v>1</v>
      </c>
      <c r="Y395" s="5">
        <v>2024</v>
      </c>
      <c r="Z395" s="5">
        <v>1</v>
      </c>
      <c r="AA395" s="5" t="s">
        <v>2170</v>
      </c>
      <c r="AB395" s="174" t="s">
        <v>1814</v>
      </c>
    </row>
    <row r="396" spans="1:28" ht="40.200000000000003" hidden="1" customHeight="1" x14ac:dyDescent="0.3">
      <c r="A396" s="172" t="s">
        <v>4434</v>
      </c>
      <c r="B396" s="5" t="s">
        <v>1466</v>
      </c>
      <c r="C396" s="5" t="s">
        <v>2763</v>
      </c>
      <c r="D396" s="5" t="s">
        <v>2764</v>
      </c>
      <c r="E396" s="5" t="s">
        <v>2777</v>
      </c>
      <c r="F396" s="5" t="s">
        <v>1245</v>
      </c>
      <c r="G396" s="5" t="s">
        <v>1246</v>
      </c>
      <c r="H396" s="5" t="s">
        <v>4435</v>
      </c>
      <c r="I396" s="5" t="s">
        <v>4436</v>
      </c>
      <c r="J396" s="5" t="s">
        <v>4437</v>
      </c>
      <c r="K396" s="5">
        <v>140567</v>
      </c>
      <c r="L396" s="5">
        <v>55</v>
      </c>
      <c r="M396" s="5" t="s">
        <v>2781</v>
      </c>
      <c r="N396" s="5" t="s">
        <v>4406</v>
      </c>
      <c r="O396" s="5" t="s">
        <v>117</v>
      </c>
      <c r="P396" s="5" t="s">
        <v>118</v>
      </c>
      <c r="Q396" s="5" t="s">
        <v>2773</v>
      </c>
      <c r="R396" s="5" t="s">
        <v>2681</v>
      </c>
      <c r="S396" s="5" t="s">
        <v>119</v>
      </c>
      <c r="T396" s="5" t="s">
        <v>120</v>
      </c>
      <c r="U396" s="5" t="s">
        <v>2681</v>
      </c>
      <c r="V396" s="5" t="s">
        <v>2641</v>
      </c>
      <c r="W396" s="5" t="s">
        <v>2642</v>
      </c>
      <c r="X396" s="5">
        <v>55</v>
      </c>
      <c r="Y396" s="5">
        <v>2024</v>
      </c>
      <c r="Z396" s="5">
        <v>0</v>
      </c>
      <c r="AA396" s="5" t="s">
        <v>1823</v>
      </c>
      <c r="AB396" s="174" t="s">
        <v>1814</v>
      </c>
    </row>
    <row r="397" spans="1:28" ht="40.200000000000003" hidden="1" customHeight="1" x14ac:dyDescent="0.3">
      <c r="A397" s="172" t="s">
        <v>4434</v>
      </c>
      <c r="B397" s="5" t="s">
        <v>1466</v>
      </c>
      <c r="C397" s="5" t="s">
        <v>2763</v>
      </c>
      <c r="D397" s="5" t="s">
        <v>2764</v>
      </c>
      <c r="E397" s="5" t="s">
        <v>2777</v>
      </c>
      <c r="F397" s="5" t="s">
        <v>1245</v>
      </c>
      <c r="G397" s="5" t="s">
        <v>1246</v>
      </c>
      <c r="H397" s="5" t="s">
        <v>4435</v>
      </c>
      <c r="I397" s="5" t="s">
        <v>4436</v>
      </c>
      <c r="J397" s="5" t="s">
        <v>4437</v>
      </c>
      <c r="K397" s="5">
        <v>140567</v>
      </c>
      <c r="L397" s="5">
        <v>55</v>
      </c>
      <c r="M397" s="5" t="s">
        <v>2781</v>
      </c>
      <c r="N397" s="5" t="s">
        <v>4406</v>
      </c>
      <c r="O397" s="5" t="s">
        <v>117</v>
      </c>
      <c r="P397" s="5" t="s">
        <v>118</v>
      </c>
      <c r="Q397" s="5" t="s">
        <v>2773</v>
      </c>
      <c r="R397" s="5" t="s">
        <v>2681</v>
      </c>
      <c r="S397" s="5" t="s">
        <v>119</v>
      </c>
      <c r="T397" s="5" t="s">
        <v>120</v>
      </c>
      <c r="U397" s="5" t="s">
        <v>2681</v>
      </c>
      <c r="V397" s="5" t="s">
        <v>2641</v>
      </c>
      <c r="W397" s="5" t="s">
        <v>2642</v>
      </c>
      <c r="X397" s="5">
        <v>55</v>
      </c>
      <c r="Y397" s="5">
        <v>2025</v>
      </c>
      <c r="Z397" s="5">
        <v>55</v>
      </c>
      <c r="AA397" s="5" t="s">
        <v>1823</v>
      </c>
      <c r="AB397" s="174" t="s">
        <v>1814</v>
      </c>
    </row>
    <row r="398" spans="1:28" ht="40.200000000000003" hidden="1" customHeight="1" x14ac:dyDescent="0.3">
      <c r="A398" s="172" t="s">
        <v>4438</v>
      </c>
      <c r="B398" s="5" t="s">
        <v>1427</v>
      </c>
      <c r="C398" s="5" t="s">
        <v>2763</v>
      </c>
      <c r="D398" s="5" t="s">
        <v>2764</v>
      </c>
      <c r="E398" s="5" t="s">
        <v>3266</v>
      </c>
      <c r="F398" s="5" t="s">
        <v>1245</v>
      </c>
      <c r="G398" s="5" t="s">
        <v>1246</v>
      </c>
      <c r="H398" s="5" t="s">
        <v>4439</v>
      </c>
      <c r="I398" s="5" t="s">
        <v>4440</v>
      </c>
      <c r="J398" s="5" t="s">
        <v>4441</v>
      </c>
      <c r="K398" s="5">
        <v>73429</v>
      </c>
      <c r="L398" s="5">
        <v>73429</v>
      </c>
      <c r="M398" s="5" t="s">
        <v>4442</v>
      </c>
      <c r="N398" s="5" t="s">
        <v>4443</v>
      </c>
      <c r="O398" s="5" t="s">
        <v>826</v>
      </c>
      <c r="P398" s="5" t="s">
        <v>819</v>
      </c>
      <c r="Q398" s="5" t="s">
        <v>2773</v>
      </c>
      <c r="R398" s="5" t="s">
        <v>3858</v>
      </c>
      <c r="S398" s="5" t="s">
        <v>827</v>
      </c>
      <c r="T398" s="5" t="s">
        <v>821</v>
      </c>
      <c r="U398" s="5" t="s">
        <v>3858</v>
      </c>
      <c r="V398" s="5" t="s">
        <v>2641</v>
      </c>
      <c r="W398" s="5" t="s">
        <v>2642</v>
      </c>
      <c r="X398" s="5">
        <v>1</v>
      </c>
      <c r="Y398" s="5">
        <v>2024</v>
      </c>
      <c r="Z398" s="5">
        <v>1</v>
      </c>
      <c r="AA398" s="5" t="s">
        <v>2111</v>
      </c>
      <c r="AB398" s="174" t="s">
        <v>1814</v>
      </c>
    </row>
    <row r="399" spans="1:28" ht="40.200000000000003" hidden="1" customHeight="1" x14ac:dyDescent="0.3">
      <c r="A399" s="172" t="s">
        <v>4438</v>
      </c>
      <c r="B399" s="5" t="s">
        <v>1427</v>
      </c>
      <c r="C399" s="5" t="s">
        <v>2763</v>
      </c>
      <c r="D399" s="5" t="s">
        <v>2764</v>
      </c>
      <c r="E399" s="5" t="s">
        <v>3266</v>
      </c>
      <c r="F399" s="5" t="s">
        <v>1245</v>
      </c>
      <c r="G399" s="5" t="s">
        <v>1246</v>
      </c>
      <c r="H399" s="5" t="s">
        <v>4439</v>
      </c>
      <c r="I399" s="5" t="s">
        <v>4440</v>
      </c>
      <c r="J399" s="5" t="s">
        <v>4441</v>
      </c>
      <c r="K399" s="5">
        <v>73429</v>
      </c>
      <c r="L399" s="5">
        <v>73429</v>
      </c>
      <c r="M399" s="5" t="s">
        <v>4442</v>
      </c>
      <c r="N399" s="5" t="s">
        <v>4444</v>
      </c>
      <c r="O399" s="5" t="s">
        <v>4445</v>
      </c>
      <c r="P399" s="5" t="s">
        <v>260</v>
      </c>
      <c r="Q399" s="5" t="s">
        <v>2773</v>
      </c>
      <c r="R399" s="5" t="s">
        <v>2675</v>
      </c>
      <c r="S399" s="5" t="s">
        <v>4446</v>
      </c>
      <c r="T399" s="5" t="s">
        <v>262</v>
      </c>
      <c r="U399" s="5" t="s">
        <v>2675</v>
      </c>
      <c r="V399" s="5" t="s">
        <v>2641</v>
      </c>
      <c r="W399" s="5" t="s">
        <v>2642</v>
      </c>
      <c r="X399" s="5">
        <v>1</v>
      </c>
      <c r="Y399" s="5">
        <v>2024</v>
      </c>
      <c r="Z399" s="5">
        <v>1</v>
      </c>
      <c r="AA399" s="5"/>
      <c r="AB399" s="174" t="s">
        <v>2642</v>
      </c>
    </row>
    <row r="400" spans="1:28" ht="40.200000000000003" hidden="1" customHeight="1" x14ac:dyDescent="0.3">
      <c r="A400" s="172" t="s">
        <v>4447</v>
      </c>
      <c r="B400" s="5" t="s">
        <v>1583</v>
      </c>
      <c r="C400" s="5" t="s">
        <v>2763</v>
      </c>
      <c r="D400" s="5" t="s">
        <v>2764</v>
      </c>
      <c r="E400" s="5" t="s">
        <v>3619</v>
      </c>
      <c r="F400" s="5" t="s">
        <v>1247</v>
      </c>
      <c r="G400" s="5" t="s">
        <v>1247</v>
      </c>
      <c r="H400" s="5" t="s">
        <v>4448</v>
      </c>
      <c r="I400" s="5" t="s">
        <v>4449</v>
      </c>
      <c r="J400" s="5" t="s">
        <v>4450</v>
      </c>
      <c r="K400" s="5">
        <v>1024669</v>
      </c>
      <c r="L400" s="5">
        <v>1024669</v>
      </c>
      <c r="M400" s="5" t="s">
        <v>2781</v>
      </c>
      <c r="N400" s="5" t="s">
        <v>4451</v>
      </c>
      <c r="O400" s="5" t="s">
        <v>82</v>
      </c>
      <c r="P400" s="5" t="s">
        <v>4452</v>
      </c>
      <c r="Q400" s="5" t="s">
        <v>2773</v>
      </c>
      <c r="R400" s="5" t="s">
        <v>2650</v>
      </c>
      <c r="S400" s="5" t="s">
        <v>84</v>
      </c>
      <c r="T400" s="5" t="s">
        <v>85</v>
      </c>
      <c r="U400" s="5" t="s">
        <v>2640</v>
      </c>
      <c r="V400" s="5" t="s">
        <v>2641</v>
      </c>
      <c r="W400" s="5" t="s">
        <v>1814</v>
      </c>
      <c r="X400" s="5">
        <v>1006044</v>
      </c>
      <c r="Y400" s="5">
        <v>2026</v>
      </c>
      <c r="Z400" s="5">
        <v>1006044</v>
      </c>
      <c r="AA400" s="5" t="s">
        <v>1937</v>
      </c>
      <c r="AB400" s="174" t="s">
        <v>1814</v>
      </c>
    </row>
    <row r="401" spans="1:28" ht="40.200000000000003" hidden="1" customHeight="1" x14ac:dyDescent="0.3">
      <c r="A401" s="172" t="s">
        <v>4453</v>
      </c>
      <c r="B401" s="5" t="s">
        <v>4454</v>
      </c>
      <c r="C401" s="5" t="s">
        <v>2763</v>
      </c>
      <c r="D401" s="5" t="s">
        <v>2764</v>
      </c>
      <c r="E401" s="5" t="s">
        <v>2883</v>
      </c>
      <c r="F401" s="5" t="s">
        <v>1246</v>
      </c>
      <c r="G401" s="5" t="s">
        <v>1246</v>
      </c>
      <c r="H401" s="5" t="s">
        <v>4455</v>
      </c>
      <c r="I401" s="5" t="s">
        <v>4456</v>
      </c>
      <c r="J401" s="5" t="s">
        <v>4457</v>
      </c>
      <c r="K401" s="5">
        <v>1526</v>
      </c>
      <c r="L401" s="5">
        <v>1526</v>
      </c>
      <c r="M401" s="5" t="s">
        <v>2856</v>
      </c>
      <c r="N401" s="5" t="s">
        <v>4458</v>
      </c>
      <c r="O401" s="5" t="s">
        <v>728</v>
      </c>
      <c r="P401" s="5" t="s">
        <v>4459</v>
      </c>
      <c r="Q401" s="5" t="s">
        <v>2773</v>
      </c>
      <c r="R401" s="5" t="s">
        <v>3111</v>
      </c>
      <c r="S401" s="5" t="s">
        <v>730</v>
      </c>
      <c r="T401" s="5" t="s">
        <v>729</v>
      </c>
      <c r="U401" s="5" t="s">
        <v>2640</v>
      </c>
      <c r="V401" s="5" t="s">
        <v>2641</v>
      </c>
      <c r="W401" s="5" t="s">
        <v>2642</v>
      </c>
      <c r="X401" s="5">
        <v>2</v>
      </c>
      <c r="Y401" s="5">
        <v>2025</v>
      </c>
      <c r="Z401" s="5">
        <v>2</v>
      </c>
      <c r="AA401" s="5" t="s">
        <v>2062</v>
      </c>
      <c r="AB401" s="174" t="s">
        <v>1814</v>
      </c>
    </row>
    <row r="402" spans="1:28" ht="40.200000000000003" hidden="1" customHeight="1" x14ac:dyDescent="0.3">
      <c r="A402" s="172" t="s">
        <v>4460</v>
      </c>
      <c r="B402" s="5" t="s">
        <v>1640</v>
      </c>
      <c r="C402" s="5" t="s">
        <v>2763</v>
      </c>
      <c r="D402" s="5" t="s">
        <v>2764</v>
      </c>
      <c r="E402" s="5" t="s">
        <v>2777</v>
      </c>
      <c r="F402" s="5" t="s">
        <v>1246</v>
      </c>
      <c r="G402" s="5" t="s">
        <v>1246</v>
      </c>
      <c r="H402" s="5" t="s">
        <v>4461</v>
      </c>
      <c r="I402" s="5" t="s">
        <v>4462</v>
      </c>
      <c r="J402" s="5" t="s">
        <v>4463</v>
      </c>
      <c r="K402" s="5">
        <v>145610</v>
      </c>
      <c r="L402" s="5">
        <v>2473</v>
      </c>
      <c r="M402" s="5" t="s">
        <v>2781</v>
      </c>
      <c r="N402" s="5" t="s">
        <v>4464</v>
      </c>
      <c r="O402" s="5" t="s">
        <v>117</v>
      </c>
      <c r="P402" s="5" t="s">
        <v>2970</v>
      </c>
      <c r="Q402" s="5" t="s">
        <v>2773</v>
      </c>
      <c r="R402" s="5" t="s">
        <v>2681</v>
      </c>
      <c r="S402" s="5" t="s">
        <v>119</v>
      </c>
      <c r="T402" s="5" t="s">
        <v>120</v>
      </c>
      <c r="U402" s="5" t="s">
        <v>2640</v>
      </c>
      <c r="V402" s="5" t="s">
        <v>2641</v>
      </c>
      <c r="W402" s="5" t="s">
        <v>2642</v>
      </c>
      <c r="X402" s="5">
        <v>2473</v>
      </c>
      <c r="Y402" s="5">
        <v>2025</v>
      </c>
      <c r="Z402" s="5">
        <v>2473</v>
      </c>
      <c r="AA402" s="5" t="s">
        <v>1823</v>
      </c>
      <c r="AB402" s="174" t="s">
        <v>1814</v>
      </c>
    </row>
    <row r="403" spans="1:28" ht="40.200000000000003" hidden="1" customHeight="1" x14ac:dyDescent="0.3">
      <c r="A403" s="172" t="s">
        <v>4465</v>
      </c>
      <c r="B403" s="5" t="s">
        <v>1619</v>
      </c>
      <c r="C403" s="5" t="s">
        <v>2763</v>
      </c>
      <c r="D403" s="5" t="s">
        <v>2764</v>
      </c>
      <c r="E403" s="5" t="s">
        <v>3600</v>
      </c>
      <c r="F403" s="5" t="s">
        <v>1246</v>
      </c>
      <c r="G403" s="5" t="s">
        <v>1246</v>
      </c>
      <c r="H403" s="5" t="s">
        <v>4466</v>
      </c>
      <c r="I403" s="5" t="s">
        <v>4467</v>
      </c>
      <c r="J403" s="5" t="s">
        <v>4468</v>
      </c>
      <c r="K403" s="5">
        <v>41489</v>
      </c>
      <c r="L403" s="5">
        <v>41489</v>
      </c>
      <c r="M403" s="5" t="s">
        <v>4469</v>
      </c>
      <c r="N403" s="5" t="s">
        <v>4470</v>
      </c>
      <c r="O403" s="5" t="s">
        <v>767</v>
      </c>
      <c r="P403" s="5" t="s">
        <v>4471</v>
      </c>
      <c r="Q403" s="5" t="s">
        <v>2773</v>
      </c>
      <c r="R403" s="5" t="s">
        <v>4472</v>
      </c>
      <c r="S403" s="5" t="s">
        <v>769</v>
      </c>
      <c r="T403" s="5" t="s">
        <v>770</v>
      </c>
      <c r="U403" s="5" t="s">
        <v>2664</v>
      </c>
      <c r="V403" s="5" t="s">
        <v>2641</v>
      </c>
      <c r="W403" s="5" t="s">
        <v>1814</v>
      </c>
      <c r="X403" s="5">
        <v>65.5</v>
      </c>
      <c r="Y403" s="5">
        <v>2025</v>
      </c>
      <c r="Z403" s="5">
        <v>65.5</v>
      </c>
      <c r="AA403" s="5" t="s">
        <v>1276</v>
      </c>
      <c r="AB403" s="174" t="s">
        <v>1814</v>
      </c>
    </row>
    <row r="404" spans="1:28" ht="40.200000000000003" hidden="1" customHeight="1" x14ac:dyDescent="0.3">
      <c r="A404" s="172" t="s">
        <v>4465</v>
      </c>
      <c r="B404" s="5" t="s">
        <v>1619</v>
      </c>
      <c r="C404" s="5" t="s">
        <v>2763</v>
      </c>
      <c r="D404" s="5" t="s">
        <v>2764</v>
      </c>
      <c r="E404" s="5" t="s">
        <v>3600</v>
      </c>
      <c r="F404" s="5" t="s">
        <v>1246</v>
      </c>
      <c r="G404" s="5" t="s">
        <v>1246</v>
      </c>
      <c r="H404" s="5" t="s">
        <v>4466</v>
      </c>
      <c r="I404" s="5" t="s">
        <v>4467</v>
      </c>
      <c r="J404" s="5" t="s">
        <v>4468</v>
      </c>
      <c r="K404" s="5">
        <v>41489</v>
      </c>
      <c r="L404" s="5">
        <v>41489</v>
      </c>
      <c r="M404" s="5" t="s">
        <v>4469</v>
      </c>
      <c r="N404" s="5" t="s">
        <v>4473</v>
      </c>
      <c r="O404" s="5" t="s">
        <v>4474</v>
      </c>
      <c r="P404" s="5" t="s">
        <v>4475</v>
      </c>
      <c r="Q404" s="5" t="s">
        <v>2773</v>
      </c>
      <c r="R404" s="5" t="s">
        <v>2650</v>
      </c>
      <c r="S404" s="5" t="s">
        <v>2083</v>
      </c>
      <c r="T404" s="5" t="s">
        <v>223</v>
      </c>
      <c r="U404" s="5" t="s">
        <v>2640</v>
      </c>
      <c r="V404" s="5" t="s">
        <v>2641</v>
      </c>
      <c r="W404" s="5" t="s">
        <v>1814</v>
      </c>
      <c r="X404" s="5">
        <v>50</v>
      </c>
      <c r="Y404" s="5">
        <v>2025</v>
      </c>
      <c r="Z404" s="5">
        <v>50</v>
      </c>
      <c r="AA404" s="5" t="s">
        <v>2084</v>
      </c>
      <c r="AB404" s="174" t="s">
        <v>1814</v>
      </c>
    </row>
    <row r="405" spans="1:28" ht="40.200000000000003" hidden="1" customHeight="1" x14ac:dyDescent="0.3">
      <c r="A405" s="172" t="s">
        <v>4476</v>
      </c>
      <c r="B405" s="5" t="s">
        <v>4477</v>
      </c>
      <c r="C405" s="5" t="s">
        <v>3318</v>
      </c>
      <c r="D405" s="5" t="s">
        <v>3472</v>
      </c>
      <c r="E405" s="5" t="s">
        <v>3266</v>
      </c>
      <c r="F405" s="5" t="s">
        <v>1245</v>
      </c>
      <c r="G405" s="5" t="s">
        <v>1246</v>
      </c>
      <c r="H405" s="5" t="s">
        <v>4478</v>
      </c>
      <c r="I405" s="5" t="s">
        <v>4479</v>
      </c>
      <c r="J405" s="5" t="s">
        <v>4480</v>
      </c>
      <c r="K405" s="5">
        <v>16433</v>
      </c>
      <c r="L405" s="5">
        <v>3991</v>
      </c>
      <c r="M405" s="5" t="s">
        <v>3623</v>
      </c>
      <c r="N405" s="5" t="s">
        <v>4481</v>
      </c>
      <c r="O405" s="5" t="s">
        <v>822</v>
      </c>
      <c r="P405" s="5" t="s">
        <v>3770</v>
      </c>
      <c r="Q405" s="5" t="s">
        <v>2773</v>
      </c>
      <c r="R405" s="5" t="s">
        <v>2659</v>
      </c>
      <c r="S405" s="5" t="s">
        <v>824</v>
      </c>
      <c r="T405" s="5" t="s">
        <v>825</v>
      </c>
      <c r="U405" s="5" t="s">
        <v>2640</v>
      </c>
      <c r="V405" s="5" t="s">
        <v>2641</v>
      </c>
      <c r="W405" s="5" t="s">
        <v>2642</v>
      </c>
      <c r="X405" s="5">
        <v>776</v>
      </c>
      <c r="Y405" s="5">
        <v>2024</v>
      </c>
      <c r="Z405" s="5">
        <v>776</v>
      </c>
      <c r="AA405" s="5" t="s">
        <v>2108</v>
      </c>
      <c r="AB405" s="174" t="s">
        <v>1814</v>
      </c>
    </row>
    <row r="406" spans="1:28" ht="40.200000000000003" hidden="1" customHeight="1" x14ac:dyDescent="0.3">
      <c r="A406" s="172" t="s">
        <v>4476</v>
      </c>
      <c r="B406" s="5" t="s">
        <v>4477</v>
      </c>
      <c r="C406" s="5" t="s">
        <v>3318</v>
      </c>
      <c r="D406" s="5" t="s">
        <v>3472</v>
      </c>
      <c r="E406" s="5" t="s">
        <v>3266</v>
      </c>
      <c r="F406" s="5" t="s">
        <v>1245</v>
      </c>
      <c r="G406" s="5" t="s">
        <v>1246</v>
      </c>
      <c r="H406" s="5" t="s">
        <v>4478</v>
      </c>
      <c r="I406" s="5" t="s">
        <v>4479</v>
      </c>
      <c r="J406" s="5" t="s">
        <v>4480</v>
      </c>
      <c r="K406" s="5">
        <v>16433</v>
      </c>
      <c r="L406" s="5">
        <v>3991</v>
      </c>
      <c r="M406" s="5" t="s">
        <v>3623</v>
      </c>
      <c r="N406" s="5" t="s">
        <v>4481</v>
      </c>
      <c r="O406" s="5" t="s">
        <v>822</v>
      </c>
      <c r="P406" s="5" t="s">
        <v>3770</v>
      </c>
      <c r="Q406" s="5" t="s">
        <v>2773</v>
      </c>
      <c r="R406" s="5" t="s">
        <v>2659</v>
      </c>
      <c r="S406" s="5" t="s">
        <v>824</v>
      </c>
      <c r="T406" s="5" t="s">
        <v>825</v>
      </c>
      <c r="U406" s="5" t="s">
        <v>2640</v>
      </c>
      <c r="V406" s="5" t="s">
        <v>2641</v>
      </c>
      <c r="W406" s="5" t="s">
        <v>2642</v>
      </c>
      <c r="X406" s="5">
        <v>776</v>
      </c>
      <c r="Y406" s="5">
        <v>2025</v>
      </c>
      <c r="Z406" s="5">
        <v>0</v>
      </c>
      <c r="AA406" s="5" t="s">
        <v>2108</v>
      </c>
      <c r="AB406" s="174" t="s">
        <v>1814</v>
      </c>
    </row>
    <row r="407" spans="1:28" ht="40.200000000000003" hidden="1" customHeight="1" x14ac:dyDescent="0.3">
      <c r="A407" s="172" t="s">
        <v>4482</v>
      </c>
      <c r="B407" s="5" t="s">
        <v>2550</v>
      </c>
      <c r="C407" s="5" t="s">
        <v>2763</v>
      </c>
      <c r="D407" s="5" t="s">
        <v>2764</v>
      </c>
      <c r="E407" s="5" t="s">
        <v>3566</v>
      </c>
      <c r="F407" s="5" t="s">
        <v>1247</v>
      </c>
      <c r="G407" s="5" t="s">
        <v>1247</v>
      </c>
      <c r="H407" s="5" t="s">
        <v>4483</v>
      </c>
      <c r="I407" s="5" t="s">
        <v>4484</v>
      </c>
      <c r="J407" s="5" t="s">
        <v>4485</v>
      </c>
      <c r="K407" s="5">
        <v>88797</v>
      </c>
      <c r="L407" s="5">
        <v>90</v>
      </c>
      <c r="M407" s="5" t="s">
        <v>4486</v>
      </c>
      <c r="N407" s="5" t="s">
        <v>4487</v>
      </c>
      <c r="O407" s="5" t="s">
        <v>125</v>
      </c>
      <c r="P407" s="5" t="s">
        <v>3572</v>
      </c>
      <c r="Q407" s="5" t="s">
        <v>2773</v>
      </c>
      <c r="R407" s="5" t="s">
        <v>2660</v>
      </c>
      <c r="S407" s="5" t="s">
        <v>127</v>
      </c>
      <c r="T407" s="5" t="s">
        <v>128</v>
      </c>
      <c r="U407" s="5" t="s">
        <v>2640</v>
      </c>
      <c r="V407" s="5" t="s">
        <v>2641</v>
      </c>
      <c r="W407" s="5" t="s">
        <v>1814</v>
      </c>
      <c r="X407" s="5">
        <v>90</v>
      </c>
      <c r="Y407" s="5">
        <v>2026</v>
      </c>
      <c r="Z407" s="5">
        <v>90</v>
      </c>
      <c r="AA407" s="5" t="s">
        <v>2032</v>
      </c>
      <c r="AB407" s="174" t="s">
        <v>1814</v>
      </c>
    </row>
    <row r="408" spans="1:28" ht="40.200000000000003" hidden="1" customHeight="1" x14ac:dyDescent="0.3">
      <c r="A408" s="172" t="s">
        <v>4482</v>
      </c>
      <c r="B408" s="5" t="s">
        <v>2550</v>
      </c>
      <c r="C408" s="5" t="s">
        <v>2763</v>
      </c>
      <c r="D408" s="5" t="s">
        <v>2764</v>
      </c>
      <c r="E408" s="5" t="s">
        <v>3566</v>
      </c>
      <c r="F408" s="5" t="s">
        <v>1247</v>
      </c>
      <c r="G408" s="5" t="s">
        <v>1247</v>
      </c>
      <c r="H408" s="5" t="s">
        <v>4483</v>
      </c>
      <c r="I408" s="5" t="s">
        <v>4484</v>
      </c>
      <c r="J408" s="5" t="s">
        <v>4485</v>
      </c>
      <c r="K408" s="5">
        <v>88797</v>
      </c>
      <c r="L408" s="5">
        <v>90</v>
      </c>
      <c r="M408" s="5" t="s">
        <v>4486</v>
      </c>
      <c r="N408" s="5" t="s">
        <v>4488</v>
      </c>
      <c r="O408" s="5" t="s">
        <v>655</v>
      </c>
      <c r="P408" s="5" t="s">
        <v>4133</v>
      </c>
      <c r="Q408" s="5" t="s">
        <v>2773</v>
      </c>
      <c r="R408" s="5" t="s">
        <v>4134</v>
      </c>
      <c r="S408" s="5" t="s">
        <v>657</v>
      </c>
      <c r="T408" s="5" t="s">
        <v>658</v>
      </c>
      <c r="U408" s="5" t="s">
        <v>2640</v>
      </c>
      <c r="V408" s="5" t="s">
        <v>2641</v>
      </c>
      <c r="W408" s="5" t="s">
        <v>1814</v>
      </c>
      <c r="X408" s="5">
        <v>6</v>
      </c>
      <c r="Y408" s="5">
        <v>2026</v>
      </c>
      <c r="Z408" s="5">
        <v>6</v>
      </c>
      <c r="AA408" s="5" t="s">
        <v>2035</v>
      </c>
      <c r="AB408" s="174" t="s">
        <v>1814</v>
      </c>
    </row>
    <row r="409" spans="1:28" ht="40.200000000000003" hidden="1" customHeight="1" x14ac:dyDescent="0.3">
      <c r="A409" s="172" t="s">
        <v>4489</v>
      </c>
      <c r="B409" s="5" t="s">
        <v>4490</v>
      </c>
      <c r="C409" s="5" t="s">
        <v>2763</v>
      </c>
      <c r="D409" s="5" t="s">
        <v>2764</v>
      </c>
      <c r="E409" s="5" t="s">
        <v>2765</v>
      </c>
      <c r="F409" s="5" t="s">
        <v>1245</v>
      </c>
      <c r="G409" s="5" t="s">
        <v>1245</v>
      </c>
      <c r="H409" s="5" t="s">
        <v>4491</v>
      </c>
      <c r="I409" s="5" t="s">
        <v>4492</v>
      </c>
      <c r="J409" s="5" t="s">
        <v>4493</v>
      </c>
      <c r="K409" s="5">
        <v>50747</v>
      </c>
      <c r="L409" s="5">
        <v>1710</v>
      </c>
      <c r="M409" s="5" t="s">
        <v>4494</v>
      </c>
      <c r="N409" s="5" t="s">
        <v>4495</v>
      </c>
      <c r="O409" s="5" t="s">
        <v>4496</v>
      </c>
      <c r="P409" s="5" t="s">
        <v>4497</v>
      </c>
      <c r="Q409" s="5" t="s">
        <v>2773</v>
      </c>
      <c r="R409" s="5" t="s">
        <v>3616</v>
      </c>
      <c r="S409" s="5" t="s">
        <v>1890</v>
      </c>
      <c r="T409" s="5" t="s">
        <v>4498</v>
      </c>
      <c r="U409" s="5" t="s">
        <v>3616</v>
      </c>
      <c r="V409" s="5" t="s">
        <v>2641</v>
      </c>
      <c r="W409" s="5" t="s">
        <v>2642</v>
      </c>
      <c r="X409" s="5">
        <v>1710</v>
      </c>
      <c r="Y409" s="5">
        <v>2024</v>
      </c>
      <c r="Z409" s="5">
        <v>0</v>
      </c>
      <c r="AA409" s="5" t="s">
        <v>1891</v>
      </c>
      <c r="AB409" s="174" t="s">
        <v>1814</v>
      </c>
    </row>
    <row r="410" spans="1:28" ht="40.200000000000003" hidden="1" customHeight="1" x14ac:dyDescent="0.3">
      <c r="A410" s="172" t="s">
        <v>4499</v>
      </c>
      <c r="B410" s="5" t="s">
        <v>2533</v>
      </c>
      <c r="C410" s="5" t="s">
        <v>2763</v>
      </c>
      <c r="D410" s="5" t="s">
        <v>2764</v>
      </c>
      <c r="E410" s="5" t="s">
        <v>2927</v>
      </c>
      <c r="F410" s="5" t="s">
        <v>1247</v>
      </c>
      <c r="G410" s="5" t="s">
        <v>1247</v>
      </c>
      <c r="H410" s="5" t="s">
        <v>3680</v>
      </c>
      <c r="I410" s="5" t="s">
        <v>3681</v>
      </c>
      <c r="J410" s="5" t="s">
        <v>4500</v>
      </c>
      <c r="K410" s="5">
        <v>1026669</v>
      </c>
      <c r="L410" s="5">
        <v>1026669</v>
      </c>
      <c r="M410" s="5" t="s">
        <v>2781</v>
      </c>
      <c r="N410" s="5" t="s">
        <v>4501</v>
      </c>
      <c r="O410" s="5" t="s">
        <v>343</v>
      </c>
      <c r="P410" s="5" t="s">
        <v>3684</v>
      </c>
      <c r="Q410" s="5" t="s">
        <v>2773</v>
      </c>
      <c r="R410" s="5" t="s">
        <v>3012</v>
      </c>
      <c r="S410" s="5" t="s">
        <v>345</v>
      </c>
      <c r="T410" s="5" t="s">
        <v>346</v>
      </c>
      <c r="U410" s="5" t="s">
        <v>2640</v>
      </c>
      <c r="V410" s="5" t="s">
        <v>2641</v>
      </c>
      <c r="W410" s="5" t="s">
        <v>2642</v>
      </c>
      <c r="X410" s="5">
        <v>14</v>
      </c>
      <c r="Y410" s="5">
        <v>2026</v>
      </c>
      <c r="Z410" s="5">
        <v>14</v>
      </c>
      <c r="AA410" s="5" t="s">
        <v>1901</v>
      </c>
      <c r="AB410" s="174" t="s">
        <v>1814</v>
      </c>
    </row>
    <row r="411" spans="1:28" ht="40.200000000000003" hidden="1" customHeight="1" x14ac:dyDescent="0.3">
      <c r="A411" s="172" t="s">
        <v>4502</v>
      </c>
      <c r="B411" s="5" t="s">
        <v>4503</v>
      </c>
      <c r="C411" s="5" t="s">
        <v>2763</v>
      </c>
      <c r="D411" s="5" t="s">
        <v>2764</v>
      </c>
      <c r="E411" s="5" t="s">
        <v>2787</v>
      </c>
      <c r="F411" s="5" t="s">
        <v>1245</v>
      </c>
      <c r="G411" s="5" t="s">
        <v>1245</v>
      </c>
      <c r="H411" s="5" t="s">
        <v>4504</v>
      </c>
      <c r="I411" s="5" t="s">
        <v>4505</v>
      </c>
      <c r="J411" s="5" t="s">
        <v>4506</v>
      </c>
      <c r="K411" s="5">
        <v>994060</v>
      </c>
      <c r="L411" s="5">
        <v>994060</v>
      </c>
      <c r="M411" s="5" t="s">
        <v>2827</v>
      </c>
      <c r="N411" s="5" t="s">
        <v>4507</v>
      </c>
      <c r="O411" s="5" t="s">
        <v>74</v>
      </c>
      <c r="P411" s="5" t="s">
        <v>75</v>
      </c>
      <c r="Q411" s="5" t="s">
        <v>2773</v>
      </c>
      <c r="R411" s="5" t="s">
        <v>3959</v>
      </c>
      <c r="S411" s="5" t="s">
        <v>76</v>
      </c>
      <c r="T411" s="5" t="s">
        <v>77</v>
      </c>
      <c r="U411" s="5" t="s">
        <v>3959</v>
      </c>
      <c r="V411" s="5" t="s">
        <v>2641</v>
      </c>
      <c r="W411" s="5" t="s">
        <v>2642</v>
      </c>
      <c r="X411" s="5">
        <v>1</v>
      </c>
      <c r="Y411" s="5">
        <v>2024</v>
      </c>
      <c r="Z411" s="5">
        <v>1</v>
      </c>
      <c r="AA411" s="5" t="s">
        <v>2058</v>
      </c>
      <c r="AB411" s="174" t="s">
        <v>1814</v>
      </c>
    </row>
    <row r="412" spans="1:28" ht="40.200000000000003" hidden="1" customHeight="1" x14ac:dyDescent="0.3">
      <c r="A412" s="172" t="s">
        <v>4502</v>
      </c>
      <c r="B412" s="5" t="s">
        <v>4503</v>
      </c>
      <c r="C412" s="5" t="s">
        <v>2763</v>
      </c>
      <c r="D412" s="5" t="s">
        <v>2764</v>
      </c>
      <c r="E412" s="5" t="s">
        <v>2787</v>
      </c>
      <c r="F412" s="5" t="s">
        <v>1245</v>
      </c>
      <c r="G412" s="5" t="s">
        <v>1245</v>
      </c>
      <c r="H412" s="5" t="s">
        <v>4504</v>
      </c>
      <c r="I412" s="5" t="s">
        <v>4505</v>
      </c>
      <c r="J412" s="5" t="s">
        <v>4506</v>
      </c>
      <c r="K412" s="5">
        <v>994060</v>
      </c>
      <c r="L412" s="5">
        <v>994060</v>
      </c>
      <c r="M412" s="5" t="s">
        <v>2827</v>
      </c>
      <c r="N412" s="5" t="s">
        <v>4508</v>
      </c>
      <c r="O412" s="5" t="s">
        <v>941</v>
      </c>
      <c r="P412" s="5" t="s">
        <v>260</v>
      </c>
      <c r="Q412" s="5" t="s">
        <v>2773</v>
      </c>
      <c r="R412" s="5" t="s">
        <v>2675</v>
      </c>
      <c r="S412" s="5" t="s">
        <v>942</v>
      </c>
      <c r="T412" s="5" t="s">
        <v>262</v>
      </c>
      <c r="U412" s="5" t="s">
        <v>2675</v>
      </c>
      <c r="V412" s="5" t="s">
        <v>2641</v>
      </c>
      <c r="W412" s="5" t="s">
        <v>2642</v>
      </c>
      <c r="X412" s="5">
        <v>1</v>
      </c>
      <c r="Y412" s="5">
        <v>2024</v>
      </c>
      <c r="Z412" s="5">
        <v>1</v>
      </c>
      <c r="AA412" s="5" t="s">
        <v>1348</v>
      </c>
      <c r="AB412" s="174" t="s">
        <v>1814</v>
      </c>
    </row>
    <row r="413" spans="1:28" ht="40.200000000000003" hidden="1" customHeight="1" x14ac:dyDescent="0.3">
      <c r="A413" s="172" t="s">
        <v>4509</v>
      </c>
      <c r="B413" s="5" t="s">
        <v>4510</v>
      </c>
      <c r="C413" s="5" t="s">
        <v>3318</v>
      </c>
      <c r="D413" s="5" t="s">
        <v>3319</v>
      </c>
      <c r="E413" s="5" t="s">
        <v>3162</v>
      </c>
      <c r="F413" s="5" t="s">
        <v>2948</v>
      </c>
      <c r="G413" s="5" t="s">
        <v>2948</v>
      </c>
      <c r="H413" s="5" t="s">
        <v>4511</v>
      </c>
      <c r="I413" s="5" t="s">
        <v>4512</v>
      </c>
      <c r="J413" s="5" t="s">
        <v>4513</v>
      </c>
      <c r="K413" s="5">
        <v>546</v>
      </c>
      <c r="L413" s="5">
        <v>374</v>
      </c>
      <c r="M413" s="5" t="s">
        <v>4514</v>
      </c>
      <c r="N413" s="5" t="s">
        <v>4515</v>
      </c>
      <c r="O413" s="5" t="s">
        <v>4516</v>
      </c>
      <c r="P413" s="5" t="s">
        <v>4517</v>
      </c>
      <c r="Q413" s="5" t="s">
        <v>2773</v>
      </c>
      <c r="R413" s="5" t="s">
        <v>4518</v>
      </c>
      <c r="S413" s="5" t="s">
        <v>4519</v>
      </c>
      <c r="T413" s="5" t="s">
        <v>4520</v>
      </c>
      <c r="U413" s="5" t="s">
        <v>2640</v>
      </c>
      <c r="V413" s="5" t="s">
        <v>2641</v>
      </c>
      <c r="W413" s="5" t="s">
        <v>2642</v>
      </c>
      <c r="X413" s="5">
        <v>1</v>
      </c>
      <c r="Y413" s="5">
        <v>2023</v>
      </c>
      <c r="Z413" s="5">
        <v>1</v>
      </c>
      <c r="AA413" s="5"/>
      <c r="AB413" s="174" t="s">
        <v>2642</v>
      </c>
    </row>
    <row r="414" spans="1:28" ht="40.200000000000003" hidden="1" customHeight="1" x14ac:dyDescent="0.3">
      <c r="A414" s="172" t="s">
        <v>4509</v>
      </c>
      <c r="B414" s="5" t="s">
        <v>4510</v>
      </c>
      <c r="C414" s="5" t="s">
        <v>3318</v>
      </c>
      <c r="D414" s="5" t="s">
        <v>3319</v>
      </c>
      <c r="E414" s="5" t="s">
        <v>3162</v>
      </c>
      <c r="F414" s="5" t="s">
        <v>2948</v>
      </c>
      <c r="G414" s="5" t="s">
        <v>2948</v>
      </c>
      <c r="H414" s="5" t="s">
        <v>4511</v>
      </c>
      <c r="I414" s="5" t="s">
        <v>4512</v>
      </c>
      <c r="J414" s="5" t="s">
        <v>4513</v>
      </c>
      <c r="K414" s="5">
        <v>546</v>
      </c>
      <c r="L414" s="5">
        <v>374</v>
      </c>
      <c r="M414" s="5" t="s">
        <v>4514</v>
      </c>
      <c r="N414" s="5" t="s">
        <v>4521</v>
      </c>
      <c r="O414" s="5" t="s">
        <v>450</v>
      </c>
      <c r="P414" s="5" t="s">
        <v>4522</v>
      </c>
      <c r="Q414" s="5" t="s">
        <v>2773</v>
      </c>
      <c r="R414" s="5" t="s">
        <v>2650</v>
      </c>
      <c r="S414" s="5" t="s">
        <v>452</v>
      </c>
      <c r="T414" s="5" t="s">
        <v>223</v>
      </c>
      <c r="U414" s="5" t="s">
        <v>2640</v>
      </c>
      <c r="V414" s="5" t="s">
        <v>2641</v>
      </c>
      <c r="W414" s="5" t="s">
        <v>2642</v>
      </c>
      <c r="X414" s="5">
        <v>100</v>
      </c>
      <c r="Y414" s="5">
        <v>2023</v>
      </c>
      <c r="Z414" s="5">
        <v>100</v>
      </c>
      <c r="AA414" s="5" t="s">
        <v>1958</v>
      </c>
      <c r="AB414" s="174" t="s">
        <v>1814</v>
      </c>
    </row>
    <row r="415" spans="1:28" ht="40.200000000000003" hidden="1" customHeight="1" x14ac:dyDescent="0.3">
      <c r="A415" s="172" t="s">
        <v>4509</v>
      </c>
      <c r="B415" s="5" t="s">
        <v>4510</v>
      </c>
      <c r="C415" s="5" t="s">
        <v>3318</v>
      </c>
      <c r="D415" s="5" t="s">
        <v>3319</v>
      </c>
      <c r="E415" s="5" t="s">
        <v>3162</v>
      </c>
      <c r="F415" s="5" t="s">
        <v>2948</v>
      </c>
      <c r="G415" s="5" t="s">
        <v>2948</v>
      </c>
      <c r="H415" s="5" t="s">
        <v>4511</v>
      </c>
      <c r="I415" s="5" t="s">
        <v>4512</v>
      </c>
      <c r="J415" s="5" t="s">
        <v>4513</v>
      </c>
      <c r="K415" s="5">
        <v>546</v>
      </c>
      <c r="L415" s="5">
        <v>374</v>
      </c>
      <c r="M415" s="5" t="s">
        <v>4514</v>
      </c>
      <c r="N415" s="5" t="s">
        <v>4523</v>
      </c>
      <c r="O415" s="5" t="s">
        <v>129</v>
      </c>
      <c r="P415" s="5" t="s">
        <v>130</v>
      </c>
      <c r="Q415" s="5" t="s">
        <v>2773</v>
      </c>
      <c r="R415" s="5" t="s">
        <v>4419</v>
      </c>
      <c r="S415" s="5" t="s">
        <v>131</v>
      </c>
      <c r="T415" s="5" t="s">
        <v>132</v>
      </c>
      <c r="U415" s="5" t="s">
        <v>2640</v>
      </c>
      <c r="V415" s="5" t="s">
        <v>2641</v>
      </c>
      <c r="W415" s="5" t="s">
        <v>2642</v>
      </c>
      <c r="X415" s="5">
        <v>2</v>
      </c>
      <c r="Y415" s="5">
        <v>2023</v>
      </c>
      <c r="Z415" s="5">
        <v>2</v>
      </c>
      <c r="AA415" s="5" t="s">
        <v>1974</v>
      </c>
      <c r="AB415" s="174" t="s">
        <v>1814</v>
      </c>
    </row>
    <row r="416" spans="1:28" ht="40.200000000000003" hidden="1" customHeight="1" x14ac:dyDescent="0.3">
      <c r="A416" s="172" t="s">
        <v>4509</v>
      </c>
      <c r="B416" s="5" t="s">
        <v>4510</v>
      </c>
      <c r="C416" s="5" t="s">
        <v>3318</v>
      </c>
      <c r="D416" s="5" t="s">
        <v>3319</v>
      </c>
      <c r="E416" s="5" t="s">
        <v>3162</v>
      </c>
      <c r="F416" s="5" t="s">
        <v>2948</v>
      </c>
      <c r="G416" s="5" t="s">
        <v>2948</v>
      </c>
      <c r="H416" s="5" t="s">
        <v>4511</v>
      </c>
      <c r="I416" s="5" t="s">
        <v>4512</v>
      </c>
      <c r="J416" s="5" t="s">
        <v>4513</v>
      </c>
      <c r="K416" s="5">
        <v>546</v>
      </c>
      <c r="L416" s="5">
        <v>374</v>
      </c>
      <c r="M416" s="5" t="s">
        <v>4514</v>
      </c>
      <c r="N416" s="5" t="s">
        <v>4523</v>
      </c>
      <c r="O416" s="5" t="s">
        <v>463</v>
      </c>
      <c r="P416" s="5" t="s">
        <v>464</v>
      </c>
      <c r="Q416" s="5" t="s">
        <v>2773</v>
      </c>
      <c r="R416" s="5" t="s">
        <v>3993</v>
      </c>
      <c r="S416" s="5" t="s">
        <v>465</v>
      </c>
      <c r="T416" s="5" t="s">
        <v>466</v>
      </c>
      <c r="U416" s="5" t="s">
        <v>2640</v>
      </c>
      <c r="V416" s="5" t="s">
        <v>2641</v>
      </c>
      <c r="W416" s="5" t="s">
        <v>2642</v>
      </c>
      <c r="X416" s="5">
        <v>7</v>
      </c>
      <c r="Y416" s="5">
        <v>2023</v>
      </c>
      <c r="Z416" s="5">
        <v>7</v>
      </c>
      <c r="AA416" s="5" t="s">
        <v>1965</v>
      </c>
      <c r="AB416" s="174" t="s">
        <v>1814</v>
      </c>
    </row>
    <row r="417" spans="1:28" ht="40.200000000000003" hidden="1" customHeight="1" x14ac:dyDescent="0.3">
      <c r="A417" s="172" t="s">
        <v>4524</v>
      </c>
      <c r="B417" s="5" t="s">
        <v>4525</v>
      </c>
      <c r="C417" s="5" t="s">
        <v>2763</v>
      </c>
      <c r="D417" s="5" t="s">
        <v>2764</v>
      </c>
      <c r="E417" s="5" t="s">
        <v>3532</v>
      </c>
      <c r="F417" s="5" t="s">
        <v>1246</v>
      </c>
      <c r="G417" s="5" t="s">
        <v>1246</v>
      </c>
      <c r="H417" s="5" t="s">
        <v>4526</v>
      </c>
      <c r="I417" s="5" t="s">
        <v>4527</v>
      </c>
      <c r="J417" s="5" t="s">
        <v>4528</v>
      </c>
      <c r="K417" s="5">
        <v>1006004</v>
      </c>
      <c r="L417" s="5">
        <v>3003</v>
      </c>
      <c r="M417" s="5" t="s">
        <v>4529</v>
      </c>
      <c r="N417" s="5" t="s">
        <v>4530</v>
      </c>
      <c r="O417" s="5" t="s">
        <v>152</v>
      </c>
      <c r="P417" s="5" t="s">
        <v>3548</v>
      </c>
      <c r="Q417" s="5" t="s">
        <v>2773</v>
      </c>
      <c r="R417" s="5" t="s">
        <v>3063</v>
      </c>
      <c r="S417" s="5" t="s">
        <v>154</v>
      </c>
      <c r="T417" s="5" t="s">
        <v>155</v>
      </c>
      <c r="U417" s="5" t="s">
        <v>2640</v>
      </c>
      <c r="V417" s="5" t="s">
        <v>2641</v>
      </c>
      <c r="W417" s="5" t="s">
        <v>2642</v>
      </c>
      <c r="X417" s="5">
        <v>1</v>
      </c>
      <c r="Y417" s="5">
        <v>2025</v>
      </c>
      <c r="Z417" s="5">
        <v>1</v>
      </c>
      <c r="AA417" s="5" t="s">
        <v>1986</v>
      </c>
      <c r="AB417" s="174" t="s">
        <v>1814</v>
      </c>
    </row>
    <row r="418" spans="1:28" ht="40.200000000000003" hidden="1" customHeight="1" x14ac:dyDescent="0.3">
      <c r="A418" s="172" t="s">
        <v>4531</v>
      </c>
      <c r="B418" s="5" t="s">
        <v>1714</v>
      </c>
      <c r="C418" s="5" t="s">
        <v>2763</v>
      </c>
      <c r="D418" s="5" t="s">
        <v>2764</v>
      </c>
      <c r="E418" s="5" t="s">
        <v>2927</v>
      </c>
      <c r="F418" s="5" t="s">
        <v>1246</v>
      </c>
      <c r="G418" s="5" t="s">
        <v>1246</v>
      </c>
      <c r="H418" s="5" t="s">
        <v>2928</v>
      </c>
      <c r="I418" s="5" t="s">
        <v>2929</v>
      </c>
      <c r="J418" s="5" t="s">
        <v>2930</v>
      </c>
      <c r="K418" s="5">
        <v>1016826</v>
      </c>
      <c r="L418" s="5">
        <v>1016826</v>
      </c>
      <c r="M418" s="5" t="s">
        <v>2781</v>
      </c>
      <c r="N418" s="5" t="s">
        <v>2931</v>
      </c>
      <c r="O418" s="5" t="s">
        <v>78</v>
      </c>
      <c r="P418" s="5" t="s">
        <v>2932</v>
      </c>
      <c r="Q418" s="5" t="s">
        <v>2773</v>
      </c>
      <c r="R418" s="5" t="s">
        <v>2933</v>
      </c>
      <c r="S418" s="5" t="s">
        <v>80</v>
      </c>
      <c r="T418" s="5" t="s">
        <v>81</v>
      </c>
      <c r="U418" s="5" t="s">
        <v>2640</v>
      </c>
      <c r="V418" s="5" t="s">
        <v>2641</v>
      </c>
      <c r="W418" s="5" t="s">
        <v>2642</v>
      </c>
      <c r="X418" s="5">
        <v>1</v>
      </c>
      <c r="Y418" s="5">
        <v>2025</v>
      </c>
      <c r="Z418" s="5">
        <v>1</v>
      </c>
      <c r="AA418" s="5" t="s">
        <v>1900</v>
      </c>
      <c r="AB418" s="174" t="s">
        <v>1814</v>
      </c>
    </row>
    <row r="419" spans="1:28" ht="40.200000000000003" hidden="1" customHeight="1" x14ac:dyDescent="0.3">
      <c r="A419" s="172" t="s">
        <v>4532</v>
      </c>
      <c r="B419" s="5" t="s">
        <v>1541</v>
      </c>
      <c r="C419" s="5" t="s">
        <v>2763</v>
      </c>
      <c r="D419" s="5" t="s">
        <v>2764</v>
      </c>
      <c r="E419" s="5" t="s">
        <v>2787</v>
      </c>
      <c r="F419" s="5" t="s">
        <v>1246</v>
      </c>
      <c r="G419" s="5" t="s">
        <v>1246</v>
      </c>
      <c r="H419" s="5" t="s">
        <v>4533</v>
      </c>
      <c r="I419" s="5" t="s">
        <v>4534</v>
      </c>
      <c r="J419" s="5" t="s">
        <v>4535</v>
      </c>
      <c r="K419" s="5">
        <v>1016826</v>
      </c>
      <c r="L419" s="5">
        <v>1016826</v>
      </c>
      <c r="M419" s="5" t="s">
        <v>2781</v>
      </c>
      <c r="N419" s="5" t="s">
        <v>4536</v>
      </c>
      <c r="O419" s="5" t="s">
        <v>86</v>
      </c>
      <c r="P419" s="5" t="s">
        <v>3648</v>
      </c>
      <c r="Q419" s="5" t="s">
        <v>2773</v>
      </c>
      <c r="R419" s="5" t="s">
        <v>2649</v>
      </c>
      <c r="S419" s="5" t="s">
        <v>88</v>
      </c>
      <c r="T419" s="5" t="s">
        <v>89</v>
      </c>
      <c r="U419" s="5" t="s">
        <v>2649</v>
      </c>
      <c r="V419" s="5" t="s">
        <v>2641</v>
      </c>
      <c r="W419" s="5" t="s">
        <v>2642</v>
      </c>
      <c r="X419" s="5">
        <v>60</v>
      </c>
      <c r="Y419" s="5">
        <v>2025</v>
      </c>
      <c r="Z419" s="5">
        <v>60</v>
      </c>
      <c r="AA419" s="5" t="s">
        <v>2178</v>
      </c>
      <c r="AB419" s="174" t="s">
        <v>1814</v>
      </c>
    </row>
    <row r="420" spans="1:28" ht="40.200000000000003" hidden="1" customHeight="1" x14ac:dyDescent="0.3">
      <c r="A420" s="172" t="s">
        <v>4537</v>
      </c>
      <c r="B420" s="5" t="s">
        <v>4538</v>
      </c>
      <c r="C420" s="5" t="s">
        <v>2763</v>
      </c>
      <c r="D420" s="5" t="s">
        <v>2764</v>
      </c>
      <c r="E420" s="5" t="s">
        <v>2765</v>
      </c>
      <c r="F420" s="5" t="s">
        <v>2948</v>
      </c>
      <c r="G420" s="5" t="s">
        <v>1245</v>
      </c>
      <c r="H420" s="5" t="s">
        <v>4539</v>
      </c>
      <c r="I420" s="5" t="s">
        <v>4540</v>
      </c>
      <c r="J420" s="5" t="s">
        <v>4541</v>
      </c>
      <c r="K420" s="5">
        <v>2343</v>
      </c>
      <c r="L420" s="5">
        <v>1304</v>
      </c>
      <c r="M420" s="5" t="s">
        <v>4542</v>
      </c>
      <c r="N420" s="5" t="s">
        <v>4543</v>
      </c>
      <c r="O420" s="5" t="s">
        <v>1424</v>
      </c>
      <c r="P420" s="5" t="s">
        <v>3484</v>
      </c>
      <c r="Q420" s="5" t="s">
        <v>2773</v>
      </c>
      <c r="R420" s="5" t="s">
        <v>2647</v>
      </c>
      <c r="S420" s="5" t="s">
        <v>1879</v>
      </c>
      <c r="T420" s="5" t="s">
        <v>2646</v>
      </c>
      <c r="U420" s="5" t="s">
        <v>2647</v>
      </c>
      <c r="V420" s="5" t="s">
        <v>2641</v>
      </c>
      <c r="W420" s="5" t="s">
        <v>2642</v>
      </c>
      <c r="X420" s="5">
        <v>1</v>
      </c>
      <c r="Y420" s="5">
        <v>2023</v>
      </c>
      <c r="Z420" s="5">
        <v>0</v>
      </c>
      <c r="AA420" s="5" t="s">
        <v>1880</v>
      </c>
      <c r="AB420" s="174" t="s">
        <v>1814</v>
      </c>
    </row>
    <row r="421" spans="1:28" ht="40.200000000000003" hidden="1" customHeight="1" x14ac:dyDescent="0.3">
      <c r="A421" s="172" t="s">
        <v>4537</v>
      </c>
      <c r="B421" s="5" t="s">
        <v>4538</v>
      </c>
      <c r="C421" s="5" t="s">
        <v>2763</v>
      </c>
      <c r="D421" s="5" t="s">
        <v>2764</v>
      </c>
      <c r="E421" s="5" t="s">
        <v>2765</v>
      </c>
      <c r="F421" s="5" t="s">
        <v>2948</v>
      </c>
      <c r="G421" s="5" t="s">
        <v>1245</v>
      </c>
      <c r="H421" s="5" t="s">
        <v>4539</v>
      </c>
      <c r="I421" s="5" t="s">
        <v>4540</v>
      </c>
      <c r="J421" s="5" t="s">
        <v>4541</v>
      </c>
      <c r="K421" s="5">
        <v>2343</v>
      </c>
      <c r="L421" s="5">
        <v>1304</v>
      </c>
      <c r="M421" s="5" t="s">
        <v>4542</v>
      </c>
      <c r="N421" s="5" t="s">
        <v>4543</v>
      </c>
      <c r="O421" s="5" t="s">
        <v>1424</v>
      </c>
      <c r="P421" s="5" t="s">
        <v>3484</v>
      </c>
      <c r="Q421" s="5" t="s">
        <v>2773</v>
      </c>
      <c r="R421" s="5" t="s">
        <v>2647</v>
      </c>
      <c r="S421" s="5" t="s">
        <v>1879</v>
      </c>
      <c r="T421" s="5" t="s">
        <v>2646</v>
      </c>
      <c r="U421" s="5" t="s">
        <v>2647</v>
      </c>
      <c r="V421" s="5" t="s">
        <v>2641</v>
      </c>
      <c r="W421" s="5" t="s">
        <v>2642</v>
      </c>
      <c r="X421" s="5">
        <v>1</v>
      </c>
      <c r="Y421" s="5">
        <v>2024</v>
      </c>
      <c r="Z421" s="5">
        <v>1</v>
      </c>
      <c r="AA421" s="5" t="s">
        <v>1880</v>
      </c>
      <c r="AB421" s="174" t="s">
        <v>1814</v>
      </c>
    </row>
    <row r="422" spans="1:28" ht="40.200000000000003" hidden="1" customHeight="1" x14ac:dyDescent="0.3">
      <c r="A422" s="172" t="s">
        <v>4544</v>
      </c>
      <c r="B422" s="5" t="s">
        <v>1521</v>
      </c>
      <c r="C422" s="5" t="s">
        <v>2763</v>
      </c>
      <c r="D422" s="5" t="s">
        <v>2764</v>
      </c>
      <c r="E422" s="5" t="s">
        <v>2787</v>
      </c>
      <c r="F422" s="5" t="s">
        <v>1246</v>
      </c>
      <c r="G422" s="5" t="s">
        <v>1246</v>
      </c>
      <c r="H422" s="5" t="s">
        <v>4545</v>
      </c>
      <c r="I422" s="5" t="s">
        <v>4546</v>
      </c>
      <c r="J422" s="5" t="s">
        <v>4547</v>
      </c>
      <c r="K422" s="5">
        <v>1006044</v>
      </c>
      <c r="L422" s="5">
        <v>1006044</v>
      </c>
      <c r="M422" s="5" t="s">
        <v>2781</v>
      </c>
      <c r="N422" s="5" t="s">
        <v>4548</v>
      </c>
      <c r="O422" s="5" t="s">
        <v>109</v>
      </c>
      <c r="P422" s="5" t="s">
        <v>3433</v>
      </c>
      <c r="Q422" s="5" t="s">
        <v>2773</v>
      </c>
      <c r="R422" s="5" t="s">
        <v>2677</v>
      </c>
      <c r="S422" s="5" t="s">
        <v>111</v>
      </c>
      <c r="T422" s="5" t="s">
        <v>112</v>
      </c>
      <c r="U422" s="5" t="s">
        <v>2640</v>
      </c>
      <c r="V422" s="5" t="s">
        <v>2641</v>
      </c>
      <c r="W422" s="5" t="s">
        <v>2642</v>
      </c>
      <c r="X422" s="5">
        <v>1</v>
      </c>
      <c r="Y422" s="5">
        <v>2025</v>
      </c>
      <c r="Z422" s="5">
        <v>1</v>
      </c>
      <c r="AA422" s="5" t="s">
        <v>1274</v>
      </c>
      <c r="AB422" s="174" t="s">
        <v>1814</v>
      </c>
    </row>
    <row r="423" spans="1:28" ht="40.200000000000003" hidden="1" customHeight="1" x14ac:dyDescent="0.3">
      <c r="A423" s="172" t="s">
        <v>4549</v>
      </c>
      <c r="B423" s="5" t="s">
        <v>4550</v>
      </c>
      <c r="C423" s="5" t="s">
        <v>2763</v>
      </c>
      <c r="D423" s="5" t="s">
        <v>2764</v>
      </c>
      <c r="E423" s="5" t="s">
        <v>2765</v>
      </c>
      <c r="F423" s="5" t="s">
        <v>1245</v>
      </c>
      <c r="G423" s="5" t="s">
        <v>1245</v>
      </c>
      <c r="H423" s="5" t="s">
        <v>4551</v>
      </c>
      <c r="I423" s="5" t="s">
        <v>4552</v>
      </c>
      <c r="J423" s="5" t="s">
        <v>4553</v>
      </c>
      <c r="K423" s="5">
        <v>128874</v>
      </c>
      <c r="L423" s="5">
        <v>54844</v>
      </c>
      <c r="M423" s="5" t="s">
        <v>2781</v>
      </c>
      <c r="N423" s="5" t="s">
        <v>4554</v>
      </c>
      <c r="O423" s="5" t="s">
        <v>4555</v>
      </c>
      <c r="P423" s="5" t="s">
        <v>4556</v>
      </c>
      <c r="Q423" s="5" t="s">
        <v>2773</v>
      </c>
      <c r="R423" s="5" t="s">
        <v>2647</v>
      </c>
      <c r="S423" s="5" t="s">
        <v>1881</v>
      </c>
      <c r="T423" s="5" t="s">
        <v>946</v>
      </c>
      <c r="U423" s="5" t="s">
        <v>2647</v>
      </c>
      <c r="V423" s="5" t="s">
        <v>2641</v>
      </c>
      <c r="W423" s="5" t="s">
        <v>2642</v>
      </c>
      <c r="X423" s="5">
        <v>100</v>
      </c>
      <c r="Y423" s="5">
        <v>2024</v>
      </c>
      <c r="Z423" s="5">
        <v>100</v>
      </c>
      <c r="AA423" s="5" t="s">
        <v>1882</v>
      </c>
      <c r="AB423" s="174" t="s">
        <v>1814</v>
      </c>
    </row>
    <row r="424" spans="1:28" ht="40.200000000000003" hidden="1" customHeight="1" x14ac:dyDescent="0.3">
      <c r="A424" s="172" t="s">
        <v>4557</v>
      </c>
      <c r="B424" s="5" t="s">
        <v>4558</v>
      </c>
      <c r="C424" s="5" t="s">
        <v>2763</v>
      </c>
      <c r="D424" s="5" t="s">
        <v>2764</v>
      </c>
      <c r="E424" s="5" t="s">
        <v>2883</v>
      </c>
      <c r="F424" s="5" t="s">
        <v>3320</v>
      </c>
      <c r="G424" s="5" t="s">
        <v>1246</v>
      </c>
      <c r="H424" s="5" t="s">
        <v>4559</v>
      </c>
      <c r="I424" s="5" t="s">
        <v>4560</v>
      </c>
      <c r="J424" s="5" t="s">
        <v>4561</v>
      </c>
      <c r="K424" s="5">
        <v>12205</v>
      </c>
      <c r="L424" s="5">
        <v>1250</v>
      </c>
      <c r="M424" s="5" t="s">
        <v>2827</v>
      </c>
      <c r="N424" s="5" t="s">
        <v>4562</v>
      </c>
      <c r="O424" s="5" t="s">
        <v>1510</v>
      </c>
      <c r="P424" s="5" t="s">
        <v>2658</v>
      </c>
      <c r="Q424" s="5" t="s">
        <v>2773</v>
      </c>
      <c r="R424" s="5" t="s">
        <v>2659</v>
      </c>
      <c r="S424" s="5" t="s">
        <v>2657</v>
      </c>
      <c r="T424" s="5" t="s">
        <v>2658</v>
      </c>
      <c r="U424" s="5" t="s">
        <v>2659</v>
      </c>
      <c r="V424" s="5" t="s">
        <v>2641</v>
      </c>
      <c r="W424" s="5" t="s">
        <v>2642</v>
      </c>
      <c r="X424" s="5">
        <v>250</v>
      </c>
      <c r="Y424" s="5">
        <v>2022</v>
      </c>
      <c r="Z424" s="5">
        <v>250</v>
      </c>
      <c r="AA424" s="5"/>
      <c r="AB424" s="174" t="s">
        <v>2642</v>
      </c>
    </row>
    <row r="425" spans="1:28" ht="40.200000000000003" hidden="1" customHeight="1" x14ac:dyDescent="0.3">
      <c r="A425" s="172" t="s">
        <v>4557</v>
      </c>
      <c r="B425" s="5" t="s">
        <v>4558</v>
      </c>
      <c r="C425" s="5" t="s">
        <v>2763</v>
      </c>
      <c r="D425" s="5" t="s">
        <v>2764</v>
      </c>
      <c r="E425" s="5" t="s">
        <v>2883</v>
      </c>
      <c r="F425" s="5" t="s">
        <v>3320</v>
      </c>
      <c r="G425" s="5" t="s">
        <v>1246</v>
      </c>
      <c r="H425" s="5" t="s">
        <v>4559</v>
      </c>
      <c r="I425" s="5" t="s">
        <v>4560</v>
      </c>
      <c r="J425" s="5" t="s">
        <v>4561</v>
      </c>
      <c r="K425" s="5">
        <v>12205</v>
      </c>
      <c r="L425" s="5">
        <v>1250</v>
      </c>
      <c r="M425" s="5" t="s">
        <v>2827</v>
      </c>
      <c r="N425" s="5" t="s">
        <v>4562</v>
      </c>
      <c r="O425" s="5" t="s">
        <v>1510</v>
      </c>
      <c r="P425" s="5" t="s">
        <v>2658</v>
      </c>
      <c r="Q425" s="5" t="s">
        <v>2773</v>
      </c>
      <c r="R425" s="5" t="s">
        <v>2659</v>
      </c>
      <c r="S425" s="5" t="s">
        <v>2657</v>
      </c>
      <c r="T425" s="5" t="s">
        <v>2658</v>
      </c>
      <c r="U425" s="5" t="s">
        <v>2659</v>
      </c>
      <c r="V425" s="5" t="s">
        <v>2641</v>
      </c>
      <c r="W425" s="5" t="s">
        <v>2642</v>
      </c>
      <c r="X425" s="5">
        <v>250</v>
      </c>
      <c r="Y425" s="5">
        <v>2023</v>
      </c>
      <c r="Z425" s="5">
        <v>0</v>
      </c>
      <c r="AA425" s="5"/>
      <c r="AB425" s="174" t="s">
        <v>2642</v>
      </c>
    </row>
    <row r="426" spans="1:28" ht="40.200000000000003" hidden="1" customHeight="1" x14ac:dyDescent="0.3">
      <c r="A426" s="172" t="s">
        <v>4557</v>
      </c>
      <c r="B426" s="5" t="s">
        <v>4558</v>
      </c>
      <c r="C426" s="5" t="s">
        <v>2763</v>
      </c>
      <c r="D426" s="5" t="s">
        <v>2764</v>
      </c>
      <c r="E426" s="5" t="s">
        <v>2883</v>
      </c>
      <c r="F426" s="5" t="s">
        <v>3320</v>
      </c>
      <c r="G426" s="5" t="s">
        <v>1246</v>
      </c>
      <c r="H426" s="5" t="s">
        <v>4559</v>
      </c>
      <c r="I426" s="5" t="s">
        <v>4560</v>
      </c>
      <c r="J426" s="5" t="s">
        <v>4561</v>
      </c>
      <c r="K426" s="5">
        <v>12205</v>
      </c>
      <c r="L426" s="5">
        <v>1250</v>
      </c>
      <c r="M426" s="5" t="s">
        <v>2827</v>
      </c>
      <c r="N426" s="5" t="s">
        <v>4562</v>
      </c>
      <c r="O426" s="5" t="s">
        <v>1510</v>
      </c>
      <c r="P426" s="5" t="s">
        <v>2658</v>
      </c>
      <c r="Q426" s="5" t="s">
        <v>2773</v>
      </c>
      <c r="R426" s="5" t="s">
        <v>2659</v>
      </c>
      <c r="S426" s="5" t="s">
        <v>2657</v>
      </c>
      <c r="T426" s="5" t="s">
        <v>2658</v>
      </c>
      <c r="U426" s="5" t="s">
        <v>2659</v>
      </c>
      <c r="V426" s="5" t="s">
        <v>2641</v>
      </c>
      <c r="W426" s="5" t="s">
        <v>2642</v>
      </c>
      <c r="X426" s="5">
        <v>250</v>
      </c>
      <c r="Y426" s="5">
        <v>2024</v>
      </c>
      <c r="Z426" s="5">
        <v>0</v>
      </c>
      <c r="AA426" s="5"/>
      <c r="AB426" s="174" t="s">
        <v>2642</v>
      </c>
    </row>
    <row r="427" spans="1:28" ht="40.200000000000003" hidden="1" customHeight="1" x14ac:dyDescent="0.3">
      <c r="A427" s="172" t="s">
        <v>4557</v>
      </c>
      <c r="B427" s="5" t="s">
        <v>4558</v>
      </c>
      <c r="C427" s="5" t="s">
        <v>2763</v>
      </c>
      <c r="D427" s="5" t="s">
        <v>2764</v>
      </c>
      <c r="E427" s="5" t="s">
        <v>2883</v>
      </c>
      <c r="F427" s="5" t="s">
        <v>3320</v>
      </c>
      <c r="G427" s="5" t="s">
        <v>1246</v>
      </c>
      <c r="H427" s="5" t="s">
        <v>4559</v>
      </c>
      <c r="I427" s="5" t="s">
        <v>4560</v>
      </c>
      <c r="J427" s="5" t="s">
        <v>4561</v>
      </c>
      <c r="K427" s="5">
        <v>12205</v>
      </c>
      <c r="L427" s="5">
        <v>1250</v>
      </c>
      <c r="M427" s="5" t="s">
        <v>2827</v>
      </c>
      <c r="N427" s="5" t="s">
        <v>4562</v>
      </c>
      <c r="O427" s="5" t="s">
        <v>1510</v>
      </c>
      <c r="P427" s="5" t="s">
        <v>2658</v>
      </c>
      <c r="Q427" s="5" t="s">
        <v>2773</v>
      </c>
      <c r="R427" s="5" t="s">
        <v>2659</v>
      </c>
      <c r="S427" s="5" t="s">
        <v>2657</v>
      </c>
      <c r="T427" s="5" t="s">
        <v>2658</v>
      </c>
      <c r="U427" s="5" t="s">
        <v>2659</v>
      </c>
      <c r="V427" s="5" t="s">
        <v>2641</v>
      </c>
      <c r="W427" s="5" t="s">
        <v>2642</v>
      </c>
      <c r="X427" s="5">
        <v>250</v>
      </c>
      <c r="Y427" s="5">
        <v>2025</v>
      </c>
      <c r="Z427" s="5">
        <v>0</v>
      </c>
      <c r="AA427" s="5"/>
      <c r="AB427" s="174" t="s">
        <v>2642</v>
      </c>
    </row>
    <row r="428" spans="1:28" ht="40.200000000000003" hidden="1" customHeight="1" x14ac:dyDescent="0.3">
      <c r="A428" s="172" t="s">
        <v>4563</v>
      </c>
      <c r="B428" s="5" t="s">
        <v>4564</v>
      </c>
      <c r="C428" s="5" t="s">
        <v>2763</v>
      </c>
      <c r="D428" s="5" t="s">
        <v>2764</v>
      </c>
      <c r="E428" s="5" t="s">
        <v>2765</v>
      </c>
      <c r="F428" s="5" t="s">
        <v>1245</v>
      </c>
      <c r="G428" s="5" t="s">
        <v>1245</v>
      </c>
      <c r="H428" s="5" t="s">
        <v>4565</v>
      </c>
      <c r="I428" s="5" t="s">
        <v>2874</v>
      </c>
      <c r="J428" s="5" t="s">
        <v>4566</v>
      </c>
      <c r="K428" s="5">
        <v>2374</v>
      </c>
      <c r="L428" s="5">
        <v>2374</v>
      </c>
      <c r="M428" s="5" t="s">
        <v>2876</v>
      </c>
      <c r="N428" s="5" t="s">
        <v>4567</v>
      </c>
      <c r="O428" s="5" t="s">
        <v>282</v>
      </c>
      <c r="P428" s="5" t="s">
        <v>4568</v>
      </c>
      <c r="Q428" s="5" t="s">
        <v>2773</v>
      </c>
      <c r="R428" s="5" t="s">
        <v>2674</v>
      </c>
      <c r="S428" s="5" t="s">
        <v>284</v>
      </c>
      <c r="T428" s="5" t="s">
        <v>4569</v>
      </c>
      <c r="U428" s="5" t="s">
        <v>2674</v>
      </c>
      <c r="V428" s="5" t="s">
        <v>2641</v>
      </c>
      <c r="W428" s="5" t="s">
        <v>2642</v>
      </c>
      <c r="X428" s="5">
        <v>216</v>
      </c>
      <c r="Y428" s="5">
        <v>2024</v>
      </c>
      <c r="Z428" s="5">
        <v>216</v>
      </c>
      <c r="AA428" s="5" t="s">
        <v>1848</v>
      </c>
      <c r="AB428" s="174" t="s">
        <v>1814</v>
      </c>
    </row>
    <row r="429" spans="1:28" ht="40.200000000000003" hidden="1" customHeight="1" x14ac:dyDescent="0.3">
      <c r="A429" s="172" t="s">
        <v>4570</v>
      </c>
      <c r="B429" s="5" t="s">
        <v>4571</v>
      </c>
      <c r="C429" s="5" t="s">
        <v>2763</v>
      </c>
      <c r="D429" s="5" t="s">
        <v>2764</v>
      </c>
      <c r="E429" s="5" t="s">
        <v>3619</v>
      </c>
      <c r="F429" s="5" t="s">
        <v>1247</v>
      </c>
      <c r="G429" s="5" t="s">
        <v>1247</v>
      </c>
      <c r="H429" s="5" t="s">
        <v>4572</v>
      </c>
      <c r="I429" s="5" t="s">
        <v>4573</v>
      </c>
      <c r="J429" s="5" t="s">
        <v>4574</v>
      </c>
      <c r="K429" s="5">
        <v>1026669</v>
      </c>
      <c r="L429" s="5">
        <v>1026669</v>
      </c>
      <c r="M429" s="5" t="s">
        <v>2781</v>
      </c>
      <c r="N429" s="5" t="s">
        <v>4575</v>
      </c>
      <c r="O429" s="5" t="s">
        <v>410</v>
      </c>
      <c r="P429" s="5" t="s">
        <v>4576</v>
      </c>
      <c r="Q429" s="5" t="s">
        <v>2773</v>
      </c>
      <c r="R429" s="5" t="s">
        <v>4577</v>
      </c>
      <c r="S429" s="5" t="s">
        <v>412</v>
      </c>
      <c r="T429" s="5" t="s">
        <v>413</v>
      </c>
      <c r="U429" s="5" t="s">
        <v>2640</v>
      </c>
      <c r="V429" s="5" t="s">
        <v>2641</v>
      </c>
      <c r="W429" s="5" t="s">
        <v>1814</v>
      </c>
      <c r="X429" s="5">
        <v>7</v>
      </c>
      <c r="Y429" s="5">
        <v>2026</v>
      </c>
      <c r="Z429" s="5">
        <v>7</v>
      </c>
      <c r="AA429" s="5" t="s">
        <v>1943</v>
      </c>
      <c r="AB429" s="174" t="s">
        <v>1814</v>
      </c>
    </row>
    <row r="430" spans="1:28" ht="40.200000000000003" hidden="1" customHeight="1" x14ac:dyDescent="0.3">
      <c r="A430" s="172" t="s">
        <v>4578</v>
      </c>
      <c r="B430" s="5" t="s">
        <v>2491</v>
      </c>
      <c r="C430" s="5" t="s">
        <v>2763</v>
      </c>
      <c r="D430" s="5" t="s">
        <v>2764</v>
      </c>
      <c r="E430" s="5" t="s">
        <v>3266</v>
      </c>
      <c r="F430" s="5" t="s">
        <v>1247</v>
      </c>
      <c r="G430" s="5" t="s">
        <v>1247</v>
      </c>
      <c r="H430" s="5" t="s">
        <v>4579</v>
      </c>
      <c r="I430" s="5" t="s">
        <v>4580</v>
      </c>
      <c r="J430" s="5" t="s">
        <v>4581</v>
      </c>
      <c r="K430" s="5">
        <v>11076</v>
      </c>
      <c r="L430" s="5">
        <v>11076</v>
      </c>
      <c r="M430" s="5" t="s">
        <v>4582</v>
      </c>
      <c r="N430" s="5" t="s">
        <v>4583</v>
      </c>
      <c r="O430" s="5" t="s">
        <v>90</v>
      </c>
      <c r="P430" s="5" t="s">
        <v>4584</v>
      </c>
      <c r="Q430" s="5" t="s">
        <v>2773</v>
      </c>
      <c r="R430" s="5" t="s">
        <v>2651</v>
      </c>
      <c r="S430" s="5" t="s">
        <v>92</v>
      </c>
      <c r="T430" s="5" t="s">
        <v>91</v>
      </c>
      <c r="U430" s="5" t="s">
        <v>2640</v>
      </c>
      <c r="V430" s="5" t="s">
        <v>2641</v>
      </c>
      <c r="W430" s="5" t="s">
        <v>1814</v>
      </c>
      <c r="X430" s="5">
        <v>6</v>
      </c>
      <c r="Y430" s="5">
        <v>2026</v>
      </c>
      <c r="Z430" s="5">
        <v>6</v>
      </c>
      <c r="AA430" s="5" t="s">
        <v>2113</v>
      </c>
      <c r="AB430" s="174" t="s">
        <v>1814</v>
      </c>
    </row>
    <row r="431" spans="1:28" ht="40.200000000000003" hidden="1" customHeight="1" x14ac:dyDescent="0.3">
      <c r="A431" s="172" t="s">
        <v>4585</v>
      </c>
      <c r="B431" s="5" t="s">
        <v>4586</v>
      </c>
      <c r="C431" s="5" t="s">
        <v>2763</v>
      </c>
      <c r="D431" s="5" t="s">
        <v>2764</v>
      </c>
      <c r="E431" s="5" t="s">
        <v>2927</v>
      </c>
      <c r="F431" s="5" t="s">
        <v>1245</v>
      </c>
      <c r="G431" s="5" t="s">
        <v>1245</v>
      </c>
      <c r="H431" s="5" t="s">
        <v>4587</v>
      </c>
      <c r="I431" s="5" t="s">
        <v>4588</v>
      </c>
      <c r="J431" s="5" t="s">
        <v>4589</v>
      </c>
      <c r="K431" s="5">
        <v>1006044</v>
      </c>
      <c r="L431" s="5">
        <v>1006044</v>
      </c>
      <c r="M431" s="5" t="s">
        <v>2781</v>
      </c>
      <c r="N431" s="5" t="s">
        <v>4590</v>
      </c>
      <c r="O431" s="5" t="s">
        <v>347</v>
      </c>
      <c r="P431" s="5" t="s">
        <v>348</v>
      </c>
      <c r="Q431" s="5" t="s">
        <v>2773</v>
      </c>
      <c r="R431" s="5" t="s">
        <v>3063</v>
      </c>
      <c r="S431" s="5" t="s">
        <v>349</v>
      </c>
      <c r="T431" s="5" t="s">
        <v>350</v>
      </c>
      <c r="U431" s="5" t="s">
        <v>3063</v>
      </c>
      <c r="V431" s="5" t="s">
        <v>2641</v>
      </c>
      <c r="W431" s="5" t="s">
        <v>2642</v>
      </c>
      <c r="X431" s="5">
        <v>26</v>
      </c>
      <c r="Y431" s="5">
        <v>2024</v>
      </c>
      <c r="Z431" s="5">
        <v>26</v>
      </c>
      <c r="AA431" s="5" t="s">
        <v>1911</v>
      </c>
      <c r="AB431" s="174" t="s">
        <v>1814</v>
      </c>
    </row>
    <row r="432" spans="1:28" ht="40.200000000000003" hidden="1" customHeight="1" x14ac:dyDescent="0.3">
      <c r="A432" s="172" t="s">
        <v>4591</v>
      </c>
      <c r="B432" s="5" t="s">
        <v>1701</v>
      </c>
      <c r="C432" s="5" t="s">
        <v>2763</v>
      </c>
      <c r="D432" s="5" t="s">
        <v>2764</v>
      </c>
      <c r="E432" s="5" t="s">
        <v>2787</v>
      </c>
      <c r="F432" s="5" t="s">
        <v>1246</v>
      </c>
      <c r="G432" s="5" t="s">
        <v>1247</v>
      </c>
      <c r="H432" s="5" t="s">
        <v>4592</v>
      </c>
      <c r="I432" s="5" t="s">
        <v>4593</v>
      </c>
      <c r="J432" s="5" t="s">
        <v>4594</v>
      </c>
      <c r="K432" s="5">
        <v>94078</v>
      </c>
      <c r="L432" s="5">
        <v>94078</v>
      </c>
      <c r="M432" s="5" t="s">
        <v>4595</v>
      </c>
      <c r="N432" s="5" t="s">
        <v>4596</v>
      </c>
      <c r="O432" s="5" t="s">
        <v>176</v>
      </c>
      <c r="P432" s="5" t="s">
        <v>4058</v>
      </c>
      <c r="Q432" s="5" t="s">
        <v>2773</v>
      </c>
      <c r="R432" s="5" t="s">
        <v>2679</v>
      </c>
      <c r="S432" s="5" t="s">
        <v>178</v>
      </c>
      <c r="T432" s="5" t="s">
        <v>179</v>
      </c>
      <c r="U432" s="5" t="s">
        <v>2640</v>
      </c>
      <c r="V432" s="5" t="s">
        <v>2641</v>
      </c>
      <c r="W432" s="5" t="s">
        <v>2642</v>
      </c>
      <c r="X432" s="5">
        <v>1</v>
      </c>
      <c r="Y432" s="5">
        <v>2025</v>
      </c>
      <c r="Z432" s="5">
        <v>0</v>
      </c>
      <c r="AA432" s="5" t="s">
        <v>2182</v>
      </c>
      <c r="AB432" s="174" t="s">
        <v>1814</v>
      </c>
    </row>
    <row r="433" spans="1:28" ht="40.200000000000003" hidden="1" customHeight="1" x14ac:dyDescent="0.3">
      <c r="A433" s="172" t="s">
        <v>4591</v>
      </c>
      <c r="B433" s="5" t="s">
        <v>1701</v>
      </c>
      <c r="C433" s="5" t="s">
        <v>2763</v>
      </c>
      <c r="D433" s="5" t="s">
        <v>2764</v>
      </c>
      <c r="E433" s="5" t="s">
        <v>2787</v>
      </c>
      <c r="F433" s="5" t="s">
        <v>1246</v>
      </c>
      <c r="G433" s="5" t="s">
        <v>1247</v>
      </c>
      <c r="H433" s="5" t="s">
        <v>4592</v>
      </c>
      <c r="I433" s="5" t="s">
        <v>4593</v>
      </c>
      <c r="J433" s="5" t="s">
        <v>4594</v>
      </c>
      <c r="K433" s="5">
        <v>94078</v>
      </c>
      <c r="L433" s="5">
        <v>94078</v>
      </c>
      <c r="M433" s="5" t="s">
        <v>4595</v>
      </c>
      <c r="N433" s="5" t="s">
        <v>4596</v>
      </c>
      <c r="O433" s="5" t="s">
        <v>176</v>
      </c>
      <c r="P433" s="5" t="s">
        <v>4058</v>
      </c>
      <c r="Q433" s="5" t="s">
        <v>2773</v>
      </c>
      <c r="R433" s="5" t="s">
        <v>2679</v>
      </c>
      <c r="S433" s="5" t="s">
        <v>178</v>
      </c>
      <c r="T433" s="5" t="s">
        <v>179</v>
      </c>
      <c r="U433" s="5" t="s">
        <v>2640</v>
      </c>
      <c r="V433" s="5" t="s">
        <v>2641</v>
      </c>
      <c r="W433" s="5" t="s">
        <v>2642</v>
      </c>
      <c r="X433" s="5">
        <v>1</v>
      </c>
      <c r="Y433" s="5">
        <v>2026</v>
      </c>
      <c r="Z433" s="5">
        <v>1</v>
      </c>
      <c r="AA433" s="5" t="s">
        <v>2182</v>
      </c>
      <c r="AB433" s="174" t="s">
        <v>1814</v>
      </c>
    </row>
    <row r="434" spans="1:28" ht="40.200000000000003" hidden="1" customHeight="1" x14ac:dyDescent="0.3">
      <c r="A434" s="172" t="s">
        <v>4597</v>
      </c>
      <c r="B434" s="5" t="s">
        <v>1700</v>
      </c>
      <c r="C434" s="5" t="s">
        <v>2763</v>
      </c>
      <c r="D434" s="5" t="s">
        <v>2764</v>
      </c>
      <c r="E434" s="5" t="s">
        <v>2860</v>
      </c>
      <c r="F434" s="5" t="s">
        <v>1246</v>
      </c>
      <c r="G434" s="5" t="s">
        <v>1246</v>
      </c>
      <c r="H434" s="5" t="s">
        <v>4598</v>
      </c>
      <c r="I434" s="5" t="s">
        <v>4599</v>
      </c>
      <c r="J434" s="5" t="s">
        <v>4600</v>
      </c>
      <c r="K434" s="5">
        <v>1428</v>
      </c>
      <c r="L434" s="5">
        <v>22</v>
      </c>
      <c r="M434" s="5" t="s">
        <v>2827</v>
      </c>
      <c r="N434" s="5" t="s">
        <v>2871</v>
      </c>
      <c r="O434" s="5" t="s">
        <v>1611</v>
      </c>
      <c r="P434" s="5" t="s">
        <v>3523</v>
      </c>
      <c r="Q434" s="5" t="s">
        <v>2773</v>
      </c>
      <c r="R434" s="5" t="s">
        <v>3516</v>
      </c>
      <c r="S434" s="5" t="s">
        <v>2016</v>
      </c>
      <c r="T434" s="5" t="s">
        <v>2656</v>
      </c>
      <c r="U434" s="5" t="s">
        <v>2640</v>
      </c>
      <c r="V434" s="5" t="s">
        <v>2641</v>
      </c>
      <c r="W434" s="5" t="s">
        <v>2642</v>
      </c>
      <c r="X434" s="5">
        <v>22</v>
      </c>
      <c r="Y434" s="5">
        <v>2025</v>
      </c>
      <c r="Z434" s="5">
        <v>22</v>
      </c>
      <c r="AA434" s="5" t="s">
        <v>2017</v>
      </c>
      <c r="AB434" s="174" t="s">
        <v>1814</v>
      </c>
    </row>
    <row r="435" spans="1:28" ht="40.200000000000003" hidden="1" customHeight="1" x14ac:dyDescent="0.3">
      <c r="A435" s="172" t="s">
        <v>4601</v>
      </c>
      <c r="B435" s="5" t="s">
        <v>1558</v>
      </c>
      <c r="C435" s="5" t="s">
        <v>2763</v>
      </c>
      <c r="D435" s="5" t="s">
        <v>2764</v>
      </c>
      <c r="E435" s="5" t="s">
        <v>3162</v>
      </c>
      <c r="F435" s="5" t="s">
        <v>1246</v>
      </c>
      <c r="G435" s="5" t="s">
        <v>1246</v>
      </c>
      <c r="H435" s="5" t="s">
        <v>4602</v>
      </c>
      <c r="I435" s="5" t="s">
        <v>4603</v>
      </c>
      <c r="J435" s="5" t="s">
        <v>4604</v>
      </c>
      <c r="K435" s="5">
        <v>1006044</v>
      </c>
      <c r="L435" s="5">
        <v>76</v>
      </c>
      <c r="M435" s="5" t="s">
        <v>2781</v>
      </c>
      <c r="N435" s="5" t="s">
        <v>4605</v>
      </c>
      <c r="O435" s="5" t="s">
        <v>93</v>
      </c>
      <c r="P435" s="5" t="s">
        <v>3167</v>
      </c>
      <c r="Q435" s="5" t="s">
        <v>2773</v>
      </c>
      <c r="R435" s="5" t="s">
        <v>3168</v>
      </c>
      <c r="S435" s="5" t="s">
        <v>95</v>
      </c>
      <c r="T435" s="5" t="s">
        <v>96</v>
      </c>
      <c r="U435" s="5" t="s">
        <v>2640</v>
      </c>
      <c r="V435" s="5" t="s">
        <v>2641</v>
      </c>
      <c r="W435" s="5" t="s">
        <v>2642</v>
      </c>
      <c r="X435" s="5">
        <v>1</v>
      </c>
      <c r="Y435" s="5">
        <v>2025</v>
      </c>
      <c r="Z435" s="5">
        <v>1</v>
      </c>
      <c r="AA435" s="5" t="s">
        <v>1961</v>
      </c>
      <c r="AB435" s="174" t="s">
        <v>1814</v>
      </c>
    </row>
    <row r="436" spans="1:28" ht="40.200000000000003" hidden="1" customHeight="1" x14ac:dyDescent="0.3">
      <c r="A436" s="172" t="s">
        <v>4606</v>
      </c>
      <c r="B436" s="5" t="s">
        <v>1621</v>
      </c>
      <c r="C436" s="5" t="s">
        <v>2763</v>
      </c>
      <c r="D436" s="5" t="s">
        <v>2764</v>
      </c>
      <c r="E436" s="5" t="s">
        <v>2927</v>
      </c>
      <c r="F436" s="5" t="s">
        <v>1246</v>
      </c>
      <c r="G436" s="5" t="s">
        <v>1246</v>
      </c>
      <c r="H436" s="5" t="s">
        <v>3245</v>
      </c>
      <c r="I436" s="5" t="s">
        <v>3246</v>
      </c>
      <c r="J436" s="5" t="s">
        <v>4607</v>
      </c>
      <c r="K436" s="5">
        <v>1016826</v>
      </c>
      <c r="L436" s="5">
        <v>1016826</v>
      </c>
      <c r="M436" s="5" t="s">
        <v>2781</v>
      </c>
      <c r="N436" s="5" t="s">
        <v>3248</v>
      </c>
      <c r="O436" s="5" t="s">
        <v>1437</v>
      </c>
      <c r="P436" s="5" t="s">
        <v>3249</v>
      </c>
      <c r="Q436" s="5" t="s">
        <v>2773</v>
      </c>
      <c r="R436" s="5" t="s">
        <v>3063</v>
      </c>
      <c r="S436" s="5" t="s">
        <v>1920</v>
      </c>
      <c r="T436" s="5" t="s">
        <v>2655</v>
      </c>
      <c r="U436" s="5" t="s">
        <v>2640</v>
      </c>
      <c r="V436" s="5" t="s">
        <v>2641</v>
      </c>
      <c r="W436" s="5" t="s">
        <v>2642</v>
      </c>
      <c r="X436" s="5">
        <v>1</v>
      </c>
      <c r="Y436" s="5">
        <v>2025</v>
      </c>
      <c r="Z436" s="5">
        <v>1</v>
      </c>
      <c r="AA436" s="5" t="s">
        <v>1921</v>
      </c>
      <c r="AB436" s="174" t="s">
        <v>1814</v>
      </c>
    </row>
    <row r="437" spans="1:28" ht="40.200000000000003" hidden="1" customHeight="1" x14ac:dyDescent="0.3">
      <c r="A437" s="172" t="s">
        <v>4608</v>
      </c>
      <c r="B437" s="5" t="s">
        <v>4609</v>
      </c>
      <c r="C437" s="5" t="s">
        <v>3318</v>
      </c>
      <c r="D437" s="5" t="s">
        <v>3472</v>
      </c>
      <c r="E437" s="5" t="s">
        <v>3266</v>
      </c>
      <c r="F437" s="5" t="s">
        <v>1245</v>
      </c>
      <c r="G437" s="5" t="s">
        <v>1245</v>
      </c>
      <c r="H437" s="5" t="s">
        <v>4610</v>
      </c>
      <c r="I437" s="5" t="s">
        <v>4611</v>
      </c>
      <c r="J437" s="5" t="s">
        <v>4612</v>
      </c>
      <c r="K437" s="5">
        <v>4841</v>
      </c>
      <c r="L437" s="5">
        <v>4841</v>
      </c>
      <c r="M437" s="5" t="s">
        <v>4613</v>
      </c>
      <c r="N437" s="5" t="s">
        <v>4614</v>
      </c>
      <c r="O437" s="5" t="s">
        <v>90</v>
      </c>
      <c r="P437" s="5" t="s">
        <v>4584</v>
      </c>
      <c r="Q437" s="5" t="s">
        <v>2773</v>
      </c>
      <c r="R437" s="5" t="s">
        <v>2651</v>
      </c>
      <c r="S437" s="5" t="s">
        <v>92</v>
      </c>
      <c r="T437" s="5" t="s">
        <v>91</v>
      </c>
      <c r="U437" s="5" t="s">
        <v>2640</v>
      </c>
      <c r="V437" s="5" t="s">
        <v>2641</v>
      </c>
      <c r="W437" s="5" t="s">
        <v>2642</v>
      </c>
      <c r="X437" s="5">
        <v>1</v>
      </c>
      <c r="Y437" s="5">
        <v>2024</v>
      </c>
      <c r="Z437" s="5">
        <v>1</v>
      </c>
      <c r="AA437" s="5" t="s">
        <v>2113</v>
      </c>
      <c r="AB437" s="174" t="s">
        <v>1814</v>
      </c>
    </row>
    <row r="438" spans="1:28" ht="40.200000000000003" hidden="1" customHeight="1" x14ac:dyDescent="0.3">
      <c r="A438" s="172" t="s">
        <v>4615</v>
      </c>
      <c r="B438" s="5" t="s">
        <v>1572</v>
      </c>
      <c r="C438" s="5" t="s">
        <v>2763</v>
      </c>
      <c r="D438" s="5" t="s">
        <v>2764</v>
      </c>
      <c r="E438" s="5" t="s">
        <v>2787</v>
      </c>
      <c r="F438" s="5" t="s">
        <v>1246</v>
      </c>
      <c r="G438" s="5" t="s">
        <v>1246</v>
      </c>
      <c r="H438" s="5" t="s">
        <v>4616</v>
      </c>
      <c r="I438" s="5" t="s">
        <v>3974</v>
      </c>
      <c r="J438" s="5" t="s">
        <v>4617</v>
      </c>
      <c r="K438" s="5">
        <v>1016826</v>
      </c>
      <c r="L438" s="5">
        <v>1016826</v>
      </c>
      <c r="M438" s="5" t="s">
        <v>2781</v>
      </c>
      <c r="N438" s="5" t="s">
        <v>3976</v>
      </c>
      <c r="O438" s="5" t="s">
        <v>74</v>
      </c>
      <c r="P438" s="5" t="s">
        <v>3262</v>
      </c>
      <c r="Q438" s="5" t="s">
        <v>2773</v>
      </c>
      <c r="R438" s="5" t="s">
        <v>3959</v>
      </c>
      <c r="S438" s="5" t="s">
        <v>76</v>
      </c>
      <c r="T438" s="5" t="s">
        <v>77</v>
      </c>
      <c r="U438" s="5" t="s">
        <v>2640</v>
      </c>
      <c r="V438" s="5" t="s">
        <v>2641</v>
      </c>
      <c r="W438" s="5" t="s">
        <v>2642</v>
      </c>
      <c r="X438" s="5">
        <v>1</v>
      </c>
      <c r="Y438" s="5">
        <v>2025</v>
      </c>
      <c r="Z438" s="5">
        <v>1</v>
      </c>
      <c r="AA438" s="5" t="s">
        <v>2058</v>
      </c>
      <c r="AB438" s="174" t="s">
        <v>1814</v>
      </c>
    </row>
    <row r="439" spans="1:28" ht="40.200000000000003" hidden="1" customHeight="1" x14ac:dyDescent="0.3">
      <c r="A439" s="172" t="s">
        <v>4615</v>
      </c>
      <c r="B439" s="5" t="s">
        <v>1572</v>
      </c>
      <c r="C439" s="5" t="s">
        <v>2763</v>
      </c>
      <c r="D439" s="5" t="s">
        <v>2764</v>
      </c>
      <c r="E439" s="5" t="s">
        <v>2787</v>
      </c>
      <c r="F439" s="5" t="s">
        <v>1246</v>
      </c>
      <c r="G439" s="5" t="s">
        <v>1246</v>
      </c>
      <c r="H439" s="5" t="s">
        <v>4616</v>
      </c>
      <c r="I439" s="5" t="s">
        <v>3974</v>
      </c>
      <c r="J439" s="5" t="s">
        <v>4617</v>
      </c>
      <c r="K439" s="5">
        <v>1016826</v>
      </c>
      <c r="L439" s="5">
        <v>1016826</v>
      </c>
      <c r="M439" s="5" t="s">
        <v>2781</v>
      </c>
      <c r="N439" s="5" t="s">
        <v>4618</v>
      </c>
      <c r="O439" s="5" t="s">
        <v>734</v>
      </c>
      <c r="P439" s="5" t="s">
        <v>221</v>
      </c>
      <c r="Q439" s="5" t="s">
        <v>2773</v>
      </c>
      <c r="R439" s="5" t="s">
        <v>2650</v>
      </c>
      <c r="S439" s="5" t="s">
        <v>735</v>
      </c>
      <c r="T439" s="5" t="s">
        <v>223</v>
      </c>
      <c r="U439" s="5" t="s">
        <v>2640</v>
      </c>
      <c r="V439" s="5" t="s">
        <v>2641</v>
      </c>
      <c r="W439" s="5" t="s">
        <v>2642</v>
      </c>
      <c r="X439" s="5">
        <v>400</v>
      </c>
      <c r="Y439" s="5">
        <v>2025</v>
      </c>
      <c r="Z439" s="5">
        <v>400</v>
      </c>
      <c r="AA439" s="5" t="s">
        <v>2064</v>
      </c>
      <c r="AB439" s="174" t="s">
        <v>1814</v>
      </c>
    </row>
    <row r="440" spans="1:28" ht="40.200000000000003" hidden="1" customHeight="1" x14ac:dyDescent="0.3">
      <c r="A440" s="172" t="s">
        <v>4619</v>
      </c>
      <c r="B440" s="5" t="s">
        <v>4620</v>
      </c>
      <c r="C440" s="5" t="s">
        <v>2763</v>
      </c>
      <c r="D440" s="5" t="s">
        <v>2764</v>
      </c>
      <c r="E440" s="5" t="s">
        <v>3162</v>
      </c>
      <c r="F440" s="5" t="s">
        <v>1245</v>
      </c>
      <c r="G440" s="5" t="s">
        <v>1245</v>
      </c>
      <c r="H440" s="5" t="s">
        <v>3988</v>
      </c>
      <c r="I440" s="5" t="s">
        <v>4621</v>
      </c>
      <c r="J440" s="5" t="s">
        <v>4622</v>
      </c>
      <c r="K440" s="5">
        <v>3898</v>
      </c>
      <c r="L440" s="5">
        <v>3608</v>
      </c>
      <c r="M440" s="5" t="s">
        <v>2781</v>
      </c>
      <c r="N440" s="5" t="s">
        <v>4623</v>
      </c>
      <c r="O440" s="5" t="s">
        <v>463</v>
      </c>
      <c r="P440" s="5" t="s">
        <v>464</v>
      </c>
      <c r="Q440" s="5" t="s">
        <v>2773</v>
      </c>
      <c r="R440" s="5" t="s">
        <v>3993</v>
      </c>
      <c r="S440" s="5" t="s">
        <v>465</v>
      </c>
      <c r="T440" s="5" t="s">
        <v>466</v>
      </c>
      <c r="U440" s="5" t="s">
        <v>3993</v>
      </c>
      <c r="V440" s="5" t="s">
        <v>2641</v>
      </c>
      <c r="W440" s="5" t="s">
        <v>1814</v>
      </c>
      <c r="X440" s="5">
        <v>44</v>
      </c>
      <c r="Y440" s="5">
        <v>2024</v>
      </c>
      <c r="Z440" s="5">
        <v>44</v>
      </c>
      <c r="AA440" s="5" t="s">
        <v>1965</v>
      </c>
      <c r="AB440" s="174" t="s">
        <v>1814</v>
      </c>
    </row>
    <row r="441" spans="1:28" ht="40.200000000000003" hidden="1" customHeight="1" x14ac:dyDescent="0.3">
      <c r="A441" s="172" t="s">
        <v>4624</v>
      </c>
      <c r="B441" s="5" t="s">
        <v>1666</v>
      </c>
      <c r="C441" s="5" t="s">
        <v>2763</v>
      </c>
      <c r="D441" s="5" t="s">
        <v>2764</v>
      </c>
      <c r="E441" s="5" t="s">
        <v>2765</v>
      </c>
      <c r="F441" s="5" t="s">
        <v>1246</v>
      </c>
      <c r="G441" s="5" t="s">
        <v>1246</v>
      </c>
      <c r="H441" s="5" t="s">
        <v>4625</v>
      </c>
      <c r="I441" s="5" t="s">
        <v>2767</v>
      </c>
      <c r="J441" s="5" t="s">
        <v>4626</v>
      </c>
      <c r="K441" s="5">
        <v>6726</v>
      </c>
      <c r="L441" s="5">
        <v>1200</v>
      </c>
      <c r="M441" s="5" t="s">
        <v>2827</v>
      </c>
      <c r="N441" s="5" t="s">
        <v>3315</v>
      </c>
      <c r="O441" s="5" t="s">
        <v>204</v>
      </c>
      <c r="P441" s="5" t="s">
        <v>3303</v>
      </c>
      <c r="Q441" s="5" t="s">
        <v>2773</v>
      </c>
      <c r="R441" s="5" t="s">
        <v>2650</v>
      </c>
      <c r="S441" s="5" t="s">
        <v>206</v>
      </c>
      <c r="T441" s="5" t="s">
        <v>207</v>
      </c>
      <c r="U441" s="5" t="s">
        <v>2640</v>
      </c>
      <c r="V441" s="5" t="s">
        <v>2641</v>
      </c>
      <c r="W441" s="5" t="s">
        <v>2642</v>
      </c>
      <c r="X441" s="5">
        <v>1200</v>
      </c>
      <c r="Y441" s="5">
        <v>2025</v>
      </c>
      <c r="Z441" s="5">
        <v>1200</v>
      </c>
      <c r="AA441" s="5" t="s">
        <v>1849</v>
      </c>
      <c r="AB441" s="174" t="s">
        <v>1814</v>
      </c>
    </row>
    <row r="442" spans="1:28" ht="40.200000000000003" hidden="1" customHeight="1" x14ac:dyDescent="0.3">
      <c r="A442" s="172" t="s">
        <v>4627</v>
      </c>
      <c r="B442" s="5" t="s">
        <v>1796</v>
      </c>
      <c r="C442" s="5" t="s">
        <v>2763</v>
      </c>
      <c r="D442" s="5" t="s">
        <v>2764</v>
      </c>
      <c r="E442" s="5" t="s">
        <v>3162</v>
      </c>
      <c r="F442" s="5" t="s">
        <v>1247</v>
      </c>
      <c r="G442" s="5" t="s">
        <v>1247</v>
      </c>
      <c r="H442" s="5" t="s">
        <v>4628</v>
      </c>
      <c r="I442" s="5" t="s">
        <v>4629</v>
      </c>
      <c r="J442" s="5" t="s">
        <v>4630</v>
      </c>
      <c r="K442" s="5">
        <v>1026669</v>
      </c>
      <c r="L442" s="5">
        <v>50</v>
      </c>
      <c r="M442" s="5" t="s">
        <v>2781</v>
      </c>
      <c r="N442" s="5" t="s">
        <v>4631</v>
      </c>
      <c r="O442" s="5" t="s">
        <v>467</v>
      </c>
      <c r="P442" s="5" t="s">
        <v>4005</v>
      </c>
      <c r="Q442" s="5" t="s">
        <v>2773</v>
      </c>
      <c r="R442" s="5" t="s">
        <v>4006</v>
      </c>
      <c r="S442" s="5" t="s">
        <v>469</v>
      </c>
      <c r="T442" s="5" t="s">
        <v>470</v>
      </c>
      <c r="U442" s="5" t="s">
        <v>2640</v>
      </c>
      <c r="V442" s="5" t="s">
        <v>2641</v>
      </c>
      <c r="W442" s="5" t="s">
        <v>1814</v>
      </c>
      <c r="X442" s="5">
        <v>1</v>
      </c>
      <c r="Y442" s="5">
        <v>2026</v>
      </c>
      <c r="Z442" s="5">
        <v>1</v>
      </c>
      <c r="AA442" s="5" t="s">
        <v>1966</v>
      </c>
      <c r="AB442" s="174" t="s">
        <v>1814</v>
      </c>
    </row>
    <row r="443" spans="1:28" ht="40.200000000000003" hidden="1" customHeight="1" x14ac:dyDescent="0.3">
      <c r="A443" s="172" t="s">
        <v>4632</v>
      </c>
      <c r="B443" s="5" t="s">
        <v>1277</v>
      </c>
      <c r="C443" s="5" t="s">
        <v>2763</v>
      </c>
      <c r="D443" s="5" t="s">
        <v>2764</v>
      </c>
      <c r="E443" s="5" t="s">
        <v>3600</v>
      </c>
      <c r="F443" s="5" t="s">
        <v>1246</v>
      </c>
      <c r="G443" s="5" t="s">
        <v>1247</v>
      </c>
      <c r="H443" s="5" t="s">
        <v>4633</v>
      </c>
      <c r="I443" s="5" t="s">
        <v>4634</v>
      </c>
      <c r="J443" s="5" t="s">
        <v>4635</v>
      </c>
      <c r="K443" s="5">
        <v>25179</v>
      </c>
      <c r="L443" s="5">
        <v>300</v>
      </c>
      <c r="M443" s="5" t="s">
        <v>3054</v>
      </c>
      <c r="N443" s="5" t="s">
        <v>4636</v>
      </c>
      <c r="O443" s="5" t="s">
        <v>767</v>
      </c>
      <c r="P443" s="5" t="s">
        <v>4471</v>
      </c>
      <c r="Q443" s="5" t="s">
        <v>2773</v>
      </c>
      <c r="R443" s="5" t="s">
        <v>4472</v>
      </c>
      <c r="S443" s="5" t="s">
        <v>769</v>
      </c>
      <c r="T443" s="5" t="s">
        <v>770</v>
      </c>
      <c r="U443" s="5" t="s">
        <v>2664</v>
      </c>
      <c r="V443" s="5" t="s">
        <v>2641</v>
      </c>
      <c r="W443" s="5" t="s">
        <v>1814</v>
      </c>
      <c r="X443" s="5">
        <v>96.166899999999998</v>
      </c>
      <c r="Y443" s="5">
        <v>2025</v>
      </c>
      <c r="Z443" s="5">
        <v>50</v>
      </c>
      <c r="AA443" s="5" t="s">
        <v>1276</v>
      </c>
      <c r="AB443" s="174" t="s">
        <v>1814</v>
      </c>
    </row>
    <row r="444" spans="1:28" ht="40.200000000000003" hidden="1" customHeight="1" x14ac:dyDescent="0.3">
      <c r="A444" s="172" t="s">
        <v>4632</v>
      </c>
      <c r="B444" s="5" t="s">
        <v>1277</v>
      </c>
      <c r="C444" s="5" t="s">
        <v>2763</v>
      </c>
      <c r="D444" s="5" t="s">
        <v>2764</v>
      </c>
      <c r="E444" s="5" t="s">
        <v>3600</v>
      </c>
      <c r="F444" s="5" t="s">
        <v>1246</v>
      </c>
      <c r="G444" s="5" t="s">
        <v>1247</v>
      </c>
      <c r="H444" s="5" t="s">
        <v>4633</v>
      </c>
      <c r="I444" s="5" t="s">
        <v>4634</v>
      </c>
      <c r="J444" s="5" t="s">
        <v>4635</v>
      </c>
      <c r="K444" s="5">
        <v>25179</v>
      </c>
      <c r="L444" s="5">
        <v>300</v>
      </c>
      <c r="M444" s="5" t="s">
        <v>3054</v>
      </c>
      <c r="N444" s="5" t="s">
        <v>4636</v>
      </c>
      <c r="O444" s="5" t="s">
        <v>767</v>
      </c>
      <c r="P444" s="5" t="s">
        <v>4471</v>
      </c>
      <c r="Q444" s="5" t="s">
        <v>2773</v>
      </c>
      <c r="R444" s="5" t="s">
        <v>4472</v>
      </c>
      <c r="S444" s="5" t="s">
        <v>769</v>
      </c>
      <c r="T444" s="5" t="s">
        <v>770</v>
      </c>
      <c r="U444" s="5" t="s">
        <v>2664</v>
      </c>
      <c r="V444" s="5" t="s">
        <v>2641</v>
      </c>
      <c r="W444" s="5" t="s">
        <v>1814</v>
      </c>
      <c r="X444" s="5">
        <v>96.166899999999998</v>
      </c>
      <c r="Y444" s="5">
        <v>2026</v>
      </c>
      <c r="Z444" s="5">
        <v>46.166899999999998</v>
      </c>
      <c r="AA444" s="5" t="s">
        <v>1276</v>
      </c>
      <c r="AB444" s="174" t="s">
        <v>1814</v>
      </c>
    </row>
    <row r="445" spans="1:28" ht="40.200000000000003" hidden="1" customHeight="1" x14ac:dyDescent="0.3">
      <c r="A445" s="172" t="s">
        <v>4632</v>
      </c>
      <c r="B445" s="5" t="s">
        <v>1277</v>
      </c>
      <c r="C445" s="5" t="s">
        <v>2763</v>
      </c>
      <c r="D445" s="5" t="s">
        <v>2764</v>
      </c>
      <c r="E445" s="5" t="s">
        <v>3600</v>
      </c>
      <c r="F445" s="5" t="s">
        <v>1246</v>
      </c>
      <c r="G445" s="5" t="s">
        <v>1247</v>
      </c>
      <c r="H445" s="5" t="s">
        <v>4633</v>
      </c>
      <c r="I445" s="5" t="s">
        <v>4634</v>
      </c>
      <c r="J445" s="5" t="s">
        <v>4635</v>
      </c>
      <c r="K445" s="5">
        <v>25179</v>
      </c>
      <c r="L445" s="5">
        <v>300</v>
      </c>
      <c r="M445" s="5" t="s">
        <v>3054</v>
      </c>
      <c r="N445" s="5" t="s">
        <v>4637</v>
      </c>
      <c r="O445" s="5" t="s">
        <v>4474</v>
      </c>
      <c r="P445" s="5" t="s">
        <v>4475</v>
      </c>
      <c r="Q445" s="5" t="s">
        <v>2773</v>
      </c>
      <c r="R445" s="5" t="s">
        <v>2650</v>
      </c>
      <c r="S445" s="5" t="s">
        <v>2083</v>
      </c>
      <c r="T445" s="5" t="s">
        <v>223</v>
      </c>
      <c r="U445" s="5" t="s">
        <v>2640</v>
      </c>
      <c r="V445" s="5" t="s">
        <v>2641</v>
      </c>
      <c r="W445" s="5" t="s">
        <v>1814</v>
      </c>
      <c r="X445" s="5">
        <v>300</v>
      </c>
      <c r="Y445" s="5">
        <v>2025</v>
      </c>
      <c r="Z445" s="5">
        <v>150</v>
      </c>
      <c r="AA445" s="5" t="s">
        <v>2084</v>
      </c>
      <c r="AB445" s="174" t="s">
        <v>1814</v>
      </c>
    </row>
    <row r="446" spans="1:28" ht="40.200000000000003" hidden="1" customHeight="1" x14ac:dyDescent="0.3">
      <c r="A446" s="172" t="s">
        <v>4632</v>
      </c>
      <c r="B446" s="5" t="s">
        <v>1277</v>
      </c>
      <c r="C446" s="5" t="s">
        <v>2763</v>
      </c>
      <c r="D446" s="5" t="s">
        <v>2764</v>
      </c>
      <c r="E446" s="5" t="s">
        <v>3600</v>
      </c>
      <c r="F446" s="5" t="s">
        <v>1246</v>
      </c>
      <c r="G446" s="5" t="s">
        <v>1247</v>
      </c>
      <c r="H446" s="5" t="s">
        <v>4633</v>
      </c>
      <c r="I446" s="5" t="s">
        <v>4634</v>
      </c>
      <c r="J446" s="5" t="s">
        <v>4635</v>
      </c>
      <c r="K446" s="5">
        <v>25179</v>
      </c>
      <c r="L446" s="5">
        <v>300</v>
      </c>
      <c r="M446" s="5" t="s">
        <v>3054</v>
      </c>
      <c r="N446" s="5" t="s">
        <v>4637</v>
      </c>
      <c r="O446" s="5" t="s">
        <v>4474</v>
      </c>
      <c r="P446" s="5" t="s">
        <v>4475</v>
      </c>
      <c r="Q446" s="5" t="s">
        <v>2773</v>
      </c>
      <c r="R446" s="5" t="s">
        <v>2650</v>
      </c>
      <c r="S446" s="5" t="s">
        <v>2083</v>
      </c>
      <c r="T446" s="5" t="s">
        <v>223</v>
      </c>
      <c r="U446" s="5" t="s">
        <v>2640</v>
      </c>
      <c r="V446" s="5" t="s">
        <v>2641</v>
      </c>
      <c r="W446" s="5" t="s">
        <v>1814</v>
      </c>
      <c r="X446" s="5">
        <v>300</v>
      </c>
      <c r="Y446" s="5">
        <v>2026</v>
      </c>
      <c r="Z446" s="5">
        <v>150</v>
      </c>
      <c r="AA446" s="5" t="s">
        <v>2084</v>
      </c>
      <c r="AB446" s="174" t="s">
        <v>1814</v>
      </c>
    </row>
    <row r="447" spans="1:28" ht="40.200000000000003" hidden="1" customHeight="1" x14ac:dyDescent="0.3">
      <c r="A447" s="172" t="s">
        <v>4638</v>
      </c>
      <c r="B447" s="5" t="s">
        <v>4639</v>
      </c>
      <c r="C447" s="5" t="s">
        <v>2763</v>
      </c>
      <c r="D447" s="5" t="s">
        <v>2764</v>
      </c>
      <c r="E447" s="5" t="s">
        <v>3532</v>
      </c>
      <c r="F447" s="5" t="s">
        <v>1245</v>
      </c>
      <c r="G447" s="5" t="s">
        <v>1245</v>
      </c>
      <c r="H447" s="5" t="s">
        <v>3190</v>
      </c>
      <c r="I447" s="5" t="s">
        <v>3191</v>
      </c>
      <c r="J447" s="5" t="s">
        <v>4640</v>
      </c>
      <c r="K447" s="5">
        <v>1006044</v>
      </c>
      <c r="L447" s="5">
        <v>50</v>
      </c>
      <c r="M447" s="5" t="s">
        <v>2952</v>
      </c>
      <c r="N447" s="5" t="s">
        <v>4641</v>
      </c>
      <c r="O447" s="5" t="s">
        <v>556</v>
      </c>
      <c r="P447" s="5" t="s">
        <v>557</v>
      </c>
      <c r="Q447" s="5" t="s">
        <v>2773</v>
      </c>
      <c r="R447" s="5" t="s">
        <v>3640</v>
      </c>
      <c r="S447" s="5" t="s">
        <v>558</v>
      </c>
      <c r="T447" s="5" t="s">
        <v>559</v>
      </c>
      <c r="U447" s="5" t="s">
        <v>3640</v>
      </c>
      <c r="V447" s="5" t="s">
        <v>2641</v>
      </c>
      <c r="W447" s="5" t="s">
        <v>2642</v>
      </c>
      <c r="X447" s="5">
        <v>1</v>
      </c>
      <c r="Y447" s="5">
        <v>2024</v>
      </c>
      <c r="Z447" s="5">
        <v>1</v>
      </c>
      <c r="AA447" s="5" t="s">
        <v>1998</v>
      </c>
      <c r="AB447" s="174" t="s">
        <v>1814</v>
      </c>
    </row>
    <row r="448" spans="1:28" ht="40.200000000000003" hidden="1" customHeight="1" x14ac:dyDescent="0.3">
      <c r="A448" s="172" t="s">
        <v>4642</v>
      </c>
      <c r="B448" s="5" t="s">
        <v>4643</v>
      </c>
      <c r="C448" s="5" t="s">
        <v>3318</v>
      </c>
      <c r="D448" s="5" t="s">
        <v>3319</v>
      </c>
      <c r="E448" s="5" t="s">
        <v>3266</v>
      </c>
      <c r="F448" s="5" t="s">
        <v>1245</v>
      </c>
      <c r="G448" s="5" t="s">
        <v>1245</v>
      </c>
      <c r="H448" s="5" t="s">
        <v>4644</v>
      </c>
      <c r="I448" s="5" t="s">
        <v>4645</v>
      </c>
      <c r="J448" s="5" t="s">
        <v>4646</v>
      </c>
      <c r="K448" s="5">
        <v>33064</v>
      </c>
      <c r="L448" s="5">
        <v>9952</v>
      </c>
      <c r="M448" s="5" t="s">
        <v>4647</v>
      </c>
      <c r="N448" s="5" t="s">
        <v>3555</v>
      </c>
      <c r="O448" s="5" t="s">
        <v>822</v>
      </c>
      <c r="P448" s="5" t="s">
        <v>3770</v>
      </c>
      <c r="Q448" s="5" t="s">
        <v>2773</v>
      </c>
      <c r="R448" s="5" t="s">
        <v>2659</v>
      </c>
      <c r="S448" s="5" t="s">
        <v>824</v>
      </c>
      <c r="T448" s="5" t="s">
        <v>825</v>
      </c>
      <c r="U448" s="5" t="s">
        <v>2640</v>
      </c>
      <c r="V448" s="5" t="s">
        <v>2641</v>
      </c>
      <c r="W448" s="5" t="s">
        <v>2642</v>
      </c>
      <c r="X448" s="5">
        <v>3536</v>
      </c>
      <c r="Y448" s="5">
        <v>2024</v>
      </c>
      <c r="Z448" s="5">
        <v>3536</v>
      </c>
      <c r="AA448" s="5" t="s">
        <v>2108</v>
      </c>
      <c r="AB448" s="174" t="s">
        <v>1814</v>
      </c>
    </row>
    <row r="449" spans="1:28" ht="40.200000000000003" hidden="1" customHeight="1" x14ac:dyDescent="0.3">
      <c r="A449" s="172" t="s">
        <v>4648</v>
      </c>
      <c r="B449" s="5" t="s">
        <v>1724</v>
      </c>
      <c r="C449" s="5" t="s">
        <v>2763</v>
      </c>
      <c r="D449" s="5" t="s">
        <v>2764</v>
      </c>
      <c r="E449" s="5" t="s">
        <v>2927</v>
      </c>
      <c r="F449" s="5" t="s">
        <v>1247</v>
      </c>
      <c r="G449" s="5" t="s">
        <v>1247</v>
      </c>
      <c r="H449" s="5" t="s">
        <v>3410</v>
      </c>
      <c r="I449" s="5" t="s">
        <v>3411</v>
      </c>
      <c r="J449" s="5" t="s">
        <v>4649</v>
      </c>
      <c r="K449" s="5">
        <v>1026669</v>
      </c>
      <c r="L449" s="5">
        <v>1026669</v>
      </c>
      <c r="M449" s="5" t="s">
        <v>2781</v>
      </c>
      <c r="N449" s="5" t="s">
        <v>4650</v>
      </c>
      <c r="O449" s="5" t="s">
        <v>392</v>
      </c>
      <c r="P449" s="5" t="s">
        <v>3414</v>
      </c>
      <c r="Q449" s="5" t="s">
        <v>2773</v>
      </c>
      <c r="R449" s="5" t="s">
        <v>3415</v>
      </c>
      <c r="S449" s="5" t="s">
        <v>394</v>
      </c>
      <c r="T449" s="5" t="s">
        <v>395</v>
      </c>
      <c r="U449" s="5" t="s">
        <v>2640</v>
      </c>
      <c r="V449" s="5" t="s">
        <v>2641</v>
      </c>
      <c r="W449" s="5" t="s">
        <v>2642</v>
      </c>
      <c r="X449" s="5">
        <v>26</v>
      </c>
      <c r="Y449" s="5">
        <v>2026</v>
      </c>
      <c r="Z449" s="5">
        <v>26</v>
      </c>
      <c r="AA449" s="5" t="s">
        <v>1928</v>
      </c>
      <c r="AB449" s="174" t="s">
        <v>1814</v>
      </c>
    </row>
    <row r="450" spans="1:28" ht="40.200000000000003" hidden="1" customHeight="1" x14ac:dyDescent="0.3">
      <c r="A450" s="172" t="s">
        <v>4651</v>
      </c>
      <c r="B450" s="5" t="s">
        <v>4652</v>
      </c>
      <c r="C450" s="5" t="s">
        <v>2763</v>
      </c>
      <c r="D450" s="5" t="s">
        <v>2764</v>
      </c>
      <c r="E450" s="5" t="s">
        <v>2927</v>
      </c>
      <c r="F450" s="5" t="s">
        <v>1247</v>
      </c>
      <c r="G450" s="5" t="s">
        <v>1247</v>
      </c>
      <c r="H450" s="5" t="s">
        <v>3410</v>
      </c>
      <c r="I450" s="5" t="s">
        <v>3411</v>
      </c>
      <c r="J450" s="5" t="s">
        <v>4653</v>
      </c>
      <c r="K450" s="5">
        <v>1026669</v>
      </c>
      <c r="L450" s="5">
        <v>1026669</v>
      </c>
      <c r="M450" s="5" t="s">
        <v>2781</v>
      </c>
      <c r="N450" s="5" t="s">
        <v>4650</v>
      </c>
      <c r="O450" s="5" t="s">
        <v>392</v>
      </c>
      <c r="P450" s="5" t="s">
        <v>3414</v>
      </c>
      <c r="Q450" s="5" t="s">
        <v>2773</v>
      </c>
      <c r="R450" s="5" t="s">
        <v>3415</v>
      </c>
      <c r="S450" s="5" t="s">
        <v>394</v>
      </c>
      <c r="T450" s="5" t="s">
        <v>395</v>
      </c>
      <c r="U450" s="5" t="s">
        <v>2640</v>
      </c>
      <c r="V450" s="5" t="s">
        <v>2641</v>
      </c>
      <c r="W450" s="5" t="s">
        <v>2642</v>
      </c>
      <c r="X450" s="5">
        <v>26</v>
      </c>
      <c r="Y450" s="5">
        <v>2026</v>
      </c>
      <c r="Z450" s="5">
        <v>26</v>
      </c>
      <c r="AA450" s="5" t="s">
        <v>1928</v>
      </c>
      <c r="AB450" s="174" t="s">
        <v>1814</v>
      </c>
    </row>
    <row r="451" spans="1:28" ht="40.200000000000003" hidden="1" customHeight="1" x14ac:dyDescent="0.3">
      <c r="A451" s="172" t="s">
        <v>4654</v>
      </c>
      <c r="B451" s="5" t="s">
        <v>1767</v>
      </c>
      <c r="C451" s="5" t="s">
        <v>2763</v>
      </c>
      <c r="D451" s="5" t="s">
        <v>2764</v>
      </c>
      <c r="E451" s="5" t="s">
        <v>2927</v>
      </c>
      <c r="F451" s="5" t="s">
        <v>1246</v>
      </c>
      <c r="G451" s="5" t="s">
        <v>1246</v>
      </c>
      <c r="H451" s="5" t="s">
        <v>3686</v>
      </c>
      <c r="I451" s="5" t="s">
        <v>3687</v>
      </c>
      <c r="J451" s="5" t="s">
        <v>4655</v>
      </c>
      <c r="K451" s="5">
        <v>39917</v>
      </c>
      <c r="L451" s="5">
        <v>1309</v>
      </c>
      <c r="M451" s="5" t="s">
        <v>2781</v>
      </c>
      <c r="N451" s="5" t="s">
        <v>3694</v>
      </c>
      <c r="O451" s="5" t="s">
        <v>355</v>
      </c>
      <c r="P451" s="5" t="s">
        <v>3690</v>
      </c>
      <c r="Q451" s="5" t="s">
        <v>2773</v>
      </c>
      <c r="R451" s="5" t="s">
        <v>2650</v>
      </c>
      <c r="S451" s="5" t="s">
        <v>357</v>
      </c>
      <c r="T451" s="5" t="s">
        <v>358</v>
      </c>
      <c r="U451" s="5" t="s">
        <v>2640</v>
      </c>
      <c r="V451" s="5" t="s">
        <v>2641</v>
      </c>
      <c r="W451" s="5" t="s">
        <v>2642</v>
      </c>
      <c r="X451" s="5">
        <v>1309</v>
      </c>
      <c r="Y451" s="5">
        <v>2025</v>
      </c>
      <c r="Z451" s="5">
        <v>1309</v>
      </c>
      <c r="AA451" s="5" t="s">
        <v>1915</v>
      </c>
      <c r="AB451" s="174" t="s">
        <v>1814</v>
      </c>
    </row>
    <row r="452" spans="1:28" ht="40.200000000000003" hidden="1" customHeight="1" x14ac:dyDescent="0.3">
      <c r="A452" s="172" t="s">
        <v>4656</v>
      </c>
      <c r="B452" s="5" t="s">
        <v>4657</v>
      </c>
      <c r="C452" s="5" t="s">
        <v>2763</v>
      </c>
      <c r="D452" s="5" t="s">
        <v>2764</v>
      </c>
      <c r="E452" s="5" t="s">
        <v>2787</v>
      </c>
      <c r="F452" s="5" t="s">
        <v>1245</v>
      </c>
      <c r="G452" s="5" t="s">
        <v>1245</v>
      </c>
      <c r="H452" s="5" t="s">
        <v>3432</v>
      </c>
      <c r="I452" s="5" t="s">
        <v>3430</v>
      </c>
      <c r="J452" s="5" t="s">
        <v>4658</v>
      </c>
      <c r="K452" s="5">
        <v>1006044</v>
      </c>
      <c r="L452" s="5">
        <v>1006044</v>
      </c>
      <c r="M452" s="5" t="s">
        <v>2781</v>
      </c>
      <c r="N452" s="5" t="s">
        <v>3432</v>
      </c>
      <c r="O452" s="5" t="s">
        <v>133</v>
      </c>
      <c r="P452" s="5" t="s">
        <v>134</v>
      </c>
      <c r="Q452" s="5" t="s">
        <v>2773</v>
      </c>
      <c r="R452" s="5" t="s">
        <v>3005</v>
      </c>
      <c r="S452" s="5" t="s">
        <v>135</v>
      </c>
      <c r="T452" s="5" t="s">
        <v>136</v>
      </c>
      <c r="U452" s="5" t="s">
        <v>3005</v>
      </c>
      <c r="V452" s="5" t="s">
        <v>2641</v>
      </c>
      <c r="W452" s="5" t="s">
        <v>2642</v>
      </c>
      <c r="X452" s="5">
        <v>1</v>
      </c>
      <c r="Y452" s="5">
        <v>2024</v>
      </c>
      <c r="Z452" s="5">
        <v>1</v>
      </c>
      <c r="AA452" s="5" t="s">
        <v>2174</v>
      </c>
      <c r="AB452" s="174" t="s">
        <v>1814</v>
      </c>
    </row>
    <row r="453" spans="1:28" ht="40.200000000000003" hidden="1" customHeight="1" x14ac:dyDescent="0.3">
      <c r="A453" s="172" t="s">
        <v>4659</v>
      </c>
      <c r="B453" s="5" t="s">
        <v>1401</v>
      </c>
      <c r="C453" s="5" t="s">
        <v>2763</v>
      </c>
      <c r="D453" s="5" t="s">
        <v>2764</v>
      </c>
      <c r="E453" s="5" t="s">
        <v>2765</v>
      </c>
      <c r="F453" s="5" t="s">
        <v>1247</v>
      </c>
      <c r="G453" s="5" t="s">
        <v>1247</v>
      </c>
      <c r="H453" s="5" t="s">
        <v>4660</v>
      </c>
      <c r="I453" s="5" t="s">
        <v>4661</v>
      </c>
      <c r="J453" s="5" t="s">
        <v>4662</v>
      </c>
      <c r="K453" s="5">
        <v>6918</v>
      </c>
      <c r="L453" s="5">
        <v>6918</v>
      </c>
      <c r="M453" s="5" t="s">
        <v>2781</v>
      </c>
      <c r="N453" s="5" t="s">
        <v>4663</v>
      </c>
      <c r="O453" s="5" t="s">
        <v>51</v>
      </c>
      <c r="P453" s="5" t="s">
        <v>4664</v>
      </c>
      <c r="Q453" s="5" t="s">
        <v>2773</v>
      </c>
      <c r="R453" s="5" t="s">
        <v>2674</v>
      </c>
      <c r="S453" s="5" t="s">
        <v>53</v>
      </c>
      <c r="T453" s="5" t="s">
        <v>54</v>
      </c>
      <c r="U453" s="5" t="s">
        <v>2640</v>
      </c>
      <c r="V453" s="5" t="s">
        <v>2641</v>
      </c>
      <c r="W453" s="5" t="s">
        <v>2642</v>
      </c>
      <c r="X453" s="5">
        <v>259</v>
      </c>
      <c r="Y453" s="5">
        <v>2026</v>
      </c>
      <c r="Z453" s="5">
        <v>259</v>
      </c>
      <c r="AA453" s="5" t="s">
        <v>1884</v>
      </c>
      <c r="AB453" s="174" t="s">
        <v>1814</v>
      </c>
    </row>
    <row r="454" spans="1:28" ht="40.200000000000003" hidden="1" customHeight="1" x14ac:dyDescent="0.3">
      <c r="A454" s="172" t="s">
        <v>4665</v>
      </c>
      <c r="B454" s="5" t="s">
        <v>1554</v>
      </c>
      <c r="C454" s="5" t="s">
        <v>2763</v>
      </c>
      <c r="D454" s="5" t="s">
        <v>2764</v>
      </c>
      <c r="E454" s="5" t="s">
        <v>3619</v>
      </c>
      <c r="F454" s="5" t="s">
        <v>1246</v>
      </c>
      <c r="G454" s="5" t="s">
        <v>1246</v>
      </c>
      <c r="H454" s="5" t="s">
        <v>4666</v>
      </c>
      <c r="I454" s="5" t="s">
        <v>4667</v>
      </c>
      <c r="J454" s="5" t="s">
        <v>4668</v>
      </c>
      <c r="K454" s="5">
        <v>1006044</v>
      </c>
      <c r="L454" s="5">
        <v>1006044</v>
      </c>
      <c r="M454" s="5" t="s">
        <v>2781</v>
      </c>
      <c r="N454" s="5" t="s">
        <v>4669</v>
      </c>
      <c r="O454" s="5" t="s">
        <v>1555</v>
      </c>
      <c r="P454" s="5" t="s">
        <v>3883</v>
      </c>
      <c r="Q454" s="5" t="s">
        <v>2773</v>
      </c>
      <c r="R454" s="5" t="s">
        <v>2650</v>
      </c>
      <c r="S454" s="5" t="s">
        <v>1941</v>
      </c>
      <c r="T454" s="5" t="s">
        <v>2644</v>
      </c>
      <c r="U454" s="5" t="s">
        <v>2640</v>
      </c>
      <c r="V454" s="5" t="s">
        <v>2641</v>
      </c>
      <c r="W454" s="5" t="s">
        <v>2642</v>
      </c>
      <c r="X454" s="5">
        <v>14710</v>
      </c>
      <c r="Y454" s="5">
        <v>2025</v>
      </c>
      <c r="Z454" s="5">
        <v>14710</v>
      </c>
      <c r="AA454" s="5" t="s">
        <v>1942</v>
      </c>
      <c r="AB454" s="174" t="s">
        <v>1814</v>
      </c>
    </row>
    <row r="455" spans="1:28" ht="40.200000000000003" hidden="1" customHeight="1" x14ac:dyDescent="0.3">
      <c r="A455" s="172" t="s">
        <v>4670</v>
      </c>
      <c r="B455" s="5" t="s">
        <v>4671</v>
      </c>
      <c r="C455" s="5" t="s">
        <v>3318</v>
      </c>
      <c r="D455" s="5" t="s">
        <v>3947</v>
      </c>
      <c r="E455" s="5" t="s">
        <v>2852</v>
      </c>
      <c r="F455" s="5" t="s">
        <v>3320</v>
      </c>
      <c r="G455" s="5" t="s">
        <v>3320</v>
      </c>
      <c r="H455" s="5" t="s">
        <v>4672</v>
      </c>
      <c r="I455" s="5" t="s">
        <v>4673</v>
      </c>
      <c r="J455" s="5" t="s">
        <v>4674</v>
      </c>
      <c r="K455" s="5">
        <v>148642</v>
      </c>
      <c r="L455" s="5">
        <v>12942</v>
      </c>
      <c r="M455" s="5" t="s">
        <v>4542</v>
      </c>
      <c r="N455" s="5" t="s">
        <v>4675</v>
      </c>
      <c r="O455" s="5" t="s">
        <v>865</v>
      </c>
      <c r="P455" s="5" t="s">
        <v>4331</v>
      </c>
      <c r="Q455" s="5" t="s">
        <v>2773</v>
      </c>
      <c r="R455" s="5" t="s">
        <v>2693</v>
      </c>
      <c r="S455" s="5" t="s">
        <v>867</v>
      </c>
      <c r="T455" s="5" t="s">
        <v>866</v>
      </c>
      <c r="U455" s="5" t="s">
        <v>3326</v>
      </c>
      <c r="V455" s="5" t="s">
        <v>2641</v>
      </c>
      <c r="W455" s="5" t="s">
        <v>2642</v>
      </c>
      <c r="X455" s="5">
        <v>4.17</v>
      </c>
      <c r="Y455" s="5">
        <v>2022</v>
      </c>
      <c r="Z455" s="5">
        <v>4.1500000000000004</v>
      </c>
      <c r="AA455" s="5" t="s">
        <v>2133</v>
      </c>
      <c r="AB455" s="174" t="s">
        <v>1814</v>
      </c>
    </row>
    <row r="456" spans="1:28" ht="40.200000000000003" hidden="1" customHeight="1" x14ac:dyDescent="0.3">
      <c r="A456" s="172" t="s">
        <v>4670</v>
      </c>
      <c r="B456" s="5" t="s">
        <v>4671</v>
      </c>
      <c r="C456" s="5" t="s">
        <v>3318</v>
      </c>
      <c r="D456" s="5" t="s">
        <v>3947</v>
      </c>
      <c r="E456" s="5" t="s">
        <v>2852</v>
      </c>
      <c r="F456" s="5" t="s">
        <v>3320</v>
      </c>
      <c r="G456" s="5" t="s">
        <v>3320</v>
      </c>
      <c r="H456" s="5" t="s">
        <v>4672</v>
      </c>
      <c r="I456" s="5" t="s">
        <v>4673</v>
      </c>
      <c r="J456" s="5" t="s">
        <v>4674</v>
      </c>
      <c r="K456" s="5">
        <v>148642</v>
      </c>
      <c r="L456" s="5">
        <v>12942</v>
      </c>
      <c r="M456" s="5" t="s">
        <v>4542</v>
      </c>
      <c r="N456" s="5" t="s">
        <v>4675</v>
      </c>
      <c r="O456" s="5" t="s">
        <v>4326</v>
      </c>
      <c r="P456" s="5" t="s">
        <v>4327</v>
      </c>
      <c r="Q456" s="5" t="s">
        <v>2773</v>
      </c>
      <c r="R456" s="5" t="s">
        <v>4328</v>
      </c>
      <c r="S456" s="5" t="s">
        <v>4329</v>
      </c>
      <c r="T456" s="5" t="s">
        <v>4330</v>
      </c>
      <c r="U456" s="5" t="s">
        <v>3326</v>
      </c>
      <c r="V456" s="5" t="s">
        <v>2641</v>
      </c>
      <c r="W456" s="5" t="s">
        <v>2642</v>
      </c>
      <c r="X456" s="5">
        <v>4.17</v>
      </c>
      <c r="Y456" s="5">
        <v>2022</v>
      </c>
      <c r="Z456" s="5">
        <v>4.17</v>
      </c>
      <c r="AA456" s="5"/>
      <c r="AB456" s="174" t="s">
        <v>2642</v>
      </c>
    </row>
    <row r="457" spans="1:28" ht="40.200000000000003" hidden="1" customHeight="1" x14ac:dyDescent="0.3">
      <c r="A457" s="172" t="s">
        <v>4676</v>
      </c>
      <c r="B457" s="5" t="s">
        <v>1649</v>
      </c>
      <c r="C457" s="5" t="s">
        <v>2763</v>
      </c>
      <c r="D457" s="5" t="s">
        <v>2764</v>
      </c>
      <c r="E457" s="5" t="s">
        <v>2927</v>
      </c>
      <c r="F457" s="5" t="s">
        <v>1246</v>
      </c>
      <c r="G457" s="5" t="s">
        <v>1246</v>
      </c>
      <c r="H457" s="5" t="s">
        <v>3240</v>
      </c>
      <c r="I457" s="5" t="s">
        <v>3241</v>
      </c>
      <c r="J457" s="5" t="s">
        <v>4677</v>
      </c>
      <c r="K457" s="5">
        <v>1016826</v>
      </c>
      <c r="L457" s="5">
        <v>1016826</v>
      </c>
      <c r="M457" s="5" t="s">
        <v>2781</v>
      </c>
      <c r="N457" s="5" t="s">
        <v>3243</v>
      </c>
      <c r="O457" s="5" t="s">
        <v>1437</v>
      </c>
      <c r="P457" s="5" t="s">
        <v>3249</v>
      </c>
      <c r="Q457" s="5" t="s">
        <v>2773</v>
      </c>
      <c r="R457" s="5" t="s">
        <v>3063</v>
      </c>
      <c r="S457" s="5" t="s">
        <v>1920</v>
      </c>
      <c r="T457" s="5" t="s">
        <v>2655</v>
      </c>
      <c r="U457" s="5" t="s">
        <v>2640</v>
      </c>
      <c r="V457" s="5" t="s">
        <v>2641</v>
      </c>
      <c r="W457" s="5" t="s">
        <v>2642</v>
      </c>
      <c r="X457" s="5">
        <v>1</v>
      </c>
      <c r="Y457" s="5">
        <v>2025</v>
      </c>
      <c r="Z457" s="5">
        <v>1</v>
      </c>
      <c r="AA457" s="5" t="s">
        <v>1921</v>
      </c>
      <c r="AB457" s="174" t="s">
        <v>1814</v>
      </c>
    </row>
    <row r="458" spans="1:28" ht="40.200000000000003" hidden="1" customHeight="1" x14ac:dyDescent="0.3">
      <c r="A458" s="172" t="s">
        <v>4678</v>
      </c>
      <c r="B458" s="5" t="s">
        <v>1765</v>
      </c>
      <c r="C458" s="5" t="s">
        <v>2763</v>
      </c>
      <c r="D458" s="5" t="s">
        <v>2764</v>
      </c>
      <c r="E458" s="5" t="s">
        <v>2927</v>
      </c>
      <c r="F458" s="5" t="s">
        <v>1246</v>
      </c>
      <c r="G458" s="5" t="s">
        <v>1246</v>
      </c>
      <c r="H458" s="5" t="s">
        <v>4679</v>
      </c>
      <c r="I458" s="5" t="s">
        <v>4680</v>
      </c>
      <c r="J458" s="5" t="s">
        <v>4681</v>
      </c>
      <c r="K458" s="5">
        <v>1016826</v>
      </c>
      <c r="L458" s="5">
        <v>1016826</v>
      </c>
      <c r="M458" s="5" t="s">
        <v>2781</v>
      </c>
      <c r="N458" s="5" t="s">
        <v>4682</v>
      </c>
      <c r="O458" s="5" t="s">
        <v>381</v>
      </c>
      <c r="P458" s="5" t="s">
        <v>4683</v>
      </c>
      <c r="Q458" s="5" t="s">
        <v>2773</v>
      </c>
      <c r="R458" s="5" t="s">
        <v>4684</v>
      </c>
      <c r="S458" s="5" t="s">
        <v>383</v>
      </c>
      <c r="T458" s="5" t="s">
        <v>384</v>
      </c>
      <c r="U458" s="5" t="s">
        <v>2640</v>
      </c>
      <c r="V458" s="5" t="s">
        <v>2641</v>
      </c>
      <c r="W458" s="5" t="s">
        <v>2642</v>
      </c>
      <c r="X458" s="5">
        <v>17</v>
      </c>
      <c r="Y458" s="5">
        <v>2025</v>
      </c>
      <c r="Z458" s="5">
        <v>17</v>
      </c>
      <c r="AA458" s="5" t="s">
        <v>1925</v>
      </c>
      <c r="AB458" s="174" t="s">
        <v>1814</v>
      </c>
    </row>
    <row r="459" spans="1:28" ht="40.200000000000003" hidden="1" customHeight="1" x14ac:dyDescent="0.3">
      <c r="A459" s="172" t="s">
        <v>4685</v>
      </c>
      <c r="B459" s="5" t="s">
        <v>2572</v>
      </c>
      <c r="C459" s="5" t="s">
        <v>2763</v>
      </c>
      <c r="D459" s="5" t="s">
        <v>2764</v>
      </c>
      <c r="E459" s="5" t="s">
        <v>2765</v>
      </c>
      <c r="F459" s="5" t="s">
        <v>1247</v>
      </c>
      <c r="G459" s="5" t="s">
        <v>1247</v>
      </c>
      <c r="H459" s="5" t="s">
        <v>4686</v>
      </c>
      <c r="I459" s="5" t="s">
        <v>4687</v>
      </c>
      <c r="J459" s="5" t="s">
        <v>4688</v>
      </c>
      <c r="K459" s="5">
        <v>6918</v>
      </c>
      <c r="L459" s="5">
        <v>1402</v>
      </c>
      <c r="M459" s="5" t="s">
        <v>2781</v>
      </c>
      <c r="N459" s="5" t="s">
        <v>4689</v>
      </c>
      <c r="O459" s="5" t="s">
        <v>204</v>
      </c>
      <c r="P459" s="5" t="s">
        <v>3303</v>
      </c>
      <c r="Q459" s="5" t="s">
        <v>2773</v>
      </c>
      <c r="R459" s="5" t="s">
        <v>2650</v>
      </c>
      <c r="S459" s="5" t="s">
        <v>206</v>
      </c>
      <c r="T459" s="5" t="s">
        <v>207</v>
      </c>
      <c r="U459" s="5" t="s">
        <v>2640</v>
      </c>
      <c r="V459" s="5" t="s">
        <v>2641</v>
      </c>
      <c r="W459" s="5" t="s">
        <v>2642</v>
      </c>
      <c r="X459" s="5">
        <v>1402</v>
      </c>
      <c r="Y459" s="5">
        <v>2026</v>
      </c>
      <c r="Z459" s="5">
        <v>1402</v>
      </c>
      <c r="AA459" s="5" t="s">
        <v>1849</v>
      </c>
      <c r="AB459" s="174" t="s">
        <v>1814</v>
      </c>
    </row>
    <row r="460" spans="1:28" ht="40.200000000000003" hidden="1" customHeight="1" x14ac:dyDescent="0.3">
      <c r="A460" s="172" t="s">
        <v>4690</v>
      </c>
      <c r="B460" s="5" t="s">
        <v>1771</v>
      </c>
      <c r="C460" s="5" t="s">
        <v>2763</v>
      </c>
      <c r="D460" s="5" t="s">
        <v>2764</v>
      </c>
      <c r="E460" s="5" t="s">
        <v>2787</v>
      </c>
      <c r="F460" s="5" t="s">
        <v>1247</v>
      </c>
      <c r="G460" s="5" t="s">
        <v>1247</v>
      </c>
      <c r="H460" s="5" t="s">
        <v>4691</v>
      </c>
      <c r="I460" s="5" t="s">
        <v>4692</v>
      </c>
      <c r="J460" s="5" t="s">
        <v>4693</v>
      </c>
      <c r="K460" s="5">
        <v>512217</v>
      </c>
      <c r="L460" s="5">
        <v>716</v>
      </c>
      <c r="M460" s="5" t="s">
        <v>2781</v>
      </c>
      <c r="N460" s="5" t="s">
        <v>4694</v>
      </c>
      <c r="O460" s="5" t="s">
        <v>212</v>
      </c>
      <c r="P460" s="5" t="s">
        <v>3036</v>
      </c>
      <c r="Q460" s="5" t="s">
        <v>2773</v>
      </c>
      <c r="R460" s="5" t="s">
        <v>3037</v>
      </c>
      <c r="S460" s="5" t="s">
        <v>214</v>
      </c>
      <c r="T460" s="5" t="s">
        <v>215</v>
      </c>
      <c r="U460" s="5" t="s">
        <v>2640</v>
      </c>
      <c r="V460" s="5" t="s">
        <v>2641</v>
      </c>
      <c r="W460" s="5" t="s">
        <v>1814</v>
      </c>
      <c r="X460" s="5">
        <v>1</v>
      </c>
      <c r="Y460" s="5">
        <v>2026</v>
      </c>
      <c r="Z460" s="5">
        <v>1</v>
      </c>
      <c r="AA460" s="5" t="s">
        <v>1829</v>
      </c>
      <c r="AB460" s="174" t="s">
        <v>1814</v>
      </c>
    </row>
    <row r="461" spans="1:28" ht="40.200000000000003" hidden="1" customHeight="1" x14ac:dyDescent="0.3">
      <c r="A461" s="172" t="s">
        <v>4690</v>
      </c>
      <c r="B461" s="5" t="s">
        <v>1771</v>
      </c>
      <c r="C461" s="5" t="s">
        <v>2763</v>
      </c>
      <c r="D461" s="5" t="s">
        <v>2764</v>
      </c>
      <c r="E461" s="5" t="s">
        <v>2787</v>
      </c>
      <c r="F461" s="5" t="s">
        <v>1247</v>
      </c>
      <c r="G461" s="5" t="s">
        <v>1247</v>
      </c>
      <c r="H461" s="5" t="s">
        <v>4691</v>
      </c>
      <c r="I461" s="5" t="s">
        <v>4692</v>
      </c>
      <c r="J461" s="5" t="s">
        <v>4693</v>
      </c>
      <c r="K461" s="5">
        <v>512217</v>
      </c>
      <c r="L461" s="5">
        <v>716</v>
      </c>
      <c r="M461" s="5" t="s">
        <v>2781</v>
      </c>
      <c r="N461" s="5" t="s">
        <v>4694</v>
      </c>
      <c r="O461" s="5" t="s">
        <v>224</v>
      </c>
      <c r="P461" s="5" t="s">
        <v>4695</v>
      </c>
      <c r="Q461" s="5" t="s">
        <v>2773</v>
      </c>
      <c r="R461" s="5" t="s">
        <v>2792</v>
      </c>
      <c r="S461" s="5" t="s">
        <v>226</v>
      </c>
      <c r="T461" s="5" t="s">
        <v>227</v>
      </c>
      <c r="U461" s="5" t="s">
        <v>2640</v>
      </c>
      <c r="V461" s="5" t="s">
        <v>2641</v>
      </c>
      <c r="W461" s="5" t="s">
        <v>1814</v>
      </c>
      <c r="X461" s="5">
        <v>2</v>
      </c>
      <c r="Y461" s="5">
        <v>2026</v>
      </c>
      <c r="Z461" s="5">
        <v>2</v>
      </c>
      <c r="AA461" s="5" t="s">
        <v>1819</v>
      </c>
      <c r="AB461" s="174" t="s">
        <v>1814</v>
      </c>
    </row>
    <row r="462" spans="1:28" ht="40.200000000000003" hidden="1" customHeight="1" x14ac:dyDescent="0.3">
      <c r="A462" s="172" t="s">
        <v>4690</v>
      </c>
      <c r="B462" s="5" t="s">
        <v>1771</v>
      </c>
      <c r="C462" s="5" t="s">
        <v>2763</v>
      </c>
      <c r="D462" s="5" t="s">
        <v>2764</v>
      </c>
      <c r="E462" s="5" t="s">
        <v>2787</v>
      </c>
      <c r="F462" s="5" t="s">
        <v>1247</v>
      </c>
      <c r="G462" s="5" t="s">
        <v>1247</v>
      </c>
      <c r="H462" s="5" t="s">
        <v>4691</v>
      </c>
      <c r="I462" s="5" t="s">
        <v>4692</v>
      </c>
      <c r="J462" s="5" t="s">
        <v>4693</v>
      </c>
      <c r="K462" s="5">
        <v>512217</v>
      </c>
      <c r="L462" s="5">
        <v>716</v>
      </c>
      <c r="M462" s="5" t="s">
        <v>2781</v>
      </c>
      <c r="N462" s="5" t="s">
        <v>4696</v>
      </c>
      <c r="O462" s="5" t="s">
        <v>200</v>
      </c>
      <c r="P462" s="5" t="s">
        <v>3049</v>
      </c>
      <c r="Q462" s="5" t="s">
        <v>2773</v>
      </c>
      <c r="R462" s="5" t="s">
        <v>3047</v>
      </c>
      <c r="S462" s="5" t="s">
        <v>202</v>
      </c>
      <c r="T462" s="5" t="s">
        <v>203</v>
      </c>
      <c r="U462" s="5" t="s">
        <v>2640</v>
      </c>
      <c r="V462" s="5" t="s">
        <v>2641</v>
      </c>
      <c r="W462" s="5" t="s">
        <v>2642</v>
      </c>
      <c r="X462" s="5">
        <v>36</v>
      </c>
      <c r="Y462" s="5">
        <v>2026</v>
      </c>
      <c r="Z462" s="5">
        <v>36</v>
      </c>
      <c r="AA462" s="5" t="s">
        <v>1830</v>
      </c>
      <c r="AB462" s="174" t="s">
        <v>1814</v>
      </c>
    </row>
    <row r="463" spans="1:28" ht="40.200000000000003" hidden="1" customHeight="1" x14ac:dyDescent="0.3">
      <c r="A463" s="172" t="s">
        <v>4697</v>
      </c>
      <c r="B463" s="5" t="s">
        <v>1484</v>
      </c>
      <c r="C463" s="5" t="s">
        <v>2763</v>
      </c>
      <c r="D463" s="5" t="s">
        <v>2764</v>
      </c>
      <c r="E463" s="5" t="s">
        <v>2787</v>
      </c>
      <c r="F463" s="5" t="s">
        <v>1245</v>
      </c>
      <c r="G463" s="5" t="s">
        <v>1246</v>
      </c>
      <c r="H463" s="5" t="s">
        <v>4698</v>
      </c>
      <c r="I463" s="5" t="s">
        <v>4699</v>
      </c>
      <c r="J463" s="5" t="s">
        <v>4700</v>
      </c>
      <c r="K463" s="5">
        <v>24638</v>
      </c>
      <c r="L463" s="5">
        <v>24638</v>
      </c>
      <c r="M463" s="5" t="s">
        <v>3054</v>
      </c>
      <c r="N463" s="5" t="s">
        <v>4701</v>
      </c>
      <c r="O463" s="5" t="s">
        <v>74</v>
      </c>
      <c r="P463" s="5" t="s">
        <v>75</v>
      </c>
      <c r="Q463" s="5" t="s">
        <v>2773</v>
      </c>
      <c r="R463" s="5" t="s">
        <v>3959</v>
      </c>
      <c r="S463" s="5" t="s">
        <v>76</v>
      </c>
      <c r="T463" s="5" t="s">
        <v>77</v>
      </c>
      <c r="U463" s="5" t="s">
        <v>3959</v>
      </c>
      <c r="V463" s="5" t="s">
        <v>2641</v>
      </c>
      <c r="W463" s="5" t="s">
        <v>2642</v>
      </c>
      <c r="X463" s="5">
        <v>1</v>
      </c>
      <c r="Y463" s="5">
        <v>2024</v>
      </c>
      <c r="Z463" s="5">
        <v>1</v>
      </c>
      <c r="AA463" s="5" t="s">
        <v>2058</v>
      </c>
      <c r="AB463" s="174" t="s">
        <v>1814</v>
      </c>
    </row>
    <row r="464" spans="1:28" ht="40.200000000000003" hidden="1" customHeight="1" x14ac:dyDescent="0.3">
      <c r="A464" s="172" t="s">
        <v>4697</v>
      </c>
      <c r="B464" s="5" t="s">
        <v>1484</v>
      </c>
      <c r="C464" s="5" t="s">
        <v>2763</v>
      </c>
      <c r="D464" s="5" t="s">
        <v>2764</v>
      </c>
      <c r="E464" s="5" t="s">
        <v>2787</v>
      </c>
      <c r="F464" s="5" t="s">
        <v>1245</v>
      </c>
      <c r="G464" s="5" t="s">
        <v>1246</v>
      </c>
      <c r="H464" s="5" t="s">
        <v>4698</v>
      </c>
      <c r="I464" s="5" t="s">
        <v>4699</v>
      </c>
      <c r="J464" s="5" t="s">
        <v>4700</v>
      </c>
      <c r="K464" s="5">
        <v>24638</v>
      </c>
      <c r="L464" s="5">
        <v>24638</v>
      </c>
      <c r="M464" s="5" t="s">
        <v>3054</v>
      </c>
      <c r="N464" s="5" t="s">
        <v>4702</v>
      </c>
      <c r="O464" s="5" t="s">
        <v>1485</v>
      </c>
      <c r="P464" s="5" t="s">
        <v>122</v>
      </c>
      <c r="Q464" s="5" t="s">
        <v>2773</v>
      </c>
      <c r="R464" s="5" t="s">
        <v>2675</v>
      </c>
      <c r="S464" s="5" t="s">
        <v>2726</v>
      </c>
      <c r="T464" s="5" t="s">
        <v>882</v>
      </c>
      <c r="U464" s="5" t="s">
        <v>2675</v>
      </c>
      <c r="V464" s="5" t="s">
        <v>2641</v>
      </c>
      <c r="W464" s="5" t="s">
        <v>2642</v>
      </c>
      <c r="X464" s="5">
        <v>1</v>
      </c>
      <c r="Y464" s="5">
        <v>2024</v>
      </c>
      <c r="Z464" s="5">
        <v>1</v>
      </c>
      <c r="AA464" s="5"/>
      <c r="AB464" s="174" t="s">
        <v>2642</v>
      </c>
    </row>
    <row r="465" spans="1:28" ht="40.200000000000003" hidden="1" customHeight="1" x14ac:dyDescent="0.3">
      <c r="A465" s="172" t="s">
        <v>4703</v>
      </c>
      <c r="B465" s="5" t="s">
        <v>4704</v>
      </c>
      <c r="C465" s="5" t="s">
        <v>3318</v>
      </c>
      <c r="D465" s="5" t="s">
        <v>3319</v>
      </c>
      <c r="E465" s="5" t="s">
        <v>3566</v>
      </c>
      <c r="F465" s="5" t="s">
        <v>1245</v>
      </c>
      <c r="G465" s="5" t="s">
        <v>1247</v>
      </c>
      <c r="H465" s="5" t="s">
        <v>4705</v>
      </c>
      <c r="I465" s="5" t="s">
        <v>4706</v>
      </c>
      <c r="J465" s="5" t="s">
        <v>4707</v>
      </c>
      <c r="K465" s="5">
        <v>1396</v>
      </c>
      <c r="L465" s="5">
        <v>349</v>
      </c>
      <c r="M465" s="5" t="s">
        <v>2781</v>
      </c>
      <c r="N465" s="5" t="s">
        <v>4708</v>
      </c>
      <c r="O465" s="5" t="s">
        <v>647</v>
      </c>
      <c r="P465" s="5" t="s">
        <v>648</v>
      </c>
      <c r="Q465" s="5" t="s">
        <v>2773</v>
      </c>
      <c r="R465" s="5" t="s">
        <v>4215</v>
      </c>
      <c r="S465" s="5" t="s">
        <v>649</v>
      </c>
      <c r="T465" s="5" t="s">
        <v>650</v>
      </c>
      <c r="U465" s="5" t="s">
        <v>2640</v>
      </c>
      <c r="V465" s="5" t="s">
        <v>2641</v>
      </c>
      <c r="W465" s="5" t="s">
        <v>2642</v>
      </c>
      <c r="X465" s="5">
        <v>349</v>
      </c>
      <c r="Y465" s="5">
        <v>2024</v>
      </c>
      <c r="Z465" s="5">
        <v>349</v>
      </c>
      <c r="AA465" s="5" t="s">
        <v>2033</v>
      </c>
      <c r="AB465" s="174" t="s">
        <v>1814</v>
      </c>
    </row>
    <row r="466" spans="1:28" ht="40.200000000000003" hidden="1" customHeight="1" x14ac:dyDescent="0.3">
      <c r="A466" s="172" t="s">
        <v>4703</v>
      </c>
      <c r="B466" s="5" t="s">
        <v>4704</v>
      </c>
      <c r="C466" s="5" t="s">
        <v>3318</v>
      </c>
      <c r="D466" s="5" t="s">
        <v>3319</v>
      </c>
      <c r="E466" s="5" t="s">
        <v>3566</v>
      </c>
      <c r="F466" s="5" t="s">
        <v>1245</v>
      </c>
      <c r="G466" s="5" t="s">
        <v>1247</v>
      </c>
      <c r="H466" s="5" t="s">
        <v>4705</v>
      </c>
      <c r="I466" s="5" t="s">
        <v>4706</v>
      </c>
      <c r="J466" s="5" t="s">
        <v>4707</v>
      </c>
      <c r="K466" s="5">
        <v>1396</v>
      </c>
      <c r="L466" s="5">
        <v>349</v>
      </c>
      <c r="M466" s="5" t="s">
        <v>2781</v>
      </c>
      <c r="N466" s="5" t="s">
        <v>4708</v>
      </c>
      <c r="O466" s="5" t="s">
        <v>647</v>
      </c>
      <c r="P466" s="5" t="s">
        <v>648</v>
      </c>
      <c r="Q466" s="5" t="s">
        <v>2773</v>
      </c>
      <c r="R466" s="5" t="s">
        <v>4215</v>
      </c>
      <c r="S466" s="5" t="s">
        <v>649</v>
      </c>
      <c r="T466" s="5" t="s">
        <v>650</v>
      </c>
      <c r="U466" s="5" t="s">
        <v>2640</v>
      </c>
      <c r="V466" s="5" t="s">
        <v>2641</v>
      </c>
      <c r="W466" s="5" t="s">
        <v>2642</v>
      </c>
      <c r="X466" s="5">
        <v>349</v>
      </c>
      <c r="Y466" s="5">
        <v>2025</v>
      </c>
      <c r="Z466" s="5">
        <v>0</v>
      </c>
      <c r="AA466" s="5" t="s">
        <v>2033</v>
      </c>
      <c r="AB466" s="174" t="s">
        <v>1814</v>
      </c>
    </row>
    <row r="467" spans="1:28" ht="40.200000000000003" hidden="1" customHeight="1" x14ac:dyDescent="0.3">
      <c r="A467" s="172" t="s">
        <v>4703</v>
      </c>
      <c r="B467" s="5" t="s">
        <v>4704</v>
      </c>
      <c r="C467" s="5" t="s">
        <v>3318</v>
      </c>
      <c r="D467" s="5" t="s">
        <v>3319</v>
      </c>
      <c r="E467" s="5" t="s">
        <v>3566</v>
      </c>
      <c r="F467" s="5" t="s">
        <v>1245</v>
      </c>
      <c r="G467" s="5" t="s">
        <v>1247</v>
      </c>
      <c r="H467" s="5" t="s">
        <v>4705</v>
      </c>
      <c r="I467" s="5" t="s">
        <v>4706</v>
      </c>
      <c r="J467" s="5" t="s">
        <v>4707</v>
      </c>
      <c r="K467" s="5">
        <v>1396</v>
      </c>
      <c r="L467" s="5">
        <v>349</v>
      </c>
      <c r="M467" s="5" t="s">
        <v>2781</v>
      </c>
      <c r="N467" s="5" t="s">
        <v>4708</v>
      </c>
      <c r="O467" s="5" t="s">
        <v>647</v>
      </c>
      <c r="P467" s="5" t="s">
        <v>648</v>
      </c>
      <c r="Q467" s="5" t="s">
        <v>2773</v>
      </c>
      <c r="R467" s="5" t="s">
        <v>4215</v>
      </c>
      <c r="S467" s="5" t="s">
        <v>649</v>
      </c>
      <c r="T467" s="5" t="s">
        <v>650</v>
      </c>
      <c r="U467" s="5" t="s">
        <v>2640</v>
      </c>
      <c r="V467" s="5" t="s">
        <v>2641</v>
      </c>
      <c r="W467" s="5" t="s">
        <v>2642</v>
      </c>
      <c r="X467" s="5">
        <v>349</v>
      </c>
      <c r="Y467" s="5">
        <v>2026</v>
      </c>
      <c r="Z467" s="5">
        <v>0</v>
      </c>
      <c r="AA467" s="5" t="s">
        <v>2033</v>
      </c>
      <c r="AB467" s="174" t="s">
        <v>1814</v>
      </c>
    </row>
    <row r="468" spans="1:28" ht="40.200000000000003" hidden="1" customHeight="1" x14ac:dyDescent="0.3">
      <c r="A468" s="172" t="s">
        <v>4703</v>
      </c>
      <c r="B468" s="5" t="s">
        <v>4704</v>
      </c>
      <c r="C468" s="5" t="s">
        <v>3318</v>
      </c>
      <c r="D468" s="5" t="s">
        <v>3319</v>
      </c>
      <c r="E468" s="5" t="s">
        <v>3566</v>
      </c>
      <c r="F468" s="5" t="s">
        <v>1245</v>
      </c>
      <c r="G468" s="5" t="s">
        <v>1247</v>
      </c>
      <c r="H468" s="5" t="s">
        <v>4705</v>
      </c>
      <c r="I468" s="5" t="s">
        <v>4706</v>
      </c>
      <c r="J468" s="5" t="s">
        <v>4707</v>
      </c>
      <c r="K468" s="5">
        <v>1396</v>
      </c>
      <c r="L468" s="5">
        <v>349</v>
      </c>
      <c r="M468" s="5" t="s">
        <v>2781</v>
      </c>
      <c r="N468" s="5" t="s">
        <v>4709</v>
      </c>
      <c r="O468" s="5" t="s">
        <v>651</v>
      </c>
      <c r="P468" s="5" t="s">
        <v>4103</v>
      </c>
      <c r="Q468" s="5" t="s">
        <v>2773</v>
      </c>
      <c r="R468" s="5" t="s">
        <v>4104</v>
      </c>
      <c r="S468" s="5" t="s">
        <v>4710</v>
      </c>
      <c r="T468" s="5" t="s">
        <v>85</v>
      </c>
      <c r="U468" s="5" t="s">
        <v>2640</v>
      </c>
      <c r="V468" s="5" t="s">
        <v>4258</v>
      </c>
      <c r="W468" s="5" t="s">
        <v>1814</v>
      </c>
      <c r="X468" s="5">
        <v>349</v>
      </c>
      <c r="Y468" s="5">
        <v>2024</v>
      </c>
      <c r="Z468" s="5">
        <v>349</v>
      </c>
      <c r="AA468" s="5"/>
      <c r="AB468" s="174" t="s">
        <v>2642</v>
      </c>
    </row>
    <row r="469" spans="1:28" ht="40.200000000000003" hidden="1" customHeight="1" x14ac:dyDescent="0.3">
      <c r="A469" s="172" t="s">
        <v>4703</v>
      </c>
      <c r="B469" s="5" t="s">
        <v>4704</v>
      </c>
      <c r="C469" s="5" t="s">
        <v>3318</v>
      </c>
      <c r="D469" s="5" t="s">
        <v>3319</v>
      </c>
      <c r="E469" s="5" t="s">
        <v>3566</v>
      </c>
      <c r="F469" s="5" t="s">
        <v>1245</v>
      </c>
      <c r="G469" s="5" t="s">
        <v>1247</v>
      </c>
      <c r="H469" s="5" t="s">
        <v>4705</v>
      </c>
      <c r="I469" s="5" t="s">
        <v>4706</v>
      </c>
      <c r="J469" s="5" t="s">
        <v>4707</v>
      </c>
      <c r="K469" s="5">
        <v>1396</v>
      </c>
      <c r="L469" s="5">
        <v>349</v>
      </c>
      <c r="M469" s="5" t="s">
        <v>2781</v>
      </c>
      <c r="N469" s="5" t="s">
        <v>4709</v>
      </c>
      <c r="O469" s="5" t="s">
        <v>651</v>
      </c>
      <c r="P469" s="5" t="s">
        <v>4103</v>
      </c>
      <c r="Q469" s="5" t="s">
        <v>2773</v>
      </c>
      <c r="R469" s="5" t="s">
        <v>4104</v>
      </c>
      <c r="S469" s="5" t="s">
        <v>653</v>
      </c>
      <c r="T469" s="5" t="s">
        <v>654</v>
      </c>
      <c r="U469" s="5" t="s">
        <v>2640</v>
      </c>
      <c r="V469" s="5" t="s">
        <v>2641</v>
      </c>
      <c r="W469" s="5" t="s">
        <v>1814</v>
      </c>
      <c r="X469" s="5">
        <v>349</v>
      </c>
      <c r="Y469" s="5">
        <v>2024</v>
      </c>
      <c r="Z469" s="5">
        <v>349</v>
      </c>
      <c r="AA469" s="5" t="s">
        <v>2034</v>
      </c>
      <c r="AB469" s="174" t="s">
        <v>1814</v>
      </c>
    </row>
    <row r="470" spans="1:28" ht="40.200000000000003" hidden="1" customHeight="1" x14ac:dyDescent="0.3">
      <c r="A470" s="172" t="s">
        <v>4703</v>
      </c>
      <c r="B470" s="5" t="s">
        <v>4704</v>
      </c>
      <c r="C470" s="5" t="s">
        <v>3318</v>
      </c>
      <c r="D470" s="5" t="s">
        <v>3319</v>
      </c>
      <c r="E470" s="5" t="s">
        <v>3566</v>
      </c>
      <c r="F470" s="5" t="s">
        <v>1245</v>
      </c>
      <c r="G470" s="5" t="s">
        <v>1247</v>
      </c>
      <c r="H470" s="5" t="s">
        <v>4705</v>
      </c>
      <c r="I470" s="5" t="s">
        <v>4706</v>
      </c>
      <c r="J470" s="5" t="s">
        <v>4707</v>
      </c>
      <c r="K470" s="5">
        <v>1396</v>
      </c>
      <c r="L470" s="5">
        <v>349</v>
      </c>
      <c r="M470" s="5" t="s">
        <v>2781</v>
      </c>
      <c r="N470" s="5" t="s">
        <v>4709</v>
      </c>
      <c r="O470" s="5" t="s">
        <v>651</v>
      </c>
      <c r="P470" s="5" t="s">
        <v>4103</v>
      </c>
      <c r="Q470" s="5" t="s">
        <v>2773</v>
      </c>
      <c r="R470" s="5" t="s">
        <v>4104</v>
      </c>
      <c r="S470" s="5" t="s">
        <v>4710</v>
      </c>
      <c r="T470" s="5" t="s">
        <v>85</v>
      </c>
      <c r="U470" s="5" t="s">
        <v>2640</v>
      </c>
      <c r="V470" s="5" t="s">
        <v>4258</v>
      </c>
      <c r="W470" s="5" t="s">
        <v>1814</v>
      </c>
      <c r="X470" s="5">
        <v>349</v>
      </c>
      <c r="Y470" s="5">
        <v>2025</v>
      </c>
      <c r="Z470" s="5">
        <v>0</v>
      </c>
      <c r="AA470" s="5"/>
      <c r="AB470" s="174" t="s">
        <v>2642</v>
      </c>
    </row>
    <row r="471" spans="1:28" ht="40.200000000000003" hidden="1" customHeight="1" x14ac:dyDescent="0.3">
      <c r="A471" s="172" t="s">
        <v>4703</v>
      </c>
      <c r="B471" s="5" t="s">
        <v>4704</v>
      </c>
      <c r="C471" s="5" t="s">
        <v>3318</v>
      </c>
      <c r="D471" s="5" t="s">
        <v>3319</v>
      </c>
      <c r="E471" s="5" t="s">
        <v>3566</v>
      </c>
      <c r="F471" s="5" t="s">
        <v>1245</v>
      </c>
      <c r="G471" s="5" t="s">
        <v>1247</v>
      </c>
      <c r="H471" s="5" t="s">
        <v>4705</v>
      </c>
      <c r="I471" s="5" t="s">
        <v>4706</v>
      </c>
      <c r="J471" s="5" t="s">
        <v>4707</v>
      </c>
      <c r="K471" s="5">
        <v>1396</v>
      </c>
      <c r="L471" s="5">
        <v>349</v>
      </c>
      <c r="M471" s="5" t="s">
        <v>2781</v>
      </c>
      <c r="N471" s="5" t="s">
        <v>4709</v>
      </c>
      <c r="O471" s="5" t="s">
        <v>651</v>
      </c>
      <c r="P471" s="5" t="s">
        <v>4103</v>
      </c>
      <c r="Q471" s="5" t="s">
        <v>2773</v>
      </c>
      <c r="R471" s="5" t="s">
        <v>4104</v>
      </c>
      <c r="S471" s="5" t="s">
        <v>653</v>
      </c>
      <c r="T471" s="5" t="s">
        <v>654</v>
      </c>
      <c r="U471" s="5" t="s">
        <v>2640</v>
      </c>
      <c r="V471" s="5" t="s">
        <v>2641</v>
      </c>
      <c r="W471" s="5" t="s">
        <v>1814</v>
      </c>
      <c r="X471" s="5">
        <v>349</v>
      </c>
      <c r="Y471" s="5">
        <v>2025</v>
      </c>
      <c r="Z471" s="5">
        <v>0</v>
      </c>
      <c r="AA471" s="5" t="s">
        <v>2034</v>
      </c>
      <c r="AB471" s="174" t="s">
        <v>1814</v>
      </c>
    </row>
    <row r="472" spans="1:28" ht="40.200000000000003" hidden="1" customHeight="1" x14ac:dyDescent="0.3">
      <c r="A472" s="172" t="s">
        <v>4703</v>
      </c>
      <c r="B472" s="5" t="s">
        <v>4704</v>
      </c>
      <c r="C472" s="5" t="s">
        <v>3318</v>
      </c>
      <c r="D472" s="5" t="s">
        <v>3319</v>
      </c>
      <c r="E472" s="5" t="s">
        <v>3566</v>
      </c>
      <c r="F472" s="5" t="s">
        <v>1245</v>
      </c>
      <c r="G472" s="5" t="s">
        <v>1247</v>
      </c>
      <c r="H472" s="5" t="s">
        <v>4705</v>
      </c>
      <c r="I472" s="5" t="s">
        <v>4706</v>
      </c>
      <c r="J472" s="5" t="s">
        <v>4707</v>
      </c>
      <c r="K472" s="5">
        <v>1396</v>
      </c>
      <c r="L472" s="5">
        <v>349</v>
      </c>
      <c r="M472" s="5" t="s">
        <v>2781</v>
      </c>
      <c r="N472" s="5" t="s">
        <v>4709</v>
      </c>
      <c r="O472" s="5" t="s">
        <v>651</v>
      </c>
      <c r="P472" s="5" t="s">
        <v>4103</v>
      </c>
      <c r="Q472" s="5" t="s">
        <v>2773</v>
      </c>
      <c r="R472" s="5" t="s">
        <v>4104</v>
      </c>
      <c r="S472" s="5" t="s">
        <v>4710</v>
      </c>
      <c r="T472" s="5" t="s">
        <v>85</v>
      </c>
      <c r="U472" s="5" t="s">
        <v>2640</v>
      </c>
      <c r="V472" s="5" t="s">
        <v>4258</v>
      </c>
      <c r="W472" s="5" t="s">
        <v>1814</v>
      </c>
      <c r="X472" s="5">
        <v>349</v>
      </c>
      <c r="Y472" s="5">
        <v>2026</v>
      </c>
      <c r="Z472" s="5">
        <v>0</v>
      </c>
      <c r="AA472" s="5"/>
      <c r="AB472" s="174" t="s">
        <v>2642</v>
      </c>
    </row>
    <row r="473" spans="1:28" ht="40.200000000000003" hidden="1" customHeight="1" x14ac:dyDescent="0.3">
      <c r="A473" s="172" t="s">
        <v>4703</v>
      </c>
      <c r="B473" s="5" t="s">
        <v>4704</v>
      </c>
      <c r="C473" s="5" t="s">
        <v>3318</v>
      </c>
      <c r="D473" s="5" t="s">
        <v>3319</v>
      </c>
      <c r="E473" s="5" t="s">
        <v>3566</v>
      </c>
      <c r="F473" s="5" t="s">
        <v>1245</v>
      </c>
      <c r="G473" s="5" t="s">
        <v>1247</v>
      </c>
      <c r="H473" s="5" t="s">
        <v>4705</v>
      </c>
      <c r="I473" s="5" t="s">
        <v>4706</v>
      </c>
      <c r="J473" s="5" t="s">
        <v>4707</v>
      </c>
      <c r="K473" s="5">
        <v>1396</v>
      </c>
      <c r="L473" s="5">
        <v>349</v>
      </c>
      <c r="M473" s="5" t="s">
        <v>2781</v>
      </c>
      <c r="N473" s="5" t="s">
        <v>4709</v>
      </c>
      <c r="O473" s="5" t="s">
        <v>651</v>
      </c>
      <c r="P473" s="5" t="s">
        <v>4103</v>
      </c>
      <c r="Q473" s="5" t="s">
        <v>2773</v>
      </c>
      <c r="R473" s="5" t="s">
        <v>4104</v>
      </c>
      <c r="S473" s="5" t="s">
        <v>653</v>
      </c>
      <c r="T473" s="5" t="s">
        <v>654</v>
      </c>
      <c r="U473" s="5" t="s">
        <v>2640</v>
      </c>
      <c r="V473" s="5" t="s">
        <v>2641</v>
      </c>
      <c r="W473" s="5" t="s">
        <v>1814</v>
      </c>
      <c r="X473" s="5">
        <v>349</v>
      </c>
      <c r="Y473" s="5">
        <v>2026</v>
      </c>
      <c r="Z473" s="5">
        <v>0</v>
      </c>
      <c r="AA473" s="5" t="s">
        <v>2034</v>
      </c>
      <c r="AB473" s="174" t="s">
        <v>1814</v>
      </c>
    </row>
    <row r="474" spans="1:28" ht="40.200000000000003" hidden="1" customHeight="1" x14ac:dyDescent="0.3">
      <c r="A474" s="172" t="s">
        <v>4711</v>
      </c>
      <c r="B474" s="5" t="s">
        <v>1758</v>
      </c>
      <c r="C474" s="5" t="s">
        <v>2763</v>
      </c>
      <c r="D474" s="5" t="s">
        <v>2764</v>
      </c>
      <c r="E474" s="5" t="s">
        <v>2787</v>
      </c>
      <c r="F474" s="5" t="s">
        <v>1246</v>
      </c>
      <c r="G474" s="5" t="s">
        <v>1246</v>
      </c>
      <c r="H474" s="5" t="s">
        <v>4712</v>
      </c>
      <c r="I474" s="5" t="s">
        <v>4713</v>
      </c>
      <c r="J474" s="5" t="s">
        <v>4714</v>
      </c>
      <c r="K474" s="5">
        <v>1016826</v>
      </c>
      <c r="L474" s="5">
        <v>1016826</v>
      </c>
      <c r="M474" s="5" t="s">
        <v>2781</v>
      </c>
      <c r="N474" s="5" t="s">
        <v>4715</v>
      </c>
      <c r="O474" s="5" t="s">
        <v>941</v>
      </c>
      <c r="P474" s="5" t="s">
        <v>4716</v>
      </c>
      <c r="Q474" s="5" t="s">
        <v>2773</v>
      </c>
      <c r="R474" s="5" t="s">
        <v>2675</v>
      </c>
      <c r="S474" s="5" t="s">
        <v>942</v>
      </c>
      <c r="T474" s="5" t="s">
        <v>262</v>
      </c>
      <c r="U474" s="5" t="s">
        <v>2640</v>
      </c>
      <c r="V474" s="5" t="s">
        <v>2641</v>
      </c>
      <c r="W474" s="5" t="s">
        <v>2642</v>
      </c>
      <c r="X474" s="5">
        <v>1</v>
      </c>
      <c r="Y474" s="5">
        <v>2025</v>
      </c>
      <c r="Z474" s="5">
        <v>1</v>
      </c>
      <c r="AA474" s="5" t="s">
        <v>1348</v>
      </c>
      <c r="AB474" s="174" t="s">
        <v>1814</v>
      </c>
    </row>
    <row r="475" spans="1:28" ht="40.200000000000003" hidden="1" customHeight="1" x14ac:dyDescent="0.3">
      <c r="A475" s="172" t="s">
        <v>4717</v>
      </c>
      <c r="B475" s="5" t="s">
        <v>1713</v>
      </c>
      <c r="C475" s="5" t="s">
        <v>2763</v>
      </c>
      <c r="D475" s="5" t="s">
        <v>2764</v>
      </c>
      <c r="E475" s="5" t="s">
        <v>3162</v>
      </c>
      <c r="F475" s="5" t="s">
        <v>1246</v>
      </c>
      <c r="G475" s="5" t="s">
        <v>1246</v>
      </c>
      <c r="H475" s="5" t="s">
        <v>3988</v>
      </c>
      <c r="I475" s="5" t="s">
        <v>3989</v>
      </c>
      <c r="J475" s="5" t="s">
        <v>4718</v>
      </c>
      <c r="K475" s="5">
        <v>1006044</v>
      </c>
      <c r="L475" s="5">
        <v>3898</v>
      </c>
      <c r="M475" s="5" t="s">
        <v>2781</v>
      </c>
      <c r="N475" s="5" t="s">
        <v>4719</v>
      </c>
      <c r="O475" s="5" t="s">
        <v>463</v>
      </c>
      <c r="P475" s="5" t="s">
        <v>3992</v>
      </c>
      <c r="Q475" s="5" t="s">
        <v>2773</v>
      </c>
      <c r="R475" s="5" t="s">
        <v>3993</v>
      </c>
      <c r="S475" s="5" t="s">
        <v>465</v>
      </c>
      <c r="T475" s="5" t="s">
        <v>466</v>
      </c>
      <c r="U475" s="5" t="s">
        <v>2640</v>
      </c>
      <c r="V475" s="5" t="s">
        <v>2641</v>
      </c>
      <c r="W475" s="5" t="s">
        <v>1814</v>
      </c>
      <c r="X475" s="5">
        <v>201</v>
      </c>
      <c r="Y475" s="5">
        <v>2025</v>
      </c>
      <c r="Z475" s="5">
        <v>201</v>
      </c>
      <c r="AA475" s="5" t="s">
        <v>1965</v>
      </c>
      <c r="AB475" s="174" t="s">
        <v>1814</v>
      </c>
    </row>
    <row r="476" spans="1:28" ht="40.200000000000003" hidden="1" customHeight="1" x14ac:dyDescent="0.3">
      <c r="A476" s="172" t="s">
        <v>4720</v>
      </c>
      <c r="B476" s="5" t="s">
        <v>4721</v>
      </c>
      <c r="C476" s="5" t="s">
        <v>3318</v>
      </c>
      <c r="D476" s="5" t="s">
        <v>3319</v>
      </c>
      <c r="E476" s="5" t="s">
        <v>2852</v>
      </c>
      <c r="F476" s="5" t="s">
        <v>4722</v>
      </c>
      <c r="G476" s="5" t="s">
        <v>3320</v>
      </c>
      <c r="H476" s="5" t="s">
        <v>4723</v>
      </c>
      <c r="I476" s="5" t="s">
        <v>4724</v>
      </c>
      <c r="J476" s="5" t="s">
        <v>4725</v>
      </c>
      <c r="K476" s="5">
        <v>81838</v>
      </c>
      <c r="L476" s="5">
        <v>81838</v>
      </c>
      <c r="M476" s="5" t="s">
        <v>4726</v>
      </c>
      <c r="N476" s="5" t="s">
        <v>4727</v>
      </c>
      <c r="O476" s="5" t="s">
        <v>4728</v>
      </c>
      <c r="P476" s="5" t="s">
        <v>4729</v>
      </c>
      <c r="Q476" s="5" t="s">
        <v>2773</v>
      </c>
      <c r="R476" s="5" t="s">
        <v>4335</v>
      </c>
      <c r="S476" s="5" t="s">
        <v>2136</v>
      </c>
      <c r="T476" s="5" t="s">
        <v>4730</v>
      </c>
      <c r="U476" s="5" t="s">
        <v>2640</v>
      </c>
      <c r="V476" s="5" t="s">
        <v>2641</v>
      </c>
      <c r="W476" s="5" t="s">
        <v>2642</v>
      </c>
      <c r="X476" s="5">
        <v>0</v>
      </c>
      <c r="Y476" s="5">
        <v>2017</v>
      </c>
      <c r="Z476" s="5">
        <v>0</v>
      </c>
      <c r="AA476" s="5" t="s">
        <v>2137</v>
      </c>
      <c r="AB476" s="174" t="s">
        <v>1814</v>
      </c>
    </row>
    <row r="477" spans="1:28" ht="40.200000000000003" hidden="1" customHeight="1" x14ac:dyDescent="0.3">
      <c r="A477" s="172" t="s">
        <v>4720</v>
      </c>
      <c r="B477" s="5" t="s">
        <v>4721</v>
      </c>
      <c r="C477" s="5" t="s">
        <v>3318</v>
      </c>
      <c r="D477" s="5" t="s">
        <v>3319</v>
      </c>
      <c r="E477" s="5" t="s">
        <v>2852</v>
      </c>
      <c r="F477" s="5" t="s">
        <v>4722</v>
      </c>
      <c r="G477" s="5" t="s">
        <v>3320</v>
      </c>
      <c r="H477" s="5" t="s">
        <v>4723</v>
      </c>
      <c r="I477" s="5" t="s">
        <v>4724</v>
      </c>
      <c r="J477" s="5" t="s">
        <v>4725</v>
      </c>
      <c r="K477" s="5">
        <v>81838</v>
      </c>
      <c r="L477" s="5">
        <v>81838</v>
      </c>
      <c r="M477" s="5" t="s">
        <v>4726</v>
      </c>
      <c r="N477" s="5" t="s">
        <v>4727</v>
      </c>
      <c r="O477" s="5" t="s">
        <v>4728</v>
      </c>
      <c r="P477" s="5" t="s">
        <v>4729</v>
      </c>
      <c r="Q477" s="5" t="s">
        <v>2773</v>
      </c>
      <c r="R477" s="5" t="s">
        <v>4335</v>
      </c>
      <c r="S477" s="5" t="s">
        <v>2136</v>
      </c>
      <c r="T477" s="5" t="s">
        <v>4730</v>
      </c>
      <c r="U477" s="5" t="s">
        <v>2640</v>
      </c>
      <c r="V477" s="5" t="s">
        <v>2641</v>
      </c>
      <c r="W477" s="5" t="s">
        <v>2642</v>
      </c>
      <c r="X477" s="5">
        <v>0</v>
      </c>
      <c r="Y477" s="5">
        <v>2018</v>
      </c>
      <c r="Z477" s="5">
        <v>0</v>
      </c>
      <c r="AA477" s="5" t="s">
        <v>2137</v>
      </c>
      <c r="AB477" s="174" t="s">
        <v>1814</v>
      </c>
    </row>
    <row r="478" spans="1:28" ht="40.200000000000003" hidden="1" customHeight="1" x14ac:dyDescent="0.3">
      <c r="A478" s="172" t="s">
        <v>4720</v>
      </c>
      <c r="B478" s="5" t="s">
        <v>4721</v>
      </c>
      <c r="C478" s="5" t="s">
        <v>3318</v>
      </c>
      <c r="D478" s="5" t="s">
        <v>3319</v>
      </c>
      <c r="E478" s="5" t="s">
        <v>2852</v>
      </c>
      <c r="F478" s="5" t="s">
        <v>4722</v>
      </c>
      <c r="G478" s="5" t="s">
        <v>3320</v>
      </c>
      <c r="H478" s="5" t="s">
        <v>4723</v>
      </c>
      <c r="I478" s="5" t="s">
        <v>4724</v>
      </c>
      <c r="J478" s="5" t="s">
        <v>4725</v>
      </c>
      <c r="K478" s="5">
        <v>81838</v>
      </c>
      <c r="L478" s="5">
        <v>81838</v>
      </c>
      <c r="M478" s="5" t="s">
        <v>4726</v>
      </c>
      <c r="N478" s="5" t="s">
        <v>4727</v>
      </c>
      <c r="O478" s="5" t="s">
        <v>4728</v>
      </c>
      <c r="P478" s="5" t="s">
        <v>4729</v>
      </c>
      <c r="Q478" s="5" t="s">
        <v>2773</v>
      </c>
      <c r="R478" s="5" t="s">
        <v>4335</v>
      </c>
      <c r="S478" s="5" t="s">
        <v>2136</v>
      </c>
      <c r="T478" s="5" t="s">
        <v>4730</v>
      </c>
      <c r="U478" s="5" t="s">
        <v>2640</v>
      </c>
      <c r="V478" s="5" t="s">
        <v>2641</v>
      </c>
      <c r="W478" s="5" t="s">
        <v>2642</v>
      </c>
      <c r="X478" s="5">
        <v>0</v>
      </c>
      <c r="Y478" s="5">
        <v>2019</v>
      </c>
      <c r="Z478" s="5">
        <v>0</v>
      </c>
      <c r="AA478" s="5" t="s">
        <v>2137</v>
      </c>
      <c r="AB478" s="174" t="s">
        <v>1814</v>
      </c>
    </row>
    <row r="479" spans="1:28" ht="40.200000000000003" hidden="1" customHeight="1" x14ac:dyDescent="0.3">
      <c r="A479" s="172" t="s">
        <v>4720</v>
      </c>
      <c r="B479" s="5" t="s">
        <v>4721</v>
      </c>
      <c r="C479" s="5" t="s">
        <v>3318</v>
      </c>
      <c r="D479" s="5" t="s">
        <v>3319</v>
      </c>
      <c r="E479" s="5" t="s">
        <v>2852</v>
      </c>
      <c r="F479" s="5" t="s">
        <v>4722</v>
      </c>
      <c r="G479" s="5" t="s">
        <v>3320</v>
      </c>
      <c r="H479" s="5" t="s">
        <v>4723</v>
      </c>
      <c r="I479" s="5" t="s">
        <v>4724</v>
      </c>
      <c r="J479" s="5" t="s">
        <v>4725</v>
      </c>
      <c r="K479" s="5">
        <v>81838</v>
      </c>
      <c r="L479" s="5">
        <v>81838</v>
      </c>
      <c r="M479" s="5" t="s">
        <v>4726</v>
      </c>
      <c r="N479" s="5" t="s">
        <v>4727</v>
      </c>
      <c r="O479" s="5" t="s">
        <v>4728</v>
      </c>
      <c r="P479" s="5" t="s">
        <v>4729</v>
      </c>
      <c r="Q479" s="5" t="s">
        <v>2773</v>
      </c>
      <c r="R479" s="5" t="s">
        <v>4335</v>
      </c>
      <c r="S479" s="5" t="s">
        <v>2136</v>
      </c>
      <c r="T479" s="5" t="s">
        <v>4730</v>
      </c>
      <c r="U479" s="5" t="s">
        <v>2640</v>
      </c>
      <c r="V479" s="5" t="s">
        <v>2641</v>
      </c>
      <c r="W479" s="5" t="s">
        <v>2642</v>
      </c>
      <c r="X479" s="5">
        <v>0</v>
      </c>
      <c r="Y479" s="5">
        <v>2020</v>
      </c>
      <c r="Z479" s="5">
        <v>0</v>
      </c>
      <c r="AA479" s="5" t="s">
        <v>2137</v>
      </c>
      <c r="AB479" s="174" t="s">
        <v>1814</v>
      </c>
    </row>
    <row r="480" spans="1:28" ht="40.200000000000003" hidden="1" customHeight="1" x14ac:dyDescent="0.3">
      <c r="A480" s="172" t="s">
        <v>4720</v>
      </c>
      <c r="B480" s="5" t="s">
        <v>4721</v>
      </c>
      <c r="C480" s="5" t="s">
        <v>3318</v>
      </c>
      <c r="D480" s="5" t="s">
        <v>3319</v>
      </c>
      <c r="E480" s="5" t="s">
        <v>2852</v>
      </c>
      <c r="F480" s="5" t="s">
        <v>4722</v>
      </c>
      <c r="G480" s="5" t="s">
        <v>3320</v>
      </c>
      <c r="H480" s="5" t="s">
        <v>4723</v>
      </c>
      <c r="I480" s="5" t="s">
        <v>4724</v>
      </c>
      <c r="J480" s="5" t="s">
        <v>4725</v>
      </c>
      <c r="K480" s="5">
        <v>81838</v>
      </c>
      <c r="L480" s="5">
        <v>81838</v>
      </c>
      <c r="M480" s="5" t="s">
        <v>4726</v>
      </c>
      <c r="N480" s="5" t="s">
        <v>4727</v>
      </c>
      <c r="O480" s="5" t="s">
        <v>4728</v>
      </c>
      <c r="P480" s="5" t="s">
        <v>4729</v>
      </c>
      <c r="Q480" s="5" t="s">
        <v>2773</v>
      </c>
      <c r="R480" s="5" t="s">
        <v>4335</v>
      </c>
      <c r="S480" s="5" t="s">
        <v>2136</v>
      </c>
      <c r="T480" s="5" t="s">
        <v>4730</v>
      </c>
      <c r="U480" s="5" t="s">
        <v>2640</v>
      </c>
      <c r="V480" s="5" t="s">
        <v>2641</v>
      </c>
      <c r="W480" s="5" t="s">
        <v>2642</v>
      </c>
      <c r="X480" s="5">
        <v>0</v>
      </c>
      <c r="Y480" s="5">
        <v>2021</v>
      </c>
      <c r="Z480" s="5">
        <v>0</v>
      </c>
      <c r="AA480" s="5" t="s">
        <v>2137</v>
      </c>
      <c r="AB480" s="174" t="s">
        <v>1814</v>
      </c>
    </row>
    <row r="481" spans="1:28" ht="40.200000000000003" hidden="1" customHeight="1" x14ac:dyDescent="0.3">
      <c r="A481" s="172" t="s">
        <v>4720</v>
      </c>
      <c r="B481" s="5" t="s">
        <v>4721</v>
      </c>
      <c r="C481" s="5" t="s">
        <v>3318</v>
      </c>
      <c r="D481" s="5" t="s">
        <v>3319</v>
      </c>
      <c r="E481" s="5" t="s">
        <v>2852</v>
      </c>
      <c r="F481" s="5" t="s">
        <v>4722</v>
      </c>
      <c r="G481" s="5" t="s">
        <v>3320</v>
      </c>
      <c r="H481" s="5" t="s">
        <v>4723</v>
      </c>
      <c r="I481" s="5" t="s">
        <v>4724</v>
      </c>
      <c r="J481" s="5" t="s">
        <v>4725</v>
      </c>
      <c r="K481" s="5">
        <v>81838</v>
      </c>
      <c r="L481" s="5">
        <v>81838</v>
      </c>
      <c r="M481" s="5" t="s">
        <v>4726</v>
      </c>
      <c r="N481" s="5" t="s">
        <v>4727</v>
      </c>
      <c r="O481" s="5" t="s">
        <v>4728</v>
      </c>
      <c r="P481" s="5" t="s">
        <v>4729</v>
      </c>
      <c r="Q481" s="5" t="s">
        <v>2773</v>
      </c>
      <c r="R481" s="5" t="s">
        <v>4335</v>
      </c>
      <c r="S481" s="5" t="s">
        <v>2136</v>
      </c>
      <c r="T481" s="5" t="s">
        <v>4730</v>
      </c>
      <c r="U481" s="5" t="s">
        <v>2640</v>
      </c>
      <c r="V481" s="5" t="s">
        <v>2641</v>
      </c>
      <c r="W481" s="5" t="s">
        <v>2642</v>
      </c>
      <c r="X481" s="5">
        <v>0</v>
      </c>
      <c r="Y481" s="5">
        <v>2022</v>
      </c>
      <c r="Z481" s="5">
        <v>10</v>
      </c>
      <c r="AA481" s="5" t="s">
        <v>2137</v>
      </c>
      <c r="AB481" s="174" t="s">
        <v>1814</v>
      </c>
    </row>
    <row r="482" spans="1:28" ht="40.200000000000003" hidden="1" customHeight="1" x14ac:dyDescent="0.3">
      <c r="A482" s="172" t="s">
        <v>4720</v>
      </c>
      <c r="B482" s="5" t="s">
        <v>4721</v>
      </c>
      <c r="C482" s="5" t="s">
        <v>3318</v>
      </c>
      <c r="D482" s="5" t="s">
        <v>3319</v>
      </c>
      <c r="E482" s="5" t="s">
        <v>2852</v>
      </c>
      <c r="F482" s="5" t="s">
        <v>4722</v>
      </c>
      <c r="G482" s="5" t="s">
        <v>3320</v>
      </c>
      <c r="H482" s="5" t="s">
        <v>4723</v>
      </c>
      <c r="I482" s="5" t="s">
        <v>4724</v>
      </c>
      <c r="J482" s="5" t="s">
        <v>4725</v>
      </c>
      <c r="K482" s="5">
        <v>81838</v>
      </c>
      <c r="L482" s="5">
        <v>81838</v>
      </c>
      <c r="M482" s="5" t="s">
        <v>4726</v>
      </c>
      <c r="N482" s="5" t="s">
        <v>4731</v>
      </c>
      <c r="O482" s="5" t="s">
        <v>865</v>
      </c>
      <c r="P482" s="5" t="s">
        <v>866</v>
      </c>
      <c r="Q482" s="5" t="s">
        <v>2773</v>
      </c>
      <c r="R482" s="5" t="s">
        <v>2693</v>
      </c>
      <c r="S482" s="5" t="s">
        <v>867</v>
      </c>
      <c r="T482" s="5" t="s">
        <v>866</v>
      </c>
      <c r="U482" s="5" t="s">
        <v>3326</v>
      </c>
      <c r="V482" s="5" t="s">
        <v>2641</v>
      </c>
      <c r="W482" s="5" t="s">
        <v>2642</v>
      </c>
      <c r="X482" s="5">
        <v>0</v>
      </c>
      <c r="Y482" s="5">
        <v>2017</v>
      </c>
      <c r="Z482" s="5">
        <v>0</v>
      </c>
      <c r="AA482" s="5" t="s">
        <v>2133</v>
      </c>
      <c r="AB482" s="174" t="s">
        <v>1814</v>
      </c>
    </row>
    <row r="483" spans="1:28" ht="40.200000000000003" hidden="1" customHeight="1" x14ac:dyDescent="0.3">
      <c r="A483" s="172" t="s">
        <v>4720</v>
      </c>
      <c r="B483" s="5" t="s">
        <v>4721</v>
      </c>
      <c r="C483" s="5" t="s">
        <v>3318</v>
      </c>
      <c r="D483" s="5" t="s">
        <v>3319</v>
      </c>
      <c r="E483" s="5" t="s">
        <v>2852</v>
      </c>
      <c r="F483" s="5" t="s">
        <v>4722</v>
      </c>
      <c r="G483" s="5" t="s">
        <v>3320</v>
      </c>
      <c r="H483" s="5" t="s">
        <v>4723</v>
      </c>
      <c r="I483" s="5" t="s">
        <v>4724</v>
      </c>
      <c r="J483" s="5" t="s">
        <v>4725</v>
      </c>
      <c r="K483" s="5">
        <v>81838</v>
      </c>
      <c r="L483" s="5">
        <v>81838</v>
      </c>
      <c r="M483" s="5" t="s">
        <v>4726</v>
      </c>
      <c r="N483" s="5" t="s">
        <v>4731</v>
      </c>
      <c r="O483" s="5" t="s">
        <v>865</v>
      </c>
      <c r="P483" s="5" t="s">
        <v>866</v>
      </c>
      <c r="Q483" s="5" t="s">
        <v>2773</v>
      </c>
      <c r="R483" s="5" t="s">
        <v>2693</v>
      </c>
      <c r="S483" s="5" t="s">
        <v>867</v>
      </c>
      <c r="T483" s="5" t="s">
        <v>866</v>
      </c>
      <c r="U483" s="5" t="s">
        <v>3326</v>
      </c>
      <c r="V483" s="5" t="s">
        <v>2641</v>
      </c>
      <c r="W483" s="5" t="s">
        <v>2642</v>
      </c>
      <c r="X483" s="5">
        <v>0</v>
      </c>
      <c r="Y483" s="5">
        <v>2018</v>
      </c>
      <c r="Z483" s="5">
        <v>0</v>
      </c>
      <c r="AA483" s="5" t="s">
        <v>2133</v>
      </c>
      <c r="AB483" s="174" t="s">
        <v>1814</v>
      </c>
    </row>
    <row r="484" spans="1:28" ht="40.200000000000003" hidden="1" customHeight="1" x14ac:dyDescent="0.3">
      <c r="A484" s="172" t="s">
        <v>4720</v>
      </c>
      <c r="B484" s="5" t="s">
        <v>4721</v>
      </c>
      <c r="C484" s="5" t="s">
        <v>3318</v>
      </c>
      <c r="D484" s="5" t="s">
        <v>3319</v>
      </c>
      <c r="E484" s="5" t="s">
        <v>2852</v>
      </c>
      <c r="F484" s="5" t="s">
        <v>4722</v>
      </c>
      <c r="G484" s="5" t="s">
        <v>3320</v>
      </c>
      <c r="H484" s="5" t="s">
        <v>4723</v>
      </c>
      <c r="I484" s="5" t="s">
        <v>4724</v>
      </c>
      <c r="J484" s="5" t="s">
        <v>4725</v>
      </c>
      <c r="K484" s="5">
        <v>81838</v>
      </c>
      <c r="L484" s="5">
        <v>81838</v>
      </c>
      <c r="M484" s="5" t="s">
        <v>4726</v>
      </c>
      <c r="N484" s="5" t="s">
        <v>4731</v>
      </c>
      <c r="O484" s="5" t="s">
        <v>865</v>
      </c>
      <c r="P484" s="5" t="s">
        <v>866</v>
      </c>
      <c r="Q484" s="5" t="s">
        <v>2773</v>
      </c>
      <c r="R484" s="5" t="s">
        <v>2693</v>
      </c>
      <c r="S484" s="5" t="s">
        <v>867</v>
      </c>
      <c r="T484" s="5" t="s">
        <v>866</v>
      </c>
      <c r="U484" s="5" t="s">
        <v>3326</v>
      </c>
      <c r="V484" s="5" t="s">
        <v>2641</v>
      </c>
      <c r="W484" s="5" t="s">
        <v>2642</v>
      </c>
      <c r="X484" s="5">
        <v>0</v>
      </c>
      <c r="Y484" s="5">
        <v>2019</v>
      </c>
      <c r="Z484" s="5">
        <v>0</v>
      </c>
      <c r="AA484" s="5" t="s">
        <v>2133</v>
      </c>
      <c r="AB484" s="174" t="s">
        <v>1814</v>
      </c>
    </row>
    <row r="485" spans="1:28" ht="40.200000000000003" hidden="1" customHeight="1" x14ac:dyDescent="0.3">
      <c r="A485" s="172" t="s">
        <v>4720</v>
      </c>
      <c r="B485" s="5" t="s">
        <v>4721</v>
      </c>
      <c r="C485" s="5" t="s">
        <v>3318</v>
      </c>
      <c r="D485" s="5" t="s">
        <v>3319</v>
      </c>
      <c r="E485" s="5" t="s">
        <v>2852</v>
      </c>
      <c r="F485" s="5" t="s">
        <v>4722</v>
      </c>
      <c r="G485" s="5" t="s">
        <v>3320</v>
      </c>
      <c r="H485" s="5" t="s">
        <v>4723</v>
      </c>
      <c r="I485" s="5" t="s">
        <v>4724</v>
      </c>
      <c r="J485" s="5" t="s">
        <v>4725</v>
      </c>
      <c r="K485" s="5">
        <v>81838</v>
      </c>
      <c r="L485" s="5">
        <v>81838</v>
      </c>
      <c r="M485" s="5" t="s">
        <v>4726</v>
      </c>
      <c r="N485" s="5" t="s">
        <v>4731</v>
      </c>
      <c r="O485" s="5" t="s">
        <v>865</v>
      </c>
      <c r="P485" s="5" t="s">
        <v>866</v>
      </c>
      <c r="Q485" s="5" t="s">
        <v>2773</v>
      </c>
      <c r="R485" s="5" t="s">
        <v>2693</v>
      </c>
      <c r="S485" s="5" t="s">
        <v>867</v>
      </c>
      <c r="T485" s="5" t="s">
        <v>866</v>
      </c>
      <c r="U485" s="5" t="s">
        <v>3326</v>
      </c>
      <c r="V485" s="5" t="s">
        <v>2641</v>
      </c>
      <c r="W485" s="5" t="s">
        <v>2642</v>
      </c>
      <c r="X485" s="5">
        <v>0</v>
      </c>
      <c r="Y485" s="5">
        <v>2020</v>
      </c>
      <c r="Z485" s="5">
        <v>0</v>
      </c>
      <c r="AA485" s="5" t="s">
        <v>2133</v>
      </c>
      <c r="AB485" s="174" t="s">
        <v>1814</v>
      </c>
    </row>
    <row r="486" spans="1:28" ht="40.200000000000003" hidden="1" customHeight="1" x14ac:dyDescent="0.3">
      <c r="A486" s="172" t="s">
        <v>4720</v>
      </c>
      <c r="B486" s="5" t="s">
        <v>4721</v>
      </c>
      <c r="C486" s="5" t="s">
        <v>3318</v>
      </c>
      <c r="D486" s="5" t="s">
        <v>3319</v>
      </c>
      <c r="E486" s="5" t="s">
        <v>2852</v>
      </c>
      <c r="F486" s="5" t="s">
        <v>4722</v>
      </c>
      <c r="G486" s="5" t="s">
        <v>3320</v>
      </c>
      <c r="H486" s="5" t="s">
        <v>4723</v>
      </c>
      <c r="I486" s="5" t="s">
        <v>4724</v>
      </c>
      <c r="J486" s="5" t="s">
        <v>4725</v>
      </c>
      <c r="K486" s="5">
        <v>81838</v>
      </c>
      <c r="L486" s="5">
        <v>81838</v>
      </c>
      <c r="M486" s="5" t="s">
        <v>4726</v>
      </c>
      <c r="N486" s="5" t="s">
        <v>4731</v>
      </c>
      <c r="O486" s="5" t="s">
        <v>865</v>
      </c>
      <c r="P486" s="5" t="s">
        <v>866</v>
      </c>
      <c r="Q486" s="5" t="s">
        <v>2773</v>
      </c>
      <c r="R486" s="5" t="s">
        <v>2693</v>
      </c>
      <c r="S486" s="5" t="s">
        <v>867</v>
      </c>
      <c r="T486" s="5" t="s">
        <v>866</v>
      </c>
      <c r="U486" s="5" t="s">
        <v>3326</v>
      </c>
      <c r="V486" s="5" t="s">
        <v>2641</v>
      </c>
      <c r="W486" s="5" t="s">
        <v>2642</v>
      </c>
      <c r="X486" s="5">
        <v>0</v>
      </c>
      <c r="Y486" s="5">
        <v>2021</v>
      </c>
      <c r="Z486" s="5">
        <v>4</v>
      </c>
      <c r="AA486" s="5" t="s">
        <v>2133</v>
      </c>
      <c r="AB486" s="174" t="s">
        <v>1814</v>
      </c>
    </row>
    <row r="487" spans="1:28" ht="40.200000000000003" hidden="1" customHeight="1" x14ac:dyDescent="0.3">
      <c r="A487" s="172" t="s">
        <v>4720</v>
      </c>
      <c r="B487" s="5" t="s">
        <v>4721</v>
      </c>
      <c r="C487" s="5" t="s">
        <v>3318</v>
      </c>
      <c r="D487" s="5" t="s">
        <v>3319</v>
      </c>
      <c r="E487" s="5" t="s">
        <v>2852</v>
      </c>
      <c r="F487" s="5" t="s">
        <v>4722</v>
      </c>
      <c r="G487" s="5" t="s">
        <v>3320</v>
      </c>
      <c r="H487" s="5" t="s">
        <v>4723</v>
      </c>
      <c r="I487" s="5" t="s">
        <v>4724</v>
      </c>
      <c r="J487" s="5" t="s">
        <v>4725</v>
      </c>
      <c r="K487" s="5">
        <v>81838</v>
      </c>
      <c r="L487" s="5">
        <v>81838</v>
      </c>
      <c r="M487" s="5" t="s">
        <v>4726</v>
      </c>
      <c r="N487" s="5" t="s">
        <v>4731</v>
      </c>
      <c r="O487" s="5" t="s">
        <v>865</v>
      </c>
      <c r="P487" s="5" t="s">
        <v>866</v>
      </c>
      <c r="Q487" s="5" t="s">
        <v>2773</v>
      </c>
      <c r="R487" s="5" t="s">
        <v>2693</v>
      </c>
      <c r="S487" s="5" t="s">
        <v>867</v>
      </c>
      <c r="T487" s="5" t="s">
        <v>866</v>
      </c>
      <c r="U487" s="5" t="s">
        <v>3326</v>
      </c>
      <c r="V487" s="5" t="s">
        <v>2641</v>
      </c>
      <c r="W487" s="5" t="s">
        <v>2642</v>
      </c>
      <c r="X487" s="5">
        <v>0</v>
      </c>
      <c r="Y487" s="5">
        <v>2022</v>
      </c>
      <c r="Z487" s="5">
        <v>36.96</v>
      </c>
      <c r="AA487" s="5" t="s">
        <v>2133</v>
      </c>
      <c r="AB487" s="174" t="s">
        <v>1814</v>
      </c>
    </row>
    <row r="488" spans="1:28" ht="40.200000000000003" hidden="1" customHeight="1" x14ac:dyDescent="0.3">
      <c r="A488" s="172" t="s">
        <v>4732</v>
      </c>
      <c r="B488" s="5" t="s">
        <v>2547</v>
      </c>
      <c r="C488" s="5" t="s">
        <v>2763</v>
      </c>
      <c r="D488" s="5" t="s">
        <v>2764</v>
      </c>
      <c r="E488" s="5" t="s">
        <v>2860</v>
      </c>
      <c r="F488" s="5" t="s">
        <v>1247</v>
      </c>
      <c r="G488" s="5" t="s">
        <v>1247</v>
      </c>
      <c r="H488" s="5" t="s">
        <v>4733</v>
      </c>
      <c r="I488" s="5" t="s">
        <v>4734</v>
      </c>
      <c r="J488" s="5" t="s">
        <v>4735</v>
      </c>
      <c r="K488" s="5">
        <v>52591</v>
      </c>
      <c r="L488" s="5">
        <v>81</v>
      </c>
      <c r="M488" s="5" t="s">
        <v>2856</v>
      </c>
      <c r="N488" s="5" t="s">
        <v>4736</v>
      </c>
      <c r="O488" s="5" t="s">
        <v>1611</v>
      </c>
      <c r="P488" s="5" t="s">
        <v>3523</v>
      </c>
      <c r="Q488" s="5" t="s">
        <v>2773</v>
      </c>
      <c r="R488" s="5" t="s">
        <v>3516</v>
      </c>
      <c r="S488" s="5" t="s">
        <v>2016</v>
      </c>
      <c r="T488" s="5" t="s">
        <v>2656</v>
      </c>
      <c r="U488" s="5" t="s">
        <v>2640</v>
      </c>
      <c r="V488" s="5" t="s">
        <v>2641</v>
      </c>
      <c r="W488" s="5" t="s">
        <v>1814</v>
      </c>
      <c r="X488" s="5">
        <v>7</v>
      </c>
      <c r="Y488" s="5">
        <v>2026</v>
      </c>
      <c r="Z488" s="5">
        <v>7</v>
      </c>
      <c r="AA488" s="5" t="s">
        <v>2017</v>
      </c>
      <c r="AB488" s="174" t="s">
        <v>1814</v>
      </c>
    </row>
    <row r="489" spans="1:28" ht="40.200000000000003" hidden="1" customHeight="1" x14ac:dyDescent="0.3">
      <c r="A489" s="172" t="s">
        <v>4737</v>
      </c>
      <c r="B489" s="5" t="s">
        <v>4738</v>
      </c>
      <c r="C489" s="5" t="s">
        <v>2763</v>
      </c>
      <c r="D489" s="5" t="s">
        <v>2764</v>
      </c>
      <c r="E489" s="5" t="s">
        <v>2787</v>
      </c>
      <c r="F489" s="5" t="s">
        <v>1246</v>
      </c>
      <c r="G489" s="5" t="s">
        <v>1246</v>
      </c>
      <c r="H489" s="5" t="s">
        <v>4739</v>
      </c>
      <c r="I489" s="5" t="s">
        <v>4740</v>
      </c>
      <c r="J489" s="5" t="s">
        <v>4741</v>
      </c>
      <c r="K489" s="5">
        <v>1016826</v>
      </c>
      <c r="L489" s="5">
        <v>1016826</v>
      </c>
      <c r="M489" s="5" t="s">
        <v>2781</v>
      </c>
      <c r="N489" s="5" t="s">
        <v>4742</v>
      </c>
      <c r="O489" s="5" t="s">
        <v>74</v>
      </c>
      <c r="P489" s="5" t="s">
        <v>3262</v>
      </c>
      <c r="Q489" s="5" t="s">
        <v>2773</v>
      </c>
      <c r="R489" s="5" t="s">
        <v>3959</v>
      </c>
      <c r="S489" s="5" t="s">
        <v>76</v>
      </c>
      <c r="T489" s="5" t="s">
        <v>77</v>
      </c>
      <c r="U489" s="5" t="s">
        <v>2640</v>
      </c>
      <c r="V489" s="5" t="s">
        <v>2641</v>
      </c>
      <c r="W489" s="5" t="s">
        <v>2642</v>
      </c>
      <c r="X489" s="5">
        <v>1</v>
      </c>
      <c r="Y489" s="5">
        <v>2025</v>
      </c>
      <c r="Z489" s="5">
        <v>1</v>
      </c>
      <c r="AA489" s="5" t="s">
        <v>2058</v>
      </c>
      <c r="AB489" s="174" t="s">
        <v>1814</v>
      </c>
    </row>
    <row r="490" spans="1:28" ht="40.200000000000003" hidden="1" customHeight="1" x14ac:dyDescent="0.3">
      <c r="A490" s="172" t="s">
        <v>4743</v>
      </c>
      <c r="B490" s="5" t="s">
        <v>2620</v>
      </c>
      <c r="C490" s="5" t="s">
        <v>2763</v>
      </c>
      <c r="D490" s="5" t="s">
        <v>2764</v>
      </c>
      <c r="E490" s="5" t="s">
        <v>3162</v>
      </c>
      <c r="F490" s="5" t="s">
        <v>1247</v>
      </c>
      <c r="G490" s="5" t="s">
        <v>1247</v>
      </c>
      <c r="H490" s="5" t="s">
        <v>4744</v>
      </c>
      <c r="I490" s="5" t="s">
        <v>4745</v>
      </c>
      <c r="J490" s="5" t="s">
        <v>4746</v>
      </c>
      <c r="K490" s="5">
        <v>16634</v>
      </c>
      <c r="L490" s="5">
        <v>16634</v>
      </c>
      <c r="M490" s="5" t="s">
        <v>3108</v>
      </c>
      <c r="N490" s="5" t="s">
        <v>4747</v>
      </c>
      <c r="O490" s="5" t="s">
        <v>503</v>
      </c>
      <c r="P490" s="5" t="s">
        <v>4748</v>
      </c>
      <c r="Q490" s="5" t="s">
        <v>2773</v>
      </c>
      <c r="R490" s="5" t="s">
        <v>3258</v>
      </c>
      <c r="S490" s="5" t="s">
        <v>505</v>
      </c>
      <c r="T490" s="5" t="s">
        <v>506</v>
      </c>
      <c r="U490" s="5" t="s">
        <v>2640</v>
      </c>
      <c r="V490" s="5" t="s">
        <v>2641</v>
      </c>
      <c r="W490" s="5" t="s">
        <v>1814</v>
      </c>
      <c r="X490" s="5">
        <v>1</v>
      </c>
      <c r="Y490" s="5">
        <v>2026</v>
      </c>
      <c r="Z490" s="5">
        <v>1</v>
      </c>
      <c r="AA490" s="5" t="s">
        <v>1979</v>
      </c>
      <c r="AB490" s="174" t="s">
        <v>1814</v>
      </c>
    </row>
    <row r="491" spans="1:28" ht="40.200000000000003" hidden="1" customHeight="1" x14ac:dyDescent="0.3">
      <c r="A491" s="172" t="s">
        <v>4749</v>
      </c>
      <c r="B491" s="5" t="s">
        <v>1523</v>
      </c>
      <c r="C491" s="5" t="s">
        <v>2763</v>
      </c>
      <c r="D491" s="5" t="s">
        <v>2764</v>
      </c>
      <c r="E491" s="5" t="s">
        <v>3619</v>
      </c>
      <c r="F491" s="5" t="s">
        <v>1246</v>
      </c>
      <c r="G491" s="5" t="s">
        <v>1246</v>
      </c>
      <c r="H491" s="5" t="s">
        <v>4750</v>
      </c>
      <c r="I491" s="5" t="s">
        <v>3874</v>
      </c>
      <c r="J491" s="5" t="s">
        <v>4751</v>
      </c>
      <c r="K491" s="5">
        <v>1006044</v>
      </c>
      <c r="L491" s="5">
        <v>1006044</v>
      </c>
      <c r="M491" s="5" t="s">
        <v>2781</v>
      </c>
      <c r="N491" s="5" t="s">
        <v>4752</v>
      </c>
      <c r="O491" s="5" t="s">
        <v>82</v>
      </c>
      <c r="P491" s="5" t="s">
        <v>3866</v>
      </c>
      <c r="Q491" s="5" t="s">
        <v>2773</v>
      </c>
      <c r="R491" s="5" t="s">
        <v>2650</v>
      </c>
      <c r="S491" s="5" t="s">
        <v>84</v>
      </c>
      <c r="T491" s="5" t="s">
        <v>85</v>
      </c>
      <c r="U491" s="5" t="s">
        <v>2640</v>
      </c>
      <c r="V491" s="5" t="s">
        <v>2641</v>
      </c>
      <c r="W491" s="5" t="s">
        <v>2642</v>
      </c>
      <c r="X491" s="5">
        <v>23115</v>
      </c>
      <c r="Y491" s="5">
        <v>2025</v>
      </c>
      <c r="Z491" s="5">
        <v>23115</v>
      </c>
      <c r="AA491" s="5" t="s">
        <v>1937</v>
      </c>
      <c r="AB491" s="174" t="s">
        <v>1814</v>
      </c>
    </row>
    <row r="492" spans="1:28" ht="40.200000000000003" hidden="1" customHeight="1" x14ac:dyDescent="0.3">
      <c r="A492" s="172" t="s">
        <v>4753</v>
      </c>
      <c r="B492" s="5" t="s">
        <v>4754</v>
      </c>
      <c r="C492" s="5" t="s">
        <v>2763</v>
      </c>
      <c r="D492" s="5" t="s">
        <v>2764</v>
      </c>
      <c r="E492" s="5" t="s">
        <v>2787</v>
      </c>
      <c r="F492" s="5" t="s">
        <v>1245</v>
      </c>
      <c r="G492" s="5" t="s">
        <v>1245</v>
      </c>
      <c r="H492" s="5" t="s">
        <v>4755</v>
      </c>
      <c r="I492" s="5" t="s">
        <v>4756</v>
      </c>
      <c r="J492" s="5" t="s">
        <v>4757</v>
      </c>
      <c r="K492" s="5">
        <v>325</v>
      </c>
      <c r="L492" s="5">
        <v>25</v>
      </c>
      <c r="M492" s="5" t="s">
        <v>2781</v>
      </c>
      <c r="N492" s="5" t="s">
        <v>4758</v>
      </c>
      <c r="O492" s="5" t="s">
        <v>224</v>
      </c>
      <c r="P492" s="5" t="s">
        <v>225</v>
      </c>
      <c r="Q492" s="5" t="s">
        <v>2773</v>
      </c>
      <c r="R492" s="5" t="s">
        <v>2792</v>
      </c>
      <c r="S492" s="5" t="s">
        <v>226</v>
      </c>
      <c r="T492" s="5" t="s">
        <v>227</v>
      </c>
      <c r="U492" s="5" t="s">
        <v>2792</v>
      </c>
      <c r="V492" s="5" t="s">
        <v>2641</v>
      </c>
      <c r="W492" s="5" t="s">
        <v>2642</v>
      </c>
      <c r="X492" s="5">
        <v>1</v>
      </c>
      <c r="Y492" s="5">
        <v>2024</v>
      </c>
      <c r="Z492" s="5">
        <v>1</v>
      </c>
      <c r="AA492" s="5" t="s">
        <v>1819</v>
      </c>
      <c r="AB492" s="174" t="s">
        <v>1814</v>
      </c>
    </row>
    <row r="493" spans="1:28" ht="40.200000000000003" hidden="1" customHeight="1" x14ac:dyDescent="0.3">
      <c r="A493" s="172" t="s">
        <v>4759</v>
      </c>
      <c r="B493" s="5" t="s">
        <v>1655</v>
      </c>
      <c r="C493" s="5" t="s">
        <v>2763</v>
      </c>
      <c r="D493" s="5" t="s">
        <v>2764</v>
      </c>
      <c r="E493" s="5" t="s">
        <v>2927</v>
      </c>
      <c r="F493" s="5" t="s">
        <v>1247</v>
      </c>
      <c r="G493" s="5" t="s">
        <v>1247</v>
      </c>
      <c r="H493" s="5" t="s">
        <v>3361</v>
      </c>
      <c r="I493" s="5" t="s">
        <v>3362</v>
      </c>
      <c r="J493" s="5" t="s">
        <v>3418</v>
      </c>
      <c r="K493" s="5">
        <v>1026669</v>
      </c>
      <c r="L493" s="5">
        <v>1026669</v>
      </c>
      <c r="M493" s="5" t="s">
        <v>2781</v>
      </c>
      <c r="N493" s="5" t="s">
        <v>3364</v>
      </c>
      <c r="O493" s="5" t="s">
        <v>392</v>
      </c>
      <c r="P493" s="5" t="s">
        <v>3414</v>
      </c>
      <c r="Q493" s="5" t="s">
        <v>2773</v>
      </c>
      <c r="R493" s="5" t="s">
        <v>3415</v>
      </c>
      <c r="S493" s="5" t="s">
        <v>394</v>
      </c>
      <c r="T493" s="5" t="s">
        <v>395</v>
      </c>
      <c r="U493" s="5" t="s">
        <v>2640</v>
      </c>
      <c r="V493" s="5" t="s">
        <v>2641</v>
      </c>
      <c r="W493" s="5" t="s">
        <v>2642</v>
      </c>
      <c r="X493" s="5">
        <v>26</v>
      </c>
      <c r="Y493" s="5">
        <v>2026</v>
      </c>
      <c r="Z493" s="5">
        <v>26</v>
      </c>
      <c r="AA493" s="5" t="s">
        <v>1928</v>
      </c>
      <c r="AB493" s="174" t="s">
        <v>1814</v>
      </c>
    </row>
    <row r="494" spans="1:28" ht="40.200000000000003" hidden="1" customHeight="1" x14ac:dyDescent="0.3">
      <c r="A494" s="172" t="s">
        <v>4760</v>
      </c>
      <c r="B494" s="5" t="s">
        <v>2552</v>
      </c>
      <c r="C494" s="5" t="s">
        <v>2763</v>
      </c>
      <c r="D494" s="5" t="s">
        <v>2764</v>
      </c>
      <c r="E494" s="5" t="s">
        <v>2860</v>
      </c>
      <c r="F494" s="5" t="s">
        <v>1247</v>
      </c>
      <c r="G494" s="5" t="s">
        <v>1247</v>
      </c>
      <c r="H494" s="5" t="s">
        <v>4761</v>
      </c>
      <c r="I494" s="5" t="s">
        <v>4762</v>
      </c>
      <c r="J494" s="5" t="s">
        <v>4763</v>
      </c>
      <c r="K494" s="5">
        <v>300</v>
      </c>
      <c r="L494" s="5">
        <v>10</v>
      </c>
      <c r="M494" s="5" t="s">
        <v>2781</v>
      </c>
      <c r="N494" s="5" t="s">
        <v>4764</v>
      </c>
      <c r="O494" s="5" t="s">
        <v>148</v>
      </c>
      <c r="P494" s="5" t="s">
        <v>2865</v>
      </c>
      <c r="Q494" s="5" t="s">
        <v>2773</v>
      </c>
      <c r="R494" s="5" t="s">
        <v>2866</v>
      </c>
      <c r="S494" s="5" t="s">
        <v>150</v>
      </c>
      <c r="T494" s="5" t="s">
        <v>151</v>
      </c>
      <c r="U494" s="5" t="s">
        <v>2640</v>
      </c>
      <c r="V494" s="5" t="s">
        <v>2641</v>
      </c>
      <c r="W494" s="5" t="s">
        <v>1814</v>
      </c>
      <c r="X494" s="5">
        <v>10</v>
      </c>
      <c r="Y494" s="5">
        <v>2026</v>
      </c>
      <c r="Z494" s="5">
        <v>10</v>
      </c>
      <c r="AA494" s="5" t="s">
        <v>1816</v>
      </c>
      <c r="AB494" s="174" t="s">
        <v>1814</v>
      </c>
    </row>
    <row r="495" spans="1:28" ht="40.200000000000003" hidden="1" customHeight="1" x14ac:dyDescent="0.3">
      <c r="A495" s="172" t="s">
        <v>4765</v>
      </c>
      <c r="B495" s="5" t="s">
        <v>1743</v>
      </c>
      <c r="C495" s="5" t="s">
        <v>2763</v>
      </c>
      <c r="D495" s="5" t="s">
        <v>2764</v>
      </c>
      <c r="E495" s="5" t="s">
        <v>2765</v>
      </c>
      <c r="F495" s="5" t="s">
        <v>1246</v>
      </c>
      <c r="G495" s="5" t="s">
        <v>1246</v>
      </c>
      <c r="H495" s="5" t="s">
        <v>4766</v>
      </c>
      <c r="I495" s="5" t="s">
        <v>4767</v>
      </c>
      <c r="J495" s="5" t="s">
        <v>4768</v>
      </c>
      <c r="K495" s="5">
        <v>7497</v>
      </c>
      <c r="L495" s="5">
        <v>7497</v>
      </c>
      <c r="M495" s="5" t="s">
        <v>2781</v>
      </c>
      <c r="N495" s="5" t="s">
        <v>4769</v>
      </c>
      <c r="O495" s="5" t="s">
        <v>2717</v>
      </c>
      <c r="P495" s="5" t="s">
        <v>4770</v>
      </c>
      <c r="Q495" s="5" t="s">
        <v>2773</v>
      </c>
      <c r="R495" s="5" t="s">
        <v>4771</v>
      </c>
      <c r="S495" s="5" t="s">
        <v>1843</v>
      </c>
      <c r="T495" s="5" t="s">
        <v>2648</v>
      </c>
      <c r="U495" s="5" t="s">
        <v>2640</v>
      </c>
      <c r="V495" s="5" t="s">
        <v>2641</v>
      </c>
      <c r="W495" s="5" t="s">
        <v>2642</v>
      </c>
      <c r="X495" s="5">
        <v>1</v>
      </c>
      <c r="Y495" s="5">
        <v>2025</v>
      </c>
      <c r="Z495" s="5">
        <v>1</v>
      </c>
      <c r="AA495" s="5" t="s">
        <v>1844</v>
      </c>
      <c r="AB495" s="174" t="s">
        <v>1814</v>
      </c>
    </row>
    <row r="496" spans="1:28" ht="40.200000000000003" hidden="1" customHeight="1" x14ac:dyDescent="0.3">
      <c r="A496" s="172" t="s">
        <v>4772</v>
      </c>
      <c r="B496" s="5" t="s">
        <v>4773</v>
      </c>
      <c r="C496" s="5" t="s">
        <v>3318</v>
      </c>
      <c r="D496" s="5" t="s">
        <v>3319</v>
      </c>
      <c r="E496" s="5" t="s">
        <v>3266</v>
      </c>
      <c r="F496" s="5" t="s">
        <v>1245</v>
      </c>
      <c r="G496" s="5" t="s">
        <v>1245</v>
      </c>
      <c r="H496" s="5" t="s">
        <v>4774</v>
      </c>
      <c r="I496" s="5" t="s">
        <v>4775</v>
      </c>
      <c r="J496" s="5" t="s">
        <v>4776</v>
      </c>
      <c r="K496" s="5">
        <v>1006044</v>
      </c>
      <c r="L496" s="5">
        <v>503988</v>
      </c>
      <c r="M496" s="5" t="s">
        <v>2781</v>
      </c>
      <c r="N496" s="5" t="s">
        <v>4777</v>
      </c>
      <c r="O496" s="5" t="s">
        <v>845</v>
      </c>
      <c r="P496" s="5" t="s">
        <v>4778</v>
      </c>
      <c r="Q496" s="5" t="s">
        <v>2890</v>
      </c>
      <c r="R496" s="5" t="s">
        <v>3558</v>
      </c>
      <c r="S496" s="5" t="s">
        <v>847</v>
      </c>
      <c r="T496" s="5" t="s">
        <v>848</v>
      </c>
      <c r="U496" s="5" t="s">
        <v>2640</v>
      </c>
      <c r="V496" s="5" t="s">
        <v>2641</v>
      </c>
      <c r="W496" s="5" t="s">
        <v>2642</v>
      </c>
      <c r="X496" s="5">
        <v>10000</v>
      </c>
      <c r="Y496" s="5">
        <v>2024</v>
      </c>
      <c r="Z496" s="5">
        <v>10000</v>
      </c>
      <c r="AA496" s="5" t="s">
        <v>2118</v>
      </c>
      <c r="AB496" s="174" t="s">
        <v>1814</v>
      </c>
    </row>
    <row r="497" spans="1:28" ht="40.200000000000003" hidden="1" customHeight="1" x14ac:dyDescent="0.3">
      <c r="A497" s="172" t="s">
        <v>4772</v>
      </c>
      <c r="B497" s="5" t="s">
        <v>4773</v>
      </c>
      <c r="C497" s="5" t="s">
        <v>3318</v>
      </c>
      <c r="D497" s="5" t="s">
        <v>3319</v>
      </c>
      <c r="E497" s="5" t="s">
        <v>3266</v>
      </c>
      <c r="F497" s="5" t="s">
        <v>1245</v>
      </c>
      <c r="G497" s="5" t="s">
        <v>1245</v>
      </c>
      <c r="H497" s="5" t="s">
        <v>4774</v>
      </c>
      <c r="I497" s="5" t="s">
        <v>4775</v>
      </c>
      <c r="J497" s="5" t="s">
        <v>4776</v>
      </c>
      <c r="K497" s="5">
        <v>1006044</v>
      </c>
      <c r="L497" s="5">
        <v>503988</v>
      </c>
      <c r="M497" s="5" t="s">
        <v>2781</v>
      </c>
      <c r="N497" s="5" t="s">
        <v>4779</v>
      </c>
      <c r="O497" s="5" t="s">
        <v>826</v>
      </c>
      <c r="P497" s="5" t="s">
        <v>819</v>
      </c>
      <c r="Q497" s="5" t="s">
        <v>2890</v>
      </c>
      <c r="R497" s="5" t="s">
        <v>3858</v>
      </c>
      <c r="S497" s="5" t="s">
        <v>827</v>
      </c>
      <c r="T497" s="5" t="s">
        <v>821</v>
      </c>
      <c r="U497" s="5" t="s">
        <v>2640</v>
      </c>
      <c r="V497" s="5" t="s">
        <v>2641</v>
      </c>
      <c r="W497" s="5" t="s">
        <v>2642</v>
      </c>
      <c r="X497" s="5">
        <v>2</v>
      </c>
      <c r="Y497" s="5">
        <v>2024</v>
      </c>
      <c r="Z497" s="5">
        <v>2</v>
      </c>
      <c r="AA497" s="5" t="s">
        <v>2111</v>
      </c>
      <c r="AB497" s="174" t="s">
        <v>1814</v>
      </c>
    </row>
    <row r="498" spans="1:28" ht="40.200000000000003" hidden="1" customHeight="1" x14ac:dyDescent="0.3">
      <c r="A498" s="172" t="s">
        <v>4780</v>
      </c>
      <c r="B498" s="5" t="s">
        <v>1550</v>
      </c>
      <c r="C498" s="5" t="s">
        <v>2763</v>
      </c>
      <c r="D498" s="5" t="s">
        <v>2764</v>
      </c>
      <c r="E498" s="5" t="s">
        <v>2860</v>
      </c>
      <c r="F498" s="5" t="s">
        <v>1247</v>
      </c>
      <c r="G498" s="5" t="s">
        <v>1247</v>
      </c>
      <c r="H498" s="5" t="s">
        <v>4781</v>
      </c>
      <c r="I498" s="5" t="s">
        <v>4782</v>
      </c>
      <c r="J498" s="5" t="s">
        <v>4783</v>
      </c>
      <c r="K498" s="5">
        <v>1016826</v>
      </c>
      <c r="L498" s="5">
        <v>1016826</v>
      </c>
      <c r="M498" s="5" t="s">
        <v>2781</v>
      </c>
      <c r="N498" s="5" t="s">
        <v>4784</v>
      </c>
      <c r="O498" s="5" t="s">
        <v>148</v>
      </c>
      <c r="P498" s="5" t="s">
        <v>2865</v>
      </c>
      <c r="Q498" s="5" t="s">
        <v>2773</v>
      </c>
      <c r="R498" s="5" t="s">
        <v>2866</v>
      </c>
      <c r="S498" s="5" t="s">
        <v>150</v>
      </c>
      <c r="T498" s="5" t="s">
        <v>151</v>
      </c>
      <c r="U498" s="5" t="s">
        <v>2640</v>
      </c>
      <c r="V498" s="5" t="s">
        <v>2641</v>
      </c>
      <c r="W498" s="5" t="s">
        <v>2642</v>
      </c>
      <c r="X498" s="5">
        <v>1</v>
      </c>
      <c r="Y498" s="5">
        <v>2026</v>
      </c>
      <c r="Z498" s="5">
        <v>1</v>
      </c>
      <c r="AA498" s="5" t="s">
        <v>1816</v>
      </c>
      <c r="AB498" s="174" t="s">
        <v>1814</v>
      </c>
    </row>
    <row r="499" spans="1:28" ht="40.200000000000003" hidden="1" customHeight="1" x14ac:dyDescent="0.3">
      <c r="A499" s="172" t="s">
        <v>4780</v>
      </c>
      <c r="B499" s="5" t="s">
        <v>1550</v>
      </c>
      <c r="C499" s="5" t="s">
        <v>2763</v>
      </c>
      <c r="D499" s="5" t="s">
        <v>2764</v>
      </c>
      <c r="E499" s="5" t="s">
        <v>2860</v>
      </c>
      <c r="F499" s="5" t="s">
        <v>1247</v>
      </c>
      <c r="G499" s="5" t="s">
        <v>1247</v>
      </c>
      <c r="H499" s="5" t="s">
        <v>4781</v>
      </c>
      <c r="I499" s="5" t="s">
        <v>4782</v>
      </c>
      <c r="J499" s="5" t="s">
        <v>4783</v>
      </c>
      <c r="K499" s="5">
        <v>1016826</v>
      </c>
      <c r="L499" s="5">
        <v>1016826</v>
      </c>
      <c r="M499" s="5" t="s">
        <v>2781</v>
      </c>
      <c r="N499" s="5" t="s">
        <v>4784</v>
      </c>
      <c r="O499" s="5" t="s">
        <v>587</v>
      </c>
      <c r="P499" s="5" t="s">
        <v>4785</v>
      </c>
      <c r="Q499" s="5" t="s">
        <v>2773</v>
      </c>
      <c r="R499" s="5" t="s">
        <v>4786</v>
      </c>
      <c r="S499" s="5" t="s">
        <v>589</v>
      </c>
      <c r="T499" s="5" t="s">
        <v>590</v>
      </c>
      <c r="U499" s="5" t="s">
        <v>2640</v>
      </c>
      <c r="V499" s="5" t="s">
        <v>2641</v>
      </c>
      <c r="W499" s="5" t="s">
        <v>2642</v>
      </c>
      <c r="X499" s="5">
        <v>5</v>
      </c>
      <c r="Y499" s="5">
        <v>2026</v>
      </c>
      <c r="Z499" s="5">
        <v>5</v>
      </c>
      <c r="AA499" s="5" t="s">
        <v>2014</v>
      </c>
      <c r="AB499" s="174" t="s">
        <v>1814</v>
      </c>
    </row>
    <row r="500" spans="1:28" ht="40.200000000000003" hidden="1" customHeight="1" x14ac:dyDescent="0.3">
      <c r="A500" s="172" t="s">
        <v>4780</v>
      </c>
      <c r="B500" s="5" t="s">
        <v>1550</v>
      </c>
      <c r="C500" s="5" t="s">
        <v>2763</v>
      </c>
      <c r="D500" s="5" t="s">
        <v>2764</v>
      </c>
      <c r="E500" s="5" t="s">
        <v>2860</v>
      </c>
      <c r="F500" s="5" t="s">
        <v>1247</v>
      </c>
      <c r="G500" s="5" t="s">
        <v>1247</v>
      </c>
      <c r="H500" s="5" t="s">
        <v>4781</v>
      </c>
      <c r="I500" s="5" t="s">
        <v>4782</v>
      </c>
      <c r="J500" s="5" t="s">
        <v>4783</v>
      </c>
      <c r="K500" s="5">
        <v>1016826</v>
      </c>
      <c r="L500" s="5">
        <v>1016826</v>
      </c>
      <c r="M500" s="5" t="s">
        <v>2781</v>
      </c>
      <c r="N500" s="5" t="s">
        <v>4784</v>
      </c>
      <c r="O500" s="5" t="s">
        <v>1611</v>
      </c>
      <c r="P500" s="5" t="s">
        <v>4787</v>
      </c>
      <c r="Q500" s="5" t="s">
        <v>2773</v>
      </c>
      <c r="R500" s="5" t="s">
        <v>3516</v>
      </c>
      <c r="S500" s="5" t="s">
        <v>2016</v>
      </c>
      <c r="T500" s="5" t="s">
        <v>2656</v>
      </c>
      <c r="U500" s="5" t="s">
        <v>2640</v>
      </c>
      <c r="V500" s="5" t="s">
        <v>2641</v>
      </c>
      <c r="W500" s="5" t="s">
        <v>2642</v>
      </c>
      <c r="X500" s="5">
        <v>5</v>
      </c>
      <c r="Y500" s="5">
        <v>2026</v>
      </c>
      <c r="Z500" s="5">
        <v>5</v>
      </c>
      <c r="AA500" s="5" t="s">
        <v>2017</v>
      </c>
      <c r="AB500" s="174" t="s">
        <v>1814</v>
      </c>
    </row>
    <row r="501" spans="1:28" ht="40.200000000000003" hidden="1" customHeight="1" x14ac:dyDescent="0.3">
      <c r="A501" s="172" t="s">
        <v>4788</v>
      </c>
      <c r="B501" s="5" t="s">
        <v>1627</v>
      </c>
      <c r="C501" s="5" t="s">
        <v>2763</v>
      </c>
      <c r="D501" s="5" t="s">
        <v>2764</v>
      </c>
      <c r="E501" s="5" t="s">
        <v>2777</v>
      </c>
      <c r="F501" s="5" t="s">
        <v>1246</v>
      </c>
      <c r="G501" s="5" t="s">
        <v>1246</v>
      </c>
      <c r="H501" s="5" t="s">
        <v>4789</v>
      </c>
      <c r="I501" s="5" t="s">
        <v>4790</v>
      </c>
      <c r="J501" s="5" t="s">
        <v>4791</v>
      </c>
      <c r="K501" s="5">
        <v>274962</v>
      </c>
      <c r="L501" s="5">
        <v>274962</v>
      </c>
      <c r="M501" s="5" t="s">
        <v>2781</v>
      </c>
      <c r="N501" s="5" t="s">
        <v>4792</v>
      </c>
      <c r="O501" s="5" t="s">
        <v>1078</v>
      </c>
      <c r="P501" s="5" t="s">
        <v>4307</v>
      </c>
      <c r="Q501" s="5" t="s">
        <v>2773</v>
      </c>
      <c r="R501" s="5" t="s">
        <v>4184</v>
      </c>
      <c r="S501" s="5" t="s">
        <v>1080</v>
      </c>
      <c r="T501" s="5" t="s">
        <v>1081</v>
      </c>
      <c r="U501" s="5" t="s">
        <v>2640</v>
      </c>
      <c r="V501" s="5" t="s">
        <v>2641</v>
      </c>
      <c r="W501" s="5" t="s">
        <v>2642</v>
      </c>
      <c r="X501" s="5">
        <v>1</v>
      </c>
      <c r="Y501" s="5">
        <v>2025</v>
      </c>
      <c r="Z501" s="5">
        <v>1</v>
      </c>
      <c r="AA501" s="5" t="s">
        <v>2217</v>
      </c>
      <c r="AB501" s="174" t="s">
        <v>1814</v>
      </c>
    </row>
    <row r="502" spans="1:28" ht="40.200000000000003" hidden="1" customHeight="1" x14ac:dyDescent="0.3">
      <c r="A502" s="172" t="s">
        <v>4793</v>
      </c>
      <c r="B502" s="5" t="s">
        <v>1607</v>
      </c>
      <c r="C502" s="5" t="s">
        <v>2763</v>
      </c>
      <c r="D502" s="5" t="s">
        <v>2764</v>
      </c>
      <c r="E502" s="5" t="s">
        <v>2787</v>
      </c>
      <c r="F502" s="5" t="s">
        <v>1246</v>
      </c>
      <c r="G502" s="5" t="s">
        <v>1247</v>
      </c>
      <c r="H502" s="5" t="s">
        <v>4794</v>
      </c>
      <c r="I502" s="5" t="s">
        <v>4795</v>
      </c>
      <c r="J502" s="5" t="s">
        <v>4796</v>
      </c>
      <c r="K502" s="5">
        <v>1016826</v>
      </c>
      <c r="L502" s="5">
        <v>1016826</v>
      </c>
      <c r="M502" s="5" t="s">
        <v>2781</v>
      </c>
      <c r="N502" s="5" t="s">
        <v>4797</v>
      </c>
      <c r="O502" s="5" t="s">
        <v>176</v>
      </c>
      <c r="P502" s="5" t="s">
        <v>4058</v>
      </c>
      <c r="Q502" s="5" t="s">
        <v>2773</v>
      </c>
      <c r="R502" s="5" t="s">
        <v>2679</v>
      </c>
      <c r="S502" s="5" t="s">
        <v>178</v>
      </c>
      <c r="T502" s="5" t="s">
        <v>179</v>
      </c>
      <c r="U502" s="5" t="s">
        <v>2640</v>
      </c>
      <c r="V502" s="5" t="s">
        <v>2641</v>
      </c>
      <c r="W502" s="5" t="s">
        <v>2642</v>
      </c>
      <c r="X502" s="5">
        <v>1</v>
      </c>
      <c r="Y502" s="5">
        <v>2025</v>
      </c>
      <c r="Z502" s="5">
        <v>1</v>
      </c>
      <c r="AA502" s="5" t="s">
        <v>2182</v>
      </c>
      <c r="AB502" s="174" t="s">
        <v>1814</v>
      </c>
    </row>
    <row r="503" spans="1:28" ht="40.200000000000003" hidden="1" customHeight="1" x14ac:dyDescent="0.3">
      <c r="A503" s="172" t="s">
        <v>4798</v>
      </c>
      <c r="B503" s="5" t="s">
        <v>4799</v>
      </c>
      <c r="C503" s="5" t="s">
        <v>3318</v>
      </c>
      <c r="D503" s="5" t="s">
        <v>3319</v>
      </c>
      <c r="E503" s="5" t="s">
        <v>2883</v>
      </c>
      <c r="F503" s="5" t="s">
        <v>3017</v>
      </c>
      <c r="G503" s="5" t="s">
        <v>2948</v>
      </c>
      <c r="H503" s="5" t="s">
        <v>4800</v>
      </c>
      <c r="I503" s="5" t="s">
        <v>4801</v>
      </c>
      <c r="J503" s="5" t="s">
        <v>4802</v>
      </c>
      <c r="K503" s="5">
        <v>6393</v>
      </c>
      <c r="L503" s="5">
        <v>6393</v>
      </c>
      <c r="M503" s="5" t="s">
        <v>4542</v>
      </c>
      <c r="N503" s="5" t="s">
        <v>4803</v>
      </c>
      <c r="O503" s="5" t="s">
        <v>731</v>
      </c>
      <c r="P503" s="5" t="s">
        <v>732</v>
      </c>
      <c r="Q503" s="5" t="s">
        <v>2773</v>
      </c>
      <c r="R503" s="5" t="s">
        <v>3111</v>
      </c>
      <c r="S503" s="5" t="s">
        <v>4804</v>
      </c>
      <c r="T503" s="5" t="s">
        <v>4805</v>
      </c>
      <c r="U503" s="5" t="s">
        <v>3350</v>
      </c>
      <c r="V503" s="5" t="s">
        <v>4258</v>
      </c>
      <c r="W503" s="5" t="s">
        <v>1814</v>
      </c>
      <c r="X503" s="5">
        <v>8661</v>
      </c>
      <c r="Y503" s="5">
        <v>2021</v>
      </c>
      <c r="Z503" s="5">
        <v>8661</v>
      </c>
      <c r="AA503" s="5"/>
      <c r="AB503" s="174" t="s">
        <v>2642</v>
      </c>
    </row>
    <row r="504" spans="1:28" ht="40.200000000000003" hidden="1" customHeight="1" x14ac:dyDescent="0.3">
      <c r="A504" s="172" t="s">
        <v>4798</v>
      </c>
      <c r="B504" s="5" t="s">
        <v>4799</v>
      </c>
      <c r="C504" s="5" t="s">
        <v>3318</v>
      </c>
      <c r="D504" s="5" t="s">
        <v>3319</v>
      </c>
      <c r="E504" s="5" t="s">
        <v>2883</v>
      </c>
      <c r="F504" s="5" t="s">
        <v>3017</v>
      </c>
      <c r="G504" s="5" t="s">
        <v>2948</v>
      </c>
      <c r="H504" s="5" t="s">
        <v>4800</v>
      </c>
      <c r="I504" s="5" t="s">
        <v>4801</v>
      </c>
      <c r="J504" s="5" t="s">
        <v>4802</v>
      </c>
      <c r="K504" s="5">
        <v>6393</v>
      </c>
      <c r="L504" s="5">
        <v>6393</v>
      </c>
      <c r="M504" s="5" t="s">
        <v>4542</v>
      </c>
      <c r="N504" s="5" t="s">
        <v>4803</v>
      </c>
      <c r="O504" s="5" t="s">
        <v>731</v>
      </c>
      <c r="P504" s="5" t="s">
        <v>732</v>
      </c>
      <c r="Q504" s="5" t="s">
        <v>2773</v>
      </c>
      <c r="R504" s="5" t="s">
        <v>3111</v>
      </c>
      <c r="S504" s="5" t="s">
        <v>733</v>
      </c>
      <c r="T504" s="5" t="s">
        <v>732</v>
      </c>
      <c r="U504" s="5" t="s">
        <v>2640</v>
      </c>
      <c r="V504" s="5" t="s">
        <v>2641</v>
      </c>
      <c r="W504" s="5" t="s">
        <v>1814</v>
      </c>
      <c r="X504" s="5">
        <v>1</v>
      </c>
      <c r="Y504" s="5">
        <v>2021</v>
      </c>
      <c r="Z504" s="5">
        <v>1</v>
      </c>
      <c r="AA504" s="5" t="s">
        <v>2063</v>
      </c>
      <c r="AB504" s="174" t="s">
        <v>1814</v>
      </c>
    </row>
    <row r="505" spans="1:28" ht="40.200000000000003" hidden="1" customHeight="1" x14ac:dyDescent="0.3">
      <c r="A505" s="172" t="s">
        <v>4798</v>
      </c>
      <c r="B505" s="5" t="s">
        <v>4799</v>
      </c>
      <c r="C505" s="5" t="s">
        <v>3318</v>
      </c>
      <c r="D505" s="5" t="s">
        <v>3319</v>
      </c>
      <c r="E505" s="5" t="s">
        <v>2883</v>
      </c>
      <c r="F505" s="5" t="s">
        <v>3017</v>
      </c>
      <c r="G505" s="5" t="s">
        <v>2948</v>
      </c>
      <c r="H505" s="5" t="s">
        <v>4800</v>
      </c>
      <c r="I505" s="5" t="s">
        <v>4801</v>
      </c>
      <c r="J505" s="5" t="s">
        <v>4802</v>
      </c>
      <c r="K505" s="5">
        <v>6393</v>
      </c>
      <c r="L505" s="5">
        <v>6393</v>
      </c>
      <c r="M505" s="5" t="s">
        <v>4542</v>
      </c>
      <c r="N505" s="5" t="s">
        <v>4803</v>
      </c>
      <c r="O505" s="5" t="s">
        <v>731</v>
      </c>
      <c r="P505" s="5" t="s">
        <v>732</v>
      </c>
      <c r="Q505" s="5" t="s">
        <v>2773</v>
      </c>
      <c r="R505" s="5" t="s">
        <v>3111</v>
      </c>
      <c r="S505" s="5" t="s">
        <v>4806</v>
      </c>
      <c r="T505" s="5" t="s">
        <v>4807</v>
      </c>
      <c r="U505" s="5" t="s">
        <v>2640</v>
      </c>
      <c r="V505" s="5" t="s">
        <v>4258</v>
      </c>
      <c r="W505" s="5" t="s">
        <v>1814</v>
      </c>
      <c r="X505" s="5">
        <v>69</v>
      </c>
      <c r="Y505" s="5">
        <v>2021</v>
      </c>
      <c r="Z505" s="5">
        <v>69</v>
      </c>
      <c r="AA505" s="5"/>
      <c r="AB505" s="174" t="s">
        <v>2642</v>
      </c>
    </row>
    <row r="506" spans="1:28" ht="40.200000000000003" hidden="1" customHeight="1" x14ac:dyDescent="0.3">
      <c r="A506" s="172" t="s">
        <v>4798</v>
      </c>
      <c r="B506" s="5" t="s">
        <v>4799</v>
      </c>
      <c r="C506" s="5" t="s">
        <v>3318</v>
      </c>
      <c r="D506" s="5" t="s">
        <v>3319</v>
      </c>
      <c r="E506" s="5" t="s">
        <v>2883</v>
      </c>
      <c r="F506" s="5" t="s">
        <v>3017</v>
      </c>
      <c r="G506" s="5" t="s">
        <v>2948</v>
      </c>
      <c r="H506" s="5" t="s">
        <v>4800</v>
      </c>
      <c r="I506" s="5" t="s">
        <v>4801</v>
      </c>
      <c r="J506" s="5" t="s">
        <v>4802</v>
      </c>
      <c r="K506" s="5">
        <v>6393</v>
      </c>
      <c r="L506" s="5">
        <v>6393</v>
      </c>
      <c r="M506" s="5" t="s">
        <v>4542</v>
      </c>
      <c r="N506" s="5" t="s">
        <v>4803</v>
      </c>
      <c r="O506" s="5" t="s">
        <v>731</v>
      </c>
      <c r="P506" s="5" t="s">
        <v>732</v>
      </c>
      <c r="Q506" s="5" t="s">
        <v>2773</v>
      </c>
      <c r="R506" s="5" t="s">
        <v>3111</v>
      </c>
      <c r="S506" s="5" t="s">
        <v>4808</v>
      </c>
      <c r="T506" s="5" t="s">
        <v>4809</v>
      </c>
      <c r="U506" s="5" t="s">
        <v>2640</v>
      </c>
      <c r="V506" s="5" t="s">
        <v>4258</v>
      </c>
      <c r="W506" s="5" t="s">
        <v>1814</v>
      </c>
      <c r="X506" s="5">
        <v>6393</v>
      </c>
      <c r="Y506" s="5">
        <v>2021</v>
      </c>
      <c r="Z506" s="5">
        <v>6393</v>
      </c>
      <c r="AA506" s="5"/>
      <c r="AB506" s="174" t="s">
        <v>2642</v>
      </c>
    </row>
    <row r="507" spans="1:28" ht="40.200000000000003" hidden="1" customHeight="1" x14ac:dyDescent="0.3">
      <c r="A507" s="172" t="s">
        <v>4798</v>
      </c>
      <c r="B507" s="5" t="s">
        <v>4799</v>
      </c>
      <c r="C507" s="5" t="s">
        <v>3318</v>
      </c>
      <c r="D507" s="5" t="s">
        <v>3319</v>
      </c>
      <c r="E507" s="5" t="s">
        <v>2883</v>
      </c>
      <c r="F507" s="5" t="s">
        <v>3017</v>
      </c>
      <c r="G507" s="5" t="s">
        <v>2948</v>
      </c>
      <c r="H507" s="5" t="s">
        <v>4800</v>
      </c>
      <c r="I507" s="5" t="s">
        <v>4801</v>
      </c>
      <c r="J507" s="5" t="s">
        <v>4802</v>
      </c>
      <c r="K507" s="5">
        <v>6393</v>
      </c>
      <c r="L507" s="5">
        <v>6393</v>
      </c>
      <c r="M507" s="5" t="s">
        <v>4542</v>
      </c>
      <c r="N507" s="5" t="s">
        <v>4803</v>
      </c>
      <c r="O507" s="5" t="s">
        <v>731</v>
      </c>
      <c r="P507" s="5" t="s">
        <v>732</v>
      </c>
      <c r="Q507" s="5" t="s">
        <v>2773</v>
      </c>
      <c r="R507" s="5" t="s">
        <v>3111</v>
      </c>
      <c r="S507" s="5" t="s">
        <v>4810</v>
      </c>
      <c r="T507" s="5" t="s">
        <v>4811</v>
      </c>
      <c r="U507" s="5" t="s">
        <v>2640</v>
      </c>
      <c r="V507" s="5" t="s">
        <v>4258</v>
      </c>
      <c r="W507" s="5" t="s">
        <v>1814</v>
      </c>
      <c r="X507" s="5">
        <v>1</v>
      </c>
      <c r="Y507" s="5">
        <v>2021</v>
      </c>
      <c r="Z507" s="5">
        <v>1</v>
      </c>
      <c r="AA507" s="5"/>
      <c r="AB507" s="174" t="s">
        <v>2642</v>
      </c>
    </row>
    <row r="508" spans="1:28" ht="40.200000000000003" hidden="1" customHeight="1" x14ac:dyDescent="0.3">
      <c r="A508" s="172" t="s">
        <v>4798</v>
      </c>
      <c r="B508" s="5" t="s">
        <v>4799</v>
      </c>
      <c r="C508" s="5" t="s">
        <v>3318</v>
      </c>
      <c r="D508" s="5" t="s">
        <v>3319</v>
      </c>
      <c r="E508" s="5" t="s">
        <v>2883</v>
      </c>
      <c r="F508" s="5" t="s">
        <v>3017</v>
      </c>
      <c r="G508" s="5" t="s">
        <v>2948</v>
      </c>
      <c r="H508" s="5" t="s">
        <v>4800</v>
      </c>
      <c r="I508" s="5" t="s">
        <v>4801</v>
      </c>
      <c r="J508" s="5" t="s">
        <v>4802</v>
      </c>
      <c r="K508" s="5">
        <v>6393</v>
      </c>
      <c r="L508" s="5">
        <v>6393</v>
      </c>
      <c r="M508" s="5" t="s">
        <v>4542</v>
      </c>
      <c r="N508" s="5" t="s">
        <v>4803</v>
      </c>
      <c r="O508" s="5" t="s">
        <v>731</v>
      </c>
      <c r="P508" s="5" t="s">
        <v>732</v>
      </c>
      <c r="Q508" s="5" t="s">
        <v>2773</v>
      </c>
      <c r="R508" s="5" t="s">
        <v>3111</v>
      </c>
      <c r="S508" s="5" t="s">
        <v>4804</v>
      </c>
      <c r="T508" s="5" t="s">
        <v>4805</v>
      </c>
      <c r="U508" s="5" t="s">
        <v>3350</v>
      </c>
      <c r="V508" s="5" t="s">
        <v>4258</v>
      </c>
      <c r="W508" s="5" t="s">
        <v>1814</v>
      </c>
      <c r="X508" s="5">
        <v>8661</v>
      </c>
      <c r="Y508" s="5">
        <v>2022</v>
      </c>
      <c r="Z508" s="5">
        <v>0</v>
      </c>
      <c r="AA508" s="5"/>
      <c r="AB508" s="174" t="s">
        <v>2642</v>
      </c>
    </row>
    <row r="509" spans="1:28" ht="40.200000000000003" hidden="1" customHeight="1" x14ac:dyDescent="0.3">
      <c r="A509" s="172" t="s">
        <v>4798</v>
      </c>
      <c r="B509" s="5" t="s">
        <v>4799</v>
      </c>
      <c r="C509" s="5" t="s">
        <v>3318</v>
      </c>
      <c r="D509" s="5" t="s">
        <v>3319</v>
      </c>
      <c r="E509" s="5" t="s">
        <v>2883</v>
      </c>
      <c r="F509" s="5" t="s">
        <v>3017</v>
      </c>
      <c r="G509" s="5" t="s">
        <v>2948</v>
      </c>
      <c r="H509" s="5" t="s">
        <v>4800</v>
      </c>
      <c r="I509" s="5" t="s">
        <v>4801</v>
      </c>
      <c r="J509" s="5" t="s">
        <v>4802</v>
      </c>
      <c r="K509" s="5">
        <v>6393</v>
      </c>
      <c r="L509" s="5">
        <v>6393</v>
      </c>
      <c r="M509" s="5" t="s">
        <v>4542</v>
      </c>
      <c r="N509" s="5" t="s">
        <v>4803</v>
      </c>
      <c r="O509" s="5" t="s">
        <v>731</v>
      </c>
      <c r="P509" s="5" t="s">
        <v>732</v>
      </c>
      <c r="Q509" s="5" t="s">
        <v>2773</v>
      </c>
      <c r="R509" s="5" t="s">
        <v>3111</v>
      </c>
      <c r="S509" s="5" t="s">
        <v>733</v>
      </c>
      <c r="T509" s="5" t="s">
        <v>732</v>
      </c>
      <c r="U509" s="5" t="s">
        <v>2640</v>
      </c>
      <c r="V509" s="5" t="s">
        <v>2641</v>
      </c>
      <c r="W509" s="5" t="s">
        <v>1814</v>
      </c>
      <c r="X509" s="5">
        <v>1</v>
      </c>
      <c r="Y509" s="5">
        <v>2022</v>
      </c>
      <c r="Z509" s="5">
        <v>0</v>
      </c>
      <c r="AA509" s="5" t="s">
        <v>2063</v>
      </c>
      <c r="AB509" s="174" t="s">
        <v>1814</v>
      </c>
    </row>
    <row r="510" spans="1:28" ht="40.200000000000003" hidden="1" customHeight="1" x14ac:dyDescent="0.3">
      <c r="A510" s="172" t="s">
        <v>4798</v>
      </c>
      <c r="B510" s="5" t="s">
        <v>4799</v>
      </c>
      <c r="C510" s="5" t="s">
        <v>3318</v>
      </c>
      <c r="D510" s="5" t="s">
        <v>3319</v>
      </c>
      <c r="E510" s="5" t="s">
        <v>2883</v>
      </c>
      <c r="F510" s="5" t="s">
        <v>3017</v>
      </c>
      <c r="G510" s="5" t="s">
        <v>2948</v>
      </c>
      <c r="H510" s="5" t="s">
        <v>4800</v>
      </c>
      <c r="I510" s="5" t="s">
        <v>4801</v>
      </c>
      <c r="J510" s="5" t="s">
        <v>4802</v>
      </c>
      <c r="K510" s="5">
        <v>6393</v>
      </c>
      <c r="L510" s="5">
        <v>6393</v>
      </c>
      <c r="M510" s="5" t="s">
        <v>4542</v>
      </c>
      <c r="N510" s="5" t="s">
        <v>4803</v>
      </c>
      <c r="O510" s="5" t="s">
        <v>731</v>
      </c>
      <c r="P510" s="5" t="s">
        <v>732</v>
      </c>
      <c r="Q510" s="5" t="s">
        <v>2773</v>
      </c>
      <c r="R510" s="5" t="s">
        <v>3111</v>
      </c>
      <c r="S510" s="5" t="s">
        <v>4806</v>
      </c>
      <c r="T510" s="5" t="s">
        <v>4807</v>
      </c>
      <c r="U510" s="5" t="s">
        <v>2640</v>
      </c>
      <c r="V510" s="5" t="s">
        <v>4258</v>
      </c>
      <c r="W510" s="5" t="s">
        <v>1814</v>
      </c>
      <c r="X510" s="5">
        <v>69</v>
      </c>
      <c r="Y510" s="5">
        <v>2022</v>
      </c>
      <c r="Z510" s="5">
        <v>0</v>
      </c>
      <c r="AA510" s="5"/>
      <c r="AB510" s="174" t="s">
        <v>2642</v>
      </c>
    </row>
    <row r="511" spans="1:28" ht="40.200000000000003" hidden="1" customHeight="1" x14ac:dyDescent="0.3">
      <c r="A511" s="172" t="s">
        <v>4798</v>
      </c>
      <c r="B511" s="5" t="s">
        <v>4799</v>
      </c>
      <c r="C511" s="5" t="s">
        <v>3318</v>
      </c>
      <c r="D511" s="5" t="s">
        <v>3319</v>
      </c>
      <c r="E511" s="5" t="s">
        <v>2883</v>
      </c>
      <c r="F511" s="5" t="s">
        <v>3017</v>
      </c>
      <c r="G511" s="5" t="s">
        <v>2948</v>
      </c>
      <c r="H511" s="5" t="s">
        <v>4800</v>
      </c>
      <c r="I511" s="5" t="s">
        <v>4801</v>
      </c>
      <c r="J511" s="5" t="s">
        <v>4802</v>
      </c>
      <c r="K511" s="5">
        <v>6393</v>
      </c>
      <c r="L511" s="5">
        <v>6393</v>
      </c>
      <c r="M511" s="5" t="s">
        <v>4542</v>
      </c>
      <c r="N511" s="5" t="s">
        <v>4803</v>
      </c>
      <c r="O511" s="5" t="s">
        <v>731</v>
      </c>
      <c r="P511" s="5" t="s">
        <v>732</v>
      </c>
      <c r="Q511" s="5" t="s">
        <v>2773</v>
      </c>
      <c r="R511" s="5" t="s">
        <v>3111</v>
      </c>
      <c r="S511" s="5" t="s">
        <v>4808</v>
      </c>
      <c r="T511" s="5" t="s">
        <v>4809</v>
      </c>
      <c r="U511" s="5" t="s">
        <v>2640</v>
      </c>
      <c r="V511" s="5" t="s">
        <v>4258</v>
      </c>
      <c r="W511" s="5" t="s">
        <v>1814</v>
      </c>
      <c r="X511" s="5">
        <v>6393</v>
      </c>
      <c r="Y511" s="5">
        <v>2022</v>
      </c>
      <c r="Z511" s="5">
        <v>0</v>
      </c>
      <c r="AA511" s="5"/>
      <c r="AB511" s="174" t="s">
        <v>2642</v>
      </c>
    </row>
    <row r="512" spans="1:28" ht="40.200000000000003" hidden="1" customHeight="1" x14ac:dyDescent="0.3">
      <c r="A512" s="172" t="s">
        <v>4798</v>
      </c>
      <c r="B512" s="5" t="s">
        <v>4799</v>
      </c>
      <c r="C512" s="5" t="s">
        <v>3318</v>
      </c>
      <c r="D512" s="5" t="s">
        <v>3319</v>
      </c>
      <c r="E512" s="5" t="s">
        <v>2883</v>
      </c>
      <c r="F512" s="5" t="s">
        <v>3017</v>
      </c>
      <c r="G512" s="5" t="s">
        <v>2948</v>
      </c>
      <c r="H512" s="5" t="s">
        <v>4800</v>
      </c>
      <c r="I512" s="5" t="s">
        <v>4801</v>
      </c>
      <c r="J512" s="5" t="s">
        <v>4802</v>
      </c>
      <c r="K512" s="5">
        <v>6393</v>
      </c>
      <c r="L512" s="5">
        <v>6393</v>
      </c>
      <c r="M512" s="5" t="s">
        <v>4542</v>
      </c>
      <c r="N512" s="5" t="s">
        <v>4803</v>
      </c>
      <c r="O512" s="5" t="s">
        <v>731</v>
      </c>
      <c r="P512" s="5" t="s">
        <v>732</v>
      </c>
      <c r="Q512" s="5" t="s">
        <v>2773</v>
      </c>
      <c r="R512" s="5" t="s">
        <v>3111</v>
      </c>
      <c r="S512" s="5" t="s">
        <v>4810</v>
      </c>
      <c r="T512" s="5" t="s">
        <v>4811</v>
      </c>
      <c r="U512" s="5" t="s">
        <v>2640</v>
      </c>
      <c r="V512" s="5" t="s">
        <v>4258</v>
      </c>
      <c r="W512" s="5" t="s">
        <v>1814</v>
      </c>
      <c r="X512" s="5">
        <v>1</v>
      </c>
      <c r="Y512" s="5">
        <v>2022</v>
      </c>
      <c r="Z512" s="5">
        <v>0</v>
      </c>
      <c r="AA512" s="5"/>
      <c r="AB512" s="174" t="s">
        <v>2642</v>
      </c>
    </row>
    <row r="513" spans="1:28" ht="40.200000000000003" hidden="1" customHeight="1" x14ac:dyDescent="0.3">
      <c r="A513" s="172" t="s">
        <v>4798</v>
      </c>
      <c r="B513" s="5" t="s">
        <v>4799</v>
      </c>
      <c r="C513" s="5" t="s">
        <v>3318</v>
      </c>
      <c r="D513" s="5" t="s">
        <v>3319</v>
      </c>
      <c r="E513" s="5" t="s">
        <v>2883</v>
      </c>
      <c r="F513" s="5" t="s">
        <v>3017</v>
      </c>
      <c r="G513" s="5" t="s">
        <v>2948</v>
      </c>
      <c r="H513" s="5" t="s">
        <v>4800</v>
      </c>
      <c r="I513" s="5" t="s">
        <v>4801</v>
      </c>
      <c r="J513" s="5" t="s">
        <v>4802</v>
      </c>
      <c r="K513" s="5">
        <v>6393</v>
      </c>
      <c r="L513" s="5">
        <v>6393</v>
      </c>
      <c r="M513" s="5" t="s">
        <v>4542</v>
      </c>
      <c r="N513" s="5" t="s">
        <v>4803</v>
      </c>
      <c r="O513" s="5" t="s">
        <v>731</v>
      </c>
      <c r="P513" s="5" t="s">
        <v>732</v>
      </c>
      <c r="Q513" s="5" t="s">
        <v>2773</v>
      </c>
      <c r="R513" s="5" t="s">
        <v>3111</v>
      </c>
      <c r="S513" s="5" t="s">
        <v>4804</v>
      </c>
      <c r="T513" s="5" t="s">
        <v>4805</v>
      </c>
      <c r="U513" s="5" t="s">
        <v>3350</v>
      </c>
      <c r="V513" s="5" t="s">
        <v>4258</v>
      </c>
      <c r="W513" s="5" t="s">
        <v>1814</v>
      </c>
      <c r="X513" s="5">
        <v>8661</v>
      </c>
      <c r="Y513" s="5">
        <v>2023</v>
      </c>
      <c r="Z513" s="5">
        <v>0</v>
      </c>
      <c r="AA513" s="5"/>
      <c r="AB513" s="174" t="s">
        <v>2642</v>
      </c>
    </row>
    <row r="514" spans="1:28" ht="40.200000000000003" hidden="1" customHeight="1" x14ac:dyDescent="0.3">
      <c r="A514" s="172" t="s">
        <v>4798</v>
      </c>
      <c r="B514" s="5" t="s">
        <v>4799</v>
      </c>
      <c r="C514" s="5" t="s">
        <v>3318</v>
      </c>
      <c r="D514" s="5" t="s">
        <v>3319</v>
      </c>
      <c r="E514" s="5" t="s">
        <v>2883</v>
      </c>
      <c r="F514" s="5" t="s">
        <v>3017</v>
      </c>
      <c r="G514" s="5" t="s">
        <v>2948</v>
      </c>
      <c r="H514" s="5" t="s">
        <v>4800</v>
      </c>
      <c r="I514" s="5" t="s">
        <v>4801</v>
      </c>
      <c r="J514" s="5" t="s">
        <v>4802</v>
      </c>
      <c r="K514" s="5">
        <v>6393</v>
      </c>
      <c r="L514" s="5">
        <v>6393</v>
      </c>
      <c r="M514" s="5" t="s">
        <v>4542</v>
      </c>
      <c r="N514" s="5" t="s">
        <v>4803</v>
      </c>
      <c r="O514" s="5" t="s">
        <v>731</v>
      </c>
      <c r="P514" s="5" t="s">
        <v>732</v>
      </c>
      <c r="Q514" s="5" t="s">
        <v>2773</v>
      </c>
      <c r="R514" s="5" t="s">
        <v>3111</v>
      </c>
      <c r="S514" s="5" t="s">
        <v>733</v>
      </c>
      <c r="T514" s="5" t="s">
        <v>732</v>
      </c>
      <c r="U514" s="5" t="s">
        <v>2640</v>
      </c>
      <c r="V514" s="5" t="s">
        <v>2641</v>
      </c>
      <c r="W514" s="5" t="s">
        <v>1814</v>
      </c>
      <c r="X514" s="5">
        <v>1</v>
      </c>
      <c r="Y514" s="5">
        <v>2023</v>
      </c>
      <c r="Z514" s="5">
        <v>0</v>
      </c>
      <c r="AA514" s="5" t="s">
        <v>2063</v>
      </c>
      <c r="AB514" s="174" t="s">
        <v>1814</v>
      </c>
    </row>
    <row r="515" spans="1:28" ht="40.200000000000003" hidden="1" customHeight="1" x14ac:dyDescent="0.3">
      <c r="A515" s="172" t="s">
        <v>4798</v>
      </c>
      <c r="B515" s="5" t="s">
        <v>4799</v>
      </c>
      <c r="C515" s="5" t="s">
        <v>3318</v>
      </c>
      <c r="D515" s="5" t="s">
        <v>3319</v>
      </c>
      <c r="E515" s="5" t="s">
        <v>2883</v>
      </c>
      <c r="F515" s="5" t="s">
        <v>3017</v>
      </c>
      <c r="G515" s="5" t="s">
        <v>2948</v>
      </c>
      <c r="H515" s="5" t="s">
        <v>4800</v>
      </c>
      <c r="I515" s="5" t="s">
        <v>4801</v>
      </c>
      <c r="J515" s="5" t="s">
        <v>4802</v>
      </c>
      <c r="K515" s="5">
        <v>6393</v>
      </c>
      <c r="L515" s="5">
        <v>6393</v>
      </c>
      <c r="M515" s="5" t="s">
        <v>4542</v>
      </c>
      <c r="N515" s="5" t="s">
        <v>4803</v>
      </c>
      <c r="O515" s="5" t="s">
        <v>731</v>
      </c>
      <c r="P515" s="5" t="s">
        <v>732</v>
      </c>
      <c r="Q515" s="5" t="s">
        <v>2773</v>
      </c>
      <c r="R515" s="5" t="s">
        <v>3111</v>
      </c>
      <c r="S515" s="5" t="s">
        <v>4806</v>
      </c>
      <c r="T515" s="5" t="s">
        <v>4807</v>
      </c>
      <c r="U515" s="5" t="s">
        <v>2640</v>
      </c>
      <c r="V515" s="5" t="s">
        <v>4258</v>
      </c>
      <c r="W515" s="5" t="s">
        <v>1814</v>
      </c>
      <c r="X515" s="5">
        <v>69</v>
      </c>
      <c r="Y515" s="5">
        <v>2023</v>
      </c>
      <c r="Z515" s="5">
        <v>0</v>
      </c>
      <c r="AA515" s="5"/>
      <c r="AB515" s="174" t="s">
        <v>2642</v>
      </c>
    </row>
    <row r="516" spans="1:28" ht="40.200000000000003" hidden="1" customHeight="1" x14ac:dyDescent="0.3">
      <c r="A516" s="172" t="s">
        <v>4798</v>
      </c>
      <c r="B516" s="5" t="s">
        <v>4799</v>
      </c>
      <c r="C516" s="5" t="s">
        <v>3318</v>
      </c>
      <c r="D516" s="5" t="s">
        <v>3319</v>
      </c>
      <c r="E516" s="5" t="s">
        <v>2883</v>
      </c>
      <c r="F516" s="5" t="s">
        <v>3017</v>
      </c>
      <c r="G516" s="5" t="s">
        <v>2948</v>
      </c>
      <c r="H516" s="5" t="s">
        <v>4800</v>
      </c>
      <c r="I516" s="5" t="s">
        <v>4801</v>
      </c>
      <c r="J516" s="5" t="s">
        <v>4802</v>
      </c>
      <c r="K516" s="5">
        <v>6393</v>
      </c>
      <c r="L516" s="5">
        <v>6393</v>
      </c>
      <c r="M516" s="5" t="s">
        <v>4542</v>
      </c>
      <c r="N516" s="5" t="s">
        <v>4803</v>
      </c>
      <c r="O516" s="5" t="s">
        <v>731</v>
      </c>
      <c r="P516" s="5" t="s">
        <v>732</v>
      </c>
      <c r="Q516" s="5" t="s">
        <v>2773</v>
      </c>
      <c r="R516" s="5" t="s">
        <v>3111</v>
      </c>
      <c r="S516" s="5" t="s">
        <v>4808</v>
      </c>
      <c r="T516" s="5" t="s">
        <v>4809</v>
      </c>
      <c r="U516" s="5" t="s">
        <v>2640</v>
      </c>
      <c r="V516" s="5" t="s">
        <v>4258</v>
      </c>
      <c r="W516" s="5" t="s">
        <v>1814</v>
      </c>
      <c r="X516" s="5">
        <v>6393</v>
      </c>
      <c r="Y516" s="5">
        <v>2023</v>
      </c>
      <c r="Z516" s="5">
        <v>0</v>
      </c>
      <c r="AA516" s="5"/>
      <c r="AB516" s="174" t="s">
        <v>2642</v>
      </c>
    </row>
    <row r="517" spans="1:28" ht="40.200000000000003" hidden="1" customHeight="1" x14ac:dyDescent="0.3">
      <c r="A517" s="172" t="s">
        <v>4798</v>
      </c>
      <c r="B517" s="5" t="s">
        <v>4799</v>
      </c>
      <c r="C517" s="5" t="s">
        <v>3318</v>
      </c>
      <c r="D517" s="5" t="s">
        <v>3319</v>
      </c>
      <c r="E517" s="5" t="s">
        <v>2883</v>
      </c>
      <c r="F517" s="5" t="s">
        <v>3017</v>
      </c>
      <c r="G517" s="5" t="s">
        <v>2948</v>
      </c>
      <c r="H517" s="5" t="s">
        <v>4800</v>
      </c>
      <c r="I517" s="5" t="s">
        <v>4801</v>
      </c>
      <c r="J517" s="5" t="s">
        <v>4802</v>
      </c>
      <c r="K517" s="5">
        <v>6393</v>
      </c>
      <c r="L517" s="5">
        <v>6393</v>
      </c>
      <c r="M517" s="5" t="s">
        <v>4542</v>
      </c>
      <c r="N517" s="5" t="s">
        <v>4803</v>
      </c>
      <c r="O517" s="5" t="s">
        <v>731</v>
      </c>
      <c r="P517" s="5" t="s">
        <v>732</v>
      </c>
      <c r="Q517" s="5" t="s">
        <v>2773</v>
      </c>
      <c r="R517" s="5" t="s">
        <v>3111</v>
      </c>
      <c r="S517" s="5" t="s">
        <v>4810</v>
      </c>
      <c r="T517" s="5" t="s">
        <v>4811</v>
      </c>
      <c r="U517" s="5" t="s">
        <v>2640</v>
      </c>
      <c r="V517" s="5" t="s">
        <v>4258</v>
      </c>
      <c r="W517" s="5" t="s">
        <v>1814</v>
      </c>
      <c r="X517" s="5">
        <v>1</v>
      </c>
      <c r="Y517" s="5">
        <v>2023</v>
      </c>
      <c r="Z517" s="5">
        <v>0</v>
      </c>
      <c r="AA517" s="5"/>
      <c r="AB517" s="174" t="s">
        <v>2642</v>
      </c>
    </row>
    <row r="518" spans="1:28" ht="40.200000000000003" hidden="1" customHeight="1" x14ac:dyDescent="0.3">
      <c r="A518" s="172" t="s">
        <v>4812</v>
      </c>
      <c r="B518" s="5" t="s">
        <v>4813</v>
      </c>
      <c r="C518" s="5" t="s">
        <v>2763</v>
      </c>
      <c r="D518" s="5" t="s">
        <v>2764</v>
      </c>
      <c r="E518" s="5" t="s">
        <v>2787</v>
      </c>
      <c r="F518" s="5" t="s">
        <v>1246</v>
      </c>
      <c r="G518" s="5" t="s">
        <v>1246</v>
      </c>
      <c r="H518" s="5" t="s">
        <v>4814</v>
      </c>
      <c r="I518" s="5" t="s">
        <v>4815</v>
      </c>
      <c r="J518" s="5" t="s">
        <v>4816</v>
      </c>
      <c r="K518" s="5">
        <v>499677</v>
      </c>
      <c r="L518" s="5">
        <v>499677</v>
      </c>
      <c r="M518" s="5" t="s">
        <v>2781</v>
      </c>
      <c r="N518" s="5" t="s">
        <v>4817</v>
      </c>
      <c r="O518" s="5" t="s">
        <v>1025</v>
      </c>
      <c r="P518" s="5" t="s">
        <v>4818</v>
      </c>
      <c r="Q518" s="5" t="s">
        <v>2773</v>
      </c>
      <c r="R518" s="5" t="s">
        <v>3005</v>
      </c>
      <c r="S518" s="5" t="s">
        <v>1027</v>
      </c>
      <c r="T518" s="5" t="s">
        <v>1028</v>
      </c>
      <c r="U518" s="5" t="s">
        <v>2640</v>
      </c>
      <c r="V518" s="5" t="s">
        <v>2641</v>
      </c>
      <c r="W518" s="5" t="s">
        <v>2642</v>
      </c>
      <c r="X518" s="5">
        <v>1</v>
      </c>
      <c r="Y518" s="5">
        <v>2025</v>
      </c>
      <c r="Z518" s="5">
        <v>1</v>
      </c>
      <c r="AA518" s="5" t="s">
        <v>2201</v>
      </c>
      <c r="AB518" s="174" t="s">
        <v>1814</v>
      </c>
    </row>
    <row r="519" spans="1:28" ht="40.200000000000003" hidden="1" customHeight="1" x14ac:dyDescent="0.3">
      <c r="A519" s="172" t="s">
        <v>4819</v>
      </c>
      <c r="B519" s="5" t="s">
        <v>4820</v>
      </c>
      <c r="C519" s="5" t="s">
        <v>3318</v>
      </c>
      <c r="D519" s="5" t="s">
        <v>3319</v>
      </c>
      <c r="E519" s="5" t="s">
        <v>2852</v>
      </c>
      <c r="F519" s="5" t="s">
        <v>3017</v>
      </c>
      <c r="G519" s="5" t="s">
        <v>3320</v>
      </c>
      <c r="H519" s="5" t="s">
        <v>4821</v>
      </c>
      <c r="I519" s="5" t="s">
        <v>4822</v>
      </c>
      <c r="J519" s="5" t="s">
        <v>4823</v>
      </c>
      <c r="K519" s="5">
        <v>6191</v>
      </c>
      <c r="L519" s="5">
        <v>6191</v>
      </c>
      <c r="M519" s="5" t="s">
        <v>4245</v>
      </c>
      <c r="N519" s="5" t="s">
        <v>4675</v>
      </c>
      <c r="O519" s="5" t="s">
        <v>858</v>
      </c>
      <c r="P519" s="5" t="s">
        <v>3324</v>
      </c>
      <c r="Q519" s="5" t="s">
        <v>2773</v>
      </c>
      <c r="R519" s="5" t="s">
        <v>3325</v>
      </c>
      <c r="S519" s="5" t="s">
        <v>860</v>
      </c>
      <c r="T519" s="5" t="s">
        <v>861</v>
      </c>
      <c r="U519" s="5" t="s">
        <v>3326</v>
      </c>
      <c r="V519" s="5" t="s">
        <v>2641</v>
      </c>
      <c r="W519" s="5" t="s">
        <v>1814</v>
      </c>
      <c r="X519" s="5">
        <v>5.58</v>
      </c>
      <c r="Y519" s="5">
        <v>2021</v>
      </c>
      <c r="Z519" s="5">
        <v>4</v>
      </c>
      <c r="AA519" s="5" t="s">
        <v>2124</v>
      </c>
      <c r="AB519" s="174" t="s">
        <v>1814</v>
      </c>
    </row>
    <row r="520" spans="1:28" ht="40.200000000000003" hidden="1" customHeight="1" x14ac:dyDescent="0.3">
      <c r="A520" s="172" t="s">
        <v>4819</v>
      </c>
      <c r="B520" s="5" t="s">
        <v>4820</v>
      </c>
      <c r="C520" s="5" t="s">
        <v>3318</v>
      </c>
      <c r="D520" s="5" t="s">
        <v>3319</v>
      </c>
      <c r="E520" s="5" t="s">
        <v>2852</v>
      </c>
      <c r="F520" s="5" t="s">
        <v>3017</v>
      </c>
      <c r="G520" s="5" t="s">
        <v>3320</v>
      </c>
      <c r="H520" s="5" t="s">
        <v>4821</v>
      </c>
      <c r="I520" s="5" t="s">
        <v>4822</v>
      </c>
      <c r="J520" s="5" t="s">
        <v>4823</v>
      </c>
      <c r="K520" s="5">
        <v>6191</v>
      </c>
      <c r="L520" s="5">
        <v>6191</v>
      </c>
      <c r="M520" s="5" t="s">
        <v>4245</v>
      </c>
      <c r="N520" s="5" t="s">
        <v>4675</v>
      </c>
      <c r="O520" s="5" t="s">
        <v>858</v>
      </c>
      <c r="P520" s="5" t="s">
        <v>3324</v>
      </c>
      <c r="Q520" s="5" t="s">
        <v>2773</v>
      </c>
      <c r="R520" s="5" t="s">
        <v>3325</v>
      </c>
      <c r="S520" s="5" t="s">
        <v>860</v>
      </c>
      <c r="T520" s="5" t="s">
        <v>861</v>
      </c>
      <c r="U520" s="5" t="s">
        <v>3326</v>
      </c>
      <c r="V520" s="5" t="s">
        <v>2641</v>
      </c>
      <c r="W520" s="5" t="s">
        <v>1814</v>
      </c>
      <c r="X520" s="5">
        <v>5.58</v>
      </c>
      <c r="Y520" s="5">
        <v>2022</v>
      </c>
      <c r="Z520" s="5">
        <v>1.58</v>
      </c>
      <c r="AA520" s="5" t="s">
        <v>2124</v>
      </c>
      <c r="AB520" s="174" t="s">
        <v>1814</v>
      </c>
    </row>
    <row r="521" spans="1:28" ht="40.200000000000003" hidden="1" customHeight="1" x14ac:dyDescent="0.3">
      <c r="A521" s="172" t="s">
        <v>4819</v>
      </c>
      <c r="B521" s="5" t="s">
        <v>4820</v>
      </c>
      <c r="C521" s="5" t="s">
        <v>3318</v>
      </c>
      <c r="D521" s="5" t="s">
        <v>3319</v>
      </c>
      <c r="E521" s="5" t="s">
        <v>2852</v>
      </c>
      <c r="F521" s="5" t="s">
        <v>3017</v>
      </c>
      <c r="G521" s="5" t="s">
        <v>3320</v>
      </c>
      <c r="H521" s="5" t="s">
        <v>4821</v>
      </c>
      <c r="I521" s="5" t="s">
        <v>4822</v>
      </c>
      <c r="J521" s="5" t="s">
        <v>4823</v>
      </c>
      <c r="K521" s="5">
        <v>6191</v>
      </c>
      <c r="L521" s="5">
        <v>6191</v>
      </c>
      <c r="M521" s="5" t="s">
        <v>4245</v>
      </c>
      <c r="N521" s="5" t="s">
        <v>4675</v>
      </c>
      <c r="O521" s="5" t="s">
        <v>3346</v>
      </c>
      <c r="P521" s="5" t="s">
        <v>3347</v>
      </c>
      <c r="Q521" s="5" t="s">
        <v>2773</v>
      </c>
      <c r="R521" s="5" t="s">
        <v>3348</v>
      </c>
      <c r="S521" s="5" t="s">
        <v>3349</v>
      </c>
      <c r="T521" s="5" t="s">
        <v>3347</v>
      </c>
      <c r="U521" s="5" t="s">
        <v>3350</v>
      </c>
      <c r="V521" s="5" t="s">
        <v>2641</v>
      </c>
      <c r="W521" s="5" t="s">
        <v>1814</v>
      </c>
      <c r="X521" s="5">
        <v>11174</v>
      </c>
      <c r="Y521" s="5">
        <v>2021</v>
      </c>
      <c r="Z521" s="5">
        <v>8</v>
      </c>
      <c r="AA521" s="5"/>
      <c r="AB521" s="174" t="s">
        <v>2642</v>
      </c>
    </row>
    <row r="522" spans="1:28" ht="40.200000000000003" hidden="1" customHeight="1" x14ac:dyDescent="0.3">
      <c r="A522" s="172" t="s">
        <v>4819</v>
      </c>
      <c r="B522" s="5" t="s">
        <v>4820</v>
      </c>
      <c r="C522" s="5" t="s">
        <v>3318</v>
      </c>
      <c r="D522" s="5" t="s">
        <v>3319</v>
      </c>
      <c r="E522" s="5" t="s">
        <v>2852</v>
      </c>
      <c r="F522" s="5" t="s">
        <v>3017</v>
      </c>
      <c r="G522" s="5" t="s">
        <v>3320</v>
      </c>
      <c r="H522" s="5" t="s">
        <v>4821</v>
      </c>
      <c r="I522" s="5" t="s">
        <v>4822</v>
      </c>
      <c r="J522" s="5" t="s">
        <v>4823</v>
      </c>
      <c r="K522" s="5">
        <v>6191</v>
      </c>
      <c r="L522" s="5">
        <v>6191</v>
      </c>
      <c r="M522" s="5" t="s">
        <v>4245</v>
      </c>
      <c r="N522" s="5" t="s">
        <v>4675</v>
      </c>
      <c r="O522" s="5" t="s">
        <v>3346</v>
      </c>
      <c r="P522" s="5" t="s">
        <v>3347</v>
      </c>
      <c r="Q522" s="5" t="s">
        <v>2773</v>
      </c>
      <c r="R522" s="5" t="s">
        <v>3348</v>
      </c>
      <c r="S522" s="5" t="s">
        <v>3349</v>
      </c>
      <c r="T522" s="5" t="s">
        <v>3347</v>
      </c>
      <c r="U522" s="5" t="s">
        <v>3350</v>
      </c>
      <c r="V522" s="5" t="s">
        <v>2641</v>
      </c>
      <c r="W522" s="5" t="s">
        <v>1814</v>
      </c>
      <c r="X522" s="5">
        <v>11174</v>
      </c>
      <c r="Y522" s="5">
        <v>2022</v>
      </c>
      <c r="Z522" s="5">
        <v>3.1739999999999999</v>
      </c>
      <c r="AA522" s="5"/>
      <c r="AB522" s="174" t="s">
        <v>2642</v>
      </c>
    </row>
    <row r="523" spans="1:28" ht="40.200000000000003" hidden="1" customHeight="1" x14ac:dyDescent="0.3">
      <c r="A523" s="172" t="s">
        <v>4824</v>
      </c>
      <c r="B523" s="5" t="s">
        <v>1675</v>
      </c>
      <c r="C523" s="5" t="s">
        <v>2763</v>
      </c>
      <c r="D523" s="5" t="s">
        <v>2764</v>
      </c>
      <c r="E523" s="5" t="s">
        <v>3532</v>
      </c>
      <c r="F523" s="5" t="s">
        <v>1246</v>
      </c>
      <c r="G523" s="5" t="s">
        <v>1246</v>
      </c>
      <c r="H523" s="5" t="s">
        <v>4526</v>
      </c>
      <c r="I523" s="5" t="s">
        <v>4825</v>
      </c>
      <c r="J523" s="5" t="s">
        <v>4826</v>
      </c>
      <c r="K523" s="5">
        <v>1006004</v>
      </c>
      <c r="L523" s="5">
        <v>3003</v>
      </c>
      <c r="M523" s="5" t="s">
        <v>2781</v>
      </c>
      <c r="N523" s="5" t="s">
        <v>4530</v>
      </c>
      <c r="O523" s="5" t="s">
        <v>152</v>
      </c>
      <c r="P523" s="5" t="s">
        <v>3548</v>
      </c>
      <c r="Q523" s="5" t="s">
        <v>2773</v>
      </c>
      <c r="R523" s="5" t="s">
        <v>3063</v>
      </c>
      <c r="S523" s="5" t="s">
        <v>154</v>
      </c>
      <c r="T523" s="5" t="s">
        <v>155</v>
      </c>
      <c r="U523" s="5" t="s">
        <v>2640</v>
      </c>
      <c r="V523" s="5" t="s">
        <v>2641</v>
      </c>
      <c r="W523" s="5" t="s">
        <v>2642</v>
      </c>
      <c r="X523" s="5">
        <v>1</v>
      </c>
      <c r="Y523" s="5">
        <v>2025</v>
      </c>
      <c r="Z523" s="5">
        <v>1</v>
      </c>
      <c r="AA523" s="5" t="s">
        <v>1986</v>
      </c>
      <c r="AB523" s="174" t="s">
        <v>1814</v>
      </c>
    </row>
    <row r="524" spans="1:28" ht="40.200000000000003" hidden="1" customHeight="1" x14ac:dyDescent="0.3">
      <c r="A524" s="172" t="s">
        <v>4827</v>
      </c>
      <c r="B524" s="5" t="s">
        <v>4828</v>
      </c>
      <c r="C524" s="5" t="s">
        <v>2763</v>
      </c>
      <c r="D524" s="5" t="s">
        <v>2764</v>
      </c>
      <c r="E524" s="5" t="s">
        <v>3532</v>
      </c>
      <c r="F524" s="5" t="s">
        <v>1247</v>
      </c>
      <c r="G524" s="5" t="s">
        <v>1247</v>
      </c>
      <c r="H524" s="5" t="s">
        <v>4829</v>
      </c>
      <c r="I524" s="5" t="s">
        <v>4830</v>
      </c>
      <c r="J524" s="5" t="s">
        <v>4831</v>
      </c>
      <c r="K524" s="5">
        <v>1016826</v>
      </c>
      <c r="L524" s="5">
        <v>3003</v>
      </c>
      <c r="M524" s="5" t="s">
        <v>2781</v>
      </c>
      <c r="N524" s="5" t="s">
        <v>4832</v>
      </c>
      <c r="O524" s="5" t="s">
        <v>568</v>
      </c>
      <c r="P524" s="5" t="s">
        <v>4833</v>
      </c>
      <c r="Q524" s="5" t="s">
        <v>2773</v>
      </c>
      <c r="R524" s="5" t="s">
        <v>3640</v>
      </c>
      <c r="S524" s="5" t="s">
        <v>570</v>
      </c>
      <c r="T524" s="5" t="s">
        <v>571</v>
      </c>
      <c r="U524" s="5" t="s">
        <v>2640</v>
      </c>
      <c r="V524" s="5" t="s">
        <v>2641</v>
      </c>
      <c r="W524" s="5" t="s">
        <v>1814</v>
      </c>
      <c r="X524" s="5">
        <v>1</v>
      </c>
      <c r="Y524" s="5">
        <v>2026</v>
      </c>
      <c r="Z524" s="5">
        <v>1</v>
      </c>
      <c r="AA524" s="5" t="s">
        <v>2005</v>
      </c>
      <c r="AB524" s="174" t="s">
        <v>1814</v>
      </c>
    </row>
    <row r="525" spans="1:28" ht="40.200000000000003" hidden="1" customHeight="1" x14ac:dyDescent="0.3">
      <c r="A525" s="172" t="s">
        <v>4827</v>
      </c>
      <c r="B525" s="5" t="s">
        <v>4828</v>
      </c>
      <c r="C525" s="5" t="s">
        <v>2763</v>
      </c>
      <c r="D525" s="5" t="s">
        <v>2764</v>
      </c>
      <c r="E525" s="5" t="s">
        <v>3532</v>
      </c>
      <c r="F525" s="5" t="s">
        <v>1247</v>
      </c>
      <c r="G525" s="5" t="s">
        <v>1247</v>
      </c>
      <c r="H525" s="5" t="s">
        <v>4829</v>
      </c>
      <c r="I525" s="5" t="s">
        <v>4830</v>
      </c>
      <c r="J525" s="5" t="s">
        <v>4831</v>
      </c>
      <c r="K525" s="5">
        <v>1016826</v>
      </c>
      <c r="L525" s="5">
        <v>3003</v>
      </c>
      <c r="M525" s="5" t="s">
        <v>2781</v>
      </c>
      <c r="N525" s="5" t="s">
        <v>4832</v>
      </c>
      <c r="O525" s="5" t="s">
        <v>152</v>
      </c>
      <c r="P525" s="5" t="s">
        <v>4834</v>
      </c>
      <c r="Q525" s="5" t="s">
        <v>2773</v>
      </c>
      <c r="R525" s="5" t="s">
        <v>3063</v>
      </c>
      <c r="S525" s="5" t="s">
        <v>154</v>
      </c>
      <c r="T525" s="5" t="s">
        <v>155</v>
      </c>
      <c r="U525" s="5" t="s">
        <v>2640</v>
      </c>
      <c r="V525" s="5" t="s">
        <v>2641</v>
      </c>
      <c r="W525" s="5" t="s">
        <v>2642</v>
      </c>
      <c r="X525" s="5">
        <v>1</v>
      </c>
      <c r="Y525" s="5">
        <v>2026</v>
      </c>
      <c r="Z525" s="5">
        <v>1</v>
      </c>
      <c r="AA525" s="5" t="s">
        <v>1986</v>
      </c>
      <c r="AB525" s="174" t="s">
        <v>1814</v>
      </c>
    </row>
    <row r="526" spans="1:28" ht="40.200000000000003" hidden="1" customHeight="1" x14ac:dyDescent="0.3">
      <c r="A526" s="172" t="s">
        <v>4835</v>
      </c>
      <c r="B526" s="5" t="s">
        <v>2518</v>
      </c>
      <c r="C526" s="5" t="s">
        <v>2763</v>
      </c>
      <c r="D526" s="5" t="s">
        <v>2764</v>
      </c>
      <c r="E526" s="5" t="s">
        <v>2765</v>
      </c>
      <c r="F526" s="5" t="s">
        <v>1247</v>
      </c>
      <c r="G526" s="5" t="s">
        <v>1247</v>
      </c>
      <c r="H526" s="5" t="s">
        <v>4836</v>
      </c>
      <c r="I526" s="5" t="s">
        <v>4837</v>
      </c>
      <c r="J526" s="5" t="s">
        <v>4838</v>
      </c>
      <c r="K526" s="5">
        <v>378</v>
      </c>
      <c r="L526" s="5">
        <v>378</v>
      </c>
      <c r="M526" s="5" t="s">
        <v>2781</v>
      </c>
      <c r="N526" s="5" t="s">
        <v>4839</v>
      </c>
      <c r="O526" s="5" t="s">
        <v>51</v>
      </c>
      <c r="P526" s="5" t="s">
        <v>4664</v>
      </c>
      <c r="Q526" s="5" t="s">
        <v>2773</v>
      </c>
      <c r="R526" s="5" t="s">
        <v>2674</v>
      </c>
      <c r="S526" s="5" t="s">
        <v>53</v>
      </c>
      <c r="T526" s="5" t="s">
        <v>54</v>
      </c>
      <c r="U526" s="5" t="s">
        <v>2640</v>
      </c>
      <c r="V526" s="5" t="s">
        <v>2641</v>
      </c>
      <c r="W526" s="5" t="s">
        <v>2642</v>
      </c>
      <c r="X526" s="5">
        <v>259</v>
      </c>
      <c r="Y526" s="5">
        <v>2026</v>
      </c>
      <c r="Z526" s="5">
        <v>259</v>
      </c>
      <c r="AA526" s="5" t="s">
        <v>1884</v>
      </c>
      <c r="AB526" s="174" t="s">
        <v>1814</v>
      </c>
    </row>
    <row r="527" spans="1:28" ht="40.200000000000003" hidden="1" customHeight="1" x14ac:dyDescent="0.3">
      <c r="A527" s="172" t="s">
        <v>4840</v>
      </c>
      <c r="B527" s="5" t="s">
        <v>4841</v>
      </c>
      <c r="C527" s="5" t="s">
        <v>2763</v>
      </c>
      <c r="D527" s="5" t="s">
        <v>2764</v>
      </c>
      <c r="E527" s="5" t="s">
        <v>2777</v>
      </c>
      <c r="F527" s="5" t="s">
        <v>1245</v>
      </c>
      <c r="G527" s="5" t="s">
        <v>1245</v>
      </c>
      <c r="H527" s="5" t="s">
        <v>4842</v>
      </c>
      <c r="I527" s="5" t="s">
        <v>4843</v>
      </c>
      <c r="J527" s="5" t="s">
        <v>4844</v>
      </c>
      <c r="K527" s="5">
        <v>1006044</v>
      </c>
      <c r="L527" s="5">
        <v>4690</v>
      </c>
      <c r="M527" s="5" t="s">
        <v>2781</v>
      </c>
      <c r="N527" s="5" t="s">
        <v>4845</v>
      </c>
      <c r="O527" s="5" t="s">
        <v>4846</v>
      </c>
      <c r="P527" s="5" t="s">
        <v>4847</v>
      </c>
      <c r="Q527" s="5" t="s">
        <v>2773</v>
      </c>
      <c r="R527" s="5" t="s">
        <v>3640</v>
      </c>
      <c r="S527" s="5" t="s">
        <v>4848</v>
      </c>
      <c r="T527" s="5" t="s">
        <v>4849</v>
      </c>
      <c r="U527" s="5" t="s">
        <v>3640</v>
      </c>
      <c r="V527" s="5" t="s">
        <v>2641</v>
      </c>
      <c r="W527" s="5" t="s">
        <v>2642</v>
      </c>
      <c r="X527" s="5">
        <v>1</v>
      </c>
      <c r="Y527" s="5">
        <v>2024</v>
      </c>
      <c r="Z527" s="5">
        <v>1</v>
      </c>
      <c r="AA527" s="5"/>
      <c r="AB527" s="174" t="s">
        <v>2642</v>
      </c>
    </row>
    <row r="528" spans="1:28" ht="40.200000000000003" hidden="1" customHeight="1" x14ac:dyDescent="0.3">
      <c r="A528" s="172" t="s">
        <v>4850</v>
      </c>
      <c r="B528" s="5" t="s">
        <v>1279</v>
      </c>
      <c r="C528" s="5" t="s">
        <v>2763</v>
      </c>
      <c r="D528" s="5" t="s">
        <v>2764</v>
      </c>
      <c r="E528" s="5" t="s">
        <v>2787</v>
      </c>
      <c r="F528" s="5" t="s">
        <v>1247</v>
      </c>
      <c r="G528" s="5" t="s">
        <v>1247</v>
      </c>
      <c r="H528" s="5" t="s">
        <v>4851</v>
      </c>
      <c r="I528" s="5" t="s">
        <v>4852</v>
      </c>
      <c r="J528" s="5" t="s">
        <v>4853</v>
      </c>
      <c r="K528" s="5">
        <v>1026669</v>
      </c>
      <c r="L528" s="5">
        <v>1026669</v>
      </c>
      <c r="M528" s="5" t="s">
        <v>2781</v>
      </c>
      <c r="N528" s="5" t="s">
        <v>4854</v>
      </c>
      <c r="O528" s="5" t="s">
        <v>534</v>
      </c>
      <c r="P528" s="5" t="s">
        <v>4855</v>
      </c>
      <c r="Q528" s="5" t="s">
        <v>2773</v>
      </c>
      <c r="R528" s="5" t="s">
        <v>2677</v>
      </c>
      <c r="S528" s="5" t="s">
        <v>536</v>
      </c>
      <c r="T528" s="5" t="s">
        <v>537</v>
      </c>
      <c r="U528" s="5" t="s">
        <v>2640</v>
      </c>
      <c r="V528" s="5" t="s">
        <v>2641</v>
      </c>
      <c r="W528" s="5" t="s">
        <v>1814</v>
      </c>
      <c r="X528" s="5">
        <v>1</v>
      </c>
      <c r="Y528" s="5">
        <v>2026</v>
      </c>
      <c r="Z528" s="5">
        <v>1</v>
      </c>
      <c r="AA528" s="5" t="s">
        <v>1278</v>
      </c>
      <c r="AB528" s="174" t="s">
        <v>1814</v>
      </c>
    </row>
    <row r="529" spans="1:28" ht="40.200000000000003" hidden="1" customHeight="1" x14ac:dyDescent="0.3">
      <c r="A529" s="172" t="s">
        <v>4856</v>
      </c>
      <c r="B529" s="5" t="s">
        <v>4857</v>
      </c>
      <c r="C529" s="5" t="s">
        <v>2763</v>
      </c>
      <c r="D529" s="5" t="s">
        <v>2764</v>
      </c>
      <c r="E529" s="5" t="s">
        <v>2883</v>
      </c>
      <c r="F529" s="5" t="s">
        <v>1245</v>
      </c>
      <c r="G529" s="5" t="s">
        <v>1245</v>
      </c>
      <c r="H529" s="5" t="s">
        <v>4858</v>
      </c>
      <c r="I529" s="5" t="s">
        <v>4859</v>
      </c>
      <c r="J529" s="5" t="s">
        <v>4860</v>
      </c>
      <c r="K529" s="5">
        <v>51049</v>
      </c>
      <c r="L529" s="5">
        <v>51049</v>
      </c>
      <c r="M529" s="5" t="s">
        <v>2781</v>
      </c>
      <c r="N529" s="5" t="s">
        <v>4861</v>
      </c>
      <c r="O529" s="5" t="s">
        <v>4081</v>
      </c>
      <c r="P529" s="5" t="s">
        <v>3262</v>
      </c>
      <c r="Q529" s="5" t="s">
        <v>2890</v>
      </c>
      <c r="R529" s="5" t="s">
        <v>4083</v>
      </c>
      <c r="S529" s="5" t="s">
        <v>4084</v>
      </c>
      <c r="T529" s="5" t="s">
        <v>147</v>
      </c>
      <c r="U529" s="5" t="s">
        <v>2640</v>
      </c>
      <c r="V529" s="5" t="s">
        <v>2641</v>
      </c>
      <c r="W529" s="5" t="s">
        <v>2642</v>
      </c>
      <c r="X529" s="5">
        <v>4</v>
      </c>
      <c r="Y529" s="5">
        <v>2024</v>
      </c>
      <c r="Z529" s="5">
        <v>4</v>
      </c>
      <c r="AA529" s="5"/>
      <c r="AB529" s="174" t="s">
        <v>2642</v>
      </c>
    </row>
    <row r="530" spans="1:28" ht="40.200000000000003" hidden="1" customHeight="1" x14ac:dyDescent="0.3">
      <c r="A530" s="172" t="s">
        <v>4862</v>
      </c>
      <c r="B530" s="5" t="s">
        <v>1432</v>
      </c>
      <c r="C530" s="5" t="s">
        <v>2763</v>
      </c>
      <c r="D530" s="5" t="s">
        <v>2764</v>
      </c>
      <c r="E530" s="5" t="s">
        <v>2787</v>
      </c>
      <c r="F530" s="5" t="s">
        <v>1246</v>
      </c>
      <c r="G530" s="5" t="s">
        <v>1246</v>
      </c>
      <c r="H530" s="5" t="s">
        <v>4863</v>
      </c>
      <c r="I530" s="5" t="s">
        <v>4203</v>
      </c>
      <c r="J530" s="5" t="s">
        <v>4864</v>
      </c>
      <c r="K530" s="5">
        <v>1006044</v>
      </c>
      <c r="L530" s="5">
        <v>1006044</v>
      </c>
      <c r="M530" s="5" t="s">
        <v>2781</v>
      </c>
      <c r="N530" s="5" t="s">
        <v>4865</v>
      </c>
      <c r="O530" s="5" t="s">
        <v>109</v>
      </c>
      <c r="P530" s="5" t="s">
        <v>3433</v>
      </c>
      <c r="Q530" s="5" t="s">
        <v>2773</v>
      </c>
      <c r="R530" s="5" t="s">
        <v>2677</v>
      </c>
      <c r="S530" s="5" t="s">
        <v>111</v>
      </c>
      <c r="T530" s="5" t="s">
        <v>112</v>
      </c>
      <c r="U530" s="5" t="s">
        <v>2640</v>
      </c>
      <c r="V530" s="5" t="s">
        <v>2641</v>
      </c>
      <c r="W530" s="5" t="s">
        <v>2642</v>
      </c>
      <c r="X530" s="5">
        <v>1</v>
      </c>
      <c r="Y530" s="5">
        <v>2025</v>
      </c>
      <c r="Z530" s="5">
        <v>1</v>
      </c>
      <c r="AA530" s="5" t="s">
        <v>1274</v>
      </c>
      <c r="AB530" s="174" t="s">
        <v>1814</v>
      </c>
    </row>
    <row r="531" spans="1:28" ht="40.200000000000003" hidden="1" customHeight="1" x14ac:dyDescent="0.3">
      <c r="A531" s="172" t="s">
        <v>4866</v>
      </c>
      <c r="B531" s="5" t="s">
        <v>4867</v>
      </c>
      <c r="C531" s="5" t="s">
        <v>3318</v>
      </c>
      <c r="D531" s="5" t="s">
        <v>3319</v>
      </c>
      <c r="E531" s="5" t="s">
        <v>3532</v>
      </c>
      <c r="F531" s="5" t="s">
        <v>3320</v>
      </c>
      <c r="G531" s="5" t="s">
        <v>3320</v>
      </c>
      <c r="H531" s="5" t="s">
        <v>4868</v>
      </c>
      <c r="I531" s="5" t="s">
        <v>4869</v>
      </c>
      <c r="J531" s="5" t="s">
        <v>4870</v>
      </c>
      <c r="K531" s="5">
        <v>3371</v>
      </c>
      <c r="L531" s="5">
        <v>3114</v>
      </c>
      <c r="M531" s="5" t="s">
        <v>3789</v>
      </c>
      <c r="N531" s="5" t="s">
        <v>4871</v>
      </c>
      <c r="O531" s="5" t="s">
        <v>4872</v>
      </c>
      <c r="P531" s="5" t="s">
        <v>3792</v>
      </c>
      <c r="Q531" s="5" t="s">
        <v>2773</v>
      </c>
      <c r="R531" s="5" t="s">
        <v>3793</v>
      </c>
      <c r="S531" s="5" t="s">
        <v>4873</v>
      </c>
      <c r="T531" s="5" t="s">
        <v>3860</v>
      </c>
      <c r="U531" s="5" t="s">
        <v>2640</v>
      </c>
      <c r="V531" s="5" t="s">
        <v>2641</v>
      </c>
      <c r="W531" s="5" t="s">
        <v>2642</v>
      </c>
      <c r="X531" s="5">
        <v>1</v>
      </c>
      <c r="Y531" s="5">
        <v>2022</v>
      </c>
      <c r="Z531" s="5">
        <v>1</v>
      </c>
      <c r="AA531" s="5"/>
      <c r="AB531" s="174" t="s">
        <v>2642</v>
      </c>
    </row>
    <row r="532" spans="1:28" ht="40.200000000000003" hidden="1" customHeight="1" x14ac:dyDescent="0.3">
      <c r="A532" s="172" t="s">
        <v>4874</v>
      </c>
      <c r="B532" s="5" t="s">
        <v>4875</v>
      </c>
      <c r="C532" s="5" t="s">
        <v>2763</v>
      </c>
      <c r="D532" s="5" t="s">
        <v>2764</v>
      </c>
      <c r="E532" s="5" t="s">
        <v>2765</v>
      </c>
      <c r="F532" s="5" t="s">
        <v>1247</v>
      </c>
      <c r="G532" s="5" t="s">
        <v>1247</v>
      </c>
      <c r="H532" s="5" t="s">
        <v>4876</v>
      </c>
      <c r="I532" s="5" t="s">
        <v>4877</v>
      </c>
      <c r="J532" s="5" t="s">
        <v>4878</v>
      </c>
      <c r="K532" s="5">
        <v>264</v>
      </c>
      <c r="L532" s="5">
        <v>264</v>
      </c>
      <c r="M532" s="5" t="s">
        <v>4879</v>
      </c>
      <c r="N532" s="5" t="s">
        <v>4880</v>
      </c>
      <c r="O532" s="5" t="s">
        <v>1424</v>
      </c>
      <c r="P532" s="5" t="s">
        <v>3478</v>
      </c>
      <c r="Q532" s="5" t="s">
        <v>2773</v>
      </c>
      <c r="R532" s="5" t="s">
        <v>2647</v>
      </c>
      <c r="S532" s="5" t="s">
        <v>1879</v>
      </c>
      <c r="T532" s="5" t="s">
        <v>2646</v>
      </c>
      <c r="U532" s="5" t="s">
        <v>2640</v>
      </c>
      <c r="V532" s="5" t="s">
        <v>2641</v>
      </c>
      <c r="W532" s="5" t="s">
        <v>1814</v>
      </c>
      <c r="X532" s="5">
        <v>1</v>
      </c>
      <c r="Y532" s="5">
        <v>2026</v>
      </c>
      <c r="Z532" s="5">
        <v>1</v>
      </c>
      <c r="AA532" s="5" t="s">
        <v>1880</v>
      </c>
      <c r="AB532" s="174" t="s">
        <v>1814</v>
      </c>
    </row>
    <row r="533" spans="1:28" ht="40.200000000000003" hidden="1" customHeight="1" x14ac:dyDescent="0.3">
      <c r="A533" s="172" t="s">
        <v>4881</v>
      </c>
      <c r="B533" s="5" t="s">
        <v>4882</v>
      </c>
      <c r="C533" s="5" t="s">
        <v>2763</v>
      </c>
      <c r="D533" s="5" t="s">
        <v>2764</v>
      </c>
      <c r="E533" s="5" t="s">
        <v>2787</v>
      </c>
      <c r="F533" s="5" t="s">
        <v>1245</v>
      </c>
      <c r="G533" s="5" t="s">
        <v>1245</v>
      </c>
      <c r="H533" s="5" t="s">
        <v>4883</v>
      </c>
      <c r="I533" s="5" t="s">
        <v>4884</v>
      </c>
      <c r="J533" s="5" t="s">
        <v>4885</v>
      </c>
      <c r="K533" s="5">
        <v>1006044</v>
      </c>
      <c r="L533" s="5">
        <v>1006044</v>
      </c>
      <c r="M533" s="5" t="s">
        <v>2781</v>
      </c>
      <c r="N533" s="5" t="s">
        <v>4886</v>
      </c>
      <c r="O533" s="5" t="s">
        <v>4887</v>
      </c>
      <c r="P533" s="5" t="s">
        <v>535</v>
      </c>
      <c r="Q533" s="5" t="s">
        <v>2773</v>
      </c>
      <c r="R533" s="5" t="s">
        <v>3005</v>
      </c>
      <c r="S533" s="5" t="s">
        <v>4888</v>
      </c>
      <c r="T533" s="5" t="s">
        <v>537</v>
      </c>
      <c r="U533" s="5" t="s">
        <v>3005</v>
      </c>
      <c r="V533" s="5" t="s">
        <v>2641</v>
      </c>
      <c r="W533" s="5" t="s">
        <v>2642</v>
      </c>
      <c r="X533" s="5">
        <v>1</v>
      </c>
      <c r="Y533" s="5">
        <v>2024</v>
      </c>
      <c r="Z533" s="5">
        <v>1</v>
      </c>
      <c r="AA533" s="5"/>
      <c r="AB533" s="174" t="s">
        <v>2642</v>
      </c>
    </row>
    <row r="534" spans="1:28" ht="40.200000000000003" hidden="1" customHeight="1" x14ac:dyDescent="0.3">
      <c r="A534" s="172" t="s">
        <v>4881</v>
      </c>
      <c r="B534" s="5" t="s">
        <v>4882</v>
      </c>
      <c r="C534" s="5" t="s">
        <v>2763</v>
      </c>
      <c r="D534" s="5" t="s">
        <v>2764</v>
      </c>
      <c r="E534" s="5" t="s">
        <v>2787</v>
      </c>
      <c r="F534" s="5" t="s">
        <v>1245</v>
      </c>
      <c r="G534" s="5" t="s">
        <v>1245</v>
      </c>
      <c r="H534" s="5" t="s">
        <v>4883</v>
      </c>
      <c r="I534" s="5" t="s">
        <v>4884</v>
      </c>
      <c r="J534" s="5" t="s">
        <v>4885</v>
      </c>
      <c r="K534" s="5">
        <v>1006044</v>
      </c>
      <c r="L534" s="5">
        <v>1006044</v>
      </c>
      <c r="M534" s="5" t="s">
        <v>2781</v>
      </c>
      <c r="N534" s="5" t="s">
        <v>4889</v>
      </c>
      <c r="O534" s="5" t="s">
        <v>532</v>
      </c>
      <c r="P534" s="5" t="s">
        <v>122</v>
      </c>
      <c r="Q534" s="5" t="s">
        <v>2773</v>
      </c>
      <c r="R534" s="5" t="s">
        <v>2675</v>
      </c>
      <c r="S534" s="5" t="s">
        <v>533</v>
      </c>
      <c r="T534" s="5" t="s">
        <v>124</v>
      </c>
      <c r="U534" s="5" t="s">
        <v>2675</v>
      </c>
      <c r="V534" s="5" t="s">
        <v>2641</v>
      </c>
      <c r="W534" s="5" t="s">
        <v>2642</v>
      </c>
      <c r="X534" s="5">
        <v>1</v>
      </c>
      <c r="Y534" s="5">
        <v>2024</v>
      </c>
      <c r="Z534" s="5">
        <v>1</v>
      </c>
      <c r="AA534" s="5" t="s">
        <v>1321</v>
      </c>
      <c r="AB534" s="174" t="s">
        <v>1814</v>
      </c>
    </row>
    <row r="535" spans="1:28" ht="40.200000000000003" hidden="1" customHeight="1" x14ac:dyDescent="0.3">
      <c r="A535" s="172" t="s">
        <v>4881</v>
      </c>
      <c r="B535" s="5" t="s">
        <v>4882</v>
      </c>
      <c r="C535" s="5" t="s">
        <v>2763</v>
      </c>
      <c r="D535" s="5" t="s">
        <v>2764</v>
      </c>
      <c r="E535" s="5" t="s">
        <v>2787</v>
      </c>
      <c r="F535" s="5" t="s">
        <v>1245</v>
      </c>
      <c r="G535" s="5" t="s">
        <v>1245</v>
      </c>
      <c r="H535" s="5" t="s">
        <v>4883</v>
      </c>
      <c r="I535" s="5" t="s">
        <v>4884</v>
      </c>
      <c r="J535" s="5" t="s">
        <v>4885</v>
      </c>
      <c r="K535" s="5">
        <v>1006044</v>
      </c>
      <c r="L535" s="5">
        <v>1006044</v>
      </c>
      <c r="M535" s="5" t="s">
        <v>2781</v>
      </c>
      <c r="N535" s="5" t="s">
        <v>4890</v>
      </c>
      <c r="O535" s="5" t="s">
        <v>224</v>
      </c>
      <c r="P535" s="5" t="s">
        <v>225</v>
      </c>
      <c r="Q535" s="5" t="s">
        <v>2773</v>
      </c>
      <c r="R535" s="5" t="s">
        <v>2792</v>
      </c>
      <c r="S535" s="5" t="s">
        <v>226</v>
      </c>
      <c r="T535" s="5" t="s">
        <v>227</v>
      </c>
      <c r="U535" s="5" t="s">
        <v>2792</v>
      </c>
      <c r="V535" s="5" t="s">
        <v>2641</v>
      </c>
      <c r="W535" s="5" t="s">
        <v>2642</v>
      </c>
      <c r="X535" s="5">
        <v>1</v>
      </c>
      <c r="Y535" s="5">
        <v>2024</v>
      </c>
      <c r="Z535" s="5">
        <v>1</v>
      </c>
      <c r="AA535" s="5" t="s">
        <v>1819</v>
      </c>
      <c r="AB535" s="174" t="s">
        <v>1814</v>
      </c>
    </row>
    <row r="536" spans="1:28" ht="40.200000000000003" hidden="1" customHeight="1" x14ac:dyDescent="0.3">
      <c r="A536" s="172" t="s">
        <v>4891</v>
      </c>
      <c r="B536" s="5" t="s">
        <v>4892</v>
      </c>
      <c r="C536" s="5" t="s">
        <v>3318</v>
      </c>
      <c r="D536" s="5" t="s">
        <v>3632</v>
      </c>
      <c r="E536" s="5" t="s">
        <v>3633</v>
      </c>
      <c r="F536" s="5" t="s">
        <v>3017</v>
      </c>
      <c r="G536" s="5" t="s">
        <v>3320</v>
      </c>
      <c r="H536" s="5" t="s">
        <v>4893</v>
      </c>
      <c r="I536" s="5" t="s">
        <v>4894</v>
      </c>
      <c r="J536" s="5" t="s">
        <v>4895</v>
      </c>
      <c r="K536" s="5">
        <v>674741</v>
      </c>
      <c r="L536" s="5">
        <v>5767</v>
      </c>
      <c r="M536" s="5" t="s">
        <v>2781</v>
      </c>
      <c r="N536" s="5" t="s">
        <v>4896</v>
      </c>
      <c r="O536" s="5" t="s">
        <v>4897</v>
      </c>
      <c r="P536" s="5" t="s">
        <v>4898</v>
      </c>
      <c r="Q536" s="5" t="s">
        <v>2773</v>
      </c>
      <c r="R536" s="5" t="s">
        <v>4178</v>
      </c>
      <c r="S536" s="5" t="s">
        <v>4899</v>
      </c>
      <c r="T536" s="5" t="s">
        <v>4900</v>
      </c>
      <c r="U536" s="5" t="s">
        <v>2640</v>
      </c>
      <c r="V536" s="5" t="s">
        <v>2641</v>
      </c>
      <c r="W536" s="5" t="s">
        <v>1814</v>
      </c>
      <c r="X536" s="5">
        <v>267</v>
      </c>
      <c r="Y536" s="5">
        <v>2021</v>
      </c>
      <c r="Z536" s="5">
        <v>200</v>
      </c>
      <c r="AA536" s="5"/>
      <c r="AB536" s="174" t="s">
        <v>2642</v>
      </c>
    </row>
    <row r="537" spans="1:28" ht="40.200000000000003" hidden="1" customHeight="1" x14ac:dyDescent="0.3">
      <c r="A537" s="172" t="s">
        <v>4891</v>
      </c>
      <c r="B537" s="5" t="s">
        <v>4892</v>
      </c>
      <c r="C537" s="5" t="s">
        <v>3318</v>
      </c>
      <c r="D537" s="5" t="s">
        <v>3632</v>
      </c>
      <c r="E537" s="5" t="s">
        <v>3633</v>
      </c>
      <c r="F537" s="5" t="s">
        <v>3017</v>
      </c>
      <c r="G537" s="5" t="s">
        <v>3320</v>
      </c>
      <c r="H537" s="5" t="s">
        <v>4893</v>
      </c>
      <c r="I537" s="5" t="s">
        <v>4894</v>
      </c>
      <c r="J537" s="5" t="s">
        <v>4895</v>
      </c>
      <c r="K537" s="5">
        <v>674741</v>
      </c>
      <c r="L537" s="5">
        <v>5767</v>
      </c>
      <c r="M537" s="5" t="s">
        <v>2781</v>
      </c>
      <c r="N537" s="5" t="s">
        <v>4896</v>
      </c>
      <c r="O537" s="5" t="s">
        <v>4897</v>
      </c>
      <c r="P537" s="5" t="s">
        <v>4898</v>
      </c>
      <c r="Q537" s="5" t="s">
        <v>2773</v>
      </c>
      <c r="R537" s="5" t="s">
        <v>4178</v>
      </c>
      <c r="S537" s="5" t="s">
        <v>4899</v>
      </c>
      <c r="T537" s="5" t="s">
        <v>4900</v>
      </c>
      <c r="U537" s="5" t="s">
        <v>2640</v>
      </c>
      <c r="V537" s="5" t="s">
        <v>2641</v>
      </c>
      <c r="W537" s="5" t="s">
        <v>1814</v>
      </c>
      <c r="X537" s="5">
        <v>267</v>
      </c>
      <c r="Y537" s="5">
        <v>2022</v>
      </c>
      <c r="Z537" s="5">
        <v>67</v>
      </c>
      <c r="AA537" s="5"/>
      <c r="AB537" s="174" t="s">
        <v>2642</v>
      </c>
    </row>
    <row r="538" spans="1:28" ht="40.200000000000003" hidden="1" customHeight="1" x14ac:dyDescent="0.3">
      <c r="A538" s="172" t="s">
        <v>4891</v>
      </c>
      <c r="B538" s="5" t="s">
        <v>4892</v>
      </c>
      <c r="C538" s="5" t="s">
        <v>3318</v>
      </c>
      <c r="D538" s="5" t="s">
        <v>3632</v>
      </c>
      <c r="E538" s="5" t="s">
        <v>3633</v>
      </c>
      <c r="F538" s="5" t="s">
        <v>3017</v>
      </c>
      <c r="G538" s="5" t="s">
        <v>3320</v>
      </c>
      <c r="H538" s="5" t="s">
        <v>4893</v>
      </c>
      <c r="I538" s="5" t="s">
        <v>4894</v>
      </c>
      <c r="J538" s="5" t="s">
        <v>4895</v>
      </c>
      <c r="K538" s="5">
        <v>674741</v>
      </c>
      <c r="L538" s="5">
        <v>5767</v>
      </c>
      <c r="M538" s="5" t="s">
        <v>2781</v>
      </c>
      <c r="N538" s="5" t="s">
        <v>4901</v>
      </c>
      <c r="O538" s="5" t="s">
        <v>3638</v>
      </c>
      <c r="P538" s="5" t="s">
        <v>4902</v>
      </c>
      <c r="Q538" s="5" t="s">
        <v>2773</v>
      </c>
      <c r="R538" s="5" t="s">
        <v>3640</v>
      </c>
      <c r="S538" s="5" t="s">
        <v>3641</v>
      </c>
      <c r="T538" s="5" t="s">
        <v>3642</v>
      </c>
      <c r="U538" s="5" t="s">
        <v>2640</v>
      </c>
      <c r="V538" s="5" t="s">
        <v>2641</v>
      </c>
      <c r="W538" s="5" t="s">
        <v>1814</v>
      </c>
      <c r="X538" s="5">
        <v>80</v>
      </c>
      <c r="Y538" s="5">
        <v>2021</v>
      </c>
      <c r="Z538" s="5">
        <v>0</v>
      </c>
      <c r="AA538" s="5"/>
      <c r="AB538" s="174" t="s">
        <v>2642</v>
      </c>
    </row>
    <row r="539" spans="1:28" ht="40.200000000000003" hidden="1" customHeight="1" x14ac:dyDescent="0.3">
      <c r="A539" s="172" t="s">
        <v>4891</v>
      </c>
      <c r="B539" s="5" t="s">
        <v>4892</v>
      </c>
      <c r="C539" s="5" t="s">
        <v>3318</v>
      </c>
      <c r="D539" s="5" t="s">
        <v>3632</v>
      </c>
      <c r="E539" s="5" t="s">
        <v>3633</v>
      </c>
      <c r="F539" s="5" t="s">
        <v>3017</v>
      </c>
      <c r="G539" s="5" t="s">
        <v>3320</v>
      </c>
      <c r="H539" s="5" t="s">
        <v>4893</v>
      </c>
      <c r="I539" s="5" t="s">
        <v>4894</v>
      </c>
      <c r="J539" s="5" t="s">
        <v>4895</v>
      </c>
      <c r="K539" s="5">
        <v>674741</v>
      </c>
      <c r="L539" s="5">
        <v>5767</v>
      </c>
      <c r="M539" s="5" t="s">
        <v>2781</v>
      </c>
      <c r="N539" s="5" t="s">
        <v>4901</v>
      </c>
      <c r="O539" s="5" t="s">
        <v>3638</v>
      </c>
      <c r="P539" s="5" t="s">
        <v>4902</v>
      </c>
      <c r="Q539" s="5" t="s">
        <v>2773</v>
      </c>
      <c r="R539" s="5" t="s">
        <v>3640</v>
      </c>
      <c r="S539" s="5" t="s">
        <v>3641</v>
      </c>
      <c r="T539" s="5" t="s">
        <v>3642</v>
      </c>
      <c r="U539" s="5" t="s">
        <v>2640</v>
      </c>
      <c r="V539" s="5" t="s">
        <v>2641</v>
      </c>
      <c r="W539" s="5" t="s">
        <v>1814</v>
      </c>
      <c r="X539" s="5">
        <v>80</v>
      </c>
      <c r="Y539" s="5">
        <v>2022</v>
      </c>
      <c r="Z539" s="5">
        <v>80</v>
      </c>
      <c r="AA539" s="5"/>
      <c r="AB539" s="174" t="s">
        <v>2642</v>
      </c>
    </row>
    <row r="540" spans="1:28" ht="40.200000000000003" hidden="1" customHeight="1" x14ac:dyDescent="0.3">
      <c r="A540" s="172" t="s">
        <v>4903</v>
      </c>
      <c r="B540" s="5" t="s">
        <v>1779</v>
      </c>
      <c r="C540" s="5" t="s">
        <v>2763</v>
      </c>
      <c r="D540" s="5" t="s">
        <v>2764</v>
      </c>
      <c r="E540" s="5" t="s">
        <v>3773</v>
      </c>
      <c r="F540" s="5" t="s">
        <v>1245</v>
      </c>
      <c r="G540" s="5" t="s">
        <v>1246</v>
      </c>
      <c r="H540" s="5" t="s">
        <v>4904</v>
      </c>
      <c r="I540" s="5" t="s">
        <v>3775</v>
      </c>
      <c r="J540" s="5" t="s">
        <v>4905</v>
      </c>
      <c r="K540" s="5">
        <v>1006044</v>
      </c>
      <c r="L540" s="5">
        <v>1006044</v>
      </c>
      <c r="M540" s="5" t="s">
        <v>2781</v>
      </c>
      <c r="N540" s="5" t="s">
        <v>3777</v>
      </c>
      <c r="O540" s="5" t="s">
        <v>156</v>
      </c>
      <c r="P540" s="5" t="s">
        <v>4906</v>
      </c>
      <c r="Q540" s="5" t="s">
        <v>2773</v>
      </c>
      <c r="R540" s="5" t="s">
        <v>3012</v>
      </c>
      <c r="S540" s="5" t="s">
        <v>158</v>
      </c>
      <c r="T540" s="5" t="s">
        <v>159</v>
      </c>
      <c r="U540" s="5" t="s">
        <v>2640</v>
      </c>
      <c r="V540" s="5" t="s">
        <v>2641</v>
      </c>
      <c r="W540" s="5" t="s">
        <v>2642</v>
      </c>
      <c r="X540" s="5">
        <v>2</v>
      </c>
      <c r="Y540" s="5">
        <v>2024</v>
      </c>
      <c r="Z540" s="5">
        <v>2</v>
      </c>
      <c r="AA540" s="5" t="s">
        <v>2177</v>
      </c>
      <c r="AB540" s="174" t="s">
        <v>1814</v>
      </c>
    </row>
    <row r="541" spans="1:28" ht="40.200000000000003" hidden="1" customHeight="1" x14ac:dyDescent="0.3">
      <c r="A541" s="172" t="s">
        <v>4907</v>
      </c>
      <c r="B541" s="5" t="s">
        <v>4908</v>
      </c>
      <c r="C541" s="5" t="s">
        <v>2763</v>
      </c>
      <c r="D541" s="5" t="s">
        <v>2764</v>
      </c>
      <c r="E541" s="5" t="s">
        <v>2852</v>
      </c>
      <c r="F541" s="5" t="s">
        <v>3320</v>
      </c>
      <c r="G541" s="5" t="s">
        <v>1245</v>
      </c>
      <c r="H541" s="5" t="s">
        <v>4909</v>
      </c>
      <c r="I541" s="5" t="s">
        <v>3378</v>
      </c>
      <c r="J541" s="5" t="s">
        <v>4910</v>
      </c>
      <c r="K541" s="5">
        <v>972350</v>
      </c>
      <c r="L541" s="5">
        <v>972350</v>
      </c>
      <c r="M541" s="5" t="s">
        <v>2781</v>
      </c>
      <c r="N541" s="5" t="s">
        <v>4911</v>
      </c>
      <c r="O541" s="5" t="s">
        <v>180</v>
      </c>
      <c r="P541" s="5" t="s">
        <v>181</v>
      </c>
      <c r="Q541" s="5" t="s">
        <v>2773</v>
      </c>
      <c r="R541" s="5" t="s">
        <v>2693</v>
      </c>
      <c r="S541" s="5" t="s">
        <v>182</v>
      </c>
      <c r="T541" s="5" t="s">
        <v>183</v>
      </c>
      <c r="U541" s="5" t="s">
        <v>2693</v>
      </c>
      <c r="V541" s="5" t="s">
        <v>2641</v>
      </c>
      <c r="W541" s="5" t="s">
        <v>2642</v>
      </c>
      <c r="X541" s="5">
        <v>1500</v>
      </c>
      <c r="Y541" s="5">
        <v>2022</v>
      </c>
      <c r="Z541" s="5">
        <v>0</v>
      </c>
      <c r="AA541" s="5" t="s">
        <v>2135</v>
      </c>
      <c r="AB541" s="174" t="s">
        <v>1814</v>
      </c>
    </row>
    <row r="542" spans="1:28" ht="40.200000000000003" hidden="1" customHeight="1" x14ac:dyDescent="0.3">
      <c r="A542" s="172" t="s">
        <v>4907</v>
      </c>
      <c r="B542" s="5" t="s">
        <v>4908</v>
      </c>
      <c r="C542" s="5" t="s">
        <v>2763</v>
      </c>
      <c r="D542" s="5" t="s">
        <v>2764</v>
      </c>
      <c r="E542" s="5" t="s">
        <v>2852</v>
      </c>
      <c r="F542" s="5" t="s">
        <v>3320</v>
      </c>
      <c r="G542" s="5" t="s">
        <v>1245</v>
      </c>
      <c r="H542" s="5" t="s">
        <v>4909</v>
      </c>
      <c r="I542" s="5" t="s">
        <v>3378</v>
      </c>
      <c r="J542" s="5" t="s">
        <v>4910</v>
      </c>
      <c r="K542" s="5">
        <v>972350</v>
      </c>
      <c r="L542" s="5">
        <v>972350</v>
      </c>
      <c r="M542" s="5" t="s">
        <v>2781</v>
      </c>
      <c r="N542" s="5" t="s">
        <v>4911</v>
      </c>
      <c r="O542" s="5" t="s">
        <v>180</v>
      </c>
      <c r="P542" s="5" t="s">
        <v>181</v>
      </c>
      <c r="Q542" s="5" t="s">
        <v>2773</v>
      </c>
      <c r="R542" s="5" t="s">
        <v>2693</v>
      </c>
      <c r="S542" s="5" t="s">
        <v>182</v>
      </c>
      <c r="T542" s="5" t="s">
        <v>183</v>
      </c>
      <c r="U542" s="5" t="s">
        <v>2693</v>
      </c>
      <c r="V542" s="5" t="s">
        <v>2641</v>
      </c>
      <c r="W542" s="5" t="s">
        <v>2642</v>
      </c>
      <c r="X542" s="5">
        <v>1500</v>
      </c>
      <c r="Y542" s="5">
        <v>2023</v>
      </c>
      <c r="Z542" s="5">
        <v>600</v>
      </c>
      <c r="AA542" s="5" t="s">
        <v>2135</v>
      </c>
      <c r="AB542" s="174" t="s">
        <v>1814</v>
      </c>
    </row>
    <row r="543" spans="1:28" ht="40.200000000000003" hidden="1" customHeight="1" x14ac:dyDescent="0.3">
      <c r="A543" s="172" t="s">
        <v>4907</v>
      </c>
      <c r="B543" s="5" t="s">
        <v>4908</v>
      </c>
      <c r="C543" s="5" t="s">
        <v>2763</v>
      </c>
      <c r="D543" s="5" t="s">
        <v>2764</v>
      </c>
      <c r="E543" s="5" t="s">
        <v>2852</v>
      </c>
      <c r="F543" s="5" t="s">
        <v>3320</v>
      </c>
      <c r="G543" s="5" t="s">
        <v>1245</v>
      </c>
      <c r="H543" s="5" t="s">
        <v>4909</v>
      </c>
      <c r="I543" s="5" t="s">
        <v>3378</v>
      </c>
      <c r="J543" s="5" t="s">
        <v>4910</v>
      </c>
      <c r="K543" s="5">
        <v>972350</v>
      </c>
      <c r="L543" s="5">
        <v>972350</v>
      </c>
      <c r="M543" s="5" t="s">
        <v>2781</v>
      </c>
      <c r="N543" s="5" t="s">
        <v>4911</v>
      </c>
      <c r="O543" s="5" t="s">
        <v>180</v>
      </c>
      <c r="P543" s="5" t="s">
        <v>181</v>
      </c>
      <c r="Q543" s="5" t="s">
        <v>2773</v>
      </c>
      <c r="R543" s="5" t="s">
        <v>2693</v>
      </c>
      <c r="S543" s="5" t="s">
        <v>182</v>
      </c>
      <c r="T543" s="5" t="s">
        <v>183</v>
      </c>
      <c r="U543" s="5" t="s">
        <v>2693</v>
      </c>
      <c r="V543" s="5" t="s">
        <v>2641</v>
      </c>
      <c r="W543" s="5" t="s">
        <v>2642</v>
      </c>
      <c r="X543" s="5">
        <v>1500</v>
      </c>
      <c r="Y543" s="5">
        <v>2024</v>
      </c>
      <c r="Z543" s="5">
        <v>900</v>
      </c>
      <c r="AA543" s="5" t="s">
        <v>2135</v>
      </c>
      <c r="AB543" s="174" t="s">
        <v>1814</v>
      </c>
    </row>
    <row r="544" spans="1:28" ht="40.200000000000003" hidden="1" customHeight="1" x14ac:dyDescent="0.3">
      <c r="A544" s="172" t="s">
        <v>4912</v>
      </c>
      <c r="B544" s="5" t="s">
        <v>1547</v>
      </c>
      <c r="C544" s="5" t="s">
        <v>2763</v>
      </c>
      <c r="D544" s="5" t="s">
        <v>2764</v>
      </c>
      <c r="E544" s="5" t="s">
        <v>3532</v>
      </c>
      <c r="F544" s="5" t="s">
        <v>1246</v>
      </c>
      <c r="G544" s="5" t="s">
        <v>1246</v>
      </c>
      <c r="H544" s="5" t="s">
        <v>4913</v>
      </c>
      <c r="I544" s="5" t="s">
        <v>4914</v>
      </c>
      <c r="J544" s="5" t="s">
        <v>4915</v>
      </c>
      <c r="K544" s="5">
        <v>1016826</v>
      </c>
      <c r="L544" s="5">
        <v>1016826</v>
      </c>
      <c r="M544" s="5" t="s">
        <v>2781</v>
      </c>
      <c r="N544" s="5" t="s">
        <v>4916</v>
      </c>
      <c r="O544" s="5" t="s">
        <v>172</v>
      </c>
      <c r="P544" s="5" t="s">
        <v>4096</v>
      </c>
      <c r="Q544" s="5" t="s">
        <v>2773</v>
      </c>
      <c r="R544" s="5" t="s">
        <v>4091</v>
      </c>
      <c r="S544" s="5" t="s">
        <v>174</v>
      </c>
      <c r="T544" s="5" t="s">
        <v>175</v>
      </c>
      <c r="U544" s="5" t="s">
        <v>2640</v>
      </c>
      <c r="V544" s="5" t="s">
        <v>2641</v>
      </c>
      <c r="W544" s="5" t="s">
        <v>2642</v>
      </c>
      <c r="X544" s="5">
        <v>1</v>
      </c>
      <c r="Y544" s="5">
        <v>2025</v>
      </c>
      <c r="Z544" s="5">
        <v>1</v>
      </c>
      <c r="AA544" s="5" t="s">
        <v>1992</v>
      </c>
      <c r="AB544" s="174" t="s">
        <v>1814</v>
      </c>
    </row>
    <row r="545" spans="1:28" ht="40.200000000000003" hidden="1" customHeight="1" x14ac:dyDescent="0.3">
      <c r="A545" s="172" t="s">
        <v>4917</v>
      </c>
      <c r="B545" s="5" t="s">
        <v>1579</v>
      </c>
      <c r="C545" s="5" t="s">
        <v>2763</v>
      </c>
      <c r="D545" s="5" t="s">
        <v>2764</v>
      </c>
      <c r="E545" s="5" t="s">
        <v>3745</v>
      </c>
      <c r="F545" s="5" t="s">
        <v>1246</v>
      </c>
      <c r="G545" s="5" t="s">
        <v>1246</v>
      </c>
      <c r="H545" s="5" t="s">
        <v>4918</v>
      </c>
      <c r="I545" s="5" t="s">
        <v>4919</v>
      </c>
      <c r="J545" s="5" t="s">
        <v>4920</v>
      </c>
      <c r="K545" s="5">
        <v>1016826</v>
      </c>
      <c r="L545" s="5">
        <v>1016826</v>
      </c>
      <c r="M545" s="5" t="s">
        <v>2781</v>
      </c>
      <c r="N545" s="5" t="s">
        <v>4921</v>
      </c>
      <c r="O545" s="5" t="s">
        <v>184</v>
      </c>
      <c r="P545" s="5" t="s">
        <v>4922</v>
      </c>
      <c r="Q545" s="5" t="s">
        <v>2773</v>
      </c>
      <c r="R545" s="5" t="s">
        <v>3751</v>
      </c>
      <c r="S545" s="5" t="s">
        <v>186</v>
      </c>
      <c r="T545" s="5" t="s">
        <v>187</v>
      </c>
      <c r="U545" s="5" t="s">
        <v>2640</v>
      </c>
      <c r="V545" s="5" t="s">
        <v>2641</v>
      </c>
      <c r="W545" s="5" t="s">
        <v>2642</v>
      </c>
      <c r="X545" s="5">
        <v>27</v>
      </c>
      <c r="Y545" s="5">
        <v>2025</v>
      </c>
      <c r="Z545" s="5">
        <v>27</v>
      </c>
      <c r="AA545" s="5" t="s">
        <v>2167</v>
      </c>
      <c r="AB545" s="174" t="s">
        <v>1814</v>
      </c>
    </row>
    <row r="546" spans="1:28" ht="40.200000000000003" hidden="1" customHeight="1" x14ac:dyDescent="0.3">
      <c r="A546" s="172" t="s">
        <v>4917</v>
      </c>
      <c r="B546" s="5" t="s">
        <v>1579</v>
      </c>
      <c r="C546" s="5" t="s">
        <v>2763</v>
      </c>
      <c r="D546" s="5" t="s">
        <v>2764</v>
      </c>
      <c r="E546" s="5" t="s">
        <v>3745</v>
      </c>
      <c r="F546" s="5" t="s">
        <v>1246</v>
      </c>
      <c r="G546" s="5" t="s">
        <v>1246</v>
      </c>
      <c r="H546" s="5" t="s">
        <v>4918</v>
      </c>
      <c r="I546" s="5" t="s">
        <v>4919</v>
      </c>
      <c r="J546" s="5" t="s">
        <v>4920</v>
      </c>
      <c r="K546" s="5">
        <v>1016826</v>
      </c>
      <c r="L546" s="5">
        <v>1016826</v>
      </c>
      <c r="M546" s="5" t="s">
        <v>2781</v>
      </c>
      <c r="N546" s="5" t="s">
        <v>4923</v>
      </c>
      <c r="O546" s="5" t="s">
        <v>2734</v>
      </c>
      <c r="P546" s="5" t="s">
        <v>4924</v>
      </c>
      <c r="Q546" s="5" t="s">
        <v>2773</v>
      </c>
      <c r="R546" s="5" t="s">
        <v>4925</v>
      </c>
      <c r="S546" s="5" t="s">
        <v>2165</v>
      </c>
      <c r="T546" s="5" t="s">
        <v>2689</v>
      </c>
      <c r="U546" s="5" t="s">
        <v>2640</v>
      </c>
      <c r="V546" s="5" t="s">
        <v>2641</v>
      </c>
      <c r="W546" s="5" t="s">
        <v>2642</v>
      </c>
      <c r="X546" s="5">
        <v>1</v>
      </c>
      <c r="Y546" s="5">
        <v>2025</v>
      </c>
      <c r="Z546" s="5">
        <v>1</v>
      </c>
      <c r="AA546" s="5" t="s">
        <v>2166</v>
      </c>
      <c r="AB546" s="174" t="s">
        <v>1814</v>
      </c>
    </row>
    <row r="547" spans="1:28" ht="40.200000000000003" hidden="1" customHeight="1" x14ac:dyDescent="0.3">
      <c r="A547" s="172" t="s">
        <v>4917</v>
      </c>
      <c r="B547" s="5" t="s">
        <v>1579</v>
      </c>
      <c r="C547" s="5" t="s">
        <v>2763</v>
      </c>
      <c r="D547" s="5" t="s">
        <v>2764</v>
      </c>
      <c r="E547" s="5" t="s">
        <v>3745</v>
      </c>
      <c r="F547" s="5" t="s">
        <v>1246</v>
      </c>
      <c r="G547" s="5" t="s">
        <v>1246</v>
      </c>
      <c r="H547" s="5" t="s">
        <v>4918</v>
      </c>
      <c r="I547" s="5" t="s">
        <v>4919</v>
      </c>
      <c r="J547" s="5" t="s">
        <v>4920</v>
      </c>
      <c r="K547" s="5">
        <v>1016826</v>
      </c>
      <c r="L547" s="5">
        <v>1016826</v>
      </c>
      <c r="M547" s="5" t="s">
        <v>2781</v>
      </c>
      <c r="N547" s="5" t="s">
        <v>4926</v>
      </c>
      <c r="O547" s="5" t="s">
        <v>2735</v>
      </c>
      <c r="P547" s="5" t="s">
        <v>4927</v>
      </c>
      <c r="Q547" s="5" t="s">
        <v>2773</v>
      </c>
      <c r="R547" s="5" t="s">
        <v>2650</v>
      </c>
      <c r="S547" s="5" t="s">
        <v>2690</v>
      </c>
      <c r="T547" s="5" t="s">
        <v>2691</v>
      </c>
      <c r="U547" s="5" t="s">
        <v>2640</v>
      </c>
      <c r="V547" s="5" t="s">
        <v>2641</v>
      </c>
      <c r="W547" s="5" t="s">
        <v>2642</v>
      </c>
      <c r="X547" s="5">
        <v>300</v>
      </c>
      <c r="Y547" s="5">
        <v>2025</v>
      </c>
      <c r="Z547" s="5">
        <v>300</v>
      </c>
      <c r="AA547" s="5"/>
      <c r="AB547" s="174" t="s">
        <v>2642</v>
      </c>
    </row>
    <row r="548" spans="1:28" ht="40.200000000000003" hidden="1" customHeight="1" x14ac:dyDescent="0.3">
      <c r="A548" s="172" t="s">
        <v>4928</v>
      </c>
      <c r="B548" s="5" t="s">
        <v>4929</v>
      </c>
      <c r="C548" s="5" t="s">
        <v>3318</v>
      </c>
      <c r="D548" s="5" t="s">
        <v>3319</v>
      </c>
      <c r="E548" s="5" t="s">
        <v>2927</v>
      </c>
      <c r="F548" s="5" t="s">
        <v>2948</v>
      </c>
      <c r="G548" s="5" t="s">
        <v>1245</v>
      </c>
      <c r="H548" s="5" t="s">
        <v>4930</v>
      </c>
      <c r="I548" s="5" t="s">
        <v>4931</v>
      </c>
      <c r="J548" s="5" t="s">
        <v>4932</v>
      </c>
      <c r="K548" s="5">
        <v>981727</v>
      </c>
      <c r="L548" s="5">
        <v>170520</v>
      </c>
      <c r="M548" s="5" t="s">
        <v>2781</v>
      </c>
      <c r="N548" s="5" t="s">
        <v>4933</v>
      </c>
      <c r="O548" s="5" t="s">
        <v>4934</v>
      </c>
      <c r="P548" s="5" t="s">
        <v>4935</v>
      </c>
      <c r="Q548" s="5" t="s">
        <v>2773</v>
      </c>
      <c r="R548" s="5" t="s">
        <v>3063</v>
      </c>
      <c r="S548" s="5" t="s">
        <v>4936</v>
      </c>
      <c r="T548" s="5" t="s">
        <v>4937</v>
      </c>
      <c r="U548" s="5" t="s">
        <v>4938</v>
      </c>
      <c r="V548" s="5" t="s">
        <v>2641</v>
      </c>
      <c r="W548" s="5" t="s">
        <v>2642</v>
      </c>
      <c r="X548" s="5">
        <v>26</v>
      </c>
      <c r="Y548" s="5">
        <v>2023</v>
      </c>
      <c r="Z548" s="5">
        <v>26</v>
      </c>
      <c r="AA548" s="5"/>
      <c r="AB548" s="174" t="s">
        <v>2642</v>
      </c>
    </row>
    <row r="549" spans="1:28" ht="40.200000000000003" hidden="1" customHeight="1" x14ac:dyDescent="0.3">
      <c r="A549" s="172" t="s">
        <v>4928</v>
      </c>
      <c r="B549" s="5" t="s">
        <v>4929</v>
      </c>
      <c r="C549" s="5" t="s">
        <v>3318</v>
      </c>
      <c r="D549" s="5" t="s">
        <v>3319</v>
      </c>
      <c r="E549" s="5" t="s">
        <v>2927</v>
      </c>
      <c r="F549" s="5" t="s">
        <v>2948</v>
      </c>
      <c r="G549" s="5" t="s">
        <v>1245</v>
      </c>
      <c r="H549" s="5" t="s">
        <v>4930</v>
      </c>
      <c r="I549" s="5" t="s">
        <v>4931</v>
      </c>
      <c r="J549" s="5" t="s">
        <v>4932</v>
      </c>
      <c r="K549" s="5">
        <v>981727</v>
      </c>
      <c r="L549" s="5">
        <v>170520</v>
      </c>
      <c r="M549" s="5" t="s">
        <v>2781</v>
      </c>
      <c r="N549" s="5" t="s">
        <v>4933</v>
      </c>
      <c r="O549" s="5" t="s">
        <v>4934</v>
      </c>
      <c r="P549" s="5" t="s">
        <v>4935</v>
      </c>
      <c r="Q549" s="5" t="s">
        <v>2773</v>
      </c>
      <c r="R549" s="5" t="s">
        <v>3063</v>
      </c>
      <c r="S549" s="5" t="s">
        <v>4936</v>
      </c>
      <c r="T549" s="5" t="s">
        <v>4937</v>
      </c>
      <c r="U549" s="5" t="s">
        <v>4938</v>
      </c>
      <c r="V549" s="5" t="s">
        <v>2641</v>
      </c>
      <c r="W549" s="5" t="s">
        <v>2642</v>
      </c>
      <c r="X549" s="5">
        <v>26</v>
      </c>
      <c r="Y549" s="5">
        <v>2024</v>
      </c>
      <c r="Z549" s="5">
        <v>0</v>
      </c>
      <c r="AA549" s="5"/>
      <c r="AB549" s="174" t="s">
        <v>2642</v>
      </c>
    </row>
    <row r="550" spans="1:28" ht="40.200000000000003" hidden="1" customHeight="1" x14ac:dyDescent="0.3">
      <c r="A550" s="172" t="s">
        <v>4939</v>
      </c>
      <c r="B550" s="5" t="s">
        <v>4940</v>
      </c>
      <c r="C550" s="5" t="s">
        <v>2763</v>
      </c>
      <c r="D550" s="5" t="s">
        <v>2764</v>
      </c>
      <c r="E550" s="5" t="s">
        <v>2852</v>
      </c>
      <c r="F550" s="5" t="s">
        <v>1246</v>
      </c>
      <c r="G550" s="5" t="s">
        <v>1246</v>
      </c>
      <c r="H550" s="5" t="s">
        <v>4941</v>
      </c>
      <c r="I550" s="5" t="s">
        <v>4942</v>
      </c>
      <c r="J550" s="5" t="s">
        <v>4943</v>
      </c>
      <c r="K550" s="5">
        <v>301258</v>
      </c>
      <c r="L550" s="5">
        <v>301258</v>
      </c>
      <c r="M550" s="5" t="s">
        <v>2781</v>
      </c>
      <c r="N550" s="5" t="s">
        <v>4944</v>
      </c>
      <c r="O550" s="5" t="s">
        <v>883</v>
      </c>
      <c r="P550" s="5" t="s">
        <v>4945</v>
      </c>
      <c r="Q550" s="5" t="s">
        <v>2773</v>
      </c>
      <c r="R550" s="5" t="s">
        <v>2650</v>
      </c>
      <c r="S550" s="5" t="s">
        <v>885</v>
      </c>
      <c r="T550" s="5" t="s">
        <v>223</v>
      </c>
      <c r="U550" s="5" t="s">
        <v>2640</v>
      </c>
      <c r="V550" s="5" t="s">
        <v>2641</v>
      </c>
      <c r="W550" s="5" t="s">
        <v>2642</v>
      </c>
      <c r="X550" s="5">
        <v>3200</v>
      </c>
      <c r="Y550" s="5">
        <v>2025</v>
      </c>
      <c r="Z550" s="5">
        <v>3200</v>
      </c>
      <c r="AA550" s="5" t="s">
        <v>2150</v>
      </c>
      <c r="AB550" s="174" t="s">
        <v>1814</v>
      </c>
    </row>
    <row r="551" spans="1:28" ht="40.200000000000003" hidden="1" customHeight="1" x14ac:dyDescent="0.3">
      <c r="A551" s="172" t="s">
        <v>4946</v>
      </c>
      <c r="B551" s="5" t="s">
        <v>1604</v>
      </c>
      <c r="C551" s="5" t="s">
        <v>2763</v>
      </c>
      <c r="D551" s="5" t="s">
        <v>2764</v>
      </c>
      <c r="E551" s="5" t="s">
        <v>2787</v>
      </c>
      <c r="F551" s="5" t="s">
        <v>1246</v>
      </c>
      <c r="G551" s="5" t="s">
        <v>1247</v>
      </c>
      <c r="H551" s="5" t="s">
        <v>4947</v>
      </c>
      <c r="I551" s="5" t="s">
        <v>4948</v>
      </c>
      <c r="J551" s="5" t="s">
        <v>4949</v>
      </c>
      <c r="K551" s="5">
        <v>10551</v>
      </c>
      <c r="L551" s="5">
        <v>10551</v>
      </c>
      <c r="M551" s="5" t="s">
        <v>3907</v>
      </c>
      <c r="N551" s="5" t="s">
        <v>4950</v>
      </c>
      <c r="O551" s="5" t="s">
        <v>176</v>
      </c>
      <c r="P551" s="5" t="s">
        <v>4058</v>
      </c>
      <c r="Q551" s="5" t="s">
        <v>2773</v>
      </c>
      <c r="R551" s="5" t="s">
        <v>2679</v>
      </c>
      <c r="S551" s="5" t="s">
        <v>178</v>
      </c>
      <c r="T551" s="5" t="s">
        <v>179</v>
      </c>
      <c r="U551" s="5" t="s">
        <v>2640</v>
      </c>
      <c r="V551" s="5" t="s">
        <v>2641</v>
      </c>
      <c r="W551" s="5" t="s">
        <v>2642</v>
      </c>
      <c r="X551" s="5">
        <v>1</v>
      </c>
      <c r="Y551" s="5">
        <v>2025</v>
      </c>
      <c r="Z551" s="5">
        <v>0</v>
      </c>
      <c r="AA551" s="5" t="s">
        <v>2182</v>
      </c>
      <c r="AB551" s="174" t="s">
        <v>1814</v>
      </c>
    </row>
    <row r="552" spans="1:28" ht="40.200000000000003" hidden="1" customHeight="1" x14ac:dyDescent="0.3">
      <c r="A552" s="172" t="s">
        <v>4946</v>
      </c>
      <c r="B552" s="5" t="s">
        <v>1604</v>
      </c>
      <c r="C552" s="5" t="s">
        <v>2763</v>
      </c>
      <c r="D552" s="5" t="s">
        <v>2764</v>
      </c>
      <c r="E552" s="5" t="s">
        <v>2787</v>
      </c>
      <c r="F552" s="5" t="s">
        <v>1246</v>
      </c>
      <c r="G552" s="5" t="s">
        <v>1247</v>
      </c>
      <c r="H552" s="5" t="s">
        <v>4947</v>
      </c>
      <c r="I552" s="5" t="s">
        <v>4948</v>
      </c>
      <c r="J552" s="5" t="s">
        <v>4949</v>
      </c>
      <c r="K552" s="5">
        <v>10551</v>
      </c>
      <c r="L552" s="5">
        <v>10551</v>
      </c>
      <c r="M552" s="5" t="s">
        <v>3907</v>
      </c>
      <c r="N552" s="5" t="s">
        <v>4950</v>
      </c>
      <c r="O552" s="5" t="s">
        <v>176</v>
      </c>
      <c r="P552" s="5" t="s">
        <v>4058</v>
      </c>
      <c r="Q552" s="5" t="s">
        <v>2773</v>
      </c>
      <c r="R552" s="5" t="s">
        <v>2679</v>
      </c>
      <c r="S552" s="5" t="s">
        <v>178</v>
      </c>
      <c r="T552" s="5" t="s">
        <v>179</v>
      </c>
      <c r="U552" s="5" t="s">
        <v>2640</v>
      </c>
      <c r="V552" s="5" t="s">
        <v>2641</v>
      </c>
      <c r="W552" s="5" t="s">
        <v>2642</v>
      </c>
      <c r="X552" s="5">
        <v>1</v>
      </c>
      <c r="Y552" s="5">
        <v>2026</v>
      </c>
      <c r="Z552" s="5">
        <v>1</v>
      </c>
      <c r="AA552" s="5" t="s">
        <v>2182</v>
      </c>
      <c r="AB552" s="174" t="s">
        <v>1814</v>
      </c>
    </row>
    <row r="553" spans="1:28" ht="40.200000000000003" hidden="1" customHeight="1" x14ac:dyDescent="0.3">
      <c r="A553" s="172" t="s">
        <v>4951</v>
      </c>
      <c r="B553" s="5" t="s">
        <v>4952</v>
      </c>
      <c r="C553" s="5" t="s">
        <v>2763</v>
      </c>
      <c r="D553" s="5" t="s">
        <v>2764</v>
      </c>
      <c r="E553" s="5" t="s">
        <v>2852</v>
      </c>
      <c r="F553" s="5" t="s">
        <v>1245</v>
      </c>
      <c r="G553" s="5" t="s">
        <v>1245</v>
      </c>
      <c r="H553" s="5" t="s">
        <v>4953</v>
      </c>
      <c r="I553" s="5" t="s">
        <v>4954</v>
      </c>
      <c r="J553" s="5" t="s">
        <v>4955</v>
      </c>
      <c r="K553" s="5">
        <v>1006044</v>
      </c>
      <c r="L553" s="5">
        <v>200882</v>
      </c>
      <c r="M553" s="5" t="s">
        <v>2781</v>
      </c>
      <c r="N553" s="5" t="s">
        <v>4956</v>
      </c>
      <c r="O553" s="5" t="s">
        <v>890</v>
      </c>
      <c r="P553" s="5" t="s">
        <v>891</v>
      </c>
      <c r="Q553" s="5" t="s">
        <v>2773</v>
      </c>
      <c r="R553" s="5" t="s">
        <v>3012</v>
      </c>
      <c r="S553" s="5" t="s">
        <v>892</v>
      </c>
      <c r="T553" s="5" t="s">
        <v>893</v>
      </c>
      <c r="U553" s="5" t="s">
        <v>3012</v>
      </c>
      <c r="V553" s="5" t="s">
        <v>2641</v>
      </c>
      <c r="W553" s="5" t="s">
        <v>2642</v>
      </c>
      <c r="X553" s="5">
        <v>1</v>
      </c>
      <c r="Y553" s="5">
        <v>2024</v>
      </c>
      <c r="Z553" s="5">
        <v>1</v>
      </c>
      <c r="AA553" s="5" t="s">
        <v>2151</v>
      </c>
      <c r="AB553" s="174" t="s">
        <v>1814</v>
      </c>
    </row>
    <row r="554" spans="1:28" ht="40.200000000000003" hidden="1" customHeight="1" x14ac:dyDescent="0.3">
      <c r="A554" s="172" t="s">
        <v>4957</v>
      </c>
      <c r="B554" s="5" t="s">
        <v>1519</v>
      </c>
      <c r="C554" s="5" t="s">
        <v>2763</v>
      </c>
      <c r="D554" s="5" t="s">
        <v>2764</v>
      </c>
      <c r="E554" s="5" t="s">
        <v>3566</v>
      </c>
      <c r="F554" s="5" t="s">
        <v>1245</v>
      </c>
      <c r="G554" s="5" t="s">
        <v>1246</v>
      </c>
      <c r="H554" s="5" t="s">
        <v>4958</v>
      </c>
      <c r="I554" s="5" t="s">
        <v>4959</v>
      </c>
      <c r="J554" s="5" t="s">
        <v>4960</v>
      </c>
      <c r="K554" s="5">
        <v>680</v>
      </c>
      <c r="L554" s="5">
        <v>680</v>
      </c>
      <c r="M554" s="5" t="s">
        <v>3584</v>
      </c>
      <c r="N554" s="5" t="s">
        <v>4961</v>
      </c>
      <c r="O554" s="5" t="s">
        <v>125</v>
      </c>
      <c r="P554" s="5" t="s">
        <v>126</v>
      </c>
      <c r="Q554" s="5" t="s">
        <v>2773</v>
      </c>
      <c r="R554" s="5" t="s">
        <v>2660</v>
      </c>
      <c r="S554" s="5" t="s">
        <v>127</v>
      </c>
      <c r="T554" s="5" t="s">
        <v>128</v>
      </c>
      <c r="U554" s="5" t="s">
        <v>2660</v>
      </c>
      <c r="V554" s="5" t="s">
        <v>2641</v>
      </c>
      <c r="W554" s="5" t="s">
        <v>2642</v>
      </c>
      <c r="X554" s="5">
        <v>146</v>
      </c>
      <c r="Y554" s="5">
        <v>2024</v>
      </c>
      <c r="Z554" s="5">
        <v>0</v>
      </c>
      <c r="AA554" s="5" t="s">
        <v>2032</v>
      </c>
      <c r="AB554" s="174" t="s">
        <v>1814</v>
      </c>
    </row>
    <row r="555" spans="1:28" ht="40.200000000000003" hidden="1" customHeight="1" x14ac:dyDescent="0.3">
      <c r="A555" s="172" t="s">
        <v>4957</v>
      </c>
      <c r="B555" s="5" t="s">
        <v>1519</v>
      </c>
      <c r="C555" s="5" t="s">
        <v>2763</v>
      </c>
      <c r="D555" s="5" t="s">
        <v>2764</v>
      </c>
      <c r="E555" s="5" t="s">
        <v>3566</v>
      </c>
      <c r="F555" s="5" t="s">
        <v>1245</v>
      </c>
      <c r="G555" s="5" t="s">
        <v>1246</v>
      </c>
      <c r="H555" s="5" t="s">
        <v>4958</v>
      </c>
      <c r="I555" s="5" t="s">
        <v>4959</v>
      </c>
      <c r="J555" s="5" t="s">
        <v>4960</v>
      </c>
      <c r="K555" s="5">
        <v>680</v>
      </c>
      <c r="L555" s="5">
        <v>680</v>
      </c>
      <c r="M555" s="5" t="s">
        <v>3584</v>
      </c>
      <c r="N555" s="5" t="s">
        <v>4961</v>
      </c>
      <c r="O555" s="5" t="s">
        <v>125</v>
      </c>
      <c r="P555" s="5" t="s">
        <v>126</v>
      </c>
      <c r="Q555" s="5" t="s">
        <v>2773</v>
      </c>
      <c r="R555" s="5" t="s">
        <v>2660</v>
      </c>
      <c r="S555" s="5" t="s">
        <v>127</v>
      </c>
      <c r="T555" s="5" t="s">
        <v>128</v>
      </c>
      <c r="U555" s="5" t="s">
        <v>2660</v>
      </c>
      <c r="V555" s="5" t="s">
        <v>2641</v>
      </c>
      <c r="W555" s="5" t="s">
        <v>2642</v>
      </c>
      <c r="X555" s="5">
        <v>146</v>
      </c>
      <c r="Y555" s="5">
        <v>2025</v>
      </c>
      <c r="Z555" s="5">
        <v>146</v>
      </c>
      <c r="AA555" s="5" t="s">
        <v>2032</v>
      </c>
      <c r="AB555" s="174" t="s">
        <v>1814</v>
      </c>
    </row>
    <row r="556" spans="1:28" ht="40.200000000000003" hidden="1" customHeight="1" x14ac:dyDescent="0.3">
      <c r="A556" s="172" t="s">
        <v>4957</v>
      </c>
      <c r="B556" s="5" t="s">
        <v>1519</v>
      </c>
      <c r="C556" s="5" t="s">
        <v>2763</v>
      </c>
      <c r="D556" s="5" t="s">
        <v>2764</v>
      </c>
      <c r="E556" s="5" t="s">
        <v>3566</v>
      </c>
      <c r="F556" s="5" t="s">
        <v>1245</v>
      </c>
      <c r="G556" s="5" t="s">
        <v>1246</v>
      </c>
      <c r="H556" s="5" t="s">
        <v>4958</v>
      </c>
      <c r="I556" s="5" t="s">
        <v>4959</v>
      </c>
      <c r="J556" s="5" t="s">
        <v>4960</v>
      </c>
      <c r="K556" s="5">
        <v>680</v>
      </c>
      <c r="L556" s="5">
        <v>680</v>
      </c>
      <c r="M556" s="5" t="s">
        <v>3584</v>
      </c>
      <c r="N556" s="5" t="s">
        <v>4962</v>
      </c>
      <c r="O556" s="5" t="s">
        <v>2727</v>
      </c>
      <c r="P556" s="5" t="s">
        <v>4073</v>
      </c>
      <c r="Q556" s="5" t="s">
        <v>2773</v>
      </c>
      <c r="R556" s="5" t="s">
        <v>2663</v>
      </c>
      <c r="S556" s="5" t="s">
        <v>2661</v>
      </c>
      <c r="T556" s="5" t="s">
        <v>2662</v>
      </c>
      <c r="U556" s="5" t="s">
        <v>2663</v>
      </c>
      <c r="V556" s="5" t="s">
        <v>2641</v>
      </c>
      <c r="W556" s="5" t="s">
        <v>2642</v>
      </c>
      <c r="X556" s="5">
        <v>6</v>
      </c>
      <c r="Y556" s="5">
        <v>2024</v>
      </c>
      <c r="Z556" s="5">
        <v>0</v>
      </c>
      <c r="AA556" s="5"/>
      <c r="AB556" s="174" t="s">
        <v>2642</v>
      </c>
    </row>
    <row r="557" spans="1:28" ht="40.200000000000003" hidden="1" customHeight="1" x14ac:dyDescent="0.3">
      <c r="A557" s="172" t="s">
        <v>4957</v>
      </c>
      <c r="B557" s="5" t="s">
        <v>1519</v>
      </c>
      <c r="C557" s="5" t="s">
        <v>2763</v>
      </c>
      <c r="D557" s="5" t="s">
        <v>2764</v>
      </c>
      <c r="E557" s="5" t="s">
        <v>3566</v>
      </c>
      <c r="F557" s="5" t="s">
        <v>1245</v>
      </c>
      <c r="G557" s="5" t="s">
        <v>1246</v>
      </c>
      <c r="H557" s="5" t="s">
        <v>4958</v>
      </c>
      <c r="I557" s="5" t="s">
        <v>4959</v>
      </c>
      <c r="J557" s="5" t="s">
        <v>4960</v>
      </c>
      <c r="K557" s="5">
        <v>680</v>
      </c>
      <c r="L557" s="5">
        <v>680</v>
      </c>
      <c r="M557" s="5" t="s">
        <v>3584</v>
      </c>
      <c r="N557" s="5" t="s">
        <v>4962</v>
      </c>
      <c r="O557" s="5" t="s">
        <v>2727</v>
      </c>
      <c r="P557" s="5" t="s">
        <v>4073</v>
      </c>
      <c r="Q557" s="5" t="s">
        <v>2773</v>
      </c>
      <c r="R557" s="5" t="s">
        <v>2663</v>
      </c>
      <c r="S557" s="5" t="s">
        <v>2661</v>
      </c>
      <c r="T557" s="5" t="s">
        <v>2662</v>
      </c>
      <c r="U557" s="5" t="s">
        <v>2663</v>
      </c>
      <c r="V557" s="5" t="s">
        <v>2641</v>
      </c>
      <c r="W557" s="5" t="s">
        <v>2642</v>
      </c>
      <c r="X557" s="5">
        <v>6</v>
      </c>
      <c r="Y557" s="5">
        <v>2025</v>
      </c>
      <c r="Z557" s="5">
        <v>6</v>
      </c>
      <c r="AA557" s="5"/>
      <c r="AB557" s="174" t="s">
        <v>2642</v>
      </c>
    </row>
    <row r="558" spans="1:28" ht="40.200000000000003" hidden="1" customHeight="1" x14ac:dyDescent="0.3">
      <c r="A558" s="172" t="s">
        <v>4963</v>
      </c>
      <c r="B558" s="5" t="s">
        <v>4964</v>
      </c>
      <c r="C558" s="5" t="s">
        <v>2763</v>
      </c>
      <c r="D558" s="5" t="s">
        <v>2764</v>
      </c>
      <c r="E558" s="5" t="s">
        <v>3566</v>
      </c>
      <c r="F558" s="5" t="s">
        <v>1247</v>
      </c>
      <c r="G558" s="5" t="s">
        <v>1247</v>
      </c>
      <c r="H558" s="5" t="s">
        <v>4965</v>
      </c>
      <c r="I558" s="5" t="s">
        <v>4966</v>
      </c>
      <c r="J558" s="5" t="s">
        <v>4967</v>
      </c>
      <c r="K558" s="5">
        <v>129</v>
      </c>
      <c r="L558" s="5">
        <v>39</v>
      </c>
      <c r="M558" s="5" t="s">
        <v>3577</v>
      </c>
      <c r="N558" s="5" t="s">
        <v>4968</v>
      </c>
      <c r="O558" s="5" t="s">
        <v>125</v>
      </c>
      <c r="P558" s="5" t="s">
        <v>3572</v>
      </c>
      <c r="Q558" s="5" t="s">
        <v>2773</v>
      </c>
      <c r="R558" s="5" t="s">
        <v>2660</v>
      </c>
      <c r="S558" s="5" t="s">
        <v>127</v>
      </c>
      <c r="T558" s="5" t="s">
        <v>128</v>
      </c>
      <c r="U558" s="5" t="s">
        <v>2640</v>
      </c>
      <c r="V558" s="5" t="s">
        <v>2641</v>
      </c>
      <c r="W558" s="5" t="s">
        <v>2642</v>
      </c>
      <c r="X558" s="5">
        <v>39</v>
      </c>
      <c r="Y558" s="5">
        <v>2026</v>
      </c>
      <c r="Z558" s="5">
        <v>39</v>
      </c>
      <c r="AA558" s="5" t="s">
        <v>2032</v>
      </c>
      <c r="AB558" s="174" t="s">
        <v>1814</v>
      </c>
    </row>
    <row r="559" spans="1:28" ht="40.200000000000003" hidden="1" customHeight="1" x14ac:dyDescent="0.3">
      <c r="A559" s="172" t="s">
        <v>4969</v>
      </c>
      <c r="B559" s="5" t="s">
        <v>4970</v>
      </c>
      <c r="C559" s="5" t="s">
        <v>3318</v>
      </c>
      <c r="D559" s="5" t="s">
        <v>3947</v>
      </c>
      <c r="E559" s="5" t="s">
        <v>2852</v>
      </c>
      <c r="F559" s="5" t="s">
        <v>1247</v>
      </c>
      <c r="G559" s="5" t="s">
        <v>1247</v>
      </c>
      <c r="H559" s="5" t="s">
        <v>4971</v>
      </c>
      <c r="I559" s="5" t="s">
        <v>4972</v>
      </c>
      <c r="J559" s="5" t="s">
        <v>4973</v>
      </c>
      <c r="K559" s="5">
        <v>129421</v>
      </c>
      <c r="L559" s="5">
        <v>59948</v>
      </c>
      <c r="M559" s="5" t="s">
        <v>4974</v>
      </c>
      <c r="N559" s="5" t="s">
        <v>4975</v>
      </c>
      <c r="O559" s="5" t="s">
        <v>858</v>
      </c>
      <c r="P559" s="5" t="s">
        <v>3324</v>
      </c>
      <c r="Q559" s="5" t="s">
        <v>2773</v>
      </c>
      <c r="R559" s="5" t="s">
        <v>3325</v>
      </c>
      <c r="S559" s="5" t="s">
        <v>860</v>
      </c>
      <c r="T559" s="5" t="s">
        <v>861</v>
      </c>
      <c r="U559" s="5" t="s">
        <v>3326</v>
      </c>
      <c r="V559" s="5" t="s">
        <v>2641</v>
      </c>
      <c r="W559" s="5" t="s">
        <v>2642</v>
      </c>
      <c r="X559" s="5">
        <v>12.266</v>
      </c>
      <c r="Y559" s="5">
        <v>2026</v>
      </c>
      <c r="Z559" s="5">
        <v>12.266</v>
      </c>
      <c r="AA559" s="5" t="s">
        <v>2124</v>
      </c>
      <c r="AB559" s="174" t="s">
        <v>1814</v>
      </c>
    </row>
    <row r="560" spans="1:28" ht="40.200000000000003" hidden="1" customHeight="1" x14ac:dyDescent="0.3">
      <c r="A560" s="172" t="s">
        <v>4976</v>
      </c>
      <c r="B560" s="5" t="s">
        <v>1429</v>
      </c>
      <c r="C560" s="5" t="s">
        <v>2763</v>
      </c>
      <c r="D560" s="5" t="s">
        <v>2764</v>
      </c>
      <c r="E560" s="5" t="s">
        <v>2765</v>
      </c>
      <c r="F560" s="5" t="s">
        <v>1246</v>
      </c>
      <c r="G560" s="5" t="s">
        <v>1246</v>
      </c>
      <c r="H560" s="5" t="s">
        <v>3138</v>
      </c>
      <c r="I560" s="5" t="s">
        <v>3134</v>
      </c>
      <c r="J560" s="5" t="s">
        <v>4977</v>
      </c>
      <c r="K560" s="5">
        <v>10024</v>
      </c>
      <c r="L560" s="5">
        <v>10024</v>
      </c>
      <c r="M560" s="5" t="s">
        <v>2781</v>
      </c>
      <c r="N560" s="5" t="s">
        <v>4978</v>
      </c>
      <c r="O560" s="5" t="s">
        <v>63</v>
      </c>
      <c r="P560" s="5" t="s">
        <v>4979</v>
      </c>
      <c r="Q560" s="5" t="s">
        <v>2773</v>
      </c>
      <c r="R560" s="5" t="s">
        <v>2673</v>
      </c>
      <c r="S560" s="5" t="s">
        <v>65</v>
      </c>
      <c r="T560" s="5" t="s">
        <v>66</v>
      </c>
      <c r="U560" s="5" t="s">
        <v>2640</v>
      </c>
      <c r="V560" s="5" t="s">
        <v>2641</v>
      </c>
      <c r="W560" s="5" t="s">
        <v>2642</v>
      </c>
      <c r="X560" s="5">
        <v>1423408</v>
      </c>
      <c r="Y560" s="5">
        <v>2025</v>
      </c>
      <c r="Z560" s="5">
        <v>1423408</v>
      </c>
      <c r="AA560" s="5" t="s">
        <v>1876</v>
      </c>
      <c r="AB560" s="174" t="s">
        <v>1814</v>
      </c>
    </row>
    <row r="561" spans="1:28" ht="40.200000000000003" hidden="1" customHeight="1" x14ac:dyDescent="0.3">
      <c r="A561" s="172" t="s">
        <v>4980</v>
      </c>
      <c r="B561" s="5" t="s">
        <v>2694</v>
      </c>
      <c r="C561" s="5" t="s">
        <v>2763</v>
      </c>
      <c r="D561" s="5" t="s">
        <v>2764</v>
      </c>
      <c r="E561" s="5" t="s">
        <v>2883</v>
      </c>
      <c r="F561" s="5" t="s">
        <v>1246</v>
      </c>
      <c r="G561" s="5" t="s">
        <v>1246</v>
      </c>
      <c r="H561" s="5" t="s">
        <v>4981</v>
      </c>
      <c r="I561" s="5" t="s">
        <v>4982</v>
      </c>
      <c r="J561" s="5" t="s">
        <v>4983</v>
      </c>
      <c r="K561" s="5">
        <v>11137</v>
      </c>
      <c r="L561" s="5">
        <v>11137</v>
      </c>
      <c r="M561" s="5" t="s">
        <v>3054</v>
      </c>
      <c r="N561" s="5" t="s">
        <v>4984</v>
      </c>
      <c r="O561" s="5" t="s">
        <v>736</v>
      </c>
      <c r="P561" s="5" t="s">
        <v>2889</v>
      </c>
      <c r="Q561" s="5" t="s">
        <v>2890</v>
      </c>
      <c r="R561" s="5" t="s">
        <v>2891</v>
      </c>
      <c r="S561" s="5" t="s">
        <v>737</v>
      </c>
      <c r="T561" s="5" t="s">
        <v>713</v>
      </c>
      <c r="U561" s="5" t="s">
        <v>2640</v>
      </c>
      <c r="V561" s="5" t="s">
        <v>2641</v>
      </c>
      <c r="W561" s="5" t="s">
        <v>2642</v>
      </c>
      <c r="X561" s="5">
        <v>1</v>
      </c>
      <c r="Y561" s="5">
        <v>2025</v>
      </c>
      <c r="Z561" s="5">
        <v>1</v>
      </c>
      <c r="AA561" s="5" t="s">
        <v>2065</v>
      </c>
      <c r="AB561" s="174" t="s">
        <v>1814</v>
      </c>
    </row>
    <row r="562" spans="1:28" ht="40.200000000000003" hidden="1" customHeight="1" x14ac:dyDescent="0.3">
      <c r="A562" s="172" t="s">
        <v>4985</v>
      </c>
      <c r="B562" s="5" t="s">
        <v>1595</v>
      </c>
      <c r="C562" s="5" t="s">
        <v>2763</v>
      </c>
      <c r="D562" s="5" t="s">
        <v>2764</v>
      </c>
      <c r="E562" s="5" t="s">
        <v>2787</v>
      </c>
      <c r="F562" s="5" t="s">
        <v>1247</v>
      </c>
      <c r="G562" s="5" t="s">
        <v>1247</v>
      </c>
      <c r="H562" s="5" t="s">
        <v>4986</v>
      </c>
      <c r="I562" s="5" t="s">
        <v>4055</v>
      </c>
      <c r="J562" s="5" t="s">
        <v>4987</v>
      </c>
      <c r="K562" s="5">
        <v>1006044</v>
      </c>
      <c r="L562" s="5">
        <v>1006044</v>
      </c>
      <c r="M562" s="5" t="s">
        <v>2781</v>
      </c>
      <c r="N562" s="5" t="s">
        <v>4057</v>
      </c>
      <c r="O562" s="5" t="s">
        <v>176</v>
      </c>
      <c r="P562" s="5" t="s">
        <v>4058</v>
      </c>
      <c r="Q562" s="5" t="s">
        <v>2773</v>
      </c>
      <c r="R562" s="5" t="s">
        <v>2679</v>
      </c>
      <c r="S562" s="5" t="s">
        <v>178</v>
      </c>
      <c r="T562" s="5" t="s">
        <v>179</v>
      </c>
      <c r="U562" s="5" t="s">
        <v>2640</v>
      </c>
      <c r="V562" s="5" t="s">
        <v>2641</v>
      </c>
      <c r="W562" s="5" t="s">
        <v>2642</v>
      </c>
      <c r="X562" s="5">
        <v>1</v>
      </c>
      <c r="Y562" s="5">
        <v>2026</v>
      </c>
      <c r="Z562" s="5">
        <v>1</v>
      </c>
      <c r="AA562" s="5" t="s">
        <v>2182</v>
      </c>
      <c r="AB562" s="174" t="s">
        <v>1814</v>
      </c>
    </row>
    <row r="563" spans="1:28" ht="40.200000000000003" hidden="1" customHeight="1" x14ac:dyDescent="0.3">
      <c r="A563" s="172" t="s">
        <v>4988</v>
      </c>
      <c r="B563" s="5" t="s">
        <v>1688</v>
      </c>
      <c r="C563" s="5" t="s">
        <v>2763</v>
      </c>
      <c r="D563" s="5" t="s">
        <v>2764</v>
      </c>
      <c r="E563" s="5" t="s">
        <v>2765</v>
      </c>
      <c r="F563" s="5" t="s">
        <v>1246</v>
      </c>
      <c r="G563" s="5" t="s">
        <v>1246</v>
      </c>
      <c r="H563" s="5" t="s">
        <v>4989</v>
      </c>
      <c r="I563" s="5" t="s">
        <v>3217</v>
      </c>
      <c r="J563" s="5" t="s">
        <v>4990</v>
      </c>
      <c r="K563" s="5">
        <v>259</v>
      </c>
      <c r="L563" s="5">
        <v>259</v>
      </c>
      <c r="M563" s="5" t="s">
        <v>2781</v>
      </c>
      <c r="N563" s="5" t="s">
        <v>3219</v>
      </c>
      <c r="O563" s="5" t="s">
        <v>321</v>
      </c>
      <c r="P563" s="5" t="s">
        <v>322</v>
      </c>
      <c r="Q563" s="5" t="s">
        <v>2773</v>
      </c>
      <c r="R563" s="5" t="s">
        <v>2675</v>
      </c>
      <c r="S563" s="5" t="s">
        <v>323</v>
      </c>
      <c r="T563" s="5" t="s">
        <v>324</v>
      </c>
      <c r="U563" s="5" t="s">
        <v>2675</v>
      </c>
      <c r="V563" s="5" t="s">
        <v>2641</v>
      </c>
      <c r="W563" s="5" t="s">
        <v>2642</v>
      </c>
      <c r="X563" s="5">
        <v>259</v>
      </c>
      <c r="Y563" s="5">
        <v>2025</v>
      </c>
      <c r="Z563" s="5">
        <v>259</v>
      </c>
      <c r="AA563" s="5" t="s">
        <v>1885</v>
      </c>
      <c r="AB563" s="174" t="s">
        <v>1814</v>
      </c>
    </row>
    <row r="564" spans="1:28" ht="40.200000000000003" hidden="1" customHeight="1" x14ac:dyDescent="0.3">
      <c r="A564" s="172" t="s">
        <v>4991</v>
      </c>
      <c r="B564" s="5" t="s">
        <v>4992</v>
      </c>
      <c r="C564" s="5" t="s">
        <v>2763</v>
      </c>
      <c r="D564" s="5" t="s">
        <v>2764</v>
      </c>
      <c r="E564" s="5" t="s">
        <v>2787</v>
      </c>
      <c r="F564" s="5" t="s">
        <v>1245</v>
      </c>
      <c r="G564" s="5" t="s">
        <v>1245</v>
      </c>
      <c r="H564" s="5" t="s">
        <v>4993</v>
      </c>
      <c r="I564" s="5" t="s">
        <v>4994</v>
      </c>
      <c r="J564" s="5" t="s">
        <v>4995</v>
      </c>
      <c r="K564" s="5">
        <v>523</v>
      </c>
      <c r="L564" s="5">
        <v>523</v>
      </c>
      <c r="M564" s="5" t="s">
        <v>2827</v>
      </c>
      <c r="N564" s="5" t="s">
        <v>4996</v>
      </c>
      <c r="O564" s="5" t="s">
        <v>133</v>
      </c>
      <c r="P564" s="5" t="s">
        <v>134</v>
      </c>
      <c r="Q564" s="5" t="s">
        <v>2773</v>
      </c>
      <c r="R564" s="5" t="s">
        <v>3005</v>
      </c>
      <c r="S564" s="5" t="s">
        <v>135</v>
      </c>
      <c r="T564" s="5" t="s">
        <v>136</v>
      </c>
      <c r="U564" s="5" t="s">
        <v>3005</v>
      </c>
      <c r="V564" s="5" t="s">
        <v>2641</v>
      </c>
      <c r="W564" s="5" t="s">
        <v>2642</v>
      </c>
      <c r="X564" s="5">
        <v>1</v>
      </c>
      <c r="Y564" s="5">
        <v>2024</v>
      </c>
      <c r="Z564" s="5">
        <v>1</v>
      </c>
      <c r="AA564" s="5" t="s">
        <v>2174</v>
      </c>
      <c r="AB564" s="174" t="s">
        <v>1814</v>
      </c>
    </row>
    <row r="565" spans="1:28" ht="40.200000000000003" hidden="1" customHeight="1" x14ac:dyDescent="0.3">
      <c r="A565" s="172" t="s">
        <v>4997</v>
      </c>
      <c r="B565" s="5" t="s">
        <v>2676</v>
      </c>
      <c r="C565" s="5" t="s">
        <v>2763</v>
      </c>
      <c r="D565" s="5" t="s">
        <v>2764</v>
      </c>
      <c r="E565" s="5" t="s">
        <v>2787</v>
      </c>
      <c r="F565" s="5" t="s">
        <v>1246</v>
      </c>
      <c r="G565" s="5" t="s">
        <v>1246</v>
      </c>
      <c r="H565" s="5" t="s">
        <v>4998</v>
      </c>
      <c r="I565" s="5" t="s">
        <v>3040</v>
      </c>
      <c r="J565" s="5" t="s">
        <v>4999</v>
      </c>
      <c r="K565" s="5">
        <v>728943</v>
      </c>
      <c r="L565" s="5">
        <v>12</v>
      </c>
      <c r="M565" s="5" t="s">
        <v>2781</v>
      </c>
      <c r="N565" s="5" t="s">
        <v>5000</v>
      </c>
      <c r="O565" s="5" t="s">
        <v>212</v>
      </c>
      <c r="P565" s="5" t="s">
        <v>3036</v>
      </c>
      <c r="Q565" s="5" t="s">
        <v>2773</v>
      </c>
      <c r="R565" s="5" t="s">
        <v>3037</v>
      </c>
      <c r="S565" s="5" t="s">
        <v>214</v>
      </c>
      <c r="T565" s="5" t="s">
        <v>215</v>
      </c>
      <c r="U565" s="5" t="s">
        <v>2640</v>
      </c>
      <c r="V565" s="5" t="s">
        <v>2641</v>
      </c>
      <c r="W565" s="5" t="s">
        <v>2642</v>
      </c>
      <c r="X565" s="5">
        <v>1</v>
      </c>
      <c r="Y565" s="5">
        <v>2025</v>
      </c>
      <c r="Z565" s="5">
        <v>1</v>
      </c>
      <c r="AA565" s="5" t="s">
        <v>1829</v>
      </c>
      <c r="AB565" s="174" t="s">
        <v>1814</v>
      </c>
    </row>
    <row r="566" spans="1:28" ht="40.200000000000003" hidden="1" customHeight="1" x14ac:dyDescent="0.3">
      <c r="A566" s="172" t="s">
        <v>5001</v>
      </c>
      <c r="B566" s="5" t="s">
        <v>1726</v>
      </c>
      <c r="C566" s="5" t="s">
        <v>2763</v>
      </c>
      <c r="D566" s="5" t="s">
        <v>2764</v>
      </c>
      <c r="E566" s="5" t="s">
        <v>2787</v>
      </c>
      <c r="F566" s="5" t="s">
        <v>1246</v>
      </c>
      <c r="G566" s="5" t="s">
        <v>1246</v>
      </c>
      <c r="H566" s="5" t="s">
        <v>3661</v>
      </c>
      <c r="I566" s="5" t="s">
        <v>3666</v>
      </c>
      <c r="J566" s="5" t="s">
        <v>5002</v>
      </c>
      <c r="K566" s="5">
        <v>1006044</v>
      </c>
      <c r="L566" s="5">
        <v>1006044</v>
      </c>
      <c r="M566" s="5" t="s">
        <v>2781</v>
      </c>
      <c r="N566" s="5" t="s">
        <v>3668</v>
      </c>
      <c r="O566" s="5" t="s">
        <v>86</v>
      </c>
      <c r="P566" s="5" t="s">
        <v>3648</v>
      </c>
      <c r="Q566" s="5" t="s">
        <v>2773</v>
      </c>
      <c r="R566" s="5" t="s">
        <v>2649</v>
      </c>
      <c r="S566" s="5" t="s">
        <v>88</v>
      </c>
      <c r="T566" s="5" t="s">
        <v>89</v>
      </c>
      <c r="U566" s="5" t="s">
        <v>2649</v>
      </c>
      <c r="V566" s="5" t="s">
        <v>2641</v>
      </c>
      <c r="W566" s="5" t="s">
        <v>2642</v>
      </c>
      <c r="X566" s="5">
        <v>30</v>
      </c>
      <c r="Y566" s="5">
        <v>2025</v>
      </c>
      <c r="Z566" s="5">
        <v>30</v>
      </c>
      <c r="AA566" s="5" t="s">
        <v>2178</v>
      </c>
      <c r="AB566" s="174" t="s">
        <v>1814</v>
      </c>
    </row>
    <row r="567" spans="1:28" ht="40.200000000000003" hidden="1" customHeight="1" x14ac:dyDescent="0.3">
      <c r="A567" s="172" t="s">
        <v>5003</v>
      </c>
      <c r="B567" s="5" t="s">
        <v>1584</v>
      </c>
      <c r="C567" s="5" t="s">
        <v>2763</v>
      </c>
      <c r="D567" s="5" t="s">
        <v>2764</v>
      </c>
      <c r="E567" s="5" t="s">
        <v>2927</v>
      </c>
      <c r="F567" s="5" t="s">
        <v>1246</v>
      </c>
      <c r="G567" s="5" t="s">
        <v>1246</v>
      </c>
      <c r="H567" s="5" t="s">
        <v>5004</v>
      </c>
      <c r="I567" s="5" t="s">
        <v>5005</v>
      </c>
      <c r="J567" s="5" t="s">
        <v>5006</v>
      </c>
      <c r="K567" s="5">
        <v>1016826</v>
      </c>
      <c r="L567" s="5">
        <v>1016826</v>
      </c>
      <c r="M567" s="5" t="s">
        <v>2781</v>
      </c>
      <c r="N567" s="5" t="s">
        <v>5007</v>
      </c>
      <c r="O567" s="5" t="s">
        <v>385</v>
      </c>
      <c r="P567" s="5" t="s">
        <v>5008</v>
      </c>
      <c r="Q567" s="5" t="s">
        <v>2773</v>
      </c>
      <c r="R567" s="5" t="s">
        <v>3751</v>
      </c>
      <c r="S567" s="5" t="s">
        <v>387</v>
      </c>
      <c r="T567" s="5" t="s">
        <v>388</v>
      </c>
      <c r="U567" s="5" t="s">
        <v>2640</v>
      </c>
      <c r="V567" s="5" t="s">
        <v>2641</v>
      </c>
      <c r="W567" s="5" t="s">
        <v>2642</v>
      </c>
      <c r="X567" s="5">
        <v>1</v>
      </c>
      <c r="Y567" s="5">
        <v>2025</v>
      </c>
      <c r="Z567" s="5">
        <v>1</v>
      </c>
      <c r="AA567" s="5" t="s">
        <v>1926</v>
      </c>
      <c r="AB567" s="174" t="s">
        <v>1814</v>
      </c>
    </row>
    <row r="568" spans="1:28" ht="40.200000000000003" hidden="1" customHeight="1" x14ac:dyDescent="0.3">
      <c r="A568" s="172" t="s">
        <v>5009</v>
      </c>
      <c r="B568" s="5" t="s">
        <v>1749</v>
      </c>
      <c r="C568" s="5" t="s">
        <v>2763</v>
      </c>
      <c r="D568" s="5" t="s">
        <v>2764</v>
      </c>
      <c r="E568" s="5" t="s">
        <v>2765</v>
      </c>
      <c r="F568" s="5" t="s">
        <v>1247</v>
      </c>
      <c r="G568" s="5" t="s">
        <v>1247</v>
      </c>
      <c r="H568" s="5" t="s">
        <v>5010</v>
      </c>
      <c r="I568" s="5" t="s">
        <v>5011</v>
      </c>
      <c r="J568" s="5" t="s">
        <v>5012</v>
      </c>
      <c r="K568" s="5">
        <v>139218</v>
      </c>
      <c r="L568" s="5">
        <v>300</v>
      </c>
      <c r="M568" s="5" t="s">
        <v>2781</v>
      </c>
      <c r="N568" s="5" t="s">
        <v>5013</v>
      </c>
      <c r="O568" s="5" t="s">
        <v>204</v>
      </c>
      <c r="P568" s="5" t="s">
        <v>3303</v>
      </c>
      <c r="Q568" s="5" t="s">
        <v>2773</v>
      </c>
      <c r="R568" s="5" t="s">
        <v>2650</v>
      </c>
      <c r="S568" s="5" t="s">
        <v>206</v>
      </c>
      <c r="T568" s="5" t="s">
        <v>207</v>
      </c>
      <c r="U568" s="5" t="s">
        <v>2640</v>
      </c>
      <c r="V568" s="5" t="s">
        <v>2641</v>
      </c>
      <c r="W568" s="5" t="s">
        <v>2642</v>
      </c>
      <c r="X568" s="5">
        <v>300</v>
      </c>
      <c r="Y568" s="5">
        <v>2026</v>
      </c>
      <c r="Z568" s="5">
        <v>300</v>
      </c>
      <c r="AA568" s="5" t="s">
        <v>1849</v>
      </c>
      <c r="AB568" s="174" t="s">
        <v>1814</v>
      </c>
    </row>
    <row r="569" spans="1:28" ht="40.200000000000003" hidden="1" customHeight="1" x14ac:dyDescent="0.3">
      <c r="A569" s="172" t="s">
        <v>5014</v>
      </c>
      <c r="B569" s="5" t="s">
        <v>1599</v>
      </c>
      <c r="C569" s="5" t="s">
        <v>2763</v>
      </c>
      <c r="D569" s="5" t="s">
        <v>2764</v>
      </c>
      <c r="E569" s="5" t="s">
        <v>2787</v>
      </c>
      <c r="F569" s="5" t="s">
        <v>1246</v>
      </c>
      <c r="G569" s="5" t="s">
        <v>1246</v>
      </c>
      <c r="H569" s="5" t="s">
        <v>5015</v>
      </c>
      <c r="I569" s="5" t="s">
        <v>5016</v>
      </c>
      <c r="J569" s="5" t="s">
        <v>5017</v>
      </c>
      <c r="K569" s="5">
        <v>12574</v>
      </c>
      <c r="L569" s="5">
        <v>12574</v>
      </c>
      <c r="M569" s="5" t="s">
        <v>2781</v>
      </c>
      <c r="N569" s="5" t="s">
        <v>5018</v>
      </c>
      <c r="O569" s="5" t="s">
        <v>982</v>
      </c>
      <c r="P569" s="5" t="s">
        <v>3086</v>
      </c>
      <c r="Q569" s="5" t="s">
        <v>2773</v>
      </c>
      <c r="R569" s="5" t="s">
        <v>3087</v>
      </c>
      <c r="S569" s="5" t="s">
        <v>984</v>
      </c>
      <c r="T569" s="5" t="s">
        <v>983</v>
      </c>
      <c r="U569" s="5" t="s">
        <v>2640</v>
      </c>
      <c r="V569" s="5" t="s">
        <v>2641</v>
      </c>
      <c r="W569" s="5" t="s">
        <v>2642</v>
      </c>
      <c r="X569" s="5">
        <v>1</v>
      </c>
      <c r="Y569" s="5">
        <v>2025</v>
      </c>
      <c r="Z569" s="5">
        <v>1</v>
      </c>
      <c r="AA569" s="5" t="s">
        <v>2185</v>
      </c>
      <c r="AB569" s="174" t="s">
        <v>1814</v>
      </c>
    </row>
    <row r="570" spans="1:28" ht="40.200000000000003" hidden="1" customHeight="1" x14ac:dyDescent="0.3">
      <c r="A570" s="172" t="s">
        <v>5019</v>
      </c>
      <c r="B570" s="5" t="s">
        <v>5020</v>
      </c>
      <c r="C570" s="5" t="s">
        <v>2763</v>
      </c>
      <c r="D570" s="5" t="s">
        <v>2764</v>
      </c>
      <c r="E570" s="5" t="s">
        <v>2787</v>
      </c>
      <c r="F570" s="5" t="s">
        <v>1247</v>
      </c>
      <c r="G570" s="5" t="s">
        <v>1247</v>
      </c>
      <c r="H570" s="5" t="s">
        <v>5021</v>
      </c>
      <c r="I570" s="5" t="s">
        <v>5022</v>
      </c>
      <c r="J570" s="5" t="s">
        <v>5023</v>
      </c>
      <c r="K570" s="5">
        <v>1016826</v>
      </c>
      <c r="L570" s="5">
        <v>1016826</v>
      </c>
      <c r="M570" s="5" t="s">
        <v>2781</v>
      </c>
      <c r="N570" s="5" t="s">
        <v>5024</v>
      </c>
      <c r="O570" s="5" t="s">
        <v>3791</v>
      </c>
      <c r="P570" s="5" t="s">
        <v>3792</v>
      </c>
      <c r="Q570" s="5" t="s">
        <v>2890</v>
      </c>
      <c r="R570" s="5" t="s">
        <v>3793</v>
      </c>
      <c r="S570" s="5" t="s">
        <v>2175</v>
      </c>
      <c r="T570" s="5" t="s">
        <v>922</v>
      </c>
      <c r="U570" s="5" t="s">
        <v>2640</v>
      </c>
      <c r="V570" s="5" t="s">
        <v>2641</v>
      </c>
      <c r="W570" s="5" t="s">
        <v>2642</v>
      </c>
      <c r="X570" s="5">
        <v>1</v>
      </c>
      <c r="Y570" s="5">
        <v>2026</v>
      </c>
      <c r="Z570" s="5">
        <v>1</v>
      </c>
      <c r="AA570" s="5" t="s">
        <v>2176</v>
      </c>
      <c r="AB570" s="174" t="s">
        <v>1814</v>
      </c>
    </row>
    <row r="571" spans="1:28" ht="40.200000000000003" hidden="1" customHeight="1" x14ac:dyDescent="0.3">
      <c r="A571" s="172" t="s">
        <v>5025</v>
      </c>
      <c r="B571" s="5" t="s">
        <v>5026</v>
      </c>
      <c r="C571" s="5" t="s">
        <v>2763</v>
      </c>
      <c r="D571" s="5" t="s">
        <v>2764</v>
      </c>
      <c r="E571" s="5" t="s">
        <v>2927</v>
      </c>
      <c r="F571" s="5" t="s">
        <v>1245</v>
      </c>
      <c r="G571" s="5" t="s">
        <v>1245</v>
      </c>
      <c r="H571" s="5" t="s">
        <v>5027</v>
      </c>
      <c r="I571" s="5" t="s">
        <v>5028</v>
      </c>
      <c r="J571" s="5" t="s">
        <v>5029</v>
      </c>
      <c r="K571" s="5">
        <v>1006044</v>
      </c>
      <c r="L571" s="5">
        <v>1006044</v>
      </c>
      <c r="M571" s="5" t="s">
        <v>2781</v>
      </c>
      <c r="N571" s="5" t="s">
        <v>5030</v>
      </c>
      <c r="O571" s="5" t="s">
        <v>343</v>
      </c>
      <c r="P571" s="5" t="s">
        <v>344</v>
      </c>
      <c r="Q571" s="5" t="s">
        <v>2773</v>
      </c>
      <c r="R571" s="5" t="s">
        <v>3012</v>
      </c>
      <c r="S571" s="5" t="s">
        <v>345</v>
      </c>
      <c r="T571" s="5" t="s">
        <v>346</v>
      </c>
      <c r="U571" s="5" t="s">
        <v>3012</v>
      </c>
      <c r="V571" s="5" t="s">
        <v>2641</v>
      </c>
      <c r="W571" s="5" t="s">
        <v>2642</v>
      </c>
      <c r="X571" s="5">
        <v>1</v>
      </c>
      <c r="Y571" s="5">
        <v>2024</v>
      </c>
      <c r="Z571" s="5">
        <v>1</v>
      </c>
      <c r="AA571" s="5" t="s">
        <v>1901</v>
      </c>
      <c r="AB571" s="174" t="s">
        <v>1814</v>
      </c>
    </row>
    <row r="572" spans="1:28" ht="40.200000000000003" hidden="1" customHeight="1" x14ac:dyDescent="0.3">
      <c r="A572" s="172" t="s">
        <v>5031</v>
      </c>
      <c r="B572" s="5" t="s">
        <v>5032</v>
      </c>
      <c r="C572" s="5" t="s">
        <v>2763</v>
      </c>
      <c r="D572" s="5" t="s">
        <v>2764</v>
      </c>
      <c r="E572" s="5" t="s">
        <v>2927</v>
      </c>
      <c r="F572" s="5" t="s">
        <v>1245</v>
      </c>
      <c r="G572" s="5" t="s">
        <v>1245</v>
      </c>
      <c r="H572" s="5" t="s">
        <v>5033</v>
      </c>
      <c r="I572" s="5" t="s">
        <v>5034</v>
      </c>
      <c r="J572" s="5" t="s">
        <v>5035</v>
      </c>
      <c r="K572" s="5">
        <v>1006044</v>
      </c>
      <c r="L572" s="5">
        <v>1006044</v>
      </c>
      <c r="M572" s="5" t="s">
        <v>2781</v>
      </c>
      <c r="N572" s="5" t="s">
        <v>5036</v>
      </c>
      <c r="O572" s="5" t="s">
        <v>363</v>
      </c>
      <c r="P572" s="5" t="s">
        <v>364</v>
      </c>
      <c r="Q572" s="5" t="s">
        <v>2773</v>
      </c>
      <c r="R572" s="5" t="s">
        <v>3063</v>
      </c>
      <c r="S572" s="5" t="s">
        <v>365</v>
      </c>
      <c r="T572" s="5" t="s">
        <v>366</v>
      </c>
      <c r="U572" s="5" t="s">
        <v>3063</v>
      </c>
      <c r="V572" s="5" t="s">
        <v>2641</v>
      </c>
      <c r="W572" s="5" t="s">
        <v>2642</v>
      </c>
      <c r="X572" s="5">
        <v>26</v>
      </c>
      <c r="Y572" s="5">
        <v>2024</v>
      </c>
      <c r="Z572" s="5">
        <v>26</v>
      </c>
      <c r="AA572" s="5" t="s">
        <v>1917</v>
      </c>
      <c r="AB572" s="174" t="s">
        <v>1814</v>
      </c>
    </row>
    <row r="573" spans="1:28" ht="40.200000000000003" hidden="1" customHeight="1" x14ac:dyDescent="0.3">
      <c r="A573" s="172" t="s">
        <v>5037</v>
      </c>
      <c r="B573" s="5" t="s">
        <v>5038</v>
      </c>
      <c r="C573" s="5" t="s">
        <v>3318</v>
      </c>
      <c r="D573" s="5" t="s">
        <v>3632</v>
      </c>
      <c r="E573" s="5" t="s">
        <v>3633</v>
      </c>
      <c r="F573" s="5" t="s">
        <v>3929</v>
      </c>
      <c r="G573" s="5" t="s">
        <v>3017</v>
      </c>
      <c r="H573" s="5" t="s">
        <v>5039</v>
      </c>
      <c r="I573" s="5" t="s">
        <v>5040</v>
      </c>
      <c r="J573" s="5" t="s">
        <v>5041</v>
      </c>
      <c r="K573" s="5">
        <v>221221</v>
      </c>
      <c r="L573" s="5">
        <v>800</v>
      </c>
      <c r="M573" s="5" t="s">
        <v>5042</v>
      </c>
      <c r="N573" s="5" t="s">
        <v>5043</v>
      </c>
      <c r="O573" s="5" t="s">
        <v>5044</v>
      </c>
      <c r="P573" s="5" t="s">
        <v>460</v>
      </c>
      <c r="Q573" s="5" t="s">
        <v>2773</v>
      </c>
      <c r="R573" s="5" t="s">
        <v>5045</v>
      </c>
      <c r="S573" s="5" t="s">
        <v>5046</v>
      </c>
      <c r="T573" s="5" t="s">
        <v>5047</v>
      </c>
      <c r="U573" s="5" t="s">
        <v>2640</v>
      </c>
      <c r="V573" s="5" t="s">
        <v>2641</v>
      </c>
      <c r="W573" s="5" t="s">
        <v>2642</v>
      </c>
      <c r="X573" s="5">
        <v>1</v>
      </c>
      <c r="Y573" s="5">
        <v>2020</v>
      </c>
      <c r="Z573" s="5">
        <v>0</v>
      </c>
      <c r="AA573" s="5"/>
      <c r="AB573" s="174" t="s">
        <v>2642</v>
      </c>
    </row>
    <row r="574" spans="1:28" ht="40.200000000000003" hidden="1" customHeight="1" x14ac:dyDescent="0.3">
      <c r="A574" s="172" t="s">
        <v>5037</v>
      </c>
      <c r="B574" s="5" t="s">
        <v>5038</v>
      </c>
      <c r="C574" s="5" t="s">
        <v>3318</v>
      </c>
      <c r="D574" s="5" t="s">
        <v>3632</v>
      </c>
      <c r="E574" s="5" t="s">
        <v>3633</v>
      </c>
      <c r="F574" s="5" t="s">
        <v>3929</v>
      </c>
      <c r="G574" s="5" t="s">
        <v>3017</v>
      </c>
      <c r="H574" s="5" t="s">
        <v>5039</v>
      </c>
      <c r="I574" s="5" t="s">
        <v>5040</v>
      </c>
      <c r="J574" s="5" t="s">
        <v>5041</v>
      </c>
      <c r="K574" s="5">
        <v>221221</v>
      </c>
      <c r="L574" s="5">
        <v>800</v>
      </c>
      <c r="M574" s="5" t="s">
        <v>5042</v>
      </c>
      <c r="N574" s="5" t="s">
        <v>5043</v>
      </c>
      <c r="O574" s="5" t="s">
        <v>5044</v>
      </c>
      <c r="P574" s="5" t="s">
        <v>460</v>
      </c>
      <c r="Q574" s="5" t="s">
        <v>2773</v>
      </c>
      <c r="R574" s="5" t="s">
        <v>5045</v>
      </c>
      <c r="S574" s="5" t="s">
        <v>5046</v>
      </c>
      <c r="T574" s="5" t="s">
        <v>5047</v>
      </c>
      <c r="U574" s="5" t="s">
        <v>2640</v>
      </c>
      <c r="V574" s="5" t="s">
        <v>2641</v>
      </c>
      <c r="W574" s="5" t="s">
        <v>2642</v>
      </c>
      <c r="X574" s="5">
        <v>1</v>
      </c>
      <c r="Y574" s="5">
        <v>2021</v>
      </c>
      <c r="Z574" s="5">
        <v>1</v>
      </c>
      <c r="AA574" s="5"/>
      <c r="AB574" s="174" t="s">
        <v>2642</v>
      </c>
    </row>
    <row r="575" spans="1:28" ht="40.200000000000003" hidden="1" customHeight="1" x14ac:dyDescent="0.3">
      <c r="A575" s="172" t="s">
        <v>5037</v>
      </c>
      <c r="B575" s="5" t="s">
        <v>5038</v>
      </c>
      <c r="C575" s="5" t="s">
        <v>3318</v>
      </c>
      <c r="D575" s="5" t="s">
        <v>3632</v>
      </c>
      <c r="E575" s="5" t="s">
        <v>3633</v>
      </c>
      <c r="F575" s="5" t="s">
        <v>3929</v>
      </c>
      <c r="G575" s="5" t="s">
        <v>3017</v>
      </c>
      <c r="H575" s="5" t="s">
        <v>5039</v>
      </c>
      <c r="I575" s="5" t="s">
        <v>5040</v>
      </c>
      <c r="J575" s="5" t="s">
        <v>5041</v>
      </c>
      <c r="K575" s="5">
        <v>221221</v>
      </c>
      <c r="L575" s="5">
        <v>800</v>
      </c>
      <c r="M575" s="5" t="s">
        <v>5042</v>
      </c>
      <c r="N575" s="5" t="s">
        <v>5048</v>
      </c>
      <c r="O575" s="5" t="s">
        <v>5049</v>
      </c>
      <c r="P575" s="5" t="s">
        <v>5050</v>
      </c>
      <c r="Q575" s="5" t="s">
        <v>2773</v>
      </c>
      <c r="R575" s="5" t="s">
        <v>5051</v>
      </c>
      <c r="S575" s="5" t="s">
        <v>5052</v>
      </c>
      <c r="T575" s="5" t="s">
        <v>5053</v>
      </c>
      <c r="U575" s="5" t="s">
        <v>2640</v>
      </c>
      <c r="V575" s="5" t="s">
        <v>2641</v>
      </c>
      <c r="W575" s="5" t="s">
        <v>2642</v>
      </c>
      <c r="X575" s="5">
        <v>1</v>
      </c>
      <c r="Y575" s="5">
        <v>2020</v>
      </c>
      <c r="Z575" s="5">
        <v>0</v>
      </c>
      <c r="AA575" s="5"/>
      <c r="AB575" s="174" t="s">
        <v>2642</v>
      </c>
    </row>
    <row r="576" spans="1:28" ht="40.200000000000003" hidden="1" customHeight="1" x14ac:dyDescent="0.3">
      <c r="A576" s="172" t="s">
        <v>5037</v>
      </c>
      <c r="B576" s="5" t="s">
        <v>5038</v>
      </c>
      <c r="C576" s="5" t="s">
        <v>3318</v>
      </c>
      <c r="D576" s="5" t="s">
        <v>3632</v>
      </c>
      <c r="E576" s="5" t="s">
        <v>3633</v>
      </c>
      <c r="F576" s="5" t="s">
        <v>3929</v>
      </c>
      <c r="G576" s="5" t="s">
        <v>3017</v>
      </c>
      <c r="H576" s="5" t="s">
        <v>5039</v>
      </c>
      <c r="I576" s="5" t="s">
        <v>5040</v>
      </c>
      <c r="J576" s="5" t="s">
        <v>5041</v>
      </c>
      <c r="K576" s="5">
        <v>221221</v>
      </c>
      <c r="L576" s="5">
        <v>800</v>
      </c>
      <c r="M576" s="5" t="s">
        <v>5042</v>
      </c>
      <c r="N576" s="5" t="s">
        <v>5048</v>
      </c>
      <c r="O576" s="5" t="s">
        <v>5049</v>
      </c>
      <c r="P576" s="5" t="s">
        <v>5050</v>
      </c>
      <c r="Q576" s="5" t="s">
        <v>2773</v>
      </c>
      <c r="R576" s="5" t="s">
        <v>5051</v>
      </c>
      <c r="S576" s="5" t="s">
        <v>5052</v>
      </c>
      <c r="T576" s="5" t="s">
        <v>5053</v>
      </c>
      <c r="U576" s="5" t="s">
        <v>2640</v>
      </c>
      <c r="V576" s="5" t="s">
        <v>2641</v>
      </c>
      <c r="W576" s="5" t="s">
        <v>2642</v>
      </c>
      <c r="X576" s="5">
        <v>1</v>
      </c>
      <c r="Y576" s="5">
        <v>2021</v>
      </c>
      <c r="Z576" s="5">
        <v>1</v>
      </c>
      <c r="AA576" s="5"/>
      <c r="AB576" s="174" t="s">
        <v>2642</v>
      </c>
    </row>
    <row r="577" spans="1:28" ht="40.200000000000003" hidden="1" customHeight="1" x14ac:dyDescent="0.3">
      <c r="A577" s="172" t="s">
        <v>5037</v>
      </c>
      <c r="B577" s="5" t="s">
        <v>5038</v>
      </c>
      <c r="C577" s="5" t="s">
        <v>3318</v>
      </c>
      <c r="D577" s="5" t="s">
        <v>3632</v>
      </c>
      <c r="E577" s="5" t="s">
        <v>3633</v>
      </c>
      <c r="F577" s="5" t="s">
        <v>3929</v>
      </c>
      <c r="G577" s="5" t="s">
        <v>3017</v>
      </c>
      <c r="H577" s="5" t="s">
        <v>5039</v>
      </c>
      <c r="I577" s="5" t="s">
        <v>5040</v>
      </c>
      <c r="J577" s="5" t="s">
        <v>5041</v>
      </c>
      <c r="K577" s="5">
        <v>221221</v>
      </c>
      <c r="L577" s="5">
        <v>800</v>
      </c>
      <c r="M577" s="5" t="s">
        <v>5042</v>
      </c>
      <c r="N577" s="5" t="s">
        <v>5054</v>
      </c>
      <c r="O577" s="5" t="s">
        <v>5055</v>
      </c>
      <c r="P577" s="5" t="s">
        <v>5056</v>
      </c>
      <c r="Q577" s="5" t="s">
        <v>2773</v>
      </c>
      <c r="R577" s="5" t="s">
        <v>5057</v>
      </c>
      <c r="S577" s="5" t="s">
        <v>5058</v>
      </c>
      <c r="T577" s="5" t="s">
        <v>5059</v>
      </c>
      <c r="U577" s="5" t="s">
        <v>2640</v>
      </c>
      <c r="V577" s="5" t="s">
        <v>2641</v>
      </c>
      <c r="W577" s="5" t="s">
        <v>2642</v>
      </c>
      <c r="X577" s="5">
        <v>5</v>
      </c>
      <c r="Y577" s="5">
        <v>2020</v>
      </c>
      <c r="Z577" s="5">
        <v>0</v>
      </c>
      <c r="AA577" s="5"/>
      <c r="AB577" s="174" t="s">
        <v>2642</v>
      </c>
    </row>
    <row r="578" spans="1:28" ht="40.200000000000003" hidden="1" customHeight="1" x14ac:dyDescent="0.3">
      <c r="A578" s="172" t="s">
        <v>5037</v>
      </c>
      <c r="B578" s="5" t="s">
        <v>5038</v>
      </c>
      <c r="C578" s="5" t="s">
        <v>3318</v>
      </c>
      <c r="D578" s="5" t="s">
        <v>3632</v>
      </c>
      <c r="E578" s="5" t="s">
        <v>3633</v>
      </c>
      <c r="F578" s="5" t="s">
        <v>3929</v>
      </c>
      <c r="G578" s="5" t="s">
        <v>3017</v>
      </c>
      <c r="H578" s="5" t="s">
        <v>5039</v>
      </c>
      <c r="I578" s="5" t="s">
        <v>5040</v>
      </c>
      <c r="J578" s="5" t="s">
        <v>5041</v>
      </c>
      <c r="K578" s="5">
        <v>221221</v>
      </c>
      <c r="L578" s="5">
        <v>800</v>
      </c>
      <c r="M578" s="5" t="s">
        <v>5042</v>
      </c>
      <c r="N578" s="5" t="s">
        <v>5054</v>
      </c>
      <c r="O578" s="5" t="s">
        <v>5055</v>
      </c>
      <c r="P578" s="5" t="s">
        <v>5056</v>
      </c>
      <c r="Q578" s="5" t="s">
        <v>2773</v>
      </c>
      <c r="R578" s="5" t="s">
        <v>5057</v>
      </c>
      <c r="S578" s="5" t="s">
        <v>5058</v>
      </c>
      <c r="T578" s="5" t="s">
        <v>5059</v>
      </c>
      <c r="U578" s="5" t="s">
        <v>2640</v>
      </c>
      <c r="V578" s="5" t="s">
        <v>2641</v>
      </c>
      <c r="W578" s="5" t="s">
        <v>2642</v>
      </c>
      <c r="X578" s="5">
        <v>5</v>
      </c>
      <c r="Y578" s="5">
        <v>2021</v>
      </c>
      <c r="Z578" s="5">
        <v>5</v>
      </c>
      <c r="AA578" s="5"/>
      <c r="AB578" s="174" t="s">
        <v>2642</v>
      </c>
    </row>
    <row r="579" spans="1:28" ht="40.200000000000003" hidden="1" customHeight="1" x14ac:dyDescent="0.3">
      <c r="A579" s="172" t="s">
        <v>5060</v>
      </c>
      <c r="B579" s="5" t="s">
        <v>1678</v>
      </c>
      <c r="C579" s="5" t="s">
        <v>2763</v>
      </c>
      <c r="D579" s="5" t="s">
        <v>2764</v>
      </c>
      <c r="E579" s="5" t="s">
        <v>2777</v>
      </c>
      <c r="F579" s="5" t="s">
        <v>1245</v>
      </c>
      <c r="G579" s="5" t="s">
        <v>1246</v>
      </c>
      <c r="H579" s="5" t="s">
        <v>5061</v>
      </c>
      <c r="I579" s="5" t="s">
        <v>5062</v>
      </c>
      <c r="J579" s="5" t="s">
        <v>5063</v>
      </c>
      <c r="K579" s="5">
        <v>70081</v>
      </c>
      <c r="L579" s="5">
        <v>70081</v>
      </c>
      <c r="M579" s="5" t="s">
        <v>5064</v>
      </c>
      <c r="N579" s="5" t="s">
        <v>5065</v>
      </c>
      <c r="O579" s="5" t="s">
        <v>164</v>
      </c>
      <c r="P579" s="5" t="s">
        <v>165</v>
      </c>
      <c r="Q579" s="5" t="s">
        <v>2773</v>
      </c>
      <c r="R579" s="5" t="s">
        <v>2680</v>
      </c>
      <c r="S579" s="5" t="s">
        <v>166</v>
      </c>
      <c r="T579" s="5" t="s">
        <v>167</v>
      </c>
      <c r="U579" s="5" t="s">
        <v>2680</v>
      </c>
      <c r="V579" s="5" t="s">
        <v>2641</v>
      </c>
      <c r="W579" s="5" t="s">
        <v>2642</v>
      </c>
      <c r="X579" s="5">
        <v>70081</v>
      </c>
      <c r="Y579" s="5">
        <v>2024</v>
      </c>
      <c r="Z579" s="5">
        <v>0</v>
      </c>
      <c r="AA579" s="5" t="s">
        <v>1818</v>
      </c>
      <c r="AB579" s="174" t="s">
        <v>1814</v>
      </c>
    </row>
    <row r="580" spans="1:28" ht="40.200000000000003" hidden="1" customHeight="1" x14ac:dyDescent="0.3">
      <c r="A580" s="172" t="s">
        <v>5060</v>
      </c>
      <c r="B580" s="5" t="s">
        <v>1678</v>
      </c>
      <c r="C580" s="5" t="s">
        <v>2763</v>
      </c>
      <c r="D580" s="5" t="s">
        <v>2764</v>
      </c>
      <c r="E580" s="5" t="s">
        <v>2777</v>
      </c>
      <c r="F580" s="5" t="s">
        <v>1245</v>
      </c>
      <c r="G580" s="5" t="s">
        <v>1246</v>
      </c>
      <c r="H580" s="5" t="s">
        <v>5061</v>
      </c>
      <c r="I580" s="5" t="s">
        <v>5062</v>
      </c>
      <c r="J580" s="5" t="s">
        <v>5063</v>
      </c>
      <c r="K580" s="5">
        <v>70081</v>
      </c>
      <c r="L580" s="5">
        <v>70081</v>
      </c>
      <c r="M580" s="5" t="s">
        <v>5064</v>
      </c>
      <c r="N580" s="5" t="s">
        <v>5065</v>
      </c>
      <c r="O580" s="5" t="s">
        <v>164</v>
      </c>
      <c r="P580" s="5" t="s">
        <v>165</v>
      </c>
      <c r="Q580" s="5" t="s">
        <v>2773</v>
      </c>
      <c r="R580" s="5" t="s">
        <v>2680</v>
      </c>
      <c r="S580" s="5" t="s">
        <v>166</v>
      </c>
      <c r="T580" s="5" t="s">
        <v>167</v>
      </c>
      <c r="U580" s="5" t="s">
        <v>2680</v>
      </c>
      <c r="V580" s="5" t="s">
        <v>2641</v>
      </c>
      <c r="W580" s="5" t="s">
        <v>2642</v>
      </c>
      <c r="X580" s="5">
        <v>70081</v>
      </c>
      <c r="Y580" s="5">
        <v>2025</v>
      </c>
      <c r="Z580" s="5">
        <v>70081</v>
      </c>
      <c r="AA580" s="5" t="s">
        <v>1818</v>
      </c>
      <c r="AB580" s="174" t="s">
        <v>1814</v>
      </c>
    </row>
    <row r="581" spans="1:28" ht="40.200000000000003" hidden="1" customHeight="1" x14ac:dyDescent="0.3">
      <c r="A581" s="172" t="s">
        <v>5066</v>
      </c>
      <c r="B581" s="5" t="s">
        <v>5067</v>
      </c>
      <c r="C581" s="5" t="s">
        <v>2763</v>
      </c>
      <c r="D581" s="5" t="s">
        <v>2764</v>
      </c>
      <c r="E581" s="5" t="s">
        <v>2787</v>
      </c>
      <c r="F581" s="5" t="s">
        <v>1246</v>
      </c>
      <c r="G581" s="5" t="s">
        <v>1246</v>
      </c>
      <c r="H581" s="5" t="s">
        <v>5068</v>
      </c>
      <c r="I581" s="5" t="s">
        <v>5069</v>
      </c>
      <c r="J581" s="5" t="s">
        <v>5070</v>
      </c>
      <c r="K581" s="5">
        <v>1006044</v>
      </c>
      <c r="L581" s="5">
        <v>1006044</v>
      </c>
      <c r="M581" s="5" t="s">
        <v>2781</v>
      </c>
      <c r="N581" s="5" t="s">
        <v>5071</v>
      </c>
      <c r="O581" s="5" t="s">
        <v>1021</v>
      </c>
      <c r="P581" s="5" t="s">
        <v>3712</v>
      </c>
      <c r="Q581" s="5" t="s">
        <v>2773</v>
      </c>
      <c r="R581" s="5" t="s">
        <v>3713</v>
      </c>
      <c r="S581" s="5" t="s">
        <v>1023</v>
      </c>
      <c r="T581" s="5" t="s">
        <v>1024</v>
      </c>
      <c r="U581" s="5" t="s">
        <v>2640</v>
      </c>
      <c r="V581" s="5" t="s">
        <v>2641</v>
      </c>
      <c r="W581" s="5" t="s">
        <v>2642</v>
      </c>
      <c r="X581" s="5">
        <v>1</v>
      </c>
      <c r="Y581" s="5">
        <v>2025</v>
      </c>
      <c r="Z581" s="5">
        <v>1</v>
      </c>
      <c r="AA581" s="5" t="s">
        <v>2197</v>
      </c>
      <c r="AB581" s="174" t="s">
        <v>1814</v>
      </c>
    </row>
    <row r="582" spans="1:28" ht="40.200000000000003" hidden="1" customHeight="1" x14ac:dyDescent="0.3">
      <c r="A582" s="172" t="s">
        <v>5072</v>
      </c>
      <c r="B582" s="5" t="s">
        <v>5073</v>
      </c>
      <c r="C582" s="5" t="s">
        <v>2763</v>
      </c>
      <c r="D582" s="5" t="s">
        <v>2764</v>
      </c>
      <c r="E582" s="5" t="s">
        <v>2787</v>
      </c>
      <c r="F582" s="5" t="s">
        <v>1246</v>
      </c>
      <c r="G582" s="5" t="s">
        <v>1246</v>
      </c>
      <c r="H582" s="5" t="s">
        <v>5074</v>
      </c>
      <c r="I582" s="5" t="s">
        <v>5075</v>
      </c>
      <c r="J582" s="5" t="s">
        <v>5076</v>
      </c>
      <c r="K582" s="5">
        <v>1006044</v>
      </c>
      <c r="L582" s="5">
        <v>1006044</v>
      </c>
      <c r="M582" s="5" t="s">
        <v>2781</v>
      </c>
      <c r="N582" s="5" t="s">
        <v>5077</v>
      </c>
      <c r="O582" s="5" t="s">
        <v>176</v>
      </c>
      <c r="P582" s="5" t="s">
        <v>4058</v>
      </c>
      <c r="Q582" s="5" t="s">
        <v>2773</v>
      </c>
      <c r="R582" s="5" t="s">
        <v>2679</v>
      </c>
      <c r="S582" s="5" t="s">
        <v>178</v>
      </c>
      <c r="T582" s="5" t="s">
        <v>179</v>
      </c>
      <c r="U582" s="5" t="s">
        <v>2640</v>
      </c>
      <c r="V582" s="5" t="s">
        <v>2641</v>
      </c>
      <c r="W582" s="5" t="s">
        <v>2642</v>
      </c>
      <c r="X582" s="5">
        <v>1</v>
      </c>
      <c r="Y582" s="5">
        <v>2025</v>
      </c>
      <c r="Z582" s="5">
        <v>1</v>
      </c>
      <c r="AA582" s="5" t="s">
        <v>2182</v>
      </c>
      <c r="AB582" s="174" t="s">
        <v>1814</v>
      </c>
    </row>
    <row r="583" spans="1:28" ht="40.200000000000003" hidden="1" customHeight="1" x14ac:dyDescent="0.3">
      <c r="A583" s="172" t="s">
        <v>5078</v>
      </c>
      <c r="B583" s="5" t="s">
        <v>5079</v>
      </c>
      <c r="C583" s="5" t="s">
        <v>2763</v>
      </c>
      <c r="D583" s="5" t="s">
        <v>2764</v>
      </c>
      <c r="E583" s="5" t="s">
        <v>2787</v>
      </c>
      <c r="F583" s="5" t="s">
        <v>1245</v>
      </c>
      <c r="G583" s="5" t="s">
        <v>1245</v>
      </c>
      <c r="H583" s="5" t="s">
        <v>5080</v>
      </c>
      <c r="I583" s="5" t="s">
        <v>5081</v>
      </c>
      <c r="J583" s="5" t="s">
        <v>5082</v>
      </c>
      <c r="K583" s="5">
        <v>1006041</v>
      </c>
      <c r="L583" s="5">
        <v>1006041</v>
      </c>
      <c r="M583" s="5" t="s">
        <v>2781</v>
      </c>
      <c r="N583" s="5" t="s">
        <v>5083</v>
      </c>
      <c r="O583" s="5" t="s">
        <v>74</v>
      </c>
      <c r="P583" s="5" t="s">
        <v>75</v>
      </c>
      <c r="Q583" s="5" t="s">
        <v>2773</v>
      </c>
      <c r="R583" s="5" t="s">
        <v>3959</v>
      </c>
      <c r="S583" s="5" t="s">
        <v>76</v>
      </c>
      <c r="T583" s="5" t="s">
        <v>77</v>
      </c>
      <c r="U583" s="5" t="s">
        <v>3959</v>
      </c>
      <c r="V583" s="5" t="s">
        <v>2641</v>
      </c>
      <c r="W583" s="5" t="s">
        <v>2642</v>
      </c>
      <c r="X583" s="5">
        <v>1</v>
      </c>
      <c r="Y583" s="5">
        <v>2024</v>
      </c>
      <c r="Z583" s="5">
        <v>1</v>
      </c>
      <c r="AA583" s="5" t="s">
        <v>2058</v>
      </c>
      <c r="AB583" s="174" t="s">
        <v>1814</v>
      </c>
    </row>
    <row r="584" spans="1:28" ht="40.200000000000003" hidden="1" customHeight="1" x14ac:dyDescent="0.3">
      <c r="A584" s="172" t="s">
        <v>5084</v>
      </c>
      <c r="B584" s="5" t="s">
        <v>5085</v>
      </c>
      <c r="C584" s="5" t="s">
        <v>2763</v>
      </c>
      <c r="D584" s="5" t="s">
        <v>2764</v>
      </c>
      <c r="E584" s="5" t="s">
        <v>2765</v>
      </c>
      <c r="F584" s="5" t="s">
        <v>1245</v>
      </c>
      <c r="G584" s="5" t="s">
        <v>1245</v>
      </c>
      <c r="H584" s="5" t="s">
        <v>5086</v>
      </c>
      <c r="I584" s="5" t="s">
        <v>5087</v>
      </c>
      <c r="J584" s="5" t="s">
        <v>5088</v>
      </c>
      <c r="K584" s="5">
        <v>6726</v>
      </c>
      <c r="L584" s="5">
        <v>300</v>
      </c>
      <c r="M584" s="5" t="s">
        <v>2827</v>
      </c>
      <c r="N584" s="5" t="s">
        <v>5089</v>
      </c>
      <c r="O584" s="5" t="s">
        <v>2771</v>
      </c>
      <c r="P584" s="5" t="s">
        <v>2772</v>
      </c>
      <c r="Q584" s="5" t="s">
        <v>2773</v>
      </c>
      <c r="R584" s="5" t="s">
        <v>2774</v>
      </c>
      <c r="S584" s="5" t="s">
        <v>1836</v>
      </c>
      <c r="T584" s="5" t="s">
        <v>2775</v>
      </c>
      <c r="U584" s="5" t="s">
        <v>2774</v>
      </c>
      <c r="V584" s="5" t="s">
        <v>2641</v>
      </c>
      <c r="W584" s="5" t="s">
        <v>2642</v>
      </c>
      <c r="X584" s="5">
        <v>1</v>
      </c>
      <c r="Y584" s="5">
        <v>2024</v>
      </c>
      <c r="Z584" s="5">
        <v>1</v>
      </c>
      <c r="AA584" s="5" t="s">
        <v>1837</v>
      </c>
      <c r="AB584" s="174" t="s">
        <v>1814</v>
      </c>
    </row>
    <row r="585" spans="1:28" ht="40.200000000000003" hidden="1" customHeight="1" x14ac:dyDescent="0.3">
      <c r="A585" s="172" t="s">
        <v>5090</v>
      </c>
      <c r="B585" s="5" t="s">
        <v>5091</v>
      </c>
      <c r="C585" s="5" t="s">
        <v>3318</v>
      </c>
      <c r="D585" s="5" t="s">
        <v>3947</v>
      </c>
      <c r="E585" s="5" t="s">
        <v>2777</v>
      </c>
      <c r="F585" s="5" t="s">
        <v>3320</v>
      </c>
      <c r="G585" s="5" t="s">
        <v>3320</v>
      </c>
      <c r="H585" s="5" t="s">
        <v>5092</v>
      </c>
      <c r="I585" s="5" t="s">
        <v>5093</v>
      </c>
      <c r="J585" s="5" t="s">
        <v>5094</v>
      </c>
      <c r="K585" s="5">
        <v>177965</v>
      </c>
      <c r="L585" s="5">
        <v>2600</v>
      </c>
      <c r="M585" s="5" t="s">
        <v>2781</v>
      </c>
      <c r="N585" s="5" t="s">
        <v>5095</v>
      </c>
      <c r="O585" s="5" t="s">
        <v>5096</v>
      </c>
      <c r="P585" s="5" t="s">
        <v>5097</v>
      </c>
      <c r="Q585" s="5" t="s">
        <v>2773</v>
      </c>
      <c r="R585" s="5" t="s">
        <v>2650</v>
      </c>
      <c r="S585" s="5" t="s">
        <v>5098</v>
      </c>
      <c r="T585" s="5" t="s">
        <v>5099</v>
      </c>
      <c r="U585" s="5" t="s">
        <v>2640</v>
      </c>
      <c r="V585" s="5" t="s">
        <v>2641</v>
      </c>
      <c r="W585" s="5" t="s">
        <v>2642</v>
      </c>
      <c r="X585" s="5">
        <v>58</v>
      </c>
      <c r="Y585" s="5">
        <v>2022</v>
      </c>
      <c r="Z585" s="5">
        <v>58</v>
      </c>
      <c r="AA585" s="5"/>
      <c r="AB585" s="174" t="s">
        <v>2642</v>
      </c>
    </row>
    <row r="586" spans="1:28" ht="40.200000000000003" hidden="1" customHeight="1" x14ac:dyDescent="0.3">
      <c r="A586" s="172" t="s">
        <v>5090</v>
      </c>
      <c r="B586" s="5" t="s">
        <v>5091</v>
      </c>
      <c r="C586" s="5" t="s">
        <v>3318</v>
      </c>
      <c r="D586" s="5" t="s">
        <v>3947</v>
      </c>
      <c r="E586" s="5" t="s">
        <v>2777</v>
      </c>
      <c r="F586" s="5" t="s">
        <v>3320</v>
      </c>
      <c r="G586" s="5" t="s">
        <v>3320</v>
      </c>
      <c r="H586" s="5" t="s">
        <v>5092</v>
      </c>
      <c r="I586" s="5" t="s">
        <v>5093</v>
      </c>
      <c r="J586" s="5" t="s">
        <v>5094</v>
      </c>
      <c r="K586" s="5">
        <v>177965</v>
      </c>
      <c r="L586" s="5">
        <v>2600</v>
      </c>
      <c r="M586" s="5" t="s">
        <v>2781</v>
      </c>
      <c r="N586" s="5" t="s">
        <v>5100</v>
      </c>
      <c r="O586" s="5" t="s">
        <v>5101</v>
      </c>
      <c r="P586" s="5" t="s">
        <v>5102</v>
      </c>
      <c r="Q586" s="5" t="s">
        <v>2773</v>
      </c>
      <c r="R586" s="5" t="s">
        <v>5103</v>
      </c>
      <c r="S586" s="5" t="s">
        <v>5104</v>
      </c>
      <c r="T586" s="5" t="s">
        <v>5105</v>
      </c>
      <c r="U586" s="5" t="s">
        <v>2640</v>
      </c>
      <c r="V586" s="5" t="s">
        <v>2641</v>
      </c>
      <c r="W586" s="5" t="s">
        <v>2642</v>
      </c>
      <c r="X586" s="5">
        <v>2600</v>
      </c>
      <c r="Y586" s="5">
        <v>2022</v>
      </c>
      <c r="Z586" s="5">
        <v>2600</v>
      </c>
      <c r="AA586" s="5"/>
      <c r="AB586" s="174" t="s">
        <v>2642</v>
      </c>
    </row>
    <row r="587" spans="1:28" ht="40.200000000000003" hidden="1" customHeight="1" x14ac:dyDescent="0.3">
      <c r="A587" s="172" t="s">
        <v>5090</v>
      </c>
      <c r="B587" s="5" t="s">
        <v>5091</v>
      </c>
      <c r="C587" s="5" t="s">
        <v>3318</v>
      </c>
      <c r="D587" s="5" t="s">
        <v>3947</v>
      </c>
      <c r="E587" s="5" t="s">
        <v>2777</v>
      </c>
      <c r="F587" s="5" t="s">
        <v>3320</v>
      </c>
      <c r="G587" s="5" t="s">
        <v>3320</v>
      </c>
      <c r="H587" s="5" t="s">
        <v>5092</v>
      </c>
      <c r="I587" s="5" t="s">
        <v>5093</v>
      </c>
      <c r="J587" s="5" t="s">
        <v>5094</v>
      </c>
      <c r="K587" s="5">
        <v>177965</v>
      </c>
      <c r="L587" s="5">
        <v>2600</v>
      </c>
      <c r="M587" s="5" t="s">
        <v>2781</v>
      </c>
      <c r="N587" s="5" t="s">
        <v>5106</v>
      </c>
      <c r="O587" s="5" t="s">
        <v>4846</v>
      </c>
      <c r="P587" s="5" t="s">
        <v>5107</v>
      </c>
      <c r="Q587" s="5" t="s">
        <v>2773</v>
      </c>
      <c r="R587" s="5" t="s">
        <v>3640</v>
      </c>
      <c r="S587" s="5" t="s">
        <v>4848</v>
      </c>
      <c r="T587" s="5" t="s">
        <v>4849</v>
      </c>
      <c r="U587" s="5" t="s">
        <v>2640</v>
      </c>
      <c r="V587" s="5" t="s">
        <v>2641</v>
      </c>
      <c r="W587" s="5" t="s">
        <v>2642</v>
      </c>
      <c r="X587" s="5">
        <v>1820</v>
      </c>
      <c r="Y587" s="5">
        <v>2022</v>
      </c>
      <c r="Z587" s="5">
        <v>1300</v>
      </c>
      <c r="AA587" s="5"/>
      <c r="AB587" s="174" t="s">
        <v>2642</v>
      </c>
    </row>
    <row r="588" spans="1:28" ht="40.200000000000003" hidden="1" customHeight="1" x14ac:dyDescent="0.3">
      <c r="A588" s="172" t="s">
        <v>5108</v>
      </c>
      <c r="B588" s="5" t="s">
        <v>1754</v>
      </c>
      <c r="C588" s="5" t="s">
        <v>2763</v>
      </c>
      <c r="D588" s="5" t="s">
        <v>2764</v>
      </c>
      <c r="E588" s="5" t="s">
        <v>2787</v>
      </c>
      <c r="F588" s="5" t="s">
        <v>1247</v>
      </c>
      <c r="G588" s="5" t="s">
        <v>1247</v>
      </c>
      <c r="H588" s="5" t="s">
        <v>5109</v>
      </c>
      <c r="I588" s="5" t="s">
        <v>5110</v>
      </c>
      <c r="J588" s="5" t="s">
        <v>5111</v>
      </c>
      <c r="K588" s="5">
        <v>1016826</v>
      </c>
      <c r="L588" s="5">
        <v>1016826</v>
      </c>
      <c r="M588" s="5" t="s">
        <v>2781</v>
      </c>
      <c r="N588" s="5" t="s">
        <v>5112</v>
      </c>
      <c r="O588" s="5" t="s">
        <v>133</v>
      </c>
      <c r="P588" s="5" t="s">
        <v>4349</v>
      </c>
      <c r="Q588" s="5" t="s">
        <v>2773</v>
      </c>
      <c r="R588" s="5" t="s">
        <v>3005</v>
      </c>
      <c r="S588" s="5" t="s">
        <v>135</v>
      </c>
      <c r="T588" s="5" t="s">
        <v>136</v>
      </c>
      <c r="U588" s="5" t="s">
        <v>2640</v>
      </c>
      <c r="V588" s="5" t="s">
        <v>2641</v>
      </c>
      <c r="W588" s="5" t="s">
        <v>1814</v>
      </c>
      <c r="X588" s="5">
        <v>1</v>
      </c>
      <c r="Y588" s="5">
        <v>2026</v>
      </c>
      <c r="Z588" s="5">
        <v>1</v>
      </c>
      <c r="AA588" s="5" t="s">
        <v>2174</v>
      </c>
      <c r="AB588" s="174" t="s">
        <v>1814</v>
      </c>
    </row>
    <row r="589" spans="1:28" ht="40.200000000000003" hidden="1" customHeight="1" x14ac:dyDescent="0.3">
      <c r="A589" s="172" t="s">
        <v>5113</v>
      </c>
      <c r="B589" s="5" t="s">
        <v>5114</v>
      </c>
      <c r="C589" s="5" t="s">
        <v>2763</v>
      </c>
      <c r="D589" s="5" t="s">
        <v>2764</v>
      </c>
      <c r="E589" s="5" t="s">
        <v>2883</v>
      </c>
      <c r="F589" s="5" t="s">
        <v>1246</v>
      </c>
      <c r="G589" s="5" t="s">
        <v>1246</v>
      </c>
      <c r="H589" s="5" t="s">
        <v>5115</v>
      </c>
      <c r="I589" s="5" t="s">
        <v>5116</v>
      </c>
      <c r="J589" s="5" t="s">
        <v>5117</v>
      </c>
      <c r="K589" s="5">
        <v>1025</v>
      </c>
      <c r="L589" s="5">
        <v>1025</v>
      </c>
      <c r="M589" s="5" t="s">
        <v>3108</v>
      </c>
      <c r="N589" s="5" t="s">
        <v>2898</v>
      </c>
      <c r="O589" s="5" t="s">
        <v>736</v>
      </c>
      <c r="P589" s="5" t="s">
        <v>2889</v>
      </c>
      <c r="Q589" s="5" t="s">
        <v>2890</v>
      </c>
      <c r="R589" s="5" t="s">
        <v>2891</v>
      </c>
      <c r="S589" s="5" t="s">
        <v>737</v>
      </c>
      <c r="T589" s="5" t="s">
        <v>713</v>
      </c>
      <c r="U589" s="5" t="s">
        <v>2640</v>
      </c>
      <c r="V589" s="5" t="s">
        <v>2641</v>
      </c>
      <c r="W589" s="5" t="s">
        <v>2642</v>
      </c>
      <c r="X589" s="5">
        <v>1</v>
      </c>
      <c r="Y589" s="5">
        <v>2025</v>
      </c>
      <c r="Z589" s="5">
        <v>1</v>
      </c>
      <c r="AA589" s="5" t="s">
        <v>2065</v>
      </c>
      <c r="AB589" s="174" t="s">
        <v>1814</v>
      </c>
    </row>
    <row r="590" spans="1:28" ht="40.200000000000003" hidden="1" customHeight="1" x14ac:dyDescent="0.3">
      <c r="A590" s="172" t="s">
        <v>5113</v>
      </c>
      <c r="B590" s="5" t="s">
        <v>5114</v>
      </c>
      <c r="C590" s="5" t="s">
        <v>2763</v>
      </c>
      <c r="D590" s="5" t="s">
        <v>2764</v>
      </c>
      <c r="E590" s="5" t="s">
        <v>2883</v>
      </c>
      <c r="F590" s="5" t="s">
        <v>1246</v>
      </c>
      <c r="G590" s="5" t="s">
        <v>1246</v>
      </c>
      <c r="H590" s="5" t="s">
        <v>5115</v>
      </c>
      <c r="I590" s="5" t="s">
        <v>5116</v>
      </c>
      <c r="J590" s="5" t="s">
        <v>5117</v>
      </c>
      <c r="K590" s="5">
        <v>1025</v>
      </c>
      <c r="L590" s="5">
        <v>1025</v>
      </c>
      <c r="M590" s="5" t="s">
        <v>3108</v>
      </c>
      <c r="N590" s="5" t="s">
        <v>5118</v>
      </c>
      <c r="O590" s="5" t="s">
        <v>4081</v>
      </c>
      <c r="P590" s="5" t="s">
        <v>4082</v>
      </c>
      <c r="Q590" s="5" t="s">
        <v>2890</v>
      </c>
      <c r="R590" s="5" t="s">
        <v>4083</v>
      </c>
      <c r="S590" s="5" t="s">
        <v>4084</v>
      </c>
      <c r="T590" s="5" t="s">
        <v>147</v>
      </c>
      <c r="U590" s="5" t="s">
        <v>2640</v>
      </c>
      <c r="V590" s="5" t="s">
        <v>2641</v>
      </c>
      <c r="W590" s="5" t="s">
        <v>2642</v>
      </c>
      <c r="X590" s="5">
        <v>1</v>
      </c>
      <c r="Y590" s="5">
        <v>2025</v>
      </c>
      <c r="Z590" s="5">
        <v>1</v>
      </c>
      <c r="AA590" s="5"/>
      <c r="AB590" s="174" t="s">
        <v>2642</v>
      </c>
    </row>
    <row r="591" spans="1:28" ht="40.200000000000003" hidden="1" customHeight="1" x14ac:dyDescent="0.3">
      <c r="A591" s="172" t="s">
        <v>5119</v>
      </c>
      <c r="B591" s="5" t="s">
        <v>5120</v>
      </c>
      <c r="C591" s="5" t="s">
        <v>2763</v>
      </c>
      <c r="D591" s="5" t="s">
        <v>2764</v>
      </c>
      <c r="E591" s="5" t="s">
        <v>2765</v>
      </c>
      <c r="F591" s="5" t="s">
        <v>1247</v>
      </c>
      <c r="G591" s="5" t="s">
        <v>1247</v>
      </c>
      <c r="H591" s="5" t="s">
        <v>5121</v>
      </c>
      <c r="I591" s="5" t="s">
        <v>3612</v>
      </c>
      <c r="J591" s="5" t="s">
        <v>3613</v>
      </c>
      <c r="K591" s="5">
        <v>14410</v>
      </c>
      <c r="L591" s="5">
        <v>245</v>
      </c>
      <c r="M591" s="5" t="s">
        <v>2781</v>
      </c>
      <c r="N591" s="5" t="s">
        <v>3614</v>
      </c>
      <c r="O591" s="5" t="s">
        <v>5122</v>
      </c>
      <c r="P591" s="5" t="s">
        <v>5123</v>
      </c>
      <c r="Q591" s="5" t="s">
        <v>2773</v>
      </c>
      <c r="R591" s="5" t="s">
        <v>3616</v>
      </c>
      <c r="S591" s="5" t="s">
        <v>5124</v>
      </c>
      <c r="T591" s="5" t="s">
        <v>5125</v>
      </c>
      <c r="U591" s="5" t="s">
        <v>2640</v>
      </c>
      <c r="V591" s="5" t="s">
        <v>2641</v>
      </c>
      <c r="W591" s="5" t="s">
        <v>1814</v>
      </c>
      <c r="X591" s="5">
        <v>245</v>
      </c>
      <c r="Y591" s="5">
        <v>2026</v>
      </c>
      <c r="Z591" s="5">
        <v>245</v>
      </c>
      <c r="AA591" s="5"/>
      <c r="AB591" s="174" t="s">
        <v>2642</v>
      </c>
    </row>
    <row r="592" spans="1:28" ht="40.200000000000003" hidden="1" customHeight="1" x14ac:dyDescent="0.3">
      <c r="A592" s="172" t="s">
        <v>5126</v>
      </c>
      <c r="B592" s="5" t="s">
        <v>5127</v>
      </c>
      <c r="C592" s="5" t="s">
        <v>2763</v>
      </c>
      <c r="D592" s="5" t="s">
        <v>2764</v>
      </c>
      <c r="E592" s="5" t="s">
        <v>3162</v>
      </c>
      <c r="F592" s="5" t="s">
        <v>1245</v>
      </c>
      <c r="G592" s="5" t="s">
        <v>1245</v>
      </c>
      <c r="H592" s="5" t="s">
        <v>5128</v>
      </c>
      <c r="I592" s="5" t="s">
        <v>5129</v>
      </c>
      <c r="J592" s="5" t="s">
        <v>5130</v>
      </c>
      <c r="K592" s="5">
        <v>1006044</v>
      </c>
      <c r="L592" s="5">
        <v>1006044</v>
      </c>
      <c r="M592" s="5" t="s">
        <v>2781</v>
      </c>
      <c r="N592" s="5" t="s">
        <v>3166</v>
      </c>
      <c r="O592" s="5" t="s">
        <v>93</v>
      </c>
      <c r="P592" s="5" t="s">
        <v>94</v>
      </c>
      <c r="Q592" s="5" t="s">
        <v>2773</v>
      </c>
      <c r="R592" s="5" t="s">
        <v>3168</v>
      </c>
      <c r="S592" s="5" t="s">
        <v>95</v>
      </c>
      <c r="T592" s="5" t="s">
        <v>96</v>
      </c>
      <c r="U592" s="5" t="s">
        <v>3168</v>
      </c>
      <c r="V592" s="5" t="s">
        <v>2641</v>
      </c>
      <c r="W592" s="5" t="s">
        <v>1814</v>
      </c>
      <c r="X592" s="5">
        <v>20</v>
      </c>
      <c r="Y592" s="5">
        <v>2024</v>
      </c>
      <c r="Z592" s="5">
        <v>0</v>
      </c>
      <c r="AA592" s="5" t="s">
        <v>1961</v>
      </c>
      <c r="AB592" s="174" t="s">
        <v>1814</v>
      </c>
    </row>
    <row r="593" spans="1:28" ht="40.200000000000003" hidden="1" customHeight="1" x14ac:dyDescent="0.3">
      <c r="A593" s="172" t="s">
        <v>5131</v>
      </c>
      <c r="B593" s="5" t="s">
        <v>5132</v>
      </c>
      <c r="C593" s="5" t="s">
        <v>3318</v>
      </c>
      <c r="D593" s="5" t="s">
        <v>3319</v>
      </c>
      <c r="E593" s="5" t="s">
        <v>3600</v>
      </c>
      <c r="F593" s="5" t="s">
        <v>1245</v>
      </c>
      <c r="G593" s="5" t="s">
        <v>1246</v>
      </c>
      <c r="H593" s="5" t="s">
        <v>5133</v>
      </c>
      <c r="I593" s="5" t="s">
        <v>5134</v>
      </c>
      <c r="J593" s="5" t="s">
        <v>5135</v>
      </c>
      <c r="K593" s="5">
        <v>161384</v>
      </c>
      <c r="L593" s="5">
        <v>54868</v>
      </c>
      <c r="M593" s="5" t="s">
        <v>3476</v>
      </c>
      <c r="N593" s="5" t="s">
        <v>5136</v>
      </c>
      <c r="O593" s="5" t="s">
        <v>5137</v>
      </c>
      <c r="P593" s="5" t="s">
        <v>5138</v>
      </c>
      <c r="Q593" s="5" t="s">
        <v>2773</v>
      </c>
      <c r="R593" s="5" t="s">
        <v>5139</v>
      </c>
      <c r="S593" s="5" t="s">
        <v>2094</v>
      </c>
      <c r="T593" s="5" t="s">
        <v>5140</v>
      </c>
      <c r="U593" s="5" t="s">
        <v>5141</v>
      </c>
      <c r="V593" s="5" t="s">
        <v>2641</v>
      </c>
      <c r="W593" s="5" t="s">
        <v>2642</v>
      </c>
      <c r="X593" s="5">
        <v>37000</v>
      </c>
      <c r="Y593" s="5">
        <v>2024</v>
      </c>
      <c r="Z593" s="5">
        <v>5317</v>
      </c>
      <c r="AA593" s="5" t="s">
        <v>2095</v>
      </c>
      <c r="AB593" s="174" t="s">
        <v>1814</v>
      </c>
    </row>
    <row r="594" spans="1:28" ht="40.200000000000003" hidden="1" customHeight="1" x14ac:dyDescent="0.3">
      <c r="A594" s="172" t="s">
        <v>5131</v>
      </c>
      <c r="B594" s="5" t="s">
        <v>5132</v>
      </c>
      <c r="C594" s="5" t="s">
        <v>3318</v>
      </c>
      <c r="D594" s="5" t="s">
        <v>3319</v>
      </c>
      <c r="E594" s="5" t="s">
        <v>3600</v>
      </c>
      <c r="F594" s="5" t="s">
        <v>1245</v>
      </c>
      <c r="G594" s="5" t="s">
        <v>1246</v>
      </c>
      <c r="H594" s="5" t="s">
        <v>5133</v>
      </c>
      <c r="I594" s="5" t="s">
        <v>5134</v>
      </c>
      <c r="J594" s="5" t="s">
        <v>5135</v>
      </c>
      <c r="K594" s="5">
        <v>161384</v>
      </c>
      <c r="L594" s="5">
        <v>54868</v>
      </c>
      <c r="M594" s="5" t="s">
        <v>3476</v>
      </c>
      <c r="N594" s="5" t="s">
        <v>5136</v>
      </c>
      <c r="O594" s="5" t="s">
        <v>5137</v>
      </c>
      <c r="P594" s="5" t="s">
        <v>5138</v>
      </c>
      <c r="Q594" s="5" t="s">
        <v>2773</v>
      </c>
      <c r="R594" s="5" t="s">
        <v>5139</v>
      </c>
      <c r="S594" s="5" t="s">
        <v>2094</v>
      </c>
      <c r="T594" s="5" t="s">
        <v>5140</v>
      </c>
      <c r="U594" s="5" t="s">
        <v>5141</v>
      </c>
      <c r="V594" s="5" t="s">
        <v>2641</v>
      </c>
      <c r="W594" s="5" t="s">
        <v>2642</v>
      </c>
      <c r="X594" s="5">
        <v>37000</v>
      </c>
      <c r="Y594" s="5">
        <v>2025</v>
      </c>
      <c r="Z594" s="5">
        <v>31683</v>
      </c>
      <c r="AA594" s="5" t="s">
        <v>2095</v>
      </c>
      <c r="AB594" s="174" t="s">
        <v>1814</v>
      </c>
    </row>
    <row r="595" spans="1:28" ht="40.200000000000003" hidden="1" customHeight="1" x14ac:dyDescent="0.3">
      <c r="A595" s="172" t="s">
        <v>5142</v>
      </c>
      <c r="B595" s="5" t="s">
        <v>2536</v>
      </c>
      <c r="C595" s="5" t="s">
        <v>2763</v>
      </c>
      <c r="D595" s="5" t="s">
        <v>2764</v>
      </c>
      <c r="E595" s="5" t="s">
        <v>2927</v>
      </c>
      <c r="F595" s="5" t="s">
        <v>1247</v>
      </c>
      <c r="G595" s="5" t="s">
        <v>1247</v>
      </c>
      <c r="H595" s="5" t="s">
        <v>5143</v>
      </c>
      <c r="I595" s="5" t="s">
        <v>5144</v>
      </c>
      <c r="J595" s="5" t="s">
        <v>5145</v>
      </c>
      <c r="K595" s="5">
        <v>1026669</v>
      </c>
      <c r="L595" s="5">
        <v>416990</v>
      </c>
      <c r="M595" s="5" t="s">
        <v>2781</v>
      </c>
      <c r="N595" s="5" t="s">
        <v>5146</v>
      </c>
      <c r="O595" s="5" t="s">
        <v>377</v>
      </c>
      <c r="P595" s="5" t="s">
        <v>5147</v>
      </c>
      <c r="Q595" s="5" t="s">
        <v>2773</v>
      </c>
      <c r="R595" s="5" t="s">
        <v>3415</v>
      </c>
      <c r="S595" s="5" t="s">
        <v>379</v>
      </c>
      <c r="T595" s="5" t="s">
        <v>380</v>
      </c>
      <c r="U595" s="5" t="s">
        <v>2640</v>
      </c>
      <c r="V595" s="5" t="s">
        <v>2641</v>
      </c>
      <c r="W595" s="5" t="s">
        <v>2642</v>
      </c>
      <c r="X595" s="5">
        <v>17</v>
      </c>
      <c r="Y595" s="5">
        <v>2026</v>
      </c>
      <c r="Z595" s="5">
        <v>17</v>
      </c>
      <c r="AA595" s="5" t="s">
        <v>1924</v>
      </c>
      <c r="AB595" s="174" t="s">
        <v>1814</v>
      </c>
    </row>
    <row r="596" spans="1:28" ht="40.200000000000003" hidden="1" customHeight="1" x14ac:dyDescent="0.3">
      <c r="A596" s="172" t="s">
        <v>5148</v>
      </c>
      <c r="B596" s="5" t="s">
        <v>1791</v>
      </c>
      <c r="C596" s="5" t="s">
        <v>2763</v>
      </c>
      <c r="D596" s="5" t="s">
        <v>2764</v>
      </c>
      <c r="E596" s="5" t="s">
        <v>2787</v>
      </c>
      <c r="F596" s="5" t="s">
        <v>1247</v>
      </c>
      <c r="G596" s="5" t="s">
        <v>1247</v>
      </c>
      <c r="H596" s="5" t="s">
        <v>5149</v>
      </c>
      <c r="I596" s="5" t="s">
        <v>5150</v>
      </c>
      <c r="J596" s="5" t="s">
        <v>5151</v>
      </c>
      <c r="K596" s="5">
        <v>1006044</v>
      </c>
      <c r="L596" s="5">
        <v>1006044</v>
      </c>
      <c r="M596" s="5" t="s">
        <v>2781</v>
      </c>
      <c r="N596" s="5" t="s">
        <v>5152</v>
      </c>
      <c r="O596" s="5" t="s">
        <v>974</v>
      </c>
      <c r="P596" s="5" t="s">
        <v>5153</v>
      </c>
      <c r="Q596" s="5" t="s">
        <v>2773</v>
      </c>
      <c r="R596" s="5" t="s">
        <v>5154</v>
      </c>
      <c r="S596" s="5" t="s">
        <v>976</v>
      </c>
      <c r="T596" s="5" t="s">
        <v>977</v>
      </c>
      <c r="U596" s="5" t="s">
        <v>2640</v>
      </c>
      <c r="V596" s="5" t="s">
        <v>2641</v>
      </c>
      <c r="W596" s="5" t="s">
        <v>2642</v>
      </c>
      <c r="X596" s="5">
        <v>118</v>
      </c>
      <c r="Y596" s="5">
        <v>2026</v>
      </c>
      <c r="Z596" s="5">
        <v>118</v>
      </c>
      <c r="AA596" s="5" t="s">
        <v>2183</v>
      </c>
      <c r="AB596" s="174" t="s">
        <v>1814</v>
      </c>
    </row>
    <row r="597" spans="1:28" ht="40.200000000000003" hidden="1" customHeight="1" x14ac:dyDescent="0.3">
      <c r="A597" s="172" t="s">
        <v>5155</v>
      </c>
      <c r="B597" s="5" t="s">
        <v>1514</v>
      </c>
      <c r="C597" s="5" t="s">
        <v>2763</v>
      </c>
      <c r="D597" s="5" t="s">
        <v>2764</v>
      </c>
      <c r="E597" s="5" t="s">
        <v>3266</v>
      </c>
      <c r="F597" s="5" t="s">
        <v>1246</v>
      </c>
      <c r="G597" s="5" t="s">
        <v>1247</v>
      </c>
      <c r="H597" s="5" t="s">
        <v>5156</v>
      </c>
      <c r="I597" s="5" t="s">
        <v>5157</v>
      </c>
      <c r="J597" s="5" t="s">
        <v>5158</v>
      </c>
      <c r="K597" s="5">
        <v>30714</v>
      </c>
      <c r="L597" s="5">
        <v>173</v>
      </c>
      <c r="M597" s="5" t="s">
        <v>5159</v>
      </c>
      <c r="N597" s="5" t="s">
        <v>5160</v>
      </c>
      <c r="O597" s="5" t="s">
        <v>90</v>
      </c>
      <c r="P597" s="5" t="s">
        <v>5161</v>
      </c>
      <c r="Q597" s="5" t="s">
        <v>2773</v>
      </c>
      <c r="R597" s="5" t="s">
        <v>2651</v>
      </c>
      <c r="S597" s="5" t="s">
        <v>92</v>
      </c>
      <c r="T597" s="5" t="s">
        <v>91</v>
      </c>
      <c r="U597" s="5" t="s">
        <v>2640</v>
      </c>
      <c r="V597" s="5" t="s">
        <v>2641</v>
      </c>
      <c r="W597" s="5" t="s">
        <v>2642</v>
      </c>
      <c r="X597" s="5">
        <v>60</v>
      </c>
      <c r="Y597" s="5">
        <v>2025</v>
      </c>
      <c r="Z597" s="5">
        <v>0</v>
      </c>
      <c r="AA597" s="5" t="s">
        <v>2113</v>
      </c>
      <c r="AB597" s="174" t="s">
        <v>1814</v>
      </c>
    </row>
    <row r="598" spans="1:28" ht="40.200000000000003" hidden="1" customHeight="1" x14ac:dyDescent="0.3">
      <c r="A598" s="172" t="s">
        <v>5155</v>
      </c>
      <c r="B598" s="5" t="s">
        <v>1514</v>
      </c>
      <c r="C598" s="5" t="s">
        <v>2763</v>
      </c>
      <c r="D598" s="5" t="s">
        <v>2764</v>
      </c>
      <c r="E598" s="5" t="s">
        <v>3266</v>
      </c>
      <c r="F598" s="5" t="s">
        <v>1246</v>
      </c>
      <c r="G598" s="5" t="s">
        <v>1247</v>
      </c>
      <c r="H598" s="5" t="s">
        <v>5156</v>
      </c>
      <c r="I598" s="5" t="s">
        <v>5157</v>
      </c>
      <c r="J598" s="5" t="s">
        <v>5158</v>
      </c>
      <c r="K598" s="5">
        <v>30714</v>
      </c>
      <c r="L598" s="5">
        <v>173</v>
      </c>
      <c r="M598" s="5" t="s">
        <v>5159</v>
      </c>
      <c r="N598" s="5" t="s">
        <v>5160</v>
      </c>
      <c r="O598" s="5" t="s">
        <v>90</v>
      </c>
      <c r="P598" s="5" t="s">
        <v>5161</v>
      </c>
      <c r="Q598" s="5" t="s">
        <v>2773</v>
      </c>
      <c r="R598" s="5" t="s">
        <v>2651</v>
      </c>
      <c r="S598" s="5" t="s">
        <v>92</v>
      </c>
      <c r="T598" s="5" t="s">
        <v>91</v>
      </c>
      <c r="U598" s="5" t="s">
        <v>2640</v>
      </c>
      <c r="V598" s="5" t="s">
        <v>2641</v>
      </c>
      <c r="W598" s="5" t="s">
        <v>2642</v>
      </c>
      <c r="X598" s="5">
        <v>60</v>
      </c>
      <c r="Y598" s="5">
        <v>2026</v>
      </c>
      <c r="Z598" s="5">
        <v>60</v>
      </c>
      <c r="AA598" s="5" t="s">
        <v>2113</v>
      </c>
      <c r="AB598" s="174" t="s">
        <v>1814</v>
      </c>
    </row>
    <row r="599" spans="1:28" ht="40.200000000000003" hidden="1" customHeight="1" x14ac:dyDescent="0.3">
      <c r="A599" s="172" t="s">
        <v>5162</v>
      </c>
      <c r="B599" s="5" t="s">
        <v>5163</v>
      </c>
      <c r="C599" s="5" t="s">
        <v>2763</v>
      </c>
      <c r="D599" s="5" t="s">
        <v>2764</v>
      </c>
      <c r="E599" s="5" t="s">
        <v>2883</v>
      </c>
      <c r="F599" s="5" t="s">
        <v>1246</v>
      </c>
      <c r="G599" s="5" t="s">
        <v>1246</v>
      </c>
      <c r="H599" s="5" t="s">
        <v>5164</v>
      </c>
      <c r="I599" s="5" t="s">
        <v>5165</v>
      </c>
      <c r="J599" s="5" t="s">
        <v>5166</v>
      </c>
      <c r="K599" s="5">
        <v>3275</v>
      </c>
      <c r="L599" s="5">
        <v>3275</v>
      </c>
      <c r="M599" s="5" t="s">
        <v>3814</v>
      </c>
      <c r="N599" s="5" t="s">
        <v>5167</v>
      </c>
      <c r="O599" s="5" t="s">
        <v>736</v>
      </c>
      <c r="P599" s="5" t="s">
        <v>2889</v>
      </c>
      <c r="Q599" s="5" t="s">
        <v>2890</v>
      </c>
      <c r="R599" s="5" t="s">
        <v>2891</v>
      </c>
      <c r="S599" s="5" t="s">
        <v>737</v>
      </c>
      <c r="T599" s="5" t="s">
        <v>713</v>
      </c>
      <c r="U599" s="5" t="s">
        <v>2640</v>
      </c>
      <c r="V599" s="5" t="s">
        <v>2641</v>
      </c>
      <c r="W599" s="5" t="s">
        <v>2642</v>
      </c>
      <c r="X599" s="5">
        <v>1</v>
      </c>
      <c r="Y599" s="5">
        <v>2025</v>
      </c>
      <c r="Z599" s="5">
        <v>1</v>
      </c>
      <c r="AA599" s="5" t="s">
        <v>2065</v>
      </c>
      <c r="AB599" s="174" t="s">
        <v>1814</v>
      </c>
    </row>
    <row r="600" spans="1:28" ht="40.200000000000003" hidden="1" customHeight="1" x14ac:dyDescent="0.3">
      <c r="A600" s="172" t="s">
        <v>5168</v>
      </c>
      <c r="B600" s="5" t="s">
        <v>5169</v>
      </c>
      <c r="C600" s="5" t="s">
        <v>2763</v>
      </c>
      <c r="D600" s="5" t="s">
        <v>2764</v>
      </c>
      <c r="E600" s="5" t="s">
        <v>2787</v>
      </c>
      <c r="F600" s="5" t="s">
        <v>1245</v>
      </c>
      <c r="G600" s="5" t="s">
        <v>1245</v>
      </c>
      <c r="H600" s="5" t="s">
        <v>3644</v>
      </c>
      <c r="I600" s="5" t="s">
        <v>5170</v>
      </c>
      <c r="J600" s="5" t="s">
        <v>5171</v>
      </c>
      <c r="K600" s="5">
        <v>1006044</v>
      </c>
      <c r="L600" s="5">
        <v>1006044</v>
      </c>
      <c r="M600" s="5" t="s">
        <v>2781</v>
      </c>
      <c r="N600" s="5" t="s">
        <v>3647</v>
      </c>
      <c r="O600" s="5" t="s">
        <v>109</v>
      </c>
      <c r="P600" s="5" t="s">
        <v>110</v>
      </c>
      <c r="Q600" s="5" t="s">
        <v>2773</v>
      </c>
      <c r="R600" s="5" t="s">
        <v>2677</v>
      </c>
      <c r="S600" s="5" t="s">
        <v>111</v>
      </c>
      <c r="T600" s="5" t="s">
        <v>112</v>
      </c>
      <c r="U600" s="5" t="s">
        <v>2677</v>
      </c>
      <c r="V600" s="5" t="s">
        <v>2641</v>
      </c>
      <c r="W600" s="5" t="s">
        <v>2642</v>
      </c>
      <c r="X600" s="5">
        <v>1</v>
      </c>
      <c r="Y600" s="5">
        <v>2024</v>
      </c>
      <c r="Z600" s="5">
        <v>1</v>
      </c>
      <c r="AA600" s="5" t="s">
        <v>1274</v>
      </c>
      <c r="AB600" s="174" t="s">
        <v>1814</v>
      </c>
    </row>
    <row r="601" spans="1:28" ht="40.200000000000003" hidden="1" customHeight="1" x14ac:dyDescent="0.3">
      <c r="A601" s="172" t="s">
        <v>5172</v>
      </c>
      <c r="B601" s="5" t="s">
        <v>1445</v>
      </c>
      <c r="C601" s="5" t="s">
        <v>2763</v>
      </c>
      <c r="D601" s="5" t="s">
        <v>2764</v>
      </c>
      <c r="E601" s="5" t="s">
        <v>2777</v>
      </c>
      <c r="F601" s="5" t="s">
        <v>1245</v>
      </c>
      <c r="G601" s="5" t="s">
        <v>1248</v>
      </c>
      <c r="H601" s="5" t="s">
        <v>5173</v>
      </c>
      <c r="I601" s="5" t="s">
        <v>5174</v>
      </c>
      <c r="J601" s="5" t="s">
        <v>5175</v>
      </c>
      <c r="K601" s="5">
        <v>273124</v>
      </c>
      <c r="L601" s="5">
        <v>96</v>
      </c>
      <c r="M601" s="5" t="s">
        <v>2827</v>
      </c>
      <c r="N601" s="5" t="s">
        <v>5176</v>
      </c>
      <c r="O601" s="5" t="s">
        <v>196</v>
      </c>
      <c r="P601" s="5" t="s">
        <v>197</v>
      </c>
      <c r="Q601" s="5" t="s">
        <v>2773</v>
      </c>
      <c r="R601" s="5" t="s">
        <v>2650</v>
      </c>
      <c r="S601" s="5" t="s">
        <v>198</v>
      </c>
      <c r="T601" s="5" t="s">
        <v>199</v>
      </c>
      <c r="U601" s="5" t="s">
        <v>2650</v>
      </c>
      <c r="V601" s="5" t="s">
        <v>2641</v>
      </c>
      <c r="W601" s="5" t="s">
        <v>2642</v>
      </c>
      <c r="X601" s="5">
        <v>386</v>
      </c>
      <c r="Y601" s="5">
        <v>2024</v>
      </c>
      <c r="Z601" s="5">
        <v>96</v>
      </c>
      <c r="AA601" s="5" t="s">
        <v>2205</v>
      </c>
      <c r="AB601" s="174" t="s">
        <v>1814</v>
      </c>
    </row>
    <row r="602" spans="1:28" ht="40.200000000000003" hidden="1" customHeight="1" x14ac:dyDescent="0.3">
      <c r="A602" s="172" t="s">
        <v>5172</v>
      </c>
      <c r="B602" s="5" t="s">
        <v>1445</v>
      </c>
      <c r="C602" s="5" t="s">
        <v>2763</v>
      </c>
      <c r="D602" s="5" t="s">
        <v>2764</v>
      </c>
      <c r="E602" s="5" t="s">
        <v>2777</v>
      </c>
      <c r="F602" s="5" t="s">
        <v>1245</v>
      </c>
      <c r="G602" s="5" t="s">
        <v>1248</v>
      </c>
      <c r="H602" s="5" t="s">
        <v>5173</v>
      </c>
      <c r="I602" s="5" t="s">
        <v>5174</v>
      </c>
      <c r="J602" s="5" t="s">
        <v>5175</v>
      </c>
      <c r="K602" s="5">
        <v>273124</v>
      </c>
      <c r="L602" s="5">
        <v>96</v>
      </c>
      <c r="M602" s="5" t="s">
        <v>2827</v>
      </c>
      <c r="N602" s="5" t="s">
        <v>5176</v>
      </c>
      <c r="O602" s="5" t="s">
        <v>196</v>
      </c>
      <c r="P602" s="5" t="s">
        <v>197</v>
      </c>
      <c r="Q602" s="5" t="s">
        <v>2773</v>
      </c>
      <c r="R602" s="5" t="s">
        <v>2650</v>
      </c>
      <c r="S602" s="5" t="s">
        <v>198</v>
      </c>
      <c r="T602" s="5" t="s">
        <v>199</v>
      </c>
      <c r="U602" s="5" t="s">
        <v>2650</v>
      </c>
      <c r="V602" s="5" t="s">
        <v>2641</v>
      </c>
      <c r="W602" s="5" t="s">
        <v>2642</v>
      </c>
      <c r="X602" s="5">
        <v>386</v>
      </c>
      <c r="Y602" s="5">
        <v>2025</v>
      </c>
      <c r="Z602" s="5">
        <v>96</v>
      </c>
      <c r="AA602" s="5" t="s">
        <v>2205</v>
      </c>
      <c r="AB602" s="174" t="s">
        <v>1814</v>
      </c>
    </row>
    <row r="603" spans="1:28" ht="40.200000000000003" hidden="1" customHeight="1" x14ac:dyDescent="0.3">
      <c r="A603" s="172" t="s">
        <v>5172</v>
      </c>
      <c r="B603" s="5" t="s">
        <v>1445</v>
      </c>
      <c r="C603" s="5" t="s">
        <v>2763</v>
      </c>
      <c r="D603" s="5" t="s">
        <v>2764</v>
      </c>
      <c r="E603" s="5" t="s">
        <v>2777</v>
      </c>
      <c r="F603" s="5" t="s">
        <v>1245</v>
      </c>
      <c r="G603" s="5" t="s">
        <v>1248</v>
      </c>
      <c r="H603" s="5" t="s">
        <v>5173</v>
      </c>
      <c r="I603" s="5" t="s">
        <v>5174</v>
      </c>
      <c r="J603" s="5" t="s">
        <v>5175</v>
      </c>
      <c r="K603" s="5">
        <v>273124</v>
      </c>
      <c r="L603" s="5">
        <v>96</v>
      </c>
      <c r="M603" s="5" t="s">
        <v>2827</v>
      </c>
      <c r="N603" s="5" t="s">
        <v>5176</v>
      </c>
      <c r="O603" s="5" t="s">
        <v>196</v>
      </c>
      <c r="P603" s="5" t="s">
        <v>197</v>
      </c>
      <c r="Q603" s="5" t="s">
        <v>2773</v>
      </c>
      <c r="R603" s="5" t="s">
        <v>2650</v>
      </c>
      <c r="S603" s="5" t="s">
        <v>198</v>
      </c>
      <c r="T603" s="5" t="s">
        <v>199</v>
      </c>
      <c r="U603" s="5" t="s">
        <v>2650</v>
      </c>
      <c r="V603" s="5" t="s">
        <v>2641</v>
      </c>
      <c r="W603" s="5" t="s">
        <v>2642</v>
      </c>
      <c r="X603" s="5">
        <v>386</v>
      </c>
      <c r="Y603" s="5">
        <v>2026</v>
      </c>
      <c r="Z603" s="5">
        <v>96</v>
      </c>
      <c r="AA603" s="5" t="s">
        <v>2205</v>
      </c>
      <c r="AB603" s="174" t="s">
        <v>1814</v>
      </c>
    </row>
    <row r="604" spans="1:28" ht="40.200000000000003" hidden="1" customHeight="1" x14ac:dyDescent="0.3">
      <c r="A604" s="172" t="s">
        <v>5172</v>
      </c>
      <c r="B604" s="5" t="s">
        <v>1445</v>
      </c>
      <c r="C604" s="5" t="s">
        <v>2763</v>
      </c>
      <c r="D604" s="5" t="s">
        <v>2764</v>
      </c>
      <c r="E604" s="5" t="s">
        <v>2777</v>
      </c>
      <c r="F604" s="5" t="s">
        <v>1245</v>
      </c>
      <c r="G604" s="5" t="s">
        <v>1248</v>
      </c>
      <c r="H604" s="5" t="s">
        <v>5173</v>
      </c>
      <c r="I604" s="5" t="s">
        <v>5174</v>
      </c>
      <c r="J604" s="5" t="s">
        <v>5175</v>
      </c>
      <c r="K604" s="5">
        <v>273124</v>
      </c>
      <c r="L604" s="5">
        <v>96</v>
      </c>
      <c r="M604" s="5" t="s">
        <v>2827</v>
      </c>
      <c r="N604" s="5" t="s">
        <v>5176</v>
      </c>
      <c r="O604" s="5" t="s">
        <v>196</v>
      </c>
      <c r="P604" s="5" t="s">
        <v>197</v>
      </c>
      <c r="Q604" s="5" t="s">
        <v>2773</v>
      </c>
      <c r="R604" s="5" t="s">
        <v>2650</v>
      </c>
      <c r="S604" s="5" t="s">
        <v>198</v>
      </c>
      <c r="T604" s="5" t="s">
        <v>199</v>
      </c>
      <c r="U604" s="5" t="s">
        <v>2650</v>
      </c>
      <c r="V604" s="5" t="s">
        <v>2641</v>
      </c>
      <c r="W604" s="5" t="s">
        <v>2642</v>
      </c>
      <c r="X604" s="5">
        <v>386</v>
      </c>
      <c r="Y604" s="5">
        <v>2027</v>
      </c>
      <c r="Z604" s="5">
        <v>96</v>
      </c>
      <c r="AA604" s="5" t="s">
        <v>2205</v>
      </c>
      <c r="AB604" s="174" t="s">
        <v>1814</v>
      </c>
    </row>
    <row r="605" spans="1:28" ht="40.200000000000003" hidden="1" customHeight="1" x14ac:dyDescent="0.3">
      <c r="A605" s="172" t="s">
        <v>5177</v>
      </c>
      <c r="B605" s="5" t="s">
        <v>2569</v>
      </c>
      <c r="C605" s="5" t="s">
        <v>2763</v>
      </c>
      <c r="D605" s="5" t="s">
        <v>2764</v>
      </c>
      <c r="E605" s="5" t="s">
        <v>2777</v>
      </c>
      <c r="F605" s="5" t="s">
        <v>1247</v>
      </c>
      <c r="G605" s="5" t="s">
        <v>1247</v>
      </c>
      <c r="H605" s="5" t="s">
        <v>5178</v>
      </c>
      <c r="I605" s="5" t="s">
        <v>5179</v>
      </c>
      <c r="J605" s="5" t="s">
        <v>5180</v>
      </c>
      <c r="K605" s="5">
        <v>17418</v>
      </c>
      <c r="L605" s="5">
        <v>1485</v>
      </c>
      <c r="M605" s="5" t="s">
        <v>5181</v>
      </c>
      <c r="N605" s="5" t="s">
        <v>5182</v>
      </c>
      <c r="O605" s="5" t="s">
        <v>230</v>
      </c>
      <c r="P605" s="5" t="s">
        <v>5183</v>
      </c>
      <c r="Q605" s="5" t="s">
        <v>2773</v>
      </c>
      <c r="R605" s="5" t="s">
        <v>5184</v>
      </c>
      <c r="S605" s="5" t="s">
        <v>232</v>
      </c>
      <c r="T605" s="5" t="s">
        <v>233</v>
      </c>
      <c r="U605" s="5" t="s">
        <v>2640</v>
      </c>
      <c r="V605" s="5" t="s">
        <v>2641</v>
      </c>
      <c r="W605" s="5" t="s">
        <v>2642</v>
      </c>
      <c r="X605" s="5">
        <v>297</v>
      </c>
      <c r="Y605" s="5">
        <v>2026</v>
      </c>
      <c r="Z605" s="5">
        <v>297</v>
      </c>
      <c r="AA605" s="5" t="s">
        <v>1821</v>
      </c>
      <c r="AB605" s="174" t="s">
        <v>1814</v>
      </c>
    </row>
    <row r="606" spans="1:28" ht="40.200000000000003" hidden="1" customHeight="1" x14ac:dyDescent="0.3">
      <c r="A606" s="172" t="s">
        <v>5185</v>
      </c>
      <c r="B606" s="5" t="s">
        <v>1602</v>
      </c>
      <c r="C606" s="5" t="s">
        <v>2763</v>
      </c>
      <c r="D606" s="5" t="s">
        <v>2764</v>
      </c>
      <c r="E606" s="5" t="s">
        <v>3162</v>
      </c>
      <c r="F606" s="5" t="s">
        <v>1246</v>
      </c>
      <c r="G606" s="5" t="s">
        <v>1246</v>
      </c>
      <c r="H606" s="5" t="s">
        <v>5186</v>
      </c>
      <c r="I606" s="5" t="s">
        <v>5187</v>
      </c>
      <c r="J606" s="5" t="s">
        <v>5188</v>
      </c>
      <c r="K606" s="5">
        <v>34829</v>
      </c>
      <c r="L606" s="5">
        <v>200</v>
      </c>
      <c r="M606" s="5" t="s">
        <v>3789</v>
      </c>
      <c r="N606" s="5" t="s">
        <v>5189</v>
      </c>
      <c r="O606" s="5" t="s">
        <v>484</v>
      </c>
      <c r="P606" s="5" t="s">
        <v>5190</v>
      </c>
      <c r="Q606" s="5" t="s">
        <v>2773</v>
      </c>
      <c r="R606" s="5" t="s">
        <v>5191</v>
      </c>
      <c r="S606" s="5" t="s">
        <v>486</v>
      </c>
      <c r="T606" s="5" t="s">
        <v>487</v>
      </c>
      <c r="U606" s="5" t="s">
        <v>2640</v>
      </c>
      <c r="V606" s="5" t="s">
        <v>2641</v>
      </c>
      <c r="W606" s="5" t="s">
        <v>2642</v>
      </c>
      <c r="X606" s="5">
        <v>200</v>
      </c>
      <c r="Y606" s="5">
        <v>2025</v>
      </c>
      <c r="Z606" s="5">
        <v>200</v>
      </c>
      <c r="AA606" s="5" t="s">
        <v>1973</v>
      </c>
      <c r="AB606" s="174" t="s">
        <v>1814</v>
      </c>
    </row>
    <row r="607" spans="1:28" ht="40.200000000000003" hidden="1" customHeight="1" x14ac:dyDescent="0.3">
      <c r="A607" s="172" t="s">
        <v>5192</v>
      </c>
      <c r="B607" s="5" t="s">
        <v>1693</v>
      </c>
      <c r="C607" s="5" t="s">
        <v>2763</v>
      </c>
      <c r="D607" s="5" t="s">
        <v>2764</v>
      </c>
      <c r="E607" s="5" t="s">
        <v>2787</v>
      </c>
      <c r="F607" s="5" t="s">
        <v>1246</v>
      </c>
      <c r="G607" s="5" t="s">
        <v>1246</v>
      </c>
      <c r="H607" s="5" t="s">
        <v>2800</v>
      </c>
      <c r="I607" s="5" t="s">
        <v>2801</v>
      </c>
      <c r="J607" s="5" t="s">
        <v>5193</v>
      </c>
      <c r="K607" s="5">
        <v>1016826</v>
      </c>
      <c r="L607" s="5">
        <v>2198</v>
      </c>
      <c r="M607" s="5" t="s">
        <v>2781</v>
      </c>
      <c r="N607" s="5" t="s">
        <v>4401</v>
      </c>
      <c r="O607" s="5" t="s">
        <v>105</v>
      </c>
      <c r="P607" s="5" t="s">
        <v>3015</v>
      </c>
      <c r="Q607" s="5" t="s">
        <v>2773</v>
      </c>
      <c r="R607" s="5" t="s">
        <v>3012</v>
      </c>
      <c r="S607" s="5" t="s">
        <v>107</v>
      </c>
      <c r="T607" s="5" t="s">
        <v>108</v>
      </c>
      <c r="U607" s="5" t="s">
        <v>2640</v>
      </c>
      <c r="V607" s="5" t="s">
        <v>2641</v>
      </c>
      <c r="W607" s="5" t="s">
        <v>2642</v>
      </c>
      <c r="X607" s="5">
        <v>4</v>
      </c>
      <c r="Y607" s="5">
        <v>2025</v>
      </c>
      <c r="Z607" s="5">
        <v>4</v>
      </c>
      <c r="AA607" s="5" t="s">
        <v>1827</v>
      </c>
      <c r="AB607" s="174" t="s">
        <v>1814</v>
      </c>
    </row>
    <row r="608" spans="1:28" ht="40.200000000000003" hidden="1" customHeight="1" x14ac:dyDescent="0.3">
      <c r="A608" s="172" t="s">
        <v>5192</v>
      </c>
      <c r="B608" s="5" t="s">
        <v>1693</v>
      </c>
      <c r="C608" s="5" t="s">
        <v>2763</v>
      </c>
      <c r="D608" s="5" t="s">
        <v>2764</v>
      </c>
      <c r="E608" s="5" t="s">
        <v>2787</v>
      </c>
      <c r="F608" s="5" t="s">
        <v>1246</v>
      </c>
      <c r="G608" s="5" t="s">
        <v>1246</v>
      </c>
      <c r="H608" s="5" t="s">
        <v>2800</v>
      </c>
      <c r="I608" s="5" t="s">
        <v>2801</v>
      </c>
      <c r="J608" s="5" t="s">
        <v>5193</v>
      </c>
      <c r="K608" s="5">
        <v>1016826</v>
      </c>
      <c r="L608" s="5">
        <v>2198</v>
      </c>
      <c r="M608" s="5" t="s">
        <v>2781</v>
      </c>
      <c r="N608" s="5" t="s">
        <v>2803</v>
      </c>
      <c r="O608" s="5" t="s">
        <v>220</v>
      </c>
      <c r="P608" s="5" t="s">
        <v>221</v>
      </c>
      <c r="Q608" s="5" t="s">
        <v>2773</v>
      </c>
      <c r="R608" s="5" t="s">
        <v>2650</v>
      </c>
      <c r="S608" s="5" t="s">
        <v>222</v>
      </c>
      <c r="T608" s="5" t="s">
        <v>223</v>
      </c>
      <c r="U608" s="5" t="s">
        <v>2640</v>
      </c>
      <c r="V608" s="5" t="s">
        <v>2641</v>
      </c>
      <c r="W608" s="5" t="s">
        <v>2642</v>
      </c>
      <c r="X608" s="5">
        <v>133</v>
      </c>
      <c r="Y608" s="5">
        <v>2025</v>
      </c>
      <c r="Z608" s="5">
        <v>133</v>
      </c>
      <c r="AA608" s="5" t="s">
        <v>1815</v>
      </c>
      <c r="AB608" s="174" t="s">
        <v>1814</v>
      </c>
    </row>
    <row r="609" spans="1:28" ht="40.200000000000003" hidden="1" customHeight="1" x14ac:dyDescent="0.3">
      <c r="A609" s="172" t="s">
        <v>5192</v>
      </c>
      <c r="B609" s="5" t="s">
        <v>1693</v>
      </c>
      <c r="C609" s="5" t="s">
        <v>2763</v>
      </c>
      <c r="D609" s="5" t="s">
        <v>2764</v>
      </c>
      <c r="E609" s="5" t="s">
        <v>2787</v>
      </c>
      <c r="F609" s="5" t="s">
        <v>1246</v>
      </c>
      <c r="G609" s="5" t="s">
        <v>1246</v>
      </c>
      <c r="H609" s="5" t="s">
        <v>2800</v>
      </c>
      <c r="I609" s="5" t="s">
        <v>2801</v>
      </c>
      <c r="J609" s="5" t="s">
        <v>5193</v>
      </c>
      <c r="K609" s="5">
        <v>1016826</v>
      </c>
      <c r="L609" s="5">
        <v>2198</v>
      </c>
      <c r="M609" s="5" t="s">
        <v>2781</v>
      </c>
      <c r="N609" s="5" t="s">
        <v>5194</v>
      </c>
      <c r="O609" s="5" t="s">
        <v>224</v>
      </c>
      <c r="P609" s="5" t="s">
        <v>2798</v>
      </c>
      <c r="Q609" s="5" t="s">
        <v>2773</v>
      </c>
      <c r="R609" s="5" t="s">
        <v>2792</v>
      </c>
      <c r="S609" s="5" t="s">
        <v>226</v>
      </c>
      <c r="T609" s="5" t="s">
        <v>227</v>
      </c>
      <c r="U609" s="5" t="s">
        <v>2640</v>
      </c>
      <c r="V609" s="5" t="s">
        <v>2641</v>
      </c>
      <c r="W609" s="5" t="s">
        <v>2642</v>
      </c>
      <c r="X609" s="5">
        <v>2</v>
      </c>
      <c r="Y609" s="5">
        <v>2025</v>
      </c>
      <c r="Z609" s="5">
        <v>2</v>
      </c>
      <c r="AA609" s="5" t="s">
        <v>1819</v>
      </c>
      <c r="AB609" s="174" t="s">
        <v>1814</v>
      </c>
    </row>
    <row r="610" spans="1:28" ht="40.200000000000003" hidden="1" customHeight="1" x14ac:dyDescent="0.3">
      <c r="A610" s="172" t="s">
        <v>5195</v>
      </c>
      <c r="B610" s="5" t="s">
        <v>1561</v>
      </c>
      <c r="C610" s="5" t="s">
        <v>2763</v>
      </c>
      <c r="D610" s="5" t="s">
        <v>2764</v>
      </c>
      <c r="E610" s="5" t="s">
        <v>2765</v>
      </c>
      <c r="F610" s="5" t="s">
        <v>1245</v>
      </c>
      <c r="G610" s="5" t="s">
        <v>1246</v>
      </c>
      <c r="H610" s="5" t="s">
        <v>5196</v>
      </c>
      <c r="I610" s="5" t="s">
        <v>4687</v>
      </c>
      <c r="J610" s="5" t="s">
        <v>5197</v>
      </c>
      <c r="K610" s="5">
        <v>6723</v>
      </c>
      <c r="L610" s="5">
        <v>3636</v>
      </c>
      <c r="M610" s="5" t="s">
        <v>2827</v>
      </c>
      <c r="N610" s="5" t="s">
        <v>5198</v>
      </c>
      <c r="O610" s="5" t="s">
        <v>204</v>
      </c>
      <c r="P610" s="5" t="s">
        <v>205</v>
      </c>
      <c r="Q610" s="5" t="s">
        <v>2773</v>
      </c>
      <c r="R610" s="5" t="s">
        <v>2650</v>
      </c>
      <c r="S610" s="5" t="s">
        <v>206</v>
      </c>
      <c r="T610" s="5" t="s">
        <v>207</v>
      </c>
      <c r="U610" s="5" t="s">
        <v>2650</v>
      </c>
      <c r="V610" s="5" t="s">
        <v>2641</v>
      </c>
      <c r="W610" s="5" t="s">
        <v>2642</v>
      </c>
      <c r="X610" s="5">
        <v>6723</v>
      </c>
      <c r="Y610" s="5">
        <v>2024</v>
      </c>
      <c r="Z610" s="5">
        <v>0</v>
      </c>
      <c r="AA610" s="5" t="s">
        <v>1849</v>
      </c>
      <c r="AB610" s="174" t="s">
        <v>1814</v>
      </c>
    </row>
    <row r="611" spans="1:28" ht="40.200000000000003" hidden="1" customHeight="1" x14ac:dyDescent="0.3">
      <c r="A611" s="172" t="s">
        <v>5195</v>
      </c>
      <c r="B611" s="5" t="s">
        <v>1561</v>
      </c>
      <c r="C611" s="5" t="s">
        <v>2763</v>
      </c>
      <c r="D611" s="5" t="s">
        <v>2764</v>
      </c>
      <c r="E611" s="5" t="s">
        <v>2765</v>
      </c>
      <c r="F611" s="5" t="s">
        <v>1245</v>
      </c>
      <c r="G611" s="5" t="s">
        <v>1246</v>
      </c>
      <c r="H611" s="5" t="s">
        <v>5196</v>
      </c>
      <c r="I611" s="5" t="s">
        <v>4687</v>
      </c>
      <c r="J611" s="5" t="s">
        <v>5197</v>
      </c>
      <c r="K611" s="5">
        <v>6723</v>
      </c>
      <c r="L611" s="5">
        <v>3636</v>
      </c>
      <c r="M611" s="5" t="s">
        <v>2827</v>
      </c>
      <c r="N611" s="5" t="s">
        <v>5198</v>
      </c>
      <c r="O611" s="5" t="s">
        <v>204</v>
      </c>
      <c r="P611" s="5" t="s">
        <v>205</v>
      </c>
      <c r="Q611" s="5" t="s">
        <v>2773</v>
      </c>
      <c r="R611" s="5" t="s">
        <v>2650</v>
      </c>
      <c r="S611" s="5" t="s">
        <v>206</v>
      </c>
      <c r="T611" s="5" t="s">
        <v>207</v>
      </c>
      <c r="U611" s="5" t="s">
        <v>2650</v>
      </c>
      <c r="V611" s="5" t="s">
        <v>2641</v>
      </c>
      <c r="W611" s="5" t="s">
        <v>2642</v>
      </c>
      <c r="X611" s="5">
        <v>6723</v>
      </c>
      <c r="Y611" s="5">
        <v>2025</v>
      </c>
      <c r="Z611" s="5">
        <v>6723</v>
      </c>
      <c r="AA611" s="5" t="s">
        <v>1849</v>
      </c>
      <c r="AB611" s="174" t="s">
        <v>1814</v>
      </c>
    </row>
    <row r="612" spans="1:28" ht="40.200000000000003" hidden="1" customHeight="1" x14ac:dyDescent="0.3">
      <c r="A612" s="172" t="s">
        <v>5199</v>
      </c>
      <c r="B612" s="5" t="s">
        <v>1730</v>
      </c>
      <c r="C612" s="5" t="s">
        <v>2763</v>
      </c>
      <c r="D612" s="5" t="s">
        <v>2764</v>
      </c>
      <c r="E612" s="5" t="s">
        <v>2787</v>
      </c>
      <c r="F612" s="5" t="s">
        <v>1246</v>
      </c>
      <c r="G612" s="5" t="s">
        <v>1246</v>
      </c>
      <c r="H612" s="5" t="s">
        <v>5200</v>
      </c>
      <c r="I612" s="5" t="s">
        <v>5201</v>
      </c>
      <c r="J612" s="5" t="s">
        <v>5202</v>
      </c>
      <c r="K612" s="5">
        <v>1016826</v>
      </c>
      <c r="L612" s="5">
        <v>1016826</v>
      </c>
      <c r="M612" s="5" t="s">
        <v>2781</v>
      </c>
      <c r="N612" s="5" t="s">
        <v>5203</v>
      </c>
      <c r="O612" s="5" t="s">
        <v>74</v>
      </c>
      <c r="P612" s="5" t="s">
        <v>3262</v>
      </c>
      <c r="Q612" s="5" t="s">
        <v>2773</v>
      </c>
      <c r="R612" s="5" t="s">
        <v>3959</v>
      </c>
      <c r="S612" s="5" t="s">
        <v>76</v>
      </c>
      <c r="T612" s="5" t="s">
        <v>77</v>
      </c>
      <c r="U612" s="5" t="s">
        <v>2640</v>
      </c>
      <c r="V612" s="5" t="s">
        <v>2641</v>
      </c>
      <c r="W612" s="5" t="s">
        <v>2642</v>
      </c>
      <c r="X612" s="5">
        <v>1</v>
      </c>
      <c r="Y612" s="5">
        <v>2025</v>
      </c>
      <c r="Z612" s="5">
        <v>1</v>
      </c>
      <c r="AA612" s="5" t="s">
        <v>2058</v>
      </c>
      <c r="AB612" s="174" t="s">
        <v>1814</v>
      </c>
    </row>
    <row r="613" spans="1:28" ht="40.200000000000003" hidden="1" customHeight="1" x14ac:dyDescent="0.3">
      <c r="A613" s="172" t="s">
        <v>5204</v>
      </c>
      <c r="B613" s="5" t="s">
        <v>5205</v>
      </c>
      <c r="C613" s="5" t="s">
        <v>2763</v>
      </c>
      <c r="D613" s="5" t="s">
        <v>2764</v>
      </c>
      <c r="E613" s="5" t="s">
        <v>2777</v>
      </c>
      <c r="F613" s="5" t="s">
        <v>1245</v>
      </c>
      <c r="G613" s="5" t="s">
        <v>1245</v>
      </c>
      <c r="H613" s="5" t="s">
        <v>5206</v>
      </c>
      <c r="I613" s="5" t="s">
        <v>5207</v>
      </c>
      <c r="J613" s="5" t="s">
        <v>5208</v>
      </c>
      <c r="K613" s="5">
        <v>281970</v>
      </c>
      <c r="L613" s="5">
        <v>880</v>
      </c>
      <c r="M613" s="5" t="s">
        <v>2781</v>
      </c>
      <c r="N613" s="5" t="s">
        <v>5209</v>
      </c>
      <c r="O613" s="5" t="s">
        <v>196</v>
      </c>
      <c r="P613" s="5" t="s">
        <v>197</v>
      </c>
      <c r="Q613" s="5" t="s">
        <v>2773</v>
      </c>
      <c r="R613" s="5" t="s">
        <v>2650</v>
      </c>
      <c r="S613" s="5" t="s">
        <v>198</v>
      </c>
      <c r="T613" s="5" t="s">
        <v>199</v>
      </c>
      <c r="U613" s="5" t="s">
        <v>2650</v>
      </c>
      <c r="V613" s="5" t="s">
        <v>2641</v>
      </c>
      <c r="W613" s="5" t="s">
        <v>2642</v>
      </c>
      <c r="X613" s="5">
        <v>880</v>
      </c>
      <c r="Y613" s="5">
        <v>2024</v>
      </c>
      <c r="Z613" s="5">
        <v>880</v>
      </c>
      <c r="AA613" s="5" t="s">
        <v>2205</v>
      </c>
      <c r="AB613" s="174" t="s">
        <v>1814</v>
      </c>
    </row>
    <row r="614" spans="1:28" ht="40.200000000000003" hidden="1" customHeight="1" x14ac:dyDescent="0.3">
      <c r="A614" s="172" t="s">
        <v>5210</v>
      </c>
      <c r="B614" s="5" t="s">
        <v>1794</v>
      </c>
      <c r="C614" s="5" t="s">
        <v>2763</v>
      </c>
      <c r="D614" s="5" t="s">
        <v>2764</v>
      </c>
      <c r="E614" s="5" t="s">
        <v>2765</v>
      </c>
      <c r="F614" s="5" t="s">
        <v>1247</v>
      </c>
      <c r="G614" s="5" t="s">
        <v>1247</v>
      </c>
      <c r="H614" s="5" t="s">
        <v>5211</v>
      </c>
      <c r="I614" s="5" t="s">
        <v>5212</v>
      </c>
      <c r="J614" s="5" t="s">
        <v>5213</v>
      </c>
      <c r="K614" s="5">
        <v>1026669</v>
      </c>
      <c r="L614" s="5">
        <v>632</v>
      </c>
      <c r="M614" s="5" t="s">
        <v>2781</v>
      </c>
      <c r="N614" s="5" t="s">
        <v>5214</v>
      </c>
      <c r="O614" s="5" t="s">
        <v>160</v>
      </c>
      <c r="P614" s="5" t="s">
        <v>5215</v>
      </c>
      <c r="Q614" s="5" t="s">
        <v>2773</v>
      </c>
      <c r="R614" s="5" t="s">
        <v>3390</v>
      </c>
      <c r="S614" s="5" t="s">
        <v>162</v>
      </c>
      <c r="T614" s="5" t="s">
        <v>163</v>
      </c>
      <c r="U614" s="5" t="s">
        <v>2640</v>
      </c>
      <c r="V614" s="5" t="s">
        <v>2641</v>
      </c>
      <c r="W614" s="5" t="s">
        <v>2642</v>
      </c>
      <c r="X614" s="5">
        <v>632</v>
      </c>
      <c r="Y614" s="5">
        <v>2026</v>
      </c>
      <c r="Z614" s="5">
        <v>632</v>
      </c>
      <c r="AA614" s="5" t="s">
        <v>1845</v>
      </c>
      <c r="AB614" s="174" t="s">
        <v>1814</v>
      </c>
    </row>
    <row r="615" spans="1:28" ht="40.200000000000003" hidden="1" customHeight="1" x14ac:dyDescent="0.3">
      <c r="A615" s="172" t="s">
        <v>5216</v>
      </c>
      <c r="B615" s="5" t="s">
        <v>5217</v>
      </c>
      <c r="C615" s="5" t="s">
        <v>2763</v>
      </c>
      <c r="D615" s="5" t="s">
        <v>2764</v>
      </c>
      <c r="E615" s="5" t="s">
        <v>2927</v>
      </c>
      <c r="F615" s="5" t="s">
        <v>1245</v>
      </c>
      <c r="G615" s="5" t="s">
        <v>1245</v>
      </c>
      <c r="H615" s="5" t="s">
        <v>5218</v>
      </c>
      <c r="I615" s="5" t="s">
        <v>5219</v>
      </c>
      <c r="J615" s="5" t="s">
        <v>5220</v>
      </c>
      <c r="K615" s="5">
        <v>1006044</v>
      </c>
      <c r="L615" s="5">
        <v>691811</v>
      </c>
      <c r="M615" s="5" t="s">
        <v>2781</v>
      </c>
      <c r="N615" s="5" t="s">
        <v>5221</v>
      </c>
      <c r="O615" s="5" t="s">
        <v>78</v>
      </c>
      <c r="P615" s="5" t="s">
        <v>79</v>
      </c>
      <c r="Q615" s="5" t="s">
        <v>2773</v>
      </c>
      <c r="R615" s="5" t="s">
        <v>2933</v>
      </c>
      <c r="S615" s="5" t="s">
        <v>80</v>
      </c>
      <c r="T615" s="5" t="s">
        <v>81</v>
      </c>
      <c r="U615" s="5" t="s">
        <v>2933</v>
      </c>
      <c r="V615" s="5" t="s">
        <v>2641</v>
      </c>
      <c r="W615" s="5" t="s">
        <v>2642</v>
      </c>
      <c r="X615" s="5">
        <v>25</v>
      </c>
      <c r="Y615" s="5">
        <v>2024</v>
      </c>
      <c r="Z615" s="5">
        <v>25</v>
      </c>
      <c r="AA615" s="5" t="s">
        <v>1900</v>
      </c>
      <c r="AB615" s="174" t="s">
        <v>1814</v>
      </c>
    </row>
    <row r="616" spans="1:28" ht="40.200000000000003" hidden="1" customHeight="1" x14ac:dyDescent="0.3">
      <c r="A616" s="172" t="s">
        <v>5222</v>
      </c>
      <c r="B616" s="5" t="s">
        <v>5223</v>
      </c>
      <c r="C616" s="5" t="s">
        <v>3318</v>
      </c>
      <c r="D616" s="5" t="s">
        <v>3319</v>
      </c>
      <c r="E616" s="5" t="s">
        <v>3532</v>
      </c>
      <c r="F616" s="5" t="s">
        <v>1245</v>
      </c>
      <c r="G616" s="5" t="s">
        <v>1247</v>
      </c>
      <c r="H616" s="5" t="s">
        <v>5224</v>
      </c>
      <c r="I616" s="5" t="s">
        <v>5225</v>
      </c>
      <c r="J616" s="5" t="s">
        <v>5226</v>
      </c>
      <c r="K616" s="5">
        <v>35280</v>
      </c>
      <c r="L616" s="5">
        <v>35280</v>
      </c>
      <c r="M616" s="5" t="s">
        <v>3789</v>
      </c>
      <c r="N616" s="5" t="s">
        <v>5227</v>
      </c>
      <c r="O616" s="5" t="s">
        <v>579</v>
      </c>
      <c r="P616" s="5" t="s">
        <v>5228</v>
      </c>
      <c r="Q616" s="5" t="s">
        <v>2773</v>
      </c>
      <c r="R616" s="5" t="s">
        <v>5229</v>
      </c>
      <c r="S616" s="5" t="s">
        <v>581</v>
      </c>
      <c r="T616" s="5" t="s">
        <v>580</v>
      </c>
      <c r="U616" s="5" t="s">
        <v>2640</v>
      </c>
      <c r="V616" s="5" t="s">
        <v>2641</v>
      </c>
      <c r="W616" s="5" t="s">
        <v>2642</v>
      </c>
      <c r="X616" s="5">
        <v>1</v>
      </c>
      <c r="Y616" s="5">
        <v>2024</v>
      </c>
      <c r="Z616" s="5">
        <v>1</v>
      </c>
      <c r="AA616" s="5" t="s">
        <v>2008</v>
      </c>
      <c r="AB616" s="174" t="s">
        <v>1814</v>
      </c>
    </row>
    <row r="617" spans="1:28" ht="40.200000000000003" hidden="1" customHeight="1" x14ac:dyDescent="0.3">
      <c r="A617" s="172" t="s">
        <v>5222</v>
      </c>
      <c r="B617" s="5" t="s">
        <v>5223</v>
      </c>
      <c r="C617" s="5" t="s">
        <v>3318</v>
      </c>
      <c r="D617" s="5" t="s">
        <v>3319</v>
      </c>
      <c r="E617" s="5" t="s">
        <v>3532</v>
      </c>
      <c r="F617" s="5" t="s">
        <v>1245</v>
      </c>
      <c r="G617" s="5" t="s">
        <v>1247</v>
      </c>
      <c r="H617" s="5" t="s">
        <v>5224</v>
      </c>
      <c r="I617" s="5" t="s">
        <v>5225</v>
      </c>
      <c r="J617" s="5" t="s">
        <v>5226</v>
      </c>
      <c r="K617" s="5">
        <v>35280</v>
      </c>
      <c r="L617" s="5">
        <v>35280</v>
      </c>
      <c r="M617" s="5" t="s">
        <v>3789</v>
      </c>
      <c r="N617" s="5" t="s">
        <v>5227</v>
      </c>
      <c r="O617" s="5" t="s">
        <v>579</v>
      </c>
      <c r="P617" s="5" t="s">
        <v>5228</v>
      </c>
      <c r="Q617" s="5" t="s">
        <v>2773</v>
      </c>
      <c r="R617" s="5" t="s">
        <v>5229</v>
      </c>
      <c r="S617" s="5" t="s">
        <v>581</v>
      </c>
      <c r="T617" s="5" t="s">
        <v>580</v>
      </c>
      <c r="U617" s="5" t="s">
        <v>2640</v>
      </c>
      <c r="V617" s="5" t="s">
        <v>2641</v>
      </c>
      <c r="W617" s="5" t="s">
        <v>2642</v>
      </c>
      <c r="X617" s="5">
        <v>1</v>
      </c>
      <c r="Y617" s="5">
        <v>2025</v>
      </c>
      <c r="Z617" s="5">
        <v>0</v>
      </c>
      <c r="AA617" s="5" t="s">
        <v>2008</v>
      </c>
      <c r="AB617" s="174" t="s">
        <v>1814</v>
      </c>
    </row>
    <row r="618" spans="1:28" ht="40.200000000000003" hidden="1" customHeight="1" x14ac:dyDescent="0.3">
      <c r="A618" s="172" t="s">
        <v>5222</v>
      </c>
      <c r="B618" s="5" t="s">
        <v>5223</v>
      </c>
      <c r="C618" s="5" t="s">
        <v>3318</v>
      </c>
      <c r="D618" s="5" t="s">
        <v>3319</v>
      </c>
      <c r="E618" s="5" t="s">
        <v>3532</v>
      </c>
      <c r="F618" s="5" t="s">
        <v>1245</v>
      </c>
      <c r="G618" s="5" t="s">
        <v>1247</v>
      </c>
      <c r="H618" s="5" t="s">
        <v>5224</v>
      </c>
      <c r="I618" s="5" t="s">
        <v>5225</v>
      </c>
      <c r="J618" s="5" t="s">
        <v>5226</v>
      </c>
      <c r="K618" s="5">
        <v>35280</v>
      </c>
      <c r="L618" s="5">
        <v>35280</v>
      </c>
      <c r="M618" s="5" t="s">
        <v>3789</v>
      </c>
      <c r="N618" s="5" t="s">
        <v>5227</v>
      </c>
      <c r="O618" s="5" t="s">
        <v>579</v>
      </c>
      <c r="P618" s="5" t="s">
        <v>5228</v>
      </c>
      <c r="Q618" s="5" t="s">
        <v>2773</v>
      </c>
      <c r="R618" s="5" t="s">
        <v>5229</v>
      </c>
      <c r="S618" s="5" t="s">
        <v>581</v>
      </c>
      <c r="T618" s="5" t="s">
        <v>580</v>
      </c>
      <c r="U618" s="5" t="s">
        <v>2640</v>
      </c>
      <c r="V618" s="5" t="s">
        <v>2641</v>
      </c>
      <c r="W618" s="5" t="s">
        <v>2642</v>
      </c>
      <c r="X618" s="5">
        <v>1</v>
      </c>
      <c r="Y618" s="5">
        <v>2026</v>
      </c>
      <c r="Z618" s="5">
        <v>0</v>
      </c>
      <c r="AA618" s="5" t="s">
        <v>2008</v>
      </c>
      <c r="AB618" s="174" t="s">
        <v>1814</v>
      </c>
    </row>
    <row r="619" spans="1:28" ht="40.200000000000003" hidden="1" customHeight="1" x14ac:dyDescent="0.3">
      <c r="A619" s="172" t="s">
        <v>5230</v>
      </c>
      <c r="B619" s="5" t="s">
        <v>5231</v>
      </c>
      <c r="C619" s="5" t="s">
        <v>3318</v>
      </c>
      <c r="D619" s="5" t="s">
        <v>3319</v>
      </c>
      <c r="E619" s="5" t="s">
        <v>2765</v>
      </c>
      <c r="F619" s="5" t="s">
        <v>2948</v>
      </c>
      <c r="G619" s="5" t="s">
        <v>1246</v>
      </c>
      <c r="H619" s="5" t="s">
        <v>5232</v>
      </c>
      <c r="I619" s="5" t="s">
        <v>5233</v>
      </c>
      <c r="J619" s="5" t="s">
        <v>5234</v>
      </c>
      <c r="K619" s="5">
        <v>3769</v>
      </c>
      <c r="L619" s="5">
        <v>1830</v>
      </c>
      <c r="M619" s="5" t="s">
        <v>5235</v>
      </c>
      <c r="N619" s="5" t="s">
        <v>5236</v>
      </c>
      <c r="O619" s="5" t="s">
        <v>1424</v>
      </c>
      <c r="P619" s="5" t="s">
        <v>3478</v>
      </c>
      <c r="Q619" s="5" t="s">
        <v>2773</v>
      </c>
      <c r="R619" s="5" t="s">
        <v>2647</v>
      </c>
      <c r="S619" s="5" t="s">
        <v>1879</v>
      </c>
      <c r="T619" s="5" t="s">
        <v>2646</v>
      </c>
      <c r="U619" s="5" t="s">
        <v>2640</v>
      </c>
      <c r="V619" s="5" t="s">
        <v>2641</v>
      </c>
      <c r="W619" s="5" t="s">
        <v>1814</v>
      </c>
      <c r="X619" s="5">
        <v>3</v>
      </c>
      <c r="Y619" s="5">
        <v>2023</v>
      </c>
      <c r="Z619" s="5">
        <v>1</v>
      </c>
      <c r="AA619" s="5" t="s">
        <v>1880</v>
      </c>
      <c r="AB619" s="174" t="s">
        <v>1814</v>
      </c>
    </row>
    <row r="620" spans="1:28" ht="40.200000000000003" hidden="1" customHeight="1" x14ac:dyDescent="0.3">
      <c r="A620" s="172" t="s">
        <v>5230</v>
      </c>
      <c r="B620" s="5" t="s">
        <v>5231</v>
      </c>
      <c r="C620" s="5" t="s">
        <v>3318</v>
      </c>
      <c r="D620" s="5" t="s">
        <v>3319</v>
      </c>
      <c r="E620" s="5" t="s">
        <v>2765</v>
      </c>
      <c r="F620" s="5" t="s">
        <v>2948</v>
      </c>
      <c r="G620" s="5" t="s">
        <v>1246</v>
      </c>
      <c r="H620" s="5" t="s">
        <v>5232</v>
      </c>
      <c r="I620" s="5" t="s">
        <v>5233</v>
      </c>
      <c r="J620" s="5" t="s">
        <v>5234</v>
      </c>
      <c r="K620" s="5">
        <v>3769</v>
      </c>
      <c r="L620" s="5">
        <v>1830</v>
      </c>
      <c r="M620" s="5" t="s">
        <v>5235</v>
      </c>
      <c r="N620" s="5" t="s">
        <v>5236</v>
      </c>
      <c r="O620" s="5" t="s">
        <v>1424</v>
      </c>
      <c r="P620" s="5" t="s">
        <v>3478</v>
      </c>
      <c r="Q620" s="5" t="s">
        <v>2773</v>
      </c>
      <c r="R620" s="5" t="s">
        <v>2647</v>
      </c>
      <c r="S620" s="5" t="s">
        <v>1879</v>
      </c>
      <c r="T620" s="5" t="s">
        <v>2646</v>
      </c>
      <c r="U620" s="5" t="s">
        <v>2640</v>
      </c>
      <c r="V620" s="5" t="s">
        <v>2641</v>
      </c>
      <c r="W620" s="5" t="s">
        <v>1814</v>
      </c>
      <c r="X620" s="5">
        <v>3</v>
      </c>
      <c r="Y620" s="5">
        <v>2024</v>
      </c>
      <c r="Z620" s="5">
        <v>2</v>
      </c>
      <c r="AA620" s="5" t="s">
        <v>1880</v>
      </c>
      <c r="AB620" s="174" t="s">
        <v>1814</v>
      </c>
    </row>
    <row r="621" spans="1:28" ht="40.200000000000003" hidden="1" customHeight="1" x14ac:dyDescent="0.3">
      <c r="A621" s="172" t="s">
        <v>5230</v>
      </c>
      <c r="B621" s="5" t="s">
        <v>5231</v>
      </c>
      <c r="C621" s="5" t="s">
        <v>3318</v>
      </c>
      <c r="D621" s="5" t="s">
        <v>3319</v>
      </c>
      <c r="E621" s="5" t="s">
        <v>2765</v>
      </c>
      <c r="F621" s="5" t="s">
        <v>2948</v>
      </c>
      <c r="G621" s="5" t="s">
        <v>1246</v>
      </c>
      <c r="H621" s="5" t="s">
        <v>5232</v>
      </c>
      <c r="I621" s="5" t="s">
        <v>5233</v>
      </c>
      <c r="J621" s="5" t="s">
        <v>5234</v>
      </c>
      <c r="K621" s="5">
        <v>3769</v>
      </c>
      <c r="L621" s="5">
        <v>1830</v>
      </c>
      <c r="M621" s="5" t="s">
        <v>5235</v>
      </c>
      <c r="N621" s="5" t="s">
        <v>5236</v>
      </c>
      <c r="O621" s="5" t="s">
        <v>1424</v>
      </c>
      <c r="P621" s="5" t="s">
        <v>3478</v>
      </c>
      <c r="Q621" s="5" t="s">
        <v>2773</v>
      </c>
      <c r="R621" s="5" t="s">
        <v>2647</v>
      </c>
      <c r="S621" s="5" t="s">
        <v>1879</v>
      </c>
      <c r="T621" s="5" t="s">
        <v>2646</v>
      </c>
      <c r="U621" s="5" t="s">
        <v>2640</v>
      </c>
      <c r="V621" s="5" t="s">
        <v>2641</v>
      </c>
      <c r="W621" s="5" t="s">
        <v>1814</v>
      </c>
      <c r="X621" s="5">
        <v>3</v>
      </c>
      <c r="Y621" s="5">
        <v>2025</v>
      </c>
      <c r="Z621" s="5">
        <v>0</v>
      </c>
      <c r="AA621" s="5" t="s">
        <v>1880</v>
      </c>
      <c r="AB621" s="174" t="s">
        <v>1814</v>
      </c>
    </row>
    <row r="622" spans="1:28" ht="40.200000000000003" hidden="1" customHeight="1" x14ac:dyDescent="0.3">
      <c r="A622" s="172" t="s">
        <v>5230</v>
      </c>
      <c r="B622" s="5" t="s">
        <v>5231</v>
      </c>
      <c r="C622" s="5" t="s">
        <v>3318</v>
      </c>
      <c r="D622" s="5" t="s">
        <v>3319</v>
      </c>
      <c r="E622" s="5" t="s">
        <v>2765</v>
      </c>
      <c r="F622" s="5" t="s">
        <v>2948</v>
      </c>
      <c r="G622" s="5" t="s">
        <v>1246</v>
      </c>
      <c r="H622" s="5" t="s">
        <v>5232</v>
      </c>
      <c r="I622" s="5" t="s">
        <v>5233</v>
      </c>
      <c r="J622" s="5" t="s">
        <v>5234</v>
      </c>
      <c r="K622" s="5">
        <v>3769</v>
      </c>
      <c r="L622" s="5">
        <v>1830</v>
      </c>
      <c r="M622" s="5" t="s">
        <v>5235</v>
      </c>
      <c r="N622" s="5" t="s">
        <v>5237</v>
      </c>
      <c r="O622" s="5" t="s">
        <v>4555</v>
      </c>
      <c r="P622" s="5" t="s">
        <v>4556</v>
      </c>
      <c r="Q622" s="5" t="s">
        <v>2773</v>
      </c>
      <c r="R622" s="5" t="s">
        <v>2647</v>
      </c>
      <c r="S622" s="5" t="s">
        <v>1881</v>
      </c>
      <c r="T622" s="5" t="s">
        <v>946</v>
      </c>
      <c r="U622" s="5" t="s">
        <v>2640</v>
      </c>
      <c r="V622" s="5" t="s">
        <v>2641</v>
      </c>
      <c r="W622" s="5" t="s">
        <v>2642</v>
      </c>
      <c r="X622" s="5">
        <v>3</v>
      </c>
      <c r="Y622" s="5">
        <v>2023</v>
      </c>
      <c r="Z622" s="5">
        <v>1</v>
      </c>
      <c r="AA622" s="5" t="s">
        <v>1882</v>
      </c>
      <c r="AB622" s="174" t="s">
        <v>1814</v>
      </c>
    </row>
    <row r="623" spans="1:28" ht="40.200000000000003" hidden="1" customHeight="1" x14ac:dyDescent="0.3">
      <c r="A623" s="172" t="s">
        <v>5230</v>
      </c>
      <c r="B623" s="5" t="s">
        <v>5231</v>
      </c>
      <c r="C623" s="5" t="s">
        <v>3318</v>
      </c>
      <c r="D623" s="5" t="s">
        <v>3319</v>
      </c>
      <c r="E623" s="5" t="s">
        <v>2765</v>
      </c>
      <c r="F623" s="5" t="s">
        <v>2948</v>
      </c>
      <c r="G623" s="5" t="s">
        <v>1246</v>
      </c>
      <c r="H623" s="5" t="s">
        <v>5232</v>
      </c>
      <c r="I623" s="5" t="s">
        <v>5233</v>
      </c>
      <c r="J623" s="5" t="s">
        <v>5234</v>
      </c>
      <c r="K623" s="5">
        <v>3769</v>
      </c>
      <c r="L623" s="5">
        <v>1830</v>
      </c>
      <c r="M623" s="5" t="s">
        <v>5235</v>
      </c>
      <c r="N623" s="5" t="s">
        <v>5237</v>
      </c>
      <c r="O623" s="5" t="s">
        <v>4555</v>
      </c>
      <c r="P623" s="5" t="s">
        <v>4556</v>
      </c>
      <c r="Q623" s="5" t="s">
        <v>2773</v>
      </c>
      <c r="R623" s="5" t="s">
        <v>2647</v>
      </c>
      <c r="S623" s="5" t="s">
        <v>1881</v>
      </c>
      <c r="T623" s="5" t="s">
        <v>946</v>
      </c>
      <c r="U623" s="5" t="s">
        <v>2640</v>
      </c>
      <c r="V623" s="5" t="s">
        <v>2641</v>
      </c>
      <c r="W623" s="5" t="s">
        <v>2642</v>
      </c>
      <c r="X623" s="5">
        <v>3</v>
      </c>
      <c r="Y623" s="5">
        <v>2024</v>
      </c>
      <c r="Z623" s="5">
        <v>2</v>
      </c>
      <c r="AA623" s="5" t="s">
        <v>1882</v>
      </c>
      <c r="AB623" s="174" t="s">
        <v>1814</v>
      </c>
    </row>
    <row r="624" spans="1:28" ht="40.200000000000003" hidden="1" customHeight="1" x14ac:dyDescent="0.3">
      <c r="A624" s="172" t="s">
        <v>5230</v>
      </c>
      <c r="B624" s="5" t="s">
        <v>5231</v>
      </c>
      <c r="C624" s="5" t="s">
        <v>3318</v>
      </c>
      <c r="D624" s="5" t="s">
        <v>3319</v>
      </c>
      <c r="E624" s="5" t="s">
        <v>2765</v>
      </c>
      <c r="F624" s="5" t="s">
        <v>2948</v>
      </c>
      <c r="G624" s="5" t="s">
        <v>1246</v>
      </c>
      <c r="H624" s="5" t="s">
        <v>5232</v>
      </c>
      <c r="I624" s="5" t="s">
        <v>5233</v>
      </c>
      <c r="J624" s="5" t="s">
        <v>5234</v>
      </c>
      <c r="K624" s="5">
        <v>3769</v>
      </c>
      <c r="L624" s="5">
        <v>1830</v>
      </c>
      <c r="M624" s="5" t="s">
        <v>5235</v>
      </c>
      <c r="N624" s="5" t="s">
        <v>5237</v>
      </c>
      <c r="O624" s="5" t="s">
        <v>4555</v>
      </c>
      <c r="P624" s="5" t="s">
        <v>4556</v>
      </c>
      <c r="Q624" s="5" t="s">
        <v>2773</v>
      </c>
      <c r="R624" s="5" t="s">
        <v>2647</v>
      </c>
      <c r="S624" s="5" t="s">
        <v>1881</v>
      </c>
      <c r="T624" s="5" t="s">
        <v>946</v>
      </c>
      <c r="U624" s="5" t="s">
        <v>2640</v>
      </c>
      <c r="V624" s="5" t="s">
        <v>2641</v>
      </c>
      <c r="W624" s="5" t="s">
        <v>2642</v>
      </c>
      <c r="X624" s="5">
        <v>3</v>
      </c>
      <c r="Y624" s="5">
        <v>2025</v>
      </c>
      <c r="Z624" s="5">
        <v>0</v>
      </c>
      <c r="AA624" s="5" t="s">
        <v>1882</v>
      </c>
      <c r="AB624" s="174" t="s">
        <v>1814</v>
      </c>
    </row>
    <row r="625" spans="1:28" ht="40.200000000000003" hidden="1" customHeight="1" x14ac:dyDescent="0.3">
      <c r="A625" s="172" t="s">
        <v>5238</v>
      </c>
      <c r="B625" s="5" t="s">
        <v>1529</v>
      </c>
      <c r="C625" s="5" t="s">
        <v>2763</v>
      </c>
      <c r="D625" s="5" t="s">
        <v>2764</v>
      </c>
      <c r="E625" s="5" t="s">
        <v>2765</v>
      </c>
      <c r="F625" s="5" t="s">
        <v>1246</v>
      </c>
      <c r="G625" s="5" t="s">
        <v>1246</v>
      </c>
      <c r="H625" s="5" t="s">
        <v>5239</v>
      </c>
      <c r="I625" s="5" t="s">
        <v>3286</v>
      </c>
      <c r="J625" s="5" t="s">
        <v>5240</v>
      </c>
      <c r="K625" s="5">
        <v>10021</v>
      </c>
      <c r="L625" s="5">
        <v>525</v>
      </c>
      <c r="M625" s="5" t="s">
        <v>2781</v>
      </c>
      <c r="N625" s="5" t="s">
        <v>5241</v>
      </c>
      <c r="O625" s="5" t="s">
        <v>274</v>
      </c>
      <c r="P625" s="5" t="s">
        <v>3289</v>
      </c>
      <c r="Q625" s="5" t="s">
        <v>2773</v>
      </c>
      <c r="R625" s="5" t="s">
        <v>3290</v>
      </c>
      <c r="S625" s="5" t="s">
        <v>276</v>
      </c>
      <c r="T625" s="5" t="s">
        <v>277</v>
      </c>
      <c r="U625" s="5" t="s">
        <v>2640</v>
      </c>
      <c r="V625" s="5" t="s">
        <v>2641</v>
      </c>
      <c r="W625" s="5" t="s">
        <v>2642</v>
      </c>
      <c r="X625" s="5">
        <v>1</v>
      </c>
      <c r="Y625" s="5">
        <v>2025</v>
      </c>
      <c r="Z625" s="5">
        <v>1</v>
      </c>
      <c r="AA625" s="5" t="s">
        <v>1846</v>
      </c>
      <c r="AB625" s="174" t="s">
        <v>1814</v>
      </c>
    </row>
    <row r="626" spans="1:28" ht="40.200000000000003" hidden="1" customHeight="1" x14ac:dyDescent="0.3">
      <c r="A626" s="172" t="s">
        <v>5242</v>
      </c>
      <c r="B626" s="5" t="s">
        <v>1782</v>
      </c>
      <c r="C626" s="5" t="s">
        <v>2763</v>
      </c>
      <c r="D626" s="5" t="s">
        <v>2764</v>
      </c>
      <c r="E626" s="5" t="s">
        <v>3162</v>
      </c>
      <c r="F626" s="5" t="s">
        <v>1247</v>
      </c>
      <c r="G626" s="5" t="s">
        <v>1247</v>
      </c>
      <c r="H626" s="5" t="s">
        <v>5243</v>
      </c>
      <c r="I626" s="5" t="s">
        <v>5244</v>
      </c>
      <c r="J626" s="5" t="s">
        <v>5245</v>
      </c>
      <c r="K626" s="5">
        <v>359159</v>
      </c>
      <c r="L626" s="5">
        <v>359159</v>
      </c>
      <c r="M626" s="5" t="s">
        <v>2781</v>
      </c>
      <c r="N626" s="5" t="s">
        <v>5246</v>
      </c>
      <c r="O626" s="5" t="s">
        <v>503</v>
      </c>
      <c r="P626" s="5" t="s">
        <v>4748</v>
      </c>
      <c r="Q626" s="5" t="s">
        <v>2773</v>
      </c>
      <c r="R626" s="5" t="s">
        <v>3258</v>
      </c>
      <c r="S626" s="5" t="s">
        <v>505</v>
      </c>
      <c r="T626" s="5" t="s">
        <v>506</v>
      </c>
      <c r="U626" s="5" t="s">
        <v>2640</v>
      </c>
      <c r="V626" s="5" t="s">
        <v>2641</v>
      </c>
      <c r="W626" s="5" t="s">
        <v>1814</v>
      </c>
      <c r="X626" s="5">
        <v>7</v>
      </c>
      <c r="Y626" s="5">
        <v>2026</v>
      </c>
      <c r="Z626" s="5">
        <v>7</v>
      </c>
      <c r="AA626" s="5" t="s">
        <v>1979</v>
      </c>
      <c r="AB626" s="174" t="s">
        <v>1814</v>
      </c>
    </row>
    <row r="627" spans="1:28" ht="40.200000000000003" hidden="1" customHeight="1" x14ac:dyDescent="0.3">
      <c r="A627" s="172" t="s">
        <v>5247</v>
      </c>
      <c r="B627" s="5" t="s">
        <v>5248</v>
      </c>
      <c r="C627" s="5" t="s">
        <v>2763</v>
      </c>
      <c r="D627" s="5" t="s">
        <v>2764</v>
      </c>
      <c r="E627" s="5" t="s">
        <v>2765</v>
      </c>
      <c r="F627" s="5" t="s">
        <v>1245</v>
      </c>
      <c r="G627" s="5" t="s">
        <v>1245</v>
      </c>
      <c r="H627" s="5" t="s">
        <v>5249</v>
      </c>
      <c r="I627" s="5" t="s">
        <v>5250</v>
      </c>
      <c r="J627" s="5" t="s">
        <v>5251</v>
      </c>
      <c r="K627" s="5">
        <v>305</v>
      </c>
      <c r="L627" s="5">
        <v>305</v>
      </c>
      <c r="M627" s="5" t="s">
        <v>2781</v>
      </c>
      <c r="N627" s="5" t="s">
        <v>5252</v>
      </c>
      <c r="O627" s="5" t="s">
        <v>51</v>
      </c>
      <c r="P627" s="5" t="s">
        <v>52</v>
      </c>
      <c r="Q627" s="5" t="s">
        <v>2773</v>
      </c>
      <c r="R627" s="5" t="s">
        <v>2674</v>
      </c>
      <c r="S627" s="5" t="s">
        <v>53</v>
      </c>
      <c r="T627" s="5" t="s">
        <v>54</v>
      </c>
      <c r="U627" s="5" t="s">
        <v>2674</v>
      </c>
      <c r="V627" s="5" t="s">
        <v>2641</v>
      </c>
      <c r="W627" s="5" t="s">
        <v>2642</v>
      </c>
      <c r="X627" s="5">
        <v>122</v>
      </c>
      <c r="Y627" s="5">
        <v>2024</v>
      </c>
      <c r="Z627" s="5">
        <v>1</v>
      </c>
      <c r="AA627" s="5" t="s">
        <v>1884</v>
      </c>
      <c r="AB627" s="174" t="s">
        <v>1814</v>
      </c>
    </row>
    <row r="628" spans="1:28" ht="40.200000000000003" hidden="1" customHeight="1" x14ac:dyDescent="0.3">
      <c r="A628" s="172" t="s">
        <v>5253</v>
      </c>
      <c r="B628" s="5" t="s">
        <v>1769</v>
      </c>
      <c r="C628" s="5" t="s">
        <v>2763</v>
      </c>
      <c r="D628" s="5" t="s">
        <v>2764</v>
      </c>
      <c r="E628" s="5" t="s">
        <v>2787</v>
      </c>
      <c r="F628" s="5" t="s">
        <v>1246</v>
      </c>
      <c r="G628" s="5" t="s">
        <v>1246</v>
      </c>
      <c r="H628" s="5" t="s">
        <v>4393</v>
      </c>
      <c r="I628" s="5" t="s">
        <v>4394</v>
      </c>
      <c r="J628" s="5" t="s">
        <v>5254</v>
      </c>
      <c r="K628" s="5">
        <v>249366</v>
      </c>
      <c r="L628" s="5">
        <v>700</v>
      </c>
      <c r="M628" s="5" t="s">
        <v>2781</v>
      </c>
      <c r="N628" s="5" t="s">
        <v>4396</v>
      </c>
      <c r="O628" s="5" t="s">
        <v>224</v>
      </c>
      <c r="P628" s="5" t="s">
        <v>2798</v>
      </c>
      <c r="Q628" s="5" t="s">
        <v>2773</v>
      </c>
      <c r="R628" s="5" t="s">
        <v>2792</v>
      </c>
      <c r="S628" s="5" t="s">
        <v>226</v>
      </c>
      <c r="T628" s="5" t="s">
        <v>227</v>
      </c>
      <c r="U628" s="5" t="s">
        <v>2640</v>
      </c>
      <c r="V628" s="5" t="s">
        <v>2641</v>
      </c>
      <c r="W628" s="5" t="s">
        <v>2642</v>
      </c>
      <c r="X628" s="5">
        <v>5</v>
      </c>
      <c r="Y628" s="5">
        <v>2025</v>
      </c>
      <c r="Z628" s="5">
        <v>5</v>
      </c>
      <c r="AA628" s="5" t="s">
        <v>1819</v>
      </c>
      <c r="AB628" s="174" t="s">
        <v>1814</v>
      </c>
    </row>
    <row r="629" spans="1:28" ht="40.200000000000003" hidden="1" customHeight="1" x14ac:dyDescent="0.3">
      <c r="A629" s="172" t="s">
        <v>5255</v>
      </c>
      <c r="B629" s="5" t="s">
        <v>1684</v>
      </c>
      <c r="C629" s="5" t="s">
        <v>2763</v>
      </c>
      <c r="D629" s="5" t="s">
        <v>2764</v>
      </c>
      <c r="E629" s="5" t="s">
        <v>3619</v>
      </c>
      <c r="F629" s="5" t="s">
        <v>1247</v>
      </c>
      <c r="G629" s="5" t="s">
        <v>1247</v>
      </c>
      <c r="H629" s="5" t="s">
        <v>5256</v>
      </c>
      <c r="I629" s="5" t="s">
        <v>5257</v>
      </c>
      <c r="J629" s="5" t="s">
        <v>5258</v>
      </c>
      <c r="K629" s="5">
        <v>1026669</v>
      </c>
      <c r="L629" s="5">
        <v>1026669</v>
      </c>
      <c r="M629" s="5" t="s">
        <v>2781</v>
      </c>
      <c r="N629" s="5" t="s">
        <v>5259</v>
      </c>
      <c r="O629" s="5" t="s">
        <v>82</v>
      </c>
      <c r="P629" s="5" t="s">
        <v>3866</v>
      </c>
      <c r="Q629" s="5" t="s">
        <v>2773</v>
      </c>
      <c r="R629" s="5" t="s">
        <v>2650</v>
      </c>
      <c r="S629" s="5" t="s">
        <v>84</v>
      </c>
      <c r="T629" s="5" t="s">
        <v>85</v>
      </c>
      <c r="U629" s="5" t="s">
        <v>2640</v>
      </c>
      <c r="V629" s="5" t="s">
        <v>2641</v>
      </c>
      <c r="W629" s="5" t="s">
        <v>2642</v>
      </c>
      <c r="X629" s="5">
        <v>1026669</v>
      </c>
      <c r="Y629" s="5">
        <v>2026</v>
      </c>
      <c r="Z629" s="5">
        <v>1026669</v>
      </c>
      <c r="AA629" s="5" t="s">
        <v>1937</v>
      </c>
      <c r="AB629" s="174" t="s">
        <v>1814</v>
      </c>
    </row>
    <row r="630" spans="1:28" ht="40.200000000000003" hidden="1" customHeight="1" x14ac:dyDescent="0.3">
      <c r="A630" s="172" t="s">
        <v>5260</v>
      </c>
      <c r="B630" s="5" t="s">
        <v>5261</v>
      </c>
      <c r="C630" s="5" t="s">
        <v>2763</v>
      </c>
      <c r="D630" s="5" t="s">
        <v>2764</v>
      </c>
      <c r="E630" s="5" t="s">
        <v>3619</v>
      </c>
      <c r="F630" s="5" t="s">
        <v>1247</v>
      </c>
      <c r="G630" s="5" t="s">
        <v>1247</v>
      </c>
      <c r="H630" s="5" t="s">
        <v>5262</v>
      </c>
      <c r="I630" s="5" t="s">
        <v>5263</v>
      </c>
      <c r="J630" s="5" t="s">
        <v>5264</v>
      </c>
      <c r="K630" s="5">
        <v>16734</v>
      </c>
      <c r="L630" s="5">
        <v>16734</v>
      </c>
      <c r="M630" s="5" t="s">
        <v>4389</v>
      </c>
      <c r="N630" s="5" t="s">
        <v>5265</v>
      </c>
      <c r="O630" s="5" t="s">
        <v>82</v>
      </c>
      <c r="P630" s="5" t="s">
        <v>5266</v>
      </c>
      <c r="Q630" s="5" t="s">
        <v>2773</v>
      </c>
      <c r="R630" s="5" t="s">
        <v>2650</v>
      </c>
      <c r="S630" s="5" t="s">
        <v>84</v>
      </c>
      <c r="T630" s="5" t="s">
        <v>85</v>
      </c>
      <c r="U630" s="5" t="s">
        <v>2640</v>
      </c>
      <c r="V630" s="5" t="s">
        <v>2641</v>
      </c>
      <c r="W630" s="5" t="s">
        <v>1814</v>
      </c>
      <c r="X630" s="5">
        <v>16734</v>
      </c>
      <c r="Y630" s="5">
        <v>2026</v>
      </c>
      <c r="Z630" s="5">
        <v>16734</v>
      </c>
      <c r="AA630" s="5" t="s">
        <v>1937</v>
      </c>
      <c r="AB630" s="174" t="s">
        <v>1814</v>
      </c>
    </row>
    <row r="631" spans="1:28" ht="40.200000000000003" hidden="1" customHeight="1" x14ac:dyDescent="0.3">
      <c r="A631" s="172" t="s">
        <v>5267</v>
      </c>
      <c r="B631" s="5" t="s">
        <v>1455</v>
      </c>
      <c r="C631" s="5" t="s">
        <v>2763</v>
      </c>
      <c r="D631" s="5" t="s">
        <v>2764</v>
      </c>
      <c r="E631" s="5" t="s">
        <v>2927</v>
      </c>
      <c r="F631" s="5" t="s">
        <v>1246</v>
      </c>
      <c r="G631" s="5" t="s">
        <v>1246</v>
      </c>
      <c r="H631" s="5" t="s">
        <v>3352</v>
      </c>
      <c r="I631" s="5" t="s">
        <v>3353</v>
      </c>
      <c r="J631" s="5" t="s">
        <v>5268</v>
      </c>
      <c r="K631" s="5">
        <v>1016826</v>
      </c>
      <c r="L631" s="5">
        <v>1016826</v>
      </c>
      <c r="M631" s="5" t="s">
        <v>2781</v>
      </c>
      <c r="N631" s="5" t="s">
        <v>3355</v>
      </c>
      <c r="O631" s="5" t="s">
        <v>208</v>
      </c>
      <c r="P631" s="5" t="s">
        <v>3356</v>
      </c>
      <c r="Q631" s="5" t="s">
        <v>2773</v>
      </c>
      <c r="R631" s="5" t="s">
        <v>3357</v>
      </c>
      <c r="S631" s="5" t="s">
        <v>210</v>
      </c>
      <c r="T631" s="5" t="s">
        <v>211</v>
      </c>
      <c r="U631" s="5" t="s">
        <v>2640</v>
      </c>
      <c r="V631" s="5" t="s">
        <v>2641</v>
      </c>
      <c r="W631" s="5" t="s">
        <v>2642</v>
      </c>
      <c r="X631" s="5">
        <v>200</v>
      </c>
      <c r="Y631" s="5">
        <v>2025</v>
      </c>
      <c r="Z631" s="5">
        <v>200</v>
      </c>
      <c r="AA631" s="5" t="s">
        <v>1899</v>
      </c>
      <c r="AB631" s="174" t="s">
        <v>1814</v>
      </c>
    </row>
    <row r="632" spans="1:28" ht="40.200000000000003" hidden="1" customHeight="1" x14ac:dyDescent="0.3">
      <c r="A632" s="172" t="s">
        <v>5269</v>
      </c>
      <c r="B632" s="5" t="s">
        <v>5270</v>
      </c>
      <c r="C632" s="5" t="s">
        <v>3318</v>
      </c>
      <c r="D632" s="5" t="s">
        <v>3319</v>
      </c>
      <c r="E632" s="5" t="s">
        <v>2883</v>
      </c>
      <c r="F632" s="5" t="s">
        <v>1246</v>
      </c>
      <c r="G632" s="5" t="s">
        <v>1248</v>
      </c>
      <c r="H632" s="5" t="s">
        <v>5271</v>
      </c>
      <c r="I632" s="5" t="s">
        <v>5272</v>
      </c>
      <c r="J632" s="5" t="s">
        <v>5273</v>
      </c>
      <c r="K632" s="5">
        <v>624816</v>
      </c>
      <c r="L632" s="5">
        <v>624816</v>
      </c>
      <c r="M632" s="5" t="s">
        <v>5274</v>
      </c>
      <c r="N632" s="5" t="s">
        <v>5275</v>
      </c>
      <c r="O632" s="5" t="s">
        <v>736</v>
      </c>
      <c r="P632" s="5" t="s">
        <v>2889</v>
      </c>
      <c r="Q632" s="5" t="s">
        <v>2890</v>
      </c>
      <c r="R632" s="5" t="s">
        <v>2891</v>
      </c>
      <c r="S632" s="5" t="s">
        <v>737</v>
      </c>
      <c r="T632" s="5" t="s">
        <v>2906</v>
      </c>
      <c r="U632" s="5" t="s">
        <v>2640</v>
      </c>
      <c r="V632" s="5" t="s">
        <v>2641</v>
      </c>
      <c r="W632" s="5" t="s">
        <v>2642</v>
      </c>
      <c r="X632" s="5">
        <v>1</v>
      </c>
      <c r="Y632" s="5">
        <v>2025</v>
      </c>
      <c r="Z632" s="5">
        <v>1</v>
      </c>
      <c r="AA632" s="5" t="s">
        <v>2065</v>
      </c>
      <c r="AB632" s="174" t="s">
        <v>1814</v>
      </c>
    </row>
    <row r="633" spans="1:28" ht="40.200000000000003" hidden="1" customHeight="1" x14ac:dyDescent="0.3">
      <c r="A633" s="172" t="s">
        <v>5269</v>
      </c>
      <c r="B633" s="5" t="s">
        <v>5270</v>
      </c>
      <c r="C633" s="5" t="s">
        <v>3318</v>
      </c>
      <c r="D633" s="5" t="s">
        <v>3319</v>
      </c>
      <c r="E633" s="5" t="s">
        <v>2883</v>
      </c>
      <c r="F633" s="5" t="s">
        <v>1246</v>
      </c>
      <c r="G633" s="5" t="s">
        <v>1248</v>
      </c>
      <c r="H633" s="5" t="s">
        <v>5271</v>
      </c>
      <c r="I633" s="5" t="s">
        <v>5272</v>
      </c>
      <c r="J633" s="5" t="s">
        <v>5273</v>
      </c>
      <c r="K633" s="5">
        <v>624816</v>
      </c>
      <c r="L633" s="5">
        <v>624816</v>
      </c>
      <c r="M633" s="5" t="s">
        <v>5274</v>
      </c>
      <c r="N633" s="5" t="s">
        <v>5275</v>
      </c>
      <c r="O633" s="5" t="s">
        <v>736</v>
      </c>
      <c r="P633" s="5" t="s">
        <v>2889</v>
      </c>
      <c r="Q633" s="5" t="s">
        <v>2890</v>
      </c>
      <c r="R633" s="5" t="s">
        <v>2891</v>
      </c>
      <c r="S633" s="5" t="s">
        <v>737</v>
      </c>
      <c r="T633" s="5" t="s">
        <v>2906</v>
      </c>
      <c r="U633" s="5" t="s">
        <v>2640</v>
      </c>
      <c r="V633" s="5" t="s">
        <v>2641</v>
      </c>
      <c r="W633" s="5" t="s">
        <v>2642</v>
      </c>
      <c r="X633" s="5">
        <v>1</v>
      </c>
      <c r="Y633" s="5">
        <v>2026</v>
      </c>
      <c r="Z633" s="5">
        <v>0</v>
      </c>
      <c r="AA633" s="5" t="s">
        <v>2065</v>
      </c>
      <c r="AB633" s="174" t="s">
        <v>1814</v>
      </c>
    </row>
    <row r="634" spans="1:28" ht="40.200000000000003" hidden="1" customHeight="1" x14ac:dyDescent="0.3">
      <c r="A634" s="172" t="s">
        <v>5269</v>
      </c>
      <c r="B634" s="5" t="s">
        <v>5270</v>
      </c>
      <c r="C634" s="5" t="s">
        <v>3318</v>
      </c>
      <c r="D634" s="5" t="s">
        <v>3319</v>
      </c>
      <c r="E634" s="5" t="s">
        <v>2883</v>
      </c>
      <c r="F634" s="5" t="s">
        <v>1246</v>
      </c>
      <c r="G634" s="5" t="s">
        <v>1248</v>
      </c>
      <c r="H634" s="5" t="s">
        <v>5271</v>
      </c>
      <c r="I634" s="5" t="s">
        <v>5272</v>
      </c>
      <c r="J634" s="5" t="s">
        <v>5273</v>
      </c>
      <c r="K634" s="5">
        <v>624816</v>
      </c>
      <c r="L634" s="5">
        <v>624816</v>
      </c>
      <c r="M634" s="5" t="s">
        <v>5274</v>
      </c>
      <c r="N634" s="5" t="s">
        <v>5275</v>
      </c>
      <c r="O634" s="5" t="s">
        <v>736</v>
      </c>
      <c r="P634" s="5" t="s">
        <v>2889</v>
      </c>
      <c r="Q634" s="5" t="s">
        <v>2890</v>
      </c>
      <c r="R634" s="5" t="s">
        <v>2891</v>
      </c>
      <c r="S634" s="5" t="s">
        <v>737</v>
      </c>
      <c r="T634" s="5" t="s">
        <v>2906</v>
      </c>
      <c r="U634" s="5" t="s">
        <v>2640</v>
      </c>
      <c r="V634" s="5" t="s">
        <v>2641</v>
      </c>
      <c r="W634" s="5" t="s">
        <v>2642</v>
      </c>
      <c r="X634" s="5">
        <v>1</v>
      </c>
      <c r="Y634" s="5">
        <v>2027</v>
      </c>
      <c r="Z634" s="5">
        <v>0</v>
      </c>
      <c r="AA634" s="5" t="s">
        <v>2065</v>
      </c>
      <c r="AB634" s="174" t="s">
        <v>1814</v>
      </c>
    </row>
    <row r="635" spans="1:28" ht="40.200000000000003" hidden="1" customHeight="1" x14ac:dyDescent="0.3">
      <c r="A635" s="172" t="s">
        <v>5276</v>
      </c>
      <c r="B635" s="5" t="s">
        <v>2554</v>
      </c>
      <c r="C635" s="5" t="s">
        <v>2763</v>
      </c>
      <c r="D635" s="5" t="s">
        <v>2764</v>
      </c>
      <c r="E635" s="5" t="s">
        <v>3566</v>
      </c>
      <c r="F635" s="5" t="s">
        <v>1247</v>
      </c>
      <c r="G635" s="5" t="s">
        <v>1247</v>
      </c>
      <c r="H635" s="5" t="s">
        <v>5277</v>
      </c>
      <c r="I635" s="5" t="s">
        <v>5278</v>
      </c>
      <c r="J635" s="5" t="s">
        <v>5279</v>
      </c>
      <c r="K635" s="5">
        <v>600</v>
      </c>
      <c r="L635" s="5">
        <v>400</v>
      </c>
      <c r="M635" s="5" t="s">
        <v>5280</v>
      </c>
      <c r="N635" s="5" t="s">
        <v>5281</v>
      </c>
      <c r="O635" s="5" t="s">
        <v>125</v>
      </c>
      <c r="P635" s="5" t="s">
        <v>3572</v>
      </c>
      <c r="Q635" s="5" t="s">
        <v>2773</v>
      </c>
      <c r="R635" s="5" t="s">
        <v>2660</v>
      </c>
      <c r="S635" s="5" t="s">
        <v>127</v>
      </c>
      <c r="T635" s="5" t="s">
        <v>128</v>
      </c>
      <c r="U635" s="5" t="s">
        <v>2640</v>
      </c>
      <c r="V635" s="5" t="s">
        <v>2641</v>
      </c>
      <c r="W635" s="5" t="s">
        <v>1814</v>
      </c>
      <c r="X635" s="5">
        <v>400</v>
      </c>
      <c r="Y635" s="5">
        <v>2026</v>
      </c>
      <c r="Z635" s="5">
        <v>400</v>
      </c>
      <c r="AA635" s="5" t="s">
        <v>2032</v>
      </c>
      <c r="AB635" s="174" t="s">
        <v>1814</v>
      </c>
    </row>
    <row r="636" spans="1:28" ht="40.200000000000003" hidden="1" customHeight="1" x14ac:dyDescent="0.3">
      <c r="A636" s="172" t="s">
        <v>5276</v>
      </c>
      <c r="B636" s="5" t="s">
        <v>2554</v>
      </c>
      <c r="C636" s="5" t="s">
        <v>2763</v>
      </c>
      <c r="D636" s="5" t="s">
        <v>2764</v>
      </c>
      <c r="E636" s="5" t="s">
        <v>3566</v>
      </c>
      <c r="F636" s="5" t="s">
        <v>1247</v>
      </c>
      <c r="G636" s="5" t="s">
        <v>1247</v>
      </c>
      <c r="H636" s="5" t="s">
        <v>5277</v>
      </c>
      <c r="I636" s="5" t="s">
        <v>5278</v>
      </c>
      <c r="J636" s="5" t="s">
        <v>5279</v>
      </c>
      <c r="K636" s="5">
        <v>600</v>
      </c>
      <c r="L636" s="5">
        <v>400</v>
      </c>
      <c r="M636" s="5" t="s">
        <v>5280</v>
      </c>
      <c r="N636" s="5" t="s">
        <v>5282</v>
      </c>
      <c r="O636" s="5" t="s">
        <v>651</v>
      </c>
      <c r="P636" s="5" t="s">
        <v>4128</v>
      </c>
      <c r="Q636" s="5" t="s">
        <v>2773</v>
      </c>
      <c r="R636" s="5" t="s">
        <v>4104</v>
      </c>
      <c r="S636" s="5" t="s">
        <v>653</v>
      </c>
      <c r="T636" s="5" t="s">
        <v>654</v>
      </c>
      <c r="U636" s="5" t="s">
        <v>2640</v>
      </c>
      <c r="V636" s="5" t="s">
        <v>2641</v>
      </c>
      <c r="W636" s="5" t="s">
        <v>1814</v>
      </c>
      <c r="X636" s="5">
        <v>400</v>
      </c>
      <c r="Y636" s="5">
        <v>2026</v>
      </c>
      <c r="Z636" s="5">
        <v>400</v>
      </c>
      <c r="AA636" s="5" t="s">
        <v>2034</v>
      </c>
      <c r="AB636" s="174" t="s">
        <v>1814</v>
      </c>
    </row>
    <row r="637" spans="1:28" ht="40.200000000000003" hidden="1" customHeight="1" x14ac:dyDescent="0.3">
      <c r="A637" s="172" t="s">
        <v>5283</v>
      </c>
      <c r="B637" s="5" t="s">
        <v>5284</v>
      </c>
      <c r="C637" s="5" t="s">
        <v>2763</v>
      </c>
      <c r="D637" s="5" t="s">
        <v>2764</v>
      </c>
      <c r="E637" s="5" t="s">
        <v>2765</v>
      </c>
      <c r="F637" s="5" t="s">
        <v>1246</v>
      </c>
      <c r="G637" s="5" t="s">
        <v>1246</v>
      </c>
      <c r="H637" s="5" t="s">
        <v>5285</v>
      </c>
      <c r="I637" s="5" t="s">
        <v>5286</v>
      </c>
      <c r="J637" s="5" t="s">
        <v>5287</v>
      </c>
      <c r="K637" s="5">
        <v>2421</v>
      </c>
      <c r="L637" s="5">
        <v>2421</v>
      </c>
      <c r="M637" s="5" t="s">
        <v>2781</v>
      </c>
      <c r="N637" s="5" t="s">
        <v>5288</v>
      </c>
      <c r="O637" s="5" t="s">
        <v>113</v>
      </c>
      <c r="P637" s="5" t="s">
        <v>5289</v>
      </c>
      <c r="Q637" s="5" t="s">
        <v>2773</v>
      </c>
      <c r="R637" s="5" t="s">
        <v>2647</v>
      </c>
      <c r="S637" s="5" t="s">
        <v>115</v>
      </c>
      <c r="T637" s="5" t="s">
        <v>116</v>
      </c>
      <c r="U637" s="5" t="s">
        <v>2640</v>
      </c>
      <c r="V637" s="5" t="s">
        <v>2641</v>
      </c>
      <c r="W637" s="5" t="s">
        <v>2642</v>
      </c>
      <c r="X637" s="5">
        <v>216</v>
      </c>
      <c r="Y637" s="5">
        <v>2025</v>
      </c>
      <c r="Z637" s="5">
        <v>216</v>
      </c>
      <c r="AA637" s="5" t="s">
        <v>1870</v>
      </c>
      <c r="AB637" s="174" t="s">
        <v>1814</v>
      </c>
    </row>
    <row r="638" spans="1:28" ht="40.200000000000003" hidden="1" customHeight="1" x14ac:dyDescent="0.3">
      <c r="A638" s="172" t="s">
        <v>5290</v>
      </c>
      <c r="B638" s="5" t="s">
        <v>1708</v>
      </c>
      <c r="C638" s="5" t="s">
        <v>2763</v>
      </c>
      <c r="D638" s="5" t="s">
        <v>2764</v>
      </c>
      <c r="E638" s="5" t="s">
        <v>3162</v>
      </c>
      <c r="F638" s="5" t="s">
        <v>1246</v>
      </c>
      <c r="G638" s="5" t="s">
        <v>1246</v>
      </c>
      <c r="H638" s="5" t="s">
        <v>5291</v>
      </c>
      <c r="I638" s="5" t="s">
        <v>5292</v>
      </c>
      <c r="J638" s="5" t="s">
        <v>5293</v>
      </c>
      <c r="K638" s="5">
        <v>1006044</v>
      </c>
      <c r="L638" s="5">
        <v>1006044</v>
      </c>
      <c r="M638" s="5" t="s">
        <v>2781</v>
      </c>
      <c r="N638" s="5" t="s">
        <v>5294</v>
      </c>
      <c r="O638" s="5" t="s">
        <v>101</v>
      </c>
      <c r="P638" s="5" t="s">
        <v>3719</v>
      </c>
      <c r="Q638" s="5" t="s">
        <v>2773</v>
      </c>
      <c r="R638" s="5" t="s">
        <v>2650</v>
      </c>
      <c r="S638" s="5" t="s">
        <v>103</v>
      </c>
      <c r="T638" s="5" t="s">
        <v>104</v>
      </c>
      <c r="U638" s="5" t="s">
        <v>2640</v>
      </c>
      <c r="V638" s="5" t="s">
        <v>2641</v>
      </c>
      <c r="W638" s="5" t="s">
        <v>2642</v>
      </c>
      <c r="X638" s="5">
        <v>100</v>
      </c>
      <c r="Y638" s="5">
        <v>2025</v>
      </c>
      <c r="Z638" s="5">
        <v>100</v>
      </c>
      <c r="AA638" s="5" t="s">
        <v>1962</v>
      </c>
      <c r="AB638" s="174" t="s">
        <v>1814</v>
      </c>
    </row>
    <row r="639" spans="1:28" ht="40.200000000000003" hidden="1" customHeight="1" x14ac:dyDescent="0.3">
      <c r="A639" s="172" t="s">
        <v>5295</v>
      </c>
      <c r="B639" s="5" t="s">
        <v>1719</v>
      </c>
      <c r="C639" s="5" t="s">
        <v>2763</v>
      </c>
      <c r="D639" s="5" t="s">
        <v>2764</v>
      </c>
      <c r="E639" s="5" t="s">
        <v>2787</v>
      </c>
      <c r="F639" s="5" t="s">
        <v>1246</v>
      </c>
      <c r="G639" s="5" t="s">
        <v>1246</v>
      </c>
      <c r="H639" s="5" t="s">
        <v>4195</v>
      </c>
      <c r="I639" s="5" t="s">
        <v>3026</v>
      </c>
      <c r="J639" s="5" t="s">
        <v>4197</v>
      </c>
      <c r="K639" s="5">
        <v>1006044</v>
      </c>
      <c r="L639" s="5">
        <v>1016826</v>
      </c>
      <c r="M639" s="5" t="s">
        <v>2781</v>
      </c>
      <c r="N639" s="5" t="s">
        <v>5296</v>
      </c>
      <c r="O639" s="5" t="s">
        <v>943</v>
      </c>
      <c r="P639" s="5" t="s">
        <v>4199</v>
      </c>
      <c r="Q639" s="5" t="s">
        <v>2773</v>
      </c>
      <c r="R639" s="5" t="s">
        <v>3029</v>
      </c>
      <c r="S639" s="5" t="s">
        <v>944</v>
      </c>
      <c r="T639" s="5" t="s">
        <v>248</v>
      </c>
      <c r="U639" s="5" t="s">
        <v>2640</v>
      </c>
      <c r="V639" s="5" t="s">
        <v>2641</v>
      </c>
      <c r="W639" s="5" t="s">
        <v>2642</v>
      </c>
      <c r="X639" s="5">
        <v>1</v>
      </c>
      <c r="Y639" s="5">
        <v>2025</v>
      </c>
      <c r="Z639" s="5">
        <v>1</v>
      </c>
      <c r="AA639" s="5" t="s">
        <v>2170</v>
      </c>
      <c r="AB639" s="174" t="s">
        <v>1814</v>
      </c>
    </row>
    <row r="640" spans="1:28" ht="40.200000000000003" hidden="1" customHeight="1" x14ac:dyDescent="0.3">
      <c r="A640" s="172" t="s">
        <v>5297</v>
      </c>
      <c r="B640" s="5" t="s">
        <v>5298</v>
      </c>
      <c r="C640" s="5" t="s">
        <v>2763</v>
      </c>
      <c r="D640" s="5" t="s">
        <v>2764</v>
      </c>
      <c r="E640" s="5" t="s">
        <v>3619</v>
      </c>
      <c r="F640" s="5" t="s">
        <v>1247</v>
      </c>
      <c r="G640" s="5" t="s">
        <v>1247</v>
      </c>
      <c r="H640" s="5" t="s">
        <v>5299</v>
      </c>
      <c r="I640" s="5" t="s">
        <v>5300</v>
      </c>
      <c r="J640" s="5" t="s">
        <v>5301</v>
      </c>
      <c r="K640" s="5">
        <v>71381</v>
      </c>
      <c r="L640" s="5">
        <v>71381</v>
      </c>
      <c r="M640" s="5" t="s">
        <v>3476</v>
      </c>
      <c r="N640" s="5" t="s">
        <v>5302</v>
      </c>
      <c r="O640" s="5" t="s">
        <v>414</v>
      </c>
      <c r="P640" s="5" t="s">
        <v>3894</v>
      </c>
      <c r="Q640" s="5" t="s">
        <v>2773</v>
      </c>
      <c r="R640" s="5" t="s">
        <v>3895</v>
      </c>
      <c r="S640" s="5" t="s">
        <v>416</v>
      </c>
      <c r="T640" s="5" t="s">
        <v>417</v>
      </c>
      <c r="U640" s="5" t="s">
        <v>2640</v>
      </c>
      <c r="V640" s="5" t="s">
        <v>2641</v>
      </c>
      <c r="W640" s="5" t="s">
        <v>1814</v>
      </c>
      <c r="X640" s="5">
        <v>1</v>
      </c>
      <c r="Y640" s="5">
        <v>2026</v>
      </c>
      <c r="Z640" s="5">
        <v>1</v>
      </c>
      <c r="AA640" s="5" t="s">
        <v>1944</v>
      </c>
      <c r="AB640" s="174" t="s">
        <v>1814</v>
      </c>
    </row>
    <row r="641" spans="1:28" ht="40.200000000000003" hidden="1" customHeight="1" x14ac:dyDescent="0.3">
      <c r="A641" s="172" t="s">
        <v>5303</v>
      </c>
      <c r="B641" s="5" t="s">
        <v>5304</v>
      </c>
      <c r="C641" s="5" t="s">
        <v>2763</v>
      </c>
      <c r="D641" s="5" t="s">
        <v>2764</v>
      </c>
      <c r="E641" s="5" t="s">
        <v>2852</v>
      </c>
      <c r="F641" s="5" t="s">
        <v>1245</v>
      </c>
      <c r="G641" s="5" t="s">
        <v>1245</v>
      </c>
      <c r="H641" s="5" t="s">
        <v>5305</v>
      </c>
      <c r="I641" s="5" t="s">
        <v>5306</v>
      </c>
      <c r="J641" s="5" t="s">
        <v>5307</v>
      </c>
      <c r="K641" s="5">
        <v>1006044</v>
      </c>
      <c r="L641" s="5">
        <v>1006044</v>
      </c>
      <c r="M641" s="5" t="s">
        <v>2781</v>
      </c>
      <c r="N641" s="5" t="s">
        <v>5308</v>
      </c>
      <c r="O641" s="5" t="s">
        <v>886</v>
      </c>
      <c r="P641" s="5" t="s">
        <v>2858</v>
      </c>
      <c r="Q641" s="5" t="s">
        <v>2773</v>
      </c>
      <c r="R641" s="5" t="s">
        <v>2675</v>
      </c>
      <c r="S641" s="5" t="s">
        <v>888</v>
      </c>
      <c r="T641" s="5" t="s">
        <v>889</v>
      </c>
      <c r="U641" s="5" t="s">
        <v>2675</v>
      </c>
      <c r="V641" s="5" t="s">
        <v>2641</v>
      </c>
      <c r="W641" s="5" t="s">
        <v>2642</v>
      </c>
      <c r="X641" s="5">
        <v>1</v>
      </c>
      <c r="Y641" s="5">
        <v>2024</v>
      </c>
      <c r="Z641" s="5">
        <v>1</v>
      </c>
      <c r="AA641" s="5" t="s">
        <v>1335</v>
      </c>
      <c r="AB641" s="174" t="s">
        <v>1814</v>
      </c>
    </row>
    <row r="642" spans="1:28" ht="40.200000000000003" hidden="1" customHeight="1" x14ac:dyDescent="0.3">
      <c r="A642" s="172" t="s">
        <v>5309</v>
      </c>
      <c r="B642" s="5" t="s">
        <v>5310</v>
      </c>
      <c r="C642" s="5" t="s">
        <v>2763</v>
      </c>
      <c r="D642" s="5" t="s">
        <v>2764</v>
      </c>
      <c r="E642" s="5" t="s">
        <v>2765</v>
      </c>
      <c r="F642" s="5" t="s">
        <v>1245</v>
      </c>
      <c r="G642" s="5" t="s">
        <v>1245</v>
      </c>
      <c r="H642" s="5" t="s">
        <v>4660</v>
      </c>
      <c r="I642" s="5" t="s">
        <v>4661</v>
      </c>
      <c r="J642" s="5" t="s">
        <v>5311</v>
      </c>
      <c r="K642" s="5">
        <v>6888</v>
      </c>
      <c r="L642" s="5">
        <v>6888</v>
      </c>
      <c r="M642" s="5" t="s">
        <v>2781</v>
      </c>
      <c r="N642" s="5" t="s">
        <v>5312</v>
      </c>
      <c r="O642" s="5" t="s">
        <v>51</v>
      </c>
      <c r="P642" s="5" t="s">
        <v>52</v>
      </c>
      <c r="Q642" s="5" t="s">
        <v>2773</v>
      </c>
      <c r="R642" s="5" t="s">
        <v>2674</v>
      </c>
      <c r="S642" s="5" t="s">
        <v>53</v>
      </c>
      <c r="T642" s="5" t="s">
        <v>54</v>
      </c>
      <c r="U642" s="5" t="s">
        <v>2674</v>
      </c>
      <c r="V642" s="5" t="s">
        <v>2641</v>
      </c>
      <c r="W642" s="5" t="s">
        <v>2642</v>
      </c>
      <c r="X642" s="5">
        <v>803</v>
      </c>
      <c r="Y642" s="5">
        <v>2024</v>
      </c>
      <c r="Z642" s="5">
        <v>803</v>
      </c>
      <c r="AA642" s="5" t="s">
        <v>1884</v>
      </c>
      <c r="AB642" s="174" t="s">
        <v>1814</v>
      </c>
    </row>
    <row r="643" spans="1:28" ht="40.200000000000003" hidden="1" customHeight="1" x14ac:dyDescent="0.3">
      <c r="A643" s="172" t="s">
        <v>5313</v>
      </c>
      <c r="B643" s="5" t="s">
        <v>5314</v>
      </c>
      <c r="C643" s="5" t="s">
        <v>2763</v>
      </c>
      <c r="D643" s="5" t="s">
        <v>2764</v>
      </c>
      <c r="E643" s="5" t="s">
        <v>3600</v>
      </c>
      <c r="F643" s="5" t="s">
        <v>1245</v>
      </c>
      <c r="G643" s="5" t="s">
        <v>1245</v>
      </c>
      <c r="H643" s="5" t="s">
        <v>5315</v>
      </c>
      <c r="I643" s="5" t="s">
        <v>5316</v>
      </c>
      <c r="J643" s="5" t="s">
        <v>5317</v>
      </c>
      <c r="K643" s="5">
        <v>24638</v>
      </c>
      <c r="L643" s="5">
        <v>24638</v>
      </c>
      <c r="M643" s="5" t="s">
        <v>3054</v>
      </c>
      <c r="N643" s="5" t="s">
        <v>5318</v>
      </c>
      <c r="O643" s="5" t="s">
        <v>767</v>
      </c>
      <c r="P643" s="5" t="s">
        <v>768</v>
      </c>
      <c r="Q643" s="5" t="s">
        <v>2773</v>
      </c>
      <c r="R643" s="5" t="s">
        <v>4472</v>
      </c>
      <c r="S643" s="5" t="s">
        <v>769</v>
      </c>
      <c r="T643" s="5" t="s">
        <v>770</v>
      </c>
      <c r="U643" s="5" t="s">
        <v>4472</v>
      </c>
      <c r="V643" s="5" t="s">
        <v>2641</v>
      </c>
      <c r="W643" s="5" t="s">
        <v>2642</v>
      </c>
      <c r="X643" s="5">
        <v>96.17</v>
      </c>
      <c r="Y643" s="5">
        <v>2024</v>
      </c>
      <c r="Z643" s="5">
        <v>96.166899999999998</v>
      </c>
      <c r="AA643" s="5" t="s">
        <v>1276</v>
      </c>
      <c r="AB643" s="174" t="s">
        <v>1814</v>
      </c>
    </row>
    <row r="644" spans="1:28" ht="40.200000000000003" hidden="1" customHeight="1" x14ac:dyDescent="0.3">
      <c r="A644" s="172" t="s">
        <v>5319</v>
      </c>
      <c r="B644" s="5" t="s">
        <v>1587</v>
      </c>
      <c r="C644" s="5" t="s">
        <v>2763</v>
      </c>
      <c r="D644" s="5" t="s">
        <v>2764</v>
      </c>
      <c r="E644" s="5" t="s">
        <v>3619</v>
      </c>
      <c r="F644" s="5" t="s">
        <v>1246</v>
      </c>
      <c r="G644" s="5" t="s">
        <v>1246</v>
      </c>
      <c r="H644" s="5" t="s">
        <v>5320</v>
      </c>
      <c r="I644" s="5" t="s">
        <v>5321</v>
      </c>
      <c r="J644" s="5" t="s">
        <v>5322</v>
      </c>
      <c r="K644" s="5">
        <v>62361</v>
      </c>
      <c r="L644" s="5">
        <v>33478</v>
      </c>
      <c r="M644" s="5" t="s">
        <v>3584</v>
      </c>
      <c r="N644" s="5" t="s">
        <v>5323</v>
      </c>
      <c r="O644" s="5" t="s">
        <v>410</v>
      </c>
      <c r="P644" s="5" t="s">
        <v>4576</v>
      </c>
      <c r="Q644" s="5" t="s">
        <v>2773</v>
      </c>
      <c r="R644" s="5" t="s">
        <v>4577</v>
      </c>
      <c r="S644" s="5" t="s">
        <v>412</v>
      </c>
      <c r="T644" s="5" t="s">
        <v>413</v>
      </c>
      <c r="U644" s="5" t="s">
        <v>2640</v>
      </c>
      <c r="V644" s="5" t="s">
        <v>2641</v>
      </c>
      <c r="W644" s="5" t="s">
        <v>2642</v>
      </c>
      <c r="X644" s="5">
        <v>2</v>
      </c>
      <c r="Y644" s="5">
        <v>2025</v>
      </c>
      <c r="Z644" s="5">
        <v>2</v>
      </c>
      <c r="AA644" s="5" t="s">
        <v>1943</v>
      </c>
      <c r="AB644" s="174" t="s">
        <v>1814</v>
      </c>
    </row>
    <row r="645" spans="1:28" ht="40.200000000000003" hidden="1" customHeight="1" x14ac:dyDescent="0.3">
      <c r="A645" s="172" t="s">
        <v>5324</v>
      </c>
      <c r="B645" s="5" t="s">
        <v>5325</v>
      </c>
      <c r="C645" s="5" t="s">
        <v>2763</v>
      </c>
      <c r="D645" s="5" t="s">
        <v>2764</v>
      </c>
      <c r="E645" s="5" t="s">
        <v>2927</v>
      </c>
      <c r="F645" s="5" t="s">
        <v>1245</v>
      </c>
      <c r="G645" s="5" t="s">
        <v>1245</v>
      </c>
      <c r="H645" s="5" t="s">
        <v>3245</v>
      </c>
      <c r="I645" s="5" t="s">
        <v>3246</v>
      </c>
      <c r="J645" s="5" t="s">
        <v>5326</v>
      </c>
      <c r="K645" s="5">
        <v>1006044</v>
      </c>
      <c r="L645" s="5">
        <v>1006044</v>
      </c>
      <c r="M645" s="5" t="s">
        <v>2781</v>
      </c>
      <c r="N645" s="5" t="s">
        <v>3248</v>
      </c>
      <c r="O645" s="5" t="s">
        <v>1437</v>
      </c>
      <c r="P645" s="5" t="s">
        <v>3231</v>
      </c>
      <c r="Q645" s="5" t="s">
        <v>2773</v>
      </c>
      <c r="R645" s="5" t="s">
        <v>3063</v>
      </c>
      <c r="S645" s="5" t="s">
        <v>1920</v>
      </c>
      <c r="T645" s="5" t="s">
        <v>2655</v>
      </c>
      <c r="U645" s="5" t="s">
        <v>3063</v>
      </c>
      <c r="V645" s="5" t="s">
        <v>2641</v>
      </c>
      <c r="W645" s="5" t="s">
        <v>2642</v>
      </c>
      <c r="X645" s="5">
        <v>1</v>
      </c>
      <c r="Y645" s="5">
        <v>2024</v>
      </c>
      <c r="Z645" s="5">
        <v>1</v>
      </c>
      <c r="AA645" s="5" t="s">
        <v>1921</v>
      </c>
      <c r="AB645" s="174" t="s">
        <v>1814</v>
      </c>
    </row>
    <row r="646" spans="1:28" ht="40.200000000000003" hidden="1" customHeight="1" x14ac:dyDescent="0.3">
      <c r="A646" s="172" t="s">
        <v>5327</v>
      </c>
      <c r="B646" s="5" t="s">
        <v>5328</v>
      </c>
      <c r="C646" s="5" t="s">
        <v>2763</v>
      </c>
      <c r="D646" s="5" t="s">
        <v>2764</v>
      </c>
      <c r="E646" s="5" t="s">
        <v>2883</v>
      </c>
      <c r="F646" s="5" t="s">
        <v>1246</v>
      </c>
      <c r="G646" s="5" t="s">
        <v>1246</v>
      </c>
      <c r="H646" s="5" t="s">
        <v>5329</v>
      </c>
      <c r="I646" s="5" t="s">
        <v>5330</v>
      </c>
      <c r="J646" s="5" t="s">
        <v>5331</v>
      </c>
      <c r="K646" s="5">
        <v>1548</v>
      </c>
      <c r="L646" s="5">
        <v>1548</v>
      </c>
      <c r="M646" s="5" t="s">
        <v>2781</v>
      </c>
      <c r="N646" s="5" t="s">
        <v>5332</v>
      </c>
      <c r="O646" s="5" t="s">
        <v>728</v>
      </c>
      <c r="P646" s="5" t="s">
        <v>4459</v>
      </c>
      <c r="Q646" s="5" t="s">
        <v>2773</v>
      </c>
      <c r="R646" s="5" t="s">
        <v>3111</v>
      </c>
      <c r="S646" s="5" t="s">
        <v>730</v>
      </c>
      <c r="T646" s="5" t="s">
        <v>729</v>
      </c>
      <c r="U646" s="5" t="s">
        <v>2640</v>
      </c>
      <c r="V646" s="5" t="s">
        <v>2641</v>
      </c>
      <c r="W646" s="5" t="s">
        <v>2642</v>
      </c>
      <c r="X646" s="5">
        <v>1</v>
      </c>
      <c r="Y646" s="5">
        <v>2025</v>
      </c>
      <c r="Z646" s="5">
        <v>1</v>
      </c>
      <c r="AA646" s="5" t="s">
        <v>2062</v>
      </c>
      <c r="AB646" s="174" t="s">
        <v>1814</v>
      </c>
    </row>
    <row r="647" spans="1:28" ht="40.200000000000003" hidden="1" customHeight="1" x14ac:dyDescent="0.3">
      <c r="A647" s="172" t="s">
        <v>5333</v>
      </c>
      <c r="B647" s="5" t="s">
        <v>5334</v>
      </c>
      <c r="C647" s="5" t="s">
        <v>3318</v>
      </c>
      <c r="D647" s="5" t="s">
        <v>3319</v>
      </c>
      <c r="E647" s="5" t="s">
        <v>2852</v>
      </c>
      <c r="F647" s="5" t="s">
        <v>2948</v>
      </c>
      <c r="G647" s="5" t="s">
        <v>2948</v>
      </c>
      <c r="H647" s="5" t="s">
        <v>5335</v>
      </c>
      <c r="I647" s="5" t="s">
        <v>5336</v>
      </c>
      <c r="J647" s="5" t="s">
        <v>5337</v>
      </c>
      <c r="K647" s="5">
        <v>44330</v>
      </c>
      <c r="L647" s="5">
        <v>44330</v>
      </c>
      <c r="M647" s="5" t="s">
        <v>2904</v>
      </c>
      <c r="N647" s="5" t="s">
        <v>5338</v>
      </c>
      <c r="O647" s="5" t="s">
        <v>5339</v>
      </c>
      <c r="P647" s="5" t="s">
        <v>122</v>
      </c>
      <c r="Q647" s="5" t="s">
        <v>2773</v>
      </c>
      <c r="R647" s="5" t="s">
        <v>2675</v>
      </c>
      <c r="S647" s="5" t="s">
        <v>5340</v>
      </c>
      <c r="T647" s="5" t="s">
        <v>882</v>
      </c>
      <c r="U647" s="5" t="s">
        <v>2640</v>
      </c>
      <c r="V647" s="5" t="s">
        <v>2641</v>
      </c>
      <c r="W647" s="5" t="s">
        <v>2642</v>
      </c>
      <c r="X647" s="5">
        <v>1</v>
      </c>
      <c r="Y647" s="5">
        <v>2023</v>
      </c>
      <c r="Z647" s="5">
        <v>1</v>
      </c>
      <c r="AA647" s="5"/>
      <c r="AB647" s="174" t="s">
        <v>2642</v>
      </c>
    </row>
    <row r="648" spans="1:28" ht="40.200000000000003" hidden="1" customHeight="1" x14ac:dyDescent="0.3">
      <c r="A648" s="172" t="s">
        <v>5333</v>
      </c>
      <c r="B648" s="5" t="s">
        <v>5334</v>
      </c>
      <c r="C648" s="5" t="s">
        <v>3318</v>
      </c>
      <c r="D648" s="5" t="s">
        <v>3319</v>
      </c>
      <c r="E648" s="5" t="s">
        <v>2852</v>
      </c>
      <c r="F648" s="5" t="s">
        <v>2948</v>
      </c>
      <c r="G648" s="5" t="s">
        <v>2948</v>
      </c>
      <c r="H648" s="5" t="s">
        <v>5335</v>
      </c>
      <c r="I648" s="5" t="s">
        <v>5336</v>
      </c>
      <c r="J648" s="5" t="s">
        <v>5337</v>
      </c>
      <c r="K648" s="5">
        <v>44330</v>
      </c>
      <c r="L648" s="5">
        <v>44330</v>
      </c>
      <c r="M648" s="5" t="s">
        <v>2904</v>
      </c>
      <c r="N648" s="5" t="s">
        <v>5341</v>
      </c>
      <c r="O648" s="5" t="s">
        <v>865</v>
      </c>
      <c r="P648" s="5" t="s">
        <v>4331</v>
      </c>
      <c r="Q648" s="5" t="s">
        <v>2773</v>
      </c>
      <c r="R648" s="5" t="s">
        <v>2693</v>
      </c>
      <c r="S648" s="5" t="s">
        <v>867</v>
      </c>
      <c r="T648" s="5" t="s">
        <v>866</v>
      </c>
      <c r="U648" s="5" t="s">
        <v>3326</v>
      </c>
      <c r="V648" s="5" t="s">
        <v>2641</v>
      </c>
      <c r="W648" s="5" t="s">
        <v>2642</v>
      </c>
      <c r="X648" s="5">
        <v>1.417</v>
      </c>
      <c r="Y648" s="5">
        <v>2023</v>
      </c>
      <c r="Z648" s="5">
        <v>1.417</v>
      </c>
      <c r="AA648" s="5" t="s">
        <v>2133</v>
      </c>
      <c r="AB648" s="174" t="s">
        <v>1814</v>
      </c>
    </row>
    <row r="649" spans="1:28" ht="40.200000000000003" hidden="1" customHeight="1" x14ac:dyDescent="0.3">
      <c r="A649" s="172" t="s">
        <v>5342</v>
      </c>
      <c r="B649" s="5" t="s">
        <v>1718</v>
      </c>
      <c r="C649" s="5" t="s">
        <v>2763</v>
      </c>
      <c r="D649" s="5" t="s">
        <v>2764</v>
      </c>
      <c r="E649" s="5" t="s">
        <v>2787</v>
      </c>
      <c r="F649" s="5" t="s">
        <v>1246</v>
      </c>
      <c r="G649" s="5" t="s">
        <v>1246</v>
      </c>
      <c r="H649" s="5" t="s">
        <v>5343</v>
      </c>
      <c r="I649" s="5" t="s">
        <v>5075</v>
      </c>
      <c r="J649" s="5" t="s">
        <v>5344</v>
      </c>
      <c r="K649" s="5">
        <v>1006044</v>
      </c>
      <c r="L649" s="5">
        <v>1006044</v>
      </c>
      <c r="M649" s="5" t="s">
        <v>2781</v>
      </c>
      <c r="N649" s="5" t="s">
        <v>5152</v>
      </c>
      <c r="O649" s="5" t="s">
        <v>176</v>
      </c>
      <c r="P649" s="5" t="s">
        <v>4058</v>
      </c>
      <c r="Q649" s="5" t="s">
        <v>2773</v>
      </c>
      <c r="R649" s="5" t="s">
        <v>2679</v>
      </c>
      <c r="S649" s="5" t="s">
        <v>178</v>
      </c>
      <c r="T649" s="5" t="s">
        <v>179</v>
      </c>
      <c r="U649" s="5" t="s">
        <v>2640</v>
      </c>
      <c r="V649" s="5" t="s">
        <v>2641</v>
      </c>
      <c r="W649" s="5" t="s">
        <v>2642</v>
      </c>
      <c r="X649" s="5">
        <v>1</v>
      </c>
      <c r="Y649" s="5">
        <v>2025</v>
      </c>
      <c r="Z649" s="5">
        <v>1</v>
      </c>
      <c r="AA649" s="5" t="s">
        <v>2182</v>
      </c>
      <c r="AB649" s="174" t="s">
        <v>1814</v>
      </c>
    </row>
    <row r="650" spans="1:28" ht="40.200000000000003" hidden="1" customHeight="1" x14ac:dyDescent="0.3">
      <c r="A650" s="172" t="s">
        <v>5345</v>
      </c>
      <c r="B650" s="5" t="s">
        <v>5346</v>
      </c>
      <c r="C650" s="5" t="s">
        <v>3318</v>
      </c>
      <c r="D650" s="5" t="s">
        <v>3319</v>
      </c>
      <c r="E650" s="5" t="s">
        <v>2852</v>
      </c>
      <c r="F650" s="5" t="s">
        <v>3017</v>
      </c>
      <c r="G650" s="5" t="s">
        <v>2948</v>
      </c>
      <c r="H650" s="5" t="s">
        <v>5347</v>
      </c>
      <c r="I650" s="5" t="s">
        <v>5348</v>
      </c>
      <c r="J650" s="5" t="s">
        <v>5349</v>
      </c>
      <c r="K650" s="5">
        <v>441</v>
      </c>
      <c r="L650" s="5">
        <v>441</v>
      </c>
      <c r="M650" s="5" t="s">
        <v>2827</v>
      </c>
      <c r="N650" s="5" t="s">
        <v>4675</v>
      </c>
      <c r="O650" s="5" t="s">
        <v>858</v>
      </c>
      <c r="P650" s="5" t="s">
        <v>3324</v>
      </c>
      <c r="Q650" s="5" t="s">
        <v>2773</v>
      </c>
      <c r="R650" s="5" t="s">
        <v>3325</v>
      </c>
      <c r="S650" s="5" t="s">
        <v>860</v>
      </c>
      <c r="T650" s="5" t="s">
        <v>861</v>
      </c>
      <c r="U650" s="5" t="s">
        <v>3326</v>
      </c>
      <c r="V650" s="5" t="s">
        <v>2641</v>
      </c>
      <c r="W650" s="5" t="s">
        <v>2642</v>
      </c>
      <c r="X650" s="5">
        <v>0.38600000000000001</v>
      </c>
      <c r="Y650" s="5">
        <v>2021</v>
      </c>
      <c r="Z650" s="5">
        <v>0.38600000000000001</v>
      </c>
      <c r="AA650" s="5" t="s">
        <v>2124</v>
      </c>
      <c r="AB650" s="174" t="s">
        <v>1814</v>
      </c>
    </row>
    <row r="651" spans="1:28" ht="40.200000000000003" hidden="1" customHeight="1" x14ac:dyDescent="0.3">
      <c r="A651" s="172" t="s">
        <v>5345</v>
      </c>
      <c r="B651" s="5" t="s">
        <v>5346</v>
      </c>
      <c r="C651" s="5" t="s">
        <v>3318</v>
      </c>
      <c r="D651" s="5" t="s">
        <v>3319</v>
      </c>
      <c r="E651" s="5" t="s">
        <v>2852</v>
      </c>
      <c r="F651" s="5" t="s">
        <v>3017</v>
      </c>
      <c r="G651" s="5" t="s">
        <v>2948</v>
      </c>
      <c r="H651" s="5" t="s">
        <v>5347</v>
      </c>
      <c r="I651" s="5" t="s">
        <v>5348</v>
      </c>
      <c r="J651" s="5" t="s">
        <v>5349</v>
      </c>
      <c r="K651" s="5">
        <v>441</v>
      </c>
      <c r="L651" s="5">
        <v>441</v>
      </c>
      <c r="M651" s="5" t="s">
        <v>2827</v>
      </c>
      <c r="N651" s="5" t="s">
        <v>4675</v>
      </c>
      <c r="O651" s="5" t="s">
        <v>858</v>
      </c>
      <c r="P651" s="5" t="s">
        <v>3324</v>
      </c>
      <c r="Q651" s="5" t="s">
        <v>2773</v>
      </c>
      <c r="R651" s="5" t="s">
        <v>3325</v>
      </c>
      <c r="S651" s="5" t="s">
        <v>860</v>
      </c>
      <c r="T651" s="5" t="s">
        <v>861</v>
      </c>
      <c r="U651" s="5" t="s">
        <v>3326</v>
      </c>
      <c r="V651" s="5" t="s">
        <v>2641</v>
      </c>
      <c r="W651" s="5" t="s">
        <v>2642</v>
      </c>
      <c r="X651" s="5">
        <v>0.38600000000000001</v>
      </c>
      <c r="Y651" s="5">
        <v>2022</v>
      </c>
      <c r="Z651" s="5">
        <v>0</v>
      </c>
      <c r="AA651" s="5" t="s">
        <v>2124</v>
      </c>
      <c r="AB651" s="174" t="s">
        <v>1814</v>
      </c>
    </row>
    <row r="652" spans="1:28" ht="40.200000000000003" hidden="1" customHeight="1" x14ac:dyDescent="0.3">
      <c r="A652" s="172" t="s">
        <v>5345</v>
      </c>
      <c r="B652" s="5" t="s">
        <v>5346</v>
      </c>
      <c r="C652" s="5" t="s">
        <v>3318</v>
      </c>
      <c r="D652" s="5" t="s">
        <v>3319</v>
      </c>
      <c r="E652" s="5" t="s">
        <v>2852</v>
      </c>
      <c r="F652" s="5" t="s">
        <v>3017</v>
      </c>
      <c r="G652" s="5" t="s">
        <v>2948</v>
      </c>
      <c r="H652" s="5" t="s">
        <v>5347</v>
      </c>
      <c r="I652" s="5" t="s">
        <v>5348</v>
      </c>
      <c r="J652" s="5" t="s">
        <v>5349</v>
      </c>
      <c r="K652" s="5">
        <v>441</v>
      </c>
      <c r="L652" s="5">
        <v>441</v>
      </c>
      <c r="M652" s="5" t="s">
        <v>2827</v>
      </c>
      <c r="N652" s="5" t="s">
        <v>4675</v>
      </c>
      <c r="O652" s="5" t="s">
        <v>858</v>
      </c>
      <c r="P652" s="5" t="s">
        <v>3324</v>
      </c>
      <c r="Q652" s="5" t="s">
        <v>2773</v>
      </c>
      <c r="R652" s="5" t="s">
        <v>3325</v>
      </c>
      <c r="S652" s="5" t="s">
        <v>860</v>
      </c>
      <c r="T652" s="5" t="s">
        <v>861</v>
      </c>
      <c r="U652" s="5" t="s">
        <v>3326</v>
      </c>
      <c r="V652" s="5" t="s">
        <v>2641</v>
      </c>
      <c r="W652" s="5" t="s">
        <v>2642</v>
      </c>
      <c r="X652" s="5">
        <v>0.38600000000000001</v>
      </c>
      <c r="Y652" s="5">
        <v>2023</v>
      </c>
      <c r="Z652" s="5">
        <v>0</v>
      </c>
      <c r="AA652" s="5" t="s">
        <v>2124</v>
      </c>
      <c r="AB652" s="174" t="s">
        <v>1814</v>
      </c>
    </row>
    <row r="653" spans="1:28" ht="40.200000000000003" hidden="1" customHeight="1" x14ac:dyDescent="0.3">
      <c r="A653" s="172" t="s">
        <v>5350</v>
      </c>
      <c r="B653" s="5" t="s">
        <v>5351</v>
      </c>
      <c r="C653" s="5" t="s">
        <v>2763</v>
      </c>
      <c r="D653" s="5" t="s">
        <v>2764</v>
      </c>
      <c r="E653" s="5" t="s">
        <v>3532</v>
      </c>
      <c r="F653" s="5" t="s">
        <v>1245</v>
      </c>
      <c r="G653" s="5" t="s">
        <v>1245</v>
      </c>
      <c r="H653" s="5" t="s">
        <v>5352</v>
      </c>
      <c r="I653" s="5" t="s">
        <v>4825</v>
      </c>
      <c r="J653" s="5" t="s">
        <v>4528</v>
      </c>
      <c r="K653" s="5">
        <v>3003</v>
      </c>
      <c r="L653" s="5">
        <v>3003</v>
      </c>
      <c r="M653" s="5" t="s">
        <v>2781</v>
      </c>
      <c r="N653" s="5" t="s">
        <v>4530</v>
      </c>
      <c r="O653" s="5" t="s">
        <v>152</v>
      </c>
      <c r="P653" s="5" t="s">
        <v>153</v>
      </c>
      <c r="Q653" s="5" t="s">
        <v>2773</v>
      </c>
      <c r="R653" s="5" t="s">
        <v>3063</v>
      </c>
      <c r="S653" s="5" t="s">
        <v>154</v>
      </c>
      <c r="T653" s="5" t="s">
        <v>155</v>
      </c>
      <c r="U653" s="5" t="s">
        <v>3063</v>
      </c>
      <c r="V653" s="5" t="s">
        <v>2641</v>
      </c>
      <c r="W653" s="5" t="s">
        <v>2642</v>
      </c>
      <c r="X653" s="5">
        <v>1</v>
      </c>
      <c r="Y653" s="5">
        <v>2024</v>
      </c>
      <c r="Z653" s="5">
        <v>1</v>
      </c>
      <c r="AA653" s="5" t="s">
        <v>1986</v>
      </c>
      <c r="AB653" s="174" t="s">
        <v>1814</v>
      </c>
    </row>
    <row r="654" spans="1:28" ht="40.200000000000003" hidden="1" customHeight="1" x14ac:dyDescent="0.3">
      <c r="A654" s="172" t="s">
        <v>5353</v>
      </c>
      <c r="B654" s="5" t="s">
        <v>1797</v>
      </c>
      <c r="C654" s="5" t="s">
        <v>2763</v>
      </c>
      <c r="D654" s="5" t="s">
        <v>2764</v>
      </c>
      <c r="E654" s="5" t="s">
        <v>2927</v>
      </c>
      <c r="F654" s="5" t="s">
        <v>1247</v>
      </c>
      <c r="G654" s="5" t="s">
        <v>1247</v>
      </c>
      <c r="H654" s="5" t="s">
        <v>3361</v>
      </c>
      <c r="I654" s="5" t="s">
        <v>3362</v>
      </c>
      <c r="J654" s="5" t="s">
        <v>5354</v>
      </c>
      <c r="K654" s="5">
        <v>1026669</v>
      </c>
      <c r="L654" s="5">
        <v>1026669</v>
      </c>
      <c r="M654" s="5" t="s">
        <v>2781</v>
      </c>
      <c r="N654" s="5" t="s">
        <v>3364</v>
      </c>
      <c r="O654" s="5" t="s">
        <v>208</v>
      </c>
      <c r="P654" s="5" t="s">
        <v>3356</v>
      </c>
      <c r="Q654" s="5" t="s">
        <v>2773</v>
      </c>
      <c r="R654" s="5" t="s">
        <v>3357</v>
      </c>
      <c r="S654" s="5" t="s">
        <v>210</v>
      </c>
      <c r="T654" s="5" t="s">
        <v>211</v>
      </c>
      <c r="U654" s="5" t="s">
        <v>2640</v>
      </c>
      <c r="V654" s="5" t="s">
        <v>2641</v>
      </c>
      <c r="W654" s="5" t="s">
        <v>2642</v>
      </c>
      <c r="X654" s="5">
        <v>900</v>
      </c>
      <c r="Y654" s="5">
        <v>2026</v>
      </c>
      <c r="Z654" s="5">
        <v>900</v>
      </c>
      <c r="AA654" s="5" t="s">
        <v>1899</v>
      </c>
      <c r="AB654" s="174" t="s">
        <v>1814</v>
      </c>
    </row>
    <row r="655" spans="1:28" ht="40.200000000000003" hidden="1" customHeight="1" x14ac:dyDescent="0.3">
      <c r="A655" s="172" t="s">
        <v>5355</v>
      </c>
      <c r="B655" s="5" t="s">
        <v>1524</v>
      </c>
      <c r="C655" s="5" t="s">
        <v>2763</v>
      </c>
      <c r="D655" s="5" t="s">
        <v>2764</v>
      </c>
      <c r="E655" s="5" t="s">
        <v>2765</v>
      </c>
      <c r="F655" s="5" t="s">
        <v>1246</v>
      </c>
      <c r="G655" s="5" t="s">
        <v>1246</v>
      </c>
      <c r="H655" s="5" t="s">
        <v>5356</v>
      </c>
      <c r="I655" s="5" t="s">
        <v>5250</v>
      </c>
      <c r="J655" s="5" t="s">
        <v>5357</v>
      </c>
      <c r="K655" s="5">
        <v>445</v>
      </c>
      <c r="L655" s="5">
        <v>395</v>
      </c>
      <c r="M655" s="5" t="s">
        <v>2781</v>
      </c>
      <c r="N655" s="5" t="s">
        <v>5252</v>
      </c>
      <c r="O655" s="5" t="s">
        <v>51</v>
      </c>
      <c r="P655" s="5" t="s">
        <v>52</v>
      </c>
      <c r="Q655" s="5" t="s">
        <v>2773</v>
      </c>
      <c r="R655" s="5" t="s">
        <v>2674</v>
      </c>
      <c r="S655" s="5" t="s">
        <v>53</v>
      </c>
      <c r="T655" s="5" t="s">
        <v>54</v>
      </c>
      <c r="U655" s="5" t="s">
        <v>2674</v>
      </c>
      <c r="V655" s="5" t="s">
        <v>2641</v>
      </c>
      <c r="W655" s="5" t="s">
        <v>2642</v>
      </c>
      <c r="X655" s="5">
        <v>395</v>
      </c>
      <c r="Y655" s="5">
        <v>2025</v>
      </c>
      <c r="Z655" s="5">
        <v>395</v>
      </c>
      <c r="AA655" s="5" t="s">
        <v>1884</v>
      </c>
      <c r="AB655" s="174" t="s">
        <v>1814</v>
      </c>
    </row>
    <row r="656" spans="1:28" ht="40.200000000000003" hidden="1" customHeight="1" x14ac:dyDescent="0.3">
      <c r="A656" s="172" t="s">
        <v>5358</v>
      </c>
      <c r="B656" s="5" t="s">
        <v>1793</v>
      </c>
      <c r="C656" s="5" t="s">
        <v>2763</v>
      </c>
      <c r="D656" s="5" t="s">
        <v>2764</v>
      </c>
      <c r="E656" s="5" t="s">
        <v>2883</v>
      </c>
      <c r="F656" s="5" t="s">
        <v>1247</v>
      </c>
      <c r="G656" s="5" t="s">
        <v>1247</v>
      </c>
      <c r="H656" s="5" t="s">
        <v>5359</v>
      </c>
      <c r="I656" s="5" t="s">
        <v>5360</v>
      </c>
      <c r="J656" s="5" t="s">
        <v>5361</v>
      </c>
      <c r="K656" s="5">
        <v>952738</v>
      </c>
      <c r="L656" s="5">
        <v>952738</v>
      </c>
      <c r="M656" s="5" t="s">
        <v>2781</v>
      </c>
      <c r="N656" s="5" t="s">
        <v>5362</v>
      </c>
      <c r="O656" s="5" t="s">
        <v>97</v>
      </c>
      <c r="P656" s="5" t="s">
        <v>5363</v>
      </c>
      <c r="Q656" s="5" t="s">
        <v>2773</v>
      </c>
      <c r="R656" s="5" t="s">
        <v>4070</v>
      </c>
      <c r="S656" s="5" t="s">
        <v>99</v>
      </c>
      <c r="T656" s="5" t="s">
        <v>100</v>
      </c>
      <c r="U656" s="5" t="s">
        <v>2640</v>
      </c>
      <c r="V656" s="5" t="s">
        <v>2641</v>
      </c>
      <c r="W656" s="5" t="s">
        <v>2642</v>
      </c>
      <c r="X656" s="5">
        <v>1</v>
      </c>
      <c r="Y656" s="5">
        <v>2026</v>
      </c>
      <c r="Z656" s="5">
        <v>1</v>
      </c>
      <c r="AA656" s="5" t="s">
        <v>2068</v>
      </c>
      <c r="AB656" s="174" t="s">
        <v>1814</v>
      </c>
    </row>
    <row r="657" spans="1:28" ht="40.200000000000003" hidden="1" customHeight="1" x14ac:dyDescent="0.3">
      <c r="A657" s="172" t="s">
        <v>5358</v>
      </c>
      <c r="B657" s="5" t="s">
        <v>1793</v>
      </c>
      <c r="C657" s="5" t="s">
        <v>2763</v>
      </c>
      <c r="D657" s="5" t="s">
        <v>2764</v>
      </c>
      <c r="E657" s="5" t="s">
        <v>2883</v>
      </c>
      <c r="F657" s="5" t="s">
        <v>1247</v>
      </c>
      <c r="G657" s="5" t="s">
        <v>1247</v>
      </c>
      <c r="H657" s="5" t="s">
        <v>5359</v>
      </c>
      <c r="I657" s="5" t="s">
        <v>5360</v>
      </c>
      <c r="J657" s="5" t="s">
        <v>5361</v>
      </c>
      <c r="K657" s="5">
        <v>952738</v>
      </c>
      <c r="L657" s="5">
        <v>952738</v>
      </c>
      <c r="M657" s="5" t="s">
        <v>2781</v>
      </c>
      <c r="N657" s="5" t="s">
        <v>5362</v>
      </c>
      <c r="O657" s="5" t="s">
        <v>731</v>
      </c>
      <c r="P657" s="5" t="s">
        <v>5364</v>
      </c>
      <c r="Q657" s="5" t="s">
        <v>2773</v>
      </c>
      <c r="R657" s="5" t="s">
        <v>3111</v>
      </c>
      <c r="S657" s="5" t="s">
        <v>733</v>
      </c>
      <c r="T657" s="5" t="s">
        <v>732</v>
      </c>
      <c r="U657" s="5" t="s">
        <v>2640</v>
      </c>
      <c r="V657" s="5" t="s">
        <v>2641</v>
      </c>
      <c r="W657" s="5" t="s">
        <v>1814</v>
      </c>
      <c r="X657" s="5">
        <v>1</v>
      </c>
      <c r="Y657" s="5">
        <v>2026</v>
      </c>
      <c r="Z657" s="5">
        <v>1</v>
      </c>
      <c r="AA657" s="5" t="s">
        <v>2063</v>
      </c>
      <c r="AB657" s="174" t="s">
        <v>1814</v>
      </c>
    </row>
    <row r="658" spans="1:28" ht="40.200000000000003" hidden="1" customHeight="1" x14ac:dyDescent="0.3">
      <c r="A658" s="172" t="s">
        <v>5358</v>
      </c>
      <c r="B658" s="5" t="s">
        <v>1793</v>
      </c>
      <c r="C658" s="5" t="s">
        <v>2763</v>
      </c>
      <c r="D658" s="5" t="s">
        <v>2764</v>
      </c>
      <c r="E658" s="5" t="s">
        <v>2883</v>
      </c>
      <c r="F658" s="5" t="s">
        <v>1247</v>
      </c>
      <c r="G658" s="5" t="s">
        <v>1247</v>
      </c>
      <c r="H658" s="5" t="s">
        <v>5359</v>
      </c>
      <c r="I658" s="5" t="s">
        <v>5360</v>
      </c>
      <c r="J658" s="5" t="s">
        <v>5361</v>
      </c>
      <c r="K658" s="5">
        <v>952738</v>
      </c>
      <c r="L658" s="5">
        <v>952738</v>
      </c>
      <c r="M658" s="5" t="s">
        <v>2781</v>
      </c>
      <c r="N658" s="5" t="s">
        <v>5362</v>
      </c>
      <c r="O658" s="5" t="s">
        <v>728</v>
      </c>
      <c r="P658" s="5" t="s">
        <v>5365</v>
      </c>
      <c r="Q658" s="5" t="s">
        <v>2773</v>
      </c>
      <c r="R658" s="5" t="s">
        <v>3111</v>
      </c>
      <c r="S658" s="5" t="s">
        <v>730</v>
      </c>
      <c r="T658" s="5" t="s">
        <v>729</v>
      </c>
      <c r="U658" s="5" t="s">
        <v>2640</v>
      </c>
      <c r="V658" s="5" t="s">
        <v>2641</v>
      </c>
      <c r="W658" s="5" t="s">
        <v>1814</v>
      </c>
      <c r="X658" s="5">
        <v>3</v>
      </c>
      <c r="Y658" s="5">
        <v>2026</v>
      </c>
      <c r="Z658" s="5">
        <v>3</v>
      </c>
      <c r="AA658" s="5" t="s">
        <v>2062</v>
      </c>
      <c r="AB658" s="174" t="s">
        <v>1814</v>
      </c>
    </row>
    <row r="659" spans="1:28" ht="40.200000000000003" hidden="1" customHeight="1" x14ac:dyDescent="0.3">
      <c r="A659" s="172" t="s">
        <v>5358</v>
      </c>
      <c r="B659" s="5" t="s">
        <v>1793</v>
      </c>
      <c r="C659" s="5" t="s">
        <v>2763</v>
      </c>
      <c r="D659" s="5" t="s">
        <v>2764</v>
      </c>
      <c r="E659" s="5" t="s">
        <v>2883</v>
      </c>
      <c r="F659" s="5" t="s">
        <v>1247</v>
      </c>
      <c r="G659" s="5" t="s">
        <v>1247</v>
      </c>
      <c r="H659" s="5" t="s">
        <v>5359</v>
      </c>
      <c r="I659" s="5" t="s">
        <v>5360</v>
      </c>
      <c r="J659" s="5" t="s">
        <v>5361</v>
      </c>
      <c r="K659" s="5">
        <v>952738</v>
      </c>
      <c r="L659" s="5">
        <v>952738</v>
      </c>
      <c r="M659" s="5" t="s">
        <v>2781</v>
      </c>
      <c r="N659" s="5" t="s">
        <v>5362</v>
      </c>
      <c r="O659" s="5" t="s">
        <v>744</v>
      </c>
      <c r="P659" s="5" t="s">
        <v>5366</v>
      </c>
      <c r="Q659" s="5" t="s">
        <v>2773</v>
      </c>
      <c r="R659" s="5" t="s">
        <v>5367</v>
      </c>
      <c r="S659" s="5" t="s">
        <v>746</v>
      </c>
      <c r="T659" s="5" t="s">
        <v>745</v>
      </c>
      <c r="U659" s="5" t="s">
        <v>2640</v>
      </c>
      <c r="V659" s="5" t="s">
        <v>2641</v>
      </c>
      <c r="W659" s="5" t="s">
        <v>1814</v>
      </c>
      <c r="X659" s="5">
        <v>1</v>
      </c>
      <c r="Y659" s="5">
        <v>2026</v>
      </c>
      <c r="Z659" s="5">
        <v>1</v>
      </c>
      <c r="AA659" s="5" t="s">
        <v>2071</v>
      </c>
      <c r="AB659" s="174" t="s">
        <v>1814</v>
      </c>
    </row>
    <row r="660" spans="1:28" ht="40.200000000000003" hidden="1" customHeight="1" x14ac:dyDescent="0.3">
      <c r="A660" s="172" t="s">
        <v>5358</v>
      </c>
      <c r="B660" s="5" t="s">
        <v>1793</v>
      </c>
      <c r="C660" s="5" t="s">
        <v>2763</v>
      </c>
      <c r="D660" s="5" t="s">
        <v>2764</v>
      </c>
      <c r="E660" s="5" t="s">
        <v>2883</v>
      </c>
      <c r="F660" s="5" t="s">
        <v>1247</v>
      </c>
      <c r="G660" s="5" t="s">
        <v>1247</v>
      </c>
      <c r="H660" s="5" t="s">
        <v>5359</v>
      </c>
      <c r="I660" s="5" t="s">
        <v>5360</v>
      </c>
      <c r="J660" s="5" t="s">
        <v>5361</v>
      </c>
      <c r="K660" s="5">
        <v>952738</v>
      </c>
      <c r="L660" s="5">
        <v>952738</v>
      </c>
      <c r="M660" s="5" t="s">
        <v>2781</v>
      </c>
      <c r="N660" s="5" t="s">
        <v>5362</v>
      </c>
      <c r="O660" s="5" t="s">
        <v>736</v>
      </c>
      <c r="P660" s="5" t="s">
        <v>5368</v>
      </c>
      <c r="Q660" s="5" t="s">
        <v>2890</v>
      </c>
      <c r="R660" s="5" t="s">
        <v>2891</v>
      </c>
      <c r="S660" s="5" t="s">
        <v>737</v>
      </c>
      <c r="T660" s="5" t="s">
        <v>713</v>
      </c>
      <c r="U660" s="5" t="s">
        <v>2640</v>
      </c>
      <c r="V660" s="5" t="s">
        <v>2641</v>
      </c>
      <c r="W660" s="5" t="s">
        <v>1814</v>
      </c>
      <c r="X660" s="5">
        <v>4</v>
      </c>
      <c r="Y660" s="5">
        <v>2026</v>
      </c>
      <c r="Z660" s="5">
        <v>4</v>
      </c>
      <c r="AA660" s="5" t="s">
        <v>2065</v>
      </c>
      <c r="AB660" s="174" t="s">
        <v>1814</v>
      </c>
    </row>
    <row r="661" spans="1:28" ht="40.200000000000003" hidden="1" customHeight="1" x14ac:dyDescent="0.3">
      <c r="A661" s="172" t="s">
        <v>5358</v>
      </c>
      <c r="B661" s="5" t="s">
        <v>1793</v>
      </c>
      <c r="C661" s="5" t="s">
        <v>2763</v>
      </c>
      <c r="D661" s="5" t="s">
        <v>2764</v>
      </c>
      <c r="E661" s="5" t="s">
        <v>2883</v>
      </c>
      <c r="F661" s="5" t="s">
        <v>1247</v>
      </c>
      <c r="G661" s="5" t="s">
        <v>1247</v>
      </c>
      <c r="H661" s="5" t="s">
        <v>5359</v>
      </c>
      <c r="I661" s="5" t="s">
        <v>5360</v>
      </c>
      <c r="J661" s="5" t="s">
        <v>5361</v>
      </c>
      <c r="K661" s="5">
        <v>952738</v>
      </c>
      <c r="L661" s="5">
        <v>952738</v>
      </c>
      <c r="M661" s="5" t="s">
        <v>2781</v>
      </c>
      <c r="N661" s="5" t="s">
        <v>5362</v>
      </c>
      <c r="O661" s="5" t="s">
        <v>747</v>
      </c>
      <c r="P661" s="5" t="s">
        <v>5369</v>
      </c>
      <c r="Q661" s="5" t="s">
        <v>2773</v>
      </c>
      <c r="R661" s="5" t="s">
        <v>3258</v>
      </c>
      <c r="S661" s="5" t="s">
        <v>749</v>
      </c>
      <c r="T661" s="5" t="s">
        <v>147</v>
      </c>
      <c r="U661" s="5" t="s">
        <v>2640</v>
      </c>
      <c r="V661" s="5" t="s">
        <v>2641</v>
      </c>
      <c r="W661" s="5" t="s">
        <v>1814</v>
      </c>
      <c r="X661" s="5">
        <v>4</v>
      </c>
      <c r="Y661" s="5">
        <v>2026</v>
      </c>
      <c r="Z661" s="5">
        <v>4</v>
      </c>
      <c r="AA661" s="5" t="s">
        <v>2072</v>
      </c>
      <c r="AB661" s="174" t="s">
        <v>1814</v>
      </c>
    </row>
    <row r="662" spans="1:28" ht="40.200000000000003" hidden="1" customHeight="1" x14ac:dyDescent="0.3">
      <c r="A662" s="172" t="s">
        <v>5358</v>
      </c>
      <c r="B662" s="5" t="s">
        <v>1793</v>
      </c>
      <c r="C662" s="5" t="s">
        <v>2763</v>
      </c>
      <c r="D662" s="5" t="s">
        <v>2764</v>
      </c>
      <c r="E662" s="5" t="s">
        <v>2883</v>
      </c>
      <c r="F662" s="5" t="s">
        <v>1247</v>
      </c>
      <c r="G662" s="5" t="s">
        <v>1247</v>
      </c>
      <c r="H662" s="5" t="s">
        <v>5359</v>
      </c>
      <c r="I662" s="5" t="s">
        <v>5360</v>
      </c>
      <c r="J662" s="5" t="s">
        <v>5361</v>
      </c>
      <c r="K662" s="5">
        <v>952738</v>
      </c>
      <c r="L662" s="5">
        <v>952738</v>
      </c>
      <c r="M662" s="5" t="s">
        <v>2781</v>
      </c>
      <c r="N662" s="5" t="s">
        <v>5362</v>
      </c>
      <c r="O662" s="5" t="s">
        <v>753</v>
      </c>
      <c r="P662" s="5" t="s">
        <v>5370</v>
      </c>
      <c r="Q662" s="5" t="s">
        <v>2773</v>
      </c>
      <c r="R662" s="5" t="s">
        <v>2650</v>
      </c>
      <c r="S662" s="5" t="s">
        <v>755</v>
      </c>
      <c r="T662" s="5" t="s">
        <v>104</v>
      </c>
      <c r="U662" s="5" t="s">
        <v>2640</v>
      </c>
      <c r="V662" s="5" t="s">
        <v>2641</v>
      </c>
      <c r="W662" s="5" t="s">
        <v>1814</v>
      </c>
      <c r="X662" s="5">
        <v>150</v>
      </c>
      <c r="Y662" s="5">
        <v>2026</v>
      </c>
      <c r="Z662" s="5">
        <v>150</v>
      </c>
      <c r="AA662" s="5" t="s">
        <v>2074</v>
      </c>
      <c r="AB662" s="174" t="s">
        <v>1814</v>
      </c>
    </row>
    <row r="663" spans="1:28" ht="40.200000000000003" hidden="1" customHeight="1" x14ac:dyDescent="0.3">
      <c r="A663" s="172" t="s">
        <v>5371</v>
      </c>
      <c r="B663" s="5" t="s">
        <v>5372</v>
      </c>
      <c r="C663" s="5" t="s">
        <v>2763</v>
      </c>
      <c r="D663" s="5" t="s">
        <v>2764</v>
      </c>
      <c r="E663" s="5" t="s">
        <v>2787</v>
      </c>
      <c r="F663" s="5" t="s">
        <v>1245</v>
      </c>
      <c r="G663" s="5" t="s">
        <v>1245</v>
      </c>
      <c r="H663" s="5" t="s">
        <v>5373</v>
      </c>
      <c r="I663" s="5" t="s">
        <v>5374</v>
      </c>
      <c r="J663" s="5" t="s">
        <v>5375</v>
      </c>
      <c r="K663" s="5">
        <v>667082</v>
      </c>
      <c r="L663" s="5">
        <v>667082</v>
      </c>
      <c r="M663" s="5" t="s">
        <v>2827</v>
      </c>
      <c r="N663" s="5" t="s">
        <v>5376</v>
      </c>
      <c r="O663" s="5" t="s">
        <v>935</v>
      </c>
      <c r="P663" s="5" t="s">
        <v>936</v>
      </c>
      <c r="Q663" s="5" t="s">
        <v>2773</v>
      </c>
      <c r="R663" s="5" t="s">
        <v>2647</v>
      </c>
      <c r="S663" s="5" t="s">
        <v>937</v>
      </c>
      <c r="T663" s="5" t="s">
        <v>936</v>
      </c>
      <c r="U663" s="5" t="s">
        <v>2647</v>
      </c>
      <c r="V663" s="5" t="s">
        <v>2641</v>
      </c>
      <c r="W663" s="5" t="s">
        <v>2642</v>
      </c>
      <c r="X663" s="5">
        <v>1</v>
      </c>
      <c r="Y663" s="5">
        <v>2024</v>
      </c>
      <c r="Z663" s="5">
        <v>1</v>
      </c>
      <c r="AA663" s="5" t="s">
        <v>1347</v>
      </c>
      <c r="AB663" s="174" t="s">
        <v>1814</v>
      </c>
    </row>
    <row r="664" spans="1:28" ht="40.200000000000003" hidden="1" customHeight="1" x14ac:dyDescent="0.3">
      <c r="A664" s="172" t="s">
        <v>5377</v>
      </c>
      <c r="B664" s="5" t="s">
        <v>5378</v>
      </c>
      <c r="C664" s="5" t="s">
        <v>2763</v>
      </c>
      <c r="D664" s="5" t="s">
        <v>2764</v>
      </c>
      <c r="E664" s="5" t="s">
        <v>2765</v>
      </c>
      <c r="F664" s="5" t="s">
        <v>1245</v>
      </c>
      <c r="G664" s="5" t="s">
        <v>1245</v>
      </c>
      <c r="H664" s="5" t="s">
        <v>5379</v>
      </c>
      <c r="I664" s="5" t="s">
        <v>5380</v>
      </c>
      <c r="J664" s="5" t="s">
        <v>5381</v>
      </c>
      <c r="K664" s="5">
        <v>400</v>
      </c>
      <c r="L664" s="5">
        <v>400</v>
      </c>
      <c r="M664" s="5" t="s">
        <v>2781</v>
      </c>
      <c r="N664" s="5" t="s">
        <v>5382</v>
      </c>
      <c r="O664" s="5" t="s">
        <v>141</v>
      </c>
      <c r="P664" s="5" t="s">
        <v>142</v>
      </c>
      <c r="Q664" s="5" t="s">
        <v>2773</v>
      </c>
      <c r="R664" s="5" t="s">
        <v>5383</v>
      </c>
      <c r="S664" s="5" t="s">
        <v>143</v>
      </c>
      <c r="T664" s="5" t="s">
        <v>144</v>
      </c>
      <c r="U664" s="5" t="s">
        <v>5383</v>
      </c>
      <c r="V664" s="5" t="s">
        <v>2641</v>
      </c>
      <c r="W664" s="5" t="s">
        <v>2642</v>
      </c>
      <c r="X664" s="5">
        <v>400</v>
      </c>
      <c r="Y664" s="5">
        <v>2024</v>
      </c>
      <c r="Z664" s="5">
        <v>400</v>
      </c>
      <c r="AA664" s="5" t="s">
        <v>1850</v>
      </c>
      <c r="AB664" s="174" t="s">
        <v>1814</v>
      </c>
    </row>
    <row r="665" spans="1:28" ht="40.200000000000003" hidden="1" customHeight="1" x14ac:dyDescent="0.3">
      <c r="A665" s="172" t="s">
        <v>5384</v>
      </c>
      <c r="B665" s="5" t="s">
        <v>5385</v>
      </c>
      <c r="C665" s="5" t="s">
        <v>2763</v>
      </c>
      <c r="D665" s="5" t="s">
        <v>2764</v>
      </c>
      <c r="E665" s="5" t="s">
        <v>2883</v>
      </c>
      <c r="F665" s="5" t="s">
        <v>1246</v>
      </c>
      <c r="G665" s="5" t="s">
        <v>1246</v>
      </c>
      <c r="H665" s="5" t="s">
        <v>5386</v>
      </c>
      <c r="I665" s="5" t="s">
        <v>5387</v>
      </c>
      <c r="J665" s="5" t="s">
        <v>5388</v>
      </c>
      <c r="K665" s="5">
        <v>426</v>
      </c>
      <c r="L665" s="5">
        <v>426</v>
      </c>
      <c r="M665" s="5" t="s">
        <v>5389</v>
      </c>
      <c r="N665" s="5" t="s">
        <v>5332</v>
      </c>
      <c r="O665" s="5" t="s">
        <v>728</v>
      </c>
      <c r="P665" s="5" t="s">
        <v>4459</v>
      </c>
      <c r="Q665" s="5" t="s">
        <v>2773</v>
      </c>
      <c r="R665" s="5" t="s">
        <v>3111</v>
      </c>
      <c r="S665" s="5" t="s">
        <v>730</v>
      </c>
      <c r="T665" s="5" t="s">
        <v>729</v>
      </c>
      <c r="U665" s="5" t="s">
        <v>2640</v>
      </c>
      <c r="V665" s="5" t="s">
        <v>2641</v>
      </c>
      <c r="W665" s="5" t="s">
        <v>2642</v>
      </c>
      <c r="X665" s="5">
        <v>1</v>
      </c>
      <c r="Y665" s="5">
        <v>2025</v>
      </c>
      <c r="Z665" s="5">
        <v>1</v>
      </c>
      <c r="AA665" s="5" t="s">
        <v>2062</v>
      </c>
      <c r="AB665" s="174" t="s">
        <v>1814</v>
      </c>
    </row>
    <row r="666" spans="1:28" ht="40.200000000000003" hidden="1" customHeight="1" x14ac:dyDescent="0.3">
      <c r="A666" s="172" t="s">
        <v>5390</v>
      </c>
      <c r="B666" s="5" t="s">
        <v>5391</v>
      </c>
      <c r="C666" s="5" t="s">
        <v>3318</v>
      </c>
      <c r="D666" s="5" t="s">
        <v>3947</v>
      </c>
      <c r="E666" s="5" t="s">
        <v>2927</v>
      </c>
      <c r="F666" s="5" t="s">
        <v>2948</v>
      </c>
      <c r="G666" s="5" t="s">
        <v>1245</v>
      </c>
      <c r="H666" s="5" t="s">
        <v>5392</v>
      </c>
      <c r="I666" s="5" t="s">
        <v>5393</v>
      </c>
      <c r="J666" s="5" t="s">
        <v>5394</v>
      </c>
      <c r="K666" s="5">
        <v>972350</v>
      </c>
      <c r="L666" s="5">
        <v>972350</v>
      </c>
      <c r="M666" s="5" t="s">
        <v>2827</v>
      </c>
      <c r="N666" s="5" t="s">
        <v>5395</v>
      </c>
      <c r="O666" s="5" t="s">
        <v>5396</v>
      </c>
      <c r="P666" s="5" t="s">
        <v>5397</v>
      </c>
      <c r="Q666" s="5" t="s">
        <v>2773</v>
      </c>
      <c r="R666" s="5" t="s">
        <v>5398</v>
      </c>
      <c r="S666" s="5" t="s">
        <v>5399</v>
      </c>
      <c r="T666" s="5" t="s">
        <v>5400</v>
      </c>
      <c r="U666" s="5" t="s">
        <v>2640</v>
      </c>
      <c r="V666" s="5" t="s">
        <v>2641</v>
      </c>
      <c r="W666" s="5" t="s">
        <v>2642</v>
      </c>
      <c r="X666" s="5">
        <v>1</v>
      </c>
      <c r="Y666" s="5">
        <v>2023</v>
      </c>
      <c r="Z666" s="5">
        <v>1</v>
      </c>
      <c r="AA666" s="5"/>
      <c r="AB666" s="174" t="s">
        <v>2642</v>
      </c>
    </row>
    <row r="667" spans="1:28" ht="40.200000000000003" hidden="1" customHeight="1" x14ac:dyDescent="0.3">
      <c r="A667" s="172" t="s">
        <v>5390</v>
      </c>
      <c r="B667" s="5" t="s">
        <v>5391</v>
      </c>
      <c r="C667" s="5" t="s">
        <v>3318</v>
      </c>
      <c r="D667" s="5" t="s">
        <v>3947</v>
      </c>
      <c r="E667" s="5" t="s">
        <v>2927</v>
      </c>
      <c r="F667" s="5" t="s">
        <v>2948</v>
      </c>
      <c r="G667" s="5" t="s">
        <v>1245</v>
      </c>
      <c r="H667" s="5" t="s">
        <v>5392</v>
      </c>
      <c r="I667" s="5" t="s">
        <v>5393</v>
      </c>
      <c r="J667" s="5" t="s">
        <v>5394</v>
      </c>
      <c r="K667" s="5">
        <v>972350</v>
      </c>
      <c r="L667" s="5">
        <v>972350</v>
      </c>
      <c r="M667" s="5" t="s">
        <v>2827</v>
      </c>
      <c r="N667" s="5" t="s">
        <v>5395</v>
      </c>
      <c r="O667" s="5" t="s">
        <v>5396</v>
      </c>
      <c r="P667" s="5" t="s">
        <v>5397</v>
      </c>
      <c r="Q667" s="5" t="s">
        <v>2773</v>
      </c>
      <c r="R667" s="5" t="s">
        <v>5398</v>
      </c>
      <c r="S667" s="5" t="s">
        <v>5399</v>
      </c>
      <c r="T667" s="5" t="s">
        <v>5400</v>
      </c>
      <c r="U667" s="5" t="s">
        <v>2640</v>
      </c>
      <c r="V667" s="5" t="s">
        <v>2641</v>
      </c>
      <c r="W667" s="5" t="s">
        <v>2642</v>
      </c>
      <c r="X667" s="5">
        <v>1</v>
      </c>
      <c r="Y667" s="5">
        <v>2024</v>
      </c>
      <c r="Z667" s="5">
        <v>0</v>
      </c>
      <c r="AA667" s="5"/>
      <c r="AB667" s="174" t="s">
        <v>2642</v>
      </c>
    </row>
    <row r="668" spans="1:28" ht="40.200000000000003" hidden="1" customHeight="1" x14ac:dyDescent="0.3">
      <c r="A668" s="172" t="s">
        <v>5401</v>
      </c>
      <c r="B668" s="5" t="s">
        <v>1575</v>
      </c>
      <c r="C668" s="5" t="s">
        <v>2763</v>
      </c>
      <c r="D668" s="5" t="s">
        <v>2764</v>
      </c>
      <c r="E668" s="5" t="s">
        <v>2787</v>
      </c>
      <c r="F668" s="5" t="s">
        <v>1246</v>
      </c>
      <c r="G668" s="5" t="s">
        <v>1246</v>
      </c>
      <c r="H668" s="5" t="s">
        <v>5402</v>
      </c>
      <c r="I668" s="5" t="s">
        <v>5403</v>
      </c>
      <c r="J668" s="5" t="s">
        <v>5404</v>
      </c>
      <c r="K668" s="5">
        <v>1016826</v>
      </c>
      <c r="L668" s="5">
        <v>1016826</v>
      </c>
      <c r="M668" s="5" t="s">
        <v>2781</v>
      </c>
      <c r="N668" s="5" t="s">
        <v>5405</v>
      </c>
      <c r="O668" s="5" t="s">
        <v>943</v>
      </c>
      <c r="P668" s="5" t="s">
        <v>4199</v>
      </c>
      <c r="Q668" s="5" t="s">
        <v>2773</v>
      </c>
      <c r="R668" s="5" t="s">
        <v>3029</v>
      </c>
      <c r="S668" s="5" t="s">
        <v>944</v>
      </c>
      <c r="T668" s="5" t="s">
        <v>248</v>
      </c>
      <c r="U668" s="5" t="s">
        <v>2640</v>
      </c>
      <c r="V668" s="5" t="s">
        <v>2641</v>
      </c>
      <c r="W668" s="5" t="s">
        <v>2642</v>
      </c>
      <c r="X668" s="5">
        <v>1</v>
      </c>
      <c r="Y668" s="5">
        <v>2025</v>
      </c>
      <c r="Z668" s="5">
        <v>1</v>
      </c>
      <c r="AA668" s="5" t="s">
        <v>2170</v>
      </c>
      <c r="AB668" s="174" t="s">
        <v>1814</v>
      </c>
    </row>
    <row r="669" spans="1:28" ht="40.200000000000003" hidden="1" customHeight="1" x14ac:dyDescent="0.3">
      <c r="A669" s="172" t="s">
        <v>5406</v>
      </c>
      <c r="B669" s="5" t="s">
        <v>5407</v>
      </c>
      <c r="C669" s="5" t="s">
        <v>3318</v>
      </c>
      <c r="D669" s="5" t="s">
        <v>3319</v>
      </c>
      <c r="E669" s="5" t="s">
        <v>2883</v>
      </c>
      <c r="F669" s="5" t="s">
        <v>1246</v>
      </c>
      <c r="G669" s="5" t="s">
        <v>1246</v>
      </c>
      <c r="H669" s="5" t="s">
        <v>5408</v>
      </c>
      <c r="I669" s="5" t="s">
        <v>5409</v>
      </c>
      <c r="J669" s="5" t="s">
        <v>5410</v>
      </c>
      <c r="K669" s="5">
        <v>37643</v>
      </c>
      <c r="L669" s="5">
        <v>11931</v>
      </c>
      <c r="M669" s="5" t="s">
        <v>5411</v>
      </c>
      <c r="N669" s="5" t="s">
        <v>5412</v>
      </c>
      <c r="O669" s="5" t="s">
        <v>736</v>
      </c>
      <c r="P669" s="5" t="s">
        <v>2889</v>
      </c>
      <c r="Q669" s="5" t="s">
        <v>2890</v>
      </c>
      <c r="R669" s="5" t="s">
        <v>2891</v>
      </c>
      <c r="S669" s="5" t="s">
        <v>737</v>
      </c>
      <c r="T669" s="5" t="s">
        <v>2906</v>
      </c>
      <c r="U669" s="5" t="s">
        <v>2640</v>
      </c>
      <c r="V669" s="5" t="s">
        <v>2641</v>
      </c>
      <c r="W669" s="5" t="s">
        <v>2642</v>
      </c>
      <c r="X669" s="5">
        <v>7</v>
      </c>
      <c r="Y669" s="5">
        <v>2025</v>
      </c>
      <c r="Z669" s="5">
        <v>7</v>
      </c>
      <c r="AA669" s="5" t="s">
        <v>2065</v>
      </c>
      <c r="AB669" s="174" t="s">
        <v>1814</v>
      </c>
    </row>
    <row r="670" spans="1:28" ht="40.200000000000003" hidden="1" customHeight="1" x14ac:dyDescent="0.3">
      <c r="A670" s="172" t="s">
        <v>5413</v>
      </c>
      <c r="B670" s="5" t="s">
        <v>1633</v>
      </c>
      <c r="C670" s="5" t="s">
        <v>2763</v>
      </c>
      <c r="D670" s="5" t="s">
        <v>2764</v>
      </c>
      <c r="E670" s="5" t="s">
        <v>2787</v>
      </c>
      <c r="F670" s="5" t="s">
        <v>1247</v>
      </c>
      <c r="G670" s="5" t="s">
        <v>1247</v>
      </c>
      <c r="H670" s="5" t="s">
        <v>5414</v>
      </c>
      <c r="I670" s="5" t="s">
        <v>5415</v>
      </c>
      <c r="J670" s="5" t="s">
        <v>5416</v>
      </c>
      <c r="K670" s="5">
        <v>3093</v>
      </c>
      <c r="L670" s="5">
        <v>150</v>
      </c>
      <c r="M670" s="5" t="s">
        <v>2781</v>
      </c>
      <c r="N670" s="5" t="s">
        <v>5417</v>
      </c>
      <c r="O670" s="5" t="s">
        <v>105</v>
      </c>
      <c r="P670" s="5" t="s">
        <v>3014</v>
      </c>
      <c r="Q670" s="5" t="s">
        <v>2773</v>
      </c>
      <c r="R670" s="5" t="s">
        <v>3012</v>
      </c>
      <c r="S670" s="5" t="s">
        <v>107</v>
      </c>
      <c r="T670" s="5" t="s">
        <v>108</v>
      </c>
      <c r="U670" s="5" t="s">
        <v>2640</v>
      </c>
      <c r="V670" s="5" t="s">
        <v>2641</v>
      </c>
      <c r="W670" s="5" t="s">
        <v>1814</v>
      </c>
      <c r="X670" s="5">
        <v>1</v>
      </c>
      <c r="Y670" s="5">
        <v>2026</v>
      </c>
      <c r="Z670" s="5">
        <v>1</v>
      </c>
      <c r="AA670" s="5" t="s">
        <v>1827</v>
      </c>
      <c r="AB670" s="174" t="s">
        <v>1814</v>
      </c>
    </row>
    <row r="671" spans="1:28" ht="40.200000000000003" hidden="1" customHeight="1" x14ac:dyDescent="0.3">
      <c r="A671" s="172" t="s">
        <v>5413</v>
      </c>
      <c r="B671" s="5" t="s">
        <v>1633</v>
      </c>
      <c r="C671" s="5" t="s">
        <v>2763</v>
      </c>
      <c r="D671" s="5" t="s">
        <v>2764</v>
      </c>
      <c r="E671" s="5" t="s">
        <v>2787</v>
      </c>
      <c r="F671" s="5" t="s">
        <v>1247</v>
      </c>
      <c r="G671" s="5" t="s">
        <v>1247</v>
      </c>
      <c r="H671" s="5" t="s">
        <v>5414</v>
      </c>
      <c r="I671" s="5" t="s">
        <v>5415</v>
      </c>
      <c r="J671" s="5" t="s">
        <v>5416</v>
      </c>
      <c r="K671" s="5">
        <v>3093</v>
      </c>
      <c r="L671" s="5">
        <v>150</v>
      </c>
      <c r="M671" s="5" t="s">
        <v>2781</v>
      </c>
      <c r="N671" s="5" t="s">
        <v>5418</v>
      </c>
      <c r="O671" s="5" t="s">
        <v>220</v>
      </c>
      <c r="P671" s="5" t="s">
        <v>221</v>
      </c>
      <c r="Q671" s="5" t="s">
        <v>2773</v>
      </c>
      <c r="R671" s="5" t="s">
        <v>2650</v>
      </c>
      <c r="S671" s="5" t="s">
        <v>222</v>
      </c>
      <c r="T671" s="5" t="s">
        <v>223</v>
      </c>
      <c r="U671" s="5" t="s">
        <v>2640</v>
      </c>
      <c r="V671" s="5" t="s">
        <v>2641</v>
      </c>
      <c r="W671" s="5" t="s">
        <v>1814</v>
      </c>
      <c r="X671" s="5">
        <v>150</v>
      </c>
      <c r="Y671" s="5">
        <v>2026</v>
      </c>
      <c r="Z671" s="5">
        <v>150</v>
      </c>
      <c r="AA671" s="5" t="s">
        <v>1815</v>
      </c>
      <c r="AB671" s="174" t="s">
        <v>1814</v>
      </c>
    </row>
    <row r="672" spans="1:28" ht="40.200000000000003" hidden="1" customHeight="1" x14ac:dyDescent="0.3">
      <c r="A672" s="172" t="s">
        <v>5419</v>
      </c>
      <c r="B672" s="5" t="s">
        <v>2548</v>
      </c>
      <c r="C672" s="5" t="s">
        <v>2763</v>
      </c>
      <c r="D672" s="5" t="s">
        <v>2764</v>
      </c>
      <c r="E672" s="5" t="s">
        <v>3532</v>
      </c>
      <c r="F672" s="5" t="s">
        <v>1247</v>
      </c>
      <c r="G672" s="5" t="s">
        <v>1247</v>
      </c>
      <c r="H672" s="5" t="s">
        <v>5420</v>
      </c>
      <c r="I672" s="5" t="s">
        <v>3191</v>
      </c>
      <c r="J672" s="5" t="s">
        <v>5421</v>
      </c>
      <c r="K672" s="5">
        <v>1006044</v>
      </c>
      <c r="L672" s="5">
        <v>60</v>
      </c>
      <c r="M672" s="5" t="s">
        <v>2952</v>
      </c>
      <c r="N672" s="5" t="s">
        <v>5422</v>
      </c>
      <c r="O672" s="5" t="s">
        <v>4149</v>
      </c>
      <c r="P672" s="5" t="s">
        <v>5423</v>
      </c>
      <c r="Q672" s="5" t="s">
        <v>2773</v>
      </c>
      <c r="R672" s="5" t="s">
        <v>3640</v>
      </c>
      <c r="S672" s="5" t="s">
        <v>1996</v>
      </c>
      <c r="T672" s="5" t="s">
        <v>2643</v>
      </c>
      <c r="U672" s="5" t="s">
        <v>2640</v>
      </c>
      <c r="V672" s="5" t="s">
        <v>2641</v>
      </c>
      <c r="W672" s="5" t="s">
        <v>1814</v>
      </c>
      <c r="X672" s="5">
        <v>1</v>
      </c>
      <c r="Y672" s="5">
        <v>2026</v>
      </c>
      <c r="Z672" s="5">
        <v>1</v>
      </c>
      <c r="AA672" s="5" t="s">
        <v>1997</v>
      </c>
      <c r="AB672" s="174" t="s">
        <v>1814</v>
      </c>
    </row>
    <row r="673" spans="1:28" ht="40.200000000000003" hidden="1" customHeight="1" x14ac:dyDescent="0.3">
      <c r="A673" s="172" t="s">
        <v>5419</v>
      </c>
      <c r="B673" s="5" t="s">
        <v>2548</v>
      </c>
      <c r="C673" s="5" t="s">
        <v>2763</v>
      </c>
      <c r="D673" s="5" t="s">
        <v>2764</v>
      </c>
      <c r="E673" s="5" t="s">
        <v>3532</v>
      </c>
      <c r="F673" s="5" t="s">
        <v>1247</v>
      </c>
      <c r="G673" s="5" t="s">
        <v>1247</v>
      </c>
      <c r="H673" s="5" t="s">
        <v>5420</v>
      </c>
      <c r="I673" s="5" t="s">
        <v>3191</v>
      </c>
      <c r="J673" s="5" t="s">
        <v>5421</v>
      </c>
      <c r="K673" s="5">
        <v>1006044</v>
      </c>
      <c r="L673" s="5">
        <v>60</v>
      </c>
      <c r="M673" s="5" t="s">
        <v>2952</v>
      </c>
      <c r="N673" s="5" t="s">
        <v>5422</v>
      </c>
      <c r="O673" s="5" t="s">
        <v>552</v>
      </c>
      <c r="P673" s="5" t="s">
        <v>5424</v>
      </c>
      <c r="Q673" s="5" t="s">
        <v>2773</v>
      </c>
      <c r="R673" s="5" t="s">
        <v>4070</v>
      </c>
      <c r="S673" s="5" t="s">
        <v>554</v>
      </c>
      <c r="T673" s="5" t="s">
        <v>555</v>
      </c>
      <c r="U673" s="5" t="s">
        <v>2640</v>
      </c>
      <c r="V673" s="5" t="s">
        <v>2641</v>
      </c>
      <c r="W673" s="5" t="s">
        <v>1814</v>
      </c>
      <c r="X673" s="5">
        <v>60</v>
      </c>
      <c r="Y673" s="5">
        <v>2026</v>
      </c>
      <c r="Z673" s="5">
        <v>60</v>
      </c>
      <c r="AA673" s="5" t="s">
        <v>1995</v>
      </c>
      <c r="AB673" s="174" t="s">
        <v>1814</v>
      </c>
    </row>
    <row r="674" spans="1:28" ht="40.200000000000003" hidden="1" customHeight="1" x14ac:dyDescent="0.3">
      <c r="A674" s="172" t="s">
        <v>5425</v>
      </c>
      <c r="B674" s="5" t="s">
        <v>5426</v>
      </c>
      <c r="C674" s="5" t="s">
        <v>2763</v>
      </c>
      <c r="D674" s="5" t="s">
        <v>2764</v>
      </c>
      <c r="E674" s="5" t="s">
        <v>2765</v>
      </c>
      <c r="F674" s="5" t="s">
        <v>1247</v>
      </c>
      <c r="G674" s="5" t="s">
        <v>1247</v>
      </c>
      <c r="H674" s="5" t="s">
        <v>5427</v>
      </c>
      <c r="I674" s="5" t="s">
        <v>5428</v>
      </c>
      <c r="J674" s="5" t="s">
        <v>5429</v>
      </c>
      <c r="K674" s="5">
        <v>652</v>
      </c>
      <c r="L674" s="5">
        <v>500</v>
      </c>
      <c r="M674" s="5" t="s">
        <v>2781</v>
      </c>
      <c r="N674" s="5" t="s">
        <v>5430</v>
      </c>
      <c r="O674" s="5" t="s">
        <v>141</v>
      </c>
      <c r="P674" s="5" t="s">
        <v>5431</v>
      </c>
      <c r="Q674" s="5" t="s">
        <v>2773</v>
      </c>
      <c r="R674" s="5" t="s">
        <v>5383</v>
      </c>
      <c r="S674" s="5" t="s">
        <v>143</v>
      </c>
      <c r="T674" s="5" t="s">
        <v>144</v>
      </c>
      <c r="U674" s="5" t="s">
        <v>2640</v>
      </c>
      <c r="V674" s="5" t="s">
        <v>2641</v>
      </c>
      <c r="W674" s="5" t="s">
        <v>2642</v>
      </c>
      <c r="X674" s="5">
        <v>500</v>
      </c>
      <c r="Y674" s="5">
        <v>2026</v>
      </c>
      <c r="Z674" s="5">
        <v>500</v>
      </c>
      <c r="AA674" s="5" t="s">
        <v>1850</v>
      </c>
      <c r="AB674" s="174" t="s">
        <v>1814</v>
      </c>
    </row>
    <row r="675" spans="1:28" ht="40.200000000000003" hidden="1" customHeight="1" x14ac:dyDescent="0.3">
      <c r="A675" s="172" t="s">
        <v>5432</v>
      </c>
      <c r="B675" s="5" t="s">
        <v>1610</v>
      </c>
      <c r="C675" s="5" t="s">
        <v>2763</v>
      </c>
      <c r="D675" s="5" t="s">
        <v>2764</v>
      </c>
      <c r="E675" s="5" t="s">
        <v>2860</v>
      </c>
      <c r="F675" s="5" t="s">
        <v>1246</v>
      </c>
      <c r="G675" s="5" t="s">
        <v>1246</v>
      </c>
      <c r="H675" s="5" t="s">
        <v>5433</v>
      </c>
      <c r="I675" s="5" t="s">
        <v>5434</v>
      </c>
      <c r="J675" s="5" t="s">
        <v>5435</v>
      </c>
      <c r="K675" s="5">
        <v>300</v>
      </c>
      <c r="L675" s="5">
        <v>10</v>
      </c>
      <c r="M675" s="5" t="s">
        <v>2827</v>
      </c>
      <c r="N675" s="5" t="s">
        <v>4764</v>
      </c>
      <c r="O675" s="5" t="s">
        <v>1611</v>
      </c>
      <c r="P675" s="5" t="s">
        <v>3523</v>
      </c>
      <c r="Q675" s="5" t="s">
        <v>2773</v>
      </c>
      <c r="R675" s="5" t="s">
        <v>3516</v>
      </c>
      <c r="S675" s="5" t="s">
        <v>2016</v>
      </c>
      <c r="T675" s="5" t="s">
        <v>2656</v>
      </c>
      <c r="U675" s="5" t="s">
        <v>2640</v>
      </c>
      <c r="V675" s="5" t="s">
        <v>2641</v>
      </c>
      <c r="W675" s="5" t="s">
        <v>2642</v>
      </c>
      <c r="X675" s="5">
        <v>10</v>
      </c>
      <c r="Y675" s="5">
        <v>2025</v>
      </c>
      <c r="Z675" s="5">
        <v>10</v>
      </c>
      <c r="AA675" s="5" t="s">
        <v>2017</v>
      </c>
      <c r="AB675" s="174" t="s">
        <v>1814</v>
      </c>
    </row>
    <row r="676" spans="1:28" ht="40.200000000000003" hidden="1" customHeight="1" x14ac:dyDescent="0.3">
      <c r="A676" s="172" t="s">
        <v>5436</v>
      </c>
      <c r="B676" s="5" t="s">
        <v>1567</v>
      </c>
      <c r="C676" s="5" t="s">
        <v>2763</v>
      </c>
      <c r="D676" s="5" t="s">
        <v>2764</v>
      </c>
      <c r="E676" s="5" t="s">
        <v>2777</v>
      </c>
      <c r="F676" s="5" t="s">
        <v>1246</v>
      </c>
      <c r="G676" s="5" t="s">
        <v>1246</v>
      </c>
      <c r="H676" s="5" t="s">
        <v>2922</v>
      </c>
      <c r="I676" s="5" t="s">
        <v>2923</v>
      </c>
      <c r="J676" s="5" t="s">
        <v>5437</v>
      </c>
      <c r="K676" s="5">
        <v>251607</v>
      </c>
      <c r="L676" s="5">
        <v>1320</v>
      </c>
      <c r="M676" s="5" t="s">
        <v>2781</v>
      </c>
      <c r="N676" s="5" t="s">
        <v>2925</v>
      </c>
      <c r="O676" s="5" t="s">
        <v>164</v>
      </c>
      <c r="P676" s="5" t="s">
        <v>2919</v>
      </c>
      <c r="Q676" s="5" t="s">
        <v>2773</v>
      </c>
      <c r="R676" s="5" t="s">
        <v>2680</v>
      </c>
      <c r="S676" s="5" t="s">
        <v>166</v>
      </c>
      <c r="T676" s="5" t="s">
        <v>167</v>
      </c>
      <c r="U676" s="5" t="s">
        <v>2640</v>
      </c>
      <c r="V676" s="5" t="s">
        <v>2641</v>
      </c>
      <c r="W676" s="5" t="s">
        <v>2642</v>
      </c>
      <c r="X676" s="5">
        <v>1320</v>
      </c>
      <c r="Y676" s="5">
        <v>2025</v>
      </c>
      <c r="Z676" s="5">
        <v>1320</v>
      </c>
      <c r="AA676" s="5" t="s">
        <v>1818</v>
      </c>
      <c r="AB676" s="174" t="s">
        <v>1814</v>
      </c>
    </row>
    <row r="677" spans="1:28" ht="40.200000000000003" hidden="1" customHeight="1" x14ac:dyDescent="0.3">
      <c r="A677" s="172" t="s">
        <v>5438</v>
      </c>
      <c r="B677" s="5" t="s">
        <v>5439</v>
      </c>
      <c r="C677" s="5" t="s">
        <v>2763</v>
      </c>
      <c r="D677" s="5" t="s">
        <v>2764</v>
      </c>
      <c r="E677" s="5" t="s">
        <v>2787</v>
      </c>
      <c r="F677" s="5" t="s">
        <v>1245</v>
      </c>
      <c r="G677" s="5" t="s">
        <v>1245</v>
      </c>
      <c r="H677" s="5" t="s">
        <v>5440</v>
      </c>
      <c r="I677" s="5" t="s">
        <v>5441</v>
      </c>
      <c r="J677" s="5" t="s">
        <v>5442</v>
      </c>
      <c r="K677" s="5">
        <v>222878</v>
      </c>
      <c r="L677" s="5">
        <v>25</v>
      </c>
      <c r="M677" s="5" t="s">
        <v>2781</v>
      </c>
      <c r="N677" s="5" t="s">
        <v>2818</v>
      </c>
      <c r="O677" s="5" t="s">
        <v>224</v>
      </c>
      <c r="P677" s="5" t="s">
        <v>2798</v>
      </c>
      <c r="Q677" s="5" t="s">
        <v>2773</v>
      </c>
      <c r="R677" s="5" t="s">
        <v>2792</v>
      </c>
      <c r="S677" s="5" t="s">
        <v>226</v>
      </c>
      <c r="T677" s="5" t="s">
        <v>227</v>
      </c>
      <c r="U677" s="5" t="s">
        <v>2640</v>
      </c>
      <c r="V677" s="5" t="s">
        <v>2641</v>
      </c>
      <c r="W677" s="5" t="s">
        <v>2642</v>
      </c>
      <c r="X677" s="5">
        <v>7</v>
      </c>
      <c r="Y677" s="5">
        <v>2024</v>
      </c>
      <c r="Z677" s="5">
        <v>7</v>
      </c>
      <c r="AA677" s="5" t="s">
        <v>1819</v>
      </c>
      <c r="AB677" s="174" t="s">
        <v>1814</v>
      </c>
    </row>
    <row r="678" spans="1:28" ht="40.200000000000003" hidden="1" customHeight="1" x14ac:dyDescent="0.3">
      <c r="A678" s="172" t="s">
        <v>5443</v>
      </c>
      <c r="B678" s="5" t="s">
        <v>1549</v>
      </c>
      <c r="C678" s="5" t="s">
        <v>2763</v>
      </c>
      <c r="D678" s="5" t="s">
        <v>2764</v>
      </c>
      <c r="E678" s="5" t="s">
        <v>3532</v>
      </c>
      <c r="F678" s="5" t="s">
        <v>1247</v>
      </c>
      <c r="G678" s="5" t="s">
        <v>1247</v>
      </c>
      <c r="H678" s="5" t="s">
        <v>5352</v>
      </c>
      <c r="I678" s="5" t="s">
        <v>4825</v>
      </c>
      <c r="J678" s="5" t="s">
        <v>5444</v>
      </c>
      <c r="K678" s="5">
        <v>1016826</v>
      </c>
      <c r="L678" s="5">
        <v>3003</v>
      </c>
      <c r="M678" s="5" t="s">
        <v>2781</v>
      </c>
      <c r="N678" s="5" t="s">
        <v>4530</v>
      </c>
      <c r="O678" s="5" t="s">
        <v>152</v>
      </c>
      <c r="P678" s="5" t="s">
        <v>3548</v>
      </c>
      <c r="Q678" s="5" t="s">
        <v>2773</v>
      </c>
      <c r="R678" s="5" t="s">
        <v>3063</v>
      </c>
      <c r="S678" s="5" t="s">
        <v>154</v>
      </c>
      <c r="T678" s="5" t="s">
        <v>155</v>
      </c>
      <c r="U678" s="5" t="s">
        <v>2640</v>
      </c>
      <c r="V678" s="5" t="s">
        <v>2641</v>
      </c>
      <c r="W678" s="5" t="s">
        <v>1814</v>
      </c>
      <c r="X678" s="5">
        <v>1</v>
      </c>
      <c r="Y678" s="5">
        <v>2026</v>
      </c>
      <c r="Z678" s="5">
        <v>1</v>
      </c>
      <c r="AA678" s="5" t="s">
        <v>1986</v>
      </c>
      <c r="AB678" s="174" t="s">
        <v>1814</v>
      </c>
    </row>
    <row r="679" spans="1:28" ht="40.200000000000003" hidden="1" customHeight="1" x14ac:dyDescent="0.3">
      <c r="A679" s="172" t="s">
        <v>5443</v>
      </c>
      <c r="B679" s="5" t="s">
        <v>1549</v>
      </c>
      <c r="C679" s="5" t="s">
        <v>2763</v>
      </c>
      <c r="D679" s="5" t="s">
        <v>2764</v>
      </c>
      <c r="E679" s="5" t="s">
        <v>3532</v>
      </c>
      <c r="F679" s="5" t="s">
        <v>1247</v>
      </c>
      <c r="G679" s="5" t="s">
        <v>1247</v>
      </c>
      <c r="H679" s="5" t="s">
        <v>5352</v>
      </c>
      <c r="I679" s="5" t="s">
        <v>4825</v>
      </c>
      <c r="J679" s="5" t="s">
        <v>5444</v>
      </c>
      <c r="K679" s="5">
        <v>1016826</v>
      </c>
      <c r="L679" s="5">
        <v>3003</v>
      </c>
      <c r="M679" s="5" t="s">
        <v>2781</v>
      </c>
      <c r="N679" s="5" t="s">
        <v>4530</v>
      </c>
      <c r="O679" s="5" t="s">
        <v>568</v>
      </c>
      <c r="P679" s="5" t="s">
        <v>5445</v>
      </c>
      <c r="Q679" s="5" t="s">
        <v>2773</v>
      </c>
      <c r="R679" s="5" t="s">
        <v>3640</v>
      </c>
      <c r="S679" s="5" t="s">
        <v>570</v>
      </c>
      <c r="T679" s="5" t="s">
        <v>571</v>
      </c>
      <c r="U679" s="5" t="s">
        <v>2640</v>
      </c>
      <c r="V679" s="5" t="s">
        <v>2641</v>
      </c>
      <c r="W679" s="5" t="s">
        <v>1814</v>
      </c>
      <c r="X679" s="5">
        <v>1</v>
      </c>
      <c r="Y679" s="5">
        <v>2026</v>
      </c>
      <c r="Z679" s="5">
        <v>1</v>
      </c>
      <c r="AA679" s="5" t="s">
        <v>2005</v>
      </c>
      <c r="AB679" s="174" t="s">
        <v>1814</v>
      </c>
    </row>
    <row r="680" spans="1:28" ht="40.200000000000003" hidden="1" customHeight="1" x14ac:dyDescent="0.3">
      <c r="A680" s="172" t="s">
        <v>5446</v>
      </c>
      <c r="B680" s="5" t="s">
        <v>5447</v>
      </c>
      <c r="C680" s="5" t="s">
        <v>2763</v>
      </c>
      <c r="D680" s="5" t="s">
        <v>2764</v>
      </c>
      <c r="E680" s="5" t="s">
        <v>2777</v>
      </c>
      <c r="F680" s="5" t="s">
        <v>1245</v>
      </c>
      <c r="G680" s="5" t="s">
        <v>1245</v>
      </c>
      <c r="H680" s="5" t="s">
        <v>4461</v>
      </c>
      <c r="I680" s="5" t="s">
        <v>4462</v>
      </c>
      <c r="J680" s="5" t="s">
        <v>5448</v>
      </c>
      <c r="K680" s="5">
        <v>140567</v>
      </c>
      <c r="L680" s="5">
        <v>2771</v>
      </c>
      <c r="M680" s="5" t="s">
        <v>2781</v>
      </c>
      <c r="N680" s="5" t="s">
        <v>4464</v>
      </c>
      <c r="O680" s="5" t="s">
        <v>117</v>
      </c>
      <c r="P680" s="5" t="s">
        <v>118</v>
      </c>
      <c r="Q680" s="5" t="s">
        <v>2773</v>
      </c>
      <c r="R680" s="5" t="s">
        <v>2681</v>
      </c>
      <c r="S680" s="5" t="s">
        <v>119</v>
      </c>
      <c r="T680" s="5" t="s">
        <v>120</v>
      </c>
      <c r="U680" s="5" t="s">
        <v>2681</v>
      </c>
      <c r="V680" s="5" t="s">
        <v>2641</v>
      </c>
      <c r="W680" s="5" t="s">
        <v>2642</v>
      </c>
      <c r="X680" s="5">
        <v>2771</v>
      </c>
      <c r="Y680" s="5">
        <v>2024</v>
      </c>
      <c r="Z680" s="5">
        <v>2771</v>
      </c>
      <c r="AA680" s="5" t="s">
        <v>1823</v>
      </c>
      <c r="AB680" s="174" t="s">
        <v>1814</v>
      </c>
    </row>
    <row r="681" spans="1:28" ht="40.200000000000003" hidden="1" customHeight="1" x14ac:dyDescent="0.3">
      <c r="A681" s="172" t="s">
        <v>5449</v>
      </c>
      <c r="B681" s="5" t="s">
        <v>1780</v>
      </c>
      <c r="C681" s="5" t="s">
        <v>2763</v>
      </c>
      <c r="D681" s="5" t="s">
        <v>2764</v>
      </c>
      <c r="E681" s="5" t="s">
        <v>2765</v>
      </c>
      <c r="F681" s="5" t="s">
        <v>1247</v>
      </c>
      <c r="G681" s="5" t="s">
        <v>1247</v>
      </c>
      <c r="H681" s="5" t="s">
        <v>5450</v>
      </c>
      <c r="I681" s="5" t="s">
        <v>2874</v>
      </c>
      <c r="J681" s="5" t="s">
        <v>5451</v>
      </c>
      <c r="K681" s="5">
        <v>5959</v>
      </c>
      <c r="L681" s="5">
        <v>3427</v>
      </c>
      <c r="M681" s="5" t="s">
        <v>2781</v>
      </c>
      <c r="N681" s="5" t="s">
        <v>5452</v>
      </c>
      <c r="O681" s="5" t="s">
        <v>113</v>
      </c>
      <c r="P681" s="5" t="s">
        <v>5289</v>
      </c>
      <c r="Q681" s="5" t="s">
        <v>2773</v>
      </c>
      <c r="R681" s="5" t="s">
        <v>2647</v>
      </c>
      <c r="S681" s="5" t="s">
        <v>115</v>
      </c>
      <c r="T681" s="5" t="s">
        <v>116</v>
      </c>
      <c r="U681" s="5" t="s">
        <v>2640</v>
      </c>
      <c r="V681" s="5" t="s">
        <v>2641</v>
      </c>
      <c r="W681" s="5" t="s">
        <v>2642</v>
      </c>
      <c r="X681" s="5">
        <v>3427</v>
      </c>
      <c r="Y681" s="5">
        <v>2026</v>
      </c>
      <c r="Z681" s="5">
        <v>3427</v>
      </c>
      <c r="AA681" s="5" t="s">
        <v>1870</v>
      </c>
      <c r="AB681" s="174" t="s">
        <v>1814</v>
      </c>
    </row>
    <row r="682" spans="1:28" ht="40.200000000000003" hidden="1" customHeight="1" x14ac:dyDescent="0.3">
      <c r="A682" s="172" t="s">
        <v>5453</v>
      </c>
      <c r="B682" s="5" t="s">
        <v>5454</v>
      </c>
      <c r="C682" s="5" t="s">
        <v>2763</v>
      </c>
      <c r="D682" s="5" t="s">
        <v>2764</v>
      </c>
      <c r="E682" s="5" t="s">
        <v>2787</v>
      </c>
      <c r="F682" s="5" t="s">
        <v>1245</v>
      </c>
      <c r="G682" s="5" t="s">
        <v>1245</v>
      </c>
      <c r="H682" s="5" t="s">
        <v>5455</v>
      </c>
      <c r="I682" s="5" t="s">
        <v>5456</v>
      </c>
      <c r="J682" s="5" t="s">
        <v>5457</v>
      </c>
      <c r="K682" s="5">
        <v>1006044</v>
      </c>
      <c r="L682" s="5">
        <v>1006044</v>
      </c>
      <c r="M682" s="5" t="s">
        <v>2781</v>
      </c>
      <c r="N682" s="5" t="s">
        <v>3976</v>
      </c>
      <c r="O682" s="5" t="s">
        <v>74</v>
      </c>
      <c r="P682" s="5" t="s">
        <v>75</v>
      </c>
      <c r="Q682" s="5" t="s">
        <v>2773</v>
      </c>
      <c r="R682" s="5" t="s">
        <v>3959</v>
      </c>
      <c r="S682" s="5" t="s">
        <v>76</v>
      </c>
      <c r="T682" s="5" t="s">
        <v>77</v>
      </c>
      <c r="U682" s="5" t="s">
        <v>3959</v>
      </c>
      <c r="V682" s="5" t="s">
        <v>2641</v>
      </c>
      <c r="W682" s="5" t="s">
        <v>2642</v>
      </c>
      <c r="X682" s="5">
        <v>16</v>
      </c>
      <c r="Y682" s="5">
        <v>2024</v>
      </c>
      <c r="Z682" s="5">
        <v>1</v>
      </c>
      <c r="AA682" s="5" t="s">
        <v>2058</v>
      </c>
      <c r="AB682" s="174" t="s">
        <v>1814</v>
      </c>
    </row>
    <row r="683" spans="1:28" ht="40.200000000000003" hidden="1" customHeight="1" x14ac:dyDescent="0.3">
      <c r="A683" s="172" t="s">
        <v>5458</v>
      </c>
      <c r="B683" s="5" t="s">
        <v>1681</v>
      </c>
      <c r="C683" s="5" t="s">
        <v>2763</v>
      </c>
      <c r="D683" s="5" t="s">
        <v>2764</v>
      </c>
      <c r="E683" s="5" t="s">
        <v>2765</v>
      </c>
      <c r="F683" s="5" t="s">
        <v>1247</v>
      </c>
      <c r="G683" s="5" t="s">
        <v>1247</v>
      </c>
      <c r="H683" s="5" t="s">
        <v>5459</v>
      </c>
      <c r="I683" s="5" t="s">
        <v>5460</v>
      </c>
      <c r="J683" s="5" t="s">
        <v>5461</v>
      </c>
      <c r="K683" s="5">
        <v>1026669</v>
      </c>
      <c r="L683" s="5">
        <v>1026669</v>
      </c>
      <c r="M683" s="5" t="s">
        <v>2781</v>
      </c>
      <c r="N683" s="5" t="s">
        <v>5462</v>
      </c>
      <c r="O683" s="5" t="s">
        <v>2717</v>
      </c>
      <c r="P683" s="5" t="s">
        <v>4770</v>
      </c>
      <c r="Q683" s="5" t="s">
        <v>2773</v>
      </c>
      <c r="R683" s="5" t="s">
        <v>4771</v>
      </c>
      <c r="S683" s="5" t="s">
        <v>1843</v>
      </c>
      <c r="T683" s="5" t="s">
        <v>2648</v>
      </c>
      <c r="U683" s="5" t="s">
        <v>2640</v>
      </c>
      <c r="V683" s="5" t="s">
        <v>2641</v>
      </c>
      <c r="W683" s="5" t="s">
        <v>2642</v>
      </c>
      <c r="X683" s="5">
        <v>1</v>
      </c>
      <c r="Y683" s="5">
        <v>2026</v>
      </c>
      <c r="Z683" s="5">
        <v>1</v>
      </c>
      <c r="AA683" s="5" t="s">
        <v>1844</v>
      </c>
      <c r="AB683" s="174" t="s">
        <v>1814</v>
      </c>
    </row>
    <row r="684" spans="1:28" ht="40.200000000000003" hidden="1" customHeight="1" x14ac:dyDescent="0.3">
      <c r="A684" s="172" t="s">
        <v>5463</v>
      </c>
      <c r="B684" s="5" t="s">
        <v>2678</v>
      </c>
      <c r="C684" s="5" t="s">
        <v>2763</v>
      </c>
      <c r="D684" s="5" t="s">
        <v>2764</v>
      </c>
      <c r="E684" s="5" t="s">
        <v>2787</v>
      </c>
      <c r="F684" s="5" t="s">
        <v>1245</v>
      </c>
      <c r="G684" s="5" t="s">
        <v>1246</v>
      </c>
      <c r="H684" s="5" t="s">
        <v>5464</v>
      </c>
      <c r="I684" s="5" t="s">
        <v>5465</v>
      </c>
      <c r="J684" s="5" t="s">
        <v>5466</v>
      </c>
      <c r="K684" s="5">
        <v>1006044</v>
      </c>
      <c r="L684" s="5">
        <v>1006044</v>
      </c>
      <c r="M684" s="5" t="s">
        <v>2781</v>
      </c>
      <c r="N684" s="5" t="s">
        <v>5467</v>
      </c>
      <c r="O684" s="5" t="s">
        <v>176</v>
      </c>
      <c r="P684" s="5" t="s">
        <v>177</v>
      </c>
      <c r="Q684" s="5" t="s">
        <v>2773</v>
      </c>
      <c r="R684" s="5" t="s">
        <v>2679</v>
      </c>
      <c r="S684" s="5" t="s">
        <v>178</v>
      </c>
      <c r="T684" s="5" t="s">
        <v>179</v>
      </c>
      <c r="U684" s="5" t="s">
        <v>2679</v>
      </c>
      <c r="V684" s="5" t="s">
        <v>2641</v>
      </c>
      <c r="W684" s="5" t="s">
        <v>2642</v>
      </c>
      <c r="X684" s="5">
        <v>1</v>
      </c>
      <c r="Y684" s="5">
        <v>2024</v>
      </c>
      <c r="Z684" s="5">
        <v>0</v>
      </c>
      <c r="AA684" s="5" t="s">
        <v>2182</v>
      </c>
      <c r="AB684" s="174" t="s">
        <v>1814</v>
      </c>
    </row>
    <row r="685" spans="1:28" ht="40.200000000000003" hidden="1" customHeight="1" x14ac:dyDescent="0.3">
      <c r="A685" s="172" t="s">
        <v>5463</v>
      </c>
      <c r="B685" s="5" t="s">
        <v>2678</v>
      </c>
      <c r="C685" s="5" t="s">
        <v>2763</v>
      </c>
      <c r="D685" s="5" t="s">
        <v>2764</v>
      </c>
      <c r="E685" s="5" t="s">
        <v>2787</v>
      </c>
      <c r="F685" s="5" t="s">
        <v>1245</v>
      </c>
      <c r="G685" s="5" t="s">
        <v>1246</v>
      </c>
      <c r="H685" s="5" t="s">
        <v>5464</v>
      </c>
      <c r="I685" s="5" t="s">
        <v>5465</v>
      </c>
      <c r="J685" s="5" t="s">
        <v>5466</v>
      </c>
      <c r="K685" s="5">
        <v>1006044</v>
      </c>
      <c r="L685" s="5">
        <v>1006044</v>
      </c>
      <c r="M685" s="5" t="s">
        <v>2781</v>
      </c>
      <c r="N685" s="5" t="s">
        <v>5467</v>
      </c>
      <c r="O685" s="5" t="s">
        <v>176</v>
      </c>
      <c r="P685" s="5" t="s">
        <v>177</v>
      </c>
      <c r="Q685" s="5" t="s">
        <v>2773</v>
      </c>
      <c r="R685" s="5" t="s">
        <v>2679</v>
      </c>
      <c r="S685" s="5" t="s">
        <v>178</v>
      </c>
      <c r="T685" s="5" t="s">
        <v>179</v>
      </c>
      <c r="U685" s="5" t="s">
        <v>2679</v>
      </c>
      <c r="V685" s="5" t="s">
        <v>2641</v>
      </c>
      <c r="W685" s="5" t="s">
        <v>2642</v>
      </c>
      <c r="X685" s="5">
        <v>1</v>
      </c>
      <c r="Y685" s="5">
        <v>2025</v>
      </c>
      <c r="Z685" s="5">
        <v>1</v>
      </c>
      <c r="AA685" s="5" t="s">
        <v>2182</v>
      </c>
      <c r="AB685" s="174" t="s">
        <v>1814</v>
      </c>
    </row>
    <row r="686" spans="1:28" ht="40.200000000000003" hidden="1" customHeight="1" x14ac:dyDescent="0.3">
      <c r="A686" s="172" t="s">
        <v>5468</v>
      </c>
      <c r="B686" s="5" t="s">
        <v>1551</v>
      </c>
      <c r="C686" s="5" t="s">
        <v>3318</v>
      </c>
      <c r="D686" s="5" t="s">
        <v>3319</v>
      </c>
      <c r="E686" s="5" t="s">
        <v>3532</v>
      </c>
      <c r="F686" s="5" t="s">
        <v>2948</v>
      </c>
      <c r="G686" s="5" t="s">
        <v>2948</v>
      </c>
      <c r="H686" s="5" t="s">
        <v>5469</v>
      </c>
      <c r="I686" s="5" t="s">
        <v>5470</v>
      </c>
      <c r="J686" s="5" t="s">
        <v>5471</v>
      </c>
      <c r="K686" s="5">
        <v>98277</v>
      </c>
      <c r="L686" s="5">
        <v>98277</v>
      </c>
      <c r="M686" s="5" t="s">
        <v>3789</v>
      </c>
      <c r="N686" s="5" t="s">
        <v>5472</v>
      </c>
      <c r="O686" s="5" t="s">
        <v>1728</v>
      </c>
      <c r="P686" s="5" t="s">
        <v>5473</v>
      </c>
      <c r="Q686" s="5" t="s">
        <v>2773</v>
      </c>
      <c r="R686" s="5" t="s">
        <v>2667</v>
      </c>
      <c r="S686" s="5" t="s">
        <v>2665</v>
      </c>
      <c r="T686" s="5" t="s">
        <v>2666</v>
      </c>
      <c r="U686" s="5" t="s">
        <v>2640</v>
      </c>
      <c r="V686" s="5" t="s">
        <v>2641</v>
      </c>
      <c r="W686" s="5" t="s">
        <v>2642</v>
      </c>
      <c r="X686" s="5">
        <v>1</v>
      </c>
      <c r="Y686" s="5">
        <v>2023</v>
      </c>
      <c r="Z686" s="5">
        <v>1</v>
      </c>
      <c r="AA686" s="5"/>
      <c r="AB686" s="174" t="s">
        <v>2642</v>
      </c>
    </row>
    <row r="687" spans="1:28" ht="40.200000000000003" hidden="1" customHeight="1" x14ac:dyDescent="0.3">
      <c r="A687" s="172" t="s">
        <v>5468</v>
      </c>
      <c r="B687" s="5" t="s">
        <v>1551</v>
      </c>
      <c r="C687" s="5" t="s">
        <v>3318</v>
      </c>
      <c r="D687" s="5" t="s">
        <v>3319</v>
      </c>
      <c r="E687" s="5" t="s">
        <v>3532</v>
      </c>
      <c r="F687" s="5" t="s">
        <v>2948</v>
      </c>
      <c r="G687" s="5" t="s">
        <v>2948</v>
      </c>
      <c r="H687" s="5" t="s">
        <v>5469</v>
      </c>
      <c r="I687" s="5" t="s">
        <v>5470</v>
      </c>
      <c r="J687" s="5" t="s">
        <v>5471</v>
      </c>
      <c r="K687" s="5">
        <v>98277</v>
      </c>
      <c r="L687" s="5">
        <v>98277</v>
      </c>
      <c r="M687" s="5" t="s">
        <v>3789</v>
      </c>
      <c r="N687" s="5" t="s">
        <v>5474</v>
      </c>
      <c r="O687" s="5" t="s">
        <v>1738</v>
      </c>
      <c r="P687" s="5" t="s">
        <v>5475</v>
      </c>
      <c r="Q687" s="5" t="s">
        <v>2773</v>
      </c>
      <c r="R687" s="5" t="s">
        <v>2669</v>
      </c>
      <c r="S687" s="5" t="s">
        <v>2009</v>
      </c>
      <c r="T687" s="5" t="s">
        <v>2668</v>
      </c>
      <c r="U687" s="5" t="s">
        <v>2640</v>
      </c>
      <c r="V687" s="5" t="s">
        <v>2641</v>
      </c>
      <c r="W687" s="5" t="s">
        <v>2642</v>
      </c>
      <c r="X687" s="5">
        <v>1</v>
      </c>
      <c r="Y687" s="5">
        <v>2023</v>
      </c>
      <c r="Z687" s="5">
        <v>1</v>
      </c>
      <c r="AA687" s="5" t="s">
        <v>2010</v>
      </c>
      <c r="AB687" s="174" t="s">
        <v>1814</v>
      </c>
    </row>
    <row r="688" spans="1:28" ht="40.200000000000003" hidden="1" customHeight="1" x14ac:dyDescent="0.3">
      <c r="A688" s="172" t="s">
        <v>5476</v>
      </c>
      <c r="B688" s="5" t="s">
        <v>5477</v>
      </c>
      <c r="C688" s="5" t="s">
        <v>3318</v>
      </c>
      <c r="D688" s="5" t="s">
        <v>3319</v>
      </c>
      <c r="E688" s="5" t="s">
        <v>2765</v>
      </c>
      <c r="F688" s="5" t="s">
        <v>2948</v>
      </c>
      <c r="G688" s="5" t="s">
        <v>2948</v>
      </c>
      <c r="H688" s="5" t="s">
        <v>3133</v>
      </c>
      <c r="I688" s="5" t="s">
        <v>5478</v>
      </c>
      <c r="J688" s="5" t="s">
        <v>5479</v>
      </c>
      <c r="K688" s="5">
        <v>141031</v>
      </c>
      <c r="L688" s="5">
        <v>55576</v>
      </c>
      <c r="M688" s="5" t="s">
        <v>2781</v>
      </c>
      <c r="N688" s="5" t="s">
        <v>3136</v>
      </c>
      <c r="O688" s="5" t="s">
        <v>63</v>
      </c>
      <c r="P688" s="5" t="s">
        <v>5480</v>
      </c>
      <c r="Q688" s="5" t="s">
        <v>2773</v>
      </c>
      <c r="R688" s="5" t="s">
        <v>2673</v>
      </c>
      <c r="S688" s="5" t="s">
        <v>65</v>
      </c>
      <c r="T688" s="5" t="s">
        <v>66</v>
      </c>
      <c r="U688" s="5" t="s">
        <v>2640</v>
      </c>
      <c r="V688" s="5" t="s">
        <v>2641</v>
      </c>
      <c r="W688" s="5" t="s">
        <v>2642</v>
      </c>
      <c r="X688" s="5">
        <v>3001104</v>
      </c>
      <c r="Y688" s="5">
        <v>2023</v>
      </c>
      <c r="Z688" s="5">
        <v>3001104</v>
      </c>
      <c r="AA688" s="5" t="s">
        <v>1876</v>
      </c>
      <c r="AB688" s="174" t="s">
        <v>1814</v>
      </c>
    </row>
    <row r="689" spans="1:28" ht="40.200000000000003" hidden="1" customHeight="1" x14ac:dyDescent="0.3">
      <c r="A689" s="172" t="s">
        <v>5481</v>
      </c>
      <c r="B689" s="5" t="s">
        <v>1677</v>
      </c>
      <c r="C689" s="5" t="s">
        <v>2763</v>
      </c>
      <c r="D689" s="5" t="s">
        <v>2764</v>
      </c>
      <c r="E689" s="5" t="s">
        <v>3162</v>
      </c>
      <c r="F689" s="5" t="s">
        <v>1246</v>
      </c>
      <c r="G689" s="5" t="s">
        <v>1246</v>
      </c>
      <c r="H689" s="5" t="s">
        <v>5482</v>
      </c>
      <c r="I689" s="5" t="s">
        <v>3171</v>
      </c>
      <c r="J689" s="5" t="s">
        <v>5483</v>
      </c>
      <c r="K689" s="5">
        <v>1006044</v>
      </c>
      <c r="L689" s="5">
        <v>485</v>
      </c>
      <c r="M689" s="5" t="s">
        <v>5484</v>
      </c>
      <c r="N689" s="5" t="s">
        <v>5485</v>
      </c>
      <c r="O689" s="5" t="s">
        <v>93</v>
      </c>
      <c r="P689" s="5" t="s">
        <v>3167</v>
      </c>
      <c r="Q689" s="5" t="s">
        <v>2773</v>
      </c>
      <c r="R689" s="5" t="s">
        <v>3168</v>
      </c>
      <c r="S689" s="5" t="s">
        <v>95</v>
      </c>
      <c r="T689" s="5" t="s">
        <v>96</v>
      </c>
      <c r="U689" s="5" t="s">
        <v>2640</v>
      </c>
      <c r="V689" s="5" t="s">
        <v>2641</v>
      </c>
      <c r="W689" s="5" t="s">
        <v>2642</v>
      </c>
      <c r="X689" s="5">
        <v>1</v>
      </c>
      <c r="Y689" s="5">
        <v>2025</v>
      </c>
      <c r="Z689" s="5">
        <v>1</v>
      </c>
      <c r="AA689" s="5" t="s">
        <v>1961</v>
      </c>
      <c r="AB689" s="174" t="s">
        <v>1814</v>
      </c>
    </row>
    <row r="690" spans="1:28" ht="40.200000000000003" hidden="1" customHeight="1" x14ac:dyDescent="0.3">
      <c r="A690" s="172" t="s">
        <v>5486</v>
      </c>
      <c r="B690" s="5" t="s">
        <v>5487</v>
      </c>
      <c r="C690" s="5" t="s">
        <v>2763</v>
      </c>
      <c r="D690" s="5" t="s">
        <v>2764</v>
      </c>
      <c r="E690" s="5" t="s">
        <v>2787</v>
      </c>
      <c r="F690" s="5" t="s">
        <v>1245</v>
      </c>
      <c r="G690" s="5" t="s">
        <v>1246</v>
      </c>
      <c r="H690" s="5" t="s">
        <v>5488</v>
      </c>
      <c r="I690" s="5" t="s">
        <v>5489</v>
      </c>
      <c r="J690" s="5" t="s">
        <v>5490</v>
      </c>
      <c r="K690" s="5">
        <v>686918</v>
      </c>
      <c r="L690" s="5">
        <v>686918</v>
      </c>
      <c r="M690" s="5" t="s">
        <v>5491</v>
      </c>
      <c r="N690" s="5" t="s">
        <v>5492</v>
      </c>
      <c r="O690" s="5" t="s">
        <v>974</v>
      </c>
      <c r="P690" s="5" t="s">
        <v>975</v>
      </c>
      <c r="Q690" s="5" t="s">
        <v>2773</v>
      </c>
      <c r="R690" s="5" t="s">
        <v>5154</v>
      </c>
      <c r="S690" s="5" t="s">
        <v>976</v>
      </c>
      <c r="T690" s="5" t="s">
        <v>977</v>
      </c>
      <c r="U690" s="5" t="s">
        <v>5154</v>
      </c>
      <c r="V690" s="5" t="s">
        <v>2641</v>
      </c>
      <c r="W690" s="5" t="s">
        <v>2642</v>
      </c>
      <c r="X690" s="5">
        <v>1</v>
      </c>
      <c r="Y690" s="5">
        <v>2024</v>
      </c>
      <c r="Z690" s="5">
        <v>0</v>
      </c>
      <c r="AA690" s="5" t="s">
        <v>2183</v>
      </c>
      <c r="AB690" s="174" t="s">
        <v>1814</v>
      </c>
    </row>
    <row r="691" spans="1:28" ht="40.200000000000003" hidden="1" customHeight="1" x14ac:dyDescent="0.3">
      <c r="A691" s="172" t="s">
        <v>5486</v>
      </c>
      <c r="B691" s="5" t="s">
        <v>5487</v>
      </c>
      <c r="C691" s="5" t="s">
        <v>2763</v>
      </c>
      <c r="D691" s="5" t="s">
        <v>2764</v>
      </c>
      <c r="E691" s="5" t="s">
        <v>2787</v>
      </c>
      <c r="F691" s="5" t="s">
        <v>1245</v>
      </c>
      <c r="G691" s="5" t="s">
        <v>1246</v>
      </c>
      <c r="H691" s="5" t="s">
        <v>5488</v>
      </c>
      <c r="I691" s="5" t="s">
        <v>5489</v>
      </c>
      <c r="J691" s="5" t="s">
        <v>5490</v>
      </c>
      <c r="K691" s="5">
        <v>686918</v>
      </c>
      <c r="L691" s="5">
        <v>686918</v>
      </c>
      <c r="M691" s="5" t="s">
        <v>5491</v>
      </c>
      <c r="N691" s="5" t="s">
        <v>5492</v>
      </c>
      <c r="O691" s="5" t="s">
        <v>974</v>
      </c>
      <c r="P691" s="5" t="s">
        <v>975</v>
      </c>
      <c r="Q691" s="5" t="s">
        <v>2773</v>
      </c>
      <c r="R691" s="5" t="s">
        <v>5154</v>
      </c>
      <c r="S691" s="5" t="s">
        <v>976</v>
      </c>
      <c r="T691" s="5" t="s">
        <v>977</v>
      </c>
      <c r="U691" s="5" t="s">
        <v>5154</v>
      </c>
      <c r="V691" s="5" t="s">
        <v>2641</v>
      </c>
      <c r="W691" s="5" t="s">
        <v>2642</v>
      </c>
      <c r="X691" s="5">
        <v>1</v>
      </c>
      <c r="Y691" s="5">
        <v>2025</v>
      </c>
      <c r="Z691" s="5">
        <v>1</v>
      </c>
      <c r="AA691" s="5" t="s">
        <v>2183</v>
      </c>
      <c r="AB691" s="174" t="s">
        <v>1814</v>
      </c>
    </row>
    <row r="692" spans="1:28" ht="40.200000000000003" hidden="1" customHeight="1" x14ac:dyDescent="0.3">
      <c r="A692" s="172" t="s">
        <v>3375</v>
      </c>
      <c r="B692" s="5" t="s">
        <v>2484</v>
      </c>
      <c r="C692" s="5" t="s">
        <v>2763</v>
      </c>
      <c r="D692" s="5" t="s">
        <v>2764</v>
      </c>
      <c r="E692" s="5" t="s">
        <v>2852</v>
      </c>
      <c r="F692" s="5" t="s">
        <v>1247</v>
      </c>
      <c r="G692" s="5" t="s">
        <v>1247</v>
      </c>
      <c r="H692" s="5" t="s">
        <v>3370</v>
      </c>
      <c r="I692" s="5" t="s">
        <v>3371</v>
      </c>
      <c r="J692" s="5" t="s">
        <v>3372</v>
      </c>
      <c r="K692" s="5">
        <v>1024815</v>
      </c>
      <c r="L692" s="5">
        <v>1024815</v>
      </c>
      <c r="M692" s="5" t="s">
        <v>2781</v>
      </c>
      <c r="N692" s="5" t="s">
        <v>3373</v>
      </c>
      <c r="O692" s="5" t="s">
        <v>180</v>
      </c>
      <c r="P692" s="5" t="s">
        <v>3374</v>
      </c>
      <c r="Q692" s="5" t="s">
        <v>2773</v>
      </c>
      <c r="R692" s="5" t="s">
        <v>2693</v>
      </c>
      <c r="S692" s="5" t="s">
        <v>182</v>
      </c>
      <c r="T692" s="5" t="s">
        <v>183</v>
      </c>
      <c r="U692" s="5" t="s">
        <v>3326</v>
      </c>
      <c r="V692" s="5" t="s">
        <v>2641</v>
      </c>
      <c r="W692" s="5" t="s">
        <v>2642</v>
      </c>
      <c r="X692" s="5">
        <v>103.91</v>
      </c>
      <c r="Y692" s="5">
        <v>2026</v>
      </c>
      <c r="Z692" s="5">
        <v>103.91</v>
      </c>
      <c r="AA692" s="5" t="s">
        <v>2135</v>
      </c>
      <c r="AB692" s="174" t="s">
        <v>1814</v>
      </c>
    </row>
    <row r="693" spans="1:28" ht="40.200000000000003" hidden="1" customHeight="1" x14ac:dyDescent="0.3">
      <c r="A693" s="172" t="s">
        <v>3375</v>
      </c>
      <c r="B693" s="5" t="s">
        <v>2484</v>
      </c>
      <c r="C693" s="5" t="s">
        <v>2763</v>
      </c>
      <c r="D693" s="5" t="s">
        <v>2764</v>
      </c>
      <c r="E693" s="5" t="s">
        <v>2852</v>
      </c>
      <c r="F693" s="5" t="s">
        <v>1247</v>
      </c>
      <c r="G693" s="5" t="s">
        <v>1247</v>
      </c>
      <c r="H693" s="5" t="s">
        <v>3370</v>
      </c>
      <c r="I693" s="5" t="s">
        <v>3371</v>
      </c>
      <c r="J693" s="5" t="s">
        <v>3372</v>
      </c>
      <c r="K693" s="5">
        <v>1024815</v>
      </c>
      <c r="L693" s="5">
        <v>1024815</v>
      </c>
      <c r="M693" s="5" t="s">
        <v>2781</v>
      </c>
      <c r="N693" s="5" t="s">
        <v>3373</v>
      </c>
      <c r="O693" s="5" t="s">
        <v>1475</v>
      </c>
      <c r="P693" s="5" t="s">
        <v>3393</v>
      </c>
      <c r="Q693" s="5" t="s">
        <v>2773</v>
      </c>
      <c r="R693" s="5" t="s">
        <v>3394</v>
      </c>
      <c r="S693" s="5" t="s">
        <v>2131</v>
      </c>
      <c r="T693" s="5" t="s">
        <v>3395</v>
      </c>
      <c r="U693" s="5" t="s">
        <v>3326</v>
      </c>
      <c r="V693" s="5" t="s">
        <v>2641</v>
      </c>
      <c r="W693" s="5" t="s">
        <v>2642</v>
      </c>
      <c r="X693" s="5">
        <v>47.17</v>
      </c>
      <c r="Y693" s="5">
        <v>2026</v>
      </c>
      <c r="Z693" s="5">
        <v>47.17</v>
      </c>
      <c r="AA693" s="5" t="s">
        <v>2132</v>
      </c>
      <c r="AB693" s="174" t="s">
        <v>1814</v>
      </c>
    </row>
    <row r="694" spans="1:28" ht="40.200000000000003" hidden="1" customHeight="1" x14ac:dyDescent="0.3">
      <c r="A694" s="172" t="s">
        <v>5493</v>
      </c>
      <c r="B694" s="5" t="s">
        <v>2527</v>
      </c>
      <c r="C694" s="5" t="s">
        <v>2763</v>
      </c>
      <c r="D694" s="5" t="s">
        <v>2764</v>
      </c>
      <c r="E694" s="5" t="s">
        <v>2787</v>
      </c>
      <c r="F694" s="5" t="s">
        <v>1247</v>
      </c>
      <c r="G694" s="5" t="s">
        <v>1247</v>
      </c>
      <c r="H694" s="5" t="s">
        <v>5494</v>
      </c>
      <c r="I694" s="5" t="s">
        <v>5495</v>
      </c>
      <c r="J694" s="5" t="s">
        <v>5496</v>
      </c>
      <c r="K694" s="5">
        <v>1024815</v>
      </c>
      <c r="L694" s="5">
        <v>1024815</v>
      </c>
      <c r="M694" s="5" t="s">
        <v>2781</v>
      </c>
      <c r="N694" s="5" t="s">
        <v>5497</v>
      </c>
      <c r="O694" s="5" t="s">
        <v>105</v>
      </c>
      <c r="P694" s="5" t="s">
        <v>3014</v>
      </c>
      <c r="Q694" s="5" t="s">
        <v>2773</v>
      </c>
      <c r="R694" s="5" t="s">
        <v>3012</v>
      </c>
      <c r="S694" s="5" t="s">
        <v>107</v>
      </c>
      <c r="T694" s="5" t="s">
        <v>108</v>
      </c>
      <c r="U694" s="5" t="s">
        <v>2640</v>
      </c>
      <c r="V694" s="5" t="s">
        <v>2641</v>
      </c>
      <c r="W694" s="5" t="s">
        <v>1814</v>
      </c>
      <c r="X694" s="5">
        <v>1</v>
      </c>
      <c r="Y694" s="5">
        <v>2026</v>
      </c>
      <c r="Z694" s="5">
        <v>1</v>
      </c>
      <c r="AA694" s="5" t="s">
        <v>1827</v>
      </c>
      <c r="AB694" s="174" t="s">
        <v>1814</v>
      </c>
    </row>
    <row r="695" spans="1:28" ht="40.200000000000003" hidden="1" customHeight="1" x14ac:dyDescent="0.3">
      <c r="A695" s="172" t="s">
        <v>5498</v>
      </c>
      <c r="B695" s="5" t="s">
        <v>5499</v>
      </c>
      <c r="C695" s="5" t="s">
        <v>2763</v>
      </c>
      <c r="D695" s="5" t="s">
        <v>2764</v>
      </c>
      <c r="E695" s="5" t="s">
        <v>3532</v>
      </c>
      <c r="F695" s="5" t="s">
        <v>1246</v>
      </c>
      <c r="G695" s="5" t="s">
        <v>1246</v>
      </c>
      <c r="H695" s="5" t="s">
        <v>5500</v>
      </c>
      <c r="I695" s="5" t="s">
        <v>4527</v>
      </c>
      <c r="J695" s="5" t="s">
        <v>4826</v>
      </c>
      <c r="K695" s="5">
        <v>1006004</v>
      </c>
      <c r="L695" s="5">
        <v>3003</v>
      </c>
      <c r="M695" s="5" t="s">
        <v>2781</v>
      </c>
      <c r="N695" s="5" t="s">
        <v>4530</v>
      </c>
      <c r="O695" s="5" t="s">
        <v>152</v>
      </c>
      <c r="P695" s="5" t="s">
        <v>3548</v>
      </c>
      <c r="Q695" s="5" t="s">
        <v>2773</v>
      </c>
      <c r="R695" s="5" t="s">
        <v>3063</v>
      </c>
      <c r="S695" s="5" t="s">
        <v>154</v>
      </c>
      <c r="T695" s="5" t="s">
        <v>155</v>
      </c>
      <c r="U695" s="5" t="s">
        <v>2640</v>
      </c>
      <c r="V695" s="5" t="s">
        <v>2641</v>
      </c>
      <c r="W695" s="5" t="s">
        <v>2642</v>
      </c>
      <c r="X695" s="5">
        <v>1</v>
      </c>
      <c r="Y695" s="5">
        <v>2025</v>
      </c>
      <c r="Z695" s="5">
        <v>1</v>
      </c>
      <c r="AA695" s="5" t="s">
        <v>1986</v>
      </c>
      <c r="AB695" s="174" t="s">
        <v>1814</v>
      </c>
    </row>
    <row r="696" spans="1:28" ht="40.200000000000003" hidden="1" customHeight="1" x14ac:dyDescent="0.3">
      <c r="A696" s="172" t="s">
        <v>5501</v>
      </c>
      <c r="B696" s="5" t="s">
        <v>1393</v>
      </c>
      <c r="C696" s="5" t="s">
        <v>2763</v>
      </c>
      <c r="D696" s="5" t="s">
        <v>2764</v>
      </c>
      <c r="E696" s="5" t="s">
        <v>2927</v>
      </c>
      <c r="F696" s="5" t="s">
        <v>1246</v>
      </c>
      <c r="G696" s="5" t="s">
        <v>1246</v>
      </c>
      <c r="H696" s="5" t="s">
        <v>3361</v>
      </c>
      <c r="I696" s="5" t="s">
        <v>3362</v>
      </c>
      <c r="J696" s="5" t="s">
        <v>5502</v>
      </c>
      <c r="K696" s="5">
        <v>1016826</v>
      </c>
      <c r="L696" s="5">
        <v>1016826</v>
      </c>
      <c r="M696" s="5" t="s">
        <v>2781</v>
      </c>
      <c r="N696" s="5" t="s">
        <v>3364</v>
      </c>
      <c r="O696" s="5" t="s">
        <v>208</v>
      </c>
      <c r="P696" s="5" t="s">
        <v>3356</v>
      </c>
      <c r="Q696" s="5" t="s">
        <v>2773</v>
      </c>
      <c r="R696" s="5" t="s">
        <v>3357</v>
      </c>
      <c r="S696" s="5" t="s">
        <v>210</v>
      </c>
      <c r="T696" s="5" t="s">
        <v>211</v>
      </c>
      <c r="U696" s="5" t="s">
        <v>2640</v>
      </c>
      <c r="V696" s="5" t="s">
        <v>2641</v>
      </c>
      <c r="W696" s="5" t="s">
        <v>2642</v>
      </c>
      <c r="X696" s="5">
        <v>100</v>
      </c>
      <c r="Y696" s="5">
        <v>2025</v>
      </c>
      <c r="Z696" s="5">
        <v>100</v>
      </c>
      <c r="AA696" s="5" t="s">
        <v>1899</v>
      </c>
      <c r="AB696" s="174" t="s">
        <v>1814</v>
      </c>
    </row>
    <row r="697" spans="1:28" ht="40.200000000000003" hidden="1" customHeight="1" x14ac:dyDescent="0.3">
      <c r="A697" s="172" t="s">
        <v>5503</v>
      </c>
      <c r="B697" s="5" t="s">
        <v>5504</v>
      </c>
      <c r="C697" s="5" t="s">
        <v>2763</v>
      </c>
      <c r="D697" s="5" t="s">
        <v>2764</v>
      </c>
      <c r="E697" s="5" t="s">
        <v>2787</v>
      </c>
      <c r="F697" s="5" t="s">
        <v>1246</v>
      </c>
      <c r="G697" s="5" t="s">
        <v>1246</v>
      </c>
      <c r="H697" s="5" t="s">
        <v>4430</v>
      </c>
      <c r="I697" s="5" t="s">
        <v>4431</v>
      </c>
      <c r="J697" s="5" t="s">
        <v>5505</v>
      </c>
      <c r="K697" s="5">
        <v>1016826</v>
      </c>
      <c r="L697" s="5">
        <v>1016826</v>
      </c>
      <c r="M697" s="5" t="s">
        <v>2781</v>
      </c>
      <c r="N697" s="5" t="s">
        <v>4433</v>
      </c>
      <c r="O697" s="5" t="s">
        <v>943</v>
      </c>
      <c r="P697" s="5" t="s">
        <v>4199</v>
      </c>
      <c r="Q697" s="5" t="s">
        <v>2773</v>
      </c>
      <c r="R697" s="5" t="s">
        <v>3029</v>
      </c>
      <c r="S697" s="5" t="s">
        <v>944</v>
      </c>
      <c r="T697" s="5" t="s">
        <v>248</v>
      </c>
      <c r="U697" s="5" t="s">
        <v>2640</v>
      </c>
      <c r="V697" s="5" t="s">
        <v>2641</v>
      </c>
      <c r="W697" s="5" t="s">
        <v>2642</v>
      </c>
      <c r="X697" s="5">
        <v>1</v>
      </c>
      <c r="Y697" s="5">
        <v>2025</v>
      </c>
      <c r="Z697" s="5">
        <v>1</v>
      </c>
      <c r="AA697" s="5" t="s">
        <v>2170</v>
      </c>
      <c r="AB697" s="174" t="s">
        <v>1814</v>
      </c>
    </row>
    <row r="698" spans="1:28" ht="40.200000000000003" hidden="1" customHeight="1" x14ac:dyDescent="0.3">
      <c r="A698" s="172" t="s">
        <v>5506</v>
      </c>
      <c r="B698" s="5" t="s">
        <v>5507</v>
      </c>
      <c r="C698" s="5" t="s">
        <v>3318</v>
      </c>
      <c r="D698" s="5" t="s">
        <v>3319</v>
      </c>
      <c r="E698" s="5" t="s">
        <v>3619</v>
      </c>
      <c r="F698" s="5" t="s">
        <v>1245</v>
      </c>
      <c r="G698" s="5" t="s">
        <v>1246</v>
      </c>
      <c r="H698" s="5" t="s">
        <v>5508</v>
      </c>
      <c r="I698" s="5" t="s">
        <v>5509</v>
      </c>
      <c r="J698" s="5" t="s">
        <v>5510</v>
      </c>
      <c r="K698" s="5">
        <v>303882</v>
      </c>
      <c r="L698" s="5">
        <v>53889</v>
      </c>
      <c r="M698" s="5" t="s">
        <v>5511</v>
      </c>
      <c r="N698" s="5" t="s">
        <v>5323</v>
      </c>
      <c r="O698" s="5" t="s">
        <v>5512</v>
      </c>
      <c r="P698" s="5" t="s">
        <v>5513</v>
      </c>
      <c r="Q698" s="5" t="s">
        <v>2773</v>
      </c>
      <c r="R698" s="5" t="s">
        <v>3627</v>
      </c>
      <c r="S698" s="5" t="s">
        <v>1946</v>
      </c>
      <c r="T698" s="5" t="s">
        <v>5514</v>
      </c>
      <c r="U698" s="5" t="s">
        <v>2640</v>
      </c>
      <c r="V698" s="5" t="s">
        <v>2641</v>
      </c>
      <c r="W698" s="5" t="s">
        <v>2642</v>
      </c>
      <c r="X698" s="5">
        <v>2</v>
      </c>
      <c r="Y698" s="5">
        <v>2024</v>
      </c>
      <c r="Z698" s="5">
        <v>0</v>
      </c>
      <c r="AA698" s="5" t="s">
        <v>1947</v>
      </c>
      <c r="AB698" s="174" t="s">
        <v>1814</v>
      </c>
    </row>
    <row r="699" spans="1:28" ht="40.200000000000003" hidden="1" customHeight="1" x14ac:dyDescent="0.3">
      <c r="A699" s="172" t="s">
        <v>5506</v>
      </c>
      <c r="B699" s="5" t="s">
        <v>5507</v>
      </c>
      <c r="C699" s="5" t="s">
        <v>3318</v>
      </c>
      <c r="D699" s="5" t="s">
        <v>3319</v>
      </c>
      <c r="E699" s="5" t="s">
        <v>3619</v>
      </c>
      <c r="F699" s="5" t="s">
        <v>1245</v>
      </c>
      <c r="G699" s="5" t="s">
        <v>1246</v>
      </c>
      <c r="H699" s="5" t="s">
        <v>5508</v>
      </c>
      <c r="I699" s="5" t="s">
        <v>5509</v>
      </c>
      <c r="J699" s="5" t="s">
        <v>5510</v>
      </c>
      <c r="K699" s="5">
        <v>303882</v>
      </c>
      <c r="L699" s="5">
        <v>53889</v>
      </c>
      <c r="M699" s="5" t="s">
        <v>5511</v>
      </c>
      <c r="N699" s="5" t="s">
        <v>5323</v>
      </c>
      <c r="O699" s="5" t="s">
        <v>5512</v>
      </c>
      <c r="P699" s="5" t="s">
        <v>5513</v>
      </c>
      <c r="Q699" s="5" t="s">
        <v>2773</v>
      </c>
      <c r="R699" s="5" t="s">
        <v>3627</v>
      </c>
      <c r="S699" s="5" t="s">
        <v>1946</v>
      </c>
      <c r="T699" s="5" t="s">
        <v>5514</v>
      </c>
      <c r="U699" s="5" t="s">
        <v>2640</v>
      </c>
      <c r="V699" s="5" t="s">
        <v>2641</v>
      </c>
      <c r="W699" s="5" t="s">
        <v>2642</v>
      </c>
      <c r="X699" s="5">
        <v>2</v>
      </c>
      <c r="Y699" s="5">
        <v>2025</v>
      </c>
      <c r="Z699" s="5">
        <v>2</v>
      </c>
      <c r="AA699" s="5" t="s">
        <v>1947</v>
      </c>
      <c r="AB699" s="174" t="s">
        <v>1814</v>
      </c>
    </row>
    <row r="700" spans="1:28" ht="40.200000000000003" hidden="1" customHeight="1" x14ac:dyDescent="0.3">
      <c r="A700" s="172" t="s">
        <v>5515</v>
      </c>
      <c r="B700" s="5" t="s">
        <v>1747</v>
      </c>
      <c r="C700" s="5" t="s">
        <v>2763</v>
      </c>
      <c r="D700" s="5" t="s">
        <v>2764</v>
      </c>
      <c r="E700" s="5" t="s">
        <v>2787</v>
      </c>
      <c r="F700" s="5" t="s">
        <v>1246</v>
      </c>
      <c r="G700" s="5" t="s">
        <v>1247</v>
      </c>
      <c r="H700" s="5" t="s">
        <v>5414</v>
      </c>
      <c r="I700" s="5" t="s">
        <v>5415</v>
      </c>
      <c r="J700" s="5" t="s">
        <v>5516</v>
      </c>
      <c r="K700" s="5">
        <v>2817</v>
      </c>
      <c r="L700" s="5">
        <v>150</v>
      </c>
      <c r="M700" s="5" t="s">
        <v>2781</v>
      </c>
      <c r="N700" s="5" t="s">
        <v>5417</v>
      </c>
      <c r="O700" s="5" t="s">
        <v>105</v>
      </c>
      <c r="P700" s="5" t="s">
        <v>3014</v>
      </c>
      <c r="Q700" s="5" t="s">
        <v>2773</v>
      </c>
      <c r="R700" s="5" t="s">
        <v>3012</v>
      </c>
      <c r="S700" s="5" t="s">
        <v>107</v>
      </c>
      <c r="T700" s="5" t="s">
        <v>108</v>
      </c>
      <c r="U700" s="5" t="s">
        <v>2640</v>
      </c>
      <c r="V700" s="5" t="s">
        <v>2641</v>
      </c>
      <c r="W700" s="5" t="s">
        <v>2642</v>
      </c>
      <c r="X700" s="5">
        <v>1</v>
      </c>
      <c r="Y700" s="5">
        <v>2025</v>
      </c>
      <c r="Z700" s="5">
        <v>0</v>
      </c>
      <c r="AA700" s="5" t="s">
        <v>1827</v>
      </c>
      <c r="AB700" s="174" t="s">
        <v>1814</v>
      </c>
    </row>
    <row r="701" spans="1:28" ht="40.200000000000003" hidden="1" customHeight="1" x14ac:dyDescent="0.3">
      <c r="A701" s="172" t="s">
        <v>5515</v>
      </c>
      <c r="B701" s="5" t="s">
        <v>1747</v>
      </c>
      <c r="C701" s="5" t="s">
        <v>2763</v>
      </c>
      <c r="D701" s="5" t="s">
        <v>2764</v>
      </c>
      <c r="E701" s="5" t="s">
        <v>2787</v>
      </c>
      <c r="F701" s="5" t="s">
        <v>1246</v>
      </c>
      <c r="G701" s="5" t="s">
        <v>1247</v>
      </c>
      <c r="H701" s="5" t="s">
        <v>5414</v>
      </c>
      <c r="I701" s="5" t="s">
        <v>5415</v>
      </c>
      <c r="J701" s="5" t="s">
        <v>5516</v>
      </c>
      <c r="K701" s="5">
        <v>2817</v>
      </c>
      <c r="L701" s="5">
        <v>150</v>
      </c>
      <c r="M701" s="5" t="s">
        <v>2781</v>
      </c>
      <c r="N701" s="5" t="s">
        <v>5417</v>
      </c>
      <c r="O701" s="5" t="s">
        <v>105</v>
      </c>
      <c r="P701" s="5" t="s">
        <v>3014</v>
      </c>
      <c r="Q701" s="5" t="s">
        <v>2773</v>
      </c>
      <c r="R701" s="5" t="s">
        <v>3012</v>
      </c>
      <c r="S701" s="5" t="s">
        <v>107</v>
      </c>
      <c r="T701" s="5" t="s">
        <v>108</v>
      </c>
      <c r="U701" s="5" t="s">
        <v>2640</v>
      </c>
      <c r="V701" s="5" t="s">
        <v>2641</v>
      </c>
      <c r="W701" s="5" t="s">
        <v>2642</v>
      </c>
      <c r="X701" s="5">
        <v>1</v>
      </c>
      <c r="Y701" s="5">
        <v>2026</v>
      </c>
      <c r="Z701" s="5">
        <v>1</v>
      </c>
      <c r="AA701" s="5" t="s">
        <v>1827</v>
      </c>
      <c r="AB701" s="174" t="s">
        <v>1814</v>
      </c>
    </row>
    <row r="702" spans="1:28" ht="40.200000000000003" hidden="1" customHeight="1" x14ac:dyDescent="0.3">
      <c r="A702" s="172" t="s">
        <v>5515</v>
      </c>
      <c r="B702" s="5" t="s">
        <v>1747</v>
      </c>
      <c r="C702" s="5" t="s">
        <v>2763</v>
      </c>
      <c r="D702" s="5" t="s">
        <v>2764</v>
      </c>
      <c r="E702" s="5" t="s">
        <v>2787</v>
      </c>
      <c r="F702" s="5" t="s">
        <v>1246</v>
      </c>
      <c r="G702" s="5" t="s">
        <v>1247</v>
      </c>
      <c r="H702" s="5" t="s">
        <v>5414</v>
      </c>
      <c r="I702" s="5" t="s">
        <v>5415</v>
      </c>
      <c r="J702" s="5" t="s">
        <v>5516</v>
      </c>
      <c r="K702" s="5">
        <v>2817</v>
      </c>
      <c r="L702" s="5">
        <v>150</v>
      </c>
      <c r="M702" s="5" t="s">
        <v>2781</v>
      </c>
      <c r="N702" s="5" t="s">
        <v>5418</v>
      </c>
      <c r="O702" s="5" t="s">
        <v>220</v>
      </c>
      <c r="P702" s="5" t="s">
        <v>221</v>
      </c>
      <c r="Q702" s="5" t="s">
        <v>2773</v>
      </c>
      <c r="R702" s="5" t="s">
        <v>2650</v>
      </c>
      <c r="S702" s="5" t="s">
        <v>222</v>
      </c>
      <c r="T702" s="5" t="s">
        <v>223</v>
      </c>
      <c r="U702" s="5" t="s">
        <v>2640</v>
      </c>
      <c r="V702" s="5" t="s">
        <v>2641</v>
      </c>
      <c r="W702" s="5" t="s">
        <v>2642</v>
      </c>
      <c r="X702" s="5">
        <v>150</v>
      </c>
      <c r="Y702" s="5">
        <v>2025</v>
      </c>
      <c r="Z702" s="5">
        <v>0</v>
      </c>
      <c r="AA702" s="5" t="s">
        <v>1815</v>
      </c>
      <c r="AB702" s="174" t="s">
        <v>1814</v>
      </c>
    </row>
    <row r="703" spans="1:28" ht="40.200000000000003" hidden="1" customHeight="1" x14ac:dyDescent="0.3">
      <c r="A703" s="172" t="s">
        <v>5515</v>
      </c>
      <c r="B703" s="5" t="s">
        <v>1747</v>
      </c>
      <c r="C703" s="5" t="s">
        <v>2763</v>
      </c>
      <c r="D703" s="5" t="s">
        <v>2764</v>
      </c>
      <c r="E703" s="5" t="s">
        <v>2787</v>
      </c>
      <c r="F703" s="5" t="s">
        <v>1246</v>
      </c>
      <c r="G703" s="5" t="s">
        <v>1247</v>
      </c>
      <c r="H703" s="5" t="s">
        <v>5414</v>
      </c>
      <c r="I703" s="5" t="s">
        <v>5415</v>
      </c>
      <c r="J703" s="5" t="s">
        <v>5516</v>
      </c>
      <c r="K703" s="5">
        <v>2817</v>
      </c>
      <c r="L703" s="5">
        <v>150</v>
      </c>
      <c r="M703" s="5" t="s">
        <v>2781</v>
      </c>
      <c r="N703" s="5" t="s">
        <v>5418</v>
      </c>
      <c r="O703" s="5" t="s">
        <v>220</v>
      </c>
      <c r="P703" s="5" t="s">
        <v>221</v>
      </c>
      <c r="Q703" s="5" t="s">
        <v>2773</v>
      </c>
      <c r="R703" s="5" t="s">
        <v>2650</v>
      </c>
      <c r="S703" s="5" t="s">
        <v>222</v>
      </c>
      <c r="T703" s="5" t="s">
        <v>223</v>
      </c>
      <c r="U703" s="5" t="s">
        <v>2640</v>
      </c>
      <c r="V703" s="5" t="s">
        <v>2641</v>
      </c>
      <c r="W703" s="5" t="s">
        <v>2642</v>
      </c>
      <c r="X703" s="5">
        <v>150</v>
      </c>
      <c r="Y703" s="5">
        <v>2026</v>
      </c>
      <c r="Z703" s="5">
        <v>150</v>
      </c>
      <c r="AA703" s="5" t="s">
        <v>1815</v>
      </c>
      <c r="AB703" s="174" t="s">
        <v>1814</v>
      </c>
    </row>
    <row r="704" spans="1:28" ht="40.200000000000003" hidden="1" customHeight="1" x14ac:dyDescent="0.3">
      <c r="A704" s="172" t="s">
        <v>5517</v>
      </c>
      <c r="B704" s="5" t="s">
        <v>1702</v>
      </c>
      <c r="C704" s="5" t="s">
        <v>2763</v>
      </c>
      <c r="D704" s="5" t="s">
        <v>2764</v>
      </c>
      <c r="E704" s="5" t="s">
        <v>2787</v>
      </c>
      <c r="F704" s="5" t="s">
        <v>1246</v>
      </c>
      <c r="G704" s="5" t="s">
        <v>1246</v>
      </c>
      <c r="H704" s="5" t="s">
        <v>4430</v>
      </c>
      <c r="I704" s="5" t="s">
        <v>4431</v>
      </c>
      <c r="J704" s="5" t="s">
        <v>5518</v>
      </c>
      <c r="K704" s="5">
        <v>1016826</v>
      </c>
      <c r="L704" s="5">
        <v>2000</v>
      </c>
      <c r="M704" s="5" t="s">
        <v>2781</v>
      </c>
      <c r="N704" s="5" t="s">
        <v>5519</v>
      </c>
      <c r="O704" s="5" t="s">
        <v>943</v>
      </c>
      <c r="P704" s="5" t="s">
        <v>4199</v>
      </c>
      <c r="Q704" s="5" t="s">
        <v>2773</v>
      </c>
      <c r="R704" s="5" t="s">
        <v>3029</v>
      </c>
      <c r="S704" s="5" t="s">
        <v>944</v>
      </c>
      <c r="T704" s="5" t="s">
        <v>248</v>
      </c>
      <c r="U704" s="5" t="s">
        <v>2640</v>
      </c>
      <c r="V704" s="5" t="s">
        <v>2641</v>
      </c>
      <c r="W704" s="5" t="s">
        <v>2642</v>
      </c>
      <c r="X704" s="5">
        <v>1</v>
      </c>
      <c r="Y704" s="5">
        <v>2025</v>
      </c>
      <c r="Z704" s="5">
        <v>1</v>
      </c>
      <c r="AA704" s="5" t="s">
        <v>2170</v>
      </c>
      <c r="AB704" s="174" t="s">
        <v>1814</v>
      </c>
    </row>
    <row r="705" spans="1:28" ht="40.200000000000003" hidden="1" customHeight="1" x14ac:dyDescent="0.3">
      <c r="A705" s="172" t="s">
        <v>5520</v>
      </c>
      <c r="B705" s="5" t="s">
        <v>5521</v>
      </c>
      <c r="C705" s="5" t="s">
        <v>2763</v>
      </c>
      <c r="D705" s="5" t="s">
        <v>2764</v>
      </c>
      <c r="E705" s="5" t="s">
        <v>3600</v>
      </c>
      <c r="F705" s="5" t="s">
        <v>1245</v>
      </c>
      <c r="G705" s="5" t="s">
        <v>1245</v>
      </c>
      <c r="H705" s="5" t="s">
        <v>5522</v>
      </c>
      <c r="I705" s="5" t="s">
        <v>5523</v>
      </c>
      <c r="J705" s="5" t="s">
        <v>5524</v>
      </c>
      <c r="K705" s="5">
        <v>1006044</v>
      </c>
      <c r="L705" s="5">
        <v>1006044</v>
      </c>
      <c r="M705" s="5" t="s">
        <v>5525</v>
      </c>
      <c r="N705" s="5" t="s">
        <v>5526</v>
      </c>
      <c r="O705" s="5" t="s">
        <v>814</v>
      </c>
      <c r="P705" s="5" t="s">
        <v>815</v>
      </c>
      <c r="Q705" s="5" t="s">
        <v>2773</v>
      </c>
      <c r="R705" s="5" t="s">
        <v>3063</v>
      </c>
      <c r="S705" s="5" t="s">
        <v>816</v>
      </c>
      <c r="T705" s="5" t="s">
        <v>817</v>
      </c>
      <c r="U705" s="5" t="s">
        <v>3063</v>
      </c>
      <c r="V705" s="5" t="s">
        <v>2641</v>
      </c>
      <c r="W705" s="5" t="s">
        <v>2642</v>
      </c>
      <c r="X705" s="5">
        <v>1</v>
      </c>
      <c r="Y705" s="5">
        <v>2024</v>
      </c>
      <c r="Z705" s="5">
        <v>1</v>
      </c>
      <c r="AA705" s="5" t="s">
        <v>2106</v>
      </c>
      <c r="AB705" s="174" t="s">
        <v>1814</v>
      </c>
    </row>
    <row r="706" spans="1:28" ht="40.200000000000003" hidden="1" customHeight="1" x14ac:dyDescent="0.3">
      <c r="A706" s="172" t="s">
        <v>5527</v>
      </c>
      <c r="B706" s="5" t="s">
        <v>1753</v>
      </c>
      <c r="C706" s="5" t="s">
        <v>2763</v>
      </c>
      <c r="D706" s="5" t="s">
        <v>2764</v>
      </c>
      <c r="E706" s="5" t="s">
        <v>3162</v>
      </c>
      <c r="F706" s="5" t="s">
        <v>1247</v>
      </c>
      <c r="G706" s="5" t="s">
        <v>1247</v>
      </c>
      <c r="H706" s="5" t="s">
        <v>5528</v>
      </c>
      <c r="I706" s="5" t="s">
        <v>5292</v>
      </c>
      <c r="J706" s="5" t="s">
        <v>5529</v>
      </c>
      <c r="K706" s="5">
        <v>1006044</v>
      </c>
      <c r="L706" s="5">
        <v>1006044</v>
      </c>
      <c r="M706" s="5" t="s">
        <v>2781</v>
      </c>
      <c r="N706" s="5" t="s">
        <v>5530</v>
      </c>
      <c r="O706" s="5" t="s">
        <v>101</v>
      </c>
      <c r="P706" s="5" t="s">
        <v>3719</v>
      </c>
      <c r="Q706" s="5" t="s">
        <v>2773</v>
      </c>
      <c r="R706" s="5" t="s">
        <v>2650</v>
      </c>
      <c r="S706" s="5" t="s">
        <v>103</v>
      </c>
      <c r="T706" s="5" t="s">
        <v>104</v>
      </c>
      <c r="U706" s="5" t="s">
        <v>2640</v>
      </c>
      <c r="V706" s="5" t="s">
        <v>2641</v>
      </c>
      <c r="W706" s="5" t="s">
        <v>2642</v>
      </c>
      <c r="X706" s="5">
        <v>100</v>
      </c>
      <c r="Y706" s="5">
        <v>2026</v>
      </c>
      <c r="Z706" s="5">
        <v>100</v>
      </c>
      <c r="AA706" s="5" t="s">
        <v>1962</v>
      </c>
      <c r="AB706" s="174" t="s">
        <v>1814</v>
      </c>
    </row>
    <row r="707" spans="1:28" ht="40.200000000000003" hidden="1" customHeight="1" x14ac:dyDescent="0.3">
      <c r="A707" s="172" t="s">
        <v>5531</v>
      </c>
      <c r="B707" s="5" t="s">
        <v>5532</v>
      </c>
      <c r="C707" s="5" t="s">
        <v>3318</v>
      </c>
      <c r="D707" s="5" t="s">
        <v>3319</v>
      </c>
      <c r="E707" s="5" t="s">
        <v>2765</v>
      </c>
      <c r="F707" s="5" t="s">
        <v>1246</v>
      </c>
      <c r="G707" s="5" t="s">
        <v>1246</v>
      </c>
      <c r="H707" s="5" t="s">
        <v>5533</v>
      </c>
      <c r="I707" s="5" t="s">
        <v>5534</v>
      </c>
      <c r="J707" s="5" t="s">
        <v>5535</v>
      </c>
      <c r="K707" s="5">
        <v>90194</v>
      </c>
      <c r="L707" s="5">
        <v>23397</v>
      </c>
      <c r="M707" s="5" t="s">
        <v>2781</v>
      </c>
      <c r="N707" s="5" t="s">
        <v>5536</v>
      </c>
      <c r="O707" s="5" t="s">
        <v>5537</v>
      </c>
      <c r="P707" s="5" t="s">
        <v>5538</v>
      </c>
      <c r="Q707" s="5" t="s">
        <v>2890</v>
      </c>
      <c r="R707" s="5" t="s">
        <v>2891</v>
      </c>
      <c r="S707" s="5" t="s">
        <v>5539</v>
      </c>
      <c r="T707" s="5" t="s">
        <v>5540</v>
      </c>
      <c r="U707" s="5" t="s">
        <v>2640</v>
      </c>
      <c r="V707" s="5" t="s">
        <v>2641</v>
      </c>
      <c r="W707" s="5" t="s">
        <v>2642</v>
      </c>
      <c r="X707" s="5">
        <v>22</v>
      </c>
      <c r="Y707" s="5">
        <v>2025</v>
      </c>
      <c r="Z707" s="5">
        <v>22</v>
      </c>
      <c r="AA707" s="5"/>
      <c r="AB707" s="174" t="s">
        <v>2642</v>
      </c>
    </row>
    <row r="708" spans="1:28" ht="40.200000000000003" hidden="1" customHeight="1" x14ac:dyDescent="0.3">
      <c r="A708" s="172" t="s">
        <v>5541</v>
      </c>
      <c r="B708" s="5" t="s">
        <v>5542</v>
      </c>
      <c r="C708" s="5" t="s">
        <v>3318</v>
      </c>
      <c r="D708" s="5" t="s">
        <v>3335</v>
      </c>
      <c r="E708" s="5" t="s">
        <v>2852</v>
      </c>
      <c r="F708" s="5" t="s">
        <v>3017</v>
      </c>
      <c r="G708" s="5" t="s">
        <v>1245</v>
      </c>
      <c r="H708" s="5" t="s">
        <v>5543</v>
      </c>
      <c r="I708" s="5" t="s">
        <v>5544</v>
      </c>
      <c r="J708" s="5" t="s">
        <v>5545</v>
      </c>
      <c r="K708" s="5">
        <v>32095</v>
      </c>
      <c r="L708" s="5">
        <v>32095</v>
      </c>
      <c r="M708" s="5" t="s">
        <v>3117</v>
      </c>
      <c r="N708" s="5" t="s">
        <v>5546</v>
      </c>
      <c r="O708" s="5" t="s">
        <v>858</v>
      </c>
      <c r="P708" s="5" t="s">
        <v>3324</v>
      </c>
      <c r="Q708" s="5" t="s">
        <v>2773</v>
      </c>
      <c r="R708" s="5" t="s">
        <v>3325</v>
      </c>
      <c r="S708" s="5" t="s">
        <v>860</v>
      </c>
      <c r="T708" s="5" t="s">
        <v>861</v>
      </c>
      <c r="U708" s="5" t="s">
        <v>3326</v>
      </c>
      <c r="V708" s="5" t="s">
        <v>2641</v>
      </c>
      <c r="W708" s="5" t="s">
        <v>2642</v>
      </c>
      <c r="X708" s="5">
        <v>19.57</v>
      </c>
      <c r="Y708" s="5">
        <v>2021</v>
      </c>
      <c r="Z708" s="5">
        <v>0</v>
      </c>
      <c r="AA708" s="5" t="s">
        <v>2124</v>
      </c>
      <c r="AB708" s="174" t="s">
        <v>1814</v>
      </c>
    </row>
    <row r="709" spans="1:28" ht="40.200000000000003" hidden="1" customHeight="1" x14ac:dyDescent="0.3">
      <c r="A709" s="172" t="s">
        <v>5541</v>
      </c>
      <c r="B709" s="5" t="s">
        <v>5542</v>
      </c>
      <c r="C709" s="5" t="s">
        <v>3318</v>
      </c>
      <c r="D709" s="5" t="s">
        <v>3335</v>
      </c>
      <c r="E709" s="5" t="s">
        <v>2852</v>
      </c>
      <c r="F709" s="5" t="s">
        <v>3017</v>
      </c>
      <c r="G709" s="5" t="s">
        <v>1245</v>
      </c>
      <c r="H709" s="5" t="s">
        <v>5543</v>
      </c>
      <c r="I709" s="5" t="s">
        <v>5544</v>
      </c>
      <c r="J709" s="5" t="s">
        <v>5545</v>
      </c>
      <c r="K709" s="5">
        <v>32095</v>
      </c>
      <c r="L709" s="5">
        <v>32095</v>
      </c>
      <c r="M709" s="5" t="s">
        <v>3117</v>
      </c>
      <c r="N709" s="5" t="s">
        <v>5546</v>
      </c>
      <c r="O709" s="5" t="s">
        <v>858</v>
      </c>
      <c r="P709" s="5" t="s">
        <v>3324</v>
      </c>
      <c r="Q709" s="5" t="s">
        <v>2773</v>
      </c>
      <c r="R709" s="5" t="s">
        <v>3325</v>
      </c>
      <c r="S709" s="5" t="s">
        <v>860</v>
      </c>
      <c r="T709" s="5" t="s">
        <v>861</v>
      </c>
      <c r="U709" s="5" t="s">
        <v>3326</v>
      </c>
      <c r="V709" s="5" t="s">
        <v>2641</v>
      </c>
      <c r="W709" s="5" t="s">
        <v>2642</v>
      </c>
      <c r="X709" s="5">
        <v>19.57</v>
      </c>
      <c r="Y709" s="5">
        <v>2022</v>
      </c>
      <c r="Z709" s="5">
        <v>4</v>
      </c>
      <c r="AA709" s="5" t="s">
        <v>2124</v>
      </c>
      <c r="AB709" s="174" t="s">
        <v>1814</v>
      </c>
    </row>
    <row r="710" spans="1:28" ht="40.200000000000003" hidden="1" customHeight="1" x14ac:dyDescent="0.3">
      <c r="A710" s="172" t="s">
        <v>5541</v>
      </c>
      <c r="B710" s="5" t="s">
        <v>5542</v>
      </c>
      <c r="C710" s="5" t="s">
        <v>3318</v>
      </c>
      <c r="D710" s="5" t="s">
        <v>3335</v>
      </c>
      <c r="E710" s="5" t="s">
        <v>2852</v>
      </c>
      <c r="F710" s="5" t="s">
        <v>3017</v>
      </c>
      <c r="G710" s="5" t="s">
        <v>1245</v>
      </c>
      <c r="H710" s="5" t="s">
        <v>5543</v>
      </c>
      <c r="I710" s="5" t="s">
        <v>5544</v>
      </c>
      <c r="J710" s="5" t="s">
        <v>5545</v>
      </c>
      <c r="K710" s="5">
        <v>32095</v>
      </c>
      <c r="L710" s="5">
        <v>32095</v>
      </c>
      <c r="M710" s="5" t="s">
        <v>3117</v>
      </c>
      <c r="N710" s="5" t="s">
        <v>5546</v>
      </c>
      <c r="O710" s="5" t="s">
        <v>858</v>
      </c>
      <c r="P710" s="5" t="s">
        <v>3324</v>
      </c>
      <c r="Q710" s="5" t="s">
        <v>2773</v>
      </c>
      <c r="R710" s="5" t="s">
        <v>3325</v>
      </c>
      <c r="S710" s="5" t="s">
        <v>860</v>
      </c>
      <c r="T710" s="5" t="s">
        <v>861</v>
      </c>
      <c r="U710" s="5" t="s">
        <v>3326</v>
      </c>
      <c r="V710" s="5" t="s">
        <v>2641</v>
      </c>
      <c r="W710" s="5" t="s">
        <v>2642</v>
      </c>
      <c r="X710" s="5">
        <v>19.57</v>
      </c>
      <c r="Y710" s="5">
        <v>2023</v>
      </c>
      <c r="Z710" s="5">
        <v>10</v>
      </c>
      <c r="AA710" s="5" t="s">
        <v>2124</v>
      </c>
      <c r="AB710" s="174" t="s">
        <v>1814</v>
      </c>
    </row>
    <row r="711" spans="1:28" ht="40.200000000000003" hidden="1" customHeight="1" x14ac:dyDescent="0.3">
      <c r="A711" s="172" t="s">
        <v>5541</v>
      </c>
      <c r="B711" s="5" t="s">
        <v>5542</v>
      </c>
      <c r="C711" s="5" t="s">
        <v>3318</v>
      </c>
      <c r="D711" s="5" t="s">
        <v>3335</v>
      </c>
      <c r="E711" s="5" t="s">
        <v>2852</v>
      </c>
      <c r="F711" s="5" t="s">
        <v>3017</v>
      </c>
      <c r="G711" s="5" t="s">
        <v>1245</v>
      </c>
      <c r="H711" s="5" t="s">
        <v>5543</v>
      </c>
      <c r="I711" s="5" t="s">
        <v>5544</v>
      </c>
      <c r="J711" s="5" t="s">
        <v>5545</v>
      </c>
      <c r="K711" s="5">
        <v>32095</v>
      </c>
      <c r="L711" s="5">
        <v>32095</v>
      </c>
      <c r="M711" s="5" t="s">
        <v>3117</v>
      </c>
      <c r="N711" s="5" t="s">
        <v>5546</v>
      </c>
      <c r="O711" s="5" t="s">
        <v>858</v>
      </c>
      <c r="P711" s="5" t="s">
        <v>3324</v>
      </c>
      <c r="Q711" s="5" t="s">
        <v>2773</v>
      </c>
      <c r="R711" s="5" t="s">
        <v>3325</v>
      </c>
      <c r="S711" s="5" t="s">
        <v>860</v>
      </c>
      <c r="T711" s="5" t="s">
        <v>861</v>
      </c>
      <c r="U711" s="5" t="s">
        <v>3326</v>
      </c>
      <c r="V711" s="5" t="s">
        <v>2641</v>
      </c>
      <c r="W711" s="5" t="s">
        <v>2642</v>
      </c>
      <c r="X711" s="5">
        <v>19.57</v>
      </c>
      <c r="Y711" s="5">
        <v>2024</v>
      </c>
      <c r="Z711" s="5">
        <v>5.57</v>
      </c>
      <c r="AA711" s="5" t="s">
        <v>2124</v>
      </c>
      <c r="AB711" s="174" t="s">
        <v>1814</v>
      </c>
    </row>
    <row r="712" spans="1:28" ht="40.200000000000003" hidden="1" customHeight="1" x14ac:dyDescent="0.3">
      <c r="A712" s="172" t="s">
        <v>5541</v>
      </c>
      <c r="B712" s="5" t="s">
        <v>5542</v>
      </c>
      <c r="C712" s="5" t="s">
        <v>3318</v>
      </c>
      <c r="D712" s="5" t="s">
        <v>3335</v>
      </c>
      <c r="E712" s="5" t="s">
        <v>2852</v>
      </c>
      <c r="F712" s="5" t="s">
        <v>3017</v>
      </c>
      <c r="G712" s="5" t="s">
        <v>1245</v>
      </c>
      <c r="H712" s="5" t="s">
        <v>5543</v>
      </c>
      <c r="I712" s="5" t="s">
        <v>5544</v>
      </c>
      <c r="J712" s="5" t="s">
        <v>5545</v>
      </c>
      <c r="K712" s="5">
        <v>32095</v>
      </c>
      <c r="L712" s="5">
        <v>32095</v>
      </c>
      <c r="M712" s="5" t="s">
        <v>3117</v>
      </c>
      <c r="N712" s="5" t="s">
        <v>5547</v>
      </c>
      <c r="O712" s="5" t="s">
        <v>3346</v>
      </c>
      <c r="P712" s="5" t="s">
        <v>3347</v>
      </c>
      <c r="Q712" s="5" t="s">
        <v>2773</v>
      </c>
      <c r="R712" s="5" t="s">
        <v>3348</v>
      </c>
      <c r="S712" s="5" t="s">
        <v>3349</v>
      </c>
      <c r="T712" s="5" t="s">
        <v>3347</v>
      </c>
      <c r="U712" s="5" t="s">
        <v>3350</v>
      </c>
      <c r="V712" s="5" t="s">
        <v>2641</v>
      </c>
      <c r="W712" s="5" t="s">
        <v>2642</v>
      </c>
      <c r="X712" s="5">
        <v>39140</v>
      </c>
      <c r="Y712" s="5">
        <v>2021</v>
      </c>
      <c r="Z712" s="5">
        <v>0</v>
      </c>
      <c r="AA712" s="5"/>
      <c r="AB712" s="174" t="s">
        <v>2642</v>
      </c>
    </row>
    <row r="713" spans="1:28" ht="40.200000000000003" hidden="1" customHeight="1" x14ac:dyDescent="0.3">
      <c r="A713" s="172" t="s">
        <v>5541</v>
      </c>
      <c r="B713" s="5" t="s">
        <v>5542</v>
      </c>
      <c r="C713" s="5" t="s">
        <v>3318</v>
      </c>
      <c r="D713" s="5" t="s">
        <v>3335</v>
      </c>
      <c r="E713" s="5" t="s">
        <v>2852</v>
      </c>
      <c r="F713" s="5" t="s">
        <v>3017</v>
      </c>
      <c r="G713" s="5" t="s">
        <v>1245</v>
      </c>
      <c r="H713" s="5" t="s">
        <v>5543</v>
      </c>
      <c r="I713" s="5" t="s">
        <v>5544</v>
      </c>
      <c r="J713" s="5" t="s">
        <v>5545</v>
      </c>
      <c r="K713" s="5">
        <v>32095</v>
      </c>
      <c r="L713" s="5">
        <v>32095</v>
      </c>
      <c r="M713" s="5" t="s">
        <v>3117</v>
      </c>
      <c r="N713" s="5" t="s">
        <v>5547</v>
      </c>
      <c r="O713" s="5" t="s">
        <v>3346</v>
      </c>
      <c r="P713" s="5" t="s">
        <v>3347</v>
      </c>
      <c r="Q713" s="5" t="s">
        <v>2773</v>
      </c>
      <c r="R713" s="5" t="s">
        <v>3348</v>
      </c>
      <c r="S713" s="5" t="s">
        <v>3349</v>
      </c>
      <c r="T713" s="5" t="s">
        <v>3347</v>
      </c>
      <c r="U713" s="5" t="s">
        <v>3350</v>
      </c>
      <c r="V713" s="5" t="s">
        <v>2641</v>
      </c>
      <c r="W713" s="5" t="s">
        <v>2642</v>
      </c>
      <c r="X713" s="5">
        <v>39140</v>
      </c>
      <c r="Y713" s="5">
        <v>2022</v>
      </c>
      <c r="Z713" s="5">
        <v>8000</v>
      </c>
      <c r="AA713" s="5"/>
      <c r="AB713" s="174" t="s">
        <v>2642</v>
      </c>
    </row>
    <row r="714" spans="1:28" ht="40.200000000000003" hidden="1" customHeight="1" x14ac:dyDescent="0.3">
      <c r="A714" s="172" t="s">
        <v>5541</v>
      </c>
      <c r="B714" s="5" t="s">
        <v>5542</v>
      </c>
      <c r="C714" s="5" t="s">
        <v>3318</v>
      </c>
      <c r="D714" s="5" t="s">
        <v>3335</v>
      </c>
      <c r="E714" s="5" t="s">
        <v>2852</v>
      </c>
      <c r="F714" s="5" t="s">
        <v>3017</v>
      </c>
      <c r="G714" s="5" t="s">
        <v>1245</v>
      </c>
      <c r="H714" s="5" t="s">
        <v>5543</v>
      </c>
      <c r="I714" s="5" t="s">
        <v>5544</v>
      </c>
      <c r="J714" s="5" t="s">
        <v>5545</v>
      </c>
      <c r="K714" s="5">
        <v>32095</v>
      </c>
      <c r="L714" s="5">
        <v>32095</v>
      </c>
      <c r="M714" s="5" t="s">
        <v>3117</v>
      </c>
      <c r="N714" s="5" t="s">
        <v>5547</v>
      </c>
      <c r="O714" s="5" t="s">
        <v>3346</v>
      </c>
      <c r="P714" s="5" t="s">
        <v>3347</v>
      </c>
      <c r="Q714" s="5" t="s">
        <v>2773</v>
      </c>
      <c r="R714" s="5" t="s">
        <v>3348</v>
      </c>
      <c r="S714" s="5" t="s">
        <v>3349</v>
      </c>
      <c r="T714" s="5" t="s">
        <v>3347</v>
      </c>
      <c r="U714" s="5" t="s">
        <v>3350</v>
      </c>
      <c r="V714" s="5" t="s">
        <v>2641</v>
      </c>
      <c r="W714" s="5" t="s">
        <v>2642</v>
      </c>
      <c r="X714" s="5">
        <v>39140</v>
      </c>
      <c r="Y714" s="5">
        <v>2023</v>
      </c>
      <c r="Z714" s="5">
        <v>20000</v>
      </c>
      <c r="AA714" s="5"/>
      <c r="AB714" s="174" t="s">
        <v>2642</v>
      </c>
    </row>
    <row r="715" spans="1:28" ht="40.200000000000003" hidden="1" customHeight="1" x14ac:dyDescent="0.3">
      <c r="A715" s="172" t="s">
        <v>5541</v>
      </c>
      <c r="B715" s="5" t="s">
        <v>5542</v>
      </c>
      <c r="C715" s="5" t="s">
        <v>3318</v>
      </c>
      <c r="D715" s="5" t="s">
        <v>3335</v>
      </c>
      <c r="E715" s="5" t="s">
        <v>2852</v>
      </c>
      <c r="F715" s="5" t="s">
        <v>3017</v>
      </c>
      <c r="G715" s="5" t="s">
        <v>1245</v>
      </c>
      <c r="H715" s="5" t="s">
        <v>5543</v>
      </c>
      <c r="I715" s="5" t="s">
        <v>5544</v>
      </c>
      <c r="J715" s="5" t="s">
        <v>5545</v>
      </c>
      <c r="K715" s="5">
        <v>32095</v>
      </c>
      <c r="L715" s="5">
        <v>32095</v>
      </c>
      <c r="M715" s="5" t="s">
        <v>3117</v>
      </c>
      <c r="N715" s="5" t="s">
        <v>5547</v>
      </c>
      <c r="O715" s="5" t="s">
        <v>3346</v>
      </c>
      <c r="P715" s="5" t="s">
        <v>3347</v>
      </c>
      <c r="Q715" s="5" t="s">
        <v>2773</v>
      </c>
      <c r="R715" s="5" t="s">
        <v>3348</v>
      </c>
      <c r="S715" s="5" t="s">
        <v>3349</v>
      </c>
      <c r="T715" s="5" t="s">
        <v>3347</v>
      </c>
      <c r="U715" s="5" t="s">
        <v>3350</v>
      </c>
      <c r="V715" s="5" t="s">
        <v>2641</v>
      </c>
      <c r="W715" s="5" t="s">
        <v>2642</v>
      </c>
      <c r="X715" s="5">
        <v>39140</v>
      </c>
      <c r="Y715" s="5">
        <v>2024</v>
      </c>
      <c r="Z715" s="5">
        <v>11140</v>
      </c>
      <c r="AA715" s="5"/>
      <c r="AB715" s="174" t="s">
        <v>2642</v>
      </c>
    </row>
    <row r="716" spans="1:28" ht="40.200000000000003" hidden="1" customHeight="1" x14ac:dyDescent="0.3">
      <c r="A716" s="172" t="s">
        <v>5548</v>
      </c>
      <c r="B716" s="5" t="s">
        <v>5549</v>
      </c>
      <c r="C716" s="5" t="s">
        <v>3318</v>
      </c>
      <c r="D716" s="5" t="s">
        <v>3947</v>
      </c>
      <c r="E716" s="5" t="s">
        <v>2765</v>
      </c>
      <c r="F716" s="5" t="s">
        <v>1246</v>
      </c>
      <c r="G716" s="5" t="s">
        <v>1246</v>
      </c>
      <c r="H716" s="5" t="s">
        <v>5550</v>
      </c>
      <c r="I716" s="5" t="s">
        <v>3139</v>
      </c>
      <c r="J716" s="5" t="s">
        <v>3122</v>
      </c>
      <c r="K716" s="5">
        <v>62310</v>
      </c>
      <c r="L716" s="5">
        <v>41224</v>
      </c>
      <c r="M716" s="5" t="s">
        <v>5551</v>
      </c>
      <c r="N716" s="5" t="s">
        <v>4978</v>
      </c>
      <c r="O716" s="5" t="s">
        <v>63</v>
      </c>
      <c r="P716" s="5" t="s">
        <v>5480</v>
      </c>
      <c r="Q716" s="5" t="s">
        <v>2773</v>
      </c>
      <c r="R716" s="5" t="s">
        <v>2673</v>
      </c>
      <c r="S716" s="5" t="s">
        <v>65</v>
      </c>
      <c r="T716" s="5" t="s">
        <v>66</v>
      </c>
      <c r="U716" s="5" t="s">
        <v>2640</v>
      </c>
      <c r="V716" s="5" t="s">
        <v>2641</v>
      </c>
      <c r="W716" s="5" t="s">
        <v>2642</v>
      </c>
      <c r="X716" s="5">
        <v>2733725</v>
      </c>
      <c r="Y716" s="5">
        <v>2025</v>
      </c>
      <c r="Z716" s="5">
        <v>2733725</v>
      </c>
      <c r="AA716" s="5" t="s">
        <v>1876</v>
      </c>
      <c r="AB716" s="174" t="s">
        <v>1814</v>
      </c>
    </row>
    <row r="717" spans="1:28" ht="40.200000000000003" hidden="1" customHeight="1" x14ac:dyDescent="0.3">
      <c r="A717" s="172" t="s">
        <v>5552</v>
      </c>
      <c r="B717" s="5" t="s">
        <v>2539</v>
      </c>
      <c r="C717" s="5" t="s">
        <v>2763</v>
      </c>
      <c r="D717" s="5" t="s">
        <v>2764</v>
      </c>
      <c r="E717" s="5" t="s">
        <v>2787</v>
      </c>
      <c r="F717" s="5" t="s">
        <v>1247</v>
      </c>
      <c r="G717" s="5" t="s">
        <v>1247</v>
      </c>
      <c r="H717" s="5" t="s">
        <v>5553</v>
      </c>
      <c r="I717" s="5" t="s">
        <v>5554</v>
      </c>
      <c r="J717" s="5" t="s">
        <v>5555</v>
      </c>
      <c r="K717" s="5">
        <v>1047052</v>
      </c>
      <c r="L717" s="5">
        <v>1047052</v>
      </c>
      <c r="M717" s="5" t="s">
        <v>2781</v>
      </c>
      <c r="N717" s="5" t="s">
        <v>5556</v>
      </c>
      <c r="O717" s="5" t="s">
        <v>109</v>
      </c>
      <c r="P717" s="5" t="s">
        <v>3433</v>
      </c>
      <c r="Q717" s="5" t="s">
        <v>2773</v>
      </c>
      <c r="R717" s="5" t="s">
        <v>2677</v>
      </c>
      <c r="S717" s="5" t="s">
        <v>111</v>
      </c>
      <c r="T717" s="5" t="s">
        <v>112</v>
      </c>
      <c r="U717" s="5" t="s">
        <v>2640</v>
      </c>
      <c r="V717" s="5" t="s">
        <v>2641</v>
      </c>
      <c r="W717" s="5" t="s">
        <v>2642</v>
      </c>
      <c r="X717" s="5">
        <v>1</v>
      </c>
      <c r="Y717" s="5">
        <v>2026</v>
      </c>
      <c r="Z717" s="5">
        <v>1</v>
      </c>
      <c r="AA717" s="5" t="s">
        <v>1274</v>
      </c>
      <c r="AB717" s="174" t="s">
        <v>1814</v>
      </c>
    </row>
    <row r="718" spans="1:28" ht="40.200000000000003" hidden="1" customHeight="1" x14ac:dyDescent="0.3">
      <c r="A718" s="172" t="s">
        <v>5552</v>
      </c>
      <c r="B718" s="5" t="s">
        <v>2539</v>
      </c>
      <c r="C718" s="5" t="s">
        <v>2763</v>
      </c>
      <c r="D718" s="5" t="s">
        <v>2764</v>
      </c>
      <c r="E718" s="5" t="s">
        <v>2787</v>
      </c>
      <c r="F718" s="5" t="s">
        <v>1247</v>
      </c>
      <c r="G718" s="5" t="s">
        <v>1247</v>
      </c>
      <c r="H718" s="5" t="s">
        <v>5553</v>
      </c>
      <c r="I718" s="5" t="s">
        <v>5554</v>
      </c>
      <c r="J718" s="5" t="s">
        <v>5555</v>
      </c>
      <c r="K718" s="5">
        <v>1047052</v>
      </c>
      <c r="L718" s="5">
        <v>1047052</v>
      </c>
      <c r="M718" s="5" t="s">
        <v>2781</v>
      </c>
      <c r="N718" s="5" t="s">
        <v>5557</v>
      </c>
      <c r="O718" s="5" t="s">
        <v>734</v>
      </c>
      <c r="P718" s="5" t="s">
        <v>221</v>
      </c>
      <c r="Q718" s="5" t="s">
        <v>2773</v>
      </c>
      <c r="R718" s="5" t="s">
        <v>2650</v>
      </c>
      <c r="S718" s="5" t="s">
        <v>735</v>
      </c>
      <c r="T718" s="5" t="s">
        <v>223</v>
      </c>
      <c r="U718" s="5" t="s">
        <v>2640</v>
      </c>
      <c r="V718" s="5" t="s">
        <v>2641</v>
      </c>
      <c r="W718" s="5" t="s">
        <v>2642</v>
      </c>
      <c r="X718" s="5">
        <v>250</v>
      </c>
      <c r="Y718" s="5">
        <v>2026</v>
      </c>
      <c r="Z718" s="5">
        <v>250</v>
      </c>
      <c r="AA718" s="5" t="s">
        <v>2064</v>
      </c>
      <c r="AB718" s="174" t="s">
        <v>1814</v>
      </c>
    </row>
    <row r="719" spans="1:28" ht="40.200000000000003" hidden="1" customHeight="1" x14ac:dyDescent="0.3">
      <c r="A719" s="172" t="s">
        <v>5558</v>
      </c>
      <c r="B719" s="5" t="s">
        <v>1690</v>
      </c>
      <c r="C719" s="5" t="s">
        <v>2763</v>
      </c>
      <c r="D719" s="5" t="s">
        <v>2764</v>
      </c>
      <c r="E719" s="5" t="s">
        <v>2777</v>
      </c>
      <c r="F719" s="5" t="s">
        <v>1246</v>
      </c>
      <c r="G719" s="5" t="s">
        <v>1246</v>
      </c>
      <c r="H719" s="5" t="s">
        <v>4842</v>
      </c>
      <c r="I719" s="5" t="s">
        <v>4843</v>
      </c>
      <c r="J719" s="5" t="s">
        <v>5559</v>
      </c>
      <c r="K719" s="5">
        <v>1006044</v>
      </c>
      <c r="L719" s="5">
        <v>2164</v>
      </c>
      <c r="M719" s="5" t="s">
        <v>5560</v>
      </c>
      <c r="N719" s="5" t="s">
        <v>4845</v>
      </c>
      <c r="O719" s="5" t="s">
        <v>230</v>
      </c>
      <c r="P719" s="5" t="s">
        <v>5561</v>
      </c>
      <c r="Q719" s="5" t="s">
        <v>2773</v>
      </c>
      <c r="R719" s="5" t="s">
        <v>5184</v>
      </c>
      <c r="S719" s="5" t="s">
        <v>232</v>
      </c>
      <c r="T719" s="5" t="s">
        <v>233</v>
      </c>
      <c r="U719" s="5" t="s">
        <v>2640</v>
      </c>
      <c r="V719" s="5" t="s">
        <v>2641</v>
      </c>
      <c r="W719" s="5" t="s">
        <v>2642</v>
      </c>
      <c r="X719" s="5">
        <v>432</v>
      </c>
      <c r="Y719" s="5">
        <v>2025</v>
      </c>
      <c r="Z719" s="5">
        <v>432</v>
      </c>
      <c r="AA719" s="5" t="s">
        <v>1821</v>
      </c>
      <c r="AB719" s="174" t="s">
        <v>1814</v>
      </c>
    </row>
    <row r="720" spans="1:28" ht="40.200000000000003" hidden="1" customHeight="1" x14ac:dyDescent="0.3">
      <c r="A720" s="172" t="s">
        <v>5562</v>
      </c>
      <c r="B720" s="5" t="s">
        <v>5563</v>
      </c>
      <c r="C720" s="5" t="s">
        <v>2763</v>
      </c>
      <c r="D720" s="5" t="s">
        <v>2764</v>
      </c>
      <c r="E720" s="5" t="s">
        <v>3532</v>
      </c>
      <c r="F720" s="5" t="s">
        <v>1245</v>
      </c>
      <c r="G720" s="5" t="s">
        <v>1245</v>
      </c>
      <c r="H720" s="5" t="s">
        <v>5564</v>
      </c>
      <c r="I720" s="5" t="s">
        <v>5565</v>
      </c>
      <c r="J720" s="5" t="s">
        <v>5566</v>
      </c>
      <c r="K720" s="5">
        <v>55465</v>
      </c>
      <c r="L720" s="5">
        <v>108</v>
      </c>
      <c r="M720" s="5" t="s">
        <v>5567</v>
      </c>
      <c r="N720" s="5" t="s">
        <v>5568</v>
      </c>
      <c r="O720" s="5" t="s">
        <v>5569</v>
      </c>
      <c r="P720" s="5" t="s">
        <v>260</v>
      </c>
      <c r="Q720" s="5" t="s">
        <v>2773</v>
      </c>
      <c r="R720" s="5" t="s">
        <v>2675</v>
      </c>
      <c r="S720" s="5" t="s">
        <v>5570</v>
      </c>
      <c r="T720" s="5" t="s">
        <v>5571</v>
      </c>
      <c r="U720" s="5" t="s">
        <v>2675</v>
      </c>
      <c r="V720" s="5" t="s">
        <v>2641</v>
      </c>
      <c r="W720" s="5" t="s">
        <v>2642</v>
      </c>
      <c r="X720" s="5">
        <v>3</v>
      </c>
      <c r="Y720" s="5">
        <v>2024</v>
      </c>
      <c r="Z720" s="5">
        <v>3</v>
      </c>
      <c r="AA720" s="5"/>
      <c r="AB720" s="174" t="s">
        <v>2642</v>
      </c>
    </row>
    <row r="721" spans="1:28" ht="40.200000000000003" hidden="1" customHeight="1" x14ac:dyDescent="0.3">
      <c r="A721" s="172" t="s">
        <v>5572</v>
      </c>
      <c r="B721" s="5" t="s">
        <v>1600</v>
      </c>
      <c r="C721" s="5" t="s">
        <v>2763</v>
      </c>
      <c r="D721" s="5" t="s">
        <v>2764</v>
      </c>
      <c r="E721" s="5" t="s">
        <v>2777</v>
      </c>
      <c r="F721" s="5" t="s">
        <v>1246</v>
      </c>
      <c r="G721" s="5" t="s">
        <v>1246</v>
      </c>
      <c r="H721" s="5" t="s">
        <v>4048</v>
      </c>
      <c r="I721" s="5" t="s">
        <v>4049</v>
      </c>
      <c r="J721" s="5" t="s">
        <v>5573</v>
      </c>
      <c r="K721" s="5">
        <v>274962</v>
      </c>
      <c r="L721" s="5">
        <v>100</v>
      </c>
      <c r="M721" s="5" t="s">
        <v>2781</v>
      </c>
      <c r="N721" s="5" t="s">
        <v>4051</v>
      </c>
      <c r="O721" s="5" t="s">
        <v>196</v>
      </c>
      <c r="P721" s="5" t="s">
        <v>4052</v>
      </c>
      <c r="Q721" s="5" t="s">
        <v>2773</v>
      </c>
      <c r="R721" s="5" t="s">
        <v>2650</v>
      </c>
      <c r="S721" s="5" t="s">
        <v>198</v>
      </c>
      <c r="T721" s="5" t="s">
        <v>199</v>
      </c>
      <c r="U721" s="5" t="s">
        <v>2640</v>
      </c>
      <c r="V721" s="5" t="s">
        <v>2641</v>
      </c>
      <c r="W721" s="5" t="s">
        <v>1814</v>
      </c>
      <c r="X721" s="5">
        <v>100</v>
      </c>
      <c r="Y721" s="5">
        <v>2025</v>
      </c>
      <c r="Z721" s="5">
        <v>100</v>
      </c>
      <c r="AA721" s="5" t="s">
        <v>2205</v>
      </c>
      <c r="AB721" s="174" t="s">
        <v>1814</v>
      </c>
    </row>
    <row r="722" spans="1:28" ht="40.200000000000003" hidden="1" customHeight="1" x14ac:dyDescent="0.3">
      <c r="A722" s="172" t="s">
        <v>5574</v>
      </c>
      <c r="B722" s="5" t="s">
        <v>1727</v>
      </c>
      <c r="C722" s="5" t="s">
        <v>2763</v>
      </c>
      <c r="D722" s="5" t="s">
        <v>2764</v>
      </c>
      <c r="E722" s="5" t="s">
        <v>3532</v>
      </c>
      <c r="F722" s="5" t="s">
        <v>3320</v>
      </c>
      <c r="G722" s="5" t="s">
        <v>1246</v>
      </c>
      <c r="H722" s="5" t="s">
        <v>5575</v>
      </c>
      <c r="I722" s="5" t="s">
        <v>5576</v>
      </c>
      <c r="J722" s="5" t="s">
        <v>5577</v>
      </c>
      <c r="K722" s="5">
        <v>687419</v>
      </c>
      <c r="L722" s="5">
        <v>687419</v>
      </c>
      <c r="M722" s="5" t="s">
        <v>2952</v>
      </c>
      <c r="N722" s="5" t="s">
        <v>5578</v>
      </c>
      <c r="O722" s="5" t="s">
        <v>1738</v>
      </c>
      <c r="P722" s="5" t="s">
        <v>2668</v>
      </c>
      <c r="Q722" s="5" t="s">
        <v>2773</v>
      </c>
      <c r="R722" s="5" t="s">
        <v>2669</v>
      </c>
      <c r="S722" s="5" t="s">
        <v>2009</v>
      </c>
      <c r="T722" s="5" t="s">
        <v>2668</v>
      </c>
      <c r="U722" s="5" t="s">
        <v>2669</v>
      </c>
      <c r="V722" s="5" t="s">
        <v>2641</v>
      </c>
      <c r="W722" s="5" t="s">
        <v>2642</v>
      </c>
      <c r="X722" s="5">
        <v>1</v>
      </c>
      <c r="Y722" s="5">
        <v>2022</v>
      </c>
      <c r="Z722" s="5">
        <v>0</v>
      </c>
      <c r="AA722" s="5" t="s">
        <v>2010</v>
      </c>
      <c r="AB722" s="174" t="s">
        <v>1814</v>
      </c>
    </row>
    <row r="723" spans="1:28" ht="40.200000000000003" hidden="1" customHeight="1" x14ac:dyDescent="0.3">
      <c r="A723" s="172" t="s">
        <v>5574</v>
      </c>
      <c r="B723" s="5" t="s">
        <v>1727</v>
      </c>
      <c r="C723" s="5" t="s">
        <v>2763</v>
      </c>
      <c r="D723" s="5" t="s">
        <v>2764</v>
      </c>
      <c r="E723" s="5" t="s">
        <v>3532</v>
      </c>
      <c r="F723" s="5" t="s">
        <v>3320</v>
      </c>
      <c r="G723" s="5" t="s">
        <v>1246</v>
      </c>
      <c r="H723" s="5" t="s">
        <v>5575</v>
      </c>
      <c r="I723" s="5" t="s">
        <v>5576</v>
      </c>
      <c r="J723" s="5" t="s">
        <v>5577</v>
      </c>
      <c r="K723" s="5">
        <v>687419</v>
      </c>
      <c r="L723" s="5">
        <v>687419</v>
      </c>
      <c r="M723" s="5" t="s">
        <v>2952</v>
      </c>
      <c r="N723" s="5" t="s">
        <v>5578</v>
      </c>
      <c r="O723" s="5" t="s">
        <v>1738</v>
      </c>
      <c r="P723" s="5" t="s">
        <v>2668</v>
      </c>
      <c r="Q723" s="5" t="s">
        <v>2773</v>
      </c>
      <c r="R723" s="5" t="s">
        <v>2669</v>
      </c>
      <c r="S723" s="5" t="s">
        <v>2009</v>
      </c>
      <c r="T723" s="5" t="s">
        <v>2668</v>
      </c>
      <c r="U723" s="5" t="s">
        <v>2669</v>
      </c>
      <c r="V723" s="5" t="s">
        <v>2641</v>
      </c>
      <c r="W723" s="5" t="s">
        <v>2642</v>
      </c>
      <c r="X723" s="5">
        <v>1</v>
      </c>
      <c r="Y723" s="5">
        <v>2023</v>
      </c>
      <c r="Z723" s="5">
        <v>0</v>
      </c>
      <c r="AA723" s="5" t="s">
        <v>2010</v>
      </c>
      <c r="AB723" s="174" t="s">
        <v>1814</v>
      </c>
    </row>
    <row r="724" spans="1:28" ht="40.200000000000003" hidden="1" customHeight="1" x14ac:dyDescent="0.3">
      <c r="A724" s="172" t="s">
        <v>5574</v>
      </c>
      <c r="B724" s="5" t="s">
        <v>1727</v>
      </c>
      <c r="C724" s="5" t="s">
        <v>2763</v>
      </c>
      <c r="D724" s="5" t="s">
        <v>2764</v>
      </c>
      <c r="E724" s="5" t="s">
        <v>3532</v>
      </c>
      <c r="F724" s="5" t="s">
        <v>3320</v>
      </c>
      <c r="G724" s="5" t="s">
        <v>1246</v>
      </c>
      <c r="H724" s="5" t="s">
        <v>5575</v>
      </c>
      <c r="I724" s="5" t="s">
        <v>5576</v>
      </c>
      <c r="J724" s="5" t="s">
        <v>5577</v>
      </c>
      <c r="K724" s="5">
        <v>687419</v>
      </c>
      <c r="L724" s="5">
        <v>687419</v>
      </c>
      <c r="M724" s="5" t="s">
        <v>2952</v>
      </c>
      <c r="N724" s="5" t="s">
        <v>5578</v>
      </c>
      <c r="O724" s="5" t="s">
        <v>1738</v>
      </c>
      <c r="P724" s="5" t="s">
        <v>2668</v>
      </c>
      <c r="Q724" s="5" t="s">
        <v>2773</v>
      </c>
      <c r="R724" s="5" t="s">
        <v>2669</v>
      </c>
      <c r="S724" s="5" t="s">
        <v>2009</v>
      </c>
      <c r="T724" s="5" t="s">
        <v>2668</v>
      </c>
      <c r="U724" s="5" t="s">
        <v>2669</v>
      </c>
      <c r="V724" s="5" t="s">
        <v>2641</v>
      </c>
      <c r="W724" s="5" t="s">
        <v>2642</v>
      </c>
      <c r="X724" s="5">
        <v>1</v>
      </c>
      <c r="Y724" s="5">
        <v>2024</v>
      </c>
      <c r="Z724" s="5">
        <v>1</v>
      </c>
      <c r="AA724" s="5" t="s">
        <v>2010</v>
      </c>
      <c r="AB724" s="174" t="s">
        <v>1814</v>
      </c>
    </row>
    <row r="725" spans="1:28" ht="40.200000000000003" hidden="1" customHeight="1" x14ac:dyDescent="0.3">
      <c r="A725" s="172" t="s">
        <v>5574</v>
      </c>
      <c r="B725" s="5" t="s">
        <v>1727</v>
      </c>
      <c r="C725" s="5" t="s">
        <v>2763</v>
      </c>
      <c r="D725" s="5" t="s">
        <v>2764</v>
      </c>
      <c r="E725" s="5" t="s">
        <v>3532</v>
      </c>
      <c r="F725" s="5" t="s">
        <v>3320</v>
      </c>
      <c r="G725" s="5" t="s">
        <v>1246</v>
      </c>
      <c r="H725" s="5" t="s">
        <v>5575</v>
      </c>
      <c r="I725" s="5" t="s">
        <v>5576</v>
      </c>
      <c r="J725" s="5" t="s">
        <v>5577</v>
      </c>
      <c r="K725" s="5">
        <v>687419</v>
      </c>
      <c r="L725" s="5">
        <v>687419</v>
      </c>
      <c r="M725" s="5" t="s">
        <v>2952</v>
      </c>
      <c r="N725" s="5" t="s">
        <v>5578</v>
      </c>
      <c r="O725" s="5" t="s">
        <v>1738</v>
      </c>
      <c r="P725" s="5" t="s">
        <v>2668</v>
      </c>
      <c r="Q725" s="5" t="s">
        <v>2773</v>
      </c>
      <c r="R725" s="5" t="s">
        <v>2669</v>
      </c>
      <c r="S725" s="5" t="s">
        <v>2009</v>
      </c>
      <c r="T725" s="5" t="s">
        <v>2668</v>
      </c>
      <c r="U725" s="5" t="s">
        <v>2669</v>
      </c>
      <c r="V725" s="5" t="s">
        <v>2641</v>
      </c>
      <c r="W725" s="5" t="s">
        <v>2642</v>
      </c>
      <c r="X725" s="5">
        <v>1</v>
      </c>
      <c r="Y725" s="5">
        <v>2025</v>
      </c>
      <c r="Z725" s="5">
        <v>0</v>
      </c>
      <c r="AA725" s="5" t="s">
        <v>2010</v>
      </c>
      <c r="AB725" s="174" t="s">
        <v>1814</v>
      </c>
    </row>
    <row r="726" spans="1:28" ht="40.200000000000003" hidden="1" customHeight="1" x14ac:dyDescent="0.3">
      <c r="A726" s="172" t="s">
        <v>5574</v>
      </c>
      <c r="B726" s="5" t="s">
        <v>1727</v>
      </c>
      <c r="C726" s="5" t="s">
        <v>2763</v>
      </c>
      <c r="D726" s="5" t="s">
        <v>2764</v>
      </c>
      <c r="E726" s="5" t="s">
        <v>3532</v>
      </c>
      <c r="F726" s="5" t="s">
        <v>3320</v>
      </c>
      <c r="G726" s="5" t="s">
        <v>1246</v>
      </c>
      <c r="H726" s="5" t="s">
        <v>5575</v>
      </c>
      <c r="I726" s="5" t="s">
        <v>5576</v>
      </c>
      <c r="J726" s="5" t="s">
        <v>5577</v>
      </c>
      <c r="K726" s="5">
        <v>687419</v>
      </c>
      <c r="L726" s="5">
        <v>687419</v>
      </c>
      <c r="M726" s="5" t="s">
        <v>2952</v>
      </c>
      <c r="N726" s="5" t="s">
        <v>5579</v>
      </c>
      <c r="O726" s="5" t="s">
        <v>1728</v>
      </c>
      <c r="P726" s="5" t="s">
        <v>5473</v>
      </c>
      <c r="Q726" s="5" t="s">
        <v>2773</v>
      </c>
      <c r="R726" s="5" t="s">
        <v>2667</v>
      </c>
      <c r="S726" s="5" t="s">
        <v>2665</v>
      </c>
      <c r="T726" s="5" t="s">
        <v>2666</v>
      </c>
      <c r="U726" s="5" t="s">
        <v>2667</v>
      </c>
      <c r="V726" s="5" t="s">
        <v>2641</v>
      </c>
      <c r="W726" s="5" t="s">
        <v>2642</v>
      </c>
      <c r="X726" s="5">
        <v>1</v>
      </c>
      <c r="Y726" s="5">
        <v>2022</v>
      </c>
      <c r="Z726" s="5">
        <v>0</v>
      </c>
      <c r="AA726" s="5"/>
      <c r="AB726" s="174" t="s">
        <v>2642</v>
      </c>
    </row>
    <row r="727" spans="1:28" ht="40.200000000000003" hidden="1" customHeight="1" x14ac:dyDescent="0.3">
      <c r="A727" s="172" t="s">
        <v>5574</v>
      </c>
      <c r="B727" s="5" t="s">
        <v>1727</v>
      </c>
      <c r="C727" s="5" t="s">
        <v>2763</v>
      </c>
      <c r="D727" s="5" t="s">
        <v>2764</v>
      </c>
      <c r="E727" s="5" t="s">
        <v>3532</v>
      </c>
      <c r="F727" s="5" t="s">
        <v>3320</v>
      </c>
      <c r="G727" s="5" t="s">
        <v>1246</v>
      </c>
      <c r="H727" s="5" t="s">
        <v>5575</v>
      </c>
      <c r="I727" s="5" t="s">
        <v>5576</v>
      </c>
      <c r="J727" s="5" t="s">
        <v>5577</v>
      </c>
      <c r="K727" s="5">
        <v>687419</v>
      </c>
      <c r="L727" s="5">
        <v>687419</v>
      </c>
      <c r="M727" s="5" t="s">
        <v>2952</v>
      </c>
      <c r="N727" s="5" t="s">
        <v>5579</v>
      </c>
      <c r="O727" s="5" t="s">
        <v>1728</v>
      </c>
      <c r="P727" s="5" t="s">
        <v>5473</v>
      </c>
      <c r="Q727" s="5" t="s">
        <v>2773</v>
      </c>
      <c r="R727" s="5" t="s">
        <v>2667</v>
      </c>
      <c r="S727" s="5" t="s">
        <v>2665</v>
      </c>
      <c r="T727" s="5" t="s">
        <v>2666</v>
      </c>
      <c r="U727" s="5" t="s">
        <v>2667</v>
      </c>
      <c r="V727" s="5" t="s">
        <v>2641</v>
      </c>
      <c r="W727" s="5" t="s">
        <v>2642</v>
      </c>
      <c r="X727" s="5">
        <v>1</v>
      </c>
      <c r="Y727" s="5">
        <v>2023</v>
      </c>
      <c r="Z727" s="5">
        <v>0</v>
      </c>
      <c r="AA727" s="5"/>
      <c r="AB727" s="174" t="s">
        <v>2642</v>
      </c>
    </row>
    <row r="728" spans="1:28" ht="40.200000000000003" hidden="1" customHeight="1" x14ac:dyDescent="0.3">
      <c r="A728" s="172" t="s">
        <v>5574</v>
      </c>
      <c r="B728" s="5" t="s">
        <v>1727</v>
      </c>
      <c r="C728" s="5" t="s">
        <v>2763</v>
      </c>
      <c r="D728" s="5" t="s">
        <v>2764</v>
      </c>
      <c r="E728" s="5" t="s">
        <v>3532</v>
      </c>
      <c r="F728" s="5" t="s">
        <v>3320</v>
      </c>
      <c r="G728" s="5" t="s">
        <v>1246</v>
      </c>
      <c r="H728" s="5" t="s">
        <v>5575</v>
      </c>
      <c r="I728" s="5" t="s">
        <v>5576</v>
      </c>
      <c r="J728" s="5" t="s">
        <v>5577</v>
      </c>
      <c r="K728" s="5">
        <v>687419</v>
      </c>
      <c r="L728" s="5">
        <v>687419</v>
      </c>
      <c r="M728" s="5" t="s">
        <v>2952</v>
      </c>
      <c r="N728" s="5" t="s">
        <v>5579</v>
      </c>
      <c r="O728" s="5" t="s">
        <v>1728</v>
      </c>
      <c r="P728" s="5" t="s">
        <v>5473</v>
      </c>
      <c r="Q728" s="5" t="s">
        <v>2773</v>
      </c>
      <c r="R728" s="5" t="s">
        <v>2667</v>
      </c>
      <c r="S728" s="5" t="s">
        <v>2665</v>
      </c>
      <c r="T728" s="5" t="s">
        <v>2666</v>
      </c>
      <c r="U728" s="5" t="s">
        <v>2667</v>
      </c>
      <c r="V728" s="5" t="s">
        <v>2641</v>
      </c>
      <c r="W728" s="5" t="s">
        <v>2642</v>
      </c>
      <c r="X728" s="5">
        <v>1</v>
      </c>
      <c r="Y728" s="5">
        <v>2024</v>
      </c>
      <c r="Z728" s="5">
        <v>1</v>
      </c>
      <c r="AA728" s="5"/>
      <c r="AB728" s="174" t="s">
        <v>2642</v>
      </c>
    </row>
    <row r="729" spans="1:28" ht="40.200000000000003" hidden="1" customHeight="1" x14ac:dyDescent="0.3">
      <c r="A729" s="172" t="s">
        <v>5574</v>
      </c>
      <c r="B729" s="5" t="s">
        <v>1727</v>
      </c>
      <c r="C729" s="5" t="s">
        <v>2763</v>
      </c>
      <c r="D729" s="5" t="s">
        <v>2764</v>
      </c>
      <c r="E729" s="5" t="s">
        <v>3532</v>
      </c>
      <c r="F729" s="5" t="s">
        <v>3320</v>
      </c>
      <c r="G729" s="5" t="s">
        <v>1246</v>
      </c>
      <c r="H729" s="5" t="s">
        <v>5575</v>
      </c>
      <c r="I729" s="5" t="s">
        <v>5576</v>
      </c>
      <c r="J729" s="5" t="s">
        <v>5577</v>
      </c>
      <c r="K729" s="5">
        <v>687419</v>
      </c>
      <c r="L729" s="5">
        <v>687419</v>
      </c>
      <c r="M729" s="5" t="s">
        <v>2952</v>
      </c>
      <c r="N729" s="5" t="s">
        <v>5579</v>
      </c>
      <c r="O729" s="5" t="s">
        <v>1728</v>
      </c>
      <c r="P729" s="5" t="s">
        <v>5473</v>
      </c>
      <c r="Q729" s="5" t="s">
        <v>2773</v>
      </c>
      <c r="R729" s="5" t="s">
        <v>2667</v>
      </c>
      <c r="S729" s="5" t="s">
        <v>2665</v>
      </c>
      <c r="T729" s="5" t="s">
        <v>2666</v>
      </c>
      <c r="U729" s="5" t="s">
        <v>2667</v>
      </c>
      <c r="V729" s="5" t="s">
        <v>2641</v>
      </c>
      <c r="W729" s="5" t="s">
        <v>2642</v>
      </c>
      <c r="X729" s="5">
        <v>1</v>
      </c>
      <c r="Y729" s="5">
        <v>2025</v>
      </c>
      <c r="Z729" s="5">
        <v>0</v>
      </c>
      <c r="AA729" s="5"/>
      <c r="AB729" s="174" t="s">
        <v>2642</v>
      </c>
    </row>
    <row r="730" spans="1:28" ht="40.200000000000003" hidden="1" customHeight="1" x14ac:dyDescent="0.3">
      <c r="A730" s="172" t="s">
        <v>5580</v>
      </c>
      <c r="B730" s="5" t="s">
        <v>5581</v>
      </c>
      <c r="C730" s="5" t="s">
        <v>2763</v>
      </c>
      <c r="D730" s="5" t="s">
        <v>2764</v>
      </c>
      <c r="E730" s="5" t="s">
        <v>3566</v>
      </c>
      <c r="F730" s="5" t="s">
        <v>1247</v>
      </c>
      <c r="G730" s="5" t="s">
        <v>1247</v>
      </c>
      <c r="H730" s="5" t="s">
        <v>5582</v>
      </c>
      <c r="I730" s="5" t="s">
        <v>4966</v>
      </c>
      <c r="J730" s="5" t="s">
        <v>5583</v>
      </c>
      <c r="K730" s="5">
        <v>129</v>
      </c>
      <c r="L730" s="5">
        <v>39</v>
      </c>
      <c r="M730" s="5" t="s">
        <v>2781</v>
      </c>
      <c r="N730" s="5" t="s">
        <v>4968</v>
      </c>
      <c r="O730" s="5" t="s">
        <v>125</v>
      </c>
      <c r="P730" s="5" t="s">
        <v>3572</v>
      </c>
      <c r="Q730" s="5" t="s">
        <v>2773</v>
      </c>
      <c r="R730" s="5" t="s">
        <v>2660</v>
      </c>
      <c r="S730" s="5" t="s">
        <v>127</v>
      </c>
      <c r="T730" s="5" t="s">
        <v>128</v>
      </c>
      <c r="U730" s="5" t="s">
        <v>2640</v>
      </c>
      <c r="V730" s="5" t="s">
        <v>2641</v>
      </c>
      <c r="W730" s="5" t="s">
        <v>1814</v>
      </c>
      <c r="X730" s="5">
        <v>39</v>
      </c>
      <c r="Y730" s="5">
        <v>2026</v>
      </c>
      <c r="Z730" s="5">
        <v>39</v>
      </c>
      <c r="AA730" s="5" t="s">
        <v>2032</v>
      </c>
      <c r="AB730" s="174" t="s">
        <v>1814</v>
      </c>
    </row>
    <row r="731" spans="1:28" ht="40.200000000000003" hidden="1" customHeight="1" x14ac:dyDescent="0.3">
      <c r="A731" s="172" t="s">
        <v>5584</v>
      </c>
      <c r="B731" s="5" t="s">
        <v>5585</v>
      </c>
      <c r="C731" s="5" t="s">
        <v>2763</v>
      </c>
      <c r="D731" s="5" t="s">
        <v>2764</v>
      </c>
      <c r="E731" s="5" t="s">
        <v>2860</v>
      </c>
      <c r="F731" s="5" t="s">
        <v>1245</v>
      </c>
      <c r="G731" s="5" t="s">
        <v>1245</v>
      </c>
      <c r="H731" s="5" t="s">
        <v>5433</v>
      </c>
      <c r="I731" s="5" t="s">
        <v>5434</v>
      </c>
      <c r="J731" s="5" t="s">
        <v>5586</v>
      </c>
      <c r="K731" s="5">
        <v>300</v>
      </c>
      <c r="L731" s="5">
        <v>10</v>
      </c>
      <c r="M731" s="5" t="s">
        <v>2827</v>
      </c>
      <c r="N731" s="5" t="s">
        <v>4764</v>
      </c>
      <c r="O731" s="5" t="s">
        <v>1611</v>
      </c>
      <c r="P731" s="5" t="s">
        <v>3515</v>
      </c>
      <c r="Q731" s="5" t="s">
        <v>2773</v>
      </c>
      <c r="R731" s="5" t="s">
        <v>3516</v>
      </c>
      <c r="S731" s="5" t="s">
        <v>2016</v>
      </c>
      <c r="T731" s="5" t="s">
        <v>2656</v>
      </c>
      <c r="U731" s="5" t="s">
        <v>3516</v>
      </c>
      <c r="V731" s="5" t="s">
        <v>2641</v>
      </c>
      <c r="W731" s="5" t="s">
        <v>2642</v>
      </c>
      <c r="X731" s="5">
        <v>10</v>
      </c>
      <c r="Y731" s="5">
        <v>2024</v>
      </c>
      <c r="Z731" s="5">
        <v>10</v>
      </c>
      <c r="AA731" s="5" t="s">
        <v>2017</v>
      </c>
      <c r="AB731" s="174" t="s">
        <v>1814</v>
      </c>
    </row>
    <row r="732" spans="1:28" ht="40.200000000000003" hidden="1" customHeight="1" x14ac:dyDescent="0.3">
      <c r="A732" s="172" t="s">
        <v>5587</v>
      </c>
      <c r="B732" s="5" t="s">
        <v>1608</v>
      </c>
      <c r="C732" s="5" t="s">
        <v>2763</v>
      </c>
      <c r="D732" s="5" t="s">
        <v>2764</v>
      </c>
      <c r="E732" s="5" t="s">
        <v>2787</v>
      </c>
      <c r="F732" s="5" t="s">
        <v>1246</v>
      </c>
      <c r="G732" s="5" t="s">
        <v>1246</v>
      </c>
      <c r="H732" s="5" t="s">
        <v>5588</v>
      </c>
      <c r="I732" s="5" t="s">
        <v>5589</v>
      </c>
      <c r="J732" s="5" t="s">
        <v>5590</v>
      </c>
      <c r="K732" s="5">
        <v>1006044</v>
      </c>
      <c r="L732" s="5">
        <v>60</v>
      </c>
      <c r="M732" s="5" t="s">
        <v>2781</v>
      </c>
      <c r="N732" s="5" t="s">
        <v>5591</v>
      </c>
      <c r="O732" s="5" t="s">
        <v>224</v>
      </c>
      <c r="P732" s="5" t="s">
        <v>2798</v>
      </c>
      <c r="Q732" s="5" t="s">
        <v>2773</v>
      </c>
      <c r="R732" s="5" t="s">
        <v>2792</v>
      </c>
      <c r="S732" s="5" t="s">
        <v>226</v>
      </c>
      <c r="T732" s="5" t="s">
        <v>227</v>
      </c>
      <c r="U732" s="5" t="s">
        <v>2640</v>
      </c>
      <c r="V732" s="5" t="s">
        <v>2641</v>
      </c>
      <c r="W732" s="5" t="s">
        <v>2642</v>
      </c>
      <c r="X732" s="5">
        <v>2</v>
      </c>
      <c r="Y732" s="5">
        <v>2025</v>
      </c>
      <c r="Z732" s="5">
        <v>2</v>
      </c>
      <c r="AA732" s="5" t="s">
        <v>1819</v>
      </c>
      <c r="AB732" s="174" t="s">
        <v>1814</v>
      </c>
    </row>
    <row r="733" spans="1:28" ht="40.200000000000003" hidden="1" customHeight="1" x14ac:dyDescent="0.3">
      <c r="A733" s="172" t="s">
        <v>5592</v>
      </c>
      <c r="B733" s="5" t="s">
        <v>2563</v>
      </c>
      <c r="C733" s="5" t="s">
        <v>2763</v>
      </c>
      <c r="D733" s="5" t="s">
        <v>2764</v>
      </c>
      <c r="E733" s="5" t="s">
        <v>2787</v>
      </c>
      <c r="F733" s="5" t="s">
        <v>1247</v>
      </c>
      <c r="G733" s="5" t="s">
        <v>1247</v>
      </c>
      <c r="H733" s="5" t="s">
        <v>5593</v>
      </c>
      <c r="I733" s="5" t="s">
        <v>5594</v>
      </c>
      <c r="J733" s="5" t="s">
        <v>5595</v>
      </c>
      <c r="K733" s="5">
        <v>1016826</v>
      </c>
      <c r="L733" s="5">
        <v>185</v>
      </c>
      <c r="M733" s="5" t="s">
        <v>2781</v>
      </c>
      <c r="N733" s="5" t="s">
        <v>5596</v>
      </c>
      <c r="O733" s="5" t="s">
        <v>105</v>
      </c>
      <c r="P733" s="5" t="s">
        <v>3014</v>
      </c>
      <c r="Q733" s="5" t="s">
        <v>2773</v>
      </c>
      <c r="R733" s="5" t="s">
        <v>3012</v>
      </c>
      <c r="S733" s="5" t="s">
        <v>107</v>
      </c>
      <c r="T733" s="5" t="s">
        <v>108</v>
      </c>
      <c r="U733" s="5" t="s">
        <v>2640</v>
      </c>
      <c r="V733" s="5" t="s">
        <v>2641</v>
      </c>
      <c r="W733" s="5" t="s">
        <v>1814</v>
      </c>
      <c r="X733" s="5">
        <v>2</v>
      </c>
      <c r="Y733" s="5">
        <v>2026</v>
      </c>
      <c r="Z733" s="5">
        <v>2</v>
      </c>
      <c r="AA733" s="5" t="s">
        <v>1827</v>
      </c>
      <c r="AB733" s="174" t="s">
        <v>1814</v>
      </c>
    </row>
    <row r="734" spans="1:28" ht="40.200000000000003" hidden="1" customHeight="1" x14ac:dyDescent="0.3">
      <c r="A734" s="172" t="s">
        <v>5597</v>
      </c>
      <c r="B734" s="5" t="s">
        <v>1407</v>
      </c>
      <c r="C734" s="5" t="s">
        <v>2763</v>
      </c>
      <c r="D734" s="5" t="s">
        <v>2764</v>
      </c>
      <c r="E734" s="5" t="s">
        <v>2765</v>
      </c>
      <c r="F734" s="5" t="s">
        <v>1246</v>
      </c>
      <c r="G734" s="5" t="s">
        <v>1246</v>
      </c>
      <c r="H734" s="5" t="s">
        <v>4660</v>
      </c>
      <c r="I734" s="5" t="s">
        <v>4661</v>
      </c>
      <c r="J734" s="5" t="s">
        <v>5598</v>
      </c>
      <c r="K734" s="5">
        <v>6723</v>
      </c>
      <c r="L734" s="5">
        <v>6723</v>
      </c>
      <c r="M734" s="5" t="s">
        <v>2781</v>
      </c>
      <c r="N734" s="5" t="s">
        <v>5312</v>
      </c>
      <c r="O734" s="5" t="s">
        <v>51</v>
      </c>
      <c r="P734" s="5" t="s">
        <v>52</v>
      </c>
      <c r="Q734" s="5" t="s">
        <v>2773</v>
      </c>
      <c r="R734" s="5" t="s">
        <v>2674</v>
      </c>
      <c r="S734" s="5" t="s">
        <v>53</v>
      </c>
      <c r="T734" s="5" t="s">
        <v>54</v>
      </c>
      <c r="U734" s="5" t="s">
        <v>2674</v>
      </c>
      <c r="V734" s="5" t="s">
        <v>2641</v>
      </c>
      <c r="W734" s="5" t="s">
        <v>2642</v>
      </c>
      <c r="X734" s="5">
        <v>259</v>
      </c>
      <c r="Y734" s="5">
        <v>2025</v>
      </c>
      <c r="Z734" s="5">
        <v>259</v>
      </c>
      <c r="AA734" s="5" t="s">
        <v>1884</v>
      </c>
      <c r="AB734" s="174" t="s">
        <v>1814</v>
      </c>
    </row>
    <row r="735" spans="1:28" ht="40.200000000000003" hidden="1" customHeight="1" x14ac:dyDescent="0.3">
      <c r="A735" s="172" t="s">
        <v>5599</v>
      </c>
      <c r="B735" s="5" t="s">
        <v>5600</v>
      </c>
      <c r="C735" s="5" t="s">
        <v>2763</v>
      </c>
      <c r="D735" s="5" t="s">
        <v>2764</v>
      </c>
      <c r="E735" s="5" t="s">
        <v>2927</v>
      </c>
      <c r="F735" s="5" t="s">
        <v>1245</v>
      </c>
      <c r="G735" s="5" t="s">
        <v>1245</v>
      </c>
      <c r="H735" s="5" t="s">
        <v>5601</v>
      </c>
      <c r="I735" s="5" t="s">
        <v>5602</v>
      </c>
      <c r="J735" s="5" t="s">
        <v>5603</v>
      </c>
      <c r="K735" s="5">
        <v>1006044</v>
      </c>
      <c r="L735" s="5">
        <v>1006044</v>
      </c>
      <c r="M735" s="5" t="s">
        <v>2781</v>
      </c>
      <c r="N735" s="5" t="s">
        <v>5604</v>
      </c>
      <c r="O735" s="5" t="s">
        <v>1468</v>
      </c>
      <c r="P735" s="5" t="s">
        <v>5605</v>
      </c>
      <c r="Q735" s="5" t="s">
        <v>2773</v>
      </c>
      <c r="R735" s="5" t="s">
        <v>3063</v>
      </c>
      <c r="S735" s="5" t="s">
        <v>1903</v>
      </c>
      <c r="T735" s="5" t="s">
        <v>5606</v>
      </c>
      <c r="U735" s="5" t="s">
        <v>3063</v>
      </c>
      <c r="V735" s="5" t="s">
        <v>2641</v>
      </c>
      <c r="W735" s="5" t="s">
        <v>2642</v>
      </c>
      <c r="X735" s="5">
        <v>26</v>
      </c>
      <c r="Y735" s="5">
        <v>2024</v>
      </c>
      <c r="Z735" s="5">
        <v>26</v>
      </c>
      <c r="AA735" s="5" t="s">
        <v>1904</v>
      </c>
      <c r="AB735" s="174" t="s">
        <v>1814</v>
      </c>
    </row>
    <row r="736" spans="1:28" ht="40.200000000000003" hidden="1" customHeight="1" x14ac:dyDescent="0.3">
      <c r="A736" s="172" t="s">
        <v>5607</v>
      </c>
      <c r="B736" s="5" t="s">
        <v>1539</v>
      </c>
      <c r="C736" s="5" t="s">
        <v>2763</v>
      </c>
      <c r="D736" s="5" t="s">
        <v>2764</v>
      </c>
      <c r="E736" s="5" t="s">
        <v>2927</v>
      </c>
      <c r="F736" s="5" t="s">
        <v>1246</v>
      </c>
      <c r="G736" s="5" t="s">
        <v>1246</v>
      </c>
      <c r="H736" s="5" t="s">
        <v>5608</v>
      </c>
      <c r="I736" s="5" t="s">
        <v>5609</v>
      </c>
      <c r="J736" s="5" t="s">
        <v>3261</v>
      </c>
      <c r="K736" s="5">
        <v>1016826</v>
      </c>
      <c r="L736" s="5">
        <v>1016826</v>
      </c>
      <c r="M736" s="5" t="s">
        <v>2781</v>
      </c>
      <c r="N736" s="5" t="s">
        <v>3257</v>
      </c>
      <c r="O736" s="5" t="s">
        <v>145</v>
      </c>
      <c r="P736" s="5" t="s">
        <v>3262</v>
      </c>
      <c r="Q736" s="5" t="s">
        <v>2773</v>
      </c>
      <c r="R736" s="5" t="s">
        <v>3258</v>
      </c>
      <c r="S736" s="5" t="s">
        <v>146</v>
      </c>
      <c r="T736" s="5" t="s">
        <v>147</v>
      </c>
      <c r="U736" s="5" t="s">
        <v>2640</v>
      </c>
      <c r="V736" s="5" t="s">
        <v>2641</v>
      </c>
      <c r="W736" s="5" t="s">
        <v>2642</v>
      </c>
      <c r="X736" s="5">
        <v>26</v>
      </c>
      <c r="Y736" s="5">
        <v>2025</v>
      </c>
      <c r="Z736" s="5">
        <v>26</v>
      </c>
      <c r="AA736" s="5" t="s">
        <v>1902</v>
      </c>
      <c r="AB736" s="174" t="s">
        <v>1814</v>
      </c>
    </row>
    <row r="737" spans="1:28" ht="40.200000000000003" hidden="1" customHeight="1" x14ac:dyDescent="0.3">
      <c r="A737" s="172" t="s">
        <v>5610</v>
      </c>
      <c r="B737" s="5" t="s">
        <v>2519</v>
      </c>
      <c r="C737" s="5" t="s">
        <v>2763</v>
      </c>
      <c r="D737" s="5" t="s">
        <v>2764</v>
      </c>
      <c r="E737" s="5" t="s">
        <v>2765</v>
      </c>
      <c r="F737" s="5" t="s">
        <v>1247</v>
      </c>
      <c r="G737" s="5" t="s">
        <v>1247</v>
      </c>
      <c r="H737" s="5" t="s">
        <v>5611</v>
      </c>
      <c r="I737" s="5" t="s">
        <v>5612</v>
      </c>
      <c r="J737" s="5" t="s">
        <v>5613</v>
      </c>
      <c r="K737" s="5">
        <v>457</v>
      </c>
      <c r="L737" s="5">
        <v>457</v>
      </c>
      <c r="M737" s="5" t="s">
        <v>2781</v>
      </c>
      <c r="N737" s="5" t="s">
        <v>5614</v>
      </c>
      <c r="O737" s="5" t="s">
        <v>51</v>
      </c>
      <c r="P737" s="5" t="s">
        <v>4664</v>
      </c>
      <c r="Q737" s="5" t="s">
        <v>2773</v>
      </c>
      <c r="R737" s="5" t="s">
        <v>2674</v>
      </c>
      <c r="S737" s="5" t="s">
        <v>53</v>
      </c>
      <c r="T737" s="5" t="s">
        <v>54</v>
      </c>
      <c r="U737" s="5" t="s">
        <v>2640</v>
      </c>
      <c r="V737" s="5" t="s">
        <v>2641</v>
      </c>
      <c r="W737" s="5" t="s">
        <v>2642</v>
      </c>
      <c r="X737" s="5">
        <v>259</v>
      </c>
      <c r="Y737" s="5">
        <v>2026</v>
      </c>
      <c r="Z737" s="5">
        <v>259</v>
      </c>
      <c r="AA737" s="5" t="s">
        <v>1884</v>
      </c>
      <c r="AB737" s="174" t="s">
        <v>1814</v>
      </c>
    </row>
    <row r="738" spans="1:28" ht="40.200000000000003" hidden="1" customHeight="1" x14ac:dyDescent="0.3">
      <c r="A738" s="172" t="s">
        <v>5615</v>
      </c>
      <c r="B738" s="5" t="s">
        <v>1536</v>
      </c>
      <c r="C738" s="5" t="s">
        <v>2763</v>
      </c>
      <c r="D738" s="5" t="s">
        <v>2764</v>
      </c>
      <c r="E738" s="5" t="s">
        <v>3162</v>
      </c>
      <c r="F738" s="5" t="s">
        <v>1246</v>
      </c>
      <c r="G738" s="5" t="s">
        <v>1246</v>
      </c>
      <c r="H738" s="5" t="s">
        <v>5616</v>
      </c>
      <c r="I738" s="5" t="s">
        <v>5617</v>
      </c>
      <c r="J738" s="5" t="s">
        <v>5618</v>
      </c>
      <c r="K738" s="5">
        <v>1006044</v>
      </c>
      <c r="L738" s="5">
        <v>500</v>
      </c>
      <c r="M738" s="5" t="s">
        <v>2827</v>
      </c>
      <c r="N738" s="5" t="s">
        <v>5619</v>
      </c>
      <c r="O738" s="5" t="s">
        <v>492</v>
      </c>
      <c r="P738" s="5" t="s">
        <v>4375</v>
      </c>
      <c r="Q738" s="5" t="s">
        <v>2773</v>
      </c>
      <c r="R738" s="5" t="s">
        <v>4376</v>
      </c>
      <c r="S738" s="5" t="s">
        <v>494</v>
      </c>
      <c r="T738" s="5" t="s">
        <v>495</v>
      </c>
      <c r="U738" s="5" t="s">
        <v>2640</v>
      </c>
      <c r="V738" s="5" t="s">
        <v>2641</v>
      </c>
      <c r="W738" s="5" t="s">
        <v>2642</v>
      </c>
      <c r="X738" s="5">
        <v>1</v>
      </c>
      <c r="Y738" s="5">
        <v>2025</v>
      </c>
      <c r="Z738" s="5">
        <v>1</v>
      </c>
      <c r="AA738" s="5" t="s">
        <v>1976</v>
      </c>
      <c r="AB738" s="174" t="s">
        <v>1814</v>
      </c>
    </row>
    <row r="739" spans="1:28" ht="40.200000000000003" hidden="1" customHeight="1" x14ac:dyDescent="0.3">
      <c r="A739" s="172" t="s">
        <v>5620</v>
      </c>
      <c r="B739" s="5" t="s">
        <v>5621</v>
      </c>
      <c r="C739" s="5" t="s">
        <v>3318</v>
      </c>
      <c r="D739" s="5" t="s">
        <v>3472</v>
      </c>
      <c r="E739" s="5" t="s">
        <v>2787</v>
      </c>
      <c r="F739" s="5" t="s">
        <v>2948</v>
      </c>
      <c r="G739" s="5" t="s">
        <v>1246</v>
      </c>
      <c r="H739" s="5" t="s">
        <v>5622</v>
      </c>
      <c r="I739" s="5" t="s">
        <v>5623</v>
      </c>
      <c r="J739" s="5" t="s">
        <v>5624</v>
      </c>
      <c r="K739" s="5">
        <v>6000</v>
      </c>
      <c r="L739" s="5">
        <v>6000</v>
      </c>
      <c r="M739" s="5" t="s">
        <v>2827</v>
      </c>
      <c r="N739" s="5" t="s">
        <v>5625</v>
      </c>
      <c r="O739" s="5" t="s">
        <v>137</v>
      </c>
      <c r="P739" s="5" t="s">
        <v>5626</v>
      </c>
      <c r="Q739" s="5" t="s">
        <v>2773</v>
      </c>
      <c r="R739" s="5" t="s">
        <v>5627</v>
      </c>
      <c r="S739" s="5" t="s">
        <v>139</v>
      </c>
      <c r="T739" s="5" t="s">
        <v>140</v>
      </c>
      <c r="U739" s="5" t="s">
        <v>2640</v>
      </c>
      <c r="V739" s="5" t="s">
        <v>2641</v>
      </c>
      <c r="W739" s="5" t="s">
        <v>2642</v>
      </c>
      <c r="X739" s="5">
        <v>1</v>
      </c>
      <c r="Y739" s="5">
        <v>2023</v>
      </c>
      <c r="Z739" s="5">
        <v>1</v>
      </c>
      <c r="AA739" s="5" t="s">
        <v>2198</v>
      </c>
      <c r="AB739" s="174" t="s">
        <v>1814</v>
      </c>
    </row>
    <row r="740" spans="1:28" ht="40.200000000000003" hidden="1" customHeight="1" x14ac:dyDescent="0.3">
      <c r="A740" s="172" t="s">
        <v>5620</v>
      </c>
      <c r="B740" s="5" t="s">
        <v>5621</v>
      </c>
      <c r="C740" s="5" t="s">
        <v>3318</v>
      </c>
      <c r="D740" s="5" t="s">
        <v>3472</v>
      </c>
      <c r="E740" s="5" t="s">
        <v>2787</v>
      </c>
      <c r="F740" s="5" t="s">
        <v>2948</v>
      </c>
      <c r="G740" s="5" t="s">
        <v>1246</v>
      </c>
      <c r="H740" s="5" t="s">
        <v>5622</v>
      </c>
      <c r="I740" s="5" t="s">
        <v>5623</v>
      </c>
      <c r="J740" s="5" t="s">
        <v>5624</v>
      </c>
      <c r="K740" s="5">
        <v>6000</v>
      </c>
      <c r="L740" s="5">
        <v>6000</v>
      </c>
      <c r="M740" s="5" t="s">
        <v>2827</v>
      </c>
      <c r="N740" s="5" t="s">
        <v>5625</v>
      </c>
      <c r="O740" s="5" t="s">
        <v>137</v>
      </c>
      <c r="P740" s="5" t="s">
        <v>5626</v>
      </c>
      <c r="Q740" s="5" t="s">
        <v>2773</v>
      </c>
      <c r="R740" s="5" t="s">
        <v>5627</v>
      </c>
      <c r="S740" s="5" t="s">
        <v>139</v>
      </c>
      <c r="T740" s="5" t="s">
        <v>140</v>
      </c>
      <c r="U740" s="5" t="s">
        <v>2640</v>
      </c>
      <c r="V740" s="5" t="s">
        <v>2641</v>
      </c>
      <c r="W740" s="5" t="s">
        <v>2642</v>
      </c>
      <c r="X740" s="5">
        <v>1</v>
      </c>
      <c r="Y740" s="5">
        <v>2024</v>
      </c>
      <c r="Z740" s="5">
        <v>0</v>
      </c>
      <c r="AA740" s="5" t="s">
        <v>2198</v>
      </c>
      <c r="AB740" s="174" t="s">
        <v>1814</v>
      </c>
    </row>
    <row r="741" spans="1:28" ht="40.200000000000003" hidden="1" customHeight="1" x14ac:dyDescent="0.3">
      <c r="A741" s="172" t="s">
        <v>5620</v>
      </c>
      <c r="B741" s="5" t="s">
        <v>5621</v>
      </c>
      <c r="C741" s="5" t="s">
        <v>3318</v>
      </c>
      <c r="D741" s="5" t="s">
        <v>3472</v>
      </c>
      <c r="E741" s="5" t="s">
        <v>2787</v>
      </c>
      <c r="F741" s="5" t="s">
        <v>2948</v>
      </c>
      <c r="G741" s="5" t="s">
        <v>1246</v>
      </c>
      <c r="H741" s="5" t="s">
        <v>5622</v>
      </c>
      <c r="I741" s="5" t="s">
        <v>5623</v>
      </c>
      <c r="J741" s="5" t="s">
        <v>5624</v>
      </c>
      <c r="K741" s="5">
        <v>6000</v>
      </c>
      <c r="L741" s="5">
        <v>6000</v>
      </c>
      <c r="M741" s="5" t="s">
        <v>2827</v>
      </c>
      <c r="N741" s="5" t="s">
        <v>5625</v>
      </c>
      <c r="O741" s="5" t="s">
        <v>137</v>
      </c>
      <c r="P741" s="5" t="s">
        <v>5626</v>
      </c>
      <c r="Q741" s="5" t="s">
        <v>2773</v>
      </c>
      <c r="R741" s="5" t="s">
        <v>5627</v>
      </c>
      <c r="S741" s="5" t="s">
        <v>139</v>
      </c>
      <c r="T741" s="5" t="s">
        <v>140</v>
      </c>
      <c r="U741" s="5" t="s">
        <v>2640</v>
      </c>
      <c r="V741" s="5" t="s">
        <v>2641</v>
      </c>
      <c r="W741" s="5" t="s">
        <v>2642</v>
      </c>
      <c r="X741" s="5">
        <v>1</v>
      </c>
      <c r="Y741" s="5">
        <v>2025</v>
      </c>
      <c r="Z741" s="5">
        <v>0</v>
      </c>
      <c r="AA741" s="5" t="s">
        <v>2198</v>
      </c>
      <c r="AB741" s="174" t="s">
        <v>1814</v>
      </c>
    </row>
    <row r="742" spans="1:28" ht="40.200000000000003" hidden="1" customHeight="1" x14ac:dyDescent="0.3">
      <c r="A742" s="172" t="s">
        <v>5628</v>
      </c>
      <c r="B742" s="5" t="s">
        <v>1542</v>
      </c>
      <c r="C742" s="5" t="s">
        <v>2763</v>
      </c>
      <c r="D742" s="5" t="s">
        <v>2764</v>
      </c>
      <c r="E742" s="5" t="s">
        <v>2787</v>
      </c>
      <c r="F742" s="5" t="s">
        <v>1245</v>
      </c>
      <c r="G742" s="5" t="s">
        <v>1246</v>
      </c>
      <c r="H742" s="5" t="s">
        <v>3661</v>
      </c>
      <c r="I742" s="5" t="s">
        <v>3662</v>
      </c>
      <c r="J742" s="5" t="s">
        <v>5629</v>
      </c>
      <c r="K742" s="5">
        <v>1006044</v>
      </c>
      <c r="L742" s="5">
        <v>1006044</v>
      </c>
      <c r="M742" s="5" t="s">
        <v>2781</v>
      </c>
      <c r="N742" s="5" t="s">
        <v>3668</v>
      </c>
      <c r="O742" s="5" t="s">
        <v>86</v>
      </c>
      <c r="P742" s="5" t="s">
        <v>87</v>
      </c>
      <c r="Q742" s="5" t="s">
        <v>2773</v>
      </c>
      <c r="R742" s="5" t="s">
        <v>2649</v>
      </c>
      <c r="S742" s="5" t="s">
        <v>88</v>
      </c>
      <c r="T742" s="5" t="s">
        <v>89</v>
      </c>
      <c r="U742" s="5" t="s">
        <v>2649</v>
      </c>
      <c r="V742" s="5" t="s">
        <v>2641</v>
      </c>
      <c r="W742" s="5" t="s">
        <v>2642</v>
      </c>
      <c r="X742" s="5">
        <v>100</v>
      </c>
      <c r="Y742" s="5">
        <v>2024</v>
      </c>
      <c r="Z742" s="5">
        <v>100</v>
      </c>
      <c r="AA742" s="5" t="s">
        <v>2178</v>
      </c>
      <c r="AB742" s="174" t="s">
        <v>1814</v>
      </c>
    </row>
    <row r="743" spans="1:28" ht="40.200000000000003" hidden="1" customHeight="1" x14ac:dyDescent="0.3">
      <c r="A743" s="172" t="s">
        <v>5630</v>
      </c>
      <c r="B743" s="5" t="s">
        <v>1786</v>
      </c>
      <c r="C743" s="5" t="s">
        <v>2763</v>
      </c>
      <c r="D743" s="5" t="s">
        <v>2764</v>
      </c>
      <c r="E743" s="5" t="s">
        <v>3162</v>
      </c>
      <c r="F743" s="5" t="s">
        <v>1247</v>
      </c>
      <c r="G743" s="5" t="s">
        <v>1247</v>
      </c>
      <c r="H743" s="5" t="s">
        <v>5631</v>
      </c>
      <c r="I743" s="5" t="s">
        <v>5632</v>
      </c>
      <c r="J743" s="5" t="s">
        <v>5633</v>
      </c>
      <c r="K743" s="5">
        <v>681702</v>
      </c>
      <c r="L743" s="5">
        <v>60</v>
      </c>
      <c r="M743" s="5" t="s">
        <v>2781</v>
      </c>
      <c r="N743" s="5" t="s">
        <v>5634</v>
      </c>
      <c r="O743" s="5" t="s">
        <v>492</v>
      </c>
      <c r="P743" s="5" t="s">
        <v>4375</v>
      </c>
      <c r="Q743" s="5" t="s">
        <v>2773</v>
      </c>
      <c r="R743" s="5" t="s">
        <v>4376</v>
      </c>
      <c r="S743" s="5" t="s">
        <v>494</v>
      </c>
      <c r="T743" s="5" t="s">
        <v>495</v>
      </c>
      <c r="U743" s="5" t="s">
        <v>2640</v>
      </c>
      <c r="V743" s="5" t="s">
        <v>2641</v>
      </c>
      <c r="W743" s="5" t="s">
        <v>1814</v>
      </c>
      <c r="X743" s="5">
        <v>84</v>
      </c>
      <c r="Y743" s="5">
        <v>2026</v>
      </c>
      <c r="Z743" s="5">
        <v>84</v>
      </c>
      <c r="AA743" s="5" t="s">
        <v>1976</v>
      </c>
      <c r="AB743" s="174" t="s">
        <v>1814</v>
      </c>
    </row>
    <row r="744" spans="1:28" ht="40.200000000000003" hidden="1" customHeight="1" x14ac:dyDescent="0.3">
      <c r="A744" s="172" t="s">
        <v>5635</v>
      </c>
      <c r="B744" s="5" t="s">
        <v>5636</v>
      </c>
      <c r="C744" s="5" t="s">
        <v>2763</v>
      </c>
      <c r="D744" s="5" t="s">
        <v>2764</v>
      </c>
      <c r="E744" s="5" t="s">
        <v>2777</v>
      </c>
      <c r="F744" s="5" t="s">
        <v>1245</v>
      </c>
      <c r="G744" s="5" t="s">
        <v>1245</v>
      </c>
      <c r="H744" s="5" t="s">
        <v>5637</v>
      </c>
      <c r="I744" s="5" t="s">
        <v>5638</v>
      </c>
      <c r="J744" s="5" t="s">
        <v>5639</v>
      </c>
      <c r="K744" s="5">
        <v>2922</v>
      </c>
      <c r="L744" s="5">
        <v>150</v>
      </c>
      <c r="M744" s="5" t="s">
        <v>2781</v>
      </c>
      <c r="N744" s="5" t="s">
        <v>5417</v>
      </c>
      <c r="O744" s="5" t="s">
        <v>255</v>
      </c>
      <c r="P744" s="5" t="s">
        <v>256</v>
      </c>
      <c r="Q744" s="5" t="s">
        <v>2773</v>
      </c>
      <c r="R744" s="5" t="s">
        <v>3616</v>
      </c>
      <c r="S744" s="5" t="s">
        <v>257</v>
      </c>
      <c r="T744" s="5" t="s">
        <v>258</v>
      </c>
      <c r="U744" s="5" t="s">
        <v>3616</v>
      </c>
      <c r="V744" s="5" t="s">
        <v>2641</v>
      </c>
      <c r="W744" s="5" t="s">
        <v>2642</v>
      </c>
      <c r="X744" s="5">
        <v>150</v>
      </c>
      <c r="Y744" s="5">
        <v>2024</v>
      </c>
      <c r="Z744" s="5">
        <v>150</v>
      </c>
      <c r="AA744" s="5" t="s">
        <v>1833</v>
      </c>
      <c r="AB744" s="174" t="s">
        <v>1814</v>
      </c>
    </row>
    <row r="745" spans="1:28" ht="40.200000000000003" hidden="1" customHeight="1" x14ac:dyDescent="0.3">
      <c r="A745" s="172" t="s">
        <v>5635</v>
      </c>
      <c r="B745" s="5" t="s">
        <v>5636</v>
      </c>
      <c r="C745" s="5" t="s">
        <v>2763</v>
      </c>
      <c r="D745" s="5" t="s">
        <v>2764</v>
      </c>
      <c r="E745" s="5" t="s">
        <v>2777</v>
      </c>
      <c r="F745" s="5" t="s">
        <v>1245</v>
      </c>
      <c r="G745" s="5" t="s">
        <v>1245</v>
      </c>
      <c r="H745" s="5" t="s">
        <v>5637</v>
      </c>
      <c r="I745" s="5" t="s">
        <v>5638</v>
      </c>
      <c r="J745" s="5" t="s">
        <v>5639</v>
      </c>
      <c r="K745" s="5">
        <v>2922</v>
      </c>
      <c r="L745" s="5">
        <v>150</v>
      </c>
      <c r="M745" s="5" t="s">
        <v>2781</v>
      </c>
      <c r="N745" s="5" t="s">
        <v>5418</v>
      </c>
      <c r="O745" s="5" t="s">
        <v>5101</v>
      </c>
      <c r="P745" s="5" t="s">
        <v>5102</v>
      </c>
      <c r="Q745" s="5" t="s">
        <v>2773</v>
      </c>
      <c r="R745" s="5" t="s">
        <v>5103</v>
      </c>
      <c r="S745" s="5" t="s">
        <v>5104</v>
      </c>
      <c r="T745" s="5" t="s">
        <v>5105</v>
      </c>
      <c r="U745" s="5" t="s">
        <v>5103</v>
      </c>
      <c r="V745" s="5" t="s">
        <v>2641</v>
      </c>
      <c r="W745" s="5" t="s">
        <v>2642</v>
      </c>
      <c r="X745" s="5">
        <v>150</v>
      </c>
      <c r="Y745" s="5">
        <v>2024</v>
      </c>
      <c r="Z745" s="5">
        <v>150</v>
      </c>
      <c r="AA745" s="5"/>
      <c r="AB745" s="174" t="s">
        <v>2642</v>
      </c>
    </row>
    <row r="746" spans="1:28" ht="40.200000000000003" hidden="1" customHeight="1" x14ac:dyDescent="0.3">
      <c r="A746" s="172" t="s">
        <v>5640</v>
      </c>
      <c r="B746" s="5" t="s">
        <v>2687</v>
      </c>
      <c r="C746" s="5" t="s">
        <v>2763</v>
      </c>
      <c r="D746" s="5" t="s">
        <v>2764</v>
      </c>
      <c r="E746" s="5" t="s">
        <v>2927</v>
      </c>
      <c r="F746" s="5" t="s">
        <v>1245</v>
      </c>
      <c r="G746" s="5" t="s">
        <v>1246</v>
      </c>
      <c r="H746" s="5" t="s">
        <v>5641</v>
      </c>
      <c r="I746" s="5" t="s">
        <v>5642</v>
      </c>
      <c r="J746" s="5" t="s">
        <v>5643</v>
      </c>
      <c r="K746" s="5">
        <v>1006044</v>
      </c>
      <c r="L746" s="5">
        <v>1006044</v>
      </c>
      <c r="M746" s="5" t="s">
        <v>2781</v>
      </c>
      <c r="N746" s="5" t="s">
        <v>5644</v>
      </c>
      <c r="O746" s="5" t="s">
        <v>402</v>
      </c>
      <c r="P746" s="5" t="s">
        <v>403</v>
      </c>
      <c r="Q746" s="5" t="s">
        <v>2773</v>
      </c>
      <c r="R746" s="5" t="s">
        <v>2688</v>
      </c>
      <c r="S746" s="5" t="s">
        <v>404</v>
      </c>
      <c r="T746" s="5" t="s">
        <v>405</v>
      </c>
      <c r="U746" s="5" t="s">
        <v>2688</v>
      </c>
      <c r="V746" s="5" t="s">
        <v>2641</v>
      </c>
      <c r="W746" s="5" t="s">
        <v>2642</v>
      </c>
      <c r="X746" s="5">
        <v>1</v>
      </c>
      <c r="Y746" s="5">
        <v>2024</v>
      </c>
      <c r="Z746" s="5">
        <v>0</v>
      </c>
      <c r="AA746" s="5" t="s">
        <v>1936</v>
      </c>
      <c r="AB746" s="174" t="s">
        <v>1814</v>
      </c>
    </row>
    <row r="747" spans="1:28" ht="40.200000000000003" hidden="1" customHeight="1" x14ac:dyDescent="0.3">
      <c r="A747" s="172" t="s">
        <v>5640</v>
      </c>
      <c r="B747" s="5" t="s">
        <v>2687</v>
      </c>
      <c r="C747" s="5" t="s">
        <v>2763</v>
      </c>
      <c r="D747" s="5" t="s">
        <v>2764</v>
      </c>
      <c r="E747" s="5" t="s">
        <v>2927</v>
      </c>
      <c r="F747" s="5" t="s">
        <v>1245</v>
      </c>
      <c r="G747" s="5" t="s">
        <v>1246</v>
      </c>
      <c r="H747" s="5" t="s">
        <v>5641</v>
      </c>
      <c r="I747" s="5" t="s">
        <v>5642</v>
      </c>
      <c r="J747" s="5" t="s">
        <v>5643</v>
      </c>
      <c r="K747" s="5">
        <v>1006044</v>
      </c>
      <c r="L747" s="5">
        <v>1006044</v>
      </c>
      <c r="M747" s="5" t="s">
        <v>2781</v>
      </c>
      <c r="N747" s="5" t="s">
        <v>5644</v>
      </c>
      <c r="O747" s="5" t="s">
        <v>402</v>
      </c>
      <c r="P747" s="5" t="s">
        <v>403</v>
      </c>
      <c r="Q747" s="5" t="s">
        <v>2773</v>
      </c>
      <c r="R747" s="5" t="s">
        <v>2688</v>
      </c>
      <c r="S747" s="5" t="s">
        <v>404</v>
      </c>
      <c r="T747" s="5" t="s">
        <v>405</v>
      </c>
      <c r="U747" s="5" t="s">
        <v>2688</v>
      </c>
      <c r="V747" s="5" t="s">
        <v>2641</v>
      </c>
      <c r="W747" s="5" t="s">
        <v>2642</v>
      </c>
      <c r="X747" s="5">
        <v>1</v>
      </c>
      <c r="Y747" s="5">
        <v>2025</v>
      </c>
      <c r="Z747" s="5">
        <v>1</v>
      </c>
      <c r="AA747" s="5" t="s">
        <v>1936</v>
      </c>
      <c r="AB747" s="174" t="s">
        <v>1814</v>
      </c>
    </row>
    <row r="748" spans="1:28" ht="40.200000000000003" customHeight="1" x14ac:dyDescent="0.3">
      <c r="A748" s="172" t="s">
        <v>5645</v>
      </c>
      <c r="B748" s="5" t="s">
        <v>1284</v>
      </c>
      <c r="C748" s="5" t="s">
        <v>2763</v>
      </c>
      <c r="D748" s="5" t="s">
        <v>2764</v>
      </c>
      <c r="E748" s="5" t="s">
        <v>2787</v>
      </c>
      <c r="F748" s="5" t="s">
        <v>1247</v>
      </c>
      <c r="G748" s="5" t="s">
        <v>1247</v>
      </c>
      <c r="H748" s="5" t="s">
        <v>5646</v>
      </c>
      <c r="I748" s="5" t="s">
        <v>5647</v>
      </c>
      <c r="J748" s="5" t="s">
        <v>5648</v>
      </c>
      <c r="K748" s="5">
        <v>35833</v>
      </c>
      <c r="L748" s="5">
        <v>35833</v>
      </c>
      <c r="M748" s="5" t="s">
        <v>3789</v>
      </c>
      <c r="N748" s="5" t="s">
        <v>5649</v>
      </c>
      <c r="O748" s="5" t="s">
        <v>1281</v>
      </c>
      <c r="P748" s="5" t="s">
        <v>5650</v>
      </c>
      <c r="Q748" s="5" t="s">
        <v>2773</v>
      </c>
      <c r="R748" s="5" t="s">
        <v>5651</v>
      </c>
      <c r="S748" s="5" t="s">
        <v>1282</v>
      </c>
      <c r="T748" s="5" t="s">
        <v>1280</v>
      </c>
      <c r="U748" s="5" t="s">
        <v>2640</v>
      </c>
      <c r="V748" s="5" t="s">
        <v>2641</v>
      </c>
      <c r="W748" s="5" t="s">
        <v>2642</v>
      </c>
      <c r="X748" s="5">
        <v>1</v>
      </c>
      <c r="Y748" s="5">
        <v>2026</v>
      </c>
      <c r="Z748" s="5">
        <v>1</v>
      </c>
      <c r="AA748" s="5" t="s">
        <v>1283</v>
      </c>
      <c r="AB748" s="174" t="s">
        <v>1814</v>
      </c>
    </row>
    <row r="749" spans="1:28" ht="40.200000000000003" customHeight="1" x14ac:dyDescent="0.3">
      <c r="A749" s="172" t="s">
        <v>5645</v>
      </c>
      <c r="B749" s="5" t="s">
        <v>1284</v>
      </c>
      <c r="C749" s="5" t="s">
        <v>2763</v>
      </c>
      <c r="D749" s="5" t="s">
        <v>2764</v>
      </c>
      <c r="E749" s="5" t="s">
        <v>2787</v>
      </c>
      <c r="F749" s="5" t="s">
        <v>1247</v>
      </c>
      <c r="G749" s="5" t="s">
        <v>1247</v>
      </c>
      <c r="H749" s="5" t="s">
        <v>5646</v>
      </c>
      <c r="I749" s="5" t="s">
        <v>5647</v>
      </c>
      <c r="J749" s="5" t="s">
        <v>5648</v>
      </c>
      <c r="K749" s="5">
        <v>35833</v>
      </c>
      <c r="L749" s="5">
        <v>35833</v>
      </c>
      <c r="M749" s="5" t="s">
        <v>3789</v>
      </c>
      <c r="N749" s="5" t="s">
        <v>4166</v>
      </c>
      <c r="O749" s="5" t="s">
        <v>1281</v>
      </c>
      <c r="P749" s="5" t="s">
        <v>5652</v>
      </c>
      <c r="Q749" s="5" t="s">
        <v>2773</v>
      </c>
      <c r="R749" s="5" t="s">
        <v>5651</v>
      </c>
      <c r="S749" s="5" t="s">
        <v>1282</v>
      </c>
      <c r="T749" s="5" t="s">
        <v>1280</v>
      </c>
      <c r="U749" s="5" t="s">
        <v>2640</v>
      </c>
      <c r="V749" s="5" t="s">
        <v>2641</v>
      </c>
      <c r="W749" s="5" t="s">
        <v>2642</v>
      </c>
      <c r="X749" s="5">
        <v>1</v>
      </c>
      <c r="Y749" s="5">
        <v>2026</v>
      </c>
      <c r="Z749" s="5">
        <v>1</v>
      </c>
      <c r="AA749" s="5" t="s">
        <v>1283</v>
      </c>
      <c r="AB749" s="174" t="s">
        <v>1814</v>
      </c>
    </row>
    <row r="750" spans="1:28" ht="40.200000000000003" hidden="1" customHeight="1" x14ac:dyDescent="0.3">
      <c r="A750" s="172" t="s">
        <v>5653</v>
      </c>
      <c r="B750" s="5" t="s">
        <v>1663</v>
      </c>
      <c r="C750" s="5" t="s">
        <v>2763</v>
      </c>
      <c r="D750" s="5" t="s">
        <v>2764</v>
      </c>
      <c r="E750" s="5" t="s">
        <v>2860</v>
      </c>
      <c r="F750" s="5" t="s">
        <v>1246</v>
      </c>
      <c r="G750" s="5" t="s">
        <v>1246</v>
      </c>
      <c r="H750" s="5" t="s">
        <v>5654</v>
      </c>
      <c r="I750" s="5" t="s">
        <v>5655</v>
      </c>
      <c r="J750" s="5" t="s">
        <v>5656</v>
      </c>
      <c r="K750" s="5">
        <v>23641</v>
      </c>
      <c r="L750" s="5">
        <v>38</v>
      </c>
      <c r="M750" s="5" t="s">
        <v>3623</v>
      </c>
      <c r="N750" s="5" t="s">
        <v>5654</v>
      </c>
      <c r="O750" s="5" t="s">
        <v>1611</v>
      </c>
      <c r="P750" s="5" t="s">
        <v>3523</v>
      </c>
      <c r="Q750" s="5" t="s">
        <v>2773</v>
      </c>
      <c r="R750" s="5" t="s">
        <v>3516</v>
      </c>
      <c r="S750" s="5" t="s">
        <v>2016</v>
      </c>
      <c r="T750" s="5" t="s">
        <v>2656</v>
      </c>
      <c r="U750" s="5" t="s">
        <v>2640</v>
      </c>
      <c r="V750" s="5" t="s">
        <v>2641</v>
      </c>
      <c r="W750" s="5" t="s">
        <v>1814</v>
      </c>
      <c r="X750" s="5">
        <v>55</v>
      </c>
      <c r="Y750" s="5">
        <v>2025</v>
      </c>
      <c r="Z750" s="5">
        <v>55</v>
      </c>
      <c r="AA750" s="5" t="s">
        <v>2017</v>
      </c>
      <c r="AB750" s="174" t="s">
        <v>1814</v>
      </c>
    </row>
    <row r="751" spans="1:28" ht="40.200000000000003" hidden="1" customHeight="1" x14ac:dyDescent="0.3">
      <c r="A751" s="172" t="s">
        <v>5653</v>
      </c>
      <c r="B751" s="5" t="s">
        <v>1663</v>
      </c>
      <c r="C751" s="5" t="s">
        <v>2763</v>
      </c>
      <c r="D751" s="5" t="s">
        <v>2764</v>
      </c>
      <c r="E751" s="5" t="s">
        <v>2860</v>
      </c>
      <c r="F751" s="5" t="s">
        <v>1246</v>
      </c>
      <c r="G751" s="5" t="s">
        <v>1246</v>
      </c>
      <c r="H751" s="5" t="s">
        <v>5654</v>
      </c>
      <c r="I751" s="5" t="s">
        <v>5655</v>
      </c>
      <c r="J751" s="5" t="s">
        <v>5656</v>
      </c>
      <c r="K751" s="5">
        <v>23641</v>
      </c>
      <c r="L751" s="5">
        <v>38</v>
      </c>
      <c r="M751" s="5" t="s">
        <v>3623</v>
      </c>
      <c r="N751" s="5" t="s">
        <v>5657</v>
      </c>
      <c r="O751" s="5" t="s">
        <v>5658</v>
      </c>
      <c r="P751" s="5" t="s">
        <v>5659</v>
      </c>
      <c r="Q751" s="5" t="s">
        <v>2773</v>
      </c>
      <c r="R751" s="5" t="s">
        <v>2650</v>
      </c>
      <c r="S751" s="5" t="s">
        <v>5660</v>
      </c>
      <c r="T751" s="5" t="s">
        <v>223</v>
      </c>
      <c r="U751" s="5" t="s">
        <v>2640</v>
      </c>
      <c r="V751" s="5" t="s">
        <v>2641</v>
      </c>
      <c r="W751" s="5" t="s">
        <v>2642</v>
      </c>
      <c r="X751" s="5">
        <v>55</v>
      </c>
      <c r="Y751" s="5">
        <v>2025</v>
      </c>
      <c r="Z751" s="5">
        <v>55</v>
      </c>
      <c r="AA751" s="5"/>
      <c r="AB751" s="174" t="s">
        <v>2642</v>
      </c>
    </row>
    <row r="752" spans="1:28" ht="40.200000000000003" hidden="1" customHeight="1" x14ac:dyDescent="0.3">
      <c r="A752" s="172" t="s">
        <v>5661</v>
      </c>
      <c r="B752" s="5" t="s">
        <v>1544</v>
      </c>
      <c r="C752" s="5" t="s">
        <v>2763</v>
      </c>
      <c r="D752" s="5" t="s">
        <v>2764</v>
      </c>
      <c r="E752" s="5" t="s">
        <v>3162</v>
      </c>
      <c r="F752" s="5" t="s">
        <v>1246</v>
      </c>
      <c r="G752" s="5" t="s">
        <v>1246</v>
      </c>
      <c r="H752" s="5" t="s">
        <v>5662</v>
      </c>
      <c r="I752" s="5" t="s">
        <v>5663</v>
      </c>
      <c r="J752" s="5" t="s">
        <v>5664</v>
      </c>
      <c r="K752" s="5">
        <v>1066044</v>
      </c>
      <c r="L752" s="5">
        <v>380</v>
      </c>
      <c r="M752" s="5" t="s">
        <v>2781</v>
      </c>
      <c r="N752" s="5" t="s">
        <v>5665</v>
      </c>
      <c r="O752" s="5" t="s">
        <v>467</v>
      </c>
      <c r="P752" s="5" t="s">
        <v>4005</v>
      </c>
      <c r="Q752" s="5" t="s">
        <v>2773</v>
      </c>
      <c r="R752" s="5" t="s">
        <v>4006</v>
      </c>
      <c r="S752" s="5" t="s">
        <v>469</v>
      </c>
      <c r="T752" s="5" t="s">
        <v>470</v>
      </c>
      <c r="U752" s="5" t="s">
        <v>2640</v>
      </c>
      <c r="V752" s="5" t="s">
        <v>2641</v>
      </c>
      <c r="W752" s="5" t="s">
        <v>2642</v>
      </c>
      <c r="X752" s="5">
        <v>16</v>
      </c>
      <c r="Y752" s="5">
        <v>2025</v>
      </c>
      <c r="Z752" s="5">
        <v>16</v>
      </c>
      <c r="AA752" s="5" t="s">
        <v>1966</v>
      </c>
      <c r="AB752" s="174" t="s">
        <v>1814</v>
      </c>
    </row>
    <row r="753" spans="1:28" ht="40.200000000000003" hidden="1" customHeight="1" x14ac:dyDescent="0.3">
      <c r="A753" s="172" t="s">
        <v>5666</v>
      </c>
      <c r="B753" s="5" t="s">
        <v>1706</v>
      </c>
      <c r="C753" s="5" t="s">
        <v>2763</v>
      </c>
      <c r="D753" s="5" t="s">
        <v>2764</v>
      </c>
      <c r="E753" s="5" t="s">
        <v>2787</v>
      </c>
      <c r="F753" s="5" t="s">
        <v>1245</v>
      </c>
      <c r="G753" s="5" t="s">
        <v>1246</v>
      </c>
      <c r="H753" s="5" t="s">
        <v>5667</v>
      </c>
      <c r="I753" s="5" t="s">
        <v>5668</v>
      </c>
      <c r="J753" s="5" t="s">
        <v>5669</v>
      </c>
      <c r="K753" s="5">
        <v>113300</v>
      </c>
      <c r="L753" s="5">
        <v>113300</v>
      </c>
      <c r="M753" s="5" t="s">
        <v>3782</v>
      </c>
      <c r="N753" s="5" t="s">
        <v>5670</v>
      </c>
      <c r="O753" s="5" t="s">
        <v>70</v>
      </c>
      <c r="P753" s="5" t="s">
        <v>71</v>
      </c>
      <c r="Q753" s="5" t="s">
        <v>2773</v>
      </c>
      <c r="R753" s="5" t="s">
        <v>2651</v>
      </c>
      <c r="S753" s="5" t="s">
        <v>72</v>
      </c>
      <c r="T753" s="5" t="s">
        <v>73</v>
      </c>
      <c r="U753" s="5" t="s">
        <v>2651</v>
      </c>
      <c r="V753" s="5" t="s">
        <v>2641</v>
      </c>
      <c r="W753" s="5" t="s">
        <v>2642</v>
      </c>
      <c r="X753" s="5">
        <v>1</v>
      </c>
      <c r="Y753" s="5">
        <v>2024</v>
      </c>
      <c r="Z753" s="5">
        <v>0</v>
      </c>
      <c r="AA753" s="5" t="s">
        <v>2186</v>
      </c>
      <c r="AB753" s="174" t="s">
        <v>1814</v>
      </c>
    </row>
    <row r="754" spans="1:28" ht="40.200000000000003" hidden="1" customHeight="1" x14ac:dyDescent="0.3">
      <c r="A754" s="172" t="s">
        <v>5666</v>
      </c>
      <c r="B754" s="5" t="s">
        <v>1706</v>
      </c>
      <c r="C754" s="5" t="s">
        <v>2763</v>
      </c>
      <c r="D754" s="5" t="s">
        <v>2764</v>
      </c>
      <c r="E754" s="5" t="s">
        <v>2787</v>
      </c>
      <c r="F754" s="5" t="s">
        <v>1245</v>
      </c>
      <c r="G754" s="5" t="s">
        <v>1246</v>
      </c>
      <c r="H754" s="5" t="s">
        <v>5667</v>
      </c>
      <c r="I754" s="5" t="s">
        <v>5668</v>
      </c>
      <c r="J754" s="5" t="s">
        <v>5669</v>
      </c>
      <c r="K754" s="5">
        <v>113300</v>
      </c>
      <c r="L754" s="5">
        <v>113300</v>
      </c>
      <c r="M754" s="5" t="s">
        <v>3782</v>
      </c>
      <c r="N754" s="5" t="s">
        <v>5670</v>
      </c>
      <c r="O754" s="5" t="s">
        <v>70</v>
      </c>
      <c r="P754" s="5" t="s">
        <v>71</v>
      </c>
      <c r="Q754" s="5" t="s">
        <v>2773</v>
      </c>
      <c r="R754" s="5" t="s">
        <v>2651</v>
      </c>
      <c r="S754" s="5" t="s">
        <v>72</v>
      </c>
      <c r="T754" s="5" t="s">
        <v>73</v>
      </c>
      <c r="U754" s="5" t="s">
        <v>2651</v>
      </c>
      <c r="V754" s="5" t="s">
        <v>2641</v>
      </c>
      <c r="W754" s="5" t="s">
        <v>2642</v>
      </c>
      <c r="X754" s="5">
        <v>1</v>
      </c>
      <c r="Y754" s="5">
        <v>2025</v>
      </c>
      <c r="Z754" s="5">
        <v>1</v>
      </c>
      <c r="AA754" s="5" t="s">
        <v>2186</v>
      </c>
      <c r="AB754" s="174" t="s">
        <v>1814</v>
      </c>
    </row>
    <row r="755" spans="1:28" ht="40.200000000000003" hidden="1" customHeight="1" x14ac:dyDescent="0.3">
      <c r="A755" s="172" t="s">
        <v>5671</v>
      </c>
      <c r="B755" s="5" t="s">
        <v>5672</v>
      </c>
      <c r="C755" s="5" t="s">
        <v>2763</v>
      </c>
      <c r="D755" s="5" t="s">
        <v>2764</v>
      </c>
      <c r="E755" s="5" t="s">
        <v>3745</v>
      </c>
      <c r="F755" s="5" t="s">
        <v>1245</v>
      </c>
      <c r="G755" s="5" t="s">
        <v>1245</v>
      </c>
      <c r="H755" s="5" t="s">
        <v>5673</v>
      </c>
      <c r="I755" s="5" t="s">
        <v>5674</v>
      </c>
      <c r="J755" s="5" t="s">
        <v>5675</v>
      </c>
      <c r="K755" s="5">
        <v>1006044</v>
      </c>
      <c r="L755" s="5">
        <v>1006044</v>
      </c>
      <c r="M755" s="5" t="s">
        <v>2781</v>
      </c>
      <c r="N755" s="5" t="s">
        <v>3749</v>
      </c>
      <c r="O755" s="5" t="s">
        <v>184</v>
      </c>
      <c r="P755" s="5" t="s">
        <v>185</v>
      </c>
      <c r="Q755" s="5" t="s">
        <v>2773</v>
      </c>
      <c r="R755" s="5" t="s">
        <v>3751</v>
      </c>
      <c r="S755" s="5" t="s">
        <v>186</v>
      </c>
      <c r="T755" s="5" t="s">
        <v>187</v>
      </c>
      <c r="U755" s="5" t="s">
        <v>3751</v>
      </c>
      <c r="V755" s="5" t="s">
        <v>2641</v>
      </c>
      <c r="W755" s="5" t="s">
        <v>2642</v>
      </c>
      <c r="X755" s="5">
        <v>4</v>
      </c>
      <c r="Y755" s="5">
        <v>2024</v>
      </c>
      <c r="Z755" s="5">
        <v>4</v>
      </c>
      <c r="AA755" s="5" t="s">
        <v>2167</v>
      </c>
      <c r="AB755" s="174" t="s">
        <v>1814</v>
      </c>
    </row>
    <row r="756" spans="1:28" ht="40.200000000000003" hidden="1" customHeight="1" x14ac:dyDescent="0.3">
      <c r="A756" s="172" t="s">
        <v>5676</v>
      </c>
      <c r="B756" s="5" t="s">
        <v>5677</v>
      </c>
      <c r="C756" s="5" t="s">
        <v>3318</v>
      </c>
      <c r="D756" s="5" t="s">
        <v>3632</v>
      </c>
      <c r="E756" s="5" t="s">
        <v>3633</v>
      </c>
      <c r="F756" s="5" t="s">
        <v>3810</v>
      </c>
      <c r="G756" s="5" t="s">
        <v>3929</v>
      </c>
      <c r="H756" s="5" t="s">
        <v>5678</v>
      </c>
      <c r="I756" s="5" t="s">
        <v>5679</v>
      </c>
      <c r="J756" s="5" t="s">
        <v>5680</v>
      </c>
      <c r="K756" s="5">
        <v>477859</v>
      </c>
      <c r="L756" s="5">
        <v>477859</v>
      </c>
      <c r="M756" s="5" t="s">
        <v>4245</v>
      </c>
      <c r="N756" s="5" t="s">
        <v>5681</v>
      </c>
      <c r="O756" s="5" t="s">
        <v>5055</v>
      </c>
      <c r="P756" s="5" t="s">
        <v>5056</v>
      </c>
      <c r="Q756" s="5" t="s">
        <v>2773</v>
      </c>
      <c r="R756" s="5" t="s">
        <v>5057</v>
      </c>
      <c r="S756" s="5" t="s">
        <v>5058</v>
      </c>
      <c r="T756" s="5" t="s">
        <v>5059</v>
      </c>
      <c r="U756" s="5" t="s">
        <v>2640</v>
      </c>
      <c r="V756" s="5" t="s">
        <v>2641</v>
      </c>
      <c r="W756" s="5" t="s">
        <v>1814</v>
      </c>
      <c r="X756" s="5">
        <v>3</v>
      </c>
      <c r="Y756" s="5">
        <v>2018</v>
      </c>
      <c r="Z756" s="5">
        <v>0</v>
      </c>
      <c r="AA756" s="5"/>
      <c r="AB756" s="174" t="s">
        <v>2642</v>
      </c>
    </row>
    <row r="757" spans="1:28" ht="40.200000000000003" hidden="1" customHeight="1" x14ac:dyDescent="0.3">
      <c r="A757" s="172" t="s">
        <v>5676</v>
      </c>
      <c r="B757" s="5" t="s">
        <v>5677</v>
      </c>
      <c r="C757" s="5" t="s">
        <v>3318</v>
      </c>
      <c r="D757" s="5" t="s">
        <v>3632</v>
      </c>
      <c r="E757" s="5" t="s">
        <v>3633</v>
      </c>
      <c r="F757" s="5" t="s">
        <v>3810</v>
      </c>
      <c r="G757" s="5" t="s">
        <v>3929</v>
      </c>
      <c r="H757" s="5" t="s">
        <v>5678</v>
      </c>
      <c r="I757" s="5" t="s">
        <v>5679</v>
      </c>
      <c r="J757" s="5" t="s">
        <v>5680</v>
      </c>
      <c r="K757" s="5">
        <v>477859</v>
      </c>
      <c r="L757" s="5">
        <v>477859</v>
      </c>
      <c r="M757" s="5" t="s">
        <v>4245</v>
      </c>
      <c r="N757" s="5" t="s">
        <v>5681</v>
      </c>
      <c r="O757" s="5" t="s">
        <v>5055</v>
      </c>
      <c r="P757" s="5" t="s">
        <v>5056</v>
      </c>
      <c r="Q757" s="5" t="s">
        <v>2773</v>
      </c>
      <c r="R757" s="5" t="s">
        <v>5057</v>
      </c>
      <c r="S757" s="5" t="s">
        <v>5058</v>
      </c>
      <c r="T757" s="5" t="s">
        <v>5059</v>
      </c>
      <c r="U757" s="5" t="s">
        <v>2640</v>
      </c>
      <c r="V757" s="5" t="s">
        <v>2641</v>
      </c>
      <c r="W757" s="5" t="s">
        <v>1814</v>
      </c>
      <c r="X757" s="5">
        <v>3</v>
      </c>
      <c r="Y757" s="5">
        <v>2019</v>
      </c>
      <c r="Z757" s="5">
        <v>1</v>
      </c>
      <c r="AA757" s="5"/>
      <c r="AB757" s="174" t="s">
        <v>2642</v>
      </c>
    </row>
    <row r="758" spans="1:28" ht="40.200000000000003" hidden="1" customHeight="1" x14ac:dyDescent="0.3">
      <c r="A758" s="172" t="s">
        <v>5676</v>
      </c>
      <c r="B758" s="5" t="s">
        <v>5677</v>
      </c>
      <c r="C758" s="5" t="s">
        <v>3318</v>
      </c>
      <c r="D758" s="5" t="s">
        <v>3632</v>
      </c>
      <c r="E758" s="5" t="s">
        <v>3633</v>
      </c>
      <c r="F758" s="5" t="s">
        <v>3810</v>
      </c>
      <c r="G758" s="5" t="s">
        <v>3929</v>
      </c>
      <c r="H758" s="5" t="s">
        <v>5678</v>
      </c>
      <c r="I758" s="5" t="s">
        <v>5679</v>
      </c>
      <c r="J758" s="5" t="s">
        <v>5680</v>
      </c>
      <c r="K758" s="5">
        <v>477859</v>
      </c>
      <c r="L758" s="5">
        <v>477859</v>
      </c>
      <c r="M758" s="5" t="s">
        <v>4245</v>
      </c>
      <c r="N758" s="5" t="s">
        <v>5681</v>
      </c>
      <c r="O758" s="5" t="s">
        <v>5055</v>
      </c>
      <c r="P758" s="5" t="s">
        <v>5056</v>
      </c>
      <c r="Q758" s="5" t="s">
        <v>2773</v>
      </c>
      <c r="R758" s="5" t="s">
        <v>5057</v>
      </c>
      <c r="S758" s="5" t="s">
        <v>5058</v>
      </c>
      <c r="T758" s="5" t="s">
        <v>5059</v>
      </c>
      <c r="U758" s="5" t="s">
        <v>2640</v>
      </c>
      <c r="V758" s="5" t="s">
        <v>2641</v>
      </c>
      <c r="W758" s="5" t="s">
        <v>1814</v>
      </c>
      <c r="X758" s="5">
        <v>3</v>
      </c>
      <c r="Y758" s="5">
        <v>2020</v>
      </c>
      <c r="Z758" s="5">
        <v>2</v>
      </c>
      <c r="AA758" s="5"/>
      <c r="AB758" s="174" t="s">
        <v>2642</v>
      </c>
    </row>
    <row r="759" spans="1:28" ht="40.200000000000003" hidden="1" customHeight="1" x14ac:dyDescent="0.3">
      <c r="A759" s="172" t="s">
        <v>5676</v>
      </c>
      <c r="B759" s="5" t="s">
        <v>5677</v>
      </c>
      <c r="C759" s="5" t="s">
        <v>3318</v>
      </c>
      <c r="D759" s="5" t="s">
        <v>3632</v>
      </c>
      <c r="E759" s="5" t="s">
        <v>3633</v>
      </c>
      <c r="F759" s="5" t="s">
        <v>3810</v>
      </c>
      <c r="G759" s="5" t="s">
        <v>3929</v>
      </c>
      <c r="H759" s="5" t="s">
        <v>5678</v>
      </c>
      <c r="I759" s="5" t="s">
        <v>5679</v>
      </c>
      <c r="J759" s="5" t="s">
        <v>5680</v>
      </c>
      <c r="K759" s="5">
        <v>477859</v>
      </c>
      <c r="L759" s="5">
        <v>477859</v>
      </c>
      <c r="M759" s="5" t="s">
        <v>4245</v>
      </c>
      <c r="N759" s="5" t="s">
        <v>5682</v>
      </c>
      <c r="O759" s="5" t="s">
        <v>5044</v>
      </c>
      <c r="P759" s="5" t="s">
        <v>460</v>
      </c>
      <c r="Q759" s="5" t="s">
        <v>2773</v>
      </c>
      <c r="R759" s="5" t="s">
        <v>5045</v>
      </c>
      <c r="S759" s="5" t="s">
        <v>5046</v>
      </c>
      <c r="T759" s="5" t="s">
        <v>5047</v>
      </c>
      <c r="U759" s="5" t="s">
        <v>2640</v>
      </c>
      <c r="V759" s="5" t="s">
        <v>2641</v>
      </c>
      <c r="W759" s="5" t="s">
        <v>1814</v>
      </c>
      <c r="X759" s="5">
        <v>1</v>
      </c>
      <c r="Y759" s="5">
        <v>2018</v>
      </c>
      <c r="Z759" s="5">
        <v>0</v>
      </c>
      <c r="AA759" s="5"/>
      <c r="AB759" s="174" t="s">
        <v>2642</v>
      </c>
    </row>
    <row r="760" spans="1:28" ht="40.200000000000003" hidden="1" customHeight="1" x14ac:dyDescent="0.3">
      <c r="A760" s="172" t="s">
        <v>5676</v>
      </c>
      <c r="B760" s="5" t="s">
        <v>5677</v>
      </c>
      <c r="C760" s="5" t="s">
        <v>3318</v>
      </c>
      <c r="D760" s="5" t="s">
        <v>3632</v>
      </c>
      <c r="E760" s="5" t="s">
        <v>3633</v>
      </c>
      <c r="F760" s="5" t="s">
        <v>3810</v>
      </c>
      <c r="G760" s="5" t="s">
        <v>3929</v>
      </c>
      <c r="H760" s="5" t="s">
        <v>5678</v>
      </c>
      <c r="I760" s="5" t="s">
        <v>5679</v>
      </c>
      <c r="J760" s="5" t="s">
        <v>5680</v>
      </c>
      <c r="K760" s="5">
        <v>477859</v>
      </c>
      <c r="L760" s="5">
        <v>477859</v>
      </c>
      <c r="M760" s="5" t="s">
        <v>4245</v>
      </c>
      <c r="N760" s="5" t="s">
        <v>5682</v>
      </c>
      <c r="O760" s="5" t="s">
        <v>5044</v>
      </c>
      <c r="P760" s="5" t="s">
        <v>460</v>
      </c>
      <c r="Q760" s="5" t="s">
        <v>2773</v>
      </c>
      <c r="R760" s="5" t="s">
        <v>5045</v>
      </c>
      <c r="S760" s="5" t="s">
        <v>5046</v>
      </c>
      <c r="T760" s="5" t="s">
        <v>5047</v>
      </c>
      <c r="U760" s="5" t="s">
        <v>2640</v>
      </c>
      <c r="V760" s="5" t="s">
        <v>2641</v>
      </c>
      <c r="W760" s="5" t="s">
        <v>1814</v>
      </c>
      <c r="X760" s="5">
        <v>1</v>
      </c>
      <c r="Y760" s="5">
        <v>2019</v>
      </c>
      <c r="Z760" s="5">
        <v>0</v>
      </c>
      <c r="AA760" s="5"/>
      <c r="AB760" s="174" t="s">
        <v>2642</v>
      </c>
    </row>
    <row r="761" spans="1:28" ht="40.200000000000003" hidden="1" customHeight="1" x14ac:dyDescent="0.3">
      <c r="A761" s="172" t="s">
        <v>5676</v>
      </c>
      <c r="B761" s="5" t="s">
        <v>5677</v>
      </c>
      <c r="C761" s="5" t="s">
        <v>3318</v>
      </c>
      <c r="D761" s="5" t="s">
        <v>3632</v>
      </c>
      <c r="E761" s="5" t="s">
        <v>3633</v>
      </c>
      <c r="F761" s="5" t="s">
        <v>3810</v>
      </c>
      <c r="G761" s="5" t="s">
        <v>3929</v>
      </c>
      <c r="H761" s="5" t="s">
        <v>5678</v>
      </c>
      <c r="I761" s="5" t="s">
        <v>5679</v>
      </c>
      <c r="J761" s="5" t="s">
        <v>5680</v>
      </c>
      <c r="K761" s="5">
        <v>477859</v>
      </c>
      <c r="L761" s="5">
        <v>477859</v>
      </c>
      <c r="M761" s="5" t="s">
        <v>4245</v>
      </c>
      <c r="N761" s="5" t="s">
        <v>5682</v>
      </c>
      <c r="O761" s="5" t="s">
        <v>5044</v>
      </c>
      <c r="P761" s="5" t="s">
        <v>460</v>
      </c>
      <c r="Q761" s="5" t="s">
        <v>2773</v>
      </c>
      <c r="R761" s="5" t="s">
        <v>5045</v>
      </c>
      <c r="S761" s="5" t="s">
        <v>5046</v>
      </c>
      <c r="T761" s="5" t="s">
        <v>5047</v>
      </c>
      <c r="U761" s="5" t="s">
        <v>2640</v>
      </c>
      <c r="V761" s="5" t="s">
        <v>2641</v>
      </c>
      <c r="W761" s="5" t="s">
        <v>1814</v>
      </c>
      <c r="X761" s="5">
        <v>1</v>
      </c>
      <c r="Y761" s="5">
        <v>2020</v>
      </c>
      <c r="Z761" s="5">
        <v>1</v>
      </c>
      <c r="AA761" s="5"/>
      <c r="AB761" s="174" t="s">
        <v>2642</v>
      </c>
    </row>
    <row r="762" spans="1:28" ht="40.200000000000003" hidden="1" customHeight="1" x14ac:dyDescent="0.3">
      <c r="A762" s="172" t="s">
        <v>5676</v>
      </c>
      <c r="B762" s="5" t="s">
        <v>5677</v>
      </c>
      <c r="C762" s="5" t="s">
        <v>3318</v>
      </c>
      <c r="D762" s="5" t="s">
        <v>3632</v>
      </c>
      <c r="E762" s="5" t="s">
        <v>3633</v>
      </c>
      <c r="F762" s="5" t="s">
        <v>3810</v>
      </c>
      <c r="G762" s="5" t="s">
        <v>3929</v>
      </c>
      <c r="H762" s="5" t="s">
        <v>5678</v>
      </c>
      <c r="I762" s="5" t="s">
        <v>5679</v>
      </c>
      <c r="J762" s="5" t="s">
        <v>5680</v>
      </c>
      <c r="K762" s="5">
        <v>477859</v>
      </c>
      <c r="L762" s="5">
        <v>477859</v>
      </c>
      <c r="M762" s="5" t="s">
        <v>4245</v>
      </c>
      <c r="N762" s="5" t="s">
        <v>5683</v>
      </c>
      <c r="O762" s="5" t="s">
        <v>5044</v>
      </c>
      <c r="P762" s="5" t="s">
        <v>5684</v>
      </c>
      <c r="Q762" s="5" t="s">
        <v>2773</v>
      </c>
      <c r="R762" s="5" t="s">
        <v>5045</v>
      </c>
      <c r="S762" s="5" t="s">
        <v>5046</v>
      </c>
      <c r="T762" s="5" t="s">
        <v>5047</v>
      </c>
      <c r="U762" s="5" t="s">
        <v>2640</v>
      </c>
      <c r="V762" s="5" t="s">
        <v>2641</v>
      </c>
      <c r="W762" s="5" t="s">
        <v>1814</v>
      </c>
      <c r="X762" s="5">
        <v>1</v>
      </c>
      <c r="Y762" s="5">
        <v>2018</v>
      </c>
      <c r="Z762" s="5">
        <v>0</v>
      </c>
      <c r="AA762" s="5"/>
      <c r="AB762" s="174" t="s">
        <v>2642</v>
      </c>
    </row>
    <row r="763" spans="1:28" ht="40.200000000000003" hidden="1" customHeight="1" x14ac:dyDescent="0.3">
      <c r="A763" s="172" t="s">
        <v>5676</v>
      </c>
      <c r="B763" s="5" t="s">
        <v>5677</v>
      </c>
      <c r="C763" s="5" t="s">
        <v>3318</v>
      </c>
      <c r="D763" s="5" t="s">
        <v>3632</v>
      </c>
      <c r="E763" s="5" t="s">
        <v>3633</v>
      </c>
      <c r="F763" s="5" t="s">
        <v>3810</v>
      </c>
      <c r="G763" s="5" t="s">
        <v>3929</v>
      </c>
      <c r="H763" s="5" t="s">
        <v>5678</v>
      </c>
      <c r="I763" s="5" t="s">
        <v>5679</v>
      </c>
      <c r="J763" s="5" t="s">
        <v>5680</v>
      </c>
      <c r="K763" s="5">
        <v>477859</v>
      </c>
      <c r="L763" s="5">
        <v>477859</v>
      </c>
      <c r="M763" s="5" t="s">
        <v>4245</v>
      </c>
      <c r="N763" s="5" t="s">
        <v>5683</v>
      </c>
      <c r="O763" s="5" t="s">
        <v>5044</v>
      </c>
      <c r="P763" s="5" t="s">
        <v>5684</v>
      </c>
      <c r="Q763" s="5" t="s">
        <v>2773</v>
      </c>
      <c r="R763" s="5" t="s">
        <v>5045</v>
      </c>
      <c r="S763" s="5" t="s">
        <v>5046</v>
      </c>
      <c r="T763" s="5" t="s">
        <v>5047</v>
      </c>
      <c r="U763" s="5" t="s">
        <v>2640</v>
      </c>
      <c r="V763" s="5" t="s">
        <v>2641</v>
      </c>
      <c r="W763" s="5" t="s">
        <v>1814</v>
      </c>
      <c r="X763" s="5">
        <v>1</v>
      </c>
      <c r="Y763" s="5">
        <v>2019</v>
      </c>
      <c r="Z763" s="5">
        <v>0</v>
      </c>
      <c r="AA763" s="5"/>
      <c r="AB763" s="174" t="s">
        <v>2642</v>
      </c>
    </row>
    <row r="764" spans="1:28" ht="40.200000000000003" hidden="1" customHeight="1" x14ac:dyDescent="0.3">
      <c r="A764" s="172" t="s">
        <v>5676</v>
      </c>
      <c r="B764" s="5" t="s">
        <v>5677</v>
      </c>
      <c r="C764" s="5" t="s">
        <v>3318</v>
      </c>
      <c r="D764" s="5" t="s">
        <v>3632</v>
      </c>
      <c r="E764" s="5" t="s">
        <v>3633</v>
      </c>
      <c r="F764" s="5" t="s">
        <v>3810</v>
      </c>
      <c r="G764" s="5" t="s">
        <v>3929</v>
      </c>
      <c r="H764" s="5" t="s">
        <v>5678</v>
      </c>
      <c r="I764" s="5" t="s">
        <v>5679</v>
      </c>
      <c r="J764" s="5" t="s">
        <v>5680</v>
      </c>
      <c r="K764" s="5">
        <v>477859</v>
      </c>
      <c r="L764" s="5">
        <v>477859</v>
      </c>
      <c r="M764" s="5" t="s">
        <v>4245</v>
      </c>
      <c r="N764" s="5" t="s">
        <v>5683</v>
      </c>
      <c r="O764" s="5" t="s">
        <v>5044</v>
      </c>
      <c r="P764" s="5" t="s">
        <v>5684</v>
      </c>
      <c r="Q764" s="5" t="s">
        <v>2773</v>
      </c>
      <c r="R764" s="5" t="s">
        <v>5045</v>
      </c>
      <c r="S764" s="5" t="s">
        <v>5046</v>
      </c>
      <c r="T764" s="5" t="s">
        <v>5047</v>
      </c>
      <c r="U764" s="5" t="s">
        <v>2640</v>
      </c>
      <c r="V764" s="5" t="s">
        <v>2641</v>
      </c>
      <c r="W764" s="5" t="s">
        <v>1814</v>
      </c>
      <c r="X764" s="5">
        <v>1</v>
      </c>
      <c r="Y764" s="5">
        <v>2020</v>
      </c>
      <c r="Z764" s="5">
        <v>1</v>
      </c>
      <c r="AA764" s="5"/>
      <c r="AB764" s="174" t="s">
        <v>2642</v>
      </c>
    </row>
    <row r="765" spans="1:28" ht="40.200000000000003" hidden="1" customHeight="1" x14ac:dyDescent="0.3">
      <c r="A765" s="172" t="s">
        <v>5685</v>
      </c>
      <c r="B765" s="5" t="s">
        <v>5686</v>
      </c>
      <c r="C765" s="5" t="s">
        <v>2763</v>
      </c>
      <c r="D765" s="5" t="s">
        <v>2764</v>
      </c>
      <c r="E765" s="5" t="s">
        <v>2787</v>
      </c>
      <c r="F765" s="5" t="s">
        <v>1245</v>
      </c>
      <c r="G765" s="5" t="s">
        <v>1245</v>
      </c>
      <c r="H765" s="5" t="s">
        <v>4189</v>
      </c>
      <c r="I765" s="5" t="s">
        <v>5687</v>
      </c>
      <c r="J765" s="5" t="s">
        <v>5688</v>
      </c>
      <c r="K765" s="5">
        <v>590</v>
      </c>
      <c r="L765" s="5">
        <v>590</v>
      </c>
      <c r="M765" s="5" t="s">
        <v>2827</v>
      </c>
      <c r="N765" s="5" t="s">
        <v>4192</v>
      </c>
      <c r="O765" s="5" t="s">
        <v>935</v>
      </c>
      <c r="P765" s="5" t="s">
        <v>4193</v>
      </c>
      <c r="Q765" s="5" t="s">
        <v>2773</v>
      </c>
      <c r="R765" s="5" t="s">
        <v>2647</v>
      </c>
      <c r="S765" s="5" t="s">
        <v>937</v>
      </c>
      <c r="T765" s="5" t="s">
        <v>936</v>
      </c>
      <c r="U765" s="5" t="s">
        <v>2640</v>
      </c>
      <c r="V765" s="5" t="s">
        <v>2641</v>
      </c>
      <c r="W765" s="5" t="s">
        <v>2642</v>
      </c>
      <c r="X765" s="5">
        <v>1</v>
      </c>
      <c r="Y765" s="5">
        <v>2024</v>
      </c>
      <c r="Z765" s="5">
        <v>1</v>
      </c>
      <c r="AA765" s="5" t="s">
        <v>1347</v>
      </c>
      <c r="AB765" s="174" t="s">
        <v>1814</v>
      </c>
    </row>
    <row r="766" spans="1:28" ht="40.200000000000003" hidden="1" customHeight="1" x14ac:dyDescent="0.3">
      <c r="A766" s="172" t="s">
        <v>5689</v>
      </c>
      <c r="B766" s="5" t="s">
        <v>5690</v>
      </c>
      <c r="C766" s="5" t="s">
        <v>3318</v>
      </c>
      <c r="D766" s="5" t="s">
        <v>3472</v>
      </c>
      <c r="E766" s="5" t="s">
        <v>2883</v>
      </c>
      <c r="F766" s="5" t="s">
        <v>3320</v>
      </c>
      <c r="G766" s="5" t="s">
        <v>1246</v>
      </c>
      <c r="H766" s="5" t="s">
        <v>5691</v>
      </c>
      <c r="I766" s="5" t="s">
        <v>5692</v>
      </c>
      <c r="J766" s="5" t="s">
        <v>5693</v>
      </c>
      <c r="K766" s="5">
        <v>9609</v>
      </c>
      <c r="L766" s="5">
        <v>9609</v>
      </c>
      <c r="M766" s="5" t="s">
        <v>2827</v>
      </c>
      <c r="N766" s="5" t="s">
        <v>5694</v>
      </c>
      <c r="O766" s="5" t="s">
        <v>728</v>
      </c>
      <c r="P766" s="5" t="s">
        <v>4459</v>
      </c>
      <c r="Q766" s="5" t="s">
        <v>2773</v>
      </c>
      <c r="R766" s="5" t="s">
        <v>3111</v>
      </c>
      <c r="S766" s="5" t="s">
        <v>730</v>
      </c>
      <c r="T766" s="5" t="s">
        <v>729</v>
      </c>
      <c r="U766" s="5" t="s">
        <v>2640</v>
      </c>
      <c r="V766" s="5" t="s">
        <v>2641</v>
      </c>
      <c r="W766" s="5" t="s">
        <v>2642</v>
      </c>
      <c r="X766" s="5">
        <v>1</v>
      </c>
      <c r="Y766" s="5">
        <v>2022</v>
      </c>
      <c r="Z766" s="5">
        <v>1</v>
      </c>
      <c r="AA766" s="5" t="s">
        <v>2062</v>
      </c>
      <c r="AB766" s="174" t="s">
        <v>1814</v>
      </c>
    </row>
    <row r="767" spans="1:28" ht="40.200000000000003" hidden="1" customHeight="1" x14ac:dyDescent="0.3">
      <c r="A767" s="172" t="s">
        <v>5689</v>
      </c>
      <c r="B767" s="5" t="s">
        <v>5690</v>
      </c>
      <c r="C767" s="5" t="s">
        <v>3318</v>
      </c>
      <c r="D767" s="5" t="s">
        <v>3472</v>
      </c>
      <c r="E767" s="5" t="s">
        <v>2883</v>
      </c>
      <c r="F767" s="5" t="s">
        <v>3320</v>
      </c>
      <c r="G767" s="5" t="s">
        <v>1246</v>
      </c>
      <c r="H767" s="5" t="s">
        <v>5691</v>
      </c>
      <c r="I767" s="5" t="s">
        <v>5692</v>
      </c>
      <c r="J767" s="5" t="s">
        <v>5693</v>
      </c>
      <c r="K767" s="5">
        <v>9609</v>
      </c>
      <c r="L767" s="5">
        <v>9609</v>
      </c>
      <c r="M767" s="5" t="s">
        <v>2827</v>
      </c>
      <c r="N767" s="5" t="s">
        <v>5694</v>
      </c>
      <c r="O767" s="5" t="s">
        <v>728</v>
      </c>
      <c r="P767" s="5" t="s">
        <v>4459</v>
      </c>
      <c r="Q767" s="5" t="s">
        <v>2773</v>
      </c>
      <c r="R767" s="5" t="s">
        <v>3111</v>
      </c>
      <c r="S767" s="5" t="s">
        <v>730</v>
      </c>
      <c r="T767" s="5" t="s">
        <v>729</v>
      </c>
      <c r="U767" s="5" t="s">
        <v>2640</v>
      </c>
      <c r="V767" s="5" t="s">
        <v>2641</v>
      </c>
      <c r="W767" s="5" t="s">
        <v>2642</v>
      </c>
      <c r="X767" s="5">
        <v>1</v>
      </c>
      <c r="Y767" s="5">
        <v>2023</v>
      </c>
      <c r="Z767" s="5">
        <v>0</v>
      </c>
      <c r="AA767" s="5" t="s">
        <v>2062</v>
      </c>
      <c r="AB767" s="174" t="s">
        <v>1814</v>
      </c>
    </row>
    <row r="768" spans="1:28" ht="40.200000000000003" hidden="1" customHeight="1" x14ac:dyDescent="0.3">
      <c r="A768" s="172" t="s">
        <v>5689</v>
      </c>
      <c r="B768" s="5" t="s">
        <v>5690</v>
      </c>
      <c r="C768" s="5" t="s">
        <v>3318</v>
      </c>
      <c r="D768" s="5" t="s">
        <v>3472</v>
      </c>
      <c r="E768" s="5" t="s">
        <v>2883</v>
      </c>
      <c r="F768" s="5" t="s">
        <v>3320</v>
      </c>
      <c r="G768" s="5" t="s">
        <v>1246</v>
      </c>
      <c r="H768" s="5" t="s">
        <v>5691</v>
      </c>
      <c r="I768" s="5" t="s">
        <v>5692</v>
      </c>
      <c r="J768" s="5" t="s">
        <v>5693</v>
      </c>
      <c r="K768" s="5">
        <v>9609</v>
      </c>
      <c r="L768" s="5">
        <v>9609</v>
      </c>
      <c r="M768" s="5" t="s">
        <v>2827</v>
      </c>
      <c r="N768" s="5" t="s">
        <v>5694</v>
      </c>
      <c r="O768" s="5" t="s">
        <v>728</v>
      </c>
      <c r="P768" s="5" t="s">
        <v>4459</v>
      </c>
      <c r="Q768" s="5" t="s">
        <v>2773</v>
      </c>
      <c r="R768" s="5" t="s">
        <v>3111</v>
      </c>
      <c r="S768" s="5" t="s">
        <v>730</v>
      </c>
      <c r="T768" s="5" t="s">
        <v>729</v>
      </c>
      <c r="U768" s="5" t="s">
        <v>2640</v>
      </c>
      <c r="V768" s="5" t="s">
        <v>2641</v>
      </c>
      <c r="W768" s="5" t="s">
        <v>2642</v>
      </c>
      <c r="X768" s="5">
        <v>1</v>
      </c>
      <c r="Y768" s="5">
        <v>2024</v>
      </c>
      <c r="Z768" s="5">
        <v>0</v>
      </c>
      <c r="AA768" s="5" t="s">
        <v>2062</v>
      </c>
      <c r="AB768" s="174" t="s">
        <v>1814</v>
      </c>
    </row>
    <row r="769" spans="1:28" ht="40.200000000000003" hidden="1" customHeight="1" x14ac:dyDescent="0.3">
      <c r="A769" s="172" t="s">
        <v>5689</v>
      </c>
      <c r="B769" s="5" t="s">
        <v>5690</v>
      </c>
      <c r="C769" s="5" t="s">
        <v>3318</v>
      </c>
      <c r="D769" s="5" t="s">
        <v>3472</v>
      </c>
      <c r="E769" s="5" t="s">
        <v>2883</v>
      </c>
      <c r="F769" s="5" t="s">
        <v>3320</v>
      </c>
      <c r="G769" s="5" t="s">
        <v>1246</v>
      </c>
      <c r="H769" s="5" t="s">
        <v>5691</v>
      </c>
      <c r="I769" s="5" t="s">
        <v>5692</v>
      </c>
      <c r="J769" s="5" t="s">
        <v>5693</v>
      </c>
      <c r="K769" s="5">
        <v>9609</v>
      </c>
      <c r="L769" s="5">
        <v>9609</v>
      </c>
      <c r="M769" s="5" t="s">
        <v>2827</v>
      </c>
      <c r="N769" s="5" t="s">
        <v>5694</v>
      </c>
      <c r="O769" s="5" t="s">
        <v>728</v>
      </c>
      <c r="P769" s="5" t="s">
        <v>4459</v>
      </c>
      <c r="Q769" s="5" t="s">
        <v>2773</v>
      </c>
      <c r="R769" s="5" t="s">
        <v>3111</v>
      </c>
      <c r="S769" s="5" t="s">
        <v>730</v>
      </c>
      <c r="T769" s="5" t="s">
        <v>729</v>
      </c>
      <c r="U769" s="5" t="s">
        <v>2640</v>
      </c>
      <c r="V769" s="5" t="s">
        <v>2641</v>
      </c>
      <c r="W769" s="5" t="s">
        <v>2642</v>
      </c>
      <c r="X769" s="5">
        <v>1</v>
      </c>
      <c r="Y769" s="5">
        <v>2025</v>
      </c>
      <c r="Z769" s="5">
        <v>0</v>
      </c>
      <c r="AA769" s="5" t="s">
        <v>2062</v>
      </c>
      <c r="AB769" s="174" t="s">
        <v>1814</v>
      </c>
    </row>
    <row r="770" spans="1:28" ht="40.200000000000003" hidden="1" customHeight="1" x14ac:dyDescent="0.3">
      <c r="A770" s="172" t="s">
        <v>5695</v>
      </c>
      <c r="B770" s="5" t="s">
        <v>5696</v>
      </c>
      <c r="C770" s="5" t="s">
        <v>3318</v>
      </c>
      <c r="D770" s="5" t="s">
        <v>3472</v>
      </c>
      <c r="E770" s="5" t="s">
        <v>2883</v>
      </c>
      <c r="F770" s="5" t="s">
        <v>1246</v>
      </c>
      <c r="G770" s="5" t="s">
        <v>1246</v>
      </c>
      <c r="H770" s="5" t="s">
        <v>5697</v>
      </c>
      <c r="I770" s="5" t="s">
        <v>5698</v>
      </c>
      <c r="J770" s="5" t="s">
        <v>5699</v>
      </c>
      <c r="K770" s="5">
        <v>53829</v>
      </c>
      <c r="L770" s="5">
        <v>53829</v>
      </c>
      <c r="M770" s="5" t="s">
        <v>2856</v>
      </c>
      <c r="N770" s="5" t="s">
        <v>5700</v>
      </c>
      <c r="O770" s="5" t="s">
        <v>963</v>
      </c>
      <c r="P770" s="5" t="s">
        <v>3901</v>
      </c>
      <c r="Q770" s="5" t="s">
        <v>2773</v>
      </c>
      <c r="R770" s="5" t="s">
        <v>2675</v>
      </c>
      <c r="S770" s="5" t="s">
        <v>964</v>
      </c>
      <c r="T770" s="5" t="s">
        <v>124</v>
      </c>
      <c r="U770" s="5" t="s">
        <v>2640</v>
      </c>
      <c r="V770" s="5" t="s">
        <v>2641</v>
      </c>
      <c r="W770" s="5" t="s">
        <v>2642</v>
      </c>
      <c r="X770" s="5">
        <v>1</v>
      </c>
      <c r="Y770" s="5">
        <v>2025</v>
      </c>
      <c r="Z770" s="5">
        <v>1</v>
      </c>
      <c r="AA770" s="5" t="s">
        <v>1353</v>
      </c>
      <c r="AB770" s="174" t="s">
        <v>1814</v>
      </c>
    </row>
    <row r="771" spans="1:28" ht="40.200000000000003" hidden="1" customHeight="1" x14ac:dyDescent="0.3">
      <c r="A771" s="172" t="s">
        <v>5701</v>
      </c>
      <c r="B771" s="5" t="s">
        <v>5702</v>
      </c>
      <c r="C771" s="5" t="s">
        <v>3318</v>
      </c>
      <c r="D771" s="5" t="s">
        <v>3319</v>
      </c>
      <c r="E771" s="5" t="s">
        <v>3532</v>
      </c>
      <c r="F771" s="5" t="s">
        <v>3320</v>
      </c>
      <c r="G771" s="5" t="s">
        <v>3320</v>
      </c>
      <c r="H771" s="5" t="s">
        <v>5703</v>
      </c>
      <c r="I771" s="5" t="s">
        <v>5704</v>
      </c>
      <c r="J771" s="5" t="s">
        <v>5705</v>
      </c>
      <c r="K771" s="5">
        <v>31560</v>
      </c>
      <c r="L771" s="5">
        <v>31560</v>
      </c>
      <c r="M771" s="5" t="s">
        <v>2887</v>
      </c>
      <c r="N771" s="5" t="s">
        <v>5706</v>
      </c>
      <c r="O771" s="5" t="s">
        <v>1738</v>
      </c>
      <c r="P771" s="5" t="s">
        <v>5475</v>
      </c>
      <c r="Q771" s="5" t="s">
        <v>2773</v>
      </c>
      <c r="R771" s="5" t="s">
        <v>2669</v>
      </c>
      <c r="S771" s="5" t="s">
        <v>2009</v>
      </c>
      <c r="T771" s="5" t="s">
        <v>2668</v>
      </c>
      <c r="U771" s="5" t="s">
        <v>2640</v>
      </c>
      <c r="V771" s="5" t="s">
        <v>2641</v>
      </c>
      <c r="W771" s="5" t="s">
        <v>2642</v>
      </c>
      <c r="X771" s="5">
        <v>1</v>
      </c>
      <c r="Y771" s="5">
        <v>2022</v>
      </c>
      <c r="Z771" s="5">
        <v>0</v>
      </c>
      <c r="AA771" s="5" t="s">
        <v>2010</v>
      </c>
      <c r="AB771" s="174" t="s">
        <v>1814</v>
      </c>
    </row>
    <row r="772" spans="1:28" ht="40.200000000000003" hidden="1" customHeight="1" x14ac:dyDescent="0.3">
      <c r="A772" s="172" t="s">
        <v>5707</v>
      </c>
      <c r="B772" s="5" t="s">
        <v>1582</v>
      </c>
      <c r="C772" s="5" t="s">
        <v>2763</v>
      </c>
      <c r="D772" s="5" t="s">
        <v>2764</v>
      </c>
      <c r="E772" s="5" t="s">
        <v>2927</v>
      </c>
      <c r="F772" s="5" t="s">
        <v>1246</v>
      </c>
      <c r="G772" s="5" t="s">
        <v>1246</v>
      </c>
      <c r="H772" s="5" t="s">
        <v>3686</v>
      </c>
      <c r="I772" s="5" t="s">
        <v>3687</v>
      </c>
      <c r="J772" s="5" t="s">
        <v>5708</v>
      </c>
      <c r="K772" s="5">
        <v>39917</v>
      </c>
      <c r="L772" s="5">
        <v>809</v>
      </c>
      <c r="M772" s="5" t="s">
        <v>2781</v>
      </c>
      <c r="N772" s="5" t="s">
        <v>3689</v>
      </c>
      <c r="O772" s="5" t="s">
        <v>355</v>
      </c>
      <c r="P772" s="5" t="s">
        <v>3690</v>
      </c>
      <c r="Q772" s="5" t="s">
        <v>2773</v>
      </c>
      <c r="R772" s="5" t="s">
        <v>2650</v>
      </c>
      <c r="S772" s="5" t="s">
        <v>357</v>
      </c>
      <c r="T772" s="5" t="s">
        <v>358</v>
      </c>
      <c r="U772" s="5" t="s">
        <v>2640</v>
      </c>
      <c r="V772" s="5" t="s">
        <v>2641</v>
      </c>
      <c r="W772" s="5" t="s">
        <v>2642</v>
      </c>
      <c r="X772" s="5">
        <v>809</v>
      </c>
      <c r="Y772" s="5">
        <v>2025</v>
      </c>
      <c r="Z772" s="5">
        <v>809</v>
      </c>
      <c r="AA772" s="5" t="s">
        <v>1915</v>
      </c>
      <c r="AB772" s="174" t="s">
        <v>1814</v>
      </c>
    </row>
    <row r="773" spans="1:28" ht="40.200000000000003" hidden="1" customHeight="1" x14ac:dyDescent="0.3">
      <c r="A773" s="172" t="s">
        <v>5709</v>
      </c>
      <c r="B773" s="5" t="s">
        <v>5710</v>
      </c>
      <c r="C773" s="5" t="s">
        <v>2763</v>
      </c>
      <c r="D773" s="5" t="s">
        <v>2764</v>
      </c>
      <c r="E773" s="5" t="s">
        <v>3566</v>
      </c>
      <c r="F773" s="5" t="s">
        <v>3320</v>
      </c>
      <c r="G773" s="5" t="s">
        <v>1245</v>
      </c>
      <c r="H773" s="5" t="s">
        <v>5711</v>
      </c>
      <c r="I773" s="5" t="s">
        <v>5712</v>
      </c>
      <c r="J773" s="5" t="s">
        <v>5713</v>
      </c>
      <c r="K773" s="5">
        <v>165</v>
      </c>
      <c r="L773" s="5">
        <v>33</v>
      </c>
      <c r="M773" s="5" t="s">
        <v>2827</v>
      </c>
      <c r="N773" s="5"/>
      <c r="O773" s="5" t="s">
        <v>1084</v>
      </c>
      <c r="P773" s="5" t="s">
        <v>1085</v>
      </c>
      <c r="Q773" s="5"/>
      <c r="R773" s="5" t="s">
        <v>3640</v>
      </c>
      <c r="S773" s="5" t="s">
        <v>1086</v>
      </c>
      <c r="T773" s="5" t="s">
        <v>1087</v>
      </c>
      <c r="U773" s="5" t="s">
        <v>2640</v>
      </c>
      <c r="V773" s="5"/>
      <c r="W773" s="5"/>
      <c r="X773" s="5">
        <v>1</v>
      </c>
      <c r="Y773" s="5"/>
      <c r="Z773" s="5"/>
      <c r="AA773" s="5" t="s">
        <v>2218</v>
      </c>
      <c r="AB773" s="174" t="s">
        <v>1814</v>
      </c>
    </row>
    <row r="774" spans="1:28" ht="40.200000000000003" hidden="1" customHeight="1" x14ac:dyDescent="0.3">
      <c r="A774" s="172" t="s">
        <v>5709</v>
      </c>
      <c r="B774" s="5" t="s">
        <v>5710</v>
      </c>
      <c r="C774" s="5" t="s">
        <v>2763</v>
      </c>
      <c r="D774" s="5" t="s">
        <v>2764</v>
      </c>
      <c r="E774" s="5" t="s">
        <v>3566</v>
      </c>
      <c r="F774" s="5" t="s">
        <v>3320</v>
      </c>
      <c r="G774" s="5" t="s">
        <v>1245</v>
      </c>
      <c r="H774" s="5" t="s">
        <v>5711</v>
      </c>
      <c r="I774" s="5" t="s">
        <v>5712</v>
      </c>
      <c r="J774" s="5" t="s">
        <v>5713</v>
      </c>
      <c r="K774" s="5">
        <v>165</v>
      </c>
      <c r="L774" s="5">
        <v>33</v>
      </c>
      <c r="M774" s="5" t="s">
        <v>2827</v>
      </c>
      <c r="N774" s="5"/>
      <c r="O774" s="5" t="s">
        <v>651</v>
      </c>
      <c r="P774" s="5" t="s">
        <v>4103</v>
      </c>
      <c r="Q774" s="5"/>
      <c r="R774" s="5" t="s">
        <v>4104</v>
      </c>
      <c r="S774" s="5" t="s">
        <v>653</v>
      </c>
      <c r="T774" s="5" t="s">
        <v>654</v>
      </c>
      <c r="U774" s="5" t="s">
        <v>2640</v>
      </c>
      <c r="V774" s="5"/>
      <c r="W774" s="5"/>
      <c r="X774" s="5">
        <v>33</v>
      </c>
      <c r="Y774" s="5"/>
      <c r="Z774" s="5"/>
      <c r="AA774" s="5" t="s">
        <v>2034</v>
      </c>
      <c r="AB774" s="174" t="s">
        <v>1814</v>
      </c>
    </row>
    <row r="775" spans="1:28" ht="40.200000000000003" hidden="1" customHeight="1" x14ac:dyDescent="0.3">
      <c r="A775" s="172" t="s">
        <v>5714</v>
      </c>
      <c r="B775" s="5" t="s">
        <v>5715</v>
      </c>
      <c r="C775" s="5" t="s">
        <v>3318</v>
      </c>
      <c r="D775" s="5" t="s">
        <v>3319</v>
      </c>
      <c r="E775" s="5" t="s">
        <v>2765</v>
      </c>
      <c r="F775" s="5" t="s">
        <v>1245</v>
      </c>
      <c r="G775" s="5" t="s">
        <v>1245</v>
      </c>
      <c r="H775" s="5" t="s">
        <v>3133</v>
      </c>
      <c r="I775" s="5" t="s">
        <v>5478</v>
      </c>
      <c r="J775" s="5" t="s">
        <v>5716</v>
      </c>
      <c r="K775" s="5">
        <v>62310</v>
      </c>
      <c r="L775" s="5">
        <v>33560</v>
      </c>
      <c r="M775" s="5" t="s">
        <v>2781</v>
      </c>
      <c r="N775" s="5"/>
      <c r="O775" s="5" t="s">
        <v>1653</v>
      </c>
      <c r="P775" s="5" t="s">
        <v>5717</v>
      </c>
      <c r="Q775" s="5"/>
      <c r="R775" s="5" t="s">
        <v>3390</v>
      </c>
      <c r="S775" s="5" t="s">
        <v>2718</v>
      </c>
      <c r="T775" s="5" t="s">
        <v>5718</v>
      </c>
      <c r="U775" s="5" t="s">
        <v>2640</v>
      </c>
      <c r="V775" s="5"/>
      <c r="W775" s="5"/>
      <c r="X775" s="5">
        <v>33560</v>
      </c>
      <c r="Y775" s="5"/>
      <c r="Z775" s="5"/>
      <c r="AA775" s="5"/>
      <c r="AB775" s="174" t="s">
        <v>2642</v>
      </c>
    </row>
    <row r="776" spans="1:28" ht="40.200000000000003" hidden="1" customHeight="1" x14ac:dyDescent="0.3">
      <c r="A776" s="172" t="s">
        <v>5719</v>
      </c>
      <c r="B776" s="5" t="s">
        <v>5715</v>
      </c>
      <c r="C776" s="5" t="s">
        <v>3318</v>
      </c>
      <c r="D776" s="5" t="s">
        <v>3319</v>
      </c>
      <c r="E776" s="5" t="s">
        <v>2765</v>
      </c>
      <c r="F776" s="5" t="s">
        <v>1245</v>
      </c>
      <c r="G776" s="5" t="s">
        <v>1245</v>
      </c>
      <c r="H776" s="5" t="s">
        <v>3133</v>
      </c>
      <c r="I776" s="5" t="s">
        <v>5478</v>
      </c>
      <c r="J776" s="5" t="s">
        <v>5716</v>
      </c>
      <c r="K776" s="5">
        <v>62310</v>
      </c>
      <c r="L776" s="5">
        <v>33560</v>
      </c>
      <c r="M776" s="5" t="s">
        <v>2781</v>
      </c>
      <c r="N776" s="5"/>
      <c r="O776" s="5" t="s">
        <v>1653</v>
      </c>
      <c r="P776" s="5" t="s">
        <v>5717</v>
      </c>
      <c r="Q776" s="5"/>
      <c r="R776" s="5" t="s">
        <v>3390</v>
      </c>
      <c r="S776" s="5" t="s">
        <v>2718</v>
      </c>
      <c r="T776" s="5" t="s">
        <v>5718</v>
      </c>
      <c r="U776" s="5" t="s">
        <v>2640</v>
      </c>
      <c r="V776" s="5"/>
      <c r="W776" s="5"/>
      <c r="X776" s="5">
        <v>33560</v>
      </c>
      <c r="Y776" s="5"/>
      <c r="Z776" s="5"/>
      <c r="AA776" s="5"/>
      <c r="AB776" s="174" t="s">
        <v>2642</v>
      </c>
    </row>
    <row r="777" spans="1:28" ht="40.200000000000003" hidden="1" customHeight="1" x14ac:dyDescent="0.3">
      <c r="A777" s="172" t="s">
        <v>5720</v>
      </c>
      <c r="B777" s="5" t="s">
        <v>5721</v>
      </c>
      <c r="C777" s="5" t="s">
        <v>2763</v>
      </c>
      <c r="D777" s="5" t="s">
        <v>2764</v>
      </c>
      <c r="E777" s="5" t="s">
        <v>2883</v>
      </c>
      <c r="F777" s="5" t="s">
        <v>1245</v>
      </c>
      <c r="G777" s="5" t="s">
        <v>1245</v>
      </c>
      <c r="H777" s="5" t="s">
        <v>5722</v>
      </c>
      <c r="I777" s="5" t="s">
        <v>5723</v>
      </c>
      <c r="J777" s="5" t="s">
        <v>5724</v>
      </c>
      <c r="K777" s="5">
        <v>9854</v>
      </c>
      <c r="L777" s="5">
        <v>9854</v>
      </c>
      <c r="M777" s="5" t="s">
        <v>4389</v>
      </c>
      <c r="N777" s="5"/>
      <c r="O777" s="5" t="s">
        <v>741</v>
      </c>
      <c r="P777" s="5" t="s">
        <v>5725</v>
      </c>
      <c r="Q777" s="5"/>
      <c r="R777" s="5" t="s">
        <v>5367</v>
      </c>
      <c r="S777" s="5" t="s">
        <v>743</v>
      </c>
      <c r="T777" s="5" t="s">
        <v>742</v>
      </c>
      <c r="U777" s="5" t="s">
        <v>2640</v>
      </c>
      <c r="V777" s="5"/>
      <c r="W777" s="5"/>
      <c r="X777" s="5">
        <v>1</v>
      </c>
      <c r="Y777" s="5"/>
      <c r="Z777" s="5"/>
      <c r="AA777" s="5" t="s">
        <v>2070</v>
      </c>
      <c r="AB777" s="174" t="s">
        <v>1814</v>
      </c>
    </row>
    <row r="778" spans="1:28" ht="40.200000000000003" customHeight="1" x14ac:dyDescent="0.3"/>
  </sheetData>
  <mergeCells count="2">
    <mergeCell ref="A1:Z1"/>
    <mergeCell ref="AA1:AB1"/>
  </mergeCells>
  <conditionalFormatting sqref="AE3:AE224">
    <cfRule type="cellIs" dxfId="23" priority="1" operator="equal">
      <formula>0</formula>
    </cfRule>
  </conditionalFormatting>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D747D-85F0-4593-8B1B-D5E02FA323A2}">
  <dimension ref="A1:AO2450"/>
  <sheetViews>
    <sheetView topLeftCell="A2" zoomScale="85" zoomScaleNormal="85" workbookViewId="0">
      <selection activeCell="E6" sqref="E6"/>
    </sheetView>
  </sheetViews>
  <sheetFormatPr baseColWidth="10" defaultColWidth="11.44140625" defaultRowHeight="14.4" x14ac:dyDescent="0.3"/>
  <cols>
    <col min="1" max="1" width="25.6640625" customWidth="1"/>
    <col min="2" max="2" width="25.6640625" hidden="1" customWidth="1"/>
    <col min="3" max="3" width="25.6640625" customWidth="1"/>
    <col min="4" max="4" width="23.6640625" customWidth="1"/>
    <col min="5" max="5" width="50.6640625" customWidth="1"/>
    <col min="6" max="6" width="15.33203125" customWidth="1"/>
    <col min="7" max="7" width="57.33203125" customWidth="1"/>
    <col min="8" max="10" width="25.6640625" customWidth="1"/>
    <col min="11" max="11" width="100.109375" customWidth="1"/>
    <col min="12" max="12" width="34.88671875" customWidth="1"/>
    <col min="13" max="26" width="25.6640625" customWidth="1"/>
    <col min="27" max="27" width="37.6640625" customWidth="1"/>
    <col min="28" max="28" width="43.5546875" customWidth="1"/>
    <col min="29" max="29" width="25.6640625" customWidth="1"/>
    <col min="30" max="30" width="65.109375" customWidth="1"/>
    <col min="31" max="31" width="56.77734375" customWidth="1"/>
    <col min="32" max="32" width="25.6640625" customWidth="1"/>
    <col min="33" max="33" width="58.33203125" hidden="1" customWidth="1"/>
    <col min="34" max="34" width="34.88671875" customWidth="1"/>
    <col min="35" max="35" width="72.88671875" hidden="1" customWidth="1"/>
    <col min="36" max="37" width="41.33203125" customWidth="1"/>
    <col min="38" max="41" width="25.6640625" customWidth="1"/>
    <col min="42" max="42" width="44" customWidth="1"/>
    <col min="43" max="43" width="80.88671875" bestFit="1" customWidth="1"/>
  </cols>
  <sheetData>
    <row r="1" spans="1:41" ht="52.2" hidden="1" customHeight="1" x14ac:dyDescent="0.3">
      <c r="A1" s="200" t="s">
        <v>5726</v>
      </c>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t="s">
        <v>5727</v>
      </c>
      <c r="AB1" s="200"/>
      <c r="AC1" s="200" t="s">
        <v>1380</v>
      </c>
      <c r="AD1" s="200"/>
      <c r="AE1" s="200"/>
      <c r="AF1" s="201" t="s">
        <v>1381</v>
      </c>
      <c r="AG1" s="202"/>
      <c r="AH1" s="202"/>
      <c r="AI1" s="200" t="s">
        <v>5728</v>
      </c>
      <c r="AJ1" s="200"/>
      <c r="AK1" s="200"/>
      <c r="AL1" s="200" t="s">
        <v>5729</v>
      </c>
      <c r="AM1" s="200"/>
      <c r="AN1" s="200"/>
      <c r="AO1" s="200"/>
    </row>
    <row r="2" spans="1:41" ht="60.6" customHeight="1" x14ac:dyDescent="0.3">
      <c r="A2" s="20" t="s">
        <v>5730</v>
      </c>
      <c r="B2" s="7" t="s">
        <v>2397</v>
      </c>
      <c r="C2" s="1" t="s">
        <v>5731</v>
      </c>
      <c r="D2" s="7" t="s">
        <v>2398</v>
      </c>
      <c r="E2" s="7" t="s">
        <v>2399</v>
      </c>
      <c r="F2" s="7" t="s">
        <v>2400</v>
      </c>
      <c r="G2" s="7" t="s">
        <v>2401</v>
      </c>
      <c r="H2" s="7" t="s">
        <v>2402</v>
      </c>
      <c r="I2" s="7" t="s">
        <v>2403</v>
      </c>
      <c r="J2" s="7" t="s">
        <v>2404</v>
      </c>
      <c r="K2" s="10" t="s">
        <v>5732</v>
      </c>
      <c r="L2" s="19" t="s">
        <v>5733</v>
      </c>
      <c r="M2" s="10" t="s">
        <v>5734</v>
      </c>
      <c r="N2" s="7" t="s">
        <v>2405</v>
      </c>
      <c r="O2" s="7" t="s">
        <v>2406</v>
      </c>
      <c r="P2" s="7" t="s">
        <v>2407</v>
      </c>
      <c r="Q2" s="7" t="s">
        <v>2408</v>
      </c>
      <c r="R2" s="7" t="s">
        <v>2409</v>
      </c>
      <c r="S2" s="7" t="s">
        <v>2410</v>
      </c>
      <c r="T2" s="7" t="s">
        <v>2411</v>
      </c>
      <c r="U2" s="7" t="s">
        <v>2412</v>
      </c>
      <c r="V2" s="7" t="s">
        <v>2413</v>
      </c>
      <c r="W2" s="7" t="s">
        <v>2414</v>
      </c>
      <c r="X2" s="7" t="s">
        <v>2415</v>
      </c>
      <c r="Y2" s="7" t="s">
        <v>2416</v>
      </c>
      <c r="Z2" s="7" t="s">
        <v>2417</v>
      </c>
      <c r="AA2" s="91" t="s">
        <v>5735</v>
      </c>
      <c r="AB2" s="91" t="s">
        <v>5736</v>
      </c>
      <c r="AC2" s="92" t="s">
        <v>5737</v>
      </c>
      <c r="AD2" s="93" t="s">
        <v>5738</v>
      </c>
      <c r="AE2" s="94" t="s">
        <v>5739</v>
      </c>
      <c r="AF2" s="91" t="s">
        <v>5740</v>
      </c>
      <c r="AG2" s="91" t="s">
        <v>5741</v>
      </c>
      <c r="AH2" s="95" t="s">
        <v>5742</v>
      </c>
      <c r="AI2" s="96" t="s">
        <v>5743</v>
      </c>
      <c r="AJ2" s="96" t="s">
        <v>5744</v>
      </c>
      <c r="AK2" s="96" t="s">
        <v>5745</v>
      </c>
      <c r="AL2" s="19" t="s">
        <v>5746</v>
      </c>
      <c r="AM2" s="19" t="s">
        <v>5747</v>
      </c>
      <c r="AN2" s="19" t="s">
        <v>5748</v>
      </c>
      <c r="AO2" s="19" t="s">
        <v>5749</v>
      </c>
    </row>
    <row r="3" spans="1:41" ht="40.200000000000003" customHeight="1" x14ac:dyDescent="0.3">
      <c r="A3" s="168" t="s">
        <v>2948</v>
      </c>
      <c r="B3" s="8" t="s">
        <v>5750</v>
      </c>
      <c r="C3" s="8" t="s">
        <v>2852</v>
      </c>
      <c r="D3" s="8" t="s">
        <v>2240</v>
      </c>
      <c r="E3" s="8" t="s">
        <v>5751</v>
      </c>
      <c r="F3" s="8" t="s">
        <v>5752</v>
      </c>
      <c r="G3" s="8" t="s">
        <v>5753</v>
      </c>
      <c r="H3" s="8" t="s">
        <v>2478</v>
      </c>
      <c r="I3" s="8" t="s">
        <v>2479</v>
      </c>
      <c r="J3" s="8" t="s">
        <v>2692</v>
      </c>
      <c r="K3" s="8" t="s">
        <v>5754</v>
      </c>
      <c r="L3" s="8" t="str" cm="1">
        <f t="array" ref="L3">_xlfn.TEXTJOIN(", ",TRUE,_xlfn.UNIQUE(_xlfn._xlws.FILTER(InfoGeneral[CodigoProducto],(InfoGeneral[BPIN]=EjecucionPresupuestalGastoCCyFondo[[#This Row],[PROYECTO]])*(InfoGeneral[Vigencia]=VALUE(EjecucionPresupuestalGastoCCyFondo[[#This Row],[VIGENCIA]])),"")))</f>
        <v>2402045</v>
      </c>
      <c r="M3" s="8" t="s">
        <v>5755</v>
      </c>
      <c r="N3" s="9">
        <v>9581413666</v>
      </c>
      <c r="O3" s="9">
        <v>0</v>
      </c>
      <c r="P3" s="9">
        <v>0</v>
      </c>
      <c r="Q3" s="9">
        <v>0</v>
      </c>
      <c r="R3" s="9">
        <v>9581413666</v>
      </c>
      <c r="S3" s="9">
        <v>0</v>
      </c>
      <c r="T3" s="9">
        <v>0</v>
      </c>
      <c r="U3" s="9">
        <v>0</v>
      </c>
      <c r="V3" s="9">
        <v>0</v>
      </c>
      <c r="W3" s="9">
        <v>0</v>
      </c>
      <c r="X3" s="9">
        <v>0</v>
      </c>
      <c r="Y3" s="9">
        <v>0</v>
      </c>
      <c r="Z3" s="9">
        <v>0</v>
      </c>
      <c r="AA3" s="108"/>
      <c r="AB3" s="8"/>
      <c r="AC3" s="108"/>
      <c r="AD3" s="8"/>
      <c r="AE3" s="8"/>
      <c r="AF3" s="108"/>
      <c r="AG3" s="8"/>
      <c r="AH3" s="8"/>
      <c r="AI3" s="8"/>
      <c r="AJ3" s="108"/>
      <c r="AK3" s="108"/>
      <c r="AL3" s="9"/>
      <c r="AM3" s="9"/>
      <c r="AN3" s="9"/>
      <c r="AO3" s="9"/>
    </row>
    <row r="4" spans="1:41" ht="40.200000000000003" customHeight="1" x14ac:dyDescent="0.3">
      <c r="A4" s="167" t="s">
        <v>2948</v>
      </c>
      <c r="B4" s="5" t="s">
        <v>5750</v>
      </c>
      <c r="C4" s="5" t="s">
        <v>2852</v>
      </c>
      <c r="D4" s="5" t="s">
        <v>2240</v>
      </c>
      <c r="E4" s="5" t="s">
        <v>5751</v>
      </c>
      <c r="F4" s="5" t="s">
        <v>5756</v>
      </c>
      <c r="G4" s="5" t="s">
        <v>5757</v>
      </c>
      <c r="H4" s="5" t="s">
        <v>2478</v>
      </c>
      <c r="I4" s="5" t="s">
        <v>2479</v>
      </c>
      <c r="J4" s="5" t="s">
        <v>3341</v>
      </c>
      <c r="K4" s="5" t="s">
        <v>5758</v>
      </c>
      <c r="L4" s="5" t="str" cm="1">
        <f t="array" ref="L4">_xlfn.TEXTJOIN(", ",TRUE,_xlfn.UNIQUE(_xlfn._xlws.FILTER(InfoGeneral[CodigoProducto],(InfoGeneral[BPIN]=EjecucionPresupuestalGastoCCyFondo[[#This Row],[PROYECTO]])*(InfoGeneral[Vigencia]=VALUE(EjecucionPresupuestalGastoCCyFondo[[#This Row],[VIGENCIA]])),"")))</f>
        <v>2402114</v>
      </c>
      <c r="M4" s="5" t="s">
        <v>5759</v>
      </c>
      <c r="N4" s="6">
        <v>321054846</v>
      </c>
      <c r="O4" s="6">
        <v>0</v>
      </c>
      <c r="P4" s="6">
        <v>0</v>
      </c>
      <c r="Q4" s="6">
        <v>0</v>
      </c>
      <c r="R4" s="6">
        <v>0</v>
      </c>
      <c r="S4" s="6">
        <v>0</v>
      </c>
      <c r="T4" s="6">
        <v>0</v>
      </c>
      <c r="U4" s="6">
        <v>321054846</v>
      </c>
      <c r="V4" s="6">
        <v>321054846</v>
      </c>
      <c r="W4" s="6">
        <v>321054846</v>
      </c>
      <c r="X4" s="6">
        <v>271562513</v>
      </c>
      <c r="Y4" s="6">
        <v>69010086</v>
      </c>
      <c r="Z4" s="6">
        <v>69010086</v>
      </c>
      <c r="AA4" s="107">
        <v>44958</v>
      </c>
      <c r="AB4" s="5" t="s">
        <v>5760</v>
      </c>
      <c r="AC4" s="107">
        <v>45019</v>
      </c>
      <c r="AD4" s="5" t="s">
        <v>5761</v>
      </c>
      <c r="AE4" s="5" t="s">
        <v>5762</v>
      </c>
      <c r="AF4" s="107">
        <v>45210</v>
      </c>
      <c r="AG4" s="5" t="s">
        <v>5763</v>
      </c>
      <c r="AH4" s="5" t="s">
        <v>5764</v>
      </c>
      <c r="AI4" s="5" t="s">
        <v>5765</v>
      </c>
      <c r="AJ4" s="107">
        <v>45019</v>
      </c>
      <c r="AK4" s="107">
        <v>45019</v>
      </c>
      <c r="AL4" s="6"/>
      <c r="AM4" s="6"/>
      <c r="AN4" s="6"/>
      <c r="AO4" s="6"/>
    </row>
    <row r="5" spans="1:41" ht="40.200000000000003" customHeight="1" x14ac:dyDescent="0.3">
      <c r="A5" s="167" t="s">
        <v>1245</v>
      </c>
      <c r="B5" s="5" t="s">
        <v>5766</v>
      </c>
      <c r="C5" s="5" t="s">
        <v>2852</v>
      </c>
      <c r="D5" s="5" t="s">
        <v>2240</v>
      </c>
      <c r="E5" s="5" t="s">
        <v>5751</v>
      </c>
      <c r="F5" s="5" t="s">
        <v>2558</v>
      </c>
      <c r="G5" s="5" t="s">
        <v>5767</v>
      </c>
      <c r="H5" s="5" t="s">
        <v>2478</v>
      </c>
      <c r="I5" s="5" t="s">
        <v>2479</v>
      </c>
      <c r="J5" s="5" t="s">
        <v>3341</v>
      </c>
      <c r="K5" s="5" t="s">
        <v>5758</v>
      </c>
      <c r="L5" s="5" t="str" cm="1">
        <f t="array" ref="L5">_xlfn.TEXTJOIN(", ",TRUE,_xlfn.UNIQUE(_xlfn._xlws.FILTER(InfoGeneral[CodigoProducto],(InfoGeneral[BPIN]=EjecucionPresupuestalGastoCCyFondo[[#This Row],[PROYECTO]])*(InfoGeneral[Vigencia]=VALUE(EjecucionPresupuestalGastoCCyFondo[[#This Row],[VIGENCIA]])),"")))</f>
        <v>2402114</v>
      </c>
      <c r="M5" s="5" t="s">
        <v>5759</v>
      </c>
      <c r="N5" s="6">
        <v>0</v>
      </c>
      <c r="O5" s="6">
        <v>0</v>
      </c>
      <c r="P5" s="6">
        <v>0</v>
      </c>
      <c r="Q5" s="6">
        <v>177085110</v>
      </c>
      <c r="R5" s="6">
        <v>0</v>
      </c>
      <c r="S5" s="6">
        <v>0</v>
      </c>
      <c r="T5" s="6">
        <v>0</v>
      </c>
      <c r="U5" s="6">
        <v>177085110</v>
      </c>
      <c r="V5" s="6">
        <v>177085110</v>
      </c>
      <c r="W5" s="6">
        <v>177085110</v>
      </c>
      <c r="X5" s="6">
        <v>177085110</v>
      </c>
      <c r="Y5" s="6">
        <v>0</v>
      </c>
      <c r="Z5" s="6">
        <v>0</v>
      </c>
      <c r="AA5" s="107">
        <v>45653</v>
      </c>
      <c r="AB5" s="5" t="s">
        <v>5768</v>
      </c>
      <c r="AC5" s="107">
        <v>45657</v>
      </c>
      <c r="AD5" s="5" t="s">
        <v>5769</v>
      </c>
      <c r="AE5" s="5" t="s">
        <v>5770</v>
      </c>
      <c r="AF5" s="107"/>
      <c r="AG5" s="5"/>
      <c r="AH5" s="5"/>
      <c r="AI5" s="5" t="s">
        <v>5771</v>
      </c>
      <c r="AJ5" s="107">
        <v>45657</v>
      </c>
      <c r="AK5" s="107">
        <v>45657</v>
      </c>
      <c r="AL5" s="6"/>
      <c r="AM5" s="6"/>
      <c r="AN5" s="6"/>
      <c r="AO5" s="6"/>
    </row>
    <row r="6" spans="1:41" ht="40.200000000000003" customHeight="1" x14ac:dyDescent="0.3">
      <c r="A6" s="167" t="s">
        <v>3320</v>
      </c>
      <c r="B6" s="5" t="s">
        <v>5772</v>
      </c>
      <c r="C6" s="5" t="s">
        <v>2852</v>
      </c>
      <c r="D6" s="5" t="s">
        <v>2240</v>
      </c>
      <c r="E6" s="5" t="s">
        <v>5751</v>
      </c>
      <c r="F6" s="5" t="s">
        <v>5773</v>
      </c>
      <c r="G6" s="5" t="s">
        <v>5774</v>
      </c>
      <c r="H6" s="5" t="s">
        <v>2478</v>
      </c>
      <c r="I6" s="5" t="s">
        <v>2479</v>
      </c>
      <c r="J6" s="5" t="s">
        <v>3341</v>
      </c>
      <c r="K6" s="5" t="s">
        <v>5758</v>
      </c>
      <c r="L6" s="5" t="str" cm="1">
        <f t="array" ref="L6">_xlfn.TEXTJOIN(", ",TRUE,_xlfn.UNIQUE(_xlfn._xlws.FILTER(InfoGeneral[CodigoProducto],(InfoGeneral[BPIN]=EjecucionPresupuestalGastoCCyFondo[[#This Row],[PROYECTO]])*(InfoGeneral[Vigencia]=VALUE(EjecucionPresupuestalGastoCCyFondo[[#This Row],[VIGENCIA]])),"")))</f>
        <v>2402114</v>
      </c>
      <c r="M6" s="5" t="s">
        <v>5759</v>
      </c>
      <c r="N6" s="6">
        <v>0</v>
      </c>
      <c r="O6" s="6">
        <v>881322043</v>
      </c>
      <c r="P6" s="6">
        <v>0</v>
      </c>
      <c r="Q6" s="6">
        <v>0</v>
      </c>
      <c r="R6" s="6">
        <v>0</v>
      </c>
      <c r="S6" s="6">
        <v>0</v>
      </c>
      <c r="T6" s="6">
        <v>0</v>
      </c>
      <c r="U6" s="6">
        <v>881322043</v>
      </c>
      <c r="V6" s="6">
        <v>881322043</v>
      </c>
      <c r="W6" s="6">
        <v>881322043</v>
      </c>
      <c r="X6" s="6">
        <v>0</v>
      </c>
      <c r="Y6" s="6">
        <v>0</v>
      </c>
      <c r="Z6" s="6">
        <v>0</v>
      </c>
      <c r="AA6" s="107">
        <v>44874</v>
      </c>
      <c r="AB6" s="5" t="s">
        <v>5775</v>
      </c>
      <c r="AC6" s="107"/>
      <c r="AD6" s="5"/>
      <c r="AE6" s="5"/>
      <c r="AF6" s="107"/>
      <c r="AG6" s="5"/>
      <c r="AH6" s="5"/>
      <c r="AI6" s="5"/>
      <c r="AJ6" s="107"/>
      <c r="AK6" s="107"/>
      <c r="AL6" s="6"/>
      <c r="AM6" s="6"/>
      <c r="AN6" s="6"/>
      <c r="AO6" s="6"/>
    </row>
    <row r="7" spans="1:41" ht="40.200000000000003" customHeight="1" x14ac:dyDescent="0.3">
      <c r="A7" s="167" t="s">
        <v>1245</v>
      </c>
      <c r="B7" s="5" t="s">
        <v>5766</v>
      </c>
      <c r="C7" s="5" t="s">
        <v>2852</v>
      </c>
      <c r="D7" s="5" t="s">
        <v>2240</v>
      </c>
      <c r="E7" s="5" t="s">
        <v>5751</v>
      </c>
      <c r="F7" s="5" t="s">
        <v>5756</v>
      </c>
      <c r="G7" s="5" t="s">
        <v>5757</v>
      </c>
      <c r="H7" s="5" t="s">
        <v>2478</v>
      </c>
      <c r="I7" s="5" t="s">
        <v>2479</v>
      </c>
      <c r="J7" s="5" t="s">
        <v>3341</v>
      </c>
      <c r="K7" s="5" t="s">
        <v>5758</v>
      </c>
      <c r="L7" s="5" t="str" cm="1">
        <f t="array" ref="L7">_xlfn.TEXTJOIN(", ",TRUE,_xlfn.UNIQUE(_xlfn._xlws.FILTER(InfoGeneral[CodigoProducto],(InfoGeneral[BPIN]=EjecucionPresupuestalGastoCCyFondo[[#This Row],[PROYECTO]])*(InfoGeneral[Vigencia]=VALUE(EjecucionPresupuestalGastoCCyFondo[[#This Row],[VIGENCIA]])),"")))</f>
        <v>2402114</v>
      </c>
      <c r="M7" s="5" t="s">
        <v>5759</v>
      </c>
      <c r="N7" s="6">
        <v>0</v>
      </c>
      <c r="O7" s="6">
        <v>0</v>
      </c>
      <c r="P7" s="6">
        <v>0</v>
      </c>
      <c r="Q7" s="6">
        <v>335000000</v>
      </c>
      <c r="R7" s="6">
        <v>0</v>
      </c>
      <c r="S7" s="6">
        <v>0</v>
      </c>
      <c r="T7" s="6">
        <v>0</v>
      </c>
      <c r="U7" s="6">
        <v>335000000</v>
      </c>
      <c r="V7" s="6">
        <v>335000000</v>
      </c>
      <c r="W7" s="6">
        <v>335000000</v>
      </c>
      <c r="X7" s="6">
        <v>335000000</v>
      </c>
      <c r="Y7" s="6">
        <v>0</v>
      </c>
      <c r="Z7" s="6">
        <v>0</v>
      </c>
      <c r="AA7" s="107">
        <v>45653</v>
      </c>
      <c r="AB7" s="5" t="s">
        <v>5776</v>
      </c>
      <c r="AC7" s="107">
        <v>45657</v>
      </c>
      <c r="AD7" s="5" t="s">
        <v>5777</v>
      </c>
      <c r="AE7" s="5" t="s">
        <v>5778</v>
      </c>
      <c r="AF7" s="107"/>
      <c r="AG7" s="5"/>
      <c r="AH7" s="5"/>
      <c r="AI7" s="5" t="s">
        <v>5771</v>
      </c>
      <c r="AJ7" s="107">
        <v>45657</v>
      </c>
      <c r="AK7" s="107">
        <v>45657</v>
      </c>
      <c r="AL7" s="6"/>
      <c r="AM7" s="6"/>
      <c r="AN7" s="6"/>
      <c r="AO7" s="6"/>
    </row>
    <row r="8" spans="1:41" ht="40.200000000000003" customHeight="1" x14ac:dyDescent="0.3">
      <c r="A8" s="167" t="s">
        <v>2948</v>
      </c>
      <c r="B8" s="5" t="s">
        <v>5750</v>
      </c>
      <c r="C8" s="5" t="s">
        <v>2852</v>
      </c>
      <c r="D8" s="5" t="s">
        <v>2240</v>
      </c>
      <c r="E8" s="5" t="s">
        <v>5751</v>
      </c>
      <c r="F8" s="5" t="s">
        <v>5773</v>
      </c>
      <c r="G8" s="5" t="s">
        <v>5774</v>
      </c>
      <c r="H8" s="5" t="s">
        <v>2478</v>
      </c>
      <c r="I8" s="5" t="s">
        <v>2479</v>
      </c>
      <c r="J8" s="5" t="s">
        <v>3341</v>
      </c>
      <c r="K8" s="5" t="s">
        <v>5758</v>
      </c>
      <c r="L8" s="5" t="str" cm="1">
        <f t="array" ref="L8">_xlfn.TEXTJOIN(", ",TRUE,_xlfn.UNIQUE(_xlfn._xlws.FILTER(InfoGeneral[CodigoProducto],(InfoGeneral[BPIN]=EjecucionPresupuestalGastoCCyFondo[[#This Row],[PROYECTO]])*(InfoGeneral[Vigencia]=VALUE(EjecucionPresupuestalGastoCCyFondo[[#This Row],[VIGENCIA]])),"")))</f>
        <v>2402114</v>
      </c>
      <c r="M8" s="5" t="s">
        <v>5759</v>
      </c>
      <c r="N8" s="6">
        <v>0</v>
      </c>
      <c r="O8" s="6">
        <v>881322043</v>
      </c>
      <c r="P8" s="6">
        <v>0</v>
      </c>
      <c r="Q8" s="6">
        <v>0</v>
      </c>
      <c r="R8" s="6">
        <v>0</v>
      </c>
      <c r="S8" s="6">
        <v>0</v>
      </c>
      <c r="T8" s="6">
        <v>0</v>
      </c>
      <c r="U8" s="6">
        <v>881322043</v>
      </c>
      <c r="V8" s="6">
        <v>881322043</v>
      </c>
      <c r="W8" s="6">
        <v>881322043</v>
      </c>
      <c r="X8" s="6">
        <v>881322043</v>
      </c>
      <c r="Y8" s="6">
        <v>570921442</v>
      </c>
      <c r="Z8" s="6">
        <v>570921442</v>
      </c>
      <c r="AA8" s="107">
        <v>44958</v>
      </c>
      <c r="AB8" s="5" t="s">
        <v>5760</v>
      </c>
      <c r="AC8" s="107">
        <v>45124</v>
      </c>
      <c r="AD8" s="5" t="s">
        <v>5779</v>
      </c>
      <c r="AE8" s="5" t="s">
        <v>5780</v>
      </c>
      <c r="AF8" s="107">
        <v>45280</v>
      </c>
      <c r="AG8" s="5" t="s">
        <v>5781</v>
      </c>
      <c r="AH8" s="5" t="s">
        <v>5782</v>
      </c>
      <c r="AI8" s="5" t="s">
        <v>5783</v>
      </c>
      <c r="AJ8" s="107">
        <v>45065</v>
      </c>
      <c r="AK8" s="107">
        <v>45065</v>
      </c>
      <c r="AL8" s="6"/>
      <c r="AM8" s="6"/>
      <c r="AN8" s="6"/>
      <c r="AO8" s="6"/>
    </row>
    <row r="9" spans="1:41" ht="40.200000000000003" customHeight="1" x14ac:dyDescent="0.3">
      <c r="A9" s="167" t="s">
        <v>2948</v>
      </c>
      <c r="B9" s="5" t="s">
        <v>5784</v>
      </c>
      <c r="C9" s="5" t="s">
        <v>2927</v>
      </c>
      <c r="D9" s="5" t="s">
        <v>2236</v>
      </c>
      <c r="E9" s="5" t="s">
        <v>5785</v>
      </c>
      <c r="F9" s="5" t="s">
        <v>2476</v>
      </c>
      <c r="G9" s="5" t="s">
        <v>2477</v>
      </c>
      <c r="H9" s="5" t="s">
        <v>2478</v>
      </c>
      <c r="I9" s="5" t="s">
        <v>2479</v>
      </c>
      <c r="J9" s="5" t="s">
        <v>1566</v>
      </c>
      <c r="K9" s="5" t="s">
        <v>5786</v>
      </c>
      <c r="L9" s="5" t="str" cm="1">
        <f t="array" ref="L9">_xlfn.TEXTJOIN(", ",TRUE,_xlfn.UNIQUE(_xlfn._xlws.FILTER(InfoGeneral[CodigoProducto],(InfoGeneral[BPIN]=EjecucionPresupuestalGastoCCyFondo[[#This Row],[PROYECTO]])*(InfoGeneral[Vigencia]=VALUE(EjecucionPresupuestalGastoCCyFondo[[#This Row],[VIGENCIA]])),"")))</f>
        <v>1906030, 1906005</v>
      </c>
      <c r="M9" s="5" t="s">
        <v>5787</v>
      </c>
      <c r="N9" s="6">
        <v>0</v>
      </c>
      <c r="O9" s="6">
        <v>38541852809.730003</v>
      </c>
      <c r="P9" s="6">
        <v>0</v>
      </c>
      <c r="Q9" s="6">
        <v>0</v>
      </c>
      <c r="R9" s="6">
        <v>0</v>
      </c>
      <c r="S9" s="6">
        <v>0</v>
      </c>
      <c r="T9" s="6">
        <v>0</v>
      </c>
      <c r="U9" s="6">
        <v>38541852809.730003</v>
      </c>
      <c r="V9" s="6">
        <v>5570391303.8299999</v>
      </c>
      <c r="W9" s="6">
        <v>5570391303.8299999</v>
      </c>
      <c r="X9" s="6">
        <v>0</v>
      </c>
      <c r="Y9" s="6">
        <v>0</v>
      </c>
      <c r="Z9" s="6">
        <v>0</v>
      </c>
      <c r="AA9" s="107">
        <v>45254</v>
      </c>
      <c r="AB9" s="5" t="s">
        <v>5788</v>
      </c>
      <c r="AC9" s="107"/>
      <c r="AD9" s="5"/>
      <c r="AE9" s="5"/>
      <c r="AF9" s="107"/>
      <c r="AG9" s="5"/>
      <c r="AH9" s="5"/>
      <c r="AI9" s="5"/>
      <c r="AJ9" s="107"/>
      <c r="AK9" s="107"/>
      <c r="AL9" s="6"/>
      <c r="AM9" s="6"/>
      <c r="AN9" s="6"/>
      <c r="AO9" s="6"/>
    </row>
    <row r="10" spans="1:41" ht="40.200000000000003" customHeight="1" x14ac:dyDescent="0.3">
      <c r="A10" s="167" t="s">
        <v>1245</v>
      </c>
      <c r="B10" s="5" t="s">
        <v>5789</v>
      </c>
      <c r="C10" s="5" t="s">
        <v>2927</v>
      </c>
      <c r="D10" s="5" t="s">
        <v>2236</v>
      </c>
      <c r="E10" s="5" t="s">
        <v>5785</v>
      </c>
      <c r="F10" s="5" t="s">
        <v>2476</v>
      </c>
      <c r="G10" s="5" t="s">
        <v>2477</v>
      </c>
      <c r="H10" s="5" t="s">
        <v>2478</v>
      </c>
      <c r="I10" s="5" t="s">
        <v>2479</v>
      </c>
      <c r="J10" s="5" t="s">
        <v>1566</v>
      </c>
      <c r="K10" s="5" t="s">
        <v>5786</v>
      </c>
      <c r="L10" s="5" t="str" cm="1">
        <f t="array" ref="L10">_xlfn.TEXTJOIN(", ",TRUE,_xlfn.UNIQUE(_xlfn._xlws.FILTER(InfoGeneral[CodigoProducto],(InfoGeneral[BPIN]=EjecucionPresupuestalGastoCCyFondo[[#This Row],[PROYECTO]])*(InfoGeneral[Vigencia]=VALUE(EjecucionPresupuestalGastoCCyFondo[[#This Row],[VIGENCIA]])),"")))</f>
        <v>1906030, 1906005</v>
      </c>
      <c r="M10" s="5" t="s">
        <v>5787</v>
      </c>
      <c r="N10" s="6">
        <v>0</v>
      </c>
      <c r="O10" s="6">
        <v>38541852809.730003</v>
      </c>
      <c r="P10" s="6">
        <v>0</v>
      </c>
      <c r="Q10" s="6">
        <v>0</v>
      </c>
      <c r="R10" s="6">
        <v>0</v>
      </c>
      <c r="S10" s="6">
        <v>0</v>
      </c>
      <c r="T10" s="6">
        <v>0</v>
      </c>
      <c r="U10" s="6">
        <v>3854185280973</v>
      </c>
      <c r="V10" s="6">
        <v>38541852809.730003</v>
      </c>
      <c r="W10" s="6">
        <v>38541852809.730003</v>
      </c>
      <c r="X10" s="6">
        <v>38511610617</v>
      </c>
      <c r="Y10" s="6">
        <v>10353420827.82</v>
      </c>
      <c r="Z10" s="6">
        <v>10353420827.82</v>
      </c>
      <c r="AA10" s="107">
        <v>45350</v>
      </c>
      <c r="AB10" s="5" t="s">
        <v>5790</v>
      </c>
      <c r="AC10" s="107">
        <v>45407</v>
      </c>
      <c r="AD10" s="5" t="s">
        <v>5791</v>
      </c>
      <c r="AE10" s="5" t="s">
        <v>5792</v>
      </c>
      <c r="AF10" s="107">
        <v>45499</v>
      </c>
      <c r="AG10" s="5" t="s">
        <v>5793</v>
      </c>
      <c r="AH10" s="5" t="s">
        <v>5794</v>
      </c>
      <c r="AI10" s="5"/>
      <c r="AJ10" s="107"/>
      <c r="AK10" s="107"/>
      <c r="AL10" s="6"/>
      <c r="AM10" s="6"/>
      <c r="AN10" s="6"/>
      <c r="AO10" s="6"/>
    </row>
    <row r="11" spans="1:41" ht="40.200000000000003" customHeight="1" x14ac:dyDescent="0.3">
      <c r="A11" s="167" t="s">
        <v>1246</v>
      </c>
      <c r="B11" s="5" t="s">
        <v>5795</v>
      </c>
      <c r="C11" s="5" t="s">
        <v>2927</v>
      </c>
      <c r="D11" s="5" t="s">
        <v>2267</v>
      </c>
      <c r="E11" s="5" t="s">
        <v>5796</v>
      </c>
      <c r="F11" s="5" t="s">
        <v>2495</v>
      </c>
      <c r="G11" s="5" t="s">
        <v>2496</v>
      </c>
      <c r="H11" s="5" t="s">
        <v>2420</v>
      </c>
      <c r="I11" s="5" t="s">
        <v>2426</v>
      </c>
      <c r="J11" s="5" t="s">
        <v>1460</v>
      </c>
      <c r="K11" s="5" t="s">
        <v>5797</v>
      </c>
      <c r="L11" s="5" t="str" cm="1">
        <f t="array" ref="L11">_xlfn.TEXTJOIN(", ",TRUE,_xlfn.UNIQUE(_xlfn._xlws.FILTER(InfoGeneral[CodigoProducto],(InfoGeneral[BPIN]=EjecucionPresupuestalGastoCCyFondo[[#This Row],[PROYECTO]])*(InfoGeneral[Vigencia]=VALUE(EjecucionPresupuestalGastoCCyFondo[[#This Row],[VIGENCIA]])),"")))</f>
        <v>1905054</v>
      </c>
      <c r="M11" s="5" t="s">
        <v>5798</v>
      </c>
      <c r="N11" s="6">
        <v>2420000000</v>
      </c>
      <c r="O11" s="6">
        <v>0</v>
      </c>
      <c r="P11" s="6">
        <v>0</v>
      </c>
      <c r="Q11" s="6">
        <v>971851993.61000001</v>
      </c>
      <c r="R11" s="6">
        <v>0</v>
      </c>
      <c r="S11" s="6">
        <v>0</v>
      </c>
      <c r="T11" s="6">
        <v>0</v>
      </c>
      <c r="U11" s="6">
        <v>339185199361</v>
      </c>
      <c r="V11" s="6">
        <v>3391851993.6100001</v>
      </c>
      <c r="W11" s="6">
        <v>3391851993.6100001</v>
      </c>
      <c r="X11" s="6">
        <v>3391851993.6100001</v>
      </c>
      <c r="Y11" s="6">
        <v>2881025000</v>
      </c>
      <c r="Z11" s="6">
        <v>2881025000</v>
      </c>
      <c r="AA11" s="107">
        <v>45687</v>
      </c>
      <c r="AB11" s="5" t="s">
        <v>5799</v>
      </c>
      <c r="AC11" s="107">
        <v>45894</v>
      </c>
      <c r="AD11" s="5" t="s">
        <v>5800</v>
      </c>
      <c r="AE11" s="5" t="s">
        <v>5801</v>
      </c>
      <c r="AF11" s="107">
        <v>45898</v>
      </c>
      <c r="AG11" s="5" t="s">
        <v>5802</v>
      </c>
      <c r="AH11" s="5" t="s">
        <v>5803</v>
      </c>
      <c r="AI11" s="5" t="s">
        <v>5804</v>
      </c>
      <c r="AJ11" s="107">
        <v>45744</v>
      </c>
      <c r="AK11" s="107">
        <v>45748</v>
      </c>
      <c r="AL11" s="6"/>
      <c r="AM11" s="6"/>
      <c r="AN11" s="6"/>
      <c r="AO11" s="6"/>
    </row>
    <row r="12" spans="1:41" ht="40.200000000000003" customHeight="1" x14ac:dyDescent="0.3">
      <c r="A12" s="167" t="s">
        <v>1246</v>
      </c>
      <c r="B12" s="5" t="s">
        <v>5805</v>
      </c>
      <c r="C12" s="5" t="s">
        <v>2927</v>
      </c>
      <c r="D12" s="5" t="s">
        <v>2263</v>
      </c>
      <c r="E12" s="5" t="s">
        <v>5806</v>
      </c>
      <c r="F12" s="5" t="s">
        <v>2495</v>
      </c>
      <c r="G12" s="5" t="s">
        <v>2496</v>
      </c>
      <c r="H12" s="5" t="s">
        <v>2420</v>
      </c>
      <c r="I12" s="5" t="s">
        <v>2426</v>
      </c>
      <c r="J12" s="5" t="s">
        <v>1460</v>
      </c>
      <c r="K12" s="5" t="s">
        <v>5797</v>
      </c>
      <c r="L12" s="5" t="str" cm="1">
        <f t="array" ref="L12">_xlfn.TEXTJOIN(", ",TRUE,_xlfn.UNIQUE(_xlfn._xlws.FILTER(InfoGeneral[CodigoProducto],(InfoGeneral[BPIN]=EjecucionPresupuestalGastoCCyFondo[[#This Row],[PROYECTO]])*(InfoGeneral[Vigencia]=VALUE(EjecucionPresupuestalGastoCCyFondo[[#This Row],[VIGENCIA]])),"")))</f>
        <v>1905054</v>
      </c>
      <c r="M12" s="5" t="s">
        <v>5798</v>
      </c>
      <c r="N12" s="6">
        <v>580000000</v>
      </c>
      <c r="O12" s="6">
        <v>0</v>
      </c>
      <c r="P12" s="6">
        <v>0</v>
      </c>
      <c r="Q12" s="6">
        <v>0</v>
      </c>
      <c r="R12" s="6">
        <v>0</v>
      </c>
      <c r="S12" s="6">
        <v>0</v>
      </c>
      <c r="T12" s="6">
        <v>0</v>
      </c>
      <c r="U12" s="6">
        <v>580000000</v>
      </c>
      <c r="V12" s="6">
        <v>580000000</v>
      </c>
      <c r="W12" s="6">
        <v>580000000</v>
      </c>
      <c r="X12" s="6">
        <v>579999373</v>
      </c>
      <c r="Y12" s="6">
        <v>389999686.5</v>
      </c>
      <c r="Z12" s="6">
        <v>389999686.5</v>
      </c>
      <c r="AA12" s="107">
        <v>45687</v>
      </c>
      <c r="AB12" s="5" t="s">
        <v>5807</v>
      </c>
      <c r="AC12" s="107">
        <v>45930</v>
      </c>
      <c r="AD12" s="5" t="s">
        <v>5808</v>
      </c>
      <c r="AE12" s="5" t="s">
        <v>5809</v>
      </c>
      <c r="AF12" s="107">
        <v>45952</v>
      </c>
      <c r="AG12" s="5" t="s">
        <v>5810</v>
      </c>
      <c r="AH12" s="5" t="s">
        <v>5811</v>
      </c>
      <c r="AI12" s="5" t="s">
        <v>5812</v>
      </c>
      <c r="AJ12" s="107">
        <v>45926</v>
      </c>
      <c r="AK12" s="107">
        <v>45926</v>
      </c>
      <c r="AL12" s="6"/>
      <c r="AM12" s="6"/>
      <c r="AN12" s="6"/>
      <c r="AO12" s="6"/>
    </row>
    <row r="13" spans="1:41" ht="40.200000000000003" customHeight="1" x14ac:dyDescent="0.3">
      <c r="A13" s="167" t="s">
        <v>2948</v>
      </c>
      <c r="B13" s="5" t="s">
        <v>5813</v>
      </c>
      <c r="C13" s="5" t="s">
        <v>3532</v>
      </c>
      <c r="D13" s="5" t="s">
        <v>5814</v>
      </c>
      <c r="E13" s="5" t="s">
        <v>5815</v>
      </c>
      <c r="F13" s="5" t="s">
        <v>2476</v>
      </c>
      <c r="G13" s="5" t="s">
        <v>2477</v>
      </c>
      <c r="H13" s="5" t="s">
        <v>2478</v>
      </c>
      <c r="I13" s="5" t="s">
        <v>2479</v>
      </c>
      <c r="J13" s="5" t="s">
        <v>1727</v>
      </c>
      <c r="K13" s="5" t="s">
        <v>5816</v>
      </c>
      <c r="L13" s="5" t="str" cm="1">
        <f t="array" ref="L13">_xlfn.TEXTJOIN(", ",TRUE,_xlfn.UNIQUE(_xlfn._xlws.FILTER(InfoGeneral[CodigoProducto],(InfoGeneral[BPIN]=EjecucionPresupuestalGastoCCyFondo[[#This Row],[PROYECTO]])*(InfoGeneral[Vigencia]=VALUE(EjecucionPresupuestalGastoCCyFondo[[#This Row],[VIGENCIA]])),"")))</f>
        <v>3502078, 3502113</v>
      </c>
      <c r="M13" s="5" t="s">
        <v>5759</v>
      </c>
      <c r="N13" s="6">
        <v>0</v>
      </c>
      <c r="O13" s="6">
        <v>29427146033</v>
      </c>
      <c r="P13" s="6">
        <v>0</v>
      </c>
      <c r="Q13" s="6">
        <v>0</v>
      </c>
      <c r="R13" s="6">
        <v>0</v>
      </c>
      <c r="S13" s="6">
        <v>0</v>
      </c>
      <c r="T13" s="6">
        <v>0</v>
      </c>
      <c r="U13" s="6">
        <v>29427146033</v>
      </c>
      <c r="V13" s="6">
        <v>29427146033</v>
      </c>
      <c r="W13" s="6">
        <v>29427146033</v>
      </c>
      <c r="X13" s="6">
        <v>28004336311</v>
      </c>
      <c r="Y13" s="6">
        <v>6732723964</v>
      </c>
      <c r="Z13" s="6">
        <v>6732723964</v>
      </c>
      <c r="AA13" s="107">
        <v>45065</v>
      </c>
      <c r="AB13" s="5" t="s">
        <v>5817</v>
      </c>
      <c r="AC13" s="107">
        <v>45154</v>
      </c>
      <c r="AD13" s="5" t="s">
        <v>5818</v>
      </c>
      <c r="AE13" s="5" t="s">
        <v>5819</v>
      </c>
      <c r="AF13" s="107">
        <v>45273</v>
      </c>
      <c r="AG13" s="5" t="s">
        <v>5820</v>
      </c>
      <c r="AH13" s="5" t="s">
        <v>5782</v>
      </c>
      <c r="AI13" s="5" t="s">
        <v>5821</v>
      </c>
      <c r="AJ13" s="107">
        <v>45154</v>
      </c>
      <c r="AK13" s="107">
        <v>45154</v>
      </c>
      <c r="AL13" s="6"/>
      <c r="AM13" s="6"/>
      <c r="AN13" s="6"/>
      <c r="AO13" s="6"/>
    </row>
    <row r="14" spans="1:41" ht="40.200000000000003" customHeight="1" x14ac:dyDescent="0.3">
      <c r="A14" s="167" t="s">
        <v>2948</v>
      </c>
      <c r="B14" s="5" t="s">
        <v>5813</v>
      </c>
      <c r="C14" s="5" t="s">
        <v>3532</v>
      </c>
      <c r="D14" s="5" t="s">
        <v>5814</v>
      </c>
      <c r="E14" s="5" t="s">
        <v>5815</v>
      </c>
      <c r="F14" s="5" t="s">
        <v>5822</v>
      </c>
      <c r="G14" s="5" t="s">
        <v>5823</v>
      </c>
      <c r="H14" s="5" t="s">
        <v>2478</v>
      </c>
      <c r="I14" s="5" t="s">
        <v>2479</v>
      </c>
      <c r="J14" s="5" t="s">
        <v>1727</v>
      </c>
      <c r="K14" s="5" t="s">
        <v>5816</v>
      </c>
      <c r="L14" s="5" t="str" cm="1">
        <f t="array" ref="L14">_xlfn.TEXTJOIN(", ",TRUE,_xlfn.UNIQUE(_xlfn._xlws.FILTER(InfoGeneral[CodigoProducto],(InfoGeneral[BPIN]=EjecucionPresupuestalGastoCCyFondo[[#This Row],[PROYECTO]])*(InfoGeneral[Vigencia]=VALUE(EjecucionPresupuestalGastoCCyFondo[[#This Row],[VIGENCIA]])),"")))</f>
        <v>3502078, 3502113</v>
      </c>
      <c r="M14" s="5" t="s">
        <v>5759</v>
      </c>
      <c r="N14" s="6">
        <v>0</v>
      </c>
      <c r="O14" s="6">
        <v>570364947</v>
      </c>
      <c r="P14" s="6">
        <v>0</v>
      </c>
      <c r="Q14" s="6">
        <v>0</v>
      </c>
      <c r="R14" s="6">
        <v>0</v>
      </c>
      <c r="S14" s="6">
        <v>0</v>
      </c>
      <c r="T14" s="6">
        <v>0</v>
      </c>
      <c r="U14" s="6">
        <v>570364947</v>
      </c>
      <c r="V14" s="6">
        <v>570364947</v>
      </c>
      <c r="W14" s="6">
        <v>570364947</v>
      </c>
      <c r="X14" s="6">
        <v>0</v>
      </c>
      <c r="Y14" s="6">
        <v>0</v>
      </c>
      <c r="Z14" s="6">
        <v>0</v>
      </c>
      <c r="AA14" s="107">
        <v>45065</v>
      </c>
      <c r="AB14" s="5" t="s">
        <v>5817</v>
      </c>
      <c r="AC14" s="107"/>
      <c r="AD14" s="5"/>
      <c r="AE14" s="5"/>
      <c r="AF14" s="107"/>
      <c r="AG14" s="5"/>
      <c r="AH14" s="5"/>
      <c r="AI14" s="5"/>
      <c r="AJ14" s="107"/>
      <c r="AK14" s="107"/>
      <c r="AL14" s="6"/>
      <c r="AM14" s="6"/>
      <c r="AN14" s="6"/>
      <c r="AO14" s="6"/>
    </row>
    <row r="15" spans="1:41" ht="40.200000000000003" customHeight="1" x14ac:dyDescent="0.3">
      <c r="A15" s="167" t="s">
        <v>2948</v>
      </c>
      <c r="B15" s="5" t="s">
        <v>5750</v>
      </c>
      <c r="C15" s="5" t="s">
        <v>2852</v>
      </c>
      <c r="D15" s="5" t="s">
        <v>2240</v>
      </c>
      <c r="E15" s="5" t="s">
        <v>5751</v>
      </c>
      <c r="F15" s="5" t="s">
        <v>5752</v>
      </c>
      <c r="G15" s="5" t="s">
        <v>5753</v>
      </c>
      <c r="H15" s="5" t="s">
        <v>2478</v>
      </c>
      <c r="I15" s="5" t="s">
        <v>2479</v>
      </c>
      <c r="J15" s="5" t="s">
        <v>4908</v>
      </c>
      <c r="K15" s="5" t="s">
        <v>5824</v>
      </c>
      <c r="L15" s="5" t="str" cm="1">
        <f t="array" ref="L15">_xlfn.TEXTJOIN(", ",TRUE,_xlfn.UNIQUE(_xlfn._xlws.FILTER(InfoGeneral[CodigoProducto],(InfoGeneral[BPIN]=EjecucionPresupuestalGastoCCyFondo[[#This Row],[PROYECTO]])*(InfoGeneral[Vigencia]=VALUE(EjecucionPresupuestalGastoCCyFondo[[#This Row],[VIGENCIA]])),"")))</f>
        <v>2402112</v>
      </c>
      <c r="M15" s="5" t="s">
        <v>5825</v>
      </c>
      <c r="N15" s="6">
        <v>0</v>
      </c>
      <c r="O15" s="6">
        <v>1859607894</v>
      </c>
      <c r="P15" s="6">
        <v>0</v>
      </c>
      <c r="Q15" s="6">
        <v>9581413666</v>
      </c>
      <c r="R15" s="6">
        <v>0</v>
      </c>
      <c r="S15" s="6">
        <v>0</v>
      </c>
      <c r="T15" s="6">
        <v>0</v>
      </c>
      <c r="U15" s="6">
        <v>11441021560</v>
      </c>
      <c r="V15" s="6">
        <v>8374928921.3299999</v>
      </c>
      <c r="W15" s="6">
        <v>8374928921.3299999</v>
      </c>
      <c r="X15" s="6">
        <v>8374928921.3299999</v>
      </c>
      <c r="Y15" s="6">
        <v>6622451251.5600004</v>
      </c>
      <c r="Z15" s="6">
        <v>3317478083.3899999</v>
      </c>
      <c r="AA15" s="107">
        <v>44959</v>
      </c>
      <c r="AB15" s="5" t="s">
        <v>5826</v>
      </c>
      <c r="AC15" s="107">
        <v>45006</v>
      </c>
      <c r="AD15" s="5" t="s">
        <v>5827</v>
      </c>
      <c r="AE15" s="5" t="s">
        <v>5828</v>
      </c>
      <c r="AF15" s="107">
        <v>45070</v>
      </c>
      <c r="AG15" s="5" t="s">
        <v>5829</v>
      </c>
      <c r="AH15" s="5" t="s">
        <v>5830</v>
      </c>
      <c r="AI15" s="5" t="s">
        <v>5831</v>
      </c>
      <c r="AJ15" s="107">
        <v>45002</v>
      </c>
      <c r="AK15" s="107">
        <v>45006</v>
      </c>
      <c r="AL15" s="6"/>
      <c r="AM15" s="6"/>
      <c r="AN15" s="6"/>
      <c r="AO15" s="6"/>
    </row>
    <row r="16" spans="1:41" ht="40.200000000000003" customHeight="1" x14ac:dyDescent="0.3">
      <c r="A16" s="167" t="s">
        <v>3320</v>
      </c>
      <c r="B16" s="5" t="s">
        <v>5772</v>
      </c>
      <c r="C16" s="5" t="s">
        <v>2852</v>
      </c>
      <c r="D16" s="5" t="s">
        <v>2240</v>
      </c>
      <c r="E16" s="5" t="s">
        <v>5751</v>
      </c>
      <c r="F16" s="5" t="s">
        <v>5752</v>
      </c>
      <c r="G16" s="5" t="s">
        <v>5753</v>
      </c>
      <c r="H16" s="5" t="s">
        <v>2478</v>
      </c>
      <c r="I16" s="5" t="s">
        <v>2479</v>
      </c>
      <c r="J16" s="5" t="s">
        <v>4908</v>
      </c>
      <c r="K16" s="5" t="s">
        <v>5824</v>
      </c>
      <c r="L16" s="5" t="str" cm="1">
        <f t="array" ref="L16">_xlfn.TEXTJOIN(", ",TRUE,_xlfn.UNIQUE(_xlfn._xlws.FILTER(InfoGeneral[CodigoProducto],(InfoGeneral[BPIN]=EjecucionPresupuestalGastoCCyFondo[[#This Row],[PROYECTO]])*(InfoGeneral[Vigencia]=VALUE(EjecucionPresupuestalGastoCCyFondo[[#This Row],[VIGENCIA]])),"")))</f>
        <v>2402112</v>
      </c>
      <c r="M16" s="5" t="s">
        <v>5825</v>
      </c>
      <c r="N16" s="6">
        <v>0</v>
      </c>
      <c r="O16" s="6">
        <v>1859607894</v>
      </c>
      <c r="P16" s="6">
        <v>0</v>
      </c>
      <c r="Q16" s="6">
        <v>0</v>
      </c>
      <c r="R16" s="6">
        <v>0</v>
      </c>
      <c r="S16" s="6">
        <v>0</v>
      </c>
      <c r="T16" s="6">
        <v>0</v>
      </c>
      <c r="U16" s="6">
        <v>1859607894</v>
      </c>
      <c r="V16" s="6">
        <v>1859607894</v>
      </c>
      <c r="W16" s="6">
        <v>1859607894</v>
      </c>
      <c r="X16" s="6">
        <v>0</v>
      </c>
      <c r="Y16" s="6">
        <v>0</v>
      </c>
      <c r="Z16" s="6">
        <v>0</v>
      </c>
      <c r="AA16" s="107">
        <v>44839</v>
      </c>
      <c r="AB16" s="5" t="s">
        <v>5832</v>
      </c>
      <c r="AC16" s="107"/>
      <c r="AD16" s="5"/>
      <c r="AE16" s="5"/>
      <c r="AF16" s="107"/>
      <c r="AG16" s="5"/>
      <c r="AH16" s="5"/>
      <c r="AI16" s="5"/>
      <c r="AJ16" s="107"/>
      <c r="AK16" s="107"/>
      <c r="AL16" s="6"/>
      <c r="AM16" s="6"/>
      <c r="AN16" s="6"/>
      <c r="AO16" s="6"/>
    </row>
    <row r="17" spans="1:41" ht="40.200000000000003" customHeight="1" x14ac:dyDescent="0.3">
      <c r="A17" s="167" t="s">
        <v>1245</v>
      </c>
      <c r="B17" s="5" t="s">
        <v>5766</v>
      </c>
      <c r="C17" s="5" t="s">
        <v>2852</v>
      </c>
      <c r="D17" s="5" t="s">
        <v>2240</v>
      </c>
      <c r="E17" s="5" t="s">
        <v>5751</v>
      </c>
      <c r="F17" s="5" t="s">
        <v>5752</v>
      </c>
      <c r="G17" s="5" t="s">
        <v>5753</v>
      </c>
      <c r="H17" s="5" t="s">
        <v>2478</v>
      </c>
      <c r="I17" s="5" t="s">
        <v>2479</v>
      </c>
      <c r="J17" s="5" t="s">
        <v>4908</v>
      </c>
      <c r="K17" s="5" t="s">
        <v>5824</v>
      </c>
      <c r="L17" s="5" t="str" cm="1">
        <f t="array" ref="L17">_xlfn.TEXTJOIN(", ",TRUE,_xlfn.UNIQUE(_xlfn._xlws.FILTER(InfoGeneral[CodigoProducto],(InfoGeneral[BPIN]=EjecucionPresupuestalGastoCCyFondo[[#This Row],[PROYECTO]])*(InfoGeneral[Vigencia]=VALUE(EjecucionPresupuestalGastoCCyFondo[[#This Row],[VIGENCIA]])),"")))</f>
        <v>2402112</v>
      </c>
      <c r="M17" s="5" t="s">
        <v>5825</v>
      </c>
      <c r="N17" s="6">
        <v>0</v>
      </c>
      <c r="O17" s="6">
        <v>3066062200</v>
      </c>
      <c r="P17" s="6">
        <v>0</v>
      </c>
      <c r="Q17" s="6">
        <v>0</v>
      </c>
      <c r="R17" s="6">
        <v>0</v>
      </c>
      <c r="S17" s="6">
        <v>0</v>
      </c>
      <c r="T17" s="6">
        <v>0</v>
      </c>
      <c r="U17" s="6">
        <v>3066062200</v>
      </c>
      <c r="V17" s="6">
        <v>3066062200</v>
      </c>
      <c r="W17" s="6">
        <v>3066062200</v>
      </c>
      <c r="X17" s="6">
        <v>3066062200</v>
      </c>
      <c r="Y17" s="6">
        <v>453301875.44</v>
      </c>
      <c r="Z17" s="6">
        <v>453301875.44</v>
      </c>
      <c r="AA17" s="107">
        <v>45399</v>
      </c>
      <c r="AB17" s="5" t="s">
        <v>5833</v>
      </c>
      <c r="AC17" s="107">
        <v>45418</v>
      </c>
      <c r="AD17" s="5" t="s">
        <v>5834</v>
      </c>
      <c r="AE17" s="5" t="s">
        <v>5835</v>
      </c>
      <c r="AF17" s="107">
        <v>45497</v>
      </c>
      <c r="AG17" s="5" t="s">
        <v>5836</v>
      </c>
      <c r="AH17" s="5" t="s">
        <v>5837</v>
      </c>
      <c r="AI17" s="5" t="s">
        <v>5838</v>
      </c>
      <c r="AJ17" s="107">
        <v>45418</v>
      </c>
      <c r="AK17" s="107">
        <v>45418</v>
      </c>
      <c r="AL17" s="6"/>
      <c r="AM17" s="6"/>
      <c r="AN17" s="6"/>
      <c r="AO17" s="6"/>
    </row>
    <row r="18" spans="1:41" ht="40.200000000000003" customHeight="1" x14ac:dyDescent="0.3">
      <c r="A18" s="167" t="s">
        <v>1246</v>
      </c>
      <c r="B18" s="5" t="s">
        <v>5839</v>
      </c>
      <c r="C18" s="5" t="s">
        <v>2765</v>
      </c>
      <c r="D18" s="5" t="s">
        <v>2321</v>
      </c>
      <c r="E18" s="5" t="s">
        <v>5840</v>
      </c>
      <c r="F18" s="5" t="s">
        <v>2476</v>
      </c>
      <c r="G18" s="5" t="s">
        <v>2477</v>
      </c>
      <c r="H18" s="5" t="s">
        <v>2422</v>
      </c>
      <c r="I18" s="5" t="s">
        <v>2423</v>
      </c>
      <c r="J18" s="5" t="s">
        <v>1612</v>
      </c>
      <c r="K18" s="5" t="s">
        <v>5841</v>
      </c>
      <c r="L18" s="5" t="str" cm="1">
        <f t="array" ref="L18">_xlfn.TEXTJOIN(", ",TRUE,_xlfn.UNIQUE(_xlfn._xlws.FILTER(InfoGeneral[CodigoProducto],(InfoGeneral[BPIN]=EjecucionPresupuestalGastoCCyFondo[[#This Row],[PROYECTO]])*(InfoGeneral[Vigencia]=VALUE(EjecucionPresupuestalGastoCCyFondo[[#This Row],[VIGENCIA]])),"")))</f>
        <v>2201028</v>
      </c>
      <c r="M18" s="5" t="s">
        <v>5842</v>
      </c>
      <c r="N18" s="6">
        <v>14743854000</v>
      </c>
      <c r="O18" s="6">
        <v>1298765543</v>
      </c>
      <c r="P18" s="6">
        <v>0</v>
      </c>
      <c r="Q18" s="6">
        <v>0</v>
      </c>
      <c r="R18" s="6">
        <v>0</v>
      </c>
      <c r="S18" s="6">
        <v>0</v>
      </c>
      <c r="T18" s="6">
        <v>0</v>
      </c>
      <c r="U18" s="6">
        <v>16042619543</v>
      </c>
      <c r="V18" s="6">
        <v>15912497623.809999</v>
      </c>
      <c r="W18" s="6">
        <v>15912497623.809999</v>
      </c>
      <c r="X18" s="6">
        <v>15912497623.809999</v>
      </c>
      <c r="Y18" s="6">
        <v>15912497623.790001</v>
      </c>
      <c r="Z18" s="6">
        <v>15912497623.790001</v>
      </c>
      <c r="AA18" s="107">
        <v>45665</v>
      </c>
      <c r="AB18" s="5" t="s">
        <v>5843</v>
      </c>
      <c r="AC18" s="107">
        <v>45667</v>
      </c>
      <c r="AD18" s="5" t="s">
        <v>5844</v>
      </c>
      <c r="AE18" s="5" t="s">
        <v>5845</v>
      </c>
      <c r="AF18" s="107">
        <v>45775</v>
      </c>
      <c r="AG18" s="5" t="s">
        <v>5846</v>
      </c>
      <c r="AH18" s="5" t="s">
        <v>5847</v>
      </c>
      <c r="AI18" s="5" t="s">
        <v>5848</v>
      </c>
      <c r="AJ18" s="107">
        <v>45656</v>
      </c>
      <c r="AK18" s="107">
        <v>45667</v>
      </c>
      <c r="AL18" s="6"/>
      <c r="AM18" s="6"/>
      <c r="AN18" s="6"/>
      <c r="AO18" s="6"/>
    </row>
    <row r="19" spans="1:41" ht="40.200000000000003" customHeight="1" x14ac:dyDescent="0.3">
      <c r="A19" s="167" t="s">
        <v>1246</v>
      </c>
      <c r="B19" s="5" t="s">
        <v>5839</v>
      </c>
      <c r="C19" s="5" t="s">
        <v>2765</v>
      </c>
      <c r="D19" s="5" t="s">
        <v>2321</v>
      </c>
      <c r="E19" s="5" t="s">
        <v>5840</v>
      </c>
      <c r="F19" s="5" t="s">
        <v>5849</v>
      </c>
      <c r="G19" s="5" t="s">
        <v>5850</v>
      </c>
      <c r="H19" s="5" t="s">
        <v>2422</v>
      </c>
      <c r="I19" s="5" t="s">
        <v>2423</v>
      </c>
      <c r="J19" s="5" t="s">
        <v>1612</v>
      </c>
      <c r="K19" s="5" t="s">
        <v>5841</v>
      </c>
      <c r="L19" s="5" t="str" cm="1">
        <f t="array" ref="L19">_xlfn.TEXTJOIN(", ",TRUE,_xlfn.UNIQUE(_xlfn._xlws.FILTER(InfoGeneral[CodigoProducto],(InfoGeneral[BPIN]=EjecucionPresupuestalGastoCCyFondo[[#This Row],[PROYECTO]])*(InfoGeneral[Vigencia]=VALUE(EjecucionPresupuestalGastoCCyFondo[[#This Row],[VIGENCIA]])),"")))</f>
        <v>2201028</v>
      </c>
      <c r="M19" s="5" t="s">
        <v>5842</v>
      </c>
      <c r="N19" s="6">
        <v>94512704.180000007</v>
      </c>
      <c r="O19" s="6">
        <v>0</v>
      </c>
      <c r="P19" s="6">
        <v>0</v>
      </c>
      <c r="Q19" s="6">
        <v>0</v>
      </c>
      <c r="R19" s="6">
        <v>0</v>
      </c>
      <c r="S19" s="6">
        <v>0</v>
      </c>
      <c r="T19" s="6">
        <v>0</v>
      </c>
      <c r="U19" s="6">
        <v>9451270418</v>
      </c>
      <c r="V19" s="6">
        <v>94512704.180000007</v>
      </c>
      <c r="W19" s="6">
        <v>94512704.180000007</v>
      </c>
      <c r="X19" s="6">
        <v>94506909</v>
      </c>
      <c r="Y19" s="6">
        <v>94506908.599999994</v>
      </c>
      <c r="Z19" s="6">
        <v>94506908.599999994</v>
      </c>
      <c r="AA19" s="107">
        <v>45665</v>
      </c>
      <c r="AB19" s="5" t="s">
        <v>5851</v>
      </c>
      <c r="AC19" s="107">
        <v>45667</v>
      </c>
      <c r="AD19" s="5" t="s">
        <v>5852</v>
      </c>
      <c r="AE19" s="5" t="s">
        <v>5853</v>
      </c>
      <c r="AF19" s="107">
        <v>46000</v>
      </c>
      <c r="AG19" s="5" t="s">
        <v>5854</v>
      </c>
      <c r="AH19" s="5" t="s">
        <v>5782</v>
      </c>
      <c r="AI19" s="5" t="s">
        <v>5855</v>
      </c>
      <c r="AJ19" s="107">
        <v>45656</v>
      </c>
      <c r="AK19" s="107">
        <v>45667</v>
      </c>
      <c r="AL19" s="6"/>
      <c r="AM19" s="6"/>
      <c r="AN19" s="6"/>
      <c r="AO19" s="6"/>
    </row>
    <row r="20" spans="1:41" ht="40.200000000000003" customHeight="1" x14ac:dyDescent="0.3">
      <c r="A20" s="167" t="s">
        <v>1246</v>
      </c>
      <c r="B20" s="5" t="s">
        <v>5839</v>
      </c>
      <c r="C20" s="5" t="s">
        <v>2765</v>
      </c>
      <c r="D20" s="5" t="s">
        <v>2321</v>
      </c>
      <c r="E20" s="5" t="s">
        <v>5840</v>
      </c>
      <c r="F20" s="5" t="s">
        <v>2525</v>
      </c>
      <c r="G20" s="5" t="s">
        <v>2526</v>
      </c>
      <c r="H20" s="5" t="s">
        <v>2422</v>
      </c>
      <c r="I20" s="5" t="s">
        <v>2423</v>
      </c>
      <c r="J20" s="5" t="s">
        <v>1612</v>
      </c>
      <c r="K20" s="5" t="s">
        <v>5841</v>
      </c>
      <c r="L20" s="5" t="str" cm="1">
        <f t="array" ref="L20">_xlfn.TEXTJOIN(", ",TRUE,_xlfn.UNIQUE(_xlfn._xlws.FILTER(InfoGeneral[CodigoProducto],(InfoGeneral[BPIN]=EjecucionPresupuestalGastoCCyFondo[[#This Row],[PROYECTO]])*(InfoGeneral[Vigencia]=VALUE(EjecucionPresupuestalGastoCCyFondo[[#This Row],[VIGENCIA]])),"")))</f>
        <v>2201028</v>
      </c>
      <c r="M20" s="5" t="s">
        <v>5842</v>
      </c>
      <c r="N20" s="6">
        <v>306379944</v>
      </c>
      <c r="O20" s="6">
        <v>0</v>
      </c>
      <c r="P20" s="6">
        <v>0</v>
      </c>
      <c r="Q20" s="6">
        <v>0</v>
      </c>
      <c r="R20" s="6">
        <v>47135376</v>
      </c>
      <c r="S20" s="6">
        <v>0</v>
      </c>
      <c r="T20" s="6">
        <v>0</v>
      </c>
      <c r="U20" s="6">
        <v>259244568</v>
      </c>
      <c r="V20" s="6">
        <v>259244568</v>
      </c>
      <c r="W20" s="6">
        <v>259244568</v>
      </c>
      <c r="X20" s="6">
        <v>259244568</v>
      </c>
      <c r="Y20" s="6">
        <v>259244568</v>
      </c>
      <c r="Z20" s="6">
        <v>259244568</v>
      </c>
      <c r="AA20" s="107">
        <v>45665</v>
      </c>
      <c r="AB20" s="5" t="s">
        <v>5856</v>
      </c>
      <c r="AC20" s="107">
        <v>45674</v>
      </c>
      <c r="AD20" s="5" t="s">
        <v>5857</v>
      </c>
      <c r="AE20" s="5" t="s">
        <v>5858</v>
      </c>
      <c r="AF20" s="107">
        <v>45708</v>
      </c>
      <c r="AG20" s="5" t="s">
        <v>5859</v>
      </c>
      <c r="AH20" s="5" t="s">
        <v>5860</v>
      </c>
      <c r="AI20" s="5" t="s">
        <v>5861</v>
      </c>
      <c r="AJ20" s="107">
        <v>45674</v>
      </c>
      <c r="AK20" s="107">
        <v>45674</v>
      </c>
      <c r="AL20" s="6"/>
      <c r="AM20" s="6"/>
      <c r="AN20" s="6"/>
      <c r="AO20" s="6"/>
    </row>
    <row r="21" spans="1:41" ht="40.200000000000003" customHeight="1" x14ac:dyDescent="0.3">
      <c r="A21" s="167" t="s">
        <v>1246</v>
      </c>
      <c r="B21" s="5" t="s">
        <v>5839</v>
      </c>
      <c r="C21" s="5" t="s">
        <v>2765</v>
      </c>
      <c r="D21" s="5" t="s">
        <v>2321</v>
      </c>
      <c r="E21" s="5" t="s">
        <v>5840</v>
      </c>
      <c r="F21" s="5" t="s">
        <v>5862</v>
      </c>
      <c r="G21" s="5" t="s">
        <v>5863</v>
      </c>
      <c r="H21" s="5" t="s">
        <v>2422</v>
      </c>
      <c r="I21" s="5" t="s">
        <v>2423</v>
      </c>
      <c r="J21" s="5" t="s">
        <v>1612</v>
      </c>
      <c r="K21" s="5" t="s">
        <v>5841</v>
      </c>
      <c r="L21" s="5" t="str" cm="1">
        <f t="array" ref="L21">_xlfn.TEXTJOIN(", ",TRUE,_xlfn.UNIQUE(_xlfn._xlws.FILTER(InfoGeneral[CodigoProducto],(InfoGeneral[BPIN]=EjecucionPresupuestalGastoCCyFondo[[#This Row],[PROYECTO]])*(InfoGeneral[Vigencia]=VALUE(EjecucionPresupuestalGastoCCyFondo[[#This Row],[VIGENCIA]])),"")))</f>
        <v>2201028</v>
      </c>
      <c r="M21" s="5" t="s">
        <v>5842</v>
      </c>
      <c r="N21" s="6">
        <v>0</v>
      </c>
      <c r="O21" s="6">
        <v>368795240</v>
      </c>
      <c r="P21" s="6">
        <v>0</v>
      </c>
      <c r="Q21" s="6">
        <v>0</v>
      </c>
      <c r="R21" s="6">
        <v>0</v>
      </c>
      <c r="S21" s="6">
        <v>0</v>
      </c>
      <c r="T21" s="6">
        <v>0</v>
      </c>
      <c r="U21" s="6">
        <v>368795240</v>
      </c>
      <c r="V21" s="6">
        <v>363579537</v>
      </c>
      <c r="W21" s="6">
        <v>363579537</v>
      </c>
      <c r="X21" s="6">
        <v>363579537</v>
      </c>
      <c r="Y21" s="6">
        <v>363579536.85000002</v>
      </c>
      <c r="Z21" s="6">
        <v>363579536.85000002</v>
      </c>
      <c r="AA21" s="107">
        <v>45800</v>
      </c>
      <c r="AB21" s="5" t="s">
        <v>5864</v>
      </c>
      <c r="AC21" s="107">
        <v>45803</v>
      </c>
      <c r="AD21" s="5" t="s">
        <v>5865</v>
      </c>
      <c r="AE21" s="5" t="s">
        <v>5866</v>
      </c>
      <c r="AF21" s="107">
        <v>46000</v>
      </c>
      <c r="AG21" s="5" t="s">
        <v>5867</v>
      </c>
      <c r="AH21" s="5" t="s">
        <v>5868</v>
      </c>
      <c r="AI21" s="5" t="s">
        <v>5869</v>
      </c>
      <c r="AJ21" s="107">
        <v>45800</v>
      </c>
      <c r="AK21" s="107">
        <v>45800</v>
      </c>
      <c r="AL21" s="6"/>
      <c r="AM21" s="6"/>
      <c r="AN21" s="6"/>
      <c r="AO21" s="6"/>
    </row>
    <row r="22" spans="1:41" ht="40.200000000000003" customHeight="1" x14ac:dyDescent="0.3">
      <c r="A22" s="167" t="s">
        <v>1246</v>
      </c>
      <c r="B22" s="5" t="s">
        <v>5839</v>
      </c>
      <c r="C22" s="5" t="s">
        <v>2765</v>
      </c>
      <c r="D22" s="5" t="s">
        <v>2321</v>
      </c>
      <c r="E22" s="5" t="s">
        <v>5840</v>
      </c>
      <c r="F22" s="5" t="s">
        <v>5870</v>
      </c>
      <c r="G22" s="5" t="s">
        <v>5871</v>
      </c>
      <c r="H22" s="5" t="s">
        <v>2422</v>
      </c>
      <c r="I22" s="5" t="s">
        <v>2423</v>
      </c>
      <c r="J22" s="5" t="s">
        <v>1612</v>
      </c>
      <c r="K22" s="5" t="s">
        <v>5841</v>
      </c>
      <c r="L22" s="5" t="str" cm="1">
        <f t="array" ref="L22">_xlfn.TEXTJOIN(", ",TRUE,_xlfn.UNIQUE(_xlfn._xlws.FILTER(InfoGeneral[CodigoProducto],(InfoGeneral[BPIN]=EjecucionPresupuestalGastoCCyFondo[[#This Row],[PROYECTO]])*(InfoGeneral[Vigencia]=VALUE(EjecucionPresupuestalGastoCCyFondo[[#This Row],[VIGENCIA]])),"")))</f>
        <v>2201028</v>
      </c>
      <c r="M22" s="5" t="s">
        <v>5842</v>
      </c>
      <c r="N22" s="6">
        <v>0</v>
      </c>
      <c r="O22" s="6">
        <v>442249162</v>
      </c>
      <c r="P22" s="6">
        <v>0</v>
      </c>
      <c r="Q22" s="6">
        <v>0</v>
      </c>
      <c r="R22" s="6">
        <v>0</v>
      </c>
      <c r="S22" s="6">
        <v>0</v>
      </c>
      <c r="T22" s="6">
        <v>0</v>
      </c>
      <c r="U22" s="6">
        <v>442249162</v>
      </c>
      <c r="V22" s="6">
        <v>442249162</v>
      </c>
      <c r="W22" s="6">
        <v>442249162</v>
      </c>
      <c r="X22" s="6">
        <v>442249162</v>
      </c>
      <c r="Y22" s="6">
        <v>442249162</v>
      </c>
      <c r="Z22" s="6">
        <v>442249162</v>
      </c>
      <c r="AA22" s="107">
        <v>45800</v>
      </c>
      <c r="AB22" s="5" t="s">
        <v>5864</v>
      </c>
      <c r="AC22" s="107">
        <v>45803</v>
      </c>
      <c r="AD22" s="5" t="s">
        <v>5865</v>
      </c>
      <c r="AE22" s="5" t="s">
        <v>5866</v>
      </c>
      <c r="AF22" s="107">
        <v>46000</v>
      </c>
      <c r="AG22" s="5" t="s">
        <v>5872</v>
      </c>
      <c r="AH22" s="5" t="s">
        <v>5868</v>
      </c>
      <c r="AI22" s="5" t="s">
        <v>5869</v>
      </c>
      <c r="AJ22" s="107">
        <v>45800</v>
      </c>
      <c r="AK22" s="107">
        <v>45800</v>
      </c>
      <c r="AL22" s="6"/>
      <c r="AM22" s="6"/>
      <c r="AN22" s="6"/>
      <c r="AO22" s="6"/>
    </row>
    <row r="23" spans="1:41" ht="40.200000000000003" customHeight="1" x14ac:dyDescent="0.3">
      <c r="A23" s="167" t="s">
        <v>1245</v>
      </c>
      <c r="B23" s="5" t="s">
        <v>5873</v>
      </c>
      <c r="C23" s="5" t="s">
        <v>2883</v>
      </c>
      <c r="D23" s="5" t="s">
        <v>5874</v>
      </c>
      <c r="E23" s="5" t="s">
        <v>5875</v>
      </c>
      <c r="F23" s="5" t="s">
        <v>2558</v>
      </c>
      <c r="G23" s="5" t="s">
        <v>5767</v>
      </c>
      <c r="H23" s="5" t="s">
        <v>2576</v>
      </c>
      <c r="I23" s="5" t="s">
        <v>2577</v>
      </c>
      <c r="J23" s="5" t="s">
        <v>4558</v>
      </c>
      <c r="K23" s="5" t="s">
        <v>5876</v>
      </c>
      <c r="L23" s="5" t="str" cm="1">
        <f t="array" ref="L23">_xlfn.TEXTJOIN(", ",TRUE,_xlfn.UNIQUE(_xlfn._xlws.FILTER(InfoGeneral[CodigoProducto],(InfoGeneral[BPIN]=EjecucionPresupuestalGastoCCyFondo[[#This Row],[PROYECTO]])*(InfoGeneral[Vigencia]=VALUE(EjecucionPresupuestalGastoCCyFondo[[#This Row],[VIGENCIA]])),"")))</f>
        <v>4001041</v>
      </c>
      <c r="M23" s="5" t="s">
        <v>5759</v>
      </c>
      <c r="N23" s="6">
        <v>0</v>
      </c>
      <c r="O23" s="6">
        <v>0</v>
      </c>
      <c r="P23" s="6">
        <v>0</v>
      </c>
      <c r="Q23" s="6">
        <v>190000000</v>
      </c>
      <c r="R23" s="6">
        <v>0</v>
      </c>
      <c r="S23" s="6">
        <v>0</v>
      </c>
      <c r="T23" s="6">
        <v>0</v>
      </c>
      <c r="U23" s="6">
        <v>190000000</v>
      </c>
      <c r="V23" s="6">
        <v>190000000</v>
      </c>
      <c r="W23" s="6">
        <v>190000000</v>
      </c>
      <c r="X23" s="6">
        <v>190000000</v>
      </c>
      <c r="Y23" s="6">
        <v>190000000</v>
      </c>
      <c r="Z23" s="6">
        <v>190000000</v>
      </c>
      <c r="AA23" s="107">
        <v>45595</v>
      </c>
      <c r="AB23" s="5" t="s">
        <v>5877</v>
      </c>
      <c r="AC23" s="107">
        <v>45621</v>
      </c>
      <c r="AD23" s="5" t="s">
        <v>5878</v>
      </c>
      <c r="AE23" s="5" t="s">
        <v>5879</v>
      </c>
      <c r="AF23" s="107">
        <v>45623</v>
      </c>
      <c r="AG23" s="5" t="s">
        <v>5880</v>
      </c>
      <c r="AH23" s="5" t="s">
        <v>5881</v>
      </c>
      <c r="AI23" s="5" t="s">
        <v>5882</v>
      </c>
      <c r="AJ23" s="107">
        <v>45621</v>
      </c>
      <c r="AK23" s="107">
        <v>45621</v>
      </c>
      <c r="AL23" s="6"/>
      <c r="AM23" s="6"/>
      <c r="AN23" s="6"/>
      <c r="AO23" s="6"/>
    </row>
    <row r="24" spans="1:41" ht="40.200000000000003" customHeight="1" x14ac:dyDescent="0.3">
      <c r="A24" s="167" t="s">
        <v>2948</v>
      </c>
      <c r="B24" s="5" t="s">
        <v>5883</v>
      </c>
      <c r="C24" s="5" t="s">
        <v>4161</v>
      </c>
      <c r="D24" s="5" t="s">
        <v>2379</v>
      </c>
      <c r="E24" s="5" t="s">
        <v>5884</v>
      </c>
      <c r="F24" s="5" t="s">
        <v>2476</v>
      </c>
      <c r="G24" s="5" t="s">
        <v>2477</v>
      </c>
      <c r="H24" s="5" t="s">
        <v>2478</v>
      </c>
      <c r="I24" s="5" t="s">
        <v>2479</v>
      </c>
      <c r="J24" s="5" t="s">
        <v>1499</v>
      </c>
      <c r="K24" s="5" t="s">
        <v>5885</v>
      </c>
      <c r="L24" s="5" t="str" cm="1">
        <f t="array" ref="L24">_xlfn.TEXTJOIN(", ",TRUE,_xlfn.UNIQUE(_xlfn._xlws.FILTER(InfoGeneral[CodigoProducto],(InfoGeneral[BPIN]=EjecucionPresupuestalGastoCCyFondo[[#This Row],[PROYECTO]])*(InfoGeneral[Vigencia]=VALUE(EjecucionPresupuestalGastoCCyFondo[[#This Row],[VIGENCIA]])),"")))</f>
        <v>3708009, 3708013</v>
      </c>
      <c r="M24" s="5" t="s">
        <v>5886</v>
      </c>
      <c r="N24" s="6">
        <v>0</v>
      </c>
      <c r="O24" s="6">
        <v>7552011672.5</v>
      </c>
      <c r="P24" s="6">
        <v>0</v>
      </c>
      <c r="Q24" s="6">
        <v>0</v>
      </c>
      <c r="R24" s="6">
        <v>0</v>
      </c>
      <c r="S24" s="6">
        <v>0</v>
      </c>
      <c r="T24" s="6">
        <v>0</v>
      </c>
      <c r="U24" s="6">
        <v>7552011672.5</v>
      </c>
      <c r="V24" s="6">
        <v>7522011672.5</v>
      </c>
      <c r="W24" s="6">
        <v>7522011672.5</v>
      </c>
      <c r="X24" s="6">
        <v>0</v>
      </c>
      <c r="Y24" s="6">
        <v>0</v>
      </c>
      <c r="Z24" s="6">
        <v>0</v>
      </c>
      <c r="AA24" s="107">
        <v>45218</v>
      </c>
      <c r="AB24" s="5" t="s">
        <v>5887</v>
      </c>
      <c r="AC24" s="107"/>
      <c r="AD24" s="5"/>
      <c r="AE24" s="5"/>
      <c r="AF24" s="107"/>
      <c r="AG24" s="5"/>
      <c r="AH24" s="5"/>
      <c r="AI24" s="5"/>
      <c r="AJ24" s="107"/>
      <c r="AK24" s="107"/>
      <c r="AL24" s="6"/>
      <c r="AM24" s="6"/>
      <c r="AN24" s="6"/>
      <c r="AO24" s="6"/>
    </row>
    <row r="25" spans="1:41" ht="40.200000000000003" customHeight="1" x14ac:dyDescent="0.3">
      <c r="A25" s="167" t="s">
        <v>1245</v>
      </c>
      <c r="B25" s="5" t="s">
        <v>5888</v>
      </c>
      <c r="C25" s="5" t="s">
        <v>4161</v>
      </c>
      <c r="D25" s="5" t="s">
        <v>2379</v>
      </c>
      <c r="E25" s="5" t="s">
        <v>5884</v>
      </c>
      <c r="F25" s="5" t="s">
        <v>2476</v>
      </c>
      <c r="G25" s="5" t="s">
        <v>2477</v>
      </c>
      <c r="H25" s="5" t="s">
        <v>2478</v>
      </c>
      <c r="I25" s="5" t="s">
        <v>2479</v>
      </c>
      <c r="J25" s="5" t="s">
        <v>1499</v>
      </c>
      <c r="K25" s="5" t="s">
        <v>5885</v>
      </c>
      <c r="L25" s="5" t="str" cm="1">
        <f t="array" ref="L25">_xlfn.TEXTJOIN(", ",TRUE,_xlfn.UNIQUE(_xlfn._xlws.FILTER(InfoGeneral[CodigoProducto],(InfoGeneral[BPIN]=EjecucionPresupuestalGastoCCyFondo[[#This Row],[PROYECTO]])*(InfoGeneral[Vigencia]=VALUE(EjecucionPresupuestalGastoCCyFondo[[#This Row],[VIGENCIA]])),"")))</f>
        <v>3708009, 3708013</v>
      </c>
      <c r="M25" s="5" t="s">
        <v>5886</v>
      </c>
      <c r="N25" s="6">
        <v>0</v>
      </c>
      <c r="O25" s="6">
        <v>7552011672.5</v>
      </c>
      <c r="P25" s="6">
        <v>0</v>
      </c>
      <c r="Q25" s="6">
        <v>0</v>
      </c>
      <c r="R25" s="6">
        <v>0</v>
      </c>
      <c r="S25" s="6">
        <v>0</v>
      </c>
      <c r="T25" s="6">
        <v>0</v>
      </c>
      <c r="U25" s="6">
        <v>75520116725</v>
      </c>
      <c r="V25" s="6">
        <v>7522011672.5</v>
      </c>
      <c r="W25" s="6">
        <v>7522011672.5</v>
      </c>
      <c r="X25" s="6">
        <v>7520763835</v>
      </c>
      <c r="Y25" s="6">
        <v>1109050495.3499999</v>
      </c>
      <c r="Z25" s="6">
        <v>1109050495.3499999</v>
      </c>
      <c r="AA25" s="107">
        <v>45356</v>
      </c>
      <c r="AB25" s="5" t="s">
        <v>5889</v>
      </c>
      <c r="AC25" s="107">
        <v>45432</v>
      </c>
      <c r="AD25" s="5" t="s">
        <v>5890</v>
      </c>
      <c r="AE25" s="5" t="s">
        <v>5891</v>
      </c>
      <c r="AF25" s="107">
        <v>45499</v>
      </c>
      <c r="AG25" s="5" t="s">
        <v>5892</v>
      </c>
      <c r="AH25" s="5" t="s">
        <v>5893</v>
      </c>
      <c r="AI25" s="5" t="s">
        <v>5894</v>
      </c>
      <c r="AJ25" s="107">
        <v>45432</v>
      </c>
      <c r="AK25" s="107">
        <v>45432</v>
      </c>
      <c r="AL25" s="6"/>
      <c r="AM25" s="6"/>
      <c r="AN25" s="6"/>
      <c r="AO25" s="6"/>
    </row>
    <row r="26" spans="1:41" ht="40.200000000000003" customHeight="1" x14ac:dyDescent="0.3">
      <c r="A26" s="167" t="s">
        <v>1245</v>
      </c>
      <c r="B26" s="5" t="s">
        <v>5895</v>
      </c>
      <c r="C26" s="5" t="s">
        <v>2765</v>
      </c>
      <c r="D26" s="5" t="s">
        <v>2267</v>
      </c>
      <c r="E26" s="5" t="s">
        <v>5796</v>
      </c>
      <c r="F26" s="5" t="s">
        <v>2420</v>
      </c>
      <c r="G26" s="5" t="s">
        <v>2421</v>
      </c>
      <c r="H26" s="5" t="s">
        <v>2422</v>
      </c>
      <c r="I26" s="5" t="s">
        <v>2423</v>
      </c>
      <c r="J26" s="5" t="s">
        <v>4564</v>
      </c>
      <c r="K26" s="5" t="s">
        <v>5896</v>
      </c>
      <c r="L26" s="5" t="str" cm="1">
        <f t="array" ref="L26">_xlfn.TEXTJOIN(", ",TRUE,_xlfn.UNIQUE(_xlfn._xlws.FILTER(InfoGeneral[CodigoProducto],(InfoGeneral[BPIN]=EjecucionPresupuestalGastoCCyFondo[[#This Row],[PROYECTO]])*(InfoGeneral[Vigencia]=VALUE(EjecucionPresupuestalGastoCCyFondo[[#This Row],[VIGENCIA]])),"")))</f>
        <v>2201047</v>
      </c>
      <c r="M26" s="5" t="s">
        <v>5897</v>
      </c>
      <c r="N26" s="6">
        <v>1457365096</v>
      </c>
      <c r="O26" s="6">
        <v>0</v>
      </c>
      <c r="P26" s="6">
        <v>0</v>
      </c>
      <c r="Q26" s="6">
        <v>156717623</v>
      </c>
      <c r="R26" s="6">
        <v>0</v>
      </c>
      <c r="S26" s="6">
        <v>0</v>
      </c>
      <c r="T26" s="6">
        <v>0</v>
      </c>
      <c r="U26" s="6">
        <v>1614082719</v>
      </c>
      <c r="V26" s="6">
        <v>1614039016</v>
      </c>
      <c r="W26" s="6">
        <v>1614039016</v>
      </c>
      <c r="X26" s="6">
        <v>1614039016</v>
      </c>
      <c r="Y26" s="6">
        <v>1614039016</v>
      </c>
      <c r="Z26" s="6">
        <v>1614039016</v>
      </c>
      <c r="AA26" s="107">
        <v>45356</v>
      </c>
      <c r="AB26" s="5" t="s">
        <v>5898</v>
      </c>
      <c r="AC26" s="107">
        <v>45393</v>
      </c>
      <c r="AD26" s="5" t="s">
        <v>5899</v>
      </c>
      <c r="AE26" s="5" t="s">
        <v>5900</v>
      </c>
      <c r="AF26" s="107">
        <v>45399</v>
      </c>
      <c r="AG26" s="5" t="s">
        <v>5901</v>
      </c>
      <c r="AH26" s="5" t="s">
        <v>5902</v>
      </c>
      <c r="AI26" s="5" t="s">
        <v>5903</v>
      </c>
      <c r="AJ26" s="107">
        <v>45393</v>
      </c>
      <c r="AK26" s="107">
        <v>45393</v>
      </c>
      <c r="AL26" s="6"/>
      <c r="AM26" s="6"/>
      <c r="AN26" s="6"/>
      <c r="AO26" s="6"/>
    </row>
    <row r="27" spans="1:41" ht="40.200000000000003" customHeight="1" x14ac:dyDescent="0.3">
      <c r="A27" s="167" t="s">
        <v>1245</v>
      </c>
      <c r="B27" s="5" t="s">
        <v>5904</v>
      </c>
      <c r="C27" s="5" t="s">
        <v>3566</v>
      </c>
      <c r="D27" s="5" t="s">
        <v>5905</v>
      </c>
      <c r="E27" s="5" t="s">
        <v>5906</v>
      </c>
      <c r="F27" s="5" t="s">
        <v>2525</v>
      </c>
      <c r="G27" s="5" t="s">
        <v>2526</v>
      </c>
      <c r="H27" s="5" t="s">
        <v>2545</v>
      </c>
      <c r="I27" s="5" t="s">
        <v>2546</v>
      </c>
      <c r="J27" s="5" t="s">
        <v>3580</v>
      </c>
      <c r="K27" s="5" t="s">
        <v>5907</v>
      </c>
      <c r="L27" s="5" t="str" cm="1">
        <f t="array" ref="L27">_xlfn.TEXTJOIN(", ",TRUE,_xlfn.UNIQUE(_xlfn._xlws.FILTER(InfoGeneral[CodigoProducto],(InfoGeneral[BPIN]=EjecucionPresupuestalGastoCCyFondo[[#This Row],[PROYECTO]])*(InfoGeneral[Vigencia]=VALUE(EjecucionPresupuestalGastoCCyFondo[[#This Row],[VIGENCIA]])),"")))</f>
        <v>1702009</v>
      </c>
      <c r="M27" s="5" t="s">
        <v>5908</v>
      </c>
      <c r="N27" s="6">
        <v>180660000</v>
      </c>
      <c r="O27" s="6">
        <v>0</v>
      </c>
      <c r="P27" s="6">
        <v>0</v>
      </c>
      <c r="Q27" s="6">
        <v>0</v>
      </c>
      <c r="R27" s="6">
        <v>0</v>
      </c>
      <c r="S27" s="6">
        <v>0</v>
      </c>
      <c r="T27" s="6">
        <v>0</v>
      </c>
      <c r="U27" s="6">
        <v>180660000</v>
      </c>
      <c r="V27" s="6">
        <v>180660000</v>
      </c>
      <c r="W27" s="6">
        <v>180660000</v>
      </c>
      <c r="X27" s="6">
        <v>180660000</v>
      </c>
      <c r="Y27" s="6">
        <v>180660000</v>
      </c>
      <c r="Z27" s="6">
        <v>180660000</v>
      </c>
      <c r="AA27" s="107">
        <v>45341</v>
      </c>
      <c r="AB27" s="5" t="s">
        <v>5909</v>
      </c>
      <c r="AC27" s="107">
        <v>45397</v>
      </c>
      <c r="AD27" s="5" t="s">
        <v>5910</v>
      </c>
      <c r="AE27" s="5" t="s">
        <v>5911</v>
      </c>
      <c r="AF27" s="107">
        <v>45401</v>
      </c>
      <c r="AG27" s="5" t="s">
        <v>5912</v>
      </c>
      <c r="AH27" s="5" t="s">
        <v>5911</v>
      </c>
      <c r="AI27" s="5"/>
      <c r="AJ27" s="107"/>
      <c r="AK27" s="107"/>
      <c r="AL27" s="6"/>
      <c r="AM27" s="6"/>
      <c r="AN27" s="6"/>
      <c r="AO27" s="6"/>
    </row>
    <row r="28" spans="1:41" ht="40.200000000000003" customHeight="1" x14ac:dyDescent="0.3">
      <c r="A28" s="167" t="s">
        <v>1245</v>
      </c>
      <c r="B28" s="5" t="s">
        <v>5913</v>
      </c>
      <c r="C28" s="5" t="s">
        <v>2765</v>
      </c>
      <c r="D28" s="5" t="s">
        <v>2304</v>
      </c>
      <c r="E28" s="5" t="s">
        <v>5914</v>
      </c>
      <c r="F28" s="5" t="s">
        <v>2420</v>
      </c>
      <c r="G28" s="5" t="s">
        <v>2421</v>
      </c>
      <c r="H28" s="5" t="s">
        <v>2422</v>
      </c>
      <c r="I28" s="5" t="s">
        <v>2423</v>
      </c>
      <c r="J28" s="5" t="s">
        <v>5310</v>
      </c>
      <c r="K28" s="5" t="s">
        <v>5915</v>
      </c>
      <c r="L28" s="5" t="str" cm="1">
        <f t="array" ref="L28">_xlfn.TEXTJOIN(", ",TRUE,_xlfn.UNIQUE(_xlfn._xlws.FILTER(InfoGeneral[CodigoProducto],(InfoGeneral[BPIN]=EjecucionPresupuestalGastoCCyFondo[[#This Row],[PROYECTO]])*(InfoGeneral[Vigencia]=VALUE(EjecucionPresupuestalGastoCCyFondo[[#This Row],[VIGENCIA]])),"")))</f>
        <v>2201071</v>
      </c>
      <c r="M28" s="5" t="s">
        <v>5897</v>
      </c>
      <c r="N28" s="6">
        <v>21460391586</v>
      </c>
      <c r="O28" s="6">
        <v>18000000000</v>
      </c>
      <c r="P28" s="6">
        <v>0</v>
      </c>
      <c r="Q28" s="6">
        <v>44408152755</v>
      </c>
      <c r="R28" s="6">
        <v>0</v>
      </c>
      <c r="S28" s="6">
        <v>0</v>
      </c>
      <c r="T28" s="6">
        <v>0</v>
      </c>
      <c r="U28" s="6">
        <v>83868544341</v>
      </c>
      <c r="V28" s="6">
        <v>83868544341</v>
      </c>
      <c r="W28" s="6">
        <v>83868544341</v>
      </c>
      <c r="X28" s="6">
        <v>83868544341</v>
      </c>
      <c r="Y28" s="6">
        <v>83868544341</v>
      </c>
      <c r="Z28" s="6">
        <v>83868544341</v>
      </c>
      <c r="AA28" s="107">
        <v>45321</v>
      </c>
      <c r="AB28" s="5" t="s">
        <v>5916</v>
      </c>
      <c r="AC28" s="107">
        <v>45321</v>
      </c>
      <c r="AD28" s="5" t="s">
        <v>5917</v>
      </c>
      <c r="AE28" s="5" t="s">
        <v>5918</v>
      </c>
      <c r="AF28" s="107">
        <v>45321</v>
      </c>
      <c r="AG28" s="5" t="s">
        <v>5919</v>
      </c>
      <c r="AH28" s="5" t="s">
        <v>5918</v>
      </c>
      <c r="AI28" s="5"/>
      <c r="AJ28" s="107"/>
      <c r="AK28" s="107"/>
      <c r="AL28" s="6"/>
      <c r="AM28" s="6"/>
      <c r="AN28" s="6"/>
      <c r="AO28" s="6"/>
    </row>
    <row r="29" spans="1:41" ht="40.200000000000003" customHeight="1" x14ac:dyDescent="0.3">
      <c r="A29" s="167" t="s">
        <v>1245</v>
      </c>
      <c r="B29" s="5" t="s">
        <v>5920</v>
      </c>
      <c r="C29" s="5" t="s">
        <v>2765</v>
      </c>
      <c r="D29" s="5" t="s">
        <v>2296</v>
      </c>
      <c r="E29" s="5" t="s">
        <v>5921</v>
      </c>
      <c r="F29" s="5" t="s">
        <v>2420</v>
      </c>
      <c r="G29" s="5" t="s">
        <v>2421</v>
      </c>
      <c r="H29" s="5" t="s">
        <v>2422</v>
      </c>
      <c r="I29" s="5" t="s">
        <v>2423</v>
      </c>
      <c r="J29" s="5" t="s">
        <v>5310</v>
      </c>
      <c r="K29" s="5" t="s">
        <v>5915</v>
      </c>
      <c r="L29" s="5" t="str" cm="1">
        <f t="array" ref="L29">_xlfn.TEXTJOIN(", ",TRUE,_xlfn.UNIQUE(_xlfn._xlws.FILTER(InfoGeneral[CodigoProducto],(InfoGeneral[BPIN]=EjecucionPresupuestalGastoCCyFondo[[#This Row],[PROYECTO]])*(InfoGeneral[Vigencia]=VALUE(EjecucionPresupuestalGastoCCyFondo[[#This Row],[VIGENCIA]])),"")))</f>
        <v>2201071</v>
      </c>
      <c r="M29" s="5" t="s">
        <v>5897</v>
      </c>
      <c r="N29" s="6">
        <v>418867107333</v>
      </c>
      <c r="O29" s="6">
        <v>55486719814</v>
      </c>
      <c r="P29" s="6">
        <v>0</v>
      </c>
      <c r="Q29" s="6">
        <v>0</v>
      </c>
      <c r="R29" s="6">
        <v>40477018469</v>
      </c>
      <c r="S29" s="6">
        <v>0</v>
      </c>
      <c r="T29" s="6">
        <v>0</v>
      </c>
      <c r="U29" s="6">
        <v>433876808678</v>
      </c>
      <c r="V29" s="6">
        <v>433724423567</v>
      </c>
      <c r="W29" s="6">
        <v>433724423567</v>
      </c>
      <c r="X29" s="6">
        <v>433724423567</v>
      </c>
      <c r="Y29" s="6">
        <v>433724423567</v>
      </c>
      <c r="Z29" s="6">
        <v>433724423567</v>
      </c>
      <c r="AA29" s="107">
        <v>45321</v>
      </c>
      <c r="AB29" s="5" t="s">
        <v>5922</v>
      </c>
      <c r="AC29" s="107">
        <v>45321</v>
      </c>
      <c r="AD29" s="5" t="s">
        <v>5923</v>
      </c>
      <c r="AE29" s="5" t="s">
        <v>5924</v>
      </c>
      <c r="AF29" s="107">
        <v>45321</v>
      </c>
      <c r="AG29" s="5" t="s">
        <v>5925</v>
      </c>
      <c r="AH29" s="5" t="s">
        <v>5924</v>
      </c>
      <c r="AI29" s="5"/>
      <c r="AJ29" s="107"/>
      <c r="AK29" s="107"/>
      <c r="AL29" s="6"/>
      <c r="AM29" s="6"/>
      <c r="AN29" s="6"/>
      <c r="AO29" s="6"/>
    </row>
    <row r="30" spans="1:41" ht="40.200000000000003" customHeight="1" x14ac:dyDescent="0.3">
      <c r="A30" s="167" t="s">
        <v>1245</v>
      </c>
      <c r="B30" s="5" t="s">
        <v>5926</v>
      </c>
      <c r="C30" s="5" t="s">
        <v>2765</v>
      </c>
      <c r="D30" s="5" t="s">
        <v>2341</v>
      </c>
      <c r="E30" s="5" t="s">
        <v>5927</v>
      </c>
      <c r="F30" s="5" t="s">
        <v>2420</v>
      </c>
      <c r="G30" s="5" t="s">
        <v>2421</v>
      </c>
      <c r="H30" s="5" t="s">
        <v>2422</v>
      </c>
      <c r="I30" s="5" t="s">
        <v>2423</v>
      </c>
      <c r="J30" s="5" t="s">
        <v>5310</v>
      </c>
      <c r="K30" s="5" t="s">
        <v>5915</v>
      </c>
      <c r="L30" s="5" t="str" cm="1">
        <f t="array" ref="L30">_xlfn.TEXTJOIN(", ",TRUE,_xlfn.UNIQUE(_xlfn._xlws.FILTER(InfoGeneral[CodigoProducto],(InfoGeneral[BPIN]=EjecucionPresupuestalGastoCCyFondo[[#This Row],[PROYECTO]])*(InfoGeneral[Vigencia]=VALUE(EjecucionPresupuestalGastoCCyFondo[[#This Row],[VIGENCIA]])),"")))</f>
        <v>2201071</v>
      </c>
      <c r="M30" s="5" t="s">
        <v>5897</v>
      </c>
      <c r="N30" s="6">
        <v>13469869445</v>
      </c>
      <c r="O30" s="6">
        <v>1000000000</v>
      </c>
      <c r="P30" s="6">
        <v>0</v>
      </c>
      <c r="Q30" s="6">
        <v>332447757</v>
      </c>
      <c r="R30" s="6">
        <v>0</v>
      </c>
      <c r="S30" s="6">
        <v>0</v>
      </c>
      <c r="T30" s="6">
        <v>0</v>
      </c>
      <c r="U30" s="6">
        <v>14802317202</v>
      </c>
      <c r="V30" s="6">
        <v>14802317202</v>
      </c>
      <c r="W30" s="6">
        <v>14802317202</v>
      </c>
      <c r="X30" s="6">
        <v>14802317202</v>
      </c>
      <c r="Y30" s="6">
        <v>14802317202</v>
      </c>
      <c r="Z30" s="6">
        <v>14802317202</v>
      </c>
      <c r="AA30" s="107">
        <v>45321</v>
      </c>
      <c r="AB30" s="5" t="s">
        <v>5928</v>
      </c>
      <c r="AC30" s="107">
        <v>45321</v>
      </c>
      <c r="AD30" s="5" t="s">
        <v>5929</v>
      </c>
      <c r="AE30" s="5" t="s">
        <v>5930</v>
      </c>
      <c r="AF30" s="107">
        <v>45321</v>
      </c>
      <c r="AG30" s="5" t="s">
        <v>5931</v>
      </c>
      <c r="AH30" s="5" t="s">
        <v>5930</v>
      </c>
      <c r="AI30" s="5"/>
      <c r="AJ30" s="107"/>
      <c r="AK30" s="107"/>
      <c r="AL30" s="6"/>
      <c r="AM30" s="6"/>
      <c r="AN30" s="6"/>
      <c r="AO30" s="6"/>
    </row>
    <row r="31" spans="1:41" ht="40.200000000000003" customHeight="1" x14ac:dyDescent="0.3">
      <c r="A31" s="167" t="s">
        <v>1245</v>
      </c>
      <c r="B31" s="5" t="s">
        <v>5932</v>
      </c>
      <c r="C31" s="5" t="s">
        <v>2765</v>
      </c>
      <c r="D31" s="5" t="s">
        <v>2343</v>
      </c>
      <c r="E31" s="5" t="s">
        <v>5933</v>
      </c>
      <c r="F31" s="5" t="s">
        <v>2420</v>
      </c>
      <c r="G31" s="5" t="s">
        <v>2421</v>
      </c>
      <c r="H31" s="5" t="s">
        <v>2422</v>
      </c>
      <c r="I31" s="5" t="s">
        <v>2423</v>
      </c>
      <c r="J31" s="5" t="s">
        <v>5310</v>
      </c>
      <c r="K31" s="5" t="s">
        <v>5915</v>
      </c>
      <c r="L31" s="5" t="str" cm="1">
        <f t="array" ref="L31">_xlfn.TEXTJOIN(", ",TRUE,_xlfn.UNIQUE(_xlfn._xlws.FILTER(InfoGeneral[CodigoProducto],(InfoGeneral[BPIN]=EjecucionPresupuestalGastoCCyFondo[[#This Row],[PROYECTO]])*(InfoGeneral[Vigencia]=VALUE(EjecucionPresupuestalGastoCCyFondo[[#This Row],[VIGENCIA]])),"")))</f>
        <v>2201071</v>
      </c>
      <c r="M31" s="5" t="s">
        <v>5897</v>
      </c>
      <c r="N31" s="6">
        <v>612678230</v>
      </c>
      <c r="O31" s="6">
        <v>0</v>
      </c>
      <c r="P31" s="6">
        <v>0</v>
      </c>
      <c r="Q31" s="6">
        <v>0</v>
      </c>
      <c r="R31" s="6">
        <v>71402236</v>
      </c>
      <c r="S31" s="6">
        <v>0</v>
      </c>
      <c r="T31" s="6">
        <v>0</v>
      </c>
      <c r="U31" s="6">
        <v>541275994</v>
      </c>
      <c r="V31" s="6">
        <v>541275994</v>
      </c>
      <c r="W31" s="6">
        <v>541275994</v>
      </c>
      <c r="X31" s="6">
        <v>541275994</v>
      </c>
      <c r="Y31" s="6">
        <v>541275994</v>
      </c>
      <c r="Z31" s="6">
        <v>541275994</v>
      </c>
      <c r="AA31" s="107">
        <v>45321</v>
      </c>
      <c r="AB31" s="5" t="s">
        <v>5934</v>
      </c>
      <c r="AC31" s="107">
        <v>45321</v>
      </c>
      <c r="AD31" s="5" t="s">
        <v>5935</v>
      </c>
      <c r="AE31" s="5" t="s">
        <v>5930</v>
      </c>
      <c r="AF31" s="107">
        <v>45321</v>
      </c>
      <c r="AG31" s="5" t="s">
        <v>5936</v>
      </c>
      <c r="AH31" s="5" t="s">
        <v>5930</v>
      </c>
      <c r="AI31" s="5"/>
      <c r="AJ31" s="107"/>
      <c r="AK31" s="107"/>
      <c r="AL31" s="6"/>
      <c r="AM31" s="6"/>
      <c r="AN31" s="6"/>
      <c r="AO31" s="6"/>
    </row>
    <row r="32" spans="1:41" ht="40.200000000000003" customHeight="1" x14ac:dyDescent="0.3">
      <c r="A32" s="167" t="s">
        <v>1245</v>
      </c>
      <c r="B32" s="5" t="s">
        <v>5937</v>
      </c>
      <c r="C32" s="5" t="s">
        <v>2765</v>
      </c>
      <c r="D32" s="5" t="s">
        <v>2345</v>
      </c>
      <c r="E32" s="5" t="s">
        <v>5938</v>
      </c>
      <c r="F32" s="5" t="s">
        <v>2420</v>
      </c>
      <c r="G32" s="5" t="s">
        <v>2421</v>
      </c>
      <c r="H32" s="5" t="s">
        <v>2422</v>
      </c>
      <c r="I32" s="5" t="s">
        <v>2423</v>
      </c>
      <c r="J32" s="5" t="s">
        <v>5310</v>
      </c>
      <c r="K32" s="5" t="s">
        <v>5915</v>
      </c>
      <c r="L32" s="5" t="str" cm="1">
        <f t="array" ref="L32">_xlfn.TEXTJOIN(", ",TRUE,_xlfn.UNIQUE(_xlfn._xlws.FILTER(InfoGeneral[CodigoProducto],(InfoGeneral[BPIN]=EjecucionPresupuestalGastoCCyFondo[[#This Row],[PROYECTO]])*(InfoGeneral[Vigencia]=VALUE(EjecucionPresupuestalGastoCCyFondo[[#This Row],[VIGENCIA]])),"")))</f>
        <v>2201071</v>
      </c>
      <c r="M32" s="5" t="s">
        <v>5897</v>
      </c>
      <c r="N32" s="6">
        <v>783872462</v>
      </c>
      <c r="O32" s="6">
        <v>100000000</v>
      </c>
      <c r="P32" s="6">
        <v>0</v>
      </c>
      <c r="Q32" s="6">
        <v>0</v>
      </c>
      <c r="R32" s="6">
        <v>18985862</v>
      </c>
      <c r="S32" s="6">
        <v>0</v>
      </c>
      <c r="T32" s="6">
        <v>0</v>
      </c>
      <c r="U32" s="6">
        <v>864886600</v>
      </c>
      <c r="V32" s="6">
        <v>864886600</v>
      </c>
      <c r="W32" s="6">
        <v>864886600</v>
      </c>
      <c r="X32" s="6">
        <v>864886600</v>
      </c>
      <c r="Y32" s="6">
        <v>864886600</v>
      </c>
      <c r="Z32" s="6">
        <v>864886600</v>
      </c>
      <c r="AA32" s="107">
        <v>45321</v>
      </c>
      <c r="AB32" s="5" t="s">
        <v>5939</v>
      </c>
      <c r="AC32" s="107">
        <v>45321</v>
      </c>
      <c r="AD32" s="5" t="s">
        <v>5940</v>
      </c>
      <c r="AE32" s="5" t="s">
        <v>5930</v>
      </c>
      <c r="AF32" s="107">
        <v>45321</v>
      </c>
      <c r="AG32" s="5" t="s">
        <v>5941</v>
      </c>
      <c r="AH32" s="5" t="s">
        <v>5930</v>
      </c>
      <c r="AI32" s="5"/>
      <c r="AJ32" s="107"/>
      <c r="AK32" s="107"/>
      <c r="AL32" s="6"/>
      <c r="AM32" s="6"/>
      <c r="AN32" s="6"/>
      <c r="AO32" s="6"/>
    </row>
    <row r="33" spans="1:41" ht="40.200000000000003" customHeight="1" x14ac:dyDescent="0.3">
      <c r="A33" s="167" t="s">
        <v>1245</v>
      </c>
      <c r="B33" s="5" t="s">
        <v>5942</v>
      </c>
      <c r="C33" s="5" t="s">
        <v>2765</v>
      </c>
      <c r="D33" s="5" t="s">
        <v>2347</v>
      </c>
      <c r="E33" s="5" t="s">
        <v>5943</v>
      </c>
      <c r="F33" s="5" t="s">
        <v>2420</v>
      </c>
      <c r="G33" s="5" t="s">
        <v>2421</v>
      </c>
      <c r="H33" s="5" t="s">
        <v>2422</v>
      </c>
      <c r="I33" s="5" t="s">
        <v>2423</v>
      </c>
      <c r="J33" s="5" t="s">
        <v>5310</v>
      </c>
      <c r="K33" s="5" t="s">
        <v>5915</v>
      </c>
      <c r="L33" s="5" t="str" cm="1">
        <f t="array" ref="L33">_xlfn.TEXTJOIN(", ",TRUE,_xlfn.UNIQUE(_xlfn._xlws.FILTER(InfoGeneral[CodigoProducto],(InfoGeneral[BPIN]=EjecucionPresupuestalGastoCCyFondo[[#This Row],[PROYECTO]])*(InfoGeneral[Vigencia]=VALUE(EjecucionPresupuestalGastoCCyFondo[[#This Row],[VIGENCIA]])),"")))</f>
        <v>2201071</v>
      </c>
      <c r="M33" s="5" t="s">
        <v>5897</v>
      </c>
      <c r="N33" s="6">
        <v>18184532834</v>
      </c>
      <c r="O33" s="6">
        <v>0</v>
      </c>
      <c r="P33" s="6">
        <v>0</v>
      </c>
      <c r="Q33" s="6">
        <v>0</v>
      </c>
      <c r="R33" s="6">
        <v>299764199</v>
      </c>
      <c r="S33" s="6">
        <v>0</v>
      </c>
      <c r="T33" s="6">
        <v>0</v>
      </c>
      <c r="U33" s="6">
        <v>17884768635</v>
      </c>
      <c r="V33" s="6">
        <v>17884768635</v>
      </c>
      <c r="W33" s="6">
        <v>17884768635</v>
      </c>
      <c r="X33" s="6">
        <v>17884768635</v>
      </c>
      <c r="Y33" s="6">
        <v>17884768635</v>
      </c>
      <c r="Z33" s="6">
        <v>17884768635</v>
      </c>
      <c r="AA33" s="107">
        <v>45321</v>
      </c>
      <c r="AB33" s="5" t="s">
        <v>5944</v>
      </c>
      <c r="AC33" s="107">
        <v>45321</v>
      </c>
      <c r="AD33" s="5" t="s">
        <v>5945</v>
      </c>
      <c r="AE33" s="5" t="s">
        <v>5930</v>
      </c>
      <c r="AF33" s="107">
        <v>45321</v>
      </c>
      <c r="AG33" s="5" t="s">
        <v>5946</v>
      </c>
      <c r="AH33" s="5" t="s">
        <v>5930</v>
      </c>
      <c r="AI33" s="5"/>
      <c r="AJ33" s="107"/>
      <c r="AK33" s="107"/>
      <c r="AL33" s="6"/>
      <c r="AM33" s="6"/>
      <c r="AN33" s="6"/>
      <c r="AO33" s="6"/>
    </row>
    <row r="34" spans="1:41" ht="40.200000000000003" customHeight="1" x14ac:dyDescent="0.3">
      <c r="A34" s="167" t="s">
        <v>1245</v>
      </c>
      <c r="B34" s="5" t="s">
        <v>5947</v>
      </c>
      <c r="C34" s="5" t="s">
        <v>2765</v>
      </c>
      <c r="D34" s="5" t="s">
        <v>2349</v>
      </c>
      <c r="E34" s="5" t="s">
        <v>5948</v>
      </c>
      <c r="F34" s="5" t="s">
        <v>2420</v>
      </c>
      <c r="G34" s="5" t="s">
        <v>2421</v>
      </c>
      <c r="H34" s="5" t="s">
        <v>2422</v>
      </c>
      <c r="I34" s="5" t="s">
        <v>2423</v>
      </c>
      <c r="J34" s="5" t="s">
        <v>5310</v>
      </c>
      <c r="K34" s="5" t="s">
        <v>5915</v>
      </c>
      <c r="L34" s="5" t="str" cm="1">
        <f t="array" ref="L34">_xlfn.TEXTJOIN(", ",TRUE,_xlfn.UNIQUE(_xlfn._xlws.FILTER(InfoGeneral[CodigoProducto],(InfoGeneral[BPIN]=EjecucionPresupuestalGastoCCyFondo[[#This Row],[PROYECTO]])*(InfoGeneral[Vigencia]=VALUE(EjecucionPresupuestalGastoCCyFondo[[#This Row],[VIGENCIA]])),"")))</f>
        <v>2201071</v>
      </c>
      <c r="M34" s="5" t="s">
        <v>5897</v>
      </c>
      <c r="N34" s="6">
        <v>744776439</v>
      </c>
      <c r="O34" s="6">
        <v>0</v>
      </c>
      <c r="P34" s="6">
        <v>0</v>
      </c>
      <c r="Q34" s="6">
        <v>0</v>
      </c>
      <c r="R34" s="6">
        <v>988373</v>
      </c>
      <c r="S34" s="6">
        <v>0</v>
      </c>
      <c r="T34" s="6">
        <v>0</v>
      </c>
      <c r="U34" s="6">
        <v>743788066</v>
      </c>
      <c r="V34" s="6">
        <v>743788066</v>
      </c>
      <c r="W34" s="6">
        <v>743788066</v>
      </c>
      <c r="X34" s="6">
        <v>743788066</v>
      </c>
      <c r="Y34" s="6">
        <v>743788066</v>
      </c>
      <c r="Z34" s="6">
        <v>743788066</v>
      </c>
      <c r="AA34" s="107">
        <v>45321</v>
      </c>
      <c r="AB34" s="5" t="s">
        <v>5949</v>
      </c>
      <c r="AC34" s="107">
        <v>45321</v>
      </c>
      <c r="AD34" s="5" t="s">
        <v>5950</v>
      </c>
      <c r="AE34" s="5" t="s">
        <v>5930</v>
      </c>
      <c r="AF34" s="107">
        <v>45321</v>
      </c>
      <c r="AG34" s="5" t="s">
        <v>5951</v>
      </c>
      <c r="AH34" s="5" t="s">
        <v>5930</v>
      </c>
      <c r="AI34" s="5"/>
      <c r="AJ34" s="107"/>
      <c r="AK34" s="107"/>
      <c r="AL34" s="6"/>
      <c r="AM34" s="6"/>
      <c r="AN34" s="6"/>
      <c r="AO34" s="6"/>
    </row>
    <row r="35" spans="1:41" ht="40.200000000000003" customHeight="1" x14ac:dyDescent="0.3">
      <c r="A35" s="167" t="s">
        <v>1245</v>
      </c>
      <c r="B35" s="5" t="s">
        <v>5952</v>
      </c>
      <c r="C35" s="5" t="s">
        <v>2765</v>
      </c>
      <c r="D35" s="5" t="s">
        <v>2351</v>
      </c>
      <c r="E35" s="5" t="s">
        <v>5953</v>
      </c>
      <c r="F35" s="5" t="s">
        <v>2420</v>
      </c>
      <c r="G35" s="5" t="s">
        <v>2421</v>
      </c>
      <c r="H35" s="5" t="s">
        <v>2422</v>
      </c>
      <c r="I35" s="5" t="s">
        <v>2423</v>
      </c>
      <c r="J35" s="5" t="s">
        <v>5310</v>
      </c>
      <c r="K35" s="5" t="s">
        <v>5915</v>
      </c>
      <c r="L35" s="5" t="str" cm="1">
        <f t="array" ref="L35">_xlfn.TEXTJOIN(", ",TRUE,_xlfn.UNIQUE(_xlfn._xlws.FILTER(InfoGeneral[CodigoProducto],(InfoGeneral[BPIN]=EjecucionPresupuestalGastoCCyFondo[[#This Row],[PROYECTO]])*(InfoGeneral[Vigencia]=VALUE(EjecucionPresupuestalGastoCCyFondo[[#This Row],[VIGENCIA]])),"")))</f>
        <v>2201071</v>
      </c>
      <c r="M35" s="5" t="s">
        <v>5897</v>
      </c>
      <c r="N35" s="6">
        <v>39771210306</v>
      </c>
      <c r="O35" s="6">
        <v>0</v>
      </c>
      <c r="P35" s="6">
        <v>0</v>
      </c>
      <c r="Q35" s="6">
        <v>1197000000</v>
      </c>
      <c r="R35" s="6">
        <v>499047</v>
      </c>
      <c r="S35" s="6">
        <v>0</v>
      </c>
      <c r="T35" s="6">
        <v>0</v>
      </c>
      <c r="U35" s="6">
        <v>40967711259</v>
      </c>
      <c r="V35" s="6">
        <v>40967711259</v>
      </c>
      <c r="W35" s="6">
        <v>40967711259</v>
      </c>
      <c r="X35" s="6">
        <v>40967711259</v>
      </c>
      <c r="Y35" s="6">
        <v>40967711259</v>
      </c>
      <c r="Z35" s="6">
        <v>40967711259</v>
      </c>
      <c r="AA35" s="107">
        <v>45321</v>
      </c>
      <c r="AB35" s="5" t="s">
        <v>5954</v>
      </c>
      <c r="AC35" s="107">
        <v>45321</v>
      </c>
      <c r="AD35" s="5" t="s">
        <v>5955</v>
      </c>
      <c r="AE35" s="5" t="s">
        <v>5930</v>
      </c>
      <c r="AF35" s="107">
        <v>45321</v>
      </c>
      <c r="AG35" s="5" t="s">
        <v>5956</v>
      </c>
      <c r="AH35" s="5" t="s">
        <v>5930</v>
      </c>
      <c r="AI35" s="5"/>
      <c r="AJ35" s="107"/>
      <c r="AK35" s="107"/>
      <c r="AL35" s="6"/>
      <c r="AM35" s="6"/>
      <c r="AN35" s="6"/>
      <c r="AO35" s="6"/>
    </row>
    <row r="36" spans="1:41" ht="40.200000000000003" customHeight="1" x14ac:dyDescent="0.3">
      <c r="A36" s="167" t="s">
        <v>1245</v>
      </c>
      <c r="B36" s="5" t="s">
        <v>5957</v>
      </c>
      <c r="C36" s="5" t="s">
        <v>2765</v>
      </c>
      <c r="D36" s="5" t="s">
        <v>2353</v>
      </c>
      <c r="E36" s="5" t="s">
        <v>5958</v>
      </c>
      <c r="F36" s="5" t="s">
        <v>2420</v>
      </c>
      <c r="G36" s="5" t="s">
        <v>2421</v>
      </c>
      <c r="H36" s="5" t="s">
        <v>2422</v>
      </c>
      <c r="I36" s="5" t="s">
        <v>2423</v>
      </c>
      <c r="J36" s="5" t="s">
        <v>5310</v>
      </c>
      <c r="K36" s="5" t="s">
        <v>5915</v>
      </c>
      <c r="L36" s="5" t="str" cm="1">
        <f t="array" ref="L36">_xlfn.TEXTJOIN(", ",TRUE,_xlfn.UNIQUE(_xlfn._xlws.FILTER(InfoGeneral[CodigoProducto],(InfoGeneral[BPIN]=EjecucionPresupuestalGastoCCyFondo[[#This Row],[PROYECTO]])*(InfoGeneral[Vigencia]=VALUE(EjecucionPresupuestalGastoCCyFondo[[#This Row],[VIGENCIA]])),"")))</f>
        <v>2201071</v>
      </c>
      <c r="M36" s="5" t="s">
        <v>5897</v>
      </c>
      <c r="N36" s="6">
        <v>18975957936</v>
      </c>
      <c r="O36" s="6">
        <v>0</v>
      </c>
      <c r="P36" s="6">
        <v>0</v>
      </c>
      <c r="Q36" s="6">
        <v>800000000</v>
      </c>
      <c r="R36" s="6">
        <v>127862787</v>
      </c>
      <c r="S36" s="6">
        <v>0</v>
      </c>
      <c r="T36" s="6">
        <v>0</v>
      </c>
      <c r="U36" s="6">
        <v>19648095149</v>
      </c>
      <c r="V36" s="6">
        <v>19648095149</v>
      </c>
      <c r="W36" s="6">
        <v>19648095149</v>
      </c>
      <c r="X36" s="6">
        <v>19648095149</v>
      </c>
      <c r="Y36" s="6">
        <v>19648095149</v>
      </c>
      <c r="Z36" s="6">
        <v>19648095149</v>
      </c>
      <c r="AA36" s="107">
        <v>45321</v>
      </c>
      <c r="AB36" s="5" t="s">
        <v>5959</v>
      </c>
      <c r="AC36" s="107">
        <v>45321</v>
      </c>
      <c r="AD36" s="5" t="s">
        <v>5960</v>
      </c>
      <c r="AE36" s="5" t="s">
        <v>5930</v>
      </c>
      <c r="AF36" s="107">
        <v>45321</v>
      </c>
      <c r="AG36" s="5" t="s">
        <v>5961</v>
      </c>
      <c r="AH36" s="5" t="s">
        <v>5930</v>
      </c>
      <c r="AI36" s="5"/>
      <c r="AJ36" s="107"/>
      <c r="AK36" s="107"/>
      <c r="AL36" s="6"/>
      <c r="AM36" s="6"/>
      <c r="AN36" s="6"/>
      <c r="AO36" s="6"/>
    </row>
    <row r="37" spans="1:41" ht="40.200000000000003" customHeight="1" x14ac:dyDescent="0.3">
      <c r="A37" s="167" t="s">
        <v>1245</v>
      </c>
      <c r="B37" s="5" t="s">
        <v>5962</v>
      </c>
      <c r="C37" s="5" t="s">
        <v>2765</v>
      </c>
      <c r="D37" s="5" t="s">
        <v>2355</v>
      </c>
      <c r="E37" s="5" t="s">
        <v>5963</v>
      </c>
      <c r="F37" s="5" t="s">
        <v>2420</v>
      </c>
      <c r="G37" s="5" t="s">
        <v>2421</v>
      </c>
      <c r="H37" s="5" t="s">
        <v>2422</v>
      </c>
      <c r="I37" s="5" t="s">
        <v>2423</v>
      </c>
      <c r="J37" s="5" t="s">
        <v>5310</v>
      </c>
      <c r="K37" s="5" t="s">
        <v>5915</v>
      </c>
      <c r="L37" s="5" t="str" cm="1">
        <f t="array" ref="L37">_xlfn.TEXTJOIN(", ",TRUE,_xlfn.UNIQUE(_xlfn._xlws.FILTER(InfoGeneral[CodigoProducto],(InfoGeneral[BPIN]=EjecucionPresupuestalGastoCCyFondo[[#This Row],[PROYECTO]])*(InfoGeneral[Vigencia]=VALUE(EjecucionPresupuestalGastoCCyFondo[[#This Row],[VIGENCIA]])),"")))</f>
        <v>2201071</v>
      </c>
      <c r="M37" s="5" t="s">
        <v>5897</v>
      </c>
      <c r="N37" s="6">
        <v>6149522812</v>
      </c>
      <c r="O37" s="6">
        <v>1000000000</v>
      </c>
      <c r="P37" s="6">
        <v>0</v>
      </c>
      <c r="Q37" s="6">
        <v>0</v>
      </c>
      <c r="R37" s="6">
        <v>986771937</v>
      </c>
      <c r="S37" s="6">
        <v>0</v>
      </c>
      <c r="T37" s="6">
        <v>0</v>
      </c>
      <c r="U37" s="6">
        <v>6162750875</v>
      </c>
      <c r="V37" s="6">
        <v>6162750875</v>
      </c>
      <c r="W37" s="6">
        <v>6162750875</v>
      </c>
      <c r="X37" s="6">
        <v>6162750875</v>
      </c>
      <c r="Y37" s="6">
        <v>6162750875</v>
      </c>
      <c r="Z37" s="6">
        <v>6162750875</v>
      </c>
      <c r="AA37" s="107">
        <v>45321</v>
      </c>
      <c r="AB37" s="5" t="s">
        <v>5964</v>
      </c>
      <c r="AC37" s="107">
        <v>45321</v>
      </c>
      <c r="AD37" s="5" t="s">
        <v>5965</v>
      </c>
      <c r="AE37" s="5" t="s">
        <v>5930</v>
      </c>
      <c r="AF37" s="107">
        <v>45321</v>
      </c>
      <c r="AG37" s="5" t="s">
        <v>5966</v>
      </c>
      <c r="AH37" s="5" t="s">
        <v>5930</v>
      </c>
      <c r="AI37" s="5"/>
      <c r="AJ37" s="107"/>
      <c r="AK37" s="107"/>
      <c r="AL37" s="6"/>
      <c r="AM37" s="6"/>
      <c r="AN37" s="6"/>
      <c r="AO37" s="6"/>
    </row>
    <row r="38" spans="1:41" ht="40.200000000000003" customHeight="1" x14ac:dyDescent="0.3">
      <c r="A38" s="167" t="s">
        <v>1245</v>
      </c>
      <c r="B38" s="5" t="s">
        <v>5967</v>
      </c>
      <c r="C38" s="5" t="s">
        <v>2765</v>
      </c>
      <c r="D38" s="5" t="s">
        <v>2357</v>
      </c>
      <c r="E38" s="5" t="s">
        <v>5968</v>
      </c>
      <c r="F38" s="5" t="s">
        <v>2420</v>
      </c>
      <c r="G38" s="5" t="s">
        <v>2421</v>
      </c>
      <c r="H38" s="5" t="s">
        <v>2422</v>
      </c>
      <c r="I38" s="5" t="s">
        <v>2423</v>
      </c>
      <c r="J38" s="5" t="s">
        <v>5310</v>
      </c>
      <c r="K38" s="5" t="s">
        <v>5915</v>
      </c>
      <c r="L38" s="5" t="str" cm="1">
        <f t="array" ref="L38">_xlfn.TEXTJOIN(", ",TRUE,_xlfn.UNIQUE(_xlfn._xlws.FILTER(InfoGeneral[CodigoProducto],(InfoGeneral[BPIN]=EjecucionPresupuestalGastoCCyFondo[[#This Row],[PROYECTO]])*(InfoGeneral[Vigencia]=VALUE(EjecucionPresupuestalGastoCCyFondo[[#This Row],[VIGENCIA]])),"")))</f>
        <v>2201071</v>
      </c>
      <c r="M38" s="5" t="s">
        <v>5897</v>
      </c>
      <c r="N38" s="6">
        <v>8218521097</v>
      </c>
      <c r="O38" s="6">
        <v>0</v>
      </c>
      <c r="P38" s="6">
        <v>0</v>
      </c>
      <c r="Q38" s="6">
        <v>0</v>
      </c>
      <c r="R38" s="6">
        <v>135529888</v>
      </c>
      <c r="S38" s="6">
        <v>0</v>
      </c>
      <c r="T38" s="6">
        <v>0</v>
      </c>
      <c r="U38" s="6">
        <v>8082991209</v>
      </c>
      <c r="V38" s="6">
        <v>8082991209</v>
      </c>
      <c r="W38" s="6">
        <v>8082991209</v>
      </c>
      <c r="X38" s="6">
        <v>8082991209</v>
      </c>
      <c r="Y38" s="6">
        <v>8082991209</v>
      </c>
      <c r="Z38" s="6">
        <v>8082991209</v>
      </c>
      <c r="AA38" s="107">
        <v>45321</v>
      </c>
      <c r="AB38" s="5" t="s">
        <v>5969</v>
      </c>
      <c r="AC38" s="107">
        <v>45321</v>
      </c>
      <c r="AD38" s="5" t="s">
        <v>5970</v>
      </c>
      <c r="AE38" s="5" t="s">
        <v>5930</v>
      </c>
      <c r="AF38" s="107">
        <v>45321</v>
      </c>
      <c r="AG38" s="5" t="s">
        <v>5971</v>
      </c>
      <c r="AH38" s="5" t="s">
        <v>5930</v>
      </c>
      <c r="AI38" s="5"/>
      <c r="AJ38" s="107"/>
      <c r="AK38" s="107"/>
      <c r="AL38" s="6"/>
      <c r="AM38" s="6"/>
      <c r="AN38" s="6"/>
      <c r="AO38" s="6"/>
    </row>
    <row r="39" spans="1:41" ht="40.200000000000003" customHeight="1" x14ac:dyDescent="0.3">
      <c r="A39" s="167" t="s">
        <v>1245</v>
      </c>
      <c r="B39" s="5" t="s">
        <v>5972</v>
      </c>
      <c r="C39" s="5" t="s">
        <v>2765</v>
      </c>
      <c r="D39" s="5" t="s">
        <v>2359</v>
      </c>
      <c r="E39" s="5" t="s">
        <v>5973</v>
      </c>
      <c r="F39" s="5" t="s">
        <v>2420</v>
      </c>
      <c r="G39" s="5" t="s">
        <v>2421</v>
      </c>
      <c r="H39" s="5" t="s">
        <v>2422</v>
      </c>
      <c r="I39" s="5" t="s">
        <v>2423</v>
      </c>
      <c r="J39" s="5" t="s">
        <v>5310</v>
      </c>
      <c r="K39" s="5" t="s">
        <v>5915</v>
      </c>
      <c r="L39" s="5" t="str" cm="1">
        <f t="array" ref="L39">_xlfn.TEXTJOIN(", ",TRUE,_xlfn.UNIQUE(_xlfn._xlws.FILTER(InfoGeneral[CodigoProducto],(InfoGeneral[BPIN]=EjecucionPresupuestalGastoCCyFondo[[#This Row],[PROYECTO]])*(InfoGeneral[Vigencia]=VALUE(EjecucionPresupuestalGastoCCyFondo[[#This Row],[VIGENCIA]])),"")))</f>
        <v>2201071</v>
      </c>
      <c r="M39" s="5" t="s">
        <v>5897</v>
      </c>
      <c r="N39" s="6">
        <v>126441719</v>
      </c>
      <c r="O39" s="6">
        <v>0</v>
      </c>
      <c r="P39" s="6">
        <v>0</v>
      </c>
      <c r="Q39" s="6">
        <v>0</v>
      </c>
      <c r="R39" s="6">
        <v>2049063</v>
      </c>
      <c r="S39" s="6">
        <v>0</v>
      </c>
      <c r="T39" s="6">
        <v>0</v>
      </c>
      <c r="U39" s="6">
        <v>124392656</v>
      </c>
      <c r="V39" s="6">
        <v>124392656</v>
      </c>
      <c r="W39" s="6">
        <v>124392656</v>
      </c>
      <c r="X39" s="6">
        <v>124392656</v>
      </c>
      <c r="Y39" s="6">
        <v>124392656</v>
      </c>
      <c r="Z39" s="6">
        <v>124392656</v>
      </c>
      <c r="AA39" s="107">
        <v>45321</v>
      </c>
      <c r="AB39" s="5" t="s">
        <v>5949</v>
      </c>
      <c r="AC39" s="107">
        <v>45321</v>
      </c>
      <c r="AD39" s="5" t="s">
        <v>5950</v>
      </c>
      <c r="AE39" s="5" t="s">
        <v>5930</v>
      </c>
      <c r="AF39" s="107">
        <v>45321</v>
      </c>
      <c r="AG39" s="5" t="s">
        <v>5951</v>
      </c>
      <c r="AH39" s="5" t="s">
        <v>5930</v>
      </c>
      <c r="AI39" s="5"/>
      <c r="AJ39" s="107"/>
      <c r="AK39" s="107"/>
      <c r="AL39" s="6"/>
      <c r="AM39" s="6"/>
      <c r="AN39" s="6"/>
      <c r="AO39" s="6"/>
    </row>
    <row r="40" spans="1:41" ht="40.200000000000003" customHeight="1" x14ac:dyDescent="0.3">
      <c r="A40" s="167" t="s">
        <v>1245</v>
      </c>
      <c r="B40" s="5" t="s">
        <v>5974</v>
      </c>
      <c r="C40" s="5" t="s">
        <v>2765</v>
      </c>
      <c r="D40" s="5" t="s">
        <v>2361</v>
      </c>
      <c r="E40" s="5" t="s">
        <v>5975</v>
      </c>
      <c r="F40" s="5" t="s">
        <v>2420</v>
      </c>
      <c r="G40" s="5" t="s">
        <v>2421</v>
      </c>
      <c r="H40" s="5" t="s">
        <v>2422</v>
      </c>
      <c r="I40" s="5" t="s">
        <v>2423</v>
      </c>
      <c r="J40" s="5" t="s">
        <v>5310</v>
      </c>
      <c r="K40" s="5" t="s">
        <v>5915</v>
      </c>
      <c r="L40" s="5" t="str" cm="1">
        <f t="array" ref="L40">_xlfn.TEXTJOIN(", ",TRUE,_xlfn.UNIQUE(_xlfn._xlws.FILTER(InfoGeneral[CodigoProducto],(InfoGeneral[BPIN]=EjecucionPresupuestalGastoCCyFondo[[#This Row],[PROYECTO]])*(InfoGeneral[Vigencia]=VALUE(EjecucionPresupuestalGastoCCyFondo[[#This Row],[VIGENCIA]])),"")))</f>
        <v>2201071</v>
      </c>
      <c r="M40" s="5" t="s">
        <v>5897</v>
      </c>
      <c r="N40" s="6">
        <v>1217440000</v>
      </c>
      <c r="O40" s="6">
        <v>0</v>
      </c>
      <c r="P40" s="6">
        <v>0</v>
      </c>
      <c r="Q40" s="6">
        <v>0</v>
      </c>
      <c r="R40" s="6">
        <v>210189676</v>
      </c>
      <c r="S40" s="6">
        <v>0</v>
      </c>
      <c r="T40" s="6">
        <v>0</v>
      </c>
      <c r="U40" s="6">
        <v>1007250324</v>
      </c>
      <c r="V40" s="6">
        <v>1007250324</v>
      </c>
      <c r="W40" s="6">
        <v>1007250324</v>
      </c>
      <c r="X40" s="6">
        <v>1007250324</v>
      </c>
      <c r="Y40" s="6">
        <v>1007250324</v>
      </c>
      <c r="Z40" s="6">
        <v>1007250324</v>
      </c>
      <c r="AA40" s="107">
        <v>45321</v>
      </c>
      <c r="AB40" s="5" t="s">
        <v>5976</v>
      </c>
      <c r="AC40" s="107">
        <v>45321</v>
      </c>
      <c r="AD40" s="5" t="s">
        <v>5977</v>
      </c>
      <c r="AE40" s="5" t="s">
        <v>5930</v>
      </c>
      <c r="AF40" s="107">
        <v>45321</v>
      </c>
      <c r="AG40" s="5" t="s">
        <v>5978</v>
      </c>
      <c r="AH40" s="5" t="s">
        <v>5930</v>
      </c>
      <c r="AI40" s="5"/>
      <c r="AJ40" s="107"/>
      <c r="AK40" s="107"/>
      <c r="AL40" s="6"/>
      <c r="AM40" s="6"/>
      <c r="AN40" s="6"/>
      <c r="AO40" s="6"/>
    </row>
    <row r="41" spans="1:41" ht="40.200000000000003" customHeight="1" x14ac:dyDescent="0.3">
      <c r="A41" s="167" t="s">
        <v>1245</v>
      </c>
      <c r="B41" s="5" t="s">
        <v>5979</v>
      </c>
      <c r="C41" s="5" t="s">
        <v>2765</v>
      </c>
      <c r="D41" s="5" t="s">
        <v>2468</v>
      </c>
      <c r="E41" s="5" t="s">
        <v>5980</v>
      </c>
      <c r="F41" s="5" t="s">
        <v>2420</v>
      </c>
      <c r="G41" s="5" t="s">
        <v>2421</v>
      </c>
      <c r="H41" s="5" t="s">
        <v>2422</v>
      </c>
      <c r="I41" s="5" t="s">
        <v>2423</v>
      </c>
      <c r="J41" s="5" t="s">
        <v>5310</v>
      </c>
      <c r="K41" s="5" t="s">
        <v>5915</v>
      </c>
      <c r="L41" s="5" t="str" cm="1">
        <f t="array" ref="L41">_xlfn.TEXTJOIN(", ",TRUE,_xlfn.UNIQUE(_xlfn._xlws.FILTER(InfoGeneral[CodigoProducto],(InfoGeneral[BPIN]=EjecucionPresupuestalGastoCCyFondo[[#This Row],[PROYECTO]])*(InfoGeneral[Vigencia]=VALUE(EjecucionPresupuestalGastoCCyFondo[[#This Row],[VIGENCIA]])),"")))</f>
        <v>2201071</v>
      </c>
      <c r="M41" s="5" t="s">
        <v>5897</v>
      </c>
      <c r="N41" s="6">
        <v>414030915</v>
      </c>
      <c r="O41" s="6">
        <v>0</v>
      </c>
      <c r="P41" s="6">
        <v>0</v>
      </c>
      <c r="Q41" s="6">
        <v>0</v>
      </c>
      <c r="R41" s="6">
        <v>24324759</v>
      </c>
      <c r="S41" s="6">
        <v>0</v>
      </c>
      <c r="T41" s="6">
        <v>0</v>
      </c>
      <c r="U41" s="6">
        <v>389706156</v>
      </c>
      <c r="V41" s="6">
        <v>389706156</v>
      </c>
      <c r="W41" s="6">
        <v>389706156</v>
      </c>
      <c r="X41" s="6">
        <v>389706156</v>
      </c>
      <c r="Y41" s="6">
        <v>389706156</v>
      </c>
      <c r="Z41" s="6">
        <v>389706156</v>
      </c>
      <c r="AA41" s="107">
        <v>45321</v>
      </c>
      <c r="AB41" s="5" t="s">
        <v>5981</v>
      </c>
      <c r="AC41" s="107">
        <v>45321</v>
      </c>
      <c r="AD41" s="5" t="s">
        <v>5982</v>
      </c>
      <c r="AE41" s="5" t="s">
        <v>5930</v>
      </c>
      <c r="AF41" s="107">
        <v>45321</v>
      </c>
      <c r="AG41" s="5" t="s">
        <v>5983</v>
      </c>
      <c r="AH41" s="5" t="s">
        <v>5930</v>
      </c>
      <c r="AI41" s="5"/>
      <c r="AJ41" s="107"/>
      <c r="AK41" s="107"/>
      <c r="AL41" s="6"/>
      <c r="AM41" s="6"/>
      <c r="AN41" s="6"/>
      <c r="AO41" s="6"/>
    </row>
    <row r="42" spans="1:41" ht="40.200000000000003" customHeight="1" x14ac:dyDescent="0.3">
      <c r="A42" s="167" t="s">
        <v>1245</v>
      </c>
      <c r="B42" s="5" t="s">
        <v>5984</v>
      </c>
      <c r="C42" s="5" t="s">
        <v>2765</v>
      </c>
      <c r="D42" s="5" t="s">
        <v>5985</v>
      </c>
      <c r="E42" s="5" t="s">
        <v>5986</v>
      </c>
      <c r="F42" s="5" t="s">
        <v>2420</v>
      </c>
      <c r="G42" s="5" t="s">
        <v>2421</v>
      </c>
      <c r="H42" s="5" t="s">
        <v>2422</v>
      </c>
      <c r="I42" s="5" t="s">
        <v>2423</v>
      </c>
      <c r="J42" s="5" t="s">
        <v>5310</v>
      </c>
      <c r="K42" s="5" t="s">
        <v>5915</v>
      </c>
      <c r="L42" s="5" t="str" cm="1">
        <f t="array" ref="L42">_xlfn.TEXTJOIN(", ",TRUE,_xlfn.UNIQUE(_xlfn._xlws.FILTER(InfoGeneral[CodigoProducto],(InfoGeneral[BPIN]=EjecucionPresupuestalGastoCCyFondo[[#This Row],[PROYECTO]])*(InfoGeneral[Vigencia]=VALUE(EjecucionPresupuestalGastoCCyFondo[[#This Row],[VIGENCIA]])),"")))</f>
        <v>2201071</v>
      </c>
      <c r="M42" s="5" t="s">
        <v>5897</v>
      </c>
      <c r="N42" s="6">
        <v>22724794168</v>
      </c>
      <c r="O42" s="6">
        <v>1000000000</v>
      </c>
      <c r="P42" s="6">
        <v>0</v>
      </c>
      <c r="Q42" s="6">
        <v>0</v>
      </c>
      <c r="R42" s="6">
        <v>78262318</v>
      </c>
      <c r="S42" s="6">
        <v>0</v>
      </c>
      <c r="T42" s="6">
        <v>0</v>
      </c>
      <c r="U42" s="6">
        <v>23646531850</v>
      </c>
      <c r="V42" s="6">
        <v>23646531850</v>
      </c>
      <c r="W42" s="6">
        <v>23646531850</v>
      </c>
      <c r="X42" s="6">
        <v>23646531850</v>
      </c>
      <c r="Y42" s="6">
        <v>23646531850</v>
      </c>
      <c r="Z42" s="6">
        <v>23646531850</v>
      </c>
      <c r="AA42" s="107">
        <v>45321</v>
      </c>
      <c r="AB42" s="5" t="s">
        <v>5987</v>
      </c>
      <c r="AC42" s="107">
        <v>45321</v>
      </c>
      <c r="AD42" s="5" t="s">
        <v>5988</v>
      </c>
      <c r="AE42" s="5" t="s">
        <v>5930</v>
      </c>
      <c r="AF42" s="107">
        <v>45321</v>
      </c>
      <c r="AG42" s="5" t="s">
        <v>5989</v>
      </c>
      <c r="AH42" s="5" t="s">
        <v>5930</v>
      </c>
      <c r="AI42" s="5"/>
      <c r="AJ42" s="107"/>
      <c r="AK42" s="107"/>
      <c r="AL42" s="6"/>
      <c r="AM42" s="6"/>
      <c r="AN42" s="6"/>
      <c r="AO42" s="6"/>
    </row>
    <row r="43" spans="1:41" ht="40.200000000000003" customHeight="1" x14ac:dyDescent="0.3">
      <c r="A43" s="167" t="s">
        <v>1245</v>
      </c>
      <c r="B43" s="5" t="s">
        <v>5990</v>
      </c>
      <c r="C43" s="5" t="s">
        <v>2765</v>
      </c>
      <c r="D43" s="5" t="s">
        <v>5991</v>
      </c>
      <c r="E43" s="5" t="s">
        <v>5992</v>
      </c>
      <c r="F43" s="5" t="s">
        <v>2420</v>
      </c>
      <c r="G43" s="5" t="s">
        <v>2421</v>
      </c>
      <c r="H43" s="5" t="s">
        <v>2422</v>
      </c>
      <c r="I43" s="5" t="s">
        <v>2423</v>
      </c>
      <c r="J43" s="5" t="s">
        <v>5310</v>
      </c>
      <c r="K43" s="5" t="s">
        <v>5915</v>
      </c>
      <c r="L43" s="5" t="str" cm="1">
        <f t="array" ref="L43">_xlfn.TEXTJOIN(", ",TRUE,_xlfn.UNIQUE(_xlfn._xlws.FILTER(InfoGeneral[CodigoProducto],(InfoGeneral[BPIN]=EjecucionPresupuestalGastoCCyFondo[[#This Row],[PROYECTO]])*(InfoGeneral[Vigencia]=VALUE(EjecucionPresupuestalGastoCCyFondo[[#This Row],[VIGENCIA]])),"")))</f>
        <v>2201071</v>
      </c>
      <c r="M43" s="5" t="s">
        <v>5897</v>
      </c>
      <c r="N43" s="6">
        <v>3300448077</v>
      </c>
      <c r="O43" s="6">
        <v>100000000</v>
      </c>
      <c r="P43" s="6">
        <v>0</v>
      </c>
      <c r="Q43" s="6">
        <v>0</v>
      </c>
      <c r="R43" s="6">
        <v>58026539</v>
      </c>
      <c r="S43" s="6">
        <v>0</v>
      </c>
      <c r="T43" s="6">
        <v>0</v>
      </c>
      <c r="U43" s="6">
        <v>3342421538</v>
      </c>
      <c r="V43" s="6">
        <v>3342421538</v>
      </c>
      <c r="W43" s="6">
        <v>3342421538</v>
      </c>
      <c r="X43" s="6">
        <v>3342421538</v>
      </c>
      <c r="Y43" s="6">
        <v>3342421538</v>
      </c>
      <c r="Z43" s="6">
        <v>3342421538</v>
      </c>
      <c r="AA43" s="107">
        <v>45321</v>
      </c>
      <c r="AB43" s="5" t="s">
        <v>5993</v>
      </c>
      <c r="AC43" s="107">
        <v>45321</v>
      </c>
      <c r="AD43" s="5" t="s">
        <v>5994</v>
      </c>
      <c r="AE43" s="5" t="s">
        <v>5930</v>
      </c>
      <c r="AF43" s="107">
        <v>45321</v>
      </c>
      <c r="AG43" s="5" t="s">
        <v>5995</v>
      </c>
      <c r="AH43" s="5" t="s">
        <v>5930</v>
      </c>
      <c r="AI43" s="5"/>
      <c r="AJ43" s="107"/>
      <c r="AK43" s="107"/>
      <c r="AL43" s="6"/>
      <c r="AM43" s="6"/>
      <c r="AN43" s="6"/>
      <c r="AO43" s="6"/>
    </row>
    <row r="44" spans="1:41" ht="40.200000000000003" customHeight="1" x14ac:dyDescent="0.3">
      <c r="A44" s="167" t="s">
        <v>1245</v>
      </c>
      <c r="B44" s="5" t="s">
        <v>5996</v>
      </c>
      <c r="C44" s="5" t="s">
        <v>2765</v>
      </c>
      <c r="D44" s="5" t="s">
        <v>2299</v>
      </c>
      <c r="E44" s="5" t="s">
        <v>5997</v>
      </c>
      <c r="F44" s="5" t="s">
        <v>2420</v>
      </c>
      <c r="G44" s="5" t="s">
        <v>2421</v>
      </c>
      <c r="H44" s="5" t="s">
        <v>2422</v>
      </c>
      <c r="I44" s="5" t="s">
        <v>2423</v>
      </c>
      <c r="J44" s="5" t="s">
        <v>5310</v>
      </c>
      <c r="K44" s="5" t="s">
        <v>5915</v>
      </c>
      <c r="L44" s="5" t="str" cm="1">
        <f t="array" ref="L44">_xlfn.TEXTJOIN(", ",TRUE,_xlfn.UNIQUE(_xlfn._xlws.FILTER(InfoGeneral[CodigoProducto],(InfoGeneral[BPIN]=EjecucionPresupuestalGastoCCyFondo[[#This Row],[PROYECTO]])*(InfoGeneral[Vigencia]=VALUE(EjecucionPresupuestalGastoCCyFondo[[#This Row],[VIGENCIA]])),"")))</f>
        <v>2201071</v>
      </c>
      <c r="M44" s="5" t="s">
        <v>5897</v>
      </c>
      <c r="N44" s="6">
        <v>10120369712</v>
      </c>
      <c r="O44" s="6">
        <v>9396259451</v>
      </c>
      <c r="P44" s="6">
        <v>0</v>
      </c>
      <c r="Q44" s="6">
        <v>0</v>
      </c>
      <c r="R44" s="6">
        <v>1522478047</v>
      </c>
      <c r="S44" s="6">
        <v>0</v>
      </c>
      <c r="T44" s="6">
        <v>0</v>
      </c>
      <c r="U44" s="6">
        <v>17994151116</v>
      </c>
      <c r="V44" s="6">
        <v>17994151116</v>
      </c>
      <c r="W44" s="6">
        <v>17994151116</v>
      </c>
      <c r="X44" s="6">
        <v>17994115145</v>
      </c>
      <c r="Y44" s="6">
        <v>17994115145</v>
      </c>
      <c r="Z44" s="6">
        <v>17994115145</v>
      </c>
      <c r="AA44" s="107">
        <v>45322</v>
      </c>
      <c r="AB44" s="5" t="s">
        <v>5998</v>
      </c>
      <c r="AC44" s="107">
        <v>45322</v>
      </c>
      <c r="AD44" s="5" t="s">
        <v>5999</v>
      </c>
      <c r="AE44" s="5" t="s">
        <v>5930</v>
      </c>
      <c r="AF44" s="107">
        <v>45322</v>
      </c>
      <c r="AG44" s="5" t="s">
        <v>6000</v>
      </c>
      <c r="AH44" s="5" t="s">
        <v>5930</v>
      </c>
      <c r="AI44" s="5"/>
      <c r="AJ44" s="107"/>
      <c r="AK44" s="107"/>
      <c r="AL44" s="6"/>
      <c r="AM44" s="6"/>
      <c r="AN44" s="6"/>
      <c r="AO44" s="6"/>
    </row>
    <row r="45" spans="1:41" ht="40.200000000000003" customHeight="1" x14ac:dyDescent="0.3">
      <c r="A45" s="167" t="s">
        <v>1245</v>
      </c>
      <c r="B45" s="5" t="s">
        <v>6001</v>
      </c>
      <c r="C45" s="5" t="s">
        <v>2765</v>
      </c>
      <c r="D45" s="5" t="s">
        <v>2302</v>
      </c>
      <c r="E45" s="5" t="s">
        <v>6002</v>
      </c>
      <c r="F45" s="5" t="s">
        <v>2420</v>
      </c>
      <c r="G45" s="5" t="s">
        <v>2421</v>
      </c>
      <c r="H45" s="5" t="s">
        <v>2422</v>
      </c>
      <c r="I45" s="5" t="s">
        <v>2423</v>
      </c>
      <c r="J45" s="5" t="s">
        <v>5310</v>
      </c>
      <c r="K45" s="5" t="s">
        <v>5915</v>
      </c>
      <c r="L45" s="5" t="str" cm="1">
        <f t="array" ref="L45">_xlfn.TEXTJOIN(", ",TRUE,_xlfn.UNIQUE(_xlfn._xlws.FILTER(InfoGeneral[CodigoProducto],(InfoGeneral[BPIN]=EjecucionPresupuestalGastoCCyFondo[[#This Row],[PROYECTO]])*(InfoGeneral[Vigencia]=VALUE(EjecucionPresupuestalGastoCCyFondo[[#This Row],[VIGENCIA]])),"")))</f>
        <v>2201071</v>
      </c>
      <c r="M45" s="5" t="s">
        <v>5897</v>
      </c>
      <c r="N45" s="6">
        <v>9193249443</v>
      </c>
      <c r="O45" s="6">
        <v>9396259450</v>
      </c>
      <c r="P45" s="6">
        <v>0</v>
      </c>
      <c r="Q45" s="6">
        <v>0</v>
      </c>
      <c r="R45" s="6">
        <v>1508782858</v>
      </c>
      <c r="S45" s="6">
        <v>0</v>
      </c>
      <c r="T45" s="6">
        <v>0</v>
      </c>
      <c r="U45" s="6">
        <v>17080726035</v>
      </c>
      <c r="V45" s="6">
        <v>17080726035</v>
      </c>
      <c r="W45" s="6">
        <v>17080726035</v>
      </c>
      <c r="X45" s="6">
        <v>17080690035</v>
      </c>
      <c r="Y45" s="6">
        <v>17080690035</v>
      </c>
      <c r="Z45" s="6">
        <v>17080690035</v>
      </c>
      <c r="AA45" s="107">
        <v>45322</v>
      </c>
      <c r="AB45" s="5" t="s">
        <v>5998</v>
      </c>
      <c r="AC45" s="107">
        <v>45322</v>
      </c>
      <c r="AD45" s="5" t="s">
        <v>6003</v>
      </c>
      <c r="AE45" s="5" t="s">
        <v>5930</v>
      </c>
      <c r="AF45" s="107">
        <v>45322</v>
      </c>
      <c r="AG45" s="5" t="s">
        <v>6004</v>
      </c>
      <c r="AH45" s="5" t="s">
        <v>5930</v>
      </c>
      <c r="AI45" s="5"/>
      <c r="AJ45" s="107"/>
      <c r="AK45" s="107"/>
      <c r="AL45" s="6"/>
      <c r="AM45" s="6"/>
      <c r="AN45" s="6"/>
      <c r="AO45" s="6"/>
    </row>
    <row r="46" spans="1:41" ht="40.200000000000003" customHeight="1" x14ac:dyDescent="0.3">
      <c r="A46" s="167" t="s">
        <v>1245</v>
      </c>
      <c r="B46" s="5" t="s">
        <v>6005</v>
      </c>
      <c r="C46" s="5" t="s">
        <v>2765</v>
      </c>
      <c r="D46" s="5" t="s">
        <v>2306</v>
      </c>
      <c r="E46" s="5" t="s">
        <v>6006</v>
      </c>
      <c r="F46" s="5" t="s">
        <v>2420</v>
      </c>
      <c r="G46" s="5" t="s">
        <v>2421</v>
      </c>
      <c r="H46" s="5" t="s">
        <v>2422</v>
      </c>
      <c r="I46" s="5" t="s">
        <v>2423</v>
      </c>
      <c r="J46" s="5" t="s">
        <v>5310</v>
      </c>
      <c r="K46" s="5" t="s">
        <v>5915</v>
      </c>
      <c r="L46" s="5" t="str" cm="1">
        <f t="array" ref="L46">_xlfn.TEXTJOIN(", ",TRUE,_xlfn.UNIQUE(_xlfn._xlws.FILTER(InfoGeneral[CodigoProducto],(InfoGeneral[BPIN]=EjecucionPresupuestalGastoCCyFondo[[#This Row],[PROYECTO]])*(InfoGeneral[Vigencia]=VALUE(EjecucionPresupuestalGastoCCyFondo[[#This Row],[VIGENCIA]])),"")))</f>
        <v>2201071</v>
      </c>
      <c r="M46" s="5" t="s">
        <v>5897</v>
      </c>
      <c r="N46" s="6">
        <v>20133829191</v>
      </c>
      <c r="O46" s="6">
        <v>0</v>
      </c>
      <c r="P46" s="6">
        <v>0</v>
      </c>
      <c r="Q46" s="6">
        <v>0</v>
      </c>
      <c r="R46" s="6">
        <v>511620891</v>
      </c>
      <c r="S46" s="6">
        <v>0</v>
      </c>
      <c r="T46" s="6">
        <v>0</v>
      </c>
      <c r="U46" s="6">
        <v>19622208300</v>
      </c>
      <c r="V46" s="6">
        <v>19622208300</v>
      </c>
      <c r="W46" s="6">
        <v>19622208300</v>
      </c>
      <c r="X46" s="6">
        <v>19622208300</v>
      </c>
      <c r="Y46" s="6">
        <v>19622208300</v>
      </c>
      <c r="Z46" s="6">
        <v>19622208300</v>
      </c>
      <c r="AA46" s="107">
        <v>45322</v>
      </c>
      <c r="AB46" s="5" t="s">
        <v>6007</v>
      </c>
      <c r="AC46" s="107">
        <v>45322</v>
      </c>
      <c r="AD46" s="5" t="s">
        <v>6008</v>
      </c>
      <c r="AE46" s="5" t="s">
        <v>5930</v>
      </c>
      <c r="AF46" s="107">
        <v>45322</v>
      </c>
      <c r="AG46" s="5" t="s">
        <v>6009</v>
      </c>
      <c r="AH46" s="5" t="s">
        <v>5930</v>
      </c>
      <c r="AI46" s="5"/>
      <c r="AJ46" s="107"/>
      <c r="AK46" s="107"/>
      <c r="AL46" s="6"/>
      <c r="AM46" s="6"/>
      <c r="AN46" s="6"/>
      <c r="AO46" s="6"/>
    </row>
    <row r="47" spans="1:41" ht="40.200000000000003" customHeight="1" x14ac:dyDescent="0.3">
      <c r="A47" s="167" t="s">
        <v>1245</v>
      </c>
      <c r="B47" s="5" t="s">
        <v>6010</v>
      </c>
      <c r="C47" s="5" t="s">
        <v>2765</v>
      </c>
      <c r="D47" s="5" t="s">
        <v>2308</v>
      </c>
      <c r="E47" s="5" t="s">
        <v>6011</v>
      </c>
      <c r="F47" s="5" t="s">
        <v>2420</v>
      </c>
      <c r="G47" s="5" t="s">
        <v>2421</v>
      </c>
      <c r="H47" s="5" t="s">
        <v>2422</v>
      </c>
      <c r="I47" s="5" t="s">
        <v>2423</v>
      </c>
      <c r="J47" s="5" t="s">
        <v>5310</v>
      </c>
      <c r="K47" s="5" t="s">
        <v>5915</v>
      </c>
      <c r="L47" s="5" t="str" cm="1">
        <f t="array" ref="L47">_xlfn.TEXTJOIN(", ",TRUE,_xlfn.UNIQUE(_xlfn._xlws.FILTER(InfoGeneral[CodigoProducto],(InfoGeneral[BPIN]=EjecucionPresupuestalGastoCCyFondo[[#This Row],[PROYECTO]])*(InfoGeneral[Vigencia]=VALUE(EjecucionPresupuestalGastoCCyFondo[[#This Row],[VIGENCIA]])),"")))</f>
        <v>2201071</v>
      </c>
      <c r="M47" s="5" t="s">
        <v>5897</v>
      </c>
      <c r="N47" s="6">
        <v>177376640</v>
      </c>
      <c r="O47" s="6">
        <v>0</v>
      </c>
      <c r="P47" s="6">
        <v>0</v>
      </c>
      <c r="Q47" s="6">
        <v>0</v>
      </c>
      <c r="R47" s="6">
        <v>46545436</v>
      </c>
      <c r="S47" s="6">
        <v>0</v>
      </c>
      <c r="T47" s="6">
        <v>0</v>
      </c>
      <c r="U47" s="6">
        <v>130831204</v>
      </c>
      <c r="V47" s="6">
        <v>130831204</v>
      </c>
      <c r="W47" s="6">
        <v>130831204</v>
      </c>
      <c r="X47" s="6">
        <v>130831204</v>
      </c>
      <c r="Y47" s="6">
        <v>130831204</v>
      </c>
      <c r="Z47" s="6">
        <v>130831204</v>
      </c>
      <c r="AA47" s="107">
        <v>45322</v>
      </c>
      <c r="AB47" s="5" t="s">
        <v>6012</v>
      </c>
      <c r="AC47" s="107">
        <v>45322</v>
      </c>
      <c r="AD47" s="5" t="s">
        <v>6013</v>
      </c>
      <c r="AE47" s="5" t="s">
        <v>5930</v>
      </c>
      <c r="AF47" s="107">
        <v>45322</v>
      </c>
      <c r="AG47" s="5" t="s">
        <v>6014</v>
      </c>
      <c r="AH47" s="5" t="s">
        <v>5930</v>
      </c>
      <c r="AI47" s="5"/>
      <c r="AJ47" s="107"/>
      <c r="AK47" s="107"/>
      <c r="AL47" s="6"/>
      <c r="AM47" s="6"/>
      <c r="AN47" s="6"/>
      <c r="AO47" s="6"/>
    </row>
    <row r="48" spans="1:41" ht="40.200000000000003" customHeight="1" x14ac:dyDescent="0.3">
      <c r="A48" s="167" t="s">
        <v>1245</v>
      </c>
      <c r="B48" s="5" t="s">
        <v>6015</v>
      </c>
      <c r="C48" s="5" t="s">
        <v>2765</v>
      </c>
      <c r="D48" s="5" t="s">
        <v>2312</v>
      </c>
      <c r="E48" s="5" t="s">
        <v>6016</v>
      </c>
      <c r="F48" s="5" t="s">
        <v>2420</v>
      </c>
      <c r="G48" s="5" t="s">
        <v>2421</v>
      </c>
      <c r="H48" s="5" t="s">
        <v>2422</v>
      </c>
      <c r="I48" s="5" t="s">
        <v>2423</v>
      </c>
      <c r="J48" s="5" t="s">
        <v>5310</v>
      </c>
      <c r="K48" s="5" t="s">
        <v>5915</v>
      </c>
      <c r="L48" s="5" t="str" cm="1">
        <f t="array" ref="L48">_xlfn.TEXTJOIN(", ",TRUE,_xlfn.UNIQUE(_xlfn._xlws.FILTER(InfoGeneral[CodigoProducto],(InfoGeneral[BPIN]=EjecucionPresupuestalGastoCCyFondo[[#This Row],[PROYECTO]])*(InfoGeneral[Vigencia]=VALUE(EjecucionPresupuestalGastoCCyFondo[[#This Row],[VIGENCIA]])),"")))</f>
        <v>2201071</v>
      </c>
      <c r="M48" s="5" t="s">
        <v>5897</v>
      </c>
      <c r="N48" s="6">
        <v>2522816016</v>
      </c>
      <c r="O48" s="6">
        <v>0</v>
      </c>
      <c r="P48" s="6">
        <v>0</v>
      </c>
      <c r="Q48" s="6">
        <v>0</v>
      </c>
      <c r="R48" s="6">
        <v>65771416</v>
      </c>
      <c r="S48" s="6">
        <v>0</v>
      </c>
      <c r="T48" s="6">
        <v>0</v>
      </c>
      <c r="U48" s="6">
        <v>2457044600</v>
      </c>
      <c r="V48" s="6">
        <v>2457044600</v>
      </c>
      <c r="W48" s="6">
        <v>2457044600</v>
      </c>
      <c r="X48" s="6">
        <v>2457044600</v>
      </c>
      <c r="Y48" s="6">
        <v>2457044600</v>
      </c>
      <c r="Z48" s="6">
        <v>2457044600</v>
      </c>
      <c r="AA48" s="107">
        <v>45322</v>
      </c>
      <c r="AB48" s="5" t="s">
        <v>6007</v>
      </c>
      <c r="AC48" s="107">
        <v>45322</v>
      </c>
      <c r="AD48" s="5" t="s">
        <v>6017</v>
      </c>
      <c r="AE48" s="5" t="s">
        <v>5930</v>
      </c>
      <c r="AF48" s="107">
        <v>45322</v>
      </c>
      <c r="AG48" s="5" t="s">
        <v>6018</v>
      </c>
      <c r="AH48" s="5" t="s">
        <v>5930</v>
      </c>
      <c r="AI48" s="5"/>
      <c r="AJ48" s="107"/>
      <c r="AK48" s="107"/>
      <c r="AL48" s="6"/>
      <c r="AM48" s="6"/>
      <c r="AN48" s="6"/>
      <c r="AO48" s="6"/>
    </row>
    <row r="49" spans="1:41" ht="40.200000000000003" customHeight="1" x14ac:dyDescent="0.3">
      <c r="A49" s="167" t="s">
        <v>1245</v>
      </c>
      <c r="B49" s="5" t="s">
        <v>6019</v>
      </c>
      <c r="C49" s="5" t="s">
        <v>2765</v>
      </c>
      <c r="D49" s="5" t="s">
        <v>2310</v>
      </c>
      <c r="E49" s="5" t="s">
        <v>6020</v>
      </c>
      <c r="F49" s="5" t="s">
        <v>2420</v>
      </c>
      <c r="G49" s="5" t="s">
        <v>2421</v>
      </c>
      <c r="H49" s="5" t="s">
        <v>2422</v>
      </c>
      <c r="I49" s="5" t="s">
        <v>2423</v>
      </c>
      <c r="J49" s="5" t="s">
        <v>5310</v>
      </c>
      <c r="K49" s="5" t="s">
        <v>5915</v>
      </c>
      <c r="L49" s="5" t="str" cm="1">
        <f t="array" ref="L49">_xlfn.TEXTJOIN(", ",TRUE,_xlfn.UNIQUE(_xlfn._xlws.FILTER(InfoGeneral[CodigoProducto],(InfoGeneral[BPIN]=EjecucionPresupuestalGastoCCyFondo[[#This Row],[PROYECTO]])*(InfoGeneral[Vigencia]=VALUE(EjecucionPresupuestalGastoCCyFondo[[#This Row],[VIGENCIA]])),"")))</f>
        <v>2201071</v>
      </c>
      <c r="M49" s="5" t="s">
        <v>5897</v>
      </c>
      <c r="N49" s="6">
        <v>15101667840</v>
      </c>
      <c r="O49" s="6">
        <v>0</v>
      </c>
      <c r="P49" s="6">
        <v>0</v>
      </c>
      <c r="Q49" s="6">
        <v>0</v>
      </c>
      <c r="R49" s="6">
        <v>383879640</v>
      </c>
      <c r="S49" s="6">
        <v>0</v>
      </c>
      <c r="T49" s="6">
        <v>0</v>
      </c>
      <c r="U49" s="6">
        <v>14717788200</v>
      </c>
      <c r="V49" s="6">
        <v>14717788200</v>
      </c>
      <c r="W49" s="6">
        <v>14717788200</v>
      </c>
      <c r="X49" s="6">
        <v>14717788200</v>
      </c>
      <c r="Y49" s="6">
        <v>14717788200</v>
      </c>
      <c r="Z49" s="6">
        <v>14717788200</v>
      </c>
      <c r="AA49" s="107">
        <v>45322</v>
      </c>
      <c r="AB49" s="5" t="s">
        <v>6007</v>
      </c>
      <c r="AC49" s="107">
        <v>45322</v>
      </c>
      <c r="AD49" s="5" t="s">
        <v>6021</v>
      </c>
      <c r="AE49" s="5" t="s">
        <v>5930</v>
      </c>
      <c r="AF49" s="107">
        <v>45322</v>
      </c>
      <c r="AG49" s="5" t="s">
        <v>6022</v>
      </c>
      <c r="AH49" s="5" t="s">
        <v>5930</v>
      </c>
      <c r="AI49" s="5"/>
      <c r="AJ49" s="107"/>
      <c r="AK49" s="107"/>
      <c r="AL49" s="6"/>
      <c r="AM49" s="6"/>
      <c r="AN49" s="6"/>
      <c r="AO49" s="6"/>
    </row>
    <row r="50" spans="1:41" ht="40.200000000000003" customHeight="1" x14ac:dyDescent="0.3">
      <c r="A50" s="167" t="s">
        <v>1245</v>
      </c>
      <c r="B50" s="5" t="s">
        <v>6023</v>
      </c>
      <c r="C50" s="5" t="s">
        <v>2765</v>
      </c>
      <c r="D50" s="5" t="s">
        <v>2314</v>
      </c>
      <c r="E50" s="5" t="s">
        <v>6024</v>
      </c>
      <c r="F50" s="5" t="s">
        <v>2420</v>
      </c>
      <c r="G50" s="5" t="s">
        <v>2421</v>
      </c>
      <c r="H50" s="5" t="s">
        <v>2422</v>
      </c>
      <c r="I50" s="5" t="s">
        <v>2423</v>
      </c>
      <c r="J50" s="5" t="s">
        <v>5310</v>
      </c>
      <c r="K50" s="5" t="s">
        <v>5915</v>
      </c>
      <c r="L50" s="5" t="str" cm="1">
        <f t="array" ref="L50">_xlfn.TEXTJOIN(", ",TRUE,_xlfn.UNIQUE(_xlfn._xlws.FILTER(InfoGeneral[CodigoProducto],(InfoGeneral[BPIN]=EjecucionPresupuestalGastoCCyFondo[[#This Row],[PROYECTO]])*(InfoGeneral[Vigencia]=VALUE(EjecucionPresupuestalGastoCCyFondo[[#This Row],[VIGENCIA]])),"")))</f>
        <v>2201071</v>
      </c>
      <c r="M50" s="5" t="s">
        <v>5897</v>
      </c>
      <c r="N50" s="6">
        <v>2522816016</v>
      </c>
      <c r="O50" s="6">
        <v>0</v>
      </c>
      <c r="P50" s="6">
        <v>0</v>
      </c>
      <c r="Q50" s="6">
        <v>0</v>
      </c>
      <c r="R50" s="6">
        <v>65771416</v>
      </c>
      <c r="S50" s="6">
        <v>0</v>
      </c>
      <c r="T50" s="6">
        <v>0</v>
      </c>
      <c r="U50" s="6">
        <v>2457044600</v>
      </c>
      <c r="V50" s="6">
        <v>2457044600</v>
      </c>
      <c r="W50" s="6">
        <v>2457044600</v>
      </c>
      <c r="X50" s="6">
        <v>2457044600</v>
      </c>
      <c r="Y50" s="6">
        <v>2457044600</v>
      </c>
      <c r="Z50" s="6">
        <v>2457044600</v>
      </c>
      <c r="AA50" s="107">
        <v>45322</v>
      </c>
      <c r="AB50" s="5" t="s">
        <v>6007</v>
      </c>
      <c r="AC50" s="107">
        <v>45322</v>
      </c>
      <c r="AD50" s="5" t="s">
        <v>6025</v>
      </c>
      <c r="AE50" s="5" t="s">
        <v>5930</v>
      </c>
      <c r="AF50" s="107">
        <v>45322</v>
      </c>
      <c r="AG50" s="5" t="s">
        <v>6026</v>
      </c>
      <c r="AH50" s="5" t="s">
        <v>5930</v>
      </c>
      <c r="AI50" s="5"/>
      <c r="AJ50" s="107"/>
      <c r="AK50" s="107"/>
      <c r="AL50" s="6"/>
      <c r="AM50" s="6"/>
      <c r="AN50" s="6"/>
      <c r="AO50" s="6"/>
    </row>
    <row r="51" spans="1:41" ht="40.200000000000003" customHeight="1" x14ac:dyDescent="0.3">
      <c r="A51" s="167" t="s">
        <v>1245</v>
      </c>
      <c r="B51" s="5" t="s">
        <v>6027</v>
      </c>
      <c r="C51" s="5" t="s">
        <v>2765</v>
      </c>
      <c r="D51" s="5" t="s">
        <v>2316</v>
      </c>
      <c r="E51" s="5" t="s">
        <v>6028</v>
      </c>
      <c r="F51" s="5" t="s">
        <v>2420</v>
      </c>
      <c r="G51" s="5" t="s">
        <v>2421</v>
      </c>
      <c r="H51" s="5" t="s">
        <v>2422</v>
      </c>
      <c r="I51" s="5" t="s">
        <v>2423</v>
      </c>
      <c r="J51" s="5" t="s">
        <v>5310</v>
      </c>
      <c r="K51" s="5" t="s">
        <v>5915</v>
      </c>
      <c r="L51" s="5" t="str" cm="1">
        <f t="array" ref="L51">_xlfn.TEXTJOIN(", ",TRUE,_xlfn.UNIQUE(_xlfn._xlws.FILTER(InfoGeneral[CodigoProducto],(InfoGeneral[BPIN]=EjecucionPresupuestalGastoCCyFondo[[#This Row],[PROYECTO]])*(InfoGeneral[Vigencia]=VALUE(EjecucionPresupuestalGastoCCyFondo[[#This Row],[VIGENCIA]])),"")))</f>
        <v>2201071</v>
      </c>
      <c r="M51" s="5" t="s">
        <v>5897</v>
      </c>
      <c r="N51" s="6">
        <v>5038281808</v>
      </c>
      <c r="O51" s="6">
        <v>0</v>
      </c>
      <c r="P51" s="6">
        <v>0</v>
      </c>
      <c r="Q51" s="6">
        <v>0</v>
      </c>
      <c r="R51" s="6">
        <v>128894008</v>
      </c>
      <c r="S51" s="6">
        <v>0</v>
      </c>
      <c r="T51" s="6">
        <v>0</v>
      </c>
      <c r="U51" s="6">
        <v>4909387800</v>
      </c>
      <c r="V51" s="6">
        <v>4909387800</v>
      </c>
      <c r="W51" s="6">
        <v>4909387800</v>
      </c>
      <c r="X51" s="6">
        <v>4909387800</v>
      </c>
      <c r="Y51" s="6">
        <v>4909387800</v>
      </c>
      <c r="Z51" s="6">
        <v>4909387800</v>
      </c>
      <c r="AA51" s="107">
        <v>45322</v>
      </c>
      <c r="AB51" s="5" t="s">
        <v>6007</v>
      </c>
      <c r="AC51" s="107">
        <v>45322</v>
      </c>
      <c r="AD51" s="5" t="s">
        <v>6029</v>
      </c>
      <c r="AE51" s="5" t="s">
        <v>5930</v>
      </c>
      <c r="AF51" s="107">
        <v>45322</v>
      </c>
      <c r="AG51" s="5" t="s">
        <v>6030</v>
      </c>
      <c r="AH51" s="5" t="s">
        <v>5930</v>
      </c>
      <c r="AI51" s="5"/>
      <c r="AJ51" s="107"/>
      <c r="AK51" s="107"/>
      <c r="AL51" s="6"/>
      <c r="AM51" s="6"/>
      <c r="AN51" s="6"/>
      <c r="AO51" s="6"/>
    </row>
    <row r="52" spans="1:41" ht="40.200000000000003" customHeight="1" x14ac:dyDescent="0.3">
      <c r="A52" s="167" t="s">
        <v>1245</v>
      </c>
      <c r="B52" s="5" t="s">
        <v>6031</v>
      </c>
      <c r="C52" s="5" t="s">
        <v>2765</v>
      </c>
      <c r="D52" s="5" t="s">
        <v>6032</v>
      </c>
      <c r="E52" s="5" t="s">
        <v>6033</v>
      </c>
      <c r="F52" s="5" t="s">
        <v>2420</v>
      </c>
      <c r="G52" s="5" t="s">
        <v>2421</v>
      </c>
      <c r="H52" s="5" t="s">
        <v>2422</v>
      </c>
      <c r="I52" s="5" t="s">
        <v>2423</v>
      </c>
      <c r="J52" s="5" t="s">
        <v>5310</v>
      </c>
      <c r="K52" s="5" t="s">
        <v>5915</v>
      </c>
      <c r="L52" s="5" t="str" cm="1">
        <f t="array" ref="L52">_xlfn.TEXTJOIN(", ",TRUE,_xlfn.UNIQUE(_xlfn._xlws.FILTER(InfoGeneral[CodigoProducto],(InfoGeneral[BPIN]=EjecucionPresupuestalGastoCCyFondo[[#This Row],[PROYECTO]])*(InfoGeneral[Vigencia]=VALUE(EjecucionPresupuestalGastoCCyFondo[[#This Row],[VIGENCIA]])),"")))</f>
        <v>2201071</v>
      </c>
      <c r="M52" s="5" t="s">
        <v>5897</v>
      </c>
      <c r="N52" s="6">
        <v>409920000</v>
      </c>
      <c r="O52" s="6">
        <v>40000000</v>
      </c>
      <c r="P52" s="6">
        <v>0</v>
      </c>
      <c r="Q52" s="6">
        <v>0</v>
      </c>
      <c r="R52" s="6">
        <v>12181647</v>
      </c>
      <c r="S52" s="6">
        <v>0</v>
      </c>
      <c r="T52" s="6">
        <v>0</v>
      </c>
      <c r="U52" s="6">
        <v>437738353</v>
      </c>
      <c r="V52" s="6">
        <v>436566573</v>
      </c>
      <c r="W52" s="6">
        <v>436566573</v>
      </c>
      <c r="X52" s="6">
        <v>436566573</v>
      </c>
      <c r="Y52" s="6">
        <v>436566573</v>
      </c>
      <c r="Z52" s="6">
        <v>436566573</v>
      </c>
      <c r="AA52" s="107">
        <v>45322</v>
      </c>
      <c r="AB52" s="5" t="s">
        <v>6034</v>
      </c>
      <c r="AC52" s="107">
        <v>45328</v>
      </c>
      <c r="AD52" s="5" t="s">
        <v>6035</v>
      </c>
      <c r="AE52" s="5" t="s">
        <v>6036</v>
      </c>
      <c r="AF52" s="107">
        <v>45329</v>
      </c>
      <c r="AG52" s="5" t="s">
        <v>6037</v>
      </c>
      <c r="AH52" s="5" t="s">
        <v>6036</v>
      </c>
      <c r="AI52" s="5"/>
      <c r="AJ52" s="107"/>
      <c r="AK52" s="107"/>
      <c r="AL52" s="6"/>
      <c r="AM52" s="6"/>
      <c r="AN52" s="6"/>
      <c r="AO52" s="6"/>
    </row>
    <row r="53" spans="1:41" ht="40.200000000000003" customHeight="1" x14ac:dyDescent="0.3">
      <c r="A53" s="167" t="s">
        <v>1246</v>
      </c>
      <c r="B53" s="5" t="s">
        <v>6038</v>
      </c>
      <c r="C53" s="5" t="s">
        <v>2765</v>
      </c>
      <c r="D53" s="5" t="s">
        <v>2375</v>
      </c>
      <c r="E53" s="5" t="s">
        <v>6039</v>
      </c>
      <c r="F53" s="5" t="s">
        <v>2558</v>
      </c>
      <c r="G53" s="5" t="s">
        <v>5767</v>
      </c>
      <c r="H53" s="5" t="s">
        <v>2422</v>
      </c>
      <c r="I53" s="5" t="s">
        <v>2423</v>
      </c>
      <c r="J53" s="5" t="s">
        <v>1592</v>
      </c>
      <c r="K53" s="5" t="s">
        <v>6040</v>
      </c>
      <c r="L53" s="5" t="str" cm="1">
        <f t="array" ref="L53">_xlfn.TEXTJOIN(", ",TRUE,_xlfn.UNIQUE(_xlfn._xlws.FILTER(InfoGeneral[CodigoProducto],(InfoGeneral[BPIN]=EjecucionPresupuestalGastoCCyFondo[[#This Row],[PROYECTO]])*(InfoGeneral[Vigencia]=VALUE(EjecucionPresupuestalGastoCCyFondo[[#This Row],[VIGENCIA]])),"")))</f>
        <v/>
      </c>
      <c r="M53" s="5" t="s">
        <v>5787</v>
      </c>
      <c r="N53" s="6">
        <v>0</v>
      </c>
      <c r="O53" s="6">
        <v>147392566</v>
      </c>
      <c r="P53" s="6">
        <v>0</v>
      </c>
      <c r="Q53" s="6">
        <v>0</v>
      </c>
      <c r="R53" s="6">
        <v>0</v>
      </c>
      <c r="S53" s="6">
        <v>0</v>
      </c>
      <c r="T53" s="6">
        <v>0</v>
      </c>
      <c r="U53" s="6">
        <v>147392566</v>
      </c>
      <c r="V53" s="6">
        <v>147392566</v>
      </c>
      <c r="W53" s="6">
        <v>147392566</v>
      </c>
      <c r="X53" s="6">
        <v>114978629</v>
      </c>
      <c r="Y53" s="6">
        <v>56688283</v>
      </c>
      <c r="Z53" s="6">
        <v>56688283</v>
      </c>
      <c r="AA53" s="107">
        <v>45749</v>
      </c>
      <c r="AB53" s="5" t="s">
        <v>6041</v>
      </c>
      <c r="AC53" s="107">
        <v>45866</v>
      </c>
      <c r="AD53" s="5" t="s">
        <v>6042</v>
      </c>
      <c r="AE53" s="5" t="s">
        <v>6043</v>
      </c>
      <c r="AF53" s="107">
        <v>45959</v>
      </c>
      <c r="AG53" s="5" t="s">
        <v>6044</v>
      </c>
      <c r="AH53" s="5" t="s">
        <v>5764</v>
      </c>
      <c r="AI53" s="5" t="s">
        <v>6045</v>
      </c>
      <c r="AJ53" s="107">
        <v>45866</v>
      </c>
      <c r="AK53" s="107">
        <v>45866</v>
      </c>
      <c r="AL53" s="6"/>
      <c r="AM53" s="6"/>
      <c r="AN53" s="6"/>
      <c r="AO53" s="6"/>
    </row>
    <row r="54" spans="1:41" ht="40.200000000000003" customHeight="1" x14ac:dyDescent="0.3">
      <c r="A54" s="167" t="s">
        <v>2948</v>
      </c>
      <c r="B54" s="5" t="s">
        <v>6046</v>
      </c>
      <c r="C54" s="5" t="s">
        <v>2765</v>
      </c>
      <c r="D54" s="5" t="s">
        <v>2375</v>
      </c>
      <c r="E54" s="5" t="s">
        <v>6039</v>
      </c>
      <c r="F54" s="5" t="s">
        <v>2525</v>
      </c>
      <c r="G54" s="5" t="s">
        <v>2526</v>
      </c>
      <c r="H54" s="5" t="s">
        <v>2422</v>
      </c>
      <c r="I54" s="5" t="s">
        <v>2423</v>
      </c>
      <c r="J54" s="5" t="s">
        <v>1592</v>
      </c>
      <c r="K54" s="5" t="s">
        <v>6040</v>
      </c>
      <c r="L54" s="5" t="str" cm="1">
        <f t="array" ref="L54">_xlfn.TEXTJOIN(", ",TRUE,_xlfn.UNIQUE(_xlfn._xlws.FILTER(InfoGeneral[CodigoProducto],(InfoGeneral[BPIN]=EjecucionPresupuestalGastoCCyFondo[[#This Row],[PROYECTO]])*(InfoGeneral[Vigencia]=VALUE(EjecucionPresupuestalGastoCCyFondo[[#This Row],[VIGENCIA]])),"")))</f>
        <v>2201052</v>
      </c>
      <c r="M54" s="5" t="s">
        <v>5787</v>
      </c>
      <c r="N54" s="6">
        <v>0</v>
      </c>
      <c r="O54" s="6">
        <v>0</v>
      </c>
      <c r="P54" s="6">
        <v>0</v>
      </c>
      <c r="Q54" s="6">
        <v>2075233347</v>
      </c>
      <c r="R54" s="6">
        <v>0</v>
      </c>
      <c r="S54" s="6">
        <v>0</v>
      </c>
      <c r="T54" s="6">
        <v>0</v>
      </c>
      <c r="U54" s="6">
        <v>2075233347</v>
      </c>
      <c r="V54" s="6">
        <v>2075233347</v>
      </c>
      <c r="W54" s="6">
        <v>2075233347</v>
      </c>
      <c r="X54" s="6">
        <v>0</v>
      </c>
      <c r="Y54" s="6">
        <v>0</v>
      </c>
      <c r="Z54" s="6">
        <v>0</v>
      </c>
      <c r="AA54" s="107">
        <v>45163</v>
      </c>
      <c r="AB54" s="5" t="s">
        <v>6047</v>
      </c>
      <c r="AC54" s="107"/>
      <c r="AD54" s="5"/>
      <c r="AE54" s="5"/>
      <c r="AF54" s="107"/>
      <c r="AG54" s="5"/>
      <c r="AH54" s="5"/>
      <c r="AI54" s="5"/>
      <c r="AJ54" s="107"/>
      <c r="AK54" s="107"/>
      <c r="AL54" s="6"/>
      <c r="AM54" s="6"/>
      <c r="AN54" s="6"/>
      <c r="AO54" s="6"/>
    </row>
    <row r="55" spans="1:41" ht="40.200000000000003" customHeight="1" x14ac:dyDescent="0.3">
      <c r="A55" s="167" t="s">
        <v>1246</v>
      </c>
      <c r="B55" s="5" t="s">
        <v>6038</v>
      </c>
      <c r="C55" s="5" t="s">
        <v>2765</v>
      </c>
      <c r="D55" s="5" t="s">
        <v>2375</v>
      </c>
      <c r="E55" s="5" t="s">
        <v>6039</v>
      </c>
      <c r="F55" s="5" t="s">
        <v>6048</v>
      </c>
      <c r="G55" s="5" t="s">
        <v>6049</v>
      </c>
      <c r="H55" s="5" t="s">
        <v>2422</v>
      </c>
      <c r="I55" s="5" t="s">
        <v>2423</v>
      </c>
      <c r="J55" s="5" t="s">
        <v>1592</v>
      </c>
      <c r="K55" s="5" t="s">
        <v>6040</v>
      </c>
      <c r="L55" s="5" t="str" cm="1">
        <f t="array" ref="L55">_xlfn.TEXTJOIN(", ",TRUE,_xlfn.UNIQUE(_xlfn._xlws.FILTER(InfoGeneral[CodigoProducto],(InfoGeneral[BPIN]=EjecucionPresupuestalGastoCCyFondo[[#This Row],[PROYECTO]])*(InfoGeneral[Vigencia]=VALUE(EjecucionPresupuestalGastoCCyFondo[[#This Row],[VIGENCIA]])),"")))</f>
        <v/>
      </c>
      <c r="M55" s="5" t="s">
        <v>5787</v>
      </c>
      <c r="N55" s="6">
        <v>0</v>
      </c>
      <c r="O55" s="6">
        <v>2014859012</v>
      </c>
      <c r="P55" s="6">
        <v>0</v>
      </c>
      <c r="Q55" s="6">
        <v>0</v>
      </c>
      <c r="R55" s="6">
        <v>0</v>
      </c>
      <c r="S55" s="6">
        <v>0</v>
      </c>
      <c r="T55" s="6">
        <v>0</v>
      </c>
      <c r="U55" s="6">
        <v>2014859012</v>
      </c>
      <c r="V55" s="6">
        <v>2014859012</v>
      </c>
      <c r="W55" s="6">
        <v>2014859012</v>
      </c>
      <c r="X55" s="6">
        <v>1952255570.6500001</v>
      </c>
      <c r="Y55" s="6">
        <v>390451114</v>
      </c>
      <c r="Z55" s="6">
        <v>390451114</v>
      </c>
      <c r="AA55" s="107">
        <v>45749</v>
      </c>
      <c r="AB55" s="5" t="s">
        <v>6041</v>
      </c>
      <c r="AC55" s="107">
        <v>45825</v>
      </c>
      <c r="AD55" s="5" t="s">
        <v>6050</v>
      </c>
      <c r="AE55" s="5" t="s">
        <v>6051</v>
      </c>
      <c r="AF55" s="107">
        <v>45990</v>
      </c>
      <c r="AG55" s="5" t="s">
        <v>6052</v>
      </c>
      <c r="AH55" s="5" t="s">
        <v>5782</v>
      </c>
      <c r="AI55" s="5" t="s">
        <v>6053</v>
      </c>
      <c r="AJ55" s="107">
        <v>45824</v>
      </c>
      <c r="AK55" s="107">
        <v>45825</v>
      </c>
      <c r="AL55" s="6"/>
      <c r="AM55" s="6"/>
      <c r="AN55" s="6"/>
      <c r="AO55" s="6"/>
    </row>
    <row r="56" spans="1:41" ht="40.200000000000003" customHeight="1" x14ac:dyDescent="0.3">
      <c r="A56" s="167" t="s">
        <v>1245</v>
      </c>
      <c r="B56" s="5" t="s">
        <v>6054</v>
      </c>
      <c r="C56" s="5" t="s">
        <v>3266</v>
      </c>
      <c r="D56" s="5" t="s">
        <v>2246</v>
      </c>
      <c r="E56" s="5" t="s">
        <v>6055</v>
      </c>
      <c r="F56" s="5" t="s">
        <v>2487</v>
      </c>
      <c r="G56" s="5" t="s">
        <v>2488</v>
      </c>
      <c r="H56" s="5" t="s">
        <v>2478</v>
      </c>
      <c r="I56" s="5" t="s">
        <v>2479</v>
      </c>
      <c r="J56" s="5" t="s">
        <v>1453</v>
      </c>
      <c r="K56" s="5" t="s">
        <v>6056</v>
      </c>
      <c r="L56" s="5" t="str" cm="1">
        <f t="array" ref="L56">_xlfn.TEXTJOIN(", ",TRUE,_xlfn.UNIQUE(_xlfn._xlws.FILTER(InfoGeneral[CodigoProducto],(InfoGeneral[BPIN]=EjecucionPresupuestalGastoCCyFondo[[#This Row],[PROYECTO]])*(InfoGeneral[Vigencia]=VALUE(EjecucionPresupuestalGastoCCyFondo[[#This Row],[VIGENCIA]])),"")))</f>
        <v>2102058, 2102062</v>
      </c>
      <c r="M56" s="5" t="s">
        <v>5886</v>
      </c>
      <c r="N56" s="6">
        <v>1256674257.1500001</v>
      </c>
      <c r="O56" s="6">
        <v>0</v>
      </c>
      <c r="P56" s="6">
        <v>0</v>
      </c>
      <c r="Q56" s="6">
        <v>0</v>
      </c>
      <c r="R56" s="6">
        <v>0</v>
      </c>
      <c r="S56" s="6">
        <v>0</v>
      </c>
      <c r="T56" s="6">
        <v>0</v>
      </c>
      <c r="U56" s="6">
        <v>125667425715</v>
      </c>
      <c r="V56" s="6">
        <v>1256674257.1500001</v>
      </c>
      <c r="W56" s="6">
        <v>1256674257.1500001</v>
      </c>
      <c r="X56" s="6">
        <v>1256674257.1500001</v>
      </c>
      <c r="Y56" s="6">
        <v>164348774.84999999</v>
      </c>
      <c r="Z56" s="6">
        <v>164348774.84999999</v>
      </c>
      <c r="AA56" s="107">
        <v>45365</v>
      </c>
      <c r="AB56" s="5" t="s">
        <v>6057</v>
      </c>
      <c r="AC56" s="107">
        <v>45432</v>
      </c>
      <c r="AD56" s="5" t="s">
        <v>6058</v>
      </c>
      <c r="AE56" s="5" t="s">
        <v>6059</v>
      </c>
      <c r="AF56" s="107">
        <v>45631</v>
      </c>
      <c r="AG56" s="5" t="s">
        <v>6060</v>
      </c>
      <c r="AH56" s="5" t="s">
        <v>6059</v>
      </c>
      <c r="AI56" s="5"/>
      <c r="AJ56" s="107"/>
      <c r="AK56" s="107"/>
      <c r="AL56" s="6"/>
      <c r="AM56" s="6"/>
      <c r="AN56" s="6"/>
      <c r="AO56" s="6"/>
    </row>
    <row r="57" spans="1:41" ht="40.200000000000003" customHeight="1" x14ac:dyDescent="0.3">
      <c r="A57" s="167" t="s">
        <v>1245</v>
      </c>
      <c r="B57" s="5" t="s">
        <v>6054</v>
      </c>
      <c r="C57" s="5" t="s">
        <v>3266</v>
      </c>
      <c r="D57" s="5" t="s">
        <v>2246</v>
      </c>
      <c r="E57" s="5" t="s">
        <v>6055</v>
      </c>
      <c r="F57" s="5" t="s">
        <v>6061</v>
      </c>
      <c r="G57" s="5" t="s">
        <v>6062</v>
      </c>
      <c r="H57" s="5" t="s">
        <v>2478</v>
      </c>
      <c r="I57" s="5" t="s">
        <v>2479</v>
      </c>
      <c r="J57" s="5" t="s">
        <v>1453</v>
      </c>
      <c r="K57" s="5" t="s">
        <v>6056</v>
      </c>
      <c r="L57" s="5" t="str" cm="1">
        <f t="array" ref="L57">_xlfn.TEXTJOIN(", ",TRUE,_xlfn.UNIQUE(_xlfn._xlws.FILTER(InfoGeneral[CodigoProducto],(InfoGeneral[BPIN]=EjecucionPresupuestalGastoCCyFondo[[#This Row],[PROYECTO]])*(InfoGeneral[Vigencia]=VALUE(EjecucionPresupuestalGastoCCyFondo[[#This Row],[VIGENCIA]])),"")))</f>
        <v>2102058, 2102062</v>
      </c>
      <c r="M57" s="5" t="s">
        <v>5886</v>
      </c>
      <c r="N57" s="6">
        <v>0</v>
      </c>
      <c r="O57" s="6">
        <v>284077200</v>
      </c>
      <c r="P57" s="6">
        <v>0</v>
      </c>
      <c r="Q57" s="6">
        <v>0</v>
      </c>
      <c r="R57" s="6">
        <v>0</v>
      </c>
      <c r="S57" s="6">
        <v>0</v>
      </c>
      <c r="T57" s="6">
        <v>0</v>
      </c>
      <c r="U57" s="6">
        <v>284077200</v>
      </c>
      <c r="V57" s="6">
        <v>264992188.53999999</v>
      </c>
      <c r="W57" s="6">
        <v>264992188.53999999</v>
      </c>
      <c r="X57" s="6">
        <v>228867978.56</v>
      </c>
      <c r="Y57" s="6">
        <v>0</v>
      </c>
      <c r="Z57" s="6">
        <v>0</v>
      </c>
      <c r="AA57" s="107">
        <v>45566</v>
      </c>
      <c r="AB57" s="5" t="s">
        <v>6063</v>
      </c>
      <c r="AC57" s="107">
        <v>45625</v>
      </c>
      <c r="AD57" s="5" t="s">
        <v>6064</v>
      </c>
      <c r="AE57" s="5" t="s">
        <v>6065</v>
      </c>
      <c r="AF57" s="107"/>
      <c r="AG57" s="5"/>
      <c r="AH57" s="5"/>
      <c r="AI57" s="5"/>
      <c r="AJ57" s="107"/>
      <c r="AK57" s="107"/>
      <c r="AL57" s="6"/>
      <c r="AM57" s="6"/>
      <c r="AN57" s="6"/>
      <c r="AO57" s="6"/>
    </row>
    <row r="58" spans="1:41" ht="40.200000000000003" customHeight="1" x14ac:dyDescent="0.3">
      <c r="A58" s="167" t="s">
        <v>2948</v>
      </c>
      <c r="B58" s="5" t="s">
        <v>6066</v>
      </c>
      <c r="C58" s="5" t="s">
        <v>3266</v>
      </c>
      <c r="D58" s="5" t="s">
        <v>2246</v>
      </c>
      <c r="E58" s="5" t="s">
        <v>6055</v>
      </c>
      <c r="F58" s="5" t="s">
        <v>2604</v>
      </c>
      <c r="G58" s="5" t="s">
        <v>6067</v>
      </c>
      <c r="H58" s="5" t="s">
        <v>2478</v>
      </c>
      <c r="I58" s="5" t="s">
        <v>2479</v>
      </c>
      <c r="J58" s="5" t="s">
        <v>1453</v>
      </c>
      <c r="K58" s="5" t="s">
        <v>6056</v>
      </c>
      <c r="L58" s="5" t="str" cm="1">
        <f t="array" ref="L58">_xlfn.TEXTJOIN(", ",TRUE,_xlfn.UNIQUE(_xlfn._xlws.FILTER(InfoGeneral[CodigoProducto],(InfoGeneral[BPIN]=EjecucionPresupuestalGastoCCyFondo[[#This Row],[PROYECTO]])*(InfoGeneral[Vigencia]=VALUE(EjecucionPresupuestalGastoCCyFondo[[#This Row],[VIGENCIA]])),"")))</f>
        <v>2102058, 2102062</v>
      </c>
      <c r="M58" s="5" t="s">
        <v>5886</v>
      </c>
      <c r="N58" s="6">
        <v>1392115745</v>
      </c>
      <c r="O58" s="6">
        <v>0</v>
      </c>
      <c r="P58" s="6">
        <v>0</v>
      </c>
      <c r="Q58" s="6">
        <v>0</v>
      </c>
      <c r="R58" s="6">
        <v>100188094.03</v>
      </c>
      <c r="S58" s="6">
        <v>0</v>
      </c>
      <c r="T58" s="6">
        <v>0</v>
      </c>
      <c r="U58" s="6">
        <v>1291927650.97</v>
      </c>
      <c r="V58" s="6">
        <v>1291927650.97</v>
      </c>
      <c r="W58" s="6">
        <v>1291927650.97</v>
      </c>
      <c r="X58" s="6">
        <v>1291927650</v>
      </c>
      <c r="Y58" s="6">
        <v>0</v>
      </c>
      <c r="Z58" s="6">
        <v>0</v>
      </c>
      <c r="AA58" s="107">
        <v>45064</v>
      </c>
      <c r="AB58" s="5" t="s">
        <v>6068</v>
      </c>
      <c r="AC58" s="107">
        <v>45275</v>
      </c>
      <c r="AD58" s="5" t="s">
        <v>6069</v>
      </c>
      <c r="AE58" s="5" t="s">
        <v>6070</v>
      </c>
      <c r="AF58" s="107"/>
      <c r="AG58" s="5"/>
      <c r="AH58" s="5"/>
      <c r="AI58" s="5"/>
      <c r="AJ58" s="107"/>
      <c r="AK58" s="107"/>
      <c r="AL58" s="6"/>
      <c r="AM58" s="6"/>
      <c r="AN58" s="6"/>
      <c r="AO58" s="6"/>
    </row>
    <row r="59" spans="1:41" ht="40.200000000000003" customHeight="1" x14ac:dyDescent="0.3">
      <c r="A59" s="167" t="s">
        <v>1245</v>
      </c>
      <c r="B59" s="5" t="s">
        <v>5766</v>
      </c>
      <c r="C59" s="5" t="s">
        <v>2852</v>
      </c>
      <c r="D59" s="5" t="s">
        <v>2240</v>
      </c>
      <c r="E59" s="5" t="s">
        <v>5751</v>
      </c>
      <c r="F59" s="5" t="s">
        <v>5752</v>
      </c>
      <c r="G59" s="5" t="s">
        <v>5753</v>
      </c>
      <c r="H59" s="5" t="s">
        <v>2478</v>
      </c>
      <c r="I59" s="5" t="s">
        <v>2479</v>
      </c>
      <c r="J59" s="5" t="s">
        <v>3328</v>
      </c>
      <c r="K59" s="5" t="s">
        <v>6071</v>
      </c>
      <c r="L59" s="5" t="str" cm="1">
        <f t="array" ref="L59">_xlfn.TEXTJOIN(", ",TRUE,_xlfn.UNIQUE(_xlfn._xlws.FILTER(InfoGeneral[CodigoProducto],(InfoGeneral[BPIN]=EjecucionPresupuestalGastoCCyFondo[[#This Row],[PROYECTO]])*(InfoGeneral[Vigencia]=VALUE(EjecucionPresupuestalGastoCCyFondo[[#This Row],[VIGENCIA]])),"")))</f>
        <v>2402114</v>
      </c>
      <c r="M59" s="5" t="s">
        <v>5825</v>
      </c>
      <c r="N59" s="6">
        <v>0</v>
      </c>
      <c r="O59" s="6">
        <v>2887511798</v>
      </c>
      <c r="P59" s="6">
        <v>0</v>
      </c>
      <c r="Q59" s="6">
        <v>0</v>
      </c>
      <c r="R59" s="6">
        <v>0</v>
      </c>
      <c r="S59" s="6">
        <v>0</v>
      </c>
      <c r="T59" s="6">
        <v>0</v>
      </c>
      <c r="U59" s="6">
        <v>2887511798</v>
      </c>
      <c r="V59" s="6">
        <v>2887511797</v>
      </c>
      <c r="W59" s="6">
        <v>2887511797</v>
      </c>
      <c r="X59" s="6">
        <v>2866511797.4000001</v>
      </c>
      <c r="Y59" s="6">
        <v>83455491.25</v>
      </c>
      <c r="Z59" s="6">
        <v>83455491.25</v>
      </c>
      <c r="AA59" s="107">
        <v>45399</v>
      </c>
      <c r="AB59" s="5" t="s">
        <v>6072</v>
      </c>
      <c r="AC59" s="107">
        <v>45414</v>
      </c>
      <c r="AD59" s="5" t="s">
        <v>6073</v>
      </c>
      <c r="AE59" s="5" t="s">
        <v>6074</v>
      </c>
      <c r="AF59" s="107">
        <v>45477</v>
      </c>
      <c r="AG59" s="5" t="s">
        <v>6075</v>
      </c>
      <c r="AH59" s="5" t="s">
        <v>6076</v>
      </c>
      <c r="AI59" s="5" t="s">
        <v>6077</v>
      </c>
      <c r="AJ59" s="107">
        <v>45414</v>
      </c>
      <c r="AK59" s="107">
        <v>45414</v>
      </c>
      <c r="AL59" s="6"/>
      <c r="AM59" s="6"/>
      <c r="AN59" s="6"/>
      <c r="AO59" s="6"/>
    </row>
    <row r="60" spans="1:41" ht="40.200000000000003" customHeight="1" x14ac:dyDescent="0.3">
      <c r="A60" s="167" t="s">
        <v>2948</v>
      </c>
      <c r="B60" s="5" t="s">
        <v>5750</v>
      </c>
      <c r="C60" s="5" t="s">
        <v>2852</v>
      </c>
      <c r="D60" s="5" t="s">
        <v>2240</v>
      </c>
      <c r="E60" s="5" t="s">
        <v>5751</v>
      </c>
      <c r="F60" s="5" t="s">
        <v>5752</v>
      </c>
      <c r="G60" s="5" t="s">
        <v>5753</v>
      </c>
      <c r="H60" s="5" t="s">
        <v>2478</v>
      </c>
      <c r="I60" s="5" t="s">
        <v>2479</v>
      </c>
      <c r="J60" s="5" t="s">
        <v>3328</v>
      </c>
      <c r="K60" s="5" t="s">
        <v>6071</v>
      </c>
      <c r="L60" s="5" t="str" cm="1">
        <f t="array" ref="L60">_xlfn.TEXTJOIN(", ",TRUE,_xlfn.UNIQUE(_xlfn._xlws.FILTER(InfoGeneral[CodigoProducto],(InfoGeneral[BPIN]=EjecucionPresupuestalGastoCCyFondo[[#This Row],[PROYECTO]])*(InfoGeneral[Vigencia]=VALUE(EjecucionPresupuestalGastoCCyFondo[[#This Row],[VIGENCIA]])),"")))</f>
        <v>2402114</v>
      </c>
      <c r="M60" s="5" t="s">
        <v>5825</v>
      </c>
      <c r="N60" s="6">
        <v>16545469177</v>
      </c>
      <c r="O60" s="6">
        <v>2010000000</v>
      </c>
      <c r="P60" s="6">
        <v>0</v>
      </c>
      <c r="Q60" s="6">
        <v>0</v>
      </c>
      <c r="R60" s="6">
        <v>0</v>
      </c>
      <c r="S60" s="6">
        <v>0</v>
      </c>
      <c r="T60" s="6">
        <v>0</v>
      </c>
      <c r="U60" s="6">
        <v>18555469177</v>
      </c>
      <c r="V60" s="6">
        <v>15667957379</v>
      </c>
      <c r="W60" s="6">
        <v>15667957379</v>
      </c>
      <c r="X60" s="6">
        <v>15667957379</v>
      </c>
      <c r="Y60" s="6">
        <v>724002752</v>
      </c>
      <c r="Z60" s="6">
        <v>550378180</v>
      </c>
      <c r="AA60" s="107">
        <v>44953</v>
      </c>
      <c r="AB60" s="5" t="s">
        <v>6078</v>
      </c>
      <c r="AC60" s="107">
        <v>45076</v>
      </c>
      <c r="AD60" s="5" t="s">
        <v>6079</v>
      </c>
      <c r="AE60" s="5" t="s">
        <v>6080</v>
      </c>
      <c r="AF60" s="107">
        <v>45149</v>
      </c>
      <c r="AG60" s="5" t="s">
        <v>6081</v>
      </c>
      <c r="AH60" s="5" t="s">
        <v>6082</v>
      </c>
      <c r="AI60" s="5" t="s">
        <v>6083</v>
      </c>
      <c r="AJ60" s="107">
        <v>45118</v>
      </c>
      <c r="AK60" s="107">
        <v>45118</v>
      </c>
      <c r="AL60" s="6"/>
      <c r="AM60" s="6"/>
      <c r="AN60" s="6"/>
      <c r="AO60" s="6"/>
    </row>
    <row r="61" spans="1:41" ht="40.200000000000003" customHeight="1" x14ac:dyDescent="0.3">
      <c r="A61" s="167" t="s">
        <v>1245</v>
      </c>
      <c r="B61" s="5" t="s">
        <v>5766</v>
      </c>
      <c r="C61" s="5" t="s">
        <v>2852</v>
      </c>
      <c r="D61" s="5" t="s">
        <v>2240</v>
      </c>
      <c r="E61" s="5" t="s">
        <v>5751</v>
      </c>
      <c r="F61" s="5" t="s">
        <v>5756</v>
      </c>
      <c r="G61" s="5" t="s">
        <v>5757</v>
      </c>
      <c r="H61" s="5" t="s">
        <v>2478</v>
      </c>
      <c r="I61" s="5" t="s">
        <v>2479</v>
      </c>
      <c r="J61" s="5" t="s">
        <v>3328</v>
      </c>
      <c r="K61" s="5" t="s">
        <v>6071</v>
      </c>
      <c r="L61" s="5" t="str" cm="1">
        <f t="array" ref="L61">_xlfn.TEXTJOIN(", ",TRUE,_xlfn.UNIQUE(_xlfn._xlws.FILTER(InfoGeneral[CodigoProducto],(InfoGeneral[BPIN]=EjecucionPresupuestalGastoCCyFondo[[#This Row],[PROYECTO]])*(InfoGeneral[Vigencia]=VALUE(EjecucionPresupuestalGastoCCyFondo[[#This Row],[VIGENCIA]])),"")))</f>
        <v>2402114</v>
      </c>
      <c r="M61" s="5" t="s">
        <v>5825</v>
      </c>
      <c r="N61" s="6">
        <v>0</v>
      </c>
      <c r="O61" s="6">
        <v>0</v>
      </c>
      <c r="P61" s="6">
        <v>0</v>
      </c>
      <c r="Q61" s="6">
        <v>75913516</v>
      </c>
      <c r="R61" s="6">
        <v>0</v>
      </c>
      <c r="S61" s="6">
        <v>0</v>
      </c>
      <c r="T61" s="6">
        <v>0</v>
      </c>
      <c r="U61" s="6">
        <v>75913516</v>
      </c>
      <c r="V61" s="6">
        <v>75913516</v>
      </c>
      <c r="W61" s="6">
        <v>75913516</v>
      </c>
      <c r="X61" s="6">
        <v>75913516</v>
      </c>
      <c r="Y61" s="6">
        <v>10141200</v>
      </c>
      <c r="Z61" s="6">
        <v>5070600</v>
      </c>
      <c r="AA61" s="107">
        <v>45611</v>
      </c>
      <c r="AB61" s="5" t="s">
        <v>6084</v>
      </c>
      <c r="AC61" s="107">
        <v>45617</v>
      </c>
      <c r="AD61" s="5" t="s">
        <v>6085</v>
      </c>
      <c r="AE61" s="5" t="s">
        <v>6086</v>
      </c>
      <c r="AF61" s="107">
        <v>45652</v>
      </c>
      <c r="AG61" s="5" t="s">
        <v>6087</v>
      </c>
      <c r="AH61" s="5" t="s">
        <v>5860</v>
      </c>
      <c r="AI61" s="5" t="s">
        <v>6088</v>
      </c>
      <c r="AJ61" s="107">
        <v>45618</v>
      </c>
      <c r="AK61" s="107">
        <v>45618</v>
      </c>
      <c r="AL61" s="6"/>
      <c r="AM61" s="6"/>
      <c r="AN61" s="6"/>
      <c r="AO61" s="6"/>
    </row>
    <row r="62" spans="1:41" ht="40.200000000000003" customHeight="1" x14ac:dyDescent="0.3">
      <c r="A62" s="167" t="s">
        <v>1245</v>
      </c>
      <c r="B62" s="5" t="s">
        <v>6089</v>
      </c>
      <c r="C62" s="5" t="s">
        <v>2765</v>
      </c>
      <c r="D62" s="5" t="s">
        <v>2375</v>
      </c>
      <c r="E62" s="5" t="s">
        <v>6039</v>
      </c>
      <c r="F62" s="5" t="s">
        <v>6090</v>
      </c>
      <c r="G62" s="5" t="s">
        <v>6091</v>
      </c>
      <c r="H62" s="5" t="s">
        <v>2422</v>
      </c>
      <c r="I62" s="5" t="s">
        <v>2423</v>
      </c>
      <c r="J62" s="5" t="s">
        <v>4538</v>
      </c>
      <c r="K62" s="5" t="s">
        <v>6092</v>
      </c>
      <c r="L62" s="5" t="str" cm="1">
        <f t="array" ref="L62">_xlfn.TEXTJOIN(", ",TRUE,_xlfn.UNIQUE(_xlfn._xlws.FILTER(InfoGeneral[CodigoProducto],(InfoGeneral[BPIN]=EjecucionPresupuestalGastoCCyFondo[[#This Row],[PROYECTO]])*(InfoGeneral[Vigencia]=VALUE(EjecucionPresupuestalGastoCCyFondo[[#This Row],[VIGENCIA]])),"")))</f>
        <v>2201052</v>
      </c>
      <c r="M62" s="5" t="s">
        <v>5908</v>
      </c>
      <c r="N62" s="6">
        <v>601330529</v>
      </c>
      <c r="O62" s="6">
        <v>0</v>
      </c>
      <c r="P62" s="6">
        <v>0</v>
      </c>
      <c r="Q62" s="6">
        <v>0</v>
      </c>
      <c r="R62" s="6">
        <v>0</v>
      </c>
      <c r="S62" s="6">
        <v>0</v>
      </c>
      <c r="T62" s="6">
        <v>0</v>
      </c>
      <c r="U62" s="6">
        <v>601330529</v>
      </c>
      <c r="V62" s="6">
        <v>601330529</v>
      </c>
      <c r="W62" s="6">
        <v>601330529</v>
      </c>
      <c r="X62" s="6">
        <v>579377168</v>
      </c>
      <c r="Y62" s="6">
        <v>526031203</v>
      </c>
      <c r="Z62" s="6">
        <v>526031203</v>
      </c>
      <c r="AA62" s="107">
        <v>45393</v>
      </c>
      <c r="AB62" s="5" t="s">
        <v>6093</v>
      </c>
      <c r="AC62" s="107">
        <v>45551</v>
      </c>
      <c r="AD62" s="5" t="s">
        <v>6094</v>
      </c>
      <c r="AE62" s="5" t="s">
        <v>6095</v>
      </c>
      <c r="AF62" s="107">
        <v>45652</v>
      </c>
      <c r="AG62" s="5" t="s">
        <v>6096</v>
      </c>
      <c r="AH62" s="5" t="s">
        <v>6097</v>
      </c>
      <c r="AI62" s="5" t="s">
        <v>6098</v>
      </c>
      <c r="AJ62" s="107">
        <v>45551</v>
      </c>
      <c r="AK62" s="107">
        <v>45551</v>
      </c>
      <c r="AL62" s="6"/>
      <c r="AM62" s="6"/>
      <c r="AN62" s="6"/>
      <c r="AO62" s="6"/>
    </row>
    <row r="63" spans="1:41" ht="40.200000000000003" customHeight="1" x14ac:dyDescent="0.3">
      <c r="A63" s="167" t="s">
        <v>2948</v>
      </c>
      <c r="B63" s="5" t="s">
        <v>6046</v>
      </c>
      <c r="C63" s="5" t="s">
        <v>2765</v>
      </c>
      <c r="D63" s="5" t="s">
        <v>2375</v>
      </c>
      <c r="E63" s="5" t="s">
        <v>6039</v>
      </c>
      <c r="F63" s="5" t="s">
        <v>2604</v>
      </c>
      <c r="G63" s="5" t="s">
        <v>6067</v>
      </c>
      <c r="H63" s="5" t="s">
        <v>2422</v>
      </c>
      <c r="I63" s="5" t="s">
        <v>2423</v>
      </c>
      <c r="J63" s="5" t="s">
        <v>4538</v>
      </c>
      <c r="K63" s="5" t="s">
        <v>6092</v>
      </c>
      <c r="L63" s="5" t="str" cm="1">
        <f t="array" ref="L63">_xlfn.TEXTJOIN(", ",TRUE,_xlfn.UNIQUE(_xlfn._xlws.FILTER(InfoGeneral[CodigoProducto],(InfoGeneral[BPIN]=EjecucionPresupuestalGastoCCyFondo[[#This Row],[PROYECTO]])*(InfoGeneral[Vigencia]=VALUE(EjecucionPresupuestalGastoCCyFondo[[#This Row],[VIGENCIA]])),"")))</f>
        <v>2201052</v>
      </c>
      <c r="M63" s="5" t="s">
        <v>5908</v>
      </c>
      <c r="N63" s="6">
        <v>441499289</v>
      </c>
      <c r="O63" s="6">
        <v>0</v>
      </c>
      <c r="P63" s="6">
        <v>0</v>
      </c>
      <c r="Q63" s="6">
        <v>0</v>
      </c>
      <c r="R63" s="6">
        <v>0</v>
      </c>
      <c r="S63" s="6">
        <v>0</v>
      </c>
      <c r="T63" s="6">
        <v>0</v>
      </c>
      <c r="U63" s="6">
        <v>441499289</v>
      </c>
      <c r="V63" s="6">
        <v>441499289</v>
      </c>
      <c r="W63" s="6">
        <v>441499289</v>
      </c>
      <c r="X63" s="6">
        <v>0</v>
      </c>
      <c r="Y63" s="6">
        <v>0</v>
      </c>
      <c r="Z63" s="6">
        <v>0</v>
      </c>
      <c r="AA63" s="107">
        <v>45219</v>
      </c>
      <c r="AB63" s="5" t="s">
        <v>6099</v>
      </c>
      <c r="AC63" s="107"/>
      <c r="AD63" s="5"/>
      <c r="AE63" s="5"/>
      <c r="AF63" s="107"/>
      <c r="AG63" s="5"/>
      <c r="AH63" s="5"/>
      <c r="AI63" s="5"/>
      <c r="AJ63" s="107"/>
      <c r="AK63" s="107"/>
      <c r="AL63" s="6"/>
      <c r="AM63" s="6"/>
      <c r="AN63" s="6"/>
      <c r="AO63" s="6"/>
    </row>
    <row r="64" spans="1:41" ht="40.200000000000003" customHeight="1" x14ac:dyDescent="0.3">
      <c r="A64" s="167" t="s">
        <v>2948</v>
      </c>
      <c r="B64" s="5" t="s">
        <v>6046</v>
      </c>
      <c r="C64" s="5" t="s">
        <v>2765</v>
      </c>
      <c r="D64" s="5" t="s">
        <v>2375</v>
      </c>
      <c r="E64" s="5" t="s">
        <v>6039</v>
      </c>
      <c r="F64" s="5" t="s">
        <v>6100</v>
      </c>
      <c r="G64" s="5" t="s">
        <v>6101</v>
      </c>
      <c r="H64" s="5" t="s">
        <v>2422</v>
      </c>
      <c r="I64" s="5" t="s">
        <v>2423</v>
      </c>
      <c r="J64" s="5" t="s">
        <v>4538</v>
      </c>
      <c r="K64" s="5" t="s">
        <v>6092</v>
      </c>
      <c r="L64" s="5" t="str" cm="1">
        <f t="array" ref="L64">_xlfn.TEXTJOIN(", ",TRUE,_xlfn.UNIQUE(_xlfn._xlws.FILTER(InfoGeneral[CodigoProducto],(InfoGeneral[BPIN]=EjecucionPresupuestalGastoCCyFondo[[#This Row],[PROYECTO]])*(InfoGeneral[Vigencia]=VALUE(EjecucionPresupuestalGastoCCyFondo[[#This Row],[VIGENCIA]])),"")))</f>
        <v>2201052</v>
      </c>
      <c r="M64" s="5" t="s">
        <v>5908</v>
      </c>
      <c r="N64" s="6">
        <v>0</v>
      </c>
      <c r="O64" s="6">
        <v>35789747</v>
      </c>
      <c r="P64" s="6">
        <v>0</v>
      </c>
      <c r="Q64" s="6">
        <v>0</v>
      </c>
      <c r="R64" s="6">
        <v>0</v>
      </c>
      <c r="S64" s="6">
        <v>0</v>
      </c>
      <c r="T64" s="6">
        <v>0</v>
      </c>
      <c r="U64" s="6">
        <v>35789747</v>
      </c>
      <c r="V64" s="6">
        <v>34500711</v>
      </c>
      <c r="W64" s="6">
        <v>34500711</v>
      </c>
      <c r="X64" s="6">
        <v>0</v>
      </c>
      <c r="Y64" s="6">
        <v>0</v>
      </c>
      <c r="Z64" s="6">
        <v>0</v>
      </c>
      <c r="AA64" s="107">
        <v>45219</v>
      </c>
      <c r="AB64" s="5" t="s">
        <v>6102</v>
      </c>
      <c r="AC64" s="107"/>
      <c r="AD64" s="5"/>
      <c r="AE64" s="5"/>
      <c r="AF64" s="107"/>
      <c r="AG64" s="5"/>
      <c r="AH64" s="5"/>
      <c r="AI64" s="5"/>
      <c r="AJ64" s="107"/>
      <c r="AK64" s="107"/>
      <c r="AL64" s="6"/>
      <c r="AM64" s="6"/>
      <c r="AN64" s="6"/>
      <c r="AO64" s="6"/>
    </row>
    <row r="65" spans="1:41" ht="40.200000000000003" customHeight="1" x14ac:dyDescent="0.3">
      <c r="A65" s="167" t="s">
        <v>1246</v>
      </c>
      <c r="B65" s="5" t="s">
        <v>5795</v>
      </c>
      <c r="C65" s="5" t="s">
        <v>2765</v>
      </c>
      <c r="D65" s="5" t="s">
        <v>2267</v>
      </c>
      <c r="E65" s="5" t="s">
        <v>5796</v>
      </c>
      <c r="F65" s="5" t="s">
        <v>2420</v>
      </c>
      <c r="G65" s="5" t="s">
        <v>2421</v>
      </c>
      <c r="H65" s="5" t="s">
        <v>2422</v>
      </c>
      <c r="I65" s="5" t="s">
        <v>2423</v>
      </c>
      <c r="J65" s="5" t="s">
        <v>1637</v>
      </c>
      <c r="K65" s="5" t="s">
        <v>6103</v>
      </c>
      <c r="L65" s="5" t="str" cm="1">
        <f t="array" ref="L65">_xlfn.TEXTJOIN(", ",TRUE,_xlfn.UNIQUE(_xlfn._xlws.FILTER(InfoGeneral[CodigoProducto],(InfoGeneral[BPIN]=EjecucionPresupuestalGastoCCyFondo[[#This Row],[PROYECTO]])*(InfoGeneral[Vigencia]=VALUE(EjecucionPresupuestalGastoCCyFondo[[#This Row],[VIGENCIA]])),"")))</f>
        <v>2201047</v>
      </c>
      <c r="M65" s="5" t="s">
        <v>5798</v>
      </c>
      <c r="N65" s="6">
        <v>0</v>
      </c>
      <c r="O65" s="6">
        <v>344259985</v>
      </c>
      <c r="P65" s="6">
        <v>0</v>
      </c>
      <c r="Q65" s="6">
        <v>1834847020</v>
      </c>
      <c r="R65" s="6">
        <v>222170000</v>
      </c>
      <c r="S65" s="6">
        <v>0</v>
      </c>
      <c r="T65" s="6">
        <v>0</v>
      </c>
      <c r="U65" s="6">
        <v>1956937005</v>
      </c>
      <c r="V65" s="6">
        <v>1956937005</v>
      </c>
      <c r="W65" s="6">
        <v>1956937005</v>
      </c>
      <c r="X65" s="6">
        <v>1956937005</v>
      </c>
      <c r="Y65" s="6">
        <v>1956937005</v>
      </c>
      <c r="Z65" s="6">
        <v>1956937005</v>
      </c>
      <c r="AA65" s="107">
        <v>45756</v>
      </c>
      <c r="AB65" s="5" t="s">
        <v>6104</v>
      </c>
      <c r="AC65" s="107">
        <v>45770</v>
      </c>
      <c r="AD65" s="5" t="s">
        <v>6105</v>
      </c>
      <c r="AE65" s="5" t="s">
        <v>6106</v>
      </c>
      <c r="AF65" s="107">
        <v>45775</v>
      </c>
      <c r="AG65" s="5" t="s">
        <v>6107</v>
      </c>
      <c r="AH65" s="5" t="s">
        <v>6108</v>
      </c>
      <c r="AI65" s="5" t="s">
        <v>6109</v>
      </c>
      <c r="AJ65" s="107">
        <v>45770</v>
      </c>
      <c r="AK65" s="107">
        <v>45770</v>
      </c>
      <c r="AL65" s="6"/>
      <c r="AM65" s="6"/>
      <c r="AN65" s="6"/>
      <c r="AO65" s="6"/>
    </row>
    <row r="66" spans="1:41" ht="40.200000000000003" customHeight="1" x14ac:dyDescent="0.3">
      <c r="A66" s="167" t="s">
        <v>1245</v>
      </c>
      <c r="B66" s="5" t="s">
        <v>6089</v>
      </c>
      <c r="C66" s="5" t="s">
        <v>2765</v>
      </c>
      <c r="D66" s="5" t="s">
        <v>2375</v>
      </c>
      <c r="E66" s="5" t="s">
        <v>6039</v>
      </c>
      <c r="F66" s="5" t="s">
        <v>2525</v>
      </c>
      <c r="G66" s="5" t="s">
        <v>2526</v>
      </c>
      <c r="H66" s="5" t="s">
        <v>2422</v>
      </c>
      <c r="I66" s="5" t="s">
        <v>2423</v>
      </c>
      <c r="J66" s="5" t="s">
        <v>3491</v>
      </c>
      <c r="K66" s="5" t="s">
        <v>6110</v>
      </c>
      <c r="L66" s="5" t="str" cm="1">
        <f t="array" ref="L66">_xlfn.TEXTJOIN(", ",TRUE,_xlfn.UNIQUE(_xlfn._xlws.FILTER(InfoGeneral[CodigoProducto],(InfoGeneral[BPIN]=EjecucionPresupuestalGastoCCyFondo[[#This Row],[PROYECTO]])*(InfoGeneral[Vigencia]=VALUE(EjecucionPresupuestalGastoCCyFondo[[#This Row],[VIGENCIA]])),"")))</f>
        <v>2201052</v>
      </c>
      <c r="M66" s="5" t="s">
        <v>5897</v>
      </c>
      <c r="N66" s="6">
        <v>0</v>
      </c>
      <c r="O66" s="6">
        <v>0</v>
      </c>
      <c r="P66" s="6">
        <v>0</v>
      </c>
      <c r="Q66" s="6">
        <v>84330338.069999993</v>
      </c>
      <c r="R66" s="6">
        <v>0</v>
      </c>
      <c r="S66" s="6">
        <v>0</v>
      </c>
      <c r="T66" s="6">
        <v>0</v>
      </c>
      <c r="U66" s="6">
        <v>8433033807</v>
      </c>
      <c r="V66" s="6">
        <v>84330338.069999993</v>
      </c>
      <c r="W66" s="6">
        <v>84330338.069999993</v>
      </c>
      <c r="X66" s="6">
        <v>81800414</v>
      </c>
      <c r="Y66" s="6">
        <v>81800414</v>
      </c>
      <c r="Z66" s="6">
        <v>0</v>
      </c>
      <c r="AA66" s="107">
        <v>45504</v>
      </c>
      <c r="AB66" s="5" t="s">
        <v>6111</v>
      </c>
      <c r="AC66" s="107">
        <v>45583</v>
      </c>
      <c r="AD66" s="5" t="s">
        <v>6112</v>
      </c>
      <c r="AE66" s="5" t="s">
        <v>6113</v>
      </c>
      <c r="AF66" s="107">
        <v>45656</v>
      </c>
      <c r="AG66" s="5" t="s">
        <v>6114</v>
      </c>
      <c r="AH66" s="5" t="s">
        <v>6115</v>
      </c>
      <c r="AI66" s="5" t="s">
        <v>6116</v>
      </c>
      <c r="AJ66" s="107">
        <v>45583</v>
      </c>
      <c r="AK66" s="107">
        <v>45583</v>
      </c>
      <c r="AL66" s="6"/>
      <c r="AM66" s="6"/>
      <c r="AN66" s="6"/>
      <c r="AO66" s="6"/>
    </row>
    <row r="67" spans="1:41" ht="40.200000000000003" customHeight="1" x14ac:dyDescent="0.3">
      <c r="A67" s="167" t="s">
        <v>1245</v>
      </c>
      <c r="B67" s="5" t="s">
        <v>6117</v>
      </c>
      <c r="C67" s="5" t="s">
        <v>2765</v>
      </c>
      <c r="D67" s="5" t="s">
        <v>2261</v>
      </c>
      <c r="E67" s="5" t="s">
        <v>6118</v>
      </c>
      <c r="F67" s="5" t="s">
        <v>2420</v>
      </c>
      <c r="G67" s="5" t="s">
        <v>2421</v>
      </c>
      <c r="H67" s="5" t="s">
        <v>2422</v>
      </c>
      <c r="I67" s="5" t="s">
        <v>2423</v>
      </c>
      <c r="J67" s="5" t="s">
        <v>5248</v>
      </c>
      <c r="K67" s="5" t="s">
        <v>6119</v>
      </c>
      <c r="L67" s="5" t="str" cm="1">
        <f t="array" ref="L67">_xlfn.TEXTJOIN(", ",TRUE,_xlfn.UNIQUE(_xlfn._xlws.FILTER(InfoGeneral[CodigoProducto],(InfoGeneral[BPIN]=EjecucionPresupuestalGastoCCyFondo[[#This Row],[PROYECTO]])*(InfoGeneral[Vigencia]=VALUE(EjecucionPresupuestalGastoCCyFondo[[#This Row],[VIGENCIA]])),"")))</f>
        <v>2201071</v>
      </c>
      <c r="M67" s="5" t="s">
        <v>5897</v>
      </c>
      <c r="N67" s="6">
        <v>401542764</v>
      </c>
      <c r="O67" s="6">
        <v>128245440</v>
      </c>
      <c r="P67" s="6">
        <v>0</v>
      </c>
      <c r="Q67" s="6">
        <v>401542764</v>
      </c>
      <c r="R67" s="6">
        <v>401542764</v>
      </c>
      <c r="S67" s="6">
        <v>0</v>
      </c>
      <c r="T67" s="6">
        <v>0</v>
      </c>
      <c r="U67" s="6">
        <v>529788204</v>
      </c>
      <c r="V67" s="6">
        <v>476047274.97000003</v>
      </c>
      <c r="W67" s="6">
        <v>476047274.97000003</v>
      </c>
      <c r="X67" s="6">
        <v>476047274.97000003</v>
      </c>
      <c r="Y67" s="6">
        <v>476047274.97000003</v>
      </c>
      <c r="Z67" s="6">
        <v>406389737</v>
      </c>
      <c r="AA67" s="107">
        <v>45516</v>
      </c>
      <c r="AB67" s="5" t="s">
        <v>6120</v>
      </c>
      <c r="AC67" s="107">
        <v>45597</v>
      </c>
      <c r="AD67" s="5" t="s">
        <v>6121</v>
      </c>
      <c r="AE67" s="5" t="s">
        <v>6122</v>
      </c>
      <c r="AF67" s="107">
        <v>45653</v>
      </c>
      <c r="AG67" s="5" t="s">
        <v>6123</v>
      </c>
      <c r="AH67" s="5" t="s">
        <v>6124</v>
      </c>
      <c r="AI67" s="5" t="s">
        <v>6125</v>
      </c>
      <c r="AJ67" s="107">
        <v>45597</v>
      </c>
      <c r="AK67" s="107">
        <v>45597</v>
      </c>
      <c r="AL67" s="6"/>
      <c r="AM67" s="6"/>
      <c r="AN67" s="6"/>
      <c r="AO67" s="6"/>
    </row>
    <row r="68" spans="1:41" ht="40.200000000000003" customHeight="1" x14ac:dyDescent="0.3">
      <c r="A68" s="167" t="s">
        <v>1245</v>
      </c>
      <c r="B68" s="5" t="s">
        <v>5895</v>
      </c>
      <c r="C68" s="5" t="s">
        <v>2787</v>
      </c>
      <c r="D68" s="5" t="s">
        <v>2267</v>
      </c>
      <c r="E68" s="5" t="s">
        <v>5796</v>
      </c>
      <c r="F68" s="5" t="s">
        <v>2525</v>
      </c>
      <c r="G68" s="5" t="s">
        <v>2526</v>
      </c>
      <c r="H68" s="5" t="s">
        <v>2505</v>
      </c>
      <c r="I68" s="5" t="s">
        <v>2506</v>
      </c>
      <c r="J68" s="5" t="s">
        <v>4041</v>
      </c>
      <c r="K68" s="5" t="s">
        <v>6126</v>
      </c>
      <c r="L68" s="5" t="str" cm="1">
        <f t="array" ref="L68">_xlfn.TEXTJOIN(", ",TRUE,_xlfn.UNIQUE(_xlfn._xlws.FILTER(InfoGeneral[CodigoProducto],(InfoGeneral[BPIN]=EjecucionPresupuestalGastoCCyFondo[[#This Row],[PROYECTO]])*(InfoGeneral[Vigencia]=VALUE(EjecucionPresupuestalGastoCCyFondo[[#This Row],[VIGENCIA]])),"")))</f>
        <v>4502022</v>
      </c>
      <c r="M68" s="5" t="s">
        <v>5897</v>
      </c>
      <c r="N68" s="6">
        <v>0</v>
      </c>
      <c r="O68" s="6">
        <v>0</v>
      </c>
      <c r="P68" s="6">
        <v>0</v>
      </c>
      <c r="Q68" s="6">
        <v>219671500</v>
      </c>
      <c r="R68" s="6">
        <v>0</v>
      </c>
      <c r="S68" s="6">
        <v>0</v>
      </c>
      <c r="T68" s="6">
        <v>0</v>
      </c>
      <c r="U68" s="6">
        <v>219671500</v>
      </c>
      <c r="V68" s="6">
        <v>219671500</v>
      </c>
      <c r="W68" s="6">
        <v>219671500</v>
      </c>
      <c r="X68" s="6">
        <v>219671400</v>
      </c>
      <c r="Y68" s="6">
        <v>219668400.00999999</v>
      </c>
      <c r="Z68" s="6">
        <v>219668400.00999999</v>
      </c>
      <c r="AA68" s="107">
        <v>45504</v>
      </c>
      <c r="AB68" s="5" t="s">
        <v>6127</v>
      </c>
      <c r="AC68" s="107">
        <v>45565</v>
      </c>
      <c r="AD68" s="5" t="s">
        <v>6128</v>
      </c>
      <c r="AE68" s="5" t="s">
        <v>6129</v>
      </c>
      <c r="AF68" s="107">
        <v>45618</v>
      </c>
      <c r="AG68" s="5" t="s">
        <v>6130</v>
      </c>
      <c r="AH68" s="5" t="s">
        <v>6097</v>
      </c>
      <c r="AI68" s="5" t="s">
        <v>6131</v>
      </c>
      <c r="AJ68" s="107">
        <v>45565</v>
      </c>
      <c r="AK68" s="107">
        <v>45565</v>
      </c>
      <c r="AL68" s="6"/>
      <c r="AM68" s="6"/>
      <c r="AN68" s="6"/>
      <c r="AO68" s="6"/>
    </row>
    <row r="69" spans="1:41" ht="40.200000000000003" customHeight="1" x14ac:dyDescent="0.3">
      <c r="A69" s="167" t="s">
        <v>1245</v>
      </c>
      <c r="B69" s="5" t="s">
        <v>5895</v>
      </c>
      <c r="C69" s="5" t="s">
        <v>3532</v>
      </c>
      <c r="D69" s="5" t="s">
        <v>2267</v>
      </c>
      <c r="E69" s="5" t="s">
        <v>5796</v>
      </c>
      <c r="F69" s="5" t="s">
        <v>2525</v>
      </c>
      <c r="G69" s="5" t="s">
        <v>2526</v>
      </c>
      <c r="H69" s="5" t="s">
        <v>2545</v>
      </c>
      <c r="I69" s="5" t="s">
        <v>2546</v>
      </c>
      <c r="J69" s="5" t="s">
        <v>4086</v>
      </c>
      <c r="K69" s="5" t="s">
        <v>6132</v>
      </c>
      <c r="L69" s="5" t="str" cm="1">
        <f t="array" ref="L69">_xlfn.TEXTJOIN(", ",TRUE,_xlfn.UNIQUE(_xlfn._xlws.FILTER(InfoGeneral[CodigoProducto],(InfoGeneral[BPIN]=EjecucionPresupuestalGastoCCyFondo[[#This Row],[PROYECTO]])*(InfoGeneral[Vigencia]=VALUE(EjecucionPresupuestalGastoCCyFondo[[#This Row],[VIGENCIA]])),"")))</f>
        <v>3502006, 3502003</v>
      </c>
      <c r="M69" s="5" t="s">
        <v>5897</v>
      </c>
      <c r="N69" s="6">
        <v>345105000</v>
      </c>
      <c r="O69" s="6">
        <v>0</v>
      </c>
      <c r="P69" s="6">
        <v>0</v>
      </c>
      <c r="Q69" s="6">
        <v>0</v>
      </c>
      <c r="R69" s="6">
        <v>0</v>
      </c>
      <c r="S69" s="6">
        <v>0</v>
      </c>
      <c r="T69" s="6">
        <v>0</v>
      </c>
      <c r="U69" s="6">
        <v>345105000</v>
      </c>
      <c r="V69" s="6">
        <v>345105000</v>
      </c>
      <c r="W69" s="6">
        <v>345105000</v>
      </c>
      <c r="X69" s="6">
        <v>345105000</v>
      </c>
      <c r="Y69" s="6">
        <v>345075000</v>
      </c>
      <c r="Z69" s="6">
        <v>345075000</v>
      </c>
      <c r="AA69" s="107">
        <v>45330</v>
      </c>
      <c r="AB69" s="5" t="s">
        <v>6133</v>
      </c>
      <c r="AC69" s="107">
        <v>45357</v>
      </c>
      <c r="AD69" s="5" t="s">
        <v>6134</v>
      </c>
      <c r="AE69" s="5" t="s">
        <v>6135</v>
      </c>
      <c r="AF69" s="107">
        <v>45428</v>
      </c>
      <c r="AG69" s="5" t="s">
        <v>6136</v>
      </c>
      <c r="AH69" s="5" t="s">
        <v>6137</v>
      </c>
      <c r="AI69" s="5" t="s">
        <v>6138</v>
      </c>
      <c r="AJ69" s="107">
        <v>45357</v>
      </c>
      <c r="AK69" s="107">
        <v>45357</v>
      </c>
      <c r="AL69" s="6"/>
      <c r="AM69" s="6"/>
      <c r="AN69" s="6"/>
      <c r="AO69" s="6"/>
    </row>
    <row r="70" spans="1:41" ht="40.200000000000003" customHeight="1" x14ac:dyDescent="0.3">
      <c r="A70" s="167" t="s">
        <v>1246</v>
      </c>
      <c r="B70" s="5" t="s">
        <v>5795</v>
      </c>
      <c r="C70" s="5" t="s">
        <v>2777</v>
      </c>
      <c r="D70" s="5" t="s">
        <v>2267</v>
      </c>
      <c r="E70" s="5" t="s">
        <v>5796</v>
      </c>
      <c r="F70" s="5" t="s">
        <v>2525</v>
      </c>
      <c r="G70" s="5" t="s">
        <v>2526</v>
      </c>
      <c r="H70" s="5" t="s">
        <v>2576</v>
      </c>
      <c r="I70" s="5" t="s">
        <v>2577</v>
      </c>
      <c r="J70" s="5" t="s">
        <v>1445</v>
      </c>
      <c r="K70" s="5" t="s">
        <v>6139</v>
      </c>
      <c r="L70" s="5" t="str" cm="1">
        <f t="array" ref="L70">_xlfn.TEXTJOIN(", ",TRUE,_xlfn.UNIQUE(_xlfn._xlws.FILTER(InfoGeneral[CodigoProducto],(InfoGeneral[BPIN]=EjecucionPresupuestalGastoCCyFondo[[#This Row],[PROYECTO]])*(InfoGeneral[Vigencia]=VALUE(EjecucionPresupuestalGastoCCyFondo[[#This Row],[VIGENCIA]])),"")))</f>
        <v>4101025</v>
      </c>
      <c r="M70" s="5" t="s">
        <v>6140</v>
      </c>
      <c r="N70" s="6">
        <v>135467258.22</v>
      </c>
      <c r="O70" s="6">
        <v>0</v>
      </c>
      <c r="P70" s="6">
        <v>0</v>
      </c>
      <c r="Q70" s="6">
        <v>0</v>
      </c>
      <c r="R70" s="6">
        <v>0</v>
      </c>
      <c r="S70" s="6">
        <v>0</v>
      </c>
      <c r="T70" s="6">
        <v>0</v>
      </c>
      <c r="U70" s="6">
        <v>13546725822</v>
      </c>
      <c r="V70" s="6">
        <v>102073556</v>
      </c>
      <c r="W70" s="6">
        <v>102073556</v>
      </c>
      <c r="X70" s="6">
        <v>102073556</v>
      </c>
      <c r="Y70" s="6">
        <v>102073556</v>
      </c>
      <c r="Z70" s="6">
        <v>102073556</v>
      </c>
      <c r="AA70" s="107">
        <v>45686</v>
      </c>
      <c r="AB70" s="5" t="s">
        <v>6141</v>
      </c>
      <c r="AC70" s="107">
        <v>45691</v>
      </c>
      <c r="AD70" s="5" t="s">
        <v>6142</v>
      </c>
      <c r="AE70" s="5" t="s">
        <v>6143</v>
      </c>
      <c r="AF70" s="107">
        <v>45692</v>
      </c>
      <c r="AG70" s="5" t="s">
        <v>6144</v>
      </c>
      <c r="AH70" s="5" t="s">
        <v>6143</v>
      </c>
      <c r="AI70" s="5"/>
      <c r="AJ70" s="107"/>
      <c r="AK70" s="107"/>
      <c r="AL70" s="6"/>
      <c r="AM70" s="6"/>
      <c r="AN70" s="6"/>
      <c r="AO70" s="6"/>
    </row>
    <row r="71" spans="1:41" ht="40.200000000000003" customHeight="1" x14ac:dyDescent="0.3">
      <c r="A71" s="167" t="s">
        <v>1245</v>
      </c>
      <c r="B71" s="5" t="s">
        <v>6145</v>
      </c>
      <c r="C71" s="5" t="s">
        <v>3532</v>
      </c>
      <c r="D71" s="5" t="s">
        <v>2263</v>
      </c>
      <c r="E71" s="5" t="s">
        <v>5806</v>
      </c>
      <c r="F71" s="5" t="s">
        <v>2525</v>
      </c>
      <c r="G71" s="5" t="s">
        <v>2526</v>
      </c>
      <c r="H71" s="5" t="s">
        <v>2545</v>
      </c>
      <c r="I71" s="5" t="s">
        <v>2546</v>
      </c>
      <c r="J71" s="5" t="s">
        <v>5351</v>
      </c>
      <c r="K71" s="5" t="s">
        <v>6146</v>
      </c>
      <c r="L71" s="5" t="str" cm="1">
        <f t="array" ref="L71">_xlfn.TEXTJOIN(", ",TRUE,_xlfn.UNIQUE(_xlfn._xlws.FILTER(InfoGeneral[CodigoProducto],(InfoGeneral[BPIN]=EjecucionPresupuestalGastoCCyFondo[[#This Row],[PROYECTO]])*(InfoGeneral[Vigencia]=VALUE(EjecucionPresupuestalGastoCCyFondo[[#This Row],[VIGENCIA]])),"")))</f>
        <v>3502046</v>
      </c>
      <c r="M71" s="5" t="s">
        <v>5897</v>
      </c>
      <c r="N71" s="6">
        <v>278396740.62</v>
      </c>
      <c r="O71" s="6">
        <v>0</v>
      </c>
      <c r="P71" s="6">
        <v>0</v>
      </c>
      <c r="Q71" s="6">
        <v>0</v>
      </c>
      <c r="R71" s="6">
        <v>0</v>
      </c>
      <c r="S71" s="6">
        <v>0</v>
      </c>
      <c r="T71" s="6">
        <v>0</v>
      </c>
      <c r="U71" s="6">
        <v>27839674062</v>
      </c>
      <c r="V71" s="6">
        <v>278396740.62</v>
      </c>
      <c r="W71" s="6">
        <v>278396740.62</v>
      </c>
      <c r="X71" s="6">
        <v>278396740.62</v>
      </c>
      <c r="Y71" s="6">
        <v>278396740.62</v>
      </c>
      <c r="Z71" s="6">
        <v>278396740.62</v>
      </c>
      <c r="AA71" s="107">
        <v>45334</v>
      </c>
      <c r="AB71" s="5" t="s">
        <v>6147</v>
      </c>
      <c r="AC71" s="107">
        <v>45344</v>
      </c>
      <c r="AD71" s="5" t="s">
        <v>6148</v>
      </c>
      <c r="AE71" s="5" t="s">
        <v>6149</v>
      </c>
      <c r="AF71" s="107">
        <v>45348</v>
      </c>
      <c r="AG71" s="5" t="s">
        <v>6150</v>
      </c>
      <c r="AH71" s="5" t="s">
        <v>6151</v>
      </c>
      <c r="AI71" s="5" t="s">
        <v>6152</v>
      </c>
      <c r="AJ71" s="107">
        <v>45344</v>
      </c>
      <c r="AK71" s="107">
        <v>45344</v>
      </c>
      <c r="AL71" s="6"/>
      <c r="AM71" s="6"/>
      <c r="AN71" s="6"/>
      <c r="AO71" s="6"/>
    </row>
    <row r="72" spans="1:41" ht="40.200000000000003" customHeight="1" x14ac:dyDescent="0.3">
      <c r="A72" s="167" t="s">
        <v>1245</v>
      </c>
      <c r="B72" s="5" t="s">
        <v>6153</v>
      </c>
      <c r="C72" s="5" t="s">
        <v>2765</v>
      </c>
      <c r="D72" s="5" t="s">
        <v>2321</v>
      </c>
      <c r="E72" s="5" t="s">
        <v>5840</v>
      </c>
      <c r="F72" s="5" t="s">
        <v>2476</v>
      </c>
      <c r="G72" s="5" t="s">
        <v>2477</v>
      </c>
      <c r="H72" s="5" t="s">
        <v>2422</v>
      </c>
      <c r="I72" s="5" t="s">
        <v>2423</v>
      </c>
      <c r="J72" s="5" t="s">
        <v>3132</v>
      </c>
      <c r="K72" s="5" t="s">
        <v>6154</v>
      </c>
      <c r="L72" s="5" t="str" cm="1">
        <f t="array" ref="L72">_xlfn.TEXTJOIN(", ",TRUE,_xlfn.UNIQUE(_xlfn._xlws.FILTER(InfoGeneral[CodigoProducto],(InfoGeneral[BPIN]=EjecucionPresupuestalGastoCCyFondo[[#This Row],[PROYECTO]])*(InfoGeneral[Vigencia]=VALUE(EjecucionPresupuestalGastoCCyFondo[[#This Row],[VIGENCIA]])),"")))</f>
        <v>2201028</v>
      </c>
      <c r="M72" s="5" t="s">
        <v>5897</v>
      </c>
      <c r="N72" s="6">
        <v>10306812070</v>
      </c>
      <c r="O72" s="6">
        <v>0</v>
      </c>
      <c r="P72" s="6">
        <v>0</v>
      </c>
      <c r="Q72" s="6">
        <v>0</v>
      </c>
      <c r="R72" s="6">
        <v>81143237.349999994</v>
      </c>
      <c r="S72" s="6">
        <v>0</v>
      </c>
      <c r="T72" s="6">
        <v>0</v>
      </c>
      <c r="U72" s="6">
        <v>1022566883265</v>
      </c>
      <c r="V72" s="6">
        <v>8427966622.21</v>
      </c>
      <c r="W72" s="6">
        <v>8427966622.21</v>
      </c>
      <c r="X72" s="6">
        <v>8427966622.21</v>
      </c>
      <c r="Y72" s="6">
        <v>8427966621.9899998</v>
      </c>
      <c r="Z72" s="6">
        <v>8427966621.9899998</v>
      </c>
      <c r="AA72" s="107">
        <v>45309</v>
      </c>
      <c r="AB72" s="5" t="s">
        <v>6155</v>
      </c>
      <c r="AC72" s="107">
        <v>45327</v>
      </c>
      <c r="AD72" s="5" t="s">
        <v>6156</v>
      </c>
      <c r="AE72" s="5" t="s">
        <v>6157</v>
      </c>
      <c r="AF72" s="107">
        <v>45356</v>
      </c>
      <c r="AG72" s="5" t="s">
        <v>6158</v>
      </c>
      <c r="AH72" s="5" t="s">
        <v>6157</v>
      </c>
      <c r="AI72" s="5"/>
      <c r="AJ72" s="107"/>
      <c r="AK72" s="107"/>
      <c r="AL72" s="6"/>
      <c r="AM72" s="6"/>
      <c r="AN72" s="6"/>
      <c r="AO72" s="6"/>
    </row>
    <row r="73" spans="1:41" ht="40.200000000000003" customHeight="1" x14ac:dyDescent="0.3">
      <c r="A73" s="167" t="s">
        <v>1245</v>
      </c>
      <c r="B73" s="5" t="s">
        <v>6153</v>
      </c>
      <c r="C73" s="5" t="s">
        <v>2765</v>
      </c>
      <c r="D73" s="5" t="s">
        <v>2321</v>
      </c>
      <c r="E73" s="5" t="s">
        <v>5840</v>
      </c>
      <c r="F73" s="5" t="s">
        <v>5849</v>
      </c>
      <c r="G73" s="5" t="s">
        <v>5850</v>
      </c>
      <c r="H73" s="5" t="s">
        <v>2422</v>
      </c>
      <c r="I73" s="5" t="s">
        <v>2423</v>
      </c>
      <c r="J73" s="5" t="s">
        <v>3132</v>
      </c>
      <c r="K73" s="5" t="s">
        <v>6154</v>
      </c>
      <c r="L73" s="5" t="str" cm="1">
        <f t="array" ref="L73">_xlfn.TEXTJOIN(", ",TRUE,_xlfn.UNIQUE(_xlfn._xlws.FILTER(InfoGeneral[CodigoProducto],(InfoGeneral[BPIN]=EjecucionPresupuestalGastoCCyFondo[[#This Row],[PROYECTO]])*(InfoGeneral[Vigencia]=VALUE(EjecucionPresupuestalGastoCCyFondo[[#This Row],[VIGENCIA]])),"")))</f>
        <v>2201028</v>
      </c>
      <c r="M73" s="5" t="s">
        <v>5897</v>
      </c>
      <c r="N73" s="6">
        <v>0</v>
      </c>
      <c r="O73" s="6">
        <v>1517957042</v>
      </c>
      <c r="P73" s="6">
        <v>0</v>
      </c>
      <c r="Q73" s="6">
        <v>0</v>
      </c>
      <c r="R73" s="6">
        <v>0</v>
      </c>
      <c r="S73" s="6">
        <v>0</v>
      </c>
      <c r="T73" s="6">
        <v>0</v>
      </c>
      <c r="U73" s="6">
        <v>1517957042</v>
      </c>
      <c r="V73" s="6">
        <v>1517957042</v>
      </c>
      <c r="W73" s="6">
        <v>1517957042</v>
      </c>
      <c r="X73" s="6">
        <v>1517957042</v>
      </c>
      <c r="Y73" s="6">
        <v>1517957042</v>
      </c>
      <c r="Z73" s="6">
        <v>1517957042</v>
      </c>
      <c r="AA73" s="107">
        <v>45582</v>
      </c>
      <c r="AB73" s="5" t="s">
        <v>6159</v>
      </c>
      <c r="AC73" s="107">
        <v>45583</v>
      </c>
      <c r="AD73" s="5" t="s">
        <v>6160</v>
      </c>
      <c r="AE73" s="5" t="s">
        <v>6161</v>
      </c>
      <c r="AF73" s="107">
        <v>45617</v>
      </c>
      <c r="AG73" s="5" t="s">
        <v>6162</v>
      </c>
      <c r="AH73" s="5" t="s">
        <v>6157</v>
      </c>
      <c r="AI73" s="5" t="s">
        <v>6163</v>
      </c>
      <c r="AJ73" s="107">
        <v>45327</v>
      </c>
      <c r="AK73" s="107">
        <v>45327</v>
      </c>
      <c r="AL73" s="6"/>
      <c r="AM73" s="6"/>
      <c r="AN73" s="6"/>
      <c r="AO73" s="6"/>
    </row>
    <row r="74" spans="1:41" ht="40.200000000000003" customHeight="1" x14ac:dyDescent="0.3">
      <c r="A74" s="167" t="s">
        <v>1245</v>
      </c>
      <c r="B74" s="5" t="s">
        <v>5895</v>
      </c>
      <c r="C74" s="5" t="s">
        <v>2765</v>
      </c>
      <c r="D74" s="5" t="s">
        <v>2267</v>
      </c>
      <c r="E74" s="5" t="s">
        <v>5796</v>
      </c>
      <c r="F74" s="5" t="s">
        <v>2420</v>
      </c>
      <c r="G74" s="5" t="s">
        <v>2421</v>
      </c>
      <c r="H74" s="5" t="s">
        <v>2422</v>
      </c>
      <c r="I74" s="5" t="s">
        <v>2423</v>
      </c>
      <c r="J74" s="5" t="s">
        <v>3215</v>
      </c>
      <c r="K74" s="5" t="s">
        <v>6164</v>
      </c>
      <c r="L74" s="5" t="str" cm="1">
        <f t="array" ref="L74">_xlfn.TEXTJOIN(", ",TRUE,_xlfn.UNIQUE(_xlfn._xlws.FILTER(InfoGeneral[CodigoProducto],(InfoGeneral[BPIN]=EjecucionPresupuestalGastoCCyFondo[[#This Row],[PROYECTO]])*(InfoGeneral[Vigencia]=VALUE(EjecucionPresupuestalGastoCCyFondo[[#This Row],[VIGENCIA]])),"")))</f>
        <v>2201006</v>
      </c>
      <c r="M74" s="5" t="s">
        <v>5897</v>
      </c>
      <c r="N74" s="6">
        <v>769000000</v>
      </c>
      <c r="O74" s="6">
        <v>0</v>
      </c>
      <c r="P74" s="6">
        <v>0</v>
      </c>
      <c r="Q74" s="6">
        <v>0</v>
      </c>
      <c r="R74" s="6">
        <v>0</v>
      </c>
      <c r="S74" s="6">
        <v>0</v>
      </c>
      <c r="T74" s="6">
        <v>0</v>
      </c>
      <c r="U74" s="6">
        <v>769000000</v>
      </c>
      <c r="V74" s="6">
        <v>751600000</v>
      </c>
      <c r="W74" s="6">
        <v>751600000</v>
      </c>
      <c r="X74" s="6">
        <v>751600000</v>
      </c>
      <c r="Y74" s="6">
        <v>751503333</v>
      </c>
      <c r="Z74" s="6">
        <v>629603333</v>
      </c>
      <c r="AA74" s="107">
        <v>45334</v>
      </c>
      <c r="AB74" s="5" t="s">
        <v>6165</v>
      </c>
      <c r="AC74" s="107">
        <v>45366</v>
      </c>
      <c r="AD74" s="5" t="s">
        <v>6166</v>
      </c>
      <c r="AE74" s="5" t="s">
        <v>6167</v>
      </c>
      <c r="AF74" s="107">
        <v>45397</v>
      </c>
      <c r="AG74" s="5" t="s">
        <v>6168</v>
      </c>
      <c r="AH74" s="5" t="s">
        <v>6169</v>
      </c>
      <c r="AI74" s="5" t="s">
        <v>6170</v>
      </c>
      <c r="AJ74" s="107">
        <v>45366</v>
      </c>
      <c r="AK74" s="107">
        <v>45366</v>
      </c>
      <c r="AL74" s="6"/>
      <c r="AM74" s="6"/>
      <c r="AN74" s="6"/>
      <c r="AO74" s="6"/>
    </row>
    <row r="75" spans="1:41" ht="40.200000000000003" customHeight="1" x14ac:dyDescent="0.3">
      <c r="A75" s="167" t="s">
        <v>1245</v>
      </c>
      <c r="B75" s="5" t="s">
        <v>6171</v>
      </c>
      <c r="C75" s="5" t="s">
        <v>2787</v>
      </c>
      <c r="D75" s="5" t="s">
        <v>2258</v>
      </c>
      <c r="E75" s="5" t="s">
        <v>6172</v>
      </c>
      <c r="F75" s="5" t="s">
        <v>2525</v>
      </c>
      <c r="G75" s="5" t="s">
        <v>2526</v>
      </c>
      <c r="H75" s="5" t="s">
        <v>2499</v>
      </c>
      <c r="I75" s="5" t="s">
        <v>2500</v>
      </c>
      <c r="J75" s="5" t="s">
        <v>5169</v>
      </c>
      <c r="K75" s="5" t="s">
        <v>6173</v>
      </c>
      <c r="L75" s="5" t="str" cm="1">
        <f t="array" ref="L75">_xlfn.TEXTJOIN(", ",TRUE,_xlfn.UNIQUE(_xlfn._xlws.FILTER(InfoGeneral[CodigoProducto],(InfoGeneral[BPIN]=EjecucionPresupuestalGastoCCyFondo[[#This Row],[PROYECTO]])*(InfoGeneral[Vigencia]=VALUE(EjecucionPresupuestalGastoCCyFondo[[#This Row],[VIGENCIA]])),"")))</f>
        <v>4599025</v>
      </c>
      <c r="M75" s="5" t="s">
        <v>5897</v>
      </c>
      <c r="N75" s="6">
        <v>842937733</v>
      </c>
      <c r="O75" s="6">
        <v>0</v>
      </c>
      <c r="P75" s="6">
        <v>0</v>
      </c>
      <c r="Q75" s="6">
        <v>0</v>
      </c>
      <c r="R75" s="6">
        <v>0</v>
      </c>
      <c r="S75" s="6">
        <v>0</v>
      </c>
      <c r="T75" s="6">
        <v>0</v>
      </c>
      <c r="U75" s="6">
        <v>842937733</v>
      </c>
      <c r="V75" s="6">
        <v>842937733</v>
      </c>
      <c r="W75" s="6">
        <v>842937733</v>
      </c>
      <c r="X75" s="6">
        <v>842937733</v>
      </c>
      <c r="Y75" s="6">
        <v>842937733</v>
      </c>
      <c r="Z75" s="6">
        <v>842937733</v>
      </c>
      <c r="AA75" s="107">
        <v>45324</v>
      </c>
      <c r="AB75" s="5" t="s">
        <v>6174</v>
      </c>
      <c r="AC75" s="107">
        <v>45348</v>
      </c>
      <c r="AD75" s="5" t="s">
        <v>6175</v>
      </c>
      <c r="AE75" s="5" t="s">
        <v>6176</v>
      </c>
      <c r="AF75" s="107">
        <v>45392</v>
      </c>
      <c r="AG75" s="5" t="s">
        <v>6177</v>
      </c>
      <c r="AH75" s="5" t="s">
        <v>6178</v>
      </c>
      <c r="AI75" s="5" t="s">
        <v>6179</v>
      </c>
      <c r="AJ75" s="107">
        <v>45348</v>
      </c>
      <c r="AK75" s="107">
        <v>45348</v>
      </c>
      <c r="AL75" s="6"/>
      <c r="AM75" s="6"/>
      <c r="AN75" s="6"/>
      <c r="AO75" s="6"/>
    </row>
    <row r="76" spans="1:41" ht="40.200000000000003" customHeight="1" x14ac:dyDescent="0.3">
      <c r="A76" s="167" t="s">
        <v>1245</v>
      </c>
      <c r="B76" s="5" t="s">
        <v>5895</v>
      </c>
      <c r="C76" s="5" t="s">
        <v>3532</v>
      </c>
      <c r="D76" s="5" t="s">
        <v>2267</v>
      </c>
      <c r="E76" s="5" t="s">
        <v>5796</v>
      </c>
      <c r="F76" s="5" t="s">
        <v>2525</v>
      </c>
      <c r="G76" s="5" t="s">
        <v>2526</v>
      </c>
      <c r="H76" s="5" t="s">
        <v>2545</v>
      </c>
      <c r="I76" s="5" t="s">
        <v>2546</v>
      </c>
      <c r="J76" s="5" t="s">
        <v>4282</v>
      </c>
      <c r="K76" s="5" t="s">
        <v>6180</v>
      </c>
      <c r="L76" s="5" t="str" cm="1">
        <f t="array" ref="L76">_xlfn.TEXTJOIN(", ",TRUE,_xlfn.UNIQUE(_xlfn._xlws.FILTER(InfoGeneral[CodigoProducto],(InfoGeneral[BPIN]=EjecucionPresupuestalGastoCCyFondo[[#This Row],[PROYECTO]])*(InfoGeneral[Vigencia]=VALUE(EjecucionPresupuestalGastoCCyFondo[[#This Row],[VIGENCIA]])),"")))</f>
        <v>3502048</v>
      </c>
      <c r="M76" s="5" t="s">
        <v>5897</v>
      </c>
      <c r="N76" s="6">
        <v>84537600</v>
      </c>
      <c r="O76" s="6">
        <v>0</v>
      </c>
      <c r="P76" s="6">
        <v>0</v>
      </c>
      <c r="Q76" s="6">
        <v>0</v>
      </c>
      <c r="R76" s="6">
        <v>0</v>
      </c>
      <c r="S76" s="6">
        <v>0</v>
      </c>
      <c r="T76" s="6">
        <v>0</v>
      </c>
      <c r="U76" s="6">
        <v>84537600</v>
      </c>
      <c r="V76" s="6">
        <v>84537600</v>
      </c>
      <c r="W76" s="6">
        <v>84537600</v>
      </c>
      <c r="X76" s="6">
        <v>84537600</v>
      </c>
      <c r="Y76" s="6">
        <v>84537600</v>
      </c>
      <c r="Z76" s="6">
        <v>84537600</v>
      </c>
      <c r="AA76" s="107">
        <v>45327</v>
      </c>
      <c r="AB76" s="5" t="s">
        <v>6181</v>
      </c>
      <c r="AC76" s="107">
        <v>45335</v>
      </c>
      <c r="AD76" s="5" t="s">
        <v>6182</v>
      </c>
      <c r="AE76" s="5" t="s">
        <v>6183</v>
      </c>
      <c r="AF76" s="107">
        <v>45341</v>
      </c>
      <c r="AG76" s="5" t="s">
        <v>6184</v>
      </c>
      <c r="AH76" s="5" t="s">
        <v>6151</v>
      </c>
      <c r="AI76" s="5" t="s">
        <v>6185</v>
      </c>
      <c r="AJ76" s="107">
        <v>45335</v>
      </c>
      <c r="AK76" s="107"/>
      <c r="AL76" s="6"/>
      <c r="AM76" s="6"/>
      <c r="AN76" s="6"/>
      <c r="AO76" s="6"/>
    </row>
    <row r="77" spans="1:41" ht="40.200000000000003" customHeight="1" x14ac:dyDescent="0.3">
      <c r="A77" s="167" t="s">
        <v>1245</v>
      </c>
      <c r="B77" s="5" t="s">
        <v>6171</v>
      </c>
      <c r="C77" s="5" t="s">
        <v>2787</v>
      </c>
      <c r="D77" s="5" t="s">
        <v>2258</v>
      </c>
      <c r="E77" s="5" t="s">
        <v>6172</v>
      </c>
      <c r="F77" s="5" t="s">
        <v>2525</v>
      </c>
      <c r="G77" s="5" t="s">
        <v>2526</v>
      </c>
      <c r="H77" s="5" t="s">
        <v>2499</v>
      </c>
      <c r="I77" s="5" t="s">
        <v>2500</v>
      </c>
      <c r="J77" s="5" t="s">
        <v>4657</v>
      </c>
      <c r="K77" s="5" t="s">
        <v>6186</v>
      </c>
      <c r="L77" s="5" t="str" cm="1">
        <f t="array" ref="L77">_xlfn.TEXTJOIN(", ",TRUE,_xlfn.UNIQUE(_xlfn._xlws.FILTER(InfoGeneral[CodigoProducto],(InfoGeneral[BPIN]=EjecucionPresupuestalGastoCCyFondo[[#This Row],[PROYECTO]])*(InfoGeneral[Vigencia]=VALUE(EjecucionPresupuestalGastoCCyFondo[[#This Row],[VIGENCIA]])),"")))</f>
        <v>4599023</v>
      </c>
      <c r="M77" s="5" t="s">
        <v>5897</v>
      </c>
      <c r="N77" s="6">
        <v>842937733</v>
      </c>
      <c r="O77" s="6">
        <v>0</v>
      </c>
      <c r="P77" s="6">
        <v>0</v>
      </c>
      <c r="Q77" s="6">
        <v>0</v>
      </c>
      <c r="R77" s="6">
        <v>0</v>
      </c>
      <c r="S77" s="6">
        <v>0</v>
      </c>
      <c r="T77" s="6">
        <v>0</v>
      </c>
      <c r="U77" s="6">
        <v>842937733</v>
      </c>
      <c r="V77" s="6">
        <v>842937733</v>
      </c>
      <c r="W77" s="6">
        <v>842937733</v>
      </c>
      <c r="X77" s="6">
        <v>842937733</v>
      </c>
      <c r="Y77" s="6">
        <v>842937733</v>
      </c>
      <c r="Z77" s="6">
        <v>674350186</v>
      </c>
      <c r="AA77" s="107">
        <v>45330</v>
      </c>
      <c r="AB77" s="5" t="s">
        <v>6187</v>
      </c>
      <c r="AC77" s="107">
        <v>45344</v>
      </c>
      <c r="AD77" s="5" t="s">
        <v>6188</v>
      </c>
      <c r="AE77" s="5" t="s">
        <v>6189</v>
      </c>
      <c r="AF77" s="107">
        <v>45385</v>
      </c>
      <c r="AG77" s="5" t="s">
        <v>6190</v>
      </c>
      <c r="AH77" s="5" t="s">
        <v>6178</v>
      </c>
      <c r="AI77" s="5" t="s">
        <v>6191</v>
      </c>
      <c r="AJ77" s="107">
        <v>45343</v>
      </c>
      <c r="AK77" s="107">
        <v>45343</v>
      </c>
      <c r="AL77" s="6"/>
      <c r="AM77" s="6"/>
      <c r="AN77" s="6"/>
      <c r="AO77" s="6"/>
    </row>
    <row r="78" spans="1:41" ht="40.200000000000003" customHeight="1" x14ac:dyDescent="0.3">
      <c r="A78" s="167" t="s">
        <v>1245</v>
      </c>
      <c r="B78" s="5" t="s">
        <v>6171</v>
      </c>
      <c r="C78" s="5" t="s">
        <v>2787</v>
      </c>
      <c r="D78" s="5" t="s">
        <v>2258</v>
      </c>
      <c r="E78" s="5" t="s">
        <v>6172</v>
      </c>
      <c r="F78" s="5" t="s">
        <v>2525</v>
      </c>
      <c r="G78" s="5" t="s">
        <v>2526</v>
      </c>
      <c r="H78" s="5" t="s">
        <v>2499</v>
      </c>
      <c r="I78" s="5" t="s">
        <v>2500</v>
      </c>
      <c r="J78" s="5" t="s">
        <v>3450</v>
      </c>
      <c r="K78" s="5" t="s">
        <v>6192</v>
      </c>
      <c r="L78" s="5" t="str" cm="1">
        <f t="array" ref="L78">_xlfn.TEXTJOIN(", ",TRUE,_xlfn.UNIQUE(_xlfn._xlws.FILTER(InfoGeneral[CodigoProducto],(InfoGeneral[BPIN]=EjecucionPresupuestalGastoCCyFondo[[#This Row],[PROYECTO]])*(InfoGeneral[Vigencia]=VALUE(EjecucionPresupuestalGastoCCyFondo[[#This Row],[VIGENCIA]])),"")))</f>
        <v>4599025</v>
      </c>
      <c r="M78" s="5" t="s">
        <v>5897</v>
      </c>
      <c r="N78" s="6">
        <v>1014124534</v>
      </c>
      <c r="O78" s="6">
        <v>0</v>
      </c>
      <c r="P78" s="6">
        <v>0</v>
      </c>
      <c r="Q78" s="6">
        <v>0</v>
      </c>
      <c r="R78" s="6">
        <v>0</v>
      </c>
      <c r="S78" s="6">
        <v>0</v>
      </c>
      <c r="T78" s="6">
        <v>0</v>
      </c>
      <c r="U78" s="6">
        <v>1014124534</v>
      </c>
      <c r="V78" s="6">
        <v>1014124534</v>
      </c>
      <c r="W78" s="6">
        <v>1014124534</v>
      </c>
      <c r="X78" s="6">
        <v>1014124534</v>
      </c>
      <c r="Y78" s="6">
        <v>1014124533.99</v>
      </c>
      <c r="Z78" s="6">
        <v>735611104.07000005</v>
      </c>
      <c r="AA78" s="107">
        <v>45327</v>
      </c>
      <c r="AB78" s="5" t="s">
        <v>6193</v>
      </c>
      <c r="AC78" s="107">
        <v>45341</v>
      </c>
      <c r="AD78" s="5" t="s">
        <v>6194</v>
      </c>
      <c r="AE78" s="5" t="s">
        <v>6195</v>
      </c>
      <c r="AF78" s="107">
        <v>45456</v>
      </c>
      <c r="AG78" s="5" t="s">
        <v>6196</v>
      </c>
      <c r="AH78" s="5" t="s">
        <v>6178</v>
      </c>
      <c r="AI78" s="5" t="s">
        <v>6197</v>
      </c>
      <c r="AJ78" s="107">
        <v>45341</v>
      </c>
      <c r="AK78" s="107">
        <v>45341</v>
      </c>
      <c r="AL78" s="6"/>
      <c r="AM78" s="6"/>
      <c r="AN78" s="6"/>
      <c r="AO78" s="6"/>
    </row>
    <row r="79" spans="1:41" ht="40.200000000000003" customHeight="1" x14ac:dyDescent="0.3">
      <c r="A79" s="167" t="s">
        <v>1245</v>
      </c>
      <c r="B79" s="5" t="s">
        <v>5895</v>
      </c>
      <c r="C79" s="5" t="s">
        <v>2927</v>
      </c>
      <c r="D79" s="5" t="s">
        <v>2267</v>
      </c>
      <c r="E79" s="5" t="s">
        <v>5796</v>
      </c>
      <c r="F79" s="5" t="s">
        <v>2495</v>
      </c>
      <c r="G79" s="5" t="s">
        <v>2496</v>
      </c>
      <c r="H79" s="5" t="s">
        <v>2420</v>
      </c>
      <c r="I79" s="5" t="s">
        <v>2426</v>
      </c>
      <c r="J79" s="5" t="s">
        <v>3737</v>
      </c>
      <c r="K79" s="5" t="s">
        <v>6198</v>
      </c>
      <c r="L79" s="5" t="str" cm="1">
        <f t="array" ref="L79">_xlfn.TEXTJOIN(", ",TRUE,_xlfn.UNIQUE(_xlfn._xlws.FILTER(InfoGeneral[CodigoProducto],(InfoGeneral[BPIN]=EjecucionPresupuestalGastoCCyFondo[[#This Row],[PROYECTO]])*(InfoGeneral[Vigencia]=VALUE(EjecucionPresupuestalGastoCCyFondo[[#This Row],[VIGENCIA]])),"")))</f>
        <v>1905025</v>
      </c>
      <c r="M79" s="5" t="s">
        <v>5897</v>
      </c>
      <c r="N79" s="6">
        <v>80143571</v>
      </c>
      <c r="O79" s="6">
        <v>0</v>
      </c>
      <c r="P79" s="6">
        <v>0</v>
      </c>
      <c r="Q79" s="6">
        <v>0</v>
      </c>
      <c r="R79" s="6">
        <v>0</v>
      </c>
      <c r="S79" s="6">
        <v>0</v>
      </c>
      <c r="T79" s="6">
        <v>0</v>
      </c>
      <c r="U79" s="6">
        <v>80143571</v>
      </c>
      <c r="V79" s="6">
        <v>80143571</v>
      </c>
      <c r="W79" s="6">
        <v>80143571</v>
      </c>
      <c r="X79" s="6">
        <v>68908641</v>
      </c>
      <c r="Y79" s="6">
        <v>68908641</v>
      </c>
      <c r="Z79" s="6">
        <v>68908641</v>
      </c>
      <c r="AA79" s="107">
        <v>45351</v>
      </c>
      <c r="AB79" s="5" t="s">
        <v>6199</v>
      </c>
      <c r="AC79" s="107">
        <v>45372</v>
      </c>
      <c r="AD79" s="5" t="s">
        <v>6200</v>
      </c>
      <c r="AE79" s="5" t="s">
        <v>6201</v>
      </c>
      <c r="AF79" s="107">
        <v>45407</v>
      </c>
      <c r="AG79" s="5" t="s">
        <v>6202</v>
      </c>
      <c r="AH79" s="5" t="s">
        <v>6203</v>
      </c>
      <c r="AI79" s="5" t="s">
        <v>6204</v>
      </c>
      <c r="AJ79" s="107">
        <v>45369</v>
      </c>
      <c r="AK79" s="107">
        <v>45369</v>
      </c>
      <c r="AL79" s="6"/>
      <c r="AM79" s="6"/>
      <c r="AN79" s="6"/>
      <c r="AO79" s="6"/>
    </row>
    <row r="80" spans="1:41" ht="40.200000000000003" customHeight="1" x14ac:dyDescent="0.3">
      <c r="A80" s="167" t="s">
        <v>1245</v>
      </c>
      <c r="B80" s="5" t="s">
        <v>6145</v>
      </c>
      <c r="C80" s="5" t="s">
        <v>2927</v>
      </c>
      <c r="D80" s="5" t="s">
        <v>2263</v>
      </c>
      <c r="E80" s="5" t="s">
        <v>5806</v>
      </c>
      <c r="F80" s="5" t="s">
        <v>2495</v>
      </c>
      <c r="G80" s="5" t="s">
        <v>2496</v>
      </c>
      <c r="H80" s="5" t="s">
        <v>2420</v>
      </c>
      <c r="I80" s="5" t="s">
        <v>2426</v>
      </c>
      <c r="J80" s="5" t="s">
        <v>3737</v>
      </c>
      <c r="K80" s="5" t="s">
        <v>6198</v>
      </c>
      <c r="L80" s="5" t="str" cm="1">
        <f t="array" ref="L80">_xlfn.TEXTJOIN(", ",TRUE,_xlfn.UNIQUE(_xlfn._xlws.FILTER(InfoGeneral[CodigoProducto],(InfoGeneral[BPIN]=EjecucionPresupuestalGastoCCyFondo[[#This Row],[PROYECTO]])*(InfoGeneral[Vigencia]=VALUE(EjecucionPresupuestalGastoCCyFondo[[#This Row],[VIGENCIA]])),"")))</f>
        <v>1905025</v>
      </c>
      <c r="M80" s="5" t="s">
        <v>5897</v>
      </c>
      <c r="N80" s="6">
        <v>100000000</v>
      </c>
      <c r="O80" s="6">
        <v>0</v>
      </c>
      <c r="P80" s="6">
        <v>0</v>
      </c>
      <c r="Q80" s="6">
        <v>0</v>
      </c>
      <c r="R80" s="6">
        <v>0</v>
      </c>
      <c r="S80" s="6">
        <v>0</v>
      </c>
      <c r="T80" s="6">
        <v>0</v>
      </c>
      <c r="U80" s="6">
        <v>100000000</v>
      </c>
      <c r="V80" s="6">
        <v>100000000</v>
      </c>
      <c r="W80" s="6">
        <v>100000000</v>
      </c>
      <c r="X80" s="6">
        <v>93210000</v>
      </c>
      <c r="Y80" s="6">
        <v>93210000</v>
      </c>
      <c r="Z80" s="6">
        <v>93210000</v>
      </c>
      <c r="AA80" s="107">
        <v>45351</v>
      </c>
      <c r="AB80" s="5" t="s">
        <v>6205</v>
      </c>
      <c r="AC80" s="107">
        <v>45457</v>
      </c>
      <c r="AD80" s="5" t="s">
        <v>6206</v>
      </c>
      <c r="AE80" s="5" t="s">
        <v>6207</v>
      </c>
      <c r="AF80" s="107">
        <v>45541</v>
      </c>
      <c r="AG80" s="5" t="s">
        <v>6208</v>
      </c>
      <c r="AH80" s="5" t="s">
        <v>6209</v>
      </c>
      <c r="AI80" s="5"/>
      <c r="AJ80" s="107"/>
      <c r="AK80" s="107"/>
      <c r="AL80" s="6"/>
      <c r="AM80" s="6"/>
      <c r="AN80" s="6"/>
      <c r="AO80" s="6"/>
    </row>
    <row r="81" spans="1:41" ht="40.200000000000003" customHeight="1" x14ac:dyDescent="0.3">
      <c r="A81" s="167" t="s">
        <v>1245</v>
      </c>
      <c r="B81" s="5" t="s">
        <v>5895</v>
      </c>
      <c r="C81" s="5" t="s">
        <v>2927</v>
      </c>
      <c r="D81" s="5" t="s">
        <v>2267</v>
      </c>
      <c r="E81" s="5" t="s">
        <v>5796</v>
      </c>
      <c r="F81" s="5" t="s">
        <v>2495</v>
      </c>
      <c r="G81" s="5" t="s">
        <v>2496</v>
      </c>
      <c r="H81" s="5" t="s">
        <v>2420</v>
      </c>
      <c r="I81" s="5" t="s">
        <v>2426</v>
      </c>
      <c r="J81" s="5" t="s">
        <v>5600</v>
      </c>
      <c r="K81" s="5" t="s">
        <v>6210</v>
      </c>
      <c r="L81" s="5" t="str" cm="1">
        <f t="array" ref="L81">_xlfn.TEXTJOIN(", ",TRUE,_xlfn.UNIQUE(_xlfn._xlws.FILTER(InfoGeneral[CodigoProducto],(InfoGeneral[BPIN]=EjecucionPresupuestalGastoCCyFondo[[#This Row],[PROYECTO]])*(InfoGeneral[Vigencia]=VALUE(EjecucionPresupuestalGastoCCyFondo[[#This Row],[VIGENCIA]])),"")))</f>
        <v>1905028</v>
      </c>
      <c r="M81" s="5" t="s">
        <v>5897</v>
      </c>
      <c r="N81" s="6">
        <v>179357282</v>
      </c>
      <c r="O81" s="6">
        <v>0</v>
      </c>
      <c r="P81" s="6">
        <v>0</v>
      </c>
      <c r="Q81" s="6">
        <v>0</v>
      </c>
      <c r="R81" s="6">
        <v>0</v>
      </c>
      <c r="S81" s="6">
        <v>0</v>
      </c>
      <c r="T81" s="6">
        <v>0</v>
      </c>
      <c r="U81" s="6">
        <v>179357282</v>
      </c>
      <c r="V81" s="6">
        <v>179357282</v>
      </c>
      <c r="W81" s="6">
        <v>179357282</v>
      </c>
      <c r="X81" s="6">
        <v>172836990</v>
      </c>
      <c r="Y81" s="6">
        <v>161074791</v>
      </c>
      <c r="Z81" s="6">
        <v>157814645</v>
      </c>
      <c r="AA81" s="107">
        <v>45351</v>
      </c>
      <c r="AB81" s="5" t="s">
        <v>6211</v>
      </c>
      <c r="AC81" s="107">
        <v>45372</v>
      </c>
      <c r="AD81" s="5" t="s">
        <v>6212</v>
      </c>
      <c r="AE81" s="5" t="s">
        <v>6213</v>
      </c>
      <c r="AF81" s="107">
        <v>45419</v>
      </c>
      <c r="AG81" s="5" t="s">
        <v>6214</v>
      </c>
      <c r="AH81" s="5" t="s">
        <v>6203</v>
      </c>
      <c r="AI81" s="5" t="s">
        <v>6215</v>
      </c>
      <c r="AJ81" s="107">
        <v>45372</v>
      </c>
      <c r="AK81" s="107">
        <v>45372</v>
      </c>
      <c r="AL81" s="6"/>
      <c r="AM81" s="6"/>
      <c r="AN81" s="6"/>
      <c r="AO81" s="6"/>
    </row>
    <row r="82" spans="1:41" ht="40.200000000000003" customHeight="1" x14ac:dyDescent="0.3">
      <c r="A82" s="167" t="s">
        <v>1245</v>
      </c>
      <c r="B82" s="5" t="s">
        <v>6145</v>
      </c>
      <c r="C82" s="5" t="s">
        <v>2927</v>
      </c>
      <c r="D82" s="5" t="s">
        <v>2263</v>
      </c>
      <c r="E82" s="5" t="s">
        <v>5806</v>
      </c>
      <c r="F82" s="5" t="s">
        <v>2495</v>
      </c>
      <c r="G82" s="5" t="s">
        <v>2496</v>
      </c>
      <c r="H82" s="5" t="s">
        <v>2420</v>
      </c>
      <c r="I82" s="5" t="s">
        <v>2426</v>
      </c>
      <c r="J82" s="5" t="s">
        <v>5600</v>
      </c>
      <c r="K82" s="5" t="s">
        <v>6210</v>
      </c>
      <c r="L82" s="5" t="str" cm="1">
        <f t="array" ref="L82">_xlfn.TEXTJOIN(", ",TRUE,_xlfn.UNIQUE(_xlfn._xlws.FILTER(InfoGeneral[CodigoProducto],(InfoGeneral[BPIN]=EjecucionPresupuestalGastoCCyFondo[[#This Row],[PROYECTO]])*(InfoGeneral[Vigencia]=VALUE(EjecucionPresupuestalGastoCCyFondo[[#This Row],[VIGENCIA]])),"")))</f>
        <v>1905028</v>
      </c>
      <c r="M82" s="5" t="s">
        <v>5897</v>
      </c>
      <c r="N82" s="6">
        <v>260000000</v>
      </c>
      <c r="O82" s="6">
        <v>0</v>
      </c>
      <c r="P82" s="6">
        <v>0</v>
      </c>
      <c r="Q82" s="6">
        <v>0</v>
      </c>
      <c r="R82" s="6">
        <v>0</v>
      </c>
      <c r="S82" s="6">
        <v>0</v>
      </c>
      <c r="T82" s="6">
        <v>0</v>
      </c>
      <c r="U82" s="6">
        <v>260000000</v>
      </c>
      <c r="V82" s="6">
        <v>260000000</v>
      </c>
      <c r="W82" s="6">
        <v>260000000</v>
      </c>
      <c r="X82" s="6">
        <v>256800000</v>
      </c>
      <c r="Y82" s="6">
        <v>256800000</v>
      </c>
      <c r="Z82" s="6">
        <v>220000000</v>
      </c>
      <c r="AA82" s="107">
        <v>45351</v>
      </c>
      <c r="AB82" s="5" t="s">
        <v>6216</v>
      </c>
      <c r="AC82" s="107">
        <v>45457</v>
      </c>
      <c r="AD82" s="5" t="s">
        <v>6206</v>
      </c>
      <c r="AE82" s="5" t="s">
        <v>6207</v>
      </c>
      <c r="AF82" s="107">
        <v>45650</v>
      </c>
      <c r="AG82" s="5" t="s">
        <v>6217</v>
      </c>
      <c r="AH82" s="5" t="s">
        <v>6209</v>
      </c>
      <c r="AI82" s="5"/>
      <c r="AJ82" s="107"/>
      <c r="AK82" s="107"/>
      <c r="AL82" s="6"/>
      <c r="AM82" s="6"/>
      <c r="AN82" s="6"/>
      <c r="AO82" s="6"/>
    </row>
    <row r="83" spans="1:41" ht="40.200000000000003" customHeight="1" x14ac:dyDescent="0.3">
      <c r="A83" s="167" t="s">
        <v>1245</v>
      </c>
      <c r="B83" s="5" t="s">
        <v>5895</v>
      </c>
      <c r="C83" s="5" t="s">
        <v>2927</v>
      </c>
      <c r="D83" s="5" t="s">
        <v>2267</v>
      </c>
      <c r="E83" s="5" t="s">
        <v>5796</v>
      </c>
      <c r="F83" s="5" t="s">
        <v>2495</v>
      </c>
      <c r="G83" s="5" t="s">
        <v>2496</v>
      </c>
      <c r="H83" s="5" t="s">
        <v>2420</v>
      </c>
      <c r="I83" s="5" t="s">
        <v>2426</v>
      </c>
      <c r="J83" s="5" t="s">
        <v>3226</v>
      </c>
      <c r="K83" s="5" t="s">
        <v>6218</v>
      </c>
      <c r="L83" s="5" t="str" cm="1">
        <f t="array" ref="L83">_xlfn.TEXTJOIN(", ",TRUE,_xlfn.UNIQUE(_xlfn._xlws.FILTER(InfoGeneral[CodigoProducto],(InfoGeneral[BPIN]=EjecucionPresupuestalGastoCCyFondo[[#This Row],[PROYECTO]])*(InfoGeneral[Vigencia]=VALUE(EjecucionPresupuestalGastoCCyFondo[[#This Row],[VIGENCIA]])),"")))</f>
        <v>1905026</v>
      </c>
      <c r="M83" s="5" t="s">
        <v>5897</v>
      </c>
      <c r="N83" s="6">
        <v>118821260</v>
      </c>
      <c r="O83" s="6">
        <v>0</v>
      </c>
      <c r="P83" s="6">
        <v>0</v>
      </c>
      <c r="Q83" s="6">
        <v>0</v>
      </c>
      <c r="R83" s="6">
        <v>0</v>
      </c>
      <c r="S83" s="6">
        <v>0</v>
      </c>
      <c r="T83" s="6">
        <v>0</v>
      </c>
      <c r="U83" s="6">
        <v>118821260</v>
      </c>
      <c r="V83" s="6">
        <v>118821260</v>
      </c>
      <c r="W83" s="6">
        <v>118821260</v>
      </c>
      <c r="X83" s="6">
        <v>118821260</v>
      </c>
      <c r="Y83" s="6">
        <v>118821260</v>
      </c>
      <c r="Z83" s="6">
        <v>118821260</v>
      </c>
      <c r="AA83" s="107">
        <v>45351</v>
      </c>
      <c r="AB83" s="5" t="s">
        <v>6219</v>
      </c>
      <c r="AC83" s="107">
        <v>45383</v>
      </c>
      <c r="AD83" s="5" t="s">
        <v>6220</v>
      </c>
      <c r="AE83" s="5" t="s">
        <v>6221</v>
      </c>
      <c r="AF83" s="107">
        <v>45414</v>
      </c>
      <c r="AG83" s="5" t="s">
        <v>6222</v>
      </c>
      <c r="AH83" s="5" t="s">
        <v>6203</v>
      </c>
      <c r="AI83" s="5" t="s">
        <v>6223</v>
      </c>
      <c r="AJ83" s="107">
        <v>45371</v>
      </c>
      <c r="AK83" s="107">
        <v>45371</v>
      </c>
      <c r="AL83" s="6"/>
      <c r="AM83" s="6"/>
      <c r="AN83" s="6"/>
      <c r="AO83" s="6"/>
    </row>
    <row r="84" spans="1:41" ht="40.200000000000003" customHeight="1" x14ac:dyDescent="0.3">
      <c r="A84" s="167" t="s">
        <v>1245</v>
      </c>
      <c r="B84" s="5" t="s">
        <v>6145</v>
      </c>
      <c r="C84" s="5" t="s">
        <v>2927</v>
      </c>
      <c r="D84" s="5" t="s">
        <v>2263</v>
      </c>
      <c r="E84" s="5" t="s">
        <v>5806</v>
      </c>
      <c r="F84" s="5" t="s">
        <v>2495</v>
      </c>
      <c r="G84" s="5" t="s">
        <v>2496</v>
      </c>
      <c r="H84" s="5" t="s">
        <v>2420</v>
      </c>
      <c r="I84" s="5" t="s">
        <v>2426</v>
      </c>
      <c r="J84" s="5" t="s">
        <v>3226</v>
      </c>
      <c r="K84" s="5" t="s">
        <v>6218</v>
      </c>
      <c r="L84" s="5" t="str" cm="1">
        <f t="array" ref="L84">_xlfn.TEXTJOIN(", ",TRUE,_xlfn.UNIQUE(_xlfn._xlws.FILTER(InfoGeneral[CodigoProducto],(InfoGeneral[BPIN]=EjecucionPresupuestalGastoCCyFondo[[#This Row],[PROYECTO]])*(InfoGeneral[Vigencia]=VALUE(EjecucionPresupuestalGastoCCyFondo[[#This Row],[VIGENCIA]])),"")))</f>
        <v>1905026</v>
      </c>
      <c r="M84" s="5" t="s">
        <v>5897</v>
      </c>
      <c r="N84" s="6">
        <v>160000000</v>
      </c>
      <c r="O84" s="6">
        <v>0</v>
      </c>
      <c r="P84" s="6">
        <v>0</v>
      </c>
      <c r="Q84" s="6">
        <v>0</v>
      </c>
      <c r="R84" s="6">
        <v>0</v>
      </c>
      <c r="S84" s="6">
        <v>0</v>
      </c>
      <c r="T84" s="6">
        <v>0</v>
      </c>
      <c r="U84" s="6">
        <v>160000000</v>
      </c>
      <c r="V84" s="6">
        <v>160000000</v>
      </c>
      <c r="W84" s="6">
        <v>160000000</v>
      </c>
      <c r="X84" s="6">
        <v>153100000</v>
      </c>
      <c r="Y84" s="6">
        <v>153100000</v>
      </c>
      <c r="Z84" s="6">
        <v>153100000</v>
      </c>
      <c r="AA84" s="107">
        <v>45351</v>
      </c>
      <c r="AB84" s="5" t="s">
        <v>6224</v>
      </c>
      <c r="AC84" s="107">
        <v>45457</v>
      </c>
      <c r="AD84" s="5" t="s">
        <v>6206</v>
      </c>
      <c r="AE84" s="5" t="s">
        <v>6207</v>
      </c>
      <c r="AF84" s="107">
        <v>45608</v>
      </c>
      <c r="AG84" s="5" t="s">
        <v>6225</v>
      </c>
      <c r="AH84" s="5" t="s">
        <v>6226</v>
      </c>
      <c r="AI84" s="5"/>
      <c r="AJ84" s="107"/>
      <c r="AK84" s="107"/>
      <c r="AL84" s="6"/>
      <c r="AM84" s="6"/>
      <c r="AN84" s="6"/>
      <c r="AO84" s="6"/>
    </row>
    <row r="85" spans="1:41" ht="40.200000000000003" customHeight="1" x14ac:dyDescent="0.3">
      <c r="A85" s="167" t="s">
        <v>1245</v>
      </c>
      <c r="B85" s="5" t="s">
        <v>5895</v>
      </c>
      <c r="C85" s="5" t="s">
        <v>2927</v>
      </c>
      <c r="D85" s="5" t="s">
        <v>2267</v>
      </c>
      <c r="E85" s="5" t="s">
        <v>5796</v>
      </c>
      <c r="F85" s="5" t="s">
        <v>2495</v>
      </c>
      <c r="G85" s="5" t="s">
        <v>2496</v>
      </c>
      <c r="H85" s="5" t="s">
        <v>2420</v>
      </c>
      <c r="I85" s="5" t="s">
        <v>2426</v>
      </c>
      <c r="J85" s="5" t="s">
        <v>3233</v>
      </c>
      <c r="K85" s="5" t="s">
        <v>6227</v>
      </c>
      <c r="L85" s="5" t="str" cm="1">
        <f t="array" ref="L85">_xlfn.TEXTJOIN(", ",TRUE,_xlfn.UNIQUE(_xlfn._xlws.FILTER(InfoGeneral[CodigoProducto],(InfoGeneral[BPIN]=EjecucionPresupuestalGastoCCyFondo[[#This Row],[PROYECTO]])*(InfoGeneral[Vigencia]=VALUE(EjecucionPresupuestalGastoCCyFondo[[#This Row],[VIGENCIA]])),"")))</f>
        <v>1905026</v>
      </c>
      <c r="M85" s="5" t="s">
        <v>5897</v>
      </c>
      <c r="N85" s="6">
        <v>264970395</v>
      </c>
      <c r="O85" s="6">
        <v>0</v>
      </c>
      <c r="P85" s="6">
        <v>0</v>
      </c>
      <c r="Q85" s="6">
        <v>0</v>
      </c>
      <c r="R85" s="6">
        <v>0</v>
      </c>
      <c r="S85" s="6">
        <v>0</v>
      </c>
      <c r="T85" s="6">
        <v>0</v>
      </c>
      <c r="U85" s="6">
        <v>264970395</v>
      </c>
      <c r="V85" s="6">
        <v>264970395</v>
      </c>
      <c r="W85" s="6">
        <v>264970395</v>
      </c>
      <c r="X85" s="6">
        <v>238760860</v>
      </c>
      <c r="Y85" s="6">
        <v>238760859</v>
      </c>
      <c r="Z85" s="6">
        <v>238760859</v>
      </c>
      <c r="AA85" s="107">
        <v>45352</v>
      </c>
      <c r="AB85" s="5" t="s">
        <v>6228</v>
      </c>
      <c r="AC85" s="107">
        <v>45362</v>
      </c>
      <c r="AD85" s="5" t="s">
        <v>6229</v>
      </c>
      <c r="AE85" s="5" t="s">
        <v>6230</v>
      </c>
      <c r="AF85" s="107">
        <v>45393</v>
      </c>
      <c r="AG85" s="5" t="s">
        <v>6231</v>
      </c>
      <c r="AH85" s="5" t="s">
        <v>6232</v>
      </c>
      <c r="AI85" s="5" t="s">
        <v>6233</v>
      </c>
      <c r="AJ85" s="107">
        <v>45359</v>
      </c>
      <c r="AK85" s="107">
        <v>45359</v>
      </c>
      <c r="AL85" s="6"/>
      <c r="AM85" s="6"/>
      <c r="AN85" s="6"/>
      <c r="AO85" s="6"/>
    </row>
    <row r="86" spans="1:41" ht="40.200000000000003" customHeight="1" x14ac:dyDescent="0.3">
      <c r="A86" s="167" t="s">
        <v>1245</v>
      </c>
      <c r="B86" s="5" t="s">
        <v>6145</v>
      </c>
      <c r="C86" s="5" t="s">
        <v>2927</v>
      </c>
      <c r="D86" s="5" t="s">
        <v>2263</v>
      </c>
      <c r="E86" s="5" t="s">
        <v>5806</v>
      </c>
      <c r="F86" s="5" t="s">
        <v>2495</v>
      </c>
      <c r="G86" s="5" t="s">
        <v>2496</v>
      </c>
      <c r="H86" s="5" t="s">
        <v>2420</v>
      </c>
      <c r="I86" s="5" t="s">
        <v>2426</v>
      </c>
      <c r="J86" s="5" t="s">
        <v>3233</v>
      </c>
      <c r="K86" s="5" t="s">
        <v>6227</v>
      </c>
      <c r="L86" s="5" t="str" cm="1">
        <f t="array" ref="L86">_xlfn.TEXTJOIN(", ",TRUE,_xlfn.UNIQUE(_xlfn._xlws.FILTER(InfoGeneral[CodigoProducto],(InfoGeneral[BPIN]=EjecucionPresupuestalGastoCCyFondo[[#This Row],[PROYECTO]])*(InfoGeneral[Vigencia]=VALUE(EjecucionPresupuestalGastoCCyFondo[[#This Row],[VIGENCIA]])),"")))</f>
        <v>1905026</v>
      </c>
      <c r="M86" s="5" t="s">
        <v>5897</v>
      </c>
      <c r="N86" s="6">
        <v>308929713</v>
      </c>
      <c r="O86" s="6">
        <v>0</v>
      </c>
      <c r="P86" s="6">
        <v>0</v>
      </c>
      <c r="Q86" s="6">
        <v>0</v>
      </c>
      <c r="R86" s="6">
        <v>0</v>
      </c>
      <c r="S86" s="6">
        <v>0</v>
      </c>
      <c r="T86" s="6">
        <v>0</v>
      </c>
      <c r="U86" s="6">
        <v>308929713</v>
      </c>
      <c r="V86" s="6">
        <v>308929713</v>
      </c>
      <c r="W86" s="6">
        <v>308929713</v>
      </c>
      <c r="X86" s="6">
        <v>300749713</v>
      </c>
      <c r="Y86" s="6">
        <v>300749713</v>
      </c>
      <c r="Z86" s="6">
        <v>286065413</v>
      </c>
      <c r="AA86" s="107">
        <v>45352</v>
      </c>
      <c r="AB86" s="5" t="s">
        <v>6234</v>
      </c>
      <c r="AC86" s="107">
        <v>45457</v>
      </c>
      <c r="AD86" s="5" t="s">
        <v>6206</v>
      </c>
      <c r="AE86" s="5" t="s">
        <v>6207</v>
      </c>
      <c r="AF86" s="107">
        <v>45608</v>
      </c>
      <c r="AG86" s="5" t="s">
        <v>6235</v>
      </c>
      <c r="AH86" s="5" t="s">
        <v>6226</v>
      </c>
      <c r="AI86" s="5"/>
      <c r="AJ86" s="107"/>
      <c r="AK86" s="107"/>
      <c r="AL86" s="6"/>
      <c r="AM86" s="6"/>
      <c r="AN86" s="6"/>
      <c r="AO86" s="6"/>
    </row>
    <row r="87" spans="1:41" ht="40.200000000000003" customHeight="1" x14ac:dyDescent="0.3">
      <c r="A87" s="167" t="s">
        <v>1246</v>
      </c>
      <c r="B87" s="5" t="s">
        <v>6236</v>
      </c>
      <c r="C87" s="5" t="s">
        <v>2927</v>
      </c>
      <c r="D87" s="5" t="s">
        <v>2318</v>
      </c>
      <c r="E87" s="5" t="s">
        <v>6237</v>
      </c>
      <c r="F87" s="5" t="s">
        <v>2495</v>
      </c>
      <c r="G87" s="5" t="s">
        <v>2496</v>
      </c>
      <c r="H87" s="5" t="s">
        <v>2420</v>
      </c>
      <c r="I87" s="5" t="s">
        <v>2426</v>
      </c>
      <c r="J87" s="5" t="s">
        <v>1476</v>
      </c>
      <c r="K87" s="5" t="s">
        <v>6238</v>
      </c>
      <c r="L87" s="5" t="str" cm="1">
        <f t="array" ref="L87">_xlfn.TEXTJOIN(", ",TRUE,_xlfn.UNIQUE(_xlfn._xlws.FILTER(InfoGeneral[CodigoProducto],(InfoGeneral[BPIN]=EjecucionPresupuestalGastoCCyFondo[[#This Row],[PROYECTO]])*(InfoGeneral[Vigencia]=VALUE(EjecucionPresupuestalGastoCCyFondo[[#This Row],[VIGENCIA]])),"")))</f>
        <v>1903035</v>
      </c>
      <c r="M87" s="5" t="s">
        <v>5798</v>
      </c>
      <c r="N87" s="6">
        <v>696441528.29999995</v>
      </c>
      <c r="O87" s="6">
        <v>0</v>
      </c>
      <c r="P87" s="6">
        <v>0</v>
      </c>
      <c r="Q87" s="6">
        <v>0</v>
      </c>
      <c r="R87" s="6">
        <v>0</v>
      </c>
      <c r="S87" s="6">
        <v>0</v>
      </c>
      <c r="T87" s="6">
        <v>0</v>
      </c>
      <c r="U87" s="6">
        <v>6964415283</v>
      </c>
      <c r="V87" s="6">
        <v>696441528.29999995</v>
      </c>
      <c r="W87" s="6">
        <v>696441528.29999995</v>
      </c>
      <c r="X87" s="6">
        <v>695331785.03999996</v>
      </c>
      <c r="Y87" s="6">
        <v>695331785.03999996</v>
      </c>
      <c r="Z87" s="6">
        <v>695331785.03999996</v>
      </c>
      <c r="AA87" s="107">
        <v>45687</v>
      </c>
      <c r="AB87" s="5" t="s">
        <v>6239</v>
      </c>
      <c r="AC87" s="107">
        <v>45842</v>
      </c>
      <c r="AD87" s="5" t="s">
        <v>6240</v>
      </c>
      <c r="AE87" s="5" t="s">
        <v>6241</v>
      </c>
      <c r="AF87" s="107">
        <v>45898</v>
      </c>
      <c r="AG87" s="5" t="s">
        <v>6242</v>
      </c>
      <c r="AH87" s="5" t="s">
        <v>6243</v>
      </c>
      <c r="AI87" s="5" t="s">
        <v>6244</v>
      </c>
      <c r="AJ87" s="107">
        <v>45839</v>
      </c>
      <c r="AK87" s="107">
        <v>45841</v>
      </c>
      <c r="AL87" s="6"/>
      <c r="AM87" s="6"/>
      <c r="AN87" s="6"/>
      <c r="AO87" s="6"/>
    </row>
    <row r="88" spans="1:41" ht="40.200000000000003" customHeight="1" x14ac:dyDescent="0.3">
      <c r="A88" s="167" t="s">
        <v>1246</v>
      </c>
      <c r="B88" s="5" t="s">
        <v>5839</v>
      </c>
      <c r="C88" s="5" t="s">
        <v>2927</v>
      </c>
      <c r="D88" s="5" t="s">
        <v>2321</v>
      </c>
      <c r="E88" s="5" t="s">
        <v>5840</v>
      </c>
      <c r="F88" s="5" t="s">
        <v>2495</v>
      </c>
      <c r="G88" s="5" t="s">
        <v>2496</v>
      </c>
      <c r="H88" s="5" t="s">
        <v>2420</v>
      </c>
      <c r="I88" s="5" t="s">
        <v>2426</v>
      </c>
      <c r="J88" s="5" t="s">
        <v>1476</v>
      </c>
      <c r="K88" s="5" t="s">
        <v>6238</v>
      </c>
      <c r="L88" s="5" t="str" cm="1">
        <f t="array" ref="L88">_xlfn.TEXTJOIN(", ",TRUE,_xlfn.UNIQUE(_xlfn._xlws.FILTER(InfoGeneral[CodigoProducto],(InfoGeneral[BPIN]=EjecucionPresupuestalGastoCCyFondo[[#This Row],[PROYECTO]])*(InfoGeneral[Vigencia]=VALUE(EjecucionPresupuestalGastoCCyFondo[[#This Row],[VIGENCIA]])),"")))</f>
        <v>1903035</v>
      </c>
      <c r="M88" s="5" t="s">
        <v>5798</v>
      </c>
      <c r="N88" s="6">
        <v>642200000</v>
      </c>
      <c r="O88" s="6">
        <v>0</v>
      </c>
      <c r="P88" s="6">
        <v>0</v>
      </c>
      <c r="Q88" s="6">
        <v>0</v>
      </c>
      <c r="R88" s="6">
        <v>0</v>
      </c>
      <c r="S88" s="6">
        <v>0</v>
      </c>
      <c r="T88" s="6">
        <v>0</v>
      </c>
      <c r="U88" s="6">
        <v>642200000</v>
      </c>
      <c r="V88" s="6">
        <v>642200000</v>
      </c>
      <c r="W88" s="6">
        <v>642200000</v>
      </c>
      <c r="X88" s="6">
        <v>639017090.89999998</v>
      </c>
      <c r="Y88" s="6">
        <v>621467090.89999998</v>
      </c>
      <c r="Z88" s="6">
        <v>561659090.89999998</v>
      </c>
      <c r="AA88" s="107">
        <v>45686</v>
      </c>
      <c r="AB88" s="5" t="s">
        <v>6245</v>
      </c>
      <c r="AC88" s="107">
        <v>45714</v>
      </c>
      <c r="AD88" s="5" t="s">
        <v>6246</v>
      </c>
      <c r="AE88" s="5" t="s">
        <v>6247</v>
      </c>
      <c r="AF88" s="107">
        <v>45798</v>
      </c>
      <c r="AG88" s="5" t="s">
        <v>6248</v>
      </c>
      <c r="AH88" s="5" t="s">
        <v>6249</v>
      </c>
      <c r="AI88" s="5" t="s">
        <v>6250</v>
      </c>
      <c r="AJ88" s="107">
        <v>45712</v>
      </c>
      <c r="AK88" s="107">
        <v>45713</v>
      </c>
      <c r="AL88" s="6"/>
      <c r="AM88" s="6"/>
      <c r="AN88" s="6"/>
      <c r="AO88" s="6"/>
    </row>
    <row r="89" spans="1:41" ht="40.200000000000003" customHeight="1" x14ac:dyDescent="0.3">
      <c r="A89" s="167" t="s">
        <v>1246</v>
      </c>
      <c r="B89" s="5" t="s">
        <v>5795</v>
      </c>
      <c r="C89" s="5" t="s">
        <v>2927</v>
      </c>
      <c r="D89" s="5" t="s">
        <v>2267</v>
      </c>
      <c r="E89" s="5" t="s">
        <v>5796</v>
      </c>
      <c r="F89" s="5" t="s">
        <v>2495</v>
      </c>
      <c r="G89" s="5" t="s">
        <v>2496</v>
      </c>
      <c r="H89" s="5" t="s">
        <v>2420</v>
      </c>
      <c r="I89" s="5" t="s">
        <v>2426</v>
      </c>
      <c r="J89" s="5" t="s">
        <v>1476</v>
      </c>
      <c r="K89" s="5" t="s">
        <v>6238</v>
      </c>
      <c r="L89" s="5" t="str" cm="1">
        <f t="array" ref="L89">_xlfn.TEXTJOIN(", ",TRUE,_xlfn.UNIQUE(_xlfn._xlws.FILTER(InfoGeneral[CodigoProducto],(InfoGeneral[BPIN]=EjecucionPresupuestalGastoCCyFondo[[#This Row],[PROYECTO]])*(InfoGeneral[Vigencia]=VALUE(EjecucionPresupuestalGastoCCyFondo[[#This Row],[VIGENCIA]])),"")))</f>
        <v>1903035</v>
      </c>
      <c r="M89" s="5" t="s">
        <v>5798</v>
      </c>
      <c r="N89" s="6">
        <v>7465241040</v>
      </c>
      <c r="O89" s="6">
        <v>0</v>
      </c>
      <c r="P89" s="6">
        <v>0</v>
      </c>
      <c r="Q89" s="6">
        <v>0</v>
      </c>
      <c r="R89" s="6">
        <v>0</v>
      </c>
      <c r="S89" s="6">
        <v>0</v>
      </c>
      <c r="T89" s="6">
        <v>0</v>
      </c>
      <c r="U89" s="6">
        <v>7465241040</v>
      </c>
      <c r="V89" s="6">
        <v>7465241040</v>
      </c>
      <c r="W89" s="6">
        <v>7465241040</v>
      </c>
      <c r="X89" s="6">
        <v>6816265816</v>
      </c>
      <c r="Y89" s="6">
        <v>6771761587.71</v>
      </c>
      <c r="Z89" s="6">
        <v>6272414376</v>
      </c>
      <c r="AA89" s="107">
        <v>45686</v>
      </c>
      <c r="AB89" s="5" t="s">
        <v>6251</v>
      </c>
      <c r="AC89" s="107">
        <v>45688</v>
      </c>
      <c r="AD89" s="5" t="s">
        <v>6252</v>
      </c>
      <c r="AE89" s="5" t="s">
        <v>6253</v>
      </c>
      <c r="AF89" s="107">
        <v>45716</v>
      </c>
      <c r="AG89" s="5" t="s">
        <v>6254</v>
      </c>
      <c r="AH89" s="5" t="s">
        <v>6255</v>
      </c>
      <c r="AI89" s="5" t="s">
        <v>6256</v>
      </c>
      <c r="AJ89" s="107">
        <v>45325</v>
      </c>
      <c r="AK89" s="107">
        <v>45691</v>
      </c>
      <c r="AL89" s="6"/>
      <c r="AM89" s="6"/>
      <c r="AN89" s="6"/>
      <c r="AO89" s="6"/>
    </row>
    <row r="90" spans="1:41" ht="40.200000000000003" customHeight="1" x14ac:dyDescent="0.3">
      <c r="A90" s="167" t="s">
        <v>1246</v>
      </c>
      <c r="B90" s="5" t="s">
        <v>6257</v>
      </c>
      <c r="C90" s="5" t="s">
        <v>2927</v>
      </c>
      <c r="D90" s="5" t="s">
        <v>2252</v>
      </c>
      <c r="E90" s="5" t="s">
        <v>6258</v>
      </c>
      <c r="F90" s="5" t="s">
        <v>2495</v>
      </c>
      <c r="G90" s="5" t="s">
        <v>2496</v>
      </c>
      <c r="H90" s="5" t="s">
        <v>2420</v>
      </c>
      <c r="I90" s="5" t="s">
        <v>2426</v>
      </c>
      <c r="J90" s="5" t="s">
        <v>1476</v>
      </c>
      <c r="K90" s="5" t="s">
        <v>6238</v>
      </c>
      <c r="L90" s="5" t="str" cm="1">
        <f t="array" ref="L90">_xlfn.TEXTJOIN(", ",TRUE,_xlfn.UNIQUE(_xlfn._xlws.FILTER(InfoGeneral[CodigoProducto],(InfoGeneral[BPIN]=EjecucionPresupuestalGastoCCyFondo[[#This Row],[PROYECTO]])*(InfoGeneral[Vigencia]=VALUE(EjecucionPresupuestalGastoCCyFondo[[#This Row],[VIGENCIA]])),"")))</f>
        <v>1903035</v>
      </c>
      <c r="M90" s="5" t="s">
        <v>5798</v>
      </c>
      <c r="N90" s="6">
        <v>179136248</v>
      </c>
      <c r="O90" s="6">
        <v>0</v>
      </c>
      <c r="P90" s="6">
        <v>0</v>
      </c>
      <c r="Q90" s="6">
        <v>0</v>
      </c>
      <c r="R90" s="6">
        <v>0</v>
      </c>
      <c r="S90" s="6">
        <v>0</v>
      </c>
      <c r="T90" s="6">
        <v>0</v>
      </c>
      <c r="U90" s="6">
        <v>179136248</v>
      </c>
      <c r="V90" s="6">
        <v>179136248</v>
      </c>
      <c r="W90" s="6">
        <v>179136248</v>
      </c>
      <c r="X90" s="6">
        <v>179136248</v>
      </c>
      <c r="Y90" s="6">
        <v>0</v>
      </c>
      <c r="Z90" s="6">
        <v>0</v>
      </c>
      <c r="AA90" s="107">
        <v>45687</v>
      </c>
      <c r="AB90" s="5" t="s">
        <v>6259</v>
      </c>
      <c r="AC90" s="107">
        <v>46007</v>
      </c>
      <c r="AD90" s="5" t="s">
        <v>6260</v>
      </c>
      <c r="AE90" s="5" t="s">
        <v>6261</v>
      </c>
      <c r="AF90" s="107"/>
      <c r="AG90" s="5"/>
      <c r="AH90" s="5"/>
      <c r="AI90" s="5"/>
      <c r="AJ90" s="107"/>
      <c r="AK90" s="107"/>
      <c r="AL90" s="6"/>
      <c r="AM90" s="6"/>
      <c r="AN90" s="6"/>
      <c r="AO90" s="6"/>
    </row>
    <row r="91" spans="1:41" ht="40.200000000000003" customHeight="1" x14ac:dyDescent="0.3">
      <c r="A91" s="167" t="s">
        <v>1246</v>
      </c>
      <c r="B91" s="5" t="s">
        <v>6262</v>
      </c>
      <c r="C91" s="5" t="s">
        <v>2927</v>
      </c>
      <c r="D91" s="5" t="s">
        <v>2493</v>
      </c>
      <c r="E91" s="5" t="s">
        <v>6263</v>
      </c>
      <c r="F91" s="5" t="s">
        <v>2495</v>
      </c>
      <c r="G91" s="5" t="s">
        <v>2496</v>
      </c>
      <c r="H91" s="5" t="s">
        <v>2420</v>
      </c>
      <c r="I91" s="5" t="s">
        <v>2426</v>
      </c>
      <c r="J91" s="5" t="s">
        <v>1476</v>
      </c>
      <c r="K91" s="5" t="s">
        <v>6238</v>
      </c>
      <c r="L91" s="5" t="str" cm="1">
        <f t="array" ref="L91">_xlfn.TEXTJOIN(", ",TRUE,_xlfn.UNIQUE(_xlfn._xlws.FILTER(InfoGeneral[CodigoProducto],(InfoGeneral[BPIN]=EjecucionPresupuestalGastoCCyFondo[[#This Row],[PROYECTO]])*(InfoGeneral[Vigencia]=VALUE(EjecucionPresupuestalGastoCCyFondo[[#This Row],[VIGENCIA]])),"")))</f>
        <v>1903035</v>
      </c>
      <c r="M91" s="5" t="s">
        <v>5798</v>
      </c>
      <c r="N91" s="6">
        <v>627802766.5</v>
      </c>
      <c r="O91" s="6">
        <v>0</v>
      </c>
      <c r="P91" s="6">
        <v>0</v>
      </c>
      <c r="Q91" s="6">
        <v>0</v>
      </c>
      <c r="R91" s="6">
        <v>0</v>
      </c>
      <c r="S91" s="6">
        <v>0</v>
      </c>
      <c r="T91" s="6">
        <v>0</v>
      </c>
      <c r="U91" s="6">
        <v>6278027665</v>
      </c>
      <c r="V91" s="6">
        <v>627802766.5</v>
      </c>
      <c r="W91" s="6">
        <v>627802766.5</v>
      </c>
      <c r="X91" s="6">
        <v>622888457</v>
      </c>
      <c r="Y91" s="6">
        <v>622888457</v>
      </c>
      <c r="Z91" s="6">
        <v>622888457</v>
      </c>
      <c r="AA91" s="107">
        <v>45687</v>
      </c>
      <c r="AB91" s="5" t="s">
        <v>6264</v>
      </c>
      <c r="AC91" s="107">
        <v>45918</v>
      </c>
      <c r="AD91" s="5" t="s">
        <v>6265</v>
      </c>
      <c r="AE91" s="5" t="s">
        <v>6266</v>
      </c>
      <c r="AF91" s="107">
        <v>45985</v>
      </c>
      <c r="AG91" s="5" t="s">
        <v>6267</v>
      </c>
      <c r="AH91" s="5" t="s">
        <v>6268</v>
      </c>
      <c r="AI91" s="5" t="s">
        <v>6269</v>
      </c>
      <c r="AJ91" s="107">
        <v>45909</v>
      </c>
      <c r="AK91" s="107">
        <v>45917</v>
      </c>
      <c r="AL91" s="6"/>
      <c r="AM91" s="6"/>
      <c r="AN91" s="6"/>
      <c r="AO91" s="6"/>
    </row>
    <row r="92" spans="1:41" ht="40.200000000000003" customHeight="1" x14ac:dyDescent="0.3">
      <c r="A92" s="167" t="s">
        <v>1246</v>
      </c>
      <c r="B92" s="5" t="s">
        <v>5805</v>
      </c>
      <c r="C92" s="5" t="s">
        <v>2927</v>
      </c>
      <c r="D92" s="5" t="s">
        <v>2263</v>
      </c>
      <c r="E92" s="5" t="s">
        <v>5806</v>
      </c>
      <c r="F92" s="5" t="s">
        <v>2495</v>
      </c>
      <c r="G92" s="5" t="s">
        <v>2496</v>
      </c>
      <c r="H92" s="5" t="s">
        <v>2420</v>
      </c>
      <c r="I92" s="5" t="s">
        <v>2426</v>
      </c>
      <c r="J92" s="5" t="s">
        <v>1476</v>
      </c>
      <c r="K92" s="5" t="s">
        <v>6238</v>
      </c>
      <c r="L92" s="5" t="str" cm="1">
        <f t="array" ref="L92">_xlfn.TEXTJOIN(", ",TRUE,_xlfn.UNIQUE(_xlfn._xlws.FILTER(InfoGeneral[CodigoProducto],(InfoGeneral[BPIN]=EjecucionPresupuestalGastoCCyFondo[[#This Row],[PROYECTO]])*(InfoGeneral[Vigencia]=VALUE(EjecucionPresupuestalGastoCCyFondo[[#This Row],[VIGENCIA]])),"")))</f>
        <v>1903035</v>
      </c>
      <c r="M92" s="5" t="s">
        <v>5798</v>
      </c>
      <c r="N92" s="6">
        <v>397472423.47000003</v>
      </c>
      <c r="O92" s="6">
        <v>0</v>
      </c>
      <c r="P92" s="6">
        <v>0</v>
      </c>
      <c r="Q92" s="6">
        <v>0</v>
      </c>
      <c r="R92" s="6">
        <v>0</v>
      </c>
      <c r="S92" s="6">
        <v>0</v>
      </c>
      <c r="T92" s="6">
        <v>0</v>
      </c>
      <c r="U92" s="6">
        <v>39747242347</v>
      </c>
      <c r="V92" s="6">
        <v>397472423.47000003</v>
      </c>
      <c r="W92" s="6">
        <v>397472423.47000003</v>
      </c>
      <c r="X92" s="6">
        <v>396638098</v>
      </c>
      <c r="Y92" s="6">
        <v>193682513</v>
      </c>
      <c r="Z92" s="6">
        <v>147878305</v>
      </c>
      <c r="AA92" s="107">
        <v>45687</v>
      </c>
      <c r="AB92" s="5" t="s">
        <v>6270</v>
      </c>
      <c r="AC92" s="107">
        <v>45863</v>
      </c>
      <c r="AD92" s="5" t="s">
        <v>6271</v>
      </c>
      <c r="AE92" s="5" t="s">
        <v>6272</v>
      </c>
      <c r="AF92" s="107">
        <v>46000</v>
      </c>
      <c r="AG92" s="5" t="s">
        <v>6273</v>
      </c>
      <c r="AH92" s="5" t="s">
        <v>6274</v>
      </c>
      <c r="AI92" s="5" t="s">
        <v>6275</v>
      </c>
      <c r="AJ92" s="107">
        <v>45861</v>
      </c>
      <c r="AK92" s="107">
        <v>45862</v>
      </c>
      <c r="AL92" s="6"/>
      <c r="AM92" s="6"/>
      <c r="AN92" s="6"/>
      <c r="AO92" s="6"/>
    </row>
    <row r="93" spans="1:41" ht="40.200000000000003" customHeight="1" x14ac:dyDescent="0.3">
      <c r="A93" s="167" t="s">
        <v>1245</v>
      </c>
      <c r="B93" s="5" t="s">
        <v>5895</v>
      </c>
      <c r="C93" s="5" t="s">
        <v>2787</v>
      </c>
      <c r="D93" s="5" t="s">
        <v>2267</v>
      </c>
      <c r="E93" s="5" t="s">
        <v>5796</v>
      </c>
      <c r="F93" s="5" t="s">
        <v>2525</v>
      </c>
      <c r="G93" s="5" t="s">
        <v>2526</v>
      </c>
      <c r="H93" s="5" t="s">
        <v>2499</v>
      </c>
      <c r="I93" s="5" t="s">
        <v>2500</v>
      </c>
      <c r="J93" s="5" t="s">
        <v>3660</v>
      </c>
      <c r="K93" s="5" t="s">
        <v>6276</v>
      </c>
      <c r="L93" s="5" t="str" cm="1">
        <f t="array" ref="L93">_xlfn.TEXTJOIN(", ",TRUE,_xlfn.UNIQUE(_xlfn._xlws.FILTER(InfoGeneral[CodigoProducto],(InfoGeneral[BPIN]=EjecucionPresupuestalGastoCCyFondo[[#This Row],[PROYECTO]])*(InfoGeneral[Vigencia]=VALUE(EjecucionPresupuestalGastoCCyFondo[[#This Row],[VIGENCIA]])),"")))</f>
        <v>4599002</v>
      </c>
      <c r="M93" s="5" t="s">
        <v>5897</v>
      </c>
      <c r="N93" s="6">
        <v>300000000</v>
      </c>
      <c r="O93" s="6">
        <v>0</v>
      </c>
      <c r="P93" s="6">
        <v>0</v>
      </c>
      <c r="Q93" s="6">
        <v>0</v>
      </c>
      <c r="R93" s="6">
        <v>0</v>
      </c>
      <c r="S93" s="6">
        <v>0</v>
      </c>
      <c r="T93" s="6">
        <v>0</v>
      </c>
      <c r="U93" s="6">
        <v>300000000</v>
      </c>
      <c r="V93" s="6">
        <v>299999184</v>
      </c>
      <c r="W93" s="6">
        <v>299999184</v>
      </c>
      <c r="X93" s="6">
        <v>261486033</v>
      </c>
      <c r="Y93" s="6">
        <v>261486033</v>
      </c>
      <c r="Z93" s="6">
        <v>261486033</v>
      </c>
      <c r="AA93" s="107">
        <v>45341</v>
      </c>
      <c r="AB93" s="5" t="s">
        <v>6277</v>
      </c>
      <c r="AC93" s="107">
        <v>45364</v>
      </c>
      <c r="AD93" s="5" t="s">
        <v>6278</v>
      </c>
      <c r="AE93" s="5" t="s">
        <v>6279</v>
      </c>
      <c r="AF93" s="107">
        <v>45404</v>
      </c>
      <c r="AG93" s="5" t="s">
        <v>6280</v>
      </c>
      <c r="AH93" s="5" t="s">
        <v>6281</v>
      </c>
      <c r="AI93" s="5" t="s">
        <v>6282</v>
      </c>
      <c r="AJ93" s="107">
        <v>45362</v>
      </c>
      <c r="AK93" s="107">
        <v>45362</v>
      </c>
      <c r="AL93" s="6"/>
      <c r="AM93" s="6"/>
      <c r="AN93" s="6"/>
      <c r="AO93" s="6"/>
    </row>
    <row r="94" spans="1:41" ht="40.200000000000003" customHeight="1" x14ac:dyDescent="0.3">
      <c r="A94" s="167" t="s">
        <v>1245</v>
      </c>
      <c r="B94" s="5" t="s">
        <v>5895</v>
      </c>
      <c r="C94" s="5" t="s">
        <v>2927</v>
      </c>
      <c r="D94" s="5" t="s">
        <v>2267</v>
      </c>
      <c r="E94" s="5" t="s">
        <v>5796</v>
      </c>
      <c r="F94" s="5" t="s">
        <v>2495</v>
      </c>
      <c r="G94" s="5" t="s">
        <v>2496</v>
      </c>
      <c r="H94" s="5" t="s">
        <v>2420</v>
      </c>
      <c r="I94" s="5" t="s">
        <v>2426</v>
      </c>
      <c r="J94" s="5" t="s">
        <v>5032</v>
      </c>
      <c r="K94" s="5" t="s">
        <v>6283</v>
      </c>
      <c r="L94" s="5" t="str" cm="1">
        <f t="array" ref="L94">_xlfn.TEXTJOIN(", ",TRUE,_xlfn.UNIQUE(_xlfn._xlws.FILTER(InfoGeneral[CodigoProducto],(InfoGeneral[BPIN]=EjecucionPresupuestalGastoCCyFondo[[#This Row],[PROYECTO]])*(InfoGeneral[Vigencia]=VALUE(EjecucionPresupuestalGastoCCyFondo[[#This Row],[VIGENCIA]])),"")))</f>
        <v>1905022</v>
      </c>
      <c r="M94" s="5" t="s">
        <v>5897</v>
      </c>
      <c r="N94" s="6">
        <v>187938450</v>
      </c>
      <c r="O94" s="6">
        <v>0</v>
      </c>
      <c r="P94" s="6">
        <v>0</v>
      </c>
      <c r="Q94" s="6">
        <v>0</v>
      </c>
      <c r="R94" s="6">
        <v>0</v>
      </c>
      <c r="S94" s="6">
        <v>0</v>
      </c>
      <c r="T94" s="6">
        <v>0</v>
      </c>
      <c r="U94" s="6">
        <v>187938450</v>
      </c>
      <c r="V94" s="6">
        <v>187938450</v>
      </c>
      <c r="W94" s="6">
        <v>187938450</v>
      </c>
      <c r="X94" s="6">
        <v>187938450</v>
      </c>
      <c r="Y94" s="6">
        <v>186851735</v>
      </c>
      <c r="Z94" s="6">
        <v>186851735</v>
      </c>
      <c r="AA94" s="107">
        <v>45351</v>
      </c>
      <c r="AB94" s="5" t="s">
        <v>6284</v>
      </c>
      <c r="AC94" s="107">
        <v>45369</v>
      </c>
      <c r="AD94" s="5" t="s">
        <v>6285</v>
      </c>
      <c r="AE94" s="5" t="s">
        <v>6286</v>
      </c>
      <c r="AF94" s="107">
        <v>45400</v>
      </c>
      <c r="AG94" s="5" t="s">
        <v>6287</v>
      </c>
      <c r="AH94" s="5" t="s">
        <v>6203</v>
      </c>
      <c r="AI94" s="5" t="s">
        <v>6288</v>
      </c>
      <c r="AJ94" s="107">
        <v>45367</v>
      </c>
      <c r="AK94" s="107">
        <v>45367</v>
      </c>
      <c r="AL94" s="6"/>
      <c r="AM94" s="6"/>
      <c r="AN94" s="6"/>
      <c r="AO94" s="6"/>
    </row>
    <row r="95" spans="1:41" ht="40.200000000000003" customHeight="1" x14ac:dyDescent="0.3">
      <c r="A95" s="167" t="s">
        <v>1245</v>
      </c>
      <c r="B95" s="5" t="s">
        <v>6145</v>
      </c>
      <c r="C95" s="5" t="s">
        <v>2927</v>
      </c>
      <c r="D95" s="5" t="s">
        <v>2263</v>
      </c>
      <c r="E95" s="5" t="s">
        <v>5806</v>
      </c>
      <c r="F95" s="5" t="s">
        <v>2495</v>
      </c>
      <c r="G95" s="5" t="s">
        <v>2496</v>
      </c>
      <c r="H95" s="5" t="s">
        <v>2420</v>
      </c>
      <c r="I95" s="5" t="s">
        <v>2426</v>
      </c>
      <c r="J95" s="5" t="s">
        <v>5032</v>
      </c>
      <c r="K95" s="5" t="s">
        <v>6283</v>
      </c>
      <c r="L95" s="5" t="str" cm="1">
        <f t="array" ref="L95">_xlfn.TEXTJOIN(", ",TRUE,_xlfn.UNIQUE(_xlfn._xlws.FILTER(InfoGeneral[CodigoProducto],(InfoGeneral[BPIN]=EjecucionPresupuestalGastoCCyFondo[[#This Row],[PROYECTO]])*(InfoGeneral[Vigencia]=VALUE(EjecucionPresupuestalGastoCCyFondo[[#This Row],[VIGENCIA]])),"")))</f>
        <v>1905022</v>
      </c>
      <c r="M95" s="5" t="s">
        <v>5897</v>
      </c>
      <c r="N95" s="6">
        <v>310000000</v>
      </c>
      <c r="O95" s="6">
        <v>0</v>
      </c>
      <c r="P95" s="6">
        <v>0</v>
      </c>
      <c r="Q95" s="6">
        <v>0</v>
      </c>
      <c r="R95" s="6">
        <v>0</v>
      </c>
      <c r="S95" s="6">
        <v>0</v>
      </c>
      <c r="T95" s="6">
        <v>0</v>
      </c>
      <c r="U95" s="6">
        <v>310000000</v>
      </c>
      <c r="V95" s="6">
        <v>310000000</v>
      </c>
      <c r="W95" s="6">
        <v>310000000</v>
      </c>
      <c r="X95" s="6">
        <v>305620000</v>
      </c>
      <c r="Y95" s="6">
        <v>305620000</v>
      </c>
      <c r="Z95" s="6">
        <v>305450488</v>
      </c>
      <c r="AA95" s="107">
        <v>45351</v>
      </c>
      <c r="AB95" s="5" t="s">
        <v>6289</v>
      </c>
      <c r="AC95" s="107">
        <v>45457</v>
      </c>
      <c r="AD95" s="5" t="s">
        <v>6206</v>
      </c>
      <c r="AE95" s="5" t="s">
        <v>6207</v>
      </c>
      <c r="AF95" s="107">
        <v>45650</v>
      </c>
      <c r="AG95" s="5" t="s">
        <v>6290</v>
      </c>
      <c r="AH95" s="5" t="s">
        <v>6226</v>
      </c>
      <c r="AI95" s="5"/>
      <c r="AJ95" s="107"/>
      <c r="AK95" s="107"/>
      <c r="AL95" s="6"/>
      <c r="AM95" s="6"/>
      <c r="AN95" s="6"/>
      <c r="AO95" s="6"/>
    </row>
    <row r="96" spans="1:41" ht="40.200000000000003" customHeight="1" x14ac:dyDescent="0.3">
      <c r="A96" s="167" t="s">
        <v>1245</v>
      </c>
      <c r="B96" s="5" t="s">
        <v>5895</v>
      </c>
      <c r="C96" s="5" t="s">
        <v>2927</v>
      </c>
      <c r="D96" s="5" t="s">
        <v>2267</v>
      </c>
      <c r="E96" s="5" t="s">
        <v>5796</v>
      </c>
      <c r="F96" s="5" t="s">
        <v>2495</v>
      </c>
      <c r="G96" s="5" t="s">
        <v>2496</v>
      </c>
      <c r="H96" s="5" t="s">
        <v>2420</v>
      </c>
      <c r="I96" s="5" t="s">
        <v>2426</v>
      </c>
      <c r="J96" s="5" t="s">
        <v>3058</v>
      </c>
      <c r="K96" s="5" t="s">
        <v>6291</v>
      </c>
      <c r="L96" s="5" t="str" cm="1">
        <f t="array" ref="L96">_xlfn.TEXTJOIN(", ",TRUE,_xlfn.UNIQUE(_xlfn._xlws.FILTER(InfoGeneral[CodigoProducto],(InfoGeneral[BPIN]=EjecucionPresupuestalGastoCCyFondo[[#This Row],[PROYECTO]])*(InfoGeneral[Vigencia]=VALUE(EjecucionPresupuestalGastoCCyFondo[[#This Row],[VIGENCIA]])),"")))</f>
        <v>1905021</v>
      </c>
      <c r="M96" s="5" t="s">
        <v>5897</v>
      </c>
      <c r="N96" s="6">
        <v>155655255</v>
      </c>
      <c r="O96" s="6">
        <v>0</v>
      </c>
      <c r="P96" s="6">
        <v>0</v>
      </c>
      <c r="Q96" s="6">
        <v>0</v>
      </c>
      <c r="R96" s="6">
        <v>0</v>
      </c>
      <c r="S96" s="6">
        <v>0</v>
      </c>
      <c r="T96" s="6">
        <v>0</v>
      </c>
      <c r="U96" s="6">
        <v>155655255</v>
      </c>
      <c r="V96" s="6">
        <v>155655255</v>
      </c>
      <c r="W96" s="6">
        <v>155655255</v>
      </c>
      <c r="X96" s="6">
        <v>155655255</v>
      </c>
      <c r="Y96" s="6">
        <v>155655255</v>
      </c>
      <c r="Z96" s="6">
        <v>152395109</v>
      </c>
      <c r="AA96" s="107">
        <v>45352</v>
      </c>
      <c r="AB96" s="5" t="s">
        <v>6292</v>
      </c>
      <c r="AC96" s="107">
        <v>45372</v>
      </c>
      <c r="AD96" s="5" t="s">
        <v>6293</v>
      </c>
      <c r="AE96" s="5" t="s">
        <v>6294</v>
      </c>
      <c r="AF96" s="107">
        <v>45405</v>
      </c>
      <c r="AG96" s="5" t="s">
        <v>6295</v>
      </c>
      <c r="AH96" s="5" t="s">
        <v>6203</v>
      </c>
      <c r="AI96" s="5" t="s">
        <v>6296</v>
      </c>
      <c r="AJ96" s="107">
        <v>45372</v>
      </c>
      <c r="AK96" s="107">
        <v>45372</v>
      </c>
      <c r="AL96" s="6"/>
      <c r="AM96" s="6"/>
      <c r="AN96" s="6"/>
      <c r="AO96" s="6"/>
    </row>
    <row r="97" spans="1:41" ht="40.200000000000003" customHeight="1" x14ac:dyDescent="0.3">
      <c r="A97" s="167" t="s">
        <v>1245</v>
      </c>
      <c r="B97" s="5" t="s">
        <v>6145</v>
      </c>
      <c r="C97" s="5" t="s">
        <v>2927</v>
      </c>
      <c r="D97" s="5" t="s">
        <v>2263</v>
      </c>
      <c r="E97" s="5" t="s">
        <v>5806</v>
      </c>
      <c r="F97" s="5" t="s">
        <v>2495</v>
      </c>
      <c r="G97" s="5" t="s">
        <v>2496</v>
      </c>
      <c r="H97" s="5" t="s">
        <v>2420</v>
      </c>
      <c r="I97" s="5" t="s">
        <v>2426</v>
      </c>
      <c r="J97" s="5" t="s">
        <v>3058</v>
      </c>
      <c r="K97" s="5" t="s">
        <v>6291</v>
      </c>
      <c r="L97" s="5" t="str" cm="1">
        <f t="array" ref="L97">_xlfn.TEXTJOIN(", ",TRUE,_xlfn.UNIQUE(_xlfn._xlws.FILTER(InfoGeneral[CodigoProducto],(InfoGeneral[BPIN]=EjecucionPresupuestalGastoCCyFondo[[#This Row],[PROYECTO]])*(InfoGeneral[Vigencia]=VALUE(EjecucionPresupuestalGastoCCyFondo[[#This Row],[VIGENCIA]])),"")))</f>
        <v>1905021</v>
      </c>
      <c r="M97" s="5" t="s">
        <v>5897</v>
      </c>
      <c r="N97" s="6">
        <v>380524713</v>
      </c>
      <c r="O97" s="6">
        <v>0</v>
      </c>
      <c r="P97" s="6">
        <v>0</v>
      </c>
      <c r="Q97" s="6">
        <v>0</v>
      </c>
      <c r="R97" s="6">
        <v>0</v>
      </c>
      <c r="S97" s="6">
        <v>0</v>
      </c>
      <c r="T97" s="6">
        <v>0</v>
      </c>
      <c r="U97" s="6">
        <v>380524713</v>
      </c>
      <c r="V97" s="6">
        <v>380524713</v>
      </c>
      <c r="W97" s="6">
        <v>380524713</v>
      </c>
      <c r="X97" s="6">
        <v>370541400</v>
      </c>
      <c r="Y97" s="6">
        <v>370541400</v>
      </c>
      <c r="Z97" s="6">
        <v>370541400</v>
      </c>
      <c r="AA97" s="107">
        <v>45352</v>
      </c>
      <c r="AB97" s="5" t="s">
        <v>6297</v>
      </c>
      <c r="AC97" s="107">
        <v>45457</v>
      </c>
      <c r="AD97" s="5" t="s">
        <v>6206</v>
      </c>
      <c r="AE97" s="5" t="s">
        <v>6207</v>
      </c>
      <c r="AF97" s="107">
        <v>45541</v>
      </c>
      <c r="AG97" s="5" t="s">
        <v>6298</v>
      </c>
      <c r="AH97" s="5" t="s">
        <v>6209</v>
      </c>
      <c r="AI97" s="5"/>
      <c r="AJ97" s="107"/>
      <c r="AK97" s="107"/>
      <c r="AL97" s="6"/>
      <c r="AM97" s="6"/>
      <c r="AN97" s="6"/>
      <c r="AO97" s="6"/>
    </row>
    <row r="98" spans="1:41" ht="40.200000000000003" customHeight="1" x14ac:dyDescent="0.3">
      <c r="A98" s="167" t="s">
        <v>1245</v>
      </c>
      <c r="B98" s="5" t="s">
        <v>5895</v>
      </c>
      <c r="C98" s="5" t="s">
        <v>2927</v>
      </c>
      <c r="D98" s="5" t="s">
        <v>2267</v>
      </c>
      <c r="E98" s="5" t="s">
        <v>5796</v>
      </c>
      <c r="F98" s="5" t="s">
        <v>2495</v>
      </c>
      <c r="G98" s="5" t="s">
        <v>2496</v>
      </c>
      <c r="H98" s="5" t="s">
        <v>2420</v>
      </c>
      <c r="I98" s="5" t="s">
        <v>2426</v>
      </c>
      <c r="J98" s="5" t="s">
        <v>3699</v>
      </c>
      <c r="K98" s="5" t="s">
        <v>6299</v>
      </c>
      <c r="L98" s="5" t="str" cm="1">
        <f t="array" ref="L98">_xlfn.TEXTJOIN(", ",TRUE,_xlfn.UNIQUE(_xlfn._xlws.FILTER(InfoGeneral[CodigoProducto],(InfoGeneral[BPIN]=EjecucionPresupuestalGastoCCyFondo[[#This Row],[PROYECTO]])*(InfoGeneral[Vigencia]=VALUE(EjecucionPresupuestalGastoCCyFondo[[#This Row],[VIGENCIA]])),"")))</f>
        <v>1905027</v>
      </c>
      <c r="M98" s="5" t="s">
        <v>5897</v>
      </c>
      <c r="N98" s="6">
        <v>223109400</v>
      </c>
      <c r="O98" s="6">
        <v>0</v>
      </c>
      <c r="P98" s="6">
        <v>0</v>
      </c>
      <c r="Q98" s="6">
        <v>0</v>
      </c>
      <c r="R98" s="6">
        <v>0</v>
      </c>
      <c r="S98" s="6">
        <v>0</v>
      </c>
      <c r="T98" s="6">
        <v>0</v>
      </c>
      <c r="U98" s="6">
        <v>223109400</v>
      </c>
      <c r="V98" s="6">
        <v>223109400</v>
      </c>
      <c r="W98" s="6">
        <v>223109400</v>
      </c>
      <c r="X98" s="6">
        <v>223109400</v>
      </c>
      <c r="Y98" s="6">
        <v>223109400</v>
      </c>
      <c r="Z98" s="6">
        <v>223109400</v>
      </c>
      <c r="AA98" s="107">
        <v>45351</v>
      </c>
      <c r="AB98" s="5" t="s">
        <v>6300</v>
      </c>
      <c r="AC98" s="107">
        <v>45362</v>
      </c>
      <c r="AD98" s="5" t="s">
        <v>6301</v>
      </c>
      <c r="AE98" s="5" t="s">
        <v>6302</v>
      </c>
      <c r="AF98" s="107">
        <v>45391</v>
      </c>
      <c r="AG98" s="5" t="s">
        <v>6303</v>
      </c>
      <c r="AH98" s="5" t="s">
        <v>6203</v>
      </c>
      <c r="AI98" s="5" t="s">
        <v>6304</v>
      </c>
      <c r="AJ98" s="107">
        <v>45359</v>
      </c>
      <c r="AK98" s="107">
        <v>45359</v>
      </c>
      <c r="AL98" s="6"/>
      <c r="AM98" s="6"/>
      <c r="AN98" s="6"/>
      <c r="AO98" s="6"/>
    </row>
    <row r="99" spans="1:41" ht="40.200000000000003" customHeight="1" x14ac:dyDescent="0.3">
      <c r="A99" s="167" t="s">
        <v>1245</v>
      </c>
      <c r="B99" s="5" t="s">
        <v>6145</v>
      </c>
      <c r="C99" s="5" t="s">
        <v>2927</v>
      </c>
      <c r="D99" s="5" t="s">
        <v>2263</v>
      </c>
      <c r="E99" s="5" t="s">
        <v>5806</v>
      </c>
      <c r="F99" s="5" t="s">
        <v>2495</v>
      </c>
      <c r="G99" s="5" t="s">
        <v>2496</v>
      </c>
      <c r="H99" s="5" t="s">
        <v>2420</v>
      </c>
      <c r="I99" s="5" t="s">
        <v>2426</v>
      </c>
      <c r="J99" s="5" t="s">
        <v>3699</v>
      </c>
      <c r="K99" s="5" t="s">
        <v>6299</v>
      </c>
      <c r="L99" s="5" t="str" cm="1">
        <f t="array" ref="L99">_xlfn.TEXTJOIN(", ",TRUE,_xlfn.UNIQUE(_xlfn._xlws.FILTER(InfoGeneral[CodigoProducto],(InfoGeneral[BPIN]=EjecucionPresupuestalGastoCCyFondo[[#This Row],[PROYECTO]])*(InfoGeneral[Vigencia]=VALUE(EjecucionPresupuestalGastoCCyFondo[[#This Row],[VIGENCIA]])),"")))</f>
        <v>1905027</v>
      </c>
      <c r="M99" s="5" t="s">
        <v>5897</v>
      </c>
      <c r="N99" s="6">
        <v>476000927</v>
      </c>
      <c r="O99" s="6">
        <v>0</v>
      </c>
      <c r="P99" s="6">
        <v>0</v>
      </c>
      <c r="Q99" s="6">
        <v>0</v>
      </c>
      <c r="R99" s="6">
        <v>0</v>
      </c>
      <c r="S99" s="6">
        <v>0</v>
      </c>
      <c r="T99" s="6">
        <v>0</v>
      </c>
      <c r="U99" s="6">
        <v>476000927</v>
      </c>
      <c r="V99" s="6">
        <v>476000927</v>
      </c>
      <c r="W99" s="6">
        <v>476000927</v>
      </c>
      <c r="X99" s="6">
        <v>464450927</v>
      </c>
      <c r="Y99" s="6">
        <v>463200000</v>
      </c>
      <c r="Z99" s="6">
        <v>457875000</v>
      </c>
      <c r="AA99" s="107">
        <v>45351</v>
      </c>
      <c r="AB99" s="5" t="s">
        <v>6305</v>
      </c>
      <c r="AC99" s="107">
        <v>45422</v>
      </c>
      <c r="AD99" s="5" t="s">
        <v>6306</v>
      </c>
      <c r="AE99" s="5" t="s">
        <v>6307</v>
      </c>
      <c r="AF99" s="107">
        <v>45469</v>
      </c>
      <c r="AG99" s="5" t="s">
        <v>6308</v>
      </c>
      <c r="AH99" s="5" t="s">
        <v>6309</v>
      </c>
      <c r="AI99" s="5" t="s">
        <v>6310</v>
      </c>
      <c r="AJ99" s="107">
        <v>45420</v>
      </c>
      <c r="AK99" s="107"/>
      <c r="AL99" s="6"/>
      <c r="AM99" s="6"/>
      <c r="AN99" s="6"/>
      <c r="AO99" s="6"/>
    </row>
    <row r="100" spans="1:41" ht="40.200000000000003" customHeight="1" x14ac:dyDescent="0.3">
      <c r="A100" s="167" t="s">
        <v>1245</v>
      </c>
      <c r="B100" s="5" t="s">
        <v>5895</v>
      </c>
      <c r="C100" s="5" t="s">
        <v>2927</v>
      </c>
      <c r="D100" s="5" t="s">
        <v>2267</v>
      </c>
      <c r="E100" s="5" t="s">
        <v>5796</v>
      </c>
      <c r="F100" s="5" t="s">
        <v>2495</v>
      </c>
      <c r="G100" s="5" t="s">
        <v>2496</v>
      </c>
      <c r="H100" s="5" t="s">
        <v>2420</v>
      </c>
      <c r="I100" s="5" t="s">
        <v>2426</v>
      </c>
      <c r="J100" s="5" t="s">
        <v>4207</v>
      </c>
      <c r="K100" s="5" t="s">
        <v>6311</v>
      </c>
      <c r="L100" s="5" t="str" cm="1">
        <f t="array" ref="L100">_xlfn.TEXTJOIN(", ",TRUE,_xlfn.UNIQUE(_xlfn._xlws.FILTER(InfoGeneral[CodigoProducto],(InfoGeneral[BPIN]=EjecucionPresupuestalGastoCCyFondo[[#This Row],[PROYECTO]])*(InfoGeneral[Vigencia]=VALUE(EjecucionPresupuestalGastoCCyFondo[[#This Row],[VIGENCIA]])),"")))</f>
        <v>1905024</v>
      </c>
      <c r="M100" s="5" t="s">
        <v>5897</v>
      </c>
      <c r="N100" s="6">
        <v>168383934</v>
      </c>
      <c r="O100" s="6">
        <v>0</v>
      </c>
      <c r="P100" s="6">
        <v>0</v>
      </c>
      <c r="Q100" s="6">
        <v>0</v>
      </c>
      <c r="R100" s="6">
        <v>0</v>
      </c>
      <c r="S100" s="6">
        <v>0</v>
      </c>
      <c r="T100" s="6">
        <v>0</v>
      </c>
      <c r="U100" s="6">
        <v>168383934</v>
      </c>
      <c r="V100" s="6">
        <v>168383934</v>
      </c>
      <c r="W100" s="6">
        <v>168383934</v>
      </c>
      <c r="X100" s="6">
        <v>168383934</v>
      </c>
      <c r="Y100" s="6">
        <v>152083204</v>
      </c>
      <c r="Z100" s="6">
        <v>152083204</v>
      </c>
      <c r="AA100" s="107">
        <v>45351</v>
      </c>
      <c r="AB100" s="5" t="s">
        <v>6312</v>
      </c>
      <c r="AC100" s="107">
        <v>45385</v>
      </c>
      <c r="AD100" s="5" t="s">
        <v>6313</v>
      </c>
      <c r="AE100" s="5" t="s">
        <v>6314</v>
      </c>
      <c r="AF100" s="107">
        <v>45436</v>
      </c>
      <c r="AG100" s="5" t="s">
        <v>6315</v>
      </c>
      <c r="AH100" s="5" t="s">
        <v>6203</v>
      </c>
      <c r="AI100" s="5" t="s">
        <v>6316</v>
      </c>
      <c r="AJ100" s="107">
        <v>45384</v>
      </c>
      <c r="AK100" s="107">
        <v>45384</v>
      </c>
      <c r="AL100" s="6"/>
      <c r="AM100" s="6"/>
      <c r="AN100" s="6"/>
      <c r="AO100" s="6"/>
    </row>
    <row r="101" spans="1:41" ht="40.200000000000003" customHeight="1" x14ac:dyDescent="0.3">
      <c r="A101" s="167" t="s">
        <v>1245</v>
      </c>
      <c r="B101" s="5" t="s">
        <v>6145</v>
      </c>
      <c r="C101" s="5" t="s">
        <v>2927</v>
      </c>
      <c r="D101" s="5" t="s">
        <v>2263</v>
      </c>
      <c r="E101" s="5" t="s">
        <v>5806</v>
      </c>
      <c r="F101" s="5" t="s">
        <v>2495</v>
      </c>
      <c r="G101" s="5" t="s">
        <v>2496</v>
      </c>
      <c r="H101" s="5" t="s">
        <v>2420</v>
      </c>
      <c r="I101" s="5" t="s">
        <v>2426</v>
      </c>
      <c r="J101" s="5" t="s">
        <v>4207</v>
      </c>
      <c r="K101" s="5" t="s">
        <v>6311</v>
      </c>
      <c r="L101" s="5" t="str" cm="1">
        <f t="array" ref="L101">_xlfn.TEXTJOIN(", ",TRUE,_xlfn.UNIQUE(_xlfn._xlws.FILTER(InfoGeneral[CodigoProducto],(InfoGeneral[BPIN]=EjecucionPresupuestalGastoCCyFondo[[#This Row],[PROYECTO]])*(InfoGeneral[Vigencia]=VALUE(EjecucionPresupuestalGastoCCyFondo[[#This Row],[VIGENCIA]])),"")))</f>
        <v>1905024</v>
      </c>
      <c r="M101" s="5" t="s">
        <v>5897</v>
      </c>
      <c r="N101" s="6">
        <v>200000000</v>
      </c>
      <c r="O101" s="6">
        <v>0</v>
      </c>
      <c r="P101" s="6">
        <v>0</v>
      </c>
      <c r="Q101" s="6">
        <v>0</v>
      </c>
      <c r="R101" s="6">
        <v>0</v>
      </c>
      <c r="S101" s="6">
        <v>0</v>
      </c>
      <c r="T101" s="6">
        <v>0</v>
      </c>
      <c r="U101" s="6">
        <v>200000000</v>
      </c>
      <c r="V101" s="6">
        <v>200000000</v>
      </c>
      <c r="W101" s="6">
        <v>200000000</v>
      </c>
      <c r="X101" s="6">
        <v>188090000</v>
      </c>
      <c r="Y101" s="6">
        <v>188090000</v>
      </c>
      <c r="Z101" s="6">
        <v>188090000</v>
      </c>
      <c r="AA101" s="107">
        <v>45351</v>
      </c>
      <c r="AB101" s="5" t="s">
        <v>6317</v>
      </c>
      <c r="AC101" s="107">
        <v>45457</v>
      </c>
      <c r="AD101" s="5" t="s">
        <v>6206</v>
      </c>
      <c r="AE101" s="5" t="s">
        <v>6207</v>
      </c>
      <c r="AF101" s="107">
        <v>45608</v>
      </c>
      <c r="AG101" s="5" t="s">
        <v>6225</v>
      </c>
      <c r="AH101" s="5" t="s">
        <v>6226</v>
      </c>
      <c r="AI101" s="5"/>
      <c r="AJ101" s="107"/>
      <c r="AK101" s="107"/>
      <c r="AL101" s="6"/>
      <c r="AM101" s="6"/>
      <c r="AN101" s="6"/>
      <c r="AO101" s="6"/>
    </row>
    <row r="102" spans="1:41" ht="40.200000000000003" customHeight="1" x14ac:dyDescent="0.3">
      <c r="A102" s="167" t="s">
        <v>1245</v>
      </c>
      <c r="B102" s="5" t="s">
        <v>5895</v>
      </c>
      <c r="C102" s="5" t="s">
        <v>2927</v>
      </c>
      <c r="D102" s="5" t="s">
        <v>2267</v>
      </c>
      <c r="E102" s="5" t="s">
        <v>5796</v>
      </c>
      <c r="F102" s="5" t="s">
        <v>2495</v>
      </c>
      <c r="G102" s="5" t="s">
        <v>2496</v>
      </c>
      <c r="H102" s="5" t="s">
        <v>2420</v>
      </c>
      <c r="I102" s="5" t="s">
        <v>2426</v>
      </c>
      <c r="J102" s="5" t="s">
        <v>4586</v>
      </c>
      <c r="K102" s="5" t="s">
        <v>6318</v>
      </c>
      <c r="L102" s="5" t="str" cm="1">
        <f t="array" ref="L102">_xlfn.TEXTJOIN(", ",TRUE,_xlfn.UNIQUE(_xlfn._xlws.FILTER(InfoGeneral[CodigoProducto],(InfoGeneral[BPIN]=EjecucionPresupuestalGastoCCyFondo[[#This Row],[PROYECTO]])*(InfoGeneral[Vigencia]=VALUE(EjecucionPresupuestalGastoCCyFondo[[#This Row],[VIGENCIA]])),"")))</f>
        <v>1905031</v>
      </c>
      <c r="M102" s="5" t="s">
        <v>5897</v>
      </c>
      <c r="N102" s="6">
        <v>280372556</v>
      </c>
      <c r="O102" s="6">
        <v>0</v>
      </c>
      <c r="P102" s="6">
        <v>0</v>
      </c>
      <c r="Q102" s="6">
        <v>0</v>
      </c>
      <c r="R102" s="6">
        <v>0</v>
      </c>
      <c r="S102" s="6">
        <v>0</v>
      </c>
      <c r="T102" s="6">
        <v>0</v>
      </c>
      <c r="U102" s="6">
        <v>280372556</v>
      </c>
      <c r="V102" s="6">
        <v>280372556</v>
      </c>
      <c r="W102" s="6">
        <v>280372556</v>
      </c>
      <c r="X102" s="6">
        <v>280372556</v>
      </c>
      <c r="Y102" s="6">
        <v>275373664</v>
      </c>
      <c r="Z102" s="6">
        <v>272982891</v>
      </c>
      <c r="AA102" s="107">
        <v>45352</v>
      </c>
      <c r="AB102" s="5" t="s">
        <v>6319</v>
      </c>
      <c r="AC102" s="107">
        <v>45370</v>
      </c>
      <c r="AD102" s="5" t="s">
        <v>6320</v>
      </c>
      <c r="AE102" s="5" t="s">
        <v>6321</v>
      </c>
      <c r="AF102" s="107">
        <v>45411</v>
      </c>
      <c r="AG102" s="5" t="s">
        <v>6322</v>
      </c>
      <c r="AH102" s="5" t="s">
        <v>6323</v>
      </c>
      <c r="AI102" s="5" t="s">
        <v>6324</v>
      </c>
      <c r="AJ102" s="107">
        <v>45369</v>
      </c>
      <c r="AK102" s="107">
        <v>45370</v>
      </c>
      <c r="AL102" s="6"/>
      <c r="AM102" s="6"/>
      <c r="AN102" s="6"/>
      <c r="AO102" s="6"/>
    </row>
    <row r="103" spans="1:41" ht="40.200000000000003" customHeight="1" x14ac:dyDescent="0.3">
      <c r="A103" s="167" t="s">
        <v>1245</v>
      </c>
      <c r="B103" s="5" t="s">
        <v>6145</v>
      </c>
      <c r="C103" s="5" t="s">
        <v>2927</v>
      </c>
      <c r="D103" s="5" t="s">
        <v>2263</v>
      </c>
      <c r="E103" s="5" t="s">
        <v>5806</v>
      </c>
      <c r="F103" s="5" t="s">
        <v>2495</v>
      </c>
      <c r="G103" s="5" t="s">
        <v>2496</v>
      </c>
      <c r="H103" s="5" t="s">
        <v>2420</v>
      </c>
      <c r="I103" s="5" t="s">
        <v>2426</v>
      </c>
      <c r="J103" s="5" t="s">
        <v>4586</v>
      </c>
      <c r="K103" s="5" t="s">
        <v>6318</v>
      </c>
      <c r="L103" s="5" t="str" cm="1">
        <f t="array" ref="L103">_xlfn.TEXTJOIN(", ",TRUE,_xlfn.UNIQUE(_xlfn._xlws.FILTER(InfoGeneral[CodigoProducto],(InfoGeneral[BPIN]=EjecucionPresupuestalGastoCCyFondo[[#This Row],[PROYECTO]])*(InfoGeneral[Vigencia]=VALUE(EjecucionPresupuestalGastoCCyFondo[[#This Row],[VIGENCIA]])),"")))</f>
        <v>1905031</v>
      </c>
      <c r="M103" s="5" t="s">
        <v>5897</v>
      </c>
      <c r="N103" s="6">
        <v>480000000</v>
      </c>
      <c r="O103" s="6">
        <v>0</v>
      </c>
      <c r="P103" s="6">
        <v>0</v>
      </c>
      <c r="Q103" s="6">
        <v>0</v>
      </c>
      <c r="R103" s="6">
        <v>0</v>
      </c>
      <c r="S103" s="6">
        <v>0</v>
      </c>
      <c r="T103" s="6">
        <v>0</v>
      </c>
      <c r="U103" s="6">
        <v>480000000</v>
      </c>
      <c r="V103" s="6">
        <v>480000000</v>
      </c>
      <c r="W103" s="6">
        <v>480000000</v>
      </c>
      <c r="X103" s="6">
        <v>472340000</v>
      </c>
      <c r="Y103" s="6">
        <v>472340000</v>
      </c>
      <c r="Z103" s="6">
        <v>420000000</v>
      </c>
      <c r="AA103" s="107">
        <v>45352</v>
      </c>
      <c r="AB103" s="5" t="s">
        <v>6325</v>
      </c>
      <c r="AC103" s="107">
        <v>45457</v>
      </c>
      <c r="AD103" s="5" t="s">
        <v>6206</v>
      </c>
      <c r="AE103" s="5" t="s">
        <v>6207</v>
      </c>
      <c r="AF103" s="107">
        <v>45541</v>
      </c>
      <c r="AG103" s="5" t="s">
        <v>6326</v>
      </c>
      <c r="AH103" s="5" t="s">
        <v>6209</v>
      </c>
      <c r="AI103" s="5"/>
      <c r="AJ103" s="107"/>
      <c r="AK103" s="107"/>
      <c r="AL103" s="6"/>
      <c r="AM103" s="6"/>
      <c r="AN103" s="6"/>
      <c r="AO103" s="6"/>
    </row>
    <row r="104" spans="1:41" ht="40.200000000000003" customHeight="1" x14ac:dyDescent="0.3">
      <c r="A104" s="167" t="s">
        <v>1245</v>
      </c>
      <c r="B104" s="5" t="s">
        <v>5895</v>
      </c>
      <c r="C104" s="5" t="s">
        <v>2927</v>
      </c>
      <c r="D104" s="5" t="s">
        <v>2267</v>
      </c>
      <c r="E104" s="5" t="s">
        <v>5796</v>
      </c>
      <c r="F104" s="5" t="s">
        <v>2495</v>
      </c>
      <c r="G104" s="5" t="s">
        <v>2496</v>
      </c>
      <c r="H104" s="5" t="s">
        <v>2420</v>
      </c>
      <c r="I104" s="5" t="s">
        <v>2426</v>
      </c>
      <c r="J104" s="5" t="s">
        <v>5217</v>
      </c>
      <c r="K104" s="5" t="s">
        <v>6327</v>
      </c>
      <c r="L104" s="5" t="str" cm="1">
        <f t="array" ref="L104">_xlfn.TEXTJOIN(", ",TRUE,_xlfn.UNIQUE(_xlfn._xlws.FILTER(InfoGeneral[CodigoProducto],(InfoGeneral[BPIN]=EjecucionPresupuestalGastoCCyFondo[[#This Row],[PROYECTO]])*(InfoGeneral[Vigencia]=VALUE(EjecucionPresupuestalGastoCCyFondo[[#This Row],[VIGENCIA]])),"")))</f>
        <v>1903035</v>
      </c>
      <c r="M104" s="5" t="s">
        <v>5897</v>
      </c>
      <c r="N104" s="6">
        <v>493880817</v>
      </c>
      <c r="O104" s="6">
        <v>0</v>
      </c>
      <c r="P104" s="6">
        <v>0</v>
      </c>
      <c r="Q104" s="6">
        <v>0</v>
      </c>
      <c r="R104" s="6">
        <v>0</v>
      </c>
      <c r="S104" s="6">
        <v>0</v>
      </c>
      <c r="T104" s="6">
        <v>0</v>
      </c>
      <c r="U104" s="6">
        <v>493880817</v>
      </c>
      <c r="V104" s="6">
        <v>493880817</v>
      </c>
      <c r="W104" s="6">
        <v>493880817</v>
      </c>
      <c r="X104" s="6">
        <v>493880812</v>
      </c>
      <c r="Y104" s="6">
        <v>493880812</v>
      </c>
      <c r="Z104" s="6">
        <v>493880812</v>
      </c>
      <c r="AA104" s="107">
        <v>45351</v>
      </c>
      <c r="AB104" s="5" t="s">
        <v>6328</v>
      </c>
      <c r="AC104" s="107">
        <v>45366</v>
      </c>
      <c r="AD104" s="5" t="s">
        <v>6329</v>
      </c>
      <c r="AE104" s="5" t="s">
        <v>6330</v>
      </c>
      <c r="AF104" s="107">
        <v>45401</v>
      </c>
      <c r="AG104" s="5" t="s">
        <v>6331</v>
      </c>
      <c r="AH104" s="5" t="s">
        <v>6203</v>
      </c>
      <c r="AI104" s="5" t="s">
        <v>6332</v>
      </c>
      <c r="AJ104" s="107">
        <v>45365</v>
      </c>
      <c r="AK104" s="107">
        <v>45365</v>
      </c>
      <c r="AL104" s="6"/>
      <c r="AM104" s="6"/>
      <c r="AN104" s="6"/>
      <c r="AO104" s="6"/>
    </row>
    <row r="105" spans="1:41" ht="40.200000000000003" customHeight="1" x14ac:dyDescent="0.3">
      <c r="A105" s="167" t="s">
        <v>1245</v>
      </c>
      <c r="B105" s="5" t="s">
        <v>6153</v>
      </c>
      <c r="C105" s="5" t="s">
        <v>2927</v>
      </c>
      <c r="D105" s="5" t="s">
        <v>2321</v>
      </c>
      <c r="E105" s="5" t="s">
        <v>5840</v>
      </c>
      <c r="F105" s="5" t="s">
        <v>2495</v>
      </c>
      <c r="G105" s="5" t="s">
        <v>2496</v>
      </c>
      <c r="H105" s="5" t="s">
        <v>2420</v>
      </c>
      <c r="I105" s="5" t="s">
        <v>2426</v>
      </c>
      <c r="J105" s="5" t="s">
        <v>5217</v>
      </c>
      <c r="K105" s="5" t="s">
        <v>6327</v>
      </c>
      <c r="L105" s="5" t="str" cm="1">
        <f t="array" ref="L105">_xlfn.TEXTJOIN(", ",TRUE,_xlfn.UNIQUE(_xlfn._xlws.FILTER(InfoGeneral[CodigoProducto],(InfoGeneral[BPIN]=EjecucionPresupuestalGastoCCyFondo[[#This Row],[PROYECTO]])*(InfoGeneral[Vigencia]=VALUE(EjecucionPresupuestalGastoCCyFondo[[#This Row],[VIGENCIA]])),"")))</f>
        <v>1903035</v>
      </c>
      <c r="M105" s="5" t="s">
        <v>5897</v>
      </c>
      <c r="N105" s="6">
        <v>100000000</v>
      </c>
      <c r="O105" s="6">
        <v>0</v>
      </c>
      <c r="P105" s="6">
        <v>0</v>
      </c>
      <c r="Q105" s="6">
        <v>0</v>
      </c>
      <c r="R105" s="6">
        <v>0</v>
      </c>
      <c r="S105" s="6">
        <v>0</v>
      </c>
      <c r="T105" s="6">
        <v>0</v>
      </c>
      <c r="U105" s="6">
        <v>100000000</v>
      </c>
      <c r="V105" s="6">
        <v>100000000</v>
      </c>
      <c r="W105" s="6">
        <v>100000000</v>
      </c>
      <c r="X105" s="6">
        <v>99633305</v>
      </c>
      <c r="Y105" s="6">
        <v>0</v>
      </c>
      <c r="Z105" s="6">
        <v>0</v>
      </c>
      <c r="AA105" s="107">
        <v>45351</v>
      </c>
      <c r="AB105" s="5" t="s">
        <v>6333</v>
      </c>
      <c r="AC105" s="107">
        <v>45560</v>
      </c>
      <c r="AD105" s="5" t="s">
        <v>6334</v>
      </c>
      <c r="AE105" s="5" t="s">
        <v>6335</v>
      </c>
      <c r="AF105" s="107"/>
      <c r="AG105" s="5"/>
      <c r="AH105" s="5"/>
      <c r="AI105" s="5"/>
      <c r="AJ105" s="107"/>
      <c r="AK105" s="107"/>
      <c r="AL105" s="6"/>
      <c r="AM105" s="6"/>
      <c r="AN105" s="6"/>
      <c r="AO105" s="6"/>
    </row>
    <row r="106" spans="1:41" ht="40.200000000000003" customHeight="1" x14ac:dyDescent="0.3">
      <c r="A106" s="167" t="s">
        <v>1246</v>
      </c>
      <c r="B106" s="5" t="s">
        <v>5795</v>
      </c>
      <c r="C106" s="5" t="s">
        <v>2765</v>
      </c>
      <c r="D106" s="5" t="s">
        <v>2267</v>
      </c>
      <c r="E106" s="5" t="s">
        <v>5796</v>
      </c>
      <c r="F106" s="5" t="s">
        <v>2420</v>
      </c>
      <c r="G106" s="5" t="s">
        <v>2421</v>
      </c>
      <c r="H106" s="5" t="s">
        <v>2422</v>
      </c>
      <c r="I106" s="5" t="s">
        <v>2423</v>
      </c>
      <c r="J106" s="5" t="s">
        <v>1613</v>
      </c>
      <c r="K106" s="5" t="s">
        <v>6336</v>
      </c>
      <c r="L106" s="5" t="str" cm="1">
        <f t="array" ref="L106">_xlfn.TEXTJOIN(", ",TRUE,_xlfn.UNIQUE(_xlfn._xlws.FILTER(InfoGeneral[CodigoProducto],(InfoGeneral[BPIN]=EjecucionPresupuestalGastoCCyFondo[[#This Row],[PROYECTO]])*(InfoGeneral[Vigencia]=VALUE(EjecucionPresupuestalGastoCCyFondo[[#This Row],[VIGENCIA]])),"")))</f>
        <v>2201049</v>
      </c>
      <c r="M106" s="5" t="s">
        <v>5798</v>
      </c>
      <c r="N106" s="6">
        <v>314930622</v>
      </c>
      <c r="O106" s="6">
        <v>0</v>
      </c>
      <c r="P106" s="6">
        <v>0</v>
      </c>
      <c r="Q106" s="6">
        <v>149707090</v>
      </c>
      <c r="R106" s="6">
        <v>0</v>
      </c>
      <c r="S106" s="6">
        <v>0</v>
      </c>
      <c r="T106" s="6">
        <v>0</v>
      </c>
      <c r="U106" s="6">
        <v>464637712</v>
      </c>
      <c r="V106" s="6">
        <v>464637712</v>
      </c>
      <c r="W106" s="6">
        <v>464637712</v>
      </c>
      <c r="X106" s="6">
        <v>464637712</v>
      </c>
      <c r="Y106" s="6">
        <v>464637711</v>
      </c>
      <c r="Z106" s="6">
        <v>464637711</v>
      </c>
      <c r="AA106" s="107">
        <v>45785</v>
      </c>
      <c r="AB106" s="5" t="s">
        <v>6337</v>
      </c>
      <c r="AC106" s="107">
        <v>45875</v>
      </c>
      <c r="AD106" s="5" t="s">
        <v>6338</v>
      </c>
      <c r="AE106" s="5" t="s">
        <v>6339</v>
      </c>
      <c r="AF106" s="107">
        <v>45901</v>
      </c>
      <c r="AG106" s="5" t="s">
        <v>6340</v>
      </c>
      <c r="AH106" s="5" t="s">
        <v>6341</v>
      </c>
      <c r="AI106" s="5" t="s">
        <v>6342</v>
      </c>
      <c r="AJ106" s="107">
        <v>45875</v>
      </c>
      <c r="AK106" s="107">
        <v>45875</v>
      </c>
      <c r="AL106" s="6"/>
      <c r="AM106" s="6"/>
      <c r="AN106" s="6"/>
      <c r="AO106" s="6"/>
    </row>
    <row r="107" spans="1:41" ht="40.200000000000003" customHeight="1" x14ac:dyDescent="0.3">
      <c r="A107" s="167" t="s">
        <v>1245</v>
      </c>
      <c r="B107" s="5" t="s">
        <v>6145</v>
      </c>
      <c r="C107" s="5" t="s">
        <v>2787</v>
      </c>
      <c r="D107" s="5" t="s">
        <v>2263</v>
      </c>
      <c r="E107" s="5" t="s">
        <v>5806</v>
      </c>
      <c r="F107" s="5" t="s">
        <v>2525</v>
      </c>
      <c r="G107" s="5" t="s">
        <v>2526</v>
      </c>
      <c r="H107" s="5" t="s">
        <v>2558</v>
      </c>
      <c r="I107" s="5" t="s">
        <v>2559</v>
      </c>
      <c r="J107" s="5" t="s">
        <v>4882</v>
      </c>
      <c r="K107" s="5" t="s">
        <v>6343</v>
      </c>
      <c r="L107" s="5" t="str" cm="1">
        <f t="array" ref="L107">_xlfn.TEXTJOIN(", ",TRUE,_xlfn.UNIQUE(_xlfn._xlws.FILTER(InfoGeneral[CodigoProducto],(InfoGeneral[BPIN]=EjecucionPresupuestalGastoCCyFondo[[#This Row],[PROYECTO]])*(InfoGeneral[Vigencia]=VALUE(EjecucionPresupuestalGastoCCyFondo[[#This Row],[VIGENCIA]])),"")))</f>
        <v>4502017, 4502035, 4502001</v>
      </c>
      <c r="M107" s="5" t="s">
        <v>5897</v>
      </c>
      <c r="N107" s="6">
        <v>898944843.50999999</v>
      </c>
      <c r="O107" s="6">
        <v>0</v>
      </c>
      <c r="P107" s="6">
        <v>0</v>
      </c>
      <c r="Q107" s="6">
        <v>0</v>
      </c>
      <c r="R107" s="6">
        <v>0</v>
      </c>
      <c r="S107" s="6">
        <v>0</v>
      </c>
      <c r="T107" s="6">
        <v>0</v>
      </c>
      <c r="U107" s="6">
        <v>89894484351</v>
      </c>
      <c r="V107" s="6">
        <v>898944843.50999999</v>
      </c>
      <c r="W107" s="6">
        <v>898944843.50999999</v>
      </c>
      <c r="X107" s="6">
        <v>868321412</v>
      </c>
      <c r="Y107" s="6">
        <v>785489226</v>
      </c>
      <c r="Z107" s="6">
        <v>740249226</v>
      </c>
      <c r="AA107" s="107">
        <v>45341</v>
      </c>
      <c r="AB107" s="5" t="s">
        <v>6344</v>
      </c>
      <c r="AC107" s="107">
        <v>45349</v>
      </c>
      <c r="AD107" s="5" t="s">
        <v>6345</v>
      </c>
      <c r="AE107" s="5" t="s">
        <v>6346</v>
      </c>
      <c r="AF107" s="107">
        <v>45391</v>
      </c>
      <c r="AG107" s="5" t="s">
        <v>6347</v>
      </c>
      <c r="AH107" s="5" t="s">
        <v>6348</v>
      </c>
      <c r="AI107" s="5" t="s">
        <v>6349</v>
      </c>
      <c r="AJ107" s="107">
        <v>45349</v>
      </c>
      <c r="AK107" s="107">
        <v>45349</v>
      </c>
      <c r="AL107" s="6"/>
      <c r="AM107" s="6"/>
      <c r="AN107" s="6"/>
      <c r="AO107" s="6"/>
    </row>
    <row r="108" spans="1:41" ht="40.200000000000003" customHeight="1" x14ac:dyDescent="0.3">
      <c r="A108" s="167" t="s">
        <v>1245</v>
      </c>
      <c r="B108" s="5" t="s">
        <v>6145</v>
      </c>
      <c r="C108" s="5" t="s">
        <v>2787</v>
      </c>
      <c r="D108" s="5" t="s">
        <v>2263</v>
      </c>
      <c r="E108" s="5" t="s">
        <v>5806</v>
      </c>
      <c r="F108" s="5" t="s">
        <v>2525</v>
      </c>
      <c r="G108" s="5" t="s">
        <v>2526</v>
      </c>
      <c r="H108" s="5" t="s">
        <v>2499</v>
      </c>
      <c r="I108" s="5" t="s">
        <v>2500</v>
      </c>
      <c r="J108" s="5" t="s">
        <v>3995</v>
      </c>
      <c r="K108" s="5" t="s">
        <v>6350</v>
      </c>
      <c r="L108" s="5" t="str" cm="1">
        <f t="array" ref="L108">_xlfn.TEXTJOIN(", ",TRUE,_xlfn.UNIQUE(_xlfn._xlws.FILTER(InfoGeneral[CodigoProducto],(InfoGeneral[BPIN]=EjecucionPresupuestalGastoCCyFondo[[#This Row],[PROYECTO]])*(InfoGeneral[Vigencia]=VALUE(EjecucionPresupuestalGastoCCyFondo[[#This Row],[VIGENCIA]])),"")))</f>
        <v>4599003</v>
      </c>
      <c r="M108" s="5" t="s">
        <v>5897</v>
      </c>
      <c r="N108" s="6">
        <v>0</v>
      </c>
      <c r="O108" s="6">
        <v>0</v>
      </c>
      <c r="P108" s="6">
        <v>0</v>
      </c>
      <c r="Q108" s="6">
        <v>287979980</v>
      </c>
      <c r="R108" s="6">
        <v>0</v>
      </c>
      <c r="S108" s="6">
        <v>0</v>
      </c>
      <c r="T108" s="6">
        <v>0</v>
      </c>
      <c r="U108" s="6">
        <v>287979980</v>
      </c>
      <c r="V108" s="6">
        <v>287979980</v>
      </c>
      <c r="W108" s="6">
        <v>287979980</v>
      </c>
      <c r="X108" s="6">
        <v>266537293</v>
      </c>
      <c r="Y108" s="6">
        <v>266537293</v>
      </c>
      <c r="Z108" s="6">
        <v>266537293</v>
      </c>
      <c r="AA108" s="107">
        <v>45504</v>
      </c>
      <c r="AB108" s="5" t="s">
        <v>6351</v>
      </c>
      <c r="AC108" s="107">
        <v>45513</v>
      </c>
      <c r="AD108" s="5" t="s">
        <v>6352</v>
      </c>
      <c r="AE108" s="5" t="s">
        <v>6353</v>
      </c>
      <c r="AF108" s="107">
        <v>45562</v>
      </c>
      <c r="AG108" s="5" t="s">
        <v>6354</v>
      </c>
      <c r="AH108" s="5" t="s">
        <v>5860</v>
      </c>
      <c r="AI108" s="5" t="s">
        <v>6355</v>
      </c>
      <c r="AJ108" s="107">
        <v>45513</v>
      </c>
      <c r="AK108" s="107">
        <v>45513</v>
      </c>
      <c r="AL108" s="6"/>
      <c r="AM108" s="6"/>
      <c r="AN108" s="6"/>
      <c r="AO108" s="6"/>
    </row>
    <row r="109" spans="1:41" ht="40.200000000000003" customHeight="1" x14ac:dyDescent="0.3">
      <c r="A109" s="167" t="s">
        <v>1245</v>
      </c>
      <c r="B109" s="5" t="s">
        <v>6153</v>
      </c>
      <c r="C109" s="5" t="s">
        <v>2927</v>
      </c>
      <c r="D109" s="5" t="s">
        <v>2321</v>
      </c>
      <c r="E109" s="5" t="s">
        <v>5840</v>
      </c>
      <c r="F109" s="5" t="s">
        <v>2476</v>
      </c>
      <c r="G109" s="5" t="s">
        <v>2477</v>
      </c>
      <c r="H109" s="5" t="s">
        <v>2420</v>
      </c>
      <c r="I109" s="5" t="s">
        <v>2426</v>
      </c>
      <c r="J109" s="5" t="s">
        <v>5325</v>
      </c>
      <c r="K109" s="5" t="s">
        <v>6356</v>
      </c>
      <c r="L109" s="5" t="str" cm="1">
        <f t="array" ref="L109">_xlfn.TEXTJOIN(", ",TRUE,_xlfn.UNIQUE(_xlfn._xlws.FILTER(InfoGeneral[CodigoProducto],(InfoGeneral[BPIN]=EjecucionPresupuestalGastoCCyFondo[[#This Row],[PROYECTO]])*(InfoGeneral[Vigencia]=VALUE(EjecucionPresupuestalGastoCCyFondo[[#This Row],[VIGENCIA]])),"")))</f>
        <v>1905026</v>
      </c>
      <c r="M109" s="5" t="s">
        <v>5897</v>
      </c>
      <c r="N109" s="6">
        <v>0</v>
      </c>
      <c r="O109" s="6">
        <v>66666666.68</v>
      </c>
      <c r="P109" s="6">
        <v>0</v>
      </c>
      <c r="Q109" s="6">
        <v>62222222</v>
      </c>
      <c r="R109" s="6">
        <v>66666666.68</v>
      </c>
      <c r="S109" s="6">
        <v>0</v>
      </c>
      <c r="T109" s="6">
        <v>0</v>
      </c>
      <c r="U109" s="6">
        <v>62222222</v>
      </c>
      <c r="V109" s="6">
        <v>62222222</v>
      </c>
      <c r="W109" s="6">
        <v>62222222</v>
      </c>
      <c r="X109" s="6">
        <v>31111108</v>
      </c>
      <c r="Y109" s="6">
        <v>0</v>
      </c>
      <c r="Z109" s="6">
        <v>0</v>
      </c>
      <c r="AA109" s="107">
        <v>45622</v>
      </c>
      <c r="AB109" s="5" t="s">
        <v>6357</v>
      </c>
      <c r="AC109" s="107">
        <v>45642</v>
      </c>
      <c r="AD109" s="5" t="s">
        <v>6358</v>
      </c>
      <c r="AE109" s="5" t="s">
        <v>6359</v>
      </c>
      <c r="AF109" s="107"/>
      <c r="AG109" s="5"/>
      <c r="AH109" s="5"/>
      <c r="AI109" s="5" t="s">
        <v>6360</v>
      </c>
      <c r="AJ109" s="107">
        <v>45639</v>
      </c>
      <c r="AK109" s="107">
        <v>45639</v>
      </c>
      <c r="AL109" s="6"/>
      <c r="AM109" s="6"/>
      <c r="AN109" s="6"/>
      <c r="AO109" s="6"/>
    </row>
    <row r="110" spans="1:41" ht="40.200000000000003" customHeight="1" x14ac:dyDescent="0.3">
      <c r="A110" s="167" t="s">
        <v>1245</v>
      </c>
      <c r="B110" s="5" t="s">
        <v>5895</v>
      </c>
      <c r="C110" s="5" t="s">
        <v>2777</v>
      </c>
      <c r="D110" s="5" t="s">
        <v>2267</v>
      </c>
      <c r="E110" s="5" t="s">
        <v>5796</v>
      </c>
      <c r="F110" s="5" t="s">
        <v>2525</v>
      </c>
      <c r="G110" s="5" t="s">
        <v>2526</v>
      </c>
      <c r="H110" s="5" t="s">
        <v>2505</v>
      </c>
      <c r="I110" s="5" t="s">
        <v>2506</v>
      </c>
      <c r="J110" s="5" t="s">
        <v>4297</v>
      </c>
      <c r="K110" s="5" t="s">
        <v>6361</v>
      </c>
      <c r="L110" s="5" t="str" cm="1">
        <f t="array" ref="L110">_xlfn.TEXTJOIN(", ",TRUE,_xlfn.UNIQUE(_xlfn._xlws.FILTER(InfoGeneral[CodigoProducto],(InfoGeneral[BPIN]=EjecucionPresupuestalGastoCCyFondo[[#This Row],[PROYECTO]])*(InfoGeneral[Vigencia]=VALUE(EjecucionPresupuestalGastoCCyFondo[[#This Row],[VIGENCIA]])),"")))</f>
        <v>4101038</v>
      </c>
      <c r="M110" s="5" t="s">
        <v>5897</v>
      </c>
      <c r="N110" s="6">
        <v>208763000</v>
      </c>
      <c r="O110" s="6">
        <v>0</v>
      </c>
      <c r="P110" s="6">
        <v>0</v>
      </c>
      <c r="Q110" s="6">
        <v>0</v>
      </c>
      <c r="R110" s="6">
        <v>0</v>
      </c>
      <c r="S110" s="6">
        <v>0</v>
      </c>
      <c r="T110" s="6">
        <v>0</v>
      </c>
      <c r="U110" s="6">
        <v>208763000</v>
      </c>
      <c r="V110" s="6">
        <v>207441500</v>
      </c>
      <c r="W110" s="6">
        <v>207441500</v>
      </c>
      <c r="X110" s="6">
        <v>206073500</v>
      </c>
      <c r="Y110" s="6">
        <v>206073500</v>
      </c>
      <c r="Z110" s="6">
        <v>206073500</v>
      </c>
      <c r="AA110" s="107">
        <v>45384</v>
      </c>
      <c r="AB110" s="5" t="s">
        <v>6362</v>
      </c>
      <c r="AC110" s="107">
        <v>45412</v>
      </c>
      <c r="AD110" s="5" t="s">
        <v>6363</v>
      </c>
      <c r="AE110" s="5" t="s">
        <v>6364</v>
      </c>
      <c r="AF110" s="107">
        <v>45415</v>
      </c>
      <c r="AG110" s="5" t="s">
        <v>6365</v>
      </c>
      <c r="AH110" s="5" t="s">
        <v>6366</v>
      </c>
      <c r="AI110" s="5" t="s">
        <v>6367</v>
      </c>
      <c r="AJ110" s="107">
        <v>45414</v>
      </c>
      <c r="AK110" s="107">
        <v>45414</v>
      </c>
      <c r="AL110" s="6"/>
      <c r="AM110" s="6"/>
      <c r="AN110" s="6"/>
      <c r="AO110" s="6"/>
    </row>
    <row r="111" spans="1:41" ht="40.200000000000003" customHeight="1" x14ac:dyDescent="0.3">
      <c r="A111" s="167" t="s">
        <v>1245</v>
      </c>
      <c r="B111" s="5" t="s">
        <v>5895</v>
      </c>
      <c r="C111" s="5" t="s">
        <v>2927</v>
      </c>
      <c r="D111" s="5" t="s">
        <v>2267</v>
      </c>
      <c r="E111" s="5" t="s">
        <v>5796</v>
      </c>
      <c r="F111" s="5" t="s">
        <v>2495</v>
      </c>
      <c r="G111" s="5" t="s">
        <v>2496</v>
      </c>
      <c r="H111" s="5" t="s">
        <v>2420</v>
      </c>
      <c r="I111" s="5" t="s">
        <v>2426</v>
      </c>
      <c r="J111" s="5" t="s">
        <v>2935</v>
      </c>
      <c r="K111" s="5" t="s">
        <v>6368</v>
      </c>
      <c r="L111" s="5" t="str" cm="1">
        <f t="array" ref="L111">_xlfn.TEXTJOIN(", ",TRUE,_xlfn.UNIQUE(_xlfn._xlws.FILTER(InfoGeneral[CodigoProducto],(InfoGeneral[BPIN]=EjecucionPresupuestalGastoCCyFondo[[#This Row],[PROYECTO]])*(InfoGeneral[Vigencia]=VALUE(EjecucionPresupuestalGastoCCyFondo[[#This Row],[VIGENCIA]])),"")))</f>
        <v>1903035</v>
      </c>
      <c r="M111" s="5" t="s">
        <v>5897</v>
      </c>
      <c r="N111" s="6">
        <v>2398349436</v>
      </c>
      <c r="O111" s="6">
        <v>0</v>
      </c>
      <c r="P111" s="6">
        <v>0</v>
      </c>
      <c r="Q111" s="6">
        <v>0</v>
      </c>
      <c r="R111" s="6">
        <v>0</v>
      </c>
      <c r="S111" s="6">
        <v>0</v>
      </c>
      <c r="T111" s="6">
        <v>0</v>
      </c>
      <c r="U111" s="6">
        <v>2398349436</v>
      </c>
      <c r="V111" s="6">
        <v>2398349436</v>
      </c>
      <c r="W111" s="6">
        <v>2398349436</v>
      </c>
      <c r="X111" s="6">
        <v>2385074607</v>
      </c>
      <c r="Y111" s="6">
        <v>2340279652</v>
      </c>
      <c r="Z111" s="6">
        <v>2334791616</v>
      </c>
      <c r="AA111" s="107">
        <v>45351</v>
      </c>
      <c r="AB111" s="5" t="s">
        <v>6369</v>
      </c>
      <c r="AC111" s="107">
        <v>45362</v>
      </c>
      <c r="AD111" s="5" t="s">
        <v>6370</v>
      </c>
      <c r="AE111" s="5" t="s">
        <v>6371</v>
      </c>
      <c r="AF111" s="107">
        <v>45392</v>
      </c>
      <c r="AG111" s="5" t="s">
        <v>6372</v>
      </c>
      <c r="AH111" s="5" t="s">
        <v>6373</v>
      </c>
      <c r="AI111" s="5" t="s">
        <v>6374</v>
      </c>
      <c r="AJ111" s="107">
        <v>45359</v>
      </c>
      <c r="AK111" s="107">
        <v>45359</v>
      </c>
      <c r="AL111" s="6"/>
      <c r="AM111" s="6"/>
      <c r="AN111" s="6"/>
      <c r="AO111" s="6"/>
    </row>
    <row r="112" spans="1:41" ht="40.200000000000003" customHeight="1" x14ac:dyDescent="0.3">
      <c r="A112" s="167" t="s">
        <v>1245</v>
      </c>
      <c r="B112" s="5" t="s">
        <v>6153</v>
      </c>
      <c r="C112" s="5" t="s">
        <v>2927</v>
      </c>
      <c r="D112" s="5" t="s">
        <v>2321</v>
      </c>
      <c r="E112" s="5" t="s">
        <v>5840</v>
      </c>
      <c r="F112" s="5" t="s">
        <v>2495</v>
      </c>
      <c r="G112" s="5" t="s">
        <v>2496</v>
      </c>
      <c r="H112" s="5" t="s">
        <v>2420</v>
      </c>
      <c r="I112" s="5" t="s">
        <v>2426</v>
      </c>
      <c r="J112" s="5" t="s">
        <v>2935</v>
      </c>
      <c r="K112" s="5" t="s">
        <v>6368</v>
      </c>
      <c r="L112" s="5" t="str" cm="1">
        <f t="array" ref="L112">_xlfn.TEXTJOIN(", ",TRUE,_xlfn.UNIQUE(_xlfn._xlws.FILTER(InfoGeneral[CodigoProducto],(InfoGeneral[BPIN]=EjecucionPresupuestalGastoCCyFondo[[#This Row],[PROYECTO]])*(InfoGeneral[Vigencia]=VALUE(EjecucionPresupuestalGastoCCyFondo[[#This Row],[VIGENCIA]])),"")))</f>
        <v>1903035</v>
      </c>
      <c r="M112" s="5" t="s">
        <v>5897</v>
      </c>
      <c r="N112" s="6">
        <v>450000000</v>
      </c>
      <c r="O112" s="6">
        <v>0</v>
      </c>
      <c r="P112" s="6">
        <v>0</v>
      </c>
      <c r="Q112" s="6">
        <v>0</v>
      </c>
      <c r="R112" s="6">
        <v>0</v>
      </c>
      <c r="S112" s="6">
        <v>0</v>
      </c>
      <c r="T112" s="6">
        <v>0</v>
      </c>
      <c r="U112" s="6">
        <v>450000000</v>
      </c>
      <c r="V112" s="6">
        <v>450000000</v>
      </c>
      <c r="W112" s="6">
        <v>450000000</v>
      </c>
      <c r="X112" s="6">
        <v>449999999.5</v>
      </c>
      <c r="Y112" s="6">
        <v>377577761.49000001</v>
      </c>
      <c r="Z112" s="6">
        <v>346555539</v>
      </c>
      <c r="AA112" s="107">
        <v>45351</v>
      </c>
      <c r="AB112" s="5" t="s">
        <v>6375</v>
      </c>
      <c r="AC112" s="107">
        <v>45435</v>
      </c>
      <c r="AD112" s="5" t="s">
        <v>6376</v>
      </c>
      <c r="AE112" s="5" t="s">
        <v>6377</v>
      </c>
      <c r="AF112" s="107">
        <v>45562</v>
      </c>
      <c r="AG112" s="5" t="s">
        <v>6378</v>
      </c>
      <c r="AH112" s="5" t="s">
        <v>6379</v>
      </c>
      <c r="AI112" s="5" t="s">
        <v>6380</v>
      </c>
      <c r="AJ112" s="107">
        <v>45427</v>
      </c>
      <c r="AK112" s="107"/>
      <c r="AL112" s="6"/>
      <c r="AM112" s="6"/>
      <c r="AN112" s="6"/>
      <c r="AO112" s="6"/>
    </row>
    <row r="113" spans="1:41" ht="40.200000000000003" customHeight="1" x14ac:dyDescent="0.3">
      <c r="A113" s="167" t="s">
        <v>1245</v>
      </c>
      <c r="B113" s="5" t="s">
        <v>6381</v>
      </c>
      <c r="C113" s="5" t="s">
        <v>2927</v>
      </c>
      <c r="D113" s="5" t="s">
        <v>2318</v>
      </c>
      <c r="E113" s="5" t="s">
        <v>6237</v>
      </c>
      <c r="F113" s="5" t="s">
        <v>2495</v>
      </c>
      <c r="G113" s="5" t="s">
        <v>2496</v>
      </c>
      <c r="H113" s="5" t="s">
        <v>2420</v>
      </c>
      <c r="I113" s="5" t="s">
        <v>2426</v>
      </c>
      <c r="J113" s="5" t="s">
        <v>2935</v>
      </c>
      <c r="K113" s="5" t="s">
        <v>6368</v>
      </c>
      <c r="L113" s="5" t="str" cm="1">
        <f t="array" ref="L113">_xlfn.TEXTJOIN(", ",TRUE,_xlfn.UNIQUE(_xlfn._xlws.FILTER(InfoGeneral[CodigoProducto],(InfoGeneral[BPIN]=EjecucionPresupuestalGastoCCyFondo[[#This Row],[PROYECTO]])*(InfoGeneral[Vigencia]=VALUE(EjecucionPresupuestalGastoCCyFondo[[#This Row],[VIGENCIA]])),"")))</f>
        <v>1903035</v>
      </c>
      <c r="M113" s="5" t="s">
        <v>5897</v>
      </c>
      <c r="N113" s="6">
        <v>400000000</v>
      </c>
      <c r="O113" s="6">
        <v>0</v>
      </c>
      <c r="P113" s="6">
        <v>0</v>
      </c>
      <c r="Q113" s="6">
        <v>0</v>
      </c>
      <c r="R113" s="6">
        <v>0</v>
      </c>
      <c r="S113" s="6">
        <v>0</v>
      </c>
      <c r="T113" s="6">
        <v>0</v>
      </c>
      <c r="U113" s="6">
        <v>400000000</v>
      </c>
      <c r="V113" s="6">
        <v>400000000</v>
      </c>
      <c r="W113" s="6">
        <v>400000000</v>
      </c>
      <c r="X113" s="6">
        <v>400000000</v>
      </c>
      <c r="Y113" s="6">
        <v>400000000</v>
      </c>
      <c r="Z113" s="6">
        <v>400000000</v>
      </c>
      <c r="AA113" s="107">
        <v>45351</v>
      </c>
      <c r="AB113" s="5" t="s">
        <v>6382</v>
      </c>
      <c r="AC113" s="107">
        <v>45457</v>
      </c>
      <c r="AD113" s="5" t="s">
        <v>6383</v>
      </c>
      <c r="AE113" s="5" t="s">
        <v>6384</v>
      </c>
      <c r="AF113" s="107">
        <v>45527</v>
      </c>
      <c r="AG113" s="5" t="s">
        <v>6385</v>
      </c>
      <c r="AH113" s="5" t="s">
        <v>5811</v>
      </c>
      <c r="AI113" s="5"/>
      <c r="AJ113" s="107"/>
      <c r="AK113" s="107"/>
      <c r="AL113" s="6"/>
      <c r="AM113" s="6"/>
      <c r="AN113" s="6"/>
      <c r="AO113" s="6"/>
    </row>
    <row r="114" spans="1:41" ht="40.200000000000003" customHeight="1" x14ac:dyDescent="0.3">
      <c r="A114" s="167" t="s">
        <v>1245</v>
      </c>
      <c r="B114" s="5" t="s">
        <v>6386</v>
      </c>
      <c r="C114" s="5" t="s">
        <v>2927</v>
      </c>
      <c r="D114" s="5" t="s">
        <v>2493</v>
      </c>
      <c r="E114" s="5" t="s">
        <v>6263</v>
      </c>
      <c r="F114" s="5" t="s">
        <v>2495</v>
      </c>
      <c r="G114" s="5" t="s">
        <v>2496</v>
      </c>
      <c r="H114" s="5" t="s">
        <v>2420</v>
      </c>
      <c r="I114" s="5" t="s">
        <v>2426</v>
      </c>
      <c r="J114" s="5" t="s">
        <v>2935</v>
      </c>
      <c r="K114" s="5" t="s">
        <v>6368</v>
      </c>
      <c r="L114" s="5" t="str" cm="1">
        <f t="array" ref="L114">_xlfn.TEXTJOIN(", ",TRUE,_xlfn.UNIQUE(_xlfn._xlws.FILTER(InfoGeneral[CodigoProducto],(InfoGeneral[BPIN]=EjecucionPresupuestalGastoCCyFondo[[#This Row],[PROYECTO]])*(InfoGeneral[Vigencia]=VALUE(EjecucionPresupuestalGastoCCyFondo[[#This Row],[VIGENCIA]])),"")))</f>
        <v>1903035</v>
      </c>
      <c r="M114" s="5" t="s">
        <v>5897</v>
      </c>
      <c r="N114" s="6">
        <v>200000000</v>
      </c>
      <c r="O114" s="6">
        <v>0</v>
      </c>
      <c r="P114" s="6">
        <v>0</v>
      </c>
      <c r="Q114" s="6">
        <v>0</v>
      </c>
      <c r="R114" s="6">
        <v>0</v>
      </c>
      <c r="S114" s="6">
        <v>0</v>
      </c>
      <c r="T114" s="6">
        <v>0</v>
      </c>
      <c r="U114" s="6">
        <v>200000000</v>
      </c>
      <c r="V114" s="6">
        <v>200000000</v>
      </c>
      <c r="W114" s="6">
        <v>200000000</v>
      </c>
      <c r="X114" s="6">
        <v>199998206</v>
      </c>
      <c r="Y114" s="6">
        <v>199998206</v>
      </c>
      <c r="Z114" s="6">
        <v>199998206</v>
      </c>
      <c r="AA114" s="107">
        <v>45351</v>
      </c>
      <c r="AB114" s="5" t="s">
        <v>6382</v>
      </c>
      <c r="AC114" s="107">
        <v>45457</v>
      </c>
      <c r="AD114" s="5" t="s">
        <v>6383</v>
      </c>
      <c r="AE114" s="5" t="s">
        <v>6384</v>
      </c>
      <c r="AF114" s="107">
        <v>45527</v>
      </c>
      <c r="AG114" s="5" t="s">
        <v>6387</v>
      </c>
      <c r="AH114" s="5" t="s">
        <v>5811</v>
      </c>
      <c r="AI114" s="5"/>
      <c r="AJ114" s="107"/>
      <c r="AK114" s="107"/>
      <c r="AL114" s="6"/>
      <c r="AM114" s="6"/>
      <c r="AN114" s="6"/>
      <c r="AO114" s="6"/>
    </row>
    <row r="115" spans="1:41" ht="40.200000000000003" customHeight="1" x14ac:dyDescent="0.3">
      <c r="A115" s="167" t="s">
        <v>1245</v>
      </c>
      <c r="B115" s="5" t="s">
        <v>6145</v>
      </c>
      <c r="C115" s="5" t="s">
        <v>2927</v>
      </c>
      <c r="D115" s="5" t="s">
        <v>2263</v>
      </c>
      <c r="E115" s="5" t="s">
        <v>5806</v>
      </c>
      <c r="F115" s="5" t="s">
        <v>2495</v>
      </c>
      <c r="G115" s="5" t="s">
        <v>2496</v>
      </c>
      <c r="H115" s="5" t="s">
        <v>2420</v>
      </c>
      <c r="I115" s="5" t="s">
        <v>2426</v>
      </c>
      <c r="J115" s="5" t="s">
        <v>2935</v>
      </c>
      <c r="K115" s="5" t="s">
        <v>6368</v>
      </c>
      <c r="L115" s="5" t="str" cm="1">
        <f t="array" ref="L115">_xlfn.TEXTJOIN(", ",TRUE,_xlfn.UNIQUE(_xlfn._xlws.FILTER(InfoGeneral[CodigoProducto],(InfoGeneral[BPIN]=EjecucionPresupuestalGastoCCyFondo[[#This Row],[PROYECTO]])*(InfoGeneral[Vigencia]=VALUE(EjecucionPresupuestalGastoCCyFondo[[#This Row],[VIGENCIA]])),"")))</f>
        <v>1903035</v>
      </c>
      <c r="M115" s="5" t="s">
        <v>5897</v>
      </c>
      <c r="N115" s="6">
        <v>149932000</v>
      </c>
      <c r="O115" s="6">
        <v>0</v>
      </c>
      <c r="P115" s="6">
        <v>0</v>
      </c>
      <c r="Q115" s="6">
        <v>0</v>
      </c>
      <c r="R115" s="6">
        <v>0</v>
      </c>
      <c r="S115" s="6">
        <v>0</v>
      </c>
      <c r="T115" s="6">
        <v>0</v>
      </c>
      <c r="U115" s="6">
        <v>149932000</v>
      </c>
      <c r="V115" s="6">
        <v>149932000</v>
      </c>
      <c r="W115" s="6">
        <v>149932000</v>
      </c>
      <c r="X115" s="6">
        <v>126866800</v>
      </c>
      <c r="Y115" s="6">
        <v>118037647</v>
      </c>
      <c r="Z115" s="6">
        <v>56498463</v>
      </c>
      <c r="AA115" s="107">
        <v>45351</v>
      </c>
      <c r="AB115" s="5" t="s">
        <v>6388</v>
      </c>
      <c r="AC115" s="107">
        <v>45505</v>
      </c>
      <c r="AD115" s="5" t="s">
        <v>6389</v>
      </c>
      <c r="AE115" s="5" t="s">
        <v>6390</v>
      </c>
      <c r="AF115" s="107">
        <v>45562</v>
      </c>
      <c r="AG115" s="5" t="s">
        <v>6391</v>
      </c>
      <c r="AH115" s="5" t="s">
        <v>6392</v>
      </c>
      <c r="AI115" s="5"/>
      <c r="AJ115" s="107"/>
      <c r="AK115" s="107"/>
      <c r="AL115" s="6"/>
      <c r="AM115" s="6"/>
      <c r="AN115" s="6"/>
      <c r="AO115" s="6"/>
    </row>
    <row r="116" spans="1:41" ht="40.200000000000003" customHeight="1" x14ac:dyDescent="0.3">
      <c r="A116" s="167" t="s">
        <v>1246</v>
      </c>
      <c r="B116" s="5" t="s">
        <v>6393</v>
      </c>
      <c r="C116" s="5" t="s">
        <v>2765</v>
      </c>
      <c r="D116" s="5" t="s">
        <v>2304</v>
      </c>
      <c r="E116" s="5" t="s">
        <v>5914</v>
      </c>
      <c r="F116" s="5" t="s">
        <v>2420</v>
      </c>
      <c r="G116" s="5" t="s">
        <v>2421</v>
      </c>
      <c r="H116" s="5" t="s">
        <v>2422</v>
      </c>
      <c r="I116" s="5" t="s">
        <v>2423</v>
      </c>
      <c r="J116" s="5" t="s">
        <v>1407</v>
      </c>
      <c r="K116" s="5" t="s">
        <v>6394</v>
      </c>
      <c r="L116" s="5" t="str" cm="1">
        <f t="array" ref="L116">_xlfn.TEXTJOIN(", ",TRUE,_xlfn.UNIQUE(_xlfn._xlws.FILTER(InfoGeneral[CodigoProducto],(InfoGeneral[BPIN]=EjecucionPresupuestalGastoCCyFondo[[#This Row],[PROYECTO]])*(InfoGeneral[Vigencia]=VALUE(EjecucionPresupuestalGastoCCyFondo[[#This Row],[VIGENCIA]])),"")))</f>
        <v>2201071</v>
      </c>
      <c r="M116" s="5" t="s">
        <v>5798</v>
      </c>
      <c r="N116" s="6">
        <v>42668521422</v>
      </c>
      <c r="O116" s="6">
        <v>6000000000</v>
      </c>
      <c r="P116" s="6">
        <v>0</v>
      </c>
      <c r="Q116" s="6">
        <v>10708839030.5</v>
      </c>
      <c r="R116" s="6">
        <v>7000000000</v>
      </c>
      <c r="S116" s="6">
        <v>0</v>
      </c>
      <c r="T116" s="6">
        <v>0</v>
      </c>
      <c r="U116" s="6">
        <v>523773604525</v>
      </c>
      <c r="V116" s="6">
        <v>52353103726</v>
      </c>
      <c r="W116" s="6">
        <v>52353103726</v>
      </c>
      <c r="X116" s="6">
        <v>52353103726</v>
      </c>
      <c r="Y116" s="6">
        <v>52353103726</v>
      </c>
      <c r="Z116" s="6">
        <v>52344794224</v>
      </c>
      <c r="AA116" s="107">
        <v>45673</v>
      </c>
      <c r="AB116" s="5" t="s">
        <v>6395</v>
      </c>
      <c r="AC116" s="107">
        <v>45673</v>
      </c>
      <c r="AD116" s="5" t="s">
        <v>6396</v>
      </c>
      <c r="AE116" s="5" t="s">
        <v>6397</v>
      </c>
      <c r="AF116" s="107">
        <v>45673</v>
      </c>
      <c r="AG116" s="5" t="s">
        <v>6398</v>
      </c>
      <c r="AH116" s="5" t="s">
        <v>6397</v>
      </c>
      <c r="AI116" s="5"/>
      <c r="AJ116" s="107"/>
      <c r="AK116" s="107"/>
      <c r="AL116" s="6"/>
      <c r="AM116" s="6"/>
      <c r="AN116" s="6"/>
      <c r="AO116" s="6"/>
    </row>
    <row r="117" spans="1:41" ht="40.200000000000003" customHeight="1" x14ac:dyDescent="0.3">
      <c r="A117" s="167" t="s">
        <v>1246</v>
      </c>
      <c r="B117" s="5" t="s">
        <v>6399</v>
      </c>
      <c r="C117" s="5" t="s">
        <v>2765</v>
      </c>
      <c r="D117" s="5" t="s">
        <v>6032</v>
      </c>
      <c r="E117" s="5" t="s">
        <v>6033</v>
      </c>
      <c r="F117" s="5" t="s">
        <v>2420</v>
      </c>
      <c r="G117" s="5" t="s">
        <v>2421</v>
      </c>
      <c r="H117" s="5" t="s">
        <v>2422</v>
      </c>
      <c r="I117" s="5" t="s">
        <v>2423</v>
      </c>
      <c r="J117" s="5" t="s">
        <v>1407</v>
      </c>
      <c r="K117" s="5" t="s">
        <v>6394</v>
      </c>
      <c r="L117" s="5" t="str" cm="1">
        <f t="array" ref="L117">_xlfn.TEXTJOIN(", ",TRUE,_xlfn.UNIQUE(_xlfn._xlws.FILTER(InfoGeneral[CodigoProducto],(InfoGeneral[BPIN]=EjecucionPresupuestalGastoCCyFondo[[#This Row],[PROYECTO]])*(InfoGeneral[Vigencia]=VALUE(EjecucionPresupuestalGastoCCyFondo[[#This Row],[VIGENCIA]])),"")))</f>
        <v>2201071</v>
      </c>
      <c r="M117" s="5" t="s">
        <v>5798</v>
      </c>
      <c r="N117" s="6">
        <v>443246496</v>
      </c>
      <c r="O117" s="6">
        <v>0</v>
      </c>
      <c r="P117" s="6">
        <v>0</v>
      </c>
      <c r="Q117" s="6">
        <v>0</v>
      </c>
      <c r="R117" s="6">
        <v>103246496</v>
      </c>
      <c r="S117" s="6">
        <v>0</v>
      </c>
      <c r="T117" s="6">
        <v>0</v>
      </c>
      <c r="U117" s="6">
        <v>340000000</v>
      </c>
      <c r="V117" s="6">
        <v>314629205</v>
      </c>
      <c r="W117" s="6">
        <v>314629205</v>
      </c>
      <c r="X117" s="6">
        <v>314629205</v>
      </c>
      <c r="Y117" s="6">
        <v>314629205</v>
      </c>
      <c r="Z117" s="6">
        <v>314629205</v>
      </c>
      <c r="AA117" s="107">
        <v>45681</v>
      </c>
      <c r="AB117" s="5" t="s">
        <v>6400</v>
      </c>
      <c r="AC117" s="107">
        <v>45699</v>
      </c>
      <c r="AD117" s="5" t="s">
        <v>6401</v>
      </c>
      <c r="AE117" s="5" t="s">
        <v>6402</v>
      </c>
      <c r="AF117" s="107">
        <v>45700</v>
      </c>
      <c r="AG117" s="5" t="s">
        <v>6403</v>
      </c>
      <c r="AH117" s="5" t="s">
        <v>6404</v>
      </c>
      <c r="AI117" s="5" t="s">
        <v>6405</v>
      </c>
      <c r="AJ117" s="107">
        <v>45791</v>
      </c>
      <c r="AK117" s="107">
        <v>45791</v>
      </c>
      <c r="AL117" s="6"/>
      <c r="AM117" s="6"/>
      <c r="AN117" s="6"/>
      <c r="AO117" s="6"/>
    </row>
    <row r="118" spans="1:41" ht="40.200000000000003" customHeight="1" x14ac:dyDescent="0.3">
      <c r="A118" s="167" t="s">
        <v>1246</v>
      </c>
      <c r="B118" s="5" t="s">
        <v>6406</v>
      </c>
      <c r="C118" s="5" t="s">
        <v>2765</v>
      </c>
      <c r="D118" s="5" t="s">
        <v>2296</v>
      </c>
      <c r="E118" s="5" t="s">
        <v>5921</v>
      </c>
      <c r="F118" s="5" t="s">
        <v>2420</v>
      </c>
      <c r="G118" s="5" t="s">
        <v>2421</v>
      </c>
      <c r="H118" s="5" t="s">
        <v>2422</v>
      </c>
      <c r="I118" s="5" t="s">
        <v>2423</v>
      </c>
      <c r="J118" s="5" t="s">
        <v>1407</v>
      </c>
      <c r="K118" s="5" t="s">
        <v>6394</v>
      </c>
      <c r="L118" s="5" t="str" cm="1">
        <f t="array" ref="L118">_xlfn.TEXTJOIN(", ",TRUE,_xlfn.UNIQUE(_xlfn._xlws.FILTER(InfoGeneral[CodigoProducto],(InfoGeneral[BPIN]=EjecucionPresupuestalGastoCCyFondo[[#This Row],[PROYECTO]])*(InfoGeneral[Vigencia]=VALUE(EjecucionPresupuestalGastoCCyFondo[[#This Row],[VIGENCIA]])),"")))</f>
        <v>2201071</v>
      </c>
      <c r="M118" s="5" t="s">
        <v>5798</v>
      </c>
      <c r="N118" s="6">
        <v>452972970880.5</v>
      </c>
      <c r="O118" s="6">
        <v>35278108618</v>
      </c>
      <c r="P118" s="6">
        <v>0</v>
      </c>
      <c r="Q118" s="6">
        <v>0</v>
      </c>
      <c r="R118" s="6">
        <v>10145527611.5</v>
      </c>
      <c r="S118" s="6">
        <v>0</v>
      </c>
      <c r="T118" s="6">
        <v>0</v>
      </c>
      <c r="U118" s="6">
        <v>478105551887</v>
      </c>
      <c r="V118" s="6">
        <v>478105551887</v>
      </c>
      <c r="W118" s="6">
        <v>478105551887</v>
      </c>
      <c r="X118" s="6">
        <v>478105551887</v>
      </c>
      <c r="Y118" s="6">
        <v>478105551887</v>
      </c>
      <c r="Z118" s="6">
        <v>445971474450</v>
      </c>
      <c r="AA118" s="107">
        <v>45686</v>
      </c>
      <c r="AB118" s="5" t="s">
        <v>6407</v>
      </c>
      <c r="AC118" s="107">
        <v>45686</v>
      </c>
      <c r="AD118" s="5" t="s">
        <v>6408</v>
      </c>
      <c r="AE118" s="5" t="s">
        <v>5924</v>
      </c>
      <c r="AF118" s="107">
        <v>45687</v>
      </c>
      <c r="AG118" s="5" t="s">
        <v>6409</v>
      </c>
      <c r="AH118" s="5" t="s">
        <v>5924</v>
      </c>
      <c r="AI118" s="5"/>
      <c r="AJ118" s="107"/>
      <c r="AK118" s="107"/>
      <c r="AL118" s="6"/>
      <c r="AM118" s="6"/>
      <c r="AN118" s="6"/>
      <c r="AO118" s="6"/>
    </row>
    <row r="119" spans="1:41" ht="40.200000000000003" customHeight="1" x14ac:dyDescent="0.3">
      <c r="A119" s="167" t="s">
        <v>1246</v>
      </c>
      <c r="B119" s="5" t="s">
        <v>6410</v>
      </c>
      <c r="C119" s="5" t="s">
        <v>2765</v>
      </c>
      <c r="D119" s="5" t="s">
        <v>2341</v>
      </c>
      <c r="E119" s="5" t="s">
        <v>5927</v>
      </c>
      <c r="F119" s="5" t="s">
        <v>2420</v>
      </c>
      <c r="G119" s="5" t="s">
        <v>2421</v>
      </c>
      <c r="H119" s="5" t="s">
        <v>2422</v>
      </c>
      <c r="I119" s="5" t="s">
        <v>2423</v>
      </c>
      <c r="J119" s="5" t="s">
        <v>1407</v>
      </c>
      <c r="K119" s="5" t="s">
        <v>6394</v>
      </c>
      <c r="L119" s="5" t="str" cm="1">
        <f t="array" ref="L119">_xlfn.TEXTJOIN(", ",TRUE,_xlfn.UNIQUE(_xlfn._xlws.FILTER(InfoGeneral[CodigoProducto],(InfoGeneral[BPIN]=EjecucionPresupuestalGastoCCyFondo[[#This Row],[PROYECTO]])*(InfoGeneral[Vigencia]=VALUE(EjecucionPresupuestalGastoCCyFondo[[#This Row],[VIGENCIA]])),"")))</f>
        <v>2201071</v>
      </c>
      <c r="M119" s="5" t="s">
        <v>5798</v>
      </c>
      <c r="N119" s="6">
        <v>14564969831</v>
      </c>
      <c r="O119" s="6">
        <v>500000000</v>
      </c>
      <c r="P119" s="6">
        <v>0</v>
      </c>
      <c r="Q119" s="6">
        <v>1600000000</v>
      </c>
      <c r="R119" s="6">
        <v>5692666</v>
      </c>
      <c r="S119" s="6">
        <v>0</v>
      </c>
      <c r="T119" s="6">
        <v>0</v>
      </c>
      <c r="U119" s="6">
        <v>16659277165</v>
      </c>
      <c r="V119" s="6">
        <v>16659277165</v>
      </c>
      <c r="W119" s="6">
        <v>16659277165</v>
      </c>
      <c r="X119" s="6">
        <v>16659277165</v>
      </c>
      <c r="Y119" s="6">
        <v>16659277165</v>
      </c>
      <c r="Z119" s="6">
        <v>14673348267</v>
      </c>
      <c r="AA119" s="107">
        <v>45686</v>
      </c>
      <c r="AB119" s="5" t="s">
        <v>6411</v>
      </c>
      <c r="AC119" s="107">
        <v>45686</v>
      </c>
      <c r="AD119" s="5" t="s">
        <v>6412</v>
      </c>
      <c r="AE119" s="5" t="s">
        <v>5930</v>
      </c>
      <c r="AF119" s="107">
        <v>45687</v>
      </c>
      <c r="AG119" s="5" t="s">
        <v>6413</v>
      </c>
      <c r="AH119" s="5" t="s">
        <v>5930</v>
      </c>
      <c r="AI119" s="5"/>
      <c r="AJ119" s="107"/>
      <c r="AK119" s="107"/>
      <c r="AL119" s="6"/>
      <c r="AM119" s="6"/>
      <c r="AN119" s="6"/>
      <c r="AO119" s="6"/>
    </row>
    <row r="120" spans="1:41" ht="40.200000000000003" customHeight="1" x14ac:dyDescent="0.3">
      <c r="A120" s="167" t="s">
        <v>1246</v>
      </c>
      <c r="B120" s="5" t="s">
        <v>6414</v>
      </c>
      <c r="C120" s="5" t="s">
        <v>2765</v>
      </c>
      <c r="D120" s="5" t="s">
        <v>2343</v>
      </c>
      <c r="E120" s="5" t="s">
        <v>5933</v>
      </c>
      <c r="F120" s="5" t="s">
        <v>2420</v>
      </c>
      <c r="G120" s="5" t="s">
        <v>2421</v>
      </c>
      <c r="H120" s="5" t="s">
        <v>2422</v>
      </c>
      <c r="I120" s="5" t="s">
        <v>2423</v>
      </c>
      <c r="J120" s="5" t="s">
        <v>1407</v>
      </c>
      <c r="K120" s="5" t="s">
        <v>6394</v>
      </c>
      <c r="L120" s="5" t="str" cm="1">
        <f t="array" ref="L120">_xlfn.TEXTJOIN(", ",TRUE,_xlfn.UNIQUE(_xlfn._xlws.FILTER(InfoGeneral[CodigoProducto],(InfoGeneral[BPIN]=EjecucionPresupuestalGastoCCyFondo[[#This Row],[PROYECTO]])*(InfoGeneral[Vigencia]=VALUE(EjecucionPresupuestalGastoCCyFondo[[#This Row],[VIGENCIA]])),"")))</f>
        <v>2201071</v>
      </c>
      <c r="M120" s="5" t="s">
        <v>5798</v>
      </c>
      <c r="N120" s="6">
        <v>662488970</v>
      </c>
      <c r="O120" s="6">
        <v>0</v>
      </c>
      <c r="P120" s="6">
        <v>0</v>
      </c>
      <c r="Q120" s="6">
        <v>0</v>
      </c>
      <c r="R120" s="6">
        <v>103616542</v>
      </c>
      <c r="S120" s="6">
        <v>0</v>
      </c>
      <c r="T120" s="6">
        <v>0</v>
      </c>
      <c r="U120" s="6">
        <v>558872428</v>
      </c>
      <c r="V120" s="6">
        <v>558872428</v>
      </c>
      <c r="W120" s="6">
        <v>558872428</v>
      </c>
      <c r="X120" s="6">
        <v>558872428</v>
      </c>
      <c r="Y120" s="6">
        <v>558872428</v>
      </c>
      <c r="Z120" s="6">
        <v>529453724</v>
      </c>
      <c r="AA120" s="107">
        <v>45686</v>
      </c>
      <c r="AB120" s="5" t="s">
        <v>6415</v>
      </c>
      <c r="AC120" s="107">
        <v>45686</v>
      </c>
      <c r="AD120" s="5" t="s">
        <v>6416</v>
      </c>
      <c r="AE120" s="5" t="s">
        <v>5930</v>
      </c>
      <c r="AF120" s="107">
        <v>45687</v>
      </c>
      <c r="AG120" s="5" t="s">
        <v>6417</v>
      </c>
      <c r="AH120" s="5" t="s">
        <v>5930</v>
      </c>
      <c r="AI120" s="5"/>
      <c r="AJ120" s="107"/>
      <c r="AK120" s="107"/>
      <c r="AL120" s="6"/>
      <c r="AM120" s="6"/>
      <c r="AN120" s="6"/>
      <c r="AO120" s="6"/>
    </row>
    <row r="121" spans="1:41" ht="40.200000000000003" customHeight="1" x14ac:dyDescent="0.3">
      <c r="A121" s="167" t="s">
        <v>1246</v>
      </c>
      <c r="B121" s="5" t="s">
        <v>6418</v>
      </c>
      <c r="C121" s="5" t="s">
        <v>2765</v>
      </c>
      <c r="D121" s="5" t="s">
        <v>2345</v>
      </c>
      <c r="E121" s="5" t="s">
        <v>5938</v>
      </c>
      <c r="F121" s="5" t="s">
        <v>2420</v>
      </c>
      <c r="G121" s="5" t="s">
        <v>2421</v>
      </c>
      <c r="H121" s="5" t="s">
        <v>2422</v>
      </c>
      <c r="I121" s="5" t="s">
        <v>2423</v>
      </c>
      <c r="J121" s="5" t="s">
        <v>1407</v>
      </c>
      <c r="K121" s="5" t="s">
        <v>6394</v>
      </c>
      <c r="L121" s="5" t="str" cm="1">
        <f t="array" ref="L121">_xlfn.TEXTJOIN(", ",TRUE,_xlfn.UNIQUE(_xlfn._xlws.FILTER(InfoGeneral[CodigoProducto],(InfoGeneral[BPIN]=EjecucionPresupuestalGastoCCyFondo[[#This Row],[PROYECTO]])*(InfoGeneral[Vigencia]=VALUE(EjecucionPresupuestalGastoCCyFondo[[#This Row],[VIGENCIA]])),"")))</f>
        <v>2201071</v>
      </c>
      <c r="M121" s="5" t="s">
        <v>5798</v>
      </c>
      <c r="N121" s="6">
        <v>847601293</v>
      </c>
      <c r="O121" s="6">
        <v>250000000</v>
      </c>
      <c r="P121" s="6">
        <v>0</v>
      </c>
      <c r="Q121" s="6">
        <v>0</v>
      </c>
      <c r="R121" s="6">
        <v>55906434</v>
      </c>
      <c r="S121" s="6">
        <v>0</v>
      </c>
      <c r="T121" s="6">
        <v>0</v>
      </c>
      <c r="U121" s="6">
        <v>1041694859</v>
      </c>
      <c r="V121" s="6">
        <v>1041694859</v>
      </c>
      <c r="W121" s="6">
        <v>1041694859</v>
      </c>
      <c r="X121" s="6">
        <v>1041694859</v>
      </c>
      <c r="Y121" s="6">
        <v>1041694859</v>
      </c>
      <c r="Z121" s="6">
        <v>982032751</v>
      </c>
      <c r="AA121" s="107">
        <v>45686</v>
      </c>
      <c r="AB121" s="5" t="s">
        <v>6419</v>
      </c>
      <c r="AC121" s="107">
        <v>45686</v>
      </c>
      <c r="AD121" s="5" t="s">
        <v>6420</v>
      </c>
      <c r="AE121" s="5" t="s">
        <v>5930</v>
      </c>
      <c r="AF121" s="107">
        <v>45687</v>
      </c>
      <c r="AG121" s="5" t="s">
        <v>6421</v>
      </c>
      <c r="AH121" s="5" t="s">
        <v>5930</v>
      </c>
      <c r="AI121" s="5"/>
      <c r="AJ121" s="107"/>
      <c r="AK121" s="107"/>
      <c r="AL121" s="6"/>
      <c r="AM121" s="6"/>
      <c r="AN121" s="6"/>
      <c r="AO121" s="6"/>
    </row>
    <row r="122" spans="1:41" ht="40.200000000000003" customHeight="1" x14ac:dyDescent="0.3">
      <c r="A122" s="167" t="s">
        <v>1246</v>
      </c>
      <c r="B122" s="5" t="s">
        <v>6422</v>
      </c>
      <c r="C122" s="5" t="s">
        <v>2765</v>
      </c>
      <c r="D122" s="5" t="s">
        <v>2347</v>
      </c>
      <c r="E122" s="5" t="s">
        <v>5943</v>
      </c>
      <c r="F122" s="5" t="s">
        <v>2420</v>
      </c>
      <c r="G122" s="5" t="s">
        <v>2421</v>
      </c>
      <c r="H122" s="5" t="s">
        <v>2422</v>
      </c>
      <c r="I122" s="5" t="s">
        <v>2423</v>
      </c>
      <c r="J122" s="5" t="s">
        <v>1407</v>
      </c>
      <c r="K122" s="5" t="s">
        <v>6394</v>
      </c>
      <c r="L122" s="5" t="str" cm="1">
        <f t="array" ref="L122">_xlfn.TEXTJOIN(", ",TRUE,_xlfn.UNIQUE(_xlfn._xlws.FILTER(InfoGeneral[CodigoProducto],(InfoGeneral[BPIN]=EjecucionPresupuestalGastoCCyFondo[[#This Row],[PROYECTO]])*(InfoGeneral[Vigencia]=VALUE(EjecucionPresupuestalGastoCCyFondo[[#This Row],[VIGENCIA]])),"")))</f>
        <v>2201071</v>
      </c>
      <c r="M122" s="5" t="s">
        <v>5798</v>
      </c>
      <c r="N122" s="6">
        <v>19662935353</v>
      </c>
      <c r="O122" s="6">
        <v>1000000000</v>
      </c>
      <c r="P122" s="6">
        <v>0</v>
      </c>
      <c r="Q122" s="6">
        <v>0</v>
      </c>
      <c r="R122" s="6">
        <v>243270583</v>
      </c>
      <c r="S122" s="6">
        <v>0</v>
      </c>
      <c r="T122" s="6">
        <v>0</v>
      </c>
      <c r="U122" s="6">
        <v>20419664770</v>
      </c>
      <c r="V122" s="6">
        <v>20419664770</v>
      </c>
      <c r="W122" s="6">
        <v>20419664770</v>
      </c>
      <c r="X122" s="6">
        <v>20419664770</v>
      </c>
      <c r="Y122" s="6">
        <v>20419664770</v>
      </c>
      <c r="Z122" s="6">
        <v>20409875774</v>
      </c>
      <c r="AA122" s="107">
        <v>45686</v>
      </c>
      <c r="AB122" s="5" t="s">
        <v>6423</v>
      </c>
      <c r="AC122" s="107">
        <v>45686</v>
      </c>
      <c r="AD122" s="5" t="s">
        <v>6424</v>
      </c>
      <c r="AE122" s="5" t="s">
        <v>5924</v>
      </c>
      <c r="AF122" s="107">
        <v>45687</v>
      </c>
      <c r="AG122" s="5" t="s">
        <v>6425</v>
      </c>
      <c r="AH122" s="5" t="s">
        <v>5924</v>
      </c>
      <c r="AI122" s="5"/>
      <c r="AJ122" s="107"/>
      <c r="AK122" s="107"/>
      <c r="AL122" s="6"/>
      <c r="AM122" s="6"/>
      <c r="AN122" s="6"/>
      <c r="AO122" s="6"/>
    </row>
    <row r="123" spans="1:41" ht="40.200000000000003" customHeight="1" x14ac:dyDescent="0.3">
      <c r="A123" s="167" t="s">
        <v>1246</v>
      </c>
      <c r="B123" s="5" t="s">
        <v>6426</v>
      </c>
      <c r="C123" s="5" t="s">
        <v>2765</v>
      </c>
      <c r="D123" s="5" t="s">
        <v>2349</v>
      </c>
      <c r="E123" s="5" t="s">
        <v>5948</v>
      </c>
      <c r="F123" s="5" t="s">
        <v>2420</v>
      </c>
      <c r="G123" s="5" t="s">
        <v>2421</v>
      </c>
      <c r="H123" s="5" t="s">
        <v>2422</v>
      </c>
      <c r="I123" s="5" t="s">
        <v>2423</v>
      </c>
      <c r="J123" s="5" t="s">
        <v>1407</v>
      </c>
      <c r="K123" s="5" t="s">
        <v>6394</v>
      </c>
      <c r="L123" s="5" t="str" cm="1">
        <f t="array" ref="L123">_xlfn.TEXTJOIN(", ",TRUE,_xlfn.UNIQUE(_xlfn._xlws.FILTER(InfoGeneral[CodigoProducto],(InfoGeneral[BPIN]=EjecucionPresupuestalGastoCCyFondo[[#This Row],[PROYECTO]])*(InfoGeneral[Vigencia]=VALUE(EjecucionPresupuestalGastoCCyFondo[[#This Row],[VIGENCIA]])),"")))</f>
        <v>2201071</v>
      </c>
      <c r="M123" s="5" t="s">
        <v>5798</v>
      </c>
      <c r="N123" s="6">
        <v>805326763</v>
      </c>
      <c r="O123" s="6">
        <v>300000000</v>
      </c>
      <c r="P123" s="6">
        <v>0</v>
      </c>
      <c r="Q123" s="6">
        <v>0</v>
      </c>
      <c r="R123" s="6">
        <v>304750475</v>
      </c>
      <c r="S123" s="6">
        <v>0</v>
      </c>
      <c r="T123" s="6">
        <v>0</v>
      </c>
      <c r="U123" s="6">
        <v>800576288</v>
      </c>
      <c r="V123" s="6">
        <v>800576288</v>
      </c>
      <c r="W123" s="6">
        <v>800576288</v>
      </c>
      <c r="X123" s="6">
        <v>800576288</v>
      </c>
      <c r="Y123" s="6">
        <v>800576288</v>
      </c>
      <c r="Z123" s="6">
        <v>758452217</v>
      </c>
      <c r="AA123" s="107">
        <v>45686</v>
      </c>
      <c r="AB123" s="5" t="s">
        <v>6427</v>
      </c>
      <c r="AC123" s="107">
        <v>45686</v>
      </c>
      <c r="AD123" s="5" t="s">
        <v>6428</v>
      </c>
      <c r="AE123" s="5" t="s">
        <v>5924</v>
      </c>
      <c r="AF123" s="107">
        <v>45687</v>
      </c>
      <c r="AG123" s="5" t="s">
        <v>6429</v>
      </c>
      <c r="AH123" s="5" t="s">
        <v>5924</v>
      </c>
      <c r="AI123" s="5"/>
      <c r="AJ123" s="107"/>
      <c r="AK123" s="107"/>
      <c r="AL123" s="6"/>
      <c r="AM123" s="6"/>
      <c r="AN123" s="6"/>
      <c r="AO123" s="6"/>
    </row>
    <row r="124" spans="1:41" ht="40.200000000000003" customHeight="1" x14ac:dyDescent="0.3">
      <c r="A124" s="167" t="s">
        <v>1246</v>
      </c>
      <c r="B124" s="5" t="s">
        <v>6430</v>
      </c>
      <c r="C124" s="5" t="s">
        <v>2765</v>
      </c>
      <c r="D124" s="5" t="s">
        <v>2355</v>
      </c>
      <c r="E124" s="5" t="s">
        <v>5963</v>
      </c>
      <c r="F124" s="5" t="s">
        <v>2420</v>
      </c>
      <c r="G124" s="5" t="s">
        <v>2421</v>
      </c>
      <c r="H124" s="5" t="s">
        <v>2422</v>
      </c>
      <c r="I124" s="5" t="s">
        <v>2423</v>
      </c>
      <c r="J124" s="5" t="s">
        <v>1407</v>
      </c>
      <c r="K124" s="5" t="s">
        <v>6394</v>
      </c>
      <c r="L124" s="5" t="str" cm="1">
        <f t="array" ref="L124">_xlfn.TEXTJOIN(", ",TRUE,_xlfn.UNIQUE(_xlfn._xlws.FILTER(InfoGeneral[CodigoProducto],(InfoGeneral[BPIN]=EjecucionPresupuestalGastoCCyFondo[[#This Row],[PROYECTO]])*(InfoGeneral[Vigencia]=VALUE(EjecucionPresupuestalGastoCCyFondo[[#This Row],[VIGENCIA]])),"")))</f>
        <v>2201071</v>
      </c>
      <c r="M124" s="5" t="s">
        <v>5798</v>
      </c>
      <c r="N124" s="6">
        <v>6649479017</v>
      </c>
      <c r="O124" s="6">
        <v>4000000000</v>
      </c>
      <c r="P124" s="6">
        <v>0</v>
      </c>
      <c r="Q124" s="6">
        <v>2000000000</v>
      </c>
      <c r="R124" s="6">
        <v>739683912</v>
      </c>
      <c r="S124" s="6">
        <v>0</v>
      </c>
      <c r="T124" s="6">
        <v>0</v>
      </c>
      <c r="U124" s="6">
        <v>11909795105</v>
      </c>
      <c r="V124" s="6">
        <v>11909795105</v>
      </c>
      <c r="W124" s="6">
        <v>11909795105</v>
      </c>
      <c r="X124" s="6">
        <v>11909795105</v>
      </c>
      <c r="Y124" s="6">
        <v>11909795105</v>
      </c>
      <c r="Z124" s="6">
        <v>11621214765</v>
      </c>
      <c r="AA124" s="107">
        <v>45686</v>
      </c>
      <c r="AB124" s="5" t="s">
        <v>6431</v>
      </c>
      <c r="AC124" s="107">
        <v>45686</v>
      </c>
      <c r="AD124" s="5" t="s">
        <v>6432</v>
      </c>
      <c r="AE124" s="5" t="s">
        <v>5930</v>
      </c>
      <c r="AF124" s="107">
        <v>45687</v>
      </c>
      <c r="AG124" s="5" t="s">
        <v>6433</v>
      </c>
      <c r="AH124" s="5" t="s">
        <v>5930</v>
      </c>
      <c r="AI124" s="5"/>
      <c r="AJ124" s="107"/>
      <c r="AK124" s="107"/>
      <c r="AL124" s="6"/>
      <c r="AM124" s="6"/>
      <c r="AN124" s="6"/>
      <c r="AO124" s="6"/>
    </row>
    <row r="125" spans="1:41" ht="40.200000000000003" customHeight="1" x14ac:dyDescent="0.3">
      <c r="A125" s="167" t="s">
        <v>1246</v>
      </c>
      <c r="B125" s="5" t="s">
        <v>6434</v>
      </c>
      <c r="C125" s="5" t="s">
        <v>2765</v>
      </c>
      <c r="D125" s="5" t="s">
        <v>2357</v>
      </c>
      <c r="E125" s="5" t="s">
        <v>5968</v>
      </c>
      <c r="F125" s="5" t="s">
        <v>2420</v>
      </c>
      <c r="G125" s="5" t="s">
        <v>2421</v>
      </c>
      <c r="H125" s="5" t="s">
        <v>2422</v>
      </c>
      <c r="I125" s="5" t="s">
        <v>2423</v>
      </c>
      <c r="J125" s="5" t="s">
        <v>1407</v>
      </c>
      <c r="K125" s="5" t="s">
        <v>6394</v>
      </c>
      <c r="L125" s="5" t="str" cm="1">
        <f t="array" ref="L125">_xlfn.TEXTJOIN(", ",TRUE,_xlfn.UNIQUE(_xlfn._xlws.FILTER(InfoGeneral[CodigoProducto],(InfoGeneral[BPIN]=EjecucionPresupuestalGastoCCyFondo[[#This Row],[PROYECTO]])*(InfoGeneral[Vigencia]=VALUE(EjecucionPresupuestalGastoCCyFondo[[#This Row],[VIGENCIA]])),"")))</f>
        <v>2201071</v>
      </c>
      <c r="M125" s="5" t="s">
        <v>5798</v>
      </c>
      <c r="N125" s="6">
        <v>8886686862</v>
      </c>
      <c r="O125" s="6">
        <v>0</v>
      </c>
      <c r="P125" s="6">
        <v>0</v>
      </c>
      <c r="Q125" s="6">
        <v>60000000</v>
      </c>
      <c r="R125" s="6">
        <v>14337400</v>
      </c>
      <c r="S125" s="6">
        <v>0</v>
      </c>
      <c r="T125" s="6">
        <v>0</v>
      </c>
      <c r="U125" s="6">
        <v>8932349462</v>
      </c>
      <c r="V125" s="6">
        <v>8932349462</v>
      </c>
      <c r="W125" s="6">
        <v>8932349462</v>
      </c>
      <c r="X125" s="6">
        <v>8932349462</v>
      </c>
      <c r="Y125" s="6">
        <v>8932349462</v>
      </c>
      <c r="Z125" s="6">
        <v>8161691731</v>
      </c>
      <c r="AA125" s="107">
        <v>45686</v>
      </c>
      <c r="AB125" s="5" t="s">
        <v>6435</v>
      </c>
      <c r="AC125" s="107">
        <v>45686</v>
      </c>
      <c r="AD125" s="5" t="s">
        <v>6436</v>
      </c>
      <c r="AE125" s="5" t="s">
        <v>5930</v>
      </c>
      <c r="AF125" s="107">
        <v>45687</v>
      </c>
      <c r="AG125" s="5" t="s">
        <v>6437</v>
      </c>
      <c r="AH125" s="5" t="s">
        <v>5930</v>
      </c>
      <c r="AI125" s="5"/>
      <c r="AJ125" s="107"/>
      <c r="AK125" s="107"/>
      <c r="AL125" s="6"/>
      <c r="AM125" s="6"/>
      <c r="AN125" s="6"/>
      <c r="AO125" s="6"/>
    </row>
    <row r="126" spans="1:41" ht="40.200000000000003" customHeight="1" x14ac:dyDescent="0.3">
      <c r="A126" s="167" t="s">
        <v>1246</v>
      </c>
      <c r="B126" s="5" t="s">
        <v>6438</v>
      </c>
      <c r="C126" s="5" t="s">
        <v>2765</v>
      </c>
      <c r="D126" s="5" t="s">
        <v>2359</v>
      </c>
      <c r="E126" s="5" t="s">
        <v>5973</v>
      </c>
      <c r="F126" s="5" t="s">
        <v>2420</v>
      </c>
      <c r="G126" s="5" t="s">
        <v>2421</v>
      </c>
      <c r="H126" s="5" t="s">
        <v>2422</v>
      </c>
      <c r="I126" s="5" t="s">
        <v>2423</v>
      </c>
      <c r="J126" s="5" t="s">
        <v>1407</v>
      </c>
      <c r="K126" s="5" t="s">
        <v>6394</v>
      </c>
      <c r="L126" s="5" t="str" cm="1">
        <f t="array" ref="L126">_xlfn.TEXTJOIN(", ",TRUE,_xlfn.UNIQUE(_xlfn._xlws.FILTER(InfoGeneral[CodigoProducto],(InfoGeneral[BPIN]=EjecucionPresupuestalGastoCCyFondo[[#This Row],[PROYECTO]])*(InfoGeneral[Vigencia]=VALUE(EjecucionPresupuestalGastoCCyFondo[[#This Row],[VIGENCIA]])),"")))</f>
        <v>2201071</v>
      </c>
      <c r="M126" s="5" t="s">
        <v>5798</v>
      </c>
      <c r="N126" s="6">
        <v>136721431</v>
      </c>
      <c r="O126" s="6">
        <v>40000000</v>
      </c>
      <c r="P126" s="6">
        <v>0</v>
      </c>
      <c r="Q126" s="6">
        <v>0</v>
      </c>
      <c r="R126" s="6">
        <v>40410871</v>
      </c>
      <c r="S126" s="6">
        <v>0</v>
      </c>
      <c r="T126" s="6">
        <v>0</v>
      </c>
      <c r="U126" s="6">
        <v>136310560</v>
      </c>
      <c r="V126" s="6">
        <v>136310560</v>
      </c>
      <c r="W126" s="6">
        <v>136310560</v>
      </c>
      <c r="X126" s="6">
        <v>136310560</v>
      </c>
      <c r="Y126" s="6">
        <v>136310560</v>
      </c>
      <c r="Z126" s="6">
        <v>127040652</v>
      </c>
      <c r="AA126" s="107">
        <v>45686</v>
      </c>
      <c r="AB126" s="5" t="s">
        <v>6427</v>
      </c>
      <c r="AC126" s="107">
        <v>45686</v>
      </c>
      <c r="AD126" s="5" t="s">
        <v>6428</v>
      </c>
      <c r="AE126" s="5" t="s">
        <v>5924</v>
      </c>
      <c r="AF126" s="107">
        <v>45687</v>
      </c>
      <c r="AG126" s="5" t="s">
        <v>6429</v>
      </c>
      <c r="AH126" s="5" t="s">
        <v>5924</v>
      </c>
      <c r="AI126" s="5"/>
      <c r="AJ126" s="107"/>
      <c r="AK126" s="107"/>
      <c r="AL126" s="6"/>
      <c r="AM126" s="6"/>
      <c r="AN126" s="6"/>
      <c r="AO126" s="6"/>
    </row>
    <row r="127" spans="1:41" ht="40.200000000000003" customHeight="1" x14ac:dyDescent="0.3">
      <c r="A127" s="167" t="s">
        <v>1246</v>
      </c>
      <c r="B127" s="5" t="s">
        <v>6439</v>
      </c>
      <c r="C127" s="5" t="s">
        <v>2765</v>
      </c>
      <c r="D127" s="5" t="s">
        <v>2468</v>
      </c>
      <c r="E127" s="5" t="s">
        <v>5980</v>
      </c>
      <c r="F127" s="5" t="s">
        <v>2420</v>
      </c>
      <c r="G127" s="5" t="s">
        <v>2421</v>
      </c>
      <c r="H127" s="5" t="s">
        <v>2422</v>
      </c>
      <c r="I127" s="5" t="s">
        <v>2423</v>
      </c>
      <c r="J127" s="5" t="s">
        <v>1407</v>
      </c>
      <c r="K127" s="5" t="s">
        <v>6394</v>
      </c>
      <c r="L127" s="5" t="str" cm="1">
        <f t="array" ref="L127">_xlfn.TEXTJOIN(", ",TRUE,_xlfn.UNIQUE(_xlfn._xlws.FILTER(InfoGeneral[CodigoProducto],(InfoGeneral[BPIN]=EjecucionPresupuestalGastoCCyFondo[[#This Row],[PROYECTO]])*(InfoGeneral[Vigencia]=VALUE(EjecucionPresupuestalGastoCCyFondo[[#This Row],[VIGENCIA]])),"")))</f>
        <v>2201071</v>
      </c>
      <c r="M127" s="5" t="s">
        <v>5798</v>
      </c>
      <c r="N127" s="6">
        <v>447691628</v>
      </c>
      <c r="O127" s="6">
        <v>0</v>
      </c>
      <c r="P127" s="6">
        <v>0</v>
      </c>
      <c r="Q127" s="6">
        <v>0</v>
      </c>
      <c r="R127" s="6">
        <v>46144576</v>
      </c>
      <c r="S127" s="6">
        <v>0</v>
      </c>
      <c r="T127" s="6">
        <v>0</v>
      </c>
      <c r="U127" s="6">
        <v>401547052</v>
      </c>
      <c r="V127" s="6">
        <v>401547052</v>
      </c>
      <c r="W127" s="6">
        <v>401547052</v>
      </c>
      <c r="X127" s="6">
        <v>401547052</v>
      </c>
      <c r="Y127" s="6">
        <v>401547052</v>
      </c>
      <c r="Z127" s="6">
        <v>393827428</v>
      </c>
      <c r="AA127" s="107">
        <v>45686</v>
      </c>
      <c r="AB127" s="5" t="s">
        <v>6440</v>
      </c>
      <c r="AC127" s="107">
        <v>45686</v>
      </c>
      <c r="AD127" s="5" t="s">
        <v>6441</v>
      </c>
      <c r="AE127" s="5" t="s">
        <v>5930</v>
      </c>
      <c r="AF127" s="107">
        <v>45687</v>
      </c>
      <c r="AG127" s="5" t="s">
        <v>6442</v>
      </c>
      <c r="AH127" s="5" t="s">
        <v>5930</v>
      </c>
      <c r="AI127" s="5"/>
      <c r="AJ127" s="107"/>
      <c r="AK127" s="107"/>
      <c r="AL127" s="6"/>
      <c r="AM127" s="6"/>
      <c r="AN127" s="6"/>
      <c r="AO127" s="6"/>
    </row>
    <row r="128" spans="1:41" ht="40.200000000000003" customHeight="1" x14ac:dyDescent="0.3">
      <c r="A128" s="167" t="s">
        <v>1246</v>
      </c>
      <c r="B128" s="5" t="s">
        <v>6443</v>
      </c>
      <c r="C128" s="5" t="s">
        <v>2765</v>
      </c>
      <c r="D128" s="5" t="s">
        <v>5985</v>
      </c>
      <c r="E128" s="5" t="s">
        <v>5986</v>
      </c>
      <c r="F128" s="5" t="s">
        <v>2420</v>
      </c>
      <c r="G128" s="5" t="s">
        <v>2421</v>
      </c>
      <c r="H128" s="5" t="s">
        <v>2422</v>
      </c>
      <c r="I128" s="5" t="s">
        <v>2423</v>
      </c>
      <c r="J128" s="5" t="s">
        <v>1407</v>
      </c>
      <c r="K128" s="5" t="s">
        <v>6394</v>
      </c>
      <c r="L128" s="5" t="str" cm="1">
        <f t="array" ref="L128">_xlfn.TEXTJOIN(", ",TRUE,_xlfn.UNIQUE(_xlfn._xlws.FILTER(InfoGeneral[CodigoProducto],(InfoGeneral[BPIN]=EjecucionPresupuestalGastoCCyFondo[[#This Row],[PROYECTO]])*(InfoGeneral[Vigencia]=VALUE(EjecucionPresupuestalGastoCCyFondo[[#This Row],[VIGENCIA]])),"")))</f>
        <v>2201071</v>
      </c>
      <c r="M128" s="5" t="s">
        <v>5798</v>
      </c>
      <c r="N128" s="6">
        <v>24572319934</v>
      </c>
      <c r="O128" s="6">
        <v>5000000000</v>
      </c>
      <c r="P128" s="6">
        <v>0</v>
      </c>
      <c r="Q128" s="6">
        <v>0</v>
      </c>
      <c r="R128" s="6">
        <v>888934100</v>
      </c>
      <c r="S128" s="6">
        <v>0</v>
      </c>
      <c r="T128" s="6">
        <v>0</v>
      </c>
      <c r="U128" s="6">
        <v>28683385834</v>
      </c>
      <c r="V128" s="6">
        <v>28683385834</v>
      </c>
      <c r="W128" s="6">
        <v>28683385834</v>
      </c>
      <c r="X128" s="6">
        <v>28683385834</v>
      </c>
      <c r="Y128" s="6">
        <v>28683385834</v>
      </c>
      <c r="Z128" s="6">
        <v>28119478028</v>
      </c>
      <c r="AA128" s="107">
        <v>45686</v>
      </c>
      <c r="AB128" s="5" t="s">
        <v>6444</v>
      </c>
      <c r="AC128" s="107">
        <v>45686</v>
      </c>
      <c r="AD128" s="5" t="s">
        <v>6445</v>
      </c>
      <c r="AE128" s="5" t="s">
        <v>5930</v>
      </c>
      <c r="AF128" s="107">
        <v>45687</v>
      </c>
      <c r="AG128" s="5" t="s">
        <v>6446</v>
      </c>
      <c r="AH128" s="5" t="s">
        <v>5930</v>
      </c>
      <c r="AI128" s="5"/>
      <c r="AJ128" s="107"/>
      <c r="AK128" s="107"/>
      <c r="AL128" s="6"/>
      <c r="AM128" s="6"/>
      <c r="AN128" s="6"/>
      <c r="AO128" s="6"/>
    </row>
    <row r="129" spans="1:41" ht="40.200000000000003" customHeight="1" x14ac:dyDescent="0.3">
      <c r="A129" s="167" t="s">
        <v>1246</v>
      </c>
      <c r="B129" s="5" t="s">
        <v>6447</v>
      </c>
      <c r="C129" s="5" t="s">
        <v>2765</v>
      </c>
      <c r="D129" s="5" t="s">
        <v>5991</v>
      </c>
      <c r="E129" s="5" t="s">
        <v>5992</v>
      </c>
      <c r="F129" s="5" t="s">
        <v>2420</v>
      </c>
      <c r="G129" s="5" t="s">
        <v>2421</v>
      </c>
      <c r="H129" s="5" t="s">
        <v>2422</v>
      </c>
      <c r="I129" s="5" t="s">
        <v>2423</v>
      </c>
      <c r="J129" s="5" t="s">
        <v>1407</v>
      </c>
      <c r="K129" s="5" t="s">
        <v>6394</v>
      </c>
      <c r="L129" s="5" t="str" cm="1">
        <f t="array" ref="L129">_xlfn.TEXTJOIN(", ",TRUE,_xlfn.UNIQUE(_xlfn._xlws.FILTER(InfoGeneral[CodigoProducto],(InfoGeneral[BPIN]=EjecucionPresupuestalGastoCCyFondo[[#This Row],[PROYECTO]])*(InfoGeneral[Vigencia]=VALUE(EjecucionPresupuestalGastoCCyFondo[[#This Row],[VIGENCIA]])),"")))</f>
        <v>2201071</v>
      </c>
      <c r="M129" s="5" t="s">
        <v>5798</v>
      </c>
      <c r="N129" s="6">
        <v>3568774506</v>
      </c>
      <c r="O129" s="6">
        <v>0</v>
      </c>
      <c r="P129" s="6">
        <v>0</v>
      </c>
      <c r="Q129" s="6">
        <v>40000000</v>
      </c>
      <c r="R129" s="6">
        <v>24692612</v>
      </c>
      <c r="S129" s="6">
        <v>0</v>
      </c>
      <c r="T129" s="6">
        <v>0</v>
      </c>
      <c r="U129" s="6">
        <v>3584081894</v>
      </c>
      <c r="V129" s="6">
        <v>3584081894</v>
      </c>
      <c r="W129" s="6">
        <v>3584081894</v>
      </c>
      <c r="X129" s="6">
        <v>3584081894</v>
      </c>
      <c r="Y129" s="6">
        <v>3584081894</v>
      </c>
      <c r="Z129" s="6">
        <v>3530013158</v>
      </c>
      <c r="AA129" s="107">
        <v>45686</v>
      </c>
      <c r="AB129" s="5" t="s">
        <v>6440</v>
      </c>
      <c r="AC129" s="107">
        <v>45686</v>
      </c>
      <c r="AD129" s="5" t="s">
        <v>6441</v>
      </c>
      <c r="AE129" s="5" t="s">
        <v>5930</v>
      </c>
      <c r="AF129" s="107">
        <v>45687</v>
      </c>
      <c r="AG129" s="5" t="s">
        <v>6442</v>
      </c>
      <c r="AH129" s="5" t="s">
        <v>5930</v>
      </c>
      <c r="AI129" s="5"/>
      <c r="AJ129" s="107"/>
      <c r="AK129" s="107"/>
      <c r="AL129" s="6"/>
      <c r="AM129" s="6"/>
      <c r="AN129" s="6"/>
      <c r="AO129" s="6"/>
    </row>
    <row r="130" spans="1:41" ht="40.200000000000003" customHeight="1" x14ac:dyDescent="0.3">
      <c r="A130" s="167" t="s">
        <v>1246</v>
      </c>
      <c r="B130" s="5" t="s">
        <v>6448</v>
      </c>
      <c r="C130" s="5" t="s">
        <v>2765</v>
      </c>
      <c r="D130" s="5" t="s">
        <v>2351</v>
      </c>
      <c r="E130" s="5" t="s">
        <v>5953</v>
      </c>
      <c r="F130" s="5" t="s">
        <v>2420</v>
      </c>
      <c r="G130" s="5" t="s">
        <v>2421</v>
      </c>
      <c r="H130" s="5" t="s">
        <v>2422</v>
      </c>
      <c r="I130" s="5" t="s">
        <v>2423</v>
      </c>
      <c r="J130" s="5" t="s">
        <v>1407</v>
      </c>
      <c r="K130" s="5" t="s">
        <v>6394</v>
      </c>
      <c r="L130" s="5" t="str" cm="1">
        <f t="array" ref="L130">_xlfn.TEXTJOIN(", ",TRUE,_xlfn.UNIQUE(_xlfn._xlws.FILTER(InfoGeneral[CodigoProducto],(InfoGeneral[BPIN]=EjecucionPresupuestalGastoCCyFondo[[#This Row],[PROYECTO]])*(InfoGeneral[Vigencia]=VALUE(EjecucionPresupuestalGastoCCyFondo[[#This Row],[VIGENCIA]])),"")))</f>
        <v>2201071</v>
      </c>
      <c r="M130" s="5" t="s">
        <v>5798</v>
      </c>
      <c r="N130" s="6">
        <v>43004609704</v>
      </c>
      <c r="O130" s="6">
        <v>1000000000</v>
      </c>
      <c r="P130" s="6">
        <v>0</v>
      </c>
      <c r="Q130" s="6">
        <v>2300000000</v>
      </c>
      <c r="R130" s="6">
        <v>232999989</v>
      </c>
      <c r="S130" s="6">
        <v>0</v>
      </c>
      <c r="T130" s="6">
        <v>0</v>
      </c>
      <c r="U130" s="6">
        <v>46071609715</v>
      </c>
      <c r="V130" s="6">
        <v>46071609715</v>
      </c>
      <c r="W130" s="6">
        <v>46071609715</v>
      </c>
      <c r="X130" s="6">
        <v>46071609715</v>
      </c>
      <c r="Y130" s="6">
        <v>46071609715</v>
      </c>
      <c r="Z130" s="6">
        <v>45936114786</v>
      </c>
      <c r="AA130" s="107">
        <v>45686</v>
      </c>
      <c r="AB130" s="5" t="s">
        <v>6449</v>
      </c>
      <c r="AC130" s="107">
        <v>45686</v>
      </c>
      <c r="AD130" s="5" t="s">
        <v>6450</v>
      </c>
      <c r="AE130" s="5" t="s">
        <v>5924</v>
      </c>
      <c r="AF130" s="107">
        <v>45687</v>
      </c>
      <c r="AG130" s="5" t="s">
        <v>6451</v>
      </c>
      <c r="AH130" s="5" t="s">
        <v>5924</v>
      </c>
      <c r="AI130" s="5"/>
      <c r="AJ130" s="107"/>
      <c r="AK130" s="107"/>
      <c r="AL130" s="6"/>
      <c r="AM130" s="6"/>
      <c r="AN130" s="6"/>
      <c r="AO130" s="6"/>
    </row>
    <row r="131" spans="1:41" ht="40.200000000000003" customHeight="1" x14ac:dyDescent="0.3">
      <c r="A131" s="167" t="s">
        <v>1246</v>
      </c>
      <c r="B131" s="5" t="s">
        <v>6452</v>
      </c>
      <c r="C131" s="5" t="s">
        <v>2765</v>
      </c>
      <c r="D131" s="5" t="s">
        <v>2353</v>
      </c>
      <c r="E131" s="5" t="s">
        <v>5958</v>
      </c>
      <c r="F131" s="5" t="s">
        <v>2420</v>
      </c>
      <c r="G131" s="5" t="s">
        <v>2421</v>
      </c>
      <c r="H131" s="5" t="s">
        <v>2422</v>
      </c>
      <c r="I131" s="5" t="s">
        <v>2423</v>
      </c>
      <c r="J131" s="5" t="s">
        <v>1407</v>
      </c>
      <c r="K131" s="5" t="s">
        <v>6394</v>
      </c>
      <c r="L131" s="5" t="str" cm="1">
        <f t="array" ref="L131">_xlfn.TEXTJOIN(", ",TRUE,_xlfn.UNIQUE(_xlfn._xlws.FILTER(InfoGeneral[CodigoProducto],(InfoGeneral[BPIN]=EjecucionPresupuestalGastoCCyFondo[[#This Row],[PROYECTO]])*(InfoGeneral[Vigencia]=VALUE(EjecucionPresupuestalGastoCCyFondo[[#This Row],[VIGENCIA]])),"")))</f>
        <v>2201071</v>
      </c>
      <c r="M131" s="5" t="s">
        <v>5798</v>
      </c>
      <c r="N131" s="6">
        <v>20518703316</v>
      </c>
      <c r="O131" s="6">
        <v>1000000000</v>
      </c>
      <c r="P131" s="6">
        <v>0</v>
      </c>
      <c r="Q131" s="6">
        <v>700000000</v>
      </c>
      <c r="R131" s="6">
        <v>115388648</v>
      </c>
      <c r="S131" s="6">
        <v>0</v>
      </c>
      <c r="T131" s="6">
        <v>0</v>
      </c>
      <c r="U131" s="6">
        <v>22103314668</v>
      </c>
      <c r="V131" s="6">
        <v>22103314668</v>
      </c>
      <c r="W131" s="6">
        <v>22103314668</v>
      </c>
      <c r="X131" s="6">
        <v>22103314668</v>
      </c>
      <c r="Y131" s="6">
        <v>22103314668</v>
      </c>
      <c r="Z131" s="6">
        <v>1425820921</v>
      </c>
      <c r="AA131" s="107">
        <v>45686</v>
      </c>
      <c r="AB131" s="5" t="s">
        <v>6453</v>
      </c>
      <c r="AC131" s="107">
        <v>45686</v>
      </c>
      <c r="AD131" s="5" t="s">
        <v>6454</v>
      </c>
      <c r="AE131" s="5" t="s">
        <v>5924</v>
      </c>
      <c r="AF131" s="107">
        <v>45687</v>
      </c>
      <c r="AG131" s="5" t="s">
        <v>6455</v>
      </c>
      <c r="AH131" s="5" t="s">
        <v>5924</v>
      </c>
      <c r="AI131" s="5"/>
      <c r="AJ131" s="107"/>
      <c r="AK131" s="107"/>
      <c r="AL131" s="6"/>
      <c r="AM131" s="6"/>
      <c r="AN131" s="6"/>
      <c r="AO131" s="6"/>
    </row>
    <row r="132" spans="1:41" ht="40.200000000000003" customHeight="1" x14ac:dyDescent="0.3">
      <c r="A132" s="167" t="s">
        <v>1246</v>
      </c>
      <c r="B132" s="5" t="s">
        <v>6456</v>
      </c>
      <c r="C132" s="5" t="s">
        <v>2765</v>
      </c>
      <c r="D132" s="5" t="s">
        <v>2299</v>
      </c>
      <c r="E132" s="5" t="s">
        <v>5997</v>
      </c>
      <c r="F132" s="5" t="s">
        <v>2420</v>
      </c>
      <c r="G132" s="5" t="s">
        <v>2421</v>
      </c>
      <c r="H132" s="5" t="s">
        <v>2422</v>
      </c>
      <c r="I132" s="5" t="s">
        <v>2423</v>
      </c>
      <c r="J132" s="5" t="s">
        <v>1407</v>
      </c>
      <c r="K132" s="5" t="s">
        <v>6394</v>
      </c>
      <c r="L132" s="5" t="str" cm="1">
        <f t="array" ref="L132">_xlfn.TEXTJOIN(", ",TRUE,_xlfn.UNIQUE(_xlfn._xlws.FILTER(InfoGeneral[CodigoProducto],(InfoGeneral[BPIN]=EjecucionPresupuestalGastoCCyFondo[[#This Row],[PROYECTO]])*(InfoGeneral[Vigencia]=VALUE(EjecucionPresupuestalGastoCCyFondo[[#This Row],[VIGENCIA]])),"")))</f>
        <v>2201071</v>
      </c>
      <c r="M132" s="5" t="s">
        <v>5798</v>
      </c>
      <c r="N132" s="6">
        <v>21103331114</v>
      </c>
      <c r="O132" s="6">
        <v>19617803392</v>
      </c>
      <c r="P132" s="6">
        <v>0</v>
      </c>
      <c r="Q132" s="6">
        <v>412598340</v>
      </c>
      <c r="R132" s="6">
        <v>0</v>
      </c>
      <c r="S132" s="6">
        <v>0</v>
      </c>
      <c r="T132" s="6">
        <v>0</v>
      </c>
      <c r="U132" s="6">
        <v>41133732846</v>
      </c>
      <c r="V132" s="6">
        <v>41133732646</v>
      </c>
      <c r="W132" s="6">
        <v>41133732646</v>
      </c>
      <c r="X132" s="6">
        <v>41133732646</v>
      </c>
      <c r="Y132" s="6">
        <v>41133732646</v>
      </c>
      <c r="Z132" s="6">
        <v>41133732646</v>
      </c>
      <c r="AA132" s="107">
        <v>45686</v>
      </c>
      <c r="AB132" s="5" t="s">
        <v>6457</v>
      </c>
      <c r="AC132" s="107">
        <v>45691</v>
      </c>
      <c r="AD132" s="5" t="s">
        <v>6458</v>
      </c>
      <c r="AE132" s="5" t="s">
        <v>5930</v>
      </c>
      <c r="AF132" s="107">
        <v>45692</v>
      </c>
      <c r="AG132" s="5" t="s">
        <v>6459</v>
      </c>
      <c r="AH132" s="5" t="s">
        <v>5930</v>
      </c>
      <c r="AI132" s="5"/>
      <c r="AJ132" s="107"/>
      <c r="AK132" s="107"/>
      <c r="AL132" s="6"/>
      <c r="AM132" s="6"/>
      <c r="AN132" s="6"/>
      <c r="AO132" s="6"/>
    </row>
    <row r="133" spans="1:41" ht="40.200000000000003" customHeight="1" x14ac:dyDescent="0.3">
      <c r="A133" s="167" t="s">
        <v>1246</v>
      </c>
      <c r="B133" s="5" t="s">
        <v>6460</v>
      </c>
      <c r="C133" s="5" t="s">
        <v>2765</v>
      </c>
      <c r="D133" s="5" t="s">
        <v>2302</v>
      </c>
      <c r="E133" s="5" t="s">
        <v>6002</v>
      </c>
      <c r="F133" s="5" t="s">
        <v>2420</v>
      </c>
      <c r="G133" s="5" t="s">
        <v>2421</v>
      </c>
      <c r="H133" s="5" t="s">
        <v>2422</v>
      </c>
      <c r="I133" s="5" t="s">
        <v>2423</v>
      </c>
      <c r="J133" s="5" t="s">
        <v>1407</v>
      </c>
      <c r="K133" s="5" t="s">
        <v>6394</v>
      </c>
      <c r="L133" s="5" t="str" cm="1">
        <f t="array" ref="L133">_xlfn.TEXTJOIN(", ",TRUE,_xlfn.UNIQUE(_xlfn._xlws.FILTER(InfoGeneral[CodigoProducto],(InfoGeneral[BPIN]=EjecucionPresupuestalGastoCCyFondo[[#This Row],[PROYECTO]])*(InfoGeneral[Vigencia]=VALUE(EjecucionPresupuestalGastoCCyFondo[[#This Row],[VIGENCIA]])),"")))</f>
        <v>2201071</v>
      </c>
      <c r="M133" s="5" t="s">
        <v>5798</v>
      </c>
      <c r="N133" s="6">
        <v>20100835966</v>
      </c>
      <c r="O133" s="6">
        <v>19617803392</v>
      </c>
      <c r="P133" s="6">
        <v>0</v>
      </c>
      <c r="Q133" s="6">
        <v>421377762</v>
      </c>
      <c r="R133" s="6">
        <v>0</v>
      </c>
      <c r="S133" s="6">
        <v>0</v>
      </c>
      <c r="T133" s="6">
        <v>0</v>
      </c>
      <c r="U133" s="6">
        <v>40140017120</v>
      </c>
      <c r="V133" s="6">
        <v>40140017120</v>
      </c>
      <c r="W133" s="6">
        <v>40140017120</v>
      </c>
      <c r="X133" s="6">
        <v>40140017120</v>
      </c>
      <c r="Y133" s="6">
        <v>40140017120</v>
      </c>
      <c r="Z133" s="6">
        <v>40140017120</v>
      </c>
      <c r="AA133" s="107">
        <v>45686</v>
      </c>
      <c r="AB133" s="5" t="s">
        <v>6457</v>
      </c>
      <c r="AC133" s="107">
        <v>45691</v>
      </c>
      <c r="AD133" s="5" t="s">
        <v>6461</v>
      </c>
      <c r="AE133" s="5" t="s">
        <v>5930</v>
      </c>
      <c r="AF133" s="107">
        <v>45692</v>
      </c>
      <c r="AG133" s="5" t="s">
        <v>6462</v>
      </c>
      <c r="AH133" s="5" t="s">
        <v>5930</v>
      </c>
      <c r="AI133" s="5"/>
      <c r="AJ133" s="107"/>
      <c r="AK133" s="107"/>
      <c r="AL133" s="6"/>
      <c r="AM133" s="6"/>
      <c r="AN133" s="6"/>
      <c r="AO133" s="6"/>
    </row>
    <row r="134" spans="1:41" ht="40.200000000000003" customHeight="1" x14ac:dyDescent="0.3">
      <c r="A134" s="167" t="s">
        <v>1246</v>
      </c>
      <c r="B134" s="5" t="s">
        <v>6463</v>
      </c>
      <c r="C134" s="5" t="s">
        <v>2765</v>
      </c>
      <c r="D134" s="5" t="s">
        <v>2308</v>
      </c>
      <c r="E134" s="5" t="s">
        <v>6011</v>
      </c>
      <c r="F134" s="5" t="s">
        <v>2420</v>
      </c>
      <c r="G134" s="5" t="s">
        <v>2421</v>
      </c>
      <c r="H134" s="5" t="s">
        <v>2422</v>
      </c>
      <c r="I134" s="5" t="s">
        <v>2423</v>
      </c>
      <c r="J134" s="5" t="s">
        <v>1407</v>
      </c>
      <c r="K134" s="5" t="s">
        <v>6394</v>
      </c>
      <c r="L134" s="5" t="str" cm="1">
        <f t="array" ref="L134">_xlfn.TEXTJOIN(", ",TRUE,_xlfn.UNIQUE(_xlfn._xlws.FILTER(InfoGeneral[CodigoProducto],(InfoGeneral[BPIN]=EjecucionPresupuestalGastoCCyFondo[[#This Row],[PROYECTO]])*(InfoGeneral[Vigencia]=VALUE(EjecucionPresupuestalGastoCCyFondo[[#This Row],[VIGENCIA]])),"")))</f>
        <v>2201071</v>
      </c>
      <c r="M134" s="5" t="s">
        <v>5798</v>
      </c>
      <c r="N134" s="6">
        <v>191797361</v>
      </c>
      <c r="O134" s="6">
        <v>0</v>
      </c>
      <c r="P134" s="6">
        <v>0</v>
      </c>
      <c r="Q134" s="6">
        <v>0</v>
      </c>
      <c r="R134" s="6">
        <v>49080759</v>
      </c>
      <c r="S134" s="6">
        <v>0</v>
      </c>
      <c r="T134" s="6">
        <v>0</v>
      </c>
      <c r="U134" s="6">
        <v>142716602</v>
      </c>
      <c r="V134" s="6">
        <v>142716602</v>
      </c>
      <c r="W134" s="6">
        <v>142716602</v>
      </c>
      <c r="X134" s="6">
        <v>142716602</v>
      </c>
      <c r="Y134" s="6">
        <v>142716602</v>
      </c>
      <c r="Z134" s="6">
        <v>142716602</v>
      </c>
      <c r="AA134" s="107">
        <v>45686</v>
      </c>
      <c r="AB134" s="5" t="s">
        <v>6464</v>
      </c>
      <c r="AC134" s="107">
        <v>45691</v>
      </c>
      <c r="AD134" s="5" t="s">
        <v>6465</v>
      </c>
      <c r="AE134" s="5" t="s">
        <v>6466</v>
      </c>
      <c r="AF134" s="107">
        <v>45692</v>
      </c>
      <c r="AG134" s="5" t="s">
        <v>6467</v>
      </c>
      <c r="AH134" s="5" t="s">
        <v>6466</v>
      </c>
      <c r="AI134" s="5"/>
      <c r="AJ134" s="107"/>
      <c r="AK134" s="107"/>
      <c r="AL134" s="6"/>
      <c r="AM134" s="6"/>
      <c r="AN134" s="6"/>
      <c r="AO134" s="6"/>
    </row>
    <row r="135" spans="1:41" ht="40.200000000000003" customHeight="1" x14ac:dyDescent="0.3">
      <c r="A135" s="167" t="s">
        <v>1246</v>
      </c>
      <c r="B135" s="5" t="s">
        <v>6468</v>
      </c>
      <c r="C135" s="5" t="s">
        <v>2765</v>
      </c>
      <c r="D135" s="5" t="s">
        <v>2310</v>
      </c>
      <c r="E135" s="5" t="s">
        <v>6020</v>
      </c>
      <c r="F135" s="5" t="s">
        <v>2420</v>
      </c>
      <c r="G135" s="5" t="s">
        <v>2421</v>
      </c>
      <c r="H135" s="5" t="s">
        <v>2422</v>
      </c>
      <c r="I135" s="5" t="s">
        <v>2423</v>
      </c>
      <c r="J135" s="5" t="s">
        <v>1407</v>
      </c>
      <c r="K135" s="5" t="s">
        <v>6394</v>
      </c>
      <c r="L135" s="5" t="str" cm="1">
        <f t="array" ref="L135">_xlfn.TEXTJOIN(", ",TRUE,_xlfn.UNIQUE(_xlfn._xlws.FILTER(InfoGeneral[CodigoProducto],(InfoGeneral[BPIN]=EjecucionPresupuestalGastoCCyFondo[[#This Row],[PROYECTO]])*(InfoGeneral[Vigencia]=VALUE(EjecucionPresupuestalGastoCCyFondo[[#This Row],[VIGENCIA]])),"")))</f>
        <v>2201071</v>
      </c>
      <c r="M135" s="5" t="s">
        <v>5798</v>
      </c>
      <c r="N135" s="6">
        <v>16329433435</v>
      </c>
      <c r="O135" s="6">
        <v>0</v>
      </c>
      <c r="P135" s="6">
        <v>0</v>
      </c>
      <c r="Q135" s="6">
        <v>1300000000</v>
      </c>
      <c r="R135" s="6">
        <v>658338635</v>
      </c>
      <c r="S135" s="6">
        <v>0</v>
      </c>
      <c r="T135" s="6">
        <v>0</v>
      </c>
      <c r="U135" s="6">
        <v>16971094800</v>
      </c>
      <c r="V135" s="6">
        <v>16971094800</v>
      </c>
      <c r="W135" s="6">
        <v>16971094800</v>
      </c>
      <c r="X135" s="6">
        <v>16971094800</v>
      </c>
      <c r="Y135" s="6">
        <v>16971094800</v>
      </c>
      <c r="Z135" s="6">
        <v>16971094800</v>
      </c>
      <c r="AA135" s="107">
        <v>45686</v>
      </c>
      <c r="AB135" s="5" t="s">
        <v>6469</v>
      </c>
      <c r="AC135" s="107">
        <v>45691</v>
      </c>
      <c r="AD135" s="5" t="s">
        <v>6470</v>
      </c>
      <c r="AE135" s="5" t="s">
        <v>5924</v>
      </c>
      <c r="AF135" s="107">
        <v>45692</v>
      </c>
      <c r="AG135" s="5" t="s">
        <v>6471</v>
      </c>
      <c r="AH135" s="5" t="s">
        <v>5924</v>
      </c>
      <c r="AI135" s="5"/>
      <c r="AJ135" s="107"/>
      <c r="AK135" s="107"/>
      <c r="AL135" s="6"/>
      <c r="AM135" s="6"/>
      <c r="AN135" s="6"/>
      <c r="AO135" s="6"/>
    </row>
    <row r="136" spans="1:41" ht="40.200000000000003" customHeight="1" x14ac:dyDescent="0.3">
      <c r="A136" s="167" t="s">
        <v>1246</v>
      </c>
      <c r="B136" s="5" t="s">
        <v>6472</v>
      </c>
      <c r="C136" s="5" t="s">
        <v>2765</v>
      </c>
      <c r="D136" s="5" t="s">
        <v>2312</v>
      </c>
      <c r="E136" s="5" t="s">
        <v>6016</v>
      </c>
      <c r="F136" s="5" t="s">
        <v>2420</v>
      </c>
      <c r="G136" s="5" t="s">
        <v>2421</v>
      </c>
      <c r="H136" s="5" t="s">
        <v>2422</v>
      </c>
      <c r="I136" s="5" t="s">
        <v>2423</v>
      </c>
      <c r="J136" s="5" t="s">
        <v>1407</v>
      </c>
      <c r="K136" s="5" t="s">
        <v>6394</v>
      </c>
      <c r="L136" s="5" t="str" cm="1">
        <f t="array" ref="L136">_xlfn.TEXTJOIN(", ",TRUE,_xlfn.UNIQUE(_xlfn._xlws.FILTER(InfoGeneral[CodigoProducto],(InfoGeneral[BPIN]=EjecucionPresupuestalGastoCCyFondo[[#This Row],[PROYECTO]])*(InfoGeneral[Vigencia]=VALUE(EjecucionPresupuestalGastoCCyFondo[[#This Row],[VIGENCIA]])),"")))</f>
        <v>2201071</v>
      </c>
      <c r="M136" s="5" t="s">
        <v>5798</v>
      </c>
      <c r="N136" s="6">
        <v>2727920958</v>
      </c>
      <c r="O136" s="6">
        <v>0</v>
      </c>
      <c r="P136" s="6">
        <v>0</v>
      </c>
      <c r="Q136" s="6">
        <v>200000000</v>
      </c>
      <c r="R136" s="6">
        <v>95314458</v>
      </c>
      <c r="S136" s="6">
        <v>0</v>
      </c>
      <c r="T136" s="6">
        <v>0</v>
      </c>
      <c r="U136" s="6">
        <v>2832606500</v>
      </c>
      <c r="V136" s="6">
        <v>2832606500</v>
      </c>
      <c r="W136" s="6">
        <v>2832606500</v>
      </c>
      <c r="X136" s="6">
        <v>2832606500</v>
      </c>
      <c r="Y136" s="6">
        <v>2832606500</v>
      </c>
      <c r="Z136" s="6">
        <v>2832606500</v>
      </c>
      <c r="AA136" s="107">
        <v>45686</v>
      </c>
      <c r="AB136" s="5" t="s">
        <v>6469</v>
      </c>
      <c r="AC136" s="107">
        <v>45691</v>
      </c>
      <c r="AD136" s="5" t="s">
        <v>6473</v>
      </c>
      <c r="AE136" s="5" t="s">
        <v>5930</v>
      </c>
      <c r="AF136" s="107">
        <v>45692</v>
      </c>
      <c r="AG136" s="5" t="s">
        <v>6474</v>
      </c>
      <c r="AH136" s="5" t="s">
        <v>5930</v>
      </c>
      <c r="AI136" s="5"/>
      <c r="AJ136" s="107"/>
      <c r="AK136" s="107"/>
      <c r="AL136" s="6"/>
      <c r="AM136" s="6"/>
      <c r="AN136" s="6"/>
      <c r="AO136" s="6"/>
    </row>
    <row r="137" spans="1:41" ht="40.200000000000003" customHeight="1" x14ac:dyDescent="0.3">
      <c r="A137" s="167" t="s">
        <v>1246</v>
      </c>
      <c r="B137" s="5" t="s">
        <v>6475</v>
      </c>
      <c r="C137" s="5" t="s">
        <v>2765</v>
      </c>
      <c r="D137" s="5" t="s">
        <v>2314</v>
      </c>
      <c r="E137" s="5" t="s">
        <v>6024</v>
      </c>
      <c r="F137" s="5" t="s">
        <v>2420</v>
      </c>
      <c r="G137" s="5" t="s">
        <v>2421</v>
      </c>
      <c r="H137" s="5" t="s">
        <v>2422</v>
      </c>
      <c r="I137" s="5" t="s">
        <v>2423</v>
      </c>
      <c r="J137" s="5" t="s">
        <v>1407</v>
      </c>
      <c r="K137" s="5" t="s">
        <v>6394</v>
      </c>
      <c r="L137" s="5" t="str" cm="1">
        <f t="array" ref="L137">_xlfn.TEXTJOIN(", ",TRUE,_xlfn.UNIQUE(_xlfn._xlws.FILTER(InfoGeneral[CodigoProducto],(InfoGeneral[BPIN]=EjecucionPresupuestalGastoCCyFondo[[#This Row],[PROYECTO]])*(InfoGeneral[Vigencia]=VALUE(EjecucionPresupuestalGastoCCyFondo[[#This Row],[VIGENCIA]])),"")))</f>
        <v>2201071</v>
      </c>
      <c r="M137" s="5" t="s">
        <v>5798</v>
      </c>
      <c r="N137" s="6">
        <v>2727920958</v>
      </c>
      <c r="O137" s="6">
        <v>0</v>
      </c>
      <c r="P137" s="6">
        <v>0</v>
      </c>
      <c r="Q137" s="6">
        <v>200000000</v>
      </c>
      <c r="R137" s="6">
        <v>95314458</v>
      </c>
      <c r="S137" s="6">
        <v>0</v>
      </c>
      <c r="T137" s="6">
        <v>0</v>
      </c>
      <c r="U137" s="6">
        <v>2832606500</v>
      </c>
      <c r="V137" s="6">
        <v>2832606500</v>
      </c>
      <c r="W137" s="6">
        <v>2832606500</v>
      </c>
      <c r="X137" s="6">
        <v>2832606500</v>
      </c>
      <c r="Y137" s="6">
        <v>2832606500</v>
      </c>
      <c r="Z137" s="6">
        <v>2832606500</v>
      </c>
      <c r="AA137" s="107">
        <v>45686</v>
      </c>
      <c r="AB137" s="5" t="s">
        <v>6469</v>
      </c>
      <c r="AC137" s="107">
        <v>45691</v>
      </c>
      <c r="AD137" s="5" t="s">
        <v>6476</v>
      </c>
      <c r="AE137" s="5" t="s">
        <v>5930</v>
      </c>
      <c r="AF137" s="107">
        <v>45692</v>
      </c>
      <c r="AG137" s="5" t="s">
        <v>6477</v>
      </c>
      <c r="AH137" s="5" t="s">
        <v>5930</v>
      </c>
      <c r="AI137" s="5"/>
      <c r="AJ137" s="107"/>
      <c r="AK137" s="107"/>
      <c r="AL137" s="6"/>
      <c r="AM137" s="6"/>
      <c r="AN137" s="6"/>
      <c r="AO137" s="6"/>
    </row>
    <row r="138" spans="1:41" ht="40.200000000000003" customHeight="1" x14ac:dyDescent="0.3">
      <c r="A138" s="167" t="s">
        <v>1246</v>
      </c>
      <c r="B138" s="5" t="s">
        <v>6478</v>
      </c>
      <c r="C138" s="5" t="s">
        <v>2765</v>
      </c>
      <c r="D138" s="5" t="s">
        <v>2316</v>
      </c>
      <c r="E138" s="5" t="s">
        <v>6028</v>
      </c>
      <c r="F138" s="5" t="s">
        <v>2420</v>
      </c>
      <c r="G138" s="5" t="s">
        <v>2421</v>
      </c>
      <c r="H138" s="5" t="s">
        <v>2422</v>
      </c>
      <c r="I138" s="5" t="s">
        <v>2423</v>
      </c>
      <c r="J138" s="5" t="s">
        <v>1407</v>
      </c>
      <c r="K138" s="5" t="s">
        <v>6394</v>
      </c>
      <c r="L138" s="5" t="str" cm="1">
        <f t="array" ref="L138">_xlfn.TEXTJOIN(", ",TRUE,_xlfn.UNIQUE(_xlfn._xlws.FILTER(InfoGeneral[CodigoProducto],(InfoGeneral[BPIN]=EjecucionPresupuestalGastoCCyFondo[[#This Row],[PROYECTO]])*(InfoGeneral[Vigencia]=VALUE(EjecucionPresupuestalGastoCCyFondo[[#This Row],[VIGENCIA]])),"")))</f>
        <v>2201071</v>
      </c>
      <c r="M138" s="5" t="s">
        <v>5798</v>
      </c>
      <c r="N138" s="6">
        <v>5447894119</v>
      </c>
      <c r="O138" s="6">
        <v>0</v>
      </c>
      <c r="P138" s="6">
        <v>0</v>
      </c>
      <c r="Q138" s="6">
        <v>400000000</v>
      </c>
      <c r="R138" s="6">
        <v>187256219</v>
      </c>
      <c r="S138" s="6">
        <v>0</v>
      </c>
      <c r="T138" s="6">
        <v>0</v>
      </c>
      <c r="U138" s="6">
        <v>5660637900</v>
      </c>
      <c r="V138" s="6">
        <v>5660637900</v>
      </c>
      <c r="W138" s="6">
        <v>5660637900</v>
      </c>
      <c r="X138" s="6">
        <v>5660637900</v>
      </c>
      <c r="Y138" s="6">
        <v>5660637900</v>
      </c>
      <c r="Z138" s="6">
        <v>5660637900</v>
      </c>
      <c r="AA138" s="107">
        <v>45686</v>
      </c>
      <c r="AB138" s="5" t="s">
        <v>6469</v>
      </c>
      <c r="AC138" s="107">
        <v>45691</v>
      </c>
      <c r="AD138" s="5" t="s">
        <v>6479</v>
      </c>
      <c r="AE138" s="5" t="s">
        <v>5930</v>
      </c>
      <c r="AF138" s="107">
        <v>45692</v>
      </c>
      <c r="AG138" s="5" t="s">
        <v>6480</v>
      </c>
      <c r="AH138" s="5" t="s">
        <v>5930</v>
      </c>
      <c r="AI138" s="5"/>
      <c r="AJ138" s="107"/>
      <c r="AK138" s="107"/>
      <c r="AL138" s="6"/>
      <c r="AM138" s="6"/>
      <c r="AN138" s="6"/>
      <c r="AO138" s="6"/>
    </row>
    <row r="139" spans="1:41" ht="40.200000000000003" customHeight="1" x14ac:dyDescent="0.3">
      <c r="A139" s="167" t="s">
        <v>1246</v>
      </c>
      <c r="B139" s="5" t="s">
        <v>6481</v>
      </c>
      <c r="C139" s="5" t="s">
        <v>2765</v>
      </c>
      <c r="D139" s="5" t="s">
        <v>2306</v>
      </c>
      <c r="E139" s="5" t="s">
        <v>6006</v>
      </c>
      <c r="F139" s="5" t="s">
        <v>2420</v>
      </c>
      <c r="G139" s="5" t="s">
        <v>2421</v>
      </c>
      <c r="H139" s="5" t="s">
        <v>2422</v>
      </c>
      <c r="I139" s="5" t="s">
        <v>2423</v>
      </c>
      <c r="J139" s="5" t="s">
        <v>1407</v>
      </c>
      <c r="K139" s="5" t="s">
        <v>6394</v>
      </c>
      <c r="L139" s="5" t="str" cm="1">
        <f t="array" ref="L139">_xlfn.TEXTJOIN(", ",TRUE,_xlfn.UNIQUE(_xlfn._xlws.FILTER(InfoGeneral[CodigoProducto],(InfoGeneral[BPIN]=EjecucionPresupuestalGastoCCyFondo[[#This Row],[PROYECTO]])*(InfoGeneral[Vigencia]=VALUE(EjecucionPresupuestalGastoCCyFondo[[#This Row],[VIGENCIA]])),"")))</f>
        <v>2201071</v>
      </c>
      <c r="M139" s="5" t="s">
        <v>5798</v>
      </c>
      <c r="N139" s="6">
        <v>21770709504</v>
      </c>
      <c r="O139" s="6">
        <v>0</v>
      </c>
      <c r="P139" s="6">
        <v>0</v>
      </c>
      <c r="Q139" s="6">
        <v>1700000000</v>
      </c>
      <c r="R139" s="6">
        <v>844189104</v>
      </c>
      <c r="S139" s="6">
        <v>0</v>
      </c>
      <c r="T139" s="6">
        <v>0</v>
      </c>
      <c r="U139" s="6">
        <v>22626520400</v>
      </c>
      <c r="V139" s="6">
        <v>22626520400</v>
      </c>
      <c r="W139" s="6">
        <v>22626520400</v>
      </c>
      <c r="X139" s="6">
        <v>22626520400</v>
      </c>
      <c r="Y139" s="6">
        <v>22626520400</v>
      </c>
      <c r="Z139" s="6">
        <v>22626520400</v>
      </c>
      <c r="AA139" s="107">
        <v>45686</v>
      </c>
      <c r="AB139" s="5" t="s">
        <v>6469</v>
      </c>
      <c r="AC139" s="107">
        <v>45691</v>
      </c>
      <c r="AD139" s="5" t="s">
        <v>6482</v>
      </c>
      <c r="AE139" s="5" t="s">
        <v>5924</v>
      </c>
      <c r="AF139" s="107">
        <v>45692</v>
      </c>
      <c r="AG139" s="5" t="s">
        <v>6483</v>
      </c>
      <c r="AH139" s="5" t="s">
        <v>5924</v>
      </c>
      <c r="AI139" s="5"/>
      <c r="AJ139" s="107"/>
      <c r="AK139" s="107"/>
      <c r="AL139" s="6"/>
      <c r="AM139" s="6"/>
      <c r="AN139" s="6"/>
      <c r="AO139" s="6"/>
    </row>
    <row r="140" spans="1:41" ht="40.200000000000003" customHeight="1" x14ac:dyDescent="0.3">
      <c r="A140" s="167" t="s">
        <v>1245</v>
      </c>
      <c r="B140" s="5" t="s">
        <v>5895</v>
      </c>
      <c r="C140" s="5" t="s">
        <v>2787</v>
      </c>
      <c r="D140" s="5" t="s">
        <v>2267</v>
      </c>
      <c r="E140" s="5" t="s">
        <v>5796</v>
      </c>
      <c r="F140" s="5" t="s">
        <v>2525</v>
      </c>
      <c r="G140" s="5" t="s">
        <v>2526</v>
      </c>
      <c r="H140" s="5" t="s">
        <v>2564</v>
      </c>
      <c r="I140" s="5" t="s">
        <v>2565</v>
      </c>
      <c r="J140" s="5" t="s">
        <v>2830</v>
      </c>
      <c r="K140" s="5" t="s">
        <v>6484</v>
      </c>
      <c r="L140" s="5" t="str" cm="1">
        <f t="array" ref="L140">_xlfn.TEXTJOIN(", ",TRUE,_xlfn.UNIQUE(_xlfn._xlws.FILTER(InfoGeneral[CodigoProducto],(InfoGeneral[BPIN]=EjecucionPresupuestalGastoCCyFondo[[#This Row],[PROYECTO]])*(InfoGeneral[Vigencia]=VALUE(EjecucionPresupuestalGastoCCyFondo[[#This Row],[VIGENCIA]])),"")))</f>
        <v>4502034, 4502038, 4502039</v>
      </c>
      <c r="M140" s="5" t="s">
        <v>5897</v>
      </c>
      <c r="N140" s="6">
        <v>85000000</v>
      </c>
      <c r="O140" s="6">
        <v>0</v>
      </c>
      <c r="P140" s="6">
        <v>0</v>
      </c>
      <c r="Q140" s="6">
        <v>0</v>
      </c>
      <c r="R140" s="6">
        <v>0</v>
      </c>
      <c r="S140" s="6">
        <v>0</v>
      </c>
      <c r="T140" s="6">
        <v>0</v>
      </c>
      <c r="U140" s="6">
        <v>85000000</v>
      </c>
      <c r="V140" s="6">
        <v>85000000</v>
      </c>
      <c r="W140" s="6">
        <v>85000000</v>
      </c>
      <c r="X140" s="6">
        <v>85000000</v>
      </c>
      <c r="Y140" s="6">
        <v>85000000</v>
      </c>
      <c r="Z140" s="6">
        <v>85000000</v>
      </c>
      <c r="AA140" s="107">
        <v>45350</v>
      </c>
      <c r="AB140" s="5" t="s">
        <v>6485</v>
      </c>
      <c r="AC140" s="107">
        <v>45352</v>
      </c>
      <c r="AD140" s="5" t="s">
        <v>6486</v>
      </c>
      <c r="AE140" s="5" t="s">
        <v>6487</v>
      </c>
      <c r="AF140" s="107">
        <v>45362</v>
      </c>
      <c r="AG140" s="5" t="s">
        <v>6488</v>
      </c>
      <c r="AH140" s="5" t="s">
        <v>6151</v>
      </c>
      <c r="AI140" s="5" t="s">
        <v>6489</v>
      </c>
      <c r="AJ140" s="107">
        <v>45352</v>
      </c>
      <c r="AK140" s="107">
        <v>45352</v>
      </c>
      <c r="AL140" s="6"/>
      <c r="AM140" s="6"/>
      <c r="AN140" s="6"/>
      <c r="AO140" s="6"/>
    </row>
    <row r="141" spans="1:41" ht="40.200000000000003" customHeight="1" x14ac:dyDescent="0.3">
      <c r="A141" s="167" t="s">
        <v>1245</v>
      </c>
      <c r="B141" s="5" t="s">
        <v>6145</v>
      </c>
      <c r="C141" s="5" t="s">
        <v>2787</v>
      </c>
      <c r="D141" s="5" t="s">
        <v>2263</v>
      </c>
      <c r="E141" s="5" t="s">
        <v>5806</v>
      </c>
      <c r="F141" s="5" t="s">
        <v>2558</v>
      </c>
      <c r="G141" s="5" t="s">
        <v>5767</v>
      </c>
      <c r="H141" s="5" t="s">
        <v>2537</v>
      </c>
      <c r="I141" s="5" t="s">
        <v>2538</v>
      </c>
      <c r="J141" s="5" t="s">
        <v>4201</v>
      </c>
      <c r="K141" s="5" t="s">
        <v>6490</v>
      </c>
      <c r="L141" s="5" t="str" cm="1">
        <f t="array" ref="L141">_xlfn.TEXTJOIN(", ",TRUE,_xlfn.UNIQUE(_xlfn._xlws.FILTER(InfoGeneral[CodigoProducto],(InfoGeneral[BPIN]=EjecucionPresupuestalGastoCCyFondo[[#This Row],[PROYECTO]])*(InfoGeneral[Vigencia]=VALUE(EjecucionPresupuestalGastoCCyFondo[[#This Row],[VIGENCIA]])),"")))</f>
        <v>4599029</v>
      </c>
      <c r="M141" s="5" t="s">
        <v>5897</v>
      </c>
      <c r="N141" s="6">
        <v>0</v>
      </c>
      <c r="O141" s="6">
        <v>400000000</v>
      </c>
      <c r="P141" s="6">
        <v>0</v>
      </c>
      <c r="Q141" s="6">
        <v>400000000</v>
      </c>
      <c r="R141" s="6">
        <v>400000000</v>
      </c>
      <c r="S141" s="6">
        <v>0</v>
      </c>
      <c r="T141" s="6">
        <v>0</v>
      </c>
      <c r="U141" s="6">
        <v>400000000</v>
      </c>
      <c r="V141" s="6">
        <v>400000000</v>
      </c>
      <c r="W141" s="6">
        <v>400000000</v>
      </c>
      <c r="X141" s="6">
        <v>400000000</v>
      </c>
      <c r="Y141" s="6">
        <v>400000000</v>
      </c>
      <c r="Z141" s="6">
        <v>307753500</v>
      </c>
      <c r="AA141" s="107">
        <v>45504</v>
      </c>
      <c r="AB141" s="5" t="s">
        <v>6491</v>
      </c>
      <c r="AC141" s="107">
        <v>45561</v>
      </c>
      <c r="AD141" s="5" t="s">
        <v>6492</v>
      </c>
      <c r="AE141" s="5" t="s">
        <v>6493</v>
      </c>
      <c r="AF141" s="107">
        <v>45604</v>
      </c>
      <c r="AG141" s="5" t="s">
        <v>6494</v>
      </c>
      <c r="AH141" s="5" t="s">
        <v>6097</v>
      </c>
      <c r="AI141" s="5" t="s">
        <v>6495</v>
      </c>
      <c r="AJ141" s="107">
        <v>45561</v>
      </c>
      <c r="AK141" s="107">
        <v>45561</v>
      </c>
      <c r="AL141" s="6"/>
      <c r="AM141" s="6"/>
      <c r="AN141" s="6"/>
      <c r="AO141" s="6"/>
    </row>
    <row r="142" spans="1:41" ht="40.200000000000003" customHeight="1" x14ac:dyDescent="0.3">
      <c r="A142" s="167" t="s">
        <v>1245</v>
      </c>
      <c r="B142" s="5" t="s">
        <v>6496</v>
      </c>
      <c r="C142" s="5" t="s">
        <v>3532</v>
      </c>
      <c r="D142" s="5" t="s">
        <v>2599</v>
      </c>
      <c r="E142" s="5" t="s">
        <v>6497</v>
      </c>
      <c r="F142" s="5" t="s">
        <v>2525</v>
      </c>
      <c r="G142" s="5" t="s">
        <v>2526</v>
      </c>
      <c r="H142" s="5" t="s">
        <v>2537</v>
      </c>
      <c r="I142" s="5" t="s">
        <v>2538</v>
      </c>
      <c r="J142" s="5" t="s">
        <v>3538</v>
      </c>
      <c r="K142" s="5" t="s">
        <v>6498</v>
      </c>
      <c r="L142" s="5" t="str" cm="1">
        <f t="array" ref="L142">_xlfn.TEXTJOIN(", ",TRUE,_xlfn.UNIQUE(_xlfn._xlws.FILTER(InfoGeneral[CodigoProducto],(InfoGeneral[BPIN]=EjecucionPresupuestalGastoCCyFondo[[#This Row],[PROYECTO]])*(InfoGeneral[Vigencia]=VALUE(EjecucionPresupuestalGastoCCyFondo[[#This Row],[VIGENCIA]])),"")))</f>
        <v>3502046</v>
      </c>
      <c r="M142" s="5" t="s">
        <v>5897</v>
      </c>
      <c r="N142" s="6">
        <v>100000000</v>
      </c>
      <c r="O142" s="6">
        <v>0</v>
      </c>
      <c r="P142" s="6">
        <v>0</v>
      </c>
      <c r="Q142" s="6">
        <v>0</v>
      </c>
      <c r="R142" s="6">
        <v>0</v>
      </c>
      <c r="S142" s="6">
        <v>0</v>
      </c>
      <c r="T142" s="6">
        <v>0</v>
      </c>
      <c r="U142" s="6">
        <v>100000000</v>
      </c>
      <c r="V142" s="6">
        <v>100000000</v>
      </c>
      <c r="W142" s="6">
        <v>100000000</v>
      </c>
      <c r="X142" s="6">
        <v>100000000</v>
      </c>
      <c r="Y142" s="6">
        <v>100000000</v>
      </c>
      <c r="Z142" s="6">
        <v>100000000</v>
      </c>
      <c r="AA142" s="107">
        <v>45344</v>
      </c>
      <c r="AB142" s="5" t="s">
        <v>6499</v>
      </c>
      <c r="AC142" s="107">
        <v>45344</v>
      </c>
      <c r="AD142" s="5" t="s">
        <v>6500</v>
      </c>
      <c r="AE142" s="5" t="s">
        <v>6501</v>
      </c>
      <c r="AF142" s="107">
        <v>45349</v>
      </c>
      <c r="AG142" s="5" t="s">
        <v>6502</v>
      </c>
      <c r="AH142" s="5" t="s">
        <v>6151</v>
      </c>
      <c r="AI142" s="5" t="s">
        <v>6503</v>
      </c>
      <c r="AJ142" s="107">
        <v>45344</v>
      </c>
      <c r="AK142" s="107">
        <v>45344</v>
      </c>
      <c r="AL142" s="6"/>
      <c r="AM142" s="6"/>
      <c r="AN142" s="6"/>
      <c r="AO142" s="6"/>
    </row>
    <row r="143" spans="1:41" ht="40.200000000000003" customHeight="1" x14ac:dyDescent="0.3">
      <c r="A143" s="167" t="s">
        <v>1245</v>
      </c>
      <c r="B143" s="5" t="s">
        <v>5895</v>
      </c>
      <c r="C143" s="5" t="s">
        <v>3566</v>
      </c>
      <c r="D143" s="5" t="s">
        <v>2267</v>
      </c>
      <c r="E143" s="5" t="s">
        <v>5796</v>
      </c>
      <c r="F143" s="5" t="s">
        <v>2558</v>
      </c>
      <c r="G143" s="5" t="s">
        <v>5767</v>
      </c>
      <c r="H143" s="5" t="s">
        <v>2545</v>
      </c>
      <c r="I143" s="5" t="s">
        <v>2546</v>
      </c>
      <c r="J143" s="5" t="s">
        <v>4118</v>
      </c>
      <c r="K143" s="5" t="s">
        <v>6504</v>
      </c>
      <c r="L143" s="5" t="str" cm="1">
        <f t="array" ref="L143">_xlfn.TEXTJOIN(", ",TRUE,_xlfn.UNIQUE(_xlfn._xlws.FILTER(InfoGeneral[CodigoProducto],(InfoGeneral[BPIN]=EjecucionPresupuestalGastoCCyFondo[[#This Row],[PROYECTO]])*(InfoGeneral[Vigencia]=VALUE(EjecucionPresupuestalGastoCCyFondo[[#This Row],[VIGENCIA]])),"")))</f>
        <v>1702021</v>
      </c>
      <c r="M143" s="5" t="s">
        <v>5842</v>
      </c>
      <c r="N143" s="6">
        <v>0</v>
      </c>
      <c r="O143" s="6">
        <v>0</v>
      </c>
      <c r="P143" s="6">
        <v>0</v>
      </c>
      <c r="Q143" s="6">
        <v>166394188</v>
      </c>
      <c r="R143" s="6">
        <v>0</v>
      </c>
      <c r="S143" s="6">
        <v>0</v>
      </c>
      <c r="T143" s="6">
        <v>0</v>
      </c>
      <c r="U143" s="6">
        <v>166394188</v>
      </c>
      <c r="V143" s="6">
        <v>166394188</v>
      </c>
      <c r="W143" s="6">
        <v>166394188</v>
      </c>
      <c r="X143" s="6">
        <v>166094961</v>
      </c>
      <c r="Y143" s="6">
        <v>30031202.199999999</v>
      </c>
      <c r="Z143" s="6">
        <v>30031202.199999999</v>
      </c>
      <c r="AA143" s="107">
        <v>45504</v>
      </c>
      <c r="AB143" s="5" t="s">
        <v>6505</v>
      </c>
      <c r="AC143" s="107">
        <v>45604</v>
      </c>
      <c r="AD143" s="5" t="s">
        <v>6506</v>
      </c>
      <c r="AE143" s="5" t="s">
        <v>6507</v>
      </c>
      <c r="AF143" s="107">
        <v>45618</v>
      </c>
      <c r="AG143" s="5" t="s">
        <v>6508</v>
      </c>
      <c r="AH143" s="5" t="s">
        <v>6097</v>
      </c>
      <c r="AI143" s="5"/>
      <c r="AJ143" s="107"/>
      <c r="AK143" s="107"/>
      <c r="AL143" s="6"/>
      <c r="AM143" s="6"/>
      <c r="AN143" s="6"/>
      <c r="AO143" s="6"/>
    </row>
    <row r="144" spans="1:41" ht="40.200000000000003" customHeight="1" x14ac:dyDescent="0.3">
      <c r="A144" s="167" t="s">
        <v>1245</v>
      </c>
      <c r="B144" s="5" t="s">
        <v>6509</v>
      </c>
      <c r="C144" s="5" t="s">
        <v>2787</v>
      </c>
      <c r="D144" s="5" t="s">
        <v>2249</v>
      </c>
      <c r="E144" s="5" t="s">
        <v>6510</v>
      </c>
      <c r="F144" s="5" t="s">
        <v>2558</v>
      </c>
      <c r="G144" s="5" t="s">
        <v>5767</v>
      </c>
      <c r="H144" s="5" t="s">
        <v>2478</v>
      </c>
      <c r="I144" s="5" t="s">
        <v>2479</v>
      </c>
      <c r="J144" s="5" t="s">
        <v>3503</v>
      </c>
      <c r="K144" s="5" t="s">
        <v>6511</v>
      </c>
      <c r="L144" s="5" t="str" cm="1">
        <f t="array" ref="L144">_xlfn.TEXTJOIN(", ",TRUE,_xlfn.UNIQUE(_xlfn._xlws.FILTER(InfoGeneral[CodigoProducto],(InfoGeneral[BPIN]=EjecucionPresupuestalGastoCCyFondo[[#This Row],[PROYECTO]])*(InfoGeneral[Vigencia]=VALUE(EjecucionPresupuestalGastoCCyFondo[[#This Row],[VIGENCIA]])),"")))</f>
        <v>4501069</v>
      </c>
      <c r="M144" s="5" t="s">
        <v>5897</v>
      </c>
      <c r="N144" s="6">
        <v>0</v>
      </c>
      <c r="O144" s="6">
        <v>0</v>
      </c>
      <c r="P144" s="6">
        <v>0</v>
      </c>
      <c r="Q144" s="6">
        <v>70585851.700000003</v>
      </c>
      <c r="R144" s="6">
        <v>0</v>
      </c>
      <c r="S144" s="6">
        <v>0</v>
      </c>
      <c r="T144" s="6">
        <v>0</v>
      </c>
      <c r="U144" s="6">
        <v>705858517</v>
      </c>
      <c r="V144" s="6">
        <v>70585851.700000003</v>
      </c>
      <c r="W144" s="6">
        <v>70585851.700000003</v>
      </c>
      <c r="X144" s="6">
        <v>63525650.5</v>
      </c>
      <c r="Y144" s="6">
        <v>63525650.5</v>
      </c>
      <c r="Z144" s="6">
        <v>0</v>
      </c>
      <c r="AA144" s="107">
        <v>45524</v>
      </c>
      <c r="AB144" s="5" t="s">
        <v>6512</v>
      </c>
      <c r="AC144" s="107">
        <v>45611</v>
      </c>
      <c r="AD144" s="5" t="s">
        <v>6513</v>
      </c>
      <c r="AE144" s="5" t="s">
        <v>6514</v>
      </c>
      <c r="AF144" s="107">
        <v>45653</v>
      </c>
      <c r="AG144" s="5" t="s">
        <v>6515</v>
      </c>
      <c r="AH144" s="5" t="s">
        <v>6115</v>
      </c>
      <c r="AI144" s="5" t="s">
        <v>6516</v>
      </c>
      <c r="AJ144" s="107">
        <v>45609</v>
      </c>
      <c r="AK144" s="107">
        <v>45611</v>
      </c>
      <c r="AL144" s="6"/>
      <c r="AM144" s="6"/>
      <c r="AN144" s="6"/>
      <c r="AO144" s="6"/>
    </row>
    <row r="145" spans="1:41" ht="40.200000000000003" customHeight="1" x14ac:dyDescent="0.3">
      <c r="A145" s="167" t="s">
        <v>1245</v>
      </c>
      <c r="B145" s="5" t="s">
        <v>6145</v>
      </c>
      <c r="C145" s="5" t="s">
        <v>2787</v>
      </c>
      <c r="D145" s="5" t="s">
        <v>2263</v>
      </c>
      <c r="E145" s="5" t="s">
        <v>5806</v>
      </c>
      <c r="F145" s="5" t="s">
        <v>2558</v>
      </c>
      <c r="G145" s="5" t="s">
        <v>5767</v>
      </c>
      <c r="H145" s="5" t="s">
        <v>2574</v>
      </c>
      <c r="I145" s="5" t="s">
        <v>2575</v>
      </c>
      <c r="J145" s="5" t="s">
        <v>3024</v>
      </c>
      <c r="K145" s="5" t="s">
        <v>6517</v>
      </c>
      <c r="L145" s="5" t="str" cm="1">
        <f t="array" ref="L145">_xlfn.TEXTJOIN(", ",TRUE,_xlfn.UNIQUE(_xlfn._xlws.FILTER(InfoGeneral[CodigoProducto],(InfoGeneral[BPIN]=EjecucionPresupuestalGastoCCyFondo[[#This Row],[PROYECTO]])*(InfoGeneral[Vigencia]=VALUE(EjecucionPresupuestalGastoCCyFondo[[#This Row],[VIGENCIA]])),"")))</f>
        <v>4502033</v>
      </c>
      <c r="M145" s="5" t="s">
        <v>5897</v>
      </c>
      <c r="N145" s="6">
        <v>0</v>
      </c>
      <c r="O145" s="6">
        <v>499950000</v>
      </c>
      <c r="P145" s="6">
        <v>0</v>
      </c>
      <c r="Q145" s="6">
        <v>0</v>
      </c>
      <c r="R145" s="6">
        <v>0</v>
      </c>
      <c r="S145" s="6">
        <v>0</v>
      </c>
      <c r="T145" s="6">
        <v>0</v>
      </c>
      <c r="U145" s="6">
        <v>499950000</v>
      </c>
      <c r="V145" s="6">
        <v>499950000</v>
      </c>
      <c r="W145" s="6">
        <v>499950000</v>
      </c>
      <c r="X145" s="6">
        <v>499945363</v>
      </c>
      <c r="Y145" s="6">
        <v>499945363</v>
      </c>
      <c r="Z145" s="6">
        <v>494269150.91000003</v>
      </c>
      <c r="AA145" s="107">
        <v>45373</v>
      </c>
      <c r="AB145" s="5" t="s">
        <v>6518</v>
      </c>
      <c r="AC145" s="107">
        <v>45532</v>
      </c>
      <c r="AD145" s="5" t="s">
        <v>6519</v>
      </c>
      <c r="AE145" s="5" t="s">
        <v>6520</v>
      </c>
      <c r="AF145" s="107">
        <v>45629</v>
      </c>
      <c r="AG145" s="5" t="s">
        <v>6521</v>
      </c>
      <c r="AH145" s="5" t="s">
        <v>6097</v>
      </c>
      <c r="AI145" s="5" t="s">
        <v>6522</v>
      </c>
      <c r="AJ145" s="107">
        <v>45532</v>
      </c>
      <c r="AK145" s="107">
        <v>45532</v>
      </c>
      <c r="AL145" s="6"/>
      <c r="AM145" s="6"/>
      <c r="AN145" s="6"/>
      <c r="AO145" s="6"/>
    </row>
    <row r="146" spans="1:41" ht="40.200000000000003" customHeight="1" x14ac:dyDescent="0.3">
      <c r="A146" s="167" t="s">
        <v>1245</v>
      </c>
      <c r="B146" s="5" t="s">
        <v>5895</v>
      </c>
      <c r="C146" s="5" t="s">
        <v>2787</v>
      </c>
      <c r="D146" s="5" t="s">
        <v>2267</v>
      </c>
      <c r="E146" s="5" t="s">
        <v>5796</v>
      </c>
      <c r="F146" s="5" t="s">
        <v>2525</v>
      </c>
      <c r="G146" s="5" t="s">
        <v>2526</v>
      </c>
      <c r="H146" s="5" t="s">
        <v>2505</v>
      </c>
      <c r="I146" s="5" t="s">
        <v>2506</v>
      </c>
      <c r="J146" s="5" t="s">
        <v>4029</v>
      </c>
      <c r="K146" s="5" t="s">
        <v>6523</v>
      </c>
      <c r="L146" s="5" t="str" cm="1">
        <f t="array" ref="L146">_xlfn.TEXTJOIN(", ",TRUE,_xlfn.UNIQUE(_xlfn._xlws.FILTER(InfoGeneral[CodigoProducto],(InfoGeneral[BPIN]=EjecucionPresupuestalGastoCCyFondo[[#This Row],[PROYECTO]])*(InfoGeneral[Vigencia]=VALUE(EjecucionPresupuestalGastoCCyFondo[[#This Row],[VIGENCIA]])),"")))</f>
        <v>4502022</v>
      </c>
      <c r="M146" s="5" t="s">
        <v>5897</v>
      </c>
      <c r="N146" s="6">
        <v>100000000</v>
      </c>
      <c r="O146" s="6">
        <v>0</v>
      </c>
      <c r="P146" s="6">
        <v>0</v>
      </c>
      <c r="Q146" s="6">
        <v>0</v>
      </c>
      <c r="R146" s="6">
        <v>0</v>
      </c>
      <c r="S146" s="6">
        <v>0</v>
      </c>
      <c r="T146" s="6">
        <v>0</v>
      </c>
      <c r="U146" s="6">
        <v>100000000</v>
      </c>
      <c r="V146" s="6">
        <v>85000000</v>
      </c>
      <c r="W146" s="6">
        <v>85000000</v>
      </c>
      <c r="X146" s="6">
        <v>85000000</v>
      </c>
      <c r="Y146" s="6">
        <v>85000000</v>
      </c>
      <c r="Z146" s="6">
        <v>85000000</v>
      </c>
      <c r="AA146" s="107">
        <v>45420</v>
      </c>
      <c r="AB146" s="5" t="s">
        <v>6524</v>
      </c>
      <c r="AC146" s="107">
        <v>45449</v>
      </c>
      <c r="AD146" s="5" t="s">
        <v>6525</v>
      </c>
      <c r="AE146" s="5" t="s">
        <v>6526</v>
      </c>
      <c r="AF146" s="107">
        <v>45484</v>
      </c>
      <c r="AG146" s="5" t="s">
        <v>6527</v>
      </c>
      <c r="AH146" s="5" t="s">
        <v>6528</v>
      </c>
      <c r="AI146" s="5" t="s">
        <v>6529</v>
      </c>
      <c r="AJ146" s="107">
        <v>45448</v>
      </c>
      <c r="AK146" s="107">
        <v>45448</v>
      </c>
      <c r="AL146" s="6"/>
      <c r="AM146" s="6"/>
      <c r="AN146" s="6"/>
      <c r="AO146" s="6"/>
    </row>
    <row r="147" spans="1:41" ht="40.200000000000003" customHeight="1" x14ac:dyDescent="0.3">
      <c r="A147" s="167" t="s">
        <v>1246</v>
      </c>
      <c r="B147" s="5" t="s">
        <v>5795</v>
      </c>
      <c r="C147" s="5" t="s">
        <v>2765</v>
      </c>
      <c r="D147" s="5" t="s">
        <v>2267</v>
      </c>
      <c r="E147" s="5" t="s">
        <v>5796</v>
      </c>
      <c r="F147" s="5" t="s">
        <v>2420</v>
      </c>
      <c r="G147" s="5" t="s">
        <v>2421</v>
      </c>
      <c r="H147" s="5" t="s">
        <v>2422</v>
      </c>
      <c r="I147" s="5" t="s">
        <v>2423</v>
      </c>
      <c r="J147" s="5" t="s">
        <v>1688</v>
      </c>
      <c r="K147" s="5" t="s">
        <v>6530</v>
      </c>
      <c r="L147" s="5" t="str" cm="1">
        <f t="array" ref="L147">_xlfn.TEXTJOIN(", ",TRUE,_xlfn.UNIQUE(_xlfn._xlws.FILTER(InfoGeneral[CodigoProducto],(InfoGeneral[BPIN]=EjecucionPresupuestalGastoCCyFondo[[#This Row],[PROYECTO]])*(InfoGeneral[Vigencia]=VALUE(EjecucionPresupuestalGastoCCyFondo[[#This Row],[VIGENCIA]])),"")))</f>
        <v>2201048</v>
      </c>
      <c r="M147" s="5" t="s">
        <v>5798</v>
      </c>
      <c r="N147" s="6">
        <v>1033096400</v>
      </c>
      <c r="O147" s="6">
        <v>0</v>
      </c>
      <c r="P147" s="6">
        <v>0</v>
      </c>
      <c r="Q147" s="6">
        <v>0</v>
      </c>
      <c r="R147" s="6">
        <v>46993016</v>
      </c>
      <c r="S147" s="6">
        <v>0</v>
      </c>
      <c r="T147" s="6">
        <v>0</v>
      </c>
      <c r="U147" s="6">
        <v>986103384</v>
      </c>
      <c r="V147" s="6">
        <v>985987351</v>
      </c>
      <c r="W147" s="6">
        <v>985987351</v>
      </c>
      <c r="X147" s="6">
        <v>985987351</v>
      </c>
      <c r="Y147" s="6">
        <v>985987351</v>
      </c>
      <c r="Z147" s="6">
        <v>785484941</v>
      </c>
      <c r="AA147" s="107">
        <v>45679</v>
      </c>
      <c r="AB147" s="5" t="s">
        <v>6531</v>
      </c>
      <c r="AC147" s="107">
        <v>45708</v>
      </c>
      <c r="AD147" s="5" t="s">
        <v>6532</v>
      </c>
      <c r="AE147" s="5" t="s">
        <v>6533</v>
      </c>
      <c r="AF147" s="107">
        <v>45771</v>
      </c>
      <c r="AG147" s="5" t="s">
        <v>6534</v>
      </c>
      <c r="AH147" s="5" t="s">
        <v>5860</v>
      </c>
      <c r="AI147" s="5" t="s">
        <v>6535</v>
      </c>
      <c r="AJ147" s="107">
        <v>45708</v>
      </c>
      <c r="AK147" s="107">
        <v>45708</v>
      </c>
      <c r="AL147" s="6"/>
      <c r="AM147" s="6"/>
      <c r="AN147" s="6"/>
      <c r="AO147" s="6"/>
    </row>
    <row r="148" spans="1:41" ht="40.200000000000003" customHeight="1" x14ac:dyDescent="0.3">
      <c r="A148" s="167" t="s">
        <v>1245</v>
      </c>
      <c r="B148" s="5" t="s">
        <v>6145</v>
      </c>
      <c r="C148" s="5" t="s">
        <v>3532</v>
      </c>
      <c r="D148" s="5" t="s">
        <v>2263</v>
      </c>
      <c r="E148" s="5" t="s">
        <v>5806</v>
      </c>
      <c r="F148" s="5" t="s">
        <v>2525</v>
      </c>
      <c r="G148" s="5" t="s">
        <v>2526</v>
      </c>
      <c r="H148" s="5" t="s">
        <v>2545</v>
      </c>
      <c r="I148" s="5" t="s">
        <v>2546</v>
      </c>
      <c r="J148" s="5" t="s">
        <v>5563</v>
      </c>
      <c r="K148" s="5" t="s">
        <v>6536</v>
      </c>
      <c r="L148" s="5" t="str" cm="1">
        <f t="array" ref="L148">_xlfn.TEXTJOIN(", ",TRUE,_xlfn.UNIQUE(_xlfn._xlws.FILTER(InfoGeneral[CodigoProducto],(InfoGeneral[BPIN]=EjecucionPresupuestalGastoCCyFondo[[#This Row],[PROYECTO]])*(InfoGeneral[Vigencia]=VALUE(EjecucionPresupuestalGastoCCyFondo[[#This Row],[VIGENCIA]])),"")))</f>
        <v>3502002</v>
      </c>
      <c r="M148" s="5" t="s">
        <v>5897</v>
      </c>
      <c r="N148" s="6">
        <v>118863150</v>
      </c>
      <c r="O148" s="6">
        <v>0</v>
      </c>
      <c r="P148" s="6">
        <v>0</v>
      </c>
      <c r="Q148" s="6">
        <v>0</v>
      </c>
      <c r="R148" s="6">
        <v>0</v>
      </c>
      <c r="S148" s="6">
        <v>0</v>
      </c>
      <c r="T148" s="6">
        <v>0</v>
      </c>
      <c r="U148" s="6">
        <v>118863150</v>
      </c>
      <c r="V148" s="6">
        <v>118863150</v>
      </c>
      <c r="W148" s="6">
        <v>118863150</v>
      </c>
      <c r="X148" s="6">
        <v>118863150</v>
      </c>
      <c r="Y148" s="6">
        <v>118863150</v>
      </c>
      <c r="Z148" s="6">
        <v>59431575</v>
      </c>
      <c r="AA148" s="107">
        <v>45426</v>
      </c>
      <c r="AB148" s="5" t="s">
        <v>6537</v>
      </c>
      <c r="AC148" s="107">
        <v>45461</v>
      </c>
      <c r="AD148" s="5" t="s">
        <v>6538</v>
      </c>
      <c r="AE148" s="5" t="s">
        <v>6539</v>
      </c>
      <c r="AF148" s="107">
        <v>45589</v>
      </c>
      <c r="AG148" s="5" t="s">
        <v>6540</v>
      </c>
      <c r="AH148" s="5" t="s">
        <v>6178</v>
      </c>
      <c r="AI148" s="5" t="s">
        <v>6541</v>
      </c>
      <c r="AJ148" s="107">
        <v>45461</v>
      </c>
      <c r="AK148" s="107">
        <v>45461</v>
      </c>
      <c r="AL148" s="6"/>
      <c r="AM148" s="6"/>
      <c r="AN148" s="6"/>
      <c r="AO148" s="6"/>
    </row>
    <row r="149" spans="1:41" ht="40.200000000000003" customHeight="1" x14ac:dyDescent="0.3">
      <c r="A149" s="167" t="s">
        <v>1245</v>
      </c>
      <c r="B149" s="5" t="s">
        <v>5895</v>
      </c>
      <c r="C149" s="5" t="s">
        <v>2787</v>
      </c>
      <c r="D149" s="5" t="s">
        <v>2267</v>
      </c>
      <c r="E149" s="5" t="s">
        <v>5796</v>
      </c>
      <c r="F149" s="5" t="s">
        <v>2558</v>
      </c>
      <c r="G149" s="5" t="s">
        <v>5767</v>
      </c>
      <c r="H149" s="5" t="s">
        <v>2558</v>
      </c>
      <c r="I149" s="5" t="s">
        <v>2559</v>
      </c>
      <c r="J149" s="5" t="s">
        <v>4503</v>
      </c>
      <c r="K149" s="5" t="s">
        <v>6542</v>
      </c>
      <c r="L149" s="5" t="str" cm="1">
        <f t="array" ref="L149">_xlfn.TEXTJOIN(", ",TRUE,_xlfn.UNIQUE(_xlfn._xlws.FILTER(InfoGeneral[CodigoProducto],(InfoGeneral[BPIN]=EjecucionPresupuestalGastoCCyFondo[[#This Row],[PROYECTO]])*(InfoGeneral[Vigencia]=VALUE(EjecucionPresupuestalGastoCCyFondo[[#This Row],[VIGENCIA]])),"")))</f>
        <v>4599031, 4599018</v>
      </c>
      <c r="M149" s="5" t="s">
        <v>5897</v>
      </c>
      <c r="N149" s="6">
        <v>0</v>
      </c>
      <c r="O149" s="6">
        <v>205000000</v>
      </c>
      <c r="P149" s="6">
        <v>0</v>
      </c>
      <c r="Q149" s="6">
        <v>205000000</v>
      </c>
      <c r="R149" s="6">
        <v>205000000</v>
      </c>
      <c r="S149" s="6">
        <v>0</v>
      </c>
      <c r="T149" s="6">
        <v>0</v>
      </c>
      <c r="U149" s="6">
        <v>205000000</v>
      </c>
      <c r="V149" s="6">
        <v>205000000</v>
      </c>
      <c r="W149" s="6">
        <v>205000000</v>
      </c>
      <c r="X149" s="6">
        <v>205000000</v>
      </c>
      <c r="Y149" s="6">
        <v>205000000</v>
      </c>
      <c r="Z149" s="6">
        <v>153750000</v>
      </c>
      <c r="AA149" s="107">
        <v>45504</v>
      </c>
      <c r="AB149" s="5" t="s">
        <v>6543</v>
      </c>
      <c r="AC149" s="107">
        <v>45527</v>
      </c>
      <c r="AD149" s="5" t="s">
        <v>6544</v>
      </c>
      <c r="AE149" s="5" t="s">
        <v>6545</v>
      </c>
      <c r="AF149" s="107">
        <v>45586</v>
      </c>
      <c r="AG149" s="5" t="s">
        <v>6546</v>
      </c>
      <c r="AH149" s="5" t="s">
        <v>5860</v>
      </c>
      <c r="AI149" s="5" t="s">
        <v>6547</v>
      </c>
      <c r="AJ149" s="107">
        <v>45527</v>
      </c>
      <c r="AK149" s="107">
        <v>45527</v>
      </c>
      <c r="AL149" s="6"/>
      <c r="AM149" s="6"/>
      <c r="AN149" s="6"/>
      <c r="AO149" s="6"/>
    </row>
    <row r="150" spans="1:41" ht="40.200000000000003" customHeight="1" x14ac:dyDescent="0.3">
      <c r="A150" s="167" t="s">
        <v>1245</v>
      </c>
      <c r="B150" s="5" t="s">
        <v>5895</v>
      </c>
      <c r="C150" s="5" t="s">
        <v>2777</v>
      </c>
      <c r="D150" s="5" t="s">
        <v>2267</v>
      </c>
      <c r="E150" s="5" t="s">
        <v>5796</v>
      </c>
      <c r="F150" s="5" t="s">
        <v>6548</v>
      </c>
      <c r="G150" s="5" t="s">
        <v>6549</v>
      </c>
      <c r="H150" s="5" t="s">
        <v>2564</v>
      </c>
      <c r="I150" s="5" t="s">
        <v>2565</v>
      </c>
      <c r="J150" s="5" t="s">
        <v>5447</v>
      </c>
      <c r="K150" s="5" t="s">
        <v>6550</v>
      </c>
      <c r="L150" s="5" t="str" cm="1">
        <f t="array" ref="L150">_xlfn.TEXTJOIN(", ",TRUE,_xlfn.UNIQUE(_xlfn._xlws.FILTER(InfoGeneral[CodigoProducto],(InfoGeneral[BPIN]=EjecucionPresupuestalGastoCCyFondo[[#This Row],[PROYECTO]])*(InfoGeneral[Vigencia]=VALUE(EjecucionPresupuestalGastoCCyFondo[[#This Row],[VIGENCIA]])),"")))</f>
        <v>4104008</v>
      </c>
      <c r="M150" s="5" t="s">
        <v>5897</v>
      </c>
      <c r="N150" s="6">
        <v>0</v>
      </c>
      <c r="O150" s="6">
        <v>0</v>
      </c>
      <c r="P150" s="6">
        <v>0</v>
      </c>
      <c r="Q150" s="6">
        <v>7082139565.7799997</v>
      </c>
      <c r="R150" s="6">
        <v>0</v>
      </c>
      <c r="S150" s="6">
        <v>0</v>
      </c>
      <c r="T150" s="6">
        <v>0</v>
      </c>
      <c r="U150" s="6">
        <v>708213956578</v>
      </c>
      <c r="V150" s="6">
        <v>7082139565.7799997</v>
      </c>
      <c r="W150" s="6">
        <v>7082139565.7799997</v>
      </c>
      <c r="X150" s="6">
        <v>7082138484.5</v>
      </c>
      <c r="Y150" s="6">
        <v>7058775924.3999996</v>
      </c>
      <c r="Z150" s="6">
        <v>7058775924.3999996</v>
      </c>
      <c r="AA150" s="107">
        <v>45519</v>
      </c>
      <c r="AB150" s="5" t="s">
        <v>6551</v>
      </c>
      <c r="AC150" s="107">
        <v>45551</v>
      </c>
      <c r="AD150" s="5" t="s">
        <v>6552</v>
      </c>
      <c r="AE150" s="5" t="s">
        <v>6553</v>
      </c>
      <c r="AF150" s="107">
        <v>45616</v>
      </c>
      <c r="AG150" s="5" t="s">
        <v>6554</v>
      </c>
      <c r="AH150" s="5" t="s">
        <v>6555</v>
      </c>
      <c r="AI150" s="5" t="s">
        <v>6556</v>
      </c>
      <c r="AJ150" s="107">
        <v>45551</v>
      </c>
      <c r="AK150" s="107">
        <v>45551</v>
      </c>
      <c r="AL150" s="6"/>
      <c r="AM150" s="6"/>
      <c r="AN150" s="6"/>
      <c r="AO150" s="6"/>
    </row>
    <row r="151" spans="1:41" ht="40.200000000000003" customHeight="1" x14ac:dyDescent="0.3">
      <c r="A151" s="167" t="s">
        <v>1245</v>
      </c>
      <c r="B151" s="5" t="s">
        <v>5895</v>
      </c>
      <c r="C151" s="5" t="s">
        <v>2777</v>
      </c>
      <c r="D151" s="5" t="s">
        <v>2267</v>
      </c>
      <c r="E151" s="5" t="s">
        <v>5796</v>
      </c>
      <c r="F151" s="5" t="s">
        <v>6557</v>
      </c>
      <c r="G151" s="5" t="s">
        <v>6558</v>
      </c>
      <c r="H151" s="5" t="s">
        <v>2564</v>
      </c>
      <c r="I151" s="5" t="s">
        <v>2565</v>
      </c>
      <c r="J151" s="5" t="s">
        <v>5447</v>
      </c>
      <c r="K151" s="5" t="s">
        <v>6550</v>
      </c>
      <c r="L151" s="5" t="str" cm="1">
        <f t="array" ref="L151">_xlfn.TEXTJOIN(", ",TRUE,_xlfn.UNIQUE(_xlfn._xlws.FILTER(InfoGeneral[CodigoProducto],(InfoGeneral[BPIN]=EjecucionPresupuestalGastoCCyFondo[[#This Row],[PROYECTO]])*(InfoGeneral[Vigencia]=VALUE(EjecucionPresupuestalGastoCCyFondo[[#This Row],[VIGENCIA]])),"")))</f>
        <v>4104008</v>
      </c>
      <c r="M151" s="5" t="s">
        <v>5897</v>
      </c>
      <c r="N151" s="6">
        <v>0</v>
      </c>
      <c r="O151" s="6">
        <v>4562142877.1700001</v>
      </c>
      <c r="P151" s="6">
        <v>0</v>
      </c>
      <c r="Q151" s="6">
        <v>0</v>
      </c>
      <c r="R151" s="6">
        <v>0</v>
      </c>
      <c r="S151" s="6">
        <v>0</v>
      </c>
      <c r="T151" s="6">
        <v>0</v>
      </c>
      <c r="U151" s="6">
        <v>456214287717</v>
      </c>
      <c r="V151" s="6">
        <v>4562142877.1700001</v>
      </c>
      <c r="W151" s="6">
        <v>4562142877.1700001</v>
      </c>
      <c r="X151" s="6">
        <v>4562142877.1700001</v>
      </c>
      <c r="Y151" s="6">
        <v>4562142877.1700001</v>
      </c>
      <c r="Z151" s="6">
        <v>4562142877.1700001</v>
      </c>
      <c r="AA151" s="107">
        <v>45519</v>
      </c>
      <c r="AB151" s="5" t="s">
        <v>6551</v>
      </c>
      <c r="AC151" s="107">
        <v>45551</v>
      </c>
      <c r="AD151" s="5" t="s">
        <v>6552</v>
      </c>
      <c r="AE151" s="5" t="s">
        <v>6553</v>
      </c>
      <c r="AF151" s="107">
        <v>45572</v>
      </c>
      <c r="AG151" s="5" t="s">
        <v>6559</v>
      </c>
      <c r="AH151" s="5" t="s">
        <v>6555</v>
      </c>
      <c r="AI151" s="5" t="s">
        <v>6556</v>
      </c>
      <c r="AJ151" s="107">
        <v>45551</v>
      </c>
      <c r="AK151" s="107">
        <v>45551</v>
      </c>
      <c r="AL151" s="6"/>
      <c r="AM151" s="6"/>
      <c r="AN151" s="6"/>
      <c r="AO151" s="6"/>
    </row>
    <row r="152" spans="1:41" ht="40.200000000000003" customHeight="1" x14ac:dyDescent="0.3">
      <c r="A152" s="167" t="s">
        <v>1245</v>
      </c>
      <c r="B152" s="5" t="s">
        <v>5895</v>
      </c>
      <c r="C152" s="5" t="s">
        <v>2765</v>
      </c>
      <c r="D152" s="5" t="s">
        <v>2267</v>
      </c>
      <c r="E152" s="5" t="s">
        <v>5796</v>
      </c>
      <c r="F152" s="5" t="s">
        <v>2420</v>
      </c>
      <c r="G152" s="5" t="s">
        <v>2421</v>
      </c>
      <c r="H152" s="5" t="s">
        <v>2422</v>
      </c>
      <c r="I152" s="5" t="s">
        <v>2423</v>
      </c>
      <c r="J152" s="5" t="s">
        <v>4550</v>
      </c>
      <c r="K152" s="5" t="s">
        <v>6560</v>
      </c>
      <c r="L152" s="5" t="str" cm="1">
        <f t="array" ref="L152">_xlfn.TEXTJOIN(", ",TRUE,_xlfn.UNIQUE(_xlfn._xlws.FILTER(InfoGeneral[CodigoProducto],(InfoGeneral[BPIN]=EjecucionPresupuestalGastoCCyFondo[[#This Row],[PROYECTO]])*(InfoGeneral[Vigencia]=VALUE(EjecucionPresupuestalGastoCCyFondo[[#This Row],[VIGENCIA]])),"")))</f>
        <v>2201069</v>
      </c>
      <c r="M152" s="5" t="s">
        <v>5897</v>
      </c>
      <c r="N152" s="6">
        <v>1932149515</v>
      </c>
      <c r="O152" s="6">
        <v>0</v>
      </c>
      <c r="P152" s="6">
        <v>0</v>
      </c>
      <c r="Q152" s="6">
        <v>0</v>
      </c>
      <c r="R152" s="6">
        <v>0</v>
      </c>
      <c r="S152" s="6">
        <v>0</v>
      </c>
      <c r="T152" s="6">
        <v>0</v>
      </c>
      <c r="U152" s="6">
        <v>1932149515</v>
      </c>
      <c r="V152" s="6">
        <v>1222168693</v>
      </c>
      <c r="W152" s="6">
        <v>1222168693</v>
      </c>
      <c r="X152" s="6">
        <v>1222168693</v>
      </c>
      <c r="Y152" s="6">
        <v>1222168693</v>
      </c>
      <c r="Z152" s="6">
        <v>977444638</v>
      </c>
      <c r="AA152" s="107">
        <v>45412</v>
      </c>
      <c r="AB152" s="5" t="s">
        <v>6561</v>
      </c>
      <c r="AC152" s="107">
        <v>45492</v>
      </c>
      <c r="AD152" s="5" t="s">
        <v>6562</v>
      </c>
      <c r="AE152" s="5" t="s">
        <v>6563</v>
      </c>
      <c r="AF152" s="107">
        <v>45595</v>
      </c>
      <c r="AG152" s="5" t="s">
        <v>6564</v>
      </c>
      <c r="AH152" s="5" t="s">
        <v>6565</v>
      </c>
      <c r="AI152" s="5" t="s">
        <v>6566</v>
      </c>
      <c r="AJ152" s="107">
        <v>45492</v>
      </c>
      <c r="AK152" s="107">
        <v>45492</v>
      </c>
      <c r="AL152" s="6"/>
      <c r="AM152" s="6"/>
      <c r="AN152" s="6"/>
      <c r="AO152" s="6"/>
    </row>
    <row r="153" spans="1:41" ht="40.200000000000003" customHeight="1" x14ac:dyDescent="0.3">
      <c r="A153" s="167" t="s">
        <v>1245</v>
      </c>
      <c r="B153" s="5" t="s">
        <v>5895</v>
      </c>
      <c r="C153" s="5" t="s">
        <v>2777</v>
      </c>
      <c r="D153" s="5" t="s">
        <v>2267</v>
      </c>
      <c r="E153" s="5" t="s">
        <v>5796</v>
      </c>
      <c r="F153" s="5" t="s">
        <v>2525</v>
      </c>
      <c r="G153" s="5" t="s">
        <v>2526</v>
      </c>
      <c r="H153" s="5" t="s">
        <v>2564</v>
      </c>
      <c r="I153" s="5" t="s">
        <v>2565</v>
      </c>
      <c r="J153" s="5" t="s">
        <v>5636</v>
      </c>
      <c r="K153" s="5" t="s">
        <v>6567</v>
      </c>
      <c r="L153" s="5" t="str" cm="1">
        <f t="array" ref="L153">_xlfn.TEXTJOIN(", ",TRUE,_xlfn.UNIQUE(_xlfn._xlws.FILTER(InfoGeneral[CodigoProducto],(InfoGeneral[BPIN]=EjecucionPresupuestalGastoCCyFondo[[#This Row],[PROYECTO]])*(InfoGeneral[Vigencia]=VALUE(EjecucionPresupuestalGastoCCyFondo[[#This Row],[VIGENCIA]])),"")))</f>
        <v>4103052, 4103050</v>
      </c>
      <c r="M153" s="5" t="s">
        <v>5897</v>
      </c>
      <c r="N153" s="6">
        <v>150000000</v>
      </c>
      <c r="O153" s="6">
        <v>0</v>
      </c>
      <c r="P153" s="6">
        <v>0</v>
      </c>
      <c r="Q153" s="6">
        <v>0</v>
      </c>
      <c r="R153" s="6">
        <v>0</v>
      </c>
      <c r="S153" s="6">
        <v>0</v>
      </c>
      <c r="T153" s="6">
        <v>0</v>
      </c>
      <c r="U153" s="6">
        <v>150000000</v>
      </c>
      <c r="V153" s="6">
        <v>150000000</v>
      </c>
      <c r="W153" s="6">
        <v>150000000</v>
      </c>
      <c r="X153" s="6">
        <v>150000000</v>
      </c>
      <c r="Y153" s="6">
        <v>150000000</v>
      </c>
      <c r="Z153" s="6">
        <v>100000000</v>
      </c>
      <c r="AA153" s="107">
        <v>45441</v>
      </c>
      <c r="AB153" s="5" t="s">
        <v>6568</v>
      </c>
      <c r="AC153" s="107">
        <v>45560</v>
      </c>
      <c r="AD153" s="5" t="s">
        <v>6569</v>
      </c>
      <c r="AE153" s="5" t="s">
        <v>6570</v>
      </c>
      <c r="AF153" s="107">
        <v>45604</v>
      </c>
      <c r="AG153" s="5" t="s">
        <v>6571</v>
      </c>
      <c r="AH153" s="5" t="s">
        <v>6097</v>
      </c>
      <c r="AI153" s="5" t="s">
        <v>6572</v>
      </c>
      <c r="AJ153" s="107">
        <v>45560</v>
      </c>
      <c r="AK153" s="107">
        <v>45560</v>
      </c>
      <c r="AL153" s="6"/>
      <c r="AM153" s="6"/>
      <c r="AN153" s="6"/>
      <c r="AO153" s="6"/>
    </row>
    <row r="154" spans="1:41" ht="40.200000000000003" customHeight="1" x14ac:dyDescent="0.3">
      <c r="A154" s="167" t="s">
        <v>1245</v>
      </c>
      <c r="B154" s="5" t="s">
        <v>5895</v>
      </c>
      <c r="C154" s="5" t="s">
        <v>3532</v>
      </c>
      <c r="D154" s="5" t="s">
        <v>2267</v>
      </c>
      <c r="E154" s="5" t="s">
        <v>5796</v>
      </c>
      <c r="F154" s="5" t="s">
        <v>2525</v>
      </c>
      <c r="G154" s="5" t="s">
        <v>2526</v>
      </c>
      <c r="H154" s="5" t="s">
        <v>2545</v>
      </c>
      <c r="I154" s="5" t="s">
        <v>2546</v>
      </c>
      <c r="J154" s="5" t="s">
        <v>3531</v>
      </c>
      <c r="K154" s="5" t="s">
        <v>6573</v>
      </c>
      <c r="L154" s="5" t="str" cm="1">
        <f t="array" ref="L154">_xlfn.TEXTJOIN(", ",TRUE,_xlfn.UNIQUE(_xlfn._xlws.FILTER(InfoGeneral[CodigoProducto],(InfoGeneral[BPIN]=EjecucionPresupuestalGastoCCyFondo[[#This Row],[PROYECTO]])*(InfoGeneral[Vigencia]=VALUE(EjecucionPresupuestalGastoCCyFondo[[#This Row],[VIGENCIA]])),"")))</f>
        <v>3502046</v>
      </c>
      <c r="M154" s="5" t="s">
        <v>5897</v>
      </c>
      <c r="N154" s="6">
        <v>99849574.650000006</v>
      </c>
      <c r="O154" s="6">
        <v>0</v>
      </c>
      <c r="P154" s="6">
        <v>0</v>
      </c>
      <c r="Q154" s="6">
        <v>0</v>
      </c>
      <c r="R154" s="6">
        <v>0</v>
      </c>
      <c r="S154" s="6">
        <v>0</v>
      </c>
      <c r="T154" s="6">
        <v>0</v>
      </c>
      <c r="U154" s="6">
        <v>9984957465</v>
      </c>
      <c r="V154" s="6">
        <v>99849574.650000006</v>
      </c>
      <c r="W154" s="6">
        <v>99849574.650000006</v>
      </c>
      <c r="X154" s="6">
        <v>99849574.650000006</v>
      </c>
      <c r="Y154" s="6">
        <v>99706438.459999993</v>
      </c>
      <c r="Z154" s="6">
        <v>99706438.459999993</v>
      </c>
      <c r="AA154" s="107">
        <v>45397</v>
      </c>
      <c r="AB154" s="5" t="s">
        <v>6574</v>
      </c>
      <c r="AC154" s="107">
        <v>45400</v>
      </c>
      <c r="AD154" s="5" t="s">
        <v>6575</v>
      </c>
      <c r="AE154" s="5" t="s">
        <v>6576</v>
      </c>
      <c r="AF154" s="107">
        <v>45404</v>
      </c>
      <c r="AG154" s="5" t="s">
        <v>6577</v>
      </c>
      <c r="AH154" s="5" t="s">
        <v>6578</v>
      </c>
      <c r="AI154" s="5" t="s">
        <v>6579</v>
      </c>
      <c r="AJ154" s="107">
        <v>45400</v>
      </c>
      <c r="AK154" s="107">
        <v>45400</v>
      </c>
      <c r="AL154" s="6"/>
      <c r="AM154" s="6"/>
      <c r="AN154" s="6"/>
      <c r="AO154" s="6"/>
    </row>
    <row r="155" spans="1:41" ht="143.4" customHeight="1" x14ac:dyDescent="0.3">
      <c r="A155" s="167" t="s">
        <v>1245</v>
      </c>
      <c r="B155" s="5" t="s">
        <v>5895</v>
      </c>
      <c r="C155" s="5" t="s">
        <v>2777</v>
      </c>
      <c r="D155" s="5" t="s">
        <v>2267</v>
      </c>
      <c r="E155" s="5" t="s">
        <v>5796</v>
      </c>
      <c r="F155" s="5" t="s">
        <v>2525</v>
      </c>
      <c r="G155" s="5" t="s">
        <v>2526</v>
      </c>
      <c r="H155" s="5" t="s">
        <v>2564</v>
      </c>
      <c r="I155" s="5" t="s">
        <v>2565</v>
      </c>
      <c r="J155" s="5" t="s">
        <v>2921</v>
      </c>
      <c r="K155" s="5" t="s">
        <v>6580</v>
      </c>
      <c r="L155" s="5" t="str" cm="1">
        <f t="array" ref="L155">_xlfn.TEXTJOIN(", ",TRUE,_xlfn.UNIQUE(_xlfn._xlws.FILTER(InfoGeneral[CodigoProducto],(InfoGeneral[BPIN]=EjecucionPresupuestalGastoCCyFondo[[#This Row],[PROYECTO]])*(InfoGeneral[Vigencia]=VALUE(EjecucionPresupuestalGastoCCyFondo[[#This Row],[VIGENCIA]])),"")))</f>
        <v>4102001</v>
      </c>
      <c r="M155" s="5" t="s">
        <v>5897</v>
      </c>
      <c r="N155" s="6">
        <v>85000000</v>
      </c>
      <c r="O155" s="6">
        <v>0</v>
      </c>
      <c r="P155" s="6">
        <v>0</v>
      </c>
      <c r="Q155" s="6">
        <v>0</v>
      </c>
      <c r="R155" s="6">
        <v>0</v>
      </c>
      <c r="S155" s="6">
        <v>0</v>
      </c>
      <c r="T155" s="6">
        <v>0</v>
      </c>
      <c r="U155" s="6">
        <v>85000000</v>
      </c>
      <c r="V155" s="6">
        <v>85000000</v>
      </c>
      <c r="W155" s="6">
        <v>85000000</v>
      </c>
      <c r="X155" s="6">
        <v>85000000</v>
      </c>
      <c r="Y155" s="6">
        <v>85000000</v>
      </c>
      <c r="Z155" s="6">
        <v>85000000</v>
      </c>
      <c r="AA155" s="107">
        <v>45386</v>
      </c>
      <c r="AB155" s="5" t="s">
        <v>6581</v>
      </c>
      <c r="AC155" s="107">
        <v>45387</v>
      </c>
      <c r="AD155" s="5" t="s">
        <v>6582</v>
      </c>
      <c r="AE155" s="5" t="s">
        <v>6583</v>
      </c>
      <c r="AF155" s="107">
        <v>45393</v>
      </c>
      <c r="AG155" s="5" t="s">
        <v>6584</v>
      </c>
      <c r="AH155" s="5" t="s">
        <v>6151</v>
      </c>
      <c r="AI155" s="5" t="s">
        <v>6585</v>
      </c>
      <c r="AJ155" s="107">
        <v>45387</v>
      </c>
      <c r="AK155" s="107">
        <v>45387</v>
      </c>
      <c r="AL155" s="6"/>
      <c r="AM155" s="6"/>
      <c r="AN155" s="6"/>
      <c r="AO155" s="6"/>
    </row>
    <row r="156" spans="1:41" ht="40.200000000000003" customHeight="1" x14ac:dyDescent="0.3">
      <c r="A156" s="167" t="s">
        <v>1245</v>
      </c>
      <c r="B156" s="5" t="s">
        <v>5895</v>
      </c>
      <c r="C156" s="5" t="s">
        <v>2777</v>
      </c>
      <c r="D156" s="5" t="s">
        <v>2267</v>
      </c>
      <c r="E156" s="5" t="s">
        <v>5796</v>
      </c>
      <c r="F156" s="5" t="s">
        <v>2525</v>
      </c>
      <c r="G156" s="5" t="s">
        <v>2526</v>
      </c>
      <c r="H156" s="5" t="s">
        <v>2564</v>
      </c>
      <c r="I156" s="5" t="s">
        <v>2565</v>
      </c>
      <c r="J156" s="5" t="s">
        <v>2982</v>
      </c>
      <c r="K156" s="5" t="s">
        <v>6586</v>
      </c>
      <c r="L156" s="5" t="str" cm="1">
        <f t="array" ref="L156">_xlfn.TEXTJOIN(", ",TRUE,_xlfn.UNIQUE(_xlfn._xlws.FILTER(InfoGeneral[CodigoProducto],(InfoGeneral[BPIN]=EjecucionPresupuestalGastoCCyFondo[[#This Row],[PROYECTO]])*(InfoGeneral[Vigencia]=VALUE(EjecucionPresupuestalGastoCCyFondo[[#This Row],[VIGENCIA]])),"")))</f>
        <v>4104020</v>
      </c>
      <c r="M156" s="5" t="s">
        <v>5897</v>
      </c>
      <c r="N156" s="6">
        <v>150000000</v>
      </c>
      <c r="O156" s="6">
        <v>0</v>
      </c>
      <c r="P156" s="6">
        <v>0</v>
      </c>
      <c r="Q156" s="6">
        <v>0</v>
      </c>
      <c r="R156" s="6">
        <v>0</v>
      </c>
      <c r="S156" s="6">
        <v>0</v>
      </c>
      <c r="T156" s="6">
        <v>0</v>
      </c>
      <c r="U156" s="6">
        <v>150000000</v>
      </c>
      <c r="V156" s="6">
        <v>150000000</v>
      </c>
      <c r="W156" s="6">
        <v>150000000</v>
      </c>
      <c r="X156" s="6">
        <v>150000000</v>
      </c>
      <c r="Y156" s="6">
        <v>150000000</v>
      </c>
      <c r="Z156" s="6">
        <v>150000000</v>
      </c>
      <c r="AA156" s="107">
        <v>45427</v>
      </c>
      <c r="AB156" s="5" t="s">
        <v>6587</v>
      </c>
      <c r="AC156" s="107">
        <v>45540</v>
      </c>
      <c r="AD156" s="5" t="s">
        <v>6588</v>
      </c>
      <c r="AE156" s="5" t="s">
        <v>6589</v>
      </c>
      <c r="AF156" s="107">
        <v>45561</v>
      </c>
      <c r="AG156" s="5" t="s">
        <v>6590</v>
      </c>
      <c r="AH156" s="5" t="s">
        <v>6591</v>
      </c>
      <c r="AI156" s="5" t="s">
        <v>6592</v>
      </c>
      <c r="AJ156" s="107">
        <v>45540</v>
      </c>
      <c r="AK156" s="107">
        <v>45540</v>
      </c>
      <c r="AL156" s="6"/>
      <c r="AM156" s="6"/>
      <c r="AN156" s="6"/>
      <c r="AO156" s="6"/>
    </row>
    <row r="157" spans="1:41" ht="40.200000000000003" customHeight="1" x14ac:dyDescent="0.3">
      <c r="A157" s="167" t="s">
        <v>1245</v>
      </c>
      <c r="B157" s="5" t="s">
        <v>5895</v>
      </c>
      <c r="C157" s="5" t="s">
        <v>2787</v>
      </c>
      <c r="D157" s="5" t="s">
        <v>2267</v>
      </c>
      <c r="E157" s="5" t="s">
        <v>5796</v>
      </c>
      <c r="F157" s="5" t="s">
        <v>2511</v>
      </c>
      <c r="G157" s="5" t="s">
        <v>2512</v>
      </c>
      <c r="H157" s="5" t="s">
        <v>2505</v>
      </c>
      <c r="I157" s="5" t="s">
        <v>2506</v>
      </c>
      <c r="J157" s="5" t="s">
        <v>3830</v>
      </c>
      <c r="K157" s="5" t="s">
        <v>6593</v>
      </c>
      <c r="L157" s="5" t="str" cm="1">
        <f t="array" ref="L157">_xlfn.TEXTJOIN(", ",TRUE,_xlfn.UNIQUE(_xlfn._xlws.FILTER(InfoGeneral[CodigoProducto],(InfoGeneral[BPIN]=EjecucionPresupuestalGastoCCyFondo[[#This Row],[PROYECTO]])*(InfoGeneral[Vigencia]=VALUE(EjecucionPresupuestalGastoCCyFondo[[#This Row],[VIGENCIA]])),"")))</f>
        <v>4501026</v>
      </c>
      <c r="M157" s="5" t="s">
        <v>5897</v>
      </c>
      <c r="N157" s="6">
        <v>83600000.709999993</v>
      </c>
      <c r="O157" s="6">
        <v>0</v>
      </c>
      <c r="P157" s="6">
        <v>0</v>
      </c>
      <c r="Q157" s="6">
        <v>0</v>
      </c>
      <c r="R157" s="6">
        <v>0</v>
      </c>
      <c r="S157" s="6">
        <v>0</v>
      </c>
      <c r="T157" s="6">
        <v>0</v>
      </c>
      <c r="U157" s="6">
        <v>8360000071</v>
      </c>
      <c r="V157" s="6">
        <v>83600000.709999993</v>
      </c>
      <c r="W157" s="6">
        <v>83600000.709999993</v>
      </c>
      <c r="X157" s="6">
        <v>79815632.659999996</v>
      </c>
      <c r="Y157" s="6">
        <v>79815632.659999996</v>
      </c>
      <c r="Z157" s="6">
        <v>79815632.659999996</v>
      </c>
      <c r="AA157" s="107">
        <v>45404</v>
      </c>
      <c r="AB157" s="5" t="s">
        <v>6594</v>
      </c>
      <c r="AC157" s="107">
        <v>45456</v>
      </c>
      <c r="AD157" s="5" t="s">
        <v>6595</v>
      </c>
      <c r="AE157" s="5" t="s">
        <v>6596</v>
      </c>
      <c r="AF157" s="107">
        <v>45546</v>
      </c>
      <c r="AG157" s="5" t="s">
        <v>6597</v>
      </c>
      <c r="AH157" s="5" t="s">
        <v>6115</v>
      </c>
      <c r="AI157" s="5" t="s">
        <v>6598</v>
      </c>
      <c r="AJ157" s="107">
        <v>45456</v>
      </c>
      <c r="AK157" s="107">
        <v>45456</v>
      </c>
      <c r="AL157" s="6"/>
      <c r="AM157" s="6"/>
      <c r="AN157" s="6"/>
      <c r="AO157" s="6"/>
    </row>
    <row r="158" spans="1:41" ht="40.200000000000003" customHeight="1" x14ac:dyDescent="0.3">
      <c r="A158" s="167" t="s">
        <v>1245</v>
      </c>
      <c r="B158" s="5" t="s">
        <v>5888</v>
      </c>
      <c r="C158" s="5" t="s">
        <v>2787</v>
      </c>
      <c r="D158" s="5" t="s">
        <v>2379</v>
      </c>
      <c r="E158" s="5" t="s">
        <v>5884</v>
      </c>
      <c r="F158" s="5" t="s">
        <v>2558</v>
      </c>
      <c r="G158" s="5" t="s">
        <v>5767</v>
      </c>
      <c r="H158" s="5" t="s">
        <v>2478</v>
      </c>
      <c r="I158" s="5" t="s">
        <v>2479</v>
      </c>
      <c r="J158" s="5" t="s">
        <v>3071</v>
      </c>
      <c r="K158" s="5" t="s">
        <v>6599</v>
      </c>
      <c r="L158" s="5" t="str" cm="1">
        <f t="array" ref="L158">_xlfn.TEXTJOIN(", ",TRUE,_xlfn.UNIQUE(_xlfn._xlws.FILTER(InfoGeneral[CodigoProducto],(InfoGeneral[BPIN]=EjecucionPresupuestalGastoCCyFondo[[#This Row],[PROYECTO]])*(InfoGeneral[Vigencia]=VALUE(EjecucionPresupuestalGastoCCyFondo[[#This Row],[VIGENCIA]])),"")))</f>
        <v>4599034</v>
      </c>
      <c r="M158" s="5" t="s">
        <v>5897</v>
      </c>
      <c r="N158" s="6">
        <v>0</v>
      </c>
      <c r="O158" s="6">
        <v>0</v>
      </c>
      <c r="P158" s="6">
        <v>0</v>
      </c>
      <c r="Q158" s="6">
        <v>350000000</v>
      </c>
      <c r="R158" s="6">
        <v>0</v>
      </c>
      <c r="S158" s="6">
        <v>0</v>
      </c>
      <c r="T158" s="6">
        <v>0</v>
      </c>
      <c r="U158" s="6">
        <v>350000000</v>
      </c>
      <c r="V158" s="6">
        <v>350000000</v>
      </c>
      <c r="W158" s="6">
        <v>350000000</v>
      </c>
      <c r="X158" s="6">
        <v>318088935</v>
      </c>
      <c r="Y158" s="6">
        <v>318088935</v>
      </c>
      <c r="Z158" s="6">
        <v>318088935</v>
      </c>
      <c r="AA158" s="107">
        <v>45510</v>
      </c>
      <c r="AB158" s="5" t="s">
        <v>6600</v>
      </c>
      <c r="AC158" s="107">
        <v>45597</v>
      </c>
      <c r="AD158" s="5" t="s">
        <v>6601</v>
      </c>
      <c r="AE158" s="5" t="s">
        <v>6602</v>
      </c>
      <c r="AF158" s="107">
        <v>45616</v>
      </c>
      <c r="AG158" s="5" t="s">
        <v>6603</v>
      </c>
      <c r="AH158" s="5" t="s">
        <v>6591</v>
      </c>
      <c r="AI158" s="5" t="s">
        <v>6604</v>
      </c>
      <c r="AJ158" s="107">
        <v>45597</v>
      </c>
      <c r="AK158" s="107">
        <v>45597</v>
      </c>
      <c r="AL158" s="6"/>
      <c r="AM158" s="6"/>
      <c r="AN158" s="6"/>
      <c r="AO158" s="6"/>
    </row>
    <row r="159" spans="1:41" ht="40.200000000000003" customHeight="1" x14ac:dyDescent="0.3">
      <c r="A159" s="167" t="s">
        <v>1246</v>
      </c>
      <c r="B159" s="5" t="s">
        <v>5795</v>
      </c>
      <c r="C159" s="5" t="s">
        <v>2765</v>
      </c>
      <c r="D159" s="5" t="s">
        <v>2267</v>
      </c>
      <c r="E159" s="5" t="s">
        <v>5796</v>
      </c>
      <c r="F159" s="5" t="s">
        <v>2420</v>
      </c>
      <c r="G159" s="5" t="s">
        <v>2421</v>
      </c>
      <c r="H159" s="5" t="s">
        <v>2422</v>
      </c>
      <c r="I159" s="5" t="s">
        <v>2423</v>
      </c>
      <c r="J159" s="5" t="s">
        <v>1561</v>
      </c>
      <c r="K159" s="5" t="s">
        <v>6605</v>
      </c>
      <c r="L159" s="5" t="str" cm="1">
        <f t="array" ref="L159">_xlfn.TEXTJOIN(", ",TRUE,_xlfn.UNIQUE(_xlfn._xlws.FILTER(InfoGeneral[CodigoProducto],(InfoGeneral[BPIN]=EjecucionPresupuestalGastoCCyFondo[[#This Row],[PROYECTO]])*(InfoGeneral[Vigencia]=VALUE(EjecucionPresupuestalGastoCCyFondo[[#This Row],[VIGENCIA]])),"")))</f>
        <v>2201049</v>
      </c>
      <c r="M159" s="5" t="s">
        <v>5842</v>
      </c>
      <c r="N159" s="6">
        <v>430460888</v>
      </c>
      <c r="O159" s="6">
        <v>0</v>
      </c>
      <c r="P159" s="6">
        <v>0</v>
      </c>
      <c r="Q159" s="6">
        <v>0</v>
      </c>
      <c r="R159" s="6">
        <v>1609059.01</v>
      </c>
      <c r="S159" s="6">
        <v>0</v>
      </c>
      <c r="T159" s="6">
        <v>0</v>
      </c>
      <c r="U159" s="6">
        <v>42885182899</v>
      </c>
      <c r="V159" s="6">
        <v>428696154</v>
      </c>
      <c r="W159" s="6">
        <v>428696154</v>
      </c>
      <c r="X159" s="6">
        <v>428696154</v>
      </c>
      <c r="Y159" s="6">
        <v>428696154</v>
      </c>
      <c r="Z159" s="6">
        <v>428696154</v>
      </c>
      <c r="AA159" s="107">
        <v>45827</v>
      </c>
      <c r="AB159" s="5" t="s">
        <v>6606</v>
      </c>
      <c r="AC159" s="107">
        <v>45933</v>
      </c>
      <c r="AD159" s="5" t="s">
        <v>6607</v>
      </c>
      <c r="AE159" s="5" t="s">
        <v>6608</v>
      </c>
      <c r="AF159" s="107">
        <v>46014</v>
      </c>
      <c r="AG159" s="5" t="s">
        <v>6609</v>
      </c>
      <c r="AH159" s="5" t="s">
        <v>6097</v>
      </c>
      <c r="AI159" s="5" t="s">
        <v>6610</v>
      </c>
      <c r="AJ159" s="107">
        <v>45929</v>
      </c>
      <c r="AK159" s="107">
        <v>45929</v>
      </c>
      <c r="AL159" s="6"/>
      <c r="AM159" s="6"/>
      <c r="AN159" s="6"/>
      <c r="AO159" s="6"/>
    </row>
    <row r="160" spans="1:41" ht="40.200000000000003" customHeight="1" x14ac:dyDescent="0.3">
      <c r="A160" s="167" t="s">
        <v>1245</v>
      </c>
      <c r="B160" s="5" t="s">
        <v>5895</v>
      </c>
      <c r="C160" s="5" t="s">
        <v>2765</v>
      </c>
      <c r="D160" s="5" t="s">
        <v>2267</v>
      </c>
      <c r="E160" s="5" t="s">
        <v>5796</v>
      </c>
      <c r="F160" s="5" t="s">
        <v>2420</v>
      </c>
      <c r="G160" s="5" t="s">
        <v>2421</v>
      </c>
      <c r="H160" s="5" t="s">
        <v>2422</v>
      </c>
      <c r="I160" s="5" t="s">
        <v>2423</v>
      </c>
      <c r="J160" s="5" t="s">
        <v>1561</v>
      </c>
      <c r="K160" s="5" t="s">
        <v>6605</v>
      </c>
      <c r="L160" s="5" t="str" cm="1">
        <f t="array" ref="L160">_xlfn.TEXTJOIN(", ",TRUE,_xlfn.UNIQUE(_xlfn._xlws.FILTER(InfoGeneral[CodigoProducto],(InfoGeneral[BPIN]=EjecucionPresupuestalGastoCCyFondo[[#This Row],[PROYECTO]])*(InfoGeneral[Vigencia]=VALUE(EjecucionPresupuestalGastoCCyFondo[[#This Row],[VIGENCIA]])),"")))</f>
        <v>2201049</v>
      </c>
      <c r="M160" s="5" t="s">
        <v>5842</v>
      </c>
      <c r="N160" s="6">
        <v>0</v>
      </c>
      <c r="O160" s="6">
        <v>430460888</v>
      </c>
      <c r="P160" s="6">
        <v>0</v>
      </c>
      <c r="Q160" s="6">
        <v>0</v>
      </c>
      <c r="R160" s="6">
        <v>0</v>
      </c>
      <c r="S160" s="6">
        <v>0</v>
      </c>
      <c r="T160" s="6">
        <v>0</v>
      </c>
      <c r="U160" s="6">
        <v>430460888</v>
      </c>
      <c r="V160" s="6">
        <v>424080348</v>
      </c>
      <c r="W160" s="6">
        <v>424080348</v>
      </c>
      <c r="X160" s="6">
        <v>424080348</v>
      </c>
      <c r="Y160" s="6">
        <v>424080348</v>
      </c>
      <c r="Z160" s="6">
        <v>424080348</v>
      </c>
      <c r="AA160" s="107">
        <v>45581</v>
      </c>
      <c r="AB160" s="5" t="s">
        <v>6611</v>
      </c>
      <c r="AC160" s="107">
        <v>45624</v>
      </c>
      <c r="AD160" s="5" t="s">
        <v>6612</v>
      </c>
      <c r="AE160" s="5" t="s">
        <v>6613</v>
      </c>
      <c r="AF160" s="107">
        <v>45653</v>
      </c>
      <c r="AG160" s="5" t="s">
        <v>6614</v>
      </c>
      <c r="AH160" s="5" t="s">
        <v>6097</v>
      </c>
      <c r="AI160" s="5" t="s">
        <v>6615</v>
      </c>
      <c r="AJ160" s="107">
        <v>45624</v>
      </c>
      <c r="AK160" s="107">
        <v>45625</v>
      </c>
      <c r="AL160" s="6"/>
      <c r="AM160" s="6"/>
      <c r="AN160" s="6"/>
      <c r="AO160" s="6"/>
    </row>
    <row r="161" spans="1:41" ht="40.200000000000003" customHeight="1" x14ac:dyDescent="0.3">
      <c r="A161" s="167" t="s">
        <v>1245</v>
      </c>
      <c r="B161" s="5" t="s">
        <v>5895</v>
      </c>
      <c r="C161" s="5" t="s">
        <v>2765</v>
      </c>
      <c r="D161" s="5" t="s">
        <v>2267</v>
      </c>
      <c r="E161" s="5" t="s">
        <v>5796</v>
      </c>
      <c r="F161" s="5" t="s">
        <v>2420</v>
      </c>
      <c r="G161" s="5" t="s">
        <v>2421</v>
      </c>
      <c r="H161" s="5" t="s">
        <v>2422</v>
      </c>
      <c r="I161" s="5" t="s">
        <v>2423</v>
      </c>
      <c r="J161" s="5" t="s">
        <v>3097</v>
      </c>
      <c r="K161" s="5" t="s">
        <v>6616</v>
      </c>
      <c r="L161" s="5" t="str" cm="1">
        <f t="array" ref="L161">_xlfn.TEXTJOIN(", ",TRUE,_xlfn.UNIQUE(_xlfn._xlws.FILTER(InfoGeneral[CodigoProducto],(InfoGeneral[BPIN]=EjecucionPresupuestalGastoCCyFondo[[#This Row],[PROYECTO]])*(InfoGeneral[Vigencia]=VALUE(EjecucionPresupuestalGastoCCyFondo[[#This Row],[VIGENCIA]])),"")))</f>
        <v>2201081</v>
      </c>
      <c r="M161" s="5" t="s">
        <v>5897</v>
      </c>
      <c r="N161" s="6">
        <v>300078667</v>
      </c>
      <c r="O161" s="6">
        <v>0</v>
      </c>
      <c r="P161" s="6">
        <v>0</v>
      </c>
      <c r="Q161" s="6">
        <v>0</v>
      </c>
      <c r="R161" s="6">
        <v>0</v>
      </c>
      <c r="S161" s="6">
        <v>0</v>
      </c>
      <c r="T161" s="6">
        <v>0</v>
      </c>
      <c r="U161" s="6">
        <v>300078667</v>
      </c>
      <c r="V161" s="6">
        <v>300078632</v>
      </c>
      <c r="W161" s="6">
        <v>300078632</v>
      </c>
      <c r="X161" s="6">
        <v>300078632</v>
      </c>
      <c r="Y161" s="6">
        <v>300078632</v>
      </c>
      <c r="Z161" s="6">
        <v>300078632</v>
      </c>
      <c r="AA161" s="107">
        <v>45439</v>
      </c>
      <c r="AB161" s="5" t="s">
        <v>6617</v>
      </c>
      <c r="AC161" s="107">
        <v>45499</v>
      </c>
      <c r="AD161" s="5" t="s">
        <v>6618</v>
      </c>
      <c r="AE161" s="5" t="s">
        <v>6619</v>
      </c>
      <c r="AF161" s="107">
        <v>45544</v>
      </c>
      <c r="AG161" s="5" t="s">
        <v>6620</v>
      </c>
      <c r="AH161" s="5" t="s">
        <v>6097</v>
      </c>
      <c r="AI161" s="5" t="s">
        <v>6621</v>
      </c>
      <c r="AJ161" s="107">
        <v>45499</v>
      </c>
      <c r="AK161" s="107">
        <v>45499</v>
      </c>
      <c r="AL161" s="6"/>
      <c r="AM161" s="6"/>
      <c r="AN161" s="6"/>
      <c r="AO161" s="6"/>
    </row>
    <row r="162" spans="1:41" ht="40.200000000000003" customHeight="1" x14ac:dyDescent="0.3">
      <c r="A162" s="167" t="s">
        <v>1245</v>
      </c>
      <c r="B162" s="5" t="s">
        <v>5895</v>
      </c>
      <c r="C162" s="5" t="s">
        <v>2860</v>
      </c>
      <c r="D162" s="5" t="s">
        <v>2267</v>
      </c>
      <c r="E162" s="5" t="s">
        <v>5796</v>
      </c>
      <c r="F162" s="5" t="s">
        <v>2525</v>
      </c>
      <c r="G162" s="5" t="s">
        <v>2526</v>
      </c>
      <c r="H162" s="5" t="s">
        <v>2545</v>
      </c>
      <c r="I162" s="5" t="s">
        <v>2546</v>
      </c>
      <c r="J162" s="5" t="s">
        <v>3525</v>
      </c>
      <c r="K162" s="5" t="s">
        <v>6622</v>
      </c>
      <c r="L162" s="5" t="str" cm="1">
        <f t="array" ref="L162">_xlfn.TEXTJOIN(", ",TRUE,_xlfn.UNIQUE(_xlfn._xlws.FILTER(InfoGeneral[CodigoProducto],(InfoGeneral[BPIN]=EjecucionPresupuestalGastoCCyFondo[[#This Row],[PROYECTO]])*(InfoGeneral[Vigencia]=VALUE(EjecucionPresupuestalGastoCCyFondo[[#This Row],[VIGENCIA]])),"")))</f>
        <v>3602032</v>
      </c>
      <c r="M162" s="5" t="s">
        <v>5897</v>
      </c>
      <c r="N162" s="6">
        <v>99989456</v>
      </c>
      <c r="O162" s="6">
        <v>0</v>
      </c>
      <c r="P162" s="6">
        <v>0</v>
      </c>
      <c r="Q162" s="6">
        <v>0</v>
      </c>
      <c r="R162" s="6">
        <v>0</v>
      </c>
      <c r="S162" s="6">
        <v>0</v>
      </c>
      <c r="T162" s="6">
        <v>0</v>
      </c>
      <c r="U162" s="6">
        <v>99989456</v>
      </c>
      <c r="V162" s="6">
        <v>99989456</v>
      </c>
      <c r="W162" s="6">
        <v>99989456</v>
      </c>
      <c r="X162" s="6">
        <v>99989456</v>
      </c>
      <c r="Y162" s="6">
        <v>99989456</v>
      </c>
      <c r="Z162" s="6">
        <v>99989456</v>
      </c>
      <c r="AA162" s="107">
        <v>45428</v>
      </c>
      <c r="AB162" s="5" t="s">
        <v>6623</v>
      </c>
      <c r="AC162" s="107">
        <v>45429</v>
      </c>
      <c r="AD162" s="5" t="s">
        <v>6624</v>
      </c>
      <c r="AE162" s="5" t="s">
        <v>6625</v>
      </c>
      <c r="AF162" s="107">
        <v>45478</v>
      </c>
      <c r="AG162" s="5" t="s">
        <v>6626</v>
      </c>
      <c r="AH162" s="5" t="s">
        <v>6555</v>
      </c>
      <c r="AI162" s="5" t="s">
        <v>6627</v>
      </c>
      <c r="AJ162" s="107">
        <v>45429</v>
      </c>
      <c r="AK162" s="107"/>
      <c r="AL162" s="6"/>
      <c r="AM162" s="6"/>
      <c r="AN162" s="6"/>
      <c r="AO162" s="6"/>
    </row>
    <row r="163" spans="1:41" ht="40.200000000000003" customHeight="1" x14ac:dyDescent="0.3">
      <c r="A163" s="167" t="s">
        <v>1245</v>
      </c>
      <c r="B163" s="5" t="s">
        <v>5895</v>
      </c>
      <c r="C163" s="5" t="s">
        <v>2860</v>
      </c>
      <c r="D163" s="5" t="s">
        <v>2267</v>
      </c>
      <c r="E163" s="5" t="s">
        <v>5796</v>
      </c>
      <c r="F163" s="5" t="s">
        <v>2525</v>
      </c>
      <c r="G163" s="5" t="s">
        <v>2526</v>
      </c>
      <c r="H163" s="5" t="s">
        <v>2545</v>
      </c>
      <c r="I163" s="5" t="s">
        <v>2546</v>
      </c>
      <c r="J163" s="5" t="s">
        <v>5585</v>
      </c>
      <c r="K163" s="5" t="s">
        <v>6628</v>
      </c>
      <c r="L163" s="5" t="str" cm="1">
        <f t="array" ref="L163">_xlfn.TEXTJOIN(", ",TRUE,_xlfn.UNIQUE(_xlfn._xlws.FILTER(InfoGeneral[CodigoProducto],(InfoGeneral[BPIN]=EjecucionPresupuestalGastoCCyFondo[[#This Row],[PROYECTO]])*(InfoGeneral[Vigencia]=VALUE(EjecucionPresupuestalGastoCCyFondo[[#This Row],[VIGENCIA]])),"")))</f>
        <v>3602032</v>
      </c>
      <c r="M163" s="5" t="s">
        <v>5897</v>
      </c>
      <c r="N163" s="6">
        <v>80000000</v>
      </c>
      <c r="O163" s="6">
        <v>0</v>
      </c>
      <c r="P163" s="6">
        <v>0</v>
      </c>
      <c r="Q163" s="6">
        <v>0</v>
      </c>
      <c r="R163" s="6">
        <v>0</v>
      </c>
      <c r="S163" s="6">
        <v>0</v>
      </c>
      <c r="T163" s="6">
        <v>0</v>
      </c>
      <c r="U163" s="6">
        <v>80000000</v>
      </c>
      <c r="V163" s="6">
        <v>80000000</v>
      </c>
      <c r="W163" s="6">
        <v>80000000</v>
      </c>
      <c r="X163" s="6">
        <v>80000000</v>
      </c>
      <c r="Y163" s="6">
        <v>80000000</v>
      </c>
      <c r="Z163" s="6">
        <v>80000000</v>
      </c>
      <c r="AA163" s="107">
        <v>45426</v>
      </c>
      <c r="AB163" s="5" t="s">
        <v>6629</v>
      </c>
      <c r="AC163" s="107">
        <v>45429</v>
      </c>
      <c r="AD163" s="5" t="s">
        <v>6630</v>
      </c>
      <c r="AE163" s="5" t="s">
        <v>6631</v>
      </c>
      <c r="AF163" s="107">
        <v>45483</v>
      </c>
      <c r="AG163" s="5" t="s">
        <v>6632</v>
      </c>
      <c r="AH163" s="5" t="s">
        <v>6555</v>
      </c>
      <c r="AI163" s="5" t="s">
        <v>6633</v>
      </c>
      <c r="AJ163" s="107">
        <v>45429</v>
      </c>
      <c r="AK163" s="107">
        <v>45429</v>
      </c>
      <c r="AL163" s="6"/>
      <c r="AM163" s="6"/>
      <c r="AN163" s="6"/>
      <c r="AO163" s="6"/>
    </row>
    <row r="164" spans="1:41" ht="40.200000000000003" customHeight="1" x14ac:dyDescent="0.3">
      <c r="A164" s="167" t="s">
        <v>1246</v>
      </c>
      <c r="B164" s="5" t="s">
        <v>6038</v>
      </c>
      <c r="C164" s="5" t="s">
        <v>2765</v>
      </c>
      <c r="D164" s="5" t="s">
        <v>2375</v>
      </c>
      <c r="E164" s="5" t="s">
        <v>6039</v>
      </c>
      <c r="F164" s="5" t="s">
        <v>6634</v>
      </c>
      <c r="G164" s="5" t="s">
        <v>6635</v>
      </c>
      <c r="H164" s="5" t="s">
        <v>2422</v>
      </c>
      <c r="I164" s="5" t="s">
        <v>2423</v>
      </c>
      <c r="J164" s="5" t="s">
        <v>1423</v>
      </c>
      <c r="K164" s="5" t="s">
        <v>6636</v>
      </c>
      <c r="L164" s="5" t="str" cm="1">
        <f t="array" ref="L164">_xlfn.TEXTJOIN(", ",TRUE,_xlfn.UNIQUE(_xlfn._xlws.FILTER(InfoGeneral[CodigoProducto],(InfoGeneral[BPIN]=EjecucionPresupuestalGastoCCyFondo[[#This Row],[PROYECTO]])*(InfoGeneral[Vigencia]=VALUE(EjecucionPresupuestalGastoCCyFondo[[#This Row],[VIGENCIA]])),"")))</f>
        <v>2201052</v>
      </c>
      <c r="M164" s="5" t="s">
        <v>5842</v>
      </c>
      <c r="N164" s="6">
        <v>0</v>
      </c>
      <c r="O164" s="6">
        <v>39457994</v>
      </c>
      <c r="P164" s="6">
        <v>0</v>
      </c>
      <c r="Q164" s="6">
        <v>0</v>
      </c>
      <c r="R164" s="6">
        <v>0</v>
      </c>
      <c r="S164" s="6">
        <v>0</v>
      </c>
      <c r="T164" s="6">
        <v>0</v>
      </c>
      <c r="U164" s="6">
        <v>39457994</v>
      </c>
      <c r="V164" s="6">
        <v>39457994</v>
      </c>
      <c r="W164" s="6">
        <v>39457994</v>
      </c>
      <c r="X164" s="6">
        <v>39454364</v>
      </c>
      <c r="Y164" s="6">
        <v>39454364</v>
      </c>
      <c r="Z164" s="6">
        <v>39454364</v>
      </c>
      <c r="AA164" s="107">
        <v>45744</v>
      </c>
      <c r="AB164" s="5" t="s">
        <v>6637</v>
      </c>
      <c r="AC164" s="107">
        <v>45819</v>
      </c>
      <c r="AD164" s="5" t="s">
        <v>6638</v>
      </c>
      <c r="AE164" s="5" t="s">
        <v>6639</v>
      </c>
      <c r="AF164" s="107">
        <v>45930</v>
      </c>
      <c r="AG164" s="5" t="s">
        <v>6640</v>
      </c>
      <c r="AH164" s="5" t="s">
        <v>6115</v>
      </c>
      <c r="AI164" s="5" t="s">
        <v>6641</v>
      </c>
      <c r="AJ164" s="107">
        <v>45812</v>
      </c>
      <c r="AK164" s="107">
        <v>45819</v>
      </c>
      <c r="AL164" s="6"/>
      <c r="AM164" s="6"/>
      <c r="AN164" s="6"/>
      <c r="AO164" s="6"/>
    </row>
    <row r="165" spans="1:41" ht="40.200000000000003" customHeight="1" x14ac:dyDescent="0.3">
      <c r="A165" s="167" t="s">
        <v>1246</v>
      </c>
      <c r="B165" s="5" t="s">
        <v>6642</v>
      </c>
      <c r="C165" s="5" t="s">
        <v>2787</v>
      </c>
      <c r="D165" s="5" t="s">
        <v>6643</v>
      </c>
      <c r="E165" s="5" t="s">
        <v>6644</v>
      </c>
      <c r="F165" s="5" t="s">
        <v>2511</v>
      </c>
      <c r="G165" s="5" t="s">
        <v>2512</v>
      </c>
      <c r="H165" s="5" t="s">
        <v>2505</v>
      </c>
      <c r="I165" s="5" t="s">
        <v>2506</v>
      </c>
      <c r="J165" s="5" t="s">
        <v>5487</v>
      </c>
      <c r="K165" s="5" t="s">
        <v>6645</v>
      </c>
      <c r="L165" s="5" t="str" cm="1">
        <f t="array" ref="L165">_xlfn.TEXTJOIN(", ",TRUE,_xlfn.UNIQUE(_xlfn._xlws.FILTER(InfoGeneral[CodigoProducto],(InfoGeneral[BPIN]=EjecucionPresupuestalGastoCCyFondo[[#This Row],[PROYECTO]])*(InfoGeneral[Vigencia]=VALUE(EjecucionPresupuestalGastoCCyFondo[[#This Row],[VIGENCIA]])),"")))</f>
        <v>4501052</v>
      </c>
      <c r="M165" s="5" t="s">
        <v>5842</v>
      </c>
      <c r="N165" s="6">
        <v>650000000</v>
      </c>
      <c r="O165" s="6">
        <v>0</v>
      </c>
      <c r="P165" s="6">
        <v>0</v>
      </c>
      <c r="Q165" s="6">
        <v>0</v>
      </c>
      <c r="R165" s="6">
        <v>0</v>
      </c>
      <c r="S165" s="6">
        <v>0</v>
      </c>
      <c r="T165" s="6">
        <v>0</v>
      </c>
      <c r="U165" s="6">
        <v>650000000</v>
      </c>
      <c r="V165" s="6">
        <v>650000000</v>
      </c>
      <c r="W165" s="6">
        <v>650000000</v>
      </c>
      <c r="X165" s="6">
        <v>0</v>
      </c>
      <c r="Y165" s="6">
        <v>0</v>
      </c>
      <c r="Z165" s="6">
        <v>0</v>
      </c>
      <c r="AA165" s="107">
        <v>45691</v>
      </c>
      <c r="AB165" s="5" t="s">
        <v>6646</v>
      </c>
      <c r="AC165" s="107"/>
      <c r="AD165" s="5"/>
      <c r="AE165" s="5"/>
      <c r="AF165" s="107"/>
      <c r="AG165" s="5"/>
      <c r="AH165" s="5"/>
      <c r="AI165" s="5"/>
      <c r="AJ165" s="107"/>
      <c r="AK165" s="107"/>
      <c r="AL165" s="6"/>
      <c r="AM165" s="6"/>
      <c r="AN165" s="6"/>
      <c r="AO165" s="6"/>
    </row>
    <row r="166" spans="1:41" ht="40.200000000000003" customHeight="1" x14ac:dyDescent="0.3">
      <c r="A166" s="167" t="s">
        <v>1245</v>
      </c>
      <c r="B166" s="5" t="s">
        <v>5888</v>
      </c>
      <c r="C166" s="5" t="s">
        <v>2787</v>
      </c>
      <c r="D166" s="5" t="s">
        <v>2379</v>
      </c>
      <c r="E166" s="5" t="s">
        <v>5884</v>
      </c>
      <c r="F166" s="5" t="s">
        <v>2558</v>
      </c>
      <c r="G166" s="5" t="s">
        <v>5767</v>
      </c>
      <c r="H166" s="5" t="s">
        <v>2478</v>
      </c>
      <c r="I166" s="5" t="s">
        <v>2479</v>
      </c>
      <c r="J166" s="5" t="s">
        <v>5372</v>
      </c>
      <c r="K166" s="5" t="s">
        <v>6647</v>
      </c>
      <c r="L166" s="5" t="str" cm="1">
        <f t="array" ref="L166">_xlfn.TEXTJOIN(", ",TRUE,_xlfn.UNIQUE(_xlfn._xlws.FILTER(InfoGeneral[CodigoProducto],(InfoGeneral[BPIN]=EjecucionPresupuestalGastoCCyFondo[[#This Row],[PROYECTO]])*(InfoGeneral[Vigencia]=VALUE(EjecucionPresupuestalGastoCCyFondo[[#This Row],[VIGENCIA]])),"")))</f>
        <v>4599011</v>
      </c>
      <c r="M166" s="5" t="s">
        <v>5897</v>
      </c>
      <c r="N166" s="6">
        <v>0</v>
      </c>
      <c r="O166" s="6">
        <v>0</v>
      </c>
      <c r="P166" s="6">
        <v>0</v>
      </c>
      <c r="Q166" s="6">
        <v>120763910</v>
      </c>
      <c r="R166" s="6">
        <v>0</v>
      </c>
      <c r="S166" s="6">
        <v>0</v>
      </c>
      <c r="T166" s="6">
        <v>0</v>
      </c>
      <c r="U166" s="6">
        <v>120763910</v>
      </c>
      <c r="V166" s="6">
        <v>118357975.95</v>
      </c>
      <c r="W166" s="6">
        <v>118357975.95</v>
      </c>
      <c r="X166" s="6">
        <v>118355814.16</v>
      </c>
      <c r="Y166" s="6">
        <v>118355814</v>
      </c>
      <c r="Z166" s="6">
        <v>0</v>
      </c>
      <c r="AA166" s="107">
        <v>45516</v>
      </c>
      <c r="AB166" s="5" t="s">
        <v>6648</v>
      </c>
      <c r="AC166" s="107">
        <v>45622</v>
      </c>
      <c r="AD166" s="5" t="s">
        <v>6649</v>
      </c>
      <c r="AE166" s="5" t="s">
        <v>6608</v>
      </c>
      <c r="AF166" s="107">
        <v>45654</v>
      </c>
      <c r="AG166" s="5" t="s">
        <v>6650</v>
      </c>
      <c r="AH166" s="5" t="s">
        <v>6097</v>
      </c>
      <c r="AI166" s="5" t="s">
        <v>6651</v>
      </c>
      <c r="AJ166" s="107">
        <v>45621</v>
      </c>
      <c r="AK166" s="107">
        <v>45622</v>
      </c>
      <c r="AL166" s="6"/>
      <c r="AM166" s="6"/>
      <c r="AN166" s="6"/>
      <c r="AO166" s="6"/>
    </row>
    <row r="167" spans="1:41" ht="40.200000000000003" customHeight="1" x14ac:dyDescent="0.3">
      <c r="A167" s="167" t="s">
        <v>1245</v>
      </c>
      <c r="B167" s="5" t="s">
        <v>5895</v>
      </c>
      <c r="C167" s="5" t="s">
        <v>2777</v>
      </c>
      <c r="D167" s="5" t="s">
        <v>2267</v>
      </c>
      <c r="E167" s="5" t="s">
        <v>5796</v>
      </c>
      <c r="F167" s="5" t="s">
        <v>2525</v>
      </c>
      <c r="G167" s="5" t="s">
        <v>2526</v>
      </c>
      <c r="H167" s="5" t="s">
        <v>2564</v>
      </c>
      <c r="I167" s="5" t="s">
        <v>2565</v>
      </c>
      <c r="J167" s="5" t="s">
        <v>4841</v>
      </c>
      <c r="K167" s="5" t="s">
        <v>6652</v>
      </c>
      <c r="L167" s="5" t="str" cm="1">
        <f t="array" ref="L167">_xlfn.TEXTJOIN(", ",TRUE,_xlfn.UNIQUE(_xlfn._xlws.FILTER(InfoGeneral[CodigoProducto],(InfoGeneral[BPIN]=EjecucionPresupuestalGastoCCyFondo[[#This Row],[PROYECTO]])*(InfoGeneral[Vigencia]=VALUE(EjecucionPresupuestalGastoCCyFondo[[#This Row],[VIGENCIA]])),"")))</f>
        <v>4103005</v>
      </c>
      <c r="M167" s="5" t="s">
        <v>5897</v>
      </c>
      <c r="N167" s="6">
        <v>150000000</v>
      </c>
      <c r="O167" s="6">
        <v>0</v>
      </c>
      <c r="P167" s="6">
        <v>0</v>
      </c>
      <c r="Q167" s="6">
        <v>0</v>
      </c>
      <c r="R167" s="6">
        <v>0</v>
      </c>
      <c r="S167" s="6">
        <v>0</v>
      </c>
      <c r="T167" s="6">
        <v>0</v>
      </c>
      <c r="U167" s="6">
        <v>150000000</v>
      </c>
      <c r="V167" s="6">
        <v>150000000</v>
      </c>
      <c r="W167" s="6">
        <v>150000000</v>
      </c>
      <c r="X167" s="6">
        <v>148346200</v>
      </c>
      <c r="Y167" s="6">
        <v>148346200</v>
      </c>
      <c r="Z167" s="6">
        <v>148346200</v>
      </c>
      <c r="AA167" s="107">
        <v>45433</v>
      </c>
      <c r="AB167" s="5" t="s">
        <v>6653</v>
      </c>
      <c r="AC167" s="107">
        <v>45434</v>
      </c>
      <c r="AD167" s="5" t="s">
        <v>6654</v>
      </c>
      <c r="AE167" s="5" t="s">
        <v>6655</v>
      </c>
      <c r="AF167" s="107">
        <v>45440</v>
      </c>
      <c r="AG167" s="5" t="s">
        <v>6656</v>
      </c>
      <c r="AH167" s="5" t="s">
        <v>6151</v>
      </c>
      <c r="AI167" s="5" t="s">
        <v>6657</v>
      </c>
      <c r="AJ167" s="107">
        <v>45434</v>
      </c>
      <c r="AK167" s="107">
        <v>45434</v>
      </c>
      <c r="AL167" s="6"/>
      <c r="AM167" s="6"/>
      <c r="AN167" s="6"/>
      <c r="AO167" s="6"/>
    </row>
    <row r="168" spans="1:41" ht="40.200000000000003" customHeight="1" x14ac:dyDescent="0.3">
      <c r="A168" s="167" t="s">
        <v>1245</v>
      </c>
      <c r="B168" s="5" t="s">
        <v>5895</v>
      </c>
      <c r="C168" s="5" t="s">
        <v>2787</v>
      </c>
      <c r="D168" s="5" t="s">
        <v>2267</v>
      </c>
      <c r="E168" s="5" t="s">
        <v>5796</v>
      </c>
      <c r="F168" s="5" t="s">
        <v>2525</v>
      </c>
      <c r="G168" s="5" t="s">
        <v>2526</v>
      </c>
      <c r="H168" s="5" t="s">
        <v>2505</v>
      </c>
      <c r="I168" s="5" t="s">
        <v>2506</v>
      </c>
      <c r="J168" s="5" t="s">
        <v>2823</v>
      </c>
      <c r="K168" s="5" t="s">
        <v>6658</v>
      </c>
      <c r="L168" s="5" t="str" cm="1">
        <f t="array" ref="L168">_xlfn.TEXTJOIN(", ",TRUE,_xlfn.UNIQUE(_xlfn._xlws.FILTER(InfoGeneral[CodigoProducto],(InfoGeneral[BPIN]=EjecucionPresupuestalGastoCCyFondo[[#This Row],[PROYECTO]])*(InfoGeneral[Vigencia]=VALUE(EjecucionPresupuestalGastoCCyFondo[[#This Row],[VIGENCIA]])),"")))</f>
        <v>4502001</v>
      </c>
      <c r="M168" s="5" t="s">
        <v>5897</v>
      </c>
      <c r="N168" s="6">
        <v>0</v>
      </c>
      <c r="O168" s="6">
        <v>0</v>
      </c>
      <c r="P168" s="6">
        <v>0</v>
      </c>
      <c r="Q168" s="6">
        <v>29332660</v>
      </c>
      <c r="R168" s="6">
        <v>0</v>
      </c>
      <c r="S168" s="6">
        <v>0</v>
      </c>
      <c r="T168" s="6">
        <v>0</v>
      </c>
      <c r="U168" s="6">
        <v>29332660</v>
      </c>
      <c r="V168" s="6">
        <v>29332660</v>
      </c>
      <c r="W168" s="6">
        <v>29332660</v>
      </c>
      <c r="X168" s="6">
        <v>23660000</v>
      </c>
      <c r="Y168" s="6">
        <v>9087552.8100000005</v>
      </c>
      <c r="Z168" s="6">
        <v>9087552.8100000005</v>
      </c>
      <c r="AA168" s="107">
        <v>45504</v>
      </c>
      <c r="AB168" s="5" t="s">
        <v>6659</v>
      </c>
      <c r="AC168" s="107">
        <v>45565</v>
      </c>
      <c r="AD168" s="5" t="s">
        <v>6660</v>
      </c>
      <c r="AE168" s="5" t="s">
        <v>6661</v>
      </c>
      <c r="AF168" s="107">
        <v>45650</v>
      </c>
      <c r="AG168" s="5" t="s">
        <v>6662</v>
      </c>
      <c r="AH168" s="5" t="s">
        <v>6115</v>
      </c>
      <c r="AI168" s="5" t="s">
        <v>6663</v>
      </c>
      <c r="AJ168" s="107">
        <v>45565</v>
      </c>
      <c r="AK168" s="107">
        <v>45565</v>
      </c>
      <c r="AL168" s="6"/>
      <c r="AM168" s="6"/>
      <c r="AN168" s="6"/>
      <c r="AO168" s="6"/>
    </row>
    <row r="169" spans="1:41" ht="40.200000000000003" customHeight="1" x14ac:dyDescent="0.3">
      <c r="A169" s="167" t="s">
        <v>1245</v>
      </c>
      <c r="B169" s="5" t="s">
        <v>5895</v>
      </c>
      <c r="C169" s="5" t="s">
        <v>2777</v>
      </c>
      <c r="D169" s="5" t="s">
        <v>2267</v>
      </c>
      <c r="E169" s="5" t="s">
        <v>5796</v>
      </c>
      <c r="F169" s="5" t="s">
        <v>2525</v>
      </c>
      <c r="G169" s="5" t="s">
        <v>2526</v>
      </c>
      <c r="H169" s="5" t="s">
        <v>2564</v>
      </c>
      <c r="I169" s="5" t="s">
        <v>2565</v>
      </c>
      <c r="J169" s="5" t="s">
        <v>2958</v>
      </c>
      <c r="K169" s="5" t="s">
        <v>6664</v>
      </c>
      <c r="L169" s="5" t="str" cm="1">
        <f t="array" ref="L169">_xlfn.TEXTJOIN(", ",TRUE,_xlfn.UNIQUE(_xlfn._xlws.FILTER(InfoGeneral[CodigoProducto],(InfoGeneral[BPIN]=EjecucionPresupuestalGastoCCyFondo[[#This Row],[PROYECTO]])*(InfoGeneral[Vigencia]=VALUE(EjecucionPresupuestalGastoCCyFondo[[#This Row],[VIGENCIA]])),"")))</f>
        <v>4104008</v>
      </c>
      <c r="M169" s="5" t="s">
        <v>5842</v>
      </c>
      <c r="N169" s="6">
        <v>0</v>
      </c>
      <c r="O169" s="6">
        <v>0</v>
      </c>
      <c r="P169" s="6">
        <v>0</v>
      </c>
      <c r="Q169" s="6">
        <v>60000000</v>
      </c>
      <c r="R169" s="6">
        <v>0</v>
      </c>
      <c r="S169" s="6">
        <v>0</v>
      </c>
      <c r="T169" s="6">
        <v>0</v>
      </c>
      <c r="U169" s="6">
        <v>60000000</v>
      </c>
      <c r="V169" s="6">
        <v>60000000</v>
      </c>
      <c r="W169" s="6">
        <v>60000000</v>
      </c>
      <c r="X169" s="6">
        <v>55000000</v>
      </c>
      <c r="Y169" s="6">
        <v>0</v>
      </c>
      <c r="Z169" s="6">
        <v>0</v>
      </c>
      <c r="AA169" s="107">
        <v>45539</v>
      </c>
      <c r="AB169" s="5" t="s">
        <v>6665</v>
      </c>
      <c r="AC169" s="107">
        <v>45593</v>
      </c>
      <c r="AD169" s="5" t="s">
        <v>6666</v>
      </c>
      <c r="AE169" s="5" t="s">
        <v>6667</v>
      </c>
      <c r="AF169" s="107"/>
      <c r="AG169" s="5"/>
      <c r="AH169" s="5"/>
      <c r="AI169" s="5"/>
      <c r="AJ169" s="107"/>
      <c r="AK169" s="107"/>
      <c r="AL169" s="6"/>
      <c r="AM169" s="6"/>
      <c r="AN169" s="6"/>
      <c r="AO169" s="6"/>
    </row>
    <row r="170" spans="1:41" ht="40.200000000000003" customHeight="1" x14ac:dyDescent="0.3">
      <c r="A170" s="167" t="s">
        <v>1245</v>
      </c>
      <c r="B170" s="5" t="s">
        <v>6381</v>
      </c>
      <c r="C170" s="5" t="s">
        <v>2927</v>
      </c>
      <c r="D170" s="5" t="s">
        <v>2318</v>
      </c>
      <c r="E170" s="5" t="s">
        <v>6237</v>
      </c>
      <c r="F170" s="5" t="s">
        <v>2505</v>
      </c>
      <c r="G170" s="5" t="s">
        <v>6668</v>
      </c>
      <c r="H170" s="5" t="s">
        <v>2420</v>
      </c>
      <c r="I170" s="5" t="s">
        <v>2426</v>
      </c>
      <c r="J170" s="5" t="s">
        <v>3141</v>
      </c>
      <c r="K170" s="5" t="s">
        <v>6669</v>
      </c>
      <c r="L170" s="5" t="str" cm="1">
        <f t="array" ref="L170">_xlfn.TEXTJOIN(", ",TRUE,_xlfn.UNIQUE(_xlfn._xlws.FILTER(InfoGeneral[CodigoProducto],(InfoGeneral[BPIN]=EjecucionPresupuestalGastoCCyFondo[[#This Row],[PROYECTO]])*(InfoGeneral[Vigencia]=VALUE(EjecucionPresupuestalGastoCCyFondo[[#This Row],[VIGENCIA]])),"")))</f>
        <v>1905043</v>
      </c>
      <c r="M170" s="5" t="s">
        <v>5897</v>
      </c>
      <c r="N170" s="6">
        <v>0</v>
      </c>
      <c r="O170" s="6">
        <v>505121643.75999999</v>
      </c>
      <c r="P170" s="6">
        <v>0</v>
      </c>
      <c r="Q170" s="6">
        <v>0</v>
      </c>
      <c r="R170" s="6">
        <v>0</v>
      </c>
      <c r="S170" s="6">
        <v>0</v>
      </c>
      <c r="T170" s="6">
        <v>0</v>
      </c>
      <c r="U170" s="6">
        <v>50512164376</v>
      </c>
      <c r="V170" s="6">
        <v>505121643.75999999</v>
      </c>
      <c r="W170" s="6">
        <v>505121643.75999999</v>
      </c>
      <c r="X170" s="6">
        <v>505121643.75999999</v>
      </c>
      <c r="Y170" s="6">
        <v>396970393.88</v>
      </c>
      <c r="Z170" s="6">
        <v>396970393.88</v>
      </c>
      <c r="AA170" s="107">
        <v>45512</v>
      </c>
      <c r="AB170" s="5" t="s">
        <v>6670</v>
      </c>
      <c r="AC170" s="107">
        <v>45520</v>
      </c>
      <c r="AD170" s="5" t="s">
        <v>6671</v>
      </c>
      <c r="AE170" s="5" t="s">
        <v>6672</v>
      </c>
      <c r="AF170" s="107">
        <v>45650</v>
      </c>
      <c r="AG170" s="5" t="s">
        <v>6673</v>
      </c>
      <c r="AH170" s="5" t="s">
        <v>6674</v>
      </c>
      <c r="AI170" s="5"/>
      <c r="AJ170" s="107"/>
      <c r="AK170" s="107"/>
      <c r="AL170" s="6"/>
      <c r="AM170" s="6"/>
      <c r="AN170" s="6"/>
      <c r="AO170" s="6"/>
    </row>
    <row r="171" spans="1:41" ht="40.200000000000003" customHeight="1" x14ac:dyDescent="0.3">
      <c r="A171" s="167" t="s">
        <v>1245</v>
      </c>
      <c r="B171" s="5" t="s">
        <v>6153</v>
      </c>
      <c r="C171" s="5" t="s">
        <v>2927</v>
      </c>
      <c r="D171" s="5" t="s">
        <v>2321</v>
      </c>
      <c r="E171" s="5" t="s">
        <v>5840</v>
      </c>
      <c r="F171" s="5" t="s">
        <v>2505</v>
      </c>
      <c r="G171" s="5" t="s">
        <v>6668</v>
      </c>
      <c r="H171" s="5" t="s">
        <v>2420</v>
      </c>
      <c r="I171" s="5" t="s">
        <v>2426</v>
      </c>
      <c r="J171" s="5" t="s">
        <v>3141</v>
      </c>
      <c r="K171" s="5" t="s">
        <v>6669</v>
      </c>
      <c r="L171" s="5" t="str" cm="1">
        <f t="array" ref="L171">_xlfn.TEXTJOIN(", ",TRUE,_xlfn.UNIQUE(_xlfn._xlws.FILTER(InfoGeneral[CodigoProducto],(InfoGeneral[BPIN]=EjecucionPresupuestalGastoCCyFondo[[#This Row],[PROYECTO]])*(InfoGeneral[Vigencia]=VALUE(EjecucionPresupuestalGastoCCyFondo[[#This Row],[VIGENCIA]])),"")))</f>
        <v>1905043</v>
      </c>
      <c r="M171" s="5" t="s">
        <v>5897</v>
      </c>
      <c r="N171" s="6">
        <v>0</v>
      </c>
      <c r="O171" s="6">
        <v>183524157.30000001</v>
      </c>
      <c r="P171" s="6">
        <v>0</v>
      </c>
      <c r="Q171" s="6">
        <v>0</v>
      </c>
      <c r="R171" s="6">
        <v>0</v>
      </c>
      <c r="S171" s="6">
        <v>0</v>
      </c>
      <c r="T171" s="6">
        <v>0</v>
      </c>
      <c r="U171" s="6">
        <v>1835241573</v>
      </c>
      <c r="V171" s="6">
        <v>183524157.30000001</v>
      </c>
      <c r="W171" s="6">
        <v>183524157.30000001</v>
      </c>
      <c r="X171" s="6">
        <v>183524157.30000001</v>
      </c>
      <c r="Y171" s="6">
        <v>60634843.390000001</v>
      </c>
      <c r="Z171" s="6">
        <v>60634843.390000001</v>
      </c>
      <c r="AA171" s="107">
        <v>45512</v>
      </c>
      <c r="AB171" s="5" t="s">
        <v>6670</v>
      </c>
      <c r="AC171" s="107">
        <v>45520</v>
      </c>
      <c r="AD171" s="5" t="s">
        <v>6671</v>
      </c>
      <c r="AE171" s="5" t="s">
        <v>6672</v>
      </c>
      <c r="AF171" s="107">
        <v>45575</v>
      </c>
      <c r="AG171" s="5" t="s">
        <v>6675</v>
      </c>
      <c r="AH171" s="5" t="s">
        <v>6674</v>
      </c>
      <c r="AI171" s="5"/>
      <c r="AJ171" s="107"/>
      <c r="AK171" s="107"/>
      <c r="AL171" s="6"/>
      <c r="AM171" s="6"/>
      <c r="AN171" s="6"/>
      <c r="AO171" s="6"/>
    </row>
    <row r="172" spans="1:41" ht="40.200000000000003" customHeight="1" x14ac:dyDescent="0.3">
      <c r="A172" s="167" t="s">
        <v>1245</v>
      </c>
      <c r="B172" s="5" t="s">
        <v>6145</v>
      </c>
      <c r="C172" s="5" t="s">
        <v>2927</v>
      </c>
      <c r="D172" s="5" t="s">
        <v>2263</v>
      </c>
      <c r="E172" s="5" t="s">
        <v>5806</v>
      </c>
      <c r="F172" s="5" t="s">
        <v>2505</v>
      </c>
      <c r="G172" s="5" t="s">
        <v>6668</v>
      </c>
      <c r="H172" s="5" t="s">
        <v>2420</v>
      </c>
      <c r="I172" s="5" t="s">
        <v>2426</v>
      </c>
      <c r="J172" s="5" t="s">
        <v>3141</v>
      </c>
      <c r="K172" s="5" t="s">
        <v>6669</v>
      </c>
      <c r="L172" s="5" t="str" cm="1">
        <f t="array" ref="L172">_xlfn.TEXTJOIN(", ",TRUE,_xlfn.UNIQUE(_xlfn._xlws.FILTER(InfoGeneral[CodigoProducto],(InfoGeneral[BPIN]=EjecucionPresupuestalGastoCCyFondo[[#This Row],[PROYECTO]])*(InfoGeneral[Vigencia]=VALUE(EjecucionPresupuestalGastoCCyFondo[[#This Row],[VIGENCIA]])),"")))</f>
        <v>1905043</v>
      </c>
      <c r="M172" s="5" t="s">
        <v>5897</v>
      </c>
      <c r="N172" s="6">
        <v>0</v>
      </c>
      <c r="O172" s="6">
        <v>33606366.240000002</v>
      </c>
      <c r="P172" s="6">
        <v>0</v>
      </c>
      <c r="Q172" s="6">
        <v>0</v>
      </c>
      <c r="R172" s="6">
        <v>0</v>
      </c>
      <c r="S172" s="6">
        <v>0</v>
      </c>
      <c r="T172" s="6">
        <v>0</v>
      </c>
      <c r="U172" s="6">
        <v>3360636624</v>
      </c>
      <c r="V172" s="6">
        <v>33606366.240000002</v>
      </c>
      <c r="W172" s="6">
        <v>33606366.240000002</v>
      </c>
      <c r="X172" s="6">
        <v>33606366.240000002</v>
      </c>
      <c r="Y172" s="6">
        <v>0</v>
      </c>
      <c r="Z172" s="6">
        <v>0</v>
      </c>
      <c r="AA172" s="107">
        <v>45512</v>
      </c>
      <c r="AB172" s="5" t="s">
        <v>6670</v>
      </c>
      <c r="AC172" s="107">
        <v>45520</v>
      </c>
      <c r="AD172" s="5" t="s">
        <v>6671</v>
      </c>
      <c r="AE172" s="5" t="s">
        <v>6672</v>
      </c>
      <c r="AF172" s="107"/>
      <c r="AG172" s="5"/>
      <c r="AH172" s="5"/>
      <c r="AI172" s="5"/>
      <c r="AJ172" s="107"/>
      <c r="AK172" s="107"/>
      <c r="AL172" s="6"/>
      <c r="AM172" s="6"/>
      <c r="AN172" s="6"/>
      <c r="AO172" s="6"/>
    </row>
    <row r="173" spans="1:41" ht="40.200000000000003" customHeight="1" x14ac:dyDescent="0.3">
      <c r="A173" s="167" t="s">
        <v>1245</v>
      </c>
      <c r="B173" s="5" t="s">
        <v>5895</v>
      </c>
      <c r="C173" s="5" t="s">
        <v>2927</v>
      </c>
      <c r="D173" s="5" t="s">
        <v>2267</v>
      </c>
      <c r="E173" s="5" t="s">
        <v>5796</v>
      </c>
      <c r="F173" s="5" t="s">
        <v>2505</v>
      </c>
      <c r="G173" s="5" t="s">
        <v>6668</v>
      </c>
      <c r="H173" s="5" t="s">
        <v>2420</v>
      </c>
      <c r="I173" s="5" t="s">
        <v>2426</v>
      </c>
      <c r="J173" s="5" t="s">
        <v>3141</v>
      </c>
      <c r="K173" s="5" t="s">
        <v>6669</v>
      </c>
      <c r="L173" s="5" t="str" cm="1">
        <f t="array" ref="L173">_xlfn.TEXTJOIN(", ",TRUE,_xlfn.UNIQUE(_xlfn._xlws.FILTER(InfoGeneral[CodigoProducto],(InfoGeneral[BPIN]=EjecucionPresupuestalGastoCCyFondo[[#This Row],[PROYECTO]])*(InfoGeneral[Vigencia]=VALUE(EjecucionPresupuestalGastoCCyFondo[[#This Row],[VIGENCIA]])),"")))</f>
        <v>1905043</v>
      </c>
      <c r="M173" s="5" t="s">
        <v>5897</v>
      </c>
      <c r="N173" s="6">
        <v>0</v>
      </c>
      <c r="O173" s="6">
        <v>600982479.61000001</v>
      </c>
      <c r="P173" s="6">
        <v>0</v>
      </c>
      <c r="Q173" s="6">
        <v>0</v>
      </c>
      <c r="R173" s="6">
        <v>0</v>
      </c>
      <c r="S173" s="6">
        <v>0</v>
      </c>
      <c r="T173" s="6">
        <v>0</v>
      </c>
      <c r="U173" s="6">
        <v>60098247961</v>
      </c>
      <c r="V173" s="6">
        <v>600982479.61000001</v>
      </c>
      <c r="W173" s="6">
        <v>600982479.61000001</v>
      </c>
      <c r="X173" s="6">
        <v>600982479.61000001</v>
      </c>
      <c r="Y173" s="6">
        <v>600982479.61000001</v>
      </c>
      <c r="Z173" s="6">
        <v>600982479.61000001</v>
      </c>
      <c r="AA173" s="107">
        <v>45512</v>
      </c>
      <c r="AB173" s="5" t="s">
        <v>6670</v>
      </c>
      <c r="AC173" s="107">
        <v>45520</v>
      </c>
      <c r="AD173" s="5" t="s">
        <v>6671</v>
      </c>
      <c r="AE173" s="5" t="s">
        <v>6672</v>
      </c>
      <c r="AF173" s="107">
        <v>45575</v>
      </c>
      <c r="AG173" s="5" t="s">
        <v>6675</v>
      </c>
      <c r="AH173" s="5" t="s">
        <v>6674</v>
      </c>
      <c r="AI173" s="5"/>
      <c r="AJ173" s="107"/>
      <c r="AK173" s="107"/>
      <c r="AL173" s="6"/>
      <c r="AM173" s="6"/>
      <c r="AN173" s="6"/>
      <c r="AO173" s="6"/>
    </row>
    <row r="174" spans="1:41" ht="40.200000000000003" customHeight="1" x14ac:dyDescent="0.3">
      <c r="A174" s="167" t="s">
        <v>1245</v>
      </c>
      <c r="B174" s="5" t="s">
        <v>5895</v>
      </c>
      <c r="C174" s="5" t="s">
        <v>2787</v>
      </c>
      <c r="D174" s="5" t="s">
        <v>2267</v>
      </c>
      <c r="E174" s="5" t="s">
        <v>5796</v>
      </c>
      <c r="F174" s="5" t="s">
        <v>2525</v>
      </c>
      <c r="G174" s="5" t="s">
        <v>2526</v>
      </c>
      <c r="H174" s="5" t="s">
        <v>2564</v>
      </c>
      <c r="I174" s="5" t="s">
        <v>2565</v>
      </c>
      <c r="J174" s="5" t="s">
        <v>4398</v>
      </c>
      <c r="K174" s="5" t="s">
        <v>6676</v>
      </c>
      <c r="L174" s="5" t="str" cm="1">
        <f t="array" ref="L174">_xlfn.TEXTJOIN(", ",TRUE,_xlfn.UNIQUE(_xlfn._xlws.FILTER(InfoGeneral[CodigoProducto],(InfoGeneral[BPIN]=EjecucionPresupuestalGastoCCyFondo[[#This Row],[PROYECTO]])*(InfoGeneral[Vigencia]=VALUE(EjecucionPresupuestalGastoCCyFondo[[#This Row],[VIGENCIA]])),"")))</f>
        <v>4502022, 4502001, 4502034</v>
      </c>
      <c r="M174" s="5" t="s">
        <v>5897</v>
      </c>
      <c r="N174" s="6">
        <v>0</v>
      </c>
      <c r="O174" s="6">
        <v>0</v>
      </c>
      <c r="P174" s="6">
        <v>0</v>
      </c>
      <c r="Q174" s="6">
        <v>43223450</v>
      </c>
      <c r="R174" s="6">
        <v>0</v>
      </c>
      <c r="S174" s="6">
        <v>0</v>
      </c>
      <c r="T174" s="6">
        <v>0</v>
      </c>
      <c r="U174" s="6">
        <v>43223450</v>
      </c>
      <c r="V174" s="6">
        <v>43223450</v>
      </c>
      <c r="W174" s="6">
        <v>43223450</v>
      </c>
      <c r="X174" s="6">
        <v>43206290</v>
      </c>
      <c r="Y174" s="6">
        <v>0</v>
      </c>
      <c r="Z174" s="6">
        <v>0</v>
      </c>
      <c r="AA174" s="107">
        <v>45504</v>
      </c>
      <c r="AB174" s="5" t="s">
        <v>6677</v>
      </c>
      <c r="AC174" s="107">
        <v>45593</v>
      </c>
      <c r="AD174" s="5" t="s">
        <v>6678</v>
      </c>
      <c r="AE174" s="5" t="s">
        <v>6679</v>
      </c>
      <c r="AF174" s="107"/>
      <c r="AG174" s="5"/>
      <c r="AH174" s="5"/>
      <c r="AI174" s="5"/>
      <c r="AJ174" s="107"/>
      <c r="AK174" s="107"/>
      <c r="AL174" s="6"/>
      <c r="AM174" s="6"/>
      <c r="AN174" s="6"/>
      <c r="AO174" s="6"/>
    </row>
    <row r="175" spans="1:41" ht="40.200000000000003" customHeight="1" x14ac:dyDescent="0.3">
      <c r="A175" s="167" t="s">
        <v>1245</v>
      </c>
      <c r="B175" s="5" t="s">
        <v>5895</v>
      </c>
      <c r="C175" s="5" t="s">
        <v>2787</v>
      </c>
      <c r="D175" s="5" t="s">
        <v>2267</v>
      </c>
      <c r="E175" s="5" t="s">
        <v>5796</v>
      </c>
      <c r="F175" s="5" t="s">
        <v>2525</v>
      </c>
      <c r="G175" s="5" t="s">
        <v>2526</v>
      </c>
      <c r="H175" s="5" t="s">
        <v>2564</v>
      </c>
      <c r="I175" s="5" t="s">
        <v>2565</v>
      </c>
      <c r="J175" s="5" t="s">
        <v>4392</v>
      </c>
      <c r="K175" s="5" t="s">
        <v>6680</v>
      </c>
      <c r="L175" s="5" t="str" cm="1">
        <f t="array" ref="L175">_xlfn.TEXTJOIN(", ",TRUE,_xlfn.UNIQUE(_xlfn._xlws.FILTER(InfoGeneral[CodigoProducto],(InfoGeneral[BPIN]=EjecucionPresupuestalGastoCCyFondo[[#This Row],[PROYECTO]])*(InfoGeneral[Vigencia]=VALUE(EjecucionPresupuestalGastoCCyFondo[[#This Row],[VIGENCIA]])),"")))</f>
        <v>4502001</v>
      </c>
      <c r="M175" s="5" t="s">
        <v>5897</v>
      </c>
      <c r="N175" s="6">
        <v>0</v>
      </c>
      <c r="O175" s="6">
        <v>0</v>
      </c>
      <c r="P175" s="6">
        <v>0</v>
      </c>
      <c r="Q175" s="6">
        <v>70000000</v>
      </c>
      <c r="R175" s="6">
        <v>0</v>
      </c>
      <c r="S175" s="6">
        <v>0</v>
      </c>
      <c r="T175" s="6">
        <v>0</v>
      </c>
      <c r="U175" s="6">
        <v>70000000</v>
      </c>
      <c r="V175" s="6">
        <v>70000000</v>
      </c>
      <c r="W175" s="6">
        <v>70000000</v>
      </c>
      <c r="X175" s="6">
        <v>56700000</v>
      </c>
      <c r="Y175" s="6">
        <v>56700000</v>
      </c>
      <c r="Z175" s="6">
        <v>56700000</v>
      </c>
      <c r="AA175" s="107">
        <v>45504</v>
      </c>
      <c r="AB175" s="5" t="s">
        <v>6681</v>
      </c>
      <c r="AC175" s="107">
        <v>45534</v>
      </c>
      <c r="AD175" s="5" t="s">
        <v>6682</v>
      </c>
      <c r="AE175" s="5" t="s">
        <v>6683</v>
      </c>
      <c r="AF175" s="107">
        <v>45588</v>
      </c>
      <c r="AG175" s="5" t="s">
        <v>6684</v>
      </c>
      <c r="AH175" s="5" t="s">
        <v>6115</v>
      </c>
      <c r="AI175" s="5" t="s">
        <v>6685</v>
      </c>
      <c r="AJ175" s="107">
        <v>45534</v>
      </c>
      <c r="AK175" s="107">
        <v>45534</v>
      </c>
      <c r="AL175" s="6"/>
      <c r="AM175" s="6"/>
      <c r="AN175" s="6"/>
      <c r="AO175" s="6"/>
    </row>
    <row r="176" spans="1:41" ht="40.200000000000003" customHeight="1" x14ac:dyDescent="0.3">
      <c r="A176" s="167" t="s">
        <v>1246</v>
      </c>
      <c r="B176" s="5" t="s">
        <v>5795</v>
      </c>
      <c r="C176" s="5" t="s">
        <v>2927</v>
      </c>
      <c r="D176" s="5" t="s">
        <v>2267</v>
      </c>
      <c r="E176" s="5" t="s">
        <v>5796</v>
      </c>
      <c r="F176" s="5" t="s">
        <v>2495</v>
      </c>
      <c r="G176" s="5" t="s">
        <v>2496</v>
      </c>
      <c r="H176" s="5" t="s">
        <v>2420</v>
      </c>
      <c r="I176" s="5" t="s">
        <v>2426</v>
      </c>
      <c r="J176" s="5" t="s">
        <v>1505</v>
      </c>
      <c r="K176" s="5" t="s">
        <v>6686</v>
      </c>
      <c r="L176" s="5" t="str" cm="1">
        <f t="array" ref="L176">_xlfn.TEXTJOIN(", ",TRUE,_xlfn.UNIQUE(_xlfn._xlws.FILTER(InfoGeneral[CodigoProducto],(InfoGeneral[BPIN]=EjecucionPresupuestalGastoCCyFondo[[#This Row],[PROYECTO]])*(InfoGeneral[Vigencia]=VALUE(EjecucionPresupuestalGastoCCyFondo[[#This Row],[VIGENCIA]])),"")))</f>
        <v>1905050</v>
      </c>
      <c r="M176" s="5" t="s">
        <v>5798</v>
      </c>
      <c r="N176" s="6">
        <v>4431454304</v>
      </c>
      <c r="O176" s="6">
        <v>0</v>
      </c>
      <c r="P176" s="6">
        <v>0</v>
      </c>
      <c r="Q176" s="6">
        <v>0</v>
      </c>
      <c r="R176" s="6">
        <v>0</v>
      </c>
      <c r="S176" s="6">
        <v>0</v>
      </c>
      <c r="T176" s="6">
        <v>0</v>
      </c>
      <c r="U176" s="6">
        <v>4431454304</v>
      </c>
      <c r="V176" s="6">
        <v>4431454304</v>
      </c>
      <c r="W176" s="6">
        <v>4431454304</v>
      </c>
      <c r="X176" s="6">
        <v>3963559998.5</v>
      </c>
      <c r="Y176" s="6">
        <v>3887104460.5</v>
      </c>
      <c r="Z176" s="6">
        <v>3596576829.5</v>
      </c>
      <c r="AA176" s="107">
        <v>45686</v>
      </c>
      <c r="AB176" s="5" t="s">
        <v>6687</v>
      </c>
      <c r="AC176" s="107">
        <v>45694</v>
      </c>
      <c r="AD176" s="5" t="s">
        <v>6688</v>
      </c>
      <c r="AE176" s="5" t="s">
        <v>6689</v>
      </c>
      <c r="AF176" s="107">
        <v>45721</v>
      </c>
      <c r="AG176" s="5" t="s">
        <v>6690</v>
      </c>
      <c r="AH176" s="5" t="s">
        <v>6691</v>
      </c>
      <c r="AI176" s="5" t="s">
        <v>6692</v>
      </c>
      <c r="AJ176" s="107">
        <v>45693</v>
      </c>
      <c r="AK176" s="107">
        <v>45693</v>
      </c>
      <c r="AL176" s="6"/>
      <c r="AM176" s="6"/>
      <c r="AN176" s="6"/>
      <c r="AO176" s="6"/>
    </row>
    <row r="177" spans="1:41" ht="40.200000000000003" customHeight="1" x14ac:dyDescent="0.3">
      <c r="A177" s="167" t="s">
        <v>1246</v>
      </c>
      <c r="B177" s="5" t="s">
        <v>5805</v>
      </c>
      <c r="C177" s="5" t="s">
        <v>2927</v>
      </c>
      <c r="D177" s="5" t="s">
        <v>2263</v>
      </c>
      <c r="E177" s="5" t="s">
        <v>5806</v>
      </c>
      <c r="F177" s="5" t="s">
        <v>2495</v>
      </c>
      <c r="G177" s="5" t="s">
        <v>2496</v>
      </c>
      <c r="H177" s="5" t="s">
        <v>2420</v>
      </c>
      <c r="I177" s="5" t="s">
        <v>2426</v>
      </c>
      <c r="J177" s="5" t="s">
        <v>1505</v>
      </c>
      <c r="K177" s="5" t="s">
        <v>6686</v>
      </c>
      <c r="L177" s="5" t="str" cm="1">
        <f t="array" ref="L177">_xlfn.TEXTJOIN(", ",TRUE,_xlfn.UNIQUE(_xlfn._xlws.FILTER(InfoGeneral[CodigoProducto],(InfoGeneral[BPIN]=EjecucionPresupuestalGastoCCyFondo[[#This Row],[PROYECTO]])*(InfoGeneral[Vigencia]=VALUE(EjecucionPresupuestalGastoCCyFondo[[#This Row],[VIGENCIA]])),"")))</f>
        <v>1905050</v>
      </c>
      <c r="M177" s="5" t="s">
        <v>5798</v>
      </c>
      <c r="N177" s="6">
        <v>29999999.359999999</v>
      </c>
      <c r="O177" s="6">
        <v>0</v>
      </c>
      <c r="P177" s="6">
        <v>0</v>
      </c>
      <c r="Q177" s="6">
        <v>0</v>
      </c>
      <c r="R177" s="6">
        <v>0</v>
      </c>
      <c r="S177" s="6">
        <v>0</v>
      </c>
      <c r="T177" s="6">
        <v>0</v>
      </c>
      <c r="U177" s="6">
        <v>2999999936</v>
      </c>
      <c r="V177" s="6">
        <v>29999999.359999999</v>
      </c>
      <c r="W177" s="6">
        <v>29999999.359999999</v>
      </c>
      <c r="X177" s="6">
        <v>29000000</v>
      </c>
      <c r="Y177" s="6">
        <v>27562267</v>
      </c>
      <c r="Z177" s="6">
        <v>27562267</v>
      </c>
      <c r="AA177" s="107">
        <v>45688</v>
      </c>
      <c r="AB177" s="5" t="s">
        <v>6693</v>
      </c>
      <c r="AC177" s="107">
        <v>45863</v>
      </c>
      <c r="AD177" s="5" t="s">
        <v>6694</v>
      </c>
      <c r="AE177" s="5" t="s">
        <v>6695</v>
      </c>
      <c r="AF177" s="107">
        <v>45945</v>
      </c>
      <c r="AG177" s="5" t="s">
        <v>6696</v>
      </c>
      <c r="AH177" s="5" t="s">
        <v>6697</v>
      </c>
      <c r="AI177" s="5" t="s">
        <v>6698</v>
      </c>
      <c r="AJ177" s="107">
        <v>45861</v>
      </c>
      <c r="AK177" s="107">
        <v>45862</v>
      </c>
      <c r="AL177" s="6"/>
      <c r="AM177" s="6"/>
      <c r="AN177" s="6"/>
      <c r="AO177" s="6"/>
    </row>
    <row r="178" spans="1:41" ht="40.200000000000003" customHeight="1" x14ac:dyDescent="0.3">
      <c r="A178" s="167" t="s">
        <v>1245</v>
      </c>
      <c r="B178" s="5" t="s">
        <v>6145</v>
      </c>
      <c r="C178" s="5" t="s">
        <v>3745</v>
      </c>
      <c r="D178" s="5" t="s">
        <v>2263</v>
      </c>
      <c r="E178" s="5" t="s">
        <v>5806</v>
      </c>
      <c r="F178" s="5" t="s">
        <v>2558</v>
      </c>
      <c r="G178" s="5" t="s">
        <v>5767</v>
      </c>
      <c r="H178" s="5" t="s">
        <v>6699</v>
      </c>
      <c r="I178" s="5" t="s">
        <v>6700</v>
      </c>
      <c r="J178" s="5" t="s">
        <v>5672</v>
      </c>
      <c r="K178" s="5" t="s">
        <v>6701</v>
      </c>
      <c r="L178" s="5" t="str" cm="1">
        <f t="array" ref="L178">_xlfn.TEXTJOIN(", ",TRUE,_xlfn.UNIQUE(_xlfn._xlws.FILTER(InfoGeneral[CodigoProducto],(InfoGeneral[BPIN]=EjecucionPresupuestalGastoCCyFondo[[#This Row],[PROYECTO]])*(InfoGeneral[Vigencia]=VALUE(EjecucionPresupuestalGastoCCyFondo[[#This Row],[VIGENCIA]])),"")))</f>
        <v>2302024</v>
      </c>
      <c r="M178" s="5" t="s">
        <v>5897</v>
      </c>
      <c r="N178" s="6">
        <v>0</v>
      </c>
      <c r="O178" s="6">
        <v>92500000</v>
      </c>
      <c r="P178" s="6">
        <v>0</v>
      </c>
      <c r="Q178" s="6">
        <v>0</v>
      </c>
      <c r="R178" s="6">
        <v>0</v>
      </c>
      <c r="S178" s="6">
        <v>0</v>
      </c>
      <c r="T178" s="6">
        <v>0</v>
      </c>
      <c r="U178" s="6">
        <v>92500000</v>
      </c>
      <c r="V178" s="6">
        <v>92500000</v>
      </c>
      <c r="W178" s="6">
        <v>92500000</v>
      </c>
      <c r="X178" s="6">
        <v>72785375</v>
      </c>
      <c r="Y178" s="6">
        <v>72785374</v>
      </c>
      <c r="Z178" s="6">
        <v>33550000</v>
      </c>
      <c r="AA178" s="107">
        <v>45589</v>
      </c>
      <c r="AB178" s="5" t="s">
        <v>6702</v>
      </c>
      <c r="AC178" s="107">
        <v>45604</v>
      </c>
      <c r="AD178" s="5" t="s">
        <v>6703</v>
      </c>
      <c r="AE178" s="5" t="s">
        <v>6704</v>
      </c>
      <c r="AF178" s="107">
        <v>45644</v>
      </c>
      <c r="AG178" s="5" t="s">
        <v>6705</v>
      </c>
      <c r="AH178" s="5" t="s">
        <v>6706</v>
      </c>
      <c r="AI178" s="5" t="s">
        <v>6707</v>
      </c>
      <c r="AJ178" s="107">
        <v>45602</v>
      </c>
      <c r="AK178" s="107">
        <v>45602</v>
      </c>
      <c r="AL178" s="6"/>
      <c r="AM178" s="6"/>
      <c r="AN178" s="6"/>
      <c r="AO178" s="6"/>
    </row>
    <row r="179" spans="1:41" ht="40.200000000000003" customHeight="1" x14ac:dyDescent="0.3">
      <c r="A179" s="167" t="s">
        <v>1245</v>
      </c>
      <c r="B179" s="5" t="s">
        <v>5895</v>
      </c>
      <c r="C179" s="5" t="s">
        <v>3745</v>
      </c>
      <c r="D179" s="5" t="s">
        <v>2267</v>
      </c>
      <c r="E179" s="5" t="s">
        <v>5796</v>
      </c>
      <c r="F179" s="5" t="s">
        <v>2583</v>
      </c>
      <c r="G179" s="5" t="s">
        <v>2584</v>
      </c>
      <c r="H179" s="5" t="s">
        <v>6699</v>
      </c>
      <c r="I179" s="5" t="s">
        <v>6700</v>
      </c>
      <c r="J179" s="5" t="s">
        <v>5672</v>
      </c>
      <c r="K179" s="5" t="s">
        <v>6701</v>
      </c>
      <c r="L179" s="5" t="str" cm="1">
        <f t="array" ref="L179">_xlfn.TEXTJOIN(", ",TRUE,_xlfn.UNIQUE(_xlfn._xlws.FILTER(InfoGeneral[CodigoProducto],(InfoGeneral[BPIN]=EjecucionPresupuestalGastoCCyFondo[[#This Row],[PROYECTO]])*(InfoGeneral[Vigencia]=VALUE(EjecucionPresupuestalGastoCCyFondo[[#This Row],[VIGENCIA]])),"")))</f>
        <v>2302024</v>
      </c>
      <c r="M179" s="5" t="s">
        <v>5897</v>
      </c>
      <c r="N179" s="6">
        <v>0</v>
      </c>
      <c r="O179" s="6">
        <v>61189382</v>
      </c>
      <c r="P179" s="6">
        <v>0</v>
      </c>
      <c r="Q179" s="6">
        <v>0</v>
      </c>
      <c r="R179" s="6">
        <v>0</v>
      </c>
      <c r="S179" s="6">
        <v>0</v>
      </c>
      <c r="T179" s="6">
        <v>0</v>
      </c>
      <c r="U179" s="6">
        <v>61189382</v>
      </c>
      <c r="V179" s="6">
        <v>61189382</v>
      </c>
      <c r="W179" s="6">
        <v>61189382</v>
      </c>
      <c r="X179" s="6">
        <v>8316666</v>
      </c>
      <c r="Y179" s="6">
        <v>8316666</v>
      </c>
      <c r="Z179" s="6">
        <v>8316666</v>
      </c>
      <c r="AA179" s="107">
        <v>45589</v>
      </c>
      <c r="AB179" s="5" t="s">
        <v>6702</v>
      </c>
      <c r="AC179" s="107">
        <v>45617</v>
      </c>
      <c r="AD179" s="5" t="s">
        <v>6708</v>
      </c>
      <c r="AE179" s="5" t="s">
        <v>6709</v>
      </c>
      <c r="AF179" s="107">
        <v>45649</v>
      </c>
      <c r="AG179" s="5" t="s">
        <v>6710</v>
      </c>
      <c r="AH179" s="5" t="s">
        <v>6711</v>
      </c>
      <c r="AI179" s="5" t="s">
        <v>6712</v>
      </c>
      <c r="AJ179" s="107">
        <v>45616</v>
      </c>
      <c r="AK179" s="107">
        <v>45616</v>
      </c>
      <c r="AL179" s="6"/>
      <c r="AM179" s="6"/>
      <c r="AN179" s="6"/>
      <c r="AO179" s="6"/>
    </row>
    <row r="180" spans="1:41" ht="40.200000000000003" customHeight="1" x14ac:dyDescent="0.3">
      <c r="A180" s="167" t="s">
        <v>1245</v>
      </c>
      <c r="B180" s="5" t="s">
        <v>5895</v>
      </c>
      <c r="C180" s="5" t="s">
        <v>2765</v>
      </c>
      <c r="D180" s="5" t="s">
        <v>2267</v>
      </c>
      <c r="E180" s="5" t="s">
        <v>5796</v>
      </c>
      <c r="F180" s="5" t="s">
        <v>2420</v>
      </c>
      <c r="G180" s="5" t="s">
        <v>2421</v>
      </c>
      <c r="H180" s="5" t="s">
        <v>2422</v>
      </c>
      <c r="I180" s="5" t="s">
        <v>2423</v>
      </c>
      <c r="J180" s="5" t="s">
        <v>5085</v>
      </c>
      <c r="K180" s="5" t="s">
        <v>6713</v>
      </c>
      <c r="L180" s="5" t="str" cm="1">
        <f t="array" ref="L180">_xlfn.TEXTJOIN(", ",TRUE,_xlfn.UNIQUE(_xlfn._xlws.FILTER(InfoGeneral[CodigoProducto],(InfoGeneral[BPIN]=EjecucionPresupuestalGastoCCyFondo[[#This Row],[PROYECTO]])*(InfoGeneral[Vigencia]=VALUE(EjecucionPresupuestalGastoCCyFondo[[#This Row],[VIGENCIA]])),"")))</f>
        <v>2201002</v>
      </c>
      <c r="M180" s="5" t="s">
        <v>5897</v>
      </c>
      <c r="N180" s="6">
        <v>0</v>
      </c>
      <c r="O180" s="6">
        <v>84238000</v>
      </c>
      <c r="P180" s="6">
        <v>0</v>
      </c>
      <c r="Q180" s="6">
        <v>0</v>
      </c>
      <c r="R180" s="6">
        <v>0</v>
      </c>
      <c r="S180" s="6">
        <v>0</v>
      </c>
      <c r="T180" s="6">
        <v>0</v>
      </c>
      <c r="U180" s="6">
        <v>84238000</v>
      </c>
      <c r="V180" s="6">
        <v>72238000</v>
      </c>
      <c r="W180" s="6">
        <v>72238000</v>
      </c>
      <c r="X180" s="6">
        <v>72238000</v>
      </c>
      <c r="Y180" s="6">
        <v>72238000</v>
      </c>
      <c r="Z180" s="6">
        <v>72238000</v>
      </c>
      <c r="AA180" s="107">
        <v>45547</v>
      </c>
      <c r="AB180" s="5" t="s">
        <v>6714</v>
      </c>
      <c r="AC180" s="107">
        <v>45624</v>
      </c>
      <c r="AD180" s="5" t="s">
        <v>6715</v>
      </c>
      <c r="AE180" s="5" t="s">
        <v>6716</v>
      </c>
      <c r="AF180" s="107">
        <v>45652</v>
      </c>
      <c r="AG180" s="5" t="s">
        <v>6717</v>
      </c>
      <c r="AH180" s="5" t="s">
        <v>6115</v>
      </c>
      <c r="AI180" s="5" t="s">
        <v>6718</v>
      </c>
      <c r="AJ180" s="107">
        <v>45624</v>
      </c>
      <c r="AK180" s="107">
        <v>45624</v>
      </c>
      <c r="AL180" s="6"/>
      <c r="AM180" s="6"/>
      <c r="AN180" s="6"/>
      <c r="AO180" s="6"/>
    </row>
    <row r="181" spans="1:41" ht="40.200000000000003" customHeight="1" x14ac:dyDescent="0.3">
      <c r="A181" s="167" t="s">
        <v>1245</v>
      </c>
      <c r="B181" s="5" t="s">
        <v>5895</v>
      </c>
      <c r="C181" s="5" t="s">
        <v>2777</v>
      </c>
      <c r="D181" s="5" t="s">
        <v>2267</v>
      </c>
      <c r="E181" s="5" t="s">
        <v>5796</v>
      </c>
      <c r="F181" s="5" t="s">
        <v>2525</v>
      </c>
      <c r="G181" s="5" t="s">
        <v>2526</v>
      </c>
      <c r="H181" s="5" t="s">
        <v>2505</v>
      </c>
      <c r="I181" s="5" t="s">
        <v>2506</v>
      </c>
      <c r="J181" s="5" t="s">
        <v>5205</v>
      </c>
      <c r="K181" s="5" t="s">
        <v>6719</v>
      </c>
      <c r="L181" s="5" t="str" cm="1">
        <f t="array" ref="L181">_xlfn.TEXTJOIN(", ",TRUE,_xlfn.UNIQUE(_xlfn._xlws.FILTER(InfoGeneral[CodigoProducto],(InfoGeneral[BPIN]=EjecucionPresupuestalGastoCCyFondo[[#This Row],[PROYECTO]])*(InfoGeneral[Vigencia]=VALUE(EjecucionPresupuestalGastoCCyFondo[[#This Row],[VIGENCIA]])),"")))</f>
        <v>4101025</v>
      </c>
      <c r="M181" s="5" t="s">
        <v>5897</v>
      </c>
      <c r="N181" s="6">
        <v>0</v>
      </c>
      <c r="O181" s="6">
        <v>0</v>
      </c>
      <c r="P181" s="6">
        <v>0</v>
      </c>
      <c r="Q181" s="6">
        <v>80650008</v>
      </c>
      <c r="R181" s="6">
        <v>0</v>
      </c>
      <c r="S181" s="6">
        <v>0</v>
      </c>
      <c r="T181" s="6">
        <v>0</v>
      </c>
      <c r="U181" s="6">
        <v>80650008</v>
      </c>
      <c r="V181" s="6">
        <v>80650008</v>
      </c>
      <c r="W181" s="6">
        <v>80650008</v>
      </c>
      <c r="X181" s="6">
        <v>59346500</v>
      </c>
      <c r="Y181" s="6">
        <v>53873000</v>
      </c>
      <c r="Z181" s="6">
        <v>53873000</v>
      </c>
      <c r="AA181" s="107">
        <v>45506</v>
      </c>
      <c r="AB181" s="5" t="s">
        <v>6720</v>
      </c>
      <c r="AC181" s="107">
        <v>45538</v>
      </c>
      <c r="AD181" s="5" t="s">
        <v>6721</v>
      </c>
      <c r="AE181" s="5" t="s">
        <v>6143</v>
      </c>
      <c r="AF181" s="107">
        <v>45539</v>
      </c>
      <c r="AG181" s="5" t="s">
        <v>6722</v>
      </c>
      <c r="AH181" s="5" t="s">
        <v>6143</v>
      </c>
      <c r="AI181" s="5"/>
      <c r="AJ181" s="107"/>
      <c r="AK181" s="107"/>
      <c r="AL181" s="6"/>
      <c r="AM181" s="6"/>
      <c r="AN181" s="6"/>
      <c r="AO181" s="6"/>
    </row>
    <row r="182" spans="1:41" ht="40.200000000000003" customHeight="1" x14ac:dyDescent="0.3">
      <c r="A182" s="167" t="s">
        <v>1246</v>
      </c>
      <c r="B182" s="5" t="s">
        <v>6723</v>
      </c>
      <c r="C182" s="5" t="s">
        <v>2852</v>
      </c>
      <c r="D182" s="5" t="s">
        <v>2240</v>
      </c>
      <c r="E182" s="5" t="s">
        <v>5751</v>
      </c>
      <c r="F182" s="5" t="s">
        <v>6724</v>
      </c>
      <c r="G182" s="5" t="s">
        <v>6725</v>
      </c>
      <c r="H182" s="5" t="s">
        <v>2478</v>
      </c>
      <c r="I182" s="5" t="s">
        <v>2479</v>
      </c>
      <c r="J182" s="5" t="s">
        <v>1474</v>
      </c>
      <c r="K182" s="5" t="s">
        <v>6726</v>
      </c>
      <c r="L182" s="5" t="str" cm="1">
        <f t="array" ref="L182">_xlfn.TEXTJOIN(", ",TRUE,_xlfn.UNIQUE(_xlfn._xlws.FILTER(InfoGeneral[CodigoProducto],(InfoGeneral[BPIN]=EjecucionPresupuestalGastoCCyFondo[[#This Row],[PROYECTO]])*(InfoGeneral[Vigencia]=VALUE(EjecucionPresupuestalGastoCCyFondo[[#This Row],[VIGENCIA]])),"")))</f>
        <v/>
      </c>
      <c r="M182" s="5" t="s">
        <v>5842</v>
      </c>
      <c r="N182" s="6">
        <v>0</v>
      </c>
      <c r="O182" s="6">
        <v>275915557.63</v>
      </c>
      <c r="P182" s="6">
        <v>0</v>
      </c>
      <c r="Q182" s="6">
        <v>0</v>
      </c>
      <c r="R182" s="6">
        <v>0</v>
      </c>
      <c r="S182" s="6">
        <v>0</v>
      </c>
      <c r="T182" s="6">
        <v>0</v>
      </c>
      <c r="U182" s="6">
        <v>27591555763</v>
      </c>
      <c r="V182" s="6">
        <v>275915557.63</v>
      </c>
      <c r="W182" s="6">
        <v>275915557.63</v>
      </c>
      <c r="X182" s="6">
        <v>239467648.27000001</v>
      </c>
      <c r="Y182" s="6">
        <v>239467648.25</v>
      </c>
      <c r="Z182" s="6">
        <v>239467648.25</v>
      </c>
      <c r="AA182" s="107">
        <v>45754</v>
      </c>
      <c r="AB182" s="5" t="s">
        <v>6727</v>
      </c>
      <c r="AC182" s="107">
        <v>45820</v>
      </c>
      <c r="AD182" s="5" t="s">
        <v>6728</v>
      </c>
      <c r="AE182" s="5" t="s">
        <v>6729</v>
      </c>
      <c r="AF182" s="107">
        <v>45953</v>
      </c>
      <c r="AG182" s="5" t="s">
        <v>6730</v>
      </c>
      <c r="AH182" s="5" t="s">
        <v>6731</v>
      </c>
      <c r="AI182" s="5" t="s">
        <v>6732</v>
      </c>
      <c r="AJ182" s="107">
        <v>45819</v>
      </c>
      <c r="AK182" s="107">
        <v>45819</v>
      </c>
      <c r="AL182" s="6"/>
      <c r="AM182" s="6"/>
      <c r="AN182" s="6"/>
      <c r="AO182" s="6"/>
    </row>
    <row r="183" spans="1:41" ht="40.200000000000003" customHeight="1" x14ac:dyDescent="0.3">
      <c r="A183" s="167" t="s">
        <v>1246</v>
      </c>
      <c r="B183" s="5" t="s">
        <v>6723</v>
      </c>
      <c r="C183" s="5" t="s">
        <v>2852</v>
      </c>
      <c r="D183" s="5" t="s">
        <v>2240</v>
      </c>
      <c r="E183" s="5" t="s">
        <v>5751</v>
      </c>
      <c r="F183" s="5" t="s">
        <v>5773</v>
      </c>
      <c r="G183" s="5" t="s">
        <v>5774</v>
      </c>
      <c r="H183" s="5" t="s">
        <v>2478</v>
      </c>
      <c r="I183" s="5" t="s">
        <v>2479</v>
      </c>
      <c r="J183" s="5" t="s">
        <v>1474</v>
      </c>
      <c r="K183" s="5" t="s">
        <v>6726</v>
      </c>
      <c r="L183" s="5" t="str" cm="1">
        <f t="array" ref="L183">_xlfn.TEXTJOIN(", ",TRUE,_xlfn.UNIQUE(_xlfn._xlws.FILTER(InfoGeneral[CodigoProducto],(InfoGeneral[BPIN]=EjecucionPresupuestalGastoCCyFondo[[#This Row],[PROYECTO]])*(InfoGeneral[Vigencia]=VALUE(EjecucionPresupuestalGastoCCyFondo[[#This Row],[VIGENCIA]])),"")))</f>
        <v/>
      </c>
      <c r="M183" s="5" t="s">
        <v>5842</v>
      </c>
      <c r="N183" s="6">
        <v>0</v>
      </c>
      <c r="O183" s="6">
        <v>441398134.89999998</v>
      </c>
      <c r="P183" s="6">
        <v>0</v>
      </c>
      <c r="Q183" s="6">
        <v>0</v>
      </c>
      <c r="R183" s="6">
        <v>0</v>
      </c>
      <c r="S183" s="6">
        <v>0</v>
      </c>
      <c r="T183" s="6">
        <v>0</v>
      </c>
      <c r="U183" s="6">
        <v>4413981349</v>
      </c>
      <c r="V183" s="6">
        <v>441398134.89999998</v>
      </c>
      <c r="W183" s="6">
        <v>441398134.89999998</v>
      </c>
      <c r="X183" s="6">
        <v>441398134.89999998</v>
      </c>
      <c r="Y183" s="6">
        <v>441398134.89999998</v>
      </c>
      <c r="Z183" s="6">
        <v>375871675.39999998</v>
      </c>
      <c r="AA183" s="107">
        <v>45754</v>
      </c>
      <c r="AB183" s="5" t="s">
        <v>6727</v>
      </c>
      <c r="AC183" s="107">
        <v>45820</v>
      </c>
      <c r="AD183" s="5" t="s">
        <v>6733</v>
      </c>
      <c r="AE183" s="5" t="s">
        <v>6734</v>
      </c>
      <c r="AF183" s="107">
        <v>45953</v>
      </c>
      <c r="AG183" s="5" t="s">
        <v>6735</v>
      </c>
      <c r="AH183" s="5" t="s">
        <v>6097</v>
      </c>
      <c r="AI183" s="5" t="s">
        <v>6736</v>
      </c>
      <c r="AJ183" s="107">
        <v>45819</v>
      </c>
      <c r="AK183" s="107">
        <v>45819</v>
      </c>
      <c r="AL183" s="6"/>
      <c r="AM183" s="6"/>
      <c r="AN183" s="6"/>
      <c r="AO183" s="6"/>
    </row>
    <row r="184" spans="1:41" ht="40.200000000000003" customHeight="1" x14ac:dyDescent="0.3">
      <c r="A184" s="167" t="s">
        <v>1245</v>
      </c>
      <c r="B184" s="5" t="s">
        <v>5895</v>
      </c>
      <c r="C184" s="5" t="s">
        <v>2787</v>
      </c>
      <c r="D184" s="5" t="s">
        <v>2267</v>
      </c>
      <c r="E184" s="5" t="s">
        <v>5796</v>
      </c>
      <c r="F184" s="5" t="s">
        <v>2558</v>
      </c>
      <c r="G184" s="5" t="s">
        <v>5767</v>
      </c>
      <c r="H184" s="5" t="s">
        <v>2558</v>
      </c>
      <c r="I184" s="5" t="s">
        <v>2559</v>
      </c>
      <c r="J184" s="5" t="s">
        <v>5079</v>
      </c>
      <c r="K184" s="5" t="s">
        <v>6737</v>
      </c>
      <c r="L184" s="5" t="str" cm="1">
        <f t="array" ref="L184">_xlfn.TEXTJOIN(", ",TRUE,_xlfn.UNIQUE(_xlfn._xlws.FILTER(InfoGeneral[CodigoProducto],(InfoGeneral[BPIN]=EjecucionPresupuestalGastoCCyFondo[[#This Row],[PROYECTO]])*(InfoGeneral[Vigencia]=VALUE(EjecucionPresupuestalGastoCCyFondo[[#This Row],[VIGENCIA]])),"")))</f>
        <v>4599031</v>
      </c>
      <c r="M184" s="5" t="s">
        <v>5897</v>
      </c>
      <c r="N184" s="6">
        <v>0</v>
      </c>
      <c r="O184" s="6">
        <v>0</v>
      </c>
      <c r="P184" s="6">
        <v>0</v>
      </c>
      <c r="Q184" s="6">
        <v>209500000</v>
      </c>
      <c r="R184" s="6">
        <v>0</v>
      </c>
      <c r="S184" s="6">
        <v>0</v>
      </c>
      <c r="T184" s="6">
        <v>0</v>
      </c>
      <c r="U184" s="6">
        <v>209500000</v>
      </c>
      <c r="V184" s="6">
        <v>209500000</v>
      </c>
      <c r="W184" s="6">
        <v>209500000</v>
      </c>
      <c r="X184" s="6">
        <v>209500000</v>
      </c>
      <c r="Y184" s="6">
        <v>180700000</v>
      </c>
      <c r="Z184" s="6">
        <v>168600000</v>
      </c>
      <c r="AA184" s="107">
        <v>45510</v>
      </c>
      <c r="AB184" s="5" t="s">
        <v>6738</v>
      </c>
      <c r="AC184" s="107">
        <v>45527</v>
      </c>
      <c r="AD184" s="5" t="s">
        <v>6739</v>
      </c>
      <c r="AE184" s="5" t="s">
        <v>6740</v>
      </c>
      <c r="AF184" s="107">
        <v>45569</v>
      </c>
      <c r="AG184" s="5" t="s">
        <v>6741</v>
      </c>
      <c r="AH184" s="5" t="s">
        <v>5860</v>
      </c>
      <c r="AI184" s="5" t="s">
        <v>6742</v>
      </c>
      <c r="AJ184" s="107">
        <v>45526</v>
      </c>
      <c r="AK184" s="107">
        <v>45526</v>
      </c>
      <c r="AL184" s="6"/>
      <c r="AM184" s="6"/>
      <c r="AN184" s="6"/>
      <c r="AO184" s="6"/>
    </row>
    <row r="185" spans="1:41" ht="40.200000000000003" customHeight="1" x14ac:dyDescent="0.3">
      <c r="A185" s="167" t="s">
        <v>1245</v>
      </c>
      <c r="B185" s="5" t="s">
        <v>6743</v>
      </c>
      <c r="C185" s="5" t="s">
        <v>2787</v>
      </c>
      <c r="D185" s="5" t="s">
        <v>2383</v>
      </c>
      <c r="E185" s="5" t="s">
        <v>6744</v>
      </c>
      <c r="F185" s="5" t="s">
        <v>2581</v>
      </c>
      <c r="G185" s="5" t="s">
        <v>2582</v>
      </c>
      <c r="H185" s="5" t="s">
        <v>2505</v>
      </c>
      <c r="I185" s="5" t="s">
        <v>2506</v>
      </c>
      <c r="J185" s="5" t="s">
        <v>1463</v>
      </c>
      <c r="K185" s="5" t="s">
        <v>6745</v>
      </c>
      <c r="L185" s="5" t="str" cm="1">
        <f t="array" ref="L185">_xlfn.TEXTJOIN(", ",TRUE,_xlfn.UNIQUE(_xlfn._xlws.FILTER(InfoGeneral[CodigoProducto],(InfoGeneral[BPIN]=EjecucionPresupuestalGastoCCyFondo[[#This Row],[PROYECTO]])*(InfoGeneral[Vigencia]=VALUE(EjecucionPresupuestalGastoCCyFondo[[#This Row],[VIGENCIA]])),"")))</f>
        <v>4501079</v>
      </c>
      <c r="M185" s="5" t="s">
        <v>5842</v>
      </c>
      <c r="N185" s="6">
        <v>0</v>
      </c>
      <c r="O185" s="6">
        <v>4130713707</v>
      </c>
      <c r="P185" s="6">
        <v>0</v>
      </c>
      <c r="Q185" s="6">
        <v>0</v>
      </c>
      <c r="R185" s="6">
        <v>0</v>
      </c>
      <c r="S185" s="6">
        <v>0</v>
      </c>
      <c r="T185" s="6">
        <v>0</v>
      </c>
      <c r="U185" s="6">
        <v>4130713707</v>
      </c>
      <c r="V185" s="6">
        <v>4130713707</v>
      </c>
      <c r="W185" s="6">
        <v>4130713707</v>
      </c>
      <c r="X185" s="6">
        <v>4069457052</v>
      </c>
      <c r="Y185" s="6">
        <v>0</v>
      </c>
      <c r="Z185" s="6">
        <v>0</v>
      </c>
      <c r="AA185" s="107">
        <v>45553</v>
      </c>
      <c r="AB185" s="5" t="s">
        <v>6746</v>
      </c>
      <c r="AC185" s="107">
        <v>45624</v>
      </c>
      <c r="AD185" s="5" t="s">
        <v>6747</v>
      </c>
      <c r="AE185" s="5" t="s">
        <v>6748</v>
      </c>
      <c r="AF185" s="107"/>
      <c r="AG185" s="5"/>
      <c r="AH185" s="5"/>
      <c r="AI185" s="5"/>
      <c r="AJ185" s="107"/>
      <c r="AK185" s="107"/>
      <c r="AL185" s="6"/>
      <c r="AM185" s="6"/>
      <c r="AN185" s="6"/>
      <c r="AO185" s="6"/>
    </row>
    <row r="186" spans="1:41" ht="40.200000000000003" customHeight="1" x14ac:dyDescent="0.3">
      <c r="A186" s="167" t="s">
        <v>1245</v>
      </c>
      <c r="B186" s="5" t="s">
        <v>6145</v>
      </c>
      <c r="C186" s="5" t="s">
        <v>2852</v>
      </c>
      <c r="D186" s="5" t="s">
        <v>2263</v>
      </c>
      <c r="E186" s="5" t="s">
        <v>5806</v>
      </c>
      <c r="F186" s="5" t="s">
        <v>6749</v>
      </c>
      <c r="G186" s="5" t="s">
        <v>6750</v>
      </c>
      <c r="H186" s="5" t="s">
        <v>6751</v>
      </c>
      <c r="I186" s="5" t="s">
        <v>6752</v>
      </c>
      <c r="J186" s="5" t="s">
        <v>4952</v>
      </c>
      <c r="K186" s="5" t="s">
        <v>6753</v>
      </c>
      <c r="L186" s="5" t="str" cm="1">
        <f t="array" ref="L186">_xlfn.TEXTJOIN(", ",TRUE,_xlfn.UNIQUE(_xlfn._xlws.FILTER(InfoGeneral[CodigoProducto],(InfoGeneral[BPIN]=EjecucionPresupuestalGastoCCyFondo[[#This Row],[PROYECTO]])*(InfoGeneral[Vigencia]=VALUE(EjecucionPresupuestalGastoCCyFondo[[#This Row],[VIGENCIA]])),"")))</f>
        <v>2409009</v>
      </c>
      <c r="M186" s="5" t="s">
        <v>5897</v>
      </c>
      <c r="N186" s="6">
        <v>0</v>
      </c>
      <c r="O186" s="6">
        <v>0</v>
      </c>
      <c r="P186" s="6">
        <v>0</v>
      </c>
      <c r="Q186" s="6">
        <v>513837490</v>
      </c>
      <c r="R186" s="6">
        <v>0</v>
      </c>
      <c r="S186" s="6">
        <v>0</v>
      </c>
      <c r="T186" s="6">
        <v>0</v>
      </c>
      <c r="U186" s="6">
        <v>513837490</v>
      </c>
      <c r="V186" s="6">
        <v>513837490</v>
      </c>
      <c r="W186" s="6">
        <v>513837490</v>
      </c>
      <c r="X186" s="6">
        <v>511072000</v>
      </c>
      <c r="Y186" s="6">
        <v>511072000</v>
      </c>
      <c r="Z186" s="6">
        <v>511072000</v>
      </c>
      <c r="AA186" s="107">
        <v>45504</v>
      </c>
      <c r="AB186" s="5" t="s">
        <v>6754</v>
      </c>
      <c r="AC186" s="107">
        <v>45562</v>
      </c>
      <c r="AD186" s="5" t="s">
        <v>6755</v>
      </c>
      <c r="AE186" s="5" t="s">
        <v>6756</v>
      </c>
      <c r="AF186" s="107">
        <v>45588</v>
      </c>
      <c r="AG186" s="5" t="s">
        <v>6757</v>
      </c>
      <c r="AH186" s="5" t="s">
        <v>6097</v>
      </c>
      <c r="AI186" s="5" t="s">
        <v>6758</v>
      </c>
      <c r="AJ186" s="107">
        <v>45562</v>
      </c>
      <c r="AK186" s="107">
        <v>45562</v>
      </c>
      <c r="AL186" s="6"/>
      <c r="AM186" s="6"/>
      <c r="AN186" s="6"/>
      <c r="AO186" s="6"/>
    </row>
    <row r="187" spans="1:41" ht="40.200000000000003" customHeight="1" x14ac:dyDescent="0.3">
      <c r="A187" s="167" t="s">
        <v>1245</v>
      </c>
      <c r="B187" s="5" t="s">
        <v>6145</v>
      </c>
      <c r="C187" s="5" t="s">
        <v>2927</v>
      </c>
      <c r="D187" s="5" t="s">
        <v>2263</v>
      </c>
      <c r="E187" s="5" t="s">
        <v>5806</v>
      </c>
      <c r="F187" s="5" t="s">
        <v>2424</v>
      </c>
      <c r="G187" s="5" t="s">
        <v>2425</v>
      </c>
      <c r="H187" s="5" t="s">
        <v>2420</v>
      </c>
      <c r="I187" s="5" t="s">
        <v>2426</v>
      </c>
      <c r="J187" s="5" t="s">
        <v>2687</v>
      </c>
      <c r="K187" s="5" t="s">
        <v>6759</v>
      </c>
      <c r="L187" s="5" t="str" cm="1">
        <f t="array" ref="L187">_xlfn.TEXTJOIN(", ",TRUE,_xlfn.UNIQUE(_xlfn._xlws.FILTER(InfoGeneral[CodigoProducto],(InfoGeneral[BPIN]=EjecucionPresupuestalGastoCCyFondo[[#This Row],[PROYECTO]])*(InfoGeneral[Vigencia]=VALUE(EjecucionPresupuestalGastoCCyFondo[[#This Row],[VIGENCIA]])),"")))</f>
        <v>1906036</v>
      </c>
      <c r="M187" s="5" t="s">
        <v>5842</v>
      </c>
      <c r="N187" s="6">
        <v>0</v>
      </c>
      <c r="O187" s="6">
        <v>0</v>
      </c>
      <c r="P187" s="6">
        <v>0</v>
      </c>
      <c r="Q187" s="6">
        <v>4077793804.3299999</v>
      </c>
      <c r="R187" s="6">
        <v>0</v>
      </c>
      <c r="S187" s="6">
        <v>0</v>
      </c>
      <c r="T187" s="6">
        <v>0</v>
      </c>
      <c r="U187" s="6">
        <v>407779380433</v>
      </c>
      <c r="V187" s="6">
        <v>4077793804.3299999</v>
      </c>
      <c r="W187" s="6">
        <v>4077793804.3299999</v>
      </c>
      <c r="X187" s="6">
        <v>4077793804.3299999</v>
      </c>
      <c r="Y187" s="6">
        <v>4077793804.3299999</v>
      </c>
      <c r="Z187" s="6">
        <v>0</v>
      </c>
      <c r="AA187" s="107">
        <v>45513</v>
      </c>
      <c r="AB187" s="5" t="s">
        <v>6760</v>
      </c>
      <c r="AC187" s="107">
        <v>45608</v>
      </c>
      <c r="AD187" s="5" t="s">
        <v>6761</v>
      </c>
      <c r="AE187" s="5" t="s">
        <v>6762</v>
      </c>
      <c r="AF187" s="107">
        <v>45657</v>
      </c>
      <c r="AG187" s="5" t="s">
        <v>6763</v>
      </c>
      <c r="AH187" s="5" t="s">
        <v>6764</v>
      </c>
      <c r="AI187" s="5"/>
      <c r="AJ187" s="107"/>
      <c r="AK187" s="107"/>
      <c r="AL187" s="6"/>
      <c r="AM187" s="6"/>
      <c r="AN187" s="6"/>
      <c r="AO187" s="6"/>
    </row>
    <row r="188" spans="1:41" ht="40.200000000000003" customHeight="1" x14ac:dyDescent="0.3">
      <c r="A188" s="167" t="s">
        <v>1245</v>
      </c>
      <c r="B188" s="5" t="s">
        <v>5895</v>
      </c>
      <c r="C188" s="5" t="s">
        <v>2927</v>
      </c>
      <c r="D188" s="5" t="s">
        <v>2267</v>
      </c>
      <c r="E188" s="5" t="s">
        <v>5796</v>
      </c>
      <c r="F188" s="5" t="s">
        <v>2424</v>
      </c>
      <c r="G188" s="5" t="s">
        <v>2425</v>
      </c>
      <c r="H188" s="5" t="s">
        <v>2420</v>
      </c>
      <c r="I188" s="5" t="s">
        <v>2426</v>
      </c>
      <c r="J188" s="5" t="s">
        <v>2687</v>
      </c>
      <c r="K188" s="5" t="s">
        <v>6759</v>
      </c>
      <c r="L188" s="5" t="str" cm="1">
        <f t="array" ref="L188">_xlfn.TEXTJOIN(", ",TRUE,_xlfn.UNIQUE(_xlfn._xlws.FILTER(InfoGeneral[CodigoProducto],(InfoGeneral[BPIN]=EjecucionPresupuestalGastoCCyFondo[[#This Row],[PROYECTO]])*(InfoGeneral[Vigencia]=VALUE(EjecucionPresupuestalGastoCCyFondo[[#This Row],[VIGENCIA]])),"")))</f>
        <v>1906036</v>
      </c>
      <c r="M188" s="5" t="s">
        <v>5842</v>
      </c>
      <c r="N188" s="6">
        <v>0</v>
      </c>
      <c r="O188" s="6">
        <v>0</v>
      </c>
      <c r="P188" s="6">
        <v>0</v>
      </c>
      <c r="Q188" s="6">
        <v>150102042</v>
      </c>
      <c r="R188" s="6">
        <v>0</v>
      </c>
      <c r="S188" s="6">
        <v>0</v>
      </c>
      <c r="T188" s="6">
        <v>0</v>
      </c>
      <c r="U188" s="6">
        <v>150102042</v>
      </c>
      <c r="V188" s="6">
        <v>150102042</v>
      </c>
      <c r="W188" s="6">
        <v>150102042</v>
      </c>
      <c r="X188" s="6">
        <v>150102042</v>
      </c>
      <c r="Y188" s="6">
        <v>150102042</v>
      </c>
      <c r="Z188" s="6">
        <v>0</v>
      </c>
      <c r="AA188" s="107">
        <v>45513</v>
      </c>
      <c r="AB188" s="5" t="s">
        <v>6760</v>
      </c>
      <c r="AC188" s="107">
        <v>45608</v>
      </c>
      <c r="AD188" s="5" t="s">
        <v>6761</v>
      </c>
      <c r="AE188" s="5" t="s">
        <v>6762</v>
      </c>
      <c r="AF188" s="107">
        <v>45657</v>
      </c>
      <c r="AG188" s="5" t="s">
        <v>6763</v>
      </c>
      <c r="AH188" s="5" t="s">
        <v>6764</v>
      </c>
      <c r="AI188" s="5"/>
      <c r="AJ188" s="107"/>
      <c r="AK188" s="107"/>
      <c r="AL188" s="6"/>
      <c r="AM188" s="6"/>
      <c r="AN188" s="6"/>
      <c r="AO188" s="6"/>
    </row>
    <row r="189" spans="1:41" ht="40.200000000000003" customHeight="1" x14ac:dyDescent="0.3">
      <c r="A189" s="167" t="s">
        <v>1245</v>
      </c>
      <c r="B189" s="5" t="s">
        <v>5895</v>
      </c>
      <c r="C189" s="5" t="s">
        <v>2787</v>
      </c>
      <c r="D189" s="5" t="s">
        <v>2267</v>
      </c>
      <c r="E189" s="5" t="s">
        <v>5796</v>
      </c>
      <c r="F189" s="5" t="s">
        <v>2525</v>
      </c>
      <c r="G189" s="5" t="s">
        <v>2526</v>
      </c>
      <c r="H189" s="5" t="s">
        <v>2574</v>
      </c>
      <c r="I189" s="5" t="s">
        <v>2575</v>
      </c>
      <c r="J189" s="5" t="s">
        <v>5454</v>
      </c>
      <c r="K189" s="5" t="s">
        <v>6765</v>
      </c>
      <c r="L189" s="5" t="str" cm="1">
        <f t="array" ref="L189">_xlfn.TEXTJOIN(", ",TRUE,_xlfn.UNIQUE(_xlfn._xlws.FILTER(InfoGeneral[CodigoProducto],(InfoGeneral[BPIN]=EjecucionPresupuestalGastoCCyFondo[[#This Row],[PROYECTO]])*(InfoGeneral[Vigencia]=VALUE(EjecucionPresupuestalGastoCCyFondo[[#This Row],[VIGENCIA]])),"")))</f>
        <v>4599031</v>
      </c>
      <c r="M189" s="5" t="s">
        <v>5897</v>
      </c>
      <c r="N189" s="6">
        <v>0</v>
      </c>
      <c r="O189" s="6">
        <v>0</v>
      </c>
      <c r="P189" s="6">
        <v>0</v>
      </c>
      <c r="Q189" s="6">
        <v>4000000000</v>
      </c>
      <c r="R189" s="6">
        <v>50000000</v>
      </c>
      <c r="S189" s="6">
        <v>0</v>
      </c>
      <c r="T189" s="6">
        <v>0</v>
      </c>
      <c r="U189" s="6">
        <v>3950000000</v>
      </c>
      <c r="V189" s="6">
        <v>3950000000</v>
      </c>
      <c r="W189" s="6">
        <v>3950000000</v>
      </c>
      <c r="X189" s="6">
        <v>3946233332.3000002</v>
      </c>
      <c r="Y189" s="6">
        <v>3865033339</v>
      </c>
      <c r="Z189" s="6">
        <v>3810833339</v>
      </c>
      <c r="AA189" s="107">
        <v>45516</v>
      </c>
      <c r="AB189" s="5" t="s">
        <v>6766</v>
      </c>
      <c r="AC189" s="107">
        <v>45520</v>
      </c>
      <c r="AD189" s="5" t="s">
        <v>6767</v>
      </c>
      <c r="AE189" s="5" t="s">
        <v>6768</v>
      </c>
      <c r="AF189" s="107">
        <v>45553</v>
      </c>
      <c r="AG189" s="5" t="s">
        <v>6769</v>
      </c>
      <c r="AH189" s="5" t="s">
        <v>6770</v>
      </c>
      <c r="AI189" s="5" t="s">
        <v>6771</v>
      </c>
      <c r="AJ189" s="107">
        <v>45499</v>
      </c>
      <c r="AK189" s="107">
        <v>45499</v>
      </c>
      <c r="AL189" s="6"/>
      <c r="AM189" s="6"/>
      <c r="AN189" s="6"/>
      <c r="AO189" s="6"/>
    </row>
    <row r="190" spans="1:41" ht="40.200000000000003" customHeight="1" x14ac:dyDescent="0.3">
      <c r="A190" s="167" t="s">
        <v>1245</v>
      </c>
      <c r="B190" s="5" t="s">
        <v>5895</v>
      </c>
      <c r="C190" s="5" t="s">
        <v>3532</v>
      </c>
      <c r="D190" s="5" t="s">
        <v>2267</v>
      </c>
      <c r="E190" s="5" t="s">
        <v>5796</v>
      </c>
      <c r="F190" s="5" t="s">
        <v>2525</v>
      </c>
      <c r="G190" s="5" t="s">
        <v>2526</v>
      </c>
      <c r="H190" s="5" t="s">
        <v>2545</v>
      </c>
      <c r="I190" s="5" t="s">
        <v>2546</v>
      </c>
      <c r="J190" s="5" t="s">
        <v>4639</v>
      </c>
      <c r="K190" s="5" t="s">
        <v>6772</v>
      </c>
      <c r="L190" s="5" t="str" cm="1">
        <f t="array" ref="L190">_xlfn.TEXTJOIN(", ",TRUE,_xlfn.UNIQUE(_xlfn._xlws.FILTER(InfoGeneral[CodigoProducto],(InfoGeneral[BPIN]=EjecucionPresupuestalGastoCCyFondo[[#This Row],[PROYECTO]])*(InfoGeneral[Vigencia]=VALUE(EjecucionPresupuestalGastoCCyFondo[[#This Row],[VIGENCIA]])),"")))</f>
        <v>3502010</v>
      </c>
      <c r="M190" s="5" t="s">
        <v>5897</v>
      </c>
      <c r="N190" s="6">
        <v>0</v>
      </c>
      <c r="O190" s="6">
        <v>0</v>
      </c>
      <c r="P190" s="6">
        <v>0</v>
      </c>
      <c r="Q190" s="6">
        <v>184507259</v>
      </c>
      <c r="R190" s="6">
        <v>0</v>
      </c>
      <c r="S190" s="6">
        <v>0</v>
      </c>
      <c r="T190" s="6">
        <v>0</v>
      </c>
      <c r="U190" s="6">
        <v>184507259</v>
      </c>
      <c r="V190" s="6">
        <v>184507259</v>
      </c>
      <c r="W190" s="6">
        <v>184507259</v>
      </c>
      <c r="X190" s="6">
        <v>184507259</v>
      </c>
      <c r="Y190" s="6">
        <v>184507259</v>
      </c>
      <c r="Z190" s="6">
        <v>184507259</v>
      </c>
      <c r="AA190" s="107">
        <v>45504</v>
      </c>
      <c r="AB190" s="5" t="s">
        <v>6773</v>
      </c>
      <c r="AC190" s="107">
        <v>45517</v>
      </c>
      <c r="AD190" s="5" t="s">
        <v>6774</v>
      </c>
      <c r="AE190" s="5" t="s">
        <v>6775</v>
      </c>
      <c r="AF190" s="107">
        <v>45518</v>
      </c>
      <c r="AG190" s="5" t="s">
        <v>6776</v>
      </c>
      <c r="AH190" s="5" t="s">
        <v>6151</v>
      </c>
      <c r="AI190" s="5" t="s">
        <v>6777</v>
      </c>
      <c r="AJ190" s="107">
        <v>45517</v>
      </c>
      <c r="AK190" s="107">
        <v>45517</v>
      </c>
      <c r="AL190" s="6"/>
      <c r="AM190" s="6"/>
      <c r="AN190" s="6"/>
      <c r="AO190" s="6"/>
    </row>
    <row r="191" spans="1:41" ht="40.200000000000003" customHeight="1" x14ac:dyDescent="0.3">
      <c r="A191" s="167" t="s">
        <v>1245</v>
      </c>
      <c r="B191" s="5" t="s">
        <v>5895</v>
      </c>
      <c r="C191" s="5" t="s">
        <v>2927</v>
      </c>
      <c r="D191" s="5" t="s">
        <v>2267</v>
      </c>
      <c r="E191" s="5" t="s">
        <v>5796</v>
      </c>
      <c r="F191" s="5" t="s">
        <v>2476</v>
      </c>
      <c r="G191" s="5" t="s">
        <v>2477</v>
      </c>
      <c r="H191" s="5" t="s">
        <v>2420</v>
      </c>
      <c r="I191" s="5" t="s">
        <v>2426</v>
      </c>
      <c r="J191" s="5" t="s">
        <v>3692</v>
      </c>
      <c r="K191" s="5" t="s">
        <v>6778</v>
      </c>
      <c r="L191" s="5" t="str" cm="1">
        <f t="array" ref="L191">_xlfn.TEXTJOIN(", ",TRUE,_xlfn.UNIQUE(_xlfn._xlws.FILTER(InfoGeneral[CodigoProducto],(InfoGeneral[BPIN]=EjecucionPresupuestalGastoCCyFondo[[#This Row],[PROYECTO]])*(InfoGeneral[Vigencia]=VALUE(EjecucionPresupuestalGastoCCyFondo[[#This Row],[VIGENCIA]])),"")))</f>
        <v>1905040</v>
      </c>
      <c r="M191" s="5" t="s">
        <v>5897</v>
      </c>
      <c r="N191" s="6">
        <v>0</v>
      </c>
      <c r="O191" s="6">
        <v>173353047</v>
      </c>
      <c r="P191" s="6">
        <v>0</v>
      </c>
      <c r="Q191" s="6">
        <v>0</v>
      </c>
      <c r="R191" s="6">
        <v>0</v>
      </c>
      <c r="S191" s="6">
        <v>0</v>
      </c>
      <c r="T191" s="6">
        <v>0</v>
      </c>
      <c r="U191" s="6">
        <v>173353047</v>
      </c>
      <c r="V191" s="6">
        <v>173353047</v>
      </c>
      <c r="W191" s="6">
        <v>173353047</v>
      </c>
      <c r="X191" s="6">
        <v>173353047</v>
      </c>
      <c r="Y191" s="6">
        <v>86347413</v>
      </c>
      <c r="Z191" s="6">
        <v>0</v>
      </c>
      <c r="AA191" s="107">
        <v>45586</v>
      </c>
      <c r="AB191" s="5" t="s">
        <v>6779</v>
      </c>
      <c r="AC191" s="107">
        <v>45608</v>
      </c>
      <c r="AD191" s="5" t="s">
        <v>6780</v>
      </c>
      <c r="AE191" s="5" t="s">
        <v>6781</v>
      </c>
      <c r="AF191" s="107">
        <v>45655</v>
      </c>
      <c r="AG191" s="5" t="s">
        <v>6782</v>
      </c>
      <c r="AH191" s="5" t="s">
        <v>6178</v>
      </c>
      <c r="AI191" s="5"/>
      <c r="AJ191" s="107"/>
      <c r="AK191" s="107"/>
      <c r="AL191" s="6"/>
      <c r="AM191" s="6"/>
      <c r="AN191" s="6"/>
      <c r="AO191" s="6"/>
    </row>
    <row r="192" spans="1:41" ht="40.200000000000003" customHeight="1" x14ac:dyDescent="0.3">
      <c r="A192" s="167" t="s">
        <v>1245</v>
      </c>
      <c r="B192" s="5" t="s">
        <v>5895</v>
      </c>
      <c r="C192" s="5" t="s">
        <v>2927</v>
      </c>
      <c r="D192" s="5" t="s">
        <v>2267</v>
      </c>
      <c r="E192" s="5" t="s">
        <v>5796</v>
      </c>
      <c r="F192" s="5" t="s">
        <v>2495</v>
      </c>
      <c r="G192" s="5" t="s">
        <v>2496</v>
      </c>
      <c r="H192" s="5" t="s">
        <v>2420</v>
      </c>
      <c r="I192" s="5" t="s">
        <v>2426</v>
      </c>
      <c r="J192" s="5" t="s">
        <v>2940</v>
      </c>
      <c r="K192" s="5" t="s">
        <v>6783</v>
      </c>
      <c r="L192" s="5" t="str" cm="1">
        <f t="array" ref="L192">_xlfn.TEXTJOIN(", ",TRUE,_xlfn.UNIQUE(_xlfn._xlws.FILTER(InfoGeneral[CodigoProducto],(InfoGeneral[BPIN]=EjecucionPresupuestalGastoCCyFondo[[#This Row],[PROYECTO]])*(InfoGeneral[Vigencia]=VALUE(EjecucionPresupuestalGastoCCyFondo[[#This Row],[VIGENCIA]])),"")))</f>
        <v>1903035</v>
      </c>
      <c r="M192" s="5" t="s">
        <v>5897</v>
      </c>
      <c r="N192" s="6">
        <v>0</v>
      </c>
      <c r="O192" s="6">
        <v>0</v>
      </c>
      <c r="P192" s="6">
        <v>0</v>
      </c>
      <c r="Q192" s="6">
        <v>2516117782</v>
      </c>
      <c r="R192" s="6">
        <v>0</v>
      </c>
      <c r="S192" s="6">
        <v>0</v>
      </c>
      <c r="T192" s="6">
        <v>0</v>
      </c>
      <c r="U192" s="6">
        <v>2516117782</v>
      </c>
      <c r="V192" s="6">
        <v>2516117782</v>
      </c>
      <c r="W192" s="6">
        <v>2516117782</v>
      </c>
      <c r="X192" s="6">
        <v>1860996054</v>
      </c>
      <c r="Y192" s="6">
        <v>1633152811.9400001</v>
      </c>
      <c r="Z192" s="6">
        <v>1149985308.9400001</v>
      </c>
      <c r="AA192" s="107">
        <v>45576</v>
      </c>
      <c r="AB192" s="5" t="s">
        <v>6784</v>
      </c>
      <c r="AC192" s="107">
        <v>45581</v>
      </c>
      <c r="AD192" s="5" t="s">
        <v>6785</v>
      </c>
      <c r="AE192" s="5" t="s">
        <v>6786</v>
      </c>
      <c r="AF192" s="107">
        <v>45611</v>
      </c>
      <c r="AG192" s="5" t="s">
        <v>6787</v>
      </c>
      <c r="AH192" s="5" t="s">
        <v>6788</v>
      </c>
      <c r="AI192" s="5" t="s">
        <v>6789</v>
      </c>
      <c r="AJ192" s="107">
        <v>45580</v>
      </c>
      <c r="AK192" s="107">
        <v>45580</v>
      </c>
      <c r="AL192" s="6"/>
      <c r="AM192" s="6"/>
      <c r="AN192" s="6"/>
      <c r="AO192" s="6"/>
    </row>
    <row r="193" spans="1:41" ht="40.200000000000003" customHeight="1" x14ac:dyDescent="0.3">
      <c r="A193" s="167" t="s">
        <v>1245</v>
      </c>
      <c r="B193" s="5" t="s">
        <v>6381</v>
      </c>
      <c r="C193" s="5" t="s">
        <v>2927</v>
      </c>
      <c r="D193" s="5" t="s">
        <v>2318</v>
      </c>
      <c r="E193" s="5" t="s">
        <v>6237</v>
      </c>
      <c r="F193" s="5" t="s">
        <v>2495</v>
      </c>
      <c r="G193" s="5" t="s">
        <v>2496</v>
      </c>
      <c r="H193" s="5" t="s">
        <v>2420</v>
      </c>
      <c r="I193" s="5" t="s">
        <v>2426</v>
      </c>
      <c r="J193" s="5" t="s">
        <v>2940</v>
      </c>
      <c r="K193" s="5" t="s">
        <v>6783</v>
      </c>
      <c r="L193" s="5" t="str" cm="1">
        <f t="array" ref="L193">_xlfn.TEXTJOIN(", ",TRUE,_xlfn.UNIQUE(_xlfn._xlws.FILTER(InfoGeneral[CodigoProducto],(InfoGeneral[BPIN]=EjecucionPresupuestalGastoCCyFondo[[#This Row],[PROYECTO]])*(InfoGeneral[Vigencia]=VALUE(EjecucionPresupuestalGastoCCyFondo[[#This Row],[VIGENCIA]])),"")))</f>
        <v>1903035</v>
      </c>
      <c r="M193" s="5" t="s">
        <v>5897</v>
      </c>
      <c r="N193" s="6">
        <v>0</v>
      </c>
      <c r="O193" s="6">
        <v>0</v>
      </c>
      <c r="P193" s="6">
        <v>0</v>
      </c>
      <c r="Q193" s="6">
        <v>728329818</v>
      </c>
      <c r="R193" s="6">
        <v>0</v>
      </c>
      <c r="S193" s="6">
        <v>0</v>
      </c>
      <c r="T193" s="6">
        <v>0</v>
      </c>
      <c r="U193" s="6">
        <v>728329818</v>
      </c>
      <c r="V193" s="6">
        <v>728329818</v>
      </c>
      <c r="W193" s="6">
        <v>728329818</v>
      </c>
      <c r="X193" s="6">
        <v>531267021</v>
      </c>
      <c r="Y193" s="6">
        <v>531267021</v>
      </c>
      <c r="Z193" s="6">
        <v>531267021</v>
      </c>
      <c r="AA193" s="107">
        <v>45576</v>
      </c>
      <c r="AB193" s="5" t="s">
        <v>6790</v>
      </c>
      <c r="AC193" s="107">
        <v>45596</v>
      </c>
      <c r="AD193" s="5" t="s">
        <v>6791</v>
      </c>
      <c r="AE193" s="5" t="s">
        <v>6792</v>
      </c>
      <c r="AF193" s="107">
        <v>45635</v>
      </c>
      <c r="AG193" s="5" t="s">
        <v>6793</v>
      </c>
      <c r="AH193" s="5" t="s">
        <v>6794</v>
      </c>
      <c r="AI193" s="5"/>
      <c r="AJ193" s="107"/>
      <c r="AK193" s="107"/>
      <c r="AL193" s="6"/>
      <c r="AM193" s="6"/>
      <c r="AN193" s="6"/>
      <c r="AO193" s="6"/>
    </row>
    <row r="194" spans="1:41" ht="40.200000000000003" customHeight="1" x14ac:dyDescent="0.3">
      <c r="A194" s="167" t="s">
        <v>1245</v>
      </c>
      <c r="B194" s="5" t="s">
        <v>5895</v>
      </c>
      <c r="C194" s="5" t="s">
        <v>2765</v>
      </c>
      <c r="D194" s="5" t="s">
        <v>2267</v>
      </c>
      <c r="E194" s="5" t="s">
        <v>5796</v>
      </c>
      <c r="F194" s="5" t="s">
        <v>2420</v>
      </c>
      <c r="G194" s="5" t="s">
        <v>2421</v>
      </c>
      <c r="H194" s="5" t="s">
        <v>2422</v>
      </c>
      <c r="I194" s="5" t="s">
        <v>2423</v>
      </c>
      <c r="J194" s="5" t="s">
        <v>2762</v>
      </c>
      <c r="K194" s="5" t="s">
        <v>6795</v>
      </c>
      <c r="L194" s="5" t="str" cm="1">
        <f t="array" ref="L194">_xlfn.TEXTJOIN(", ",TRUE,_xlfn.UNIQUE(_xlfn._xlws.FILTER(InfoGeneral[CodigoProducto],(InfoGeneral[BPIN]=EjecucionPresupuestalGastoCCyFondo[[#This Row],[PROYECTO]])*(InfoGeneral[Vigencia]=VALUE(EjecucionPresupuestalGastoCCyFondo[[#This Row],[VIGENCIA]])),"")))</f>
        <v>2201002</v>
      </c>
      <c r="M194" s="5" t="s">
        <v>5897</v>
      </c>
      <c r="N194" s="6">
        <v>0</v>
      </c>
      <c r="O194" s="6">
        <v>211362000</v>
      </c>
      <c r="P194" s="6">
        <v>0</v>
      </c>
      <c r="Q194" s="6">
        <v>0</v>
      </c>
      <c r="R194" s="6">
        <v>0</v>
      </c>
      <c r="S194" s="6">
        <v>0</v>
      </c>
      <c r="T194" s="6">
        <v>0</v>
      </c>
      <c r="U194" s="6">
        <v>211362000</v>
      </c>
      <c r="V194" s="6">
        <v>198711000</v>
      </c>
      <c r="W194" s="6">
        <v>198711000</v>
      </c>
      <c r="X194" s="6">
        <v>198711000</v>
      </c>
      <c r="Y194" s="6">
        <v>198711000</v>
      </c>
      <c r="Z194" s="6">
        <v>198711000</v>
      </c>
      <c r="AA194" s="107">
        <v>45586</v>
      </c>
      <c r="AB194" s="5" t="s">
        <v>6796</v>
      </c>
      <c r="AC194" s="107">
        <v>45628</v>
      </c>
      <c r="AD194" s="5" t="s">
        <v>6797</v>
      </c>
      <c r="AE194" s="5" t="s">
        <v>6798</v>
      </c>
      <c r="AF194" s="107">
        <v>45653</v>
      </c>
      <c r="AG194" s="5" t="s">
        <v>6799</v>
      </c>
      <c r="AH194" s="5" t="s">
        <v>6097</v>
      </c>
      <c r="AI194" s="5" t="s">
        <v>6800</v>
      </c>
      <c r="AJ194" s="107">
        <v>45628</v>
      </c>
      <c r="AK194" s="107">
        <v>45628</v>
      </c>
      <c r="AL194" s="6"/>
      <c r="AM194" s="6"/>
      <c r="AN194" s="6"/>
      <c r="AO194" s="6"/>
    </row>
    <row r="195" spans="1:41" ht="40.200000000000003" customHeight="1" x14ac:dyDescent="0.3">
      <c r="A195" s="167" t="s">
        <v>1245</v>
      </c>
      <c r="B195" s="5" t="s">
        <v>5895</v>
      </c>
      <c r="C195" s="5" t="s">
        <v>2927</v>
      </c>
      <c r="D195" s="5" t="s">
        <v>2267</v>
      </c>
      <c r="E195" s="5" t="s">
        <v>5796</v>
      </c>
      <c r="F195" s="5" t="s">
        <v>2495</v>
      </c>
      <c r="G195" s="5" t="s">
        <v>2496</v>
      </c>
      <c r="H195" s="5" t="s">
        <v>2420</v>
      </c>
      <c r="I195" s="5" t="s">
        <v>2426</v>
      </c>
      <c r="J195" s="5" t="s">
        <v>3253</v>
      </c>
      <c r="K195" s="5" t="s">
        <v>6801</v>
      </c>
      <c r="L195" s="5" t="str" cm="1">
        <f t="array" ref="L195">_xlfn.TEXTJOIN(", ",TRUE,_xlfn.UNIQUE(_xlfn._xlws.FILTER(InfoGeneral[CodigoProducto],(InfoGeneral[BPIN]=EjecucionPresupuestalGastoCCyFondo[[#This Row],[PROYECTO]])*(InfoGeneral[Vigencia]=VALUE(EjecucionPresupuestalGastoCCyFondo[[#This Row],[VIGENCIA]])),"")))</f>
        <v>1905050</v>
      </c>
      <c r="M195" s="5" t="s">
        <v>5897</v>
      </c>
      <c r="N195" s="6">
        <v>0</v>
      </c>
      <c r="O195" s="6">
        <v>1814381155</v>
      </c>
      <c r="P195" s="6">
        <v>0</v>
      </c>
      <c r="Q195" s="6">
        <v>20442680.800000001</v>
      </c>
      <c r="R195" s="6">
        <v>0</v>
      </c>
      <c r="S195" s="6">
        <v>0</v>
      </c>
      <c r="T195" s="6">
        <v>0</v>
      </c>
      <c r="U195" s="6">
        <v>18348238358</v>
      </c>
      <c r="V195" s="6">
        <v>1834823835.8</v>
      </c>
      <c r="W195" s="6">
        <v>1834823835.8</v>
      </c>
      <c r="X195" s="6">
        <v>1157941336.03</v>
      </c>
      <c r="Y195" s="6">
        <v>1130901226.6199999</v>
      </c>
      <c r="Z195" s="6">
        <v>968401742.20000005</v>
      </c>
      <c r="AA195" s="107">
        <v>45576</v>
      </c>
      <c r="AB195" s="5" t="s">
        <v>6802</v>
      </c>
      <c r="AC195" s="107">
        <v>45583</v>
      </c>
      <c r="AD195" s="5" t="s">
        <v>6803</v>
      </c>
      <c r="AE195" s="5" t="s">
        <v>6804</v>
      </c>
      <c r="AF195" s="107">
        <v>45616</v>
      </c>
      <c r="AG195" s="5" t="s">
        <v>6805</v>
      </c>
      <c r="AH195" s="5" t="s">
        <v>6806</v>
      </c>
      <c r="AI195" s="5" t="s">
        <v>6807</v>
      </c>
      <c r="AJ195" s="107">
        <v>45582</v>
      </c>
      <c r="AK195" s="107">
        <v>45582</v>
      </c>
      <c r="AL195" s="6"/>
      <c r="AM195" s="6"/>
      <c r="AN195" s="6"/>
      <c r="AO195" s="6"/>
    </row>
    <row r="196" spans="1:41" ht="40.200000000000003" customHeight="1" x14ac:dyDescent="0.3">
      <c r="A196" s="167" t="s">
        <v>1246</v>
      </c>
      <c r="B196" s="5" t="s">
        <v>6808</v>
      </c>
      <c r="C196" s="5" t="s">
        <v>3266</v>
      </c>
      <c r="D196" s="5" t="s">
        <v>2246</v>
      </c>
      <c r="E196" s="5" t="s">
        <v>6055</v>
      </c>
      <c r="F196" s="5" t="s">
        <v>6061</v>
      </c>
      <c r="G196" s="5" t="s">
        <v>6062</v>
      </c>
      <c r="H196" s="5" t="s">
        <v>2489</v>
      </c>
      <c r="I196" s="5" t="s">
        <v>2490</v>
      </c>
      <c r="J196" s="5" t="s">
        <v>1481</v>
      </c>
      <c r="K196" s="5" t="s">
        <v>6809</v>
      </c>
      <c r="L196" s="5" t="str" cm="1">
        <f t="array" ref="L196">_xlfn.TEXTJOIN(", ",TRUE,_xlfn.UNIQUE(_xlfn._xlws.FILTER(InfoGeneral[CodigoProducto],(InfoGeneral[BPIN]=EjecucionPresupuestalGastoCCyFondo[[#This Row],[PROYECTO]])*(InfoGeneral[Vigencia]=VALUE(EjecucionPresupuestalGastoCCyFondo[[#This Row],[VIGENCIA]])),"")))</f>
        <v>2102058</v>
      </c>
      <c r="M196" s="5" t="s">
        <v>6810</v>
      </c>
      <c r="N196" s="6">
        <v>0</v>
      </c>
      <c r="O196" s="6">
        <v>169111777</v>
      </c>
      <c r="P196" s="6">
        <v>0</v>
      </c>
      <c r="Q196" s="6">
        <v>0</v>
      </c>
      <c r="R196" s="6">
        <v>0</v>
      </c>
      <c r="S196" s="6">
        <v>0</v>
      </c>
      <c r="T196" s="6">
        <v>0</v>
      </c>
      <c r="U196" s="6">
        <v>169111777</v>
      </c>
      <c r="V196" s="6">
        <v>169111777</v>
      </c>
      <c r="W196" s="6">
        <v>169111777</v>
      </c>
      <c r="X196" s="6">
        <v>166889431</v>
      </c>
      <c r="Y196" s="6">
        <v>0</v>
      </c>
      <c r="Z196" s="6">
        <v>0</v>
      </c>
      <c r="AA196" s="107">
        <v>45692</v>
      </c>
      <c r="AB196" s="5" t="s">
        <v>6811</v>
      </c>
      <c r="AC196" s="107">
        <v>45700</v>
      </c>
      <c r="AD196" s="5" t="s">
        <v>6812</v>
      </c>
      <c r="AE196" s="5" t="s">
        <v>6813</v>
      </c>
      <c r="AF196" s="107"/>
      <c r="AG196" s="5"/>
      <c r="AH196" s="5"/>
      <c r="AI196" s="5" t="s">
        <v>6814</v>
      </c>
      <c r="AJ196" s="107">
        <v>45700</v>
      </c>
      <c r="AK196" s="107">
        <v>45700</v>
      </c>
      <c r="AL196" s="6"/>
      <c r="AM196" s="6"/>
      <c r="AN196" s="6"/>
      <c r="AO196" s="6"/>
    </row>
    <row r="197" spans="1:41" ht="40.200000000000003" customHeight="1" x14ac:dyDescent="0.3">
      <c r="A197" s="167" t="s">
        <v>1246</v>
      </c>
      <c r="B197" s="5" t="s">
        <v>5795</v>
      </c>
      <c r="C197" s="5" t="s">
        <v>2927</v>
      </c>
      <c r="D197" s="5" t="s">
        <v>2267</v>
      </c>
      <c r="E197" s="5" t="s">
        <v>5796</v>
      </c>
      <c r="F197" s="5" t="s">
        <v>2424</v>
      </c>
      <c r="G197" s="5" t="s">
        <v>2425</v>
      </c>
      <c r="H197" s="5" t="s">
        <v>2420</v>
      </c>
      <c r="I197" s="5" t="s">
        <v>2426</v>
      </c>
      <c r="J197" s="5" t="s">
        <v>1433</v>
      </c>
      <c r="K197" s="5" t="s">
        <v>6815</v>
      </c>
      <c r="L197" s="5" t="str" cm="1">
        <f t="array" ref="L197">_xlfn.TEXTJOIN(", ",TRUE,_xlfn.UNIQUE(_xlfn._xlws.FILTER(InfoGeneral[CodigoProducto],(InfoGeneral[BPIN]=EjecucionPresupuestalGastoCCyFondo[[#This Row],[PROYECTO]])*(InfoGeneral[Vigencia]=VALUE(EjecucionPresupuestalGastoCCyFondo[[#This Row],[VIGENCIA]])),"")))</f>
        <v>1903011</v>
      </c>
      <c r="M197" s="5" t="s">
        <v>5798</v>
      </c>
      <c r="N197" s="6">
        <v>0</v>
      </c>
      <c r="O197" s="6">
        <v>1154215388</v>
      </c>
      <c r="P197" s="6">
        <v>0</v>
      </c>
      <c r="Q197" s="6">
        <v>0</v>
      </c>
      <c r="R197" s="6">
        <v>0</v>
      </c>
      <c r="S197" s="6">
        <v>0</v>
      </c>
      <c r="T197" s="6">
        <v>0</v>
      </c>
      <c r="U197" s="6">
        <v>1154215388</v>
      </c>
      <c r="V197" s="6">
        <v>1154215388</v>
      </c>
      <c r="W197" s="6">
        <v>1154215388</v>
      </c>
      <c r="X197" s="6">
        <v>1139440996</v>
      </c>
      <c r="Y197" s="6">
        <v>1134923277</v>
      </c>
      <c r="Z197" s="6">
        <v>1116888991</v>
      </c>
      <c r="AA197" s="107">
        <v>45784</v>
      </c>
      <c r="AB197" s="5" t="s">
        <v>6816</v>
      </c>
      <c r="AC197" s="107">
        <v>45792</v>
      </c>
      <c r="AD197" s="5" t="s">
        <v>6817</v>
      </c>
      <c r="AE197" s="5" t="s">
        <v>6818</v>
      </c>
      <c r="AF197" s="107">
        <v>45824</v>
      </c>
      <c r="AG197" s="5" t="s">
        <v>6819</v>
      </c>
      <c r="AH197" s="5" t="s">
        <v>6232</v>
      </c>
      <c r="AI197" s="5" t="s">
        <v>6820</v>
      </c>
      <c r="AJ197" s="107">
        <v>45790</v>
      </c>
      <c r="AK197" s="107">
        <v>45790</v>
      </c>
      <c r="AL197" s="6"/>
      <c r="AM197" s="6"/>
      <c r="AN197" s="6"/>
      <c r="AO197" s="6"/>
    </row>
    <row r="198" spans="1:41" ht="40.200000000000003" customHeight="1" x14ac:dyDescent="0.3">
      <c r="A198" s="167" t="s">
        <v>1245</v>
      </c>
      <c r="B198" s="5" t="s">
        <v>5895</v>
      </c>
      <c r="C198" s="5" t="s">
        <v>2860</v>
      </c>
      <c r="D198" s="5" t="s">
        <v>2267</v>
      </c>
      <c r="E198" s="5" t="s">
        <v>5796</v>
      </c>
      <c r="F198" s="5" t="s">
        <v>2525</v>
      </c>
      <c r="G198" s="5" t="s">
        <v>2526</v>
      </c>
      <c r="H198" s="5" t="s">
        <v>2545</v>
      </c>
      <c r="I198" s="5" t="s">
        <v>2546</v>
      </c>
      <c r="J198" s="5" t="s">
        <v>3511</v>
      </c>
      <c r="K198" s="5" t="s">
        <v>6821</v>
      </c>
      <c r="L198" s="5" t="str" cm="1">
        <f t="array" ref="L198">_xlfn.TEXTJOIN(", ",TRUE,_xlfn.UNIQUE(_xlfn._xlws.FILTER(InfoGeneral[CodigoProducto],(InfoGeneral[BPIN]=EjecucionPresupuestalGastoCCyFondo[[#This Row],[PROYECTO]])*(InfoGeneral[Vigencia]=VALUE(EjecucionPresupuestalGastoCCyFondo[[#This Row],[VIGENCIA]])),"")))</f>
        <v>3602032</v>
      </c>
      <c r="M198" s="5" t="s">
        <v>5897</v>
      </c>
      <c r="N198" s="6">
        <v>0</v>
      </c>
      <c r="O198" s="6">
        <v>0</v>
      </c>
      <c r="P198" s="6">
        <v>0</v>
      </c>
      <c r="Q198" s="6">
        <v>149998800</v>
      </c>
      <c r="R198" s="6">
        <v>0</v>
      </c>
      <c r="S198" s="6">
        <v>0</v>
      </c>
      <c r="T198" s="6">
        <v>0</v>
      </c>
      <c r="U198" s="6">
        <v>149998800</v>
      </c>
      <c r="V198" s="6">
        <v>149998800</v>
      </c>
      <c r="W198" s="6">
        <v>149998800</v>
      </c>
      <c r="X198" s="6">
        <v>149998800</v>
      </c>
      <c r="Y198" s="6">
        <v>149998800</v>
      </c>
      <c r="Z198" s="6">
        <v>149998800</v>
      </c>
      <c r="AA198" s="107">
        <v>45525</v>
      </c>
      <c r="AB198" s="5" t="s">
        <v>6822</v>
      </c>
      <c r="AC198" s="107">
        <v>45527</v>
      </c>
      <c r="AD198" s="5" t="s">
        <v>6823</v>
      </c>
      <c r="AE198" s="5" t="s">
        <v>6824</v>
      </c>
      <c r="AF198" s="107">
        <v>45565</v>
      </c>
      <c r="AG198" s="5" t="s">
        <v>6825</v>
      </c>
      <c r="AH198" s="5" t="s">
        <v>6555</v>
      </c>
      <c r="AI198" s="5" t="s">
        <v>6826</v>
      </c>
      <c r="AJ198" s="107">
        <v>45527</v>
      </c>
      <c r="AK198" s="107">
        <v>45527</v>
      </c>
      <c r="AL198" s="6"/>
      <c r="AM198" s="6"/>
      <c r="AN198" s="6"/>
      <c r="AO198" s="6"/>
    </row>
    <row r="199" spans="1:41" ht="40.200000000000003" customHeight="1" x14ac:dyDescent="0.3">
      <c r="A199" s="167" t="s">
        <v>1246</v>
      </c>
      <c r="B199" s="5" t="s">
        <v>5795</v>
      </c>
      <c r="C199" s="5" t="s">
        <v>2927</v>
      </c>
      <c r="D199" s="5" t="s">
        <v>2267</v>
      </c>
      <c r="E199" s="5" t="s">
        <v>5796</v>
      </c>
      <c r="F199" s="5" t="s">
        <v>2588</v>
      </c>
      <c r="G199" s="5" t="s">
        <v>2589</v>
      </c>
      <c r="H199" s="5" t="s">
        <v>2420</v>
      </c>
      <c r="I199" s="5" t="s">
        <v>2426</v>
      </c>
      <c r="J199" s="5" t="s">
        <v>1503</v>
      </c>
      <c r="K199" s="5" t="s">
        <v>6827</v>
      </c>
      <c r="L199" s="5" t="str" cm="1">
        <f t="array" ref="L199">_xlfn.TEXTJOIN(", ",TRUE,_xlfn.UNIQUE(_xlfn._xlws.FILTER(InfoGeneral[CodigoProducto],(InfoGeneral[BPIN]=EjecucionPresupuestalGastoCCyFondo[[#This Row],[PROYECTO]])*(InfoGeneral[Vigencia]=VALUE(EjecucionPresupuestalGastoCCyFondo[[#This Row],[VIGENCIA]])),"")))</f>
        <v>1906029</v>
      </c>
      <c r="M199" s="5" t="s">
        <v>5798</v>
      </c>
      <c r="N199" s="6">
        <v>0</v>
      </c>
      <c r="O199" s="6">
        <v>0</v>
      </c>
      <c r="P199" s="6">
        <v>0</v>
      </c>
      <c r="Q199" s="6">
        <v>72412846.5</v>
      </c>
      <c r="R199" s="6">
        <v>0</v>
      </c>
      <c r="S199" s="6">
        <v>0</v>
      </c>
      <c r="T199" s="6">
        <v>0</v>
      </c>
      <c r="U199" s="6">
        <v>724128465</v>
      </c>
      <c r="V199" s="6">
        <v>72412846.5</v>
      </c>
      <c r="W199" s="6">
        <v>72412846.5</v>
      </c>
      <c r="X199" s="6">
        <v>72412846</v>
      </c>
      <c r="Y199" s="6">
        <v>72412846</v>
      </c>
      <c r="Z199" s="6">
        <v>70412961</v>
      </c>
      <c r="AA199" s="107">
        <v>45800</v>
      </c>
      <c r="AB199" s="5" t="s">
        <v>6828</v>
      </c>
      <c r="AC199" s="107">
        <v>45814</v>
      </c>
      <c r="AD199" s="5" t="s">
        <v>6829</v>
      </c>
      <c r="AE199" s="5" t="s">
        <v>6830</v>
      </c>
      <c r="AF199" s="107">
        <v>45856</v>
      </c>
      <c r="AG199" s="5" t="s">
        <v>6831</v>
      </c>
      <c r="AH199" s="5" t="s">
        <v>6232</v>
      </c>
      <c r="AI199" s="5" t="s">
        <v>6832</v>
      </c>
      <c r="AJ199" s="107">
        <v>45807</v>
      </c>
      <c r="AK199" s="107">
        <v>45810</v>
      </c>
      <c r="AL199" s="6"/>
      <c r="AM199" s="6"/>
      <c r="AN199" s="6"/>
      <c r="AO199" s="6"/>
    </row>
    <row r="200" spans="1:41" ht="40.200000000000003" customHeight="1" x14ac:dyDescent="0.3">
      <c r="A200" s="167" t="s">
        <v>1246</v>
      </c>
      <c r="B200" s="5" t="s">
        <v>5795</v>
      </c>
      <c r="C200" s="5" t="s">
        <v>2927</v>
      </c>
      <c r="D200" s="5" t="s">
        <v>2267</v>
      </c>
      <c r="E200" s="5" t="s">
        <v>5796</v>
      </c>
      <c r="F200" s="5" t="s">
        <v>2495</v>
      </c>
      <c r="G200" s="5" t="s">
        <v>2496</v>
      </c>
      <c r="H200" s="5" t="s">
        <v>2420</v>
      </c>
      <c r="I200" s="5" t="s">
        <v>2426</v>
      </c>
      <c r="J200" s="5" t="s">
        <v>1539</v>
      </c>
      <c r="K200" s="5" t="s">
        <v>6833</v>
      </c>
      <c r="L200" s="5" t="str" cm="1">
        <f t="array" ref="L200">_xlfn.TEXTJOIN(", ",TRUE,_xlfn.UNIQUE(_xlfn._xlws.FILTER(InfoGeneral[CodigoProducto],(InfoGeneral[BPIN]=EjecucionPresupuestalGastoCCyFondo[[#This Row],[PROYECTO]])*(InfoGeneral[Vigencia]=VALUE(EjecucionPresupuestalGastoCCyFondo[[#This Row],[VIGENCIA]])),"")))</f>
        <v>1905050</v>
      </c>
      <c r="M200" s="5" t="s">
        <v>5798</v>
      </c>
      <c r="N200" s="6">
        <v>0</v>
      </c>
      <c r="O200" s="6">
        <v>614684515</v>
      </c>
      <c r="P200" s="6">
        <v>0</v>
      </c>
      <c r="Q200" s="6">
        <v>0</v>
      </c>
      <c r="R200" s="6">
        <v>0</v>
      </c>
      <c r="S200" s="6">
        <v>0</v>
      </c>
      <c r="T200" s="6">
        <v>0</v>
      </c>
      <c r="U200" s="6">
        <v>614684515</v>
      </c>
      <c r="V200" s="6">
        <v>614684515</v>
      </c>
      <c r="W200" s="6">
        <v>614684515</v>
      </c>
      <c r="X200" s="6">
        <v>596374003</v>
      </c>
      <c r="Y200" s="6">
        <v>560092980</v>
      </c>
      <c r="Z200" s="6">
        <v>535879519</v>
      </c>
      <c r="AA200" s="107">
        <v>45828</v>
      </c>
      <c r="AB200" s="5" t="s">
        <v>6834</v>
      </c>
      <c r="AC200" s="107">
        <v>45842</v>
      </c>
      <c r="AD200" s="5" t="s">
        <v>6835</v>
      </c>
      <c r="AE200" s="5" t="s">
        <v>6836</v>
      </c>
      <c r="AF200" s="107">
        <v>45874</v>
      </c>
      <c r="AG200" s="5" t="s">
        <v>6837</v>
      </c>
      <c r="AH200" s="5" t="s">
        <v>6838</v>
      </c>
      <c r="AI200" s="5" t="s">
        <v>6839</v>
      </c>
      <c r="AJ200" s="107">
        <v>45842</v>
      </c>
      <c r="AK200" s="107">
        <v>45842</v>
      </c>
      <c r="AL200" s="6"/>
      <c r="AM200" s="6"/>
      <c r="AN200" s="6"/>
      <c r="AO200" s="6"/>
    </row>
    <row r="201" spans="1:41" ht="40.200000000000003" customHeight="1" x14ac:dyDescent="0.3">
      <c r="A201" s="167" t="s">
        <v>1245</v>
      </c>
      <c r="B201" s="5" t="s">
        <v>6145</v>
      </c>
      <c r="C201" s="5" t="s">
        <v>2852</v>
      </c>
      <c r="D201" s="5" t="s">
        <v>2263</v>
      </c>
      <c r="E201" s="5" t="s">
        <v>5806</v>
      </c>
      <c r="F201" s="5" t="s">
        <v>6749</v>
      </c>
      <c r="G201" s="5" t="s">
        <v>6750</v>
      </c>
      <c r="H201" s="5" t="s">
        <v>6751</v>
      </c>
      <c r="I201" s="5" t="s">
        <v>6752</v>
      </c>
      <c r="J201" s="5" t="s">
        <v>4339</v>
      </c>
      <c r="K201" s="5" t="s">
        <v>6840</v>
      </c>
      <c r="L201" s="5" t="str" cm="1">
        <f t="array" ref="L201">_xlfn.TEXTJOIN(", ",TRUE,_xlfn.UNIQUE(_xlfn._xlws.FILTER(InfoGeneral[CodigoProducto],(InfoGeneral[BPIN]=EjecucionPresupuestalGastoCCyFondo[[#This Row],[PROYECTO]])*(InfoGeneral[Vigencia]=VALUE(EjecucionPresupuestalGastoCCyFondo[[#This Row],[VIGENCIA]])),"")))</f>
        <v>2409009</v>
      </c>
      <c r="M201" s="5" t="s">
        <v>5897</v>
      </c>
      <c r="N201" s="6">
        <v>0</v>
      </c>
      <c r="O201" s="6">
        <v>0</v>
      </c>
      <c r="P201" s="6">
        <v>0</v>
      </c>
      <c r="Q201" s="6">
        <v>364355752</v>
      </c>
      <c r="R201" s="6">
        <v>0</v>
      </c>
      <c r="S201" s="6">
        <v>0</v>
      </c>
      <c r="T201" s="6">
        <v>0</v>
      </c>
      <c r="U201" s="6">
        <v>364355752</v>
      </c>
      <c r="V201" s="6">
        <v>364355752</v>
      </c>
      <c r="W201" s="6">
        <v>364355752</v>
      </c>
      <c r="X201" s="6">
        <v>363569000</v>
      </c>
      <c r="Y201" s="6">
        <v>363569000</v>
      </c>
      <c r="Z201" s="6">
        <v>363569000</v>
      </c>
      <c r="AA201" s="107">
        <v>45555</v>
      </c>
      <c r="AB201" s="5" t="s">
        <v>6841</v>
      </c>
      <c r="AC201" s="107">
        <v>45593</v>
      </c>
      <c r="AD201" s="5" t="s">
        <v>6842</v>
      </c>
      <c r="AE201" s="5" t="s">
        <v>6843</v>
      </c>
      <c r="AF201" s="107">
        <v>45646</v>
      </c>
      <c r="AG201" s="5" t="s">
        <v>6844</v>
      </c>
      <c r="AH201" s="5" t="s">
        <v>6097</v>
      </c>
      <c r="AI201" s="5" t="s">
        <v>6845</v>
      </c>
      <c r="AJ201" s="107">
        <v>45593</v>
      </c>
      <c r="AK201" s="107">
        <v>45593</v>
      </c>
      <c r="AL201" s="6"/>
      <c r="AM201" s="6"/>
      <c r="AN201" s="6"/>
      <c r="AO201" s="6"/>
    </row>
    <row r="202" spans="1:41" ht="40.200000000000003" customHeight="1" x14ac:dyDescent="0.3">
      <c r="A202" s="167" t="s">
        <v>1245</v>
      </c>
      <c r="B202" s="5" t="s">
        <v>5895</v>
      </c>
      <c r="C202" s="5" t="s">
        <v>2787</v>
      </c>
      <c r="D202" s="5" t="s">
        <v>2267</v>
      </c>
      <c r="E202" s="5" t="s">
        <v>5796</v>
      </c>
      <c r="F202" s="5" t="s">
        <v>2476</v>
      </c>
      <c r="G202" s="5" t="s">
        <v>2477</v>
      </c>
      <c r="H202" s="5" t="s">
        <v>2499</v>
      </c>
      <c r="I202" s="5" t="s">
        <v>2500</v>
      </c>
      <c r="J202" s="5" t="s">
        <v>1542</v>
      </c>
      <c r="K202" s="5" t="s">
        <v>6846</v>
      </c>
      <c r="L202" s="5" t="str" cm="1">
        <f t="array" ref="L202">_xlfn.TEXTJOIN(", ",TRUE,_xlfn.UNIQUE(_xlfn._xlws.FILTER(InfoGeneral[CodigoProducto],(InfoGeneral[BPIN]=EjecucionPresupuestalGastoCCyFondo[[#This Row],[PROYECTO]])*(InfoGeneral[Vigencia]=VALUE(EjecucionPresupuestalGastoCCyFondo[[#This Row],[VIGENCIA]])),"")))</f>
        <v>4599002</v>
      </c>
      <c r="M202" s="5" t="s">
        <v>5842</v>
      </c>
      <c r="N202" s="6">
        <v>0</v>
      </c>
      <c r="O202" s="6">
        <v>0</v>
      </c>
      <c r="P202" s="6">
        <v>0</v>
      </c>
      <c r="Q202" s="6">
        <v>214703500</v>
      </c>
      <c r="R202" s="6">
        <v>0</v>
      </c>
      <c r="S202" s="6">
        <v>0</v>
      </c>
      <c r="T202" s="6">
        <v>0</v>
      </c>
      <c r="U202" s="6">
        <v>214703500</v>
      </c>
      <c r="V202" s="6">
        <v>214703500</v>
      </c>
      <c r="W202" s="6">
        <v>214703500</v>
      </c>
      <c r="X202" s="6">
        <v>151201632</v>
      </c>
      <c r="Y202" s="6">
        <v>82326699</v>
      </c>
      <c r="Z202" s="6">
        <v>72923366</v>
      </c>
      <c r="AA202" s="107">
        <v>45581</v>
      </c>
      <c r="AB202" s="5" t="s">
        <v>6847</v>
      </c>
      <c r="AC202" s="107">
        <v>45590</v>
      </c>
      <c r="AD202" s="5" t="s">
        <v>6848</v>
      </c>
      <c r="AE202" s="5" t="s">
        <v>6849</v>
      </c>
      <c r="AF202" s="107">
        <v>45597</v>
      </c>
      <c r="AG202" s="5" t="s">
        <v>6850</v>
      </c>
      <c r="AH202" s="5" t="s">
        <v>6851</v>
      </c>
      <c r="AI202" s="5" t="s">
        <v>6852</v>
      </c>
      <c r="AJ202" s="107">
        <v>45588</v>
      </c>
      <c r="AK202" s="107">
        <v>45588</v>
      </c>
      <c r="AL202" s="6"/>
      <c r="AM202" s="6"/>
      <c r="AN202" s="6"/>
      <c r="AO202" s="6"/>
    </row>
    <row r="203" spans="1:41" ht="40.200000000000003" customHeight="1" x14ac:dyDescent="0.3">
      <c r="A203" s="167" t="s">
        <v>1245</v>
      </c>
      <c r="B203" s="5" t="s">
        <v>6743</v>
      </c>
      <c r="C203" s="5" t="s">
        <v>2787</v>
      </c>
      <c r="D203" s="5" t="s">
        <v>2383</v>
      </c>
      <c r="E203" s="5" t="s">
        <v>6744</v>
      </c>
      <c r="F203" s="5" t="s">
        <v>2476</v>
      </c>
      <c r="G203" s="5" t="s">
        <v>2477</v>
      </c>
      <c r="H203" s="5" t="s">
        <v>2499</v>
      </c>
      <c r="I203" s="5" t="s">
        <v>2500</v>
      </c>
      <c r="J203" s="5" t="s">
        <v>1542</v>
      </c>
      <c r="K203" s="5" t="s">
        <v>6846</v>
      </c>
      <c r="L203" s="5" t="str" cm="1">
        <f t="array" ref="L203">_xlfn.TEXTJOIN(", ",TRUE,_xlfn.UNIQUE(_xlfn._xlws.FILTER(InfoGeneral[CodigoProducto],(InfoGeneral[BPIN]=EjecucionPresupuestalGastoCCyFondo[[#This Row],[PROYECTO]])*(InfoGeneral[Vigencia]=VALUE(EjecucionPresupuestalGastoCCyFondo[[#This Row],[VIGENCIA]])),"")))</f>
        <v>4599002</v>
      </c>
      <c r="M203" s="5" t="s">
        <v>5842</v>
      </c>
      <c r="N203" s="6">
        <v>0</v>
      </c>
      <c r="O203" s="6">
        <v>0</v>
      </c>
      <c r="P203" s="6">
        <v>0</v>
      </c>
      <c r="Q203" s="6">
        <v>222381089</v>
      </c>
      <c r="R203" s="6">
        <v>0</v>
      </c>
      <c r="S203" s="6">
        <v>0</v>
      </c>
      <c r="T203" s="6">
        <v>0</v>
      </c>
      <c r="U203" s="6">
        <v>222381089</v>
      </c>
      <c r="V203" s="6">
        <v>222381089</v>
      </c>
      <c r="W203" s="6">
        <v>222381089</v>
      </c>
      <c r="X203" s="6">
        <v>222381089</v>
      </c>
      <c r="Y203" s="6">
        <v>0</v>
      </c>
      <c r="Z203" s="6">
        <v>0</v>
      </c>
      <c r="AA203" s="107">
        <v>45581</v>
      </c>
      <c r="AB203" s="5" t="s">
        <v>6847</v>
      </c>
      <c r="AC203" s="107">
        <v>45637</v>
      </c>
      <c r="AD203" s="5" t="s">
        <v>6853</v>
      </c>
      <c r="AE203" s="5" t="s">
        <v>6854</v>
      </c>
      <c r="AF203" s="107"/>
      <c r="AG203" s="5"/>
      <c r="AH203" s="5"/>
      <c r="AI203" s="5" t="s">
        <v>6855</v>
      </c>
      <c r="AJ203" s="107">
        <v>45645</v>
      </c>
      <c r="AK203" s="107">
        <v>45645</v>
      </c>
      <c r="AL203" s="6"/>
      <c r="AM203" s="6"/>
      <c r="AN203" s="6"/>
      <c r="AO203" s="6"/>
    </row>
    <row r="204" spans="1:41" ht="40.200000000000003" customHeight="1" x14ac:dyDescent="0.3">
      <c r="A204" s="167" t="s">
        <v>1245</v>
      </c>
      <c r="B204" s="5" t="s">
        <v>6856</v>
      </c>
      <c r="C204" s="5" t="s">
        <v>2787</v>
      </c>
      <c r="D204" s="5" t="s">
        <v>2252</v>
      </c>
      <c r="E204" s="5" t="s">
        <v>6258</v>
      </c>
      <c r="F204" s="5" t="s">
        <v>2476</v>
      </c>
      <c r="G204" s="5" t="s">
        <v>2477</v>
      </c>
      <c r="H204" s="5" t="s">
        <v>2499</v>
      </c>
      <c r="I204" s="5" t="s">
        <v>2500</v>
      </c>
      <c r="J204" s="5" t="s">
        <v>1542</v>
      </c>
      <c r="K204" s="5" t="s">
        <v>6846</v>
      </c>
      <c r="L204" s="5" t="str" cm="1">
        <f t="array" ref="L204">_xlfn.TEXTJOIN(", ",TRUE,_xlfn.UNIQUE(_xlfn._xlws.FILTER(InfoGeneral[CodigoProducto],(InfoGeneral[BPIN]=EjecucionPresupuestalGastoCCyFondo[[#This Row],[PROYECTO]])*(InfoGeneral[Vigencia]=VALUE(EjecucionPresupuestalGastoCCyFondo[[#This Row],[VIGENCIA]])),"")))</f>
        <v>4599002</v>
      </c>
      <c r="M204" s="5" t="s">
        <v>5842</v>
      </c>
      <c r="N204" s="6">
        <v>0</v>
      </c>
      <c r="O204" s="6">
        <v>0</v>
      </c>
      <c r="P204" s="6">
        <v>0</v>
      </c>
      <c r="Q204" s="6">
        <v>48115000</v>
      </c>
      <c r="R204" s="6">
        <v>0</v>
      </c>
      <c r="S204" s="6">
        <v>0</v>
      </c>
      <c r="T204" s="6">
        <v>0</v>
      </c>
      <c r="U204" s="6">
        <v>48115000</v>
      </c>
      <c r="V204" s="6">
        <v>48115000</v>
      </c>
      <c r="W204" s="6">
        <v>48115000</v>
      </c>
      <c r="X204" s="6">
        <v>41797501</v>
      </c>
      <c r="Y204" s="6">
        <v>0</v>
      </c>
      <c r="Z204" s="6">
        <v>0</v>
      </c>
      <c r="AA204" s="107">
        <v>45581</v>
      </c>
      <c r="AB204" s="5" t="s">
        <v>6847</v>
      </c>
      <c r="AC204" s="107">
        <v>45635</v>
      </c>
      <c r="AD204" s="5" t="s">
        <v>6857</v>
      </c>
      <c r="AE204" s="5" t="s">
        <v>6858</v>
      </c>
      <c r="AF204" s="107"/>
      <c r="AG204" s="5"/>
      <c r="AH204" s="5"/>
      <c r="AI204" s="5" t="s">
        <v>6855</v>
      </c>
      <c r="AJ204" s="107">
        <v>45645</v>
      </c>
      <c r="AK204" s="107">
        <v>45645</v>
      </c>
      <c r="AL204" s="6"/>
      <c r="AM204" s="6"/>
      <c r="AN204" s="6"/>
      <c r="AO204" s="6"/>
    </row>
    <row r="205" spans="1:41" ht="40.200000000000003" customHeight="1" x14ac:dyDescent="0.3">
      <c r="A205" s="167" t="s">
        <v>1245</v>
      </c>
      <c r="B205" s="5" t="s">
        <v>6117</v>
      </c>
      <c r="C205" s="5" t="s">
        <v>2787</v>
      </c>
      <c r="D205" s="5" t="s">
        <v>2261</v>
      </c>
      <c r="E205" s="5" t="s">
        <v>6118</v>
      </c>
      <c r="F205" s="5" t="s">
        <v>2476</v>
      </c>
      <c r="G205" s="5" t="s">
        <v>2477</v>
      </c>
      <c r="H205" s="5" t="s">
        <v>2499</v>
      </c>
      <c r="I205" s="5" t="s">
        <v>2500</v>
      </c>
      <c r="J205" s="5" t="s">
        <v>1542</v>
      </c>
      <c r="K205" s="5" t="s">
        <v>6846</v>
      </c>
      <c r="L205" s="5" t="str" cm="1">
        <f t="array" ref="L205">_xlfn.TEXTJOIN(", ",TRUE,_xlfn.UNIQUE(_xlfn._xlws.FILTER(InfoGeneral[CodigoProducto],(InfoGeneral[BPIN]=EjecucionPresupuestalGastoCCyFondo[[#This Row],[PROYECTO]])*(InfoGeneral[Vigencia]=VALUE(EjecucionPresupuestalGastoCCyFondo[[#This Row],[VIGENCIA]])),"")))</f>
        <v>4599002</v>
      </c>
      <c r="M205" s="5" t="s">
        <v>5842</v>
      </c>
      <c r="N205" s="6">
        <v>0</v>
      </c>
      <c r="O205" s="6">
        <v>0</v>
      </c>
      <c r="P205" s="6">
        <v>0</v>
      </c>
      <c r="Q205" s="6">
        <v>20605495</v>
      </c>
      <c r="R205" s="6">
        <v>0</v>
      </c>
      <c r="S205" s="6">
        <v>0</v>
      </c>
      <c r="T205" s="6">
        <v>0</v>
      </c>
      <c r="U205" s="6">
        <v>20605495</v>
      </c>
      <c r="V205" s="6">
        <v>20605495</v>
      </c>
      <c r="W205" s="6">
        <v>20605495</v>
      </c>
      <c r="X205" s="6">
        <v>19369140</v>
      </c>
      <c r="Y205" s="6">
        <v>0</v>
      </c>
      <c r="Z205" s="6">
        <v>0</v>
      </c>
      <c r="AA205" s="107">
        <v>45581</v>
      </c>
      <c r="AB205" s="5" t="s">
        <v>6847</v>
      </c>
      <c r="AC205" s="107">
        <v>45642</v>
      </c>
      <c r="AD205" s="5" t="s">
        <v>6859</v>
      </c>
      <c r="AE205" s="5" t="s">
        <v>6858</v>
      </c>
      <c r="AF205" s="107"/>
      <c r="AG205" s="5"/>
      <c r="AH205" s="5"/>
      <c r="AI205" s="5" t="s">
        <v>6855</v>
      </c>
      <c r="AJ205" s="107">
        <v>45645</v>
      </c>
      <c r="AK205" s="107">
        <v>45645</v>
      </c>
      <c r="AL205" s="6"/>
      <c r="AM205" s="6"/>
      <c r="AN205" s="6"/>
      <c r="AO205" s="6"/>
    </row>
    <row r="206" spans="1:41" ht="40.200000000000003" customHeight="1" x14ac:dyDescent="0.3">
      <c r="A206" s="167" t="s">
        <v>1245</v>
      </c>
      <c r="B206" s="5" t="s">
        <v>6145</v>
      </c>
      <c r="C206" s="5" t="s">
        <v>2787</v>
      </c>
      <c r="D206" s="5" t="s">
        <v>2263</v>
      </c>
      <c r="E206" s="5" t="s">
        <v>5806</v>
      </c>
      <c r="F206" s="5" t="s">
        <v>2476</v>
      </c>
      <c r="G206" s="5" t="s">
        <v>2477</v>
      </c>
      <c r="H206" s="5" t="s">
        <v>2499</v>
      </c>
      <c r="I206" s="5" t="s">
        <v>2500</v>
      </c>
      <c r="J206" s="5" t="s">
        <v>1542</v>
      </c>
      <c r="K206" s="5" t="s">
        <v>6846</v>
      </c>
      <c r="L206" s="5" t="str" cm="1">
        <f t="array" ref="L206">_xlfn.TEXTJOIN(", ",TRUE,_xlfn.UNIQUE(_xlfn._xlws.FILTER(InfoGeneral[CodigoProducto],(InfoGeneral[BPIN]=EjecucionPresupuestalGastoCCyFondo[[#This Row],[PROYECTO]])*(InfoGeneral[Vigencia]=VALUE(EjecucionPresupuestalGastoCCyFondo[[#This Row],[VIGENCIA]])),"")))</f>
        <v>4599002</v>
      </c>
      <c r="M206" s="5" t="s">
        <v>5842</v>
      </c>
      <c r="N206" s="6">
        <v>0</v>
      </c>
      <c r="O206" s="6">
        <v>0</v>
      </c>
      <c r="P206" s="6">
        <v>0</v>
      </c>
      <c r="Q206" s="6">
        <v>18714000</v>
      </c>
      <c r="R206" s="6">
        <v>0</v>
      </c>
      <c r="S206" s="6">
        <v>0</v>
      </c>
      <c r="T206" s="6">
        <v>0</v>
      </c>
      <c r="U206" s="6">
        <v>18714000</v>
      </c>
      <c r="V206" s="6">
        <v>18714000</v>
      </c>
      <c r="W206" s="6">
        <v>18714000</v>
      </c>
      <c r="X206" s="6">
        <v>1475133</v>
      </c>
      <c r="Y206" s="6">
        <v>241800</v>
      </c>
      <c r="Z206" s="6">
        <v>241800</v>
      </c>
      <c r="AA206" s="107">
        <v>45581</v>
      </c>
      <c r="AB206" s="5" t="s">
        <v>6847</v>
      </c>
      <c r="AC206" s="107">
        <v>45644</v>
      </c>
      <c r="AD206" s="5" t="s">
        <v>6860</v>
      </c>
      <c r="AE206" s="5" t="s">
        <v>6861</v>
      </c>
      <c r="AF206" s="107">
        <v>45645</v>
      </c>
      <c r="AG206" s="5" t="s">
        <v>6862</v>
      </c>
      <c r="AH206" s="5" t="s">
        <v>5911</v>
      </c>
      <c r="AI206" s="5" t="s">
        <v>6855</v>
      </c>
      <c r="AJ206" s="107">
        <v>45645</v>
      </c>
      <c r="AK206" s="107">
        <v>45645</v>
      </c>
      <c r="AL206" s="6"/>
      <c r="AM206" s="6"/>
      <c r="AN206" s="6"/>
      <c r="AO206" s="6"/>
    </row>
    <row r="207" spans="1:41" ht="40.200000000000003" customHeight="1" x14ac:dyDescent="0.3">
      <c r="A207" s="167" t="s">
        <v>1245</v>
      </c>
      <c r="B207" s="5" t="s">
        <v>6145</v>
      </c>
      <c r="C207" s="5" t="s">
        <v>3600</v>
      </c>
      <c r="D207" s="5" t="s">
        <v>2263</v>
      </c>
      <c r="E207" s="5" t="s">
        <v>5806</v>
      </c>
      <c r="F207" s="5" t="s">
        <v>2583</v>
      </c>
      <c r="G207" s="5" t="s">
        <v>2584</v>
      </c>
      <c r="H207" s="5" t="s">
        <v>2545</v>
      </c>
      <c r="I207" s="5" t="s">
        <v>2546</v>
      </c>
      <c r="J207" s="5" t="s">
        <v>5521</v>
      </c>
      <c r="K207" s="5" t="s">
        <v>6863</v>
      </c>
      <c r="L207" s="5" t="str" cm="1">
        <f t="array" ref="L207">_xlfn.TEXTJOIN(", ",TRUE,_xlfn.UNIQUE(_xlfn._xlws.FILTER(InfoGeneral[CodigoProducto],(InfoGeneral[BPIN]=EjecucionPresupuestalGastoCCyFondo[[#This Row],[PROYECTO]])*(InfoGeneral[Vigencia]=VALUE(EjecucionPresupuestalGastoCCyFondo[[#This Row],[VIGENCIA]])),"")))</f>
        <v>3208008</v>
      </c>
      <c r="M207" s="5" t="s">
        <v>5897</v>
      </c>
      <c r="N207" s="6">
        <v>0</v>
      </c>
      <c r="O207" s="6">
        <v>487223608</v>
      </c>
      <c r="P207" s="6">
        <v>0</v>
      </c>
      <c r="Q207" s="6">
        <v>0</v>
      </c>
      <c r="R207" s="6">
        <v>0</v>
      </c>
      <c r="S207" s="6">
        <v>0</v>
      </c>
      <c r="T207" s="6">
        <v>0</v>
      </c>
      <c r="U207" s="6">
        <v>487223608</v>
      </c>
      <c r="V207" s="6">
        <v>487223608</v>
      </c>
      <c r="W207" s="6">
        <v>487223608</v>
      </c>
      <c r="X207" s="6">
        <v>487223608</v>
      </c>
      <c r="Y207" s="6">
        <v>487223608</v>
      </c>
      <c r="Z207" s="6">
        <v>487223608</v>
      </c>
      <c r="AA207" s="107">
        <v>45581</v>
      </c>
      <c r="AB207" s="5" t="s">
        <v>6864</v>
      </c>
      <c r="AC207" s="107">
        <v>45583</v>
      </c>
      <c r="AD207" s="5" t="s">
        <v>6865</v>
      </c>
      <c r="AE207" s="5" t="s">
        <v>6866</v>
      </c>
      <c r="AF207" s="107">
        <v>45590</v>
      </c>
      <c r="AG207" s="5" t="s">
        <v>6867</v>
      </c>
      <c r="AH207" s="5" t="s">
        <v>6868</v>
      </c>
      <c r="AI207" s="5" t="s">
        <v>6869</v>
      </c>
      <c r="AJ207" s="107">
        <v>45583</v>
      </c>
      <c r="AK207" s="107">
        <v>45583</v>
      </c>
      <c r="AL207" s="6"/>
      <c r="AM207" s="6"/>
      <c r="AN207" s="6"/>
      <c r="AO207" s="6"/>
    </row>
    <row r="208" spans="1:41" ht="40.200000000000003" customHeight="1" x14ac:dyDescent="0.3">
      <c r="A208" s="167" t="s">
        <v>1245</v>
      </c>
      <c r="B208" s="5" t="s">
        <v>5895</v>
      </c>
      <c r="C208" s="5" t="s">
        <v>3745</v>
      </c>
      <c r="D208" s="5" t="s">
        <v>2267</v>
      </c>
      <c r="E208" s="5" t="s">
        <v>5796</v>
      </c>
      <c r="F208" s="5" t="s">
        <v>6870</v>
      </c>
      <c r="G208" s="5" t="s">
        <v>6871</v>
      </c>
      <c r="H208" s="5" t="s">
        <v>6699</v>
      </c>
      <c r="I208" s="5" t="s">
        <v>6700</v>
      </c>
      <c r="J208" s="5" t="s">
        <v>3758</v>
      </c>
      <c r="K208" s="5" t="s">
        <v>6872</v>
      </c>
      <c r="L208" s="5" t="str" cm="1">
        <f t="array" ref="L208">_xlfn.TEXTJOIN(", ",TRUE,_xlfn.UNIQUE(_xlfn._xlws.FILTER(InfoGeneral[CodigoProducto],(InfoGeneral[BPIN]=EjecucionPresupuestalGastoCCyFondo[[#This Row],[PROYECTO]])*(InfoGeneral[Vigencia]=VALUE(EjecucionPresupuestalGastoCCyFondo[[#This Row],[VIGENCIA]])),"")))</f>
        <v>2302024, 2302086, 2302033</v>
      </c>
      <c r="M208" s="5" t="s">
        <v>5897</v>
      </c>
      <c r="N208" s="6">
        <v>0</v>
      </c>
      <c r="O208" s="6">
        <v>7000000000</v>
      </c>
      <c r="P208" s="6">
        <v>0</v>
      </c>
      <c r="Q208" s="6">
        <v>0</v>
      </c>
      <c r="R208" s="6">
        <v>0</v>
      </c>
      <c r="S208" s="6">
        <v>0</v>
      </c>
      <c r="T208" s="6">
        <v>0</v>
      </c>
      <c r="U208" s="6">
        <v>7000000000</v>
      </c>
      <c r="V208" s="6">
        <v>7000000000</v>
      </c>
      <c r="W208" s="6">
        <v>7000000000</v>
      </c>
      <c r="X208" s="6">
        <v>7000000000</v>
      </c>
      <c r="Y208" s="6">
        <v>7000000000</v>
      </c>
      <c r="Z208" s="6">
        <v>7000000000</v>
      </c>
      <c r="AA208" s="107">
        <v>45561</v>
      </c>
      <c r="AB208" s="5" t="s">
        <v>6873</v>
      </c>
      <c r="AC208" s="107">
        <v>45582</v>
      </c>
      <c r="AD208" s="5" t="s">
        <v>6874</v>
      </c>
      <c r="AE208" s="5" t="s">
        <v>6875</v>
      </c>
      <c r="AF208" s="107">
        <v>45616</v>
      </c>
      <c r="AG208" s="5" t="s">
        <v>6876</v>
      </c>
      <c r="AH208" s="5" t="s">
        <v>6151</v>
      </c>
      <c r="AI208" s="5" t="s">
        <v>6877</v>
      </c>
      <c r="AJ208" s="107">
        <v>45582</v>
      </c>
      <c r="AK208" s="107">
        <v>45582</v>
      </c>
      <c r="AL208" s="6"/>
      <c r="AM208" s="6"/>
      <c r="AN208" s="6"/>
      <c r="AO208" s="6"/>
    </row>
    <row r="209" spans="1:41" ht="40.200000000000003" customHeight="1" x14ac:dyDescent="0.3">
      <c r="A209" s="167" t="s">
        <v>1246</v>
      </c>
      <c r="B209" s="5" t="s">
        <v>6878</v>
      </c>
      <c r="C209" s="5" t="s">
        <v>2765</v>
      </c>
      <c r="D209" s="5" t="s">
        <v>2261</v>
      </c>
      <c r="E209" s="5" t="s">
        <v>6118</v>
      </c>
      <c r="F209" s="5" t="s">
        <v>2420</v>
      </c>
      <c r="G209" s="5" t="s">
        <v>2421</v>
      </c>
      <c r="H209" s="5" t="s">
        <v>2422</v>
      </c>
      <c r="I209" s="5" t="s">
        <v>2423</v>
      </c>
      <c r="J209" s="5" t="s">
        <v>1524</v>
      </c>
      <c r="K209" s="5" t="s">
        <v>6879</v>
      </c>
      <c r="L209" s="5" t="str" cm="1">
        <f t="array" ref="L209">_xlfn.TEXTJOIN(", ",TRUE,_xlfn.UNIQUE(_xlfn._xlws.FILTER(InfoGeneral[CodigoProducto],(InfoGeneral[BPIN]=EjecucionPresupuestalGastoCCyFondo[[#This Row],[PROYECTO]])*(InfoGeneral[Vigencia]=VALUE(EjecucionPresupuestalGastoCCyFondo[[#This Row],[VIGENCIA]])),"")))</f>
        <v>2201071</v>
      </c>
      <c r="M209" s="5" t="s">
        <v>5798</v>
      </c>
      <c r="N209" s="6">
        <v>535302142.5</v>
      </c>
      <c r="O209" s="6">
        <v>0</v>
      </c>
      <c r="P209" s="6">
        <v>0</v>
      </c>
      <c r="Q209" s="6">
        <v>24098067.77</v>
      </c>
      <c r="R209" s="6">
        <v>4418233.5</v>
      </c>
      <c r="S209" s="6">
        <v>0</v>
      </c>
      <c r="T209" s="6">
        <v>0</v>
      </c>
      <c r="U209" s="6">
        <v>55498197677</v>
      </c>
      <c r="V209" s="6">
        <v>532833548</v>
      </c>
      <c r="W209" s="6">
        <v>532833548</v>
      </c>
      <c r="X209" s="6">
        <v>532833548</v>
      </c>
      <c r="Y209" s="6">
        <v>384533076</v>
      </c>
      <c r="Z209" s="6">
        <v>384533076</v>
      </c>
      <c r="AA209" s="107">
        <v>45818</v>
      </c>
      <c r="AB209" s="5" t="s">
        <v>6880</v>
      </c>
      <c r="AC209" s="107">
        <v>45982</v>
      </c>
      <c r="AD209" s="5" t="s">
        <v>6881</v>
      </c>
      <c r="AE209" s="5" t="s">
        <v>6882</v>
      </c>
      <c r="AF209" s="107">
        <v>46017</v>
      </c>
      <c r="AG209" s="5" t="s">
        <v>6883</v>
      </c>
      <c r="AH209" s="5" t="s">
        <v>6097</v>
      </c>
      <c r="AI209" s="5" t="s">
        <v>6884</v>
      </c>
      <c r="AJ209" s="107">
        <v>45980</v>
      </c>
      <c r="AK209" s="107">
        <v>45980</v>
      </c>
      <c r="AL209" s="6"/>
      <c r="AM209" s="6"/>
      <c r="AN209" s="6"/>
      <c r="AO209" s="6"/>
    </row>
    <row r="210" spans="1:41" ht="40.200000000000003" customHeight="1" x14ac:dyDescent="0.3">
      <c r="A210" s="167" t="s">
        <v>1245</v>
      </c>
      <c r="B210" s="5" t="s">
        <v>5895</v>
      </c>
      <c r="C210" s="5" t="s">
        <v>2927</v>
      </c>
      <c r="D210" s="5" t="s">
        <v>2267</v>
      </c>
      <c r="E210" s="5" t="s">
        <v>5796</v>
      </c>
      <c r="F210" s="5" t="s">
        <v>2495</v>
      </c>
      <c r="G210" s="5" t="s">
        <v>2496</v>
      </c>
      <c r="H210" s="5" t="s">
        <v>2420</v>
      </c>
      <c r="I210" s="5" t="s">
        <v>2426</v>
      </c>
      <c r="J210" s="5" t="s">
        <v>5026</v>
      </c>
      <c r="K210" s="5" t="s">
        <v>6885</v>
      </c>
      <c r="L210" s="5" t="str" cm="1">
        <f t="array" ref="L210">_xlfn.TEXTJOIN(", ",TRUE,_xlfn.UNIQUE(_xlfn._xlws.FILTER(InfoGeneral[CodigoProducto],(InfoGeneral[BPIN]=EjecucionPresupuestalGastoCCyFondo[[#This Row],[PROYECTO]])*(InfoGeneral[Vigencia]=VALUE(EjecucionPresupuestalGastoCCyFondo[[#This Row],[VIGENCIA]])),"")))</f>
        <v>1905054</v>
      </c>
      <c r="M210" s="5" t="s">
        <v>5897</v>
      </c>
      <c r="N210" s="6">
        <v>0</v>
      </c>
      <c r="O210" s="6">
        <v>1954068029.5</v>
      </c>
      <c r="P210" s="6">
        <v>0</v>
      </c>
      <c r="Q210" s="6">
        <v>0</v>
      </c>
      <c r="R210" s="6">
        <v>0</v>
      </c>
      <c r="S210" s="6">
        <v>0</v>
      </c>
      <c r="T210" s="6">
        <v>0</v>
      </c>
      <c r="U210" s="6">
        <v>19540680295</v>
      </c>
      <c r="V210" s="6">
        <v>1954068029.5</v>
      </c>
      <c r="W210" s="6">
        <v>1954068029.5</v>
      </c>
      <c r="X210" s="6">
        <v>1642868007.4000001</v>
      </c>
      <c r="Y210" s="6">
        <v>1371068029</v>
      </c>
      <c r="Z210" s="6">
        <v>483320408.85000002</v>
      </c>
      <c r="AA210" s="107">
        <v>45580</v>
      </c>
      <c r="AB210" s="5" t="s">
        <v>6886</v>
      </c>
      <c r="AC210" s="107">
        <v>45618</v>
      </c>
      <c r="AD210" s="5" t="s">
        <v>6887</v>
      </c>
      <c r="AE210" s="5" t="s">
        <v>6888</v>
      </c>
      <c r="AF210" s="107">
        <v>45646</v>
      </c>
      <c r="AG210" s="5" t="s">
        <v>6889</v>
      </c>
      <c r="AH210" s="5" t="s">
        <v>6764</v>
      </c>
      <c r="AI210" s="5" t="s">
        <v>6890</v>
      </c>
      <c r="AJ210" s="107">
        <v>45617</v>
      </c>
      <c r="AK210" s="107">
        <v>45617</v>
      </c>
      <c r="AL210" s="6"/>
      <c r="AM210" s="6"/>
      <c r="AN210" s="6"/>
      <c r="AO210" s="6"/>
    </row>
    <row r="211" spans="1:41" ht="40.200000000000003" customHeight="1" x14ac:dyDescent="0.3">
      <c r="A211" s="167" t="s">
        <v>1246</v>
      </c>
      <c r="B211" s="5" t="s">
        <v>5795</v>
      </c>
      <c r="C211" s="5" t="s">
        <v>2765</v>
      </c>
      <c r="D211" s="5" t="s">
        <v>2267</v>
      </c>
      <c r="E211" s="5" t="s">
        <v>5796</v>
      </c>
      <c r="F211" s="5" t="s">
        <v>2420</v>
      </c>
      <c r="G211" s="5" t="s">
        <v>2421</v>
      </c>
      <c r="H211" s="5" t="s">
        <v>2422</v>
      </c>
      <c r="I211" s="5" t="s">
        <v>2423</v>
      </c>
      <c r="J211" s="5" t="s">
        <v>1731</v>
      </c>
      <c r="K211" s="5" t="s">
        <v>6891</v>
      </c>
      <c r="L211" s="5" t="str" cm="1">
        <f t="array" ref="L211">_xlfn.TEXTJOIN(", ",TRUE,_xlfn.UNIQUE(_xlfn._xlws.FILTER(InfoGeneral[CodigoProducto],(InfoGeneral[BPIN]=EjecucionPresupuestalGastoCCyFondo[[#This Row],[PROYECTO]])*(InfoGeneral[Vigencia]=VALUE(EjecucionPresupuestalGastoCCyFondo[[#This Row],[VIGENCIA]])),"")))</f>
        <v>2201049</v>
      </c>
      <c r="M211" s="5" t="s">
        <v>5798</v>
      </c>
      <c r="N211" s="6">
        <v>747000000</v>
      </c>
      <c r="O211" s="6">
        <v>0</v>
      </c>
      <c r="P211" s="6">
        <v>0</v>
      </c>
      <c r="Q211" s="6">
        <v>0</v>
      </c>
      <c r="R211" s="6">
        <v>0</v>
      </c>
      <c r="S211" s="6">
        <v>0</v>
      </c>
      <c r="T211" s="6">
        <v>0</v>
      </c>
      <c r="U211" s="6">
        <v>747000000</v>
      </c>
      <c r="V211" s="6">
        <v>747000000</v>
      </c>
      <c r="W211" s="6">
        <v>747000000</v>
      </c>
      <c r="X211" s="6">
        <v>747000000</v>
      </c>
      <c r="Y211" s="6">
        <v>747000000</v>
      </c>
      <c r="Z211" s="6">
        <v>747000000</v>
      </c>
      <c r="AA211" s="107">
        <v>45695</v>
      </c>
      <c r="AB211" s="5" t="s">
        <v>6892</v>
      </c>
      <c r="AC211" s="107">
        <v>45870</v>
      </c>
      <c r="AD211" s="5" t="s">
        <v>6893</v>
      </c>
      <c r="AE211" s="5" t="s">
        <v>6894</v>
      </c>
      <c r="AF211" s="107">
        <v>45908</v>
      </c>
      <c r="AG211" s="5" t="s">
        <v>6895</v>
      </c>
      <c r="AH211" s="5" t="s">
        <v>6151</v>
      </c>
      <c r="AI211" s="5" t="s">
        <v>6896</v>
      </c>
      <c r="AJ211" s="107">
        <v>45870</v>
      </c>
      <c r="AK211" s="107">
        <v>45870</v>
      </c>
      <c r="AL211" s="6"/>
      <c r="AM211" s="6"/>
      <c r="AN211" s="6"/>
      <c r="AO211" s="6"/>
    </row>
    <row r="212" spans="1:41" ht="40.200000000000003" customHeight="1" x14ac:dyDescent="0.3">
      <c r="A212" s="167" t="s">
        <v>1246</v>
      </c>
      <c r="B212" s="5" t="s">
        <v>5795</v>
      </c>
      <c r="C212" s="5" t="s">
        <v>2787</v>
      </c>
      <c r="D212" s="5" t="s">
        <v>2267</v>
      </c>
      <c r="E212" s="5" t="s">
        <v>5796</v>
      </c>
      <c r="F212" s="5" t="s">
        <v>2525</v>
      </c>
      <c r="G212" s="5" t="s">
        <v>2526</v>
      </c>
      <c r="H212" s="5" t="s">
        <v>2505</v>
      </c>
      <c r="I212" s="5" t="s">
        <v>2506</v>
      </c>
      <c r="J212" s="5" t="s">
        <v>1608</v>
      </c>
      <c r="K212" s="5" t="s">
        <v>6897</v>
      </c>
      <c r="L212" s="5" t="str" cm="1">
        <f t="array" ref="L212">_xlfn.TEXTJOIN(", ",TRUE,_xlfn.UNIQUE(_xlfn._xlws.FILTER(InfoGeneral[CodigoProducto],(InfoGeneral[BPIN]=EjecucionPresupuestalGastoCCyFondo[[#This Row],[PROYECTO]])*(InfoGeneral[Vigencia]=VALUE(EjecucionPresupuestalGastoCCyFondo[[#This Row],[VIGENCIA]])),"")))</f>
        <v>4502001</v>
      </c>
      <c r="M212" s="5" t="s">
        <v>5798</v>
      </c>
      <c r="N212" s="6">
        <v>30000000</v>
      </c>
      <c r="O212" s="6">
        <v>0</v>
      </c>
      <c r="P212" s="6">
        <v>0</v>
      </c>
      <c r="Q212" s="6">
        <v>0</v>
      </c>
      <c r="R212" s="6">
        <v>0</v>
      </c>
      <c r="S212" s="6">
        <v>0</v>
      </c>
      <c r="T212" s="6">
        <v>0</v>
      </c>
      <c r="U212" s="6">
        <v>30000000</v>
      </c>
      <c r="V212" s="6">
        <v>30000000</v>
      </c>
      <c r="W212" s="6">
        <v>30000000</v>
      </c>
      <c r="X212" s="6">
        <v>28198417</v>
      </c>
      <c r="Y212" s="6">
        <v>28198417</v>
      </c>
      <c r="Z212" s="6">
        <v>25378574</v>
      </c>
      <c r="AA212" s="107">
        <v>45691</v>
      </c>
      <c r="AB212" s="5" t="s">
        <v>6898</v>
      </c>
      <c r="AC212" s="107">
        <v>45848</v>
      </c>
      <c r="AD212" s="5" t="s">
        <v>6899</v>
      </c>
      <c r="AE212" s="5" t="s">
        <v>6683</v>
      </c>
      <c r="AF212" s="107">
        <v>46000</v>
      </c>
      <c r="AG212" s="5" t="s">
        <v>6900</v>
      </c>
      <c r="AH212" s="5" t="s">
        <v>6115</v>
      </c>
      <c r="AI212" s="5" t="s">
        <v>6901</v>
      </c>
      <c r="AJ212" s="107">
        <v>45846</v>
      </c>
      <c r="AK212" s="107">
        <v>45848</v>
      </c>
      <c r="AL212" s="6"/>
      <c r="AM212" s="6"/>
      <c r="AN212" s="6"/>
      <c r="AO212" s="6"/>
    </row>
    <row r="213" spans="1:41" ht="40.200000000000003" customHeight="1" x14ac:dyDescent="0.3">
      <c r="A213" s="167" t="s">
        <v>1246</v>
      </c>
      <c r="B213" s="5" t="s">
        <v>5795</v>
      </c>
      <c r="C213" s="5" t="s">
        <v>2777</v>
      </c>
      <c r="D213" s="5" t="s">
        <v>2267</v>
      </c>
      <c r="E213" s="5" t="s">
        <v>5796</v>
      </c>
      <c r="F213" s="5" t="s">
        <v>2525</v>
      </c>
      <c r="G213" s="5" t="s">
        <v>2526</v>
      </c>
      <c r="H213" s="5" t="s">
        <v>2505</v>
      </c>
      <c r="I213" s="5" t="s">
        <v>2506</v>
      </c>
      <c r="J213" s="5" t="s">
        <v>1600</v>
      </c>
      <c r="K213" s="5" t="s">
        <v>6902</v>
      </c>
      <c r="L213" s="5" t="str" cm="1">
        <f t="array" ref="L213">_xlfn.TEXTJOIN(", ",TRUE,_xlfn.UNIQUE(_xlfn._xlws.FILTER(InfoGeneral[CodigoProducto],(InfoGeneral[BPIN]=EjecucionPresupuestalGastoCCyFondo[[#This Row],[PROYECTO]])*(InfoGeneral[Vigencia]=VALUE(EjecucionPresupuestalGastoCCyFondo[[#This Row],[VIGENCIA]])),"")))</f>
        <v>4101025</v>
      </c>
      <c r="M213" s="5" t="s">
        <v>5798</v>
      </c>
      <c r="N213" s="6">
        <v>40000000</v>
      </c>
      <c r="O213" s="6">
        <v>0</v>
      </c>
      <c r="P213" s="6">
        <v>0</v>
      </c>
      <c r="Q213" s="6">
        <v>0</v>
      </c>
      <c r="R213" s="6">
        <v>0</v>
      </c>
      <c r="S213" s="6">
        <v>0</v>
      </c>
      <c r="T213" s="6">
        <v>0</v>
      </c>
      <c r="U213" s="6">
        <v>40000000</v>
      </c>
      <c r="V213" s="6">
        <v>40000000</v>
      </c>
      <c r="W213" s="6">
        <v>40000000</v>
      </c>
      <c r="X213" s="6">
        <v>34123090</v>
      </c>
      <c r="Y213" s="6">
        <v>34123090</v>
      </c>
      <c r="Z213" s="6">
        <v>32323120</v>
      </c>
      <c r="AA213" s="107">
        <v>45691</v>
      </c>
      <c r="AB213" s="5" t="s">
        <v>6903</v>
      </c>
      <c r="AC213" s="107">
        <v>45832</v>
      </c>
      <c r="AD213" s="5" t="s">
        <v>6904</v>
      </c>
      <c r="AE213" s="5" t="s">
        <v>5911</v>
      </c>
      <c r="AF213" s="107">
        <v>45834</v>
      </c>
      <c r="AG213" s="5" t="s">
        <v>6905</v>
      </c>
      <c r="AH213" s="5" t="s">
        <v>5911</v>
      </c>
      <c r="AI213" s="5"/>
      <c r="AJ213" s="107"/>
      <c r="AK213" s="107"/>
      <c r="AL213" s="6"/>
      <c r="AM213" s="6"/>
      <c r="AN213" s="6"/>
      <c r="AO213" s="6"/>
    </row>
    <row r="214" spans="1:41" ht="40.200000000000003" customHeight="1" x14ac:dyDescent="0.3">
      <c r="A214" s="167" t="s">
        <v>1246</v>
      </c>
      <c r="B214" s="5" t="s">
        <v>5795</v>
      </c>
      <c r="C214" s="5" t="s">
        <v>2787</v>
      </c>
      <c r="D214" s="5" t="s">
        <v>2267</v>
      </c>
      <c r="E214" s="5" t="s">
        <v>5796</v>
      </c>
      <c r="F214" s="5" t="s">
        <v>2525</v>
      </c>
      <c r="G214" s="5" t="s">
        <v>2526</v>
      </c>
      <c r="H214" s="5" t="s">
        <v>2505</v>
      </c>
      <c r="I214" s="5" t="s">
        <v>2506</v>
      </c>
      <c r="J214" s="5" t="s">
        <v>1628</v>
      </c>
      <c r="K214" s="5" t="s">
        <v>6906</v>
      </c>
      <c r="L214" s="5" t="str" cm="1">
        <f t="array" ref="L214">_xlfn.TEXTJOIN(", ",TRUE,_xlfn.UNIQUE(_xlfn._xlws.FILTER(InfoGeneral[CodigoProducto],(InfoGeneral[BPIN]=EjecucionPresupuestalGastoCCyFondo[[#This Row],[PROYECTO]])*(InfoGeneral[Vigencia]=VALUE(EjecucionPresupuestalGastoCCyFondo[[#This Row],[VIGENCIA]])),"")))</f>
        <v>4502022</v>
      </c>
      <c r="M214" s="5" t="s">
        <v>6907</v>
      </c>
      <c r="N214" s="6">
        <v>30000000</v>
      </c>
      <c r="O214" s="6">
        <v>0</v>
      </c>
      <c r="P214" s="6">
        <v>0</v>
      </c>
      <c r="Q214" s="6">
        <v>0</v>
      </c>
      <c r="R214" s="6">
        <v>0</v>
      </c>
      <c r="S214" s="6">
        <v>0</v>
      </c>
      <c r="T214" s="6">
        <v>0</v>
      </c>
      <c r="U214" s="6">
        <v>30000000</v>
      </c>
      <c r="V214" s="6">
        <v>30000000</v>
      </c>
      <c r="W214" s="6">
        <v>30000000</v>
      </c>
      <c r="X214" s="6">
        <v>24016972</v>
      </c>
      <c r="Y214" s="6">
        <v>0</v>
      </c>
      <c r="Z214" s="6">
        <v>0</v>
      </c>
      <c r="AA214" s="107">
        <v>45691</v>
      </c>
      <c r="AB214" s="5" t="s">
        <v>6908</v>
      </c>
      <c r="AC214" s="107">
        <v>46022</v>
      </c>
      <c r="AD214" s="5" t="s">
        <v>6909</v>
      </c>
      <c r="AE214" s="5" t="s">
        <v>6910</v>
      </c>
      <c r="AF214" s="107"/>
      <c r="AG214" s="5"/>
      <c r="AH214" s="5"/>
      <c r="AI214" s="5" t="s">
        <v>6911</v>
      </c>
      <c r="AJ214" s="107">
        <v>46021</v>
      </c>
      <c r="AK214" s="107">
        <v>46022</v>
      </c>
      <c r="AL214" s="6"/>
      <c r="AM214" s="6"/>
      <c r="AN214" s="6"/>
      <c r="AO214" s="6"/>
    </row>
    <row r="215" spans="1:41" ht="40.200000000000003" customHeight="1" x14ac:dyDescent="0.3">
      <c r="A215" s="167" t="s">
        <v>1246</v>
      </c>
      <c r="B215" s="5" t="s">
        <v>5795</v>
      </c>
      <c r="C215" s="5" t="s">
        <v>2777</v>
      </c>
      <c r="D215" s="5" t="s">
        <v>2267</v>
      </c>
      <c r="E215" s="5" t="s">
        <v>5796</v>
      </c>
      <c r="F215" s="5" t="s">
        <v>2525</v>
      </c>
      <c r="G215" s="5" t="s">
        <v>2526</v>
      </c>
      <c r="H215" s="5" t="s">
        <v>2564</v>
      </c>
      <c r="I215" s="5" t="s">
        <v>2565</v>
      </c>
      <c r="J215" s="5" t="s">
        <v>1567</v>
      </c>
      <c r="K215" s="5" t="s">
        <v>6912</v>
      </c>
      <c r="L215" s="5" t="str" cm="1">
        <f t="array" ref="L215">_xlfn.TEXTJOIN(", ",TRUE,_xlfn.UNIQUE(_xlfn._xlws.FILTER(InfoGeneral[CodigoProducto],(InfoGeneral[BPIN]=EjecucionPresupuestalGastoCCyFondo[[#This Row],[PROYECTO]])*(InfoGeneral[Vigencia]=VALUE(EjecucionPresupuestalGastoCCyFondo[[#This Row],[VIGENCIA]])),"")))</f>
        <v>4102001</v>
      </c>
      <c r="M215" s="5" t="s">
        <v>5798</v>
      </c>
      <c r="N215" s="6">
        <v>70000000</v>
      </c>
      <c r="O215" s="6">
        <v>0</v>
      </c>
      <c r="P215" s="6">
        <v>0</v>
      </c>
      <c r="Q215" s="6">
        <v>0</v>
      </c>
      <c r="R215" s="6">
        <v>0</v>
      </c>
      <c r="S215" s="6">
        <v>0</v>
      </c>
      <c r="T215" s="6">
        <v>0</v>
      </c>
      <c r="U215" s="6">
        <v>70000000</v>
      </c>
      <c r="V215" s="6">
        <v>70000000</v>
      </c>
      <c r="W215" s="6">
        <v>70000000</v>
      </c>
      <c r="X215" s="6">
        <v>56000000</v>
      </c>
      <c r="Y215" s="6">
        <v>56000000</v>
      </c>
      <c r="Z215" s="6">
        <v>56000000</v>
      </c>
      <c r="AA215" s="107">
        <v>45751</v>
      </c>
      <c r="AB215" s="5" t="s">
        <v>6913</v>
      </c>
      <c r="AC215" s="107">
        <v>45772</v>
      </c>
      <c r="AD215" s="5" t="s">
        <v>6914</v>
      </c>
      <c r="AE215" s="5" t="s">
        <v>6915</v>
      </c>
      <c r="AF215" s="107">
        <v>45839</v>
      </c>
      <c r="AG215" s="5" t="s">
        <v>6916</v>
      </c>
      <c r="AH215" s="5" t="s">
        <v>6115</v>
      </c>
      <c r="AI215" s="5" t="s">
        <v>6917</v>
      </c>
      <c r="AJ215" s="107">
        <v>45772</v>
      </c>
      <c r="AK215" s="107">
        <v>45772</v>
      </c>
      <c r="AL215" s="6"/>
      <c r="AM215" s="6"/>
      <c r="AN215" s="6"/>
      <c r="AO215" s="6"/>
    </row>
    <row r="216" spans="1:41" ht="40.200000000000003" customHeight="1" x14ac:dyDescent="0.3">
      <c r="A216" s="167" t="s">
        <v>1246</v>
      </c>
      <c r="B216" s="5" t="s">
        <v>5795</v>
      </c>
      <c r="C216" s="5" t="s">
        <v>3532</v>
      </c>
      <c r="D216" s="5" t="s">
        <v>2267</v>
      </c>
      <c r="E216" s="5" t="s">
        <v>5796</v>
      </c>
      <c r="F216" s="5" t="s">
        <v>2525</v>
      </c>
      <c r="G216" s="5" t="s">
        <v>2526</v>
      </c>
      <c r="H216" s="5" t="s">
        <v>2545</v>
      </c>
      <c r="I216" s="5" t="s">
        <v>2546</v>
      </c>
      <c r="J216" s="5" t="s">
        <v>1547</v>
      </c>
      <c r="K216" s="5" t="s">
        <v>6918</v>
      </c>
      <c r="L216" s="5" t="str" cm="1">
        <f t="array" ref="L216">_xlfn.TEXTJOIN(", ",TRUE,_xlfn.UNIQUE(_xlfn._xlws.FILTER(InfoGeneral[CodigoProducto],(InfoGeneral[BPIN]=EjecucionPresupuestalGastoCCyFondo[[#This Row],[PROYECTO]])*(InfoGeneral[Vigencia]=VALUE(EjecucionPresupuestalGastoCCyFondo[[#This Row],[VIGENCIA]])),"")))</f>
        <v>3502006</v>
      </c>
      <c r="M216" s="5" t="s">
        <v>5798</v>
      </c>
      <c r="N216" s="6">
        <v>150000000</v>
      </c>
      <c r="O216" s="6">
        <v>0</v>
      </c>
      <c r="P216" s="6">
        <v>0</v>
      </c>
      <c r="Q216" s="6">
        <v>0</v>
      </c>
      <c r="R216" s="6">
        <v>0</v>
      </c>
      <c r="S216" s="6">
        <v>0</v>
      </c>
      <c r="T216" s="6">
        <v>0</v>
      </c>
      <c r="U216" s="6">
        <v>150000000</v>
      </c>
      <c r="V216" s="6">
        <v>150000000</v>
      </c>
      <c r="W216" s="6">
        <v>150000000</v>
      </c>
      <c r="X216" s="6">
        <v>150000000</v>
      </c>
      <c r="Y216" s="6">
        <v>150000000</v>
      </c>
      <c r="Z216" s="6">
        <v>135000000</v>
      </c>
      <c r="AA216" s="107">
        <v>45695</v>
      </c>
      <c r="AB216" s="5" t="s">
        <v>6919</v>
      </c>
      <c r="AC216" s="107">
        <v>45734</v>
      </c>
      <c r="AD216" s="5" t="s">
        <v>6920</v>
      </c>
      <c r="AE216" s="5" t="s">
        <v>6921</v>
      </c>
      <c r="AF216" s="107">
        <v>45770</v>
      </c>
      <c r="AG216" s="5" t="s">
        <v>6922</v>
      </c>
      <c r="AH216" s="5" t="s">
        <v>6555</v>
      </c>
      <c r="AI216" s="5" t="s">
        <v>6923</v>
      </c>
      <c r="AJ216" s="107">
        <v>45730</v>
      </c>
      <c r="AK216" s="107">
        <v>45734</v>
      </c>
      <c r="AL216" s="6"/>
      <c r="AM216" s="6"/>
      <c r="AN216" s="6"/>
      <c r="AO216" s="6"/>
    </row>
    <row r="217" spans="1:41" ht="40.200000000000003" customHeight="1" x14ac:dyDescent="0.3">
      <c r="A217" s="167" t="s">
        <v>1246</v>
      </c>
      <c r="B217" s="5" t="s">
        <v>5795</v>
      </c>
      <c r="C217" s="5" t="s">
        <v>2777</v>
      </c>
      <c r="D217" s="5" t="s">
        <v>2267</v>
      </c>
      <c r="E217" s="5" t="s">
        <v>5796</v>
      </c>
      <c r="F217" s="5" t="s">
        <v>2525</v>
      </c>
      <c r="G217" s="5" t="s">
        <v>2526</v>
      </c>
      <c r="H217" s="5" t="s">
        <v>2564</v>
      </c>
      <c r="I217" s="5" t="s">
        <v>2565</v>
      </c>
      <c r="J217" s="5" t="s">
        <v>1690</v>
      </c>
      <c r="K217" s="5" t="s">
        <v>6924</v>
      </c>
      <c r="L217" s="5" t="str" cm="1">
        <f t="array" ref="L217">_xlfn.TEXTJOIN(", ",TRUE,_xlfn.UNIQUE(_xlfn._xlws.FILTER(InfoGeneral[CodigoProducto],(InfoGeneral[BPIN]=EjecucionPresupuestalGastoCCyFondo[[#This Row],[PROYECTO]])*(InfoGeneral[Vigencia]=VALUE(EjecucionPresupuestalGastoCCyFondo[[#This Row],[VIGENCIA]])),"")))</f>
        <v>4102043</v>
      </c>
      <c r="M217" s="5" t="s">
        <v>5798</v>
      </c>
      <c r="N217" s="6">
        <v>70000000</v>
      </c>
      <c r="O217" s="6">
        <v>0</v>
      </c>
      <c r="P217" s="6">
        <v>0</v>
      </c>
      <c r="Q217" s="6">
        <v>0</v>
      </c>
      <c r="R217" s="6">
        <v>0</v>
      </c>
      <c r="S217" s="6">
        <v>0</v>
      </c>
      <c r="T217" s="6">
        <v>0</v>
      </c>
      <c r="U217" s="6">
        <v>70000000</v>
      </c>
      <c r="V217" s="6">
        <v>70000000</v>
      </c>
      <c r="W217" s="6">
        <v>70000000</v>
      </c>
      <c r="X217" s="6">
        <v>53759890</v>
      </c>
      <c r="Y217" s="6">
        <v>53759890</v>
      </c>
      <c r="Z217" s="6">
        <v>53759890</v>
      </c>
      <c r="AA217" s="107">
        <v>45768</v>
      </c>
      <c r="AB217" s="5" t="s">
        <v>6925</v>
      </c>
      <c r="AC217" s="107">
        <v>45807</v>
      </c>
      <c r="AD217" s="5" t="s">
        <v>6926</v>
      </c>
      <c r="AE217" s="5" t="s">
        <v>6927</v>
      </c>
      <c r="AF217" s="107">
        <v>45862</v>
      </c>
      <c r="AG217" s="5" t="s">
        <v>6928</v>
      </c>
      <c r="AH217" s="5" t="s">
        <v>6115</v>
      </c>
      <c r="AI217" s="5" t="s">
        <v>6929</v>
      </c>
      <c r="AJ217" s="107">
        <v>45806</v>
      </c>
      <c r="AK217" s="107">
        <v>45806</v>
      </c>
      <c r="AL217" s="6"/>
      <c r="AM217" s="6"/>
      <c r="AN217" s="6"/>
      <c r="AO217" s="6"/>
    </row>
    <row r="218" spans="1:41" ht="40.200000000000003" customHeight="1" x14ac:dyDescent="0.3">
      <c r="A218" s="167" t="s">
        <v>1246</v>
      </c>
      <c r="B218" s="5" t="s">
        <v>5795</v>
      </c>
      <c r="C218" s="5" t="s">
        <v>2777</v>
      </c>
      <c r="D218" s="5" t="s">
        <v>2267</v>
      </c>
      <c r="E218" s="5" t="s">
        <v>5796</v>
      </c>
      <c r="F218" s="5" t="s">
        <v>2525</v>
      </c>
      <c r="G218" s="5" t="s">
        <v>2526</v>
      </c>
      <c r="H218" s="5" t="s">
        <v>2505</v>
      </c>
      <c r="I218" s="5" t="s">
        <v>2506</v>
      </c>
      <c r="J218" s="5" t="s">
        <v>1624</v>
      </c>
      <c r="K218" s="5" t="s">
        <v>6930</v>
      </c>
      <c r="L218" s="5" t="str" cm="1">
        <f t="array" ref="L218">_xlfn.TEXTJOIN(", ",TRUE,_xlfn.UNIQUE(_xlfn._xlws.FILTER(InfoGeneral[CodigoProducto],(InfoGeneral[BPIN]=EjecucionPresupuestalGastoCCyFondo[[#This Row],[PROYECTO]])*(InfoGeneral[Vigencia]=VALUE(EjecucionPresupuestalGastoCCyFondo[[#This Row],[VIGENCIA]])),"")))</f>
        <v>4101038</v>
      </c>
      <c r="M218" s="5" t="s">
        <v>5798</v>
      </c>
      <c r="N218" s="6">
        <v>158052530</v>
      </c>
      <c r="O218" s="6">
        <v>0</v>
      </c>
      <c r="P218" s="6">
        <v>0</v>
      </c>
      <c r="Q218" s="6">
        <v>0</v>
      </c>
      <c r="R218" s="6">
        <v>0</v>
      </c>
      <c r="S218" s="6">
        <v>0</v>
      </c>
      <c r="T218" s="6">
        <v>0</v>
      </c>
      <c r="U218" s="6">
        <v>158052530</v>
      </c>
      <c r="V218" s="6">
        <v>158052530</v>
      </c>
      <c r="W218" s="6">
        <v>158052530</v>
      </c>
      <c r="X218" s="6">
        <v>158033994</v>
      </c>
      <c r="Y218" s="6">
        <v>158033994</v>
      </c>
      <c r="Z218" s="6">
        <v>153690500</v>
      </c>
      <c r="AA218" s="107">
        <v>45699</v>
      </c>
      <c r="AB218" s="5" t="s">
        <v>6931</v>
      </c>
      <c r="AC218" s="107">
        <v>45771</v>
      </c>
      <c r="AD218" s="5" t="s">
        <v>6932</v>
      </c>
      <c r="AE218" s="5" t="s">
        <v>5911</v>
      </c>
      <c r="AF218" s="107">
        <v>45772</v>
      </c>
      <c r="AG218" s="5" t="s">
        <v>6933</v>
      </c>
      <c r="AH218" s="5" t="s">
        <v>5911</v>
      </c>
      <c r="AI218" s="5"/>
      <c r="AJ218" s="107"/>
      <c r="AK218" s="107"/>
      <c r="AL218" s="6"/>
      <c r="AM218" s="6"/>
      <c r="AN218" s="6"/>
      <c r="AO218" s="6"/>
    </row>
    <row r="219" spans="1:41" ht="40.200000000000003" customHeight="1" x14ac:dyDescent="0.3">
      <c r="A219" s="167" t="s">
        <v>1246</v>
      </c>
      <c r="B219" s="5" t="s">
        <v>5795</v>
      </c>
      <c r="C219" s="5" t="s">
        <v>3745</v>
      </c>
      <c r="D219" s="5" t="s">
        <v>2267</v>
      </c>
      <c r="E219" s="5" t="s">
        <v>5796</v>
      </c>
      <c r="F219" s="5" t="s">
        <v>2525</v>
      </c>
      <c r="G219" s="5" t="s">
        <v>2526</v>
      </c>
      <c r="H219" s="5" t="s">
        <v>2540</v>
      </c>
      <c r="I219" s="5" t="s">
        <v>2541</v>
      </c>
      <c r="J219" s="5" t="s">
        <v>1563</v>
      </c>
      <c r="K219" s="5" t="s">
        <v>6934</v>
      </c>
      <c r="L219" s="5" t="str" cm="1">
        <f t="array" ref="L219">_xlfn.TEXTJOIN(", ",TRUE,_xlfn.UNIQUE(_xlfn._xlws.FILTER(InfoGeneral[CodigoProducto],(InfoGeneral[BPIN]=EjecucionPresupuestalGastoCCyFondo[[#This Row],[PROYECTO]])*(InfoGeneral[Vigencia]=VALUE(EjecucionPresupuestalGastoCCyFondo[[#This Row],[VIGENCIA]])),"")))</f>
        <v>2302024</v>
      </c>
      <c r="M219" s="5" t="s">
        <v>5798</v>
      </c>
      <c r="N219" s="6">
        <v>59164791</v>
      </c>
      <c r="O219" s="6">
        <v>0</v>
      </c>
      <c r="P219" s="6">
        <v>0</v>
      </c>
      <c r="Q219" s="6">
        <v>0</v>
      </c>
      <c r="R219" s="6">
        <v>0</v>
      </c>
      <c r="S219" s="6">
        <v>0</v>
      </c>
      <c r="T219" s="6">
        <v>0</v>
      </c>
      <c r="U219" s="6">
        <v>59164791</v>
      </c>
      <c r="V219" s="6">
        <v>59164791</v>
      </c>
      <c r="W219" s="6">
        <v>59164791</v>
      </c>
      <c r="X219" s="6">
        <v>49921865</v>
      </c>
      <c r="Y219" s="6">
        <v>9707305</v>
      </c>
      <c r="Z219" s="6">
        <v>9707305</v>
      </c>
      <c r="AA219" s="107">
        <v>45695</v>
      </c>
      <c r="AB219" s="5" t="s">
        <v>6935</v>
      </c>
      <c r="AC219" s="107">
        <v>45715</v>
      </c>
      <c r="AD219" s="5" t="s">
        <v>6936</v>
      </c>
      <c r="AE219" s="5" t="s">
        <v>6937</v>
      </c>
      <c r="AF219" s="107">
        <v>45912</v>
      </c>
      <c r="AG219" s="5" t="s">
        <v>6938</v>
      </c>
      <c r="AH219" s="5" t="s">
        <v>6151</v>
      </c>
      <c r="AI219" s="5" t="s">
        <v>6939</v>
      </c>
      <c r="AJ219" s="107">
        <v>45715</v>
      </c>
      <c r="AK219" s="107">
        <v>45715</v>
      </c>
      <c r="AL219" s="6"/>
      <c r="AM219" s="6"/>
      <c r="AN219" s="6"/>
      <c r="AO219" s="6"/>
    </row>
    <row r="220" spans="1:41" ht="40.200000000000003" customHeight="1" x14ac:dyDescent="0.3">
      <c r="A220" s="167" t="s">
        <v>1246</v>
      </c>
      <c r="B220" s="5" t="s">
        <v>5805</v>
      </c>
      <c r="C220" s="5" t="s">
        <v>3745</v>
      </c>
      <c r="D220" s="5" t="s">
        <v>2263</v>
      </c>
      <c r="E220" s="5" t="s">
        <v>5806</v>
      </c>
      <c r="F220" s="5" t="s">
        <v>2525</v>
      </c>
      <c r="G220" s="5" t="s">
        <v>2526</v>
      </c>
      <c r="H220" s="5" t="s">
        <v>2540</v>
      </c>
      <c r="I220" s="5" t="s">
        <v>2541</v>
      </c>
      <c r="J220" s="5" t="s">
        <v>1563</v>
      </c>
      <c r="K220" s="5" t="s">
        <v>6934</v>
      </c>
      <c r="L220" s="5" t="str" cm="1">
        <f t="array" ref="L220">_xlfn.TEXTJOIN(", ",TRUE,_xlfn.UNIQUE(_xlfn._xlws.FILTER(InfoGeneral[CodigoProducto],(InfoGeneral[BPIN]=EjecucionPresupuestalGastoCCyFondo[[#This Row],[PROYECTO]])*(InfoGeneral[Vigencia]=VALUE(EjecucionPresupuestalGastoCCyFondo[[#This Row],[VIGENCIA]])),"")))</f>
        <v>2302024</v>
      </c>
      <c r="M220" s="5" t="s">
        <v>5798</v>
      </c>
      <c r="N220" s="6">
        <v>110835209</v>
      </c>
      <c r="O220" s="6">
        <v>0</v>
      </c>
      <c r="P220" s="6">
        <v>0</v>
      </c>
      <c r="Q220" s="6">
        <v>0</v>
      </c>
      <c r="R220" s="6">
        <v>0</v>
      </c>
      <c r="S220" s="6">
        <v>0</v>
      </c>
      <c r="T220" s="6">
        <v>0</v>
      </c>
      <c r="U220" s="6">
        <v>110835209</v>
      </c>
      <c r="V220" s="6">
        <v>110835209</v>
      </c>
      <c r="W220" s="6">
        <v>110835209</v>
      </c>
      <c r="X220" s="6">
        <v>110786670</v>
      </c>
      <c r="Y220" s="6">
        <v>102167875</v>
      </c>
      <c r="Z220" s="6">
        <v>102167875</v>
      </c>
      <c r="AA220" s="107">
        <v>45695</v>
      </c>
      <c r="AB220" s="5" t="s">
        <v>6935</v>
      </c>
      <c r="AC220" s="107">
        <v>45743</v>
      </c>
      <c r="AD220" s="5" t="s">
        <v>6940</v>
      </c>
      <c r="AE220" s="5" t="s">
        <v>6941</v>
      </c>
      <c r="AF220" s="107">
        <v>45790</v>
      </c>
      <c r="AG220" s="5" t="s">
        <v>6942</v>
      </c>
      <c r="AH220" s="5" t="s">
        <v>6943</v>
      </c>
      <c r="AI220" s="5" t="s">
        <v>6944</v>
      </c>
      <c r="AJ220" s="107">
        <v>45736</v>
      </c>
      <c r="AK220" s="107">
        <v>45736</v>
      </c>
      <c r="AL220" s="6"/>
      <c r="AM220" s="6"/>
      <c r="AN220" s="6"/>
      <c r="AO220" s="6"/>
    </row>
    <row r="221" spans="1:41" ht="40.200000000000003" customHeight="1" x14ac:dyDescent="0.3">
      <c r="A221" s="167" t="s">
        <v>1246</v>
      </c>
      <c r="B221" s="5" t="s">
        <v>5795</v>
      </c>
      <c r="C221" s="5" t="s">
        <v>2777</v>
      </c>
      <c r="D221" s="5" t="s">
        <v>2267</v>
      </c>
      <c r="E221" s="5" t="s">
        <v>5796</v>
      </c>
      <c r="F221" s="5" t="s">
        <v>2525</v>
      </c>
      <c r="G221" s="5" t="s">
        <v>2526</v>
      </c>
      <c r="H221" s="5" t="s">
        <v>2505</v>
      </c>
      <c r="I221" s="5" t="s">
        <v>2506</v>
      </c>
      <c r="J221" s="5" t="s">
        <v>1627</v>
      </c>
      <c r="K221" s="5" t="s">
        <v>6945</v>
      </c>
      <c r="L221" s="5" t="str" cm="1">
        <f t="array" ref="L221">_xlfn.TEXTJOIN(", ",TRUE,_xlfn.UNIQUE(_xlfn._xlws.FILTER(InfoGeneral[CodigoProducto],(InfoGeneral[BPIN]=EjecucionPresupuestalGastoCCyFondo[[#This Row],[PROYECTO]])*(InfoGeneral[Vigencia]=VALUE(EjecucionPresupuestalGastoCCyFondo[[#This Row],[VIGENCIA]])),"")))</f>
        <v>4101038</v>
      </c>
      <c r="M221" s="5" t="s">
        <v>5798</v>
      </c>
      <c r="N221" s="6">
        <v>41947470</v>
      </c>
      <c r="O221" s="6">
        <v>0</v>
      </c>
      <c r="P221" s="6">
        <v>0</v>
      </c>
      <c r="Q221" s="6">
        <v>0</v>
      </c>
      <c r="R221" s="6">
        <v>0</v>
      </c>
      <c r="S221" s="6">
        <v>0</v>
      </c>
      <c r="T221" s="6">
        <v>0</v>
      </c>
      <c r="U221" s="6">
        <v>41947470</v>
      </c>
      <c r="V221" s="6">
        <v>41947470</v>
      </c>
      <c r="W221" s="6">
        <v>41947470</v>
      </c>
      <c r="X221" s="6">
        <v>41947470</v>
      </c>
      <c r="Y221" s="6">
        <v>41947470</v>
      </c>
      <c r="Z221" s="6">
        <v>41947470</v>
      </c>
      <c r="AA221" s="107">
        <v>45695</v>
      </c>
      <c r="AB221" s="5" t="s">
        <v>6946</v>
      </c>
      <c r="AC221" s="107">
        <v>45707</v>
      </c>
      <c r="AD221" s="5" t="s">
        <v>6947</v>
      </c>
      <c r="AE221" s="5" t="s">
        <v>6948</v>
      </c>
      <c r="AF221" s="107">
        <v>45737</v>
      </c>
      <c r="AG221" s="5" t="s">
        <v>6949</v>
      </c>
      <c r="AH221" s="5" t="s">
        <v>6950</v>
      </c>
      <c r="AI221" s="5" t="s">
        <v>6951</v>
      </c>
      <c r="AJ221" s="107">
        <v>45706</v>
      </c>
      <c r="AK221" s="107">
        <v>45706</v>
      </c>
      <c r="AL221" s="6"/>
      <c r="AM221" s="6"/>
      <c r="AN221" s="6"/>
      <c r="AO221" s="6"/>
    </row>
    <row r="222" spans="1:41" ht="40.200000000000003" customHeight="1" x14ac:dyDescent="0.3">
      <c r="A222" s="167" t="s">
        <v>1246</v>
      </c>
      <c r="B222" s="5" t="s">
        <v>5839</v>
      </c>
      <c r="C222" s="5" t="s">
        <v>2765</v>
      </c>
      <c r="D222" s="5" t="s">
        <v>2321</v>
      </c>
      <c r="E222" s="5" t="s">
        <v>5840</v>
      </c>
      <c r="F222" s="5" t="s">
        <v>2558</v>
      </c>
      <c r="G222" s="5" t="s">
        <v>5767</v>
      </c>
      <c r="H222" s="5" t="s">
        <v>2422</v>
      </c>
      <c r="I222" s="5" t="s">
        <v>2423</v>
      </c>
      <c r="J222" s="5" t="s">
        <v>1429</v>
      </c>
      <c r="K222" s="5" t="s">
        <v>6952</v>
      </c>
      <c r="L222" s="5" t="str" cm="1">
        <f t="array" ref="L222">_xlfn.TEXTJOIN(", ",TRUE,_xlfn.UNIQUE(_xlfn._xlws.FILTER(InfoGeneral[CodigoProducto],(InfoGeneral[BPIN]=EjecucionPresupuestalGastoCCyFondo[[#This Row],[PROYECTO]])*(InfoGeneral[Vigencia]=VALUE(EjecucionPresupuestalGastoCCyFondo[[#This Row],[VIGENCIA]])),"")))</f>
        <v>2201028</v>
      </c>
      <c r="M222" s="5" t="s">
        <v>5798</v>
      </c>
      <c r="N222" s="6">
        <v>0</v>
      </c>
      <c r="O222" s="6">
        <v>193620056</v>
      </c>
      <c r="P222" s="6">
        <v>0</v>
      </c>
      <c r="Q222" s="6">
        <v>0</v>
      </c>
      <c r="R222" s="6">
        <v>0</v>
      </c>
      <c r="S222" s="6">
        <v>0</v>
      </c>
      <c r="T222" s="6">
        <v>0</v>
      </c>
      <c r="U222" s="6">
        <v>193620056</v>
      </c>
      <c r="V222" s="6">
        <v>193620056</v>
      </c>
      <c r="W222" s="6">
        <v>193620056</v>
      </c>
      <c r="X222" s="6">
        <v>193620056</v>
      </c>
      <c r="Y222" s="6">
        <v>193620056</v>
      </c>
      <c r="Z222" s="6">
        <v>193620056</v>
      </c>
      <c r="AA222" s="107">
        <v>45835</v>
      </c>
      <c r="AB222" s="5" t="s">
        <v>6953</v>
      </c>
      <c r="AC222" s="107">
        <v>45846</v>
      </c>
      <c r="AD222" s="5" t="s">
        <v>6954</v>
      </c>
      <c r="AE222" s="5" t="s">
        <v>6955</v>
      </c>
      <c r="AF222" s="107">
        <v>45881</v>
      </c>
      <c r="AG222" s="5" t="s">
        <v>6956</v>
      </c>
      <c r="AH222" s="5" t="s">
        <v>5860</v>
      </c>
      <c r="AI222" s="5" t="s">
        <v>6957</v>
      </c>
      <c r="AJ222" s="107">
        <v>45842</v>
      </c>
      <c r="AK222" s="107">
        <v>45842</v>
      </c>
      <c r="AL222" s="6"/>
      <c r="AM222" s="6"/>
      <c r="AN222" s="6"/>
      <c r="AO222" s="6"/>
    </row>
    <row r="223" spans="1:41" ht="40.200000000000003" customHeight="1" x14ac:dyDescent="0.3">
      <c r="A223" s="167" t="s">
        <v>1246</v>
      </c>
      <c r="B223" s="5" t="s">
        <v>5839</v>
      </c>
      <c r="C223" s="5" t="s">
        <v>2765</v>
      </c>
      <c r="D223" s="5" t="s">
        <v>2321</v>
      </c>
      <c r="E223" s="5" t="s">
        <v>5840</v>
      </c>
      <c r="F223" s="5" t="s">
        <v>2525</v>
      </c>
      <c r="G223" s="5" t="s">
        <v>2526</v>
      </c>
      <c r="H223" s="5" t="s">
        <v>2422</v>
      </c>
      <c r="I223" s="5" t="s">
        <v>2423</v>
      </c>
      <c r="J223" s="5" t="s">
        <v>1429</v>
      </c>
      <c r="K223" s="5" t="s">
        <v>6952</v>
      </c>
      <c r="L223" s="5" t="str" cm="1">
        <f t="array" ref="L223">_xlfn.TEXTJOIN(", ",TRUE,_xlfn.UNIQUE(_xlfn._xlws.FILTER(InfoGeneral[CodigoProducto],(InfoGeneral[BPIN]=EjecucionPresupuestalGastoCCyFondo[[#This Row],[PROYECTO]])*(InfoGeneral[Vigencia]=VALUE(EjecucionPresupuestalGastoCCyFondo[[#This Row],[VIGENCIA]])),"")))</f>
        <v>2201028</v>
      </c>
      <c r="M223" s="5" t="s">
        <v>5798</v>
      </c>
      <c r="N223" s="6">
        <v>0</v>
      </c>
      <c r="O223" s="6">
        <v>0</v>
      </c>
      <c r="P223" s="6">
        <v>0</v>
      </c>
      <c r="Q223" s="6">
        <v>47135376</v>
      </c>
      <c r="R223" s="6">
        <v>0</v>
      </c>
      <c r="S223" s="6">
        <v>0</v>
      </c>
      <c r="T223" s="6">
        <v>0</v>
      </c>
      <c r="U223" s="6">
        <v>47135376</v>
      </c>
      <c r="V223" s="6">
        <v>46770361.600000001</v>
      </c>
      <c r="W223" s="6">
        <v>46770361.600000001</v>
      </c>
      <c r="X223" s="6">
        <v>46770361.600000001</v>
      </c>
      <c r="Y223" s="6">
        <v>46770361.600000001</v>
      </c>
      <c r="Z223" s="6">
        <v>46770361.600000001</v>
      </c>
      <c r="AA223" s="107">
        <v>45835</v>
      </c>
      <c r="AB223" s="5" t="s">
        <v>6953</v>
      </c>
      <c r="AC223" s="107">
        <v>45852</v>
      </c>
      <c r="AD223" s="5" t="s">
        <v>6958</v>
      </c>
      <c r="AE223" s="5" t="s">
        <v>6959</v>
      </c>
      <c r="AF223" s="107">
        <v>45890</v>
      </c>
      <c r="AG223" s="5" t="s">
        <v>6960</v>
      </c>
      <c r="AH223" s="5" t="s">
        <v>5860</v>
      </c>
      <c r="AI223" s="5" t="s">
        <v>6961</v>
      </c>
      <c r="AJ223" s="107">
        <v>45849</v>
      </c>
      <c r="AK223" s="107">
        <v>45849</v>
      </c>
      <c r="AL223" s="6"/>
      <c r="AM223" s="6"/>
      <c r="AN223" s="6"/>
      <c r="AO223" s="6"/>
    </row>
    <row r="224" spans="1:41" ht="40.200000000000003" customHeight="1" x14ac:dyDescent="0.3">
      <c r="A224" s="167" t="s">
        <v>1246</v>
      </c>
      <c r="B224" s="5" t="s">
        <v>5839</v>
      </c>
      <c r="C224" s="5" t="s">
        <v>2765</v>
      </c>
      <c r="D224" s="5" t="s">
        <v>2321</v>
      </c>
      <c r="E224" s="5" t="s">
        <v>5840</v>
      </c>
      <c r="F224" s="5" t="s">
        <v>2531</v>
      </c>
      <c r="G224" s="5" t="s">
        <v>6962</v>
      </c>
      <c r="H224" s="5" t="s">
        <v>2422</v>
      </c>
      <c r="I224" s="5" t="s">
        <v>2423</v>
      </c>
      <c r="J224" s="5" t="s">
        <v>1429</v>
      </c>
      <c r="K224" s="5" t="s">
        <v>6952</v>
      </c>
      <c r="L224" s="5" t="str" cm="1">
        <f t="array" ref="L224">_xlfn.TEXTJOIN(", ",TRUE,_xlfn.UNIQUE(_xlfn._xlws.FILTER(InfoGeneral[CodigoProducto],(InfoGeneral[BPIN]=EjecucionPresupuestalGastoCCyFondo[[#This Row],[PROYECTO]])*(InfoGeneral[Vigencia]=VALUE(EjecucionPresupuestalGastoCCyFondo[[#This Row],[VIGENCIA]])),"")))</f>
        <v>2201028</v>
      </c>
      <c r="M224" s="5" t="s">
        <v>5798</v>
      </c>
      <c r="N224" s="6">
        <v>0</v>
      </c>
      <c r="O224" s="6">
        <v>63933740.329999998</v>
      </c>
      <c r="P224" s="6">
        <v>0</v>
      </c>
      <c r="Q224" s="6">
        <v>0</v>
      </c>
      <c r="R224" s="6">
        <v>0</v>
      </c>
      <c r="S224" s="6">
        <v>0</v>
      </c>
      <c r="T224" s="6">
        <v>0</v>
      </c>
      <c r="U224" s="6">
        <v>6393374033</v>
      </c>
      <c r="V224" s="6">
        <v>0</v>
      </c>
      <c r="W224" s="6">
        <v>0</v>
      </c>
      <c r="X224" s="6">
        <v>0</v>
      </c>
      <c r="Y224" s="6">
        <v>0</v>
      </c>
      <c r="Z224" s="6">
        <v>0</v>
      </c>
      <c r="AA224" s="107">
        <v>45715</v>
      </c>
      <c r="AB224" s="5" t="s">
        <v>6963</v>
      </c>
      <c r="AC224" s="107">
        <v>45734</v>
      </c>
      <c r="AD224" s="5" t="s">
        <v>6964</v>
      </c>
      <c r="AE224" s="5" t="s">
        <v>6161</v>
      </c>
      <c r="AF224" s="107"/>
      <c r="AG224" s="5"/>
      <c r="AH224" s="5"/>
      <c r="AI224" s="5" t="s">
        <v>6965</v>
      </c>
      <c r="AJ224" s="107">
        <v>45733</v>
      </c>
      <c r="AK224" s="107">
        <v>45734</v>
      </c>
      <c r="AL224" s="6"/>
      <c r="AM224" s="6"/>
      <c r="AN224" s="6"/>
      <c r="AO224" s="6"/>
    </row>
    <row r="225" spans="1:41" ht="40.200000000000003" customHeight="1" x14ac:dyDescent="0.3">
      <c r="A225" s="167" t="s">
        <v>1246</v>
      </c>
      <c r="B225" s="5" t="s">
        <v>5839</v>
      </c>
      <c r="C225" s="5" t="s">
        <v>2765</v>
      </c>
      <c r="D225" s="5" t="s">
        <v>2321</v>
      </c>
      <c r="E225" s="5" t="s">
        <v>5840</v>
      </c>
      <c r="F225" s="5" t="s">
        <v>5849</v>
      </c>
      <c r="G225" s="5" t="s">
        <v>5850</v>
      </c>
      <c r="H225" s="5" t="s">
        <v>2422</v>
      </c>
      <c r="I225" s="5" t="s">
        <v>2423</v>
      </c>
      <c r="J225" s="5" t="s">
        <v>1429</v>
      </c>
      <c r="K225" s="5" t="s">
        <v>6952</v>
      </c>
      <c r="L225" s="5" t="str" cm="1">
        <f t="array" ref="L225">_xlfn.TEXTJOIN(", ",TRUE,_xlfn.UNIQUE(_xlfn._xlws.FILTER(InfoGeneral[CodigoProducto],(InfoGeneral[BPIN]=EjecucionPresupuestalGastoCCyFondo[[#This Row],[PROYECTO]])*(InfoGeneral[Vigencia]=VALUE(EjecucionPresupuestalGastoCCyFondo[[#This Row],[VIGENCIA]])),"")))</f>
        <v>2201028</v>
      </c>
      <c r="M225" s="5" t="s">
        <v>5798</v>
      </c>
      <c r="N225" s="6">
        <v>0</v>
      </c>
      <c r="O225" s="6">
        <v>6619517641.7200003</v>
      </c>
      <c r="P225" s="6">
        <v>0</v>
      </c>
      <c r="Q225" s="6">
        <v>0</v>
      </c>
      <c r="R225" s="6">
        <v>0</v>
      </c>
      <c r="S225" s="6">
        <v>0</v>
      </c>
      <c r="T225" s="6">
        <v>0</v>
      </c>
      <c r="U225" s="6">
        <v>661951764172</v>
      </c>
      <c r="V225" s="6">
        <v>6440346898.3599997</v>
      </c>
      <c r="W225" s="6">
        <v>6440346898.3599997</v>
      </c>
      <c r="X225" s="6">
        <v>6440346898.3599997</v>
      </c>
      <c r="Y225" s="6">
        <v>6440346898.3599997</v>
      </c>
      <c r="Z225" s="6">
        <v>6440346898.3599997</v>
      </c>
      <c r="AA225" s="107">
        <v>45715</v>
      </c>
      <c r="AB225" s="5" t="s">
        <v>6963</v>
      </c>
      <c r="AC225" s="107">
        <v>45734</v>
      </c>
      <c r="AD225" s="5" t="s">
        <v>6964</v>
      </c>
      <c r="AE225" s="5" t="s">
        <v>6161</v>
      </c>
      <c r="AF225" s="107">
        <v>45769</v>
      </c>
      <c r="AG225" s="5" t="s">
        <v>6966</v>
      </c>
      <c r="AH225" s="5" t="s">
        <v>6157</v>
      </c>
      <c r="AI225" s="5" t="s">
        <v>6965</v>
      </c>
      <c r="AJ225" s="107">
        <v>45733</v>
      </c>
      <c r="AK225" s="107">
        <v>45734</v>
      </c>
      <c r="AL225" s="6"/>
      <c r="AM225" s="6"/>
      <c r="AN225" s="6"/>
      <c r="AO225" s="6"/>
    </row>
    <row r="226" spans="1:41" ht="40.200000000000003" customHeight="1" x14ac:dyDescent="0.3">
      <c r="A226" s="167" t="s">
        <v>1245</v>
      </c>
      <c r="B226" s="5" t="s">
        <v>5895</v>
      </c>
      <c r="C226" s="5" t="s">
        <v>2787</v>
      </c>
      <c r="D226" s="5" t="s">
        <v>2267</v>
      </c>
      <c r="E226" s="5" t="s">
        <v>5796</v>
      </c>
      <c r="F226" s="5" t="s">
        <v>2525</v>
      </c>
      <c r="G226" s="5" t="s">
        <v>2526</v>
      </c>
      <c r="H226" s="5" t="s">
        <v>2585</v>
      </c>
      <c r="I226" s="5" t="s">
        <v>2586</v>
      </c>
      <c r="J226" s="5" t="s">
        <v>3031</v>
      </c>
      <c r="K226" s="5" t="s">
        <v>6967</v>
      </c>
      <c r="L226" s="5" t="str" cm="1">
        <f t="array" ref="L226">_xlfn.TEXTJOIN(", ",TRUE,_xlfn.UNIQUE(_xlfn._xlws.FILTER(InfoGeneral[CodigoProducto],(InfoGeneral[BPIN]=EjecucionPresupuestalGastoCCyFondo[[#This Row],[PROYECTO]])*(InfoGeneral[Vigencia]=VALUE(EjecucionPresupuestalGastoCCyFondo[[#This Row],[VIGENCIA]])),"")))</f>
        <v>4502024</v>
      </c>
      <c r="M226" s="5" t="s">
        <v>5897</v>
      </c>
      <c r="N226" s="6">
        <v>0</v>
      </c>
      <c r="O226" s="6">
        <v>0</v>
      </c>
      <c r="P226" s="6">
        <v>0</v>
      </c>
      <c r="Q226" s="6">
        <v>287868246</v>
      </c>
      <c r="R226" s="6">
        <v>0</v>
      </c>
      <c r="S226" s="6">
        <v>0</v>
      </c>
      <c r="T226" s="6">
        <v>0</v>
      </c>
      <c r="U226" s="6">
        <v>287868246</v>
      </c>
      <c r="V226" s="6">
        <v>287868246</v>
      </c>
      <c r="W226" s="6">
        <v>287868246</v>
      </c>
      <c r="X226" s="6">
        <v>287868246</v>
      </c>
      <c r="Y226" s="6">
        <v>0</v>
      </c>
      <c r="Z226" s="6">
        <v>0</v>
      </c>
      <c r="AA226" s="107">
        <v>45621</v>
      </c>
      <c r="AB226" s="5" t="s">
        <v>6968</v>
      </c>
      <c r="AC226" s="107">
        <v>45650</v>
      </c>
      <c r="AD226" s="5" t="s">
        <v>6969</v>
      </c>
      <c r="AE226" s="5" t="s">
        <v>6970</v>
      </c>
      <c r="AF226" s="107"/>
      <c r="AG226" s="5"/>
      <c r="AH226" s="5"/>
      <c r="AI226" s="5" t="s">
        <v>6971</v>
      </c>
      <c r="AJ226" s="107">
        <v>45650</v>
      </c>
      <c r="AK226" s="107">
        <v>45650</v>
      </c>
      <c r="AL226" s="6"/>
      <c r="AM226" s="6"/>
      <c r="AN226" s="6"/>
      <c r="AO226" s="6"/>
    </row>
    <row r="227" spans="1:41" ht="40.200000000000003" customHeight="1" x14ac:dyDescent="0.3">
      <c r="A227" s="167" t="s">
        <v>1246</v>
      </c>
      <c r="B227" s="5" t="s">
        <v>5795</v>
      </c>
      <c r="C227" s="5" t="s">
        <v>2787</v>
      </c>
      <c r="D227" s="5" t="s">
        <v>2267</v>
      </c>
      <c r="E227" s="5" t="s">
        <v>5796</v>
      </c>
      <c r="F227" s="5" t="s">
        <v>2525</v>
      </c>
      <c r="G227" s="5" t="s">
        <v>2526</v>
      </c>
      <c r="H227" s="5" t="s">
        <v>2564</v>
      </c>
      <c r="I227" s="5" t="s">
        <v>2565</v>
      </c>
      <c r="J227" s="5" t="s">
        <v>1410</v>
      </c>
      <c r="K227" s="5" t="s">
        <v>6972</v>
      </c>
      <c r="L227" s="5" t="str" cm="1">
        <f t="array" ref="L227">_xlfn.TEXTJOIN(", ",TRUE,_xlfn.UNIQUE(_xlfn._xlws.FILTER(InfoGeneral[CodigoProducto],(InfoGeneral[BPIN]=EjecucionPresupuestalGastoCCyFondo[[#This Row],[PROYECTO]])*(InfoGeneral[Vigencia]=VALUE(EjecucionPresupuestalGastoCCyFondo[[#This Row],[VIGENCIA]])),"")))</f>
        <v>4502034, 4502038</v>
      </c>
      <c r="M227" s="5" t="s">
        <v>5798</v>
      </c>
      <c r="N227" s="6">
        <v>70000000</v>
      </c>
      <c r="O227" s="6">
        <v>0</v>
      </c>
      <c r="P227" s="6">
        <v>0</v>
      </c>
      <c r="Q227" s="6">
        <v>0</v>
      </c>
      <c r="R227" s="6">
        <v>0</v>
      </c>
      <c r="S227" s="6">
        <v>0</v>
      </c>
      <c r="T227" s="6">
        <v>0</v>
      </c>
      <c r="U227" s="6">
        <v>70000000</v>
      </c>
      <c r="V227" s="6">
        <v>70000000</v>
      </c>
      <c r="W227" s="6">
        <v>70000000</v>
      </c>
      <c r="X227" s="6">
        <v>56000105.979999997</v>
      </c>
      <c r="Y227" s="6">
        <v>56000105.829999998</v>
      </c>
      <c r="Z227" s="6">
        <v>56000105.829999998</v>
      </c>
      <c r="AA227" s="107">
        <v>45695</v>
      </c>
      <c r="AB227" s="5" t="s">
        <v>6973</v>
      </c>
      <c r="AC227" s="107">
        <v>45734</v>
      </c>
      <c r="AD227" s="5" t="s">
        <v>6974</v>
      </c>
      <c r="AE227" s="5" t="s">
        <v>6975</v>
      </c>
      <c r="AF227" s="107">
        <v>45852</v>
      </c>
      <c r="AG227" s="5" t="s">
        <v>6976</v>
      </c>
      <c r="AH227" s="5" t="s">
        <v>6115</v>
      </c>
      <c r="AI227" s="5" t="s">
        <v>6977</v>
      </c>
      <c r="AJ227" s="107">
        <v>45730</v>
      </c>
      <c r="AK227" s="107">
        <v>45730</v>
      </c>
      <c r="AL227" s="6"/>
      <c r="AM227" s="6"/>
      <c r="AN227" s="6"/>
      <c r="AO227" s="6"/>
    </row>
    <row r="228" spans="1:41" ht="40.200000000000003" customHeight="1" x14ac:dyDescent="0.3">
      <c r="A228" s="167" t="s">
        <v>1245</v>
      </c>
      <c r="B228" s="5" t="s">
        <v>5895</v>
      </c>
      <c r="C228" s="5" t="s">
        <v>2787</v>
      </c>
      <c r="D228" s="5" t="s">
        <v>2267</v>
      </c>
      <c r="E228" s="5" t="s">
        <v>5796</v>
      </c>
      <c r="F228" s="5" t="s">
        <v>2525</v>
      </c>
      <c r="G228" s="5" t="s">
        <v>2526</v>
      </c>
      <c r="H228" s="5" t="s">
        <v>2564</v>
      </c>
      <c r="I228" s="5" t="s">
        <v>2565</v>
      </c>
      <c r="J228" s="5" t="s">
        <v>5439</v>
      </c>
      <c r="K228" s="5" t="s">
        <v>6978</v>
      </c>
      <c r="L228" s="5" t="str" cm="1">
        <f t="array" ref="L228">_xlfn.TEXTJOIN(", ",TRUE,_xlfn.UNIQUE(_xlfn._xlws.FILTER(InfoGeneral[CodigoProducto],(InfoGeneral[BPIN]=EjecucionPresupuestalGastoCCyFondo[[#This Row],[PROYECTO]])*(InfoGeneral[Vigencia]=VALUE(EjecucionPresupuestalGastoCCyFondo[[#This Row],[VIGENCIA]])),"")))</f>
        <v>4502001</v>
      </c>
      <c r="M228" s="5" t="s">
        <v>5897</v>
      </c>
      <c r="N228" s="6">
        <v>0</v>
      </c>
      <c r="O228" s="6">
        <v>0</v>
      </c>
      <c r="P228" s="6">
        <v>0</v>
      </c>
      <c r="Q228" s="6">
        <v>84500000</v>
      </c>
      <c r="R228" s="6">
        <v>0</v>
      </c>
      <c r="S228" s="6">
        <v>0</v>
      </c>
      <c r="T228" s="6">
        <v>0</v>
      </c>
      <c r="U228" s="6">
        <v>84500000</v>
      </c>
      <c r="V228" s="6">
        <v>84500000</v>
      </c>
      <c r="W228" s="6">
        <v>84500000</v>
      </c>
      <c r="X228" s="6">
        <v>83844783</v>
      </c>
      <c r="Y228" s="6">
        <v>0</v>
      </c>
      <c r="Z228" s="6">
        <v>0</v>
      </c>
      <c r="AA228" s="107">
        <v>45617</v>
      </c>
      <c r="AB228" s="5" t="s">
        <v>6979</v>
      </c>
      <c r="AC228" s="107">
        <v>45653</v>
      </c>
      <c r="AD228" s="5" t="s">
        <v>6980</v>
      </c>
      <c r="AE228" s="5" t="s">
        <v>6981</v>
      </c>
      <c r="AF228" s="107"/>
      <c r="AG228" s="5"/>
      <c r="AH228" s="5"/>
      <c r="AI228" s="5" t="s">
        <v>6982</v>
      </c>
      <c r="AJ228" s="107">
        <v>45653</v>
      </c>
      <c r="AK228" s="107">
        <v>45653</v>
      </c>
      <c r="AL228" s="6"/>
      <c r="AM228" s="6"/>
      <c r="AN228" s="6"/>
      <c r="AO228" s="6"/>
    </row>
    <row r="229" spans="1:41" ht="40.200000000000003" customHeight="1" x14ac:dyDescent="0.3">
      <c r="A229" s="167" t="s">
        <v>1245</v>
      </c>
      <c r="B229" s="5" t="s">
        <v>5895</v>
      </c>
      <c r="C229" s="5" t="s">
        <v>3773</v>
      </c>
      <c r="D229" s="5" t="s">
        <v>2267</v>
      </c>
      <c r="E229" s="5" t="s">
        <v>5796</v>
      </c>
      <c r="F229" s="5" t="s">
        <v>2558</v>
      </c>
      <c r="G229" s="5" t="s">
        <v>5767</v>
      </c>
      <c r="H229" s="5" t="s">
        <v>2558</v>
      </c>
      <c r="I229" s="5" t="s">
        <v>2559</v>
      </c>
      <c r="J229" s="5" t="s">
        <v>1779</v>
      </c>
      <c r="K229" s="5" t="s">
        <v>6983</v>
      </c>
      <c r="L229" s="5" t="str" cm="1">
        <f t="array" ref="L229">_xlfn.TEXTJOIN(", ",TRUE,_xlfn.UNIQUE(_xlfn._xlws.FILTER(InfoGeneral[CodigoProducto],(InfoGeneral[BPIN]=EjecucionPresupuestalGastoCCyFondo[[#This Row],[PROYECTO]])*(InfoGeneral[Vigencia]=VALUE(EjecucionPresupuestalGastoCCyFondo[[#This Row],[VIGENCIA]])),"")))</f>
        <v>0401106</v>
      </c>
      <c r="M229" s="5" t="s">
        <v>5842</v>
      </c>
      <c r="N229" s="6">
        <v>0</v>
      </c>
      <c r="O229" s="6">
        <v>0</v>
      </c>
      <c r="P229" s="6">
        <v>0</v>
      </c>
      <c r="Q229" s="6">
        <v>164000000</v>
      </c>
      <c r="R229" s="6">
        <v>0</v>
      </c>
      <c r="S229" s="6">
        <v>0</v>
      </c>
      <c r="T229" s="6">
        <v>0</v>
      </c>
      <c r="U229" s="6">
        <v>164000000</v>
      </c>
      <c r="V229" s="6">
        <v>164000000</v>
      </c>
      <c r="W229" s="6">
        <v>164000000</v>
      </c>
      <c r="X229" s="6">
        <v>164000000</v>
      </c>
      <c r="Y229" s="6">
        <v>0</v>
      </c>
      <c r="Z229" s="6">
        <v>0</v>
      </c>
      <c r="AA229" s="107">
        <v>45631</v>
      </c>
      <c r="AB229" s="5" t="s">
        <v>6984</v>
      </c>
      <c r="AC229" s="107">
        <v>45653</v>
      </c>
      <c r="AD229" s="5" t="s">
        <v>6985</v>
      </c>
      <c r="AE229" s="5" t="s">
        <v>6986</v>
      </c>
      <c r="AF229" s="107"/>
      <c r="AG229" s="5"/>
      <c r="AH229" s="5"/>
      <c r="AI229" s="5" t="s">
        <v>6987</v>
      </c>
      <c r="AJ229" s="107">
        <v>45652</v>
      </c>
      <c r="AK229" s="107">
        <v>45653</v>
      </c>
      <c r="AL229" s="6"/>
      <c r="AM229" s="6"/>
      <c r="AN229" s="6"/>
      <c r="AO229" s="6"/>
    </row>
    <row r="230" spans="1:41" ht="40.200000000000003" customHeight="1" x14ac:dyDescent="0.3">
      <c r="A230" s="167" t="s">
        <v>1245</v>
      </c>
      <c r="B230" s="5" t="s">
        <v>5895</v>
      </c>
      <c r="C230" s="5" t="s">
        <v>2787</v>
      </c>
      <c r="D230" s="5" t="s">
        <v>2267</v>
      </c>
      <c r="E230" s="5" t="s">
        <v>5796</v>
      </c>
      <c r="F230" s="5" t="s">
        <v>2525</v>
      </c>
      <c r="G230" s="5" t="s">
        <v>2526</v>
      </c>
      <c r="H230" s="5" t="s">
        <v>2525</v>
      </c>
      <c r="I230" s="5" t="s">
        <v>6988</v>
      </c>
      <c r="J230" s="5" t="s">
        <v>4429</v>
      </c>
      <c r="K230" s="5" t="s">
        <v>6989</v>
      </c>
      <c r="L230" s="5" t="str" cm="1">
        <f t="array" ref="L230">_xlfn.TEXTJOIN(", ",TRUE,_xlfn.UNIQUE(_xlfn._xlws.FILTER(InfoGeneral[CodigoProducto],(InfoGeneral[BPIN]=EjecucionPresupuestalGastoCCyFondo[[#This Row],[PROYECTO]])*(InfoGeneral[Vigencia]=VALUE(EjecucionPresupuestalGastoCCyFondo[[#This Row],[VIGENCIA]])),"")))</f>
        <v>4599029</v>
      </c>
      <c r="M230" s="5" t="s">
        <v>5897</v>
      </c>
      <c r="N230" s="6">
        <v>0</v>
      </c>
      <c r="O230" s="6">
        <v>0</v>
      </c>
      <c r="P230" s="6">
        <v>0</v>
      </c>
      <c r="Q230" s="6">
        <v>35463762.609999999</v>
      </c>
      <c r="R230" s="6">
        <v>0</v>
      </c>
      <c r="S230" s="6">
        <v>0</v>
      </c>
      <c r="T230" s="6">
        <v>0</v>
      </c>
      <c r="U230" s="6">
        <v>3546376261</v>
      </c>
      <c r="V230" s="6">
        <v>35463762.609999999</v>
      </c>
      <c r="W230" s="6">
        <v>35463762.609999999</v>
      </c>
      <c r="X230" s="6">
        <v>35463762.609999999</v>
      </c>
      <c r="Y230" s="6">
        <v>35463762.609999999</v>
      </c>
      <c r="Z230" s="6">
        <v>35463762.609999999</v>
      </c>
      <c r="AA230" s="107">
        <v>45631</v>
      </c>
      <c r="AB230" s="5" t="s">
        <v>6990</v>
      </c>
      <c r="AC230" s="107">
        <v>45644</v>
      </c>
      <c r="AD230" s="5" t="s">
        <v>6991</v>
      </c>
      <c r="AE230" s="5" t="s">
        <v>6992</v>
      </c>
      <c r="AF230" s="107">
        <v>45650</v>
      </c>
      <c r="AG230" s="5" t="s">
        <v>6993</v>
      </c>
      <c r="AH230" s="5" t="s">
        <v>6157</v>
      </c>
      <c r="AI230" s="5" t="s">
        <v>6994</v>
      </c>
      <c r="AJ230" s="107">
        <v>45644</v>
      </c>
      <c r="AK230" s="107">
        <v>45644</v>
      </c>
      <c r="AL230" s="6"/>
      <c r="AM230" s="6"/>
      <c r="AN230" s="6"/>
      <c r="AO230" s="6"/>
    </row>
    <row r="231" spans="1:41" ht="40.200000000000003" customHeight="1" x14ac:dyDescent="0.3">
      <c r="A231" s="167" t="s">
        <v>1245</v>
      </c>
      <c r="B231" s="5" t="s">
        <v>5895</v>
      </c>
      <c r="C231" s="5" t="s">
        <v>2787</v>
      </c>
      <c r="D231" s="5" t="s">
        <v>2267</v>
      </c>
      <c r="E231" s="5" t="s">
        <v>5796</v>
      </c>
      <c r="F231" s="5" t="s">
        <v>2558</v>
      </c>
      <c r="G231" s="5" t="s">
        <v>5767</v>
      </c>
      <c r="H231" s="5" t="s">
        <v>2525</v>
      </c>
      <c r="I231" s="5" t="s">
        <v>6988</v>
      </c>
      <c r="J231" s="5" t="s">
        <v>4429</v>
      </c>
      <c r="K231" s="5" t="s">
        <v>6989</v>
      </c>
      <c r="L231" s="5" t="str" cm="1">
        <f t="array" ref="L231">_xlfn.TEXTJOIN(", ",TRUE,_xlfn.UNIQUE(_xlfn._xlws.FILTER(InfoGeneral[CodigoProducto],(InfoGeneral[BPIN]=EjecucionPresupuestalGastoCCyFondo[[#This Row],[PROYECTO]])*(InfoGeneral[Vigencia]=VALUE(EjecucionPresupuestalGastoCCyFondo[[#This Row],[VIGENCIA]])),"")))</f>
        <v>4599029</v>
      </c>
      <c r="M231" s="5" t="s">
        <v>5897</v>
      </c>
      <c r="N231" s="6">
        <v>0</v>
      </c>
      <c r="O231" s="6">
        <v>0</v>
      </c>
      <c r="P231" s="6">
        <v>0</v>
      </c>
      <c r="Q231" s="6">
        <v>264536237.38999999</v>
      </c>
      <c r="R231" s="6">
        <v>0</v>
      </c>
      <c r="S231" s="6">
        <v>0</v>
      </c>
      <c r="T231" s="6">
        <v>0</v>
      </c>
      <c r="U231" s="6">
        <v>26453623739</v>
      </c>
      <c r="V231" s="6">
        <v>264536237.38999999</v>
      </c>
      <c r="W231" s="6">
        <v>264536237.38999999</v>
      </c>
      <c r="X231" s="6">
        <v>264536237.38999999</v>
      </c>
      <c r="Y231" s="6">
        <v>264536237.38999999</v>
      </c>
      <c r="Z231" s="6">
        <v>264536237.38999999</v>
      </c>
      <c r="AA231" s="107">
        <v>45631</v>
      </c>
      <c r="AB231" s="5" t="s">
        <v>6990</v>
      </c>
      <c r="AC231" s="107">
        <v>45644</v>
      </c>
      <c r="AD231" s="5" t="s">
        <v>6991</v>
      </c>
      <c r="AE231" s="5" t="s">
        <v>6992</v>
      </c>
      <c r="AF231" s="107">
        <v>45650</v>
      </c>
      <c r="AG231" s="5" t="s">
        <v>6993</v>
      </c>
      <c r="AH231" s="5" t="s">
        <v>6157</v>
      </c>
      <c r="AI231" s="5" t="s">
        <v>6994</v>
      </c>
      <c r="AJ231" s="107">
        <v>45644</v>
      </c>
      <c r="AK231" s="107">
        <v>45644</v>
      </c>
      <c r="AL231" s="6"/>
      <c r="AM231" s="6"/>
      <c r="AN231" s="6"/>
      <c r="AO231" s="6"/>
    </row>
    <row r="232" spans="1:41" ht="40.200000000000003" customHeight="1" x14ac:dyDescent="0.3">
      <c r="A232" s="167" t="s">
        <v>1246</v>
      </c>
      <c r="B232" s="5" t="s">
        <v>5795</v>
      </c>
      <c r="C232" s="5" t="s">
        <v>2787</v>
      </c>
      <c r="D232" s="5" t="s">
        <v>2267</v>
      </c>
      <c r="E232" s="5" t="s">
        <v>5796</v>
      </c>
      <c r="F232" s="5" t="s">
        <v>2525</v>
      </c>
      <c r="G232" s="5" t="s">
        <v>2526</v>
      </c>
      <c r="H232" s="5" t="s">
        <v>2564</v>
      </c>
      <c r="I232" s="5" t="s">
        <v>2565</v>
      </c>
      <c r="J232" s="5" t="s">
        <v>1693</v>
      </c>
      <c r="K232" s="5" t="s">
        <v>6995</v>
      </c>
      <c r="L232" s="5" t="str" cm="1">
        <f t="array" ref="L232">_xlfn.TEXTJOIN(", ",TRUE,_xlfn.UNIQUE(_xlfn._xlws.FILTER(InfoGeneral[CodigoProducto],(InfoGeneral[BPIN]=EjecucionPresupuestalGastoCCyFondo[[#This Row],[PROYECTO]])*(InfoGeneral[Vigencia]=VALUE(EjecucionPresupuestalGastoCCyFondo[[#This Row],[VIGENCIA]])),"")))</f>
        <v>4502038, 4502034, 4502001</v>
      </c>
      <c r="M232" s="5" t="s">
        <v>5798</v>
      </c>
      <c r="N232" s="6">
        <v>50000000</v>
      </c>
      <c r="O232" s="6">
        <v>0</v>
      </c>
      <c r="P232" s="6">
        <v>0</v>
      </c>
      <c r="Q232" s="6">
        <v>0</v>
      </c>
      <c r="R232" s="6">
        <v>0</v>
      </c>
      <c r="S232" s="6">
        <v>0</v>
      </c>
      <c r="T232" s="6">
        <v>0</v>
      </c>
      <c r="U232" s="6">
        <v>50000000</v>
      </c>
      <c r="V232" s="6">
        <v>50000000</v>
      </c>
      <c r="W232" s="6">
        <v>50000000</v>
      </c>
      <c r="X232" s="6">
        <v>39999500</v>
      </c>
      <c r="Y232" s="6">
        <v>35394500</v>
      </c>
      <c r="Z232" s="6">
        <v>35394500</v>
      </c>
      <c r="AA232" s="107">
        <v>45812</v>
      </c>
      <c r="AB232" s="5" t="s">
        <v>6996</v>
      </c>
      <c r="AC232" s="107">
        <v>45848</v>
      </c>
      <c r="AD232" s="5" t="s">
        <v>6997</v>
      </c>
      <c r="AE232" s="5" t="s">
        <v>6998</v>
      </c>
      <c r="AF232" s="107">
        <v>45952</v>
      </c>
      <c r="AG232" s="5" t="s">
        <v>6999</v>
      </c>
      <c r="AH232" s="5" t="s">
        <v>6115</v>
      </c>
      <c r="AI232" s="5" t="s">
        <v>7000</v>
      </c>
      <c r="AJ232" s="107">
        <v>45847</v>
      </c>
      <c r="AK232" s="107">
        <v>45848</v>
      </c>
      <c r="AL232" s="6"/>
      <c r="AM232" s="6"/>
      <c r="AN232" s="6"/>
      <c r="AO232" s="6"/>
    </row>
    <row r="233" spans="1:41" ht="40.200000000000003" customHeight="1" x14ac:dyDescent="0.3">
      <c r="A233" s="167" t="s">
        <v>1246</v>
      </c>
      <c r="B233" s="5" t="s">
        <v>5795</v>
      </c>
      <c r="C233" s="5" t="s">
        <v>2765</v>
      </c>
      <c r="D233" s="5" t="s">
        <v>2267</v>
      </c>
      <c r="E233" s="5" t="s">
        <v>5796</v>
      </c>
      <c r="F233" s="5" t="s">
        <v>2420</v>
      </c>
      <c r="G233" s="5" t="s">
        <v>2421</v>
      </c>
      <c r="H233" s="5" t="s">
        <v>2422</v>
      </c>
      <c r="I233" s="5" t="s">
        <v>2423</v>
      </c>
      <c r="J233" s="5" t="s">
        <v>5284</v>
      </c>
      <c r="K233" s="5" t="s">
        <v>7001</v>
      </c>
      <c r="L233" s="5" t="str" cm="1">
        <f t="array" ref="L233">_xlfn.TEXTJOIN(", ",TRUE,_xlfn.UNIQUE(_xlfn._xlws.FILTER(InfoGeneral[CodigoProducto],(InfoGeneral[BPIN]=EjecucionPresupuestalGastoCCyFondo[[#This Row],[PROYECTO]])*(InfoGeneral[Vigencia]=VALUE(EjecucionPresupuestalGastoCCyFondo[[#This Row],[VIGENCIA]])),"")))</f>
        <v>2201084</v>
      </c>
      <c r="M233" s="5" t="s">
        <v>5798</v>
      </c>
      <c r="N233" s="6">
        <v>1612677020</v>
      </c>
      <c r="O233" s="6">
        <v>0</v>
      </c>
      <c r="P233" s="6">
        <v>0</v>
      </c>
      <c r="Q233" s="6">
        <v>0</v>
      </c>
      <c r="R233" s="6">
        <v>1612677020</v>
      </c>
      <c r="S233" s="6">
        <v>0</v>
      </c>
      <c r="T233" s="6">
        <v>0</v>
      </c>
      <c r="U233" s="6">
        <v>0</v>
      </c>
      <c r="V233" s="6">
        <v>0</v>
      </c>
      <c r="W233" s="6">
        <v>0</v>
      </c>
      <c r="X233" s="6">
        <v>0</v>
      </c>
      <c r="Y233" s="6">
        <v>0</v>
      </c>
      <c r="Z233" s="6">
        <v>0</v>
      </c>
      <c r="AA233" s="107">
        <v>45695</v>
      </c>
      <c r="AB233" s="5" t="s">
        <v>7002</v>
      </c>
      <c r="AC233" s="107"/>
      <c r="AD233" s="5"/>
      <c r="AE233" s="5"/>
      <c r="AF233" s="107"/>
      <c r="AG233" s="5"/>
      <c r="AH233" s="5"/>
      <c r="AI233" s="5"/>
      <c r="AJ233" s="107"/>
      <c r="AK233" s="107"/>
      <c r="AL233" s="6"/>
      <c r="AM233" s="6"/>
      <c r="AN233" s="6"/>
      <c r="AO233" s="6"/>
    </row>
    <row r="234" spans="1:41" ht="40.200000000000003" customHeight="1" x14ac:dyDescent="0.3">
      <c r="A234" s="167" t="s">
        <v>1246</v>
      </c>
      <c r="B234" s="5" t="s">
        <v>5795</v>
      </c>
      <c r="C234" s="5" t="s">
        <v>2787</v>
      </c>
      <c r="D234" s="5" t="s">
        <v>2267</v>
      </c>
      <c r="E234" s="5" t="s">
        <v>5796</v>
      </c>
      <c r="F234" s="5" t="s">
        <v>2525</v>
      </c>
      <c r="G234" s="5" t="s">
        <v>2526</v>
      </c>
      <c r="H234" s="5" t="s">
        <v>2558</v>
      </c>
      <c r="I234" s="5" t="s">
        <v>2559</v>
      </c>
      <c r="J234" s="5" t="s">
        <v>1695</v>
      </c>
      <c r="K234" s="5" t="s">
        <v>7003</v>
      </c>
      <c r="L234" s="5" t="str" cm="1">
        <f t="array" ref="L234">_xlfn.TEXTJOIN(", ",TRUE,_xlfn.UNIQUE(_xlfn._xlws.FILTER(InfoGeneral[CodigoProducto],(InfoGeneral[BPIN]=EjecucionPresupuestalGastoCCyFondo[[#This Row],[PROYECTO]])*(InfoGeneral[Vigencia]=VALUE(EjecucionPresupuestalGastoCCyFondo[[#This Row],[VIGENCIA]])),"")))</f>
        <v>4599034</v>
      </c>
      <c r="M234" s="5" t="s">
        <v>5798</v>
      </c>
      <c r="N234" s="6">
        <v>40100000</v>
      </c>
      <c r="O234" s="6">
        <v>0</v>
      </c>
      <c r="P234" s="6">
        <v>0</v>
      </c>
      <c r="Q234" s="6">
        <v>0</v>
      </c>
      <c r="R234" s="6">
        <v>0</v>
      </c>
      <c r="S234" s="6">
        <v>0</v>
      </c>
      <c r="T234" s="6">
        <v>0</v>
      </c>
      <c r="U234" s="6">
        <v>40100000</v>
      </c>
      <c r="V234" s="6">
        <v>40100000</v>
      </c>
      <c r="W234" s="6">
        <v>40100000</v>
      </c>
      <c r="X234" s="6">
        <v>40100000</v>
      </c>
      <c r="Y234" s="6">
        <v>40100000</v>
      </c>
      <c r="Z234" s="6">
        <v>40100000</v>
      </c>
      <c r="AA234" s="107">
        <v>45845</v>
      </c>
      <c r="AB234" s="5" t="s">
        <v>7004</v>
      </c>
      <c r="AC234" s="107">
        <v>45938</v>
      </c>
      <c r="AD234" s="5" t="s">
        <v>7005</v>
      </c>
      <c r="AE234" s="5" t="s">
        <v>7006</v>
      </c>
      <c r="AF234" s="107">
        <v>45985</v>
      </c>
      <c r="AG234" s="5" t="s">
        <v>7007</v>
      </c>
      <c r="AH234" s="5" t="s">
        <v>6115</v>
      </c>
      <c r="AI234" s="5" t="s">
        <v>7008</v>
      </c>
      <c r="AJ234" s="107">
        <v>45937</v>
      </c>
      <c r="AK234" s="107">
        <v>45937</v>
      </c>
      <c r="AL234" s="6"/>
      <c r="AM234" s="6"/>
      <c r="AN234" s="6"/>
      <c r="AO234" s="6"/>
    </row>
    <row r="235" spans="1:41" ht="40.200000000000003" customHeight="1" x14ac:dyDescent="0.3">
      <c r="A235" s="167" t="s">
        <v>1246</v>
      </c>
      <c r="B235" s="5" t="s">
        <v>5795</v>
      </c>
      <c r="C235" s="5" t="s">
        <v>3600</v>
      </c>
      <c r="D235" s="5" t="s">
        <v>2267</v>
      </c>
      <c r="E235" s="5" t="s">
        <v>5796</v>
      </c>
      <c r="F235" s="5" t="s">
        <v>7009</v>
      </c>
      <c r="G235" s="5" t="s">
        <v>7010</v>
      </c>
      <c r="H235" s="5" t="s">
        <v>2545</v>
      </c>
      <c r="I235" s="5" t="s">
        <v>2546</v>
      </c>
      <c r="J235" s="5" t="s">
        <v>1619</v>
      </c>
      <c r="K235" s="5" t="s">
        <v>7011</v>
      </c>
      <c r="L235" s="5" t="str" cm="1">
        <f t="array" ref="L235">_xlfn.TEXTJOIN(", ",TRUE,_xlfn.UNIQUE(_xlfn._xlws.FILTER(InfoGeneral[CodigoProducto],(InfoGeneral[BPIN]=EjecucionPresupuestalGastoCCyFondo[[#This Row],[PROYECTO]])*(InfoGeneral[Vigencia]=VALUE(EjecucionPresupuestalGastoCCyFondo[[#This Row],[VIGENCIA]])),"")))</f>
        <v>3202005, 3202014</v>
      </c>
      <c r="M235" s="5" t="s">
        <v>5798</v>
      </c>
      <c r="N235" s="6">
        <v>1170120709</v>
      </c>
      <c r="O235" s="6">
        <v>0</v>
      </c>
      <c r="P235" s="6">
        <v>0</v>
      </c>
      <c r="Q235" s="6">
        <v>0</v>
      </c>
      <c r="R235" s="6">
        <v>0</v>
      </c>
      <c r="S235" s="6">
        <v>0</v>
      </c>
      <c r="T235" s="6">
        <v>0</v>
      </c>
      <c r="U235" s="6">
        <v>1170120709</v>
      </c>
      <c r="V235" s="6">
        <v>1170120709</v>
      </c>
      <c r="W235" s="6">
        <v>1170120709</v>
      </c>
      <c r="X235" s="6">
        <v>1170120708.5999999</v>
      </c>
      <c r="Y235" s="6">
        <v>0</v>
      </c>
      <c r="Z235" s="6">
        <v>0</v>
      </c>
      <c r="AA235" s="107">
        <v>45699</v>
      </c>
      <c r="AB235" s="5" t="s">
        <v>7012</v>
      </c>
      <c r="AC235" s="107">
        <v>45980</v>
      </c>
      <c r="AD235" s="5" t="s">
        <v>7013</v>
      </c>
      <c r="AE235" s="5" t="s">
        <v>7014</v>
      </c>
      <c r="AF235" s="107"/>
      <c r="AG235" s="5"/>
      <c r="AH235" s="5"/>
      <c r="AI235" s="5"/>
      <c r="AJ235" s="107"/>
      <c r="AK235" s="107"/>
      <c r="AL235" s="6"/>
      <c r="AM235" s="6"/>
      <c r="AN235" s="6"/>
      <c r="AO235" s="6"/>
    </row>
    <row r="236" spans="1:41" ht="40.200000000000003" customHeight="1" x14ac:dyDescent="0.3">
      <c r="A236" s="167" t="s">
        <v>1246</v>
      </c>
      <c r="B236" s="5" t="s">
        <v>5795</v>
      </c>
      <c r="C236" s="5" t="s">
        <v>2787</v>
      </c>
      <c r="D236" s="5" t="s">
        <v>2267</v>
      </c>
      <c r="E236" s="5" t="s">
        <v>5796</v>
      </c>
      <c r="F236" s="5" t="s">
        <v>2525</v>
      </c>
      <c r="G236" s="5" t="s">
        <v>2526</v>
      </c>
      <c r="H236" s="5" t="s">
        <v>2578</v>
      </c>
      <c r="I236" s="5" t="s">
        <v>2579</v>
      </c>
      <c r="J236" s="5" t="s">
        <v>1719</v>
      </c>
      <c r="K236" s="5" t="s">
        <v>7015</v>
      </c>
      <c r="L236" s="5" t="str" cm="1">
        <f t="array" ref="L236">_xlfn.TEXTJOIN(", ",TRUE,_xlfn.UNIQUE(_xlfn._xlws.FILTER(InfoGeneral[CodigoProducto],(InfoGeneral[BPIN]=EjecucionPresupuestalGastoCCyFondo[[#This Row],[PROYECTO]])*(InfoGeneral[Vigencia]=VALUE(EjecucionPresupuestalGastoCCyFondo[[#This Row],[VIGENCIA]])),"")))</f>
        <v>4599029</v>
      </c>
      <c r="M236" s="5" t="s">
        <v>5798</v>
      </c>
      <c r="N236" s="6">
        <v>892493230</v>
      </c>
      <c r="O236" s="6">
        <v>0</v>
      </c>
      <c r="P236" s="6">
        <v>0</v>
      </c>
      <c r="Q236" s="6">
        <v>150000000</v>
      </c>
      <c r="R236" s="6">
        <v>0</v>
      </c>
      <c r="S236" s="6">
        <v>0</v>
      </c>
      <c r="T236" s="6">
        <v>0</v>
      </c>
      <c r="U236" s="6">
        <v>1042493230</v>
      </c>
      <c r="V236" s="6">
        <v>1042493230</v>
      </c>
      <c r="W236" s="6">
        <v>1042493230</v>
      </c>
      <c r="X236" s="6">
        <v>1010979516</v>
      </c>
      <c r="Y236" s="6">
        <v>1010979516</v>
      </c>
      <c r="Z236" s="6">
        <v>1010979516</v>
      </c>
      <c r="AA236" s="107">
        <v>45701</v>
      </c>
      <c r="AB236" s="5" t="s">
        <v>7016</v>
      </c>
      <c r="AC236" s="107">
        <v>45828</v>
      </c>
      <c r="AD236" s="5" t="s">
        <v>7017</v>
      </c>
      <c r="AE236" s="5" t="s">
        <v>7018</v>
      </c>
      <c r="AF236" s="107">
        <v>45894</v>
      </c>
      <c r="AG236" s="5" t="s">
        <v>7019</v>
      </c>
      <c r="AH236" s="5" t="s">
        <v>7020</v>
      </c>
      <c r="AI236" s="5" t="s">
        <v>7021</v>
      </c>
      <c r="AJ236" s="107">
        <v>45825</v>
      </c>
      <c r="AK236" s="107">
        <v>45825</v>
      </c>
      <c r="AL236" s="6"/>
      <c r="AM236" s="6"/>
      <c r="AN236" s="6"/>
      <c r="AO236" s="6"/>
    </row>
    <row r="237" spans="1:41" ht="40.200000000000003" customHeight="1" x14ac:dyDescent="0.3">
      <c r="A237" s="167" t="s">
        <v>1246</v>
      </c>
      <c r="B237" s="5" t="s">
        <v>7022</v>
      </c>
      <c r="C237" s="5" t="s">
        <v>2787</v>
      </c>
      <c r="D237" s="5" t="s">
        <v>2255</v>
      </c>
      <c r="E237" s="5" t="s">
        <v>2256</v>
      </c>
      <c r="F237" s="5" t="s">
        <v>2511</v>
      </c>
      <c r="G237" s="5" t="s">
        <v>2512</v>
      </c>
      <c r="H237" s="5" t="s">
        <v>2505</v>
      </c>
      <c r="I237" s="5" t="s">
        <v>2506</v>
      </c>
      <c r="J237" s="5" t="s">
        <v>1718</v>
      </c>
      <c r="K237" s="5" t="s">
        <v>7023</v>
      </c>
      <c r="L237" s="5" t="str" cm="1">
        <f t="array" ref="L237">_xlfn.TEXTJOIN(", ",TRUE,_xlfn.UNIQUE(_xlfn._xlws.FILTER(InfoGeneral[CodigoProducto],(InfoGeneral[BPIN]=EjecucionPresupuestalGastoCCyFondo[[#This Row],[PROYECTO]])*(InfoGeneral[Vigencia]=VALUE(EjecucionPresupuestalGastoCCyFondo[[#This Row],[VIGENCIA]])),"")))</f>
        <v>4501029</v>
      </c>
      <c r="M237" s="5" t="s">
        <v>5798</v>
      </c>
      <c r="N237" s="6">
        <v>2258000000</v>
      </c>
      <c r="O237" s="6">
        <v>0</v>
      </c>
      <c r="P237" s="6">
        <v>0</v>
      </c>
      <c r="Q237" s="6">
        <v>0</v>
      </c>
      <c r="R237" s="6">
        <v>0</v>
      </c>
      <c r="S237" s="6">
        <v>0</v>
      </c>
      <c r="T237" s="6">
        <v>0</v>
      </c>
      <c r="U237" s="6">
        <v>2258000000</v>
      </c>
      <c r="V237" s="6">
        <v>2258000000</v>
      </c>
      <c r="W237" s="6">
        <v>2258000000</v>
      </c>
      <c r="X237" s="6">
        <v>2257939000</v>
      </c>
      <c r="Y237" s="6">
        <v>2257939000</v>
      </c>
      <c r="Z237" s="6">
        <v>2257939000</v>
      </c>
      <c r="AA237" s="107">
        <v>45691</v>
      </c>
      <c r="AB237" s="5" t="s">
        <v>7024</v>
      </c>
      <c r="AC237" s="107">
        <v>45845</v>
      </c>
      <c r="AD237" s="5" t="s">
        <v>7025</v>
      </c>
      <c r="AE237" s="5" t="s">
        <v>7026</v>
      </c>
      <c r="AF237" s="107">
        <v>45965</v>
      </c>
      <c r="AG237" s="5" t="s">
        <v>7027</v>
      </c>
      <c r="AH237" s="5" t="s">
        <v>6591</v>
      </c>
      <c r="AI237" s="5" t="s">
        <v>7028</v>
      </c>
      <c r="AJ237" s="107">
        <v>45845</v>
      </c>
      <c r="AK237" s="107">
        <v>45845</v>
      </c>
      <c r="AL237" s="6"/>
      <c r="AM237" s="6"/>
      <c r="AN237" s="6"/>
      <c r="AO237" s="6"/>
    </row>
    <row r="238" spans="1:41" ht="40.200000000000003" customHeight="1" x14ac:dyDescent="0.3">
      <c r="A238" s="167" t="s">
        <v>1246</v>
      </c>
      <c r="B238" s="5" t="s">
        <v>7022</v>
      </c>
      <c r="C238" s="5" t="s">
        <v>2787</v>
      </c>
      <c r="D238" s="5" t="s">
        <v>2255</v>
      </c>
      <c r="E238" s="5" t="s">
        <v>2256</v>
      </c>
      <c r="F238" s="5" t="s">
        <v>2511</v>
      </c>
      <c r="G238" s="5" t="s">
        <v>2512</v>
      </c>
      <c r="H238" s="5" t="s">
        <v>2505</v>
      </c>
      <c r="I238" s="5" t="s">
        <v>2506</v>
      </c>
      <c r="J238" s="5" t="s">
        <v>5073</v>
      </c>
      <c r="K238" s="5" t="s">
        <v>7029</v>
      </c>
      <c r="L238" s="5" t="str" cm="1">
        <f t="array" ref="L238">_xlfn.TEXTJOIN(", ",TRUE,_xlfn.UNIQUE(_xlfn._xlws.FILTER(InfoGeneral[CodigoProducto],(InfoGeneral[BPIN]=EjecucionPresupuestalGastoCCyFondo[[#This Row],[PROYECTO]])*(InfoGeneral[Vigencia]=VALUE(EjecucionPresupuestalGastoCCyFondo[[#This Row],[VIGENCIA]])),"")))</f>
        <v>4501029</v>
      </c>
      <c r="M238" s="5" t="s">
        <v>5798</v>
      </c>
      <c r="N238" s="6">
        <v>1648000928</v>
      </c>
      <c r="O238" s="6">
        <v>0</v>
      </c>
      <c r="P238" s="6">
        <v>0</v>
      </c>
      <c r="Q238" s="6">
        <v>0</v>
      </c>
      <c r="R238" s="6">
        <v>0</v>
      </c>
      <c r="S238" s="6">
        <v>0</v>
      </c>
      <c r="T238" s="6">
        <v>0</v>
      </c>
      <c r="U238" s="6">
        <v>1648000928</v>
      </c>
      <c r="V238" s="6">
        <v>1648000928</v>
      </c>
      <c r="W238" s="6">
        <v>1648000928</v>
      </c>
      <c r="X238" s="6">
        <v>0</v>
      </c>
      <c r="Y238" s="6">
        <v>0</v>
      </c>
      <c r="Z238" s="6">
        <v>0</v>
      </c>
      <c r="AA238" s="107">
        <v>45691</v>
      </c>
      <c r="AB238" s="5" t="s">
        <v>7030</v>
      </c>
      <c r="AC238" s="107"/>
      <c r="AD238" s="5"/>
      <c r="AE238" s="5"/>
      <c r="AF238" s="107"/>
      <c r="AG238" s="5"/>
      <c r="AH238" s="5"/>
      <c r="AI238" s="5"/>
      <c r="AJ238" s="107"/>
      <c r="AK238" s="107"/>
      <c r="AL238" s="6"/>
      <c r="AM238" s="6"/>
      <c r="AN238" s="6"/>
      <c r="AO238" s="6"/>
    </row>
    <row r="239" spans="1:41" ht="40.200000000000003" customHeight="1" x14ac:dyDescent="0.3">
      <c r="A239" s="167" t="s">
        <v>1246</v>
      </c>
      <c r="B239" s="5" t="s">
        <v>7031</v>
      </c>
      <c r="C239" s="5" t="s">
        <v>2787</v>
      </c>
      <c r="D239" s="5" t="s">
        <v>2258</v>
      </c>
      <c r="E239" s="5" t="s">
        <v>6172</v>
      </c>
      <c r="F239" s="5" t="s">
        <v>2525</v>
      </c>
      <c r="G239" s="5" t="s">
        <v>2526</v>
      </c>
      <c r="H239" s="5" t="s">
        <v>2499</v>
      </c>
      <c r="I239" s="5" t="s">
        <v>2500</v>
      </c>
      <c r="J239" s="5" t="s">
        <v>1643</v>
      </c>
      <c r="K239" s="5" t="s">
        <v>7032</v>
      </c>
      <c r="L239" s="5" t="str" cm="1">
        <f t="array" ref="L239">_xlfn.TEXTJOIN(", ",TRUE,_xlfn.UNIQUE(_xlfn._xlws.FILTER(InfoGeneral[CodigoProducto],(InfoGeneral[BPIN]=EjecucionPresupuestalGastoCCyFondo[[#This Row],[PROYECTO]])*(InfoGeneral[Vigencia]=VALUE(EjecucionPresupuestalGastoCCyFondo[[#This Row],[VIGENCIA]])),"")))</f>
        <v>4599025</v>
      </c>
      <c r="M239" s="5" t="s">
        <v>5798</v>
      </c>
      <c r="N239" s="6">
        <v>423647512</v>
      </c>
      <c r="O239" s="6">
        <v>0</v>
      </c>
      <c r="P239" s="6">
        <v>0</v>
      </c>
      <c r="Q239" s="6">
        <v>0</v>
      </c>
      <c r="R239" s="6">
        <v>105168909</v>
      </c>
      <c r="S239" s="6">
        <v>0</v>
      </c>
      <c r="T239" s="6">
        <v>0</v>
      </c>
      <c r="U239" s="6">
        <v>318478603</v>
      </c>
      <c r="V239" s="6">
        <v>317735634</v>
      </c>
      <c r="W239" s="6">
        <v>317735634</v>
      </c>
      <c r="X239" s="6">
        <v>317735634</v>
      </c>
      <c r="Y239" s="6">
        <v>317735634</v>
      </c>
      <c r="Z239" s="6">
        <v>317735634</v>
      </c>
      <c r="AA239" s="107">
        <v>45698</v>
      </c>
      <c r="AB239" s="5" t="s">
        <v>7033</v>
      </c>
      <c r="AC239" s="107">
        <v>45728</v>
      </c>
      <c r="AD239" s="5" t="s">
        <v>7034</v>
      </c>
      <c r="AE239" s="5" t="s">
        <v>7035</v>
      </c>
      <c r="AF239" s="107">
        <v>45790</v>
      </c>
      <c r="AG239" s="5" t="s">
        <v>7036</v>
      </c>
      <c r="AH239" s="5" t="s">
        <v>5860</v>
      </c>
      <c r="AI239" s="5" t="s">
        <v>7037</v>
      </c>
      <c r="AJ239" s="107">
        <v>45726</v>
      </c>
      <c r="AK239" s="107">
        <v>45728</v>
      </c>
      <c r="AL239" s="6"/>
      <c r="AM239" s="6"/>
      <c r="AN239" s="6"/>
      <c r="AO239" s="6"/>
    </row>
    <row r="240" spans="1:41" ht="40.200000000000003" customHeight="1" x14ac:dyDescent="0.3">
      <c r="A240" s="167" t="s">
        <v>1246</v>
      </c>
      <c r="B240" s="5" t="s">
        <v>7038</v>
      </c>
      <c r="C240" s="5" t="s">
        <v>2787</v>
      </c>
      <c r="D240" s="5" t="s">
        <v>2383</v>
      </c>
      <c r="E240" s="5" t="s">
        <v>6744</v>
      </c>
      <c r="F240" s="5" t="s">
        <v>2511</v>
      </c>
      <c r="G240" s="5" t="s">
        <v>2512</v>
      </c>
      <c r="H240" s="5" t="s">
        <v>2505</v>
      </c>
      <c r="I240" s="5" t="s">
        <v>2506</v>
      </c>
      <c r="J240" s="5" t="s">
        <v>3460</v>
      </c>
      <c r="K240" s="5" t="s">
        <v>7039</v>
      </c>
      <c r="L240" s="5" t="str" cm="1">
        <f t="array" ref="L240">_xlfn.TEXTJOIN(", ",TRUE,_xlfn.UNIQUE(_xlfn._xlws.FILTER(InfoGeneral[CodigoProducto],(InfoGeneral[BPIN]=EjecucionPresupuestalGastoCCyFondo[[#This Row],[PROYECTO]])*(InfoGeneral[Vigencia]=VALUE(EjecucionPresupuestalGastoCCyFondo[[#This Row],[VIGENCIA]])),"")))</f>
        <v>4501079</v>
      </c>
      <c r="M240" s="5" t="s">
        <v>5798</v>
      </c>
      <c r="N240" s="6">
        <v>1029692983.9400001</v>
      </c>
      <c r="O240" s="6">
        <v>0</v>
      </c>
      <c r="P240" s="6">
        <v>0</v>
      </c>
      <c r="Q240" s="6">
        <v>0</v>
      </c>
      <c r="R240" s="6">
        <v>0</v>
      </c>
      <c r="S240" s="6">
        <v>0</v>
      </c>
      <c r="T240" s="6">
        <v>0</v>
      </c>
      <c r="U240" s="6">
        <v>102969298394</v>
      </c>
      <c r="V240" s="6">
        <v>1029692983.9400001</v>
      </c>
      <c r="W240" s="6">
        <v>1029692983.9400001</v>
      </c>
      <c r="X240" s="6">
        <v>0</v>
      </c>
      <c r="Y240" s="6">
        <v>0</v>
      </c>
      <c r="Z240" s="6">
        <v>0</v>
      </c>
      <c r="AA240" s="107">
        <v>45691</v>
      </c>
      <c r="AB240" s="5" t="s">
        <v>7040</v>
      </c>
      <c r="AC240" s="107"/>
      <c r="AD240" s="5"/>
      <c r="AE240" s="5"/>
      <c r="AF240" s="107"/>
      <c r="AG240" s="5"/>
      <c r="AH240" s="5"/>
      <c r="AI240" s="5"/>
      <c r="AJ240" s="107"/>
      <c r="AK240" s="107"/>
      <c r="AL240" s="6"/>
      <c r="AM240" s="6"/>
      <c r="AN240" s="6"/>
      <c r="AO240" s="6"/>
    </row>
    <row r="241" spans="1:41" ht="40.200000000000003" customHeight="1" x14ac:dyDescent="0.3">
      <c r="A241" s="167" t="s">
        <v>1246</v>
      </c>
      <c r="B241" s="5" t="s">
        <v>5795</v>
      </c>
      <c r="C241" s="5" t="s">
        <v>2787</v>
      </c>
      <c r="D241" s="5" t="s">
        <v>2267</v>
      </c>
      <c r="E241" s="5" t="s">
        <v>5796</v>
      </c>
      <c r="F241" s="5" t="s">
        <v>2511</v>
      </c>
      <c r="G241" s="5" t="s">
        <v>2512</v>
      </c>
      <c r="H241" s="5" t="s">
        <v>2505</v>
      </c>
      <c r="I241" s="5" t="s">
        <v>2506</v>
      </c>
      <c r="J241" s="5" t="s">
        <v>1486</v>
      </c>
      <c r="K241" s="5" t="s">
        <v>7041</v>
      </c>
      <c r="L241" s="5" t="str" cm="1">
        <f t="array" ref="L241">_xlfn.TEXTJOIN(", ",TRUE,_xlfn.UNIQUE(_xlfn._xlws.FILTER(InfoGeneral[CodigoProducto],(InfoGeneral[BPIN]=EjecucionPresupuestalGastoCCyFondo[[#This Row],[PROYECTO]])*(InfoGeneral[Vigencia]=VALUE(EjecucionPresupuestalGastoCCyFondo[[#This Row],[VIGENCIA]])),"")))</f>
        <v>4501029</v>
      </c>
      <c r="M241" s="5" t="s">
        <v>5798</v>
      </c>
      <c r="N241" s="6">
        <v>171380540</v>
      </c>
      <c r="O241" s="6">
        <v>0</v>
      </c>
      <c r="P241" s="6">
        <v>0</v>
      </c>
      <c r="Q241" s="6">
        <v>0</v>
      </c>
      <c r="R241" s="6">
        <v>0</v>
      </c>
      <c r="S241" s="6">
        <v>0</v>
      </c>
      <c r="T241" s="6">
        <v>0</v>
      </c>
      <c r="U241" s="6">
        <v>171380540</v>
      </c>
      <c r="V241" s="6">
        <v>171380540</v>
      </c>
      <c r="W241" s="6">
        <v>171380540</v>
      </c>
      <c r="X241" s="6">
        <v>149742793</v>
      </c>
      <c r="Y241" s="6">
        <v>149742793</v>
      </c>
      <c r="Z241" s="6">
        <v>145059582</v>
      </c>
      <c r="AA241" s="107">
        <v>45691</v>
      </c>
      <c r="AB241" s="5" t="s">
        <v>7042</v>
      </c>
      <c r="AC241" s="107">
        <v>45695</v>
      </c>
      <c r="AD241" s="5" t="s">
        <v>7043</v>
      </c>
      <c r="AE241" s="5" t="s">
        <v>7044</v>
      </c>
      <c r="AF241" s="107">
        <v>45723</v>
      </c>
      <c r="AG241" s="5" t="s">
        <v>7045</v>
      </c>
      <c r="AH241" s="5" t="s">
        <v>6711</v>
      </c>
      <c r="AI241" s="5" t="s">
        <v>7046</v>
      </c>
      <c r="AJ241" s="107">
        <v>45694</v>
      </c>
      <c r="AK241" s="107">
        <v>45694</v>
      </c>
      <c r="AL241" s="6"/>
      <c r="AM241" s="6"/>
      <c r="AN241" s="6"/>
      <c r="AO241" s="6"/>
    </row>
    <row r="242" spans="1:41" ht="40.200000000000003" customHeight="1" x14ac:dyDescent="0.3">
      <c r="A242" s="167" t="s">
        <v>1246</v>
      </c>
      <c r="B242" s="5" t="s">
        <v>5795</v>
      </c>
      <c r="C242" s="5" t="s">
        <v>3600</v>
      </c>
      <c r="D242" s="5" t="s">
        <v>2267</v>
      </c>
      <c r="E242" s="5" t="s">
        <v>5796</v>
      </c>
      <c r="F242" s="5" t="s">
        <v>2525</v>
      </c>
      <c r="G242" s="5" t="s">
        <v>2526</v>
      </c>
      <c r="H242" s="5" t="s">
        <v>2545</v>
      </c>
      <c r="I242" s="5" t="s">
        <v>2546</v>
      </c>
      <c r="J242" s="5" t="s">
        <v>4260</v>
      </c>
      <c r="K242" s="5" t="s">
        <v>7047</v>
      </c>
      <c r="L242" s="5" t="str" cm="1">
        <f t="array" ref="L242">_xlfn.TEXTJOIN(", ",TRUE,_xlfn.UNIQUE(_xlfn._xlws.FILTER(InfoGeneral[CodigoProducto],(InfoGeneral[BPIN]=EjecucionPresupuestalGastoCCyFondo[[#This Row],[PROYECTO]])*(InfoGeneral[Vigencia]=VALUE(EjecucionPresupuestalGastoCCyFondo[[#This Row],[VIGENCIA]])),"")))</f>
        <v>3208010, 3208006</v>
      </c>
      <c r="M242" s="5" t="s">
        <v>5798</v>
      </c>
      <c r="N242" s="6">
        <v>255456094</v>
      </c>
      <c r="O242" s="6">
        <v>0</v>
      </c>
      <c r="P242" s="6">
        <v>0</v>
      </c>
      <c r="Q242" s="6">
        <v>0</v>
      </c>
      <c r="R242" s="6">
        <v>255333046</v>
      </c>
      <c r="S242" s="6">
        <v>0</v>
      </c>
      <c r="T242" s="6">
        <v>0</v>
      </c>
      <c r="U242" s="6">
        <v>123048</v>
      </c>
      <c r="V242" s="6">
        <v>0</v>
      </c>
      <c r="W242" s="6">
        <v>0</v>
      </c>
      <c r="X242" s="6">
        <v>0</v>
      </c>
      <c r="Y242" s="6">
        <v>0</v>
      </c>
      <c r="Z242" s="6">
        <v>0</v>
      </c>
      <c r="AA242" s="107">
        <v>45695</v>
      </c>
      <c r="AB242" s="5" t="s">
        <v>7048</v>
      </c>
      <c r="AC242" s="107"/>
      <c r="AD242" s="5"/>
      <c r="AE242" s="5"/>
      <c r="AF242" s="107"/>
      <c r="AG242" s="5"/>
      <c r="AH242" s="5"/>
      <c r="AI242" s="5"/>
      <c r="AJ242" s="107"/>
      <c r="AK242" s="107"/>
      <c r="AL242" s="6"/>
      <c r="AM242" s="6"/>
      <c r="AN242" s="6"/>
      <c r="AO242" s="6"/>
    </row>
    <row r="243" spans="1:41" ht="40.200000000000003" customHeight="1" x14ac:dyDescent="0.3">
      <c r="A243" s="167" t="s">
        <v>1246</v>
      </c>
      <c r="B243" s="5" t="s">
        <v>5805</v>
      </c>
      <c r="C243" s="5" t="s">
        <v>2787</v>
      </c>
      <c r="D243" s="5" t="s">
        <v>2263</v>
      </c>
      <c r="E243" s="5" t="s">
        <v>5806</v>
      </c>
      <c r="F243" s="5" t="s">
        <v>2525</v>
      </c>
      <c r="G243" s="5" t="s">
        <v>2526</v>
      </c>
      <c r="H243" s="5" t="s">
        <v>2537</v>
      </c>
      <c r="I243" s="5" t="s">
        <v>2538</v>
      </c>
      <c r="J243" s="5" t="s">
        <v>1432</v>
      </c>
      <c r="K243" s="5" t="s">
        <v>7049</v>
      </c>
      <c r="L243" s="5" t="str" cm="1">
        <f t="array" ref="L243">_xlfn.TEXTJOIN(", ",TRUE,_xlfn.UNIQUE(_xlfn._xlws.FILTER(InfoGeneral[CodigoProducto],(InfoGeneral[BPIN]=EjecucionPresupuestalGastoCCyFondo[[#This Row],[PROYECTO]])*(InfoGeneral[Vigencia]=VALUE(EjecucionPresupuestalGastoCCyFondo[[#This Row],[VIGENCIA]])),"")))</f>
        <v>4599025</v>
      </c>
      <c r="M243" s="5" t="s">
        <v>5798</v>
      </c>
      <c r="N243" s="6">
        <v>364081770</v>
      </c>
      <c r="O243" s="6">
        <v>0</v>
      </c>
      <c r="P243" s="6">
        <v>0</v>
      </c>
      <c r="Q243" s="6">
        <v>0</v>
      </c>
      <c r="R243" s="6">
        <v>0</v>
      </c>
      <c r="S243" s="6">
        <v>0</v>
      </c>
      <c r="T243" s="6">
        <v>0</v>
      </c>
      <c r="U243" s="6">
        <v>364081770</v>
      </c>
      <c r="V243" s="6">
        <v>364081770</v>
      </c>
      <c r="W243" s="6">
        <v>364081770</v>
      </c>
      <c r="X243" s="6">
        <v>364081770</v>
      </c>
      <c r="Y243" s="6">
        <v>364081770</v>
      </c>
      <c r="Z243" s="6">
        <v>364081770</v>
      </c>
      <c r="AA243" s="107">
        <v>45695</v>
      </c>
      <c r="AB243" s="5" t="s">
        <v>7050</v>
      </c>
      <c r="AC243" s="107">
        <v>45889</v>
      </c>
      <c r="AD243" s="5" t="s">
        <v>7051</v>
      </c>
      <c r="AE243" s="5" t="s">
        <v>6129</v>
      </c>
      <c r="AF243" s="107">
        <v>45950</v>
      </c>
      <c r="AG243" s="5" t="s">
        <v>7052</v>
      </c>
      <c r="AH243" s="5" t="s">
        <v>6097</v>
      </c>
      <c r="AI243" s="5" t="s">
        <v>7053</v>
      </c>
      <c r="AJ243" s="107">
        <v>45888</v>
      </c>
      <c r="AK243" s="107">
        <v>45889</v>
      </c>
      <c r="AL243" s="6"/>
      <c r="AM243" s="6"/>
      <c r="AN243" s="6"/>
      <c r="AO243" s="6"/>
    </row>
    <row r="244" spans="1:41" ht="40.200000000000003" customHeight="1" x14ac:dyDescent="0.3">
      <c r="A244" s="167" t="s">
        <v>1246</v>
      </c>
      <c r="B244" s="5" t="s">
        <v>5795</v>
      </c>
      <c r="C244" s="5" t="s">
        <v>2787</v>
      </c>
      <c r="D244" s="5" t="s">
        <v>2267</v>
      </c>
      <c r="E244" s="5" t="s">
        <v>5796</v>
      </c>
      <c r="F244" s="5" t="s">
        <v>2525</v>
      </c>
      <c r="G244" s="5" t="s">
        <v>2526</v>
      </c>
      <c r="H244" s="5" t="s">
        <v>2578</v>
      </c>
      <c r="I244" s="5" t="s">
        <v>2579</v>
      </c>
      <c r="J244" s="5" t="s">
        <v>1521</v>
      </c>
      <c r="K244" s="5" t="s">
        <v>7054</v>
      </c>
      <c r="L244" s="5" t="str" cm="1">
        <f t="array" ref="L244">_xlfn.TEXTJOIN(", ",TRUE,_xlfn.UNIQUE(_xlfn._xlws.FILTER(InfoGeneral[CodigoProducto],(InfoGeneral[BPIN]=EjecucionPresupuestalGastoCCyFondo[[#This Row],[PROYECTO]])*(InfoGeneral[Vigencia]=VALUE(EjecucionPresupuestalGastoCCyFondo[[#This Row],[VIGENCIA]])),"")))</f>
        <v>4599025</v>
      </c>
      <c r="M244" s="5" t="s">
        <v>5798</v>
      </c>
      <c r="N244" s="6">
        <v>85918230</v>
      </c>
      <c r="O244" s="6">
        <v>0</v>
      </c>
      <c r="P244" s="6">
        <v>0</v>
      </c>
      <c r="Q244" s="6">
        <v>0</v>
      </c>
      <c r="R244" s="6">
        <v>0</v>
      </c>
      <c r="S244" s="6">
        <v>0</v>
      </c>
      <c r="T244" s="6">
        <v>0</v>
      </c>
      <c r="U244" s="6">
        <v>85918230</v>
      </c>
      <c r="V244" s="6">
        <v>85918230</v>
      </c>
      <c r="W244" s="6">
        <v>85918230</v>
      </c>
      <c r="X244" s="6">
        <v>68734648.319999993</v>
      </c>
      <c r="Y244" s="6">
        <v>68734648.310000002</v>
      </c>
      <c r="Z244" s="6">
        <v>68734648.310000002</v>
      </c>
      <c r="AA244" s="107">
        <v>45701</v>
      </c>
      <c r="AB244" s="5" t="s">
        <v>7055</v>
      </c>
      <c r="AC244" s="107">
        <v>45736</v>
      </c>
      <c r="AD244" s="5" t="s">
        <v>7056</v>
      </c>
      <c r="AE244" s="5" t="s">
        <v>7057</v>
      </c>
      <c r="AF244" s="107">
        <v>45821</v>
      </c>
      <c r="AG244" s="5" t="s">
        <v>7058</v>
      </c>
      <c r="AH244" s="5" t="s">
        <v>6115</v>
      </c>
      <c r="AI244" s="5" t="s">
        <v>7059</v>
      </c>
      <c r="AJ244" s="107">
        <v>45736</v>
      </c>
      <c r="AK244" s="107">
        <v>45736</v>
      </c>
      <c r="AL244" s="6"/>
      <c r="AM244" s="6"/>
      <c r="AN244" s="6"/>
      <c r="AO244" s="6"/>
    </row>
    <row r="245" spans="1:41" ht="49.95" customHeight="1" x14ac:dyDescent="0.3">
      <c r="A245" s="167" t="s">
        <v>1246</v>
      </c>
      <c r="B245" s="5" t="s">
        <v>5795</v>
      </c>
      <c r="C245" s="5" t="s">
        <v>2787</v>
      </c>
      <c r="D245" s="5" t="s">
        <v>2267</v>
      </c>
      <c r="E245" s="5" t="s">
        <v>5796</v>
      </c>
      <c r="F245" s="5" t="s">
        <v>2525</v>
      </c>
      <c r="G245" s="5" t="s">
        <v>2526</v>
      </c>
      <c r="H245" s="5" t="s">
        <v>2499</v>
      </c>
      <c r="I245" s="5" t="s">
        <v>2500</v>
      </c>
      <c r="J245" s="5" t="s">
        <v>1726</v>
      </c>
      <c r="K245" s="5" t="s">
        <v>7060</v>
      </c>
      <c r="L245" s="5" t="str" cm="1">
        <f t="array" ref="L245">_xlfn.TEXTJOIN(", ",TRUE,_xlfn.UNIQUE(_xlfn._xlws.FILTER(InfoGeneral[CodigoProducto],(InfoGeneral[BPIN]=EjecucionPresupuestalGastoCCyFondo[[#This Row],[PROYECTO]])*(InfoGeneral[Vigencia]=VALUE(EjecucionPresupuestalGastoCCyFondo[[#This Row],[VIGENCIA]])),"")))</f>
        <v>4599002</v>
      </c>
      <c r="M245" s="5" t="s">
        <v>5798</v>
      </c>
      <c r="N245" s="6">
        <v>150000039.31999999</v>
      </c>
      <c r="O245" s="6">
        <v>0</v>
      </c>
      <c r="P245" s="6">
        <v>0</v>
      </c>
      <c r="Q245" s="6">
        <v>0</v>
      </c>
      <c r="R245" s="6">
        <v>0</v>
      </c>
      <c r="S245" s="6">
        <v>0</v>
      </c>
      <c r="T245" s="6">
        <v>0</v>
      </c>
      <c r="U245" s="6">
        <v>15000003932</v>
      </c>
      <c r="V245" s="6">
        <v>149993700</v>
      </c>
      <c r="W245" s="6">
        <v>149993700</v>
      </c>
      <c r="X245" s="6">
        <v>145503350</v>
      </c>
      <c r="Y245" s="6">
        <v>145503350</v>
      </c>
      <c r="Z245" s="6">
        <v>145503350</v>
      </c>
      <c r="AA245" s="107">
        <v>45691</v>
      </c>
      <c r="AB245" s="5" t="s">
        <v>7061</v>
      </c>
      <c r="AC245" s="107">
        <v>45707</v>
      </c>
      <c r="AD245" s="5" t="s">
        <v>7062</v>
      </c>
      <c r="AE245" s="5" t="s">
        <v>7063</v>
      </c>
      <c r="AF245" s="107">
        <v>45749</v>
      </c>
      <c r="AG245" s="5" t="s">
        <v>7064</v>
      </c>
      <c r="AH245" s="5" t="s">
        <v>7065</v>
      </c>
      <c r="AI245" s="5" t="s">
        <v>7066</v>
      </c>
      <c r="AJ245" s="107">
        <v>45340</v>
      </c>
      <c r="AK245" s="107">
        <v>45340</v>
      </c>
      <c r="AL245" s="6"/>
      <c r="AM245" s="6"/>
      <c r="AN245" s="6"/>
      <c r="AO245" s="6"/>
    </row>
    <row r="246" spans="1:41" ht="49.95" customHeight="1" x14ac:dyDescent="0.3">
      <c r="A246" s="167" t="s">
        <v>1246</v>
      </c>
      <c r="B246" s="5" t="s">
        <v>7031</v>
      </c>
      <c r="C246" s="5" t="s">
        <v>2787</v>
      </c>
      <c r="D246" s="5" t="s">
        <v>2258</v>
      </c>
      <c r="E246" s="5" t="s">
        <v>6172</v>
      </c>
      <c r="F246" s="5" t="s">
        <v>2525</v>
      </c>
      <c r="G246" s="5" t="s">
        <v>2526</v>
      </c>
      <c r="H246" s="5" t="s">
        <v>2499</v>
      </c>
      <c r="I246" s="5" t="s">
        <v>2500</v>
      </c>
      <c r="J246" s="5" t="s">
        <v>1679</v>
      </c>
      <c r="K246" s="5" t="s">
        <v>7067</v>
      </c>
      <c r="L246" s="5" t="str" cm="1">
        <f t="array" ref="L246">_xlfn.TEXTJOIN(", ",TRUE,_xlfn.UNIQUE(_xlfn._xlws.FILTER(InfoGeneral[CodigoProducto],(InfoGeneral[BPIN]=EjecucionPresupuestalGastoCCyFondo[[#This Row],[PROYECTO]])*(InfoGeneral[Vigencia]=VALUE(EjecucionPresupuestalGastoCCyFondo[[#This Row],[VIGENCIA]])),"")))</f>
        <v>4599025</v>
      </c>
      <c r="M246" s="5" t="s">
        <v>5798</v>
      </c>
      <c r="N246" s="6">
        <v>497244520.68000001</v>
      </c>
      <c r="O246" s="6">
        <v>0</v>
      </c>
      <c r="P246" s="6">
        <v>0</v>
      </c>
      <c r="Q246" s="6">
        <v>0</v>
      </c>
      <c r="R246" s="6">
        <v>0</v>
      </c>
      <c r="S246" s="6">
        <v>0</v>
      </c>
      <c r="T246" s="6">
        <v>0</v>
      </c>
      <c r="U246" s="6">
        <v>49724452068</v>
      </c>
      <c r="V246" s="6">
        <v>497244520.68000001</v>
      </c>
      <c r="W246" s="6">
        <v>497244520.68000001</v>
      </c>
      <c r="X246" s="6">
        <v>497244520.68000001</v>
      </c>
      <c r="Y246" s="6">
        <v>497244519.60000002</v>
      </c>
      <c r="Z246" s="6">
        <v>497244519.60000002</v>
      </c>
      <c r="AA246" s="107">
        <v>45691</v>
      </c>
      <c r="AB246" s="5" t="s">
        <v>7068</v>
      </c>
      <c r="AC246" s="107">
        <v>45713</v>
      </c>
      <c r="AD246" s="5" t="s">
        <v>7069</v>
      </c>
      <c r="AE246" s="5" t="s">
        <v>7070</v>
      </c>
      <c r="AF246" s="107">
        <v>45832</v>
      </c>
      <c r="AG246" s="5" t="s">
        <v>7071</v>
      </c>
      <c r="AH246" s="5" t="s">
        <v>5860</v>
      </c>
      <c r="AI246" s="5" t="s">
        <v>7072</v>
      </c>
      <c r="AJ246" s="107">
        <v>45713</v>
      </c>
      <c r="AK246" s="107">
        <v>45713</v>
      </c>
      <c r="AL246" s="6"/>
      <c r="AM246" s="6"/>
      <c r="AN246" s="6"/>
      <c r="AO246" s="6"/>
    </row>
    <row r="247" spans="1:41" ht="40.200000000000003" customHeight="1" x14ac:dyDescent="0.3">
      <c r="A247" s="167" t="s">
        <v>1246</v>
      </c>
      <c r="B247" s="5" t="s">
        <v>7031</v>
      </c>
      <c r="C247" s="5" t="s">
        <v>2787</v>
      </c>
      <c r="D247" s="5" t="s">
        <v>2258</v>
      </c>
      <c r="E247" s="5" t="s">
        <v>6172</v>
      </c>
      <c r="F247" s="5" t="s">
        <v>2525</v>
      </c>
      <c r="G247" s="5" t="s">
        <v>2526</v>
      </c>
      <c r="H247" s="5" t="s">
        <v>2499</v>
      </c>
      <c r="I247" s="5" t="s">
        <v>2500</v>
      </c>
      <c r="J247" s="5" t="s">
        <v>1732</v>
      </c>
      <c r="K247" s="5" t="s">
        <v>7073</v>
      </c>
      <c r="L247" s="5" t="str" cm="1">
        <f t="array" ref="L247">_xlfn.TEXTJOIN(", ",TRUE,_xlfn.UNIQUE(_xlfn._xlws.FILTER(InfoGeneral[CodigoProducto],(InfoGeneral[BPIN]=EjecucionPresupuestalGastoCCyFondo[[#This Row],[PROYECTO]])*(InfoGeneral[Vigencia]=VALUE(EjecucionPresupuestalGastoCCyFondo[[#This Row],[VIGENCIA]])),"")))</f>
        <v>4599002</v>
      </c>
      <c r="M247" s="5" t="s">
        <v>5798</v>
      </c>
      <c r="N247" s="6">
        <v>379107928</v>
      </c>
      <c r="O247" s="6">
        <v>0</v>
      </c>
      <c r="P247" s="6">
        <v>0</v>
      </c>
      <c r="Q247" s="6">
        <v>0</v>
      </c>
      <c r="R247" s="6">
        <v>0</v>
      </c>
      <c r="S247" s="6">
        <v>0</v>
      </c>
      <c r="T247" s="6">
        <v>0</v>
      </c>
      <c r="U247" s="6">
        <v>379107928</v>
      </c>
      <c r="V247" s="6">
        <v>379107928</v>
      </c>
      <c r="W247" s="6">
        <v>379107928</v>
      </c>
      <c r="X247" s="6">
        <v>379107928</v>
      </c>
      <c r="Y247" s="6">
        <v>379107927.99000001</v>
      </c>
      <c r="Z247" s="6">
        <v>379107927.99000001</v>
      </c>
      <c r="AA247" s="107">
        <v>45695</v>
      </c>
      <c r="AB247" s="5" t="s">
        <v>7074</v>
      </c>
      <c r="AC247" s="107">
        <v>45723</v>
      </c>
      <c r="AD247" s="5" t="s">
        <v>7075</v>
      </c>
      <c r="AE247" s="5" t="s">
        <v>7076</v>
      </c>
      <c r="AF247" s="107">
        <v>45776</v>
      </c>
      <c r="AG247" s="5" t="s">
        <v>7077</v>
      </c>
      <c r="AH247" s="5" t="s">
        <v>5860</v>
      </c>
      <c r="AI247" s="5" t="s">
        <v>7078</v>
      </c>
      <c r="AJ247" s="107">
        <v>45723</v>
      </c>
      <c r="AK247" s="107">
        <v>45723</v>
      </c>
      <c r="AL247" s="6"/>
      <c r="AM247" s="6"/>
      <c r="AN247" s="6"/>
      <c r="AO247" s="6"/>
    </row>
    <row r="248" spans="1:41" ht="40.200000000000003" customHeight="1" x14ac:dyDescent="0.3">
      <c r="A248" s="167" t="s">
        <v>1246</v>
      </c>
      <c r="B248" s="5" t="s">
        <v>7079</v>
      </c>
      <c r="C248" s="5" t="s">
        <v>3619</v>
      </c>
      <c r="D248" s="5" t="s">
        <v>2599</v>
      </c>
      <c r="E248" s="5" t="s">
        <v>6497</v>
      </c>
      <c r="F248" s="5" t="s">
        <v>2611</v>
      </c>
      <c r="G248" s="5" t="s">
        <v>2612</v>
      </c>
      <c r="H248" s="5" t="s">
        <v>2601</v>
      </c>
      <c r="I248" s="5" t="s">
        <v>2602</v>
      </c>
      <c r="J248" s="5" t="s">
        <v>1554</v>
      </c>
      <c r="K248" s="5" t="s">
        <v>7080</v>
      </c>
      <c r="L248" s="5" t="str" cm="1">
        <f t="array" ref="L248">_xlfn.TEXTJOIN(", ",TRUE,_xlfn.UNIQUE(_xlfn._xlws.FILTER(InfoGeneral[CodigoProducto],(InfoGeneral[BPIN]=EjecucionPresupuestalGastoCCyFondo[[#This Row],[PROYECTO]])*(InfoGeneral[Vigencia]=VALUE(EjecucionPresupuestalGastoCCyFondo[[#This Row],[VIGENCIA]])),"")))</f>
        <v>4301037</v>
      </c>
      <c r="M248" s="5" t="s">
        <v>5798</v>
      </c>
      <c r="N248" s="6">
        <v>453754656.69999999</v>
      </c>
      <c r="O248" s="6">
        <v>0</v>
      </c>
      <c r="P248" s="6">
        <v>0</v>
      </c>
      <c r="Q248" s="6">
        <v>0</v>
      </c>
      <c r="R248" s="6">
        <v>0</v>
      </c>
      <c r="S248" s="6">
        <v>0</v>
      </c>
      <c r="T248" s="6">
        <v>0</v>
      </c>
      <c r="U248" s="6">
        <v>4537546567</v>
      </c>
      <c r="V248" s="6">
        <v>372178240</v>
      </c>
      <c r="W248" s="6">
        <v>372178240</v>
      </c>
      <c r="X248" s="6">
        <v>372178240</v>
      </c>
      <c r="Y248" s="6">
        <v>372178240</v>
      </c>
      <c r="Z248" s="6">
        <v>372178240</v>
      </c>
      <c r="AA248" s="107">
        <v>45701</v>
      </c>
      <c r="AB248" s="5" t="s">
        <v>7081</v>
      </c>
      <c r="AC248" s="107">
        <v>45701</v>
      </c>
      <c r="AD248" s="5" t="s">
        <v>7082</v>
      </c>
      <c r="AE248" s="5" t="s">
        <v>7083</v>
      </c>
      <c r="AF248" s="107">
        <v>45702</v>
      </c>
      <c r="AG248" s="5" t="s">
        <v>7084</v>
      </c>
      <c r="AH248" s="5" t="s">
        <v>7083</v>
      </c>
      <c r="AI248" s="5"/>
      <c r="AJ248" s="107"/>
      <c r="AK248" s="107"/>
      <c r="AL248" s="6"/>
      <c r="AM248" s="6"/>
      <c r="AN248" s="6"/>
      <c r="AO248" s="6"/>
    </row>
    <row r="249" spans="1:41" ht="40.200000000000003" customHeight="1" x14ac:dyDescent="0.3">
      <c r="A249" s="167" t="s">
        <v>1246</v>
      </c>
      <c r="B249" s="5" t="s">
        <v>7079</v>
      </c>
      <c r="C249" s="5" t="s">
        <v>3619</v>
      </c>
      <c r="D249" s="5" t="s">
        <v>2599</v>
      </c>
      <c r="E249" s="5" t="s">
        <v>6497</v>
      </c>
      <c r="F249" s="5" t="s">
        <v>2525</v>
      </c>
      <c r="G249" s="5" t="s">
        <v>2526</v>
      </c>
      <c r="H249" s="5" t="s">
        <v>2601</v>
      </c>
      <c r="I249" s="5" t="s">
        <v>2602</v>
      </c>
      <c r="J249" s="5" t="s">
        <v>1642</v>
      </c>
      <c r="K249" s="5" t="s">
        <v>7085</v>
      </c>
      <c r="L249" s="5" t="str" cm="1">
        <f t="array" ref="L249">_xlfn.TEXTJOIN(", ",TRUE,_xlfn.UNIQUE(_xlfn._xlws.FILTER(InfoGeneral[CodigoProducto],(InfoGeneral[BPIN]=EjecucionPresupuestalGastoCCyFondo[[#This Row],[PROYECTO]])*(InfoGeneral[Vigencia]=VALUE(EjecucionPresupuestalGastoCCyFondo[[#This Row],[VIGENCIA]])),"")))</f>
        <v>4301037</v>
      </c>
      <c r="M249" s="5" t="s">
        <v>5798</v>
      </c>
      <c r="N249" s="6">
        <v>70000000</v>
      </c>
      <c r="O249" s="6">
        <v>0</v>
      </c>
      <c r="P249" s="6">
        <v>0</v>
      </c>
      <c r="Q249" s="6">
        <v>0</v>
      </c>
      <c r="R249" s="6">
        <v>28333333.34</v>
      </c>
      <c r="S249" s="6">
        <v>0</v>
      </c>
      <c r="T249" s="6">
        <v>0</v>
      </c>
      <c r="U249" s="6">
        <v>4166666666</v>
      </c>
      <c r="V249" s="6">
        <v>41666666.659999996</v>
      </c>
      <c r="W249" s="6">
        <v>41666666.659999996</v>
      </c>
      <c r="X249" s="6">
        <v>41666666.659999996</v>
      </c>
      <c r="Y249" s="6">
        <v>41666666.659999996</v>
      </c>
      <c r="Z249" s="6">
        <v>41666666.659999996</v>
      </c>
      <c r="AA249" s="107">
        <v>45701</v>
      </c>
      <c r="AB249" s="5" t="s">
        <v>7086</v>
      </c>
      <c r="AC249" s="107">
        <v>45701</v>
      </c>
      <c r="AD249" s="5" t="s">
        <v>7087</v>
      </c>
      <c r="AE249" s="5" t="s">
        <v>5911</v>
      </c>
      <c r="AF249" s="107">
        <v>45702</v>
      </c>
      <c r="AG249" s="5" t="s">
        <v>7088</v>
      </c>
      <c r="AH249" s="5" t="s">
        <v>5911</v>
      </c>
      <c r="AI249" s="5"/>
      <c r="AJ249" s="107"/>
      <c r="AK249" s="107"/>
      <c r="AL249" s="6"/>
      <c r="AM249" s="6"/>
      <c r="AN249" s="6"/>
      <c r="AO249" s="6"/>
    </row>
    <row r="250" spans="1:41" ht="40.200000000000003" customHeight="1" x14ac:dyDescent="0.3">
      <c r="A250" s="167" t="s">
        <v>1246</v>
      </c>
      <c r="B250" s="5" t="s">
        <v>7079</v>
      </c>
      <c r="C250" s="5" t="s">
        <v>3619</v>
      </c>
      <c r="D250" s="5" t="s">
        <v>2599</v>
      </c>
      <c r="E250" s="5" t="s">
        <v>6497</v>
      </c>
      <c r="F250" s="5" t="s">
        <v>2609</v>
      </c>
      <c r="G250" s="5" t="s">
        <v>2610</v>
      </c>
      <c r="H250" s="5" t="s">
        <v>2601</v>
      </c>
      <c r="I250" s="5" t="s">
        <v>2602</v>
      </c>
      <c r="J250" s="5" t="s">
        <v>1642</v>
      </c>
      <c r="K250" s="5" t="s">
        <v>7085</v>
      </c>
      <c r="L250" s="5" t="str" cm="1">
        <f t="array" ref="L250">_xlfn.TEXTJOIN(", ",TRUE,_xlfn.UNIQUE(_xlfn._xlws.FILTER(InfoGeneral[CodigoProducto],(InfoGeneral[BPIN]=EjecucionPresupuestalGastoCCyFondo[[#This Row],[PROYECTO]])*(InfoGeneral[Vigencia]=VALUE(EjecucionPresupuestalGastoCCyFondo[[#This Row],[VIGENCIA]])),"")))</f>
        <v>4301037</v>
      </c>
      <c r="M250" s="5" t="s">
        <v>5798</v>
      </c>
      <c r="N250" s="6">
        <v>30000000</v>
      </c>
      <c r="O250" s="6">
        <v>0</v>
      </c>
      <c r="P250" s="6">
        <v>0</v>
      </c>
      <c r="Q250" s="6">
        <v>0</v>
      </c>
      <c r="R250" s="6">
        <v>0</v>
      </c>
      <c r="S250" s="6">
        <v>0</v>
      </c>
      <c r="T250" s="6">
        <v>0</v>
      </c>
      <c r="U250" s="6">
        <v>30000000</v>
      </c>
      <c r="V250" s="6">
        <v>30000000</v>
      </c>
      <c r="W250" s="6">
        <v>30000000</v>
      </c>
      <c r="X250" s="6">
        <v>30000000</v>
      </c>
      <c r="Y250" s="6">
        <v>30000000</v>
      </c>
      <c r="Z250" s="6">
        <v>30000000</v>
      </c>
      <c r="AA250" s="107">
        <v>45701</v>
      </c>
      <c r="AB250" s="5" t="s">
        <v>7170</v>
      </c>
      <c r="AC250" s="107">
        <v>45701</v>
      </c>
      <c r="AD250" s="5" t="s">
        <v>7171</v>
      </c>
      <c r="AE250" s="5" t="s">
        <v>7083</v>
      </c>
      <c r="AF250" s="107">
        <v>45702</v>
      </c>
      <c r="AG250" s="5" t="s">
        <v>7172</v>
      </c>
      <c r="AH250" s="5" t="s">
        <v>7083</v>
      </c>
      <c r="AI250" s="5"/>
      <c r="AJ250" s="107"/>
      <c r="AK250" s="107"/>
      <c r="AL250" s="6"/>
      <c r="AM250" s="6"/>
      <c r="AN250" s="6"/>
      <c r="AO250" s="6"/>
    </row>
    <row r="251" spans="1:41" ht="40.200000000000003" customHeight="1" x14ac:dyDescent="0.3">
      <c r="A251" s="167" t="s">
        <v>1246</v>
      </c>
      <c r="B251" s="5" t="s">
        <v>5805</v>
      </c>
      <c r="C251" s="5" t="s">
        <v>3532</v>
      </c>
      <c r="D251" s="5" t="s">
        <v>2263</v>
      </c>
      <c r="E251" s="5" t="s">
        <v>5806</v>
      </c>
      <c r="F251" s="5" t="s">
        <v>2525</v>
      </c>
      <c r="G251" s="5" t="s">
        <v>2526</v>
      </c>
      <c r="H251" s="5" t="s">
        <v>2545</v>
      </c>
      <c r="I251" s="5" t="s">
        <v>2546</v>
      </c>
      <c r="J251" s="5" t="s">
        <v>5499</v>
      </c>
      <c r="K251" s="5" t="s">
        <v>7089</v>
      </c>
      <c r="L251" s="5" t="str" cm="1">
        <f t="array" ref="L251">_xlfn.TEXTJOIN(", ",TRUE,_xlfn.UNIQUE(_xlfn._xlws.FILTER(InfoGeneral[CodigoProducto],(InfoGeneral[BPIN]=EjecucionPresupuestalGastoCCyFondo[[#This Row],[PROYECTO]])*(InfoGeneral[Vigencia]=VALUE(EjecucionPresupuestalGastoCCyFondo[[#This Row],[VIGENCIA]])),"")))</f>
        <v>3502046</v>
      </c>
      <c r="M251" s="5" t="s">
        <v>5798</v>
      </c>
      <c r="N251" s="6">
        <v>0</v>
      </c>
      <c r="O251" s="6">
        <v>0</v>
      </c>
      <c r="P251" s="6">
        <v>0</v>
      </c>
      <c r="Q251" s="6">
        <v>100000000</v>
      </c>
      <c r="R251" s="6">
        <v>100000000</v>
      </c>
      <c r="S251" s="6">
        <v>0</v>
      </c>
      <c r="T251" s="6">
        <v>0</v>
      </c>
      <c r="U251" s="6">
        <v>0</v>
      </c>
      <c r="V251" s="6">
        <v>0</v>
      </c>
      <c r="W251" s="6">
        <v>0</v>
      </c>
      <c r="X251" s="6">
        <v>0</v>
      </c>
      <c r="Y251" s="6">
        <v>0</v>
      </c>
      <c r="Z251" s="6">
        <v>0</v>
      </c>
      <c r="AA251" s="107">
        <v>45699</v>
      </c>
      <c r="AB251" s="5" t="s">
        <v>7090</v>
      </c>
      <c r="AC251" s="107"/>
      <c r="AD251" s="5"/>
      <c r="AE251" s="5"/>
      <c r="AF251" s="107"/>
      <c r="AG251" s="5"/>
      <c r="AH251" s="5"/>
      <c r="AI251" s="5"/>
      <c r="AJ251" s="107"/>
      <c r="AK251" s="107"/>
      <c r="AL251" s="6"/>
      <c r="AM251" s="6"/>
      <c r="AN251" s="6"/>
      <c r="AO251" s="6"/>
    </row>
    <row r="252" spans="1:41" ht="40.200000000000003" customHeight="1" x14ac:dyDescent="0.3">
      <c r="A252" s="167" t="s">
        <v>1246</v>
      </c>
      <c r="B252" s="5" t="s">
        <v>5805</v>
      </c>
      <c r="C252" s="5" t="s">
        <v>3532</v>
      </c>
      <c r="D252" s="5" t="s">
        <v>2263</v>
      </c>
      <c r="E252" s="5" t="s">
        <v>5806</v>
      </c>
      <c r="F252" s="5" t="s">
        <v>2525</v>
      </c>
      <c r="G252" s="5" t="s">
        <v>2526</v>
      </c>
      <c r="H252" s="5" t="s">
        <v>2545</v>
      </c>
      <c r="I252" s="5" t="s">
        <v>2546</v>
      </c>
      <c r="J252" s="5" t="s">
        <v>1675</v>
      </c>
      <c r="K252" s="5" t="s">
        <v>7091</v>
      </c>
      <c r="L252" s="5" t="str" cm="1">
        <f t="array" ref="L252">_xlfn.TEXTJOIN(", ",TRUE,_xlfn.UNIQUE(_xlfn._xlws.FILTER(InfoGeneral[CodigoProducto],(InfoGeneral[BPIN]=EjecucionPresupuestalGastoCCyFondo[[#This Row],[PROYECTO]])*(InfoGeneral[Vigencia]=VALUE(EjecucionPresupuestalGastoCCyFondo[[#This Row],[VIGENCIA]])),"")))</f>
        <v>3502046</v>
      </c>
      <c r="M252" s="5" t="s">
        <v>5798</v>
      </c>
      <c r="N252" s="6">
        <v>0</v>
      </c>
      <c r="O252" s="6">
        <v>0</v>
      </c>
      <c r="P252" s="6">
        <v>0</v>
      </c>
      <c r="Q252" s="6">
        <v>100000000</v>
      </c>
      <c r="R252" s="6">
        <v>0</v>
      </c>
      <c r="S252" s="6">
        <v>0</v>
      </c>
      <c r="T252" s="6">
        <v>0</v>
      </c>
      <c r="U252" s="6">
        <v>100000000</v>
      </c>
      <c r="V252" s="6">
        <v>100000000</v>
      </c>
      <c r="W252" s="6">
        <v>100000000</v>
      </c>
      <c r="X252" s="6">
        <v>73975036</v>
      </c>
      <c r="Y252" s="6">
        <v>73975036</v>
      </c>
      <c r="Z252" s="6">
        <v>73975036</v>
      </c>
      <c r="AA252" s="107">
        <v>45702</v>
      </c>
      <c r="AB252" s="5" t="s">
        <v>7092</v>
      </c>
      <c r="AC252" s="107">
        <v>45713</v>
      </c>
      <c r="AD252" s="5" t="s">
        <v>7093</v>
      </c>
      <c r="AE252" s="5" t="s">
        <v>7094</v>
      </c>
      <c r="AF252" s="107">
        <v>45736</v>
      </c>
      <c r="AG252" s="5" t="s">
        <v>7095</v>
      </c>
      <c r="AH252" s="5" t="s">
        <v>6115</v>
      </c>
      <c r="AI252" s="5" t="s">
        <v>7096</v>
      </c>
      <c r="AJ252" s="107">
        <v>45712</v>
      </c>
      <c r="AK252" s="107">
        <v>45713</v>
      </c>
      <c r="AL252" s="6"/>
      <c r="AM252" s="6"/>
      <c r="AN252" s="6"/>
      <c r="AO252" s="6"/>
    </row>
    <row r="253" spans="1:41" ht="40.200000000000003" customHeight="1" x14ac:dyDescent="0.3">
      <c r="A253" s="167" t="s">
        <v>1246</v>
      </c>
      <c r="B253" s="5" t="s">
        <v>5795</v>
      </c>
      <c r="C253" s="5" t="s">
        <v>2787</v>
      </c>
      <c r="D253" s="5" t="s">
        <v>2267</v>
      </c>
      <c r="E253" s="5" t="s">
        <v>5796</v>
      </c>
      <c r="F253" s="5" t="s">
        <v>2558</v>
      </c>
      <c r="G253" s="5" t="s">
        <v>5767</v>
      </c>
      <c r="H253" s="5" t="s">
        <v>2564</v>
      </c>
      <c r="I253" s="5" t="s">
        <v>2565</v>
      </c>
      <c r="J253" s="5" t="s">
        <v>1769</v>
      </c>
      <c r="K253" s="5" t="s">
        <v>7097</v>
      </c>
      <c r="L253" s="5" t="str" cm="1">
        <f t="array" ref="L253">_xlfn.TEXTJOIN(", ",TRUE,_xlfn.UNIQUE(_xlfn._xlws.FILTER(InfoGeneral[CodigoProducto],(InfoGeneral[BPIN]=EjecucionPresupuestalGastoCCyFondo[[#This Row],[PROYECTO]])*(InfoGeneral[Vigencia]=VALUE(EjecucionPresupuestalGastoCCyFondo[[#This Row],[VIGENCIA]])),"")))</f>
        <v>4502001</v>
      </c>
      <c r="M253" s="5" t="s">
        <v>5798</v>
      </c>
      <c r="N253" s="6">
        <v>0</v>
      </c>
      <c r="O253" s="6">
        <v>75500000</v>
      </c>
      <c r="P253" s="6">
        <v>0</v>
      </c>
      <c r="Q253" s="6">
        <v>0</v>
      </c>
      <c r="R253" s="6">
        <v>0</v>
      </c>
      <c r="S253" s="6">
        <v>0</v>
      </c>
      <c r="T253" s="6">
        <v>0</v>
      </c>
      <c r="U253" s="6">
        <v>75500000</v>
      </c>
      <c r="V253" s="6">
        <v>75500000</v>
      </c>
      <c r="W253" s="6">
        <v>75500000</v>
      </c>
      <c r="X253" s="6">
        <v>58886600</v>
      </c>
      <c r="Y253" s="6">
        <v>58886600</v>
      </c>
      <c r="Z253" s="6">
        <v>58886600</v>
      </c>
      <c r="AA253" s="107">
        <v>45880</v>
      </c>
      <c r="AB253" s="5" t="s">
        <v>7098</v>
      </c>
      <c r="AC253" s="107">
        <v>45904</v>
      </c>
      <c r="AD253" s="5" t="s">
        <v>7099</v>
      </c>
      <c r="AE253" s="5" t="s">
        <v>7100</v>
      </c>
      <c r="AF253" s="107">
        <v>45992</v>
      </c>
      <c r="AG253" s="5" t="s">
        <v>7101</v>
      </c>
      <c r="AH253" s="5" t="s">
        <v>6115</v>
      </c>
      <c r="AI253" s="5" t="s">
        <v>7102</v>
      </c>
      <c r="AJ253" s="107">
        <v>45904</v>
      </c>
      <c r="AK253" s="107">
        <v>45904</v>
      </c>
      <c r="AL253" s="6"/>
      <c r="AM253" s="6"/>
      <c r="AN253" s="6"/>
      <c r="AO253" s="6"/>
    </row>
    <row r="254" spans="1:41" ht="40.200000000000003" customHeight="1" x14ac:dyDescent="0.3">
      <c r="A254" s="167" t="s">
        <v>1246</v>
      </c>
      <c r="B254" s="5" t="s">
        <v>5805</v>
      </c>
      <c r="C254" s="5" t="s">
        <v>2787</v>
      </c>
      <c r="D254" s="5" t="s">
        <v>2263</v>
      </c>
      <c r="E254" s="5" t="s">
        <v>5806</v>
      </c>
      <c r="F254" s="5" t="s">
        <v>2558</v>
      </c>
      <c r="G254" s="5" t="s">
        <v>5767</v>
      </c>
      <c r="H254" s="5" t="s">
        <v>2499</v>
      </c>
      <c r="I254" s="5" t="s">
        <v>2500</v>
      </c>
      <c r="J254" s="5" t="s">
        <v>1758</v>
      </c>
      <c r="K254" s="5" t="s">
        <v>7103</v>
      </c>
      <c r="L254" s="5" t="str" cm="1">
        <f t="array" ref="L254">_xlfn.TEXTJOIN(", ",TRUE,_xlfn.UNIQUE(_xlfn._xlws.FILTER(InfoGeneral[CodigoProducto],(InfoGeneral[BPIN]=EjecucionPresupuestalGastoCCyFondo[[#This Row],[PROYECTO]])*(InfoGeneral[Vigencia]=VALUE(EjecucionPresupuestalGastoCCyFondo[[#This Row],[VIGENCIA]])),"")))</f>
        <v>4599018</v>
      </c>
      <c r="M254" s="5" t="s">
        <v>5798</v>
      </c>
      <c r="N254" s="6">
        <v>0</v>
      </c>
      <c r="O254" s="6">
        <v>289750000</v>
      </c>
      <c r="P254" s="6">
        <v>0</v>
      </c>
      <c r="Q254" s="6">
        <v>0</v>
      </c>
      <c r="R254" s="6">
        <v>0</v>
      </c>
      <c r="S254" s="6">
        <v>0</v>
      </c>
      <c r="T254" s="6">
        <v>0</v>
      </c>
      <c r="U254" s="6">
        <v>289750000</v>
      </c>
      <c r="V254" s="6">
        <v>289750000</v>
      </c>
      <c r="W254" s="6">
        <v>289750000</v>
      </c>
      <c r="X254" s="6">
        <v>289750000</v>
      </c>
      <c r="Y254" s="6">
        <v>289750000</v>
      </c>
      <c r="Z254" s="6">
        <v>289750000</v>
      </c>
      <c r="AA254" s="107">
        <v>45785</v>
      </c>
      <c r="AB254" s="5" t="s">
        <v>7104</v>
      </c>
      <c r="AC254" s="107">
        <v>45819</v>
      </c>
      <c r="AD254" s="5" t="s">
        <v>7105</v>
      </c>
      <c r="AE254" s="5" t="s">
        <v>7106</v>
      </c>
      <c r="AF254" s="107">
        <v>46015</v>
      </c>
      <c r="AG254" s="5" t="s">
        <v>7107</v>
      </c>
      <c r="AH254" s="5" t="s">
        <v>6178</v>
      </c>
      <c r="AI254" s="5" t="s">
        <v>7108</v>
      </c>
      <c r="AJ254" s="107">
        <v>45818</v>
      </c>
      <c r="AK254" s="107">
        <v>45818</v>
      </c>
      <c r="AL254" s="6"/>
      <c r="AM254" s="6"/>
      <c r="AN254" s="6"/>
      <c r="AO254" s="6"/>
    </row>
    <row r="255" spans="1:41" ht="40.200000000000003" customHeight="1" x14ac:dyDescent="0.3">
      <c r="A255" s="167" t="s">
        <v>1246</v>
      </c>
      <c r="B255" s="5" t="s">
        <v>7109</v>
      </c>
      <c r="C255" s="5" t="s">
        <v>2787</v>
      </c>
      <c r="D255" s="5" t="s">
        <v>7110</v>
      </c>
      <c r="E255" s="5" t="s">
        <v>7111</v>
      </c>
      <c r="F255" s="5" t="s">
        <v>2507</v>
      </c>
      <c r="G255" s="5" t="s">
        <v>2508</v>
      </c>
      <c r="H255" s="5" t="s">
        <v>2505</v>
      </c>
      <c r="I255" s="5" t="s">
        <v>2506</v>
      </c>
      <c r="J255" s="5" t="s">
        <v>1759</v>
      </c>
      <c r="K255" s="5" t="s">
        <v>7112</v>
      </c>
      <c r="L255" s="5" t="str" cm="1">
        <f t="array" ref="L255">_xlfn.TEXTJOIN(", ",TRUE,_xlfn.UNIQUE(_xlfn._xlws.FILTER(InfoGeneral[CodigoProducto],(InfoGeneral[BPIN]=EjecucionPresupuestalGastoCCyFondo[[#This Row],[PROYECTO]])*(InfoGeneral[Vigencia]=VALUE(EjecucionPresupuestalGastoCCyFondo[[#This Row],[VIGENCIA]])),"")))</f>
        <v>4501071</v>
      </c>
      <c r="M255" s="5" t="s">
        <v>5798</v>
      </c>
      <c r="N255" s="6">
        <v>0</v>
      </c>
      <c r="O255" s="6">
        <v>92481500</v>
      </c>
      <c r="P255" s="6">
        <v>0</v>
      </c>
      <c r="Q255" s="6">
        <v>0</v>
      </c>
      <c r="R255" s="6">
        <v>0</v>
      </c>
      <c r="S255" s="6">
        <v>0</v>
      </c>
      <c r="T255" s="6">
        <v>0</v>
      </c>
      <c r="U255" s="6">
        <v>92481500</v>
      </c>
      <c r="V255" s="6">
        <v>92481500</v>
      </c>
      <c r="W255" s="6">
        <v>92481500</v>
      </c>
      <c r="X255" s="6">
        <v>92481500</v>
      </c>
      <c r="Y255" s="6">
        <v>92481500</v>
      </c>
      <c r="Z255" s="6">
        <v>0</v>
      </c>
      <c r="AA255" s="107">
        <v>45877</v>
      </c>
      <c r="AB255" s="5" t="s">
        <v>7113</v>
      </c>
      <c r="AC255" s="107">
        <v>45933</v>
      </c>
      <c r="AD255" s="5" t="s">
        <v>7114</v>
      </c>
      <c r="AE255" s="5" t="s">
        <v>7115</v>
      </c>
      <c r="AF255" s="107">
        <v>46022</v>
      </c>
      <c r="AG255" s="5" t="s">
        <v>7116</v>
      </c>
      <c r="AH255" s="5" t="s">
        <v>6115</v>
      </c>
      <c r="AI255" s="5" t="s">
        <v>7117</v>
      </c>
      <c r="AJ255" s="107">
        <v>45926</v>
      </c>
      <c r="AK255" s="107">
        <v>45933</v>
      </c>
      <c r="AL255" s="6"/>
      <c r="AM255" s="6"/>
      <c r="AN255" s="6"/>
      <c r="AO255" s="6"/>
    </row>
    <row r="256" spans="1:41" ht="40.200000000000003" customHeight="1" x14ac:dyDescent="0.3">
      <c r="A256" s="167" t="s">
        <v>1246</v>
      </c>
      <c r="B256" s="5" t="s">
        <v>5795</v>
      </c>
      <c r="C256" s="5" t="s">
        <v>2777</v>
      </c>
      <c r="D256" s="5" t="s">
        <v>2267</v>
      </c>
      <c r="E256" s="5" t="s">
        <v>5796</v>
      </c>
      <c r="F256" s="5" t="s">
        <v>2558</v>
      </c>
      <c r="G256" s="5" t="s">
        <v>5767</v>
      </c>
      <c r="H256" s="5" t="s">
        <v>2564</v>
      </c>
      <c r="I256" s="5" t="s">
        <v>2565</v>
      </c>
      <c r="J256" s="5" t="s">
        <v>1699</v>
      </c>
      <c r="K256" s="5" t="s">
        <v>7118</v>
      </c>
      <c r="L256" s="5" t="str" cm="1">
        <f t="array" ref="L256">_xlfn.TEXTJOIN(", ",TRUE,_xlfn.UNIQUE(_xlfn._xlws.FILTER(InfoGeneral[CodigoProducto],(InfoGeneral[BPIN]=EjecucionPresupuestalGastoCCyFondo[[#This Row],[PROYECTO]])*(InfoGeneral[Vigencia]=VALUE(EjecucionPresupuestalGastoCCyFondo[[#This Row],[VIGENCIA]])),"")))</f>
        <v>4104020</v>
      </c>
      <c r="M256" s="5" t="s">
        <v>5798</v>
      </c>
      <c r="N256" s="6">
        <v>0</v>
      </c>
      <c r="O256" s="6">
        <v>75000000</v>
      </c>
      <c r="P256" s="6">
        <v>0</v>
      </c>
      <c r="Q256" s="6">
        <v>0</v>
      </c>
      <c r="R256" s="6">
        <v>0</v>
      </c>
      <c r="S256" s="6">
        <v>0</v>
      </c>
      <c r="T256" s="6">
        <v>0</v>
      </c>
      <c r="U256" s="6">
        <v>75000000</v>
      </c>
      <c r="V256" s="6">
        <v>75000000</v>
      </c>
      <c r="W256" s="6">
        <v>75000000</v>
      </c>
      <c r="X256" s="6">
        <v>63033524.5</v>
      </c>
      <c r="Y256" s="6">
        <v>63033524.5</v>
      </c>
      <c r="Z256" s="6">
        <v>63033524.5</v>
      </c>
      <c r="AA256" s="107">
        <v>45889</v>
      </c>
      <c r="AB256" s="5" t="s">
        <v>7119</v>
      </c>
      <c r="AC256" s="107">
        <v>45937</v>
      </c>
      <c r="AD256" s="5" t="s">
        <v>7120</v>
      </c>
      <c r="AE256" s="5" t="s">
        <v>7121</v>
      </c>
      <c r="AF256" s="107">
        <v>46010</v>
      </c>
      <c r="AG256" s="5" t="s">
        <v>7122</v>
      </c>
      <c r="AH256" s="5" t="s">
        <v>6115</v>
      </c>
      <c r="AI256" s="5" t="s">
        <v>7123</v>
      </c>
      <c r="AJ256" s="107">
        <v>45937</v>
      </c>
      <c r="AK256" s="107">
        <v>45937</v>
      </c>
      <c r="AL256" s="6"/>
      <c r="AM256" s="6"/>
      <c r="AN256" s="6"/>
      <c r="AO256" s="6"/>
    </row>
    <row r="257" spans="1:41" ht="40.200000000000003" customHeight="1" x14ac:dyDescent="0.3">
      <c r="A257" s="167" t="s">
        <v>1246</v>
      </c>
      <c r="B257" s="5" t="s">
        <v>5795</v>
      </c>
      <c r="C257" s="5" t="s">
        <v>2787</v>
      </c>
      <c r="D257" s="5" t="s">
        <v>2267</v>
      </c>
      <c r="E257" s="5" t="s">
        <v>5796</v>
      </c>
      <c r="F257" s="5" t="s">
        <v>2558</v>
      </c>
      <c r="G257" s="5" t="s">
        <v>5767</v>
      </c>
      <c r="H257" s="5" t="s">
        <v>2564</v>
      </c>
      <c r="I257" s="5" t="s">
        <v>2565</v>
      </c>
      <c r="J257" s="5" t="s">
        <v>1574</v>
      </c>
      <c r="K257" s="5" t="s">
        <v>7124</v>
      </c>
      <c r="L257" s="5" t="str" cm="1">
        <f t="array" ref="L257">_xlfn.TEXTJOIN(", ",TRUE,_xlfn.UNIQUE(_xlfn._xlws.FILTER(InfoGeneral[CodigoProducto],(InfoGeneral[BPIN]=EjecucionPresupuestalGastoCCyFondo[[#This Row],[PROYECTO]])*(InfoGeneral[Vigencia]=VALUE(EjecucionPresupuestalGastoCCyFondo[[#This Row],[VIGENCIA]])),"")))</f>
        <v>4502001, 4502034, 4502038</v>
      </c>
      <c r="M257" s="5" t="s">
        <v>5798</v>
      </c>
      <c r="N257" s="6">
        <v>0</v>
      </c>
      <c r="O257" s="6">
        <v>80000000</v>
      </c>
      <c r="P257" s="6">
        <v>0</v>
      </c>
      <c r="Q257" s="6">
        <v>0</v>
      </c>
      <c r="R257" s="6">
        <v>0</v>
      </c>
      <c r="S257" s="6">
        <v>0</v>
      </c>
      <c r="T257" s="6">
        <v>0</v>
      </c>
      <c r="U257" s="6">
        <v>80000000</v>
      </c>
      <c r="V257" s="6">
        <v>80000000</v>
      </c>
      <c r="W257" s="6">
        <v>80000000</v>
      </c>
      <c r="X257" s="6">
        <v>77408000</v>
      </c>
      <c r="Y257" s="6">
        <v>77408000</v>
      </c>
      <c r="Z257" s="6">
        <v>0</v>
      </c>
      <c r="AA257" s="107">
        <v>45897</v>
      </c>
      <c r="AB257" s="5" t="s">
        <v>7125</v>
      </c>
      <c r="AC257" s="107">
        <v>45947</v>
      </c>
      <c r="AD257" s="5" t="s">
        <v>7126</v>
      </c>
      <c r="AE257" s="5" t="s">
        <v>6716</v>
      </c>
      <c r="AF257" s="107">
        <v>46017</v>
      </c>
      <c r="AG257" s="5" t="s">
        <v>7127</v>
      </c>
      <c r="AH257" s="5" t="s">
        <v>6115</v>
      </c>
      <c r="AI257" s="5" t="s">
        <v>7128</v>
      </c>
      <c r="AJ257" s="107">
        <v>45946</v>
      </c>
      <c r="AK257" s="107">
        <v>45946</v>
      </c>
      <c r="AL257" s="6"/>
      <c r="AM257" s="6"/>
      <c r="AN257" s="6"/>
      <c r="AO257" s="6"/>
    </row>
    <row r="258" spans="1:41" ht="40.200000000000003" customHeight="1" x14ac:dyDescent="0.3">
      <c r="A258" s="167" t="s">
        <v>1246</v>
      </c>
      <c r="B258" s="5" t="s">
        <v>5795</v>
      </c>
      <c r="C258" s="5" t="s">
        <v>2787</v>
      </c>
      <c r="D258" s="5" t="s">
        <v>2267</v>
      </c>
      <c r="E258" s="5" t="s">
        <v>5796</v>
      </c>
      <c r="F258" s="5" t="s">
        <v>2525</v>
      </c>
      <c r="G258" s="5" t="s">
        <v>2526</v>
      </c>
      <c r="H258" s="5" t="s">
        <v>2558</v>
      </c>
      <c r="I258" s="5" t="s">
        <v>2559</v>
      </c>
      <c r="J258" s="5" t="s">
        <v>1730</v>
      </c>
      <c r="K258" s="5" t="s">
        <v>7129</v>
      </c>
      <c r="L258" s="5" t="str" cm="1">
        <f t="array" ref="L258">_xlfn.TEXTJOIN(", ",TRUE,_xlfn.UNIQUE(_xlfn._xlws.FILTER(InfoGeneral[CodigoProducto],(InfoGeneral[BPIN]=EjecucionPresupuestalGastoCCyFondo[[#This Row],[PROYECTO]])*(InfoGeneral[Vigencia]=VALUE(EjecucionPresupuestalGastoCCyFondo[[#This Row],[VIGENCIA]])),"")))</f>
        <v>4599031</v>
      </c>
      <c r="M258" s="5" t="s">
        <v>5798</v>
      </c>
      <c r="N258" s="6">
        <v>0</v>
      </c>
      <c r="O258" s="6">
        <v>0</v>
      </c>
      <c r="P258" s="6">
        <v>0</v>
      </c>
      <c r="Q258" s="6">
        <v>92800000</v>
      </c>
      <c r="R258" s="6">
        <v>0</v>
      </c>
      <c r="S258" s="6">
        <v>0</v>
      </c>
      <c r="T258" s="6">
        <v>0</v>
      </c>
      <c r="U258" s="6">
        <v>92800000</v>
      </c>
      <c r="V258" s="6">
        <v>92800000</v>
      </c>
      <c r="W258" s="6">
        <v>92800000</v>
      </c>
      <c r="X258" s="6">
        <v>92800000</v>
      </c>
      <c r="Y258" s="6">
        <v>91656666.670000002</v>
      </c>
      <c r="Z258" s="6">
        <v>91656666.670000002</v>
      </c>
      <c r="AA258" s="107">
        <v>45793</v>
      </c>
      <c r="AB258" s="5" t="s">
        <v>7130</v>
      </c>
      <c r="AC258" s="107">
        <v>45805</v>
      </c>
      <c r="AD258" s="5" t="s">
        <v>7131</v>
      </c>
      <c r="AE258" s="5" t="s">
        <v>7132</v>
      </c>
      <c r="AF258" s="107">
        <v>45841</v>
      </c>
      <c r="AG258" s="5" t="s">
        <v>7133</v>
      </c>
      <c r="AH258" s="5" t="s">
        <v>5860</v>
      </c>
      <c r="AI258" s="5" t="s">
        <v>7134</v>
      </c>
      <c r="AJ258" s="107">
        <v>45803</v>
      </c>
      <c r="AK258" s="107">
        <v>45803</v>
      </c>
      <c r="AL258" s="6"/>
      <c r="AM258" s="6"/>
      <c r="AN258" s="6"/>
      <c r="AO258" s="6"/>
    </row>
    <row r="259" spans="1:41" ht="40.200000000000003" customHeight="1" x14ac:dyDescent="0.3">
      <c r="A259" s="167" t="s">
        <v>1246</v>
      </c>
      <c r="B259" s="5" t="s">
        <v>5795</v>
      </c>
      <c r="C259" s="5" t="s">
        <v>2787</v>
      </c>
      <c r="D259" s="5" t="s">
        <v>2267</v>
      </c>
      <c r="E259" s="5" t="s">
        <v>5796</v>
      </c>
      <c r="F259" s="5" t="s">
        <v>2558</v>
      </c>
      <c r="G259" s="5" t="s">
        <v>5767</v>
      </c>
      <c r="H259" s="5" t="s">
        <v>2564</v>
      </c>
      <c r="I259" s="5" t="s">
        <v>2565</v>
      </c>
      <c r="J259" s="5" t="s">
        <v>1698</v>
      </c>
      <c r="K259" s="5" t="s">
        <v>7135</v>
      </c>
      <c r="L259" s="5" t="str" cm="1">
        <f t="array" ref="L259">_xlfn.TEXTJOIN(", ",TRUE,_xlfn.UNIQUE(_xlfn._xlws.FILTER(InfoGeneral[CodigoProducto],(InfoGeneral[BPIN]=EjecucionPresupuestalGastoCCyFondo[[#This Row],[PROYECTO]])*(InfoGeneral[Vigencia]=VALUE(EjecucionPresupuestalGastoCCyFondo[[#This Row],[VIGENCIA]])),"")))</f>
        <v>4502034, 4502038</v>
      </c>
      <c r="M259" s="5" t="s">
        <v>6907</v>
      </c>
      <c r="N259" s="6">
        <v>0</v>
      </c>
      <c r="O259" s="6">
        <v>518727516.88</v>
      </c>
      <c r="P259" s="6">
        <v>0</v>
      </c>
      <c r="Q259" s="6">
        <v>0</v>
      </c>
      <c r="R259" s="6">
        <v>0</v>
      </c>
      <c r="S259" s="6">
        <v>0</v>
      </c>
      <c r="T259" s="6">
        <v>0</v>
      </c>
      <c r="U259" s="6">
        <v>51872751688</v>
      </c>
      <c r="V259" s="6">
        <v>518727516.88</v>
      </c>
      <c r="W259" s="6">
        <v>518727516.88</v>
      </c>
      <c r="X259" s="6">
        <v>518722530</v>
      </c>
      <c r="Y259" s="6">
        <v>36000000</v>
      </c>
      <c r="Z259" s="6">
        <v>36000000</v>
      </c>
      <c r="AA259" s="107">
        <v>45880</v>
      </c>
      <c r="AB259" s="5" t="s">
        <v>7136</v>
      </c>
      <c r="AC259" s="107">
        <v>45940</v>
      </c>
      <c r="AD259" s="5" t="s">
        <v>7137</v>
      </c>
      <c r="AE259" s="5" t="s">
        <v>7138</v>
      </c>
      <c r="AF259" s="107">
        <v>45983</v>
      </c>
      <c r="AG259" s="5" t="s">
        <v>7139</v>
      </c>
      <c r="AH259" s="5" t="s">
        <v>6065</v>
      </c>
      <c r="AI259" s="5" t="s">
        <v>7140</v>
      </c>
      <c r="AJ259" s="107">
        <v>45939</v>
      </c>
      <c r="AK259" s="107">
        <v>45939</v>
      </c>
      <c r="AL259" s="6"/>
      <c r="AM259" s="6"/>
      <c r="AN259" s="6"/>
      <c r="AO259" s="6"/>
    </row>
    <row r="260" spans="1:41" ht="40.200000000000003" customHeight="1" x14ac:dyDescent="0.3">
      <c r="A260" s="167" t="s">
        <v>1246</v>
      </c>
      <c r="B260" s="5" t="s">
        <v>5795</v>
      </c>
      <c r="C260" s="5" t="s">
        <v>2787</v>
      </c>
      <c r="D260" s="5" t="s">
        <v>2267</v>
      </c>
      <c r="E260" s="5" t="s">
        <v>5796</v>
      </c>
      <c r="F260" s="5" t="s">
        <v>2558</v>
      </c>
      <c r="G260" s="5" t="s">
        <v>5767</v>
      </c>
      <c r="H260" s="5" t="s">
        <v>2564</v>
      </c>
      <c r="I260" s="5" t="s">
        <v>2565</v>
      </c>
      <c r="J260" s="5" t="s">
        <v>1747</v>
      </c>
      <c r="K260" s="5" t="s">
        <v>7141</v>
      </c>
      <c r="L260" s="5" t="str" cm="1">
        <f t="array" ref="L260">_xlfn.TEXTJOIN(", ",TRUE,_xlfn.UNIQUE(_xlfn._xlws.FILTER(InfoGeneral[CodigoProducto],(InfoGeneral[BPIN]=EjecucionPresupuestalGastoCCyFondo[[#This Row],[PROYECTO]])*(InfoGeneral[Vigencia]=VALUE(EjecucionPresupuestalGastoCCyFondo[[#This Row],[VIGENCIA]])),"")))</f>
        <v>4502038, 4502034</v>
      </c>
      <c r="M260" s="5" t="s">
        <v>6907</v>
      </c>
      <c r="N260" s="6">
        <v>0</v>
      </c>
      <c r="O260" s="6">
        <v>150444858</v>
      </c>
      <c r="P260" s="6">
        <v>0</v>
      </c>
      <c r="Q260" s="6">
        <v>0</v>
      </c>
      <c r="R260" s="6">
        <v>0</v>
      </c>
      <c r="S260" s="6">
        <v>0</v>
      </c>
      <c r="T260" s="6">
        <v>0</v>
      </c>
      <c r="U260" s="6">
        <v>150444858</v>
      </c>
      <c r="V260" s="6">
        <v>150444858</v>
      </c>
      <c r="W260" s="6">
        <v>150444858</v>
      </c>
      <c r="X260" s="6">
        <v>150339510</v>
      </c>
      <c r="Y260" s="6">
        <v>100226340</v>
      </c>
      <c r="Z260" s="6">
        <v>100226340</v>
      </c>
      <c r="AA260" s="107">
        <v>45897</v>
      </c>
      <c r="AB260" s="5" t="s">
        <v>7142</v>
      </c>
      <c r="AC260" s="107">
        <v>45961</v>
      </c>
      <c r="AD260" s="5" t="s">
        <v>7143</v>
      </c>
      <c r="AE260" s="5" t="s">
        <v>7144</v>
      </c>
      <c r="AF260" s="107">
        <v>45983</v>
      </c>
      <c r="AG260" s="5" t="s">
        <v>7145</v>
      </c>
      <c r="AH260" s="5" t="s">
        <v>6097</v>
      </c>
      <c r="AI260" s="5" t="s">
        <v>7146</v>
      </c>
      <c r="AJ260" s="107">
        <v>45961</v>
      </c>
      <c r="AK260" s="107">
        <v>45961</v>
      </c>
      <c r="AL260" s="6"/>
      <c r="AM260" s="6"/>
      <c r="AN260" s="6"/>
      <c r="AO260" s="6"/>
    </row>
    <row r="261" spans="1:41" ht="40.200000000000003" customHeight="1" x14ac:dyDescent="0.3">
      <c r="A261" s="167" t="s">
        <v>1246</v>
      </c>
      <c r="B261" s="5" t="s">
        <v>5805</v>
      </c>
      <c r="C261" s="5" t="s">
        <v>3773</v>
      </c>
      <c r="D261" s="5" t="s">
        <v>2263</v>
      </c>
      <c r="E261" s="5" t="s">
        <v>5806</v>
      </c>
      <c r="F261" s="5" t="s">
        <v>2558</v>
      </c>
      <c r="G261" s="5" t="s">
        <v>5767</v>
      </c>
      <c r="H261" s="5" t="s">
        <v>2578</v>
      </c>
      <c r="I261" s="5" t="s">
        <v>2579</v>
      </c>
      <c r="J261" s="5" t="s">
        <v>1729</v>
      </c>
      <c r="K261" s="5" t="s">
        <v>7147</v>
      </c>
      <c r="L261" s="5" t="str" cm="1">
        <f t="array" ref="L261">_xlfn.TEXTJOIN(", ",TRUE,_xlfn.UNIQUE(_xlfn._xlws.FILTER(InfoGeneral[CodigoProducto],(InfoGeneral[BPIN]=EjecucionPresupuestalGastoCCyFondo[[#This Row],[PROYECTO]])*(InfoGeneral[Vigencia]=VALUE(EjecucionPresupuestalGastoCCyFondo[[#This Row],[VIGENCIA]])),"")))</f>
        <v>0401103</v>
      </c>
      <c r="M261" s="5" t="s">
        <v>5798</v>
      </c>
      <c r="N261" s="6">
        <v>0</v>
      </c>
      <c r="O261" s="6">
        <v>163628570</v>
      </c>
      <c r="P261" s="6">
        <v>0</v>
      </c>
      <c r="Q261" s="6">
        <v>0</v>
      </c>
      <c r="R261" s="6">
        <v>0</v>
      </c>
      <c r="S261" s="6">
        <v>0</v>
      </c>
      <c r="T261" s="6">
        <v>0</v>
      </c>
      <c r="U261" s="6">
        <v>163628570</v>
      </c>
      <c r="V261" s="6">
        <v>163628570</v>
      </c>
      <c r="W261" s="6">
        <v>163628570</v>
      </c>
      <c r="X261" s="6">
        <v>163628570</v>
      </c>
      <c r="Y261" s="6">
        <v>163628570</v>
      </c>
      <c r="Z261" s="6">
        <v>163628570</v>
      </c>
      <c r="AA261" s="107">
        <v>45880</v>
      </c>
      <c r="AB261" s="5" t="s">
        <v>7148</v>
      </c>
      <c r="AC261" s="107">
        <v>45903</v>
      </c>
      <c r="AD261" s="5" t="s">
        <v>7149</v>
      </c>
      <c r="AE261" s="5" t="s">
        <v>7150</v>
      </c>
      <c r="AF261" s="107">
        <v>46015</v>
      </c>
      <c r="AG261" s="5" t="s">
        <v>7151</v>
      </c>
      <c r="AH261" s="5" t="s">
        <v>6178</v>
      </c>
      <c r="AI261" s="5" t="s">
        <v>7152</v>
      </c>
      <c r="AJ261" s="107">
        <v>45901</v>
      </c>
      <c r="AK261" s="107">
        <v>45903</v>
      </c>
      <c r="AL261" s="6"/>
      <c r="AM261" s="6"/>
      <c r="AN261" s="6"/>
      <c r="AO261" s="6"/>
    </row>
    <row r="262" spans="1:41" ht="40.200000000000003" customHeight="1" x14ac:dyDescent="0.3">
      <c r="A262" s="167" t="s">
        <v>1246</v>
      </c>
      <c r="B262" s="5" t="s">
        <v>5795</v>
      </c>
      <c r="C262" s="5" t="s">
        <v>2787</v>
      </c>
      <c r="D262" s="5" t="s">
        <v>2267</v>
      </c>
      <c r="E262" s="5" t="s">
        <v>5796</v>
      </c>
      <c r="F262" s="5" t="s">
        <v>2558</v>
      </c>
      <c r="G262" s="5" t="s">
        <v>5767</v>
      </c>
      <c r="H262" s="5" t="s">
        <v>2574</v>
      </c>
      <c r="I262" s="5" t="s">
        <v>2575</v>
      </c>
      <c r="J262" s="5" t="s">
        <v>1572</v>
      </c>
      <c r="K262" s="5" t="s">
        <v>7153</v>
      </c>
      <c r="L262" s="5" t="str" cm="1">
        <f t="array" ref="L262">_xlfn.TEXTJOIN(", ",TRUE,_xlfn.UNIQUE(_xlfn._xlws.FILTER(InfoGeneral[CodigoProducto],(InfoGeneral[BPIN]=EjecucionPresupuestalGastoCCyFondo[[#This Row],[PROYECTO]])*(InfoGeneral[Vigencia]=VALUE(EjecucionPresupuestalGastoCCyFondo[[#This Row],[VIGENCIA]])),"")))</f>
        <v>4599031, 4599030</v>
      </c>
      <c r="M262" s="5" t="s">
        <v>5798</v>
      </c>
      <c r="N262" s="6">
        <v>0</v>
      </c>
      <c r="O262" s="6">
        <v>3326819744.3899999</v>
      </c>
      <c r="P262" s="6">
        <v>0</v>
      </c>
      <c r="Q262" s="6">
        <v>250000000</v>
      </c>
      <c r="R262" s="6">
        <v>0</v>
      </c>
      <c r="S262" s="6">
        <v>0</v>
      </c>
      <c r="T262" s="6">
        <v>0</v>
      </c>
      <c r="U262" s="6">
        <v>357681974439</v>
      </c>
      <c r="V262" s="6">
        <v>3576819744.3899999</v>
      </c>
      <c r="W262" s="6">
        <v>3576819744.3899999</v>
      </c>
      <c r="X262" s="6">
        <v>3572529743.73</v>
      </c>
      <c r="Y262" s="6">
        <v>3522396410.3299999</v>
      </c>
      <c r="Z262" s="6">
        <v>3445346410.3299999</v>
      </c>
      <c r="AA262" s="107">
        <v>45905</v>
      </c>
      <c r="AB262" s="5" t="s">
        <v>7154</v>
      </c>
      <c r="AC262" s="107">
        <v>45910</v>
      </c>
      <c r="AD262" s="5" t="s">
        <v>7155</v>
      </c>
      <c r="AE262" s="5" t="s">
        <v>7156</v>
      </c>
      <c r="AF262" s="107">
        <v>45939</v>
      </c>
      <c r="AG262" s="5" t="s">
        <v>7157</v>
      </c>
      <c r="AH262" s="5" t="s">
        <v>7158</v>
      </c>
      <c r="AI262" s="5" t="s">
        <v>7159</v>
      </c>
      <c r="AJ262" s="107">
        <v>45617</v>
      </c>
      <c r="AK262" s="107"/>
      <c r="AL262" s="6"/>
      <c r="AM262" s="6"/>
      <c r="AN262" s="6"/>
      <c r="AO262" s="6"/>
    </row>
    <row r="263" spans="1:41" ht="40.200000000000003" customHeight="1" x14ac:dyDescent="0.3">
      <c r="A263" s="167" t="s">
        <v>1246</v>
      </c>
      <c r="B263" s="5" t="s">
        <v>5795</v>
      </c>
      <c r="C263" s="5" t="s">
        <v>2787</v>
      </c>
      <c r="D263" s="5" t="s">
        <v>2267</v>
      </c>
      <c r="E263" s="5" t="s">
        <v>5796</v>
      </c>
      <c r="F263" s="5" t="s">
        <v>2525</v>
      </c>
      <c r="G263" s="5" t="s">
        <v>2526</v>
      </c>
      <c r="H263" s="5" t="s">
        <v>2574</v>
      </c>
      <c r="I263" s="5" t="s">
        <v>2575</v>
      </c>
      <c r="J263" s="5" t="s">
        <v>1572</v>
      </c>
      <c r="K263" s="5" t="s">
        <v>7153</v>
      </c>
      <c r="L263" s="5" t="str" cm="1">
        <f t="array" ref="L263">_xlfn.TEXTJOIN(", ",TRUE,_xlfn.UNIQUE(_xlfn._xlws.FILTER(InfoGeneral[CodigoProducto],(InfoGeneral[BPIN]=EjecucionPresupuestalGastoCCyFondo[[#This Row],[PROYECTO]])*(InfoGeneral[Vigencia]=VALUE(EjecucionPresupuestalGastoCCyFondo[[#This Row],[VIGENCIA]])),"")))</f>
        <v>4599031, 4599030</v>
      </c>
      <c r="M263" s="5" t="s">
        <v>5798</v>
      </c>
      <c r="N263" s="6">
        <v>0</v>
      </c>
      <c r="O263" s="6">
        <v>0</v>
      </c>
      <c r="P263" s="6">
        <v>0</v>
      </c>
      <c r="Q263" s="6">
        <v>1364991667.74</v>
      </c>
      <c r="R263" s="6">
        <v>0</v>
      </c>
      <c r="S263" s="6">
        <v>0</v>
      </c>
      <c r="T263" s="6">
        <v>0</v>
      </c>
      <c r="U263" s="6">
        <v>136499166774</v>
      </c>
      <c r="V263" s="6">
        <v>1364991667.74</v>
      </c>
      <c r="W263" s="6">
        <v>1364991667.74</v>
      </c>
      <c r="X263" s="6">
        <v>1364291667.74</v>
      </c>
      <c r="Y263" s="6">
        <v>1297824999.74</v>
      </c>
      <c r="Z263" s="6">
        <v>1165924999.74</v>
      </c>
      <c r="AA263" s="107">
        <v>45905</v>
      </c>
      <c r="AB263" s="5" t="s">
        <v>7160</v>
      </c>
      <c r="AC263" s="107">
        <v>45910</v>
      </c>
      <c r="AD263" s="5" t="s">
        <v>7161</v>
      </c>
      <c r="AE263" s="5" t="s">
        <v>7162</v>
      </c>
      <c r="AF263" s="107">
        <v>45945</v>
      </c>
      <c r="AG263" s="5" t="s">
        <v>7163</v>
      </c>
      <c r="AH263" s="5" t="s">
        <v>7164</v>
      </c>
      <c r="AI263" s="5" t="s">
        <v>33567</v>
      </c>
      <c r="AJ263" s="107">
        <v>45901</v>
      </c>
      <c r="AK263" s="107">
        <v>45901</v>
      </c>
      <c r="AL263" s="6"/>
      <c r="AM263" s="6"/>
      <c r="AN263" s="6"/>
      <c r="AO263" s="6"/>
    </row>
    <row r="264" spans="1:41" ht="40.200000000000003" customHeight="1" x14ac:dyDescent="0.3">
      <c r="A264" s="167" t="s">
        <v>1246</v>
      </c>
      <c r="B264" s="5" t="s">
        <v>5795</v>
      </c>
      <c r="C264" s="5" t="s">
        <v>2765</v>
      </c>
      <c r="D264" s="5" t="s">
        <v>2267</v>
      </c>
      <c r="E264" s="5" t="s">
        <v>5796</v>
      </c>
      <c r="F264" s="5" t="s">
        <v>2420</v>
      </c>
      <c r="G264" s="5" t="s">
        <v>2421</v>
      </c>
      <c r="H264" s="5" t="s">
        <v>2422</v>
      </c>
      <c r="I264" s="5" t="s">
        <v>2423</v>
      </c>
      <c r="J264" s="5" t="s">
        <v>1666</v>
      </c>
      <c r="K264" s="5" t="s">
        <v>7165</v>
      </c>
      <c r="L264" s="5" t="str" cm="1">
        <f t="array" ref="L264">_xlfn.TEXTJOIN(", ",TRUE,_xlfn.UNIQUE(_xlfn._xlws.FILTER(InfoGeneral[CodigoProducto],(InfoGeneral[BPIN]=EjecucionPresupuestalGastoCCyFondo[[#This Row],[PROYECTO]])*(InfoGeneral[Vigencia]=VALUE(EjecucionPresupuestalGastoCCyFondo[[#This Row],[VIGENCIA]])),"")))</f>
        <v>2201049</v>
      </c>
      <c r="M264" s="5" t="s">
        <v>5798</v>
      </c>
      <c r="N264" s="6">
        <v>0</v>
      </c>
      <c r="O264" s="6">
        <v>0</v>
      </c>
      <c r="P264" s="6">
        <v>0</v>
      </c>
      <c r="Q264" s="6">
        <v>507752991.89999998</v>
      </c>
      <c r="R264" s="6">
        <v>0</v>
      </c>
      <c r="S264" s="6">
        <v>0</v>
      </c>
      <c r="T264" s="6">
        <v>0</v>
      </c>
      <c r="U264" s="6">
        <v>5077529919</v>
      </c>
      <c r="V264" s="6">
        <v>507751727</v>
      </c>
      <c r="W264" s="6">
        <v>507751727</v>
      </c>
      <c r="X264" s="6">
        <v>507751727</v>
      </c>
      <c r="Y264" s="6">
        <v>507751727</v>
      </c>
      <c r="Z264" s="6">
        <v>507751727</v>
      </c>
      <c r="AA264" s="107">
        <v>45897</v>
      </c>
      <c r="AB264" s="5" t="s">
        <v>7166</v>
      </c>
      <c r="AC264" s="107">
        <v>45980</v>
      </c>
      <c r="AD264" s="5" t="s">
        <v>7167</v>
      </c>
      <c r="AE264" s="5" t="s">
        <v>6613</v>
      </c>
      <c r="AF264" s="107">
        <v>46014</v>
      </c>
      <c r="AG264" s="5" t="s">
        <v>7168</v>
      </c>
      <c r="AH264" s="5" t="s">
        <v>6097</v>
      </c>
      <c r="AI264" s="5" t="s">
        <v>7169</v>
      </c>
      <c r="AJ264" s="107">
        <v>45979</v>
      </c>
      <c r="AK264" s="107">
        <v>45980</v>
      </c>
      <c r="AL264" s="6"/>
      <c r="AM264" s="6"/>
      <c r="AN264" s="6"/>
      <c r="AO264" s="6"/>
    </row>
    <row r="265" spans="1:41" ht="40.200000000000003" customHeight="1" x14ac:dyDescent="0.3">
      <c r="A265" s="167" t="s">
        <v>1246</v>
      </c>
      <c r="B265" s="5" t="s">
        <v>7079</v>
      </c>
      <c r="C265" s="5" t="s">
        <v>3619</v>
      </c>
      <c r="D265" s="5" t="s">
        <v>2599</v>
      </c>
      <c r="E265" s="5" t="s">
        <v>6497</v>
      </c>
      <c r="F265" s="5" t="s">
        <v>2613</v>
      </c>
      <c r="G265" s="5" t="s">
        <v>2614</v>
      </c>
      <c r="H265" s="5" t="s">
        <v>2601</v>
      </c>
      <c r="I265" s="5" t="s">
        <v>2602</v>
      </c>
      <c r="J265" s="5" t="s">
        <v>1554</v>
      </c>
      <c r="K265" s="5" t="s">
        <v>7080</v>
      </c>
      <c r="L265" s="5" t="str" cm="1">
        <f t="array" ref="L265">_xlfn.TEXTJOIN(", ",TRUE,_xlfn.UNIQUE(_xlfn._xlws.FILTER(InfoGeneral[CodigoProducto],(InfoGeneral[BPIN]=EjecucionPresupuestalGastoCCyFondo[[#This Row],[PROYECTO]])*(InfoGeneral[Vigencia]=VALUE(EjecucionPresupuestalGastoCCyFondo[[#This Row],[VIGENCIA]])),"")))</f>
        <v>4301037</v>
      </c>
      <c r="M265" s="5" t="s">
        <v>5798</v>
      </c>
      <c r="N265" s="6">
        <v>799705804.29999995</v>
      </c>
      <c r="O265" s="6">
        <v>0</v>
      </c>
      <c r="P265" s="6">
        <v>0</v>
      </c>
      <c r="Q265" s="6">
        <v>0</v>
      </c>
      <c r="R265" s="6">
        <v>0</v>
      </c>
      <c r="S265" s="6">
        <v>0</v>
      </c>
      <c r="T265" s="6">
        <v>0</v>
      </c>
      <c r="U265" s="6">
        <v>7997058043</v>
      </c>
      <c r="V265" s="6">
        <v>799705804.29999995</v>
      </c>
      <c r="W265" s="6">
        <v>799705804.29999995</v>
      </c>
      <c r="X265" s="6">
        <v>799705804.29999995</v>
      </c>
      <c r="Y265" s="6">
        <v>799705804.29999995</v>
      </c>
      <c r="Z265" s="6">
        <v>799705804.29999995</v>
      </c>
      <c r="AA265" s="107">
        <v>45701</v>
      </c>
      <c r="AB265" s="5" t="s">
        <v>7173</v>
      </c>
      <c r="AC265" s="107">
        <v>45701</v>
      </c>
      <c r="AD265" s="5" t="s">
        <v>7174</v>
      </c>
      <c r="AE265" s="5" t="s">
        <v>7175</v>
      </c>
      <c r="AF265" s="107">
        <v>45702</v>
      </c>
      <c r="AG265" s="5" t="s">
        <v>7176</v>
      </c>
      <c r="AH265" s="5" t="s">
        <v>7175</v>
      </c>
      <c r="AI265" s="5"/>
      <c r="AJ265" s="107"/>
      <c r="AK265" s="107"/>
      <c r="AL265" s="6"/>
      <c r="AM265" s="6"/>
      <c r="AN265" s="6"/>
      <c r="AO265" s="6"/>
    </row>
    <row r="266" spans="1:41" ht="40.200000000000003" customHeight="1" x14ac:dyDescent="0.3">
      <c r="A266" s="167" t="s">
        <v>1245</v>
      </c>
      <c r="B266" s="5" t="s">
        <v>6145</v>
      </c>
      <c r="C266" s="5" t="s">
        <v>2927</v>
      </c>
      <c r="D266" s="5" t="s">
        <v>2263</v>
      </c>
      <c r="E266" s="5" t="s">
        <v>5806</v>
      </c>
      <c r="F266" s="5" t="s">
        <v>2495</v>
      </c>
      <c r="G266" s="5" t="s">
        <v>2496</v>
      </c>
      <c r="H266" s="5" t="s">
        <v>2420</v>
      </c>
      <c r="I266" s="5" t="s">
        <v>2426</v>
      </c>
      <c r="J266" s="5" t="s">
        <v>2940</v>
      </c>
      <c r="K266" s="5" t="s">
        <v>6783</v>
      </c>
      <c r="L266" s="5" t="str" cm="1">
        <f t="array" ref="L266">_xlfn.TEXTJOIN(", ",TRUE,_xlfn.UNIQUE(_xlfn._xlws.FILTER(InfoGeneral[CodigoProducto],(InfoGeneral[BPIN]=EjecucionPresupuestalGastoCCyFondo[[#This Row],[PROYECTO]])*(InfoGeneral[Vigencia]=VALUE(EjecucionPresupuestalGastoCCyFondo[[#This Row],[VIGENCIA]])),"")))</f>
        <v>1903035</v>
      </c>
      <c r="M266" s="5" t="s">
        <v>5897</v>
      </c>
      <c r="N266" s="6">
        <v>0</v>
      </c>
      <c r="O266" s="6">
        <v>0</v>
      </c>
      <c r="P266" s="6">
        <v>0</v>
      </c>
      <c r="Q266" s="6">
        <v>103207622.5</v>
      </c>
      <c r="R266" s="6">
        <v>0</v>
      </c>
      <c r="S266" s="6">
        <v>0</v>
      </c>
      <c r="T266" s="6">
        <v>0</v>
      </c>
      <c r="U266" s="6">
        <v>1032076225</v>
      </c>
      <c r="V266" s="6">
        <v>103207622.5</v>
      </c>
      <c r="W266" s="6">
        <v>103207622.5</v>
      </c>
      <c r="X266" s="6">
        <v>103207200</v>
      </c>
      <c r="Y266" s="6">
        <v>103207188</v>
      </c>
      <c r="Z266" s="6">
        <v>0</v>
      </c>
      <c r="AA266" s="107">
        <v>45576</v>
      </c>
      <c r="AB266" s="5" t="s">
        <v>7177</v>
      </c>
      <c r="AC266" s="107">
        <v>45628</v>
      </c>
      <c r="AD266" s="5" t="s">
        <v>7178</v>
      </c>
      <c r="AE266" s="5" t="s">
        <v>7179</v>
      </c>
      <c r="AF266" s="107">
        <v>45657</v>
      </c>
      <c r="AG266" s="5" t="s">
        <v>7180</v>
      </c>
      <c r="AH266" s="5" t="s">
        <v>7181</v>
      </c>
      <c r="AI266" s="5"/>
      <c r="AJ266" s="107"/>
      <c r="AK266" s="107"/>
      <c r="AL266" s="6"/>
      <c r="AM266" s="6"/>
      <c r="AN266" s="6"/>
      <c r="AO266" s="6"/>
    </row>
    <row r="267" spans="1:41" ht="40.200000000000003" customHeight="1" x14ac:dyDescent="0.3">
      <c r="A267" s="167" t="s">
        <v>1245</v>
      </c>
      <c r="B267" s="5" t="s">
        <v>6145</v>
      </c>
      <c r="C267" s="5" t="s">
        <v>2927</v>
      </c>
      <c r="D267" s="5" t="s">
        <v>2263</v>
      </c>
      <c r="E267" s="5" t="s">
        <v>5806</v>
      </c>
      <c r="F267" s="5" t="s">
        <v>2495</v>
      </c>
      <c r="G267" s="5" t="s">
        <v>2496</v>
      </c>
      <c r="H267" s="5" t="s">
        <v>2420</v>
      </c>
      <c r="I267" s="5" t="s">
        <v>2426</v>
      </c>
      <c r="J267" s="5" t="s">
        <v>5026</v>
      </c>
      <c r="K267" s="5" t="s">
        <v>6885</v>
      </c>
      <c r="L267" s="5" t="str" cm="1">
        <f t="array" ref="L267">_xlfn.TEXTJOIN(", ",TRUE,_xlfn.UNIQUE(_xlfn._xlws.FILTER(InfoGeneral[CodigoProducto],(InfoGeneral[BPIN]=EjecucionPresupuestalGastoCCyFondo[[#This Row],[PROYECTO]])*(InfoGeneral[Vigencia]=VALUE(EjecucionPresupuestalGastoCCyFondo[[#This Row],[VIGENCIA]])),"")))</f>
        <v>1905054</v>
      </c>
      <c r="M267" s="5" t="s">
        <v>5897</v>
      </c>
      <c r="N267" s="6">
        <v>0</v>
      </c>
      <c r="O267" s="6">
        <v>300000000</v>
      </c>
      <c r="P267" s="6">
        <v>0</v>
      </c>
      <c r="Q267" s="6">
        <v>0</v>
      </c>
      <c r="R267" s="6">
        <v>0</v>
      </c>
      <c r="S267" s="6">
        <v>0</v>
      </c>
      <c r="T267" s="6">
        <v>0</v>
      </c>
      <c r="U267" s="6">
        <v>300000000</v>
      </c>
      <c r="V267" s="6">
        <v>300000000</v>
      </c>
      <c r="W267" s="6">
        <v>300000000</v>
      </c>
      <c r="X267" s="6">
        <v>241071000</v>
      </c>
      <c r="Y267" s="6">
        <v>241071000</v>
      </c>
      <c r="Z267" s="6">
        <v>0</v>
      </c>
      <c r="AA267" s="107">
        <v>45576</v>
      </c>
      <c r="AB267" s="5" t="s">
        <v>7182</v>
      </c>
      <c r="AC267" s="107">
        <v>45628</v>
      </c>
      <c r="AD267" s="5" t="s">
        <v>7178</v>
      </c>
      <c r="AE267" s="5" t="s">
        <v>7179</v>
      </c>
      <c r="AF267" s="107">
        <v>45657</v>
      </c>
      <c r="AG267" s="5" t="s">
        <v>7180</v>
      </c>
      <c r="AH267" s="5" t="s">
        <v>7181</v>
      </c>
      <c r="AI267" s="5"/>
      <c r="AJ267" s="107"/>
      <c r="AK267" s="107"/>
      <c r="AL267" s="6"/>
      <c r="AM267" s="6"/>
      <c r="AN267" s="6"/>
      <c r="AO267" s="6"/>
    </row>
    <row r="268" spans="1:41" ht="40.200000000000003" customHeight="1" x14ac:dyDescent="0.3">
      <c r="A268" s="167" t="s">
        <v>1245</v>
      </c>
      <c r="B268" s="5" t="s">
        <v>7183</v>
      </c>
      <c r="C268" s="5" t="s">
        <v>2787</v>
      </c>
      <c r="D268" s="5" t="s">
        <v>2255</v>
      </c>
      <c r="E268" s="5" t="s">
        <v>2256</v>
      </c>
      <c r="F268" s="5" t="s">
        <v>2511</v>
      </c>
      <c r="G268" s="5" t="s">
        <v>2512</v>
      </c>
      <c r="H268" s="5" t="s">
        <v>2505</v>
      </c>
      <c r="I268" s="5" t="s">
        <v>2506</v>
      </c>
      <c r="J268" s="5" t="s">
        <v>2678</v>
      </c>
      <c r="K268" s="5" t="s">
        <v>7184</v>
      </c>
      <c r="L268" s="5" t="str" cm="1">
        <f t="array" ref="L268">_xlfn.TEXTJOIN(", ",TRUE,_xlfn.UNIQUE(_xlfn._xlws.FILTER(InfoGeneral[CodigoProducto],(InfoGeneral[BPIN]=EjecucionPresupuestalGastoCCyFondo[[#This Row],[PROYECTO]])*(InfoGeneral[Vigencia]=VALUE(EjecucionPresupuestalGastoCCyFondo[[#This Row],[VIGENCIA]])),"")))</f>
        <v>4501029</v>
      </c>
      <c r="M268" s="5" t="s">
        <v>5842</v>
      </c>
      <c r="N268" s="6">
        <v>0</v>
      </c>
      <c r="O268" s="6">
        <v>0</v>
      </c>
      <c r="P268" s="6">
        <v>0</v>
      </c>
      <c r="Q268" s="6">
        <v>4000000000</v>
      </c>
      <c r="R268" s="6">
        <v>0</v>
      </c>
      <c r="S268" s="6">
        <v>0</v>
      </c>
      <c r="T268" s="6">
        <v>0</v>
      </c>
      <c r="U268" s="6">
        <v>4000000000</v>
      </c>
      <c r="V268" s="6">
        <v>3894051650</v>
      </c>
      <c r="W268" s="6">
        <v>3894051650</v>
      </c>
      <c r="X268" s="6">
        <v>2695805925</v>
      </c>
      <c r="Y268" s="6">
        <v>0</v>
      </c>
      <c r="Z268" s="6">
        <v>0</v>
      </c>
      <c r="AA268" s="107">
        <v>45588</v>
      </c>
      <c r="AB268" s="5" t="s">
        <v>7185</v>
      </c>
      <c r="AC268" s="107">
        <v>45629</v>
      </c>
      <c r="AD268" s="5" t="s">
        <v>7186</v>
      </c>
      <c r="AE268" s="5" t="s">
        <v>6591</v>
      </c>
      <c r="AF268" s="107"/>
      <c r="AG268" s="5"/>
      <c r="AH268" s="5"/>
      <c r="AI268" s="5"/>
      <c r="AJ268" s="107"/>
      <c r="AK268" s="107"/>
      <c r="AL268" s="6"/>
      <c r="AM268" s="6"/>
      <c r="AN268" s="6"/>
      <c r="AO268" s="6"/>
    </row>
    <row r="269" spans="1:41" ht="40.200000000000003" customHeight="1" x14ac:dyDescent="0.3">
      <c r="A269" s="167" t="s">
        <v>1246</v>
      </c>
      <c r="B269" s="5" t="s">
        <v>7079</v>
      </c>
      <c r="C269" s="5" t="s">
        <v>3619</v>
      </c>
      <c r="D269" s="5" t="s">
        <v>2599</v>
      </c>
      <c r="E269" s="5" t="s">
        <v>6497</v>
      </c>
      <c r="F269" s="5" t="s">
        <v>2621</v>
      </c>
      <c r="G269" s="5" t="s">
        <v>2622</v>
      </c>
      <c r="H269" s="5" t="s">
        <v>2601</v>
      </c>
      <c r="I269" s="5" t="s">
        <v>2602</v>
      </c>
      <c r="J269" s="5" t="s">
        <v>1587</v>
      </c>
      <c r="K269" s="5" t="s">
        <v>7192</v>
      </c>
      <c r="L269" s="5" t="str" cm="1">
        <f t="array" ref="L269">_xlfn.TEXTJOIN(", ",TRUE,_xlfn.UNIQUE(_xlfn._xlws.FILTER(InfoGeneral[CodigoProducto],(InfoGeneral[BPIN]=EjecucionPresupuestalGastoCCyFondo[[#This Row],[PROYECTO]])*(InfoGeneral[Vigencia]=VALUE(EjecucionPresupuestalGastoCCyFondo[[#This Row],[VIGENCIA]])),"")))</f>
        <v>4301004</v>
      </c>
      <c r="M269" s="5" t="s">
        <v>5798</v>
      </c>
      <c r="N269" s="6">
        <v>463688775.20999998</v>
      </c>
      <c r="O269" s="6">
        <v>0</v>
      </c>
      <c r="P269" s="6">
        <v>0</v>
      </c>
      <c r="Q269" s="6">
        <v>0</v>
      </c>
      <c r="R269" s="6">
        <v>0</v>
      </c>
      <c r="S269" s="6">
        <v>0</v>
      </c>
      <c r="T269" s="6">
        <v>0</v>
      </c>
      <c r="U269" s="6">
        <v>46368877521</v>
      </c>
      <c r="V269" s="6">
        <v>463681717.04000002</v>
      </c>
      <c r="W269" s="6">
        <v>463681717.04000002</v>
      </c>
      <c r="X269" s="6">
        <v>463681717.04000002</v>
      </c>
      <c r="Y269" s="6">
        <v>463681717.04000002</v>
      </c>
      <c r="Z269" s="6">
        <v>463681717.04000002</v>
      </c>
      <c r="AA269" s="107">
        <v>45714</v>
      </c>
      <c r="AB269" s="5" t="s">
        <v>7193</v>
      </c>
      <c r="AC269" s="107">
        <v>45715</v>
      </c>
      <c r="AD269" s="5" t="s">
        <v>7194</v>
      </c>
      <c r="AE269" s="5" t="s">
        <v>7195</v>
      </c>
      <c r="AF269" s="107">
        <v>45715</v>
      </c>
      <c r="AG269" s="5" t="s">
        <v>7196</v>
      </c>
      <c r="AH269" s="5" t="s">
        <v>7195</v>
      </c>
      <c r="AI269" s="5"/>
      <c r="AJ269" s="107"/>
      <c r="AK269" s="107"/>
      <c r="AL269" s="6"/>
      <c r="AM269" s="6"/>
      <c r="AN269" s="6"/>
      <c r="AO269" s="6"/>
    </row>
    <row r="270" spans="1:41" ht="40.200000000000003" customHeight="1" x14ac:dyDescent="0.3">
      <c r="A270" s="167" t="s">
        <v>1246</v>
      </c>
      <c r="B270" s="5" t="s">
        <v>7109</v>
      </c>
      <c r="C270" s="5" t="s">
        <v>2787</v>
      </c>
      <c r="D270" s="5" t="s">
        <v>7110</v>
      </c>
      <c r="E270" s="5" t="s">
        <v>7111</v>
      </c>
      <c r="F270" s="5" t="s">
        <v>2503</v>
      </c>
      <c r="G270" s="5" t="s">
        <v>2504</v>
      </c>
      <c r="H270" s="5" t="s">
        <v>2505</v>
      </c>
      <c r="I270" s="5" t="s">
        <v>2506</v>
      </c>
      <c r="J270" s="5" t="s">
        <v>1603</v>
      </c>
      <c r="K270" s="5" t="s">
        <v>7187</v>
      </c>
      <c r="L270" s="5" t="str" cm="1">
        <f t="array" ref="L270">_xlfn.TEXTJOIN(", ",TRUE,_xlfn.UNIQUE(_xlfn._xlws.FILTER(InfoGeneral[CodigoProducto],(InfoGeneral[BPIN]=EjecucionPresupuestalGastoCCyFondo[[#This Row],[PROYECTO]])*(InfoGeneral[Vigencia]=VALUE(EjecucionPresupuestalGastoCCyFondo[[#This Row],[VIGENCIA]])),"")))</f>
        <v>4501071</v>
      </c>
      <c r="M270" s="5" t="s">
        <v>6907</v>
      </c>
      <c r="N270" s="6">
        <v>0</v>
      </c>
      <c r="O270" s="6">
        <v>0</v>
      </c>
      <c r="P270" s="6">
        <v>0</v>
      </c>
      <c r="Q270" s="6">
        <v>5435529968</v>
      </c>
      <c r="R270" s="6">
        <v>0</v>
      </c>
      <c r="S270" s="6">
        <v>0</v>
      </c>
      <c r="T270" s="6">
        <v>0</v>
      </c>
      <c r="U270" s="6">
        <v>5435529968</v>
      </c>
      <c r="V270" s="6">
        <v>5435529968</v>
      </c>
      <c r="W270" s="6">
        <v>5435529968</v>
      </c>
      <c r="X270" s="6">
        <v>5435529968</v>
      </c>
      <c r="Y270" s="6">
        <v>0</v>
      </c>
      <c r="Z270" s="6">
        <v>0</v>
      </c>
      <c r="AA270" s="107">
        <v>45845</v>
      </c>
      <c r="AB270" s="5" t="s">
        <v>7188</v>
      </c>
      <c r="AC270" s="107">
        <v>45966</v>
      </c>
      <c r="AD270" s="5" t="s">
        <v>7189</v>
      </c>
      <c r="AE270" s="5" t="s">
        <v>7190</v>
      </c>
      <c r="AF270" s="107"/>
      <c r="AG270" s="5"/>
      <c r="AH270" s="5"/>
      <c r="AI270" s="5" t="s">
        <v>7191</v>
      </c>
      <c r="AJ270" s="107">
        <v>45965</v>
      </c>
      <c r="AK270" s="107">
        <v>45965</v>
      </c>
      <c r="AL270" s="6"/>
      <c r="AM270" s="6"/>
      <c r="AN270" s="6"/>
      <c r="AO270" s="6"/>
    </row>
    <row r="271" spans="1:41" ht="40.200000000000003" customHeight="1" x14ac:dyDescent="0.3">
      <c r="A271" s="167" t="s">
        <v>1245</v>
      </c>
      <c r="B271" s="5" t="s">
        <v>5895</v>
      </c>
      <c r="C271" s="5" t="s">
        <v>2777</v>
      </c>
      <c r="D271" s="5" t="s">
        <v>2267</v>
      </c>
      <c r="E271" s="5" t="s">
        <v>5796</v>
      </c>
      <c r="F271" s="5" t="s">
        <v>2525</v>
      </c>
      <c r="G271" s="5" t="s">
        <v>2526</v>
      </c>
      <c r="H271" s="5" t="s">
        <v>2564</v>
      </c>
      <c r="I271" s="5" t="s">
        <v>2565</v>
      </c>
      <c r="J271" s="5" t="s">
        <v>1678</v>
      </c>
      <c r="K271" s="5" t="s">
        <v>7197</v>
      </c>
      <c r="L271" s="5" t="str" cm="1">
        <f t="array" ref="L271">_xlfn.TEXTJOIN(", ",TRUE,_xlfn.UNIQUE(_xlfn._xlws.FILTER(InfoGeneral[CodigoProducto],(InfoGeneral[BPIN]=EjecucionPresupuestalGastoCCyFondo[[#This Row],[PROYECTO]])*(InfoGeneral[Vigencia]=VALUE(EjecucionPresupuestalGastoCCyFondo[[#This Row],[VIGENCIA]])),"")))</f>
        <v>4102001</v>
      </c>
      <c r="M271" s="5" t="s">
        <v>5842</v>
      </c>
      <c r="N271" s="6">
        <v>0</v>
      </c>
      <c r="O271" s="6">
        <v>0</v>
      </c>
      <c r="P271" s="6">
        <v>0</v>
      </c>
      <c r="Q271" s="6">
        <v>84463056.25</v>
      </c>
      <c r="R271" s="6">
        <v>0</v>
      </c>
      <c r="S271" s="6">
        <v>0</v>
      </c>
      <c r="T271" s="6">
        <v>0</v>
      </c>
      <c r="U271" s="6">
        <v>8446305625</v>
      </c>
      <c r="V271" s="6">
        <v>84463056.25</v>
      </c>
      <c r="W271" s="6">
        <v>84463056.25</v>
      </c>
      <c r="X271" s="6">
        <v>74258000</v>
      </c>
      <c r="Y271" s="6">
        <v>0</v>
      </c>
      <c r="Z271" s="6">
        <v>0</v>
      </c>
      <c r="AA271" s="107">
        <v>45547</v>
      </c>
      <c r="AB271" s="5" t="s">
        <v>7198</v>
      </c>
      <c r="AC271" s="107">
        <v>45629</v>
      </c>
      <c r="AD271" s="5" t="s">
        <v>7199</v>
      </c>
      <c r="AE271" s="5" t="s">
        <v>6115</v>
      </c>
      <c r="AF271" s="107"/>
      <c r="AG271" s="5"/>
      <c r="AH271" s="5"/>
      <c r="AI271" s="5"/>
      <c r="AJ271" s="107"/>
      <c r="AK271" s="107"/>
      <c r="AL271" s="6"/>
      <c r="AM271" s="6"/>
      <c r="AN271" s="6"/>
      <c r="AO271" s="6"/>
    </row>
    <row r="272" spans="1:41" ht="40.200000000000003" customHeight="1" x14ac:dyDescent="0.3">
      <c r="A272" s="167" t="s">
        <v>1246</v>
      </c>
      <c r="B272" s="5" t="s">
        <v>7109</v>
      </c>
      <c r="C272" s="5" t="s">
        <v>2787</v>
      </c>
      <c r="D272" s="5" t="s">
        <v>7110</v>
      </c>
      <c r="E272" s="5" t="s">
        <v>7111</v>
      </c>
      <c r="F272" s="5" t="s">
        <v>2511</v>
      </c>
      <c r="G272" s="5" t="s">
        <v>2512</v>
      </c>
      <c r="H272" s="5" t="s">
        <v>2505</v>
      </c>
      <c r="I272" s="5" t="s">
        <v>2506</v>
      </c>
      <c r="J272" s="5" t="s">
        <v>1603</v>
      </c>
      <c r="K272" s="5" t="s">
        <v>7187</v>
      </c>
      <c r="L272" s="5" t="str" cm="1">
        <f t="array" ref="L272">_xlfn.TEXTJOIN(", ",TRUE,_xlfn.UNIQUE(_xlfn._xlws.FILTER(InfoGeneral[CodigoProducto],(InfoGeneral[BPIN]=EjecucionPresupuestalGastoCCyFondo[[#This Row],[PROYECTO]])*(InfoGeneral[Vigencia]=VALUE(EjecucionPresupuestalGastoCCyFondo[[#This Row],[VIGENCIA]])),"")))</f>
        <v>4501071</v>
      </c>
      <c r="M272" s="5" t="s">
        <v>6907</v>
      </c>
      <c r="N272" s="6">
        <v>0</v>
      </c>
      <c r="O272" s="6">
        <v>0</v>
      </c>
      <c r="P272" s="6">
        <v>0</v>
      </c>
      <c r="Q272" s="6">
        <v>414470032</v>
      </c>
      <c r="R272" s="6">
        <v>0</v>
      </c>
      <c r="S272" s="6">
        <v>0</v>
      </c>
      <c r="T272" s="6">
        <v>0</v>
      </c>
      <c r="U272" s="6">
        <v>414470032</v>
      </c>
      <c r="V272" s="6">
        <v>414470032</v>
      </c>
      <c r="W272" s="6">
        <v>414470032</v>
      </c>
      <c r="X272" s="6">
        <v>414470024</v>
      </c>
      <c r="Y272" s="6">
        <v>0</v>
      </c>
      <c r="Z272" s="6">
        <v>0</v>
      </c>
      <c r="AA272" s="107">
        <v>45845</v>
      </c>
      <c r="AB272" s="5" t="s">
        <v>7188</v>
      </c>
      <c r="AC272" s="107">
        <v>45966</v>
      </c>
      <c r="AD272" s="5" t="s">
        <v>7189</v>
      </c>
      <c r="AE272" s="5" t="s">
        <v>7190</v>
      </c>
      <c r="AF272" s="107"/>
      <c r="AG272" s="5"/>
      <c r="AH272" s="5"/>
      <c r="AI272" s="5" t="s">
        <v>7191</v>
      </c>
      <c r="AJ272" s="107">
        <v>45965</v>
      </c>
      <c r="AK272" s="107">
        <v>45965</v>
      </c>
      <c r="AL272" s="6"/>
      <c r="AM272" s="6"/>
      <c r="AN272" s="6"/>
      <c r="AO272" s="6"/>
    </row>
    <row r="273" spans="1:41" ht="40.200000000000003" customHeight="1" x14ac:dyDescent="0.3">
      <c r="A273" s="167" t="s">
        <v>1246</v>
      </c>
      <c r="B273" s="5" t="s">
        <v>7022</v>
      </c>
      <c r="C273" s="5" t="s">
        <v>2787</v>
      </c>
      <c r="D273" s="5" t="s">
        <v>2255</v>
      </c>
      <c r="E273" s="5" t="s">
        <v>2256</v>
      </c>
      <c r="F273" s="5" t="s">
        <v>2507</v>
      </c>
      <c r="G273" s="5" t="s">
        <v>2508</v>
      </c>
      <c r="H273" s="5" t="s">
        <v>2505</v>
      </c>
      <c r="I273" s="5" t="s">
        <v>2506</v>
      </c>
      <c r="J273" s="5" t="s">
        <v>1607</v>
      </c>
      <c r="K273" s="5" t="s">
        <v>7200</v>
      </c>
      <c r="L273" s="5" t="str" cm="1">
        <f t="array" ref="L273">_xlfn.TEXTJOIN(", ",TRUE,_xlfn.UNIQUE(_xlfn._xlws.FILTER(InfoGeneral[CodigoProducto],(InfoGeneral[BPIN]=EjecucionPresupuestalGastoCCyFondo[[#This Row],[PROYECTO]])*(InfoGeneral[Vigencia]=VALUE(EjecucionPresupuestalGastoCCyFondo[[#This Row],[VIGENCIA]])),"")))</f>
        <v>4501029</v>
      </c>
      <c r="M273" s="5" t="s">
        <v>6907</v>
      </c>
      <c r="N273" s="6">
        <v>0</v>
      </c>
      <c r="O273" s="6">
        <v>2257596800</v>
      </c>
      <c r="P273" s="6">
        <v>0</v>
      </c>
      <c r="Q273" s="6">
        <v>0</v>
      </c>
      <c r="R273" s="6">
        <v>0</v>
      </c>
      <c r="S273" s="6">
        <v>0</v>
      </c>
      <c r="T273" s="6">
        <v>0</v>
      </c>
      <c r="U273" s="6">
        <v>2257596800</v>
      </c>
      <c r="V273" s="6">
        <v>2257596800</v>
      </c>
      <c r="W273" s="6">
        <v>2257596800</v>
      </c>
      <c r="X273" s="6">
        <v>2257474400</v>
      </c>
      <c r="Y273" s="6">
        <v>0</v>
      </c>
      <c r="Z273" s="6">
        <v>0</v>
      </c>
      <c r="AA273" s="107">
        <v>45785</v>
      </c>
      <c r="AB273" s="5" t="s">
        <v>7201</v>
      </c>
      <c r="AC273" s="107">
        <v>46010</v>
      </c>
      <c r="AD273" s="5" t="s">
        <v>7202</v>
      </c>
      <c r="AE273" s="5" t="s">
        <v>7203</v>
      </c>
      <c r="AF273" s="107"/>
      <c r="AG273" s="5"/>
      <c r="AH273" s="5"/>
      <c r="AI273" s="5" t="s">
        <v>7204</v>
      </c>
      <c r="AJ273" s="107">
        <v>46010</v>
      </c>
      <c r="AK273" s="107">
        <v>46010</v>
      </c>
      <c r="AL273" s="6"/>
      <c r="AM273" s="6"/>
      <c r="AN273" s="6"/>
      <c r="AO273" s="6"/>
    </row>
    <row r="274" spans="1:41" ht="40.200000000000003" customHeight="1" x14ac:dyDescent="0.3">
      <c r="A274" s="167" t="s">
        <v>1245</v>
      </c>
      <c r="B274" s="5" t="s">
        <v>5895</v>
      </c>
      <c r="C274" s="5" t="s">
        <v>2927</v>
      </c>
      <c r="D274" s="5" t="s">
        <v>2267</v>
      </c>
      <c r="E274" s="5" t="s">
        <v>5796</v>
      </c>
      <c r="F274" s="5" t="s">
        <v>2476</v>
      </c>
      <c r="G274" s="5" t="s">
        <v>2477</v>
      </c>
      <c r="H274" s="5" t="s">
        <v>2420</v>
      </c>
      <c r="I274" s="5" t="s">
        <v>2426</v>
      </c>
      <c r="J274" s="5" t="s">
        <v>5325</v>
      </c>
      <c r="K274" s="5" t="s">
        <v>6356</v>
      </c>
      <c r="L274" s="5" t="str" cm="1">
        <f t="array" ref="L274">_xlfn.TEXTJOIN(", ",TRUE,_xlfn.UNIQUE(_xlfn._xlws.FILTER(InfoGeneral[CodigoProducto],(InfoGeneral[BPIN]=EjecucionPresupuestalGastoCCyFondo[[#This Row],[PROYECTO]])*(InfoGeneral[Vigencia]=VALUE(EjecucionPresupuestalGastoCCyFondo[[#This Row],[VIGENCIA]])),"")))</f>
        <v>1905026</v>
      </c>
      <c r="M274" s="5" t="s">
        <v>5897</v>
      </c>
      <c r="N274" s="6">
        <v>0</v>
      </c>
      <c r="O274" s="6">
        <v>169432839.02000001</v>
      </c>
      <c r="P274" s="6">
        <v>0</v>
      </c>
      <c r="Q274" s="6">
        <v>173605508.97999999</v>
      </c>
      <c r="R274" s="6">
        <v>169161064</v>
      </c>
      <c r="S274" s="6">
        <v>0</v>
      </c>
      <c r="T274" s="6">
        <v>0</v>
      </c>
      <c r="U274" s="6">
        <v>173877284</v>
      </c>
      <c r="V274" s="6">
        <v>173877284</v>
      </c>
      <c r="W274" s="6">
        <v>173877284</v>
      </c>
      <c r="X274" s="6">
        <v>173877283.5</v>
      </c>
      <c r="Y274" s="6">
        <v>173877283.5</v>
      </c>
      <c r="Z274" s="6">
        <v>0</v>
      </c>
      <c r="AA274" s="107">
        <v>45622</v>
      </c>
      <c r="AB274" s="5" t="s">
        <v>6357</v>
      </c>
      <c r="AC274" s="107">
        <v>45636</v>
      </c>
      <c r="AD274" s="5" t="s">
        <v>7205</v>
      </c>
      <c r="AE274" s="5" t="s">
        <v>7206</v>
      </c>
      <c r="AF274" s="107">
        <v>45657</v>
      </c>
      <c r="AG274" s="5" t="s">
        <v>7207</v>
      </c>
      <c r="AH274" s="5" t="s">
        <v>6178</v>
      </c>
      <c r="AI274" s="5" t="s">
        <v>7208</v>
      </c>
      <c r="AJ274" s="107">
        <v>45637</v>
      </c>
      <c r="AK274" s="107">
        <v>45637</v>
      </c>
      <c r="AL274" s="6"/>
      <c r="AM274" s="6"/>
      <c r="AN274" s="6"/>
      <c r="AO274" s="6"/>
    </row>
    <row r="275" spans="1:41" ht="40.200000000000003" customHeight="1" x14ac:dyDescent="0.3">
      <c r="A275" s="167" t="s">
        <v>1246</v>
      </c>
      <c r="B275" s="5" t="s">
        <v>5795</v>
      </c>
      <c r="C275" s="5" t="s">
        <v>2777</v>
      </c>
      <c r="D275" s="5" t="s">
        <v>2267</v>
      </c>
      <c r="E275" s="5" t="s">
        <v>5796</v>
      </c>
      <c r="F275" s="5" t="s">
        <v>6548</v>
      </c>
      <c r="G275" s="5" t="s">
        <v>6549</v>
      </c>
      <c r="H275" s="5" t="s">
        <v>2564</v>
      </c>
      <c r="I275" s="5" t="s">
        <v>2565</v>
      </c>
      <c r="J275" s="5" t="s">
        <v>1640</v>
      </c>
      <c r="K275" s="5" t="s">
        <v>7209</v>
      </c>
      <c r="L275" s="5" t="str" cm="1">
        <f t="array" ref="L275">_xlfn.TEXTJOIN(", ",TRUE,_xlfn.UNIQUE(_xlfn._xlws.FILTER(InfoGeneral[CodigoProducto],(InfoGeneral[BPIN]=EjecucionPresupuestalGastoCCyFondo[[#This Row],[PROYECTO]])*(InfoGeneral[Vigencia]=VALUE(EjecucionPresupuestalGastoCCyFondo[[#This Row],[VIGENCIA]])),"")))</f>
        <v>4104008</v>
      </c>
      <c r="M275" s="5" t="s">
        <v>5798</v>
      </c>
      <c r="N275" s="6">
        <v>6096004000</v>
      </c>
      <c r="O275" s="6">
        <v>0</v>
      </c>
      <c r="P275" s="6">
        <v>0</v>
      </c>
      <c r="Q275" s="6">
        <v>0</v>
      </c>
      <c r="R275" s="6">
        <v>0</v>
      </c>
      <c r="S275" s="6">
        <v>0</v>
      </c>
      <c r="T275" s="6">
        <v>0</v>
      </c>
      <c r="U275" s="6">
        <v>6096004000</v>
      </c>
      <c r="V275" s="6">
        <v>5534448441.0100002</v>
      </c>
      <c r="W275" s="6">
        <v>5534448441.0100002</v>
      </c>
      <c r="X275" s="6">
        <v>5534402161.0100002</v>
      </c>
      <c r="Y275" s="6">
        <v>5505111677.1700001</v>
      </c>
      <c r="Z275" s="6">
        <v>5505111677.1700001</v>
      </c>
      <c r="AA275" s="107">
        <v>45835</v>
      </c>
      <c r="AB275" s="5" t="s">
        <v>7210</v>
      </c>
      <c r="AC275" s="107">
        <v>45925</v>
      </c>
      <c r="AD275" s="5" t="s">
        <v>7211</v>
      </c>
      <c r="AE275" s="5" t="s">
        <v>7212</v>
      </c>
      <c r="AF275" s="107">
        <v>45938</v>
      </c>
      <c r="AG275" s="5" t="s">
        <v>7213</v>
      </c>
      <c r="AH275" s="5" t="s">
        <v>6137</v>
      </c>
      <c r="AI275" s="5" t="s">
        <v>7214</v>
      </c>
      <c r="AJ275" s="107">
        <v>45923</v>
      </c>
      <c r="AK275" s="107">
        <v>45923</v>
      </c>
      <c r="AL275" s="6"/>
      <c r="AM275" s="6"/>
      <c r="AN275" s="6"/>
      <c r="AO275" s="6"/>
    </row>
    <row r="276" spans="1:41" ht="40.200000000000003" customHeight="1" x14ac:dyDescent="0.3">
      <c r="A276" s="167" t="s">
        <v>1245</v>
      </c>
      <c r="B276" s="5" t="s">
        <v>5895</v>
      </c>
      <c r="C276" s="5" t="s">
        <v>3600</v>
      </c>
      <c r="D276" s="5" t="s">
        <v>2267</v>
      </c>
      <c r="E276" s="5" t="s">
        <v>5796</v>
      </c>
      <c r="F276" s="5" t="s">
        <v>7009</v>
      </c>
      <c r="G276" s="5" t="s">
        <v>7010</v>
      </c>
      <c r="H276" s="5" t="s">
        <v>2545</v>
      </c>
      <c r="I276" s="5" t="s">
        <v>2546</v>
      </c>
      <c r="J276" s="5" t="s">
        <v>5314</v>
      </c>
      <c r="K276" s="5" t="s">
        <v>7215</v>
      </c>
      <c r="L276" s="5" t="str" cm="1">
        <f t="array" ref="L276">_xlfn.TEXTJOIN(", ",TRUE,_xlfn.UNIQUE(_xlfn._xlws.FILTER(InfoGeneral[CodigoProducto],(InfoGeneral[BPIN]=EjecucionPresupuestalGastoCCyFondo[[#This Row],[PROYECTO]])*(InfoGeneral[Vigencia]=VALUE(EjecucionPresupuestalGastoCCyFondo[[#This Row],[VIGENCIA]])),"")))</f>
        <v>3202005</v>
      </c>
      <c r="M276" s="5" t="s">
        <v>5897</v>
      </c>
      <c r="N276" s="6">
        <v>0</v>
      </c>
      <c r="O276" s="6">
        <v>0</v>
      </c>
      <c r="P276" s="6">
        <v>0</v>
      </c>
      <c r="Q276" s="6">
        <v>802993615</v>
      </c>
      <c r="R276" s="6">
        <v>0</v>
      </c>
      <c r="S276" s="6">
        <v>0</v>
      </c>
      <c r="T276" s="6">
        <v>0</v>
      </c>
      <c r="U276" s="6">
        <v>802993615</v>
      </c>
      <c r="V276" s="6">
        <v>802993615</v>
      </c>
      <c r="W276" s="6">
        <v>802993615</v>
      </c>
      <c r="X276" s="6">
        <v>802993615</v>
      </c>
      <c r="Y276" s="6">
        <v>802993615</v>
      </c>
      <c r="Z276" s="6">
        <v>802993615</v>
      </c>
      <c r="AA276" s="107">
        <v>45520</v>
      </c>
      <c r="AB276" s="5" t="s">
        <v>7216</v>
      </c>
      <c r="AC276" s="107">
        <v>45642</v>
      </c>
      <c r="AD276" s="5" t="s">
        <v>7217</v>
      </c>
      <c r="AE276" s="5" t="s">
        <v>5911</v>
      </c>
      <c r="AF276" s="107">
        <v>45642</v>
      </c>
      <c r="AG276" s="5" t="s">
        <v>7218</v>
      </c>
      <c r="AH276" s="5" t="s">
        <v>5911</v>
      </c>
      <c r="AI276" s="5"/>
      <c r="AJ276" s="107"/>
      <c r="AK276" s="107"/>
      <c r="AL276" s="6"/>
      <c r="AM276" s="6"/>
      <c r="AN276" s="6"/>
      <c r="AO276" s="6"/>
    </row>
    <row r="277" spans="1:41" ht="40.200000000000003" customHeight="1" x14ac:dyDescent="0.3">
      <c r="A277" s="167" t="s">
        <v>1246</v>
      </c>
      <c r="B277" s="5" t="s">
        <v>7079</v>
      </c>
      <c r="C277" s="5" t="s">
        <v>3619</v>
      </c>
      <c r="D277" s="5" t="s">
        <v>2599</v>
      </c>
      <c r="E277" s="5" t="s">
        <v>6497</v>
      </c>
      <c r="F277" s="5" t="s">
        <v>2609</v>
      </c>
      <c r="G277" s="5" t="s">
        <v>2610</v>
      </c>
      <c r="H277" s="5" t="s">
        <v>2601</v>
      </c>
      <c r="I277" s="5" t="s">
        <v>2602</v>
      </c>
      <c r="J277" s="5" t="s">
        <v>1554</v>
      </c>
      <c r="K277" s="5" t="s">
        <v>7080</v>
      </c>
      <c r="L277" s="5" t="str" cm="1">
        <f t="array" ref="L277">_xlfn.TEXTJOIN(", ",TRUE,_xlfn.UNIQUE(_xlfn._xlws.FILTER(InfoGeneral[CodigoProducto],(InfoGeneral[BPIN]=EjecucionPresupuestalGastoCCyFondo[[#This Row],[PROYECTO]])*(InfoGeneral[Vigencia]=VALUE(EjecucionPresupuestalGastoCCyFondo[[#This Row],[VIGENCIA]])),"")))</f>
        <v>4301037</v>
      </c>
      <c r="M277" s="5" t="s">
        <v>5798</v>
      </c>
      <c r="N277" s="6">
        <v>1389105158</v>
      </c>
      <c r="O277" s="6">
        <v>0</v>
      </c>
      <c r="P277" s="6">
        <v>0</v>
      </c>
      <c r="Q277" s="6">
        <v>0</v>
      </c>
      <c r="R277" s="6">
        <v>0</v>
      </c>
      <c r="S277" s="6">
        <v>0</v>
      </c>
      <c r="T277" s="6">
        <v>0</v>
      </c>
      <c r="U277" s="6">
        <v>1389105158</v>
      </c>
      <c r="V277" s="6">
        <v>1302920350</v>
      </c>
      <c r="W277" s="6">
        <v>1302920350</v>
      </c>
      <c r="X277" s="6">
        <v>1302920350</v>
      </c>
      <c r="Y277" s="6">
        <v>1302920350</v>
      </c>
      <c r="Z277" s="6">
        <v>1302920350</v>
      </c>
      <c r="AA277" s="107">
        <v>45716</v>
      </c>
      <c r="AB277" s="5" t="s">
        <v>7228</v>
      </c>
      <c r="AC277" s="107">
        <v>45716</v>
      </c>
      <c r="AD277" s="5" t="s">
        <v>7229</v>
      </c>
      <c r="AE277" s="5" t="s">
        <v>7175</v>
      </c>
      <c r="AF277" s="107">
        <v>45719</v>
      </c>
      <c r="AG277" s="5" t="s">
        <v>7230</v>
      </c>
      <c r="AH277" s="5" t="s">
        <v>7175</v>
      </c>
      <c r="AI277" s="5"/>
      <c r="AJ277" s="107"/>
      <c r="AK277" s="107"/>
      <c r="AL277" s="6"/>
      <c r="AM277" s="6"/>
      <c r="AN277" s="6"/>
      <c r="AO277" s="6"/>
    </row>
    <row r="278" spans="1:41" ht="40.200000000000003" customHeight="1" x14ac:dyDescent="0.3">
      <c r="A278" s="167" t="s">
        <v>1245</v>
      </c>
      <c r="B278" s="5" t="s">
        <v>7219</v>
      </c>
      <c r="C278" s="5" t="s">
        <v>2765</v>
      </c>
      <c r="D278" s="5" t="s">
        <v>7220</v>
      </c>
      <c r="E278" s="5" t="s">
        <v>7221</v>
      </c>
      <c r="F278" s="5" t="s">
        <v>2558</v>
      </c>
      <c r="G278" s="5" t="s">
        <v>5767</v>
      </c>
      <c r="H278" s="5" t="s">
        <v>2422</v>
      </c>
      <c r="I278" s="5" t="s">
        <v>2423</v>
      </c>
      <c r="J278" s="5" t="s">
        <v>4490</v>
      </c>
      <c r="K278" s="5" t="s">
        <v>7222</v>
      </c>
      <c r="L278" s="5" t="str" cm="1">
        <f t="array" ref="L278">_xlfn.TEXTJOIN(", ",TRUE,_xlfn.UNIQUE(_xlfn._xlws.FILTER(InfoGeneral[CodigoProducto],(InfoGeneral[BPIN]=EjecucionPresupuestalGastoCCyFondo[[#This Row],[PROYECTO]])*(InfoGeneral[Vigencia]=VALUE(EjecucionPresupuestalGastoCCyFondo[[#This Row],[VIGENCIA]])),"")))</f>
        <v>2202061</v>
      </c>
      <c r="M278" s="5" t="s">
        <v>5897</v>
      </c>
      <c r="N278" s="6">
        <v>0</v>
      </c>
      <c r="O278" s="6">
        <v>0</v>
      </c>
      <c r="P278" s="6">
        <v>0</v>
      </c>
      <c r="Q278" s="6">
        <v>999389767</v>
      </c>
      <c r="R278" s="6">
        <v>0</v>
      </c>
      <c r="S278" s="6">
        <v>0</v>
      </c>
      <c r="T278" s="6">
        <v>0</v>
      </c>
      <c r="U278" s="6">
        <v>999389767</v>
      </c>
      <c r="V278" s="6">
        <v>999389767</v>
      </c>
      <c r="W278" s="6">
        <v>999389767</v>
      </c>
      <c r="X278" s="6">
        <v>999389767</v>
      </c>
      <c r="Y278" s="6">
        <v>999389767</v>
      </c>
      <c r="Z278" s="6">
        <v>999389767</v>
      </c>
      <c r="AA278" s="107">
        <v>45608</v>
      </c>
      <c r="AB278" s="5" t="s">
        <v>7223</v>
      </c>
      <c r="AC278" s="107">
        <v>45650</v>
      </c>
      <c r="AD278" s="5" t="s">
        <v>7224</v>
      </c>
      <c r="AE278" s="5" t="s">
        <v>7225</v>
      </c>
      <c r="AF278" s="107">
        <v>45656</v>
      </c>
      <c r="AG278" s="5" t="s">
        <v>7226</v>
      </c>
      <c r="AH278" s="5" t="s">
        <v>6137</v>
      </c>
      <c r="AI278" s="5" t="s">
        <v>7227</v>
      </c>
      <c r="AJ278" s="107">
        <v>45650</v>
      </c>
      <c r="AK278" s="107">
        <v>45650</v>
      </c>
      <c r="AL278" s="6"/>
      <c r="AM278" s="6"/>
      <c r="AN278" s="6"/>
      <c r="AO278" s="6"/>
    </row>
    <row r="279" spans="1:41" ht="40.200000000000003" customHeight="1" x14ac:dyDescent="0.3">
      <c r="A279" s="167" t="s">
        <v>1245</v>
      </c>
      <c r="B279" s="5" t="s">
        <v>6743</v>
      </c>
      <c r="C279" s="5" t="s">
        <v>2787</v>
      </c>
      <c r="D279" s="5" t="s">
        <v>2383</v>
      </c>
      <c r="E279" s="5" t="s">
        <v>6744</v>
      </c>
      <c r="F279" s="5" t="s">
        <v>7231</v>
      </c>
      <c r="G279" s="5" t="s">
        <v>7232</v>
      </c>
      <c r="H279" s="5" t="s">
        <v>2505</v>
      </c>
      <c r="I279" s="5" t="s">
        <v>2506</v>
      </c>
      <c r="J279" s="5" t="s">
        <v>1463</v>
      </c>
      <c r="K279" s="5" t="s">
        <v>6745</v>
      </c>
      <c r="L279" s="5" t="str" cm="1">
        <f t="array" ref="L279">_xlfn.TEXTJOIN(", ",TRUE,_xlfn.UNIQUE(_xlfn._xlws.FILTER(InfoGeneral[CodigoProducto],(InfoGeneral[BPIN]=EjecucionPresupuestalGastoCCyFondo[[#This Row],[PROYECTO]])*(InfoGeneral[Vigencia]=VALUE(EjecucionPresupuestalGastoCCyFondo[[#This Row],[VIGENCIA]])),"")))</f>
        <v>4501079</v>
      </c>
      <c r="M279" s="5" t="s">
        <v>5842</v>
      </c>
      <c r="N279" s="6">
        <v>0</v>
      </c>
      <c r="O279" s="6">
        <v>429440247</v>
      </c>
      <c r="P279" s="6">
        <v>0</v>
      </c>
      <c r="Q279" s="6">
        <v>0</v>
      </c>
      <c r="R279" s="6">
        <v>0</v>
      </c>
      <c r="S279" s="6">
        <v>0</v>
      </c>
      <c r="T279" s="6">
        <v>0</v>
      </c>
      <c r="U279" s="6">
        <v>429440247</v>
      </c>
      <c r="V279" s="6">
        <v>429440247</v>
      </c>
      <c r="W279" s="6">
        <v>429440247</v>
      </c>
      <c r="X279" s="6">
        <v>248894715</v>
      </c>
      <c r="Y279" s="6">
        <v>0</v>
      </c>
      <c r="Z279" s="6">
        <v>0</v>
      </c>
      <c r="AA279" s="107">
        <v>45553</v>
      </c>
      <c r="AB279" s="5" t="s">
        <v>6746</v>
      </c>
      <c r="AC279" s="107">
        <v>45642</v>
      </c>
      <c r="AD279" s="5" t="s">
        <v>7233</v>
      </c>
      <c r="AE279" s="5" t="s">
        <v>5837</v>
      </c>
      <c r="AF279" s="107"/>
      <c r="AG279" s="5"/>
      <c r="AH279" s="5"/>
      <c r="AI279" s="5"/>
      <c r="AJ279" s="107"/>
      <c r="AK279" s="107"/>
      <c r="AL279" s="6"/>
      <c r="AM279" s="6"/>
      <c r="AN279" s="6"/>
      <c r="AO279" s="6"/>
    </row>
    <row r="280" spans="1:41" ht="40.200000000000003" customHeight="1" x14ac:dyDescent="0.3">
      <c r="A280" s="167" t="s">
        <v>1245</v>
      </c>
      <c r="B280" s="5" t="s">
        <v>6386</v>
      </c>
      <c r="C280" s="5" t="s">
        <v>2927</v>
      </c>
      <c r="D280" s="5" t="s">
        <v>2493</v>
      </c>
      <c r="E280" s="5" t="s">
        <v>6263</v>
      </c>
      <c r="F280" s="5" t="s">
        <v>2495</v>
      </c>
      <c r="G280" s="5" t="s">
        <v>2496</v>
      </c>
      <c r="H280" s="5" t="s">
        <v>2420</v>
      </c>
      <c r="I280" s="5" t="s">
        <v>2426</v>
      </c>
      <c r="J280" s="5" t="s">
        <v>2940</v>
      </c>
      <c r="K280" s="5" t="s">
        <v>6783</v>
      </c>
      <c r="L280" s="5" t="str" cm="1">
        <f t="array" ref="L280">_xlfn.TEXTJOIN(", ",TRUE,_xlfn.UNIQUE(_xlfn._xlws.FILTER(InfoGeneral[CodigoProducto],(InfoGeneral[BPIN]=EjecucionPresupuestalGastoCCyFondo[[#This Row],[PROYECTO]])*(InfoGeneral[Vigencia]=VALUE(EjecucionPresupuestalGastoCCyFondo[[#This Row],[VIGENCIA]])),"")))</f>
        <v>1903035</v>
      </c>
      <c r="M280" s="5" t="s">
        <v>5897</v>
      </c>
      <c r="N280" s="6">
        <v>0</v>
      </c>
      <c r="O280" s="6">
        <v>0</v>
      </c>
      <c r="P280" s="6">
        <v>0</v>
      </c>
      <c r="Q280" s="6">
        <v>733319698</v>
      </c>
      <c r="R280" s="6">
        <v>0</v>
      </c>
      <c r="S280" s="6">
        <v>0</v>
      </c>
      <c r="T280" s="6">
        <v>0</v>
      </c>
      <c r="U280" s="6">
        <v>733319698</v>
      </c>
      <c r="V280" s="6">
        <v>733319698</v>
      </c>
      <c r="W280" s="6">
        <v>733319698</v>
      </c>
      <c r="X280" s="6">
        <v>733319691</v>
      </c>
      <c r="Y280" s="6">
        <v>733319691</v>
      </c>
      <c r="Z280" s="6">
        <v>733319691</v>
      </c>
      <c r="AA280" s="107">
        <v>45576</v>
      </c>
      <c r="AB280" s="5" t="s">
        <v>7234</v>
      </c>
      <c r="AC280" s="107">
        <v>45642</v>
      </c>
      <c r="AD280" s="5" t="s">
        <v>7235</v>
      </c>
      <c r="AE280" s="5" t="s">
        <v>7236</v>
      </c>
      <c r="AF280" s="107">
        <v>45650</v>
      </c>
      <c r="AG280" s="5" t="s">
        <v>7237</v>
      </c>
      <c r="AH280" s="5" t="s">
        <v>7238</v>
      </c>
      <c r="AI280" s="5"/>
      <c r="AJ280" s="107"/>
      <c r="AK280" s="107"/>
      <c r="AL280" s="6"/>
      <c r="AM280" s="6"/>
      <c r="AN280" s="6"/>
      <c r="AO280" s="6"/>
    </row>
    <row r="281" spans="1:41" ht="40.200000000000003" customHeight="1" x14ac:dyDescent="0.3">
      <c r="A281" s="167" t="s">
        <v>1246</v>
      </c>
      <c r="B281" s="5" t="s">
        <v>7079</v>
      </c>
      <c r="C281" s="5" t="s">
        <v>3162</v>
      </c>
      <c r="D281" s="5" t="s">
        <v>2599</v>
      </c>
      <c r="E281" s="5" t="s">
        <v>6497</v>
      </c>
      <c r="F281" s="5" t="s">
        <v>2616</v>
      </c>
      <c r="G281" s="5" t="s">
        <v>2617</v>
      </c>
      <c r="H281" s="5" t="s">
        <v>2534</v>
      </c>
      <c r="I281" s="5" t="s">
        <v>2544</v>
      </c>
      <c r="J281" s="5" t="s">
        <v>1741</v>
      </c>
      <c r="K281" s="5" t="s">
        <v>7239</v>
      </c>
      <c r="L281" s="5" t="str" cm="1">
        <f t="array" ref="L281">_xlfn.TEXTJOIN(", ",TRUE,_xlfn.UNIQUE(_xlfn._xlws.FILTER(InfoGeneral[CodigoProducto],(InfoGeneral[BPIN]=EjecucionPresupuestalGastoCCyFondo[[#This Row],[PROYECTO]])*(InfoGeneral[Vigencia]=VALUE(EjecucionPresupuestalGastoCCyFondo[[#This Row],[VIGENCIA]])),"")))</f>
        <v>3301053</v>
      </c>
      <c r="M281" s="5" t="s">
        <v>5798</v>
      </c>
      <c r="N281" s="6">
        <v>734180630</v>
      </c>
      <c r="O281" s="6">
        <v>0</v>
      </c>
      <c r="P281" s="6">
        <v>0</v>
      </c>
      <c r="Q281" s="6">
        <v>90840000</v>
      </c>
      <c r="R281" s="6">
        <v>0</v>
      </c>
      <c r="S281" s="6">
        <v>0</v>
      </c>
      <c r="T281" s="6">
        <v>0</v>
      </c>
      <c r="U281" s="6">
        <v>825020630</v>
      </c>
      <c r="V281" s="6">
        <v>825020630</v>
      </c>
      <c r="W281" s="6">
        <v>825020630</v>
      </c>
      <c r="X281" s="6">
        <v>825020630</v>
      </c>
      <c r="Y281" s="6">
        <v>825020630</v>
      </c>
      <c r="Z281" s="6">
        <v>825020630</v>
      </c>
      <c r="AA281" s="107">
        <v>45721</v>
      </c>
      <c r="AB281" s="5" t="s">
        <v>7240</v>
      </c>
      <c r="AC281" s="107">
        <v>45721</v>
      </c>
      <c r="AD281" s="5" t="s">
        <v>7241</v>
      </c>
      <c r="AE281" s="5" t="s">
        <v>7195</v>
      </c>
      <c r="AF281" s="107">
        <v>45721</v>
      </c>
      <c r="AG281" s="5" t="s">
        <v>7242</v>
      </c>
      <c r="AH281" s="5" t="s">
        <v>7195</v>
      </c>
      <c r="AI281" s="5"/>
      <c r="AJ281" s="107"/>
      <c r="AK281" s="107"/>
      <c r="AL281" s="6"/>
      <c r="AM281" s="6"/>
      <c r="AN281" s="6"/>
      <c r="AO281" s="6"/>
    </row>
    <row r="282" spans="1:41" ht="40.200000000000003" customHeight="1" x14ac:dyDescent="0.3">
      <c r="A282" s="167" t="s">
        <v>1246</v>
      </c>
      <c r="B282" s="5" t="s">
        <v>7243</v>
      </c>
      <c r="C282" s="5" t="s">
        <v>2765</v>
      </c>
      <c r="D282" s="5" t="s">
        <v>2361</v>
      </c>
      <c r="E282" s="5" t="s">
        <v>5975</v>
      </c>
      <c r="F282" s="5" t="s">
        <v>2420</v>
      </c>
      <c r="G282" s="5" t="s">
        <v>2421</v>
      </c>
      <c r="H282" s="5" t="s">
        <v>2422</v>
      </c>
      <c r="I282" s="5" t="s">
        <v>2423</v>
      </c>
      <c r="J282" s="5" t="s">
        <v>1407</v>
      </c>
      <c r="K282" s="5" t="s">
        <v>6394</v>
      </c>
      <c r="L282" s="5" t="str" cm="1">
        <f t="array" ref="L282">_xlfn.TEXTJOIN(", ",TRUE,_xlfn.UNIQUE(_xlfn._xlws.FILTER(InfoGeneral[CodigoProducto],(InfoGeneral[BPIN]=EjecucionPresupuestalGastoCCyFondo[[#This Row],[PROYECTO]])*(InfoGeneral[Vigencia]=VALUE(EjecucionPresupuestalGastoCCyFondo[[#This Row],[VIGENCIA]])),"")))</f>
        <v>2201071</v>
      </c>
      <c r="M282" s="5" t="s">
        <v>5798</v>
      </c>
      <c r="N282" s="6">
        <v>1316417872</v>
      </c>
      <c r="O282" s="6">
        <v>0</v>
      </c>
      <c r="P282" s="6">
        <v>0</v>
      </c>
      <c r="Q282" s="6">
        <v>0</v>
      </c>
      <c r="R282" s="6">
        <v>420878509</v>
      </c>
      <c r="S282" s="6">
        <v>0</v>
      </c>
      <c r="T282" s="6">
        <v>0</v>
      </c>
      <c r="U282" s="6">
        <v>895539363</v>
      </c>
      <c r="V282" s="6">
        <v>895539363</v>
      </c>
      <c r="W282" s="6">
        <v>895539363</v>
      </c>
      <c r="X282" s="6">
        <v>895539363</v>
      </c>
      <c r="Y282" s="6">
        <v>895539363</v>
      </c>
      <c r="Z282" s="6">
        <v>895539363</v>
      </c>
      <c r="AA282" s="107">
        <v>45723</v>
      </c>
      <c r="AB282" s="5" t="s">
        <v>7244</v>
      </c>
      <c r="AC282" s="107">
        <v>45723</v>
      </c>
      <c r="AD282" s="5" t="s">
        <v>7245</v>
      </c>
      <c r="AE282" s="5" t="s">
        <v>5924</v>
      </c>
      <c r="AF282" s="107">
        <v>45726</v>
      </c>
      <c r="AG282" s="5" t="s">
        <v>7246</v>
      </c>
      <c r="AH282" s="5" t="s">
        <v>5924</v>
      </c>
      <c r="AI282" s="5"/>
      <c r="AJ282" s="107"/>
      <c r="AK282" s="107"/>
      <c r="AL282" s="6"/>
      <c r="AM282" s="6"/>
      <c r="AN282" s="6"/>
      <c r="AO282" s="6"/>
    </row>
    <row r="283" spans="1:41" ht="40.200000000000003" customHeight="1" x14ac:dyDescent="0.3">
      <c r="A283" s="167" t="s">
        <v>1245</v>
      </c>
      <c r="B283" s="5" t="s">
        <v>6054</v>
      </c>
      <c r="C283" s="5" t="s">
        <v>3266</v>
      </c>
      <c r="D283" s="5" t="s">
        <v>2246</v>
      </c>
      <c r="E283" s="5" t="s">
        <v>6055</v>
      </c>
      <c r="F283" s="5" t="s">
        <v>2487</v>
      </c>
      <c r="G283" s="5" t="s">
        <v>2488</v>
      </c>
      <c r="H283" s="5" t="s">
        <v>2478</v>
      </c>
      <c r="I283" s="5" t="s">
        <v>2479</v>
      </c>
      <c r="J283" s="5" t="s">
        <v>1427</v>
      </c>
      <c r="K283" s="5" t="s">
        <v>7247</v>
      </c>
      <c r="L283" s="5" t="str" cm="1">
        <f t="array" ref="L283">_xlfn.TEXTJOIN(", ",TRUE,_xlfn.UNIQUE(_xlfn._xlws.FILTER(InfoGeneral[CodigoProducto],(InfoGeneral[BPIN]=EjecucionPresupuestalGastoCCyFondo[[#This Row],[PROYECTO]])*(InfoGeneral[Vigencia]=VALUE(EjecucionPresupuestalGastoCCyFondo[[#This Row],[VIGENCIA]])),"")))</f>
        <v>2102033, 2102008</v>
      </c>
      <c r="M283" s="5" t="s">
        <v>5842</v>
      </c>
      <c r="N283" s="6">
        <v>0</v>
      </c>
      <c r="O283" s="6">
        <v>0</v>
      </c>
      <c r="P283" s="6">
        <v>0</v>
      </c>
      <c r="Q283" s="6">
        <v>366038740</v>
      </c>
      <c r="R283" s="6">
        <v>0</v>
      </c>
      <c r="S283" s="6">
        <v>0</v>
      </c>
      <c r="T283" s="6">
        <v>0</v>
      </c>
      <c r="U283" s="6">
        <v>366038740</v>
      </c>
      <c r="V283" s="6">
        <v>366038740</v>
      </c>
      <c r="W283" s="6">
        <v>366038740</v>
      </c>
      <c r="X283" s="6">
        <v>366038740</v>
      </c>
      <c r="Y283" s="6">
        <v>0</v>
      </c>
      <c r="Z283" s="6">
        <v>0</v>
      </c>
      <c r="AA283" s="107">
        <v>45519</v>
      </c>
      <c r="AB283" s="5" t="s">
        <v>7248</v>
      </c>
      <c r="AC283" s="107">
        <v>45645</v>
      </c>
      <c r="AD283" s="5" t="s">
        <v>7249</v>
      </c>
      <c r="AE283" s="5" t="s">
        <v>5764</v>
      </c>
      <c r="AF283" s="107"/>
      <c r="AG283" s="5"/>
      <c r="AH283" s="5"/>
      <c r="AI283" s="5"/>
      <c r="AJ283" s="107"/>
      <c r="AK283" s="107"/>
      <c r="AL283" s="6"/>
      <c r="AM283" s="6"/>
      <c r="AN283" s="6"/>
      <c r="AO283" s="6"/>
    </row>
    <row r="284" spans="1:41" ht="40.200000000000003" customHeight="1" x14ac:dyDescent="0.3">
      <c r="A284" s="167" t="s">
        <v>1245</v>
      </c>
      <c r="B284" s="5" t="s">
        <v>7250</v>
      </c>
      <c r="C284" s="5" t="s">
        <v>3266</v>
      </c>
      <c r="D284" s="5" t="s">
        <v>7251</v>
      </c>
      <c r="E284" s="5" t="s">
        <v>5806</v>
      </c>
      <c r="F284" s="5" t="s">
        <v>2558</v>
      </c>
      <c r="G284" s="5" t="s">
        <v>5767</v>
      </c>
      <c r="H284" s="5" t="s">
        <v>2478</v>
      </c>
      <c r="I284" s="5" t="s">
        <v>2479</v>
      </c>
      <c r="J284" s="5" t="s">
        <v>1427</v>
      </c>
      <c r="K284" s="5" t="s">
        <v>7247</v>
      </c>
      <c r="L284" s="5" t="str" cm="1">
        <f t="array" ref="L284">_xlfn.TEXTJOIN(", ",TRUE,_xlfn.UNIQUE(_xlfn._xlws.FILTER(InfoGeneral[CodigoProducto],(InfoGeneral[BPIN]=EjecucionPresupuestalGastoCCyFondo[[#This Row],[PROYECTO]])*(InfoGeneral[Vigencia]=VALUE(EjecucionPresupuestalGastoCCyFondo[[#This Row],[VIGENCIA]])),"")))</f>
        <v>2102033, 2102008</v>
      </c>
      <c r="M284" s="5" t="s">
        <v>5842</v>
      </c>
      <c r="N284" s="6">
        <v>0</v>
      </c>
      <c r="O284" s="6">
        <v>0</v>
      </c>
      <c r="P284" s="6">
        <v>0</v>
      </c>
      <c r="Q284" s="6">
        <v>50000000</v>
      </c>
      <c r="R284" s="6">
        <v>0</v>
      </c>
      <c r="S284" s="6">
        <v>0</v>
      </c>
      <c r="T284" s="6">
        <v>0</v>
      </c>
      <c r="U284" s="6">
        <v>50000000</v>
      </c>
      <c r="V284" s="6">
        <v>50000000</v>
      </c>
      <c r="W284" s="6">
        <v>50000000</v>
      </c>
      <c r="X284" s="6">
        <v>50000000</v>
      </c>
      <c r="Y284" s="6">
        <v>0</v>
      </c>
      <c r="Z284" s="6">
        <v>0</v>
      </c>
      <c r="AA284" s="107">
        <v>45519</v>
      </c>
      <c r="AB284" s="5" t="s">
        <v>7248</v>
      </c>
      <c r="AC284" s="107">
        <v>45645</v>
      </c>
      <c r="AD284" s="5" t="s">
        <v>7249</v>
      </c>
      <c r="AE284" s="5" t="s">
        <v>5764</v>
      </c>
      <c r="AF284" s="107"/>
      <c r="AG284" s="5"/>
      <c r="AH284" s="5"/>
      <c r="AI284" s="5"/>
      <c r="AJ284" s="107"/>
      <c r="AK284" s="107"/>
      <c r="AL284" s="6"/>
      <c r="AM284" s="6"/>
      <c r="AN284" s="6"/>
      <c r="AO284" s="6"/>
    </row>
    <row r="285" spans="1:41" ht="40.200000000000003" customHeight="1" x14ac:dyDescent="0.3">
      <c r="A285" s="167" t="s">
        <v>1246</v>
      </c>
      <c r="B285" s="5" t="s">
        <v>7079</v>
      </c>
      <c r="C285" s="5" t="s">
        <v>3619</v>
      </c>
      <c r="D285" s="5" t="s">
        <v>2599</v>
      </c>
      <c r="E285" s="5" t="s">
        <v>6497</v>
      </c>
      <c r="F285" s="5" t="s">
        <v>2525</v>
      </c>
      <c r="G285" s="5" t="s">
        <v>2526</v>
      </c>
      <c r="H285" s="5" t="s">
        <v>2601</v>
      </c>
      <c r="I285" s="5" t="s">
        <v>2602</v>
      </c>
      <c r="J285" s="5" t="s">
        <v>1554</v>
      </c>
      <c r="K285" s="5" t="s">
        <v>7080</v>
      </c>
      <c r="L285" s="5" t="str" cm="1">
        <f t="array" ref="L285">_xlfn.TEXTJOIN(", ",TRUE,_xlfn.UNIQUE(_xlfn._xlws.FILTER(InfoGeneral[CodigoProducto],(InfoGeneral[BPIN]=EjecucionPresupuestalGastoCCyFondo[[#This Row],[PROYECTO]])*(InfoGeneral[Vigencia]=VALUE(EjecucionPresupuestalGastoCCyFondo[[#This Row],[VIGENCIA]])),"")))</f>
        <v>4301037</v>
      </c>
      <c r="M285" s="5" t="s">
        <v>5798</v>
      </c>
      <c r="N285" s="6">
        <v>430000000</v>
      </c>
      <c r="O285" s="6">
        <v>0</v>
      </c>
      <c r="P285" s="6">
        <v>0</v>
      </c>
      <c r="Q285" s="6">
        <v>0</v>
      </c>
      <c r="R285" s="6">
        <v>0</v>
      </c>
      <c r="S285" s="6">
        <v>0</v>
      </c>
      <c r="T285" s="6">
        <v>0</v>
      </c>
      <c r="U285" s="6">
        <v>430000000</v>
      </c>
      <c r="V285" s="6">
        <v>429999999.92000002</v>
      </c>
      <c r="W285" s="6">
        <v>429999999.92000002</v>
      </c>
      <c r="X285" s="6">
        <v>429999999.92000002</v>
      </c>
      <c r="Y285" s="6">
        <v>429999999.92000002</v>
      </c>
      <c r="Z285" s="6">
        <v>429999999.92000002</v>
      </c>
      <c r="AA285" s="107">
        <v>45735</v>
      </c>
      <c r="AB285" s="5" t="s">
        <v>7258</v>
      </c>
      <c r="AC285" s="107">
        <v>45735</v>
      </c>
      <c r="AD285" s="5" t="s">
        <v>7259</v>
      </c>
      <c r="AE285" s="5" t="s">
        <v>7195</v>
      </c>
      <c r="AF285" s="107">
        <v>45736</v>
      </c>
      <c r="AG285" s="5" t="s">
        <v>7260</v>
      </c>
      <c r="AH285" s="5" t="s">
        <v>7195</v>
      </c>
      <c r="AI285" s="5"/>
      <c r="AJ285" s="107"/>
      <c r="AK285" s="107"/>
      <c r="AL285" s="6"/>
      <c r="AM285" s="6"/>
      <c r="AN285" s="6"/>
      <c r="AO285" s="6"/>
    </row>
    <row r="286" spans="1:41" ht="40.200000000000003" customHeight="1" x14ac:dyDescent="0.3">
      <c r="A286" s="167" t="s">
        <v>1246</v>
      </c>
      <c r="B286" s="5" t="s">
        <v>5805</v>
      </c>
      <c r="C286" s="5" t="s">
        <v>2860</v>
      </c>
      <c r="D286" s="5" t="s">
        <v>2263</v>
      </c>
      <c r="E286" s="5" t="s">
        <v>5806</v>
      </c>
      <c r="F286" s="5" t="s">
        <v>2558</v>
      </c>
      <c r="G286" s="5" t="s">
        <v>5767</v>
      </c>
      <c r="H286" s="5" t="s">
        <v>2545</v>
      </c>
      <c r="I286" s="5" t="s">
        <v>2546</v>
      </c>
      <c r="J286" s="5" t="s">
        <v>1610</v>
      </c>
      <c r="K286" s="5" t="s">
        <v>7252</v>
      </c>
      <c r="L286" s="5" t="str" cm="1">
        <f t="array" ref="L286">_xlfn.TEXTJOIN(", ",TRUE,_xlfn.UNIQUE(_xlfn._xlws.FILTER(InfoGeneral[CodigoProducto],(InfoGeneral[BPIN]=EjecucionPresupuestalGastoCCyFondo[[#This Row],[PROYECTO]])*(InfoGeneral[Vigencia]=VALUE(EjecucionPresupuestalGastoCCyFondo[[#This Row],[VIGENCIA]])),"")))</f>
        <v>3602032</v>
      </c>
      <c r="M286" s="5" t="s">
        <v>5798</v>
      </c>
      <c r="N286" s="6">
        <v>0</v>
      </c>
      <c r="O286" s="6">
        <v>100000000</v>
      </c>
      <c r="P286" s="6">
        <v>0</v>
      </c>
      <c r="Q286" s="6">
        <v>0</v>
      </c>
      <c r="R286" s="6">
        <v>0</v>
      </c>
      <c r="S286" s="6">
        <v>0</v>
      </c>
      <c r="T286" s="6">
        <v>0</v>
      </c>
      <c r="U286" s="6">
        <v>100000000</v>
      </c>
      <c r="V286" s="6">
        <v>100000000</v>
      </c>
      <c r="W286" s="6">
        <v>100000000</v>
      </c>
      <c r="X286" s="6">
        <v>100000000</v>
      </c>
      <c r="Y286" s="6">
        <v>100000000</v>
      </c>
      <c r="Z286" s="6">
        <v>100000000</v>
      </c>
      <c r="AA286" s="107">
        <v>45790</v>
      </c>
      <c r="AB286" s="5" t="s">
        <v>7253</v>
      </c>
      <c r="AC286" s="107">
        <v>45791</v>
      </c>
      <c r="AD286" s="5" t="s">
        <v>7254</v>
      </c>
      <c r="AE286" s="5" t="s">
        <v>7255</v>
      </c>
      <c r="AF286" s="107">
        <v>45841</v>
      </c>
      <c r="AG286" s="5" t="s">
        <v>7256</v>
      </c>
      <c r="AH286" s="5" t="s">
        <v>6555</v>
      </c>
      <c r="AI286" s="5" t="s">
        <v>7257</v>
      </c>
      <c r="AJ286" s="107">
        <v>45791</v>
      </c>
      <c r="AK286" s="107">
        <v>45791</v>
      </c>
      <c r="AL286" s="6"/>
      <c r="AM286" s="6"/>
      <c r="AN286" s="6"/>
      <c r="AO286" s="6"/>
    </row>
    <row r="287" spans="1:41" ht="40.200000000000003" customHeight="1" x14ac:dyDescent="0.3">
      <c r="A287" s="167" t="s">
        <v>1245</v>
      </c>
      <c r="B287" s="5" t="s">
        <v>6381</v>
      </c>
      <c r="C287" s="5" t="s">
        <v>2927</v>
      </c>
      <c r="D287" s="5" t="s">
        <v>2318</v>
      </c>
      <c r="E287" s="5" t="s">
        <v>6237</v>
      </c>
      <c r="F287" s="5" t="s">
        <v>2495</v>
      </c>
      <c r="G287" s="5" t="s">
        <v>2496</v>
      </c>
      <c r="H287" s="5" t="s">
        <v>2420</v>
      </c>
      <c r="I287" s="5" t="s">
        <v>2426</v>
      </c>
      <c r="J287" s="5" t="s">
        <v>3253</v>
      </c>
      <c r="K287" s="5" t="s">
        <v>6801</v>
      </c>
      <c r="L287" s="5" t="str" cm="1">
        <f t="array" ref="L287">_xlfn.TEXTJOIN(", ",TRUE,_xlfn.UNIQUE(_xlfn._xlws.FILTER(InfoGeneral[CodigoProducto],(InfoGeneral[BPIN]=EjecucionPresupuestalGastoCCyFondo[[#This Row],[PROYECTO]])*(InfoGeneral[Vigencia]=VALUE(EjecucionPresupuestalGastoCCyFondo[[#This Row],[VIGENCIA]])),"")))</f>
        <v>1905050</v>
      </c>
      <c r="M287" s="5" t="s">
        <v>5897</v>
      </c>
      <c r="N287" s="6">
        <v>0</v>
      </c>
      <c r="O287" s="6">
        <v>27130603.5</v>
      </c>
      <c r="P287" s="6">
        <v>0</v>
      </c>
      <c r="Q287" s="6">
        <v>0</v>
      </c>
      <c r="R287" s="6">
        <v>0</v>
      </c>
      <c r="S287" s="6">
        <v>0</v>
      </c>
      <c r="T287" s="6">
        <v>0</v>
      </c>
      <c r="U287" s="6">
        <v>271306035</v>
      </c>
      <c r="V287" s="6">
        <v>27130603.5</v>
      </c>
      <c r="W287" s="6">
        <v>27130603.5</v>
      </c>
      <c r="X287" s="6">
        <v>27130603.5</v>
      </c>
      <c r="Y287" s="6">
        <v>27130603</v>
      </c>
      <c r="Z287" s="6">
        <v>27130603</v>
      </c>
      <c r="AA287" s="107">
        <v>45621</v>
      </c>
      <c r="AB287" s="5" t="s">
        <v>7261</v>
      </c>
      <c r="AC287" s="107">
        <v>45646</v>
      </c>
      <c r="AD287" s="5" t="s">
        <v>7262</v>
      </c>
      <c r="AE287" s="5" t="s">
        <v>7263</v>
      </c>
      <c r="AF287" s="107">
        <v>45650</v>
      </c>
      <c r="AG287" s="5" t="s">
        <v>7264</v>
      </c>
      <c r="AH287" s="5" t="s">
        <v>7265</v>
      </c>
      <c r="AI287" s="5"/>
      <c r="AJ287" s="107"/>
      <c r="AK287" s="107"/>
      <c r="AL287" s="6"/>
      <c r="AM287" s="6"/>
      <c r="AN287" s="6"/>
      <c r="AO287" s="6"/>
    </row>
    <row r="288" spans="1:41" ht="40.200000000000003" customHeight="1" x14ac:dyDescent="0.3">
      <c r="A288" s="167" t="s">
        <v>1245</v>
      </c>
      <c r="B288" s="5" t="s">
        <v>5895</v>
      </c>
      <c r="C288" s="5" t="s">
        <v>2787</v>
      </c>
      <c r="D288" s="5" t="s">
        <v>2267</v>
      </c>
      <c r="E288" s="5" t="s">
        <v>5796</v>
      </c>
      <c r="F288" s="5" t="s">
        <v>2525</v>
      </c>
      <c r="G288" s="5" t="s">
        <v>2526</v>
      </c>
      <c r="H288" s="5" t="s">
        <v>2585</v>
      </c>
      <c r="I288" s="5" t="s">
        <v>2586</v>
      </c>
      <c r="J288" s="5" t="s">
        <v>1696</v>
      </c>
      <c r="K288" s="5" t="s">
        <v>7272</v>
      </c>
      <c r="L288" s="5" t="str" cm="1">
        <f t="array" ref="L288">_xlfn.TEXTJOIN(", ",TRUE,_xlfn.UNIQUE(_xlfn._xlws.FILTER(InfoGeneral[CodigoProducto],(InfoGeneral[BPIN]=EjecucionPresupuestalGastoCCyFondo[[#This Row],[PROYECTO]])*(InfoGeneral[Vigencia]=VALUE(EjecucionPresupuestalGastoCCyFondo[[#This Row],[VIGENCIA]])),"")))</f>
        <v>4502039</v>
      </c>
      <c r="M288" s="5" t="s">
        <v>5897</v>
      </c>
      <c r="N288" s="6">
        <v>0</v>
      </c>
      <c r="O288" s="6">
        <v>0</v>
      </c>
      <c r="P288" s="6">
        <v>0</v>
      </c>
      <c r="Q288" s="6">
        <v>82234463.930000007</v>
      </c>
      <c r="R288" s="6">
        <v>0</v>
      </c>
      <c r="S288" s="6">
        <v>0</v>
      </c>
      <c r="T288" s="6">
        <v>0</v>
      </c>
      <c r="U288" s="6">
        <v>8223446393</v>
      </c>
      <c r="V288" s="6">
        <v>82234463.930000007</v>
      </c>
      <c r="W288" s="6">
        <v>82234463.930000007</v>
      </c>
      <c r="X288" s="6">
        <v>79939301</v>
      </c>
      <c r="Y288" s="6">
        <v>0</v>
      </c>
      <c r="Z288" s="6">
        <v>0</v>
      </c>
      <c r="AA288" s="107">
        <v>45608</v>
      </c>
      <c r="AB288" s="5" t="s">
        <v>7273</v>
      </c>
      <c r="AC288" s="107">
        <v>45649</v>
      </c>
      <c r="AD288" s="5" t="s">
        <v>7274</v>
      </c>
      <c r="AE288" s="5" t="s">
        <v>6115</v>
      </c>
      <c r="AF288" s="107"/>
      <c r="AG288" s="5"/>
      <c r="AH288" s="5"/>
      <c r="AI288" s="5"/>
      <c r="AJ288" s="107"/>
      <c r="AK288" s="107"/>
      <c r="AL288" s="6"/>
      <c r="AM288" s="6"/>
      <c r="AN288" s="6"/>
      <c r="AO288" s="6"/>
    </row>
    <row r="289" spans="1:41" ht="40.200000000000003" customHeight="1" x14ac:dyDescent="0.3">
      <c r="A289" s="167" t="s">
        <v>1246</v>
      </c>
      <c r="B289" s="5" t="s">
        <v>5805</v>
      </c>
      <c r="C289" s="5" t="s">
        <v>2860</v>
      </c>
      <c r="D289" s="5" t="s">
        <v>2263</v>
      </c>
      <c r="E289" s="5" t="s">
        <v>5806</v>
      </c>
      <c r="F289" s="5" t="s">
        <v>2558</v>
      </c>
      <c r="G289" s="5" t="s">
        <v>5767</v>
      </c>
      <c r="H289" s="5" t="s">
        <v>2545</v>
      </c>
      <c r="I289" s="5" t="s">
        <v>2546</v>
      </c>
      <c r="J289" s="5" t="s">
        <v>1700</v>
      </c>
      <c r="K289" s="5" t="s">
        <v>7266</v>
      </c>
      <c r="L289" s="5" t="str" cm="1">
        <f t="array" ref="L289">_xlfn.TEXTJOIN(", ",TRUE,_xlfn.UNIQUE(_xlfn._xlws.FILTER(InfoGeneral[CodigoProducto],(InfoGeneral[BPIN]=EjecucionPresupuestalGastoCCyFondo[[#This Row],[PROYECTO]])*(InfoGeneral[Vigencia]=VALUE(EjecucionPresupuestalGastoCCyFondo[[#This Row],[VIGENCIA]])),"")))</f>
        <v>3602032</v>
      </c>
      <c r="M289" s="5" t="s">
        <v>5798</v>
      </c>
      <c r="N289" s="6">
        <v>0</v>
      </c>
      <c r="O289" s="6">
        <v>100000000</v>
      </c>
      <c r="P289" s="6">
        <v>0</v>
      </c>
      <c r="Q289" s="6">
        <v>0</v>
      </c>
      <c r="R289" s="6">
        <v>0</v>
      </c>
      <c r="S289" s="6">
        <v>0</v>
      </c>
      <c r="T289" s="6">
        <v>0</v>
      </c>
      <c r="U289" s="6">
        <v>100000000</v>
      </c>
      <c r="V289" s="6">
        <v>100000000</v>
      </c>
      <c r="W289" s="6">
        <v>100000000</v>
      </c>
      <c r="X289" s="6">
        <v>100000000</v>
      </c>
      <c r="Y289" s="6">
        <v>100000000</v>
      </c>
      <c r="Z289" s="6">
        <v>100000000</v>
      </c>
      <c r="AA289" s="107">
        <v>45791</v>
      </c>
      <c r="AB289" s="5" t="s">
        <v>7267</v>
      </c>
      <c r="AC289" s="107">
        <v>45797</v>
      </c>
      <c r="AD289" s="5" t="s">
        <v>7268</v>
      </c>
      <c r="AE289" s="5" t="s">
        <v>7269</v>
      </c>
      <c r="AF289" s="107">
        <v>45856</v>
      </c>
      <c r="AG289" s="5" t="s">
        <v>7270</v>
      </c>
      <c r="AH289" s="5" t="s">
        <v>6555</v>
      </c>
      <c r="AI289" s="5" t="s">
        <v>7271</v>
      </c>
      <c r="AJ289" s="107">
        <v>45797</v>
      </c>
      <c r="AK289" s="107">
        <v>45797</v>
      </c>
      <c r="AL289" s="6"/>
      <c r="AM289" s="6"/>
      <c r="AN289" s="6"/>
      <c r="AO289" s="6"/>
    </row>
    <row r="290" spans="1:41" ht="40.200000000000003" customHeight="1" x14ac:dyDescent="0.3">
      <c r="A290" s="167" t="s">
        <v>1246</v>
      </c>
      <c r="B290" s="5" t="s">
        <v>7079</v>
      </c>
      <c r="C290" s="5" t="s">
        <v>3619</v>
      </c>
      <c r="D290" s="5" t="s">
        <v>2599</v>
      </c>
      <c r="E290" s="5" t="s">
        <v>6497</v>
      </c>
      <c r="F290" s="5" t="s">
        <v>2611</v>
      </c>
      <c r="G290" s="5" t="s">
        <v>2612</v>
      </c>
      <c r="H290" s="5" t="s">
        <v>2601</v>
      </c>
      <c r="I290" s="5" t="s">
        <v>2602</v>
      </c>
      <c r="J290" s="5" t="s">
        <v>1523</v>
      </c>
      <c r="K290" s="5" t="s">
        <v>7275</v>
      </c>
      <c r="L290" s="5" t="str" cm="1">
        <f t="array" ref="L290">_xlfn.TEXTJOIN(", ",TRUE,_xlfn.UNIQUE(_xlfn._xlws.FILTER(InfoGeneral[CodigoProducto],(InfoGeneral[BPIN]=EjecucionPresupuestalGastoCCyFondo[[#This Row],[PROYECTO]])*(InfoGeneral[Vigencia]=VALUE(EjecucionPresupuestalGastoCCyFondo[[#This Row],[VIGENCIA]])),"")))</f>
        <v>4301001</v>
      </c>
      <c r="M290" s="5" t="s">
        <v>5798</v>
      </c>
      <c r="N290" s="6">
        <v>198751995.30000001</v>
      </c>
      <c r="O290" s="6">
        <v>0</v>
      </c>
      <c r="P290" s="6">
        <v>0</v>
      </c>
      <c r="Q290" s="6">
        <v>0</v>
      </c>
      <c r="R290" s="6">
        <v>42132635.299999997</v>
      </c>
      <c r="S290" s="6">
        <v>0</v>
      </c>
      <c r="T290" s="6">
        <v>0</v>
      </c>
      <c r="U290" s="6">
        <v>156619360</v>
      </c>
      <c r="V290" s="6">
        <v>156619360</v>
      </c>
      <c r="W290" s="6">
        <v>156619360</v>
      </c>
      <c r="X290" s="6">
        <v>156619360</v>
      </c>
      <c r="Y290" s="6">
        <v>156619360</v>
      </c>
      <c r="Z290" s="6">
        <v>156619360</v>
      </c>
      <c r="AA290" s="107">
        <v>45737</v>
      </c>
      <c r="AB290" s="5" t="s">
        <v>7276</v>
      </c>
      <c r="AC290" s="107">
        <v>45737</v>
      </c>
      <c r="AD290" s="5" t="s">
        <v>7277</v>
      </c>
      <c r="AE290" s="5" t="s">
        <v>7278</v>
      </c>
      <c r="AF290" s="107">
        <v>45741</v>
      </c>
      <c r="AG290" s="5" t="s">
        <v>7279</v>
      </c>
      <c r="AH290" s="5" t="s">
        <v>7278</v>
      </c>
      <c r="AI290" s="5"/>
      <c r="AJ290" s="107"/>
      <c r="AK290" s="107"/>
      <c r="AL290" s="6"/>
      <c r="AM290" s="6"/>
      <c r="AN290" s="6"/>
      <c r="AO290" s="6"/>
    </row>
    <row r="291" spans="1:41" ht="40.200000000000003" customHeight="1" x14ac:dyDescent="0.3">
      <c r="A291" s="167" t="s">
        <v>1245</v>
      </c>
      <c r="B291" s="5" t="s">
        <v>6856</v>
      </c>
      <c r="C291" s="5" t="s">
        <v>2927</v>
      </c>
      <c r="D291" s="5" t="s">
        <v>2252</v>
      </c>
      <c r="E291" s="5" t="s">
        <v>6258</v>
      </c>
      <c r="F291" s="5" t="s">
        <v>2495</v>
      </c>
      <c r="G291" s="5" t="s">
        <v>2496</v>
      </c>
      <c r="H291" s="5" t="s">
        <v>2420</v>
      </c>
      <c r="I291" s="5" t="s">
        <v>2426</v>
      </c>
      <c r="J291" s="5" t="s">
        <v>2940</v>
      </c>
      <c r="K291" s="5" t="s">
        <v>6783</v>
      </c>
      <c r="L291" s="5" t="str" cm="1">
        <f t="array" ref="L291">_xlfn.TEXTJOIN(", ",TRUE,_xlfn.UNIQUE(_xlfn._xlws.FILTER(InfoGeneral[CodigoProducto],(InfoGeneral[BPIN]=EjecucionPresupuestalGastoCCyFondo[[#This Row],[PROYECTO]])*(InfoGeneral[Vigencia]=VALUE(EjecucionPresupuestalGastoCCyFondo[[#This Row],[VIGENCIA]])),"")))</f>
        <v>1903035</v>
      </c>
      <c r="M291" s="5" t="s">
        <v>5897</v>
      </c>
      <c r="N291" s="6">
        <v>0</v>
      </c>
      <c r="O291" s="6">
        <v>0</v>
      </c>
      <c r="P291" s="6">
        <v>0</v>
      </c>
      <c r="Q291" s="6">
        <v>237988194</v>
      </c>
      <c r="R291" s="6">
        <v>0</v>
      </c>
      <c r="S291" s="6">
        <v>0</v>
      </c>
      <c r="T291" s="6">
        <v>0</v>
      </c>
      <c r="U291" s="6">
        <v>237988194</v>
      </c>
      <c r="V291" s="6">
        <v>129688332</v>
      </c>
      <c r="W291" s="6">
        <v>129688332</v>
      </c>
      <c r="X291" s="6">
        <v>116958471.7</v>
      </c>
      <c r="Y291" s="6">
        <v>0</v>
      </c>
      <c r="Z291" s="6">
        <v>0</v>
      </c>
      <c r="AA291" s="107">
        <v>45610</v>
      </c>
      <c r="AB291" s="5" t="s">
        <v>7280</v>
      </c>
      <c r="AC291" s="107">
        <v>45649</v>
      </c>
      <c r="AD291" s="5" t="s">
        <v>7281</v>
      </c>
      <c r="AE291" s="5" t="s">
        <v>7282</v>
      </c>
      <c r="AF291" s="107"/>
      <c r="AG291" s="5"/>
      <c r="AH291" s="5"/>
      <c r="AI291" s="5"/>
      <c r="AJ291" s="107"/>
      <c r="AK291" s="107"/>
      <c r="AL291" s="6"/>
      <c r="AM291" s="6"/>
      <c r="AN291" s="6"/>
      <c r="AO291" s="6"/>
    </row>
    <row r="292" spans="1:41" ht="40.200000000000003" customHeight="1" x14ac:dyDescent="0.3">
      <c r="A292" s="167" t="s">
        <v>1245</v>
      </c>
      <c r="B292" s="5" t="s">
        <v>6145</v>
      </c>
      <c r="C292" s="5" t="s">
        <v>2927</v>
      </c>
      <c r="D292" s="5" t="s">
        <v>2263</v>
      </c>
      <c r="E292" s="5" t="s">
        <v>5806</v>
      </c>
      <c r="F292" s="5" t="s">
        <v>2476</v>
      </c>
      <c r="G292" s="5" t="s">
        <v>2477</v>
      </c>
      <c r="H292" s="5" t="s">
        <v>2420</v>
      </c>
      <c r="I292" s="5" t="s">
        <v>2426</v>
      </c>
      <c r="J292" s="5" t="s">
        <v>3239</v>
      </c>
      <c r="K292" s="5" t="s">
        <v>7283</v>
      </c>
      <c r="L292" s="5" t="str" cm="1">
        <f t="array" ref="L292">_xlfn.TEXTJOIN(", ",TRUE,_xlfn.UNIQUE(_xlfn._xlws.FILTER(InfoGeneral[CodigoProducto],(InfoGeneral[BPIN]=EjecucionPresupuestalGastoCCyFondo[[#This Row],[PROYECTO]])*(InfoGeneral[Vigencia]=VALUE(EjecucionPresupuestalGastoCCyFondo[[#This Row],[VIGENCIA]])),"")))</f>
        <v>1905026</v>
      </c>
      <c r="M292" s="5" t="s">
        <v>5897</v>
      </c>
      <c r="N292" s="6">
        <v>0</v>
      </c>
      <c r="O292" s="6">
        <v>8888888.8900000006</v>
      </c>
      <c r="P292" s="6">
        <v>0</v>
      </c>
      <c r="Q292" s="6">
        <v>0</v>
      </c>
      <c r="R292" s="6">
        <v>0</v>
      </c>
      <c r="S292" s="6">
        <v>0</v>
      </c>
      <c r="T292" s="6">
        <v>0</v>
      </c>
      <c r="U292" s="6">
        <v>888888889</v>
      </c>
      <c r="V292" s="6">
        <v>8888888.8900000006</v>
      </c>
      <c r="W292" s="6">
        <v>8888888.8900000006</v>
      </c>
      <c r="X292" s="6">
        <v>8888888.8900000006</v>
      </c>
      <c r="Y292" s="6">
        <v>8888888.8900000006</v>
      </c>
      <c r="Z292" s="6">
        <v>0</v>
      </c>
      <c r="AA292" s="107">
        <v>45587</v>
      </c>
      <c r="AB292" s="5" t="s">
        <v>7284</v>
      </c>
      <c r="AC292" s="107">
        <v>45649</v>
      </c>
      <c r="AD292" s="5" t="s">
        <v>7285</v>
      </c>
      <c r="AE292" s="5" t="s">
        <v>7286</v>
      </c>
      <c r="AF292" s="107">
        <v>45657</v>
      </c>
      <c r="AG292" s="5" t="s">
        <v>7287</v>
      </c>
      <c r="AH292" s="5" t="s">
        <v>7265</v>
      </c>
      <c r="AI292" s="5" t="s">
        <v>7288</v>
      </c>
      <c r="AJ292" s="107">
        <v>45650</v>
      </c>
      <c r="AK292" s="107">
        <v>45650</v>
      </c>
      <c r="AL292" s="6"/>
      <c r="AM292" s="6"/>
      <c r="AN292" s="6"/>
      <c r="AO292" s="6"/>
    </row>
    <row r="293" spans="1:41" ht="40.200000000000003" customHeight="1" x14ac:dyDescent="0.3">
      <c r="A293" s="167" t="s">
        <v>1246</v>
      </c>
      <c r="B293" s="5" t="s">
        <v>7079</v>
      </c>
      <c r="C293" s="5" t="s">
        <v>3619</v>
      </c>
      <c r="D293" s="5" t="s">
        <v>2599</v>
      </c>
      <c r="E293" s="5" t="s">
        <v>6497</v>
      </c>
      <c r="F293" s="5" t="s">
        <v>2613</v>
      </c>
      <c r="G293" s="5" t="s">
        <v>2614</v>
      </c>
      <c r="H293" s="5" t="s">
        <v>2601</v>
      </c>
      <c r="I293" s="5" t="s">
        <v>2602</v>
      </c>
      <c r="J293" s="5" t="s">
        <v>1523</v>
      </c>
      <c r="K293" s="5" t="s">
        <v>7275</v>
      </c>
      <c r="L293" s="5" t="str" cm="1">
        <f t="array" ref="L293">_xlfn.TEXTJOIN(", ",TRUE,_xlfn.UNIQUE(_xlfn._xlws.FILTER(InfoGeneral[CodigoProducto],(InfoGeneral[BPIN]=EjecucionPresupuestalGastoCCyFondo[[#This Row],[PROYECTO]])*(InfoGeneral[Vigencia]=VALUE(EjecucionPresupuestalGastoCCyFondo[[#This Row],[VIGENCIA]])),"")))</f>
        <v>4301001</v>
      </c>
      <c r="M293" s="5" t="s">
        <v>5798</v>
      </c>
      <c r="N293" s="6">
        <v>2095665853.7</v>
      </c>
      <c r="O293" s="6">
        <v>0</v>
      </c>
      <c r="P293" s="6">
        <v>0</v>
      </c>
      <c r="Q293" s="6">
        <v>0</v>
      </c>
      <c r="R293" s="6">
        <v>1229968512.25</v>
      </c>
      <c r="S293" s="6">
        <v>0</v>
      </c>
      <c r="T293" s="6">
        <v>0</v>
      </c>
      <c r="U293" s="6">
        <v>86569734145</v>
      </c>
      <c r="V293" s="6">
        <v>865697341.45000005</v>
      </c>
      <c r="W293" s="6">
        <v>865697341.45000005</v>
      </c>
      <c r="X293" s="6">
        <v>865697341.45000005</v>
      </c>
      <c r="Y293" s="6">
        <v>865697341.45000005</v>
      </c>
      <c r="Z293" s="6">
        <v>865697341.45000005</v>
      </c>
      <c r="AA293" s="107">
        <v>45743</v>
      </c>
      <c r="AB293" s="5" t="s">
        <v>7289</v>
      </c>
      <c r="AC293" s="107">
        <v>45743</v>
      </c>
      <c r="AD293" s="5" t="s">
        <v>7290</v>
      </c>
      <c r="AE293" s="5" t="s">
        <v>7291</v>
      </c>
      <c r="AF293" s="107">
        <v>45743</v>
      </c>
      <c r="AG293" s="5" t="s">
        <v>7292</v>
      </c>
      <c r="AH293" s="5" t="s">
        <v>7291</v>
      </c>
      <c r="AI293" s="5"/>
      <c r="AJ293" s="107"/>
      <c r="AK293" s="107"/>
      <c r="AL293" s="6"/>
      <c r="AM293" s="6"/>
      <c r="AN293" s="6"/>
      <c r="AO293" s="6"/>
    </row>
    <row r="294" spans="1:41" ht="40.200000000000003" customHeight="1" x14ac:dyDescent="0.3">
      <c r="A294" s="167" t="s">
        <v>1245</v>
      </c>
      <c r="B294" s="5" t="s">
        <v>5895</v>
      </c>
      <c r="C294" s="5" t="s">
        <v>2927</v>
      </c>
      <c r="D294" s="5" t="s">
        <v>2267</v>
      </c>
      <c r="E294" s="5" t="s">
        <v>5796</v>
      </c>
      <c r="F294" s="5" t="s">
        <v>2476</v>
      </c>
      <c r="G294" s="5" t="s">
        <v>2477</v>
      </c>
      <c r="H294" s="5" t="s">
        <v>2420</v>
      </c>
      <c r="I294" s="5" t="s">
        <v>2426</v>
      </c>
      <c r="J294" s="5" t="s">
        <v>3239</v>
      </c>
      <c r="K294" s="5" t="s">
        <v>7283</v>
      </c>
      <c r="L294" s="5" t="str" cm="1">
        <f t="array" ref="L294">_xlfn.TEXTJOIN(", ",TRUE,_xlfn.UNIQUE(_xlfn._xlws.FILTER(InfoGeneral[CodigoProducto],(InfoGeneral[BPIN]=EjecucionPresupuestalGastoCCyFondo[[#This Row],[PROYECTO]])*(InfoGeneral[Vigencia]=VALUE(EjecucionPresupuestalGastoCCyFondo[[#This Row],[VIGENCIA]])),"")))</f>
        <v>1905026</v>
      </c>
      <c r="M294" s="5" t="s">
        <v>5897</v>
      </c>
      <c r="N294" s="6">
        <v>0</v>
      </c>
      <c r="O294" s="6">
        <v>26446867.109999999</v>
      </c>
      <c r="P294" s="6">
        <v>0</v>
      </c>
      <c r="Q294" s="6">
        <v>0</v>
      </c>
      <c r="R294" s="6">
        <v>0</v>
      </c>
      <c r="S294" s="6">
        <v>0</v>
      </c>
      <c r="T294" s="6">
        <v>0</v>
      </c>
      <c r="U294" s="6">
        <v>2644686711</v>
      </c>
      <c r="V294" s="6">
        <v>26446867.109999999</v>
      </c>
      <c r="W294" s="6">
        <v>26446867.109999999</v>
      </c>
      <c r="X294" s="6">
        <v>23834529.600000001</v>
      </c>
      <c r="Y294" s="6">
        <v>23834529.600000001</v>
      </c>
      <c r="Z294" s="6">
        <v>0</v>
      </c>
      <c r="AA294" s="107">
        <v>45587</v>
      </c>
      <c r="AB294" s="5" t="s">
        <v>7284</v>
      </c>
      <c r="AC294" s="107">
        <v>45649</v>
      </c>
      <c r="AD294" s="5" t="s">
        <v>7285</v>
      </c>
      <c r="AE294" s="5" t="s">
        <v>7286</v>
      </c>
      <c r="AF294" s="107">
        <v>45657</v>
      </c>
      <c r="AG294" s="5" t="s">
        <v>7287</v>
      </c>
      <c r="AH294" s="5" t="s">
        <v>7265</v>
      </c>
      <c r="AI294" s="5" t="s">
        <v>7288</v>
      </c>
      <c r="AJ294" s="107">
        <v>45650</v>
      </c>
      <c r="AK294" s="107">
        <v>45650</v>
      </c>
      <c r="AL294" s="6"/>
      <c r="AM294" s="6"/>
      <c r="AN294" s="6"/>
      <c r="AO294" s="6"/>
    </row>
    <row r="295" spans="1:41" ht="40.200000000000003" customHeight="1" x14ac:dyDescent="0.3">
      <c r="A295" s="167" t="s">
        <v>1245</v>
      </c>
      <c r="B295" s="5" t="s">
        <v>7293</v>
      </c>
      <c r="C295" s="5" t="s">
        <v>2787</v>
      </c>
      <c r="D295" s="5" t="s">
        <v>2386</v>
      </c>
      <c r="E295" s="5" t="s">
        <v>7294</v>
      </c>
      <c r="F295" s="5" t="s">
        <v>2503</v>
      </c>
      <c r="G295" s="5" t="s">
        <v>2504</v>
      </c>
      <c r="H295" s="5" t="s">
        <v>2505</v>
      </c>
      <c r="I295" s="5" t="s">
        <v>2506</v>
      </c>
      <c r="J295" s="5" t="s">
        <v>1706</v>
      </c>
      <c r="K295" s="5" t="s">
        <v>7295</v>
      </c>
      <c r="L295" s="5" t="str" cm="1">
        <f t="array" ref="L295">_xlfn.TEXTJOIN(", ",TRUE,_xlfn.UNIQUE(_xlfn._xlws.FILTER(InfoGeneral[CodigoProducto],(InfoGeneral[BPIN]=EjecucionPresupuestalGastoCCyFondo[[#This Row],[PROYECTO]])*(InfoGeneral[Vigencia]=VALUE(EjecucionPresupuestalGastoCCyFondo[[#This Row],[VIGENCIA]])),"")))</f>
        <v>4501079</v>
      </c>
      <c r="M295" s="5" t="s">
        <v>5842</v>
      </c>
      <c r="N295" s="6">
        <v>0</v>
      </c>
      <c r="O295" s="6">
        <v>0</v>
      </c>
      <c r="P295" s="6">
        <v>0</v>
      </c>
      <c r="Q295" s="6">
        <v>1860000000</v>
      </c>
      <c r="R295" s="6">
        <v>0</v>
      </c>
      <c r="S295" s="6">
        <v>0</v>
      </c>
      <c r="T295" s="6">
        <v>0</v>
      </c>
      <c r="U295" s="6">
        <v>1860000000</v>
      </c>
      <c r="V295" s="6">
        <v>1860000000</v>
      </c>
      <c r="W295" s="6">
        <v>1860000000</v>
      </c>
      <c r="X295" s="6">
        <v>1860000000</v>
      </c>
      <c r="Y295" s="6">
        <v>0</v>
      </c>
      <c r="Z295" s="6">
        <v>0</v>
      </c>
      <c r="AA295" s="107">
        <v>45553</v>
      </c>
      <c r="AB295" s="5" t="s">
        <v>7296</v>
      </c>
      <c r="AC295" s="107">
        <v>45649</v>
      </c>
      <c r="AD295" s="5" t="s">
        <v>7297</v>
      </c>
      <c r="AE295" s="5" t="s">
        <v>6591</v>
      </c>
      <c r="AF295" s="107"/>
      <c r="AG295" s="5"/>
      <c r="AH295" s="5"/>
      <c r="AI295" s="5"/>
      <c r="AJ295" s="107"/>
      <c r="AK295" s="107"/>
      <c r="AL295" s="6"/>
      <c r="AM295" s="6"/>
      <c r="AN295" s="6"/>
      <c r="AO295" s="6"/>
    </row>
    <row r="296" spans="1:41" ht="40.200000000000003" customHeight="1" x14ac:dyDescent="0.3">
      <c r="A296" s="167" t="s">
        <v>1246</v>
      </c>
      <c r="B296" s="5" t="s">
        <v>5795</v>
      </c>
      <c r="C296" s="5" t="s">
        <v>2927</v>
      </c>
      <c r="D296" s="5" t="s">
        <v>2267</v>
      </c>
      <c r="E296" s="5" t="s">
        <v>5796</v>
      </c>
      <c r="F296" s="5" t="s">
        <v>2505</v>
      </c>
      <c r="G296" s="5" t="s">
        <v>6668</v>
      </c>
      <c r="H296" s="5" t="s">
        <v>2420</v>
      </c>
      <c r="I296" s="5" t="s">
        <v>2426</v>
      </c>
      <c r="J296" s="5" t="s">
        <v>1456</v>
      </c>
      <c r="K296" s="5" t="s">
        <v>7298</v>
      </c>
      <c r="L296" s="5" t="str" cm="1">
        <f t="array" ref="L296">_xlfn.TEXTJOIN(", ",TRUE,_xlfn.UNIQUE(_xlfn._xlws.FILTER(InfoGeneral[CodigoProducto],(InfoGeneral[BPIN]=EjecucionPresupuestalGastoCCyFondo[[#This Row],[PROYECTO]])*(InfoGeneral[Vigencia]=VALUE(EjecucionPresupuestalGastoCCyFondo[[#This Row],[VIGENCIA]])),"")))</f>
        <v>1905043</v>
      </c>
      <c r="M296" s="5" t="s">
        <v>5798</v>
      </c>
      <c r="N296" s="6">
        <v>0</v>
      </c>
      <c r="O296" s="6">
        <v>584946157.24000001</v>
      </c>
      <c r="P296" s="6">
        <v>0</v>
      </c>
      <c r="Q296" s="6">
        <v>0</v>
      </c>
      <c r="R296" s="6">
        <v>0</v>
      </c>
      <c r="S296" s="6">
        <v>0</v>
      </c>
      <c r="T296" s="6">
        <v>0</v>
      </c>
      <c r="U296" s="6">
        <v>58494615724</v>
      </c>
      <c r="V296" s="6">
        <v>584946157.24000001</v>
      </c>
      <c r="W296" s="6">
        <v>584946157.24000001</v>
      </c>
      <c r="X296" s="6">
        <v>584946157.24000001</v>
      </c>
      <c r="Y296" s="6">
        <v>0</v>
      </c>
      <c r="Z296" s="6">
        <v>0</v>
      </c>
      <c r="AA296" s="107">
        <v>45889</v>
      </c>
      <c r="AB296" s="5" t="s">
        <v>7299</v>
      </c>
      <c r="AC296" s="107">
        <v>45945</v>
      </c>
      <c r="AD296" s="5" t="s">
        <v>7300</v>
      </c>
      <c r="AE296" s="5" t="s">
        <v>7301</v>
      </c>
      <c r="AF296" s="107"/>
      <c r="AG296" s="5"/>
      <c r="AH296" s="5"/>
      <c r="AI296" s="5" t="s">
        <v>7302</v>
      </c>
      <c r="AJ296" s="107">
        <v>45932</v>
      </c>
      <c r="AK296" s="107">
        <v>45939</v>
      </c>
      <c r="AL296" s="6"/>
      <c r="AM296" s="6"/>
      <c r="AN296" s="6"/>
      <c r="AO296" s="6"/>
    </row>
    <row r="297" spans="1:41" ht="40.200000000000003" customHeight="1" x14ac:dyDescent="0.3">
      <c r="A297" s="167" t="s">
        <v>1245</v>
      </c>
      <c r="B297" s="5" t="s">
        <v>5895</v>
      </c>
      <c r="C297" s="5" t="s">
        <v>3566</v>
      </c>
      <c r="D297" s="5" t="s">
        <v>2267</v>
      </c>
      <c r="E297" s="5" t="s">
        <v>5796</v>
      </c>
      <c r="F297" s="5" t="s">
        <v>2525</v>
      </c>
      <c r="G297" s="5" t="s">
        <v>2526</v>
      </c>
      <c r="H297" s="5" t="s">
        <v>2545</v>
      </c>
      <c r="I297" s="5" t="s">
        <v>2546</v>
      </c>
      <c r="J297" s="5" t="s">
        <v>1473</v>
      </c>
      <c r="K297" s="5" t="s">
        <v>7305</v>
      </c>
      <c r="L297" s="5" t="str" cm="1">
        <f t="array" ref="L297">_xlfn.TEXTJOIN(", ",TRUE,_xlfn.UNIQUE(_xlfn._xlws.FILTER(InfoGeneral[CodigoProducto],(InfoGeneral[BPIN]=EjecucionPresupuestalGastoCCyFondo[[#This Row],[PROYECTO]])*(InfoGeneral[Vigencia]=VALUE(EjecucionPresupuestalGastoCCyFondo[[#This Row],[VIGENCIA]])),"")))</f>
        <v>1702009, 1702012</v>
      </c>
      <c r="M297" s="5" t="s">
        <v>5842</v>
      </c>
      <c r="N297" s="6">
        <v>0</v>
      </c>
      <c r="O297" s="6">
        <v>0</v>
      </c>
      <c r="P297" s="6">
        <v>0</v>
      </c>
      <c r="Q297" s="6">
        <v>78614928.049999997</v>
      </c>
      <c r="R297" s="6">
        <v>0</v>
      </c>
      <c r="S297" s="6">
        <v>0</v>
      </c>
      <c r="T297" s="6">
        <v>0</v>
      </c>
      <c r="U297" s="6">
        <v>7861492805</v>
      </c>
      <c r="V297" s="6">
        <v>78614928.049999997</v>
      </c>
      <c r="W297" s="6">
        <v>78614928.049999997</v>
      </c>
      <c r="X297" s="6">
        <v>78614928</v>
      </c>
      <c r="Y297" s="6">
        <v>23584478.420000002</v>
      </c>
      <c r="Z297" s="6">
        <v>0</v>
      </c>
      <c r="AA297" s="107">
        <v>45608</v>
      </c>
      <c r="AB297" s="5" t="s">
        <v>7306</v>
      </c>
      <c r="AC297" s="107">
        <v>45650</v>
      </c>
      <c r="AD297" s="5" t="s">
        <v>7307</v>
      </c>
      <c r="AE297" s="5" t="s">
        <v>6115</v>
      </c>
      <c r="AF297" s="107">
        <v>45656</v>
      </c>
      <c r="AG297" s="5" t="s">
        <v>7308</v>
      </c>
      <c r="AH297" s="5" t="s">
        <v>6115</v>
      </c>
      <c r="AI297" s="5"/>
      <c r="AJ297" s="107"/>
      <c r="AK297" s="107"/>
      <c r="AL297" s="6"/>
      <c r="AM297" s="6"/>
      <c r="AN297" s="6"/>
      <c r="AO297" s="6"/>
    </row>
    <row r="298" spans="1:41" ht="40.200000000000003" customHeight="1" x14ac:dyDescent="0.3">
      <c r="A298" s="167" t="s">
        <v>1246</v>
      </c>
      <c r="B298" s="5" t="s">
        <v>6236</v>
      </c>
      <c r="C298" s="5" t="s">
        <v>2927</v>
      </c>
      <c r="D298" s="5" t="s">
        <v>2318</v>
      </c>
      <c r="E298" s="5" t="s">
        <v>6237</v>
      </c>
      <c r="F298" s="5" t="s">
        <v>2505</v>
      </c>
      <c r="G298" s="5" t="s">
        <v>6668</v>
      </c>
      <c r="H298" s="5" t="s">
        <v>2420</v>
      </c>
      <c r="I298" s="5" t="s">
        <v>2426</v>
      </c>
      <c r="J298" s="5" t="s">
        <v>1456</v>
      </c>
      <c r="K298" s="5" t="s">
        <v>7298</v>
      </c>
      <c r="L298" s="5" t="str" cm="1">
        <f t="array" ref="L298">_xlfn.TEXTJOIN(", ",TRUE,_xlfn.UNIQUE(_xlfn._xlws.FILTER(InfoGeneral[CodigoProducto],(InfoGeneral[BPIN]=EjecucionPresupuestalGastoCCyFondo[[#This Row],[PROYECTO]])*(InfoGeneral[Vigencia]=VALUE(EjecucionPresupuestalGastoCCyFondo[[#This Row],[VIGENCIA]])),"")))</f>
        <v>1905043</v>
      </c>
      <c r="M298" s="5" t="s">
        <v>5798</v>
      </c>
      <c r="N298" s="6">
        <v>0</v>
      </c>
      <c r="O298" s="6">
        <v>782853268.88</v>
      </c>
      <c r="P298" s="6">
        <v>0</v>
      </c>
      <c r="Q298" s="6">
        <v>0</v>
      </c>
      <c r="R298" s="6">
        <v>0</v>
      </c>
      <c r="S298" s="6">
        <v>0</v>
      </c>
      <c r="T298" s="6">
        <v>0</v>
      </c>
      <c r="U298" s="6">
        <v>78285326888</v>
      </c>
      <c r="V298" s="6">
        <v>782853268.88</v>
      </c>
      <c r="W298" s="6">
        <v>782853268.88</v>
      </c>
      <c r="X298" s="6">
        <v>782853268.88</v>
      </c>
      <c r="Y298" s="6">
        <v>782853268.88</v>
      </c>
      <c r="Z298" s="6">
        <v>782853268.88</v>
      </c>
      <c r="AA298" s="107">
        <v>45889</v>
      </c>
      <c r="AB298" s="5" t="s">
        <v>7299</v>
      </c>
      <c r="AC298" s="107">
        <v>45945</v>
      </c>
      <c r="AD298" s="5" t="s">
        <v>7300</v>
      </c>
      <c r="AE298" s="5" t="s">
        <v>7301</v>
      </c>
      <c r="AF298" s="107">
        <v>45996</v>
      </c>
      <c r="AG298" s="5" t="s">
        <v>7303</v>
      </c>
      <c r="AH298" s="5" t="s">
        <v>7304</v>
      </c>
      <c r="AI298" s="5" t="s">
        <v>7302</v>
      </c>
      <c r="AJ298" s="107">
        <v>45932</v>
      </c>
      <c r="AK298" s="107">
        <v>45939</v>
      </c>
      <c r="AL298" s="6"/>
      <c r="AM298" s="6"/>
      <c r="AN298" s="6"/>
      <c r="AO298" s="6"/>
    </row>
    <row r="299" spans="1:41" ht="40.200000000000003" customHeight="1" x14ac:dyDescent="0.3">
      <c r="A299" s="167" t="s">
        <v>1246</v>
      </c>
      <c r="B299" s="5" t="s">
        <v>7079</v>
      </c>
      <c r="C299" s="5" t="s">
        <v>2860</v>
      </c>
      <c r="D299" s="5" t="s">
        <v>2599</v>
      </c>
      <c r="E299" s="5" t="s">
        <v>6497</v>
      </c>
      <c r="F299" s="5" t="s">
        <v>2525</v>
      </c>
      <c r="G299" s="5" t="s">
        <v>2526</v>
      </c>
      <c r="H299" s="5" t="s">
        <v>2476</v>
      </c>
      <c r="I299" s="5" t="s">
        <v>2608</v>
      </c>
      <c r="J299" s="5" t="s">
        <v>1591</v>
      </c>
      <c r="K299" s="5" t="s">
        <v>7309</v>
      </c>
      <c r="L299" s="5" t="str" cm="1">
        <f t="array" ref="L299">_xlfn.TEXTJOIN(", ",TRUE,_xlfn.UNIQUE(_xlfn._xlws.FILTER(InfoGeneral[CodigoProducto],(InfoGeneral[BPIN]=EjecucionPresupuestalGastoCCyFondo[[#This Row],[PROYECTO]])*(InfoGeneral[Vigencia]=VALUE(EjecucionPresupuestalGastoCCyFondo[[#This Row],[VIGENCIA]])),"")))</f>
        <v>3603002</v>
      </c>
      <c r="M299" s="5" t="s">
        <v>5798</v>
      </c>
      <c r="N299" s="6">
        <v>400000000</v>
      </c>
      <c r="O299" s="6">
        <v>0</v>
      </c>
      <c r="P299" s="6">
        <v>0</v>
      </c>
      <c r="Q299" s="6">
        <v>0</v>
      </c>
      <c r="R299" s="6">
        <v>0</v>
      </c>
      <c r="S299" s="6">
        <v>0</v>
      </c>
      <c r="T299" s="6">
        <v>0</v>
      </c>
      <c r="U299" s="6">
        <v>400000000</v>
      </c>
      <c r="V299" s="6">
        <v>399999999.97000003</v>
      </c>
      <c r="W299" s="6">
        <v>399999999.97000003</v>
      </c>
      <c r="X299" s="6">
        <v>399999999.97000003</v>
      </c>
      <c r="Y299" s="6">
        <v>399999999.97000003</v>
      </c>
      <c r="Z299" s="6">
        <v>399999999.97000003</v>
      </c>
      <c r="AA299" s="107">
        <v>45749</v>
      </c>
      <c r="AB299" s="5" t="s">
        <v>7310</v>
      </c>
      <c r="AC299" s="107">
        <v>45749</v>
      </c>
      <c r="AD299" s="5" t="s">
        <v>7311</v>
      </c>
      <c r="AE299" s="5" t="s">
        <v>7175</v>
      </c>
      <c r="AF299" s="107">
        <v>45749</v>
      </c>
      <c r="AG299" s="5" t="s">
        <v>7312</v>
      </c>
      <c r="AH299" s="5" t="s">
        <v>7175</v>
      </c>
      <c r="AI299" s="5"/>
      <c r="AJ299" s="107"/>
      <c r="AK299" s="107"/>
      <c r="AL299" s="6"/>
      <c r="AM299" s="6"/>
      <c r="AN299" s="6"/>
      <c r="AO299" s="6"/>
    </row>
    <row r="300" spans="1:41" ht="40.200000000000003" customHeight="1" x14ac:dyDescent="0.3">
      <c r="A300" s="167" t="s">
        <v>1246</v>
      </c>
      <c r="B300" s="5" t="s">
        <v>5839</v>
      </c>
      <c r="C300" s="5" t="s">
        <v>2927</v>
      </c>
      <c r="D300" s="5" t="s">
        <v>2321</v>
      </c>
      <c r="E300" s="5" t="s">
        <v>5840</v>
      </c>
      <c r="F300" s="5" t="s">
        <v>2505</v>
      </c>
      <c r="G300" s="5" t="s">
        <v>6668</v>
      </c>
      <c r="H300" s="5" t="s">
        <v>2420</v>
      </c>
      <c r="I300" s="5" t="s">
        <v>2426</v>
      </c>
      <c r="J300" s="5" t="s">
        <v>1456</v>
      </c>
      <c r="K300" s="5" t="s">
        <v>7298</v>
      </c>
      <c r="L300" s="5" t="str" cm="1">
        <f t="array" ref="L300">_xlfn.TEXTJOIN(", ",TRUE,_xlfn.UNIQUE(_xlfn._xlws.FILTER(InfoGeneral[CodigoProducto],(InfoGeneral[BPIN]=EjecucionPresupuestalGastoCCyFondo[[#This Row],[PROYECTO]])*(InfoGeneral[Vigencia]=VALUE(EjecucionPresupuestalGastoCCyFondo[[#This Row],[VIGENCIA]])),"")))</f>
        <v>1905043</v>
      </c>
      <c r="M300" s="5" t="s">
        <v>5798</v>
      </c>
      <c r="N300" s="6">
        <v>0</v>
      </c>
      <c r="O300" s="6">
        <v>387168000.02999997</v>
      </c>
      <c r="P300" s="6">
        <v>0</v>
      </c>
      <c r="Q300" s="6">
        <v>0</v>
      </c>
      <c r="R300" s="6">
        <v>0</v>
      </c>
      <c r="S300" s="6">
        <v>0</v>
      </c>
      <c r="T300" s="6">
        <v>0</v>
      </c>
      <c r="U300" s="6">
        <v>38716800003</v>
      </c>
      <c r="V300" s="6">
        <v>387168000.02999997</v>
      </c>
      <c r="W300" s="6">
        <v>387168000.02999997</v>
      </c>
      <c r="X300" s="6">
        <v>387168000.02999997</v>
      </c>
      <c r="Y300" s="6">
        <v>101544634.12</v>
      </c>
      <c r="Z300" s="6">
        <v>101544634.12</v>
      </c>
      <c r="AA300" s="107">
        <v>45889</v>
      </c>
      <c r="AB300" s="5" t="s">
        <v>7299</v>
      </c>
      <c r="AC300" s="107">
        <v>45945</v>
      </c>
      <c r="AD300" s="5" t="s">
        <v>7300</v>
      </c>
      <c r="AE300" s="5" t="s">
        <v>7301</v>
      </c>
      <c r="AF300" s="107">
        <v>45996</v>
      </c>
      <c r="AG300" s="5" t="s">
        <v>7303</v>
      </c>
      <c r="AH300" s="5" t="s">
        <v>7304</v>
      </c>
      <c r="AI300" s="5" t="s">
        <v>7302</v>
      </c>
      <c r="AJ300" s="107">
        <v>45932</v>
      </c>
      <c r="AK300" s="107">
        <v>45939</v>
      </c>
      <c r="AL300" s="6"/>
      <c r="AM300" s="6"/>
      <c r="AN300" s="6"/>
      <c r="AO300" s="6"/>
    </row>
    <row r="301" spans="1:41" ht="40.200000000000003" customHeight="1" x14ac:dyDescent="0.3">
      <c r="A301" s="167" t="s">
        <v>1246</v>
      </c>
      <c r="B301" s="5" t="s">
        <v>5805</v>
      </c>
      <c r="C301" s="5" t="s">
        <v>2927</v>
      </c>
      <c r="D301" s="5" t="s">
        <v>2263</v>
      </c>
      <c r="E301" s="5" t="s">
        <v>5806</v>
      </c>
      <c r="F301" s="5" t="s">
        <v>2505</v>
      </c>
      <c r="G301" s="5" t="s">
        <v>6668</v>
      </c>
      <c r="H301" s="5" t="s">
        <v>2420</v>
      </c>
      <c r="I301" s="5" t="s">
        <v>2426</v>
      </c>
      <c r="J301" s="5" t="s">
        <v>1456</v>
      </c>
      <c r="K301" s="5" t="s">
        <v>7298</v>
      </c>
      <c r="L301" s="5" t="str" cm="1">
        <f t="array" ref="L301">_xlfn.TEXTJOIN(", ",TRUE,_xlfn.UNIQUE(_xlfn._xlws.FILTER(InfoGeneral[CodigoProducto],(InfoGeneral[BPIN]=EjecucionPresupuestalGastoCCyFondo[[#This Row],[PROYECTO]])*(InfoGeneral[Vigencia]=VALUE(EjecucionPresupuestalGastoCCyFondo[[#This Row],[VIGENCIA]])),"")))</f>
        <v>1905043</v>
      </c>
      <c r="M301" s="5" t="s">
        <v>5798</v>
      </c>
      <c r="N301" s="6">
        <v>0</v>
      </c>
      <c r="O301" s="6">
        <v>13828380</v>
      </c>
      <c r="P301" s="6">
        <v>0</v>
      </c>
      <c r="Q301" s="6">
        <v>0</v>
      </c>
      <c r="R301" s="6">
        <v>0</v>
      </c>
      <c r="S301" s="6">
        <v>0</v>
      </c>
      <c r="T301" s="6">
        <v>0</v>
      </c>
      <c r="U301" s="6">
        <v>13828380</v>
      </c>
      <c r="V301" s="6">
        <v>13828380</v>
      </c>
      <c r="W301" s="6">
        <v>13828380</v>
      </c>
      <c r="X301" s="6">
        <v>13828380</v>
      </c>
      <c r="Y301" s="6">
        <v>0</v>
      </c>
      <c r="Z301" s="6">
        <v>0</v>
      </c>
      <c r="AA301" s="107">
        <v>45889</v>
      </c>
      <c r="AB301" s="5" t="s">
        <v>7299</v>
      </c>
      <c r="AC301" s="107">
        <v>45945</v>
      </c>
      <c r="AD301" s="5" t="s">
        <v>7300</v>
      </c>
      <c r="AE301" s="5" t="s">
        <v>7301</v>
      </c>
      <c r="AF301" s="107"/>
      <c r="AG301" s="5"/>
      <c r="AH301" s="5"/>
      <c r="AI301" s="5" t="s">
        <v>7302</v>
      </c>
      <c r="AJ301" s="107">
        <v>45932</v>
      </c>
      <c r="AK301" s="107">
        <v>45939</v>
      </c>
      <c r="AL301" s="6"/>
      <c r="AM301" s="6"/>
      <c r="AN301" s="6"/>
      <c r="AO301" s="6"/>
    </row>
    <row r="302" spans="1:41" ht="40.200000000000003" customHeight="1" x14ac:dyDescent="0.3">
      <c r="A302" s="167" t="s">
        <v>1245</v>
      </c>
      <c r="B302" s="5" t="s">
        <v>5895</v>
      </c>
      <c r="C302" s="5" t="s">
        <v>2787</v>
      </c>
      <c r="D302" s="5" t="s">
        <v>2267</v>
      </c>
      <c r="E302" s="5" t="s">
        <v>5796</v>
      </c>
      <c r="F302" s="5" t="s">
        <v>2583</v>
      </c>
      <c r="G302" s="5" t="s">
        <v>2584</v>
      </c>
      <c r="H302" s="5" t="s">
        <v>6100</v>
      </c>
      <c r="I302" s="5" t="s">
        <v>7313</v>
      </c>
      <c r="J302" s="5" t="s">
        <v>1413</v>
      </c>
      <c r="K302" s="5" t="s">
        <v>7314</v>
      </c>
      <c r="L302" s="5" t="str" cm="1">
        <f t="array" ref="L302">_xlfn.TEXTJOIN(", ",TRUE,_xlfn.UNIQUE(_xlfn._xlws.FILTER(InfoGeneral[CodigoProducto],(InfoGeneral[BPIN]=EjecucionPresupuestalGastoCCyFondo[[#This Row],[PROYECTO]])*(InfoGeneral[Vigencia]=VALUE(EjecucionPresupuestalGastoCCyFondo[[#This Row],[VIGENCIA]])),"")))</f>
        <v>4503023</v>
      </c>
      <c r="M302" s="5" t="s">
        <v>5897</v>
      </c>
      <c r="N302" s="6">
        <v>0</v>
      </c>
      <c r="O302" s="6">
        <v>600000000</v>
      </c>
      <c r="P302" s="6">
        <v>0</v>
      </c>
      <c r="Q302" s="6">
        <v>0</v>
      </c>
      <c r="R302" s="6">
        <v>0</v>
      </c>
      <c r="S302" s="6">
        <v>0</v>
      </c>
      <c r="T302" s="6">
        <v>0</v>
      </c>
      <c r="U302" s="6">
        <v>600000000</v>
      </c>
      <c r="V302" s="6">
        <v>600000000</v>
      </c>
      <c r="W302" s="6">
        <v>600000000</v>
      </c>
      <c r="X302" s="6">
        <v>600000000</v>
      </c>
      <c r="Y302" s="6">
        <v>0</v>
      </c>
      <c r="Z302" s="6">
        <v>0</v>
      </c>
      <c r="AA302" s="107">
        <v>45586</v>
      </c>
      <c r="AB302" s="5" t="s">
        <v>7315</v>
      </c>
      <c r="AC302" s="107">
        <v>45652</v>
      </c>
      <c r="AD302" s="5" t="s">
        <v>7316</v>
      </c>
      <c r="AE302" s="5" t="s">
        <v>5764</v>
      </c>
      <c r="AF302" s="107"/>
      <c r="AG302" s="5"/>
      <c r="AH302" s="5"/>
      <c r="AI302" s="5"/>
      <c r="AJ302" s="107"/>
      <c r="AK302" s="107"/>
      <c r="AL302" s="6"/>
      <c r="AM302" s="6"/>
      <c r="AN302" s="6"/>
      <c r="AO302" s="6"/>
    </row>
    <row r="303" spans="1:41" ht="40.200000000000003" customHeight="1" x14ac:dyDescent="0.3">
      <c r="A303" s="167" t="s">
        <v>1245</v>
      </c>
      <c r="B303" s="5" t="s">
        <v>5895</v>
      </c>
      <c r="C303" s="5" t="s">
        <v>3566</v>
      </c>
      <c r="D303" s="5" t="s">
        <v>2267</v>
      </c>
      <c r="E303" s="5" t="s">
        <v>5796</v>
      </c>
      <c r="F303" s="5" t="s">
        <v>2525</v>
      </c>
      <c r="G303" s="5" t="s">
        <v>2526</v>
      </c>
      <c r="H303" s="5" t="s">
        <v>2545</v>
      </c>
      <c r="I303" s="5" t="s">
        <v>2546</v>
      </c>
      <c r="J303" s="5" t="s">
        <v>1519</v>
      </c>
      <c r="K303" s="5" t="s">
        <v>7317</v>
      </c>
      <c r="L303" s="5" t="str" cm="1">
        <f t="array" ref="L303">_xlfn.TEXTJOIN(", ",TRUE,_xlfn.UNIQUE(_xlfn._xlws.FILTER(InfoGeneral[CodigoProducto],(InfoGeneral[BPIN]=EjecucionPresupuestalGastoCCyFondo[[#This Row],[PROYECTO]])*(InfoGeneral[Vigencia]=VALUE(EjecucionPresupuestalGastoCCyFondo[[#This Row],[VIGENCIA]])),"")))</f>
        <v>1702009, 1702012</v>
      </c>
      <c r="M303" s="5" t="s">
        <v>5842</v>
      </c>
      <c r="N303" s="6">
        <v>0</v>
      </c>
      <c r="O303" s="6">
        <v>0</v>
      </c>
      <c r="P303" s="6">
        <v>0</v>
      </c>
      <c r="Q303" s="6">
        <v>511864230</v>
      </c>
      <c r="R303" s="6">
        <v>0</v>
      </c>
      <c r="S303" s="6">
        <v>0</v>
      </c>
      <c r="T303" s="6">
        <v>0</v>
      </c>
      <c r="U303" s="6">
        <v>511864230</v>
      </c>
      <c r="V303" s="6">
        <v>511864230</v>
      </c>
      <c r="W303" s="6">
        <v>511864230</v>
      </c>
      <c r="X303" s="6">
        <v>511864230</v>
      </c>
      <c r="Y303" s="6">
        <v>127966057.5</v>
      </c>
      <c r="Z303" s="6">
        <v>0</v>
      </c>
      <c r="AA303" s="107">
        <v>45555</v>
      </c>
      <c r="AB303" s="5" t="s">
        <v>7318</v>
      </c>
      <c r="AC303" s="107">
        <v>45653</v>
      </c>
      <c r="AD303" s="5" t="s">
        <v>7319</v>
      </c>
      <c r="AE303" s="5" t="s">
        <v>6097</v>
      </c>
      <c r="AF303" s="107">
        <v>45657</v>
      </c>
      <c r="AG303" s="5" t="s">
        <v>7320</v>
      </c>
      <c r="AH303" s="5" t="s">
        <v>6097</v>
      </c>
      <c r="AI303" s="5"/>
      <c r="AJ303" s="107"/>
      <c r="AK303" s="107"/>
      <c r="AL303" s="6"/>
      <c r="AM303" s="6"/>
      <c r="AN303" s="6"/>
      <c r="AO303" s="6"/>
    </row>
    <row r="304" spans="1:41" ht="40.200000000000003" customHeight="1" x14ac:dyDescent="0.3">
      <c r="A304" s="167" t="s">
        <v>1245</v>
      </c>
      <c r="B304" s="5" t="s">
        <v>5895</v>
      </c>
      <c r="C304" s="5" t="s">
        <v>2787</v>
      </c>
      <c r="D304" s="5" t="s">
        <v>2267</v>
      </c>
      <c r="E304" s="5" t="s">
        <v>5796</v>
      </c>
      <c r="F304" s="5" t="s">
        <v>2558</v>
      </c>
      <c r="G304" s="5" t="s">
        <v>5767</v>
      </c>
      <c r="H304" s="5" t="s">
        <v>2525</v>
      </c>
      <c r="I304" s="5" t="s">
        <v>6988</v>
      </c>
      <c r="J304" s="5" t="s">
        <v>4992</v>
      </c>
      <c r="K304" s="5" t="s">
        <v>7321</v>
      </c>
      <c r="L304" s="5" t="str" cm="1">
        <f t="array" ref="L304">_xlfn.TEXTJOIN(", ",TRUE,_xlfn.UNIQUE(_xlfn._xlws.FILTER(InfoGeneral[CodigoProducto],(InfoGeneral[BPIN]=EjecucionPresupuestalGastoCCyFondo[[#This Row],[PROYECTO]])*(InfoGeneral[Vigencia]=VALUE(EjecucionPresupuestalGastoCCyFondo[[#This Row],[VIGENCIA]])),"")))</f>
        <v>4599023</v>
      </c>
      <c r="M304" s="5" t="s">
        <v>5897</v>
      </c>
      <c r="N304" s="6">
        <v>0</v>
      </c>
      <c r="O304" s="6">
        <v>0</v>
      </c>
      <c r="P304" s="6">
        <v>0</v>
      </c>
      <c r="Q304" s="6">
        <v>29829150</v>
      </c>
      <c r="R304" s="6">
        <v>0</v>
      </c>
      <c r="S304" s="6">
        <v>0</v>
      </c>
      <c r="T304" s="6">
        <v>0</v>
      </c>
      <c r="U304" s="6">
        <v>29829150</v>
      </c>
      <c r="V304" s="6">
        <v>29829150</v>
      </c>
      <c r="W304" s="6">
        <v>29829150</v>
      </c>
      <c r="X304" s="6">
        <v>29829150</v>
      </c>
      <c r="Y304" s="6">
        <v>0</v>
      </c>
      <c r="Z304" s="6">
        <v>0</v>
      </c>
      <c r="AA304" s="107">
        <v>45631</v>
      </c>
      <c r="AB304" s="5" t="s">
        <v>7322</v>
      </c>
      <c r="AC304" s="107">
        <v>45653</v>
      </c>
      <c r="AD304" s="5" t="s">
        <v>7323</v>
      </c>
      <c r="AE304" s="5" t="s">
        <v>6910</v>
      </c>
      <c r="AF304" s="107"/>
      <c r="AG304" s="5"/>
      <c r="AH304" s="5"/>
      <c r="AI304" s="5"/>
      <c r="AJ304" s="107"/>
      <c r="AK304" s="107"/>
      <c r="AL304" s="6"/>
      <c r="AM304" s="6"/>
      <c r="AN304" s="6"/>
      <c r="AO304" s="6"/>
    </row>
    <row r="305" spans="1:41" ht="40.200000000000003" customHeight="1" x14ac:dyDescent="0.3">
      <c r="A305" s="167" t="s">
        <v>1246</v>
      </c>
      <c r="B305" s="5" t="s">
        <v>7079</v>
      </c>
      <c r="C305" s="5" t="s">
        <v>3162</v>
      </c>
      <c r="D305" s="5" t="s">
        <v>2599</v>
      </c>
      <c r="E305" s="5" t="s">
        <v>6497</v>
      </c>
      <c r="F305" s="5" t="s">
        <v>2616</v>
      </c>
      <c r="G305" s="5" t="s">
        <v>2617</v>
      </c>
      <c r="H305" s="5" t="s">
        <v>2534</v>
      </c>
      <c r="I305" s="5" t="s">
        <v>2544</v>
      </c>
      <c r="J305" s="5" t="s">
        <v>1713</v>
      </c>
      <c r="K305" s="5" t="s">
        <v>7324</v>
      </c>
      <c r="L305" s="5" t="str" cm="1">
        <f t="array" ref="L305">_xlfn.TEXTJOIN(", ",TRUE,_xlfn.UNIQUE(_xlfn._xlws.FILTER(InfoGeneral[CodigoProducto],(InfoGeneral[BPIN]=EjecucionPresupuestalGastoCCyFondo[[#This Row],[PROYECTO]])*(InfoGeneral[Vigencia]=VALUE(EjecucionPresupuestalGastoCCyFondo[[#This Row],[VIGENCIA]])),"")))</f>
        <v>3301073</v>
      </c>
      <c r="M305" s="5" t="s">
        <v>5798</v>
      </c>
      <c r="N305" s="6">
        <v>414518220</v>
      </c>
      <c r="O305" s="6">
        <v>0</v>
      </c>
      <c r="P305" s="6">
        <v>0</v>
      </c>
      <c r="Q305" s="6">
        <v>13000000</v>
      </c>
      <c r="R305" s="6">
        <v>13000000</v>
      </c>
      <c r="S305" s="6">
        <v>0</v>
      </c>
      <c r="T305" s="6">
        <v>0</v>
      </c>
      <c r="U305" s="6">
        <v>414518220</v>
      </c>
      <c r="V305" s="6">
        <v>414518220</v>
      </c>
      <c r="W305" s="6">
        <v>414518220</v>
      </c>
      <c r="X305" s="6">
        <v>414518220</v>
      </c>
      <c r="Y305" s="6">
        <v>414518220</v>
      </c>
      <c r="Z305" s="6">
        <v>414518220</v>
      </c>
      <c r="AA305" s="107">
        <v>45751</v>
      </c>
      <c r="AB305" s="5" t="s">
        <v>7325</v>
      </c>
      <c r="AC305" s="107">
        <v>45751</v>
      </c>
      <c r="AD305" s="5" t="s">
        <v>7326</v>
      </c>
      <c r="AE305" s="5" t="s">
        <v>7278</v>
      </c>
      <c r="AF305" s="107">
        <v>45751</v>
      </c>
      <c r="AG305" s="5" t="s">
        <v>7327</v>
      </c>
      <c r="AH305" s="5" t="s">
        <v>7278</v>
      </c>
      <c r="AI305" s="5"/>
      <c r="AJ305" s="107"/>
      <c r="AK305" s="107"/>
      <c r="AL305" s="6"/>
      <c r="AM305" s="6"/>
      <c r="AN305" s="6"/>
      <c r="AO305" s="6"/>
    </row>
    <row r="306" spans="1:41" ht="40.200000000000003" customHeight="1" x14ac:dyDescent="0.3">
      <c r="A306" s="167" t="s">
        <v>1245</v>
      </c>
      <c r="B306" s="5" t="s">
        <v>5920</v>
      </c>
      <c r="C306" s="5" t="s">
        <v>2765</v>
      </c>
      <c r="D306" s="5" t="s">
        <v>2296</v>
      </c>
      <c r="E306" s="5" t="s">
        <v>5921</v>
      </c>
      <c r="F306" s="5" t="s">
        <v>7328</v>
      </c>
      <c r="G306" s="5" t="s">
        <v>7329</v>
      </c>
      <c r="H306" s="5" t="s">
        <v>2422</v>
      </c>
      <c r="I306" s="5" t="s">
        <v>2423</v>
      </c>
      <c r="J306" s="5" t="s">
        <v>5310</v>
      </c>
      <c r="K306" s="5" t="s">
        <v>5915</v>
      </c>
      <c r="L306" s="5" t="str" cm="1">
        <f t="array" ref="L306">_xlfn.TEXTJOIN(", ",TRUE,_xlfn.UNIQUE(_xlfn._xlws.FILTER(InfoGeneral[CodigoProducto],(InfoGeneral[BPIN]=EjecucionPresupuestalGastoCCyFondo[[#This Row],[PROYECTO]])*(InfoGeneral[Vigencia]=VALUE(EjecucionPresupuestalGastoCCyFondo[[#This Row],[VIGENCIA]])),"")))</f>
        <v>2201071</v>
      </c>
      <c r="M306" s="5" t="s">
        <v>5897</v>
      </c>
      <c r="N306" s="6">
        <v>0</v>
      </c>
      <c r="O306" s="6">
        <v>2454751122</v>
      </c>
      <c r="P306" s="6">
        <v>0</v>
      </c>
      <c r="Q306" s="6">
        <v>0</v>
      </c>
      <c r="R306" s="6">
        <v>0</v>
      </c>
      <c r="S306" s="6">
        <v>0</v>
      </c>
      <c r="T306" s="6">
        <v>0</v>
      </c>
      <c r="U306" s="6">
        <v>2454751122</v>
      </c>
      <c r="V306" s="6">
        <v>897000000</v>
      </c>
      <c r="W306" s="6">
        <v>897000000</v>
      </c>
      <c r="X306" s="6">
        <v>897000000</v>
      </c>
      <c r="Y306" s="6">
        <v>897000000</v>
      </c>
      <c r="Z306" s="6">
        <v>0</v>
      </c>
      <c r="AA306" s="107">
        <v>45657</v>
      </c>
      <c r="AB306" s="5" t="s">
        <v>7330</v>
      </c>
      <c r="AC306" s="107">
        <v>45657</v>
      </c>
      <c r="AD306" s="5" t="s">
        <v>7331</v>
      </c>
      <c r="AE306" s="5" t="s">
        <v>7332</v>
      </c>
      <c r="AF306" s="107">
        <v>45657</v>
      </c>
      <c r="AG306" s="5" t="s">
        <v>7333</v>
      </c>
      <c r="AH306" s="5" t="s">
        <v>7332</v>
      </c>
      <c r="AI306" s="5"/>
      <c r="AJ306" s="107"/>
      <c r="AK306" s="107"/>
      <c r="AL306" s="6"/>
      <c r="AM306" s="6"/>
      <c r="AN306" s="6"/>
      <c r="AO306" s="6"/>
    </row>
    <row r="307" spans="1:41" ht="40.200000000000003" customHeight="1" x14ac:dyDescent="0.3">
      <c r="A307" s="167" t="s">
        <v>1245</v>
      </c>
      <c r="B307" s="5" t="s">
        <v>6743</v>
      </c>
      <c r="C307" s="5" t="s">
        <v>2787</v>
      </c>
      <c r="D307" s="5" t="s">
        <v>2383</v>
      </c>
      <c r="E307" s="5" t="s">
        <v>6744</v>
      </c>
      <c r="F307" s="5" t="s">
        <v>2592</v>
      </c>
      <c r="G307" s="5" t="s">
        <v>2593</v>
      </c>
      <c r="H307" s="5" t="s">
        <v>2505</v>
      </c>
      <c r="I307" s="5" t="s">
        <v>2506</v>
      </c>
      <c r="J307" s="5" t="s">
        <v>1463</v>
      </c>
      <c r="K307" s="5" t="s">
        <v>6745</v>
      </c>
      <c r="L307" s="5" t="str" cm="1">
        <f t="array" ref="L307">_xlfn.TEXTJOIN(", ",TRUE,_xlfn.UNIQUE(_xlfn._xlws.FILTER(InfoGeneral[CodigoProducto],(InfoGeneral[BPIN]=EjecucionPresupuestalGastoCCyFondo[[#This Row],[PROYECTO]])*(InfoGeneral[Vigencia]=VALUE(EjecucionPresupuestalGastoCCyFondo[[#This Row],[VIGENCIA]])),"")))</f>
        <v>4501079</v>
      </c>
      <c r="M307" s="5" t="s">
        <v>5842</v>
      </c>
      <c r="N307" s="6">
        <v>0</v>
      </c>
      <c r="O307" s="6">
        <v>1120454695</v>
      </c>
      <c r="P307" s="6">
        <v>0</v>
      </c>
      <c r="Q307" s="6">
        <v>0</v>
      </c>
      <c r="R307" s="6">
        <v>0</v>
      </c>
      <c r="S307" s="6">
        <v>0</v>
      </c>
      <c r="T307" s="6">
        <v>0</v>
      </c>
      <c r="U307" s="6">
        <v>1120454695</v>
      </c>
      <c r="V307" s="6">
        <v>1120454695</v>
      </c>
      <c r="W307" s="6">
        <v>1120454695</v>
      </c>
      <c r="X307" s="6">
        <v>1120454695</v>
      </c>
      <c r="Y307" s="6">
        <v>0</v>
      </c>
      <c r="Z307" s="6">
        <v>0</v>
      </c>
      <c r="AA307" s="107">
        <v>45553</v>
      </c>
      <c r="AB307" s="5" t="s">
        <v>6746</v>
      </c>
      <c r="AC307" s="107">
        <v>45656</v>
      </c>
      <c r="AD307" s="5" t="s">
        <v>7334</v>
      </c>
      <c r="AE307" s="5" t="s">
        <v>5837</v>
      </c>
      <c r="AF307" s="107"/>
      <c r="AG307" s="5"/>
      <c r="AH307" s="5"/>
      <c r="AI307" s="5"/>
      <c r="AJ307" s="107"/>
      <c r="AK307" s="107"/>
      <c r="AL307" s="6"/>
      <c r="AM307" s="6"/>
      <c r="AN307" s="6"/>
      <c r="AO307" s="6"/>
    </row>
    <row r="308" spans="1:41" ht="40.200000000000003" customHeight="1" x14ac:dyDescent="0.3">
      <c r="A308" s="167" t="s">
        <v>1245</v>
      </c>
      <c r="B308" s="5" t="s">
        <v>6089</v>
      </c>
      <c r="C308" s="5" t="s">
        <v>2765</v>
      </c>
      <c r="D308" s="5" t="s">
        <v>2375</v>
      </c>
      <c r="E308" s="5" t="s">
        <v>6039</v>
      </c>
      <c r="F308" s="5" t="s">
        <v>6090</v>
      </c>
      <c r="G308" s="5" t="s">
        <v>6091</v>
      </c>
      <c r="H308" s="5" t="s">
        <v>2422</v>
      </c>
      <c r="I308" s="5" t="s">
        <v>2423</v>
      </c>
      <c r="J308" s="5" t="s">
        <v>1423</v>
      </c>
      <c r="K308" s="5" t="s">
        <v>6636</v>
      </c>
      <c r="L308" s="5" t="str" cm="1">
        <f t="array" ref="L308">_xlfn.TEXTJOIN(", ",TRUE,_xlfn.UNIQUE(_xlfn._xlws.FILTER(InfoGeneral[CodigoProducto],(InfoGeneral[BPIN]=EjecucionPresupuestalGastoCCyFondo[[#This Row],[PROYECTO]])*(InfoGeneral[Vigencia]=VALUE(EjecucionPresupuestalGastoCCyFondo[[#This Row],[VIGENCIA]])),"")))</f>
        <v>2201052</v>
      </c>
      <c r="M308" s="5" t="s">
        <v>5842</v>
      </c>
      <c r="N308" s="6">
        <v>0</v>
      </c>
      <c r="O308" s="6">
        <v>0</v>
      </c>
      <c r="P308" s="6">
        <v>0</v>
      </c>
      <c r="Q308" s="6">
        <v>477880148</v>
      </c>
      <c r="R308" s="6">
        <v>0</v>
      </c>
      <c r="S308" s="6">
        <v>0</v>
      </c>
      <c r="T308" s="6">
        <v>0</v>
      </c>
      <c r="U308" s="6">
        <v>477880148</v>
      </c>
      <c r="V308" s="6">
        <v>477880148</v>
      </c>
      <c r="W308" s="6">
        <v>477880148</v>
      </c>
      <c r="X308" s="6">
        <v>429653709</v>
      </c>
      <c r="Y308" s="6">
        <v>0</v>
      </c>
      <c r="Z308" s="6">
        <v>0</v>
      </c>
      <c r="AA308" s="107">
        <v>45555</v>
      </c>
      <c r="AB308" s="5" t="s">
        <v>7335</v>
      </c>
      <c r="AC308" s="107">
        <v>45656</v>
      </c>
      <c r="AD308" s="5" t="s">
        <v>7336</v>
      </c>
      <c r="AE308" s="5" t="s">
        <v>6097</v>
      </c>
      <c r="AF308" s="107"/>
      <c r="AG308" s="5"/>
      <c r="AH308" s="5"/>
      <c r="AI308" s="5"/>
      <c r="AJ308" s="107"/>
      <c r="AK308" s="107"/>
      <c r="AL308" s="6"/>
      <c r="AM308" s="6"/>
      <c r="AN308" s="6"/>
      <c r="AO308" s="6"/>
    </row>
    <row r="309" spans="1:41" ht="40.200000000000003" customHeight="1" x14ac:dyDescent="0.3">
      <c r="A309" s="167" t="s">
        <v>1246</v>
      </c>
      <c r="B309" s="5" t="s">
        <v>7079</v>
      </c>
      <c r="C309" s="5" t="s">
        <v>3162</v>
      </c>
      <c r="D309" s="5" t="s">
        <v>2599</v>
      </c>
      <c r="E309" s="5" t="s">
        <v>6497</v>
      </c>
      <c r="F309" s="5" t="s">
        <v>2616</v>
      </c>
      <c r="G309" s="5" t="s">
        <v>2617</v>
      </c>
      <c r="H309" s="5" t="s">
        <v>2534</v>
      </c>
      <c r="I309" s="5" t="s">
        <v>2544</v>
      </c>
      <c r="J309" s="5" t="s">
        <v>1708</v>
      </c>
      <c r="K309" s="5" t="s">
        <v>7337</v>
      </c>
      <c r="L309" s="5" t="str" cm="1">
        <f t="array" ref="L309">_xlfn.TEXTJOIN(", ",TRUE,_xlfn.UNIQUE(_xlfn._xlws.FILTER(InfoGeneral[CodigoProducto],(InfoGeneral[BPIN]=EjecucionPresupuestalGastoCCyFondo[[#This Row],[PROYECTO]])*(InfoGeneral[Vigencia]=VALUE(EjecucionPresupuestalGastoCCyFondo[[#This Row],[VIGENCIA]])),"")))</f>
        <v>3301059</v>
      </c>
      <c r="M309" s="5" t="s">
        <v>5798</v>
      </c>
      <c r="N309" s="6">
        <v>408024000</v>
      </c>
      <c r="O309" s="6">
        <v>0</v>
      </c>
      <c r="P309" s="6">
        <v>0</v>
      </c>
      <c r="Q309" s="6">
        <v>69902400</v>
      </c>
      <c r="R309" s="6">
        <v>0</v>
      </c>
      <c r="S309" s="6">
        <v>0</v>
      </c>
      <c r="T309" s="6">
        <v>0</v>
      </c>
      <c r="U309" s="6">
        <v>477926400</v>
      </c>
      <c r="V309" s="6">
        <v>408024000</v>
      </c>
      <c r="W309" s="6">
        <v>408024000</v>
      </c>
      <c r="X309" s="6">
        <v>408024000</v>
      </c>
      <c r="Y309" s="6">
        <v>408024000</v>
      </c>
      <c r="Z309" s="6">
        <v>408024000</v>
      </c>
      <c r="AA309" s="107">
        <v>45751</v>
      </c>
      <c r="AB309" s="5" t="s">
        <v>7338</v>
      </c>
      <c r="AC309" s="107">
        <v>45751</v>
      </c>
      <c r="AD309" s="5" t="s">
        <v>7339</v>
      </c>
      <c r="AE309" s="5" t="s">
        <v>7278</v>
      </c>
      <c r="AF309" s="107">
        <v>45751</v>
      </c>
      <c r="AG309" s="5" t="s">
        <v>7340</v>
      </c>
      <c r="AH309" s="5" t="s">
        <v>7278</v>
      </c>
      <c r="AI309" s="5"/>
      <c r="AJ309" s="107"/>
      <c r="AK309" s="107"/>
      <c r="AL309" s="6"/>
      <c r="AM309" s="6"/>
      <c r="AN309" s="6"/>
      <c r="AO309" s="6"/>
    </row>
    <row r="310" spans="1:41" ht="40.200000000000003" customHeight="1" x14ac:dyDescent="0.3">
      <c r="A310" s="167" t="s">
        <v>1245</v>
      </c>
      <c r="B310" s="5" t="s">
        <v>6054</v>
      </c>
      <c r="C310" s="5" t="s">
        <v>3266</v>
      </c>
      <c r="D310" s="5" t="s">
        <v>2246</v>
      </c>
      <c r="E310" s="5" t="s">
        <v>6055</v>
      </c>
      <c r="F310" s="5" t="s">
        <v>6061</v>
      </c>
      <c r="G310" s="5" t="s">
        <v>6062</v>
      </c>
      <c r="H310" s="5" t="s">
        <v>2478</v>
      </c>
      <c r="I310" s="5" t="s">
        <v>2479</v>
      </c>
      <c r="J310" s="5" t="s">
        <v>1481</v>
      </c>
      <c r="K310" s="5" t="s">
        <v>6809</v>
      </c>
      <c r="L310" s="5" t="str" cm="1">
        <f t="array" ref="L310">_xlfn.TEXTJOIN(", ",TRUE,_xlfn.UNIQUE(_xlfn._xlws.FILTER(InfoGeneral[CodigoProducto],(InfoGeneral[BPIN]=EjecucionPresupuestalGastoCCyFondo[[#This Row],[PROYECTO]])*(InfoGeneral[Vigencia]=VALUE(EjecucionPresupuestalGastoCCyFondo[[#This Row],[VIGENCIA]])),"")))</f>
        <v>2102058</v>
      </c>
      <c r="M310" s="5" t="s">
        <v>6810</v>
      </c>
      <c r="N310" s="6">
        <v>0</v>
      </c>
      <c r="O310" s="6">
        <v>3246052121</v>
      </c>
      <c r="P310" s="6">
        <v>0</v>
      </c>
      <c r="Q310" s="6">
        <v>0</v>
      </c>
      <c r="R310" s="6">
        <v>0</v>
      </c>
      <c r="S310" s="6">
        <v>0</v>
      </c>
      <c r="T310" s="6">
        <v>0</v>
      </c>
      <c r="U310" s="6">
        <v>3246052121</v>
      </c>
      <c r="V310" s="6">
        <v>3076940344</v>
      </c>
      <c r="W310" s="6">
        <v>3076940344</v>
      </c>
      <c r="X310" s="6">
        <v>3076940344</v>
      </c>
      <c r="Y310" s="6">
        <v>0</v>
      </c>
      <c r="Z310" s="6">
        <v>0</v>
      </c>
      <c r="AA310" s="107">
        <v>45593</v>
      </c>
      <c r="AB310" s="5" t="s">
        <v>7346</v>
      </c>
      <c r="AC310" s="107">
        <v>45656</v>
      </c>
      <c r="AD310" s="5" t="s">
        <v>7347</v>
      </c>
      <c r="AE310" s="5" t="s">
        <v>5782</v>
      </c>
      <c r="AF310" s="107"/>
      <c r="AG310" s="5"/>
      <c r="AH310" s="5"/>
      <c r="AI310" s="5"/>
      <c r="AJ310" s="107"/>
      <c r="AK310" s="107"/>
      <c r="AL310" s="6"/>
      <c r="AM310" s="6"/>
      <c r="AN310" s="6"/>
      <c r="AO310" s="6"/>
    </row>
    <row r="311" spans="1:41" ht="40.200000000000003" customHeight="1" x14ac:dyDescent="0.3">
      <c r="A311" s="167" t="s">
        <v>1246</v>
      </c>
      <c r="B311" s="5" t="s">
        <v>7109</v>
      </c>
      <c r="C311" s="5" t="s">
        <v>2787</v>
      </c>
      <c r="D311" s="5" t="s">
        <v>7110</v>
      </c>
      <c r="E311" s="5" t="s">
        <v>7111</v>
      </c>
      <c r="F311" s="5" t="s">
        <v>2511</v>
      </c>
      <c r="G311" s="5" t="s">
        <v>2512</v>
      </c>
      <c r="H311" s="5" t="s">
        <v>2505</v>
      </c>
      <c r="I311" s="5" t="s">
        <v>2506</v>
      </c>
      <c r="J311" s="5" t="s">
        <v>1599</v>
      </c>
      <c r="K311" s="5" t="s">
        <v>7341</v>
      </c>
      <c r="L311" s="5" t="str" cm="1">
        <f t="array" ref="L311">_xlfn.TEXTJOIN(", ",TRUE,_xlfn.UNIQUE(_xlfn._xlws.FILTER(InfoGeneral[CodigoProducto],(InfoGeneral[BPIN]=EjecucionPresupuestalGastoCCyFondo[[#This Row],[PROYECTO]])*(InfoGeneral[Vigencia]=VALUE(EjecucionPresupuestalGastoCCyFondo[[#This Row],[VIGENCIA]])),"")))</f>
        <v>4501071</v>
      </c>
      <c r="M311" s="5" t="s">
        <v>5798</v>
      </c>
      <c r="N311" s="6">
        <v>0</v>
      </c>
      <c r="O311" s="6">
        <v>0</v>
      </c>
      <c r="P311" s="6">
        <v>0</v>
      </c>
      <c r="Q311" s="6">
        <v>1007718291</v>
      </c>
      <c r="R311" s="6">
        <v>0</v>
      </c>
      <c r="S311" s="6">
        <v>0</v>
      </c>
      <c r="T311" s="6">
        <v>0</v>
      </c>
      <c r="U311" s="6">
        <v>1007718291</v>
      </c>
      <c r="V311" s="6">
        <v>1007718291</v>
      </c>
      <c r="W311" s="6">
        <v>1007718291</v>
      </c>
      <c r="X311" s="6">
        <v>1007718291</v>
      </c>
      <c r="Y311" s="6">
        <v>1007718291</v>
      </c>
      <c r="Z311" s="6">
        <v>1007718291</v>
      </c>
      <c r="AA311" s="107">
        <v>45847</v>
      </c>
      <c r="AB311" s="5" t="s">
        <v>7342</v>
      </c>
      <c r="AC311" s="107">
        <v>45888</v>
      </c>
      <c r="AD311" s="5" t="s">
        <v>7343</v>
      </c>
      <c r="AE311" s="5" t="s">
        <v>6655</v>
      </c>
      <c r="AF311" s="107">
        <v>45965</v>
      </c>
      <c r="AG311" s="5" t="s">
        <v>7344</v>
      </c>
      <c r="AH311" s="5" t="s">
        <v>6151</v>
      </c>
      <c r="AI311" s="5" t="s">
        <v>7345</v>
      </c>
      <c r="AJ311" s="107">
        <v>45884</v>
      </c>
      <c r="AK311" s="107">
        <v>45888</v>
      </c>
      <c r="AL311" s="6"/>
      <c r="AM311" s="6"/>
      <c r="AN311" s="6"/>
      <c r="AO311" s="6"/>
    </row>
    <row r="312" spans="1:41" ht="40.200000000000003" customHeight="1" x14ac:dyDescent="0.3">
      <c r="A312" s="167" t="s">
        <v>1245</v>
      </c>
      <c r="B312" s="5" t="s">
        <v>6171</v>
      </c>
      <c r="C312" s="5" t="s">
        <v>2787</v>
      </c>
      <c r="D312" s="5" t="s">
        <v>2258</v>
      </c>
      <c r="E312" s="5" t="s">
        <v>6172</v>
      </c>
      <c r="F312" s="5" t="s">
        <v>2558</v>
      </c>
      <c r="G312" s="5" t="s">
        <v>5767</v>
      </c>
      <c r="H312" s="5" t="s">
        <v>2558</v>
      </c>
      <c r="I312" s="5" t="s">
        <v>2559</v>
      </c>
      <c r="J312" s="5" t="s">
        <v>1639</v>
      </c>
      <c r="K312" s="5" t="s">
        <v>7348</v>
      </c>
      <c r="L312" s="5" t="str" cm="1">
        <f t="array" ref="L312">_xlfn.TEXTJOIN(", ",TRUE,_xlfn.UNIQUE(_xlfn._xlws.FILTER(InfoGeneral[CodigoProducto],(InfoGeneral[BPIN]=EjecucionPresupuestalGastoCCyFondo[[#This Row],[PROYECTO]])*(InfoGeneral[Vigencia]=VALUE(EjecucionPresupuestalGastoCCyFondo[[#This Row],[VIGENCIA]])),"")))</f>
        <v>4599025</v>
      </c>
      <c r="M312" s="5" t="s">
        <v>5842</v>
      </c>
      <c r="N312" s="6">
        <v>0</v>
      </c>
      <c r="O312" s="6">
        <v>0</v>
      </c>
      <c r="P312" s="6">
        <v>0</v>
      </c>
      <c r="Q312" s="6">
        <v>800000000</v>
      </c>
      <c r="R312" s="6">
        <v>0</v>
      </c>
      <c r="S312" s="6">
        <v>0</v>
      </c>
      <c r="T312" s="6">
        <v>0</v>
      </c>
      <c r="U312" s="6">
        <v>800000000</v>
      </c>
      <c r="V312" s="6">
        <v>800000000</v>
      </c>
      <c r="W312" s="6">
        <v>800000000</v>
      </c>
      <c r="X312" s="6">
        <v>800000000</v>
      </c>
      <c r="Y312" s="6">
        <v>0</v>
      </c>
      <c r="Z312" s="6">
        <v>0</v>
      </c>
      <c r="AA312" s="107">
        <v>45548</v>
      </c>
      <c r="AB312" s="5" t="s">
        <v>7349</v>
      </c>
      <c r="AC312" s="107">
        <v>45656</v>
      </c>
      <c r="AD312" s="5" t="s">
        <v>7350</v>
      </c>
      <c r="AE312" s="5" t="s">
        <v>6097</v>
      </c>
      <c r="AF312" s="107"/>
      <c r="AG312" s="5"/>
      <c r="AH312" s="5"/>
      <c r="AI312" s="5"/>
      <c r="AJ312" s="107"/>
      <c r="AK312" s="107"/>
      <c r="AL312" s="6"/>
      <c r="AM312" s="6"/>
      <c r="AN312" s="6"/>
      <c r="AO312" s="6"/>
    </row>
    <row r="313" spans="1:41" ht="40.200000000000003" customHeight="1" x14ac:dyDescent="0.3">
      <c r="A313" s="167" t="s">
        <v>1246</v>
      </c>
      <c r="B313" s="5" t="s">
        <v>7079</v>
      </c>
      <c r="C313" s="5" t="s">
        <v>3162</v>
      </c>
      <c r="D313" s="5" t="s">
        <v>2599</v>
      </c>
      <c r="E313" s="5" t="s">
        <v>6497</v>
      </c>
      <c r="F313" s="5" t="s">
        <v>2616</v>
      </c>
      <c r="G313" s="5" t="s">
        <v>2617</v>
      </c>
      <c r="H313" s="5" t="s">
        <v>2534</v>
      </c>
      <c r="I313" s="5" t="s">
        <v>2544</v>
      </c>
      <c r="J313" s="5" t="s">
        <v>1571</v>
      </c>
      <c r="K313" s="5" t="s">
        <v>7351</v>
      </c>
      <c r="L313" s="5" t="str" cm="1">
        <f t="array" ref="L313">_xlfn.TEXTJOIN(", ",TRUE,_xlfn.UNIQUE(_xlfn._xlws.FILTER(InfoGeneral[CodigoProducto],(InfoGeneral[BPIN]=EjecucionPresupuestalGastoCCyFondo[[#This Row],[PROYECTO]])*(InfoGeneral[Vigencia]=VALUE(EjecucionPresupuestalGastoCCyFondo[[#This Row],[VIGENCIA]])),"")))</f>
        <v>3301065</v>
      </c>
      <c r="M313" s="5" t="s">
        <v>5798</v>
      </c>
      <c r="N313" s="6">
        <v>130431825</v>
      </c>
      <c r="O313" s="6">
        <v>0</v>
      </c>
      <c r="P313" s="6">
        <v>0</v>
      </c>
      <c r="Q313" s="6">
        <v>0</v>
      </c>
      <c r="R313" s="6">
        <v>0</v>
      </c>
      <c r="S313" s="6">
        <v>0</v>
      </c>
      <c r="T313" s="6">
        <v>0</v>
      </c>
      <c r="U313" s="6">
        <v>130431825</v>
      </c>
      <c r="V313" s="6">
        <v>130431825</v>
      </c>
      <c r="W313" s="6">
        <v>130431825</v>
      </c>
      <c r="X313" s="6">
        <v>130431825</v>
      </c>
      <c r="Y313" s="6">
        <v>130431825</v>
      </c>
      <c r="Z313" s="6">
        <v>130431825</v>
      </c>
      <c r="AA313" s="107">
        <v>45751</v>
      </c>
      <c r="AB313" s="5" t="s">
        <v>7352</v>
      </c>
      <c r="AC313" s="107">
        <v>45751</v>
      </c>
      <c r="AD313" s="5" t="s">
        <v>7353</v>
      </c>
      <c r="AE313" s="5" t="s">
        <v>7278</v>
      </c>
      <c r="AF313" s="107">
        <v>45751</v>
      </c>
      <c r="AG313" s="5" t="s">
        <v>7354</v>
      </c>
      <c r="AH313" s="5" t="s">
        <v>7278</v>
      </c>
      <c r="AI313" s="5"/>
      <c r="AJ313" s="107"/>
      <c r="AK313" s="107"/>
      <c r="AL313" s="6"/>
      <c r="AM313" s="6"/>
      <c r="AN313" s="6"/>
      <c r="AO313" s="6"/>
    </row>
    <row r="314" spans="1:41" ht="40.200000000000003" customHeight="1" x14ac:dyDescent="0.3">
      <c r="A314" s="167" t="s">
        <v>1245</v>
      </c>
      <c r="B314" s="5" t="s">
        <v>5895</v>
      </c>
      <c r="C314" s="5" t="s">
        <v>2777</v>
      </c>
      <c r="D314" s="5" t="s">
        <v>2267</v>
      </c>
      <c r="E314" s="5" t="s">
        <v>5796</v>
      </c>
      <c r="F314" s="5" t="s">
        <v>6548</v>
      </c>
      <c r="G314" s="5" t="s">
        <v>6549</v>
      </c>
      <c r="H314" s="5" t="s">
        <v>2564</v>
      </c>
      <c r="I314" s="5" t="s">
        <v>2565</v>
      </c>
      <c r="J314" s="5" t="s">
        <v>1466</v>
      </c>
      <c r="K314" s="5" t="s">
        <v>7361</v>
      </c>
      <c r="L314" s="5" t="str" cm="1">
        <f t="array" ref="L314">_xlfn.TEXTJOIN(", ",TRUE,_xlfn.UNIQUE(_xlfn._xlws.FILTER(InfoGeneral[CodigoProducto],(InfoGeneral[BPIN]=EjecucionPresupuestalGastoCCyFondo[[#This Row],[PROYECTO]])*(InfoGeneral[Vigencia]=VALUE(EjecucionPresupuestalGastoCCyFondo[[#This Row],[VIGENCIA]])),"")))</f>
        <v>4104008</v>
      </c>
      <c r="M314" s="5" t="s">
        <v>5842</v>
      </c>
      <c r="N314" s="6">
        <v>0</v>
      </c>
      <c r="O314" s="6">
        <v>0</v>
      </c>
      <c r="P314" s="6">
        <v>0</v>
      </c>
      <c r="Q314" s="6">
        <v>1627113284.52</v>
      </c>
      <c r="R314" s="6">
        <v>0</v>
      </c>
      <c r="S314" s="6">
        <v>0</v>
      </c>
      <c r="T314" s="6">
        <v>0</v>
      </c>
      <c r="U314" s="6">
        <v>162711328452</v>
      </c>
      <c r="V314" s="6">
        <v>1627113284.52</v>
      </c>
      <c r="W314" s="6">
        <v>1627113284.52</v>
      </c>
      <c r="X314" s="6">
        <v>1579008111</v>
      </c>
      <c r="Y314" s="6">
        <v>0</v>
      </c>
      <c r="Z314" s="6">
        <v>0</v>
      </c>
      <c r="AA314" s="107">
        <v>45548</v>
      </c>
      <c r="AB314" s="5" t="s">
        <v>7362</v>
      </c>
      <c r="AC314" s="107">
        <v>45656</v>
      </c>
      <c r="AD314" s="5" t="s">
        <v>7363</v>
      </c>
      <c r="AE314" s="5" t="s">
        <v>5782</v>
      </c>
      <c r="AF314" s="107"/>
      <c r="AG314" s="5"/>
      <c r="AH314" s="5"/>
      <c r="AI314" s="5"/>
      <c r="AJ314" s="107"/>
      <c r="AK314" s="107"/>
      <c r="AL314" s="6"/>
      <c r="AM314" s="6"/>
      <c r="AN314" s="6"/>
      <c r="AO314" s="6"/>
    </row>
    <row r="315" spans="1:41" ht="40.200000000000003" customHeight="1" x14ac:dyDescent="0.3">
      <c r="A315" s="167" t="s">
        <v>1246</v>
      </c>
      <c r="B315" s="5" t="s">
        <v>5795</v>
      </c>
      <c r="C315" s="5" t="s">
        <v>2765</v>
      </c>
      <c r="D315" s="5" t="s">
        <v>2267</v>
      </c>
      <c r="E315" s="5" t="s">
        <v>5796</v>
      </c>
      <c r="F315" s="5" t="s">
        <v>2420</v>
      </c>
      <c r="G315" s="5" t="s">
        <v>2421</v>
      </c>
      <c r="H315" s="5" t="s">
        <v>2422</v>
      </c>
      <c r="I315" s="5" t="s">
        <v>2423</v>
      </c>
      <c r="J315" s="5" t="s">
        <v>1672</v>
      </c>
      <c r="K315" s="5" t="s">
        <v>7355</v>
      </c>
      <c r="L315" s="5" t="str" cm="1">
        <f t="array" ref="L315">_xlfn.TEXTJOIN(", ",TRUE,_xlfn.UNIQUE(_xlfn._xlws.FILTER(InfoGeneral[CodigoProducto],(InfoGeneral[BPIN]=EjecucionPresupuestalGastoCCyFondo[[#This Row],[PROYECTO]])*(InfoGeneral[Vigencia]=VALUE(EjecucionPresupuestalGastoCCyFondo[[#This Row],[VIGENCIA]])),"")))</f>
        <v>2201050</v>
      </c>
      <c r="M315" s="5" t="s">
        <v>5798</v>
      </c>
      <c r="N315" s="6">
        <v>0</v>
      </c>
      <c r="O315" s="6">
        <v>1385588400</v>
      </c>
      <c r="P315" s="6">
        <v>0</v>
      </c>
      <c r="Q315" s="6">
        <v>0</v>
      </c>
      <c r="R315" s="6">
        <v>346397100</v>
      </c>
      <c r="S315" s="6">
        <v>0</v>
      </c>
      <c r="T315" s="6">
        <v>0</v>
      </c>
      <c r="U315" s="6">
        <v>1039191300</v>
      </c>
      <c r="V315" s="6">
        <v>544794297</v>
      </c>
      <c r="W315" s="6">
        <v>544794297</v>
      </c>
      <c r="X315" s="6">
        <v>544794297</v>
      </c>
      <c r="Y315" s="6">
        <v>544794297</v>
      </c>
      <c r="Z315" s="6">
        <v>0</v>
      </c>
      <c r="AA315" s="107">
        <v>45853</v>
      </c>
      <c r="AB315" s="5" t="s">
        <v>7356</v>
      </c>
      <c r="AC315" s="107">
        <v>45912</v>
      </c>
      <c r="AD315" s="5" t="s">
        <v>7357</v>
      </c>
      <c r="AE315" s="5" t="s">
        <v>7358</v>
      </c>
      <c r="AF315" s="107">
        <v>46022</v>
      </c>
      <c r="AG315" s="5" t="s">
        <v>7359</v>
      </c>
      <c r="AH315" s="5" t="s">
        <v>6151</v>
      </c>
      <c r="AI315" s="5" t="s">
        <v>7360</v>
      </c>
      <c r="AJ315" s="107">
        <v>45911</v>
      </c>
      <c r="AK315" s="107">
        <v>45912</v>
      </c>
      <c r="AL315" s="6"/>
      <c r="AM315" s="6"/>
      <c r="AN315" s="6"/>
      <c r="AO315" s="6"/>
    </row>
    <row r="316" spans="1:41" ht="40.200000000000003" customHeight="1" x14ac:dyDescent="0.3">
      <c r="A316" s="167" t="s">
        <v>2948</v>
      </c>
      <c r="B316" s="5" t="s">
        <v>7364</v>
      </c>
      <c r="C316" s="5" t="s">
        <v>3566</v>
      </c>
      <c r="D316" s="5" t="s">
        <v>5905</v>
      </c>
      <c r="E316" s="5" t="s">
        <v>5906</v>
      </c>
      <c r="F316" s="5" t="s">
        <v>2558</v>
      </c>
      <c r="G316" s="5" t="s">
        <v>5767</v>
      </c>
      <c r="H316" s="5" t="s">
        <v>2545</v>
      </c>
      <c r="I316" s="5" t="s">
        <v>2546</v>
      </c>
      <c r="J316" s="5" t="s">
        <v>3580</v>
      </c>
      <c r="K316" s="5" t="s">
        <v>5907</v>
      </c>
      <c r="L316" s="5" t="str" cm="1">
        <f t="array" ref="L316">_xlfn.TEXTJOIN(", ",TRUE,_xlfn.UNIQUE(_xlfn._xlws.FILTER(InfoGeneral[CodigoProducto],(InfoGeneral[BPIN]=EjecucionPresupuestalGastoCCyFondo[[#This Row],[PROYECTO]])*(InfoGeneral[Vigencia]=VALUE(EjecucionPresupuestalGastoCCyFondo[[#This Row],[VIGENCIA]])),"")))</f>
        <v>1702009</v>
      </c>
      <c r="M316" s="5" t="s">
        <v>5908</v>
      </c>
      <c r="N316" s="6">
        <v>0</v>
      </c>
      <c r="O316" s="6">
        <v>180660000</v>
      </c>
      <c r="P316" s="6">
        <v>0</v>
      </c>
      <c r="Q316" s="6">
        <v>0</v>
      </c>
      <c r="R316" s="6">
        <v>0</v>
      </c>
      <c r="S316" s="6">
        <v>0</v>
      </c>
      <c r="T316" s="6">
        <v>0</v>
      </c>
      <c r="U316" s="6">
        <v>180660000</v>
      </c>
      <c r="V316" s="6">
        <v>180660000</v>
      </c>
      <c r="W316" s="6">
        <v>180660000</v>
      </c>
      <c r="X316" s="6">
        <v>0</v>
      </c>
      <c r="Y316" s="6">
        <v>0</v>
      </c>
      <c r="Z316" s="6">
        <v>0</v>
      </c>
      <c r="AA316" s="107">
        <v>45191</v>
      </c>
      <c r="AB316" s="5" t="s">
        <v>7365</v>
      </c>
      <c r="AC316" s="107"/>
      <c r="AD316" s="5"/>
      <c r="AE316" s="5"/>
      <c r="AF316" s="107"/>
      <c r="AG316" s="5"/>
      <c r="AH316" s="5"/>
      <c r="AI316" s="5"/>
      <c r="AJ316" s="107"/>
      <c r="AK316" s="107"/>
      <c r="AL316" s="6"/>
      <c r="AM316" s="6"/>
      <c r="AN316" s="6"/>
      <c r="AO316" s="6"/>
    </row>
    <row r="317" spans="1:41" ht="40.200000000000003" customHeight="1" x14ac:dyDescent="0.3">
      <c r="A317" s="167" t="s">
        <v>1245</v>
      </c>
      <c r="B317" s="5" t="s">
        <v>6054</v>
      </c>
      <c r="C317" s="5" t="s">
        <v>3266</v>
      </c>
      <c r="D317" s="5" t="s">
        <v>2246</v>
      </c>
      <c r="E317" s="5" t="s">
        <v>6055</v>
      </c>
      <c r="F317" s="5" t="s">
        <v>2558</v>
      </c>
      <c r="G317" s="5" t="s">
        <v>5767</v>
      </c>
      <c r="H317" s="5" t="s">
        <v>2478</v>
      </c>
      <c r="I317" s="5" t="s">
        <v>2479</v>
      </c>
      <c r="J317" s="5" t="s">
        <v>1498</v>
      </c>
      <c r="K317" s="5" t="s">
        <v>7366</v>
      </c>
      <c r="L317" s="5" t="str" cm="1">
        <f t="array" ref="L317">_xlfn.TEXTJOIN(", ",TRUE,_xlfn.UNIQUE(_xlfn._xlws.FILTER(InfoGeneral[CodigoProducto],(InfoGeneral[BPIN]=EjecucionPresupuestalGastoCCyFondo[[#This Row],[PROYECTO]])*(InfoGeneral[Vigencia]=VALUE(EjecucionPresupuestalGastoCCyFondo[[#This Row],[VIGENCIA]])),"")))</f>
        <v>2102058</v>
      </c>
      <c r="M317" s="5" t="s">
        <v>5897</v>
      </c>
      <c r="N317" s="6">
        <v>0</v>
      </c>
      <c r="O317" s="6">
        <v>0</v>
      </c>
      <c r="P317" s="6">
        <v>0</v>
      </c>
      <c r="Q317" s="6">
        <v>893448750.61000001</v>
      </c>
      <c r="R317" s="6">
        <v>0</v>
      </c>
      <c r="S317" s="6">
        <v>0</v>
      </c>
      <c r="T317" s="6">
        <v>0</v>
      </c>
      <c r="U317" s="6">
        <v>89344875061</v>
      </c>
      <c r="V317" s="6">
        <v>893448750.61000001</v>
      </c>
      <c r="W317" s="6">
        <v>893448750.61000001</v>
      </c>
      <c r="X317" s="6">
        <v>893448750.61000001</v>
      </c>
      <c r="Y317" s="6">
        <v>0</v>
      </c>
      <c r="Z317" s="6">
        <v>0</v>
      </c>
      <c r="AA317" s="107">
        <v>45631</v>
      </c>
      <c r="AB317" s="5" t="s">
        <v>7367</v>
      </c>
      <c r="AC317" s="107">
        <v>45656</v>
      </c>
      <c r="AD317" s="5" t="s">
        <v>7368</v>
      </c>
      <c r="AE317" s="5" t="s">
        <v>6151</v>
      </c>
      <c r="AF317" s="107"/>
      <c r="AG317" s="5"/>
      <c r="AH317" s="5"/>
      <c r="AI317" s="5"/>
      <c r="AJ317" s="107"/>
      <c r="AK317" s="107"/>
      <c r="AL317" s="6"/>
      <c r="AM317" s="6"/>
      <c r="AN317" s="6"/>
      <c r="AO317" s="6"/>
    </row>
    <row r="318" spans="1:41" ht="40.200000000000003" customHeight="1" x14ac:dyDescent="0.3">
      <c r="A318" s="167" t="s">
        <v>1245</v>
      </c>
      <c r="B318" s="5" t="s">
        <v>6054</v>
      </c>
      <c r="C318" s="5" t="s">
        <v>3266</v>
      </c>
      <c r="D318" s="5" t="s">
        <v>2246</v>
      </c>
      <c r="E318" s="5" t="s">
        <v>6055</v>
      </c>
      <c r="F318" s="5" t="s">
        <v>6061</v>
      </c>
      <c r="G318" s="5" t="s">
        <v>6062</v>
      </c>
      <c r="H318" s="5" t="s">
        <v>2478</v>
      </c>
      <c r="I318" s="5" t="s">
        <v>2479</v>
      </c>
      <c r="J318" s="5" t="s">
        <v>1511</v>
      </c>
      <c r="K318" s="5" t="s">
        <v>7369</v>
      </c>
      <c r="L318" s="5" t="str" cm="1">
        <f t="array" ref="L318">_xlfn.TEXTJOIN(", ",TRUE,_xlfn.UNIQUE(_xlfn._xlws.FILTER(InfoGeneral[CodigoProducto],(InfoGeneral[BPIN]=EjecucionPresupuestalGastoCCyFondo[[#This Row],[PROYECTO]])*(InfoGeneral[Vigencia]=VALUE(EjecucionPresupuestalGastoCCyFondo[[#This Row],[VIGENCIA]])),"")))</f>
        <v>2102045</v>
      </c>
      <c r="M318" s="5" t="s">
        <v>5842</v>
      </c>
      <c r="N318" s="6">
        <v>0</v>
      </c>
      <c r="O318" s="6">
        <v>667404339</v>
      </c>
      <c r="P318" s="6">
        <v>0</v>
      </c>
      <c r="Q318" s="6">
        <v>0</v>
      </c>
      <c r="R318" s="6">
        <v>0</v>
      </c>
      <c r="S318" s="6">
        <v>0</v>
      </c>
      <c r="T318" s="6">
        <v>0</v>
      </c>
      <c r="U318" s="6">
        <v>667404339</v>
      </c>
      <c r="V318" s="6">
        <v>667404339</v>
      </c>
      <c r="W318" s="6">
        <v>667404339</v>
      </c>
      <c r="X318" s="6">
        <v>666407875</v>
      </c>
      <c r="Y318" s="6">
        <v>0</v>
      </c>
      <c r="Z318" s="6">
        <v>0</v>
      </c>
      <c r="AA318" s="107">
        <v>45593</v>
      </c>
      <c r="AB318" s="5" t="s">
        <v>7370</v>
      </c>
      <c r="AC318" s="107">
        <v>45656</v>
      </c>
      <c r="AD318" s="5" t="s">
        <v>7371</v>
      </c>
      <c r="AE318" s="5" t="s">
        <v>6097</v>
      </c>
      <c r="AF318" s="107"/>
      <c r="AG318" s="5"/>
      <c r="AH318" s="5"/>
      <c r="AI318" s="5"/>
      <c r="AJ318" s="107"/>
      <c r="AK318" s="107"/>
      <c r="AL318" s="6"/>
      <c r="AM318" s="6"/>
      <c r="AN318" s="6"/>
      <c r="AO318" s="6"/>
    </row>
    <row r="319" spans="1:41" ht="40.200000000000003" customHeight="1" x14ac:dyDescent="0.3">
      <c r="A319" s="167" t="s">
        <v>1245</v>
      </c>
      <c r="B319" s="5" t="s">
        <v>5895</v>
      </c>
      <c r="C319" s="5" t="s">
        <v>2787</v>
      </c>
      <c r="D319" s="5" t="s">
        <v>2267</v>
      </c>
      <c r="E319" s="5" t="s">
        <v>5796</v>
      </c>
      <c r="F319" s="5" t="s">
        <v>2558</v>
      </c>
      <c r="G319" s="5" t="s">
        <v>5767</v>
      </c>
      <c r="H319" s="5" t="s">
        <v>2558</v>
      </c>
      <c r="I319" s="5" t="s">
        <v>2559</v>
      </c>
      <c r="J319" s="5" t="s">
        <v>1484</v>
      </c>
      <c r="K319" s="5" t="s">
        <v>7372</v>
      </c>
      <c r="L319" s="5" t="str" cm="1">
        <f t="array" ref="L319">_xlfn.TEXTJOIN(", ",TRUE,_xlfn.UNIQUE(_xlfn._xlws.FILTER(InfoGeneral[CodigoProducto],(InfoGeneral[BPIN]=EjecucionPresupuestalGastoCCyFondo[[#This Row],[PROYECTO]])*(InfoGeneral[Vigencia]=VALUE(EjecucionPresupuestalGastoCCyFondo[[#This Row],[VIGENCIA]])),"")))</f>
        <v>4599031, 4599019</v>
      </c>
      <c r="M319" s="5" t="s">
        <v>5842</v>
      </c>
      <c r="N319" s="6">
        <v>0</v>
      </c>
      <c r="O319" s="6">
        <v>0</v>
      </c>
      <c r="P319" s="6">
        <v>0</v>
      </c>
      <c r="Q319" s="6">
        <v>65000000</v>
      </c>
      <c r="R319" s="6">
        <v>0</v>
      </c>
      <c r="S319" s="6">
        <v>0</v>
      </c>
      <c r="T319" s="6">
        <v>0</v>
      </c>
      <c r="U319" s="6">
        <v>65000000</v>
      </c>
      <c r="V319" s="6">
        <v>65000000</v>
      </c>
      <c r="W319" s="6">
        <v>65000000</v>
      </c>
      <c r="X319" s="6">
        <v>65000000</v>
      </c>
      <c r="Y319" s="6">
        <v>0</v>
      </c>
      <c r="Z319" s="6">
        <v>0</v>
      </c>
      <c r="AA319" s="107">
        <v>45631</v>
      </c>
      <c r="AB319" s="5" t="s">
        <v>7373</v>
      </c>
      <c r="AC319" s="107">
        <v>45657</v>
      </c>
      <c r="AD319" s="5" t="s">
        <v>7374</v>
      </c>
      <c r="AE319" s="5" t="s">
        <v>6151</v>
      </c>
      <c r="AF319" s="107"/>
      <c r="AG319" s="5"/>
      <c r="AH319" s="5"/>
      <c r="AI319" s="5"/>
      <c r="AJ319" s="107"/>
      <c r="AK319" s="107"/>
      <c r="AL319" s="6"/>
      <c r="AM319" s="6"/>
      <c r="AN319" s="6"/>
      <c r="AO319" s="6"/>
    </row>
    <row r="320" spans="1:41" ht="40.200000000000003" customHeight="1" x14ac:dyDescent="0.3">
      <c r="A320" s="167" t="s">
        <v>1245</v>
      </c>
      <c r="B320" s="5" t="s">
        <v>6743</v>
      </c>
      <c r="C320" s="5" t="s">
        <v>2787</v>
      </c>
      <c r="D320" s="5" t="s">
        <v>2383</v>
      </c>
      <c r="E320" s="5" t="s">
        <v>6744</v>
      </c>
      <c r="F320" s="5" t="s">
        <v>2507</v>
      </c>
      <c r="G320" s="5" t="s">
        <v>2508</v>
      </c>
      <c r="H320" s="5" t="s">
        <v>2505</v>
      </c>
      <c r="I320" s="5" t="s">
        <v>2506</v>
      </c>
      <c r="J320" s="5" t="s">
        <v>1463</v>
      </c>
      <c r="K320" s="5" t="s">
        <v>6745</v>
      </c>
      <c r="L320" s="5" t="str" cm="1">
        <f t="array" ref="L320">_xlfn.TEXTJOIN(", ",TRUE,_xlfn.UNIQUE(_xlfn._xlws.FILTER(InfoGeneral[CodigoProducto],(InfoGeneral[BPIN]=EjecucionPresupuestalGastoCCyFondo[[#This Row],[PROYECTO]])*(InfoGeneral[Vigencia]=VALUE(EjecucionPresupuestalGastoCCyFondo[[#This Row],[VIGENCIA]])),"")))</f>
        <v>4501079</v>
      </c>
      <c r="M320" s="5" t="s">
        <v>5842</v>
      </c>
      <c r="N320" s="6">
        <v>0</v>
      </c>
      <c r="O320" s="6">
        <v>419391351</v>
      </c>
      <c r="P320" s="6">
        <v>0</v>
      </c>
      <c r="Q320" s="6">
        <v>0</v>
      </c>
      <c r="R320" s="6">
        <v>0</v>
      </c>
      <c r="S320" s="6">
        <v>0</v>
      </c>
      <c r="T320" s="6">
        <v>0</v>
      </c>
      <c r="U320" s="6">
        <v>419391351</v>
      </c>
      <c r="V320" s="6">
        <v>419391351</v>
      </c>
      <c r="W320" s="6">
        <v>419391351</v>
      </c>
      <c r="X320" s="6">
        <v>419391351</v>
      </c>
      <c r="Y320" s="6">
        <v>0</v>
      </c>
      <c r="Z320" s="6">
        <v>0</v>
      </c>
      <c r="AA320" s="107">
        <v>45553</v>
      </c>
      <c r="AB320" s="5" t="s">
        <v>6746</v>
      </c>
      <c r="AC320" s="107">
        <v>45657</v>
      </c>
      <c r="AD320" s="5" t="s">
        <v>7375</v>
      </c>
      <c r="AE320" s="5" t="s">
        <v>7376</v>
      </c>
      <c r="AF320" s="107"/>
      <c r="AG320" s="5"/>
      <c r="AH320" s="5"/>
      <c r="AI320" s="5"/>
      <c r="AJ320" s="107"/>
      <c r="AK320" s="107"/>
      <c r="AL320" s="6"/>
      <c r="AM320" s="6"/>
      <c r="AN320" s="6"/>
      <c r="AO320" s="6"/>
    </row>
    <row r="321" spans="1:41" ht="40.200000000000003" customHeight="1" x14ac:dyDescent="0.3">
      <c r="A321" s="167" t="s">
        <v>1246</v>
      </c>
      <c r="B321" s="5" t="s">
        <v>5795</v>
      </c>
      <c r="C321" s="5" t="s">
        <v>2927</v>
      </c>
      <c r="D321" s="5" t="s">
        <v>2267</v>
      </c>
      <c r="E321" s="5" t="s">
        <v>5796</v>
      </c>
      <c r="F321" s="5" t="s">
        <v>7383</v>
      </c>
      <c r="G321" s="5" t="s">
        <v>7384</v>
      </c>
      <c r="H321" s="5" t="s">
        <v>2420</v>
      </c>
      <c r="I321" s="5" t="s">
        <v>2426</v>
      </c>
      <c r="J321" s="5" t="s">
        <v>1760</v>
      </c>
      <c r="K321" s="5" t="s">
        <v>7385</v>
      </c>
      <c r="L321" s="5" t="str" cm="1">
        <f t="array" ref="L321">_xlfn.TEXTJOIN(", ",TRUE,_xlfn.UNIQUE(_xlfn._xlws.FILTER(InfoGeneral[CodigoProducto],(InfoGeneral[BPIN]=EjecucionPresupuestalGastoCCyFondo[[#This Row],[PROYECTO]])*(InfoGeneral[Vigencia]=VALUE(EjecucionPresupuestalGastoCCyFondo[[#This Row],[VIGENCIA]])),"")))</f>
        <v>1903011</v>
      </c>
      <c r="M321" s="5" t="s">
        <v>5798</v>
      </c>
      <c r="N321" s="6">
        <v>0</v>
      </c>
      <c r="O321" s="6">
        <v>79040140</v>
      </c>
      <c r="P321" s="6">
        <v>0</v>
      </c>
      <c r="Q321" s="6">
        <v>0</v>
      </c>
      <c r="R321" s="6">
        <v>0</v>
      </c>
      <c r="S321" s="6">
        <v>0</v>
      </c>
      <c r="T321" s="6">
        <v>0</v>
      </c>
      <c r="U321" s="6">
        <v>79040140</v>
      </c>
      <c r="V321" s="6">
        <v>79040140</v>
      </c>
      <c r="W321" s="6">
        <v>79040140</v>
      </c>
      <c r="X321" s="6">
        <v>79040140</v>
      </c>
      <c r="Y321" s="6">
        <v>79040140</v>
      </c>
      <c r="Z321" s="6">
        <v>79040140</v>
      </c>
      <c r="AA321" s="107">
        <v>45784</v>
      </c>
      <c r="AB321" s="5" t="s">
        <v>7386</v>
      </c>
      <c r="AC321" s="107">
        <v>45792</v>
      </c>
      <c r="AD321" s="5" t="s">
        <v>7387</v>
      </c>
      <c r="AE321" s="5" t="s">
        <v>7388</v>
      </c>
      <c r="AF321" s="107">
        <v>45821</v>
      </c>
      <c r="AG321" s="5" t="s">
        <v>7389</v>
      </c>
      <c r="AH321" s="5" t="s">
        <v>7390</v>
      </c>
      <c r="AI321" s="5" t="s">
        <v>7391</v>
      </c>
      <c r="AJ321" s="107">
        <v>45790</v>
      </c>
      <c r="AK321" s="107">
        <v>45790</v>
      </c>
      <c r="AL321" s="6"/>
      <c r="AM321" s="6"/>
      <c r="AN321" s="6"/>
      <c r="AO321" s="6"/>
    </row>
    <row r="322" spans="1:41" ht="40.200000000000003" customHeight="1" x14ac:dyDescent="0.3">
      <c r="A322" s="167" t="s">
        <v>1246</v>
      </c>
      <c r="B322" s="5" t="s">
        <v>6262</v>
      </c>
      <c r="C322" s="5" t="s">
        <v>2927</v>
      </c>
      <c r="D322" s="5" t="s">
        <v>2493</v>
      </c>
      <c r="E322" s="5" t="s">
        <v>6263</v>
      </c>
      <c r="F322" s="5" t="s">
        <v>2424</v>
      </c>
      <c r="G322" s="5" t="s">
        <v>2425</v>
      </c>
      <c r="H322" s="5" t="s">
        <v>2420</v>
      </c>
      <c r="I322" s="5" t="s">
        <v>2426</v>
      </c>
      <c r="J322" s="5" t="s">
        <v>1765</v>
      </c>
      <c r="K322" s="5" t="s">
        <v>7377</v>
      </c>
      <c r="L322" s="5" t="str" cm="1">
        <f t="array" ref="L322">_xlfn.TEXTJOIN(", ",TRUE,_xlfn.UNIQUE(_xlfn._xlws.FILTER(InfoGeneral[CodigoProducto],(InfoGeneral[BPIN]=EjecucionPresupuestalGastoCCyFondo[[#This Row],[PROYECTO]])*(InfoGeneral[Vigencia]=VALUE(EjecucionPresupuestalGastoCCyFondo[[#This Row],[VIGENCIA]])),"")))</f>
        <v>1906026</v>
      </c>
      <c r="M322" s="5" t="s">
        <v>5798</v>
      </c>
      <c r="N322" s="6">
        <v>0</v>
      </c>
      <c r="O322" s="6">
        <v>1393811116.74</v>
      </c>
      <c r="P322" s="6">
        <v>0</v>
      </c>
      <c r="Q322" s="6">
        <v>0</v>
      </c>
      <c r="R322" s="6">
        <v>0</v>
      </c>
      <c r="S322" s="6">
        <v>0</v>
      </c>
      <c r="T322" s="6">
        <v>0</v>
      </c>
      <c r="U322" s="6">
        <v>139381111674</v>
      </c>
      <c r="V322" s="6">
        <v>1393811116.74</v>
      </c>
      <c r="W322" s="6">
        <v>1393811116.74</v>
      </c>
      <c r="X322" s="6">
        <v>1393811116.74</v>
      </c>
      <c r="Y322" s="6">
        <v>1336295996.47</v>
      </c>
      <c r="Z322" s="6">
        <v>1336295996.47</v>
      </c>
      <c r="AA322" s="107">
        <v>45793</v>
      </c>
      <c r="AB322" s="5" t="s">
        <v>7378</v>
      </c>
      <c r="AC322" s="107">
        <v>45849</v>
      </c>
      <c r="AD322" s="5" t="s">
        <v>7379</v>
      </c>
      <c r="AE322" s="5" t="s">
        <v>7380</v>
      </c>
      <c r="AF322" s="107">
        <v>45896</v>
      </c>
      <c r="AG322" s="5" t="s">
        <v>7381</v>
      </c>
      <c r="AH322" s="5" t="s">
        <v>6764</v>
      </c>
      <c r="AI322" s="5" t="s">
        <v>7382</v>
      </c>
      <c r="AJ322" s="107">
        <v>45848</v>
      </c>
      <c r="AK322" s="107">
        <v>45852</v>
      </c>
      <c r="AL322" s="6"/>
      <c r="AM322" s="6"/>
      <c r="AN322" s="6"/>
      <c r="AO322" s="6"/>
    </row>
    <row r="323" spans="1:41" ht="40.200000000000003" customHeight="1" x14ac:dyDescent="0.3">
      <c r="A323" s="167" t="s">
        <v>1246</v>
      </c>
      <c r="B323" s="5" t="s">
        <v>5795</v>
      </c>
      <c r="C323" s="5" t="s">
        <v>2927</v>
      </c>
      <c r="D323" s="5" t="s">
        <v>2267</v>
      </c>
      <c r="E323" s="5" t="s">
        <v>5796</v>
      </c>
      <c r="F323" s="5" t="s">
        <v>7392</v>
      </c>
      <c r="G323" s="5" t="s">
        <v>7393</v>
      </c>
      <c r="H323" s="5" t="s">
        <v>2420</v>
      </c>
      <c r="I323" s="5" t="s">
        <v>2426</v>
      </c>
      <c r="J323" s="5" t="s">
        <v>1767</v>
      </c>
      <c r="K323" s="5" t="s">
        <v>7394</v>
      </c>
      <c r="L323" s="5" t="str" cm="1">
        <f t="array" ref="L323">_xlfn.TEXTJOIN(", ",TRUE,_xlfn.UNIQUE(_xlfn._xlws.FILTER(InfoGeneral[CodigoProducto],(InfoGeneral[BPIN]=EjecucionPresupuestalGastoCCyFondo[[#This Row],[PROYECTO]])*(InfoGeneral[Vigencia]=VALUE(EjecucionPresupuestalGastoCCyFondo[[#This Row],[VIGENCIA]])),"")))</f>
        <v>1905040</v>
      </c>
      <c r="M323" s="5" t="s">
        <v>5798</v>
      </c>
      <c r="N323" s="6">
        <v>0</v>
      </c>
      <c r="O323" s="6">
        <v>224681499</v>
      </c>
      <c r="P323" s="6">
        <v>0</v>
      </c>
      <c r="Q323" s="6">
        <v>0</v>
      </c>
      <c r="R323" s="6">
        <v>0</v>
      </c>
      <c r="S323" s="6">
        <v>0</v>
      </c>
      <c r="T323" s="6">
        <v>0</v>
      </c>
      <c r="U323" s="6">
        <v>224681499</v>
      </c>
      <c r="V323" s="6">
        <v>224681499</v>
      </c>
      <c r="W323" s="6">
        <v>224681499</v>
      </c>
      <c r="X323" s="6">
        <v>224681499</v>
      </c>
      <c r="Y323" s="6">
        <v>224681499</v>
      </c>
      <c r="Z323" s="6">
        <v>224681499</v>
      </c>
      <c r="AA323" s="107">
        <v>45784</v>
      </c>
      <c r="AB323" s="5" t="s">
        <v>7395</v>
      </c>
      <c r="AC323" s="107">
        <v>45821</v>
      </c>
      <c r="AD323" s="5" t="s">
        <v>7396</v>
      </c>
      <c r="AE323" s="5" t="s">
        <v>7397</v>
      </c>
      <c r="AF323" s="107">
        <v>45965</v>
      </c>
      <c r="AG323" s="5" t="s">
        <v>7398</v>
      </c>
      <c r="AH323" s="5" t="s">
        <v>7390</v>
      </c>
      <c r="AI323" s="5" t="s">
        <v>7399</v>
      </c>
      <c r="AJ323" s="107">
        <v>45931</v>
      </c>
      <c r="AK323" s="107">
        <v>45931</v>
      </c>
      <c r="AL323" s="6"/>
      <c r="AM323" s="6"/>
      <c r="AN323" s="6"/>
      <c r="AO323" s="6"/>
    </row>
    <row r="324" spans="1:41" ht="40.200000000000003" customHeight="1" x14ac:dyDescent="0.3">
      <c r="A324" s="167" t="s">
        <v>1246</v>
      </c>
      <c r="B324" s="5" t="s">
        <v>6262</v>
      </c>
      <c r="C324" s="5" t="s">
        <v>2927</v>
      </c>
      <c r="D324" s="5" t="s">
        <v>2493</v>
      </c>
      <c r="E324" s="5" t="s">
        <v>6263</v>
      </c>
      <c r="F324" s="5" t="s">
        <v>2424</v>
      </c>
      <c r="G324" s="5" t="s">
        <v>2425</v>
      </c>
      <c r="H324" s="5" t="s">
        <v>2420</v>
      </c>
      <c r="I324" s="5" t="s">
        <v>2426</v>
      </c>
      <c r="J324" s="5" t="s">
        <v>1584</v>
      </c>
      <c r="K324" s="5" t="s">
        <v>7400</v>
      </c>
      <c r="L324" s="5" t="str" cm="1">
        <f t="array" ref="L324">_xlfn.TEXTJOIN(", ",TRUE,_xlfn.UNIQUE(_xlfn._xlws.FILTER(InfoGeneral[CodigoProducto],(InfoGeneral[BPIN]=EjecucionPresupuestalGastoCCyFondo[[#This Row],[PROYECTO]])*(InfoGeneral[Vigencia]=VALUE(EjecucionPresupuestalGastoCCyFondo[[#This Row],[VIGENCIA]])),"")))</f>
        <v>1906022</v>
      </c>
      <c r="M324" s="5" t="s">
        <v>5798</v>
      </c>
      <c r="N324" s="6">
        <v>0</v>
      </c>
      <c r="O324" s="6">
        <v>606188883.25999999</v>
      </c>
      <c r="P324" s="6">
        <v>0</v>
      </c>
      <c r="Q324" s="6">
        <v>0</v>
      </c>
      <c r="R324" s="6">
        <v>0</v>
      </c>
      <c r="S324" s="6">
        <v>0</v>
      </c>
      <c r="T324" s="6">
        <v>0</v>
      </c>
      <c r="U324" s="6">
        <v>60618888326</v>
      </c>
      <c r="V324" s="6">
        <v>606188883.25999999</v>
      </c>
      <c r="W324" s="6">
        <v>606188883.25999999</v>
      </c>
      <c r="X324" s="6">
        <v>606188883.25999999</v>
      </c>
      <c r="Y324" s="6">
        <v>606188883.25999999</v>
      </c>
      <c r="Z324" s="6">
        <v>606188883.25999999</v>
      </c>
      <c r="AA324" s="107">
        <v>45866</v>
      </c>
      <c r="AB324" s="5" t="s">
        <v>7401</v>
      </c>
      <c r="AC324" s="107">
        <v>45908</v>
      </c>
      <c r="AD324" s="5" t="s">
        <v>7402</v>
      </c>
      <c r="AE324" s="5" t="s">
        <v>7403</v>
      </c>
      <c r="AF324" s="107">
        <v>45929</v>
      </c>
      <c r="AG324" s="5" t="s">
        <v>7404</v>
      </c>
      <c r="AH324" s="5" t="s">
        <v>6764</v>
      </c>
      <c r="AI324" s="5" t="s">
        <v>7405</v>
      </c>
      <c r="AJ324" s="107">
        <v>45887</v>
      </c>
      <c r="AK324" s="107">
        <v>45889</v>
      </c>
      <c r="AL324" s="6"/>
      <c r="AM324" s="6"/>
      <c r="AN324" s="6"/>
      <c r="AO324" s="6"/>
    </row>
    <row r="325" spans="1:41" ht="40.200000000000003" customHeight="1" x14ac:dyDescent="0.3">
      <c r="A325" s="167" t="s">
        <v>1246</v>
      </c>
      <c r="B325" s="5" t="s">
        <v>7079</v>
      </c>
      <c r="C325" s="5" t="s">
        <v>3162</v>
      </c>
      <c r="D325" s="5" t="s">
        <v>2599</v>
      </c>
      <c r="E325" s="5" t="s">
        <v>6497</v>
      </c>
      <c r="F325" s="5" t="s">
        <v>2616</v>
      </c>
      <c r="G325" s="5" t="s">
        <v>2617</v>
      </c>
      <c r="H325" s="5" t="s">
        <v>2534</v>
      </c>
      <c r="I325" s="5" t="s">
        <v>2544</v>
      </c>
      <c r="J325" s="5" t="s">
        <v>1602</v>
      </c>
      <c r="K325" s="5" t="s">
        <v>7406</v>
      </c>
      <c r="L325" s="5" t="str" cm="1">
        <f t="array" ref="L325">_xlfn.TEXTJOIN(", ",TRUE,_xlfn.UNIQUE(_xlfn._xlws.FILTER(InfoGeneral[CodigoProducto],(InfoGeneral[BPIN]=EjecucionPresupuestalGastoCCyFondo[[#This Row],[PROYECTO]])*(InfoGeneral[Vigencia]=VALUE(EjecucionPresupuestalGastoCCyFondo[[#This Row],[VIGENCIA]])),"")))</f>
        <v>3301128</v>
      </c>
      <c r="M325" s="5" t="s">
        <v>5798</v>
      </c>
      <c r="N325" s="6">
        <v>69214916</v>
      </c>
      <c r="O325" s="6">
        <v>0</v>
      </c>
      <c r="P325" s="6">
        <v>0</v>
      </c>
      <c r="Q325" s="6">
        <v>0</v>
      </c>
      <c r="R325" s="6">
        <v>0</v>
      </c>
      <c r="S325" s="6">
        <v>0</v>
      </c>
      <c r="T325" s="6">
        <v>0</v>
      </c>
      <c r="U325" s="6">
        <v>69214916</v>
      </c>
      <c r="V325" s="6">
        <v>69214916</v>
      </c>
      <c r="W325" s="6">
        <v>69214916</v>
      </c>
      <c r="X325" s="6">
        <v>69214916</v>
      </c>
      <c r="Y325" s="6">
        <v>69214916</v>
      </c>
      <c r="Z325" s="6">
        <v>69214916</v>
      </c>
      <c r="AA325" s="107">
        <v>45800</v>
      </c>
      <c r="AB325" s="5" t="s">
        <v>7407</v>
      </c>
      <c r="AC325" s="107">
        <v>45803</v>
      </c>
      <c r="AD325" s="5" t="s">
        <v>7408</v>
      </c>
      <c r="AE325" s="5" t="s">
        <v>7278</v>
      </c>
      <c r="AF325" s="107">
        <v>45803</v>
      </c>
      <c r="AG325" s="5" t="s">
        <v>7409</v>
      </c>
      <c r="AH325" s="5" t="s">
        <v>7278</v>
      </c>
      <c r="AI325" s="5"/>
      <c r="AJ325" s="107"/>
      <c r="AK325" s="107"/>
      <c r="AL325" s="6"/>
      <c r="AM325" s="6"/>
      <c r="AN325" s="6"/>
      <c r="AO325" s="6"/>
    </row>
    <row r="326" spans="1:41" ht="40.200000000000003" customHeight="1" x14ac:dyDescent="0.3">
      <c r="A326" s="167" t="s">
        <v>1246</v>
      </c>
      <c r="B326" s="5" t="s">
        <v>7079</v>
      </c>
      <c r="C326" s="5" t="s">
        <v>3162</v>
      </c>
      <c r="D326" s="5" t="s">
        <v>2599</v>
      </c>
      <c r="E326" s="5" t="s">
        <v>6497</v>
      </c>
      <c r="F326" s="5" t="s">
        <v>2616</v>
      </c>
      <c r="G326" s="5" t="s">
        <v>2617</v>
      </c>
      <c r="H326" s="5" t="s">
        <v>2534</v>
      </c>
      <c r="I326" s="5" t="s">
        <v>2544</v>
      </c>
      <c r="J326" s="5" t="s">
        <v>1508</v>
      </c>
      <c r="K326" s="5" t="s">
        <v>7410</v>
      </c>
      <c r="L326" s="5" t="str" cm="1">
        <f t="array" ref="L326">_xlfn.TEXTJOIN(", ",TRUE,_xlfn.UNIQUE(_xlfn._xlws.FILTER(InfoGeneral[CodigoProducto],(InfoGeneral[BPIN]=EjecucionPresupuestalGastoCCyFondo[[#This Row],[PROYECTO]])*(InfoGeneral[Vigencia]=VALUE(EjecucionPresupuestalGastoCCyFondo[[#This Row],[VIGENCIA]])),"")))</f>
        <v>3301053</v>
      </c>
      <c r="M326" s="5" t="s">
        <v>5798</v>
      </c>
      <c r="N326" s="6">
        <v>237630965.25</v>
      </c>
      <c r="O326" s="6">
        <v>0</v>
      </c>
      <c r="P326" s="6">
        <v>0</v>
      </c>
      <c r="Q326" s="6">
        <v>0</v>
      </c>
      <c r="R326" s="6">
        <v>0</v>
      </c>
      <c r="S326" s="6">
        <v>0</v>
      </c>
      <c r="T326" s="6">
        <v>0</v>
      </c>
      <c r="U326" s="6">
        <v>23763096525</v>
      </c>
      <c r="V326" s="6">
        <v>237630965.25</v>
      </c>
      <c r="W326" s="6">
        <v>237630965.25</v>
      </c>
      <c r="X326" s="6">
        <v>237630965.25</v>
      </c>
      <c r="Y326" s="6">
        <v>237630965.25</v>
      </c>
      <c r="Z326" s="6">
        <v>237630965.25</v>
      </c>
      <c r="AA326" s="107">
        <v>45800</v>
      </c>
      <c r="AB326" s="5" t="s">
        <v>7411</v>
      </c>
      <c r="AC326" s="107">
        <v>45803</v>
      </c>
      <c r="AD326" s="5" t="s">
        <v>7412</v>
      </c>
      <c r="AE326" s="5" t="s">
        <v>7278</v>
      </c>
      <c r="AF326" s="107">
        <v>45803</v>
      </c>
      <c r="AG326" s="5" t="s">
        <v>7413</v>
      </c>
      <c r="AH326" s="5" t="s">
        <v>7278</v>
      </c>
      <c r="AI326" s="5"/>
      <c r="AJ326" s="107"/>
      <c r="AK326" s="107"/>
      <c r="AL326" s="6"/>
      <c r="AM326" s="6"/>
      <c r="AN326" s="6"/>
      <c r="AO326" s="6"/>
    </row>
    <row r="327" spans="1:41" ht="40.200000000000003" customHeight="1" x14ac:dyDescent="0.3">
      <c r="A327" s="167" t="s">
        <v>1246</v>
      </c>
      <c r="B327" s="5" t="s">
        <v>5795</v>
      </c>
      <c r="C327" s="5" t="s">
        <v>2927</v>
      </c>
      <c r="D327" s="5" t="s">
        <v>2267</v>
      </c>
      <c r="E327" s="5" t="s">
        <v>5796</v>
      </c>
      <c r="F327" s="5" t="s">
        <v>2505</v>
      </c>
      <c r="G327" s="5" t="s">
        <v>6668</v>
      </c>
      <c r="H327" s="5" t="s">
        <v>2420</v>
      </c>
      <c r="I327" s="5" t="s">
        <v>2426</v>
      </c>
      <c r="J327" s="5" t="s">
        <v>1418</v>
      </c>
      <c r="K327" s="5" t="s">
        <v>7414</v>
      </c>
      <c r="L327" s="5" t="str" cm="1">
        <f t="array" ref="L327">_xlfn.TEXTJOIN(", ",TRUE,_xlfn.UNIQUE(_xlfn._xlws.FILTER(InfoGeneral[CodigoProducto],(InfoGeneral[BPIN]=EjecucionPresupuestalGastoCCyFondo[[#This Row],[PROYECTO]])*(InfoGeneral[Vigencia]=VALUE(EjecucionPresupuestalGastoCCyFondo[[#This Row],[VIGENCIA]])),"")))</f>
        <v>1905043</v>
      </c>
      <c r="M327" s="5" t="s">
        <v>5798</v>
      </c>
      <c r="N327" s="6">
        <v>0</v>
      </c>
      <c r="O327" s="6">
        <v>382081407.42000002</v>
      </c>
      <c r="P327" s="6">
        <v>0</v>
      </c>
      <c r="Q327" s="6">
        <v>0</v>
      </c>
      <c r="R327" s="6">
        <v>0</v>
      </c>
      <c r="S327" s="6">
        <v>0</v>
      </c>
      <c r="T327" s="6">
        <v>0</v>
      </c>
      <c r="U327" s="6">
        <v>38208140742</v>
      </c>
      <c r="V327" s="6">
        <v>382081407.42000002</v>
      </c>
      <c r="W327" s="6">
        <v>382081407.42000002</v>
      </c>
      <c r="X327" s="6">
        <v>382081407.42000002</v>
      </c>
      <c r="Y327" s="6">
        <v>382081407.42000002</v>
      </c>
      <c r="Z327" s="6">
        <v>382081407.42000002</v>
      </c>
      <c r="AA327" s="107">
        <v>45889</v>
      </c>
      <c r="AB327" s="5" t="s">
        <v>7415</v>
      </c>
      <c r="AC327" s="107">
        <v>45929</v>
      </c>
      <c r="AD327" s="5" t="s">
        <v>7416</v>
      </c>
      <c r="AE327" s="5" t="s">
        <v>7417</v>
      </c>
      <c r="AF327" s="107">
        <v>46017</v>
      </c>
      <c r="AG327" s="5" t="s">
        <v>7418</v>
      </c>
      <c r="AH327" s="5" t="s">
        <v>7419</v>
      </c>
      <c r="AI327" s="5" t="s">
        <v>7420</v>
      </c>
      <c r="AJ327" s="107">
        <v>45926</v>
      </c>
      <c r="AK327" s="107">
        <v>45987</v>
      </c>
      <c r="AL327" s="6"/>
      <c r="AM327" s="6"/>
      <c r="AN327" s="6"/>
      <c r="AO327" s="6"/>
    </row>
    <row r="328" spans="1:41" ht="40.200000000000003" customHeight="1" x14ac:dyDescent="0.3">
      <c r="A328" s="167" t="s">
        <v>1246</v>
      </c>
      <c r="B328" s="5" t="s">
        <v>6236</v>
      </c>
      <c r="C328" s="5" t="s">
        <v>2927</v>
      </c>
      <c r="D328" s="5" t="s">
        <v>2318</v>
      </c>
      <c r="E328" s="5" t="s">
        <v>6237</v>
      </c>
      <c r="F328" s="5" t="s">
        <v>2505</v>
      </c>
      <c r="G328" s="5" t="s">
        <v>6668</v>
      </c>
      <c r="H328" s="5" t="s">
        <v>2420</v>
      </c>
      <c r="I328" s="5" t="s">
        <v>2426</v>
      </c>
      <c r="J328" s="5" t="s">
        <v>1418</v>
      </c>
      <c r="K328" s="5" t="s">
        <v>7414</v>
      </c>
      <c r="L328" s="5" t="str" cm="1">
        <f t="array" ref="L328">_xlfn.TEXTJOIN(", ",TRUE,_xlfn.UNIQUE(_xlfn._xlws.FILTER(InfoGeneral[CodigoProducto],(InfoGeneral[BPIN]=EjecucionPresupuestalGastoCCyFondo[[#This Row],[PROYECTO]])*(InfoGeneral[Vigencia]=VALUE(EjecucionPresupuestalGastoCCyFondo[[#This Row],[VIGENCIA]])),"")))</f>
        <v>1905043</v>
      </c>
      <c r="M328" s="5" t="s">
        <v>5798</v>
      </c>
      <c r="N328" s="6">
        <v>0</v>
      </c>
      <c r="O328" s="6">
        <v>1649495720</v>
      </c>
      <c r="P328" s="6">
        <v>0</v>
      </c>
      <c r="Q328" s="6">
        <v>0</v>
      </c>
      <c r="R328" s="6">
        <v>0</v>
      </c>
      <c r="S328" s="6">
        <v>0</v>
      </c>
      <c r="T328" s="6">
        <v>0</v>
      </c>
      <c r="U328" s="6">
        <v>1649495720</v>
      </c>
      <c r="V328" s="6">
        <v>1649495720</v>
      </c>
      <c r="W328" s="6">
        <v>1649495720</v>
      </c>
      <c r="X328" s="6">
        <v>1649495720</v>
      </c>
      <c r="Y328" s="6">
        <v>1649495720</v>
      </c>
      <c r="Z328" s="6">
        <v>1649495720</v>
      </c>
      <c r="AA328" s="107">
        <v>45889</v>
      </c>
      <c r="AB328" s="5" t="s">
        <v>7415</v>
      </c>
      <c r="AC328" s="107">
        <v>45929</v>
      </c>
      <c r="AD328" s="5" t="s">
        <v>7416</v>
      </c>
      <c r="AE328" s="5" t="s">
        <v>7417</v>
      </c>
      <c r="AF328" s="107">
        <v>45936</v>
      </c>
      <c r="AG328" s="5" t="s">
        <v>7421</v>
      </c>
      <c r="AH328" s="5" t="s">
        <v>7419</v>
      </c>
      <c r="AI328" s="5" t="s">
        <v>7420</v>
      </c>
      <c r="AJ328" s="107">
        <v>45926</v>
      </c>
      <c r="AK328" s="107">
        <v>45987</v>
      </c>
      <c r="AL328" s="6"/>
      <c r="AM328" s="6"/>
      <c r="AN328" s="6"/>
      <c r="AO328" s="6"/>
    </row>
    <row r="329" spans="1:41" ht="40.200000000000003" customHeight="1" x14ac:dyDescent="0.3">
      <c r="A329" s="167" t="s">
        <v>1246</v>
      </c>
      <c r="B329" s="5" t="s">
        <v>5839</v>
      </c>
      <c r="C329" s="5" t="s">
        <v>2927</v>
      </c>
      <c r="D329" s="5" t="s">
        <v>2321</v>
      </c>
      <c r="E329" s="5" t="s">
        <v>5840</v>
      </c>
      <c r="F329" s="5" t="s">
        <v>2505</v>
      </c>
      <c r="G329" s="5" t="s">
        <v>6668</v>
      </c>
      <c r="H329" s="5" t="s">
        <v>2420</v>
      </c>
      <c r="I329" s="5" t="s">
        <v>2426</v>
      </c>
      <c r="J329" s="5" t="s">
        <v>1418</v>
      </c>
      <c r="K329" s="5" t="s">
        <v>7414</v>
      </c>
      <c r="L329" s="5" t="str" cm="1">
        <f t="array" ref="L329">_xlfn.TEXTJOIN(", ",TRUE,_xlfn.UNIQUE(_xlfn._xlws.FILTER(InfoGeneral[CodigoProducto],(InfoGeneral[BPIN]=EjecucionPresupuestalGastoCCyFondo[[#This Row],[PROYECTO]])*(InfoGeneral[Vigencia]=VALUE(EjecucionPresupuestalGastoCCyFondo[[#This Row],[VIGENCIA]])),"")))</f>
        <v>1905043</v>
      </c>
      <c r="M329" s="5" t="s">
        <v>5798</v>
      </c>
      <c r="N329" s="6">
        <v>0</v>
      </c>
      <c r="O329" s="6">
        <v>89500000</v>
      </c>
      <c r="P329" s="6">
        <v>0</v>
      </c>
      <c r="Q329" s="6">
        <v>0</v>
      </c>
      <c r="R329" s="6">
        <v>0</v>
      </c>
      <c r="S329" s="6">
        <v>0</v>
      </c>
      <c r="T329" s="6">
        <v>0</v>
      </c>
      <c r="U329" s="6">
        <v>89500000</v>
      </c>
      <c r="V329" s="6">
        <v>89500000</v>
      </c>
      <c r="W329" s="6">
        <v>89500000</v>
      </c>
      <c r="X329" s="6">
        <v>86350000</v>
      </c>
      <c r="Y329" s="6">
        <v>86350000</v>
      </c>
      <c r="Z329" s="6">
        <v>86350000</v>
      </c>
      <c r="AA329" s="107">
        <v>45889</v>
      </c>
      <c r="AB329" s="5" t="s">
        <v>7415</v>
      </c>
      <c r="AC329" s="107">
        <v>45929</v>
      </c>
      <c r="AD329" s="5" t="s">
        <v>7416</v>
      </c>
      <c r="AE329" s="5" t="s">
        <v>7417</v>
      </c>
      <c r="AF329" s="107">
        <v>46017</v>
      </c>
      <c r="AG329" s="5" t="s">
        <v>7418</v>
      </c>
      <c r="AH329" s="5" t="s">
        <v>7419</v>
      </c>
      <c r="AI329" s="5" t="s">
        <v>7420</v>
      </c>
      <c r="AJ329" s="107">
        <v>45926</v>
      </c>
      <c r="AK329" s="107">
        <v>45987</v>
      </c>
      <c r="AL329" s="6"/>
      <c r="AM329" s="6"/>
      <c r="AN329" s="6"/>
      <c r="AO329" s="6"/>
    </row>
    <row r="330" spans="1:41" ht="40.200000000000003" customHeight="1" x14ac:dyDescent="0.3">
      <c r="A330" s="167" t="s">
        <v>1246</v>
      </c>
      <c r="B330" s="5" t="s">
        <v>5795</v>
      </c>
      <c r="C330" s="5" t="s">
        <v>2787</v>
      </c>
      <c r="D330" s="5" t="s">
        <v>2267</v>
      </c>
      <c r="E330" s="5" t="s">
        <v>5796</v>
      </c>
      <c r="F330" s="5" t="s">
        <v>2476</v>
      </c>
      <c r="G330" s="5" t="s">
        <v>2477</v>
      </c>
      <c r="H330" s="5" t="s">
        <v>2499</v>
      </c>
      <c r="I330" s="5" t="s">
        <v>2500</v>
      </c>
      <c r="J330" s="5" t="s">
        <v>1546</v>
      </c>
      <c r="K330" s="5" t="s">
        <v>7422</v>
      </c>
      <c r="L330" s="5" t="str" cm="1">
        <f t="array" ref="L330">_xlfn.TEXTJOIN(", ",TRUE,_xlfn.UNIQUE(_xlfn._xlws.FILTER(InfoGeneral[CodigoProducto],(InfoGeneral[BPIN]=EjecucionPresupuestalGastoCCyFondo[[#This Row],[PROYECTO]])*(InfoGeneral[Vigencia]=VALUE(EjecucionPresupuestalGastoCCyFondo[[#This Row],[VIGENCIA]])),"")))</f>
        <v>4599002</v>
      </c>
      <c r="M330" s="5" t="s">
        <v>6907</v>
      </c>
      <c r="N330" s="6">
        <v>0</v>
      </c>
      <c r="O330" s="6">
        <v>96400000</v>
      </c>
      <c r="P330" s="6">
        <v>0</v>
      </c>
      <c r="Q330" s="6">
        <v>0</v>
      </c>
      <c r="R330" s="6">
        <v>0</v>
      </c>
      <c r="S330" s="6">
        <v>0</v>
      </c>
      <c r="T330" s="6">
        <v>0</v>
      </c>
      <c r="U330" s="6">
        <v>96400000</v>
      </c>
      <c r="V330" s="6">
        <v>96400000</v>
      </c>
      <c r="W330" s="6">
        <v>96400000</v>
      </c>
      <c r="X330" s="6">
        <v>66200000</v>
      </c>
      <c r="Y330" s="6">
        <v>65180000</v>
      </c>
      <c r="Z330" s="6">
        <v>65180000</v>
      </c>
      <c r="AA330" s="107">
        <v>45958</v>
      </c>
      <c r="AB330" s="5" t="s">
        <v>7423</v>
      </c>
      <c r="AC330" s="107">
        <v>45960</v>
      </c>
      <c r="AD330" s="5" t="s">
        <v>7424</v>
      </c>
      <c r="AE330" s="5" t="s">
        <v>7425</v>
      </c>
      <c r="AF330" s="107">
        <v>46001</v>
      </c>
      <c r="AG330" s="5" t="s">
        <v>7426</v>
      </c>
      <c r="AH330" s="5" t="s">
        <v>6528</v>
      </c>
      <c r="AI330" s="5" t="s">
        <v>7427</v>
      </c>
      <c r="AJ330" s="107">
        <v>45959</v>
      </c>
      <c r="AK330" s="107">
        <v>45959</v>
      </c>
      <c r="AL330" s="6"/>
      <c r="AM330" s="6"/>
      <c r="AN330" s="6"/>
      <c r="AO330" s="6"/>
    </row>
    <row r="331" spans="1:41" ht="40.200000000000003" customHeight="1" x14ac:dyDescent="0.3">
      <c r="A331" s="167" t="s">
        <v>1246</v>
      </c>
      <c r="B331" s="5" t="s">
        <v>7428</v>
      </c>
      <c r="C331" s="5" t="s">
        <v>3532</v>
      </c>
      <c r="D331" s="5" t="s">
        <v>5814</v>
      </c>
      <c r="E331" s="5" t="s">
        <v>5815</v>
      </c>
      <c r="F331" s="5" t="s">
        <v>5822</v>
      </c>
      <c r="G331" s="5" t="s">
        <v>5823</v>
      </c>
      <c r="H331" s="5" t="s">
        <v>2478</v>
      </c>
      <c r="I331" s="5" t="s">
        <v>2479</v>
      </c>
      <c r="J331" s="5" t="s">
        <v>1727</v>
      </c>
      <c r="K331" s="5" t="s">
        <v>5816</v>
      </c>
      <c r="L331" s="5" t="str" cm="1">
        <f t="array" ref="L331">_xlfn.TEXTJOIN(", ",TRUE,_xlfn.UNIQUE(_xlfn._xlws.FILTER(InfoGeneral[CodigoProducto],(InfoGeneral[BPIN]=EjecucionPresupuestalGastoCCyFondo[[#This Row],[PROYECTO]])*(InfoGeneral[Vigencia]=VALUE(EjecucionPresupuestalGastoCCyFondo[[#This Row],[VIGENCIA]])),"")))</f>
        <v>3502078, 3502113</v>
      </c>
      <c r="M331" s="5" t="s">
        <v>5759</v>
      </c>
      <c r="N331" s="6">
        <v>0</v>
      </c>
      <c r="O331" s="6">
        <v>570364947</v>
      </c>
      <c r="P331" s="6">
        <v>0</v>
      </c>
      <c r="Q331" s="6">
        <v>0</v>
      </c>
      <c r="R331" s="6">
        <v>0</v>
      </c>
      <c r="S331" s="6">
        <v>0</v>
      </c>
      <c r="T331" s="6">
        <v>0</v>
      </c>
      <c r="U331" s="6">
        <v>570364947</v>
      </c>
      <c r="V331" s="6">
        <v>570364947</v>
      </c>
      <c r="W331" s="6">
        <v>570364947</v>
      </c>
      <c r="X331" s="6">
        <v>570364947</v>
      </c>
      <c r="Y331" s="6">
        <v>570364947</v>
      </c>
      <c r="Z331" s="6">
        <v>505042467</v>
      </c>
      <c r="AA331" s="107">
        <v>45813</v>
      </c>
      <c r="AB331" s="5" t="s">
        <v>7429</v>
      </c>
      <c r="AC331" s="107">
        <v>45819</v>
      </c>
      <c r="AD331" s="5" t="s">
        <v>7430</v>
      </c>
      <c r="AE331" s="5" t="s">
        <v>5911</v>
      </c>
      <c r="AF331" s="107">
        <v>45995</v>
      </c>
      <c r="AG331" s="5" t="s">
        <v>7431</v>
      </c>
      <c r="AH331" s="5" t="s">
        <v>5911</v>
      </c>
      <c r="AI331" s="5"/>
      <c r="AJ331" s="107"/>
      <c r="AK331" s="107"/>
      <c r="AL331" s="6"/>
      <c r="AM331" s="6"/>
      <c r="AN331" s="6"/>
      <c r="AO331" s="6"/>
    </row>
    <row r="332" spans="1:41" ht="40.200000000000003" customHeight="1" x14ac:dyDescent="0.3">
      <c r="A332" s="167" t="s">
        <v>1246</v>
      </c>
      <c r="B332" s="5" t="s">
        <v>7432</v>
      </c>
      <c r="C332" s="5" t="s">
        <v>2765</v>
      </c>
      <c r="D332" s="5" t="s">
        <v>2283</v>
      </c>
      <c r="E332" s="5" t="s">
        <v>6033</v>
      </c>
      <c r="F332" s="5" t="s">
        <v>2420</v>
      </c>
      <c r="G332" s="5" t="s">
        <v>2421</v>
      </c>
      <c r="H332" s="5" t="s">
        <v>2422</v>
      </c>
      <c r="I332" s="5" t="s">
        <v>2423</v>
      </c>
      <c r="J332" s="5" t="s">
        <v>1407</v>
      </c>
      <c r="K332" s="5" t="s">
        <v>6394</v>
      </c>
      <c r="L332" s="5" t="str" cm="1">
        <f t="array" ref="L332">_xlfn.TEXTJOIN(", ",TRUE,_xlfn.UNIQUE(_xlfn._xlws.FILTER(InfoGeneral[CodigoProducto],(InfoGeneral[BPIN]=EjecucionPresupuestalGastoCCyFondo[[#This Row],[PROYECTO]])*(InfoGeneral[Vigencia]=VALUE(EjecucionPresupuestalGastoCCyFondo[[#This Row],[VIGENCIA]])),"")))</f>
        <v>2201071</v>
      </c>
      <c r="M332" s="5" t="s">
        <v>5798</v>
      </c>
      <c r="N332" s="6">
        <v>0</v>
      </c>
      <c r="O332" s="6">
        <v>50000000</v>
      </c>
      <c r="P332" s="6">
        <v>0</v>
      </c>
      <c r="Q332" s="6">
        <v>0</v>
      </c>
      <c r="R332" s="6">
        <v>0</v>
      </c>
      <c r="S332" s="6">
        <v>0</v>
      </c>
      <c r="T332" s="6">
        <v>0</v>
      </c>
      <c r="U332" s="6">
        <v>50000000</v>
      </c>
      <c r="V332" s="6">
        <v>0</v>
      </c>
      <c r="W332" s="6">
        <v>0</v>
      </c>
      <c r="X332" s="6">
        <v>0</v>
      </c>
      <c r="Y332" s="6">
        <v>0</v>
      </c>
      <c r="Z332" s="6">
        <v>0</v>
      </c>
      <c r="AA332" s="107">
        <v>45877</v>
      </c>
      <c r="AB332" s="5" t="s">
        <v>7433</v>
      </c>
      <c r="AC332" s="107"/>
      <c r="AD332" s="5"/>
      <c r="AE332" s="5"/>
      <c r="AF332" s="107"/>
      <c r="AG332" s="5"/>
      <c r="AH332" s="5"/>
      <c r="AI332" s="5"/>
      <c r="AJ332" s="107"/>
      <c r="AK332" s="107"/>
      <c r="AL332" s="6"/>
      <c r="AM332" s="6"/>
      <c r="AN332" s="6"/>
      <c r="AO332" s="6"/>
    </row>
    <row r="333" spans="1:41" ht="40.200000000000003" customHeight="1" x14ac:dyDescent="0.3">
      <c r="A333" s="167" t="s">
        <v>1246</v>
      </c>
      <c r="B333" s="5" t="s">
        <v>7022</v>
      </c>
      <c r="C333" s="5" t="s">
        <v>2787</v>
      </c>
      <c r="D333" s="5" t="s">
        <v>2255</v>
      </c>
      <c r="E333" s="5" t="s">
        <v>2256</v>
      </c>
      <c r="F333" s="5" t="s">
        <v>2507</v>
      </c>
      <c r="G333" s="5" t="s">
        <v>2508</v>
      </c>
      <c r="H333" s="5" t="s">
        <v>2505</v>
      </c>
      <c r="I333" s="5" t="s">
        <v>2506</v>
      </c>
      <c r="J333" s="5" t="s">
        <v>1604</v>
      </c>
      <c r="K333" s="5" t="s">
        <v>7434</v>
      </c>
      <c r="L333" s="5" t="str" cm="1">
        <f t="array" ref="L333">_xlfn.TEXTJOIN(", ",TRUE,_xlfn.UNIQUE(_xlfn._xlws.FILTER(InfoGeneral[CodigoProducto],(InfoGeneral[BPIN]=EjecucionPresupuestalGastoCCyFondo[[#This Row],[PROYECTO]])*(InfoGeneral[Vigencia]=VALUE(EjecucionPresupuestalGastoCCyFondo[[#This Row],[VIGENCIA]])),"")))</f>
        <v>4501029</v>
      </c>
      <c r="M333" s="5" t="s">
        <v>6907</v>
      </c>
      <c r="N333" s="6">
        <v>0</v>
      </c>
      <c r="O333" s="6">
        <v>1594617395.3599999</v>
      </c>
      <c r="P333" s="6">
        <v>0</v>
      </c>
      <c r="Q333" s="6">
        <v>0</v>
      </c>
      <c r="R333" s="6">
        <v>0</v>
      </c>
      <c r="S333" s="6">
        <v>0</v>
      </c>
      <c r="T333" s="6">
        <v>0</v>
      </c>
      <c r="U333" s="6">
        <v>159461739536</v>
      </c>
      <c r="V333" s="6">
        <v>1594617395.3599999</v>
      </c>
      <c r="W333" s="6">
        <v>1594617395.3599999</v>
      </c>
      <c r="X333" s="6">
        <v>1476497588</v>
      </c>
      <c r="Y333" s="6">
        <v>0</v>
      </c>
      <c r="Z333" s="6">
        <v>0</v>
      </c>
      <c r="AA333" s="107">
        <v>45877</v>
      </c>
      <c r="AB333" s="5" t="s">
        <v>7435</v>
      </c>
      <c r="AC333" s="107">
        <v>46022</v>
      </c>
      <c r="AD333" s="5" t="s">
        <v>7436</v>
      </c>
      <c r="AE333" s="5" t="s">
        <v>7437</v>
      </c>
      <c r="AF333" s="107"/>
      <c r="AG333" s="5"/>
      <c r="AH333" s="5"/>
      <c r="AI333" s="5"/>
      <c r="AJ333" s="107"/>
      <c r="AK333" s="107"/>
      <c r="AL333" s="6"/>
      <c r="AM333" s="6"/>
      <c r="AN333" s="6"/>
      <c r="AO333" s="6"/>
    </row>
    <row r="334" spans="1:41" ht="40.200000000000003" customHeight="1" x14ac:dyDescent="0.3">
      <c r="A334" s="167" t="s">
        <v>1246</v>
      </c>
      <c r="B334" s="5" t="s">
        <v>7079</v>
      </c>
      <c r="C334" s="5" t="s">
        <v>3162</v>
      </c>
      <c r="D334" s="5" t="s">
        <v>2599</v>
      </c>
      <c r="E334" s="5" t="s">
        <v>6497</v>
      </c>
      <c r="F334" s="5" t="s">
        <v>2624</v>
      </c>
      <c r="G334" s="5" t="s">
        <v>2625</v>
      </c>
      <c r="H334" s="5" t="s">
        <v>2534</v>
      </c>
      <c r="I334" s="5" t="s">
        <v>2544</v>
      </c>
      <c r="J334" s="5" t="s">
        <v>1766</v>
      </c>
      <c r="K334" s="5" t="s">
        <v>7438</v>
      </c>
      <c r="L334" s="5" t="str" cm="1">
        <f t="array" ref="L334">_xlfn.TEXTJOIN(", ",TRUE,_xlfn.UNIQUE(_xlfn._xlws.FILTER(InfoGeneral[CodigoProducto],(InfoGeneral[BPIN]=EjecucionPresupuestalGastoCCyFondo[[#This Row],[PROYECTO]])*(InfoGeneral[Vigencia]=VALUE(EjecucionPresupuestalGastoCCyFondo[[#This Row],[VIGENCIA]])),"")))</f>
        <v>3301053</v>
      </c>
      <c r="M334" s="5" t="s">
        <v>5798</v>
      </c>
      <c r="N334" s="6">
        <v>0</v>
      </c>
      <c r="O334" s="6">
        <v>211814181.75999999</v>
      </c>
      <c r="P334" s="6">
        <v>0</v>
      </c>
      <c r="Q334" s="6">
        <v>0</v>
      </c>
      <c r="R334" s="6">
        <v>0</v>
      </c>
      <c r="S334" s="6">
        <v>0</v>
      </c>
      <c r="T334" s="6">
        <v>0</v>
      </c>
      <c r="U334" s="6">
        <v>21181418176</v>
      </c>
      <c r="V334" s="6">
        <v>211814181.75999999</v>
      </c>
      <c r="W334" s="6">
        <v>211814181.75999999</v>
      </c>
      <c r="X334" s="6">
        <v>211814181.75999999</v>
      </c>
      <c r="Y334" s="6">
        <v>211814181.75999999</v>
      </c>
      <c r="Z334" s="6">
        <v>211814181.75999999</v>
      </c>
      <c r="AA334" s="107">
        <v>45882</v>
      </c>
      <c r="AB334" s="5" t="s">
        <v>7439</v>
      </c>
      <c r="AC334" s="107">
        <v>45882</v>
      </c>
      <c r="AD334" s="5" t="s">
        <v>7440</v>
      </c>
      <c r="AE334" s="5" t="s">
        <v>7332</v>
      </c>
      <c r="AF334" s="107">
        <v>45882</v>
      </c>
      <c r="AG334" s="5" t="s">
        <v>7441</v>
      </c>
      <c r="AH334" s="5" t="s">
        <v>7332</v>
      </c>
      <c r="AI334" s="5"/>
      <c r="AJ334" s="107"/>
      <c r="AK334" s="107"/>
      <c r="AL334" s="6"/>
      <c r="AM334" s="6"/>
      <c r="AN334" s="6"/>
      <c r="AO334" s="6"/>
    </row>
    <row r="335" spans="1:41" ht="40.200000000000003" customHeight="1" x14ac:dyDescent="0.3">
      <c r="A335" s="167" t="s">
        <v>1246</v>
      </c>
      <c r="B335" s="5" t="s">
        <v>5839</v>
      </c>
      <c r="C335" s="5" t="s">
        <v>2927</v>
      </c>
      <c r="D335" s="5" t="s">
        <v>2321</v>
      </c>
      <c r="E335" s="5" t="s">
        <v>5840</v>
      </c>
      <c r="F335" s="5" t="s">
        <v>2476</v>
      </c>
      <c r="G335" s="5" t="s">
        <v>2477</v>
      </c>
      <c r="H335" s="5" t="s">
        <v>2420</v>
      </c>
      <c r="I335" s="5" t="s">
        <v>2426</v>
      </c>
      <c r="J335" s="5" t="s">
        <v>1649</v>
      </c>
      <c r="K335" s="5" t="s">
        <v>7442</v>
      </c>
      <c r="L335" s="5" t="str" cm="1">
        <f t="array" ref="L335">_xlfn.TEXTJOIN(", ",TRUE,_xlfn.UNIQUE(_xlfn._xlws.FILTER(InfoGeneral[CodigoProducto],(InfoGeneral[BPIN]=EjecucionPresupuestalGastoCCyFondo[[#This Row],[PROYECTO]])*(InfoGeneral[Vigencia]=VALUE(EjecucionPresupuestalGastoCCyFondo[[#This Row],[VIGENCIA]])),"")))</f>
        <v>1905026</v>
      </c>
      <c r="M335" s="5" t="s">
        <v>5798</v>
      </c>
      <c r="N335" s="6">
        <v>8888888.8900000006</v>
      </c>
      <c r="O335" s="6">
        <v>0</v>
      </c>
      <c r="P335" s="6">
        <v>0</v>
      </c>
      <c r="Q335" s="6">
        <v>61111.11</v>
      </c>
      <c r="R335" s="6">
        <v>0</v>
      </c>
      <c r="S335" s="6">
        <v>0</v>
      </c>
      <c r="T335" s="6">
        <v>0</v>
      </c>
      <c r="U335" s="6">
        <v>8950000</v>
      </c>
      <c r="V335" s="6">
        <v>8950000</v>
      </c>
      <c r="W335" s="6">
        <v>8950000</v>
      </c>
      <c r="X335" s="6">
        <v>7954171</v>
      </c>
      <c r="Y335" s="6">
        <v>7954171</v>
      </c>
      <c r="Z335" s="6">
        <v>7954171</v>
      </c>
      <c r="AA335" s="107">
        <v>45905</v>
      </c>
      <c r="AB335" s="5" t="s">
        <v>7443</v>
      </c>
      <c r="AC335" s="107">
        <v>45961</v>
      </c>
      <c r="AD335" s="5" t="s">
        <v>7444</v>
      </c>
      <c r="AE335" s="5" t="s">
        <v>7445</v>
      </c>
      <c r="AF335" s="107">
        <v>46022</v>
      </c>
      <c r="AG335" s="5" t="s">
        <v>7446</v>
      </c>
      <c r="AH335" s="5" t="s">
        <v>7265</v>
      </c>
      <c r="AI335" s="5" t="s">
        <v>7447</v>
      </c>
      <c r="AJ335" s="107">
        <v>45961</v>
      </c>
      <c r="AK335" s="107">
        <v>45961</v>
      </c>
      <c r="AL335" s="6"/>
      <c r="AM335" s="6"/>
      <c r="AN335" s="6"/>
      <c r="AO335" s="6"/>
    </row>
    <row r="336" spans="1:41" ht="40.200000000000003" customHeight="1" x14ac:dyDescent="0.3">
      <c r="A336" s="167" t="s">
        <v>1246</v>
      </c>
      <c r="B336" s="5" t="s">
        <v>5805</v>
      </c>
      <c r="C336" s="5" t="s">
        <v>2927</v>
      </c>
      <c r="D336" s="5" t="s">
        <v>2263</v>
      </c>
      <c r="E336" s="5" t="s">
        <v>5806</v>
      </c>
      <c r="F336" s="5" t="s">
        <v>2476</v>
      </c>
      <c r="G336" s="5" t="s">
        <v>2477</v>
      </c>
      <c r="H336" s="5" t="s">
        <v>2420</v>
      </c>
      <c r="I336" s="5" t="s">
        <v>2426</v>
      </c>
      <c r="J336" s="5" t="s">
        <v>1649</v>
      </c>
      <c r="K336" s="5" t="s">
        <v>7442</v>
      </c>
      <c r="L336" s="5" t="str" cm="1">
        <f t="array" ref="L336">_xlfn.TEXTJOIN(", ",TRUE,_xlfn.UNIQUE(_xlfn._xlws.FILTER(InfoGeneral[CodigoProducto],(InfoGeneral[BPIN]=EjecucionPresupuestalGastoCCyFondo[[#This Row],[PROYECTO]])*(InfoGeneral[Vigencia]=VALUE(EjecucionPresupuestalGastoCCyFondo[[#This Row],[VIGENCIA]])),"")))</f>
        <v>1905026</v>
      </c>
      <c r="M336" s="5" t="s">
        <v>5798</v>
      </c>
      <c r="N336" s="6">
        <v>2059173.51</v>
      </c>
      <c r="O336" s="6">
        <v>0</v>
      </c>
      <c r="P336" s="6">
        <v>0</v>
      </c>
      <c r="Q336" s="6">
        <v>0</v>
      </c>
      <c r="R336" s="6">
        <v>1174065.51</v>
      </c>
      <c r="S336" s="6">
        <v>0</v>
      </c>
      <c r="T336" s="6">
        <v>0</v>
      </c>
      <c r="U336" s="6">
        <v>885108</v>
      </c>
      <c r="V336" s="6">
        <v>885108</v>
      </c>
      <c r="W336" s="6">
        <v>885108</v>
      </c>
      <c r="X336" s="6">
        <v>885108</v>
      </c>
      <c r="Y336" s="6">
        <v>885108</v>
      </c>
      <c r="Z336" s="6">
        <v>885108</v>
      </c>
      <c r="AA336" s="107">
        <v>45905</v>
      </c>
      <c r="AB336" s="5" t="s">
        <v>7443</v>
      </c>
      <c r="AC336" s="107">
        <v>45961</v>
      </c>
      <c r="AD336" s="5" t="s">
        <v>7444</v>
      </c>
      <c r="AE336" s="5" t="s">
        <v>7445</v>
      </c>
      <c r="AF336" s="107">
        <v>46022</v>
      </c>
      <c r="AG336" s="5" t="s">
        <v>7446</v>
      </c>
      <c r="AH336" s="5" t="s">
        <v>7265</v>
      </c>
      <c r="AI336" s="5" t="s">
        <v>7447</v>
      </c>
      <c r="AJ336" s="107">
        <v>45961</v>
      </c>
      <c r="AK336" s="107">
        <v>45961</v>
      </c>
      <c r="AL336" s="6"/>
      <c r="AM336" s="6"/>
      <c r="AN336" s="6"/>
      <c r="AO336" s="6"/>
    </row>
    <row r="337" spans="1:41" ht="40.200000000000003" customHeight="1" x14ac:dyDescent="0.3">
      <c r="A337" s="167" t="s">
        <v>1246</v>
      </c>
      <c r="B337" s="5" t="s">
        <v>5795</v>
      </c>
      <c r="C337" s="5" t="s">
        <v>2927</v>
      </c>
      <c r="D337" s="5" t="s">
        <v>2267</v>
      </c>
      <c r="E337" s="5" t="s">
        <v>5796</v>
      </c>
      <c r="F337" s="5" t="s">
        <v>2476</v>
      </c>
      <c r="G337" s="5" t="s">
        <v>2477</v>
      </c>
      <c r="H337" s="5" t="s">
        <v>2420</v>
      </c>
      <c r="I337" s="5" t="s">
        <v>2426</v>
      </c>
      <c r="J337" s="5" t="s">
        <v>1649</v>
      </c>
      <c r="K337" s="5" t="s">
        <v>7442</v>
      </c>
      <c r="L337" s="5" t="str" cm="1">
        <f t="array" ref="L337">_xlfn.TEXTJOIN(", ",TRUE,_xlfn.UNIQUE(_xlfn._xlws.FILTER(InfoGeneral[CodigoProducto],(InfoGeneral[BPIN]=EjecucionPresupuestalGastoCCyFondo[[#This Row],[PROYECTO]])*(InfoGeneral[Vigencia]=VALUE(EjecucionPresupuestalGastoCCyFondo[[#This Row],[VIGENCIA]])),"")))</f>
        <v>1905026</v>
      </c>
      <c r="M337" s="5" t="s">
        <v>5798</v>
      </c>
      <c r="N337" s="6">
        <v>24387693.600000001</v>
      </c>
      <c r="O337" s="6">
        <v>0</v>
      </c>
      <c r="P337" s="6">
        <v>0</v>
      </c>
      <c r="Q337" s="6">
        <v>2173027.4</v>
      </c>
      <c r="R337" s="6">
        <v>0</v>
      </c>
      <c r="S337" s="6">
        <v>0</v>
      </c>
      <c r="T337" s="6">
        <v>0</v>
      </c>
      <c r="U337" s="6">
        <v>26560721</v>
      </c>
      <c r="V337" s="6">
        <v>26560721</v>
      </c>
      <c r="W337" s="6">
        <v>26560721</v>
      </c>
      <c r="X337" s="6">
        <v>26560721</v>
      </c>
      <c r="Y337" s="6">
        <v>26560721</v>
      </c>
      <c r="Z337" s="6">
        <v>26560721</v>
      </c>
      <c r="AA337" s="107">
        <v>45905</v>
      </c>
      <c r="AB337" s="5" t="s">
        <v>7443</v>
      </c>
      <c r="AC337" s="107">
        <v>45961</v>
      </c>
      <c r="AD337" s="5" t="s">
        <v>7444</v>
      </c>
      <c r="AE337" s="5" t="s">
        <v>7445</v>
      </c>
      <c r="AF337" s="107">
        <v>46001</v>
      </c>
      <c r="AG337" s="5" t="s">
        <v>7448</v>
      </c>
      <c r="AH337" s="5" t="s">
        <v>7265</v>
      </c>
      <c r="AI337" s="5" t="s">
        <v>7447</v>
      </c>
      <c r="AJ337" s="107">
        <v>45961</v>
      </c>
      <c r="AK337" s="107">
        <v>45961</v>
      </c>
      <c r="AL337" s="6"/>
      <c r="AM337" s="6"/>
      <c r="AN337" s="6"/>
      <c r="AO337" s="6"/>
    </row>
    <row r="338" spans="1:41" ht="40.200000000000003" customHeight="1" x14ac:dyDescent="0.3">
      <c r="A338" s="167" t="s">
        <v>1246</v>
      </c>
      <c r="B338" s="5" t="s">
        <v>5795</v>
      </c>
      <c r="C338" s="5" t="s">
        <v>2927</v>
      </c>
      <c r="D338" s="5" t="s">
        <v>2267</v>
      </c>
      <c r="E338" s="5" t="s">
        <v>5796</v>
      </c>
      <c r="F338" s="5" t="s">
        <v>7392</v>
      </c>
      <c r="G338" s="5" t="s">
        <v>7393</v>
      </c>
      <c r="H338" s="5" t="s">
        <v>2420</v>
      </c>
      <c r="I338" s="5" t="s">
        <v>2426</v>
      </c>
      <c r="J338" s="5" t="s">
        <v>1582</v>
      </c>
      <c r="K338" s="5" t="s">
        <v>7449</v>
      </c>
      <c r="L338" s="5" t="str" cm="1">
        <f t="array" ref="L338">_xlfn.TEXTJOIN(", ",TRUE,_xlfn.UNIQUE(_xlfn._xlws.FILTER(InfoGeneral[CodigoProducto],(InfoGeneral[BPIN]=EjecucionPresupuestalGastoCCyFondo[[#This Row],[PROYECTO]])*(InfoGeneral[Vigencia]=VALUE(EjecucionPresupuestalGastoCCyFondo[[#This Row],[VIGENCIA]])),"")))</f>
        <v>1905040</v>
      </c>
      <c r="M338" s="5" t="s">
        <v>5798</v>
      </c>
      <c r="N338" s="6">
        <v>0</v>
      </c>
      <c r="O338" s="6">
        <v>146016111</v>
      </c>
      <c r="P338" s="6">
        <v>0</v>
      </c>
      <c r="Q338" s="6">
        <v>0</v>
      </c>
      <c r="R338" s="6">
        <v>0</v>
      </c>
      <c r="S338" s="6">
        <v>0</v>
      </c>
      <c r="T338" s="6">
        <v>0</v>
      </c>
      <c r="U338" s="6">
        <v>146016111</v>
      </c>
      <c r="V338" s="6">
        <v>146016111</v>
      </c>
      <c r="W338" s="6">
        <v>146016111</v>
      </c>
      <c r="X338" s="6">
        <v>146016111</v>
      </c>
      <c r="Y338" s="6">
        <v>145678365</v>
      </c>
      <c r="Z338" s="6">
        <v>0</v>
      </c>
      <c r="AA338" s="107">
        <v>45905</v>
      </c>
      <c r="AB338" s="5" t="s">
        <v>7450</v>
      </c>
      <c r="AC338" s="107">
        <v>45974</v>
      </c>
      <c r="AD338" s="5" t="s">
        <v>7451</v>
      </c>
      <c r="AE338" s="5" t="s">
        <v>7452</v>
      </c>
      <c r="AF338" s="107">
        <v>46022</v>
      </c>
      <c r="AG338" s="5" t="s">
        <v>7453</v>
      </c>
      <c r="AH338" s="5" t="s">
        <v>7390</v>
      </c>
      <c r="AI338" s="5" t="s">
        <v>7454</v>
      </c>
      <c r="AJ338" s="107">
        <v>45973</v>
      </c>
      <c r="AK338" s="107">
        <v>45973</v>
      </c>
      <c r="AL338" s="6"/>
      <c r="AM338" s="6"/>
      <c r="AN338" s="6"/>
      <c r="AO338" s="6"/>
    </row>
    <row r="339" spans="1:41" ht="40.200000000000003" customHeight="1" x14ac:dyDescent="0.3">
      <c r="A339" s="167" t="s">
        <v>1246</v>
      </c>
      <c r="B339" s="5" t="s">
        <v>6236</v>
      </c>
      <c r="C339" s="5" t="s">
        <v>2927</v>
      </c>
      <c r="D339" s="5" t="s">
        <v>2318</v>
      </c>
      <c r="E339" s="5" t="s">
        <v>6237</v>
      </c>
      <c r="F339" s="5" t="s">
        <v>2476</v>
      </c>
      <c r="G339" s="5" t="s">
        <v>2477</v>
      </c>
      <c r="H339" s="5" t="s">
        <v>2420</v>
      </c>
      <c r="I339" s="5" t="s">
        <v>2426</v>
      </c>
      <c r="J339" s="5" t="s">
        <v>1621</v>
      </c>
      <c r="K339" s="5" t="s">
        <v>7455</v>
      </c>
      <c r="L339" s="5" t="str" cm="1">
        <f t="array" ref="L339">_xlfn.TEXTJOIN(", ",TRUE,_xlfn.UNIQUE(_xlfn._xlws.FILTER(InfoGeneral[CodigoProducto],(InfoGeneral[BPIN]=EjecucionPresupuestalGastoCCyFondo[[#This Row],[PROYECTO]])*(InfoGeneral[Vigencia]=VALUE(EjecucionPresupuestalGastoCCyFondo[[#This Row],[VIGENCIA]])),"")))</f>
        <v>1905026</v>
      </c>
      <c r="M339" s="5" t="s">
        <v>5798</v>
      </c>
      <c r="N339" s="6">
        <v>24720821.300000001</v>
      </c>
      <c r="O339" s="6">
        <v>0</v>
      </c>
      <c r="P339" s="6">
        <v>0</v>
      </c>
      <c r="Q339" s="6">
        <v>1149043.7</v>
      </c>
      <c r="R339" s="6">
        <v>0</v>
      </c>
      <c r="S339" s="6">
        <v>0</v>
      </c>
      <c r="T339" s="6">
        <v>0</v>
      </c>
      <c r="U339" s="6">
        <v>25869865</v>
      </c>
      <c r="V339" s="6">
        <v>25869865</v>
      </c>
      <c r="W339" s="6">
        <v>25869865</v>
      </c>
      <c r="X339" s="6">
        <v>25869860</v>
      </c>
      <c r="Y339" s="6">
        <v>0</v>
      </c>
      <c r="Z339" s="6">
        <v>0</v>
      </c>
      <c r="AA339" s="107">
        <v>45905</v>
      </c>
      <c r="AB339" s="5" t="s">
        <v>7456</v>
      </c>
      <c r="AC339" s="107">
        <v>46006</v>
      </c>
      <c r="AD339" s="5" t="s">
        <v>7457</v>
      </c>
      <c r="AE339" s="5" t="s">
        <v>7458</v>
      </c>
      <c r="AF339" s="107"/>
      <c r="AG339" s="5"/>
      <c r="AH339" s="5"/>
      <c r="AI339" s="5" t="s">
        <v>7459</v>
      </c>
      <c r="AJ339" s="107">
        <v>45996</v>
      </c>
      <c r="AK339" s="107">
        <v>46006</v>
      </c>
      <c r="AL339" s="6"/>
      <c r="AM339" s="6"/>
      <c r="AN339" s="6"/>
      <c r="AO339" s="6"/>
    </row>
    <row r="340" spans="1:41" ht="40.200000000000003" customHeight="1" x14ac:dyDescent="0.3">
      <c r="A340" s="167" t="s">
        <v>1246</v>
      </c>
      <c r="B340" s="5" t="s">
        <v>5839</v>
      </c>
      <c r="C340" s="5" t="s">
        <v>2927</v>
      </c>
      <c r="D340" s="5" t="s">
        <v>2321</v>
      </c>
      <c r="E340" s="5" t="s">
        <v>5840</v>
      </c>
      <c r="F340" s="5" t="s">
        <v>2476</v>
      </c>
      <c r="G340" s="5" t="s">
        <v>2477</v>
      </c>
      <c r="H340" s="5" t="s">
        <v>2420</v>
      </c>
      <c r="I340" s="5" t="s">
        <v>2426</v>
      </c>
      <c r="J340" s="5" t="s">
        <v>1621</v>
      </c>
      <c r="K340" s="5" t="s">
        <v>7455</v>
      </c>
      <c r="L340" s="5" t="str" cm="1">
        <f t="array" ref="L340">_xlfn.TEXTJOIN(", ",TRUE,_xlfn.UNIQUE(_xlfn._xlws.FILTER(InfoGeneral[CodigoProducto],(InfoGeneral[BPIN]=EjecucionPresupuestalGastoCCyFondo[[#This Row],[PROYECTO]])*(InfoGeneral[Vigencia]=VALUE(EjecucionPresupuestalGastoCCyFondo[[#This Row],[VIGENCIA]])),"")))</f>
        <v>1905026</v>
      </c>
      <c r="M340" s="5" t="s">
        <v>5798</v>
      </c>
      <c r="N340" s="6">
        <v>66667500</v>
      </c>
      <c r="O340" s="6">
        <v>0</v>
      </c>
      <c r="P340" s="6">
        <v>0</v>
      </c>
      <c r="Q340" s="6">
        <v>13882500</v>
      </c>
      <c r="R340" s="6">
        <v>0</v>
      </c>
      <c r="S340" s="6">
        <v>0</v>
      </c>
      <c r="T340" s="6">
        <v>0</v>
      </c>
      <c r="U340" s="6">
        <v>80550000</v>
      </c>
      <c r="V340" s="6">
        <v>80550000</v>
      </c>
      <c r="W340" s="6">
        <v>80550000</v>
      </c>
      <c r="X340" s="6">
        <v>75650001</v>
      </c>
      <c r="Y340" s="6">
        <v>75650000</v>
      </c>
      <c r="Z340" s="6">
        <v>0</v>
      </c>
      <c r="AA340" s="107">
        <v>45905</v>
      </c>
      <c r="AB340" s="5" t="s">
        <v>7456</v>
      </c>
      <c r="AC340" s="107">
        <v>45945</v>
      </c>
      <c r="AD340" s="5" t="s">
        <v>7460</v>
      </c>
      <c r="AE340" s="5" t="s">
        <v>7461</v>
      </c>
      <c r="AF340" s="107">
        <v>46022</v>
      </c>
      <c r="AG340" s="5" t="s">
        <v>7462</v>
      </c>
      <c r="AH340" s="5" t="s">
        <v>7463</v>
      </c>
      <c r="AI340" s="5" t="s">
        <v>7464</v>
      </c>
      <c r="AJ340" s="107">
        <v>45937</v>
      </c>
      <c r="AK340" s="107">
        <v>45974</v>
      </c>
      <c r="AL340" s="6"/>
      <c r="AM340" s="6"/>
      <c r="AN340" s="6"/>
      <c r="AO340" s="6"/>
    </row>
    <row r="341" spans="1:41" ht="40.200000000000003" customHeight="1" x14ac:dyDescent="0.3">
      <c r="A341" s="167" t="s">
        <v>1246</v>
      </c>
      <c r="B341" s="5" t="s">
        <v>7079</v>
      </c>
      <c r="C341" s="5" t="s">
        <v>3162</v>
      </c>
      <c r="D341" s="5" t="s">
        <v>2599</v>
      </c>
      <c r="E341" s="5" t="s">
        <v>6497</v>
      </c>
      <c r="F341" s="5" t="s">
        <v>2616</v>
      </c>
      <c r="G341" s="5" t="s">
        <v>2617</v>
      </c>
      <c r="H341" s="5" t="s">
        <v>2534</v>
      </c>
      <c r="I341" s="5" t="s">
        <v>2544</v>
      </c>
      <c r="J341" s="5" t="s">
        <v>1634</v>
      </c>
      <c r="K341" s="5" t="s">
        <v>7465</v>
      </c>
      <c r="L341" s="5" t="str" cm="1">
        <f t="array" ref="L341">_xlfn.TEXTJOIN(", ",TRUE,_xlfn.UNIQUE(_xlfn._xlws.FILTER(InfoGeneral[CodigoProducto],(InfoGeneral[BPIN]=EjecucionPresupuestalGastoCCyFondo[[#This Row],[PROYECTO]])*(InfoGeneral[Vigencia]=VALUE(EjecucionPresupuestalGastoCCyFondo[[#This Row],[VIGENCIA]])),"")))</f>
        <v>3301053</v>
      </c>
      <c r="M341" s="5" t="s">
        <v>5798</v>
      </c>
      <c r="N341" s="6">
        <v>0</v>
      </c>
      <c r="O341" s="6">
        <v>0</v>
      </c>
      <c r="P341" s="6">
        <v>0</v>
      </c>
      <c r="Q341" s="6">
        <v>79516668.980000004</v>
      </c>
      <c r="R341" s="6">
        <v>0</v>
      </c>
      <c r="S341" s="6">
        <v>0</v>
      </c>
      <c r="T341" s="6">
        <v>0</v>
      </c>
      <c r="U341" s="6">
        <v>7951666898</v>
      </c>
      <c r="V341" s="6">
        <v>79516668.980000004</v>
      </c>
      <c r="W341" s="6">
        <v>79516668.980000004</v>
      </c>
      <c r="X341" s="6">
        <v>79516668.980000004</v>
      </c>
      <c r="Y341" s="6">
        <v>79516668.980000004</v>
      </c>
      <c r="Z341" s="6">
        <v>79516668.980000004</v>
      </c>
      <c r="AA341" s="107">
        <v>45917</v>
      </c>
      <c r="AB341" s="5" t="s">
        <v>7466</v>
      </c>
      <c r="AC341" s="107">
        <v>45917</v>
      </c>
      <c r="AD341" s="5" t="s">
        <v>7467</v>
      </c>
      <c r="AE341" s="5" t="s">
        <v>7278</v>
      </c>
      <c r="AF341" s="107">
        <v>45917</v>
      </c>
      <c r="AG341" s="5" t="s">
        <v>7468</v>
      </c>
      <c r="AH341" s="5" t="s">
        <v>7278</v>
      </c>
      <c r="AI341" s="5"/>
      <c r="AJ341" s="107"/>
      <c r="AK341" s="107"/>
      <c r="AL341" s="6"/>
      <c r="AM341" s="6"/>
      <c r="AN341" s="6"/>
      <c r="AO341" s="6"/>
    </row>
    <row r="342" spans="1:41" ht="40.200000000000003" customHeight="1" x14ac:dyDescent="0.3">
      <c r="A342" s="167" t="s">
        <v>1246</v>
      </c>
      <c r="B342" s="5" t="s">
        <v>7079</v>
      </c>
      <c r="C342" s="5" t="s">
        <v>3532</v>
      </c>
      <c r="D342" s="5" t="s">
        <v>2599</v>
      </c>
      <c r="E342" s="5" t="s">
        <v>6497</v>
      </c>
      <c r="F342" s="5" t="s">
        <v>2624</v>
      </c>
      <c r="G342" s="5" t="s">
        <v>2625</v>
      </c>
      <c r="H342" s="5" t="s">
        <v>2534</v>
      </c>
      <c r="I342" s="5" t="s">
        <v>2544</v>
      </c>
      <c r="J342" s="5" t="s">
        <v>1725</v>
      </c>
      <c r="K342" s="5" t="s">
        <v>7469</v>
      </c>
      <c r="L342" s="5" t="str" cm="1">
        <f t="array" ref="L342">_xlfn.TEXTJOIN(", ",TRUE,_xlfn.UNIQUE(_xlfn._xlws.FILTER(InfoGeneral[CodigoProducto],(InfoGeneral[BPIN]=EjecucionPresupuestalGastoCCyFondo[[#This Row],[PROYECTO]])*(InfoGeneral[Vigencia]=VALUE(EjecucionPresupuestalGastoCCyFondo[[#This Row],[VIGENCIA]])),"")))</f>
        <v>3502046</v>
      </c>
      <c r="M342" s="5" t="s">
        <v>5798</v>
      </c>
      <c r="N342" s="6">
        <v>0</v>
      </c>
      <c r="O342" s="6">
        <v>0</v>
      </c>
      <c r="P342" s="6">
        <v>0</v>
      </c>
      <c r="Q342" s="6">
        <v>35311476.159999996</v>
      </c>
      <c r="R342" s="6">
        <v>0</v>
      </c>
      <c r="S342" s="6">
        <v>0</v>
      </c>
      <c r="T342" s="6">
        <v>0</v>
      </c>
      <c r="U342" s="6">
        <v>3531147616</v>
      </c>
      <c r="V342" s="6">
        <v>35311476.159999996</v>
      </c>
      <c r="W342" s="6">
        <v>35311476.159999996</v>
      </c>
      <c r="X342" s="6">
        <v>35311476.159999996</v>
      </c>
      <c r="Y342" s="6">
        <v>35311476.159999996</v>
      </c>
      <c r="Z342" s="6">
        <v>35311476.159999996</v>
      </c>
      <c r="AA342" s="107">
        <v>45923</v>
      </c>
      <c r="AB342" s="5" t="s">
        <v>7470</v>
      </c>
      <c r="AC342" s="107">
        <v>45923</v>
      </c>
      <c r="AD342" s="5" t="s">
        <v>7471</v>
      </c>
      <c r="AE342" s="5" t="s">
        <v>7278</v>
      </c>
      <c r="AF342" s="107">
        <v>45924</v>
      </c>
      <c r="AG342" s="5" t="s">
        <v>7472</v>
      </c>
      <c r="AH342" s="5" t="s">
        <v>7278</v>
      </c>
      <c r="AI342" s="5"/>
      <c r="AJ342" s="107"/>
      <c r="AK342" s="107"/>
      <c r="AL342" s="6"/>
      <c r="AM342" s="6"/>
      <c r="AN342" s="6"/>
      <c r="AO342" s="6"/>
    </row>
    <row r="343" spans="1:41" ht="40.200000000000003" customHeight="1" x14ac:dyDescent="0.3">
      <c r="A343" s="167" t="s">
        <v>1246</v>
      </c>
      <c r="B343" s="5" t="s">
        <v>5795</v>
      </c>
      <c r="C343" s="5" t="s">
        <v>2927</v>
      </c>
      <c r="D343" s="5" t="s">
        <v>2267</v>
      </c>
      <c r="E343" s="5" t="s">
        <v>5796</v>
      </c>
      <c r="F343" s="5" t="s">
        <v>2476</v>
      </c>
      <c r="G343" s="5" t="s">
        <v>2477</v>
      </c>
      <c r="H343" s="5" t="s">
        <v>2420</v>
      </c>
      <c r="I343" s="5" t="s">
        <v>2426</v>
      </c>
      <c r="J343" s="5" t="s">
        <v>1621</v>
      </c>
      <c r="K343" s="5" t="s">
        <v>7455</v>
      </c>
      <c r="L343" s="5" t="str" cm="1">
        <f t="array" ref="L343">_xlfn.TEXTJOIN(", ",TRUE,_xlfn.UNIQUE(_xlfn._xlws.FILTER(InfoGeneral[CodigoProducto],(InfoGeneral[BPIN]=EjecucionPresupuestalGastoCCyFondo[[#This Row],[PROYECTO]])*(InfoGeneral[Vigencia]=VALUE(EjecucionPresupuestalGastoCCyFondo[[#This Row],[VIGENCIA]])),"")))</f>
        <v>1905026</v>
      </c>
      <c r="M343" s="5" t="s">
        <v>5798</v>
      </c>
      <c r="N343" s="6">
        <v>169161064</v>
      </c>
      <c r="O343" s="6">
        <v>0</v>
      </c>
      <c r="P343" s="6">
        <v>0</v>
      </c>
      <c r="Q343" s="6">
        <v>0</v>
      </c>
      <c r="R343" s="6">
        <v>14796062</v>
      </c>
      <c r="S343" s="6">
        <v>0</v>
      </c>
      <c r="T343" s="6">
        <v>0</v>
      </c>
      <c r="U343" s="6">
        <v>154365002</v>
      </c>
      <c r="V343" s="6">
        <v>154365002</v>
      </c>
      <c r="W343" s="6">
        <v>154365002</v>
      </c>
      <c r="X343" s="6">
        <v>154365002</v>
      </c>
      <c r="Y343" s="6">
        <v>154365002</v>
      </c>
      <c r="Z343" s="6">
        <v>154365002</v>
      </c>
      <c r="AA343" s="107">
        <v>45905</v>
      </c>
      <c r="AB343" s="5" t="s">
        <v>7456</v>
      </c>
      <c r="AC343" s="107">
        <v>45931</v>
      </c>
      <c r="AD343" s="5" t="s">
        <v>7473</v>
      </c>
      <c r="AE343" s="5" t="s">
        <v>7474</v>
      </c>
      <c r="AF343" s="107">
        <v>45973</v>
      </c>
      <c r="AG343" s="5" t="s">
        <v>7475</v>
      </c>
      <c r="AH343" s="5" t="s">
        <v>7390</v>
      </c>
      <c r="AI343" s="5" t="s">
        <v>7476</v>
      </c>
      <c r="AJ343" s="107">
        <v>45929</v>
      </c>
      <c r="AK343" s="107">
        <v>45930</v>
      </c>
      <c r="AL343" s="6"/>
      <c r="AM343" s="6"/>
      <c r="AN343" s="6"/>
      <c r="AO343" s="6"/>
    </row>
    <row r="344" spans="1:41" ht="40.200000000000003" customHeight="1" x14ac:dyDescent="0.3">
      <c r="A344" s="167" t="s">
        <v>1246</v>
      </c>
      <c r="B344" s="5" t="s">
        <v>5795</v>
      </c>
      <c r="C344" s="5" t="s">
        <v>2787</v>
      </c>
      <c r="D344" s="5" t="s">
        <v>2267</v>
      </c>
      <c r="E344" s="5" t="s">
        <v>5796</v>
      </c>
      <c r="F344" s="5" t="s">
        <v>2525</v>
      </c>
      <c r="G344" s="5" t="s">
        <v>2526</v>
      </c>
      <c r="H344" s="5" t="s">
        <v>2558</v>
      </c>
      <c r="I344" s="5" t="s">
        <v>2559</v>
      </c>
      <c r="J344" s="5" t="s">
        <v>4738</v>
      </c>
      <c r="K344" s="5" t="s">
        <v>7477</v>
      </c>
      <c r="L344" s="5" t="str" cm="1">
        <f t="array" ref="L344">_xlfn.TEXTJOIN(", ",TRUE,_xlfn.UNIQUE(_xlfn._xlws.FILTER(InfoGeneral[CodigoProducto],(InfoGeneral[BPIN]=EjecucionPresupuestalGastoCCyFondo[[#This Row],[PROYECTO]])*(InfoGeneral[Vigencia]=VALUE(EjecucionPresupuestalGastoCCyFondo[[#This Row],[VIGENCIA]])),"")))</f>
        <v>4599031</v>
      </c>
      <c r="M344" s="5" t="s">
        <v>5798</v>
      </c>
      <c r="N344" s="6">
        <v>0</v>
      </c>
      <c r="O344" s="6">
        <v>0</v>
      </c>
      <c r="P344" s="6">
        <v>0</v>
      </c>
      <c r="Q344" s="6">
        <v>36992415</v>
      </c>
      <c r="R344" s="6">
        <v>0</v>
      </c>
      <c r="S344" s="6">
        <v>0</v>
      </c>
      <c r="T344" s="6">
        <v>0</v>
      </c>
      <c r="U344" s="6">
        <v>36992415</v>
      </c>
      <c r="V344" s="6">
        <v>36992415</v>
      </c>
      <c r="W344" s="6">
        <v>36992415</v>
      </c>
      <c r="X344" s="6">
        <v>0</v>
      </c>
      <c r="Y344" s="6">
        <v>0</v>
      </c>
      <c r="Z344" s="6">
        <v>0</v>
      </c>
      <c r="AA344" s="107">
        <v>45910</v>
      </c>
      <c r="AB344" s="5" t="s">
        <v>7478</v>
      </c>
      <c r="AC344" s="107"/>
      <c r="AD344" s="5"/>
      <c r="AE344" s="5"/>
      <c r="AF344" s="107"/>
      <c r="AG344" s="5"/>
      <c r="AH344" s="5"/>
      <c r="AI344" s="5"/>
      <c r="AJ344" s="107"/>
      <c r="AK344" s="107"/>
      <c r="AL344" s="6"/>
      <c r="AM344" s="6"/>
      <c r="AN344" s="6"/>
      <c r="AO344" s="6"/>
    </row>
    <row r="345" spans="1:41" ht="40.200000000000003" customHeight="1" x14ac:dyDescent="0.3">
      <c r="A345" s="167" t="s">
        <v>1246</v>
      </c>
      <c r="B345" s="5" t="s">
        <v>7079</v>
      </c>
      <c r="C345" s="5" t="s">
        <v>3162</v>
      </c>
      <c r="D345" s="5" t="s">
        <v>2599</v>
      </c>
      <c r="E345" s="5" t="s">
        <v>6497</v>
      </c>
      <c r="F345" s="5" t="s">
        <v>2616</v>
      </c>
      <c r="G345" s="5" t="s">
        <v>2617</v>
      </c>
      <c r="H345" s="5" t="s">
        <v>2534</v>
      </c>
      <c r="I345" s="5" t="s">
        <v>2544</v>
      </c>
      <c r="J345" s="5" t="s">
        <v>1558</v>
      </c>
      <c r="K345" s="5" t="s">
        <v>7479</v>
      </c>
      <c r="L345" s="5" t="str" cm="1">
        <f t="array" ref="L345">_xlfn.TEXTJOIN(", ",TRUE,_xlfn.UNIQUE(_xlfn._xlws.FILTER(InfoGeneral[CodigoProducto],(InfoGeneral[BPIN]=EjecucionPresupuestalGastoCCyFondo[[#This Row],[PROYECTO]])*(InfoGeneral[Vigencia]=VALUE(EjecucionPresupuestalGastoCCyFondo[[#This Row],[VIGENCIA]])),"")))</f>
        <v>3301053</v>
      </c>
      <c r="M345" s="5" t="s">
        <v>5798</v>
      </c>
      <c r="N345" s="6">
        <v>0</v>
      </c>
      <c r="O345" s="6">
        <v>0</v>
      </c>
      <c r="P345" s="6">
        <v>0</v>
      </c>
      <c r="Q345" s="6">
        <v>135883700.19999999</v>
      </c>
      <c r="R345" s="6">
        <v>0</v>
      </c>
      <c r="S345" s="6">
        <v>0</v>
      </c>
      <c r="T345" s="6">
        <v>0</v>
      </c>
      <c r="U345" s="6">
        <v>1358837002</v>
      </c>
      <c r="V345" s="6">
        <v>135883700.19999999</v>
      </c>
      <c r="W345" s="6">
        <v>135883700.19999999</v>
      </c>
      <c r="X345" s="6">
        <v>135883700.19999999</v>
      </c>
      <c r="Y345" s="6">
        <v>135883700.19999999</v>
      </c>
      <c r="Z345" s="6">
        <v>135883700.19999999</v>
      </c>
      <c r="AA345" s="107">
        <v>45938</v>
      </c>
      <c r="AB345" s="5" t="s">
        <v>7480</v>
      </c>
      <c r="AC345" s="107">
        <v>45938</v>
      </c>
      <c r="AD345" s="5" t="s">
        <v>7481</v>
      </c>
      <c r="AE345" s="5" t="s">
        <v>7278</v>
      </c>
      <c r="AF345" s="107">
        <v>45939</v>
      </c>
      <c r="AG345" s="5" t="s">
        <v>7482</v>
      </c>
      <c r="AH345" s="5" t="s">
        <v>7278</v>
      </c>
      <c r="AI345" s="5"/>
      <c r="AJ345" s="107"/>
      <c r="AK345" s="107"/>
      <c r="AL345" s="6"/>
      <c r="AM345" s="6"/>
      <c r="AN345" s="6"/>
      <c r="AO345" s="6"/>
    </row>
    <row r="346" spans="1:41" ht="40.200000000000003" customHeight="1" x14ac:dyDescent="0.3">
      <c r="A346" s="167" t="s">
        <v>1246</v>
      </c>
      <c r="B346" s="5" t="s">
        <v>7079</v>
      </c>
      <c r="C346" s="5" t="s">
        <v>3162</v>
      </c>
      <c r="D346" s="5" t="s">
        <v>2599</v>
      </c>
      <c r="E346" s="5" t="s">
        <v>6497</v>
      </c>
      <c r="F346" s="5" t="s">
        <v>2616</v>
      </c>
      <c r="G346" s="5" t="s">
        <v>2617</v>
      </c>
      <c r="H346" s="5" t="s">
        <v>2534</v>
      </c>
      <c r="I346" s="5" t="s">
        <v>2544</v>
      </c>
      <c r="J346" s="5" t="s">
        <v>1677</v>
      </c>
      <c r="K346" s="5" t="s">
        <v>7483</v>
      </c>
      <c r="L346" s="5" t="str" cm="1">
        <f t="array" ref="L346">_xlfn.TEXTJOIN(", ",TRUE,_xlfn.UNIQUE(_xlfn._xlws.FILTER(InfoGeneral[CodigoProducto],(InfoGeneral[BPIN]=EjecucionPresupuestalGastoCCyFondo[[#This Row],[PROYECTO]])*(InfoGeneral[Vigencia]=VALUE(EjecucionPresupuestalGastoCCyFondo[[#This Row],[VIGENCIA]])),"")))</f>
        <v>3301053</v>
      </c>
      <c r="M346" s="5" t="s">
        <v>5798</v>
      </c>
      <c r="N346" s="6">
        <v>0</v>
      </c>
      <c r="O346" s="6">
        <v>0</v>
      </c>
      <c r="P346" s="6">
        <v>0</v>
      </c>
      <c r="Q346" s="6">
        <v>92253557.459999993</v>
      </c>
      <c r="R346" s="6">
        <v>0</v>
      </c>
      <c r="S346" s="6">
        <v>0</v>
      </c>
      <c r="T346" s="6">
        <v>0</v>
      </c>
      <c r="U346" s="6">
        <v>9225355746</v>
      </c>
      <c r="V346" s="6">
        <v>92253557.459999993</v>
      </c>
      <c r="W346" s="6">
        <v>92253557.459999993</v>
      </c>
      <c r="X346" s="6">
        <v>92253557.459999993</v>
      </c>
      <c r="Y346" s="6">
        <v>92253557.459999993</v>
      </c>
      <c r="Z346" s="6">
        <v>92253557.459999993</v>
      </c>
      <c r="AA346" s="107">
        <v>45938</v>
      </c>
      <c r="AB346" s="5" t="s">
        <v>7480</v>
      </c>
      <c r="AC346" s="107">
        <v>45938</v>
      </c>
      <c r="AD346" s="5" t="s">
        <v>7481</v>
      </c>
      <c r="AE346" s="5" t="s">
        <v>7278</v>
      </c>
      <c r="AF346" s="107">
        <v>45939</v>
      </c>
      <c r="AG346" s="5" t="s">
        <v>7482</v>
      </c>
      <c r="AH346" s="5" t="s">
        <v>7278</v>
      </c>
      <c r="AI346" s="5"/>
      <c r="AJ346" s="107"/>
      <c r="AK346" s="107"/>
      <c r="AL346" s="6"/>
      <c r="AM346" s="6"/>
      <c r="AN346" s="6"/>
      <c r="AO346" s="6"/>
    </row>
    <row r="347" spans="1:41" ht="40.200000000000003" customHeight="1" x14ac:dyDescent="0.3">
      <c r="A347" s="167" t="s">
        <v>1246</v>
      </c>
      <c r="B347" s="5" t="s">
        <v>5795</v>
      </c>
      <c r="C347" s="5" t="s">
        <v>2787</v>
      </c>
      <c r="D347" s="5" t="s">
        <v>2267</v>
      </c>
      <c r="E347" s="5" t="s">
        <v>5796</v>
      </c>
      <c r="F347" s="5" t="s">
        <v>2424</v>
      </c>
      <c r="G347" s="5" t="s">
        <v>2425</v>
      </c>
      <c r="H347" s="5" t="s">
        <v>2420</v>
      </c>
      <c r="I347" s="5" t="s">
        <v>2426</v>
      </c>
      <c r="J347" s="5" t="s">
        <v>1572</v>
      </c>
      <c r="K347" s="5" t="s">
        <v>7153</v>
      </c>
      <c r="L347" s="5" t="str" cm="1">
        <f t="array" ref="L347">_xlfn.TEXTJOIN(", ",TRUE,_xlfn.UNIQUE(_xlfn._xlws.FILTER(InfoGeneral[CodigoProducto],(InfoGeneral[BPIN]=EjecucionPresupuestalGastoCCyFondo[[#This Row],[PROYECTO]])*(InfoGeneral[Vigencia]=VALUE(EjecucionPresupuestalGastoCCyFondo[[#This Row],[VIGENCIA]])),"")))</f>
        <v>4599031, 4599030</v>
      </c>
      <c r="M347" s="5" t="s">
        <v>5798</v>
      </c>
      <c r="N347" s="6">
        <v>0</v>
      </c>
      <c r="O347" s="6">
        <v>1108188587.8699999</v>
      </c>
      <c r="P347" s="6">
        <v>0</v>
      </c>
      <c r="Q347" s="6">
        <v>0</v>
      </c>
      <c r="R347" s="6">
        <v>0</v>
      </c>
      <c r="S347" s="6">
        <v>0</v>
      </c>
      <c r="T347" s="6">
        <v>0</v>
      </c>
      <c r="U347" s="6">
        <v>110818858787</v>
      </c>
      <c r="V347" s="6">
        <v>1108188587.8699999</v>
      </c>
      <c r="W347" s="6">
        <v>1108188587.8699999</v>
      </c>
      <c r="X347" s="6">
        <v>1103330291.8699999</v>
      </c>
      <c r="Y347" s="6">
        <v>1076433275.8699999</v>
      </c>
      <c r="Z347" s="6">
        <v>839829566.87</v>
      </c>
      <c r="AA347" s="107">
        <v>45912</v>
      </c>
      <c r="AB347" s="5" t="s">
        <v>7484</v>
      </c>
      <c r="AC347" s="107">
        <v>45922</v>
      </c>
      <c r="AD347" s="5" t="s">
        <v>7485</v>
      </c>
      <c r="AE347" s="5" t="s">
        <v>7486</v>
      </c>
      <c r="AF347" s="107">
        <v>45951</v>
      </c>
      <c r="AG347" s="5" t="s">
        <v>7487</v>
      </c>
      <c r="AH347" s="5" t="s">
        <v>7488</v>
      </c>
      <c r="AI347" s="5" t="s">
        <v>7489</v>
      </c>
      <c r="AJ347" s="107">
        <v>45917</v>
      </c>
      <c r="AK347" s="107">
        <v>45918</v>
      </c>
      <c r="AL347" s="6"/>
      <c r="AM347" s="6"/>
      <c r="AN347" s="6"/>
      <c r="AO347" s="6"/>
    </row>
    <row r="348" spans="1:41" ht="40.200000000000003" customHeight="1" x14ac:dyDescent="0.3">
      <c r="A348" s="167" t="s">
        <v>1246</v>
      </c>
      <c r="B348" s="5" t="s">
        <v>7079</v>
      </c>
      <c r="C348" s="5" t="s">
        <v>3162</v>
      </c>
      <c r="D348" s="5" t="s">
        <v>2599</v>
      </c>
      <c r="E348" s="5" t="s">
        <v>6497</v>
      </c>
      <c r="F348" s="5" t="s">
        <v>2616</v>
      </c>
      <c r="G348" s="5" t="s">
        <v>2617</v>
      </c>
      <c r="H348" s="5" t="s">
        <v>2534</v>
      </c>
      <c r="I348" s="5" t="s">
        <v>2544</v>
      </c>
      <c r="J348" s="5" t="s">
        <v>1544</v>
      </c>
      <c r="K348" s="5" t="s">
        <v>7490</v>
      </c>
      <c r="L348" s="5" t="str" cm="1">
        <f t="array" ref="L348">_xlfn.TEXTJOIN(", ",TRUE,_xlfn.UNIQUE(_xlfn._xlws.FILTER(InfoGeneral[CodigoProducto],(InfoGeneral[BPIN]=EjecucionPresupuestalGastoCCyFondo[[#This Row],[PROYECTO]])*(InfoGeneral[Vigencia]=VALUE(EjecucionPresupuestalGastoCCyFondo[[#This Row],[VIGENCIA]])),"")))</f>
        <v>3301087</v>
      </c>
      <c r="M348" s="5" t="s">
        <v>5798</v>
      </c>
      <c r="N348" s="6">
        <v>0</v>
      </c>
      <c r="O348" s="6">
        <v>0</v>
      </c>
      <c r="P348" s="6">
        <v>0</v>
      </c>
      <c r="Q348" s="6">
        <v>137010000</v>
      </c>
      <c r="R348" s="6">
        <v>0</v>
      </c>
      <c r="S348" s="6">
        <v>0</v>
      </c>
      <c r="T348" s="6">
        <v>0</v>
      </c>
      <c r="U348" s="6">
        <v>137010000</v>
      </c>
      <c r="V348" s="6">
        <v>137010000</v>
      </c>
      <c r="W348" s="6">
        <v>137010000</v>
      </c>
      <c r="X348" s="6">
        <v>137010000</v>
      </c>
      <c r="Y348" s="6">
        <v>137010000</v>
      </c>
      <c r="Z348" s="6">
        <v>137010000</v>
      </c>
      <c r="AA348" s="107">
        <v>45938</v>
      </c>
      <c r="AB348" s="5" t="s">
        <v>7491</v>
      </c>
      <c r="AC348" s="107">
        <v>45938</v>
      </c>
      <c r="AD348" s="5" t="s">
        <v>7492</v>
      </c>
      <c r="AE348" s="5" t="s">
        <v>7278</v>
      </c>
      <c r="AF348" s="107">
        <v>45939</v>
      </c>
      <c r="AG348" s="5" t="s">
        <v>7493</v>
      </c>
      <c r="AH348" s="5" t="s">
        <v>7278</v>
      </c>
      <c r="AI348" s="5"/>
      <c r="AJ348" s="107"/>
      <c r="AK348" s="107"/>
      <c r="AL348" s="6"/>
      <c r="AM348" s="6"/>
      <c r="AN348" s="6"/>
      <c r="AO348" s="6"/>
    </row>
    <row r="349" spans="1:41" ht="40.200000000000003" customHeight="1" x14ac:dyDescent="0.3">
      <c r="A349" s="167" t="s">
        <v>1246</v>
      </c>
      <c r="B349" s="5" t="s">
        <v>5805</v>
      </c>
      <c r="C349" s="5" t="s">
        <v>3532</v>
      </c>
      <c r="D349" s="5" t="s">
        <v>2263</v>
      </c>
      <c r="E349" s="5" t="s">
        <v>5806</v>
      </c>
      <c r="F349" s="5" t="s">
        <v>2558</v>
      </c>
      <c r="G349" s="5" t="s">
        <v>5767</v>
      </c>
      <c r="H349" s="5" t="s">
        <v>2545</v>
      </c>
      <c r="I349" s="5" t="s">
        <v>2546</v>
      </c>
      <c r="J349" s="5" t="s">
        <v>2670</v>
      </c>
      <c r="K349" s="5" t="s">
        <v>7494</v>
      </c>
      <c r="L349" s="5" t="str" cm="1">
        <f t="array" ref="L349">_xlfn.TEXTJOIN(", ",TRUE,_xlfn.UNIQUE(_xlfn._xlws.FILTER(InfoGeneral[CodigoProducto],(InfoGeneral[BPIN]=EjecucionPresupuestalGastoCCyFondo[[#This Row],[PROYECTO]])*(InfoGeneral[Vigencia]=VALUE(EjecucionPresupuestalGastoCCyFondo[[#This Row],[VIGENCIA]])),"")))</f>
        <v>3502004, 3502090</v>
      </c>
      <c r="M349" s="5" t="s">
        <v>5798</v>
      </c>
      <c r="N349" s="6">
        <v>0</v>
      </c>
      <c r="O349" s="6">
        <v>85000000</v>
      </c>
      <c r="P349" s="6">
        <v>0</v>
      </c>
      <c r="Q349" s="6">
        <v>0</v>
      </c>
      <c r="R349" s="6">
        <v>85000000</v>
      </c>
      <c r="S349" s="6">
        <v>0</v>
      </c>
      <c r="T349" s="6">
        <v>0</v>
      </c>
      <c r="U349" s="6">
        <v>0</v>
      </c>
      <c r="V349" s="6">
        <v>0</v>
      </c>
      <c r="W349" s="6">
        <v>0</v>
      </c>
      <c r="X349" s="6">
        <v>0</v>
      </c>
      <c r="Y349" s="6">
        <v>0</v>
      </c>
      <c r="Z349" s="6">
        <v>0</v>
      </c>
      <c r="AA349" s="107">
        <v>45915</v>
      </c>
      <c r="AB349" s="5" t="s">
        <v>7495</v>
      </c>
      <c r="AC349" s="107"/>
      <c r="AD349" s="5"/>
      <c r="AE349" s="5"/>
      <c r="AF349" s="107"/>
      <c r="AG349" s="5"/>
      <c r="AH349" s="5"/>
      <c r="AI349" s="5"/>
      <c r="AJ349" s="107"/>
      <c r="AK349" s="107"/>
      <c r="AL349" s="6"/>
      <c r="AM349" s="6"/>
      <c r="AN349" s="6"/>
      <c r="AO349" s="6"/>
    </row>
    <row r="350" spans="1:41" ht="40.200000000000003" customHeight="1" x14ac:dyDescent="0.3">
      <c r="A350" s="167" t="s">
        <v>1246</v>
      </c>
      <c r="B350" s="5" t="s">
        <v>5795</v>
      </c>
      <c r="C350" s="5" t="s">
        <v>3566</v>
      </c>
      <c r="D350" s="5" t="s">
        <v>2267</v>
      </c>
      <c r="E350" s="5" t="s">
        <v>5796</v>
      </c>
      <c r="F350" s="5" t="s">
        <v>2558</v>
      </c>
      <c r="G350" s="5" t="s">
        <v>5767</v>
      </c>
      <c r="H350" s="5" t="s">
        <v>2545</v>
      </c>
      <c r="I350" s="5" t="s">
        <v>2546</v>
      </c>
      <c r="J350" s="5" t="s">
        <v>1454</v>
      </c>
      <c r="K350" s="5" t="s">
        <v>7496</v>
      </c>
      <c r="L350" s="5" t="str" cm="1">
        <f t="array" ref="L350">_xlfn.TEXTJOIN(", ",TRUE,_xlfn.UNIQUE(_xlfn._xlws.FILTER(InfoGeneral[CodigoProducto],(InfoGeneral[BPIN]=EjecucionPresupuestalGastoCCyFondo[[#This Row],[PROYECTO]])*(InfoGeneral[Vigencia]=VALUE(EjecucionPresupuestalGastoCCyFondo[[#This Row],[VIGENCIA]])),"")))</f>
        <v>1702021</v>
      </c>
      <c r="M350" s="5" t="s">
        <v>5798</v>
      </c>
      <c r="N350" s="6">
        <v>0</v>
      </c>
      <c r="O350" s="6">
        <v>0</v>
      </c>
      <c r="P350" s="6">
        <v>0</v>
      </c>
      <c r="Q350" s="6">
        <v>655434000</v>
      </c>
      <c r="R350" s="6">
        <v>0</v>
      </c>
      <c r="S350" s="6">
        <v>0</v>
      </c>
      <c r="T350" s="6">
        <v>0</v>
      </c>
      <c r="U350" s="6">
        <v>655434000</v>
      </c>
      <c r="V350" s="6">
        <v>655434000</v>
      </c>
      <c r="W350" s="6">
        <v>655434000</v>
      </c>
      <c r="X350" s="6">
        <v>655434000</v>
      </c>
      <c r="Y350" s="6">
        <v>655434000</v>
      </c>
      <c r="Z350" s="6">
        <v>655434000</v>
      </c>
      <c r="AA350" s="107">
        <v>45933</v>
      </c>
      <c r="AB350" s="5" t="s">
        <v>7497</v>
      </c>
      <c r="AC350" s="107">
        <v>45940</v>
      </c>
      <c r="AD350" s="5" t="s">
        <v>7498</v>
      </c>
      <c r="AE350" s="5" t="s">
        <v>5911</v>
      </c>
      <c r="AF350" s="107">
        <v>45945</v>
      </c>
      <c r="AG350" s="5" t="s">
        <v>7499</v>
      </c>
      <c r="AH350" s="5" t="s">
        <v>5911</v>
      </c>
      <c r="AI350" s="5"/>
      <c r="AJ350" s="107"/>
      <c r="AK350" s="107"/>
      <c r="AL350" s="6"/>
      <c r="AM350" s="6"/>
      <c r="AN350" s="6"/>
      <c r="AO350" s="6"/>
    </row>
    <row r="351" spans="1:41" ht="40.200000000000003" customHeight="1" x14ac:dyDescent="0.3">
      <c r="A351" s="167" t="s">
        <v>1246</v>
      </c>
      <c r="B351" s="5" t="s">
        <v>5795</v>
      </c>
      <c r="C351" s="5" t="s">
        <v>3566</v>
      </c>
      <c r="D351" s="5" t="s">
        <v>2267</v>
      </c>
      <c r="E351" s="5" t="s">
        <v>5796</v>
      </c>
      <c r="F351" s="5" t="s">
        <v>2525</v>
      </c>
      <c r="G351" s="5" t="s">
        <v>2526</v>
      </c>
      <c r="H351" s="5" t="s">
        <v>2545</v>
      </c>
      <c r="I351" s="5" t="s">
        <v>2546</v>
      </c>
      <c r="J351" s="5" t="s">
        <v>1454</v>
      </c>
      <c r="K351" s="5" t="s">
        <v>7496</v>
      </c>
      <c r="L351" s="5" t="str" cm="1">
        <f t="array" ref="L351">_xlfn.TEXTJOIN(", ",TRUE,_xlfn.UNIQUE(_xlfn._xlws.FILTER(InfoGeneral[CodigoProducto],(InfoGeneral[BPIN]=EjecucionPresupuestalGastoCCyFondo[[#This Row],[PROYECTO]])*(InfoGeneral[Vigencia]=VALUE(EjecucionPresupuestalGastoCCyFondo[[#This Row],[VIGENCIA]])),"")))</f>
        <v>1702021</v>
      </c>
      <c r="M351" s="5" t="s">
        <v>5798</v>
      </c>
      <c r="N351" s="6">
        <v>0</v>
      </c>
      <c r="O351" s="6">
        <v>0</v>
      </c>
      <c r="P351" s="6">
        <v>0</v>
      </c>
      <c r="Q351" s="6">
        <v>358000000</v>
      </c>
      <c r="R351" s="6">
        <v>0</v>
      </c>
      <c r="S351" s="6">
        <v>0</v>
      </c>
      <c r="T351" s="6">
        <v>0</v>
      </c>
      <c r="U351" s="6">
        <v>358000000</v>
      </c>
      <c r="V351" s="6">
        <v>358000000</v>
      </c>
      <c r="W351" s="6">
        <v>358000000</v>
      </c>
      <c r="X351" s="6">
        <v>358000000</v>
      </c>
      <c r="Y351" s="6">
        <v>358000000</v>
      </c>
      <c r="Z351" s="6">
        <v>358000000</v>
      </c>
      <c r="AA351" s="107">
        <v>45933</v>
      </c>
      <c r="AB351" s="5" t="s">
        <v>7497</v>
      </c>
      <c r="AC351" s="107">
        <v>45940</v>
      </c>
      <c r="AD351" s="5" t="s">
        <v>7500</v>
      </c>
      <c r="AE351" s="5" t="s">
        <v>5911</v>
      </c>
      <c r="AF351" s="107">
        <v>45945</v>
      </c>
      <c r="AG351" s="5" t="s">
        <v>7501</v>
      </c>
      <c r="AH351" s="5" t="s">
        <v>5911</v>
      </c>
      <c r="AI351" s="5"/>
      <c r="AJ351" s="107"/>
      <c r="AK351" s="107"/>
      <c r="AL351" s="6"/>
      <c r="AM351" s="6"/>
      <c r="AN351" s="6"/>
      <c r="AO351" s="6"/>
    </row>
    <row r="352" spans="1:41" ht="40.200000000000003" customHeight="1" x14ac:dyDescent="0.3">
      <c r="A352" s="167" t="s">
        <v>1246</v>
      </c>
      <c r="B352" s="5" t="s">
        <v>5795</v>
      </c>
      <c r="C352" s="5" t="s">
        <v>2927</v>
      </c>
      <c r="D352" s="5" t="s">
        <v>2267</v>
      </c>
      <c r="E352" s="5" t="s">
        <v>5796</v>
      </c>
      <c r="F352" s="5" t="s">
        <v>7502</v>
      </c>
      <c r="G352" s="5" t="s">
        <v>7503</v>
      </c>
      <c r="H352" s="5" t="s">
        <v>2420</v>
      </c>
      <c r="I352" s="5" t="s">
        <v>2426</v>
      </c>
      <c r="J352" s="5" t="s">
        <v>1447</v>
      </c>
      <c r="K352" s="5" t="s">
        <v>7504</v>
      </c>
      <c r="L352" s="5" t="str" cm="1">
        <f t="array" ref="L352">_xlfn.TEXTJOIN(", ",TRUE,_xlfn.UNIQUE(_xlfn._xlws.FILTER(InfoGeneral[CodigoProducto],(InfoGeneral[BPIN]=EjecucionPresupuestalGastoCCyFondo[[#This Row],[PROYECTO]])*(InfoGeneral[Vigencia]=VALUE(EjecucionPresupuestalGastoCCyFondo[[#This Row],[VIGENCIA]])),"")))</f>
        <v>1903011</v>
      </c>
      <c r="M352" s="5" t="s">
        <v>5798</v>
      </c>
      <c r="N352" s="6">
        <v>0</v>
      </c>
      <c r="O352" s="6">
        <v>632912786</v>
      </c>
      <c r="P352" s="6">
        <v>0</v>
      </c>
      <c r="Q352" s="6">
        <v>0</v>
      </c>
      <c r="R352" s="6">
        <v>0</v>
      </c>
      <c r="S352" s="6">
        <v>0</v>
      </c>
      <c r="T352" s="6">
        <v>0</v>
      </c>
      <c r="U352" s="6">
        <v>632912786</v>
      </c>
      <c r="V352" s="6">
        <v>632912786</v>
      </c>
      <c r="W352" s="6">
        <v>632912786</v>
      </c>
      <c r="X352" s="6">
        <v>578893198</v>
      </c>
      <c r="Y352" s="6">
        <v>554326096.49000001</v>
      </c>
      <c r="Z352" s="6">
        <v>391987692.5</v>
      </c>
      <c r="AA352" s="107">
        <v>45917</v>
      </c>
      <c r="AB352" s="5" t="s">
        <v>7505</v>
      </c>
      <c r="AC352" s="107">
        <v>45922</v>
      </c>
      <c r="AD352" s="5" t="s">
        <v>7506</v>
      </c>
      <c r="AE352" s="5" t="s">
        <v>7507</v>
      </c>
      <c r="AF352" s="107">
        <v>45951</v>
      </c>
      <c r="AG352" s="5" t="s">
        <v>7508</v>
      </c>
      <c r="AH352" s="5" t="s">
        <v>7509</v>
      </c>
      <c r="AI352" s="5" t="s">
        <v>7510</v>
      </c>
      <c r="AJ352" s="107">
        <v>45922</v>
      </c>
      <c r="AK352" s="107">
        <v>45922</v>
      </c>
      <c r="AL352" s="6"/>
      <c r="AM352" s="6"/>
      <c r="AN352" s="6"/>
      <c r="AO352" s="6"/>
    </row>
    <row r="353" spans="1:41" ht="40.200000000000003" customHeight="1" x14ac:dyDescent="0.3">
      <c r="A353" s="167" t="s">
        <v>1246</v>
      </c>
      <c r="B353" s="5" t="s">
        <v>5795</v>
      </c>
      <c r="C353" s="5" t="s">
        <v>3745</v>
      </c>
      <c r="D353" s="5" t="s">
        <v>2267</v>
      </c>
      <c r="E353" s="5" t="s">
        <v>5796</v>
      </c>
      <c r="F353" s="5" t="s">
        <v>6870</v>
      </c>
      <c r="G353" s="5" t="s">
        <v>6871</v>
      </c>
      <c r="H353" s="5" t="s">
        <v>6699</v>
      </c>
      <c r="I353" s="5" t="s">
        <v>6700</v>
      </c>
      <c r="J353" s="5" t="s">
        <v>1579</v>
      </c>
      <c r="K353" s="5" t="s">
        <v>7511</v>
      </c>
      <c r="L353" s="5" t="str" cm="1">
        <f t="array" ref="L353">_xlfn.TEXTJOIN(", ",TRUE,_xlfn.UNIQUE(_xlfn._xlws.FILTER(InfoGeneral[CodigoProducto],(InfoGeneral[BPIN]=EjecucionPresupuestalGastoCCyFondo[[#This Row],[PROYECTO]])*(InfoGeneral[Vigencia]=VALUE(EjecucionPresupuestalGastoCCyFondo[[#This Row],[VIGENCIA]])),"")))</f>
        <v>2302024, 2302012, 2302033</v>
      </c>
      <c r="M353" s="5" t="s">
        <v>5798</v>
      </c>
      <c r="N353" s="6">
        <v>0</v>
      </c>
      <c r="O353" s="6">
        <v>0</v>
      </c>
      <c r="P353" s="6">
        <v>0</v>
      </c>
      <c r="Q353" s="6">
        <v>5000000000</v>
      </c>
      <c r="R353" s="6">
        <v>0</v>
      </c>
      <c r="S353" s="6">
        <v>0</v>
      </c>
      <c r="T353" s="6">
        <v>0</v>
      </c>
      <c r="U353" s="6">
        <v>5000000000</v>
      </c>
      <c r="V353" s="6">
        <v>5000000000</v>
      </c>
      <c r="W353" s="6">
        <v>5000000000</v>
      </c>
      <c r="X353" s="6">
        <v>5000000000</v>
      </c>
      <c r="Y353" s="6">
        <v>3490697499.25</v>
      </c>
      <c r="Z353" s="6">
        <v>3490697499.25</v>
      </c>
      <c r="AA353" s="107">
        <v>45919</v>
      </c>
      <c r="AB353" s="5" t="s">
        <v>7512</v>
      </c>
      <c r="AC353" s="107">
        <v>45922</v>
      </c>
      <c r="AD353" s="5" t="s">
        <v>7513</v>
      </c>
      <c r="AE353" s="5" t="s">
        <v>6775</v>
      </c>
      <c r="AF353" s="107">
        <v>45972</v>
      </c>
      <c r="AG353" s="5" t="s">
        <v>7514</v>
      </c>
      <c r="AH353" s="5" t="s">
        <v>6151</v>
      </c>
      <c r="AI353" s="5" t="s">
        <v>7515</v>
      </c>
      <c r="AJ353" s="107">
        <v>45920</v>
      </c>
      <c r="AK353" s="107">
        <v>45920</v>
      </c>
      <c r="AL353" s="6"/>
      <c r="AM353" s="6"/>
      <c r="AN353" s="6"/>
      <c r="AO353" s="6"/>
    </row>
    <row r="354" spans="1:41" ht="40.200000000000003" customHeight="1" x14ac:dyDescent="0.3">
      <c r="A354" s="167" t="s">
        <v>1246</v>
      </c>
      <c r="B354" s="5" t="s">
        <v>6808</v>
      </c>
      <c r="C354" s="5" t="s">
        <v>3266</v>
      </c>
      <c r="D354" s="5" t="s">
        <v>2246</v>
      </c>
      <c r="E354" s="5" t="s">
        <v>6055</v>
      </c>
      <c r="F354" s="5" t="s">
        <v>2487</v>
      </c>
      <c r="G354" s="5" t="s">
        <v>2488</v>
      </c>
      <c r="H354" s="5" t="s">
        <v>2489</v>
      </c>
      <c r="I354" s="5" t="s">
        <v>2490</v>
      </c>
      <c r="J354" s="5" t="s">
        <v>1453</v>
      </c>
      <c r="K354" s="5" t="s">
        <v>6056</v>
      </c>
      <c r="L354" s="5" t="str" cm="1">
        <f t="array" ref="L354">_xlfn.TEXTJOIN(", ",TRUE,_xlfn.UNIQUE(_xlfn._xlws.FILTER(InfoGeneral[CodigoProducto],(InfoGeneral[BPIN]=EjecucionPresupuestalGastoCCyFondo[[#This Row],[PROYECTO]])*(InfoGeneral[Vigencia]=VALUE(EjecucionPresupuestalGastoCCyFondo[[#This Row],[VIGENCIA]])),"")))</f>
        <v>2102058, 2102062</v>
      </c>
      <c r="M354" s="5" t="s">
        <v>5886</v>
      </c>
      <c r="N354" s="6">
        <v>729879347.99000001</v>
      </c>
      <c r="O354" s="6">
        <v>0</v>
      </c>
      <c r="P354" s="6">
        <v>0</v>
      </c>
      <c r="Q354" s="6">
        <v>0</v>
      </c>
      <c r="R354" s="6">
        <v>0</v>
      </c>
      <c r="S354" s="6">
        <v>0</v>
      </c>
      <c r="T354" s="6">
        <v>0</v>
      </c>
      <c r="U354" s="6">
        <v>72987934799</v>
      </c>
      <c r="V354" s="6">
        <v>729879347.99000001</v>
      </c>
      <c r="W354" s="6">
        <v>729879347.99000001</v>
      </c>
      <c r="X354" s="6">
        <v>660633630.85000002</v>
      </c>
      <c r="Y354" s="6">
        <v>557606846.38999999</v>
      </c>
      <c r="Z354" s="6">
        <v>557606846.38999999</v>
      </c>
      <c r="AA354" s="107">
        <v>45939</v>
      </c>
      <c r="AB354" s="5" t="s">
        <v>7516</v>
      </c>
      <c r="AC354" s="107">
        <v>45944</v>
      </c>
      <c r="AD354" s="5" t="s">
        <v>7517</v>
      </c>
      <c r="AE354" s="5" t="s">
        <v>7518</v>
      </c>
      <c r="AF354" s="107">
        <v>45951</v>
      </c>
      <c r="AG354" s="5" t="s">
        <v>7519</v>
      </c>
      <c r="AH354" s="5" t="s">
        <v>6059</v>
      </c>
      <c r="AI354" s="5" t="s">
        <v>7520</v>
      </c>
      <c r="AJ354" s="107">
        <v>45287</v>
      </c>
      <c r="AK354" s="107">
        <v>45287</v>
      </c>
      <c r="AL354" s="6"/>
      <c r="AM354" s="6"/>
      <c r="AN354" s="6"/>
      <c r="AO354" s="6"/>
    </row>
    <row r="355" spans="1:41" ht="40.200000000000003" customHeight="1" x14ac:dyDescent="0.3">
      <c r="A355" s="167" t="s">
        <v>1246</v>
      </c>
      <c r="B355" s="5" t="s">
        <v>5795</v>
      </c>
      <c r="C355" s="5" t="s">
        <v>3600</v>
      </c>
      <c r="D355" s="5" t="s">
        <v>2267</v>
      </c>
      <c r="E355" s="5" t="s">
        <v>5796</v>
      </c>
      <c r="F355" s="5" t="s">
        <v>2525</v>
      </c>
      <c r="G355" s="5" t="s">
        <v>2526</v>
      </c>
      <c r="H355" s="5" t="s">
        <v>2545</v>
      </c>
      <c r="I355" s="5" t="s">
        <v>2546</v>
      </c>
      <c r="J355" s="5" t="s">
        <v>1697</v>
      </c>
      <c r="K355" s="5" t="s">
        <v>7521</v>
      </c>
      <c r="L355" s="5" t="str" cm="1">
        <f t="array" ref="L355">_xlfn.TEXTJOIN(", ",TRUE,_xlfn.UNIQUE(_xlfn._xlws.FILTER(InfoGeneral[CodigoProducto],(InfoGeneral[BPIN]=EjecucionPresupuestalGastoCCyFondo[[#This Row],[PROYECTO]])*(InfoGeneral[Vigencia]=VALUE(EjecucionPresupuestalGastoCCyFondo[[#This Row],[VIGENCIA]])),"")))</f>
        <v>3208010, 3208007, 3208008</v>
      </c>
      <c r="M355" s="5" t="s">
        <v>5798</v>
      </c>
      <c r="N355" s="6">
        <v>0</v>
      </c>
      <c r="O355" s="6">
        <v>0</v>
      </c>
      <c r="P355" s="6">
        <v>0</v>
      </c>
      <c r="Q355" s="6">
        <v>255333046</v>
      </c>
      <c r="R355" s="6">
        <v>0</v>
      </c>
      <c r="S355" s="6">
        <v>0</v>
      </c>
      <c r="T355" s="6">
        <v>0</v>
      </c>
      <c r="U355" s="6">
        <v>255333046</v>
      </c>
      <c r="V355" s="6">
        <v>255333046</v>
      </c>
      <c r="W355" s="6">
        <v>255333046</v>
      </c>
      <c r="X355" s="6">
        <v>255333046</v>
      </c>
      <c r="Y355" s="6">
        <v>0</v>
      </c>
      <c r="Z355" s="6">
        <v>0</v>
      </c>
      <c r="AA355" s="107">
        <v>45922</v>
      </c>
      <c r="AB355" s="5" t="s">
        <v>7522</v>
      </c>
      <c r="AC355" s="107">
        <v>46015</v>
      </c>
      <c r="AD355" s="5" t="s">
        <v>7523</v>
      </c>
      <c r="AE355" s="5" t="s">
        <v>7524</v>
      </c>
      <c r="AF355" s="107"/>
      <c r="AG355" s="5"/>
      <c r="AH355" s="5"/>
      <c r="AI355" s="5"/>
      <c r="AJ355" s="107"/>
      <c r="AK355" s="107"/>
      <c r="AL355" s="6"/>
      <c r="AM355" s="6"/>
      <c r="AN355" s="6"/>
      <c r="AO355" s="6"/>
    </row>
    <row r="356" spans="1:41" ht="40.200000000000003" customHeight="1" x14ac:dyDescent="0.3">
      <c r="A356" s="167" t="s">
        <v>1246</v>
      </c>
      <c r="B356" s="5" t="s">
        <v>5839</v>
      </c>
      <c r="C356" s="5" t="s">
        <v>2765</v>
      </c>
      <c r="D356" s="5" t="s">
        <v>2321</v>
      </c>
      <c r="E356" s="5" t="s">
        <v>5840</v>
      </c>
      <c r="F356" s="5" t="s">
        <v>2476</v>
      </c>
      <c r="G356" s="5" t="s">
        <v>2477</v>
      </c>
      <c r="H356" s="5" t="s">
        <v>2422</v>
      </c>
      <c r="I356" s="5" t="s">
        <v>2423</v>
      </c>
      <c r="J356" s="5" t="s">
        <v>1429</v>
      </c>
      <c r="K356" s="5" t="s">
        <v>6952</v>
      </c>
      <c r="L356" s="5" t="str" cm="1">
        <f t="array" ref="L356">_xlfn.TEXTJOIN(", ",TRUE,_xlfn.UNIQUE(_xlfn._xlws.FILTER(InfoGeneral[CodigoProducto],(InfoGeneral[BPIN]=EjecucionPresupuestalGastoCCyFondo[[#This Row],[PROYECTO]])*(InfoGeneral[Vigencia]=VALUE(EjecucionPresupuestalGastoCCyFondo[[#This Row],[VIGENCIA]])),"")))</f>
        <v>2201028</v>
      </c>
      <c r="M356" s="5" t="s">
        <v>5798</v>
      </c>
      <c r="N356" s="6">
        <v>0</v>
      </c>
      <c r="O356" s="6">
        <v>2630954939</v>
      </c>
      <c r="P356" s="6">
        <v>0</v>
      </c>
      <c r="Q356" s="6">
        <v>0</v>
      </c>
      <c r="R356" s="6">
        <v>0</v>
      </c>
      <c r="S356" s="6">
        <v>0</v>
      </c>
      <c r="T356" s="6">
        <v>0</v>
      </c>
      <c r="U356" s="6">
        <v>2630954939</v>
      </c>
      <c r="V356" s="6">
        <v>2033895286.4400001</v>
      </c>
      <c r="W356" s="6">
        <v>2033895286.4400001</v>
      </c>
      <c r="X356" s="6">
        <v>2033895286.4400001</v>
      </c>
      <c r="Y356" s="6">
        <v>2033895286.4400001</v>
      </c>
      <c r="Z356" s="6">
        <v>2033895286.4400001</v>
      </c>
      <c r="AA356" s="107">
        <v>45923</v>
      </c>
      <c r="AB356" s="5" t="s">
        <v>7525</v>
      </c>
      <c r="AC356" s="107">
        <v>45933</v>
      </c>
      <c r="AD356" s="5" t="s">
        <v>7526</v>
      </c>
      <c r="AE356" s="5" t="s">
        <v>7527</v>
      </c>
      <c r="AF356" s="107">
        <v>46014</v>
      </c>
      <c r="AG356" s="5" t="s">
        <v>7528</v>
      </c>
      <c r="AH356" s="5" t="s">
        <v>7529</v>
      </c>
      <c r="AI356" s="5" t="s">
        <v>7530</v>
      </c>
      <c r="AJ356" s="107">
        <v>45933</v>
      </c>
      <c r="AK356" s="107">
        <v>45933</v>
      </c>
      <c r="AL356" s="6"/>
      <c r="AM356" s="6"/>
      <c r="AN356" s="6"/>
      <c r="AO356" s="6"/>
    </row>
    <row r="357" spans="1:41" ht="40.200000000000003" customHeight="1" x14ac:dyDescent="0.3">
      <c r="A357" s="167" t="s">
        <v>1246</v>
      </c>
      <c r="B357" s="5" t="s">
        <v>7079</v>
      </c>
      <c r="C357" s="5" t="s">
        <v>3162</v>
      </c>
      <c r="D357" s="5" t="s">
        <v>2599</v>
      </c>
      <c r="E357" s="5" t="s">
        <v>6497</v>
      </c>
      <c r="F357" s="5" t="s">
        <v>2616</v>
      </c>
      <c r="G357" s="5" t="s">
        <v>2617</v>
      </c>
      <c r="H357" s="5" t="s">
        <v>2534</v>
      </c>
      <c r="I357" s="5" t="s">
        <v>2544</v>
      </c>
      <c r="J357" s="5" t="s">
        <v>1512</v>
      </c>
      <c r="K357" s="5" t="s">
        <v>7531</v>
      </c>
      <c r="L357" s="5" t="str" cm="1">
        <f t="array" ref="L357">_xlfn.TEXTJOIN(", ",TRUE,_xlfn.UNIQUE(_xlfn._xlws.FILTER(InfoGeneral[CodigoProducto],(InfoGeneral[BPIN]=EjecucionPresupuestalGastoCCyFondo[[#This Row],[PROYECTO]])*(InfoGeneral[Vigencia]=VALUE(EjecucionPresupuestalGastoCCyFondo[[#This Row],[VIGENCIA]])),"")))</f>
        <v>3301053</v>
      </c>
      <c r="M357" s="5" t="s">
        <v>5798</v>
      </c>
      <c r="N357" s="6">
        <v>0</v>
      </c>
      <c r="O357" s="6">
        <v>0</v>
      </c>
      <c r="P357" s="6">
        <v>0</v>
      </c>
      <c r="Q357" s="6">
        <v>315584870</v>
      </c>
      <c r="R357" s="6">
        <v>0</v>
      </c>
      <c r="S357" s="6">
        <v>0</v>
      </c>
      <c r="T357" s="6">
        <v>0</v>
      </c>
      <c r="U357" s="6">
        <v>315584870</v>
      </c>
      <c r="V357" s="6">
        <v>315584870</v>
      </c>
      <c r="W357" s="6">
        <v>315584870</v>
      </c>
      <c r="X357" s="6">
        <v>315584870</v>
      </c>
      <c r="Y357" s="6">
        <v>315584870</v>
      </c>
      <c r="Z357" s="6">
        <v>315584870</v>
      </c>
      <c r="AA357" s="107">
        <v>45967</v>
      </c>
      <c r="AB357" s="5" t="s">
        <v>7532</v>
      </c>
      <c r="AC357" s="107">
        <v>45967</v>
      </c>
      <c r="AD357" s="5" t="s">
        <v>7533</v>
      </c>
      <c r="AE357" s="5" t="s">
        <v>7278</v>
      </c>
      <c r="AF357" s="107">
        <v>45971</v>
      </c>
      <c r="AG357" s="5" t="s">
        <v>7534</v>
      </c>
      <c r="AH357" s="5" t="s">
        <v>7278</v>
      </c>
      <c r="AI357" s="5"/>
      <c r="AJ357" s="107"/>
      <c r="AK357" s="107"/>
      <c r="AL357" s="6"/>
      <c r="AM357" s="6"/>
      <c r="AN357" s="6"/>
      <c r="AO357" s="6"/>
    </row>
    <row r="358" spans="1:41" ht="40.200000000000003" customHeight="1" x14ac:dyDescent="0.3">
      <c r="A358" s="167" t="s">
        <v>1246</v>
      </c>
      <c r="B358" s="5" t="s">
        <v>5795</v>
      </c>
      <c r="C358" s="5" t="s">
        <v>2787</v>
      </c>
      <c r="D358" s="5" t="s">
        <v>2267</v>
      </c>
      <c r="E358" s="5" t="s">
        <v>5796</v>
      </c>
      <c r="F358" s="5" t="s">
        <v>2592</v>
      </c>
      <c r="G358" s="5" t="s">
        <v>2593</v>
      </c>
      <c r="H358" s="5" t="s">
        <v>2505</v>
      </c>
      <c r="I358" s="5" t="s">
        <v>2506</v>
      </c>
      <c r="J358" s="5" t="s">
        <v>1527</v>
      </c>
      <c r="K358" s="5" t="s">
        <v>7535</v>
      </c>
      <c r="L358" s="5" t="str" cm="1">
        <f t="array" ref="L358">_xlfn.TEXTJOIN(", ",TRUE,_xlfn.UNIQUE(_xlfn._xlws.FILTER(InfoGeneral[CodigoProducto],(InfoGeneral[BPIN]=EjecucionPresupuestalGastoCCyFondo[[#This Row],[PROYECTO]])*(InfoGeneral[Vigencia]=VALUE(EjecucionPresupuestalGastoCCyFondo[[#This Row],[VIGENCIA]])),"")))</f>
        <v>4502034, 4502038</v>
      </c>
      <c r="M358" s="5" t="s">
        <v>6907</v>
      </c>
      <c r="N358" s="6">
        <v>0</v>
      </c>
      <c r="O358" s="6">
        <v>520690095</v>
      </c>
      <c r="P358" s="6">
        <v>0</v>
      </c>
      <c r="Q358" s="6">
        <v>0</v>
      </c>
      <c r="R358" s="6">
        <v>0</v>
      </c>
      <c r="S358" s="6">
        <v>0</v>
      </c>
      <c r="T358" s="6">
        <v>0</v>
      </c>
      <c r="U358" s="6">
        <v>520690095</v>
      </c>
      <c r="V358" s="6">
        <v>520690095</v>
      </c>
      <c r="W358" s="6">
        <v>520690095</v>
      </c>
      <c r="X358" s="6">
        <v>0</v>
      </c>
      <c r="Y358" s="6">
        <v>0</v>
      </c>
      <c r="Z358" s="6">
        <v>0</v>
      </c>
      <c r="AA358" s="107">
        <v>45946</v>
      </c>
      <c r="AB358" s="5" t="s">
        <v>7536</v>
      </c>
      <c r="AC358" s="107"/>
      <c r="AD358" s="5"/>
      <c r="AE358" s="5"/>
      <c r="AF358" s="107"/>
      <c r="AG358" s="5"/>
      <c r="AH358" s="5"/>
      <c r="AI358" s="5"/>
      <c r="AJ358" s="107"/>
      <c r="AK358" s="107"/>
      <c r="AL358" s="6"/>
      <c r="AM358" s="6"/>
      <c r="AN358" s="6"/>
      <c r="AO358" s="6"/>
    </row>
    <row r="359" spans="1:41" ht="40.200000000000003" customHeight="1" x14ac:dyDescent="0.3">
      <c r="A359" s="167" t="s">
        <v>1246</v>
      </c>
      <c r="B359" s="5" t="s">
        <v>6236</v>
      </c>
      <c r="C359" s="5" t="s">
        <v>2927</v>
      </c>
      <c r="D359" s="5" t="s">
        <v>2318</v>
      </c>
      <c r="E359" s="5" t="s">
        <v>6237</v>
      </c>
      <c r="F359" s="5" t="s">
        <v>2495</v>
      </c>
      <c r="G359" s="5" t="s">
        <v>2496</v>
      </c>
      <c r="H359" s="5" t="s">
        <v>2420</v>
      </c>
      <c r="I359" s="5" t="s">
        <v>2426</v>
      </c>
      <c r="J359" s="5" t="s">
        <v>1559</v>
      </c>
      <c r="K359" s="5" t="s">
        <v>7537</v>
      </c>
      <c r="L359" s="5" t="str" cm="1">
        <f t="array" ref="L359">_xlfn.TEXTJOIN(", ",TRUE,_xlfn.UNIQUE(_xlfn._xlws.FILTER(InfoGeneral[CodigoProducto],(InfoGeneral[BPIN]=EjecucionPresupuestalGastoCCyFondo[[#This Row],[PROYECTO]])*(InfoGeneral[Vigencia]=VALUE(EjecucionPresupuestalGastoCCyFondo[[#This Row],[VIGENCIA]])),"")))</f>
        <v>1903035</v>
      </c>
      <c r="M359" s="5" t="s">
        <v>5798</v>
      </c>
      <c r="N359" s="6">
        <v>0</v>
      </c>
      <c r="O359" s="6">
        <v>0</v>
      </c>
      <c r="P359" s="6">
        <v>0</v>
      </c>
      <c r="Q359" s="6">
        <v>145795060</v>
      </c>
      <c r="R359" s="6">
        <v>0</v>
      </c>
      <c r="S359" s="6">
        <v>0</v>
      </c>
      <c r="T359" s="6">
        <v>0</v>
      </c>
      <c r="U359" s="6">
        <v>145795060</v>
      </c>
      <c r="V359" s="6">
        <v>145795060</v>
      </c>
      <c r="W359" s="6">
        <v>145795060</v>
      </c>
      <c r="X359" s="6">
        <v>145795060</v>
      </c>
      <c r="Y359" s="6">
        <v>145795060</v>
      </c>
      <c r="Z359" s="6">
        <v>145795060</v>
      </c>
      <c r="AA359" s="107">
        <v>45930</v>
      </c>
      <c r="AB359" s="5" t="s">
        <v>7538</v>
      </c>
      <c r="AC359" s="107">
        <v>45972</v>
      </c>
      <c r="AD359" s="5" t="s">
        <v>7539</v>
      </c>
      <c r="AE359" s="5" t="s">
        <v>6335</v>
      </c>
      <c r="AF359" s="107">
        <v>46017</v>
      </c>
      <c r="AG359" s="5" t="s">
        <v>7540</v>
      </c>
      <c r="AH359" s="5" t="s">
        <v>5811</v>
      </c>
      <c r="AI359" s="5" t="s">
        <v>7541</v>
      </c>
      <c r="AJ359" s="107">
        <v>45971</v>
      </c>
      <c r="AK359" s="107">
        <v>45972</v>
      </c>
      <c r="AL359" s="6"/>
      <c r="AM359" s="6"/>
      <c r="AN359" s="6"/>
      <c r="AO359" s="6"/>
    </row>
    <row r="360" spans="1:41" ht="40.200000000000003" customHeight="1" x14ac:dyDescent="0.3">
      <c r="A360" s="167" t="s">
        <v>1246</v>
      </c>
      <c r="B360" s="5" t="s">
        <v>5795</v>
      </c>
      <c r="C360" s="5" t="s">
        <v>2787</v>
      </c>
      <c r="D360" s="5" t="s">
        <v>2267</v>
      </c>
      <c r="E360" s="5" t="s">
        <v>5796</v>
      </c>
      <c r="F360" s="5" t="s">
        <v>2581</v>
      </c>
      <c r="G360" s="5" t="s">
        <v>2582</v>
      </c>
      <c r="H360" s="5" t="s">
        <v>2505</v>
      </c>
      <c r="I360" s="5" t="s">
        <v>2506</v>
      </c>
      <c r="J360" s="5" t="s">
        <v>1527</v>
      </c>
      <c r="K360" s="5" t="s">
        <v>7535</v>
      </c>
      <c r="L360" s="5" t="str" cm="1">
        <f t="array" ref="L360">_xlfn.TEXTJOIN(", ",TRUE,_xlfn.UNIQUE(_xlfn._xlws.FILTER(InfoGeneral[CodigoProducto],(InfoGeneral[BPIN]=EjecucionPresupuestalGastoCCyFondo[[#This Row],[PROYECTO]])*(InfoGeneral[Vigencia]=VALUE(EjecucionPresupuestalGastoCCyFondo[[#This Row],[VIGENCIA]])),"")))</f>
        <v>4502034, 4502038</v>
      </c>
      <c r="M360" s="5" t="s">
        <v>6907</v>
      </c>
      <c r="N360" s="6">
        <v>0</v>
      </c>
      <c r="O360" s="6">
        <v>2979309905</v>
      </c>
      <c r="P360" s="6">
        <v>0</v>
      </c>
      <c r="Q360" s="6">
        <v>0</v>
      </c>
      <c r="R360" s="6">
        <v>0</v>
      </c>
      <c r="S360" s="6">
        <v>0</v>
      </c>
      <c r="T360" s="6">
        <v>0</v>
      </c>
      <c r="U360" s="6">
        <v>2979309905</v>
      </c>
      <c r="V360" s="6">
        <v>2979309905</v>
      </c>
      <c r="W360" s="6">
        <v>2979309905</v>
      </c>
      <c r="X360" s="6">
        <v>0</v>
      </c>
      <c r="Y360" s="6">
        <v>0</v>
      </c>
      <c r="Z360" s="6">
        <v>0</v>
      </c>
      <c r="AA360" s="107">
        <v>45946</v>
      </c>
      <c r="AB360" s="5" t="s">
        <v>7536</v>
      </c>
      <c r="AC360" s="107"/>
      <c r="AD360" s="5"/>
      <c r="AE360" s="5"/>
      <c r="AF360" s="107"/>
      <c r="AG360" s="5"/>
      <c r="AH360" s="5"/>
      <c r="AI360" s="5"/>
      <c r="AJ360" s="107"/>
      <c r="AK360" s="107"/>
      <c r="AL360" s="6"/>
      <c r="AM360" s="6"/>
      <c r="AN360" s="6"/>
      <c r="AO360" s="6"/>
    </row>
    <row r="361" spans="1:41" ht="40.200000000000003" customHeight="1" x14ac:dyDescent="0.3">
      <c r="A361" s="167" t="s">
        <v>1246</v>
      </c>
      <c r="B361" s="5" t="s">
        <v>7079</v>
      </c>
      <c r="C361" s="5" t="s">
        <v>3619</v>
      </c>
      <c r="D361" s="5" t="s">
        <v>2599</v>
      </c>
      <c r="E361" s="5" t="s">
        <v>6497</v>
      </c>
      <c r="F361" s="5" t="s">
        <v>2621</v>
      </c>
      <c r="G361" s="5" t="s">
        <v>2622</v>
      </c>
      <c r="H361" s="5" t="s">
        <v>2601</v>
      </c>
      <c r="I361" s="5" t="s">
        <v>2602</v>
      </c>
      <c r="J361" s="5" t="s">
        <v>1513</v>
      </c>
      <c r="K361" s="5" t="s">
        <v>7542</v>
      </c>
      <c r="L361" s="5" t="str" cm="1">
        <f t="array" ref="L361">_xlfn.TEXTJOIN(", ",TRUE,_xlfn.UNIQUE(_xlfn._xlws.FILTER(InfoGeneral[CodigoProducto],(InfoGeneral[BPIN]=EjecucionPresupuestalGastoCCyFondo[[#This Row],[PROYECTO]])*(InfoGeneral[Vigencia]=VALUE(EjecucionPresupuestalGastoCCyFondo[[#This Row],[VIGENCIA]])),"")))</f>
        <v>4301031</v>
      </c>
      <c r="M361" s="5" t="s">
        <v>5798</v>
      </c>
      <c r="N361" s="6">
        <v>0</v>
      </c>
      <c r="O361" s="6">
        <v>0</v>
      </c>
      <c r="P361" s="6">
        <v>0</v>
      </c>
      <c r="Q361" s="6">
        <v>200043810.06999999</v>
      </c>
      <c r="R361" s="6">
        <v>0</v>
      </c>
      <c r="S361" s="6">
        <v>0</v>
      </c>
      <c r="T361" s="6">
        <v>0</v>
      </c>
      <c r="U361" s="6">
        <v>20004381007</v>
      </c>
      <c r="V361" s="6">
        <v>164841153.5</v>
      </c>
      <c r="W361" s="6">
        <v>164841153.5</v>
      </c>
      <c r="X361" s="6">
        <v>164841153.5</v>
      </c>
      <c r="Y361" s="6">
        <v>164841153.5</v>
      </c>
      <c r="Z361" s="6">
        <v>164841153.5</v>
      </c>
      <c r="AA361" s="107">
        <v>45961</v>
      </c>
      <c r="AB361" s="5" t="s">
        <v>7543</v>
      </c>
      <c r="AC361" s="107">
        <v>45967</v>
      </c>
      <c r="AD361" s="5" t="s">
        <v>7544</v>
      </c>
      <c r="AE361" s="5" t="s">
        <v>7278</v>
      </c>
      <c r="AF361" s="107">
        <v>45971</v>
      </c>
      <c r="AG361" s="5" t="s">
        <v>7545</v>
      </c>
      <c r="AH361" s="5" t="s">
        <v>7278</v>
      </c>
      <c r="AI361" s="5"/>
      <c r="AJ361" s="107"/>
      <c r="AK361" s="107"/>
      <c r="AL361" s="6"/>
      <c r="AM361" s="6"/>
      <c r="AN361" s="6"/>
      <c r="AO361" s="6"/>
    </row>
    <row r="362" spans="1:41" ht="40.200000000000003" customHeight="1" x14ac:dyDescent="0.3">
      <c r="A362" s="167" t="s">
        <v>1246</v>
      </c>
      <c r="B362" s="5" t="s">
        <v>5839</v>
      </c>
      <c r="C362" s="5" t="s">
        <v>2927</v>
      </c>
      <c r="D362" s="5" t="s">
        <v>2321</v>
      </c>
      <c r="E362" s="5" t="s">
        <v>5840</v>
      </c>
      <c r="F362" s="5" t="s">
        <v>2495</v>
      </c>
      <c r="G362" s="5" t="s">
        <v>2496</v>
      </c>
      <c r="H362" s="5" t="s">
        <v>2420</v>
      </c>
      <c r="I362" s="5" t="s">
        <v>2426</v>
      </c>
      <c r="J362" s="5" t="s">
        <v>1559</v>
      </c>
      <c r="K362" s="5" t="s">
        <v>7537</v>
      </c>
      <c r="L362" s="5" t="str" cm="1">
        <f t="array" ref="L362">_xlfn.TEXTJOIN(", ",TRUE,_xlfn.UNIQUE(_xlfn._xlws.FILTER(InfoGeneral[CodigoProducto],(InfoGeneral[BPIN]=EjecucionPresupuestalGastoCCyFondo[[#This Row],[PROYECTO]])*(InfoGeneral[Vigencia]=VALUE(EjecucionPresupuestalGastoCCyFondo[[#This Row],[VIGENCIA]])),"")))</f>
        <v>1903035</v>
      </c>
      <c r="M362" s="5" t="s">
        <v>5798</v>
      </c>
      <c r="N362" s="6">
        <v>0</v>
      </c>
      <c r="O362" s="6">
        <v>0</v>
      </c>
      <c r="P362" s="6">
        <v>0</v>
      </c>
      <c r="Q362" s="6">
        <v>143200000</v>
      </c>
      <c r="R362" s="6">
        <v>0</v>
      </c>
      <c r="S362" s="6">
        <v>0</v>
      </c>
      <c r="T362" s="6">
        <v>0</v>
      </c>
      <c r="U362" s="6">
        <v>143200000</v>
      </c>
      <c r="V362" s="6">
        <v>143200000</v>
      </c>
      <c r="W362" s="6">
        <v>143200000</v>
      </c>
      <c r="X362" s="6">
        <v>143200000</v>
      </c>
      <c r="Y362" s="6">
        <v>143200000</v>
      </c>
      <c r="Z362" s="6">
        <v>143200000</v>
      </c>
      <c r="AA362" s="107">
        <v>45930</v>
      </c>
      <c r="AB362" s="5" t="s">
        <v>7538</v>
      </c>
      <c r="AC362" s="107">
        <v>45972</v>
      </c>
      <c r="AD362" s="5" t="s">
        <v>7539</v>
      </c>
      <c r="AE362" s="5" t="s">
        <v>6335</v>
      </c>
      <c r="AF362" s="107">
        <v>46017</v>
      </c>
      <c r="AG362" s="5" t="s">
        <v>7540</v>
      </c>
      <c r="AH362" s="5" t="s">
        <v>5811</v>
      </c>
      <c r="AI362" s="5" t="s">
        <v>7541</v>
      </c>
      <c r="AJ362" s="107">
        <v>45971</v>
      </c>
      <c r="AK362" s="107">
        <v>45972</v>
      </c>
      <c r="AL362" s="6"/>
      <c r="AM362" s="6"/>
      <c r="AN362" s="6"/>
      <c r="AO362" s="6"/>
    </row>
    <row r="363" spans="1:41" ht="40.200000000000003" customHeight="1" x14ac:dyDescent="0.3">
      <c r="A363" s="167" t="s">
        <v>1246</v>
      </c>
      <c r="B363" s="5" t="s">
        <v>5795</v>
      </c>
      <c r="C363" s="5" t="s">
        <v>2927</v>
      </c>
      <c r="D363" s="5" t="s">
        <v>2267</v>
      </c>
      <c r="E363" s="5" t="s">
        <v>5796</v>
      </c>
      <c r="F363" s="5" t="s">
        <v>2495</v>
      </c>
      <c r="G363" s="5" t="s">
        <v>2496</v>
      </c>
      <c r="H363" s="5" t="s">
        <v>2420</v>
      </c>
      <c r="I363" s="5" t="s">
        <v>2426</v>
      </c>
      <c r="J363" s="5" t="s">
        <v>1559</v>
      </c>
      <c r="K363" s="5" t="s">
        <v>7537</v>
      </c>
      <c r="L363" s="5" t="str" cm="1">
        <f t="array" ref="L363">_xlfn.TEXTJOIN(", ",TRUE,_xlfn.UNIQUE(_xlfn._xlws.FILTER(InfoGeneral[CodigoProducto],(InfoGeneral[BPIN]=EjecucionPresupuestalGastoCCyFondo[[#This Row],[PROYECTO]])*(InfoGeneral[Vigencia]=VALUE(EjecucionPresupuestalGastoCCyFondo[[#This Row],[VIGENCIA]])),"")))</f>
        <v>1903035</v>
      </c>
      <c r="M363" s="5" t="s">
        <v>5798</v>
      </c>
      <c r="N363" s="6">
        <v>0</v>
      </c>
      <c r="O363" s="6">
        <v>0</v>
      </c>
      <c r="P363" s="6">
        <v>0</v>
      </c>
      <c r="Q363" s="6">
        <v>454019781.64999998</v>
      </c>
      <c r="R363" s="6">
        <v>0</v>
      </c>
      <c r="S363" s="6">
        <v>0</v>
      </c>
      <c r="T363" s="6">
        <v>0</v>
      </c>
      <c r="U363" s="6">
        <v>45401978165</v>
      </c>
      <c r="V363" s="6">
        <v>454019781.64999998</v>
      </c>
      <c r="W363" s="6">
        <v>454019781.64999998</v>
      </c>
      <c r="X363" s="6">
        <v>387064392.14999998</v>
      </c>
      <c r="Y363" s="6">
        <v>387064392.13999999</v>
      </c>
      <c r="Z363" s="6">
        <v>387064392.13999999</v>
      </c>
      <c r="AA363" s="107">
        <v>45930</v>
      </c>
      <c r="AB363" s="5" t="s">
        <v>7538</v>
      </c>
      <c r="AC363" s="107">
        <v>45972</v>
      </c>
      <c r="AD363" s="5" t="s">
        <v>7539</v>
      </c>
      <c r="AE363" s="5" t="s">
        <v>6335</v>
      </c>
      <c r="AF363" s="107">
        <v>45995</v>
      </c>
      <c r="AG363" s="5" t="s">
        <v>7546</v>
      </c>
      <c r="AH363" s="5" t="s">
        <v>5811</v>
      </c>
      <c r="AI363" s="5" t="s">
        <v>7541</v>
      </c>
      <c r="AJ363" s="107">
        <v>45971</v>
      </c>
      <c r="AK363" s="107">
        <v>45972</v>
      </c>
      <c r="AL363" s="6"/>
      <c r="AM363" s="6"/>
      <c r="AN363" s="6"/>
      <c r="AO363" s="6"/>
    </row>
    <row r="364" spans="1:41" ht="40.200000000000003" customHeight="1" x14ac:dyDescent="0.3">
      <c r="A364" s="167" t="s">
        <v>1246</v>
      </c>
      <c r="B364" s="5" t="s">
        <v>7547</v>
      </c>
      <c r="C364" s="5" t="s">
        <v>2883</v>
      </c>
      <c r="D364" s="5" t="s">
        <v>5874</v>
      </c>
      <c r="E364" s="5" t="s">
        <v>5875</v>
      </c>
      <c r="F364" s="5" t="s">
        <v>2525</v>
      </c>
      <c r="G364" s="5" t="s">
        <v>2526</v>
      </c>
      <c r="H364" s="5" t="s">
        <v>2576</v>
      </c>
      <c r="I364" s="5" t="s">
        <v>2577</v>
      </c>
      <c r="J364" s="5" t="s">
        <v>1509</v>
      </c>
      <c r="K364" s="5" t="s">
        <v>7548</v>
      </c>
      <c r="L364" s="5" t="str" cm="1">
        <f t="array" ref="L364">_xlfn.TEXTJOIN(", ",TRUE,_xlfn.UNIQUE(_xlfn._xlws.FILTER(InfoGeneral[CodigoProducto],(InfoGeneral[BPIN]=EjecucionPresupuestalGastoCCyFondo[[#This Row],[PROYECTO]])*(InfoGeneral[Vigencia]=VALUE(EjecucionPresupuestalGastoCCyFondo[[#This Row],[VIGENCIA]])),"")))</f>
        <v>4001041</v>
      </c>
      <c r="M364" s="5" t="s">
        <v>6810</v>
      </c>
      <c r="N364" s="6">
        <v>0</v>
      </c>
      <c r="O364" s="6">
        <v>0</v>
      </c>
      <c r="P364" s="6">
        <v>0</v>
      </c>
      <c r="Q364" s="6">
        <v>105168909</v>
      </c>
      <c r="R364" s="6">
        <v>0</v>
      </c>
      <c r="S364" s="6">
        <v>0</v>
      </c>
      <c r="T364" s="6">
        <v>0</v>
      </c>
      <c r="U364" s="6">
        <v>105168909</v>
      </c>
      <c r="V364" s="6">
        <v>105168909</v>
      </c>
      <c r="W364" s="6">
        <v>105168909</v>
      </c>
      <c r="X364" s="6">
        <v>102400000</v>
      </c>
      <c r="Y364" s="6">
        <v>102400000</v>
      </c>
      <c r="Z364" s="6">
        <v>102400000</v>
      </c>
      <c r="AA364" s="107">
        <v>45936</v>
      </c>
      <c r="AB364" s="5" t="s">
        <v>7549</v>
      </c>
      <c r="AC364" s="107">
        <v>45951</v>
      </c>
      <c r="AD364" s="5" t="s">
        <v>7550</v>
      </c>
      <c r="AE364" s="5" t="s">
        <v>7551</v>
      </c>
      <c r="AF364" s="107">
        <v>45987</v>
      </c>
      <c r="AG364" s="5" t="s">
        <v>7552</v>
      </c>
      <c r="AH364" s="5" t="s">
        <v>5860</v>
      </c>
      <c r="AI364" s="5" t="s">
        <v>7553</v>
      </c>
      <c r="AJ364" s="107">
        <v>45947</v>
      </c>
      <c r="AK364" s="107">
        <v>45947</v>
      </c>
      <c r="AL364" s="6"/>
      <c r="AM364" s="6"/>
      <c r="AN364" s="6"/>
      <c r="AO364" s="6"/>
    </row>
    <row r="365" spans="1:41" ht="40.200000000000003" customHeight="1" x14ac:dyDescent="0.3">
      <c r="A365" s="167" t="s">
        <v>1246</v>
      </c>
      <c r="B365" s="5" t="s">
        <v>6406</v>
      </c>
      <c r="C365" s="5" t="s">
        <v>2927</v>
      </c>
      <c r="D365" s="5" t="s">
        <v>2296</v>
      </c>
      <c r="E365" s="5" t="s">
        <v>5921</v>
      </c>
      <c r="F365" s="5" t="s">
        <v>7554</v>
      </c>
      <c r="G365" s="5" t="s">
        <v>7555</v>
      </c>
      <c r="H365" s="5" t="s">
        <v>2420</v>
      </c>
      <c r="I365" s="5" t="s">
        <v>2426</v>
      </c>
      <c r="J365" s="5" t="s">
        <v>1393</v>
      </c>
      <c r="K365" s="5" t="s">
        <v>7556</v>
      </c>
      <c r="L365" s="5" t="str" cm="1">
        <f t="array" ref="L365">_xlfn.TEXTJOIN(", ",TRUE,_xlfn.UNIQUE(_xlfn._xlws.FILTER(InfoGeneral[CodigoProducto],(InfoGeneral[BPIN]=EjecucionPresupuestalGastoCCyFondo[[#This Row],[PROYECTO]])*(InfoGeneral[Vigencia]=VALUE(EjecucionPresupuestalGastoCCyFondo[[#This Row],[VIGENCIA]])),"")))</f>
        <v>1903011</v>
      </c>
      <c r="M365" s="5" t="s">
        <v>5798</v>
      </c>
      <c r="N365" s="6">
        <v>0</v>
      </c>
      <c r="O365" s="6">
        <v>0</v>
      </c>
      <c r="P365" s="6">
        <v>0</v>
      </c>
      <c r="Q365" s="6">
        <v>1099868501</v>
      </c>
      <c r="R365" s="6">
        <v>0</v>
      </c>
      <c r="S365" s="6">
        <v>0</v>
      </c>
      <c r="T365" s="6">
        <v>0</v>
      </c>
      <c r="U365" s="6">
        <v>1099868501</v>
      </c>
      <c r="V365" s="6">
        <v>1099868501</v>
      </c>
      <c r="W365" s="6">
        <v>1099868501</v>
      </c>
      <c r="X365" s="6">
        <v>1099868043</v>
      </c>
      <c r="Y365" s="6">
        <v>1099868043</v>
      </c>
      <c r="Z365" s="6">
        <v>1099868043</v>
      </c>
      <c r="AA365" s="107">
        <v>45982</v>
      </c>
      <c r="AB365" s="5" t="s">
        <v>7557</v>
      </c>
      <c r="AC365" s="107">
        <v>45986</v>
      </c>
      <c r="AD365" s="5" t="s">
        <v>7558</v>
      </c>
      <c r="AE365" s="5" t="s">
        <v>5930</v>
      </c>
      <c r="AF365" s="107">
        <v>45987</v>
      </c>
      <c r="AG365" s="5" t="s">
        <v>7559</v>
      </c>
      <c r="AH365" s="5" t="s">
        <v>5930</v>
      </c>
      <c r="AI365" s="5"/>
      <c r="AJ365" s="107"/>
      <c r="AK365" s="107"/>
      <c r="AL365" s="6"/>
      <c r="AM365" s="6"/>
      <c r="AN365" s="6"/>
      <c r="AO365" s="6"/>
    </row>
    <row r="366" spans="1:41" ht="40.200000000000003" customHeight="1" x14ac:dyDescent="0.3">
      <c r="A366" s="167" t="s">
        <v>1246</v>
      </c>
      <c r="B366" s="5" t="s">
        <v>7547</v>
      </c>
      <c r="C366" s="5" t="s">
        <v>2883</v>
      </c>
      <c r="D366" s="5" t="s">
        <v>5874</v>
      </c>
      <c r="E366" s="5" t="s">
        <v>5875</v>
      </c>
      <c r="F366" s="5" t="s">
        <v>5822</v>
      </c>
      <c r="G366" s="5" t="s">
        <v>5823</v>
      </c>
      <c r="H366" s="5" t="s">
        <v>2576</v>
      </c>
      <c r="I366" s="5" t="s">
        <v>2577</v>
      </c>
      <c r="J366" s="5" t="s">
        <v>1509</v>
      </c>
      <c r="K366" s="5" t="s">
        <v>7548</v>
      </c>
      <c r="L366" s="5" t="str" cm="1">
        <f t="array" ref="L366">_xlfn.TEXTJOIN(", ",TRUE,_xlfn.UNIQUE(_xlfn._xlws.FILTER(InfoGeneral[CodigoProducto],(InfoGeneral[BPIN]=EjecucionPresupuestalGastoCCyFondo[[#This Row],[PROYECTO]])*(InfoGeneral[Vigencia]=VALUE(EjecucionPresupuestalGastoCCyFondo[[#This Row],[VIGENCIA]])),"")))</f>
        <v>4001041</v>
      </c>
      <c r="M366" s="5" t="s">
        <v>6810</v>
      </c>
      <c r="N366" s="6">
        <v>0</v>
      </c>
      <c r="O366" s="6">
        <v>535988807</v>
      </c>
      <c r="P366" s="6">
        <v>0</v>
      </c>
      <c r="Q366" s="6">
        <v>0</v>
      </c>
      <c r="R366" s="6">
        <v>0</v>
      </c>
      <c r="S366" s="6">
        <v>0</v>
      </c>
      <c r="T366" s="6">
        <v>0</v>
      </c>
      <c r="U366" s="6">
        <v>535988807</v>
      </c>
      <c r="V366" s="6">
        <v>535988807</v>
      </c>
      <c r="W366" s="6">
        <v>535988807</v>
      </c>
      <c r="X366" s="6">
        <v>535988807</v>
      </c>
      <c r="Y366" s="6">
        <v>15066666.67</v>
      </c>
      <c r="Z366" s="6">
        <v>15066666.67</v>
      </c>
      <c r="AA366" s="107">
        <v>45936</v>
      </c>
      <c r="AB366" s="5" t="s">
        <v>7549</v>
      </c>
      <c r="AC366" s="107">
        <v>45954</v>
      </c>
      <c r="AD366" s="5" t="s">
        <v>7560</v>
      </c>
      <c r="AE366" s="5" t="s">
        <v>7561</v>
      </c>
      <c r="AF366" s="107">
        <v>45988</v>
      </c>
      <c r="AG366" s="5" t="s">
        <v>7562</v>
      </c>
      <c r="AH366" s="5" t="s">
        <v>5860</v>
      </c>
      <c r="AI366" s="5" t="s">
        <v>7563</v>
      </c>
      <c r="AJ366" s="107">
        <v>45952</v>
      </c>
      <c r="AK366" s="107">
        <v>45952</v>
      </c>
      <c r="AL366" s="6"/>
      <c r="AM366" s="6"/>
      <c r="AN366" s="6"/>
      <c r="AO366" s="6"/>
    </row>
    <row r="367" spans="1:41" ht="40.200000000000003" customHeight="1" x14ac:dyDescent="0.3">
      <c r="A367" s="167" t="s">
        <v>1246</v>
      </c>
      <c r="B367" s="5" t="s">
        <v>5795</v>
      </c>
      <c r="C367" s="5" t="s">
        <v>2777</v>
      </c>
      <c r="D367" s="5" t="s">
        <v>2267</v>
      </c>
      <c r="E367" s="5" t="s">
        <v>5796</v>
      </c>
      <c r="F367" s="5" t="s">
        <v>6548</v>
      </c>
      <c r="G367" s="5" t="s">
        <v>6549</v>
      </c>
      <c r="H367" s="5" t="s">
        <v>2564</v>
      </c>
      <c r="I367" s="5" t="s">
        <v>2565</v>
      </c>
      <c r="J367" s="5" t="s">
        <v>1740</v>
      </c>
      <c r="K367" s="5" t="s">
        <v>7564</v>
      </c>
      <c r="L367" s="5" t="str" cm="1">
        <f t="array" ref="L367">_xlfn.TEXTJOIN(", ",TRUE,_xlfn.UNIQUE(_xlfn._xlws.FILTER(InfoGeneral[CodigoProducto],(InfoGeneral[BPIN]=EjecucionPresupuestalGastoCCyFondo[[#This Row],[PROYECTO]])*(InfoGeneral[Vigencia]=VALUE(EjecucionPresupuestalGastoCCyFondo[[#This Row],[VIGENCIA]])),"")))</f>
        <v>4104008</v>
      </c>
      <c r="M367" s="5" t="s">
        <v>6907</v>
      </c>
      <c r="N367" s="6">
        <v>0</v>
      </c>
      <c r="O367" s="6">
        <v>0</v>
      </c>
      <c r="P367" s="6">
        <v>0</v>
      </c>
      <c r="Q367" s="6">
        <v>1031473980.6</v>
      </c>
      <c r="R367" s="6">
        <v>0</v>
      </c>
      <c r="S367" s="6">
        <v>0</v>
      </c>
      <c r="T367" s="6">
        <v>0</v>
      </c>
      <c r="U367" s="6">
        <v>10314739806</v>
      </c>
      <c r="V367" s="6">
        <v>1031473980.6</v>
      </c>
      <c r="W367" s="6">
        <v>1031473980.6</v>
      </c>
      <c r="X367" s="6">
        <v>1031473980.6</v>
      </c>
      <c r="Y367" s="6">
        <v>0</v>
      </c>
      <c r="Z367" s="6">
        <v>0</v>
      </c>
      <c r="AA367" s="107">
        <v>45933</v>
      </c>
      <c r="AB367" s="5" t="s">
        <v>7565</v>
      </c>
      <c r="AC367" s="107">
        <v>46022</v>
      </c>
      <c r="AD367" s="5" t="s">
        <v>7566</v>
      </c>
      <c r="AE367" s="5" t="s">
        <v>7567</v>
      </c>
      <c r="AF367" s="107"/>
      <c r="AG367" s="5"/>
      <c r="AH367" s="5"/>
      <c r="AI367" s="5" t="s">
        <v>7568</v>
      </c>
      <c r="AJ367" s="107">
        <v>46021</v>
      </c>
      <c r="AK367" s="107">
        <v>46022</v>
      </c>
      <c r="AL367" s="6"/>
      <c r="AM367" s="6"/>
      <c r="AN367" s="6"/>
      <c r="AO367" s="6"/>
    </row>
    <row r="368" spans="1:41" ht="40.200000000000003" customHeight="1" x14ac:dyDescent="0.3">
      <c r="A368" s="167" t="s">
        <v>1246</v>
      </c>
      <c r="B368" s="5" t="s">
        <v>7079</v>
      </c>
      <c r="C368" s="5" t="s">
        <v>3162</v>
      </c>
      <c r="D368" s="5" t="s">
        <v>2599</v>
      </c>
      <c r="E368" s="5" t="s">
        <v>6497</v>
      </c>
      <c r="F368" s="5" t="s">
        <v>7569</v>
      </c>
      <c r="G368" s="5" t="s">
        <v>7570</v>
      </c>
      <c r="H368" s="5" t="s">
        <v>2534</v>
      </c>
      <c r="I368" s="5" t="s">
        <v>2544</v>
      </c>
      <c r="J368" s="5" t="s">
        <v>1536</v>
      </c>
      <c r="K368" s="5" t="s">
        <v>7571</v>
      </c>
      <c r="L368" s="5" t="str" cm="1">
        <f t="array" ref="L368">_xlfn.TEXTJOIN(", ",TRUE,_xlfn.UNIQUE(_xlfn._xlws.FILTER(InfoGeneral[CodigoProducto],(InfoGeneral[BPIN]=EjecucionPresupuestalGastoCCyFondo[[#This Row],[PROYECTO]])*(InfoGeneral[Vigencia]=VALUE(EjecucionPresupuestalGastoCCyFondo[[#This Row],[VIGENCIA]])),"")))</f>
        <v>3302017</v>
      </c>
      <c r="M368" s="5" t="s">
        <v>5798</v>
      </c>
      <c r="N368" s="6">
        <v>0</v>
      </c>
      <c r="O368" s="6">
        <v>65000000</v>
      </c>
      <c r="P368" s="6">
        <v>0</v>
      </c>
      <c r="Q368" s="6">
        <v>0</v>
      </c>
      <c r="R368" s="6">
        <v>0</v>
      </c>
      <c r="S368" s="6">
        <v>0</v>
      </c>
      <c r="T368" s="6">
        <v>0</v>
      </c>
      <c r="U368" s="6">
        <v>65000000</v>
      </c>
      <c r="V368" s="6">
        <v>65000000</v>
      </c>
      <c r="W368" s="6">
        <v>65000000</v>
      </c>
      <c r="X368" s="6">
        <v>65000000</v>
      </c>
      <c r="Y368" s="6">
        <v>65000000</v>
      </c>
      <c r="Z368" s="6">
        <v>65000000</v>
      </c>
      <c r="AA368" s="107">
        <v>45988</v>
      </c>
      <c r="AB368" s="5" t="s">
        <v>7572</v>
      </c>
      <c r="AC368" s="107">
        <v>45988</v>
      </c>
      <c r="AD368" s="5" t="s">
        <v>7573</v>
      </c>
      <c r="AE368" s="5" t="s">
        <v>5911</v>
      </c>
      <c r="AF368" s="107">
        <v>45989</v>
      </c>
      <c r="AG368" s="5" t="s">
        <v>7574</v>
      </c>
      <c r="AH368" s="5" t="s">
        <v>5911</v>
      </c>
      <c r="AI368" s="5"/>
      <c r="AJ368" s="107"/>
      <c r="AK368" s="107"/>
      <c r="AL368" s="6"/>
      <c r="AM368" s="6"/>
      <c r="AN368" s="6"/>
      <c r="AO368" s="6"/>
    </row>
    <row r="369" spans="1:41" ht="40.200000000000003" customHeight="1" x14ac:dyDescent="0.3">
      <c r="A369" s="167" t="s">
        <v>1246</v>
      </c>
      <c r="B369" s="5" t="s">
        <v>7079</v>
      </c>
      <c r="C369" s="5" t="s">
        <v>3162</v>
      </c>
      <c r="D369" s="5" t="s">
        <v>2599</v>
      </c>
      <c r="E369" s="5" t="s">
        <v>6497</v>
      </c>
      <c r="F369" s="5" t="s">
        <v>7569</v>
      </c>
      <c r="G369" s="5" t="s">
        <v>7570</v>
      </c>
      <c r="H369" s="5" t="s">
        <v>2534</v>
      </c>
      <c r="I369" s="5" t="s">
        <v>2544</v>
      </c>
      <c r="J369" s="5" t="s">
        <v>1739</v>
      </c>
      <c r="K369" s="5" t="s">
        <v>7575</v>
      </c>
      <c r="L369" s="5" t="str" cm="1">
        <f t="array" ref="L369">_xlfn.TEXTJOIN(", ",TRUE,_xlfn.UNIQUE(_xlfn._xlws.FILTER(InfoGeneral[CodigoProducto],(InfoGeneral[BPIN]=EjecucionPresupuestalGastoCCyFondo[[#This Row],[PROYECTO]])*(InfoGeneral[Vigencia]=VALUE(EjecucionPresupuestalGastoCCyFondo[[#This Row],[VIGENCIA]])),"")))</f>
        <v>3302003</v>
      </c>
      <c r="M369" s="5" t="s">
        <v>5798</v>
      </c>
      <c r="N369" s="6">
        <v>0</v>
      </c>
      <c r="O369" s="6">
        <v>140009539</v>
      </c>
      <c r="P369" s="6">
        <v>0</v>
      </c>
      <c r="Q369" s="6">
        <v>0</v>
      </c>
      <c r="R369" s="6">
        <v>0</v>
      </c>
      <c r="S369" s="6">
        <v>0</v>
      </c>
      <c r="T369" s="6">
        <v>0</v>
      </c>
      <c r="U369" s="6">
        <v>140009539</v>
      </c>
      <c r="V369" s="6">
        <v>140009539</v>
      </c>
      <c r="W369" s="6">
        <v>140009539</v>
      </c>
      <c r="X369" s="6">
        <v>140009539</v>
      </c>
      <c r="Y369" s="6">
        <v>140009539</v>
      </c>
      <c r="Z369" s="6">
        <v>140009539</v>
      </c>
      <c r="AA369" s="107">
        <v>45988</v>
      </c>
      <c r="AB369" s="5" t="s">
        <v>7572</v>
      </c>
      <c r="AC369" s="107">
        <v>45988</v>
      </c>
      <c r="AD369" s="5" t="s">
        <v>7573</v>
      </c>
      <c r="AE369" s="5" t="s">
        <v>5911</v>
      </c>
      <c r="AF369" s="107">
        <v>45989</v>
      </c>
      <c r="AG369" s="5" t="s">
        <v>7574</v>
      </c>
      <c r="AH369" s="5" t="s">
        <v>5911</v>
      </c>
      <c r="AI369" s="5"/>
      <c r="AJ369" s="107"/>
      <c r="AK369" s="107"/>
      <c r="AL369" s="6"/>
      <c r="AM369" s="6"/>
      <c r="AN369" s="6"/>
      <c r="AO369" s="6"/>
    </row>
    <row r="370" spans="1:41" ht="40.200000000000003" customHeight="1" x14ac:dyDescent="0.3">
      <c r="A370" s="167" t="s">
        <v>1246</v>
      </c>
      <c r="B370" s="5" t="s">
        <v>5795</v>
      </c>
      <c r="C370" s="5" t="s">
        <v>3600</v>
      </c>
      <c r="D370" s="5" t="s">
        <v>2267</v>
      </c>
      <c r="E370" s="5" t="s">
        <v>5796</v>
      </c>
      <c r="F370" s="5" t="s">
        <v>2558</v>
      </c>
      <c r="G370" s="5" t="s">
        <v>5767</v>
      </c>
      <c r="H370" s="5" t="s">
        <v>2545</v>
      </c>
      <c r="I370" s="5" t="s">
        <v>2546</v>
      </c>
      <c r="J370" s="5" t="s">
        <v>1277</v>
      </c>
      <c r="K370" s="5" t="s">
        <v>7576</v>
      </c>
      <c r="L370" s="5" t="str" cm="1">
        <f t="array" ref="L370">_xlfn.TEXTJOIN(", ",TRUE,_xlfn.UNIQUE(_xlfn._xlws.FILTER(InfoGeneral[CodigoProducto],(InfoGeneral[BPIN]=EjecucionPresupuestalGastoCCyFondo[[#This Row],[PROYECTO]])*(InfoGeneral[Vigencia]=VALUE(EjecucionPresupuestalGastoCCyFondo[[#This Row],[VIGENCIA]])),"")))</f>
        <v>3202005, 3202014</v>
      </c>
      <c r="M370" s="5" t="s">
        <v>6907</v>
      </c>
      <c r="N370" s="6">
        <v>0</v>
      </c>
      <c r="O370" s="6">
        <v>2696463126.5</v>
      </c>
      <c r="P370" s="6">
        <v>0</v>
      </c>
      <c r="Q370" s="6">
        <v>0</v>
      </c>
      <c r="R370" s="6">
        <v>0</v>
      </c>
      <c r="S370" s="6">
        <v>0</v>
      </c>
      <c r="T370" s="6">
        <v>0</v>
      </c>
      <c r="U370" s="6">
        <v>26964631265</v>
      </c>
      <c r="V370" s="6">
        <v>2696463126.5</v>
      </c>
      <c r="W370" s="6">
        <v>2696463126.5</v>
      </c>
      <c r="X370" s="6">
        <v>2691264980.3000002</v>
      </c>
      <c r="Y370" s="6">
        <v>0</v>
      </c>
      <c r="Z370" s="6">
        <v>0</v>
      </c>
      <c r="AA370" s="107">
        <v>45933</v>
      </c>
      <c r="AB370" s="5" t="s">
        <v>7577</v>
      </c>
      <c r="AC370" s="107">
        <v>46010</v>
      </c>
      <c r="AD370" s="5" t="s">
        <v>7578</v>
      </c>
      <c r="AE370" s="5" t="s">
        <v>7579</v>
      </c>
      <c r="AF370" s="107"/>
      <c r="AG370" s="5"/>
      <c r="AH370" s="5"/>
      <c r="AI370" s="5" t="s">
        <v>7580</v>
      </c>
      <c r="AJ370" s="107">
        <v>46009</v>
      </c>
      <c r="AK370" s="107">
        <v>46010</v>
      </c>
      <c r="AL370" s="6"/>
      <c r="AM370" s="6"/>
      <c r="AN370" s="6"/>
      <c r="AO370" s="6"/>
    </row>
    <row r="371" spans="1:41" ht="40.200000000000003" customHeight="1" x14ac:dyDescent="0.3">
      <c r="A371" s="167" t="s">
        <v>1246</v>
      </c>
      <c r="B371" s="5" t="s">
        <v>7079</v>
      </c>
      <c r="C371" s="5" t="s">
        <v>3162</v>
      </c>
      <c r="D371" s="5" t="s">
        <v>2599</v>
      </c>
      <c r="E371" s="5" t="s">
        <v>6497</v>
      </c>
      <c r="F371" s="5" t="s">
        <v>7569</v>
      </c>
      <c r="G371" s="5" t="s">
        <v>7570</v>
      </c>
      <c r="H371" s="5" t="s">
        <v>2534</v>
      </c>
      <c r="I371" s="5" t="s">
        <v>2544</v>
      </c>
      <c r="J371" s="5" t="s">
        <v>1680</v>
      </c>
      <c r="K371" s="5" t="s">
        <v>7581</v>
      </c>
      <c r="L371" s="5" t="str" cm="1">
        <f t="array" ref="L371">_xlfn.TEXTJOIN(", ",TRUE,_xlfn.UNIQUE(_xlfn._xlws.FILTER(InfoGeneral[CodigoProducto],(InfoGeneral[BPIN]=EjecucionPresupuestalGastoCCyFondo[[#This Row],[PROYECTO]])*(InfoGeneral[Vigencia]=VALUE(EjecucionPresupuestalGastoCCyFondo[[#This Row],[VIGENCIA]])),"")))</f>
        <v>3302017</v>
      </c>
      <c r="M371" s="5" t="s">
        <v>5798</v>
      </c>
      <c r="N371" s="6">
        <v>0</v>
      </c>
      <c r="O371" s="6">
        <v>30000002</v>
      </c>
      <c r="P371" s="6">
        <v>0</v>
      </c>
      <c r="Q371" s="6">
        <v>0</v>
      </c>
      <c r="R371" s="6">
        <v>0</v>
      </c>
      <c r="S371" s="6">
        <v>0</v>
      </c>
      <c r="T371" s="6">
        <v>0</v>
      </c>
      <c r="U371" s="6">
        <v>30000002</v>
      </c>
      <c r="V371" s="6">
        <v>30000002</v>
      </c>
      <c r="W371" s="6">
        <v>30000002</v>
      </c>
      <c r="X371" s="6">
        <v>30000002</v>
      </c>
      <c r="Y371" s="6">
        <v>30000002</v>
      </c>
      <c r="Z371" s="6">
        <v>30000002</v>
      </c>
      <c r="AA371" s="107">
        <v>45988</v>
      </c>
      <c r="AB371" s="5" t="s">
        <v>7572</v>
      </c>
      <c r="AC371" s="107">
        <v>45988</v>
      </c>
      <c r="AD371" s="5" t="s">
        <v>7573</v>
      </c>
      <c r="AE371" s="5" t="s">
        <v>5911</v>
      </c>
      <c r="AF371" s="107">
        <v>45989</v>
      </c>
      <c r="AG371" s="5" t="s">
        <v>7574</v>
      </c>
      <c r="AH371" s="5" t="s">
        <v>5911</v>
      </c>
      <c r="AI371" s="5"/>
      <c r="AJ371" s="107"/>
      <c r="AK371" s="107"/>
      <c r="AL371" s="6"/>
      <c r="AM371" s="6"/>
      <c r="AN371" s="6"/>
      <c r="AO371" s="6"/>
    </row>
    <row r="372" spans="1:41" ht="40.200000000000003" customHeight="1" x14ac:dyDescent="0.3">
      <c r="A372" s="167" t="s">
        <v>1246</v>
      </c>
      <c r="B372" s="5" t="s">
        <v>7031</v>
      </c>
      <c r="C372" s="5" t="s">
        <v>2787</v>
      </c>
      <c r="D372" s="5" t="s">
        <v>2258</v>
      </c>
      <c r="E372" s="5" t="s">
        <v>6172</v>
      </c>
      <c r="F372" s="5" t="s">
        <v>2525</v>
      </c>
      <c r="G372" s="5" t="s">
        <v>2526</v>
      </c>
      <c r="H372" s="5" t="s">
        <v>2499</v>
      </c>
      <c r="I372" s="5" t="s">
        <v>2500</v>
      </c>
      <c r="J372" s="5" t="s">
        <v>1623</v>
      </c>
      <c r="K372" s="5" t="s">
        <v>7582</v>
      </c>
      <c r="L372" s="5" t="str" cm="1">
        <f t="array" ref="L372">_xlfn.TEXTJOIN(", ",TRUE,_xlfn.UNIQUE(_xlfn._xlws.FILTER(InfoGeneral[CodigoProducto],(InfoGeneral[BPIN]=EjecucionPresupuestalGastoCCyFondo[[#This Row],[PROYECTO]])*(InfoGeneral[Vigencia]=VALUE(EjecucionPresupuestalGastoCCyFondo[[#This Row],[VIGENCIA]])),"")))</f>
        <v>4599002</v>
      </c>
      <c r="M372" s="5" t="s">
        <v>6907</v>
      </c>
      <c r="N372" s="6">
        <v>0</v>
      </c>
      <c r="O372" s="6">
        <v>0</v>
      </c>
      <c r="P372" s="6">
        <v>0</v>
      </c>
      <c r="Q372" s="6">
        <v>550000000</v>
      </c>
      <c r="R372" s="6">
        <v>0</v>
      </c>
      <c r="S372" s="6">
        <v>0</v>
      </c>
      <c r="T372" s="6">
        <v>0</v>
      </c>
      <c r="U372" s="6">
        <v>550000000</v>
      </c>
      <c r="V372" s="6">
        <v>550000000</v>
      </c>
      <c r="W372" s="6">
        <v>550000000</v>
      </c>
      <c r="X372" s="6">
        <v>550000000</v>
      </c>
      <c r="Y372" s="6">
        <v>183333333.33000001</v>
      </c>
      <c r="Z372" s="6">
        <v>0</v>
      </c>
      <c r="AA372" s="107">
        <v>45933</v>
      </c>
      <c r="AB372" s="5" t="s">
        <v>7583</v>
      </c>
      <c r="AC372" s="107">
        <v>45987</v>
      </c>
      <c r="AD372" s="5" t="s">
        <v>7584</v>
      </c>
      <c r="AE372" s="5" t="s">
        <v>7585</v>
      </c>
      <c r="AF372" s="107">
        <v>46022</v>
      </c>
      <c r="AG372" s="5" t="s">
        <v>7586</v>
      </c>
      <c r="AH372" s="5" t="s">
        <v>5860</v>
      </c>
      <c r="AI372" s="5" t="s">
        <v>7587</v>
      </c>
      <c r="AJ372" s="107">
        <v>45985</v>
      </c>
      <c r="AK372" s="107">
        <v>45987</v>
      </c>
      <c r="AL372" s="6"/>
      <c r="AM372" s="6"/>
      <c r="AN372" s="6"/>
      <c r="AO372" s="6"/>
    </row>
    <row r="373" spans="1:41" ht="40.200000000000003" customHeight="1" x14ac:dyDescent="0.3">
      <c r="A373" s="167" t="s">
        <v>1246</v>
      </c>
      <c r="B373" s="5" t="s">
        <v>7547</v>
      </c>
      <c r="C373" s="5" t="s">
        <v>2883</v>
      </c>
      <c r="D373" s="5" t="s">
        <v>5874</v>
      </c>
      <c r="E373" s="5" t="s">
        <v>5875</v>
      </c>
      <c r="F373" s="5" t="s">
        <v>7588</v>
      </c>
      <c r="G373" s="5" t="s">
        <v>7589</v>
      </c>
      <c r="H373" s="5" t="s">
        <v>2576</v>
      </c>
      <c r="I373" s="5" t="s">
        <v>2577</v>
      </c>
      <c r="J373" s="5" t="s">
        <v>1509</v>
      </c>
      <c r="K373" s="5" t="s">
        <v>7548</v>
      </c>
      <c r="L373" s="5" t="str" cm="1">
        <f t="array" ref="L373">_xlfn.TEXTJOIN(", ",TRUE,_xlfn.UNIQUE(_xlfn._xlws.FILTER(InfoGeneral[CodigoProducto],(InfoGeneral[BPIN]=EjecucionPresupuestalGastoCCyFondo[[#This Row],[PROYECTO]])*(InfoGeneral[Vigencia]=VALUE(EjecucionPresupuestalGastoCCyFondo[[#This Row],[VIGENCIA]])),"")))</f>
        <v>4001041</v>
      </c>
      <c r="M373" s="5" t="s">
        <v>6810</v>
      </c>
      <c r="N373" s="6">
        <v>0</v>
      </c>
      <c r="O373" s="6">
        <v>659097539</v>
      </c>
      <c r="P373" s="6">
        <v>0</v>
      </c>
      <c r="Q373" s="6">
        <v>0</v>
      </c>
      <c r="R373" s="6">
        <v>0</v>
      </c>
      <c r="S373" s="6">
        <v>0</v>
      </c>
      <c r="T373" s="6">
        <v>0</v>
      </c>
      <c r="U373" s="6">
        <v>659097539</v>
      </c>
      <c r="V373" s="6">
        <v>659097539</v>
      </c>
      <c r="W373" s="6">
        <v>659097539</v>
      </c>
      <c r="X373" s="6">
        <v>659097539</v>
      </c>
      <c r="Y373" s="6">
        <v>97666666.670000002</v>
      </c>
      <c r="Z373" s="6">
        <v>87666666.670000002</v>
      </c>
      <c r="AA373" s="107">
        <v>45936</v>
      </c>
      <c r="AB373" s="5" t="s">
        <v>7549</v>
      </c>
      <c r="AC373" s="107">
        <v>45957</v>
      </c>
      <c r="AD373" s="5" t="s">
        <v>7590</v>
      </c>
      <c r="AE373" s="5" t="s">
        <v>7591</v>
      </c>
      <c r="AF373" s="107">
        <v>45995</v>
      </c>
      <c r="AG373" s="5" t="s">
        <v>7592</v>
      </c>
      <c r="AH373" s="5" t="s">
        <v>6711</v>
      </c>
      <c r="AI373" s="5" t="s">
        <v>7593</v>
      </c>
      <c r="AJ373" s="107">
        <v>45951</v>
      </c>
      <c r="AK373" s="107">
        <v>45951</v>
      </c>
      <c r="AL373" s="6"/>
      <c r="AM373" s="6"/>
      <c r="AN373" s="6"/>
      <c r="AO373" s="6"/>
    </row>
    <row r="374" spans="1:41" ht="40.200000000000003" customHeight="1" x14ac:dyDescent="0.3">
      <c r="A374" s="167" t="s">
        <v>1246</v>
      </c>
      <c r="B374" s="5" t="s">
        <v>7079</v>
      </c>
      <c r="C374" s="5" t="s">
        <v>3162</v>
      </c>
      <c r="D374" s="5" t="s">
        <v>2599</v>
      </c>
      <c r="E374" s="5" t="s">
        <v>6497</v>
      </c>
      <c r="F374" s="5" t="s">
        <v>2616</v>
      </c>
      <c r="G374" s="5" t="s">
        <v>2617</v>
      </c>
      <c r="H374" s="5" t="s">
        <v>2534</v>
      </c>
      <c r="I374" s="5" t="s">
        <v>2544</v>
      </c>
      <c r="J374" s="5" t="s">
        <v>1632</v>
      </c>
      <c r="K374" s="5" t="s">
        <v>7594</v>
      </c>
      <c r="L374" s="5" t="str" cm="1">
        <f t="array" ref="L374">_xlfn.TEXTJOIN(", ",TRUE,_xlfn.UNIQUE(_xlfn._xlws.FILTER(InfoGeneral[CodigoProducto],(InfoGeneral[BPIN]=EjecucionPresupuestalGastoCCyFondo[[#This Row],[PROYECTO]])*(InfoGeneral[Vigencia]=VALUE(EjecucionPresupuestalGastoCCyFondo[[#This Row],[VIGENCIA]])),"")))</f>
        <v>3301053</v>
      </c>
      <c r="M374" s="5" t="s">
        <v>5798</v>
      </c>
      <c r="N374" s="6">
        <v>0</v>
      </c>
      <c r="O374" s="6">
        <v>0</v>
      </c>
      <c r="P374" s="6">
        <v>0</v>
      </c>
      <c r="Q374" s="6">
        <v>142347760.81999999</v>
      </c>
      <c r="R374" s="6">
        <v>0</v>
      </c>
      <c r="S374" s="6">
        <v>0</v>
      </c>
      <c r="T374" s="6">
        <v>0</v>
      </c>
      <c r="U374" s="6">
        <v>14234776082</v>
      </c>
      <c r="V374" s="6">
        <v>142347760.81999999</v>
      </c>
      <c r="W374" s="6">
        <v>142347760.81999999</v>
      </c>
      <c r="X374" s="6">
        <v>142347760.81999999</v>
      </c>
      <c r="Y374" s="6">
        <v>142347760.81999999</v>
      </c>
      <c r="Z374" s="6">
        <v>142347760.81999999</v>
      </c>
      <c r="AA374" s="107">
        <v>45994</v>
      </c>
      <c r="AB374" s="5" t="s">
        <v>7595</v>
      </c>
      <c r="AC374" s="107">
        <v>45994</v>
      </c>
      <c r="AD374" s="5" t="s">
        <v>7596</v>
      </c>
      <c r="AE374" s="5" t="s">
        <v>7195</v>
      </c>
      <c r="AF374" s="107">
        <v>45995</v>
      </c>
      <c r="AG374" s="5" t="s">
        <v>7597</v>
      </c>
      <c r="AH374" s="5" t="s">
        <v>7195</v>
      </c>
      <c r="AI374" s="5"/>
      <c r="AJ374" s="107"/>
      <c r="AK374" s="107"/>
      <c r="AL374" s="6"/>
      <c r="AM374" s="6"/>
      <c r="AN374" s="6"/>
      <c r="AO374" s="6"/>
    </row>
    <row r="375" spans="1:41" ht="40.200000000000003" customHeight="1" x14ac:dyDescent="0.3">
      <c r="A375" s="167" t="s">
        <v>1246</v>
      </c>
      <c r="B375" s="5" t="s">
        <v>5795</v>
      </c>
      <c r="C375" s="5" t="s">
        <v>2787</v>
      </c>
      <c r="D375" s="5" t="s">
        <v>2267</v>
      </c>
      <c r="E375" s="5" t="s">
        <v>5796</v>
      </c>
      <c r="F375" s="5" t="s">
        <v>2525</v>
      </c>
      <c r="G375" s="5" t="s">
        <v>2526</v>
      </c>
      <c r="H375" s="5" t="s">
        <v>2499</v>
      </c>
      <c r="I375" s="5" t="s">
        <v>2500</v>
      </c>
      <c r="J375" s="5" t="s">
        <v>1541</v>
      </c>
      <c r="K375" s="5" t="s">
        <v>7598</v>
      </c>
      <c r="L375" s="5" t="str" cm="1">
        <f t="array" ref="L375">_xlfn.TEXTJOIN(", ",TRUE,_xlfn.UNIQUE(_xlfn._xlws.FILTER(InfoGeneral[CodigoProducto],(InfoGeneral[BPIN]=EjecucionPresupuestalGastoCCyFondo[[#This Row],[PROYECTO]])*(InfoGeneral[Vigencia]=VALUE(EjecucionPresupuestalGastoCCyFondo[[#This Row],[VIGENCIA]])),"")))</f>
        <v>4599002</v>
      </c>
      <c r="M375" s="5" t="s">
        <v>5798</v>
      </c>
      <c r="N375" s="6">
        <v>0</v>
      </c>
      <c r="O375" s="6">
        <v>0</v>
      </c>
      <c r="P375" s="6">
        <v>0</v>
      </c>
      <c r="Q375" s="6">
        <v>235577005</v>
      </c>
      <c r="R375" s="6">
        <v>0</v>
      </c>
      <c r="S375" s="6">
        <v>0</v>
      </c>
      <c r="T375" s="6">
        <v>0</v>
      </c>
      <c r="U375" s="6">
        <v>235577005</v>
      </c>
      <c r="V375" s="6">
        <v>235577005</v>
      </c>
      <c r="W375" s="6">
        <v>235577005</v>
      </c>
      <c r="X375" s="6">
        <v>235577005</v>
      </c>
      <c r="Y375" s="6">
        <v>47115401</v>
      </c>
      <c r="Z375" s="6">
        <v>0</v>
      </c>
      <c r="AA375" s="107">
        <v>45933</v>
      </c>
      <c r="AB375" s="5" t="s">
        <v>7599</v>
      </c>
      <c r="AC375" s="107">
        <v>45987</v>
      </c>
      <c r="AD375" s="5" t="s">
        <v>7600</v>
      </c>
      <c r="AE375" s="5" t="s">
        <v>7601</v>
      </c>
      <c r="AF375" s="107">
        <v>46022</v>
      </c>
      <c r="AG375" s="5" t="s">
        <v>7602</v>
      </c>
      <c r="AH375" s="5" t="s">
        <v>5860</v>
      </c>
      <c r="AI375" s="5" t="s">
        <v>7603</v>
      </c>
      <c r="AJ375" s="107">
        <v>45985</v>
      </c>
      <c r="AK375" s="107">
        <v>45987</v>
      </c>
      <c r="AL375" s="6"/>
      <c r="AM375" s="6"/>
      <c r="AN375" s="6"/>
      <c r="AO375" s="6"/>
    </row>
    <row r="376" spans="1:41" ht="40.200000000000003" customHeight="1" x14ac:dyDescent="0.3">
      <c r="A376" s="167" t="s">
        <v>1246</v>
      </c>
      <c r="B376" s="5" t="s">
        <v>6448</v>
      </c>
      <c r="C376" s="5" t="s">
        <v>2927</v>
      </c>
      <c r="D376" s="5" t="s">
        <v>2351</v>
      </c>
      <c r="E376" s="5" t="s">
        <v>5953</v>
      </c>
      <c r="F376" s="5" t="s">
        <v>7554</v>
      </c>
      <c r="G376" s="5" t="s">
        <v>7555</v>
      </c>
      <c r="H376" s="5" t="s">
        <v>2420</v>
      </c>
      <c r="I376" s="5" t="s">
        <v>2426</v>
      </c>
      <c r="J376" s="5" t="s">
        <v>1393</v>
      </c>
      <c r="K376" s="5" t="s">
        <v>7556</v>
      </c>
      <c r="L376" s="5" t="str" cm="1">
        <f t="array" ref="L376">_xlfn.TEXTJOIN(", ",TRUE,_xlfn.UNIQUE(_xlfn._xlws.FILTER(InfoGeneral[CodigoProducto],(InfoGeneral[BPIN]=EjecucionPresupuestalGastoCCyFondo[[#This Row],[PROYECTO]])*(InfoGeneral[Vigencia]=VALUE(EjecucionPresupuestalGastoCCyFondo[[#This Row],[VIGENCIA]])),"")))</f>
        <v>1903011</v>
      </c>
      <c r="M376" s="5" t="s">
        <v>5798</v>
      </c>
      <c r="N376" s="6">
        <v>0</v>
      </c>
      <c r="O376" s="6">
        <v>0</v>
      </c>
      <c r="P376" s="6">
        <v>0</v>
      </c>
      <c r="Q376" s="6">
        <v>167075447</v>
      </c>
      <c r="R376" s="6">
        <v>0</v>
      </c>
      <c r="S376" s="6">
        <v>0</v>
      </c>
      <c r="T376" s="6">
        <v>0</v>
      </c>
      <c r="U376" s="6">
        <v>167075447</v>
      </c>
      <c r="V376" s="6">
        <v>167075447</v>
      </c>
      <c r="W376" s="6">
        <v>167075447</v>
      </c>
      <c r="X376" s="6">
        <v>167075447</v>
      </c>
      <c r="Y376" s="6">
        <v>167075447</v>
      </c>
      <c r="Z376" s="6">
        <v>167075447</v>
      </c>
      <c r="AA376" s="107">
        <v>45982</v>
      </c>
      <c r="AB376" s="5" t="s">
        <v>7557</v>
      </c>
      <c r="AC376" s="107">
        <v>45995</v>
      </c>
      <c r="AD376" s="5" t="s">
        <v>7604</v>
      </c>
      <c r="AE376" s="5" t="s">
        <v>5930</v>
      </c>
      <c r="AF376" s="107">
        <v>45996</v>
      </c>
      <c r="AG376" s="5" t="s">
        <v>7605</v>
      </c>
      <c r="AH376" s="5" t="s">
        <v>5930</v>
      </c>
      <c r="AI376" s="5"/>
      <c r="AJ376" s="107"/>
      <c r="AK376" s="107"/>
      <c r="AL376" s="6"/>
      <c r="AM376" s="6"/>
      <c r="AN376" s="6"/>
      <c r="AO376" s="6"/>
    </row>
    <row r="377" spans="1:41" ht="40.200000000000003" customHeight="1" x14ac:dyDescent="0.3">
      <c r="A377" s="167" t="s">
        <v>1246</v>
      </c>
      <c r="B377" s="5" t="s">
        <v>5795</v>
      </c>
      <c r="C377" s="5" t="s">
        <v>2860</v>
      </c>
      <c r="D377" s="5" t="s">
        <v>2267</v>
      </c>
      <c r="E377" s="5" t="s">
        <v>5796</v>
      </c>
      <c r="F377" s="5" t="s">
        <v>2558</v>
      </c>
      <c r="G377" s="5" t="s">
        <v>5767</v>
      </c>
      <c r="H377" s="5" t="s">
        <v>2545</v>
      </c>
      <c r="I377" s="5" t="s">
        <v>2546</v>
      </c>
      <c r="J377" s="5" t="s">
        <v>1663</v>
      </c>
      <c r="K377" s="5" t="s">
        <v>7606</v>
      </c>
      <c r="L377" s="5" t="str" cm="1">
        <f t="array" ref="L377">_xlfn.TEXTJOIN(", ",TRUE,_xlfn.UNIQUE(_xlfn._xlws.FILTER(InfoGeneral[CodigoProducto],(InfoGeneral[BPIN]=EjecucionPresupuestalGastoCCyFondo[[#This Row],[PROYECTO]])*(InfoGeneral[Vigencia]=VALUE(EjecucionPresupuestalGastoCCyFondo[[#This Row],[VIGENCIA]])),"")))</f>
        <v>3602032, 3602011</v>
      </c>
      <c r="M377" s="5" t="s">
        <v>5798</v>
      </c>
      <c r="N377" s="6">
        <v>0</v>
      </c>
      <c r="O377" s="6">
        <v>119946236</v>
      </c>
      <c r="P377" s="6">
        <v>0</v>
      </c>
      <c r="Q377" s="6">
        <v>0</v>
      </c>
      <c r="R377" s="6">
        <v>0</v>
      </c>
      <c r="S377" s="6">
        <v>0</v>
      </c>
      <c r="T377" s="6">
        <v>0</v>
      </c>
      <c r="U377" s="6">
        <v>119946236</v>
      </c>
      <c r="V377" s="6">
        <v>119946236</v>
      </c>
      <c r="W377" s="6">
        <v>119946236</v>
      </c>
      <c r="X377" s="6">
        <v>119321236</v>
      </c>
      <c r="Y377" s="6">
        <v>0</v>
      </c>
      <c r="Z377" s="6">
        <v>0</v>
      </c>
      <c r="AA377" s="107">
        <v>45933</v>
      </c>
      <c r="AB377" s="5" t="s">
        <v>7607</v>
      </c>
      <c r="AC377" s="107">
        <v>46007</v>
      </c>
      <c r="AD377" s="5" t="s">
        <v>7608</v>
      </c>
      <c r="AE377" s="5" t="s">
        <v>7609</v>
      </c>
      <c r="AF377" s="107"/>
      <c r="AG377" s="5"/>
      <c r="AH377" s="5"/>
      <c r="AI377" s="5" t="s">
        <v>7610</v>
      </c>
      <c r="AJ377" s="107">
        <v>46002</v>
      </c>
      <c r="AK377" s="107">
        <v>46007</v>
      </c>
      <c r="AL377" s="6"/>
      <c r="AM377" s="6"/>
      <c r="AN377" s="6"/>
      <c r="AO377" s="6"/>
    </row>
    <row r="378" spans="1:41" ht="40.200000000000003" customHeight="1" x14ac:dyDescent="0.3">
      <c r="A378" s="167" t="s">
        <v>1246</v>
      </c>
      <c r="B378" s="5" t="s">
        <v>7432</v>
      </c>
      <c r="C378" s="5" t="s">
        <v>2787</v>
      </c>
      <c r="D378" s="5" t="s">
        <v>2283</v>
      </c>
      <c r="E378" s="5" t="s">
        <v>6033</v>
      </c>
      <c r="F378" s="5" t="s">
        <v>2476</v>
      </c>
      <c r="G378" s="5" t="s">
        <v>2477</v>
      </c>
      <c r="H378" s="5" t="s">
        <v>2499</v>
      </c>
      <c r="I378" s="5" t="s">
        <v>2500</v>
      </c>
      <c r="J378" s="5" t="s">
        <v>1546</v>
      </c>
      <c r="K378" s="5" t="s">
        <v>7422</v>
      </c>
      <c r="L378" s="5" t="str" cm="1">
        <f t="array" ref="L378">_xlfn.TEXTJOIN(", ",TRUE,_xlfn.UNIQUE(_xlfn._xlws.FILTER(InfoGeneral[CodigoProducto],(InfoGeneral[BPIN]=EjecucionPresupuestalGastoCCyFondo[[#This Row],[PROYECTO]])*(InfoGeneral[Vigencia]=VALUE(EjecucionPresupuestalGastoCCyFondo[[#This Row],[VIGENCIA]])),"")))</f>
        <v>4599002</v>
      </c>
      <c r="M378" s="5" t="s">
        <v>6907</v>
      </c>
      <c r="N378" s="6">
        <v>0</v>
      </c>
      <c r="O378" s="6">
        <v>10000000</v>
      </c>
      <c r="P378" s="6">
        <v>0</v>
      </c>
      <c r="Q378" s="6">
        <v>0</v>
      </c>
      <c r="R378" s="6">
        <v>0</v>
      </c>
      <c r="S378" s="6">
        <v>0</v>
      </c>
      <c r="T378" s="6">
        <v>0</v>
      </c>
      <c r="U378" s="6">
        <v>10000000</v>
      </c>
      <c r="V378" s="6">
        <v>10000000</v>
      </c>
      <c r="W378" s="6">
        <v>10000000</v>
      </c>
      <c r="X378" s="6">
        <v>0</v>
      </c>
      <c r="Y378" s="6">
        <v>0</v>
      </c>
      <c r="Z378" s="6">
        <v>0</v>
      </c>
      <c r="AA378" s="107">
        <v>45958</v>
      </c>
      <c r="AB378" s="5" t="s">
        <v>7423</v>
      </c>
      <c r="AC378" s="107"/>
      <c r="AD378" s="5"/>
      <c r="AE378" s="5"/>
      <c r="AF378" s="107"/>
      <c r="AG378" s="5"/>
      <c r="AH378" s="5"/>
      <c r="AI378" s="5"/>
      <c r="AJ378" s="107"/>
      <c r="AK378" s="107"/>
      <c r="AL378" s="6"/>
      <c r="AM378" s="6"/>
      <c r="AN378" s="6"/>
      <c r="AO378" s="6"/>
    </row>
    <row r="379" spans="1:41" ht="40.200000000000003" customHeight="1" x14ac:dyDescent="0.3">
      <c r="A379" s="167" t="s">
        <v>1246</v>
      </c>
      <c r="B379" s="5" t="s">
        <v>5795</v>
      </c>
      <c r="C379" s="5" t="s">
        <v>2777</v>
      </c>
      <c r="D379" s="5" t="s">
        <v>2267</v>
      </c>
      <c r="E379" s="5" t="s">
        <v>5796</v>
      </c>
      <c r="F379" s="5" t="s">
        <v>2525</v>
      </c>
      <c r="G379" s="5" t="s">
        <v>2526</v>
      </c>
      <c r="H379" s="5" t="s">
        <v>2564</v>
      </c>
      <c r="I379" s="5" t="s">
        <v>2565</v>
      </c>
      <c r="J379" s="5" t="s">
        <v>1590</v>
      </c>
      <c r="K379" s="5" t="s">
        <v>7611</v>
      </c>
      <c r="L379" s="5" t="str" cm="1">
        <f t="array" ref="L379">_xlfn.TEXTJOIN(", ",TRUE,_xlfn.UNIQUE(_xlfn._xlws.FILTER(InfoGeneral[CodigoProducto],(InfoGeneral[BPIN]=EjecucionPresupuestalGastoCCyFondo[[#This Row],[PROYECTO]])*(InfoGeneral[Vigencia]=VALUE(EjecucionPresupuestalGastoCCyFondo[[#This Row],[VIGENCIA]])),"")))</f>
        <v>4104008</v>
      </c>
      <c r="M379" s="5" t="s">
        <v>5798</v>
      </c>
      <c r="N379" s="6">
        <v>0</v>
      </c>
      <c r="O379" s="6">
        <v>0</v>
      </c>
      <c r="P379" s="6">
        <v>0</v>
      </c>
      <c r="Q379" s="6">
        <v>60108349.350000001</v>
      </c>
      <c r="R379" s="6">
        <v>0</v>
      </c>
      <c r="S379" s="6">
        <v>0</v>
      </c>
      <c r="T379" s="6">
        <v>0</v>
      </c>
      <c r="U379" s="6">
        <v>6010834935</v>
      </c>
      <c r="V379" s="6">
        <v>60108349.350000001</v>
      </c>
      <c r="W379" s="6">
        <v>60108349.350000001</v>
      </c>
      <c r="X379" s="6">
        <v>48086680.950000003</v>
      </c>
      <c r="Y379" s="6">
        <v>48086680.950000003</v>
      </c>
      <c r="Z379" s="6">
        <v>48086680.950000003</v>
      </c>
      <c r="AA379" s="107">
        <v>45936</v>
      </c>
      <c r="AB379" s="5" t="s">
        <v>7612</v>
      </c>
      <c r="AC379" s="107">
        <v>45974</v>
      </c>
      <c r="AD379" s="5" t="s">
        <v>7613</v>
      </c>
      <c r="AE379" s="5" t="s">
        <v>7614</v>
      </c>
      <c r="AF379" s="107">
        <v>46002</v>
      </c>
      <c r="AG379" s="5" t="s">
        <v>7615</v>
      </c>
      <c r="AH379" s="5" t="s">
        <v>6115</v>
      </c>
      <c r="AI379" s="5" t="s">
        <v>7616</v>
      </c>
      <c r="AJ379" s="107">
        <v>45973</v>
      </c>
      <c r="AK379" s="107">
        <v>45973</v>
      </c>
      <c r="AL379" s="6"/>
      <c r="AM379" s="6"/>
      <c r="AN379" s="6"/>
      <c r="AO379" s="6"/>
    </row>
    <row r="380" spans="1:41" ht="40.200000000000003" customHeight="1" x14ac:dyDescent="0.3">
      <c r="A380" s="167" t="s">
        <v>1246</v>
      </c>
      <c r="B380" s="5" t="s">
        <v>5795</v>
      </c>
      <c r="C380" s="5" t="s">
        <v>2787</v>
      </c>
      <c r="D380" s="5" t="s">
        <v>2267</v>
      </c>
      <c r="E380" s="5" t="s">
        <v>5796</v>
      </c>
      <c r="F380" s="5" t="s">
        <v>2525</v>
      </c>
      <c r="G380" s="5" t="s">
        <v>2526</v>
      </c>
      <c r="H380" s="5" t="s">
        <v>2564</v>
      </c>
      <c r="I380" s="5" t="s">
        <v>2565</v>
      </c>
      <c r="J380" s="5" t="s">
        <v>2820</v>
      </c>
      <c r="K380" s="5" t="s">
        <v>7617</v>
      </c>
      <c r="L380" s="5" t="str" cm="1">
        <f t="array" ref="L380">_xlfn.TEXTJOIN(", ",TRUE,_xlfn.UNIQUE(_xlfn._xlws.FILTER(InfoGeneral[CodigoProducto],(InfoGeneral[BPIN]=EjecucionPresupuestalGastoCCyFondo[[#This Row],[PROYECTO]])*(InfoGeneral[Vigencia]=VALUE(EjecucionPresupuestalGastoCCyFondo[[#This Row],[VIGENCIA]])),"")))</f>
        <v>4502001</v>
      </c>
      <c r="M380" s="5" t="s">
        <v>6907</v>
      </c>
      <c r="N380" s="6">
        <v>0</v>
      </c>
      <c r="O380" s="6">
        <v>0</v>
      </c>
      <c r="P380" s="6">
        <v>0</v>
      </c>
      <c r="Q380" s="6">
        <v>50000180</v>
      </c>
      <c r="R380" s="6">
        <v>0</v>
      </c>
      <c r="S380" s="6">
        <v>0</v>
      </c>
      <c r="T380" s="6">
        <v>0</v>
      </c>
      <c r="U380" s="6">
        <v>50000180</v>
      </c>
      <c r="V380" s="6">
        <v>50000180</v>
      </c>
      <c r="W380" s="6">
        <v>50000180</v>
      </c>
      <c r="X380" s="6">
        <v>0</v>
      </c>
      <c r="Y380" s="6">
        <v>0</v>
      </c>
      <c r="Z380" s="6">
        <v>0</v>
      </c>
      <c r="AA380" s="107">
        <v>45936</v>
      </c>
      <c r="AB380" s="5" t="s">
        <v>7618</v>
      </c>
      <c r="AC380" s="107"/>
      <c r="AD380" s="5"/>
      <c r="AE380" s="5"/>
      <c r="AF380" s="107"/>
      <c r="AG380" s="5"/>
      <c r="AH380" s="5"/>
      <c r="AI380" s="5"/>
      <c r="AJ380" s="107"/>
      <c r="AK380" s="107"/>
      <c r="AL380" s="6"/>
      <c r="AM380" s="6"/>
      <c r="AN380" s="6"/>
      <c r="AO380" s="6"/>
    </row>
    <row r="381" spans="1:41" ht="40.200000000000003" customHeight="1" x14ac:dyDescent="0.3">
      <c r="A381" s="167" t="s">
        <v>1246</v>
      </c>
      <c r="B381" s="5" t="s">
        <v>5795</v>
      </c>
      <c r="C381" s="5" t="s">
        <v>3566</v>
      </c>
      <c r="D381" s="5" t="s">
        <v>2267</v>
      </c>
      <c r="E381" s="5" t="s">
        <v>5796</v>
      </c>
      <c r="F381" s="5" t="s">
        <v>2558</v>
      </c>
      <c r="G381" s="5" t="s">
        <v>5767</v>
      </c>
      <c r="H381" s="5" t="s">
        <v>2545</v>
      </c>
      <c r="I381" s="5" t="s">
        <v>2546</v>
      </c>
      <c r="J381" s="5" t="s">
        <v>3593</v>
      </c>
      <c r="K381" s="5" t="s">
        <v>7619</v>
      </c>
      <c r="L381" s="5" t="str" cm="1">
        <f t="array" ref="L381">_xlfn.TEXTJOIN(", ",TRUE,_xlfn.UNIQUE(_xlfn._xlws.FILTER(InfoGeneral[CodigoProducto],(InfoGeneral[BPIN]=EjecucionPresupuestalGastoCCyFondo[[#This Row],[PROYECTO]])*(InfoGeneral[Vigencia]=VALUE(EjecucionPresupuestalGastoCCyFondo[[#This Row],[VIGENCIA]])),"")))</f>
        <v>1702009, 1702021</v>
      </c>
      <c r="M381" s="5" t="s">
        <v>5798</v>
      </c>
      <c r="N381" s="6">
        <v>0</v>
      </c>
      <c r="O381" s="6">
        <v>600000000</v>
      </c>
      <c r="P381" s="6">
        <v>0</v>
      </c>
      <c r="Q381" s="6">
        <v>0</v>
      </c>
      <c r="R381" s="6">
        <v>0</v>
      </c>
      <c r="S381" s="6">
        <v>0</v>
      </c>
      <c r="T381" s="6">
        <v>0</v>
      </c>
      <c r="U381" s="6">
        <v>600000000</v>
      </c>
      <c r="V381" s="6">
        <v>600000000</v>
      </c>
      <c r="W381" s="6">
        <v>600000000</v>
      </c>
      <c r="X381" s="6">
        <v>0</v>
      </c>
      <c r="Y381" s="6">
        <v>0</v>
      </c>
      <c r="Z381" s="6">
        <v>0</v>
      </c>
      <c r="AA381" s="107">
        <v>45936</v>
      </c>
      <c r="AB381" s="5" t="s">
        <v>7620</v>
      </c>
      <c r="AC381" s="107"/>
      <c r="AD381" s="5"/>
      <c r="AE381" s="5"/>
      <c r="AF381" s="107"/>
      <c r="AG381" s="5"/>
      <c r="AH381" s="5"/>
      <c r="AI381" s="5"/>
      <c r="AJ381" s="107"/>
      <c r="AK381" s="107"/>
      <c r="AL381" s="6"/>
      <c r="AM381" s="6"/>
      <c r="AN381" s="6"/>
      <c r="AO381" s="6"/>
    </row>
    <row r="382" spans="1:41" ht="40.200000000000003" customHeight="1" x14ac:dyDescent="0.3">
      <c r="A382" s="167" t="s">
        <v>1246</v>
      </c>
      <c r="B382" s="5" t="s">
        <v>5805</v>
      </c>
      <c r="C382" s="5" t="s">
        <v>2787</v>
      </c>
      <c r="D382" s="5" t="s">
        <v>2263</v>
      </c>
      <c r="E382" s="5" t="s">
        <v>5806</v>
      </c>
      <c r="F382" s="5" t="s">
        <v>2525</v>
      </c>
      <c r="G382" s="5" t="s">
        <v>2526</v>
      </c>
      <c r="H382" s="5" t="s">
        <v>2574</v>
      </c>
      <c r="I382" s="5" t="s">
        <v>2575</v>
      </c>
      <c r="J382" s="5" t="s">
        <v>1702</v>
      </c>
      <c r="K382" s="5" t="s">
        <v>7621</v>
      </c>
      <c r="L382" s="5" t="str" cm="1">
        <f t="array" ref="L382">_xlfn.TEXTJOIN(", ",TRUE,_xlfn.UNIQUE(_xlfn._xlws.FILTER(InfoGeneral[CodigoProducto],(InfoGeneral[BPIN]=EjecucionPresupuestalGastoCCyFondo[[#This Row],[PROYECTO]])*(InfoGeneral[Vigencia]=VALUE(EjecucionPresupuestalGastoCCyFondo[[#This Row],[VIGENCIA]])),"")))</f>
        <v>4599029</v>
      </c>
      <c r="M382" s="5" t="s">
        <v>5798</v>
      </c>
      <c r="N382" s="6">
        <v>0</v>
      </c>
      <c r="O382" s="6">
        <v>0</v>
      </c>
      <c r="P382" s="6">
        <v>0</v>
      </c>
      <c r="Q382" s="6">
        <v>530000000</v>
      </c>
      <c r="R382" s="6">
        <v>0</v>
      </c>
      <c r="S382" s="6">
        <v>0</v>
      </c>
      <c r="T382" s="6">
        <v>0</v>
      </c>
      <c r="U382" s="6">
        <v>530000000</v>
      </c>
      <c r="V382" s="6">
        <v>530000000</v>
      </c>
      <c r="W382" s="6">
        <v>530000000</v>
      </c>
      <c r="X382" s="6">
        <v>530000000</v>
      </c>
      <c r="Y382" s="6">
        <v>530000000</v>
      </c>
      <c r="Z382" s="6">
        <v>530000000</v>
      </c>
      <c r="AA382" s="107">
        <v>45988</v>
      </c>
      <c r="AB382" s="5" t="s">
        <v>7622</v>
      </c>
      <c r="AC382" s="107">
        <v>46002</v>
      </c>
      <c r="AD382" s="5" t="s">
        <v>7623</v>
      </c>
      <c r="AE382" s="5" t="s">
        <v>6734</v>
      </c>
      <c r="AF382" s="107">
        <v>46009</v>
      </c>
      <c r="AG382" s="5" t="s">
        <v>7624</v>
      </c>
      <c r="AH382" s="5" t="s">
        <v>6097</v>
      </c>
      <c r="AI382" s="5" t="s">
        <v>7625</v>
      </c>
      <c r="AJ382" s="107">
        <v>46001</v>
      </c>
      <c r="AK382" s="107">
        <v>46001</v>
      </c>
      <c r="AL382" s="6"/>
      <c r="AM382" s="6"/>
      <c r="AN382" s="6"/>
      <c r="AO382" s="6"/>
    </row>
    <row r="383" spans="1:41" ht="40.200000000000003" customHeight="1" x14ac:dyDescent="0.3">
      <c r="A383" s="167" t="s">
        <v>1246</v>
      </c>
      <c r="B383" s="5" t="s">
        <v>5795</v>
      </c>
      <c r="C383" s="5" t="s">
        <v>2777</v>
      </c>
      <c r="D383" s="5" t="s">
        <v>2267</v>
      </c>
      <c r="E383" s="5" t="s">
        <v>5796</v>
      </c>
      <c r="F383" s="5" t="s">
        <v>2558</v>
      </c>
      <c r="G383" s="5" t="s">
        <v>5767</v>
      </c>
      <c r="H383" s="5" t="s">
        <v>2564</v>
      </c>
      <c r="I383" s="5" t="s">
        <v>2565</v>
      </c>
      <c r="J383" s="5" t="s">
        <v>1745</v>
      </c>
      <c r="K383" s="5" t="s">
        <v>7626</v>
      </c>
      <c r="L383" s="5" t="str" cm="1">
        <f t="array" ref="L383">_xlfn.TEXTJOIN(", ",TRUE,_xlfn.UNIQUE(_xlfn._xlws.FILTER(InfoGeneral[CodigoProducto],(InfoGeneral[BPIN]=EjecucionPresupuestalGastoCCyFondo[[#This Row],[PROYECTO]])*(InfoGeneral[Vigencia]=VALUE(EjecucionPresupuestalGastoCCyFondo[[#This Row],[VIGENCIA]])),"")))</f>
        <v>4104020</v>
      </c>
      <c r="M383" s="5" t="s">
        <v>5798</v>
      </c>
      <c r="N383" s="6">
        <v>0</v>
      </c>
      <c r="O383" s="6">
        <v>92494000</v>
      </c>
      <c r="P383" s="6">
        <v>0</v>
      </c>
      <c r="Q383" s="6">
        <v>0</v>
      </c>
      <c r="R383" s="6">
        <v>0</v>
      </c>
      <c r="S383" s="6">
        <v>0</v>
      </c>
      <c r="T383" s="6">
        <v>0</v>
      </c>
      <c r="U383" s="6">
        <v>92494000</v>
      </c>
      <c r="V383" s="6">
        <v>92494000</v>
      </c>
      <c r="W383" s="6">
        <v>92494000</v>
      </c>
      <c r="X383" s="6">
        <v>92262000</v>
      </c>
      <c r="Y383" s="6">
        <v>92262000</v>
      </c>
      <c r="Z383" s="6">
        <v>92262000</v>
      </c>
      <c r="AA383" s="107">
        <v>45936</v>
      </c>
      <c r="AB383" s="5" t="s">
        <v>7627</v>
      </c>
      <c r="AC383" s="107">
        <v>45995</v>
      </c>
      <c r="AD383" s="5" t="s">
        <v>7628</v>
      </c>
      <c r="AE383" s="5" t="s">
        <v>7629</v>
      </c>
      <c r="AF383" s="107">
        <v>46017</v>
      </c>
      <c r="AG383" s="5" t="s">
        <v>7630</v>
      </c>
      <c r="AH383" s="5" t="s">
        <v>6115</v>
      </c>
      <c r="AI383" s="5" t="s">
        <v>7631</v>
      </c>
      <c r="AJ383" s="107">
        <v>45995</v>
      </c>
      <c r="AK383" s="107">
        <v>45995</v>
      </c>
      <c r="AL383" s="6"/>
      <c r="AM383" s="6"/>
      <c r="AN383" s="6"/>
      <c r="AO383" s="6"/>
    </row>
    <row r="384" spans="1:41" ht="40.200000000000003" customHeight="1" x14ac:dyDescent="0.3">
      <c r="A384" s="167" t="s">
        <v>1246</v>
      </c>
      <c r="B384" s="5" t="s">
        <v>5805</v>
      </c>
      <c r="C384" s="5" t="s">
        <v>3532</v>
      </c>
      <c r="D384" s="5" t="s">
        <v>2263</v>
      </c>
      <c r="E384" s="5" t="s">
        <v>5806</v>
      </c>
      <c r="F384" s="5" t="s">
        <v>2525</v>
      </c>
      <c r="G384" s="5" t="s">
        <v>2526</v>
      </c>
      <c r="H384" s="5" t="s">
        <v>2545</v>
      </c>
      <c r="I384" s="5" t="s">
        <v>2546</v>
      </c>
      <c r="J384" s="5" t="s">
        <v>1589</v>
      </c>
      <c r="K384" s="5" t="s">
        <v>7632</v>
      </c>
      <c r="L384" s="5" t="str" cm="1">
        <f t="array" ref="L384">_xlfn.TEXTJOIN(", ",TRUE,_xlfn.UNIQUE(_xlfn._xlws.FILTER(InfoGeneral[CodigoProducto],(InfoGeneral[BPIN]=EjecucionPresupuestalGastoCCyFondo[[#This Row],[PROYECTO]])*(InfoGeneral[Vigencia]=VALUE(EjecucionPresupuestalGastoCCyFondo[[#This Row],[VIGENCIA]])),"")))</f>
        <v>3502095</v>
      </c>
      <c r="M384" s="5" t="s">
        <v>5798</v>
      </c>
      <c r="N384" s="6">
        <v>0</v>
      </c>
      <c r="O384" s="6">
        <v>0</v>
      </c>
      <c r="P384" s="6">
        <v>0</v>
      </c>
      <c r="Q384" s="6">
        <v>85000000</v>
      </c>
      <c r="R384" s="6">
        <v>0</v>
      </c>
      <c r="S384" s="6">
        <v>0</v>
      </c>
      <c r="T384" s="6">
        <v>0</v>
      </c>
      <c r="U384" s="6">
        <v>85000000</v>
      </c>
      <c r="V384" s="6">
        <v>85000000</v>
      </c>
      <c r="W384" s="6">
        <v>85000000</v>
      </c>
      <c r="X384" s="6">
        <v>85000000</v>
      </c>
      <c r="Y384" s="6">
        <v>85000000</v>
      </c>
      <c r="Z384" s="6">
        <v>76500000</v>
      </c>
      <c r="AA384" s="107">
        <v>45981</v>
      </c>
      <c r="AB384" s="5" t="s">
        <v>7633</v>
      </c>
      <c r="AC384" s="107">
        <v>45995</v>
      </c>
      <c r="AD384" s="5" t="s">
        <v>7634</v>
      </c>
      <c r="AE384" s="5" t="s">
        <v>7635</v>
      </c>
      <c r="AF384" s="107">
        <v>46010</v>
      </c>
      <c r="AG384" s="5" t="s">
        <v>7636</v>
      </c>
      <c r="AH384" s="5" t="s">
        <v>5860</v>
      </c>
      <c r="AI384" s="5" t="s">
        <v>7637</v>
      </c>
      <c r="AJ384" s="107">
        <v>45995</v>
      </c>
      <c r="AK384" s="107">
        <v>45995</v>
      </c>
      <c r="AL384" s="6"/>
      <c r="AM384" s="6"/>
      <c r="AN384" s="6"/>
      <c r="AO384" s="6"/>
    </row>
    <row r="385" spans="1:41" ht="40.200000000000003" customHeight="1" x14ac:dyDescent="0.3">
      <c r="A385" s="167" t="s">
        <v>1246</v>
      </c>
      <c r="B385" s="5" t="s">
        <v>7547</v>
      </c>
      <c r="C385" s="5" t="s">
        <v>2883</v>
      </c>
      <c r="D385" s="5" t="s">
        <v>5874</v>
      </c>
      <c r="E385" s="5" t="s">
        <v>5875</v>
      </c>
      <c r="F385" s="5" t="s">
        <v>7638</v>
      </c>
      <c r="G385" s="5" t="s">
        <v>7639</v>
      </c>
      <c r="H385" s="5" t="s">
        <v>2576</v>
      </c>
      <c r="I385" s="5" t="s">
        <v>2577</v>
      </c>
      <c r="J385" s="5" t="s">
        <v>1509</v>
      </c>
      <c r="K385" s="5" t="s">
        <v>7548</v>
      </c>
      <c r="L385" s="5" t="str" cm="1">
        <f t="array" ref="L385">_xlfn.TEXTJOIN(", ",TRUE,_xlfn.UNIQUE(_xlfn._xlws.FILTER(InfoGeneral[CodigoProducto],(InfoGeneral[BPIN]=EjecucionPresupuestalGastoCCyFondo[[#This Row],[PROYECTO]])*(InfoGeneral[Vigencia]=VALUE(EjecucionPresupuestalGastoCCyFondo[[#This Row],[VIGENCIA]])),"")))</f>
        <v>4001041</v>
      </c>
      <c r="M385" s="5" t="s">
        <v>6810</v>
      </c>
      <c r="N385" s="6">
        <v>0</v>
      </c>
      <c r="O385" s="6">
        <v>797843187.46000004</v>
      </c>
      <c r="P385" s="6">
        <v>0</v>
      </c>
      <c r="Q385" s="6">
        <v>0</v>
      </c>
      <c r="R385" s="6">
        <v>0</v>
      </c>
      <c r="S385" s="6">
        <v>0</v>
      </c>
      <c r="T385" s="6">
        <v>0</v>
      </c>
      <c r="U385" s="6">
        <v>79784318746</v>
      </c>
      <c r="V385" s="6">
        <v>797843187</v>
      </c>
      <c r="W385" s="6">
        <v>797843187</v>
      </c>
      <c r="X385" s="6">
        <v>502402933.00999999</v>
      </c>
      <c r="Y385" s="6">
        <v>0</v>
      </c>
      <c r="Z385" s="6">
        <v>0</v>
      </c>
      <c r="AA385" s="107">
        <v>45936</v>
      </c>
      <c r="AB385" s="5" t="s">
        <v>7549</v>
      </c>
      <c r="AC385" s="107">
        <v>45993</v>
      </c>
      <c r="AD385" s="5" t="s">
        <v>7640</v>
      </c>
      <c r="AE385" s="5" t="s">
        <v>7641</v>
      </c>
      <c r="AF385" s="107"/>
      <c r="AG385" s="5"/>
      <c r="AH385" s="5"/>
      <c r="AI385" s="5" t="s">
        <v>7642</v>
      </c>
      <c r="AJ385" s="107">
        <v>45993</v>
      </c>
      <c r="AK385" s="107">
        <v>45993</v>
      </c>
      <c r="AL385" s="6"/>
      <c r="AM385" s="6"/>
      <c r="AN385" s="6"/>
      <c r="AO385" s="6"/>
    </row>
    <row r="386" spans="1:41" ht="40.200000000000003" customHeight="1" x14ac:dyDescent="0.3">
      <c r="A386" s="167" t="s">
        <v>1246</v>
      </c>
      <c r="B386" s="5" t="s">
        <v>6406</v>
      </c>
      <c r="C386" s="5" t="s">
        <v>2765</v>
      </c>
      <c r="D386" s="5" t="s">
        <v>2296</v>
      </c>
      <c r="E386" s="5" t="s">
        <v>5921</v>
      </c>
      <c r="F386" s="5" t="s">
        <v>7643</v>
      </c>
      <c r="G386" s="5" t="s">
        <v>7644</v>
      </c>
      <c r="H386" s="5" t="s">
        <v>2422</v>
      </c>
      <c r="I386" s="5" t="s">
        <v>2423</v>
      </c>
      <c r="J386" s="5" t="s">
        <v>1407</v>
      </c>
      <c r="K386" s="5" t="s">
        <v>6394</v>
      </c>
      <c r="L386" s="5" t="str" cm="1">
        <f t="array" ref="L386">_xlfn.TEXTJOIN(", ",TRUE,_xlfn.UNIQUE(_xlfn._xlws.FILTER(InfoGeneral[CodigoProducto],(InfoGeneral[BPIN]=EjecucionPresupuestalGastoCCyFondo[[#This Row],[PROYECTO]])*(InfoGeneral[Vigencia]=VALUE(EjecucionPresupuestalGastoCCyFondo[[#This Row],[VIGENCIA]])),"")))</f>
        <v>2201071</v>
      </c>
      <c r="M386" s="5" t="s">
        <v>5798</v>
      </c>
      <c r="N386" s="6">
        <v>0</v>
      </c>
      <c r="O386" s="6">
        <v>594649113</v>
      </c>
      <c r="P386" s="6">
        <v>0</v>
      </c>
      <c r="Q386" s="6">
        <v>0</v>
      </c>
      <c r="R386" s="6">
        <v>0</v>
      </c>
      <c r="S386" s="6">
        <v>0</v>
      </c>
      <c r="T386" s="6">
        <v>0</v>
      </c>
      <c r="U386" s="6">
        <v>594649113</v>
      </c>
      <c r="V386" s="6">
        <v>594649113</v>
      </c>
      <c r="W386" s="6">
        <v>594649113</v>
      </c>
      <c r="X386" s="6">
        <v>594649113</v>
      </c>
      <c r="Y386" s="6">
        <v>594649113</v>
      </c>
      <c r="Z386" s="6">
        <v>0</v>
      </c>
      <c r="AA386" s="107">
        <v>46014</v>
      </c>
      <c r="AB386" s="5" t="s">
        <v>7645</v>
      </c>
      <c r="AC386" s="107">
        <v>46014</v>
      </c>
      <c r="AD386" s="5" t="s">
        <v>7646</v>
      </c>
      <c r="AE386" s="5" t="s">
        <v>5930</v>
      </c>
      <c r="AF386" s="107">
        <v>46015</v>
      </c>
      <c r="AG386" s="5" t="s">
        <v>7647</v>
      </c>
      <c r="AH386" s="5" t="s">
        <v>5930</v>
      </c>
      <c r="AI386" s="5"/>
      <c r="AJ386" s="107"/>
      <c r="AK386" s="107"/>
      <c r="AL386" s="6"/>
      <c r="AM386" s="6"/>
      <c r="AN386" s="6"/>
      <c r="AO386" s="6"/>
    </row>
    <row r="387" spans="1:41" ht="40.200000000000003" customHeight="1" x14ac:dyDescent="0.3">
      <c r="A387" s="167" t="s">
        <v>1246</v>
      </c>
      <c r="B387" s="5" t="s">
        <v>7547</v>
      </c>
      <c r="C387" s="5" t="s">
        <v>2883</v>
      </c>
      <c r="D387" s="5" t="s">
        <v>5874</v>
      </c>
      <c r="E387" s="5" t="s">
        <v>5875</v>
      </c>
      <c r="F387" s="5" t="s">
        <v>2558</v>
      </c>
      <c r="G387" s="5" t="s">
        <v>5767</v>
      </c>
      <c r="H387" s="5" t="s">
        <v>2576</v>
      </c>
      <c r="I387" s="5" t="s">
        <v>2577</v>
      </c>
      <c r="J387" s="5" t="s">
        <v>1509</v>
      </c>
      <c r="K387" s="5" t="s">
        <v>7548</v>
      </c>
      <c r="L387" s="5" t="str" cm="1">
        <f t="array" ref="L387">_xlfn.TEXTJOIN(", ",TRUE,_xlfn.UNIQUE(_xlfn._xlws.FILTER(InfoGeneral[CodigoProducto],(InfoGeneral[BPIN]=EjecucionPresupuestalGastoCCyFondo[[#This Row],[PROYECTO]])*(InfoGeneral[Vigencia]=VALUE(EjecucionPresupuestalGastoCCyFondo[[#This Row],[VIGENCIA]])),"")))</f>
        <v>4001041</v>
      </c>
      <c r="M387" s="5" t="s">
        <v>6810</v>
      </c>
      <c r="N387" s="6">
        <v>0</v>
      </c>
      <c r="O387" s="6">
        <v>441581558</v>
      </c>
      <c r="P387" s="6">
        <v>0</v>
      </c>
      <c r="Q387" s="6">
        <v>0</v>
      </c>
      <c r="R387" s="6">
        <v>0</v>
      </c>
      <c r="S387" s="6">
        <v>0</v>
      </c>
      <c r="T387" s="6">
        <v>0</v>
      </c>
      <c r="U387" s="6">
        <v>441581558</v>
      </c>
      <c r="V387" s="6">
        <v>441581558</v>
      </c>
      <c r="W387" s="6">
        <v>441581558</v>
      </c>
      <c r="X387" s="6">
        <v>441581558</v>
      </c>
      <c r="Y387" s="6">
        <v>0</v>
      </c>
      <c r="Z387" s="6">
        <v>0</v>
      </c>
      <c r="AA387" s="107">
        <v>45936</v>
      </c>
      <c r="AB387" s="5" t="s">
        <v>7549</v>
      </c>
      <c r="AC387" s="107">
        <v>45982</v>
      </c>
      <c r="AD387" s="5" t="s">
        <v>7648</v>
      </c>
      <c r="AE387" s="5" t="s">
        <v>7649</v>
      </c>
      <c r="AF387" s="107"/>
      <c r="AG387" s="5"/>
      <c r="AH387" s="5"/>
      <c r="AI387" s="5" t="s">
        <v>7650</v>
      </c>
      <c r="AJ387" s="107">
        <v>45982</v>
      </c>
      <c r="AK387" s="107">
        <v>45982</v>
      </c>
      <c r="AL387" s="6"/>
      <c r="AM387" s="6"/>
      <c r="AN387" s="6"/>
      <c r="AO387" s="6"/>
    </row>
    <row r="388" spans="1:41" ht="40.200000000000003" customHeight="1" x14ac:dyDescent="0.3">
      <c r="A388" s="167" t="s">
        <v>1246</v>
      </c>
      <c r="B388" s="5" t="s">
        <v>6406</v>
      </c>
      <c r="C388" s="5" t="s">
        <v>2765</v>
      </c>
      <c r="D388" s="5" t="s">
        <v>2296</v>
      </c>
      <c r="E388" s="5" t="s">
        <v>5921</v>
      </c>
      <c r="F388" s="5" t="s">
        <v>6100</v>
      </c>
      <c r="G388" s="5" t="s">
        <v>6101</v>
      </c>
      <c r="H388" s="5" t="s">
        <v>2422</v>
      </c>
      <c r="I388" s="5" t="s">
        <v>2423</v>
      </c>
      <c r="J388" s="5" t="s">
        <v>1407</v>
      </c>
      <c r="K388" s="5" t="s">
        <v>6394</v>
      </c>
      <c r="L388" s="5" t="str" cm="1">
        <f t="array" ref="L388">_xlfn.TEXTJOIN(", ",TRUE,_xlfn.UNIQUE(_xlfn._xlws.FILTER(InfoGeneral[CodigoProducto],(InfoGeneral[BPIN]=EjecucionPresupuestalGastoCCyFondo[[#This Row],[PROYECTO]])*(InfoGeneral[Vigencia]=VALUE(EjecucionPresupuestalGastoCCyFondo[[#This Row],[VIGENCIA]])),"")))</f>
        <v>2201071</v>
      </c>
      <c r="M388" s="5" t="s">
        <v>5798</v>
      </c>
      <c r="N388" s="6">
        <v>0</v>
      </c>
      <c r="O388" s="6">
        <v>385104312.63999999</v>
      </c>
      <c r="P388" s="6">
        <v>0</v>
      </c>
      <c r="Q388" s="6">
        <v>0</v>
      </c>
      <c r="R388" s="6">
        <v>0</v>
      </c>
      <c r="S388" s="6">
        <v>0</v>
      </c>
      <c r="T388" s="6">
        <v>0</v>
      </c>
      <c r="U388" s="6">
        <v>38510431264</v>
      </c>
      <c r="V388" s="6">
        <v>385104312</v>
      </c>
      <c r="W388" s="6">
        <v>385104312</v>
      </c>
      <c r="X388" s="6">
        <v>385104312</v>
      </c>
      <c r="Y388" s="6">
        <v>385104312</v>
      </c>
      <c r="Z388" s="6">
        <v>0</v>
      </c>
      <c r="AA388" s="107">
        <v>46014</v>
      </c>
      <c r="AB388" s="5" t="s">
        <v>7645</v>
      </c>
      <c r="AC388" s="107">
        <v>46014</v>
      </c>
      <c r="AD388" s="5" t="s">
        <v>7646</v>
      </c>
      <c r="AE388" s="5" t="s">
        <v>5930</v>
      </c>
      <c r="AF388" s="107">
        <v>46015</v>
      </c>
      <c r="AG388" s="5" t="s">
        <v>7647</v>
      </c>
      <c r="AH388" s="5" t="s">
        <v>5930</v>
      </c>
      <c r="AI388" s="5"/>
      <c r="AJ388" s="107"/>
      <c r="AK388" s="107"/>
      <c r="AL388" s="6"/>
      <c r="AM388" s="6"/>
      <c r="AN388" s="6"/>
      <c r="AO388" s="6"/>
    </row>
    <row r="389" spans="1:41" ht="49.95" customHeight="1" x14ac:dyDescent="0.3">
      <c r="A389" s="167" t="s">
        <v>1246</v>
      </c>
      <c r="B389" s="5" t="s">
        <v>6406</v>
      </c>
      <c r="C389" s="5" t="s">
        <v>2765</v>
      </c>
      <c r="D389" s="5" t="s">
        <v>2296</v>
      </c>
      <c r="E389" s="5" t="s">
        <v>5921</v>
      </c>
      <c r="F389" s="5" t="s">
        <v>7328</v>
      </c>
      <c r="G389" s="5" t="s">
        <v>7329</v>
      </c>
      <c r="H389" s="5" t="s">
        <v>2422</v>
      </c>
      <c r="I389" s="5" t="s">
        <v>2423</v>
      </c>
      <c r="J389" s="5" t="s">
        <v>1407</v>
      </c>
      <c r="K389" s="5" t="s">
        <v>6394</v>
      </c>
      <c r="L389" s="5" t="str" cm="1">
        <f t="array" ref="L389">_xlfn.TEXTJOIN(", ",TRUE,_xlfn.UNIQUE(_xlfn._xlws.FILTER(InfoGeneral[CodigoProducto],(InfoGeneral[BPIN]=EjecucionPresupuestalGastoCCyFondo[[#This Row],[PROYECTO]])*(InfoGeneral[Vigencia]=VALUE(EjecucionPresupuestalGastoCCyFondo[[#This Row],[VIGENCIA]])),"")))</f>
        <v>2201071</v>
      </c>
      <c r="M389" s="5" t="s">
        <v>5798</v>
      </c>
      <c r="N389" s="6">
        <v>0</v>
      </c>
      <c r="O389" s="6">
        <v>9367499261</v>
      </c>
      <c r="P389" s="6">
        <v>0</v>
      </c>
      <c r="Q389" s="6">
        <v>0</v>
      </c>
      <c r="R389" s="6">
        <v>0</v>
      </c>
      <c r="S389" s="6">
        <v>0</v>
      </c>
      <c r="T389" s="6">
        <v>0</v>
      </c>
      <c r="U389" s="6">
        <v>9367499261</v>
      </c>
      <c r="V389" s="6">
        <v>9367499261</v>
      </c>
      <c r="W389" s="6">
        <v>9367499261</v>
      </c>
      <c r="X389" s="6">
        <v>9367499261</v>
      </c>
      <c r="Y389" s="6">
        <v>9367499261</v>
      </c>
      <c r="Z389" s="6">
        <v>0</v>
      </c>
      <c r="AA389" s="107">
        <v>46014</v>
      </c>
      <c r="AB389" s="5" t="s">
        <v>7645</v>
      </c>
      <c r="AC389" s="107">
        <v>46014</v>
      </c>
      <c r="AD389" s="5" t="s">
        <v>7646</v>
      </c>
      <c r="AE389" s="5" t="s">
        <v>5930</v>
      </c>
      <c r="AF389" s="107">
        <v>46015</v>
      </c>
      <c r="AG389" s="5" t="s">
        <v>7647</v>
      </c>
      <c r="AH389" s="5" t="s">
        <v>5930</v>
      </c>
      <c r="AI389" s="5"/>
      <c r="AJ389" s="107"/>
      <c r="AK389" s="107"/>
      <c r="AL389" s="6"/>
      <c r="AM389" s="6"/>
      <c r="AN389" s="6"/>
      <c r="AO389" s="6"/>
    </row>
    <row r="390" spans="1:41" ht="40.200000000000003" customHeight="1" x14ac:dyDescent="0.3">
      <c r="A390" s="167" t="s">
        <v>1246</v>
      </c>
      <c r="B390" s="5" t="s">
        <v>6410</v>
      </c>
      <c r="C390" s="5" t="s">
        <v>2765</v>
      </c>
      <c r="D390" s="5" t="s">
        <v>2341</v>
      </c>
      <c r="E390" s="5" t="s">
        <v>5927</v>
      </c>
      <c r="F390" s="5" t="s">
        <v>7643</v>
      </c>
      <c r="G390" s="5" t="s">
        <v>7644</v>
      </c>
      <c r="H390" s="5" t="s">
        <v>2422</v>
      </c>
      <c r="I390" s="5" t="s">
        <v>2423</v>
      </c>
      <c r="J390" s="5" t="s">
        <v>1407</v>
      </c>
      <c r="K390" s="5" t="s">
        <v>6394</v>
      </c>
      <c r="L390" s="5" t="str" cm="1">
        <f t="array" ref="L390">_xlfn.TEXTJOIN(", ",TRUE,_xlfn.UNIQUE(_xlfn._xlws.FILTER(InfoGeneral[CodigoProducto],(InfoGeneral[BPIN]=EjecucionPresupuestalGastoCCyFondo[[#This Row],[PROYECTO]])*(InfoGeneral[Vigencia]=VALUE(EjecucionPresupuestalGastoCCyFondo[[#This Row],[VIGENCIA]])),"")))</f>
        <v>2201071</v>
      </c>
      <c r="M390" s="5" t="s">
        <v>5798</v>
      </c>
      <c r="N390" s="6">
        <v>0</v>
      </c>
      <c r="O390" s="6">
        <v>50000000</v>
      </c>
      <c r="P390" s="6">
        <v>0</v>
      </c>
      <c r="Q390" s="6">
        <v>0</v>
      </c>
      <c r="R390" s="6">
        <v>0</v>
      </c>
      <c r="S390" s="6">
        <v>0</v>
      </c>
      <c r="T390" s="6">
        <v>0</v>
      </c>
      <c r="U390" s="6">
        <v>50000000</v>
      </c>
      <c r="V390" s="6">
        <v>50000000</v>
      </c>
      <c r="W390" s="6">
        <v>50000000</v>
      </c>
      <c r="X390" s="6">
        <v>50000000</v>
      </c>
      <c r="Y390" s="6">
        <v>50000000</v>
      </c>
      <c r="Z390" s="6">
        <v>0</v>
      </c>
      <c r="AA390" s="107">
        <v>46014</v>
      </c>
      <c r="AB390" s="5" t="s">
        <v>7645</v>
      </c>
      <c r="AC390" s="107">
        <v>46014</v>
      </c>
      <c r="AD390" s="5" t="s">
        <v>7646</v>
      </c>
      <c r="AE390" s="5" t="s">
        <v>5930</v>
      </c>
      <c r="AF390" s="107">
        <v>46015</v>
      </c>
      <c r="AG390" s="5" t="s">
        <v>7647</v>
      </c>
      <c r="AH390" s="5" t="s">
        <v>5930</v>
      </c>
      <c r="AI390" s="5"/>
      <c r="AJ390" s="107"/>
      <c r="AK390" s="107"/>
      <c r="AL390" s="6"/>
      <c r="AM390" s="6"/>
      <c r="AN390" s="6"/>
      <c r="AO390" s="6"/>
    </row>
    <row r="391" spans="1:41" ht="40.200000000000003" customHeight="1" x14ac:dyDescent="0.3">
      <c r="A391" s="167" t="s">
        <v>1246</v>
      </c>
      <c r="B391" s="5" t="s">
        <v>7547</v>
      </c>
      <c r="C391" s="5" t="s">
        <v>2883</v>
      </c>
      <c r="D391" s="5" t="s">
        <v>5874</v>
      </c>
      <c r="E391" s="5" t="s">
        <v>5875</v>
      </c>
      <c r="F391" s="5" t="s">
        <v>7651</v>
      </c>
      <c r="G391" s="5" t="s">
        <v>7652</v>
      </c>
      <c r="H391" s="5" t="s">
        <v>2576</v>
      </c>
      <c r="I391" s="5" t="s">
        <v>2577</v>
      </c>
      <c r="J391" s="5" t="s">
        <v>1509</v>
      </c>
      <c r="K391" s="5" t="s">
        <v>7548</v>
      </c>
      <c r="L391" s="5" t="str" cm="1">
        <f t="array" ref="L391">_xlfn.TEXTJOIN(", ",TRUE,_xlfn.UNIQUE(_xlfn._xlws.FILTER(InfoGeneral[CodigoProducto],(InfoGeneral[BPIN]=EjecucionPresupuestalGastoCCyFondo[[#This Row],[PROYECTO]])*(InfoGeneral[Vigencia]=VALUE(EjecucionPresupuestalGastoCCyFondo[[#This Row],[VIGENCIA]])),"")))</f>
        <v>4001041</v>
      </c>
      <c r="M391" s="5" t="s">
        <v>6810</v>
      </c>
      <c r="N391" s="6">
        <v>0</v>
      </c>
      <c r="O391" s="6">
        <v>4804800000</v>
      </c>
      <c r="P391" s="6">
        <v>0</v>
      </c>
      <c r="Q391" s="6">
        <v>0</v>
      </c>
      <c r="R391" s="6">
        <v>0</v>
      </c>
      <c r="S391" s="6">
        <v>0</v>
      </c>
      <c r="T391" s="6">
        <v>0</v>
      </c>
      <c r="U391" s="6">
        <v>4804800000</v>
      </c>
      <c r="V391" s="6">
        <v>4804800000</v>
      </c>
      <c r="W391" s="6">
        <v>4804800000</v>
      </c>
      <c r="X391" s="6">
        <v>4804800000</v>
      </c>
      <c r="Y391" s="6">
        <v>0</v>
      </c>
      <c r="Z391" s="6">
        <v>0</v>
      </c>
      <c r="AA391" s="107">
        <v>45939</v>
      </c>
      <c r="AB391" s="5" t="s">
        <v>7653</v>
      </c>
      <c r="AC391" s="107">
        <v>46015</v>
      </c>
      <c r="AD391" s="5" t="s">
        <v>7654</v>
      </c>
      <c r="AE391" s="5" t="s">
        <v>7655</v>
      </c>
      <c r="AF391" s="107"/>
      <c r="AG391" s="5"/>
      <c r="AH391" s="5"/>
      <c r="AI391" s="5" t="s">
        <v>7656</v>
      </c>
      <c r="AJ391" s="107">
        <v>46013</v>
      </c>
      <c r="AK391" s="107">
        <v>46013</v>
      </c>
      <c r="AL391" s="6"/>
      <c r="AM391" s="6"/>
      <c r="AN391" s="6"/>
      <c r="AO391" s="6"/>
    </row>
    <row r="392" spans="1:41" ht="40.200000000000003" customHeight="1" x14ac:dyDescent="0.3">
      <c r="A392" s="167" t="s">
        <v>1246</v>
      </c>
      <c r="B392" s="5" t="s">
        <v>7022</v>
      </c>
      <c r="C392" s="5" t="s">
        <v>2787</v>
      </c>
      <c r="D392" s="5" t="s">
        <v>2255</v>
      </c>
      <c r="E392" s="5" t="s">
        <v>2256</v>
      </c>
      <c r="F392" s="5" t="s">
        <v>2507</v>
      </c>
      <c r="G392" s="5" t="s">
        <v>2508</v>
      </c>
      <c r="H392" s="5" t="s">
        <v>2505</v>
      </c>
      <c r="I392" s="5" t="s">
        <v>2506</v>
      </c>
      <c r="J392" s="5" t="s">
        <v>1701</v>
      </c>
      <c r="K392" s="5" t="s">
        <v>7657</v>
      </c>
      <c r="L392" s="5" t="str" cm="1">
        <f t="array" ref="L392">_xlfn.TEXTJOIN(", ",TRUE,_xlfn.UNIQUE(_xlfn._xlws.FILTER(InfoGeneral[CodigoProducto],(InfoGeneral[BPIN]=EjecucionPresupuestalGastoCCyFondo[[#This Row],[PROYECTO]])*(InfoGeneral[Vigencia]=VALUE(EjecucionPresupuestalGastoCCyFondo[[#This Row],[VIGENCIA]])),"")))</f>
        <v>4501029</v>
      </c>
      <c r="M392" s="5" t="s">
        <v>6907</v>
      </c>
      <c r="N392" s="6">
        <v>0</v>
      </c>
      <c r="O392" s="6">
        <v>5355572806.1800003</v>
      </c>
      <c r="P392" s="6">
        <v>0</v>
      </c>
      <c r="Q392" s="6">
        <v>0</v>
      </c>
      <c r="R392" s="6">
        <v>0</v>
      </c>
      <c r="S392" s="6">
        <v>0</v>
      </c>
      <c r="T392" s="6">
        <v>0</v>
      </c>
      <c r="U392" s="6">
        <v>535557280618</v>
      </c>
      <c r="V392" s="6">
        <v>5355572806.1800003</v>
      </c>
      <c r="W392" s="6">
        <v>5355572806.1800003</v>
      </c>
      <c r="X392" s="6">
        <v>5355572805</v>
      </c>
      <c r="Y392" s="6">
        <v>0</v>
      </c>
      <c r="Z392" s="6">
        <v>0</v>
      </c>
      <c r="AA392" s="107">
        <v>45939</v>
      </c>
      <c r="AB392" s="5" t="s">
        <v>7658</v>
      </c>
      <c r="AC392" s="107">
        <v>46022</v>
      </c>
      <c r="AD392" s="5" t="s">
        <v>7659</v>
      </c>
      <c r="AE392" s="5" t="s">
        <v>7660</v>
      </c>
      <c r="AF392" s="107"/>
      <c r="AG392" s="5"/>
      <c r="AH392" s="5"/>
      <c r="AI392" s="5" t="s">
        <v>7661</v>
      </c>
      <c r="AJ392" s="107">
        <v>46021</v>
      </c>
      <c r="AK392" s="107">
        <v>46022</v>
      </c>
      <c r="AL392" s="6"/>
      <c r="AM392" s="6"/>
      <c r="AN392" s="6"/>
      <c r="AO392" s="6"/>
    </row>
    <row r="393" spans="1:41" ht="40.200000000000003" customHeight="1" x14ac:dyDescent="0.3">
      <c r="A393" s="167" t="s">
        <v>1246</v>
      </c>
      <c r="B393" s="5" t="s">
        <v>6808</v>
      </c>
      <c r="C393" s="5" t="s">
        <v>3266</v>
      </c>
      <c r="D393" s="5" t="s">
        <v>2246</v>
      </c>
      <c r="E393" s="5" t="s">
        <v>6055</v>
      </c>
      <c r="F393" s="5" t="s">
        <v>6061</v>
      </c>
      <c r="G393" s="5" t="s">
        <v>6062</v>
      </c>
      <c r="H393" s="5" t="s">
        <v>2489</v>
      </c>
      <c r="I393" s="5" t="s">
        <v>2490</v>
      </c>
      <c r="J393" s="5" t="s">
        <v>1514</v>
      </c>
      <c r="K393" s="5" t="s">
        <v>7662</v>
      </c>
      <c r="L393" s="5" t="str" cm="1">
        <f t="array" ref="L393">_xlfn.TEXTJOIN(", ",TRUE,_xlfn.UNIQUE(_xlfn._xlws.FILTER(InfoGeneral[CodigoProducto],(InfoGeneral[BPIN]=EjecucionPresupuestalGastoCCyFondo[[#This Row],[PROYECTO]])*(InfoGeneral[Vigencia]=VALUE(EjecucionPresupuestalGastoCCyFondo[[#This Row],[VIGENCIA]])),"")))</f>
        <v>2102058</v>
      </c>
      <c r="M393" s="5" t="s">
        <v>6907</v>
      </c>
      <c r="N393" s="6">
        <v>0</v>
      </c>
      <c r="O393" s="6">
        <v>2040607078.1600001</v>
      </c>
      <c r="P393" s="6">
        <v>0</v>
      </c>
      <c r="Q393" s="6">
        <v>0</v>
      </c>
      <c r="R393" s="6">
        <v>0</v>
      </c>
      <c r="S393" s="6">
        <v>0</v>
      </c>
      <c r="T393" s="6">
        <v>0</v>
      </c>
      <c r="U393" s="6">
        <v>204060707816</v>
      </c>
      <c r="V393" s="6">
        <v>2040607078.1600001</v>
      </c>
      <c r="W393" s="6">
        <v>2040607078.1600001</v>
      </c>
      <c r="X393" s="6">
        <v>1986228722.4400001</v>
      </c>
      <c r="Y393" s="6">
        <v>0</v>
      </c>
      <c r="Z393" s="6">
        <v>0</v>
      </c>
      <c r="AA393" s="107">
        <v>45940</v>
      </c>
      <c r="AB393" s="5" t="s">
        <v>7663</v>
      </c>
      <c r="AC393" s="107">
        <v>46022</v>
      </c>
      <c r="AD393" s="5" t="s">
        <v>7664</v>
      </c>
      <c r="AE393" s="5" t="s">
        <v>7665</v>
      </c>
      <c r="AF393" s="107"/>
      <c r="AG393" s="5"/>
      <c r="AH393" s="5"/>
      <c r="AI393" s="5" t="s">
        <v>7666</v>
      </c>
      <c r="AJ393" s="107">
        <v>46021</v>
      </c>
      <c r="AK393" s="107">
        <v>46022</v>
      </c>
      <c r="AL393" s="6"/>
      <c r="AM393" s="6"/>
      <c r="AN393" s="6"/>
      <c r="AO393" s="6"/>
    </row>
    <row r="394" spans="1:41" ht="40.200000000000003" customHeight="1" x14ac:dyDescent="0.3">
      <c r="A394" s="167" t="s">
        <v>1246</v>
      </c>
      <c r="B394" s="5" t="s">
        <v>6262</v>
      </c>
      <c r="C394" s="5" t="s">
        <v>2927</v>
      </c>
      <c r="D394" s="5" t="s">
        <v>2493</v>
      </c>
      <c r="E394" s="5" t="s">
        <v>6263</v>
      </c>
      <c r="F394" s="5" t="s">
        <v>2594</v>
      </c>
      <c r="G394" s="5" t="s">
        <v>2595</v>
      </c>
      <c r="H394" s="5" t="s">
        <v>2420</v>
      </c>
      <c r="I394" s="5" t="s">
        <v>2426</v>
      </c>
      <c r="J394" s="5" t="s">
        <v>1455</v>
      </c>
      <c r="K394" s="5" t="s">
        <v>7667</v>
      </c>
      <c r="L394" s="5" t="str" cm="1">
        <f t="array" ref="L394">_xlfn.TEXTJOIN(", ",TRUE,_xlfn.UNIQUE(_xlfn._xlws.FILTER(InfoGeneral[CodigoProducto],(InfoGeneral[BPIN]=EjecucionPresupuestalGastoCCyFondo[[#This Row],[PROYECTO]])*(InfoGeneral[Vigencia]=VALUE(EjecucionPresupuestalGastoCCyFondo[[#This Row],[VIGENCIA]])),"")))</f>
        <v>1903011</v>
      </c>
      <c r="M394" s="5" t="s">
        <v>5798</v>
      </c>
      <c r="N394" s="6">
        <v>0</v>
      </c>
      <c r="O394" s="6">
        <v>16450000</v>
      </c>
      <c r="P394" s="6">
        <v>0</v>
      </c>
      <c r="Q394" s="6">
        <v>0</v>
      </c>
      <c r="R394" s="6">
        <v>0</v>
      </c>
      <c r="S394" s="6">
        <v>0</v>
      </c>
      <c r="T394" s="6">
        <v>0</v>
      </c>
      <c r="U394" s="6">
        <v>16450000</v>
      </c>
      <c r="V394" s="6">
        <v>16450000</v>
      </c>
      <c r="W394" s="6">
        <v>16450000</v>
      </c>
      <c r="X394" s="6">
        <v>0</v>
      </c>
      <c r="Y394" s="6">
        <v>0</v>
      </c>
      <c r="Z394" s="6">
        <v>0</v>
      </c>
      <c r="AA394" s="107">
        <v>45940</v>
      </c>
      <c r="AB394" s="5" t="s">
        <v>7668</v>
      </c>
      <c r="AC394" s="107"/>
      <c r="AD394" s="5"/>
      <c r="AE394" s="5"/>
      <c r="AF394" s="107"/>
      <c r="AG394" s="5"/>
      <c r="AH394" s="5"/>
      <c r="AI394" s="5"/>
      <c r="AJ394" s="107"/>
      <c r="AK394" s="107"/>
      <c r="AL394" s="6"/>
      <c r="AM394" s="6"/>
      <c r="AN394" s="6"/>
      <c r="AO394" s="6"/>
    </row>
    <row r="395" spans="1:41" ht="49.95" customHeight="1" x14ac:dyDescent="0.3">
      <c r="A395" s="167" t="s">
        <v>1246</v>
      </c>
      <c r="B395" s="5" t="s">
        <v>6262</v>
      </c>
      <c r="C395" s="5" t="s">
        <v>2927</v>
      </c>
      <c r="D395" s="5" t="s">
        <v>2493</v>
      </c>
      <c r="E395" s="5" t="s">
        <v>6263</v>
      </c>
      <c r="F395" s="5" t="s">
        <v>7669</v>
      </c>
      <c r="G395" s="5" t="s">
        <v>7670</v>
      </c>
      <c r="H395" s="5" t="s">
        <v>2420</v>
      </c>
      <c r="I395" s="5" t="s">
        <v>2426</v>
      </c>
      <c r="J395" s="5" t="s">
        <v>1647</v>
      </c>
      <c r="K395" s="5" t="s">
        <v>7671</v>
      </c>
      <c r="L395" s="5" t="str" cm="1">
        <f t="array" ref="L395">_xlfn.TEXTJOIN(", ",TRUE,_xlfn.UNIQUE(_xlfn._xlws.FILTER(InfoGeneral[CodigoProducto],(InfoGeneral[BPIN]=EjecucionPresupuestalGastoCCyFondo[[#This Row],[PROYECTO]])*(InfoGeneral[Vigencia]=VALUE(EjecucionPresupuestalGastoCCyFondo[[#This Row],[VIGENCIA]])),"")))</f>
        <v>1906029</v>
      </c>
      <c r="M395" s="5" t="s">
        <v>5798</v>
      </c>
      <c r="N395" s="6">
        <v>0</v>
      </c>
      <c r="O395" s="6">
        <v>61112629.960000001</v>
      </c>
      <c r="P395" s="6">
        <v>0</v>
      </c>
      <c r="Q395" s="6">
        <v>0</v>
      </c>
      <c r="R395" s="6">
        <v>0</v>
      </c>
      <c r="S395" s="6">
        <v>0</v>
      </c>
      <c r="T395" s="6">
        <v>0</v>
      </c>
      <c r="U395" s="6">
        <v>6111262996</v>
      </c>
      <c r="V395" s="6">
        <v>61112629.960000001</v>
      </c>
      <c r="W395" s="6">
        <v>61112629.960000001</v>
      </c>
      <c r="X395" s="6">
        <v>60664380</v>
      </c>
      <c r="Y395" s="6">
        <v>60664380</v>
      </c>
      <c r="Z395" s="6">
        <v>60664380</v>
      </c>
      <c r="AA395" s="107">
        <v>45945</v>
      </c>
      <c r="AB395" s="5" t="s">
        <v>7672</v>
      </c>
      <c r="AC395" s="107">
        <v>46009</v>
      </c>
      <c r="AD395" s="5" t="s">
        <v>7673</v>
      </c>
      <c r="AE395" s="5" t="s">
        <v>7674</v>
      </c>
      <c r="AF395" s="107">
        <v>46020</v>
      </c>
      <c r="AG395" s="5" t="s">
        <v>7675</v>
      </c>
      <c r="AH395" s="5" t="s">
        <v>7265</v>
      </c>
      <c r="AI395" s="5" t="s">
        <v>7676</v>
      </c>
      <c r="AJ395" s="107">
        <v>46007</v>
      </c>
      <c r="AK395" s="107">
        <v>46008</v>
      </c>
      <c r="AL395" s="6"/>
      <c r="AM395" s="6"/>
      <c r="AN395" s="6"/>
      <c r="AO395" s="6"/>
    </row>
    <row r="396" spans="1:41" ht="40.200000000000003" customHeight="1" x14ac:dyDescent="0.3">
      <c r="A396" s="167" t="s">
        <v>1246</v>
      </c>
      <c r="B396" s="5" t="s">
        <v>6257</v>
      </c>
      <c r="C396" s="5" t="s">
        <v>2927</v>
      </c>
      <c r="D396" s="5" t="s">
        <v>2252</v>
      </c>
      <c r="E396" s="5" t="s">
        <v>6258</v>
      </c>
      <c r="F396" s="5" t="s">
        <v>7669</v>
      </c>
      <c r="G396" s="5" t="s">
        <v>7670</v>
      </c>
      <c r="H396" s="5" t="s">
        <v>2420</v>
      </c>
      <c r="I396" s="5" t="s">
        <v>2426</v>
      </c>
      <c r="J396" s="5" t="s">
        <v>1647</v>
      </c>
      <c r="K396" s="5" t="s">
        <v>7671</v>
      </c>
      <c r="L396" s="5" t="str" cm="1">
        <f t="array" ref="L396">_xlfn.TEXTJOIN(", ",TRUE,_xlfn.UNIQUE(_xlfn._xlws.FILTER(InfoGeneral[CodigoProducto],(InfoGeneral[BPIN]=EjecucionPresupuestalGastoCCyFondo[[#This Row],[PROYECTO]])*(InfoGeneral[Vigencia]=VALUE(EjecucionPresupuestalGastoCCyFondo[[#This Row],[VIGENCIA]])),"")))</f>
        <v>1906029</v>
      </c>
      <c r="M396" s="5" t="s">
        <v>5798</v>
      </c>
      <c r="N396" s="6">
        <v>0</v>
      </c>
      <c r="O396" s="6">
        <v>61473333.189999998</v>
      </c>
      <c r="P396" s="6">
        <v>0</v>
      </c>
      <c r="Q396" s="6">
        <v>0</v>
      </c>
      <c r="R396" s="6">
        <v>0</v>
      </c>
      <c r="S396" s="6">
        <v>0</v>
      </c>
      <c r="T396" s="6">
        <v>0</v>
      </c>
      <c r="U396" s="6">
        <v>6147333319</v>
      </c>
      <c r="V396" s="6">
        <v>61473333.189999998</v>
      </c>
      <c r="W396" s="6">
        <v>61473333.189999998</v>
      </c>
      <c r="X396" s="6">
        <v>61112629</v>
      </c>
      <c r="Y396" s="6">
        <v>61112629</v>
      </c>
      <c r="Z396" s="6">
        <v>61112629</v>
      </c>
      <c r="AA396" s="107">
        <v>45945</v>
      </c>
      <c r="AB396" s="5" t="s">
        <v>7672</v>
      </c>
      <c r="AC396" s="107">
        <v>46001</v>
      </c>
      <c r="AD396" s="5" t="s">
        <v>7677</v>
      </c>
      <c r="AE396" s="5" t="s">
        <v>7678</v>
      </c>
      <c r="AF396" s="107">
        <v>46021</v>
      </c>
      <c r="AG396" s="5" t="s">
        <v>7679</v>
      </c>
      <c r="AH396" s="5" t="s">
        <v>7265</v>
      </c>
      <c r="AI396" s="5" t="s">
        <v>7680</v>
      </c>
      <c r="AJ396" s="107">
        <v>45994</v>
      </c>
      <c r="AK396" s="107">
        <v>46000</v>
      </c>
      <c r="AL396" s="6"/>
      <c r="AM396" s="6"/>
      <c r="AN396" s="6"/>
      <c r="AO396" s="6"/>
    </row>
    <row r="397" spans="1:41" ht="40.200000000000003" customHeight="1" x14ac:dyDescent="0.3">
      <c r="A397" s="167" t="s">
        <v>1246</v>
      </c>
      <c r="B397" s="5" t="s">
        <v>6236</v>
      </c>
      <c r="C397" s="5" t="s">
        <v>2927</v>
      </c>
      <c r="D397" s="5" t="s">
        <v>2318</v>
      </c>
      <c r="E397" s="5" t="s">
        <v>6237</v>
      </c>
      <c r="F397" s="5" t="s">
        <v>7669</v>
      </c>
      <c r="G397" s="5" t="s">
        <v>7670</v>
      </c>
      <c r="H397" s="5" t="s">
        <v>2420</v>
      </c>
      <c r="I397" s="5" t="s">
        <v>2426</v>
      </c>
      <c r="J397" s="5" t="s">
        <v>1647</v>
      </c>
      <c r="K397" s="5" t="s">
        <v>7671</v>
      </c>
      <c r="L397" s="5" t="str" cm="1">
        <f t="array" ref="L397">_xlfn.TEXTJOIN(", ",TRUE,_xlfn.UNIQUE(_xlfn._xlws.FILTER(InfoGeneral[CodigoProducto],(InfoGeneral[BPIN]=EjecucionPresupuestalGastoCCyFondo[[#This Row],[PROYECTO]])*(InfoGeneral[Vigencia]=VALUE(EjecucionPresupuestalGastoCCyFondo[[#This Row],[VIGENCIA]])),"")))</f>
        <v>1906029</v>
      </c>
      <c r="M397" s="5" t="s">
        <v>5798</v>
      </c>
      <c r="N397" s="6">
        <v>0</v>
      </c>
      <c r="O397" s="6">
        <v>38043196.899999999</v>
      </c>
      <c r="P397" s="6">
        <v>0</v>
      </c>
      <c r="Q397" s="6">
        <v>0</v>
      </c>
      <c r="R397" s="6">
        <v>0</v>
      </c>
      <c r="S397" s="6">
        <v>0</v>
      </c>
      <c r="T397" s="6">
        <v>0</v>
      </c>
      <c r="U397" s="6">
        <v>380431969</v>
      </c>
      <c r="V397" s="6">
        <v>38043196.899999999</v>
      </c>
      <c r="W397" s="6">
        <v>38043196.899999999</v>
      </c>
      <c r="X397" s="6">
        <v>29843666</v>
      </c>
      <c r="Y397" s="6">
        <v>29843666</v>
      </c>
      <c r="Z397" s="6">
        <v>12681366</v>
      </c>
      <c r="AA397" s="107">
        <v>45945</v>
      </c>
      <c r="AB397" s="5" t="s">
        <v>7672</v>
      </c>
      <c r="AC397" s="107">
        <v>46001</v>
      </c>
      <c r="AD397" s="5" t="s">
        <v>7681</v>
      </c>
      <c r="AE397" s="5" t="s">
        <v>7682</v>
      </c>
      <c r="AF397" s="107">
        <v>46021</v>
      </c>
      <c r="AG397" s="5" t="s">
        <v>7683</v>
      </c>
      <c r="AH397" s="5" t="s">
        <v>7265</v>
      </c>
      <c r="AI397" s="5" t="s">
        <v>7684</v>
      </c>
      <c r="AJ397" s="107">
        <v>45994</v>
      </c>
      <c r="AK397" s="107">
        <v>46000</v>
      </c>
      <c r="AL397" s="6"/>
      <c r="AM397" s="6"/>
      <c r="AN397" s="6"/>
      <c r="AO397" s="6"/>
    </row>
    <row r="398" spans="1:41" ht="40.200000000000003" customHeight="1" x14ac:dyDescent="0.3">
      <c r="A398" s="167" t="s">
        <v>1246</v>
      </c>
      <c r="B398" s="5" t="s">
        <v>6257</v>
      </c>
      <c r="C398" s="5" t="s">
        <v>2927</v>
      </c>
      <c r="D398" s="5" t="s">
        <v>2252</v>
      </c>
      <c r="E398" s="5" t="s">
        <v>6258</v>
      </c>
      <c r="F398" s="5" t="s">
        <v>2594</v>
      </c>
      <c r="G398" s="5" t="s">
        <v>2595</v>
      </c>
      <c r="H398" s="5" t="s">
        <v>2420</v>
      </c>
      <c r="I398" s="5" t="s">
        <v>2426</v>
      </c>
      <c r="J398" s="5" t="s">
        <v>1455</v>
      </c>
      <c r="K398" s="5" t="s">
        <v>7667</v>
      </c>
      <c r="L398" s="5" t="str" cm="1">
        <f t="array" ref="L398">_xlfn.TEXTJOIN(", ",TRUE,_xlfn.UNIQUE(_xlfn._xlws.FILTER(InfoGeneral[CodigoProducto],(InfoGeneral[BPIN]=EjecucionPresupuestalGastoCCyFondo[[#This Row],[PROYECTO]])*(InfoGeneral[Vigencia]=VALUE(EjecucionPresupuestalGastoCCyFondo[[#This Row],[VIGENCIA]])),"")))</f>
        <v>1903011</v>
      </c>
      <c r="M398" s="5" t="s">
        <v>5798</v>
      </c>
      <c r="N398" s="6">
        <v>0</v>
      </c>
      <c r="O398" s="6">
        <v>72406359.959999993</v>
      </c>
      <c r="P398" s="6">
        <v>0</v>
      </c>
      <c r="Q398" s="6">
        <v>0</v>
      </c>
      <c r="R398" s="6">
        <v>0</v>
      </c>
      <c r="S398" s="6">
        <v>0</v>
      </c>
      <c r="T398" s="6">
        <v>0</v>
      </c>
      <c r="U398" s="6">
        <v>7240635996</v>
      </c>
      <c r="V398" s="6">
        <v>72406359.959999993</v>
      </c>
      <c r="W398" s="6">
        <v>72406359.959999993</v>
      </c>
      <c r="X398" s="6">
        <v>10257969</v>
      </c>
      <c r="Y398" s="6">
        <v>10257969</v>
      </c>
      <c r="Z398" s="6">
        <v>0</v>
      </c>
      <c r="AA398" s="107">
        <v>45940</v>
      </c>
      <c r="AB398" s="5" t="s">
        <v>7668</v>
      </c>
      <c r="AC398" s="107">
        <v>46014</v>
      </c>
      <c r="AD398" s="5" t="s">
        <v>7685</v>
      </c>
      <c r="AE398" s="5" t="s">
        <v>7686</v>
      </c>
      <c r="AF398" s="107">
        <v>46022</v>
      </c>
      <c r="AG398" s="5" t="s">
        <v>7687</v>
      </c>
      <c r="AH398" s="5" t="s">
        <v>7265</v>
      </c>
      <c r="AI398" s="5" t="s">
        <v>7688</v>
      </c>
      <c r="AJ398" s="107">
        <v>45996</v>
      </c>
      <c r="AK398" s="107">
        <v>46014</v>
      </c>
      <c r="AL398" s="6"/>
      <c r="AM398" s="6"/>
      <c r="AN398" s="6"/>
      <c r="AO398" s="6"/>
    </row>
    <row r="399" spans="1:41" ht="40.200000000000003" customHeight="1" x14ac:dyDescent="0.3">
      <c r="A399" s="167" t="s">
        <v>1246</v>
      </c>
      <c r="B399" s="5" t="s">
        <v>5805</v>
      </c>
      <c r="C399" s="5" t="s">
        <v>2787</v>
      </c>
      <c r="D399" s="5" t="s">
        <v>2263</v>
      </c>
      <c r="E399" s="5" t="s">
        <v>5806</v>
      </c>
      <c r="F399" s="5" t="s">
        <v>2558</v>
      </c>
      <c r="G399" s="5" t="s">
        <v>5767</v>
      </c>
      <c r="H399" s="5" t="s">
        <v>2578</v>
      </c>
      <c r="I399" s="5" t="s">
        <v>2579</v>
      </c>
      <c r="J399" s="5" t="s">
        <v>1416</v>
      </c>
      <c r="K399" s="5" t="s">
        <v>7689</v>
      </c>
      <c r="L399" s="5" t="str" cm="1">
        <f t="array" ref="L399">_xlfn.TEXTJOIN(", ",TRUE,_xlfn.UNIQUE(_xlfn._xlws.FILTER(InfoGeneral[CodigoProducto],(InfoGeneral[BPIN]=EjecucionPresupuestalGastoCCyFondo[[#This Row],[PROYECTO]])*(InfoGeneral[Vigencia]=VALUE(EjecucionPresupuestalGastoCCyFondo[[#This Row],[VIGENCIA]])),"")))</f>
        <v>4599023</v>
      </c>
      <c r="M399" s="5" t="s">
        <v>6907</v>
      </c>
      <c r="N399" s="6">
        <v>0</v>
      </c>
      <c r="O399" s="6">
        <v>252000000</v>
      </c>
      <c r="P399" s="6">
        <v>0</v>
      </c>
      <c r="Q399" s="6">
        <v>0</v>
      </c>
      <c r="R399" s="6">
        <v>0</v>
      </c>
      <c r="S399" s="6">
        <v>0</v>
      </c>
      <c r="T399" s="6">
        <v>0</v>
      </c>
      <c r="U399" s="6">
        <v>252000000</v>
      </c>
      <c r="V399" s="6">
        <v>252000000</v>
      </c>
      <c r="W399" s="6">
        <v>252000000</v>
      </c>
      <c r="X399" s="6">
        <v>252000000</v>
      </c>
      <c r="Y399" s="6">
        <v>126000000</v>
      </c>
      <c r="Z399" s="6">
        <v>126000000</v>
      </c>
      <c r="AA399" s="107">
        <v>45958</v>
      </c>
      <c r="AB399" s="5" t="s">
        <v>7690</v>
      </c>
      <c r="AC399" s="107">
        <v>46007</v>
      </c>
      <c r="AD399" s="5" t="s">
        <v>7691</v>
      </c>
      <c r="AE399" s="5" t="s">
        <v>7692</v>
      </c>
      <c r="AF399" s="107">
        <v>46021</v>
      </c>
      <c r="AG399" s="5" t="s">
        <v>7693</v>
      </c>
      <c r="AH399" s="5" t="s">
        <v>5860</v>
      </c>
      <c r="AI399" s="5" t="s">
        <v>7694</v>
      </c>
      <c r="AJ399" s="107">
        <v>46006</v>
      </c>
      <c r="AK399" s="107">
        <v>46007</v>
      </c>
      <c r="AL399" s="6"/>
      <c r="AM399" s="6"/>
      <c r="AN399" s="6"/>
      <c r="AO399" s="6"/>
    </row>
    <row r="400" spans="1:41" ht="40.200000000000003" customHeight="1" x14ac:dyDescent="0.3">
      <c r="A400" s="167" t="s">
        <v>1246</v>
      </c>
      <c r="B400" s="5" t="s">
        <v>7079</v>
      </c>
      <c r="C400" s="5" t="s">
        <v>3162</v>
      </c>
      <c r="D400" s="5" t="s">
        <v>2599</v>
      </c>
      <c r="E400" s="5" t="s">
        <v>6497</v>
      </c>
      <c r="F400" s="5" t="s">
        <v>2616</v>
      </c>
      <c r="G400" s="5" t="s">
        <v>2617</v>
      </c>
      <c r="H400" s="5" t="s">
        <v>2534</v>
      </c>
      <c r="I400" s="5" t="s">
        <v>2544</v>
      </c>
      <c r="J400" s="5" t="s">
        <v>1480</v>
      </c>
      <c r="K400" s="5" t="s">
        <v>7695</v>
      </c>
      <c r="L400" s="5" t="str" cm="1">
        <f t="array" ref="L400">_xlfn.TEXTJOIN(", ",TRUE,_xlfn.UNIQUE(_xlfn._xlws.FILTER(InfoGeneral[CodigoProducto],(InfoGeneral[BPIN]=EjecucionPresupuestalGastoCCyFondo[[#This Row],[PROYECTO]])*(InfoGeneral[Vigencia]=VALUE(EjecucionPresupuestalGastoCCyFondo[[#This Row],[VIGENCIA]])),"")))</f>
        <v>3301053</v>
      </c>
      <c r="M400" s="5" t="s">
        <v>5798</v>
      </c>
      <c r="N400" s="6">
        <v>0</v>
      </c>
      <c r="O400" s="6">
        <v>0</v>
      </c>
      <c r="P400" s="6">
        <v>0</v>
      </c>
      <c r="Q400" s="6">
        <v>67457882</v>
      </c>
      <c r="R400" s="6">
        <v>0</v>
      </c>
      <c r="S400" s="6">
        <v>0</v>
      </c>
      <c r="T400" s="6">
        <v>0</v>
      </c>
      <c r="U400" s="6">
        <v>67457882</v>
      </c>
      <c r="V400" s="6">
        <v>38944361.07</v>
      </c>
      <c r="W400" s="6">
        <v>38944361.07</v>
      </c>
      <c r="X400" s="6">
        <v>38944361.07</v>
      </c>
      <c r="Y400" s="6">
        <v>38944361.07</v>
      </c>
      <c r="Z400" s="6">
        <v>38944361.07</v>
      </c>
      <c r="AA400" s="107">
        <v>46021</v>
      </c>
      <c r="AB400" s="5" t="s">
        <v>7696</v>
      </c>
      <c r="AC400" s="107">
        <v>46021</v>
      </c>
      <c r="AD400" s="5" t="s">
        <v>7697</v>
      </c>
      <c r="AE400" s="5" t="s">
        <v>7332</v>
      </c>
      <c r="AF400" s="107">
        <v>46021</v>
      </c>
      <c r="AG400" s="5" t="s">
        <v>7698</v>
      </c>
      <c r="AH400" s="5" t="s">
        <v>7332</v>
      </c>
      <c r="AI400" s="5"/>
      <c r="AJ400" s="107"/>
      <c r="AK400" s="107"/>
      <c r="AL400" s="6"/>
      <c r="AM400" s="6"/>
      <c r="AN400" s="6"/>
      <c r="AO400" s="6"/>
    </row>
    <row r="401" spans="1:41" ht="40.200000000000003" customHeight="1" x14ac:dyDescent="0.3">
      <c r="A401" s="167" t="s">
        <v>1246</v>
      </c>
      <c r="B401" s="5" t="s">
        <v>7079</v>
      </c>
      <c r="C401" s="5" t="s">
        <v>3162</v>
      </c>
      <c r="D401" s="5" t="s">
        <v>2599</v>
      </c>
      <c r="E401" s="5" t="s">
        <v>6497</v>
      </c>
      <c r="F401" s="5" t="s">
        <v>2616</v>
      </c>
      <c r="G401" s="5" t="s">
        <v>2617</v>
      </c>
      <c r="H401" s="5" t="s">
        <v>2534</v>
      </c>
      <c r="I401" s="5" t="s">
        <v>2544</v>
      </c>
      <c r="J401" s="5" t="s">
        <v>1581</v>
      </c>
      <c r="K401" s="5" t="s">
        <v>7699</v>
      </c>
      <c r="L401" s="5" t="str" cm="1">
        <f t="array" ref="L401">_xlfn.TEXTJOIN(", ",TRUE,_xlfn.UNIQUE(_xlfn._xlws.FILTER(InfoGeneral[CodigoProducto],(InfoGeneral[BPIN]=EjecucionPresupuestalGastoCCyFondo[[#This Row],[PROYECTO]])*(InfoGeneral[Vigencia]=VALUE(EjecucionPresupuestalGastoCCyFondo[[#This Row],[VIGENCIA]])),"")))</f>
        <v>3301053</v>
      </c>
      <c r="M401" s="5" t="s">
        <v>5798</v>
      </c>
      <c r="N401" s="6">
        <v>0</v>
      </c>
      <c r="O401" s="6">
        <v>0</v>
      </c>
      <c r="P401" s="6">
        <v>0</v>
      </c>
      <c r="Q401" s="6">
        <v>425910609.67000002</v>
      </c>
      <c r="R401" s="6">
        <v>0</v>
      </c>
      <c r="S401" s="6">
        <v>0</v>
      </c>
      <c r="T401" s="6">
        <v>0</v>
      </c>
      <c r="U401" s="6">
        <v>42591060967</v>
      </c>
      <c r="V401" s="6">
        <v>425910609.67000002</v>
      </c>
      <c r="W401" s="6">
        <v>425910609.67000002</v>
      </c>
      <c r="X401" s="6">
        <v>425910609.67000002</v>
      </c>
      <c r="Y401" s="6">
        <v>425910609.67000002</v>
      </c>
      <c r="Z401" s="6">
        <v>425910609.67000002</v>
      </c>
      <c r="AA401" s="107">
        <v>46021</v>
      </c>
      <c r="AB401" s="5" t="s">
        <v>7700</v>
      </c>
      <c r="AC401" s="107">
        <v>46021</v>
      </c>
      <c r="AD401" s="5" t="s">
        <v>7701</v>
      </c>
      <c r="AE401" s="5" t="s">
        <v>7332</v>
      </c>
      <c r="AF401" s="107">
        <v>46021</v>
      </c>
      <c r="AG401" s="5" t="s">
        <v>7702</v>
      </c>
      <c r="AH401" s="5" t="s">
        <v>7332</v>
      </c>
      <c r="AI401" s="5"/>
      <c r="AJ401" s="107"/>
      <c r="AK401" s="107"/>
      <c r="AL401" s="6"/>
      <c r="AM401" s="6"/>
      <c r="AN401" s="6"/>
      <c r="AO401" s="6"/>
    </row>
    <row r="402" spans="1:41" ht="49.95" customHeight="1" x14ac:dyDescent="0.3">
      <c r="A402" s="167" t="s">
        <v>1246</v>
      </c>
      <c r="B402" s="5" t="s">
        <v>6236</v>
      </c>
      <c r="C402" s="5" t="s">
        <v>2927</v>
      </c>
      <c r="D402" s="5" t="s">
        <v>2318</v>
      </c>
      <c r="E402" s="5" t="s">
        <v>6237</v>
      </c>
      <c r="F402" s="5" t="s">
        <v>2594</v>
      </c>
      <c r="G402" s="5" t="s">
        <v>2595</v>
      </c>
      <c r="H402" s="5" t="s">
        <v>2420</v>
      </c>
      <c r="I402" s="5" t="s">
        <v>2426</v>
      </c>
      <c r="J402" s="5" t="s">
        <v>1455</v>
      </c>
      <c r="K402" s="5" t="s">
        <v>7667</v>
      </c>
      <c r="L402" s="5" t="str" cm="1">
        <f t="array" ref="L402">_xlfn.TEXTJOIN(", ",TRUE,_xlfn.UNIQUE(_xlfn._xlws.FILTER(InfoGeneral[CodigoProducto],(InfoGeneral[BPIN]=EjecucionPresupuestalGastoCCyFondo[[#This Row],[PROYECTO]])*(InfoGeneral[Vigencia]=VALUE(EjecucionPresupuestalGastoCCyFondo[[#This Row],[VIGENCIA]])),"")))</f>
        <v>1903011</v>
      </c>
      <c r="M402" s="5" t="s">
        <v>5798</v>
      </c>
      <c r="N402" s="6">
        <v>0</v>
      </c>
      <c r="O402" s="6">
        <v>8677341</v>
      </c>
      <c r="P402" s="6">
        <v>0</v>
      </c>
      <c r="Q402" s="6">
        <v>0</v>
      </c>
      <c r="R402" s="6">
        <v>0</v>
      </c>
      <c r="S402" s="6">
        <v>0</v>
      </c>
      <c r="T402" s="6">
        <v>0</v>
      </c>
      <c r="U402" s="6">
        <v>8677341</v>
      </c>
      <c r="V402" s="6">
        <v>8677341</v>
      </c>
      <c r="W402" s="6">
        <v>8677341</v>
      </c>
      <c r="X402" s="6">
        <v>8677341</v>
      </c>
      <c r="Y402" s="6">
        <v>8677341</v>
      </c>
      <c r="Z402" s="6">
        <v>0</v>
      </c>
      <c r="AA402" s="107">
        <v>45940</v>
      </c>
      <c r="AB402" s="5" t="s">
        <v>7668</v>
      </c>
      <c r="AC402" s="107">
        <v>46014</v>
      </c>
      <c r="AD402" s="5" t="s">
        <v>7685</v>
      </c>
      <c r="AE402" s="5" t="s">
        <v>7686</v>
      </c>
      <c r="AF402" s="107">
        <v>46022</v>
      </c>
      <c r="AG402" s="5" t="s">
        <v>7687</v>
      </c>
      <c r="AH402" s="5" t="s">
        <v>7265</v>
      </c>
      <c r="AI402" s="5" t="s">
        <v>7688</v>
      </c>
      <c r="AJ402" s="107">
        <v>45996</v>
      </c>
      <c r="AK402" s="107">
        <v>46014</v>
      </c>
      <c r="AL402" s="6"/>
      <c r="AM402" s="6"/>
      <c r="AN402" s="6"/>
      <c r="AO402" s="6"/>
    </row>
    <row r="403" spans="1:41" ht="40.200000000000003" customHeight="1" x14ac:dyDescent="0.3">
      <c r="A403" s="167" t="s">
        <v>1246</v>
      </c>
      <c r="B403" s="5" t="s">
        <v>5805</v>
      </c>
      <c r="C403" s="5" t="s">
        <v>2787</v>
      </c>
      <c r="D403" s="5" t="s">
        <v>2263</v>
      </c>
      <c r="E403" s="5" t="s">
        <v>5806</v>
      </c>
      <c r="F403" s="5" t="s">
        <v>2558</v>
      </c>
      <c r="G403" s="5" t="s">
        <v>5767</v>
      </c>
      <c r="H403" s="5" t="s">
        <v>2537</v>
      </c>
      <c r="I403" s="5" t="s">
        <v>2538</v>
      </c>
      <c r="J403" s="5" t="s">
        <v>1432</v>
      </c>
      <c r="K403" s="5" t="s">
        <v>7049</v>
      </c>
      <c r="L403" s="5" t="str" cm="1">
        <f t="array" ref="L403">_xlfn.TEXTJOIN(", ",TRUE,_xlfn.UNIQUE(_xlfn._xlws.FILTER(InfoGeneral[CodigoProducto],(InfoGeneral[BPIN]=EjecucionPresupuestalGastoCCyFondo[[#This Row],[PROYECTO]])*(InfoGeneral[Vigencia]=VALUE(EjecucionPresupuestalGastoCCyFondo[[#This Row],[VIGENCIA]])),"")))</f>
        <v>4599025</v>
      </c>
      <c r="M403" s="5" t="s">
        <v>5798</v>
      </c>
      <c r="N403" s="6">
        <v>0</v>
      </c>
      <c r="O403" s="6">
        <v>182000000</v>
      </c>
      <c r="P403" s="6">
        <v>0</v>
      </c>
      <c r="Q403" s="6">
        <v>0</v>
      </c>
      <c r="R403" s="6">
        <v>0</v>
      </c>
      <c r="S403" s="6">
        <v>0</v>
      </c>
      <c r="T403" s="6">
        <v>0</v>
      </c>
      <c r="U403" s="6">
        <v>182000000</v>
      </c>
      <c r="V403" s="6">
        <v>182000000</v>
      </c>
      <c r="W403" s="6">
        <v>182000000</v>
      </c>
      <c r="X403" s="6">
        <v>181917618</v>
      </c>
      <c r="Y403" s="6">
        <v>181917618</v>
      </c>
      <c r="Z403" s="6">
        <v>0</v>
      </c>
      <c r="AA403" s="107">
        <v>45960</v>
      </c>
      <c r="AB403" s="5" t="s">
        <v>7703</v>
      </c>
      <c r="AC403" s="107">
        <v>45986</v>
      </c>
      <c r="AD403" s="5" t="s">
        <v>7704</v>
      </c>
      <c r="AE403" s="5" t="s">
        <v>7705</v>
      </c>
      <c r="AF403" s="107">
        <v>46022</v>
      </c>
      <c r="AG403" s="5" t="s">
        <v>7706</v>
      </c>
      <c r="AH403" s="5" t="s">
        <v>7707</v>
      </c>
      <c r="AI403" s="5" t="s">
        <v>7708</v>
      </c>
      <c r="AJ403" s="107">
        <v>45982</v>
      </c>
      <c r="AK403" s="107">
        <v>45982</v>
      </c>
      <c r="AL403" s="6"/>
      <c r="AM403" s="6"/>
      <c r="AN403" s="6"/>
      <c r="AO403" s="6"/>
    </row>
    <row r="404" spans="1:41" ht="40.200000000000003" customHeight="1" x14ac:dyDescent="0.3">
      <c r="A404" s="167" t="s">
        <v>1246</v>
      </c>
      <c r="B404" s="5" t="s">
        <v>6257</v>
      </c>
      <c r="C404" s="5" t="s">
        <v>2787</v>
      </c>
      <c r="D404" s="5" t="s">
        <v>2252</v>
      </c>
      <c r="E404" s="5" t="s">
        <v>6258</v>
      </c>
      <c r="F404" s="5" t="s">
        <v>2420</v>
      </c>
      <c r="G404" s="5" t="s">
        <v>2421</v>
      </c>
      <c r="H404" s="5" t="s">
        <v>2422</v>
      </c>
      <c r="I404" s="5" t="s">
        <v>2423</v>
      </c>
      <c r="J404" s="5" t="s">
        <v>1629</v>
      </c>
      <c r="K404" s="5" t="s">
        <v>7709</v>
      </c>
      <c r="L404" s="5" t="str" cm="1">
        <f t="array" ref="L404">_xlfn.TEXTJOIN(", ",TRUE,_xlfn.UNIQUE(_xlfn._xlws.FILTER(InfoGeneral[CodigoProducto],(InfoGeneral[BPIN]=EjecucionPresupuestalGastoCCyFondo[[#This Row],[PROYECTO]])*(InfoGeneral[Vigencia]=VALUE(EjecucionPresupuestalGastoCCyFondo[[#This Row],[VIGENCIA]])),"")))</f>
        <v>4599034</v>
      </c>
      <c r="M404" s="5" t="s">
        <v>5798</v>
      </c>
      <c r="N404" s="6">
        <v>0</v>
      </c>
      <c r="O404" s="6">
        <v>0</v>
      </c>
      <c r="P404" s="6">
        <v>0</v>
      </c>
      <c r="Q404" s="6">
        <v>92144300</v>
      </c>
      <c r="R404" s="6">
        <v>0</v>
      </c>
      <c r="S404" s="6">
        <v>0</v>
      </c>
      <c r="T404" s="6">
        <v>0</v>
      </c>
      <c r="U404" s="6">
        <v>92144300</v>
      </c>
      <c r="V404" s="6">
        <v>92144300</v>
      </c>
      <c r="W404" s="6">
        <v>92144300</v>
      </c>
      <c r="X404" s="6">
        <v>92144300</v>
      </c>
      <c r="Y404" s="6">
        <v>92144300</v>
      </c>
      <c r="Z404" s="6">
        <v>0</v>
      </c>
      <c r="AA404" s="107">
        <v>45981</v>
      </c>
      <c r="AB404" s="5" t="s">
        <v>7710</v>
      </c>
      <c r="AC404" s="107">
        <v>46014</v>
      </c>
      <c r="AD404" s="5" t="s">
        <v>7711</v>
      </c>
      <c r="AE404" s="5" t="s">
        <v>7712</v>
      </c>
      <c r="AF404" s="107">
        <v>46022</v>
      </c>
      <c r="AG404" s="5" t="s">
        <v>7713</v>
      </c>
      <c r="AH404" s="5" t="s">
        <v>6115</v>
      </c>
      <c r="AI404" s="5" t="s">
        <v>7714</v>
      </c>
      <c r="AJ404" s="107">
        <v>46014</v>
      </c>
      <c r="AK404" s="107">
        <v>46014</v>
      </c>
      <c r="AL404" s="6"/>
      <c r="AM404" s="6"/>
      <c r="AN404" s="6"/>
      <c r="AO404" s="6"/>
    </row>
    <row r="405" spans="1:41" ht="40.200000000000003" customHeight="1" x14ac:dyDescent="0.3">
      <c r="A405" s="167" t="s">
        <v>1246</v>
      </c>
      <c r="B405" s="5" t="s">
        <v>5795</v>
      </c>
      <c r="C405" s="5" t="s">
        <v>2765</v>
      </c>
      <c r="D405" s="5" t="s">
        <v>2267</v>
      </c>
      <c r="E405" s="5" t="s">
        <v>5796</v>
      </c>
      <c r="F405" s="5" t="s">
        <v>2420</v>
      </c>
      <c r="G405" s="5" t="s">
        <v>2421</v>
      </c>
      <c r="H405" s="5" t="s">
        <v>2422</v>
      </c>
      <c r="I405" s="5" t="s">
        <v>2423</v>
      </c>
      <c r="J405" s="5" t="s">
        <v>1529</v>
      </c>
      <c r="K405" s="5" t="s">
        <v>7715</v>
      </c>
      <c r="L405" s="5" t="str" cm="1">
        <f t="array" ref="L405">_xlfn.TEXTJOIN(", ",TRUE,_xlfn.UNIQUE(_xlfn._xlws.FILTER(InfoGeneral[CodigoProducto],(InfoGeneral[BPIN]=EjecucionPresupuestalGastoCCyFondo[[#This Row],[PROYECTO]])*(InfoGeneral[Vigencia]=VALUE(EjecucionPresupuestalGastoCCyFondo[[#This Row],[VIGENCIA]])),"")))</f>
        <v>2201035</v>
      </c>
      <c r="M405" s="5" t="s">
        <v>5798</v>
      </c>
      <c r="N405" s="6">
        <v>0</v>
      </c>
      <c r="O405" s="6">
        <v>0</v>
      </c>
      <c r="P405" s="6">
        <v>0</v>
      </c>
      <c r="Q405" s="6">
        <v>499481010.5</v>
      </c>
      <c r="R405" s="6">
        <v>0</v>
      </c>
      <c r="S405" s="6">
        <v>0</v>
      </c>
      <c r="T405" s="6">
        <v>0</v>
      </c>
      <c r="U405" s="6">
        <v>4994810105</v>
      </c>
      <c r="V405" s="6">
        <v>499481010.5</v>
      </c>
      <c r="W405" s="6">
        <v>499481010.5</v>
      </c>
      <c r="X405" s="6">
        <v>499481010.5</v>
      </c>
      <c r="Y405" s="6">
        <v>499481010.5</v>
      </c>
      <c r="Z405" s="6">
        <v>0</v>
      </c>
      <c r="AA405" s="107">
        <v>45981</v>
      </c>
      <c r="AB405" s="5" t="s">
        <v>7716</v>
      </c>
      <c r="AC405" s="107">
        <v>46008</v>
      </c>
      <c r="AD405" s="5" t="s">
        <v>7717</v>
      </c>
      <c r="AE405" s="5" t="s">
        <v>7718</v>
      </c>
      <c r="AF405" s="107">
        <v>46022</v>
      </c>
      <c r="AG405" s="5" t="s">
        <v>7719</v>
      </c>
      <c r="AH405" s="5" t="s">
        <v>6097</v>
      </c>
      <c r="AI405" s="5" t="s">
        <v>7720</v>
      </c>
      <c r="AJ405" s="107">
        <v>46007</v>
      </c>
      <c r="AK405" s="107">
        <v>46007</v>
      </c>
      <c r="AL405" s="6"/>
      <c r="AM405" s="6"/>
      <c r="AN405" s="6"/>
      <c r="AO405" s="6"/>
    </row>
    <row r="406" spans="1:41" ht="40.200000000000003" customHeight="1" x14ac:dyDescent="0.3">
      <c r="A406" s="167" t="s">
        <v>1246</v>
      </c>
      <c r="B406" s="5" t="s">
        <v>6262</v>
      </c>
      <c r="C406" s="5" t="s">
        <v>2927</v>
      </c>
      <c r="D406" s="5" t="s">
        <v>2493</v>
      </c>
      <c r="E406" s="5" t="s">
        <v>6263</v>
      </c>
      <c r="F406" s="5" t="s">
        <v>2578</v>
      </c>
      <c r="G406" s="5" t="s">
        <v>7721</v>
      </c>
      <c r="H406" s="5" t="s">
        <v>2420</v>
      </c>
      <c r="I406" s="5" t="s">
        <v>2426</v>
      </c>
      <c r="J406" s="5" t="s">
        <v>1714</v>
      </c>
      <c r="K406" s="5" t="s">
        <v>7722</v>
      </c>
      <c r="L406" s="5" t="str" cm="1">
        <f t="array" ref="L406">_xlfn.TEXTJOIN(", ",TRUE,_xlfn.UNIQUE(_xlfn._xlws.FILTER(InfoGeneral[CodigoProducto],(InfoGeneral[BPIN]=EjecucionPresupuestalGastoCCyFondo[[#This Row],[PROYECTO]])*(InfoGeneral[Vigencia]=VALUE(EjecucionPresupuestalGastoCCyFondo[[#This Row],[VIGENCIA]])),"")))</f>
        <v>1903035</v>
      </c>
      <c r="M406" s="5" t="s">
        <v>5798</v>
      </c>
      <c r="N406" s="6">
        <v>0</v>
      </c>
      <c r="O406" s="6">
        <v>833354650</v>
      </c>
      <c r="P406" s="6">
        <v>0</v>
      </c>
      <c r="Q406" s="6">
        <v>0</v>
      </c>
      <c r="R406" s="6">
        <v>0</v>
      </c>
      <c r="S406" s="6">
        <v>0</v>
      </c>
      <c r="T406" s="6">
        <v>0</v>
      </c>
      <c r="U406" s="6">
        <v>833354650</v>
      </c>
      <c r="V406" s="6">
        <v>833354650</v>
      </c>
      <c r="W406" s="6">
        <v>833354650</v>
      </c>
      <c r="X406" s="6">
        <v>832855800</v>
      </c>
      <c r="Y406" s="6">
        <v>832855800</v>
      </c>
      <c r="Z406" s="6">
        <v>0</v>
      </c>
      <c r="AA406" s="107">
        <v>45982</v>
      </c>
      <c r="AB406" s="5" t="s">
        <v>7723</v>
      </c>
      <c r="AC406" s="107">
        <v>46014</v>
      </c>
      <c r="AD406" s="5" t="s">
        <v>7724</v>
      </c>
      <c r="AE406" s="5" t="s">
        <v>7725</v>
      </c>
      <c r="AF406" s="107">
        <v>46022</v>
      </c>
      <c r="AG406" s="5" t="s">
        <v>7726</v>
      </c>
      <c r="AH406" s="5" t="s">
        <v>6268</v>
      </c>
      <c r="AI406" s="5" t="s">
        <v>7727</v>
      </c>
      <c r="AJ406" s="107">
        <v>46012</v>
      </c>
      <c r="AK406" s="107">
        <v>46013</v>
      </c>
      <c r="AL406" s="6"/>
      <c r="AM406" s="6"/>
      <c r="AN406" s="6"/>
      <c r="AO406" s="6"/>
    </row>
    <row r="407" spans="1:41" ht="40.200000000000003" customHeight="1" x14ac:dyDescent="0.3">
      <c r="A407" s="167" t="s">
        <v>1246</v>
      </c>
      <c r="B407" s="5" t="s">
        <v>5795</v>
      </c>
      <c r="C407" s="5" t="s">
        <v>2765</v>
      </c>
      <c r="D407" s="5" t="s">
        <v>2267</v>
      </c>
      <c r="E407" s="5" t="s">
        <v>5796</v>
      </c>
      <c r="F407" s="5" t="s">
        <v>2420</v>
      </c>
      <c r="G407" s="5" t="s">
        <v>2421</v>
      </c>
      <c r="H407" s="5" t="s">
        <v>2422</v>
      </c>
      <c r="I407" s="5" t="s">
        <v>2423</v>
      </c>
      <c r="J407" s="5" t="s">
        <v>1743</v>
      </c>
      <c r="K407" s="5" t="s">
        <v>7728</v>
      </c>
      <c r="L407" s="5" t="str" cm="1">
        <f t="array" ref="L407">_xlfn.TEXTJOIN(", ",TRUE,_xlfn.UNIQUE(_xlfn._xlws.FILTER(InfoGeneral[CodigoProducto],(InfoGeneral[BPIN]=EjecucionPresupuestalGastoCCyFondo[[#This Row],[PROYECTO]])*(InfoGeneral[Vigencia]=VALUE(EjecucionPresupuestalGastoCCyFondo[[#This Row],[VIGENCIA]])),"")))</f>
        <v>2201018</v>
      </c>
      <c r="M407" s="5" t="s">
        <v>5798</v>
      </c>
      <c r="N407" s="6">
        <v>0</v>
      </c>
      <c r="O407" s="6">
        <v>0</v>
      </c>
      <c r="P407" s="6">
        <v>0</v>
      </c>
      <c r="Q407" s="6">
        <v>402631454</v>
      </c>
      <c r="R407" s="6">
        <v>0</v>
      </c>
      <c r="S407" s="6">
        <v>0</v>
      </c>
      <c r="T407" s="6">
        <v>0</v>
      </c>
      <c r="U407" s="6">
        <v>402631454</v>
      </c>
      <c r="V407" s="6">
        <v>402631454</v>
      </c>
      <c r="W407" s="6">
        <v>402631454</v>
      </c>
      <c r="X407" s="6">
        <v>402631454</v>
      </c>
      <c r="Y407" s="6">
        <v>402631454</v>
      </c>
      <c r="Z407" s="6">
        <v>0</v>
      </c>
      <c r="AA407" s="107">
        <v>45967</v>
      </c>
      <c r="AB407" s="5" t="s">
        <v>7729</v>
      </c>
      <c r="AC407" s="107">
        <v>45989</v>
      </c>
      <c r="AD407" s="5" t="s">
        <v>7730</v>
      </c>
      <c r="AE407" s="5" t="s">
        <v>7731</v>
      </c>
      <c r="AF407" s="107">
        <v>46022</v>
      </c>
      <c r="AG407" s="5" t="s">
        <v>7732</v>
      </c>
      <c r="AH407" s="5" t="s">
        <v>7733</v>
      </c>
      <c r="AI407" s="5" t="s">
        <v>7734</v>
      </c>
      <c r="AJ407" s="107">
        <v>45685</v>
      </c>
      <c r="AK407" s="107">
        <v>45685</v>
      </c>
      <c r="AL407" s="6"/>
      <c r="AM407" s="6"/>
      <c r="AN407" s="6"/>
      <c r="AO407" s="6"/>
    </row>
    <row r="408" spans="1:41" ht="40.200000000000003" customHeight="1" x14ac:dyDescent="0.3">
      <c r="A408" s="167" t="s">
        <v>1246</v>
      </c>
      <c r="B408" s="5" t="s">
        <v>5805</v>
      </c>
      <c r="C408" s="5" t="s">
        <v>2927</v>
      </c>
      <c r="D408" s="5" t="s">
        <v>2263</v>
      </c>
      <c r="E408" s="5" t="s">
        <v>5806</v>
      </c>
      <c r="F408" s="5" t="s">
        <v>2578</v>
      </c>
      <c r="G408" s="5" t="s">
        <v>7721</v>
      </c>
      <c r="H408" s="5" t="s">
        <v>2420</v>
      </c>
      <c r="I408" s="5" t="s">
        <v>2426</v>
      </c>
      <c r="J408" s="5" t="s">
        <v>1460</v>
      </c>
      <c r="K408" s="5" t="s">
        <v>5797</v>
      </c>
      <c r="L408" s="5" t="str" cm="1">
        <f t="array" ref="L408">_xlfn.TEXTJOIN(", ",TRUE,_xlfn.UNIQUE(_xlfn._xlws.FILTER(InfoGeneral[CodigoProducto],(InfoGeneral[BPIN]=EjecucionPresupuestalGastoCCyFondo[[#This Row],[PROYECTO]])*(InfoGeneral[Vigencia]=VALUE(EjecucionPresupuestalGastoCCyFondo[[#This Row],[VIGENCIA]])),"")))</f>
        <v>1905054</v>
      </c>
      <c r="M408" s="5" t="s">
        <v>5798</v>
      </c>
      <c r="N408" s="6">
        <v>0</v>
      </c>
      <c r="O408" s="6">
        <v>150286939.56999999</v>
      </c>
      <c r="P408" s="6">
        <v>0</v>
      </c>
      <c r="Q408" s="6">
        <v>0</v>
      </c>
      <c r="R408" s="6">
        <v>0</v>
      </c>
      <c r="S408" s="6">
        <v>0</v>
      </c>
      <c r="T408" s="6">
        <v>0</v>
      </c>
      <c r="U408" s="6">
        <v>15028693957</v>
      </c>
      <c r="V408" s="6">
        <v>150286939.56999999</v>
      </c>
      <c r="W408" s="6">
        <v>150286939.56999999</v>
      </c>
      <c r="X408" s="6">
        <v>0</v>
      </c>
      <c r="Y408" s="6">
        <v>0</v>
      </c>
      <c r="Z408" s="6">
        <v>0</v>
      </c>
      <c r="AA408" s="107">
        <v>45966</v>
      </c>
      <c r="AB408" s="5" t="s">
        <v>7735</v>
      </c>
      <c r="AC408" s="107"/>
      <c r="AD408" s="5"/>
      <c r="AE408" s="5"/>
      <c r="AF408" s="107"/>
      <c r="AG408" s="5"/>
      <c r="AH408" s="5"/>
      <c r="AI408" s="5"/>
      <c r="AJ408" s="107"/>
      <c r="AK408" s="107"/>
      <c r="AL408" s="6"/>
      <c r="AM408" s="6"/>
      <c r="AN408" s="6"/>
      <c r="AO408" s="6"/>
    </row>
    <row r="409" spans="1:41" ht="40.200000000000003" customHeight="1" x14ac:dyDescent="0.3">
      <c r="A409" s="167" t="s">
        <v>1246</v>
      </c>
      <c r="B409" s="5" t="s">
        <v>5805</v>
      </c>
      <c r="C409" s="5" t="s">
        <v>2927</v>
      </c>
      <c r="D409" s="5" t="s">
        <v>2263</v>
      </c>
      <c r="E409" s="5" t="s">
        <v>5806</v>
      </c>
      <c r="F409" s="5" t="s">
        <v>2505</v>
      </c>
      <c r="G409" s="5" t="s">
        <v>6668</v>
      </c>
      <c r="H409" s="5" t="s">
        <v>2420</v>
      </c>
      <c r="I409" s="5" t="s">
        <v>2426</v>
      </c>
      <c r="J409" s="5" t="s">
        <v>1460</v>
      </c>
      <c r="K409" s="5" t="s">
        <v>5797</v>
      </c>
      <c r="L409" s="5" t="str" cm="1">
        <f t="array" ref="L409">_xlfn.TEXTJOIN(", ",TRUE,_xlfn.UNIQUE(_xlfn._xlws.FILTER(InfoGeneral[CodigoProducto],(InfoGeneral[BPIN]=EjecucionPresupuestalGastoCCyFondo[[#This Row],[PROYECTO]])*(InfoGeneral[Vigencia]=VALUE(EjecucionPresupuestalGastoCCyFondo[[#This Row],[VIGENCIA]])),"")))</f>
        <v>1905054</v>
      </c>
      <c r="M409" s="5" t="s">
        <v>5798</v>
      </c>
      <c r="N409" s="6">
        <v>0</v>
      </c>
      <c r="O409" s="6">
        <v>1565054.04</v>
      </c>
      <c r="P409" s="6">
        <v>0</v>
      </c>
      <c r="Q409" s="6">
        <v>0</v>
      </c>
      <c r="R409" s="6">
        <v>0</v>
      </c>
      <c r="S409" s="6">
        <v>0</v>
      </c>
      <c r="T409" s="6">
        <v>0</v>
      </c>
      <c r="U409" s="6">
        <v>156505404</v>
      </c>
      <c r="V409" s="6">
        <v>1565054.04</v>
      </c>
      <c r="W409" s="6">
        <v>1565054.04</v>
      </c>
      <c r="X409" s="6">
        <v>0</v>
      </c>
      <c r="Y409" s="6">
        <v>0</v>
      </c>
      <c r="Z409" s="6">
        <v>0</v>
      </c>
      <c r="AA409" s="107">
        <v>45966</v>
      </c>
      <c r="AB409" s="5" t="s">
        <v>7735</v>
      </c>
      <c r="AC409" s="107"/>
      <c r="AD409" s="5"/>
      <c r="AE409" s="5"/>
      <c r="AF409" s="107"/>
      <c r="AG409" s="5"/>
      <c r="AH409" s="5"/>
      <c r="AI409" s="5"/>
      <c r="AJ409" s="107"/>
      <c r="AK409" s="107"/>
      <c r="AL409" s="6"/>
      <c r="AM409" s="6"/>
      <c r="AN409" s="6"/>
      <c r="AO409" s="6"/>
    </row>
    <row r="410" spans="1:41" ht="40.200000000000003" customHeight="1" x14ac:dyDescent="0.3">
      <c r="A410" s="167" t="s">
        <v>1246</v>
      </c>
      <c r="B410" s="5" t="s">
        <v>5795</v>
      </c>
      <c r="C410" s="5" t="s">
        <v>2927</v>
      </c>
      <c r="D410" s="5" t="s">
        <v>2267</v>
      </c>
      <c r="E410" s="5" t="s">
        <v>5796</v>
      </c>
      <c r="F410" s="5" t="s">
        <v>2505</v>
      </c>
      <c r="G410" s="5" t="s">
        <v>6668</v>
      </c>
      <c r="H410" s="5" t="s">
        <v>2420</v>
      </c>
      <c r="I410" s="5" t="s">
        <v>2426</v>
      </c>
      <c r="J410" s="5" t="s">
        <v>1460</v>
      </c>
      <c r="K410" s="5" t="s">
        <v>5797</v>
      </c>
      <c r="L410" s="5" t="str" cm="1">
        <f t="array" ref="L410">_xlfn.TEXTJOIN(", ",TRUE,_xlfn.UNIQUE(_xlfn._xlws.FILTER(InfoGeneral[CodigoProducto],(InfoGeneral[BPIN]=EjecucionPresupuestalGastoCCyFondo[[#This Row],[PROYECTO]])*(InfoGeneral[Vigencia]=VALUE(EjecucionPresupuestalGastoCCyFondo[[#This Row],[VIGENCIA]])),"")))</f>
        <v>1905054</v>
      </c>
      <c r="M410" s="5" t="s">
        <v>5798</v>
      </c>
      <c r="N410" s="6">
        <v>0</v>
      </c>
      <c r="O410" s="6">
        <v>238148006.38999999</v>
      </c>
      <c r="P410" s="6">
        <v>0</v>
      </c>
      <c r="Q410" s="6">
        <v>0</v>
      </c>
      <c r="R410" s="6">
        <v>0</v>
      </c>
      <c r="S410" s="6">
        <v>0</v>
      </c>
      <c r="T410" s="6">
        <v>0</v>
      </c>
      <c r="U410" s="6">
        <v>23814800639</v>
      </c>
      <c r="V410" s="6">
        <v>238148006.38999999</v>
      </c>
      <c r="W410" s="6">
        <v>238148006.38999999</v>
      </c>
      <c r="X410" s="6">
        <v>238148006.38999999</v>
      </c>
      <c r="Y410" s="6">
        <v>0</v>
      </c>
      <c r="Z410" s="6">
        <v>0</v>
      </c>
      <c r="AA410" s="107">
        <v>45966</v>
      </c>
      <c r="AB410" s="5" t="s">
        <v>7736</v>
      </c>
      <c r="AC410" s="107">
        <v>45982</v>
      </c>
      <c r="AD410" s="5" t="s">
        <v>7737</v>
      </c>
      <c r="AE410" s="5" t="s">
        <v>7738</v>
      </c>
      <c r="AF410" s="107"/>
      <c r="AG410" s="5"/>
      <c r="AH410" s="5"/>
      <c r="AI410" s="5" t="s">
        <v>7739</v>
      </c>
      <c r="AJ410" s="107">
        <v>45981</v>
      </c>
      <c r="AK410" s="107">
        <v>45981</v>
      </c>
      <c r="AL410" s="6"/>
      <c r="AM410" s="6"/>
      <c r="AN410" s="6"/>
      <c r="AO410" s="6"/>
    </row>
    <row r="411" spans="1:41" ht="40.200000000000003" customHeight="1" x14ac:dyDescent="0.3">
      <c r="A411" s="167" t="s">
        <v>1246</v>
      </c>
      <c r="B411" s="5" t="s">
        <v>6808</v>
      </c>
      <c r="C411" s="5" t="s">
        <v>3266</v>
      </c>
      <c r="D411" s="5" t="s">
        <v>2246</v>
      </c>
      <c r="E411" s="5" t="s">
        <v>6055</v>
      </c>
      <c r="F411" s="5" t="s">
        <v>2487</v>
      </c>
      <c r="G411" s="5" t="s">
        <v>2488</v>
      </c>
      <c r="H411" s="5" t="s">
        <v>2489</v>
      </c>
      <c r="I411" s="5" t="s">
        <v>2490</v>
      </c>
      <c r="J411" s="5" t="s">
        <v>4421</v>
      </c>
      <c r="K411" s="5" t="s">
        <v>7740</v>
      </c>
      <c r="L411" s="5" t="str" cm="1">
        <f t="array" ref="L411">_xlfn.TEXTJOIN(", ",TRUE,_xlfn.UNIQUE(_xlfn._xlws.FILTER(InfoGeneral[CodigoProducto],(InfoGeneral[BPIN]=EjecucionPresupuestalGastoCCyFondo[[#This Row],[PROYECTO]])*(InfoGeneral[Vigencia]=VALUE(EjecucionPresupuestalGastoCCyFondo[[#This Row],[VIGENCIA]])),"")))</f>
        <v>2102038</v>
      </c>
      <c r="M411" s="5" t="s">
        <v>6907</v>
      </c>
      <c r="N411" s="6">
        <v>0</v>
      </c>
      <c r="O411" s="6">
        <v>0</v>
      </c>
      <c r="P411" s="6">
        <v>0</v>
      </c>
      <c r="Q411" s="6">
        <v>981534524.00999999</v>
      </c>
      <c r="R411" s="6">
        <v>0</v>
      </c>
      <c r="S411" s="6">
        <v>0</v>
      </c>
      <c r="T411" s="6">
        <v>0</v>
      </c>
      <c r="U411" s="6">
        <v>98153452401</v>
      </c>
      <c r="V411" s="6">
        <v>981534524</v>
      </c>
      <c r="W411" s="6">
        <v>981534524</v>
      </c>
      <c r="X411" s="6">
        <v>0</v>
      </c>
      <c r="Y411" s="6">
        <v>0</v>
      </c>
      <c r="Z411" s="6">
        <v>0</v>
      </c>
      <c r="AA411" s="107">
        <v>45967</v>
      </c>
      <c r="AB411" s="5" t="s">
        <v>7741</v>
      </c>
      <c r="AC411" s="107"/>
      <c r="AD411" s="5"/>
      <c r="AE411" s="5"/>
      <c r="AF411" s="107"/>
      <c r="AG411" s="5"/>
      <c r="AH411" s="5"/>
      <c r="AI411" s="5"/>
      <c r="AJ411" s="107"/>
      <c r="AK411" s="107"/>
      <c r="AL411" s="6"/>
      <c r="AM411" s="6"/>
      <c r="AN411" s="6"/>
      <c r="AO411" s="6"/>
    </row>
    <row r="412" spans="1:41" ht="40.200000000000003" customHeight="1" x14ac:dyDescent="0.3">
      <c r="A412" s="167" t="s">
        <v>1246</v>
      </c>
      <c r="B412" s="5" t="s">
        <v>5805</v>
      </c>
      <c r="C412" s="5" t="s">
        <v>2787</v>
      </c>
      <c r="D412" s="5" t="s">
        <v>2263</v>
      </c>
      <c r="E412" s="5" t="s">
        <v>5806</v>
      </c>
      <c r="F412" s="5" t="s">
        <v>2525</v>
      </c>
      <c r="G412" s="5" t="s">
        <v>2526</v>
      </c>
      <c r="H412" s="5" t="s">
        <v>2574</v>
      </c>
      <c r="I412" s="5" t="s">
        <v>2575</v>
      </c>
      <c r="J412" s="5" t="s">
        <v>5504</v>
      </c>
      <c r="K412" s="5" t="s">
        <v>7621</v>
      </c>
      <c r="L412" s="5" t="str" cm="1">
        <f t="array" ref="L412">_xlfn.TEXTJOIN(", ",TRUE,_xlfn.UNIQUE(_xlfn._xlws.FILTER(InfoGeneral[CodigoProducto],(InfoGeneral[BPIN]=EjecucionPresupuestalGastoCCyFondo[[#This Row],[PROYECTO]])*(InfoGeneral[Vigencia]=VALUE(EjecucionPresupuestalGastoCCyFondo[[#This Row],[VIGENCIA]])),"")))</f>
        <v>4599029</v>
      </c>
      <c r="M412" s="5" t="s">
        <v>5798</v>
      </c>
      <c r="N412" s="6">
        <v>0</v>
      </c>
      <c r="O412" s="6">
        <v>0</v>
      </c>
      <c r="P412" s="6">
        <v>0</v>
      </c>
      <c r="Q412" s="6">
        <v>600000000</v>
      </c>
      <c r="R412" s="6">
        <v>530000000</v>
      </c>
      <c r="S412" s="6">
        <v>0</v>
      </c>
      <c r="T412" s="6">
        <v>0</v>
      </c>
      <c r="U412" s="6">
        <v>70000000</v>
      </c>
      <c r="V412" s="6">
        <v>0</v>
      </c>
      <c r="W412" s="6">
        <v>0</v>
      </c>
      <c r="X412" s="6">
        <v>0</v>
      </c>
      <c r="Y412" s="6">
        <v>0</v>
      </c>
      <c r="Z412" s="6">
        <v>0</v>
      </c>
      <c r="AA412" s="107">
        <v>45967</v>
      </c>
      <c r="AB412" s="5" t="s">
        <v>7742</v>
      </c>
      <c r="AC412" s="107"/>
      <c r="AD412" s="5"/>
      <c r="AE412" s="5"/>
      <c r="AF412" s="107"/>
      <c r="AG412" s="5"/>
      <c r="AH412" s="5"/>
      <c r="AI412" s="5"/>
      <c r="AJ412" s="107"/>
      <c r="AK412" s="107"/>
      <c r="AL412" s="6"/>
      <c r="AM412" s="6"/>
      <c r="AN412" s="6"/>
      <c r="AO412" s="6"/>
    </row>
    <row r="413" spans="1:41" ht="40.200000000000003" customHeight="1" x14ac:dyDescent="0.3">
      <c r="A413" s="167" t="s">
        <v>1246</v>
      </c>
      <c r="B413" s="5" t="s">
        <v>5805</v>
      </c>
      <c r="C413" s="5" t="s">
        <v>2787</v>
      </c>
      <c r="D413" s="5" t="s">
        <v>2263</v>
      </c>
      <c r="E413" s="5" t="s">
        <v>5806</v>
      </c>
      <c r="F413" s="5" t="s">
        <v>2583</v>
      </c>
      <c r="G413" s="5" t="s">
        <v>2584</v>
      </c>
      <c r="H413" s="5" t="s">
        <v>2578</v>
      </c>
      <c r="I413" s="5" t="s">
        <v>2579</v>
      </c>
      <c r="J413" s="5" t="s">
        <v>1750</v>
      </c>
      <c r="K413" s="5" t="s">
        <v>7743</v>
      </c>
      <c r="L413" s="5" t="str" cm="1">
        <f t="array" ref="L413">_xlfn.TEXTJOIN(", ",TRUE,_xlfn.UNIQUE(_xlfn._xlws.FILTER(InfoGeneral[CodigoProducto],(InfoGeneral[BPIN]=EjecucionPresupuestalGastoCCyFondo[[#This Row],[PROYECTO]])*(InfoGeneral[Vigencia]=VALUE(EjecucionPresupuestalGastoCCyFondo[[#This Row],[VIGENCIA]])),"")))</f>
        <v>4599031</v>
      </c>
      <c r="M413" s="5" t="s">
        <v>6907</v>
      </c>
      <c r="N413" s="6">
        <v>0</v>
      </c>
      <c r="O413" s="6">
        <v>205305165</v>
      </c>
      <c r="P413" s="6">
        <v>0</v>
      </c>
      <c r="Q413" s="6">
        <v>0</v>
      </c>
      <c r="R413" s="6">
        <v>0</v>
      </c>
      <c r="S413" s="6">
        <v>0</v>
      </c>
      <c r="T413" s="6">
        <v>0</v>
      </c>
      <c r="U413" s="6">
        <v>205305165</v>
      </c>
      <c r="V413" s="6">
        <v>205305165</v>
      </c>
      <c r="W413" s="6">
        <v>205305165</v>
      </c>
      <c r="X413" s="6">
        <v>205305165</v>
      </c>
      <c r="Y413" s="6">
        <v>0</v>
      </c>
      <c r="Z413" s="6">
        <v>0</v>
      </c>
      <c r="AA413" s="107">
        <v>45975</v>
      </c>
      <c r="AB413" s="5" t="s">
        <v>7744</v>
      </c>
      <c r="AC413" s="107">
        <v>46013</v>
      </c>
      <c r="AD413" s="5" t="s">
        <v>7745</v>
      </c>
      <c r="AE413" s="5" t="s">
        <v>7746</v>
      </c>
      <c r="AF413" s="107"/>
      <c r="AG413" s="5"/>
      <c r="AH413" s="5"/>
      <c r="AI413" s="5" t="s">
        <v>7747</v>
      </c>
      <c r="AJ413" s="107">
        <v>46010</v>
      </c>
      <c r="AK413" s="107">
        <v>46010</v>
      </c>
      <c r="AL413" s="6"/>
      <c r="AM413" s="6"/>
      <c r="AN413" s="6"/>
      <c r="AO413" s="6"/>
    </row>
    <row r="414" spans="1:41" ht="40.200000000000003" customHeight="1" x14ac:dyDescent="0.3">
      <c r="A414" s="167" t="s">
        <v>1246</v>
      </c>
      <c r="B414" s="5" t="s">
        <v>5795</v>
      </c>
      <c r="C414" s="5" t="s">
        <v>2787</v>
      </c>
      <c r="D414" s="5" t="s">
        <v>2267</v>
      </c>
      <c r="E414" s="5" t="s">
        <v>5796</v>
      </c>
      <c r="F414" s="5" t="s">
        <v>2558</v>
      </c>
      <c r="G414" s="5" t="s">
        <v>5767</v>
      </c>
      <c r="H414" s="5" t="s">
        <v>2537</v>
      </c>
      <c r="I414" s="5" t="s">
        <v>2538</v>
      </c>
      <c r="J414" s="5" t="s">
        <v>1575</v>
      </c>
      <c r="K414" s="5" t="s">
        <v>7748</v>
      </c>
      <c r="L414" s="5" t="str" cm="1">
        <f t="array" ref="L414">_xlfn.TEXTJOIN(", ",TRUE,_xlfn.UNIQUE(_xlfn._xlws.FILTER(InfoGeneral[CodigoProducto],(InfoGeneral[BPIN]=EjecucionPresupuestalGastoCCyFondo[[#This Row],[PROYECTO]])*(InfoGeneral[Vigencia]=VALUE(EjecucionPresupuestalGastoCCyFondo[[#This Row],[VIGENCIA]])),"")))</f>
        <v>4599029</v>
      </c>
      <c r="M414" s="5" t="s">
        <v>5798</v>
      </c>
      <c r="N414" s="6">
        <v>0</v>
      </c>
      <c r="O414" s="6">
        <v>237000000</v>
      </c>
      <c r="P414" s="6">
        <v>0</v>
      </c>
      <c r="Q414" s="6">
        <v>0</v>
      </c>
      <c r="R414" s="6">
        <v>0</v>
      </c>
      <c r="S414" s="6">
        <v>0</v>
      </c>
      <c r="T414" s="6">
        <v>0</v>
      </c>
      <c r="U414" s="6">
        <v>237000000</v>
      </c>
      <c r="V414" s="6">
        <v>237000000</v>
      </c>
      <c r="W414" s="6">
        <v>237000000</v>
      </c>
      <c r="X414" s="6">
        <v>237000000</v>
      </c>
      <c r="Y414" s="6">
        <v>0</v>
      </c>
      <c r="Z414" s="6">
        <v>0</v>
      </c>
      <c r="AA414" s="107">
        <v>45979</v>
      </c>
      <c r="AB414" s="5" t="s">
        <v>7749</v>
      </c>
      <c r="AC414" s="107">
        <v>45994</v>
      </c>
      <c r="AD414" s="5" t="s">
        <v>7750</v>
      </c>
      <c r="AE414" s="5" t="s">
        <v>7751</v>
      </c>
      <c r="AF414" s="107"/>
      <c r="AG414" s="5"/>
      <c r="AH414" s="5"/>
      <c r="AI414" s="5" t="s">
        <v>7752</v>
      </c>
      <c r="AJ414" s="107">
        <v>45993</v>
      </c>
      <c r="AK414" s="107">
        <v>45994</v>
      </c>
      <c r="AL414" s="6"/>
      <c r="AM414" s="6"/>
      <c r="AN414" s="6"/>
      <c r="AO414" s="6"/>
    </row>
    <row r="415" spans="1:41" ht="40.200000000000003" customHeight="1" x14ac:dyDescent="0.3">
      <c r="A415" s="167" t="s">
        <v>1246</v>
      </c>
      <c r="B415" s="5" t="s">
        <v>5805</v>
      </c>
      <c r="C415" s="5" t="s">
        <v>2927</v>
      </c>
      <c r="D415" s="5" t="s">
        <v>2263</v>
      </c>
      <c r="E415" s="5" t="s">
        <v>5806</v>
      </c>
      <c r="F415" s="5" t="s">
        <v>2578</v>
      </c>
      <c r="G415" s="5" t="s">
        <v>7721</v>
      </c>
      <c r="H415" s="5" t="s">
        <v>2420</v>
      </c>
      <c r="I415" s="5" t="s">
        <v>2426</v>
      </c>
      <c r="J415" s="5" t="s">
        <v>1714</v>
      </c>
      <c r="K415" s="5" t="s">
        <v>7722</v>
      </c>
      <c r="L415" s="5" t="str" cm="1">
        <f t="array" ref="L415">_xlfn.TEXTJOIN(", ",TRUE,_xlfn.UNIQUE(_xlfn._xlws.FILTER(InfoGeneral[CodigoProducto],(InfoGeneral[BPIN]=EjecucionPresupuestalGastoCCyFondo[[#This Row],[PROYECTO]])*(InfoGeneral[Vigencia]=VALUE(EjecucionPresupuestalGastoCCyFondo[[#This Row],[VIGENCIA]])),"")))</f>
        <v>1903035</v>
      </c>
      <c r="M415" s="5" t="s">
        <v>5798</v>
      </c>
      <c r="N415" s="6">
        <v>0</v>
      </c>
      <c r="O415" s="6">
        <v>30000000</v>
      </c>
      <c r="P415" s="6">
        <v>0</v>
      </c>
      <c r="Q415" s="6">
        <v>0</v>
      </c>
      <c r="R415" s="6">
        <v>0</v>
      </c>
      <c r="S415" s="6">
        <v>0</v>
      </c>
      <c r="T415" s="6">
        <v>0</v>
      </c>
      <c r="U415" s="6">
        <v>30000000</v>
      </c>
      <c r="V415" s="6">
        <v>30000000</v>
      </c>
      <c r="W415" s="6">
        <v>30000000</v>
      </c>
      <c r="X415" s="6">
        <v>0</v>
      </c>
      <c r="Y415" s="6">
        <v>0</v>
      </c>
      <c r="Z415" s="6">
        <v>0</v>
      </c>
      <c r="AA415" s="107">
        <v>45982</v>
      </c>
      <c r="AB415" s="5" t="s">
        <v>7723</v>
      </c>
      <c r="AC415" s="107"/>
      <c r="AD415" s="5"/>
      <c r="AE415" s="5"/>
      <c r="AF415" s="107"/>
      <c r="AG415" s="5"/>
      <c r="AH415" s="5"/>
      <c r="AI415" s="5"/>
      <c r="AJ415" s="107"/>
      <c r="AK415" s="107"/>
      <c r="AL415" s="6"/>
      <c r="AM415" s="6"/>
      <c r="AN415" s="6"/>
      <c r="AO415" s="6"/>
    </row>
    <row r="416" spans="1:41" ht="40.200000000000003" customHeight="1" x14ac:dyDescent="0.3">
      <c r="A416" s="167" t="s">
        <v>1245</v>
      </c>
      <c r="B416" s="5" t="s">
        <v>6089</v>
      </c>
      <c r="C416" s="5" t="s">
        <v>2765</v>
      </c>
      <c r="D416" s="5" t="s">
        <v>2375</v>
      </c>
      <c r="E416" s="5" t="s">
        <v>6039</v>
      </c>
      <c r="F416" s="5" t="s">
        <v>6048</v>
      </c>
      <c r="G416" s="5" t="s">
        <v>6049</v>
      </c>
      <c r="H416" s="5" t="s">
        <v>2422</v>
      </c>
      <c r="I416" s="5" t="s">
        <v>2423</v>
      </c>
      <c r="J416" s="5" t="s">
        <v>1592</v>
      </c>
      <c r="K416" s="5" t="s">
        <v>6040</v>
      </c>
      <c r="L416" s="5" t="str" cm="1">
        <f t="array" ref="L416">_xlfn.TEXTJOIN(", ",TRUE,_xlfn.UNIQUE(_xlfn._xlws.FILTER(InfoGeneral[CodigoProducto],(InfoGeneral[BPIN]=EjecucionPresupuestalGastoCCyFondo[[#This Row],[PROYECTO]])*(InfoGeneral[Vigencia]=VALUE(EjecucionPresupuestalGastoCCyFondo[[#This Row],[VIGENCIA]])),"")))</f>
        <v>2201052</v>
      </c>
      <c r="M416" s="5" t="s">
        <v>5787</v>
      </c>
      <c r="N416" s="6">
        <v>0</v>
      </c>
      <c r="O416" s="6">
        <v>2014859012</v>
      </c>
      <c r="P416" s="6">
        <v>0</v>
      </c>
      <c r="Q416" s="6">
        <v>0</v>
      </c>
      <c r="R416" s="6">
        <v>0</v>
      </c>
      <c r="S416" s="6">
        <v>0</v>
      </c>
      <c r="T416" s="6">
        <v>0</v>
      </c>
      <c r="U416" s="6">
        <v>2014859012</v>
      </c>
      <c r="V416" s="6">
        <v>2014859012</v>
      </c>
      <c r="W416" s="6">
        <v>2014859012</v>
      </c>
      <c r="X416" s="6">
        <v>0</v>
      </c>
      <c r="Y416" s="6">
        <v>0</v>
      </c>
      <c r="Z416" s="6">
        <v>0</v>
      </c>
      <c r="AA416" s="107">
        <v>45516</v>
      </c>
      <c r="AB416" s="5" t="s">
        <v>7753</v>
      </c>
      <c r="AC416" s="107"/>
      <c r="AD416" s="5"/>
      <c r="AE416" s="5"/>
      <c r="AF416" s="107"/>
      <c r="AG416" s="5"/>
      <c r="AH416" s="5"/>
      <c r="AI416" s="5"/>
      <c r="AJ416" s="107"/>
      <c r="AK416" s="107"/>
      <c r="AL416" s="6"/>
      <c r="AM416" s="6"/>
      <c r="AN416" s="6"/>
      <c r="AO416" s="6"/>
    </row>
    <row r="417" spans="1:41" ht="40.200000000000003" customHeight="1" x14ac:dyDescent="0.3">
      <c r="A417" s="167" t="s">
        <v>3320</v>
      </c>
      <c r="B417" s="5" t="s">
        <v>5772</v>
      </c>
      <c r="C417" s="5" t="s">
        <v>2852</v>
      </c>
      <c r="D417" s="5" t="s">
        <v>2240</v>
      </c>
      <c r="E417" s="5" t="s">
        <v>5751</v>
      </c>
      <c r="F417" s="5" t="s">
        <v>5752</v>
      </c>
      <c r="G417" s="5" t="s">
        <v>5753</v>
      </c>
      <c r="H417" s="5" t="s">
        <v>2478</v>
      </c>
      <c r="I417" s="5" t="s">
        <v>2479</v>
      </c>
      <c r="J417" s="5" t="s">
        <v>2692</v>
      </c>
      <c r="K417" s="5" t="s">
        <v>5754</v>
      </c>
      <c r="L417" s="5" t="str" cm="1">
        <f t="array" ref="L417">_xlfn.TEXTJOIN(", ",TRUE,_xlfn.UNIQUE(_xlfn._xlws.FILTER(InfoGeneral[CodigoProducto],(InfoGeneral[BPIN]=EjecucionPresupuestalGastoCCyFondo[[#This Row],[PROYECTO]])*(InfoGeneral[Vigencia]=VALUE(EjecucionPresupuestalGastoCCyFondo[[#This Row],[VIGENCIA]])),"")))</f>
        <v>2402045</v>
      </c>
      <c r="M417" s="5" t="s">
        <v>5755</v>
      </c>
      <c r="N417" s="6">
        <v>10107066687.6</v>
      </c>
      <c r="O417" s="6">
        <v>0</v>
      </c>
      <c r="P417" s="6">
        <v>0</v>
      </c>
      <c r="Q417" s="6">
        <v>0</v>
      </c>
      <c r="R417" s="6">
        <v>0</v>
      </c>
      <c r="S417" s="6">
        <v>0</v>
      </c>
      <c r="T417" s="6">
        <v>0</v>
      </c>
      <c r="U417" s="6">
        <v>10107066687.6</v>
      </c>
      <c r="V417" s="6">
        <v>10107066687.6</v>
      </c>
      <c r="W417" s="6">
        <v>10107066687.6</v>
      </c>
      <c r="X417" s="6">
        <v>10107066687.6</v>
      </c>
      <c r="Y417" s="6">
        <v>0</v>
      </c>
      <c r="Z417" s="6">
        <v>0</v>
      </c>
      <c r="AA417" s="107">
        <v>44735</v>
      </c>
      <c r="AB417" s="5" t="s">
        <v>7754</v>
      </c>
      <c r="AC417" s="107">
        <v>44764</v>
      </c>
      <c r="AD417" s="5" t="s">
        <v>7755</v>
      </c>
      <c r="AE417" s="5" t="s">
        <v>6157</v>
      </c>
      <c r="AF417" s="107"/>
      <c r="AG417" s="5"/>
      <c r="AH417" s="5"/>
      <c r="AI417" s="5"/>
      <c r="AJ417" s="107"/>
      <c r="AK417" s="107"/>
      <c r="AL417" s="6"/>
      <c r="AM417" s="6"/>
      <c r="AN417" s="6"/>
      <c r="AO417" s="6"/>
    </row>
    <row r="418" spans="1:41" ht="40.200000000000003" customHeight="1" x14ac:dyDescent="0.3">
      <c r="A418" s="167" t="s">
        <v>3320</v>
      </c>
      <c r="B418" s="5" t="s">
        <v>7756</v>
      </c>
      <c r="C418" s="5" t="s">
        <v>2883</v>
      </c>
      <c r="D418" s="5" t="s">
        <v>5874</v>
      </c>
      <c r="E418" s="5" t="s">
        <v>5875</v>
      </c>
      <c r="F418" s="5" t="s">
        <v>5822</v>
      </c>
      <c r="G418" s="5" t="s">
        <v>5823</v>
      </c>
      <c r="H418" s="5" t="s">
        <v>2576</v>
      </c>
      <c r="I418" s="5" t="s">
        <v>2577</v>
      </c>
      <c r="J418" s="5" t="s">
        <v>4558</v>
      </c>
      <c r="K418" s="5" t="s">
        <v>5876</v>
      </c>
      <c r="L418" s="5" t="str" cm="1">
        <f t="array" ref="L418">_xlfn.TEXTJOIN(", ",TRUE,_xlfn.UNIQUE(_xlfn._xlws.FILTER(InfoGeneral[CodigoProducto],(InfoGeneral[BPIN]=EjecucionPresupuestalGastoCCyFondo[[#This Row],[PROYECTO]])*(InfoGeneral[Vigencia]=VALUE(EjecucionPresupuestalGastoCCyFondo[[#This Row],[VIGENCIA]])),"")))</f>
        <v>4001041</v>
      </c>
      <c r="M418" s="5" t="s">
        <v>5759</v>
      </c>
      <c r="N418" s="6">
        <v>0</v>
      </c>
      <c r="O418" s="6">
        <v>1045958235</v>
      </c>
      <c r="P418" s="6">
        <v>0</v>
      </c>
      <c r="Q418" s="6">
        <v>454041765</v>
      </c>
      <c r="R418" s="6">
        <v>0</v>
      </c>
      <c r="S418" s="6">
        <v>0</v>
      </c>
      <c r="T418" s="6">
        <v>0</v>
      </c>
      <c r="U418" s="6">
        <v>1500000000</v>
      </c>
      <c r="V418" s="6">
        <v>1045958235</v>
      </c>
      <c r="W418" s="6">
        <v>1045958235</v>
      </c>
      <c r="X418" s="6">
        <v>1500000000</v>
      </c>
      <c r="Y418" s="6">
        <v>1500000000</v>
      </c>
      <c r="Z418" s="6">
        <v>0</v>
      </c>
      <c r="AA418" s="107">
        <v>44722</v>
      </c>
      <c r="AB418" s="5" t="s">
        <v>7757</v>
      </c>
      <c r="AC418" s="107">
        <v>44852</v>
      </c>
      <c r="AD418" s="5" t="s">
        <v>7758</v>
      </c>
      <c r="AE418" s="5" t="s">
        <v>7759</v>
      </c>
      <c r="AF418" s="107">
        <v>44923</v>
      </c>
      <c r="AG418" s="5" t="s">
        <v>7760</v>
      </c>
      <c r="AH418" s="5" t="s">
        <v>6555</v>
      </c>
      <c r="AI418" s="5" t="s">
        <v>7761</v>
      </c>
      <c r="AJ418" s="107">
        <v>44847</v>
      </c>
      <c r="AK418" s="107">
        <v>44847</v>
      </c>
      <c r="AL418" s="6"/>
      <c r="AM418" s="6"/>
      <c r="AN418" s="6"/>
      <c r="AO418" s="6"/>
    </row>
    <row r="419" spans="1:41" ht="40.200000000000003" customHeight="1" x14ac:dyDescent="0.3">
      <c r="A419" s="167" t="s">
        <v>1245</v>
      </c>
      <c r="B419" s="5" t="s">
        <v>6089</v>
      </c>
      <c r="C419" s="5" t="s">
        <v>2765</v>
      </c>
      <c r="D419" s="5" t="s">
        <v>2375</v>
      </c>
      <c r="E419" s="5" t="s">
        <v>6039</v>
      </c>
      <c r="F419" s="5" t="s">
        <v>2558</v>
      </c>
      <c r="G419" s="5" t="s">
        <v>5767</v>
      </c>
      <c r="H419" s="5" t="s">
        <v>2422</v>
      </c>
      <c r="I419" s="5" t="s">
        <v>2423</v>
      </c>
      <c r="J419" s="5" t="s">
        <v>1592</v>
      </c>
      <c r="K419" s="5" t="s">
        <v>6040</v>
      </c>
      <c r="L419" s="5" t="str" cm="1">
        <f t="array" ref="L419">_xlfn.TEXTJOIN(", ",TRUE,_xlfn.UNIQUE(_xlfn._xlws.FILTER(InfoGeneral[CodigoProducto],(InfoGeneral[BPIN]=EjecucionPresupuestalGastoCCyFondo[[#This Row],[PROYECTO]])*(InfoGeneral[Vigencia]=VALUE(EjecucionPresupuestalGastoCCyFondo[[#This Row],[VIGENCIA]])),"")))</f>
        <v>2201052</v>
      </c>
      <c r="M419" s="5" t="s">
        <v>5787</v>
      </c>
      <c r="N419" s="6">
        <v>0</v>
      </c>
      <c r="O419" s="6">
        <v>0</v>
      </c>
      <c r="P419" s="6">
        <v>0</v>
      </c>
      <c r="Q419" s="6">
        <v>147392566</v>
      </c>
      <c r="R419" s="6">
        <v>0</v>
      </c>
      <c r="S419" s="6">
        <v>0</v>
      </c>
      <c r="T419" s="6">
        <v>0</v>
      </c>
      <c r="U419" s="6">
        <v>147392566</v>
      </c>
      <c r="V419" s="6">
        <v>147392566</v>
      </c>
      <c r="W419" s="6">
        <v>147392566</v>
      </c>
      <c r="X419" s="6">
        <v>0</v>
      </c>
      <c r="Y419" s="6">
        <v>0</v>
      </c>
      <c r="Z419" s="6">
        <v>0</v>
      </c>
      <c r="AA419" s="107">
        <v>45516</v>
      </c>
      <c r="AB419" s="5" t="s">
        <v>7753</v>
      </c>
      <c r="AC419" s="107"/>
      <c r="AD419" s="5"/>
      <c r="AE419" s="5"/>
      <c r="AF419" s="107"/>
      <c r="AG419" s="5"/>
      <c r="AH419" s="5"/>
      <c r="AI419" s="5"/>
      <c r="AJ419" s="107"/>
      <c r="AK419" s="107"/>
      <c r="AL419" s="6"/>
      <c r="AM419" s="6"/>
      <c r="AN419" s="6"/>
      <c r="AO419" s="6"/>
    </row>
    <row r="420" spans="1:41" ht="40.200000000000003" customHeight="1" x14ac:dyDescent="0.3">
      <c r="A420" s="167" t="s">
        <v>1245</v>
      </c>
      <c r="B420" s="5" t="s">
        <v>5920</v>
      </c>
      <c r="C420" s="5" t="s">
        <v>2765</v>
      </c>
      <c r="D420" s="5" t="s">
        <v>2296</v>
      </c>
      <c r="E420" s="5" t="s">
        <v>5921</v>
      </c>
      <c r="F420" s="5" t="s">
        <v>7643</v>
      </c>
      <c r="G420" s="5" t="s">
        <v>7644</v>
      </c>
      <c r="H420" s="5" t="s">
        <v>2422</v>
      </c>
      <c r="I420" s="5" t="s">
        <v>2423</v>
      </c>
      <c r="J420" s="5" t="s">
        <v>5310</v>
      </c>
      <c r="K420" s="5" t="s">
        <v>5915</v>
      </c>
      <c r="L420" s="5" t="str" cm="1">
        <f t="array" ref="L420">_xlfn.TEXTJOIN(", ",TRUE,_xlfn.UNIQUE(_xlfn._xlws.FILTER(InfoGeneral[CodigoProducto],(InfoGeneral[BPIN]=EjecucionPresupuestalGastoCCyFondo[[#This Row],[PROYECTO]])*(InfoGeneral[Vigencia]=VALUE(EjecucionPresupuestalGastoCCyFondo[[#This Row],[VIGENCIA]])),"")))</f>
        <v>2201071</v>
      </c>
      <c r="M420" s="5" t="s">
        <v>5897</v>
      </c>
      <c r="N420" s="6">
        <v>0</v>
      </c>
      <c r="O420" s="6">
        <v>329128208</v>
      </c>
      <c r="P420" s="6">
        <v>0</v>
      </c>
      <c r="Q420" s="6">
        <v>0</v>
      </c>
      <c r="R420" s="6">
        <v>0</v>
      </c>
      <c r="S420" s="6">
        <v>0</v>
      </c>
      <c r="T420" s="6">
        <v>0</v>
      </c>
      <c r="U420" s="6">
        <v>329128208</v>
      </c>
      <c r="V420" s="6">
        <v>0</v>
      </c>
      <c r="W420" s="6">
        <v>0</v>
      </c>
      <c r="X420" s="6">
        <v>0</v>
      </c>
      <c r="Y420" s="6">
        <v>0</v>
      </c>
      <c r="Z420" s="6">
        <v>0</v>
      </c>
      <c r="AA420" s="107"/>
      <c r="AB420" s="5"/>
      <c r="AC420" s="107"/>
      <c r="AD420" s="5"/>
      <c r="AE420" s="5"/>
      <c r="AF420" s="107"/>
      <c r="AG420" s="5"/>
      <c r="AH420" s="5"/>
      <c r="AI420" s="5"/>
      <c r="AJ420" s="107"/>
      <c r="AK420" s="107"/>
      <c r="AL420" s="6"/>
      <c r="AM420" s="6"/>
      <c r="AN420" s="6"/>
      <c r="AO420" s="6"/>
    </row>
    <row r="421" spans="1:41" ht="40.200000000000003" customHeight="1" x14ac:dyDescent="0.3">
      <c r="A421" s="167" t="s">
        <v>1245</v>
      </c>
      <c r="B421" s="5" t="s">
        <v>5926</v>
      </c>
      <c r="C421" s="5" t="s">
        <v>2765</v>
      </c>
      <c r="D421" s="5" t="s">
        <v>2341</v>
      </c>
      <c r="E421" s="5" t="s">
        <v>5927</v>
      </c>
      <c r="F421" s="5" t="s">
        <v>7643</v>
      </c>
      <c r="G421" s="5" t="s">
        <v>7644</v>
      </c>
      <c r="H421" s="5" t="s">
        <v>2422</v>
      </c>
      <c r="I421" s="5" t="s">
        <v>2423</v>
      </c>
      <c r="J421" s="5" t="s">
        <v>5310</v>
      </c>
      <c r="K421" s="5" t="s">
        <v>5915</v>
      </c>
      <c r="L421" s="5" t="str" cm="1">
        <f t="array" ref="L421">_xlfn.TEXTJOIN(", ",TRUE,_xlfn.UNIQUE(_xlfn._xlws.FILTER(InfoGeneral[CodigoProducto],(InfoGeneral[BPIN]=EjecucionPresupuestalGastoCCyFondo[[#This Row],[PROYECTO]])*(InfoGeneral[Vigencia]=VALUE(EjecucionPresupuestalGastoCCyFondo[[#This Row],[VIGENCIA]])),"")))</f>
        <v>2201071</v>
      </c>
      <c r="M421" s="5" t="s">
        <v>5897</v>
      </c>
      <c r="N421" s="6">
        <v>0</v>
      </c>
      <c r="O421" s="6">
        <v>16003574</v>
      </c>
      <c r="P421" s="6">
        <v>0</v>
      </c>
      <c r="Q421" s="6">
        <v>0</v>
      </c>
      <c r="R421" s="6">
        <v>0</v>
      </c>
      <c r="S421" s="6">
        <v>0</v>
      </c>
      <c r="T421" s="6">
        <v>0</v>
      </c>
      <c r="U421" s="6">
        <v>16003574</v>
      </c>
      <c r="V421" s="6">
        <v>0</v>
      </c>
      <c r="W421" s="6">
        <v>0</v>
      </c>
      <c r="X421" s="6">
        <v>0</v>
      </c>
      <c r="Y421" s="6">
        <v>0</v>
      </c>
      <c r="Z421" s="6">
        <v>0</v>
      </c>
      <c r="AA421" s="107"/>
      <c r="AB421" s="5"/>
      <c r="AC421" s="107"/>
      <c r="AD421" s="5"/>
      <c r="AE421" s="5"/>
      <c r="AF421" s="107"/>
      <c r="AG421" s="5"/>
      <c r="AH421" s="5"/>
      <c r="AI421" s="5"/>
      <c r="AJ421" s="107"/>
      <c r="AK421" s="107"/>
      <c r="AL421" s="6"/>
      <c r="AM421" s="6"/>
      <c r="AN421" s="6"/>
      <c r="AO421" s="6"/>
    </row>
    <row r="422" spans="1:41" ht="40.200000000000003" customHeight="1" x14ac:dyDescent="0.3">
      <c r="A422" s="167" t="s">
        <v>1245</v>
      </c>
      <c r="B422" s="5" t="s">
        <v>5766</v>
      </c>
      <c r="C422" s="5" t="s">
        <v>2852</v>
      </c>
      <c r="D422" s="5" t="s">
        <v>2240</v>
      </c>
      <c r="E422" s="5" t="s">
        <v>5751</v>
      </c>
      <c r="F422" s="5" t="s">
        <v>5756</v>
      </c>
      <c r="G422" s="5" t="s">
        <v>5757</v>
      </c>
      <c r="H422" s="5" t="s">
        <v>2478</v>
      </c>
      <c r="I422" s="5" t="s">
        <v>2479</v>
      </c>
      <c r="J422" s="5" t="s">
        <v>1474</v>
      </c>
      <c r="K422" s="5" t="s">
        <v>6726</v>
      </c>
      <c r="L422" s="5" t="str" cm="1">
        <f t="array" ref="L422">_xlfn.TEXTJOIN(", ",TRUE,_xlfn.UNIQUE(_xlfn._xlws.FILTER(InfoGeneral[CodigoProducto],(InfoGeneral[BPIN]=EjecucionPresupuestalGastoCCyFondo[[#This Row],[PROYECTO]])*(InfoGeneral[Vigencia]=VALUE(EjecucionPresupuestalGastoCCyFondo[[#This Row],[VIGENCIA]])),"")))</f>
        <v>2402112, 2402021</v>
      </c>
      <c r="M422" s="5" t="s">
        <v>5842</v>
      </c>
      <c r="N422" s="6">
        <v>0</v>
      </c>
      <c r="O422" s="6">
        <v>0</v>
      </c>
      <c r="P422" s="6">
        <v>0</v>
      </c>
      <c r="Q422" s="6">
        <v>717313692.52999997</v>
      </c>
      <c r="R422" s="6">
        <v>0</v>
      </c>
      <c r="S422" s="6">
        <v>0</v>
      </c>
      <c r="T422" s="6">
        <v>0</v>
      </c>
      <c r="U422" s="6">
        <v>71731369253</v>
      </c>
      <c r="V422" s="6">
        <v>717313692.52999997</v>
      </c>
      <c r="W422" s="6">
        <v>717313692.52999997</v>
      </c>
      <c r="X422" s="6">
        <v>0</v>
      </c>
      <c r="Y422" s="6">
        <v>0</v>
      </c>
      <c r="Z422" s="6">
        <v>0</v>
      </c>
      <c r="AA422" s="107">
        <v>45555</v>
      </c>
      <c r="AB422" s="5" t="s">
        <v>7762</v>
      </c>
      <c r="AC422" s="107"/>
      <c r="AD422" s="5"/>
      <c r="AE422" s="5"/>
      <c r="AF422" s="107"/>
      <c r="AG422" s="5"/>
      <c r="AH422" s="5"/>
      <c r="AI422" s="5"/>
      <c r="AJ422" s="107"/>
      <c r="AK422" s="107"/>
      <c r="AL422" s="6"/>
      <c r="AM422" s="6"/>
      <c r="AN422" s="6"/>
      <c r="AO422" s="6"/>
    </row>
    <row r="423" spans="1:41" ht="49.95" customHeight="1" x14ac:dyDescent="0.3">
      <c r="A423" s="167" t="s">
        <v>1245</v>
      </c>
      <c r="B423" s="5" t="s">
        <v>7763</v>
      </c>
      <c r="C423" s="5" t="s">
        <v>2787</v>
      </c>
      <c r="D423" s="5" t="s">
        <v>6643</v>
      </c>
      <c r="E423" s="5" t="s">
        <v>6644</v>
      </c>
      <c r="F423" s="5" t="s">
        <v>2503</v>
      </c>
      <c r="G423" s="5" t="s">
        <v>2504</v>
      </c>
      <c r="H423" s="5" t="s">
        <v>2505</v>
      </c>
      <c r="I423" s="5" t="s">
        <v>2506</v>
      </c>
      <c r="J423" s="5" t="s">
        <v>5487</v>
      </c>
      <c r="K423" s="5" t="s">
        <v>6645</v>
      </c>
      <c r="L423" s="5" t="str" cm="1">
        <f t="array" ref="L423">_xlfn.TEXTJOIN(", ",TRUE,_xlfn.UNIQUE(_xlfn._xlws.FILTER(InfoGeneral[CodigoProducto],(InfoGeneral[BPIN]=EjecucionPresupuestalGastoCCyFondo[[#This Row],[PROYECTO]])*(InfoGeneral[Vigencia]=VALUE(EjecucionPresupuestalGastoCCyFondo[[#This Row],[VIGENCIA]])),"")))</f>
        <v>4501052</v>
      </c>
      <c r="M423" s="5" t="s">
        <v>5842</v>
      </c>
      <c r="N423" s="6">
        <v>0</v>
      </c>
      <c r="O423" s="6">
        <v>0</v>
      </c>
      <c r="P423" s="6">
        <v>0</v>
      </c>
      <c r="Q423" s="6">
        <v>650000000</v>
      </c>
      <c r="R423" s="6">
        <v>0</v>
      </c>
      <c r="S423" s="6">
        <v>0</v>
      </c>
      <c r="T423" s="6">
        <v>0</v>
      </c>
      <c r="U423" s="6">
        <v>650000000</v>
      </c>
      <c r="V423" s="6">
        <v>650000000</v>
      </c>
      <c r="W423" s="6">
        <v>650000000</v>
      </c>
      <c r="X423" s="6">
        <v>0</v>
      </c>
      <c r="Y423" s="6">
        <v>0</v>
      </c>
      <c r="Z423" s="6">
        <v>0</v>
      </c>
      <c r="AA423" s="107">
        <v>45553</v>
      </c>
      <c r="AB423" s="5" t="s">
        <v>7764</v>
      </c>
      <c r="AC423" s="107"/>
      <c r="AD423" s="5"/>
      <c r="AE423" s="5"/>
      <c r="AF423" s="107"/>
      <c r="AG423" s="5"/>
      <c r="AH423" s="5"/>
      <c r="AI423" s="5"/>
      <c r="AJ423" s="107"/>
      <c r="AK423" s="107"/>
      <c r="AL423" s="6"/>
      <c r="AM423" s="6"/>
      <c r="AN423" s="6"/>
      <c r="AO423" s="6"/>
    </row>
    <row r="424" spans="1:41" ht="40.200000000000003" customHeight="1" x14ac:dyDescent="0.3">
      <c r="A424" s="167" t="s">
        <v>1245</v>
      </c>
      <c r="B424" s="5" t="s">
        <v>5895</v>
      </c>
      <c r="C424" s="5" t="s">
        <v>3745</v>
      </c>
      <c r="D424" s="5" t="s">
        <v>2267</v>
      </c>
      <c r="E424" s="5" t="s">
        <v>5796</v>
      </c>
      <c r="F424" s="5" t="s">
        <v>2558</v>
      </c>
      <c r="G424" s="5" t="s">
        <v>5767</v>
      </c>
      <c r="H424" s="5" t="s">
        <v>6699</v>
      </c>
      <c r="I424" s="5" t="s">
        <v>6700</v>
      </c>
      <c r="J424" s="5" t="s">
        <v>4291</v>
      </c>
      <c r="K424" s="5" t="s">
        <v>7765</v>
      </c>
      <c r="L424" s="5" t="str" cm="1">
        <f t="array" ref="L424">_xlfn.TEXTJOIN(", ",TRUE,_xlfn.UNIQUE(_xlfn._xlws.FILTER(InfoGeneral[CodigoProducto],(InfoGeneral[BPIN]=EjecucionPresupuestalGastoCCyFondo[[#This Row],[PROYECTO]])*(InfoGeneral[Vigencia]=VALUE(EjecucionPresupuestalGastoCCyFondo[[#This Row],[VIGENCIA]])),"")))</f>
        <v>2301062</v>
      </c>
      <c r="M424" s="5" t="s">
        <v>5897</v>
      </c>
      <c r="N424" s="6">
        <v>0</v>
      </c>
      <c r="O424" s="6">
        <v>1109897203</v>
      </c>
      <c r="P424" s="6">
        <v>0</v>
      </c>
      <c r="Q424" s="6">
        <v>0</v>
      </c>
      <c r="R424" s="6">
        <v>1109897203</v>
      </c>
      <c r="S424" s="6">
        <v>0</v>
      </c>
      <c r="T424" s="6">
        <v>0</v>
      </c>
      <c r="U424" s="6">
        <v>0</v>
      </c>
      <c r="V424" s="6">
        <v>0</v>
      </c>
      <c r="W424" s="6">
        <v>0</v>
      </c>
      <c r="X424" s="6">
        <v>0</v>
      </c>
      <c r="Y424" s="6">
        <v>0</v>
      </c>
      <c r="Z424" s="6">
        <v>0</v>
      </c>
      <c r="AA424" s="107">
        <v>45468</v>
      </c>
      <c r="AB424" s="5" t="s">
        <v>7766</v>
      </c>
      <c r="AC424" s="107"/>
      <c r="AD424" s="5"/>
      <c r="AE424" s="5"/>
      <c r="AF424" s="107"/>
      <c r="AG424" s="5"/>
      <c r="AH424" s="5"/>
      <c r="AI424" s="5"/>
      <c r="AJ424" s="107"/>
      <c r="AK424" s="107"/>
      <c r="AL424" s="6"/>
      <c r="AM424" s="6"/>
      <c r="AN424" s="6"/>
      <c r="AO424" s="6"/>
    </row>
    <row r="425" spans="1:41" ht="40.200000000000003" customHeight="1" x14ac:dyDescent="0.3">
      <c r="A425" s="167" t="s">
        <v>1245</v>
      </c>
      <c r="B425" s="5" t="s">
        <v>6381</v>
      </c>
      <c r="C425" s="5" t="s">
        <v>2927</v>
      </c>
      <c r="D425" s="5" t="s">
        <v>2318</v>
      </c>
      <c r="E425" s="5" t="s">
        <v>6237</v>
      </c>
      <c r="F425" s="5" t="s">
        <v>2476</v>
      </c>
      <c r="G425" s="5" t="s">
        <v>2477</v>
      </c>
      <c r="H425" s="5" t="s">
        <v>2420</v>
      </c>
      <c r="I425" s="5" t="s">
        <v>2426</v>
      </c>
      <c r="J425" s="5" t="s">
        <v>5325</v>
      </c>
      <c r="K425" s="5" t="s">
        <v>6356</v>
      </c>
      <c r="L425" s="5" t="str" cm="1">
        <f t="array" ref="L425">_xlfn.TEXTJOIN(", ",TRUE,_xlfn.UNIQUE(_xlfn._xlws.FILTER(InfoGeneral[CodigoProducto],(InfoGeneral[BPIN]=EjecucionPresupuestalGastoCCyFondo[[#This Row],[PROYECTO]])*(InfoGeneral[Vigencia]=VALUE(EjecucionPresupuestalGastoCCyFondo[[#This Row],[VIGENCIA]])),"")))</f>
        <v>1905026</v>
      </c>
      <c r="M425" s="5" t="s">
        <v>5897</v>
      </c>
      <c r="N425" s="6">
        <v>0</v>
      </c>
      <c r="O425" s="6">
        <v>24720821</v>
      </c>
      <c r="P425" s="6">
        <v>0</v>
      </c>
      <c r="Q425" s="6">
        <v>0</v>
      </c>
      <c r="R425" s="6">
        <v>0</v>
      </c>
      <c r="S425" s="6">
        <v>0</v>
      </c>
      <c r="T425" s="6">
        <v>0</v>
      </c>
      <c r="U425" s="6">
        <v>24720821</v>
      </c>
      <c r="V425" s="6">
        <v>24720821</v>
      </c>
      <c r="W425" s="6">
        <v>24720821</v>
      </c>
      <c r="X425" s="6">
        <v>0</v>
      </c>
      <c r="Y425" s="6">
        <v>0</v>
      </c>
      <c r="Z425" s="6">
        <v>0</v>
      </c>
      <c r="AA425" s="107">
        <v>45622</v>
      </c>
      <c r="AB425" s="5" t="s">
        <v>6357</v>
      </c>
      <c r="AC425" s="107"/>
      <c r="AD425" s="5"/>
      <c r="AE425" s="5"/>
      <c r="AF425" s="107"/>
      <c r="AG425" s="5"/>
      <c r="AH425" s="5"/>
      <c r="AI425" s="5"/>
      <c r="AJ425" s="107"/>
      <c r="AK425" s="107"/>
      <c r="AL425" s="6"/>
      <c r="AM425" s="6"/>
      <c r="AN425" s="6"/>
      <c r="AO425" s="6"/>
    </row>
    <row r="426" spans="1:41" ht="40.200000000000003" customHeight="1" x14ac:dyDescent="0.3">
      <c r="A426" s="167" t="s">
        <v>1245</v>
      </c>
      <c r="B426" s="5" t="s">
        <v>5895</v>
      </c>
      <c r="C426" s="5" t="s">
        <v>2765</v>
      </c>
      <c r="D426" s="5" t="s">
        <v>2267</v>
      </c>
      <c r="E426" s="5" t="s">
        <v>5796</v>
      </c>
      <c r="F426" s="5" t="s">
        <v>2420</v>
      </c>
      <c r="G426" s="5" t="s">
        <v>2421</v>
      </c>
      <c r="H426" s="5" t="s">
        <v>2422</v>
      </c>
      <c r="I426" s="5" t="s">
        <v>2423</v>
      </c>
      <c r="J426" s="5" t="s">
        <v>5378</v>
      </c>
      <c r="K426" s="5" t="s">
        <v>7767</v>
      </c>
      <c r="L426" s="5" t="str" cm="1">
        <f t="array" ref="L426">_xlfn.TEXTJOIN(", ",TRUE,_xlfn.UNIQUE(_xlfn._xlws.FILTER(InfoGeneral[CodigoProducto],(InfoGeneral[BPIN]=EjecucionPresupuestalGastoCCyFondo[[#This Row],[PROYECTO]])*(InfoGeneral[Vigencia]=VALUE(EjecucionPresupuestalGastoCCyFondo[[#This Row],[VIGENCIA]])),"")))</f>
        <v>2201074</v>
      </c>
      <c r="M426" s="5" t="s">
        <v>5897</v>
      </c>
      <c r="N426" s="6">
        <v>0</v>
      </c>
      <c r="O426" s="6">
        <v>0</v>
      </c>
      <c r="P426" s="6">
        <v>0</v>
      </c>
      <c r="Q426" s="6">
        <v>720500000</v>
      </c>
      <c r="R426" s="6">
        <v>0</v>
      </c>
      <c r="S426" s="6">
        <v>0</v>
      </c>
      <c r="T426" s="6">
        <v>0</v>
      </c>
      <c r="U426" s="6">
        <v>720500000</v>
      </c>
      <c r="V426" s="6">
        <v>0</v>
      </c>
      <c r="W426" s="6">
        <v>0</v>
      </c>
      <c r="X426" s="6">
        <v>0</v>
      </c>
      <c r="Y426" s="6">
        <v>0</v>
      </c>
      <c r="Z426" s="6">
        <v>0</v>
      </c>
      <c r="AA426" s="107">
        <v>45547</v>
      </c>
      <c r="AB426" s="5" t="s">
        <v>7768</v>
      </c>
      <c r="AC426" s="107"/>
      <c r="AD426" s="5"/>
      <c r="AE426" s="5"/>
      <c r="AF426" s="107"/>
      <c r="AG426" s="5"/>
      <c r="AH426" s="5"/>
      <c r="AI426" s="5"/>
      <c r="AJ426" s="107"/>
      <c r="AK426" s="107"/>
      <c r="AL426" s="6"/>
      <c r="AM426" s="6"/>
      <c r="AN426" s="6"/>
      <c r="AO426" s="6"/>
    </row>
    <row r="427" spans="1:41" ht="40.200000000000003" customHeight="1" x14ac:dyDescent="0.3">
      <c r="A427" s="167" t="s">
        <v>1245</v>
      </c>
      <c r="B427" s="5" t="s">
        <v>6145</v>
      </c>
      <c r="C427" s="5" t="s">
        <v>2852</v>
      </c>
      <c r="D427" s="5" t="s">
        <v>2263</v>
      </c>
      <c r="E427" s="5" t="s">
        <v>5806</v>
      </c>
      <c r="F427" s="5" t="s">
        <v>7769</v>
      </c>
      <c r="G427" s="5" t="s">
        <v>7770</v>
      </c>
      <c r="H427" s="5" t="s">
        <v>6751</v>
      </c>
      <c r="I427" s="5" t="s">
        <v>6752</v>
      </c>
      <c r="J427" s="5" t="s">
        <v>2851</v>
      </c>
      <c r="K427" s="5" t="s">
        <v>7771</v>
      </c>
      <c r="L427" s="5" t="str" cm="1">
        <f t="array" ref="L427">_xlfn.TEXTJOIN(", ",TRUE,_xlfn.UNIQUE(_xlfn._xlws.FILTER(InfoGeneral[CodigoProducto],(InfoGeneral[BPIN]=EjecucionPresupuestalGastoCCyFondo[[#This Row],[PROYECTO]])*(InfoGeneral[Vigencia]=VALUE(EjecucionPresupuestalGastoCCyFondo[[#This Row],[VIGENCIA]])),"")))</f>
        <v>2409012</v>
      </c>
      <c r="M427" s="5" t="s">
        <v>5897</v>
      </c>
      <c r="N427" s="6">
        <v>92500000</v>
      </c>
      <c r="O427" s="6">
        <v>0</v>
      </c>
      <c r="P427" s="6">
        <v>0</v>
      </c>
      <c r="Q427" s="6">
        <v>0</v>
      </c>
      <c r="R427" s="6">
        <v>0</v>
      </c>
      <c r="S427" s="6">
        <v>0</v>
      </c>
      <c r="T427" s="6">
        <v>0</v>
      </c>
      <c r="U427" s="6">
        <v>92500000</v>
      </c>
      <c r="V427" s="6">
        <v>0</v>
      </c>
      <c r="W427" s="6">
        <v>0</v>
      </c>
      <c r="X427" s="6">
        <v>0</v>
      </c>
      <c r="Y427" s="6">
        <v>0</v>
      </c>
      <c r="Z427" s="6">
        <v>0</v>
      </c>
      <c r="AA427" s="107"/>
      <c r="AB427" s="5"/>
      <c r="AC427" s="107"/>
      <c r="AD427" s="5"/>
      <c r="AE427" s="5"/>
      <c r="AF427" s="107"/>
      <c r="AG427" s="5"/>
      <c r="AH427" s="5"/>
      <c r="AI427" s="5"/>
      <c r="AJ427" s="107"/>
      <c r="AK427" s="107"/>
      <c r="AL427" s="6"/>
      <c r="AM427" s="6"/>
      <c r="AN427" s="6"/>
      <c r="AO427" s="6"/>
    </row>
    <row r="428" spans="1:41" ht="40.200000000000003" customHeight="1" x14ac:dyDescent="0.3">
      <c r="A428" s="167" t="s">
        <v>1245</v>
      </c>
      <c r="B428" s="5" t="s">
        <v>5895</v>
      </c>
      <c r="C428" s="5" t="s">
        <v>2787</v>
      </c>
      <c r="D428" s="5" t="s">
        <v>2267</v>
      </c>
      <c r="E428" s="5" t="s">
        <v>5796</v>
      </c>
      <c r="F428" s="5" t="s">
        <v>2525</v>
      </c>
      <c r="G428" s="5" t="s">
        <v>2526</v>
      </c>
      <c r="H428" s="5" t="s">
        <v>2564</v>
      </c>
      <c r="I428" s="5" t="s">
        <v>2565</v>
      </c>
      <c r="J428" s="5" t="s">
        <v>4754</v>
      </c>
      <c r="K428" s="5" t="s">
        <v>7772</v>
      </c>
      <c r="L428" s="5" t="str" cm="1">
        <f t="array" ref="L428">_xlfn.TEXTJOIN(", ",TRUE,_xlfn.UNIQUE(_xlfn._xlws.FILTER(InfoGeneral[CodigoProducto],(InfoGeneral[BPIN]=EjecucionPresupuestalGastoCCyFondo[[#This Row],[PROYECTO]])*(InfoGeneral[Vigencia]=VALUE(EjecucionPresupuestalGastoCCyFondo[[#This Row],[VIGENCIA]])),"")))</f>
        <v>4502001</v>
      </c>
      <c r="M428" s="5" t="s">
        <v>5897</v>
      </c>
      <c r="N428" s="6">
        <v>0</v>
      </c>
      <c r="O428" s="6">
        <v>0</v>
      </c>
      <c r="P428" s="6">
        <v>0</v>
      </c>
      <c r="Q428" s="6">
        <v>30000000</v>
      </c>
      <c r="R428" s="6">
        <v>30000000</v>
      </c>
      <c r="S428" s="6">
        <v>0</v>
      </c>
      <c r="T428" s="6">
        <v>0</v>
      </c>
      <c r="U428" s="6">
        <v>0</v>
      </c>
      <c r="V428" s="6">
        <v>0</v>
      </c>
      <c r="W428" s="6">
        <v>0</v>
      </c>
      <c r="X428" s="6">
        <v>0</v>
      </c>
      <c r="Y428" s="6">
        <v>0</v>
      </c>
      <c r="Z428" s="6">
        <v>0</v>
      </c>
      <c r="AA428" s="107">
        <v>45555</v>
      </c>
      <c r="AB428" s="5" t="s">
        <v>7773</v>
      </c>
      <c r="AC428" s="107"/>
      <c r="AD428" s="5"/>
      <c r="AE428" s="5"/>
      <c r="AF428" s="107"/>
      <c r="AG428" s="5"/>
      <c r="AH428" s="5"/>
      <c r="AI428" s="5"/>
      <c r="AJ428" s="107"/>
      <c r="AK428" s="107"/>
      <c r="AL428" s="6"/>
      <c r="AM428" s="6"/>
      <c r="AN428" s="6"/>
      <c r="AO428" s="6"/>
    </row>
    <row r="429" spans="1:41" ht="40.200000000000003" customHeight="1" x14ac:dyDescent="0.3">
      <c r="A429" s="167" t="s">
        <v>1245</v>
      </c>
      <c r="B429" s="5" t="s">
        <v>6145</v>
      </c>
      <c r="C429" s="5" t="s">
        <v>2852</v>
      </c>
      <c r="D429" s="5" t="s">
        <v>2263</v>
      </c>
      <c r="E429" s="5" t="s">
        <v>5806</v>
      </c>
      <c r="F429" s="5" t="s">
        <v>6749</v>
      </c>
      <c r="G429" s="5" t="s">
        <v>6750</v>
      </c>
      <c r="H429" s="5" t="s">
        <v>6751</v>
      </c>
      <c r="I429" s="5" t="s">
        <v>6752</v>
      </c>
      <c r="J429" s="5" t="s">
        <v>5304</v>
      </c>
      <c r="K429" s="5" t="s">
        <v>7774</v>
      </c>
      <c r="L429" s="5" t="str" cm="1">
        <f t="array" ref="L429">_xlfn.TEXTJOIN(", ",TRUE,_xlfn.UNIQUE(_xlfn._xlws.FILTER(InfoGeneral[CodigoProducto],(InfoGeneral[BPIN]=EjecucionPresupuestalGastoCCyFondo[[#This Row],[PROYECTO]])*(InfoGeneral[Vigencia]=VALUE(EjecucionPresupuestalGastoCCyFondo[[#This Row],[VIGENCIA]])),"")))</f>
        <v>2409012</v>
      </c>
      <c r="M429" s="5" t="s">
        <v>5897</v>
      </c>
      <c r="N429" s="6">
        <v>0</v>
      </c>
      <c r="O429" s="6">
        <v>0</v>
      </c>
      <c r="P429" s="6">
        <v>0</v>
      </c>
      <c r="Q429" s="6">
        <v>398422660</v>
      </c>
      <c r="R429" s="6">
        <v>0</v>
      </c>
      <c r="S429" s="6">
        <v>0</v>
      </c>
      <c r="T429" s="6">
        <v>0</v>
      </c>
      <c r="U429" s="6">
        <v>398422660</v>
      </c>
      <c r="V429" s="6">
        <v>398422660</v>
      </c>
      <c r="W429" s="6">
        <v>398422660</v>
      </c>
      <c r="X429" s="6">
        <v>0</v>
      </c>
      <c r="Y429" s="6">
        <v>0</v>
      </c>
      <c r="Z429" s="6">
        <v>0</v>
      </c>
      <c r="AA429" s="107">
        <v>45555</v>
      </c>
      <c r="AB429" s="5" t="s">
        <v>7775</v>
      </c>
      <c r="AC429" s="107"/>
      <c r="AD429" s="5"/>
      <c r="AE429" s="5"/>
      <c r="AF429" s="107"/>
      <c r="AG429" s="5"/>
      <c r="AH429" s="5"/>
      <c r="AI429" s="5"/>
      <c r="AJ429" s="107"/>
      <c r="AK429" s="107"/>
      <c r="AL429" s="6"/>
      <c r="AM429" s="6"/>
      <c r="AN429" s="6"/>
      <c r="AO429" s="6"/>
    </row>
    <row r="430" spans="1:41" ht="40.200000000000003" customHeight="1" x14ac:dyDescent="0.3">
      <c r="A430" s="167" t="s">
        <v>1245</v>
      </c>
      <c r="B430" s="5" t="s">
        <v>5895</v>
      </c>
      <c r="C430" s="5" t="s">
        <v>2787</v>
      </c>
      <c r="D430" s="5" t="s">
        <v>2267</v>
      </c>
      <c r="E430" s="5" t="s">
        <v>5796</v>
      </c>
      <c r="F430" s="5" t="s">
        <v>2525</v>
      </c>
      <c r="G430" s="5" t="s">
        <v>2526</v>
      </c>
      <c r="H430" s="5" t="s">
        <v>2564</v>
      </c>
      <c r="I430" s="5" t="s">
        <v>2565</v>
      </c>
      <c r="J430" s="5" t="s">
        <v>3044</v>
      </c>
      <c r="K430" s="5" t="s">
        <v>7776</v>
      </c>
      <c r="L430" s="5" t="str" cm="1">
        <f t="array" ref="L430">_xlfn.TEXTJOIN(", ",TRUE,_xlfn.UNIQUE(_xlfn._xlws.FILTER(InfoGeneral[CodigoProducto],(InfoGeneral[BPIN]=EjecucionPresupuestalGastoCCyFondo[[#This Row],[PROYECTO]])*(InfoGeneral[Vigencia]=VALUE(EjecucionPresupuestalGastoCCyFondo[[#This Row],[VIGENCIA]])),"")))</f>
        <v>4502024</v>
      </c>
      <c r="M430" s="5" t="s">
        <v>5897</v>
      </c>
      <c r="N430" s="6">
        <v>0</v>
      </c>
      <c r="O430" s="6">
        <v>0</v>
      </c>
      <c r="P430" s="6">
        <v>0</v>
      </c>
      <c r="Q430" s="6">
        <v>287868246</v>
      </c>
      <c r="R430" s="6">
        <v>287868246</v>
      </c>
      <c r="S430" s="6">
        <v>0</v>
      </c>
      <c r="T430" s="6">
        <v>0</v>
      </c>
      <c r="U430" s="6">
        <v>0</v>
      </c>
      <c r="V430" s="6">
        <v>0</v>
      </c>
      <c r="W430" s="6">
        <v>0</v>
      </c>
      <c r="X430" s="6">
        <v>0</v>
      </c>
      <c r="Y430" s="6">
        <v>0</v>
      </c>
      <c r="Z430" s="6">
        <v>0</v>
      </c>
      <c r="AA430" s="107">
        <v>45555</v>
      </c>
      <c r="AB430" s="5" t="s">
        <v>7777</v>
      </c>
      <c r="AC430" s="107"/>
      <c r="AD430" s="5"/>
      <c r="AE430" s="5"/>
      <c r="AF430" s="107"/>
      <c r="AG430" s="5"/>
      <c r="AH430" s="5"/>
      <c r="AI430" s="5"/>
      <c r="AJ430" s="107"/>
      <c r="AK430" s="107"/>
      <c r="AL430" s="6"/>
      <c r="AM430" s="6"/>
      <c r="AN430" s="6"/>
      <c r="AO430" s="6"/>
    </row>
    <row r="431" spans="1:41" ht="40.200000000000003" customHeight="1" x14ac:dyDescent="0.3">
      <c r="A431" s="167" t="s">
        <v>1245</v>
      </c>
      <c r="B431" s="5" t="s">
        <v>5895</v>
      </c>
      <c r="C431" s="5" t="s">
        <v>3566</v>
      </c>
      <c r="D431" s="5" t="s">
        <v>2267</v>
      </c>
      <c r="E431" s="5" t="s">
        <v>5796</v>
      </c>
      <c r="F431" s="5" t="s">
        <v>2525</v>
      </c>
      <c r="G431" s="5" t="s">
        <v>2526</v>
      </c>
      <c r="H431" s="5" t="s">
        <v>2545</v>
      </c>
      <c r="I431" s="5" t="s">
        <v>2546</v>
      </c>
      <c r="J431" s="5" t="s">
        <v>5710</v>
      </c>
      <c r="K431" s="5" t="s">
        <v>7778</v>
      </c>
      <c r="L431" s="5" t="str" cm="1">
        <f t="array" ref="L431">_xlfn.TEXTJOIN(", ",TRUE,_xlfn.UNIQUE(_xlfn._xlws.FILTER(InfoGeneral[CodigoProducto],(InfoGeneral[BPIN]=EjecucionPresupuestalGastoCCyFondo[[#This Row],[PROYECTO]])*(InfoGeneral[Vigencia]=VALUE(EjecucionPresupuestalGastoCCyFondo[[#This Row],[VIGENCIA]])),"")))</f>
        <v/>
      </c>
      <c r="M431" s="5" t="s">
        <v>5825</v>
      </c>
      <c r="N431" s="6">
        <v>78000000</v>
      </c>
      <c r="O431" s="6">
        <v>0</v>
      </c>
      <c r="P431" s="6">
        <v>0</v>
      </c>
      <c r="Q431" s="6">
        <v>0</v>
      </c>
      <c r="R431" s="6">
        <v>0</v>
      </c>
      <c r="S431" s="6">
        <v>0</v>
      </c>
      <c r="T431" s="6">
        <v>0</v>
      </c>
      <c r="U431" s="6">
        <v>78000000</v>
      </c>
      <c r="V431" s="6">
        <v>0</v>
      </c>
      <c r="W431" s="6">
        <v>0</v>
      </c>
      <c r="X431" s="6">
        <v>0</v>
      </c>
      <c r="Y431" s="6">
        <v>0</v>
      </c>
      <c r="Z431" s="6">
        <v>0</v>
      </c>
      <c r="AA431" s="107"/>
      <c r="AB431" s="5"/>
      <c r="AC431" s="107"/>
      <c r="AD431" s="5"/>
      <c r="AE431" s="5"/>
      <c r="AF431" s="107"/>
      <c r="AG431" s="5"/>
      <c r="AH431" s="5"/>
      <c r="AI431" s="5"/>
      <c r="AJ431" s="107"/>
      <c r="AK431" s="107"/>
      <c r="AL431" s="6"/>
      <c r="AM431" s="6"/>
      <c r="AN431" s="6"/>
      <c r="AO431" s="6"/>
    </row>
    <row r="432" spans="1:41" ht="40.200000000000003" customHeight="1" x14ac:dyDescent="0.3">
      <c r="A432" s="167" t="s">
        <v>1245</v>
      </c>
      <c r="B432" s="5" t="s">
        <v>5895</v>
      </c>
      <c r="C432" s="5" t="s">
        <v>2927</v>
      </c>
      <c r="D432" s="5" t="s">
        <v>2267</v>
      </c>
      <c r="E432" s="5" t="s">
        <v>5796</v>
      </c>
      <c r="F432" s="5" t="s">
        <v>2476</v>
      </c>
      <c r="G432" s="5" t="s">
        <v>2477</v>
      </c>
      <c r="H432" s="5" t="s">
        <v>2420</v>
      </c>
      <c r="I432" s="5" t="s">
        <v>2426</v>
      </c>
      <c r="J432" s="5" t="s">
        <v>3696</v>
      </c>
      <c r="K432" s="5" t="s">
        <v>7779</v>
      </c>
      <c r="L432" s="5" t="str" cm="1">
        <f t="array" ref="L432">_xlfn.TEXTJOIN(", ",TRUE,_xlfn.UNIQUE(_xlfn._xlws.FILTER(InfoGeneral[CodigoProducto],(InfoGeneral[BPIN]=EjecucionPresupuestalGastoCCyFondo[[#This Row],[PROYECTO]])*(InfoGeneral[Vigencia]=VALUE(EjecucionPresupuestalGastoCCyFondo[[#This Row],[VIGENCIA]])),"")))</f>
        <v>1905040</v>
      </c>
      <c r="M432" s="5" t="s">
        <v>5897</v>
      </c>
      <c r="N432" s="6">
        <v>0</v>
      </c>
      <c r="O432" s="6">
        <v>224681499</v>
      </c>
      <c r="P432" s="6">
        <v>0</v>
      </c>
      <c r="Q432" s="6">
        <v>0</v>
      </c>
      <c r="R432" s="6">
        <v>0</v>
      </c>
      <c r="S432" s="6">
        <v>0</v>
      </c>
      <c r="T432" s="6">
        <v>0</v>
      </c>
      <c r="U432" s="6">
        <v>224681499</v>
      </c>
      <c r="V432" s="6">
        <v>224681499</v>
      </c>
      <c r="W432" s="6">
        <v>224681499</v>
      </c>
      <c r="X432" s="6">
        <v>0</v>
      </c>
      <c r="Y432" s="6">
        <v>0</v>
      </c>
      <c r="Z432" s="6">
        <v>0</v>
      </c>
      <c r="AA432" s="107">
        <v>45586</v>
      </c>
      <c r="AB432" s="5" t="s">
        <v>6779</v>
      </c>
      <c r="AC432" s="107"/>
      <c r="AD432" s="5"/>
      <c r="AE432" s="5"/>
      <c r="AF432" s="107"/>
      <c r="AG432" s="5"/>
      <c r="AH432" s="5"/>
      <c r="AI432" s="5"/>
      <c r="AJ432" s="107"/>
      <c r="AK432" s="107"/>
      <c r="AL432" s="6"/>
      <c r="AM432" s="6"/>
      <c r="AN432" s="6"/>
      <c r="AO432" s="6"/>
    </row>
    <row r="433" spans="1:41" ht="40.200000000000003" customHeight="1" x14ac:dyDescent="0.3">
      <c r="A433" s="167" t="s">
        <v>1245</v>
      </c>
      <c r="B433" s="5" t="s">
        <v>5895</v>
      </c>
      <c r="C433" s="5" t="s">
        <v>2787</v>
      </c>
      <c r="D433" s="5" t="s">
        <v>2267</v>
      </c>
      <c r="E433" s="5" t="s">
        <v>5796</v>
      </c>
      <c r="F433" s="5" t="s">
        <v>2525</v>
      </c>
      <c r="G433" s="5" t="s">
        <v>2526</v>
      </c>
      <c r="H433" s="5" t="s">
        <v>2564</v>
      </c>
      <c r="I433" s="5" t="s">
        <v>2565</v>
      </c>
      <c r="J433" s="5" t="s">
        <v>2786</v>
      </c>
      <c r="K433" s="5" t="s">
        <v>7780</v>
      </c>
      <c r="L433" s="5" t="str" cm="1">
        <f t="array" ref="L433">_xlfn.TEXTJOIN(", ",TRUE,_xlfn.UNIQUE(_xlfn._xlws.FILTER(InfoGeneral[CodigoProducto],(InfoGeneral[BPIN]=EjecucionPresupuestalGastoCCyFondo[[#This Row],[PROYECTO]])*(InfoGeneral[Vigencia]=VALUE(EjecucionPresupuestalGastoCCyFondo[[#This Row],[VIGENCIA]])),"")))</f>
        <v>4502001</v>
      </c>
      <c r="M433" s="5" t="s">
        <v>5897</v>
      </c>
      <c r="N433" s="6">
        <v>0</v>
      </c>
      <c r="O433" s="6">
        <v>0</v>
      </c>
      <c r="P433" s="6">
        <v>0</v>
      </c>
      <c r="Q433" s="6">
        <v>100000000</v>
      </c>
      <c r="R433" s="6">
        <v>84500000</v>
      </c>
      <c r="S433" s="6">
        <v>0</v>
      </c>
      <c r="T433" s="6">
        <v>0</v>
      </c>
      <c r="U433" s="6">
        <v>15500000</v>
      </c>
      <c r="V433" s="6">
        <v>0</v>
      </c>
      <c r="W433" s="6">
        <v>0</v>
      </c>
      <c r="X433" s="6">
        <v>0</v>
      </c>
      <c r="Y433" s="6">
        <v>0</v>
      </c>
      <c r="Z433" s="6">
        <v>0</v>
      </c>
      <c r="AA433" s="107"/>
      <c r="AB433" s="5"/>
      <c r="AC433" s="107"/>
      <c r="AD433" s="5"/>
      <c r="AE433" s="5"/>
      <c r="AF433" s="107"/>
      <c r="AG433" s="5"/>
      <c r="AH433" s="5"/>
      <c r="AI433" s="5"/>
      <c r="AJ433" s="107"/>
      <c r="AK433" s="107"/>
      <c r="AL433" s="6"/>
      <c r="AM433" s="6"/>
      <c r="AN433" s="6"/>
      <c r="AO433" s="6"/>
    </row>
    <row r="434" spans="1:41" ht="40.200000000000003" customHeight="1" x14ac:dyDescent="0.3">
      <c r="A434" s="167" t="s">
        <v>1245</v>
      </c>
      <c r="B434" s="5" t="s">
        <v>5895</v>
      </c>
      <c r="C434" s="5" t="s">
        <v>2787</v>
      </c>
      <c r="D434" s="5" t="s">
        <v>2267</v>
      </c>
      <c r="E434" s="5" t="s">
        <v>5796</v>
      </c>
      <c r="F434" s="5" t="s">
        <v>2558</v>
      </c>
      <c r="G434" s="5" t="s">
        <v>5767</v>
      </c>
      <c r="H434" s="5" t="s">
        <v>2525</v>
      </c>
      <c r="I434" s="5" t="s">
        <v>6988</v>
      </c>
      <c r="J434" s="5" t="s">
        <v>5686</v>
      </c>
      <c r="K434" s="5" t="s">
        <v>7781</v>
      </c>
      <c r="L434" s="5" t="str" cm="1">
        <f t="array" ref="L434">_xlfn.TEXTJOIN(", ",TRUE,_xlfn.UNIQUE(_xlfn._xlws.FILTER(InfoGeneral[CodigoProducto],(InfoGeneral[BPIN]=EjecucionPresupuestalGastoCCyFondo[[#This Row],[PROYECTO]])*(InfoGeneral[Vigencia]=VALUE(EjecucionPresupuestalGastoCCyFondo[[#This Row],[VIGENCIA]])),"")))</f>
        <v>4599011</v>
      </c>
      <c r="M434" s="5" t="s">
        <v>5897</v>
      </c>
      <c r="N434" s="6">
        <v>0</v>
      </c>
      <c r="O434" s="6">
        <v>0</v>
      </c>
      <c r="P434" s="6">
        <v>0</v>
      </c>
      <c r="Q434" s="6">
        <v>317439220</v>
      </c>
      <c r="R434" s="6">
        <v>0</v>
      </c>
      <c r="S434" s="6">
        <v>0</v>
      </c>
      <c r="T434" s="6">
        <v>0</v>
      </c>
      <c r="U434" s="6">
        <v>317439220</v>
      </c>
      <c r="V434" s="6">
        <v>317439220</v>
      </c>
      <c r="W434" s="6">
        <v>317439220</v>
      </c>
      <c r="X434" s="6">
        <v>0</v>
      </c>
      <c r="Y434" s="6">
        <v>0</v>
      </c>
      <c r="Z434" s="6">
        <v>0</v>
      </c>
      <c r="AA434" s="107">
        <v>45631</v>
      </c>
      <c r="AB434" s="5" t="s">
        <v>7782</v>
      </c>
      <c r="AC434" s="107"/>
      <c r="AD434" s="5"/>
      <c r="AE434" s="5"/>
      <c r="AF434" s="107"/>
      <c r="AG434" s="5"/>
      <c r="AH434" s="5"/>
      <c r="AI434" s="5"/>
      <c r="AJ434" s="107"/>
      <c r="AK434" s="107"/>
      <c r="AL434" s="6"/>
      <c r="AM434" s="6"/>
      <c r="AN434" s="6"/>
      <c r="AO434" s="6"/>
    </row>
    <row r="435" spans="1:41" ht="40.200000000000003" customHeight="1" x14ac:dyDescent="0.3">
      <c r="A435" s="167" t="s">
        <v>1245</v>
      </c>
      <c r="B435" s="5" t="s">
        <v>5895</v>
      </c>
      <c r="C435" s="5" t="s">
        <v>2777</v>
      </c>
      <c r="D435" s="5" t="s">
        <v>2267</v>
      </c>
      <c r="E435" s="5" t="s">
        <v>5796</v>
      </c>
      <c r="F435" s="5" t="s">
        <v>2583</v>
      </c>
      <c r="G435" s="5" t="s">
        <v>2584</v>
      </c>
      <c r="H435" s="5" t="s">
        <v>2564</v>
      </c>
      <c r="I435" s="5" t="s">
        <v>2565</v>
      </c>
      <c r="J435" s="5" t="s">
        <v>2976</v>
      </c>
      <c r="K435" s="5" t="s">
        <v>7783</v>
      </c>
      <c r="L435" s="5" t="str" cm="1">
        <f t="array" ref="L435">_xlfn.TEXTJOIN(", ",TRUE,_xlfn.UNIQUE(_xlfn._xlws.FILTER(InfoGeneral[CodigoProducto],(InfoGeneral[BPIN]=EjecucionPresupuestalGastoCCyFondo[[#This Row],[PROYECTO]])*(InfoGeneral[Vigencia]=VALUE(EjecucionPresupuestalGastoCCyFondo[[#This Row],[VIGENCIA]])),"")))</f>
        <v>4104020</v>
      </c>
      <c r="M435" s="5" t="s">
        <v>5897</v>
      </c>
      <c r="N435" s="6">
        <v>0</v>
      </c>
      <c r="O435" s="6">
        <v>75000000</v>
      </c>
      <c r="P435" s="6">
        <v>0</v>
      </c>
      <c r="Q435" s="6">
        <v>0</v>
      </c>
      <c r="R435" s="6">
        <v>0</v>
      </c>
      <c r="S435" s="6">
        <v>0</v>
      </c>
      <c r="T435" s="6">
        <v>0</v>
      </c>
      <c r="U435" s="6">
        <v>75000000</v>
      </c>
      <c r="V435" s="6">
        <v>0</v>
      </c>
      <c r="W435" s="6">
        <v>0</v>
      </c>
      <c r="X435" s="6">
        <v>0</v>
      </c>
      <c r="Y435" s="6">
        <v>0</v>
      </c>
      <c r="Z435" s="6">
        <v>0</v>
      </c>
      <c r="AA435" s="107">
        <v>45631</v>
      </c>
      <c r="AB435" s="5" t="s">
        <v>7784</v>
      </c>
      <c r="AC435" s="107"/>
      <c r="AD435" s="5"/>
      <c r="AE435" s="5"/>
      <c r="AF435" s="107"/>
      <c r="AG435" s="5"/>
      <c r="AH435" s="5"/>
      <c r="AI435" s="5"/>
      <c r="AJ435" s="107"/>
      <c r="AK435" s="107"/>
      <c r="AL435" s="6"/>
      <c r="AM435" s="6"/>
      <c r="AN435" s="6"/>
      <c r="AO435" s="6"/>
    </row>
    <row r="436" spans="1:41" ht="40.200000000000003" customHeight="1" x14ac:dyDescent="0.3">
      <c r="A436" s="167" t="s">
        <v>1245</v>
      </c>
      <c r="B436" s="5" t="s">
        <v>5895</v>
      </c>
      <c r="C436" s="5" t="s">
        <v>3773</v>
      </c>
      <c r="D436" s="5" t="s">
        <v>2267</v>
      </c>
      <c r="E436" s="5" t="s">
        <v>5796</v>
      </c>
      <c r="F436" s="5" t="s">
        <v>2558</v>
      </c>
      <c r="G436" s="5" t="s">
        <v>5767</v>
      </c>
      <c r="H436" s="5" t="s">
        <v>2558</v>
      </c>
      <c r="I436" s="5" t="s">
        <v>2559</v>
      </c>
      <c r="J436" s="5" t="s">
        <v>3772</v>
      </c>
      <c r="K436" s="5" t="s">
        <v>6983</v>
      </c>
      <c r="L436" s="5" t="str" cm="1">
        <f t="array" ref="L436">_xlfn.TEXTJOIN(", ",TRUE,_xlfn.UNIQUE(_xlfn._xlws.FILTER(InfoGeneral[CodigoProducto],(InfoGeneral[BPIN]=EjecucionPresupuestalGastoCCyFondo[[#This Row],[PROYECTO]])*(InfoGeneral[Vigencia]=VALUE(EjecucionPresupuestalGastoCCyFondo[[#This Row],[VIGENCIA]])),"")))</f>
        <v>0401106</v>
      </c>
      <c r="M436" s="5" t="s">
        <v>5842</v>
      </c>
      <c r="N436" s="6">
        <v>0</v>
      </c>
      <c r="O436" s="6">
        <v>0</v>
      </c>
      <c r="P436" s="6">
        <v>0</v>
      </c>
      <c r="Q436" s="6">
        <v>164000000</v>
      </c>
      <c r="R436" s="6">
        <v>164000000</v>
      </c>
      <c r="S436" s="6">
        <v>0</v>
      </c>
      <c r="T436" s="6">
        <v>0</v>
      </c>
      <c r="U436" s="6">
        <v>0</v>
      </c>
      <c r="V436" s="6">
        <v>0</v>
      </c>
      <c r="W436" s="6">
        <v>0</v>
      </c>
      <c r="X436" s="6">
        <v>0</v>
      </c>
      <c r="Y436" s="6">
        <v>0</v>
      </c>
      <c r="Z436" s="6">
        <v>0</v>
      </c>
      <c r="AA436" s="107"/>
      <c r="AB436" s="5"/>
      <c r="AC436" s="107"/>
      <c r="AD436" s="5"/>
      <c r="AE436" s="5"/>
      <c r="AF436" s="107"/>
      <c r="AG436" s="5"/>
      <c r="AH436" s="5"/>
      <c r="AI436" s="5"/>
      <c r="AJ436" s="107"/>
      <c r="AK436" s="107"/>
      <c r="AL436" s="6"/>
      <c r="AM436" s="6"/>
      <c r="AN436" s="6"/>
      <c r="AO436" s="6"/>
    </row>
    <row r="437" spans="1:41" ht="40.200000000000003" customHeight="1" x14ac:dyDescent="0.3">
      <c r="A437" s="167" t="s">
        <v>3320</v>
      </c>
      <c r="B437" s="5" t="s">
        <v>7756</v>
      </c>
      <c r="C437" s="5" t="s">
        <v>2883</v>
      </c>
      <c r="D437" s="5" t="s">
        <v>5874</v>
      </c>
      <c r="E437" s="5" t="s">
        <v>5875</v>
      </c>
      <c r="F437" s="5" t="s">
        <v>5752</v>
      </c>
      <c r="G437" s="5" t="s">
        <v>5753</v>
      </c>
      <c r="H437" s="5" t="s">
        <v>2576</v>
      </c>
      <c r="I437" s="5" t="s">
        <v>2577</v>
      </c>
      <c r="J437" s="5" t="s">
        <v>4558</v>
      </c>
      <c r="K437" s="5" t="s">
        <v>5876</v>
      </c>
      <c r="L437" s="5" t="str" cm="1">
        <f t="array" ref="L437">_xlfn.TEXTJOIN(", ",TRUE,_xlfn.UNIQUE(_xlfn._xlws.FILTER(InfoGeneral[CodigoProducto],(InfoGeneral[BPIN]=EjecucionPresupuestalGastoCCyFondo[[#This Row],[PROYECTO]])*(InfoGeneral[Vigencia]=VALUE(EjecucionPresupuestalGastoCCyFondo[[#This Row],[VIGENCIA]])),"")))</f>
        <v>4001041</v>
      </c>
      <c r="M437" s="5" t="s">
        <v>5759</v>
      </c>
      <c r="N437" s="6">
        <v>3191515530</v>
      </c>
      <c r="O437" s="6">
        <v>0</v>
      </c>
      <c r="P437" s="6">
        <v>0</v>
      </c>
      <c r="Q437" s="6">
        <v>0</v>
      </c>
      <c r="R437" s="6">
        <v>0</v>
      </c>
      <c r="S437" s="6">
        <v>0</v>
      </c>
      <c r="T437" s="6">
        <v>0</v>
      </c>
      <c r="U437" s="6">
        <v>3191515530</v>
      </c>
      <c r="V437" s="6">
        <v>0</v>
      </c>
      <c r="W437" s="6">
        <v>0</v>
      </c>
      <c r="X437" s="6">
        <v>0</v>
      </c>
      <c r="Y437" s="6">
        <v>0</v>
      </c>
      <c r="Z437" s="6">
        <v>0</v>
      </c>
      <c r="AA437" s="107"/>
      <c r="AB437" s="5"/>
      <c r="AC437" s="107"/>
      <c r="AD437" s="5"/>
      <c r="AE437" s="5"/>
      <c r="AF437" s="107"/>
      <c r="AG437" s="5"/>
      <c r="AH437" s="5"/>
      <c r="AI437" s="5"/>
      <c r="AJ437" s="107"/>
      <c r="AK437" s="107"/>
      <c r="AL437" s="6"/>
      <c r="AM437" s="6"/>
      <c r="AN437" s="6"/>
      <c r="AO437" s="6"/>
    </row>
    <row r="438" spans="1:41" ht="40.200000000000003" customHeight="1" x14ac:dyDescent="0.3">
      <c r="A438" s="167" t="s">
        <v>3320</v>
      </c>
      <c r="B438" s="5" t="s">
        <v>7785</v>
      </c>
      <c r="C438" s="5" t="s">
        <v>3532</v>
      </c>
      <c r="D438" s="5" t="s">
        <v>2267</v>
      </c>
      <c r="E438" s="5" t="s">
        <v>5796</v>
      </c>
      <c r="F438" s="5" t="s">
        <v>2558</v>
      </c>
      <c r="G438" s="5" t="s">
        <v>5767</v>
      </c>
      <c r="H438" s="5" t="s">
        <v>2525</v>
      </c>
      <c r="I438" s="5" t="s">
        <v>6988</v>
      </c>
      <c r="J438" s="5" t="s">
        <v>1727</v>
      </c>
      <c r="K438" s="5" t="s">
        <v>5816</v>
      </c>
      <c r="L438" s="5" t="str" cm="1">
        <f t="array" ref="L438">_xlfn.TEXTJOIN(", ",TRUE,_xlfn.UNIQUE(_xlfn._xlws.FILTER(InfoGeneral[CodigoProducto],(InfoGeneral[BPIN]=EjecucionPresupuestalGastoCCyFondo[[#This Row],[PROYECTO]])*(InfoGeneral[Vigencia]=VALUE(EjecucionPresupuestalGastoCCyFondo[[#This Row],[VIGENCIA]])),"")))</f>
        <v>3502078, 3502113</v>
      </c>
      <c r="M438" s="5" t="s">
        <v>5759</v>
      </c>
      <c r="N438" s="6">
        <v>0</v>
      </c>
      <c r="O438" s="6">
        <v>0</v>
      </c>
      <c r="P438" s="6">
        <v>0</v>
      </c>
      <c r="Q438" s="6">
        <v>10645117</v>
      </c>
      <c r="R438" s="6">
        <v>0</v>
      </c>
      <c r="S438" s="6">
        <v>0</v>
      </c>
      <c r="T438" s="6">
        <v>0</v>
      </c>
      <c r="U438" s="6">
        <v>10645117</v>
      </c>
      <c r="V438" s="6">
        <v>10645117</v>
      </c>
      <c r="W438" s="6">
        <v>10645117</v>
      </c>
      <c r="X438" s="6">
        <v>0</v>
      </c>
      <c r="Y438" s="6">
        <v>0</v>
      </c>
      <c r="Z438" s="6">
        <v>0</v>
      </c>
      <c r="AA438" s="107">
        <v>44896</v>
      </c>
      <c r="AB438" s="5" t="s">
        <v>7786</v>
      </c>
      <c r="AC438" s="107"/>
      <c r="AD438" s="5"/>
      <c r="AE438" s="5"/>
      <c r="AF438" s="107"/>
      <c r="AG438" s="5"/>
      <c r="AH438" s="5"/>
      <c r="AI438" s="5"/>
      <c r="AJ438" s="107"/>
      <c r="AK438" s="107"/>
      <c r="AL438" s="6"/>
      <c r="AM438" s="6"/>
      <c r="AN438" s="6"/>
      <c r="AO438" s="6"/>
    </row>
    <row r="439" spans="1:41" ht="40.200000000000003" customHeight="1" x14ac:dyDescent="0.3">
      <c r="A439" s="167" t="s">
        <v>3320</v>
      </c>
      <c r="B439" s="5" t="s">
        <v>7785</v>
      </c>
      <c r="C439" s="5" t="s">
        <v>3532</v>
      </c>
      <c r="D439" s="5" t="s">
        <v>2267</v>
      </c>
      <c r="E439" s="5" t="s">
        <v>5796</v>
      </c>
      <c r="F439" s="5" t="s">
        <v>5822</v>
      </c>
      <c r="G439" s="5" t="s">
        <v>5823</v>
      </c>
      <c r="H439" s="5" t="s">
        <v>2525</v>
      </c>
      <c r="I439" s="5" t="s">
        <v>6988</v>
      </c>
      <c r="J439" s="5" t="s">
        <v>1727</v>
      </c>
      <c r="K439" s="5" t="s">
        <v>5816</v>
      </c>
      <c r="L439" s="5" t="str" cm="1">
        <f t="array" ref="L439">_xlfn.TEXTJOIN(", ",TRUE,_xlfn.UNIQUE(_xlfn._xlws.FILTER(InfoGeneral[CodigoProducto],(InfoGeneral[BPIN]=EjecucionPresupuestalGastoCCyFondo[[#This Row],[PROYECTO]])*(InfoGeneral[Vigencia]=VALUE(EjecucionPresupuestalGastoCCyFondo[[#This Row],[VIGENCIA]])),"")))</f>
        <v>3502078, 3502113</v>
      </c>
      <c r="M439" s="5" t="s">
        <v>5759</v>
      </c>
      <c r="N439" s="6">
        <v>0</v>
      </c>
      <c r="O439" s="6">
        <v>0</v>
      </c>
      <c r="P439" s="6">
        <v>0</v>
      </c>
      <c r="Q439" s="6">
        <v>559719830</v>
      </c>
      <c r="R439" s="6">
        <v>0</v>
      </c>
      <c r="S439" s="6">
        <v>0</v>
      </c>
      <c r="T439" s="6">
        <v>0</v>
      </c>
      <c r="U439" s="6">
        <v>559719830</v>
      </c>
      <c r="V439" s="6">
        <v>559719830</v>
      </c>
      <c r="W439" s="6">
        <v>559719830</v>
      </c>
      <c r="X439" s="6">
        <v>0</v>
      </c>
      <c r="Y439" s="6">
        <v>0</v>
      </c>
      <c r="Z439" s="6">
        <v>0</v>
      </c>
      <c r="AA439" s="107">
        <v>44896</v>
      </c>
      <c r="AB439" s="5" t="s">
        <v>7786</v>
      </c>
      <c r="AC439" s="107"/>
      <c r="AD439" s="5"/>
      <c r="AE439" s="5"/>
      <c r="AF439" s="107"/>
      <c r="AG439" s="5"/>
      <c r="AH439" s="5"/>
      <c r="AI439" s="5"/>
      <c r="AJ439" s="107"/>
      <c r="AK439" s="107"/>
      <c r="AL439" s="6"/>
      <c r="AM439" s="6"/>
      <c r="AN439" s="6"/>
      <c r="AO439" s="6"/>
    </row>
    <row r="440" spans="1:41" ht="40.200000000000003" customHeight="1" x14ac:dyDescent="0.3">
      <c r="A440" s="167" t="s">
        <v>1247</v>
      </c>
      <c r="B440" s="5" t="s">
        <v>2542</v>
      </c>
      <c r="C440" s="5" t="s">
        <v>2787</v>
      </c>
      <c r="D440" s="5" t="s">
        <v>2267</v>
      </c>
      <c r="E440" s="5" t="s">
        <v>2543</v>
      </c>
      <c r="F440" s="5" t="s">
        <v>2525</v>
      </c>
      <c r="G440" s="5" t="s">
        <v>2526</v>
      </c>
      <c r="H440" s="5" t="s">
        <v>2558</v>
      </c>
      <c r="I440" s="5" t="s">
        <v>2559</v>
      </c>
      <c r="J440" s="5" t="s">
        <v>1754</v>
      </c>
      <c r="K440" s="5" t="s">
        <v>7787</v>
      </c>
      <c r="L440" s="5" t="str" cm="1">
        <f t="array" ref="L440">_xlfn.TEXTJOIN(", ",TRUE,_xlfn.UNIQUE(_xlfn._xlws.FILTER(InfoGeneral[CodigoProducto],(InfoGeneral[BPIN]=EjecucionPresupuestalGastoCCyFondo[[#This Row],[PROYECTO]])*(InfoGeneral[Vigencia]=VALUE(EjecucionPresupuestalGastoCCyFondo[[#This Row],[VIGENCIA]])),"")))</f>
        <v>4599023</v>
      </c>
      <c r="M440" s="5" t="s">
        <v>7788</v>
      </c>
      <c r="N440" s="6">
        <v>644000000</v>
      </c>
      <c r="O440" s="6">
        <v>0</v>
      </c>
      <c r="P440" s="6">
        <v>0</v>
      </c>
      <c r="Q440" s="6">
        <v>309168790</v>
      </c>
      <c r="R440" s="6">
        <v>0</v>
      </c>
      <c r="S440" s="6">
        <v>0</v>
      </c>
      <c r="T440" s="6">
        <v>0</v>
      </c>
      <c r="U440" s="6">
        <v>953168790</v>
      </c>
      <c r="V440" s="6">
        <v>953168790</v>
      </c>
      <c r="W440" s="6">
        <v>953168790</v>
      </c>
      <c r="X440" s="6">
        <v>684880000</v>
      </c>
      <c r="Y440" s="6">
        <v>486400000</v>
      </c>
      <c r="Z440" s="6">
        <v>486400000</v>
      </c>
      <c r="AA440" s="107">
        <v>46031</v>
      </c>
      <c r="AB440" s="5" t="s">
        <v>7789</v>
      </c>
      <c r="AC440" s="107">
        <v>46036</v>
      </c>
      <c r="AD440" s="5" t="s">
        <v>7790</v>
      </c>
      <c r="AE440" s="5" t="s">
        <v>7791</v>
      </c>
      <c r="AF440" s="107">
        <v>46070</v>
      </c>
      <c r="AG440" s="5" t="s">
        <v>7792</v>
      </c>
      <c r="AH440" s="5" t="s">
        <v>7793</v>
      </c>
      <c r="AI440" s="5" t="s">
        <v>7794</v>
      </c>
      <c r="AJ440" s="107">
        <v>46036</v>
      </c>
      <c r="AK440" s="107">
        <v>46036</v>
      </c>
      <c r="AL440" s="6"/>
      <c r="AM440" s="6"/>
      <c r="AN440" s="6"/>
      <c r="AO440" s="6"/>
    </row>
    <row r="441" spans="1:41" ht="40.200000000000003" customHeight="1" x14ac:dyDescent="0.3">
      <c r="A441" s="167" t="s">
        <v>1247</v>
      </c>
      <c r="B441" s="5" t="s">
        <v>2523</v>
      </c>
      <c r="C441" s="5" t="s">
        <v>2765</v>
      </c>
      <c r="D441" s="5" t="s">
        <v>2321</v>
      </c>
      <c r="E441" s="5" t="s">
        <v>2524</v>
      </c>
      <c r="F441" s="5" t="s">
        <v>2525</v>
      </c>
      <c r="G441" s="5" t="s">
        <v>2526</v>
      </c>
      <c r="H441" s="5" t="s">
        <v>2422</v>
      </c>
      <c r="I441" s="5" t="s">
        <v>2423</v>
      </c>
      <c r="J441" s="5" t="s">
        <v>1436</v>
      </c>
      <c r="K441" s="5" t="s">
        <v>7795</v>
      </c>
      <c r="L441" s="5" t="str" cm="1">
        <f t="array" ref="L441">_xlfn.TEXTJOIN(", ",TRUE,_xlfn.UNIQUE(_xlfn._xlws.FILTER(InfoGeneral[CodigoProducto],(InfoGeneral[BPIN]=EjecucionPresupuestalGastoCCyFondo[[#This Row],[PROYECTO]])*(InfoGeneral[Vigencia]=VALUE(EjecucionPresupuestalGastoCCyFondo[[#This Row],[VIGENCIA]])),"")))</f>
        <v>2201028</v>
      </c>
      <c r="M441" s="5" t="s">
        <v>7788</v>
      </c>
      <c r="N441" s="6">
        <v>386541140</v>
      </c>
      <c r="O441" s="6">
        <v>0</v>
      </c>
      <c r="P441" s="6">
        <v>0</v>
      </c>
      <c r="Q441" s="6">
        <v>0</v>
      </c>
      <c r="R441" s="6">
        <v>0</v>
      </c>
      <c r="S441" s="6">
        <v>0</v>
      </c>
      <c r="T441" s="6">
        <v>0</v>
      </c>
      <c r="U441" s="6">
        <v>386541140</v>
      </c>
      <c r="V441" s="6">
        <v>386541140</v>
      </c>
      <c r="W441" s="6">
        <v>386541140</v>
      </c>
      <c r="X441" s="6">
        <v>386363813.89999998</v>
      </c>
      <c r="Y441" s="6">
        <v>335582537</v>
      </c>
      <c r="Z441" s="6">
        <v>335582537</v>
      </c>
      <c r="AA441" s="107">
        <v>46031</v>
      </c>
      <c r="AB441" s="5" t="s">
        <v>7796</v>
      </c>
      <c r="AC441" s="107">
        <v>46045</v>
      </c>
      <c r="AD441" s="5" t="s">
        <v>7797</v>
      </c>
      <c r="AE441" s="5" t="s">
        <v>7798</v>
      </c>
      <c r="AF441" s="107">
        <v>46079</v>
      </c>
      <c r="AG441" s="5" t="s">
        <v>33568</v>
      </c>
      <c r="AH441" s="5" t="s">
        <v>5860</v>
      </c>
      <c r="AI441" s="5" t="s">
        <v>7799</v>
      </c>
      <c r="AJ441" s="107">
        <v>46043</v>
      </c>
      <c r="AK441" s="107">
        <v>46043</v>
      </c>
      <c r="AL441" s="6"/>
      <c r="AM441" s="6"/>
      <c r="AN441" s="6"/>
      <c r="AO441" s="6"/>
    </row>
    <row r="442" spans="1:41" ht="40.200000000000003" customHeight="1" x14ac:dyDescent="0.3">
      <c r="A442" s="167" t="s">
        <v>1247</v>
      </c>
      <c r="B442" s="5" t="s">
        <v>2497</v>
      </c>
      <c r="C442" s="5" t="s">
        <v>2787</v>
      </c>
      <c r="D442" s="5" t="s">
        <v>2252</v>
      </c>
      <c r="E442" s="5" t="s">
        <v>2498</v>
      </c>
      <c r="F442" s="5" t="s">
        <v>2476</v>
      </c>
      <c r="G442" s="5" t="s">
        <v>2477</v>
      </c>
      <c r="H442" s="5" t="s">
        <v>2499</v>
      </c>
      <c r="I442" s="5" t="s">
        <v>2500</v>
      </c>
      <c r="J442" s="5" t="s">
        <v>1546</v>
      </c>
      <c r="K442" s="5" t="s">
        <v>7422</v>
      </c>
      <c r="L442" s="5" t="str" cm="1">
        <f t="array" ref="L442">_xlfn.TEXTJOIN(", ",TRUE,_xlfn.UNIQUE(_xlfn._xlws.FILTER(InfoGeneral[CodigoProducto],(InfoGeneral[BPIN]=EjecucionPresupuestalGastoCCyFondo[[#This Row],[PROYECTO]])*(InfoGeneral[Vigencia]=VALUE(EjecucionPresupuestalGastoCCyFondo[[#This Row],[VIGENCIA]])),"")))</f>
        <v>4599002</v>
      </c>
      <c r="M442" s="5" t="s">
        <v>6907</v>
      </c>
      <c r="N442" s="6">
        <v>64987270</v>
      </c>
      <c r="O442" s="6">
        <v>0</v>
      </c>
      <c r="P442" s="6">
        <v>0</v>
      </c>
      <c r="Q442" s="6">
        <v>0</v>
      </c>
      <c r="R442" s="6">
        <v>0</v>
      </c>
      <c r="S442" s="6">
        <v>0</v>
      </c>
      <c r="T442" s="6">
        <v>0</v>
      </c>
      <c r="U442" s="6">
        <v>64987270</v>
      </c>
      <c r="V442" s="6">
        <v>64987270</v>
      </c>
      <c r="W442" s="6">
        <v>64987270</v>
      </c>
      <c r="X442" s="6">
        <v>24000000</v>
      </c>
      <c r="Y442" s="6">
        <v>18000000</v>
      </c>
      <c r="Z442" s="6">
        <v>18000000</v>
      </c>
      <c r="AA442" s="107">
        <v>46031</v>
      </c>
      <c r="AB442" s="5" t="s">
        <v>7800</v>
      </c>
      <c r="AC442" s="107">
        <v>46051</v>
      </c>
      <c r="AD442" s="5" t="s">
        <v>7801</v>
      </c>
      <c r="AE442" s="5" t="s">
        <v>7802</v>
      </c>
      <c r="AF442" s="107">
        <v>46094</v>
      </c>
      <c r="AG442" s="5" t="s">
        <v>7803</v>
      </c>
      <c r="AH442" s="5" t="s">
        <v>5860</v>
      </c>
      <c r="AI442" s="5" t="s">
        <v>7804</v>
      </c>
      <c r="AJ442" s="107">
        <v>46050</v>
      </c>
      <c r="AK442" s="107">
        <v>46050</v>
      </c>
      <c r="AL442" s="6"/>
      <c r="AM442" s="6"/>
      <c r="AN442" s="6"/>
      <c r="AO442" s="6"/>
    </row>
    <row r="443" spans="1:41" ht="40.200000000000003" customHeight="1" x14ac:dyDescent="0.3">
      <c r="A443" s="167" t="s">
        <v>1247</v>
      </c>
      <c r="B443" s="5" t="s">
        <v>2509</v>
      </c>
      <c r="C443" s="5" t="s">
        <v>2787</v>
      </c>
      <c r="D443" s="5" t="s">
        <v>2383</v>
      </c>
      <c r="E443" s="5" t="s">
        <v>2510</v>
      </c>
      <c r="F443" s="5" t="s">
        <v>2476</v>
      </c>
      <c r="G443" s="5" t="s">
        <v>2477</v>
      </c>
      <c r="H443" s="5" t="s">
        <v>2499</v>
      </c>
      <c r="I443" s="5" t="s">
        <v>2500</v>
      </c>
      <c r="J443" s="5" t="s">
        <v>1546</v>
      </c>
      <c r="K443" s="5" t="s">
        <v>7422</v>
      </c>
      <c r="L443" s="5" t="str" cm="1">
        <f t="array" ref="L443">_xlfn.TEXTJOIN(", ",TRUE,_xlfn.UNIQUE(_xlfn._xlws.FILTER(InfoGeneral[CodigoProducto],(InfoGeneral[BPIN]=EjecucionPresupuestalGastoCCyFondo[[#This Row],[PROYECTO]])*(InfoGeneral[Vigencia]=VALUE(EjecucionPresupuestalGastoCCyFondo[[#This Row],[VIGENCIA]])),"")))</f>
        <v>4599002</v>
      </c>
      <c r="M443" s="5" t="s">
        <v>6907</v>
      </c>
      <c r="N443" s="6">
        <v>268558116</v>
      </c>
      <c r="O443" s="6">
        <v>0</v>
      </c>
      <c r="P443" s="6">
        <v>0</v>
      </c>
      <c r="Q443" s="6">
        <v>0</v>
      </c>
      <c r="R443" s="6">
        <v>0</v>
      </c>
      <c r="S443" s="6">
        <v>0</v>
      </c>
      <c r="T443" s="6">
        <v>0</v>
      </c>
      <c r="U443" s="6">
        <v>268558116</v>
      </c>
      <c r="V443" s="6">
        <v>268558116</v>
      </c>
      <c r="W443" s="6">
        <v>268558116</v>
      </c>
      <c r="X443" s="6">
        <v>0</v>
      </c>
      <c r="Y443" s="6">
        <v>0</v>
      </c>
      <c r="Z443" s="6">
        <v>0</v>
      </c>
      <c r="AA443" s="107">
        <v>46031</v>
      </c>
      <c r="AB443" s="5" t="s">
        <v>7800</v>
      </c>
      <c r="AC443" s="107"/>
      <c r="AD443" s="5"/>
      <c r="AE443" s="5"/>
      <c r="AF443" s="107"/>
      <c r="AG443" s="5"/>
      <c r="AH443" s="5"/>
      <c r="AI443" s="5"/>
      <c r="AJ443" s="107"/>
      <c r="AK443" s="107"/>
      <c r="AL443" s="6"/>
      <c r="AM443" s="6"/>
      <c r="AN443" s="6"/>
      <c r="AO443" s="6"/>
    </row>
    <row r="444" spans="1:41" ht="40.200000000000003" customHeight="1" x14ac:dyDescent="0.3">
      <c r="A444" s="167" t="s">
        <v>1247</v>
      </c>
      <c r="B444" s="5" t="s">
        <v>2529</v>
      </c>
      <c r="C444" s="5" t="s">
        <v>2787</v>
      </c>
      <c r="D444" s="5" t="s">
        <v>2263</v>
      </c>
      <c r="E444" s="5" t="s">
        <v>2530</v>
      </c>
      <c r="F444" s="5" t="s">
        <v>2476</v>
      </c>
      <c r="G444" s="5" t="s">
        <v>2477</v>
      </c>
      <c r="H444" s="5" t="s">
        <v>2499</v>
      </c>
      <c r="I444" s="5" t="s">
        <v>2500</v>
      </c>
      <c r="J444" s="5" t="s">
        <v>1546</v>
      </c>
      <c r="K444" s="5" t="s">
        <v>7422</v>
      </c>
      <c r="L444" s="5" t="str" cm="1">
        <f t="array" ref="L444">_xlfn.TEXTJOIN(", ",TRUE,_xlfn.UNIQUE(_xlfn._xlws.FILTER(InfoGeneral[CodigoProducto],(InfoGeneral[BPIN]=EjecucionPresupuestalGastoCCyFondo[[#This Row],[PROYECTO]])*(InfoGeneral[Vigencia]=VALUE(EjecucionPresupuestalGastoCCyFondo[[#This Row],[VIGENCIA]])),"")))</f>
        <v>4599002</v>
      </c>
      <c r="M444" s="5" t="s">
        <v>6907</v>
      </c>
      <c r="N444" s="6">
        <v>151236600</v>
      </c>
      <c r="O444" s="6">
        <v>0</v>
      </c>
      <c r="P444" s="6">
        <v>0</v>
      </c>
      <c r="Q444" s="6">
        <v>0</v>
      </c>
      <c r="R444" s="6">
        <v>0</v>
      </c>
      <c r="S444" s="6">
        <v>0</v>
      </c>
      <c r="T444" s="6">
        <v>0</v>
      </c>
      <c r="U444" s="6">
        <v>151236600</v>
      </c>
      <c r="V444" s="6">
        <v>151236600</v>
      </c>
      <c r="W444" s="6">
        <v>151236600</v>
      </c>
      <c r="X444" s="6">
        <v>0</v>
      </c>
      <c r="Y444" s="6">
        <v>0</v>
      </c>
      <c r="Z444" s="6">
        <v>0</v>
      </c>
      <c r="AA444" s="107">
        <v>46031</v>
      </c>
      <c r="AB444" s="5" t="s">
        <v>7800</v>
      </c>
      <c r="AC444" s="107"/>
      <c r="AD444" s="5"/>
      <c r="AE444" s="5"/>
      <c r="AF444" s="107"/>
      <c r="AG444" s="5"/>
      <c r="AH444" s="5"/>
      <c r="AI444" s="5"/>
      <c r="AJ444" s="107"/>
      <c r="AK444" s="107"/>
      <c r="AL444" s="6"/>
      <c r="AM444" s="6"/>
      <c r="AN444" s="6"/>
      <c r="AO444" s="6"/>
    </row>
    <row r="445" spans="1:41" ht="40.200000000000003" customHeight="1" x14ac:dyDescent="0.3">
      <c r="A445" s="167" t="s">
        <v>1247</v>
      </c>
      <c r="B445" s="5" t="s">
        <v>2516</v>
      </c>
      <c r="C445" s="5" t="s">
        <v>2787</v>
      </c>
      <c r="D445" s="5" t="s">
        <v>2261</v>
      </c>
      <c r="E445" s="5" t="s">
        <v>2517</v>
      </c>
      <c r="F445" s="5" t="s">
        <v>2476</v>
      </c>
      <c r="G445" s="5" t="s">
        <v>2477</v>
      </c>
      <c r="H445" s="5" t="s">
        <v>2499</v>
      </c>
      <c r="I445" s="5" t="s">
        <v>2500</v>
      </c>
      <c r="J445" s="5" t="s">
        <v>1546</v>
      </c>
      <c r="K445" s="5" t="s">
        <v>7422</v>
      </c>
      <c r="L445" s="5" t="str" cm="1">
        <f t="array" ref="L445">_xlfn.TEXTJOIN(", ",TRUE,_xlfn.UNIQUE(_xlfn._xlws.FILTER(InfoGeneral[CodigoProducto],(InfoGeneral[BPIN]=EjecucionPresupuestalGastoCCyFondo[[#This Row],[PROYECTO]])*(InfoGeneral[Vigencia]=VALUE(EjecucionPresupuestalGastoCCyFondo[[#This Row],[VIGENCIA]])),"")))</f>
        <v>4599002</v>
      </c>
      <c r="M445" s="5" t="s">
        <v>6907</v>
      </c>
      <c r="N445" s="6">
        <v>39765040</v>
      </c>
      <c r="O445" s="6">
        <v>0</v>
      </c>
      <c r="P445" s="6">
        <v>0</v>
      </c>
      <c r="Q445" s="6">
        <v>0</v>
      </c>
      <c r="R445" s="6">
        <v>0</v>
      </c>
      <c r="S445" s="6">
        <v>0</v>
      </c>
      <c r="T445" s="6">
        <v>0</v>
      </c>
      <c r="U445" s="6">
        <v>39765040</v>
      </c>
      <c r="V445" s="6">
        <v>39765040</v>
      </c>
      <c r="W445" s="6">
        <v>39765040</v>
      </c>
      <c r="X445" s="6">
        <v>31851785</v>
      </c>
      <c r="Y445" s="6">
        <v>0</v>
      </c>
      <c r="Z445" s="6">
        <v>0</v>
      </c>
      <c r="AA445" s="107">
        <v>46031</v>
      </c>
      <c r="AB445" s="5" t="s">
        <v>7800</v>
      </c>
      <c r="AC445" s="107">
        <v>46161</v>
      </c>
      <c r="AD445" s="5" t="s">
        <v>7805</v>
      </c>
      <c r="AE445" s="5" t="s">
        <v>7806</v>
      </c>
      <c r="AF445" s="107"/>
      <c r="AG445" s="5"/>
      <c r="AH445" s="5"/>
      <c r="AI445" s="5" t="s">
        <v>7807</v>
      </c>
      <c r="AJ445" s="107">
        <v>46157</v>
      </c>
      <c r="AK445" s="107">
        <v>46157</v>
      </c>
      <c r="AL445" s="6"/>
      <c r="AM445" s="6"/>
      <c r="AN445" s="6"/>
      <c r="AO445" s="6"/>
    </row>
    <row r="446" spans="1:41" ht="40.200000000000003" customHeight="1" x14ac:dyDescent="0.3">
      <c r="A446" s="167" t="s">
        <v>1247</v>
      </c>
      <c r="B446" s="5" t="s">
        <v>2480</v>
      </c>
      <c r="C446" s="5" t="s">
        <v>2852</v>
      </c>
      <c r="D446" s="5" t="s">
        <v>2240</v>
      </c>
      <c r="E446" s="5" t="s">
        <v>2481</v>
      </c>
      <c r="F446" s="5" t="s">
        <v>2482</v>
      </c>
      <c r="G446" s="5" t="s">
        <v>2483</v>
      </c>
      <c r="H446" s="5" t="s">
        <v>2478</v>
      </c>
      <c r="I446" s="5" t="s">
        <v>2479</v>
      </c>
      <c r="J446" s="5" t="s">
        <v>1657</v>
      </c>
      <c r="K446" s="5" t="s">
        <v>7808</v>
      </c>
      <c r="L446" s="5" t="str" cm="1">
        <f t="array" ref="L446">_xlfn.TEXTJOIN(", ",TRUE,_xlfn.UNIQUE(_xlfn._xlws.FILTER(InfoGeneral[CodigoProducto],(InfoGeneral[BPIN]=EjecucionPresupuestalGastoCCyFondo[[#This Row],[PROYECTO]])*(InfoGeneral[Vigencia]=VALUE(EjecucionPresupuestalGastoCCyFondo[[#This Row],[VIGENCIA]])),"")))</f>
        <v>2402112, 2402021</v>
      </c>
      <c r="M446" s="5" t="s">
        <v>7788</v>
      </c>
      <c r="N446" s="6">
        <v>1500000000</v>
      </c>
      <c r="O446" s="6">
        <v>0</v>
      </c>
      <c r="P446" s="6">
        <v>0</v>
      </c>
      <c r="Q446" s="6">
        <v>0</v>
      </c>
      <c r="R446" s="6">
        <v>0</v>
      </c>
      <c r="S446" s="6">
        <v>0</v>
      </c>
      <c r="T446" s="6">
        <v>0</v>
      </c>
      <c r="U446" s="6">
        <v>1500000000</v>
      </c>
      <c r="V446" s="6">
        <v>1500000000</v>
      </c>
      <c r="W446" s="6">
        <v>1500000000</v>
      </c>
      <c r="X446" s="6">
        <v>1499999731</v>
      </c>
      <c r="Y446" s="6">
        <v>93503249.060000002</v>
      </c>
      <c r="Z446" s="6">
        <v>93503249.060000002</v>
      </c>
      <c r="AA446" s="107">
        <v>46031</v>
      </c>
      <c r="AB446" s="5" t="s">
        <v>7809</v>
      </c>
      <c r="AC446" s="107">
        <v>46084</v>
      </c>
      <c r="AD446" s="5" t="s">
        <v>7810</v>
      </c>
      <c r="AE446" s="5" t="s">
        <v>7811</v>
      </c>
      <c r="AF446" s="107">
        <v>46098</v>
      </c>
      <c r="AG446" s="5" t="s">
        <v>7812</v>
      </c>
      <c r="AH446" s="5" t="s">
        <v>5837</v>
      </c>
      <c r="AI446" s="5" t="s">
        <v>33569</v>
      </c>
      <c r="AJ446" s="107">
        <v>46080</v>
      </c>
      <c r="AK446" s="107">
        <v>46084</v>
      </c>
      <c r="AL446" s="6"/>
      <c r="AM446" s="6"/>
      <c r="AN446" s="6"/>
      <c r="AO446" s="6"/>
    </row>
    <row r="447" spans="1:41" ht="40.200000000000003" customHeight="1" x14ac:dyDescent="0.3">
      <c r="A447" s="167" t="s">
        <v>1247</v>
      </c>
      <c r="B447" s="5" t="s">
        <v>2480</v>
      </c>
      <c r="C447" s="5" t="s">
        <v>2852</v>
      </c>
      <c r="D447" s="5" t="s">
        <v>2240</v>
      </c>
      <c r="E447" s="5" t="s">
        <v>2481</v>
      </c>
      <c r="F447" s="5" t="s">
        <v>2482</v>
      </c>
      <c r="G447" s="5" t="s">
        <v>2483</v>
      </c>
      <c r="H447" s="5" t="s">
        <v>2478</v>
      </c>
      <c r="I447" s="5" t="s">
        <v>2479</v>
      </c>
      <c r="J447" s="5" t="s">
        <v>2484</v>
      </c>
      <c r="K447" s="5" t="s">
        <v>6726</v>
      </c>
      <c r="L447" s="5" t="str" cm="1">
        <f t="array" ref="L447">_xlfn.TEXTJOIN(", ",TRUE,_xlfn.UNIQUE(_xlfn._xlws.FILTER(InfoGeneral[CodigoProducto],(InfoGeneral[BPIN]=EjecucionPresupuestalGastoCCyFondo[[#This Row],[PROYECTO]])*(InfoGeneral[Vigencia]=VALUE(EjecucionPresupuestalGastoCCyFondo[[#This Row],[VIGENCIA]])),"")))</f>
        <v>2402112, 2402021</v>
      </c>
      <c r="M447" s="5" t="s">
        <v>7788</v>
      </c>
      <c r="N447" s="6">
        <v>500000000</v>
      </c>
      <c r="O447" s="6">
        <v>0</v>
      </c>
      <c r="P447" s="6">
        <v>0</v>
      </c>
      <c r="Q447" s="6">
        <v>0</v>
      </c>
      <c r="R447" s="6">
        <v>0</v>
      </c>
      <c r="S447" s="6">
        <v>0</v>
      </c>
      <c r="T447" s="6">
        <v>0</v>
      </c>
      <c r="U447" s="6">
        <v>500000000</v>
      </c>
      <c r="V447" s="6">
        <v>500000000</v>
      </c>
      <c r="W447" s="6">
        <v>500000000</v>
      </c>
      <c r="X447" s="6">
        <v>0</v>
      </c>
      <c r="Y447" s="6">
        <v>0</v>
      </c>
      <c r="Z447" s="6">
        <v>0</v>
      </c>
      <c r="AA447" s="107">
        <v>46031</v>
      </c>
      <c r="AB447" s="5" t="s">
        <v>7813</v>
      </c>
      <c r="AC447" s="107"/>
      <c r="AD447" s="5"/>
      <c r="AE447" s="5"/>
      <c r="AF447" s="107"/>
      <c r="AG447" s="5"/>
      <c r="AH447" s="5"/>
      <c r="AI447" s="5"/>
      <c r="AJ447" s="107"/>
      <c r="AK447" s="107"/>
      <c r="AL447" s="6"/>
      <c r="AM447" s="6"/>
      <c r="AN447" s="6"/>
      <c r="AO447" s="6"/>
    </row>
    <row r="448" spans="1:41" ht="40.200000000000003" customHeight="1" x14ac:dyDescent="0.3">
      <c r="A448" s="167" t="s">
        <v>1247</v>
      </c>
      <c r="B448" s="5" t="s">
        <v>2529</v>
      </c>
      <c r="C448" s="5" t="s">
        <v>3745</v>
      </c>
      <c r="D448" s="5" t="s">
        <v>2263</v>
      </c>
      <c r="E448" s="5" t="s">
        <v>2530</v>
      </c>
      <c r="F448" s="5" t="s">
        <v>2482</v>
      </c>
      <c r="G448" s="5" t="s">
        <v>2483</v>
      </c>
      <c r="H448" s="5" t="s">
        <v>2540</v>
      </c>
      <c r="I448" s="5" t="s">
        <v>2541</v>
      </c>
      <c r="J448" s="5" t="s">
        <v>1689</v>
      </c>
      <c r="K448" s="5" t="s">
        <v>7814</v>
      </c>
      <c r="L448" s="5" t="str" cm="1">
        <f t="array" ref="L448">_xlfn.TEXTJOIN(", ",TRUE,_xlfn.UNIQUE(_xlfn._xlws.FILTER(InfoGeneral[CodigoProducto],(InfoGeneral[BPIN]=EjecucionPresupuestalGastoCCyFondo[[#This Row],[PROYECTO]])*(InfoGeneral[Vigencia]=VALUE(EjecucionPresupuestalGastoCCyFondo[[#This Row],[VIGENCIA]])),"")))</f>
        <v>2302024</v>
      </c>
      <c r="M448" s="5" t="s">
        <v>7788</v>
      </c>
      <c r="N448" s="6">
        <v>142125262</v>
      </c>
      <c r="O448" s="6">
        <v>0</v>
      </c>
      <c r="P448" s="6">
        <v>0</v>
      </c>
      <c r="Q448" s="6">
        <v>0</v>
      </c>
      <c r="R448" s="6">
        <v>0</v>
      </c>
      <c r="S448" s="6">
        <v>0</v>
      </c>
      <c r="T448" s="6">
        <v>0</v>
      </c>
      <c r="U448" s="6">
        <v>142125262</v>
      </c>
      <c r="V448" s="6">
        <v>142125262</v>
      </c>
      <c r="W448" s="6">
        <v>142125262</v>
      </c>
      <c r="X448" s="6">
        <v>67000875</v>
      </c>
      <c r="Y448" s="6">
        <v>43208199</v>
      </c>
      <c r="Z448" s="6">
        <v>43208199</v>
      </c>
      <c r="AA448" s="107">
        <v>46031</v>
      </c>
      <c r="AB448" s="5" t="s">
        <v>7815</v>
      </c>
      <c r="AC448" s="107">
        <v>46043</v>
      </c>
      <c r="AD448" s="5" t="s">
        <v>7816</v>
      </c>
      <c r="AE448" s="5" t="s">
        <v>7817</v>
      </c>
      <c r="AF448" s="107">
        <v>46098</v>
      </c>
      <c r="AG448" s="5" t="s">
        <v>7818</v>
      </c>
      <c r="AH448" s="5" t="s">
        <v>7819</v>
      </c>
      <c r="AI448" s="5" t="s">
        <v>7820</v>
      </c>
      <c r="AJ448" s="107">
        <v>46042</v>
      </c>
      <c r="AK448" s="107">
        <v>46042</v>
      </c>
      <c r="AL448" s="6"/>
      <c r="AM448" s="6"/>
      <c r="AN448" s="6"/>
      <c r="AO448" s="6"/>
    </row>
    <row r="449" spans="1:41" ht="40.200000000000003" customHeight="1" x14ac:dyDescent="0.3">
      <c r="A449" s="167" t="s">
        <v>1247</v>
      </c>
      <c r="B449" s="5" t="s">
        <v>2509</v>
      </c>
      <c r="C449" s="5" t="s">
        <v>2787</v>
      </c>
      <c r="D449" s="5" t="s">
        <v>2383</v>
      </c>
      <c r="E449" s="5" t="s">
        <v>2510</v>
      </c>
      <c r="F449" s="5" t="s">
        <v>2511</v>
      </c>
      <c r="G449" s="5" t="s">
        <v>2512</v>
      </c>
      <c r="H449" s="5" t="s">
        <v>2505</v>
      </c>
      <c r="I449" s="5" t="s">
        <v>2506</v>
      </c>
      <c r="J449" s="5" t="s">
        <v>2513</v>
      </c>
      <c r="K449" s="5" t="s">
        <v>7821</v>
      </c>
      <c r="L449" s="5" t="str" cm="1">
        <f t="array" ref="L449">_xlfn.TEXTJOIN(", ",TRUE,_xlfn.UNIQUE(_xlfn._xlws.FILTER(InfoGeneral[CodigoProducto],(InfoGeneral[BPIN]=EjecucionPresupuestalGastoCCyFondo[[#This Row],[PROYECTO]])*(InfoGeneral[Vigencia]=VALUE(EjecucionPresupuestalGastoCCyFondo[[#This Row],[VIGENCIA]])),"")))</f>
        <v>4501079</v>
      </c>
      <c r="M449" s="5" t="s">
        <v>7788</v>
      </c>
      <c r="N449" s="6">
        <v>1800000000</v>
      </c>
      <c r="O449" s="6">
        <v>0</v>
      </c>
      <c r="P449" s="6">
        <v>0</v>
      </c>
      <c r="Q449" s="6">
        <v>0</v>
      </c>
      <c r="R449" s="6">
        <v>0</v>
      </c>
      <c r="S449" s="6">
        <v>0</v>
      </c>
      <c r="T449" s="6">
        <v>0</v>
      </c>
      <c r="U449" s="6">
        <v>1800000000</v>
      </c>
      <c r="V449" s="6">
        <v>1800000000</v>
      </c>
      <c r="W449" s="6">
        <v>1800000000</v>
      </c>
      <c r="X449" s="6">
        <v>0</v>
      </c>
      <c r="Y449" s="6">
        <v>0</v>
      </c>
      <c r="Z449" s="6">
        <v>0</v>
      </c>
      <c r="AA449" s="107">
        <v>46031</v>
      </c>
      <c r="AB449" s="5" t="s">
        <v>7822</v>
      </c>
      <c r="AC449" s="107"/>
      <c r="AD449" s="5"/>
      <c r="AE449" s="5"/>
      <c r="AF449" s="107"/>
      <c r="AG449" s="5"/>
      <c r="AH449" s="5"/>
      <c r="AI449" s="5"/>
      <c r="AJ449" s="107"/>
      <c r="AK449" s="107"/>
      <c r="AL449" s="6"/>
      <c r="AM449" s="6"/>
      <c r="AN449" s="6"/>
      <c r="AO449" s="6"/>
    </row>
    <row r="450" spans="1:41" ht="40.200000000000003" customHeight="1" x14ac:dyDescent="0.3">
      <c r="A450" s="167" t="s">
        <v>1247</v>
      </c>
      <c r="B450" s="5" t="s">
        <v>2501</v>
      </c>
      <c r="C450" s="5" t="s">
        <v>2787</v>
      </c>
      <c r="D450" s="5" t="s">
        <v>2255</v>
      </c>
      <c r="E450" s="5" t="s">
        <v>2502</v>
      </c>
      <c r="F450" s="5" t="s">
        <v>2503</v>
      </c>
      <c r="G450" s="5" t="s">
        <v>2504</v>
      </c>
      <c r="H450" s="5" t="s">
        <v>2505</v>
      </c>
      <c r="I450" s="5" t="s">
        <v>2506</v>
      </c>
      <c r="J450" s="5" t="s">
        <v>1791</v>
      </c>
      <c r="K450" s="5" t="s">
        <v>7823</v>
      </c>
      <c r="L450" s="5" t="str" cm="1">
        <f t="array" ref="L450">_xlfn.TEXTJOIN(", ",TRUE,_xlfn.UNIQUE(_xlfn._xlws.FILTER(InfoGeneral[CodigoProducto],(InfoGeneral[BPIN]=EjecucionPresupuestalGastoCCyFondo[[#This Row],[PROYECTO]])*(InfoGeneral[Vigencia]=VALUE(EjecucionPresupuestalGastoCCyFondo[[#This Row],[VIGENCIA]])),"")))</f>
        <v>4501052</v>
      </c>
      <c r="M450" s="5" t="s">
        <v>7788</v>
      </c>
      <c r="N450" s="6">
        <v>3600000000</v>
      </c>
      <c r="O450" s="6">
        <v>0</v>
      </c>
      <c r="P450" s="6">
        <v>0</v>
      </c>
      <c r="Q450" s="6">
        <v>0</v>
      </c>
      <c r="R450" s="6">
        <v>0</v>
      </c>
      <c r="S450" s="6">
        <v>0</v>
      </c>
      <c r="T450" s="6">
        <v>0</v>
      </c>
      <c r="U450" s="6">
        <v>3600000000</v>
      </c>
      <c r="V450" s="6">
        <v>3600000000</v>
      </c>
      <c r="W450" s="6">
        <v>3600000000</v>
      </c>
      <c r="X450" s="6">
        <v>3599987763</v>
      </c>
      <c r="Y450" s="6">
        <v>3599987763</v>
      </c>
      <c r="Z450" s="6">
        <v>3599987763</v>
      </c>
      <c r="AA450" s="107">
        <v>46031</v>
      </c>
      <c r="AB450" s="5" t="s">
        <v>7824</v>
      </c>
      <c r="AC450" s="107">
        <v>46127</v>
      </c>
      <c r="AD450" s="5" t="s">
        <v>7825</v>
      </c>
      <c r="AE450" s="5" t="s">
        <v>7026</v>
      </c>
      <c r="AF450" s="107">
        <v>46246</v>
      </c>
      <c r="AG450" s="5" t="s">
        <v>7826</v>
      </c>
      <c r="AH450" s="5" t="s">
        <v>6591</v>
      </c>
      <c r="AI450" s="5" t="s">
        <v>7827</v>
      </c>
      <c r="AJ450" s="107">
        <v>46122</v>
      </c>
      <c r="AK450" s="107">
        <v>46127</v>
      </c>
      <c r="AL450" s="6"/>
      <c r="AM450" s="6"/>
      <c r="AN450" s="6"/>
      <c r="AO450" s="6"/>
    </row>
    <row r="451" spans="1:41" ht="40.200000000000003" customHeight="1" x14ac:dyDescent="0.3">
      <c r="A451" s="167" t="s">
        <v>1247</v>
      </c>
      <c r="B451" s="5" t="s">
        <v>2523</v>
      </c>
      <c r="C451" s="5" t="s">
        <v>2765</v>
      </c>
      <c r="D451" s="5" t="s">
        <v>2321</v>
      </c>
      <c r="E451" s="5" t="s">
        <v>2524</v>
      </c>
      <c r="F451" s="5" t="s">
        <v>2476</v>
      </c>
      <c r="G451" s="5" t="s">
        <v>2477</v>
      </c>
      <c r="H451" s="5" t="s">
        <v>2422</v>
      </c>
      <c r="I451" s="5" t="s">
        <v>2423</v>
      </c>
      <c r="J451" s="5" t="s">
        <v>1652</v>
      </c>
      <c r="K451" s="5" t="s">
        <v>7828</v>
      </c>
      <c r="L451" s="5" t="str" cm="1">
        <f t="array" ref="L451">_xlfn.TEXTJOIN(", ",TRUE,_xlfn.UNIQUE(_xlfn._xlws.FILTER(InfoGeneral[CodigoProducto],(InfoGeneral[BPIN]=EjecucionPresupuestalGastoCCyFondo[[#This Row],[PROYECTO]])*(InfoGeneral[Vigencia]=VALUE(EjecucionPresupuestalGastoCCyFondo[[#This Row],[VIGENCIA]])),"")))</f>
        <v>2201028</v>
      </c>
      <c r="M451" s="5" t="s">
        <v>7788</v>
      </c>
      <c r="N451" s="6">
        <v>2667814796.8400002</v>
      </c>
      <c r="O451" s="6">
        <v>0</v>
      </c>
      <c r="P451" s="6">
        <v>0</v>
      </c>
      <c r="Q451" s="6">
        <v>0</v>
      </c>
      <c r="R451" s="6">
        <v>1574897405.46</v>
      </c>
      <c r="S451" s="6">
        <v>0</v>
      </c>
      <c r="T451" s="6">
        <v>0</v>
      </c>
      <c r="U451" s="6">
        <v>1092917391.3800001</v>
      </c>
      <c r="V451" s="6">
        <v>1092917391.3800001</v>
      </c>
      <c r="W451" s="6">
        <v>1092917391.3800001</v>
      </c>
      <c r="X451" s="6">
        <v>1092786698</v>
      </c>
      <c r="Y451" s="6">
        <v>0</v>
      </c>
      <c r="Z451" s="6">
        <v>0</v>
      </c>
      <c r="AA451" s="107">
        <v>46031</v>
      </c>
      <c r="AB451" s="5" t="s">
        <v>7829</v>
      </c>
      <c r="AC451" s="107">
        <v>46184</v>
      </c>
      <c r="AD451" s="5" t="s">
        <v>7830</v>
      </c>
      <c r="AE451" s="5" t="s">
        <v>7831</v>
      </c>
      <c r="AF451" s="107"/>
      <c r="AG451" s="5"/>
      <c r="AH451" s="5"/>
      <c r="AI451" s="5"/>
      <c r="AJ451" s="107"/>
      <c r="AK451" s="107"/>
      <c r="AL451" s="6"/>
      <c r="AM451" s="6"/>
      <c r="AN451" s="6"/>
      <c r="AO451" s="6"/>
    </row>
    <row r="452" spans="1:41" ht="40.200000000000003" customHeight="1" x14ac:dyDescent="0.3">
      <c r="A452" s="167" t="s">
        <v>1247</v>
      </c>
      <c r="B452" s="5" t="s">
        <v>2523</v>
      </c>
      <c r="C452" s="5" t="s">
        <v>2765</v>
      </c>
      <c r="D452" s="5" t="s">
        <v>2321</v>
      </c>
      <c r="E452" s="5" t="s">
        <v>2524</v>
      </c>
      <c r="F452" s="5" t="s">
        <v>2476</v>
      </c>
      <c r="G452" s="5" t="s">
        <v>2477</v>
      </c>
      <c r="H452" s="5" t="s">
        <v>2422</v>
      </c>
      <c r="I452" s="5" t="s">
        <v>2423</v>
      </c>
      <c r="J452" s="5" t="s">
        <v>1436</v>
      </c>
      <c r="K452" s="5" t="s">
        <v>7795</v>
      </c>
      <c r="L452" s="5" t="str" cm="1">
        <f t="array" ref="L452">_xlfn.TEXTJOIN(", ",TRUE,_xlfn.UNIQUE(_xlfn._xlws.FILTER(InfoGeneral[CodigoProducto],(InfoGeneral[BPIN]=EjecucionPresupuestalGastoCCyFondo[[#This Row],[PROYECTO]])*(InfoGeneral[Vigencia]=VALUE(EjecucionPresupuestalGastoCCyFondo[[#This Row],[VIGENCIA]])),"")))</f>
        <v>2201028</v>
      </c>
      <c r="M452" s="5" t="s">
        <v>7788</v>
      </c>
      <c r="N452" s="6">
        <v>28320451111.16</v>
      </c>
      <c r="O452" s="6">
        <v>0</v>
      </c>
      <c r="P452" s="6">
        <v>0</v>
      </c>
      <c r="Q452" s="6">
        <v>1063007054.53</v>
      </c>
      <c r="R452" s="6">
        <v>0</v>
      </c>
      <c r="S452" s="6">
        <v>0</v>
      </c>
      <c r="T452" s="6">
        <v>0</v>
      </c>
      <c r="U452" s="6">
        <v>29383458165.689999</v>
      </c>
      <c r="V452" s="6">
        <v>29383458165.689999</v>
      </c>
      <c r="W452" s="6">
        <v>29383458165.689999</v>
      </c>
      <c r="X452" s="6">
        <v>29317870766.57</v>
      </c>
      <c r="Y452" s="6">
        <v>22965848735.16</v>
      </c>
      <c r="Z452" s="6">
        <v>22965848735.16</v>
      </c>
      <c r="AA452" s="107">
        <v>46031</v>
      </c>
      <c r="AB452" s="5" t="s">
        <v>7832</v>
      </c>
      <c r="AC452" s="107">
        <v>46038</v>
      </c>
      <c r="AD452" s="5" t="s">
        <v>7833</v>
      </c>
      <c r="AE452" s="5" t="s">
        <v>7834</v>
      </c>
      <c r="AF452" s="107">
        <v>46119</v>
      </c>
      <c r="AG452" s="5" t="s">
        <v>7835</v>
      </c>
      <c r="AH452" s="5" t="s">
        <v>7836</v>
      </c>
      <c r="AI452" s="5" t="s">
        <v>7837</v>
      </c>
      <c r="AJ452" s="107">
        <v>46022</v>
      </c>
      <c r="AK452" s="107">
        <v>46055</v>
      </c>
      <c r="AL452" s="6"/>
      <c r="AM452" s="6"/>
      <c r="AN452" s="6"/>
      <c r="AO452" s="6"/>
    </row>
    <row r="453" spans="1:41" ht="40.200000000000003" customHeight="1" x14ac:dyDescent="0.3">
      <c r="A453" s="167" t="s">
        <v>1247</v>
      </c>
      <c r="B453" s="5" t="s">
        <v>2529</v>
      </c>
      <c r="C453" s="5" t="s">
        <v>2927</v>
      </c>
      <c r="D453" s="5" t="s">
        <v>2263</v>
      </c>
      <c r="E453" s="5" t="s">
        <v>2530</v>
      </c>
      <c r="F453" s="5" t="s">
        <v>2495</v>
      </c>
      <c r="G453" s="5" t="s">
        <v>2496</v>
      </c>
      <c r="H453" s="5" t="s">
        <v>2420</v>
      </c>
      <c r="I453" s="5" t="s">
        <v>2426</v>
      </c>
      <c r="J453" s="5" t="s">
        <v>2533</v>
      </c>
      <c r="K453" s="5" t="s">
        <v>7838</v>
      </c>
      <c r="L453" s="5" t="str" cm="1">
        <f t="array" ref="L453">_xlfn.TEXTJOIN(", ",TRUE,_xlfn.UNIQUE(_xlfn._xlws.FILTER(InfoGeneral[CodigoProducto],(InfoGeneral[BPIN]=EjecucionPresupuestalGastoCCyFondo[[#This Row],[PROYECTO]])*(InfoGeneral[Vigencia]=VALUE(EjecucionPresupuestalGastoCCyFondo[[#This Row],[VIGENCIA]])),"")))</f>
        <v>1905054</v>
      </c>
      <c r="M453" s="5" t="s">
        <v>7788</v>
      </c>
      <c r="N453" s="6">
        <v>900000000</v>
      </c>
      <c r="O453" s="6">
        <v>0</v>
      </c>
      <c r="P453" s="6">
        <v>0</v>
      </c>
      <c r="Q453" s="6">
        <v>0</v>
      </c>
      <c r="R453" s="6">
        <v>0</v>
      </c>
      <c r="S453" s="6">
        <v>0</v>
      </c>
      <c r="T453" s="6">
        <v>0</v>
      </c>
      <c r="U453" s="6">
        <v>900000000</v>
      </c>
      <c r="V453" s="6">
        <v>900000000</v>
      </c>
      <c r="W453" s="6">
        <v>900000000</v>
      </c>
      <c r="X453" s="6">
        <v>0</v>
      </c>
      <c r="Y453" s="6">
        <v>0</v>
      </c>
      <c r="Z453" s="6">
        <v>0</v>
      </c>
      <c r="AA453" s="107">
        <v>46035</v>
      </c>
      <c r="AB453" s="5" t="s">
        <v>7839</v>
      </c>
      <c r="AC453" s="107"/>
      <c r="AD453" s="5"/>
      <c r="AE453" s="5"/>
      <c r="AF453" s="107"/>
      <c r="AG453" s="5"/>
      <c r="AH453" s="5"/>
      <c r="AI453" s="5"/>
      <c r="AJ453" s="107"/>
      <c r="AK453" s="107"/>
      <c r="AL453" s="6"/>
      <c r="AM453" s="6"/>
      <c r="AN453" s="6"/>
      <c r="AO453" s="6"/>
    </row>
    <row r="454" spans="1:41" ht="40.200000000000003" customHeight="1" x14ac:dyDescent="0.3">
      <c r="A454" s="167" t="s">
        <v>1247</v>
      </c>
      <c r="B454" s="5" t="s">
        <v>2529</v>
      </c>
      <c r="C454" s="5" t="s">
        <v>2927</v>
      </c>
      <c r="D454" s="5" t="s">
        <v>2263</v>
      </c>
      <c r="E454" s="5" t="s">
        <v>2530</v>
      </c>
      <c r="F454" s="5" t="s">
        <v>2495</v>
      </c>
      <c r="G454" s="5" t="s">
        <v>2496</v>
      </c>
      <c r="H454" s="5" t="s">
        <v>2420</v>
      </c>
      <c r="I454" s="5" t="s">
        <v>2426</v>
      </c>
      <c r="J454" s="5" t="s">
        <v>1467</v>
      </c>
      <c r="K454" s="5" t="s">
        <v>7840</v>
      </c>
      <c r="L454" s="5" t="str" cm="1">
        <f t="array" ref="L454">_xlfn.TEXTJOIN(", ",TRUE,_xlfn.UNIQUE(_xlfn._xlws.FILTER(InfoGeneral[CodigoProducto],(InfoGeneral[BPIN]=EjecucionPresupuestalGastoCCyFondo[[#This Row],[PROYECTO]])*(InfoGeneral[Vigencia]=VALUE(EjecucionPresupuestalGastoCCyFondo[[#This Row],[VIGENCIA]])),"")))</f>
        <v>1905050</v>
      </c>
      <c r="M454" s="5" t="s">
        <v>7788</v>
      </c>
      <c r="N454" s="6">
        <v>47552299</v>
      </c>
      <c r="O454" s="6">
        <v>0</v>
      </c>
      <c r="P454" s="6">
        <v>0</v>
      </c>
      <c r="Q454" s="6">
        <v>0</v>
      </c>
      <c r="R454" s="6">
        <v>0</v>
      </c>
      <c r="S454" s="6">
        <v>0</v>
      </c>
      <c r="T454" s="6">
        <v>0</v>
      </c>
      <c r="U454" s="6">
        <v>47552299</v>
      </c>
      <c r="V454" s="6">
        <v>47552299</v>
      </c>
      <c r="W454" s="6">
        <v>47552299</v>
      </c>
      <c r="X454" s="6">
        <v>45880450</v>
      </c>
      <c r="Y454" s="6">
        <v>0</v>
      </c>
      <c r="Z454" s="6">
        <v>0</v>
      </c>
      <c r="AA454" s="107">
        <v>46035</v>
      </c>
      <c r="AB454" s="5" t="s">
        <v>7841</v>
      </c>
      <c r="AC454" s="107">
        <v>46190</v>
      </c>
      <c r="AD454" s="5" t="s">
        <v>7842</v>
      </c>
      <c r="AE454" s="5" t="s">
        <v>7843</v>
      </c>
      <c r="AF454" s="107"/>
      <c r="AG454" s="5"/>
      <c r="AH454" s="5"/>
      <c r="AI454" s="5"/>
      <c r="AJ454" s="107"/>
      <c r="AK454" s="107"/>
      <c r="AL454" s="6"/>
      <c r="AM454" s="6"/>
      <c r="AN454" s="6"/>
      <c r="AO454" s="6"/>
    </row>
    <row r="455" spans="1:41" ht="40.200000000000003" customHeight="1" x14ac:dyDescent="0.3">
      <c r="A455" s="167" t="s">
        <v>1247</v>
      </c>
      <c r="B455" s="5" t="s">
        <v>2542</v>
      </c>
      <c r="C455" s="5" t="s">
        <v>2787</v>
      </c>
      <c r="D455" s="5" t="s">
        <v>2267</v>
      </c>
      <c r="E455" s="5" t="s">
        <v>2543</v>
      </c>
      <c r="F455" s="5" t="s">
        <v>2525</v>
      </c>
      <c r="G455" s="5" t="s">
        <v>2526</v>
      </c>
      <c r="H455" s="5" t="s">
        <v>2564</v>
      </c>
      <c r="I455" s="5" t="s">
        <v>2565</v>
      </c>
      <c r="J455" s="5" t="s">
        <v>1633</v>
      </c>
      <c r="K455" s="5" t="s">
        <v>7844</v>
      </c>
      <c r="L455" s="5" t="str" cm="1">
        <f t="array" ref="L455">_xlfn.TEXTJOIN(", ",TRUE,_xlfn.UNIQUE(_xlfn._xlws.FILTER(InfoGeneral[CodigoProducto],(InfoGeneral[BPIN]=EjecucionPresupuestalGastoCCyFondo[[#This Row],[PROYECTO]])*(InfoGeneral[Vigencia]=VALUE(EjecucionPresupuestalGastoCCyFondo[[#This Row],[VIGENCIA]])),"")))</f>
        <v>4502038, 4502034</v>
      </c>
      <c r="M455" s="5" t="s">
        <v>7788</v>
      </c>
      <c r="N455" s="6">
        <v>150000000</v>
      </c>
      <c r="O455" s="6">
        <v>0</v>
      </c>
      <c r="P455" s="6">
        <v>0</v>
      </c>
      <c r="Q455" s="6">
        <v>0</v>
      </c>
      <c r="R455" s="6">
        <v>0</v>
      </c>
      <c r="S455" s="6">
        <v>0</v>
      </c>
      <c r="T455" s="6">
        <v>0</v>
      </c>
      <c r="U455" s="6">
        <v>150000000</v>
      </c>
      <c r="V455" s="6">
        <v>150000000</v>
      </c>
      <c r="W455" s="6">
        <v>150000000</v>
      </c>
      <c r="X455" s="6">
        <v>148236000</v>
      </c>
      <c r="Y455" s="6">
        <v>148235998.90000001</v>
      </c>
      <c r="Z455" s="6">
        <v>148235998.90000001</v>
      </c>
      <c r="AA455" s="107">
        <v>46036</v>
      </c>
      <c r="AB455" s="5" t="s">
        <v>7845</v>
      </c>
      <c r="AC455" s="107">
        <v>46085</v>
      </c>
      <c r="AD455" s="5" t="s">
        <v>7846</v>
      </c>
      <c r="AE455" s="5" t="s">
        <v>7847</v>
      </c>
      <c r="AF455" s="107">
        <v>46108</v>
      </c>
      <c r="AG455" s="5" t="s">
        <v>7848</v>
      </c>
      <c r="AH455" s="5" t="s">
        <v>6097</v>
      </c>
      <c r="AI455" s="5" t="s">
        <v>7849</v>
      </c>
      <c r="AJ455" s="107">
        <v>46083</v>
      </c>
      <c r="AK455" s="107">
        <v>46083</v>
      </c>
      <c r="AL455" s="6"/>
      <c r="AM455" s="6"/>
      <c r="AN455" s="6"/>
      <c r="AO455" s="6"/>
    </row>
    <row r="456" spans="1:41" ht="40.200000000000003" customHeight="1" x14ac:dyDescent="0.3">
      <c r="A456" s="167" t="s">
        <v>1247</v>
      </c>
      <c r="B456" s="5" t="s">
        <v>2529</v>
      </c>
      <c r="C456" s="5" t="s">
        <v>2787</v>
      </c>
      <c r="D456" s="5" t="s">
        <v>2263</v>
      </c>
      <c r="E456" s="5" t="s">
        <v>2530</v>
      </c>
      <c r="F456" s="5" t="s">
        <v>2482</v>
      </c>
      <c r="G456" s="5" t="s">
        <v>2483</v>
      </c>
      <c r="H456" s="5" t="s">
        <v>2537</v>
      </c>
      <c r="I456" s="5" t="s">
        <v>2538</v>
      </c>
      <c r="J456" s="5" t="s">
        <v>2539</v>
      </c>
      <c r="K456" s="5" t="s">
        <v>7850</v>
      </c>
      <c r="L456" s="5" t="str" cm="1">
        <f t="array" ref="L456">_xlfn.TEXTJOIN(", ",TRUE,_xlfn.UNIQUE(_xlfn._xlws.FILTER(InfoGeneral[CodigoProducto],(InfoGeneral[BPIN]=EjecucionPresupuestalGastoCCyFondo[[#This Row],[PROYECTO]])*(InfoGeneral[Vigencia]=VALUE(EjecucionPresupuestalGastoCCyFondo[[#This Row],[VIGENCIA]])),"")))</f>
        <v>4599025, 4599030</v>
      </c>
      <c r="M456" s="5" t="s">
        <v>7788</v>
      </c>
      <c r="N456" s="6">
        <v>1000000000</v>
      </c>
      <c r="O456" s="6">
        <v>0</v>
      </c>
      <c r="P456" s="6">
        <v>0</v>
      </c>
      <c r="Q456" s="6">
        <v>0</v>
      </c>
      <c r="R456" s="6">
        <v>0</v>
      </c>
      <c r="S456" s="6">
        <v>0</v>
      </c>
      <c r="T456" s="6">
        <v>0</v>
      </c>
      <c r="U456" s="6">
        <v>1000000000</v>
      </c>
      <c r="V456" s="6">
        <v>999999999.10000002</v>
      </c>
      <c r="W456" s="6">
        <v>999999999.10000002</v>
      </c>
      <c r="X456" s="6">
        <v>855370944</v>
      </c>
      <c r="Y456" s="6">
        <v>0</v>
      </c>
      <c r="Z456" s="6">
        <v>0</v>
      </c>
      <c r="AA456" s="107">
        <v>46036</v>
      </c>
      <c r="AB456" s="5" t="s">
        <v>7851</v>
      </c>
      <c r="AC456" s="107">
        <v>46245</v>
      </c>
      <c r="AD456" s="5" t="s">
        <v>7852</v>
      </c>
      <c r="AE456" s="5" t="s">
        <v>7609</v>
      </c>
      <c r="AF456" s="107"/>
      <c r="AG456" s="5"/>
      <c r="AH456" s="5"/>
      <c r="AI456" s="5"/>
      <c r="AJ456" s="107"/>
      <c r="AK456" s="107"/>
      <c r="AL456" s="6"/>
      <c r="AM456" s="6"/>
      <c r="AN456" s="6"/>
      <c r="AO456" s="6"/>
    </row>
    <row r="457" spans="1:41" ht="40.200000000000003" customHeight="1" x14ac:dyDescent="0.3">
      <c r="A457" s="167" t="s">
        <v>1247</v>
      </c>
      <c r="B457" s="5" t="s">
        <v>2529</v>
      </c>
      <c r="C457" s="5" t="s">
        <v>2860</v>
      </c>
      <c r="D457" s="5" t="s">
        <v>2263</v>
      </c>
      <c r="E457" s="5" t="s">
        <v>2530</v>
      </c>
      <c r="F457" s="5" t="s">
        <v>2525</v>
      </c>
      <c r="G457" s="5" t="s">
        <v>2526</v>
      </c>
      <c r="H457" s="5" t="s">
        <v>2531</v>
      </c>
      <c r="I457" s="5" t="s">
        <v>2532</v>
      </c>
      <c r="J457" s="5" t="s">
        <v>1550</v>
      </c>
      <c r="K457" s="5" t="s">
        <v>7853</v>
      </c>
      <c r="L457" s="5" t="str" cm="1">
        <f t="array" ref="L457">_xlfn.TEXTJOIN(", ",TRUE,_xlfn.UNIQUE(_xlfn._xlws.FILTER(InfoGeneral[CodigoProducto],(InfoGeneral[BPIN]=EjecucionPresupuestalGastoCCyFondo[[#This Row],[PROYECTO]])*(InfoGeneral[Vigencia]=VALUE(EjecucionPresupuestalGastoCCyFondo[[#This Row],[VIGENCIA]])),"")))</f>
        <v>3602003, 3602017, 3602032</v>
      </c>
      <c r="M457" s="5" t="s">
        <v>7788</v>
      </c>
      <c r="N457" s="6">
        <v>300000000</v>
      </c>
      <c r="O457" s="6">
        <v>0</v>
      </c>
      <c r="P457" s="6">
        <v>0</v>
      </c>
      <c r="Q457" s="6">
        <v>0</v>
      </c>
      <c r="R457" s="6">
        <v>0</v>
      </c>
      <c r="S457" s="6">
        <v>0</v>
      </c>
      <c r="T457" s="6">
        <v>0</v>
      </c>
      <c r="U457" s="6">
        <v>300000000</v>
      </c>
      <c r="V457" s="6">
        <v>300000000</v>
      </c>
      <c r="W457" s="6">
        <v>300000000</v>
      </c>
      <c r="X457" s="6">
        <v>300000000</v>
      </c>
      <c r="Y457" s="6">
        <v>252635710</v>
      </c>
      <c r="Z457" s="6">
        <v>252635710</v>
      </c>
      <c r="AA457" s="107">
        <v>46036</v>
      </c>
      <c r="AB457" s="5" t="s">
        <v>7854</v>
      </c>
      <c r="AC457" s="107">
        <v>46049</v>
      </c>
      <c r="AD457" s="5" t="s">
        <v>7855</v>
      </c>
      <c r="AE457" s="5" t="s">
        <v>7856</v>
      </c>
      <c r="AF457" s="107">
        <v>46093</v>
      </c>
      <c r="AG457" s="5" t="s">
        <v>33570</v>
      </c>
      <c r="AH457" s="5" t="s">
        <v>5860</v>
      </c>
      <c r="AI457" s="5" t="s">
        <v>7857</v>
      </c>
      <c r="AJ457" s="107">
        <v>46048</v>
      </c>
      <c r="AK457" s="107">
        <v>46048</v>
      </c>
      <c r="AL457" s="6"/>
      <c r="AM457" s="6"/>
      <c r="AN457" s="6"/>
      <c r="AO457" s="6"/>
    </row>
    <row r="458" spans="1:41" ht="40.200000000000003" customHeight="1" x14ac:dyDescent="0.3">
      <c r="A458" s="167" t="s">
        <v>1247</v>
      </c>
      <c r="B458" s="5" t="s">
        <v>2542</v>
      </c>
      <c r="C458" s="5" t="s">
        <v>2777</v>
      </c>
      <c r="D458" s="5" t="s">
        <v>2267</v>
      </c>
      <c r="E458" s="5" t="s">
        <v>2543</v>
      </c>
      <c r="F458" s="5" t="s">
        <v>2525</v>
      </c>
      <c r="G458" s="5" t="s">
        <v>2526</v>
      </c>
      <c r="H458" s="5" t="s">
        <v>2564</v>
      </c>
      <c r="I458" s="5" t="s">
        <v>2565</v>
      </c>
      <c r="J458" s="5" t="s">
        <v>1598</v>
      </c>
      <c r="K458" s="5" t="s">
        <v>7858</v>
      </c>
      <c r="L458" s="5" t="str" cm="1">
        <f t="array" ref="L458">_xlfn.TEXTJOIN(", ",TRUE,_xlfn.UNIQUE(_xlfn._xlws.FILTER(InfoGeneral[CodigoProducto],(InfoGeneral[BPIN]=EjecucionPresupuestalGastoCCyFondo[[#This Row],[PROYECTO]])*(InfoGeneral[Vigencia]=VALUE(EjecucionPresupuestalGastoCCyFondo[[#This Row],[VIGENCIA]])),"")))</f>
        <v>4102001</v>
      </c>
      <c r="M458" s="5" t="s">
        <v>7788</v>
      </c>
      <c r="N458" s="6">
        <v>77500000</v>
      </c>
      <c r="O458" s="6">
        <v>0</v>
      </c>
      <c r="P458" s="6">
        <v>0</v>
      </c>
      <c r="Q458" s="6">
        <v>0</v>
      </c>
      <c r="R458" s="6">
        <v>0</v>
      </c>
      <c r="S458" s="6">
        <v>0</v>
      </c>
      <c r="T458" s="6">
        <v>0</v>
      </c>
      <c r="U458" s="6">
        <v>77500000</v>
      </c>
      <c r="V458" s="6">
        <v>77500000</v>
      </c>
      <c r="W458" s="6">
        <v>77500000</v>
      </c>
      <c r="X458" s="6">
        <v>61999116</v>
      </c>
      <c r="Y458" s="6">
        <v>61999116</v>
      </c>
      <c r="Z458" s="6">
        <v>61999116</v>
      </c>
      <c r="AA458" s="107">
        <v>46036</v>
      </c>
      <c r="AB458" s="5" t="s">
        <v>7859</v>
      </c>
      <c r="AC458" s="107">
        <v>46090</v>
      </c>
      <c r="AD458" s="5" t="s">
        <v>7860</v>
      </c>
      <c r="AE458" s="5" t="s">
        <v>7861</v>
      </c>
      <c r="AF458" s="107">
        <v>46169</v>
      </c>
      <c r="AG458" s="5" t="s">
        <v>7862</v>
      </c>
      <c r="AH458" s="5" t="s">
        <v>7863</v>
      </c>
      <c r="AI458" s="5" t="s">
        <v>7864</v>
      </c>
      <c r="AJ458" s="107">
        <v>46085</v>
      </c>
      <c r="AK458" s="107">
        <v>46179</v>
      </c>
      <c r="AL458" s="6"/>
      <c r="AM458" s="6"/>
      <c r="AN458" s="6"/>
      <c r="AO458" s="6"/>
    </row>
    <row r="459" spans="1:41" ht="40.200000000000003" customHeight="1" x14ac:dyDescent="0.3">
      <c r="A459" s="167" t="s">
        <v>1247</v>
      </c>
      <c r="B459" s="5" t="s">
        <v>2542</v>
      </c>
      <c r="C459" s="5" t="s">
        <v>2787</v>
      </c>
      <c r="D459" s="5" t="s">
        <v>2267</v>
      </c>
      <c r="E459" s="5" t="s">
        <v>2543</v>
      </c>
      <c r="F459" s="5" t="s">
        <v>2525</v>
      </c>
      <c r="G459" s="5" t="s">
        <v>2526</v>
      </c>
      <c r="H459" s="5" t="s">
        <v>2564</v>
      </c>
      <c r="I459" s="5" t="s">
        <v>2565</v>
      </c>
      <c r="J459" s="5" t="s">
        <v>2566</v>
      </c>
      <c r="K459" s="5" t="s">
        <v>7865</v>
      </c>
      <c r="L459" s="5" t="str" cm="1">
        <f t="array" ref="L459">_xlfn.TEXTJOIN(", ",TRUE,_xlfn.UNIQUE(_xlfn._xlws.FILTER(InfoGeneral[CodigoProducto],(InfoGeneral[BPIN]=EjecucionPresupuestalGastoCCyFondo[[#This Row],[PROYECTO]])*(InfoGeneral[Vigencia]=VALUE(EjecucionPresupuestalGastoCCyFondo[[#This Row],[VIGENCIA]])),"")))</f>
        <v>4502034, 4502038</v>
      </c>
      <c r="M459" s="5" t="s">
        <v>7788</v>
      </c>
      <c r="N459" s="6">
        <v>400000000</v>
      </c>
      <c r="O459" s="6">
        <v>0</v>
      </c>
      <c r="P459" s="6">
        <v>0</v>
      </c>
      <c r="Q459" s="6">
        <v>0</v>
      </c>
      <c r="R459" s="6">
        <v>0</v>
      </c>
      <c r="S459" s="6">
        <v>0</v>
      </c>
      <c r="T459" s="6">
        <v>0</v>
      </c>
      <c r="U459" s="6">
        <v>400000000</v>
      </c>
      <c r="V459" s="6">
        <v>400000000</v>
      </c>
      <c r="W459" s="6">
        <v>400000000</v>
      </c>
      <c r="X459" s="6">
        <v>201720912</v>
      </c>
      <c r="Y459" s="6">
        <v>54000000</v>
      </c>
      <c r="Z459" s="6">
        <v>54000000</v>
      </c>
      <c r="AA459" s="107">
        <v>46036</v>
      </c>
      <c r="AB459" s="5" t="s">
        <v>7866</v>
      </c>
      <c r="AC459" s="107">
        <v>46127</v>
      </c>
      <c r="AD459" s="5" t="s">
        <v>7867</v>
      </c>
      <c r="AE459" s="5" t="s">
        <v>7868</v>
      </c>
      <c r="AF459" s="107">
        <v>46212</v>
      </c>
      <c r="AG459" s="5" t="s">
        <v>7869</v>
      </c>
      <c r="AH459" s="5" t="s">
        <v>7870</v>
      </c>
      <c r="AI459" s="5" t="s">
        <v>7871</v>
      </c>
      <c r="AJ459" s="107">
        <v>46127</v>
      </c>
      <c r="AK459" s="107">
        <v>46127</v>
      </c>
      <c r="AL459" s="6"/>
      <c r="AM459" s="6"/>
      <c r="AN459" s="6"/>
      <c r="AO459" s="6"/>
    </row>
    <row r="460" spans="1:41" ht="40.200000000000003" customHeight="1" x14ac:dyDescent="0.3">
      <c r="A460" s="167" t="s">
        <v>1247</v>
      </c>
      <c r="B460" s="5" t="s">
        <v>2523</v>
      </c>
      <c r="C460" s="5" t="s">
        <v>2927</v>
      </c>
      <c r="D460" s="5" t="s">
        <v>2321</v>
      </c>
      <c r="E460" s="5" t="s">
        <v>2524</v>
      </c>
      <c r="F460" s="5" t="s">
        <v>2495</v>
      </c>
      <c r="G460" s="5" t="s">
        <v>2496</v>
      </c>
      <c r="H460" s="5" t="s">
        <v>2420</v>
      </c>
      <c r="I460" s="5" t="s">
        <v>2426</v>
      </c>
      <c r="J460" s="5" t="s">
        <v>1605</v>
      </c>
      <c r="K460" s="5" t="s">
        <v>7872</v>
      </c>
      <c r="L460" s="5" t="str" cm="1">
        <f t="array" ref="L460">_xlfn.TEXTJOIN(", ",TRUE,_xlfn.UNIQUE(_xlfn._xlws.FILTER(InfoGeneral[CodigoProducto],(InfoGeneral[BPIN]=EjecucionPresupuestalGastoCCyFondo[[#This Row],[PROYECTO]])*(InfoGeneral[Vigencia]=VALUE(EjecucionPresupuestalGastoCCyFondo[[#This Row],[VIGENCIA]])),"")))</f>
        <v>1903035</v>
      </c>
      <c r="M460" s="5" t="s">
        <v>7788</v>
      </c>
      <c r="N460" s="6">
        <v>689700000</v>
      </c>
      <c r="O460" s="6">
        <v>0</v>
      </c>
      <c r="P460" s="6">
        <v>0</v>
      </c>
      <c r="Q460" s="6">
        <v>0</v>
      </c>
      <c r="R460" s="6">
        <v>0</v>
      </c>
      <c r="S460" s="6">
        <v>0</v>
      </c>
      <c r="T460" s="6">
        <v>0</v>
      </c>
      <c r="U460" s="6">
        <v>689700000</v>
      </c>
      <c r="V460" s="6">
        <v>689700000</v>
      </c>
      <c r="W460" s="6">
        <v>689700000</v>
      </c>
      <c r="X460" s="6">
        <v>661800000</v>
      </c>
      <c r="Y460" s="6">
        <v>142380000</v>
      </c>
      <c r="Z460" s="6">
        <v>140100000</v>
      </c>
      <c r="AA460" s="107">
        <v>46036</v>
      </c>
      <c r="AB460" s="5" t="s">
        <v>7873</v>
      </c>
      <c r="AC460" s="107">
        <v>46078</v>
      </c>
      <c r="AD460" s="5" t="s">
        <v>7874</v>
      </c>
      <c r="AE460" s="5" t="s">
        <v>7875</v>
      </c>
      <c r="AF460" s="107">
        <v>46134</v>
      </c>
      <c r="AG460" s="5" t="s">
        <v>7876</v>
      </c>
      <c r="AH460" s="5" t="s">
        <v>7877</v>
      </c>
      <c r="AI460" s="5" t="s">
        <v>7878</v>
      </c>
      <c r="AJ460" s="107">
        <v>46078</v>
      </c>
      <c r="AK460" s="107">
        <v>46078</v>
      </c>
      <c r="AL460" s="6"/>
      <c r="AM460" s="6"/>
      <c r="AN460" s="6"/>
      <c r="AO460" s="6"/>
    </row>
    <row r="461" spans="1:41" ht="40.200000000000003" customHeight="1" x14ac:dyDescent="0.3">
      <c r="A461" s="167" t="s">
        <v>1247</v>
      </c>
      <c r="B461" s="5" t="s">
        <v>2520</v>
      </c>
      <c r="C461" s="5" t="s">
        <v>2927</v>
      </c>
      <c r="D461" s="5" t="s">
        <v>2318</v>
      </c>
      <c r="E461" s="5" t="s">
        <v>2521</v>
      </c>
      <c r="F461" s="5" t="s">
        <v>2495</v>
      </c>
      <c r="G461" s="5" t="s">
        <v>2496</v>
      </c>
      <c r="H461" s="5" t="s">
        <v>2420</v>
      </c>
      <c r="I461" s="5" t="s">
        <v>2426</v>
      </c>
      <c r="J461" s="5" t="s">
        <v>1605</v>
      </c>
      <c r="K461" s="5" t="s">
        <v>7872</v>
      </c>
      <c r="L461" s="5" t="str" cm="1">
        <f t="array" ref="L461">_xlfn.TEXTJOIN(", ",TRUE,_xlfn.UNIQUE(_xlfn._xlws.FILTER(InfoGeneral[CodigoProducto],(InfoGeneral[BPIN]=EjecucionPresupuestalGastoCCyFondo[[#This Row],[PROYECTO]])*(InfoGeneral[Vigencia]=VALUE(EjecucionPresupuestalGastoCCyFondo[[#This Row],[VIGENCIA]])),"")))</f>
        <v>1903035</v>
      </c>
      <c r="M461" s="5" t="s">
        <v>7788</v>
      </c>
      <c r="N461" s="6">
        <v>1401560157</v>
      </c>
      <c r="O461" s="6">
        <v>0</v>
      </c>
      <c r="P461" s="6">
        <v>0</v>
      </c>
      <c r="Q461" s="6">
        <v>0</v>
      </c>
      <c r="R461" s="6">
        <v>0</v>
      </c>
      <c r="S461" s="6">
        <v>0</v>
      </c>
      <c r="T461" s="6">
        <v>0</v>
      </c>
      <c r="U461" s="6">
        <v>1401560157</v>
      </c>
      <c r="V461" s="6">
        <v>1401560157</v>
      </c>
      <c r="W461" s="6">
        <v>1401560157</v>
      </c>
      <c r="X461" s="6">
        <v>1127156540</v>
      </c>
      <c r="Y461" s="6">
        <v>322649536.41000003</v>
      </c>
      <c r="Z461" s="6">
        <v>322649536.41000003</v>
      </c>
      <c r="AA461" s="107">
        <v>46036</v>
      </c>
      <c r="AB461" s="5" t="s">
        <v>7879</v>
      </c>
      <c r="AC461" s="107">
        <v>46203</v>
      </c>
      <c r="AD461" s="5" t="s">
        <v>7880</v>
      </c>
      <c r="AE461" s="5" t="s">
        <v>7881</v>
      </c>
      <c r="AF461" s="107">
        <v>46245</v>
      </c>
      <c r="AG461" s="5" t="s">
        <v>7882</v>
      </c>
      <c r="AH461" s="5" t="s">
        <v>6268</v>
      </c>
      <c r="AI461" s="5" t="s">
        <v>7883</v>
      </c>
      <c r="AJ461" s="107">
        <v>46199</v>
      </c>
      <c r="AK461" s="107">
        <v>46203</v>
      </c>
      <c r="AL461" s="6"/>
      <c r="AM461" s="6"/>
      <c r="AN461" s="6"/>
      <c r="AO461" s="6"/>
    </row>
    <row r="462" spans="1:41" ht="49.95" customHeight="1" x14ac:dyDescent="0.3">
      <c r="A462" s="167" t="s">
        <v>1247</v>
      </c>
      <c r="B462" s="5" t="s">
        <v>2529</v>
      </c>
      <c r="C462" s="5" t="s">
        <v>2927</v>
      </c>
      <c r="D462" s="5" t="s">
        <v>2263</v>
      </c>
      <c r="E462" s="5" t="s">
        <v>2530</v>
      </c>
      <c r="F462" s="5" t="s">
        <v>2495</v>
      </c>
      <c r="G462" s="5" t="s">
        <v>2496</v>
      </c>
      <c r="H462" s="5" t="s">
        <v>2420</v>
      </c>
      <c r="I462" s="5" t="s">
        <v>2426</v>
      </c>
      <c r="J462" s="5" t="s">
        <v>1605</v>
      </c>
      <c r="K462" s="5" t="s">
        <v>7872</v>
      </c>
      <c r="L462" s="5" t="str" cm="1">
        <f t="array" ref="L462">_xlfn.TEXTJOIN(", ",TRUE,_xlfn.UNIQUE(_xlfn._xlws.FILTER(InfoGeneral[CodigoProducto],(InfoGeneral[BPIN]=EjecucionPresupuestalGastoCCyFondo[[#This Row],[PROYECTO]])*(InfoGeneral[Vigencia]=VALUE(EjecucionPresupuestalGastoCCyFondo[[#This Row],[VIGENCIA]])),"")))</f>
        <v>1903035</v>
      </c>
      <c r="M462" s="5" t="s">
        <v>7788</v>
      </c>
      <c r="N462" s="6">
        <v>472450849</v>
      </c>
      <c r="O462" s="6">
        <v>0</v>
      </c>
      <c r="P462" s="6">
        <v>0</v>
      </c>
      <c r="Q462" s="6">
        <v>0</v>
      </c>
      <c r="R462" s="6">
        <v>0</v>
      </c>
      <c r="S462" s="6">
        <v>0</v>
      </c>
      <c r="T462" s="6">
        <v>0</v>
      </c>
      <c r="U462" s="6">
        <v>472450849</v>
      </c>
      <c r="V462" s="6">
        <v>472450849</v>
      </c>
      <c r="W462" s="6">
        <v>472450849</v>
      </c>
      <c r="X462" s="6">
        <v>0</v>
      </c>
      <c r="Y462" s="6">
        <v>0</v>
      </c>
      <c r="Z462" s="6">
        <v>0</v>
      </c>
      <c r="AA462" s="107">
        <v>46036</v>
      </c>
      <c r="AB462" s="5" t="s">
        <v>7884</v>
      </c>
      <c r="AC462" s="107"/>
      <c r="AD462" s="5"/>
      <c r="AE462" s="5"/>
      <c r="AF462" s="107"/>
      <c r="AG462" s="5"/>
      <c r="AH462" s="5"/>
      <c r="AI462" s="5"/>
      <c r="AJ462" s="107"/>
      <c r="AK462" s="107"/>
      <c r="AL462" s="6"/>
      <c r="AM462" s="6"/>
      <c r="AN462" s="6"/>
      <c r="AO462" s="6"/>
    </row>
    <row r="463" spans="1:41" ht="40.200000000000003" customHeight="1" x14ac:dyDescent="0.3">
      <c r="A463" s="167" t="s">
        <v>1247</v>
      </c>
      <c r="B463" s="5" t="s">
        <v>2492</v>
      </c>
      <c r="C463" s="5" t="s">
        <v>2927</v>
      </c>
      <c r="D463" s="5" t="s">
        <v>2493</v>
      </c>
      <c r="E463" s="5" t="s">
        <v>2494</v>
      </c>
      <c r="F463" s="5" t="s">
        <v>2495</v>
      </c>
      <c r="G463" s="5" t="s">
        <v>2496</v>
      </c>
      <c r="H463" s="5" t="s">
        <v>2420</v>
      </c>
      <c r="I463" s="5" t="s">
        <v>2426</v>
      </c>
      <c r="J463" s="5" t="s">
        <v>1605</v>
      </c>
      <c r="K463" s="5" t="s">
        <v>7872</v>
      </c>
      <c r="L463" s="5" t="str" cm="1">
        <f t="array" ref="L463">_xlfn.TEXTJOIN(", ",TRUE,_xlfn.UNIQUE(_xlfn._xlws.FILTER(InfoGeneral[CodigoProducto],(InfoGeneral[BPIN]=EjecucionPresupuestalGastoCCyFondo[[#This Row],[PROYECTO]])*(InfoGeneral[Vigencia]=VALUE(EjecucionPresupuestalGastoCCyFondo[[#This Row],[VIGENCIA]])),"")))</f>
        <v>1903035</v>
      </c>
      <c r="M463" s="5" t="s">
        <v>7788</v>
      </c>
      <c r="N463" s="6">
        <v>107845238</v>
      </c>
      <c r="O463" s="6">
        <v>0</v>
      </c>
      <c r="P463" s="6">
        <v>0</v>
      </c>
      <c r="Q463" s="6">
        <v>0</v>
      </c>
      <c r="R463" s="6">
        <v>0</v>
      </c>
      <c r="S463" s="6">
        <v>0</v>
      </c>
      <c r="T463" s="6">
        <v>0</v>
      </c>
      <c r="U463" s="6">
        <v>107845238</v>
      </c>
      <c r="V463" s="6">
        <v>107845238</v>
      </c>
      <c r="W463" s="6">
        <v>107845238</v>
      </c>
      <c r="X463" s="6">
        <v>0</v>
      </c>
      <c r="Y463" s="6">
        <v>0</v>
      </c>
      <c r="Z463" s="6">
        <v>0</v>
      </c>
      <c r="AA463" s="107">
        <v>46036</v>
      </c>
      <c r="AB463" s="5" t="s">
        <v>7885</v>
      </c>
      <c r="AC463" s="107"/>
      <c r="AD463" s="5"/>
      <c r="AE463" s="5"/>
      <c r="AF463" s="107"/>
      <c r="AG463" s="5"/>
      <c r="AH463" s="5"/>
      <c r="AI463" s="5"/>
      <c r="AJ463" s="107"/>
      <c r="AK463" s="107"/>
      <c r="AL463" s="6"/>
      <c r="AM463" s="6"/>
      <c r="AN463" s="6"/>
      <c r="AO463" s="6"/>
    </row>
    <row r="464" spans="1:41" ht="40.200000000000003" customHeight="1" x14ac:dyDescent="0.3">
      <c r="A464" s="167" t="s">
        <v>1247</v>
      </c>
      <c r="B464" s="5" t="s">
        <v>2497</v>
      </c>
      <c r="C464" s="5" t="s">
        <v>2927</v>
      </c>
      <c r="D464" s="5" t="s">
        <v>2252</v>
      </c>
      <c r="E464" s="5" t="s">
        <v>2498</v>
      </c>
      <c r="F464" s="5" t="s">
        <v>2495</v>
      </c>
      <c r="G464" s="5" t="s">
        <v>2496</v>
      </c>
      <c r="H464" s="5" t="s">
        <v>2420</v>
      </c>
      <c r="I464" s="5" t="s">
        <v>2426</v>
      </c>
      <c r="J464" s="5" t="s">
        <v>1605</v>
      </c>
      <c r="K464" s="5" t="s">
        <v>7872</v>
      </c>
      <c r="L464" s="5" t="str" cm="1">
        <f t="array" ref="L464">_xlfn.TEXTJOIN(", ",TRUE,_xlfn.UNIQUE(_xlfn._xlws.FILTER(InfoGeneral[CodigoProducto],(InfoGeneral[BPIN]=EjecucionPresupuestalGastoCCyFondo[[#This Row],[PROYECTO]])*(InfoGeneral[Vigencia]=VALUE(EjecucionPresupuestalGastoCCyFondo[[#This Row],[VIGENCIA]])),"")))</f>
        <v>1903035</v>
      </c>
      <c r="M464" s="5" t="s">
        <v>7788</v>
      </c>
      <c r="N464" s="6">
        <v>150569650</v>
      </c>
      <c r="O464" s="6">
        <v>0</v>
      </c>
      <c r="P464" s="6">
        <v>0</v>
      </c>
      <c r="Q464" s="6">
        <v>0</v>
      </c>
      <c r="R464" s="6">
        <v>0</v>
      </c>
      <c r="S464" s="6">
        <v>0</v>
      </c>
      <c r="T464" s="6">
        <v>0</v>
      </c>
      <c r="U464" s="6">
        <v>150569650</v>
      </c>
      <c r="V464" s="6">
        <v>150569650</v>
      </c>
      <c r="W464" s="6">
        <v>150569650</v>
      </c>
      <c r="X464" s="6">
        <v>0</v>
      </c>
      <c r="Y464" s="6">
        <v>0</v>
      </c>
      <c r="Z464" s="6">
        <v>0</v>
      </c>
      <c r="AA464" s="107">
        <v>46036</v>
      </c>
      <c r="AB464" s="5" t="s">
        <v>7886</v>
      </c>
      <c r="AC464" s="107"/>
      <c r="AD464" s="5"/>
      <c r="AE464" s="5"/>
      <c r="AF464" s="107"/>
      <c r="AG464" s="5"/>
      <c r="AH464" s="5"/>
      <c r="AI464" s="5"/>
      <c r="AJ464" s="107"/>
      <c r="AK464" s="107"/>
      <c r="AL464" s="6"/>
      <c r="AM464" s="6"/>
      <c r="AN464" s="6"/>
      <c r="AO464" s="6"/>
    </row>
    <row r="465" spans="1:41" ht="40.200000000000003" customHeight="1" x14ac:dyDescent="0.3">
      <c r="A465" s="167" t="s">
        <v>1247</v>
      </c>
      <c r="B465" s="5" t="s">
        <v>2542</v>
      </c>
      <c r="C465" s="5" t="s">
        <v>2765</v>
      </c>
      <c r="D465" s="5" t="s">
        <v>2267</v>
      </c>
      <c r="E465" s="5" t="s">
        <v>2543</v>
      </c>
      <c r="F465" s="5" t="s">
        <v>2420</v>
      </c>
      <c r="G465" s="5" t="s">
        <v>2421</v>
      </c>
      <c r="H465" s="5" t="s">
        <v>2422</v>
      </c>
      <c r="I465" s="5" t="s">
        <v>2423</v>
      </c>
      <c r="J465" s="5" t="s">
        <v>1564</v>
      </c>
      <c r="K465" s="5" t="s">
        <v>8091</v>
      </c>
      <c r="L465" s="5" t="str" cm="1">
        <f t="array" ref="L465">_xlfn.TEXTJOIN(", ",TRUE,_xlfn.UNIQUE(_xlfn._xlws.FILTER(InfoGeneral[CodigoProducto],(InfoGeneral[BPIN]=EjecucionPresupuestalGastoCCyFondo[[#This Row],[PROYECTO]])*(InfoGeneral[Vigencia]=VALUE(EjecucionPresupuestalGastoCCyFondo[[#This Row],[VIGENCIA]])),"")))</f>
        <v>2201006, 2201048</v>
      </c>
      <c r="M465" s="5" t="s">
        <v>7788</v>
      </c>
      <c r="N465" s="6">
        <v>1084750996</v>
      </c>
      <c r="O465" s="6">
        <v>0</v>
      </c>
      <c r="P465" s="6">
        <v>0</v>
      </c>
      <c r="Q465" s="6">
        <v>0</v>
      </c>
      <c r="R465" s="6">
        <v>0</v>
      </c>
      <c r="S465" s="6">
        <v>0</v>
      </c>
      <c r="T465" s="6">
        <v>0</v>
      </c>
      <c r="U465" s="6">
        <v>1084750996</v>
      </c>
      <c r="V465" s="6">
        <v>1084750996</v>
      </c>
      <c r="W465" s="6">
        <v>1084750996</v>
      </c>
      <c r="X465" s="6">
        <v>1054759012</v>
      </c>
      <c r="Y465" s="6">
        <v>579865468</v>
      </c>
      <c r="Z465" s="6">
        <v>579865468</v>
      </c>
      <c r="AA465" s="107">
        <v>46037</v>
      </c>
      <c r="AB465" s="5" t="s">
        <v>8092</v>
      </c>
      <c r="AC465" s="107">
        <v>46048</v>
      </c>
      <c r="AD465" s="5" t="s">
        <v>8093</v>
      </c>
      <c r="AE465" s="5" t="s">
        <v>8094</v>
      </c>
      <c r="AF465" s="107">
        <v>46091</v>
      </c>
      <c r="AG465" s="5" t="s">
        <v>8095</v>
      </c>
      <c r="AH465" s="5" t="s">
        <v>6528</v>
      </c>
      <c r="AI465" s="5" t="s">
        <v>33571</v>
      </c>
      <c r="AJ465" s="107">
        <v>46045</v>
      </c>
      <c r="AK465" s="107">
        <v>46045</v>
      </c>
      <c r="AL465" s="6"/>
      <c r="AM465" s="6"/>
      <c r="AN465" s="6"/>
      <c r="AO465" s="6"/>
    </row>
    <row r="466" spans="1:41" ht="40.200000000000003" customHeight="1" x14ac:dyDescent="0.3">
      <c r="A466" s="167" t="s">
        <v>1247</v>
      </c>
      <c r="B466" s="5" t="s">
        <v>2542</v>
      </c>
      <c r="C466" s="5" t="s">
        <v>3532</v>
      </c>
      <c r="D466" s="5" t="s">
        <v>2267</v>
      </c>
      <c r="E466" s="5" t="s">
        <v>2543</v>
      </c>
      <c r="F466" s="5" t="s">
        <v>2525</v>
      </c>
      <c r="G466" s="5" t="s">
        <v>2526</v>
      </c>
      <c r="H466" s="5" t="s">
        <v>2545</v>
      </c>
      <c r="I466" s="5" t="s">
        <v>2546</v>
      </c>
      <c r="J466" s="5" t="s">
        <v>1543</v>
      </c>
      <c r="K466" s="5" t="s">
        <v>7887</v>
      </c>
      <c r="L466" s="5" t="str" cm="1">
        <f t="array" ref="L466">_xlfn.TEXTJOIN(", ",TRUE,_xlfn.UNIQUE(_xlfn._xlws.FILTER(InfoGeneral[CodigoProducto],(InfoGeneral[BPIN]=EjecucionPresupuestalGastoCCyFondo[[#This Row],[PROYECTO]])*(InfoGeneral[Vigencia]=VALUE(EjecucionPresupuestalGastoCCyFondo[[#This Row],[VIGENCIA]])),"")))</f>
        <v>3502006, 3502003, 3502008, 3502007</v>
      </c>
      <c r="M466" s="5" t="s">
        <v>7788</v>
      </c>
      <c r="N466" s="6">
        <v>250000000</v>
      </c>
      <c r="O466" s="6">
        <v>0</v>
      </c>
      <c r="P466" s="6">
        <v>0</v>
      </c>
      <c r="Q466" s="6">
        <v>0</v>
      </c>
      <c r="R466" s="6">
        <v>0</v>
      </c>
      <c r="S466" s="6">
        <v>0</v>
      </c>
      <c r="T466" s="6">
        <v>0</v>
      </c>
      <c r="U466" s="6">
        <v>250000000</v>
      </c>
      <c r="V466" s="6">
        <v>250000000</v>
      </c>
      <c r="W466" s="6">
        <v>250000000</v>
      </c>
      <c r="X466" s="6">
        <v>250000000</v>
      </c>
      <c r="Y466" s="6">
        <v>125000000</v>
      </c>
      <c r="Z466" s="6">
        <v>125000000</v>
      </c>
      <c r="AA466" s="107">
        <v>46037</v>
      </c>
      <c r="AB466" s="5" t="s">
        <v>7888</v>
      </c>
      <c r="AC466" s="107">
        <v>46052</v>
      </c>
      <c r="AD466" s="5" t="s">
        <v>7889</v>
      </c>
      <c r="AE466" s="5" t="s">
        <v>7567</v>
      </c>
      <c r="AF466" s="107">
        <v>46127</v>
      </c>
      <c r="AG466" s="5" t="s">
        <v>7890</v>
      </c>
      <c r="AH466" s="5" t="s">
        <v>6555</v>
      </c>
      <c r="AI466" s="5" t="s">
        <v>7891</v>
      </c>
      <c r="AJ466" s="107">
        <v>46052</v>
      </c>
      <c r="AK466" s="107">
        <v>46052</v>
      </c>
      <c r="AL466" s="6"/>
      <c r="AM466" s="6"/>
      <c r="AN466" s="6"/>
      <c r="AO466" s="6"/>
    </row>
    <row r="467" spans="1:41" ht="40.200000000000003" customHeight="1" x14ac:dyDescent="0.3">
      <c r="A467" s="167" t="s">
        <v>1247</v>
      </c>
      <c r="B467" s="5" t="s">
        <v>2449</v>
      </c>
      <c r="C467" s="5" t="s">
        <v>2765</v>
      </c>
      <c r="D467" s="5" t="s">
        <v>2304</v>
      </c>
      <c r="E467" s="5" t="s">
        <v>2450</v>
      </c>
      <c r="F467" s="5" t="s">
        <v>2420</v>
      </c>
      <c r="G467" s="5" t="s">
        <v>2421</v>
      </c>
      <c r="H467" s="5" t="s">
        <v>2422</v>
      </c>
      <c r="I467" s="5" t="s">
        <v>2423</v>
      </c>
      <c r="J467" s="5" t="s">
        <v>1401</v>
      </c>
      <c r="K467" s="5" t="s">
        <v>7892</v>
      </c>
      <c r="L467" s="5" t="str" cm="1">
        <f t="array" ref="L467">_xlfn.TEXTJOIN(", ",TRUE,_xlfn.UNIQUE(_xlfn._xlws.FILTER(InfoGeneral[CodigoProducto],(InfoGeneral[BPIN]=EjecucionPresupuestalGastoCCyFondo[[#This Row],[PROYECTO]])*(InfoGeneral[Vigencia]=VALUE(EjecucionPresupuestalGastoCCyFondo[[#This Row],[VIGENCIA]])),"")))</f>
        <v>2201071</v>
      </c>
      <c r="M467" s="5" t="s">
        <v>7788</v>
      </c>
      <c r="N467" s="6">
        <v>44801947493</v>
      </c>
      <c r="O467" s="6">
        <v>0</v>
      </c>
      <c r="P467" s="6">
        <v>0</v>
      </c>
      <c r="Q467" s="6">
        <v>0</v>
      </c>
      <c r="R467" s="6">
        <v>0</v>
      </c>
      <c r="S467" s="6">
        <v>0</v>
      </c>
      <c r="T467" s="6">
        <v>0</v>
      </c>
      <c r="U467" s="6">
        <v>44801947493</v>
      </c>
      <c r="V467" s="6">
        <v>27856860391</v>
      </c>
      <c r="W467" s="6">
        <v>27856860391</v>
      </c>
      <c r="X467" s="6">
        <v>27746862416</v>
      </c>
      <c r="Y467" s="6">
        <v>27746862416</v>
      </c>
      <c r="Z467" s="6">
        <v>27655716241</v>
      </c>
      <c r="AA467" s="107">
        <v>46041</v>
      </c>
      <c r="AB467" s="5" t="s">
        <v>7893</v>
      </c>
      <c r="AC467" s="107">
        <v>46041</v>
      </c>
      <c r="AD467" s="5" t="s">
        <v>7894</v>
      </c>
      <c r="AE467" s="5" t="s">
        <v>6397</v>
      </c>
      <c r="AF467" s="107">
        <v>46041</v>
      </c>
      <c r="AG467" s="5" t="s">
        <v>7895</v>
      </c>
      <c r="AH467" s="5" t="s">
        <v>6397</v>
      </c>
      <c r="AI467" s="5"/>
      <c r="AJ467" s="107"/>
      <c r="AK467" s="107"/>
      <c r="AL467" s="6"/>
      <c r="AM467" s="6"/>
      <c r="AN467" s="6"/>
      <c r="AO467" s="6"/>
    </row>
    <row r="468" spans="1:41" ht="40.200000000000003" customHeight="1" x14ac:dyDescent="0.3">
      <c r="A468" s="167" t="s">
        <v>1247</v>
      </c>
      <c r="B468" s="5" t="s">
        <v>2427</v>
      </c>
      <c r="C468" s="5" t="s">
        <v>2765</v>
      </c>
      <c r="D468" s="5" t="s">
        <v>2341</v>
      </c>
      <c r="E468" s="5" t="s">
        <v>2428</v>
      </c>
      <c r="F468" s="5" t="s">
        <v>2420</v>
      </c>
      <c r="G468" s="5" t="s">
        <v>2421</v>
      </c>
      <c r="H468" s="5" t="s">
        <v>2422</v>
      </c>
      <c r="I468" s="5" t="s">
        <v>2423</v>
      </c>
      <c r="J468" s="5" t="s">
        <v>1401</v>
      </c>
      <c r="K468" s="5" t="s">
        <v>7892</v>
      </c>
      <c r="L468" s="5" t="str" cm="1">
        <f t="array" ref="L468">_xlfn.TEXTJOIN(", ",TRUE,_xlfn.UNIQUE(_xlfn._xlws.FILTER(InfoGeneral[CodigoProducto],(InfoGeneral[BPIN]=EjecucionPresupuestalGastoCCyFondo[[#This Row],[PROYECTO]])*(InfoGeneral[Vigencia]=VALUE(EjecucionPresupuestalGastoCCyFondo[[#This Row],[VIGENCIA]])),"")))</f>
        <v>2201071</v>
      </c>
      <c r="M468" s="5" t="s">
        <v>7788</v>
      </c>
      <c r="N468" s="6">
        <v>15293218323</v>
      </c>
      <c r="O468" s="6">
        <v>0</v>
      </c>
      <c r="P468" s="6">
        <v>0</v>
      </c>
      <c r="Q468" s="6">
        <v>0</v>
      </c>
      <c r="R468" s="6">
        <v>0</v>
      </c>
      <c r="S468" s="6">
        <v>0</v>
      </c>
      <c r="T468" s="6">
        <v>0</v>
      </c>
      <c r="U468" s="6">
        <v>15293218323</v>
      </c>
      <c r="V468" s="6">
        <v>9206079005</v>
      </c>
      <c r="W468" s="6">
        <v>9206079005</v>
      </c>
      <c r="X468" s="6">
        <v>9206079005</v>
      </c>
      <c r="Y468" s="6">
        <v>9206079005</v>
      </c>
      <c r="Z468" s="6">
        <v>8736950422</v>
      </c>
      <c r="AA468" s="107">
        <v>46042</v>
      </c>
      <c r="AB468" s="5" t="s">
        <v>7896</v>
      </c>
      <c r="AC468" s="107">
        <v>46042</v>
      </c>
      <c r="AD468" s="5" t="s">
        <v>7897</v>
      </c>
      <c r="AE468" s="5" t="s">
        <v>5930</v>
      </c>
      <c r="AF468" s="107">
        <v>46043</v>
      </c>
      <c r="AG468" s="5" t="s">
        <v>7898</v>
      </c>
      <c r="AH468" s="5" t="s">
        <v>5930</v>
      </c>
      <c r="AI468" s="5"/>
      <c r="AJ468" s="107"/>
      <c r="AK468" s="107"/>
      <c r="AL468" s="6"/>
      <c r="AM468" s="6"/>
      <c r="AN468" s="6"/>
      <c r="AO468" s="6"/>
    </row>
    <row r="469" spans="1:41" ht="40.200000000000003" customHeight="1" x14ac:dyDescent="0.3">
      <c r="A469" s="167" t="s">
        <v>1247</v>
      </c>
      <c r="B469" s="5" t="s">
        <v>2542</v>
      </c>
      <c r="C469" s="5" t="s">
        <v>2765</v>
      </c>
      <c r="D469" s="5" t="s">
        <v>2267</v>
      </c>
      <c r="E469" s="5" t="s">
        <v>2543</v>
      </c>
      <c r="F469" s="5" t="s">
        <v>2420</v>
      </c>
      <c r="G469" s="5" t="s">
        <v>2421</v>
      </c>
      <c r="H469" s="5" t="s">
        <v>2422</v>
      </c>
      <c r="I469" s="5" t="s">
        <v>2423</v>
      </c>
      <c r="J469" s="5" t="s">
        <v>2572</v>
      </c>
      <c r="K469" s="5" t="s">
        <v>8096</v>
      </c>
      <c r="L469" s="5" t="str" cm="1">
        <f t="array" ref="L469">_xlfn.TEXTJOIN(", ",TRUE,_xlfn.UNIQUE(_xlfn._xlws.FILTER(InfoGeneral[CodigoProducto],(InfoGeneral[BPIN]=EjecucionPresupuestalGastoCCyFondo[[#This Row],[PROYECTO]])*(InfoGeneral[Vigencia]=VALUE(EjecucionPresupuestalGastoCCyFondo[[#This Row],[VIGENCIA]])),"")))</f>
        <v>2201049</v>
      </c>
      <c r="M469" s="5" t="s">
        <v>7788</v>
      </c>
      <c r="N469" s="6">
        <v>419400995</v>
      </c>
      <c r="O469" s="6">
        <v>0</v>
      </c>
      <c r="P469" s="6">
        <v>0</v>
      </c>
      <c r="Q469" s="6">
        <v>0</v>
      </c>
      <c r="R469" s="6">
        <v>0</v>
      </c>
      <c r="S469" s="6">
        <v>0</v>
      </c>
      <c r="T469" s="6">
        <v>0</v>
      </c>
      <c r="U469" s="6">
        <v>419400995</v>
      </c>
      <c r="V469" s="6">
        <v>419400995</v>
      </c>
      <c r="W469" s="6">
        <v>419400995</v>
      </c>
      <c r="X469" s="6">
        <v>0</v>
      </c>
      <c r="Y469" s="6">
        <v>0</v>
      </c>
      <c r="Z469" s="6">
        <v>0</v>
      </c>
      <c r="AA469" s="107">
        <v>46045</v>
      </c>
      <c r="AB469" s="5" t="s">
        <v>8097</v>
      </c>
      <c r="AC469" s="107"/>
      <c r="AD469" s="5"/>
      <c r="AE469" s="5"/>
      <c r="AF469" s="107"/>
      <c r="AG469" s="5"/>
      <c r="AH469" s="5"/>
      <c r="AI469" s="5"/>
      <c r="AJ469" s="107"/>
      <c r="AK469" s="107"/>
      <c r="AL469" s="6"/>
      <c r="AM469" s="6"/>
      <c r="AN469" s="6"/>
      <c r="AO469" s="6"/>
    </row>
    <row r="470" spans="1:41" ht="40.200000000000003" customHeight="1" x14ac:dyDescent="0.3">
      <c r="A470" s="167" t="s">
        <v>1247</v>
      </c>
      <c r="B470" s="5" t="s">
        <v>2516</v>
      </c>
      <c r="C470" s="5" t="s">
        <v>2765</v>
      </c>
      <c r="D470" s="5" t="s">
        <v>2261</v>
      </c>
      <c r="E470" s="5" t="s">
        <v>2517</v>
      </c>
      <c r="F470" s="5" t="s">
        <v>2420</v>
      </c>
      <c r="G470" s="5" t="s">
        <v>2421</v>
      </c>
      <c r="H470" s="5" t="s">
        <v>2422</v>
      </c>
      <c r="I470" s="5" t="s">
        <v>2423</v>
      </c>
      <c r="J470" s="5" t="s">
        <v>2518</v>
      </c>
      <c r="K470" s="5" t="s">
        <v>7899</v>
      </c>
      <c r="L470" s="5" t="str" cm="1">
        <f t="array" ref="L470">_xlfn.TEXTJOIN(", ",TRUE,_xlfn.UNIQUE(_xlfn._xlws.FILTER(InfoGeneral[CodigoProducto],(InfoGeneral[BPIN]=EjecucionPresupuestalGastoCCyFondo[[#This Row],[PROYECTO]])*(InfoGeneral[Vigencia]=VALUE(EjecucionPresupuestalGastoCCyFondo[[#This Row],[VIGENCIA]])),"")))</f>
        <v>2201071</v>
      </c>
      <c r="M470" s="5" t="s">
        <v>7788</v>
      </c>
      <c r="N470" s="6">
        <v>535434816</v>
      </c>
      <c r="O470" s="6">
        <v>0</v>
      </c>
      <c r="P470" s="6">
        <v>0</v>
      </c>
      <c r="Q470" s="6">
        <v>0</v>
      </c>
      <c r="R470" s="6">
        <v>535434816</v>
      </c>
      <c r="S470" s="6">
        <v>0</v>
      </c>
      <c r="T470" s="6">
        <v>0</v>
      </c>
      <c r="U470" s="6">
        <v>0</v>
      </c>
      <c r="V470" s="6">
        <v>0</v>
      </c>
      <c r="W470" s="6">
        <v>0</v>
      </c>
      <c r="X470" s="6">
        <v>0</v>
      </c>
      <c r="Y470" s="6">
        <v>0</v>
      </c>
      <c r="Z470" s="6">
        <v>0</v>
      </c>
      <c r="AA470" s="107">
        <v>46045</v>
      </c>
      <c r="AB470" s="5" t="s">
        <v>7900</v>
      </c>
      <c r="AC470" s="107"/>
      <c r="AD470" s="5"/>
      <c r="AE470" s="5"/>
      <c r="AF470" s="107"/>
      <c r="AG470" s="5"/>
      <c r="AH470" s="5"/>
      <c r="AI470" s="5"/>
      <c r="AJ470" s="107"/>
      <c r="AK470" s="107"/>
      <c r="AL470" s="6"/>
      <c r="AM470" s="6"/>
      <c r="AN470" s="6"/>
      <c r="AO470" s="6"/>
    </row>
    <row r="471" spans="1:41" ht="40.200000000000003" customHeight="1" x14ac:dyDescent="0.3">
      <c r="A471" s="167" t="s">
        <v>1247</v>
      </c>
      <c r="B471" s="5" t="s">
        <v>2523</v>
      </c>
      <c r="C471" s="5" t="s">
        <v>2765</v>
      </c>
      <c r="D471" s="5" t="s">
        <v>2321</v>
      </c>
      <c r="E471" s="5" t="s">
        <v>2524</v>
      </c>
      <c r="F471" s="5" t="s">
        <v>2525</v>
      </c>
      <c r="G471" s="5" t="s">
        <v>2526</v>
      </c>
      <c r="H471" s="5" t="s">
        <v>2422</v>
      </c>
      <c r="I471" s="5" t="s">
        <v>2423</v>
      </c>
      <c r="J471" s="5" t="s">
        <v>1652</v>
      </c>
      <c r="K471" s="5" t="s">
        <v>7828</v>
      </c>
      <c r="L471" s="5" t="str" cm="1">
        <f t="array" ref="L471">_xlfn.TEXTJOIN(", ",TRUE,_xlfn.UNIQUE(_xlfn._xlws.FILTER(InfoGeneral[CodigoProducto],(InfoGeneral[BPIN]=EjecucionPresupuestalGastoCCyFondo[[#This Row],[PROYECTO]])*(InfoGeneral[Vigencia]=VALUE(EjecucionPresupuestalGastoCCyFondo[[#This Row],[VIGENCIA]])),"")))</f>
        <v>2201028</v>
      </c>
      <c r="M471" s="5" t="s">
        <v>7788</v>
      </c>
      <c r="N471" s="6">
        <v>0</v>
      </c>
      <c r="O471" s="6">
        <v>0</v>
      </c>
      <c r="P471" s="6">
        <v>0</v>
      </c>
      <c r="Q471" s="6">
        <v>113458860</v>
      </c>
      <c r="R471" s="6">
        <v>0</v>
      </c>
      <c r="S471" s="6">
        <v>0</v>
      </c>
      <c r="T471" s="6">
        <v>0</v>
      </c>
      <c r="U471" s="6">
        <v>113458860</v>
      </c>
      <c r="V471" s="6">
        <v>113458860</v>
      </c>
      <c r="W471" s="6">
        <v>113458860</v>
      </c>
      <c r="X471" s="6">
        <v>113458859.09999999</v>
      </c>
      <c r="Y471" s="6">
        <v>63920484</v>
      </c>
      <c r="Z471" s="6">
        <v>63920484</v>
      </c>
      <c r="AA471" s="107">
        <v>46049</v>
      </c>
      <c r="AB471" s="5" t="s">
        <v>7901</v>
      </c>
      <c r="AC471" s="107">
        <v>46051</v>
      </c>
      <c r="AD471" s="5" t="s">
        <v>7902</v>
      </c>
      <c r="AE471" s="5" t="s">
        <v>7903</v>
      </c>
      <c r="AF471" s="107">
        <v>46083</v>
      </c>
      <c r="AG471" s="5" t="s">
        <v>7904</v>
      </c>
      <c r="AH471" s="5" t="s">
        <v>5860</v>
      </c>
      <c r="AI471" s="5" t="s">
        <v>7905</v>
      </c>
      <c r="AJ471" s="107">
        <v>46051</v>
      </c>
      <c r="AK471" s="107">
        <v>46051</v>
      </c>
      <c r="AL471" s="6"/>
      <c r="AM471" s="6"/>
      <c r="AN471" s="6"/>
      <c r="AO471" s="6"/>
    </row>
    <row r="472" spans="1:41" ht="40.200000000000003" customHeight="1" x14ac:dyDescent="0.3">
      <c r="A472" s="167" t="s">
        <v>1247</v>
      </c>
      <c r="B472" s="5" t="s">
        <v>2514</v>
      </c>
      <c r="C472" s="5" t="s">
        <v>2787</v>
      </c>
      <c r="D472" s="5" t="s">
        <v>2258</v>
      </c>
      <c r="E472" s="5" t="s">
        <v>2515</v>
      </c>
      <c r="F472" s="5" t="s">
        <v>2482</v>
      </c>
      <c r="G472" s="5" t="s">
        <v>2483</v>
      </c>
      <c r="H472" s="5" t="s">
        <v>2499</v>
      </c>
      <c r="I472" s="5" t="s">
        <v>2500</v>
      </c>
      <c r="J472" s="5" t="s">
        <v>1687</v>
      </c>
      <c r="K472" s="5" t="s">
        <v>7906</v>
      </c>
      <c r="L472" s="5" t="str" cm="1">
        <f t="array" ref="L472">_xlfn.TEXTJOIN(", ",TRUE,_xlfn.UNIQUE(_xlfn._xlws.FILTER(InfoGeneral[CodigoProducto],(InfoGeneral[BPIN]=EjecucionPresupuestalGastoCCyFondo[[#This Row],[PROYECTO]])*(InfoGeneral[Vigencia]=VALUE(EjecucionPresupuestalGastoCCyFondo[[#This Row],[VIGENCIA]])),"")))</f>
        <v>4599025</v>
      </c>
      <c r="M472" s="5" t="s">
        <v>7788</v>
      </c>
      <c r="N472" s="6">
        <v>0</v>
      </c>
      <c r="O472" s="6">
        <v>0</v>
      </c>
      <c r="P472" s="6">
        <v>0</v>
      </c>
      <c r="Q472" s="6">
        <v>187000000</v>
      </c>
      <c r="R472" s="6">
        <v>0</v>
      </c>
      <c r="S472" s="6">
        <v>0</v>
      </c>
      <c r="T472" s="6">
        <v>0</v>
      </c>
      <c r="U472" s="6">
        <v>187000000</v>
      </c>
      <c r="V472" s="6">
        <v>187000000</v>
      </c>
      <c r="W472" s="6">
        <v>187000000</v>
      </c>
      <c r="X472" s="6">
        <v>187000000</v>
      </c>
      <c r="Y472" s="6">
        <v>186999999</v>
      </c>
      <c r="Z472" s="6">
        <v>186999999</v>
      </c>
      <c r="AA472" s="107">
        <v>46050</v>
      </c>
      <c r="AB472" s="5" t="s">
        <v>7907</v>
      </c>
      <c r="AC472" s="107">
        <v>46052</v>
      </c>
      <c r="AD472" s="5" t="s">
        <v>7908</v>
      </c>
      <c r="AE472" s="5" t="s">
        <v>7909</v>
      </c>
      <c r="AF472" s="107">
        <v>46098</v>
      </c>
      <c r="AG472" s="5" t="s">
        <v>7910</v>
      </c>
      <c r="AH472" s="5" t="s">
        <v>6178</v>
      </c>
      <c r="AI472" s="5" t="s">
        <v>7911</v>
      </c>
      <c r="AJ472" s="107">
        <v>46052</v>
      </c>
      <c r="AK472" s="107">
        <v>46052</v>
      </c>
      <c r="AL472" s="6"/>
      <c r="AM472" s="6"/>
      <c r="AN472" s="6"/>
      <c r="AO472" s="6"/>
    </row>
    <row r="473" spans="1:41" ht="40.200000000000003" customHeight="1" x14ac:dyDescent="0.3">
      <c r="A473" s="167" t="s">
        <v>1247</v>
      </c>
      <c r="B473" s="5" t="s">
        <v>2418</v>
      </c>
      <c r="C473" s="5" t="s">
        <v>2765</v>
      </c>
      <c r="D473" s="5" t="s">
        <v>2296</v>
      </c>
      <c r="E473" s="5" t="s">
        <v>2419</v>
      </c>
      <c r="F473" s="5" t="s">
        <v>2420</v>
      </c>
      <c r="G473" s="5" t="s">
        <v>2421</v>
      </c>
      <c r="H473" s="5" t="s">
        <v>2422</v>
      </c>
      <c r="I473" s="5" t="s">
        <v>2423</v>
      </c>
      <c r="J473" s="5" t="s">
        <v>1401</v>
      </c>
      <c r="K473" s="5" t="s">
        <v>7892</v>
      </c>
      <c r="L473" s="5" t="str" cm="1">
        <f t="array" ref="L473">_xlfn.TEXTJOIN(", ",TRUE,_xlfn.UNIQUE(_xlfn._xlws.FILTER(InfoGeneral[CodigoProducto],(InfoGeneral[BPIN]=EjecucionPresupuestalGastoCCyFondo[[#This Row],[PROYECTO]])*(InfoGeneral[Vigencia]=VALUE(EjecucionPresupuestalGastoCCyFondo[[#This Row],[VIGENCIA]])),"")))</f>
        <v>2201071</v>
      </c>
      <c r="M473" s="5" t="s">
        <v>7788</v>
      </c>
      <c r="N473" s="6">
        <v>500087111433.03003</v>
      </c>
      <c r="O473" s="6">
        <v>2244353404.4699998</v>
      </c>
      <c r="P473" s="6">
        <v>0</v>
      </c>
      <c r="Q473" s="6">
        <v>0</v>
      </c>
      <c r="R473" s="6">
        <v>0</v>
      </c>
      <c r="S473" s="6">
        <v>0</v>
      </c>
      <c r="T473" s="6">
        <v>0</v>
      </c>
      <c r="U473" s="6">
        <v>502331464837.5</v>
      </c>
      <c r="V473" s="6">
        <v>312869424253</v>
      </c>
      <c r="W473" s="6">
        <v>312869424253</v>
      </c>
      <c r="X473" s="6">
        <v>312869424253</v>
      </c>
      <c r="Y473" s="6">
        <v>312869424253</v>
      </c>
      <c r="Z473" s="6">
        <v>272096912399</v>
      </c>
      <c r="AA473" s="107">
        <v>46050</v>
      </c>
      <c r="AB473" s="5" t="s">
        <v>7912</v>
      </c>
      <c r="AC473" s="107">
        <v>46050</v>
      </c>
      <c r="AD473" s="5" t="s">
        <v>7913</v>
      </c>
      <c r="AE473" s="5" t="s">
        <v>5930</v>
      </c>
      <c r="AF473" s="107">
        <v>46051</v>
      </c>
      <c r="AG473" s="5" t="s">
        <v>33572</v>
      </c>
      <c r="AH473" s="5" t="s">
        <v>5930</v>
      </c>
      <c r="AI473" s="5"/>
      <c r="AJ473" s="107"/>
      <c r="AK473" s="107"/>
      <c r="AL473" s="6"/>
      <c r="AM473" s="6"/>
      <c r="AN473" s="6"/>
      <c r="AO473" s="6"/>
    </row>
    <row r="474" spans="1:41" ht="40.200000000000003" customHeight="1" x14ac:dyDescent="0.3">
      <c r="A474" s="167" t="s">
        <v>1247</v>
      </c>
      <c r="B474" s="5" t="s">
        <v>2429</v>
      </c>
      <c r="C474" s="5" t="s">
        <v>2765</v>
      </c>
      <c r="D474" s="5" t="s">
        <v>2343</v>
      </c>
      <c r="E474" s="5" t="s">
        <v>2430</v>
      </c>
      <c r="F474" s="5" t="s">
        <v>2420</v>
      </c>
      <c r="G474" s="5" t="s">
        <v>2421</v>
      </c>
      <c r="H474" s="5" t="s">
        <v>2422</v>
      </c>
      <c r="I474" s="5" t="s">
        <v>2423</v>
      </c>
      <c r="J474" s="5" t="s">
        <v>1401</v>
      </c>
      <c r="K474" s="5" t="s">
        <v>7892</v>
      </c>
      <c r="L474" s="5" t="str" cm="1">
        <f t="array" ref="L474">_xlfn.TEXTJOIN(", ",TRUE,_xlfn.UNIQUE(_xlfn._xlws.FILTER(InfoGeneral[CodigoProducto],(InfoGeneral[BPIN]=EjecucionPresupuestalGastoCCyFondo[[#This Row],[PROYECTO]])*(InfoGeneral[Vigencia]=VALUE(EjecucionPresupuestalGastoCCyFondo[[#This Row],[VIGENCIA]])),"")))</f>
        <v>2201071</v>
      </c>
      <c r="M474" s="5" t="s">
        <v>7788</v>
      </c>
      <c r="N474" s="6">
        <v>695613419</v>
      </c>
      <c r="O474" s="6">
        <v>0</v>
      </c>
      <c r="P474" s="6">
        <v>0</v>
      </c>
      <c r="Q474" s="6">
        <v>0</v>
      </c>
      <c r="R474" s="6">
        <v>0</v>
      </c>
      <c r="S474" s="6">
        <v>0</v>
      </c>
      <c r="T474" s="6">
        <v>0</v>
      </c>
      <c r="U474" s="6">
        <v>695613419</v>
      </c>
      <c r="V474" s="6">
        <v>364158499</v>
      </c>
      <c r="W474" s="6">
        <v>364158499</v>
      </c>
      <c r="X474" s="6">
        <v>364158499</v>
      </c>
      <c r="Y474" s="6">
        <v>364158499</v>
      </c>
      <c r="Z474" s="6">
        <v>322409289</v>
      </c>
      <c r="AA474" s="107">
        <v>46050</v>
      </c>
      <c r="AB474" s="5" t="s">
        <v>7914</v>
      </c>
      <c r="AC474" s="107">
        <v>46050</v>
      </c>
      <c r="AD474" s="5" t="s">
        <v>7915</v>
      </c>
      <c r="AE474" s="5" t="s">
        <v>5930</v>
      </c>
      <c r="AF474" s="107">
        <v>46051</v>
      </c>
      <c r="AG474" s="5" t="s">
        <v>7916</v>
      </c>
      <c r="AH474" s="5" t="s">
        <v>5930</v>
      </c>
      <c r="AI474" s="5"/>
      <c r="AJ474" s="107"/>
      <c r="AK474" s="107"/>
      <c r="AL474" s="6"/>
      <c r="AM474" s="6"/>
      <c r="AN474" s="6"/>
      <c r="AO474" s="6"/>
    </row>
    <row r="475" spans="1:41" ht="40.200000000000003" customHeight="1" x14ac:dyDescent="0.3">
      <c r="A475" s="167" t="s">
        <v>1247</v>
      </c>
      <c r="B475" s="5" t="s">
        <v>2431</v>
      </c>
      <c r="C475" s="5" t="s">
        <v>2765</v>
      </c>
      <c r="D475" s="5" t="s">
        <v>2345</v>
      </c>
      <c r="E475" s="5" t="s">
        <v>2432</v>
      </c>
      <c r="F475" s="5" t="s">
        <v>2420</v>
      </c>
      <c r="G475" s="5" t="s">
        <v>2421</v>
      </c>
      <c r="H475" s="5" t="s">
        <v>2422</v>
      </c>
      <c r="I475" s="5" t="s">
        <v>2423</v>
      </c>
      <c r="J475" s="5" t="s">
        <v>1401</v>
      </c>
      <c r="K475" s="5" t="s">
        <v>7892</v>
      </c>
      <c r="L475" s="5" t="str" cm="1">
        <f t="array" ref="L475">_xlfn.TEXTJOIN(", ",TRUE,_xlfn.UNIQUE(_xlfn._xlws.FILTER(InfoGeneral[CodigoProducto],(InfoGeneral[BPIN]=EjecucionPresupuestalGastoCCyFondo[[#This Row],[PROYECTO]])*(InfoGeneral[Vigencia]=VALUE(EjecucionPresupuestalGastoCCyFondo[[#This Row],[VIGENCIA]])),"")))</f>
        <v>2201071</v>
      </c>
      <c r="M475" s="5" t="s">
        <v>7788</v>
      </c>
      <c r="N475" s="6">
        <v>1047481358</v>
      </c>
      <c r="O475" s="6">
        <v>400000000</v>
      </c>
      <c r="P475" s="6">
        <v>0</v>
      </c>
      <c r="Q475" s="6">
        <v>0</v>
      </c>
      <c r="R475" s="6">
        <v>0</v>
      </c>
      <c r="S475" s="6">
        <v>0</v>
      </c>
      <c r="T475" s="6">
        <v>0</v>
      </c>
      <c r="U475" s="6">
        <v>1447481358</v>
      </c>
      <c r="V475" s="6">
        <v>826103460</v>
      </c>
      <c r="W475" s="6">
        <v>826103460</v>
      </c>
      <c r="X475" s="6">
        <v>826103460</v>
      </c>
      <c r="Y475" s="6">
        <v>826103460</v>
      </c>
      <c r="Z475" s="6">
        <v>721436332</v>
      </c>
      <c r="AA475" s="107">
        <v>46050</v>
      </c>
      <c r="AB475" s="5" t="s">
        <v>7917</v>
      </c>
      <c r="AC475" s="107">
        <v>46050</v>
      </c>
      <c r="AD475" s="5" t="s">
        <v>7918</v>
      </c>
      <c r="AE475" s="5" t="s">
        <v>5930</v>
      </c>
      <c r="AF475" s="107">
        <v>46051</v>
      </c>
      <c r="AG475" s="5" t="s">
        <v>7919</v>
      </c>
      <c r="AH475" s="5" t="s">
        <v>5930</v>
      </c>
      <c r="AI475" s="5"/>
      <c r="AJ475" s="107"/>
      <c r="AK475" s="107"/>
      <c r="AL475" s="6"/>
      <c r="AM475" s="6"/>
      <c r="AN475" s="6"/>
      <c r="AO475" s="6"/>
    </row>
    <row r="476" spans="1:41" ht="40.200000000000003" customHeight="1" x14ac:dyDescent="0.3">
      <c r="A476" s="167" t="s">
        <v>1247</v>
      </c>
      <c r="B476" s="5" t="s">
        <v>2433</v>
      </c>
      <c r="C476" s="5" t="s">
        <v>2765</v>
      </c>
      <c r="D476" s="5" t="s">
        <v>2347</v>
      </c>
      <c r="E476" s="5" t="s">
        <v>2434</v>
      </c>
      <c r="F476" s="5" t="s">
        <v>2420</v>
      </c>
      <c r="G476" s="5" t="s">
        <v>2421</v>
      </c>
      <c r="H476" s="5" t="s">
        <v>2422</v>
      </c>
      <c r="I476" s="5" t="s">
        <v>2423</v>
      </c>
      <c r="J476" s="5" t="s">
        <v>1401</v>
      </c>
      <c r="K476" s="5" t="s">
        <v>7892</v>
      </c>
      <c r="L476" s="5" t="str" cm="1">
        <f t="array" ref="L476">_xlfn.TEXTJOIN(", ",TRUE,_xlfn.UNIQUE(_xlfn._xlws.FILTER(InfoGeneral[CodigoProducto],(InfoGeneral[BPIN]=EjecucionPresupuestalGastoCCyFondo[[#This Row],[PROYECTO]])*(InfoGeneral[Vigencia]=VALUE(EjecucionPresupuestalGastoCCyFondo[[#This Row],[VIGENCIA]])),"")))</f>
        <v>2201071</v>
      </c>
      <c r="M476" s="5" t="s">
        <v>7788</v>
      </c>
      <c r="N476" s="6">
        <v>21696082121</v>
      </c>
      <c r="O476" s="6">
        <v>0</v>
      </c>
      <c r="P476" s="6">
        <v>0</v>
      </c>
      <c r="Q476" s="6">
        <v>0</v>
      </c>
      <c r="R476" s="6">
        <v>0</v>
      </c>
      <c r="S476" s="6">
        <v>0</v>
      </c>
      <c r="T476" s="6">
        <v>0</v>
      </c>
      <c r="U476" s="6">
        <v>21696082121</v>
      </c>
      <c r="V476" s="6">
        <v>21453203106</v>
      </c>
      <c r="W476" s="6">
        <v>21453203106</v>
      </c>
      <c r="X476" s="6">
        <v>21453203106</v>
      </c>
      <c r="Y476" s="6">
        <v>21453203106</v>
      </c>
      <c r="Z476" s="6">
        <v>21401571450</v>
      </c>
      <c r="AA476" s="107">
        <v>46050</v>
      </c>
      <c r="AB476" s="5" t="s">
        <v>7920</v>
      </c>
      <c r="AC476" s="107">
        <v>46050</v>
      </c>
      <c r="AD476" s="5" t="s">
        <v>7921</v>
      </c>
      <c r="AE476" s="5" t="s">
        <v>5930</v>
      </c>
      <c r="AF476" s="107">
        <v>46051</v>
      </c>
      <c r="AG476" s="5" t="s">
        <v>7922</v>
      </c>
      <c r="AH476" s="5" t="s">
        <v>5930</v>
      </c>
      <c r="AI476" s="5"/>
      <c r="AJ476" s="107"/>
      <c r="AK476" s="107"/>
      <c r="AL476" s="6"/>
      <c r="AM476" s="6"/>
      <c r="AN476" s="6"/>
      <c r="AO476" s="6"/>
    </row>
    <row r="477" spans="1:41" ht="40.200000000000003" customHeight="1" x14ac:dyDescent="0.3">
      <c r="A477" s="167" t="s">
        <v>1247</v>
      </c>
      <c r="B477" s="5" t="s">
        <v>2435</v>
      </c>
      <c r="C477" s="5" t="s">
        <v>2765</v>
      </c>
      <c r="D477" s="5" t="s">
        <v>2349</v>
      </c>
      <c r="E477" s="5" t="s">
        <v>2436</v>
      </c>
      <c r="F477" s="5" t="s">
        <v>2420</v>
      </c>
      <c r="G477" s="5" t="s">
        <v>2421</v>
      </c>
      <c r="H477" s="5" t="s">
        <v>2422</v>
      </c>
      <c r="I477" s="5" t="s">
        <v>2423</v>
      </c>
      <c r="J477" s="5" t="s">
        <v>1401</v>
      </c>
      <c r="K477" s="5" t="s">
        <v>7892</v>
      </c>
      <c r="L477" s="5" t="str" cm="1">
        <f t="array" ref="L477">_xlfn.TEXTJOIN(", ",TRUE,_xlfn.UNIQUE(_xlfn._xlws.FILTER(InfoGeneral[CodigoProducto],(InfoGeneral[BPIN]=EjecucionPresupuestalGastoCCyFondo[[#This Row],[PROYECTO]])*(InfoGeneral[Vigencia]=VALUE(EjecucionPresupuestalGastoCCyFondo[[#This Row],[VIGENCIA]])),"")))</f>
        <v>2201071</v>
      </c>
      <c r="M477" s="5" t="s">
        <v>7788</v>
      </c>
      <c r="N477" s="6">
        <v>1160593101</v>
      </c>
      <c r="O477" s="6">
        <v>0</v>
      </c>
      <c r="P477" s="6">
        <v>0</v>
      </c>
      <c r="Q477" s="6">
        <v>0</v>
      </c>
      <c r="R477" s="6">
        <v>0</v>
      </c>
      <c r="S477" s="6">
        <v>0</v>
      </c>
      <c r="T477" s="6">
        <v>0</v>
      </c>
      <c r="U477" s="6">
        <v>1160593101</v>
      </c>
      <c r="V477" s="6">
        <v>709177859</v>
      </c>
      <c r="W477" s="6">
        <v>709177859</v>
      </c>
      <c r="X477" s="6">
        <v>709177859</v>
      </c>
      <c r="Y477" s="6">
        <v>709177859</v>
      </c>
      <c r="Z477" s="6">
        <v>619480656</v>
      </c>
      <c r="AA477" s="107">
        <v>46050</v>
      </c>
      <c r="AB477" s="5" t="s">
        <v>7923</v>
      </c>
      <c r="AC477" s="107">
        <v>46050</v>
      </c>
      <c r="AD477" s="5" t="s">
        <v>7924</v>
      </c>
      <c r="AE477" s="5" t="s">
        <v>5930</v>
      </c>
      <c r="AF477" s="107">
        <v>46051</v>
      </c>
      <c r="AG477" s="5" t="s">
        <v>7925</v>
      </c>
      <c r="AH477" s="5" t="s">
        <v>5930</v>
      </c>
      <c r="AI477" s="5"/>
      <c r="AJ477" s="107"/>
      <c r="AK477" s="107"/>
      <c r="AL477" s="6"/>
      <c r="AM477" s="6"/>
      <c r="AN477" s="6"/>
      <c r="AO477" s="6"/>
    </row>
    <row r="478" spans="1:41" ht="40.200000000000003" customHeight="1" x14ac:dyDescent="0.3">
      <c r="A478" s="167" t="s">
        <v>1247</v>
      </c>
      <c r="B478" s="5" t="s">
        <v>2437</v>
      </c>
      <c r="C478" s="5" t="s">
        <v>2765</v>
      </c>
      <c r="D478" s="5" t="s">
        <v>2351</v>
      </c>
      <c r="E478" s="5" t="s">
        <v>2438</v>
      </c>
      <c r="F478" s="5" t="s">
        <v>2420</v>
      </c>
      <c r="G478" s="5" t="s">
        <v>2421</v>
      </c>
      <c r="H478" s="5" t="s">
        <v>2422</v>
      </c>
      <c r="I478" s="5" t="s">
        <v>2423</v>
      </c>
      <c r="J478" s="5" t="s">
        <v>1401</v>
      </c>
      <c r="K478" s="5" t="s">
        <v>7892</v>
      </c>
      <c r="L478" s="5" t="str" cm="1">
        <f t="array" ref="L478">_xlfn.TEXTJOIN(", ",TRUE,_xlfn.UNIQUE(_xlfn._xlws.FILTER(InfoGeneral[CodigoProducto],(InfoGeneral[BPIN]=EjecucionPresupuestalGastoCCyFondo[[#This Row],[PROYECTO]])*(InfoGeneral[Vigencia]=VALUE(EjecucionPresupuestalGastoCCyFondo[[#This Row],[VIGENCIA]])),"")))</f>
        <v>2201071</v>
      </c>
      <c r="M478" s="5" t="s">
        <v>7788</v>
      </c>
      <c r="N478" s="6">
        <v>45154840189</v>
      </c>
      <c r="O478" s="6">
        <v>0</v>
      </c>
      <c r="P478" s="6">
        <v>0</v>
      </c>
      <c r="Q478" s="6">
        <v>0</v>
      </c>
      <c r="R478" s="6">
        <v>0</v>
      </c>
      <c r="S478" s="6">
        <v>0</v>
      </c>
      <c r="T478" s="6">
        <v>0</v>
      </c>
      <c r="U478" s="6">
        <v>45154840189</v>
      </c>
      <c r="V478" s="6">
        <v>416872666</v>
      </c>
      <c r="W478" s="6">
        <v>416872666</v>
      </c>
      <c r="X478" s="6">
        <v>416872666</v>
      </c>
      <c r="Y478" s="6">
        <v>416872666</v>
      </c>
      <c r="Z478" s="6">
        <v>405953998</v>
      </c>
      <c r="AA478" s="107">
        <v>46050</v>
      </c>
      <c r="AB478" s="5" t="s">
        <v>7926</v>
      </c>
      <c r="AC478" s="107">
        <v>46050</v>
      </c>
      <c r="AD478" s="5" t="s">
        <v>7927</v>
      </c>
      <c r="AE478" s="5" t="s">
        <v>5930</v>
      </c>
      <c r="AF478" s="107">
        <v>46051</v>
      </c>
      <c r="AG478" s="5" t="s">
        <v>7928</v>
      </c>
      <c r="AH478" s="5" t="s">
        <v>5930</v>
      </c>
      <c r="AI478" s="5"/>
      <c r="AJ478" s="107"/>
      <c r="AK478" s="107"/>
      <c r="AL478" s="6"/>
      <c r="AM478" s="6"/>
      <c r="AN478" s="6"/>
      <c r="AO478" s="6"/>
    </row>
    <row r="479" spans="1:41" ht="40.200000000000003" customHeight="1" x14ac:dyDescent="0.3">
      <c r="A479" s="167" t="s">
        <v>1247</v>
      </c>
      <c r="B479" s="5" t="s">
        <v>2439</v>
      </c>
      <c r="C479" s="5" t="s">
        <v>2765</v>
      </c>
      <c r="D479" s="5" t="s">
        <v>2353</v>
      </c>
      <c r="E479" s="5" t="s">
        <v>2440</v>
      </c>
      <c r="F479" s="5" t="s">
        <v>2420</v>
      </c>
      <c r="G479" s="5" t="s">
        <v>2421</v>
      </c>
      <c r="H479" s="5" t="s">
        <v>2422</v>
      </c>
      <c r="I479" s="5" t="s">
        <v>2423</v>
      </c>
      <c r="J479" s="5" t="s">
        <v>1401</v>
      </c>
      <c r="K479" s="5" t="s">
        <v>7892</v>
      </c>
      <c r="L479" s="5" t="str" cm="1">
        <f t="array" ref="L479">_xlfn.TEXTJOIN(", ",TRUE,_xlfn.UNIQUE(_xlfn._xlws.FILTER(InfoGeneral[CodigoProducto],(InfoGeneral[BPIN]=EjecucionPresupuestalGastoCCyFondo[[#This Row],[PROYECTO]])*(InfoGeneral[Vigencia]=VALUE(EjecucionPresupuestalGastoCCyFondo[[#This Row],[VIGENCIA]])),"")))</f>
        <v>2201071</v>
      </c>
      <c r="M479" s="5" t="s">
        <v>7788</v>
      </c>
      <c r="N479" s="6">
        <v>21544638482</v>
      </c>
      <c r="O479" s="6">
        <v>0</v>
      </c>
      <c r="P479" s="6">
        <v>0</v>
      </c>
      <c r="Q479" s="6">
        <v>0</v>
      </c>
      <c r="R479" s="6">
        <v>0</v>
      </c>
      <c r="S479" s="6">
        <v>0</v>
      </c>
      <c r="T479" s="6">
        <v>0</v>
      </c>
      <c r="U479" s="6">
        <v>21544638482</v>
      </c>
      <c r="V479" s="6">
        <v>977139932</v>
      </c>
      <c r="W479" s="6">
        <v>977139932</v>
      </c>
      <c r="X479" s="6">
        <v>977139932</v>
      </c>
      <c r="Y479" s="6">
        <v>977139932</v>
      </c>
      <c r="Z479" s="6">
        <v>955428309</v>
      </c>
      <c r="AA479" s="107">
        <v>46050</v>
      </c>
      <c r="AB479" s="5" t="s">
        <v>7929</v>
      </c>
      <c r="AC479" s="107">
        <v>46050</v>
      </c>
      <c r="AD479" s="5" t="s">
        <v>7930</v>
      </c>
      <c r="AE479" s="5" t="s">
        <v>5930</v>
      </c>
      <c r="AF479" s="107">
        <v>46051</v>
      </c>
      <c r="AG479" s="5" t="s">
        <v>7931</v>
      </c>
      <c r="AH479" s="5" t="s">
        <v>5930</v>
      </c>
      <c r="AI479" s="5"/>
      <c r="AJ479" s="107"/>
      <c r="AK479" s="107"/>
      <c r="AL479" s="6"/>
      <c r="AM479" s="6"/>
      <c r="AN479" s="6"/>
      <c r="AO479" s="6"/>
    </row>
    <row r="480" spans="1:41" ht="40.200000000000003" customHeight="1" x14ac:dyDescent="0.3">
      <c r="A480" s="167" t="s">
        <v>1247</v>
      </c>
      <c r="B480" s="5" t="s">
        <v>2441</v>
      </c>
      <c r="C480" s="5" t="s">
        <v>2765</v>
      </c>
      <c r="D480" s="5" t="s">
        <v>2355</v>
      </c>
      <c r="E480" s="5" t="s">
        <v>2442</v>
      </c>
      <c r="F480" s="5" t="s">
        <v>2420</v>
      </c>
      <c r="G480" s="5" t="s">
        <v>2421</v>
      </c>
      <c r="H480" s="5" t="s">
        <v>2422</v>
      </c>
      <c r="I480" s="5" t="s">
        <v>2423</v>
      </c>
      <c r="J480" s="5" t="s">
        <v>1401</v>
      </c>
      <c r="K480" s="5" t="s">
        <v>7892</v>
      </c>
      <c r="L480" s="5" t="str" cm="1">
        <f t="array" ref="L480">_xlfn.TEXTJOIN(", ",TRUE,_xlfn.UNIQUE(_xlfn._xlws.FILTER(InfoGeneral[CodigoProducto],(InfoGeneral[BPIN]=EjecucionPresupuestalGastoCCyFondo[[#This Row],[PROYECTO]])*(InfoGeneral[Vigencia]=VALUE(EjecucionPresupuestalGastoCCyFondo[[#This Row],[VIGENCIA]])),"")))</f>
        <v>2201071</v>
      </c>
      <c r="M480" s="5" t="s">
        <v>7788</v>
      </c>
      <c r="N480" s="6">
        <v>11181952968</v>
      </c>
      <c r="O480" s="6">
        <v>4000000000</v>
      </c>
      <c r="P480" s="6">
        <v>0</v>
      </c>
      <c r="Q480" s="6">
        <v>0</v>
      </c>
      <c r="R480" s="6">
        <v>0</v>
      </c>
      <c r="S480" s="6">
        <v>0</v>
      </c>
      <c r="T480" s="6">
        <v>0</v>
      </c>
      <c r="U480" s="6">
        <v>15181952968</v>
      </c>
      <c r="V480" s="6">
        <v>10675855797</v>
      </c>
      <c r="W480" s="6">
        <v>10675855797</v>
      </c>
      <c r="X480" s="6">
        <v>10675855797</v>
      </c>
      <c r="Y480" s="6">
        <v>10675855797</v>
      </c>
      <c r="Z480" s="6">
        <v>8698248661</v>
      </c>
      <c r="AA480" s="107">
        <v>46050</v>
      </c>
      <c r="AB480" s="5" t="s">
        <v>7932</v>
      </c>
      <c r="AC480" s="107">
        <v>46050</v>
      </c>
      <c r="AD480" s="5" t="s">
        <v>7933</v>
      </c>
      <c r="AE480" s="5" t="s">
        <v>5930</v>
      </c>
      <c r="AF480" s="107">
        <v>46051</v>
      </c>
      <c r="AG480" s="5" t="s">
        <v>7934</v>
      </c>
      <c r="AH480" s="5" t="s">
        <v>5930</v>
      </c>
      <c r="AI480" s="5"/>
      <c r="AJ480" s="107"/>
      <c r="AK480" s="107"/>
      <c r="AL480" s="6"/>
      <c r="AM480" s="6"/>
      <c r="AN480" s="6"/>
      <c r="AO480" s="6"/>
    </row>
    <row r="481" spans="1:41" ht="40.200000000000003" customHeight="1" x14ac:dyDescent="0.3">
      <c r="A481" s="167" t="s">
        <v>1247</v>
      </c>
      <c r="B481" s="5" t="s">
        <v>2443</v>
      </c>
      <c r="C481" s="5" t="s">
        <v>2765</v>
      </c>
      <c r="D481" s="5" t="s">
        <v>2357</v>
      </c>
      <c r="E481" s="5" t="s">
        <v>2444</v>
      </c>
      <c r="F481" s="5" t="s">
        <v>2420</v>
      </c>
      <c r="G481" s="5" t="s">
        <v>2421</v>
      </c>
      <c r="H481" s="5" t="s">
        <v>2422</v>
      </c>
      <c r="I481" s="5" t="s">
        <v>2423</v>
      </c>
      <c r="J481" s="5" t="s">
        <v>1401</v>
      </c>
      <c r="K481" s="5" t="s">
        <v>7892</v>
      </c>
      <c r="L481" s="5" t="str" cm="1">
        <f t="array" ref="L481">_xlfn.TEXTJOIN(", ",TRUE,_xlfn.UNIQUE(_xlfn._xlws.FILTER(InfoGeneral[CodigoProducto],(InfoGeneral[BPIN]=EjecucionPresupuestalGastoCCyFondo[[#This Row],[PROYECTO]])*(InfoGeneral[Vigencia]=VALUE(EjecucionPresupuestalGastoCCyFondo[[#This Row],[VIGENCIA]])),"")))</f>
        <v>2201071</v>
      </c>
      <c r="M481" s="5" t="s">
        <v>7788</v>
      </c>
      <c r="N481" s="6">
        <v>9331021205</v>
      </c>
      <c r="O481" s="6">
        <v>0</v>
      </c>
      <c r="P481" s="6">
        <v>0</v>
      </c>
      <c r="Q481" s="6">
        <v>0</v>
      </c>
      <c r="R481" s="6">
        <v>0</v>
      </c>
      <c r="S481" s="6">
        <v>0</v>
      </c>
      <c r="T481" s="6">
        <v>0</v>
      </c>
      <c r="U481" s="6">
        <v>9331021205</v>
      </c>
      <c r="V481" s="6">
        <v>5804504999</v>
      </c>
      <c r="W481" s="6">
        <v>5804504999</v>
      </c>
      <c r="X481" s="6">
        <v>5804504999</v>
      </c>
      <c r="Y481" s="6">
        <v>5804504999</v>
      </c>
      <c r="Z481" s="6">
        <v>5028029081</v>
      </c>
      <c r="AA481" s="107">
        <v>46050</v>
      </c>
      <c r="AB481" s="5" t="s">
        <v>7935</v>
      </c>
      <c r="AC481" s="107">
        <v>46050</v>
      </c>
      <c r="AD481" s="5" t="s">
        <v>7936</v>
      </c>
      <c r="AE481" s="5" t="s">
        <v>5930</v>
      </c>
      <c r="AF481" s="107">
        <v>46051</v>
      </c>
      <c r="AG481" s="5" t="s">
        <v>7937</v>
      </c>
      <c r="AH481" s="5" t="s">
        <v>5930</v>
      </c>
      <c r="AI481" s="5"/>
      <c r="AJ481" s="107"/>
      <c r="AK481" s="107"/>
      <c r="AL481" s="6"/>
      <c r="AM481" s="6"/>
      <c r="AN481" s="6"/>
      <c r="AO481" s="6"/>
    </row>
    <row r="482" spans="1:41" ht="40.200000000000003" customHeight="1" x14ac:dyDescent="0.3">
      <c r="A482" s="167" t="s">
        <v>1247</v>
      </c>
      <c r="B482" s="5" t="s">
        <v>2463</v>
      </c>
      <c r="C482" s="5" t="s">
        <v>2765</v>
      </c>
      <c r="D482" s="5" t="s">
        <v>2359</v>
      </c>
      <c r="E482" s="5" t="s">
        <v>2464</v>
      </c>
      <c r="F482" s="5" t="s">
        <v>2420</v>
      </c>
      <c r="G482" s="5" t="s">
        <v>2421</v>
      </c>
      <c r="H482" s="5" t="s">
        <v>2422</v>
      </c>
      <c r="I482" s="5" t="s">
        <v>2423</v>
      </c>
      <c r="J482" s="5" t="s">
        <v>1401</v>
      </c>
      <c r="K482" s="5" t="s">
        <v>7892</v>
      </c>
      <c r="L482" s="5" t="str" cm="1">
        <f t="array" ref="L482">_xlfn.TEXTJOIN(", ",TRUE,_xlfn.UNIQUE(_xlfn._xlws.FILTER(InfoGeneral[CodigoProducto],(InfoGeneral[BPIN]=EjecucionPresupuestalGastoCCyFondo[[#This Row],[PROYECTO]])*(InfoGeneral[Vigencia]=VALUE(EjecucionPresupuestalGastoCCyFondo[[#This Row],[VIGENCIA]])),"")))</f>
        <v>2201071</v>
      </c>
      <c r="M482" s="5" t="s">
        <v>7788</v>
      </c>
      <c r="N482" s="6">
        <v>185557503</v>
      </c>
      <c r="O482" s="6">
        <v>0</v>
      </c>
      <c r="P482" s="6">
        <v>0</v>
      </c>
      <c r="Q482" s="6">
        <v>0</v>
      </c>
      <c r="R482" s="6">
        <v>0</v>
      </c>
      <c r="S482" s="6">
        <v>0</v>
      </c>
      <c r="T482" s="6">
        <v>0</v>
      </c>
      <c r="U482" s="6">
        <v>185557503</v>
      </c>
      <c r="V482" s="6">
        <v>146118264</v>
      </c>
      <c r="W482" s="6">
        <v>146118264</v>
      </c>
      <c r="X482" s="6">
        <v>146118264</v>
      </c>
      <c r="Y482" s="6">
        <v>146118264</v>
      </c>
      <c r="Z482" s="6">
        <v>143484940</v>
      </c>
      <c r="AA482" s="107">
        <v>46050</v>
      </c>
      <c r="AB482" s="5" t="s">
        <v>7923</v>
      </c>
      <c r="AC482" s="107">
        <v>46050</v>
      </c>
      <c r="AD482" s="5" t="s">
        <v>7924</v>
      </c>
      <c r="AE482" s="5" t="s">
        <v>5930</v>
      </c>
      <c r="AF482" s="107">
        <v>46051</v>
      </c>
      <c r="AG482" s="5" t="s">
        <v>7925</v>
      </c>
      <c r="AH482" s="5" t="s">
        <v>5930</v>
      </c>
      <c r="AI482" s="5"/>
      <c r="AJ482" s="107"/>
      <c r="AK482" s="107"/>
      <c r="AL482" s="6"/>
      <c r="AM482" s="6"/>
      <c r="AN482" s="6"/>
      <c r="AO482" s="6"/>
    </row>
    <row r="483" spans="1:41" ht="40.200000000000003" customHeight="1" x14ac:dyDescent="0.3">
      <c r="A483" s="167" t="s">
        <v>1247</v>
      </c>
      <c r="B483" s="5" t="s">
        <v>2467</v>
      </c>
      <c r="C483" s="5" t="s">
        <v>2765</v>
      </c>
      <c r="D483" s="5" t="s">
        <v>2468</v>
      </c>
      <c r="E483" s="5" t="s">
        <v>2469</v>
      </c>
      <c r="F483" s="5" t="s">
        <v>2420</v>
      </c>
      <c r="G483" s="5" t="s">
        <v>2421</v>
      </c>
      <c r="H483" s="5" t="s">
        <v>2422</v>
      </c>
      <c r="I483" s="5" t="s">
        <v>2423</v>
      </c>
      <c r="J483" s="5" t="s">
        <v>1401</v>
      </c>
      <c r="K483" s="5" t="s">
        <v>7892</v>
      </c>
      <c r="L483" s="5" t="str" cm="1">
        <f t="array" ref="L483">_xlfn.TEXTJOIN(", ",TRUE,_xlfn.UNIQUE(_xlfn._xlws.FILTER(InfoGeneral[CodigoProducto],(InfoGeneral[BPIN]=EjecucionPresupuestalGastoCCyFondo[[#This Row],[PROYECTO]])*(InfoGeneral[Vigencia]=VALUE(EjecucionPresupuestalGastoCCyFondo[[#This Row],[VIGENCIA]])),"")))</f>
        <v>2201071</v>
      </c>
      <c r="M483" s="5" t="s">
        <v>7788</v>
      </c>
      <c r="N483" s="6">
        <v>470076209</v>
      </c>
      <c r="O483" s="6">
        <v>0</v>
      </c>
      <c r="P483" s="6">
        <v>0</v>
      </c>
      <c r="Q483" s="6">
        <v>0</v>
      </c>
      <c r="R483" s="6">
        <v>0</v>
      </c>
      <c r="S483" s="6">
        <v>0</v>
      </c>
      <c r="T483" s="6">
        <v>0</v>
      </c>
      <c r="U483" s="6">
        <v>470076209</v>
      </c>
      <c r="V483" s="6">
        <v>248671426</v>
      </c>
      <c r="W483" s="6">
        <v>248671426</v>
      </c>
      <c r="X483" s="6">
        <v>248671426</v>
      </c>
      <c r="Y483" s="6">
        <v>248671426</v>
      </c>
      <c r="Z483" s="6">
        <v>224374549</v>
      </c>
      <c r="AA483" s="107">
        <v>46050</v>
      </c>
      <c r="AB483" s="5" t="s">
        <v>7938</v>
      </c>
      <c r="AC483" s="107">
        <v>46050</v>
      </c>
      <c r="AD483" s="5" t="s">
        <v>7939</v>
      </c>
      <c r="AE483" s="5" t="s">
        <v>5930</v>
      </c>
      <c r="AF483" s="107">
        <v>46051</v>
      </c>
      <c r="AG483" s="5" t="s">
        <v>7940</v>
      </c>
      <c r="AH483" s="5" t="s">
        <v>5930</v>
      </c>
      <c r="AI483" s="5"/>
      <c r="AJ483" s="107"/>
      <c r="AK483" s="107"/>
      <c r="AL483" s="6"/>
      <c r="AM483" s="6"/>
      <c r="AN483" s="6"/>
      <c r="AO483" s="6"/>
    </row>
    <row r="484" spans="1:41" ht="40.200000000000003" customHeight="1" x14ac:dyDescent="0.3">
      <c r="A484" s="167" t="s">
        <v>1247</v>
      </c>
      <c r="B484" s="5" t="s">
        <v>2470</v>
      </c>
      <c r="C484" s="5" t="s">
        <v>2765</v>
      </c>
      <c r="D484" s="5" t="s">
        <v>2471</v>
      </c>
      <c r="E484" s="5" t="s">
        <v>2366</v>
      </c>
      <c r="F484" s="5" t="s">
        <v>2420</v>
      </c>
      <c r="G484" s="5" t="s">
        <v>2421</v>
      </c>
      <c r="H484" s="5" t="s">
        <v>2422</v>
      </c>
      <c r="I484" s="5" t="s">
        <v>2423</v>
      </c>
      <c r="J484" s="5" t="s">
        <v>1401</v>
      </c>
      <c r="K484" s="5" t="s">
        <v>7892</v>
      </c>
      <c r="L484" s="5" t="str" cm="1">
        <f t="array" ref="L484">_xlfn.TEXTJOIN(", ",TRUE,_xlfn.UNIQUE(_xlfn._xlws.FILTER(InfoGeneral[CodigoProducto],(InfoGeneral[BPIN]=EjecucionPresupuestalGastoCCyFondo[[#This Row],[PROYECTO]])*(InfoGeneral[Vigencia]=VALUE(EjecucionPresupuestalGastoCCyFondo[[#This Row],[VIGENCIA]])),"")))</f>
        <v>2201071</v>
      </c>
      <c r="M484" s="5" t="s">
        <v>7788</v>
      </c>
      <c r="N484" s="6">
        <v>28425935931</v>
      </c>
      <c r="O484" s="6">
        <v>1500000000</v>
      </c>
      <c r="P484" s="6">
        <v>0</v>
      </c>
      <c r="Q484" s="6">
        <v>0</v>
      </c>
      <c r="R484" s="6">
        <v>0</v>
      </c>
      <c r="S484" s="6">
        <v>0</v>
      </c>
      <c r="T484" s="6">
        <v>0</v>
      </c>
      <c r="U484" s="6">
        <v>29925935931</v>
      </c>
      <c r="V484" s="6">
        <v>19335586670</v>
      </c>
      <c r="W484" s="6">
        <v>19335586670</v>
      </c>
      <c r="X484" s="6">
        <v>19335586670</v>
      </c>
      <c r="Y484" s="6">
        <v>19335586670</v>
      </c>
      <c r="Z484" s="6">
        <v>17564322448</v>
      </c>
      <c r="AA484" s="107">
        <v>46050</v>
      </c>
      <c r="AB484" s="5" t="s">
        <v>7941</v>
      </c>
      <c r="AC484" s="107">
        <v>46050</v>
      </c>
      <c r="AD484" s="5" t="s">
        <v>7942</v>
      </c>
      <c r="AE484" s="5" t="s">
        <v>5930</v>
      </c>
      <c r="AF484" s="107">
        <v>46051</v>
      </c>
      <c r="AG484" s="5" t="s">
        <v>33573</v>
      </c>
      <c r="AH484" s="5" t="s">
        <v>5930</v>
      </c>
      <c r="AI484" s="5"/>
      <c r="AJ484" s="107"/>
      <c r="AK484" s="107"/>
      <c r="AL484" s="6"/>
      <c r="AM484" s="6"/>
      <c r="AN484" s="6"/>
      <c r="AO484" s="6"/>
    </row>
    <row r="485" spans="1:41" ht="40.200000000000003" customHeight="1" x14ac:dyDescent="0.3">
      <c r="A485" s="167" t="s">
        <v>1247</v>
      </c>
      <c r="B485" s="5" t="s">
        <v>2472</v>
      </c>
      <c r="C485" s="5" t="s">
        <v>2765</v>
      </c>
      <c r="D485" s="5" t="s">
        <v>2473</v>
      </c>
      <c r="E485" s="5" t="s">
        <v>2368</v>
      </c>
      <c r="F485" s="5" t="s">
        <v>2420</v>
      </c>
      <c r="G485" s="5" t="s">
        <v>2421</v>
      </c>
      <c r="H485" s="5" t="s">
        <v>2422</v>
      </c>
      <c r="I485" s="5" t="s">
        <v>2423</v>
      </c>
      <c r="J485" s="5" t="s">
        <v>1401</v>
      </c>
      <c r="K485" s="5" t="s">
        <v>7892</v>
      </c>
      <c r="L485" s="5" t="str" cm="1">
        <f t="array" ref="L485">_xlfn.TEXTJOIN(", ",TRUE,_xlfn.UNIQUE(_xlfn._xlws.FILTER(InfoGeneral[CodigoProducto],(InfoGeneral[BPIN]=EjecucionPresupuestalGastoCCyFondo[[#This Row],[PROYECTO]])*(InfoGeneral[Vigencia]=VALUE(EjecucionPresupuestalGastoCCyFondo[[#This Row],[VIGENCIA]])),"")))</f>
        <v>2201071</v>
      </c>
      <c r="M485" s="5" t="s">
        <v>7788</v>
      </c>
      <c r="N485" s="6">
        <v>3747213231</v>
      </c>
      <c r="O485" s="6">
        <v>0</v>
      </c>
      <c r="P485" s="6">
        <v>0</v>
      </c>
      <c r="Q485" s="6">
        <v>0</v>
      </c>
      <c r="R485" s="6">
        <v>0</v>
      </c>
      <c r="S485" s="6">
        <v>0</v>
      </c>
      <c r="T485" s="6">
        <v>0</v>
      </c>
      <c r="U485" s="6">
        <v>3747213231</v>
      </c>
      <c r="V485" s="6">
        <v>3514591903</v>
      </c>
      <c r="W485" s="6">
        <v>3514591903</v>
      </c>
      <c r="X485" s="6">
        <v>3514591903</v>
      </c>
      <c r="Y485" s="6">
        <v>3514591903</v>
      </c>
      <c r="Z485" s="6">
        <v>690513700</v>
      </c>
      <c r="AA485" s="107">
        <v>46050</v>
      </c>
      <c r="AB485" s="5" t="s">
        <v>7938</v>
      </c>
      <c r="AC485" s="107">
        <v>46050</v>
      </c>
      <c r="AD485" s="5" t="s">
        <v>7939</v>
      </c>
      <c r="AE485" s="5" t="s">
        <v>5930</v>
      </c>
      <c r="AF485" s="107">
        <v>46051</v>
      </c>
      <c r="AG485" s="5" t="s">
        <v>7940</v>
      </c>
      <c r="AH485" s="5" t="s">
        <v>5930</v>
      </c>
      <c r="AI485" s="5"/>
      <c r="AJ485" s="107"/>
      <c r="AK485" s="107"/>
      <c r="AL485" s="6"/>
      <c r="AM485" s="6"/>
      <c r="AN485" s="6"/>
      <c r="AO485" s="6"/>
    </row>
    <row r="486" spans="1:41" ht="40.200000000000003" customHeight="1" x14ac:dyDescent="0.3">
      <c r="A486" s="167" t="s">
        <v>1247</v>
      </c>
      <c r="B486" s="5" t="s">
        <v>2445</v>
      </c>
      <c r="C486" s="5" t="s">
        <v>2765</v>
      </c>
      <c r="D486" s="5" t="s">
        <v>2299</v>
      </c>
      <c r="E486" s="5" t="s">
        <v>2446</v>
      </c>
      <c r="F486" s="5" t="s">
        <v>2420</v>
      </c>
      <c r="G486" s="5" t="s">
        <v>2421</v>
      </c>
      <c r="H486" s="5" t="s">
        <v>2422</v>
      </c>
      <c r="I486" s="5" t="s">
        <v>2423</v>
      </c>
      <c r="J486" s="5" t="s">
        <v>1401</v>
      </c>
      <c r="K486" s="5" t="s">
        <v>7892</v>
      </c>
      <c r="L486" s="5" t="str" cm="1">
        <f t="array" ref="L486">_xlfn.TEXTJOIN(", ",TRUE,_xlfn.UNIQUE(_xlfn._xlws.FILTER(InfoGeneral[CodigoProducto],(InfoGeneral[BPIN]=EjecucionPresupuestalGastoCCyFondo[[#This Row],[PROYECTO]])*(InfoGeneral[Vigencia]=VALUE(EjecucionPresupuestalGastoCCyFondo[[#This Row],[VIGENCIA]])),"")))</f>
        <v>2201071</v>
      </c>
      <c r="M486" s="5" t="s">
        <v>7788</v>
      </c>
      <c r="N486" s="6">
        <v>39607191231</v>
      </c>
      <c r="O486" s="6">
        <v>0</v>
      </c>
      <c r="P486" s="6">
        <v>0</v>
      </c>
      <c r="Q486" s="6">
        <v>0</v>
      </c>
      <c r="R486" s="6">
        <v>0</v>
      </c>
      <c r="S486" s="6">
        <v>0</v>
      </c>
      <c r="T486" s="6">
        <v>0</v>
      </c>
      <c r="U486" s="6">
        <v>39607191231</v>
      </c>
      <c r="V486" s="6">
        <v>15147005819</v>
      </c>
      <c r="W486" s="6">
        <v>15147005819</v>
      </c>
      <c r="X486" s="6">
        <v>15147005819</v>
      </c>
      <c r="Y486" s="6">
        <v>15147005819</v>
      </c>
      <c r="Z486" s="6">
        <v>14813209919</v>
      </c>
      <c r="AA486" s="107">
        <v>46050</v>
      </c>
      <c r="AB486" s="5" t="s">
        <v>7943</v>
      </c>
      <c r="AC486" s="107">
        <v>46050</v>
      </c>
      <c r="AD486" s="5" t="s">
        <v>7944</v>
      </c>
      <c r="AE486" s="5" t="s">
        <v>5930</v>
      </c>
      <c r="AF486" s="107">
        <v>46051</v>
      </c>
      <c r="AG486" s="5" t="s">
        <v>7945</v>
      </c>
      <c r="AH486" s="5" t="s">
        <v>5930</v>
      </c>
      <c r="AI486" s="5"/>
      <c r="AJ486" s="107"/>
      <c r="AK486" s="107"/>
      <c r="AL486" s="6"/>
      <c r="AM486" s="6"/>
      <c r="AN486" s="6"/>
      <c r="AO486" s="6"/>
    </row>
    <row r="487" spans="1:41" ht="40.200000000000003" customHeight="1" x14ac:dyDescent="0.3">
      <c r="A487" s="167" t="s">
        <v>1247</v>
      </c>
      <c r="B487" s="5" t="s">
        <v>2447</v>
      </c>
      <c r="C487" s="5" t="s">
        <v>2765</v>
      </c>
      <c r="D487" s="5" t="s">
        <v>2302</v>
      </c>
      <c r="E487" s="5" t="s">
        <v>2448</v>
      </c>
      <c r="F487" s="5" t="s">
        <v>2420</v>
      </c>
      <c r="G487" s="5" t="s">
        <v>2421</v>
      </c>
      <c r="H487" s="5" t="s">
        <v>2422</v>
      </c>
      <c r="I487" s="5" t="s">
        <v>2423</v>
      </c>
      <c r="J487" s="5" t="s">
        <v>1401</v>
      </c>
      <c r="K487" s="5" t="s">
        <v>7892</v>
      </c>
      <c r="L487" s="5" t="str" cm="1">
        <f t="array" ref="L487">_xlfn.TEXTJOIN(", ",TRUE,_xlfn.UNIQUE(_xlfn._xlws.FILTER(InfoGeneral[CodigoProducto],(InfoGeneral[BPIN]=EjecucionPresupuestalGastoCCyFondo[[#This Row],[PROYECTO]])*(InfoGeneral[Vigencia]=VALUE(EjecucionPresupuestalGastoCCyFondo[[#This Row],[VIGENCIA]])),"")))</f>
        <v>2201071</v>
      </c>
      <c r="M487" s="5" t="s">
        <v>7788</v>
      </c>
      <c r="N487" s="6">
        <v>38554571326</v>
      </c>
      <c r="O487" s="6">
        <v>0</v>
      </c>
      <c r="P487" s="6">
        <v>0</v>
      </c>
      <c r="Q487" s="6">
        <v>0</v>
      </c>
      <c r="R487" s="6">
        <v>0</v>
      </c>
      <c r="S487" s="6">
        <v>0</v>
      </c>
      <c r="T487" s="6">
        <v>0</v>
      </c>
      <c r="U487" s="6">
        <v>38554571326</v>
      </c>
      <c r="V487" s="6">
        <v>12540155425</v>
      </c>
      <c r="W487" s="6">
        <v>12540155425</v>
      </c>
      <c r="X487" s="6">
        <v>12540155425</v>
      </c>
      <c r="Y487" s="6">
        <v>12540155425</v>
      </c>
      <c r="Z487" s="6">
        <v>12302856525</v>
      </c>
      <c r="AA487" s="107">
        <v>46050</v>
      </c>
      <c r="AB487" s="5" t="s">
        <v>7943</v>
      </c>
      <c r="AC487" s="107">
        <v>46050</v>
      </c>
      <c r="AD487" s="5" t="s">
        <v>7946</v>
      </c>
      <c r="AE487" s="5" t="s">
        <v>5930</v>
      </c>
      <c r="AF487" s="107">
        <v>46051</v>
      </c>
      <c r="AG487" s="5" t="s">
        <v>7947</v>
      </c>
      <c r="AH487" s="5" t="s">
        <v>5930</v>
      </c>
      <c r="AI487" s="5"/>
      <c r="AJ487" s="107"/>
      <c r="AK487" s="107"/>
      <c r="AL487" s="6"/>
      <c r="AM487" s="6"/>
      <c r="AN487" s="6"/>
      <c r="AO487" s="6"/>
    </row>
    <row r="488" spans="1:41" ht="40.200000000000003" customHeight="1" x14ac:dyDescent="0.3">
      <c r="A488" s="167" t="s">
        <v>1247</v>
      </c>
      <c r="B488" s="5" t="s">
        <v>2451</v>
      </c>
      <c r="C488" s="5" t="s">
        <v>2765</v>
      </c>
      <c r="D488" s="5" t="s">
        <v>2306</v>
      </c>
      <c r="E488" s="5" t="s">
        <v>2452</v>
      </c>
      <c r="F488" s="5" t="s">
        <v>2420</v>
      </c>
      <c r="G488" s="5" t="s">
        <v>2421</v>
      </c>
      <c r="H488" s="5" t="s">
        <v>2422</v>
      </c>
      <c r="I488" s="5" t="s">
        <v>2423</v>
      </c>
      <c r="J488" s="5" t="s">
        <v>1401</v>
      </c>
      <c r="K488" s="5" t="s">
        <v>7892</v>
      </c>
      <c r="L488" s="5" t="str" cm="1">
        <f t="array" ref="L488">_xlfn.TEXTJOIN(", ",TRUE,_xlfn.UNIQUE(_xlfn._xlws.FILTER(InfoGeneral[CodigoProducto],(InfoGeneral[BPIN]=EjecucionPresupuestalGastoCCyFondo[[#This Row],[PROYECTO]])*(InfoGeneral[Vigencia]=VALUE(EjecucionPresupuestalGastoCCyFondo[[#This Row],[VIGENCIA]])),"")))</f>
        <v>2201071</v>
      </c>
      <c r="M488" s="5" t="s">
        <v>7788</v>
      </c>
      <c r="N488" s="6">
        <v>22859244979</v>
      </c>
      <c r="O488" s="6">
        <v>3000000000</v>
      </c>
      <c r="P488" s="6">
        <v>0</v>
      </c>
      <c r="Q488" s="6">
        <v>0</v>
      </c>
      <c r="R488" s="6">
        <v>0</v>
      </c>
      <c r="S488" s="6">
        <v>0</v>
      </c>
      <c r="T488" s="6">
        <v>0</v>
      </c>
      <c r="U488" s="6">
        <v>25859244979</v>
      </c>
      <c r="V488" s="6">
        <v>14505937500</v>
      </c>
      <c r="W488" s="6">
        <v>14505937500</v>
      </c>
      <c r="X488" s="6">
        <v>14505937500</v>
      </c>
      <c r="Y488" s="6">
        <v>14505937500</v>
      </c>
      <c r="Z488" s="6">
        <v>11590817400</v>
      </c>
      <c r="AA488" s="107">
        <v>46050</v>
      </c>
      <c r="AB488" s="5" t="s">
        <v>7948</v>
      </c>
      <c r="AC488" s="107">
        <v>46050</v>
      </c>
      <c r="AD488" s="5" t="s">
        <v>33574</v>
      </c>
      <c r="AE488" s="5" t="s">
        <v>5930</v>
      </c>
      <c r="AF488" s="107">
        <v>46051</v>
      </c>
      <c r="AG488" s="5" t="s">
        <v>33575</v>
      </c>
      <c r="AH488" s="5" t="s">
        <v>5930</v>
      </c>
      <c r="AI488" s="5"/>
      <c r="AJ488" s="107"/>
      <c r="AK488" s="107"/>
      <c r="AL488" s="6"/>
      <c r="AM488" s="6"/>
      <c r="AN488" s="6"/>
      <c r="AO488" s="6"/>
    </row>
    <row r="489" spans="1:41" ht="40.200000000000003" customHeight="1" x14ac:dyDescent="0.3">
      <c r="A489" s="167" t="s">
        <v>1247</v>
      </c>
      <c r="B489" s="5" t="s">
        <v>2453</v>
      </c>
      <c r="C489" s="5" t="s">
        <v>2765</v>
      </c>
      <c r="D489" s="5" t="s">
        <v>2308</v>
      </c>
      <c r="E489" s="5" t="s">
        <v>2454</v>
      </c>
      <c r="F489" s="5" t="s">
        <v>2420</v>
      </c>
      <c r="G489" s="5" t="s">
        <v>2421</v>
      </c>
      <c r="H489" s="5" t="s">
        <v>2422</v>
      </c>
      <c r="I489" s="5" t="s">
        <v>2423</v>
      </c>
      <c r="J489" s="5" t="s">
        <v>1401</v>
      </c>
      <c r="K489" s="5" t="s">
        <v>7892</v>
      </c>
      <c r="L489" s="5" t="str" cm="1">
        <f t="array" ref="L489">_xlfn.TEXTJOIN(", ",TRUE,_xlfn.UNIQUE(_xlfn._xlws.FILTER(InfoGeneral[CodigoProducto],(InfoGeneral[BPIN]=EjecucionPresupuestalGastoCCyFondo[[#This Row],[PROYECTO]])*(InfoGeneral[Vigencia]=VALUE(EjecucionPresupuestalGastoCCyFondo[[#This Row],[VIGENCIA]])),"")))</f>
        <v>2201071</v>
      </c>
      <c r="M489" s="5" t="s">
        <v>7788</v>
      </c>
      <c r="N489" s="6">
        <v>201387229</v>
      </c>
      <c r="O489" s="6">
        <v>0</v>
      </c>
      <c r="P489" s="6">
        <v>0</v>
      </c>
      <c r="Q489" s="6">
        <v>0</v>
      </c>
      <c r="R489" s="6">
        <v>0</v>
      </c>
      <c r="S489" s="6">
        <v>0</v>
      </c>
      <c r="T489" s="6">
        <v>0</v>
      </c>
      <c r="U489" s="6">
        <v>201387229</v>
      </c>
      <c r="V489" s="6">
        <v>90722800</v>
      </c>
      <c r="W489" s="6">
        <v>90722800</v>
      </c>
      <c r="X489" s="6">
        <v>90722800</v>
      </c>
      <c r="Y489" s="6">
        <v>90722800</v>
      </c>
      <c r="Z489" s="6">
        <v>77822000</v>
      </c>
      <c r="AA489" s="107">
        <v>46050</v>
      </c>
      <c r="AB489" s="5" t="s">
        <v>7949</v>
      </c>
      <c r="AC489" s="107">
        <v>46050</v>
      </c>
      <c r="AD489" s="5" t="s">
        <v>7950</v>
      </c>
      <c r="AE489" s="5" t="s">
        <v>5930</v>
      </c>
      <c r="AF489" s="107">
        <v>46051</v>
      </c>
      <c r="AG489" s="5" t="s">
        <v>7951</v>
      </c>
      <c r="AH489" s="5" t="s">
        <v>5930</v>
      </c>
      <c r="AI489" s="5"/>
      <c r="AJ489" s="107"/>
      <c r="AK489" s="107"/>
      <c r="AL489" s="6"/>
      <c r="AM489" s="6"/>
      <c r="AN489" s="6"/>
      <c r="AO489" s="6"/>
    </row>
    <row r="490" spans="1:41" ht="40.200000000000003" customHeight="1" x14ac:dyDescent="0.3">
      <c r="A490" s="167" t="s">
        <v>1247</v>
      </c>
      <c r="B490" s="5" t="s">
        <v>2455</v>
      </c>
      <c r="C490" s="5" t="s">
        <v>2765</v>
      </c>
      <c r="D490" s="5" t="s">
        <v>2310</v>
      </c>
      <c r="E490" s="5" t="s">
        <v>2456</v>
      </c>
      <c r="F490" s="5" t="s">
        <v>2420</v>
      </c>
      <c r="G490" s="5" t="s">
        <v>2421</v>
      </c>
      <c r="H490" s="5" t="s">
        <v>2422</v>
      </c>
      <c r="I490" s="5" t="s">
        <v>2423</v>
      </c>
      <c r="J490" s="5" t="s">
        <v>1401</v>
      </c>
      <c r="K490" s="5" t="s">
        <v>7892</v>
      </c>
      <c r="L490" s="5" t="str" cm="1">
        <f t="array" ref="L490">_xlfn.TEXTJOIN(", ",TRUE,_xlfn.UNIQUE(_xlfn._xlws.FILTER(InfoGeneral[CodigoProducto],(InfoGeneral[BPIN]=EjecucionPresupuestalGastoCCyFondo[[#This Row],[PROYECTO]])*(InfoGeneral[Vigencia]=VALUE(EjecucionPresupuestalGastoCCyFondo[[#This Row],[VIGENCIA]])),"")))</f>
        <v>2201071</v>
      </c>
      <c r="M490" s="5" t="s">
        <v>7788</v>
      </c>
      <c r="N490" s="6">
        <v>17145905107</v>
      </c>
      <c r="O490" s="6">
        <v>2000000000</v>
      </c>
      <c r="P490" s="6">
        <v>0</v>
      </c>
      <c r="Q490" s="6">
        <v>0</v>
      </c>
      <c r="R490" s="6">
        <v>0</v>
      </c>
      <c r="S490" s="6">
        <v>0</v>
      </c>
      <c r="T490" s="6">
        <v>0</v>
      </c>
      <c r="U490" s="6">
        <v>19145905107</v>
      </c>
      <c r="V490" s="6">
        <v>10880333600</v>
      </c>
      <c r="W490" s="6">
        <v>10880333600</v>
      </c>
      <c r="X490" s="6">
        <v>10880333600</v>
      </c>
      <c r="Y490" s="6">
        <v>10880333600</v>
      </c>
      <c r="Z490" s="6">
        <v>8693831800</v>
      </c>
      <c r="AA490" s="107">
        <v>46050</v>
      </c>
      <c r="AB490" s="5" t="s">
        <v>7948</v>
      </c>
      <c r="AC490" s="107">
        <v>46050</v>
      </c>
      <c r="AD490" s="5" t="s">
        <v>33576</v>
      </c>
      <c r="AE490" s="5" t="s">
        <v>5930</v>
      </c>
      <c r="AF490" s="107">
        <v>46051</v>
      </c>
      <c r="AG490" s="5" t="s">
        <v>33577</v>
      </c>
      <c r="AH490" s="5" t="s">
        <v>5930</v>
      </c>
      <c r="AI490" s="5"/>
      <c r="AJ490" s="107"/>
      <c r="AK490" s="107"/>
      <c r="AL490" s="6"/>
      <c r="AM490" s="6"/>
      <c r="AN490" s="6"/>
      <c r="AO490" s="6"/>
    </row>
    <row r="491" spans="1:41" ht="40.200000000000003" customHeight="1" x14ac:dyDescent="0.3">
      <c r="A491" s="167" t="s">
        <v>1247</v>
      </c>
      <c r="B491" s="5" t="s">
        <v>2457</v>
      </c>
      <c r="C491" s="5" t="s">
        <v>2765</v>
      </c>
      <c r="D491" s="5" t="s">
        <v>2312</v>
      </c>
      <c r="E491" s="5" t="s">
        <v>2458</v>
      </c>
      <c r="F491" s="5" t="s">
        <v>2420</v>
      </c>
      <c r="G491" s="5" t="s">
        <v>2421</v>
      </c>
      <c r="H491" s="5" t="s">
        <v>2422</v>
      </c>
      <c r="I491" s="5" t="s">
        <v>2423</v>
      </c>
      <c r="J491" s="5" t="s">
        <v>1401</v>
      </c>
      <c r="K491" s="5" t="s">
        <v>7892</v>
      </c>
      <c r="L491" s="5" t="str" cm="1">
        <f t="array" ref="L491">_xlfn.TEXTJOIN(", ",TRUE,_xlfn.UNIQUE(_xlfn._xlws.FILTER(InfoGeneral[CodigoProducto],(InfoGeneral[BPIN]=EjecucionPresupuestalGastoCCyFondo[[#This Row],[PROYECTO]])*(InfoGeneral[Vigencia]=VALUE(EjecucionPresupuestalGastoCCyFondo[[#This Row],[VIGENCIA]])),"")))</f>
        <v>2201071</v>
      </c>
      <c r="M491" s="5" t="s">
        <v>7788</v>
      </c>
      <c r="N491" s="6">
        <v>2864317006</v>
      </c>
      <c r="O491" s="6">
        <v>400000000</v>
      </c>
      <c r="P491" s="6">
        <v>0</v>
      </c>
      <c r="Q491" s="6">
        <v>0</v>
      </c>
      <c r="R491" s="6">
        <v>0</v>
      </c>
      <c r="S491" s="6">
        <v>0</v>
      </c>
      <c r="T491" s="6">
        <v>0</v>
      </c>
      <c r="U491" s="6">
        <v>3264317006</v>
      </c>
      <c r="V491" s="6">
        <v>1816390600</v>
      </c>
      <c r="W491" s="6">
        <v>1816390600</v>
      </c>
      <c r="X491" s="6">
        <v>1816390600</v>
      </c>
      <c r="Y491" s="6">
        <v>1816390600</v>
      </c>
      <c r="Z491" s="6">
        <v>1451421800</v>
      </c>
      <c r="AA491" s="107">
        <v>46050</v>
      </c>
      <c r="AB491" s="5" t="s">
        <v>7948</v>
      </c>
      <c r="AC491" s="107">
        <v>46050</v>
      </c>
      <c r="AD491" s="5" t="s">
        <v>33578</v>
      </c>
      <c r="AE491" s="5" t="s">
        <v>5930</v>
      </c>
      <c r="AF491" s="107">
        <v>46051</v>
      </c>
      <c r="AG491" s="5" t="s">
        <v>33579</v>
      </c>
      <c r="AH491" s="5" t="s">
        <v>5930</v>
      </c>
      <c r="AI491" s="5"/>
      <c r="AJ491" s="107"/>
      <c r="AK491" s="107"/>
      <c r="AL491" s="6"/>
      <c r="AM491" s="6"/>
      <c r="AN491" s="6"/>
      <c r="AO491" s="6"/>
    </row>
    <row r="492" spans="1:41" ht="40.200000000000003" customHeight="1" x14ac:dyDescent="0.3">
      <c r="A492" s="167" t="s">
        <v>1247</v>
      </c>
      <c r="B492" s="5" t="s">
        <v>2459</v>
      </c>
      <c r="C492" s="5" t="s">
        <v>2765</v>
      </c>
      <c r="D492" s="5" t="s">
        <v>2314</v>
      </c>
      <c r="E492" s="5" t="s">
        <v>2460</v>
      </c>
      <c r="F492" s="5" t="s">
        <v>2420</v>
      </c>
      <c r="G492" s="5" t="s">
        <v>2421</v>
      </c>
      <c r="H492" s="5" t="s">
        <v>2422</v>
      </c>
      <c r="I492" s="5" t="s">
        <v>2423</v>
      </c>
      <c r="J492" s="5" t="s">
        <v>1401</v>
      </c>
      <c r="K492" s="5" t="s">
        <v>7892</v>
      </c>
      <c r="L492" s="5" t="str" cm="1">
        <f t="array" ref="L492">_xlfn.TEXTJOIN(", ",TRUE,_xlfn.UNIQUE(_xlfn._xlws.FILTER(InfoGeneral[CodigoProducto],(InfoGeneral[BPIN]=EjecucionPresupuestalGastoCCyFondo[[#This Row],[PROYECTO]])*(InfoGeneral[Vigencia]=VALUE(EjecucionPresupuestalGastoCCyFondo[[#This Row],[VIGENCIA]])),"")))</f>
        <v>2201071</v>
      </c>
      <c r="M492" s="5" t="s">
        <v>7788</v>
      </c>
      <c r="N492" s="6">
        <v>2864317006</v>
      </c>
      <c r="O492" s="6">
        <v>400000000</v>
      </c>
      <c r="P492" s="6">
        <v>0</v>
      </c>
      <c r="Q492" s="6">
        <v>0</v>
      </c>
      <c r="R492" s="6">
        <v>0</v>
      </c>
      <c r="S492" s="6">
        <v>0</v>
      </c>
      <c r="T492" s="6">
        <v>0</v>
      </c>
      <c r="U492" s="6">
        <v>3264317006</v>
      </c>
      <c r="V492" s="6">
        <v>1816390600</v>
      </c>
      <c r="W492" s="6">
        <v>1816390600</v>
      </c>
      <c r="X492" s="6">
        <v>1816390600</v>
      </c>
      <c r="Y492" s="6">
        <v>1816390600</v>
      </c>
      <c r="Z492" s="6">
        <v>1451421800</v>
      </c>
      <c r="AA492" s="107">
        <v>46050</v>
      </c>
      <c r="AB492" s="5" t="s">
        <v>7948</v>
      </c>
      <c r="AC492" s="107">
        <v>46050</v>
      </c>
      <c r="AD492" s="5" t="s">
        <v>33580</v>
      </c>
      <c r="AE492" s="5" t="s">
        <v>5930</v>
      </c>
      <c r="AF492" s="107">
        <v>46051</v>
      </c>
      <c r="AG492" s="5" t="s">
        <v>33581</v>
      </c>
      <c r="AH492" s="5" t="s">
        <v>5930</v>
      </c>
      <c r="AI492" s="5"/>
      <c r="AJ492" s="107"/>
      <c r="AK492" s="107"/>
      <c r="AL492" s="6"/>
      <c r="AM492" s="6"/>
      <c r="AN492" s="6"/>
      <c r="AO492" s="6"/>
    </row>
    <row r="493" spans="1:41" ht="40.200000000000003" customHeight="1" x14ac:dyDescent="0.3">
      <c r="A493" s="167" t="s">
        <v>1247</v>
      </c>
      <c r="B493" s="5" t="s">
        <v>2461</v>
      </c>
      <c r="C493" s="5" t="s">
        <v>2765</v>
      </c>
      <c r="D493" s="5" t="s">
        <v>2316</v>
      </c>
      <c r="E493" s="5" t="s">
        <v>2462</v>
      </c>
      <c r="F493" s="5" t="s">
        <v>2420</v>
      </c>
      <c r="G493" s="5" t="s">
        <v>2421</v>
      </c>
      <c r="H493" s="5" t="s">
        <v>2422</v>
      </c>
      <c r="I493" s="5" t="s">
        <v>2423</v>
      </c>
      <c r="J493" s="5" t="s">
        <v>1401</v>
      </c>
      <c r="K493" s="5" t="s">
        <v>7892</v>
      </c>
      <c r="L493" s="5" t="str" cm="1">
        <f t="array" ref="L493">_xlfn.TEXTJOIN(", ",TRUE,_xlfn.UNIQUE(_xlfn._xlws.FILTER(InfoGeneral[CodigoProducto],(InfoGeneral[BPIN]=EjecucionPresupuestalGastoCCyFondo[[#This Row],[PROYECTO]])*(InfoGeneral[Vigencia]=VALUE(EjecucionPresupuestalGastoCCyFondo[[#This Row],[VIGENCIA]])),"")))</f>
        <v>2201071</v>
      </c>
      <c r="M493" s="5" t="s">
        <v>7788</v>
      </c>
      <c r="N493" s="6">
        <v>5720288825</v>
      </c>
      <c r="O493" s="6">
        <v>800000000</v>
      </c>
      <c r="P493" s="6">
        <v>0</v>
      </c>
      <c r="Q493" s="6">
        <v>0</v>
      </c>
      <c r="R493" s="6">
        <v>0</v>
      </c>
      <c r="S493" s="6">
        <v>0</v>
      </c>
      <c r="T493" s="6">
        <v>0</v>
      </c>
      <c r="U493" s="6">
        <v>6520288825</v>
      </c>
      <c r="V493" s="6">
        <v>3628813900</v>
      </c>
      <c r="W493" s="6">
        <v>3628813900</v>
      </c>
      <c r="X493" s="6">
        <v>3628813900</v>
      </c>
      <c r="Y493" s="6">
        <v>3628813900</v>
      </c>
      <c r="Z493" s="6">
        <v>2899545700</v>
      </c>
      <c r="AA493" s="107">
        <v>46050</v>
      </c>
      <c r="AB493" s="5" t="s">
        <v>7948</v>
      </c>
      <c r="AC493" s="107">
        <v>46050</v>
      </c>
      <c r="AD493" s="5" t="s">
        <v>33582</v>
      </c>
      <c r="AE493" s="5" t="s">
        <v>5930</v>
      </c>
      <c r="AF493" s="107">
        <v>46051</v>
      </c>
      <c r="AG493" s="5" t="s">
        <v>33583</v>
      </c>
      <c r="AH493" s="5" t="s">
        <v>5930</v>
      </c>
      <c r="AI493" s="5"/>
      <c r="AJ493" s="107"/>
      <c r="AK493" s="107"/>
      <c r="AL493" s="6"/>
      <c r="AM493" s="6"/>
      <c r="AN493" s="6"/>
      <c r="AO493" s="6"/>
    </row>
    <row r="494" spans="1:41" ht="40.200000000000003" customHeight="1" x14ac:dyDescent="0.3">
      <c r="A494" s="167" t="s">
        <v>1247</v>
      </c>
      <c r="B494" s="5" t="s">
        <v>2542</v>
      </c>
      <c r="C494" s="5" t="s">
        <v>2787</v>
      </c>
      <c r="D494" s="5" t="s">
        <v>2267</v>
      </c>
      <c r="E494" s="5" t="s">
        <v>2543</v>
      </c>
      <c r="F494" s="5" t="s">
        <v>2525</v>
      </c>
      <c r="G494" s="5" t="s">
        <v>2526</v>
      </c>
      <c r="H494" s="5" t="s">
        <v>2558</v>
      </c>
      <c r="I494" s="5" t="s">
        <v>2559</v>
      </c>
      <c r="J494" s="5" t="s">
        <v>1470</v>
      </c>
      <c r="K494" s="5" t="s">
        <v>7952</v>
      </c>
      <c r="L494" s="5" t="str" cm="1">
        <f t="array" ref="L494">_xlfn.TEXTJOIN(", ",TRUE,_xlfn.UNIQUE(_xlfn._xlws.FILTER(InfoGeneral[CodigoProducto],(InfoGeneral[BPIN]=EjecucionPresupuestalGastoCCyFondo[[#This Row],[PROYECTO]])*(InfoGeneral[Vigencia]=VALUE(EjecucionPresupuestalGastoCCyFondo[[#This Row],[VIGENCIA]])),"")))</f>
        <v>4599031</v>
      </c>
      <c r="M494" s="5" t="s">
        <v>7788</v>
      </c>
      <c r="N494" s="6">
        <v>0</v>
      </c>
      <c r="O494" s="6">
        <v>0</v>
      </c>
      <c r="P494" s="6">
        <v>0</v>
      </c>
      <c r="Q494" s="6">
        <v>50000000</v>
      </c>
      <c r="R494" s="6">
        <v>0</v>
      </c>
      <c r="S494" s="6">
        <v>0</v>
      </c>
      <c r="T494" s="6">
        <v>0</v>
      </c>
      <c r="U494" s="6">
        <v>50000000</v>
      </c>
      <c r="V494" s="6">
        <v>50000000</v>
      </c>
      <c r="W494" s="6">
        <v>50000000</v>
      </c>
      <c r="X494" s="6">
        <v>50000000</v>
      </c>
      <c r="Y494" s="6">
        <v>0</v>
      </c>
      <c r="Z494" s="6">
        <v>0</v>
      </c>
      <c r="AA494" s="107">
        <v>46051</v>
      </c>
      <c r="AB494" s="5" t="s">
        <v>7953</v>
      </c>
      <c r="AC494" s="107">
        <v>46052</v>
      </c>
      <c r="AD494" s="5" t="s">
        <v>7954</v>
      </c>
      <c r="AE494" s="5" t="s">
        <v>7955</v>
      </c>
      <c r="AF494" s="107"/>
      <c r="AG494" s="5"/>
      <c r="AH494" s="5"/>
      <c r="AI494" s="5" t="s">
        <v>7956</v>
      </c>
      <c r="AJ494" s="107">
        <v>46052</v>
      </c>
      <c r="AK494" s="107">
        <v>46052</v>
      </c>
      <c r="AL494" s="6"/>
      <c r="AM494" s="6"/>
      <c r="AN494" s="6"/>
      <c r="AO494" s="6"/>
    </row>
    <row r="495" spans="1:41" ht="40.200000000000003" customHeight="1" x14ac:dyDescent="0.3">
      <c r="A495" s="167" t="s">
        <v>1247</v>
      </c>
      <c r="B495" s="5" t="s">
        <v>2542</v>
      </c>
      <c r="C495" s="5" t="s">
        <v>3532</v>
      </c>
      <c r="D495" s="5" t="s">
        <v>2267</v>
      </c>
      <c r="E495" s="5" t="s">
        <v>2543</v>
      </c>
      <c r="F495" s="5" t="s">
        <v>2525</v>
      </c>
      <c r="G495" s="5" t="s">
        <v>2526</v>
      </c>
      <c r="H495" s="5" t="s">
        <v>2534</v>
      </c>
      <c r="I495" s="5" t="s">
        <v>2544</v>
      </c>
      <c r="J495" s="5" t="s">
        <v>1549</v>
      </c>
      <c r="K495" s="5" t="s">
        <v>7957</v>
      </c>
      <c r="L495" s="5" t="str" cm="1">
        <f t="array" ref="L495">_xlfn.TEXTJOIN(", ",TRUE,_xlfn.UNIQUE(_xlfn._xlws.FILTER(InfoGeneral[CodigoProducto],(InfoGeneral[BPIN]=EjecucionPresupuestalGastoCCyFondo[[#This Row],[PROYECTO]])*(InfoGeneral[Vigencia]=VALUE(EjecucionPresupuestalGastoCCyFondo[[#This Row],[VIGENCIA]])),"")))</f>
        <v>3502046, 3502037</v>
      </c>
      <c r="M495" s="5" t="s">
        <v>7788</v>
      </c>
      <c r="N495" s="6">
        <v>0</v>
      </c>
      <c r="O495" s="6">
        <v>0</v>
      </c>
      <c r="P495" s="6">
        <v>0</v>
      </c>
      <c r="Q495" s="6">
        <v>165000000</v>
      </c>
      <c r="R495" s="6">
        <v>0</v>
      </c>
      <c r="S495" s="6">
        <v>0</v>
      </c>
      <c r="T495" s="6">
        <v>0</v>
      </c>
      <c r="U495" s="6">
        <v>165000000</v>
      </c>
      <c r="V495" s="6">
        <v>165000000</v>
      </c>
      <c r="W495" s="6">
        <v>165000000</v>
      </c>
      <c r="X495" s="6">
        <v>165000000</v>
      </c>
      <c r="Y495" s="6">
        <v>165000000</v>
      </c>
      <c r="Z495" s="6">
        <v>165000000</v>
      </c>
      <c r="AA495" s="107">
        <v>46051</v>
      </c>
      <c r="AB495" s="5" t="s">
        <v>7958</v>
      </c>
      <c r="AC495" s="107">
        <v>46073</v>
      </c>
      <c r="AD495" s="5" t="s">
        <v>7959</v>
      </c>
      <c r="AE495" s="5" t="s">
        <v>5911</v>
      </c>
      <c r="AF495" s="107">
        <v>46073</v>
      </c>
      <c r="AG495" s="5" t="s">
        <v>7960</v>
      </c>
      <c r="AH495" s="5" t="s">
        <v>5911</v>
      </c>
      <c r="AI495" s="5"/>
      <c r="AJ495" s="107"/>
      <c r="AK495" s="107"/>
      <c r="AL495" s="6"/>
      <c r="AM495" s="6"/>
      <c r="AN495" s="6"/>
      <c r="AO495" s="6"/>
    </row>
    <row r="496" spans="1:41" ht="40.200000000000003" customHeight="1" x14ac:dyDescent="0.3">
      <c r="A496" s="167" t="s">
        <v>1247</v>
      </c>
      <c r="B496" s="5" t="s">
        <v>2514</v>
      </c>
      <c r="C496" s="5" t="s">
        <v>2765</v>
      </c>
      <c r="D496" s="5" t="s">
        <v>2258</v>
      </c>
      <c r="E496" s="5" t="s">
        <v>2515</v>
      </c>
      <c r="F496" s="5" t="s">
        <v>2420</v>
      </c>
      <c r="G496" s="5" t="s">
        <v>2421</v>
      </c>
      <c r="H496" s="5" t="s">
        <v>2422</v>
      </c>
      <c r="I496" s="5" t="s">
        <v>2423</v>
      </c>
      <c r="J496" s="5" t="s">
        <v>1681</v>
      </c>
      <c r="K496" s="5" t="s">
        <v>7961</v>
      </c>
      <c r="L496" s="5" t="str" cm="1">
        <f t="array" ref="L496">_xlfn.TEXTJOIN(", ",TRUE,_xlfn.UNIQUE(_xlfn._xlws.FILTER(InfoGeneral[CodigoProducto],(InfoGeneral[BPIN]=EjecucionPresupuestalGastoCCyFondo[[#This Row],[PROYECTO]])*(InfoGeneral[Vigencia]=VALUE(EjecucionPresupuestalGastoCCyFondo[[#This Row],[VIGENCIA]])),"")))</f>
        <v>2201018</v>
      </c>
      <c r="M496" s="5" t="s">
        <v>7788</v>
      </c>
      <c r="N496" s="6">
        <v>0</v>
      </c>
      <c r="O496" s="6">
        <v>0</v>
      </c>
      <c r="P496" s="6">
        <v>0</v>
      </c>
      <c r="Q496" s="6">
        <v>356000000</v>
      </c>
      <c r="R496" s="6">
        <v>0</v>
      </c>
      <c r="S496" s="6">
        <v>0</v>
      </c>
      <c r="T496" s="6">
        <v>0</v>
      </c>
      <c r="U496" s="6">
        <v>356000000</v>
      </c>
      <c r="V496" s="6">
        <v>356000000</v>
      </c>
      <c r="W496" s="6">
        <v>356000000</v>
      </c>
      <c r="X496" s="6">
        <v>356000000</v>
      </c>
      <c r="Y496" s="6">
        <v>106800000</v>
      </c>
      <c r="Z496" s="6">
        <v>106800000</v>
      </c>
      <c r="AA496" s="107">
        <v>46052</v>
      </c>
      <c r="AB496" s="5" t="s">
        <v>7962</v>
      </c>
      <c r="AC496" s="107">
        <v>46052</v>
      </c>
      <c r="AD496" s="5" t="s">
        <v>7963</v>
      </c>
      <c r="AE496" s="5" t="s">
        <v>7964</v>
      </c>
      <c r="AF496" s="107">
        <v>46162</v>
      </c>
      <c r="AG496" s="5" t="s">
        <v>7965</v>
      </c>
      <c r="AH496" s="5" t="s">
        <v>6178</v>
      </c>
      <c r="AI496" s="5" t="s">
        <v>7966</v>
      </c>
      <c r="AJ496" s="107">
        <v>46052</v>
      </c>
      <c r="AK496" s="107">
        <v>46052</v>
      </c>
      <c r="AL496" s="6"/>
      <c r="AM496" s="6"/>
      <c r="AN496" s="6"/>
      <c r="AO496" s="6"/>
    </row>
    <row r="497" spans="1:41" ht="40.200000000000003" customHeight="1" x14ac:dyDescent="0.3">
      <c r="A497" s="167" t="s">
        <v>1247</v>
      </c>
      <c r="B497" s="5" t="s">
        <v>2474</v>
      </c>
      <c r="C497" s="5" t="s">
        <v>2927</v>
      </c>
      <c r="D497" s="5" t="s">
        <v>2236</v>
      </c>
      <c r="E497" s="5" t="s">
        <v>2475</v>
      </c>
      <c r="F497" s="5" t="s">
        <v>2476</v>
      </c>
      <c r="G497" s="5" t="s">
        <v>2477</v>
      </c>
      <c r="H497" s="5" t="s">
        <v>2478</v>
      </c>
      <c r="I497" s="5" t="s">
        <v>2479</v>
      </c>
      <c r="J497" s="5" t="s">
        <v>1566</v>
      </c>
      <c r="K497" s="5" t="s">
        <v>5786</v>
      </c>
      <c r="L497" s="5" t="str" cm="1">
        <f t="array" ref="L497">_xlfn.TEXTJOIN(", ",TRUE,_xlfn.UNIQUE(_xlfn._xlws.FILTER(InfoGeneral[CodigoProducto],(InfoGeneral[BPIN]=EjecucionPresupuestalGastoCCyFondo[[#This Row],[PROYECTO]])*(InfoGeneral[Vigencia]=VALUE(EjecucionPresupuestalGastoCCyFondo[[#This Row],[VIGENCIA]])),"")))</f>
        <v>1906030, 1906005</v>
      </c>
      <c r="M497" s="5" t="s">
        <v>5787</v>
      </c>
      <c r="N497" s="6">
        <v>0</v>
      </c>
      <c r="O497" s="6">
        <v>6016089072.2700005</v>
      </c>
      <c r="P497" s="6">
        <v>0</v>
      </c>
      <c r="Q497" s="6">
        <v>0</v>
      </c>
      <c r="R497" s="6">
        <v>0</v>
      </c>
      <c r="S497" s="6">
        <v>0</v>
      </c>
      <c r="T497" s="6">
        <v>0</v>
      </c>
      <c r="U497" s="6">
        <v>6016089072.2700005</v>
      </c>
      <c r="V497" s="6">
        <v>6016089072.2700005</v>
      </c>
      <c r="W497" s="6">
        <v>6016089072.2700005</v>
      </c>
      <c r="X497" s="6">
        <v>6016089072.2700005</v>
      </c>
      <c r="Y497" s="6">
        <v>6015697203.5</v>
      </c>
      <c r="Z497" s="6">
        <v>6015697203.5</v>
      </c>
      <c r="AA497" s="107">
        <v>46055</v>
      </c>
      <c r="AB497" s="5" t="s">
        <v>7967</v>
      </c>
      <c r="AC497" s="107">
        <v>46065</v>
      </c>
      <c r="AD497" s="5" t="s">
        <v>7968</v>
      </c>
      <c r="AE497" s="5" t="s">
        <v>7969</v>
      </c>
      <c r="AF497" s="107">
        <v>46071</v>
      </c>
      <c r="AG497" s="5" t="s">
        <v>7970</v>
      </c>
      <c r="AH497" s="5" t="s">
        <v>7971</v>
      </c>
      <c r="AI497" s="5" t="s">
        <v>7972</v>
      </c>
      <c r="AJ497" s="107">
        <v>46059</v>
      </c>
      <c r="AK497" s="107">
        <v>46059</v>
      </c>
      <c r="AL497" s="6"/>
      <c r="AM497" s="6"/>
      <c r="AN497" s="6"/>
      <c r="AO497" s="6"/>
    </row>
    <row r="498" spans="1:41" ht="40.200000000000003" customHeight="1" x14ac:dyDescent="0.3">
      <c r="A498" s="167" t="s">
        <v>1247</v>
      </c>
      <c r="B498" s="5" t="s">
        <v>2542</v>
      </c>
      <c r="C498" s="5" t="s">
        <v>2765</v>
      </c>
      <c r="D498" s="5" t="s">
        <v>2267</v>
      </c>
      <c r="E498" s="5" t="s">
        <v>2543</v>
      </c>
      <c r="F498" s="5" t="s">
        <v>2420</v>
      </c>
      <c r="G498" s="5" t="s">
        <v>2421</v>
      </c>
      <c r="H498" s="5" t="s">
        <v>2422</v>
      </c>
      <c r="I498" s="5" t="s">
        <v>2423</v>
      </c>
      <c r="J498" s="5" t="s">
        <v>1783</v>
      </c>
      <c r="K498" s="5" t="s">
        <v>8098</v>
      </c>
      <c r="L498" s="5" t="str" cm="1">
        <f t="array" ref="L498">_xlfn.TEXTJOIN(", ",TRUE,_xlfn.UNIQUE(_xlfn._xlws.FILTER(InfoGeneral[CodigoProducto],(InfoGeneral[BPIN]=EjecucionPresupuestalGastoCCyFondo[[#This Row],[PROYECTO]])*(InfoGeneral[Vigencia]=VALUE(EjecucionPresupuestalGastoCCyFondo[[#This Row],[VIGENCIA]])),"")))</f>
        <v>2201049</v>
      </c>
      <c r="M498" s="5" t="s">
        <v>7788</v>
      </c>
      <c r="N498" s="6">
        <v>0</v>
      </c>
      <c r="O498" s="6">
        <v>0</v>
      </c>
      <c r="P498" s="6">
        <v>0</v>
      </c>
      <c r="Q498" s="6">
        <v>330677152.19999999</v>
      </c>
      <c r="R498" s="6">
        <v>0</v>
      </c>
      <c r="S498" s="6">
        <v>0</v>
      </c>
      <c r="T498" s="6">
        <v>0</v>
      </c>
      <c r="U498" s="6">
        <v>330677152.19999999</v>
      </c>
      <c r="V498" s="6">
        <v>330677152.19999999</v>
      </c>
      <c r="W498" s="6">
        <v>330677152.19999999</v>
      </c>
      <c r="X498" s="6">
        <v>330677152.19999999</v>
      </c>
      <c r="Y498" s="6">
        <v>104307065.8</v>
      </c>
      <c r="Z498" s="6">
        <v>104307065.8</v>
      </c>
      <c r="AA498" s="107">
        <v>46062</v>
      </c>
      <c r="AB498" s="5" t="s">
        <v>8099</v>
      </c>
      <c r="AC498" s="107">
        <v>46169</v>
      </c>
      <c r="AD498" s="5" t="s">
        <v>8100</v>
      </c>
      <c r="AE498" s="5" t="s">
        <v>8101</v>
      </c>
      <c r="AF498" s="107">
        <v>46189</v>
      </c>
      <c r="AG498" s="5" t="s">
        <v>8102</v>
      </c>
      <c r="AH498" s="5" t="s">
        <v>6097</v>
      </c>
      <c r="AI498" s="5" t="s">
        <v>8103</v>
      </c>
      <c r="AJ498" s="107">
        <v>46168</v>
      </c>
      <c r="AK498" s="107">
        <v>46169</v>
      </c>
      <c r="AL498" s="6"/>
      <c r="AM498" s="6"/>
      <c r="AN498" s="6"/>
      <c r="AO498" s="6"/>
    </row>
    <row r="499" spans="1:41" ht="40.200000000000003" customHeight="1" x14ac:dyDescent="0.3">
      <c r="A499" s="167" t="s">
        <v>1247</v>
      </c>
      <c r="B499" s="5" t="s">
        <v>2465</v>
      </c>
      <c r="C499" s="5" t="s">
        <v>2765</v>
      </c>
      <c r="D499" s="5" t="s">
        <v>2361</v>
      </c>
      <c r="E499" s="5" t="s">
        <v>2466</v>
      </c>
      <c r="F499" s="5" t="s">
        <v>2420</v>
      </c>
      <c r="G499" s="5" t="s">
        <v>2421</v>
      </c>
      <c r="H499" s="5" t="s">
        <v>2422</v>
      </c>
      <c r="I499" s="5" t="s">
        <v>2423</v>
      </c>
      <c r="J499" s="5" t="s">
        <v>1401</v>
      </c>
      <c r="K499" s="5" t="s">
        <v>7892</v>
      </c>
      <c r="L499" s="5" t="str" cm="1">
        <f t="array" ref="L499">_xlfn.TEXTJOIN(", ",TRUE,_xlfn.UNIQUE(_xlfn._xlws.FILTER(InfoGeneral[CodigoProducto],(InfoGeneral[BPIN]=EjecucionPresupuestalGastoCCyFondo[[#This Row],[PROYECTO]])*(InfoGeneral[Vigencia]=VALUE(EjecucionPresupuestalGastoCCyFondo[[#This Row],[VIGENCIA]])),"")))</f>
        <v>2201071</v>
      </c>
      <c r="M499" s="5" t="s">
        <v>7788</v>
      </c>
      <c r="N499" s="6">
        <v>1382238766</v>
      </c>
      <c r="O499" s="6">
        <v>0</v>
      </c>
      <c r="P499" s="6">
        <v>0</v>
      </c>
      <c r="Q499" s="6">
        <v>0</v>
      </c>
      <c r="R499" s="6">
        <v>0</v>
      </c>
      <c r="S499" s="6">
        <v>0</v>
      </c>
      <c r="T499" s="6">
        <v>0</v>
      </c>
      <c r="U499" s="6">
        <v>1382238766</v>
      </c>
      <c r="V499" s="6">
        <v>500780685</v>
      </c>
      <c r="W499" s="6">
        <v>500780685</v>
      </c>
      <c r="X499" s="6">
        <v>500780685</v>
      </c>
      <c r="Y499" s="6">
        <v>500780685</v>
      </c>
      <c r="Z499" s="6">
        <v>371020047</v>
      </c>
      <c r="AA499" s="107">
        <v>46064</v>
      </c>
      <c r="AB499" s="5" t="s">
        <v>7973</v>
      </c>
      <c r="AC499" s="107">
        <v>46064</v>
      </c>
      <c r="AD499" s="5" t="s">
        <v>7974</v>
      </c>
      <c r="AE499" s="5" t="s">
        <v>5930</v>
      </c>
      <c r="AF499" s="107">
        <v>46064</v>
      </c>
      <c r="AG499" s="5" t="s">
        <v>7975</v>
      </c>
      <c r="AH499" s="5" t="s">
        <v>5930</v>
      </c>
      <c r="AI499" s="5"/>
      <c r="AJ499" s="107"/>
      <c r="AK499" s="107"/>
      <c r="AL499" s="6"/>
      <c r="AM499" s="6"/>
      <c r="AN499" s="6"/>
      <c r="AO499" s="6"/>
    </row>
    <row r="500" spans="1:41" ht="40.200000000000003" customHeight="1" x14ac:dyDescent="0.3">
      <c r="A500" s="167" t="s">
        <v>1247</v>
      </c>
      <c r="B500" s="5" t="s">
        <v>2542</v>
      </c>
      <c r="C500" s="5" t="s">
        <v>2787</v>
      </c>
      <c r="D500" s="5" t="s">
        <v>2267</v>
      </c>
      <c r="E500" s="5" t="s">
        <v>2543</v>
      </c>
      <c r="F500" s="5" t="s">
        <v>2525</v>
      </c>
      <c r="G500" s="5" t="s">
        <v>2526</v>
      </c>
      <c r="H500" s="5" t="s">
        <v>2564</v>
      </c>
      <c r="I500" s="5" t="s">
        <v>2565</v>
      </c>
      <c r="J500" s="5" t="s">
        <v>2567</v>
      </c>
      <c r="K500" s="5" t="s">
        <v>7976</v>
      </c>
      <c r="L500" s="5" t="str" cm="1">
        <f t="array" ref="L500">_xlfn.TEXTJOIN(", ",TRUE,_xlfn.UNIQUE(_xlfn._xlws.FILTER(InfoGeneral[CodigoProducto],(InfoGeneral[BPIN]=EjecucionPresupuestalGastoCCyFondo[[#This Row],[PROYECTO]])*(InfoGeneral[Vigencia]=VALUE(EjecucionPresupuestalGastoCCyFondo[[#This Row],[VIGENCIA]])),"")))</f>
        <v>4502001, 4502039</v>
      </c>
      <c r="M500" s="5" t="s">
        <v>7788</v>
      </c>
      <c r="N500" s="6">
        <v>0</v>
      </c>
      <c r="O500" s="6">
        <v>0</v>
      </c>
      <c r="P500" s="6">
        <v>0</v>
      </c>
      <c r="Q500" s="6">
        <v>60000000</v>
      </c>
      <c r="R500" s="6">
        <v>0</v>
      </c>
      <c r="S500" s="6">
        <v>0</v>
      </c>
      <c r="T500" s="6">
        <v>0</v>
      </c>
      <c r="U500" s="6">
        <v>60000000</v>
      </c>
      <c r="V500" s="6">
        <v>60000000</v>
      </c>
      <c r="W500" s="6">
        <v>60000000</v>
      </c>
      <c r="X500" s="6">
        <v>0</v>
      </c>
      <c r="Y500" s="6">
        <v>0</v>
      </c>
      <c r="Z500" s="6">
        <v>0</v>
      </c>
      <c r="AA500" s="107">
        <v>46066</v>
      </c>
      <c r="AB500" s="5" t="s">
        <v>7977</v>
      </c>
      <c r="AC500" s="107"/>
      <c r="AD500" s="5"/>
      <c r="AE500" s="5"/>
      <c r="AF500" s="107"/>
      <c r="AG500" s="5"/>
      <c r="AH500" s="5"/>
      <c r="AI500" s="5"/>
      <c r="AJ500" s="107"/>
      <c r="AK500" s="107"/>
      <c r="AL500" s="6"/>
      <c r="AM500" s="6"/>
      <c r="AN500" s="6"/>
      <c r="AO500" s="6"/>
    </row>
    <row r="501" spans="1:41" ht="40.200000000000003" customHeight="1" x14ac:dyDescent="0.3">
      <c r="A501" s="167" t="s">
        <v>1246</v>
      </c>
      <c r="B501" s="5" t="s">
        <v>7109</v>
      </c>
      <c r="C501" s="5" t="s">
        <v>2787</v>
      </c>
      <c r="D501" s="5" t="s">
        <v>7110</v>
      </c>
      <c r="E501" s="5" t="s">
        <v>7111</v>
      </c>
      <c r="F501" s="5" t="s">
        <v>2503</v>
      </c>
      <c r="G501" s="5" t="s">
        <v>2504</v>
      </c>
      <c r="H501" s="5" t="s">
        <v>2505</v>
      </c>
      <c r="I501" s="5" t="s">
        <v>2506</v>
      </c>
      <c r="J501" s="5" t="s">
        <v>3094</v>
      </c>
      <c r="K501" s="5" t="s">
        <v>7187</v>
      </c>
      <c r="L501" s="5" t="str" cm="1">
        <f t="array" ref="L501">_xlfn.TEXTJOIN(", ",TRUE,_xlfn.UNIQUE(_xlfn._xlws.FILTER(InfoGeneral[CodigoProducto],(InfoGeneral[BPIN]=EjecucionPresupuestalGastoCCyFondo[[#This Row],[PROYECTO]])*(InfoGeneral[Vigencia]=VALUE(EjecucionPresupuestalGastoCCyFondo[[#This Row],[VIGENCIA]])),"")))</f>
        <v>4501071</v>
      </c>
      <c r="M501" s="5" t="s">
        <v>5798</v>
      </c>
      <c r="N501" s="6">
        <v>4435529968</v>
      </c>
      <c r="O501" s="6">
        <v>0</v>
      </c>
      <c r="P501" s="6">
        <v>0</v>
      </c>
      <c r="Q501" s="6">
        <v>1000000000</v>
      </c>
      <c r="R501" s="6">
        <v>5435529968</v>
      </c>
      <c r="S501" s="6">
        <v>0</v>
      </c>
      <c r="T501" s="6">
        <v>0</v>
      </c>
      <c r="U501" s="6">
        <v>0</v>
      </c>
      <c r="V501" s="6">
        <v>0</v>
      </c>
      <c r="W501" s="6">
        <v>0</v>
      </c>
      <c r="X501" s="6">
        <v>0</v>
      </c>
      <c r="Y501" s="6">
        <v>0</v>
      </c>
      <c r="Z501" s="6">
        <v>0</v>
      </c>
      <c r="AA501" s="107"/>
      <c r="AB501" s="5"/>
      <c r="AC501" s="107"/>
      <c r="AD501" s="5"/>
      <c r="AE501" s="5"/>
      <c r="AF501" s="107"/>
      <c r="AG501" s="5"/>
      <c r="AH501" s="5"/>
      <c r="AI501" s="5"/>
      <c r="AJ501" s="107"/>
      <c r="AK501" s="107"/>
      <c r="AL501" s="6"/>
      <c r="AM501" s="6"/>
      <c r="AN501" s="6"/>
      <c r="AO501" s="6"/>
    </row>
    <row r="502" spans="1:41" ht="40.200000000000003" customHeight="1" x14ac:dyDescent="0.3">
      <c r="A502" s="167" t="s">
        <v>1246</v>
      </c>
      <c r="B502" s="5" t="s">
        <v>7109</v>
      </c>
      <c r="C502" s="5" t="s">
        <v>2787</v>
      </c>
      <c r="D502" s="5" t="s">
        <v>7110</v>
      </c>
      <c r="E502" s="5" t="s">
        <v>7111</v>
      </c>
      <c r="F502" s="5" t="s">
        <v>2511</v>
      </c>
      <c r="G502" s="5" t="s">
        <v>2512</v>
      </c>
      <c r="H502" s="5" t="s">
        <v>2505</v>
      </c>
      <c r="I502" s="5" t="s">
        <v>2506</v>
      </c>
      <c r="J502" s="5" t="s">
        <v>3094</v>
      </c>
      <c r="K502" s="5" t="s">
        <v>7187</v>
      </c>
      <c r="L502" s="5" t="str" cm="1">
        <f t="array" ref="L502">_xlfn.TEXTJOIN(", ",TRUE,_xlfn.UNIQUE(_xlfn._xlws.FILTER(InfoGeneral[CodigoProducto],(InfoGeneral[BPIN]=EjecucionPresupuestalGastoCCyFondo[[#This Row],[PROYECTO]])*(InfoGeneral[Vigencia]=VALUE(EjecucionPresupuestalGastoCCyFondo[[#This Row],[VIGENCIA]])),"")))</f>
        <v>4501071</v>
      </c>
      <c r="M502" s="5" t="s">
        <v>5798</v>
      </c>
      <c r="N502" s="6">
        <v>414470032</v>
      </c>
      <c r="O502" s="6">
        <v>0</v>
      </c>
      <c r="P502" s="6">
        <v>0</v>
      </c>
      <c r="Q502" s="6">
        <v>0</v>
      </c>
      <c r="R502" s="6">
        <v>414470032</v>
      </c>
      <c r="S502" s="6">
        <v>0</v>
      </c>
      <c r="T502" s="6">
        <v>0</v>
      </c>
      <c r="U502" s="6">
        <v>0</v>
      </c>
      <c r="V502" s="6">
        <v>0</v>
      </c>
      <c r="W502" s="6">
        <v>0</v>
      </c>
      <c r="X502" s="6">
        <v>0</v>
      </c>
      <c r="Y502" s="6">
        <v>0</v>
      </c>
      <c r="Z502" s="6">
        <v>0</v>
      </c>
      <c r="AA502" s="107"/>
      <c r="AB502" s="5"/>
      <c r="AC502" s="107"/>
      <c r="AD502" s="5"/>
      <c r="AE502" s="5"/>
      <c r="AF502" s="107"/>
      <c r="AG502" s="5"/>
      <c r="AH502" s="5"/>
      <c r="AI502" s="5"/>
      <c r="AJ502" s="107"/>
      <c r="AK502" s="107"/>
      <c r="AL502" s="6"/>
      <c r="AM502" s="6"/>
      <c r="AN502" s="6"/>
      <c r="AO502" s="6"/>
    </row>
    <row r="503" spans="1:41" ht="40.200000000000003" customHeight="1" x14ac:dyDescent="0.3">
      <c r="A503" s="167" t="s">
        <v>1247</v>
      </c>
      <c r="B503" s="5" t="s">
        <v>2542</v>
      </c>
      <c r="C503" s="5" t="s">
        <v>2787</v>
      </c>
      <c r="D503" s="5" t="s">
        <v>2267</v>
      </c>
      <c r="E503" s="5" t="s">
        <v>2543</v>
      </c>
      <c r="F503" s="5" t="s">
        <v>2525</v>
      </c>
      <c r="G503" s="5" t="s">
        <v>2526</v>
      </c>
      <c r="H503" s="5" t="s">
        <v>2564</v>
      </c>
      <c r="I503" s="5" t="s">
        <v>2565</v>
      </c>
      <c r="J503" s="5" t="s">
        <v>2570</v>
      </c>
      <c r="K503" s="5" t="s">
        <v>8087</v>
      </c>
      <c r="L503" s="5" t="str" cm="1">
        <f t="array" ref="L503">_xlfn.TEXTJOIN(", ",TRUE,_xlfn.UNIQUE(_xlfn._xlws.FILTER(InfoGeneral[CodigoProducto],(InfoGeneral[BPIN]=EjecucionPresupuestalGastoCCyFondo[[#This Row],[PROYECTO]])*(InfoGeneral[Vigencia]=VALUE(EjecucionPresupuestalGastoCCyFondo[[#This Row],[VIGENCIA]])),"")))</f>
        <v>4502001</v>
      </c>
      <c r="M503" s="5" t="s">
        <v>7788</v>
      </c>
      <c r="N503" s="6">
        <v>0</v>
      </c>
      <c r="O503" s="6">
        <v>0</v>
      </c>
      <c r="P503" s="6">
        <v>0</v>
      </c>
      <c r="Q503" s="6">
        <v>80000000</v>
      </c>
      <c r="R503" s="6">
        <v>0</v>
      </c>
      <c r="S503" s="6">
        <v>0</v>
      </c>
      <c r="T503" s="6">
        <v>0</v>
      </c>
      <c r="U503" s="6">
        <v>80000000</v>
      </c>
      <c r="V503" s="6">
        <v>80000000</v>
      </c>
      <c r="W503" s="6">
        <v>80000000</v>
      </c>
      <c r="X503" s="6">
        <v>80000000</v>
      </c>
      <c r="Y503" s="6">
        <v>0</v>
      </c>
      <c r="Z503" s="6">
        <v>0</v>
      </c>
      <c r="AA503" s="107">
        <v>46078</v>
      </c>
      <c r="AB503" s="5" t="s">
        <v>8088</v>
      </c>
      <c r="AC503" s="107">
        <v>46203</v>
      </c>
      <c r="AD503" s="5" t="s">
        <v>7986</v>
      </c>
      <c r="AE503" s="5" t="s">
        <v>7144</v>
      </c>
      <c r="AF503" s="107"/>
      <c r="AG503" s="5"/>
      <c r="AH503" s="5"/>
      <c r="AI503" s="5"/>
      <c r="AJ503" s="107"/>
      <c r="AK503" s="107"/>
      <c r="AL503" s="6"/>
      <c r="AM503" s="6"/>
      <c r="AN503" s="6"/>
      <c r="AO503" s="6"/>
    </row>
    <row r="504" spans="1:41" ht="40.200000000000003" customHeight="1" x14ac:dyDescent="0.3">
      <c r="A504" s="167" t="s">
        <v>1247</v>
      </c>
      <c r="B504" s="5" t="s">
        <v>2542</v>
      </c>
      <c r="C504" s="5" t="s">
        <v>2777</v>
      </c>
      <c r="D504" s="5" t="s">
        <v>2267</v>
      </c>
      <c r="E504" s="5" t="s">
        <v>2543</v>
      </c>
      <c r="F504" s="5" t="s">
        <v>2525</v>
      </c>
      <c r="G504" s="5" t="s">
        <v>2526</v>
      </c>
      <c r="H504" s="5" t="s">
        <v>2564</v>
      </c>
      <c r="I504" s="5" t="s">
        <v>2565</v>
      </c>
      <c r="J504" s="5" t="s">
        <v>2569</v>
      </c>
      <c r="K504" s="5" t="s">
        <v>7978</v>
      </c>
      <c r="L504" s="5" t="str" cm="1">
        <f t="array" ref="L504">_xlfn.TEXTJOIN(", ",TRUE,_xlfn.UNIQUE(_xlfn._xlws.FILTER(InfoGeneral[CodigoProducto],(InfoGeneral[BPIN]=EjecucionPresupuestalGastoCCyFondo[[#This Row],[PROYECTO]])*(InfoGeneral[Vigencia]=VALUE(EjecucionPresupuestalGastoCCyFondo[[#This Row],[VIGENCIA]])),"")))</f>
        <v>4102043</v>
      </c>
      <c r="M504" s="5" t="s">
        <v>7788</v>
      </c>
      <c r="N504" s="6">
        <v>0</v>
      </c>
      <c r="O504" s="6">
        <v>0</v>
      </c>
      <c r="P504" s="6">
        <v>0</v>
      </c>
      <c r="Q504" s="6">
        <v>82500000</v>
      </c>
      <c r="R504" s="6">
        <v>0</v>
      </c>
      <c r="S504" s="6">
        <v>0</v>
      </c>
      <c r="T504" s="6">
        <v>0</v>
      </c>
      <c r="U504" s="6">
        <v>82500000</v>
      </c>
      <c r="V504" s="6">
        <v>82500000</v>
      </c>
      <c r="W504" s="6">
        <v>82500000</v>
      </c>
      <c r="X504" s="6">
        <v>82499999</v>
      </c>
      <c r="Y504" s="6">
        <v>82499999</v>
      </c>
      <c r="Z504" s="6">
        <v>82499999</v>
      </c>
      <c r="AA504" s="107">
        <v>46078</v>
      </c>
      <c r="AB504" s="5" t="s">
        <v>7979</v>
      </c>
      <c r="AC504" s="107">
        <v>46163</v>
      </c>
      <c r="AD504" s="5" t="s">
        <v>7980</v>
      </c>
      <c r="AE504" s="5" t="s">
        <v>7981</v>
      </c>
      <c r="AF504" s="107">
        <v>46218</v>
      </c>
      <c r="AG504" s="5" t="s">
        <v>7982</v>
      </c>
      <c r="AH504" s="5" t="s">
        <v>7863</v>
      </c>
      <c r="AI504" s="5" t="s">
        <v>7983</v>
      </c>
      <c r="AJ504" s="107">
        <v>46162</v>
      </c>
      <c r="AK504" s="107">
        <v>46163</v>
      </c>
      <c r="AL504" s="6"/>
      <c r="AM504" s="6"/>
      <c r="AN504" s="6"/>
      <c r="AO504" s="6"/>
    </row>
    <row r="505" spans="1:41" ht="40.200000000000003" customHeight="1" x14ac:dyDescent="0.3">
      <c r="A505" s="167" t="s">
        <v>1247</v>
      </c>
      <c r="B505" s="5" t="s">
        <v>2542</v>
      </c>
      <c r="C505" s="5" t="s">
        <v>2787</v>
      </c>
      <c r="D505" s="5" t="s">
        <v>2267</v>
      </c>
      <c r="E505" s="5" t="s">
        <v>2543</v>
      </c>
      <c r="F505" s="5" t="s">
        <v>2525</v>
      </c>
      <c r="G505" s="5" t="s">
        <v>2526</v>
      </c>
      <c r="H505" s="5" t="s">
        <v>2564</v>
      </c>
      <c r="I505" s="5" t="s">
        <v>2565</v>
      </c>
      <c r="J505" s="5" t="s">
        <v>2568</v>
      </c>
      <c r="K505" s="5" t="s">
        <v>7984</v>
      </c>
      <c r="L505" s="5" t="str" cm="1">
        <f t="array" ref="L505">_xlfn.TEXTJOIN(", ",TRUE,_xlfn.UNIQUE(_xlfn._xlws.FILTER(InfoGeneral[CodigoProducto],(InfoGeneral[BPIN]=EjecucionPresupuestalGastoCCyFondo[[#This Row],[PROYECTO]])*(InfoGeneral[Vigencia]=VALUE(EjecucionPresupuestalGastoCCyFondo[[#This Row],[VIGENCIA]])),"")))</f>
        <v>4502001</v>
      </c>
      <c r="M505" s="5" t="s">
        <v>7788</v>
      </c>
      <c r="N505" s="6">
        <v>0</v>
      </c>
      <c r="O505" s="6">
        <v>0</v>
      </c>
      <c r="P505" s="6">
        <v>0</v>
      </c>
      <c r="Q505" s="6">
        <v>49999820</v>
      </c>
      <c r="R505" s="6">
        <v>0</v>
      </c>
      <c r="S505" s="6">
        <v>0</v>
      </c>
      <c r="T505" s="6">
        <v>0</v>
      </c>
      <c r="U505" s="6">
        <v>49999820</v>
      </c>
      <c r="V505" s="6">
        <v>49999820</v>
      </c>
      <c r="W505" s="6">
        <v>49999820</v>
      </c>
      <c r="X505" s="6">
        <v>49999820</v>
      </c>
      <c r="Y505" s="6">
        <v>0</v>
      </c>
      <c r="Z505" s="6">
        <v>0</v>
      </c>
      <c r="AA505" s="107">
        <v>46078</v>
      </c>
      <c r="AB505" s="5" t="s">
        <v>7985</v>
      </c>
      <c r="AC505" s="107">
        <v>46203</v>
      </c>
      <c r="AD505" s="5" t="s">
        <v>7986</v>
      </c>
      <c r="AE505" s="5" t="s">
        <v>7144</v>
      </c>
      <c r="AF505" s="107"/>
      <c r="AG505" s="5"/>
      <c r="AH505" s="5"/>
      <c r="AI505" s="5"/>
      <c r="AJ505" s="107"/>
      <c r="AK505" s="107"/>
      <c r="AL505" s="6"/>
      <c r="AM505" s="6"/>
      <c r="AN505" s="6"/>
      <c r="AO505" s="6"/>
    </row>
    <row r="506" spans="1:41" ht="40.200000000000003" customHeight="1" x14ac:dyDescent="0.3">
      <c r="A506" s="167" t="s">
        <v>1247</v>
      </c>
      <c r="B506" s="5" t="s">
        <v>2501</v>
      </c>
      <c r="C506" s="5" t="s">
        <v>2787</v>
      </c>
      <c r="D506" s="5" t="s">
        <v>2255</v>
      </c>
      <c r="E506" s="5" t="s">
        <v>2502</v>
      </c>
      <c r="F506" s="5" t="s">
        <v>2507</v>
      </c>
      <c r="G506" s="5" t="s">
        <v>2508</v>
      </c>
      <c r="H506" s="5" t="s">
        <v>2505</v>
      </c>
      <c r="I506" s="5" t="s">
        <v>2506</v>
      </c>
      <c r="J506" s="5" t="s">
        <v>1604</v>
      </c>
      <c r="K506" s="5" t="s">
        <v>7434</v>
      </c>
      <c r="L506" s="5" t="str" cm="1">
        <f t="array" ref="L506">_xlfn.TEXTJOIN(", ",TRUE,_xlfn.UNIQUE(_xlfn._xlws.FILTER(InfoGeneral[CodigoProducto],(InfoGeneral[BPIN]=EjecucionPresupuestalGastoCCyFondo[[#This Row],[PROYECTO]])*(InfoGeneral[Vigencia]=VALUE(EjecucionPresupuestalGastoCCyFondo[[#This Row],[VIGENCIA]])),"")))</f>
        <v>4501029</v>
      </c>
      <c r="M506" s="5" t="s">
        <v>6907</v>
      </c>
      <c r="N506" s="6">
        <v>0</v>
      </c>
      <c r="O506" s="6">
        <v>118119807</v>
      </c>
      <c r="P506" s="6">
        <v>0</v>
      </c>
      <c r="Q506" s="6">
        <v>0</v>
      </c>
      <c r="R506" s="6">
        <v>0</v>
      </c>
      <c r="S506" s="6">
        <v>0</v>
      </c>
      <c r="T506" s="6">
        <v>0</v>
      </c>
      <c r="U506" s="6">
        <v>118119807</v>
      </c>
      <c r="V506" s="6">
        <v>118119807</v>
      </c>
      <c r="W506" s="6">
        <v>118119807</v>
      </c>
      <c r="X506" s="6">
        <v>118119807</v>
      </c>
      <c r="Y506" s="6">
        <v>0</v>
      </c>
      <c r="Z506" s="6">
        <v>0</v>
      </c>
      <c r="AA506" s="107">
        <v>46078</v>
      </c>
      <c r="AB506" s="5" t="s">
        <v>7987</v>
      </c>
      <c r="AC506" s="107">
        <v>46255</v>
      </c>
      <c r="AD506" s="5" t="s">
        <v>7988</v>
      </c>
      <c r="AE506" s="5" t="s">
        <v>7989</v>
      </c>
      <c r="AF506" s="107"/>
      <c r="AG506" s="5"/>
      <c r="AH506" s="5"/>
      <c r="AI506" s="5"/>
      <c r="AJ506" s="107"/>
      <c r="AK506" s="107"/>
      <c r="AL506" s="6"/>
      <c r="AM506" s="6"/>
      <c r="AN506" s="6"/>
      <c r="AO506" s="6"/>
    </row>
    <row r="507" spans="1:41" ht="40.200000000000003" customHeight="1" x14ac:dyDescent="0.3">
      <c r="A507" s="167" t="s">
        <v>1247</v>
      </c>
      <c r="B507" s="5" t="s">
        <v>2542</v>
      </c>
      <c r="C507" s="5" t="s">
        <v>2777</v>
      </c>
      <c r="D507" s="5" t="s">
        <v>2267</v>
      </c>
      <c r="E507" s="5" t="s">
        <v>2543</v>
      </c>
      <c r="F507" s="5" t="s">
        <v>2525</v>
      </c>
      <c r="G507" s="5" t="s">
        <v>2526</v>
      </c>
      <c r="H507" s="5" t="s">
        <v>2505</v>
      </c>
      <c r="I507" s="5" t="s">
        <v>2506</v>
      </c>
      <c r="J507" s="5" t="s">
        <v>2562</v>
      </c>
      <c r="K507" s="5" t="s">
        <v>7990</v>
      </c>
      <c r="L507" s="5" t="str" cm="1">
        <f t="array" ref="L507">_xlfn.TEXTJOIN(", ",TRUE,_xlfn.UNIQUE(_xlfn._xlws.FILTER(InfoGeneral[CodigoProducto],(InfoGeneral[BPIN]=EjecucionPresupuestalGastoCCyFondo[[#This Row],[PROYECTO]])*(InfoGeneral[Vigencia]=VALUE(EjecucionPresupuestalGastoCCyFondo[[#This Row],[VIGENCIA]])),"")))</f>
        <v>4101038, 4101092</v>
      </c>
      <c r="M507" s="5" t="s">
        <v>7788</v>
      </c>
      <c r="N507" s="6">
        <v>0</v>
      </c>
      <c r="O507" s="6">
        <v>0</v>
      </c>
      <c r="P507" s="6">
        <v>0</v>
      </c>
      <c r="Q507" s="6">
        <v>200000000</v>
      </c>
      <c r="R507" s="6">
        <v>0</v>
      </c>
      <c r="S507" s="6">
        <v>0</v>
      </c>
      <c r="T507" s="6">
        <v>0</v>
      </c>
      <c r="U507" s="6">
        <v>200000000</v>
      </c>
      <c r="V507" s="6">
        <v>200000000</v>
      </c>
      <c r="W507" s="6">
        <v>200000000</v>
      </c>
      <c r="X507" s="6">
        <v>65783000</v>
      </c>
      <c r="Y507" s="6">
        <v>65783000</v>
      </c>
      <c r="Z507" s="6">
        <v>65783000</v>
      </c>
      <c r="AA507" s="107">
        <v>46107</v>
      </c>
      <c r="AB507" s="5" t="s">
        <v>7991</v>
      </c>
      <c r="AC507" s="107">
        <v>46197</v>
      </c>
      <c r="AD507" s="5" t="s">
        <v>33584</v>
      </c>
      <c r="AE507" s="5" t="s">
        <v>5911</v>
      </c>
      <c r="AF507" s="107">
        <v>46198</v>
      </c>
      <c r="AG507" s="5" t="s">
        <v>33585</v>
      </c>
      <c r="AH507" s="5" t="s">
        <v>5911</v>
      </c>
      <c r="AI507" s="5"/>
      <c r="AJ507" s="107"/>
      <c r="AK507" s="107"/>
      <c r="AL507" s="6"/>
      <c r="AM507" s="6"/>
      <c r="AN507" s="6"/>
      <c r="AO507" s="6"/>
    </row>
    <row r="508" spans="1:41" ht="40.200000000000003" customHeight="1" x14ac:dyDescent="0.3">
      <c r="A508" s="167" t="s">
        <v>1247</v>
      </c>
      <c r="B508" s="5" t="s">
        <v>2542</v>
      </c>
      <c r="C508" s="5" t="s">
        <v>3566</v>
      </c>
      <c r="D508" s="5" t="s">
        <v>2267</v>
      </c>
      <c r="E508" s="5" t="s">
        <v>2543</v>
      </c>
      <c r="F508" s="5" t="s">
        <v>2525</v>
      </c>
      <c r="G508" s="5" t="s">
        <v>2526</v>
      </c>
      <c r="H508" s="5" t="s">
        <v>2545</v>
      </c>
      <c r="I508" s="5" t="s">
        <v>2546</v>
      </c>
      <c r="J508" s="5" t="s">
        <v>2553</v>
      </c>
      <c r="K508" s="5" t="s">
        <v>7992</v>
      </c>
      <c r="L508" s="5" t="str" cm="1">
        <f t="array" ref="L508">_xlfn.TEXTJOIN(", ",TRUE,_xlfn.UNIQUE(_xlfn._xlws.FILTER(InfoGeneral[CodigoProducto],(InfoGeneral[BPIN]=EjecucionPresupuestalGastoCCyFondo[[#This Row],[PROYECTO]])*(InfoGeneral[Vigencia]=VALUE(EjecucionPresupuestalGastoCCyFondo[[#This Row],[VIGENCIA]])),"")))</f>
        <v>1702021, 1702011</v>
      </c>
      <c r="M508" s="5" t="s">
        <v>7788</v>
      </c>
      <c r="N508" s="6">
        <v>0</v>
      </c>
      <c r="O508" s="6">
        <v>0</v>
      </c>
      <c r="P508" s="6">
        <v>0</v>
      </c>
      <c r="Q508" s="6">
        <v>240000000</v>
      </c>
      <c r="R508" s="6">
        <v>0</v>
      </c>
      <c r="S508" s="6">
        <v>0</v>
      </c>
      <c r="T508" s="6">
        <v>0</v>
      </c>
      <c r="U508" s="6">
        <v>240000000</v>
      </c>
      <c r="V508" s="6">
        <v>240000000</v>
      </c>
      <c r="W508" s="6">
        <v>240000000</v>
      </c>
      <c r="X508" s="6">
        <v>240000000</v>
      </c>
      <c r="Y508" s="6">
        <v>140000000</v>
      </c>
      <c r="Z508" s="6">
        <v>0</v>
      </c>
      <c r="AA508" s="107">
        <v>46107</v>
      </c>
      <c r="AB508" s="5" t="s">
        <v>7993</v>
      </c>
      <c r="AC508" s="107">
        <v>46240</v>
      </c>
      <c r="AD508" s="5" t="s">
        <v>7994</v>
      </c>
      <c r="AE508" s="5" t="s">
        <v>7195</v>
      </c>
      <c r="AF508" s="107">
        <v>46244</v>
      </c>
      <c r="AG508" s="5" t="s">
        <v>7995</v>
      </c>
      <c r="AH508" s="5" t="s">
        <v>7278</v>
      </c>
      <c r="AI508" s="5"/>
      <c r="AJ508" s="107"/>
      <c r="AK508" s="107"/>
      <c r="AL508" s="6"/>
      <c r="AM508" s="6"/>
      <c r="AN508" s="6"/>
      <c r="AO508" s="6"/>
    </row>
    <row r="509" spans="1:41" ht="40.200000000000003" customHeight="1" x14ac:dyDescent="0.3">
      <c r="A509" s="167" t="s">
        <v>1246</v>
      </c>
      <c r="B509" s="5" t="s">
        <v>6808</v>
      </c>
      <c r="C509" s="5" t="s">
        <v>3266</v>
      </c>
      <c r="D509" s="5" t="s">
        <v>2246</v>
      </c>
      <c r="E509" s="5" t="s">
        <v>6055</v>
      </c>
      <c r="F509" s="5" t="s">
        <v>6061</v>
      </c>
      <c r="G509" s="5" t="s">
        <v>6062</v>
      </c>
      <c r="H509" s="5" t="s">
        <v>2489</v>
      </c>
      <c r="I509" s="5" t="s">
        <v>2490</v>
      </c>
      <c r="J509" s="5" t="s">
        <v>1453</v>
      </c>
      <c r="K509" s="5" t="s">
        <v>6056</v>
      </c>
      <c r="L509" s="5" t="str" cm="1">
        <f t="array" ref="L509">_xlfn.TEXTJOIN(", ",TRUE,_xlfn.UNIQUE(_xlfn._xlws.FILTER(InfoGeneral[CodigoProducto],(InfoGeneral[BPIN]=EjecucionPresupuestalGastoCCyFondo[[#This Row],[PROYECTO]])*(InfoGeneral[Vigencia]=VALUE(EjecucionPresupuestalGastoCCyFondo[[#This Row],[VIGENCIA]])),"")))</f>
        <v>2102058, 2102062</v>
      </c>
      <c r="M509" s="5" t="s">
        <v>5886</v>
      </c>
      <c r="N509" s="6">
        <v>0</v>
      </c>
      <c r="O509" s="6">
        <v>1321193460.8599999</v>
      </c>
      <c r="P509" s="6">
        <v>0</v>
      </c>
      <c r="Q509" s="6">
        <v>0</v>
      </c>
      <c r="R509" s="6">
        <v>0</v>
      </c>
      <c r="S509" s="6">
        <v>0</v>
      </c>
      <c r="T509" s="6">
        <v>0</v>
      </c>
      <c r="U509" s="6">
        <v>132119346086</v>
      </c>
      <c r="V509" s="6">
        <v>0</v>
      </c>
      <c r="W509" s="6">
        <v>0</v>
      </c>
      <c r="X509" s="6">
        <v>0</v>
      </c>
      <c r="Y509" s="6">
        <v>0</v>
      </c>
      <c r="Z509" s="6">
        <v>0</v>
      </c>
      <c r="AA509" s="107"/>
      <c r="AB509" s="5"/>
      <c r="AC509" s="107"/>
      <c r="AD509" s="5"/>
      <c r="AE509" s="5"/>
      <c r="AF509" s="107"/>
      <c r="AG509" s="5"/>
      <c r="AH509" s="5"/>
      <c r="AI509" s="5"/>
      <c r="AJ509" s="107"/>
      <c r="AK509" s="107"/>
      <c r="AL509" s="6"/>
      <c r="AM509" s="6"/>
      <c r="AN509" s="6"/>
      <c r="AO509" s="6"/>
    </row>
    <row r="510" spans="1:41" ht="40.200000000000003" customHeight="1" x14ac:dyDescent="0.3">
      <c r="A510" s="167" t="s">
        <v>1247</v>
      </c>
      <c r="B510" s="5" t="s">
        <v>2542</v>
      </c>
      <c r="C510" s="5" t="s">
        <v>3566</v>
      </c>
      <c r="D510" s="5" t="s">
        <v>2267</v>
      </c>
      <c r="E510" s="5" t="s">
        <v>2543</v>
      </c>
      <c r="F510" s="5" t="s">
        <v>2525</v>
      </c>
      <c r="G510" s="5" t="s">
        <v>2526</v>
      </c>
      <c r="H510" s="5" t="s">
        <v>2545</v>
      </c>
      <c r="I510" s="5" t="s">
        <v>2546</v>
      </c>
      <c r="J510" s="5" t="s">
        <v>2550</v>
      </c>
      <c r="K510" s="5" t="s">
        <v>7996</v>
      </c>
      <c r="L510" s="5" t="str" cm="1">
        <f t="array" ref="L510">_xlfn.TEXTJOIN(", ",TRUE,_xlfn.UNIQUE(_xlfn._xlws.FILTER(InfoGeneral[CodigoProducto],(InfoGeneral[BPIN]=EjecucionPresupuestalGastoCCyFondo[[#This Row],[PROYECTO]])*(InfoGeneral[Vigencia]=VALUE(EjecucionPresupuestalGastoCCyFondo[[#This Row],[VIGENCIA]])),"")))</f>
        <v>1702009, 1702011</v>
      </c>
      <c r="M510" s="5" t="s">
        <v>7788</v>
      </c>
      <c r="N510" s="6">
        <v>0</v>
      </c>
      <c r="O510" s="6">
        <v>0</v>
      </c>
      <c r="P510" s="6">
        <v>0</v>
      </c>
      <c r="Q510" s="6">
        <v>138000000</v>
      </c>
      <c r="R510" s="6">
        <v>0</v>
      </c>
      <c r="S510" s="6">
        <v>0</v>
      </c>
      <c r="T510" s="6">
        <v>0</v>
      </c>
      <c r="U510" s="6">
        <v>138000000</v>
      </c>
      <c r="V510" s="6">
        <v>138000000</v>
      </c>
      <c r="W510" s="6">
        <v>138000000</v>
      </c>
      <c r="X510" s="6">
        <v>137898100</v>
      </c>
      <c r="Y510" s="6">
        <v>0</v>
      </c>
      <c r="Z510" s="6">
        <v>0</v>
      </c>
      <c r="AA510" s="107">
        <v>46108</v>
      </c>
      <c r="AB510" s="5" t="s">
        <v>7997</v>
      </c>
      <c r="AC510" s="107">
        <v>46245</v>
      </c>
      <c r="AD510" s="5" t="s">
        <v>7998</v>
      </c>
      <c r="AE510" s="5" t="s">
        <v>6798</v>
      </c>
      <c r="AF510" s="107"/>
      <c r="AG510" s="5"/>
      <c r="AH510" s="5"/>
      <c r="AI510" s="5"/>
      <c r="AJ510" s="107"/>
      <c r="AK510" s="107"/>
      <c r="AL510" s="6"/>
      <c r="AM510" s="6"/>
      <c r="AN510" s="6"/>
      <c r="AO510" s="6"/>
    </row>
    <row r="511" spans="1:41" ht="40.200000000000003" customHeight="1" x14ac:dyDescent="0.3">
      <c r="A511" s="167" t="s">
        <v>1247</v>
      </c>
      <c r="B511" s="5" t="s">
        <v>2542</v>
      </c>
      <c r="C511" s="5" t="s">
        <v>2860</v>
      </c>
      <c r="D511" s="5" t="s">
        <v>2267</v>
      </c>
      <c r="E511" s="5" t="s">
        <v>2543</v>
      </c>
      <c r="F511" s="5" t="s">
        <v>2525</v>
      </c>
      <c r="G511" s="5" t="s">
        <v>2526</v>
      </c>
      <c r="H511" s="5" t="s">
        <v>2545</v>
      </c>
      <c r="I511" s="5" t="s">
        <v>2546</v>
      </c>
      <c r="J511" s="5" t="s">
        <v>2547</v>
      </c>
      <c r="K511" s="5" t="s">
        <v>7999</v>
      </c>
      <c r="L511" s="5" t="str" cm="1">
        <f t="array" ref="L511">_xlfn.TEXTJOIN(", ",TRUE,_xlfn.UNIQUE(_xlfn._xlws.FILTER(InfoGeneral[CodigoProducto],(InfoGeneral[BPIN]=EjecucionPresupuestalGastoCCyFondo[[#This Row],[PROYECTO]])*(InfoGeneral[Vigencia]=VALUE(EjecucionPresupuestalGastoCCyFondo[[#This Row],[VIGENCIA]])),"")))</f>
        <v>3602032</v>
      </c>
      <c r="M511" s="5" t="s">
        <v>7788</v>
      </c>
      <c r="N511" s="6">
        <v>0</v>
      </c>
      <c r="O511" s="6">
        <v>0</v>
      </c>
      <c r="P511" s="6">
        <v>0</v>
      </c>
      <c r="Q511" s="6">
        <v>90000000</v>
      </c>
      <c r="R511" s="6">
        <v>0</v>
      </c>
      <c r="S511" s="6">
        <v>0</v>
      </c>
      <c r="T511" s="6">
        <v>0</v>
      </c>
      <c r="U511" s="6">
        <v>90000000</v>
      </c>
      <c r="V511" s="6">
        <v>90000000</v>
      </c>
      <c r="W511" s="6">
        <v>90000000</v>
      </c>
      <c r="X511" s="6">
        <v>0</v>
      </c>
      <c r="Y511" s="6">
        <v>0</v>
      </c>
      <c r="Z511" s="6">
        <v>0</v>
      </c>
      <c r="AA511" s="107">
        <v>46108</v>
      </c>
      <c r="AB511" s="5" t="s">
        <v>8000</v>
      </c>
      <c r="AC511" s="107"/>
      <c r="AD511" s="5"/>
      <c r="AE511" s="5"/>
      <c r="AF511" s="107"/>
      <c r="AG511" s="5"/>
      <c r="AH511" s="5"/>
      <c r="AI511" s="5"/>
      <c r="AJ511" s="107"/>
      <c r="AK511" s="107"/>
      <c r="AL511" s="6"/>
      <c r="AM511" s="6"/>
      <c r="AN511" s="6"/>
      <c r="AO511" s="6"/>
    </row>
    <row r="512" spans="1:41" ht="40.200000000000003" customHeight="1" x14ac:dyDescent="0.3">
      <c r="A512" s="167" t="s">
        <v>1247</v>
      </c>
      <c r="B512" s="5" t="s">
        <v>2542</v>
      </c>
      <c r="C512" s="5" t="s">
        <v>2860</v>
      </c>
      <c r="D512" s="5" t="s">
        <v>2267</v>
      </c>
      <c r="E512" s="5" t="s">
        <v>2543</v>
      </c>
      <c r="F512" s="5" t="s">
        <v>2525</v>
      </c>
      <c r="G512" s="5" t="s">
        <v>2526</v>
      </c>
      <c r="H512" s="5" t="s">
        <v>2545</v>
      </c>
      <c r="I512" s="5" t="s">
        <v>2546</v>
      </c>
      <c r="J512" s="5" t="s">
        <v>2551</v>
      </c>
      <c r="K512" s="5" t="s">
        <v>8001</v>
      </c>
      <c r="L512" s="5" t="str" cm="1">
        <f t="array" ref="L512">_xlfn.TEXTJOIN(", ",TRUE,_xlfn.UNIQUE(_xlfn._xlws.FILTER(InfoGeneral[CodigoProducto],(InfoGeneral[BPIN]=EjecucionPresupuestalGastoCCyFondo[[#This Row],[PROYECTO]])*(InfoGeneral[Vigencia]=VALUE(EjecucionPresupuestalGastoCCyFondo[[#This Row],[VIGENCIA]])),"")))</f>
        <v>3602032</v>
      </c>
      <c r="M512" s="5" t="s">
        <v>7788</v>
      </c>
      <c r="N512" s="6">
        <v>0</v>
      </c>
      <c r="O512" s="6">
        <v>0</v>
      </c>
      <c r="P512" s="6">
        <v>0</v>
      </c>
      <c r="Q512" s="6">
        <v>91000000</v>
      </c>
      <c r="R512" s="6">
        <v>0</v>
      </c>
      <c r="S512" s="6">
        <v>0</v>
      </c>
      <c r="T512" s="6">
        <v>0</v>
      </c>
      <c r="U512" s="6">
        <v>91000000</v>
      </c>
      <c r="V512" s="6">
        <v>91000000</v>
      </c>
      <c r="W512" s="6">
        <v>91000000</v>
      </c>
      <c r="X512" s="6">
        <v>0</v>
      </c>
      <c r="Y512" s="6">
        <v>0</v>
      </c>
      <c r="Z512" s="6">
        <v>0</v>
      </c>
      <c r="AA512" s="107">
        <v>46108</v>
      </c>
      <c r="AB512" s="5" t="s">
        <v>8002</v>
      </c>
      <c r="AC512" s="107"/>
      <c r="AD512" s="5"/>
      <c r="AE512" s="5"/>
      <c r="AF512" s="107"/>
      <c r="AG512" s="5"/>
      <c r="AH512" s="5"/>
      <c r="AI512" s="5"/>
      <c r="AJ512" s="107"/>
      <c r="AK512" s="107"/>
      <c r="AL512" s="6"/>
      <c r="AM512" s="6"/>
      <c r="AN512" s="6"/>
      <c r="AO512" s="6"/>
    </row>
    <row r="513" spans="1:41" ht="40.200000000000003" customHeight="1" x14ac:dyDescent="0.3">
      <c r="A513" s="167" t="s">
        <v>1247</v>
      </c>
      <c r="B513" s="5" t="s">
        <v>2542</v>
      </c>
      <c r="C513" s="5" t="s">
        <v>3532</v>
      </c>
      <c r="D513" s="5" t="s">
        <v>2267</v>
      </c>
      <c r="E513" s="5" t="s">
        <v>2543</v>
      </c>
      <c r="F513" s="5" t="s">
        <v>2525</v>
      </c>
      <c r="G513" s="5" t="s">
        <v>2526</v>
      </c>
      <c r="H513" s="5" t="s">
        <v>2545</v>
      </c>
      <c r="I513" s="5" t="s">
        <v>2546</v>
      </c>
      <c r="J513" s="5" t="s">
        <v>2548</v>
      </c>
      <c r="K513" s="5" t="s">
        <v>8003</v>
      </c>
      <c r="L513" s="5" t="str" cm="1">
        <f t="array" ref="L513">_xlfn.TEXTJOIN(", ",TRUE,_xlfn.UNIQUE(_xlfn._xlws.FILTER(InfoGeneral[CodigoProducto],(InfoGeneral[BPIN]=EjecucionPresupuestalGastoCCyFondo[[#This Row],[PROYECTO]])*(InfoGeneral[Vigencia]=VALUE(EjecucionPresupuestalGastoCCyFondo[[#This Row],[VIGENCIA]])),"")))</f>
        <v>3502008, 3502015</v>
      </c>
      <c r="M513" s="5" t="s">
        <v>7788</v>
      </c>
      <c r="N513" s="6">
        <v>0</v>
      </c>
      <c r="O513" s="6">
        <v>0</v>
      </c>
      <c r="P513" s="6">
        <v>0</v>
      </c>
      <c r="Q513" s="6">
        <v>165000000</v>
      </c>
      <c r="R513" s="6">
        <v>165000000</v>
      </c>
      <c r="S513" s="6">
        <v>0</v>
      </c>
      <c r="T513" s="6">
        <v>0</v>
      </c>
      <c r="U513" s="6">
        <v>0</v>
      </c>
      <c r="V513" s="6">
        <v>0</v>
      </c>
      <c r="W513" s="6">
        <v>0</v>
      </c>
      <c r="X513" s="6">
        <v>0</v>
      </c>
      <c r="Y513" s="6">
        <v>0</v>
      </c>
      <c r="Z513" s="6">
        <v>0</v>
      </c>
      <c r="AA513" s="107">
        <v>46108</v>
      </c>
      <c r="AB513" s="5" t="s">
        <v>8004</v>
      </c>
      <c r="AC513" s="107"/>
      <c r="AD513" s="5"/>
      <c r="AE513" s="5"/>
      <c r="AF513" s="107"/>
      <c r="AG513" s="5"/>
      <c r="AH513" s="5"/>
      <c r="AI513" s="5"/>
      <c r="AJ513" s="107"/>
      <c r="AK513" s="107"/>
      <c r="AL513" s="6"/>
      <c r="AM513" s="6"/>
      <c r="AN513" s="6"/>
      <c r="AO513" s="6"/>
    </row>
    <row r="514" spans="1:41" ht="40.200000000000003" customHeight="1" x14ac:dyDescent="0.3">
      <c r="A514" s="167" t="s">
        <v>1247</v>
      </c>
      <c r="B514" s="5" t="s">
        <v>2542</v>
      </c>
      <c r="C514" s="5" t="s">
        <v>2860</v>
      </c>
      <c r="D514" s="5" t="s">
        <v>2267</v>
      </c>
      <c r="E514" s="5" t="s">
        <v>2543</v>
      </c>
      <c r="F514" s="5" t="s">
        <v>2525</v>
      </c>
      <c r="G514" s="5" t="s">
        <v>2526</v>
      </c>
      <c r="H514" s="5" t="s">
        <v>2545</v>
      </c>
      <c r="I514" s="5" t="s">
        <v>2546</v>
      </c>
      <c r="J514" s="5" t="s">
        <v>2552</v>
      </c>
      <c r="K514" s="5" t="s">
        <v>8005</v>
      </c>
      <c r="L514" s="5" t="str" cm="1">
        <f t="array" ref="L514">_xlfn.TEXTJOIN(", ",TRUE,_xlfn.UNIQUE(_xlfn._xlws.FILTER(InfoGeneral[CodigoProducto],(InfoGeneral[BPIN]=EjecucionPresupuestalGastoCCyFondo[[#This Row],[PROYECTO]])*(InfoGeneral[Vigencia]=VALUE(EjecucionPresupuestalGastoCCyFondo[[#This Row],[VIGENCIA]])),"")))</f>
        <v>3602003</v>
      </c>
      <c r="M514" s="5" t="s">
        <v>7788</v>
      </c>
      <c r="N514" s="6">
        <v>0</v>
      </c>
      <c r="O514" s="6">
        <v>0</v>
      </c>
      <c r="P514" s="6">
        <v>0</v>
      </c>
      <c r="Q514" s="6">
        <v>70000000</v>
      </c>
      <c r="R514" s="6">
        <v>0</v>
      </c>
      <c r="S514" s="6">
        <v>0</v>
      </c>
      <c r="T514" s="6">
        <v>0</v>
      </c>
      <c r="U514" s="6">
        <v>70000000</v>
      </c>
      <c r="V514" s="6">
        <v>70000000</v>
      </c>
      <c r="W514" s="6">
        <v>70000000</v>
      </c>
      <c r="X514" s="6">
        <v>70000000</v>
      </c>
      <c r="Y514" s="6">
        <v>70000000</v>
      </c>
      <c r="Z514" s="6">
        <v>70000000</v>
      </c>
      <c r="AA514" s="107">
        <v>46121</v>
      </c>
      <c r="AB514" s="5" t="s">
        <v>8006</v>
      </c>
      <c r="AC514" s="107">
        <v>46154</v>
      </c>
      <c r="AD514" s="5" t="s">
        <v>8007</v>
      </c>
      <c r="AE514" s="5" t="s">
        <v>8008</v>
      </c>
      <c r="AF514" s="107">
        <v>46240</v>
      </c>
      <c r="AG514" s="5" t="s">
        <v>8009</v>
      </c>
      <c r="AH514" s="5" t="s">
        <v>6115</v>
      </c>
      <c r="AI514" s="5" t="s">
        <v>8010</v>
      </c>
      <c r="AJ514" s="107">
        <v>46150</v>
      </c>
      <c r="AK514" s="107">
        <v>46150</v>
      </c>
      <c r="AL514" s="6"/>
      <c r="AM514" s="6"/>
      <c r="AN514" s="6"/>
      <c r="AO514" s="6"/>
    </row>
    <row r="515" spans="1:41" ht="40.200000000000003" customHeight="1" x14ac:dyDescent="0.3">
      <c r="A515" s="167" t="s">
        <v>1247</v>
      </c>
      <c r="B515" s="5" t="s">
        <v>2542</v>
      </c>
      <c r="C515" s="5" t="s">
        <v>2860</v>
      </c>
      <c r="D515" s="5" t="s">
        <v>2267</v>
      </c>
      <c r="E515" s="5" t="s">
        <v>2543</v>
      </c>
      <c r="F515" s="5" t="s">
        <v>2525</v>
      </c>
      <c r="G515" s="5" t="s">
        <v>2526</v>
      </c>
      <c r="H515" s="5" t="s">
        <v>2545</v>
      </c>
      <c r="I515" s="5" t="s">
        <v>2546</v>
      </c>
      <c r="J515" s="5" t="s">
        <v>2549</v>
      </c>
      <c r="K515" s="5" t="s">
        <v>8011</v>
      </c>
      <c r="L515" s="5" t="str" cm="1">
        <f t="array" ref="L515">_xlfn.TEXTJOIN(", ",TRUE,_xlfn.UNIQUE(_xlfn._xlws.FILTER(InfoGeneral[CodigoProducto],(InfoGeneral[BPIN]=EjecucionPresupuestalGastoCCyFondo[[#This Row],[PROYECTO]])*(InfoGeneral[Vigencia]=VALUE(EjecucionPresupuestalGastoCCyFondo[[#This Row],[VIGENCIA]])),"")))</f>
        <v>3602003</v>
      </c>
      <c r="M515" s="5" t="s">
        <v>7788</v>
      </c>
      <c r="N515" s="6">
        <v>0</v>
      </c>
      <c r="O515" s="6">
        <v>0</v>
      </c>
      <c r="P515" s="6">
        <v>0</v>
      </c>
      <c r="Q515" s="6">
        <v>70000000</v>
      </c>
      <c r="R515" s="6">
        <v>70000000</v>
      </c>
      <c r="S515" s="6">
        <v>0</v>
      </c>
      <c r="T515" s="6">
        <v>0</v>
      </c>
      <c r="U515" s="6">
        <v>0</v>
      </c>
      <c r="V515" s="6">
        <v>0</v>
      </c>
      <c r="W515" s="6">
        <v>0</v>
      </c>
      <c r="X515" s="6">
        <v>0</v>
      </c>
      <c r="Y515" s="6">
        <v>0</v>
      </c>
      <c r="Z515" s="6">
        <v>0</v>
      </c>
      <c r="AA515" s="107">
        <v>46121</v>
      </c>
      <c r="AB515" s="5" t="s">
        <v>8012</v>
      </c>
      <c r="AC515" s="107"/>
      <c r="AD515" s="5"/>
      <c r="AE515" s="5"/>
      <c r="AF515" s="107"/>
      <c r="AG515" s="5"/>
      <c r="AH515" s="5"/>
      <c r="AI515" s="5"/>
      <c r="AJ515" s="107"/>
      <c r="AK515" s="107"/>
      <c r="AL515" s="6"/>
      <c r="AM515" s="6"/>
      <c r="AN515" s="6"/>
      <c r="AO515" s="6"/>
    </row>
    <row r="516" spans="1:41" ht="40.200000000000003" customHeight="1" x14ac:dyDescent="0.3">
      <c r="A516" s="167" t="s">
        <v>1247</v>
      </c>
      <c r="B516" s="5" t="s">
        <v>2542</v>
      </c>
      <c r="C516" s="5" t="s">
        <v>3566</v>
      </c>
      <c r="D516" s="5" t="s">
        <v>2267</v>
      </c>
      <c r="E516" s="5" t="s">
        <v>2543</v>
      </c>
      <c r="F516" s="5" t="s">
        <v>2525</v>
      </c>
      <c r="G516" s="5" t="s">
        <v>2526</v>
      </c>
      <c r="H516" s="5" t="s">
        <v>2545</v>
      </c>
      <c r="I516" s="5" t="s">
        <v>2546</v>
      </c>
      <c r="J516" s="5" t="s">
        <v>2554</v>
      </c>
      <c r="K516" s="5" t="s">
        <v>8013</v>
      </c>
      <c r="L516" s="5" t="str" cm="1">
        <f t="array" ref="L516">_xlfn.TEXTJOIN(", ",TRUE,_xlfn.UNIQUE(_xlfn._xlws.FILTER(InfoGeneral[CodigoProducto],(InfoGeneral[BPIN]=EjecucionPresupuestalGastoCCyFondo[[#This Row],[PROYECTO]])*(InfoGeneral[Vigencia]=VALUE(EjecucionPresupuestalGastoCCyFondo[[#This Row],[VIGENCIA]])),"")))</f>
        <v>1702009, 1702021</v>
      </c>
      <c r="M516" s="5" t="s">
        <v>7788</v>
      </c>
      <c r="N516" s="6">
        <v>0</v>
      </c>
      <c r="O516" s="6">
        <v>0</v>
      </c>
      <c r="P516" s="6">
        <v>0</v>
      </c>
      <c r="Q516" s="6">
        <v>200000000</v>
      </c>
      <c r="R516" s="6">
        <v>0</v>
      </c>
      <c r="S516" s="6">
        <v>0</v>
      </c>
      <c r="T516" s="6">
        <v>0</v>
      </c>
      <c r="U516" s="6">
        <v>200000000</v>
      </c>
      <c r="V516" s="6">
        <v>200000000</v>
      </c>
      <c r="W516" s="6">
        <v>200000000</v>
      </c>
      <c r="X516" s="6">
        <v>199889500</v>
      </c>
      <c r="Y516" s="6">
        <v>0</v>
      </c>
      <c r="Z516" s="6">
        <v>0</v>
      </c>
      <c r="AA516" s="107">
        <v>46132</v>
      </c>
      <c r="AB516" s="5" t="s">
        <v>8014</v>
      </c>
      <c r="AC516" s="107">
        <v>46206</v>
      </c>
      <c r="AD516" s="5" t="s">
        <v>8015</v>
      </c>
      <c r="AE516" s="5" t="s">
        <v>6613</v>
      </c>
      <c r="AF516" s="107"/>
      <c r="AG516" s="5"/>
      <c r="AH516" s="5"/>
      <c r="AI516" s="5"/>
      <c r="AJ516" s="107"/>
      <c r="AK516" s="107"/>
      <c r="AL516" s="6"/>
      <c r="AM516" s="6"/>
      <c r="AN516" s="6"/>
      <c r="AO516" s="6"/>
    </row>
    <row r="517" spans="1:41" ht="40.200000000000003" customHeight="1" x14ac:dyDescent="0.3">
      <c r="A517" s="167" t="s">
        <v>1246</v>
      </c>
      <c r="B517" s="5" t="s">
        <v>8016</v>
      </c>
      <c r="C517" s="5" t="s">
        <v>2787</v>
      </c>
      <c r="D517" s="5" t="s">
        <v>8017</v>
      </c>
      <c r="E517" s="5" t="s">
        <v>8018</v>
      </c>
      <c r="F517" s="5" t="s">
        <v>2525</v>
      </c>
      <c r="G517" s="5" t="s">
        <v>2526</v>
      </c>
      <c r="H517" s="5" t="s">
        <v>2525</v>
      </c>
      <c r="I517" s="5" t="s">
        <v>6988</v>
      </c>
      <c r="J517" s="5" t="s">
        <v>4188</v>
      </c>
      <c r="K517" s="5" t="s">
        <v>8019</v>
      </c>
      <c r="L517" s="5" t="str" cm="1">
        <f t="array" ref="L517">_xlfn.TEXTJOIN(", ",TRUE,_xlfn.UNIQUE(_xlfn._xlws.FILTER(InfoGeneral[CodigoProducto],(InfoGeneral[BPIN]=EjecucionPresupuestalGastoCCyFondo[[#This Row],[PROYECTO]])*(InfoGeneral[Vigencia]=VALUE(EjecucionPresupuestalGastoCCyFondo[[#This Row],[VIGENCIA]])),"")))</f>
        <v>4599011</v>
      </c>
      <c r="M517" s="5" t="s">
        <v>5798</v>
      </c>
      <c r="N517" s="6">
        <v>0</v>
      </c>
      <c r="O517" s="6">
        <v>0</v>
      </c>
      <c r="P517" s="6">
        <v>0</v>
      </c>
      <c r="Q517" s="6">
        <v>166971957</v>
      </c>
      <c r="R517" s="6">
        <v>0</v>
      </c>
      <c r="S517" s="6">
        <v>0</v>
      </c>
      <c r="T517" s="6">
        <v>0</v>
      </c>
      <c r="U517" s="6">
        <v>166971957</v>
      </c>
      <c r="V517" s="6">
        <v>0</v>
      </c>
      <c r="W517" s="6">
        <v>0</v>
      </c>
      <c r="X517" s="6">
        <v>0</v>
      </c>
      <c r="Y517" s="6">
        <v>0</v>
      </c>
      <c r="Z517" s="6">
        <v>0</v>
      </c>
      <c r="AA517" s="107"/>
      <c r="AB517" s="5"/>
      <c r="AC517" s="107"/>
      <c r="AD517" s="5"/>
      <c r="AE517" s="5"/>
      <c r="AF517" s="107"/>
      <c r="AG517" s="5"/>
      <c r="AH517" s="5"/>
      <c r="AI517" s="5"/>
      <c r="AJ517" s="107"/>
      <c r="AK517" s="107"/>
      <c r="AL517" s="6"/>
      <c r="AM517" s="6"/>
      <c r="AN517" s="6"/>
      <c r="AO517" s="6"/>
    </row>
    <row r="518" spans="1:41" ht="40.200000000000003" customHeight="1" x14ac:dyDescent="0.3">
      <c r="A518" s="167" t="s">
        <v>1247</v>
      </c>
      <c r="B518" s="5" t="s">
        <v>2542</v>
      </c>
      <c r="C518" s="5" t="s">
        <v>2777</v>
      </c>
      <c r="D518" s="5" t="s">
        <v>2267</v>
      </c>
      <c r="E518" s="5" t="s">
        <v>2543</v>
      </c>
      <c r="F518" s="5" t="s">
        <v>2525</v>
      </c>
      <c r="G518" s="5" t="s">
        <v>2526</v>
      </c>
      <c r="H518" s="5" t="s">
        <v>2505</v>
      </c>
      <c r="I518" s="5" t="s">
        <v>2506</v>
      </c>
      <c r="J518" s="5" t="s">
        <v>2561</v>
      </c>
      <c r="K518" s="5" t="s">
        <v>8020</v>
      </c>
      <c r="L518" s="5" t="str" cm="1">
        <f t="array" ref="L518">_xlfn.TEXTJOIN(", ",TRUE,_xlfn.UNIQUE(_xlfn._xlws.FILTER(InfoGeneral[CodigoProducto],(InfoGeneral[BPIN]=EjecucionPresupuestalGastoCCyFondo[[#This Row],[PROYECTO]])*(InfoGeneral[Vigencia]=VALUE(EjecucionPresupuestalGastoCCyFondo[[#This Row],[VIGENCIA]])),"")))</f>
        <v>4101025</v>
      </c>
      <c r="M518" s="5" t="s">
        <v>7788</v>
      </c>
      <c r="N518" s="6">
        <v>0</v>
      </c>
      <c r="O518" s="6">
        <v>0</v>
      </c>
      <c r="P518" s="6">
        <v>0</v>
      </c>
      <c r="Q518" s="6">
        <v>50000000</v>
      </c>
      <c r="R518" s="6">
        <v>0</v>
      </c>
      <c r="S518" s="6">
        <v>0</v>
      </c>
      <c r="T518" s="6">
        <v>0</v>
      </c>
      <c r="U518" s="6">
        <v>50000000</v>
      </c>
      <c r="V518" s="6">
        <v>50000000</v>
      </c>
      <c r="W518" s="6">
        <v>50000000</v>
      </c>
      <c r="X518" s="6">
        <v>0</v>
      </c>
      <c r="Y518" s="6">
        <v>0</v>
      </c>
      <c r="Z518" s="6">
        <v>0</v>
      </c>
      <c r="AA518" s="107">
        <v>46146</v>
      </c>
      <c r="AB518" s="5" t="s">
        <v>8021</v>
      </c>
      <c r="AC518" s="107"/>
      <c r="AD518" s="5"/>
      <c r="AE518" s="5"/>
      <c r="AF518" s="107"/>
      <c r="AG518" s="5"/>
      <c r="AH518" s="5"/>
      <c r="AI518" s="5"/>
      <c r="AJ518" s="107"/>
      <c r="AK518" s="107"/>
      <c r="AL518" s="6"/>
      <c r="AM518" s="6"/>
      <c r="AN518" s="6"/>
      <c r="AO518" s="6"/>
    </row>
    <row r="519" spans="1:41" ht="40.200000000000003" customHeight="1" x14ac:dyDescent="0.3">
      <c r="A519" s="167" t="s">
        <v>1247</v>
      </c>
      <c r="B519" s="5" t="s">
        <v>2542</v>
      </c>
      <c r="C519" s="5" t="s">
        <v>2787</v>
      </c>
      <c r="D519" s="5" t="s">
        <v>2267</v>
      </c>
      <c r="E519" s="5" t="s">
        <v>2543</v>
      </c>
      <c r="F519" s="5" t="s">
        <v>2525</v>
      </c>
      <c r="G519" s="5" t="s">
        <v>2526</v>
      </c>
      <c r="H519" s="5" t="s">
        <v>2505</v>
      </c>
      <c r="I519" s="5" t="s">
        <v>2506</v>
      </c>
      <c r="J519" s="5" t="s">
        <v>2563</v>
      </c>
      <c r="K519" s="5" t="s">
        <v>8022</v>
      </c>
      <c r="L519" s="5" t="str" cm="1">
        <f t="array" ref="L519">_xlfn.TEXTJOIN(", ",TRUE,_xlfn.UNIQUE(_xlfn._xlws.FILTER(InfoGeneral[CodigoProducto],(InfoGeneral[BPIN]=EjecucionPresupuestalGastoCCyFondo[[#This Row],[PROYECTO]])*(InfoGeneral[Vigencia]=VALUE(EjecucionPresupuestalGastoCCyFondo[[#This Row],[VIGENCIA]])),"")))</f>
        <v>4502038</v>
      </c>
      <c r="M519" s="5" t="s">
        <v>7788</v>
      </c>
      <c r="N519" s="6">
        <v>0</v>
      </c>
      <c r="O519" s="6">
        <v>0</v>
      </c>
      <c r="P519" s="6">
        <v>0</v>
      </c>
      <c r="Q519" s="6">
        <v>20000000</v>
      </c>
      <c r="R519" s="6">
        <v>0</v>
      </c>
      <c r="S519" s="6">
        <v>0</v>
      </c>
      <c r="T519" s="6">
        <v>0</v>
      </c>
      <c r="U519" s="6">
        <v>20000000</v>
      </c>
      <c r="V519" s="6">
        <v>20000000</v>
      </c>
      <c r="W519" s="6">
        <v>20000000</v>
      </c>
      <c r="X519" s="6">
        <v>0</v>
      </c>
      <c r="Y519" s="6">
        <v>0</v>
      </c>
      <c r="Z519" s="6">
        <v>0</v>
      </c>
      <c r="AA519" s="107">
        <v>46146</v>
      </c>
      <c r="AB519" s="5" t="s">
        <v>8023</v>
      </c>
      <c r="AC519" s="107"/>
      <c r="AD519" s="5"/>
      <c r="AE519" s="5"/>
      <c r="AF519" s="107"/>
      <c r="AG519" s="5"/>
      <c r="AH519" s="5"/>
      <c r="AI519" s="5"/>
      <c r="AJ519" s="107"/>
      <c r="AK519" s="107"/>
      <c r="AL519" s="6"/>
      <c r="AM519" s="6"/>
      <c r="AN519" s="6"/>
      <c r="AO519" s="6"/>
    </row>
    <row r="520" spans="1:41" ht="40.200000000000003" customHeight="1" x14ac:dyDescent="0.3">
      <c r="A520" s="167" t="s">
        <v>1247</v>
      </c>
      <c r="B520" s="5" t="s">
        <v>2542</v>
      </c>
      <c r="C520" s="5" t="s">
        <v>2787</v>
      </c>
      <c r="D520" s="5" t="s">
        <v>2267</v>
      </c>
      <c r="E520" s="5" t="s">
        <v>2543</v>
      </c>
      <c r="F520" s="5" t="s">
        <v>2525</v>
      </c>
      <c r="G520" s="5" t="s">
        <v>2526</v>
      </c>
      <c r="H520" s="5" t="s">
        <v>2505</v>
      </c>
      <c r="I520" s="5" t="s">
        <v>2506</v>
      </c>
      <c r="J520" s="5" t="s">
        <v>2560</v>
      </c>
      <c r="K520" s="5" t="s">
        <v>8024</v>
      </c>
      <c r="L520" s="5" t="str" cm="1">
        <f t="array" ref="L520">_xlfn.TEXTJOIN(", ",TRUE,_xlfn.UNIQUE(_xlfn._xlws.FILTER(InfoGeneral[CodigoProducto],(InfoGeneral[BPIN]=EjecucionPresupuestalGastoCCyFondo[[#This Row],[PROYECTO]])*(InfoGeneral[Vigencia]=VALUE(EjecucionPresupuestalGastoCCyFondo[[#This Row],[VIGENCIA]])),"")))</f>
        <v>4502001, 4502038</v>
      </c>
      <c r="M520" s="5" t="s">
        <v>7788</v>
      </c>
      <c r="N520" s="6">
        <v>0</v>
      </c>
      <c r="O520" s="6">
        <v>0</v>
      </c>
      <c r="P520" s="6">
        <v>0</v>
      </c>
      <c r="Q520" s="6">
        <v>80000000</v>
      </c>
      <c r="R520" s="6">
        <v>0</v>
      </c>
      <c r="S520" s="6">
        <v>0</v>
      </c>
      <c r="T520" s="6">
        <v>0</v>
      </c>
      <c r="U520" s="6">
        <v>80000000</v>
      </c>
      <c r="V520" s="6">
        <v>80000000</v>
      </c>
      <c r="W520" s="6">
        <v>80000000</v>
      </c>
      <c r="X520" s="6">
        <v>64000001</v>
      </c>
      <c r="Y520" s="6">
        <v>0</v>
      </c>
      <c r="Z520" s="6">
        <v>0</v>
      </c>
      <c r="AA520" s="107">
        <v>46146</v>
      </c>
      <c r="AB520" s="5" t="s">
        <v>8025</v>
      </c>
      <c r="AC520" s="107">
        <v>46239</v>
      </c>
      <c r="AD520" s="5" t="s">
        <v>8026</v>
      </c>
      <c r="AE520" s="5" t="s">
        <v>8027</v>
      </c>
      <c r="AF520" s="107"/>
      <c r="AG520" s="5"/>
      <c r="AH520" s="5"/>
      <c r="AI520" s="5"/>
      <c r="AJ520" s="107"/>
      <c r="AK520" s="107"/>
      <c r="AL520" s="6"/>
      <c r="AM520" s="6"/>
      <c r="AN520" s="6"/>
      <c r="AO520" s="6"/>
    </row>
    <row r="521" spans="1:41" ht="40.200000000000003" customHeight="1" x14ac:dyDescent="0.3">
      <c r="A521" s="167" t="s">
        <v>1247</v>
      </c>
      <c r="B521" s="5" t="s">
        <v>2542</v>
      </c>
      <c r="C521" s="5" t="s">
        <v>2860</v>
      </c>
      <c r="D521" s="5" t="s">
        <v>2267</v>
      </c>
      <c r="E521" s="5" t="s">
        <v>2543</v>
      </c>
      <c r="F521" s="5" t="s">
        <v>2525</v>
      </c>
      <c r="G521" s="5" t="s">
        <v>2526</v>
      </c>
      <c r="H521" s="5" t="s">
        <v>2545</v>
      </c>
      <c r="I521" s="5" t="s">
        <v>2546</v>
      </c>
      <c r="J521" s="5" t="s">
        <v>2555</v>
      </c>
      <c r="K521" s="5" t="s">
        <v>8028</v>
      </c>
      <c r="L521" s="5" t="str" cm="1">
        <f t="array" ref="L521">_xlfn.TEXTJOIN(", ",TRUE,_xlfn.UNIQUE(_xlfn._xlws.FILTER(InfoGeneral[CodigoProducto],(InfoGeneral[BPIN]=EjecucionPresupuestalGastoCCyFondo[[#This Row],[PROYECTO]])*(InfoGeneral[Vigencia]=VALUE(EjecucionPresupuestalGastoCCyFondo[[#This Row],[VIGENCIA]])),"")))</f>
        <v>3602003</v>
      </c>
      <c r="M521" s="5" t="s">
        <v>7788</v>
      </c>
      <c r="N521" s="6">
        <v>0</v>
      </c>
      <c r="O521" s="6">
        <v>0</v>
      </c>
      <c r="P521" s="6">
        <v>0</v>
      </c>
      <c r="Q521" s="6">
        <v>80000000</v>
      </c>
      <c r="R521" s="6">
        <v>0</v>
      </c>
      <c r="S521" s="6">
        <v>0</v>
      </c>
      <c r="T521" s="6">
        <v>0</v>
      </c>
      <c r="U521" s="6">
        <v>80000000</v>
      </c>
      <c r="V521" s="6">
        <v>80000000</v>
      </c>
      <c r="W521" s="6">
        <v>80000000</v>
      </c>
      <c r="X521" s="6">
        <v>0</v>
      </c>
      <c r="Y521" s="6">
        <v>0</v>
      </c>
      <c r="Z521" s="6">
        <v>0</v>
      </c>
      <c r="AA521" s="107">
        <v>46149</v>
      </c>
      <c r="AB521" s="5" t="s">
        <v>8029</v>
      </c>
      <c r="AC521" s="107"/>
      <c r="AD521" s="5"/>
      <c r="AE521" s="5"/>
      <c r="AF521" s="107"/>
      <c r="AG521" s="5"/>
      <c r="AH521" s="5"/>
      <c r="AI521" s="5"/>
      <c r="AJ521" s="107"/>
      <c r="AK521" s="107"/>
      <c r="AL521" s="6"/>
      <c r="AM521" s="6"/>
      <c r="AN521" s="6"/>
      <c r="AO521" s="6"/>
    </row>
    <row r="522" spans="1:41" ht="40.200000000000003" customHeight="1" x14ac:dyDescent="0.3">
      <c r="A522" s="167" t="s">
        <v>1247</v>
      </c>
      <c r="B522" s="5" t="s">
        <v>2516</v>
      </c>
      <c r="C522" s="5" t="s">
        <v>2765</v>
      </c>
      <c r="D522" s="5" t="s">
        <v>2261</v>
      </c>
      <c r="E522" s="5" t="s">
        <v>2517</v>
      </c>
      <c r="F522" s="5" t="s">
        <v>2420</v>
      </c>
      <c r="G522" s="5" t="s">
        <v>2421</v>
      </c>
      <c r="H522" s="5" t="s">
        <v>2422</v>
      </c>
      <c r="I522" s="5" t="s">
        <v>2423</v>
      </c>
      <c r="J522" s="5" t="s">
        <v>2519</v>
      </c>
      <c r="K522" s="5" t="s">
        <v>8030</v>
      </c>
      <c r="L522" s="5" t="str" cm="1">
        <f t="array" ref="L522">_xlfn.TEXTJOIN(", ",TRUE,_xlfn.UNIQUE(_xlfn._xlws.FILTER(InfoGeneral[CodigoProducto],(InfoGeneral[BPIN]=EjecucionPresupuestalGastoCCyFondo[[#This Row],[PROYECTO]])*(InfoGeneral[Vigencia]=VALUE(EjecucionPresupuestalGastoCCyFondo[[#This Row],[VIGENCIA]])),"")))</f>
        <v>2201071</v>
      </c>
      <c r="M522" s="5" t="s">
        <v>7788</v>
      </c>
      <c r="N522" s="6">
        <v>0</v>
      </c>
      <c r="O522" s="6">
        <v>0</v>
      </c>
      <c r="P522" s="6">
        <v>0</v>
      </c>
      <c r="Q522" s="6">
        <v>844132866</v>
      </c>
      <c r="R522" s="6">
        <v>0</v>
      </c>
      <c r="S522" s="6">
        <v>0</v>
      </c>
      <c r="T522" s="6">
        <v>0</v>
      </c>
      <c r="U522" s="6">
        <v>844132866</v>
      </c>
      <c r="V522" s="6">
        <v>844132866</v>
      </c>
      <c r="W522" s="6">
        <v>844132866</v>
      </c>
      <c r="X522" s="6">
        <v>0</v>
      </c>
      <c r="Y522" s="6">
        <v>0</v>
      </c>
      <c r="Z522" s="6">
        <v>0</v>
      </c>
      <c r="AA522" s="107">
        <v>46157</v>
      </c>
      <c r="AB522" s="5" t="s">
        <v>8031</v>
      </c>
      <c r="AC522" s="107"/>
      <c r="AD522" s="5"/>
      <c r="AE522" s="5"/>
      <c r="AF522" s="107"/>
      <c r="AG522" s="5"/>
      <c r="AH522" s="5"/>
      <c r="AI522" s="5"/>
      <c r="AJ522" s="107"/>
      <c r="AK522" s="107"/>
      <c r="AL522" s="6"/>
      <c r="AM522" s="6"/>
      <c r="AN522" s="6"/>
      <c r="AO522" s="6"/>
    </row>
    <row r="523" spans="1:41" ht="40.200000000000003" customHeight="1" x14ac:dyDescent="0.3">
      <c r="A523" s="167" t="s">
        <v>1247</v>
      </c>
      <c r="B523" s="5" t="s">
        <v>2485</v>
      </c>
      <c r="C523" s="5" t="s">
        <v>3266</v>
      </c>
      <c r="D523" s="5" t="s">
        <v>2246</v>
      </c>
      <c r="E523" s="5" t="s">
        <v>2486</v>
      </c>
      <c r="F523" s="5" t="s">
        <v>2487</v>
      </c>
      <c r="G523" s="5" t="s">
        <v>2488</v>
      </c>
      <c r="H523" s="5" t="s">
        <v>2489</v>
      </c>
      <c r="I523" s="5" t="s">
        <v>2490</v>
      </c>
      <c r="J523" s="5" t="s">
        <v>1481</v>
      </c>
      <c r="K523" s="5" t="s">
        <v>6809</v>
      </c>
      <c r="L523" s="5" t="str" cm="1">
        <f t="array" ref="L523">_xlfn.TEXTJOIN(", ",TRUE,_xlfn.UNIQUE(_xlfn._xlws.FILTER(InfoGeneral[CodigoProducto],(InfoGeneral[BPIN]=EjecucionPresupuestalGastoCCyFondo[[#This Row],[PROYECTO]])*(InfoGeneral[Vigencia]=VALUE(EjecucionPresupuestalGastoCCyFondo[[#This Row],[VIGENCIA]])),"")))</f>
        <v>2102058</v>
      </c>
      <c r="M523" s="5" t="s">
        <v>6810</v>
      </c>
      <c r="N523" s="6">
        <v>0</v>
      </c>
      <c r="O523" s="6">
        <v>0</v>
      </c>
      <c r="P523" s="6">
        <v>0</v>
      </c>
      <c r="Q523" s="6">
        <v>428625645.14999998</v>
      </c>
      <c r="R523" s="6">
        <v>0</v>
      </c>
      <c r="S523" s="6">
        <v>0</v>
      </c>
      <c r="T523" s="6">
        <v>0</v>
      </c>
      <c r="U523" s="6">
        <v>428625645.14999998</v>
      </c>
      <c r="V523" s="6">
        <v>428625645.14999998</v>
      </c>
      <c r="W523" s="6">
        <v>428625645.14999998</v>
      </c>
      <c r="X523" s="6">
        <v>428625645.14999998</v>
      </c>
      <c r="Y523" s="6">
        <v>0</v>
      </c>
      <c r="Z523" s="6">
        <v>0</v>
      </c>
      <c r="AA523" s="107">
        <v>46164</v>
      </c>
      <c r="AB523" s="5" t="s">
        <v>8032</v>
      </c>
      <c r="AC523" s="107">
        <v>46195</v>
      </c>
      <c r="AD523" s="5" t="s">
        <v>8033</v>
      </c>
      <c r="AE523" s="5" t="s">
        <v>8034</v>
      </c>
      <c r="AF523" s="107"/>
      <c r="AG523" s="5"/>
      <c r="AH523" s="5"/>
      <c r="AI523" s="5"/>
      <c r="AJ523" s="107"/>
      <c r="AK523" s="107"/>
      <c r="AL523" s="6"/>
      <c r="AM523" s="6"/>
      <c r="AN523" s="6"/>
      <c r="AO523" s="6"/>
    </row>
    <row r="524" spans="1:41" ht="40.200000000000003" customHeight="1" x14ac:dyDescent="0.3">
      <c r="A524" s="167" t="s">
        <v>1247</v>
      </c>
      <c r="B524" s="5" t="s">
        <v>2485</v>
      </c>
      <c r="C524" s="5" t="s">
        <v>3266</v>
      </c>
      <c r="D524" s="5" t="s">
        <v>2246</v>
      </c>
      <c r="E524" s="5" t="s">
        <v>2486</v>
      </c>
      <c r="F524" s="5" t="s">
        <v>2487</v>
      </c>
      <c r="G524" s="5" t="s">
        <v>2488</v>
      </c>
      <c r="H524" s="5" t="s">
        <v>2489</v>
      </c>
      <c r="I524" s="5" t="s">
        <v>2490</v>
      </c>
      <c r="J524" s="5" t="s">
        <v>2491</v>
      </c>
      <c r="K524" s="5" t="s">
        <v>8035</v>
      </c>
      <c r="L524" s="5" t="str" cm="1">
        <f t="array" ref="L524">_xlfn.TEXTJOIN(", ",TRUE,_xlfn.UNIQUE(_xlfn._xlws.FILTER(InfoGeneral[CodigoProducto],(InfoGeneral[BPIN]=EjecucionPresupuestalGastoCCyFondo[[#This Row],[PROYECTO]])*(InfoGeneral[Vigencia]=VALUE(EjecucionPresupuestalGastoCCyFondo[[#This Row],[VIGENCIA]])),"")))</f>
        <v>2102058</v>
      </c>
      <c r="M524" s="5" t="s">
        <v>7788</v>
      </c>
      <c r="N524" s="6">
        <v>0</v>
      </c>
      <c r="O524" s="6">
        <v>0</v>
      </c>
      <c r="P524" s="6">
        <v>0</v>
      </c>
      <c r="Q524" s="6">
        <v>1366136574</v>
      </c>
      <c r="R524" s="6">
        <v>0</v>
      </c>
      <c r="S524" s="6">
        <v>0</v>
      </c>
      <c r="T524" s="6">
        <v>0</v>
      </c>
      <c r="U524" s="6">
        <v>1366136574</v>
      </c>
      <c r="V524" s="6">
        <v>1366136574</v>
      </c>
      <c r="W524" s="6">
        <v>1366136574</v>
      </c>
      <c r="X524" s="6">
        <v>0</v>
      </c>
      <c r="Y524" s="6">
        <v>0</v>
      </c>
      <c r="Z524" s="6">
        <v>0</v>
      </c>
      <c r="AA524" s="107">
        <v>46176</v>
      </c>
      <c r="AB524" s="5" t="s">
        <v>8036</v>
      </c>
      <c r="AC524" s="107"/>
      <c r="AD524" s="5"/>
      <c r="AE524" s="5"/>
      <c r="AF524" s="107"/>
      <c r="AG524" s="5"/>
      <c r="AH524" s="5"/>
      <c r="AI524" s="5"/>
      <c r="AJ524" s="107"/>
      <c r="AK524" s="107"/>
      <c r="AL524" s="6"/>
      <c r="AM524" s="6"/>
      <c r="AN524" s="6"/>
      <c r="AO524" s="6"/>
    </row>
    <row r="525" spans="1:41" ht="40.200000000000003" customHeight="1" x14ac:dyDescent="0.3">
      <c r="A525" s="167" t="s">
        <v>1247</v>
      </c>
      <c r="B525" s="5" t="s">
        <v>2529</v>
      </c>
      <c r="C525" s="5" t="s">
        <v>2787</v>
      </c>
      <c r="D525" s="5" t="s">
        <v>2263</v>
      </c>
      <c r="E525" s="5" t="s">
        <v>2530</v>
      </c>
      <c r="F525" s="5" t="s">
        <v>2558</v>
      </c>
      <c r="G525" s="5" t="s">
        <v>5767</v>
      </c>
      <c r="H525" s="5" t="s">
        <v>2574</v>
      </c>
      <c r="I525" s="5" t="s">
        <v>2575</v>
      </c>
      <c r="J525" s="5" t="s">
        <v>3007</v>
      </c>
      <c r="K525" s="5" t="s">
        <v>8037</v>
      </c>
      <c r="L525" s="5" t="str" cm="1">
        <f t="array" ref="L525">_xlfn.TEXTJOIN(", ",TRUE,_xlfn.UNIQUE(_xlfn._xlws.FILTER(InfoGeneral[CodigoProducto],(InfoGeneral[BPIN]=EjecucionPresupuestalGastoCCyFondo[[#This Row],[PROYECTO]])*(InfoGeneral[Vigencia]=VALUE(EjecucionPresupuestalGastoCCyFondo[[#This Row],[VIGENCIA]])),"")))</f>
        <v>4599017</v>
      </c>
      <c r="M525" s="5" t="s">
        <v>7788</v>
      </c>
      <c r="N525" s="6">
        <v>0</v>
      </c>
      <c r="O525" s="6">
        <v>599373267</v>
      </c>
      <c r="P525" s="6">
        <v>0</v>
      </c>
      <c r="Q525" s="6">
        <v>0</v>
      </c>
      <c r="R525" s="6">
        <v>0</v>
      </c>
      <c r="S525" s="6">
        <v>0</v>
      </c>
      <c r="T525" s="6">
        <v>0</v>
      </c>
      <c r="U525" s="6">
        <v>599373267</v>
      </c>
      <c r="V525" s="6">
        <v>599373267</v>
      </c>
      <c r="W525" s="6">
        <v>599373267</v>
      </c>
      <c r="X525" s="6">
        <v>0</v>
      </c>
      <c r="Y525" s="6">
        <v>0</v>
      </c>
      <c r="Z525" s="6">
        <v>0</v>
      </c>
      <c r="AA525" s="107">
        <v>46185</v>
      </c>
      <c r="AB525" s="5" t="s">
        <v>8038</v>
      </c>
      <c r="AC525" s="107"/>
      <c r="AD525" s="5"/>
      <c r="AE525" s="5"/>
      <c r="AF525" s="107"/>
      <c r="AG525" s="5"/>
      <c r="AH525" s="5"/>
      <c r="AI525" s="5"/>
      <c r="AJ525" s="107"/>
      <c r="AK525" s="107"/>
      <c r="AL525" s="6"/>
      <c r="AM525" s="6"/>
      <c r="AN525" s="6"/>
      <c r="AO525" s="6"/>
    </row>
    <row r="526" spans="1:41" ht="40.200000000000003" customHeight="1" x14ac:dyDescent="0.3">
      <c r="A526" s="167" t="s">
        <v>1247</v>
      </c>
      <c r="B526" s="5" t="s">
        <v>2529</v>
      </c>
      <c r="C526" s="5" t="s">
        <v>2787</v>
      </c>
      <c r="D526" s="5" t="s">
        <v>2263</v>
      </c>
      <c r="E526" s="5" t="s">
        <v>2530</v>
      </c>
      <c r="F526" s="5" t="s">
        <v>2558</v>
      </c>
      <c r="G526" s="5" t="s">
        <v>5767</v>
      </c>
      <c r="H526" s="5" t="s">
        <v>2574</v>
      </c>
      <c r="I526" s="5" t="s">
        <v>2575</v>
      </c>
      <c r="J526" s="5" t="s">
        <v>3967</v>
      </c>
      <c r="K526" s="5" t="s">
        <v>8039</v>
      </c>
      <c r="L526" s="5" t="str" cm="1">
        <f t="array" ref="L526">_xlfn.TEXTJOIN(", ",TRUE,_xlfn.UNIQUE(_xlfn._xlws.FILTER(InfoGeneral[CodigoProducto],(InfoGeneral[BPIN]=EjecucionPresupuestalGastoCCyFondo[[#This Row],[PROYECTO]])*(InfoGeneral[Vigencia]=VALUE(EjecucionPresupuestalGastoCCyFondo[[#This Row],[VIGENCIA]])),"")))</f>
        <v>4599031</v>
      </c>
      <c r="M526" s="5" t="s">
        <v>7788</v>
      </c>
      <c r="N526" s="6">
        <v>0</v>
      </c>
      <c r="O526" s="6">
        <v>249891918</v>
      </c>
      <c r="P526" s="6">
        <v>0</v>
      </c>
      <c r="Q526" s="6">
        <v>0</v>
      </c>
      <c r="R526" s="6">
        <v>0</v>
      </c>
      <c r="S526" s="6">
        <v>0</v>
      </c>
      <c r="T526" s="6">
        <v>0</v>
      </c>
      <c r="U526" s="6">
        <v>249891918</v>
      </c>
      <c r="V526" s="6">
        <v>249891918</v>
      </c>
      <c r="W526" s="6">
        <v>249891918</v>
      </c>
      <c r="X526" s="6">
        <v>249891918</v>
      </c>
      <c r="Y526" s="6">
        <v>0</v>
      </c>
      <c r="Z526" s="6">
        <v>0</v>
      </c>
      <c r="AA526" s="107">
        <v>46185</v>
      </c>
      <c r="AB526" s="5" t="s">
        <v>8040</v>
      </c>
      <c r="AC526" s="107">
        <v>46217</v>
      </c>
      <c r="AD526" s="5" t="s">
        <v>8041</v>
      </c>
      <c r="AE526" s="5" t="s">
        <v>8042</v>
      </c>
      <c r="AF526" s="107"/>
      <c r="AG526" s="5"/>
      <c r="AH526" s="5"/>
      <c r="AI526" s="5" t="s">
        <v>8043</v>
      </c>
      <c r="AJ526" s="107">
        <v>46213</v>
      </c>
      <c r="AK526" s="107">
        <v>46213</v>
      </c>
      <c r="AL526" s="6"/>
      <c r="AM526" s="6"/>
      <c r="AN526" s="6"/>
      <c r="AO526" s="6"/>
    </row>
    <row r="527" spans="1:41" ht="40.200000000000003" customHeight="1" x14ac:dyDescent="0.3">
      <c r="A527" s="167" t="s">
        <v>1247</v>
      </c>
      <c r="B527" s="5" t="s">
        <v>2474</v>
      </c>
      <c r="C527" s="5" t="s">
        <v>2927</v>
      </c>
      <c r="D527" s="5" t="s">
        <v>2236</v>
      </c>
      <c r="E527" s="5" t="s">
        <v>2475</v>
      </c>
      <c r="F527" s="5" t="s">
        <v>2424</v>
      </c>
      <c r="G527" s="5" t="s">
        <v>2425</v>
      </c>
      <c r="H527" s="5" t="s">
        <v>2420</v>
      </c>
      <c r="I527" s="5" t="s">
        <v>2426</v>
      </c>
      <c r="J527" s="5" t="s">
        <v>1566</v>
      </c>
      <c r="K527" s="5" t="s">
        <v>5786</v>
      </c>
      <c r="L527" s="5" t="str" cm="1">
        <f t="array" ref="L527">_xlfn.TEXTJOIN(", ",TRUE,_xlfn.UNIQUE(_xlfn._xlws.FILTER(InfoGeneral[CodigoProducto],(InfoGeneral[BPIN]=EjecucionPresupuestalGastoCCyFondo[[#This Row],[PROYECTO]])*(InfoGeneral[Vigencia]=VALUE(EjecucionPresupuestalGastoCCyFondo[[#This Row],[VIGENCIA]])),"")))</f>
        <v>1906030, 1906005</v>
      </c>
      <c r="M527" s="5" t="s">
        <v>5787</v>
      </c>
      <c r="N527" s="6">
        <v>0</v>
      </c>
      <c r="O527" s="6">
        <v>1027664538.5</v>
      </c>
      <c r="P527" s="6">
        <v>0</v>
      </c>
      <c r="Q527" s="6">
        <v>0</v>
      </c>
      <c r="R527" s="6">
        <v>0</v>
      </c>
      <c r="S527" s="6">
        <v>0</v>
      </c>
      <c r="T527" s="6">
        <v>0</v>
      </c>
      <c r="U527" s="6">
        <v>1027664538.5</v>
      </c>
      <c r="V527" s="6">
        <v>1027664538.5</v>
      </c>
      <c r="W527" s="6">
        <v>1027664538.5</v>
      </c>
      <c r="X527" s="6">
        <v>1027664538.5</v>
      </c>
      <c r="Y527" s="6">
        <v>0</v>
      </c>
      <c r="Z527" s="6">
        <v>0</v>
      </c>
      <c r="AA527" s="107">
        <v>46185</v>
      </c>
      <c r="AB527" s="5" t="s">
        <v>8044</v>
      </c>
      <c r="AC527" s="107">
        <v>46192</v>
      </c>
      <c r="AD527" s="5" t="s">
        <v>8045</v>
      </c>
      <c r="AE527" s="5" t="s">
        <v>8046</v>
      </c>
      <c r="AF527" s="107"/>
      <c r="AG527" s="5"/>
      <c r="AH527" s="5"/>
      <c r="AI527" s="5"/>
      <c r="AJ527" s="107"/>
      <c r="AK527" s="107"/>
      <c r="AL527" s="6"/>
      <c r="AM527" s="6"/>
      <c r="AN527" s="6"/>
      <c r="AO527" s="6"/>
    </row>
    <row r="528" spans="1:41" ht="40.200000000000003" customHeight="1" x14ac:dyDescent="0.3">
      <c r="A528" s="167" t="s">
        <v>1247</v>
      </c>
      <c r="B528" s="5" t="s">
        <v>2542</v>
      </c>
      <c r="C528" s="5" t="s">
        <v>3566</v>
      </c>
      <c r="D528" s="5" t="s">
        <v>2267</v>
      </c>
      <c r="E528" s="5" t="s">
        <v>2543</v>
      </c>
      <c r="F528" s="5" t="s">
        <v>2525</v>
      </c>
      <c r="G528" s="5" t="s">
        <v>2526</v>
      </c>
      <c r="H528" s="5" t="s">
        <v>2545</v>
      </c>
      <c r="I528" s="5" t="s">
        <v>2546</v>
      </c>
      <c r="J528" s="5" t="s">
        <v>2556</v>
      </c>
      <c r="K528" s="5" t="s">
        <v>8047</v>
      </c>
      <c r="L528" s="5" t="str" cm="1">
        <f t="array" ref="L528">_xlfn.TEXTJOIN(", ",TRUE,_xlfn.UNIQUE(_xlfn._xlws.FILTER(InfoGeneral[CodigoProducto],(InfoGeneral[BPIN]=EjecucionPresupuestalGastoCCyFondo[[#This Row],[PROYECTO]])*(InfoGeneral[Vigencia]=VALUE(EjecucionPresupuestalGastoCCyFondo[[#This Row],[VIGENCIA]])),"")))</f>
        <v>1702011</v>
      </c>
      <c r="M528" s="5" t="s">
        <v>7788</v>
      </c>
      <c r="N528" s="6">
        <v>0</v>
      </c>
      <c r="O528" s="6">
        <v>0</v>
      </c>
      <c r="P528" s="6">
        <v>0</v>
      </c>
      <c r="Q528" s="6">
        <v>90000000</v>
      </c>
      <c r="R528" s="6">
        <v>0</v>
      </c>
      <c r="S528" s="6">
        <v>0</v>
      </c>
      <c r="T528" s="6">
        <v>0</v>
      </c>
      <c r="U528" s="6">
        <v>90000000</v>
      </c>
      <c r="V528" s="6">
        <v>90000000</v>
      </c>
      <c r="W528" s="6">
        <v>90000000</v>
      </c>
      <c r="X528" s="6">
        <v>0</v>
      </c>
      <c r="Y528" s="6">
        <v>0</v>
      </c>
      <c r="Z528" s="6">
        <v>0</v>
      </c>
      <c r="AA528" s="107">
        <v>46195</v>
      </c>
      <c r="AB528" s="5" t="s">
        <v>8048</v>
      </c>
      <c r="AC528" s="107"/>
      <c r="AD528" s="5"/>
      <c r="AE528" s="5"/>
      <c r="AF528" s="107"/>
      <c r="AG528" s="5"/>
      <c r="AH528" s="5"/>
      <c r="AI528" s="5"/>
      <c r="AJ528" s="107"/>
      <c r="AK528" s="107"/>
      <c r="AL528" s="6"/>
      <c r="AM528" s="6"/>
      <c r="AN528" s="6"/>
      <c r="AO528" s="6"/>
    </row>
    <row r="529" spans="1:41" ht="40.200000000000003" customHeight="1" x14ac:dyDescent="0.3">
      <c r="A529" s="167" t="s">
        <v>1247</v>
      </c>
      <c r="B529" s="5" t="s">
        <v>8049</v>
      </c>
      <c r="C529" s="5" t="s">
        <v>2787</v>
      </c>
      <c r="D529" s="5" t="s">
        <v>7110</v>
      </c>
      <c r="E529" s="5" t="s">
        <v>8050</v>
      </c>
      <c r="F529" s="5" t="s">
        <v>2507</v>
      </c>
      <c r="G529" s="5" t="s">
        <v>2508</v>
      </c>
      <c r="H529" s="5" t="s">
        <v>2505</v>
      </c>
      <c r="I529" s="5" t="s">
        <v>2506</v>
      </c>
      <c r="J529" s="5" t="s">
        <v>1603</v>
      </c>
      <c r="K529" s="5" t="s">
        <v>7187</v>
      </c>
      <c r="L529" s="5" t="str" cm="1">
        <f t="array" ref="L529">_xlfn.TEXTJOIN(", ",TRUE,_xlfn.UNIQUE(_xlfn._xlws.FILTER(InfoGeneral[CodigoProducto],(InfoGeneral[BPIN]=EjecucionPresupuestalGastoCCyFondo[[#This Row],[PROYECTO]])*(InfoGeneral[Vigencia]=VALUE(EjecucionPresupuestalGastoCCyFondo[[#This Row],[VIGENCIA]])),"")))</f>
        <v>4501071</v>
      </c>
      <c r="M529" s="5" t="s">
        <v>6907</v>
      </c>
      <c r="N529" s="6">
        <v>0</v>
      </c>
      <c r="O529" s="6">
        <v>0</v>
      </c>
      <c r="P529" s="6">
        <v>0</v>
      </c>
      <c r="Q529" s="6">
        <v>2227951320</v>
      </c>
      <c r="R529" s="6">
        <v>0</v>
      </c>
      <c r="S529" s="6">
        <v>0</v>
      </c>
      <c r="T529" s="6">
        <v>0</v>
      </c>
      <c r="U529" s="6">
        <v>2227951320</v>
      </c>
      <c r="V529" s="6">
        <v>2227951320</v>
      </c>
      <c r="W529" s="6">
        <v>2227951320</v>
      </c>
      <c r="X529" s="6">
        <v>2227951320</v>
      </c>
      <c r="Y529" s="6">
        <v>0</v>
      </c>
      <c r="Z529" s="6">
        <v>0</v>
      </c>
      <c r="AA529" s="107">
        <v>46195</v>
      </c>
      <c r="AB529" s="5" t="s">
        <v>8051</v>
      </c>
      <c r="AC529" s="107">
        <v>46231</v>
      </c>
      <c r="AD529" s="5" t="s">
        <v>8052</v>
      </c>
      <c r="AE529" s="5" t="s">
        <v>8053</v>
      </c>
      <c r="AF529" s="107"/>
      <c r="AG529" s="5"/>
      <c r="AH529" s="5"/>
      <c r="AI529" s="5"/>
      <c r="AJ529" s="107"/>
      <c r="AK529" s="107"/>
      <c r="AL529" s="6"/>
      <c r="AM529" s="6"/>
      <c r="AN529" s="6"/>
      <c r="AO529" s="6"/>
    </row>
    <row r="530" spans="1:41" ht="49.95" customHeight="1" x14ac:dyDescent="0.3">
      <c r="A530" s="167" t="s">
        <v>1247</v>
      </c>
      <c r="B530" s="5" t="s">
        <v>2418</v>
      </c>
      <c r="C530" s="5" t="s">
        <v>2927</v>
      </c>
      <c r="D530" s="5" t="s">
        <v>2296</v>
      </c>
      <c r="E530" s="5" t="s">
        <v>2419</v>
      </c>
      <c r="F530" s="5" t="s">
        <v>2424</v>
      </c>
      <c r="G530" s="5" t="s">
        <v>2425</v>
      </c>
      <c r="H530" s="5" t="s">
        <v>2420</v>
      </c>
      <c r="I530" s="5" t="s">
        <v>2426</v>
      </c>
      <c r="J530" s="5" t="s">
        <v>1797</v>
      </c>
      <c r="K530" s="5" t="s">
        <v>8054</v>
      </c>
      <c r="L530" s="5" t="str" cm="1">
        <f t="array" ref="L530">_xlfn.TEXTJOIN(", ",TRUE,_xlfn.UNIQUE(_xlfn._xlws.FILTER(InfoGeneral[CodigoProducto],(InfoGeneral[BPIN]=EjecucionPresupuestalGastoCCyFondo[[#This Row],[PROYECTO]])*(InfoGeneral[Vigencia]=VALUE(EjecucionPresupuestalGastoCCyFondo[[#This Row],[VIGENCIA]])),"")))</f>
        <v>1903011</v>
      </c>
      <c r="M530" s="5" t="s">
        <v>7788</v>
      </c>
      <c r="N530" s="6">
        <v>3412362687</v>
      </c>
      <c r="O530" s="6">
        <v>0</v>
      </c>
      <c r="P530" s="6">
        <v>0</v>
      </c>
      <c r="Q530" s="6">
        <v>0</v>
      </c>
      <c r="R530" s="6">
        <v>0</v>
      </c>
      <c r="S530" s="6">
        <v>0</v>
      </c>
      <c r="T530" s="6">
        <v>0</v>
      </c>
      <c r="U530" s="6">
        <v>3412362687</v>
      </c>
      <c r="V530" s="6">
        <v>1158361516.9300001</v>
      </c>
      <c r="W530" s="6">
        <v>1158361516.9300001</v>
      </c>
      <c r="X530" s="6">
        <v>1158361516.9300001</v>
      </c>
      <c r="Y530" s="6">
        <v>1158361516.9300001</v>
      </c>
      <c r="Z530" s="6">
        <v>603302224.92999995</v>
      </c>
      <c r="AA530" s="107">
        <v>46196</v>
      </c>
      <c r="AB530" s="5" t="s">
        <v>33586</v>
      </c>
      <c r="AC530" s="107">
        <v>46196</v>
      </c>
      <c r="AD530" s="5" t="s">
        <v>33587</v>
      </c>
      <c r="AE530" s="5" t="s">
        <v>6466</v>
      </c>
      <c r="AF530" s="107">
        <v>46197</v>
      </c>
      <c r="AG530" s="5" t="s">
        <v>33588</v>
      </c>
      <c r="AH530" s="5" t="s">
        <v>6466</v>
      </c>
      <c r="AI530" s="5"/>
      <c r="AJ530" s="107"/>
      <c r="AK530" s="107"/>
      <c r="AL530" s="6"/>
      <c r="AM530" s="6"/>
      <c r="AN530" s="6"/>
      <c r="AO530" s="6"/>
    </row>
    <row r="531" spans="1:41" ht="40.200000000000003" customHeight="1" x14ac:dyDescent="0.3">
      <c r="A531" s="167" t="s">
        <v>1247</v>
      </c>
      <c r="B531" s="5" t="s">
        <v>2542</v>
      </c>
      <c r="C531" s="5" t="s">
        <v>3566</v>
      </c>
      <c r="D531" s="5" t="s">
        <v>2267</v>
      </c>
      <c r="E531" s="5" t="s">
        <v>2543</v>
      </c>
      <c r="F531" s="5" t="s">
        <v>2525</v>
      </c>
      <c r="G531" s="5" t="s">
        <v>2526</v>
      </c>
      <c r="H531" s="5" t="s">
        <v>2545</v>
      </c>
      <c r="I531" s="5" t="s">
        <v>2546</v>
      </c>
      <c r="J531" s="171" t="s">
        <v>2557</v>
      </c>
      <c r="K531" s="5" t="s">
        <v>8055</v>
      </c>
      <c r="L531" s="5" t="str" cm="1">
        <f t="array" ref="L531">_xlfn.TEXTJOIN(", ",TRUE,_xlfn.UNIQUE(_xlfn._xlws.FILTER(InfoGeneral[CodigoProducto],(InfoGeneral[BPIN]=EjecucionPresupuestalGastoCCyFondo[[#This Row],[PROYECTO]])*(InfoGeneral[Vigencia]=VALUE(EjecucionPresupuestalGastoCCyFondo[[#This Row],[VIGENCIA]])),"")))</f>
        <v>1702021, 1702010</v>
      </c>
      <c r="M531" s="5" t="s">
        <v>7788</v>
      </c>
      <c r="N531" s="6">
        <v>0</v>
      </c>
      <c r="O531" s="6">
        <v>0</v>
      </c>
      <c r="P531" s="6">
        <v>0</v>
      </c>
      <c r="Q531" s="6">
        <v>91000000</v>
      </c>
      <c r="R531" s="6">
        <v>0</v>
      </c>
      <c r="S531" s="6">
        <v>0</v>
      </c>
      <c r="T531" s="6">
        <v>0</v>
      </c>
      <c r="U531" s="6">
        <v>91000000</v>
      </c>
      <c r="V531" s="6">
        <v>91000000</v>
      </c>
      <c r="W531" s="6">
        <v>91000000</v>
      </c>
      <c r="X531" s="6">
        <v>0</v>
      </c>
      <c r="Y531" s="6">
        <v>0</v>
      </c>
      <c r="Z531" s="6">
        <v>0</v>
      </c>
      <c r="AA531" s="107">
        <v>46197</v>
      </c>
      <c r="AB531" s="5" t="s">
        <v>8056</v>
      </c>
      <c r="AC531" s="107"/>
      <c r="AD531" s="5"/>
      <c r="AE531" s="5"/>
      <c r="AF531" s="107"/>
      <c r="AG531" s="5"/>
      <c r="AH531" s="5"/>
      <c r="AI531" s="5"/>
      <c r="AJ531" s="107"/>
      <c r="AK531" s="107"/>
      <c r="AL531" s="6"/>
      <c r="AM531" s="6"/>
      <c r="AN531" s="6"/>
      <c r="AO531" s="6"/>
    </row>
    <row r="532" spans="1:41" ht="40.200000000000003" customHeight="1" x14ac:dyDescent="0.3">
      <c r="A532" s="167" t="s">
        <v>1247</v>
      </c>
      <c r="B532" s="5" t="s">
        <v>2523</v>
      </c>
      <c r="C532" s="5" t="s">
        <v>2787</v>
      </c>
      <c r="D532" s="5" t="s">
        <v>2321</v>
      </c>
      <c r="E532" s="5" t="s">
        <v>2524</v>
      </c>
      <c r="F532" s="5" t="s">
        <v>2525</v>
      </c>
      <c r="G532" s="5" t="s">
        <v>2526</v>
      </c>
      <c r="H532" s="5" t="s">
        <v>2478</v>
      </c>
      <c r="I532" s="5" t="s">
        <v>2479</v>
      </c>
      <c r="J532" s="5" t="s">
        <v>2527</v>
      </c>
      <c r="K532" s="5" t="s">
        <v>8057</v>
      </c>
      <c r="L532" s="5" t="str" cm="1">
        <f t="array" ref="L532">_xlfn.TEXTJOIN(", ",TRUE,_xlfn.UNIQUE(_xlfn._xlws.FILTER(InfoGeneral[CodigoProducto],(InfoGeneral[BPIN]=EjecucionPresupuestalGastoCCyFondo[[#This Row],[PROYECTO]])*(InfoGeneral[Vigencia]=VALUE(EjecucionPresupuestalGastoCCyFondo[[#This Row],[VIGENCIA]])),"")))</f>
        <v>4502038</v>
      </c>
      <c r="M532" s="5" t="s">
        <v>7788</v>
      </c>
      <c r="N532" s="6">
        <v>0</v>
      </c>
      <c r="O532" s="6">
        <v>0</v>
      </c>
      <c r="P532" s="6">
        <v>0</v>
      </c>
      <c r="Q532" s="6">
        <v>53380639.219999999</v>
      </c>
      <c r="R532" s="6">
        <v>0</v>
      </c>
      <c r="S532" s="6">
        <v>0</v>
      </c>
      <c r="T532" s="6">
        <v>0</v>
      </c>
      <c r="U532" s="6">
        <v>53380639.219999999</v>
      </c>
      <c r="V532" s="6">
        <v>53380639.219999999</v>
      </c>
      <c r="W532" s="6">
        <v>53380639.219999999</v>
      </c>
      <c r="X532" s="6">
        <v>0</v>
      </c>
      <c r="Y532" s="6">
        <v>0</v>
      </c>
      <c r="Z532" s="6">
        <v>0</v>
      </c>
      <c r="AA532" s="107">
        <v>46197</v>
      </c>
      <c r="AB532" s="5" t="s">
        <v>8058</v>
      </c>
      <c r="AC532" s="107"/>
      <c r="AD532" s="5"/>
      <c r="AE532" s="5"/>
      <c r="AF532" s="107"/>
      <c r="AG532" s="5"/>
      <c r="AH532" s="5"/>
      <c r="AI532" s="5"/>
      <c r="AJ532" s="107"/>
      <c r="AK532" s="107"/>
      <c r="AL532" s="6"/>
      <c r="AM532" s="6"/>
      <c r="AN532" s="6"/>
      <c r="AO532" s="6"/>
    </row>
    <row r="533" spans="1:41" ht="70.2" customHeight="1" x14ac:dyDescent="0.3">
      <c r="A533" s="167" t="s">
        <v>1247</v>
      </c>
      <c r="B533" s="5" t="s">
        <v>2523</v>
      </c>
      <c r="C533" s="5" t="s">
        <v>2787</v>
      </c>
      <c r="D533" s="5" t="s">
        <v>2321</v>
      </c>
      <c r="E533" s="5" t="s">
        <v>2524</v>
      </c>
      <c r="F533" s="5" t="s">
        <v>2482</v>
      </c>
      <c r="G533" s="5" t="s">
        <v>2483</v>
      </c>
      <c r="H533" s="5" t="s">
        <v>2478</v>
      </c>
      <c r="I533" s="5" t="s">
        <v>2479</v>
      </c>
      <c r="J533" s="5" t="s">
        <v>2527</v>
      </c>
      <c r="K533" s="5" t="s">
        <v>8057</v>
      </c>
      <c r="L533" s="5" t="str" cm="1">
        <f t="array" ref="L533">_xlfn.TEXTJOIN(", ",TRUE,_xlfn.UNIQUE(_xlfn._xlws.FILTER(InfoGeneral[CodigoProducto],(InfoGeneral[BPIN]=EjecucionPresupuestalGastoCCyFondo[[#This Row],[PROYECTO]])*(InfoGeneral[Vigencia]=VALUE(EjecucionPresupuestalGastoCCyFondo[[#This Row],[VIGENCIA]])),"")))</f>
        <v>4502038</v>
      </c>
      <c r="M533" s="5" t="s">
        <v>7788</v>
      </c>
      <c r="N533" s="6">
        <v>0</v>
      </c>
      <c r="O533" s="6">
        <v>0</v>
      </c>
      <c r="P533" s="6">
        <v>0</v>
      </c>
      <c r="Q533" s="6">
        <v>16618601</v>
      </c>
      <c r="R533" s="6">
        <v>0</v>
      </c>
      <c r="S533" s="6">
        <v>0</v>
      </c>
      <c r="T533" s="6">
        <v>0</v>
      </c>
      <c r="U533" s="6">
        <v>16618601</v>
      </c>
      <c r="V533" s="6">
        <v>16618601</v>
      </c>
      <c r="W533" s="6">
        <v>16618601</v>
      </c>
      <c r="X533" s="6">
        <v>0</v>
      </c>
      <c r="Y533" s="6">
        <v>0</v>
      </c>
      <c r="Z533" s="6">
        <v>0</v>
      </c>
      <c r="AA533" s="107">
        <v>46197</v>
      </c>
      <c r="AB533" s="5" t="s">
        <v>8058</v>
      </c>
      <c r="AC533" s="107"/>
      <c r="AD533" s="5"/>
      <c r="AE533" s="5"/>
      <c r="AF533" s="107"/>
      <c r="AG533" s="5"/>
      <c r="AH533" s="5"/>
      <c r="AI533" s="5"/>
      <c r="AJ533" s="107"/>
      <c r="AK533" s="107"/>
      <c r="AL533" s="6"/>
      <c r="AM533" s="6"/>
      <c r="AN533" s="6"/>
      <c r="AO533" s="6"/>
    </row>
    <row r="534" spans="1:41" ht="70.2" customHeight="1" x14ac:dyDescent="0.3">
      <c r="A534" s="167" t="s">
        <v>1247</v>
      </c>
      <c r="B534" s="5" t="s">
        <v>8059</v>
      </c>
      <c r="C534" s="5" t="s">
        <v>3566</v>
      </c>
      <c r="D534" s="5" t="s">
        <v>8060</v>
      </c>
      <c r="E534" s="5" t="s">
        <v>8061</v>
      </c>
      <c r="F534" s="5" t="s">
        <v>2558</v>
      </c>
      <c r="G534" s="5" t="s">
        <v>5767</v>
      </c>
      <c r="H534" s="5" t="s">
        <v>2545</v>
      </c>
      <c r="I534" s="5" t="s">
        <v>2546</v>
      </c>
      <c r="J534" s="5" t="s">
        <v>4378</v>
      </c>
      <c r="K534" s="5" t="s">
        <v>8062</v>
      </c>
      <c r="L534" s="5" t="str" cm="1">
        <f t="array" ref="L534">_xlfn.TEXTJOIN(", ",TRUE,_xlfn.UNIQUE(_xlfn._xlws.FILTER(InfoGeneral[CodigoProducto],(InfoGeneral[BPIN]=EjecucionPresupuestalGastoCCyFondo[[#This Row],[PROYECTO]])*(InfoGeneral[Vigencia]=VALUE(EjecucionPresupuestalGastoCCyFondo[[#This Row],[VIGENCIA]])),"")))</f>
        <v>1702009</v>
      </c>
      <c r="M534" s="5" t="s">
        <v>7788</v>
      </c>
      <c r="N534" s="6">
        <v>0</v>
      </c>
      <c r="O534" s="6">
        <v>204337077</v>
      </c>
      <c r="P534" s="6">
        <v>0</v>
      </c>
      <c r="Q534" s="6">
        <v>0</v>
      </c>
      <c r="R534" s="6">
        <v>0</v>
      </c>
      <c r="S534" s="6">
        <v>0</v>
      </c>
      <c r="T534" s="6">
        <v>0</v>
      </c>
      <c r="U534" s="6">
        <v>204337077</v>
      </c>
      <c r="V534" s="6">
        <v>204337077</v>
      </c>
      <c r="W534" s="6">
        <v>204337077</v>
      </c>
      <c r="X534" s="6">
        <v>0</v>
      </c>
      <c r="Y534" s="6">
        <v>0</v>
      </c>
      <c r="Z534" s="6">
        <v>0</v>
      </c>
      <c r="AA534" s="107">
        <v>46199</v>
      </c>
      <c r="AB534" s="5" t="s">
        <v>8063</v>
      </c>
      <c r="AC534" s="107"/>
      <c r="AD534" s="5"/>
      <c r="AE534" s="5"/>
      <c r="AF534" s="107"/>
      <c r="AG534" s="5"/>
      <c r="AH534" s="5"/>
      <c r="AI534" s="5"/>
      <c r="AJ534" s="107"/>
      <c r="AK534" s="107"/>
      <c r="AL534" s="6"/>
      <c r="AM534" s="6"/>
      <c r="AN534" s="6"/>
      <c r="AO534" s="6"/>
    </row>
    <row r="535" spans="1:41" ht="40.200000000000003" customHeight="1" x14ac:dyDescent="0.3">
      <c r="A535" s="167" t="s">
        <v>1247</v>
      </c>
      <c r="B535" s="5" t="s">
        <v>8064</v>
      </c>
      <c r="C535" s="5" t="s">
        <v>2765</v>
      </c>
      <c r="D535" s="5" t="s">
        <v>2375</v>
      </c>
      <c r="E535" s="5" t="s">
        <v>8065</v>
      </c>
      <c r="F535" s="5" t="s">
        <v>6100</v>
      </c>
      <c r="G535" s="5" t="s">
        <v>6101</v>
      </c>
      <c r="H535" s="5" t="s">
        <v>2422</v>
      </c>
      <c r="I535" s="5" t="s">
        <v>2423</v>
      </c>
      <c r="J535" s="5" t="s">
        <v>4875</v>
      </c>
      <c r="K535" s="5" t="s">
        <v>8066</v>
      </c>
      <c r="L535" s="5" t="str" cm="1">
        <f t="array" ref="L535">_xlfn.TEXTJOIN(", ",TRUE,_xlfn.UNIQUE(_xlfn._xlws.FILTER(InfoGeneral[CodigoProducto],(InfoGeneral[BPIN]=EjecucionPresupuestalGastoCCyFondo[[#This Row],[PROYECTO]])*(InfoGeneral[Vigencia]=VALUE(EjecucionPresupuestalGastoCCyFondo[[#This Row],[VIGENCIA]])),"")))</f>
        <v>2201052</v>
      </c>
      <c r="M535" s="5" t="s">
        <v>7788</v>
      </c>
      <c r="N535" s="6">
        <v>0</v>
      </c>
      <c r="O535" s="6">
        <v>0</v>
      </c>
      <c r="P535" s="6">
        <v>0</v>
      </c>
      <c r="Q535" s="6">
        <v>41937891</v>
      </c>
      <c r="R535" s="6">
        <v>0</v>
      </c>
      <c r="S535" s="6">
        <v>0</v>
      </c>
      <c r="T535" s="6">
        <v>0</v>
      </c>
      <c r="U535" s="6">
        <v>41937891</v>
      </c>
      <c r="V535" s="6">
        <v>41937891</v>
      </c>
      <c r="W535" s="6">
        <v>41937891</v>
      </c>
      <c r="X535" s="6">
        <v>0</v>
      </c>
      <c r="Y535" s="6">
        <v>0</v>
      </c>
      <c r="Z535" s="6">
        <v>0</v>
      </c>
      <c r="AA535" s="107">
        <v>46205</v>
      </c>
      <c r="AB535" s="5" t="s">
        <v>8067</v>
      </c>
      <c r="AC535" s="107"/>
      <c r="AD535" s="5"/>
      <c r="AE535" s="5"/>
      <c r="AF535" s="107"/>
      <c r="AG535" s="5"/>
      <c r="AH535" s="5"/>
      <c r="AI535" s="5"/>
      <c r="AJ535" s="107"/>
      <c r="AK535" s="107"/>
      <c r="AL535" s="6"/>
      <c r="AM535" s="6"/>
      <c r="AN535" s="6"/>
      <c r="AO535" s="6"/>
    </row>
    <row r="536" spans="1:41" ht="40.200000000000003" customHeight="1" x14ac:dyDescent="0.3">
      <c r="A536" s="167" t="s">
        <v>1247</v>
      </c>
      <c r="B536" s="5" t="s">
        <v>2433</v>
      </c>
      <c r="C536" s="5" t="s">
        <v>2765</v>
      </c>
      <c r="D536" s="5" t="s">
        <v>2347</v>
      </c>
      <c r="E536" s="5" t="s">
        <v>2434</v>
      </c>
      <c r="F536" s="5" t="s">
        <v>7328</v>
      </c>
      <c r="G536" s="5" t="s">
        <v>7329</v>
      </c>
      <c r="H536" s="5" t="s">
        <v>2422</v>
      </c>
      <c r="I536" s="5" t="s">
        <v>2423</v>
      </c>
      <c r="J536" s="5" t="s">
        <v>1401</v>
      </c>
      <c r="K536" s="5" t="s">
        <v>7892</v>
      </c>
      <c r="L536" s="5" t="str" cm="1">
        <f t="array" ref="L536">_xlfn.TEXTJOIN(", ",TRUE,_xlfn.UNIQUE(_xlfn._xlws.FILTER(InfoGeneral[CodigoProducto],(InfoGeneral[BPIN]=EjecucionPresupuestalGastoCCyFondo[[#This Row],[PROYECTO]])*(InfoGeneral[Vigencia]=VALUE(EjecucionPresupuestalGastoCCyFondo[[#This Row],[VIGENCIA]])),"")))</f>
        <v>2201071</v>
      </c>
      <c r="M536" s="5" t="s">
        <v>7788</v>
      </c>
      <c r="N536" s="6">
        <v>0</v>
      </c>
      <c r="O536" s="6">
        <v>1600000000</v>
      </c>
      <c r="P536" s="6">
        <v>0</v>
      </c>
      <c r="Q536" s="6">
        <v>0</v>
      </c>
      <c r="R536" s="6">
        <v>0</v>
      </c>
      <c r="S536" s="6">
        <v>0</v>
      </c>
      <c r="T536" s="6">
        <v>0</v>
      </c>
      <c r="U536" s="6">
        <v>1600000000</v>
      </c>
      <c r="V536" s="6">
        <v>1600000000</v>
      </c>
      <c r="W536" s="6">
        <v>1600000000</v>
      </c>
      <c r="X536" s="6">
        <v>1600000000</v>
      </c>
      <c r="Y536" s="6">
        <v>1600000000</v>
      </c>
      <c r="Z536" s="6">
        <v>1600000000</v>
      </c>
      <c r="AA536" s="107">
        <v>46206</v>
      </c>
      <c r="AB536" s="5" t="s">
        <v>8068</v>
      </c>
      <c r="AC536" s="107">
        <v>46209</v>
      </c>
      <c r="AD536" s="5" t="s">
        <v>8069</v>
      </c>
      <c r="AE536" s="5" t="s">
        <v>5930</v>
      </c>
      <c r="AF536" s="107">
        <v>46210</v>
      </c>
      <c r="AG536" s="5" t="s">
        <v>8070</v>
      </c>
      <c r="AH536" s="5" t="s">
        <v>5930</v>
      </c>
      <c r="AI536" s="5"/>
      <c r="AJ536" s="107"/>
      <c r="AK536" s="107"/>
      <c r="AL536" s="6"/>
      <c r="AM536" s="6"/>
      <c r="AN536" s="6"/>
      <c r="AO536" s="6"/>
    </row>
    <row r="537" spans="1:41" ht="40.200000000000003" customHeight="1" x14ac:dyDescent="0.3">
      <c r="A537" s="167" t="s">
        <v>1247</v>
      </c>
      <c r="B537" s="5" t="s">
        <v>2523</v>
      </c>
      <c r="C537" s="5" t="s">
        <v>2765</v>
      </c>
      <c r="D537" s="5" t="s">
        <v>2321</v>
      </c>
      <c r="E537" s="5" t="s">
        <v>2524</v>
      </c>
      <c r="F537" s="5" t="s">
        <v>5849</v>
      </c>
      <c r="G537" s="5" t="s">
        <v>5850</v>
      </c>
      <c r="H537" s="5" t="s">
        <v>2422</v>
      </c>
      <c r="I537" s="5" t="s">
        <v>2423</v>
      </c>
      <c r="J537" s="5" t="s">
        <v>1436</v>
      </c>
      <c r="K537" s="5" t="s">
        <v>7795</v>
      </c>
      <c r="L537" s="5" t="str" cm="1">
        <f t="array" ref="L537">_xlfn.TEXTJOIN(", ",TRUE,_xlfn.UNIQUE(_xlfn._xlws.FILTER(InfoGeneral[CodigoProducto],(InfoGeneral[BPIN]=EjecucionPresupuestalGastoCCyFondo[[#This Row],[PROYECTO]])*(InfoGeneral[Vigencia]=VALUE(EjecucionPresupuestalGastoCCyFondo[[#This Row],[VIGENCIA]])),"")))</f>
        <v>2201028</v>
      </c>
      <c r="M537" s="5" t="s">
        <v>7788</v>
      </c>
      <c r="N537" s="6">
        <v>0</v>
      </c>
      <c r="O537" s="6">
        <v>0</v>
      </c>
      <c r="P537" s="6">
        <v>0</v>
      </c>
      <c r="Q537" s="6">
        <v>945793058.22000003</v>
      </c>
      <c r="R537" s="6">
        <v>0</v>
      </c>
      <c r="S537" s="6">
        <v>0</v>
      </c>
      <c r="T537" s="6">
        <v>0</v>
      </c>
      <c r="U537" s="6">
        <v>945793058.22000003</v>
      </c>
      <c r="V537" s="6">
        <v>945793058.22000003</v>
      </c>
      <c r="W537" s="6">
        <v>945793058.22000003</v>
      </c>
      <c r="X537" s="6">
        <v>908264163.54999995</v>
      </c>
      <c r="Y537" s="6">
        <v>0</v>
      </c>
      <c r="Z537" s="6">
        <v>0</v>
      </c>
      <c r="AA537" s="107">
        <v>46209</v>
      </c>
      <c r="AB537" s="5" t="s">
        <v>8071</v>
      </c>
      <c r="AC537" s="107">
        <v>46210</v>
      </c>
      <c r="AD537" s="5" t="s">
        <v>33589</v>
      </c>
      <c r="AE537" s="5" t="s">
        <v>33590</v>
      </c>
      <c r="AF537" s="107"/>
      <c r="AG537" s="5"/>
      <c r="AH537" s="5"/>
      <c r="AI537" s="5"/>
      <c r="AJ537" s="107"/>
      <c r="AK537" s="107"/>
      <c r="AL537" s="6"/>
      <c r="AM537" s="6"/>
      <c r="AN537" s="6"/>
      <c r="AO537" s="6"/>
    </row>
    <row r="538" spans="1:41" ht="40.200000000000003" customHeight="1" x14ac:dyDescent="0.3">
      <c r="A538" s="167" t="s">
        <v>1247</v>
      </c>
      <c r="B538" s="5" t="s">
        <v>2529</v>
      </c>
      <c r="C538" s="5" t="s">
        <v>2787</v>
      </c>
      <c r="D538" s="5" t="s">
        <v>2263</v>
      </c>
      <c r="E538" s="5" t="s">
        <v>2530</v>
      </c>
      <c r="F538" s="5" t="s">
        <v>2558</v>
      </c>
      <c r="G538" s="5" t="s">
        <v>5767</v>
      </c>
      <c r="H538" s="5" t="s">
        <v>2558</v>
      </c>
      <c r="I538" s="5" t="s">
        <v>2559</v>
      </c>
      <c r="J538" s="5" t="s">
        <v>5020</v>
      </c>
      <c r="K538" s="5" t="s">
        <v>8072</v>
      </c>
      <c r="L538" s="5" t="str" cm="1">
        <f t="array" ref="L538">_xlfn.TEXTJOIN(", ",TRUE,_xlfn.UNIQUE(_xlfn._xlws.FILTER(InfoGeneral[CodigoProducto],(InfoGeneral[BPIN]=EjecucionPresupuestalGastoCCyFondo[[#This Row],[PROYECTO]])*(InfoGeneral[Vigencia]=VALUE(EjecucionPresupuestalGastoCCyFondo[[#This Row],[VIGENCIA]])),"")))</f>
        <v>4599006</v>
      </c>
      <c r="M538" s="5" t="s">
        <v>7788</v>
      </c>
      <c r="N538" s="6">
        <v>0</v>
      </c>
      <c r="O538" s="6">
        <v>208600429</v>
      </c>
      <c r="P538" s="6">
        <v>0</v>
      </c>
      <c r="Q538" s="6">
        <v>0</v>
      </c>
      <c r="R538" s="6">
        <v>0</v>
      </c>
      <c r="S538" s="6">
        <v>0</v>
      </c>
      <c r="T538" s="6">
        <v>0</v>
      </c>
      <c r="U538" s="6">
        <v>208600429</v>
      </c>
      <c r="V538" s="6">
        <v>208600429</v>
      </c>
      <c r="W538" s="6">
        <v>208600429</v>
      </c>
      <c r="X538" s="6">
        <v>0</v>
      </c>
      <c r="Y538" s="6">
        <v>0</v>
      </c>
      <c r="Z538" s="6">
        <v>0</v>
      </c>
      <c r="AA538" s="107">
        <v>46217</v>
      </c>
      <c r="AB538" s="5" t="s">
        <v>8073</v>
      </c>
      <c r="AC538" s="107"/>
      <c r="AD538" s="5"/>
      <c r="AE538" s="5"/>
      <c r="AF538" s="107"/>
      <c r="AG538" s="5"/>
      <c r="AH538" s="5"/>
      <c r="AI538" s="5"/>
      <c r="AJ538" s="107"/>
      <c r="AK538" s="107"/>
      <c r="AL538" s="6"/>
      <c r="AM538" s="6"/>
      <c r="AN538" s="6"/>
      <c r="AO538" s="6"/>
    </row>
    <row r="539" spans="1:41" ht="40.200000000000003" customHeight="1" x14ac:dyDescent="0.3">
      <c r="A539" s="167" t="s">
        <v>1247</v>
      </c>
      <c r="B539" s="5" t="s">
        <v>2542</v>
      </c>
      <c r="C539" s="5" t="s">
        <v>2765</v>
      </c>
      <c r="D539" s="5" t="s">
        <v>2267</v>
      </c>
      <c r="E539" s="5" t="s">
        <v>2543</v>
      </c>
      <c r="F539" s="5" t="s">
        <v>2420</v>
      </c>
      <c r="G539" s="5" t="s">
        <v>2421</v>
      </c>
      <c r="H539" s="5" t="s">
        <v>2422</v>
      </c>
      <c r="I539" s="5" t="s">
        <v>2423</v>
      </c>
      <c r="J539" s="5" t="s">
        <v>2571</v>
      </c>
      <c r="K539" s="5" t="s">
        <v>8089</v>
      </c>
      <c r="L539" s="5" t="str" cm="1">
        <f t="array" ref="L539">_xlfn.TEXTJOIN(", ",TRUE,_xlfn.UNIQUE(_xlfn._xlws.FILTER(InfoGeneral[CodigoProducto],(InfoGeneral[BPIN]=EjecucionPresupuestalGastoCCyFondo[[#This Row],[PROYECTO]])*(InfoGeneral[Vigencia]=VALUE(EjecucionPresupuestalGastoCCyFondo[[#This Row],[VIGENCIA]])),"")))</f>
        <v>2201049</v>
      </c>
      <c r="M539" s="5" t="s">
        <v>7788</v>
      </c>
      <c r="N539" s="6">
        <v>533177765</v>
      </c>
      <c r="O539" s="6">
        <v>146658374.5</v>
      </c>
      <c r="P539" s="6">
        <v>0</v>
      </c>
      <c r="Q539" s="6">
        <v>0</v>
      </c>
      <c r="R539" s="6">
        <v>0</v>
      </c>
      <c r="S539" s="6">
        <v>0</v>
      </c>
      <c r="T539" s="6">
        <v>0</v>
      </c>
      <c r="U539" s="6">
        <v>679836139.5</v>
      </c>
      <c r="V539" s="6">
        <v>679836139.5</v>
      </c>
      <c r="W539" s="6">
        <v>679836139.5</v>
      </c>
      <c r="X539" s="6">
        <v>0</v>
      </c>
      <c r="Y539" s="6">
        <v>0</v>
      </c>
      <c r="Z539" s="6">
        <v>0</v>
      </c>
      <c r="AA539" s="107">
        <v>46240</v>
      </c>
      <c r="AB539" s="5" t="s">
        <v>8090</v>
      </c>
      <c r="AC539" s="107"/>
      <c r="AD539" s="5"/>
      <c r="AE539" s="5"/>
      <c r="AF539" s="107"/>
      <c r="AG539" s="5"/>
      <c r="AH539" s="5"/>
      <c r="AI539" s="5"/>
      <c r="AJ539" s="107"/>
      <c r="AK539" s="107"/>
      <c r="AL539" s="6"/>
      <c r="AM539" s="6"/>
      <c r="AN539" s="6"/>
      <c r="AO539" s="6"/>
    </row>
    <row r="540" spans="1:41" ht="40.200000000000003" customHeight="1" x14ac:dyDescent="0.3">
      <c r="A540" s="167" t="s">
        <v>1246</v>
      </c>
      <c r="B540" s="5" t="s">
        <v>5805</v>
      </c>
      <c r="C540" s="5" t="s">
        <v>2787</v>
      </c>
      <c r="D540" s="5" t="s">
        <v>2263</v>
      </c>
      <c r="E540" s="5" t="s">
        <v>5806</v>
      </c>
      <c r="F540" s="5" t="s">
        <v>2525</v>
      </c>
      <c r="G540" s="5" t="s">
        <v>2526</v>
      </c>
      <c r="H540" s="5" t="s">
        <v>2525</v>
      </c>
      <c r="I540" s="5" t="s">
        <v>6988</v>
      </c>
      <c r="J540" s="5" t="s">
        <v>4188</v>
      </c>
      <c r="K540" s="5" t="s">
        <v>8019</v>
      </c>
      <c r="L540" s="5" t="str" cm="1">
        <f t="array" ref="L540">_xlfn.TEXTJOIN(", ",TRUE,_xlfn.UNIQUE(_xlfn._xlws.FILTER(InfoGeneral[CodigoProducto],(InfoGeneral[BPIN]=EjecucionPresupuestalGastoCCyFondo[[#This Row],[PROYECTO]])*(InfoGeneral[Vigencia]=VALUE(EjecucionPresupuestalGastoCCyFondo[[#This Row],[VIGENCIA]])),"")))</f>
        <v>4599011</v>
      </c>
      <c r="M540" s="5" t="s">
        <v>5798</v>
      </c>
      <c r="N540" s="6">
        <v>0</v>
      </c>
      <c r="O540" s="6">
        <v>0</v>
      </c>
      <c r="P540" s="6">
        <v>0</v>
      </c>
      <c r="Q540" s="6">
        <v>167189759</v>
      </c>
      <c r="R540" s="6">
        <v>0</v>
      </c>
      <c r="S540" s="6">
        <v>0</v>
      </c>
      <c r="T540" s="6">
        <v>0</v>
      </c>
      <c r="U540" s="6">
        <v>167189759</v>
      </c>
      <c r="V540" s="6">
        <v>0</v>
      </c>
      <c r="W540" s="6">
        <v>0</v>
      </c>
      <c r="X540" s="6">
        <v>0</v>
      </c>
      <c r="Y540" s="6">
        <v>0</v>
      </c>
      <c r="Z540" s="6">
        <v>0</v>
      </c>
      <c r="AA540" s="107"/>
      <c r="AB540" s="5"/>
      <c r="AC540" s="107"/>
      <c r="AD540" s="5"/>
      <c r="AE540" s="5"/>
      <c r="AF540" s="107"/>
      <c r="AG540" s="5"/>
      <c r="AH540" s="5"/>
      <c r="AI540" s="5"/>
      <c r="AJ540" s="107"/>
      <c r="AK540" s="107"/>
      <c r="AL540" s="6"/>
      <c r="AM540" s="6"/>
      <c r="AN540" s="6"/>
      <c r="AO540" s="6"/>
    </row>
    <row r="541" spans="1:41" ht="40.200000000000003" customHeight="1" x14ac:dyDescent="0.3">
      <c r="A541" s="167" t="s">
        <v>1247</v>
      </c>
      <c r="B541" s="5" t="s">
        <v>8074</v>
      </c>
      <c r="C541" s="5" t="s">
        <v>2787</v>
      </c>
      <c r="D541" s="5" t="s">
        <v>2379</v>
      </c>
      <c r="E541" s="5" t="s">
        <v>8075</v>
      </c>
      <c r="F541" s="5" t="s">
        <v>2476</v>
      </c>
      <c r="G541" s="5" t="s">
        <v>2477</v>
      </c>
      <c r="H541" s="5" t="s">
        <v>2478</v>
      </c>
      <c r="I541" s="5" t="s">
        <v>2479</v>
      </c>
      <c r="J541" s="5" t="s">
        <v>1284</v>
      </c>
      <c r="K541" s="5" t="s">
        <v>8076</v>
      </c>
      <c r="L541" s="5" t="str" cm="1">
        <f t="array" ref="L541">_xlfn.TEXTJOIN(", ",TRUE,_xlfn.UNIQUE(_xlfn._xlws.FILTER(InfoGeneral[CodigoProducto],(InfoGeneral[BPIN]=EjecucionPresupuestalGastoCCyFondo[[#This Row],[PROYECTO]])*(InfoGeneral[Vigencia]=VALUE(EjecucionPresupuestalGastoCCyFondo[[#This Row],[VIGENCIA]])),"")))</f>
        <v>4503015</v>
      </c>
      <c r="M541" s="5" t="s">
        <v>7788</v>
      </c>
      <c r="N541" s="6">
        <v>0</v>
      </c>
      <c r="O541" s="6">
        <v>782976827.94000006</v>
      </c>
      <c r="P541" s="6">
        <v>0</v>
      </c>
      <c r="Q541" s="6">
        <v>1247837.5</v>
      </c>
      <c r="R541" s="6">
        <v>0</v>
      </c>
      <c r="S541" s="6">
        <v>0</v>
      </c>
      <c r="T541" s="6">
        <v>0</v>
      </c>
      <c r="U541" s="6">
        <v>784224665.44000006</v>
      </c>
      <c r="V541" s="6">
        <v>784224665.44000006</v>
      </c>
      <c r="W541" s="6">
        <v>784224665.44000006</v>
      </c>
      <c r="X541" s="6">
        <v>0</v>
      </c>
      <c r="Y541" s="6">
        <v>0</v>
      </c>
      <c r="Z541" s="6">
        <v>0</v>
      </c>
      <c r="AA541" s="107">
        <v>46240</v>
      </c>
      <c r="AB541" s="5" t="s">
        <v>8077</v>
      </c>
      <c r="AC541" s="107"/>
      <c r="AD541" s="5"/>
      <c r="AE541" s="5"/>
      <c r="AF541" s="107"/>
      <c r="AG541" s="5"/>
      <c r="AH541" s="5"/>
      <c r="AI541" s="5"/>
      <c r="AJ541" s="107"/>
      <c r="AK541" s="107"/>
      <c r="AL541" s="6"/>
      <c r="AM541" s="6"/>
      <c r="AN541" s="6"/>
      <c r="AO541" s="6"/>
    </row>
    <row r="542" spans="1:41" ht="40.200000000000003" customHeight="1" x14ac:dyDescent="0.3">
      <c r="A542" s="167" t="s">
        <v>1246</v>
      </c>
      <c r="B542" s="5" t="s">
        <v>5805</v>
      </c>
      <c r="C542" s="5" t="s">
        <v>3532</v>
      </c>
      <c r="D542" s="5" t="s">
        <v>2263</v>
      </c>
      <c r="E542" s="5" t="s">
        <v>5806</v>
      </c>
      <c r="F542" s="5" t="s">
        <v>2525</v>
      </c>
      <c r="G542" s="5" t="s">
        <v>2526</v>
      </c>
      <c r="H542" s="5" t="s">
        <v>2545</v>
      </c>
      <c r="I542" s="5" t="s">
        <v>2546</v>
      </c>
      <c r="J542" s="5" t="s">
        <v>4525</v>
      </c>
      <c r="K542" s="5" t="s">
        <v>7091</v>
      </c>
      <c r="L542" s="5" t="str" cm="1">
        <f t="array" ref="L542">_xlfn.TEXTJOIN(", ",TRUE,_xlfn.UNIQUE(_xlfn._xlws.FILTER(InfoGeneral[CodigoProducto],(InfoGeneral[BPIN]=EjecucionPresupuestalGastoCCyFondo[[#This Row],[PROYECTO]])*(InfoGeneral[Vigencia]=VALUE(EjecucionPresupuestalGastoCCyFondo[[#This Row],[VIGENCIA]])),"")))</f>
        <v>3502046</v>
      </c>
      <c r="M542" s="5" t="s">
        <v>5798</v>
      </c>
      <c r="N542" s="6">
        <v>100000000</v>
      </c>
      <c r="O542" s="6">
        <v>0</v>
      </c>
      <c r="P542" s="6">
        <v>0</v>
      </c>
      <c r="Q542" s="6">
        <v>0</v>
      </c>
      <c r="R542" s="6">
        <v>100000000</v>
      </c>
      <c r="S542" s="6">
        <v>0</v>
      </c>
      <c r="T542" s="6">
        <v>0</v>
      </c>
      <c r="U542" s="6">
        <v>0</v>
      </c>
      <c r="V542" s="6">
        <v>0</v>
      </c>
      <c r="W542" s="6">
        <v>0</v>
      </c>
      <c r="X542" s="6">
        <v>0</v>
      </c>
      <c r="Y542" s="6">
        <v>0</v>
      </c>
      <c r="Z542" s="6">
        <v>0</v>
      </c>
      <c r="AA542" s="107"/>
      <c r="AB542" s="5"/>
      <c r="AC542" s="107"/>
      <c r="AD542" s="5"/>
      <c r="AE542" s="5"/>
      <c r="AF542" s="107"/>
      <c r="AG542" s="5"/>
      <c r="AH542" s="5"/>
      <c r="AI542" s="5"/>
      <c r="AJ542" s="107"/>
      <c r="AK542" s="107"/>
      <c r="AL542" s="6"/>
      <c r="AM542" s="6"/>
      <c r="AN542" s="6"/>
      <c r="AO542" s="6"/>
    </row>
    <row r="543" spans="1:41" ht="40.200000000000003" customHeight="1" x14ac:dyDescent="0.3">
      <c r="A543" s="167" t="s">
        <v>1247</v>
      </c>
      <c r="B543" s="5" t="s">
        <v>2529</v>
      </c>
      <c r="C543" s="5" t="s">
        <v>2927</v>
      </c>
      <c r="D543" s="5" t="s">
        <v>2263</v>
      </c>
      <c r="E543" s="5" t="s">
        <v>2530</v>
      </c>
      <c r="F543" s="5" t="s">
        <v>2534</v>
      </c>
      <c r="G543" s="5" t="s">
        <v>2535</v>
      </c>
      <c r="H543" s="5" t="s">
        <v>2420</v>
      </c>
      <c r="I543" s="5" t="s">
        <v>2426</v>
      </c>
      <c r="J543" s="5" t="s">
        <v>2536</v>
      </c>
      <c r="K543" s="5" t="s">
        <v>8084</v>
      </c>
      <c r="L543" s="5" t="str" cm="1">
        <f t="array" ref="L543">_xlfn.TEXTJOIN(", ",TRUE,_xlfn.UNIQUE(_xlfn._xlws.FILTER(InfoGeneral[CodigoProducto],(InfoGeneral[BPIN]=EjecucionPresupuestalGastoCCyFondo[[#This Row],[PROYECTO]])*(InfoGeneral[Vigencia]=VALUE(EjecucionPresupuestalGastoCCyFondo[[#This Row],[VIGENCIA]])),"")))</f>
        <v>1906035</v>
      </c>
      <c r="M543" s="5" t="s">
        <v>7788</v>
      </c>
      <c r="N543" s="6">
        <v>10208310776</v>
      </c>
      <c r="O543" s="6">
        <v>0</v>
      </c>
      <c r="P543" s="6">
        <v>277243451</v>
      </c>
      <c r="Q543" s="6">
        <v>0</v>
      </c>
      <c r="R543" s="6">
        <v>0</v>
      </c>
      <c r="S543" s="6">
        <v>0</v>
      </c>
      <c r="T543" s="6">
        <v>0</v>
      </c>
      <c r="U543" s="6">
        <v>9931067325</v>
      </c>
      <c r="V543" s="6">
        <v>9931067325</v>
      </c>
      <c r="W543" s="6">
        <v>9931067325</v>
      </c>
      <c r="X543" s="6">
        <v>0</v>
      </c>
      <c r="Y543" s="6">
        <v>0</v>
      </c>
      <c r="Z543" s="6">
        <v>0</v>
      </c>
      <c r="AA543" s="107">
        <v>46255</v>
      </c>
      <c r="AB543" s="5" t="s">
        <v>33591</v>
      </c>
      <c r="AC543" s="107"/>
      <c r="AD543" s="5"/>
      <c r="AE543" s="5"/>
      <c r="AF543" s="107"/>
      <c r="AG543" s="5"/>
      <c r="AH543" s="5"/>
      <c r="AI543" s="5"/>
      <c r="AJ543" s="107"/>
      <c r="AK543" s="107"/>
      <c r="AL543" s="6"/>
      <c r="AM543" s="6"/>
      <c r="AN543" s="6"/>
      <c r="AO543" s="6"/>
    </row>
    <row r="544" spans="1:41" ht="40.200000000000003" customHeight="1" x14ac:dyDescent="0.3">
      <c r="A544" s="167" t="s">
        <v>1247</v>
      </c>
      <c r="B544" s="5" t="s">
        <v>2529</v>
      </c>
      <c r="C544" s="5" t="s">
        <v>2927</v>
      </c>
      <c r="D544" s="5" t="s">
        <v>2263</v>
      </c>
      <c r="E544" s="5" t="s">
        <v>2530</v>
      </c>
      <c r="F544" s="5" t="s">
        <v>8085</v>
      </c>
      <c r="G544" s="5" t="s">
        <v>8086</v>
      </c>
      <c r="H544" s="5" t="s">
        <v>2420</v>
      </c>
      <c r="I544" s="5" t="s">
        <v>2426</v>
      </c>
      <c r="J544" s="5" t="s">
        <v>2536</v>
      </c>
      <c r="K544" s="5" t="s">
        <v>8084</v>
      </c>
      <c r="L544" s="5" t="str" cm="1">
        <f t="array" ref="L544">_xlfn.TEXTJOIN(", ",TRUE,_xlfn.UNIQUE(_xlfn._xlws.FILTER(InfoGeneral[CodigoProducto],(InfoGeneral[BPIN]=EjecucionPresupuestalGastoCCyFondo[[#This Row],[PROYECTO]])*(InfoGeneral[Vigencia]=VALUE(EjecucionPresupuestalGastoCCyFondo[[#This Row],[VIGENCIA]])),"")))</f>
        <v>1906035</v>
      </c>
      <c r="M544" s="5" t="s">
        <v>7788</v>
      </c>
      <c r="N544" s="6">
        <v>0</v>
      </c>
      <c r="O544" s="6">
        <v>1766180682.8399999</v>
      </c>
      <c r="P544" s="6">
        <v>0</v>
      </c>
      <c r="Q544" s="6">
        <v>0</v>
      </c>
      <c r="R544" s="6">
        <v>0</v>
      </c>
      <c r="S544" s="6">
        <v>0</v>
      </c>
      <c r="T544" s="6">
        <v>0</v>
      </c>
      <c r="U544" s="6">
        <v>1766180682.8399999</v>
      </c>
      <c r="V544" s="6">
        <v>1766180682.8399999</v>
      </c>
      <c r="W544" s="6">
        <v>1766180682.8399999</v>
      </c>
      <c r="X544" s="6">
        <v>0</v>
      </c>
      <c r="Y544" s="6">
        <v>0</v>
      </c>
      <c r="Z544" s="6">
        <v>0</v>
      </c>
      <c r="AA544" s="107">
        <v>46255</v>
      </c>
      <c r="AB544" s="5" t="s">
        <v>33591</v>
      </c>
      <c r="AC544" s="107"/>
      <c r="AD544" s="5"/>
      <c r="AE544" s="5"/>
      <c r="AF544" s="107"/>
      <c r="AG544" s="5"/>
      <c r="AH544" s="5"/>
      <c r="AI544" s="5"/>
      <c r="AJ544" s="107"/>
      <c r="AK544" s="107"/>
      <c r="AL544" s="6"/>
      <c r="AM544" s="6"/>
      <c r="AN544" s="6"/>
      <c r="AO544" s="6"/>
    </row>
    <row r="545" spans="1:41" ht="40.200000000000003" customHeight="1" x14ac:dyDescent="0.3">
      <c r="A545" s="167" t="s">
        <v>1246</v>
      </c>
      <c r="B545" s="5" t="s">
        <v>5805</v>
      </c>
      <c r="C545" s="5" t="s">
        <v>2852</v>
      </c>
      <c r="D545" s="5" t="s">
        <v>2263</v>
      </c>
      <c r="E545" s="5" t="s">
        <v>5806</v>
      </c>
      <c r="F545" s="5" t="s">
        <v>6749</v>
      </c>
      <c r="G545" s="5" t="s">
        <v>6750</v>
      </c>
      <c r="H545" s="5" t="s">
        <v>6751</v>
      </c>
      <c r="I545" s="5" t="s">
        <v>6752</v>
      </c>
      <c r="J545" s="5" t="s">
        <v>4940</v>
      </c>
      <c r="K545" s="5" t="s">
        <v>8078</v>
      </c>
      <c r="L545" s="5" t="str" cm="1">
        <f t="array" ref="L545">_xlfn.TEXTJOIN(", ",TRUE,_xlfn.UNIQUE(_xlfn._xlws.FILTER(InfoGeneral[CodigoProducto],(InfoGeneral[BPIN]=EjecucionPresupuestalGastoCCyFondo[[#This Row],[PROYECTO]])*(InfoGeneral[Vigencia]=VALUE(EjecucionPresupuestalGastoCCyFondo[[#This Row],[VIGENCIA]])),"")))</f>
        <v>2409006</v>
      </c>
      <c r="M545" s="5" t="s">
        <v>5798</v>
      </c>
      <c r="N545" s="6">
        <v>576124166</v>
      </c>
      <c r="O545" s="6">
        <v>0</v>
      </c>
      <c r="P545" s="6">
        <v>0</v>
      </c>
      <c r="Q545" s="6">
        <v>0</v>
      </c>
      <c r="R545" s="6">
        <v>0</v>
      </c>
      <c r="S545" s="6">
        <v>0</v>
      </c>
      <c r="T545" s="6">
        <v>0</v>
      </c>
      <c r="U545" s="6">
        <v>576124166</v>
      </c>
      <c r="V545" s="6">
        <v>0</v>
      </c>
      <c r="W545" s="6">
        <v>0</v>
      </c>
      <c r="X545" s="6">
        <v>0</v>
      </c>
      <c r="Y545" s="6">
        <v>0</v>
      </c>
      <c r="Z545" s="6">
        <v>0</v>
      </c>
      <c r="AA545" s="107"/>
      <c r="AB545" s="5"/>
      <c r="AC545" s="107"/>
      <c r="AD545" s="5"/>
      <c r="AE545" s="5"/>
      <c r="AF545" s="107"/>
      <c r="AG545" s="5"/>
      <c r="AH545" s="5"/>
      <c r="AI545" s="5"/>
      <c r="AJ545" s="107"/>
      <c r="AK545" s="107"/>
      <c r="AL545" s="6"/>
      <c r="AM545" s="6"/>
      <c r="AN545" s="6"/>
      <c r="AO545" s="6"/>
    </row>
    <row r="546" spans="1:41" ht="40.200000000000003" customHeight="1" x14ac:dyDescent="0.3">
      <c r="A546" s="167" t="s">
        <v>1246</v>
      </c>
      <c r="B546" s="5" t="s">
        <v>5795</v>
      </c>
      <c r="C546" s="5" t="s">
        <v>2787</v>
      </c>
      <c r="D546" s="5" t="s">
        <v>2267</v>
      </c>
      <c r="E546" s="5" t="s">
        <v>5796</v>
      </c>
      <c r="F546" s="5" t="s">
        <v>2525</v>
      </c>
      <c r="G546" s="5" t="s">
        <v>2526</v>
      </c>
      <c r="H546" s="5" t="s">
        <v>6100</v>
      </c>
      <c r="I546" s="5" t="s">
        <v>7313</v>
      </c>
      <c r="J546" s="5" t="s">
        <v>5067</v>
      </c>
      <c r="K546" s="5" t="s">
        <v>8079</v>
      </c>
      <c r="L546" s="5" t="str" cm="1">
        <f t="array" ref="L546">_xlfn.TEXTJOIN(", ",TRUE,_xlfn.UNIQUE(_xlfn._xlws.FILTER(InfoGeneral[CodigoProducto],(InfoGeneral[BPIN]=EjecucionPresupuestalGastoCCyFondo[[#This Row],[PROYECTO]])*(InfoGeneral[Vigencia]=VALUE(EjecucionPresupuestalGastoCCyFondo[[#This Row],[VIGENCIA]])),"")))</f>
        <v>4503004</v>
      </c>
      <c r="M546" s="5" t="s">
        <v>5798</v>
      </c>
      <c r="N546" s="6">
        <v>800000000</v>
      </c>
      <c r="O546" s="6">
        <v>0</v>
      </c>
      <c r="P546" s="6">
        <v>0</v>
      </c>
      <c r="Q546" s="6">
        <v>0</v>
      </c>
      <c r="R546" s="6">
        <v>800000000</v>
      </c>
      <c r="S546" s="6">
        <v>0</v>
      </c>
      <c r="T546" s="6">
        <v>0</v>
      </c>
      <c r="U546" s="6">
        <v>0</v>
      </c>
      <c r="V546" s="6">
        <v>0</v>
      </c>
      <c r="W546" s="6">
        <v>0</v>
      </c>
      <c r="X546" s="6">
        <v>0</v>
      </c>
      <c r="Y546" s="6">
        <v>0</v>
      </c>
      <c r="Z546" s="6">
        <v>0</v>
      </c>
      <c r="AA546" s="107"/>
      <c r="AB546" s="5"/>
      <c r="AC546" s="107"/>
      <c r="AD546" s="5"/>
      <c r="AE546" s="5"/>
      <c r="AF546" s="107"/>
      <c r="AG546" s="5"/>
      <c r="AH546" s="5"/>
      <c r="AI546" s="5"/>
      <c r="AJ546" s="107"/>
      <c r="AK546" s="107"/>
      <c r="AL546" s="6"/>
      <c r="AM546" s="6"/>
      <c r="AN546" s="6"/>
      <c r="AO546" s="6"/>
    </row>
    <row r="547" spans="1:41" ht="40.200000000000003" customHeight="1" x14ac:dyDescent="0.3">
      <c r="A547" s="167" t="s">
        <v>1246</v>
      </c>
      <c r="B547" s="5" t="s">
        <v>5795</v>
      </c>
      <c r="C547" s="5" t="s">
        <v>2765</v>
      </c>
      <c r="D547" s="5" t="s">
        <v>2267</v>
      </c>
      <c r="E547" s="5" t="s">
        <v>5796</v>
      </c>
      <c r="F547" s="5" t="s">
        <v>2420</v>
      </c>
      <c r="G547" s="5" t="s">
        <v>2421</v>
      </c>
      <c r="H547" s="5" t="s">
        <v>2422</v>
      </c>
      <c r="I547" s="5" t="s">
        <v>2423</v>
      </c>
      <c r="J547" s="5" t="s">
        <v>3284</v>
      </c>
      <c r="K547" s="5" t="s">
        <v>8080</v>
      </c>
      <c r="L547" s="5" t="str" cm="1">
        <f t="array" ref="L547">_xlfn.TEXTJOIN(", ",TRUE,_xlfn.UNIQUE(_xlfn._xlws.FILTER(InfoGeneral[CodigoProducto],(InfoGeneral[BPIN]=EjecucionPresupuestalGastoCCyFondo[[#This Row],[PROYECTO]])*(InfoGeneral[Vigencia]=VALUE(EjecucionPresupuestalGastoCCyFondo[[#This Row],[VIGENCIA]])),"")))</f>
        <v>2201035, 2201061, 2201071</v>
      </c>
      <c r="M547" s="5" t="s">
        <v>5798</v>
      </c>
      <c r="N547" s="6">
        <v>0</v>
      </c>
      <c r="O547" s="6">
        <v>0</v>
      </c>
      <c r="P547" s="6">
        <v>0</v>
      </c>
      <c r="Q547" s="6">
        <v>499481010.5</v>
      </c>
      <c r="R547" s="6">
        <v>499481010.5</v>
      </c>
      <c r="S547" s="6">
        <v>0</v>
      </c>
      <c r="T547" s="6">
        <v>0</v>
      </c>
      <c r="U547" s="6">
        <v>0</v>
      </c>
      <c r="V547" s="6">
        <v>0</v>
      </c>
      <c r="W547" s="6">
        <v>0</v>
      </c>
      <c r="X547" s="6">
        <v>0</v>
      </c>
      <c r="Y547" s="6">
        <v>0</v>
      </c>
      <c r="Z547" s="6">
        <v>0</v>
      </c>
      <c r="AA547" s="107"/>
      <c r="AB547" s="5"/>
      <c r="AC547" s="107"/>
      <c r="AD547" s="5"/>
      <c r="AE547" s="5"/>
      <c r="AF547" s="107"/>
      <c r="AG547" s="5"/>
      <c r="AH547" s="5"/>
      <c r="AI547" s="5"/>
      <c r="AJ547" s="107"/>
      <c r="AK547" s="107"/>
      <c r="AL547" s="6"/>
      <c r="AM547" s="6"/>
      <c r="AN547" s="6"/>
      <c r="AO547" s="6"/>
    </row>
    <row r="548" spans="1:41" ht="40.200000000000003" customHeight="1" x14ac:dyDescent="0.3">
      <c r="A548" s="167" t="s">
        <v>1246</v>
      </c>
      <c r="B548" s="5" t="s">
        <v>7079</v>
      </c>
      <c r="C548" s="5" t="s">
        <v>3619</v>
      </c>
      <c r="D548" s="5" t="s">
        <v>2599</v>
      </c>
      <c r="E548" s="5" t="s">
        <v>6497</v>
      </c>
      <c r="F548" s="5" t="s">
        <v>2611</v>
      </c>
      <c r="G548" s="5" t="s">
        <v>2612</v>
      </c>
      <c r="H548" s="5" t="s">
        <v>2601</v>
      </c>
      <c r="I548" s="5" t="s">
        <v>2602</v>
      </c>
      <c r="J548" s="5" t="s">
        <v>1642</v>
      </c>
      <c r="K548" s="5" t="s">
        <v>7085</v>
      </c>
      <c r="L548" s="5" t="str" cm="1">
        <f t="array" ref="L548">_xlfn.TEXTJOIN(", ",TRUE,_xlfn.UNIQUE(_xlfn._xlws.FILTER(InfoGeneral[CodigoProducto],(InfoGeneral[BPIN]=EjecucionPresupuestalGastoCCyFondo[[#This Row],[PROYECTO]])*(InfoGeneral[Vigencia]=VALUE(EjecucionPresupuestalGastoCCyFondo[[#This Row],[VIGENCIA]])),"")))</f>
        <v>4301037</v>
      </c>
      <c r="M548" s="5" t="s">
        <v>5798</v>
      </c>
      <c r="N548" s="6">
        <v>10000000</v>
      </c>
      <c r="O548" s="6">
        <v>0</v>
      </c>
      <c r="P548" s="6">
        <v>0</v>
      </c>
      <c r="Q548" s="6">
        <v>0</v>
      </c>
      <c r="R548" s="6">
        <v>10000000</v>
      </c>
      <c r="S548" s="6">
        <v>0</v>
      </c>
      <c r="T548" s="6">
        <v>0</v>
      </c>
      <c r="U548" s="6">
        <v>0</v>
      </c>
      <c r="V548" s="6">
        <v>0</v>
      </c>
      <c r="W548" s="6">
        <v>0</v>
      </c>
      <c r="X548" s="6">
        <v>0</v>
      </c>
      <c r="Y548" s="6">
        <v>0</v>
      </c>
      <c r="Z548" s="6">
        <v>0</v>
      </c>
      <c r="AA548" s="107"/>
      <c r="AB548" s="5"/>
      <c r="AC548" s="107"/>
      <c r="AD548" s="5"/>
      <c r="AE548" s="5"/>
      <c r="AF548" s="107"/>
      <c r="AG548" s="5"/>
      <c r="AH548" s="5"/>
      <c r="AI548" s="5"/>
      <c r="AJ548" s="107"/>
      <c r="AK548" s="107"/>
      <c r="AL548" s="6"/>
      <c r="AM548" s="6"/>
      <c r="AN548" s="6"/>
      <c r="AO548" s="6"/>
    </row>
    <row r="549" spans="1:41" ht="49.95" customHeight="1" x14ac:dyDescent="0.3">
      <c r="A549" s="167" t="s">
        <v>1246</v>
      </c>
      <c r="B549" s="5" t="s">
        <v>7079</v>
      </c>
      <c r="C549" s="5" t="s">
        <v>3162</v>
      </c>
      <c r="D549" s="5" t="s">
        <v>2599</v>
      </c>
      <c r="E549" s="5" t="s">
        <v>6497</v>
      </c>
      <c r="F549" s="5" t="s">
        <v>2616</v>
      </c>
      <c r="G549" s="5" t="s">
        <v>2617</v>
      </c>
      <c r="H549" s="5" t="s">
        <v>2534</v>
      </c>
      <c r="I549" s="5" t="s">
        <v>2544</v>
      </c>
      <c r="J549" s="5" t="s">
        <v>2672</v>
      </c>
      <c r="K549" s="5" t="s">
        <v>8081</v>
      </c>
      <c r="L549" s="5" t="str" cm="1">
        <f t="array" ref="L549">_xlfn.TEXTJOIN(", ",TRUE,_xlfn.UNIQUE(_xlfn._xlws.FILTER(InfoGeneral[CodigoProducto],(InfoGeneral[BPIN]=EjecucionPresupuestalGastoCCyFondo[[#This Row],[PROYECTO]])*(InfoGeneral[Vigencia]=VALUE(EjecucionPresupuestalGastoCCyFondo[[#This Row],[VIGENCIA]])),"")))</f>
        <v>3301053</v>
      </c>
      <c r="M549" s="5" t="s">
        <v>5798</v>
      </c>
      <c r="N549" s="6">
        <v>0</v>
      </c>
      <c r="O549" s="6">
        <v>0</v>
      </c>
      <c r="P549" s="6">
        <v>0</v>
      </c>
      <c r="Q549" s="6">
        <v>157339930.96000001</v>
      </c>
      <c r="R549" s="6">
        <v>0</v>
      </c>
      <c r="S549" s="6">
        <v>0</v>
      </c>
      <c r="T549" s="6">
        <v>0</v>
      </c>
      <c r="U549" s="6">
        <v>15733993096</v>
      </c>
      <c r="V549" s="6">
        <v>0</v>
      </c>
      <c r="W549" s="6">
        <v>0</v>
      </c>
      <c r="X549" s="6">
        <v>0</v>
      </c>
      <c r="Y549" s="6">
        <v>0</v>
      </c>
      <c r="Z549" s="6">
        <v>0</v>
      </c>
      <c r="AA549" s="107"/>
      <c r="AB549" s="5"/>
      <c r="AC549" s="107"/>
      <c r="AD549" s="5"/>
      <c r="AE549" s="5"/>
      <c r="AF549" s="107"/>
      <c r="AG549" s="5"/>
      <c r="AH549" s="5"/>
      <c r="AI549" s="5"/>
      <c r="AJ549" s="107"/>
      <c r="AK549" s="107"/>
      <c r="AL549" s="6"/>
      <c r="AM549" s="6"/>
      <c r="AN549" s="6"/>
      <c r="AO549" s="6"/>
    </row>
    <row r="550" spans="1:41" ht="49.95" customHeight="1" x14ac:dyDescent="0.3">
      <c r="A550" s="167" t="s">
        <v>1246</v>
      </c>
      <c r="B550" s="5" t="s">
        <v>7079</v>
      </c>
      <c r="C550" s="5" t="s">
        <v>3162</v>
      </c>
      <c r="D550" s="5" t="s">
        <v>2599</v>
      </c>
      <c r="E550" s="5" t="s">
        <v>6497</v>
      </c>
      <c r="F550" s="5" t="s">
        <v>2616</v>
      </c>
      <c r="G550" s="5" t="s">
        <v>2617</v>
      </c>
      <c r="H550" s="5" t="s">
        <v>2534</v>
      </c>
      <c r="I550" s="5" t="s">
        <v>2544</v>
      </c>
      <c r="J550" s="5" t="s">
        <v>1680</v>
      </c>
      <c r="K550" s="5" t="s">
        <v>7581</v>
      </c>
      <c r="L550" s="5" t="str" cm="1">
        <f t="array" ref="L550">_xlfn.TEXTJOIN(", ",TRUE,_xlfn.UNIQUE(_xlfn._xlws.FILTER(InfoGeneral[CodigoProducto],(InfoGeneral[BPIN]=EjecucionPresupuestalGastoCCyFondo[[#This Row],[PROYECTO]])*(InfoGeneral[Vigencia]=VALUE(EjecucionPresupuestalGastoCCyFondo[[#This Row],[VIGENCIA]])),"")))</f>
        <v>3302017</v>
      </c>
      <c r="M550" s="5" t="s">
        <v>5798</v>
      </c>
      <c r="N550" s="6">
        <v>0</v>
      </c>
      <c r="O550" s="6">
        <v>0</v>
      </c>
      <c r="P550" s="6">
        <v>0</v>
      </c>
      <c r="Q550" s="6">
        <v>5308174</v>
      </c>
      <c r="R550" s="6">
        <v>0</v>
      </c>
      <c r="S550" s="6">
        <v>0</v>
      </c>
      <c r="T550" s="6">
        <v>0</v>
      </c>
      <c r="U550" s="6">
        <v>5308174</v>
      </c>
      <c r="V550" s="6">
        <v>0</v>
      </c>
      <c r="W550" s="6">
        <v>0</v>
      </c>
      <c r="X550" s="6">
        <v>0</v>
      </c>
      <c r="Y550" s="6">
        <v>0</v>
      </c>
      <c r="Z550" s="6">
        <v>0</v>
      </c>
      <c r="AA550" s="107"/>
      <c r="AB550" s="5"/>
      <c r="AC550" s="107"/>
      <c r="AD550" s="5"/>
      <c r="AE550" s="5"/>
      <c r="AF550" s="107"/>
      <c r="AG550" s="5"/>
      <c r="AH550" s="5"/>
      <c r="AI550" s="5"/>
      <c r="AJ550" s="107"/>
      <c r="AK550" s="107"/>
      <c r="AL550" s="6"/>
      <c r="AM550" s="6"/>
      <c r="AN550" s="6"/>
      <c r="AO550" s="6"/>
    </row>
    <row r="551" spans="1:41" ht="40.200000000000003" customHeight="1" x14ac:dyDescent="0.3">
      <c r="A551" s="167" t="s">
        <v>1247</v>
      </c>
      <c r="B551" s="5" t="s">
        <v>2418</v>
      </c>
      <c r="C551" s="5" t="s">
        <v>2765</v>
      </c>
      <c r="D551" s="5" t="s">
        <v>2296</v>
      </c>
      <c r="E551" s="5" t="s">
        <v>2419</v>
      </c>
      <c r="F551" s="5" t="s">
        <v>7328</v>
      </c>
      <c r="G551" s="5" t="s">
        <v>7329</v>
      </c>
      <c r="H551" s="5" t="s">
        <v>2422</v>
      </c>
      <c r="I551" s="5" t="s">
        <v>2423</v>
      </c>
      <c r="J551" s="5" t="s">
        <v>1401</v>
      </c>
      <c r="K551" s="5" t="s">
        <v>7892</v>
      </c>
      <c r="L551" s="5" t="str" cm="1">
        <f t="array" ref="L551">_xlfn.TEXTJOIN(", ",TRUE,_xlfn.UNIQUE(_xlfn._xlws.FILTER(InfoGeneral[CodigoProducto],(InfoGeneral[BPIN]=EjecucionPresupuestalGastoCCyFondo[[#This Row],[PROYECTO]])*(InfoGeneral[Vigencia]=VALUE(EjecucionPresupuestalGastoCCyFondo[[#This Row],[VIGENCIA]])),"")))</f>
        <v>2201071</v>
      </c>
      <c r="M551" s="5" t="s">
        <v>7788</v>
      </c>
      <c r="N551" s="6">
        <v>0</v>
      </c>
      <c r="O551" s="6">
        <v>708644247</v>
      </c>
      <c r="P551" s="6">
        <v>0</v>
      </c>
      <c r="Q551" s="6">
        <v>0</v>
      </c>
      <c r="R551" s="6">
        <v>0</v>
      </c>
      <c r="S551" s="6">
        <v>0</v>
      </c>
      <c r="T551" s="6">
        <v>0</v>
      </c>
      <c r="U551" s="6">
        <v>708644247</v>
      </c>
      <c r="V551" s="6">
        <v>0</v>
      </c>
      <c r="W551" s="6">
        <v>0</v>
      </c>
      <c r="X551" s="6">
        <v>0</v>
      </c>
      <c r="Y551" s="6">
        <v>0</v>
      </c>
      <c r="Z551" s="6">
        <v>0</v>
      </c>
      <c r="AA551" s="107"/>
      <c r="AB551" s="5"/>
      <c r="AC551" s="107"/>
      <c r="AD551" s="5"/>
      <c r="AE551" s="5"/>
      <c r="AF551" s="107"/>
      <c r="AG551" s="5"/>
      <c r="AH551" s="5"/>
      <c r="AI551" s="5"/>
      <c r="AJ551" s="107"/>
      <c r="AK551" s="107"/>
      <c r="AL551" s="6"/>
      <c r="AM551" s="6"/>
      <c r="AN551" s="6"/>
      <c r="AO551" s="6"/>
    </row>
    <row r="552" spans="1:41" ht="49.95" customHeight="1" x14ac:dyDescent="0.3">
      <c r="A552" s="167" t="s">
        <v>1247</v>
      </c>
      <c r="B552" s="5" t="s">
        <v>2520</v>
      </c>
      <c r="C552" s="5" t="s">
        <v>2927</v>
      </c>
      <c r="D552" s="5" t="s">
        <v>2318</v>
      </c>
      <c r="E552" s="5" t="s">
        <v>2521</v>
      </c>
      <c r="F552" s="5" t="s">
        <v>2476</v>
      </c>
      <c r="G552" s="5" t="s">
        <v>2477</v>
      </c>
      <c r="H552" s="5" t="s">
        <v>2420</v>
      </c>
      <c r="I552" s="5" t="s">
        <v>2426</v>
      </c>
      <c r="J552" s="5" t="s">
        <v>2522</v>
      </c>
      <c r="K552" s="5" t="s">
        <v>8082</v>
      </c>
      <c r="L552" s="5" t="str" cm="1">
        <f t="array" ref="L552">_xlfn.TEXTJOIN(", ",TRUE,_xlfn.UNIQUE(_xlfn._xlws.FILTER(InfoGeneral[CodigoProducto],(InfoGeneral[BPIN]=EjecucionPresupuestalGastoCCyFondo[[#This Row],[PROYECTO]])*(InfoGeneral[Vigencia]=VALUE(EjecucionPresupuestalGastoCCyFondo[[#This Row],[VIGENCIA]])),"")))</f>
        <v>1905026</v>
      </c>
      <c r="M552" s="5" t="s">
        <v>7788</v>
      </c>
      <c r="N552" s="6">
        <v>28163358</v>
      </c>
      <c r="O552" s="6">
        <v>0</v>
      </c>
      <c r="P552" s="6">
        <v>0</v>
      </c>
      <c r="Q552" s="6">
        <v>0</v>
      </c>
      <c r="R552" s="6">
        <v>0</v>
      </c>
      <c r="S552" s="6">
        <v>0</v>
      </c>
      <c r="T552" s="6">
        <v>0</v>
      </c>
      <c r="U552" s="6">
        <v>28163358</v>
      </c>
      <c r="V552" s="6">
        <v>0</v>
      </c>
      <c r="W552" s="6">
        <v>0</v>
      </c>
      <c r="X552" s="6">
        <v>0</v>
      </c>
      <c r="Y552" s="6">
        <v>0</v>
      </c>
      <c r="Z552" s="6">
        <v>0</v>
      </c>
      <c r="AA552" s="107"/>
      <c r="AB552" s="5"/>
      <c r="AC552" s="107"/>
      <c r="AD552" s="5"/>
      <c r="AE552" s="5"/>
      <c r="AF552" s="107"/>
      <c r="AG552" s="5"/>
      <c r="AH552" s="5"/>
      <c r="AI552" s="5"/>
      <c r="AJ552" s="107"/>
      <c r="AK552" s="107"/>
      <c r="AL552" s="6"/>
      <c r="AM552" s="6"/>
      <c r="AN552" s="6"/>
      <c r="AO552" s="6"/>
    </row>
    <row r="553" spans="1:41" ht="40.200000000000003" customHeight="1" x14ac:dyDescent="0.3">
      <c r="A553" s="167" t="s">
        <v>1247</v>
      </c>
      <c r="B553" s="5" t="s">
        <v>2523</v>
      </c>
      <c r="C553" s="5" t="s">
        <v>2927</v>
      </c>
      <c r="D553" s="5" t="s">
        <v>2321</v>
      </c>
      <c r="E553" s="5" t="s">
        <v>2524</v>
      </c>
      <c r="F553" s="5" t="s">
        <v>2476</v>
      </c>
      <c r="G553" s="5" t="s">
        <v>2477</v>
      </c>
      <c r="H553" s="5" t="s">
        <v>2420</v>
      </c>
      <c r="I553" s="5" t="s">
        <v>2426</v>
      </c>
      <c r="J553" s="5" t="s">
        <v>2528</v>
      </c>
      <c r="K553" s="5" t="s">
        <v>8083</v>
      </c>
      <c r="L553" s="5" t="str" cm="1">
        <f t="array" ref="L553">_xlfn.TEXTJOIN(", ",TRUE,_xlfn.UNIQUE(_xlfn._xlws.FILTER(InfoGeneral[CodigoProducto],(InfoGeneral[BPIN]=EjecucionPresupuestalGastoCCyFondo[[#This Row],[PROYECTO]])*(InfoGeneral[Vigencia]=VALUE(EjecucionPresupuestalGastoCCyFondo[[#This Row],[VIGENCIA]])),"")))</f>
        <v>1905026</v>
      </c>
      <c r="M553" s="5" t="s">
        <v>7788</v>
      </c>
      <c r="N553" s="6">
        <v>9487000</v>
      </c>
      <c r="O553" s="6">
        <v>0</v>
      </c>
      <c r="P553" s="6">
        <v>0</v>
      </c>
      <c r="Q553" s="6">
        <v>0</v>
      </c>
      <c r="R553" s="6">
        <v>0</v>
      </c>
      <c r="S553" s="6">
        <v>0</v>
      </c>
      <c r="T553" s="6">
        <v>0</v>
      </c>
      <c r="U553" s="6">
        <v>9487000</v>
      </c>
      <c r="V553" s="6">
        <v>0</v>
      </c>
      <c r="W553" s="6">
        <v>0</v>
      </c>
      <c r="X553" s="6">
        <v>0</v>
      </c>
      <c r="Y553" s="6">
        <v>0</v>
      </c>
      <c r="Z553" s="6">
        <v>0</v>
      </c>
      <c r="AA553" s="107"/>
      <c r="AB553" s="5"/>
      <c r="AC553" s="107"/>
      <c r="AD553" s="5"/>
      <c r="AE553" s="5"/>
      <c r="AF553" s="107"/>
      <c r="AG553" s="5"/>
      <c r="AH553" s="5"/>
      <c r="AI553" s="5"/>
      <c r="AJ553" s="107"/>
      <c r="AK553" s="107"/>
      <c r="AL553" s="6"/>
      <c r="AM553" s="6"/>
      <c r="AN553" s="6"/>
      <c r="AO553" s="6"/>
    </row>
    <row r="554" spans="1:41" ht="49.95" customHeight="1" x14ac:dyDescent="0.3">
      <c r="A554" s="167" t="s">
        <v>1247</v>
      </c>
      <c r="B554" s="5" t="s">
        <v>2523</v>
      </c>
      <c r="C554" s="5" t="s">
        <v>2927</v>
      </c>
      <c r="D554" s="5" t="s">
        <v>2321</v>
      </c>
      <c r="E554" s="5" t="s">
        <v>2524</v>
      </c>
      <c r="F554" s="5" t="s">
        <v>2476</v>
      </c>
      <c r="G554" s="5" t="s">
        <v>2477</v>
      </c>
      <c r="H554" s="5" t="s">
        <v>2420</v>
      </c>
      <c r="I554" s="5" t="s">
        <v>2426</v>
      </c>
      <c r="J554" s="5" t="s">
        <v>2522</v>
      </c>
      <c r="K554" s="5" t="s">
        <v>8082</v>
      </c>
      <c r="L554" s="5" t="str" cm="1">
        <f t="array" ref="L554">_xlfn.TEXTJOIN(", ",TRUE,_xlfn.UNIQUE(_xlfn._xlws.FILTER(InfoGeneral[CodigoProducto],(InfoGeneral[BPIN]=EjecucionPresupuestalGastoCCyFondo[[#This Row],[PROYECTO]])*(InfoGeneral[Vigencia]=VALUE(EjecucionPresupuestalGastoCCyFondo[[#This Row],[VIGENCIA]])),"")))</f>
        <v>1905026</v>
      </c>
      <c r="M554" s="5" t="s">
        <v>7788</v>
      </c>
      <c r="N554" s="6">
        <v>85577500</v>
      </c>
      <c r="O554" s="6">
        <v>0</v>
      </c>
      <c r="P554" s="6">
        <v>0</v>
      </c>
      <c r="Q554" s="6">
        <v>0</v>
      </c>
      <c r="R554" s="6">
        <v>0</v>
      </c>
      <c r="S554" s="6">
        <v>0</v>
      </c>
      <c r="T554" s="6">
        <v>0</v>
      </c>
      <c r="U554" s="6">
        <v>85577500</v>
      </c>
      <c r="V554" s="6">
        <v>0</v>
      </c>
      <c r="W554" s="6">
        <v>0</v>
      </c>
      <c r="X554" s="6">
        <v>0</v>
      </c>
      <c r="Y554" s="6">
        <v>0</v>
      </c>
      <c r="Z554" s="6">
        <v>0</v>
      </c>
      <c r="AA554" s="107"/>
      <c r="AB554" s="5"/>
      <c r="AC554" s="107"/>
      <c r="AD554" s="5"/>
      <c r="AE554" s="5"/>
      <c r="AF554" s="107"/>
      <c r="AG554" s="5"/>
      <c r="AH554" s="5"/>
      <c r="AI554" s="5"/>
      <c r="AJ554" s="107"/>
      <c r="AK554" s="107"/>
      <c r="AL554" s="6"/>
      <c r="AM554" s="6"/>
      <c r="AN554" s="6"/>
      <c r="AO554" s="6"/>
    </row>
    <row r="555" spans="1:41" ht="70.2" customHeight="1" x14ac:dyDescent="0.3">
      <c r="A555" s="167" t="s">
        <v>1247</v>
      </c>
      <c r="B555" s="5" t="s">
        <v>2529</v>
      </c>
      <c r="C555" s="5" t="s">
        <v>2927</v>
      </c>
      <c r="D555" s="5" t="s">
        <v>2263</v>
      </c>
      <c r="E555" s="5" t="s">
        <v>2530</v>
      </c>
      <c r="F555" s="5" t="s">
        <v>2476</v>
      </c>
      <c r="G555" s="5" t="s">
        <v>2477</v>
      </c>
      <c r="H555" s="5" t="s">
        <v>2420</v>
      </c>
      <c r="I555" s="5" t="s">
        <v>2426</v>
      </c>
      <c r="J555" s="5" t="s">
        <v>2528</v>
      </c>
      <c r="K555" s="5" t="s">
        <v>8083</v>
      </c>
      <c r="L555" s="5" t="str" cm="1">
        <f t="array" ref="L555">_xlfn.TEXTJOIN(", ",TRUE,_xlfn.UNIQUE(_xlfn._xlws.FILTER(InfoGeneral[CodigoProducto],(InfoGeneral[BPIN]=EjecucionPresupuestalGastoCCyFondo[[#This Row],[PROYECTO]])*(InfoGeneral[Vigencia]=VALUE(EjecucionPresupuestalGastoCCyFondo[[#This Row],[VIGENCIA]])),"")))</f>
        <v>1905026</v>
      </c>
      <c r="M555" s="5" t="s">
        <v>7788</v>
      </c>
      <c r="N555" s="6">
        <v>938215</v>
      </c>
      <c r="O555" s="6">
        <v>0</v>
      </c>
      <c r="P555" s="6">
        <v>0</v>
      </c>
      <c r="Q555" s="6">
        <v>0</v>
      </c>
      <c r="R555" s="6">
        <v>0</v>
      </c>
      <c r="S555" s="6">
        <v>0</v>
      </c>
      <c r="T555" s="6">
        <v>0</v>
      </c>
      <c r="U555" s="6">
        <v>938215</v>
      </c>
      <c r="V555" s="6">
        <v>0</v>
      </c>
      <c r="W555" s="6">
        <v>0</v>
      </c>
      <c r="X555" s="6">
        <v>0</v>
      </c>
      <c r="Y555" s="6">
        <v>0</v>
      </c>
      <c r="Z555" s="6">
        <v>0</v>
      </c>
      <c r="AA555" s="107"/>
      <c r="AB555" s="5"/>
      <c r="AC555" s="107"/>
      <c r="AD555" s="5"/>
      <c r="AE555" s="5"/>
      <c r="AF555" s="107"/>
      <c r="AG555" s="5"/>
      <c r="AH555" s="5"/>
      <c r="AI555" s="5"/>
      <c r="AJ555" s="107"/>
      <c r="AK555" s="107"/>
      <c r="AL555" s="6"/>
      <c r="AM555" s="6"/>
      <c r="AN555" s="6"/>
      <c r="AO555" s="6"/>
    </row>
    <row r="556" spans="1:41" ht="49.95" customHeight="1" x14ac:dyDescent="0.3">
      <c r="A556" s="167" t="s">
        <v>1247</v>
      </c>
      <c r="B556" s="5" t="s">
        <v>2542</v>
      </c>
      <c r="C556" s="5" t="s">
        <v>2765</v>
      </c>
      <c r="D556" s="5" t="s">
        <v>2267</v>
      </c>
      <c r="E556" s="5" t="s">
        <v>2543</v>
      </c>
      <c r="F556" s="5" t="s">
        <v>2420</v>
      </c>
      <c r="G556" s="5" t="s">
        <v>2421</v>
      </c>
      <c r="H556" s="5" t="s">
        <v>2422</v>
      </c>
      <c r="I556" s="5" t="s">
        <v>2423</v>
      </c>
      <c r="J556" s="5" t="s">
        <v>1749</v>
      </c>
      <c r="K556" s="5" t="s">
        <v>8104</v>
      </c>
      <c r="L556" s="5" t="str" cm="1">
        <f t="array" ref="L556">_xlfn.TEXTJOIN(", ",TRUE,_xlfn.UNIQUE(_xlfn._xlws.FILTER(InfoGeneral[CodigoProducto],(InfoGeneral[BPIN]=EjecucionPresupuestalGastoCCyFondo[[#This Row],[PROYECTO]])*(InfoGeneral[Vigencia]=VALUE(EjecucionPresupuestalGastoCCyFondo[[#This Row],[VIGENCIA]])),"")))</f>
        <v>2201049</v>
      </c>
      <c r="M556" s="5" t="s">
        <v>7788</v>
      </c>
      <c r="N556" s="6">
        <v>0</v>
      </c>
      <c r="O556" s="6">
        <v>0</v>
      </c>
      <c r="P556" s="6">
        <v>0</v>
      </c>
      <c r="Q556" s="6">
        <v>170000000</v>
      </c>
      <c r="R556" s="6">
        <v>0</v>
      </c>
      <c r="S556" s="6">
        <v>0</v>
      </c>
      <c r="T556" s="6">
        <v>0</v>
      </c>
      <c r="U556" s="6">
        <v>170000000</v>
      </c>
      <c r="V556" s="6">
        <v>170000000</v>
      </c>
      <c r="W556" s="6">
        <v>170000000</v>
      </c>
      <c r="X556" s="6">
        <v>136377402</v>
      </c>
      <c r="Y556" s="6">
        <v>92238869</v>
      </c>
      <c r="Z556" s="6">
        <v>88489881</v>
      </c>
      <c r="AA556" s="107">
        <v>46049</v>
      </c>
      <c r="AB556" s="5" t="s">
        <v>8105</v>
      </c>
      <c r="AC556" s="107">
        <v>46052</v>
      </c>
      <c r="AD556" s="5" t="s">
        <v>8106</v>
      </c>
      <c r="AE556" s="5" t="s">
        <v>8107</v>
      </c>
      <c r="AF556" s="107">
        <v>46094</v>
      </c>
      <c r="AG556" s="5" t="s">
        <v>8108</v>
      </c>
      <c r="AH556" s="5" t="s">
        <v>8109</v>
      </c>
      <c r="AI556" s="5" t="s">
        <v>8110</v>
      </c>
      <c r="AJ556" s="107">
        <v>46052</v>
      </c>
      <c r="AK556" s="107">
        <v>46052</v>
      </c>
      <c r="AL556" s="6"/>
      <c r="AM556" s="6"/>
      <c r="AN556" s="6"/>
      <c r="AO556" s="6"/>
    </row>
    <row r="557" spans="1:41" ht="40.200000000000003" customHeight="1" x14ac:dyDescent="0.3">
      <c r="A557" s="167" t="s">
        <v>1247</v>
      </c>
      <c r="B557" s="5" t="s">
        <v>2542</v>
      </c>
      <c r="C557" s="5" t="s">
        <v>2765</v>
      </c>
      <c r="D557" s="5" t="s">
        <v>2267</v>
      </c>
      <c r="E557" s="5" t="s">
        <v>2543</v>
      </c>
      <c r="F557" s="5" t="s">
        <v>2420</v>
      </c>
      <c r="G557" s="5" t="s">
        <v>2421</v>
      </c>
      <c r="H557" s="5" t="s">
        <v>2422</v>
      </c>
      <c r="I557" s="5" t="s">
        <v>2423</v>
      </c>
      <c r="J557" s="5" t="s">
        <v>1788</v>
      </c>
      <c r="K557" s="5" t="s">
        <v>8111</v>
      </c>
      <c r="L557" s="5" t="str" cm="1">
        <f t="array" ref="L557">_xlfn.TEXTJOIN(", ",TRUE,_xlfn.UNIQUE(_xlfn._xlws.FILTER(InfoGeneral[CodigoProducto],(InfoGeneral[BPIN]=EjecucionPresupuestalGastoCCyFondo[[#This Row],[PROYECTO]])*(InfoGeneral[Vigencia]=VALUE(EjecucionPresupuestalGastoCCyFondo[[#This Row],[VIGENCIA]])),"")))</f>
        <v>2201050</v>
      </c>
      <c r="M557" s="5" t="s">
        <v>7788</v>
      </c>
      <c r="N557" s="6">
        <v>0</v>
      </c>
      <c r="O557" s="6">
        <v>0</v>
      </c>
      <c r="P557" s="6">
        <v>0</v>
      </c>
      <c r="Q557" s="6">
        <v>1688044673.4100001</v>
      </c>
      <c r="R557" s="6">
        <v>0</v>
      </c>
      <c r="S557" s="6">
        <v>0</v>
      </c>
      <c r="T557" s="6">
        <v>0</v>
      </c>
      <c r="U557" s="6">
        <v>1688044673.4100001</v>
      </c>
      <c r="V557" s="6">
        <v>836987521.01999998</v>
      </c>
      <c r="W557" s="6">
        <v>836987521.01999998</v>
      </c>
      <c r="X557" s="6">
        <v>836987521.01999998</v>
      </c>
      <c r="Y557" s="6">
        <v>0</v>
      </c>
      <c r="Z557" s="6">
        <v>0</v>
      </c>
      <c r="AA557" s="107">
        <v>46066</v>
      </c>
      <c r="AB557" s="5" t="s">
        <v>8112</v>
      </c>
      <c r="AC557" s="107">
        <v>46178</v>
      </c>
      <c r="AD557" s="5" t="s">
        <v>8113</v>
      </c>
      <c r="AE557" s="5" t="s">
        <v>8114</v>
      </c>
      <c r="AF557" s="107"/>
      <c r="AG557" s="5"/>
      <c r="AH557" s="5"/>
      <c r="AI557" s="5" t="s">
        <v>8115</v>
      </c>
      <c r="AJ557" s="107">
        <v>46174</v>
      </c>
      <c r="AK557" s="107">
        <v>46174</v>
      </c>
      <c r="AL557" s="6"/>
      <c r="AM557" s="6"/>
      <c r="AN557" s="6"/>
      <c r="AO557" s="6"/>
    </row>
    <row r="558" spans="1:41" ht="40.200000000000003" customHeight="1" x14ac:dyDescent="0.3">
      <c r="A558" s="167" t="s">
        <v>1247</v>
      </c>
      <c r="B558" s="5" t="s">
        <v>2542</v>
      </c>
      <c r="C558" s="5" t="s">
        <v>2765</v>
      </c>
      <c r="D558" s="5" t="s">
        <v>2267</v>
      </c>
      <c r="E558" s="5" t="s">
        <v>2543</v>
      </c>
      <c r="F558" s="5" t="s">
        <v>2420</v>
      </c>
      <c r="G558" s="5" t="s">
        <v>2421</v>
      </c>
      <c r="H558" s="5" t="s">
        <v>2422</v>
      </c>
      <c r="I558" s="5" t="s">
        <v>2423</v>
      </c>
      <c r="J558" s="5" t="s">
        <v>1780</v>
      </c>
      <c r="K558" s="5" t="s">
        <v>8116</v>
      </c>
      <c r="L558" s="5" t="str" cm="1">
        <f t="array" ref="L558">_xlfn.TEXTJOIN(", ",TRUE,_xlfn.UNIQUE(_xlfn._xlws.FILTER(InfoGeneral[CodigoProducto],(InfoGeneral[BPIN]=EjecucionPresupuestalGastoCCyFondo[[#This Row],[PROYECTO]])*(InfoGeneral[Vigencia]=VALUE(EjecucionPresupuestalGastoCCyFondo[[#This Row],[VIGENCIA]])),"")))</f>
        <v>2201084</v>
      </c>
      <c r="M558" s="5" t="s">
        <v>7788</v>
      </c>
      <c r="N558" s="6">
        <v>0</v>
      </c>
      <c r="O558" s="6">
        <v>0</v>
      </c>
      <c r="P558" s="6">
        <v>0</v>
      </c>
      <c r="Q558" s="6">
        <v>2163747261</v>
      </c>
      <c r="R558" s="6">
        <v>0</v>
      </c>
      <c r="S558" s="6">
        <v>0</v>
      </c>
      <c r="T558" s="6">
        <v>0</v>
      </c>
      <c r="U558" s="6">
        <v>2163747261</v>
      </c>
      <c r="V558" s="6">
        <v>2163747261</v>
      </c>
      <c r="W558" s="6">
        <v>2163747261</v>
      </c>
      <c r="X558" s="6">
        <v>2163747261</v>
      </c>
      <c r="Y558" s="6">
        <v>649124178.29999995</v>
      </c>
      <c r="Z558" s="6">
        <v>649124178.29999995</v>
      </c>
      <c r="AA558" s="107">
        <v>46066</v>
      </c>
      <c r="AB558" s="5" t="s">
        <v>8117</v>
      </c>
      <c r="AC558" s="107">
        <v>46169</v>
      </c>
      <c r="AD558" s="5" t="s">
        <v>8118</v>
      </c>
      <c r="AE558" s="5" t="s">
        <v>6553</v>
      </c>
      <c r="AF558" s="107">
        <v>46177</v>
      </c>
      <c r="AG558" s="5" t="s">
        <v>8119</v>
      </c>
      <c r="AH558" s="5" t="s">
        <v>6555</v>
      </c>
      <c r="AI558" s="5" t="s">
        <v>8120</v>
      </c>
      <c r="AJ558" s="107">
        <v>46168</v>
      </c>
      <c r="AK558" s="107">
        <v>46168</v>
      </c>
      <c r="AL558" s="6"/>
      <c r="AM558" s="6"/>
      <c r="AN558" s="6"/>
      <c r="AO558" s="6"/>
    </row>
    <row r="559" spans="1:41" ht="40.200000000000003" customHeight="1" x14ac:dyDescent="0.3">
      <c r="A559" s="167" t="s">
        <v>1247</v>
      </c>
      <c r="B559" s="5" t="s">
        <v>2542</v>
      </c>
      <c r="C559" s="5" t="s">
        <v>2765</v>
      </c>
      <c r="D559" s="5" t="s">
        <v>2267</v>
      </c>
      <c r="E559" s="5" t="s">
        <v>2543</v>
      </c>
      <c r="F559" s="5" t="s">
        <v>2420</v>
      </c>
      <c r="G559" s="5" t="s">
        <v>2421</v>
      </c>
      <c r="H559" s="5" t="s">
        <v>2422</v>
      </c>
      <c r="I559" s="5" t="s">
        <v>2423</v>
      </c>
      <c r="J559" s="5" t="s">
        <v>3398</v>
      </c>
      <c r="K559" s="5" t="s">
        <v>8121</v>
      </c>
      <c r="L559" s="5" t="str" cm="1">
        <f t="array" ref="L559">_xlfn.TEXTJOIN(", ",TRUE,_xlfn.UNIQUE(_xlfn._xlws.FILTER(InfoGeneral[CodigoProducto],(InfoGeneral[BPIN]=EjecucionPresupuestalGastoCCyFondo[[#This Row],[PROYECTO]])*(InfoGeneral[Vigencia]=VALUE(EjecucionPresupuestalGastoCCyFondo[[#This Row],[VIGENCIA]])),"")))</f>
        <v>2201061</v>
      </c>
      <c r="M559" s="5" t="s">
        <v>7788</v>
      </c>
      <c r="N559" s="6">
        <v>0</v>
      </c>
      <c r="O559" s="6">
        <v>0</v>
      </c>
      <c r="P559" s="6">
        <v>0</v>
      </c>
      <c r="Q559" s="6">
        <v>751200485</v>
      </c>
      <c r="R559" s="6">
        <v>0</v>
      </c>
      <c r="S559" s="6">
        <v>0</v>
      </c>
      <c r="T559" s="6">
        <v>0</v>
      </c>
      <c r="U559" s="6">
        <v>751200485</v>
      </c>
      <c r="V559" s="6">
        <v>751200485</v>
      </c>
      <c r="W559" s="6">
        <v>751200485</v>
      </c>
      <c r="X559" s="6">
        <v>0</v>
      </c>
      <c r="Y559" s="6">
        <v>0</v>
      </c>
      <c r="Z559" s="6">
        <v>0</v>
      </c>
      <c r="AA559" s="107">
        <v>46225</v>
      </c>
      <c r="AB559" s="5" t="s">
        <v>8122</v>
      </c>
      <c r="AC559" s="107"/>
      <c r="AD559" s="5"/>
      <c r="AE559" s="5"/>
      <c r="AF559" s="107"/>
      <c r="AG559" s="5"/>
      <c r="AH559" s="5"/>
      <c r="AI559" s="5"/>
      <c r="AJ559" s="107"/>
      <c r="AK559" s="107"/>
      <c r="AL559" s="6"/>
      <c r="AM559" s="6"/>
      <c r="AN559" s="6"/>
      <c r="AO559" s="6"/>
    </row>
    <row r="560" spans="1:41" ht="40.200000000000003" customHeight="1" x14ac:dyDescent="0.3">
      <c r="A560" s="167" t="s">
        <v>1247</v>
      </c>
      <c r="B560" s="5" t="s">
        <v>2542</v>
      </c>
      <c r="C560" s="5" t="s">
        <v>2927</v>
      </c>
      <c r="D560" s="5" t="s">
        <v>2267</v>
      </c>
      <c r="E560" s="5" t="s">
        <v>2543</v>
      </c>
      <c r="F560" s="5" t="s">
        <v>2495</v>
      </c>
      <c r="G560" s="5" t="s">
        <v>2496</v>
      </c>
      <c r="H560" s="5" t="s">
        <v>2420</v>
      </c>
      <c r="I560" s="5" t="s">
        <v>2426</v>
      </c>
      <c r="J560" s="5" t="s">
        <v>1467</v>
      </c>
      <c r="K560" s="5" t="s">
        <v>7840</v>
      </c>
      <c r="L560" s="5" t="str" cm="1">
        <f t="array" ref="L560">_xlfn.TEXTJOIN(", ",TRUE,_xlfn.UNIQUE(_xlfn._xlws.FILTER(InfoGeneral[CodigoProducto],(InfoGeneral[BPIN]=EjecucionPresupuestalGastoCCyFondo[[#This Row],[PROYECTO]])*(InfoGeneral[Vigencia]=VALUE(EjecucionPresupuestalGastoCCyFondo[[#This Row],[VIGENCIA]])),"")))</f>
        <v>1905050</v>
      </c>
      <c r="M560" s="5" t="s">
        <v>7788</v>
      </c>
      <c r="N560" s="6">
        <v>5235855324</v>
      </c>
      <c r="O560" s="6">
        <v>76443165</v>
      </c>
      <c r="P560" s="6">
        <v>0</v>
      </c>
      <c r="Q560" s="6">
        <v>0</v>
      </c>
      <c r="R560" s="6">
        <v>0</v>
      </c>
      <c r="S560" s="6">
        <v>0</v>
      </c>
      <c r="T560" s="6">
        <v>0</v>
      </c>
      <c r="U560" s="6">
        <v>5312298489</v>
      </c>
      <c r="V560" s="6">
        <v>5235855324</v>
      </c>
      <c r="W560" s="6">
        <v>5235855324</v>
      </c>
      <c r="X560" s="6">
        <v>4822668842</v>
      </c>
      <c r="Y560" s="6">
        <v>2863233860</v>
      </c>
      <c r="Z560" s="6">
        <v>2830537167</v>
      </c>
      <c r="AA560" s="107">
        <v>46035</v>
      </c>
      <c r="AB560" s="5" t="s">
        <v>8123</v>
      </c>
      <c r="AC560" s="107">
        <v>46041</v>
      </c>
      <c r="AD560" s="5" t="s">
        <v>33592</v>
      </c>
      <c r="AE560" s="5" t="s">
        <v>33593</v>
      </c>
      <c r="AF560" s="107">
        <v>46072</v>
      </c>
      <c r="AG560" s="5" t="s">
        <v>33594</v>
      </c>
      <c r="AH560" s="5" t="s">
        <v>8124</v>
      </c>
      <c r="AI560" s="5" t="s">
        <v>33595</v>
      </c>
      <c r="AJ560" s="107">
        <v>45678</v>
      </c>
      <c r="AK560" s="107">
        <v>45678</v>
      </c>
      <c r="AL560" s="6"/>
      <c r="AM560" s="6"/>
      <c r="AN560" s="6"/>
      <c r="AO560" s="6"/>
    </row>
    <row r="561" spans="1:41" ht="40.200000000000003" customHeight="1" x14ac:dyDescent="0.3">
      <c r="A561" s="167" t="s">
        <v>1247</v>
      </c>
      <c r="B561" s="5" t="s">
        <v>2542</v>
      </c>
      <c r="C561" s="5" t="s">
        <v>2927</v>
      </c>
      <c r="D561" s="5" t="s">
        <v>2267</v>
      </c>
      <c r="E561" s="5" t="s">
        <v>2543</v>
      </c>
      <c r="F561" s="5" t="s">
        <v>2495</v>
      </c>
      <c r="G561" s="5" t="s">
        <v>2496</v>
      </c>
      <c r="H561" s="5" t="s">
        <v>2420</v>
      </c>
      <c r="I561" s="5" t="s">
        <v>2426</v>
      </c>
      <c r="J561" s="5" t="s">
        <v>1605</v>
      </c>
      <c r="K561" s="5" t="s">
        <v>7872</v>
      </c>
      <c r="L561" s="5" t="str" cm="1">
        <f t="array" ref="L561">_xlfn.TEXTJOIN(", ",TRUE,_xlfn.UNIQUE(_xlfn._xlws.FILTER(InfoGeneral[CodigoProducto],(InfoGeneral[BPIN]=EjecucionPresupuestalGastoCCyFondo[[#This Row],[PROYECTO]])*(InfoGeneral[Vigencia]=VALUE(EjecucionPresupuestalGastoCCyFondo[[#This Row],[VIGENCIA]])),"")))</f>
        <v>1903035</v>
      </c>
      <c r="M561" s="5" t="s">
        <v>7788</v>
      </c>
      <c r="N561" s="6">
        <v>8507858647</v>
      </c>
      <c r="O561" s="6">
        <v>0</v>
      </c>
      <c r="P561" s="6">
        <v>0</v>
      </c>
      <c r="Q561" s="6">
        <v>0</v>
      </c>
      <c r="R561" s="6">
        <v>0</v>
      </c>
      <c r="S561" s="6">
        <v>0</v>
      </c>
      <c r="T561" s="6">
        <v>0</v>
      </c>
      <c r="U561" s="6">
        <v>8507858647</v>
      </c>
      <c r="V561" s="6">
        <v>8507858647</v>
      </c>
      <c r="W561" s="6">
        <v>8507858647</v>
      </c>
      <c r="X561" s="6">
        <v>7664202726</v>
      </c>
      <c r="Y561" s="6">
        <v>4004920384</v>
      </c>
      <c r="Z561" s="6">
        <v>3995300327</v>
      </c>
      <c r="AA561" s="107">
        <v>46031</v>
      </c>
      <c r="AB561" s="5" t="s">
        <v>8125</v>
      </c>
      <c r="AC561" s="107">
        <v>46041</v>
      </c>
      <c r="AD561" s="5" t="s">
        <v>33596</v>
      </c>
      <c r="AE561" s="5" t="s">
        <v>33597</v>
      </c>
      <c r="AF561" s="107">
        <v>46073</v>
      </c>
      <c r="AG561" s="5" t="s">
        <v>33598</v>
      </c>
      <c r="AH561" s="5" t="s">
        <v>8124</v>
      </c>
      <c r="AI561" s="5" t="s">
        <v>33599</v>
      </c>
      <c r="AJ561" s="107">
        <v>45677</v>
      </c>
      <c r="AK561" s="107">
        <v>45677</v>
      </c>
      <c r="AL561" s="6"/>
      <c r="AM561" s="6"/>
      <c r="AN561" s="6"/>
      <c r="AO561" s="6"/>
    </row>
    <row r="562" spans="1:41" ht="40.200000000000003" customHeight="1" x14ac:dyDescent="0.3">
      <c r="A562" s="167" t="s">
        <v>1247</v>
      </c>
      <c r="B562" s="5" t="s">
        <v>2542</v>
      </c>
      <c r="C562" s="5" t="s">
        <v>2927</v>
      </c>
      <c r="D562" s="5" t="s">
        <v>2267</v>
      </c>
      <c r="E562" s="5" t="s">
        <v>2543</v>
      </c>
      <c r="F562" s="5" t="s">
        <v>2495</v>
      </c>
      <c r="G562" s="5" t="s">
        <v>2496</v>
      </c>
      <c r="H562" s="5" t="s">
        <v>2420</v>
      </c>
      <c r="I562" s="5" t="s">
        <v>2426</v>
      </c>
      <c r="J562" s="5" t="s">
        <v>2533</v>
      </c>
      <c r="K562" s="5" t="s">
        <v>7838</v>
      </c>
      <c r="L562" s="5" t="str" cm="1">
        <f t="array" ref="L562">_xlfn.TEXTJOIN(", ",TRUE,_xlfn.UNIQUE(_xlfn._xlws.FILTER(InfoGeneral[CodigoProducto],(InfoGeneral[BPIN]=EjecucionPresupuestalGastoCCyFondo[[#This Row],[PROYECTO]])*(InfoGeneral[Vigencia]=VALUE(EjecucionPresupuestalGastoCCyFondo[[#This Row],[VIGENCIA]])),"")))</f>
        <v>1905054</v>
      </c>
      <c r="M562" s="5" t="s">
        <v>7788</v>
      </c>
      <c r="N562" s="6">
        <v>3962018463</v>
      </c>
      <c r="O562" s="6">
        <v>0</v>
      </c>
      <c r="P562" s="6">
        <v>0</v>
      </c>
      <c r="Q562" s="6">
        <v>0</v>
      </c>
      <c r="R562" s="6">
        <v>0</v>
      </c>
      <c r="S562" s="6">
        <v>0</v>
      </c>
      <c r="T562" s="6">
        <v>0</v>
      </c>
      <c r="U562" s="6">
        <v>3962018463</v>
      </c>
      <c r="V562" s="6">
        <v>3962018463</v>
      </c>
      <c r="W562" s="6">
        <v>3962018463</v>
      </c>
      <c r="X562" s="6">
        <v>3962018463</v>
      </c>
      <c r="Y562" s="6">
        <v>0</v>
      </c>
      <c r="Z562" s="6">
        <v>0</v>
      </c>
      <c r="AA562" s="107">
        <v>46035</v>
      </c>
      <c r="AB562" s="5" t="s">
        <v>8126</v>
      </c>
      <c r="AC562" s="107">
        <v>46213</v>
      </c>
      <c r="AD562" s="5" t="s">
        <v>8127</v>
      </c>
      <c r="AE562" s="5" t="s">
        <v>8128</v>
      </c>
      <c r="AF562" s="107"/>
      <c r="AG562" s="5"/>
      <c r="AH562" s="5"/>
      <c r="AI562" s="5" t="s">
        <v>8129</v>
      </c>
      <c r="AJ562" s="107">
        <v>46212</v>
      </c>
      <c r="AK562" s="107">
        <v>46213</v>
      </c>
      <c r="AL562" s="6"/>
      <c r="AM562" s="6"/>
      <c r="AN562" s="6"/>
      <c r="AO562" s="6"/>
    </row>
    <row r="563" spans="1:41" ht="40.200000000000003" customHeight="1" x14ac:dyDescent="0.3">
      <c r="A563" s="167" t="s">
        <v>1247</v>
      </c>
      <c r="B563" s="5" t="s">
        <v>2542</v>
      </c>
      <c r="C563" s="5" t="s">
        <v>2787</v>
      </c>
      <c r="D563" s="5" t="s">
        <v>2267</v>
      </c>
      <c r="E563" s="5" t="s">
        <v>2543</v>
      </c>
      <c r="F563" s="5" t="s">
        <v>2476</v>
      </c>
      <c r="G563" s="5" t="s">
        <v>2477</v>
      </c>
      <c r="H563" s="5" t="s">
        <v>2499</v>
      </c>
      <c r="I563" s="5" t="s">
        <v>2500</v>
      </c>
      <c r="J563" s="5" t="s">
        <v>1546</v>
      </c>
      <c r="K563" s="5" t="s">
        <v>7422</v>
      </c>
      <c r="L563" s="5" t="str" cm="1">
        <f t="array" ref="L563">_xlfn.TEXTJOIN(", ",TRUE,_xlfn.UNIQUE(_xlfn._xlws.FILTER(InfoGeneral[CodigoProducto],(InfoGeneral[BPIN]=EjecucionPresupuestalGastoCCyFondo[[#This Row],[PROYECTO]])*(InfoGeneral[Vigencia]=VALUE(EjecucionPresupuestalGastoCCyFondo[[#This Row],[VIGENCIA]])),"")))</f>
        <v>4599002</v>
      </c>
      <c r="M563" s="5" t="s">
        <v>6907</v>
      </c>
      <c r="N563" s="6">
        <v>543400000</v>
      </c>
      <c r="O563" s="6">
        <v>0</v>
      </c>
      <c r="P563" s="6">
        <v>0</v>
      </c>
      <c r="Q563" s="6">
        <v>0</v>
      </c>
      <c r="R563" s="6">
        <v>0</v>
      </c>
      <c r="S563" s="6">
        <v>0</v>
      </c>
      <c r="T563" s="6">
        <v>0</v>
      </c>
      <c r="U563" s="6">
        <v>543400000</v>
      </c>
      <c r="V563" s="6">
        <v>543400000</v>
      </c>
      <c r="W563" s="6">
        <v>543400000</v>
      </c>
      <c r="X563" s="6">
        <v>371200000</v>
      </c>
      <c r="Y563" s="6">
        <v>226600000</v>
      </c>
      <c r="Z563" s="6">
        <v>226600000</v>
      </c>
      <c r="AA563" s="107">
        <v>46031</v>
      </c>
      <c r="AB563" s="5" t="s">
        <v>7800</v>
      </c>
      <c r="AC563" s="107">
        <v>46042</v>
      </c>
      <c r="AD563" s="5" t="s">
        <v>8130</v>
      </c>
      <c r="AE563" s="5" t="s">
        <v>8131</v>
      </c>
      <c r="AF563" s="107">
        <v>46087</v>
      </c>
      <c r="AG563" s="5" t="s">
        <v>8132</v>
      </c>
      <c r="AH563" s="5" t="s">
        <v>7793</v>
      </c>
      <c r="AI563" s="5" t="s">
        <v>8133</v>
      </c>
      <c r="AJ563" s="107">
        <v>46038</v>
      </c>
      <c r="AK563" s="107">
        <v>46038</v>
      </c>
      <c r="AL563" s="6"/>
      <c r="AM563" s="6"/>
      <c r="AN563" s="6"/>
      <c r="AO563" s="6"/>
    </row>
    <row r="564" spans="1:41" ht="40.200000000000003" customHeight="1" x14ac:dyDescent="0.3">
      <c r="A564" s="167" t="s">
        <v>1247</v>
      </c>
      <c r="B564" s="5" t="s">
        <v>2542</v>
      </c>
      <c r="C564" s="5" t="s">
        <v>2927</v>
      </c>
      <c r="D564" s="5" t="s">
        <v>2267</v>
      </c>
      <c r="E564" s="5" t="s">
        <v>2543</v>
      </c>
      <c r="F564" s="5" t="s">
        <v>2476</v>
      </c>
      <c r="G564" s="5" t="s">
        <v>2477</v>
      </c>
      <c r="H564" s="5" t="s">
        <v>2420</v>
      </c>
      <c r="I564" s="5" t="s">
        <v>2426</v>
      </c>
      <c r="J564" s="5" t="s">
        <v>2528</v>
      </c>
      <c r="K564" s="5" t="s">
        <v>8083</v>
      </c>
      <c r="L564" s="5" t="str" cm="1">
        <f t="array" ref="L564">_xlfn.TEXTJOIN(", ",TRUE,_xlfn.UNIQUE(_xlfn._xlws.FILTER(InfoGeneral[CodigoProducto],(InfoGeneral[BPIN]=EjecucionPresupuestalGastoCCyFondo[[#This Row],[PROYECTO]])*(InfoGeneral[Vigencia]=VALUE(EjecucionPresupuestalGastoCCyFondo[[#This Row],[VIGENCIA]])),"")))</f>
        <v>1905026</v>
      </c>
      <c r="M564" s="5" t="s">
        <v>7788</v>
      </c>
      <c r="N564" s="6">
        <v>28154364</v>
      </c>
      <c r="O564" s="6">
        <v>0</v>
      </c>
      <c r="P564" s="6">
        <v>0</v>
      </c>
      <c r="Q564" s="6">
        <v>0</v>
      </c>
      <c r="R564" s="6">
        <v>0</v>
      </c>
      <c r="S564" s="6">
        <v>0</v>
      </c>
      <c r="T564" s="6">
        <v>0</v>
      </c>
      <c r="U564" s="6">
        <v>28154364</v>
      </c>
      <c r="V564" s="6">
        <v>0</v>
      </c>
      <c r="W564" s="6">
        <v>0</v>
      </c>
      <c r="X564" s="6">
        <v>0</v>
      </c>
      <c r="Y564" s="6">
        <v>0</v>
      </c>
      <c r="Z564" s="6">
        <v>0</v>
      </c>
      <c r="AA564" s="107"/>
      <c r="AB564" s="5"/>
      <c r="AC564" s="107"/>
      <c r="AD564" s="5"/>
      <c r="AE564" s="5"/>
      <c r="AF564" s="107"/>
      <c r="AG564" s="5"/>
      <c r="AH564" s="5"/>
      <c r="AI564" s="5"/>
      <c r="AJ564" s="107"/>
      <c r="AK564" s="107"/>
      <c r="AL564" s="6"/>
      <c r="AM564" s="6"/>
      <c r="AN564" s="6"/>
      <c r="AO564" s="6"/>
    </row>
    <row r="565" spans="1:41" ht="40.200000000000003" customHeight="1" x14ac:dyDescent="0.3">
      <c r="A565" s="167" t="s">
        <v>1247</v>
      </c>
      <c r="B565" s="5" t="s">
        <v>2542</v>
      </c>
      <c r="C565" s="5" t="s">
        <v>2927</v>
      </c>
      <c r="D565" s="5" t="s">
        <v>2267</v>
      </c>
      <c r="E565" s="5" t="s">
        <v>2543</v>
      </c>
      <c r="F565" s="5" t="s">
        <v>2476</v>
      </c>
      <c r="G565" s="5" t="s">
        <v>2477</v>
      </c>
      <c r="H565" s="5" t="s">
        <v>2420</v>
      </c>
      <c r="I565" s="5" t="s">
        <v>2426</v>
      </c>
      <c r="J565" s="5" t="s">
        <v>2522</v>
      </c>
      <c r="K565" s="5" t="s">
        <v>8082</v>
      </c>
      <c r="L565" s="5" t="str" cm="1">
        <f t="array" ref="L565">_xlfn.TEXTJOIN(", ",TRUE,_xlfn.UNIQUE(_xlfn._xlws.FILTER(InfoGeneral[CodigoProducto],(InfoGeneral[BPIN]=EjecucionPresupuestalGastoCCyFondo[[#This Row],[PROYECTO]])*(InfoGeneral[Vigencia]=VALUE(EjecucionPresupuestalGastoCCyFondo[[#This Row],[VIGENCIA]])),"")))</f>
        <v>1905026</v>
      </c>
      <c r="M565" s="5" t="s">
        <v>7788</v>
      </c>
      <c r="N565" s="6">
        <v>163083252</v>
      </c>
      <c r="O565" s="6">
        <v>0</v>
      </c>
      <c r="P565" s="6">
        <v>0</v>
      </c>
      <c r="Q565" s="6">
        <v>0</v>
      </c>
      <c r="R565" s="6">
        <v>0</v>
      </c>
      <c r="S565" s="6">
        <v>0</v>
      </c>
      <c r="T565" s="6">
        <v>0</v>
      </c>
      <c r="U565" s="6">
        <v>163083252</v>
      </c>
      <c r="V565" s="6">
        <v>0</v>
      </c>
      <c r="W565" s="6">
        <v>0</v>
      </c>
      <c r="X565" s="6">
        <v>0</v>
      </c>
      <c r="Y565" s="6">
        <v>0</v>
      </c>
      <c r="Z565" s="6">
        <v>0</v>
      </c>
      <c r="AA565" s="107"/>
      <c r="AB565" s="5"/>
      <c r="AC565" s="107"/>
      <c r="AD565" s="5"/>
      <c r="AE565" s="5"/>
      <c r="AF565" s="107"/>
      <c r="AG565" s="5"/>
      <c r="AH565" s="5"/>
      <c r="AI565" s="5"/>
      <c r="AJ565" s="107"/>
      <c r="AK565" s="107"/>
      <c r="AL565" s="6"/>
      <c r="AM565" s="6"/>
      <c r="AN565" s="6"/>
      <c r="AO565" s="6"/>
    </row>
    <row r="566" spans="1:41" ht="40.200000000000003" customHeight="1" x14ac:dyDescent="0.3">
      <c r="A566" s="167" t="s">
        <v>1247</v>
      </c>
      <c r="B566" s="5" t="s">
        <v>2542</v>
      </c>
      <c r="C566" s="5" t="s">
        <v>2927</v>
      </c>
      <c r="D566" s="5" t="s">
        <v>2267</v>
      </c>
      <c r="E566" s="5" t="s">
        <v>2543</v>
      </c>
      <c r="F566" s="5" t="s">
        <v>2476</v>
      </c>
      <c r="G566" s="5" t="s">
        <v>2477</v>
      </c>
      <c r="H566" s="5" t="s">
        <v>2420</v>
      </c>
      <c r="I566" s="5" t="s">
        <v>2426</v>
      </c>
      <c r="J566" s="5" t="s">
        <v>2573</v>
      </c>
      <c r="K566" s="5" t="s">
        <v>8134</v>
      </c>
      <c r="L566" s="5" t="str" cm="1">
        <f t="array" ref="L566">_xlfn.TEXTJOIN(", ",TRUE,_xlfn.UNIQUE(_xlfn._xlws.FILTER(InfoGeneral[CodigoProducto],(InfoGeneral[BPIN]=EjecucionPresupuestalGastoCCyFondo[[#This Row],[PROYECTO]])*(InfoGeneral[Vigencia]=VALUE(EjecucionPresupuestalGastoCCyFondo[[#This Row],[VIGENCIA]])),"")))</f>
        <v>1905040</v>
      </c>
      <c r="M566" s="5" t="s">
        <v>7788</v>
      </c>
      <c r="N566" s="6">
        <v>153364920</v>
      </c>
      <c r="O566" s="6">
        <v>26570368</v>
      </c>
      <c r="P566" s="6">
        <v>0</v>
      </c>
      <c r="Q566" s="6">
        <v>0</v>
      </c>
      <c r="R566" s="6">
        <v>0</v>
      </c>
      <c r="S566" s="6">
        <v>0</v>
      </c>
      <c r="T566" s="6">
        <v>0</v>
      </c>
      <c r="U566" s="6">
        <v>179935288</v>
      </c>
      <c r="V566" s="6">
        <v>179935288</v>
      </c>
      <c r="W566" s="6">
        <v>179935288</v>
      </c>
      <c r="X566" s="6">
        <v>0</v>
      </c>
      <c r="Y566" s="6">
        <v>0</v>
      </c>
      <c r="Z566" s="6">
        <v>0</v>
      </c>
      <c r="AA566" s="107">
        <v>46199</v>
      </c>
      <c r="AB566" s="5" t="s">
        <v>8135</v>
      </c>
      <c r="AC566" s="107"/>
      <c r="AD566" s="5"/>
      <c r="AE566" s="5"/>
      <c r="AF566" s="107"/>
      <c r="AG566" s="5"/>
      <c r="AH566" s="5"/>
      <c r="AI566" s="5"/>
      <c r="AJ566" s="107"/>
      <c r="AK566" s="107"/>
      <c r="AL566" s="6"/>
      <c r="AM566" s="6"/>
      <c r="AN566" s="6"/>
      <c r="AO566" s="6"/>
    </row>
    <row r="567" spans="1:41" ht="40.200000000000003" customHeight="1" x14ac:dyDescent="0.3">
      <c r="A567" s="167" t="s">
        <v>1247</v>
      </c>
      <c r="B567" s="5" t="s">
        <v>2542</v>
      </c>
      <c r="C567" s="5" t="s">
        <v>3773</v>
      </c>
      <c r="D567" s="5" t="s">
        <v>2267</v>
      </c>
      <c r="E567" s="5" t="s">
        <v>2543</v>
      </c>
      <c r="F567" s="5" t="s">
        <v>2558</v>
      </c>
      <c r="G567" s="5" t="s">
        <v>5767</v>
      </c>
      <c r="H567" s="5" t="s">
        <v>2537</v>
      </c>
      <c r="I567" s="5" t="s">
        <v>2538</v>
      </c>
      <c r="J567" s="5" t="s">
        <v>8136</v>
      </c>
      <c r="K567" s="5" t="s">
        <v>8137</v>
      </c>
      <c r="L567" s="5" t="str" cm="1">
        <f t="array" ref="L567">_xlfn.TEXTJOIN(", ",TRUE,_xlfn.UNIQUE(_xlfn._xlws.FILTER(InfoGeneral[CodigoProducto],(InfoGeneral[BPIN]=EjecucionPresupuestalGastoCCyFondo[[#This Row],[PROYECTO]])*(InfoGeneral[Vigencia]=VALUE(EjecucionPresupuestalGastoCCyFondo[[#This Row],[VIGENCIA]])),"")))</f>
        <v>0401106</v>
      </c>
      <c r="M567" s="5" t="s">
        <v>7788</v>
      </c>
      <c r="N567" s="6">
        <v>0</v>
      </c>
      <c r="O567" s="6">
        <v>480000000</v>
      </c>
      <c r="P567" s="6">
        <v>0</v>
      </c>
      <c r="Q567" s="6">
        <v>0</v>
      </c>
      <c r="R567" s="6">
        <v>0</v>
      </c>
      <c r="S567" s="6">
        <v>0</v>
      </c>
      <c r="T567" s="6">
        <v>0</v>
      </c>
      <c r="U567" s="6">
        <v>480000000</v>
      </c>
      <c r="V567" s="6">
        <v>480000000</v>
      </c>
      <c r="W567" s="6">
        <v>480000000</v>
      </c>
      <c r="X567" s="6">
        <v>0</v>
      </c>
      <c r="Y567" s="6">
        <v>0</v>
      </c>
      <c r="Z567" s="6">
        <v>0</v>
      </c>
      <c r="AA567" s="107">
        <v>46259</v>
      </c>
      <c r="AB567" s="5" t="s">
        <v>33600</v>
      </c>
      <c r="AC567" s="107"/>
      <c r="AD567" s="5"/>
      <c r="AE567" s="5"/>
      <c r="AF567" s="107"/>
      <c r="AG567" s="5"/>
      <c r="AH567" s="5"/>
      <c r="AI567" s="5"/>
      <c r="AJ567" s="107"/>
      <c r="AK567" s="107"/>
      <c r="AL567" s="6"/>
      <c r="AM567" s="6"/>
      <c r="AN567" s="6"/>
      <c r="AO567" s="6"/>
    </row>
    <row r="568" spans="1:41" ht="40.200000000000003" customHeight="1" x14ac:dyDescent="0.3">
      <c r="A568" s="167" t="s">
        <v>1247</v>
      </c>
      <c r="B568" s="5" t="s">
        <v>2542</v>
      </c>
      <c r="C568" s="5" t="s">
        <v>3532</v>
      </c>
      <c r="D568" s="5" t="s">
        <v>2267</v>
      </c>
      <c r="E568" s="5" t="s">
        <v>2543</v>
      </c>
      <c r="F568" s="5" t="s">
        <v>2558</v>
      </c>
      <c r="G568" s="5" t="s">
        <v>5767</v>
      </c>
      <c r="H568" s="5" t="s">
        <v>8138</v>
      </c>
      <c r="I568" s="5" t="s">
        <v>8139</v>
      </c>
      <c r="J568" s="5" t="s">
        <v>1273</v>
      </c>
      <c r="K568" s="5" t="s">
        <v>8140</v>
      </c>
      <c r="L568" s="5" t="str" cm="1">
        <f t="array" ref="L568">_xlfn.TEXTJOIN(", ",TRUE,_xlfn.UNIQUE(_xlfn._xlws.FILTER(InfoGeneral[CodigoProducto],(InfoGeneral[BPIN]=EjecucionPresupuestalGastoCCyFondo[[#This Row],[PROYECTO]])*(InfoGeneral[Vigencia]=VALUE(EjecucionPresupuestalGastoCCyFondo[[#This Row],[VIGENCIA]])),"")))</f>
        <v>3502047</v>
      </c>
      <c r="M568" s="5" t="s">
        <v>7788</v>
      </c>
      <c r="N568" s="6">
        <v>0</v>
      </c>
      <c r="O568" s="6">
        <v>150373050</v>
      </c>
      <c r="P568" s="6">
        <v>0</v>
      </c>
      <c r="Q568" s="6">
        <v>0</v>
      </c>
      <c r="R568" s="6">
        <v>0</v>
      </c>
      <c r="S568" s="6">
        <v>0</v>
      </c>
      <c r="T568" s="6">
        <v>0</v>
      </c>
      <c r="U568" s="6">
        <v>150373050</v>
      </c>
      <c r="V568" s="6">
        <v>150373050</v>
      </c>
      <c r="W568" s="6">
        <v>0</v>
      </c>
      <c r="X568" s="6">
        <v>0</v>
      </c>
      <c r="Y568" s="6">
        <v>0</v>
      </c>
      <c r="Z568" s="6">
        <v>0</v>
      </c>
      <c r="AA568" s="107"/>
      <c r="AB568" s="5"/>
      <c r="AC568" s="107"/>
      <c r="AD568" s="5"/>
      <c r="AE568" s="5"/>
      <c r="AF568" s="107"/>
      <c r="AG568" s="5"/>
      <c r="AH568" s="5"/>
      <c r="AI568" s="5"/>
      <c r="AJ568" s="107"/>
      <c r="AK568" s="107"/>
      <c r="AL568" s="6"/>
      <c r="AM568" s="6"/>
      <c r="AN568" s="6"/>
      <c r="AO568" s="6"/>
    </row>
    <row r="569" spans="1:41" ht="40.200000000000003" customHeight="1" x14ac:dyDescent="0.3">
      <c r="A569" s="167" t="s">
        <v>1247</v>
      </c>
      <c r="B569" s="5" t="s">
        <v>2542</v>
      </c>
      <c r="C569" s="5" t="s">
        <v>2787</v>
      </c>
      <c r="D569" s="5" t="s">
        <v>2267</v>
      </c>
      <c r="E569" s="5" t="s">
        <v>2543</v>
      </c>
      <c r="F569" s="5" t="s">
        <v>2482</v>
      </c>
      <c r="G569" s="5" t="s">
        <v>2483</v>
      </c>
      <c r="H569" s="5" t="s">
        <v>2558</v>
      </c>
      <c r="I569" s="5" t="s">
        <v>2559</v>
      </c>
      <c r="J569" s="5" t="s">
        <v>1754</v>
      </c>
      <c r="K569" s="5" t="s">
        <v>7787</v>
      </c>
      <c r="L569" s="5" t="str" cm="1">
        <f t="array" ref="L569">_xlfn.TEXTJOIN(", ",TRUE,_xlfn.UNIQUE(_xlfn._xlws.FILTER(InfoGeneral[CodigoProducto],(InfoGeneral[BPIN]=EjecucionPresupuestalGastoCCyFondo[[#This Row],[PROYECTO]])*(InfoGeneral[Vigencia]=VALUE(EjecucionPresupuestalGastoCCyFondo[[#This Row],[VIGENCIA]])),"")))</f>
        <v>4599023</v>
      </c>
      <c r="M569" s="5" t="s">
        <v>7788</v>
      </c>
      <c r="N569" s="6">
        <v>0</v>
      </c>
      <c r="O569" s="6">
        <v>0</v>
      </c>
      <c r="P569" s="6">
        <v>0</v>
      </c>
      <c r="Q569" s="6">
        <v>209631210</v>
      </c>
      <c r="R569" s="6">
        <v>0</v>
      </c>
      <c r="S569" s="6">
        <v>0</v>
      </c>
      <c r="T569" s="6">
        <v>0</v>
      </c>
      <c r="U569" s="6">
        <v>209631210</v>
      </c>
      <c r="V569" s="6">
        <v>209631210</v>
      </c>
      <c r="W569" s="6">
        <v>209631210</v>
      </c>
      <c r="X569" s="6">
        <v>131260000</v>
      </c>
      <c r="Y569" s="6">
        <v>0</v>
      </c>
      <c r="Z569" s="6">
        <v>0</v>
      </c>
      <c r="AA569" s="107">
        <v>46246</v>
      </c>
      <c r="AB569" s="5" t="s">
        <v>8141</v>
      </c>
      <c r="AC569" s="107">
        <v>46254</v>
      </c>
      <c r="AD569" s="5" t="s">
        <v>33601</v>
      </c>
      <c r="AE569" s="5" t="s">
        <v>33602</v>
      </c>
      <c r="AF569" s="107"/>
      <c r="AG569" s="5"/>
      <c r="AH569" s="5"/>
      <c r="AI569" s="5"/>
      <c r="AJ569" s="107"/>
      <c r="AK569" s="107"/>
      <c r="AL569" s="6"/>
      <c r="AM569" s="6"/>
      <c r="AN569" s="6"/>
      <c r="AO569" s="6"/>
    </row>
    <row r="570" spans="1:41" ht="40.200000000000003" customHeight="1" x14ac:dyDescent="0.3">
      <c r="A570" s="167" t="s">
        <v>1247</v>
      </c>
      <c r="B570" s="5" t="s">
        <v>2542</v>
      </c>
      <c r="C570" s="5" t="s">
        <v>2787</v>
      </c>
      <c r="D570" s="5" t="s">
        <v>2267</v>
      </c>
      <c r="E570" s="5" t="s">
        <v>2543</v>
      </c>
      <c r="F570" s="5" t="s">
        <v>2482</v>
      </c>
      <c r="G570" s="5" t="s">
        <v>2483</v>
      </c>
      <c r="H570" s="5" t="s">
        <v>2574</v>
      </c>
      <c r="I570" s="5" t="s">
        <v>2575</v>
      </c>
      <c r="J570" s="5" t="s">
        <v>1665</v>
      </c>
      <c r="K570" s="5" t="s">
        <v>8142</v>
      </c>
      <c r="L570" s="5" t="str" cm="1">
        <f t="array" ref="L570">_xlfn.TEXTJOIN(", ",TRUE,_xlfn.UNIQUE(_xlfn._xlws.FILTER(InfoGeneral[CodigoProducto],(InfoGeneral[BPIN]=EjecucionPresupuestalGastoCCyFondo[[#This Row],[PROYECTO]])*(InfoGeneral[Vigencia]=VALUE(EjecucionPresupuestalGastoCCyFondo[[#This Row],[VIGENCIA]])),"")))</f>
        <v>4599031</v>
      </c>
      <c r="M570" s="5" t="s">
        <v>7788</v>
      </c>
      <c r="N570" s="6">
        <v>4386276996</v>
      </c>
      <c r="O570" s="6">
        <v>0</v>
      </c>
      <c r="P570" s="6">
        <v>0</v>
      </c>
      <c r="Q570" s="6">
        <v>613000000</v>
      </c>
      <c r="R570" s="6">
        <v>0</v>
      </c>
      <c r="S570" s="6">
        <v>0</v>
      </c>
      <c r="T570" s="6">
        <v>0</v>
      </c>
      <c r="U570" s="6">
        <v>4999276996</v>
      </c>
      <c r="V570" s="6">
        <v>4999276996</v>
      </c>
      <c r="W570" s="6">
        <v>4999276996</v>
      </c>
      <c r="X570" s="6">
        <v>4995015886</v>
      </c>
      <c r="Y570" s="6">
        <v>4782915883.3500004</v>
      </c>
      <c r="Z570" s="6">
        <v>4777015883.3500004</v>
      </c>
      <c r="AA570" s="107">
        <v>46031</v>
      </c>
      <c r="AB570" s="5" t="s">
        <v>8143</v>
      </c>
      <c r="AC570" s="107">
        <v>46045</v>
      </c>
      <c r="AD570" s="5" t="s">
        <v>8144</v>
      </c>
      <c r="AE570" s="5" t="s">
        <v>8145</v>
      </c>
      <c r="AF570" s="107">
        <v>46077</v>
      </c>
      <c r="AG570" s="5" t="s">
        <v>8146</v>
      </c>
      <c r="AH570" s="5" t="s">
        <v>8147</v>
      </c>
      <c r="AI570" s="5" t="s">
        <v>33603</v>
      </c>
      <c r="AJ570" s="107">
        <v>45679</v>
      </c>
      <c r="AK570" s="107">
        <v>45679</v>
      </c>
      <c r="AL570" s="6"/>
      <c r="AM570" s="6"/>
      <c r="AN570" s="6"/>
      <c r="AO570" s="6"/>
    </row>
    <row r="571" spans="1:41" ht="40.200000000000003" customHeight="1" x14ac:dyDescent="0.3">
      <c r="A571" s="167" t="s">
        <v>1247</v>
      </c>
      <c r="B571" s="5" t="s">
        <v>2542</v>
      </c>
      <c r="C571" s="5" t="s">
        <v>2777</v>
      </c>
      <c r="D571" s="5" t="s">
        <v>2267</v>
      </c>
      <c r="E571" s="5" t="s">
        <v>2543</v>
      </c>
      <c r="F571" s="5" t="s">
        <v>2482</v>
      </c>
      <c r="G571" s="5" t="s">
        <v>2483</v>
      </c>
      <c r="H571" s="5" t="s">
        <v>2576</v>
      </c>
      <c r="I571" s="5" t="s">
        <v>2577</v>
      </c>
      <c r="J571" s="5" t="s">
        <v>1445</v>
      </c>
      <c r="K571" s="5" t="s">
        <v>6139</v>
      </c>
      <c r="L571" s="5" t="str" cm="1">
        <f t="array" ref="L571">_xlfn.TEXTJOIN(", ",TRUE,_xlfn.UNIQUE(_xlfn._xlws.FILTER(InfoGeneral[CodigoProducto],(InfoGeneral[BPIN]=EjecucionPresupuestalGastoCCyFondo[[#This Row],[PROYECTO]])*(InfoGeneral[Vigencia]=VALUE(EjecucionPresupuestalGastoCCyFondo[[#This Row],[VIGENCIA]])),"")))</f>
        <v>4101025</v>
      </c>
      <c r="M571" s="5" t="s">
        <v>6140</v>
      </c>
      <c r="N571" s="6">
        <v>149664226</v>
      </c>
      <c r="O571" s="6">
        <v>0</v>
      </c>
      <c r="P571" s="6">
        <v>0</v>
      </c>
      <c r="Q571" s="6">
        <v>0</v>
      </c>
      <c r="R571" s="6">
        <v>40000000</v>
      </c>
      <c r="S571" s="6">
        <v>0</v>
      </c>
      <c r="T571" s="6">
        <v>0</v>
      </c>
      <c r="U571" s="6">
        <v>109664226</v>
      </c>
      <c r="V571" s="6">
        <v>80459466</v>
      </c>
      <c r="W571" s="6">
        <v>80459466</v>
      </c>
      <c r="X571" s="6">
        <v>80459466</v>
      </c>
      <c r="Y571" s="6">
        <v>80459466</v>
      </c>
      <c r="Z571" s="6">
        <v>80459466</v>
      </c>
      <c r="AA571" s="107">
        <v>46042</v>
      </c>
      <c r="AB571" s="5" t="s">
        <v>8148</v>
      </c>
      <c r="AC571" s="107">
        <v>46045</v>
      </c>
      <c r="AD571" s="5" t="s">
        <v>8149</v>
      </c>
      <c r="AE571" s="5" t="s">
        <v>5911</v>
      </c>
      <c r="AF571" s="107">
        <v>46048</v>
      </c>
      <c r="AG571" s="5" t="s">
        <v>8150</v>
      </c>
      <c r="AH571" s="5" t="s">
        <v>5911</v>
      </c>
      <c r="AI571" s="5"/>
      <c r="AJ571" s="107"/>
      <c r="AK571" s="107"/>
      <c r="AL571" s="6"/>
      <c r="AM571" s="6"/>
      <c r="AN571" s="6"/>
      <c r="AO571" s="6"/>
    </row>
    <row r="572" spans="1:41" ht="40.200000000000003" customHeight="1" x14ac:dyDescent="0.3">
      <c r="A572" s="167" t="s">
        <v>1247</v>
      </c>
      <c r="B572" s="5" t="s">
        <v>2542</v>
      </c>
      <c r="C572" s="5" t="s">
        <v>2777</v>
      </c>
      <c r="D572" s="5" t="s">
        <v>2267</v>
      </c>
      <c r="E572" s="5" t="s">
        <v>2543</v>
      </c>
      <c r="F572" s="5" t="s">
        <v>2482</v>
      </c>
      <c r="G572" s="5" t="s">
        <v>2483</v>
      </c>
      <c r="H572" s="5" t="s">
        <v>2564</v>
      </c>
      <c r="I572" s="5" t="s">
        <v>2565</v>
      </c>
      <c r="J572" s="5" t="s">
        <v>1618</v>
      </c>
      <c r="K572" s="5" t="s">
        <v>8151</v>
      </c>
      <c r="L572" s="5" t="str" cm="1">
        <f t="array" ref="L572">_xlfn.TEXTJOIN(", ",TRUE,_xlfn.UNIQUE(_xlfn._xlws.FILTER(InfoGeneral[CodigoProducto],(InfoGeneral[BPIN]=EjecucionPresupuestalGastoCCyFondo[[#This Row],[PROYECTO]])*(InfoGeneral[Vigencia]=VALUE(EjecucionPresupuestalGastoCCyFondo[[#This Row],[VIGENCIA]])),"")))</f>
        <v>4102052, 4102041, 4102045</v>
      </c>
      <c r="M572" s="5" t="s">
        <v>7788</v>
      </c>
      <c r="N572" s="6">
        <v>400000000</v>
      </c>
      <c r="O572" s="6">
        <v>0</v>
      </c>
      <c r="P572" s="6">
        <v>0</v>
      </c>
      <c r="Q572" s="6">
        <v>0</v>
      </c>
      <c r="R572" s="6">
        <v>0</v>
      </c>
      <c r="S572" s="6">
        <v>0</v>
      </c>
      <c r="T572" s="6">
        <v>0</v>
      </c>
      <c r="U572" s="6">
        <v>400000000</v>
      </c>
      <c r="V572" s="6">
        <v>400000000</v>
      </c>
      <c r="W572" s="6">
        <v>400000000</v>
      </c>
      <c r="X572" s="6">
        <v>386725425</v>
      </c>
      <c r="Y572" s="6">
        <v>196867572</v>
      </c>
      <c r="Z572" s="6">
        <v>182543999</v>
      </c>
      <c r="AA572" s="107">
        <v>46036</v>
      </c>
      <c r="AB572" s="5" t="s">
        <v>8152</v>
      </c>
      <c r="AC572" s="107">
        <v>46042</v>
      </c>
      <c r="AD572" s="5" t="s">
        <v>8153</v>
      </c>
      <c r="AE572" s="5" t="s">
        <v>8154</v>
      </c>
      <c r="AF572" s="107">
        <v>46092</v>
      </c>
      <c r="AG572" s="5" t="s">
        <v>8155</v>
      </c>
      <c r="AH572" s="5" t="s">
        <v>8156</v>
      </c>
      <c r="AI572" s="5" t="s">
        <v>8157</v>
      </c>
      <c r="AJ572" s="107">
        <v>46041</v>
      </c>
      <c r="AK572" s="107">
        <v>46041</v>
      </c>
      <c r="AL572" s="6"/>
      <c r="AM572" s="6"/>
      <c r="AN572" s="6"/>
      <c r="AO572" s="6"/>
    </row>
    <row r="573" spans="1:41" ht="40.200000000000003" customHeight="1" x14ac:dyDescent="0.3">
      <c r="A573" s="167" t="s">
        <v>1247</v>
      </c>
      <c r="B573" s="5" t="s">
        <v>2542</v>
      </c>
      <c r="C573" s="5" t="s">
        <v>2787</v>
      </c>
      <c r="D573" s="5" t="s">
        <v>2267</v>
      </c>
      <c r="E573" s="5" t="s">
        <v>2543</v>
      </c>
      <c r="F573" s="5" t="s">
        <v>2482</v>
      </c>
      <c r="G573" s="5" t="s">
        <v>2483</v>
      </c>
      <c r="H573" s="5" t="s">
        <v>2578</v>
      </c>
      <c r="I573" s="5" t="s">
        <v>2579</v>
      </c>
      <c r="J573" s="5" t="s">
        <v>2580</v>
      </c>
      <c r="K573" s="5" t="s">
        <v>8158</v>
      </c>
      <c r="L573" s="5" t="str" cm="1">
        <f t="array" ref="L573">_xlfn.TEXTJOIN(", ",TRUE,_xlfn.UNIQUE(_xlfn._xlws.FILTER(InfoGeneral[CodigoProducto],(InfoGeneral[BPIN]=EjecucionPresupuestalGastoCCyFondo[[#This Row],[PROYECTO]])*(InfoGeneral[Vigencia]=VALUE(EjecucionPresupuestalGastoCCyFondo[[#This Row],[VIGENCIA]])),"")))</f>
        <v>4599029</v>
      </c>
      <c r="M573" s="5" t="s">
        <v>33604</v>
      </c>
      <c r="N573" s="6">
        <v>600000000</v>
      </c>
      <c r="O573" s="6">
        <v>0</v>
      </c>
      <c r="P573" s="6">
        <v>0</v>
      </c>
      <c r="Q573" s="6">
        <v>0</v>
      </c>
      <c r="R573" s="6">
        <v>0</v>
      </c>
      <c r="S573" s="6">
        <v>0</v>
      </c>
      <c r="T573" s="6">
        <v>0</v>
      </c>
      <c r="U573" s="6">
        <v>600000000</v>
      </c>
      <c r="V573" s="6">
        <v>600000000</v>
      </c>
      <c r="W573" s="6">
        <v>600000000</v>
      </c>
      <c r="X573" s="6">
        <v>0</v>
      </c>
      <c r="Y573" s="6">
        <v>0</v>
      </c>
      <c r="Z573" s="6">
        <v>0</v>
      </c>
      <c r="AA573" s="107">
        <v>46066</v>
      </c>
      <c r="AB573" s="5" t="s">
        <v>8159</v>
      </c>
      <c r="AC573" s="107"/>
      <c r="AD573" s="5"/>
      <c r="AE573" s="5"/>
      <c r="AF573" s="107"/>
      <c r="AG573" s="5"/>
      <c r="AH573" s="5"/>
      <c r="AI573" s="5"/>
      <c r="AJ573" s="107"/>
      <c r="AK573" s="107"/>
      <c r="AL573" s="6"/>
      <c r="AM573" s="6"/>
      <c r="AN573" s="6"/>
      <c r="AO573" s="6"/>
    </row>
    <row r="574" spans="1:41" ht="40.200000000000003" customHeight="1" x14ac:dyDescent="0.3">
      <c r="A574" s="167" t="s">
        <v>1247</v>
      </c>
      <c r="B574" s="5" t="s">
        <v>2542</v>
      </c>
      <c r="C574" s="5" t="s">
        <v>3745</v>
      </c>
      <c r="D574" s="5" t="s">
        <v>2267</v>
      </c>
      <c r="E574" s="5" t="s">
        <v>2543</v>
      </c>
      <c r="F574" s="5" t="s">
        <v>2482</v>
      </c>
      <c r="G574" s="5" t="s">
        <v>2483</v>
      </c>
      <c r="H574" s="5" t="s">
        <v>2540</v>
      </c>
      <c r="I574" s="5" t="s">
        <v>2541</v>
      </c>
      <c r="J574" s="5" t="s">
        <v>1689</v>
      </c>
      <c r="K574" s="5" t="s">
        <v>7814</v>
      </c>
      <c r="L574" s="5" t="str" cm="1">
        <f t="array" ref="L574">_xlfn.TEXTJOIN(", ",TRUE,_xlfn.UNIQUE(_xlfn._xlws.FILTER(InfoGeneral[CodigoProducto],(InfoGeneral[BPIN]=EjecucionPresupuestalGastoCCyFondo[[#This Row],[PROYECTO]])*(InfoGeneral[Vigencia]=VALUE(EjecucionPresupuestalGastoCCyFondo[[#This Row],[VIGENCIA]])),"")))</f>
        <v>2302024</v>
      </c>
      <c r="M574" s="5" t="s">
        <v>7788</v>
      </c>
      <c r="N574" s="6">
        <v>157874738</v>
      </c>
      <c r="O574" s="6">
        <v>0</v>
      </c>
      <c r="P574" s="6">
        <v>0</v>
      </c>
      <c r="Q574" s="6">
        <v>0</v>
      </c>
      <c r="R574" s="6">
        <v>0</v>
      </c>
      <c r="S574" s="6">
        <v>0</v>
      </c>
      <c r="T574" s="6">
        <v>0</v>
      </c>
      <c r="U574" s="6">
        <v>157874738</v>
      </c>
      <c r="V574" s="6">
        <v>157874738</v>
      </c>
      <c r="W574" s="6">
        <v>157874738</v>
      </c>
      <c r="X574" s="6">
        <v>90873863</v>
      </c>
      <c r="Y574" s="6">
        <v>74893742</v>
      </c>
      <c r="Z574" s="6">
        <v>74893742</v>
      </c>
      <c r="AA574" s="107">
        <v>46031</v>
      </c>
      <c r="AB574" s="5" t="s">
        <v>7815</v>
      </c>
      <c r="AC574" s="107">
        <v>46043</v>
      </c>
      <c r="AD574" s="5" t="s">
        <v>8160</v>
      </c>
      <c r="AE574" s="5" t="s">
        <v>8161</v>
      </c>
      <c r="AF574" s="107">
        <v>46098</v>
      </c>
      <c r="AG574" s="5" t="s">
        <v>8162</v>
      </c>
      <c r="AH574" s="5" t="s">
        <v>5860</v>
      </c>
      <c r="AI574" s="5" t="s">
        <v>8163</v>
      </c>
      <c r="AJ574" s="107">
        <v>46042</v>
      </c>
      <c r="AK574" s="107">
        <v>46042</v>
      </c>
      <c r="AL574" s="6"/>
      <c r="AM574" s="6"/>
      <c r="AN574" s="6"/>
      <c r="AO574" s="6"/>
    </row>
    <row r="575" spans="1:41" ht="40.200000000000003" customHeight="1" x14ac:dyDescent="0.3">
      <c r="A575" s="167" t="s">
        <v>1247</v>
      </c>
      <c r="B575" s="5" t="s">
        <v>2542</v>
      </c>
      <c r="C575" s="5" t="s">
        <v>2787</v>
      </c>
      <c r="D575" s="5" t="s">
        <v>2267</v>
      </c>
      <c r="E575" s="5" t="s">
        <v>2543</v>
      </c>
      <c r="F575" s="5" t="s">
        <v>2581</v>
      </c>
      <c r="G575" s="5" t="s">
        <v>2582</v>
      </c>
      <c r="H575" s="5" t="s">
        <v>2505</v>
      </c>
      <c r="I575" s="5" t="s">
        <v>2506</v>
      </c>
      <c r="J575" s="5" t="s">
        <v>1527</v>
      </c>
      <c r="K575" s="5" t="s">
        <v>7535</v>
      </c>
      <c r="L575" s="5" t="str" cm="1">
        <f t="array" ref="L575">_xlfn.TEXTJOIN(", ",TRUE,_xlfn.UNIQUE(_xlfn._xlws.FILTER(InfoGeneral[CodigoProducto],(InfoGeneral[BPIN]=EjecucionPresupuestalGastoCCyFondo[[#This Row],[PROYECTO]])*(InfoGeneral[Vigencia]=VALUE(EjecucionPresupuestalGastoCCyFondo[[#This Row],[VIGENCIA]])),"")))</f>
        <v>4502034, 4502038</v>
      </c>
      <c r="M575" s="5" t="s">
        <v>6907</v>
      </c>
      <c r="N575" s="6">
        <v>0</v>
      </c>
      <c r="O575" s="6">
        <v>2979309905</v>
      </c>
      <c r="P575" s="6">
        <v>0</v>
      </c>
      <c r="Q575" s="6">
        <v>0</v>
      </c>
      <c r="R575" s="6">
        <v>0</v>
      </c>
      <c r="S575" s="6">
        <v>0</v>
      </c>
      <c r="T575" s="6">
        <v>0</v>
      </c>
      <c r="U575" s="6">
        <v>2979309905</v>
      </c>
      <c r="V575" s="6">
        <v>2979309905</v>
      </c>
      <c r="W575" s="6">
        <v>2979309905</v>
      </c>
      <c r="X575" s="6">
        <v>2979309905</v>
      </c>
      <c r="Y575" s="6">
        <v>884514291.45000005</v>
      </c>
      <c r="Z575" s="6">
        <v>884514291.45000005</v>
      </c>
      <c r="AA575" s="107">
        <v>46045</v>
      </c>
      <c r="AB575" s="5" t="s">
        <v>8164</v>
      </c>
      <c r="AC575" s="107">
        <v>46052</v>
      </c>
      <c r="AD575" s="5" t="s">
        <v>8165</v>
      </c>
      <c r="AE575" s="5" t="s">
        <v>8166</v>
      </c>
      <c r="AF575" s="107">
        <v>46233</v>
      </c>
      <c r="AG575" s="5" t="s">
        <v>8167</v>
      </c>
      <c r="AH575" s="5" t="s">
        <v>5782</v>
      </c>
      <c r="AI575" s="5" t="s">
        <v>8168</v>
      </c>
      <c r="AJ575" s="107">
        <v>46052</v>
      </c>
      <c r="AK575" s="107">
        <v>46052</v>
      </c>
      <c r="AL575" s="6"/>
      <c r="AM575" s="6"/>
      <c r="AN575" s="6"/>
      <c r="AO575" s="6"/>
    </row>
    <row r="576" spans="1:41" ht="40.200000000000003" customHeight="1" x14ac:dyDescent="0.3">
      <c r="A576" s="167" t="s">
        <v>1247</v>
      </c>
      <c r="B576" s="5" t="s">
        <v>2542</v>
      </c>
      <c r="C576" s="5" t="s">
        <v>2777</v>
      </c>
      <c r="D576" s="5" t="s">
        <v>2267</v>
      </c>
      <c r="E576" s="5" t="s">
        <v>2543</v>
      </c>
      <c r="F576" s="5" t="s">
        <v>2583</v>
      </c>
      <c r="G576" s="5" t="s">
        <v>2584</v>
      </c>
      <c r="H576" s="5" t="s">
        <v>2564</v>
      </c>
      <c r="I576" s="5" t="s">
        <v>2565</v>
      </c>
      <c r="J576" s="5" t="s">
        <v>1752</v>
      </c>
      <c r="K576" s="5" t="s">
        <v>8169</v>
      </c>
      <c r="L576" s="5" t="str" cm="1">
        <f t="array" ref="L576">_xlfn.TEXTJOIN(", ",TRUE,_xlfn.UNIQUE(_xlfn._xlws.FILTER(InfoGeneral[CodigoProducto],(InfoGeneral[BPIN]=EjecucionPresupuestalGastoCCyFondo[[#This Row],[PROYECTO]])*(InfoGeneral[Vigencia]=VALUE(EjecucionPresupuestalGastoCCyFondo[[#This Row],[VIGENCIA]])),"")))</f>
        <v>4104020</v>
      </c>
      <c r="M576" s="5" t="s">
        <v>7788</v>
      </c>
      <c r="N576" s="6">
        <v>90000000</v>
      </c>
      <c r="O576" s="6">
        <v>0</v>
      </c>
      <c r="P576" s="6">
        <v>0</v>
      </c>
      <c r="Q576" s="6">
        <v>0</v>
      </c>
      <c r="R576" s="6">
        <v>0</v>
      </c>
      <c r="S576" s="6">
        <v>0</v>
      </c>
      <c r="T576" s="6">
        <v>0</v>
      </c>
      <c r="U576" s="6">
        <v>90000000</v>
      </c>
      <c r="V576" s="6">
        <v>90000000</v>
      </c>
      <c r="W576" s="6">
        <v>90000000</v>
      </c>
      <c r="X576" s="6">
        <v>90000000</v>
      </c>
      <c r="Y576" s="6">
        <v>90000000</v>
      </c>
      <c r="Z576" s="6">
        <v>90000000</v>
      </c>
      <c r="AA576" s="107">
        <v>46036</v>
      </c>
      <c r="AB576" s="5" t="s">
        <v>8170</v>
      </c>
      <c r="AC576" s="107">
        <v>46073</v>
      </c>
      <c r="AD576" s="5" t="s">
        <v>8171</v>
      </c>
      <c r="AE576" s="5" t="s">
        <v>8172</v>
      </c>
      <c r="AF576" s="107">
        <v>46100</v>
      </c>
      <c r="AG576" s="5" t="s">
        <v>8173</v>
      </c>
      <c r="AH576" s="5" t="s">
        <v>7863</v>
      </c>
      <c r="AI576" s="5" t="s">
        <v>8174</v>
      </c>
      <c r="AJ576" s="107">
        <v>46071</v>
      </c>
      <c r="AK576" s="107">
        <v>46073</v>
      </c>
      <c r="AL576" s="6"/>
      <c r="AM576" s="6"/>
      <c r="AN576" s="6"/>
      <c r="AO576" s="6"/>
    </row>
    <row r="577" spans="1:41" ht="40.200000000000003" customHeight="1" x14ac:dyDescent="0.3">
      <c r="A577" s="167" t="s">
        <v>1247</v>
      </c>
      <c r="B577" s="5" t="s">
        <v>2542</v>
      </c>
      <c r="C577" s="5" t="s">
        <v>2787</v>
      </c>
      <c r="D577" s="5" t="s">
        <v>2267</v>
      </c>
      <c r="E577" s="5" t="s">
        <v>2543</v>
      </c>
      <c r="F577" s="5" t="s">
        <v>2583</v>
      </c>
      <c r="G577" s="5" t="s">
        <v>2584</v>
      </c>
      <c r="H577" s="5" t="s">
        <v>2564</v>
      </c>
      <c r="I577" s="5" t="s">
        <v>2565</v>
      </c>
      <c r="J577" s="5" t="s">
        <v>1720</v>
      </c>
      <c r="K577" s="5" t="s">
        <v>8175</v>
      </c>
      <c r="L577" s="5" t="str" cm="1">
        <f t="array" ref="L577">_xlfn.TEXTJOIN(", ",TRUE,_xlfn.UNIQUE(_xlfn._xlws.FILTER(InfoGeneral[CodigoProducto],(InfoGeneral[BPIN]=EjecucionPresupuestalGastoCCyFondo[[#This Row],[PROYECTO]])*(InfoGeneral[Vigencia]=VALUE(EjecucionPresupuestalGastoCCyFondo[[#This Row],[VIGENCIA]])),"")))</f>
        <v>4502024</v>
      </c>
      <c r="M577" s="5" t="s">
        <v>7788</v>
      </c>
      <c r="N577" s="6">
        <v>30000000</v>
      </c>
      <c r="O577" s="6">
        <v>0</v>
      </c>
      <c r="P577" s="6">
        <v>0</v>
      </c>
      <c r="Q577" s="6">
        <v>0</v>
      </c>
      <c r="R577" s="6">
        <v>0</v>
      </c>
      <c r="S577" s="6">
        <v>0</v>
      </c>
      <c r="T577" s="6">
        <v>0</v>
      </c>
      <c r="U577" s="6">
        <v>30000000</v>
      </c>
      <c r="V577" s="6">
        <v>30000000</v>
      </c>
      <c r="W577" s="6">
        <v>30000000</v>
      </c>
      <c r="X577" s="6">
        <v>15500000</v>
      </c>
      <c r="Y577" s="6">
        <v>15500000</v>
      </c>
      <c r="Z577" s="6">
        <v>15500000</v>
      </c>
      <c r="AA577" s="107">
        <v>46036</v>
      </c>
      <c r="AB577" s="5" t="s">
        <v>8176</v>
      </c>
      <c r="AC577" s="107">
        <v>46038</v>
      </c>
      <c r="AD577" s="5" t="s">
        <v>8177</v>
      </c>
      <c r="AE577" s="5" t="s">
        <v>8178</v>
      </c>
      <c r="AF577" s="107">
        <v>46086</v>
      </c>
      <c r="AG577" s="5" t="s">
        <v>8179</v>
      </c>
      <c r="AH577" s="5" t="s">
        <v>5860</v>
      </c>
      <c r="AI577" s="5" t="s">
        <v>8180</v>
      </c>
      <c r="AJ577" s="107">
        <v>46037</v>
      </c>
      <c r="AK577" s="107">
        <v>46037</v>
      </c>
      <c r="AL577" s="6"/>
      <c r="AM577" s="6"/>
      <c r="AN577" s="6"/>
      <c r="AO577" s="6"/>
    </row>
    <row r="578" spans="1:41" ht="40.200000000000003" customHeight="1" x14ac:dyDescent="0.3">
      <c r="A578" s="167" t="s">
        <v>1247</v>
      </c>
      <c r="B578" s="5" t="s">
        <v>2542</v>
      </c>
      <c r="C578" s="5" t="s">
        <v>2787</v>
      </c>
      <c r="D578" s="5" t="s">
        <v>2267</v>
      </c>
      <c r="E578" s="5" t="s">
        <v>2543</v>
      </c>
      <c r="F578" s="5" t="s">
        <v>2583</v>
      </c>
      <c r="G578" s="5" t="s">
        <v>2584</v>
      </c>
      <c r="H578" s="5" t="s">
        <v>2585</v>
      </c>
      <c r="I578" s="5" t="s">
        <v>2586</v>
      </c>
      <c r="J578" s="5" t="s">
        <v>1771</v>
      </c>
      <c r="K578" s="5" t="s">
        <v>8181</v>
      </c>
      <c r="L578" s="5" t="str" cm="1">
        <f t="array" ref="L578">_xlfn.TEXTJOIN(", ",TRUE,_xlfn.UNIQUE(_xlfn._xlws.FILTER(InfoGeneral[CodigoProducto],(InfoGeneral[BPIN]=EjecucionPresupuestalGastoCCyFondo[[#This Row],[PROYECTO]])*(InfoGeneral[Vigencia]=VALUE(EjecucionPresupuestalGastoCCyFondo[[#This Row],[VIGENCIA]])),"")))</f>
        <v>4502024, 4502001, 4502039</v>
      </c>
      <c r="M578" s="5" t="s">
        <v>7788</v>
      </c>
      <c r="N578" s="6">
        <v>0</v>
      </c>
      <c r="O578" s="6">
        <v>0</v>
      </c>
      <c r="P578" s="6">
        <v>0</v>
      </c>
      <c r="Q578" s="6">
        <v>80000000</v>
      </c>
      <c r="R578" s="6">
        <v>0</v>
      </c>
      <c r="S578" s="6">
        <v>0</v>
      </c>
      <c r="T578" s="6">
        <v>0</v>
      </c>
      <c r="U578" s="6">
        <v>80000000</v>
      </c>
      <c r="V578" s="6">
        <v>80000000</v>
      </c>
      <c r="W578" s="6">
        <v>80000000</v>
      </c>
      <c r="X578" s="6">
        <v>63999031.200000003</v>
      </c>
      <c r="Y578" s="6">
        <v>63999031.200000003</v>
      </c>
      <c r="Z578" s="6">
        <v>63999031.200000003</v>
      </c>
      <c r="AA578" s="107">
        <v>46062</v>
      </c>
      <c r="AB578" s="5" t="s">
        <v>8182</v>
      </c>
      <c r="AC578" s="107">
        <v>46085</v>
      </c>
      <c r="AD578" s="5" t="s">
        <v>8183</v>
      </c>
      <c r="AE578" s="5" t="s">
        <v>8184</v>
      </c>
      <c r="AF578" s="107">
        <v>46203</v>
      </c>
      <c r="AG578" s="5" t="s">
        <v>8185</v>
      </c>
      <c r="AH578" s="5" t="s">
        <v>7863</v>
      </c>
      <c r="AI578" s="5" t="s">
        <v>8186</v>
      </c>
      <c r="AJ578" s="107">
        <v>46085</v>
      </c>
      <c r="AK578" s="107">
        <v>46085</v>
      </c>
      <c r="AL578" s="6"/>
      <c r="AM578" s="6"/>
      <c r="AN578" s="6"/>
      <c r="AO578" s="6"/>
    </row>
    <row r="579" spans="1:41" ht="70.2" customHeight="1" x14ac:dyDescent="0.3">
      <c r="A579" s="167" t="s">
        <v>1247</v>
      </c>
      <c r="B579" s="5" t="s">
        <v>2542</v>
      </c>
      <c r="C579" s="5" t="s">
        <v>2787</v>
      </c>
      <c r="D579" s="5" t="s">
        <v>2267</v>
      </c>
      <c r="E579" s="5" t="s">
        <v>2543</v>
      </c>
      <c r="F579" s="5" t="s">
        <v>2503</v>
      </c>
      <c r="G579" s="5" t="s">
        <v>2504</v>
      </c>
      <c r="H579" s="5" t="s">
        <v>2505</v>
      </c>
      <c r="I579" s="5" t="s">
        <v>2506</v>
      </c>
      <c r="J579" s="5" t="s">
        <v>1527</v>
      </c>
      <c r="K579" s="5" t="s">
        <v>7535</v>
      </c>
      <c r="L579" s="5" t="str" cm="1">
        <f t="array" ref="L579">_xlfn.TEXTJOIN(", ",TRUE,_xlfn.UNIQUE(_xlfn._xlws.FILTER(InfoGeneral[CodigoProducto],(InfoGeneral[BPIN]=EjecucionPresupuestalGastoCCyFondo[[#This Row],[PROYECTO]])*(InfoGeneral[Vigencia]=VALUE(EjecucionPresupuestalGastoCCyFondo[[#This Row],[VIGENCIA]])),"")))</f>
        <v>4502034, 4502038</v>
      </c>
      <c r="M579" s="5" t="s">
        <v>6907</v>
      </c>
      <c r="N579" s="6">
        <v>1000000000</v>
      </c>
      <c r="O579" s="6">
        <v>0</v>
      </c>
      <c r="P579" s="6">
        <v>0</v>
      </c>
      <c r="Q579" s="6">
        <v>0</v>
      </c>
      <c r="R579" s="6">
        <v>0</v>
      </c>
      <c r="S579" s="6">
        <v>0</v>
      </c>
      <c r="T579" s="6">
        <v>0</v>
      </c>
      <c r="U579" s="6">
        <v>1000000000</v>
      </c>
      <c r="V579" s="6">
        <v>1000000000</v>
      </c>
      <c r="W579" s="6">
        <v>1000000000</v>
      </c>
      <c r="X579" s="6">
        <v>1000000000</v>
      </c>
      <c r="Y579" s="6">
        <v>1000000000</v>
      </c>
      <c r="Z579" s="6">
        <v>1000000000</v>
      </c>
      <c r="AA579" s="107">
        <v>46042</v>
      </c>
      <c r="AB579" s="5" t="s">
        <v>8187</v>
      </c>
      <c r="AC579" s="107">
        <v>46052</v>
      </c>
      <c r="AD579" s="5" t="s">
        <v>8165</v>
      </c>
      <c r="AE579" s="5" t="s">
        <v>8166</v>
      </c>
      <c r="AF579" s="107">
        <v>46171</v>
      </c>
      <c r="AG579" s="5" t="s">
        <v>8188</v>
      </c>
      <c r="AH579" s="5" t="s">
        <v>5782</v>
      </c>
      <c r="AI579" s="5" t="s">
        <v>8168</v>
      </c>
      <c r="AJ579" s="107">
        <v>46052</v>
      </c>
      <c r="AK579" s="107">
        <v>46052</v>
      </c>
      <c r="AL579" s="6"/>
      <c r="AM579" s="6"/>
      <c r="AN579" s="6"/>
      <c r="AO579" s="6"/>
    </row>
    <row r="580" spans="1:41" ht="40.200000000000003" customHeight="1" x14ac:dyDescent="0.3">
      <c r="A580" s="167" t="s">
        <v>1247</v>
      </c>
      <c r="B580" s="5" t="s">
        <v>2542</v>
      </c>
      <c r="C580" s="5" t="s">
        <v>2787</v>
      </c>
      <c r="D580" s="5" t="s">
        <v>2267</v>
      </c>
      <c r="E580" s="5" t="s">
        <v>2543</v>
      </c>
      <c r="F580" s="5" t="s">
        <v>2503</v>
      </c>
      <c r="G580" s="5" t="s">
        <v>2504</v>
      </c>
      <c r="H580" s="5" t="s">
        <v>2505</v>
      </c>
      <c r="I580" s="5" t="s">
        <v>2506</v>
      </c>
      <c r="J580" s="5" t="s">
        <v>1595</v>
      </c>
      <c r="K580" s="5" t="s">
        <v>8189</v>
      </c>
      <c r="L580" s="5" t="str" cm="1">
        <f t="array" ref="L580">_xlfn.TEXTJOIN(", ",TRUE,_xlfn.UNIQUE(_xlfn._xlws.FILTER(InfoGeneral[CodigoProducto],(InfoGeneral[BPIN]=EjecucionPresupuestalGastoCCyFondo[[#This Row],[PROYECTO]])*(InfoGeneral[Vigencia]=VALUE(EjecucionPresupuestalGastoCCyFondo[[#This Row],[VIGENCIA]])),"")))</f>
        <v>4501029</v>
      </c>
      <c r="M580" s="5" t="s">
        <v>7788</v>
      </c>
      <c r="N580" s="6">
        <v>193965492</v>
      </c>
      <c r="O580" s="6">
        <v>0</v>
      </c>
      <c r="P580" s="6">
        <v>0</v>
      </c>
      <c r="Q580" s="6">
        <v>0</v>
      </c>
      <c r="R580" s="6">
        <v>0</v>
      </c>
      <c r="S580" s="6">
        <v>0</v>
      </c>
      <c r="T580" s="6">
        <v>0</v>
      </c>
      <c r="U580" s="6">
        <v>193965492</v>
      </c>
      <c r="V580" s="6">
        <v>193965492</v>
      </c>
      <c r="W580" s="6">
        <v>193965492</v>
      </c>
      <c r="X580" s="6">
        <v>193965492</v>
      </c>
      <c r="Y580" s="6">
        <v>133475172</v>
      </c>
      <c r="Z580" s="6">
        <v>133475172</v>
      </c>
      <c r="AA580" s="107">
        <v>46031</v>
      </c>
      <c r="AB580" s="5" t="s">
        <v>8190</v>
      </c>
      <c r="AC580" s="107">
        <v>46042</v>
      </c>
      <c r="AD580" s="5" t="s">
        <v>8191</v>
      </c>
      <c r="AE580" s="5" t="s">
        <v>8192</v>
      </c>
      <c r="AF580" s="107">
        <v>46072</v>
      </c>
      <c r="AG580" s="5" t="s">
        <v>8193</v>
      </c>
      <c r="AH580" s="5" t="s">
        <v>6528</v>
      </c>
      <c r="AI580" s="5" t="s">
        <v>8194</v>
      </c>
      <c r="AJ580" s="107">
        <v>46038</v>
      </c>
      <c r="AK580" s="107">
        <v>46038</v>
      </c>
      <c r="AL580" s="6"/>
      <c r="AM580" s="6"/>
      <c r="AN580" s="6"/>
      <c r="AO580" s="6"/>
    </row>
    <row r="581" spans="1:41" ht="40.200000000000003" customHeight="1" x14ac:dyDescent="0.3">
      <c r="A581" s="167" t="s">
        <v>1247</v>
      </c>
      <c r="B581" s="5" t="s">
        <v>2542</v>
      </c>
      <c r="C581" s="5" t="s">
        <v>2787</v>
      </c>
      <c r="D581" s="5" t="s">
        <v>2267</v>
      </c>
      <c r="E581" s="5" t="s">
        <v>2543</v>
      </c>
      <c r="F581" s="5" t="s">
        <v>2503</v>
      </c>
      <c r="G581" s="5" t="s">
        <v>2504</v>
      </c>
      <c r="H581" s="5" t="s">
        <v>2505</v>
      </c>
      <c r="I581" s="5" t="s">
        <v>2506</v>
      </c>
      <c r="J581" s="5" t="s">
        <v>2587</v>
      </c>
      <c r="K581" s="5" t="s">
        <v>8195</v>
      </c>
      <c r="L581" s="5" t="str" cm="1">
        <f t="array" ref="L581">_xlfn.TEXTJOIN(", ",TRUE,_xlfn.UNIQUE(_xlfn._xlws.FILTER(InfoGeneral[CodigoProducto],(InfoGeneral[BPIN]=EjecucionPresupuestalGastoCCyFondo[[#This Row],[PROYECTO]])*(InfoGeneral[Vigencia]=VALUE(EjecucionPresupuestalGastoCCyFondo[[#This Row],[VIGENCIA]])),"")))</f>
        <v>4501029</v>
      </c>
      <c r="M581" s="5" t="s">
        <v>7788</v>
      </c>
      <c r="N581" s="6">
        <v>0</v>
      </c>
      <c r="O581" s="6">
        <v>0</v>
      </c>
      <c r="P581" s="6">
        <v>0</v>
      </c>
      <c r="Q581" s="6">
        <v>113033791</v>
      </c>
      <c r="R581" s="6">
        <v>0</v>
      </c>
      <c r="S581" s="6">
        <v>0</v>
      </c>
      <c r="T581" s="6">
        <v>0</v>
      </c>
      <c r="U581" s="6">
        <v>113033791</v>
      </c>
      <c r="V581" s="6">
        <v>113033791</v>
      </c>
      <c r="W581" s="6">
        <v>113033791</v>
      </c>
      <c r="X581" s="6">
        <v>112363500</v>
      </c>
      <c r="Y581" s="6">
        <v>112363500</v>
      </c>
      <c r="Z581" s="6">
        <v>112363500</v>
      </c>
      <c r="AA581" s="107">
        <v>46121</v>
      </c>
      <c r="AB581" s="5" t="s">
        <v>8196</v>
      </c>
      <c r="AC581" s="107">
        <v>46169</v>
      </c>
      <c r="AD581" s="5" t="s">
        <v>8197</v>
      </c>
      <c r="AE581" s="5" t="s">
        <v>8198</v>
      </c>
      <c r="AF581" s="107">
        <v>46246</v>
      </c>
      <c r="AG581" s="5" t="s">
        <v>8199</v>
      </c>
      <c r="AH581" s="5" t="s">
        <v>7863</v>
      </c>
      <c r="AI581" s="5" t="s">
        <v>8200</v>
      </c>
      <c r="AJ581" s="107">
        <v>46163</v>
      </c>
      <c r="AK581" s="107">
        <v>46169</v>
      </c>
      <c r="AL581" s="6"/>
      <c r="AM581" s="6"/>
      <c r="AN581" s="6"/>
      <c r="AO581" s="6"/>
    </row>
    <row r="582" spans="1:41" ht="70.2" customHeight="1" x14ac:dyDescent="0.3">
      <c r="A582" s="167" t="s">
        <v>1247</v>
      </c>
      <c r="B582" s="5" t="s">
        <v>2542</v>
      </c>
      <c r="C582" s="5" t="s">
        <v>2927</v>
      </c>
      <c r="D582" s="5" t="s">
        <v>2267</v>
      </c>
      <c r="E582" s="5" t="s">
        <v>2543</v>
      </c>
      <c r="F582" s="5" t="s">
        <v>2588</v>
      </c>
      <c r="G582" s="5" t="s">
        <v>2589</v>
      </c>
      <c r="H582" s="5" t="s">
        <v>2420</v>
      </c>
      <c r="I582" s="5" t="s">
        <v>2426</v>
      </c>
      <c r="J582" s="5" t="s">
        <v>1724</v>
      </c>
      <c r="K582" s="5" t="s">
        <v>8201</v>
      </c>
      <c r="L582" s="5" t="str" cm="1">
        <f t="array" ref="L582">_xlfn.TEXTJOIN(", ",TRUE,_xlfn.UNIQUE(_xlfn._xlws.FILTER(InfoGeneral[CodigoProducto],(InfoGeneral[BPIN]=EjecucionPresupuestalGastoCCyFondo[[#This Row],[PROYECTO]])*(InfoGeneral[Vigencia]=VALUE(EjecucionPresupuestalGastoCCyFondo[[#This Row],[VIGENCIA]])),"")))</f>
        <v>1906029</v>
      </c>
      <c r="M582" s="5" t="s">
        <v>7788</v>
      </c>
      <c r="N582" s="6">
        <v>114310440</v>
      </c>
      <c r="O582" s="6">
        <v>0</v>
      </c>
      <c r="P582" s="6">
        <v>0</v>
      </c>
      <c r="Q582" s="6">
        <v>0</v>
      </c>
      <c r="R582" s="6">
        <v>0</v>
      </c>
      <c r="S582" s="6">
        <v>0</v>
      </c>
      <c r="T582" s="6">
        <v>0</v>
      </c>
      <c r="U582" s="6">
        <v>114310440</v>
      </c>
      <c r="V582" s="6">
        <v>114310440</v>
      </c>
      <c r="W582" s="6">
        <v>114310440</v>
      </c>
      <c r="X582" s="6">
        <v>114310440</v>
      </c>
      <c r="Y582" s="6">
        <v>114310440</v>
      </c>
      <c r="Z582" s="6">
        <v>114310440</v>
      </c>
      <c r="AA582" s="107">
        <v>46035</v>
      </c>
      <c r="AB582" s="5" t="s">
        <v>8202</v>
      </c>
      <c r="AC582" s="107">
        <v>46041</v>
      </c>
      <c r="AD582" s="5" t="s">
        <v>8203</v>
      </c>
      <c r="AE582" s="5" t="s">
        <v>8204</v>
      </c>
      <c r="AF582" s="107">
        <v>46086</v>
      </c>
      <c r="AG582" s="5" t="s">
        <v>8205</v>
      </c>
      <c r="AH582" s="5" t="s">
        <v>8206</v>
      </c>
      <c r="AI582" s="5" t="s">
        <v>8207</v>
      </c>
      <c r="AJ582" s="107">
        <v>46041</v>
      </c>
      <c r="AK582" s="107">
        <v>46041</v>
      </c>
      <c r="AL582" s="6"/>
      <c r="AM582" s="6"/>
      <c r="AN582" s="6"/>
      <c r="AO582" s="6"/>
    </row>
    <row r="583" spans="1:41" ht="40.200000000000003" customHeight="1" x14ac:dyDescent="0.3">
      <c r="A583" s="167" t="s">
        <v>1247</v>
      </c>
      <c r="B583" s="5" t="s">
        <v>2542</v>
      </c>
      <c r="C583" s="5" t="s">
        <v>2927</v>
      </c>
      <c r="D583" s="5" t="s">
        <v>2267</v>
      </c>
      <c r="E583" s="5" t="s">
        <v>2543</v>
      </c>
      <c r="F583" s="5" t="s">
        <v>2590</v>
      </c>
      <c r="G583" s="5" t="s">
        <v>2591</v>
      </c>
      <c r="H583" s="5" t="s">
        <v>2420</v>
      </c>
      <c r="I583" s="5" t="s">
        <v>2426</v>
      </c>
      <c r="J583" s="5" t="s">
        <v>1655</v>
      </c>
      <c r="K583" s="5" t="s">
        <v>8208</v>
      </c>
      <c r="L583" s="5" t="str" cm="1">
        <f t="array" ref="L583">_xlfn.TEXTJOIN(", ",TRUE,_xlfn.UNIQUE(_xlfn._xlws.FILTER(InfoGeneral[CodigoProducto],(InfoGeneral[BPIN]=EjecucionPresupuestalGastoCCyFondo[[#This Row],[PROYECTO]])*(InfoGeneral[Vigencia]=VALUE(EjecucionPresupuestalGastoCCyFondo[[#This Row],[VIGENCIA]])),"")))</f>
        <v>1906029</v>
      </c>
      <c r="M583" s="5" t="s">
        <v>7788</v>
      </c>
      <c r="N583" s="6">
        <v>0</v>
      </c>
      <c r="O583" s="6">
        <v>0</v>
      </c>
      <c r="P583" s="6">
        <v>0</v>
      </c>
      <c r="Q583" s="6">
        <v>212014283</v>
      </c>
      <c r="R583" s="6">
        <v>0</v>
      </c>
      <c r="S583" s="6">
        <v>0</v>
      </c>
      <c r="T583" s="6">
        <v>0</v>
      </c>
      <c r="U583" s="6">
        <v>212014283</v>
      </c>
      <c r="V583" s="6">
        <v>212014283</v>
      </c>
      <c r="W583" s="6">
        <v>212014283</v>
      </c>
      <c r="X583" s="6">
        <v>212014283</v>
      </c>
      <c r="Y583" s="6">
        <v>202237395</v>
      </c>
      <c r="Z583" s="6">
        <v>202237395</v>
      </c>
      <c r="AA583" s="107">
        <v>46050</v>
      </c>
      <c r="AB583" s="5" t="s">
        <v>8209</v>
      </c>
      <c r="AC583" s="107">
        <v>46052</v>
      </c>
      <c r="AD583" s="5" t="s">
        <v>8210</v>
      </c>
      <c r="AE583" s="5" t="s">
        <v>8211</v>
      </c>
      <c r="AF583" s="107">
        <v>46083</v>
      </c>
      <c r="AG583" s="5" t="s">
        <v>8212</v>
      </c>
      <c r="AH583" s="5" t="s">
        <v>8213</v>
      </c>
      <c r="AI583" s="5" t="s">
        <v>8214</v>
      </c>
      <c r="AJ583" s="107">
        <v>46052</v>
      </c>
      <c r="AK583" s="107">
        <v>46052</v>
      </c>
      <c r="AL583" s="6"/>
      <c r="AM583" s="6"/>
      <c r="AN583" s="6"/>
      <c r="AO583" s="6"/>
    </row>
    <row r="584" spans="1:41" ht="40.200000000000003" customHeight="1" x14ac:dyDescent="0.3">
      <c r="A584" s="167" t="s">
        <v>1247</v>
      </c>
      <c r="B584" s="5" t="s">
        <v>2542</v>
      </c>
      <c r="C584" s="5" t="s">
        <v>2787</v>
      </c>
      <c r="D584" s="5" t="s">
        <v>2267</v>
      </c>
      <c r="E584" s="5" t="s">
        <v>2543</v>
      </c>
      <c r="F584" s="5" t="s">
        <v>2511</v>
      </c>
      <c r="G584" s="5" t="s">
        <v>2512</v>
      </c>
      <c r="H584" s="5" t="s">
        <v>2505</v>
      </c>
      <c r="I584" s="5" t="s">
        <v>2506</v>
      </c>
      <c r="J584" s="5" t="s">
        <v>2513</v>
      </c>
      <c r="K584" s="5" t="s">
        <v>7821</v>
      </c>
      <c r="L584" s="5" t="str" cm="1">
        <f t="array" ref="L584">_xlfn.TEXTJOIN(", ",TRUE,_xlfn.UNIQUE(_xlfn._xlws.FILTER(InfoGeneral[CodigoProducto],(InfoGeneral[BPIN]=EjecucionPresupuestalGastoCCyFondo[[#This Row],[PROYECTO]])*(InfoGeneral[Vigencia]=VALUE(EjecucionPresupuestalGastoCCyFondo[[#This Row],[VIGENCIA]])),"")))</f>
        <v>4501079</v>
      </c>
      <c r="M584" s="5" t="s">
        <v>7788</v>
      </c>
      <c r="N584" s="6">
        <v>1000000000</v>
      </c>
      <c r="O584" s="6">
        <v>0</v>
      </c>
      <c r="P584" s="6">
        <v>0</v>
      </c>
      <c r="Q584" s="6">
        <v>0</v>
      </c>
      <c r="R584" s="6">
        <v>0</v>
      </c>
      <c r="S584" s="6">
        <v>0</v>
      </c>
      <c r="T584" s="6">
        <v>0</v>
      </c>
      <c r="U584" s="6">
        <v>1000000000</v>
      </c>
      <c r="V584" s="6">
        <v>0</v>
      </c>
      <c r="W584" s="6">
        <v>0</v>
      </c>
      <c r="X584" s="6">
        <v>0</v>
      </c>
      <c r="Y584" s="6">
        <v>0</v>
      </c>
      <c r="Z584" s="6">
        <v>0</v>
      </c>
      <c r="AA584" s="107"/>
      <c r="AB584" s="5"/>
      <c r="AC584" s="107"/>
      <c r="AD584" s="5"/>
      <c r="AE584" s="5"/>
      <c r="AF584" s="107"/>
      <c r="AG584" s="5"/>
      <c r="AH584" s="5"/>
      <c r="AI584" s="5"/>
      <c r="AJ584" s="107"/>
      <c r="AK584" s="107"/>
      <c r="AL584" s="6"/>
      <c r="AM584" s="6"/>
      <c r="AN584" s="6"/>
      <c r="AO584" s="6"/>
    </row>
    <row r="585" spans="1:41" ht="40.200000000000003" customHeight="1" x14ac:dyDescent="0.3">
      <c r="A585" s="167" t="s">
        <v>1247</v>
      </c>
      <c r="B585" s="5" t="s">
        <v>2542</v>
      </c>
      <c r="C585" s="5" t="s">
        <v>2927</v>
      </c>
      <c r="D585" s="5" t="s">
        <v>2267</v>
      </c>
      <c r="E585" s="5" t="s">
        <v>2543</v>
      </c>
      <c r="F585" s="5" t="s">
        <v>7669</v>
      </c>
      <c r="G585" s="5" t="s">
        <v>7670</v>
      </c>
      <c r="H585" s="5" t="s">
        <v>2420</v>
      </c>
      <c r="I585" s="5" t="s">
        <v>2426</v>
      </c>
      <c r="J585" s="5" t="s">
        <v>4652</v>
      </c>
      <c r="K585" s="5" t="s">
        <v>8215</v>
      </c>
      <c r="L585" s="5" t="str" cm="1">
        <f t="array" ref="L585">_xlfn.TEXTJOIN(", ",TRUE,_xlfn.UNIQUE(_xlfn._xlws.FILTER(InfoGeneral[CodigoProducto],(InfoGeneral[BPIN]=EjecucionPresupuestalGastoCCyFondo[[#This Row],[PROYECTO]])*(InfoGeneral[Vigencia]=VALUE(EjecucionPresupuestalGastoCCyFondo[[#This Row],[VIGENCIA]])),"")))</f>
        <v>1906029</v>
      </c>
      <c r="M585" s="5" t="s">
        <v>7788</v>
      </c>
      <c r="N585" s="6">
        <v>0</v>
      </c>
      <c r="O585" s="6">
        <v>130822776</v>
      </c>
      <c r="P585" s="6">
        <v>0</v>
      </c>
      <c r="Q585" s="6">
        <v>0</v>
      </c>
      <c r="R585" s="6">
        <v>0</v>
      </c>
      <c r="S585" s="6">
        <v>0</v>
      </c>
      <c r="T585" s="6">
        <v>0</v>
      </c>
      <c r="U585" s="6">
        <v>130822776</v>
      </c>
      <c r="V585" s="6">
        <v>130822776</v>
      </c>
      <c r="W585" s="6">
        <v>130822776</v>
      </c>
      <c r="X585" s="6">
        <v>89673221</v>
      </c>
      <c r="Y585" s="6">
        <v>0</v>
      </c>
      <c r="Z585" s="6">
        <v>0</v>
      </c>
      <c r="AA585" s="107">
        <v>46244</v>
      </c>
      <c r="AB585" s="5" t="s">
        <v>8216</v>
      </c>
      <c r="AC585" s="107">
        <v>46248</v>
      </c>
      <c r="AD585" s="5" t="s">
        <v>33605</v>
      </c>
      <c r="AE585" s="5" t="s">
        <v>33606</v>
      </c>
      <c r="AF585" s="107"/>
      <c r="AG585" s="5"/>
      <c r="AH585" s="5"/>
      <c r="AI585" s="5"/>
      <c r="AJ585" s="107"/>
      <c r="AK585" s="107"/>
      <c r="AL585" s="6"/>
      <c r="AM585" s="6"/>
      <c r="AN585" s="6"/>
      <c r="AO585" s="6"/>
    </row>
    <row r="586" spans="1:41" ht="40.200000000000003" customHeight="1" x14ac:dyDescent="0.3">
      <c r="A586" s="167" t="s">
        <v>1247</v>
      </c>
      <c r="B586" s="5" t="s">
        <v>2542</v>
      </c>
      <c r="C586" s="5" t="s">
        <v>2777</v>
      </c>
      <c r="D586" s="5" t="s">
        <v>2267</v>
      </c>
      <c r="E586" s="5" t="s">
        <v>2543</v>
      </c>
      <c r="F586" s="5" t="s">
        <v>6548</v>
      </c>
      <c r="G586" s="5" t="s">
        <v>6549</v>
      </c>
      <c r="H586" s="5" t="s">
        <v>2564</v>
      </c>
      <c r="I586" s="5" t="s">
        <v>2565</v>
      </c>
      <c r="J586" s="5" t="s">
        <v>2965</v>
      </c>
      <c r="K586" s="5" t="s">
        <v>8217</v>
      </c>
      <c r="L586" s="5" t="str" cm="1">
        <f t="array" ref="L586">_xlfn.TEXTJOIN(", ",TRUE,_xlfn.UNIQUE(_xlfn._xlws.FILTER(InfoGeneral[CodigoProducto],(InfoGeneral[BPIN]=EjecucionPresupuestalGastoCCyFondo[[#This Row],[PROYECTO]])*(InfoGeneral[Vigencia]=VALUE(EjecucionPresupuestalGastoCCyFondo[[#This Row],[VIGENCIA]])),"")))</f>
        <v>4104008</v>
      </c>
      <c r="M586" s="5" t="s">
        <v>7788</v>
      </c>
      <c r="N586" s="6">
        <v>0</v>
      </c>
      <c r="O586" s="6">
        <v>0</v>
      </c>
      <c r="P586" s="6">
        <v>0</v>
      </c>
      <c r="Q586" s="6">
        <v>9142354714.3299999</v>
      </c>
      <c r="R586" s="6">
        <v>0</v>
      </c>
      <c r="S586" s="6">
        <v>0</v>
      </c>
      <c r="T586" s="6">
        <v>0</v>
      </c>
      <c r="U586" s="6">
        <v>9142354714.3299999</v>
      </c>
      <c r="V586" s="6">
        <v>9142354714.3299999</v>
      </c>
      <c r="W586" s="6">
        <v>9142354714.3299999</v>
      </c>
      <c r="X586" s="6">
        <v>0</v>
      </c>
      <c r="Y586" s="6">
        <v>0</v>
      </c>
      <c r="Z586" s="6">
        <v>0</v>
      </c>
      <c r="AA586" s="107">
        <v>46246</v>
      </c>
      <c r="AB586" s="5" t="s">
        <v>8218</v>
      </c>
      <c r="AC586" s="107"/>
      <c r="AD586" s="5"/>
      <c r="AE586" s="5"/>
      <c r="AF586" s="107"/>
      <c r="AG586" s="5"/>
      <c r="AH586" s="5"/>
      <c r="AI586" s="5"/>
      <c r="AJ586" s="107"/>
      <c r="AK586" s="107"/>
      <c r="AL586" s="6"/>
      <c r="AM586" s="6"/>
      <c r="AN586" s="6"/>
      <c r="AO586" s="6"/>
    </row>
    <row r="587" spans="1:41" ht="40.200000000000003" customHeight="1" x14ac:dyDescent="0.3">
      <c r="A587" s="167" t="s">
        <v>1247</v>
      </c>
      <c r="B587" s="5" t="s">
        <v>2542</v>
      </c>
      <c r="C587" s="5" t="s">
        <v>2927</v>
      </c>
      <c r="D587" s="5" t="s">
        <v>2267</v>
      </c>
      <c r="E587" s="5" t="s">
        <v>2543</v>
      </c>
      <c r="F587" s="5" t="s">
        <v>8219</v>
      </c>
      <c r="G587" s="5" t="s">
        <v>8220</v>
      </c>
      <c r="H587" s="5" t="s">
        <v>2420</v>
      </c>
      <c r="I587" s="5" t="s">
        <v>2426</v>
      </c>
      <c r="J587" s="5" t="s">
        <v>3417</v>
      </c>
      <c r="K587" s="5" t="s">
        <v>8221</v>
      </c>
      <c r="L587" s="5" t="str" cm="1">
        <f t="array" ref="L587">_xlfn.TEXTJOIN(", ",TRUE,_xlfn.UNIQUE(_xlfn._xlws.FILTER(InfoGeneral[CodigoProducto],(InfoGeneral[BPIN]=EjecucionPresupuestalGastoCCyFondo[[#This Row],[PROYECTO]])*(InfoGeneral[Vigencia]=VALUE(EjecucionPresupuestalGastoCCyFondo[[#This Row],[VIGENCIA]])),"")))</f>
        <v>1906029</v>
      </c>
      <c r="M587" s="5" t="s">
        <v>7788</v>
      </c>
      <c r="N587" s="6">
        <v>0</v>
      </c>
      <c r="O587" s="6">
        <v>167557807.5</v>
      </c>
      <c r="P587" s="6">
        <v>0</v>
      </c>
      <c r="Q587" s="6">
        <v>0</v>
      </c>
      <c r="R587" s="6">
        <v>0</v>
      </c>
      <c r="S587" s="6">
        <v>0</v>
      </c>
      <c r="T587" s="6">
        <v>0</v>
      </c>
      <c r="U587" s="6">
        <v>167557807.5</v>
      </c>
      <c r="V587" s="6">
        <v>167557807.5</v>
      </c>
      <c r="W587" s="6">
        <v>167557807.5</v>
      </c>
      <c r="X587" s="6">
        <v>0</v>
      </c>
      <c r="Y587" s="6">
        <v>0</v>
      </c>
      <c r="Z587" s="6">
        <v>0</v>
      </c>
      <c r="AA587" s="107">
        <v>46244</v>
      </c>
      <c r="AB587" s="5" t="s">
        <v>8222</v>
      </c>
      <c r="AC587" s="107"/>
      <c r="AD587" s="5"/>
      <c r="AE587" s="5"/>
      <c r="AF587" s="107"/>
      <c r="AG587" s="5"/>
      <c r="AH587" s="5"/>
      <c r="AI587" s="5"/>
      <c r="AJ587" s="107"/>
      <c r="AK587" s="107"/>
      <c r="AL587" s="6"/>
      <c r="AM587" s="6"/>
      <c r="AN587" s="6"/>
      <c r="AO587" s="6"/>
    </row>
    <row r="588" spans="1:41" ht="49.95" customHeight="1" x14ac:dyDescent="0.3">
      <c r="A588" s="167" t="s">
        <v>1247</v>
      </c>
      <c r="B588" s="5" t="s">
        <v>2542</v>
      </c>
      <c r="C588" s="5" t="s">
        <v>2927</v>
      </c>
      <c r="D588" s="5" t="s">
        <v>2267</v>
      </c>
      <c r="E588" s="5" t="s">
        <v>2543</v>
      </c>
      <c r="F588" s="5" t="s">
        <v>7383</v>
      </c>
      <c r="G588" s="5" t="s">
        <v>7384</v>
      </c>
      <c r="H588" s="5" t="s">
        <v>2420</v>
      </c>
      <c r="I588" s="5" t="s">
        <v>2426</v>
      </c>
      <c r="J588" s="5" t="s">
        <v>3366</v>
      </c>
      <c r="K588" s="5" t="s">
        <v>8223</v>
      </c>
      <c r="L588" s="5" t="str" cm="1">
        <f t="array" ref="L588">_xlfn.TEXTJOIN(", ",TRUE,_xlfn.UNIQUE(_xlfn._xlws.FILTER(InfoGeneral[CodigoProducto],(InfoGeneral[BPIN]=EjecucionPresupuestalGastoCCyFondo[[#This Row],[PROYECTO]])*(InfoGeneral[Vigencia]=VALUE(EjecucionPresupuestalGastoCCyFondo[[#This Row],[VIGENCIA]])),"")))</f>
        <v>1903011</v>
      </c>
      <c r="M588" s="5" t="s">
        <v>7788</v>
      </c>
      <c r="N588" s="6">
        <v>0</v>
      </c>
      <c r="O588" s="6">
        <v>252915542</v>
      </c>
      <c r="P588" s="6">
        <v>0</v>
      </c>
      <c r="Q588" s="6">
        <v>0</v>
      </c>
      <c r="R588" s="6">
        <v>0</v>
      </c>
      <c r="S588" s="6">
        <v>0</v>
      </c>
      <c r="T588" s="6">
        <v>0</v>
      </c>
      <c r="U588" s="6">
        <v>252915542</v>
      </c>
      <c r="V588" s="6">
        <v>252915542</v>
      </c>
      <c r="W588" s="6">
        <v>252915542</v>
      </c>
      <c r="X588" s="6">
        <v>196755546.5</v>
      </c>
      <c r="Y588" s="6">
        <v>0</v>
      </c>
      <c r="Z588" s="6">
        <v>0</v>
      </c>
      <c r="AA588" s="107">
        <v>46244</v>
      </c>
      <c r="AB588" s="5" t="s">
        <v>8224</v>
      </c>
      <c r="AC588" s="107">
        <v>46248</v>
      </c>
      <c r="AD588" s="5" t="s">
        <v>33607</v>
      </c>
      <c r="AE588" s="5" t="s">
        <v>33608</v>
      </c>
      <c r="AF588" s="107"/>
      <c r="AG588" s="5"/>
      <c r="AH588" s="5"/>
      <c r="AI588" s="5"/>
      <c r="AJ588" s="107"/>
      <c r="AK588" s="107"/>
      <c r="AL588" s="6"/>
      <c r="AM588" s="6"/>
      <c r="AN588" s="6"/>
      <c r="AO588" s="6"/>
    </row>
    <row r="589" spans="1:41" ht="70.2" customHeight="1" x14ac:dyDescent="0.3">
      <c r="A589" s="167" t="s">
        <v>1247</v>
      </c>
      <c r="B589" s="5" t="s">
        <v>2542</v>
      </c>
      <c r="C589" s="5" t="s">
        <v>2787</v>
      </c>
      <c r="D589" s="5" t="s">
        <v>2267</v>
      </c>
      <c r="E589" s="5" t="s">
        <v>2543</v>
      </c>
      <c r="F589" s="5" t="s">
        <v>2424</v>
      </c>
      <c r="G589" s="5" t="s">
        <v>2425</v>
      </c>
      <c r="H589" s="5" t="s">
        <v>2574</v>
      </c>
      <c r="I589" s="5" t="s">
        <v>2575</v>
      </c>
      <c r="J589" s="5" t="s">
        <v>1665</v>
      </c>
      <c r="K589" s="5" t="s">
        <v>8142</v>
      </c>
      <c r="L589" s="5" t="str" cm="1">
        <f t="array" ref="L589">_xlfn.TEXTJOIN(", ",TRUE,_xlfn.UNIQUE(_xlfn._xlws.FILTER(InfoGeneral[CodigoProducto],(InfoGeneral[BPIN]=EjecucionPresupuestalGastoCCyFondo[[#This Row],[PROYECTO]])*(InfoGeneral[Vigencia]=VALUE(EjecucionPresupuestalGastoCCyFondo[[#This Row],[VIGENCIA]])),"")))</f>
        <v>4599031</v>
      </c>
      <c r="M589" s="5" t="s">
        <v>7788</v>
      </c>
      <c r="N589" s="6">
        <v>1500000000</v>
      </c>
      <c r="O589" s="6">
        <v>0</v>
      </c>
      <c r="P589" s="6">
        <v>0</v>
      </c>
      <c r="Q589" s="6">
        <v>0</v>
      </c>
      <c r="R589" s="6">
        <v>0</v>
      </c>
      <c r="S589" s="6">
        <v>0</v>
      </c>
      <c r="T589" s="6">
        <v>0</v>
      </c>
      <c r="U589" s="6">
        <v>1500000000</v>
      </c>
      <c r="V589" s="6">
        <v>1500000000</v>
      </c>
      <c r="W589" s="6">
        <v>1500000000</v>
      </c>
      <c r="X589" s="6">
        <v>1482713701</v>
      </c>
      <c r="Y589" s="6">
        <v>1466437607</v>
      </c>
      <c r="Z589" s="6">
        <v>1462957607</v>
      </c>
      <c r="AA589" s="107">
        <v>46031</v>
      </c>
      <c r="AB589" s="5" t="s">
        <v>8225</v>
      </c>
      <c r="AC589" s="107">
        <v>46045</v>
      </c>
      <c r="AD589" s="5" t="s">
        <v>8226</v>
      </c>
      <c r="AE589" s="5" t="s">
        <v>8227</v>
      </c>
      <c r="AF589" s="107">
        <v>46078</v>
      </c>
      <c r="AG589" s="5" t="s">
        <v>8228</v>
      </c>
      <c r="AH589" s="5" t="s">
        <v>8229</v>
      </c>
      <c r="AI589" s="5" t="s">
        <v>8230</v>
      </c>
      <c r="AJ589" s="107">
        <v>45685</v>
      </c>
      <c r="AK589" s="107">
        <v>45685</v>
      </c>
      <c r="AL589" s="6"/>
      <c r="AM589" s="6"/>
      <c r="AN589" s="6"/>
      <c r="AO589" s="6"/>
    </row>
    <row r="590" spans="1:41" ht="70.2" customHeight="1" x14ac:dyDescent="0.3">
      <c r="A590" s="167" t="s">
        <v>1247</v>
      </c>
      <c r="B590" s="5" t="s">
        <v>2542</v>
      </c>
      <c r="C590" s="5" t="s">
        <v>2777</v>
      </c>
      <c r="D590" s="5" t="s">
        <v>2267</v>
      </c>
      <c r="E590" s="5" t="s">
        <v>2543</v>
      </c>
      <c r="F590" s="5" t="s">
        <v>6557</v>
      </c>
      <c r="G590" s="5" t="s">
        <v>6558</v>
      </c>
      <c r="H590" s="5" t="s">
        <v>2564</v>
      </c>
      <c r="I590" s="5" t="s">
        <v>2565</v>
      </c>
      <c r="J590" s="5" t="s">
        <v>2965</v>
      </c>
      <c r="K590" s="5" t="s">
        <v>8217</v>
      </c>
      <c r="L590" s="5" t="str" cm="1">
        <f t="array" ref="L590">_xlfn.TEXTJOIN(", ",TRUE,_xlfn.UNIQUE(_xlfn._xlws.FILTER(InfoGeneral[CodigoProducto],(InfoGeneral[BPIN]=EjecucionPresupuestalGastoCCyFondo[[#This Row],[PROYECTO]])*(InfoGeneral[Vigencia]=VALUE(EjecucionPresupuestalGastoCCyFondo[[#This Row],[VIGENCIA]])),"")))</f>
        <v>4104008</v>
      </c>
      <c r="M590" s="5" t="s">
        <v>7788</v>
      </c>
      <c r="N590" s="6">
        <v>0</v>
      </c>
      <c r="O590" s="6">
        <v>4421175041.8199997</v>
      </c>
      <c r="P590" s="6">
        <v>0</v>
      </c>
      <c r="Q590" s="6">
        <v>0</v>
      </c>
      <c r="R590" s="6">
        <v>0</v>
      </c>
      <c r="S590" s="6">
        <v>0</v>
      </c>
      <c r="T590" s="6">
        <v>0</v>
      </c>
      <c r="U590" s="6">
        <v>4421175041.8199997</v>
      </c>
      <c r="V590" s="6">
        <v>4421175041.8199997</v>
      </c>
      <c r="W590" s="6">
        <v>4421175041.8199997</v>
      </c>
      <c r="X590" s="6">
        <v>0</v>
      </c>
      <c r="Y590" s="6">
        <v>0</v>
      </c>
      <c r="Z590" s="6">
        <v>0</v>
      </c>
      <c r="AA590" s="107">
        <v>46246</v>
      </c>
      <c r="AB590" s="5" t="s">
        <v>8218</v>
      </c>
      <c r="AC590" s="107"/>
      <c r="AD590" s="5"/>
      <c r="AE590" s="5"/>
      <c r="AF590" s="107"/>
      <c r="AG590" s="5"/>
      <c r="AH590" s="5"/>
      <c r="AI590" s="5"/>
      <c r="AJ590" s="107"/>
      <c r="AK590" s="107"/>
      <c r="AL590" s="6"/>
      <c r="AM590" s="6"/>
      <c r="AN590" s="6"/>
      <c r="AO590" s="6"/>
    </row>
    <row r="591" spans="1:41" ht="40.200000000000003" customHeight="1" x14ac:dyDescent="0.3">
      <c r="A591" s="167" t="s">
        <v>1247</v>
      </c>
      <c r="B591" s="5" t="s">
        <v>2542</v>
      </c>
      <c r="C591" s="5" t="s">
        <v>2787</v>
      </c>
      <c r="D591" s="5" t="s">
        <v>2267</v>
      </c>
      <c r="E591" s="5" t="s">
        <v>2543</v>
      </c>
      <c r="F591" s="5" t="s">
        <v>2592</v>
      </c>
      <c r="G591" s="5" t="s">
        <v>2593</v>
      </c>
      <c r="H591" s="5" t="s">
        <v>2505</v>
      </c>
      <c r="I591" s="5" t="s">
        <v>2506</v>
      </c>
      <c r="J591" s="5" t="s">
        <v>1527</v>
      </c>
      <c r="K591" s="5" t="s">
        <v>7535</v>
      </c>
      <c r="L591" s="5" t="str" cm="1">
        <f t="array" ref="L591">_xlfn.TEXTJOIN(", ",TRUE,_xlfn.UNIQUE(_xlfn._xlws.FILTER(InfoGeneral[CodigoProducto],(InfoGeneral[BPIN]=EjecucionPresupuestalGastoCCyFondo[[#This Row],[PROYECTO]])*(InfoGeneral[Vigencia]=VALUE(EjecucionPresupuestalGastoCCyFondo[[#This Row],[VIGENCIA]])),"")))</f>
        <v>4502034, 4502038</v>
      </c>
      <c r="M591" s="5" t="s">
        <v>6907</v>
      </c>
      <c r="N591" s="6">
        <v>0</v>
      </c>
      <c r="O591" s="6">
        <v>520690095</v>
      </c>
      <c r="P591" s="6">
        <v>0</v>
      </c>
      <c r="Q591" s="6">
        <v>0</v>
      </c>
      <c r="R591" s="6">
        <v>0</v>
      </c>
      <c r="S591" s="6">
        <v>0</v>
      </c>
      <c r="T591" s="6">
        <v>0</v>
      </c>
      <c r="U591" s="6">
        <v>520690095</v>
      </c>
      <c r="V591" s="6">
        <v>520690095</v>
      </c>
      <c r="W591" s="6">
        <v>520690095</v>
      </c>
      <c r="X591" s="6">
        <v>425784947</v>
      </c>
      <c r="Y591" s="6">
        <v>286891800.57999998</v>
      </c>
      <c r="Z591" s="6">
        <v>286891800.57999998</v>
      </c>
      <c r="AA591" s="107">
        <v>46045</v>
      </c>
      <c r="AB591" s="5" t="s">
        <v>8164</v>
      </c>
      <c r="AC591" s="107">
        <v>46052</v>
      </c>
      <c r="AD591" s="5" t="s">
        <v>8231</v>
      </c>
      <c r="AE591" s="5" t="s">
        <v>8232</v>
      </c>
      <c r="AF591" s="107">
        <v>46139</v>
      </c>
      <c r="AG591" s="5" t="s">
        <v>8233</v>
      </c>
      <c r="AH591" s="5" t="s">
        <v>8234</v>
      </c>
      <c r="AI591" s="5" t="s">
        <v>8235</v>
      </c>
      <c r="AJ591" s="107">
        <v>46052</v>
      </c>
      <c r="AK591" s="107">
        <v>46052</v>
      </c>
      <c r="AL591" s="6"/>
      <c r="AM591" s="6"/>
      <c r="AN591" s="6"/>
      <c r="AO591" s="6"/>
    </row>
    <row r="592" spans="1:41" ht="40.200000000000003" customHeight="1" x14ac:dyDescent="0.3">
      <c r="A592" s="167" t="s">
        <v>1247</v>
      </c>
      <c r="B592" s="5" t="s">
        <v>2542</v>
      </c>
      <c r="C592" s="5" t="s">
        <v>2927</v>
      </c>
      <c r="D592" s="5" t="s">
        <v>2267</v>
      </c>
      <c r="E592" s="5" t="s">
        <v>2543</v>
      </c>
      <c r="F592" s="5" t="s">
        <v>2594</v>
      </c>
      <c r="G592" s="5" t="s">
        <v>2595</v>
      </c>
      <c r="H592" s="5" t="s">
        <v>2420</v>
      </c>
      <c r="I592" s="5" t="s">
        <v>2426</v>
      </c>
      <c r="J592" s="5" t="s">
        <v>1723</v>
      </c>
      <c r="K592" s="5" t="s">
        <v>8236</v>
      </c>
      <c r="L592" s="5" t="str" cm="1">
        <f t="array" ref="L592">_xlfn.TEXTJOIN(", ",TRUE,_xlfn.UNIQUE(_xlfn._xlws.FILTER(InfoGeneral[CodigoProducto],(InfoGeneral[BPIN]=EjecucionPresupuestalGastoCCyFondo[[#This Row],[PROYECTO]])*(InfoGeneral[Vigencia]=VALUE(EjecucionPresupuestalGastoCCyFondo[[#This Row],[VIGENCIA]])),"")))</f>
        <v>1903011</v>
      </c>
      <c r="M592" s="5" t="s">
        <v>7788</v>
      </c>
      <c r="N592" s="6">
        <v>232789512</v>
      </c>
      <c r="O592" s="6">
        <v>0</v>
      </c>
      <c r="P592" s="6">
        <v>0</v>
      </c>
      <c r="Q592" s="6">
        <v>0</v>
      </c>
      <c r="R592" s="6">
        <v>0</v>
      </c>
      <c r="S592" s="6">
        <v>0</v>
      </c>
      <c r="T592" s="6">
        <v>0</v>
      </c>
      <c r="U592" s="6">
        <v>232789512</v>
      </c>
      <c r="V592" s="6">
        <v>232789512</v>
      </c>
      <c r="W592" s="6">
        <v>232789512</v>
      </c>
      <c r="X592" s="6">
        <v>232789509</v>
      </c>
      <c r="Y592" s="6">
        <v>216430966</v>
      </c>
      <c r="Z592" s="6">
        <v>216430966</v>
      </c>
      <c r="AA592" s="107">
        <v>46035</v>
      </c>
      <c r="AB592" s="5" t="s">
        <v>8237</v>
      </c>
      <c r="AC592" s="107">
        <v>46048</v>
      </c>
      <c r="AD592" s="5" t="s">
        <v>8238</v>
      </c>
      <c r="AE592" s="5" t="s">
        <v>8239</v>
      </c>
      <c r="AF592" s="107">
        <v>46081</v>
      </c>
      <c r="AG592" s="5" t="s">
        <v>8240</v>
      </c>
      <c r="AH592" s="5" t="s">
        <v>7390</v>
      </c>
      <c r="AI592" s="5" t="s">
        <v>8241</v>
      </c>
      <c r="AJ592" s="107">
        <v>46045</v>
      </c>
      <c r="AK592" s="107">
        <v>46045</v>
      </c>
      <c r="AL592" s="6"/>
      <c r="AM592" s="6"/>
      <c r="AN592" s="6"/>
      <c r="AO592" s="6"/>
    </row>
    <row r="593" spans="1:41" ht="40.200000000000003" customHeight="1" x14ac:dyDescent="0.3">
      <c r="A593" s="167" t="s">
        <v>1247</v>
      </c>
      <c r="B593" s="5" t="s">
        <v>2596</v>
      </c>
      <c r="C593" s="5" t="s">
        <v>2765</v>
      </c>
      <c r="D593" s="5" t="s">
        <v>2283</v>
      </c>
      <c r="E593" s="5" t="s">
        <v>2597</v>
      </c>
      <c r="F593" s="5" t="s">
        <v>2420</v>
      </c>
      <c r="G593" s="5" t="s">
        <v>2421</v>
      </c>
      <c r="H593" s="5" t="s">
        <v>2422</v>
      </c>
      <c r="I593" s="5" t="s">
        <v>2423</v>
      </c>
      <c r="J593" s="5" t="s">
        <v>1401</v>
      </c>
      <c r="K593" s="5" t="s">
        <v>7892</v>
      </c>
      <c r="L593" s="5" t="str" cm="1">
        <f t="array" ref="L593">_xlfn.TEXTJOIN(", ",TRUE,_xlfn.UNIQUE(_xlfn._xlws.FILTER(InfoGeneral[CodigoProducto],(InfoGeneral[BPIN]=EjecucionPresupuestalGastoCCyFondo[[#This Row],[PROYECTO]])*(InfoGeneral[Vigencia]=VALUE(EjecucionPresupuestalGastoCCyFondo[[#This Row],[VIGENCIA]])),"")))</f>
        <v>2201071</v>
      </c>
      <c r="M593" s="5" t="s">
        <v>7788</v>
      </c>
      <c r="N593" s="6">
        <v>517908819</v>
      </c>
      <c r="O593" s="6">
        <v>120000000</v>
      </c>
      <c r="P593" s="6">
        <v>0</v>
      </c>
      <c r="Q593" s="6">
        <v>0</v>
      </c>
      <c r="R593" s="6">
        <v>0</v>
      </c>
      <c r="S593" s="6">
        <v>0</v>
      </c>
      <c r="T593" s="6">
        <v>0</v>
      </c>
      <c r="U593" s="6">
        <v>637908819</v>
      </c>
      <c r="V593" s="6">
        <v>500000000</v>
      </c>
      <c r="W593" s="6">
        <v>500000000</v>
      </c>
      <c r="X593" s="6">
        <v>453931464</v>
      </c>
      <c r="Y593" s="6">
        <v>420598436</v>
      </c>
      <c r="Z593" s="6">
        <v>386146256</v>
      </c>
      <c r="AA593" s="107">
        <v>46049</v>
      </c>
      <c r="AB593" s="5" t="s">
        <v>8242</v>
      </c>
      <c r="AC593" s="107">
        <v>46052</v>
      </c>
      <c r="AD593" s="5" t="s">
        <v>33609</v>
      </c>
      <c r="AE593" s="5" t="s">
        <v>8243</v>
      </c>
      <c r="AF593" s="107">
        <v>46052</v>
      </c>
      <c r="AG593" s="5" t="s">
        <v>33610</v>
      </c>
      <c r="AH593" s="5" t="s">
        <v>8244</v>
      </c>
      <c r="AI593" s="5" t="s">
        <v>8245</v>
      </c>
      <c r="AJ593" s="107">
        <v>46106</v>
      </c>
      <c r="AK593" s="107">
        <v>46106</v>
      </c>
      <c r="AL593" s="6"/>
      <c r="AM593" s="6"/>
      <c r="AN593" s="6"/>
      <c r="AO593" s="6"/>
    </row>
    <row r="594" spans="1:41" ht="40.200000000000003" customHeight="1" x14ac:dyDescent="0.3">
      <c r="A594" s="167" t="s">
        <v>1247</v>
      </c>
      <c r="B594" s="5" t="s">
        <v>2596</v>
      </c>
      <c r="C594" s="5" t="s">
        <v>2787</v>
      </c>
      <c r="D594" s="5" t="s">
        <v>2283</v>
      </c>
      <c r="E594" s="5" t="s">
        <v>2597</v>
      </c>
      <c r="F594" s="5" t="s">
        <v>2476</v>
      </c>
      <c r="G594" s="5" t="s">
        <v>2477</v>
      </c>
      <c r="H594" s="5" t="s">
        <v>2499</v>
      </c>
      <c r="I594" s="5" t="s">
        <v>2500</v>
      </c>
      <c r="J594" s="5" t="s">
        <v>1546</v>
      </c>
      <c r="K594" s="5" t="s">
        <v>7422</v>
      </c>
      <c r="L594" s="5" t="str" cm="1">
        <f t="array" ref="L594">_xlfn.TEXTJOIN(", ",TRUE,_xlfn.UNIQUE(_xlfn._xlws.FILTER(InfoGeneral[CodigoProducto],(InfoGeneral[BPIN]=EjecucionPresupuestalGastoCCyFondo[[#This Row],[PROYECTO]])*(InfoGeneral[Vigencia]=VALUE(EjecucionPresupuestalGastoCCyFondo[[#This Row],[VIGENCIA]])),"")))</f>
        <v>4599002</v>
      </c>
      <c r="M594" s="5" t="s">
        <v>6907</v>
      </c>
      <c r="N594" s="6">
        <v>116707856</v>
      </c>
      <c r="O594" s="6">
        <v>0</v>
      </c>
      <c r="P594" s="6">
        <v>0</v>
      </c>
      <c r="Q594" s="6">
        <v>0</v>
      </c>
      <c r="R594" s="6">
        <v>0</v>
      </c>
      <c r="S594" s="6">
        <v>0</v>
      </c>
      <c r="T594" s="6">
        <v>0</v>
      </c>
      <c r="U594" s="6">
        <v>116707856</v>
      </c>
      <c r="V594" s="6">
        <v>116707856</v>
      </c>
      <c r="W594" s="6">
        <v>116707856</v>
      </c>
      <c r="X594" s="6">
        <v>34457100</v>
      </c>
      <c r="Y594" s="6">
        <v>34457100</v>
      </c>
      <c r="Z594" s="6">
        <v>34457100</v>
      </c>
      <c r="AA594" s="107">
        <v>46031</v>
      </c>
      <c r="AB594" s="5" t="s">
        <v>7800</v>
      </c>
      <c r="AC594" s="107">
        <v>46086</v>
      </c>
      <c r="AD594" s="5" t="s">
        <v>8246</v>
      </c>
      <c r="AE594" s="5" t="s">
        <v>5911</v>
      </c>
      <c r="AF594" s="107">
        <v>46087</v>
      </c>
      <c r="AG594" s="5" t="s">
        <v>8247</v>
      </c>
      <c r="AH594" s="5" t="s">
        <v>5911</v>
      </c>
      <c r="AI594" s="5"/>
      <c r="AJ594" s="107"/>
      <c r="AK594" s="107"/>
      <c r="AL594" s="6"/>
      <c r="AM594" s="6"/>
      <c r="AN594" s="6"/>
      <c r="AO594" s="6"/>
    </row>
    <row r="595" spans="1:41" ht="40.200000000000003" customHeight="1" x14ac:dyDescent="0.3">
      <c r="A595" s="167" t="s">
        <v>1247</v>
      </c>
      <c r="B595" s="5" t="s">
        <v>2598</v>
      </c>
      <c r="C595" s="5" t="s">
        <v>3162</v>
      </c>
      <c r="D595" s="5" t="s">
        <v>2599</v>
      </c>
      <c r="E595" s="5" t="s">
        <v>2600</v>
      </c>
      <c r="F595" s="5" t="s">
        <v>2525</v>
      </c>
      <c r="G595" s="5" t="s">
        <v>2526</v>
      </c>
      <c r="H595" s="5" t="s">
        <v>2534</v>
      </c>
      <c r="I595" s="5" t="s">
        <v>2544</v>
      </c>
      <c r="J595" s="5" t="s">
        <v>1507</v>
      </c>
      <c r="K595" s="5" t="s">
        <v>8248</v>
      </c>
      <c r="L595" s="5" t="str" cm="1">
        <f t="array" ref="L595">_xlfn.TEXTJOIN(", ",TRUE,_xlfn.UNIQUE(_xlfn._xlws.FILTER(InfoGeneral[CodigoProducto],(InfoGeneral[BPIN]=EjecucionPresupuestalGastoCCyFondo[[#This Row],[PROYECTO]])*(InfoGeneral[Vigencia]=VALUE(EjecucionPresupuestalGastoCCyFondo[[#This Row],[VIGENCIA]])),"")))</f>
        <v>3301059</v>
      </c>
      <c r="M595" s="5" t="s">
        <v>7788</v>
      </c>
      <c r="N595" s="6">
        <v>600000000</v>
      </c>
      <c r="O595" s="6">
        <v>0</v>
      </c>
      <c r="P595" s="6">
        <v>0</v>
      </c>
      <c r="Q595" s="6">
        <v>0</v>
      </c>
      <c r="R595" s="6">
        <v>0</v>
      </c>
      <c r="S595" s="6">
        <v>0</v>
      </c>
      <c r="T595" s="6">
        <v>0</v>
      </c>
      <c r="U595" s="6">
        <v>600000000</v>
      </c>
      <c r="V595" s="6">
        <v>525000000</v>
      </c>
      <c r="W595" s="6">
        <v>525000000</v>
      </c>
      <c r="X595" s="6">
        <v>525000000</v>
      </c>
      <c r="Y595" s="6">
        <v>525000000</v>
      </c>
      <c r="Z595" s="6">
        <v>525000000</v>
      </c>
      <c r="AA595" s="107">
        <v>46058</v>
      </c>
      <c r="AB595" s="5" t="s">
        <v>8249</v>
      </c>
      <c r="AC595" s="107">
        <v>46058</v>
      </c>
      <c r="AD595" s="5" t="s">
        <v>8250</v>
      </c>
      <c r="AE595" s="5" t="s">
        <v>7175</v>
      </c>
      <c r="AF595" s="107">
        <v>46059</v>
      </c>
      <c r="AG595" s="5" t="s">
        <v>8251</v>
      </c>
      <c r="AH595" s="5" t="s">
        <v>7175</v>
      </c>
      <c r="AI595" s="5"/>
      <c r="AJ595" s="107"/>
      <c r="AK595" s="107"/>
      <c r="AL595" s="6"/>
      <c r="AM595" s="6"/>
      <c r="AN595" s="6"/>
      <c r="AO595" s="6"/>
    </row>
    <row r="596" spans="1:41" ht="40.200000000000003" customHeight="1" x14ac:dyDescent="0.3">
      <c r="A596" s="167" t="s">
        <v>1247</v>
      </c>
      <c r="B596" s="5" t="s">
        <v>2598</v>
      </c>
      <c r="C596" s="5" t="s">
        <v>3532</v>
      </c>
      <c r="D596" s="5" t="s">
        <v>2599</v>
      </c>
      <c r="E596" s="5" t="s">
        <v>2600</v>
      </c>
      <c r="F596" s="5" t="s">
        <v>2525</v>
      </c>
      <c r="G596" s="5" t="s">
        <v>2526</v>
      </c>
      <c r="H596" s="5" t="s">
        <v>2534</v>
      </c>
      <c r="I596" s="5" t="s">
        <v>2544</v>
      </c>
      <c r="J596" s="5" t="s">
        <v>2548</v>
      </c>
      <c r="K596" s="5" t="s">
        <v>8003</v>
      </c>
      <c r="L596" s="5" t="str" cm="1">
        <f t="array" ref="L596">_xlfn.TEXTJOIN(", ",TRUE,_xlfn.UNIQUE(_xlfn._xlws.FILTER(InfoGeneral[CodigoProducto],(InfoGeneral[BPIN]=EjecucionPresupuestalGastoCCyFondo[[#This Row],[PROYECTO]])*(InfoGeneral[Vigencia]=VALUE(EjecucionPresupuestalGastoCCyFondo[[#This Row],[VIGENCIA]])),"")))</f>
        <v>3502008, 3502015</v>
      </c>
      <c r="M596" s="5" t="s">
        <v>7788</v>
      </c>
      <c r="N596" s="6">
        <v>0</v>
      </c>
      <c r="O596" s="6">
        <v>0</v>
      </c>
      <c r="P596" s="6">
        <v>0</v>
      </c>
      <c r="Q596" s="6">
        <v>165000000</v>
      </c>
      <c r="R596" s="6">
        <v>0</v>
      </c>
      <c r="S596" s="6">
        <v>0</v>
      </c>
      <c r="T596" s="6">
        <v>0</v>
      </c>
      <c r="U596" s="6">
        <v>165000000</v>
      </c>
      <c r="V596" s="6">
        <v>165000000</v>
      </c>
      <c r="W596" s="6">
        <v>165000000</v>
      </c>
      <c r="X596" s="6">
        <v>165000000</v>
      </c>
      <c r="Y596" s="6">
        <v>165000000</v>
      </c>
      <c r="Z596" s="6">
        <v>165000000</v>
      </c>
      <c r="AA596" s="107">
        <v>46232</v>
      </c>
      <c r="AB596" s="5" t="s">
        <v>8252</v>
      </c>
      <c r="AC596" s="107">
        <v>46233</v>
      </c>
      <c r="AD596" s="5" t="s">
        <v>8253</v>
      </c>
      <c r="AE596" s="5" t="s">
        <v>7278</v>
      </c>
      <c r="AF596" s="107">
        <v>46234</v>
      </c>
      <c r="AG596" s="5" t="s">
        <v>8254</v>
      </c>
      <c r="AH596" s="5" t="s">
        <v>7278</v>
      </c>
      <c r="AI596" s="5"/>
      <c r="AJ596" s="107"/>
      <c r="AK596" s="107"/>
      <c r="AL596" s="6"/>
      <c r="AM596" s="6"/>
      <c r="AN596" s="6"/>
      <c r="AO596" s="6"/>
    </row>
    <row r="597" spans="1:41" ht="49.95" customHeight="1" x14ac:dyDescent="0.3">
      <c r="A597" s="167" t="s">
        <v>1247</v>
      </c>
      <c r="B597" s="5" t="s">
        <v>2598</v>
      </c>
      <c r="C597" s="5" t="s">
        <v>2860</v>
      </c>
      <c r="D597" s="5" t="s">
        <v>2599</v>
      </c>
      <c r="E597" s="5" t="s">
        <v>2600</v>
      </c>
      <c r="F597" s="5" t="s">
        <v>2525</v>
      </c>
      <c r="G597" s="5" t="s">
        <v>2526</v>
      </c>
      <c r="H597" s="5" t="s">
        <v>2534</v>
      </c>
      <c r="I597" s="5" t="s">
        <v>2544</v>
      </c>
      <c r="J597" s="5" t="s">
        <v>33611</v>
      </c>
      <c r="K597" s="5" t="s">
        <v>33612</v>
      </c>
      <c r="L597" s="5" t="str" cm="1">
        <f t="array" ref="L597">_xlfn.TEXTJOIN(", ",TRUE,_xlfn.UNIQUE(_xlfn._xlws.FILTER(InfoGeneral[CodigoProducto],(InfoGeneral[BPIN]=EjecucionPresupuestalGastoCCyFondo[[#This Row],[PROYECTO]])*(InfoGeneral[Vigencia]=VALUE(EjecucionPresupuestalGastoCCyFondo[[#This Row],[VIGENCIA]])),"")))</f>
        <v>3602032</v>
      </c>
      <c r="M597" s="5" t="s">
        <v>7788</v>
      </c>
      <c r="N597" s="6">
        <v>0</v>
      </c>
      <c r="O597" s="6">
        <v>0</v>
      </c>
      <c r="P597" s="6">
        <v>0</v>
      </c>
      <c r="Q597" s="6">
        <v>70000000</v>
      </c>
      <c r="R597" s="6">
        <v>0</v>
      </c>
      <c r="S597" s="6">
        <v>0</v>
      </c>
      <c r="T597" s="6">
        <v>0</v>
      </c>
      <c r="U597" s="6">
        <v>70000000</v>
      </c>
      <c r="V597" s="6">
        <v>70000000</v>
      </c>
      <c r="W597" s="6">
        <v>70000000</v>
      </c>
      <c r="X597" s="6">
        <v>0</v>
      </c>
      <c r="Y597" s="6">
        <v>0</v>
      </c>
      <c r="Z597" s="6">
        <v>0</v>
      </c>
      <c r="AA597" s="107">
        <v>46260</v>
      </c>
      <c r="AB597" s="5" t="s">
        <v>33613</v>
      </c>
      <c r="AC597" s="107"/>
      <c r="AD597" s="5"/>
      <c r="AE597" s="5"/>
      <c r="AF597" s="107"/>
      <c r="AG597" s="5"/>
      <c r="AH597" s="5"/>
      <c r="AI597" s="5"/>
      <c r="AJ597" s="107"/>
      <c r="AK597" s="107"/>
      <c r="AL597" s="6"/>
      <c r="AM597" s="6"/>
      <c r="AN597" s="6"/>
      <c r="AO597" s="6"/>
    </row>
    <row r="598" spans="1:41" ht="49.95" customHeight="1" x14ac:dyDescent="0.3">
      <c r="A598" s="167" t="s">
        <v>1247</v>
      </c>
      <c r="B598" s="5" t="s">
        <v>2598</v>
      </c>
      <c r="C598" s="5" t="s">
        <v>3619</v>
      </c>
      <c r="D598" s="5" t="s">
        <v>2599</v>
      </c>
      <c r="E598" s="5" t="s">
        <v>2600</v>
      </c>
      <c r="F598" s="5" t="s">
        <v>2525</v>
      </c>
      <c r="G598" s="5" t="s">
        <v>2526</v>
      </c>
      <c r="H598" s="5" t="s">
        <v>2601</v>
      </c>
      <c r="I598" s="5" t="s">
        <v>2602</v>
      </c>
      <c r="J598" s="5" t="s">
        <v>1684</v>
      </c>
      <c r="K598" s="5" t="s">
        <v>8255</v>
      </c>
      <c r="L598" s="5" t="str" cm="1">
        <f t="array" ref="L598">_xlfn.TEXTJOIN(", ",TRUE,_xlfn.UNIQUE(_xlfn._xlws.FILTER(InfoGeneral[CodigoProducto],(InfoGeneral[BPIN]=EjecucionPresupuestalGastoCCyFondo[[#This Row],[PROYECTO]])*(InfoGeneral[Vigencia]=VALUE(EjecucionPresupuestalGastoCCyFondo[[#This Row],[VIGENCIA]])),"")))</f>
        <v>4301001</v>
      </c>
      <c r="M598" s="5" t="s">
        <v>7788</v>
      </c>
      <c r="N598" s="6">
        <v>0</v>
      </c>
      <c r="O598" s="6">
        <v>0</v>
      </c>
      <c r="P598" s="6">
        <v>0</v>
      </c>
      <c r="Q598" s="6">
        <v>248000000</v>
      </c>
      <c r="R598" s="6">
        <v>0</v>
      </c>
      <c r="S598" s="6">
        <v>0</v>
      </c>
      <c r="T598" s="6">
        <v>0</v>
      </c>
      <c r="U598" s="6">
        <v>248000000</v>
      </c>
      <c r="V598" s="6">
        <v>138800000</v>
      </c>
      <c r="W598" s="6">
        <v>138800000</v>
      </c>
      <c r="X598" s="6">
        <v>138800000</v>
      </c>
      <c r="Y598" s="6">
        <v>138800000</v>
      </c>
      <c r="Z598" s="6">
        <v>138800000</v>
      </c>
      <c r="AA598" s="107">
        <v>46189</v>
      </c>
      <c r="AB598" s="5" t="s">
        <v>8256</v>
      </c>
      <c r="AC598" s="107">
        <v>46190</v>
      </c>
      <c r="AD598" s="5" t="s">
        <v>8257</v>
      </c>
      <c r="AE598" s="5" t="s">
        <v>7291</v>
      </c>
      <c r="AF598" s="107">
        <v>46190</v>
      </c>
      <c r="AG598" s="5" t="s">
        <v>8258</v>
      </c>
      <c r="AH598" s="5" t="s">
        <v>7291</v>
      </c>
      <c r="AI598" s="5"/>
      <c r="AJ598" s="107"/>
      <c r="AK598" s="107"/>
      <c r="AL598" s="6"/>
      <c r="AM598" s="6"/>
      <c r="AN598" s="6"/>
      <c r="AO598" s="6"/>
    </row>
    <row r="599" spans="1:41" ht="40.200000000000003" customHeight="1" x14ac:dyDescent="0.3">
      <c r="A599" s="167" t="s">
        <v>1247</v>
      </c>
      <c r="B599" s="5" t="s">
        <v>2598</v>
      </c>
      <c r="C599" s="5" t="s">
        <v>3619</v>
      </c>
      <c r="D599" s="5" t="s">
        <v>2599</v>
      </c>
      <c r="E599" s="5" t="s">
        <v>2600</v>
      </c>
      <c r="F599" s="5" t="s">
        <v>2525</v>
      </c>
      <c r="G599" s="5" t="s">
        <v>2526</v>
      </c>
      <c r="H599" s="5" t="s">
        <v>2601</v>
      </c>
      <c r="I599" s="5" t="s">
        <v>2602</v>
      </c>
      <c r="J599" s="5" t="s">
        <v>1686</v>
      </c>
      <c r="K599" s="5" t="s">
        <v>8259</v>
      </c>
      <c r="L599" s="5" t="str" cm="1">
        <f t="array" ref="L599">_xlfn.TEXTJOIN(", ",TRUE,_xlfn.UNIQUE(_xlfn._xlws.FILTER(InfoGeneral[CodigoProducto],(InfoGeneral[BPIN]=EjecucionPresupuestalGastoCCyFondo[[#This Row],[PROYECTO]])*(InfoGeneral[Vigencia]=VALUE(EjecucionPresupuestalGastoCCyFondo[[#This Row],[VIGENCIA]])),"")))</f>
        <v>4301037</v>
      </c>
      <c r="M599" s="5" t="s">
        <v>7788</v>
      </c>
      <c r="N599" s="6">
        <v>0</v>
      </c>
      <c r="O599" s="6">
        <v>0</v>
      </c>
      <c r="P599" s="6">
        <v>0</v>
      </c>
      <c r="Q599" s="6">
        <v>211200000</v>
      </c>
      <c r="R599" s="6">
        <v>0</v>
      </c>
      <c r="S599" s="6">
        <v>0</v>
      </c>
      <c r="T599" s="6">
        <v>0</v>
      </c>
      <c r="U599" s="6">
        <v>211200000</v>
      </c>
      <c r="V599" s="6">
        <v>211200000</v>
      </c>
      <c r="W599" s="6">
        <v>211200000</v>
      </c>
      <c r="X599" s="6">
        <v>211200000</v>
      </c>
      <c r="Y599" s="6">
        <v>211200000</v>
      </c>
      <c r="Z599" s="6">
        <v>211200000</v>
      </c>
      <c r="AA599" s="107">
        <v>46071</v>
      </c>
      <c r="AB599" s="5" t="s">
        <v>8260</v>
      </c>
      <c r="AC599" s="107">
        <v>46071</v>
      </c>
      <c r="AD599" s="5" t="s">
        <v>8261</v>
      </c>
      <c r="AE599" s="5" t="s">
        <v>7175</v>
      </c>
      <c r="AF599" s="107">
        <v>46071</v>
      </c>
      <c r="AG599" s="5" t="s">
        <v>8262</v>
      </c>
      <c r="AH599" s="5" t="s">
        <v>7175</v>
      </c>
      <c r="AI599" s="5"/>
      <c r="AJ599" s="107"/>
      <c r="AK599" s="107"/>
      <c r="AL599" s="6"/>
      <c r="AM599" s="6"/>
      <c r="AN599" s="6"/>
      <c r="AO599" s="6"/>
    </row>
    <row r="600" spans="1:41" ht="49.95" customHeight="1" x14ac:dyDescent="0.3">
      <c r="A600" s="167" t="s">
        <v>1247</v>
      </c>
      <c r="B600" s="5" t="s">
        <v>2598</v>
      </c>
      <c r="C600" s="5" t="s">
        <v>3619</v>
      </c>
      <c r="D600" s="5" t="s">
        <v>2599</v>
      </c>
      <c r="E600" s="5" t="s">
        <v>2600</v>
      </c>
      <c r="F600" s="5" t="s">
        <v>2525</v>
      </c>
      <c r="G600" s="5" t="s">
        <v>2526</v>
      </c>
      <c r="H600" s="5" t="s">
        <v>2601</v>
      </c>
      <c r="I600" s="5" t="s">
        <v>2602</v>
      </c>
      <c r="J600" s="5" t="s">
        <v>1777</v>
      </c>
      <c r="K600" s="5" t="s">
        <v>8263</v>
      </c>
      <c r="L600" s="5" t="str" cm="1">
        <f t="array" ref="L600">_xlfn.TEXTJOIN(", ",TRUE,_xlfn.UNIQUE(_xlfn._xlws.FILTER(InfoGeneral[CodigoProducto],(InfoGeneral[BPIN]=EjecucionPresupuestalGastoCCyFondo[[#This Row],[PROYECTO]])*(InfoGeneral[Vigencia]=VALUE(EjecucionPresupuestalGastoCCyFondo[[#This Row],[VIGENCIA]])),"")))</f>
        <v>4301001</v>
      </c>
      <c r="M600" s="5" t="s">
        <v>7788</v>
      </c>
      <c r="N600" s="6">
        <v>0</v>
      </c>
      <c r="O600" s="6">
        <v>0</v>
      </c>
      <c r="P600" s="6">
        <v>0</v>
      </c>
      <c r="Q600" s="6">
        <v>140800000</v>
      </c>
      <c r="R600" s="6">
        <v>0</v>
      </c>
      <c r="S600" s="6">
        <v>0</v>
      </c>
      <c r="T600" s="6">
        <v>0</v>
      </c>
      <c r="U600" s="6">
        <v>140800000</v>
      </c>
      <c r="V600" s="6">
        <v>0</v>
      </c>
      <c r="W600" s="6">
        <v>0</v>
      </c>
      <c r="X600" s="6">
        <v>0</v>
      </c>
      <c r="Y600" s="6">
        <v>0</v>
      </c>
      <c r="Z600" s="6">
        <v>0</v>
      </c>
      <c r="AA600" s="107"/>
      <c r="AB600" s="5"/>
      <c r="AC600" s="107"/>
      <c r="AD600" s="5"/>
      <c r="AE600" s="5"/>
      <c r="AF600" s="107"/>
      <c r="AG600" s="5"/>
      <c r="AH600" s="5"/>
      <c r="AI600" s="5"/>
      <c r="AJ600" s="107"/>
      <c r="AK600" s="107"/>
      <c r="AL600" s="6"/>
      <c r="AM600" s="6"/>
      <c r="AN600" s="6"/>
      <c r="AO600" s="6"/>
    </row>
    <row r="601" spans="1:41" ht="49.95" customHeight="1" x14ac:dyDescent="0.3">
      <c r="A601" s="167" t="s">
        <v>1247</v>
      </c>
      <c r="B601" s="5" t="s">
        <v>2598</v>
      </c>
      <c r="C601" s="5" t="s">
        <v>2883</v>
      </c>
      <c r="D601" s="5" t="s">
        <v>2599</v>
      </c>
      <c r="E601" s="5" t="s">
        <v>2600</v>
      </c>
      <c r="F601" s="5" t="s">
        <v>2601</v>
      </c>
      <c r="G601" s="5" t="s">
        <v>2603</v>
      </c>
      <c r="H601" s="5" t="s">
        <v>2604</v>
      </c>
      <c r="I601" s="5" t="s">
        <v>2605</v>
      </c>
      <c r="J601" s="5" t="s">
        <v>1793</v>
      </c>
      <c r="K601" s="5" t="s">
        <v>8264</v>
      </c>
      <c r="L601" s="5" t="str" cm="1">
        <f t="array" ref="L601">_xlfn.TEXTJOIN(", ",TRUE,_xlfn.UNIQUE(_xlfn._xlws.FILTER(InfoGeneral[CodigoProducto],(InfoGeneral[BPIN]=EjecucionPresupuestalGastoCCyFondo[[#This Row],[PROYECTO]])*(InfoGeneral[Vigencia]=VALUE(EjecucionPresupuestalGastoCCyFondo[[#This Row],[VIGENCIA]])),"")))</f>
        <v>4003046, 4003017, 4003016, 4003020, 4003042, 4003052, 4003021</v>
      </c>
      <c r="M601" s="5" t="s">
        <v>7788</v>
      </c>
      <c r="N601" s="6">
        <v>0</v>
      </c>
      <c r="O601" s="6">
        <v>0</v>
      </c>
      <c r="P601" s="6">
        <v>0</v>
      </c>
      <c r="Q601" s="6">
        <v>17103388502</v>
      </c>
      <c r="R601" s="6">
        <v>0</v>
      </c>
      <c r="S601" s="6">
        <v>0</v>
      </c>
      <c r="T601" s="6">
        <v>0</v>
      </c>
      <c r="U601" s="6">
        <v>17103388502</v>
      </c>
      <c r="V601" s="6">
        <v>17103388502</v>
      </c>
      <c r="W601" s="6">
        <v>17103388502</v>
      </c>
      <c r="X601" s="6">
        <v>17103388502</v>
      </c>
      <c r="Y601" s="6">
        <v>2185764639</v>
      </c>
      <c r="Z601" s="6">
        <v>2185764639</v>
      </c>
      <c r="AA601" s="107">
        <v>46073</v>
      </c>
      <c r="AB601" s="5" t="s">
        <v>8265</v>
      </c>
      <c r="AC601" s="107">
        <v>46121</v>
      </c>
      <c r="AD601" s="5" t="s">
        <v>8266</v>
      </c>
      <c r="AE601" s="5" t="s">
        <v>7278</v>
      </c>
      <c r="AF601" s="107">
        <v>46125</v>
      </c>
      <c r="AG601" s="5" t="s">
        <v>8267</v>
      </c>
      <c r="AH601" s="5" t="s">
        <v>7278</v>
      </c>
      <c r="AI601" s="5"/>
      <c r="AJ601" s="107"/>
      <c r="AK601" s="107"/>
      <c r="AL601" s="6"/>
      <c r="AM601" s="6"/>
      <c r="AN601" s="6"/>
      <c r="AO601" s="6"/>
    </row>
    <row r="602" spans="1:41" ht="40.200000000000003" customHeight="1" x14ac:dyDescent="0.3">
      <c r="A602" s="167" t="s">
        <v>1247</v>
      </c>
      <c r="B602" s="5" t="s">
        <v>2598</v>
      </c>
      <c r="C602" s="5" t="s">
        <v>3162</v>
      </c>
      <c r="D602" s="5" t="s">
        <v>2599</v>
      </c>
      <c r="E602" s="5" t="s">
        <v>2600</v>
      </c>
      <c r="F602" s="5" t="s">
        <v>2558</v>
      </c>
      <c r="G602" s="5" t="s">
        <v>5767</v>
      </c>
      <c r="H602" s="5" t="s">
        <v>2534</v>
      </c>
      <c r="I602" s="5" t="s">
        <v>2544</v>
      </c>
      <c r="J602" s="5" t="s">
        <v>1782</v>
      </c>
      <c r="K602" s="5" t="s">
        <v>8268</v>
      </c>
      <c r="L602" s="5" t="str" cm="1">
        <f t="array" ref="L602">_xlfn.TEXTJOIN(", ",TRUE,_xlfn.UNIQUE(_xlfn._xlws.FILTER(InfoGeneral[CodigoProducto],(InfoGeneral[BPIN]=EjecucionPresupuestalGastoCCyFondo[[#This Row],[PROYECTO]])*(InfoGeneral[Vigencia]=VALUE(EjecucionPresupuestalGastoCCyFondo[[#This Row],[VIGENCIA]])),"")))</f>
        <v>3302042</v>
      </c>
      <c r="M602" s="5" t="s">
        <v>7788</v>
      </c>
      <c r="N602" s="6">
        <v>0</v>
      </c>
      <c r="O602" s="6">
        <v>200000000</v>
      </c>
      <c r="P602" s="6">
        <v>0</v>
      </c>
      <c r="Q602" s="6">
        <v>0</v>
      </c>
      <c r="R602" s="6">
        <v>0</v>
      </c>
      <c r="S602" s="6">
        <v>0</v>
      </c>
      <c r="T602" s="6">
        <v>0</v>
      </c>
      <c r="U602" s="6">
        <v>200000000</v>
      </c>
      <c r="V602" s="6">
        <v>0</v>
      </c>
      <c r="W602" s="6">
        <v>0</v>
      </c>
      <c r="X602" s="6">
        <v>0</v>
      </c>
      <c r="Y602" s="6">
        <v>0</v>
      </c>
      <c r="Z602" s="6">
        <v>0</v>
      </c>
      <c r="AA602" s="107"/>
      <c r="AB602" s="5"/>
      <c r="AC602" s="107"/>
      <c r="AD602" s="5"/>
      <c r="AE602" s="5"/>
      <c r="AF602" s="107"/>
      <c r="AG602" s="5"/>
      <c r="AH602" s="5"/>
      <c r="AI602" s="5"/>
      <c r="AJ602" s="107"/>
      <c r="AK602" s="107"/>
      <c r="AL602" s="6"/>
      <c r="AM602" s="6"/>
      <c r="AN602" s="6"/>
      <c r="AO602" s="6"/>
    </row>
    <row r="603" spans="1:41" ht="49.95" customHeight="1" x14ac:dyDescent="0.3">
      <c r="A603" s="167" t="s">
        <v>1247</v>
      </c>
      <c r="B603" s="5" t="s">
        <v>2598</v>
      </c>
      <c r="C603" s="5" t="s">
        <v>3162</v>
      </c>
      <c r="D603" s="5" t="s">
        <v>2599</v>
      </c>
      <c r="E603" s="5" t="s">
        <v>2600</v>
      </c>
      <c r="F603" s="5" t="s">
        <v>2558</v>
      </c>
      <c r="G603" s="5" t="s">
        <v>5767</v>
      </c>
      <c r="H603" s="5" t="s">
        <v>2534</v>
      </c>
      <c r="I603" s="5" t="s">
        <v>2544</v>
      </c>
      <c r="J603" s="5" t="s">
        <v>1786</v>
      </c>
      <c r="K603" s="5" t="s">
        <v>8269</v>
      </c>
      <c r="L603" s="5" t="str" cm="1">
        <f t="array" ref="L603">_xlfn.TEXTJOIN(", ",TRUE,_xlfn.UNIQUE(_xlfn._xlws.FILTER(InfoGeneral[CodigoProducto],(InfoGeneral[BPIN]=EjecucionPresupuestalGastoCCyFondo[[#This Row],[PROYECTO]])*(InfoGeneral[Vigencia]=VALUE(EjecucionPresupuestalGastoCCyFondo[[#This Row],[VIGENCIA]])),"")))</f>
        <v>3302017</v>
      </c>
      <c r="M603" s="5" t="s">
        <v>7788</v>
      </c>
      <c r="N603" s="6">
        <v>0</v>
      </c>
      <c r="O603" s="6">
        <v>500000000</v>
      </c>
      <c r="P603" s="6">
        <v>0</v>
      </c>
      <c r="Q603" s="6">
        <v>0</v>
      </c>
      <c r="R603" s="6">
        <v>0</v>
      </c>
      <c r="S603" s="6">
        <v>0</v>
      </c>
      <c r="T603" s="6">
        <v>0</v>
      </c>
      <c r="U603" s="6">
        <v>500000000</v>
      </c>
      <c r="V603" s="6">
        <v>500000000</v>
      </c>
      <c r="W603" s="6">
        <v>500000000</v>
      </c>
      <c r="X603" s="6">
        <v>500000000</v>
      </c>
      <c r="Y603" s="6">
        <v>500000000</v>
      </c>
      <c r="Z603" s="6">
        <v>500000000</v>
      </c>
      <c r="AA603" s="107">
        <v>46191</v>
      </c>
      <c r="AB603" s="5" t="s">
        <v>8270</v>
      </c>
      <c r="AC603" s="107">
        <v>46192</v>
      </c>
      <c r="AD603" s="5" t="s">
        <v>8271</v>
      </c>
      <c r="AE603" s="5" t="s">
        <v>7332</v>
      </c>
      <c r="AF603" s="107">
        <v>46192</v>
      </c>
      <c r="AG603" s="5" t="s">
        <v>8272</v>
      </c>
      <c r="AH603" s="5" t="s">
        <v>7332</v>
      </c>
      <c r="AI603" s="5"/>
      <c r="AJ603" s="107"/>
      <c r="AK603" s="107"/>
      <c r="AL603" s="6"/>
      <c r="AM603" s="6"/>
      <c r="AN603" s="6"/>
      <c r="AO603" s="6"/>
    </row>
    <row r="604" spans="1:41" ht="40.200000000000003" customHeight="1" x14ac:dyDescent="0.3">
      <c r="A604" s="167" t="s">
        <v>1247</v>
      </c>
      <c r="B604" s="5" t="s">
        <v>2598</v>
      </c>
      <c r="C604" s="5" t="s">
        <v>3619</v>
      </c>
      <c r="D604" s="5" t="s">
        <v>2599</v>
      </c>
      <c r="E604" s="5" t="s">
        <v>2600</v>
      </c>
      <c r="F604" s="5" t="s">
        <v>2606</v>
      </c>
      <c r="G604" s="5" t="s">
        <v>2607</v>
      </c>
      <c r="H604" s="5" t="s">
        <v>2601</v>
      </c>
      <c r="I604" s="5" t="s">
        <v>2602</v>
      </c>
      <c r="J604" s="5" t="s">
        <v>1490</v>
      </c>
      <c r="K604" s="5" t="s">
        <v>8273</v>
      </c>
      <c r="L604" s="5" t="str" cm="1">
        <f t="array" ref="L604">_xlfn.TEXTJOIN(", ",TRUE,_xlfn.UNIQUE(_xlfn._xlws.FILTER(InfoGeneral[CodigoProducto],(InfoGeneral[BPIN]=EjecucionPresupuestalGastoCCyFondo[[#This Row],[PROYECTO]])*(InfoGeneral[Vigencia]=VALUE(EjecucionPresupuestalGastoCCyFondo[[#This Row],[VIGENCIA]])),"")))</f>
        <v>4301001</v>
      </c>
      <c r="M604" s="5" t="s">
        <v>7788</v>
      </c>
      <c r="N604" s="6">
        <v>0</v>
      </c>
      <c r="O604" s="6">
        <v>0</v>
      </c>
      <c r="P604" s="6">
        <v>0</v>
      </c>
      <c r="Q604" s="6">
        <v>499999997.19999999</v>
      </c>
      <c r="R604" s="6">
        <v>0</v>
      </c>
      <c r="S604" s="6">
        <v>0</v>
      </c>
      <c r="T604" s="6">
        <v>0</v>
      </c>
      <c r="U604" s="6">
        <v>499999997.19999999</v>
      </c>
      <c r="V604" s="6">
        <v>499999997.19999999</v>
      </c>
      <c r="W604" s="6">
        <v>499999997.19999999</v>
      </c>
      <c r="X604" s="6">
        <v>499999997.19999999</v>
      </c>
      <c r="Y604" s="6">
        <v>499999997.19999999</v>
      </c>
      <c r="Z604" s="6">
        <v>499999997.19999999</v>
      </c>
      <c r="AA604" s="107">
        <v>46198</v>
      </c>
      <c r="AB604" s="5" t="s">
        <v>8274</v>
      </c>
      <c r="AC604" s="107">
        <v>46198</v>
      </c>
      <c r="AD604" s="5" t="s">
        <v>8275</v>
      </c>
      <c r="AE604" s="5" t="s">
        <v>7332</v>
      </c>
      <c r="AF604" s="107">
        <v>46199</v>
      </c>
      <c r="AG604" s="5" t="s">
        <v>8276</v>
      </c>
      <c r="AH604" s="5" t="s">
        <v>7332</v>
      </c>
      <c r="AI604" s="5"/>
      <c r="AJ604" s="107"/>
      <c r="AK604" s="107"/>
      <c r="AL604" s="6"/>
      <c r="AM604" s="6"/>
      <c r="AN604" s="6"/>
      <c r="AO604" s="6"/>
    </row>
    <row r="605" spans="1:41" ht="49.95" customHeight="1" x14ac:dyDescent="0.3">
      <c r="A605" s="167" t="s">
        <v>1247</v>
      </c>
      <c r="B605" s="5" t="s">
        <v>2598</v>
      </c>
      <c r="C605" s="5" t="s">
        <v>3619</v>
      </c>
      <c r="D605" s="5" t="s">
        <v>2599</v>
      </c>
      <c r="E605" s="5" t="s">
        <v>2600</v>
      </c>
      <c r="F605" s="5" t="s">
        <v>2606</v>
      </c>
      <c r="G605" s="5" t="s">
        <v>2607</v>
      </c>
      <c r="H605" s="5" t="s">
        <v>2601</v>
      </c>
      <c r="I605" s="5" t="s">
        <v>2602</v>
      </c>
      <c r="J605" s="5" t="s">
        <v>1777</v>
      </c>
      <c r="K605" s="5" t="s">
        <v>8263</v>
      </c>
      <c r="L605" s="5" t="str" cm="1">
        <f t="array" ref="L605">_xlfn.TEXTJOIN(", ",TRUE,_xlfn.UNIQUE(_xlfn._xlws.FILTER(InfoGeneral[CodigoProducto],(InfoGeneral[BPIN]=EjecucionPresupuestalGastoCCyFondo[[#This Row],[PROYECTO]])*(InfoGeneral[Vigencia]=VALUE(EjecucionPresupuestalGastoCCyFondo[[#This Row],[VIGENCIA]])),"")))</f>
        <v>4301001</v>
      </c>
      <c r="M605" s="5" t="s">
        <v>7788</v>
      </c>
      <c r="N605" s="6">
        <v>0</v>
      </c>
      <c r="O605" s="6">
        <v>0</v>
      </c>
      <c r="P605" s="6">
        <v>0</v>
      </c>
      <c r="Q605" s="6">
        <v>778400002.49000001</v>
      </c>
      <c r="R605" s="6">
        <v>0</v>
      </c>
      <c r="S605" s="6">
        <v>0</v>
      </c>
      <c r="T605" s="6">
        <v>0</v>
      </c>
      <c r="U605" s="6">
        <v>778400002.49000001</v>
      </c>
      <c r="V605" s="6">
        <v>718400002.49000001</v>
      </c>
      <c r="W605" s="6">
        <v>718400002.49000001</v>
      </c>
      <c r="X605" s="6">
        <v>718400002.49000001</v>
      </c>
      <c r="Y605" s="6">
        <v>718400002.49000001</v>
      </c>
      <c r="Z605" s="6">
        <v>718400002.49000001</v>
      </c>
      <c r="AA605" s="107">
        <v>46170</v>
      </c>
      <c r="AB605" s="5" t="s">
        <v>8277</v>
      </c>
      <c r="AC605" s="107">
        <v>46171</v>
      </c>
      <c r="AD605" s="5" t="s">
        <v>8278</v>
      </c>
      <c r="AE605" s="5" t="s">
        <v>7332</v>
      </c>
      <c r="AF605" s="107">
        <v>46171</v>
      </c>
      <c r="AG605" s="5" t="s">
        <v>8279</v>
      </c>
      <c r="AH605" s="5" t="s">
        <v>7332</v>
      </c>
      <c r="AI605" s="5"/>
      <c r="AJ605" s="107"/>
      <c r="AK605" s="107"/>
      <c r="AL605" s="6"/>
      <c r="AM605" s="6"/>
      <c r="AN605" s="6"/>
      <c r="AO605" s="6"/>
    </row>
    <row r="606" spans="1:41" ht="49.95" customHeight="1" x14ac:dyDescent="0.3">
      <c r="A606" s="167" t="s">
        <v>1247</v>
      </c>
      <c r="B606" s="5" t="s">
        <v>2598</v>
      </c>
      <c r="C606" s="5" t="s">
        <v>2765</v>
      </c>
      <c r="D606" s="5" t="s">
        <v>2599</v>
      </c>
      <c r="E606" s="5" t="s">
        <v>2600</v>
      </c>
      <c r="F606" s="5" t="s">
        <v>2482</v>
      </c>
      <c r="G606" s="5" t="s">
        <v>2483</v>
      </c>
      <c r="H606" s="5" t="s">
        <v>2476</v>
      </c>
      <c r="I606" s="5" t="s">
        <v>2608</v>
      </c>
      <c r="J606" s="5" t="s">
        <v>1794</v>
      </c>
      <c r="K606" s="5" t="s">
        <v>8280</v>
      </c>
      <c r="L606" s="5" t="str" cm="1">
        <f t="array" ref="L606">_xlfn.TEXTJOIN(", ",TRUE,_xlfn.UNIQUE(_xlfn._xlws.FILTER(InfoGeneral[CodigoProducto],(InfoGeneral[BPIN]=EjecucionPresupuestalGastoCCyFondo[[#This Row],[PROYECTO]])*(InfoGeneral[Vigencia]=VALUE(EjecucionPresupuestalGastoCCyFondo[[#This Row],[VIGENCIA]])),"")))</f>
        <v>2201034</v>
      </c>
      <c r="M606" s="5" t="s">
        <v>7788</v>
      </c>
      <c r="N606" s="6">
        <v>0</v>
      </c>
      <c r="O606" s="6">
        <v>0</v>
      </c>
      <c r="P606" s="6">
        <v>0</v>
      </c>
      <c r="Q606" s="6">
        <v>150000000</v>
      </c>
      <c r="R606" s="6">
        <v>0</v>
      </c>
      <c r="S606" s="6">
        <v>0</v>
      </c>
      <c r="T606" s="6">
        <v>0</v>
      </c>
      <c r="U606" s="6">
        <v>150000000</v>
      </c>
      <c r="V606" s="6">
        <v>150000000</v>
      </c>
      <c r="W606" s="6">
        <v>150000000</v>
      </c>
      <c r="X606" s="6">
        <v>150000000</v>
      </c>
      <c r="Y606" s="6">
        <v>150000000</v>
      </c>
      <c r="Z606" s="6">
        <v>150000000</v>
      </c>
      <c r="AA606" s="107">
        <v>46147</v>
      </c>
      <c r="AB606" s="5" t="s">
        <v>8281</v>
      </c>
      <c r="AC606" s="107">
        <v>46147</v>
      </c>
      <c r="AD606" s="5" t="s">
        <v>8282</v>
      </c>
      <c r="AE606" s="5" t="s">
        <v>7278</v>
      </c>
      <c r="AF606" s="107">
        <v>46148</v>
      </c>
      <c r="AG606" s="5" t="s">
        <v>8283</v>
      </c>
      <c r="AH606" s="5" t="s">
        <v>7278</v>
      </c>
      <c r="AI606" s="5"/>
      <c r="AJ606" s="107"/>
      <c r="AK606" s="107"/>
      <c r="AL606" s="6"/>
      <c r="AM606" s="6"/>
      <c r="AN606" s="6"/>
      <c r="AO606" s="6"/>
    </row>
    <row r="607" spans="1:41" ht="49.95" customHeight="1" x14ac:dyDescent="0.3">
      <c r="A607" s="167" t="s">
        <v>1247</v>
      </c>
      <c r="B607" s="5" t="s">
        <v>2598</v>
      </c>
      <c r="C607" s="5" t="s">
        <v>3619</v>
      </c>
      <c r="D607" s="5" t="s">
        <v>2599</v>
      </c>
      <c r="E607" s="5" t="s">
        <v>2600</v>
      </c>
      <c r="F607" s="5" t="s">
        <v>2609</v>
      </c>
      <c r="G607" s="5" t="s">
        <v>2610</v>
      </c>
      <c r="H607" s="5" t="s">
        <v>2601</v>
      </c>
      <c r="I607" s="5" t="s">
        <v>2602</v>
      </c>
      <c r="J607" s="5" t="s">
        <v>1684</v>
      </c>
      <c r="K607" s="5" t="s">
        <v>8255</v>
      </c>
      <c r="L607" s="5" t="str" cm="1">
        <f t="array" ref="L607">_xlfn.TEXTJOIN(", ",TRUE,_xlfn.UNIQUE(_xlfn._xlws.FILTER(InfoGeneral[CodigoProducto],(InfoGeneral[BPIN]=EjecucionPresupuestalGastoCCyFondo[[#This Row],[PROYECTO]])*(InfoGeneral[Vigencia]=VALUE(EjecucionPresupuestalGastoCCyFondo[[#This Row],[VIGENCIA]])),"")))</f>
        <v>4301001</v>
      </c>
      <c r="M607" s="5" t="s">
        <v>7788</v>
      </c>
      <c r="N607" s="6">
        <v>1518442520</v>
      </c>
      <c r="O607" s="6">
        <v>0</v>
      </c>
      <c r="P607" s="6">
        <v>0</v>
      </c>
      <c r="Q607" s="6">
        <v>0</v>
      </c>
      <c r="R607" s="6">
        <v>0</v>
      </c>
      <c r="S607" s="6">
        <v>0</v>
      </c>
      <c r="T607" s="6">
        <v>0</v>
      </c>
      <c r="U607" s="6">
        <v>1518442520</v>
      </c>
      <c r="V607" s="6">
        <v>751417550</v>
      </c>
      <c r="W607" s="6">
        <v>751417550</v>
      </c>
      <c r="X607" s="6">
        <v>751417550</v>
      </c>
      <c r="Y607" s="6">
        <v>751417550</v>
      </c>
      <c r="Z607" s="6">
        <v>751417550</v>
      </c>
      <c r="AA607" s="107">
        <v>46084</v>
      </c>
      <c r="AB607" s="5" t="s">
        <v>8284</v>
      </c>
      <c r="AC607" s="107">
        <v>46084</v>
      </c>
      <c r="AD607" s="5" t="s">
        <v>8285</v>
      </c>
      <c r="AE607" s="5" t="s">
        <v>8286</v>
      </c>
      <c r="AF607" s="107">
        <v>46085</v>
      </c>
      <c r="AG607" s="5" t="s">
        <v>8287</v>
      </c>
      <c r="AH607" s="5" t="s">
        <v>8286</v>
      </c>
      <c r="AI607" s="5"/>
      <c r="AJ607" s="107"/>
      <c r="AK607" s="107"/>
      <c r="AL607" s="6"/>
      <c r="AM607" s="6"/>
      <c r="AN607" s="6"/>
      <c r="AO607" s="6"/>
    </row>
    <row r="608" spans="1:41" ht="40.200000000000003" customHeight="1" x14ac:dyDescent="0.3">
      <c r="A608" s="167" t="s">
        <v>1247</v>
      </c>
      <c r="B608" s="5" t="s">
        <v>2598</v>
      </c>
      <c r="C608" s="5" t="s">
        <v>3619</v>
      </c>
      <c r="D608" s="5" t="s">
        <v>2599</v>
      </c>
      <c r="E608" s="5" t="s">
        <v>2600</v>
      </c>
      <c r="F608" s="5" t="s">
        <v>2611</v>
      </c>
      <c r="G608" s="5" t="s">
        <v>2612</v>
      </c>
      <c r="H608" s="5" t="s">
        <v>2601</v>
      </c>
      <c r="I608" s="5" t="s">
        <v>2602</v>
      </c>
      <c r="J608" s="5" t="s">
        <v>1684</v>
      </c>
      <c r="K608" s="5" t="s">
        <v>8255</v>
      </c>
      <c r="L608" s="5" t="str" cm="1">
        <f t="array" ref="L608">_xlfn.TEXTJOIN(", ",TRUE,_xlfn.UNIQUE(_xlfn._xlws.FILTER(InfoGeneral[CodigoProducto],(InfoGeneral[BPIN]=EjecucionPresupuestalGastoCCyFondo[[#This Row],[PROYECTO]])*(InfoGeneral[Vigencia]=VALUE(EjecucionPresupuestalGastoCCyFondo[[#This Row],[VIGENCIA]])),"")))</f>
        <v>4301001</v>
      </c>
      <c r="M608" s="5" t="s">
        <v>7788</v>
      </c>
      <c r="N608" s="6">
        <v>217749551.49000001</v>
      </c>
      <c r="O608" s="6">
        <v>0</v>
      </c>
      <c r="P608" s="6">
        <v>0</v>
      </c>
      <c r="Q608" s="6">
        <v>263292670</v>
      </c>
      <c r="R608" s="6">
        <v>0</v>
      </c>
      <c r="S608" s="6">
        <v>0</v>
      </c>
      <c r="T608" s="6">
        <v>0</v>
      </c>
      <c r="U608" s="6">
        <v>481042221.49000001</v>
      </c>
      <c r="V608" s="6">
        <v>175701920</v>
      </c>
      <c r="W608" s="6">
        <v>175701920</v>
      </c>
      <c r="X608" s="6">
        <v>175701920</v>
      </c>
      <c r="Y608" s="6">
        <v>175701920</v>
      </c>
      <c r="Z608" s="6">
        <v>175701920</v>
      </c>
      <c r="AA608" s="107">
        <v>46084</v>
      </c>
      <c r="AB608" s="5" t="s">
        <v>8288</v>
      </c>
      <c r="AC608" s="107">
        <v>46084</v>
      </c>
      <c r="AD608" s="5" t="s">
        <v>8289</v>
      </c>
      <c r="AE608" s="5" t="s">
        <v>8286</v>
      </c>
      <c r="AF608" s="107">
        <v>46085</v>
      </c>
      <c r="AG608" s="5" t="s">
        <v>8290</v>
      </c>
      <c r="AH608" s="5" t="s">
        <v>8286</v>
      </c>
      <c r="AI608" s="5"/>
      <c r="AJ608" s="107"/>
      <c r="AK608" s="107"/>
      <c r="AL608" s="6"/>
      <c r="AM608" s="6"/>
      <c r="AN608" s="6"/>
      <c r="AO608" s="6"/>
    </row>
    <row r="609" spans="1:41" ht="40.200000000000003" customHeight="1" x14ac:dyDescent="0.3">
      <c r="A609" s="167" t="s">
        <v>1247</v>
      </c>
      <c r="B609" s="5" t="s">
        <v>2598</v>
      </c>
      <c r="C609" s="5" t="s">
        <v>3619</v>
      </c>
      <c r="D609" s="5" t="s">
        <v>2599</v>
      </c>
      <c r="E609" s="5" t="s">
        <v>2600</v>
      </c>
      <c r="F609" s="5" t="s">
        <v>2611</v>
      </c>
      <c r="G609" s="5" t="s">
        <v>2612</v>
      </c>
      <c r="H609" s="5" t="s">
        <v>2601</v>
      </c>
      <c r="I609" s="5" t="s">
        <v>2602</v>
      </c>
      <c r="J609" s="5" t="s">
        <v>1777</v>
      </c>
      <c r="K609" s="5" t="s">
        <v>8263</v>
      </c>
      <c r="L609" s="5" t="str" cm="1">
        <f t="array" ref="L609">_xlfn.TEXTJOIN(", ",TRUE,_xlfn.UNIQUE(_xlfn._xlws.FILTER(InfoGeneral[CodigoProducto],(InfoGeneral[BPIN]=EjecucionPresupuestalGastoCCyFondo[[#This Row],[PROYECTO]])*(InfoGeneral[Vigencia]=VALUE(EjecucionPresupuestalGastoCCyFondo[[#This Row],[VIGENCIA]])),"")))</f>
        <v>4301001</v>
      </c>
      <c r="M609" s="5" t="s">
        <v>7788</v>
      </c>
      <c r="N609" s="6">
        <v>0</v>
      </c>
      <c r="O609" s="6">
        <v>0</v>
      </c>
      <c r="P609" s="6">
        <v>0</v>
      </c>
      <c r="Q609" s="6">
        <v>206160952.50999999</v>
      </c>
      <c r="R609" s="6">
        <v>0</v>
      </c>
      <c r="S609" s="6">
        <v>0</v>
      </c>
      <c r="T609" s="6">
        <v>0</v>
      </c>
      <c r="U609" s="6">
        <v>206160952.50999999</v>
      </c>
      <c r="V609" s="6">
        <v>122530880</v>
      </c>
      <c r="W609" s="6">
        <v>122530880</v>
      </c>
      <c r="X609" s="6">
        <v>122530880</v>
      </c>
      <c r="Y609" s="6">
        <v>122530880</v>
      </c>
      <c r="Z609" s="6">
        <v>122530880</v>
      </c>
      <c r="AA609" s="107">
        <v>46197</v>
      </c>
      <c r="AB609" s="5" t="s">
        <v>8291</v>
      </c>
      <c r="AC609" s="107">
        <v>46198</v>
      </c>
      <c r="AD609" s="5" t="s">
        <v>8292</v>
      </c>
      <c r="AE609" s="5" t="s">
        <v>7291</v>
      </c>
      <c r="AF609" s="107">
        <v>46199</v>
      </c>
      <c r="AG609" s="5" t="s">
        <v>8293</v>
      </c>
      <c r="AH609" s="5" t="s">
        <v>7291</v>
      </c>
      <c r="AI609" s="5"/>
      <c r="AJ609" s="107"/>
      <c r="AK609" s="107"/>
      <c r="AL609" s="6"/>
      <c r="AM609" s="6"/>
      <c r="AN609" s="6"/>
      <c r="AO609" s="6"/>
    </row>
    <row r="610" spans="1:41" ht="40.200000000000003" customHeight="1" x14ac:dyDescent="0.3">
      <c r="A610" s="167" t="s">
        <v>1247</v>
      </c>
      <c r="B610" s="5" t="s">
        <v>2598</v>
      </c>
      <c r="C610" s="5" t="s">
        <v>3619</v>
      </c>
      <c r="D610" s="5" t="s">
        <v>2599</v>
      </c>
      <c r="E610" s="5" t="s">
        <v>2600</v>
      </c>
      <c r="F610" s="5" t="s">
        <v>2613</v>
      </c>
      <c r="G610" s="5" t="s">
        <v>2614</v>
      </c>
      <c r="H610" s="5" t="s">
        <v>2601</v>
      </c>
      <c r="I610" s="5" t="s">
        <v>2602</v>
      </c>
      <c r="J610" s="5" t="s">
        <v>1684</v>
      </c>
      <c r="K610" s="5" t="s">
        <v>8255</v>
      </c>
      <c r="L610" s="5" t="str" cm="1">
        <f t="array" ref="L610">_xlfn.TEXTJOIN(", ",TRUE,_xlfn.UNIQUE(_xlfn._xlws.FILTER(InfoGeneral[CodigoProducto],(InfoGeneral[BPIN]=EjecucionPresupuestalGastoCCyFondo[[#This Row],[PROYECTO]])*(InfoGeneral[Vigencia]=VALUE(EjecucionPresupuestalGastoCCyFondo[[#This Row],[VIGENCIA]])),"")))</f>
        <v>4301001</v>
      </c>
      <c r="M610" s="5" t="s">
        <v>7788</v>
      </c>
      <c r="N610" s="6">
        <v>1378082546</v>
      </c>
      <c r="O610" s="6">
        <v>0</v>
      </c>
      <c r="P610" s="6">
        <v>0</v>
      </c>
      <c r="Q610" s="6">
        <v>0</v>
      </c>
      <c r="R610" s="6">
        <v>0</v>
      </c>
      <c r="S610" s="6">
        <v>0</v>
      </c>
      <c r="T610" s="6">
        <v>0</v>
      </c>
      <c r="U610" s="6">
        <v>1378082546</v>
      </c>
      <c r="V610" s="6">
        <v>424786423.06</v>
      </c>
      <c r="W610" s="6">
        <v>424786423.06</v>
      </c>
      <c r="X610" s="6">
        <v>424786423.06</v>
      </c>
      <c r="Y610" s="6">
        <v>424786423.06</v>
      </c>
      <c r="Z610" s="6">
        <v>424786423.06</v>
      </c>
      <c r="AA610" s="107">
        <v>46254</v>
      </c>
      <c r="AB610" s="5" t="s">
        <v>8294</v>
      </c>
      <c r="AC610" s="107">
        <v>46254</v>
      </c>
      <c r="AD610" s="5" t="s">
        <v>8295</v>
      </c>
      <c r="AE610" s="5" t="s">
        <v>7278</v>
      </c>
      <c r="AF610" s="107">
        <v>46255</v>
      </c>
      <c r="AG610" s="5" t="s">
        <v>8296</v>
      </c>
      <c r="AH610" s="5" t="s">
        <v>7278</v>
      </c>
      <c r="AI610" s="5"/>
      <c r="AJ610" s="107"/>
      <c r="AK610" s="107"/>
      <c r="AL610" s="6"/>
      <c r="AM610" s="6"/>
      <c r="AN610" s="6"/>
      <c r="AO610" s="6"/>
    </row>
    <row r="611" spans="1:41" ht="40.200000000000003" customHeight="1" x14ac:dyDescent="0.3">
      <c r="A611" s="167" t="s">
        <v>1247</v>
      </c>
      <c r="B611" s="5" t="s">
        <v>2598</v>
      </c>
      <c r="C611" s="5" t="s">
        <v>3619</v>
      </c>
      <c r="D611" s="5" t="s">
        <v>2599</v>
      </c>
      <c r="E611" s="5" t="s">
        <v>2600</v>
      </c>
      <c r="F611" s="5" t="s">
        <v>2613</v>
      </c>
      <c r="G611" s="5" t="s">
        <v>2614</v>
      </c>
      <c r="H611" s="5" t="s">
        <v>2601</v>
      </c>
      <c r="I611" s="5" t="s">
        <v>2602</v>
      </c>
      <c r="J611" s="5" t="s">
        <v>2615</v>
      </c>
      <c r="K611" s="5" t="s">
        <v>8297</v>
      </c>
      <c r="L611" s="5" t="str" cm="1">
        <f t="array" ref="L611">_xlfn.TEXTJOIN(", ",TRUE,_xlfn.UNIQUE(_xlfn._xlws.FILTER(InfoGeneral[CodigoProducto],(InfoGeneral[BPIN]=EjecucionPresupuestalGastoCCyFondo[[#This Row],[PROYECTO]])*(InfoGeneral[Vigencia]=VALUE(EjecucionPresupuestalGastoCCyFondo[[#This Row],[VIGENCIA]])),"")))</f>
        <v>4301001</v>
      </c>
      <c r="M611" s="5" t="s">
        <v>7788</v>
      </c>
      <c r="N611" s="6">
        <v>0</v>
      </c>
      <c r="O611" s="6">
        <v>0</v>
      </c>
      <c r="P611" s="6">
        <v>0</v>
      </c>
      <c r="Q611" s="6">
        <v>58920000</v>
      </c>
      <c r="R611" s="6">
        <v>0</v>
      </c>
      <c r="S611" s="6">
        <v>0</v>
      </c>
      <c r="T611" s="6">
        <v>0</v>
      </c>
      <c r="U611" s="6">
        <v>58920000</v>
      </c>
      <c r="V611" s="6">
        <v>58920000</v>
      </c>
      <c r="W611" s="6">
        <v>58920000</v>
      </c>
      <c r="X611" s="6">
        <v>58920000</v>
      </c>
      <c r="Y611" s="6">
        <v>58920000</v>
      </c>
      <c r="Z611" s="6">
        <v>58920000</v>
      </c>
      <c r="AA611" s="107">
        <v>46133</v>
      </c>
      <c r="AB611" s="5" t="s">
        <v>8298</v>
      </c>
      <c r="AC611" s="107">
        <v>46133</v>
      </c>
      <c r="AD611" s="5" t="s">
        <v>8299</v>
      </c>
      <c r="AE611" s="5" t="s">
        <v>7278</v>
      </c>
      <c r="AF611" s="107">
        <v>46134</v>
      </c>
      <c r="AG611" s="5" t="s">
        <v>8300</v>
      </c>
      <c r="AH611" s="5" t="s">
        <v>7278</v>
      </c>
      <c r="AI611" s="5"/>
      <c r="AJ611" s="107"/>
      <c r="AK611" s="107"/>
      <c r="AL611" s="6"/>
      <c r="AM611" s="6"/>
      <c r="AN611" s="6"/>
      <c r="AO611" s="6"/>
    </row>
    <row r="612" spans="1:41" ht="40.200000000000003" customHeight="1" x14ac:dyDescent="0.3">
      <c r="A612" s="167" t="s">
        <v>1247</v>
      </c>
      <c r="B612" s="5" t="s">
        <v>2598</v>
      </c>
      <c r="C612" s="5" t="s">
        <v>3619</v>
      </c>
      <c r="D612" s="5" t="s">
        <v>2599</v>
      </c>
      <c r="E612" s="5" t="s">
        <v>2600</v>
      </c>
      <c r="F612" s="5" t="s">
        <v>2613</v>
      </c>
      <c r="G612" s="5" t="s">
        <v>2614</v>
      </c>
      <c r="H612" s="5" t="s">
        <v>2601</v>
      </c>
      <c r="I612" s="5" t="s">
        <v>2602</v>
      </c>
      <c r="J612" s="5" t="s">
        <v>1686</v>
      </c>
      <c r="K612" s="5" t="s">
        <v>8259</v>
      </c>
      <c r="L612" s="5" t="str" cm="1">
        <f t="array" ref="L612">_xlfn.TEXTJOIN(", ",TRUE,_xlfn.UNIQUE(_xlfn._xlws.FILTER(InfoGeneral[CodigoProducto],(InfoGeneral[BPIN]=EjecucionPresupuestalGastoCCyFondo[[#This Row],[PROYECTO]])*(InfoGeneral[Vigencia]=VALUE(EjecucionPresupuestalGastoCCyFondo[[#This Row],[VIGENCIA]])),"")))</f>
        <v>4301037</v>
      </c>
      <c r="M612" s="5" t="s">
        <v>7788</v>
      </c>
      <c r="N612" s="6">
        <v>0</v>
      </c>
      <c r="O612" s="6">
        <v>0</v>
      </c>
      <c r="P612" s="6">
        <v>0</v>
      </c>
      <c r="Q612" s="6">
        <v>424200000</v>
      </c>
      <c r="R612" s="6">
        <v>0</v>
      </c>
      <c r="S612" s="6">
        <v>0</v>
      </c>
      <c r="T612" s="6">
        <v>0</v>
      </c>
      <c r="U612" s="6">
        <v>424200000</v>
      </c>
      <c r="V612" s="6">
        <v>424200000</v>
      </c>
      <c r="W612" s="6">
        <v>424200000</v>
      </c>
      <c r="X612" s="6">
        <v>424200000</v>
      </c>
      <c r="Y612" s="6">
        <v>424200000</v>
      </c>
      <c r="Z612" s="6">
        <v>424200000</v>
      </c>
      <c r="AA612" s="107">
        <v>46084</v>
      </c>
      <c r="AB612" s="5" t="s">
        <v>8301</v>
      </c>
      <c r="AC612" s="107">
        <v>46084</v>
      </c>
      <c r="AD612" s="5" t="s">
        <v>8302</v>
      </c>
      <c r="AE612" s="5" t="s">
        <v>6143</v>
      </c>
      <c r="AF612" s="107">
        <v>46085</v>
      </c>
      <c r="AG612" s="5" t="s">
        <v>8303</v>
      </c>
      <c r="AH612" s="5" t="s">
        <v>6143</v>
      </c>
      <c r="AI612" s="5"/>
      <c r="AJ612" s="107"/>
      <c r="AK612" s="107"/>
      <c r="AL612" s="6"/>
      <c r="AM612" s="6"/>
      <c r="AN612" s="6"/>
      <c r="AO612" s="6"/>
    </row>
    <row r="613" spans="1:41" ht="49.95" customHeight="1" x14ac:dyDescent="0.3">
      <c r="A613" s="167" t="s">
        <v>1247</v>
      </c>
      <c r="B613" s="5" t="s">
        <v>2598</v>
      </c>
      <c r="C613" s="5" t="s">
        <v>3619</v>
      </c>
      <c r="D613" s="5" t="s">
        <v>2599</v>
      </c>
      <c r="E613" s="5" t="s">
        <v>2600</v>
      </c>
      <c r="F613" s="5" t="s">
        <v>2613</v>
      </c>
      <c r="G613" s="5" t="s">
        <v>2614</v>
      </c>
      <c r="H613" s="5" t="s">
        <v>2601</v>
      </c>
      <c r="I613" s="5" t="s">
        <v>2602</v>
      </c>
      <c r="J613" s="5" t="s">
        <v>1583</v>
      </c>
      <c r="K613" s="5" t="s">
        <v>8304</v>
      </c>
      <c r="L613" s="5" t="str" cm="1">
        <f t="array" ref="L613">_xlfn.TEXTJOIN(", ",TRUE,_xlfn.UNIQUE(_xlfn._xlws.FILTER(InfoGeneral[CodigoProducto],(InfoGeneral[BPIN]=EjecucionPresupuestalGastoCCyFondo[[#This Row],[PROYECTO]])*(InfoGeneral[Vigencia]=VALUE(EjecucionPresupuestalGastoCCyFondo[[#This Row],[VIGENCIA]])),"")))</f>
        <v>4301001</v>
      </c>
      <c r="M613" s="5" t="s">
        <v>7788</v>
      </c>
      <c r="N613" s="6">
        <v>0</v>
      </c>
      <c r="O613" s="6">
        <v>0</v>
      </c>
      <c r="P613" s="6">
        <v>0</v>
      </c>
      <c r="Q613" s="6">
        <v>168000000</v>
      </c>
      <c r="R613" s="6">
        <v>0</v>
      </c>
      <c r="S613" s="6">
        <v>0</v>
      </c>
      <c r="T613" s="6">
        <v>0</v>
      </c>
      <c r="U613" s="6">
        <v>168000000</v>
      </c>
      <c r="V613" s="6">
        <v>168000000</v>
      </c>
      <c r="W613" s="6">
        <v>168000000</v>
      </c>
      <c r="X613" s="6">
        <v>168000000</v>
      </c>
      <c r="Y613" s="6">
        <v>168000000</v>
      </c>
      <c r="Z613" s="6">
        <v>168000000</v>
      </c>
      <c r="AA613" s="107">
        <v>46108</v>
      </c>
      <c r="AB613" s="5" t="s">
        <v>8305</v>
      </c>
      <c r="AC613" s="107">
        <v>46108</v>
      </c>
      <c r="AD613" s="5" t="s">
        <v>8306</v>
      </c>
      <c r="AE613" s="5" t="s">
        <v>7332</v>
      </c>
      <c r="AF613" s="107">
        <v>46108</v>
      </c>
      <c r="AG613" s="5" t="s">
        <v>8307</v>
      </c>
      <c r="AH613" s="5" t="s">
        <v>7332</v>
      </c>
      <c r="AI613" s="5"/>
      <c r="AJ613" s="107"/>
      <c r="AK613" s="107"/>
      <c r="AL613" s="6"/>
      <c r="AM613" s="6"/>
      <c r="AN613" s="6"/>
      <c r="AO613" s="6"/>
    </row>
    <row r="614" spans="1:41" ht="40.200000000000003" customHeight="1" x14ac:dyDescent="0.3">
      <c r="A614" s="167" t="s">
        <v>1247</v>
      </c>
      <c r="B614" s="5" t="s">
        <v>2598</v>
      </c>
      <c r="C614" s="5" t="s">
        <v>3619</v>
      </c>
      <c r="D614" s="5" t="s">
        <v>2599</v>
      </c>
      <c r="E614" s="5" t="s">
        <v>2600</v>
      </c>
      <c r="F614" s="5" t="s">
        <v>2613</v>
      </c>
      <c r="G614" s="5" t="s">
        <v>2614</v>
      </c>
      <c r="H614" s="5" t="s">
        <v>2601</v>
      </c>
      <c r="I614" s="5" t="s">
        <v>2602</v>
      </c>
      <c r="J614" s="5" t="s">
        <v>1490</v>
      </c>
      <c r="K614" s="5" t="s">
        <v>8273</v>
      </c>
      <c r="L614" s="5" t="str" cm="1">
        <f t="array" ref="L614">_xlfn.TEXTJOIN(", ",TRUE,_xlfn.UNIQUE(_xlfn._xlws.FILTER(InfoGeneral[CodigoProducto],(InfoGeneral[BPIN]=EjecucionPresupuestalGastoCCyFondo[[#This Row],[PROYECTO]])*(InfoGeneral[Vigencia]=VALUE(EjecucionPresupuestalGastoCCyFondo[[#This Row],[VIGENCIA]])),"")))</f>
        <v>4301001</v>
      </c>
      <c r="M614" s="5" t="s">
        <v>7788</v>
      </c>
      <c r="N614" s="6">
        <v>0</v>
      </c>
      <c r="O614" s="6">
        <v>0</v>
      </c>
      <c r="P614" s="6">
        <v>0</v>
      </c>
      <c r="Q614" s="6">
        <v>1410000000</v>
      </c>
      <c r="R614" s="6">
        <v>0</v>
      </c>
      <c r="S614" s="6">
        <v>0</v>
      </c>
      <c r="T614" s="6">
        <v>0</v>
      </c>
      <c r="U614" s="6">
        <v>1410000000</v>
      </c>
      <c r="V614" s="6">
        <v>1410000000</v>
      </c>
      <c r="W614" s="6">
        <v>1410000000</v>
      </c>
      <c r="X614" s="6">
        <v>1410000000</v>
      </c>
      <c r="Y614" s="6">
        <v>1410000000</v>
      </c>
      <c r="Z614" s="6">
        <v>1410000000</v>
      </c>
      <c r="AA614" s="107">
        <v>46108</v>
      </c>
      <c r="AB614" s="5" t="s">
        <v>8308</v>
      </c>
      <c r="AC614" s="107">
        <v>46108</v>
      </c>
      <c r="AD614" s="5" t="s">
        <v>8309</v>
      </c>
      <c r="AE614" s="5" t="s">
        <v>7291</v>
      </c>
      <c r="AF614" s="107">
        <v>46108</v>
      </c>
      <c r="AG614" s="5" t="s">
        <v>8310</v>
      </c>
      <c r="AH614" s="5" t="s">
        <v>7291</v>
      </c>
      <c r="AI614" s="5"/>
      <c r="AJ614" s="107"/>
      <c r="AK614" s="107"/>
      <c r="AL614" s="6"/>
      <c r="AM614" s="6"/>
      <c r="AN614" s="6"/>
      <c r="AO614" s="6"/>
    </row>
    <row r="615" spans="1:41" ht="49.95" customHeight="1" x14ac:dyDescent="0.3">
      <c r="A615" s="167" t="s">
        <v>1247</v>
      </c>
      <c r="B615" s="5" t="s">
        <v>2598</v>
      </c>
      <c r="C615" s="5" t="s">
        <v>3619</v>
      </c>
      <c r="D615" s="5" t="s">
        <v>2599</v>
      </c>
      <c r="E615" s="5" t="s">
        <v>2600</v>
      </c>
      <c r="F615" s="5" t="s">
        <v>2613</v>
      </c>
      <c r="G615" s="5" t="s">
        <v>2614</v>
      </c>
      <c r="H615" s="5" t="s">
        <v>2601</v>
      </c>
      <c r="I615" s="5" t="s">
        <v>2602</v>
      </c>
      <c r="J615" s="5" t="s">
        <v>1777</v>
      </c>
      <c r="K615" s="5" t="s">
        <v>8263</v>
      </c>
      <c r="L615" s="5" t="str" cm="1">
        <f t="array" ref="L615">_xlfn.TEXTJOIN(", ",TRUE,_xlfn.UNIQUE(_xlfn._xlws.FILTER(InfoGeneral[CodigoProducto],(InfoGeneral[BPIN]=EjecucionPresupuestalGastoCCyFondo[[#This Row],[PROYECTO]])*(InfoGeneral[Vigencia]=VALUE(EjecucionPresupuestalGastoCCyFondo[[#This Row],[VIGENCIA]])),"")))</f>
        <v>4301001</v>
      </c>
      <c r="M615" s="5" t="s">
        <v>7788</v>
      </c>
      <c r="N615" s="6">
        <v>0</v>
      </c>
      <c r="O615" s="6">
        <v>0</v>
      </c>
      <c r="P615" s="6">
        <v>0</v>
      </c>
      <c r="Q615" s="6">
        <v>610509920</v>
      </c>
      <c r="R615" s="6">
        <v>0</v>
      </c>
      <c r="S615" s="6">
        <v>0</v>
      </c>
      <c r="T615" s="6">
        <v>0</v>
      </c>
      <c r="U615" s="6">
        <v>610509920</v>
      </c>
      <c r="V615" s="6">
        <v>610509920</v>
      </c>
      <c r="W615" s="6">
        <v>610509920</v>
      </c>
      <c r="X615" s="6">
        <v>610509920</v>
      </c>
      <c r="Y615" s="6">
        <v>610509920</v>
      </c>
      <c r="Z615" s="6">
        <v>610509920</v>
      </c>
      <c r="AA615" s="107">
        <v>46197</v>
      </c>
      <c r="AB615" s="5" t="s">
        <v>8311</v>
      </c>
      <c r="AC615" s="107">
        <v>46198</v>
      </c>
      <c r="AD615" s="5" t="s">
        <v>8312</v>
      </c>
      <c r="AE615" s="5" t="s">
        <v>7291</v>
      </c>
      <c r="AF615" s="107">
        <v>46199</v>
      </c>
      <c r="AG615" s="5" t="s">
        <v>8313</v>
      </c>
      <c r="AH615" s="5" t="s">
        <v>7291</v>
      </c>
      <c r="AI615" s="5"/>
      <c r="AJ615" s="107"/>
      <c r="AK615" s="107"/>
      <c r="AL615" s="6"/>
      <c r="AM615" s="6"/>
      <c r="AN615" s="6"/>
      <c r="AO615" s="6"/>
    </row>
    <row r="616" spans="1:41" ht="40.200000000000003" customHeight="1" x14ac:dyDescent="0.3">
      <c r="A616" s="167" t="s">
        <v>1247</v>
      </c>
      <c r="B616" s="5" t="s">
        <v>2598</v>
      </c>
      <c r="C616" s="5" t="s">
        <v>3162</v>
      </c>
      <c r="D616" s="5" t="s">
        <v>2599</v>
      </c>
      <c r="E616" s="5" t="s">
        <v>2600</v>
      </c>
      <c r="F616" s="5" t="s">
        <v>2616</v>
      </c>
      <c r="G616" s="5" t="s">
        <v>2617</v>
      </c>
      <c r="H616" s="5" t="s">
        <v>2534</v>
      </c>
      <c r="I616" s="5" t="s">
        <v>2544</v>
      </c>
      <c r="J616" s="5" t="s">
        <v>1753</v>
      </c>
      <c r="K616" s="5" t="s">
        <v>8314</v>
      </c>
      <c r="L616" s="5" t="str" cm="1">
        <f t="array" ref="L616">_xlfn.TEXTJOIN(", ",TRUE,_xlfn.UNIQUE(_xlfn._xlws.FILTER(InfoGeneral[CodigoProducto],(InfoGeneral[BPIN]=EjecucionPresupuestalGastoCCyFondo[[#This Row],[PROYECTO]])*(InfoGeneral[Vigencia]=VALUE(EjecucionPresupuestalGastoCCyFondo[[#This Row],[VIGENCIA]])),"")))</f>
        <v>3301059</v>
      </c>
      <c r="M616" s="5" t="s">
        <v>7788</v>
      </c>
      <c r="N616" s="6">
        <v>571699282</v>
      </c>
      <c r="O616" s="6">
        <v>0</v>
      </c>
      <c r="P616" s="6">
        <v>0</v>
      </c>
      <c r="Q616" s="6">
        <v>41238978</v>
      </c>
      <c r="R616" s="6">
        <v>0</v>
      </c>
      <c r="S616" s="6">
        <v>0</v>
      </c>
      <c r="T616" s="6">
        <v>0</v>
      </c>
      <c r="U616" s="6">
        <v>612938260</v>
      </c>
      <c r="V616" s="6">
        <v>546481442.63999999</v>
      </c>
      <c r="W616" s="6">
        <v>546481442.63999999</v>
      </c>
      <c r="X616" s="6">
        <v>546481442.63999999</v>
      </c>
      <c r="Y616" s="6">
        <v>546481442.63999999</v>
      </c>
      <c r="Z616" s="6">
        <v>546481442.63999999</v>
      </c>
      <c r="AA616" s="107">
        <v>46084</v>
      </c>
      <c r="AB616" s="5" t="s">
        <v>8315</v>
      </c>
      <c r="AC616" s="107">
        <v>46084</v>
      </c>
      <c r="AD616" s="5" t="s">
        <v>8316</v>
      </c>
      <c r="AE616" s="5" t="s">
        <v>7175</v>
      </c>
      <c r="AF616" s="107">
        <v>46085</v>
      </c>
      <c r="AG616" s="5" t="s">
        <v>8317</v>
      </c>
      <c r="AH616" s="5" t="s">
        <v>7175</v>
      </c>
      <c r="AI616" s="5"/>
      <c r="AJ616" s="107"/>
      <c r="AK616" s="107"/>
      <c r="AL616" s="6"/>
      <c r="AM616" s="6"/>
      <c r="AN616" s="6"/>
      <c r="AO616" s="6"/>
    </row>
    <row r="617" spans="1:41" ht="40.200000000000003" customHeight="1" x14ac:dyDescent="0.3">
      <c r="A617" s="167" t="s">
        <v>1247</v>
      </c>
      <c r="B617" s="5" t="s">
        <v>2598</v>
      </c>
      <c r="C617" s="5" t="s">
        <v>3162</v>
      </c>
      <c r="D617" s="5" t="s">
        <v>2599</v>
      </c>
      <c r="E617" s="5" t="s">
        <v>2600</v>
      </c>
      <c r="F617" s="5" t="s">
        <v>2616</v>
      </c>
      <c r="G617" s="5" t="s">
        <v>2617</v>
      </c>
      <c r="H617" s="5" t="s">
        <v>2534</v>
      </c>
      <c r="I617" s="5" t="s">
        <v>2544</v>
      </c>
      <c r="J617" s="5" t="s">
        <v>1784</v>
      </c>
      <c r="K617" s="5" t="s">
        <v>8318</v>
      </c>
      <c r="L617" s="5" t="str" cm="1">
        <f t="array" ref="L617">_xlfn.TEXTJOIN(", ",TRUE,_xlfn.UNIQUE(_xlfn._xlws.FILTER(InfoGeneral[CodigoProducto],(InfoGeneral[BPIN]=EjecucionPresupuestalGastoCCyFondo[[#This Row],[PROYECTO]])*(InfoGeneral[Vigencia]=VALUE(EjecucionPresupuestalGastoCCyFondo[[#This Row],[VIGENCIA]])),"")))</f>
        <v>3301053</v>
      </c>
      <c r="M617" s="5" t="s">
        <v>7788</v>
      </c>
      <c r="N617" s="6">
        <v>0</v>
      </c>
      <c r="O617" s="6">
        <v>0</v>
      </c>
      <c r="P617" s="6">
        <v>0</v>
      </c>
      <c r="Q617" s="6">
        <v>2091964427</v>
      </c>
      <c r="R617" s="6">
        <v>0</v>
      </c>
      <c r="S617" s="6">
        <v>0</v>
      </c>
      <c r="T617" s="6">
        <v>0</v>
      </c>
      <c r="U617" s="6">
        <v>2091964427</v>
      </c>
      <c r="V617" s="6">
        <v>1024085398.92</v>
      </c>
      <c r="W617" s="6">
        <v>1024085398.92</v>
      </c>
      <c r="X617" s="6">
        <v>1024085398.92</v>
      </c>
      <c r="Y617" s="6">
        <v>1024085398.92</v>
      </c>
      <c r="Z617" s="6">
        <v>1024085398.92</v>
      </c>
      <c r="AA617" s="107">
        <v>46108</v>
      </c>
      <c r="AB617" s="5" t="s">
        <v>8319</v>
      </c>
      <c r="AC617" s="107">
        <v>46119</v>
      </c>
      <c r="AD617" s="5" t="s">
        <v>8320</v>
      </c>
      <c r="AE617" s="5" t="s">
        <v>7195</v>
      </c>
      <c r="AF617" s="107">
        <v>46121</v>
      </c>
      <c r="AG617" s="5" t="s">
        <v>8321</v>
      </c>
      <c r="AH617" s="5" t="s">
        <v>7195</v>
      </c>
      <c r="AI617" s="5"/>
      <c r="AJ617" s="107"/>
      <c r="AK617" s="107"/>
      <c r="AL617" s="6"/>
      <c r="AM617" s="6"/>
      <c r="AN617" s="6"/>
      <c r="AO617" s="6"/>
    </row>
    <row r="618" spans="1:41" ht="40.200000000000003" customHeight="1" x14ac:dyDescent="0.3">
      <c r="A618" s="167" t="s">
        <v>1247</v>
      </c>
      <c r="B618" s="5" t="s">
        <v>2598</v>
      </c>
      <c r="C618" s="5" t="s">
        <v>3162</v>
      </c>
      <c r="D618" s="5" t="s">
        <v>2599</v>
      </c>
      <c r="E618" s="5" t="s">
        <v>2600</v>
      </c>
      <c r="F618" s="5" t="s">
        <v>2616</v>
      </c>
      <c r="G618" s="5" t="s">
        <v>2617</v>
      </c>
      <c r="H618" s="5" t="s">
        <v>2534</v>
      </c>
      <c r="I618" s="5" t="s">
        <v>2544</v>
      </c>
      <c r="J618" s="5" t="s">
        <v>1671</v>
      </c>
      <c r="K618" s="5" t="s">
        <v>8322</v>
      </c>
      <c r="L618" s="5" t="str" cm="1">
        <f t="array" ref="L618">_xlfn.TEXTJOIN(", ",TRUE,_xlfn.UNIQUE(_xlfn._xlws.FILTER(InfoGeneral[CodigoProducto],(InfoGeneral[BPIN]=EjecucionPresupuestalGastoCCyFondo[[#This Row],[PROYECTO]])*(InfoGeneral[Vigencia]=VALUE(EjecucionPresupuestalGastoCCyFondo[[#This Row],[VIGENCIA]])),"")))</f>
        <v>3301073</v>
      </c>
      <c r="M618" s="5" t="s">
        <v>7788</v>
      </c>
      <c r="N618" s="6">
        <v>0</v>
      </c>
      <c r="O618" s="6">
        <v>0</v>
      </c>
      <c r="P618" s="6">
        <v>0</v>
      </c>
      <c r="Q618" s="6">
        <v>413917696</v>
      </c>
      <c r="R618" s="6">
        <v>0</v>
      </c>
      <c r="S618" s="6">
        <v>0</v>
      </c>
      <c r="T618" s="6">
        <v>0</v>
      </c>
      <c r="U618" s="6">
        <v>413917696</v>
      </c>
      <c r="V618" s="6">
        <v>413917696</v>
      </c>
      <c r="W618" s="6">
        <v>413917696</v>
      </c>
      <c r="X618" s="6">
        <v>413917696</v>
      </c>
      <c r="Y618" s="6">
        <v>413917696</v>
      </c>
      <c r="Z618" s="6">
        <v>413917696</v>
      </c>
      <c r="AA618" s="107">
        <v>46084</v>
      </c>
      <c r="AB618" s="5" t="s">
        <v>8323</v>
      </c>
      <c r="AC618" s="107">
        <v>46084</v>
      </c>
      <c r="AD618" s="5" t="s">
        <v>8324</v>
      </c>
      <c r="AE618" s="5" t="s">
        <v>7175</v>
      </c>
      <c r="AF618" s="107">
        <v>46085</v>
      </c>
      <c r="AG618" s="5" t="s">
        <v>8325</v>
      </c>
      <c r="AH618" s="5" t="s">
        <v>7175</v>
      </c>
      <c r="AI618" s="5"/>
      <c r="AJ618" s="107"/>
      <c r="AK618" s="107"/>
      <c r="AL618" s="6"/>
      <c r="AM618" s="6"/>
      <c r="AN618" s="6"/>
      <c r="AO618" s="6"/>
    </row>
    <row r="619" spans="1:41" ht="49.95" customHeight="1" x14ac:dyDescent="0.3">
      <c r="A619" s="167" t="s">
        <v>1247</v>
      </c>
      <c r="B619" s="5" t="s">
        <v>2598</v>
      </c>
      <c r="C619" s="5" t="s">
        <v>3162</v>
      </c>
      <c r="D619" s="5" t="s">
        <v>2599</v>
      </c>
      <c r="E619" s="5" t="s">
        <v>2600</v>
      </c>
      <c r="F619" s="5" t="s">
        <v>2616</v>
      </c>
      <c r="G619" s="5" t="s">
        <v>2617</v>
      </c>
      <c r="H619" s="5" t="s">
        <v>2534</v>
      </c>
      <c r="I619" s="5" t="s">
        <v>2544</v>
      </c>
      <c r="J619" s="5" t="s">
        <v>1799</v>
      </c>
      <c r="K619" s="5" t="s">
        <v>7351</v>
      </c>
      <c r="L619" s="5" t="str" cm="1">
        <f t="array" ref="L619">_xlfn.TEXTJOIN(", ",TRUE,_xlfn.UNIQUE(_xlfn._xlws.FILTER(InfoGeneral[CodigoProducto],(InfoGeneral[BPIN]=EjecucionPresupuestalGastoCCyFondo[[#This Row],[PROYECTO]])*(InfoGeneral[Vigencia]=VALUE(EjecucionPresupuestalGastoCCyFondo[[#This Row],[VIGENCIA]])),"")))</f>
        <v>3301065</v>
      </c>
      <c r="M619" s="5" t="s">
        <v>7788</v>
      </c>
      <c r="N619" s="6">
        <v>0</v>
      </c>
      <c r="O619" s="6">
        <v>0</v>
      </c>
      <c r="P619" s="6">
        <v>0</v>
      </c>
      <c r="Q619" s="6">
        <v>167200000</v>
      </c>
      <c r="R619" s="6">
        <v>0</v>
      </c>
      <c r="S619" s="6">
        <v>0</v>
      </c>
      <c r="T619" s="6">
        <v>0</v>
      </c>
      <c r="U619" s="6">
        <v>167200000</v>
      </c>
      <c r="V619" s="6">
        <v>130023124.23999999</v>
      </c>
      <c r="W619" s="6">
        <v>130023124.23999999</v>
      </c>
      <c r="X619" s="6">
        <v>130023124.23999999</v>
      </c>
      <c r="Y619" s="6">
        <v>130023124.23999999</v>
      </c>
      <c r="Z619" s="6">
        <v>130023124.23999999</v>
      </c>
      <c r="AA619" s="107">
        <v>46189</v>
      </c>
      <c r="AB619" s="5" t="s">
        <v>8326</v>
      </c>
      <c r="AC619" s="107">
        <v>46190</v>
      </c>
      <c r="AD619" s="5" t="s">
        <v>8327</v>
      </c>
      <c r="AE619" s="5" t="s">
        <v>7291</v>
      </c>
      <c r="AF619" s="107">
        <v>46190</v>
      </c>
      <c r="AG619" s="5" t="s">
        <v>8328</v>
      </c>
      <c r="AH619" s="5" t="s">
        <v>7291</v>
      </c>
      <c r="AI619" s="5"/>
      <c r="AJ619" s="107"/>
      <c r="AK619" s="107"/>
      <c r="AL619" s="6"/>
      <c r="AM619" s="6"/>
      <c r="AN619" s="6"/>
      <c r="AO619" s="6"/>
    </row>
    <row r="620" spans="1:41" ht="49.95" customHeight="1" x14ac:dyDescent="0.3">
      <c r="A620" s="167" t="s">
        <v>1247</v>
      </c>
      <c r="B620" s="5" t="s">
        <v>2598</v>
      </c>
      <c r="C620" s="5" t="s">
        <v>3162</v>
      </c>
      <c r="D620" s="5" t="s">
        <v>2599</v>
      </c>
      <c r="E620" s="5" t="s">
        <v>2600</v>
      </c>
      <c r="F620" s="5" t="s">
        <v>2616</v>
      </c>
      <c r="G620" s="5" t="s">
        <v>2617</v>
      </c>
      <c r="H620" s="5" t="s">
        <v>2534</v>
      </c>
      <c r="I620" s="5" t="s">
        <v>2544</v>
      </c>
      <c r="J620" s="5" t="s">
        <v>2618</v>
      </c>
      <c r="K620" s="5" t="s">
        <v>8329</v>
      </c>
      <c r="L620" s="5" t="str" cm="1">
        <f t="array" ref="L620">_xlfn.TEXTJOIN(", ",TRUE,_xlfn.UNIQUE(_xlfn._xlws.FILTER(InfoGeneral[CodigoProducto],(InfoGeneral[BPIN]=EjecucionPresupuestalGastoCCyFondo[[#This Row],[PROYECTO]])*(InfoGeneral[Vigencia]=VALUE(EjecucionPresupuestalGastoCCyFondo[[#This Row],[VIGENCIA]])),"")))</f>
        <v>3301087</v>
      </c>
      <c r="M620" s="5" t="s">
        <v>7788</v>
      </c>
      <c r="N620" s="6">
        <v>0</v>
      </c>
      <c r="O620" s="6">
        <v>0</v>
      </c>
      <c r="P620" s="6">
        <v>0</v>
      </c>
      <c r="Q620" s="6">
        <v>149890050</v>
      </c>
      <c r="R620" s="6">
        <v>0</v>
      </c>
      <c r="S620" s="6">
        <v>0</v>
      </c>
      <c r="T620" s="6">
        <v>0</v>
      </c>
      <c r="U620" s="6">
        <v>149890050</v>
      </c>
      <c r="V620" s="6">
        <v>0</v>
      </c>
      <c r="W620" s="6">
        <v>0</v>
      </c>
      <c r="X620" s="6">
        <v>0</v>
      </c>
      <c r="Y620" s="6">
        <v>0</v>
      </c>
      <c r="Z620" s="6">
        <v>0</v>
      </c>
      <c r="AA620" s="107"/>
      <c r="AB620" s="5"/>
      <c r="AC620" s="107"/>
      <c r="AD620" s="5"/>
      <c r="AE620" s="5"/>
      <c r="AF620" s="107"/>
      <c r="AG620" s="5"/>
      <c r="AH620" s="5"/>
      <c r="AI620" s="5"/>
      <c r="AJ620" s="107"/>
      <c r="AK620" s="107"/>
      <c r="AL620" s="6"/>
      <c r="AM620" s="6"/>
      <c r="AN620" s="6"/>
      <c r="AO620" s="6"/>
    </row>
    <row r="621" spans="1:41" ht="40.200000000000003" customHeight="1" x14ac:dyDescent="0.3">
      <c r="A621" s="167" t="s">
        <v>1247</v>
      </c>
      <c r="B621" s="5" t="s">
        <v>2598</v>
      </c>
      <c r="C621" s="5" t="s">
        <v>3162</v>
      </c>
      <c r="D621" s="5" t="s">
        <v>2599</v>
      </c>
      <c r="E621" s="5" t="s">
        <v>2600</v>
      </c>
      <c r="F621" s="5" t="s">
        <v>2616</v>
      </c>
      <c r="G621" s="5" t="s">
        <v>2617</v>
      </c>
      <c r="H621" s="5" t="s">
        <v>2534</v>
      </c>
      <c r="I621" s="5" t="s">
        <v>2544</v>
      </c>
      <c r="J621" s="5" t="s">
        <v>2619</v>
      </c>
      <c r="K621" s="5" t="s">
        <v>8330</v>
      </c>
      <c r="L621" s="5"/>
      <c r="M621" s="5" t="s">
        <v>7788</v>
      </c>
      <c r="N621" s="6">
        <v>0</v>
      </c>
      <c r="O621" s="6">
        <v>0</v>
      </c>
      <c r="P621" s="6">
        <v>0</v>
      </c>
      <c r="Q621" s="6">
        <v>95276600</v>
      </c>
      <c r="R621" s="6">
        <v>0</v>
      </c>
      <c r="S621" s="6">
        <v>0</v>
      </c>
      <c r="T621" s="6">
        <v>0</v>
      </c>
      <c r="U621" s="6">
        <v>95276600</v>
      </c>
      <c r="V621" s="6">
        <v>95276600</v>
      </c>
      <c r="W621" s="6">
        <v>95276600</v>
      </c>
      <c r="X621" s="6">
        <v>95276600</v>
      </c>
      <c r="Y621" s="6">
        <v>95276600</v>
      </c>
      <c r="Z621" s="6">
        <v>95276600</v>
      </c>
      <c r="AA621" s="107">
        <v>46231</v>
      </c>
      <c r="AB621" s="5" t="s">
        <v>8331</v>
      </c>
      <c r="AC621" s="107">
        <v>46231</v>
      </c>
      <c r="AD621" s="5" t="s">
        <v>8332</v>
      </c>
      <c r="AE621" s="5" t="s">
        <v>7278</v>
      </c>
      <c r="AF621" s="107">
        <v>46232</v>
      </c>
      <c r="AG621" s="5" t="s">
        <v>8333</v>
      </c>
      <c r="AH621" s="5" t="s">
        <v>7278</v>
      </c>
      <c r="AI621" s="5"/>
      <c r="AJ621" s="107"/>
      <c r="AK621" s="107"/>
      <c r="AL621" s="6"/>
      <c r="AM621" s="6"/>
      <c r="AN621" s="6"/>
      <c r="AO621" s="6"/>
    </row>
    <row r="622" spans="1:41" ht="40.200000000000003" customHeight="1" x14ac:dyDescent="0.3">
      <c r="A622" s="167" t="s">
        <v>1247</v>
      </c>
      <c r="B622" s="5" t="s">
        <v>2598</v>
      </c>
      <c r="C622" s="5" t="s">
        <v>3162</v>
      </c>
      <c r="D622" s="5" t="s">
        <v>2599</v>
      </c>
      <c r="E622" s="5" t="s">
        <v>2600</v>
      </c>
      <c r="F622" s="5" t="s">
        <v>2616</v>
      </c>
      <c r="G622" s="5" t="s">
        <v>2617</v>
      </c>
      <c r="H622" s="5" t="s">
        <v>2534</v>
      </c>
      <c r="I622" s="5" t="s">
        <v>2544</v>
      </c>
      <c r="J622" s="5" t="s">
        <v>2620</v>
      </c>
      <c r="K622" s="5" t="s">
        <v>8334</v>
      </c>
      <c r="L622" s="5"/>
      <c r="M622" s="5" t="s">
        <v>7788</v>
      </c>
      <c r="N622" s="6">
        <v>0</v>
      </c>
      <c r="O622" s="6">
        <v>0</v>
      </c>
      <c r="P622" s="6">
        <v>0</v>
      </c>
      <c r="Q622" s="6">
        <v>160736210</v>
      </c>
      <c r="R622" s="6">
        <v>0</v>
      </c>
      <c r="S622" s="6">
        <v>0</v>
      </c>
      <c r="T622" s="6">
        <v>0</v>
      </c>
      <c r="U622" s="6">
        <v>160736210</v>
      </c>
      <c r="V622" s="6">
        <v>160736210</v>
      </c>
      <c r="W622" s="6">
        <v>160736210</v>
      </c>
      <c r="X622" s="6">
        <v>160736210</v>
      </c>
      <c r="Y622" s="6">
        <v>160736210</v>
      </c>
      <c r="Z622" s="6">
        <v>160736210</v>
      </c>
      <c r="AA622" s="107">
        <v>46231</v>
      </c>
      <c r="AB622" s="5" t="s">
        <v>8331</v>
      </c>
      <c r="AC622" s="107">
        <v>46231</v>
      </c>
      <c r="AD622" s="5" t="s">
        <v>8332</v>
      </c>
      <c r="AE622" s="5" t="s">
        <v>7278</v>
      </c>
      <c r="AF622" s="107">
        <v>46232</v>
      </c>
      <c r="AG622" s="5" t="s">
        <v>8333</v>
      </c>
      <c r="AH622" s="5" t="s">
        <v>7278</v>
      </c>
      <c r="AI622" s="5"/>
      <c r="AJ622" s="107"/>
      <c r="AK622" s="107"/>
      <c r="AL622" s="6"/>
      <c r="AM622" s="6"/>
      <c r="AN622" s="6"/>
      <c r="AO622" s="6"/>
    </row>
    <row r="623" spans="1:41" ht="49.95" customHeight="1" x14ac:dyDescent="0.3">
      <c r="A623" s="167" t="s">
        <v>1247</v>
      </c>
      <c r="B623" s="5" t="s">
        <v>2598</v>
      </c>
      <c r="C623" s="5" t="s">
        <v>3619</v>
      </c>
      <c r="D623" s="5" t="s">
        <v>2599</v>
      </c>
      <c r="E623" s="5" t="s">
        <v>2600</v>
      </c>
      <c r="F623" s="5" t="s">
        <v>2621</v>
      </c>
      <c r="G623" s="5" t="s">
        <v>2622</v>
      </c>
      <c r="H623" s="5" t="s">
        <v>2601</v>
      </c>
      <c r="I623" s="5" t="s">
        <v>2602</v>
      </c>
      <c r="J623" s="5" t="s">
        <v>2623</v>
      </c>
      <c r="K623" s="5" t="s">
        <v>8335</v>
      </c>
      <c r="L623" s="5"/>
      <c r="M623" s="5" t="s">
        <v>7788</v>
      </c>
      <c r="N623" s="6">
        <v>0</v>
      </c>
      <c r="O623" s="6">
        <v>0</v>
      </c>
      <c r="P623" s="6">
        <v>0</v>
      </c>
      <c r="Q623" s="6">
        <v>150000000</v>
      </c>
      <c r="R623" s="6">
        <v>0</v>
      </c>
      <c r="S623" s="6">
        <v>0</v>
      </c>
      <c r="T623" s="6">
        <v>0</v>
      </c>
      <c r="U623" s="6">
        <v>150000000</v>
      </c>
      <c r="V623" s="6">
        <v>87269208</v>
      </c>
      <c r="W623" s="6">
        <v>87269208</v>
      </c>
      <c r="X623" s="6">
        <v>87269208</v>
      </c>
      <c r="Y623" s="6">
        <v>87269208</v>
      </c>
      <c r="Z623" s="6">
        <v>87269208</v>
      </c>
      <c r="AA623" s="107">
        <v>46198</v>
      </c>
      <c r="AB623" s="5" t="s">
        <v>8336</v>
      </c>
      <c r="AC623" s="107">
        <v>46199</v>
      </c>
      <c r="AD623" s="5" t="s">
        <v>8337</v>
      </c>
      <c r="AE623" s="5" t="s">
        <v>7332</v>
      </c>
      <c r="AF623" s="107">
        <v>46203</v>
      </c>
      <c r="AG623" s="5" t="s">
        <v>8338</v>
      </c>
      <c r="AH623" s="5" t="s">
        <v>7332</v>
      </c>
      <c r="AI623" s="5"/>
      <c r="AJ623" s="107"/>
      <c r="AK623" s="107"/>
      <c r="AL623" s="6"/>
      <c r="AM623" s="6"/>
      <c r="AN623" s="6"/>
      <c r="AO623" s="6"/>
    </row>
    <row r="624" spans="1:41" ht="40.200000000000003" customHeight="1" x14ac:dyDescent="0.3">
      <c r="A624" s="167" t="s">
        <v>1247</v>
      </c>
      <c r="B624" s="5" t="s">
        <v>2598</v>
      </c>
      <c r="C624" s="5" t="s">
        <v>3619</v>
      </c>
      <c r="D624" s="5" t="s">
        <v>2599</v>
      </c>
      <c r="E624" s="5" t="s">
        <v>2600</v>
      </c>
      <c r="F624" s="5" t="s">
        <v>2621</v>
      </c>
      <c r="G624" s="5" t="s">
        <v>2622</v>
      </c>
      <c r="H624" s="5" t="s">
        <v>2601</v>
      </c>
      <c r="I624" s="5" t="s">
        <v>2602</v>
      </c>
      <c r="J624" s="5" t="s">
        <v>5298</v>
      </c>
      <c r="K624" s="5" t="s">
        <v>33614</v>
      </c>
      <c r="L624" s="5"/>
      <c r="M624" s="5" t="s">
        <v>7788</v>
      </c>
      <c r="N624" s="6">
        <v>0</v>
      </c>
      <c r="O624" s="6">
        <v>0</v>
      </c>
      <c r="P624" s="6">
        <v>0</v>
      </c>
      <c r="Q624" s="6">
        <v>159356825</v>
      </c>
      <c r="R624" s="6">
        <v>0</v>
      </c>
      <c r="S624" s="6">
        <v>0</v>
      </c>
      <c r="T624" s="6">
        <v>0</v>
      </c>
      <c r="U624" s="6">
        <v>159356825</v>
      </c>
      <c r="V624" s="6">
        <v>0</v>
      </c>
      <c r="W624" s="6">
        <v>0</v>
      </c>
      <c r="X624" s="6">
        <v>0</v>
      </c>
      <c r="Y624" s="6">
        <v>0</v>
      </c>
      <c r="Z624" s="6">
        <v>0</v>
      </c>
      <c r="AA624" s="107"/>
      <c r="AB624" s="5"/>
      <c r="AC624" s="107"/>
      <c r="AD624" s="5"/>
      <c r="AE624" s="5"/>
      <c r="AF624" s="107"/>
      <c r="AG624" s="5"/>
      <c r="AH624" s="5"/>
      <c r="AI624" s="5"/>
      <c r="AJ624" s="107"/>
      <c r="AK624" s="107"/>
      <c r="AL624" s="6"/>
      <c r="AM624" s="6"/>
      <c r="AN624" s="6"/>
      <c r="AO624" s="6"/>
    </row>
    <row r="625" spans="1:41" ht="49.95" customHeight="1" x14ac:dyDescent="0.3">
      <c r="A625" s="167" t="s">
        <v>1247</v>
      </c>
      <c r="B625" s="5" t="s">
        <v>2598</v>
      </c>
      <c r="C625" s="5" t="s">
        <v>3619</v>
      </c>
      <c r="D625" s="5" t="s">
        <v>2599</v>
      </c>
      <c r="E625" s="5" t="s">
        <v>2600</v>
      </c>
      <c r="F625" s="5" t="s">
        <v>2621</v>
      </c>
      <c r="G625" s="5" t="s">
        <v>2622</v>
      </c>
      <c r="H625" s="5" t="s">
        <v>2601</v>
      </c>
      <c r="I625" s="5" t="s">
        <v>2602</v>
      </c>
      <c r="J625" s="5" t="s">
        <v>4571</v>
      </c>
      <c r="K625" s="5" t="s">
        <v>33615</v>
      </c>
      <c r="L625" s="5"/>
      <c r="M625" s="5" t="s">
        <v>7788</v>
      </c>
      <c r="N625" s="6">
        <v>0</v>
      </c>
      <c r="O625" s="6">
        <v>0</v>
      </c>
      <c r="P625" s="6">
        <v>0</v>
      </c>
      <c r="Q625" s="6">
        <v>213056539.75999999</v>
      </c>
      <c r="R625" s="6">
        <v>0</v>
      </c>
      <c r="S625" s="6">
        <v>0</v>
      </c>
      <c r="T625" s="6">
        <v>0</v>
      </c>
      <c r="U625" s="6">
        <v>213056539.75999999</v>
      </c>
      <c r="V625" s="6">
        <v>0</v>
      </c>
      <c r="W625" s="6">
        <v>0</v>
      </c>
      <c r="X625" s="6">
        <v>0</v>
      </c>
      <c r="Y625" s="6">
        <v>0</v>
      </c>
      <c r="Z625" s="6">
        <v>0</v>
      </c>
      <c r="AA625" s="107"/>
      <c r="AB625" s="5"/>
      <c r="AC625" s="107"/>
      <c r="AD625" s="5"/>
      <c r="AE625" s="5"/>
      <c r="AF625" s="107"/>
      <c r="AG625" s="5"/>
      <c r="AH625" s="5"/>
      <c r="AI625" s="5"/>
      <c r="AJ625" s="107"/>
      <c r="AK625" s="107"/>
      <c r="AL625" s="6"/>
      <c r="AM625" s="6"/>
      <c r="AN625" s="6"/>
      <c r="AO625" s="6"/>
    </row>
    <row r="626" spans="1:41" ht="49.95" customHeight="1" x14ac:dyDescent="0.3">
      <c r="A626" s="167" t="s">
        <v>1247</v>
      </c>
      <c r="B626" s="5" t="s">
        <v>2598</v>
      </c>
      <c r="C626" s="5" t="s">
        <v>3619</v>
      </c>
      <c r="D626" s="5" t="s">
        <v>2599</v>
      </c>
      <c r="E626" s="5" t="s">
        <v>2600</v>
      </c>
      <c r="F626" s="5" t="s">
        <v>33616</v>
      </c>
      <c r="G626" s="5" t="s">
        <v>33617</v>
      </c>
      <c r="H626" s="5" t="s">
        <v>2601</v>
      </c>
      <c r="I626" s="5" t="s">
        <v>2602</v>
      </c>
      <c r="J626" s="5" t="s">
        <v>5298</v>
      </c>
      <c r="K626" s="5" t="s">
        <v>33614</v>
      </c>
      <c r="L626" s="5"/>
      <c r="M626" s="5" t="s">
        <v>7788</v>
      </c>
      <c r="N626" s="6">
        <v>0</v>
      </c>
      <c r="O626" s="6">
        <v>0</v>
      </c>
      <c r="P626" s="6">
        <v>0</v>
      </c>
      <c r="Q626" s="6">
        <v>144843375.03999999</v>
      </c>
      <c r="R626" s="6">
        <v>0</v>
      </c>
      <c r="S626" s="6">
        <v>0</v>
      </c>
      <c r="T626" s="6">
        <v>0</v>
      </c>
      <c r="U626" s="6">
        <v>144843375.03999999</v>
      </c>
      <c r="V626" s="6">
        <v>0</v>
      </c>
      <c r="W626" s="6">
        <v>0</v>
      </c>
      <c r="X626" s="6">
        <v>0</v>
      </c>
      <c r="Y626" s="6">
        <v>0</v>
      </c>
      <c r="Z626" s="6">
        <v>0</v>
      </c>
      <c r="AA626" s="107"/>
      <c r="AB626" s="5"/>
      <c r="AC626" s="107"/>
      <c r="AD626" s="5"/>
      <c r="AE626" s="5"/>
      <c r="AF626" s="107"/>
      <c r="AG626" s="5"/>
      <c r="AH626" s="5"/>
      <c r="AI626" s="5"/>
      <c r="AJ626" s="107"/>
      <c r="AK626" s="107"/>
      <c r="AL626" s="6"/>
      <c r="AM626" s="6"/>
      <c r="AN626" s="6"/>
      <c r="AO626" s="6"/>
    </row>
    <row r="627" spans="1:41" ht="40.200000000000003" customHeight="1" x14ac:dyDescent="0.3">
      <c r="A627" s="167" t="s">
        <v>1247</v>
      </c>
      <c r="B627" s="5" t="s">
        <v>2598</v>
      </c>
      <c r="C627" s="5" t="s">
        <v>3162</v>
      </c>
      <c r="D627" s="5" t="s">
        <v>2599</v>
      </c>
      <c r="E627" s="5" t="s">
        <v>2600</v>
      </c>
      <c r="F627" s="5" t="s">
        <v>2624</v>
      </c>
      <c r="G627" s="5" t="s">
        <v>2625</v>
      </c>
      <c r="H627" s="5" t="s">
        <v>2534</v>
      </c>
      <c r="I627" s="5" t="s">
        <v>2544</v>
      </c>
      <c r="J627" s="5" t="s">
        <v>1796</v>
      </c>
      <c r="K627" s="5" t="s">
        <v>8339</v>
      </c>
      <c r="L627" s="5"/>
      <c r="M627" s="5" t="s">
        <v>7788</v>
      </c>
      <c r="N627" s="6">
        <v>0</v>
      </c>
      <c r="O627" s="6">
        <v>0</v>
      </c>
      <c r="P627" s="6">
        <v>0</v>
      </c>
      <c r="Q627" s="6">
        <v>211605142</v>
      </c>
      <c r="R627" s="6">
        <v>0</v>
      </c>
      <c r="S627" s="6">
        <v>0</v>
      </c>
      <c r="T627" s="6">
        <v>0</v>
      </c>
      <c r="U627" s="6">
        <v>211605142</v>
      </c>
      <c r="V627" s="6">
        <v>211605142</v>
      </c>
      <c r="W627" s="6">
        <v>211605142</v>
      </c>
      <c r="X627" s="6">
        <v>211605142</v>
      </c>
      <c r="Y627" s="6">
        <v>211605142</v>
      </c>
      <c r="Z627" s="6">
        <v>211605142</v>
      </c>
      <c r="AA627" s="107">
        <v>46135</v>
      </c>
      <c r="AB627" s="5" t="s">
        <v>8340</v>
      </c>
      <c r="AC627" s="107">
        <v>46135</v>
      </c>
      <c r="AD627" s="5" t="s">
        <v>8341</v>
      </c>
      <c r="AE627" s="5" t="s">
        <v>7278</v>
      </c>
      <c r="AF627" s="107">
        <v>46136</v>
      </c>
      <c r="AG627" s="5" t="s">
        <v>8342</v>
      </c>
      <c r="AH627" s="5" t="s">
        <v>7278</v>
      </c>
      <c r="AI627" s="5"/>
      <c r="AJ627" s="107"/>
      <c r="AK627" s="107"/>
      <c r="AL627" s="6"/>
      <c r="AM627" s="6"/>
      <c r="AN627" s="6"/>
      <c r="AO627" s="6"/>
    </row>
    <row r="628" spans="1:41" ht="49.95" customHeight="1" x14ac:dyDescent="0.3">
      <c r="A628" s="167" t="s">
        <v>1247</v>
      </c>
      <c r="B628" s="5" t="s">
        <v>2598</v>
      </c>
      <c r="C628" s="5" t="s">
        <v>3162</v>
      </c>
      <c r="D628" s="5" t="s">
        <v>2599</v>
      </c>
      <c r="E628" s="5" t="s">
        <v>2600</v>
      </c>
      <c r="F628" s="5" t="s">
        <v>2624</v>
      </c>
      <c r="G628" s="5" t="s">
        <v>2625</v>
      </c>
      <c r="H628" s="5" t="s">
        <v>2534</v>
      </c>
      <c r="I628" s="5" t="s">
        <v>2544</v>
      </c>
      <c r="J628" s="5" t="s">
        <v>1789</v>
      </c>
      <c r="K628" s="5" t="s">
        <v>8343</v>
      </c>
      <c r="L628" s="5"/>
      <c r="M628" s="5" t="s">
        <v>7788</v>
      </c>
      <c r="N628" s="6">
        <v>0</v>
      </c>
      <c r="O628" s="6">
        <v>0</v>
      </c>
      <c r="P628" s="6">
        <v>0</v>
      </c>
      <c r="Q628" s="6">
        <v>267224950</v>
      </c>
      <c r="R628" s="6">
        <v>0</v>
      </c>
      <c r="S628" s="6">
        <v>0</v>
      </c>
      <c r="T628" s="6">
        <v>0</v>
      </c>
      <c r="U628" s="6">
        <v>267224950</v>
      </c>
      <c r="V628" s="6">
        <v>267224950</v>
      </c>
      <c r="W628" s="6">
        <v>267224950</v>
      </c>
      <c r="X628" s="6">
        <v>267224950</v>
      </c>
      <c r="Y628" s="6">
        <v>267224950</v>
      </c>
      <c r="Z628" s="6">
        <v>267224950</v>
      </c>
      <c r="AA628" s="107">
        <v>46135</v>
      </c>
      <c r="AB628" s="5" t="s">
        <v>8340</v>
      </c>
      <c r="AC628" s="107">
        <v>46135</v>
      </c>
      <c r="AD628" s="5" t="s">
        <v>8341</v>
      </c>
      <c r="AE628" s="5" t="s">
        <v>7278</v>
      </c>
      <c r="AF628" s="107">
        <v>46136</v>
      </c>
      <c r="AG628" s="5" t="s">
        <v>8342</v>
      </c>
      <c r="AH628" s="5" t="s">
        <v>7278</v>
      </c>
      <c r="AI628" s="5"/>
      <c r="AJ628" s="107"/>
      <c r="AK628" s="107"/>
      <c r="AL628" s="6"/>
      <c r="AM628" s="6"/>
      <c r="AN628" s="6"/>
      <c r="AO628" s="6"/>
    </row>
    <row r="629" spans="1:41" ht="40.200000000000003" customHeight="1" x14ac:dyDescent="0.3">
      <c r="A629" s="167" t="s">
        <v>1247</v>
      </c>
      <c r="B629" s="5" t="s">
        <v>2598</v>
      </c>
      <c r="C629" s="5" t="s">
        <v>3162</v>
      </c>
      <c r="D629" s="5" t="s">
        <v>2599</v>
      </c>
      <c r="E629" s="5" t="s">
        <v>2600</v>
      </c>
      <c r="F629" s="5" t="s">
        <v>2624</v>
      </c>
      <c r="G629" s="5" t="s">
        <v>2625</v>
      </c>
      <c r="H629" s="5" t="s">
        <v>2534</v>
      </c>
      <c r="I629" s="5" t="s">
        <v>2544</v>
      </c>
      <c r="J629" s="5" t="s">
        <v>1782</v>
      </c>
      <c r="K629" s="5" t="s">
        <v>8268</v>
      </c>
      <c r="L629" s="5"/>
      <c r="M629" s="5" t="s">
        <v>7788</v>
      </c>
      <c r="N629" s="6">
        <v>0</v>
      </c>
      <c r="O629" s="6">
        <v>0</v>
      </c>
      <c r="P629" s="6">
        <v>0</v>
      </c>
      <c r="Q629" s="6">
        <v>840179004</v>
      </c>
      <c r="R629" s="6">
        <v>0</v>
      </c>
      <c r="S629" s="6">
        <v>0</v>
      </c>
      <c r="T629" s="6">
        <v>0</v>
      </c>
      <c r="U629" s="6">
        <v>840179004</v>
      </c>
      <c r="V629" s="6">
        <v>840179004</v>
      </c>
      <c r="W629" s="6">
        <v>840179004</v>
      </c>
      <c r="X629" s="6">
        <v>840179004</v>
      </c>
      <c r="Y629" s="6">
        <v>840179004</v>
      </c>
      <c r="Z629" s="6">
        <v>840179004</v>
      </c>
      <c r="AA629" s="107">
        <v>46135</v>
      </c>
      <c r="AB629" s="5" t="s">
        <v>8340</v>
      </c>
      <c r="AC629" s="107">
        <v>46135</v>
      </c>
      <c r="AD629" s="5" t="s">
        <v>8341</v>
      </c>
      <c r="AE629" s="5" t="s">
        <v>7278</v>
      </c>
      <c r="AF629" s="107">
        <v>46136</v>
      </c>
      <c r="AG629" s="5" t="s">
        <v>8342</v>
      </c>
      <c r="AH629" s="5" t="s">
        <v>7278</v>
      </c>
      <c r="AI629" s="5"/>
      <c r="AJ629" s="107"/>
      <c r="AK629" s="107"/>
      <c r="AL629" s="6"/>
      <c r="AM629" s="6"/>
      <c r="AN629" s="6"/>
      <c r="AO629" s="6"/>
    </row>
    <row r="630" spans="1:41" ht="40.200000000000003" customHeight="1" x14ac:dyDescent="0.3">
      <c r="A630" s="169" t="s">
        <v>1247</v>
      </c>
      <c r="B630" s="170" t="s">
        <v>2598</v>
      </c>
      <c r="C630" s="170" t="s">
        <v>2860</v>
      </c>
      <c r="D630" s="170" t="s">
        <v>2599</v>
      </c>
      <c r="E630" s="170" t="s">
        <v>2600</v>
      </c>
      <c r="F630" s="170" t="s">
        <v>2624</v>
      </c>
      <c r="G630" s="170" t="s">
        <v>2625</v>
      </c>
      <c r="H630" s="170" t="s">
        <v>2534</v>
      </c>
      <c r="I630" s="170" t="s">
        <v>2544</v>
      </c>
      <c r="J630" s="170" t="s">
        <v>33611</v>
      </c>
      <c r="K630" s="170" t="s">
        <v>33612</v>
      </c>
      <c r="L630" s="170" t="e" cm="1">
        <f t="array" ref="L630">_xlfn.TEXTJOIN(", ",TRUE,_xlfn.UNIQUE(_xlfn._xlws.FILTER(#REF!,(#REF!=EjecucionPresupuestalGastoCCyFondo[[#This Row],[PROYECTO]])*(#REF!=VALUE(EjecucionPresupuestalGastoCCyFondo[[#This Row],[VIGENCIA]])),"")))</f>
        <v>#REF!</v>
      </c>
      <c r="M630" s="170" t="s">
        <v>7788</v>
      </c>
      <c r="N630" s="106">
        <v>0</v>
      </c>
      <c r="O630" s="106">
        <v>0</v>
      </c>
      <c r="P630" s="106">
        <v>0</v>
      </c>
      <c r="Q630" s="106">
        <v>21000000</v>
      </c>
      <c r="R630" s="106">
        <v>0</v>
      </c>
      <c r="S630" s="106">
        <v>0</v>
      </c>
      <c r="T630" s="106">
        <v>0</v>
      </c>
      <c r="U630" s="106">
        <v>21000000</v>
      </c>
      <c r="V630" s="106">
        <v>21000000</v>
      </c>
      <c r="W630" s="106">
        <v>21000000</v>
      </c>
      <c r="X630" s="106">
        <v>0</v>
      </c>
      <c r="Y630" s="106">
        <v>0</v>
      </c>
      <c r="Z630" s="106">
        <v>0</v>
      </c>
      <c r="AA630" s="109">
        <v>46260</v>
      </c>
      <c r="AB630" s="170" t="s">
        <v>33613</v>
      </c>
      <c r="AC630" s="109"/>
      <c r="AD630" s="170"/>
      <c r="AE630" s="170"/>
      <c r="AF630" s="109"/>
      <c r="AG630" s="170"/>
      <c r="AH630" s="170"/>
      <c r="AI630" s="170"/>
      <c r="AJ630" s="109"/>
      <c r="AK630" s="109"/>
      <c r="AL630" s="106"/>
      <c r="AM630" s="106"/>
      <c r="AN630" s="106"/>
      <c r="AO630" s="106"/>
    </row>
    <row r="631" spans="1:41" ht="40.200000000000003" customHeight="1" x14ac:dyDescent="0.3"/>
    <row r="632" spans="1:41" ht="40.200000000000003" customHeight="1" x14ac:dyDescent="0.3"/>
    <row r="633" spans="1:41" ht="40.200000000000003" customHeight="1" x14ac:dyDescent="0.3"/>
    <row r="634" spans="1:41" ht="49.95" customHeight="1" x14ac:dyDescent="0.3"/>
    <row r="635" spans="1:41" ht="40.200000000000003" customHeight="1" x14ac:dyDescent="0.3"/>
    <row r="636" spans="1:41" ht="40.200000000000003" customHeight="1" x14ac:dyDescent="0.3"/>
    <row r="637" spans="1:41" ht="40.200000000000003" customHeight="1" x14ac:dyDescent="0.3"/>
    <row r="638" spans="1:41" ht="40.200000000000003" customHeight="1" x14ac:dyDescent="0.3"/>
    <row r="639" spans="1:41" ht="40.200000000000003" customHeight="1" x14ac:dyDescent="0.3"/>
    <row r="640" spans="1:41" ht="40.200000000000003" customHeight="1" x14ac:dyDescent="0.3"/>
    <row r="641" ht="40.200000000000003" customHeight="1" x14ac:dyDescent="0.3"/>
    <row r="642" ht="40.200000000000003" customHeight="1" x14ac:dyDescent="0.3"/>
    <row r="643" ht="40.200000000000003" customHeight="1" x14ac:dyDescent="0.3"/>
    <row r="644" ht="40.200000000000003" customHeight="1" x14ac:dyDescent="0.3"/>
    <row r="645" ht="40.200000000000003" customHeight="1" x14ac:dyDescent="0.3"/>
    <row r="646" ht="40.200000000000003" customHeight="1" x14ac:dyDescent="0.3"/>
    <row r="647" ht="40.200000000000003" customHeight="1" x14ac:dyDescent="0.3"/>
    <row r="648" ht="40.200000000000003" customHeight="1" x14ac:dyDescent="0.3"/>
    <row r="649" ht="40.200000000000003" customHeight="1" x14ac:dyDescent="0.3"/>
    <row r="650" ht="40.200000000000003" customHeight="1" x14ac:dyDescent="0.3"/>
    <row r="651" ht="49.95" customHeight="1" x14ac:dyDescent="0.3"/>
    <row r="652" ht="40.200000000000003" customHeight="1" x14ac:dyDescent="0.3"/>
    <row r="653" ht="40.200000000000003" customHeight="1" x14ac:dyDescent="0.3"/>
    <row r="654" ht="40.200000000000003" customHeight="1" x14ac:dyDescent="0.3"/>
    <row r="655" ht="40.200000000000003" customHeight="1" x14ac:dyDescent="0.3"/>
    <row r="656" ht="40.200000000000003" customHeight="1" x14ac:dyDescent="0.3"/>
    <row r="657" ht="49.95" customHeight="1" x14ac:dyDescent="0.3"/>
    <row r="658" ht="40.200000000000003" customHeight="1" x14ac:dyDescent="0.3"/>
    <row r="659" ht="40.200000000000003" customHeight="1" x14ac:dyDescent="0.3"/>
    <row r="660" ht="40.200000000000003" customHeight="1" x14ac:dyDescent="0.3"/>
    <row r="661" ht="40.200000000000003" customHeight="1" x14ac:dyDescent="0.3"/>
    <row r="662" ht="40.200000000000003" customHeight="1" x14ac:dyDescent="0.3"/>
    <row r="663" ht="40.200000000000003" customHeight="1" x14ac:dyDescent="0.3"/>
    <row r="664" ht="40.200000000000003" customHeight="1" x14ac:dyDescent="0.3"/>
    <row r="665" ht="40.200000000000003" customHeight="1" x14ac:dyDescent="0.3"/>
    <row r="666" ht="40.200000000000003" customHeight="1" x14ac:dyDescent="0.3"/>
    <row r="667" ht="49.95" customHeight="1" x14ac:dyDescent="0.3"/>
    <row r="668" ht="40.200000000000003" customHeight="1" x14ac:dyDescent="0.3"/>
    <row r="669" ht="40.200000000000003" customHeight="1" x14ac:dyDescent="0.3"/>
    <row r="670" ht="40.200000000000003" customHeight="1" x14ac:dyDescent="0.3"/>
    <row r="671" ht="40.200000000000003" customHeight="1" x14ac:dyDescent="0.3"/>
    <row r="672" ht="40.200000000000003" customHeight="1" x14ac:dyDescent="0.3"/>
    <row r="673" ht="40.200000000000003" customHeight="1" x14ac:dyDescent="0.3"/>
    <row r="674" ht="40.200000000000003" customHeight="1" x14ac:dyDescent="0.3"/>
    <row r="675" ht="40.200000000000003" customHeight="1" x14ac:dyDescent="0.3"/>
    <row r="676" ht="40.200000000000003" customHeight="1" x14ac:dyDescent="0.3"/>
    <row r="677" ht="40.200000000000003" customHeight="1" x14ac:dyDescent="0.3"/>
    <row r="678" ht="40.200000000000003" customHeight="1" x14ac:dyDescent="0.3"/>
    <row r="679" ht="40.200000000000003" customHeight="1" x14ac:dyDescent="0.3"/>
    <row r="680" ht="40.200000000000003" customHeight="1" x14ac:dyDescent="0.3"/>
    <row r="681" ht="40.200000000000003" customHeight="1" x14ac:dyDescent="0.3"/>
    <row r="682" ht="40.200000000000003" customHeight="1" x14ac:dyDescent="0.3"/>
    <row r="683" ht="40.200000000000003" customHeight="1" x14ac:dyDescent="0.3"/>
    <row r="684" ht="40.200000000000003" customHeight="1" x14ac:dyDescent="0.3"/>
    <row r="685" ht="40.200000000000003" customHeight="1" x14ac:dyDescent="0.3"/>
    <row r="686" ht="40.200000000000003" customHeight="1" x14ac:dyDescent="0.3"/>
    <row r="687" ht="40.200000000000003" customHeight="1" x14ac:dyDescent="0.3"/>
    <row r="688" ht="40.200000000000003" customHeight="1" x14ac:dyDescent="0.3"/>
    <row r="689" ht="40.200000000000003" customHeight="1" x14ac:dyDescent="0.3"/>
    <row r="690" ht="40.200000000000003" customHeight="1" x14ac:dyDescent="0.3"/>
    <row r="691" ht="40.200000000000003" customHeight="1" x14ac:dyDescent="0.3"/>
    <row r="692" ht="40.200000000000003" customHeight="1" x14ac:dyDescent="0.3"/>
    <row r="693" ht="40.200000000000003" customHeight="1" x14ac:dyDescent="0.3"/>
    <row r="694" ht="40.200000000000003" customHeight="1" x14ac:dyDescent="0.3"/>
    <row r="695" ht="40.200000000000003" customHeight="1" x14ac:dyDescent="0.3"/>
    <row r="696" ht="40.200000000000003" customHeight="1" x14ac:dyDescent="0.3"/>
    <row r="697" ht="70.2" customHeight="1" x14ac:dyDescent="0.3"/>
    <row r="698" ht="70.2" customHeight="1" x14ac:dyDescent="0.3"/>
    <row r="699" ht="70.2" customHeight="1" x14ac:dyDescent="0.3"/>
    <row r="700" ht="70.2" customHeight="1" x14ac:dyDescent="0.3"/>
    <row r="701" ht="70.2" customHeight="1" x14ac:dyDescent="0.3"/>
    <row r="702" ht="70.2" customHeight="1" x14ac:dyDescent="0.3"/>
    <row r="703" ht="40.200000000000003" customHeight="1" x14ac:dyDescent="0.3"/>
    <row r="704" ht="40.200000000000003" customHeight="1" x14ac:dyDescent="0.3"/>
    <row r="705" ht="40.200000000000003" customHeight="1" x14ac:dyDescent="0.3"/>
    <row r="706" ht="40.200000000000003" customHeight="1" x14ac:dyDescent="0.3"/>
    <row r="707" ht="40.200000000000003" customHeight="1" x14ac:dyDescent="0.3"/>
    <row r="708" ht="40.200000000000003" customHeight="1" x14ac:dyDescent="0.3"/>
    <row r="709" ht="40.200000000000003" customHeight="1" x14ac:dyDescent="0.3"/>
    <row r="710" ht="40.200000000000003" customHeight="1" x14ac:dyDescent="0.3"/>
    <row r="711" ht="40.200000000000003" customHeight="1" x14ac:dyDescent="0.3"/>
    <row r="712" ht="40.200000000000003" customHeight="1" x14ac:dyDescent="0.3"/>
    <row r="713" ht="70.2" customHeight="1" x14ac:dyDescent="0.3"/>
    <row r="714" ht="70.2" customHeight="1" x14ac:dyDescent="0.3"/>
    <row r="715" ht="70.2" customHeight="1" x14ac:dyDescent="0.3"/>
    <row r="716" ht="40.200000000000003" customHeight="1" x14ac:dyDescent="0.3"/>
    <row r="717" ht="40.200000000000003" customHeight="1" x14ac:dyDescent="0.3"/>
    <row r="718" ht="40.200000000000003" customHeight="1" x14ac:dyDescent="0.3"/>
    <row r="719" ht="40.200000000000003" customHeight="1" x14ac:dyDescent="0.3"/>
    <row r="720" ht="40.200000000000003" customHeight="1" x14ac:dyDescent="0.3"/>
    <row r="721" ht="40.200000000000003" customHeight="1" x14ac:dyDescent="0.3"/>
    <row r="722" ht="40.200000000000003" customHeight="1" x14ac:dyDescent="0.3"/>
    <row r="723" ht="40.200000000000003" customHeight="1" x14ac:dyDescent="0.3"/>
    <row r="724" ht="40.200000000000003" customHeight="1" x14ac:dyDescent="0.3"/>
    <row r="725" ht="40.200000000000003" customHeight="1" x14ac:dyDescent="0.3"/>
    <row r="726" ht="40.200000000000003" customHeight="1" x14ac:dyDescent="0.3"/>
    <row r="727" ht="40.200000000000003" customHeight="1" x14ac:dyDescent="0.3"/>
    <row r="728" ht="40.200000000000003" customHeight="1" x14ac:dyDescent="0.3"/>
    <row r="729" ht="40.200000000000003" customHeight="1" x14ac:dyDescent="0.3"/>
    <row r="730" ht="40.200000000000003" customHeight="1" x14ac:dyDescent="0.3"/>
    <row r="731" ht="40.200000000000003" customHeight="1" x14ac:dyDescent="0.3"/>
    <row r="732" ht="40.200000000000003" customHeight="1" x14ac:dyDescent="0.3"/>
    <row r="733" ht="40.200000000000003" customHeight="1" x14ac:dyDescent="0.3"/>
    <row r="734" ht="40.200000000000003" customHeight="1" x14ac:dyDescent="0.3"/>
    <row r="735" ht="40.200000000000003" customHeight="1" x14ac:dyDescent="0.3"/>
    <row r="736" ht="40.200000000000003" customHeight="1" x14ac:dyDescent="0.3"/>
    <row r="737" ht="40.200000000000003" customHeight="1" x14ac:dyDescent="0.3"/>
    <row r="738" ht="40.200000000000003" customHeight="1" x14ac:dyDescent="0.3"/>
    <row r="739" ht="40.200000000000003" customHeight="1" x14ac:dyDescent="0.3"/>
    <row r="740" ht="40.200000000000003" customHeight="1" x14ac:dyDescent="0.3"/>
    <row r="741" ht="40.200000000000003" customHeight="1" x14ac:dyDescent="0.3"/>
    <row r="742" ht="40.200000000000003" customHeight="1" x14ac:dyDescent="0.3"/>
    <row r="743" ht="40.200000000000003" customHeight="1" x14ac:dyDescent="0.3"/>
    <row r="744" ht="40.200000000000003" customHeight="1" x14ac:dyDescent="0.3"/>
    <row r="745" ht="40.200000000000003" customHeight="1" x14ac:dyDescent="0.3"/>
    <row r="746" ht="40.200000000000003" customHeight="1" x14ac:dyDescent="0.3"/>
    <row r="747" ht="40.200000000000003" customHeight="1" x14ac:dyDescent="0.3"/>
    <row r="748" ht="40.200000000000003" customHeight="1" x14ac:dyDescent="0.3"/>
    <row r="749" ht="355.2" customHeight="1" x14ac:dyDescent="0.3"/>
    <row r="750" ht="40.200000000000003" customHeight="1" x14ac:dyDescent="0.3"/>
    <row r="751" ht="40.200000000000003" customHeight="1" x14ac:dyDescent="0.3"/>
    <row r="752" ht="40.200000000000003" customHeight="1" x14ac:dyDescent="0.3"/>
    <row r="753" ht="40.200000000000003" customHeight="1" x14ac:dyDescent="0.3"/>
    <row r="754" ht="40.200000000000003" customHeight="1" x14ac:dyDescent="0.3"/>
    <row r="755" ht="40.200000000000003" customHeight="1" x14ac:dyDescent="0.3"/>
    <row r="756" ht="40.200000000000003" customHeight="1" x14ac:dyDescent="0.3"/>
    <row r="757" ht="40.200000000000003" customHeight="1" x14ac:dyDescent="0.3"/>
    <row r="758" ht="40.200000000000003" customHeight="1" x14ac:dyDescent="0.3"/>
    <row r="759" ht="40.200000000000003" customHeight="1" x14ac:dyDescent="0.3"/>
    <row r="760" ht="40.200000000000003" customHeight="1" x14ac:dyDescent="0.3"/>
    <row r="761" ht="40.200000000000003" customHeight="1" x14ac:dyDescent="0.3"/>
    <row r="762" ht="40.200000000000003" customHeight="1" x14ac:dyDescent="0.3"/>
    <row r="763" ht="40.200000000000003" customHeight="1" x14ac:dyDescent="0.3"/>
    <row r="764" ht="40.200000000000003" customHeight="1" x14ac:dyDescent="0.3"/>
    <row r="765" ht="40.200000000000003" customHeight="1" x14ac:dyDescent="0.3"/>
    <row r="766" ht="40.200000000000003" customHeight="1" x14ac:dyDescent="0.3"/>
    <row r="767" ht="40.200000000000003" customHeight="1" x14ac:dyDescent="0.3"/>
    <row r="768" ht="40.200000000000003" customHeight="1" x14ac:dyDescent="0.3"/>
    <row r="769" ht="40.200000000000003" customHeight="1" x14ac:dyDescent="0.3"/>
    <row r="770" ht="40.200000000000003" customHeight="1" x14ac:dyDescent="0.3"/>
    <row r="771" ht="40.200000000000003" customHeight="1" x14ac:dyDescent="0.3"/>
    <row r="772" ht="40.200000000000003" customHeight="1" x14ac:dyDescent="0.3"/>
    <row r="773" ht="40.200000000000003" customHeight="1" x14ac:dyDescent="0.3"/>
    <row r="774" ht="40.200000000000003" customHeight="1" x14ac:dyDescent="0.3"/>
    <row r="775" ht="40.200000000000003" customHeight="1" x14ac:dyDescent="0.3"/>
    <row r="776" ht="40.200000000000003" customHeight="1" x14ac:dyDescent="0.3"/>
    <row r="777" ht="40.200000000000003" customHeight="1" x14ac:dyDescent="0.3"/>
    <row r="778" ht="40.200000000000003" customHeight="1" x14ac:dyDescent="0.3"/>
    <row r="779" ht="40.200000000000003" customHeight="1" x14ac:dyDescent="0.3"/>
    <row r="780" ht="40.200000000000003" customHeight="1" x14ac:dyDescent="0.3"/>
    <row r="781" ht="40.200000000000003" customHeight="1" x14ac:dyDescent="0.3"/>
    <row r="782" ht="40.200000000000003" customHeight="1" x14ac:dyDescent="0.3"/>
    <row r="783" ht="40.200000000000003" customHeight="1" x14ac:dyDescent="0.3"/>
    <row r="784" ht="40.200000000000003" customHeight="1" x14ac:dyDescent="0.3"/>
    <row r="785" ht="40.200000000000003" customHeight="1" x14ac:dyDescent="0.3"/>
    <row r="786" ht="40.200000000000003" customHeight="1" x14ac:dyDescent="0.3"/>
    <row r="787" ht="40.200000000000003" customHeight="1" x14ac:dyDescent="0.3"/>
    <row r="788" ht="40.200000000000003" customHeight="1" x14ac:dyDescent="0.3"/>
    <row r="789" ht="40.200000000000003" customHeight="1" x14ac:dyDescent="0.3"/>
    <row r="790" ht="40.200000000000003" customHeight="1" x14ac:dyDescent="0.3"/>
    <row r="791" ht="40.200000000000003" customHeight="1" x14ac:dyDescent="0.3"/>
    <row r="792" ht="40.200000000000003" customHeight="1" x14ac:dyDescent="0.3"/>
    <row r="793" ht="40.200000000000003" customHeight="1" x14ac:dyDescent="0.3"/>
    <row r="794" ht="40.200000000000003" customHeight="1" x14ac:dyDescent="0.3"/>
    <row r="795" ht="40.200000000000003" customHeight="1" x14ac:dyDescent="0.3"/>
    <row r="796" ht="40.200000000000003" customHeight="1" x14ac:dyDescent="0.3"/>
    <row r="797" ht="40.200000000000003" customHeight="1" x14ac:dyDescent="0.3"/>
    <row r="798" ht="40.200000000000003" customHeight="1" x14ac:dyDescent="0.3"/>
    <row r="799" ht="40.200000000000003" customHeight="1" x14ac:dyDescent="0.3"/>
    <row r="800" ht="40.200000000000003" customHeight="1" x14ac:dyDescent="0.3"/>
    <row r="801" ht="40.200000000000003" customHeight="1" x14ac:dyDescent="0.3"/>
    <row r="802" ht="40.200000000000003" customHeight="1" x14ac:dyDescent="0.3"/>
    <row r="803" ht="40.200000000000003" customHeight="1" x14ac:dyDescent="0.3"/>
    <row r="804" ht="40.200000000000003" customHeight="1" x14ac:dyDescent="0.3"/>
    <row r="805" ht="40.200000000000003" customHeight="1" x14ac:dyDescent="0.3"/>
    <row r="806" ht="40.200000000000003" customHeight="1" x14ac:dyDescent="0.3"/>
    <row r="807" ht="40.200000000000003" customHeight="1" x14ac:dyDescent="0.3"/>
    <row r="808" ht="40.200000000000003" customHeight="1" x14ac:dyDescent="0.3"/>
    <row r="809" ht="40.200000000000003" customHeight="1" x14ac:dyDescent="0.3"/>
    <row r="810" ht="40.200000000000003" customHeight="1" x14ac:dyDescent="0.3"/>
    <row r="811" ht="40.200000000000003" customHeight="1" x14ac:dyDescent="0.3"/>
    <row r="812" ht="40.200000000000003" customHeight="1" x14ac:dyDescent="0.3"/>
    <row r="813" ht="40.200000000000003" customHeight="1" x14ac:dyDescent="0.3"/>
    <row r="814" ht="40.200000000000003" customHeight="1" x14ac:dyDescent="0.3"/>
    <row r="815" ht="40.200000000000003" customHeight="1" x14ac:dyDescent="0.3"/>
    <row r="816" ht="40.200000000000003" customHeight="1" x14ac:dyDescent="0.3"/>
    <row r="817" ht="40.200000000000003" customHeight="1" x14ac:dyDescent="0.3"/>
    <row r="818" ht="40.200000000000003" customHeight="1" x14ac:dyDescent="0.3"/>
    <row r="819" ht="40.200000000000003" customHeight="1" x14ac:dyDescent="0.3"/>
    <row r="820" ht="40.200000000000003" customHeight="1" x14ac:dyDescent="0.3"/>
    <row r="821" ht="40.200000000000003" customHeight="1" x14ac:dyDescent="0.3"/>
    <row r="822" ht="40.200000000000003" customHeight="1" x14ac:dyDescent="0.3"/>
    <row r="823" ht="40.200000000000003" customHeight="1" x14ac:dyDescent="0.3"/>
    <row r="824" ht="70.2" customHeight="1" x14ac:dyDescent="0.3"/>
    <row r="825" ht="40.200000000000003" customHeight="1" x14ac:dyDescent="0.3"/>
    <row r="826" ht="40.200000000000003" customHeight="1" x14ac:dyDescent="0.3"/>
    <row r="827" ht="40.200000000000003" customHeight="1" x14ac:dyDescent="0.3"/>
    <row r="828" ht="40.200000000000003" customHeight="1" x14ac:dyDescent="0.3"/>
    <row r="829" ht="40.200000000000003" customHeight="1" x14ac:dyDescent="0.3"/>
    <row r="830" ht="40.200000000000003" customHeight="1" x14ac:dyDescent="0.3"/>
    <row r="831" ht="40.200000000000003" customHeight="1" x14ac:dyDescent="0.3"/>
    <row r="832" ht="40.200000000000003" customHeight="1" x14ac:dyDescent="0.3"/>
    <row r="833" ht="40.200000000000003" customHeight="1" x14ac:dyDescent="0.3"/>
    <row r="834" ht="40.200000000000003" customHeight="1" x14ac:dyDescent="0.3"/>
    <row r="835" ht="70.2" customHeight="1" x14ac:dyDescent="0.3"/>
    <row r="836" ht="40.200000000000003" customHeight="1" x14ac:dyDescent="0.3"/>
    <row r="837" ht="40.200000000000003" customHeight="1" x14ac:dyDescent="0.3"/>
    <row r="838" ht="40.200000000000003" customHeight="1" x14ac:dyDescent="0.3"/>
    <row r="839" ht="40.200000000000003" customHeight="1" x14ac:dyDescent="0.3"/>
    <row r="840" ht="40.200000000000003" customHeight="1" x14ac:dyDescent="0.3"/>
    <row r="841" ht="70.2" customHeight="1" x14ac:dyDescent="0.3"/>
    <row r="842" ht="70.2" customHeight="1" x14ac:dyDescent="0.3"/>
    <row r="843" ht="70.2" customHeight="1" x14ac:dyDescent="0.3"/>
    <row r="844" ht="70.2" customHeight="1" x14ac:dyDescent="0.3"/>
    <row r="845" ht="40.200000000000003" customHeight="1" x14ac:dyDescent="0.3"/>
    <row r="846" ht="40.200000000000003" customHeight="1" x14ac:dyDescent="0.3"/>
    <row r="847" ht="40.200000000000003" customHeight="1" x14ac:dyDescent="0.3"/>
    <row r="848" ht="40.200000000000003" customHeight="1" x14ac:dyDescent="0.3"/>
    <row r="849" ht="70.2" customHeight="1" x14ac:dyDescent="0.3"/>
    <row r="850" ht="40.200000000000003" customHeight="1" x14ac:dyDescent="0.3"/>
    <row r="851" ht="70.2" customHeight="1" x14ac:dyDescent="0.3"/>
    <row r="852" ht="70.2" customHeight="1" x14ac:dyDescent="0.3"/>
    <row r="853" ht="40.200000000000003" customHeight="1" x14ac:dyDescent="0.3"/>
    <row r="854" ht="40.200000000000003" customHeight="1" x14ac:dyDescent="0.3"/>
    <row r="855" ht="40.200000000000003" customHeight="1" x14ac:dyDescent="0.3"/>
    <row r="856" ht="40.200000000000003" customHeight="1" x14ac:dyDescent="0.3"/>
    <row r="857" ht="40.200000000000003" customHeight="1" x14ac:dyDescent="0.3"/>
    <row r="858" ht="40.200000000000003" customHeight="1" x14ac:dyDescent="0.3"/>
    <row r="859" ht="40.200000000000003" customHeight="1" x14ac:dyDescent="0.3"/>
    <row r="860" ht="40.200000000000003" customHeight="1" x14ac:dyDescent="0.3"/>
    <row r="861" ht="40.200000000000003" customHeight="1" x14ac:dyDescent="0.3"/>
    <row r="862" ht="70.2" customHeight="1" x14ac:dyDescent="0.3"/>
    <row r="863" ht="70.2" customHeight="1" x14ac:dyDescent="0.3"/>
    <row r="864" ht="70.2" customHeight="1" x14ac:dyDescent="0.3"/>
    <row r="865" ht="70.2" customHeight="1" x14ac:dyDescent="0.3"/>
    <row r="866" ht="70.2" customHeight="1" x14ac:dyDescent="0.3"/>
    <row r="867" ht="70.2" customHeight="1" x14ac:dyDescent="0.3"/>
    <row r="868" ht="40.200000000000003" customHeight="1" x14ac:dyDescent="0.3"/>
    <row r="869" ht="40.200000000000003" customHeight="1" x14ac:dyDescent="0.3"/>
    <row r="870" ht="40.200000000000003" customHeight="1" x14ac:dyDescent="0.3"/>
    <row r="871" ht="40.200000000000003" customHeight="1" x14ac:dyDescent="0.3"/>
    <row r="872" ht="40.200000000000003" customHeight="1" x14ac:dyDescent="0.3"/>
    <row r="873" ht="40.200000000000003" customHeight="1" x14ac:dyDescent="0.3"/>
    <row r="874" ht="40.200000000000003" customHeight="1" x14ac:dyDescent="0.3"/>
    <row r="875" ht="40.200000000000003" customHeight="1" x14ac:dyDescent="0.3"/>
    <row r="876" ht="40.200000000000003" customHeight="1" x14ac:dyDescent="0.3"/>
    <row r="877" ht="70.2" customHeight="1" x14ac:dyDescent="0.3"/>
    <row r="878" ht="40.200000000000003" customHeight="1" x14ac:dyDescent="0.3"/>
    <row r="879" ht="40.200000000000003" customHeight="1" x14ac:dyDescent="0.3"/>
    <row r="880" ht="40.200000000000003" customHeight="1" x14ac:dyDescent="0.3"/>
    <row r="881" ht="70.2" customHeight="1" x14ac:dyDescent="0.3"/>
    <row r="882" ht="40.200000000000003" customHeight="1" x14ac:dyDescent="0.3"/>
    <row r="883" ht="40.200000000000003" customHeight="1" x14ac:dyDescent="0.3"/>
    <row r="884" ht="40.200000000000003" customHeight="1" x14ac:dyDescent="0.3"/>
    <row r="885" ht="40.200000000000003" customHeight="1" x14ac:dyDescent="0.3"/>
    <row r="886" ht="40.200000000000003" customHeight="1" x14ac:dyDescent="0.3"/>
    <row r="887" ht="40.200000000000003" customHeight="1" x14ac:dyDescent="0.3"/>
    <row r="888" ht="40.200000000000003" customHeight="1" x14ac:dyDescent="0.3"/>
    <row r="889" ht="40.200000000000003" customHeight="1" x14ac:dyDescent="0.3"/>
    <row r="890" ht="70.2" customHeight="1" x14ac:dyDescent="0.3"/>
    <row r="891" ht="70.2" customHeight="1" x14ac:dyDescent="0.3"/>
    <row r="892" ht="40.200000000000003" customHeight="1" x14ac:dyDescent="0.3"/>
    <row r="893" ht="40.200000000000003" customHeight="1" x14ac:dyDescent="0.3"/>
    <row r="894" ht="40.200000000000003" customHeight="1" x14ac:dyDescent="0.3"/>
    <row r="895" ht="70.2" customHeight="1" x14ac:dyDescent="0.3"/>
    <row r="896" ht="40.200000000000003" customHeight="1" x14ac:dyDescent="0.3"/>
    <row r="897" ht="40.200000000000003" customHeight="1" x14ac:dyDescent="0.3"/>
    <row r="898" ht="40.200000000000003" customHeight="1" x14ac:dyDescent="0.3"/>
    <row r="899" ht="70.2" customHeight="1" x14ac:dyDescent="0.3"/>
    <row r="900" ht="70.2" customHeight="1" x14ac:dyDescent="0.3"/>
    <row r="901" ht="70.2" customHeight="1" x14ac:dyDescent="0.3"/>
    <row r="902" ht="70.2" customHeight="1" x14ac:dyDescent="0.3"/>
    <row r="903" ht="70.2" customHeight="1" x14ac:dyDescent="0.3"/>
    <row r="904" ht="70.2" customHeight="1" x14ac:dyDescent="0.3"/>
    <row r="905" ht="40.200000000000003" customHeight="1" x14ac:dyDescent="0.3"/>
    <row r="906" ht="40.200000000000003" customHeight="1" x14ac:dyDescent="0.3"/>
    <row r="907" ht="40.200000000000003" customHeight="1" x14ac:dyDescent="0.3"/>
    <row r="908" ht="40.200000000000003" customHeight="1" x14ac:dyDescent="0.3"/>
    <row r="909" ht="49.95" customHeight="1" x14ac:dyDescent="0.3"/>
    <row r="910" ht="49.95" customHeight="1" x14ac:dyDescent="0.3"/>
    <row r="911" ht="49.95" customHeight="1" x14ac:dyDescent="0.3"/>
    <row r="912" ht="70.2" customHeight="1" x14ac:dyDescent="0.3"/>
    <row r="913" ht="70.2" customHeight="1" x14ac:dyDescent="0.3"/>
    <row r="914" ht="49.95" customHeight="1" x14ac:dyDescent="0.3"/>
    <row r="915" ht="70.2" customHeight="1" x14ac:dyDescent="0.3"/>
    <row r="916" ht="70.2" customHeight="1" x14ac:dyDescent="0.3"/>
    <row r="917" ht="70.2" customHeight="1" x14ac:dyDescent="0.3"/>
    <row r="918" ht="70.2" customHeight="1" x14ac:dyDescent="0.3"/>
    <row r="919" ht="70.2" customHeight="1" x14ac:dyDescent="0.3"/>
    <row r="920" ht="70.2" customHeight="1" x14ac:dyDescent="0.3"/>
    <row r="921" ht="70.2" customHeight="1" x14ac:dyDescent="0.3"/>
    <row r="922" ht="70.2" customHeight="1" x14ac:dyDescent="0.3"/>
    <row r="923" ht="70.2" customHeight="1" x14ac:dyDescent="0.3"/>
    <row r="924" ht="70.2" customHeight="1" x14ac:dyDescent="0.3"/>
    <row r="925" ht="70.2" customHeight="1" x14ac:dyDescent="0.3"/>
    <row r="926" ht="70.2" customHeight="1" x14ac:dyDescent="0.3"/>
    <row r="927" ht="70.2" customHeight="1" x14ac:dyDescent="0.3"/>
    <row r="928" ht="70.2" customHeight="1" x14ac:dyDescent="0.3"/>
    <row r="929" ht="70.2" customHeight="1" x14ac:dyDescent="0.3"/>
    <row r="930" ht="49.95" customHeight="1" x14ac:dyDescent="0.3"/>
    <row r="931" ht="49.95" customHeight="1" x14ac:dyDescent="0.3"/>
    <row r="932" ht="49.95" customHeight="1" x14ac:dyDescent="0.3"/>
    <row r="933" ht="70.2" customHeight="1" x14ac:dyDescent="0.3"/>
    <row r="934" ht="70.2" customHeight="1" x14ac:dyDescent="0.3"/>
    <row r="935" ht="49.95" customHeight="1" x14ac:dyDescent="0.3"/>
    <row r="936" ht="49.95" customHeight="1" x14ac:dyDescent="0.3"/>
    <row r="937" ht="49.95" customHeight="1" x14ac:dyDescent="0.3"/>
    <row r="938" ht="70.2" customHeight="1" x14ac:dyDescent="0.3"/>
    <row r="939" ht="49.95" customHeight="1" x14ac:dyDescent="0.3"/>
    <row r="940" ht="49.95" customHeight="1" x14ac:dyDescent="0.3"/>
    <row r="941" ht="49.95" customHeight="1" x14ac:dyDescent="0.3"/>
    <row r="942" ht="70.2" customHeight="1" x14ac:dyDescent="0.3"/>
    <row r="943" ht="70.2" customHeight="1" x14ac:dyDescent="0.3"/>
    <row r="944" ht="70.2" customHeight="1" x14ac:dyDescent="0.3"/>
    <row r="945" ht="70.2" customHeight="1" x14ac:dyDescent="0.3"/>
    <row r="946" ht="70.2" customHeight="1" x14ac:dyDescent="0.3"/>
    <row r="947" ht="49.95" customHeight="1" x14ac:dyDescent="0.3"/>
    <row r="948" ht="49.95" customHeight="1" x14ac:dyDescent="0.3"/>
    <row r="949" ht="49.95" customHeight="1" x14ac:dyDescent="0.3"/>
    <row r="950" ht="49.95" customHeight="1" x14ac:dyDescent="0.3"/>
    <row r="951" ht="49.95" customHeight="1" x14ac:dyDescent="0.3"/>
    <row r="952" ht="49.95" customHeight="1" x14ac:dyDescent="0.3"/>
    <row r="953" ht="70.2" customHeight="1" x14ac:dyDescent="0.3"/>
    <row r="954" ht="70.2" customHeight="1" x14ac:dyDescent="0.3"/>
    <row r="955" ht="70.2" customHeight="1" x14ac:dyDescent="0.3"/>
    <row r="956" ht="70.2" customHeight="1" x14ac:dyDescent="0.3"/>
    <row r="957" ht="70.2" customHeight="1" x14ac:dyDescent="0.3"/>
    <row r="958" ht="70.2" customHeight="1" x14ac:dyDescent="0.3"/>
    <row r="959" ht="70.2" customHeight="1" x14ac:dyDescent="0.3"/>
    <row r="960" ht="70.2" customHeight="1" x14ac:dyDescent="0.3"/>
    <row r="961" ht="70.2" customHeight="1" x14ac:dyDescent="0.3"/>
    <row r="962" ht="70.2" customHeight="1" x14ac:dyDescent="0.3"/>
    <row r="963" ht="70.2" customHeight="1" x14ac:dyDescent="0.3"/>
    <row r="964" ht="70.2" customHeight="1" x14ac:dyDescent="0.3"/>
    <row r="965" ht="70.2" customHeight="1" x14ac:dyDescent="0.3"/>
    <row r="966" ht="70.2" customHeight="1" x14ac:dyDescent="0.3"/>
    <row r="967" ht="70.2" customHeight="1" x14ac:dyDescent="0.3"/>
    <row r="968" ht="70.2" customHeight="1" x14ac:dyDescent="0.3"/>
    <row r="969" ht="70.2" customHeight="1" x14ac:dyDescent="0.3"/>
    <row r="970" ht="70.2" customHeight="1" x14ac:dyDescent="0.3"/>
    <row r="971" ht="70.2" customHeight="1" x14ac:dyDescent="0.3"/>
    <row r="972" ht="70.2" customHeight="1" x14ac:dyDescent="0.3"/>
    <row r="973" ht="70.2" customHeight="1" x14ac:dyDescent="0.3"/>
    <row r="974" ht="70.2" customHeight="1" x14ac:dyDescent="0.3"/>
    <row r="975" ht="70.2" customHeight="1" x14ac:dyDescent="0.3"/>
    <row r="976" ht="70.2" customHeight="1" x14ac:dyDescent="0.3"/>
    <row r="977" ht="70.2" customHeight="1" x14ac:dyDescent="0.3"/>
    <row r="978" ht="70.2" customHeight="1" x14ac:dyDescent="0.3"/>
    <row r="979" ht="70.2" customHeight="1" x14ac:dyDescent="0.3"/>
    <row r="980" ht="70.2" customHeight="1" x14ac:dyDescent="0.3"/>
    <row r="981" ht="70.2" customHeight="1" x14ac:dyDescent="0.3"/>
    <row r="982" ht="70.2" customHeight="1" x14ac:dyDescent="0.3"/>
    <row r="983" ht="70.2" customHeight="1" x14ac:dyDescent="0.3"/>
    <row r="984" ht="70.2" customHeight="1" x14ac:dyDescent="0.3"/>
    <row r="985" ht="70.2" customHeight="1" x14ac:dyDescent="0.3"/>
    <row r="986" ht="70.2" customHeight="1" x14ac:dyDescent="0.3"/>
    <row r="987" ht="70.2" customHeight="1" x14ac:dyDescent="0.3"/>
    <row r="988" ht="70.2" customHeight="1" x14ac:dyDescent="0.3"/>
    <row r="989" ht="70.2" customHeight="1" x14ac:dyDescent="0.3"/>
    <row r="990" ht="70.2" customHeight="1" x14ac:dyDescent="0.3"/>
    <row r="991" ht="70.2" customHeight="1" x14ac:dyDescent="0.3"/>
    <row r="992" ht="70.2" customHeight="1" x14ac:dyDescent="0.3"/>
    <row r="993" ht="70.2" customHeight="1" x14ac:dyDescent="0.3"/>
    <row r="994" ht="70.2" customHeight="1" x14ac:dyDescent="0.3"/>
    <row r="995" ht="70.2" customHeight="1" x14ac:dyDescent="0.3"/>
    <row r="996" ht="70.2" customHeight="1" x14ac:dyDescent="0.3"/>
    <row r="997" ht="70.2" customHeight="1" x14ac:dyDescent="0.3"/>
    <row r="998" ht="70.2" customHeight="1" x14ac:dyDescent="0.3"/>
    <row r="999" ht="70.2" customHeight="1" x14ac:dyDescent="0.3"/>
    <row r="1000" ht="70.2" customHeight="1" x14ac:dyDescent="0.3"/>
    <row r="1001" ht="70.2" customHeight="1" x14ac:dyDescent="0.3"/>
    <row r="1002" ht="70.2" customHeight="1" x14ac:dyDescent="0.3"/>
    <row r="1003" ht="70.2" customHeight="1" x14ac:dyDescent="0.3"/>
    <row r="1004" ht="70.2" customHeight="1" x14ac:dyDescent="0.3"/>
    <row r="1005" ht="70.2" customHeight="1" x14ac:dyDescent="0.3"/>
    <row r="1006" ht="70.2" customHeight="1" x14ac:dyDescent="0.3"/>
    <row r="1007" ht="70.2" customHeight="1" x14ac:dyDescent="0.3"/>
    <row r="1008" ht="70.2" customHeight="1" x14ac:dyDescent="0.3"/>
    <row r="1009" ht="70.2" customHeight="1" x14ac:dyDescent="0.3"/>
    <row r="1010" ht="70.2" customHeight="1" x14ac:dyDescent="0.3"/>
    <row r="1011" ht="70.2" customHeight="1" x14ac:dyDescent="0.3"/>
    <row r="1012" ht="70.2" customHeight="1" x14ac:dyDescent="0.3"/>
    <row r="1013" ht="70.2" customHeight="1" x14ac:dyDescent="0.3"/>
    <row r="1014" ht="70.2" customHeight="1" x14ac:dyDescent="0.3"/>
    <row r="1015" ht="70.2" customHeight="1" x14ac:dyDescent="0.3"/>
    <row r="1016" ht="70.2" customHeight="1" x14ac:dyDescent="0.3"/>
    <row r="1017" ht="70.2" customHeight="1" x14ac:dyDescent="0.3"/>
    <row r="1018" ht="70.2" customHeight="1" x14ac:dyDescent="0.3"/>
    <row r="1019" ht="70.2" customHeight="1" x14ac:dyDescent="0.3"/>
    <row r="1020" ht="70.2" customHeight="1" x14ac:dyDescent="0.3"/>
    <row r="1021" ht="70.2" customHeight="1" x14ac:dyDescent="0.3"/>
    <row r="1022" ht="70.2" customHeight="1" x14ac:dyDescent="0.3"/>
    <row r="1023" ht="70.2" customHeight="1" x14ac:dyDescent="0.3"/>
    <row r="1024" ht="70.2" customHeight="1" x14ac:dyDescent="0.3"/>
    <row r="1025" ht="70.2" customHeight="1" x14ac:dyDescent="0.3"/>
    <row r="1026" ht="70.2" customHeight="1" x14ac:dyDescent="0.3"/>
    <row r="1027" ht="70.2" customHeight="1" x14ac:dyDescent="0.3"/>
    <row r="1028" ht="70.2" customHeight="1" x14ac:dyDescent="0.3"/>
    <row r="1029" ht="70.2" customHeight="1" x14ac:dyDescent="0.3"/>
    <row r="1030" ht="70.2" customHeight="1" x14ac:dyDescent="0.3"/>
    <row r="1031" ht="70.2" customHeight="1" x14ac:dyDescent="0.3"/>
    <row r="1032" ht="70.2" customHeight="1" x14ac:dyDescent="0.3"/>
    <row r="1033" ht="70.2" customHeight="1" x14ac:dyDescent="0.3"/>
    <row r="1034" ht="70.2" customHeight="1" x14ac:dyDescent="0.3"/>
    <row r="1035" ht="70.2" customHeight="1" x14ac:dyDescent="0.3"/>
    <row r="1036" ht="70.2" customHeight="1" x14ac:dyDescent="0.3"/>
    <row r="1037" ht="70.2" customHeight="1" x14ac:dyDescent="0.3"/>
    <row r="1038" ht="70.2" customHeight="1" x14ac:dyDescent="0.3"/>
    <row r="1039" ht="70.2" customHeight="1" x14ac:dyDescent="0.3"/>
    <row r="1040" ht="70.2" customHeight="1" x14ac:dyDescent="0.3"/>
    <row r="1041" ht="70.2" customHeight="1" x14ac:dyDescent="0.3"/>
    <row r="1042" ht="70.2" customHeight="1" x14ac:dyDescent="0.3"/>
    <row r="1043" ht="70.2" customHeight="1" x14ac:dyDescent="0.3"/>
    <row r="1044" ht="70.2" customHeight="1" x14ac:dyDescent="0.3"/>
    <row r="1045" ht="70.2" customHeight="1" x14ac:dyDescent="0.3"/>
    <row r="1046" ht="70.2" customHeight="1" x14ac:dyDescent="0.3"/>
    <row r="1047" ht="70.2" customHeight="1" x14ac:dyDescent="0.3"/>
    <row r="1048" ht="70.2" customHeight="1" x14ac:dyDescent="0.3"/>
    <row r="1049" ht="70.2" customHeight="1" x14ac:dyDescent="0.3"/>
    <row r="1050" ht="70.2" customHeight="1" x14ac:dyDescent="0.3"/>
    <row r="1051" ht="70.2" customHeight="1" x14ac:dyDescent="0.3"/>
    <row r="1052" ht="70.2" customHeight="1" x14ac:dyDescent="0.3"/>
    <row r="1053" ht="70.2" customHeight="1" x14ac:dyDescent="0.3"/>
    <row r="1054" ht="70.2" customHeight="1" x14ac:dyDescent="0.3"/>
    <row r="1055" ht="70.2" customHeight="1" x14ac:dyDescent="0.3"/>
    <row r="1056" ht="70.2" customHeight="1" x14ac:dyDescent="0.3"/>
    <row r="1057" ht="70.2" customHeight="1" x14ac:dyDescent="0.3"/>
    <row r="1058" ht="70.2" customHeight="1" x14ac:dyDescent="0.3"/>
    <row r="1059" ht="70.2" customHeight="1" x14ac:dyDescent="0.3"/>
    <row r="1060" ht="70.2" customHeight="1" x14ac:dyDescent="0.3"/>
    <row r="1061" ht="70.2" customHeight="1" x14ac:dyDescent="0.3"/>
    <row r="1062" ht="70.2" customHeight="1" x14ac:dyDescent="0.3"/>
    <row r="1063" ht="70.2" customHeight="1" x14ac:dyDescent="0.3"/>
    <row r="1064" ht="70.2" customHeight="1" x14ac:dyDescent="0.3"/>
    <row r="1065" ht="70.2" customHeight="1" x14ac:dyDescent="0.3"/>
    <row r="1066" ht="70.2" customHeight="1" x14ac:dyDescent="0.3"/>
    <row r="1067" ht="70.2" customHeight="1" x14ac:dyDescent="0.3"/>
    <row r="1068" ht="70.2" customHeight="1" x14ac:dyDescent="0.3"/>
    <row r="1069" ht="70.2" customHeight="1" x14ac:dyDescent="0.3"/>
    <row r="1070" ht="70.2" customHeight="1" x14ac:dyDescent="0.3"/>
    <row r="1071" ht="70.2" customHeight="1" x14ac:dyDescent="0.3"/>
    <row r="1072" ht="70.2" customHeight="1" x14ac:dyDescent="0.3"/>
    <row r="1073" ht="70.2" customHeight="1" x14ac:dyDescent="0.3"/>
    <row r="1074" ht="70.2" customHeight="1" x14ac:dyDescent="0.3"/>
    <row r="1075" ht="70.2" customHeight="1" x14ac:dyDescent="0.3"/>
    <row r="1076" ht="70.2" customHeight="1" x14ac:dyDescent="0.3"/>
    <row r="1077" ht="70.2" customHeight="1" x14ac:dyDescent="0.3"/>
    <row r="1078" ht="70.2" customHeight="1" x14ac:dyDescent="0.3"/>
    <row r="1079" ht="70.2" customHeight="1" x14ac:dyDescent="0.3"/>
    <row r="1080" ht="70.2" customHeight="1" x14ac:dyDescent="0.3"/>
    <row r="1081" ht="70.2" customHeight="1" x14ac:dyDescent="0.3"/>
    <row r="1082" ht="70.2" customHeight="1" x14ac:dyDescent="0.3"/>
    <row r="1083" ht="70.2" customHeight="1" x14ac:dyDescent="0.3"/>
    <row r="1084" ht="40.200000000000003" customHeight="1" x14ac:dyDescent="0.3"/>
    <row r="1085" ht="40.200000000000003" customHeight="1" x14ac:dyDescent="0.3"/>
    <row r="1086" ht="40.200000000000003" customHeight="1" x14ac:dyDescent="0.3"/>
    <row r="1087" ht="40.200000000000003" customHeight="1" x14ac:dyDescent="0.3"/>
    <row r="1088" ht="40.200000000000003" customHeight="1" x14ac:dyDescent="0.3"/>
    <row r="1089" ht="40.200000000000003" customHeight="1" x14ac:dyDescent="0.3"/>
    <row r="1090" ht="40.200000000000003" customHeight="1" x14ac:dyDescent="0.3"/>
    <row r="1091" ht="40.200000000000003" customHeight="1" x14ac:dyDescent="0.3"/>
    <row r="1092" ht="40.200000000000003" customHeight="1" x14ac:dyDescent="0.3"/>
    <row r="1093" ht="40.200000000000003" customHeight="1" x14ac:dyDescent="0.3"/>
    <row r="1094" ht="40.200000000000003" customHeight="1" x14ac:dyDescent="0.3"/>
    <row r="1095" ht="40.200000000000003" customHeight="1" x14ac:dyDescent="0.3"/>
    <row r="1096" ht="40.200000000000003" customHeight="1" x14ac:dyDescent="0.3"/>
    <row r="1097" ht="40.200000000000003" customHeight="1" x14ac:dyDescent="0.3"/>
    <row r="1098" ht="40.200000000000003" customHeight="1" x14ac:dyDescent="0.3"/>
    <row r="1099" ht="40.200000000000003" customHeight="1" x14ac:dyDescent="0.3"/>
    <row r="1100" ht="40.200000000000003" customHeight="1" x14ac:dyDescent="0.3"/>
    <row r="1101" ht="40.200000000000003" customHeight="1" x14ac:dyDescent="0.3"/>
    <row r="1102" ht="40.200000000000003" customHeight="1" x14ac:dyDescent="0.3"/>
    <row r="1103" ht="40.200000000000003" customHeight="1" x14ac:dyDescent="0.3"/>
    <row r="1104" ht="40.200000000000003" customHeight="1" x14ac:dyDescent="0.3"/>
    <row r="1105" ht="40.200000000000003" customHeight="1" x14ac:dyDescent="0.3"/>
    <row r="1106" ht="40.200000000000003" customHeight="1" x14ac:dyDescent="0.3"/>
    <row r="1107" ht="40.200000000000003" customHeight="1" x14ac:dyDescent="0.3"/>
    <row r="1108" ht="40.200000000000003" customHeight="1" x14ac:dyDescent="0.3"/>
    <row r="1109" ht="40.200000000000003" customHeight="1" x14ac:dyDescent="0.3"/>
    <row r="1110" ht="40.200000000000003" customHeight="1" x14ac:dyDescent="0.3"/>
    <row r="1111" ht="40.200000000000003" customHeight="1" x14ac:dyDescent="0.3"/>
    <row r="1112" ht="40.200000000000003" customHeight="1" x14ac:dyDescent="0.3"/>
    <row r="1113" ht="40.200000000000003" customHeight="1" x14ac:dyDescent="0.3"/>
    <row r="1114" ht="40.200000000000003" customHeight="1" x14ac:dyDescent="0.3"/>
    <row r="1115" ht="40.200000000000003" customHeight="1" x14ac:dyDescent="0.3"/>
    <row r="1116" ht="40.200000000000003" customHeight="1" x14ac:dyDescent="0.3"/>
    <row r="1117" ht="40.200000000000003" customHeight="1" x14ac:dyDescent="0.3"/>
    <row r="1118" ht="40.200000000000003" customHeight="1" x14ac:dyDescent="0.3"/>
    <row r="1119" ht="40.200000000000003" customHeight="1" x14ac:dyDescent="0.3"/>
    <row r="1120" ht="40.200000000000003" customHeight="1" x14ac:dyDescent="0.3"/>
    <row r="1121" ht="40.200000000000003" customHeight="1" x14ac:dyDescent="0.3"/>
    <row r="1122" ht="40.200000000000003" customHeight="1" x14ac:dyDescent="0.3"/>
    <row r="1123" ht="40.200000000000003" customHeight="1" x14ac:dyDescent="0.3"/>
    <row r="1124" ht="40.200000000000003" customHeight="1" x14ac:dyDescent="0.3"/>
    <row r="1125" ht="40.200000000000003" customHeight="1" x14ac:dyDescent="0.3"/>
    <row r="1126" ht="40.200000000000003" customHeight="1" x14ac:dyDescent="0.3"/>
    <row r="1127" ht="40.200000000000003" customHeight="1" x14ac:dyDescent="0.3"/>
    <row r="1128" ht="40.200000000000003" customHeight="1" x14ac:dyDescent="0.3"/>
    <row r="1129" ht="40.200000000000003" customHeight="1" x14ac:dyDescent="0.3"/>
    <row r="1130" ht="40.200000000000003" customHeight="1" x14ac:dyDescent="0.3"/>
    <row r="1131" ht="40.200000000000003" customHeight="1" x14ac:dyDescent="0.3"/>
    <row r="1132" ht="40.200000000000003" customHeight="1" x14ac:dyDescent="0.3"/>
    <row r="1133" ht="40.200000000000003" customHeight="1" x14ac:dyDescent="0.3"/>
    <row r="1134" ht="40.200000000000003" customHeight="1" x14ac:dyDescent="0.3"/>
    <row r="1135" ht="40.200000000000003" customHeight="1" x14ac:dyDescent="0.3"/>
    <row r="1136" ht="40.200000000000003" customHeight="1" x14ac:dyDescent="0.3"/>
    <row r="1137" ht="40.200000000000003" customHeight="1" x14ac:dyDescent="0.3"/>
    <row r="1138" ht="40.200000000000003" customHeight="1" x14ac:dyDescent="0.3"/>
    <row r="1139" ht="40.200000000000003" customHeight="1" x14ac:dyDescent="0.3"/>
    <row r="1140" ht="40.200000000000003" customHeight="1" x14ac:dyDescent="0.3"/>
    <row r="1141" ht="40.200000000000003" customHeight="1" x14ac:dyDescent="0.3"/>
    <row r="1142" ht="40.200000000000003" customHeight="1" x14ac:dyDescent="0.3"/>
    <row r="1143" ht="40.200000000000003" customHeight="1" x14ac:dyDescent="0.3"/>
    <row r="1144" ht="40.200000000000003" customHeight="1" x14ac:dyDescent="0.3"/>
    <row r="1145" ht="40.200000000000003" customHeight="1" x14ac:dyDescent="0.3"/>
    <row r="1146" ht="40.200000000000003" customHeight="1" x14ac:dyDescent="0.3"/>
    <row r="1147" ht="40.200000000000003" customHeight="1" x14ac:dyDescent="0.3"/>
    <row r="1148" ht="40.200000000000003" customHeight="1" x14ac:dyDescent="0.3"/>
    <row r="1149" ht="40.200000000000003" customHeight="1" x14ac:dyDescent="0.3"/>
    <row r="1150" ht="40.200000000000003" customHeight="1" x14ac:dyDescent="0.3"/>
    <row r="1151" ht="40.200000000000003" customHeight="1" x14ac:dyDescent="0.3"/>
    <row r="1152" ht="40.200000000000003" customHeight="1" x14ac:dyDescent="0.3"/>
    <row r="1153" ht="40.200000000000003" customHeight="1" x14ac:dyDescent="0.3"/>
    <row r="1154" ht="40.200000000000003" customHeight="1" x14ac:dyDescent="0.3"/>
    <row r="1155" ht="40.200000000000003" customHeight="1" x14ac:dyDescent="0.3"/>
    <row r="1156" ht="40.200000000000003" customHeight="1" x14ac:dyDescent="0.3"/>
    <row r="1157" ht="40.200000000000003" customHeight="1" x14ac:dyDescent="0.3"/>
    <row r="1158" ht="40.200000000000003" customHeight="1" x14ac:dyDescent="0.3"/>
    <row r="1159" ht="40.200000000000003" customHeight="1" x14ac:dyDescent="0.3"/>
    <row r="1160" ht="40.200000000000003" customHeight="1" x14ac:dyDescent="0.3"/>
    <row r="1161" ht="40.200000000000003" customHeight="1" x14ac:dyDescent="0.3"/>
    <row r="1162" ht="40.200000000000003" customHeight="1" x14ac:dyDescent="0.3"/>
    <row r="1163" ht="40.200000000000003" customHeight="1" x14ac:dyDescent="0.3"/>
    <row r="1164" ht="40.200000000000003" customHeight="1" x14ac:dyDescent="0.3"/>
    <row r="1165" ht="40.200000000000003" customHeight="1" x14ac:dyDescent="0.3"/>
    <row r="1166" ht="40.200000000000003" customHeight="1" x14ac:dyDescent="0.3"/>
    <row r="1167" ht="40.200000000000003" customHeight="1" x14ac:dyDescent="0.3"/>
    <row r="1168" ht="40.200000000000003" customHeight="1" x14ac:dyDescent="0.3"/>
    <row r="1169" ht="40.200000000000003" customHeight="1" x14ac:dyDescent="0.3"/>
    <row r="1170" ht="40.200000000000003" customHeight="1" x14ac:dyDescent="0.3"/>
    <row r="1171" ht="40.200000000000003" customHeight="1" x14ac:dyDescent="0.3"/>
    <row r="1172" ht="40.200000000000003" customHeight="1" x14ac:dyDescent="0.3"/>
    <row r="1173" ht="40.200000000000003" customHeight="1" x14ac:dyDescent="0.3"/>
    <row r="1174" ht="40.200000000000003" customHeight="1" x14ac:dyDescent="0.3"/>
    <row r="1175" ht="40.200000000000003" customHeight="1" x14ac:dyDescent="0.3"/>
    <row r="1176" ht="40.200000000000003" customHeight="1" x14ac:dyDescent="0.3"/>
    <row r="1177" ht="40.200000000000003" customHeight="1" x14ac:dyDescent="0.3"/>
    <row r="1178" ht="40.200000000000003" customHeight="1" x14ac:dyDescent="0.3"/>
    <row r="1179" ht="40.200000000000003" customHeight="1" x14ac:dyDescent="0.3"/>
    <row r="1180" ht="40.200000000000003" customHeight="1" x14ac:dyDescent="0.3"/>
    <row r="1181" ht="40.200000000000003" customHeight="1" x14ac:dyDescent="0.3"/>
    <row r="1182" ht="40.200000000000003" customHeight="1" x14ac:dyDescent="0.3"/>
    <row r="1183" ht="40.200000000000003" customHeight="1" x14ac:dyDescent="0.3"/>
    <row r="1184" ht="40.200000000000003" customHeight="1" x14ac:dyDescent="0.3"/>
    <row r="1185" ht="40.200000000000003" customHeight="1" x14ac:dyDescent="0.3"/>
    <row r="1186" ht="40.200000000000003" customHeight="1" x14ac:dyDescent="0.3"/>
    <row r="1187" ht="40.200000000000003" customHeight="1" x14ac:dyDescent="0.3"/>
    <row r="1188" ht="40.200000000000003" customHeight="1" x14ac:dyDescent="0.3"/>
    <row r="1189" ht="40.200000000000003" customHeight="1" x14ac:dyDescent="0.3"/>
    <row r="1190" ht="40.200000000000003" customHeight="1" x14ac:dyDescent="0.3"/>
    <row r="1191" ht="40.200000000000003" customHeight="1" x14ac:dyDescent="0.3"/>
    <row r="1192" ht="40.200000000000003" customHeight="1" x14ac:dyDescent="0.3"/>
    <row r="1193" ht="40.200000000000003" customHeight="1" x14ac:dyDescent="0.3"/>
    <row r="1194" ht="40.200000000000003" customHeight="1" x14ac:dyDescent="0.3"/>
    <row r="1195" ht="40.200000000000003" customHeight="1" x14ac:dyDescent="0.3"/>
    <row r="1196" ht="40.200000000000003" customHeight="1" x14ac:dyDescent="0.3"/>
    <row r="1197" ht="40.200000000000003" customHeight="1" x14ac:dyDescent="0.3"/>
    <row r="1198" ht="40.200000000000003" customHeight="1" x14ac:dyDescent="0.3"/>
    <row r="1199" ht="40.200000000000003" customHeight="1" x14ac:dyDescent="0.3"/>
    <row r="1200" ht="40.200000000000003" customHeight="1" x14ac:dyDescent="0.3"/>
    <row r="1201" ht="40.200000000000003" customHeight="1" x14ac:dyDescent="0.3"/>
    <row r="1202" ht="40.200000000000003" customHeight="1" x14ac:dyDescent="0.3"/>
    <row r="1203" ht="40.200000000000003" customHeight="1" x14ac:dyDescent="0.3"/>
    <row r="1204" ht="40.200000000000003" customHeight="1" x14ac:dyDescent="0.3"/>
    <row r="1205" ht="40.200000000000003" customHeight="1" x14ac:dyDescent="0.3"/>
    <row r="1206" ht="40.200000000000003" customHeight="1" x14ac:dyDescent="0.3"/>
    <row r="1207" ht="40.200000000000003" customHeight="1" x14ac:dyDescent="0.3"/>
    <row r="1208" ht="40.200000000000003" customHeight="1" x14ac:dyDescent="0.3"/>
    <row r="1209" ht="40.200000000000003" customHeight="1" x14ac:dyDescent="0.3"/>
    <row r="1210" ht="40.200000000000003" customHeight="1" x14ac:dyDescent="0.3"/>
    <row r="1211" ht="40.200000000000003" customHeight="1" x14ac:dyDescent="0.3"/>
    <row r="1212" ht="40.200000000000003" customHeight="1" x14ac:dyDescent="0.3"/>
    <row r="1213" ht="40.200000000000003" customHeight="1" x14ac:dyDescent="0.3"/>
    <row r="1214" ht="40.200000000000003" customHeight="1" x14ac:dyDescent="0.3"/>
    <row r="1215" ht="40.200000000000003" customHeight="1" x14ac:dyDescent="0.3"/>
    <row r="1216" ht="40.200000000000003" customHeight="1" x14ac:dyDescent="0.3"/>
    <row r="1217" ht="40.200000000000003" customHeight="1" x14ac:dyDescent="0.3"/>
    <row r="1218" ht="40.200000000000003" customHeight="1" x14ac:dyDescent="0.3"/>
    <row r="1219" ht="40.200000000000003" customHeight="1" x14ac:dyDescent="0.3"/>
    <row r="1220" ht="40.200000000000003" customHeight="1" x14ac:dyDescent="0.3"/>
    <row r="1221" ht="40.200000000000003" customHeight="1" x14ac:dyDescent="0.3"/>
    <row r="1222" ht="40.200000000000003" customHeight="1" x14ac:dyDescent="0.3"/>
    <row r="1223" ht="40.200000000000003" customHeight="1" x14ac:dyDescent="0.3"/>
    <row r="1224" ht="40.200000000000003" customHeight="1" x14ac:dyDescent="0.3"/>
    <row r="1225" ht="40.200000000000003" customHeight="1" x14ac:dyDescent="0.3"/>
    <row r="1226" ht="40.200000000000003" customHeight="1" x14ac:dyDescent="0.3"/>
    <row r="1227" ht="40.200000000000003" customHeight="1" x14ac:dyDescent="0.3"/>
    <row r="1228" ht="40.200000000000003" customHeight="1" x14ac:dyDescent="0.3"/>
    <row r="1229" ht="40.200000000000003" customHeight="1" x14ac:dyDescent="0.3"/>
    <row r="1230" ht="40.200000000000003" customHeight="1" x14ac:dyDescent="0.3"/>
    <row r="1231" ht="40.200000000000003" customHeight="1" x14ac:dyDescent="0.3"/>
    <row r="1232" ht="40.200000000000003" customHeight="1" x14ac:dyDescent="0.3"/>
    <row r="1233" ht="40.200000000000003" customHeight="1" x14ac:dyDescent="0.3"/>
    <row r="1234" ht="40.200000000000003" customHeight="1" x14ac:dyDescent="0.3"/>
    <row r="1235" ht="40.200000000000003" customHeight="1" x14ac:dyDescent="0.3"/>
    <row r="1236" ht="40.200000000000003" customHeight="1" x14ac:dyDescent="0.3"/>
    <row r="1237" ht="40.200000000000003" customHeight="1" x14ac:dyDescent="0.3"/>
    <row r="1238" ht="40.200000000000003" customHeight="1" x14ac:dyDescent="0.3"/>
    <row r="1239" ht="40.200000000000003" customHeight="1" x14ac:dyDescent="0.3"/>
    <row r="1240" ht="40.200000000000003" customHeight="1" x14ac:dyDescent="0.3"/>
    <row r="1241" ht="40.200000000000003" customHeight="1" x14ac:dyDescent="0.3"/>
    <row r="1242" ht="40.200000000000003" customHeight="1" x14ac:dyDescent="0.3"/>
    <row r="1243" ht="40.200000000000003" customHeight="1" x14ac:dyDescent="0.3"/>
    <row r="1244" ht="40.200000000000003" customHeight="1" x14ac:dyDescent="0.3"/>
    <row r="1245" ht="40.200000000000003" customHeight="1" x14ac:dyDescent="0.3"/>
    <row r="1246" ht="40.200000000000003" customHeight="1" x14ac:dyDescent="0.3"/>
    <row r="1247" ht="40.200000000000003" customHeight="1" x14ac:dyDescent="0.3"/>
    <row r="1248" ht="40.200000000000003" customHeight="1" x14ac:dyDescent="0.3"/>
    <row r="1249" ht="40.200000000000003" customHeight="1" x14ac:dyDescent="0.3"/>
    <row r="1250" ht="40.200000000000003" customHeight="1" x14ac:dyDescent="0.3"/>
    <row r="1251" ht="40.200000000000003" customHeight="1" x14ac:dyDescent="0.3"/>
    <row r="1252" ht="40.200000000000003" customHeight="1" x14ac:dyDescent="0.3"/>
    <row r="1253" ht="40.200000000000003" customHeight="1" x14ac:dyDescent="0.3"/>
    <row r="1254" ht="40.200000000000003" customHeight="1" x14ac:dyDescent="0.3"/>
    <row r="1255" ht="40.200000000000003" customHeight="1" x14ac:dyDescent="0.3"/>
    <row r="1256" ht="40.200000000000003" customHeight="1" x14ac:dyDescent="0.3"/>
    <row r="1257" ht="40.200000000000003" customHeight="1" x14ac:dyDescent="0.3"/>
    <row r="1258" ht="40.200000000000003" customHeight="1" x14ac:dyDescent="0.3"/>
    <row r="1259" ht="40.200000000000003" customHeight="1" x14ac:dyDescent="0.3"/>
    <row r="1260" ht="40.200000000000003" customHeight="1" x14ac:dyDescent="0.3"/>
    <row r="1261" ht="40.200000000000003" customHeight="1" x14ac:dyDescent="0.3"/>
    <row r="1262" ht="40.200000000000003" customHeight="1" x14ac:dyDescent="0.3"/>
    <row r="1263" ht="40.200000000000003" customHeight="1" x14ac:dyDescent="0.3"/>
    <row r="1264" ht="40.200000000000003" customHeight="1" x14ac:dyDescent="0.3"/>
    <row r="1265" ht="40.200000000000003" customHeight="1" x14ac:dyDescent="0.3"/>
    <row r="1266" ht="40.200000000000003" customHeight="1" x14ac:dyDescent="0.3"/>
    <row r="1267" ht="40.200000000000003" customHeight="1" x14ac:dyDescent="0.3"/>
    <row r="1268" ht="40.200000000000003" customHeight="1" x14ac:dyDescent="0.3"/>
    <row r="1269" ht="40.200000000000003" customHeight="1" x14ac:dyDescent="0.3"/>
    <row r="1270" ht="40.200000000000003" customHeight="1" x14ac:dyDescent="0.3"/>
    <row r="1271" ht="40.200000000000003" customHeight="1" x14ac:dyDescent="0.3"/>
    <row r="1272" ht="40.200000000000003" customHeight="1" x14ac:dyDescent="0.3"/>
    <row r="1273" ht="40.200000000000003" customHeight="1" x14ac:dyDescent="0.3"/>
    <row r="1274" ht="40.200000000000003" customHeight="1" x14ac:dyDescent="0.3"/>
    <row r="1275" ht="40.200000000000003" customHeight="1" x14ac:dyDescent="0.3"/>
    <row r="1276" ht="40.200000000000003" customHeight="1" x14ac:dyDescent="0.3"/>
    <row r="1277" ht="40.200000000000003" customHeight="1" x14ac:dyDescent="0.3"/>
    <row r="1278" ht="40.200000000000003" customHeight="1" x14ac:dyDescent="0.3"/>
    <row r="1279" ht="40.200000000000003" customHeight="1" x14ac:dyDescent="0.3"/>
    <row r="1280" ht="40.200000000000003" customHeight="1" x14ac:dyDescent="0.3"/>
    <row r="1281" ht="40.200000000000003" customHeight="1" x14ac:dyDescent="0.3"/>
    <row r="1282" ht="40.200000000000003" customHeight="1" x14ac:dyDescent="0.3"/>
    <row r="1283" ht="40.200000000000003" customHeight="1" x14ac:dyDescent="0.3"/>
    <row r="1284" ht="40.200000000000003" customHeight="1" x14ac:dyDescent="0.3"/>
    <row r="1285" ht="40.200000000000003" customHeight="1" x14ac:dyDescent="0.3"/>
    <row r="1286" ht="40.200000000000003" customHeight="1" x14ac:dyDescent="0.3"/>
    <row r="1287" ht="40.200000000000003" customHeight="1" x14ac:dyDescent="0.3"/>
    <row r="1288" ht="40.200000000000003" customHeight="1" x14ac:dyDescent="0.3"/>
    <row r="1289" ht="40.200000000000003" customHeight="1" x14ac:dyDescent="0.3"/>
    <row r="1290" ht="40.200000000000003" customHeight="1" x14ac:dyDescent="0.3"/>
    <row r="1291" ht="40.200000000000003" customHeight="1" x14ac:dyDescent="0.3"/>
    <row r="1292" ht="40.200000000000003" customHeight="1" x14ac:dyDescent="0.3"/>
    <row r="1293" ht="40.200000000000003" customHeight="1" x14ac:dyDescent="0.3"/>
    <row r="1294" ht="40.200000000000003" customHeight="1" x14ac:dyDescent="0.3"/>
    <row r="1295" ht="40.200000000000003" customHeight="1" x14ac:dyDescent="0.3"/>
    <row r="1296" ht="40.200000000000003" customHeight="1" x14ac:dyDescent="0.3"/>
    <row r="1297" ht="40.200000000000003" customHeight="1" x14ac:dyDescent="0.3"/>
    <row r="1298" ht="40.200000000000003" customHeight="1" x14ac:dyDescent="0.3"/>
    <row r="1299" ht="40.200000000000003" customHeight="1" x14ac:dyDescent="0.3"/>
    <row r="1300" ht="40.200000000000003" customHeight="1" x14ac:dyDescent="0.3"/>
    <row r="1301" ht="40.200000000000003" customHeight="1" x14ac:dyDescent="0.3"/>
    <row r="1302" ht="40.200000000000003" customHeight="1" x14ac:dyDescent="0.3"/>
    <row r="1303" ht="40.200000000000003" customHeight="1" x14ac:dyDescent="0.3"/>
    <row r="1304" ht="40.200000000000003" customHeight="1" x14ac:dyDescent="0.3"/>
    <row r="1305" ht="40.200000000000003" customHeight="1" x14ac:dyDescent="0.3"/>
    <row r="1306" ht="40.200000000000003" customHeight="1" x14ac:dyDescent="0.3"/>
    <row r="1307" ht="40.200000000000003" customHeight="1" x14ac:dyDescent="0.3"/>
    <row r="1308" ht="40.200000000000003" customHeight="1" x14ac:dyDescent="0.3"/>
    <row r="1309" ht="40.200000000000003" customHeight="1" x14ac:dyDescent="0.3"/>
    <row r="1310" ht="40.200000000000003" customHeight="1" x14ac:dyDescent="0.3"/>
    <row r="1311" ht="40.200000000000003" customHeight="1" x14ac:dyDescent="0.3"/>
    <row r="1312" ht="40.200000000000003" customHeight="1" x14ac:dyDescent="0.3"/>
    <row r="1313" ht="40.200000000000003" customHeight="1" x14ac:dyDescent="0.3"/>
    <row r="1314" ht="40.200000000000003" customHeight="1" x14ac:dyDescent="0.3"/>
    <row r="1315" ht="40.200000000000003" customHeight="1" x14ac:dyDescent="0.3"/>
    <row r="1316" ht="40.200000000000003" customHeight="1" x14ac:dyDescent="0.3"/>
    <row r="1317" ht="40.200000000000003" customHeight="1" x14ac:dyDescent="0.3"/>
    <row r="1318" ht="40.200000000000003" customHeight="1" x14ac:dyDescent="0.3"/>
    <row r="1319" ht="40.200000000000003" customHeight="1" x14ac:dyDescent="0.3"/>
    <row r="1320" ht="40.200000000000003" customHeight="1" x14ac:dyDescent="0.3"/>
    <row r="1321" ht="40.200000000000003" customHeight="1" x14ac:dyDescent="0.3"/>
    <row r="1322" ht="40.200000000000003" customHeight="1" x14ac:dyDescent="0.3"/>
    <row r="1323" ht="40.200000000000003" customHeight="1" x14ac:dyDescent="0.3"/>
    <row r="1324" ht="40.200000000000003" customHeight="1" x14ac:dyDescent="0.3"/>
    <row r="1325" ht="40.200000000000003" customHeight="1" x14ac:dyDescent="0.3"/>
    <row r="1326" ht="40.200000000000003" customHeight="1" x14ac:dyDescent="0.3"/>
    <row r="1327" ht="40.200000000000003" customHeight="1" x14ac:dyDescent="0.3"/>
    <row r="1328" ht="40.200000000000003" customHeight="1" x14ac:dyDescent="0.3"/>
    <row r="1329" ht="40.200000000000003" customHeight="1" x14ac:dyDescent="0.3"/>
    <row r="1330" ht="40.200000000000003" customHeight="1" x14ac:dyDescent="0.3"/>
    <row r="1331" ht="40.200000000000003" customHeight="1" x14ac:dyDescent="0.3"/>
    <row r="1332" ht="40.200000000000003" customHeight="1" x14ac:dyDescent="0.3"/>
    <row r="1333" ht="40.200000000000003" customHeight="1" x14ac:dyDescent="0.3"/>
    <row r="1334" ht="40.200000000000003" customHeight="1" x14ac:dyDescent="0.3"/>
    <row r="1335" ht="40.200000000000003" customHeight="1" x14ac:dyDescent="0.3"/>
    <row r="1336" ht="40.200000000000003" customHeight="1" x14ac:dyDescent="0.3"/>
    <row r="1337" ht="40.200000000000003" customHeight="1" x14ac:dyDescent="0.3"/>
    <row r="1338" ht="40.200000000000003" customHeight="1" x14ac:dyDescent="0.3"/>
    <row r="1339" ht="40.200000000000003" customHeight="1" x14ac:dyDescent="0.3"/>
    <row r="1340" ht="40.200000000000003" customHeight="1" x14ac:dyDescent="0.3"/>
    <row r="1341" ht="40.200000000000003" customHeight="1" x14ac:dyDescent="0.3"/>
    <row r="1342" ht="40.200000000000003" customHeight="1" x14ac:dyDescent="0.3"/>
    <row r="1343" ht="40.200000000000003" customHeight="1" x14ac:dyDescent="0.3"/>
    <row r="1344" ht="40.200000000000003" customHeight="1" x14ac:dyDescent="0.3"/>
    <row r="1345" ht="40.200000000000003" customHeight="1" x14ac:dyDescent="0.3"/>
    <row r="1346" ht="40.200000000000003" customHeight="1" x14ac:dyDescent="0.3"/>
    <row r="1347" ht="40.200000000000003" customHeight="1" x14ac:dyDescent="0.3"/>
    <row r="1348" ht="40.200000000000003" customHeight="1" x14ac:dyDescent="0.3"/>
    <row r="1349" ht="40.200000000000003" customHeight="1" x14ac:dyDescent="0.3"/>
    <row r="1350" ht="40.200000000000003" customHeight="1" x14ac:dyDescent="0.3"/>
    <row r="1351" ht="40.200000000000003" customHeight="1" x14ac:dyDescent="0.3"/>
    <row r="1352" ht="40.200000000000003" customHeight="1" x14ac:dyDescent="0.3"/>
    <row r="1353" ht="40.200000000000003" customHeight="1" x14ac:dyDescent="0.3"/>
    <row r="1354" ht="40.200000000000003" customHeight="1" x14ac:dyDescent="0.3"/>
    <row r="1355" ht="40.200000000000003" customHeight="1" x14ac:dyDescent="0.3"/>
    <row r="1356" ht="40.200000000000003" customHeight="1" x14ac:dyDescent="0.3"/>
    <row r="1357" ht="40.200000000000003" customHeight="1" x14ac:dyDescent="0.3"/>
    <row r="1358" ht="40.200000000000003" customHeight="1" x14ac:dyDescent="0.3"/>
    <row r="1359" ht="40.200000000000003" customHeight="1" x14ac:dyDescent="0.3"/>
    <row r="1360" ht="40.200000000000003" customHeight="1" x14ac:dyDescent="0.3"/>
    <row r="1361" ht="40.200000000000003" customHeight="1" x14ac:dyDescent="0.3"/>
    <row r="1362" ht="40.200000000000003" customHeight="1" x14ac:dyDescent="0.3"/>
    <row r="1363" ht="40.200000000000003" customHeight="1" x14ac:dyDescent="0.3"/>
    <row r="1364" ht="40.200000000000003" customHeight="1" x14ac:dyDescent="0.3"/>
    <row r="1365" ht="40.200000000000003" customHeight="1" x14ac:dyDescent="0.3"/>
    <row r="1366" ht="40.200000000000003" customHeight="1" x14ac:dyDescent="0.3"/>
    <row r="1367" ht="40.200000000000003" customHeight="1" x14ac:dyDescent="0.3"/>
    <row r="1368" ht="40.200000000000003" customHeight="1" x14ac:dyDescent="0.3"/>
    <row r="1369" ht="40.200000000000003" customHeight="1" x14ac:dyDescent="0.3"/>
    <row r="1370" ht="40.200000000000003" customHeight="1" x14ac:dyDescent="0.3"/>
    <row r="1371" ht="40.200000000000003" customHeight="1" x14ac:dyDescent="0.3"/>
    <row r="1372" ht="40.200000000000003" customHeight="1" x14ac:dyDescent="0.3"/>
    <row r="1373" ht="40.200000000000003" customHeight="1" x14ac:dyDescent="0.3"/>
    <row r="1374" ht="40.200000000000003" customHeight="1" x14ac:dyDescent="0.3"/>
    <row r="1375" ht="40.200000000000003" customHeight="1" x14ac:dyDescent="0.3"/>
    <row r="1376" ht="40.200000000000003" customHeight="1" x14ac:dyDescent="0.3"/>
    <row r="1377" ht="40.200000000000003" customHeight="1" x14ac:dyDescent="0.3"/>
    <row r="1378" ht="40.200000000000003" customHeight="1" x14ac:dyDescent="0.3"/>
    <row r="1379" ht="40.200000000000003" customHeight="1" x14ac:dyDescent="0.3"/>
    <row r="1380" ht="40.200000000000003" customHeight="1" x14ac:dyDescent="0.3"/>
    <row r="1381" ht="40.200000000000003" customHeight="1" x14ac:dyDescent="0.3"/>
    <row r="1382" ht="40.200000000000003" customHeight="1" x14ac:dyDescent="0.3"/>
    <row r="1383" ht="40.200000000000003" customHeight="1" x14ac:dyDescent="0.3"/>
    <row r="1384" ht="40.200000000000003" customHeight="1" x14ac:dyDescent="0.3"/>
    <row r="1385" ht="40.200000000000003" customHeight="1" x14ac:dyDescent="0.3"/>
    <row r="1386" ht="40.200000000000003" customHeight="1" x14ac:dyDescent="0.3"/>
    <row r="1387" ht="40.200000000000003" customHeight="1" x14ac:dyDescent="0.3"/>
    <row r="1388" ht="40.200000000000003" customHeight="1" x14ac:dyDescent="0.3"/>
    <row r="1389" ht="40.200000000000003" customHeight="1" x14ac:dyDescent="0.3"/>
    <row r="1390" ht="40.200000000000003" customHeight="1" x14ac:dyDescent="0.3"/>
    <row r="1391" ht="40.200000000000003" customHeight="1" x14ac:dyDescent="0.3"/>
    <row r="1392" ht="40.200000000000003" customHeight="1" x14ac:dyDescent="0.3"/>
    <row r="1393" ht="40.200000000000003" customHeight="1" x14ac:dyDescent="0.3"/>
    <row r="1394" ht="40.200000000000003" customHeight="1" x14ac:dyDescent="0.3"/>
    <row r="1395" ht="40.200000000000003" customHeight="1" x14ac:dyDescent="0.3"/>
    <row r="1396" ht="40.200000000000003" customHeight="1" x14ac:dyDescent="0.3"/>
    <row r="1397" ht="40.200000000000003" customHeight="1" x14ac:dyDescent="0.3"/>
    <row r="1398" ht="40.200000000000003" customHeight="1" x14ac:dyDescent="0.3"/>
    <row r="1399" ht="40.200000000000003" customHeight="1" x14ac:dyDescent="0.3"/>
    <row r="1400" ht="40.200000000000003" customHeight="1" x14ac:dyDescent="0.3"/>
    <row r="1401" ht="40.200000000000003" customHeight="1" x14ac:dyDescent="0.3"/>
    <row r="1402" ht="40.200000000000003" customHeight="1" x14ac:dyDescent="0.3"/>
    <row r="1403" ht="40.200000000000003" customHeight="1" x14ac:dyDescent="0.3"/>
    <row r="1404" ht="40.200000000000003" customHeight="1" x14ac:dyDescent="0.3"/>
    <row r="1405" ht="40.200000000000003" customHeight="1" x14ac:dyDescent="0.3"/>
    <row r="1406" ht="40.200000000000003" customHeight="1" x14ac:dyDescent="0.3"/>
    <row r="1407" ht="40.200000000000003" customHeight="1" x14ac:dyDescent="0.3"/>
    <row r="1408" ht="40.200000000000003" customHeight="1" x14ac:dyDescent="0.3"/>
    <row r="1409" ht="40.200000000000003" customHeight="1" x14ac:dyDescent="0.3"/>
    <row r="1410" ht="40.200000000000003" customHeight="1" x14ac:dyDescent="0.3"/>
    <row r="1411" ht="40.200000000000003" customHeight="1" x14ac:dyDescent="0.3"/>
    <row r="1412" ht="40.200000000000003" customHeight="1" x14ac:dyDescent="0.3"/>
    <row r="1413" ht="40.200000000000003" customHeight="1" x14ac:dyDescent="0.3"/>
    <row r="1414" ht="40.200000000000003" customHeight="1" x14ac:dyDescent="0.3"/>
    <row r="1415" ht="40.200000000000003" customHeight="1" x14ac:dyDescent="0.3"/>
    <row r="1416" ht="40.200000000000003" customHeight="1" x14ac:dyDescent="0.3"/>
    <row r="1417" ht="40.200000000000003" customHeight="1" x14ac:dyDescent="0.3"/>
    <row r="1418" ht="40.200000000000003" customHeight="1" x14ac:dyDescent="0.3"/>
    <row r="1419" ht="40.200000000000003" customHeight="1" x14ac:dyDescent="0.3"/>
    <row r="1420" ht="40.200000000000003" customHeight="1" x14ac:dyDescent="0.3"/>
    <row r="1421" ht="40.200000000000003" customHeight="1" x14ac:dyDescent="0.3"/>
    <row r="1422" ht="40.200000000000003" customHeight="1" x14ac:dyDescent="0.3"/>
    <row r="1423" ht="40.200000000000003" customHeight="1" x14ac:dyDescent="0.3"/>
    <row r="1424" ht="40.200000000000003" customHeight="1" x14ac:dyDescent="0.3"/>
    <row r="1425" ht="40.200000000000003" customHeight="1" x14ac:dyDescent="0.3"/>
    <row r="1426" ht="40.200000000000003" customHeight="1" x14ac:dyDescent="0.3"/>
    <row r="1427" ht="40.200000000000003" customHeight="1" x14ac:dyDescent="0.3"/>
    <row r="1428" ht="40.200000000000003" customHeight="1" x14ac:dyDescent="0.3"/>
    <row r="1429" ht="40.200000000000003" customHeight="1" x14ac:dyDescent="0.3"/>
    <row r="1430" ht="40.200000000000003" customHeight="1" x14ac:dyDescent="0.3"/>
    <row r="1431" ht="40.200000000000003" customHeight="1" x14ac:dyDescent="0.3"/>
    <row r="1432" ht="40.200000000000003" customHeight="1" x14ac:dyDescent="0.3"/>
    <row r="1433" ht="40.200000000000003" customHeight="1" x14ac:dyDescent="0.3"/>
    <row r="1434" ht="40.200000000000003" customHeight="1" x14ac:dyDescent="0.3"/>
    <row r="1435" ht="40.200000000000003" customHeight="1" x14ac:dyDescent="0.3"/>
    <row r="1436" ht="40.200000000000003" customHeight="1" x14ac:dyDescent="0.3"/>
    <row r="1437" ht="40.200000000000003" customHeight="1" x14ac:dyDescent="0.3"/>
    <row r="1438" ht="40.200000000000003" customHeight="1" x14ac:dyDescent="0.3"/>
    <row r="1439" ht="40.200000000000003" customHeight="1" x14ac:dyDescent="0.3"/>
    <row r="1440" ht="40.200000000000003" customHeight="1" x14ac:dyDescent="0.3"/>
    <row r="1441" ht="40.200000000000003" customHeight="1" x14ac:dyDescent="0.3"/>
    <row r="1442" ht="40.200000000000003" customHeight="1" x14ac:dyDescent="0.3"/>
    <row r="1443" ht="40.200000000000003" customHeight="1" x14ac:dyDescent="0.3"/>
    <row r="1444" ht="40.200000000000003" customHeight="1" x14ac:dyDescent="0.3"/>
    <row r="1445" ht="40.200000000000003" customHeight="1" x14ac:dyDescent="0.3"/>
    <row r="1446" ht="40.200000000000003" customHeight="1" x14ac:dyDescent="0.3"/>
    <row r="1447" ht="40.200000000000003" customHeight="1" x14ac:dyDescent="0.3"/>
    <row r="1448" ht="40.200000000000003" customHeight="1" x14ac:dyDescent="0.3"/>
    <row r="1449" ht="40.200000000000003" customHeight="1" x14ac:dyDescent="0.3"/>
    <row r="1450" ht="40.200000000000003" customHeight="1" x14ac:dyDescent="0.3"/>
    <row r="1451" ht="40.200000000000003" customHeight="1" x14ac:dyDescent="0.3"/>
    <row r="1452" ht="40.200000000000003" customHeight="1" x14ac:dyDescent="0.3"/>
    <row r="1453" ht="40.200000000000003" customHeight="1" x14ac:dyDescent="0.3"/>
    <row r="1454" ht="40.200000000000003" customHeight="1" x14ac:dyDescent="0.3"/>
    <row r="1455" ht="40.200000000000003" customHeight="1" x14ac:dyDescent="0.3"/>
    <row r="1456" ht="40.200000000000003" customHeight="1" x14ac:dyDescent="0.3"/>
    <row r="1457" ht="40.200000000000003" customHeight="1" x14ac:dyDescent="0.3"/>
    <row r="1458" ht="40.200000000000003" customHeight="1" x14ac:dyDescent="0.3"/>
    <row r="1459" ht="40.200000000000003" customHeight="1" x14ac:dyDescent="0.3"/>
    <row r="1460" ht="40.200000000000003" customHeight="1" x14ac:dyDescent="0.3"/>
    <row r="1461" ht="40.200000000000003" customHeight="1" x14ac:dyDescent="0.3"/>
    <row r="1462" ht="40.200000000000003" customHeight="1" x14ac:dyDescent="0.3"/>
    <row r="1463" ht="40.200000000000003" customHeight="1" x14ac:dyDescent="0.3"/>
    <row r="1464" ht="40.200000000000003" customHeight="1" x14ac:dyDescent="0.3"/>
    <row r="1465" ht="40.200000000000003" customHeight="1" x14ac:dyDescent="0.3"/>
    <row r="1466" ht="40.200000000000003" customHeight="1" x14ac:dyDescent="0.3"/>
    <row r="1467" ht="40.200000000000003" customHeight="1" x14ac:dyDescent="0.3"/>
    <row r="1468" ht="40.200000000000003" customHeight="1" x14ac:dyDescent="0.3"/>
    <row r="1469" ht="40.200000000000003" customHeight="1" x14ac:dyDescent="0.3"/>
    <row r="1470" ht="40.200000000000003" customHeight="1" x14ac:dyDescent="0.3"/>
    <row r="1471" ht="40.200000000000003" customHeight="1" x14ac:dyDescent="0.3"/>
    <row r="1472" ht="40.200000000000003" customHeight="1" x14ac:dyDescent="0.3"/>
    <row r="1473" ht="40.200000000000003" customHeight="1" x14ac:dyDescent="0.3"/>
    <row r="1474" ht="40.200000000000003" customHeight="1" x14ac:dyDescent="0.3"/>
    <row r="1475" ht="40.200000000000003" customHeight="1" x14ac:dyDescent="0.3"/>
    <row r="1476" ht="40.200000000000003" customHeight="1" x14ac:dyDescent="0.3"/>
    <row r="1477" ht="40.200000000000003" customHeight="1" x14ac:dyDescent="0.3"/>
    <row r="1478" ht="40.200000000000003" customHeight="1" x14ac:dyDescent="0.3"/>
    <row r="1479" ht="40.200000000000003" customHeight="1" x14ac:dyDescent="0.3"/>
    <row r="1480" ht="40.200000000000003" customHeight="1" x14ac:dyDescent="0.3"/>
    <row r="1481" ht="40.200000000000003" customHeight="1" x14ac:dyDescent="0.3"/>
    <row r="1482" ht="40.200000000000003" customHeight="1" x14ac:dyDescent="0.3"/>
    <row r="1483" ht="40.200000000000003" customHeight="1" x14ac:dyDescent="0.3"/>
    <row r="1484" ht="40.200000000000003" customHeight="1" x14ac:dyDescent="0.3"/>
    <row r="1485" ht="40.200000000000003" customHeight="1" x14ac:dyDescent="0.3"/>
    <row r="1486" ht="40.200000000000003" customHeight="1" x14ac:dyDescent="0.3"/>
    <row r="1487" ht="40.200000000000003" customHeight="1" x14ac:dyDescent="0.3"/>
    <row r="1488" ht="40.200000000000003" customHeight="1" x14ac:dyDescent="0.3"/>
    <row r="1489" ht="40.200000000000003" customHeight="1" x14ac:dyDescent="0.3"/>
    <row r="1490" ht="40.200000000000003" customHeight="1" x14ac:dyDescent="0.3"/>
    <row r="1491" ht="40.200000000000003" customHeight="1" x14ac:dyDescent="0.3"/>
    <row r="1492" ht="40.200000000000003" customHeight="1" x14ac:dyDescent="0.3"/>
    <row r="1493" ht="40.200000000000003" customHeight="1" x14ac:dyDescent="0.3"/>
    <row r="1494" ht="40.200000000000003" customHeight="1" x14ac:dyDescent="0.3"/>
    <row r="1495" ht="40.200000000000003" customHeight="1" x14ac:dyDescent="0.3"/>
    <row r="1496" ht="40.200000000000003" customHeight="1" x14ac:dyDescent="0.3"/>
    <row r="1497" ht="40.200000000000003" customHeight="1" x14ac:dyDescent="0.3"/>
    <row r="1498" ht="40.200000000000003" customHeight="1" x14ac:dyDescent="0.3"/>
    <row r="1499" ht="40.200000000000003" customHeight="1" x14ac:dyDescent="0.3"/>
    <row r="1500" ht="40.200000000000003" customHeight="1" x14ac:dyDescent="0.3"/>
    <row r="1501" ht="40.200000000000003" customHeight="1" x14ac:dyDescent="0.3"/>
    <row r="1502" ht="40.200000000000003" customHeight="1" x14ac:dyDescent="0.3"/>
    <row r="1503" ht="40.200000000000003" customHeight="1" x14ac:dyDescent="0.3"/>
    <row r="1504" ht="40.200000000000003" customHeight="1" x14ac:dyDescent="0.3"/>
    <row r="1505" ht="40.200000000000003" customHeight="1" x14ac:dyDescent="0.3"/>
    <row r="1506" ht="40.200000000000003" customHeight="1" x14ac:dyDescent="0.3"/>
    <row r="1507" ht="40.200000000000003" customHeight="1" x14ac:dyDescent="0.3"/>
    <row r="1508" ht="40.200000000000003" customHeight="1" x14ac:dyDescent="0.3"/>
    <row r="1509" ht="40.200000000000003" customHeight="1" x14ac:dyDescent="0.3"/>
    <row r="1510" ht="40.200000000000003" customHeight="1" x14ac:dyDescent="0.3"/>
    <row r="1511" ht="40.200000000000003" customHeight="1" x14ac:dyDescent="0.3"/>
    <row r="1512" ht="40.200000000000003" customHeight="1" x14ac:dyDescent="0.3"/>
    <row r="1513" ht="40.200000000000003" customHeight="1" x14ac:dyDescent="0.3"/>
    <row r="1514" ht="40.200000000000003" customHeight="1" x14ac:dyDescent="0.3"/>
    <row r="1515" ht="40.200000000000003" customHeight="1" x14ac:dyDescent="0.3"/>
    <row r="1516" ht="40.200000000000003" customHeight="1" x14ac:dyDescent="0.3"/>
    <row r="1517" ht="40.200000000000003" customHeight="1" x14ac:dyDescent="0.3"/>
    <row r="1518" ht="40.200000000000003" customHeight="1" x14ac:dyDescent="0.3"/>
    <row r="1519" ht="40.200000000000003" customHeight="1" x14ac:dyDescent="0.3"/>
    <row r="1520" ht="40.200000000000003" customHeight="1" x14ac:dyDescent="0.3"/>
    <row r="1521" ht="40.200000000000003" customHeight="1" x14ac:dyDescent="0.3"/>
    <row r="1522" ht="40.200000000000003" customHeight="1" x14ac:dyDescent="0.3"/>
    <row r="1523" ht="40.200000000000003" customHeight="1" x14ac:dyDescent="0.3"/>
    <row r="1524" ht="40.200000000000003" customHeight="1" x14ac:dyDescent="0.3"/>
    <row r="1525" ht="40.200000000000003" customHeight="1" x14ac:dyDescent="0.3"/>
    <row r="1526" ht="40.200000000000003" customHeight="1" x14ac:dyDescent="0.3"/>
    <row r="1527" ht="40.200000000000003" customHeight="1" x14ac:dyDescent="0.3"/>
    <row r="1528" ht="40.200000000000003" customHeight="1" x14ac:dyDescent="0.3"/>
    <row r="1529" ht="40.200000000000003" customHeight="1" x14ac:dyDescent="0.3"/>
    <row r="1530" ht="40.200000000000003" customHeight="1" x14ac:dyDescent="0.3"/>
    <row r="1531" ht="40.200000000000003" customHeight="1" x14ac:dyDescent="0.3"/>
    <row r="1532" ht="40.200000000000003" customHeight="1" x14ac:dyDescent="0.3"/>
    <row r="1533" ht="40.200000000000003" customHeight="1" x14ac:dyDescent="0.3"/>
    <row r="1534" ht="40.200000000000003" customHeight="1" x14ac:dyDescent="0.3"/>
    <row r="1535" ht="40.200000000000003" customHeight="1" x14ac:dyDescent="0.3"/>
    <row r="1536" ht="40.200000000000003" customHeight="1" x14ac:dyDescent="0.3"/>
    <row r="1537" ht="40.200000000000003" customHeight="1" x14ac:dyDescent="0.3"/>
    <row r="1538" ht="40.200000000000003" customHeight="1" x14ac:dyDescent="0.3"/>
    <row r="1539" ht="40.200000000000003" customHeight="1" x14ac:dyDescent="0.3"/>
    <row r="1540" ht="40.200000000000003" customHeight="1" x14ac:dyDescent="0.3"/>
    <row r="1541" ht="40.200000000000003" customHeight="1" x14ac:dyDescent="0.3"/>
    <row r="1542" ht="40.200000000000003" customHeight="1" x14ac:dyDescent="0.3"/>
    <row r="1543" ht="40.200000000000003" customHeight="1" x14ac:dyDescent="0.3"/>
    <row r="1544" ht="40.200000000000003" customHeight="1" x14ac:dyDescent="0.3"/>
    <row r="1545" ht="40.200000000000003" customHeight="1" x14ac:dyDescent="0.3"/>
    <row r="1546" ht="40.200000000000003" customHeight="1" x14ac:dyDescent="0.3"/>
    <row r="1547" ht="40.200000000000003" customHeight="1" x14ac:dyDescent="0.3"/>
    <row r="1548" ht="40.200000000000003" customHeight="1" x14ac:dyDescent="0.3"/>
    <row r="1549" ht="40.200000000000003" customHeight="1" x14ac:dyDescent="0.3"/>
    <row r="1550" ht="40.200000000000003" customHeight="1" x14ac:dyDescent="0.3"/>
    <row r="1551" ht="40.200000000000003" customHeight="1" x14ac:dyDescent="0.3"/>
    <row r="1552" ht="40.200000000000003" customHeight="1" x14ac:dyDescent="0.3"/>
    <row r="1553" ht="40.200000000000003" customHeight="1" x14ac:dyDescent="0.3"/>
    <row r="1554" ht="40.200000000000003" customHeight="1" x14ac:dyDescent="0.3"/>
    <row r="1555" ht="40.200000000000003" customHeight="1" x14ac:dyDescent="0.3"/>
    <row r="1556" ht="40.200000000000003" customHeight="1" x14ac:dyDescent="0.3"/>
    <row r="1557" ht="40.200000000000003" customHeight="1" x14ac:dyDescent="0.3"/>
    <row r="1558" ht="40.200000000000003" customHeight="1" x14ac:dyDescent="0.3"/>
    <row r="1559" ht="40.200000000000003" customHeight="1" x14ac:dyDescent="0.3"/>
    <row r="1560" ht="40.200000000000003" customHeight="1" x14ac:dyDescent="0.3"/>
    <row r="1561" ht="40.200000000000003" customHeight="1" x14ac:dyDescent="0.3"/>
    <row r="1562" ht="40.200000000000003" customHeight="1" x14ac:dyDescent="0.3"/>
    <row r="1563" ht="40.200000000000003" customHeight="1" x14ac:dyDescent="0.3"/>
    <row r="1564" ht="40.200000000000003" customHeight="1" x14ac:dyDescent="0.3"/>
    <row r="1565" ht="40.200000000000003" customHeight="1" x14ac:dyDescent="0.3"/>
    <row r="1566" ht="40.200000000000003" customHeight="1" x14ac:dyDescent="0.3"/>
    <row r="1567" ht="40.200000000000003" customHeight="1" x14ac:dyDescent="0.3"/>
    <row r="1568" ht="40.200000000000003" customHeight="1" x14ac:dyDescent="0.3"/>
    <row r="1569" ht="40.200000000000003" customHeight="1" x14ac:dyDescent="0.3"/>
    <row r="1570" ht="40.200000000000003" customHeight="1" x14ac:dyDescent="0.3"/>
    <row r="1571" ht="40.200000000000003" customHeight="1" x14ac:dyDescent="0.3"/>
    <row r="1572" ht="40.200000000000003" customHeight="1" x14ac:dyDescent="0.3"/>
    <row r="1573" ht="40.200000000000003" customHeight="1" x14ac:dyDescent="0.3"/>
    <row r="1574" ht="40.200000000000003" customHeight="1" x14ac:dyDescent="0.3"/>
    <row r="1575" ht="40.200000000000003" customHeight="1" x14ac:dyDescent="0.3"/>
    <row r="1576" ht="40.200000000000003" customHeight="1" x14ac:dyDescent="0.3"/>
    <row r="1577" ht="40.200000000000003" customHeight="1" x14ac:dyDescent="0.3"/>
    <row r="1578" ht="40.200000000000003" customHeight="1" x14ac:dyDescent="0.3"/>
    <row r="1579" ht="40.200000000000003" customHeight="1" x14ac:dyDescent="0.3"/>
    <row r="1580" ht="40.200000000000003" customHeight="1" x14ac:dyDescent="0.3"/>
    <row r="1581" ht="40.200000000000003" customHeight="1" x14ac:dyDescent="0.3"/>
    <row r="1582" ht="40.200000000000003" customHeight="1" x14ac:dyDescent="0.3"/>
    <row r="1583" ht="40.200000000000003" customHeight="1" x14ac:dyDescent="0.3"/>
    <row r="1584" ht="40.200000000000003" customHeight="1" x14ac:dyDescent="0.3"/>
    <row r="1585" ht="40.200000000000003" customHeight="1" x14ac:dyDescent="0.3"/>
    <row r="1586" ht="40.200000000000003" customHeight="1" x14ac:dyDescent="0.3"/>
    <row r="1587" ht="40.200000000000003" customHeight="1" x14ac:dyDescent="0.3"/>
    <row r="1588" ht="40.200000000000003" customHeight="1" x14ac:dyDescent="0.3"/>
    <row r="1589" ht="40.200000000000003" customHeight="1" x14ac:dyDescent="0.3"/>
    <row r="1590" ht="40.200000000000003" customHeight="1" x14ac:dyDescent="0.3"/>
    <row r="1591" ht="40.200000000000003" customHeight="1" x14ac:dyDescent="0.3"/>
    <row r="1592" ht="40.200000000000003" customHeight="1" x14ac:dyDescent="0.3"/>
    <row r="1593" ht="40.200000000000003" customHeight="1" x14ac:dyDescent="0.3"/>
    <row r="1594" ht="40.200000000000003" customHeight="1" x14ac:dyDescent="0.3"/>
    <row r="1595" ht="40.200000000000003" customHeight="1" x14ac:dyDescent="0.3"/>
    <row r="1596" ht="40.200000000000003" customHeight="1" x14ac:dyDescent="0.3"/>
    <row r="1597" ht="40.200000000000003" customHeight="1" x14ac:dyDescent="0.3"/>
    <row r="1598" ht="40.200000000000003" customHeight="1" x14ac:dyDescent="0.3"/>
    <row r="1599" ht="40.200000000000003" customHeight="1" x14ac:dyDescent="0.3"/>
    <row r="1600" ht="40.200000000000003" customHeight="1" x14ac:dyDescent="0.3"/>
    <row r="1601" ht="40.200000000000003" customHeight="1" x14ac:dyDescent="0.3"/>
    <row r="1602" ht="40.200000000000003" customHeight="1" x14ac:dyDescent="0.3"/>
    <row r="1603" ht="40.200000000000003" customHeight="1" x14ac:dyDescent="0.3"/>
    <row r="1604" ht="40.200000000000003" customHeight="1" x14ac:dyDescent="0.3"/>
    <row r="1605" ht="40.200000000000003" customHeight="1" x14ac:dyDescent="0.3"/>
    <row r="1606" ht="40.200000000000003" customHeight="1" x14ac:dyDescent="0.3"/>
    <row r="1607" ht="40.200000000000003" customHeight="1" x14ac:dyDescent="0.3"/>
    <row r="1608" ht="40.200000000000003" customHeight="1" x14ac:dyDescent="0.3"/>
    <row r="1609" ht="40.200000000000003" customHeight="1" x14ac:dyDescent="0.3"/>
    <row r="1610" ht="40.200000000000003" customHeight="1" x14ac:dyDescent="0.3"/>
    <row r="1611" ht="40.200000000000003" customHeight="1" x14ac:dyDescent="0.3"/>
    <row r="1612" ht="40.200000000000003" customHeight="1" x14ac:dyDescent="0.3"/>
    <row r="1613" ht="40.200000000000003" customHeight="1" x14ac:dyDescent="0.3"/>
    <row r="1614" ht="40.200000000000003" customHeight="1" x14ac:dyDescent="0.3"/>
    <row r="1615" ht="40.200000000000003" customHeight="1" x14ac:dyDescent="0.3"/>
    <row r="1616" ht="40.200000000000003" customHeight="1" x14ac:dyDescent="0.3"/>
    <row r="1617" ht="40.200000000000003" customHeight="1" x14ac:dyDescent="0.3"/>
    <row r="1618" ht="40.200000000000003" customHeight="1" x14ac:dyDescent="0.3"/>
    <row r="1619" ht="40.200000000000003" customHeight="1" x14ac:dyDescent="0.3"/>
    <row r="1620" ht="40.200000000000003" customHeight="1" x14ac:dyDescent="0.3"/>
    <row r="1621" ht="40.200000000000003" customHeight="1" x14ac:dyDescent="0.3"/>
    <row r="1622" ht="40.200000000000003" customHeight="1" x14ac:dyDescent="0.3"/>
    <row r="1623" ht="40.200000000000003" customHeight="1" x14ac:dyDescent="0.3"/>
    <row r="1624" ht="40.200000000000003" customHeight="1" x14ac:dyDescent="0.3"/>
    <row r="1625" ht="40.200000000000003" customHeight="1" x14ac:dyDescent="0.3"/>
    <row r="1626" ht="40.200000000000003" customHeight="1" x14ac:dyDescent="0.3"/>
    <row r="1627" ht="40.200000000000003" customHeight="1" x14ac:dyDescent="0.3"/>
    <row r="1628" ht="40.200000000000003" customHeight="1" x14ac:dyDescent="0.3"/>
    <row r="1629" ht="40.200000000000003" customHeight="1" x14ac:dyDescent="0.3"/>
    <row r="1630" ht="40.200000000000003" customHeight="1" x14ac:dyDescent="0.3"/>
    <row r="1631" ht="40.200000000000003" customHeight="1" x14ac:dyDescent="0.3"/>
    <row r="1632" ht="40.200000000000003" customHeight="1" x14ac:dyDescent="0.3"/>
    <row r="1633" ht="40.200000000000003" customHeight="1" x14ac:dyDescent="0.3"/>
    <row r="1634" ht="40.200000000000003" customHeight="1" x14ac:dyDescent="0.3"/>
    <row r="1635" ht="40.200000000000003" customHeight="1" x14ac:dyDescent="0.3"/>
    <row r="1636" ht="40.200000000000003" customHeight="1" x14ac:dyDescent="0.3"/>
    <row r="1637" ht="40.200000000000003" customHeight="1" x14ac:dyDescent="0.3"/>
    <row r="1638" ht="40.200000000000003" customHeight="1" x14ac:dyDescent="0.3"/>
    <row r="1639" ht="40.200000000000003" customHeight="1" x14ac:dyDescent="0.3"/>
    <row r="1640" ht="40.200000000000003" customHeight="1" x14ac:dyDescent="0.3"/>
    <row r="1641" ht="40.200000000000003" customHeight="1" x14ac:dyDescent="0.3"/>
    <row r="1642" ht="40.200000000000003" customHeight="1" x14ac:dyDescent="0.3"/>
    <row r="1643" ht="40.200000000000003" customHeight="1" x14ac:dyDescent="0.3"/>
    <row r="1644" ht="40.200000000000003" customHeight="1" x14ac:dyDescent="0.3"/>
    <row r="1645" ht="40.200000000000003" customHeight="1" x14ac:dyDescent="0.3"/>
    <row r="1646" ht="40.200000000000003" customHeight="1" x14ac:dyDescent="0.3"/>
    <row r="1647" ht="40.200000000000003" customHeight="1" x14ac:dyDescent="0.3"/>
    <row r="1648" ht="40.200000000000003" customHeight="1" x14ac:dyDescent="0.3"/>
    <row r="1649" ht="40.200000000000003" customHeight="1" x14ac:dyDescent="0.3"/>
    <row r="1650" ht="40.200000000000003" customHeight="1" x14ac:dyDescent="0.3"/>
    <row r="1651" ht="40.200000000000003" customHeight="1" x14ac:dyDescent="0.3"/>
    <row r="1652" ht="40.200000000000003" customHeight="1" x14ac:dyDescent="0.3"/>
    <row r="1653" ht="40.200000000000003" customHeight="1" x14ac:dyDescent="0.3"/>
    <row r="1654" ht="40.200000000000003" customHeight="1" x14ac:dyDescent="0.3"/>
    <row r="1655" ht="40.200000000000003" customHeight="1" x14ac:dyDescent="0.3"/>
    <row r="1656" ht="40.200000000000003" customHeight="1" x14ac:dyDescent="0.3"/>
    <row r="1657" ht="40.200000000000003" customHeight="1" x14ac:dyDescent="0.3"/>
    <row r="1658" ht="40.200000000000003" customHeight="1" x14ac:dyDescent="0.3"/>
    <row r="1659" ht="40.200000000000003" customHeight="1" x14ac:dyDescent="0.3"/>
    <row r="1660" ht="150.6" customHeight="1" x14ac:dyDescent="0.3"/>
    <row r="1661" ht="40.200000000000003" customHeight="1" x14ac:dyDescent="0.3"/>
    <row r="1662" ht="40.200000000000003" customHeight="1" x14ac:dyDescent="0.3"/>
    <row r="1663" ht="40.200000000000003" customHeight="1" x14ac:dyDescent="0.3"/>
    <row r="1664" ht="40.200000000000003" customHeight="1" x14ac:dyDescent="0.3"/>
    <row r="1665" ht="40.200000000000003" customHeight="1" x14ac:dyDescent="0.3"/>
    <row r="1666" ht="40.200000000000003" customHeight="1" x14ac:dyDescent="0.3"/>
    <row r="1667" ht="40.200000000000003" customHeight="1" x14ac:dyDescent="0.3"/>
    <row r="1668" ht="40.200000000000003" customHeight="1" x14ac:dyDescent="0.3"/>
    <row r="1669" ht="40.200000000000003" customHeight="1" x14ac:dyDescent="0.3"/>
    <row r="1670" ht="40.200000000000003" customHeight="1" x14ac:dyDescent="0.3"/>
    <row r="1671" ht="40.200000000000003" customHeight="1" x14ac:dyDescent="0.3"/>
    <row r="1672" ht="40.200000000000003" customHeight="1" x14ac:dyDescent="0.3"/>
    <row r="1673" ht="40.200000000000003" customHeight="1" x14ac:dyDescent="0.3"/>
    <row r="1674" ht="40.200000000000003" customHeight="1" x14ac:dyDescent="0.3"/>
    <row r="1675" ht="40.200000000000003" customHeight="1" x14ac:dyDescent="0.3"/>
    <row r="1676" ht="40.200000000000003" customHeight="1" x14ac:dyDescent="0.3"/>
    <row r="1677" ht="40.200000000000003" customHeight="1" x14ac:dyDescent="0.3"/>
    <row r="1678" ht="40.200000000000003" customHeight="1" x14ac:dyDescent="0.3"/>
    <row r="1679" ht="40.200000000000003" customHeight="1" x14ac:dyDescent="0.3"/>
    <row r="1680" ht="40.200000000000003" customHeight="1" x14ac:dyDescent="0.3"/>
    <row r="1681" ht="40.200000000000003" customHeight="1" x14ac:dyDescent="0.3"/>
    <row r="1682" ht="40.200000000000003" customHeight="1" x14ac:dyDescent="0.3"/>
    <row r="1683" ht="40.200000000000003" customHeight="1" x14ac:dyDescent="0.3"/>
    <row r="1684" ht="40.200000000000003" customHeight="1" x14ac:dyDescent="0.3"/>
    <row r="1685" ht="40.200000000000003" customHeight="1" x14ac:dyDescent="0.3"/>
    <row r="1686" ht="40.200000000000003" customHeight="1" x14ac:dyDescent="0.3"/>
    <row r="1687" ht="40.200000000000003" customHeight="1" x14ac:dyDescent="0.3"/>
    <row r="1688" ht="40.200000000000003" customHeight="1" x14ac:dyDescent="0.3"/>
    <row r="1689" ht="40.200000000000003" customHeight="1" x14ac:dyDescent="0.3"/>
    <row r="1690" ht="40.200000000000003" customHeight="1" x14ac:dyDescent="0.3"/>
    <row r="1691" ht="40.200000000000003" customHeight="1" x14ac:dyDescent="0.3"/>
    <row r="1692" ht="40.200000000000003" customHeight="1" x14ac:dyDescent="0.3"/>
    <row r="1693" ht="40.200000000000003" customHeight="1" x14ac:dyDescent="0.3"/>
    <row r="1694" ht="40.200000000000003" customHeight="1" x14ac:dyDescent="0.3"/>
    <row r="1695" ht="40.200000000000003" customHeight="1" x14ac:dyDescent="0.3"/>
    <row r="1696" ht="40.200000000000003" customHeight="1" x14ac:dyDescent="0.3"/>
    <row r="1697" ht="40.200000000000003" customHeight="1" x14ac:dyDescent="0.3"/>
    <row r="1698" ht="40.200000000000003" customHeight="1" x14ac:dyDescent="0.3"/>
    <row r="1699" ht="40.200000000000003" customHeight="1" x14ac:dyDescent="0.3"/>
    <row r="1700" ht="40.200000000000003" customHeight="1" x14ac:dyDescent="0.3"/>
    <row r="1701" ht="40.200000000000003" customHeight="1" x14ac:dyDescent="0.3"/>
    <row r="1702" ht="40.200000000000003" customHeight="1" x14ac:dyDescent="0.3"/>
    <row r="1703" ht="40.200000000000003" customHeight="1" x14ac:dyDescent="0.3"/>
    <row r="1704" ht="40.200000000000003" customHeight="1" x14ac:dyDescent="0.3"/>
    <row r="1705" ht="40.200000000000003" customHeight="1" x14ac:dyDescent="0.3"/>
    <row r="1706" ht="40.200000000000003" customHeight="1" x14ac:dyDescent="0.3"/>
    <row r="1707" ht="40.200000000000003" customHeight="1" x14ac:dyDescent="0.3"/>
    <row r="1708" ht="40.200000000000003" customHeight="1" x14ac:dyDescent="0.3"/>
    <row r="1709" ht="40.200000000000003" customHeight="1" x14ac:dyDescent="0.3"/>
    <row r="1710" ht="40.200000000000003" customHeight="1" x14ac:dyDescent="0.3"/>
    <row r="1711" ht="40.200000000000003" customHeight="1" x14ac:dyDescent="0.3"/>
    <row r="1712" ht="40.200000000000003" customHeight="1" x14ac:dyDescent="0.3"/>
    <row r="1713" ht="40.200000000000003" customHeight="1" x14ac:dyDescent="0.3"/>
    <row r="1714" ht="40.200000000000003" customHeight="1" x14ac:dyDescent="0.3"/>
    <row r="1715" ht="40.200000000000003" customHeight="1" x14ac:dyDescent="0.3"/>
    <row r="1716" ht="40.200000000000003" customHeight="1" x14ac:dyDescent="0.3"/>
    <row r="1717" ht="40.200000000000003" customHeight="1" x14ac:dyDescent="0.3"/>
    <row r="1718" ht="40.200000000000003" customHeight="1" x14ac:dyDescent="0.3"/>
    <row r="1719" ht="40.200000000000003" customHeight="1" x14ac:dyDescent="0.3"/>
    <row r="1720" ht="40.200000000000003" customHeight="1" x14ac:dyDescent="0.3"/>
    <row r="1721" ht="40.200000000000003" customHeight="1" x14ac:dyDescent="0.3"/>
    <row r="1722" ht="40.200000000000003" customHeight="1" x14ac:dyDescent="0.3"/>
    <row r="1723" ht="40.200000000000003" customHeight="1" x14ac:dyDescent="0.3"/>
    <row r="1724" ht="40.200000000000003" customHeight="1" x14ac:dyDescent="0.3"/>
    <row r="1725" ht="40.200000000000003" customHeight="1" x14ac:dyDescent="0.3"/>
    <row r="1726" ht="40.200000000000003" customHeight="1" x14ac:dyDescent="0.3"/>
    <row r="1727" ht="40.200000000000003" customHeight="1" x14ac:dyDescent="0.3"/>
    <row r="1728" ht="40.200000000000003" customHeight="1" x14ac:dyDescent="0.3"/>
    <row r="1729" ht="40.200000000000003" customHeight="1" x14ac:dyDescent="0.3"/>
    <row r="1730" ht="40.200000000000003" customHeight="1" x14ac:dyDescent="0.3"/>
    <row r="1731" ht="40.200000000000003" customHeight="1" x14ac:dyDescent="0.3"/>
    <row r="1732" ht="40.200000000000003" customHeight="1" x14ac:dyDescent="0.3"/>
    <row r="1733" ht="40.200000000000003" customHeight="1" x14ac:dyDescent="0.3"/>
    <row r="1734" ht="40.200000000000003" customHeight="1" x14ac:dyDescent="0.3"/>
    <row r="1735" ht="40.200000000000003" customHeight="1" x14ac:dyDescent="0.3"/>
    <row r="1736" ht="40.200000000000003" customHeight="1" x14ac:dyDescent="0.3"/>
    <row r="1737" ht="40.200000000000003" customHeight="1" x14ac:dyDescent="0.3"/>
    <row r="1738" ht="40.200000000000003" customHeight="1" x14ac:dyDescent="0.3"/>
    <row r="1739" ht="40.200000000000003" customHeight="1" x14ac:dyDescent="0.3"/>
    <row r="1740" ht="40.200000000000003" customHeight="1" x14ac:dyDescent="0.3"/>
    <row r="1741" ht="40.200000000000003" customHeight="1" x14ac:dyDescent="0.3"/>
    <row r="1742" ht="40.200000000000003" customHeight="1" x14ac:dyDescent="0.3"/>
    <row r="1743" ht="40.200000000000003" customHeight="1" x14ac:dyDescent="0.3"/>
    <row r="1744" ht="40.200000000000003" customHeight="1" x14ac:dyDescent="0.3"/>
    <row r="1745" ht="40.200000000000003" customHeight="1" x14ac:dyDescent="0.3"/>
    <row r="1746" ht="40.200000000000003" customHeight="1" x14ac:dyDescent="0.3"/>
    <row r="1747" ht="40.200000000000003" customHeight="1" x14ac:dyDescent="0.3"/>
    <row r="1748" ht="40.200000000000003" customHeight="1" x14ac:dyDescent="0.3"/>
    <row r="1749" ht="40.200000000000003" customHeight="1" x14ac:dyDescent="0.3"/>
    <row r="1750" ht="40.200000000000003" customHeight="1" x14ac:dyDescent="0.3"/>
    <row r="1751" ht="40.200000000000003" customHeight="1" x14ac:dyDescent="0.3"/>
    <row r="1752" ht="40.200000000000003" customHeight="1" x14ac:dyDescent="0.3"/>
    <row r="1753" ht="40.200000000000003" customHeight="1" x14ac:dyDescent="0.3"/>
    <row r="1754" ht="40.200000000000003" customHeight="1" x14ac:dyDescent="0.3"/>
    <row r="1755" ht="40.200000000000003" customHeight="1" x14ac:dyDescent="0.3"/>
    <row r="1756" ht="40.200000000000003" customHeight="1" x14ac:dyDescent="0.3"/>
    <row r="1757" ht="40.200000000000003" customHeight="1" x14ac:dyDescent="0.3"/>
    <row r="1758" ht="40.200000000000003" customHeight="1" x14ac:dyDescent="0.3"/>
    <row r="1759" ht="40.200000000000003" customHeight="1" x14ac:dyDescent="0.3"/>
    <row r="1760" ht="40.200000000000003" customHeight="1" x14ac:dyDescent="0.3"/>
    <row r="1761" ht="40.200000000000003" customHeight="1" x14ac:dyDescent="0.3"/>
    <row r="1762" ht="40.200000000000003" customHeight="1" x14ac:dyDescent="0.3"/>
    <row r="1763" ht="40.200000000000003" customHeight="1" x14ac:dyDescent="0.3"/>
    <row r="1764" ht="40.200000000000003" customHeight="1" x14ac:dyDescent="0.3"/>
    <row r="1765" ht="40.200000000000003" customHeight="1" x14ac:dyDescent="0.3"/>
    <row r="1766" ht="40.200000000000003" customHeight="1" x14ac:dyDescent="0.3"/>
    <row r="1767" ht="40.200000000000003" customHeight="1" x14ac:dyDescent="0.3"/>
    <row r="1768" ht="40.200000000000003" customHeight="1" x14ac:dyDescent="0.3"/>
    <row r="1769" ht="40.200000000000003" customHeight="1" x14ac:dyDescent="0.3"/>
    <row r="1770" ht="40.200000000000003" customHeight="1" x14ac:dyDescent="0.3"/>
    <row r="1771" ht="40.200000000000003" customHeight="1" x14ac:dyDescent="0.3"/>
    <row r="1772" ht="40.200000000000003" customHeight="1" x14ac:dyDescent="0.3"/>
    <row r="1773" ht="40.200000000000003" customHeight="1" x14ac:dyDescent="0.3"/>
    <row r="1774" ht="40.200000000000003" customHeight="1" x14ac:dyDescent="0.3"/>
    <row r="1775" ht="40.200000000000003" customHeight="1" x14ac:dyDescent="0.3"/>
    <row r="1776" ht="40.200000000000003" customHeight="1" x14ac:dyDescent="0.3"/>
    <row r="1777" ht="40.200000000000003" customHeight="1" x14ac:dyDescent="0.3"/>
    <row r="1778" ht="40.200000000000003" customHeight="1" x14ac:dyDescent="0.3"/>
    <row r="1779" ht="40.200000000000003" customHeight="1" x14ac:dyDescent="0.3"/>
    <row r="1780" ht="40.200000000000003" customHeight="1" x14ac:dyDescent="0.3"/>
    <row r="1781" ht="40.200000000000003" customHeight="1" x14ac:dyDescent="0.3"/>
    <row r="1782" ht="40.200000000000003" customHeight="1" x14ac:dyDescent="0.3"/>
    <row r="1783" ht="40.200000000000003" customHeight="1" x14ac:dyDescent="0.3"/>
    <row r="1784" ht="40.200000000000003" customHeight="1" x14ac:dyDescent="0.3"/>
    <row r="1785" ht="40.200000000000003" customHeight="1" x14ac:dyDescent="0.3"/>
    <row r="1786" ht="40.200000000000003" customHeight="1" x14ac:dyDescent="0.3"/>
    <row r="1787" ht="40.200000000000003" customHeight="1" x14ac:dyDescent="0.3"/>
    <row r="1788" ht="40.200000000000003" customHeight="1" x14ac:dyDescent="0.3"/>
    <row r="1789" ht="40.200000000000003" customHeight="1" x14ac:dyDescent="0.3"/>
    <row r="1790" ht="40.200000000000003" customHeight="1" x14ac:dyDescent="0.3"/>
    <row r="1791" ht="40.200000000000003" customHeight="1" x14ac:dyDescent="0.3"/>
    <row r="1792" ht="40.200000000000003" customHeight="1" x14ac:dyDescent="0.3"/>
    <row r="1793" ht="40.200000000000003" customHeight="1" x14ac:dyDescent="0.3"/>
    <row r="1794" ht="40.200000000000003" customHeight="1" x14ac:dyDescent="0.3"/>
    <row r="1795" ht="40.200000000000003" customHeight="1" x14ac:dyDescent="0.3"/>
    <row r="1796" ht="40.200000000000003" customHeight="1" x14ac:dyDescent="0.3"/>
    <row r="1797" ht="40.200000000000003" customHeight="1" x14ac:dyDescent="0.3"/>
    <row r="1798" ht="40.200000000000003" customHeight="1" x14ac:dyDescent="0.3"/>
    <row r="1799" ht="40.200000000000003" customHeight="1" x14ac:dyDescent="0.3"/>
    <row r="1800" ht="40.200000000000003" customHeight="1" x14ac:dyDescent="0.3"/>
    <row r="1801" ht="40.200000000000003" customHeight="1" x14ac:dyDescent="0.3"/>
    <row r="1802" ht="40.200000000000003" customHeight="1" x14ac:dyDescent="0.3"/>
    <row r="1803" ht="40.200000000000003" customHeight="1" x14ac:dyDescent="0.3"/>
    <row r="1804" ht="40.200000000000003" customHeight="1" x14ac:dyDescent="0.3"/>
    <row r="1805" ht="40.200000000000003" customHeight="1" x14ac:dyDescent="0.3"/>
    <row r="1806" ht="40.200000000000003" customHeight="1" x14ac:dyDescent="0.3"/>
    <row r="1807" ht="40.200000000000003" customHeight="1" x14ac:dyDescent="0.3"/>
    <row r="1808" ht="40.200000000000003" customHeight="1" x14ac:dyDescent="0.3"/>
    <row r="1809" ht="40.200000000000003" customHeight="1" x14ac:dyDescent="0.3"/>
    <row r="1810" ht="40.200000000000003" customHeight="1" x14ac:dyDescent="0.3"/>
    <row r="1811" ht="40.200000000000003" customHeight="1" x14ac:dyDescent="0.3"/>
    <row r="1812" ht="40.200000000000003" customHeight="1" x14ac:dyDescent="0.3"/>
    <row r="1813" ht="40.200000000000003" customHeight="1" x14ac:dyDescent="0.3"/>
    <row r="1814" ht="40.200000000000003" customHeight="1" x14ac:dyDescent="0.3"/>
    <row r="1815" ht="40.200000000000003" customHeight="1" x14ac:dyDescent="0.3"/>
    <row r="1816" ht="40.200000000000003" customHeight="1" x14ac:dyDescent="0.3"/>
    <row r="1817" ht="40.200000000000003" customHeight="1" x14ac:dyDescent="0.3"/>
    <row r="1818" ht="40.200000000000003" customHeight="1" x14ac:dyDescent="0.3"/>
    <row r="1819" ht="40.200000000000003" customHeight="1" x14ac:dyDescent="0.3"/>
    <row r="1820" ht="40.200000000000003" customHeight="1" x14ac:dyDescent="0.3"/>
    <row r="1821" ht="40.200000000000003" customHeight="1" x14ac:dyDescent="0.3"/>
    <row r="1822" ht="40.200000000000003" customHeight="1" x14ac:dyDescent="0.3"/>
    <row r="1823" ht="40.200000000000003" customHeight="1" x14ac:dyDescent="0.3"/>
    <row r="1824" ht="40.200000000000003" customHeight="1" x14ac:dyDescent="0.3"/>
    <row r="1825" ht="40.200000000000003" customHeight="1" x14ac:dyDescent="0.3"/>
    <row r="1826" ht="40.200000000000003" customHeight="1" x14ac:dyDescent="0.3"/>
    <row r="1827" ht="40.200000000000003" customHeight="1" x14ac:dyDescent="0.3"/>
    <row r="1828" ht="40.200000000000003" customHeight="1" x14ac:dyDescent="0.3"/>
    <row r="1829" ht="40.200000000000003" customHeight="1" x14ac:dyDescent="0.3"/>
    <row r="1830" ht="40.200000000000003" customHeight="1" x14ac:dyDescent="0.3"/>
    <row r="1831" ht="40.200000000000003" customHeight="1" x14ac:dyDescent="0.3"/>
    <row r="1832" ht="40.200000000000003" customHeight="1" x14ac:dyDescent="0.3"/>
    <row r="1833" ht="40.200000000000003" customHeight="1" x14ac:dyDescent="0.3"/>
    <row r="1834" ht="40.200000000000003" customHeight="1" x14ac:dyDescent="0.3"/>
    <row r="1835" ht="40.200000000000003" customHeight="1" x14ac:dyDescent="0.3"/>
    <row r="1836" ht="40.200000000000003" customHeight="1" x14ac:dyDescent="0.3"/>
    <row r="1837" ht="40.200000000000003" customHeight="1" x14ac:dyDescent="0.3"/>
    <row r="1838" ht="40.200000000000003" customHeight="1" x14ac:dyDescent="0.3"/>
    <row r="1839" ht="40.200000000000003" customHeight="1" x14ac:dyDescent="0.3"/>
    <row r="1840" ht="40.200000000000003" customHeight="1" x14ac:dyDescent="0.3"/>
    <row r="1841" ht="40.200000000000003" customHeight="1" x14ac:dyDescent="0.3"/>
    <row r="1842" ht="40.200000000000003" customHeight="1" x14ac:dyDescent="0.3"/>
    <row r="1843" ht="40.200000000000003" customHeight="1" x14ac:dyDescent="0.3"/>
    <row r="1844" ht="40.200000000000003" customHeight="1" x14ac:dyDescent="0.3"/>
    <row r="1845" ht="40.200000000000003" customHeight="1" x14ac:dyDescent="0.3"/>
    <row r="1846" ht="40.200000000000003" customHeight="1" x14ac:dyDescent="0.3"/>
    <row r="1847" ht="40.200000000000003" customHeight="1" x14ac:dyDescent="0.3"/>
    <row r="1848" ht="40.200000000000003" customHeight="1" x14ac:dyDescent="0.3"/>
    <row r="1849" ht="40.200000000000003" customHeight="1" x14ac:dyDescent="0.3"/>
    <row r="1850" ht="40.200000000000003" customHeight="1" x14ac:dyDescent="0.3"/>
    <row r="1851" ht="40.200000000000003" customHeight="1" x14ac:dyDescent="0.3"/>
    <row r="1852" ht="40.200000000000003" customHeight="1" x14ac:dyDescent="0.3"/>
    <row r="1853" ht="40.200000000000003" customHeight="1" x14ac:dyDescent="0.3"/>
    <row r="1854" ht="40.200000000000003" customHeight="1" x14ac:dyDescent="0.3"/>
    <row r="1855" ht="40.200000000000003" customHeight="1" x14ac:dyDescent="0.3"/>
    <row r="1856" ht="40.200000000000003" customHeight="1" x14ac:dyDescent="0.3"/>
    <row r="1857" ht="40.200000000000003" customHeight="1" x14ac:dyDescent="0.3"/>
    <row r="1858" ht="40.200000000000003" customHeight="1" x14ac:dyDescent="0.3"/>
    <row r="1859" ht="40.200000000000003" customHeight="1" x14ac:dyDescent="0.3"/>
    <row r="1860" ht="40.200000000000003" customHeight="1" x14ac:dyDescent="0.3"/>
    <row r="1861" ht="40.200000000000003" customHeight="1" x14ac:dyDescent="0.3"/>
    <row r="1862" ht="40.200000000000003" customHeight="1" x14ac:dyDescent="0.3"/>
    <row r="1863" ht="40.200000000000003" customHeight="1" x14ac:dyDescent="0.3"/>
    <row r="1864" ht="40.200000000000003" customHeight="1" x14ac:dyDescent="0.3"/>
    <row r="1865" ht="40.200000000000003" customHeight="1" x14ac:dyDescent="0.3"/>
    <row r="1866" ht="40.200000000000003" customHeight="1" x14ac:dyDescent="0.3"/>
    <row r="1867" ht="40.200000000000003" customHeight="1" x14ac:dyDescent="0.3"/>
    <row r="1868" ht="40.200000000000003" customHeight="1" x14ac:dyDescent="0.3"/>
    <row r="1869" ht="40.200000000000003" customHeight="1" x14ac:dyDescent="0.3"/>
    <row r="1870" ht="40.200000000000003" customHeight="1" x14ac:dyDescent="0.3"/>
    <row r="1871" ht="40.200000000000003" customHeight="1" x14ac:dyDescent="0.3"/>
    <row r="1872" ht="40.200000000000003" customHeight="1" x14ac:dyDescent="0.3"/>
    <row r="1873" ht="40.200000000000003" customHeight="1" x14ac:dyDescent="0.3"/>
    <row r="1874" ht="40.200000000000003" customHeight="1" x14ac:dyDescent="0.3"/>
    <row r="1875" ht="40.200000000000003" customHeight="1" x14ac:dyDescent="0.3"/>
    <row r="1876" ht="40.200000000000003" customHeight="1" x14ac:dyDescent="0.3"/>
    <row r="1877" ht="40.200000000000003" customHeight="1" x14ac:dyDescent="0.3"/>
    <row r="1878" ht="40.200000000000003" customHeight="1" x14ac:dyDescent="0.3"/>
    <row r="1879" ht="40.200000000000003" customHeight="1" x14ac:dyDescent="0.3"/>
    <row r="1880" ht="40.200000000000003" customHeight="1" x14ac:dyDescent="0.3"/>
    <row r="1881" ht="40.200000000000003" customHeight="1" x14ac:dyDescent="0.3"/>
    <row r="1882" ht="40.200000000000003" customHeight="1" x14ac:dyDescent="0.3"/>
    <row r="1883" ht="40.200000000000003" customHeight="1" x14ac:dyDescent="0.3"/>
    <row r="1884" ht="40.200000000000003" customHeight="1" x14ac:dyDescent="0.3"/>
    <row r="1885" ht="40.200000000000003" customHeight="1" x14ac:dyDescent="0.3"/>
    <row r="1886" ht="40.200000000000003" customHeight="1" x14ac:dyDescent="0.3"/>
    <row r="1887" ht="40.200000000000003" customHeight="1" x14ac:dyDescent="0.3"/>
    <row r="1888" ht="40.200000000000003" customHeight="1" x14ac:dyDescent="0.3"/>
    <row r="1889" ht="40.200000000000003" customHeight="1" x14ac:dyDescent="0.3"/>
    <row r="1890" ht="40.200000000000003" customHeight="1" x14ac:dyDescent="0.3"/>
    <row r="1891" ht="40.200000000000003" customHeight="1" x14ac:dyDescent="0.3"/>
    <row r="1892" ht="40.200000000000003" customHeight="1" x14ac:dyDescent="0.3"/>
    <row r="1893" ht="40.200000000000003" customHeight="1" x14ac:dyDescent="0.3"/>
    <row r="1894" ht="40.200000000000003" customHeight="1" x14ac:dyDescent="0.3"/>
    <row r="1895" ht="40.200000000000003" customHeight="1" x14ac:dyDescent="0.3"/>
    <row r="1896" ht="40.200000000000003" customHeight="1" x14ac:dyDescent="0.3"/>
    <row r="1897" ht="40.200000000000003" customHeight="1" x14ac:dyDescent="0.3"/>
    <row r="1898" ht="40.200000000000003" customHeight="1" x14ac:dyDescent="0.3"/>
    <row r="1899" ht="40.200000000000003" customHeight="1" x14ac:dyDescent="0.3"/>
    <row r="1900" ht="40.200000000000003" customHeight="1" x14ac:dyDescent="0.3"/>
    <row r="1901" ht="40.200000000000003" customHeight="1" x14ac:dyDescent="0.3"/>
    <row r="1902" ht="40.200000000000003" customHeight="1" x14ac:dyDescent="0.3"/>
    <row r="1903" ht="40.200000000000003" customHeight="1" x14ac:dyDescent="0.3"/>
    <row r="1904" ht="40.200000000000003" customHeight="1" x14ac:dyDescent="0.3"/>
    <row r="1905" ht="40.200000000000003" customHeight="1" x14ac:dyDescent="0.3"/>
    <row r="1906" ht="40.200000000000003" customHeight="1" x14ac:dyDescent="0.3"/>
    <row r="1907" ht="40.200000000000003" customHeight="1" x14ac:dyDescent="0.3"/>
    <row r="1908" ht="40.200000000000003" customHeight="1" x14ac:dyDescent="0.3"/>
    <row r="1909" ht="40.200000000000003" customHeight="1" x14ac:dyDescent="0.3"/>
    <row r="1910" ht="40.200000000000003" customHeight="1" x14ac:dyDescent="0.3"/>
    <row r="1911" ht="40.200000000000003" customHeight="1" x14ac:dyDescent="0.3"/>
    <row r="1912" ht="40.200000000000003" customHeight="1" x14ac:dyDescent="0.3"/>
    <row r="1913" ht="40.200000000000003" customHeight="1" x14ac:dyDescent="0.3"/>
    <row r="1914" ht="40.200000000000003" customHeight="1" x14ac:dyDescent="0.3"/>
    <row r="1915" ht="40.200000000000003" customHeight="1" x14ac:dyDescent="0.3"/>
    <row r="1916" ht="40.200000000000003" customHeight="1" x14ac:dyDescent="0.3"/>
    <row r="1917" ht="40.200000000000003" customHeight="1" x14ac:dyDescent="0.3"/>
    <row r="1918" ht="40.200000000000003" customHeight="1" x14ac:dyDescent="0.3"/>
    <row r="1919" ht="40.200000000000003" customHeight="1" x14ac:dyDescent="0.3"/>
    <row r="1920" ht="40.200000000000003" customHeight="1" x14ac:dyDescent="0.3"/>
    <row r="1921" ht="40.200000000000003" customHeight="1" x14ac:dyDescent="0.3"/>
    <row r="1922" ht="40.200000000000003" customHeight="1" x14ac:dyDescent="0.3"/>
    <row r="1923" ht="40.200000000000003" customHeight="1" x14ac:dyDescent="0.3"/>
    <row r="1924" ht="40.200000000000003" customHeight="1" x14ac:dyDescent="0.3"/>
    <row r="1925" ht="40.200000000000003" customHeight="1" x14ac:dyDescent="0.3"/>
    <row r="1926" ht="40.200000000000003" customHeight="1" x14ac:dyDescent="0.3"/>
    <row r="1927" ht="40.200000000000003" customHeight="1" x14ac:dyDescent="0.3"/>
    <row r="1928" ht="40.200000000000003" customHeight="1" x14ac:dyDescent="0.3"/>
    <row r="1929" ht="40.200000000000003" customHeight="1" x14ac:dyDescent="0.3"/>
    <row r="1930" ht="40.200000000000003" customHeight="1" x14ac:dyDescent="0.3"/>
    <row r="1931" ht="40.200000000000003" customHeight="1" x14ac:dyDescent="0.3"/>
    <row r="1932" ht="40.200000000000003" customHeight="1" x14ac:dyDescent="0.3"/>
    <row r="1933" ht="40.200000000000003" customHeight="1" x14ac:dyDescent="0.3"/>
    <row r="1934" ht="40.200000000000003" customHeight="1" x14ac:dyDescent="0.3"/>
    <row r="1935" ht="40.200000000000003" customHeight="1" x14ac:dyDescent="0.3"/>
    <row r="1936" ht="40.200000000000003" customHeight="1" x14ac:dyDescent="0.3"/>
    <row r="1937" ht="40.200000000000003" customHeight="1" x14ac:dyDescent="0.3"/>
    <row r="1938" ht="40.200000000000003" customHeight="1" x14ac:dyDescent="0.3"/>
    <row r="1939" ht="40.200000000000003" customHeight="1" x14ac:dyDescent="0.3"/>
    <row r="1940" ht="40.200000000000003" customHeight="1" x14ac:dyDescent="0.3"/>
    <row r="1941" ht="40.200000000000003" customHeight="1" x14ac:dyDescent="0.3"/>
    <row r="1942" ht="40.200000000000003" customHeight="1" x14ac:dyDescent="0.3"/>
    <row r="1943" ht="40.200000000000003" customHeight="1" x14ac:dyDescent="0.3"/>
    <row r="1944" ht="40.200000000000003" customHeight="1" x14ac:dyDescent="0.3"/>
    <row r="1945" ht="40.200000000000003" customHeight="1" x14ac:dyDescent="0.3"/>
    <row r="1946" ht="40.200000000000003" customHeight="1" x14ac:dyDescent="0.3"/>
    <row r="1947" ht="40.200000000000003" customHeight="1" x14ac:dyDescent="0.3"/>
    <row r="1948" ht="40.200000000000003" customHeight="1" x14ac:dyDescent="0.3"/>
    <row r="1949" ht="40.200000000000003" customHeight="1" x14ac:dyDescent="0.3"/>
    <row r="1950" ht="40.200000000000003" customHeight="1" x14ac:dyDescent="0.3"/>
    <row r="1951" ht="40.200000000000003" customHeight="1" x14ac:dyDescent="0.3"/>
    <row r="1952" ht="40.200000000000003" customHeight="1" x14ac:dyDescent="0.3"/>
    <row r="1953" ht="40.200000000000003" customHeight="1" x14ac:dyDescent="0.3"/>
    <row r="1954" ht="40.200000000000003" customHeight="1" x14ac:dyDescent="0.3"/>
    <row r="1955" ht="40.200000000000003" customHeight="1" x14ac:dyDescent="0.3"/>
    <row r="1956" ht="40.200000000000003" customHeight="1" x14ac:dyDescent="0.3"/>
    <row r="1957" ht="40.200000000000003" customHeight="1" x14ac:dyDescent="0.3"/>
    <row r="1958" ht="40.200000000000003" customHeight="1" x14ac:dyDescent="0.3"/>
    <row r="1959" ht="40.200000000000003" customHeight="1" x14ac:dyDescent="0.3"/>
    <row r="1960" ht="40.200000000000003" customHeight="1" x14ac:dyDescent="0.3"/>
    <row r="1961" ht="40.200000000000003" customHeight="1" x14ac:dyDescent="0.3"/>
    <row r="1962" ht="40.200000000000003" customHeight="1" x14ac:dyDescent="0.3"/>
    <row r="1963" ht="40.200000000000003" customHeight="1" x14ac:dyDescent="0.3"/>
    <row r="1964" ht="40.200000000000003" customHeight="1" x14ac:dyDescent="0.3"/>
    <row r="1965" ht="40.200000000000003" customHeight="1" x14ac:dyDescent="0.3"/>
    <row r="1966" ht="40.200000000000003" customHeight="1" x14ac:dyDescent="0.3"/>
    <row r="1967" ht="40.200000000000003" customHeight="1" x14ac:dyDescent="0.3"/>
    <row r="1968" ht="40.200000000000003" customHeight="1" x14ac:dyDescent="0.3"/>
    <row r="1969" ht="40.200000000000003" customHeight="1" x14ac:dyDescent="0.3"/>
    <row r="1970" ht="40.200000000000003" customHeight="1" x14ac:dyDescent="0.3"/>
    <row r="1971" ht="40.200000000000003" customHeight="1" x14ac:dyDescent="0.3"/>
    <row r="1972" ht="40.200000000000003" customHeight="1" x14ac:dyDescent="0.3"/>
    <row r="1973" ht="40.200000000000003" customHeight="1" x14ac:dyDescent="0.3"/>
    <row r="1974" ht="40.200000000000003" customHeight="1" x14ac:dyDescent="0.3"/>
    <row r="1975" ht="40.200000000000003" customHeight="1" x14ac:dyDescent="0.3"/>
    <row r="1976" ht="40.200000000000003" customHeight="1" x14ac:dyDescent="0.3"/>
    <row r="1977" ht="40.200000000000003" customHeight="1" x14ac:dyDescent="0.3"/>
    <row r="1978" ht="40.200000000000003" customHeight="1" x14ac:dyDescent="0.3"/>
    <row r="1979" ht="40.200000000000003" customHeight="1" x14ac:dyDescent="0.3"/>
    <row r="1980" ht="40.200000000000003" customHeight="1" x14ac:dyDescent="0.3"/>
    <row r="1981" ht="40.200000000000003" customHeight="1" x14ac:dyDescent="0.3"/>
    <row r="1982" ht="40.200000000000003" customHeight="1" x14ac:dyDescent="0.3"/>
    <row r="1983" ht="40.200000000000003" customHeight="1" x14ac:dyDescent="0.3"/>
    <row r="1984" ht="40.200000000000003" customHeight="1" x14ac:dyDescent="0.3"/>
    <row r="1985" ht="40.200000000000003" customHeight="1" x14ac:dyDescent="0.3"/>
    <row r="1986" ht="40.200000000000003" customHeight="1" x14ac:dyDescent="0.3"/>
    <row r="1987" ht="40.200000000000003" customHeight="1" x14ac:dyDescent="0.3"/>
    <row r="1988" ht="40.200000000000003" customHeight="1" x14ac:dyDescent="0.3"/>
    <row r="1989" ht="40.200000000000003" customHeight="1" x14ac:dyDescent="0.3"/>
    <row r="1990" ht="40.200000000000003" customHeight="1" x14ac:dyDescent="0.3"/>
    <row r="1991" ht="40.200000000000003" customHeight="1" x14ac:dyDescent="0.3"/>
    <row r="1992" ht="40.200000000000003" customHeight="1" x14ac:dyDescent="0.3"/>
    <row r="1993" ht="40.200000000000003" customHeight="1" x14ac:dyDescent="0.3"/>
    <row r="1994" ht="40.200000000000003" customHeight="1" x14ac:dyDescent="0.3"/>
    <row r="1995" ht="40.200000000000003" customHeight="1" x14ac:dyDescent="0.3"/>
    <row r="1996" ht="40.200000000000003" customHeight="1" x14ac:dyDescent="0.3"/>
    <row r="1997" ht="40.200000000000003" customHeight="1" x14ac:dyDescent="0.3"/>
    <row r="1998" ht="40.200000000000003" customHeight="1" x14ac:dyDescent="0.3"/>
    <row r="1999" ht="40.200000000000003" customHeight="1" x14ac:dyDescent="0.3"/>
    <row r="2000" ht="40.200000000000003" customHeight="1" x14ac:dyDescent="0.3"/>
    <row r="2001" ht="40.200000000000003" customHeight="1" x14ac:dyDescent="0.3"/>
    <row r="2002" ht="40.200000000000003" customHeight="1" x14ac:dyDescent="0.3"/>
    <row r="2003" ht="40.200000000000003" customHeight="1" x14ac:dyDescent="0.3"/>
    <row r="2004" ht="40.200000000000003" customHeight="1" x14ac:dyDescent="0.3"/>
    <row r="2005" ht="40.200000000000003" customHeight="1" x14ac:dyDescent="0.3"/>
    <row r="2006" ht="40.200000000000003" customHeight="1" x14ac:dyDescent="0.3"/>
    <row r="2007" ht="40.200000000000003" customHeight="1" x14ac:dyDescent="0.3"/>
    <row r="2008" ht="40.200000000000003" customHeight="1" x14ac:dyDescent="0.3"/>
    <row r="2009" ht="40.200000000000003" customHeight="1" x14ac:dyDescent="0.3"/>
    <row r="2010" ht="40.200000000000003" customHeight="1" x14ac:dyDescent="0.3"/>
    <row r="2011" ht="40.200000000000003" customHeight="1" x14ac:dyDescent="0.3"/>
    <row r="2012" ht="40.200000000000003" customHeight="1" x14ac:dyDescent="0.3"/>
    <row r="2013" ht="40.200000000000003" customHeight="1" x14ac:dyDescent="0.3"/>
    <row r="2014" ht="40.200000000000003" customHeight="1" x14ac:dyDescent="0.3"/>
    <row r="2015" ht="40.200000000000003" customHeight="1" x14ac:dyDescent="0.3"/>
    <row r="2016" ht="40.200000000000003" customHeight="1" x14ac:dyDescent="0.3"/>
    <row r="2017" ht="40.200000000000003" customHeight="1" x14ac:dyDescent="0.3"/>
    <row r="2018" ht="40.200000000000003" customHeight="1" x14ac:dyDescent="0.3"/>
    <row r="2019" ht="40.200000000000003" customHeight="1" x14ac:dyDescent="0.3"/>
    <row r="2020" ht="40.200000000000003" customHeight="1" x14ac:dyDescent="0.3"/>
    <row r="2021" ht="40.200000000000003" customHeight="1" x14ac:dyDescent="0.3"/>
    <row r="2022" ht="40.200000000000003" customHeight="1" x14ac:dyDescent="0.3"/>
    <row r="2023" ht="40.200000000000003" customHeight="1" x14ac:dyDescent="0.3"/>
    <row r="2024" ht="40.200000000000003" customHeight="1" x14ac:dyDescent="0.3"/>
    <row r="2025" ht="40.200000000000003" customHeight="1" x14ac:dyDescent="0.3"/>
    <row r="2026" ht="40.200000000000003" customHeight="1" x14ac:dyDescent="0.3"/>
    <row r="2027" ht="40.200000000000003" customHeight="1" x14ac:dyDescent="0.3"/>
    <row r="2028" ht="40.200000000000003" customHeight="1" x14ac:dyDescent="0.3"/>
    <row r="2029" ht="40.200000000000003" customHeight="1" x14ac:dyDescent="0.3"/>
    <row r="2030" ht="40.200000000000003" customHeight="1" x14ac:dyDescent="0.3"/>
    <row r="2031" ht="40.200000000000003" customHeight="1" x14ac:dyDescent="0.3"/>
    <row r="2032" ht="40.200000000000003" customHeight="1" x14ac:dyDescent="0.3"/>
    <row r="2033" ht="40.200000000000003" customHeight="1" x14ac:dyDescent="0.3"/>
    <row r="2034" ht="40.200000000000003" customHeight="1" x14ac:dyDescent="0.3"/>
    <row r="2035" ht="40.200000000000003" customHeight="1" x14ac:dyDescent="0.3"/>
    <row r="2036" ht="40.200000000000003" customHeight="1" x14ac:dyDescent="0.3"/>
    <row r="2037" ht="40.200000000000003" customHeight="1" x14ac:dyDescent="0.3"/>
    <row r="2038" ht="40.200000000000003" customHeight="1" x14ac:dyDescent="0.3"/>
    <row r="2039" ht="40.200000000000003" customHeight="1" x14ac:dyDescent="0.3"/>
    <row r="2040" ht="40.200000000000003" customHeight="1" x14ac:dyDescent="0.3"/>
    <row r="2041" ht="40.200000000000003" customHeight="1" x14ac:dyDescent="0.3"/>
    <row r="2042" ht="40.200000000000003" customHeight="1" x14ac:dyDescent="0.3"/>
    <row r="2043" ht="40.200000000000003" customHeight="1" x14ac:dyDescent="0.3"/>
    <row r="2044" ht="40.200000000000003" customHeight="1" x14ac:dyDescent="0.3"/>
    <row r="2045" ht="40.200000000000003" customHeight="1" x14ac:dyDescent="0.3"/>
    <row r="2046" ht="40.200000000000003" customHeight="1" x14ac:dyDescent="0.3"/>
    <row r="2047" ht="40.200000000000003" customHeight="1" x14ac:dyDescent="0.3"/>
    <row r="2048" ht="40.200000000000003" customHeight="1" x14ac:dyDescent="0.3"/>
    <row r="2049" ht="40.200000000000003" customHeight="1" x14ac:dyDescent="0.3"/>
    <row r="2050" ht="40.200000000000003" customHeight="1" x14ac:dyDescent="0.3"/>
    <row r="2051" ht="40.200000000000003" customHeight="1" x14ac:dyDescent="0.3"/>
    <row r="2052" ht="40.200000000000003" customHeight="1" x14ac:dyDescent="0.3"/>
    <row r="2053" ht="40.200000000000003" customHeight="1" x14ac:dyDescent="0.3"/>
    <row r="2054" ht="40.200000000000003" customHeight="1" x14ac:dyDescent="0.3"/>
    <row r="2055" ht="40.200000000000003" customHeight="1" x14ac:dyDescent="0.3"/>
    <row r="2056" ht="40.200000000000003" customHeight="1" x14ac:dyDescent="0.3"/>
    <row r="2057" ht="40.200000000000003" customHeight="1" x14ac:dyDescent="0.3"/>
    <row r="2058" ht="40.200000000000003" customHeight="1" x14ac:dyDescent="0.3"/>
    <row r="2059" ht="40.200000000000003" customHeight="1" x14ac:dyDescent="0.3"/>
    <row r="2060" ht="40.200000000000003" customHeight="1" x14ac:dyDescent="0.3"/>
    <row r="2061" ht="40.200000000000003" customHeight="1" x14ac:dyDescent="0.3"/>
    <row r="2062" ht="40.200000000000003" customHeight="1" x14ac:dyDescent="0.3"/>
    <row r="2063" ht="40.200000000000003" customHeight="1" x14ac:dyDescent="0.3"/>
    <row r="2064" ht="40.200000000000003" customHeight="1" x14ac:dyDescent="0.3"/>
    <row r="2065" ht="40.200000000000003" customHeight="1" x14ac:dyDescent="0.3"/>
    <row r="2066" ht="40.200000000000003" customHeight="1" x14ac:dyDescent="0.3"/>
    <row r="2067" ht="40.200000000000003" customHeight="1" x14ac:dyDescent="0.3"/>
    <row r="2068" ht="40.200000000000003" customHeight="1" x14ac:dyDescent="0.3"/>
    <row r="2069" ht="40.200000000000003" customHeight="1" x14ac:dyDescent="0.3"/>
    <row r="2070" ht="40.200000000000003" customHeight="1" x14ac:dyDescent="0.3"/>
    <row r="2071" ht="40.200000000000003" customHeight="1" x14ac:dyDescent="0.3"/>
    <row r="2072" ht="40.200000000000003" customHeight="1" x14ac:dyDescent="0.3"/>
    <row r="2073" ht="40.200000000000003" customHeight="1" x14ac:dyDescent="0.3"/>
    <row r="2074" ht="40.200000000000003" customHeight="1" x14ac:dyDescent="0.3"/>
    <row r="2075" ht="40.200000000000003" customHeight="1" x14ac:dyDescent="0.3"/>
    <row r="2076" ht="40.200000000000003" customHeight="1" x14ac:dyDescent="0.3"/>
    <row r="2077" ht="40.200000000000003" customHeight="1" x14ac:dyDescent="0.3"/>
    <row r="2078" ht="40.200000000000003" customHeight="1" x14ac:dyDescent="0.3"/>
    <row r="2079" ht="40.200000000000003" customHeight="1" x14ac:dyDescent="0.3"/>
    <row r="2080" ht="40.200000000000003" customHeight="1" x14ac:dyDescent="0.3"/>
    <row r="2081" ht="40.200000000000003" customHeight="1" x14ac:dyDescent="0.3"/>
    <row r="2082" ht="40.200000000000003" customHeight="1" x14ac:dyDescent="0.3"/>
    <row r="2083" ht="40.200000000000003" customHeight="1" x14ac:dyDescent="0.3"/>
    <row r="2084" ht="40.200000000000003" customHeight="1" x14ac:dyDescent="0.3"/>
    <row r="2085" ht="40.200000000000003" customHeight="1" x14ac:dyDescent="0.3"/>
    <row r="2086" ht="40.200000000000003" customHeight="1" x14ac:dyDescent="0.3"/>
    <row r="2087" ht="40.200000000000003" customHeight="1" x14ac:dyDescent="0.3"/>
    <row r="2088" ht="40.200000000000003" customHeight="1" x14ac:dyDescent="0.3"/>
    <row r="2089" ht="40.200000000000003" customHeight="1" x14ac:dyDescent="0.3"/>
    <row r="2090" ht="40.200000000000003" customHeight="1" x14ac:dyDescent="0.3"/>
    <row r="2091" ht="40.200000000000003" customHeight="1" x14ac:dyDescent="0.3"/>
    <row r="2092" ht="40.200000000000003" customHeight="1" x14ac:dyDescent="0.3"/>
    <row r="2093" ht="40.200000000000003" customHeight="1" x14ac:dyDescent="0.3"/>
    <row r="2094" ht="40.200000000000003" customHeight="1" x14ac:dyDescent="0.3"/>
    <row r="2095" ht="40.200000000000003" customHeight="1" x14ac:dyDescent="0.3"/>
    <row r="2096" ht="40.200000000000003" customHeight="1" x14ac:dyDescent="0.3"/>
    <row r="2097" ht="40.200000000000003" customHeight="1" x14ac:dyDescent="0.3"/>
    <row r="2098" ht="40.200000000000003" customHeight="1" x14ac:dyDescent="0.3"/>
    <row r="2099" ht="40.200000000000003" customHeight="1" x14ac:dyDescent="0.3"/>
    <row r="2100" ht="40.200000000000003" customHeight="1" x14ac:dyDescent="0.3"/>
    <row r="2101" ht="40.200000000000003" customHeight="1" x14ac:dyDescent="0.3"/>
    <row r="2102" ht="40.200000000000003" customHeight="1" x14ac:dyDescent="0.3"/>
    <row r="2103" ht="40.200000000000003" customHeight="1" x14ac:dyDescent="0.3"/>
    <row r="2104" ht="40.200000000000003" customHeight="1" x14ac:dyDescent="0.3"/>
    <row r="2105" ht="40.200000000000003" customHeight="1" x14ac:dyDescent="0.3"/>
    <row r="2106" ht="40.200000000000003" customHeight="1" x14ac:dyDescent="0.3"/>
    <row r="2107" ht="40.200000000000003" customHeight="1" x14ac:dyDescent="0.3"/>
    <row r="2108" ht="40.200000000000003" customHeight="1" x14ac:dyDescent="0.3"/>
    <row r="2109" ht="40.200000000000003" customHeight="1" x14ac:dyDescent="0.3"/>
    <row r="2110" ht="40.200000000000003" customHeight="1" x14ac:dyDescent="0.3"/>
    <row r="2111" ht="40.200000000000003" customHeight="1" x14ac:dyDescent="0.3"/>
    <row r="2112" ht="40.200000000000003" customHeight="1" x14ac:dyDescent="0.3"/>
    <row r="2113" ht="40.200000000000003" customHeight="1" x14ac:dyDescent="0.3"/>
    <row r="2114" ht="40.200000000000003" customHeight="1" x14ac:dyDescent="0.3"/>
    <row r="2115" ht="40.200000000000003" customHeight="1" x14ac:dyDescent="0.3"/>
    <row r="2116" ht="40.200000000000003" customHeight="1" x14ac:dyDescent="0.3"/>
    <row r="2117" ht="40.200000000000003" customHeight="1" x14ac:dyDescent="0.3"/>
    <row r="2118" ht="40.200000000000003" customHeight="1" x14ac:dyDescent="0.3"/>
    <row r="2119" ht="40.200000000000003" customHeight="1" x14ac:dyDescent="0.3"/>
    <row r="2120" ht="40.200000000000003" customHeight="1" x14ac:dyDescent="0.3"/>
    <row r="2121" ht="40.200000000000003" customHeight="1" x14ac:dyDescent="0.3"/>
    <row r="2122" ht="40.200000000000003" customHeight="1" x14ac:dyDescent="0.3"/>
    <row r="2123" ht="40.200000000000003" customHeight="1" x14ac:dyDescent="0.3"/>
    <row r="2124" ht="40.200000000000003" customHeight="1" x14ac:dyDescent="0.3"/>
    <row r="2125" ht="40.200000000000003" customHeight="1" x14ac:dyDescent="0.3"/>
    <row r="2126" ht="40.200000000000003" customHeight="1" x14ac:dyDescent="0.3"/>
    <row r="2127" ht="40.200000000000003" customHeight="1" x14ac:dyDescent="0.3"/>
    <row r="2128" ht="40.200000000000003" customHeight="1" x14ac:dyDescent="0.3"/>
    <row r="2129" ht="40.200000000000003" customHeight="1" x14ac:dyDescent="0.3"/>
    <row r="2130" ht="40.200000000000003" customHeight="1" x14ac:dyDescent="0.3"/>
    <row r="2131" ht="40.200000000000003" customHeight="1" x14ac:dyDescent="0.3"/>
    <row r="2132" ht="40.200000000000003" customHeight="1" x14ac:dyDescent="0.3"/>
    <row r="2133" ht="40.200000000000003" customHeight="1" x14ac:dyDescent="0.3"/>
    <row r="2134" ht="40.200000000000003" customHeight="1" x14ac:dyDescent="0.3"/>
    <row r="2135" ht="40.200000000000003" customHeight="1" x14ac:dyDescent="0.3"/>
    <row r="2136" ht="40.200000000000003" customHeight="1" x14ac:dyDescent="0.3"/>
    <row r="2137" ht="40.200000000000003" customHeight="1" x14ac:dyDescent="0.3"/>
    <row r="2138" ht="40.200000000000003" customHeight="1" x14ac:dyDescent="0.3"/>
    <row r="2139" ht="40.200000000000003" customHeight="1" x14ac:dyDescent="0.3"/>
    <row r="2140" ht="40.200000000000003" customHeight="1" x14ac:dyDescent="0.3"/>
    <row r="2141" ht="40.200000000000003" customHeight="1" x14ac:dyDescent="0.3"/>
    <row r="2142" ht="40.200000000000003" customHeight="1" x14ac:dyDescent="0.3"/>
    <row r="2143" ht="40.200000000000003" customHeight="1" x14ac:dyDescent="0.3"/>
    <row r="2144" ht="40.200000000000003" customHeight="1" x14ac:dyDescent="0.3"/>
    <row r="2145" ht="40.200000000000003" customHeight="1" x14ac:dyDescent="0.3"/>
    <row r="2146" ht="40.200000000000003" customHeight="1" x14ac:dyDescent="0.3"/>
    <row r="2147" ht="40.200000000000003" customHeight="1" x14ac:dyDescent="0.3"/>
    <row r="2148" ht="40.200000000000003" customHeight="1" x14ac:dyDescent="0.3"/>
    <row r="2149" ht="40.200000000000003" customHeight="1" x14ac:dyDescent="0.3"/>
    <row r="2150" ht="40.200000000000003" customHeight="1" x14ac:dyDescent="0.3"/>
    <row r="2151" ht="40.200000000000003" customHeight="1" x14ac:dyDescent="0.3"/>
    <row r="2152" ht="40.200000000000003" customHeight="1" x14ac:dyDescent="0.3"/>
    <row r="2153" ht="40.200000000000003" customHeight="1" x14ac:dyDescent="0.3"/>
    <row r="2154" ht="40.200000000000003" customHeight="1" x14ac:dyDescent="0.3"/>
    <row r="2155" ht="40.200000000000003" customHeight="1" x14ac:dyDescent="0.3"/>
    <row r="2156" ht="40.200000000000003" customHeight="1" x14ac:dyDescent="0.3"/>
    <row r="2157" ht="40.200000000000003" customHeight="1" x14ac:dyDescent="0.3"/>
    <row r="2158" ht="40.200000000000003" customHeight="1" x14ac:dyDescent="0.3"/>
    <row r="2159" ht="40.200000000000003" customHeight="1" x14ac:dyDescent="0.3"/>
    <row r="2160" ht="40.200000000000003" customHeight="1" x14ac:dyDescent="0.3"/>
    <row r="2161" ht="40.200000000000003" customHeight="1" x14ac:dyDescent="0.3"/>
    <row r="2162" ht="40.200000000000003" customHeight="1" x14ac:dyDescent="0.3"/>
    <row r="2163" ht="40.200000000000003" customHeight="1" x14ac:dyDescent="0.3"/>
    <row r="2164" ht="40.200000000000003" customHeight="1" x14ac:dyDescent="0.3"/>
    <row r="2165" ht="40.200000000000003" customHeight="1" x14ac:dyDescent="0.3"/>
    <row r="2166" ht="40.200000000000003" customHeight="1" x14ac:dyDescent="0.3"/>
    <row r="2167" ht="40.200000000000003" customHeight="1" x14ac:dyDescent="0.3"/>
    <row r="2168" ht="40.200000000000003" customHeight="1" x14ac:dyDescent="0.3"/>
    <row r="2169" ht="40.200000000000003" customHeight="1" x14ac:dyDescent="0.3"/>
    <row r="2170" ht="40.200000000000003" customHeight="1" x14ac:dyDescent="0.3"/>
    <row r="2171" ht="40.200000000000003" customHeight="1" x14ac:dyDescent="0.3"/>
    <row r="2172" ht="40.200000000000003" customHeight="1" x14ac:dyDescent="0.3"/>
    <row r="2173" ht="40.200000000000003" customHeight="1" x14ac:dyDescent="0.3"/>
    <row r="2174" ht="40.200000000000003" customHeight="1" x14ac:dyDescent="0.3"/>
    <row r="2175" ht="40.200000000000003" customHeight="1" x14ac:dyDescent="0.3"/>
    <row r="2176" ht="40.200000000000003" customHeight="1" x14ac:dyDescent="0.3"/>
    <row r="2177" ht="40.200000000000003" customHeight="1" x14ac:dyDescent="0.3"/>
    <row r="2178" ht="40.200000000000003" customHeight="1" x14ac:dyDescent="0.3"/>
    <row r="2179" ht="40.200000000000003" customHeight="1" x14ac:dyDescent="0.3"/>
    <row r="2180" ht="40.200000000000003" customHeight="1" x14ac:dyDescent="0.3"/>
    <row r="2181" ht="40.200000000000003" customHeight="1" x14ac:dyDescent="0.3"/>
    <row r="2182" ht="40.200000000000003" customHeight="1" x14ac:dyDescent="0.3"/>
    <row r="2183" ht="40.200000000000003" customHeight="1" x14ac:dyDescent="0.3"/>
    <row r="2184" ht="40.200000000000003" customHeight="1" x14ac:dyDescent="0.3"/>
    <row r="2185" ht="40.200000000000003" customHeight="1" x14ac:dyDescent="0.3"/>
    <row r="2186" ht="40.200000000000003" customHeight="1" x14ac:dyDescent="0.3"/>
    <row r="2187" ht="40.200000000000003" customHeight="1" x14ac:dyDescent="0.3"/>
    <row r="2188" ht="40.200000000000003" customHeight="1" x14ac:dyDescent="0.3"/>
    <row r="2189" ht="40.200000000000003" customHeight="1" x14ac:dyDescent="0.3"/>
    <row r="2190" ht="40.200000000000003" customHeight="1" x14ac:dyDescent="0.3"/>
    <row r="2191" ht="40.200000000000003" customHeight="1" x14ac:dyDescent="0.3"/>
    <row r="2192" ht="40.200000000000003" customHeight="1" x14ac:dyDescent="0.3"/>
    <row r="2193" ht="40.200000000000003" customHeight="1" x14ac:dyDescent="0.3"/>
    <row r="2194" ht="40.200000000000003" customHeight="1" x14ac:dyDescent="0.3"/>
    <row r="2195" ht="40.200000000000003" customHeight="1" x14ac:dyDescent="0.3"/>
    <row r="2196" ht="40.200000000000003" customHeight="1" x14ac:dyDescent="0.3"/>
    <row r="2197" ht="40.200000000000003" customHeight="1" x14ac:dyDescent="0.3"/>
    <row r="2198" ht="40.200000000000003" customHeight="1" x14ac:dyDescent="0.3"/>
    <row r="2199" ht="40.200000000000003" customHeight="1" x14ac:dyDescent="0.3"/>
    <row r="2200" ht="40.200000000000003" customHeight="1" x14ac:dyDescent="0.3"/>
    <row r="2201" ht="40.200000000000003" customHeight="1" x14ac:dyDescent="0.3"/>
    <row r="2202" ht="40.200000000000003" customHeight="1" x14ac:dyDescent="0.3"/>
    <row r="2203" ht="40.200000000000003" customHeight="1" x14ac:dyDescent="0.3"/>
    <row r="2204" ht="40.200000000000003" customHeight="1" x14ac:dyDescent="0.3"/>
    <row r="2205" ht="40.200000000000003" customHeight="1" x14ac:dyDescent="0.3"/>
    <row r="2206" ht="40.200000000000003" customHeight="1" x14ac:dyDescent="0.3"/>
    <row r="2207" ht="40.200000000000003" customHeight="1" x14ac:dyDescent="0.3"/>
    <row r="2208" ht="40.200000000000003" customHeight="1" x14ac:dyDescent="0.3"/>
    <row r="2209" ht="40.200000000000003" customHeight="1" x14ac:dyDescent="0.3"/>
    <row r="2210" ht="40.200000000000003" customHeight="1" x14ac:dyDescent="0.3"/>
    <row r="2211" ht="40.200000000000003" customHeight="1" x14ac:dyDescent="0.3"/>
    <row r="2212" ht="40.200000000000003" customHeight="1" x14ac:dyDescent="0.3"/>
    <row r="2213" ht="40.200000000000003" customHeight="1" x14ac:dyDescent="0.3"/>
    <row r="2214" ht="40.200000000000003" customHeight="1" x14ac:dyDescent="0.3"/>
    <row r="2215" ht="40.200000000000003" customHeight="1" x14ac:dyDescent="0.3"/>
    <row r="2216" ht="40.200000000000003" customHeight="1" x14ac:dyDescent="0.3"/>
    <row r="2217" ht="40.200000000000003" customHeight="1" x14ac:dyDescent="0.3"/>
    <row r="2218" ht="40.200000000000003" customHeight="1" x14ac:dyDescent="0.3"/>
    <row r="2219" ht="40.200000000000003" customHeight="1" x14ac:dyDescent="0.3"/>
    <row r="2220" ht="40.200000000000003" customHeight="1" x14ac:dyDescent="0.3"/>
    <row r="2221" ht="40.200000000000003" customHeight="1" x14ac:dyDescent="0.3"/>
    <row r="2222" ht="40.200000000000003" customHeight="1" x14ac:dyDescent="0.3"/>
    <row r="2223" ht="40.200000000000003" customHeight="1" x14ac:dyDescent="0.3"/>
    <row r="2224" ht="40.200000000000003" customHeight="1" x14ac:dyDescent="0.3"/>
    <row r="2225" ht="40.200000000000003" customHeight="1" x14ac:dyDescent="0.3"/>
    <row r="2226" ht="40.200000000000003" customHeight="1" x14ac:dyDescent="0.3"/>
    <row r="2227" ht="40.200000000000003" customHeight="1" x14ac:dyDescent="0.3"/>
    <row r="2228" ht="40.200000000000003" customHeight="1" x14ac:dyDescent="0.3"/>
    <row r="2229" ht="40.200000000000003" customHeight="1" x14ac:dyDescent="0.3"/>
    <row r="2230" ht="40.200000000000003" customHeight="1" x14ac:dyDescent="0.3"/>
    <row r="2231" ht="40.200000000000003" customHeight="1" x14ac:dyDescent="0.3"/>
    <row r="2232" ht="40.200000000000003" customHeight="1" x14ac:dyDescent="0.3"/>
    <row r="2233" ht="40.200000000000003" customHeight="1" x14ac:dyDescent="0.3"/>
    <row r="2234" ht="40.200000000000003" customHeight="1" x14ac:dyDescent="0.3"/>
    <row r="2235" ht="40.200000000000003" customHeight="1" x14ac:dyDescent="0.3"/>
    <row r="2236" ht="40.200000000000003" customHeight="1" x14ac:dyDescent="0.3"/>
    <row r="2237" ht="40.200000000000003" customHeight="1" x14ac:dyDescent="0.3"/>
    <row r="2238" ht="40.200000000000003" customHeight="1" x14ac:dyDescent="0.3"/>
    <row r="2239" ht="40.200000000000003" customHeight="1" x14ac:dyDescent="0.3"/>
    <row r="2240" ht="40.200000000000003" customHeight="1" x14ac:dyDescent="0.3"/>
    <row r="2241" ht="40.200000000000003" customHeight="1" x14ac:dyDescent="0.3"/>
    <row r="2242" ht="40.200000000000003" customHeight="1" x14ac:dyDescent="0.3"/>
    <row r="2243" ht="40.200000000000003" customHeight="1" x14ac:dyDescent="0.3"/>
    <row r="2244" ht="40.200000000000003" customHeight="1" x14ac:dyDescent="0.3"/>
    <row r="2245" ht="40.200000000000003" customHeight="1" x14ac:dyDescent="0.3"/>
    <row r="2246" ht="40.200000000000003" customHeight="1" x14ac:dyDescent="0.3"/>
    <row r="2247" ht="40.200000000000003" customHeight="1" x14ac:dyDescent="0.3"/>
    <row r="2248" ht="40.200000000000003" customHeight="1" x14ac:dyDescent="0.3"/>
    <row r="2249" ht="40.200000000000003" customHeight="1" x14ac:dyDescent="0.3"/>
    <row r="2250" ht="40.200000000000003" customHeight="1" x14ac:dyDescent="0.3"/>
    <row r="2251" ht="40.200000000000003" customHeight="1" x14ac:dyDescent="0.3"/>
    <row r="2252" ht="40.200000000000003" customHeight="1" x14ac:dyDescent="0.3"/>
    <row r="2253" ht="40.200000000000003" customHeight="1" x14ac:dyDescent="0.3"/>
    <row r="2254" ht="40.200000000000003" customHeight="1" x14ac:dyDescent="0.3"/>
    <row r="2255" ht="40.200000000000003" customHeight="1" x14ac:dyDescent="0.3"/>
    <row r="2256" ht="40.200000000000003" customHeight="1" x14ac:dyDescent="0.3"/>
    <row r="2257" ht="40.200000000000003" customHeight="1" x14ac:dyDescent="0.3"/>
    <row r="2258" ht="40.200000000000003" customHeight="1" x14ac:dyDescent="0.3"/>
    <row r="2259" ht="40.200000000000003" customHeight="1" x14ac:dyDescent="0.3"/>
    <row r="2260" ht="40.200000000000003" customHeight="1" x14ac:dyDescent="0.3"/>
    <row r="2261" ht="40.200000000000003" customHeight="1" x14ac:dyDescent="0.3"/>
    <row r="2262" ht="40.200000000000003" customHeight="1" x14ac:dyDescent="0.3"/>
    <row r="2263" ht="40.200000000000003" customHeight="1" x14ac:dyDescent="0.3"/>
    <row r="2264" ht="40.200000000000003" customHeight="1" x14ac:dyDescent="0.3"/>
    <row r="2265" ht="40.200000000000003" customHeight="1" x14ac:dyDescent="0.3"/>
    <row r="2266" ht="40.200000000000003" customHeight="1" x14ac:dyDescent="0.3"/>
    <row r="2267" ht="40.200000000000003" customHeight="1" x14ac:dyDescent="0.3"/>
    <row r="2268" ht="40.200000000000003" customHeight="1" x14ac:dyDescent="0.3"/>
    <row r="2269" ht="40.200000000000003" customHeight="1" x14ac:dyDescent="0.3"/>
    <row r="2270" ht="40.200000000000003" customHeight="1" x14ac:dyDescent="0.3"/>
    <row r="2271" ht="40.200000000000003" customHeight="1" x14ac:dyDescent="0.3"/>
    <row r="2272" ht="40.200000000000003" customHeight="1" x14ac:dyDescent="0.3"/>
    <row r="2273" ht="40.200000000000003" customHeight="1" x14ac:dyDescent="0.3"/>
    <row r="2274" ht="40.200000000000003" customHeight="1" x14ac:dyDescent="0.3"/>
    <row r="2275" ht="40.200000000000003" customHeight="1" x14ac:dyDescent="0.3"/>
    <row r="2276" ht="40.200000000000003" customHeight="1" x14ac:dyDescent="0.3"/>
    <row r="2277" ht="40.200000000000003" customHeight="1" x14ac:dyDescent="0.3"/>
    <row r="2278" ht="40.200000000000003" customHeight="1" x14ac:dyDescent="0.3"/>
    <row r="2279" ht="40.200000000000003" customHeight="1" x14ac:dyDescent="0.3"/>
    <row r="2280" ht="40.200000000000003" customHeight="1" x14ac:dyDescent="0.3"/>
    <row r="2281" ht="40.200000000000003" customHeight="1" x14ac:dyDescent="0.3"/>
    <row r="2282" ht="40.200000000000003" customHeight="1" x14ac:dyDescent="0.3"/>
    <row r="2283" ht="40.200000000000003" customHeight="1" x14ac:dyDescent="0.3"/>
    <row r="2284" ht="40.200000000000003" customHeight="1" x14ac:dyDescent="0.3"/>
    <row r="2285" ht="40.200000000000003" customHeight="1" x14ac:dyDescent="0.3"/>
    <row r="2286" ht="40.200000000000003" customHeight="1" x14ac:dyDescent="0.3"/>
    <row r="2287" ht="40.200000000000003" customHeight="1" x14ac:dyDescent="0.3"/>
    <row r="2288" ht="40.200000000000003" customHeight="1" x14ac:dyDescent="0.3"/>
    <row r="2289" ht="40.200000000000003" customHeight="1" x14ac:dyDescent="0.3"/>
    <row r="2290" ht="40.200000000000003" customHeight="1" x14ac:dyDescent="0.3"/>
    <row r="2291" ht="40.200000000000003" customHeight="1" x14ac:dyDescent="0.3"/>
    <row r="2292" ht="40.200000000000003" customHeight="1" x14ac:dyDescent="0.3"/>
    <row r="2293" ht="40.200000000000003" customHeight="1" x14ac:dyDescent="0.3"/>
    <row r="2294" ht="40.200000000000003" customHeight="1" x14ac:dyDescent="0.3"/>
    <row r="2295" ht="40.200000000000003" customHeight="1" x14ac:dyDescent="0.3"/>
    <row r="2296" ht="40.200000000000003" customHeight="1" x14ac:dyDescent="0.3"/>
    <row r="2297" ht="40.200000000000003" customHeight="1" x14ac:dyDescent="0.3"/>
    <row r="2298" ht="40.200000000000003" customHeight="1" x14ac:dyDescent="0.3"/>
    <row r="2299" ht="40.200000000000003" customHeight="1" x14ac:dyDescent="0.3"/>
    <row r="2300" ht="40.200000000000003" customHeight="1" x14ac:dyDescent="0.3"/>
    <row r="2301" ht="40.200000000000003" customHeight="1" x14ac:dyDescent="0.3"/>
    <row r="2302" ht="40.200000000000003" customHeight="1" x14ac:dyDescent="0.3"/>
    <row r="2303" ht="40.200000000000003" customHeight="1" x14ac:dyDescent="0.3"/>
    <row r="2304" ht="40.200000000000003" customHeight="1" x14ac:dyDescent="0.3"/>
    <row r="2305" ht="40.200000000000003" customHeight="1" x14ac:dyDescent="0.3"/>
    <row r="2306" ht="40.200000000000003" customHeight="1" x14ac:dyDescent="0.3"/>
    <row r="2307" ht="40.200000000000003" customHeight="1" x14ac:dyDescent="0.3"/>
    <row r="2308" ht="40.200000000000003" customHeight="1" x14ac:dyDescent="0.3"/>
    <row r="2309" ht="40.200000000000003" customHeight="1" x14ac:dyDescent="0.3"/>
    <row r="2310" ht="40.200000000000003" customHeight="1" x14ac:dyDescent="0.3"/>
    <row r="2311" ht="40.200000000000003" customHeight="1" x14ac:dyDescent="0.3"/>
    <row r="2312" ht="40.200000000000003" customHeight="1" x14ac:dyDescent="0.3"/>
    <row r="2313" ht="40.200000000000003" customHeight="1" x14ac:dyDescent="0.3"/>
    <row r="2314" ht="40.200000000000003" customHeight="1" x14ac:dyDescent="0.3"/>
    <row r="2315" ht="40.200000000000003" customHeight="1" x14ac:dyDescent="0.3"/>
    <row r="2316" ht="40.200000000000003" customHeight="1" x14ac:dyDescent="0.3"/>
    <row r="2317" ht="40.200000000000003" customHeight="1" x14ac:dyDescent="0.3"/>
    <row r="2318" ht="40.200000000000003" customHeight="1" x14ac:dyDescent="0.3"/>
    <row r="2319" ht="40.200000000000003" customHeight="1" x14ac:dyDescent="0.3"/>
    <row r="2320" ht="40.200000000000003" customHeight="1" x14ac:dyDescent="0.3"/>
    <row r="2321" ht="40.200000000000003" customHeight="1" x14ac:dyDescent="0.3"/>
    <row r="2322" ht="40.200000000000003" customHeight="1" x14ac:dyDescent="0.3"/>
    <row r="2323" ht="40.200000000000003" customHeight="1" x14ac:dyDescent="0.3"/>
    <row r="2324" ht="40.200000000000003" customHeight="1" x14ac:dyDescent="0.3"/>
    <row r="2325" ht="40.200000000000003" customHeight="1" x14ac:dyDescent="0.3"/>
    <row r="2326" ht="40.200000000000003" customHeight="1" x14ac:dyDescent="0.3"/>
    <row r="2327" ht="40.200000000000003" customHeight="1" x14ac:dyDescent="0.3"/>
    <row r="2328" ht="40.200000000000003" customHeight="1" x14ac:dyDescent="0.3"/>
    <row r="2329" ht="40.200000000000003" customHeight="1" x14ac:dyDescent="0.3"/>
    <row r="2330" ht="40.200000000000003" customHeight="1" x14ac:dyDescent="0.3"/>
    <row r="2331" ht="40.200000000000003" customHeight="1" x14ac:dyDescent="0.3"/>
    <row r="2332" ht="40.200000000000003" customHeight="1" x14ac:dyDescent="0.3"/>
    <row r="2333" ht="40.200000000000003" customHeight="1" x14ac:dyDescent="0.3"/>
    <row r="2334" ht="40.200000000000003" customHeight="1" x14ac:dyDescent="0.3"/>
    <row r="2335" ht="40.200000000000003" customHeight="1" x14ac:dyDescent="0.3"/>
    <row r="2336" ht="40.200000000000003" customHeight="1" x14ac:dyDescent="0.3"/>
    <row r="2337" ht="40.200000000000003" customHeight="1" x14ac:dyDescent="0.3"/>
    <row r="2338" ht="40.200000000000003" customHeight="1" x14ac:dyDescent="0.3"/>
    <row r="2339" ht="40.200000000000003" customHeight="1" x14ac:dyDescent="0.3"/>
    <row r="2340" ht="40.200000000000003" customHeight="1" x14ac:dyDescent="0.3"/>
    <row r="2341" ht="40.200000000000003" customHeight="1" x14ac:dyDescent="0.3"/>
    <row r="2342" ht="40.200000000000003" customHeight="1" x14ac:dyDescent="0.3"/>
    <row r="2343" ht="40.200000000000003" customHeight="1" x14ac:dyDescent="0.3"/>
    <row r="2344" ht="40.200000000000003" customHeight="1" x14ac:dyDescent="0.3"/>
    <row r="2345" ht="40.200000000000003" customHeight="1" x14ac:dyDescent="0.3"/>
    <row r="2346" ht="40.200000000000003" customHeight="1" x14ac:dyDescent="0.3"/>
    <row r="2347" ht="40.200000000000003" customHeight="1" x14ac:dyDescent="0.3"/>
    <row r="2348" ht="40.200000000000003" customHeight="1" x14ac:dyDescent="0.3"/>
    <row r="2349" ht="40.200000000000003" customHeight="1" x14ac:dyDescent="0.3"/>
    <row r="2350" ht="40.200000000000003" customHeight="1" x14ac:dyDescent="0.3"/>
    <row r="2351" ht="40.200000000000003" customHeight="1" x14ac:dyDescent="0.3"/>
    <row r="2352" ht="40.200000000000003" customHeight="1" x14ac:dyDescent="0.3"/>
    <row r="2353" ht="40.200000000000003" customHeight="1" x14ac:dyDescent="0.3"/>
    <row r="2354" ht="40.200000000000003" customHeight="1" x14ac:dyDescent="0.3"/>
    <row r="2355" ht="40.200000000000003" customHeight="1" x14ac:dyDescent="0.3"/>
    <row r="2356" ht="40.200000000000003" customHeight="1" x14ac:dyDescent="0.3"/>
    <row r="2357" ht="40.200000000000003" customHeight="1" x14ac:dyDescent="0.3"/>
    <row r="2358" ht="40.200000000000003" customHeight="1" x14ac:dyDescent="0.3"/>
    <row r="2359" ht="40.200000000000003" customHeight="1" x14ac:dyDescent="0.3"/>
    <row r="2360" ht="40.200000000000003" customHeight="1" x14ac:dyDescent="0.3"/>
    <row r="2361" ht="40.200000000000003" customHeight="1" x14ac:dyDescent="0.3"/>
    <row r="2362" ht="40.200000000000003" customHeight="1" x14ac:dyDescent="0.3"/>
    <row r="2363" ht="40.200000000000003" customHeight="1" x14ac:dyDescent="0.3"/>
    <row r="2364" ht="40.200000000000003" customHeight="1" x14ac:dyDescent="0.3"/>
    <row r="2365" ht="40.200000000000003" customHeight="1" x14ac:dyDescent="0.3"/>
    <row r="2366" ht="40.200000000000003" customHeight="1" x14ac:dyDescent="0.3"/>
    <row r="2367" ht="40.200000000000003" customHeight="1" x14ac:dyDescent="0.3"/>
    <row r="2368" ht="40.200000000000003" customHeight="1" x14ac:dyDescent="0.3"/>
    <row r="2369" ht="40.200000000000003" customHeight="1" x14ac:dyDescent="0.3"/>
    <row r="2370" ht="40.200000000000003" customHeight="1" x14ac:dyDescent="0.3"/>
    <row r="2371" ht="40.200000000000003" customHeight="1" x14ac:dyDescent="0.3"/>
    <row r="2372" ht="40.200000000000003" customHeight="1" x14ac:dyDescent="0.3"/>
    <row r="2373" ht="40.200000000000003" customHeight="1" x14ac:dyDescent="0.3"/>
    <row r="2374" ht="40.200000000000003" customHeight="1" x14ac:dyDescent="0.3"/>
    <row r="2375" ht="40.200000000000003" customHeight="1" x14ac:dyDescent="0.3"/>
    <row r="2376" ht="40.200000000000003" customHeight="1" x14ac:dyDescent="0.3"/>
    <row r="2377" ht="40.200000000000003" customHeight="1" x14ac:dyDescent="0.3"/>
    <row r="2378" ht="40.200000000000003" customHeight="1" x14ac:dyDescent="0.3"/>
    <row r="2379" ht="40.200000000000003" customHeight="1" x14ac:dyDescent="0.3"/>
    <row r="2380" ht="40.200000000000003" customHeight="1" x14ac:dyDescent="0.3"/>
    <row r="2381" ht="40.200000000000003" customHeight="1" x14ac:dyDescent="0.3"/>
    <row r="2382" ht="40.200000000000003" customHeight="1" x14ac:dyDescent="0.3"/>
    <row r="2383" ht="40.200000000000003" customHeight="1" x14ac:dyDescent="0.3"/>
    <row r="2384" ht="40.200000000000003" customHeight="1" x14ac:dyDescent="0.3"/>
    <row r="2385" ht="40.200000000000003" customHeight="1" x14ac:dyDescent="0.3"/>
    <row r="2386" ht="40.200000000000003" customHeight="1" x14ac:dyDescent="0.3"/>
    <row r="2387" ht="40.200000000000003" customHeight="1" x14ac:dyDescent="0.3"/>
    <row r="2388" ht="40.200000000000003" customHeight="1" x14ac:dyDescent="0.3"/>
    <row r="2389" ht="40.200000000000003" customHeight="1" x14ac:dyDescent="0.3"/>
    <row r="2390" ht="40.200000000000003" customHeight="1" x14ac:dyDescent="0.3"/>
    <row r="2391" ht="40.200000000000003" customHeight="1" x14ac:dyDescent="0.3"/>
    <row r="2392" ht="40.200000000000003" customHeight="1" x14ac:dyDescent="0.3"/>
    <row r="2393" ht="40.200000000000003" customHeight="1" x14ac:dyDescent="0.3"/>
    <row r="2394" ht="40.200000000000003" customHeight="1" x14ac:dyDescent="0.3"/>
    <row r="2395" ht="40.200000000000003" customHeight="1" x14ac:dyDescent="0.3"/>
    <row r="2396" ht="40.200000000000003" customHeight="1" x14ac:dyDescent="0.3"/>
    <row r="2397" ht="40.200000000000003" customHeight="1" x14ac:dyDescent="0.3"/>
    <row r="2398" ht="40.200000000000003" customHeight="1" x14ac:dyDescent="0.3"/>
    <row r="2399" ht="40.200000000000003" customHeight="1" x14ac:dyDescent="0.3"/>
    <row r="2400" ht="40.200000000000003" customHeight="1" x14ac:dyDescent="0.3"/>
    <row r="2401" ht="40.200000000000003" customHeight="1" x14ac:dyDescent="0.3"/>
    <row r="2402" ht="40.200000000000003" customHeight="1" x14ac:dyDescent="0.3"/>
    <row r="2403" ht="40.200000000000003" customHeight="1" x14ac:dyDescent="0.3"/>
    <row r="2404" ht="40.200000000000003" customHeight="1" x14ac:dyDescent="0.3"/>
    <row r="2405" ht="40.200000000000003" customHeight="1" x14ac:dyDescent="0.3"/>
    <row r="2406" ht="40.200000000000003" customHeight="1" x14ac:dyDescent="0.3"/>
    <row r="2407" ht="40.200000000000003" customHeight="1" x14ac:dyDescent="0.3"/>
    <row r="2408" ht="40.200000000000003" customHeight="1" x14ac:dyDescent="0.3"/>
    <row r="2409" ht="40.200000000000003" customHeight="1" x14ac:dyDescent="0.3"/>
    <row r="2410" ht="40.200000000000003" customHeight="1" x14ac:dyDescent="0.3"/>
    <row r="2411" ht="40.200000000000003" customHeight="1" x14ac:dyDescent="0.3"/>
    <row r="2412" ht="40.200000000000003" customHeight="1" x14ac:dyDescent="0.3"/>
    <row r="2413" ht="40.200000000000003" customHeight="1" x14ac:dyDescent="0.3"/>
    <row r="2414" ht="40.200000000000003" customHeight="1" x14ac:dyDescent="0.3"/>
    <row r="2415" ht="40.200000000000003" customHeight="1" x14ac:dyDescent="0.3"/>
    <row r="2416" ht="40.200000000000003" customHeight="1" x14ac:dyDescent="0.3"/>
    <row r="2417" ht="40.200000000000003" customHeight="1" x14ac:dyDescent="0.3"/>
    <row r="2418" ht="40.200000000000003" customHeight="1" x14ac:dyDescent="0.3"/>
    <row r="2419" ht="40.200000000000003" customHeight="1" x14ac:dyDescent="0.3"/>
    <row r="2420" ht="40.200000000000003" customHeight="1" x14ac:dyDescent="0.3"/>
    <row r="2421" ht="40.200000000000003" customHeight="1" x14ac:dyDescent="0.3"/>
    <row r="2422" ht="40.200000000000003" customHeight="1" x14ac:dyDescent="0.3"/>
    <row r="2423" ht="40.200000000000003" customHeight="1" x14ac:dyDescent="0.3"/>
    <row r="2424" ht="40.200000000000003" customHeight="1" x14ac:dyDescent="0.3"/>
    <row r="2425" ht="40.200000000000003" customHeight="1" x14ac:dyDescent="0.3"/>
    <row r="2426" ht="40.200000000000003" customHeight="1" x14ac:dyDescent="0.3"/>
    <row r="2427" ht="40.200000000000003" customHeight="1" x14ac:dyDescent="0.3"/>
    <row r="2428" ht="40.200000000000003" customHeight="1" x14ac:dyDescent="0.3"/>
    <row r="2429" ht="40.200000000000003" customHeight="1" x14ac:dyDescent="0.3"/>
    <row r="2430" ht="40.200000000000003" customHeight="1" x14ac:dyDescent="0.3"/>
    <row r="2431" ht="40.200000000000003" customHeight="1" x14ac:dyDescent="0.3"/>
    <row r="2432" ht="40.200000000000003" customHeight="1" x14ac:dyDescent="0.3"/>
    <row r="2433" ht="40.200000000000003" customHeight="1" x14ac:dyDescent="0.3"/>
    <row r="2434" ht="40.200000000000003" customHeight="1" x14ac:dyDescent="0.3"/>
    <row r="2435" ht="40.200000000000003" customHeight="1" x14ac:dyDescent="0.3"/>
    <row r="2436" ht="40.200000000000003" customHeight="1" x14ac:dyDescent="0.3"/>
    <row r="2437" ht="40.200000000000003" customHeight="1" x14ac:dyDescent="0.3"/>
    <row r="2438" ht="40.200000000000003" customHeight="1" x14ac:dyDescent="0.3"/>
    <row r="2439" ht="40.200000000000003" customHeight="1" x14ac:dyDescent="0.3"/>
    <row r="2440" ht="40.200000000000003" customHeight="1" x14ac:dyDescent="0.3"/>
    <row r="2441" ht="40.200000000000003" customHeight="1" x14ac:dyDescent="0.3"/>
    <row r="2442" ht="40.200000000000003" customHeight="1" x14ac:dyDescent="0.3"/>
    <row r="2443" ht="40.200000000000003" customHeight="1" x14ac:dyDescent="0.3"/>
    <row r="2444" ht="40.200000000000003" customHeight="1" x14ac:dyDescent="0.3"/>
    <row r="2445" ht="40.200000000000003" customHeight="1" x14ac:dyDescent="0.3"/>
    <row r="2446" ht="40.200000000000003" customHeight="1" x14ac:dyDescent="0.3"/>
    <row r="2447" ht="40.200000000000003" customHeight="1" x14ac:dyDescent="0.3"/>
    <row r="2448" ht="40.200000000000003" customHeight="1" x14ac:dyDescent="0.3"/>
    <row r="2449" ht="40.200000000000003" customHeight="1" x14ac:dyDescent="0.3"/>
    <row r="2450" ht="40.200000000000003" customHeight="1" x14ac:dyDescent="0.3"/>
  </sheetData>
  <mergeCells count="6">
    <mergeCell ref="A1:Z1"/>
    <mergeCell ref="AC1:AE1"/>
    <mergeCell ref="AF1:AH1"/>
    <mergeCell ref="AI1:AK1"/>
    <mergeCell ref="AL1:AO1"/>
    <mergeCell ref="AA1:AB1"/>
  </mergeCells>
  <phoneticPr fontId="1" type="noConversion"/>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3E6A-F420-4A0A-8468-A0951254D527}">
  <dimension ref="A1:I851"/>
  <sheetViews>
    <sheetView workbookViewId="0">
      <selection activeCell="E12" sqref="E12"/>
    </sheetView>
  </sheetViews>
  <sheetFormatPr baseColWidth="10" defaultColWidth="11.44140625" defaultRowHeight="14.4" x14ac:dyDescent="0.3"/>
  <cols>
    <col min="1" max="1" width="16.109375" bestFit="1" customWidth="1"/>
    <col min="2" max="2" width="16.5546875" bestFit="1" customWidth="1"/>
    <col min="3" max="3" width="10.33203125" bestFit="1" customWidth="1"/>
    <col min="4" max="4" width="20.21875" bestFit="1" customWidth="1"/>
    <col min="5" max="5" width="80.88671875" bestFit="1" customWidth="1"/>
    <col min="6" max="6" width="15.6640625" bestFit="1" customWidth="1"/>
    <col min="7" max="7" width="21.21875" bestFit="1" customWidth="1"/>
    <col min="8" max="8" width="15.33203125" bestFit="1" customWidth="1"/>
    <col min="9" max="9" width="19.6640625" bestFit="1" customWidth="1"/>
  </cols>
  <sheetData>
    <row r="1" spans="1:9" x14ac:dyDescent="0.3">
      <c r="A1" t="s">
        <v>1369</v>
      </c>
      <c r="B1" t="s">
        <v>2629</v>
      </c>
      <c r="C1" t="s">
        <v>1244</v>
      </c>
      <c r="D1" t="s">
        <v>8344</v>
      </c>
      <c r="E1" t="s">
        <v>8345</v>
      </c>
      <c r="F1" t="s">
        <v>8346</v>
      </c>
      <c r="G1" t="s">
        <v>8347</v>
      </c>
      <c r="H1" t="s">
        <v>8348</v>
      </c>
      <c r="I1" t="s">
        <v>8349</v>
      </c>
    </row>
    <row r="2" spans="1:9" x14ac:dyDescent="0.3">
      <c r="A2" t="s">
        <v>1605</v>
      </c>
      <c r="B2" t="s">
        <v>78</v>
      </c>
      <c r="C2" t="s">
        <v>1247</v>
      </c>
      <c r="D2" t="s">
        <v>8350</v>
      </c>
      <c r="E2" t="s">
        <v>8351</v>
      </c>
      <c r="F2" s="84">
        <v>46023</v>
      </c>
      <c r="G2" s="84">
        <v>46357</v>
      </c>
    </row>
    <row r="3" spans="1:9" x14ac:dyDescent="0.3">
      <c r="A3" t="s">
        <v>1605</v>
      </c>
      <c r="B3" t="s">
        <v>78</v>
      </c>
      <c r="C3" t="s">
        <v>1247</v>
      </c>
      <c r="D3" t="s">
        <v>8350</v>
      </c>
      <c r="E3" t="s">
        <v>8352</v>
      </c>
      <c r="F3" s="84">
        <v>46023</v>
      </c>
      <c r="G3" s="84">
        <v>46357</v>
      </c>
    </row>
    <row r="4" spans="1:9" x14ac:dyDescent="0.3">
      <c r="A4" t="s">
        <v>1467</v>
      </c>
      <c r="B4" t="s">
        <v>145</v>
      </c>
      <c r="C4" t="s">
        <v>1247</v>
      </c>
      <c r="D4" t="s">
        <v>8350</v>
      </c>
      <c r="E4" t="s">
        <v>8353</v>
      </c>
      <c r="F4" s="84">
        <v>46023</v>
      </c>
      <c r="G4" s="84">
        <v>46357</v>
      </c>
      <c r="H4">
        <v>11</v>
      </c>
      <c r="I4">
        <v>12</v>
      </c>
    </row>
    <row r="5" spans="1:9" x14ac:dyDescent="0.3">
      <c r="A5" t="s">
        <v>1605</v>
      </c>
      <c r="B5" t="s">
        <v>78</v>
      </c>
      <c r="C5" t="s">
        <v>1247</v>
      </c>
      <c r="D5" t="s">
        <v>8350</v>
      </c>
      <c r="E5" t="s">
        <v>8354</v>
      </c>
      <c r="F5" s="84">
        <v>46023</v>
      </c>
      <c r="G5" s="84">
        <v>46357</v>
      </c>
    </row>
    <row r="6" spans="1:9" x14ac:dyDescent="0.3">
      <c r="A6" t="s">
        <v>1605</v>
      </c>
      <c r="B6" t="s">
        <v>78</v>
      </c>
      <c r="C6" t="s">
        <v>1247</v>
      </c>
      <c r="D6" t="s">
        <v>8350</v>
      </c>
      <c r="E6" t="s">
        <v>8355</v>
      </c>
      <c r="F6" s="84">
        <v>46023</v>
      </c>
      <c r="G6" s="84">
        <v>46357</v>
      </c>
    </row>
    <row r="7" spans="1:9" x14ac:dyDescent="0.3">
      <c r="A7" t="s">
        <v>1605</v>
      </c>
      <c r="B7" t="s">
        <v>78</v>
      </c>
      <c r="C7" t="s">
        <v>1247</v>
      </c>
      <c r="D7" t="s">
        <v>8350</v>
      </c>
      <c r="E7" t="s">
        <v>8356</v>
      </c>
      <c r="F7" s="84">
        <v>46023</v>
      </c>
      <c r="G7" s="84">
        <v>46357</v>
      </c>
    </row>
    <row r="8" spans="1:9" x14ac:dyDescent="0.3">
      <c r="A8" t="s">
        <v>1605</v>
      </c>
      <c r="B8" t="s">
        <v>78</v>
      </c>
      <c r="C8" t="s">
        <v>1247</v>
      </c>
      <c r="D8" t="s">
        <v>8350</v>
      </c>
      <c r="E8" t="s">
        <v>8357</v>
      </c>
      <c r="F8" s="84">
        <v>46023</v>
      </c>
      <c r="G8" s="84">
        <v>46357</v>
      </c>
    </row>
    <row r="9" spans="1:9" x14ac:dyDescent="0.3">
      <c r="A9" t="s">
        <v>1467</v>
      </c>
      <c r="B9" t="s">
        <v>145</v>
      </c>
      <c r="C9" t="s">
        <v>1247</v>
      </c>
      <c r="D9" t="s">
        <v>8350</v>
      </c>
      <c r="E9" t="s">
        <v>8358</v>
      </c>
      <c r="F9" s="84">
        <v>46023</v>
      </c>
      <c r="G9" s="84">
        <v>46357</v>
      </c>
      <c r="H9">
        <v>5</v>
      </c>
      <c r="I9">
        <v>5</v>
      </c>
    </row>
    <row r="10" spans="1:9" x14ac:dyDescent="0.3">
      <c r="A10" t="s">
        <v>1605</v>
      </c>
      <c r="B10" t="s">
        <v>78</v>
      </c>
      <c r="C10" t="s">
        <v>1247</v>
      </c>
      <c r="D10" t="s">
        <v>8350</v>
      </c>
      <c r="E10" t="s">
        <v>8359</v>
      </c>
      <c r="F10" s="84">
        <v>46023</v>
      </c>
      <c r="G10" s="84">
        <v>46357</v>
      </c>
    </row>
    <row r="11" spans="1:9" x14ac:dyDescent="0.3">
      <c r="A11" t="s">
        <v>1507</v>
      </c>
      <c r="B11" t="s">
        <v>101</v>
      </c>
      <c r="C11" t="s">
        <v>1247</v>
      </c>
      <c r="D11" t="s">
        <v>8350</v>
      </c>
      <c r="E11" t="s">
        <v>8496</v>
      </c>
      <c r="F11" s="84">
        <v>46023</v>
      </c>
      <c r="G11" s="84">
        <v>46357</v>
      </c>
      <c r="H11">
        <v>12</v>
      </c>
      <c r="I11">
        <v>6</v>
      </c>
    </row>
    <row r="12" spans="1:9" x14ac:dyDescent="0.3">
      <c r="A12" t="s">
        <v>1605</v>
      </c>
      <c r="B12" t="s">
        <v>78</v>
      </c>
      <c r="C12" t="s">
        <v>1247</v>
      </c>
      <c r="D12" t="s">
        <v>8350</v>
      </c>
      <c r="E12" t="s">
        <v>8360</v>
      </c>
      <c r="F12" s="84">
        <v>46023</v>
      </c>
      <c r="G12" s="84">
        <v>46357</v>
      </c>
    </row>
    <row r="13" spans="1:9" x14ac:dyDescent="0.3">
      <c r="A13" t="s">
        <v>1605</v>
      </c>
      <c r="B13" t="s">
        <v>78</v>
      </c>
      <c r="C13" t="s">
        <v>1247</v>
      </c>
      <c r="D13" t="s">
        <v>8350</v>
      </c>
      <c r="E13" t="s">
        <v>8361</v>
      </c>
      <c r="F13" s="84">
        <v>46023</v>
      </c>
      <c r="G13" s="84">
        <v>46357</v>
      </c>
    </row>
    <row r="14" spans="1:9" x14ac:dyDescent="0.3">
      <c r="A14" t="s">
        <v>1605</v>
      </c>
      <c r="B14" t="s">
        <v>78</v>
      </c>
      <c r="C14" t="s">
        <v>1247</v>
      </c>
      <c r="D14" t="s">
        <v>8350</v>
      </c>
      <c r="E14" t="s">
        <v>8362</v>
      </c>
      <c r="F14" s="84">
        <v>46023</v>
      </c>
      <c r="G14" s="84">
        <v>46357</v>
      </c>
    </row>
    <row r="15" spans="1:9" x14ac:dyDescent="0.3">
      <c r="A15" t="s">
        <v>1467</v>
      </c>
      <c r="B15" t="s">
        <v>145</v>
      </c>
      <c r="C15" t="s">
        <v>1247</v>
      </c>
      <c r="D15" t="s">
        <v>8350</v>
      </c>
      <c r="E15" t="s">
        <v>8363</v>
      </c>
      <c r="F15" s="84">
        <v>46023</v>
      </c>
      <c r="G15" s="84">
        <v>46357</v>
      </c>
      <c r="H15">
        <v>28</v>
      </c>
      <c r="I15">
        <v>28</v>
      </c>
    </row>
    <row r="16" spans="1:9" x14ac:dyDescent="0.3">
      <c r="A16" t="s">
        <v>1605</v>
      </c>
      <c r="B16" t="s">
        <v>78</v>
      </c>
      <c r="C16" t="s">
        <v>1247</v>
      </c>
      <c r="D16" t="s">
        <v>8350</v>
      </c>
      <c r="E16" t="s">
        <v>8364</v>
      </c>
      <c r="F16" s="84">
        <v>46023</v>
      </c>
      <c r="G16" s="84">
        <v>46357</v>
      </c>
    </row>
    <row r="17" spans="1:9" x14ac:dyDescent="0.3">
      <c r="A17" t="s">
        <v>1507</v>
      </c>
      <c r="B17" t="s">
        <v>101</v>
      </c>
      <c r="C17" t="s">
        <v>1247</v>
      </c>
      <c r="D17" t="s">
        <v>8350</v>
      </c>
      <c r="E17" t="s">
        <v>8497</v>
      </c>
      <c r="F17" s="84">
        <v>46023</v>
      </c>
      <c r="G17" s="84">
        <v>46357</v>
      </c>
      <c r="H17">
        <v>12</v>
      </c>
      <c r="I17">
        <v>5</v>
      </c>
    </row>
    <row r="18" spans="1:9" x14ac:dyDescent="0.3">
      <c r="A18" t="s">
        <v>1605</v>
      </c>
      <c r="B18" t="s">
        <v>78</v>
      </c>
      <c r="C18" t="s">
        <v>1247</v>
      </c>
      <c r="D18" t="s">
        <v>8350</v>
      </c>
      <c r="E18" t="s">
        <v>8365</v>
      </c>
      <c r="F18" s="84">
        <v>46023</v>
      </c>
      <c r="G18" s="84">
        <v>46357</v>
      </c>
    </row>
    <row r="19" spans="1:9" x14ac:dyDescent="0.3">
      <c r="A19" t="s">
        <v>1467</v>
      </c>
      <c r="B19" t="s">
        <v>145</v>
      </c>
      <c r="C19" t="s">
        <v>1247</v>
      </c>
      <c r="D19" t="s">
        <v>8350</v>
      </c>
      <c r="E19" t="s">
        <v>8366</v>
      </c>
      <c r="F19" s="84">
        <v>46023</v>
      </c>
      <c r="G19" s="84">
        <v>46357</v>
      </c>
      <c r="H19">
        <v>2</v>
      </c>
      <c r="I19">
        <v>2</v>
      </c>
    </row>
    <row r="20" spans="1:9" x14ac:dyDescent="0.3">
      <c r="A20" t="s">
        <v>1605</v>
      </c>
      <c r="B20" t="s">
        <v>78</v>
      </c>
      <c r="C20" t="s">
        <v>1247</v>
      </c>
      <c r="D20" t="s">
        <v>8350</v>
      </c>
      <c r="E20" t="s">
        <v>8367</v>
      </c>
      <c r="F20" s="84">
        <v>46023</v>
      </c>
      <c r="G20" s="84">
        <v>46357</v>
      </c>
    </row>
    <row r="21" spans="1:9" x14ac:dyDescent="0.3">
      <c r="A21" t="s">
        <v>1605</v>
      </c>
      <c r="B21" t="s">
        <v>78</v>
      </c>
      <c r="C21" t="s">
        <v>1247</v>
      </c>
      <c r="D21" t="s">
        <v>8350</v>
      </c>
      <c r="E21" t="s">
        <v>8368</v>
      </c>
      <c r="F21" s="84">
        <v>46023</v>
      </c>
      <c r="G21" s="84">
        <v>46357</v>
      </c>
    </row>
    <row r="22" spans="1:9" x14ac:dyDescent="0.3">
      <c r="A22" t="s">
        <v>1605</v>
      </c>
      <c r="B22" t="s">
        <v>78</v>
      </c>
      <c r="C22" t="s">
        <v>1247</v>
      </c>
      <c r="D22" t="s">
        <v>8350</v>
      </c>
      <c r="E22" t="s">
        <v>8369</v>
      </c>
      <c r="F22" s="84">
        <v>46023</v>
      </c>
      <c r="G22" s="84">
        <v>46357</v>
      </c>
    </row>
    <row r="23" spans="1:9" x14ac:dyDescent="0.3">
      <c r="A23" t="s">
        <v>1618</v>
      </c>
      <c r="B23" t="s">
        <v>252</v>
      </c>
      <c r="C23" t="s">
        <v>1247</v>
      </c>
      <c r="D23" t="s">
        <v>8350</v>
      </c>
      <c r="E23" t="s">
        <v>8370</v>
      </c>
      <c r="F23" s="84">
        <v>46023</v>
      </c>
      <c r="G23" s="84">
        <v>46357</v>
      </c>
      <c r="H23">
        <v>1</v>
      </c>
      <c r="I23">
        <v>1</v>
      </c>
    </row>
    <row r="24" spans="1:9" x14ac:dyDescent="0.3">
      <c r="A24" t="s">
        <v>1605</v>
      </c>
      <c r="B24" t="s">
        <v>78</v>
      </c>
      <c r="C24" t="s">
        <v>1247</v>
      </c>
      <c r="D24" t="s">
        <v>8350</v>
      </c>
      <c r="E24" t="s">
        <v>8371</v>
      </c>
      <c r="F24" s="84">
        <v>46023</v>
      </c>
      <c r="G24" s="84">
        <v>46357</v>
      </c>
    </row>
    <row r="25" spans="1:9" x14ac:dyDescent="0.3">
      <c r="A25" t="s">
        <v>1605</v>
      </c>
      <c r="B25" t="s">
        <v>78</v>
      </c>
      <c r="C25" t="s">
        <v>1247</v>
      </c>
      <c r="D25" t="s">
        <v>8350</v>
      </c>
      <c r="E25" t="s">
        <v>8372</v>
      </c>
      <c r="F25" s="84">
        <v>46023</v>
      </c>
      <c r="G25" s="84">
        <v>46357</v>
      </c>
    </row>
    <row r="26" spans="1:9" x14ac:dyDescent="0.3">
      <c r="A26" t="s">
        <v>1605</v>
      </c>
      <c r="B26" t="s">
        <v>78</v>
      </c>
      <c r="C26" t="s">
        <v>1247</v>
      </c>
      <c r="D26" t="s">
        <v>8350</v>
      </c>
      <c r="E26" t="s">
        <v>8373</v>
      </c>
      <c r="F26" s="84">
        <v>46023</v>
      </c>
      <c r="G26" s="84">
        <v>46357</v>
      </c>
    </row>
    <row r="27" spans="1:9" x14ac:dyDescent="0.3">
      <c r="A27" t="s">
        <v>1605</v>
      </c>
      <c r="B27" t="s">
        <v>78</v>
      </c>
      <c r="C27" t="s">
        <v>1247</v>
      </c>
      <c r="D27" t="s">
        <v>8350</v>
      </c>
      <c r="E27" t="s">
        <v>8374</v>
      </c>
      <c r="F27" s="84">
        <v>46023</v>
      </c>
      <c r="G27" s="84">
        <v>46357</v>
      </c>
    </row>
    <row r="28" spans="1:9" x14ac:dyDescent="0.3">
      <c r="A28" t="s">
        <v>1605</v>
      </c>
      <c r="B28" t="s">
        <v>78</v>
      </c>
      <c r="C28" t="s">
        <v>1247</v>
      </c>
      <c r="D28" t="s">
        <v>8350</v>
      </c>
      <c r="E28" t="s">
        <v>8375</v>
      </c>
      <c r="F28" s="84">
        <v>46023</v>
      </c>
      <c r="G28" s="84">
        <v>46357</v>
      </c>
    </row>
    <row r="29" spans="1:9" x14ac:dyDescent="0.3">
      <c r="A29" t="s">
        <v>1605</v>
      </c>
      <c r="B29" t="s">
        <v>78</v>
      </c>
      <c r="C29" t="s">
        <v>1247</v>
      </c>
      <c r="D29" t="s">
        <v>8350</v>
      </c>
      <c r="E29" t="s">
        <v>8376</v>
      </c>
      <c r="F29" s="84">
        <v>46023</v>
      </c>
      <c r="G29" s="84">
        <v>46357</v>
      </c>
    </row>
    <row r="30" spans="1:9" x14ac:dyDescent="0.3">
      <c r="A30" t="s">
        <v>1605</v>
      </c>
      <c r="B30" t="s">
        <v>78</v>
      </c>
      <c r="C30" t="s">
        <v>1247</v>
      </c>
      <c r="D30" t="s">
        <v>8350</v>
      </c>
      <c r="E30" t="s">
        <v>8377</v>
      </c>
      <c r="F30" s="84">
        <v>46023</v>
      </c>
      <c r="G30" s="84">
        <v>46357</v>
      </c>
    </row>
    <row r="31" spans="1:9" x14ac:dyDescent="0.3">
      <c r="A31" t="s">
        <v>1507</v>
      </c>
      <c r="B31" t="s">
        <v>101</v>
      </c>
      <c r="C31" t="s">
        <v>1247</v>
      </c>
      <c r="D31" t="s">
        <v>8350</v>
      </c>
      <c r="E31" t="s">
        <v>8498</v>
      </c>
      <c r="F31" s="84">
        <v>46023</v>
      </c>
      <c r="G31" s="84">
        <v>46357</v>
      </c>
      <c r="H31">
        <v>12</v>
      </c>
      <c r="I31">
        <v>5</v>
      </c>
    </row>
    <row r="32" spans="1:9" x14ac:dyDescent="0.3">
      <c r="A32" t="s">
        <v>1605</v>
      </c>
      <c r="B32" t="s">
        <v>78</v>
      </c>
      <c r="C32" t="s">
        <v>1247</v>
      </c>
      <c r="D32" t="s">
        <v>8350</v>
      </c>
      <c r="E32" t="s">
        <v>8378</v>
      </c>
      <c r="F32" s="84">
        <v>46023</v>
      </c>
      <c r="G32" s="84">
        <v>46357</v>
      </c>
    </row>
    <row r="33" spans="1:9" x14ac:dyDescent="0.3">
      <c r="A33" t="s">
        <v>1467</v>
      </c>
      <c r="B33" t="s">
        <v>145</v>
      </c>
      <c r="C33" t="s">
        <v>1247</v>
      </c>
      <c r="D33" t="s">
        <v>8350</v>
      </c>
      <c r="E33" t="s">
        <v>8379</v>
      </c>
      <c r="F33" s="84">
        <v>46023</v>
      </c>
      <c r="G33" s="84">
        <v>46357</v>
      </c>
      <c r="H33">
        <v>13</v>
      </c>
      <c r="I33">
        <v>13</v>
      </c>
    </row>
    <row r="34" spans="1:9" x14ac:dyDescent="0.3">
      <c r="A34" t="s">
        <v>1605</v>
      </c>
      <c r="B34" t="s">
        <v>78</v>
      </c>
      <c r="C34" t="s">
        <v>1247</v>
      </c>
      <c r="D34" t="s">
        <v>8350</v>
      </c>
      <c r="E34" t="s">
        <v>8380</v>
      </c>
      <c r="F34" s="84">
        <v>46023</v>
      </c>
      <c r="G34" s="84">
        <v>46357</v>
      </c>
    </row>
    <row r="35" spans="1:9" x14ac:dyDescent="0.3">
      <c r="A35" t="s">
        <v>1566</v>
      </c>
      <c r="B35" t="s">
        <v>67</v>
      </c>
      <c r="C35" t="s">
        <v>1247</v>
      </c>
      <c r="D35" t="s">
        <v>8350</v>
      </c>
      <c r="E35" t="s">
        <v>8381</v>
      </c>
      <c r="F35" s="84">
        <v>46023</v>
      </c>
      <c r="G35" s="84">
        <v>46357</v>
      </c>
    </row>
    <row r="36" spans="1:9" x14ac:dyDescent="0.3">
      <c r="A36" t="s">
        <v>1566</v>
      </c>
      <c r="B36" t="s">
        <v>67</v>
      </c>
      <c r="C36" t="s">
        <v>1247</v>
      </c>
      <c r="D36" t="s">
        <v>8350</v>
      </c>
      <c r="E36" t="s">
        <v>8382</v>
      </c>
      <c r="F36" s="84">
        <v>46023</v>
      </c>
      <c r="G36" s="84">
        <v>46357</v>
      </c>
    </row>
    <row r="37" spans="1:9" x14ac:dyDescent="0.3">
      <c r="A37" t="s">
        <v>1618</v>
      </c>
      <c r="B37" t="s">
        <v>168</v>
      </c>
      <c r="C37" t="s">
        <v>1247</v>
      </c>
      <c r="D37" t="s">
        <v>8350</v>
      </c>
      <c r="E37" t="s">
        <v>8383</v>
      </c>
      <c r="F37" s="84">
        <v>46023</v>
      </c>
      <c r="G37" s="84">
        <v>46357</v>
      </c>
      <c r="H37">
        <v>2</v>
      </c>
      <c r="I37">
        <v>2</v>
      </c>
    </row>
    <row r="38" spans="1:9" x14ac:dyDescent="0.3">
      <c r="A38" t="s">
        <v>1566</v>
      </c>
      <c r="B38" t="s">
        <v>67</v>
      </c>
      <c r="C38" t="s">
        <v>1247</v>
      </c>
      <c r="D38" t="s">
        <v>8350</v>
      </c>
      <c r="E38" t="s">
        <v>8384</v>
      </c>
      <c r="F38" s="84">
        <v>46023</v>
      </c>
      <c r="G38" s="84">
        <v>46357</v>
      </c>
    </row>
    <row r="39" spans="1:9" x14ac:dyDescent="0.3">
      <c r="A39" t="s">
        <v>1566</v>
      </c>
      <c r="B39" t="s">
        <v>67</v>
      </c>
      <c r="C39" t="s">
        <v>1247</v>
      </c>
      <c r="D39" t="s">
        <v>8350</v>
      </c>
      <c r="E39" t="s">
        <v>8385</v>
      </c>
      <c r="F39" s="84">
        <v>46023</v>
      </c>
      <c r="G39" s="84">
        <v>46357</v>
      </c>
    </row>
    <row r="40" spans="1:9" x14ac:dyDescent="0.3">
      <c r="A40" t="s">
        <v>1566</v>
      </c>
      <c r="B40" t="s">
        <v>67</v>
      </c>
      <c r="C40" t="s">
        <v>1247</v>
      </c>
      <c r="D40" t="s">
        <v>8350</v>
      </c>
      <c r="E40" t="s">
        <v>8386</v>
      </c>
      <c r="F40" s="84">
        <v>46023</v>
      </c>
      <c r="G40" s="84">
        <v>46357</v>
      </c>
    </row>
    <row r="41" spans="1:9" x14ac:dyDescent="0.3">
      <c r="A41" t="s">
        <v>1566</v>
      </c>
      <c r="B41" t="s">
        <v>67</v>
      </c>
      <c r="C41" t="s">
        <v>1247</v>
      </c>
      <c r="D41" t="s">
        <v>8350</v>
      </c>
      <c r="E41" t="s">
        <v>8387</v>
      </c>
      <c r="F41" s="84">
        <v>46023</v>
      </c>
      <c r="G41" s="84">
        <v>46357</v>
      </c>
    </row>
    <row r="42" spans="1:9" x14ac:dyDescent="0.3">
      <c r="A42" t="s">
        <v>1566</v>
      </c>
      <c r="B42" t="s">
        <v>67</v>
      </c>
      <c r="C42" t="s">
        <v>1247</v>
      </c>
      <c r="D42" t="s">
        <v>8350</v>
      </c>
      <c r="E42" t="s">
        <v>8388</v>
      </c>
      <c r="F42" s="84">
        <v>46023</v>
      </c>
      <c r="G42" s="84">
        <v>46357</v>
      </c>
    </row>
    <row r="43" spans="1:9" x14ac:dyDescent="0.3">
      <c r="A43" t="s">
        <v>1723</v>
      </c>
      <c r="B43" t="s">
        <v>208</v>
      </c>
      <c r="C43" t="s">
        <v>1247</v>
      </c>
      <c r="D43" t="s">
        <v>8350</v>
      </c>
      <c r="E43" t="s">
        <v>8389</v>
      </c>
      <c r="F43" s="84">
        <v>46023</v>
      </c>
      <c r="G43" s="84">
        <v>46357</v>
      </c>
      <c r="H43">
        <v>1</v>
      </c>
      <c r="I43">
        <v>1</v>
      </c>
    </row>
    <row r="44" spans="1:9" x14ac:dyDescent="0.3">
      <c r="A44" t="s">
        <v>1566</v>
      </c>
      <c r="B44" t="s">
        <v>67</v>
      </c>
      <c r="C44" t="s">
        <v>1247</v>
      </c>
      <c r="D44" t="s">
        <v>8350</v>
      </c>
      <c r="E44" t="s">
        <v>8390</v>
      </c>
      <c r="F44" s="84">
        <v>46023</v>
      </c>
      <c r="G44" s="84">
        <v>46357</v>
      </c>
    </row>
    <row r="45" spans="1:9" x14ac:dyDescent="0.3">
      <c r="A45" t="s">
        <v>1566</v>
      </c>
      <c r="B45" t="s">
        <v>67</v>
      </c>
      <c r="C45" t="s">
        <v>1247</v>
      </c>
      <c r="D45" t="s">
        <v>8350</v>
      </c>
      <c r="E45" t="s">
        <v>8391</v>
      </c>
      <c r="F45" s="84">
        <v>46023</v>
      </c>
      <c r="G45" s="84">
        <v>46357</v>
      </c>
    </row>
    <row r="46" spans="1:9" x14ac:dyDescent="0.3">
      <c r="A46" t="s">
        <v>1566</v>
      </c>
      <c r="B46" t="s">
        <v>67</v>
      </c>
      <c r="C46" t="s">
        <v>1247</v>
      </c>
      <c r="D46" t="s">
        <v>8350</v>
      </c>
      <c r="E46" t="s">
        <v>8392</v>
      </c>
      <c r="F46" s="84">
        <v>46023</v>
      </c>
      <c r="G46" s="84">
        <v>46357</v>
      </c>
    </row>
    <row r="47" spans="1:9" x14ac:dyDescent="0.3">
      <c r="A47" t="s">
        <v>1566</v>
      </c>
      <c r="B47" t="s">
        <v>67</v>
      </c>
      <c r="C47" t="s">
        <v>1247</v>
      </c>
      <c r="D47" t="s">
        <v>8350</v>
      </c>
      <c r="E47" t="s">
        <v>8393</v>
      </c>
      <c r="F47" s="84">
        <v>46023</v>
      </c>
      <c r="G47" s="84">
        <v>46357</v>
      </c>
    </row>
    <row r="48" spans="1:9" x14ac:dyDescent="0.3">
      <c r="A48" t="s">
        <v>1566</v>
      </c>
      <c r="B48" t="s">
        <v>67</v>
      </c>
      <c r="C48" t="s">
        <v>1247</v>
      </c>
      <c r="D48" t="s">
        <v>8350</v>
      </c>
      <c r="E48" t="s">
        <v>8394</v>
      </c>
      <c r="F48" s="84">
        <v>46023</v>
      </c>
      <c r="G48" s="84">
        <v>46357</v>
      </c>
    </row>
    <row r="49" spans="1:9" x14ac:dyDescent="0.3">
      <c r="A49" t="s">
        <v>1566</v>
      </c>
      <c r="B49" t="s">
        <v>67</v>
      </c>
      <c r="C49" t="s">
        <v>1247</v>
      </c>
      <c r="D49" t="s">
        <v>8350</v>
      </c>
      <c r="E49" t="s">
        <v>8395</v>
      </c>
      <c r="F49" s="84">
        <v>46023</v>
      </c>
      <c r="G49" s="84">
        <v>46357</v>
      </c>
    </row>
    <row r="50" spans="1:9" x14ac:dyDescent="0.3">
      <c r="A50" t="s">
        <v>1566</v>
      </c>
      <c r="B50" t="s">
        <v>1620</v>
      </c>
      <c r="C50" t="s">
        <v>1247</v>
      </c>
      <c r="D50" t="s">
        <v>8350</v>
      </c>
      <c r="E50" t="s">
        <v>8396</v>
      </c>
      <c r="F50" s="84">
        <v>46023</v>
      </c>
      <c r="G50" s="84">
        <v>46357</v>
      </c>
    </row>
    <row r="51" spans="1:9" x14ac:dyDescent="0.3">
      <c r="A51" t="s">
        <v>1603</v>
      </c>
      <c r="B51" t="s">
        <v>982</v>
      </c>
      <c r="C51" t="s">
        <v>1247</v>
      </c>
      <c r="D51" t="s">
        <v>8350</v>
      </c>
      <c r="E51" t="s">
        <v>8397</v>
      </c>
      <c r="F51" s="84">
        <v>46023</v>
      </c>
      <c r="G51" s="84">
        <v>46357</v>
      </c>
    </row>
    <row r="52" spans="1:9" x14ac:dyDescent="0.3">
      <c r="A52" t="s">
        <v>1723</v>
      </c>
      <c r="B52" t="s">
        <v>208</v>
      </c>
      <c r="C52" t="s">
        <v>1247</v>
      </c>
      <c r="D52" t="s">
        <v>8350</v>
      </c>
      <c r="E52" t="s">
        <v>8398</v>
      </c>
      <c r="F52" s="84">
        <v>46023</v>
      </c>
      <c r="G52" s="84">
        <v>46357</v>
      </c>
      <c r="H52">
        <v>1</v>
      </c>
      <c r="I52">
        <v>1</v>
      </c>
    </row>
    <row r="53" spans="1:9" x14ac:dyDescent="0.3">
      <c r="A53" t="s">
        <v>1603</v>
      </c>
      <c r="B53" t="s">
        <v>982</v>
      </c>
      <c r="C53" t="s">
        <v>1247</v>
      </c>
      <c r="D53" t="s">
        <v>8350</v>
      </c>
      <c r="E53" t="s">
        <v>8399</v>
      </c>
      <c r="F53" s="84">
        <v>46023</v>
      </c>
      <c r="G53" s="84">
        <v>46357</v>
      </c>
    </row>
    <row r="54" spans="1:9" x14ac:dyDescent="0.3">
      <c r="A54" t="s">
        <v>1603</v>
      </c>
      <c r="B54" t="s">
        <v>982</v>
      </c>
      <c r="C54" t="s">
        <v>1247</v>
      </c>
      <c r="D54" t="s">
        <v>8350</v>
      </c>
      <c r="E54" t="s">
        <v>8400</v>
      </c>
      <c r="F54" s="84">
        <v>46023</v>
      </c>
      <c r="G54" s="84">
        <v>46357</v>
      </c>
      <c r="H54">
        <v>1</v>
      </c>
      <c r="I54">
        <v>0</v>
      </c>
    </row>
    <row r="55" spans="1:9" x14ac:dyDescent="0.3">
      <c r="A55" t="s">
        <v>1652</v>
      </c>
      <c r="B55" t="s">
        <v>63</v>
      </c>
      <c r="C55" t="s">
        <v>1247</v>
      </c>
      <c r="D55" t="s">
        <v>8350</v>
      </c>
      <c r="E55" t="s">
        <v>8401</v>
      </c>
      <c r="F55" s="84">
        <v>46023</v>
      </c>
      <c r="G55" s="84">
        <v>46357</v>
      </c>
    </row>
    <row r="56" spans="1:9" x14ac:dyDescent="0.3">
      <c r="A56" t="s">
        <v>1652</v>
      </c>
      <c r="B56" t="s">
        <v>63</v>
      </c>
      <c r="C56" t="s">
        <v>1247</v>
      </c>
      <c r="D56" t="s">
        <v>8350</v>
      </c>
      <c r="E56" t="s">
        <v>8402</v>
      </c>
      <c r="F56" s="84">
        <v>46023</v>
      </c>
      <c r="G56" s="84">
        <v>46357</v>
      </c>
    </row>
    <row r="57" spans="1:9" x14ac:dyDescent="0.3">
      <c r="A57" t="s">
        <v>1723</v>
      </c>
      <c r="B57" t="s">
        <v>208</v>
      </c>
      <c r="C57" t="s">
        <v>1247</v>
      </c>
      <c r="D57" t="s">
        <v>8350</v>
      </c>
      <c r="E57" t="s">
        <v>8403</v>
      </c>
      <c r="F57" s="84">
        <v>46023</v>
      </c>
      <c r="G57" s="84">
        <v>46357</v>
      </c>
      <c r="H57">
        <v>1</v>
      </c>
      <c r="I57">
        <v>1</v>
      </c>
    </row>
    <row r="58" spans="1:9" x14ac:dyDescent="0.3">
      <c r="A58" t="s">
        <v>1652</v>
      </c>
      <c r="B58" t="s">
        <v>63</v>
      </c>
      <c r="C58" t="s">
        <v>1247</v>
      </c>
      <c r="D58" t="s">
        <v>8350</v>
      </c>
      <c r="E58" t="s">
        <v>8404</v>
      </c>
      <c r="F58" s="84">
        <v>46023</v>
      </c>
      <c r="G58" s="84">
        <v>46357</v>
      </c>
    </row>
    <row r="59" spans="1:9" x14ac:dyDescent="0.3">
      <c r="A59" t="s">
        <v>1467</v>
      </c>
      <c r="B59" t="s">
        <v>145</v>
      </c>
      <c r="C59" t="s">
        <v>1247</v>
      </c>
      <c r="D59" t="s">
        <v>8350</v>
      </c>
      <c r="E59" t="s">
        <v>8405</v>
      </c>
      <c r="F59" s="84">
        <v>46023</v>
      </c>
      <c r="G59" s="84">
        <v>46357</v>
      </c>
      <c r="H59">
        <v>12</v>
      </c>
      <c r="I59">
        <v>11</v>
      </c>
    </row>
    <row r="60" spans="1:9" x14ac:dyDescent="0.3">
      <c r="A60" t="s">
        <v>1652</v>
      </c>
      <c r="B60" t="s">
        <v>63</v>
      </c>
      <c r="C60" t="s">
        <v>1247</v>
      </c>
      <c r="D60" t="s">
        <v>8350</v>
      </c>
      <c r="E60" t="s">
        <v>8406</v>
      </c>
      <c r="F60" s="84">
        <v>46023</v>
      </c>
      <c r="G60" s="84">
        <v>46357</v>
      </c>
    </row>
    <row r="61" spans="1:9" x14ac:dyDescent="0.3">
      <c r="A61" t="s">
        <v>1481</v>
      </c>
      <c r="B61" t="s">
        <v>90</v>
      </c>
      <c r="C61" t="s">
        <v>1247</v>
      </c>
      <c r="D61" t="s">
        <v>8350</v>
      </c>
      <c r="E61" t="s">
        <v>8407</v>
      </c>
      <c r="F61" s="84">
        <v>46023</v>
      </c>
      <c r="G61" s="84">
        <v>46357</v>
      </c>
    </row>
    <row r="62" spans="1:9" x14ac:dyDescent="0.3">
      <c r="A62" t="s">
        <v>1467</v>
      </c>
      <c r="B62" t="s">
        <v>145</v>
      </c>
      <c r="C62" t="s">
        <v>1247</v>
      </c>
      <c r="D62" t="s">
        <v>8350</v>
      </c>
      <c r="E62" t="s">
        <v>8408</v>
      </c>
      <c r="F62" s="84">
        <v>46023</v>
      </c>
      <c r="G62" s="84">
        <v>46357</v>
      </c>
      <c r="H62">
        <v>11</v>
      </c>
      <c r="I62">
        <v>11</v>
      </c>
    </row>
    <row r="63" spans="1:9" x14ac:dyDescent="0.3">
      <c r="A63" t="s">
        <v>1481</v>
      </c>
      <c r="B63" t="s">
        <v>90</v>
      </c>
      <c r="C63" t="s">
        <v>1247</v>
      </c>
      <c r="D63" t="s">
        <v>8350</v>
      </c>
      <c r="E63" t="s">
        <v>8409</v>
      </c>
      <c r="F63" s="84">
        <v>46023</v>
      </c>
      <c r="G63" s="84">
        <v>46357</v>
      </c>
    </row>
    <row r="64" spans="1:9" x14ac:dyDescent="0.3">
      <c r="A64" t="s">
        <v>1481</v>
      </c>
      <c r="B64" t="s">
        <v>90</v>
      </c>
      <c r="C64" t="s">
        <v>1247</v>
      </c>
      <c r="D64" t="s">
        <v>8350</v>
      </c>
      <c r="E64" t="s">
        <v>8410</v>
      </c>
      <c r="F64" s="84">
        <v>46023</v>
      </c>
      <c r="G64" s="84">
        <v>46357</v>
      </c>
    </row>
    <row r="65" spans="1:9" x14ac:dyDescent="0.3">
      <c r="A65" t="s">
        <v>1467</v>
      </c>
      <c r="B65" t="s">
        <v>145</v>
      </c>
      <c r="C65" t="s">
        <v>1247</v>
      </c>
      <c r="D65" t="s">
        <v>8350</v>
      </c>
      <c r="E65" t="s">
        <v>8411</v>
      </c>
      <c r="F65" s="84">
        <v>46023</v>
      </c>
      <c r="G65" s="84">
        <v>46357</v>
      </c>
      <c r="H65">
        <v>12</v>
      </c>
      <c r="I65">
        <v>12</v>
      </c>
    </row>
    <row r="66" spans="1:9" x14ac:dyDescent="0.3">
      <c r="A66" t="s">
        <v>1481</v>
      </c>
      <c r="B66" t="s">
        <v>90</v>
      </c>
      <c r="C66" t="s">
        <v>1247</v>
      </c>
      <c r="D66" t="s">
        <v>8350</v>
      </c>
      <c r="E66" t="s">
        <v>8412</v>
      </c>
      <c r="F66" s="84">
        <v>46023</v>
      </c>
      <c r="G66" s="84">
        <v>46357</v>
      </c>
    </row>
    <row r="67" spans="1:9" x14ac:dyDescent="0.3">
      <c r="A67" t="s">
        <v>1723</v>
      </c>
      <c r="B67" t="s">
        <v>208</v>
      </c>
      <c r="C67" t="s">
        <v>1247</v>
      </c>
      <c r="D67" t="s">
        <v>8350</v>
      </c>
      <c r="E67" t="s">
        <v>8413</v>
      </c>
      <c r="F67" s="84">
        <v>46023</v>
      </c>
      <c r="G67" s="84">
        <v>46357</v>
      </c>
      <c r="H67">
        <v>2</v>
      </c>
      <c r="I67">
        <v>2</v>
      </c>
    </row>
    <row r="68" spans="1:9" x14ac:dyDescent="0.3">
      <c r="A68" t="s">
        <v>2513</v>
      </c>
      <c r="B68" t="s">
        <v>70</v>
      </c>
      <c r="C68" t="s">
        <v>1247</v>
      </c>
      <c r="D68" t="s">
        <v>8350</v>
      </c>
      <c r="E68" t="s">
        <v>8423</v>
      </c>
      <c r="F68" s="84">
        <v>46023</v>
      </c>
      <c r="G68" s="84">
        <v>46357</v>
      </c>
    </row>
    <row r="69" spans="1:9" x14ac:dyDescent="0.3">
      <c r="A69" t="s">
        <v>2513</v>
      </c>
      <c r="B69" t="s">
        <v>70</v>
      </c>
      <c r="C69" t="s">
        <v>1247</v>
      </c>
      <c r="D69" t="s">
        <v>8350</v>
      </c>
      <c r="E69" t="s">
        <v>8425</v>
      </c>
      <c r="F69" s="84">
        <v>46023</v>
      </c>
      <c r="G69" s="84">
        <v>46357</v>
      </c>
    </row>
    <row r="70" spans="1:9" x14ac:dyDescent="0.3">
      <c r="A70" t="s">
        <v>1467</v>
      </c>
      <c r="B70" t="s">
        <v>145</v>
      </c>
      <c r="C70" t="s">
        <v>1247</v>
      </c>
      <c r="D70" t="s">
        <v>8350</v>
      </c>
      <c r="E70" t="s">
        <v>8427</v>
      </c>
      <c r="F70" s="84">
        <v>46023</v>
      </c>
      <c r="G70" s="84">
        <v>46357</v>
      </c>
      <c r="H70">
        <v>1</v>
      </c>
      <c r="I70">
        <v>0</v>
      </c>
    </row>
    <row r="71" spans="1:9" x14ac:dyDescent="0.3">
      <c r="A71" t="s">
        <v>1618</v>
      </c>
      <c r="B71" t="s">
        <v>252</v>
      </c>
      <c r="C71" t="s">
        <v>1247</v>
      </c>
      <c r="D71" t="s">
        <v>8350</v>
      </c>
      <c r="E71" t="s">
        <v>8420</v>
      </c>
      <c r="F71" s="84">
        <v>46023</v>
      </c>
      <c r="G71" s="84">
        <v>46357</v>
      </c>
      <c r="H71">
        <v>1</v>
      </c>
      <c r="I71">
        <v>1</v>
      </c>
    </row>
    <row r="72" spans="1:9" x14ac:dyDescent="0.3">
      <c r="A72" t="s">
        <v>1467</v>
      </c>
      <c r="B72" t="s">
        <v>145</v>
      </c>
      <c r="C72" t="s">
        <v>1247</v>
      </c>
      <c r="D72" t="s">
        <v>8350</v>
      </c>
      <c r="E72" t="s">
        <v>8428</v>
      </c>
      <c r="F72" s="84">
        <v>46023</v>
      </c>
      <c r="G72" s="84">
        <v>46357</v>
      </c>
      <c r="H72">
        <v>9</v>
      </c>
      <c r="I72">
        <v>10</v>
      </c>
    </row>
    <row r="73" spans="1:9" x14ac:dyDescent="0.3">
      <c r="A73" t="s">
        <v>1467</v>
      </c>
      <c r="B73" t="s">
        <v>145</v>
      </c>
      <c r="C73" t="s">
        <v>1247</v>
      </c>
      <c r="D73" t="s">
        <v>8350</v>
      </c>
      <c r="E73" t="s">
        <v>8424</v>
      </c>
      <c r="F73" s="84">
        <v>46023</v>
      </c>
      <c r="G73" s="84">
        <v>46357</v>
      </c>
      <c r="H73">
        <v>5</v>
      </c>
      <c r="I73">
        <v>5</v>
      </c>
    </row>
    <row r="74" spans="1:9" x14ac:dyDescent="0.3">
      <c r="A74" t="s">
        <v>1723</v>
      </c>
      <c r="B74" t="s">
        <v>208</v>
      </c>
      <c r="C74" t="s">
        <v>1247</v>
      </c>
      <c r="D74" t="s">
        <v>8350</v>
      </c>
      <c r="E74" t="s">
        <v>8426</v>
      </c>
      <c r="F74" s="84">
        <v>46023</v>
      </c>
      <c r="G74" s="84">
        <v>46357</v>
      </c>
      <c r="H74">
        <v>2</v>
      </c>
      <c r="I74">
        <v>2</v>
      </c>
    </row>
    <row r="75" spans="1:9" x14ac:dyDescent="0.3">
      <c r="A75" t="s">
        <v>1467</v>
      </c>
      <c r="B75" t="s">
        <v>145</v>
      </c>
      <c r="C75" t="s">
        <v>1247</v>
      </c>
      <c r="D75" t="s">
        <v>8350</v>
      </c>
      <c r="E75" t="s">
        <v>8429</v>
      </c>
      <c r="F75" s="84">
        <v>46023</v>
      </c>
      <c r="G75" s="84">
        <v>46357</v>
      </c>
      <c r="H75">
        <v>10</v>
      </c>
      <c r="I75">
        <v>10</v>
      </c>
    </row>
    <row r="76" spans="1:9" x14ac:dyDescent="0.3">
      <c r="A76" t="s">
        <v>2566</v>
      </c>
      <c r="B76" t="s">
        <v>220</v>
      </c>
      <c r="C76" t="s">
        <v>1247</v>
      </c>
      <c r="D76" t="s">
        <v>8350</v>
      </c>
      <c r="E76" t="s">
        <v>8431</v>
      </c>
      <c r="F76" s="84">
        <v>46023</v>
      </c>
      <c r="G76" s="84">
        <v>46357</v>
      </c>
    </row>
    <row r="77" spans="1:9" x14ac:dyDescent="0.3">
      <c r="A77" t="s">
        <v>2566</v>
      </c>
      <c r="B77" t="s">
        <v>220</v>
      </c>
      <c r="C77" t="s">
        <v>1247</v>
      </c>
      <c r="D77" t="s">
        <v>8350</v>
      </c>
      <c r="E77" t="s">
        <v>8432</v>
      </c>
      <c r="F77" s="84">
        <v>46023</v>
      </c>
      <c r="G77" s="84">
        <v>46357</v>
      </c>
    </row>
    <row r="78" spans="1:9" x14ac:dyDescent="0.3">
      <c r="A78" t="s">
        <v>2566</v>
      </c>
      <c r="B78" t="s">
        <v>105</v>
      </c>
      <c r="C78" t="s">
        <v>1247</v>
      </c>
      <c r="D78" t="s">
        <v>8350</v>
      </c>
      <c r="E78" t="s">
        <v>8434</v>
      </c>
      <c r="F78" s="84">
        <v>46023</v>
      </c>
      <c r="G78" s="84">
        <v>46357</v>
      </c>
    </row>
    <row r="79" spans="1:9" x14ac:dyDescent="0.3">
      <c r="A79" t="s">
        <v>2566</v>
      </c>
      <c r="B79" t="s">
        <v>105</v>
      </c>
      <c r="C79" t="s">
        <v>1247</v>
      </c>
      <c r="D79" t="s">
        <v>8350</v>
      </c>
      <c r="E79" t="s">
        <v>8436</v>
      </c>
      <c r="F79" s="84">
        <v>46023</v>
      </c>
      <c r="G79" s="84">
        <v>46357</v>
      </c>
    </row>
    <row r="80" spans="1:9" x14ac:dyDescent="0.3">
      <c r="A80" t="s">
        <v>2566</v>
      </c>
      <c r="B80" t="s">
        <v>105</v>
      </c>
      <c r="C80" t="s">
        <v>1247</v>
      </c>
      <c r="D80" t="s">
        <v>8350</v>
      </c>
      <c r="E80" t="s">
        <v>8437</v>
      </c>
      <c r="F80" s="84">
        <v>46023</v>
      </c>
      <c r="G80" s="84">
        <v>46357</v>
      </c>
    </row>
    <row r="81" spans="1:9" x14ac:dyDescent="0.3">
      <c r="A81" t="s">
        <v>2566</v>
      </c>
      <c r="B81" t="s">
        <v>105</v>
      </c>
      <c r="C81" t="s">
        <v>1247</v>
      </c>
      <c r="D81" t="s">
        <v>8350</v>
      </c>
      <c r="E81" t="s">
        <v>8438</v>
      </c>
      <c r="F81" s="84">
        <v>46023</v>
      </c>
      <c r="G81" s="84">
        <v>46357</v>
      </c>
    </row>
    <row r="82" spans="1:9" x14ac:dyDescent="0.3">
      <c r="A82" t="s">
        <v>2566</v>
      </c>
      <c r="B82" t="s">
        <v>105</v>
      </c>
      <c r="C82" t="s">
        <v>1247</v>
      </c>
      <c r="D82" t="s">
        <v>8350</v>
      </c>
      <c r="E82" t="s">
        <v>8439</v>
      </c>
      <c r="F82" s="84">
        <v>46023</v>
      </c>
      <c r="G82" s="84">
        <v>46357</v>
      </c>
    </row>
    <row r="83" spans="1:9" x14ac:dyDescent="0.3">
      <c r="A83" t="s">
        <v>1723</v>
      </c>
      <c r="B83" t="s">
        <v>208</v>
      </c>
      <c r="C83" t="s">
        <v>1247</v>
      </c>
      <c r="D83" t="s">
        <v>8350</v>
      </c>
      <c r="E83" t="s">
        <v>8430</v>
      </c>
      <c r="F83" s="84">
        <v>46023</v>
      </c>
      <c r="G83" s="84">
        <v>46357</v>
      </c>
      <c r="H83">
        <v>1</v>
      </c>
      <c r="I83">
        <v>1</v>
      </c>
    </row>
    <row r="84" spans="1:9" x14ac:dyDescent="0.3">
      <c r="A84" t="s">
        <v>1598</v>
      </c>
      <c r="B84" t="s">
        <v>164</v>
      </c>
      <c r="C84" t="s">
        <v>1247</v>
      </c>
      <c r="D84" t="s">
        <v>8350</v>
      </c>
      <c r="E84" t="s">
        <v>8441</v>
      </c>
      <c r="F84" s="84">
        <v>46023</v>
      </c>
      <c r="G84" s="84">
        <v>46357</v>
      </c>
    </row>
    <row r="85" spans="1:9" x14ac:dyDescent="0.3">
      <c r="A85" t="s">
        <v>1598</v>
      </c>
      <c r="B85" t="s">
        <v>164</v>
      </c>
      <c r="C85" t="s">
        <v>1247</v>
      </c>
      <c r="D85" t="s">
        <v>8350</v>
      </c>
      <c r="E85" t="s">
        <v>8442</v>
      </c>
      <c r="F85" s="84">
        <v>46023</v>
      </c>
      <c r="G85" s="84">
        <v>46357</v>
      </c>
    </row>
    <row r="86" spans="1:9" x14ac:dyDescent="0.3">
      <c r="A86" t="s">
        <v>1598</v>
      </c>
      <c r="B86" t="s">
        <v>164</v>
      </c>
      <c r="C86" t="s">
        <v>1247</v>
      </c>
      <c r="D86" t="s">
        <v>8350</v>
      </c>
      <c r="E86" t="s">
        <v>8443</v>
      </c>
      <c r="F86" s="84">
        <v>46023</v>
      </c>
      <c r="G86" s="84">
        <v>46357</v>
      </c>
    </row>
    <row r="87" spans="1:9" x14ac:dyDescent="0.3">
      <c r="A87" t="s">
        <v>2573</v>
      </c>
      <c r="B87" t="s">
        <v>355</v>
      </c>
      <c r="C87" t="s">
        <v>1247</v>
      </c>
      <c r="D87" t="s">
        <v>8350</v>
      </c>
      <c r="E87" t="s">
        <v>8433</v>
      </c>
      <c r="F87" s="84">
        <v>46023</v>
      </c>
      <c r="G87" s="84">
        <v>46357</v>
      </c>
      <c r="H87">
        <v>681</v>
      </c>
      <c r="I87">
        <v>0</v>
      </c>
    </row>
    <row r="88" spans="1:9" x14ac:dyDescent="0.3">
      <c r="A88" t="s">
        <v>1598</v>
      </c>
      <c r="B88" t="s">
        <v>164</v>
      </c>
      <c r="C88" t="s">
        <v>1247</v>
      </c>
      <c r="D88" t="s">
        <v>8350</v>
      </c>
      <c r="E88" t="s">
        <v>8444</v>
      </c>
      <c r="F88" s="84">
        <v>46023</v>
      </c>
      <c r="G88" s="84">
        <v>46357</v>
      </c>
    </row>
    <row r="89" spans="1:9" x14ac:dyDescent="0.3">
      <c r="A89" t="s">
        <v>1723</v>
      </c>
      <c r="B89" t="s">
        <v>208</v>
      </c>
      <c r="C89" t="s">
        <v>1247</v>
      </c>
      <c r="D89" t="s">
        <v>8350</v>
      </c>
      <c r="E89" t="s">
        <v>8435</v>
      </c>
      <c r="F89" s="84">
        <v>46023</v>
      </c>
      <c r="G89" s="84">
        <v>46357</v>
      </c>
      <c r="H89">
        <v>1</v>
      </c>
      <c r="I89">
        <v>0</v>
      </c>
    </row>
    <row r="90" spans="1:9" x14ac:dyDescent="0.3">
      <c r="A90" t="s">
        <v>1598</v>
      </c>
      <c r="B90" t="s">
        <v>164</v>
      </c>
      <c r="C90" t="s">
        <v>1247</v>
      </c>
      <c r="D90" t="s">
        <v>8350</v>
      </c>
      <c r="E90" t="s">
        <v>8445</v>
      </c>
      <c r="F90" s="84">
        <v>46023</v>
      </c>
      <c r="G90" s="84">
        <v>46357</v>
      </c>
    </row>
    <row r="91" spans="1:9" x14ac:dyDescent="0.3">
      <c r="A91" t="s">
        <v>1598</v>
      </c>
      <c r="B91" t="s">
        <v>164</v>
      </c>
      <c r="C91" t="s">
        <v>1247</v>
      </c>
      <c r="D91" t="s">
        <v>8350</v>
      </c>
      <c r="E91" t="s">
        <v>8446</v>
      </c>
      <c r="F91" s="84">
        <v>46023</v>
      </c>
      <c r="G91" s="84">
        <v>46357</v>
      </c>
    </row>
    <row r="92" spans="1:9" x14ac:dyDescent="0.3">
      <c r="A92" t="s">
        <v>1598</v>
      </c>
      <c r="B92" t="s">
        <v>164</v>
      </c>
      <c r="C92" t="s">
        <v>1247</v>
      </c>
      <c r="D92" t="s">
        <v>8350</v>
      </c>
      <c r="E92" t="s">
        <v>8447</v>
      </c>
      <c r="F92" s="84">
        <v>46023</v>
      </c>
      <c r="G92" s="84">
        <v>46357</v>
      </c>
    </row>
    <row r="93" spans="1:9" x14ac:dyDescent="0.3">
      <c r="A93" t="s">
        <v>1598</v>
      </c>
      <c r="B93" t="s">
        <v>164</v>
      </c>
      <c r="C93" t="s">
        <v>1247</v>
      </c>
      <c r="D93" t="s">
        <v>8350</v>
      </c>
      <c r="E93" t="s">
        <v>8448</v>
      </c>
      <c r="F93" s="84">
        <v>46023</v>
      </c>
      <c r="G93" s="84">
        <v>46357</v>
      </c>
    </row>
    <row r="94" spans="1:9" x14ac:dyDescent="0.3">
      <c r="A94" t="s">
        <v>1618</v>
      </c>
      <c r="B94" t="s">
        <v>216</v>
      </c>
      <c r="C94" t="s">
        <v>1247</v>
      </c>
      <c r="D94" t="s">
        <v>8350</v>
      </c>
      <c r="E94" t="s">
        <v>8440</v>
      </c>
      <c r="F94" s="84">
        <v>46023</v>
      </c>
      <c r="G94" s="84">
        <v>46357</v>
      </c>
      <c r="H94">
        <v>4</v>
      </c>
      <c r="I94">
        <v>4</v>
      </c>
    </row>
    <row r="95" spans="1:9" x14ac:dyDescent="0.3">
      <c r="A95" t="s">
        <v>1598</v>
      </c>
      <c r="B95" t="s">
        <v>164</v>
      </c>
      <c r="C95" t="s">
        <v>1247</v>
      </c>
      <c r="D95" t="s">
        <v>8350</v>
      </c>
      <c r="E95" t="s">
        <v>8449</v>
      </c>
      <c r="F95" s="84">
        <v>46023</v>
      </c>
      <c r="G95" s="84">
        <v>46357</v>
      </c>
    </row>
    <row r="96" spans="1:9" x14ac:dyDescent="0.3">
      <c r="A96" t="s">
        <v>1598</v>
      </c>
      <c r="B96" t="s">
        <v>164</v>
      </c>
      <c r="C96" t="s">
        <v>1247</v>
      </c>
      <c r="D96" t="s">
        <v>8350</v>
      </c>
      <c r="E96" t="s">
        <v>8450</v>
      </c>
      <c r="F96" s="84">
        <v>46023</v>
      </c>
      <c r="G96" s="84">
        <v>46357</v>
      </c>
    </row>
    <row r="97" spans="1:7" x14ac:dyDescent="0.3">
      <c r="A97" t="s">
        <v>3565</v>
      </c>
      <c r="B97" t="s">
        <v>125</v>
      </c>
      <c r="C97" t="s">
        <v>1247</v>
      </c>
      <c r="D97" t="s">
        <v>8350</v>
      </c>
      <c r="E97" t="s">
        <v>8451</v>
      </c>
      <c r="F97" s="84">
        <v>46023</v>
      </c>
      <c r="G97" s="84">
        <v>46357</v>
      </c>
    </row>
    <row r="98" spans="1:7" x14ac:dyDescent="0.3">
      <c r="A98" t="s">
        <v>3565</v>
      </c>
      <c r="B98" t="s">
        <v>125</v>
      </c>
      <c r="C98" t="s">
        <v>1247</v>
      </c>
      <c r="D98" t="s">
        <v>8350</v>
      </c>
      <c r="E98" t="s">
        <v>8452</v>
      </c>
      <c r="F98" s="84">
        <v>46023</v>
      </c>
      <c r="G98" s="84">
        <v>46357</v>
      </c>
    </row>
    <row r="99" spans="1:7" x14ac:dyDescent="0.3">
      <c r="A99" t="s">
        <v>1535</v>
      </c>
      <c r="B99" t="s">
        <v>3605</v>
      </c>
      <c r="C99" t="s">
        <v>1247</v>
      </c>
      <c r="D99" t="s">
        <v>8350</v>
      </c>
      <c r="E99" t="s">
        <v>8453</v>
      </c>
      <c r="F99" s="84">
        <v>46023</v>
      </c>
      <c r="G99" s="84">
        <v>46357</v>
      </c>
    </row>
    <row r="100" spans="1:7" x14ac:dyDescent="0.3">
      <c r="A100" t="s">
        <v>1535</v>
      </c>
      <c r="B100" t="s">
        <v>3605</v>
      </c>
      <c r="C100" t="s">
        <v>1247</v>
      </c>
      <c r="D100" t="s">
        <v>8350</v>
      </c>
      <c r="E100" t="s">
        <v>8454</v>
      </c>
      <c r="F100" s="84">
        <v>46023</v>
      </c>
      <c r="G100" s="84">
        <v>46357</v>
      </c>
    </row>
    <row r="101" spans="1:7" x14ac:dyDescent="0.3">
      <c r="A101" t="s">
        <v>1535</v>
      </c>
      <c r="B101" t="s">
        <v>3605</v>
      </c>
      <c r="C101" t="s">
        <v>1247</v>
      </c>
      <c r="D101" t="s">
        <v>8350</v>
      </c>
      <c r="E101" t="s">
        <v>8455</v>
      </c>
      <c r="F101" s="84">
        <v>46023</v>
      </c>
      <c r="G101" s="84">
        <v>46357</v>
      </c>
    </row>
    <row r="102" spans="1:7" x14ac:dyDescent="0.3">
      <c r="A102" t="s">
        <v>1535</v>
      </c>
      <c r="B102" t="s">
        <v>3605</v>
      </c>
      <c r="C102" t="s">
        <v>1247</v>
      </c>
      <c r="D102" t="s">
        <v>8350</v>
      </c>
      <c r="E102" t="s">
        <v>8456</v>
      </c>
      <c r="F102" s="84">
        <v>46023</v>
      </c>
      <c r="G102" s="84">
        <v>46357</v>
      </c>
    </row>
    <row r="103" spans="1:7" x14ac:dyDescent="0.3">
      <c r="A103" t="s">
        <v>1535</v>
      </c>
      <c r="B103" t="s">
        <v>3605</v>
      </c>
      <c r="C103" t="s">
        <v>1247</v>
      </c>
      <c r="D103" t="s">
        <v>8350</v>
      </c>
      <c r="E103" t="s">
        <v>8457</v>
      </c>
      <c r="F103" s="84">
        <v>46023</v>
      </c>
      <c r="G103" s="84">
        <v>46357</v>
      </c>
    </row>
    <row r="104" spans="1:7" x14ac:dyDescent="0.3">
      <c r="A104" t="s">
        <v>1535</v>
      </c>
      <c r="B104" t="s">
        <v>3605</v>
      </c>
      <c r="C104" t="s">
        <v>1247</v>
      </c>
      <c r="D104" t="s">
        <v>8350</v>
      </c>
      <c r="E104" t="s">
        <v>8458</v>
      </c>
      <c r="F104" s="84">
        <v>46023</v>
      </c>
      <c r="G104" s="84">
        <v>46357</v>
      </c>
    </row>
    <row r="105" spans="1:7" x14ac:dyDescent="0.3">
      <c r="A105" t="s">
        <v>1535</v>
      </c>
      <c r="B105" t="s">
        <v>3605</v>
      </c>
      <c r="C105" t="s">
        <v>1247</v>
      </c>
      <c r="D105" t="s">
        <v>8350</v>
      </c>
      <c r="E105" t="s">
        <v>8459</v>
      </c>
      <c r="F105" s="84">
        <v>46023</v>
      </c>
      <c r="G105" s="84">
        <v>46357</v>
      </c>
    </row>
    <row r="106" spans="1:7" x14ac:dyDescent="0.3">
      <c r="A106" t="s">
        <v>1535</v>
      </c>
      <c r="B106" t="s">
        <v>3605</v>
      </c>
      <c r="C106" t="s">
        <v>1247</v>
      </c>
      <c r="D106" t="s">
        <v>8350</v>
      </c>
      <c r="E106" t="s">
        <v>8460</v>
      </c>
      <c r="F106" s="84">
        <v>46023</v>
      </c>
      <c r="G106" s="84">
        <v>46357</v>
      </c>
    </row>
    <row r="107" spans="1:7" x14ac:dyDescent="0.3">
      <c r="A107" t="s">
        <v>1535</v>
      </c>
      <c r="B107" t="s">
        <v>3605</v>
      </c>
      <c r="C107" t="s">
        <v>1247</v>
      </c>
      <c r="D107" t="s">
        <v>8350</v>
      </c>
      <c r="E107" t="s">
        <v>8461</v>
      </c>
      <c r="F107" s="84">
        <v>46023</v>
      </c>
      <c r="G107" s="84">
        <v>46357</v>
      </c>
    </row>
    <row r="108" spans="1:7" x14ac:dyDescent="0.3">
      <c r="A108" t="s">
        <v>1535</v>
      </c>
      <c r="B108" t="s">
        <v>3605</v>
      </c>
      <c r="C108" t="s">
        <v>1247</v>
      </c>
      <c r="D108" t="s">
        <v>8350</v>
      </c>
      <c r="E108" t="s">
        <v>8462</v>
      </c>
      <c r="F108" s="84">
        <v>46023</v>
      </c>
      <c r="G108" s="84">
        <v>46357</v>
      </c>
    </row>
    <row r="109" spans="1:7" x14ac:dyDescent="0.3">
      <c r="A109" t="s">
        <v>1535</v>
      </c>
      <c r="B109" t="s">
        <v>3605</v>
      </c>
      <c r="C109" t="s">
        <v>1247</v>
      </c>
      <c r="D109" t="s">
        <v>8350</v>
      </c>
      <c r="E109" t="s">
        <v>8463</v>
      </c>
      <c r="F109" s="84">
        <v>46023</v>
      </c>
      <c r="G109" s="84">
        <v>46357</v>
      </c>
    </row>
    <row r="110" spans="1:7" x14ac:dyDescent="0.3">
      <c r="A110" t="s">
        <v>1535</v>
      </c>
      <c r="B110" t="s">
        <v>3605</v>
      </c>
      <c r="C110" t="s">
        <v>1247</v>
      </c>
      <c r="D110" t="s">
        <v>8350</v>
      </c>
      <c r="E110" t="s">
        <v>8464</v>
      </c>
      <c r="F110" s="84">
        <v>46023</v>
      </c>
      <c r="G110" s="84">
        <v>46357</v>
      </c>
    </row>
    <row r="111" spans="1:7" x14ac:dyDescent="0.3">
      <c r="A111" t="s">
        <v>1535</v>
      </c>
      <c r="B111" t="s">
        <v>3605</v>
      </c>
      <c r="C111" t="s">
        <v>1247</v>
      </c>
      <c r="D111" t="s">
        <v>8350</v>
      </c>
      <c r="E111" t="s">
        <v>8465</v>
      </c>
      <c r="F111" s="84">
        <v>46023</v>
      </c>
      <c r="G111" s="84">
        <v>46357</v>
      </c>
    </row>
    <row r="112" spans="1:7" x14ac:dyDescent="0.3">
      <c r="A112" t="s">
        <v>1535</v>
      </c>
      <c r="B112" t="s">
        <v>3605</v>
      </c>
      <c r="C112" t="s">
        <v>1247</v>
      </c>
      <c r="D112" t="s">
        <v>8350</v>
      </c>
      <c r="E112" t="s">
        <v>8466</v>
      </c>
      <c r="F112" s="84">
        <v>46023</v>
      </c>
      <c r="G112" s="84">
        <v>46357</v>
      </c>
    </row>
    <row r="113" spans="1:9" x14ac:dyDescent="0.3">
      <c r="A113" t="s">
        <v>1535</v>
      </c>
      <c r="B113" t="s">
        <v>3605</v>
      </c>
      <c r="C113" t="s">
        <v>1247</v>
      </c>
      <c r="D113" t="s">
        <v>8350</v>
      </c>
      <c r="E113" t="s">
        <v>8468</v>
      </c>
      <c r="F113" s="84">
        <v>46023</v>
      </c>
      <c r="G113" s="84">
        <v>46357</v>
      </c>
    </row>
    <row r="114" spans="1:9" x14ac:dyDescent="0.3">
      <c r="A114" t="s">
        <v>2551</v>
      </c>
      <c r="B114" t="s">
        <v>1611</v>
      </c>
      <c r="C114" t="s">
        <v>1247</v>
      </c>
      <c r="D114" t="s">
        <v>8350</v>
      </c>
      <c r="E114" t="s">
        <v>8469</v>
      </c>
      <c r="F114" s="84">
        <v>46023</v>
      </c>
      <c r="G114" s="84">
        <v>46357</v>
      </c>
    </row>
    <row r="115" spans="1:9" x14ac:dyDescent="0.3">
      <c r="A115" t="s">
        <v>2551</v>
      </c>
      <c r="B115" t="s">
        <v>1611</v>
      </c>
      <c r="C115" t="s">
        <v>1247</v>
      </c>
      <c r="D115" t="s">
        <v>8350</v>
      </c>
      <c r="E115" t="s">
        <v>8470</v>
      </c>
      <c r="F115" s="84">
        <v>46023</v>
      </c>
      <c r="G115" s="84">
        <v>46357</v>
      </c>
    </row>
    <row r="116" spans="1:9" x14ac:dyDescent="0.3">
      <c r="A116" t="s">
        <v>2551</v>
      </c>
      <c r="B116" t="s">
        <v>1611</v>
      </c>
      <c r="C116" t="s">
        <v>1247</v>
      </c>
      <c r="D116" t="s">
        <v>8350</v>
      </c>
      <c r="E116" t="s">
        <v>8471</v>
      </c>
      <c r="F116" s="84">
        <v>46023</v>
      </c>
      <c r="G116" s="84">
        <v>46357</v>
      </c>
    </row>
    <row r="117" spans="1:9" x14ac:dyDescent="0.3">
      <c r="A117" t="s">
        <v>2570</v>
      </c>
      <c r="B117" t="s">
        <v>224</v>
      </c>
      <c r="C117" t="s">
        <v>1247</v>
      </c>
      <c r="D117" t="s">
        <v>8350</v>
      </c>
      <c r="E117" t="s">
        <v>8472</v>
      </c>
      <c r="F117" s="84">
        <v>46023</v>
      </c>
      <c r="G117" s="84">
        <v>46357</v>
      </c>
    </row>
    <row r="118" spans="1:9" x14ac:dyDescent="0.3">
      <c r="A118" t="s">
        <v>2570</v>
      </c>
      <c r="B118" t="s">
        <v>224</v>
      </c>
      <c r="C118" t="s">
        <v>1247</v>
      </c>
      <c r="D118" t="s">
        <v>8350</v>
      </c>
      <c r="E118" t="s">
        <v>8473</v>
      </c>
      <c r="F118" s="84">
        <v>46023</v>
      </c>
      <c r="G118" s="84">
        <v>46357</v>
      </c>
    </row>
    <row r="119" spans="1:9" x14ac:dyDescent="0.3">
      <c r="A119" t="s">
        <v>2570</v>
      </c>
      <c r="B119" t="s">
        <v>224</v>
      </c>
      <c r="C119" t="s">
        <v>1247</v>
      </c>
      <c r="D119" t="s">
        <v>8350</v>
      </c>
      <c r="E119" t="s">
        <v>8474</v>
      </c>
      <c r="F119" s="84">
        <v>46023</v>
      </c>
      <c r="G119" s="84">
        <v>46357</v>
      </c>
    </row>
    <row r="120" spans="1:9" x14ac:dyDescent="0.3">
      <c r="A120" t="s">
        <v>2570</v>
      </c>
      <c r="B120" t="s">
        <v>224</v>
      </c>
      <c r="C120" t="s">
        <v>1247</v>
      </c>
      <c r="D120" t="s">
        <v>8350</v>
      </c>
      <c r="E120" t="s">
        <v>8475</v>
      </c>
      <c r="F120" s="84">
        <v>46023</v>
      </c>
      <c r="G120" s="84">
        <v>46357</v>
      </c>
    </row>
    <row r="121" spans="1:9" x14ac:dyDescent="0.3">
      <c r="A121" t="s">
        <v>1723</v>
      </c>
      <c r="B121" t="s">
        <v>208</v>
      </c>
      <c r="C121" t="s">
        <v>1247</v>
      </c>
      <c r="D121" t="s">
        <v>8350</v>
      </c>
      <c r="E121" t="s">
        <v>8467</v>
      </c>
      <c r="F121" s="84">
        <v>46023</v>
      </c>
      <c r="G121" s="84">
        <v>46357</v>
      </c>
      <c r="H121">
        <v>1</v>
      </c>
      <c r="I121">
        <v>1</v>
      </c>
    </row>
    <row r="122" spans="1:9" x14ac:dyDescent="0.3">
      <c r="A122" t="s">
        <v>2570</v>
      </c>
      <c r="B122" t="s">
        <v>224</v>
      </c>
      <c r="C122" t="s">
        <v>1247</v>
      </c>
      <c r="D122" t="s">
        <v>8350</v>
      </c>
      <c r="E122" t="s">
        <v>8476</v>
      </c>
      <c r="F122" s="84">
        <v>46023</v>
      </c>
      <c r="G122" s="84">
        <v>46357</v>
      </c>
    </row>
    <row r="123" spans="1:9" x14ac:dyDescent="0.3">
      <c r="A123" t="s">
        <v>2570</v>
      </c>
      <c r="B123" t="s">
        <v>224</v>
      </c>
      <c r="C123" t="s">
        <v>1247</v>
      </c>
      <c r="D123" t="s">
        <v>8350</v>
      </c>
      <c r="E123" t="s">
        <v>8477</v>
      </c>
      <c r="F123" s="84">
        <v>46023</v>
      </c>
      <c r="G123" s="84">
        <v>46357</v>
      </c>
    </row>
    <row r="124" spans="1:9" x14ac:dyDescent="0.3">
      <c r="A124" t="s">
        <v>2570</v>
      </c>
      <c r="B124" t="s">
        <v>224</v>
      </c>
      <c r="C124" t="s">
        <v>1247</v>
      </c>
      <c r="D124" t="s">
        <v>8350</v>
      </c>
      <c r="E124" t="s">
        <v>8479</v>
      </c>
      <c r="F124" s="84">
        <v>46023</v>
      </c>
      <c r="G124" s="84">
        <v>46357</v>
      </c>
    </row>
    <row r="125" spans="1:9" x14ac:dyDescent="0.3">
      <c r="A125" t="s">
        <v>1723</v>
      </c>
      <c r="B125" t="s">
        <v>208</v>
      </c>
      <c r="C125" t="s">
        <v>1247</v>
      </c>
      <c r="D125" t="s">
        <v>8350</v>
      </c>
      <c r="E125" t="s">
        <v>8478</v>
      </c>
      <c r="F125" s="84">
        <v>46023</v>
      </c>
      <c r="G125" s="84">
        <v>46357</v>
      </c>
      <c r="H125">
        <v>1</v>
      </c>
      <c r="I125">
        <v>1</v>
      </c>
    </row>
    <row r="126" spans="1:9" x14ac:dyDescent="0.3">
      <c r="A126" t="s">
        <v>1723</v>
      </c>
      <c r="B126" t="s">
        <v>208</v>
      </c>
      <c r="C126" t="s">
        <v>1247</v>
      </c>
      <c r="D126" t="s">
        <v>8350</v>
      </c>
      <c r="E126" t="s">
        <v>8481</v>
      </c>
      <c r="F126" s="84">
        <v>46023</v>
      </c>
      <c r="G126" s="84">
        <v>46357</v>
      </c>
    </row>
    <row r="127" spans="1:9" x14ac:dyDescent="0.3">
      <c r="A127" t="s">
        <v>3398</v>
      </c>
      <c r="B127" t="s">
        <v>3404</v>
      </c>
      <c r="C127" t="s">
        <v>1247</v>
      </c>
      <c r="D127" t="s">
        <v>8350</v>
      </c>
      <c r="E127" t="s">
        <v>8482</v>
      </c>
      <c r="F127" s="84">
        <v>46023</v>
      </c>
      <c r="G127" s="84">
        <v>46357</v>
      </c>
    </row>
    <row r="128" spans="1:9" x14ac:dyDescent="0.3">
      <c r="A128" t="s">
        <v>3398</v>
      </c>
      <c r="B128" t="s">
        <v>3404</v>
      </c>
      <c r="C128" t="s">
        <v>1247</v>
      </c>
      <c r="D128" t="s">
        <v>8350</v>
      </c>
      <c r="E128" t="s">
        <v>8483</v>
      </c>
      <c r="F128" s="84">
        <v>46023</v>
      </c>
      <c r="G128" s="84">
        <v>46357</v>
      </c>
    </row>
    <row r="129" spans="1:9" x14ac:dyDescent="0.3">
      <c r="A129" t="s">
        <v>3398</v>
      </c>
      <c r="B129" t="s">
        <v>3404</v>
      </c>
      <c r="C129" t="s">
        <v>1247</v>
      </c>
      <c r="D129" t="s">
        <v>8350</v>
      </c>
      <c r="E129" t="s">
        <v>8484</v>
      </c>
      <c r="F129" s="84">
        <v>46023</v>
      </c>
      <c r="G129" s="84">
        <v>46357</v>
      </c>
    </row>
    <row r="130" spans="1:9" x14ac:dyDescent="0.3">
      <c r="A130" t="s">
        <v>3398</v>
      </c>
      <c r="B130" t="s">
        <v>3404</v>
      </c>
      <c r="C130" t="s">
        <v>1247</v>
      </c>
      <c r="D130" t="s">
        <v>8350</v>
      </c>
      <c r="E130" t="s">
        <v>8485</v>
      </c>
      <c r="F130" s="84">
        <v>46023</v>
      </c>
      <c r="G130" s="84">
        <v>46357</v>
      </c>
    </row>
    <row r="131" spans="1:9" x14ac:dyDescent="0.3">
      <c r="A131" t="s">
        <v>2623</v>
      </c>
      <c r="B131" t="s">
        <v>418</v>
      </c>
      <c r="C131" t="s">
        <v>1247</v>
      </c>
      <c r="D131" t="s">
        <v>8350</v>
      </c>
      <c r="E131" t="s">
        <v>8486</v>
      </c>
      <c r="F131" s="84">
        <v>46023</v>
      </c>
      <c r="G131" s="84">
        <v>46357</v>
      </c>
    </row>
    <row r="132" spans="1:9" x14ac:dyDescent="0.3">
      <c r="A132" t="s">
        <v>2623</v>
      </c>
      <c r="B132" t="s">
        <v>418</v>
      </c>
      <c r="C132" t="s">
        <v>1247</v>
      </c>
      <c r="D132" t="s">
        <v>8350</v>
      </c>
      <c r="E132" t="s">
        <v>8487</v>
      </c>
      <c r="F132" s="84">
        <v>46023</v>
      </c>
      <c r="G132" s="84">
        <v>46357</v>
      </c>
    </row>
    <row r="133" spans="1:9" x14ac:dyDescent="0.3">
      <c r="A133" t="s">
        <v>2573</v>
      </c>
      <c r="B133" t="s">
        <v>355</v>
      </c>
      <c r="C133" t="s">
        <v>1247</v>
      </c>
      <c r="D133" t="s">
        <v>8350</v>
      </c>
      <c r="E133" t="s">
        <v>8480</v>
      </c>
      <c r="F133" s="84">
        <v>46023</v>
      </c>
      <c r="G133" s="84">
        <v>46357</v>
      </c>
      <c r="H133">
        <v>168</v>
      </c>
      <c r="I133">
        <v>0</v>
      </c>
    </row>
    <row r="134" spans="1:9" x14ac:dyDescent="0.3">
      <c r="A134" t="s">
        <v>1618</v>
      </c>
      <c r="B134" t="s">
        <v>168</v>
      </c>
      <c r="C134" t="s">
        <v>1247</v>
      </c>
      <c r="D134" t="s">
        <v>8350</v>
      </c>
      <c r="E134" t="s">
        <v>8488</v>
      </c>
      <c r="F134" s="84">
        <v>46023</v>
      </c>
      <c r="G134" s="84">
        <v>46357</v>
      </c>
      <c r="H134">
        <v>1</v>
      </c>
      <c r="I134">
        <v>1</v>
      </c>
    </row>
    <row r="135" spans="1:9" x14ac:dyDescent="0.3">
      <c r="A135" t="s">
        <v>1618</v>
      </c>
      <c r="B135" t="s">
        <v>216</v>
      </c>
      <c r="C135" t="s">
        <v>1247</v>
      </c>
      <c r="D135" t="s">
        <v>8350</v>
      </c>
      <c r="E135" t="s">
        <v>8489</v>
      </c>
      <c r="F135" s="84">
        <v>46023</v>
      </c>
      <c r="G135" s="84">
        <v>46357</v>
      </c>
    </row>
    <row r="136" spans="1:9" x14ac:dyDescent="0.3">
      <c r="A136" t="s">
        <v>3610</v>
      </c>
      <c r="B136" t="s">
        <v>337</v>
      </c>
      <c r="C136" t="s">
        <v>1247</v>
      </c>
      <c r="D136" t="s">
        <v>8350</v>
      </c>
      <c r="E136" t="s">
        <v>8490</v>
      </c>
      <c r="F136" s="84">
        <v>46023</v>
      </c>
      <c r="G136" s="84">
        <v>46357</v>
      </c>
    </row>
    <row r="137" spans="1:9" x14ac:dyDescent="0.3">
      <c r="A137" t="s">
        <v>3610</v>
      </c>
      <c r="B137" t="s">
        <v>337</v>
      </c>
      <c r="C137" t="s">
        <v>1247</v>
      </c>
      <c r="D137" t="s">
        <v>8350</v>
      </c>
      <c r="E137" t="s">
        <v>8491</v>
      </c>
      <c r="F137" s="84">
        <v>46023</v>
      </c>
      <c r="G137" s="84">
        <v>46357</v>
      </c>
    </row>
    <row r="138" spans="1:9" x14ac:dyDescent="0.3">
      <c r="A138" t="s">
        <v>3707</v>
      </c>
      <c r="B138" t="s">
        <v>1021</v>
      </c>
      <c r="C138" t="s">
        <v>1247</v>
      </c>
      <c r="D138" t="s">
        <v>8350</v>
      </c>
      <c r="E138" t="s">
        <v>8492</v>
      </c>
      <c r="F138" s="84">
        <v>46023</v>
      </c>
      <c r="G138" s="84">
        <v>46357</v>
      </c>
    </row>
    <row r="139" spans="1:9" x14ac:dyDescent="0.3">
      <c r="A139" t="s">
        <v>3707</v>
      </c>
      <c r="B139" t="s">
        <v>1021</v>
      </c>
      <c r="C139" t="s">
        <v>1247</v>
      </c>
      <c r="D139" t="s">
        <v>8350</v>
      </c>
      <c r="E139" t="s">
        <v>8493</v>
      </c>
      <c r="F139" s="84">
        <v>46023</v>
      </c>
      <c r="G139" s="84">
        <v>46357</v>
      </c>
    </row>
    <row r="140" spans="1:9" x14ac:dyDescent="0.3">
      <c r="A140" t="s">
        <v>3707</v>
      </c>
      <c r="B140" t="s">
        <v>1021</v>
      </c>
      <c r="C140" t="s">
        <v>1247</v>
      </c>
      <c r="D140" t="s">
        <v>8350</v>
      </c>
      <c r="E140" t="s">
        <v>8494</v>
      </c>
      <c r="F140" s="84">
        <v>46023</v>
      </c>
      <c r="G140" s="84">
        <v>46357</v>
      </c>
    </row>
    <row r="141" spans="1:9" x14ac:dyDescent="0.3">
      <c r="A141" t="s">
        <v>3707</v>
      </c>
      <c r="B141" t="s">
        <v>1021</v>
      </c>
      <c r="C141" t="s">
        <v>1247</v>
      </c>
      <c r="D141" t="s">
        <v>8350</v>
      </c>
      <c r="E141" t="s">
        <v>8495</v>
      </c>
      <c r="F141" s="84">
        <v>46023</v>
      </c>
      <c r="G141" s="84">
        <v>46357</v>
      </c>
    </row>
    <row r="142" spans="1:9" x14ac:dyDescent="0.3">
      <c r="A142" t="s">
        <v>3851</v>
      </c>
      <c r="B142" t="s">
        <v>3856</v>
      </c>
      <c r="C142" t="s">
        <v>1247</v>
      </c>
      <c r="D142" t="s">
        <v>8350</v>
      </c>
      <c r="E142" t="s">
        <v>8499</v>
      </c>
      <c r="F142" s="84">
        <v>46023</v>
      </c>
      <c r="G142" s="84">
        <v>46357</v>
      </c>
    </row>
    <row r="143" spans="1:9" x14ac:dyDescent="0.3">
      <c r="A143" t="s">
        <v>3851</v>
      </c>
      <c r="B143" t="s">
        <v>3856</v>
      </c>
      <c r="C143" t="s">
        <v>1247</v>
      </c>
      <c r="D143" t="s">
        <v>8350</v>
      </c>
      <c r="E143" t="s">
        <v>8500</v>
      </c>
      <c r="F143" s="84">
        <v>46023</v>
      </c>
      <c r="G143" s="84">
        <v>46357</v>
      </c>
    </row>
    <row r="144" spans="1:9" x14ac:dyDescent="0.3">
      <c r="A144" t="s">
        <v>2555</v>
      </c>
      <c r="B144" t="s">
        <v>148</v>
      </c>
      <c r="C144" t="s">
        <v>1247</v>
      </c>
      <c r="D144" t="s">
        <v>8350</v>
      </c>
      <c r="E144" t="s">
        <v>8501</v>
      </c>
      <c r="F144" s="84">
        <v>46023</v>
      </c>
      <c r="G144" s="84">
        <v>46357</v>
      </c>
    </row>
    <row r="145" spans="1:7" x14ac:dyDescent="0.3">
      <c r="A145" t="s">
        <v>2555</v>
      </c>
      <c r="B145" t="s">
        <v>148</v>
      </c>
      <c r="C145" t="s">
        <v>1247</v>
      </c>
      <c r="D145" t="s">
        <v>8350</v>
      </c>
      <c r="E145" t="s">
        <v>8502</v>
      </c>
      <c r="F145" s="84">
        <v>46023</v>
      </c>
      <c r="G145" s="84">
        <v>46357</v>
      </c>
    </row>
    <row r="146" spans="1:7" x14ac:dyDescent="0.3">
      <c r="A146" t="s">
        <v>2555</v>
      </c>
      <c r="B146" t="s">
        <v>148</v>
      </c>
      <c r="C146" t="s">
        <v>1247</v>
      </c>
      <c r="D146" t="s">
        <v>8350</v>
      </c>
      <c r="E146" t="s">
        <v>8503</v>
      </c>
      <c r="F146" s="84">
        <v>46023</v>
      </c>
      <c r="G146" s="84">
        <v>46357</v>
      </c>
    </row>
    <row r="147" spans="1:7" x14ac:dyDescent="0.3">
      <c r="A147" t="s">
        <v>2615</v>
      </c>
      <c r="B147" t="s">
        <v>82</v>
      </c>
      <c r="C147" t="s">
        <v>1247</v>
      </c>
      <c r="D147" t="s">
        <v>8350</v>
      </c>
      <c r="E147" t="s">
        <v>8504</v>
      </c>
      <c r="F147" s="84">
        <v>46023</v>
      </c>
      <c r="G147" s="84">
        <v>46357</v>
      </c>
    </row>
    <row r="148" spans="1:7" x14ac:dyDescent="0.3">
      <c r="A148" t="s">
        <v>2615</v>
      </c>
      <c r="B148" t="s">
        <v>82</v>
      </c>
      <c r="C148" t="s">
        <v>1247</v>
      </c>
      <c r="D148" t="s">
        <v>8350</v>
      </c>
      <c r="E148" t="s">
        <v>8505</v>
      </c>
      <c r="F148" s="84">
        <v>46023</v>
      </c>
      <c r="G148" s="84">
        <v>46357</v>
      </c>
    </row>
    <row r="149" spans="1:7" x14ac:dyDescent="0.3">
      <c r="A149" t="s">
        <v>8136</v>
      </c>
      <c r="B149" t="s">
        <v>156</v>
      </c>
      <c r="C149" t="s">
        <v>1247</v>
      </c>
      <c r="D149" t="s">
        <v>8350</v>
      </c>
      <c r="E149" t="s">
        <v>33618</v>
      </c>
      <c r="F149" s="84">
        <v>46023</v>
      </c>
      <c r="G149" s="84">
        <v>46357</v>
      </c>
    </row>
    <row r="150" spans="1:7" x14ac:dyDescent="0.3">
      <c r="A150" t="s">
        <v>8136</v>
      </c>
      <c r="B150" t="s">
        <v>156</v>
      </c>
      <c r="C150" t="s">
        <v>1247</v>
      </c>
      <c r="D150" t="s">
        <v>8350</v>
      </c>
      <c r="E150" t="s">
        <v>33619</v>
      </c>
      <c r="F150" s="84">
        <v>46023</v>
      </c>
      <c r="G150" s="84">
        <v>46357</v>
      </c>
    </row>
    <row r="151" spans="1:7" x14ac:dyDescent="0.3">
      <c r="A151" t="s">
        <v>8136</v>
      </c>
      <c r="B151" t="s">
        <v>156</v>
      </c>
      <c r="C151" t="s">
        <v>1247</v>
      </c>
      <c r="D151" t="s">
        <v>8350</v>
      </c>
      <c r="E151" t="s">
        <v>33620</v>
      </c>
      <c r="F151" s="84">
        <v>46023</v>
      </c>
      <c r="G151" s="84">
        <v>46357</v>
      </c>
    </row>
    <row r="152" spans="1:7" x14ac:dyDescent="0.3">
      <c r="A152" t="s">
        <v>8136</v>
      </c>
      <c r="B152" t="s">
        <v>156</v>
      </c>
      <c r="C152" t="s">
        <v>1247</v>
      </c>
      <c r="D152" t="s">
        <v>8350</v>
      </c>
      <c r="E152" t="s">
        <v>33621</v>
      </c>
      <c r="F152" s="84">
        <v>46023</v>
      </c>
      <c r="G152" s="84">
        <v>46357</v>
      </c>
    </row>
    <row r="153" spans="1:7" x14ac:dyDescent="0.3">
      <c r="A153" t="s">
        <v>8136</v>
      </c>
      <c r="B153" t="s">
        <v>156</v>
      </c>
      <c r="C153" t="s">
        <v>1247</v>
      </c>
      <c r="D153" t="s">
        <v>8350</v>
      </c>
      <c r="E153" t="s">
        <v>33622</v>
      </c>
      <c r="F153" s="84">
        <v>46023</v>
      </c>
      <c r="G153" s="84">
        <v>46357</v>
      </c>
    </row>
    <row r="154" spans="1:7" x14ac:dyDescent="0.3">
      <c r="A154" t="s">
        <v>3334</v>
      </c>
      <c r="B154" t="s">
        <v>858</v>
      </c>
      <c r="C154" t="s">
        <v>1247</v>
      </c>
      <c r="D154" t="s">
        <v>8350</v>
      </c>
      <c r="E154" t="s">
        <v>8506</v>
      </c>
      <c r="F154" s="84">
        <v>46023</v>
      </c>
      <c r="G154" s="84">
        <v>46357</v>
      </c>
    </row>
    <row r="155" spans="1:7" x14ac:dyDescent="0.3">
      <c r="A155" t="s">
        <v>3334</v>
      </c>
      <c r="B155" t="s">
        <v>858</v>
      </c>
      <c r="C155" t="s">
        <v>1247</v>
      </c>
      <c r="D155" t="s">
        <v>8350</v>
      </c>
      <c r="E155" t="s">
        <v>8507</v>
      </c>
      <c r="F155" s="84">
        <v>46023</v>
      </c>
      <c r="G155" s="84">
        <v>46357</v>
      </c>
    </row>
    <row r="156" spans="1:7" x14ac:dyDescent="0.3">
      <c r="A156" t="s">
        <v>3334</v>
      </c>
      <c r="B156" t="s">
        <v>858</v>
      </c>
      <c r="C156" t="s">
        <v>1247</v>
      </c>
      <c r="D156" t="s">
        <v>8350</v>
      </c>
      <c r="E156" t="s">
        <v>8508</v>
      </c>
      <c r="F156" s="84">
        <v>46023</v>
      </c>
      <c r="G156" s="84">
        <v>46357</v>
      </c>
    </row>
    <row r="157" spans="1:7" x14ac:dyDescent="0.3">
      <c r="A157" t="s">
        <v>3334</v>
      </c>
      <c r="B157" t="s">
        <v>858</v>
      </c>
      <c r="C157" t="s">
        <v>1247</v>
      </c>
      <c r="D157" t="s">
        <v>8350</v>
      </c>
      <c r="E157" t="s">
        <v>8509</v>
      </c>
      <c r="F157" s="84">
        <v>46023</v>
      </c>
      <c r="G157" s="84">
        <v>46357</v>
      </c>
    </row>
    <row r="158" spans="1:7" x14ac:dyDescent="0.3">
      <c r="A158" t="s">
        <v>3334</v>
      </c>
      <c r="B158" t="s">
        <v>858</v>
      </c>
      <c r="C158" t="s">
        <v>1247</v>
      </c>
      <c r="D158" t="s">
        <v>8350</v>
      </c>
      <c r="E158" t="s">
        <v>8510</v>
      </c>
      <c r="F158" s="84">
        <v>46023</v>
      </c>
      <c r="G158" s="84">
        <v>46357</v>
      </c>
    </row>
    <row r="159" spans="1:7" x14ac:dyDescent="0.3">
      <c r="A159" t="s">
        <v>3334</v>
      </c>
      <c r="B159" t="s">
        <v>858</v>
      </c>
      <c r="C159" t="s">
        <v>1247</v>
      </c>
      <c r="D159" t="s">
        <v>8350</v>
      </c>
      <c r="E159" t="s">
        <v>8511</v>
      </c>
      <c r="F159" s="84">
        <v>46023</v>
      </c>
      <c r="G159" s="84">
        <v>46357</v>
      </c>
    </row>
    <row r="160" spans="1:7" x14ac:dyDescent="0.3">
      <c r="A160" t="s">
        <v>3334</v>
      </c>
      <c r="B160" t="s">
        <v>858</v>
      </c>
      <c r="C160" t="s">
        <v>1247</v>
      </c>
      <c r="D160" t="s">
        <v>8350</v>
      </c>
      <c r="E160" t="s">
        <v>8512</v>
      </c>
      <c r="F160" s="84">
        <v>46023</v>
      </c>
      <c r="G160" s="84">
        <v>46357</v>
      </c>
    </row>
    <row r="161" spans="1:7" x14ac:dyDescent="0.3">
      <c r="A161" t="s">
        <v>3334</v>
      </c>
      <c r="B161" t="s">
        <v>858</v>
      </c>
      <c r="C161" t="s">
        <v>1247</v>
      </c>
      <c r="D161" t="s">
        <v>8350</v>
      </c>
      <c r="E161" t="s">
        <v>8513</v>
      </c>
      <c r="F161" s="84">
        <v>46023</v>
      </c>
      <c r="G161" s="84">
        <v>46357</v>
      </c>
    </row>
    <row r="162" spans="1:7" x14ac:dyDescent="0.3">
      <c r="A162" t="s">
        <v>3334</v>
      </c>
      <c r="B162" t="s">
        <v>858</v>
      </c>
      <c r="C162" t="s">
        <v>1247</v>
      </c>
      <c r="D162" t="s">
        <v>8350</v>
      </c>
      <c r="E162" t="s">
        <v>8514</v>
      </c>
      <c r="F162" s="84">
        <v>46023</v>
      </c>
      <c r="G162" s="84">
        <v>46357</v>
      </c>
    </row>
    <row r="163" spans="1:7" x14ac:dyDescent="0.3">
      <c r="A163" t="s">
        <v>3334</v>
      </c>
      <c r="B163" t="s">
        <v>858</v>
      </c>
      <c r="C163" t="s">
        <v>1247</v>
      </c>
      <c r="D163" t="s">
        <v>8350</v>
      </c>
      <c r="E163" t="s">
        <v>8515</v>
      </c>
      <c r="F163" s="84">
        <v>46023</v>
      </c>
      <c r="G163" s="84">
        <v>46357</v>
      </c>
    </row>
    <row r="164" spans="1:7" x14ac:dyDescent="0.3">
      <c r="A164" t="s">
        <v>3334</v>
      </c>
      <c r="B164" t="s">
        <v>858</v>
      </c>
      <c r="C164" t="s">
        <v>1247</v>
      </c>
      <c r="D164" t="s">
        <v>8350</v>
      </c>
      <c r="E164" t="s">
        <v>8516</v>
      </c>
      <c r="F164" s="84">
        <v>46023</v>
      </c>
      <c r="G164" s="84">
        <v>46357</v>
      </c>
    </row>
    <row r="165" spans="1:7" x14ac:dyDescent="0.3">
      <c r="A165" t="s">
        <v>3334</v>
      </c>
      <c r="B165" t="s">
        <v>858</v>
      </c>
      <c r="C165" t="s">
        <v>1247</v>
      </c>
      <c r="D165" t="s">
        <v>8350</v>
      </c>
      <c r="E165" t="s">
        <v>8517</v>
      </c>
      <c r="F165" s="84">
        <v>46023</v>
      </c>
      <c r="G165" s="84">
        <v>46357</v>
      </c>
    </row>
    <row r="166" spans="1:7" x14ac:dyDescent="0.3">
      <c r="A166" t="s">
        <v>3334</v>
      </c>
      <c r="B166" t="s">
        <v>858</v>
      </c>
      <c r="C166" t="s">
        <v>1247</v>
      </c>
      <c r="D166" t="s">
        <v>8350</v>
      </c>
      <c r="E166" t="s">
        <v>8518</v>
      </c>
      <c r="F166" s="84">
        <v>46023</v>
      </c>
      <c r="G166" s="84">
        <v>46357</v>
      </c>
    </row>
    <row r="167" spans="1:7" x14ac:dyDescent="0.3">
      <c r="A167" t="s">
        <v>3334</v>
      </c>
      <c r="B167" t="s">
        <v>858</v>
      </c>
      <c r="C167" t="s">
        <v>1247</v>
      </c>
      <c r="D167" t="s">
        <v>8350</v>
      </c>
      <c r="E167" t="s">
        <v>8519</v>
      </c>
      <c r="F167" s="84">
        <v>46023</v>
      </c>
      <c r="G167" s="84">
        <v>46357</v>
      </c>
    </row>
    <row r="168" spans="1:7" x14ac:dyDescent="0.3">
      <c r="A168" t="s">
        <v>3334</v>
      </c>
      <c r="B168" t="s">
        <v>858</v>
      </c>
      <c r="C168" t="s">
        <v>1247</v>
      </c>
      <c r="D168" t="s">
        <v>8350</v>
      </c>
      <c r="E168" t="s">
        <v>8520</v>
      </c>
      <c r="F168" s="84">
        <v>46023</v>
      </c>
      <c r="G168" s="84">
        <v>46357</v>
      </c>
    </row>
    <row r="169" spans="1:7" x14ac:dyDescent="0.3">
      <c r="A169" t="s">
        <v>3334</v>
      </c>
      <c r="B169" t="s">
        <v>858</v>
      </c>
      <c r="C169" t="s">
        <v>1247</v>
      </c>
      <c r="D169" t="s">
        <v>8350</v>
      </c>
      <c r="E169" t="s">
        <v>8521</v>
      </c>
      <c r="F169" s="84">
        <v>46023</v>
      </c>
      <c r="G169" s="84">
        <v>46357</v>
      </c>
    </row>
    <row r="170" spans="1:7" x14ac:dyDescent="0.3">
      <c r="A170" t="s">
        <v>3334</v>
      </c>
      <c r="B170" t="s">
        <v>858</v>
      </c>
      <c r="C170" t="s">
        <v>1247</v>
      </c>
      <c r="D170" t="s">
        <v>8350</v>
      </c>
      <c r="E170" t="s">
        <v>8522</v>
      </c>
      <c r="F170" s="84">
        <v>46023</v>
      </c>
      <c r="G170" s="84">
        <v>46357</v>
      </c>
    </row>
    <row r="171" spans="1:7" x14ac:dyDescent="0.3">
      <c r="A171" t="s">
        <v>3334</v>
      </c>
      <c r="B171" t="s">
        <v>858</v>
      </c>
      <c r="C171" t="s">
        <v>1247</v>
      </c>
      <c r="D171" t="s">
        <v>8350</v>
      </c>
      <c r="E171" t="s">
        <v>8523</v>
      </c>
      <c r="F171" s="84">
        <v>46023</v>
      </c>
      <c r="G171" s="84">
        <v>46357</v>
      </c>
    </row>
    <row r="172" spans="1:7" x14ac:dyDescent="0.3">
      <c r="A172" t="s">
        <v>3334</v>
      </c>
      <c r="B172" t="s">
        <v>858</v>
      </c>
      <c r="C172" t="s">
        <v>1247</v>
      </c>
      <c r="D172" t="s">
        <v>8350</v>
      </c>
      <c r="E172" t="s">
        <v>8524</v>
      </c>
      <c r="F172" s="84">
        <v>46023</v>
      </c>
      <c r="G172" s="84">
        <v>46357</v>
      </c>
    </row>
    <row r="173" spans="1:7" x14ac:dyDescent="0.3">
      <c r="A173" t="s">
        <v>3334</v>
      </c>
      <c r="B173" t="s">
        <v>858</v>
      </c>
      <c r="C173" t="s">
        <v>1247</v>
      </c>
      <c r="D173" t="s">
        <v>8350</v>
      </c>
      <c r="E173" t="s">
        <v>8525</v>
      </c>
      <c r="F173" s="84">
        <v>46023</v>
      </c>
      <c r="G173" s="84">
        <v>46357</v>
      </c>
    </row>
    <row r="174" spans="1:7" x14ac:dyDescent="0.3">
      <c r="A174" t="s">
        <v>3334</v>
      </c>
      <c r="B174" t="s">
        <v>858</v>
      </c>
      <c r="C174" t="s">
        <v>1247</v>
      </c>
      <c r="D174" t="s">
        <v>8350</v>
      </c>
      <c r="E174" t="s">
        <v>8526</v>
      </c>
      <c r="F174" s="84">
        <v>46023</v>
      </c>
      <c r="G174" s="84">
        <v>46357</v>
      </c>
    </row>
    <row r="175" spans="1:7" x14ac:dyDescent="0.3">
      <c r="A175" t="s">
        <v>3334</v>
      </c>
      <c r="B175" t="s">
        <v>858</v>
      </c>
      <c r="C175" t="s">
        <v>1247</v>
      </c>
      <c r="D175" t="s">
        <v>8350</v>
      </c>
      <c r="E175" t="s">
        <v>8527</v>
      </c>
      <c r="F175" s="84">
        <v>46023</v>
      </c>
      <c r="G175" s="84">
        <v>46357</v>
      </c>
    </row>
    <row r="176" spans="1:7" x14ac:dyDescent="0.3">
      <c r="A176" t="s">
        <v>3334</v>
      </c>
      <c r="B176" t="s">
        <v>858</v>
      </c>
      <c r="C176" t="s">
        <v>1247</v>
      </c>
      <c r="D176" t="s">
        <v>8350</v>
      </c>
      <c r="E176" t="s">
        <v>8528</v>
      </c>
      <c r="F176" s="84">
        <v>46023</v>
      </c>
      <c r="G176" s="84">
        <v>46357</v>
      </c>
    </row>
    <row r="177" spans="1:7" x14ac:dyDescent="0.3">
      <c r="A177" t="s">
        <v>3334</v>
      </c>
      <c r="B177" t="s">
        <v>858</v>
      </c>
      <c r="C177" t="s">
        <v>1247</v>
      </c>
      <c r="D177" t="s">
        <v>8350</v>
      </c>
      <c r="E177" t="s">
        <v>8529</v>
      </c>
      <c r="F177" s="84">
        <v>46023</v>
      </c>
      <c r="G177" s="84">
        <v>46357</v>
      </c>
    </row>
    <row r="178" spans="1:7" x14ac:dyDescent="0.3">
      <c r="A178" t="s">
        <v>3334</v>
      </c>
      <c r="B178" t="s">
        <v>858</v>
      </c>
      <c r="C178" t="s">
        <v>1247</v>
      </c>
      <c r="D178" t="s">
        <v>8350</v>
      </c>
      <c r="E178" t="s">
        <v>8530</v>
      </c>
      <c r="F178" s="84">
        <v>46023</v>
      </c>
      <c r="G178" s="84">
        <v>46357</v>
      </c>
    </row>
    <row r="179" spans="1:7" x14ac:dyDescent="0.3">
      <c r="A179" t="s">
        <v>3334</v>
      </c>
      <c r="B179" t="s">
        <v>858</v>
      </c>
      <c r="C179" t="s">
        <v>1247</v>
      </c>
      <c r="D179" t="s">
        <v>8350</v>
      </c>
      <c r="E179" t="s">
        <v>8531</v>
      </c>
      <c r="F179" s="84">
        <v>46023</v>
      </c>
      <c r="G179" s="84">
        <v>46357</v>
      </c>
    </row>
    <row r="180" spans="1:7" x14ac:dyDescent="0.3">
      <c r="A180" t="s">
        <v>3334</v>
      </c>
      <c r="B180" t="s">
        <v>858</v>
      </c>
      <c r="C180" t="s">
        <v>1247</v>
      </c>
      <c r="D180" t="s">
        <v>8350</v>
      </c>
      <c r="E180" t="s">
        <v>8532</v>
      </c>
      <c r="F180" s="84">
        <v>46023</v>
      </c>
      <c r="G180" s="84">
        <v>46357</v>
      </c>
    </row>
    <row r="181" spans="1:7" x14ac:dyDescent="0.3">
      <c r="A181" t="s">
        <v>3334</v>
      </c>
      <c r="B181" t="s">
        <v>858</v>
      </c>
      <c r="C181" t="s">
        <v>1247</v>
      </c>
      <c r="D181" t="s">
        <v>8350</v>
      </c>
      <c r="E181" t="s">
        <v>8533</v>
      </c>
      <c r="F181" s="84">
        <v>46023</v>
      </c>
      <c r="G181" s="84">
        <v>46357</v>
      </c>
    </row>
    <row r="182" spans="1:7" x14ac:dyDescent="0.3">
      <c r="A182" t="s">
        <v>3334</v>
      </c>
      <c r="B182" t="s">
        <v>858</v>
      </c>
      <c r="C182" t="s">
        <v>1247</v>
      </c>
      <c r="D182" t="s">
        <v>8350</v>
      </c>
      <c r="E182" t="s">
        <v>8534</v>
      </c>
      <c r="F182" s="84">
        <v>46023</v>
      </c>
      <c r="G182" s="84">
        <v>46357</v>
      </c>
    </row>
    <row r="183" spans="1:7" x14ac:dyDescent="0.3">
      <c r="A183" t="s">
        <v>3334</v>
      </c>
      <c r="B183" t="s">
        <v>858</v>
      </c>
      <c r="C183" t="s">
        <v>1247</v>
      </c>
      <c r="D183" t="s">
        <v>8350</v>
      </c>
      <c r="E183" t="s">
        <v>8535</v>
      </c>
      <c r="F183" s="84">
        <v>46023</v>
      </c>
      <c r="G183" s="84">
        <v>46357</v>
      </c>
    </row>
    <row r="184" spans="1:7" x14ac:dyDescent="0.3">
      <c r="A184" t="s">
        <v>3334</v>
      </c>
      <c r="B184" t="s">
        <v>858</v>
      </c>
      <c r="C184" t="s">
        <v>1247</v>
      </c>
      <c r="D184" t="s">
        <v>8350</v>
      </c>
      <c r="E184" t="s">
        <v>8536</v>
      </c>
      <c r="F184" s="84">
        <v>46023</v>
      </c>
      <c r="G184" s="84">
        <v>46357</v>
      </c>
    </row>
    <row r="185" spans="1:7" x14ac:dyDescent="0.3">
      <c r="A185" t="s">
        <v>3334</v>
      </c>
      <c r="B185" t="s">
        <v>858</v>
      </c>
      <c r="C185" t="s">
        <v>1247</v>
      </c>
      <c r="D185" t="s">
        <v>8350</v>
      </c>
      <c r="E185" t="s">
        <v>8537</v>
      </c>
      <c r="F185" s="84">
        <v>46023</v>
      </c>
      <c r="G185" s="84">
        <v>46357</v>
      </c>
    </row>
    <row r="186" spans="1:7" x14ac:dyDescent="0.3">
      <c r="A186" t="s">
        <v>3334</v>
      </c>
      <c r="B186" t="s">
        <v>858</v>
      </c>
      <c r="C186" t="s">
        <v>1247</v>
      </c>
      <c r="D186" t="s">
        <v>8350</v>
      </c>
      <c r="E186" t="s">
        <v>8538</v>
      </c>
      <c r="F186" s="84">
        <v>46023</v>
      </c>
      <c r="G186" s="84">
        <v>46357</v>
      </c>
    </row>
    <row r="187" spans="1:7" x14ac:dyDescent="0.3">
      <c r="A187" t="s">
        <v>3334</v>
      </c>
      <c r="B187" t="s">
        <v>858</v>
      </c>
      <c r="C187" t="s">
        <v>1247</v>
      </c>
      <c r="D187" t="s">
        <v>8350</v>
      </c>
      <c r="E187" t="s">
        <v>8539</v>
      </c>
      <c r="F187" s="84">
        <v>46023</v>
      </c>
      <c r="G187" s="84">
        <v>46357</v>
      </c>
    </row>
    <row r="188" spans="1:7" x14ac:dyDescent="0.3">
      <c r="A188" t="s">
        <v>3334</v>
      </c>
      <c r="B188" t="s">
        <v>858</v>
      </c>
      <c r="C188" t="s">
        <v>1247</v>
      </c>
      <c r="D188" t="s">
        <v>8350</v>
      </c>
      <c r="E188" t="s">
        <v>8540</v>
      </c>
      <c r="F188" s="84">
        <v>46023</v>
      </c>
      <c r="G188" s="84">
        <v>46357</v>
      </c>
    </row>
    <row r="189" spans="1:7" x14ac:dyDescent="0.3">
      <c r="A189" t="s">
        <v>3334</v>
      </c>
      <c r="B189" t="s">
        <v>858</v>
      </c>
      <c r="C189" t="s">
        <v>1247</v>
      </c>
      <c r="D189" t="s">
        <v>8350</v>
      </c>
      <c r="E189" t="s">
        <v>8541</v>
      </c>
      <c r="F189" s="84">
        <v>46023</v>
      </c>
      <c r="G189" s="84">
        <v>46357</v>
      </c>
    </row>
    <row r="190" spans="1:7" x14ac:dyDescent="0.3">
      <c r="A190" t="s">
        <v>3334</v>
      </c>
      <c r="B190" t="s">
        <v>858</v>
      </c>
      <c r="C190" t="s">
        <v>1247</v>
      </c>
      <c r="D190" t="s">
        <v>8350</v>
      </c>
      <c r="E190" t="s">
        <v>8542</v>
      </c>
      <c r="F190" s="84">
        <v>46023</v>
      </c>
      <c r="G190" s="84">
        <v>46357</v>
      </c>
    </row>
    <row r="191" spans="1:7" x14ac:dyDescent="0.3">
      <c r="A191" t="s">
        <v>3334</v>
      </c>
      <c r="B191" t="s">
        <v>858</v>
      </c>
      <c r="C191" t="s">
        <v>1247</v>
      </c>
      <c r="D191" t="s">
        <v>8350</v>
      </c>
      <c r="E191" t="s">
        <v>8543</v>
      </c>
      <c r="F191" s="84">
        <v>46023</v>
      </c>
      <c r="G191" s="84">
        <v>46357</v>
      </c>
    </row>
    <row r="192" spans="1:7" x14ac:dyDescent="0.3">
      <c r="A192" t="s">
        <v>3334</v>
      </c>
      <c r="B192" t="s">
        <v>858</v>
      </c>
      <c r="C192" t="s">
        <v>1247</v>
      </c>
      <c r="D192" t="s">
        <v>8350</v>
      </c>
      <c r="E192" t="s">
        <v>8544</v>
      </c>
      <c r="F192" s="84">
        <v>46023</v>
      </c>
      <c r="G192" s="84">
        <v>46357</v>
      </c>
    </row>
    <row r="193" spans="1:9" x14ac:dyDescent="0.3">
      <c r="A193" t="s">
        <v>3334</v>
      </c>
      <c r="B193" t="s">
        <v>858</v>
      </c>
      <c r="C193" t="s">
        <v>1247</v>
      </c>
      <c r="D193" t="s">
        <v>8350</v>
      </c>
      <c r="E193" t="s">
        <v>8545</v>
      </c>
      <c r="F193" s="84">
        <v>46023</v>
      </c>
      <c r="G193" s="84">
        <v>46357</v>
      </c>
    </row>
    <row r="194" spans="1:9" x14ac:dyDescent="0.3">
      <c r="A194" t="s">
        <v>3334</v>
      </c>
      <c r="B194" t="s">
        <v>858</v>
      </c>
      <c r="C194" t="s">
        <v>1247</v>
      </c>
      <c r="D194" t="s">
        <v>8350</v>
      </c>
      <c r="E194" t="s">
        <v>8546</v>
      </c>
      <c r="F194" s="84">
        <v>46023</v>
      </c>
      <c r="G194" s="84">
        <v>46357</v>
      </c>
    </row>
    <row r="195" spans="1:9" x14ac:dyDescent="0.3">
      <c r="A195" t="s">
        <v>3334</v>
      </c>
      <c r="B195" t="s">
        <v>858</v>
      </c>
      <c r="C195" t="s">
        <v>1247</v>
      </c>
      <c r="D195" t="s">
        <v>8350</v>
      </c>
      <c r="E195" t="s">
        <v>8547</v>
      </c>
      <c r="F195" s="84">
        <v>46023</v>
      </c>
      <c r="G195" s="84">
        <v>46357</v>
      </c>
    </row>
    <row r="196" spans="1:9" x14ac:dyDescent="0.3">
      <c r="A196" t="s">
        <v>3334</v>
      </c>
      <c r="B196" t="s">
        <v>858</v>
      </c>
      <c r="C196" t="s">
        <v>1247</v>
      </c>
      <c r="D196" t="s">
        <v>8350</v>
      </c>
      <c r="E196" t="s">
        <v>8548</v>
      </c>
      <c r="F196" s="84">
        <v>46023</v>
      </c>
      <c r="G196" s="84">
        <v>46357</v>
      </c>
    </row>
    <row r="197" spans="1:9" x14ac:dyDescent="0.3">
      <c r="A197" t="s">
        <v>3334</v>
      </c>
      <c r="B197" t="s">
        <v>858</v>
      </c>
      <c r="C197" t="s">
        <v>1247</v>
      </c>
      <c r="D197" t="s">
        <v>8350</v>
      </c>
      <c r="E197" t="s">
        <v>8549</v>
      </c>
      <c r="F197" s="84">
        <v>46023</v>
      </c>
      <c r="G197" s="84">
        <v>46357</v>
      </c>
    </row>
    <row r="198" spans="1:9" x14ac:dyDescent="0.3">
      <c r="A198" t="s">
        <v>3334</v>
      </c>
      <c r="B198" t="s">
        <v>858</v>
      </c>
      <c r="C198" t="s">
        <v>1247</v>
      </c>
      <c r="D198" t="s">
        <v>8350</v>
      </c>
      <c r="E198" t="s">
        <v>8550</v>
      </c>
      <c r="F198" s="84">
        <v>46023</v>
      </c>
      <c r="G198" s="84">
        <v>46357</v>
      </c>
    </row>
    <row r="199" spans="1:9" x14ac:dyDescent="0.3">
      <c r="A199" t="s">
        <v>1750</v>
      </c>
      <c r="B199" t="s">
        <v>74</v>
      </c>
      <c r="C199" t="s">
        <v>1247</v>
      </c>
      <c r="D199" t="s">
        <v>8350</v>
      </c>
      <c r="E199" t="s">
        <v>8551</v>
      </c>
      <c r="F199" s="84">
        <v>46023</v>
      </c>
      <c r="G199" s="84">
        <v>46357</v>
      </c>
      <c r="H199">
        <v>1</v>
      </c>
      <c r="I199">
        <v>1</v>
      </c>
    </row>
    <row r="200" spans="1:9" x14ac:dyDescent="0.3">
      <c r="A200" t="s">
        <v>1750</v>
      </c>
      <c r="B200" t="s">
        <v>74</v>
      </c>
      <c r="C200" t="s">
        <v>1247</v>
      </c>
      <c r="D200" t="s">
        <v>8350</v>
      </c>
      <c r="E200" t="s">
        <v>8552</v>
      </c>
      <c r="F200" s="84">
        <v>46023</v>
      </c>
      <c r="G200" s="84">
        <v>46357</v>
      </c>
      <c r="H200">
        <v>1</v>
      </c>
      <c r="I200">
        <v>1</v>
      </c>
    </row>
    <row r="201" spans="1:9" x14ac:dyDescent="0.3">
      <c r="A201" t="s">
        <v>2567</v>
      </c>
      <c r="B201" t="s">
        <v>200</v>
      </c>
      <c r="C201" t="s">
        <v>1247</v>
      </c>
      <c r="D201" t="s">
        <v>8350</v>
      </c>
      <c r="E201" t="s">
        <v>8553</v>
      </c>
      <c r="F201" s="84">
        <v>46023</v>
      </c>
      <c r="G201" s="84">
        <v>46357</v>
      </c>
    </row>
    <row r="202" spans="1:9" x14ac:dyDescent="0.3">
      <c r="A202" t="s">
        <v>2567</v>
      </c>
      <c r="B202" t="s">
        <v>200</v>
      </c>
      <c r="C202" t="s">
        <v>1247</v>
      </c>
      <c r="D202" t="s">
        <v>8350</v>
      </c>
      <c r="E202" t="s">
        <v>8554</v>
      </c>
      <c r="F202" s="84">
        <v>46023</v>
      </c>
      <c r="G202" s="84">
        <v>46357</v>
      </c>
    </row>
    <row r="203" spans="1:9" x14ac:dyDescent="0.3">
      <c r="A203" t="s">
        <v>2567</v>
      </c>
      <c r="B203" t="s">
        <v>200</v>
      </c>
      <c r="C203" t="s">
        <v>1247</v>
      </c>
      <c r="D203" t="s">
        <v>8350</v>
      </c>
      <c r="E203" t="s">
        <v>8555</v>
      </c>
      <c r="F203" s="84">
        <v>46023</v>
      </c>
      <c r="G203" s="84">
        <v>46357</v>
      </c>
    </row>
    <row r="204" spans="1:9" x14ac:dyDescent="0.3">
      <c r="A204" t="s">
        <v>2567</v>
      </c>
      <c r="B204" t="s">
        <v>200</v>
      </c>
      <c r="C204" t="s">
        <v>1247</v>
      </c>
      <c r="D204" t="s">
        <v>8350</v>
      </c>
      <c r="E204" t="s">
        <v>8556</v>
      </c>
      <c r="F204" s="84">
        <v>46023</v>
      </c>
      <c r="G204" s="84">
        <v>46357</v>
      </c>
    </row>
    <row r="205" spans="1:9" x14ac:dyDescent="0.3">
      <c r="A205" t="s">
        <v>2567</v>
      </c>
      <c r="B205" t="s">
        <v>224</v>
      </c>
      <c r="C205" t="s">
        <v>1247</v>
      </c>
      <c r="D205" t="s">
        <v>8350</v>
      </c>
      <c r="E205" t="s">
        <v>8557</v>
      </c>
      <c r="F205" s="84">
        <v>46023</v>
      </c>
      <c r="G205" s="84">
        <v>46357</v>
      </c>
    </row>
    <row r="206" spans="1:9" x14ac:dyDescent="0.3">
      <c r="A206" t="s">
        <v>2567</v>
      </c>
      <c r="B206" t="s">
        <v>224</v>
      </c>
      <c r="C206" t="s">
        <v>1247</v>
      </c>
      <c r="D206" t="s">
        <v>8350</v>
      </c>
      <c r="E206" t="s">
        <v>8558</v>
      </c>
      <c r="F206" s="84">
        <v>46023</v>
      </c>
      <c r="G206" s="84">
        <v>46357</v>
      </c>
    </row>
    <row r="207" spans="1:9" x14ac:dyDescent="0.3">
      <c r="A207" t="s">
        <v>2567</v>
      </c>
      <c r="B207" t="s">
        <v>224</v>
      </c>
      <c r="C207" t="s">
        <v>1247</v>
      </c>
      <c r="D207" t="s">
        <v>8350</v>
      </c>
      <c r="E207" t="s">
        <v>8559</v>
      </c>
      <c r="F207" s="84">
        <v>46023</v>
      </c>
      <c r="G207" s="84">
        <v>46357</v>
      </c>
    </row>
    <row r="208" spans="1:9" x14ac:dyDescent="0.3">
      <c r="A208" t="s">
        <v>2645</v>
      </c>
      <c r="B208" t="s">
        <v>414</v>
      </c>
      <c r="C208" t="s">
        <v>1247</v>
      </c>
      <c r="D208" t="s">
        <v>8350</v>
      </c>
      <c r="E208" t="s">
        <v>8560</v>
      </c>
      <c r="F208" s="84">
        <v>46023</v>
      </c>
      <c r="G208" s="84">
        <v>46357</v>
      </c>
    </row>
    <row r="209" spans="1:9" x14ac:dyDescent="0.3">
      <c r="A209" t="s">
        <v>2645</v>
      </c>
      <c r="B209" t="s">
        <v>414</v>
      </c>
      <c r="C209" t="s">
        <v>1247</v>
      </c>
      <c r="D209" t="s">
        <v>8350</v>
      </c>
      <c r="E209" t="s">
        <v>8561</v>
      </c>
      <c r="F209" s="84">
        <v>46023</v>
      </c>
      <c r="G209" s="84">
        <v>46357</v>
      </c>
    </row>
    <row r="210" spans="1:9" x14ac:dyDescent="0.3">
      <c r="A210" t="s">
        <v>2645</v>
      </c>
      <c r="B210" t="s">
        <v>414</v>
      </c>
      <c r="C210" t="s">
        <v>1247</v>
      </c>
      <c r="D210" t="s">
        <v>8350</v>
      </c>
      <c r="E210" t="s">
        <v>8562</v>
      </c>
      <c r="F210" s="84">
        <v>46023</v>
      </c>
      <c r="G210" s="84">
        <v>46357</v>
      </c>
    </row>
    <row r="211" spans="1:9" x14ac:dyDescent="0.3">
      <c r="A211" t="s">
        <v>2645</v>
      </c>
      <c r="B211" t="s">
        <v>414</v>
      </c>
      <c r="C211" t="s">
        <v>1247</v>
      </c>
      <c r="D211" t="s">
        <v>8350</v>
      </c>
      <c r="E211" t="s">
        <v>8563</v>
      </c>
      <c r="F211" s="84">
        <v>46023</v>
      </c>
      <c r="G211" s="84">
        <v>46357</v>
      </c>
    </row>
    <row r="212" spans="1:9" x14ac:dyDescent="0.3">
      <c r="A212" t="s">
        <v>2645</v>
      </c>
      <c r="B212" t="s">
        <v>414</v>
      </c>
      <c r="C212" t="s">
        <v>1247</v>
      </c>
      <c r="D212" t="s">
        <v>8350</v>
      </c>
      <c r="E212" t="s">
        <v>8564</v>
      </c>
      <c r="F212" s="84">
        <v>46023</v>
      </c>
      <c r="G212" s="84">
        <v>46357</v>
      </c>
    </row>
    <row r="213" spans="1:9" x14ac:dyDescent="0.3">
      <c r="A213" t="s">
        <v>2645</v>
      </c>
      <c r="B213" t="s">
        <v>414</v>
      </c>
      <c r="C213" t="s">
        <v>1247</v>
      </c>
      <c r="D213" t="s">
        <v>8350</v>
      </c>
      <c r="E213" t="s">
        <v>8565</v>
      </c>
      <c r="F213" s="84">
        <v>46023</v>
      </c>
      <c r="G213" s="84">
        <v>46357</v>
      </c>
    </row>
    <row r="214" spans="1:9" x14ac:dyDescent="0.3">
      <c r="A214" t="s">
        <v>2645</v>
      </c>
      <c r="B214" t="s">
        <v>414</v>
      </c>
      <c r="C214" t="s">
        <v>1247</v>
      </c>
      <c r="D214" t="s">
        <v>8350</v>
      </c>
      <c r="E214" t="s">
        <v>8566</v>
      </c>
      <c r="F214" s="84">
        <v>46023</v>
      </c>
      <c r="G214" s="84">
        <v>46357</v>
      </c>
    </row>
    <row r="215" spans="1:9" x14ac:dyDescent="0.3">
      <c r="A215" t="s">
        <v>2645</v>
      </c>
      <c r="B215" t="s">
        <v>414</v>
      </c>
      <c r="C215" t="s">
        <v>1247</v>
      </c>
      <c r="D215" t="s">
        <v>8350</v>
      </c>
      <c r="E215" t="s">
        <v>8567</v>
      </c>
      <c r="F215" s="84">
        <v>46023</v>
      </c>
      <c r="G215" s="84">
        <v>46357</v>
      </c>
    </row>
    <row r="216" spans="1:9" x14ac:dyDescent="0.3">
      <c r="A216" t="s">
        <v>2561</v>
      </c>
      <c r="B216" t="s">
        <v>196</v>
      </c>
      <c r="C216" t="s">
        <v>1247</v>
      </c>
      <c r="D216" t="s">
        <v>8350</v>
      </c>
      <c r="E216" t="s">
        <v>8568</v>
      </c>
      <c r="F216" s="84">
        <v>46023</v>
      </c>
      <c r="G216" s="84">
        <v>46357</v>
      </c>
    </row>
    <row r="217" spans="1:9" x14ac:dyDescent="0.3">
      <c r="A217" t="s">
        <v>2561</v>
      </c>
      <c r="B217" t="s">
        <v>196</v>
      </c>
      <c r="C217" t="s">
        <v>1247</v>
      </c>
      <c r="D217" t="s">
        <v>8350</v>
      </c>
      <c r="E217" t="s">
        <v>8569</v>
      </c>
      <c r="F217" s="84">
        <v>46023</v>
      </c>
      <c r="G217" s="84">
        <v>46357</v>
      </c>
    </row>
    <row r="218" spans="1:9" x14ac:dyDescent="0.3">
      <c r="A218" t="s">
        <v>2561</v>
      </c>
      <c r="B218" t="s">
        <v>196</v>
      </c>
      <c r="C218" t="s">
        <v>1247</v>
      </c>
      <c r="D218" t="s">
        <v>8350</v>
      </c>
      <c r="E218" t="s">
        <v>8570</v>
      </c>
      <c r="F218" s="84">
        <v>46023</v>
      </c>
      <c r="G218" s="84">
        <v>46357</v>
      </c>
    </row>
    <row r="219" spans="1:9" x14ac:dyDescent="0.3">
      <c r="A219" t="s">
        <v>2561</v>
      </c>
      <c r="B219" t="s">
        <v>196</v>
      </c>
      <c r="C219" t="s">
        <v>1247</v>
      </c>
      <c r="D219" t="s">
        <v>8350</v>
      </c>
      <c r="E219" t="s">
        <v>8571</v>
      </c>
      <c r="F219" s="84">
        <v>46023</v>
      </c>
      <c r="G219" s="84">
        <v>46357</v>
      </c>
    </row>
    <row r="220" spans="1:9" x14ac:dyDescent="0.3">
      <c r="A220" t="s">
        <v>1671</v>
      </c>
      <c r="B220" t="s">
        <v>463</v>
      </c>
      <c r="C220" t="s">
        <v>1247</v>
      </c>
      <c r="D220" t="s">
        <v>8350</v>
      </c>
      <c r="E220" t="s">
        <v>8572</v>
      </c>
      <c r="F220" s="84">
        <v>46023</v>
      </c>
      <c r="G220" s="84">
        <v>46357</v>
      </c>
      <c r="H220">
        <v>11</v>
      </c>
      <c r="I220">
        <v>4</v>
      </c>
    </row>
    <row r="221" spans="1:9" x14ac:dyDescent="0.3">
      <c r="A221" t="s">
        <v>1671</v>
      </c>
      <c r="B221" t="s">
        <v>463</v>
      </c>
      <c r="C221" t="s">
        <v>1247</v>
      </c>
      <c r="D221" t="s">
        <v>8350</v>
      </c>
      <c r="E221" t="s">
        <v>8573</v>
      </c>
      <c r="F221" s="84">
        <v>46023</v>
      </c>
      <c r="G221" s="84">
        <v>46357</v>
      </c>
      <c r="H221">
        <v>11</v>
      </c>
      <c r="I221">
        <v>4</v>
      </c>
    </row>
    <row r="222" spans="1:9" x14ac:dyDescent="0.3">
      <c r="A222" t="s">
        <v>1671</v>
      </c>
      <c r="B222" t="s">
        <v>463</v>
      </c>
      <c r="C222" t="s">
        <v>1247</v>
      </c>
      <c r="D222" t="s">
        <v>8350</v>
      </c>
      <c r="E222" t="s">
        <v>8574</v>
      </c>
      <c r="F222" s="84">
        <v>46023</v>
      </c>
      <c r="G222" s="84">
        <v>46357</v>
      </c>
      <c r="H222">
        <v>11</v>
      </c>
      <c r="I222">
        <v>4</v>
      </c>
    </row>
    <row r="223" spans="1:9" x14ac:dyDescent="0.3">
      <c r="A223" t="s">
        <v>1671</v>
      </c>
      <c r="B223" t="s">
        <v>463</v>
      </c>
      <c r="C223" t="s">
        <v>1247</v>
      </c>
      <c r="D223" t="s">
        <v>8350</v>
      </c>
      <c r="E223" t="s">
        <v>8575</v>
      </c>
      <c r="F223" s="84">
        <v>46023</v>
      </c>
      <c r="G223" s="84">
        <v>46357</v>
      </c>
      <c r="H223">
        <v>11</v>
      </c>
      <c r="I223">
        <v>5</v>
      </c>
    </row>
    <row r="224" spans="1:9" x14ac:dyDescent="0.3">
      <c r="A224" t="s">
        <v>1671</v>
      </c>
      <c r="B224" t="s">
        <v>463</v>
      </c>
      <c r="C224" t="s">
        <v>1247</v>
      </c>
      <c r="D224" t="s">
        <v>8350</v>
      </c>
      <c r="E224" t="s">
        <v>8576</v>
      </c>
      <c r="F224" s="84">
        <v>46023</v>
      </c>
      <c r="G224" s="84">
        <v>46357</v>
      </c>
      <c r="H224">
        <v>11</v>
      </c>
      <c r="I224">
        <v>4</v>
      </c>
    </row>
    <row r="225" spans="1:7" x14ac:dyDescent="0.3">
      <c r="A225" t="s">
        <v>2587</v>
      </c>
      <c r="B225" t="s">
        <v>176</v>
      </c>
      <c r="C225" t="s">
        <v>1247</v>
      </c>
      <c r="D225" t="s">
        <v>8350</v>
      </c>
      <c r="E225" t="s">
        <v>8577</v>
      </c>
      <c r="F225" s="84">
        <v>46023</v>
      </c>
      <c r="G225" s="84">
        <v>46357</v>
      </c>
    </row>
    <row r="226" spans="1:7" x14ac:dyDescent="0.3">
      <c r="A226" t="s">
        <v>2587</v>
      </c>
      <c r="B226" t="s">
        <v>176</v>
      </c>
      <c r="C226" t="s">
        <v>1247</v>
      </c>
      <c r="D226" t="s">
        <v>8350</v>
      </c>
      <c r="E226" t="s">
        <v>8578</v>
      </c>
      <c r="F226" s="84">
        <v>46023</v>
      </c>
      <c r="G226" s="84">
        <v>46357</v>
      </c>
    </row>
    <row r="227" spans="1:7" x14ac:dyDescent="0.3">
      <c r="A227" t="s">
        <v>3366</v>
      </c>
      <c r="B227" t="s">
        <v>208</v>
      </c>
      <c r="C227" t="s">
        <v>1247</v>
      </c>
      <c r="D227" t="s">
        <v>8350</v>
      </c>
      <c r="E227" t="s">
        <v>8579</v>
      </c>
      <c r="F227" s="84">
        <v>46023</v>
      </c>
      <c r="G227" s="84">
        <v>46357</v>
      </c>
    </row>
    <row r="228" spans="1:7" x14ac:dyDescent="0.3">
      <c r="A228" t="s">
        <v>3366</v>
      </c>
      <c r="B228" t="s">
        <v>208</v>
      </c>
      <c r="C228" t="s">
        <v>1247</v>
      </c>
      <c r="D228" t="s">
        <v>8350</v>
      </c>
      <c r="E228" t="s">
        <v>8580</v>
      </c>
      <c r="F228" s="84">
        <v>46023</v>
      </c>
      <c r="G228" s="84">
        <v>46357</v>
      </c>
    </row>
    <row r="229" spans="1:7" x14ac:dyDescent="0.3">
      <c r="A229" t="s">
        <v>3366</v>
      </c>
      <c r="B229" t="s">
        <v>208</v>
      </c>
      <c r="C229" t="s">
        <v>1247</v>
      </c>
      <c r="D229" t="s">
        <v>8350</v>
      </c>
      <c r="E229" t="s">
        <v>8581</v>
      </c>
      <c r="F229" s="84">
        <v>46023</v>
      </c>
      <c r="G229" s="84">
        <v>46357</v>
      </c>
    </row>
    <row r="230" spans="1:7" x14ac:dyDescent="0.3">
      <c r="A230" t="s">
        <v>3366</v>
      </c>
      <c r="B230" t="s">
        <v>208</v>
      </c>
      <c r="C230" t="s">
        <v>1247</v>
      </c>
      <c r="D230" t="s">
        <v>8350</v>
      </c>
      <c r="E230" t="s">
        <v>8413</v>
      </c>
      <c r="F230" s="84">
        <v>46023</v>
      </c>
      <c r="G230" s="84">
        <v>46357</v>
      </c>
    </row>
    <row r="231" spans="1:7" x14ac:dyDescent="0.3">
      <c r="A231" t="s">
        <v>3366</v>
      </c>
      <c r="B231" t="s">
        <v>208</v>
      </c>
      <c r="C231" t="s">
        <v>1247</v>
      </c>
      <c r="D231" t="s">
        <v>8350</v>
      </c>
      <c r="E231" t="s">
        <v>8426</v>
      </c>
      <c r="F231" s="84">
        <v>46023</v>
      </c>
      <c r="G231" s="84">
        <v>46357</v>
      </c>
    </row>
    <row r="232" spans="1:7" x14ac:dyDescent="0.3">
      <c r="A232" t="s">
        <v>3366</v>
      </c>
      <c r="B232" t="s">
        <v>208</v>
      </c>
      <c r="C232" t="s">
        <v>1247</v>
      </c>
      <c r="D232" t="s">
        <v>8350</v>
      </c>
      <c r="E232" t="s">
        <v>8582</v>
      </c>
      <c r="F232" s="84">
        <v>46023</v>
      </c>
      <c r="G232" s="84">
        <v>46357</v>
      </c>
    </row>
    <row r="233" spans="1:7" x14ac:dyDescent="0.3">
      <c r="A233" t="s">
        <v>3366</v>
      </c>
      <c r="B233" t="s">
        <v>208</v>
      </c>
      <c r="C233" t="s">
        <v>1247</v>
      </c>
      <c r="D233" t="s">
        <v>8350</v>
      </c>
      <c r="E233" t="s">
        <v>8389</v>
      </c>
      <c r="F233" s="84">
        <v>46023</v>
      </c>
      <c r="G233" s="84">
        <v>46357</v>
      </c>
    </row>
    <row r="234" spans="1:7" x14ac:dyDescent="0.3">
      <c r="A234" t="s">
        <v>3366</v>
      </c>
      <c r="B234" t="s">
        <v>208</v>
      </c>
      <c r="C234" t="s">
        <v>1247</v>
      </c>
      <c r="D234" t="s">
        <v>8350</v>
      </c>
      <c r="E234" t="s">
        <v>8583</v>
      </c>
      <c r="F234" s="84">
        <v>46023</v>
      </c>
      <c r="G234" s="84">
        <v>46357</v>
      </c>
    </row>
    <row r="235" spans="1:7" x14ac:dyDescent="0.3">
      <c r="A235" t="s">
        <v>3366</v>
      </c>
      <c r="B235" t="s">
        <v>208</v>
      </c>
      <c r="C235" t="s">
        <v>1247</v>
      </c>
      <c r="D235" t="s">
        <v>8350</v>
      </c>
      <c r="E235" t="s">
        <v>8403</v>
      </c>
      <c r="F235" s="84">
        <v>46023</v>
      </c>
      <c r="G235" s="84">
        <v>46357</v>
      </c>
    </row>
    <row r="236" spans="1:7" x14ac:dyDescent="0.3">
      <c r="A236" t="s">
        <v>3366</v>
      </c>
      <c r="B236" t="s">
        <v>208</v>
      </c>
      <c r="C236" t="s">
        <v>1247</v>
      </c>
      <c r="D236" t="s">
        <v>8350</v>
      </c>
      <c r="E236" t="s">
        <v>8584</v>
      </c>
      <c r="F236" s="84">
        <v>46023</v>
      </c>
      <c r="G236" s="84">
        <v>46357</v>
      </c>
    </row>
    <row r="237" spans="1:7" x14ac:dyDescent="0.3">
      <c r="A237" t="s">
        <v>3366</v>
      </c>
      <c r="B237" t="s">
        <v>208</v>
      </c>
      <c r="C237" t="s">
        <v>1247</v>
      </c>
      <c r="D237" t="s">
        <v>8350</v>
      </c>
      <c r="E237" t="s">
        <v>8435</v>
      </c>
      <c r="F237" s="84">
        <v>46023</v>
      </c>
      <c r="G237" s="84">
        <v>46357</v>
      </c>
    </row>
    <row r="238" spans="1:7" x14ac:dyDescent="0.3">
      <c r="A238" t="s">
        <v>3366</v>
      </c>
      <c r="B238" t="s">
        <v>208</v>
      </c>
      <c r="C238" t="s">
        <v>1247</v>
      </c>
      <c r="D238" t="s">
        <v>8350</v>
      </c>
      <c r="E238" t="s">
        <v>8467</v>
      </c>
      <c r="F238" s="84">
        <v>46023</v>
      </c>
      <c r="G238" s="84">
        <v>46357</v>
      </c>
    </row>
    <row r="239" spans="1:7" x14ac:dyDescent="0.3">
      <c r="A239" t="s">
        <v>3366</v>
      </c>
      <c r="B239" t="s">
        <v>208</v>
      </c>
      <c r="C239" t="s">
        <v>1247</v>
      </c>
      <c r="D239" t="s">
        <v>8350</v>
      </c>
      <c r="E239" t="s">
        <v>8478</v>
      </c>
      <c r="F239" s="84">
        <v>46023</v>
      </c>
      <c r="G239" s="84">
        <v>46357</v>
      </c>
    </row>
    <row r="240" spans="1:7" x14ac:dyDescent="0.3">
      <c r="A240" t="s">
        <v>2553</v>
      </c>
      <c r="B240" t="s">
        <v>655</v>
      </c>
      <c r="C240" t="s">
        <v>1247</v>
      </c>
      <c r="D240" t="s">
        <v>8350</v>
      </c>
      <c r="E240" t="s">
        <v>8585</v>
      </c>
      <c r="F240" s="84">
        <v>46023</v>
      </c>
      <c r="G240" s="84">
        <v>46357</v>
      </c>
    </row>
    <row r="241" spans="1:9" x14ac:dyDescent="0.3">
      <c r="A241" t="s">
        <v>2553</v>
      </c>
      <c r="B241" t="s">
        <v>655</v>
      </c>
      <c r="C241" t="s">
        <v>1247</v>
      </c>
      <c r="D241" t="s">
        <v>8350</v>
      </c>
      <c r="E241" t="s">
        <v>8586</v>
      </c>
      <c r="F241" s="84">
        <v>46023</v>
      </c>
      <c r="G241" s="84">
        <v>46357</v>
      </c>
    </row>
    <row r="242" spans="1:9" x14ac:dyDescent="0.3">
      <c r="A242" t="s">
        <v>2553</v>
      </c>
      <c r="B242" t="s">
        <v>651</v>
      </c>
      <c r="C242" t="s">
        <v>1247</v>
      </c>
      <c r="D242" t="s">
        <v>8350</v>
      </c>
      <c r="E242" t="s">
        <v>8587</v>
      </c>
      <c r="F242" s="84">
        <v>46023</v>
      </c>
      <c r="G242" s="84">
        <v>46357</v>
      </c>
    </row>
    <row r="243" spans="1:9" x14ac:dyDescent="0.3">
      <c r="A243" t="s">
        <v>2553</v>
      </c>
      <c r="B243" t="s">
        <v>651</v>
      </c>
      <c r="C243" t="s">
        <v>1247</v>
      </c>
      <c r="D243" t="s">
        <v>8350</v>
      </c>
      <c r="E243" t="s">
        <v>8588</v>
      </c>
      <c r="F243" s="84">
        <v>46023</v>
      </c>
      <c r="G243" s="84">
        <v>46357</v>
      </c>
    </row>
    <row r="244" spans="1:9" x14ac:dyDescent="0.3">
      <c r="A244" t="s">
        <v>1436</v>
      </c>
      <c r="B244" t="s">
        <v>63</v>
      </c>
      <c r="C244" t="s">
        <v>1247</v>
      </c>
      <c r="D244" t="s">
        <v>8350</v>
      </c>
      <c r="E244" t="s">
        <v>8589</v>
      </c>
      <c r="F244" s="84">
        <v>46023</v>
      </c>
      <c r="G244" s="84">
        <v>46357</v>
      </c>
    </row>
    <row r="245" spans="1:9" x14ac:dyDescent="0.3">
      <c r="A245" t="s">
        <v>1436</v>
      </c>
      <c r="B245" t="s">
        <v>63</v>
      </c>
      <c r="C245" t="s">
        <v>1247</v>
      </c>
      <c r="D245" t="s">
        <v>8350</v>
      </c>
      <c r="E245" t="s">
        <v>8590</v>
      </c>
      <c r="F245" s="84">
        <v>46023</v>
      </c>
      <c r="G245" s="84">
        <v>46357</v>
      </c>
    </row>
    <row r="246" spans="1:9" x14ac:dyDescent="0.3">
      <c r="A246" t="s">
        <v>1436</v>
      </c>
      <c r="B246" t="s">
        <v>63</v>
      </c>
      <c r="C246" t="s">
        <v>1247</v>
      </c>
      <c r="D246" t="s">
        <v>8350</v>
      </c>
      <c r="E246" t="s">
        <v>8591</v>
      </c>
      <c r="F246" s="84">
        <v>46023</v>
      </c>
      <c r="G246" s="84">
        <v>46357</v>
      </c>
    </row>
    <row r="247" spans="1:9" x14ac:dyDescent="0.3">
      <c r="A247" t="s">
        <v>1436</v>
      </c>
      <c r="B247" t="s">
        <v>63</v>
      </c>
      <c r="C247" t="s">
        <v>1247</v>
      </c>
      <c r="D247" t="s">
        <v>8350</v>
      </c>
      <c r="E247" t="s">
        <v>8592</v>
      </c>
      <c r="F247" s="84">
        <v>46023</v>
      </c>
      <c r="G247" s="84">
        <v>46357</v>
      </c>
    </row>
    <row r="248" spans="1:9" x14ac:dyDescent="0.3">
      <c r="A248" t="s">
        <v>1784</v>
      </c>
      <c r="B248" t="s">
        <v>93</v>
      </c>
      <c r="C248" t="s">
        <v>1247</v>
      </c>
      <c r="D248" t="s">
        <v>8350</v>
      </c>
      <c r="E248" t="s">
        <v>8593</v>
      </c>
      <c r="F248" s="84">
        <v>46023</v>
      </c>
      <c r="G248" s="84">
        <v>46357</v>
      </c>
      <c r="H248">
        <v>11</v>
      </c>
      <c r="I248">
        <v>5</v>
      </c>
    </row>
    <row r="249" spans="1:9" x14ac:dyDescent="0.3">
      <c r="A249" t="s">
        <v>1784</v>
      </c>
      <c r="B249" t="s">
        <v>93</v>
      </c>
      <c r="C249" t="s">
        <v>1247</v>
      </c>
      <c r="D249" t="s">
        <v>8350</v>
      </c>
      <c r="E249" t="s">
        <v>8594</v>
      </c>
      <c r="F249" s="84">
        <v>46023</v>
      </c>
      <c r="G249" s="84">
        <v>46357</v>
      </c>
      <c r="H249">
        <v>11</v>
      </c>
      <c r="I249">
        <v>5</v>
      </c>
    </row>
    <row r="250" spans="1:9" x14ac:dyDescent="0.3">
      <c r="A250" t="s">
        <v>1784</v>
      </c>
      <c r="B250" t="s">
        <v>93</v>
      </c>
      <c r="C250" t="s">
        <v>1247</v>
      </c>
      <c r="D250" t="s">
        <v>8350</v>
      </c>
      <c r="E250" t="s">
        <v>8595</v>
      </c>
      <c r="F250" s="84">
        <v>46023</v>
      </c>
      <c r="G250" s="84">
        <v>46357</v>
      </c>
      <c r="H250">
        <v>11</v>
      </c>
      <c r="I250">
        <v>5</v>
      </c>
    </row>
    <row r="251" spans="1:9" x14ac:dyDescent="0.3">
      <c r="A251" t="s">
        <v>1784</v>
      </c>
      <c r="B251" t="s">
        <v>93</v>
      </c>
      <c r="C251" t="s">
        <v>1247</v>
      </c>
      <c r="D251" t="s">
        <v>8350</v>
      </c>
      <c r="E251" t="s">
        <v>8596</v>
      </c>
      <c r="F251" s="84">
        <v>46023</v>
      </c>
      <c r="G251" s="84">
        <v>46357</v>
      </c>
      <c r="H251">
        <v>11</v>
      </c>
      <c r="I251">
        <v>5</v>
      </c>
    </row>
    <row r="252" spans="1:9" x14ac:dyDescent="0.3">
      <c r="A252" t="s">
        <v>1784</v>
      </c>
      <c r="B252" t="s">
        <v>93</v>
      </c>
      <c r="C252" t="s">
        <v>1247</v>
      </c>
      <c r="D252" t="s">
        <v>8350</v>
      </c>
      <c r="E252" t="s">
        <v>8597</v>
      </c>
      <c r="F252" s="84">
        <v>46023</v>
      </c>
      <c r="G252" s="84">
        <v>46357</v>
      </c>
      <c r="H252">
        <v>11</v>
      </c>
      <c r="I252">
        <v>5</v>
      </c>
    </row>
    <row r="253" spans="1:9" x14ac:dyDescent="0.3">
      <c r="A253" t="s">
        <v>1784</v>
      </c>
      <c r="B253" t="s">
        <v>93</v>
      </c>
      <c r="C253" t="s">
        <v>1247</v>
      </c>
      <c r="D253" t="s">
        <v>8350</v>
      </c>
      <c r="E253" t="s">
        <v>8598</v>
      </c>
      <c r="F253" s="84">
        <v>46023</v>
      </c>
      <c r="G253" s="84">
        <v>46357</v>
      </c>
      <c r="H253">
        <v>11</v>
      </c>
      <c r="I253">
        <v>5</v>
      </c>
    </row>
    <row r="254" spans="1:9" x14ac:dyDescent="0.3">
      <c r="A254" t="s">
        <v>1777</v>
      </c>
      <c r="B254" t="s">
        <v>82</v>
      </c>
      <c r="C254" t="s">
        <v>1247</v>
      </c>
      <c r="D254" t="s">
        <v>8350</v>
      </c>
      <c r="E254" t="s">
        <v>8599</v>
      </c>
      <c r="F254" s="84">
        <v>46023</v>
      </c>
      <c r="G254" s="84">
        <v>46357</v>
      </c>
    </row>
    <row r="255" spans="1:9" x14ac:dyDescent="0.3">
      <c r="A255" t="s">
        <v>1777</v>
      </c>
      <c r="B255" t="s">
        <v>82</v>
      </c>
      <c r="C255" t="s">
        <v>1247</v>
      </c>
      <c r="D255" t="s">
        <v>8350</v>
      </c>
      <c r="E255" t="s">
        <v>8600</v>
      </c>
      <c r="F255" s="84">
        <v>46023</v>
      </c>
      <c r="G255" s="84">
        <v>46357</v>
      </c>
    </row>
    <row r="256" spans="1:9" x14ac:dyDescent="0.3">
      <c r="A256" t="s">
        <v>1777</v>
      </c>
      <c r="B256" t="s">
        <v>82</v>
      </c>
      <c r="C256" t="s">
        <v>1247</v>
      </c>
      <c r="D256" t="s">
        <v>8350</v>
      </c>
      <c r="E256" t="s">
        <v>8601</v>
      </c>
      <c r="F256" s="84">
        <v>46023</v>
      </c>
      <c r="G256" s="84">
        <v>46357</v>
      </c>
    </row>
    <row r="257" spans="1:7" x14ac:dyDescent="0.3">
      <c r="A257" t="s">
        <v>1777</v>
      </c>
      <c r="B257" t="s">
        <v>82</v>
      </c>
      <c r="C257" t="s">
        <v>1247</v>
      </c>
      <c r="D257" t="s">
        <v>8350</v>
      </c>
      <c r="E257" t="s">
        <v>8602</v>
      </c>
      <c r="F257" s="84">
        <v>46023</v>
      </c>
      <c r="G257" s="84">
        <v>46357</v>
      </c>
    </row>
    <row r="258" spans="1:7" x14ac:dyDescent="0.3">
      <c r="A258" t="s">
        <v>1777</v>
      </c>
      <c r="B258" t="s">
        <v>82</v>
      </c>
      <c r="C258" t="s">
        <v>1247</v>
      </c>
      <c r="D258" t="s">
        <v>8350</v>
      </c>
      <c r="E258" t="s">
        <v>8603</v>
      </c>
      <c r="F258" s="84">
        <v>46023</v>
      </c>
      <c r="G258" s="84">
        <v>46357</v>
      </c>
    </row>
    <row r="259" spans="1:7" x14ac:dyDescent="0.3">
      <c r="A259" t="s">
        <v>3961</v>
      </c>
      <c r="B259" t="s">
        <v>74</v>
      </c>
      <c r="C259" t="s">
        <v>1247</v>
      </c>
      <c r="D259" t="s">
        <v>8350</v>
      </c>
      <c r="E259" t="s">
        <v>8604</v>
      </c>
      <c r="F259" s="84">
        <v>46023</v>
      </c>
      <c r="G259" s="84">
        <v>46357</v>
      </c>
    </row>
    <row r="260" spans="1:7" x14ac:dyDescent="0.3">
      <c r="A260" t="s">
        <v>3961</v>
      </c>
      <c r="B260" t="s">
        <v>74</v>
      </c>
      <c r="C260" t="s">
        <v>1247</v>
      </c>
      <c r="D260" t="s">
        <v>8350</v>
      </c>
      <c r="E260" t="s">
        <v>8605</v>
      </c>
      <c r="F260" s="84">
        <v>46023</v>
      </c>
      <c r="G260" s="84">
        <v>46357</v>
      </c>
    </row>
    <row r="261" spans="1:7" x14ac:dyDescent="0.3">
      <c r="A261" t="s">
        <v>1783</v>
      </c>
      <c r="B261" t="s">
        <v>204</v>
      </c>
      <c r="C261" t="s">
        <v>1247</v>
      </c>
      <c r="D261" t="s">
        <v>8350</v>
      </c>
      <c r="E261" t="s">
        <v>8606</v>
      </c>
      <c r="F261" s="84">
        <v>46023</v>
      </c>
      <c r="G261" s="84">
        <v>46357</v>
      </c>
    </row>
    <row r="262" spans="1:7" x14ac:dyDescent="0.3">
      <c r="A262" t="s">
        <v>1783</v>
      </c>
      <c r="B262" t="s">
        <v>204</v>
      </c>
      <c r="C262" t="s">
        <v>1247</v>
      </c>
      <c r="D262" t="s">
        <v>8350</v>
      </c>
      <c r="E262" t="s">
        <v>8607</v>
      </c>
      <c r="F262" s="84">
        <v>46023</v>
      </c>
      <c r="G262" s="84">
        <v>46357</v>
      </c>
    </row>
    <row r="263" spans="1:7" x14ac:dyDescent="0.3">
      <c r="A263" t="s">
        <v>1783</v>
      </c>
      <c r="B263" t="s">
        <v>204</v>
      </c>
      <c r="C263" t="s">
        <v>1247</v>
      </c>
      <c r="D263" t="s">
        <v>8350</v>
      </c>
      <c r="E263" t="s">
        <v>8608</v>
      </c>
      <c r="F263" s="84">
        <v>46023</v>
      </c>
      <c r="G263" s="84">
        <v>46357</v>
      </c>
    </row>
    <row r="264" spans="1:7" x14ac:dyDescent="0.3">
      <c r="A264" t="s">
        <v>1783</v>
      </c>
      <c r="B264" t="s">
        <v>204</v>
      </c>
      <c r="C264" t="s">
        <v>1247</v>
      </c>
      <c r="D264" t="s">
        <v>8350</v>
      </c>
      <c r="E264" t="s">
        <v>8609</v>
      </c>
      <c r="F264" s="84">
        <v>46023</v>
      </c>
      <c r="G264" s="84">
        <v>46357</v>
      </c>
    </row>
    <row r="265" spans="1:7" x14ac:dyDescent="0.3">
      <c r="A265" t="s">
        <v>1657</v>
      </c>
      <c r="B265" t="s">
        <v>1475</v>
      </c>
      <c r="C265" t="s">
        <v>1247</v>
      </c>
      <c r="D265" t="s">
        <v>8350</v>
      </c>
      <c r="E265" t="s">
        <v>8610</v>
      </c>
      <c r="F265" s="84">
        <v>46023</v>
      </c>
      <c r="G265" s="84">
        <v>46357</v>
      </c>
    </row>
    <row r="266" spans="1:7" x14ac:dyDescent="0.3">
      <c r="A266" t="s">
        <v>1657</v>
      </c>
      <c r="B266" t="s">
        <v>1475</v>
      </c>
      <c r="C266" t="s">
        <v>1247</v>
      </c>
      <c r="D266" t="s">
        <v>8350</v>
      </c>
      <c r="E266" t="s">
        <v>8611</v>
      </c>
      <c r="F266" s="84">
        <v>46023</v>
      </c>
      <c r="G266" s="84">
        <v>46357</v>
      </c>
    </row>
    <row r="267" spans="1:7" x14ac:dyDescent="0.3">
      <c r="A267" t="s">
        <v>1657</v>
      </c>
      <c r="B267" t="s">
        <v>1475</v>
      </c>
      <c r="C267" t="s">
        <v>1247</v>
      </c>
      <c r="D267" t="s">
        <v>8350</v>
      </c>
      <c r="E267" t="s">
        <v>8612</v>
      </c>
      <c r="F267" s="84">
        <v>46023</v>
      </c>
      <c r="G267" s="84">
        <v>46357</v>
      </c>
    </row>
    <row r="268" spans="1:7" x14ac:dyDescent="0.3">
      <c r="A268" t="s">
        <v>1657</v>
      </c>
      <c r="B268" t="s">
        <v>180</v>
      </c>
      <c r="C268" t="s">
        <v>1247</v>
      </c>
      <c r="D268" t="s">
        <v>8350</v>
      </c>
      <c r="E268" t="s">
        <v>8610</v>
      </c>
      <c r="F268" s="84">
        <v>46023</v>
      </c>
      <c r="G268" s="84">
        <v>46357</v>
      </c>
    </row>
    <row r="269" spans="1:7" x14ac:dyDescent="0.3">
      <c r="A269" t="s">
        <v>1657</v>
      </c>
      <c r="B269" t="s">
        <v>180</v>
      </c>
      <c r="C269" t="s">
        <v>1247</v>
      </c>
      <c r="D269" t="s">
        <v>8350</v>
      </c>
      <c r="E269" t="s">
        <v>8611</v>
      </c>
      <c r="F269" s="84">
        <v>46023</v>
      </c>
      <c r="G269" s="84">
        <v>46357</v>
      </c>
    </row>
    <row r="270" spans="1:7" x14ac:dyDescent="0.3">
      <c r="A270" t="s">
        <v>1657</v>
      </c>
      <c r="B270" t="s">
        <v>180</v>
      </c>
      <c r="C270" t="s">
        <v>1247</v>
      </c>
      <c r="D270" t="s">
        <v>8350</v>
      </c>
      <c r="E270" t="s">
        <v>8612</v>
      </c>
      <c r="F270" s="84">
        <v>46023</v>
      </c>
      <c r="G270" s="84">
        <v>46357</v>
      </c>
    </row>
    <row r="271" spans="1:7" x14ac:dyDescent="0.3">
      <c r="A271" t="s">
        <v>2580</v>
      </c>
      <c r="B271" t="s">
        <v>943</v>
      </c>
      <c r="C271" t="s">
        <v>1247</v>
      </c>
      <c r="D271" t="s">
        <v>8350</v>
      </c>
      <c r="E271" t="s">
        <v>8613</v>
      </c>
      <c r="F271" s="84">
        <v>46023</v>
      </c>
      <c r="G271" s="84">
        <v>46357</v>
      </c>
    </row>
    <row r="272" spans="1:7" x14ac:dyDescent="0.3">
      <c r="A272" t="s">
        <v>2580</v>
      </c>
      <c r="B272" t="s">
        <v>943</v>
      </c>
      <c r="C272" t="s">
        <v>1247</v>
      </c>
      <c r="D272" t="s">
        <v>8350</v>
      </c>
      <c r="E272" t="s">
        <v>8614</v>
      </c>
      <c r="F272" s="84">
        <v>46023</v>
      </c>
      <c r="G272" s="84">
        <v>46357</v>
      </c>
    </row>
    <row r="273" spans="1:7" x14ac:dyDescent="0.3">
      <c r="A273" t="s">
        <v>2580</v>
      </c>
      <c r="B273" t="s">
        <v>943</v>
      </c>
      <c r="C273" t="s">
        <v>1247</v>
      </c>
      <c r="D273" t="s">
        <v>8350</v>
      </c>
      <c r="E273" t="s">
        <v>8615</v>
      </c>
      <c r="F273" s="84">
        <v>46023</v>
      </c>
      <c r="G273" s="84">
        <v>46357</v>
      </c>
    </row>
    <row r="274" spans="1:7" x14ac:dyDescent="0.3">
      <c r="A274" t="s">
        <v>2580</v>
      </c>
      <c r="B274" t="s">
        <v>943</v>
      </c>
      <c r="C274" t="s">
        <v>1247</v>
      </c>
      <c r="D274" t="s">
        <v>8350</v>
      </c>
      <c r="E274" t="s">
        <v>8616</v>
      </c>
      <c r="F274" s="84">
        <v>46023</v>
      </c>
      <c r="G274" s="84">
        <v>46357</v>
      </c>
    </row>
    <row r="275" spans="1:7" x14ac:dyDescent="0.3">
      <c r="A275" t="s">
        <v>1789</v>
      </c>
      <c r="B275" t="s">
        <v>101</v>
      </c>
      <c r="C275" t="s">
        <v>1247</v>
      </c>
      <c r="D275" t="s">
        <v>8350</v>
      </c>
      <c r="E275" t="s">
        <v>8617</v>
      </c>
      <c r="F275" s="84">
        <v>46023</v>
      </c>
      <c r="G275" s="84">
        <v>46357</v>
      </c>
    </row>
    <row r="276" spans="1:7" x14ac:dyDescent="0.3">
      <c r="A276" t="s">
        <v>1789</v>
      </c>
      <c r="B276" t="s">
        <v>101</v>
      </c>
      <c r="C276" t="s">
        <v>1247</v>
      </c>
      <c r="D276" t="s">
        <v>8350</v>
      </c>
      <c r="E276" t="s">
        <v>8618</v>
      </c>
      <c r="F276" s="84">
        <v>46023</v>
      </c>
      <c r="G276" s="84">
        <v>46357</v>
      </c>
    </row>
    <row r="277" spans="1:7" x14ac:dyDescent="0.3">
      <c r="A277" t="s">
        <v>1789</v>
      </c>
      <c r="B277" t="s">
        <v>101</v>
      </c>
      <c r="C277" t="s">
        <v>1247</v>
      </c>
      <c r="D277" t="s">
        <v>8350</v>
      </c>
      <c r="E277" t="s">
        <v>8619</v>
      </c>
      <c r="F277" s="84">
        <v>46023</v>
      </c>
      <c r="G277" s="84">
        <v>46357</v>
      </c>
    </row>
    <row r="278" spans="1:7" x14ac:dyDescent="0.3">
      <c r="A278" t="s">
        <v>1789</v>
      </c>
      <c r="B278" t="s">
        <v>101</v>
      </c>
      <c r="C278" t="s">
        <v>1247</v>
      </c>
      <c r="D278" t="s">
        <v>8350</v>
      </c>
      <c r="E278" t="s">
        <v>8620</v>
      </c>
      <c r="F278" s="84">
        <v>46023</v>
      </c>
      <c r="G278" s="84">
        <v>46357</v>
      </c>
    </row>
    <row r="279" spans="1:7" x14ac:dyDescent="0.3">
      <c r="A279" t="s">
        <v>2571</v>
      </c>
      <c r="B279" t="s">
        <v>204</v>
      </c>
      <c r="C279" t="s">
        <v>1247</v>
      </c>
      <c r="D279" t="s">
        <v>8350</v>
      </c>
      <c r="E279" t="s">
        <v>8621</v>
      </c>
      <c r="F279" s="84">
        <v>46023</v>
      </c>
      <c r="G279" s="84">
        <v>46357</v>
      </c>
    </row>
    <row r="280" spans="1:7" x14ac:dyDescent="0.3">
      <c r="A280" t="s">
        <v>2571</v>
      </c>
      <c r="B280" t="s">
        <v>204</v>
      </c>
      <c r="C280" t="s">
        <v>1247</v>
      </c>
      <c r="D280" t="s">
        <v>8350</v>
      </c>
      <c r="E280" t="s">
        <v>8622</v>
      </c>
      <c r="F280" s="84">
        <v>46023</v>
      </c>
      <c r="G280" s="84">
        <v>46357</v>
      </c>
    </row>
    <row r="281" spans="1:7" x14ac:dyDescent="0.3">
      <c r="A281" t="s">
        <v>3417</v>
      </c>
      <c r="B281" t="s">
        <v>392</v>
      </c>
      <c r="C281" t="s">
        <v>1247</v>
      </c>
      <c r="D281" t="s">
        <v>8350</v>
      </c>
      <c r="E281" t="s">
        <v>8623</v>
      </c>
      <c r="F281" s="84">
        <v>46023</v>
      </c>
      <c r="G281" s="84">
        <v>46357</v>
      </c>
    </row>
    <row r="282" spans="1:7" x14ac:dyDescent="0.3">
      <c r="A282" t="s">
        <v>3417</v>
      </c>
      <c r="B282" t="s">
        <v>392</v>
      </c>
      <c r="C282" t="s">
        <v>1247</v>
      </c>
      <c r="D282" t="s">
        <v>8350</v>
      </c>
      <c r="E282" t="s">
        <v>8624</v>
      </c>
      <c r="F282" s="84">
        <v>46023</v>
      </c>
      <c r="G282" s="84">
        <v>46357</v>
      </c>
    </row>
    <row r="283" spans="1:7" x14ac:dyDescent="0.3">
      <c r="A283" t="s">
        <v>3417</v>
      </c>
      <c r="B283" t="s">
        <v>392</v>
      </c>
      <c r="C283" t="s">
        <v>1247</v>
      </c>
      <c r="D283" t="s">
        <v>8350</v>
      </c>
      <c r="E283" t="s">
        <v>8625</v>
      </c>
      <c r="F283" s="84">
        <v>46023</v>
      </c>
      <c r="G283" s="84">
        <v>46357</v>
      </c>
    </row>
    <row r="284" spans="1:7" x14ac:dyDescent="0.3">
      <c r="A284" t="s">
        <v>3417</v>
      </c>
      <c r="B284" t="s">
        <v>392</v>
      </c>
      <c r="C284" t="s">
        <v>1247</v>
      </c>
      <c r="D284" t="s">
        <v>8350</v>
      </c>
      <c r="E284" t="s">
        <v>8626</v>
      </c>
      <c r="F284" s="84">
        <v>46023</v>
      </c>
      <c r="G284" s="84">
        <v>46357</v>
      </c>
    </row>
    <row r="285" spans="1:7" x14ac:dyDescent="0.3">
      <c r="A285" t="s">
        <v>3417</v>
      </c>
      <c r="B285" t="s">
        <v>392</v>
      </c>
      <c r="C285" t="s">
        <v>1247</v>
      </c>
      <c r="D285" t="s">
        <v>8350</v>
      </c>
      <c r="E285" t="s">
        <v>8627</v>
      </c>
      <c r="F285" s="84">
        <v>46023</v>
      </c>
      <c r="G285" s="84">
        <v>46357</v>
      </c>
    </row>
    <row r="286" spans="1:7" x14ac:dyDescent="0.3">
      <c r="A286" t="s">
        <v>3417</v>
      </c>
      <c r="B286" t="s">
        <v>392</v>
      </c>
      <c r="C286" t="s">
        <v>1247</v>
      </c>
      <c r="D286" t="s">
        <v>8350</v>
      </c>
      <c r="E286" t="s">
        <v>8628</v>
      </c>
      <c r="F286" s="84">
        <v>46023</v>
      </c>
      <c r="G286" s="84">
        <v>46357</v>
      </c>
    </row>
    <row r="287" spans="1:7" x14ac:dyDescent="0.3">
      <c r="A287" t="s">
        <v>1788</v>
      </c>
      <c r="B287" t="s">
        <v>290</v>
      </c>
      <c r="C287" t="s">
        <v>1247</v>
      </c>
      <c r="D287" t="s">
        <v>8350</v>
      </c>
      <c r="E287" t="s">
        <v>8629</v>
      </c>
      <c r="F287" s="84">
        <v>46023</v>
      </c>
      <c r="G287" s="84">
        <v>46357</v>
      </c>
    </row>
    <row r="288" spans="1:7" x14ac:dyDescent="0.3">
      <c r="A288" t="s">
        <v>1788</v>
      </c>
      <c r="B288" t="s">
        <v>290</v>
      </c>
      <c r="C288" t="s">
        <v>1247</v>
      </c>
      <c r="D288" t="s">
        <v>8350</v>
      </c>
      <c r="E288" t="s">
        <v>8630</v>
      </c>
      <c r="F288" s="84">
        <v>46023</v>
      </c>
      <c r="G288" s="84">
        <v>46357</v>
      </c>
    </row>
    <row r="289" spans="1:7" x14ac:dyDescent="0.3">
      <c r="A289" t="s">
        <v>1527</v>
      </c>
      <c r="B289" t="s">
        <v>105</v>
      </c>
      <c r="C289" t="s">
        <v>1247</v>
      </c>
      <c r="D289" t="s">
        <v>8350</v>
      </c>
      <c r="E289" t="s">
        <v>8631</v>
      </c>
      <c r="F289" s="84">
        <v>46023</v>
      </c>
      <c r="G289" s="84">
        <v>46357</v>
      </c>
    </row>
    <row r="290" spans="1:7" x14ac:dyDescent="0.3">
      <c r="A290" t="s">
        <v>1527</v>
      </c>
      <c r="B290" t="s">
        <v>105</v>
      </c>
      <c r="C290" t="s">
        <v>1247</v>
      </c>
      <c r="D290" t="s">
        <v>8350</v>
      </c>
      <c r="E290" t="s">
        <v>8558</v>
      </c>
      <c r="F290" s="84">
        <v>46023</v>
      </c>
      <c r="G290" s="84">
        <v>46357</v>
      </c>
    </row>
    <row r="291" spans="1:7" x14ac:dyDescent="0.3">
      <c r="A291" t="s">
        <v>1527</v>
      </c>
      <c r="B291" t="s">
        <v>105</v>
      </c>
      <c r="C291" t="s">
        <v>1247</v>
      </c>
      <c r="D291" t="s">
        <v>8350</v>
      </c>
      <c r="E291" t="s">
        <v>8632</v>
      </c>
      <c r="F291" s="84">
        <v>46023</v>
      </c>
      <c r="G291" s="84">
        <v>46357</v>
      </c>
    </row>
    <row r="292" spans="1:7" x14ac:dyDescent="0.3">
      <c r="A292" t="s">
        <v>1527</v>
      </c>
      <c r="B292" t="s">
        <v>105</v>
      </c>
      <c r="C292" t="s">
        <v>1247</v>
      </c>
      <c r="D292" t="s">
        <v>8350</v>
      </c>
      <c r="E292" t="s">
        <v>8633</v>
      </c>
      <c r="F292" s="84">
        <v>46023</v>
      </c>
      <c r="G292" s="84">
        <v>46357</v>
      </c>
    </row>
    <row r="293" spans="1:7" x14ac:dyDescent="0.3">
      <c r="A293" t="s">
        <v>1527</v>
      </c>
      <c r="B293" t="s">
        <v>105</v>
      </c>
      <c r="C293" t="s">
        <v>1247</v>
      </c>
      <c r="D293" t="s">
        <v>8350</v>
      </c>
      <c r="E293" t="s">
        <v>8634</v>
      </c>
      <c r="F293" s="84">
        <v>46023</v>
      </c>
      <c r="G293" s="84">
        <v>46357</v>
      </c>
    </row>
    <row r="294" spans="1:7" x14ac:dyDescent="0.3">
      <c r="A294" t="s">
        <v>1527</v>
      </c>
      <c r="B294" t="s">
        <v>105</v>
      </c>
      <c r="C294" t="s">
        <v>1247</v>
      </c>
      <c r="D294" t="s">
        <v>8350</v>
      </c>
      <c r="E294" t="s">
        <v>8635</v>
      </c>
      <c r="F294" s="84">
        <v>46023</v>
      </c>
      <c r="G294" s="84">
        <v>46357</v>
      </c>
    </row>
    <row r="295" spans="1:7" x14ac:dyDescent="0.3">
      <c r="A295" t="s">
        <v>1527</v>
      </c>
      <c r="B295" t="s">
        <v>105</v>
      </c>
      <c r="C295" t="s">
        <v>1247</v>
      </c>
      <c r="D295" t="s">
        <v>8350</v>
      </c>
      <c r="E295" t="s">
        <v>8636</v>
      </c>
      <c r="F295" s="84">
        <v>46023</v>
      </c>
      <c r="G295" s="84">
        <v>46357</v>
      </c>
    </row>
    <row r="296" spans="1:7" x14ac:dyDescent="0.3">
      <c r="A296" t="s">
        <v>1527</v>
      </c>
      <c r="B296" t="s">
        <v>105</v>
      </c>
      <c r="C296" t="s">
        <v>1247</v>
      </c>
      <c r="D296" t="s">
        <v>8350</v>
      </c>
      <c r="E296" t="s">
        <v>8462</v>
      </c>
      <c r="F296" s="84">
        <v>46023</v>
      </c>
      <c r="G296" s="84">
        <v>46357</v>
      </c>
    </row>
    <row r="297" spans="1:7" x14ac:dyDescent="0.3">
      <c r="A297" t="s">
        <v>2560</v>
      </c>
      <c r="B297" t="s">
        <v>224</v>
      </c>
      <c r="C297" t="s">
        <v>1247</v>
      </c>
      <c r="D297" t="s">
        <v>8350</v>
      </c>
      <c r="E297" t="s">
        <v>8637</v>
      </c>
      <c r="F297" s="84">
        <v>46023</v>
      </c>
      <c r="G297" s="84">
        <v>46357</v>
      </c>
    </row>
    <row r="298" spans="1:7" x14ac:dyDescent="0.3">
      <c r="A298" t="s">
        <v>2560</v>
      </c>
      <c r="B298" t="s">
        <v>224</v>
      </c>
      <c r="C298" t="s">
        <v>1247</v>
      </c>
      <c r="D298" t="s">
        <v>8350</v>
      </c>
      <c r="E298" t="s">
        <v>8638</v>
      </c>
      <c r="F298" s="84">
        <v>46023</v>
      </c>
      <c r="G298" s="84">
        <v>46357</v>
      </c>
    </row>
    <row r="299" spans="1:7" x14ac:dyDescent="0.3">
      <c r="A299" t="s">
        <v>2560</v>
      </c>
      <c r="B299" t="s">
        <v>105</v>
      </c>
      <c r="C299" t="s">
        <v>1247</v>
      </c>
      <c r="D299" t="s">
        <v>8350</v>
      </c>
      <c r="E299" t="s">
        <v>8639</v>
      </c>
      <c r="F299" s="84">
        <v>46023</v>
      </c>
      <c r="G299" s="84">
        <v>46357</v>
      </c>
    </row>
    <row r="300" spans="1:7" x14ac:dyDescent="0.3">
      <c r="A300" t="s">
        <v>2560</v>
      </c>
      <c r="B300" t="s">
        <v>105</v>
      </c>
      <c r="C300" t="s">
        <v>1247</v>
      </c>
      <c r="D300" t="s">
        <v>8350</v>
      </c>
      <c r="E300" t="s">
        <v>8640</v>
      </c>
      <c r="F300" s="84">
        <v>46023</v>
      </c>
      <c r="G300" s="84">
        <v>46357</v>
      </c>
    </row>
    <row r="301" spans="1:7" x14ac:dyDescent="0.3">
      <c r="A301" t="s">
        <v>33611</v>
      </c>
      <c r="B301" t="s">
        <v>1611</v>
      </c>
      <c r="C301" t="s">
        <v>1247</v>
      </c>
      <c r="D301" t="s">
        <v>8350</v>
      </c>
      <c r="E301" t="s">
        <v>33623</v>
      </c>
      <c r="F301" s="84">
        <v>46023</v>
      </c>
      <c r="G301" s="84">
        <v>46357</v>
      </c>
    </row>
    <row r="302" spans="1:7" x14ac:dyDescent="0.3">
      <c r="A302" t="s">
        <v>33611</v>
      </c>
      <c r="B302" t="s">
        <v>1611</v>
      </c>
      <c r="C302" t="s">
        <v>1247</v>
      </c>
      <c r="D302" t="s">
        <v>8350</v>
      </c>
      <c r="E302" t="s">
        <v>33624</v>
      </c>
      <c r="F302" s="84">
        <v>46023</v>
      </c>
      <c r="G302" s="84">
        <v>46357</v>
      </c>
    </row>
    <row r="303" spans="1:7" x14ac:dyDescent="0.3">
      <c r="A303" t="s">
        <v>33611</v>
      </c>
      <c r="B303" t="s">
        <v>1611</v>
      </c>
      <c r="C303" t="s">
        <v>1247</v>
      </c>
      <c r="D303" t="s">
        <v>8350</v>
      </c>
      <c r="E303" t="s">
        <v>33625</v>
      </c>
      <c r="F303" s="84">
        <v>46023</v>
      </c>
      <c r="G303" s="84">
        <v>46357</v>
      </c>
    </row>
    <row r="304" spans="1:7" x14ac:dyDescent="0.3">
      <c r="A304" t="s">
        <v>33611</v>
      </c>
      <c r="B304" t="s">
        <v>1611</v>
      </c>
      <c r="C304" t="s">
        <v>1247</v>
      </c>
      <c r="D304" t="s">
        <v>8350</v>
      </c>
      <c r="E304" t="s">
        <v>33626</v>
      </c>
      <c r="F304" s="84">
        <v>46023</v>
      </c>
      <c r="G304" s="84">
        <v>46357</v>
      </c>
    </row>
    <row r="305" spans="1:9" x14ac:dyDescent="0.3">
      <c r="A305" t="s">
        <v>33611</v>
      </c>
      <c r="B305" t="s">
        <v>1611</v>
      </c>
      <c r="C305" t="s">
        <v>1247</v>
      </c>
      <c r="D305" t="s">
        <v>8350</v>
      </c>
      <c r="E305" t="s">
        <v>33627</v>
      </c>
      <c r="F305" s="84">
        <v>46023</v>
      </c>
      <c r="G305" s="84">
        <v>46357</v>
      </c>
    </row>
    <row r="306" spans="1:9" x14ac:dyDescent="0.3">
      <c r="A306" t="s">
        <v>3921</v>
      </c>
      <c r="B306" t="s">
        <v>3916</v>
      </c>
      <c r="C306" t="s">
        <v>1247</v>
      </c>
      <c r="D306" t="s">
        <v>8350</v>
      </c>
      <c r="E306" t="s">
        <v>8641</v>
      </c>
      <c r="F306" s="84">
        <v>46023</v>
      </c>
      <c r="G306" s="84">
        <v>46357</v>
      </c>
    </row>
    <row r="307" spans="1:9" x14ac:dyDescent="0.3">
      <c r="A307" t="s">
        <v>3921</v>
      </c>
      <c r="B307" t="s">
        <v>3916</v>
      </c>
      <c r="C307" t="s">
        <v>1247</v>
      </c>
      <c r="D307" t="s">
        <v>8350</v>
      </c>
      <c r="E307" t="s">
        <v>8642</v>
      </c>
      <c r="F307" s="84">
        <v>46023</v>
      </c>
      <c r="G307" s="84">
        <v>46357</v>
      </c>
    </row>
    <row r="308" spans="1:9" x14ac:dyDescent="0.3">
      <c r="A308" t="s">
        <v>3921</v>
      </c>
      <c r="B308" t="s">
        <v>3916</v>
      </c>
      <c r="C308" t="s">
        <v>1247</v>
      </c>
      <c r="D308" t="s">
        <v>8350</v>
      </c>
      <c r="E308" t="s">
        <v>8643</v>
      </c>
      <c r="F308" s="84">
        <v>46023</v>
      </c>
      <c r="G308" s="84">
        <v>46357</v>
      </c>
    </row>
    <row r="309" spans="1:9" x14ac:dyDescent="0.3">
      <c r="A309" t="s">
        <v>3921</v>
      </c>
      <c r="B309" t="s">
        <v>3916</v>
      </c>
      <c r="C309" t="s">
        <v>1247</v>
      </c>
      <c r="D309" t="s">
        <v>8350</v>
      </c>
      <c r="E309" t="s">
        <v>8644</v>
      </c>
      <c r="F309" s="84">
        <v>46023</v>
      </c>
      <c r="G309" s="84">
        <v>46357</v>
      </c>
    </row>
    <row r="310" spans="1:9" x14ac:dyDescent="0.3">
      <c r="A310" t="s">
        <v>3921</v>
      </c>
      <c r="B310" t="s">
        <v>3916</v>
      </c>
      <c r="C310" t="s">
        <v>1247</v>
      </c>
      <c r="D310" t="s">
        <v>8350</v>
      </c>
      <c r="E310" t="s">
        <v>8645</v>
      </c>
      <c r="F310" s="84">
        <v>46023</v>
      </c>
      <c r="G310" s="84">
        <v>46357</v>
      </c>
    </row>
    <row r="311" spans="1:9" x14ac:dyDescent="0.3">
      <c r="A311" t="s">
        <v>3921</v>
      </c>
      <c r="B311" t="s">
        <v>3916</v>
      </c>
      <c r="C311" t="s">
        <v>1247</v>
      </c>
      <c r="D311" t="s">
        <v>8350</v>
      </c>
      <c r="E311" t="s">
        <v>8646</v>
      </c>
      <c r="F311" s="84">
        <v>46023</v>
      </c>
      <c r="G311" s="84">
        <v>46357</v>
      </c>
    </row>
    <row r="312" spans="1:9" x14ac:dyDescent="0.3">
      <c r="A312" t="s">
        <v>3921</v>
      </c>
      <c r="B312" t="s">
        <v>3916</v>
      </c>
      <c r="C312" t="s">
        <v>1247</v>
      </c>
      <c r="D312" t="s">
        <v>8350</v>
      </c>
      <c r="E312" t="s">
        <v>8647</v>
      </c>
      <c r="F312" s="84">
        <v>46023</v>
      </c>
      <c r="G312" s="84">
        <v>46357</v>
      </c>
    </row>
    <row r="313" spans="1:9" x14ac:dyDescent="0.3">
      <c r="A313" t="s">
        <v>3921</v>
      </c>
      <c r="B313" t="s">
        <v>3916</v>
      </c>
      <c r="C313" t="s">
        <v>1247</v>
      </c>
      <c r="D313" t="s">
        <v>8350</v>
      </c>
      <c r="E313" t="s">
        <v>8648</v>
      </c>
      <c r="F313" s="84">
        <v>46023</v>
      </c>
      <c r="G313" s="84">
        <v>46357</v>
      </c>
    </row>
    <row r="314" spans="1:9" x14ac:dyDescent="0.3">
      <c r="A314" t="s">
        <v>3921</v>
      </c>
      <c r="B314" t="s">
        <v>3916</v>
      </c>
      <c r="C314" t="s">
        <v>1247</v>
      </c>
      <c r="D314" t="s">
        <v>8350</v>
      </c>
      <c r="E314" t="s">
        <v>8649</v>
      </c>
      <c r="F314" s="84">
        <v>46023</v>
      </c>
      <c r="G314" s="84">
        <v>46357</v>
      </c>
    </row>
    <row r="315" spans="1:9" x14ac:dyDescent="0.3">
      <c r="A315" t="s">
        <v>3921</v>
      </c>
      <c r="B315" t="s">
        <v>3916</v>
      </c>
      <c r="C315" t="s">
        <v>1247</v>
      </c>
      <c r="D315" t="s">
        <v>8350</v>
      </c>
      <c r="E315" t="s">
        <v>8650</v>
      </c>
      <c r="F315" s="84">
        <v>46023</v>
      </c>
      <c r="G315" s="84">
        <v>46357</v>
      </c>
    </row>
    <row r="316" spans="1:9" x14ac:dyDescent="0.3">
      <c r="A316" t="s">
        <v>3921</v>
      </c>
      <c r="B316" t="s">
        <v>3916</v>
      </c>
      <c r="C316" t="s">
        <v>1247</v>
      </c>
      <c r="D316" t="s">
        <v>8350</v>
      </c>
      <c r="E316" t="s">
        <v>8651</v>
      </c>
      <c r="F316" s="84">
        <v>46023</v>
      </c>
      <c r="G316" s="84">
        <v>46357</v>
      </c>
    </row>
    <row r="317" spans="1:9" x14ac:dyDescent="0.3">
      <c r="A317" t="s">
        <v>3921</v>
      </c>
      <c r="B317" t="s">
        <v>3916</v>
      </c>
      <c r="C317" t="s">
        <v>1247</v>
      </c>
      <c r="D317" t="s">
        <v>8350</v>
      </c>
      <c r="E317" t="s">
        <v>8652</v>
      </c>
      <c r="F317" s="84">
        <v>46023</v>
      </c>
      <c r="G317" s="84">
        <v>46357</v>
      </c>
    </row>
    <row r="318" spans="1:9" x14ac:dyDescent="0.3">
      <c r="A318" t="s">
        <v>3921</v>
      </c>
      <c r="B318" t="s">
        <v>3916</v>
      </c>
      <c r="C318" t="s">
        <v>1247</v>
      </c>
      <c r="D318" t="s">
        <v>8350</v>
      </c>
      <c r="E318" t="s">
        <v>8653</v>
      </c>
      <c r="F318" s="84">
        <v>46023</v>
      </c>
      <c r="G318" s="84">
        <v>46357</v>
      </c>
    </row>
    <row r="319" spans="1:9" x14ac:dyDescent="0.3">
      <c r="A319" t="s">
        <v>1799</v>
      </c>
      <c r="B319" t="s">
        <v>456</v>
      </c>
      <c r="C319" t="s">
        <v>1247</v>
      </c>
      <c r="D319" t="s">
        <v>8350</v>
      </c>
      <c r="E319" t="s">
        <v>8654</v>
      </c>
      <c r="F319" s="84">
        <v>46023</v>
      </c>
      <c r="G319" s="84">
        <v>46357</v>
      </c>
      <c r="H319">
        <v>11</v>
      </c>
      <c r="I319">
        <v>4</v>
      </c>
    </row>
    <row r="320" spans="1:9" x14ac:dyDescent="0.3">
      <c r="A320" t="s">
        <v>1799</v>
      </c>
      <c r="B320" t="s">
        <v>456</v>
      </c>
      <c r="C320" t="s">
        <v>1247</v>
      </c>
      <c r="D320" t="s">
        <v>8350</v>
      </c>
      <c r="E320" t="s">
        <v>8655</v>
      </c>
      <c r="F320" s="84">
        <v>46023</v>
      </c>
      <c r="G320" s="84">
        <v>46357</v>
      </c>
      <c r="H320">
        <v>11</v>
      </c>
      <c r="I320">
        <v>3</v>
      </c>
    </row>
    <row r="321" spans="1:7" x14ac:dyDescent="0.3">
      <c r="A321" t="s">
        <v>2619</v>
      </c>
      <c r="B321" t="s">
        <v>477</v>
      </c>
      <c r="C321" t="s">
        <v>1247</v>
      </c>
      <c r="D321" t="s">
        <v>8350</v>
      </c>
      <c r="E321" t="s">
        <v>8656</v>
      </c>
      <c r="F321" s="84">
        <v>46023</v>
      </c>
      <c r="G321" s="84">
        <v>46357</v>
      </c>
    </row>
    <row r="322" spans="1:7" x14ac:dyDescent="0.3">
      <c r="A322" t="s">
        <v>2619</v>
      </c>
      <c r="B322" t="s">
        <v>477</v>
      </c>
      <c r="C322" t="s">
        <v>1247</v>
      </c>
      <c r="D322" t="s">
        <v>8350</v>
      </c>
      <c r="E322" t="s">
        <v>8657</v>
      </c>
      <c r="F322" s="84">
        <v>46023</v>
      </c>
      <c r="G322" s="84">
        <v>46357</v>
      </c>
    </row>
    <row r="323" spans="1:7" x14ac:dyDescent="0.3">
      <c r="A323" t="s">
        <v>3653</v>
      </c>
      <c r="B323" t="s">
        <v>86</v>
      </c>
      <c r="C323" t="s">
        <v>1247</v>
      </c>
      <c r="D323" t="s">
        <v>8350</v>
      </c>
      <c r="E323" t="s">
        <v>8658</v>
      </c>
      <c r="F323" s="84">
        <v>46023</v>
      </c>
      <c r="G323" s="84">
        <v>46357</v>
      </c>
    </row>
    <row r="324" spans="1:7" x14ac:dyDescent="0.3">
      <c r="A324" t="s">
        <v>3653</v>
      </c>
      <c r="B324" t="s">
        <v>86</v>
      </c>
      <c r="C324" t="s">
        <v>1247</v>
      </c>
      <c r="D324" t="s">
        <v>8350</v>
      </c>
      <c r="E324" t="s">
        <v>8659</v>
      </c>
      <c r="F324" s="84">
        <v>46023</v>
      </c>
      <c r="G324" s="84">
        <v>46357</v>
      </c>
    </row>
    <row r="325" spans="1:7" x14ac:dyDescent="0.3">
      <c r="A325" t="s">
        <v>3653</v>
      </c>
      <c r="B325" t="s">
        <v>86</v>
      </c>
      <c r="C325" t="s">
        <v>1247</v>
      </c>
      <c r="D325" t="s">
        <v>8350</v>
      </c>
      <c r="E325" t="s">
        <v>8660</v>
      </c>
      <c r="F325" s="84">
        <v>46023</v>
      </c>
      <c r="G325" s="84">
        <v>46357</v>
      </c>
    </row>
    <row r="326" spans="1:7" x14ac:dyDescent="0.3">
      <c r="A326" t="s">
        <v>3653</v>
      </c>
      <c r="B326" t="s">
        <v>86</v>
      </c>
      <c r="C326" t="s">
        <v>1247</v>
      </c>
      <c r="D326" t="s">
        <v>8350</v>
      </c>
      <c r="E326" t="s">
        <v>8661</v>
      </c>
      <c r="F326" s="84">
        <v>46023</v>
      </c>
      <c r="G326" s="84">
        <v>46357</v>
      </c>
    </row>
    <row r="327" spans="1:7" x14ac:dyDescent="0.3">
      <c r="A327" t="s">
        <v>3653</v>
      </c>
      <c r="B327" t="s">
        <v>86</v>
      </c>
      <c r="C327" t="s">
        <v>1247</v>
      </c>
      <c r="D327" t="s">
        <v>8350</v>
      </c>
      <c r="E327" t="s">
        <v>8662</v>
      </c>
      <c r="F327" s="84">
        <v>46023</v>
      </c>
      <c r="G327" s="84">
        <v>46357</v>
      </c>
    </row>
    <row r="328" spans="1:7" x14ac:dyDescent="0.3">
      <c r="A328" t="s">
        <v>3653</v>
      </c>
      <c r="B328" t="s">
        <v>86</v>
      </c>
      <c r="C328" t="s">
        <v>1247</v>
      </c>
      <c r="D328" t="s">
        <v>8350</v>
      </c>
      <c r="E328" t="s">
        <v>8663</v>
      </c>
      <c r="F328" s="84">
        <v>46023</v>
      </c>
      <c r="G328" s="84">
        <v>46357</v>
      </c>
    </row>
    <row r="329" spans="1:7" x14ac:dyDescent="0.3">
      <c r="A329" t="s">
        <v>3653</v>
      </c>
      <c r="B329" t="s">
        <v>86</v>
      </c>
      <c r="C329" t="s">
        <v>1247</v>
      </c>
      <c r="D329" t="s">
        <v>8350</v>
      </c>
      <c r="E329" t="s">
        <v>8664</v>
      </c>
      <c r="F329" s="84">
        <v>46023</v>
      </c>
      <c r="G329" s="84">
        <v>46357</v>
      </c>
    </row>
    <row r="330" spans="1:7" x14ac:dyDescent="0.3">
      <c r="A330" t="s">
        <v>3653</v>
      </c>
      <c r="B330" t="s">
        <v>86</v>
      </c>
      <c r="C330" t="s">
        <v>1247</v>
      </c>
      <c r="D330" t="s">
        <v>8350</v>
      </c>
      <c r="E330" t="s">
        <v>8665</v>
      </c>
      <c r="F330" s="84">
        <v>46023</v>
      </c>
      <c r="G330" s="84">
        <v>46357</v>
      </c>
    </row>
    <row r="331" spans="1:7" x14ac:dyDescent="0.3">
      <c r="A331" t="s">
        <v>3653</v>
      </c>
      <c r="B331" t="s">
        <v>86</v>
      </c>
      <c r="C331" t="s">
        <v>1247</v>
      </c>
      <c r="D331" t="s">
        <v>8350</v>
      </c>
      <c r="E331" t="s">
        <v>8666</v>
      </c>
      <c r="F331" s="84">
        <v>46023</v>
      </c>
      <c r="G331" s="84">
        <v>46357</v>
      </c>
    </row>
    <row r="332" spans="1:7" x14ac:dyDescent="0.3">
      <c r="A332" t="s">
        <v>3653</v>
      </c>
      <c r="B332" t="s">
        <v>86</v>
      </c>
      <c r="C332" t="s">
        <v>1247</v>
      </c>
      <c r="D332" t="s">
        <v>8350</v>
      </c>
      <c r="E332" t="s">
        <v>8667</v>
      </c>
      <c r="F332" s="84">
        <v>46023</v>
      </c>
      <c r="G332" s="84">
        <v>46357</v>
      </c>
    </row>
    <row r="333" spans="1:7" x14ac:dyDescent="0.3">
      <c r="A333" t="s">
        <v>3653</v>
      </c>
      <c r="B333" t="s">
        <v>86</v>
      </c>
      <c r="C333" t="s">
        <v>1247</v>
      </c>
      <c r="D333" t="s">
        <v>8350</v>
      </c>
      <c r="E333" t="s">
        <v>8668</v>
      </c>
      <c r="F333" s="84">
        <v>46023</v>
      </c>
      <c r="G333" s="84">
        <v>46357</v>
      </c>
    </row>
    <row r="334" spans="1:7" x14ac:dyDescent="0.3">
      <c r="A334" t="s">
        <v>3653</v>
      </c>
      <c r="B334" t="s">
        <v>86</v>
      </c>
      <c r="C334" t="s">
        <v>1247</v>
      </c>
      <c r="D334" t="s">
        <v>8350</v>
      </c>
      <c r="E334" t="s">
        <v>8669</v>
      </c>
      <c r="F334" s="84">
        <v>46023</v>
      </c>
      <c r="G334" s="84">
        <v>46357</v>
      </c>
    </row>
    <row r="335" spans="1:7" x14ac:dyDescent="0.3">
      <c r="A335" t="s">
        <v>3653</v>
      </c>
      <c r="B335" t="s">
        <v>86</v>
      </c>
      <c r="C335" t="s">
        <v>1247</v>
      </c>
      <c r="D335" t="s">
        <v>8350</v>
      </c>
      <c r="E335" t="s">
        <v>8670</v>
      </c>
      <c r="F335" s="84">
        <v>46023</v>
      </c>
      <c r="G335" s="84">
        <v>46357</v>
      </c>
    </row>
    <row r="336" spans="1:7" x14ac:dyDescent="0.3">
      <c r="A336" t="s">
        <v>3653</v>
      </c>
      <c r="B336" t="s">
        <v>86</v>
      </c>
      <c r="C336" t="s">
        <v>1247</v>
      </c>
      <c r="D336" t="s">
        <v>8350</v>
      </c>
      <c r="E336" t="s">
        <v>8671</v>
      </c>
      <c r="F336" s="84">
        <v>46023</v>
      </c>
      <c r="G336" s="84">
        <v>46357</v>
      </c>
    </row>
    <row r="337" spans="1:7" x14ac:dyDescent="0.3">
      <c r="A337" t="s">
        <v>3653</v>
      </c>
      <c r="B337" t="s">
        <v>86</v>
      </c>
      <c r="C337" t="s">
        <v>1247</v>
      </c>
      <c r="D337" t="s">
        <v>8350</v>
      </c>
      <c r="E337" t="s">
        <v>8672</v>
      </c>
      <c r="F337" s="84">
        <v>46023</v>
      </c>
      <c r="G337" s="84">
        <v>46357</v>
      </c>
    </row>
    <row r="338" spans="1:7" x14ac:dyDescent="0.3">
      <c r="A338" t="s">
        <v>3653</v>
      </c>
      <c r="B338" t="s">
        <v>86</v>
      </c>
      <c r="C338" t="s">
        <v>1247</v>
      </c>
      <c r="D338" t="s">
        <v>8350</v>
      </c>
      <c r="E338" t="s">
        <v>8673</v>
      </c>
      <c r="F338" s="84">
        <v>46023</v>
      </c>
      <c r="G338" s="84">
        <v>46357</v>
      </c>
    </row>
    <row r="339" spans="1:7" x14ac:dyDescent="0.3">
      <c r="A339" t="s">
        <v>3653</v>
      </c>
      <c r="B339" t="s">
        <v>86</v>
      </c>
      <c r="C339" t="s">
        <v>1247</v>
      </c>
      <c r="D339" t="s">
        <v>8350</v>
      </c>
      <c r="E339" t="s">
        <v>8674</v>
      </c>
      <c r="F339" s="84">
        <v>46023</v>
      </c>
      <c r="G339" s="84">
        <v>46357</v>
      </c>
    </row>
    <row r="340" spans="1:7" x14ac:dyDescent="0.3">
      <c r="A340" t="s">
        <v>3653</v>
      </c>
      <c r="B340" t="s">
        <v>86</v>
      </c>
      <c r="C340" t="s">
        <v>1247</v>
      </c>
      <c r="D340" t="s">
        <v>8350</v>
      </c>
      <c r="E340" t="s">
        <v>8675</v>
      </c>
      <c r="F340" s="84">
        <v>46023</v>
      </c>
      <c r="G340" s="84">
        <v>46357</v>
      </c>
    </row>
    <row r="341" spans="1:7" x14ac:dyDescent="0.3">
      <c r="A341" t="s">
        <v>3653</v>
      </c>
      <c r="B341" t="s">
        <v>86</v>
      </c>
      <c r="C341" t="s">
        <v>1247</v>
      </c>
      <c r="D341" t="s">
        <v>8350</v>
      </c>
      <c r="E341" t="s">
        <v>8676</v>
      </c>
      <c r="F341" s="84">
        <v>46023</v>
      </c>
      <c r="G341" s="84">
        <v>46357</v>
      </c>
    </row>
    <row r="342" spans="1:7" x14ac:dyDescent="0.3">
      <c r="A342" t="s">
        <v>1720</v>
      </c>
      <c r="B342" t="s">
        <v>212</v>
      </c>
      <c r="C342" t="s">
        <v>1247</v>
      </c>
      <c r="D342" t="s">
        <v>8350</v>
      </c>
      <c r="E342" t="s">
        <v>8677</v>
      </c>
      <c r="F342" s="84">
        <v>46023</v>
      </c>
      <c r="G342" s="84">
        <v>46357</v>
      </c>
    </row>
    <row r="343" spans="1:7" x14ac:dyDescent="0.3">
      <c r="A343" t="s">
        <v>1720</v>
      </c>
      <c r="B343" t="s">
        <v>212</v>
      </c>
      <c r="C343" t="s">
        <v>1247</v>
      </c>
      <c r="D343" t="s">
        <v>8350</v>
      </c>
      <c r="E343" t="s">
        <v>8678</v>
      </c>
      <c r="F343" s="84">
        <v>46023</v>
      </c>
      <c r="G343" s="84">
        <v>46357</v>
      </c>
    </row>
    <row r="344" spans="1:7" x14ac:dyDescent="0.3">
      <c r="A344" t="s">
        <v>2965</v>
      </c>
      <c r="B344" t="s">
        <v>117</v>
      </c>
      <c r="C344" t="s">
        <v>1247</v>
      </c>
      <c r="D344" t="s">
        <v>8350</v>
      </c>
      <c r="E344" t="s">
        <v>8679</v>
      </c>
      <c r="F344" s="84">
        <v>46023</v>
      </c>
      <c r="G344" s="84">
        <v>46357</v>
      </c>
    </row>
    <row r="345" spans="1:7" x14ac:dyDescent="0.3">
      <c r="A345" t="s">
        <v>2965</v>
      </c>
      <c r="B345" t="s">
        <v>117</v>
      </c>
      <c r="C345" t="s">
        <v>1247</v>
      </c>
      <c r="D345" t="s">
        <v>8350</v>
      </c>
      <c r="E345" t="s">
        <v>8680</v>
      </c>
      <c r="F345" s="84">
        <v>46023</v>
      </c>
      <c r="G345" s="84">
        <v>46357</v>
      </c>
    </row>
    <row r="346" spans="1:7" x14ac:dyDescent="0.3">
      <c r="A346" t="s">
        <v>2965</v>
      </c>
      <c r="B346" t="s">
        <v>117</v>
      </c>
      <c r="C346" t="s">
        <v>1247</v>
      </c>
      <c r="D346" t="s">
        <v>8350</v>
      </c>
      <c r="E346" t="s">
        <v>8681</v>
      </c>
      <c r="F346" s="84">
        <v>46023</v>
      </c>
      <c r="G346" s="84">
        <v>46357</v>
      </c>
    </row>
    <row r="347" spans="1:7" x14ac:dyDescent="0.3">
      <c r="A347" t="s">
        <v>2965</v>
      </c>
      <c r="B347" t="s">
        <v>117</v>
      </c>
      <c r="C347" t="s">
        <v>1247</v>
      </c>
      <c r="D347" t="s">
        <v>8350</v>
      </c>
      <c r="E347" t="s">
        <v>8682</v>
      </c>
      <c r="F347" s="84">
        <v>46023</v>
      </c>
      <c r="G347" s="84">
        <v>46357</v>
      </c>
    </row>
    <row r="348" spans="1:7" x14ac:dyDescent="0.3">
      <c r="A348" t="s">
        <v>2965</v>
      </c>
      <c r="B348" t="s">
        <v>117</v>
      </c>
      <c r="C348" t="s">
        <v>1247</v>
      </c>
      <c r="D348" t="s">
        <v>8350</v>
      </c>
      <c r="E348" t="s">
        <v>8683</v>
      </c>
      <c r="F348" s="84">
        <v>46023</v>
      </c>
      <c r="G348" s="84">
        <v>46357</v>
      </c>
    </row>
    <row r="349" spans="1:7" x14ac:dyDescent="0.3">
      <c r="A349" t="s">
        <v>2965</v>
      </c>
      <c r="B349" t="s">
        <v>117</v>
      </c>
      <c r="C349" t="s">
        <v>1247</v>
      </c>
      <c r="D349" t="s">
        <v>8350</v>
      </c>
      <c r="E349" t="s">
        <v>8684</v>
      </c>
      <c r="F349" s="84">
        <v>46023</v>
      </c>
      <c r="G349" s="84">
        <v>46357</v>
      </c>
    </row>
    <row r="350" spans="1:7" x14ac:dyDescent="0.3">
      <c r="A350" t="s">
        <v>2965</v>
      </c>
      <c r="B350" t="s">
        <v>117</v>
      </c>
      <c r="C350" t="s">
        <v>1247</v>
      </c>
      <c r="D350" t="s">
        <v>8350</v>
      </c>
      <c r="E350" t="s">
        <v>8685</v>
      </c>
      <c r="F350" s="84">
        <v>46023</v>
      </c>
      <c r="G350" s="84">
        <v>46357</v>
      </c>
    </row>
    <row r="351" spans="1:7" x14ac:dyDescent="0.3">
      <c r="A351" t="s">
        <v>2965</v>
      </c>
      <c r="B351" t="s">
        <v>117</v>
      </c>
      <c r="C351" t="s">
        <v>1247</v>
      </c>
      <c r="D351" t="s">
        <v>8350</v>
      </c>
      <c r="E351" t="s">
        <v>8686</v>
      </c>
      <c r="F351" s="84">
        <v>46023</v>
      </c>
      <c r="G351" s="84">
        <v>46357</v>
      </c>
    </row>
    <row r="352" spans="1:7" x14ac:dyDescent="0.3">
      <c r="A352" t="s">
        <v>2965</v>
      </c>
      <c r="B352" t="s">
        <v>117</v>
      </c>
      <c r="C352" t="s">
        <v>1247</v>
      </c>
      <c r="D352" t="s">
        <v>8350</v>
      </c>
      <c r="E352" t="s">
        <v>8687</v>
      </c>
      <c r="F352" s="84">
        <v>46023</v>
      </c>
      <c r="G352" s="84">
        <v>46357</v>
      </c>
    </row>
    <row r="353" spans="1:9" x14ac:dyDescent="0.3">
      <c r="A353" t="s">
        <v>2965</v>
      </c>
      <c r="B353" t="s">
        <v>117</v>
      </c>
      <c r="C353" t="s">
        <v>1247</v>
      </c>
      <c r="D353" t="s">
        <v>8350</v>
      </c>
      <c r="E353" t="s">
        <v>8688</v>
      </c>
      <c r="F353" s="84">
        <v>46023</v>
      </c>
      <c r="G353" s="84">
        <v>46357</v>
      </c>
    </row>
    <row r="354" spans="1:9" x14ac:dyDescent="0.3">
      <c r="A354" t="s">
        <v>2965</v>
      </c>
      <c r="B354" t="s">
        <v>117</v>
      </c>
      <c r="C354" t="s">
        <v>1247</v>
      </c>
      <c r="D354" t="s">
        <v>8350</v>
      </c>
      <c r="E354" t="s">
        <v>8689</v>
      </c>
      <c r="F354" s="84">
        <v>46023</v>
      </c>
      <c r="G354" s="84">
        <v>46357</v>
      </c>
    </row>
    <row r="355" spans="1:9" x14ac:dyDescent="0.3">
      <c r="A355" t="s">
        <v>2965</v>
      </c>
      <c r="B355" t="s">
        <v>117</v>
      </c>
      <c r="C355" t="s">
        <v>1247</v>
      </c>
      <c r="D355" t="s">
        <v>8350</v>
      </c>
      <c r="E355" t="s">
        <v>8690</v>
      </c>
      <c r="F355" s="84">
        <v>46023</v>
      </c>
      <c r="G355" s="84">
        <v>46357</v>
      </c>
    </row>
    <row r="356" spans="1:9" x14ac:dyDescent="0.3">
      <c r="A356" t="s">
        <v>2965</v>
      </c>
      <c r="B356" t="s">
        <v>117</v>
      </c>
      <c r="C356" t="s">
        <v>1247</v>
      </c>
      <c r="D356" t="s">
        <v>8350</v>
      </c>
      <c r="E356" t="s">
        <v>8691</v>
      </c>
      <c r="F356" s="84">
        <v>46023</v>
      </c>
      <c r="G356" s="84">
        <v>46357</v>
      </c>
    </row>
    <row r="357" spans="1:9" x14ac:dyDescent="0.3">
      <c r="A357" t="s">
        <v>2522</v>
      </c>
      <c r="B357" t="s">
        <v>1437</v>
      </c>
      <c r="C357" t="s">
        <v>1247</v>
      </c>
      <c r="D357" t="s">
        <v>8350</v>
      </c>
      <c r="E357" t="s">
        <v>8692</v>
      </c>
      <c r="F357" s="84">
        <v>46023</v>
      </c>
      <c r="G357" s="84">
        <v>46357</v>
      </c>
      <c r="H357">
        <v>103</v>
      </c>
      <c r="I357">
        <v>0</v>
      </c>
    </row>
    <row r="358" spans="1:9" x14ac:dyDescent="0.3">
      <c r="A358" t="s">
        <v>2522</v>
      </c>
      <c r="B358" t="s">
        <v>1437</v>
      </c>
      <c r="C358" t="s">
        <v>1247</v>
      </c>
      <c r="D358" t="s">
        <v>8350</v>
      </c>
      <c r="E358" t="s">
        <v>8693</v>
      </c>
      <c r="F358" s="84">
        <v>46023</v>
      </c>
      <c r="G358" s="84">
        <v>46357</v>
      </c>
      <c r="H358">
        <v>8</v>
      </c>
      <c r="I358">
        <v>0</v>
      </c>
    </row>
    <row r="359" spans="1:9" x14ac:dyDescent="0.3">
      <c r="A359" t="s">
        <v>2522</v>
      </c>
      <c r="B359" t="s">
        <v>1437</v>
      </c>
      <c r="C359" t="s">
        <v>1247</v>
      </c>
      <c r="D359" t="s">
        <v>8350</v>
      </c>
      <c r="E359" t="s">
        <v>8694</v>
      </c>
      <c r="F359" s="84">
        <v>46023</v>
      </c>
      <c r="G359" s="84">
        <v>46357</v>
      </c>
      <c r="H359">
        <v>1</v>
      </c>
      <c r="I359">
        <v>0</v>
      </c>
    </row>
    <row r="360" spans="1:9" x14ac:dyDescent="0.3">
      <c r="A360" t="s">
        <v>2528</v>
      </c>
      <c r="B360" t="s">
        <v>1437</v>
      </c>
      <c r="C360" t="s">
        <v>1247</v>
      </c>
      <c r="D360" t="s">
        <v>8350</v>
      </c>
      <c r="E360" t="s">
        <v>8695</v>
      </c>
      <c r="F360" s="84">
        <v>46023</v>
      </c>
      <c r="G360" s="84">
        <v>46357</v>
      </c>
      <c r="H360">
        <v>1</v>
      </c>
      <c r="I360">
        <v>0</v>
      </c>
    </row>
    <row r="361" spans="1:9" x14ac:dyDescent="0.3">
      <c r="A361" t="s">
        <v>2528</v>
      </c>
      <c r="B361" t="s">
        <v>1437</v>
      </c>
      <c r="C361" t="s">
        <v>1247</v>
      </c>
      <c r="D361" t="s">
        <v>8350</v>
      </c>
      <c r="E361" t="s">
        <v>8696</v>
      </c>
      <c r="F361" s="84">
        <v>46023</v>
      </c>
      <c r="G361" s="84">
        <v>46357</v>
      </c>
      <c r="H361">
        <v>4</v>
      </c>
      <c r="I361">
        <v>0</v>
      </c>
    </row>
    <row r="362" spans="1:9" x14ac:dyDescent="0.3">
      <c r="A362" t="s">
        <v>2528</v>
      </c>
      <c r="B362" t="s">
        <v>1437</v>
      </c>
      <c r="C362" t="s">
        <v>1247</v>
      </c>
      <c r="D362" t="s">
        <v>8350</v>
      </c>
      <c r="E362" t="s">
        <v>8697</v>
      </c>
      <c r="F362" s="84">
        <v>46023</v>
      </c>
      <c r="G362" s="84">
        <v>46357</v>
      </c>
      <c r="H362">
        <v>1</v>
      </c>
      <c r="I362">
        <v>0</v>
      </c>
    </row>
    <row r="363" spans="1:9" x14ac:dyDescent="0.3">
      <c r="A363" t="s">
        <v>2528</v>
      </c>
      <c r="B363" t="s">
        <v>1437</v>
      </c>
      <c r="C363" t="s">
        <v>1247</v>
      </c>
      <c r="D363" t="s">
        <v>8350</v>
      </c>
      <c r="E363" t="s">
        <v>8698</v>
      </c>
      <c r="F363" s="84">
        <v>46023</v>
      </c>
      <c r="G363" s="84">
        <v>46357</v>
      </c>
      <c r="H363">
        <v>1</v>
      </c>
      <c r="I363">
        <v>0</v>
      </c>
    </row>
    <row r="364" spans="1:9" x14ac:dyDescent="0.3">
      <c r="A364" t="s">
        <v>2562</v>
      </c>
      <c r="B364" t="s">
        <v>1074</v>
      </c>
      <c r="C364" t="s">
        <v>1247</v>
      </c>
      <c r="D364" t="s">
        <v>8350</v>
      </c>
      <c r="E364" t="s">
        <v>8699</v>
      </c>
      <c r="F364" s="84">
        <v>46023</v>
      </c>
      <c r="G364" s="84">
        <v>46357</v>
      </c>
    </row>
    <row r="365" spans="1:9" x14ac:dyDescent="0.3">
      <c r="A365" t="s">
        <v>2562</v>
      </c>
      <c r="B365" t="s">
        <v>1074</v>
      </c>
      <c r="C365" t="s">
        <v>1247</v>
      </c>
      <c r="D365" t="s">
        <v>8350</v>
      </c>
      <c r="E365" t="s">
        <v>8700</v>
      </c>
      <c r="F365" s="84">
        <v>46023</v>
      </c>
      <c r="G365" s="84">
        <v>46357</v>
      </c>
    </row>
    <row r="366" spans="1:9" x14ac:dyDescent="0.3">
      <c r="A366" t="s">
        <v>2562</v>
      </c>
      <c r="B366" t="s">
        <v>1078</v>
      </c>
      <c r="C366" t="s">
        <v>1247</v>
      </c>
      <c r="D366" t="s">
        <v>8350</v>
      </c>
      <c r="E366" t="s">
        <v>8701</v>
      </c>
      <c r="F366" s="84">
        <v>46023</v>
      </c>
      <c r="G366" s="84">
        <v>46357</v>
      </c>
    </row>
    <row r="367" spans="1:9" x14ac:dyDescent="0.3">
      <c r="A367" t="s">
        <v>2562</v>
      </c>
      <c r="B367" t="s">
        <v>1078</v>
      </c>
      <c r="C367" t="s">
        <v>1247</v>
      </c>
      <c r="D367" t="s">
        <v>8350</v>
      </c>
      <c r="E367" t="s">
        <v>8702</v>
      </c>
      <c r="F367" s="84">
        <v>46023</v>
      </c>
      <c r="G367" s="84">
        <v>46357</v>
      </c>
    </row>
    <row r="368" spans="1:9" x14ac:dyDescent="0.3">
      <c r="A368" t="s">
        <v>2557</v>
      </c>
      <c r="B368" t="s">
        <v>651</v>
      </c>
      <c r="C368" t="s">
        <v>1247</v>
      </c>
      <c r="D368" t="s">
        <v>8350</v>
      </c>
      <c r="E368" t="s">
        <v>8703</v>
      </c>
      <c r="F368" s="84">
        <v>46023</v>
      </c>
      <c r="G368" s="84">
        <v>46357</v>
      </c>
    </row>
    <row r="369" spans="1:7" x14ac:dyDescent="0.3">
      <c r="A369" t="s">
        <v>2557</v>
      </c>
      <c r="B369" t="s">
        <v>651</v>
      </c>
      <c r="C369" t="s">
        <v>1247</v>
      </c>
      <c r="D369" t="s">
        <v>8350</v>
      </c>
      <c r="E369" t="s">
        <v>8704</v>
      </c>
      <c r="F369" s="84">
        <v>46023</v>
      </c>
      <c r="G369" s="84">
        <v>46357</v>
      </c>
    </row>
    <row r="370" spans="1:7" x14ac:dyDescent="0.3">
      <c r="A370" t="s">
        <v>2557</v>
      </c>
      <c r="B370" t="s">
        <v>651</v>
      </c>
      <c r="C370" t="s">
        <v>1247</v>
      </c>
      <c r="D370" t="s">
        <v>8350</v>
      </c>
      <c r="E370" t="s">
        <v>8705</v>
      </c>
      <c r="F370" s="84">
        <v>46023</v>
      </c>
      <c r="G370" s="84">
        <v>46357</v>
      </c>
    </row>
    <row r="371" spans="1:7" x14ac:dyDescent="0.3">
      <c r="A371" t="s">
        <v>2557</v>
      </c>
      <c r="B371" t="s">
        <v>647</v>
      </c>
      <c r="C371" t="s">
        <v>1247</v>
      </c>
      <c r="D371" t="s">
        <v>8350</v>
      </c>
      <c r="E371" t="s">
        <v>8706</v>
      </c>
      <c r="F371" s="84">
        <v>46023</v>
      </c>
      <c r="G371" s="84">
        <v>46357</v>
      </c>
    </row>
    <row r="372" spans="1:7" x14ac:dyDescent="0.3">
      <c r="A372" t="s">
        <v>2557</v>
      </c>
      <c r="B372" t="s">
        <v>647</v>
      </c>
      <c r="C372" t="s">
        <v>1247</v>
      </c>
      <c r="D372" t="s">
        <v>8350</v>
      </c>
      <c r="E372" t="s">
        <v>8707</v>
      </c>
      <c r="F372" s="84">
        <v>46023</v>
      </c>
      <c r="G372" s="84">
        <v>46357</v>
      </c>
    </row>
    <row r="373" spans="1:7" x14ac:dyDescent="0.3">
      <c r="A373" t="s">
        <v>2568</v>
      </c>
      <c r="B373" t="s">
        <v>224</v>
      </c>
      <c r="C373" t="s">
        <v>1247</v>
      </c>
      <c r="D373" t="s">
        <v>8350</v>
      </c>
      <c r="E373" t="s">
        <v>8708</v>
      </c>
      <c r="F373" s="84">
        <v>46023</v>
      </c>
      <c r="G373" s="84">
        <v>46357</v>
      </c>
    </row>
    <row r="374" spans="1:7" x14ac:dyDescent="0.3">
      <c r="A374" t="s">
        <v>2568</v>
      </c>
      <c r="B374" t="s">
        <v>224</v>
      </c>
      <c r="C374" t="s">
        <v>1247</v>
      </c>
      <c r="D374" t="s">
        <v>8350</v>
      </c>
      <c r="E374" t="s">
        <v>8709</v>
      </c>
      <c r="F374" s="84">
        <v>46023</v>
      </c>
      <c r="G374" s="84">
        <v>46357</v>
      </c>
    </row>
    <row r="375" spans="1:7" x14ac:dyDescent="0.3">
      <c r="A375" t="s">
        <v>2568</v>
      </c>
      <c r="B375" t="s">
        <v>224</v>
      </c>
      <c r="C375" t="s">
        <v>1247</v>
      </c>
      <c r="D375" t="s">
        <v>8350</v>
      </c>
      <c r="E375" t="s">
        <v>8710</v>
      </c>
      <c r="F375" s="84">
        <v>46023</v>
      </c>
      <c r="G375" s="84">
        <v>46357</v>
      </c>
    </row>
    <row r="376" spans="1:7" x14ac:dyDescent="0.3">
      <c r="A376" t="s">
        <v>2568</v>
      </c>
      <c r="B376" t="s">
        <v>224</v>
      </c>
      <c r="C376" t="s">
        <v>1247</v>
      </c>
      <c r="D376" t="s">
        <v>8350</v>
      </c>
      <c r="E376" t="s">
        <v>8711</v>
      </c>
      <c r="F376" s="84">
        <v>46023</v>
      </c>
      <c r="G376" s="84">
        <v>46357</v>
      </c>
    </row>
    <row r="377" spans="1:7" x14ac:dyDescent="0.3">
      <c r="A377" t="s">
        <v>2568</v>
      </c>
      <c r="B377" t="s">
        <v>224</v>
      </c>
      <c r="C377" t="s">
        <v>1247</v>
      </c>
      <c r="D377" t="s">
        <v>8350</v>
      </c>
      <c r="E377" t="s">
        <v>8712</v>
      </c>
      <c r="F377" s="84">
        <v>46023</v>
      </c>
      <c r="G377" s="84">
        <v>46357</v>
      </c>
    </row>
    <row r="378" spans="1:7" x14ac:dyDescent="0.3">
      <c r="A378" t="s">
        <v>2568</v>
      </c>
      <c r="B378" t="s">
        <v>224</v>
      </c>
      <c r="C378" t="s">
        <v>1247</v>
      </c>
      <c r="D378" t="s">
        <v>8350</v>
      </c>
      <c r="E378" t="s">
        <v>8713</v>
      </c>
      <c r="F378" s="84">
        <v>46023</v>
      </c>
      <c r="G378" s="84">
        <v>46357</v>
      </c>
    </row>
    <row r="379" spans="1:7" x14ac:dyDescent="0.3">
      <c r="A379" t="s">
        <v>3795</v>
      </c>
      <c r="B379" t="s">
        <v>3791</v>
      </c>
      <c r="C379" t="s">
        <v>1247</v>
      </c>
      <c r="D379" t="s">
        <v>8350</v>
      </c>
      <c r="E379" t="s">
        <v>8714</v>
      </c>
      <c r="F379" s="84">
        <v>46023</v>
      </c>
      <c r="G379" s="84">
        <v>46357</v>
      </c>
    </row>
    <row r="380" spans="1:7" x14ac:dyDescent="0.3">
      <c r="A380" t="s">
        <v>3795</v>
      </c>
      <c r="B380" t="s">
        <v>3791</v>
      </c>
      <c r="C380" t="s">
        <v>1247</v>
      </c>
      <c r="D380" t="s">
        <v>8350</v>
      </c>
      <c r="E380" t="s">
        <v>8715</v>
      </c>
      <c r="F380" s="84">
        <v>46023</v>
      </c>
      <c r="G380" s="84">
        <v>46357</v>
      </c>
    </row>
    <row r="381" spans="1:7" x14ac:dyDescent="0.3">
      <c r="A381" t="s">
        <v>3795</v>
      </c>
      <c r="B381" t="s">
        <v>3791</v>
      </c>
      <c r="C381" t="s">
        <v>1247</v>
      </c>
      <c r="D381" t="s">
        <v>8350</v>
      </c>
      <c r="E381" t="s">
        <v>8716</v>
      </c>
      <c r="F381" s="84">
        <v>46023</v>
      </c>
      <c r="G381" s="84">
        <v>46357</v>
      </c>
    </row>
    <row r="382" spans="1:7" x14ac:dyDescent="0.3">
      <c r="A382" t="s">
        <v>3795</v>
      </c>
      <c r="B382" t="s">
        <v>3791</v>
      </c>
      <c r="C382" t="s">
        <v>1247</v>
      </c>
      <c r="D382" t="s">
        <v>8350</v>
      </c>
      <c r="E382" t="s">
        <v>8717</v>
      </c>
      <c r="F382" s="84">
        <v>46023</v>
      </c>
      <c r="G382" s="84">
        <v>46357</v>
      </c>
    </row>
    <row r="383" spans="1:7" x14ac:dyDescent="0.3">
      <c r="A383" t="s">
        <v>3795</v>
      </c>
      <c r="B383" t="s">
        <v>3791</v>
      </c>
      <c r="C383" t="s">
        <v>1247</v>
      </c>
      <c r="D383" t="s">
        <v>8350</v>
      </c>
      <c r="E383" t="s">
        <v>8718</v>
      </c>
      <c r="F383" s="84">
        <v>46023</v>
      </c>
      <c r="G383" s="84">
        <v>46357</v>
      </c>
    </row>
    <row r="384" spans="1:7" x14ac:dyDescent="0.3">
      <c r="A384" t="s">
        <v>3795</v>
      </c>
      <c r="B384" t="s">
        <v>3791</v>
      </c>
      <c r="C384" t="s">
        <v>1247</v>
      </c>
      <c r="D384" t="s">
        <v>8350</v>
      </c>
      <c r="E384" t="s">
        <v>8719</v>
      </c>
      <c r="F384" s="84">
        <v>46023</v>
      </c>
      <c r="G384" s="84">
        <v>46357</v>
      </c>
    </row>
    <row r="385" spans="1:9" x14ac:dyDescent="0.3">
      <c r="A385" t="s">
        <v>3795</v>
      </c>
      <c r="B385" t="s">
        <v>3791</v>
      </c>
      <c r="C385" t="s">
        <v>1247</v>
      </c>
      <c r="D385" t="s">
        <v>8350</v>
      </c>
      <c r="E385" t="s">
        <v>8720</v>
      </c>
      <c r="F385" s="84">
        <v>46023</v>
      </c>
      <c r="G385" s="84">
        <v>46357</v>
      </c>
    </row>
    <row r="386" spans="1:9" x14ac:dyDescent="0.3">
      <c r="A386" t="s">
        <v>3795</v>
      </c>
      <c r="B386" t="s">
        <v>3791</v>
      </c>
      <c r="C386" t="s">
        <v>1247</v>
      </c>
      <c r="D386" t="s">
        <v>8350</v>
      </c>
      <c r="E386" t="s">
        <v>8721</v>
      </c>
      <c r="F386" s="84">
        <v>46023</v>
      </c>
      <c r="G386" s="84">
        <v>46357</v>
      </c>
    </row>
    <row r="387" spans="1:9" x14ac:dyDescent="0.3">
      <c r="A387" t="s">
        <v>3795</v>
      </c>
      <c r="B387" t="s">
        <v>3791</v>
      </c>
      <c r="C387" t="s">
        <v>1247</v>
      </c>
      <c r="D387" t="s">
        <v>8350</v>
      </c>
      <c r="E387" t="s">
        <v>8722</v>
      </c>
      <c r="F387" s="84">
        <v>46023</v>
      </c>
      <c r="G387" s="84">
        <v>46357</v>
      </c>
    </row>
    <row r="388" spans="1:9" x14ac:dyDescent="0.3">
      <c r="A388" t="s">
        <v>3795</v>
      </c>
      <c r="B388" t="s">
        <v>3791</v>
      </c>
      <c r="C388" t="s">
        <v>1247</v>
      </c>
      <c r="D388" t="s">
        <v>8350</v>
      </c>
      <c r="E388" t="s">
        <v>8723</v>
      </c>
      <c r="F388" s="84">
        <v>46023</v>
      </c>
      <c r="G388" s="84">
        <v>46357</v>
      </c>
    </row>
    <row r="389" spans="1:9" x14ac:dyDescent="0.3">
      <c r="A389" t="s">
        <v>1689</v>
      </c>
      <c r="B389" t="s">
        <v>184</v>
      </c>
      <c r="C389" t="s">
        <v>1247</v>
      </c>
      <c r="D389" t="s">
        <v>8350</v>
      </c>
      <c r="E389" t="s">
        <v>8724</v>
      </c>
      <c r="F389" s="84">
        <v>46023</v>
      </c>
      <c r="G389" s="84">
        <v>46357</v>
      </c>
    </row>
    <row r="390" spans="1:9" x14ac:dyDescent="0.3">
      <c r="A390" t="s">
        <v>1689</v>
      </c>
      <c r="B390" t="s">
        <v>184</v>
      </c>
      <c r="C390" t="s">
        <v>1247</v>
      </c>
      <c r="D390" t="s">
        <v>8350</v>
      </c>
      <c r="E390" t="s">
        <v>8725</v>
      </c>
      <c r="F390" s="84">
        <v>46023</v>
      </c>
      <c r="G390" s="84">
        <v>46357</v>
      </c>
    </row>
    <row r="391" spans="1:9" x14ac:dyDescent="0.3">
      <c r="A391" t="s">
        <v>1689</v>
      </c>
      <c r="B391" t="s">
        <v>184</v>
      </c>
      <c r="C391" t="s">
        <v>1247</v>
      </c>
      <c r="D391" t="s">
        <v>8350</v>
      </c>
      <c r="E391" t="s">
        <v>8726</v>
      </c>
      <c r="F391" s="84">
        <v>46023</v>
      </c>
      <c r="G391" s="84">
        <v>46357</v>
      </c>
    </row>
    <row r="392" spans="1:9" x14ac:dyDescent="0.3">
      <c r="A392" t="s">
        <v>1686</v>
      </c>
      <c r="B392" t="s">
        <v>1555</v>
      </c>
      <c r="C392" t="s">
        <v>1247</v>
      </c>
      <c r="D392" t="s">
        <v>8350</v>
      </c>
      <c r="E392" t="s">
        <v>8727</v>
      </c>
      <c r="F392" s="84">
        <v>46023</v>
      </c>
      <c r="G392" s="84">
        <v>46357</v>
      </c>
      <c r="H392">
        <v>27</v>
      </c>
      <c r="I392">
        <v>1</v>
      </c>
    </row>
    <row r="393" spans="1:9" x14ac:dyDescent="0.3">
      <c r="A393" t="s">
        <v>1686</v>
      </c>
      <c r="B393" t="s">
        <v>1555</v>
      </c>
      <c r="C393" t="s">
        <v>1247</v>
      </c>
      <c r="D393" t="s">
        <v>8350</v>
      </c>
      <c r="E393" t="s">
        <v>8728</v>
      </c>
      <c r="F393" s="84">
        <v>46023</v>
      </c>
      <c r="G393" s="84">
        <v>46357</v>
      </c>
      <c r="H393">
        <v>10</v>
      </c>
      <c r="I393">
        <v>1</v>
      </c>
    </row>
    <row r="394" spans="1:9" x14ac:dyDescent="0.3">
      <c r="A394" t="s">
        <v>1416</v>
      </c>
      <c r="B394" t="s">
        <v>133</v>
      </c>
      <c r="C394" t="s">
        <v>1247</v>
      </c>
      <c r="D394" t="s">
        <v>8350</v>
      </c>
      <c r="E394" t="s">
        <v>8729</v>
      </c>
      <c r="F394" s="84">
        <v>46023</v>
      </c>
      <c r="G394" s="84">
        <v>46357</v>
      </c>
      <c r="H394">
        <v>1</v>
      </c>
      <c r="I394">
        <v>0</v>
      </c>
    </row>
    <row r="395" spans="1:9" x14ac:dyDescent="0.3">
      <c r="A395" t="s">
        <v>1416</v>
      </c>
      <c r="B395" t="s">
        <v>133</v>
      </c>
      <c r="C395" t="s">
        <v>1247</v>
      </c>
      <c r="D395" t="s">
        <v>8350</v>
      </c>
      <c r="E395" t="s">
        <v>8730</v>
      </c>
      <c r="F395" s="84">
        <v>46023</v>
      </c>
      <c r="G395" s="84">
        <v>46357</v>
      </c>
      <c r="H395">
        <v>1</v>
      </c>
      <c r="I395">
        <v>0</v>
      </c>
    </row>
    <row r="396" spans="1:9" x14ac:dyDescent="0.3">
      <c r="A396" t="s">
        <v>1490</v>
      </c>
      <c r="B396" t="s">
        <v>82</v>
      </c>
      <c r="C396" t="s">
        <v>1247</v>
      </c>
      <c r="D396" t="s">
        <v>8350</v>
      </c>
      <c r="E396" t="s">
        <v>8731</v>
      </c>
      <c r="F396" s="84">
        <v>46023</v>
      </c>
      <c r="G396" s="84">
        <v>46357</v>
      </c>
    </row>
    <row r="397" spans="1:9" x14ac:dyDescent="0.3">
      <c r="A397" t="s">
        <v>1490</v>
      </c>
      <c r="B397" t="s">
        <v>82</v>
      </c>
      <c r="C397" t="s">
        <v>1247</v>
      </c>
      <c r="D397" t="s">
        <v>8350</v>
      </c>
      <c r="E397" t="s">
        <v>8732</v>
      </c>
      <c r="F397" s="84">
        <v>46023</v>
      </c>
      <c r="G397" s="84">
        <v>46357</v>
      </c>
    </row>
    <row r="398" spans="1:9" x14ac:dyDescent="0.3">
      <c r="A398" t="s">
        <v>1490</v>
      </c>
      <c r="B398" t="s">
        <v>82</v>
      </c>
      <c r="C398" t="s">
        <v>1247</v>
      </c>
      <c r="D398" t="s">
        <v>8350</v>
      </c>
      <c r="E398" t="s">
        <v>8733</v>
      </c>
      <c r="F398" s="84">
        <v>46023</v>
      </c>
      <c r="G398" s="84">
        <v>46357</v>
      </c>
    </row>
    <row r="399" spans="1:9" x14ac:dyDescent="0.3">
      <c r="A399" t="s">
        <v>1543</v>
      </c>
      <c r="B399" t="s">
        <v>544</v>
      </c>
      <c r="C399" t="s">
        <v>1247</v>
      </c>
      <c r="D399" t="s">
        <v>8350</v>
      </c>
      <c r="E399" t="s">
        <v>8734</v>
      </c>
      <c r="F399" s="84">
        <v>46023</v>
      </c>
      <c r="G399" s="84">
        <v>46357</v>
      </c>
    </row>
    <row r="400" spans="1:9" x14ac:dyDescent="0.3">
      <c r="A400" t="s">
        <v>1543</v>
      </c>
      <c r="B400" t="s">
        <v>544</v>
      </c>
      <c r="C400" t="s">
        <v>1247</v>
      </c>
      <c r="D400" t="s">
        <v>8350</v>
      </c>
      <c r="E400" t="s">
        <v>8735</v>
      </c>
      <c r="F400" s="84">
        <v>46023</v>
      </c>
      <c r="G400" s="84">
        <v>46357</v>
      </c>
    </row>
    <row r="401" spans="1:7" x14ac:dyDescent="0.3">
      <c r="A401" t="s">
        <v>1543</v>
      </c>
      <c r="B401" t="s">
        <v>172</v>
      </c>
      <c r="C401" t="s">
        <v>1247</v>
      </c>
      <c r="D401" t="s">
        <v>8350</v>
      </c>
      <c r="E401" t="s">
        <v>8736</v>
      </c>
      <c r="F401" s="84">
        <v>46023</v>
      </c>
      <c r="G401" s="84">
        <v>46357</v>
      </c>
    </row>
    <row r="402" spans="1:7" x14ac:dyDescent="0.3">
      <c r="A402" t="s">
        <v>1543</v>
      </c>
      <c r="B402" t="s">
        <v>172</v>
      </c>
      <c r="C402" t="s">
        <v>1247</v>
      </c>
      <c r="D402" t="s">
        <v>8350</v>
      </c>
      <c r="E402" t="s">
        <v>8737</v>
      </c>
      <c r="F402" s="84">
        <v>46023</v>
      </c>
      <c r="G402" s="84">
        <v>46357</v>
      </c>
    </row>
    <row r="403" spans="1:7" x14ac:dyDescent="0.3">
      <c r="A403" t="s">
        <v>1543</v>
      </c>
      <c r="B403" t="s">
        <v>172</v>
      </c>
      <c r="C403" t="s">
        <v>1247</v>
      </c>
      <c r="D403" t="s">
        <v>8350</v>
      </c>
      <c r="E403" t="s">
        <v>8738</v>
      </c>
      <c r="F403" s="84">
        <v>46023</v>
      </c>
      <c r="G403" s="84">
        <v>46357</v>
      </c>
    </row>
    <row r="404" spans="1:7" x14ac:dyDescent="0.3">
      <c r="A404" t="s">
        <v>1543</v>
      </c>
      <c r="B404" t="s">
        <v>172</v>
      </c>
      <c r="C404" t="s">
        <v>1247</v>
      </c>
      <c r="D404" t="s">
        <v>8350</v>
      </c>
      <c r="E404" t="s">
        <v>8739</v>
      </c>
      <c r="F404" s="84">
        <v>46023</v>
      </c>
      <c r="G404" s="84">
        <v>46357</v>
      </c>
    </row>
    <row r="405" spans="1:7" x14ac:dyDescent="0.3">
      <c r="A405" t="s">
        <v>1543</v>
      </c>
      <c r="B405" t="s">
        <v>172</v>
      </c>
      <c r="C405" t="s">
        <v>1247</v>
      </c>
      <c r="D405" t="s">
        <v>8350</v>
      </c>
      <c r="E405" t="s">
        <v>8740</v>
      </c>
      <c r="F405" s="84">
        <v>46023</v>
      </c>
      <c r="G405" s="84">
        <v>46357</v>
      </c>
    </row>
    <row r="406" spans="1:7" x14ac:dyDescent="0.3">
      <c r="A406" t="s">
        <v>1543</v>
      </c>
      <c r="B406" t="s">
        <v>172</v>
      </c>
      <c r="C406" t="s">
        <v>1247</v>
      </c>
      <c r="D406" t="s">
        <v>8350</v>
      </c>
      <c r="E406" t="s">
        <v>8741</v>
      </c>
      <c r="F406" s="84">
        <v>46023</v>
      </c>
      <c r="G406" s="84">
        <v>46357</v>
      </c>
    </row>
    <row r="407" spans="1:7" x14ac:dyDescent="0.3">
      <c r="A407" t="s">
        <v>1543</v>
      </c>
      <c r="B407" t="s">
        <v>172</v>
      </c>
      <c r="C407" t="s">
        <v>1247</v>
      </c>
      <c r="D407" t="s">
        <v>8350</v>
      </c>
      <c r="E407" t="s">
        <v>8742</v>
      </c>
      <c r="F407" s="84">
        <v>46023</v>
      </c>
      <c r="G407" s="84">
        <v>46357</v>
      </c>
    </row>
    <row r="408" spans="1:7" x14ac:dyDescent="0.3">
      <c r="A408" t="s">
        <v>1543</v>
      </c>
      <c r="B408" t="s">
        <v>172</v>
      </c>
      <c r="C408" t="s">
        <v>1247</v>
      </c>
      <c r="D408" t="s">
        <v>8350</v>
      </c>
      <c r="E408" t="s">
        <v>8743</v>
      </c>
      <c r="F408" s="84">
        <v>46023</v>
      </c>
      <c r="G408" s="84">
        <v>46357</v>
      </c>
    </row>
    <row r="409" spans="1:7" x14ac:dyDescent="0.3">
      <c r="A409" t="s">
        <v>1543</v>
      </c>
      <c r="B409" t="s">
        <v>560</v>
      </c>
      <c r="C409" t="s">
        <v>1247</v>
      </c>
      <c r="D409" t="s">
        <v>8350</v>
      </c>
      <c r="E409" t="s">
        <v>8744</v>
      </c>
      <c r="F409" s="84">
        <v>46023</v>
      </c>
      <c r="G409" s="84">
        <v>46357</v>
      </c>
    </row>
    <row r="410" spans="1:7" x14ac:dyDescent="0.3">
      <c r="A410" t="s">
        <v>1543</v>
      </c>
      <c r="B410" t="s">
        <v>560</v>
      </c>
      <c r="C410" t="s">
        <v>1247</v>
      </c>
      <c r="D410" t="s">
        <v>8350</v>
      </c>
      <c r="E410" t="s">
        <v>8745</v>
      </c>
      <c r="F410" s="84">
        <v>46023</v>
      </c>
      <c r="G410" s="84">
        <v>46357</v>
      </c>
    </row>
    <row r="411" spans="1:7" x14ac:dyDescent="0.3">
      <c r="A411" t="s">
        <v>1543</v>
      </c>
      <c r="B411" t="s">
        <v>560</v>
      </c>
      <c r="C411" t="s">
        <v>1247</v>
      </c>
      <c r="D411" t="s">
        <v>8350</v>
      </c>
      <c r="E411" t="s">
        <v>8746</v>
      </c>
      <c r="F411" s="84">
        <v>46023</v>
      </c>
      <c r="G411" s="84">
        <v>46357</v>
      </c>
    </row>
    <row r="412" spans="1:7" x14ac:dyDescent="0.3">
      <c r="A412" t="s">
        <v>1543</v>
      </c>
      <c r="B412" t="s">
        <v>4149</v>
      </c>
      <c r="C412" t="s">
        <v>1247</v>
      </c>
      <c r="D412" t="s">
        <v>8350</v>
      </c>
      <c r="E412" t="s">
        <v>8747</v>
      </c>
      <c r="F412" s="84">
        <v>46023</v>
      </c>
      <c r="G412" s="84">
        <v>46357</v>
      </c>
    </row>
    <row r="413" spans="1:7" x14ac:dyDescent="0.3">
      <c r="A413" t="s">
        <v>1543</v>
      </c>
      <c r="B413" t="s">
        <v>4149</v>
      </c>
      <c r="C413" t="s">
        <v>1247</v>
      </c>
      <c r="D413" t="s">
        <v>8350</v>
      </c>
      <c r="E413" t="s">
        <v>8748</v>
      </c>
      <c r="F413" s="84">
        <v>46023</v>
      </c>
      <c r="G413" s="84">
        <v>46357</v>
      </c>
    </row>
    <row r="414" spans="1:7" x14ac:dyDescent="0.3">
      <c r="A414" t="s">
        <v>1543</v>
      </c>
      <c r="B414" t="s">
        <v>4149</v>
      </c>
      <c r="C414" t="s">
        <v>1247</v>
      </c>
      <c r="D414" t="s">
        <v>8350</v>
      </c>
      <c r="E414" t="s">
        <v>8749</v>
      </c>
      <c r="F414" s="84">
        <v>46023</v>
      </c>
      <c r="G414" s="84">
        <v>46357</v>
      </c>
    </row>
    <row r="415" spans="1:7" x14ac:dyDescent="0.3">
      <c r="A415" t="s">
        <v>2618</v>
      </c>
      <c r="B415" t="s">
        <v>467</v>
      </c>
      <c r="C415" t="s">
        <v>1247</v>
      </c>
      <c r="D415" t="s">
        <v>8350</v>
      </c>
      <c r="E415" t="s">
        <v>8750</v>
      </c>
      <c r="F415" s="84">
        <v>46023</v>
      </c>
      <c r="G415" s="84">
        <v>46357</v>
      </c>
    </row>
    <row r="416" spans="1:7" x14ac:dyDescent="0.3">
      <c r="A416" t="s">
        <v>2618</v>
      </c>
      <c r="B416" t="s">
        <v>467</v>
      </c>
      <c r="C416" t="s">
        <v>1247</v>
      </c>
      <c r="D416" t="s">
        <v>8350</v>
      </c>
      <c r="E416" t="s">
        <v>8751</v>
      </c>
      <c r="F416" s="84">
        <v>46023</v>
      </c>
      <c r="G416" s="84">
        <v>46357</v>
      </c>
    </row>
    <row r="417" spans="1:7" x14ac:dyDescent="0.3">
      <c r="A417" t="s">
        <v>2618</v>
      </c>
      <c r="B417" t="s">
        <v>467</v>
      </c>
      <c r="C417" t="s">
        <v>1247</v>
      </c>
      <c r="D417" t="s">
        <v>8350</v>
      </c>
      <c r="E417" t="s">
        <v>8752</v>
      </c>
      <c r="F417" s="84">
        <v>46023</v>
      </c>
      <c r="G417" s="84">
        <v>46357</v>
      </c>
    </row>
    <row r="418" spans="1:7" x14ac:dyDescent="0.3">
      <c r="A418" t="s">
        <v>2618</v>
      </c>
      <c r="B418" t="s">
        <v>467</v>
      </c>
      <c r="C418" t="s">
        <v>1247</v>
      </c>
      <c r="D418" t="s">
        <v>8350</v>
      </c>
      <c r="E418" t="s">
        <v>8753</v>
      </c>
      <c r="F418" s="84">
        <v>46023</v>
      </c>
      <c r="G418" s="84">
        <v>46357</v>
      </c>
    </row>
    <row r="419" spans="1:7" x14ac:dyDescent="0.3">
      <c r="A419" t="s">
        <v>3817</v>
      </c>
      <c r="B419" t="s">
        <v>862</v>
      </c>
      <c r="C419" t="s">
        <v>1247</v>
      </c>
      <c r="D419" t="s">
        <v>8350</v>
      </c>
      <c r="E419" t="s">
        <v>8754</v>
      </c>
      <c r="F419" s="84">
        <v>46023</v>
      </c>
      <c r="G419" s="84">
        <v>46357</v>
      </c>
    </row>
    <row r="420" spans="1:7" x14ac:dyDescent="0.3">
      <c r="A420" t="s">
        <v>3817</v>
      </c>
      <c r="B420" t="s">
        <v>862</v>
      </c>
      <c r="C420" t="s">
        <v>1247</v>
      </c>
      <c r="D420" t="s">
        <v>8350</v>
      </c>
      <c r="E420" t="s">
        <v>8755</v>
      </c>
      <c r="F420" s="84">
        <v>46023</v>
      </c>
      <c r="G420" s="84">
        <v>46357</v>
      </c>
    </row>
    <row r="421" spans="1:7" x14ac:dyDescent="0.3">
      <c r="A421" t="s">
        <v>3817</v>
      </c>
      <c r="B421" t="s">
        <v>862</v>
      </c>
      <c r="C421" t="s">
        <v>1247</v>
      </c>
      <c r="D421" t="s">
        <v>8350</v>
      </c>
      <c r="E421" t="s">
        <v>8756</v>
      </c>
      <c r="F421" s="84">
        <v>46023</v>
      </c>
      <c r="G421" s="84">
        <v>46357</v>
      </c>
    </row>
    <row r="422" spans="1:7" x14ac:dyDescent="0.3">
      <c r="A422" t="s">
        <v>3817</v>
      </c>
      <c r="B422" t="s">
        <v>862</v>
      </c>
      <c r="C422" t="s">
        <v>1247</v>
      </c>
      <c r="D422" t="s">
        <v>8350</v>
      </c>
      <c r="E422" t="s">
        <v>8757</v>
      </c>
      <c r="F422" s="84">
        <v>46023</v>
      </c>
      <c r="G422" s="84">
        <v>46357</v>
      </c>
    </row>
    <row r="423" spans="1:7" x14ac:dyDescent="0.3">
      <c r="A423" t="s">
        <v>3817</v>
      </c>
      <c r="B423" t="s">
        <v>862</v>
      </c>
      <c r="C423" t="s">
        <v>1247</v>
      </c>
      <c r="D423" t="s">
        <v>8350</v>
      </c>
      <c r="E423" t="s">
        <v>8758</v>
      </c>
      <c r="F423" s="84">
        <v>46023</v>
      </c>
      <c r="G423" s="84">
        <v>46357</v>
      </c>
    </row>
    <row r="424" spans="1:7" x14ac:dyDescent="0.3">
      <c r="A424" t="s">
        <v>3817</v>
      </c>
      <c r="B424" t="s">
        <v>862</v>
      </c>
      <c r="C424" t="s">
        <v>1247</v>
      </c>
      <c r="D424" t="s">
        <v>8350</v>
      </c>
      <c r="E424" t="s">
        <v>8759</v>
      </c>
      <c r="F424" s="84">
        <v>46023</v>
      </c>
      <c r="G424" s="84">
        <v>46357</v>
      </c>
    </row>
    <row r="425" spans="1:7" x14ac:dyDescent="0.3">
      <c r="A425" t="s">
        <v>3817</v>
      </c>
      <c r="B425" t="s">
        <v>862</v>
      </c>
      <c r="C425" t="s">
        <v>1247</v>
      </c>
      <c r="D425" t="s">
        <v>8350</v>
      </c>
      <c r="E425" t="s">
        <v>8760</v>
      </c>
      <c r="F425" s="84">
        <v>46023</v>
      </c>
      <c r="G425" s="84">
        <v>46357</v>
      </c>
    </row>
    <row r="426" spans="1:7" x14ac:dyDescent="0.3">
      <c r="A426" t="s">
        <v>3817</v>
      </c>
      <c r="B426" t="s">
        <v>862</v>
      </c>
      <c r="C426" t="s">
        <v>1247</v>
      </c>
      <c r="D426" t="s">
        <v>8350</v>
      </c>
      <c r="E426" t="s">
        <v>8761</v>
      </c>
      <c r="F426" s="84">
        <v>46023</v>
      </c>
      <c r="G426" s="84">
        <v>46357</v>
      </c>
    </row>
    <row r="427" spans="1:7" x14ac:dyDescent="0.3">
      <c r="A427" t="s">
        <v>3817</v>
      </c>
      <c r="B427" t="s">
        <v>862</v>
      </c>
      <c r="C427" t="s">
        <v>1247</v>
      </c>
      <c r="D427" t="s">
        <v>8350</v>
      </c>
      <c r="E427" t="s">
        <v>8762</v>
      </c>
      <c r="F427" s="84">
        <v>46023</v>
      </c>
      <c r="G427" s="84">
        <v>46357</v>
      </c>
    </row>
    <row r="428" spans="1:7" x14ac:dyDescent="0.3">
      <c r="A428" t="s">
        <v>3817</v>
      </c>
      <c r="B428" t="s">
        <v>862</v>
      </c>
      <c r="C428" t="s">
        <v>1247</v>
      </c>
      <c r="D428" t="s">
        <v>8350</v>
      </c>
      <c r="E428" t="s">
        <v>8390</v>
      </c>
      <c r="F428" s="84">
        <v>46023</v>
      </c>
      <c r="G428" s="84">
        <v>46357</v>
      </c>
    </row>
    <row r="429" spans="1:7" x14ac:dyDescent="0.3">
      <c r="A429" t="s">
        <v>3817</v>
      </c>
      <c r="B429" t="s">
        <v>862</v>
      </c>
      <c r="C429" t="s">
        <v>1247</v>
      </c>
      <c r="D429" t="s">
        <v>8350</v>
      </c>
      <c r="E429" t="s">
        <v>8763</v>
      </c>
      <c r="F429" s="84">
        <v>46023</v>
      </c>
      <c r="G429" s="84">
        <v>46357</v>
      </c>
    </row>
    <row r="430" spans="1:7" x14ac:dyDescent="0.3">
      <c r="A430" t="s">
        <v>3967</v>
      </c>
      <c r="B430" t="s">
        <v>74</v>
      </c>
      <c r="C430" t="s">
        <v>1247</v>
      </c>
      <c r="D430" t="s">
        <v>8350</v>
      </c>
      <c r="E430" t="s">
        <v>8551</v>
      </c>
      <c r="F430" s="84">
        <v>46023</v>
      </c>
      <c r="G430" s="84">
        <v>46357</v>
      </c>
    </row>
    <row r="431" spans="1:7" x14ac:dyDescent="0.3">
      <c r="A431" t="s">
        <v>3967</v>
      </c>
      <c r="B431" t="s">
        <v>74</v>
      </c>
      <c r="C431" t="s">
        <v>1247</v>
      </c>
      <c r="D431" t="s">
        <v>8350</v>
      </c>
      <c r="E431" t="s">
        <v>8552</v>
      </c>
      <c r="F431" s="84">
        <v>46023</v>
      </c>
      <c r="G431" s="84">
        <v>46357</v>
      </c>
    </row>
    <row r="432" spans="1:7" x14ac:dyDescent="0.3">
      <c r="A432" t="s">
        <v>2556</v>
      </c>
      <c r="B432" t="s">
        <v>655</v>
      </c>
      <c r="C432" t="s">
        <v>1247</v>
      </c>
      <c r="D432" t="s">
        <v>8350</v>
      </c>
      <c r="E432" t="s">
        <v>8764</v>
      </c>
      <c r="F432" s="84">
        <v>46023</v>
      </c>
      <c r="G432" s="84">
        <v>46357</v>
      </c>
    </row>
    <row r="433" spans="1:7" x14ac:dyDescent="0.3">
      <c r="A433" t="s">
        <v>2556</v>
      </c>
      <c r="B433" t="s">
        <v>655</v>
      </c>
      <c r="C433" t="s">
        <v>1247</v>
      </c>
      <c r="D433" t="s">
        <v>8350</v>
      </c>
      <c r="E433" t="s">
        <v>8765</v>
      </c>
      <c r="F433" s="84">
        <v>46023</v>
      </c>
      <c r="G433" s="84">
        <v>46357</v>
      </c>
    </row>
    <row r="434" spans="1:7" x14ac:dyDescent="0.3">
      <c r="A434" t="s">
        <v>2556</v>
      </c>
      <c r="B434" t="s">
        <v>655</v>
      </c>
      <c r="C434" t="s">
        <v>1247</v>
      </c>
      <c r="D434" t="s">
        <v>8350</v>
      </c>
      <c r="E434" t="s">
        <v>8766</v>
      </c>
      <c r="F434" s="84">
        <v>46023</v>
      </c>
      <c r="G434" s="84">
        <v>46357</v>
      </c>
    </row>
    <row r="435" spans="1:7" x14ac:dyDescent="0.3">
      <c r="A435" t="s">
        <v>1752</v>
      </c>
      <c r="B435" t="s">
        <v>192</v>
      </c>
      <c r="C435" t="s">
        <v>1247</v>
      </c>
      <c r="D435" t="s">
        <v>8350</v>
      </c>
      <c r="E435" t="s">
        <v>8767</v>
      </c>
      <c r="F435" s="84">
        <v>46023</v>
      </c>
      <c r="G435" s="84">
        <v>46357</v>
      </c>
    </row>
    <row r="436" spans="1:7" x14ac:dyDescent="0.3">
      <c r="A436" t="s">
        <v>1752</v>
      </c>
      <c r="B436" t="s">
        <v>192</v>
      </c>
      <c r="C436" t="s">
        <v>1247</v>
      </c>
      <c r="D436" t="s">
        <v>8350</v>
      </c>
      <c r="E436" t="s">
        <v>8768</v>
      </c>
      <c r="F436" s="84">
        <v>46023</v>
      </c>
      <c r="G436" s="84">
        <v>46357</v>
      </c>
    </row>
    <row r="437" spans="1:7" x14ac:dyDescent="0.3">
      <c r="A437" t="s">
        <v>3824</v>
      </c>
      <c r="B437" t="s">
        <v>862</v>
      </c>
      <c r="C437" t="s">
        <v>1247</v>
      </c>
      <c r="D437" t="s">
        <v>8350</v>
      </c>
      <c r="E437" t="s">
        <v>8462</v>
      </c>
      <c r="F437" s="84">
        <v>46023</v>
      </c>
      <c r="G437" s="84">
        <v>46357</v>
      </c>
    </row>
    <row r="438" spans="1:7" x14ac:dyDescent="0.3">
      <c r="A438" t="s">
        <v>3824</v>
      </c>
      <c r="B438" t="s">
        <v>865</v>
      </c>
      <c r="C438" t="s">
        <v>1247</v>
      </c>
      <c r="D438" t="s">
        <v>8350</v>
      </c>
      <c r="E438" t="s">
        <v>8769</v>
      </c>
      <c r="F438" s="84">
        <v>46023</v>
      </c>
      <c r="G438" s="84">
        <v>46357</v>
      </c>
    </row>
    <row r="439" spans="1:7" x14ac:dyDescent="0.3">
      <c r="A439" t="s">
        <v>3824</v>
      </c>
      <c r="B439" t="s">
        <v>865</v>
      </c>
      <c r="C439" t="s">
        <v>1247</v>
      </c>
      <c r="D439" t="s">
        <v>8350</v>
      </c>
      <c r="E439" t="s">
        <v>8770</v>
      </c>
      <c r="F439" s="84">
        <v>46023</v>
      </c>
      <c r="G439" s="84">
        <v>46357</v>
      </c>
    </row>
    <row r="440" spans="1:7" x14ac:dyDescent="0.3">
      <c r="A440" t="s">
        <v>3824</v>
      </c>
      <c r="B440" t="s">
        <v>865</v>
      </c>
      <c r="C440" t="s">
        <v>1247</v>
      </c>
      <c r="D440" t="s">
        <v>8350</v>
      </c>
      <c r="E440" t="s">
        <v>8771</v>
      </c>
      <c r="F440" s="84">
        <v>46023</v>
      </c>
      <c r="G440" s="84">
        <v>46357</v>
      </c>
    </row>
    <row r="441" spans="1:7" x14ac:dyDescent="0.3">
      <c r="A441" t="s">
        <v>3824</v>
      </c>
      <c r="B441" t="s">
        <v>865</v>
      </c>
      <c r="C441" t="s">
        <v>1247</v>
      </c>
      <c r="D441" t="s">
        <v>8350</v>
      </c>
      <c r="E441" t="s">
        <v>8772</v>
      </c>
      <c r="F441" s="84">
        <v>46023</v>
      </c>
      <c r="G441" s="84">
        <v>46357</v>
      </c>
    </row>
    <row r="442" spans="1:7" x14ac:dyDescent="0.3">
      <c r="A442" t="s">
        <v>3824</v>
      </c>
      <c r="B442" t="s">
        <v>865</v>
      </c>
      <c r="C442" t="s">
        <v>1247</v>
      </c>
      <c r="D442" t="s">
        <v>8350</v>
      </c>
      <c r="E442" t="s">
        <v>8773</v>
      </c>
      <c r="F442" s="84">
        <v>46023</v>
      </c>
      <c r="G442" s="84">
        <v>46357</v>
      </c>
    </row>
    <row r="443" spans="1:7" x14ac:dyDescent="0.3">
      <c r="A443" t="s">
        <v>3824</v>
      </c>
      <c r="B443" t="s">
        <v>865</v>
      </c>
      <c r="C443" t="s">
        <v>1247</v>
      </c>
      <c r="D443" t="s">
        <v>8350</v>
      </c>
      <c r="E443" t="s">
        <v>8774</v>
      </c>
      <c r="F443" s="84">
        <v>46023</v>
      </c>
      <c r="G443" s="84">
        <v>46357</v>
      </c>
    </row>
    <row r="444" spans="1:7" x14ac:dyDescent="0.3">
      <c r="A444" t="s">
        <v>1564</v>
      </c>
      <c r="B444" t="s">
        <v>270</v>
      </c>
      <c r="C444" t="s">
        <v>1247</v>
      </c>
      <c r="D444" t="s">
        <v>8350</v>
      </c>
      <c r="E444" t="s">
        <v>8775</v>
      </c>
      <c r="F444" s="84">
        <v>46023</v>
      </c>
      <c r="G444" s="84">
        <v>46357</v>
      </c>
    </row>
    <row r="445" spans="1:7" x14ac:dyDescent="0.3">
      <c r="A445" t="s">
        <v>1564</v>
      </c>
      <c r="B445" t="s">
        <v>270</v>
      </c>
      <c r="C445" t="s">
        <v>1247</v>
      </c>
      <c r="D445" t="s">
        <v>8350</v>
      </c>
      <c r="E445" t="s">
        <v>8776</v>
      </c>
      <c r="F445" s="84">
        <v>46023</v>
      </c>
      <c r="G445" s="84">
        <v>46357</v>
      </c>
    </row>
    <row r="446" spans="1:7" x14ac:dyDescent="0.3">
      <c r="A446" t="s">
        <v>1564</v>
      </c>
      <c r="B446" t="s">
        <v>270</v>
      </c>
      <c r="C446" t="s">
        <v>1247</v>
      </c>
      <c r="D446" t="s">
        <v>8350</v>
      </c>
      <c r="E446" t="s">
        <v>8777</v>
      </c>
      <c r="F446" s="84">
        <v>46023</v>
      </c>
      <c r="G446" s="84">
        <v>46357</v>
      </c>
    </row>
    <row r="447" spans="1:7" x14ac:dyDescent="0.3">
      <c r="A447" t="s">
        <v>1564</v>
      </c>
      <c r="B447" t="s">
        <v>321</v>
      </c>
      <c r="C447" t="s">
        <v>1247</v>
      </c>
      <c r="D447" t="s">
        <v>8350</v>
      </c>
      <c r="E447" t="s">
        <v>8778</v>
      </c>
      <c r="F447" s="84">
        <v>46023</v>
      </c>
      <c r="G447" s="84">
        <v>46357</v>
      </c>
    </row>
    <row r="448" spans="1:7" x14ac:dyDescent="0.3">
      <c r="A448" t="s">
        <v>1564</v>
      </c>
      <c r="B448" t="s">
        <v>321</v>
      </c>
      <c r="C448" t="s">
        <v>1247</v>
      </c>
      <c r="D448" t="s">
        <v>8350</v>
      </c>
      <c r="E448" t="s">
        <v>8779</v>
      </c>
      <c r="F448" s="84">
        <v>46023</v>
      </c>
      <c r="G448" s="84">
        <v>46357</v>
      </c>
    </row>
    <row r="449" spans="1:9" x14ac:dyDescent="0.3">
      <c r="A449" t="s">
        <v>1546</v>
      </c>
      <c r="B449" t="s">
        <v>86</v>
      </c>
      <c r="C449" t="s">
        <v>1247</v>
      </c>
      <c r="D449" t="s">
        <v>8350</v>
      </c>
      <c r="E449" t="s">
        <v>8780</v>
      </c>
      <c r="F449" s="84">
        <v>46023</v>
      </c>
      <c r="G449" s="84">
        <v>46357</v>
      </c>
      <c r="H449">
        <v>13</v>
      </c>
      <c r="I449">
        <v>1</v>
      </c>
    </row>
    <row r="450" spans="1:9" x14ac:dyDescent="0.3">
      <c r="A450" t="s">
        <v>1546</v>
      </c>
      <c r="B450" t="s">
        <v>86</v>
      </c>
      <c r="C450" t="s">
        <v>1247</v>
      </c>
      <c r="D450" t="s">
        <v>8350</v>
      </c>
      <c r="E450" t="s">
        <v>8781</v>
      </c>
      <c r="F450" s="84">
        <v>46023</v>
      </c>
      <c r="G450" s="84">
        <v>46357</v>
      </c>
      <c r="H450">
        <v>13</v>
      </c>
      <c r="I450">
        <v>0</v>
      </c>
    </row>
    <row r="451" spans="1:9" x14ac:dyDescent="0.3">
      <c r="A451" t="s">
        <v>1546</v>
      </c>
      <c r="B451" t="s">
        <v>86</v>
      </c>
      <c r="C451" t="s">
        <v>1247</v>
      </c>
      <c r="D451" t="s">
        <v>8350</v>
      </c>
      <c r="E451" t="s">
        <v>8782</v>
      </c>
      <c r="F451" s="84">
        <v>46023</v>
      </c>
      <c r="G451" s="84">
        <v>46357</v>
      </c>
      <c r="H451">
        <v>13</v>
      </c>
      <c r="I451">
        <v>1</v>
      </c>
    </row>
    <row r="452" spans="1:9" x14ac:dyDescent="0.3">
      <c r="A452" t="s">
        <v>1546</v>
      </c>
      <c r="B452" t="s">
        <v>86</v>
      </c>
      <c r="C452" t="s">
        <v>1247</v>
      </c>
      <c r="D452" t="s">
        <v>8350</v>
      </c>
      <c r="E452" t="s">
        <v>8783</v>
      </c>
      <c r="F452" s="84">
        <v>46023</v>
      </c>
      <c r="G452" s="84">
        <v>46357</v>
      </c>
      <c r="H452">
        <v>3</v>
      </c>
      <c r="I452">
        <v>0</v>
      </c>
    </row>
    <row r="453" spans="1:9" x14ac:dyDescent="0.3">
      <c r="A453" t="s">
        <v>1665</v>
      </c>
      <c r="B453" t="s">
        <v>74</v>
      </c>
      <c r="C453" t="s">
        <v>1247</v>
      </c>
      <c r="D453" t="s">
        <v>8350</v>
      </c>
      <c r="E453" t="s">
        <v>8784</v>
      </c>
      <c r="F453" s="84">
        <v>46023</v>
      </c>
      <c r="G453" s="84">
        <v>46357</v>
      </c>
      <c r="H453">
        <v>3</v>
      </c>
      <c r="I453">
        <v>1</v>
      </c>
    </row>
    <row r="454" spans="1:9" x14ac:dyDescent="0.3">
      <c r="A454" t="s">
        <v>1665</v>
      </c>
      <c r="B454" t="s">
        <v>74</v>
      </c>
      <c r="C454" t="s">
        <v>1247</v>
      </c>
      <c r="D454" t="s">
        <v>8350</v>
      </c>
      <c r="E454" t="s">
        <v>8785</v>
      </c>
      <c r="F454" s="84">
        <v>46023</v>
      </c>
      <c r="G454" s="84">
        <v>46357</v>
      </c>
      <c r="H454">
        <v>3</v>
      </c>
      <c r="I454">
        <v>1</v>
      </c>
    </row>
    <row r="455" spans="1:9" x14ac:dyDescent="0.3">
      <c r="A455" t="s">
        <v>1665</v>
      </c>
      <c r="B455" t="s">
        <v>74</v>
      </c>
      <c r="C455" t="s">
        <v>1247</v>
      </c>
      <c r="D455" t="s">
        <v>8350</v>
      </c>
      <c r="E455" t="s">
        <v>8786</v>
      </c>
      <c r="F455" s="84">
        <v>46023</v>
      </c>
      <c r="G455" s="84">
        <v>46357</v>
      </c>
      <c r="H455">
        <v>3</v>
      </c>
      <c r="I455">
        <v>2</v>
      </c>
    </row>
    <row r="456" spans="1:9" x14ac:dyDescent="0.3">
      <c r="A456" t="s">
        <v>1665</v>
      </c>
      <c r="B456" t="s">
        <v>74</v>
      </c>
      <c r="C456" t="s">
        <v>1247</v>
      </c>
      <c r="D456" t="s">
        <v>8350</v>
      </c>
      <c r="E456" t="s">
        <v>8787</v>
      </c>
      <c r="F456" s="84">
        <v>46023</v>
      </c>
      <c r="G456" s="84">
        <v>46357</v>
      </c>
      <c r="H456">
        <v>3</v>
      </c>
      <c r="I456">
        <v>0</v>
      </c>
    </row>
    <row r="457" spans="1:9" x14ac:dyDescent="0.3">
      <c r="A457" t="s">
        <v>1665</v>
      </c>
      <c r="B457" t="s">
        <v>74</v>
      </c>
      <c r="C457" t="s">
        <v>1247</v>
      </c>
      <c r="D457" t="s">
        <v>8350</v>
      </c>
      <c r="E457" t="s">
        <v>8788</v>
      </c>
      <c r="F457" s="84">
        <v>46023</v>
      </c>
      <c r="G457" s="84">
        <v>46357</v>
      </c>
      <c r="H457">
        <v>3</v>
      </c>
      <c r="I457">
        <v>1</v>
      </c>
    </row>
    <row r="458" spans="1:9" x14ac:dyDescent="0.3">
      <c r="A458" t="s">
        <v>1665</v>
      </c>
      <c r="B458" t="s">
        <v>74</v>
      </c>
      <c r="C458" t="s">
        <v>1247</v>
      </c>
      <c r="D458" t="s">
        <v>8350</v>
      </c>
      <c r="E458" t="s">
        <v>8789</v>
      </c>
      <c r="F458" s="84">
        <v>46023</v>
      </c>
      <c r="G458" s="84">
        <v>46357</v>
      </c>
      <c r="H458">
        <v>3</v>
      </c>
      <c r="I458">
        <v>1</v>
      </c>
    </row>
    <row r="459" spans="1:9" x14ac:dyDescent="0.3">
      <c r="A459" t="s">
        <v>1665</v>
      </c>
      <c r="B459" t="s">
        <v>74</v>
      </c>
      <c r="C459" t="s">
        <v>1247</v>
      </c>
      <c r="D459" t="s">
        <v>8350</v>
      </c>
      <c r="E459" t="s">
        <v>8790</v>
      </c>
      <c r="F459" s="84">
        <v>46023</v>
      </c>
      <c r="G459" s="84">
        <v>46357</v>
      </c>
      <c r="H459">
        <v>3</v>
      </c>
      <c r="I459">
        <v>1</v>
      </c>
    </row>
    <row r="460" spans="1:9" x14ac:dyDescent="0.3">
      <c r="A460" t="s">
        <v>1665</v>
      </c>
      <c r="B460" t="s">
        <v>74</v>
      </c>
      <c r="C460" t="s">
        <v>1247</v>
      </c>
      <c r="D460" t="s">
        <v>8350</v>
      </c>
      <c r="E460" t="s">
        <v>8791</v>
      </c>
      <c r="F460" s="84">
        <v>46023</v>
      </c>
      <c r="G460" s="84">
        <v>46357</v>
      </c>
      <c r="H460">
        <v>3</v>
      </c>
      <c r="I460">
        <v>2</v>
      </c>
    </row>
    <row r="461" spans="1:9" x14ac:dyDescent="0.3">
      <c r="A461" t="s">
        <v>1665</v>
      </c>
      <c r="B461" t="s">
        <v>74</v>
      </c>
      <c r="C461" t="s">
        <v>1247</v>
      </c>
      <c r="D461" t="s">
        <v>8350</v>
      </c>
      <c r="E461" t="s">
        <v>8792</v>
      </c>
      <c r="F461" s="84">
        <v>46023</v>
      </c>
      <c r="G461" s="84">
        <v>46357</v>
      </c>
      <c r="H461">
        <v>3</v>
      </c>
      <c r="I461">
        <v>1</v>
      </c>
    </row>
    <row r="462" spans="1:9" x14ac:dyDescent="0.3">
      <c r="A462" t="s">
        <v>1665</v>
      </c>
      <c r="B462" t="s">
        <v>74</v>
      </c>
      <c r="C462" t="s">
        <v>1247</v>
      </c>
      <c r="D462" t="s">
        <v>8350</v>
      </c>
      <c r="E462" t="s">
        <v>8793</v>
      </c>
      <c r="F462" s="84">
        <v>46023</v>
      </c>
      <c r="G462" s="84">
        <v>46357</v>
      </c>
      <c r="H462">
        <v>3</v>
      </c>
      <c r="I462">
        <v>1</v>
      </c>
    </row>
    <row r="463" spans="1:9" x14ac:dyDescent="0.3">
      <c r="A463" t="s">
        <v>1665</v>
      </c>
      <c r="B463" t="s">
        <v>74</v>
      </c>
      <c r="C463" t="s">
        <v>1247</v>
      </c>
      <c r="D463" t="s">
        <v>8350</v>
      </c>
      <c r="E463" t="s">
        <v>8794</v>
      </c>
      <c r="F463" s="84">
        <v>46023</v>
      </c>
      <c r="G463" s="84">
        <v>46357</v>
      </c>
      <c r="H463">
        <v>3</v>
      </c>
      <c r="I463">
        <v>2</v>
      </c>
    </row>
    <row r="464" spans="1:9" x14ac:dyDescent="0.3">
      <c r="A464" t="s">
        <v>1665</v>
      </c>
      <c r="B464" t="s">
        <v>74</v>
      </c>
      <c r="C464" t="s">
        <v>1247</v>
      </c>
      <c r="D464" t="s">
        <v>8350</v>
      </c>
      <c r="E464" t="s">
        <v>8795</v>
      </c>
      <c r="F464" s="84">
        <v>46023</v>
      </c>
      <c r="G464" s="84">
        <v>46357</v>
      </c>
      <c r="H464">
        <v>3</v>
      </c>
      <c r="I464">
        <v>1</v>
      </c>
    </row>
    <row r="465" spans="1:9" x14ac:dyDescent="0.3">
      <c r="A465" t="s">
        <v>1665</v>
      </c>
      <c r="B465" t="s">
        <v>74</v>
      </c>
      <c r="C465" t="s">
        <v>1247</v>
      </c>
      <c r="D465" t="s">
        <v>8350</v>
      </c>
      <c r="E465" t="s">
        <v>8796</v>
      </c>
      <c r="F465" s="84">
        <v>46023</v>
      </c>
      <c r="G465" s="84">
        <v>46357</v>
      </c>
      <c r="H465">
        <v>3</v>
      </c>
      <c r="I465">
        <v>2</v>
      </c>
    </row>
    <row r="466" spans="1:9" x14ac:dyDescent="0.3">
      <c r="A466" t="s">
        <v>1665</v>
      </c>
      <c r="B466" t="s">
        <v>74</v>
      </c>
      <c r="C466" t="s">
        <v>1247</v>
      </c>
      <c r="D466" t="s">
        <v>8350</v>
      </c>
      <c r="E466" t="s">
        <v>8797</v>
      </c>
      <c r="F466" s="84">
        <v>46023</v>
      </c>
      <c r="G466" s="84">
        <v>46357</v>
      </c>
      <c r="H466">
        <v>3</v>
      </c>
      <c r="I466">
        <v>2</v>
      </c>
    </row>
    <row r="467" spans="1:9" x14ac:dyDescent="0.3">
      <c r="A467" t="s">
        <v>1665</v>
      </c>
      <c r="B467" t="s">
        <v>74</v>
      </c>
      <c r="C467" t="s">
        <v>1247</v>
      </c>
      <c r="D467" t="s">
        <v>8350</v>
      </c>
      <c r="E467" t="s">
        <v>8798</v>
      </c>
      <c r="F467" s="84">
        <v>46023</v>
      </c>
      <c r="G467" s="84">
        <v>46357</v>
      </c>
      <c r="H467">
        <v>4</v>
      </c>
      <c r="I467">
        <v>2</v>
      </c>
    </row>
    <row r="468" spans="1:9" x14ac:dyDescent="0.3">
      <c r="A468" t="s">
        <v>1665</v>
      </c>
      <c r="B468" t="s">
        <v>74</v>
      </c>
      <c r="C468" t="s">
        <v>1247</v>
      </c>
      <c r="D468" t="s">
        <v>8350</v>
      </c>
      <c r="E468" t="s">
        <v>8799</v>
      </c>
      <c r="F468" s="84">
        <v>46023</v>
      </c>
      <c r="G468" s="84">
        <v>46357</v>
      </c>
      <c r="H468">
        <v>3</v>
      </c>
      <c r="I468">
        <v>1</v>
      </c>
    </row>
    <row r="469" spans="1:9" x14ac:dyDescent="0.3">
      <c r="A469" t="s">
        <v>1665</v>
      </c>
      <c r="B469" t="s">
        <v>74</v>
      </c>
      <c r="C469" t="s">
        <v>1247</v>
      </c>
      <c r="D469" t="s">
        <v>8350</v>
      </c>
      <c r="E469" t="s">
        <v>8800</v>
      </c>
      <c r="F469" s="84">
        <v>46023</v>
      </c>
      <c r="G469" s="84">
        <v>46357</v>
      </c>
      <c r="H469">
        <v>3</v>
      </c>
      <c r="I469">
        <v>1</v>
      </c>
    </row>
    <row r="470" spans="1:9" x14ac:dyDescent="0.3">
      <c r="A470" t="s">
        <v>1665</v>
      </c>
      <c r="B470" t="s">
        <v>74</v>
      </c>
      <c r="C470" t="s">
        <v>1247</v>
      </c>
      <c r="D470" t="s">
        <v>8350</v>
      </c>
      <c r="E470" t="s">
        <v>8801</v>
      </c>
      <c r="F470" s="84">
        <v>46023</v>
      </c>
      <c r="G470" s="84">
        <v>46357</v>
      </c>
      <c r="H470">
        <v>5</v>
      </c>
      <c r="I470">
        <v>2</v>
      </c>
    </row>
    <row r="471" spans="1:9" x14ac:dyDescent="0.3">
      <c r="A471" t="s">
        <v>1665</v>
      </c>
      <c r="B471" t="s">
        <v>74</v>
      </c>
      <c r="C471" t="s">
        <v>1247</v>
      </c>
      <c r="D471" t="s">
        <v>8350</v>
      </c>
      <c r="E471" t="s">
        <v>8802</v>
      </c>
      <c r="F471" s="84">
        <v>46023</v>
      </c>
      <c r="G471" s="84">
        <v>46357</v>
      </c>
      <c r="H471">
        <v>3</v>
      </c>
      <c r="I471">
        <v>2</v>
      </c>
    </row>
    <row r="472" spans="1:9" x14ac:dyDescent="0.3">
      <c r="A472" t="s">
        <v>1665</v>
      </c>
      <c r="B472" t="s">
        <v>74</v>
      </c>
      <c r="C472" t="s">
        <v>1247</v>
      </c>
      <c r="D472" t="s">
        <v>8350</v>
      </c>
      <c r="E472" t="s">
        <v>8803</v>
      </c>
      <c r="F472" s="84">
        <v>46023</v>
      </c>
      <c r="G472" s="84">
        <v>46357</v>
      </c>
      <c r="H472">
        <v>3</v>
      </c>
      <c r="I472">
        <v>2</v>
      </c>
    </row>
    <row r="473" spans="1:9" x14ac:dyDescent="0.3">
      <c r="A473" t="s">
        <v>1665</v>
      </c>
      <c r="B473" t="s">
        <v>74</v>
      </c>
      <c r="C473" t="s">
        <v>1247</v>
      </c>
      <c r="D473" t="s">
        <v>8350</v>
      </c>
      <c r="E473" t="s">
        <v>8804</v>
      </c>
      <c r="F473" s="84">
        <v>46023</v>
      </c>
      <c r="G473" s="84">
        <v>46357</v>
      </c>
      <c r="H473">
        <v>3</v>
      </c>
      <c r="I473">
        <v>2</v>
      </c>
    </row>
    <row r="474" spans="1:9" x14ac:dyDescent="0.3">
      <c r="A474" t="s">
        <v>1665</v>
      </c>
      <c r="B474" t="s">
        <v>74</v>
      </c>
      <c r="C474" t="s">
        <v>1247</v>
      </c>
      <c r="D474" t="s">
        <v>8350</v>
      </c>
      <c r="E474" t="s">
        <v>8805</v>
      </c>
      <c r="F474" s="84">
        <v>46023</v>
      </c>
      <c r="G474" s="84">
        <v>46357</v>
      </c>
      <c r="H474">
        <v>3</v>
      </c>
      <c r="I474">
        <v>1</v>
      </c>
    </row>
    <row r="475" spans="1:9" x14ac:dyDescent="0.3">
      <c r="A475" t="s">
        <v>2549</v>
      </c>
      <c r="B475" t="s">
        <v>148</v>
      </c>
      <c r="C475" t="s">
        <v>1247</v>
      </c>
      <c r="D475" t="s">
        <v>8350</v>
      </c>
      <c r="E475" t="s">
        <v>8806</v>
      </c>
      <c r="F475" s="84">
        <v>46023</v>
      </c>
      <c r="G475" s="84">
        <v>46357</v>
      </c>
    </row>
    <row r="476" spans="1:9" x14ac:dyDescent="0.3">
      <c r="A476" t="s">
        <v>2549</v>
      </c>
      <c r="B476" t="s">
        <v>148</v>
      </c>
      <c r="C476" t="s">
        <v>1247</v>
      </c>
      <c r="D476" t="s">
        <v>8350</v>
      </c>
      <c r="E476" t="s">
        <v>8807</v>
      </c>
      <c r="F476" s="84">
        <v>46023</v>
      </c>
      <c r="G476" s="84">
        <v>46357</v>
      </c>
    </row>
    <row r="477" spans="1:9" x14ac:dyDescent="0.3">
      <c r="A477" t="s">
        <v>2549</v>
      </c>
      <c r="B477" t="s">
        <v>148</v>
      </c>
      <c r="C477" t="s">
        <v>1247</v>
      </c>
      <c r="D477" t="s">
        <v>8350</v>
      </c>
      <c r="E477" t="s">
        <v>8808</v>
      </c>
      <c r="F477" s="84">
        <v>46023</v>
      </c>
      <c r="G477" s="84">
        <v>46357</v>
      </c>
    </row>
    <row r="478" spans="1:9" x14ac:dyDescent="0.3">
      <c r="A478" t="s">
        <v>2549</v>
      </c>
      <c r="B478" t="s">
        <v>148</v>
      </c>
      <c r="C478" t="s">
        <v>1247</v>
      </c>
      <c r="D478" t="s">
        <v>8350</v>
      </c>
      <c r="E478" t="s">
        <v>8809</v>
      </c>
      <c r="F478" s="84">
        <v>46023</v>
      </c>
      <c r="G478" s="84">
        <v>46357</v>
      </c>
    </row>
    <row r="479" spans="1:9" x14ac:dyDescent="0.3">
      <c r="A479" t="s">
        <v>2549</v>
      </c>
      <c r="B479" t="s">
        <v>148</v>
      </c>
      <c r="C479" t="s">
        <v>1247</v>
      </c>
      <c r="D479" t="s">
        <v>8350</v>
      </c>
      <c r="E479" t="s">
        <v>8810</v>
      </c>
      <c r="F479" s="84">
        <v>46023</v>
      </c>
      <c r="G479" s="84">
        <v>46357</v>
      </c>
    </row>
    <row r="480" spans="1:9" x14ac:dyDescent="0.3">
      <c r="A480" t="s">
        <v>3497</v>
      </c>
      <c r="B480" t="s">
        <v>1424</v>
      </c>
      <c r="C480" t="s">
        <v>1247</v>
      </c>
      <c r="D480" t="s">
        <v>8350</v>
      </c>
      <c r="E480" t="s">
        <v>8811</v>
      </c>
      <c r="F480" s="84">
        <v>46023</v>
      </c>
      <c r="G480" s="84">
        <v>46357</v>
      </c>
    </row>
    <row r="481" spans="1:7" x14ac:dyDescent="0.3">
      <c r="A481" t="s">
        <v>3497</v>
      </c>
      <c r="B481" t="s">
        <v>1424</v>
      </c>
      <c r="C481" t="s">
        <v>1247</v>
      </c>
      <c r="D481" t="s">
        <v>8350</v>
      </c>
      <c r="E481" t="s">
        <v>8812</v>
      </c>
      <c r="F481" s="84">
        <v>46023</v>
      </c>
      <c r="G481" s="84">
        <v>46357</v>
      </c>
    </row>
    <row r="482" spans="1:7" x14ac:dyDescent="0.3">
      <c r="A482" t="s">
        <v>3497</v>
      </c>
      <c r="B482" t="s">
        <v>1424</v>
      </c>
      <c r="C482" t="s">
        <v>1247</v>
      </c>
      <c r="D482" t="s">
        <v>8350</v>
      </c>
      <c r="E482" t="s">
        <v>8414</v>
      </c>
      <c r="F482" s="84">
        <v>46023</v>
      </c>
      <c r="G482" s="84">
        <v>46357</v>
      </c>
    </row>
    <row r="483" spans="1:7" x14ac:dyDescent="0.3">
      <c r="A483" t="s">
        <v>3497</v>
      </c>
      <c r="B483" t="s">
        <v>1424</v>
      </c>
      <c r="C483" t="s">
        <v>1247</v>
      </c>
      <c r="D483" t="s">
        <v>8350</v>
      </c>
      <c r="E483" t="s">
        <v>8813</v>
      </c>
      <c r="F483" s="84">
        <v>46023</v>
      </c>
      <c r="G483" s="84">
        <v>46357</v>
      </c>
    </row>
    <row r="484" spans="1:7" x14ac:dyDescent="0.3">
      <c r="A484" t="s">
        <v>3497</v>
      </c>
      <c r="B484" t="s">
        <v>1424</v>
      </c>
      <c r="C484" t="s">
        <v>1247</v>
      </c>
      <c r="D484" t="s">
        <v>8350</v>
      </c>
      <c r="E484" t="s">
        <v>8814</v>
      </c>
      <c r="F484" s="84">
        <v>46023</v>
      </c>
      <c r="G484" s="84">
        <v>46357</v>
      </c>
    </row>
    <row r="485" spans="1:7" x14ac:dyDescent="0.3">
      <c r="A485" t="s">
        <v>3497</v>
      </c>
      <c r="B485" t="s">
        <v>1424</v>
      </c>
      <c r="C485" t="s">
        <v>1247</v>
      </c>
      <c r="D485" t="s">
        <v>8350</v>
      </c>
      <c r="E485" t="s">
        <v>8815</v>
      </c>
      <c r="F485" s="84">
        <v>46023</v>
      </c>
      <c r="G485" s="84">
        <v>46357</v>
      </c>
    </row>
    <row r="486" spans="1:7" x14ac:dyDescent="0.3">
      <c r="A486" t="s">
        <v>3497</v>
      </c>
      <c r="B486" t="s">
        <v>1424</v>
      </c>
      <c r="C486" t="s">
        <v>1247</v>
      </c>
      <c r="D486" t="s">
        <v>8350</v>
      </c>
      <c r="E486" t="s">
        <v>8816</v>
      </c>
      <c r="F486" s="84">
        <v>46023</v>
      </c>
      <c r="G486" s="84">
        <v>46357</v>
      </c>
    </row>
    <row r="487" spans="1:7" x14ac:dyDescent="0.3">
      <c r="A487" t="s">
        <v>3497</v>
      </c>
      <c r="B487" t="s">
        <v>1424</v>
      </c>
      <c r="C487" t="s">
        <v>1247</v>
      </c>
      <c r="D487" t="s">
        <v>8350</v>
      </c>
      <c r="E487" t="s">
        <v>8817</v>
      </c>
      <c r="F487" s="84">
        <v>46023</v>
      </c>
      <c r="G487" s="84">
        <v>46357</v>
      </c>
    </row>
    <row r="488" spans="1:7" x14ac:dyDescent="0.3">
      <c r="A488" t="s">
        <v>3497</v>
      </c>
      <c r="B488" t="s">
        <v>1424</v>
      </c>
      <c r="C488" t="s">
        <v>1247</v>
      </c>
      <c r="D488" t="s">
        <v>8350</v>
      </c>
      <c r="E488" t="s">
        <v>8818</v>
      </c>
      <c r="F488" s="84">
        <v>46023</v>
      </c>
      <c r="G488" s="84">
        <v>46357</v>
      </c>
    </row>
    <row r="489" spans="1:7" x14ac:dyDescent="0.3">
      <c r="A489" t="s">
        <v>3497</v>
      </c>
      <c r="B489" t="s">
        <v>1424</v>
      </c>
      <c r="C489" t="s">
        <v>1247</v>
      </c>
      <c r="D489" t="s">
        <v>8350</v>
      </c>
      <c r="E489" t="s">
        <v>8819</v>
      </c>
      <c r="F489" s="84">
        <v>46023</v>
      </c>
      <c r="G489" s="84">
        <v>46357</v>
      </c>
    </row>
    <row r="490" spans="1:7" x14ac:dyDescent="0.3">
      <c r="A490" t="s">
        <v>3497</v>
      </c>
      <c r="B490" t="s">
        <v>1424</v>
      </c>
      <c r="C490" t="s">
        <v>1247</v>
      </c>
      <c r="D490" t="s">
        <v>8350</v>
      </c>
      <c r="E490" t="s">
        <v>8820</v>
      </c>
      <c r="F490" s="84">
        <v>46023</v>
      </c>
      <c r="G490" s="84">
        <v>46357</v>
      </c>
    </row>
    <row r="491" spans="1:7" x14ac:dyDescent="0.3">
      <c r="A491" t="s">
        <v>3984</v>
      </c>
      <c r="B491" t="s">
        <v>74</v>
      </c>
      <c r="C491" t="s">
        <v>1247</v>
      </c>
      <c r="D491" t="s">
        <v>8350</v>
      </c>
      <c r="E491" t="s">
        <v>8821</v>
      </c>
      <c r="F491" s="84">
        <v>46023</v>
      </c>
      <c r="G491" s="84">
        <v>46357</v>
      </c>
    </row>
    <row r="492" spans="1:7" x14ac:dyDescent="0.3">
      <c r="A492" t="s">
        <v>3984</v>
      </c>
      <c r="B492" t="s">
        <v>74</v>
      </c>
      <c r="C492" t="s">
        <v>1247</v>
      </c>
      <c r="D492" t="s">
        <v>8350</v>
      </c>
      <c r="E492" t="s">
        <v>8822</v>
      </c>
      <c r="F492" s="84">
        <v>46023</v>
      </c>
      <c r="G492" s="84">
        <v>46357</v>
      </c>
    </row>
    <row r="493" spans="1:7" x14ac:dyDescent="0.3">
      <c r="A493" t="s">
        <v>4361</v>
      </c>
      <c r="B493" t="s">
        <v>1021</v>
      </c>
      <c r="C493" t="s">
        <v>1247</v>
      </c>
      <c r="D493" t="s">
        <v>8350</v>
      </c>
      <c r="E493" t="s">
        <v>8823</v>
      </c>
      <c r="F493" s="84">
        <v>46023</v>
      </c>
      <c r="G493" s="84">
        <v>46357</v>
      </c>
    </row>
    <row r="494" spans="1:7" x14ac:dyDescent="0.3">
      <c r="A494" t="s">
        <v>4361</v>
      </c>
      <c r="B494" t="s">
        <v>1021</v>
      </c>
      <c r="C494" t="s">
        <v>1247</v>
      </c>
      <c r="D494" t="s">
        <v>8350</v>
      </c>
      <c r="E494" t="s">
        <v>8824</v>
      </c>
      <c r="F494" s="84">
        <v>46023</v>
      </c>
      <c r="G494" s="84">
        <v>46357</v>
      </c>
    </row>
    <row r="495" spans="1:7" x14ac:dyDescent="0.3">
      <c r="A495" t="s">
        <v>4361</v>
      </c>
      <c r="B495" t="s">
        <v>1021</v>
      </c>
      <c r="C495" t="s">
        <v>1247</v>
      </c>
      <c r="D495" t="s">
        <v>8350</v>
      </c>
      <c r="E495" t="s">
        <v>8825</v>
      </c>
      <c r="F495" s="84">
        <v>46023</v>
      </c>
      <c r="G495" s="84">
        <v>46357</v>
      </c>
    </row>
    <row r="496" spans="1:7" x14ac:dyDescent="0.3">
      <c r="A496" t="s">
        <v>4361</v>
      </c>
      <c r="B496" t="s">
        <v>1021</v>
      </c>
      <c r="C496" t="s">
        <v>1247</v>
      </c>
      <c r="D496" t="s">
        <v>8350</v>
      </c>
      <c r="E496" t="s">
        <v>8826</v>
      </c>
      <c r="F496" s="84">
        <v>46023</v>
      </c>
      <c r="G496" s="84">
        <v>46357</v>
      </c>
    </row>
    <row r="497" spans="1:7" x14ac:dyDescent="0.3">
      <c r="A497" t="s">
        <v>4361</v>
      </c>
      <c r="B497" t="s">
        <v>1021</v>
      </c>
      <c r="C497" t="s">
        <v>1247</v>
      </c>
      <c r="D497" t="s">
        <v>8350</v>
      </c>
      <c r="E497" t="s">
        <v>8827</v>
      </c>
      <c r="F497" s="84">
        <v>46023</v>
      </c>
      <c r="G497" s="84">
        <v>46357</v>
      </c>
    </row>
    <row r="498" spans="1:7" x14ac:dyDescent="0.3">
      <c r="A498" t="s">
        <v>4361</v>
      </c>
      <c r="B498" t="s">
        <v>1021</v>
      </c>
      <c r="C498" t="s">
        <v>1247</v>
      </c>
      <c r="D498" t="s">
        <v>8350</v>
      </c>
      <c r="E498" t="s">
        <v>8828</v>
      </c>
      <c r="F498" s="84">
        <v>46023</v>
      </c>
      <c r="G498" s="84">
        <v>46357</v>
      </c>
    </row>
    <row r="499" spans="1:7" x14ac:dyDescent="0.3">
      <c r="A499" t="s">
        <v>4361</v>
      </c>
      <c r="B499" t="s">
        <v>1021</v>
      </c>
      <c r="C499" t="s">
        <v>1247</v>
      </c>
      <c r="D499" t="s">
        <v>8350</v>
      </c>
      <c r="E499" t="s">
        <v>8829</v>
      </c>
      <c r="F499" s="84">
        <v>46023</v>
      </c>
      <c r="G499" s="84">
        <v>46357</v>
      </c>
    </row>
    <row r="500" spans="1:7" x14ac:dyDescent="0.3">
      <c r="A500" t="s">
        <v>4361</v>
      </c>
      <c r="B500" t="s">
        <v>1021</v>
      </c>
      <c r="C500" t="s">
        <v>1247</v>
      </c>
      <c r="D500" t="s">
        <v>8350</v>
      </c>
      <c r="E500" t="s">
        <v>8830</v>
      </c>
      <c r="F500" s="84">
        <v>46023</v>
      </c>
      <c r="G500" s="84">
        <v>46357</v>
      </c>
    </row>
    <row r="501" spans="1:7" x14ac:dyDescent="0.3">
      <c r="A501" t="s">
        <v>4361</v>
      </c>
      <c r="B501" t="s">
        <v>1021</v>
      </c>
      <c r="C501" t="s">
        <v>1247</v>
      </c>
      <c r="D501" t="s">
        <v>8350</v>
      </c>
      <c r="E501" t="s">
        <v>8831</v>
      </c>
      <c r="F501" s="84">
        <v>46023</v>
      </c>
      <c r="G501" s="84">
        <v>46357</v>
      </c>
    </row>
    <row r="502" spans="1:7" x14ac:dyDescent="0.3">
      <c r="A502" t="s">
        <v>4361</v>
      </c>
      <c r="B502" t="s">
        <v>1021</v>
      </c>
      <c r="C502" t="s">
        <v>1247</v>
      </c>
      <c r="D502" t="s">
        <v>8350</v>
      </c>
      <c r="E502" t="s">
        <v>8832</v>
      </c>
      <c r="F502" s="84">
        <v>46023</v>
      </c>
      <c r="G502" s="84">
        <v>46357</v>
      </c>
    </row>
    <row r="503" spans="1:7" x14ac:dyDescent="0.3">
      <c r="A503" t="s">
        <v>4361</v>
      </c>
      <c r="B503" t="s">
        <v>1021</v>
      </c>
      <c r="C503" t="s">
        <v>1247</v>
      </c>
      <c r="D503" t="s">
        <v>8350</v>
      </c>
      <c r="E503" t="s">
        <v>8833</v>
      </c>
      <c r="F503" s="84">
        <v>46023</v>
      </c>
      <c r="G503" s="84">
        <v>46357</v>
      </c>
    </row>
    <row r="504" spans="1:7" x14ac:dyDescent="0.3">
      <c r="A504" t="s">
        <v>4361</v>
      </c>
      <c r="B504" t="s">
        <v>1021</v>
      </c>
      <c r="C504" t="s">
        <v>1247</v>
      </c>
      <c r="D504" t="s">
        <v>8350</v>
      </c>
      <c r="E504" t="s">
        <v>8834</v>
      </c>
      <c r="F504" s="84">
        <v>46023</v>
      </c>
      <c r="G504" s="84">
        <v>46357</v>
      </c>
    </row>
    <row r="505" spans="1:7" x14ac:dyDescent="0.3">
      <c r="A505" t="s">
        <v>4361</v>
      </c>
      <c r="B505" t="s">
        <v>1021</v>
      </c>
      <c r="C505" t="s">
        <v>1247</v>
      </c>
      <c r="D505" t="s">
        <v>8350</v>
      </c>
      <c r="E505" t="s">
        <v>8835</v>
      </c>
      <c r="F505" s="84">
        <v>46023</v>
      </c>
      <c r="G505" s="84">
        <v>46357</v>
      </c>
    </row>
    <row r="506" spans="1:7" x14ac:dyDescent="0.3">
      <c r="A506" t="s">
        <v>4361</v>
      </c>
      <c r="B506" t="s">
        <v>1021</v>
      </c>
      <c r="C506" t="s">
        <v>1247</v>
      </c>
      <c r="D506" t="s">
        <v>8350</v>
      </c>
      <c r="E506" t="s">
        <v>8836</v>
      </c>
      <c r="F506" s="84">
        <v>46023</v>
      </c>
      <c r="G506" s="84">
        <v>46357</v>
      </c>
    </row>
    <row r="507" spans="1:7" x14ac:dyDescent="0.3">
      <c r="A507" t="s">
        <v>4361</v>
      </c>
      <c r="B507" t="s">
        <v>1021</v>
      </c>
      <c r="C507" t="s">
        <v>1247</v>
      </c>
      <c r="D507" t="s">
        <v>8350</v>
      </c>
      <c r="E507" t="s">
        <v>8837</v>
      </c>
      <c r="F507" s="84">
        <v>46023</v>
      </c>
      <c r="G507" s="84">
        <v>46357</v>
      </c>
    </row>
    <row r="508" spans="1:7" x14ac:dyDescent="0.3">
      <c r="A508" t="s">
        <v>4361</v>
      </c>
      <c r="B508" t="s">
        <v>1021</v>
      </c>
      <c r="C508" t="s">
        <v>1247</v>
      </c>
      <c r="D508" t="s">
        <v>8350</v>
      </c>
      <c r="E508" t="s">
        <v>8838</v>
      </c>
      <c r="F508" s="84">
        <v>46023</v>
      </c>
      <c r="G508" s="84">
        <v>46357</v>
      </c>
    </row>
    <row r="509" spans="1:7" x14ac:dyDescent="0.3">
      <c r="A509" t="s">
        <v>1470</v>
      </c>
      <c r="B509" t="s">
        <v>74</v>
      </c>
      <c r="C509" t="s">
        <v>1247</v>
      </c>
      <c r="D509" t="s">
        <v>8350</v>
      </c>
      <c r="E509" t="s">
        <v>8839</v>
      </c>
      <c r="F509" s="84">
        <v>46023</v>
      </c>
      <c r="G509" s="84">
        <v>46357</v>
      </c>
    </row>
    <row r="510" spans="1:7" x14ac:dyDescent="0.3">
      <c r="A510" t="s">
        <v>1470</v>
      </c>
      <c r="B510" t="s">
        <v>74</v>
      </c>
      <c r="C510" t="s">
        <v>1247</v>
      </c>
      <c r="D510" t="s">
        <v>8350</v>
      </c>
      <c r="E510" t="s">
        <v>8840</v>
      </c>
      <c r="F510" s="84">
        <v>46023</v>
      </c>
      <c r="G510" s="84">
        <v>46357</v>
      </c>
    </row>
    <row r="511" spans="1:7" x14ac:dyDescent="0.3">
      <c r="A511" t="s">
        <v>1470</v>
      </c>
      <c r="B511" t="s">
        <v>74</v>
      </c>
      <c r="C511" t="s">
        <v>1247</v>
      </c>
      <c r="D511" t="s">
        <v>8350</v>
      </c>
      <c r="E511" t="s">
        <v>8841</v>
      </c>
      <c r="F511" s="84">
        <v>46023</v>
      </c>
      <c r="G511" s="84">
        <v>46357</v>
      </c>
    </row>
    <row r="512" spans="1:7" x14ac:dyDescent="0.3">
      <c r="A512" t="s">
        <v>4378</v>
      </c>
      <c r="B512" t="s">
        <v>125</v>
      </c>
      <c r="C512" t="s">
        <v>1247</v>
      </c>
      <c r="D512" t="s">
        <v>8350</v>
      </c>
      <c r="E512" t="s">
        <v>8842</v>
      </c>
      <c r="F512" s="84">
        <v>46023</v>
      </c>
      <c r="G512" s="84">
        <v>46357</v>
      </c>
    </row>
    <row r="513" spans="1:7" x14ac:dyDescent="0.3">
      <c r="A513" t="s">
        <v>4378</v>
      </c>
      <c r="B513" t="s">
        <v>125</v>
      </c>
      <c r="C513" t="s">
        <v>1247</v>
      </c>
      <c r="D513" t="s">
        <v>8350</v>
      </c>
      <c r="E513" t="s">
        <v>8843</v>
      </c>
      <c r="F513" s="84">
        <v>46023</v>
      </c>
      <c r="G513" s="84">
        <v>46357</v>
      </c>
    </row>
    <row r="514" spans="1:7" x14ac:dyDescent="0.3">
      <c r="A514" t="s">
        <v>4378</v>
      </c>
      <c r="B514" t="s">
        <v>125</v>
      </c>
      <c r="C514" t="s">
        <v>1247</v>
      </c>
      <c r="D514" t="s">
        <v>8350</v>
      </c>
      <c r="E514" t="s">
        <v>8844</v>
      </c>
      <c r="F514" s="84">
        <v>46023</v>
      </c>
      <c r="G514" s="84">
        <v>46357</v>
      </c>
    </row>
    <row r="515" spans="1:7" x14ac:dyDescent="0.3">
      <c r="A515" t="s">
        <v>4408</v>
      </c>
      <c r="B515" t="s">
        <v>731</v>
      </c>
      <c r="C515" t="s">
        <v>1247</v>
      </c>
      <c r="D515" t="s">
        <v>8350</v>
      </c>
      <c r="E515" t="s">
        <v>8845</v>
      </c>
      <c r="F515" s="84">
        <v>46023</v>
      </c>
      <c r="G515" s="84">
        <v>46357</v>
      </c>
    </row>
    <row r="516" spans="1:7" x14ac:dyDescent="0.3">
      <c r="A516" t="s">
        <v>4408</v>
      </c>
      <c r="B516" t="s">
        <v>731</v>
      </c>
      <c r="C516" t="s">
        <v>1247</v>
      </c>
      <c r="D516" t="s">
        <v>8350</v>
      </c>
      <c r="E516" t="s">
        <v>8846</v>
      </c>
      <c r="F516" s="84">
        <v>46023</v>
      </c>
      <c r="G516" s="84">
        <v>46357</v>
      </c>
    </row>
    <row r="517" spans="1:7" x14ac:dyDescent="0.3">
      <c r="A517" t="s">
        <v>4408</v>
      </c>
      <c r="B517" t="s">
        <v>731</v>
      </c>
      <c r="C517" t="s">
        <v>1247</v>
      </c>
      <c r="D517" t="s">
        <v>8350</v>
      </c>
      <c r="E517" t="s">
        <v>8847</v>
      </c>
      <c r="F517" s="84">
        <v>46023</v>
      </c>
      <c r="G517" s="84">
        <v>46357</v>
      </c>
    </row>
    <row r="518" spans="1:7" x14ac:dyDescent="0.3">
      <c r="A518" t="s">
        <v>4408</v>
      </c>
      <c r="B518" t="s">
        <v>731</v>
      </c>
      <c r="C518" t="s">
        <v>1247</v>
      </c>
      <c r="D518" t="s">
        <v>8350</v>
      </c>
      <c r="E518" t="s">
        <v>8848</v>
      </c>
      <c r="F518" s="84">
        <v>46023</v>
      </c>
      <c r="G518" s="84">
        <v>46357</v>
      </c>
    </row>
    <row r="519" spans="1:7" x14ac:dyDescent="0.3">
      <c r="A519" t="s">
        <v>4408</v>
      </c>
      <c r="B519" t="s">
        <v>731</v>
      </c>
      <c r="C519" t="s">
        <v>1247</v>
      </c>
      <c r="D519" t="s">
        <v>8350</v>
      </c>
      <c r="E519" t="s">
        <v>8849</v>
      </c>
      <c r="F519" s="84">
        <v>46023</v>
      </c>
      <c r="G519" s="84">
        <v>46357</v>
      </c>
    </row>
    <row r="520" spans="1:7" x14ac:dyDescent="0.3">
      <c r="A520" t="s">
        <v>4408</v>
      </c>
      <c r="B520" t="s">
        <v>731</v>
      </c>
      <c r="C520" t="s">
        <v>1247</v>
      </c>
      <c r="D520" t="s">
        <v>8350</v>
      </c>
      <c r="E520" t="s">
        <v>8850</v>
      </c>
      <c r="F520" s="84">
        <v>46023</v>
      </c>
      <c r="G520" s="84">
        <v>46357</v>
      </c>
    </row>
    <row r="521" spans="1:7" x14ac:dyDescent="0.3">
      <c r="A521" t="s">
        <v>4408</v>
      </c>
      <c r="B521" t="s">
        <v>731</v>
      </c>
      <c r="C521" t="s">
        <v>1247</v>
      </c>
      <c r="D521" t="s">
        <v>8350</v>
      </c>
      <c r="E521" t="s">
        <v>8851</v>
      </c>
      <c r="F521" s="84">
        <v>46023</v>
      </c>
      <c r="G521" s="84">
        <v>46357</v>
      </c>
    </row>
    <row r="522" spans="1:7" x14ac:dyDescent="0.3">
      <c r="A522" t="s">
        <v>4408</v>
      </c>
      <c r="B522" t="s">
        <v>731</v>
      </c>
      <c r="C522" t="s">
        <v>1247</v>
      </c>
      <c r="D522" t="s">
        <v>8350</v>
      </c>
      <c r="E522" t="s">
        <v>8852</v>
      </c>
      <c r="F522" s="84">
        <v>46023</v>
      </c>
      <c r="G522" s="84">
        <v>46357</v>
      </c>
    </row>
    <row r="523" spans="1:7" x14ac:dyDescent="0.3">
      <c r="A523" t="s">
        <v>4408</v>
      </c>
      <c r="B523" t="s">
        <v>731</v>
      </c>
      <c r="C523" t="s">
        <v>1247</v>
      </c>
      <c r="D523" t="s">
        <v>8350</v>
      </c>
      <c r="E523" t="s">
        <v>8853</v>
      </c>
      <c r="F523" s="84">
        <v>46023</v>
      </c>
      <c r="G523" s="84">
        <v>46357</v>
      </c>
    </row>
    <row r="524" spans="1:7" x14ac:dyDescent="0.3">
      <c r="A524" t="s">
        <v>4408</v>
      </c>
      <c r="B524" t="s">
        <v>731</v>
      </c>
      <c r="C524" t="s">
        <v>1247</v>
      </c>
      <c r="D524" t="s">
        <v>8350</v>
      </c>
      <c r="E524" t="s">
        <v>8854</v>
      </c>
      <c r="F524" s="84">
        <v>46023</v>
      </c>
      <c r="G524" s="84">
        <v>46357</v>
      </c>
    </row>
    <row r="525" spans="1:7" x14ac:dyDescent="0.3">
      <c r="A525" t="s">
        <v>4408</v>
      </c>
      <c r="B525" t="s">
        <v>731</v>
      </c>
      <c r="C525" t="s">
        <v>1247</v>
      </c>
      <c r="D525" t="s">
        <v>8350</v>
      </c>
      <c r="E525" t="s">
        <v>8462</v>
      </c>
      <c r="F525" s="84">
        <v>46023</v>
      </c>
      <c r="G525" s="84">
        <v>46357</v>
      </c>
    </row>
    <row r="526" spans="1:7" x14ac:dyDescent="0.3">
      <c r="A526" t="s">
        <v>4408</v>
      </c>
      <c r="B526" t="s">
        <v>731</v>
      </c>
      <c r="C526" t="s">
        <v>1247</v>
      </c>
      <c r="D526" t="s">
        <v>8350</v>
      </c>
      <c r="E526" t="s">
        <v>8855</v>
      </c>
      <c r="F526" s="84">
        <v>46023</v>
      </c>
      <c r="G526" s="84">
        <v>46357</v>
      </c>
    </row>
    <row r="527" spans="1:7" x14ac:dyDescent="0.3">
      <c r="A527" t="s">
        <v>4408</v>
      </c>
      <c r="B527" t="s">
        <v>731</v>
      </c>
      <c r="C527" t="s">
        <v>1247</v>
      </c>
      <c r="D527" t="s">
        <v>8350</v>
      </c>
      <c r="E527" t="s">
        <v>8856</v>
      </c>
      <c r="F527" s="84">
        <v>46023</v>
      </c>
      <c r="G527" s="84">
        <v>46357</v>
      </c>
    </row>
    <row r="528" spans="1:7" x14ac:dyDescent="0.3">
      <c r="A528" t="s">
        <v>4408</v>
      </c>
      <c r="B528" t="s">
        <v>731</v>
      </c>
      <c r="C528" t="s">
        <v>1247</v>
      </c>
      <c r="D528" t="s">
        <v>8350</v>
      </c>
      <c r="E528" t="s">
        <v>8857</v>
      </c>
      <c r="F528" s="84">
        <v>46023</v>
      </c>
      <c r="G528" s="84">
        <v>46357</v>
      </c>
    </row>
    <row r="529" spans="1:9" x14ac:dyDescent="0.3">
      <c r="A529" t="s">
        <v>4408</v>
      </c>
      <c r="B529" t="s">
        <v>731</v>
      </c>
      <c r="C529" t="s">
        <v>1247</v>
      </c>
      <c r="D529" t="s">
        <v>8350</v>
      </c>
      <c r="E529" t="s">
        <v>8858</v>
      </c>
      <c r="F529" s="84">
        <v>46023</v>
      </c>
      <c r="G529" s="84">
        <v>46357</v>
      </c>
    </row>
    <row r="530" spans="1:9" x14ac:dyDescent="0.3">
      <c r="A530" t="s">
        <v>1583</v>
      </c>
      <c r="B530" t="s">
        <v>82</v>
      </c>
      <c r="C530" t="s">
        <v>1247</v>
      </c>
      <c r="D530" t="s">
        <v>8350</v>
      </c>
      <c r="E530" t="s">
        <v>8859</v>
      </c>
      <c r="F530" s="84">
        <v>46023</v>
      </c>
      <c r="G530" s="84">
        <v>46357</v>
      </c>
      <c r="H530">
        <v>44</v>
      </c>
      <c r="I530">
        <v>0</v>
      </c>
    </row>
    <row r="531" spans="1:9" x14ac:dyDescent="0.3">
      <c r="A531" t="s">
        <v>1583</v>
      </c>
      <c r="B531" t="s">
        <v>82</v>
      </c>
      <c r="C531" t="s">
        <v>1247</v>
      </c>
      <c r="D531" t="s">
        <v>8350</v>
      </c>
      <c r="E531" t="s">
        <v>8860</v>
      </c>
      <c r="F531" s="84">
        <v>46023</v>
      </c>
      <c r="G531" s="84">
        <v>46357</v>
      </c>
      <c r="H531">
        <v>44</v>
      </c>
      <c r="I531">
        <v>0</v>
      </c>
    </row>
    <row r="532" spans="1:9" x14ac:dyDescent="0.3">
      <c r="A532" t="s">
        <v>2550</v>
      </c>
      <c r="B532" t="s">
        <v>655</v>
      </c>
      <c r="C532" t="s">
        <v>1247</v>
      </c>
      <c r="D532" t="s">
        <v>8350</v>
      </c>
      <c r="E532" t="s">
        <v>8861</v>
      </c>
      <c r="F532" s="84">
        <v>46023</v>
      </c>
      <c r="G532" s="84">
        <v>46357</v>
      </c>
    </row>
    <row r="533" spans="1:9" x14ac:dyDescent="0.3">
      <c r="A533" t="s">
        <v>2550</v>
      </c>
      <c r="B533" t="s">
        <v>655</v>
      </c>
      <c r="C533" t="s">
        <v>1247</v>
      </c>
      <c r="D533" t="s">
        <v>8350</v>
      </c>
      <c r="E533" t="s">
        <v>8862</v>
      </c>
      <c r="F533" s="84">
        <v>46023</v>
      </c>
      <c r="G533" s="84">
        <v>46357</v>
      </c>
    </row>
    <row r="534" spans="1:9" x14ac:dyDescent="0.3">
      <c r="A534" t="s">
        <v>2550</v>
      </c>
      <c r="B534" t="s">
        <v>125</v>
      </c>
      <c r="C534" t="s">
        <v>1247</v>
      </c>
      <c r="D534" t="s">
        <v>8350</v>
      </c>
      <c r="E534" t="s">
        <v>8502</v>
      </c>
      <c r="F534" s="84">
        <v>46023</v>
      </c>
      <c r="G534" s="84">
        <v>46357</v>
      </c>
    </row>
    <row r="535" spans="1:9" x14ac:dyDescent="0.3">
      <c r="A535" t="s">
        <v>2550</v>
      </c>
      <c r="B535" t="s">
        <v>125</v>
      </c>
      <c r="C535" t="s">
        <v>1247</v>
      </c>
      <c r="D535" t="s">
        <v>8350</v>
      </c>
      <c r="E535" t="s">
        <v>8863</v>
      </c>
      <c r="F535" s="84">
        <v>46023</v>
      </c>
      <c r="G535" s="84">
        <v>46357</v>
      </c>
    </row>
    <row r="536" spans="1:9" x14ac:dyDescent="0.3">
      <c r="A536" t="s">
        <v>2533</v>
      </c>
      <c r="B536" t="s">
        <v>343</v>
      </c>
      <c r="C536" t="s">
        <v>1247</v>
      </c>
      <c r="D536" t="s">
        <v>8350</v>
      </c>
      <c r="E536" t="s">
        <v>8864</v>
      </c>
      <c r="F536" s="84">
        <v>46023</v>
      </c>
      <c r="G536" s="84">
        <v>46357</v>
      </c>
    </row>
    <row r="537" spans="1:9" x14ac:dyDescent="0.3">
      <c r="A537" t="s">
        <v>2533</v>
      </c>
      <c r="B537" t="s">
        <v>343</v>
      </c>
      <c r="C537" t="s">
        <v>1247</v>
      </c>
      <c r="D537" t="s">
        <v>8350</v>
      </c>
      <c r="E537" t="s">
        <v>8865</v>
      </c>
      <c r="F537" s="84">
        <v>46023</v>
      </c>
      <c r="G537" s="84">
        <v>46357</v>
      </c>
    </row>
    <row r="538" spans="1:9" x14ac:dyDescent="0.3">
      <c r="A538" t="s">
        <v>2533</v>
      </c>
      <c r="B538" t="s">
        <v>343</v>
      </c>
      <c r="C538" t="s">
        <v>1247</v>
      </c>
      <c r="D538" t="s">
        <v>8350</v>
      </c>
      <c r="E538" t="s">
        <v>8866</v>
      </c>
      <c r="F538" s="84">
        <v>46023</v>
      </c>
      <c r="G538" s="84">
        <v>46357</v>
      </c>
    </row>
    <row r="539" spans="1:9" x14ac:dyDescent="0.3">
      <c r="A539" t="s">
        <v>2533</v>
      </c>
      <c r="B539" t="s">
        <v>343</v>
      </c>
      <c r="C539" t="s">
        <v>1247</v>
      </c>
      <c r="D539" t="s">
        <v>8350</v>
      </c>
      <c r="E539" t="s">
        <v>8867</v>
      </c>
      <c r="F539" s="84">
        <v>46023</v>
      </c>
      <c r="G539" s="84">
        <v>46357</v>
      </c>
    </row>
    <row r="540" spans="1:9" x14ac:dyDescent="0.3">
      <c r="A540" t="s">
        <v>2533</v>
      </c>
      <c r="B540" t="s">
        <v>343</v>
      </c>
      <c r="C540" t="s">
        <v>1247</v>
      </c>
      <c r="D540" t="s">
        <v>8350</v>
      </c>
      <c r="E540" t="s">
        <v>8868</v>
      </c>
      <c r="F540" s="84">
        <v>46023</v>
      </c>
      <c r="G540" s="84">
        <v>46357</v>
      </c>
    </row>
    <row r="541" spans="1:9" x14ac:dyDescent="0.3">
      <c r="A541" t="s">
        <v>2533</v>
      </c>
      <c r="B541" t="s">
        <v>343</v>
      </c>
      <c r="C541" t="s">
        <v>1247</v>
      </c>
      <c r="D541" t="s">
        <v>8350</v>
      </c>
      <c r="E541" t="s">
        <v>8869</v>
      </c>
      <c r="F541" s="84">
        <v>46023</v>
      </c>
      <c r="G541" s="84">
        <v>46357</v>
      </c>
    </row>
    <row r="542" spans="1:9" x14ac:dyDescent="0.3">
      <c r="A542" t="s">
        <v>2533</v>
      </c>
      <c r="B542" t="s">
        <v>343</v>
      </c>
      <c r="C542" t="s">
        <v>1247</v>
      </c>
      <c r="D542" t="s">
        <v>8350</v>
      </c>
      <c r="E542" t="s">
        <v>8870</v>
      </c>
      <c r="F542" s="84">
        <v>46023</v>
      </c>
      <c r="G542" s="84">
        <v>46357</v>
      </c>
    </row>
    <row r="543" spans="1:9" x14ac:dyDescent="0.3">
      <c r="A543" t="s">
        <v>2533</v>
      </c>
      <c r="B543" t="s">
        <v>343</v>
      </c>
      <c r="C543" t="s">
        <v>1247</v>
      </c>
      <c r="D543" t="s">
        <v>8350</v>
      </c>
      <c r="E543" t="s">
        <v>8871</v>
      </c>
      <c r="F543" s="84">
        <v>46023</v>
      </c>
      <c r="G543" s="84">
        <v>46357</v>
      </c>
    </row>
    <row r="544" spans="1:9" x14ac:dyDescent="0.3">
      <c r="A544" t="s">
        <v>2533</v>
      </c>
      <c r="B544" t="s">
        <v>343</v>
      </c>
      <c r="C544" t="s">
        <v>1247</v>
      </c>
      <c r="D544" t="s">
        <v>8350</v>
      </c>
      <c r="E544" t="s">
        <v>8872</v>
      </c>
      <c r="F544" s="84">
        <v>46023</v>
      </c>
      <c r="G544" s="84">
        <v>46357</v>
      </c>
    </row>
    <row r="545" spans="1:7" x14ac:dyDescent="0.3">
      <c r="A545" t="s">
        <v>2533</v>
      </c>
      <c r="B545" t="s">
        <v>343</v>
      </c>
      <c r="C545" t="s">
        <v>1247</v>
      </c>
      <c r="D545" t="s">
        <v>8350</v>
      </c>
      <c r="E545" t="s">
        <v>8873</v>
      </c>
      <c r="F545" s="84">
        <v>46023</v>
      </c>
      <c r="G545" s="84">
        <v>46357</v>
      </c>
    </row>
    <row r="546" spans="1:7" x14ac:dyDescent="0.3">
      <c r="A546" t="s">
        <v>4571</v>
      </c>
      <c r="B546" t="s">
        <v>410</v>
      </c>
      <c r="C546" t="s">
        <v>1247</v>
      </c>
      <c r="D546" t="s">
        <v>8350</v>
      </c>
      <c r="E546" t="s">
        <v>8874</v>
      </c>
      <c r="F546" s="84">
        <v>46023</v>
      </c>
      <c r="G546" s="84">
        <v>46357</v>
      </c>
    </row>
    <row r="547" spans="1:7" x14ac:dyDescent="0.3">
      <c r="A547" t="s">
        <v>4571</v>
      </c>
      <c r="B547" t="s">
        <v>410</v>
      </c>
      <c r="C547" t="s">
        <v>1247</v>
      </c>
      <c r="D547" t="s">
        <v>8350</v>
      </c>
      <c r="E547" t="s">
        <v>8875</v>
      </c>
      <c r="F547" s="84">
        <v>46023</v>
      </c>
      <c r="G547" s="84">
        <v>46357</v>
      </c>
    </row>
    <row r="548" spans="1:7" x14ac:dyDescent="0.3">
      <c r="A548" t="s">
        <v>4571</v>
      </c>
      <c r="B548" t="s">
        <v>410</v>
      </c>
      <c r="C548" t="s">
        <v>1247</v>
      </c>
      <c r="D548" t="s">
        <v>8350</v>
      </c>
      <c r="E548" t="s">
        <v>8876</v>
      </c>
      <c r="F548" s="84">
        <v>46023</v>
      </c>
      <c r="G548" s="84">
        <v>46357</v>
      </c>
    </row>
    <row r="549" spans="1:7" x14ac:dyDescent="0.3">
      <c r="A549" t="s">
        <v>2491</v>
      </c>
      <c r="B549" t="s">
        <v>90</v>
      </c>
      <c r="C549" t="s">
        <v>1247</v>
      </c>
      <c r="D549" t="s">
        <v>8350</v>
      </c>
      <c r="E549" t="s">
        <v>8877</v>
      </c>
      <c r="F549" s="84">
        <v>46023</v>
      </c>
      <c r="G549" s="84">
        <v>46357</v>
      </c>
    </row>
    <row r="550" spans="1:7" x14ac:dyDescent="0.3">
      <c r="A550" t="s">
        <v>2491</v>
      </c>
      <c r="B550" t="s">
        <v>90</v>
      </c>
      <c r="C550" t="s">
        <v>1247</v>
      </c>
      <c r="D550" t="s">
        <v>8350</v>
      </c>
      <c r="E550" t="s">
        <v>8878</v>
      </c>
      <c r="F550" s="84">
        <v>46023</v>
      </c>
      <c r="G550" s="84">
        <v>46357</v>
      </c>
    </row>
    <row r="551" spans="1:7" x14ac:dyDescent="0.3">
      <c r="A551" t="s">
        <v>2491</v>
      </c>
      <c r="B551" t="s">
        <v>90</v>
      </c>
      <c r="C551" t="s">
        <v>1247</v>
      </c>
      <c r="D551" t="s">
        <v>8350</v>
      </c>
      <c r="E551" t="s">
        <v>8879</v>
      </c>
      <c r="F551" s="84">
        <v>46023</v>
      </c>
      <c r="G551" s="84">
        <v>46357</v>
      </c>
    </row>
    <row r="552" spans="1:7" x14ac:dyDescent="0.3">
      <c r="A552" t="s">
        <v>2491</v>
      </c>
      <c r="B552" t="s">
        <v>90</v>
      </c>
      <c r="C552" t="s">
        <v>1247</v>
      </c>
      <c r="D552" t="s">
        <v>8350</v>
      </c>
      <c r="E552" t="s">
        <v>8880</v>
      </c>
      <c r="F552" s="84">
        <v>46023</v>
      </c>
      <c r="G552" s="84">
        <v>46357</v>
      </c>
    </row>
    <row r="553" spans="1:7" x14ac:dyDescent="0.3">
      <c r="A553" t="s">
        <v>2491</v>
      </c>
      <c r="B553" t="s">
        <v>90</v>
      </c>
      <c r="C553" t="s">
        <v>1247</v>
      </c>
      <c r="D553" t="s">
        <v>8350</v>
      </c>
      <c r="E553" t="s">
        <v>8881</v>
      </c>
      <c r="F553" s="84">
        <v>46023</v>
      </c>
      <c r="G553" s="84">
        <v>46357</v>
      </c>
    </row>
    <row r="554" spans="1:7" x14ac:dyDescent="0.3">
      <c r="A554" t="s">
        <v>1796</v>
      </c>
      <c r="B554" t="s">
        <v>467</v>
      </c>
      <c r="C554" t="s">
        <v>1247</v>
      </c>
      <c r="D554" t="s">
        <v>8350</v>
      </c>
      <c r="E554" t="s">
        <v>8882</v>
      </c>
      <c r="F554" s="84">
        <v>46023</v>
      </c>
      <c r="G554" s="84">
        <v>46357</v>
      </c>
    </row>
    <row r="555" spans="1:7" x14ac:dyDescent="0.3">
      <c r="A555" t="s">
        <v>1796</v>
      </c>
      <c r="B555" t="s">
        <v>467</v>
      </c>
      <c r="C555" t="s">
        <v>1247</v>
      </c>
      <c r="D555" t="s">
        <v>8350</v>
      </c>
      <c r="E555" t="s">
        <v>8883</v>
      </c>
      <c r="F555" s="84">
        <v>46023</v>
      </c>
      <c r="G555" s="84">
        <v>46357</v>
      </c>
    </row>
    <row r="556" spans="1:7" x14ac:dyDescent="0.3">
      <c r="A556" t="s">
        <v>1796</v>
      </c>
      <c r="B556" t="s">
        <v>467</v>
      </c>
      <c r="C556" t="s">
        <v>1247</v>
      </c>
      <c r="D556" t="s">
        <v>8350</v>
      </c>
      <c r="E556" t="s">
        <v>8884</v>
      </c>
      <c r="F556" s="84">
        <v>46023</v>
      </c>
      <c r="G556" s="84">
        <v>46357</v>
      </c>
    </row>
    <row r="557" spans="1:7" x14ac:dyDescent="0.3">
      <c r="A557" t="s">
        <v>1277</v>
      </c>
      <c r="B557" t="s">
        <v>4474</v>
      </c>
      <c r="C557" t="s">
        <v>1247</v>
      </c>
      <c r="D557" t="s">
        <v>8350</v>
      </c>
      <c r="E557" t="s">
        <v>8885</v>
      </c>
      <c r="F557" s="84">
        <v>46023</v>
      </c>
      <c r="G557" s="84">
        <v>46357</v>
      </c>
    </row>
    <row r="558" spans="1:7" x14ac:dyDescent="0.3">
      <c r="A558" t="s">
        <v>1277</v>
      </c>
      <c r="B558" t="s">
        <v>4474</v>
      </c>
      <c r="C558" t="s">
        <v>1247</v>
      </c>
      <c r="D558" t="s">
        <v>8350</v>
      </c>
      <c r="E558" t="s">
        <v>8886</v>
      </c>
      <c r="F558" s="84">
        <v>46023</v>
      </c>
      <c r="G558" s="84">
        <v>46357</v>
      </c>
    </row>
    <row r="559" spans="1:7" x14ac:dyDescent="0.3">
      <c r="A559" t="s">
        <v>1277</v>
      </c>
      <c r="B559" t="s">
        <v>4474</v>
      </c>
      <c r="C559" t="s">
        <v>1247</v>
      </c>
      <c r="D559" t="s">
        <v>8350</v>
      </c>
      <c r="E559" t="s">
        <v>8887</v>
      </c>
      <c r="F559" s="84">
        <v>46023</v>
      </c>
      <c r="G559" s="84">
        <v>46357</v>
      </c>
    </row>
    <row r="560" spans="1:7" x14ac:dyDescent="0.3">
      <c r="A560" t="s">
        <v>1277</v>
      </c>
      <c r="B560" t="s">
        <v>4474</v>
      </c>
      <c r="C560" t="s">
        <v>1247</v>
      </c>
      <c r="D560" t="s">
        <v>8350</v>
      </c>
      <c r="E560" t="s">
        <v>8888</v>
      </c>
      <c r="F560" s="84">
        <v>46023</v>
      </c>
      <c r="G560" s="84">
        <v>46357</v>
      </c>
    </row>
    <row r="561" spans="1:9" x14ac:dyDescent="0.3">
      <c r="A561" t="s">
        <v>1277</v>
      </c>
      <c r="B561" t="s">
        <v>4474</v>
      </c>
      <c r="C561" t="s">
        <v>1247</v>
      </c>
      <c r="D561" t="s">
        <v>8350</v>
      </c>
      <c r="E561" t="s">
        <v>8889</v>
      </c>
      <c r="F561" s="84">
        <v>46023</v>
      </c>
      <c r="G561" s="84">
        <v>46357</v>
      </c>
    </row>
    <row r="562" spans="1:9" x14ac:dyDescent="0.3">
      <c r="A562" t="s">
        <v>1277</v>
      </c>
      <c r="B562" t="s">
        <v>4474</v>
      </c>
      <c r="C562" t="s">
        <v>1247</v>
      </c>
      <c r="D562" t="s">
        <v>8350</v>
      </c>
      <c r="E562" t="s">
        <v>8890</v>
      </c>
      <c r="F562" s="84">
        <v>46023</v>
      </c>
      <c r="G562" s="84">
        <v>46357</v>
      </c>
    </row>
    <row r="563" spans="1:9" x14ac:dyDescent="0.3">
      <c r="A563" t="s">
        <v>1724</v>
      </c>
      <c r="B563" t="s">
        <v>392</v>
      </c>
      <c r="C563" t="s">
        <v>1247</v>
      </c>
      <c r="D563" t="s">
        <v>8350</v>
      </c>
      <c r="E563" t="s">
        <v>8891</v>
      </c>
      <c r="F563" s="84">
        <v>46023</v>
      </c>
      <c r="G563" s="84">
        <v>46357</v>
      </c>
      <c r="H563">
        <v>2</v>
      </c>
      <c r="I563">
        <v>2</v>
      </c>
    </row>
    <row r="564" spans="1:9" x14ac:dyDescent="0.3">
      <c r="A564" t="s">
        <v>1724</v>
      </c>
      <c r="B564" t="s">
        <v>392</v>
      </c>
      <c r="C564" t="s">
        <v>1247</v>
      </c>
      <c r="D564" t="s">
        <v>8350</v>
      </c>
      <c r="E564" t="s">
        <v>8892</v>
      </c>
      <c r="F564" s="84">
        <v>46023</v>
      </c>
      <c r="G564" s="84">
        <v>46357</v>
      </c>
      <c r="H564">
        <v>1</v>
      </c>
      <c r="I564">
        <v>1</v>
      </c>
    </row>
    <row r="565" spans="1:9" x14ac:dyDescent="0.3">
      <c r="A565" t="s">
        <v>1724</v>
      </c>
      <c r="B565" t="s">
        <v>392</v>
      </c>
      <c r="C565" t="s">
        <v>1247</v>
      </c>
      <c r="D565" t="s">
        <v>8350</v>
      </c>
      <c r="E565" t="s">
        <v>8893</v>
      </c>
      <c r="F565" s="84">
        <v>46023</v>
      </c>
      <c r="G565" s="84">
        <v>46357</v>
      </c>
      <c r="H565">
        <v>1</v>
      </c>
      <c r="I565">
        <v>1</v>
      </c>
    </row>
    <row r="566" spans="1:9" x14ac:dyDescent="0.3">
      <c r="A566" t="s">
        <v>1724</v>
      </c>
      <c r="B566" t="s">
        <v>392</v>
      </c>
      <c r="C566" t="s">
        <v>1247</v>
      </c>
      <c r="D566" t="s">
        <v>8350</v>
      </c>
      <c r="E566" t="s">
        <v>8894</v>
      </c>
      <c r="F566" s="84">
        <v>46023</v>
      </c>
      <c r="G566" s="84">
        <v>46357</v>
      </c>
      <c r="H566">
        <v>1</v>
      </c>
      <c r="I566">
        <v>1</v>
      </c>
    </row>
    <row r="567" spans="1:9" x14ac:dyDescent="0.3">
      <c r="A567" t="s">
        <v>1724</v>
      </c>
      <c r="B567" t="s">
        <v>392</v>
      </c>
      <c r="C567" t="s">
        <v>1247</v>
      </c>
      <c r="D567" t="s">
        <v>8350</v>
      </c>
      <c r="E567" t="s">
        <v>8895</v>
      </c>
      <c r="F567" s="84">
        <v>46023</v>
      </c>
      <c r="G567" s="84">
        <v>46357</v>
      </c>
      <c r="H567">
        <v>1</v>
      </c>
      <c r="I567">
        <v>1</v>
      </c>
    </row>
    <row r="568" spans="1:9" x14ac:dyDescent="0.3">
      <c r="A568" t="s">
        <v>1724</v>
      </c>
      <c r="B568" t="s">
        <v>392</v>
      </c>
      <c r="C568" t="s">
        <v>1247</v>
      </c>
      <c r="D568" t="s">
        <v>8350</v>
      </c>
      <c r="E568" t="s">
        <v>8896</v>
      </c>
      <c r="F568" s="84">
        <v>46023</v>
      </c>
      <c r="G568" s="84">
        <v>46357</v>
      </c>
      <c r="H568">
        <v>1</v>
      </c>
      <c r="I568">
        <v>1</v>
      </c>
    </row>
    <row r="569" spans="1:9" x14ac:dyDescent="0.3">
      <c r="A569" t="s">
        <v>4652</v>
      </c>
      <c r="B569" t="s">
        <v>392</v>
      </c>
      <c r="C569" t="s">
        <v>1247</v>
      </c>
      <c r="D569" t="s">
        <v>8350</v>
      </c>
      <c r="E569" t="s">
        <v>8897</v>
      </c>
      <c r="F569" s="84">
        <v>46023</v>
      </c>
      <c r="G569" s="84">
        <v>46357</v>
      </c>
    </row>
    <row r="570" spans="1:9" x14ac:dyDescent="0.3">
      <c r="A570" t="s">
        <v>4652</v>
      </c>
      <c r="B570" t="s">
        <v>392</v>
      </c>
      <c r="C570" t="s">
        <v>1247</v>
      </c>
      <c r="D570" t="s">
        <v>8350</v>
      </c>
      <c r="E570" t="s">
        <v>8892</v>
      </c>
      <c r="F570" s="84">
        <v>46023</v>
      </c>
      <c r="G570" s="84">
        <v>46357</v>
      </c>
    </row>
    <row r="571" spans="1:9" x14ac:dyDescent="0.3">
      <c r="A571" t="s">
        <v>4652</v>
      </c>
      <c r="B571" t="s">
        <v>392</v>
      </c>
      <c r="C571" t="s">
        <v>1247</v>
      </c>
      <c r="D571" t="s">
        <v>8350</v>
      </c>
      <c r="E571" t="s">
        <v>8893</v>
      </c>
      <c r="F571" s="84">
        <v>46023</v>
      </c>
      <c r="G571" s="84">
        <v>46357</v>
      </c>
    </row>
    <row r="572" spans="1:9" x14ac:dyDescent="0.3">
      <c r="A572" t="s">
        <v>4652</v>
      </c>
      <c r="B572" t="s">
        <v>392</v>
      </c>
      <c r="C572" t="s">
        <v>1247</v>
      </c>
      <c r="D572" t="s">
        <v>8350</v>
      </c>
      <c r="E572" t="s">
        <v>8894</v>
      </c>
      <c r="F572" s="84">
        <v>46023</v>
      </c>
      <c r="G572" s="84">
        <v>46357</v>
      </c>
    </row>
    <row r="573" spans="1:9" x14ac:dyDescent="0.3">
      <c r="A573" t="s">
        <v>4652</v>
      </c>
      <c r="B573" t="s">
        <v>392</v>
      </c>
      <c r="C573" t="s">
        <v>1247</v>
      </c>
      <c r="D573" t="s">
        <v>8350</v>
      </c>
      <c r="E573" t="s">
        <v>8895</v>
      </c>
      <c r="F573" s="84">
        <v>46023</v>
      </c>
      <c r="G573" s="84">
        <v>46357</v>
      </c>
    </row>
    <row r="574" spans="1:9" x14ac:dyDescent="0.3">
      <c r="A574" t="s">
        <v>4652</v>
      </c>
      <c r="B574" t="s">
        <v>392</v>
      </c>
      <c r="C574" t="s">
        <v>1247</v>
      </c>
      <c r="D574" t="s">
        <v>8350</v>
      </c>
      <c r="E574" t="s">
        <v>8896</v>
      </c>
      <c r="F574" s="84">
        <v>46023</v>
      </c>
      <c r="G574" s="84">
        <v>46357</v>
      </c>
    </row>
    <row r="575" spans="1:9" x14ac:dyDescent="0.3">
      <c r="A575" t="s">
        <v>1401</v>
      </c>
      <c r="B575" t="s">
        <v>51</v>
      </c>
      <c r="C575" t="s">
        <v>1247</v>
      </c>
      <c r="D575" t="s">
        <v>8350</v>
      </c>
      <c r="E575" t="s">
        <v>8898</v>
      </c>
      <c r="F575" s="84">
        <v>46023</v>
      </c>
      <c r="G575" s="84">
        <v>46357</v>
      </c>
    </row>
    <row r="576" spans="1:9" x14ac:dyDescent="0.3">
      <c r="A576" t="s">
        <v>1401</v>
      </c>
      <c r="B576" t="s">
        <v>51</v>
      </c>
      <c r="C576" t="s">
        <v>1247</v>
      </c>
      <c r="D576" t="s">
        <v>8350</v>
      </c>
      <c r="E576" t="s">
        <v>8899</v>
      </c>
      <c r="F576" s="84">
        <v>46023</v>
      </c>
      <c r="G576" s="84">
        <v>46357</v>
      </c>
    </row>
    <row r="577" spans="1:7" x14ac:dyDescent="0.3">
      <c r="A577" t="s">
        <v>1401</v>
      </c>
      <c r="B577" t="s">
        <v>51</v>
      </c>
      <c r="C577" t="s">
        <v>1247</v>
      </c>
      <c r="D577" t="s">
        <v>8350</v>
      </c>
      <c r="E577" t="s">
        <v>8900</v>
      </c>
      <c r="F577" s="84">
        <v>46023</v>
      </c>
      <c r="G577" s="84">
        <v>46357</v>
      </c>
    </row>
    <row r="578" spans="1:7" x14ac:dyDescent="0.3">
      <c r="A578" t="s">
        <v>1401</v>
      </c>
      <c r="B578" t="s">
        <v>51</v>
      </c>
      <c r="C578" t="s">
        <v>1247</v>
      </c>
      <c r="D578" t="s">
        <v>8350</v>
      </c>
      <c r="E578" t="s">
        <v>8901</v>
      </c>
      <c r="F578" s="84">
        <v>46023</v>
      </c>
      <c r="G578" s="84">
        <v>46357</v>
      </c>
    </row>
    <row r="579" spans="1:7" x14ac:dyDescent="0.3">
      <c r="A579" t="s">
        <v>1401</v>
      </c>
      <c r="B579" t="s">
        <v>51</v>
      </c>
      <c r="C579" t="s">
        <v>1247</v>
      </c>
      <c r="D579" t="s">
        <v>8350</v>
      </c>
      <c r="E579" t="s">
        <v>8902</v>
      </c>
      <c r="F579" s="84">
        <v>46023</v>
      </c>
      <c r="G579" s="84">
        <v>46357</v>
      </c>
    </row>
    <row r="580" spans="1:7" x14ac:dyDescent="0.3">
      <c r="A580" t="s">
        <v>1401</v>
      </c>
      <c r="B580" t="s">
        <v>51</v>
      </c>
      <c r="C580" t="s">
        <v>1247</v>
      </c>
      <c r="D580" t="s">
        <v>8350</v>
      </c>
      <c r="E580" t="s">
        <v>8903</v>
      </c>
      <c r="F580" s="84">
        <v>46023</v>
      </c>
      <c r="G580" s="84">
        <v>46357</v>
      </c>
    </row>
    <row r="581" spans="1:7" x14ac:dyDescent="0.3">
      <c r="A581" t="s">
        <v>1401</v>
      </c>
      <c r="B581" t="s">
        <v>51</v>
      </c>
      <c r="C581" t="s">
        <v>1247</v>
      </c>
      <c r="D581" t="s">
        <v>8350</v>
      </c>
      <c r="E581" t="s">
        <v>8904</v>
      </c>
      <c r="F581" s="84">
        <v>46023</v>
      </c>
      <c r="G581" s="84">
        <v>46357</v>
      </c>
    </row>
    <row r="582" spans="1:7" x14ac:dyDescent="0.3">
      <c r="A582" t="s">
        <v>1401</v>
      </c>
      <c r="B582" t="s">
        <v>51</v>
      </c>
      <c r="C582" t="s">
        <v>1247</v>
      </c>
      <c r="D582" t="s">
        <v>8350</v>
      </c>
      <c r="E582" t="s">
        <v>8905</v>
      </c>
      <c r="F582" s="84">
        <v>46023</v>
      </c>
      <c r="G582" s="84">
        <v>46357</v>
      </c>
    </row>
    <row r="583" spans="1:7" x14ac:dyDescent="0.3">
      <c r="A583" t="s">
        <v>1401</v>
      </c>
      <c r="B583" t="s">
        <v>51</v>
      </c>
      <c r="C583" t="s">
        <v>1247</v>
      </c>
      <c r="D583" t="s">
        <v>8350</v>
      </c>
      <c r="E583" t="s">
        <v>8906</v>
      </c>
      <c r="F583" s="84">
        <v>46023</v>
      </c>
      <c r="G583" s="84">
        <v>46357</v>
      </c>
    </row>
    <row r="584" spans="1:7" x14ac:dyDescent="0.3">
      <c r="A584" t="s">
        <v>1401</v>
      </c>
      <c r="B584" t="s">
        <v>51</v>
      </c>
      <c r="C584" t="s">
        <v>1247</v>
      </c>
      <c r="D584" t="s">
        <v>8350</v>
      </c>
      <c r="E584" t="s">
        <v>8907</v>
      </c>
      <c r="F584" s="84">
        <v>46023</v>
      </c>
      <c r="G584" s="84">
        <v>46357</v>
      </c>
    </row>
    <row r="585" spans="1:7" x14ac:dyDescent="0.3">
      <c r="A585" t="s">
        <v>1401</v>
      </c>
      <c r="B585" t="s">
        <v>51</v>
      </c>
      <c r="C585" t="s">
        <v>1247</v>
      </c>
      <c r="D585" t="s">
        <v>8350</v>
      </c>
      <c r="E585" t="s">
        <v>8908</v>
      </c>
      <c r="F585" s="84">
        <v>46023</v>
      </c>
      <c r="G585" s="84">
        <v>46357</v>
      </c>
    </row>
    <row r="586" spans="1:7" x14ac:dyDescent="0.3">
      <c r="A586" t="s">
        <v>1401</v>
      </c>
      <c r="B586" t="s">
        <v>51</v>
      </c>
      <c r="C586" t="s">
        <v>1247</v>
      </c>
      <c r="D586" t="s">
        <v>8350</v>
      </c>
      <c r="E586" t="s">
        <v>8909</v>
      </c>
      <c r="F586" s="84">
        <v>46023</v>
      </c>
      <c r="G586" s="84">
        <v>46357</v>
      </c>
    </row>
    <row r="587" spans="1:7" x14ac:dyDescent="0.3">
      <c r="A587" t="s">
        <v>1401</v>
      </c>
      <c r="B587" t="s">
        <v>51</v>
      </c>
      <c r="C587" t="s">
        <v>1247</v>
      </c>
      <c r="D587" t="s">
        <v>8350</v>
      </c>
      <c r="E587" t="s">
        <v>8910</v>
      </c>
      <c r="F587" s="84">
        <v>46023</v>
      </c>
      <c r="G587" s="84">
        <v>46357</v>
      </c>
    </row>
    <row r="588" spans="1:7" x14ac:dyDescent="0.3">
      <c r="A588" t="s">
        <v>1401</v>
      </c>
      <c r="B588" t="s">
        <v>51</v>
      </c>
      <c r="C588" t="s">
        <v>1247</v>
      </c>
      <c r="D588" t="s">
        <v>8350</v>
      </c>
      <c r="E588" t="s">
        <v>8911</v>
      </c>
      <c r="F588" s="84">
        <v>46023</v>
      </c>
      <c r="G588" s="84">
        <v>46357</v>
      </c>
    </row>
    <row r="589" spans="1:7" x14ac:dyDescent="0.3">
      <c r="A589" t="s">
        <v>1401</v>
      </c>
      <c r="B589" t="s">
        <v>51</v>
      </c>
      <c r="C589" t="s">
        <v>1247</v>
      </c>
      <c r="D589" t="s">
        <v>8350</v>
      </c>
      <c r="E589" t="s">
        <v>8912</v>
      </c>
      <c r="F589" s="84">
        <v>46023</v>
      </c>
      <c r="G589" s="84">
        <v>46357</v>
      </c>
    </row>
    <row r="590" spans="1:7" x14ac:dyDescent="0.3">
      <c r="A590" t="s">
        <v>1401</v>
      </c>
      <c r="B590" t="s">
        <v>51</v>
      </c>
      <c r="C590" t="s">
        <v>1247</v>
      </c>
      <c r="D590" t="s">
        <v>8350</v>
      </c>
      <c r="E590" t="s">
        <v>8913</v>
      </c>
      <c r="F590" s="84">
        <v>46023</v>
      </c>
      <c r="G590" s="84">
        <v>46357</v>
      </c>
    </row>
    <row r="591" spans="1:7" x14ac:dyDescent="0.3">
      <c r="A591" t="s">
        <v>1401</v>
      </c>
      <c r="B591" t="s">
        <v>51</v>
      </c>
      <c r="C591" t="s">
        <v>1247</v>
      </c>
      <c r="D591" t="s">
        <v>8350</v>
      </c>
      <c r="E591" t="s">
        <v>8914</v>
      </c>
      <c r="F591" s="84">
        <v>46023</v>
      </c>
      <c r="G591" s="84">
        <v>46357</v>
      </c>
    </row>
    <row r="592" spans="1:7" x14ac:dyDescent="0.3">
      <c r="A592" t="s">
        <v>1401</v>
      </c>
      <c r="B592" t="s">
        <v>51</v>
      </c>
      <c r="C592" t="s">
        <v>1247</v>
      </c>
      <c r="D592" t="s">
        <v>8350</v>
      </c>
      <c r="E592" t="s">
        <v>8915</v>
      </c>
      <c r="F592" s="84">
        <v>46023</v>
      </c>
      <c r="G592" s="84">
        <v>46357</v>
      </c>
    </row>
    <row r="593" spans="1:7" x14ac:dyDescent="0.3">
      <c r="A593" t="s">
        <v>1401</v>
      </c>
      <c r="B593" t="s">
        <v>51</v>
      </c>
      <c r="C593" t="s">
        <v>1247</v>
      </c>
      <c r="D593" t="s">
        <v>8350</v>
      </c>
      <c r="E593" t="s">
        <v>8916</v>
      </c>
      <c r="F593" s="84">
        <v>46023</v>
      </c>
      <c r="G593" s="84">
        <v>46357</v>
      </c>
    </row>
    <row r="594" spans="1:7" x14ac:dyDescent="0.3">
      <c r="A594" t="s">
        <v>1401</v>
      </c>
      <c r="B594" t="s">
        <v>51</v>
      </c>
      <c r="C594" t="s">
        <v>1247</v>
      </c>
      <c r="D594" t="s">
        <v>8350</v>
      </c>
      <c r="E594" t="s">
        <v>8917</v>
      </c>
      <c r="F594" s="84">
        <v>46023</v>
      </c>
      <c r="G594" s="84">
        <v>46357</v>
      </c>
    </row>
    <row r="595" spans="1:7" x14ac:dyDescent="0.3">
      <c r="A595" t="s">
        <v>1401</v>
      </c>
      <c r="B595" t="s">
        <v>51</v>
      </c>
      <c r="C595" t="s">
        <v>1247</v>
      </c>
      <c r="D595" t="s">
        <v>8350</v>
      </c>
      <c r="E595" t="s">
        <v>8918</v>
      </c>
      <c r="F595" s="84">
        <v>46023</v>
      </c>
      <c r="G595" s="84">
        <v>46357</v>
      </c>
    </row>
    <row r="596" spans="1:7" x14ac:dyDescent="0.3">
      <c r="A596" t="s">
        <v>1401</v>
      </c>
      <c r="B596" t="s">
        <v>51</v>
      </c>
      <c r="C596" t="s">
        <v>1247</v>
      </c>
      <c r="D596" t="s">
        <v>8350</v>
      </c>
      <c r="E596" t="s">
        <v>8919</v>
      </c>
      <c r="F596" s="84">
        <v>46023</v>
      </c>
      <c r="G596" s="84">
        <v>46357</v>
      </c>
    </row>
    <row r="597" spans="1:7" x14ac:dyDescent="0.3">
      <c r="A597" t="s">
        <v>1401</v>
      </c>
      <c r="B597" t="s">
        <v>51</v>
      </c>
      <c r="C597" t="s">
        <v>1247</v>
      </c>
      <c r="D597" t="s">
        <v>8350</v>
      </c>
      <c r="E597" t="s">
        <v>8920</v>
      </c>
      <c r="F597" s="84">
        <v>46023</v>
      </c>
      <c r="G597" s="84">
        <v>46357</v>
      </c>
    </row>
    <row r="598" spans="1:7" x14ac:dyDescent="0.3">
      <c r="A598" t="s">
        <v>1401</v>
      </c>
      <c r="B598" t="s">
        <v>51</v>
      </c>
      <c r="C598" t="s">
        <v>1247</v>
      </c>
      <c r="D598" t="s">
        <v>8350</v>
      </c>
      <c r="E598" t="s">
        <v>8921</v>
      </c>
      <c r="F598" s="84">
        <v>46023</v>
      </c>
      <c r="G598" s="84">
        <v>46357</v>
      </c>
    </row>
    <row r="599" spans="1:7" x14ac:dyDescent="0.3">
      <c r="A599" t="s">
        <v>1401</v>
      </c>
      <c r="B599" t="s">
        <v>51</v>
      </c>
      <c r="C599" t="s">
        <v>1247</v>
      </c>
      <c r="D599" t="s">
        <v>8350</v>
      </c>
      <c r="E599" t="s">
        <v>8922</v>
      </c>
      <c r="F599" s="84">
        <v>46023</v>
      </c>
      <c r="G599" s="84">
        <v>46357</v>
      </c>
    </row>
    <row r="600" spans="1:7" x14ac:dyDescent="0.3">
      <c r="A600" t="s">
        <v>2572</v>
      </c>
      <c r="B600" t="s">
        <v>204</v>
      </c>
      <c r="C600" t="s">
        <v>1247</v>
      </c>
      <c r="D600" t="s">
        <v>8350</v>
      </c>
      <c r="E600" t="s">
        <v>8923</v>
      </c>
      <c r="F600" s="84">
        <v>46023</v>
      </c>
      <c r="G600" s="84">
        <v>46357</v>
      </c>
    </row>
    <row r="601" spans="1:7" x14ac:dyDescent="0.3">
      <c r="A601" t="s">
        <v>2572</v>
      </c>
      <c r="B601" t="s">
        <v>204</v>
      </c>
      <c r="C601" t="s">
        <v>1247</v>
      </c>
      <c r="D601" t="s">
        <v>8350</v>
      </c>
      <c r="E601" t="s">
        <v>8924</v>
      </c>
      <c r="F601" s="84">
        <v>46023</v>
      </c>
      <c r="G601" s="84">
        <v>46357</v>
      </c>
    </row>
    <row r="602" spans="1:7" x14ac:dyDescent="0.3">
      <c r="A602" t="s">
        <v>2572</v>
      </c>
      <c r="B602" t="s">
        <v>204</v>
      </c>
      <c r="C602" t="s">
        <v>1247</v>
      </c>
      <c r="D602" t="s">
        <v>8350</v>
      </c>
      <c r="E602" t="s">
        <v>8925</v>
      </c>
      <c r="F602" s="84">
        <v>46023</v>
      </c>
      <c r="G602" s="84">
        <v>46357</v>
      </c>
    </row>
    <row r="603" spans="1:7" x14ac:dyDescent="0.3">
      <c r="A603" t="s">
        <v>2572</v>
      </c>
      <c r="B603" t="s">
        <v>204</v>
      </c>
      <c r="C603" t="s">
        <v>1247</v>
      </c>
      <c r="D603" t="s">
        <v>8350</v>
      </c>
      <c r="E603" t="s">
        <v>8926</v>
      </c>
      <c r="F603" s="84">
        <v>46023</v>
      </c>
      <c r="G603" s="84">
        <v>46357</v>
      </c>
    </row>
    <row r="604" spans="1:7" x14ac:dyDescent="0.3">
      <c r="A604" t="s">
        <v>2572</v>
      </c>
      <c r="B604" t="s">
        <v>204</v>
      </c>
      <c r="C604" t="s">
        <v>1247</v>
      </c>
      <c r="D604" t="s">
        <v>8350</v>
      </c>
      <c r="E604" t="s">
        <v>8927</v>
      </c>
      <c r="F604" s="84">
        <v>46023</v>
      </c>
      <c r="G604" s="84">
        <v>46357</v>
      </c>
    </row>
    <row r="605" spans="1:7" x14ac:dyDescent="0.3">
      <c r="A605" t="s">
        <v>2572</v>
      </c>
      <c r="B605" t="s">
        <v>204</v>
      </c>
      <c r="C605" t="s">
        <v>1247</v>
      </c>
      <c r="D605" t="s">
        <v>8350</v>
      </c>
      <c r="E605" t="s">
        <v>8928</v>
      </c>
      <c r="F605" s="84">
        <v>46023</v>
      </c>
      <c r="G605" s="84">
        <v>46357</v>
      </c>
    </row>
    <row r="606" spans="1:7" x14ac:dyDescent="0.3">
      <c r="A606" t="s">
        <v>2572</v>
      </c>
      <c r="B606" t="s">
        <v>204</v>
      </c>
      <c r="C606" t="s">
        <v>1247</v>
      </c>
      <c r="D606" t="s">
        <v>8350</v>
      </c>
      <c r="E606" t="s">
        <v>8929</v>
      </c>
      <c r="F606" s="84">
        <v>46023</v>
      </c>
      <c r="G606" s="84">
        <v>46357</v>
      </c>
    </row>
    <row r="607" spans="1:7" x14ac:dyDescent="0.3">
      <c r="A607" t="s">
        <v>2572</v>
      </c>
      <c r="B607" t="s">
        <v>204</v>
      </c>
      <c r="C607" t="s">
        <v>1247</v>
      </c>
      <c r="D607" t="s">
        <v>8350</v>
      </c>
      <c r="E607" t="s">
        <v>8930</v>
      </c>
      <c r="F607" s="84">
        <v>46023</v>
      </c>
      <c r="G607" s="84">
        <v>46357</v>
      </c>
    </row>
    <row r="608" spans="1:7" x14ac:dyDescent="0.3">
      <c r="A608" t="s">
        <v>2572</v>
      </c>
      <c r="B608" t="s">
        <v>204</v>
      </c>
      <c r="C608" t="s">
        <v>1247</v>
      </c>
      <c r="D608" t="s">
        <v>8350</v>
      </c>
      <c r="E608" t="s">
        <v>8931</v>
      </c>
      <c r="F608" s="84">
        <v>46023</v>
      </c>
      <c r="G608" s="84">
        <v>46357</v>
      </c>
    </row>
    <row r="609" spans="1:7" x14ac:dyDescent="0.3">
      <c r="A609" t="s">
        <v>2572</v>
      </c>
      <c r="B609" t="s">
        <v>204</v>
      </c>
      <c r="C609" t="s">
        <v>1247</v>
      </c>
      <c r="D609" t="s">
        <v>8350</v>
      </c>
      <c r="E609" t="s">
        <v>8932</v>
      </c>
      <c r="F609" s="84">
        <v>46023</v>
      </c>
      <c r="G609" s="84">
        <v>46357</v>
      </c>
    </row>
    <row r="610" spans="1:7" x14ac:dyDescent="0.3">
      <c r="A610" t="s">
        <v>1771</v>
      </c>
      <c r="B610" t="s">
        <v>200</v>
      </c>
      <c r="C610" t="s">
        <v>1247</v>
      </c>
      <c r="D610" t="s">
        <v>8350</v>
      </c>
      <c r="E610" t="s">
        <v>8933</v>
      </c>
      <c r="F610" s="84">
        <v>46023</v>
      </c>
      <c r="G610" s="84">
        <v>46357</v>
      </c>
    </row>
    <row r="611" spans="1:7" x14ac:dyDescent="0.3">
      <c r="A611" t="s">
        <v>1771</v>
      </c>
      <c r="B611" t="s">
        <v>200</v>
      </c>
      <c r="C611" t="s">
        <v>1247</v>
      </c>
      <c r="D611" t="s">
        <v>8350</v>
      </c>
      <c r="E611" t="s">
        <v>8934</v>
      </c>
      <c r="F611" s="84">
        <v>46023</v>
      </c>
      <c r="G611" s="84">
        <v>46357</v>
      </c>
    </row>
    <row r="612" spans="1:7" x14ac:dyDescent="0.3">
      <c r="A612" t="s">
        <v>1771</v>
      </c>
      <c r="B612" t="s">
        <v>224</v>
      </c>
      <c r="C612" t="s">
        <v>1247</v>
      </c>
      <c r="D612" t="s">
        <v>8350</v>
      </c>
      <c r="E612" t="s">
        <v>8935</v>
      </c>
      <c r="F612" s="84">
        <v>46023</v>
      </c>
      <c r="G612" s="84">
        <v>46357</v>
      </c>
    </row>
    <row r="613" spans="1:7" x14ac:dyDescent="0.3">
      <c r="A613" t="s">
        <v>1771</v>
      </c>
      <c r="B613" t="s">
        <v>224</v>
      </c>
      <c r="C613" t="s">
        <v>1247</v>
      </c>
      <c r="D613" t="s">
        <v>8350</v>
      </c>
      <c r="E613" t="s">
        <v>8936</v>
      </c>
      <c r="F613" s="84">
        <v>46023</v>
      </c>
      <c r="G613" s="84">
        <v>46357</v>
      </c>
    </row>
    <row r="614" spans="1:7" x14ac:dyDescent="0.3">
      <c r="A614" t="s">
        <v>1771</v>
      </c>
      <c r="B614" t="s">
        <v>212</v>
      </c>
      <c r="C614" t="s">
        <v>1247</v>
      </c>
      <c r="D614" t="s">
        <v>8350</v>
      </c>
      <c r="E614" t="s">
        <v>8937</v>
      </c>
      <c r="F614" s="84">
        <v>46023</v>
      </c>
      <c r="G614" s="84">
        <v>46357</v>
      </c>
    </row>
    <row r="615" spans="1:7" x14ac:dyDescent="0.3">
      <c r="A615" t="s">
        <v>1771</v>
      </c>
      <c r="B615" t="s">
        <v>212</v>
      </c>
      <c r="C615" t="s">
        <v>1247</v>
      </c>
      <c r="D615" t="s">
        <v>8350</v>
      </c>
      <c r="E615" t="s">
        <v>8938</v>
      </c>
      <c r="F615" s="84">
        <v>46023</v>
      </c>
      <c r="G615" s="84">
        <v>46357</v>
      </c>
    </row>
    <row r="616" spans="1:7" x14ac:dyDescent="0.3">
      <c r="A616" t="s">
        <v>1771</v>
      </c>
      <c r="B616" t="s">
        <v>212</v>
      </c>
      <c r="C616" t="s">
        <v>1247</v>
      </c>
      <c r="D616" t="s">
        <v>8350</v>
      </c>
      <c r="E616" t="s">
        <v>8939</v>
      </c>
      <c r="F616" s="84">
        <v>46023</v>
      </c>
      <c r="G616" s="84">
        <v>46357</v>
      </c>
    </row>
    <row r="617" spans="1:7" x14ac:dyDescent="0.3">
      <c r="A617" t="s">
        <v>4704</v>
      </c>
      <c r="B617" t="s">
        <v>647</v>
      </c>
      <c r="C617" t="s">
        <v>1247</v>
      </c>
      <c r="D617" t="s">
        <v>8350</v>
      </c>
      <c r="E617" t="s">
        <v>8940</v>
      </c>
      <c r="F617" s="84">
        <v>46023</v>
      </c>
      <c r="G617" s="84">
        <v>46357</v>
      </c>
    </row>
    <row r="618" spans="1:7" x14ac:dyDescent="0.3">
      <c r="A618" t="s">
        <v>2547</v>
      </c>
      <c r="B618" t="s">
        <v>1611</v>
      </c>
      <c r="C618" t="s">
        <v>1247</v>
      </c>
      <c r="D618" t="s">
        <v>8350</v>
      </c>
      <c r="E618" t="s">
        <v>8941</v>
      </c>
      <c r="F618" s="84">
        <v>46023</v>
      </c>
      <c r="G618" s="84">
        <v>46357</v>
      </c>
    </row>
    <row r="619" spans="1:7" x14ac:dyDescent="0.3">
      <c r="A619" t="s">
        <v>2547</v>
      </c>
      <c r="B619" t="s">
        <v>1611</v>
      </c>
      <c r="C619" t="s">
        <v>1247</v>
      </c>
      <c r="D619" t="s">
        <v>8350</v>
      </c>
      <c r="E619" t="s">
        <v>8861</v>
      </c>
      <c r="F619" s="84">
        <v>46023</v>
      </c>
      <c r="G619" s="84">
        <v>46357</v>
      </c>
    </row>
    <row r="620" spans="1:7" x14ac:dyDescent="0.3">
      <c r="A620" t="s">
        <v>2547</v>
      </c>
      <c r="B620" t="s">
        <v>1611</v>
      </c>
      <c r="C620" t="s">
        <v>1247</v>
      </c>
      <c r="D620" t="s">
        <v>8350</v>
      </c>
      <c r="E620" t="s">
        <v>8502</v>
      </c>
      <c r="F620" s="84">
        <v>46023</v>
      </c>
      <c r="G620" s="84">
        <v>46357</v>
      </c>
    </row>
    <row r="621" spans="1:7" x14ac:dyDescent="0.3">
      <c r="A621" t="s">
        <v>2547</v>
      </c>
      <c r="B621" t="s">
        <v>1611</v>
      </c>
      <c r="C621" t="s">
        <v>1247</v>
      </c>
      <c r="D621" t="s">
        <v>8350</v>
      </c>
      <c r="E621" t="s">
        <v>8863</v>
      </c>
      <c r="F621" s="84">
        <v>46023</v>
      </c>
      <c r="G621" s="84">
        <v>46357</v>
      </c>
    </row>
    <row r="622" spans="1:7" x14ac:dyDescent="0.3">
      <c r="A622" t="s">
        <v>2620</v>
      </c>
      <c r="B622" t="s">
        <v>503</v>
      </c>
      <c r="C622" t="s">
        <v>1247</v>
      </c>
      <c r="D622" t="s">
        <v>8350</v>
      </c>
      <c r="E622" t="s">
        <v>8942</v>
      </c>
      <c r="F622" s="84">
        <v>46023</v>
      </c>
      <c r="G622" s="84">
        <v>46357</v>
      </c>
    </row>
    <row r="623" spans="1:7" x14ac:dyDescent="0.3">
      <c r="A623" t="s">
        <v>2620</v>
      </c>
      <c r="B623" t="s">
        <v>503</v>
      </c>
      <c r="C623" t="s">
        <v>1247</v>
      </c>
      <c r="D623" t="s">
        <v>8350</v>
      </c>
      <c r="E623" t="s">
        <v>8943</v>
      </c>
      <c r="F623" s="84">
        <v>46023</v>
      </c>
      <c r="G623" s="84">
        <v>46357</v>
      </c>
    </row>
    <row r="624" spans="1:7" x14ac:dyDescent="0.3">
      <c r="A624" t="s">
        <v>2620</v>
      </c>
      <c r="B624" t="s">
        <v>503</v>
      </c>
      <c r="C624" t="s">
        <v>1247</v>
      </c>
      <c r="D624" t="s">
        <v>8350</v>
      </c>
      <c r="E624" t="s">
        <v>8944</v>
      </c>
      <c r="F624" s="84">
        <v>46023</v>
      </c>
      <c r="G624" s="84">
        <v>46357</v>
      </c>
    </row>
    <row r="625" spans="1:9" x14ac:dyDescent="0.3">
      <c r="A625" t="s">
        <v>2620</v>
      </c>
      <c r="B625" t="s">
        <v>503</v>
      </c>
      <c r="C625" t="s">
        <v>1247</v>
      </c>
      <c r="D625" t="s">
        <v>8350</v>
      </c>
      <c r="E625" t="s">
        <v>8945</v>
      </c>
      <c r="F625" s="84">
        <v>46023</v>
      </c>
      <c r="G625" s="84">
        <v>46357</v>
      </c>
    </row>
    <row r="626" spans="1:9" x14ac:dyDescent="0.3">
      <c r="A626" t="s">
        <v>2620</v>
      </c>
      <c r="B626" t="s">
        <v>503</v>
      </c>
      <c r="C626" t="s">
        <v>1247</v>
      </c>
      <c r="D626" t="s">
        <v>8350</v>
      </c>
      <c r="E626" t="s">
        <v>8946</v>
      </c>
      <c r="F626" s="84">
        <v>46023</v>
      </c>
      <c r="G626" s="84">
        <v>46357</v>
      </c>
    </row>
    <row r="627" spans="1:9" x14ac:dyDescent="0.3">
      <c r="A627" t="s">
        <v>1655</v>
      </c>
      <c r="B627" t="s">
        <v>392</v>
      </c>
      <c r="C627" t="s">
        <v>1247</v>
      </c>
      <c r="D627" t="s">
        <v>8350</v>
      </c>
      <c r="E627" t="s">
        <v>8623</v>
      </c>
      <c r="F627" s="84">
        <v>46023</v>
      </c>
      <c r="G627" s="84">
        <v>46357</v>
      </c>
      <c r="H627">
        <v>1</v>
      </c>
      <c r="I627">
        <v>1</v>
      </c>
    </row>
    <row r="628" spans="1:9" x14ac:dyDescent="0.3">
      <c r="A628" t="s">
        <v>1655</v>
      </c>
      <c r="B628" t="s">
        <v>392</v>
      </c>
      <c r="C628" t="s">
        <v>1247</v>
      </c>
      <c r="D628" t="s">
        <v>8350</v>
      </c>
      <c r="E628" t="s">
        <v>8624</v>
      </c>
      <c r="F628" s="84">
        <v>46023</v>
      </c>
      <c r="G628" s="84">
        <v>46357</v>
      </c>
      <c r="H628">
        <v>4</v>
      </c>
      <c r="I628">
        <v>4</v>
      </c>
    </row>
    <row r="629" spans="1:9" x14ac:dyDescent="0.3">
      <c r="A629" t="s">
        <v>1655</v>
      </c>
      <c r="B629" t="s">
        <v>392</v>
      </c>
      <c r="C629" t="s">
        <v>1247</v>
      </c>
      <c r="D629" t="s">
        <v>8350</v>
      </c>
      <c r="E629" t="s">
        <v>8626</v>
      </c>
      <c r="F629" s="84">
        <v>46023</v>
      </c>
      <c r="G629" s="84">
        <v>46357</v>
      </c>
      <c r="H629">
        <v>5</v>
      </c>
      <c r="I629">
        <v>5</v>
      </c>
    </row>
    <row r="630" spans="1:9" x14ac:dyDescent="0.3">
      <c r="A630" t="s">
        <v>1655</v>
      </c>
      <c r="B630" t="s">
        <v>392</v>
      </c>
      <c r="C630" t="s">
        <v>1247</v>
      </c>
      <c r="D630" t="s">
        <v>8350</v>
      </c>
      <c r="E630" t="s">
        <v>8627</v>
      </c>
      <c r="F630" s="84">
        <v>46023</v>
      </c>
      <c r="G630" s="84">
        <v>46357</v>
      </c>
      <c r="H630">
        <v>5</v>
      </c>
      <c r="I630">
        <v>5</v>
      </c>
    </row>
    <row r="631" spans="1:9" x14ac:dyDescent="0.3">
      <c r="A631" t="s">
        <v>1655</v>
      </c>
      <c r="B631" t="s">
        <v>392</v>
      </c>
      <c r="C631" t="s">
        <v>1247</v>
      </c>
      <c r="D631" t="s">
        <v>8350</v>
      </c>
      <c r="E631" t="s">
        <v>8628</v>
      </c>
      <c r="F631" s="84">
        <v>46023</v>
      </c>
      <c r="G631" s="84">
        <v>46357</v>
      </c>
      <c r="H631">
        <v>1</v>
      </c>
      <c r="I631">
        <v>1</v>
      </c>
    </row>
    <row r="632" spans="1:9" x14ac:dyDescent="0.3">
      <c r="A632" t="s">
        <v>2552</v>
      </c>
      <c r="B632" t="s">
        <v>148</v>
      </c>
      <c r="C632" t="s">
        <v>1247</v>
      </c>
      <c r="D632" t="s">
        <v>8350</v>
      </c>
      <c r="E632" t="s">
        <v>8947</v>
      </c>
      <c r="F632" s="84">
        <v>46023</v>
      </c>
      <c r="G632" s="84">
        <v>46357</v>
      </c>
    </row>
    <row r="633" spans="1:9" x14ac:dyDescent="0.3">
      <c r="A633" t="s">
        <v>2552</v>
      </c>
      <c r="B633" t="s">
        <v>148</v>
      </c>
      <c r="C633" t="s">
        <v>1247</v>
      </c>
      <c r="D633" t="s">
        <v>8350</v>
      </c>
      <c r="E633" t="s">
        <v>8948</v>
      </c>
      <c r="F633" s="84">
        <v>46023</v>
      </c>
      <c r="G633" s="84">
        <v>46357</v>
      </c>
    </row>
    <row r="634" spans="1:9" x14ac:dyDescent="0.3">
      <c r="A634" t="s">
        <v>2552</v>
      </c>
      <c r="B634" t="s">
        <v>148</v>
      </c>
      <c r="C634" t="s">
        <v>1247</v>
      </c>
      <c r="D634" t="s">
        <v>8350</v>
      </c>
      <c r="E634" t="s">
        <v>8949</v>
      </c>
      <c r="F634" s="84">
        <v>46023</v>
      </c>
      <c r="G634" s="84">
        <v>46357</v>
      </c>
    </row>
    <row r="635" spans="1:9" x14ac:dyDescent="0.3">
      <c r="A635" t="s">
        <v>2552</v>
      </c>
      <c r="B635" t="s">
        <v>148</v>
      </c>
      <c r="C635" t="s">
        <v>1247</v>
      </c>
      <c r="D635" t="s">
        <v>8350</v>
      </c>
      <c r="E635" t="s">
        <v>8950</v>
      </c>
      <c r="F635" s="84">
        <v>46023</v>
      </c>
      <c r="G635" s="84">
        <v>46357</v>
      </c>
    </row>
    <row r="636" spans="1:9" x14ac:dyDescent="0.3">
      <c r="A636" t="s">
        <v>1550</v>
      </c>
      <c r="B636" t="s">
        <v>148</v>
      </c>
      <c r="C636" t="s">
        <v>1247</v>
      </c>
      <c r="D636" t="s">
        <v>8350</v>
      </c>
      <c r="E636" t="s">
        <v>8951</v>
      </c>
      <c r="F636" s="84">
        <v>46023</v>
      </c>
      <c r="G636" s="84">
        <v>46357</v>
      </c>
    </row>
    <row r="637" spans="1:9" x14ac:dyDescent="0.3">
      <c r="A637" t="s">
        <v>1550</v>
      </c>
      <c r="B637" t="s">
        <v>148</v>
      </c>
      <c r="C637" t="s">
        <v>1247</v>
      </c>
      <c r="D637" t="s">
        <v>8350</v>
      </c>
      <c r="E637" t="s">
        <v>8952</v>
      </c>
      <c r="F637" s="84">
        <v>46023</v>
      </c>
      <c r="G637" s="84">
        <v>46357</v>
      </c>
    </row>
    <row r="638" spans="1:9" x14ac:dyDescent="0.3">
      <c r="A638" t="s">
        <v>1550</v>
      </c>
      <c r="B638" t="s">
        <v>587</v>
      </c>
      <c r="C638" t="s">
        <v>1247</v>
      </c>
      <c r="D638" t="s">
        <v>8350</v>
      </c>
      <c r="E638" t="s">
        <v>8953</v>
      </c>
      <c r="F638" s="84">
        <v>46023</v>
      </c>
      <c r="G638" s="84">
        <v>46357</v>
      </c>
    </row>
    <row r="639" spans="1:9" x14ac:dyDescent="0.3">
      <c r="A639" t="s">
        <v>1550</v>
      </c>
      <c r="B639" t="s">
        <v>587</v>
      </c>
      <c r="C639" t="s">
        <v>1247</v>
      </c>
      <c r="D639" t="s">
        <v>8350</v>
      </c>
      <c r="E639" t="s">
        <v>8954</v>
      </c>
      <c r="F639" s="84">
        <v>46023</v>
      </c>
      <c r="G639" s="84">
        <v>46357</v>
      </c>
    </row>
    <row r="640" spans="1:9" x14ac:dyDescent="0.3">
      <c r="A640" t="s">
        <v>1550</v>
      </c>
      <c r="B640" t="s">
        <v>1611</v>
      </c>
      <c r="C640" t="s">
        <v>1247</v>
      </c>
      <c r="D640" t="s">
        <v>8350</v>
      </c>
      <c r="E640" t="s">
        <v>8955</v>
      </c>
      <c r="F640" s="84">
        <v>46023</v>
      </c>
      <c r="G640" s="84">
        <v>46357</v>
      </c>
    </row>
    <row r="641" spans="1:7" x14ac:dyDescent="0.3">
      <c r="A641" t="s">
        <v>1550</v>
      </c>
      <c r="B641" t="s">
        <v>1611</v>
      </c>
      <c r="C641" t="s">
        <v>1247</v>
      </c>
      <c r="D641" t="s">
        <v>8350</v>
      </c>
      <c r="E641" t="s">
        <v>8956</v>
      </c>
      <c r="F641" s="84">
        <v>46023</v>
      </c>
      <c r="G641" s="84">
        <v>46357</v>
      </c>
    </row>
    <row r="642" spans="1:7" x14ac:dyDescent="0.3">
      <c r="A642" t="s">
        <v>4828</v>
      </c>
      <c r="B642" t="s">
        <v>568</v>
      </c>
      <c r="C642" t="s">
        <v>1247</v>
      </c>
      <c r="D642" t="s">
        <v>8350</v>
      </c>
      <c r="E642" t="s">
        <v>8957</v>
      </c>
      <c r="F642" s="84">
        <v>46023</v>
      </c>
      <c r="G642" s="84">
        <v>46357</v>
      </c>
    </row>
    <row r="643" spans="1:7" x14ac:dyDescent="0.3">
      <c r="A643" t="s">
        <v>4828</v>
      </c>
      <c r="B643" t="s">
        <v>568</v>
      </c>
      <c r="C643" t="s">
        <v>1247</v>
      </c>
      <c r="D643" t="s">
        <v>8350</v>
      </c>
      <c r="E643" t="s">
        <v>8958</v>
      </c>
      <c r="F643" s="84">
        <v>46023</v>
      </c>
      <c r="G643" s="84">
        <v>46357</v>
      </c>
    </row>
    <row r="644" spans="1:7" x14ac:dyDescent="0.3">
      <c r="A644" t="s">
        <v>4828</v>
      </c>
      <c r="B644" t="s">
        <v>152</v>
      </c>
      <c r="C644" t="s">
        <v>1247</v>
      </c>
      <c r="D644" t="s">
        <v>8350</v>
      </c>
      <c r="E644" t="s">
        <v>8959</v>
      </c>
      <c r="F644" s="84">
        <v>46023</v>
      </c>
      <c r="G644" s="84">
        <v>46357</v>
      </c>
    </row>
    <row r="645" spans="1:7" x14ac:dyDescent="0.3">
      <c r="A645" t="s">
        <v>4828</v>
      </c>
      <c r="B645" t="s">
        <v>152</v>
      </c>
      <c r="C645" t="s">
        <v>1247</v>
      </c>
      <c r="D645" t="s">
        <v>8350</v>
      </c>
      <c r="E645" t="s">
        <v>8960</v>
      </c>
      <c r="F645" s="84">
        <v>46023</v>
      </c>
      <c r="G645" s="84">
        <v>46357</v>
      </c>
    </row>
    <row r="646" spans="1:7" x14ac:dyDescent="0.3">
      <c r="A646" t="s">
        <v>2518</v>
      </c>
      <c r="B646" t="s">
        <v>51</v>
      </c>
      <c r="C646" t="s">
        <v>1247</v>
      </c>
      <c r="D646" t="s">
        <v>8350</v>
      </c>
      <c r="E646" t="s">
        <v>8961</v>
      </c>
      <c r="F646" s="84">
        <v>46023</v>
      </c>
      <c r="G646" s="84">
        <v>46357</v>
      </c>
    </row>
    <row r="647" spans="1:7" x14ac:dyDescent="0.3">
      <c r="A647" t="s">
        <v>2518</v>
      </c>
      <c r="B647" t="s">
        <v>51</v>
      </c>
      <c r="C647" t="s">
        <v>1247</v>
      </c>
      <c r="D647" t="s">
        <v>8350</v>
      </c>
      <c r="E647" t="s">
        <v>8962</v>
      </c>
      <c r="F647" s="84">
        <v>46023</v>
      </c>
      <c r="G647" s="84">
        <v>46357</v>
      </c>
    </row>
    <row r="648" spans="1:7" x14ac:dyDescent="0.3">
      <c r="A648" t="s">
        <v>4875</v>
      </c>
      <c r="B648" t="s">
        <v>1424</v>
      </c>
      <c r="C648" t="s">
        <v>1247</v>
      </c>
      <c r="D648" t="s">
        <v>8350</v>
      </c>
      <c r="E648" t="s">
        <v>8963</v>
      </c>
      <c r="F648" s="84">
        <v>46023</v>
      </c>
      <c r="G648" s="84">
        <v>46357</v>
      </c>
    </row>
    <row r="649" spans="1:7" x14ac:dyDescent="0.3">
      <c r="A649" t="s">
        <v>4875</v>
      </c>
      <c r="B649" t="s">
        <v>1424</v>
      </c>
      <c r="C649" t="s">
        <v>1247</v>
      </c>
      <c r="D649" t="s">
        <v>8350</v>
      </c>
      <c r="E649" t="s">
        <v>8964</v>
      </c>
      <c r="F649" s="84">
        <v>46023</v>
      </c>
      <c r="G649" s="84">
        <v>46357</v>
      </c>
    </row>
    <row r="650" spans="1:7" x14ac:dyDescent="0.3">
      <c r="A650" t="s">
        <v>4875</v>
      </c>
      <c r="B650" t="s">
        <v>1424</v>
      </c>
      <c r="C650" t="s">
        <v>1247</v>
      </c>
      <c r="D650" t="s">
        <v>8350</v>
      </c>
      <c r="E650" t="s">
        <v>8965</v>
      </c>
      <c r="F650" s="84">
        <v>46023</v>
      </c>
      <c r="G650" s="84">
        <v>46357</v>
      </c>
    </row>
    <row r="651" spans="1:7" x14ac:dyDescent="0.3">
      <c r="A651" t="s">
        <v>4875</v>
      </c>
      <c r="B651" t="s">
        <v>1424</v>
      </c>
      <c r="C651" t="s">
        <v>1247</v>
      </c>
      <c r="D651" t="s">
        <v>8350</v>
      </c>
      <c r="E651" t="s">
        <v>8966</v>
      </c>
      <c r="F651" s="84">
        <v>46023</v>
      </c>
      <c r="G651" s="84">
        <v>46357</v>
      </c>
    </row>
    <row r="652" spans="1:7" x14ac:dyDescent="0.3">
      <c r="A652" t="s">
        <v>4875</v>
      </c>
      <c r="B652" t="s">
        <v>1424</v>
      </c>
      <c r="C652" t="s">
        <v>1247</v>
      </c>
      <c r="D652" t="s">
        <v>8350</v>
      </c>
      <c r="E652" t="s">
        <v>8967</v>
      </c>
      <c r="F652" s="84">
        <v>46023</v>
      </c>
      <c r="G652" s="84">
        <v>46357</v>
      </c>
    </row>
    <row r="653" spans="1:7" x14ac:dyDescent="0.3">
      <c r="A653" t="s">
        <v>4875</v>
      </c>
      <c r="B653" t="s">
        <v>1424</v>
      </c>
      <c r="C653" t="s">
        <v>1247</v>
      </c>
      <c r="D653" t="s">
        <v>8350</v>
      </c>
      <c r="E653" t="s">
        <v>8968</v>
      </c>
      <c r="F653" s="84">
        <v>46023</v>
      </c>
      <c r="G653" s="84">
        <v>46357</v>
      </c>
    </row>
    <row r="654" spans="1:7" x14ac:dyDescent="0.3">
      <c r="A654" t="s">
        <v>4875</v>
      </c>
      <c r="B654" t="s">
        <v>1424</v>
      </c>
      <c r="C654" t="s">
        <v>1247</v>
      </c>
      <c r="D654" t="s">
        <v>8350</v>
      </c>
      <c r="E654" t="s">
        <v>8969</v>
      </c>
      <c r="F654" s="84">
        <v>46023</v>
      </c>
      <c r="G654" s="84">
        <v>46357</v>
      </c>
    </row>
    <row r="655" spans="1:7" x14ac:dyDescent="0.3">
      <c r="A655" t="s">
        <v>4875</v>
      </c>
      <c r="B655" t="s">
        <v>1424</v>
      </c>
      <c r="C655" t="s">
        <v>1247</v>
      </c>
      <c r="D655" t="s">
        <v>8350</v>
      </c>
      <c r="E655" t="s">
        <v>8970</v>
      </c>
      <c r="F655" s="84">
        <v>46023</v>
      </c>
      <c r="G655" s="84">
        <v>46357</v>
      </c>
    </row>
    <row r="656" spans="1:7" x14ac:dyDescent="0.3">
      <c r="A656" t="s">
        <v>4875</v>
      </c>
      <c r="B656" t="s">
        <v>1424</v>
      </c>
      <c r="C656" t="s">
        <v>1247</v>
      </c>
      <c r="D656" t="s">
        <v>8350</v>
      </c>
      <c r="E656" t="s">
        <v>8971</v>
      </c>
      <c r="F656" s="84">
        <v>46023</v>
      </c>
      <c r="G656" s="84">
        <v>46357</v>
      </c>
    </row>
    <row r="657" spans="1:7" x14ac:dyDescent="0.3">
      <c r="A657" t="s">
        <v>1604</v>
      </c>
      <c r="B657" t="s">
        <v>176</v>
      </c>
      <c r="C657" t="s">
        <v>1247</v>
      </c>
      <c r="D657" t="s">
        <v>8350</v>
      </c>
      <c r="E657" t="s">
        <v>8972</v>
      </c>
      <c r="F657" s="84">
        <v>46023</v>
      </c>
      <c r="G657" s="84">
        <v>46357</v>
      </c>
    </row>
    <row r="658" spans="1:7" x14ac:dyDescent="0.3">
      <c r="A658" t="s">
        <v>1604</v>
      </c>
      <c r="B658" t="s">
        <v>176</v>
      </c>
      <c r="C658" t="s">
        <v>1247</v>
      </c>
      <c r="D658" t="s">
        <v>8350</v>
      </c>
      <c r="E658" t="s">
        <v>8973</v>
      </c>
      <c r="F658" s="84">
        <v>46023</v>
      </c>
      <c r="G658" s="84">
        <v>46357</v>
      </c>
    </row>
    <row r="659" spans="1:7" x14ac:dyDescent="0.3">
      <c r="A659" t="s">
        <v>4964</v>
      </c>
      <c r="B659" t="s">
        <v>125</v>
      </c>
      <c r="C659" t="s">
        <v>1247</v>
      </c>
      <c r="D659" t="s">
        <v>8350</v>
      </c>
      <c r="E659" t="s">
        <v>8974</v>
      </c>
      <c r="F659" s="84">
        <v>46023</v>
      </c>
      <c r="G659" s="84">
        <v>46357</v>
      </c>
    </row>
    <row r="660" spans="1:7" x14ac:dyDescent="0.3">
      <c r="A660" t="s">
        <v>4964</v>
      </c>
      <c r="B660" t="s">
        <v>125</v>
      </c>
      <c r="C660" t="s">
        <v>1247</v>
      </c>
      <c r="D660" t="s">
        <v>8350</v>
      </c>
      <c r="E660" t="s">
        <v>8975</v>
      </c>
      <c r="F660" s="84">
        <v>46023</v>
      </c>
      <c r="G660" s="84">
        <v>46357</v>
      </c>
    </row>
    <row r="661" spans="1:7" x14ac:dyDescent="0.3">
      <c r="A661" t="s">
        <v>4970</v>
      </c>
      <c r="B661" t="s">
        <v>858</v>
      </c>
      <c r="C661" t="s">
        <v>1247</v>
      </c>
      <c r="D661" t="s">
        <v>8350</v>
      </c>
      <c r="E661" t="s">
        <v>8976</v>
      </c>
      <c r="F661" s="84">
        <v>46023</v>
      </c>
      <c r="G661" s="84">
        <v>46357</v>
      </c>
    </row>
    <row r="662" spans="1:7" x14ac:dyDescent="0.3">
      <c r="A662" t="s">
        <v>4970</v>
      </c>
      <c r="B662" t="s">
        <v>858</v>
      </c>
      <c r="C662" t="s">
        <v>1247</v>
      </c>
      <c r="D662" t="s">
        <v>8350</v>
      </c>
      <c r="E662" t="s">
        <v>8977</v>
      </c>
      <c r="F662" s="84">
        <v>46023</v>
      </c>
      <c r="G662" s="84">
        <v>46357</v>
      </c>
    </row>
    <row r="663" spans="1:7" x14ac:dyDescent="0.3">
      <c r="A663" t="s">
        <v>4970</v>
      </c>
      <c r="B663" t="s">
        <v>858</v>
      </c>
      <c r="C663" t="s">
        <v>1247</v>
      </c>
      <c r="D663" t="s">
        <v>8350</v>
      </c>
      <c r="E663" t="s">
        <v>8459</v>
      </c>
      <c r="F663" s="84">
        <v>46023</v>
      </c>
      <c r="G663" s="84">
        <v>46357</v>
      </c>
    </row>
    <row r="664" spans="1:7" x14ac:dyDescent="0.3">
      <c r="A664" t="s">
        <v>4970</v>
      </c>
      <c r="B664" t="s">
        <v>858</v>
      </c>
      <c r="C664" t="s">
        <v>1247</v>
      </c>
      <c r="D664" t="s">
        <v>8350</v>
      </c>
      <c r="E664" t="s">
        <v>8978</v>
      </c>
      <c r="F664" s="84">
        <v>46023</v>
      </c>
      <c r="G664" s="84">
        <v>46357</v>
      </c>
    </row>
    <row r="665" spans="1:7" x14ac:dyDescent="0.3">
      <c r="A665" t="s">
        <v>4970</v>
      </c>
      <c r="B665" t="s">
        <v>858</v>
      </c>
      <c r="C665" t="s">
        <v>1247</v>
      </c>
      <c r="D665" t="s">
        <v>8350</v>
      </c>
      <c r="E665" t="s">
        <v>8979</v>
      </c>
      <c r="F665" s="84">
        <v>46023</v>
      </c>
      <c r="G665" s="84">
        <v>46357</v>
      </c>
    </row>
    <row r="666" spans="1:7" x14ac:dyDescent="0.3">
      <c r="A666" t="s">
        <v>4970</v>
      </c>
      <c r="B666" t="s">
        <v>858</v>
      </c>
      <c r="C666" t="s">
        <v>1247</v>
      </c>
      <c r="D666" t="s">
        <v>8350</v>
      </c>
      <c r="E666" t="s">
        <v>8980</v>
      </c>
      <c r="F666" s="84">
        <v>46023</v>
      </c>
      <c r="G666" s="84">
        <v>46357</v>
      </c>
    </row>
    <row r="667" spans="1:7" x14ac:dyDescent="0.3">
      <c r="A667" t="s">
        <v>4970</v>
      </c>
      <c r="B667" t="s">
        <v>858</v>
      </c>
      <c r="C667" t="s">
        <v>1247</v>
      </c>
      <c r="D667" t="s">
        <v>8350</v>
      </c>
      <c r="E667" t="s">
        <v>8981</v>
      </c>
      <c r="F667" s="84">
        <v>46023</v>
      </c>
      <c r="G667" s="84">
        <v>46357</v>
      </c>
    </row>
    <row r="668" spans="1:7" x14ac:dyDescent="0.3">
      <c r="A668" t="s">
        <v>4970</v>
      </c>
      <c r="B668" t="s">
        <v>858</v>
      </c>
      <c r="C668" t="s">
        <v>1247</v>
      </c>
      <c r="D668" t="s">
        <v>8350</v>
      </c>
      <c r="E668" t="s">
        <v>8982</v>
      </c>
      <c r="F668" s="84">
        <v>46023</v>
      </c>
      <c r="G668" s="84">
        <v>46357</v>
      </c>
    </row>
    <row r="669" spans="1:7" x14ac:dyDescent="0.3">
      <c r="A669" t="s">
        <v>4970</v>
      </c>
      <c r="B669" t="s">
        <v>858</v>
      </c>
      <c r="C669" t="s">
        <v>1247</v>
      </c>
      <c r="D669" t="s">
        <v>8350</v>
      </c>
      <c r="E669" t="s">
        <v>8983</v>
      </c>
      <c r="F669" s="84">
        <v>46023</v>
      </c>
      <c r="G669" s="84">
        <v>46357</v>
      </c>
    </row>
    <row r="670" spans="1:7" x14ac:dyDescent="0.3">
      <c r="A670" t="s">
        <v>1595</v>
      </c>
      <c r="B670" t="s">
        <v>176</v>
      </c>
      <c r="C670" t="s">
        <v>1247</v>
      </c>
      <c r="D670" t="s">
        <v>8350</v>
      </c>
      <c r="E670" t="s">
        <v>8984</v>
      </c>
      <c r="F670" s="84">
        <v>46023</v>
      </c>
      <c r="G670" s="84">
        <v>46357</v>
      </c>
    </row>
    <row r="671" spans="1:7" x14ac:dyDescent="0.3">
      <c r="A671" t="s">
        <v>1595</v>
      </c>
      <c r="B671" t="s">
        <v>176</v>
      </c>
      <c r="C671" t="s">
        <v>1247</v>
      </c>
      <c r="D671" t="s">
        <v>8350</v>
      </c>
      <c r="E671" t="s">
        <v>8985</v>
      </c>
      <c r="F671" s="84">
        <v>46023</v>
      </c>
      <c r="G671" s="84">
        <v>46357</v>
      </c>
    </row>
    <row r="672" spans="1:7" x14ac:dyDescent="0.3">
      <c r="A672" t="s">
        <v>1595</v>
      </c>
      <c r="B672" t="s">
        <v>176</v>
      </c>
      <c r="C672" t="s">
        <v>1247</v>
      </c>
      <c r="D672" t="s">
        <v>8350</v>
      </c>
      <c r="E672" t="s">
        <v>8986</v>
      </c>
      <c r="F672" s="84">
        <v>46023</v>
      </c>
      <c r="G672" s="84">
        <v>46357</v>
      </c>
    </row>
    <row r="673" spans="1:9" x14ac:dyDescent="0.3">
      <c r="A673" t="s">
        <v>1595</v>
      </c>
      <c r="B673" t="s">
        <v>176</v>
      </c>
      <c r="C673" t="s">
        <v>1247</v>
      </c>
      <c r="D673" t="s">
        <v>8350</v>
      </c>
      <c r="E673" t="s">
        <v>8987</v>
      </c>
      <c r="F673" s="84">
        <v>46023</v>
      </c>
      <c r="G673" s="84">
        <v>46357</v>
      </c>
    </row>
    <row r="674" spans="1:9" x14ac:dyDescent="0.3">
      <c r="A674" t="s">
        <v>1595</v>
      </c>
      <c r="B674" t="s">
        <v>176</v>
      </c>
      <c r="C674" t="s">
        <v>1247</v>
      </c>
      <c r="D674" t="s">
        <v>8350</v>
      </c>
      <c r="E674" t="s">
        <v>8988</v>
      </c>
      <c r="F674" s="84">
        <v>46023</v>
      </c>
      <c r="G674" s="84">
        <v>46357</v>
      </c>
    </row>
    <row r="675" spans="1:9" x14ac:dyDescent="0.3">
      <c r="A675" t="s">
        <v>1749</v>
      </c>
      <c r="B675" t="s">
        <v>204</v>
      </c>
      <c r="C675" t="s">
        <v>1247</v>
      </c>
      <c r="D675" t="s">
        <v>8350</v>
      </c>
      <c r="E675" t="s">
        <v>8989</v>
      </c>
      <c r="F675" s="84">
        <v>46023</v>
      </c>
      <c r="G675" s="84">
        <v>46357</v>
      </c>
    </row>
    <row r="676" spans="1:9" x14ac:dyDescent="0.3">
      <c r="A676" t="s">
        <v>1749</v>
      </c>
      <c r="B676" t="s">
        <v>204</v>
      </c>
      <c r="C676" t="s">
        <v>1247</v>
      </c>
      <c r="D676" t="s">
        <v>8350</v>
      </c>
      <c r="E676" t="s">
        <v>8990</v>
      </c>
      <c r="F676" s="84">
        <v>46023</v>
      </c>
      <c r="G676" s="84">
        <v>46357</v>
      </c>
    </row>
    <row r="677" spans="1:9" x14ac:dyDescent="0.3">
      <c r="A677" t="s">
        <v>1749</v>
      </c>
      <c r="B677" t="s">
        <v>204</v>
      </c>
      <c r="C677" t="s">
        <v>1247</v>
      </c>
      <c r="D677" t="s">
        <v>8350</v>
      </c>
      <c r="E677" t="s">
        <v>2852</v>
      </c>
      <c r="F677" s="84">
        <v>46023</v>
      </c>
      <c r="G677" s="84">
        <v>46357</v>
      </c>
    </row>
    <row r="678" spans="1:9" x14ac:dyDescent="0.3">
      <c r="A678" t="s">
        <v>5020</v>
      </c>
      <c r="B678" t="s">
        <v>3791</v>
      </c>
      <c r="C678" t="s">
        <v>1247</v>
      </c>
      <c r="D678" t="s">
        <v>8350</v>
      </c>
      <c r="E678" t="s">
        <v>8991</v>
      </c>
      <c r="F678" s="84">
        <v>46023</v>
      </c>
      <c r="G678" s="84">
        <v>46357</v>
      </c>
    </row>
    <row r="679" spans="1:9" x14ac:dyDescent="0.3">
      <c r="A679" t="s">
        <v>5020</v>
      </c>
      <c r="B679" t="s">
        <v>3791</v>
      </c>
      <c r="C679" t="s">
        <v>1247</v>
      </c>
      <c r="D679" t="s">
        <v>8350</v>
      </c>
      <c r="E679" t="s">
        <v>8992</v>
      </c>
      <c r="F679" s="84">
        <v>46023</v>
      </c>
      <c r="G679" s="84">
        <v>46357</v>
      </c>
    </row>
    <row r="680" spans="1:9" x14ac:dyDescent="0.3">
      <c r="A680" t="s">
        <v>5020</v>
      </c>
      <c r="B680" t="s">
        <v>3791</v>
      </c>
      <c r="C680" t="s">
        <v>1247</v>
      </c>
      <c r="D680" t="s">
        <v>8350</v>
      </c>
      <c r="E680" t="s">
        <v>8993</v>
      </c>
      <c r="F680" s="84">
        <v>46023</v>
      </c>
      <c r="G680" s="84">
        <v>46357</v>
      </c>
    </row>
    <row r="681" spans="1:9" x14ac:dyDescent="0.3">
      <c r="A681" t="s">
        <v>5020</v>
      </c>
      <c r="B681" t="s">
        <v>3791</v>
      </c>
      <c r="C681" t="s">
        <v>1247</v>
      </c>
      <c r="D681" t="s">
        <v>8350</v>
      </c>
      <c r="E681" t="s">
        <v>8994</v>
      </c>
      <c r="F681" s="84">
        <v>46023</v>
      </c>
      <c r="G681" s="84">
        <v>46357</v>
      </c>
    </row>
    <row r="682" spans="1:9" x14ac:dyDescent="0.3">
      <c r="A682" t="s">
        <v>5020</v>
      </c>
      <c r="B682" t="s">
        <v>3791</v>
      </c>
      <c r="C682" t="s">
        <v>1247</v>
      </c>
      <c r="D682" t="s">
        <v>8350</v>
      </c>
      <c r="E682" t="s">
        <v>8995</v>
      </c>
      <c r="F682" s="84">
        <v>46023</v>
      </c>
      <c r="G682" s="84">
        <v>46357</v>
      </c>
    </row>
    <row r="683" spans="1:9" x14ac:dyDescent="0.3">
      <c r="A683" t="s">
        <v>1754</v>
      </c>
      <c r="B683" t="s">
        <v>133</v>
      </c>
      <c r="C683" t="s">
        <v>1247</v>
      </c>
      <c r="D683" t="s">
        <v>8350</v>
      </c>
      <c r="E683" t="s">
        <v>8996</v>
      </c>
      <c r="F683" s="84">
        <v>46023</v>
      </c>
      <c r="G683" s="84">
        <v>46357</v>
      </c>
      <c r="H683">
        <v>8</v>
      </c>
      <c r="I683">
        <v>1</v>
      </c>
    </row>
    <row r="684" spans="1:9" x14ac:dyDescent="0.3">
      <c r="A684" t="s">
        <v>1754</v>
      </c>
      <c r="B684" t="s">
        <v>133</v>
      </c>
      <c r="C684" t="s">
        <v>1247</v>
      </c>
      <c r="D684" t="s">
        <v>8350</v>
      </c>
      <c r="E684" t="s">
        <v>8997</v>
      </c>
      <c r="F684" s="84">
        <v>46023</v>
      </c>
      <c r="G684" s="84">
        <v>46357</v>
      </c>
      <c r="H684">
        <v>8</v>
      </c>
      <c r="I684">
        <v>1</v>
      </c>
    </row>
    <row r="685" spans="1:9" x14ac:dyDescent="0.3">
      <c r="A685" t="s">
        <v>1754</v>
      </c>
      <c r="B685" t="s">
        <v>133</v>
      </c>
      <c r="C685" t="s">
        <v>1247</v>
      </c>
      <c r="D685" t="s">
        <v>8350</v>
      </c>
      <c r="E685" t="s">
        <v>8998</v>
      </c>
      <c r="F685" s="84">
        <v>46023</v>
      </c>
      <c r="G685" s="84">
        <v>46357</v>
      </c>
    </row>
    <row r="686" spans="1:9" x14ac:dyDescent="0.3">
      <c r="A686" t="s">
        <v>1754</v>
      </c>
      <c r="B686" t="s">
        <v>133</v>
      </c>
      <c r="C686" t="s">
        <v>1247</v>
      </c>
      <c r="D686" t="s">
        <v>8350</v>
      </c>
      <c r="E686" t="s">
        <v>8999</v>
      </c>
      <c r="F686" s="84">
        <v>46023</v>
      </c>
      <c r="G686" s="84">
        <v>46357</v>
      </c>
    </row>
    <row r="687" spans="1:9" x14ac:dyDescent="0.3">
      <c r="A687" t="s">
        <v>5120</v>
      </c>
      <c r="B687" t="s">
        <v>5122</v>
      </c>
      <c r="C687" t="s">
        <v>1247</v>
      </c>
      <c r="D687" t="s">
        <v>8350</v>
      </c>
      <c r="E687" t="s">
        <v>8490</v>
      </c>
      <c r="F687" s="84">
        <v>46023</v>
      </c>
      <c r="G687" s="84">
        <v>46357</v>
      </c>
    </row>
    <row r="688" spans="1:9" x14ac:dyDescent="0.3">
      <c r="A688" t="s">
        <v>5120</v>
      </c>
      <c r="B688" t="s">
        <v>5122</v>
      </c>
      <c r="C688" t="s">
        <v>1247</v>
      </c>
      <c r="D688" t="s">
        <v>8350</v>
      </c>
      <c r="E688" t="s">
        <v>8491</v>
      </c>
      <c r="F688" s="84">
        <v>46023</v>
      </c>
      <c r="G688" s="84">
        <v>46357</v>
      </c>
    </row>
    <row r="689" spans="1:7" x14ac:dyDescent="0.3">
      <c r="A689" t="s">
        <v>2536</v>
      </c>
      <c r="B689" t="s">
        <v>377</v>
      </c>
      <c r="C689" t="s">
        <v>1247</v>
      </c>
      <c r="D689" t="s">
        <v>8350</v>
      </c>
      <c r="E689" t="s">
        <v>9000</v>
      </c>
      <c r="F689" s="84">
        <v>46023</v>
      </c>
      <c r="G689" s="84">
        <v>46357</v>
      </c>
    </row>
    <row r="690" spans="1:7" x14ac:dyDescent="0.3">
      <c r="A690" t="s">
        <v>2536</v>
      </c>
      <c r="B690" t="s">
        <v>377</v>
      </c>
      <c r="C690" t="s">
        <v>1247</v>
      </c>
      <c r="D690" t="s">
        <v>8350</v>
      </c>
      <c r="E690" t="s">
        <v>9001</v>
      </c>
      <c r="F690" s="84">
        <v>46023</v>
      </c>
      <c r="G690" s="84">
        <v>46357</v>
      </c>
    </row>
    <row r="691" spans="1:7" x14ac:dyDescent="0.3">
      <c r="A691" t="s">
        <v>2536</v>
      </c>
      <c r="B691" t="s">
        <v>377</v>
      </c>
      <c r="C691" t="s">
        <v>1247</v>
      </c>
      <c r="D691" t="s">
        <v>8350</v>
      </c>
      <c r="E691" t="s">
        <v>9002</v>
      </c>
      <c r="F691" s="84">
        <v>46023</v>
      </c>
      <c r="G691" s="84">
        <v>46357</v>
      </c>
    </row>
    <row r="692" spans="1:7" x14ac:dyDescent="0.3">
      <c r="A692" t="s">
        <v>2536</v>
      </c>
      <c r="B692" t="s">
        <v>377</v>
      </c>
      <c r="C692" t="s">
        <v>1247</v>
      </c>
      <c r="D692" t="s">
        <v>8350</v>
      </c>
      <c r="E692" t="s">
        <v>9003</v>
      </c>
      <c r="F692" s="84">
        <v>46023</v>
      </c>
      <c r="G692" s="84">
        <v>46357</v>
      </c>
    </row>
    <row r="693" spans="1:7" x14ac:dyDescent="0.3">
      <c r="A693" t="s">
        <v>2536</v>
      </c>
      <c r="B693" t="s">
        <v>377</v>
      </c>
      <c r="C693" t="s">
        <v>1247</v>
      </c>
      <c r="D693" t="s">
        <v>8350</v>
      </c>
      <c r="E693" t="s">
        <v>9004</v>
      </c>
      <c r="F693" s="84">
        <v>46023</v>
      </c>
      <c r="G693" s="84">
        <v>46357</v>
      </c>
    </row>
    <row r="694" spans="1:7" x14ac:dyDescent="0.3">
      <c r="A694" t="s">
        <v>2536</v>
      </c>
      <c r="B694" t="s">
        <v>377</v>
      </c>
      <c r="C694" t="s">
        <v>1247</v>
      </c>
      <c r="D694" t="s">
        <v>8350</v>
      </c>
      <c r="E694" t="s">
        <v>9005</v>
      </c>
      <c r="F694" s="84">
        <v>46023</v>
      </c>
      <c r="G694" s="84">
        <v>46357</v>
      </c>
    </row>
    <row r="695" spans="1:7" x14ac:dyDescent="0.3">
      <c r="A695" t="s">
        <v>2536</v>
      </c>
      <c r="B695" t="s">
        <v>377</v>
      </c>
      <c r="C695" t="s">
        <v>1247</v>
      </c>
      <c r="D695" t="s">
        <v>8350</v>
      </c>
      <c r="E695" t="s">
        <v>9006</v>
      </c>
      <c r="F695" s="84">
        <v>46023</v>
      </c>
      <c r="G695" s="84">
        <v>46357</v>
      </c>
    </row>
    <row r="696" spans="1:7" x14ac:dyDescent="0.3">
      <c r="A696" t="s">
        <v>2536</v>
      </c>
      <c r="B696" t="s">
        <v>377</v>
      </c>
      <c r="C696" t="s">
        <v>1247</v>
      </c>
      <c r="D696" t="s">
        <v>8350</v>
      </c>
      <c r="E696" t="s">
        <v>9007</v>
      </c>
      <c r="F696" s="84">
        <v>46023</v>
      </c>
      <c r="G696" s="84">
        <v>46357</v>
      </c>
    </row>
    <row r="697" spans="1:7" x14ac:dyDescent="0.3">
      <c r="A697" t="s">
        <v>2536</v>
      </c>
      <c r="B697" t="s">
        <v>377</v>
      </c>
      <c r="C697" t="s">
        <v>1247</v>
      </c>
      <c r="D697" t="s">
        <v>8350</v>
      </c>
      <c r="E697" t="s">
        <v>9008</v>
      </c>
      <c r="F697" s="84">
        <v>46023</v>
      </c>
      <c r="G697" s="84">
        <v>46357</v>
      </c>
    </row>
    <row r="698" spans="1:7" x14ac:dyDescent="0.3">
      <c r="A698" t="s">
        <v>2536</v>
      </c>
      <c r="B698" t="s">
        <v>377</v>
      </c>
      <c r="C698" t="s">
        <v>1247</v>
      </c>
      <c r="D698" t="s">
        <v>8350</v>
      </c>
      <c r="E698" t="s">
        <v>9009</v>
      </c>
      <c r="F698" s="84">
        <v>46023</v>
      </c>
      <c r="G698" s="84">
        <v>46357</v>
      </c>
    </row>
    <row r="699" spans="1:7" x14ac:dyDescent="0.3">
      <c r="A699" t="s">
        <v>2536</v>
      </c>
      <c r="B699" t="s">
        <v>377</v>
      </c>
      <c r="C699" t="s">
        <v>1247</v>
      </c>
      <c r="D699" t="s">
        <v>8350</v>
      </c>
      <c r="E699" t="s">
        <v>9010</v>
      </c>
      <c r="F699" s="84">
        <v>46023</v>
      </c>
      <c r="G699" s="84">
        <v>46357</v>
      </c>
    </row>
    <row r="700" spans="1:7" x14ac:dyDescent="0.3">
      <c r="A700" t="s">
        <v>2536</v>
      </c>
      <c r="B700" t="s">
        <v>377</v>
      </c>
      <c r="C700" t="s">
        <v>1247</v>
      </c>
      <c r="D700" t="s">
        <v>8350</v>
      </c>
      <c r="E700" t="s">
        <v>9011</v>
      </c>
      <c r="F700" s="84">
        <v>46023</v>
      </c>
      <c r="G700" s="84">
        <v>46357</v>
      </c>
    </row>
    <row r="701" spans="1:7" x14ac:dyDescent="0.3">
      <c r="A701" t="s">
        <v>2536</v>
      </c>
      <c r="B701" t="s">
        <v>377</v>
      </c>
      <c r="C701" t="s">
        <v>1247</v>
      </c>
      <c r="D701" t="s">
        <v>8350</v>
      </c>
      <c r="E701" t="s">
        <v>9012</v>
      </c>
      <c r="F701" s="84">
        <v>46023</v>
      </c>
      <c r="G701" s="84">
        <v>46357</v>
      </c>
    </row>
    <row r="702" spans="1:7" x14ac:dyDescent="0.3">
      <c r="A702" t="s">
        <v>2536</v>
      </c>
      <c r="B702" t="s">
        <v>377</v>
      </c>
      <c r="C702" t="s">
        <v>1247</v>
      </c>
      <c r="D702" t="s">
        <v>8350</v>
      </c>
      <c r="E702" t="s">
        <v>9013</v>
      </c>
      <c r="F702" s="84">
        <v>46023</v>
      </c>
      <c r="G702" s="84">
        <v>46357</v>
      </c>
    </row>
    <row r="703" spans="1:7" x14ac:dyDescent="0.3">
      <c r="A703" t="s">
        <v>2536</v>
      </c>
      <c r="B703" t="s">
        <v>377</v>
      </c>
      <c r="C703" t="s">
        <v>1247</v>
      </c>
      <c r="D703" t="s">
        <v>8350</v>
      </c>
      <c r="E703" t="s">
        <v>9014</v>
      </c>
      <c r="F703" s="84">
        <v>46023</v>
      </c>
      <c r="G703" s="84">
        <v>46357</v>
      </c>
    </row>
    <row r="704" spans="1:7" x14ac:dyDescent="0.3">
      <c r="A704" t="s">
        <v>2536</v>
      </c>
      <c r="B704" t="s">
        <v>377</v>
      </c>
      <c r="C704" t="s">
        <v>1247</v>
      </c>
      <c r="D704" t="s">
        <v>8350</v>
      </c>
      <c r="E704" t="s">
        <v>9015</v>
      </c>
      <c r="F704" s="84">
        <v>46023</v>
      </c>
      <c r="G704" s="84">
        <v>46357</v>
      </c>
    </row>
    <row r="705" spans="1:9" x14ac:dyDescent="0.3">
      <c r="A705" t="s">
        <v>2536</v>
      </c>
      <c r="B705" t="s">
        <v>377</v>
      </c>
      <c r="C705" t="s">
        <v>1247</v>
      </c>
      <c r="D705" t="s">
        <v>8350</v>
      </c>
      <c r="E705" t="s">
        <v>9016</v>
      </c>
      <c r="F705" s="84">
        <v>46023</v>
      </c>
      <c r="G705" s="84">
        <v>46357</v>
      </c>
    </row>
    <row r="706" spans="1:9" x14ac:dyDescent="0.3">
      <c r="A706" t="s">
        <v>1791</v>
      </c>
      <c r="B706" t="s">
        <v>974</v>
      </c>
      <c r="C706" t="s">
        <v>1247</v>
      </c>
      <c r="D706" t="s">
        <v>8350</v>
      </c>
      <c r="E706" t="s">
        <v>9017</v>
      </c>
      <c r="F706" s="84">
        <v>46023</v>
      </c>
      <c r="G706" s="84">
        <v>46357</v>
      </c>
    </row>
    <row r="707" spans="1:9" x14ac:dyDescent="0.3">
      <c r="A707" t="s">
        <v>1791</v>
      </c>
      <c r="B707" t="s">
        <v>974</v>
      </c>
      <c r="C707" t="s">
        <v>1247</v>
      </c>
      <c r="D707" t="s">
        <v>8350</v>
      </c>
      <c r="E707" t="s">
        <v>9018</v>
      </c>
      <c r="F707" s="84">
        <v>46023</v>
      </c>
      <c r="G707" s="84">
        <v>46357</v>
      </c>
    </row>
    <row r="708" spans="1:9" x14ac:dyDescent="0.3">
      <c r="A708" t="s">
        <v>1445</v>
      </c>
      <c r="B708" t="s">
        <v>196</v>
      </c>
      <c r="C708" t="s">
        <v>1247</v>
      </c>
      <c r="D708" t="s">
        <v>8350</v>
      </c>
      <c r="E708" t="s">
        <v>9019</v>
      </c>
      <c r="F708" s="84">
        <v>46023</v>
      </c>
      <c r="G708" s="84">
        <v>46357</v>
      </c>
      <c r="H708">
        <v>24</v>
      </c>
      <c r="I708">
        <v>26819822</v>
      </c>
    </row>
    <row r="709" spans="1:9" x14ac:dyDescent="0.3">
      <c r="A709" t="s">
        <v>2569</v>
      </c>
      <c r="B709" t="s">
        <v>230</v>
      </c>
      <c r="C709" t="s">
        <v>1247</v>
      </c>
      <c r="D709" t="s">
        <v>8350</v>
      </c>
      <c r="E709" t="s">
        <v>9020</v>
      </c>
      <c r="F709" s="84">
        <v>46023</v>
      </c>
      <c r="G709" s="84">
        <v>46357</v>
      </c>
    </row>
    <row r="710" spans="1:9" x14ac:dyDescent="0.3">
      <c r="A710" t="s">
        <v>2569</v>
      </c>
      <c r="B710" t="s">
        <v>230</v>
      </c>
      <c r="C710" t="s">
        <v>1247</v>
      </c>
      <c r="D710" t="s">
        <v>8350</v>
      </c>
      <c r="E710" t="s">
        <v>9021</v>
      </c>
      <c r="F710" s="84">
        <v>46023</v>
      </c>
      <c r="G710" s="84">
        <v>46357</v>
      </c>
    </row>
    <row r="711" spans="1:9" x14ac:dyDescent="0.3">
      <c r="A711" t="s">
        <v>2569</v>
      </c>
      <c r="B711" t="s">
        <v>230</v>
      </c>
      <c r="C711" t="s">
        <v>1247</v>
      </c>
      <c r="D711" t="s">
        <v>8350</v>
      </c>
      <c r="E711" t="s">
        <v>9022</v>
      </c>
      <c r="F711" s="84">
        <v>46023</v>
      </c>
      <c r="G711" s="84">
        <v>46357</v>
      </c>
    </row>
    <row r="712" spans="1:9" x14ac:dyDescent="0.3">
      <c r="A712" t="s">
        <v>2569</v>
      </c>
      <c r="B712" t="s">
        <v>230</v>
      </c>
      <c r="C712" t="s">
        <v>1247</v>
      </c>
      <c r="D712" t="s">
        <v>8350</v>
      </c>
      <c r="E712" t="s">
        <v>9023</v>
      </c>
      <c r="F712" s="84">
        <v>46023</v>
      </c>
      <c r="G712" s="84">
        <v>46357</v>
      </c>
    </row>
    <row r="713" spans="1:9" x14ac:dyDescent="0.3">
      <c r="A713" t="s">
        <v>2569</v>
      </c>
      <c r="B713" t="s">
        <v>230</v>
      </c>
      <c r="C713" t="s">
        <v>1247</v>
      </c>
      <c r="D713" t="s">
        <v>8350</v>
      </c>
      <c r="E713" t="s">
        <v>9024</v>
      </c>
      <c r="F713" s="84">
        <v>46023</v>
      </c>
      <c r="G713" s="84">
        <v>46357</v>
      </c>
    </row>
    <row r="714" spans="1:9" x14ac:dyDescent="0.3">
      <c r="A714" t="s">
        <v>1794</v>
      </c>
      <c r="B714" t="s">
        <v>160</v>
      </c>
      <c r="C714" t="s">
        <v>1247</v>
      </c>
      <c r="D714" t="s">
        <v>8350</v>
      </c>
      <c r="E714" t="s">
        <v>9025</v>
      </c>
      <c r="F714" s="84">
        <v>46023</v>
      </c>
      <c r="G714" s="84">
        <v>46357</v>
      </c>
      <c r="H714">
        <v>7</v>
      </c>
      <c r="I714">
        <v>0</v>
      </c>
    </row>
    <row r="715" spans="1:9" x14ac:dyDescent="0.3">
      <c r="A715" t="s">
        <v>1794</v>
      </c>
      <c r="B715" t="s">
        <v>160</v>
      </c>
      <c r="C715" t="s">
        <v>1247</v>
      </c>
      <c r="D715" t="s">
        <v>8350</v>
      </c>
      <c r="E715" t="s">
        <v>9026</v>
      </c>
      <c r="F715" s="84">
        <v>46023</v>
      </c>
      <c r="G715" s="84">
        <v>46357</v>
      </c>
      <c r="H715">
        <v>7</v>
      </c>
      <c r="I715">
        <v>0</v>
      </c>
    </row>
    <row r="716" spans="1:9" x14ac:dyDescent="0.3">
      <c r="A716" t="s">
        <v>5223</v>
      </c>
      <c r="B716" t="s">
        <v>579</v>
      </c>
      <c r="C716" t="s">
        <v>1247</v>
      </c>
      <c r="D716" t="s">
        <v>8350</v>
      </c>
      <c r="E716" t="s">
        <v>9027</v>
      </c>
      <c r="F716" s="84">
        <v>46023</v>
      </c>
      <c r="G716" s="84">
        <v>46357</v>
      </c>
    </row>
    <row r="717" spans="1:9" x14ac:dyDescent="0.3">
      <c r="A717" t="s">
        <v>5223</v>
      </c>
      <c r="B717" t="s">
        <v>579</v>
      </c>
      <c r="C717" t="s">
        <v>1247</v>
      </c>
      <c r="D717" t="s">
        <v>8350</v>
      </c>
      <c r="E717" t="s">
        <v>9028</v>
      </c>
      <c r="F717" s="84">
        <v>46023</v>
      </c>
      <c r="G717" s="84">
        <v>46357</v>
      </c>
    </row>
    <row r="718" spans="1:9" x14ac:dyDescent="0.3">
      <c r="A718" t="s">
        <v>5223</v>
      </c>
      <c r="B718" t="s">
        <v>579</v>
      </c>
      <c r="C718" t="s">
        <v>1247</v>
      </c>
      <c r="D718" t="s">
        <v>8350</v>
      </c>
      <c r="E718" t="s">
        <v>9029</v>
      </c>
      <c r="F718" s="84">
        <v>46023</v>
      </c>
      <c r="G718" s="84">
        <v>46357</v>
      </c>
    </row>
    <row r="719" spans="1:9" x14ac:dyDescent="0.3">
      <c r="A719" t="s">
        <v>5223</v>
      </c>
      <c r="B719" t="s">
        <v>579</v>
      </c>
      <c r="C719" t="s">
        <v>1247</v>
      </c>
      <c r="D719" t="s">
        <v>8350</v>
      </c>
      <c r="E719" t="s">
        <v>9030</v>
      </c>
      <c r="F719" s="84">
        <v>46023</v>
      </c>
      <c r="G719" s="84">
        <v>46357</v>
      </c>
    </row>
    <row r="720" spans="1:9" x14ac:dyDescent="0.3">
      <c r="A720" t="s">
        <v>5223</v>
      </c>
      <c r="B720" t="s">
        <v>579</v>
      </c>
      <c r="C720" t="s">
        <v>1247</v>
      </c>
      <c r="D720" t="s">
        <v>8350</v>
      </c>
      <c r="E720" t="s">
        <v>9031</v>
      </c>
      <c r="F720" s="84">
        <v>46023</v>
      </c>
      <c r="G720" s="84">
        <v>46357</v>
      </c>
    </row>
    <row r="721" spans="1:7" x14ac:dyDescent="0.3">
      <c r="A721" t="s">
        <v>5223</v>
      </c>
      <c r="B721" t="s">
        <v>579</v>
      </c>
      <c r="C721" t="s">
        <v>1247</v>
      </c>
      <c r="D721" t="s">
        <v>8350</v>
      </c>
      <c r="E721" t="s">
        <v>9032</v>
      </c>
      <c r="F721" s="84">
        <v>46023</v>
      </c>
      <c r="G721" s="84">
        <v>46357</v>
      </c>
    </row>
    <row r="722" spans="1:7" x14ac:dyDescent="0.3">
      <c r="A722" t="s">
        <v>5223</v>
      </c>
      <c r="B722" t="s">
        <v>579</v>
      </c>
      <c r="C722" t="s">
        <v>1247</v>
      </c>
      <c r="D722" t="s">
        <v>8350</v>
      </c>
      <c r="E722" t="s">
        <v>9033</v>
      </c>
      <c r="F722" s="84">
        <v>46023</v>
      </c>
      <c r="G722" s="84">
        <v>46357</v>
      </c>
    </row>
    <row r="723" spans="1:7" x14ac:dyDescent="0.3">
      <c r="A723" t="s">
        <v>5223</v>
      </c>
      <c r="B723" t="s">
        <v>579</v>
      </c>
      <c r="C723" t="s">
        <v>1247</v>
      </c>
      <c r="D723" t="s">
        <v>8350</v>
      </c>
      <c r="E723" t="s">
        <v>9034</v>
      </c>
      <c r="F723" s="84">
        <v>46023</v>
      </c>
      <c r="G723" s="84">
        <v>46357</v>
      </c>
    </row>
    <row r="724" spans="1:7" x14ac:dyDescent="0.3">
      <c r="A724" t="s">
        <v>5223</v>
      </c>
      <c r="B724" t="s">
        <v>579</v>
      </c>
      <c r="C724" t="s">
        <v>1247</v>
      </c>
      <c r="D724" t="s">
        <v>8350</v>
      </c>
      <c r="E724" t="s">
        <v>9035</v>
      </c>
      <c r="F724" s="84">
        <v>46023</v>
      </c>
      <c r="G724" s="84">
        <v>46357</v>
      </c>
    </row>
    <row r="725" spans="1:7" x14ac:dyDescent="0.3">
      <c r="A725" t="s">
        <v>5223</v>
      </c>
      <c r="B725" t="s">
        <v>579</v>
      </c>
      <c r="C725" t="s">
        <v>1247</v>
      </c>
      <c r="D725" t="s">
        <v>8350</v>
      </c>
      <c r="E725" t="s">
        <v>9036</v>
      </c>
      <c r="F725" s="84">
        <v>46023</v>
      </c>
      <c r="G725" s="84">
        <v>46357</v>
      </c>
    </row>
    <row r="726" spans="1:7" x14ac:dyDescent="0.3">
      <c r="A726" t="s">
        <v>5223</v>
      </c>
      <c r="B726" t="s">
        <v>579</v>
      </c>
      <c r="C726" t="s">
        <v>1247</v>
      </c>
      <c r="D726" t="s">
        <v>8350</v>
      </c>
      <c r="E726" t="s">
        <v>9037</v>
      </c>
      <c r="F726" s="84">
        <v>46023</v>
      </c>
      <c r="G726" s="84">
        <v>46357</v>
      </c>
    </row>
    <row r="727" spans="1:7" x14ac:dyDescent="0.3">
      <c r="A727" t="s">
        <v>5223</v>
      </c>
      <c r="B727" t="s">
        <v>579</v>
      </c>
      <c r="C727" t="s">
        <v>1247</v>
      </c>
      <c r="D727" t="s">
        <v>8350</v>
      </c>
      <c r="E727" t="s">
        <v>9038</v>
      </c>
      <c r="F727" s="84">
        <v>46023</v>
      </c>
      <c r="G727" s="84">
        <v>46357</v>
      </c>
    </row>
    <row r="728" spans="1:7" x14ac:dyDescent="0.3">
      <c r="A728" t="s">
        <v>5223</v>
      </c>
      <c r="B728" t="s">
        <v>579</v>
      </c>
      <c r="C728" t="s">
        <v>1247</v>
      </c>
      <c r="D728" t="s">
        <v>8350</v>
      </c>
      <c r="E728" t="s">
        <v>9039</v>
      </c>
      <c r="F728" s="84">
        <v>46023</v>
      </c>
      <c r="G728" s="84">
        <v>46357</v>
      </c>
    </row>
    <row r="729" spans="1:7" x14ac:dyDescent="0.3">
      <c r="A729" t="s">
        <v>5223</v>
      </c>
      <c r="B729" t="s">
        <v>579</v>
      </c>
      <c r="C729" t="s">
        <v>1247</v>
      </c>
      <c r="D729" t="s">
        <v>8350</v>
      </c>
      <c r="E729" t="s">
        <v>9040</v>
      </c>
      <c r="F729" s="84">
        <v>46023</v>
      </c>
      <c r="G729" s="84">
        <v>46357</v>
      </c>
    </row>
    <row r="730" spans="1:7" x14ac:dyDescent="0.3">
      <c r="A730" t="s">
        <v>5223</v>
      </c>
      <c r="B730" t="s">
        <v>579</v>
      </c>
      <c r="C730" t="s">
        <v>1247</v>
      </c>
      <c r="D730" t="s">
        <v>8350</v>
      </c>
      <c r="E730" t="s">
        <v>9041</v>
      </c>
      <c r="F730" s="84">
        <v>46023</v>
      </c>
      <c r="G730" s="84">
        <v>46357</v>
      </c>
    </row>
    <row r="731" spans="1:7" x14ac:dyDescent="0.3">
      <c r="A731" t="s">
        <v>5223</v>
      </c>
      <c r="B731" t="s">
        <v>579</v>
      </c>
      <c r="C731" t="s">
        <v>1247</v>
      </c>
      <c r="D731" t="s">
        <v>8350</v>
      </c>
      <c r="E731" t="s">
        <v>8742</v>
      </c>
      <c r="F731" s="84">
        <v>46023</v>
      </c>
      <c r="G731" s="84">
        <v>46357</v>
      </c>
    </row>
    <row r="732" spans="1:7" x14ac:dyDescent="0.3">
      <c r="A732" t="s">
        <v>5223</v>
      </c>
      <c r="B732" t="s">
        <v>579</v>
      </c>
      <c r="C732" t="s">
        <v>1247</v>
      </c>
      <c r="D732" t="s">
        <v>8350</v>
      </c>
      <c r="E732" t="s">
        <v>9042</v>
      </c>
      <c r="F732" s="84">
        <v>46023</v>
      </c>
      <c r="G732" s="84">
        <v>46357</v>
      </c>
    </row>
    <row r="733" spans="1:7" x14ac:dyDescent="0.3">
      <c r="A733" t="s">
        <v>5223</v>
      </c>
      <c r="B733" t="s">
        <v>579</v>
      </c>
      <c r="C733" t="s">
        <v>1247</v>
      </c>
      <c r="D733" t="s">
        <v>8350</v>
      </c>
      <c r="E733" t="s">
        <v>8462</v>
      </c>
      <c r="F733" s="84">
        <v>46023</v>
      </c>
      <c r="G733" s="84">
        <v>46357</v>
      </c>
    </row>
    <row r="734" spans="1:7" x14ac:dyDescent="0.3">
      <c r="A734" t="s">
        <v>5223</v>
      </c>
      <c r="B734" t="s">
        <v>579</v>
      </c>
      <c r="C734" t="s">
        <v>1247</v>
      </c>
      <c r="D734" t="s">
        <v>8350</v>
      </c>
      <c r="E734" t="s">
        <v>9043</v>
      </c>
      <c r="F734" s="84">
        <v>46023</v>
      </c>
      <c r="G734" s="84">
        <v>46357</v>
      </c>
    </row>
    <row r="735" spans="1:7" x14ac:dyDescent="0.3">
      <c r="A735" t="s">
        <v>5223</v>
      </c>
      <c r="B735" t="s">
        <v>579</v>
      </c>
      <c r="C735" t="s">
        <v>1247</v>
      </c>
      <c r="D735" t="s">
        <v>8350</v>
      </c>
      <c r="E735" t="s">
        <v>9044</v>
      </c>
      <c r="F735" s="84">
        <v>46023</v>
      </c>
      <c r="G735" s="84">
        <v>46357</v>
      </c>
    </row>
    <row r="736" spans="1:7" x14ac:dyDescent="0.3">
      <c r="A736" t="s">
        <v>5223</v>
      </c>
      <c r="B736" t="s">
        <v>579</v>
      </c>
      <c r="C736" t="s">
        <v>1247</v>
      </c>
      <c r="D736" t="s">
        <v>8350</v>
      </c>
      <c r="E736" t="s">
        <v>9045</v>
      </c>
      <c r="F736" s="84">
        <v>46023</v>
      </c>
      <c r="G736" s="84">
        <v>46357</v>
      </c>
    </row>
    <row r="737" spans="1:9" x14ac:dyDescent="0.3">
      <c r="A737" t="s">
        <v>5223</v>
      </c>
      <c r="B737" t="s">
        <v>579</v>
      </c>
      <c r="C737" t="s">
        <v>1247</v>
      </c>
      <c r="D737" t="s">
        <v>8350</v>
      </c>
      <c r="E737" t="s">
        <v>9046</v>
      </c>
      <c r="F737" s="84">
        <v>46023</v>
      </c>
      <c r="G737" s="84">
        <v>46357</v>
      </c>
    </row>
    <row r="738" spans="1:9" x14ac:dyDescent="0.3">
      <c r="A738" t="s">
        <v>5223</v>
      </c>
      <c r="B738" t="s">
        <v>579</v>
      </c>
      <c r="C738" t="s">
        <v>1247</v>
      </c>
      <c r="D738" t="s">
        <v>8350</v>
      </c>
      <c r="E738" t="s">
        <v>9047</v>
      </c>
      <c r="F738" s="84">
        <v>46023</v>
      </c>
      <c r="G738" s="84">
        <v>46357</v>
      </c>
    </row>
    <row r="739" spans="1:9" x14ac:dyDescent="0.3">
      <c r="A739" t="s">
        <v>5223</v>
      </c>
      <c r="B739" t="s">
        <v>579</v>
      </c>
      <c r="C739" t="s">
        <v>1247</v>
      </c>
      <c r="D739" t="s">
        <v>8350</v>
      </c>
      <c r="E739" t="s">
        <v>9048</v>
      </c>
      <c r="F739" s="84">
        <v>46023</v>
      </c>
      <c r="G739" s="84">
        <v>46357</v>
      </c>
    </row>
    <row r="740" spans="1:9" x14ac:dyDescent="0.3">
      <c r="A740" t="s">
        <v>5223</v>
      </c>
      <c r="B740" t="s">
        <v>579</v>
      </c>
      <c r="C740" t="s">
        <v>1247</v>
      </c>
      <c r="D740" t="s">
        <v>8350</v>
      </c>
      <c r="E740" t="s">
        <v>9049</v>
      </c>
      <c r="F740" s="84">
        <v>46023</v>
      </c>
      <c r="G740" s="84">
        <v>46357</v>
      </c>
    </row>
    <row r="741" spans="1:9" x14ac:dyDescent="0.3">
      <c r="A741" t="s">
        <v>1782</v>
      </c>
      <c r="B741" t="s">
        <v>503</v>
      </c>
      <c r="C741" t="s">
        <v>1247</v>
      </c>
      <c r="D741" t="s">
        <v>8350</v>
      </c>
      <c r="E741" t="s">
        <v>9050</v>
      </c>
      <c r="F741" s="84">
        <v>46023</v>
      </c>
      <c r="G741" s="84">
        <v>46357</v>
      </c>
    </row>
    <row r="742" spans="1:9" x14ac:dyDescent="0.3">
      <c r="A742" t="s">
        <v>1782</v>
      </c>
      <c r="B742" t="s">
        <v>503</v>
      </c>
      <c r="C742" t="s">
        <v>1247</v>
      </c>
      <c r="D742" t="s">
        <v>8350</v>
      </c>
      <c r="E742" t="s">
        <v>9051</v>
      </c>
      <c r="F742" s="84">
        <v>46023</v>
      </c>
      <c r="G742" s="84">
        <v>46357</v>
      </c>
    </row>
    <row r="743" spans="1:9" x14ac:dyDescent="0.3">
      <c r="A743" t="s">
        <v>1782</v>
      </c>
      <c r="B743" t="s">
        <v>503</v>
      </c>
      <c r="C743" t="s">
        <v>1247</v>
      </c>
      <c r="D743" t="s">
        <v>8350</v>
      </c>
      <c r="E743" t="s">
        <v>9052</v>
      </c>
      <c r="F743" s="84">
        <v>46023</v>
      </c>
      <c r="G743" s="84">
        <v>46357</v>
      </c>
    </row>
    <row r="744" spans="1:9" x14ac:dyDescent="0.3">
      <c r="A744" t="s">
        <v>1782</v>
      </c>
      <c r="B744" t="s">
        <v>503</v>
      </c>
      <c r="C744" t="s">
        <v>1247</v>
      </c>
      <c r="D744" t="s">
        <v>8350</v>
      </c>
      <c r="E744" t="s">
        <v>9053</v>
      </c>
      <c r="F744" s="84">
        <v>46023</v>
      </c>
      <c r="G744" s="84">
        <v>46357</v>
      </c>
    </row>
    <row r="745" spans="1:9" x14ac:dyDescent="0.3">
      <c r="A745" t="s">
        <v>1684</v>
      </c>
      <c r="B745" t="s">
        <v>82</v>
      </c>
      <c r="C745" t="s">
        <v>1247</v>
      </c>
      <c r="D745" t="s">
        <v>8350</v>
      </c>
      <c r="E745" t="s">
        <v>8496</v>
      </c>
      <c r="F745" s="84">
        <v>46023</v>
      </c>
      <c r="G745" s="84">
        <v>46357</v>
      </c>
      <c r="H745">
        <v>20</v>
      </c>
      <c r="I745">
        <v>3</v>
      </c>
    </row>
    <row r="746" spans="1:9" x14ac:dyDescent="0.3">
      <c r="A746" t="s">
        <v>1684</v>
      </c>
      <c r="B746" t="s">
        <v>82</v>
      </c>
      <c r="C746" t="s">
        <v>1247</v>
      </c>
      <c r="D746" t="s">
        <v>8350</v>
      </c>
      <c r="E746" t="s">
        <v>9054</v>
      </c>
      <c r="F746" s="84">
        <v>46023</v>
      </c>
      <c r="G746" s="84">
        <v>46357</v>
      </c>
      <c r="H746">
        <v>1</v>
      </c>
      <c r="I746">
        <v>0</v>
      </c>
    </row>
    <row r="747" spans="1:9" x14ac:dyDescent="0.3">
      <c r="A747" t="s">
        <v>1684</v>
      </c>
      <c r="B747" t="s">
        <v>82</v>
      </c>
      <c r="C747" t="s">
        <v>1247</v>
      </c>
      <c r="D747" t="s">
        <v>8350</v>
      </c>
      <c r="E747" t="s">
        <v>9055</v>
      </c>
      <c r="F747" s="84">
        <v>46023</v>
      </c>
      <c r="G747" s="84">
        <v>46357</v>
      </c>
    </row>
    <row r="748" spans="1:9" x14ac:dyDescent="0.3">
      <c r="A748" t="s">
        <v>5261</v>
      </c>
      <c r="B748" t="s">
        <v>82</v>
      </c>
      <c r="C748" t="s">
        <v>1247</v>
      </c>
      <c r="D748" t="s">
        <v>8350</v>
      </c>
      <c r="E748" t="s">
        <v>9056</v>
      </c>
      <c r="F748" s="84">
        <v>46023</v>
      </c>
      <c r="G748" s="84">
        <v>46357</v>
      </c>
    </row>
    <row r="749" spans="1:9" x14ac:dyDescent="0.3">
      <c r="A749" t="s">
        <v>5261</v>
      </c>
      <c r="B749" t="s">
        <v>82</v>
      </c>
      <c r="C749" t="s">
        <v>1247</v>
      </c>
      <c r="D749" t="s">
        <v>8350</v>
      </c>
      <c r="E749" t="s">
        <v>9057</v>
      </c>
      <c r="F749" s="84">
        <v>46023</v>
      </c>
      <c r="G749" s="84">
        <v>46357</v>
      </c>
    </row>
    <row r="750" spans="1:9" x14ac:dyDescent="0.3">
      <c r="A750" t="s">
        <v>5270</v>
      </c>
      <c r="B750" t="s">
        <v>736</v>
      </c>
      <c r="C750" t="s">
        <v>1247</v>
      </c>
      <c r="D750" t="s">
        <v>8350</v>
      </c>
      <c r="E750" t="s">
        <v>9058</v>
      </c>
      <c r="F750" s="84">
        <v>46023</v>
      </c>
      <c r="G750" s="84">
        <v>46357</v>
      </c>
    </row>
    <row r="751" spans="1:9" x14ac:dyDescent="0.3">
      <c r="A751" t="s">
        <v>5270</v>
      </c>
      <c r="B751" t="s">
        <v>736</v>
      </c>
      <c r="C751" t="s">
        <v>1247</v>
      </c>
      <c r="D751" t="s">
        <v>8350</v>
      </c>
      <c r="E751" t="s">
        <v>9059</v>
      </c>
      <c r="F751" s="84">
        <v>46023</v>
      </c>
      <c r="G751" s="84">
        <v>46357</v>
      </c>
    </row>
    <row r="752" spans="1:9" x14ac:dyDescent="0.3">
      <c r="A752" t="s">
        <v>5270</v>
      </c>
      <c r="B752" t="s">
        <v>736</v>
      </c>
      <c r="C752" t="s">
        <v>1247</v>
      </c>
      <c r="D752" t="s">
        <v>8350</v>
      </c>
      <c r="E752" t="s">
        <v>9060</v>
      </c>
      <c r="F752" s="84">
        <v>46023</v>
      </c>
      <c r="G752" s="84">
        <v>46357</v>
      </c>
    </row>
    <row r="753" spans="1:7" x14ac:dyDescent="0.3">
      <c r="A753" t="s">
        <v>5270</v>
      </c>
      <c r="B753" t="s">
        <v>736</v>
      </c>
      <c r="C753" t="s">
        <v>1247</v>
      </c>
      <c r="D753" t="s">
        <v>8350</v>
      </c>
      <c r="E753" t="s">
        <v>9061</v>
      </c>
      <c r="F753" s="84">
        <v>46023</v>
      </c>
      <c r="G753" s="84">
        <v>46357</v>
      </c>
    </row>
    <row r="754" spans="1:7" x14ac:dyDescent="0.3">
      <c r="A754" t="s">
        <v>5270</v>
      </c>
      <c r="B754" t="s">
        <v>736</v>
      </c>
      <c r="C754" t="s">
        <v>1247</v>
      </c>
      <c r="D754" t="s">
        <v>8350</v>
      </c>
      <c r="E754" t="s">
        <v>9062</v>
      </c>
      <c r="F754" s="84">
        <v>46023</v>
      </c>
      <c r="G754" s="84">
        <v>46357</v>
      </c>
    </row>
    <row r="755" spans="1:7" x14ac:dyDescent="0.3">
      <c r="A755" t="s">
        <v>5270</v>
      </c>
      <c r="B755" t="s">
        <v>736</v>
      </c>
      <c r="C755" t="s">
        <v>1247</v>
      </c>
      <c r="D755" t="s">
        <v>8350</v>
      </c>
      <c r="E755" t="s">
        <v>9063</v>
      </c>
      <c r="F755" s="84">
        <v>46023</v>
      </c>
      <c r="G755" s="84">
        <v>46357</v>
      </c>
    </row>
    <row r="756" spans="1:7" x14ac:dyDescent="0.3">
      <c r="A756" t="s">
        <v>5270</v>
      </c>
      <c r="B756" t="s">
        <v>736</v>
      </c>
      <c r="C756" t="s">
        <v>1247</v>
      </c>
      <c r="D756" t="s">
        <v>8350</v>
      </c>
      <c r="E756" t="s">
        <v>9064</v>
      </c>
      <c r="F756" s="84">
        <v>46023</v>
      </c>
      <c r="G756" s="84">
        <v>46357</v>
      </c>
    </row>
    <row r="757" spans="1:7" x14ac:dyDescent="0.3">
      <c r="A757" t="s">
        <v>5270</v>
      </c>
      <c r="B757" t="s">
        <v>736</v>
      </c>
      <c r="C757" t="s">
        <v>1247</v>
      </c>
      <c r="D757" t="s">
        <v>8350</v>
      </c>
      <c r="E757" t="s">
        <v>9065</v>
      </c>
      <c r="F757" s="84">
        <v>46023</v>
      </c>
      <c r="G757" s="84">
        <v>46357</v>
      </c>
    </row>
    <row r="758" spans="1:7" x14ac:dyDescent="0.3">
      <c r="A758" t="s">
        <v>5270</v>
      </c>
      <c r="B758" t="s">
        <v>736</v>
      </c>
      <c r="C758" t="s">
        <v>1247</v>
      </c>
      <c r="D758" t="s">
        <v>8350</v>
      </c>
      <c r="E758" t="s">
        <v>9066</v>
      </c>
      <c r="F758" s="84">
        <v>46023</v>
      </c>
      <c r="G758" s="84">
        <v>46357</v>
      </c>
    </row>
    <row r="759" spans="1:7" x14ac:dyDescent="0.3">
      <c r="A759" t="s">
        <v>5270</v>
      </c>
      <c r="B759" t="s">
        <v>736</v>
      </c>
      <c r="C759" t="s">
        <v>1247</v>
      </c>
      <c r="D759" t="s">
        <v>8350</v>
      </c>
      <c r="E759" t="s">
        <v>9067</v>
      </c>
      <c r="F759" s="84">
        <v>46023</v>
      </c>
      <c r="G759" s="84">
        <v>46357</v>
      </c>
    </row>
    <row r="760" spans="1:7" x14ac:dyDescent="0.3">
      <c r="A760" t="s">
        <v>5270</v>
      </c>
      <c r="B760" t="s">
        <v>736</v>
      </c>
      <c r="C760" t="s">
        <v>1247</v>
      </c>
      <c r="D760" t="s">
        <v>8350</v>
      </c>
      <c r="E760" t="s">
        <v>9068</v>
      </c>
      <c r="F760" s="84">
        <v>46023</v>
      </c>
      <c r="G760" s="84">
        <v>46357</v>
      </c>
    </row>
    <row r="761" spans="1:7" x14ac:dyDescent="0.3">
      <c r="A761" t="s">
        <v>2554</v>
      </c>
      <c r="B761" t="s">
        <v>125</v>
      </c>
      <c r="C761" t="s">
        <v>1247</v>
      </c>
      <c r="D761" t="s">
        <v>8350</v>
      </c>
      <c r="E761" t="s">
        <v>9069</v>
      </c>
      <c r="F761" s="84">
        <v>46023</v>
      </c>
      <c r="G761" s="84">
        <v>46357</v>
      </c>
    </row>
    <row r="762" spans="1:7" x14ac:dyDescent="0.3">
      <c r="A762" t="s">
        <v>2554</v>
      </c>
      <c r="B762" t="s">
        <v>125</v>
      </c>
      <c r="C762" t="s">
        <v>1247</v>
      </c>
      <c r="D762" t="s">
        <v>8350</v>
      </c>
      <c r="E762" t="s">
        <v>9070</v>
      </c>
      <c r="F762" s="84">
        <v>46023</v>
      </c>
      <c r="G762" s="84">
        <v>46357</v>
      </c>
    </row>
    <row r="763" spans="1:7" x14ac:dyDescent="0.3">
      <c r="A763" t="s">
        <v>2554</v>
      </c>
      <c r="B763" t="s">
        <v>125</v>
      </c>
      <c r="C763" t="s">
        <v>1247</v>
      </c>
      <c r="D763" t="s">
        <v>8350</v>
      </c>
      <c r="E763" t="s">
        <v>9071</v>
      </c>
      <c r="F763" s="84">
        <v>46023</v>
      </c>
      <c r="G763" s="84">
        <v>46357</v>
      </c>
    </row>
    <row r="764" spans="1:7" x14ac:dyDescent="0.3">
      <c r="A764" t="s">
        <v>2554</v>
      </c>
      <c r="B764" t="s">
        <v>651</v>
      </c>
      <c r="C764" t="s">
        <v>1247</v>
      </c>
      <c r="D764" t="s">
        <v>8350</v>
      </c>
      <c r="E764" t="s">
        <v>9072</v>
      </c>
      <c r="F764" s="84">
        <v>46023</v>
      </c>
      <c r="G764" s="84">
        <v>46357</v>
      </c>
    </row>
    <row r="765" spans="1:7" x14ac:dyDescent="0.3">
      <c r="A765" t="s">
        <v>2554</v>
      </c>
      <c r="B765" t="s">
        <v>651</v>
      </c>
      <c r="C765" t="s">
        <v>1247</v>
      </c>
      <c r="D765" t="s">
        <v>8350</v>
      </c>
      <c r="E765" t="s">
        <v>9073</v>
      </c>
      <c r="F765" s="84">
        <v>46023</v>
      </c>
      <c r="G765" s="84">
        <v>46357</v>
      </c>
    </row>
    <row r="766" spans="1:7" x14ac:dyDescent="0.3">
      <c r="A766" t="s">
        <v>2554</v>
      </c>
      <c r="B766" t="s">
        <v>651</v>
      </c>
      <c r="C766" t="s">
        <v>1247</v>
      </c>
      <c r="D766" t="s">
        <v>8350</v>
      </c>
      <c r="E766" t="s">
        <v>9074</v>
      </c>
      <c r="F766" s="84">
        <v>46023</v>
      </c>
      <c r="G766" s="84">
        <v>46357</v>
      </c>
    </row>
    <row r="767" spans="1:7" x14ac:dyDescent="0.3">
      <c r="A767" t="s">
        <v>2554</v>
      </c>
      <c r="B767" t="s">
        <v>651</v>
      </c>
      <c r="C767" t="s">
        <v>1247</v>
      </c>
      <c r="D767" t="s">
        <v>8350</v>
      </c>
      <c r="E767" t="s">
        <v>9075</v>
      </c>
      <c r="F767" s="84">
        <v>46023</v>
      </c>
      <c r="G767" s="84">
        <v>46357</v>
      </c>
    </row>
    <row r="768" spans="1:7" x14ac:dyDescent="0.3">
      <c r="A768" t="s">
        <v>2554</v>
      </c>
      <c r="B768" t="s">
        <v>651</v>
      </c>
      <c r="C768" t="s">
        <v>1247</v>
      </c>
      <c r="D768" t="s">
        <v>8350</v>
      </c>
      <c r="E768" t="s">
        <v>9076</v>
      </c>
      <c r="F768" s="84">
        <v>46023</v>
      </c>
      <c r="G768" s="84">
        <v>46357</v>
      </c>
    </row>
    <row r="769" spans="1:9" x14ac:dyDescent="0.3">
      <c r="A769" t="s">
        <v>2554</v>
      </c>
      <c r="B769" t="s">
        <v>651</v>
      </c>
      <c r="C769" t="s">
        <v>1247</v>
      </c>
      <c r="D769" t="s">
        <v>8350</v>
      </c>
      <c r="E769" t="s">
        <v>9077</v>
      </c>
      <c r="F769" s="84">
        <v>46023</v>
      </c>
      <c r="G769" s="84">
        <v>46357</v>
      </c>
    </row>
    <row r="770" spans="1:9" x14ac:dyDescent="0.3">
      <c r="A770" t="s">
        <v>2554</v>
      </c>
      <c r="B770" t="s">
        <v>651</v>
      </c>
      <c r="C770" t="s">
        <v>1247</v>
      </c>
      <c r="D770" t="s">
        <v>8350</v>
      </c>
      <c r="E770" t="s">
        <v>9078</v>
      </c>
      <c r="F770" s="84">
        <v>46023</v>
      </c>
      <c r="G770" s="84">
        <v>46357</v>
      </c>
    </row>
    <row r="771" spans="1:9" x14ac:dyDescent="0.3">
      <c r="A771" t="s">
        <v>5298</v>
      </c>
      <c r="B771" t="s">
        <v>414</v>
      </c>
      <c r="C771" t="s">
        <v>1247</v>
      </c>
      <c r="D771" t="s">
        <v>8350</v>
      </c>
      <c r="E771" t="s">
        <v>9079</v>
      </c>
      <c r="F771" s="84">
        <v>46023</v>
      </c>
      <c r="G771" s="84">
        <v>46357</v>
      </c>
    </row>
    <row r="772" spans="1:9" x14ac:dyDescent="0.3">
      <c r="A772" t="s">
        <v>5298</v>
      </c>
      <c r="B772" t="s">
        <v>414</v>
      </c>
      <c r="C772" t="s">
        <v>1247</v>
      </c>
      <c r="D772" t="s">
        <v>8350</v>
      </c>
      <c r="E772" t="s">
        <v>9080</v>
      </c>
      <c r="F772" s="84">
        <v>46023</v>
      </c>
      <c r="G772" s="84">
        <v>46357</v>
      </c>
    </row>
    <row r="773" spans="1:9" x14ac:dyDescent="0.3">
      <c r="A773" t="s">
        <v>5298</v>
      </c>
      <c r="B773" t="s">
        <v>414</v>
      </c>
      <c r="C773" t="s">
        <v>1247</v>
      </c>
      <c r="D773" t="s">
        <v>8350</v>
      </c>
      <c r="E773" t="s">
        <v>9081</v>
      </c>
      <c r="F773" s="84">
        <v>46023</v>
      </c>
      <c r="G773" s="84">
        <v>46357</v>
      </c>
    </row>
    <row r="774" spans="1:9" x14ac:dyDescent="0.3">
      <c r="A774" t="s">
        <v>5298</v>
      </c>
      <c r="B774" t="s">
        <v>414</v>
      </c>
      <c r="C774" t="s">
        <v>1247</v>
      </c>
      <c r="D774" t="s">
        <v>8350</v>
      </c>
      <c r="E774" t="s">
        <v>9082</v>
      </c>
      <c r="F774" s="84">
        <v>46023</v>
      </c>
      <c r="G774" s="84">
        <v>46357</v>
      </c>
    </row>
    <row r="775" spans="1:9" x14ac:dyDescent="0.3">
      <c r="A775" t="s">
        <v>1797</v>
      </c>
      <c r="B775" t="s">
        <v>208</v>
      </c>
      <c r="C775" t="s">
        <v>1247</v>
      </c>
      <c r="D775" t="s">
        <v>8350</v>
      </c>
      <c r="E775" t="s">
        <v>9083</v>
      </c>
      <c r="F775" s="84">
        <v>46023</v>
      </c>
      <c r="G775" s="84">
        <v>46357</v>
      </c>
    </row>
    <row r="776" spans="1:9" x14ac:dyDescent="0.3">
      <c r="A776" t="s">
        <v>1797</v>
      </c>
      <c r="B776" t="s">
        <v>208</v>
      </c>
      <c r="C776" t="s">
        <v>1247</v>
      </c>
      <c r="D776" t="s">
        <v>8350</v>
      </c>
      <c r="E776" t="s">
        <v>9084</v>
      </c>
      <c r="F776" s="84">
        <v>46023</v>
      </c>
      <c r="G776" s="84">
        <v>46357</v>
      </c>
    </row>
    <row r="777" spans="1:9" x14ac:dyDescent="0.3">
      <c r="A777" t="s">
        <v>1797</v>
      </c>
      <c r="B777" t="s">
        <v>208</v>
      </c>
      <c r="C777" t="s">
        <v>1247</v>
      </c>
      <c r="D777" t="s">
        <v>8350</v>
      </c>
      <c r="E777" t="s">
        <v>9085</v>
      </c>
      <c r="F777" s="84">
        <v>46023</v>
      </c>
      <c r="G777" s="84">
        <v>46357</v>
      </c>
    </row>
    <row r="778" spans="1:9" x14ac:dyDescent="0.3">
      <c r="A778" t="s">
        <v>1797</v>
      </c>
      <c r="B778" t="s">
        <v>208</v>
      </c>
      <c r="C778" t="s">
        <v>1247</v>
      </c>
      <c r="D778" t="s">
        <v>8350</v>
      </c>
      <c r="E778" t="s">
        <v>9086</v>
      </c>
      <c r="F778" s="84">
        <v>46023</v>
      </c>
      <c r="G778" s="84">
        <v>46357</v>
      </c>
    </row>
    <row r="779" spans="1:9" x14ac:dyDescent="0.3">
      <c r="A779" t="s">
        <v>1797</v>
      </c>
      <c r="B779" t="s">
        <v>208</v>
      </c>
      <c r="C779" t="s">
        <v>1247</v>
      </c>
      <c r="D779" t="s">
        <v>8350</v>
      </c>
      <c r="E779" t="s">
        <v>9087</v>
      </c>
      <c r="F779" s="84">
        <v>46023</v>
      </c>
      <c r="G779" s="84">
        <v>46357</v>
      </c>
    </row>
    <row r="780" spans="1:9" x14ac:dyDescent="0.3">
      <c r="A780" t="s">
        <v>1797</v>
      </c>
      <c r="B780" t="s">
        <v>208</v>
      </c>
      <c r="C780" t="s">
        <v>1247</v>
      </c>
      <c r="D780" t="s">
        <v>8350</v>
      </c>
      <c r="E780" t="s">
        <v>9088</v>
      </c>
      <c r="F780" s="84">
        <v>46023</v>
      </c>
      <c r="G780" s="84">
        <v>46357</v>
      </c>
    </row>
    <row r="781" spans="1:9" x14ac:dyDescent="0.3">
      <c r="A781" t="s">
        <v>1797</v>
      </c>
      <c r="B781" t="s">
        <v>208</v>
      </c>
      <c r="C781" t="s">
        <v>1247</v>
      </c>
      <c r="D781" t="s">
        <v>8350</v>
      </c>
      <c r="E781" t="s">
        <v>9089</v>
      </c>
      <c r="F781" s="84">
        <v>46023</v>
      </c>
      <c r="G781" s="84">
        <v>46357</v>
      </c>
    </row>
    <row r="782" spans="1:9" x14ac:dyDescent="0.3">
      <c r="A782" t="s">
        <v>1797</v>
      </c>
      <c r="B782" t="s">
        <v>208</v>
      </c>
      <c r="C782" t="s">
        <v>1247</v>
      </c>
      <c r="D782" t="s">
        <v>8350</v>
      </c>
      <c r="E782" t="s">
        <v>9090</v>
      </c>
      <c r="F782" s="84">
        <v>46023</v>
      </c>
      <c r="G782" s="84">
        <v>46357</v>
      </c>
    </row>
    <row r="783" spans="1:9" x14ac:dyDescent="0.3">
      <c r="A783" t="s">
        <v>1793</v>
      </c>
      <c r="B783" t="s">
        <v>728</v>
      </c>
      <c r="C783" t="s">
        <v>1247</v>
      </c>
      <c r="D783" t="s">
        <v>8350</v>
      </c>
      <c r="E783" t="s">
        <v>9091</v>
      </c>
      <c r="F783" s="84">
        <v>46023</v>
      </c>
      <c r="G783" s="84">
        <v>46357</v>
      </c>
      <c r="H783">
        <v>1</v>
      </c>
      <c r="I783">
        <v>0</v>
      </c>
    </row>
    <row r="784" spans="1:9" x14ac:dyDescent="0.3">
      <c r="A784" t="s">
        <v>1793</v>
      </c>
      <c r="B784" t="s">
        <v>728</v>
      </c>
      <c r="C784" t="s">
        <v>1247</v>
      </c>
      <c r="D784" t="s">
        <v>8350</v>
      </c>
      <c r="E784" t="s">
        <v>9092</v>
      </c>
      <c r="F784" s="84">
        <v>46023</v>
      </c>
      <c r="G784" s="84">
        <v>46357</v>
      </c>
      <c r="H784">
        <v>1</v>
      </c>
      <c r="I784">
        <v>0</v>
      </c>
    </row>
    <row r="785" spans="1:9" x14ac:dyDescent="0.3">
      <c r="A785" t="s">
        <v>1793</v>
      </c>
      <c r="B785" t="s">
        <v>731</v>
      </c>
      <c r="C785" t="s">
        <v>1247</v>
      </c>
      <c r="D785" t="s">
        <v>8350</v>
      </c>
      <c r="E785" t="s">
        <v>9093</v>
      </c>
      <c r="F785" s="84">
        <v>46023</v>
      </c>
      <c r="G785" s="84">
        <v>46357</v>
      </c>
      <c r="H785">
        <v>1</v>
      </c>
      <c r="I785">
        <v>0</v>
      </c>
    </row>
    <row r="786" spans="1:9" x14ac:dyDescent="0.3">
      <c r="A786" t="s">
        <v>1793</v>
      </c>
      <c r="B786" t="s">
        <v>731</v>
      </c>
      <c r="C786" t="s">
        <v>1247</v>
      </c>
      <c r="D786" t="s">
        <v>8350</v>
      </c>
      <c r="E786" t="s">
        <v>9094</v>
      </c>
      <c r="F786" s="84">
        <v>46023</v>
      </c>
      <c r="G786" s="84">
        <v>46357</v>
      </c>
      <c r="H786">
        <v>1</v>
      </c>
      <c r="I786">
        <v>0</v>
      </c>
    </row>
    <row r="787" spans="1:9" x14ac:dyDescent="0.3">
      <c r="A787" t="s">
        <v>1793</v>
      </c>
      <c r="B787" t="s">
        <v>744</v>
      </c>
      <c r="C787" t="s">
        <v>1247</v>
      </c>
      <c r="D787" t="s">
        <v>8350</v>
      </c>
      <c r="E787" t="s">
        <v>9095</v>
      </c>
      <c r="F787" s="84">
        <v>46023</v>
      </c>
      <c r="G787" s="84">
        <v>46357</v>
      </c>
      <c r="H787">
        <v>1</v>
      </c>
      <c r="I787">
        <v>0</v>
      </c>
    </row>
    <row r="788" spans="1:9" x14ac:dyDescent="0.3">
      <c r="A788" t="s">
        <v>1793</v>
      </c>
      <c r="B788" t="s">
        <v>744</v>
      </c>
      <c r="C788" t="s">
        <v>1247</v>
      </c>
      <c r="D788" t="s">
        <v>8350</v>
      </c>
      <c r="E788" t="s">
        <v>9096</v>
      </c>
      <c r="F788" s="84">
        <v>46023</v>
      </c>
      <c r="G788" s="84">
        <v>46357</v>
      </c>
      <c r="H788">
        <v>1</v>
      </c>
      <c r="I788">
        <v>0</v>
      </c>
    </row>
    <row r="789" spans="1:9" x14ac:dyDescent="0.3">
      <c r="A789" t="s">
        <v>1793</v>
      </c>
      <c r="B789" t="s">
        <v>753</v>
      </c>
      <c r="C789" t="s">
        <v>1247</v>
      </c>
      <c r="D789" t="s">
        <v>8350</v>
      </c>
      <c r="E789" t="s">
        <v>9097</v>
      </c>
      <c r="F789" s="84">
        <v>46023</v>
      </c>
      <c r="G789" s="84">
        <v>46357</v>
      </c>
      <c r="H789">
        <v>100</v>
      </c>
      <c r="I789">
        <v>0</v>
      </c>
    </row>
    <row r="790" spans="1:9" x14ac:dyDescent="0.3">
      <c r="A790" t="s">
        <v>1793</v>
      </c>
      <c r="B790" t="s">
        <v>753</v>
      </c>
      <c r="C790" t="s">
        <v>1247</v>
      </c>
      <c r="D790" t="s">
        <v>8350</v>
      </c>
      <c r="E790" t="s">
        <v>9098</v>
      </c>
      <c r="F790" s="84">
        <v>46023</v>
      </c>
      <c r="G790" s="84">
        <v>46357</v>
      </c>
      <c r="H790">
        <v>50</v>
      </c>
      <c r="I790">
        <v>75</v>
      </c>
    </row>
    <row r="791" spans="1:9" x14ac:dyDescent="0.3">
      <c r="A791" t="s">
        <v>1793</v>
      </c>
      <c r="B791" t="s">
        <v>736</v>
      </c>
      <c r="C791" t="s">
        <v>1247</v>
      </c>
      <c r="D791" t="s">
        <v>8350</v>
      </c>
      <c r="E791" t="s">
        <v>9099</v>
      </c>
      <c r="F791" s="84">
        <v>46023</v>
      </c>
      <c r="G791" s="84">
        <v>46357</v>
      </c>
      <c r="H791">
        <v>1</v>
      </c>
      <c r="I791">
        <v>0</v>
      </c>
    </row>
    <row r="792" spans="1:9" x14ac:dyDescent="0.3">
      <c r="A792" t="s">
        <v>1793</v>
      </c>
      <c r="B792" t="s">
        <v>736</v>
      </c>
      <c r="C792" t="s">
        <v>1247</v>
      </c>
      <c r="D792" t="s">
        <v>8350</v>
      </c>
      <c r="E792" t="s">
        <v>9100</v>
      </c>
      <c r="F792" s="84">
        <v>46023</v>
      </c>
      <c r="G792" s="84">
        <v>46357</v>
      </c>
      <c r="H792">
        <v>1</v>
      </c>
      <c r="I792">
        <v>0</v>
      </c>
    </row>
    <row r="793" spans="1:9" x14ac:dyDescent="0.3">
      <c r="A793" t="s">
        <v>1793</v>
      </c>
      <c r="B793" t="s">
        <v>736</v>
      </c>
      <c r="C793" t="s">
        <v>1247</v>
      </c>
      <c r="D793" t="s">
        <v>8350</v>
      </c>
      <c r="E793" t="s">
        <v>9101</v>
      </c>
      <c r="F793" s="84">
        <v>46023</v>
      </c>
      <c r="G793" s="84">
        <v>46357</v>
      </c>
      <c r="H793">
        <v>1</v>
      </c>
      <c r="I793">
        <v>0</v>
      </c>
    </row>
    <row r="794" spans="1:9" x14ac:dyDescent="0.3">
      <c r="A794" t="s">
        <v>1793</v>
      </c>
      <c r="B794" t="s">
        <v>97</v>
      </c>
      <c r="C794" t="s">
        <v>1247</v>
      </c>
      <c r="D794" t="s">
        <v>8350</v>
      </c>
      <c r="E794" t="s">
        <v>9102</v>
      </c>
      <c r="F794" s="84">
        <v>46023</v>
      </c>
      <c r="G794" s="84">
        <v>46357</v>
      </c>
      <c r="H794">
        <v>7</v>
      </c>
      <c r="I794">
        <v>0</v>
      </c>
    </row>
    <row r="795" spans="1:9" x14ac:dyDescent="0.3">
      <c r="A795" t="s">
        <v>1793</v>
      </c>
      <c r="B795" t="s">
        <v>97</v>
      </c>
      <c r="C795" t="s">
        <v>1247</v>
      </c>
      <c r="D795" t="s">
        <v>8350</v>
      </c>
      <c r="E795" t="s">
        <v>9103</v>
      </c>
      <c r="F795" s="84">
        <v>46023</v>
      </c>
      <c r="G795" s="84">
        <v>46357</v>
      </c>
      <c r="H795">
        <v>7</v>
      </c>
      <c r="I795">
        <v>2</v>
      </c>
    </row>
    <row r="796" spans="1:9" x14ac:dyDescent="0.3">
      <c r="A796" t="s">
        <v>1793</v>
      </c>
      <c r="B796" t="s">
        <v>747</v>
      </c>
      <c r="C796" t="s">
        <v>1247</v>
      </c>
      <c r="D796" t="s">
        <v>8350</v>
      </c>
      <c r="E796" t="s">
        <v>9104</v>
      </c>
      <c r="F796" s="84">
        <v>46023</v>
      </c>
      <c r="G796" s="84">
        <v>46357</v>
      </c>
      <c r="H796">
        <v>2</v>
      </c>
      <c r="I796">
        <v>0</v>
      </c>
    </row>
    <row r="797" spans="1:9" x14ac:dyDescent="0.3">
      <c r="A797" t="s">
        <v>1793</v>
      </c>
      <c r="B797" t="s">
        <v>747</v>
      </c>
      <c r="C797" t="s">
        <v>1247</v>
      </c>
      <c r="D797" t="s">
        <v>8350</v>
      </c>
      <c r="E797" t="s">
        <v>9105</v>
      </c>
      <c r="F797" s="84">
        <v>46023</v>
      </c>
      <c r="G797" s="84">
        <v>46357</v>
      </c>
      <c r="H797">
        <v>2</v>
      </c>
      <c r="I797">
        <v>0</v>
      </c>
    </row>
    <row r="798" spans="1:9" x14ac:dyDescent="0.3">
      <c r="A798" t="s">
        <v>1633</v>
      </c>
      <c r="B798" t="s">
        <v>105</v>
      </c>
      <c r="C798" t="s">
        <v>1247</v>
      </c>
      <c r="D798" t="s">
        <v>8350</v>
      </c>
      <c r="E798" t="s">
        <v>9106</v>
      </c>
      <c r="F798" s="84">
        <v>46023</v>
      </c>
      <c r="G798" s="84">
        <v>46357</v>
      </c>
    </row>
    <row r="799" spans="1:9" x14ac:dyDescent="0.3">
      <c r="A799" t="s">
        <v>1633</v>
      </c>
      <c r="B799" t="s">
        <v>105</v>
      </c>
      <c r="C799" t="s">
        <v>1247</v>
      </c>
      <c r="D799" t="s">
        <v>8350</v>
      </c>
      <c r="E799" t="s">
        <v>9107</v>
      </c>
      <c r="F799" s="84">
        <v>46023</v>
      </c>
      <c r="G799" s="84">
        <v>46357</v>
      </c>
    </row>
    <row r="800" spans="1:9" x14ac:dyDescent="0.3">
      <c r="A800" t="s">
        <v>1633</v>
      </c>
      <c r="B800" t="s">
        <v>220</v>
      </c>
      <c r="C800" t="s">
        <v>1247</v>
      </c>
      <c r="D800" t="s">
        <v>8350</v>
      </c>
      <c r="E800" t="s">
        <v>9108</v>
      </c>
      <c r="F800" s="84">
        <v>46023</v>
      </c>
      <c r="G800" s="84">
        <v>46357</v>
      </c>
    </row>
    <row r="801" spans="1:9" x14ac:dyDescent="0.3">
      <c r="A801" t="s">
        <v>1633</v>
      </c>
      <c r="B801" t="s">
        <v>220</v>
      </c>
      <c r="C801" t="s">
        <v>1247</v>
      </c>
      <c r="D801" t="s">
        <v>8350</v>
      </c>
      <c r="E801" t="s">
        <v>9109</v>
      </c>
      <c r="F801" s="84">
        <v>46023</v>
      </c>
      <c r="G801" s="84">
        <v>46357</v>
      </c>
    </row>
    <row r="802" spans="1:9" x14ac:dyDescent="0.3">
      <c r="A802" t="s">
        <v>2548</v>
      </c>
      <c r="B802" t="s">
        <v>4149</v>
      </c>
      <c r="C802" t="s">
        <v>1247</v>
      </c>
      <c r="D802" t="s">
        <v>8350</v>
      </c>
      <c r="E802" t="s">
        <v>9110</v>
      </c>
      <c r="F802" s="84">
        <v>46023</v>
      </c>
      <c r="G802" s="84">
        <v>46357</v>
      </c>
    </row>
    <row r="803" spans="1:9" x14ac:dyDescent="0.3">
      <c r="A803" t="s">
        <v>2548</v>
      </c>
      <c r="B803" t="s">
        <v>4149</v>
      </c>
      <c r="C803" t="s">
        <v>1247</v>
      </c>
      <c r="D803" t="s">
        <v>8350</v>
      </c>
      <c r="E803" t="s">
        <v>9111</v>
      </c>
      <c r="F803" s="84">
        <v>46023</v>
      </c>
      <c r="G803" s="84">
        <v>46357</v>
      </c>
    </row>
    <row r="804" spans="1:9" x14ac:dyDescent="0.3">
      <c r="A804" t="s">
        <v>2548</v>
      </c>
      <c r="B804" t="s">
        <v>552</v>
      </c>
      <c r="C804" t="s">
        <v>1247</v>
      </c>
      <c r="D804" t="s">
        <v>8350</v>
      </c>
      <c r="E804" t="s">
        <v>9112</v>
      </c>
      <c r="F804" s="84">
        <v>46023</v>
      </c>
      <c r="G804" s="84">
        <v>46357</v>
      </c>
    </row>
    <row r="805" spans="1:9" x14ac:dyDescent="0.3">
      <c r="A805" t="s">
        <v>2548</v>
      </c>
      <c r="B805" t="s">
        <v>552</v>
      </c>
      <c r="C805" t="s">
        <v>1247</v>
      </c>
      <c r="D805" t="s">
        <v>8350</v>
      </c>
      <c r="E805" t="s">
        <v>9113</v>
      </c>
      <c r="F805" s="84">
        <v>46023</v>
      </c>
      <c r="G805" s="84">
        <v>46357</v>
      </c>
    </row>
    <row r="806" spans="1:9" x14ac:dyDescent="0.3">
      <c r="A806" t="s">
        <v>2548</v>
      </c>
      <c r="B806" t="s">
        <v>552</v>
      </c>
      <c r="C806" t="s">
        <v>1247</v>
      </c>
      <c r="D806" t="s">
        <v>8350</v>
      </c>
      <c r="E806" t="s">
        <v>9114</v>
      </c>
      <c r="F806" s="84">
        <v>46023</v>
      </c>
      <c r="G806" s="84">
        <v>46357</v>
      </c>
    </row>
    <row r="807" spans="1:9" x14ac:dyDescent="0.3">
      <c r="A807" t="s">
        <v>5426</v>
      </c>
      <c r="B807" t="s">
        <v>141</v>
      </c>
      <c r="C807" t="s">
        <v>1247</v>
      </c>
      <c r="D807" t="s">
        <v>8350</v>
      </c>
      <c r="E807" t="s">
        <v>9115</v>
      </c>
      <c r="F807" s="84">
        <v>46023</v>
      </c>
      <c r="G807" s="84">
        <v>46357</v>
      </c>
    </row>
    <row r="808" spans="1:9" x14ac:dyDescent="0.3">
      <c r="A808" t="s">
        <v>5426</v>
      </c>
      <c r="B808" t="s">
        <v>141</v>
      </c>
      <c r="C808" t="s">
        <v>1247</v>
      </c>
      <c r="D808" t="s">
        <v>8350</v>
      </c>
      <c r="E808" t="s">
        <v>9116</v>
      </c>
      <c r="F808" s="84">
        <v>46023</v>
      </c>
      <c r="G808" s="84">
        <v>46357</v>
      </c>
    </row>
    <row r="809" spans="1:9" x14ac:dyDescent="0.3">
      <c r="A809" t="s">
        <v>1549</v>
      </c>
      <c r="B809" t="s">
        <v>568</v>
      </c>
      <c r="C809" t="s">
        <v>1247</v>
      </c>
      <c r="D809" t="s">
        <v>8350</v>
      </c>
      <c r="E809" t="s">
        <v>8959</v>
      </c>
      <c r="F809" s="84">
        <v>46023</v>
      </c>
      <c r="G809" s="84">
        <v>46357</v>
      </c>
      <c r="H809">
        <v>2</v>
      </c>
      <c r="I809">
        <v>1</v>
      </c>
    </row>
    <row r="810" spans="1:9" x14ac:dyDescent="0.3">
      <c r="A810" t="s">
        <v>1549</v>
      </c>
      <c r="B810" t="s">
        <v>568</v>
      </c>
      <c r="C810" t="s">
        <v>1247</v>
      </c>
      <c r="D810" t="s">
        <v>8350</v>
      </c>
      <c r="E810" t="s">
        <v>8960</v>
      </c>
      <c r="F810" s="84">
        <v>46023</v>
      </c>
      <c r="G810" s="84">
        <v>46357</v>
      </c>
      <c r="H810">
        <v>2</v>
      </c>
      <c r="I810">
        <v>1</v>
      </c>
    </row>
    <row r="811" spans="1:9" x14ac:dyDescent="0.3">
      <c r="A811" t="s">
        <v>1549</v>
      </c>
      <c r="B811" t="s">
        <v>152</v>
      </c>
      <c r="C811" t="s">
        <v>1247</v>
      </c>
      <c r="D811" t="s">
        <v>8350</v>
      </c>
      <c r="E811" t="s">
        <v>8957</v>
      </c>
      <c r="F811" s="84">
        <v>46023</v>
      </c>
      <c r="G811" s="84">
        <v>46357</v>
      </c>
      <c r="H811">
        <v>2</v>
      </c>
      <c r="I811">
        <v>1</v>
      </c>
    </row>
    <row r="812" spans="1:9" x14ac:dyDescent="0.3">
      <c r="A812" t="s">
        <v>1549</v>
      </c>
      <c r="B812" t="s">
        <v>152</v>
      </c>
      <c r="C812" t="s">
        <v>1247</v>
      </c>
      <c r="D812" t="s">
        <v>8350</v>
      </c>
      <c r="E812" t="s">
        <v>8958</v>
      </c>
      <c r="F812" s="84">
        <v>46023</v>
      </c>
      <c r="G812" s="84">
        <v>46357</v>
      </c>
      <c r="H812">
        <v>2</v>
      </c>
      <c r="I812">
        <v>1</v>
      </c>
    </row>
    <row r="813" spans="1:9" x14ac:dyDescent="0.3">
      <c r="A813" t="s">
        <v>1780</v>
      </c>
      <c r="B813" t="s">
        <v>113</v>
      </c>
      <c r="C813" t="s">
        <v>1247</v>
      </c>
      <c r="D813" t="s">
        <v>8350</v>
      </c>
      <c r="E813" t="s">
        <v>9117</v>
      </c>
      <c r="F813" s="84">
        <v>46023</v>
      </c>
      <c r="G813" s="84">
        <v>46357</v>
      </c>
    </row>
    <row r="814" spans="1:9" x14ac:dyDescent="0.3">
      <c r="A814" t="s">
        <v>1780</v>
      </c>
      <c r="B814" t="s">
        <v>113</v>
      </c>
      <c r="C814" t="s">
        <v>1247</v>
      </c>
      <c r="D814" t="s">
        <v>8350</v>
      </c>
      <c r="E814" t="s">
        <v>9118</v>
      </c>
      <c r="F814" s="84">
        <v>46023</v>
      </c>
      <c r="G814" s="84">
        <v>46357</v>
      </c>
    </row>
    <row r="815" spans="1:9" x14ac:dyDescent="0.3">
      <c r="A815" t="s">
        <v>1780</v>
      </c>
      <c r="B815" t="s">
        <v>113</v>
      </c>
      <c r="C815" t="s">
        <v>1247</v>
      </c>
      <c r="D815" t="s">
        <v>8350</v>
      </c>
      <c r="E815" t="s">
        <v>9119</v>
      </c>
      <c r="F815" s="84">
        <v>46023</v>
      </c>
      <c r="G815" s="84">
        <v>46357</v>
      </c>
    </row>
    <row r="816" spans="1:9" x14ac:dyDescent="0.3">
      <c r="A816" t="s">
        <v>1780</v>
      </c>
      <c r="B816" t="s">
        <v>113</v>
      </c>
      <c r="C816" t="s">
        <v>1247</v>
      </c>
      <c r="D816" t="s">
        <v>8350</v>
      </c>
      <c r="E816" t="s">
        <v>9120</v>
      </c>
      <c r="F816" s="84">
        <v>46023</v>
      </c>
      <c r="G816" s="84">
        <v>46357</v>
      </c>
    </row>
    <row r="817" spans="1:7" x14ac:dyDescent="0.3">
      <c r="A817" t="s">
        <v>1780</v>
      </c>
      <c r="B817" t="s">
        <v>113</v>
      </c>
      <c r="C817" t="s">
        <v>1247</v>
      </c>
      <c r="D817" t="s">
        <v>8350</v>
      </c>
      <c r="E817" t="s">
        <v>9121</v>
      </c>
      <c r="F817" s="84">
        <v>46023</v>
      </c>
      <c r="G817" s="84">
        <v>46357</v>
      </c>
    </row>
    <row r="818" spans="1:7" x14ac:dyDescent="0.3">
      <c r="A818" t="s">
        <v>1780</v>
      </c>
      <c r="B818" t="s">
        <v>113</v>
      </c>
      <c r="C818" t="s">
        <v>1247</v>
      </c>
      <c r="D818" t="s">
        <v>8350</v>
      </c>
      <c r="E818" t="s">
        <v>9122</v>
      </c>
      <c r="F818" s="84">
        <v>46023</v>
      </c>
      <c r="G818" s="84">
        <v>46357</v>
      </c>
    </row>
    <row r="819" spans="1:7" x14ac:dyDescent="0.3">
      <c r="A819" t="s">
        <v>1780</v>
      </c>
      <c r="B819" t="s">
        <v>113</v>
      </c>
      <c r="C819" t="s">
        <v>1247</v>
      </c>
      <c r="D819" t="s">
        <v>8350</v>
      </c>
      <c r="E819" t="s">
        <v>9123</v>
      </c>
      <c r="F819" s="84">
        <v>46023</v>
      </c>
      <c r="G819" s="84">
        <v>46357</v>
      </c>
    </row>
    <row r="820" spans="1:7" x14ac:dyDescent="0.3">
      <c r="A820" t="s">
        <v>1780</v>
      </c>
      <c r="B820" t="s">
        <v>113</v>
      </c>
      <c r="C820" t="s">
        <v>1247</v>
      </c>
      <c r="D820" t="s">
        <v>8350</v>
      </c>
      <c r="E820" t="s">
        <v>9124</v>
      </c>
      <c r="F820" s="84">
        <v>46023</v>
      </c>
      <c r="G820" s="84">
        <v>46357</v>
      </c>
    </row>
    <row r="821" spans="1:7" x14ac:dyDescent="0.3">
      <c r="A821" t="s">
        <v>1780</v>
      </c>
      <c r="B821" t="s">
        <v>113</v>
      </c>
      <c r="C821" t="s">
        <v>1247</v>
      </c>
      <c r="D821" t="s">
        <v>8350</v>
      </c>
      <c r="E821" t="s">
        <v>9125</v>
      </c>
      <c r="F821" s="84">
        <v>46023</v>
      </c>
      <c r="G821" s="84">
        <v>46357</v>
      </c>
    </row>
    <row r="822" spans="1:7" x14ac:dyDescent="0.3">
      <c r="A822" t="s">
        <v>1780</v>
      </c>
      <c r="B822" t="s">
        <v>113</v>
      </c>
      <c r="C822" t="s">
        <v>1247</v>
      </c>
      <c r="D822" t="s">
        <v>8350</v>
      </c>
      <c r="E822" t="s">
        <v>9126</v>
      </c>
      <c r="F822" s="84">
        <v>46023</v>
      </c>
      <c r="G822" s="84">
        <v>46357</v>
      </c>
    </row>
    <row r="823" spans="1:7" x14ac:dyDescent="0.3">
      <c r="A823" t="s">
        <v>1681</v>
      </c>
      <c r="B823" t="s">
        <v>2717</v>
      </c>
      <c r="C823" t="s">
        <v>1247</v>
      </c>
      <c r="D823" t="s">
        <v>8350</v>
      </c>
      <c r="E823" t="s">
        <v>9127</v>
      </c>
      <c r="F823" s="84">
        <v>46023</v>
      </c>
      <c r="G823" s="84">
        <v>46357</v>
      </c>
    </row>
    <row r="824" spans="1:7" x14ac:dyDescent="0.3">
      <c r="A824" t="s">
        <v>1681</v>
      </c>
      <c r="B824" t="s">
        <v>2717</v>
      </c>
      <c r="C824" t="s">
        <v>1247</v>
      </c>
      <c r="D824" t="s">
        <v>8350</v>
      </c>
      <c r="E824" t="s">
        <v>9128</v>
      </c>
      <c r="F824" s="84">
        <v>46023</v>
      </c>
      <c r="G824" s="84">
        <v>46357</v>
      </c>
    </row>
    <row r="825" spans="1:7" x14ac:dyDescent="0.3">
      <c r="A825" t="s">
        <v>2484</v>
      </c>
      <c r="B825" t="s">
        <v>1475</v>
      </c>
      <c r="C825" t="s">
        <v>1247</v>
      </c>
      <c r="D825" t="s">
        <v>8350</v>
      </c>
      <c r="E825" t="s">
        <v>8414</v>
      </c>
      <c r="F825" s="84">
        <v>46023</v>
      </c>
      <c r="G825" s="84">
        <v>46357</v>
      </c>
    </row>
    <row r="826" spans="1:7" x14ac:dyDescent="0.3">
      <c r="A826" t="s">
        <v>2484</v>
      </c>
      <c r="B826" t="s">
        <v>1475</v>
      </c>
      <c r="C826" t="s">
        <v>1247</v>
      </c>
      <c r="D826" t="s">
        <v>8350</v>
      </c>
      <c r="E826" t="s">
        <v>8415</v>
      </c>
      <c r="F826" s="84">
        <v>46023</v>
      </c>
      <c r="G826" s="84">
        <v>46357</v>
      </c>
    </row>
    <row r="827" spans="1:7" x14ac:dyDescent="0.3">
      <c r="A827" t="s">
        <v>2484</v>
      </c>
      <c r="B827" t="s">
        <v>1475</v>
      </c>
      <c r="C827" t="s">
        <v>1247</v>
      </c>
      <c r="D827" t="s">
        <v>8350</v>
      </c>
      <c r="E827" t="s">
        <v>8416</v>
      </c>
      <c r="F827" s="84">
        <v>46023</v>
      </c>
      <c r="G827" s="84">
        <v>46357</v>
      </c>
    </row>
    <row r="828" spans="1:7" x14ac:dyDescent="0.3">
      <c r="A828" t="s">
        <v>2484</v>
      </c>
      <c r="B828" t="s">
        <v>1475</v>
      </c>
      <c r="C828" t="s">
        <v>1247</v>
      </c>
      <c r="D828" t="s">
        <v>8350</v>
      </c>
      <c r="E828" t="s">
        <v>8417</v>
      </c>
      <c r="F828" s="84">
        <v>46023</v>
      </c>
      <c r="G828" s="84">
        <v>46357</v>
      </c>
    </row>
    <row r="829" spans="1:7" x14ac:dyDescent="0.3">
      <c r="A829" t="s">
        <v>2484</v>
      </c>
      <c r="B829" t="s">
        <v>1475</v>
      </c>
      <c r="C829" t="s">
        <v>1247</v>
      </c>
      <c r="D829" t="s">
        <v>8350</v>
      </c>
      <c r="E829" t="s">
        <v>8418</v>
      </c>
      <c r="F829" s="84">
        <v>46023</v>
      </c>
      <c r="G829" s="84">
        <v>46357</v>
      </c>
    </row>
    <row r="830" spans="1:7" x14ac:dyDescent="0.3">
      <c r="A830" t="s">
        <v>2484</v>
      </c>
      <c r="B830" t="s">
        <v>180</v>
      </c>
      <c r="C830" t="s">
        <v>1247</v>
      </c>
      <c r="D830" t="s">
        <v>8350</v>
      </c>
      <c r="E830" t="s">
        <v>8419</v>
      </c>
      <c r="F830" s="84">
        <v>46023</v>
      </c>
      <c r="G830" s="84">
        <v>46357</v>
      </c>
    </row>
    <row r="831" spans="1:7" x14ac:dyDescent="0.3">
      <c r="A831" t="s">
        <v>2484</v>
      </c>
      <c r="B831" t="s">
        <v>180</v>
      </c>
      <c r="C831" t="s">
        <v>1247</v>
      </c>
      <c r="D831" t="s">
        <v>8350</v>
      </c>
      <c r="E831" t="s">
        <v>8421</v>
      </c>
      <c r="F831" s="84">
        <v>46023</v>
      </c>
      <c r="G831" s="84">
        <v>46357</v>
      </c>
    </row>
    <row r="832" spans="1:7" x14ac:dyDescent="0.3">
      <c r="A832" t="s">
        <v>2484</v>
      </c>
      <c r="B832" t="s">
        <v>180</v>
      </c>
      <c r="C832" t="s">
        <v>1247</v>
      </c>
      <c r="D832" t="s">
        <v>8350</v>
      </c>
      <c r="E832" t="s">
        <v>8422</v>
      </c>
      <c r="F832" s="84">
        <v>46023</v>
      </c>
      <c r="G832" s="84">
        <v>46357</v>
      </c>
    </row>
    <row r="833" spans="1:9" x14ac:dyDescent="0.3">
      <c r="A833" t="s">
        <v>2527</v>
      </c>
      <c r="B833" t="s">
        <v>105</v>
      </c>
      <c r="C833" t="s">
        <v>1247</v>
      </c>
      <c r="D833" t="s">
        <v>8350</v>
      </c>
      <c r="E833" t="s">
        <v>9129</v>
      </c>
      <c r="F833" s="84">
        <v>46023</v>
      </c>
      <c r="G833" s="84">
        <v>46357</v>
      </c>
    </row>
    <row r="834" spans="1:9" x14ac:dyDescent="0.3">
      <c r="A834" t="s">
        <v>2527</v>
      </c>
      <c r="B834" t="s">
        <v>105</v>
      </c>
      <c r="C834" t="s">
        <v>1247</v>
      </c>
      <c r="D834" t="s">
        <v>8350</v>
      </c>
      <c r="E834" t="s">
        <v>9130</v>
      </c>
      <c r="F834" s="84">
        <v>46023</v>
      </c>
      <c r="G834" s="84">
        <v>46357</v>
      </c>
    </row>
    <row r="835" spans="1:9" x14ac:dyDescent="0.3">
      <c r="A835" t="s">
        <v>2527</v>
      </c>
      <c r="B835" t="s">
        <v>105</v>
      </c>
      <c r="C835" t="s">
        <v>1247</v>
      </c>
      <c r="D835" t="s">
        <v>8350</v>
      </c>
      <c r="E835" t="s">
        <v>9131</v>
      </c>
      <c r="F835" s="84">
        <v>46023</v>
      </c>
      <c r="G835" s="84">
        <v>46357</v>
      </c>
    </row>
    <row r="836" spans="1:9" x14ac:dyDescent="0.3">
      <c r="A836" t="s">
        <v>2527</v>
      </c>
      <c r="B836" t="s">
        <v>105</v>
      </c>
      <c r="C836" t="s">
        <v>1247</v>
      </c>
      <c r="D836" t="s">
        <v>8350</v>
      </c>
      <c r="E836" t="s">
        <v>9132</v>
      </c>
      <c r="F836" s="84">
        <v>46023</v>
      </c>
      <c r="G836" s="84">
        <v>46357</v>
      </c>
    </row>
    <row r="837" spans="1:9" x14ac:dyDescent="0.3">
      <c r="A837" t="s">
        <v>1753</v>
      </c>
      <c r="B837" t="s">
        <v>101</v>
      </c>
      <c r="C837" t="s">
        <v>1247</v>
      </c>
      <c r="D837" t="s">
        <v>8350</v>
      </c>
      <c r="E837" t="s">
        <v>9133</v>
      </c>
      <c r="F837" s="84">
        <v>46023</v>
      </c>
      <c r="G837" s="84">
        <v>46357</v>
      </c>
      <c r="H837">
        <v>11</v>
      </c>
      <c r="I837">
        <v>5</v>
      </c>
    </row>
    <row r="838" spans="1:9" x14ac:dyDescent="0.3">
      <c r="A838" t="s">
        <v>1753</v>
      </c>
      <c r="B838" t="s">
        <v>101</v>
      </c>
      <c r="C838" t="s">
        <v>1247</v>
      </c>
      <c r="D838" t="s">
        <v>8350</v>
      </c>
      <c r="E838" t="s">
        <v>9134</v>
      </c>
      <c r="F838" s="84">
        <v>46023</v>
      </c>
      <c r="G838" s="84">
        <v>46357</v>
      </c>
      <c r="H838">
        <v>11</v>
      </c>
      <c r="I838">
        <v>5</v>
      </c>
    </row>
    <row r="839" spans="1:9" x14ac:dyDescent="0.3">
      <c r="A839" t="s">
        <v>1753</v>
      </c>
      <c r="B839" t="s">
        <v>101</v>
      </c>
      <c r="C839" t="s">
        <v>1247</v>
      </c>
      <c r="D839" t="s">
        <v>8350</v>
      </c>
      <c r="E839" t="s">
        <v>9135</v>
      </c>
      <c r="F839" s="84">
        <v>46023</v>
      </c>
      <c r="G839" s="84">
        <v>46357</v>
      </c>
    </row>
    <row r="840" spans="1:9" x14ac:dyDescent="0.3">
      <c r="A840" t="s">
        <v>2539</v>
      </c>
      <c r="B840" t="s">
        <v>734</v>
      </c>
      <c r="C840" t="s">
        <v>1247</v>
      </c>
      <c r="D840" t="s">
        <v>8350</v>
      </c>
      <c r="E840" t="s">
        <v>9136</v>
      </c>
      <c r="F840" s="84">
        <v>46023</v>
      </c>
      <c r="G840" s="84">
        <v>46357</v>
      </c>
    </row>
    <row r="841" spans="1:9" x14ac:dyDescent="0.3">
      <c r="A841" t="s">
        <v>2539</v>
      </c>
      <c r="B841" t="s">
        <v>734</v>
      </c>
      <c r="C841" t="s">
        <v>1247</v>
      </c>
      <c r="D841" t="s">
        <v>8350</v>
      </c>
      <c r="E841" t="s">
        <v>2852</v>
      </c>
      <c r="F841" s="84">
        <v>46023</v>
      </c>
      <c r="G841" s="84">
        <v>46357</v>
      </c>
    </row>
    <row r="842" spans="1:9" x14ac:dyDescent="0.3">
      <c r="A842" t="s">
        <v>5581</v>
      </c>
      <c r="B842" t="s">
        <v>125</v>
      </c>
      <c r="C842" t="s">
        <v>1247</v>
      </c>
      <c r="D842" t="s">
        <v>8350</v>
      </c>
      <c r="E842" t="s">
        <v>8974</v>
      </c>
      <c r="F842" s="84">
        <v>46023</v>
      </c>
      <c r="G842" s="84">
        <v>46357</v>
      </c>
    </row>
    <row r="843" spans="1:9" x14ac:dyDescent="0.3">
      <c r="A843" t="s">
        <v>5581</v>
      </c>
      <c r="B843" t="s">
        <v>125</v>
      </c>
      <c r="C843" t="s">
        <v>1247</v>
      </c>
      <c r="D843" t="s">
        <v>8350</v>
      </c>
      <c r="E843" t="s">
        <v>8975</v>
      </c>
      <c r="F843" s="84">
        <v>46023</v>
      </c>
      <c r="G843" s="84">
        <v>46357</v>
      </c>
    </row>
    <row r="844" spans="1:9" x14ac:dyDescent="0.3">
      <c r="A844" t="s">
        <v>2563</v>
      </c>
      <c r="B844" t="s">
        <v>105</v>
      </c>
      <c r="C844" t="s">
        <v>1247</v>
      </c>
      <c r="D844" t="s">
        <v>8350</v>
      </c>
      <c r="E844" t="s">
        <v>9137</v>
      </c>
      <c r="F844" s="84">
        <v>46023</v>
      </c>
      <c r="G844" s="84">
        <v>46357</v>
      </c>
    </row>
    <row r="845" spans="1:9" x14ac:dyDescent="0.3">
      <c r="A845" t="s">
        <v>2563</v>
      </c>
      <c r="B845" t="s">
        <v>105</v>
      </c>
      <c r="C845" t="s">
        <v>1247</v>
      </c>
      <c r="D845" t="s">
        <v>8350</v>
      </c>
      <c r="E845" t="s">
        <v>9138</v>
      </c>
      <c r="F845" s="84">
        <v>46023</v>
      </c>
      <c r="G845" s="84">
        <v>46357</v>
      </c>
    </row>
    <row r="846" spans="1:9" x14ac:dyDescent="0.3">
      <c r="A846" t="s">
        <v>2519</v>
      </c>
      <c r="B846" t="s">
        <v>51</v>
      </c>
      <c r="C846" t="s">
        <v>1247</v>
      </c>
      <c r="D846" t="s">
        <v>8350</v>
      </c>
      <c r="E846" t="s">
        <v>8961</v>
      </c>
      <c r="F846" s="84">
        <v>46023</v>
      </c>
      <c r="G846" s="84">
        <v>46357</v>
      </c>
    </row>
    <row r="847" spans="1:9" x14ac:dyDescent="0.3">
      <c r="A847" t="s">
        <v>2519</v>
      </c>
      <c r="B847" t="s">
        <v>51</v>
      </c>
      <c r="C847" t="s">
        <v>1247</v>
      </c>
      <c r="D847" t="s">
        <v>8350</v>
      </c>
      <c r="E847" t="s">
        <v>8962</v>
      </c>
      <c r="F847" s="84">
        <v>46023</v>
      </c>
      <c r="G847" s="84">
        <v>46357</v>
      </c>
    </row>
    <row r="848" spans="1:9" x14ac:dyDescent="0.3">
      <c r="A848" t="s">
        <v>1786</v>
      </c>
      <c r="B848" t="s">
        <v>492</v>
      </c>
      <c r="C848" t="s">
        <v>1247</v>
      </c>
      <c r="D848" t="s">
        <v>8350</v>
      </c>
      <c r="E848" t="s">
        <v>9139</v>
      </c>
      <c r="F848" s="84">
        <v>46023</v>
      </c>
      <c r="G848" s="84">
        <v>46357</v>
      </c>
    </row>
    <row r="849" spans="1:7" x14ac:dyDescent="0.3">
      <c r="A849" t="s">
        <v>1786</v>
      </c>
      <c r="B849" t="s">
        <v>492</v>
      </c>
      <c r="C849" t="s">
        <v>1247</v>
      </c>
      <c r="D849" t="s">
        <v>8350</v>
      </c>
      <c r="E849" t="s">
        <v>9140</v>
      </c>
      <c r="F849" s="84">
        <v>46023</v>
      </c>
      <c r="G849" s="84">
        <v>46357</v>
      </c>
    </row>
    <row r="850" spans="1:7" x14ac:dyDescent="0.3">
      <c r="A850" t="s">
        <v>1786</v>
      </c>
      <c r="B850" t="s">
        <v>492</v>
      </c>
      <c r="C850" t="s">
        <v>1247</v>
      </c>
      <c r="D850" t="s">
        <v>8350</v>
      </c>
      <c r="E850" t="s">
        <v>9141</v>
      </c>
      <c r="F850" s="84">
        <v>46023</v>
      </c>
      <c r="G850" s="84">
        <v>46357</v>
      </c>
    </row>
    <row r="851" spans="1:7" x14ac:dyDescent="0.3">
      <c r="A851" t="s">
        <v>1786</v>
      </c>
      <c r="B851" t="s">
        <v>492</v>
      </c>
      <c r="C851" t="s">
        <v>1247</v>
      </c>
      <c r="D851" t="s">
        <v>8350</v>
      </c>
      <c r="E851" t="s">
        <v>9142</v>
      </c>
      <c r="F851" s="84">
        <v>46023</v>
      </c>
      <c r="G851" s="84">
        <v>46357</v>
      </c>
    </row>
  </sheetData>
  <phoneticPr fontId="1"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AF4EC-7556-4949-BFD4-4BD35FDBA973}">
  <dimension ref="A1:C504"/>
  <sheetViews>
    <sheetView topLeftCell="A198" zoomScale="175" zoomScaleNormal="175" workbookViewId="0">
      <selection activeCell="A7" sqref="A7"/>
    </sheetView>
  </sheetViews>
  <sheetFormatPr baseColWidth="10" defaultColWidth="11.44140625" defaultRowHeight="14.4" x14ac:dyDescent="0.3"/>
  <cols>
    <col min="1" max="1" width="35.6640625" customWidth="1"/>
    <col min="2" max="2" width="19.33203125" customWidth="1"/>
    <col min="3" max="3" width="18" customWidth="1"/>
  </cols>
  <sheetData>
    <row r="1" spans="1:3" x14ac:dyDescent="0.3">
      <c r="A1" s="11" t="s">
        <v>2404</v>
      </c>
      <c r="B1" s="12" t="s">
        <v>9143</v>
      </c>
      <c r="C1" s="17" t="s">
        <v>9144</v>
      </c>
    </row>
    <row r="2" spans="1:3" x14ac:dyDescent="0.3">
      <c r="A2" s="13" t="s">
        <v>9145</v>
      </c>
      <c r="B2" s="15" t="b">
        <v>0</v>
      </c>
      <c r="C2" s="18" t="s">
        <v>2642</v>
      </c>
    </row>
    <row r="3" spans="1:3" x14ac:dyDescent="0.3">
      <c r="A3" s="13" t="s">
        <v>9146</v>
      </c>
      <c r="B3" s="15" t="b">
        <v>0</v>
      </c>
      <c r="C3" s="18" t="s">
        <v>2642</v>
      </c>
    </row>
    <row r="4" spans="1:3" x14ac:dyDescent="0.3">
      <c r="A4" s="13" t="s">
        <v>9147</v>
      </c>
      <c r="B4" s="15" t="b">
        <v>0</v>
      </c>
      <c r="C4" s="18" t="s">
        <v>2642</v>
      </c>
    </row>
    <row r="5" spans="1:3" x14ac:dyDescent="0.3">
      <c r="A5" s="13" t="s">
        <v>9148</v>
      </c>
      <c r="B5" s="15" t="b">
        <v>0</v>
      </c>
      <c r="C5" s="18" t="s">
        <v>2642</v>
      </c>
    </row>
    <row r="6" spans="1:3" x14ac:dyDescent="0.3">
      <c r="A6" s="13" t="s">
        <v>9149</v>
      </c>
      <c r="B6" s="15" t="b">
        <v>0</v>
      </c>
      <c r="C6" s="18" t="s">
        <v>2642</v>
      </c>
    </row>
    <row r="7" spans="1:3" x14ac:dyDescent="0.3">
      <c r="A7" s="13" t="s">
        <v>9150</v>
      </c>
      <c r="B7" s="15" t="b">
        <v>0</v>
      </c>
      <c r="C7" s="18" t="s">
        <v>2642</v>
      </c>
    </row>
    <row r="8" spans="1:3" x14ac:dyDescent="0.3">
      <c r="A8" s="13" t="s">
        <v>9151</v>
      </c>
      <c r="B8" s="15" t="b">
        <v>0</v>
      </c>
      <c r="C8" s="18" t="s">
        <v>2642</v>
      </c>
    </row>
    <row r="9" spans="1:3" x14ac:dyDescent="0.3">
      <c r="A9" s="13" t="s">
        <v>9152</v>
      </c>
      <c r="B9" s="15" t="b">
        <v>0</v>
      </c>
      <c r="C9" s="18" t="s">
        <v>2642</v>
      </c>
    </row>
    <row r="10" spans="1:3" x14ac:dyDescent="0.3">
      <c r="A10" s="13" t="s">
        <v>9153</v>
      </c>
      <c r="B10" s="15" t="b">
        <v>0</v>
      </c>
      <c r="C10" s="18" t="s">
        <v>2642</v>
      </c>
    </row>
    <row r="11" spans="1:3" x14ac:dyDescent="0.3">
      <c r="A11" s="13" t="s">
        <v>9154</v>
      </c>
      <c r="B11" s="15" t="b">
        <v>0</v>
      </c>
      <c r="C11" s="18" t="s">
        <v>2642</v>
      </c>
    </row>
    <row r="12" spans="1:3" x14ac:dyDescent="0.3">
      <c r="A12" s="13" t="s">
        <v>9155</v>
      </c>
      <c r="B12" s="15" t="b">
        <v>0</v>
      </c>
      <c r="C12" s="18" t="s">
        <v>2642</v>
      </c>
    </row>
    <row r="13" spans="1:3" x14ac:dyDescent="0.3">
      <c r="A13" s="13" t="s">
        <v>9156</v>
      </c>
      <c r="B13" s="15" t="b">
        <v>0</v>
      </c>
      <c r="C13" s="18" t="s">
        <v>2642</v>
      </c>
    </row>
    <row r="14" spans="1:3" x14ac:dyDescent="0.3">
      <c r="A14" s="13" t="s">
        <v>9157</v>
      </c>
      <c r="B14" s="15" t="b">
        <v>0</v>
      </c>
      <c r="C14" s="18" t="s">
        <v>2642</v>
      </c>
    </row>
    <row r="15" spans="1:3" x14ac:dyDescent="0.3">
      <c r="A15" s="13" t="s">
        <v>9158</v>
      </c>
      <c r="B15" s="15" t="b">
        <v>0</v>
      </c>
      <c r="C15" s="18" t="s">
        <v>2642</v>
      </c>
    </row>
    <row r="16" spans="1:3" x14ac:dyDescent="0.3">
      <c r="A16" s="13" t="s">
        <v>9159</v>
      </c>
      <c r="B16" s="15" t="b">
        <v>0</v>
      </c>
      <c r="C16" s="18" t="s">
        <v>2642</v>
      </c>
    </row>
    <row r="17" spans="1:3" x14ac:dyDescent="0.3">
      <c r="A17" s="13" t="s">
        <v>9160</v>
      </c>
      <c r="B17" s="15" t="b">
        <v>0</v>
      </c>
      <c r="C17" s="18" t="s">
        <v>2642</v>
      </c>
    </row>
    <row r="18" spans="1:3" x14ac:dyDescent="0.3">
      <c r="A18" s="13" t="s">
        <v>9161</v>
      </c>
      <c r="B18" s="15" t="b">
        <v>0</v>
      </c>
      <c r="C18" s="18" t="s">
        <v>2642</v>
      </c>
    </row>
    <row r="19" spans="1:3" x14ac:dyDescent="0.3">
      <c r="A19" s="13" t="s">
        <v>9162</v>
      </c>
      <c r="B19" s="15" t="b">
        <v>0</v>
      </c>
      <c r="C19" s="18" t="s">
        <v>2642</v>
      </c>
    </row>
    <row r="20" spans="1:3" x14ac:dyDescent="0.3">
      <c r="A20" s="13" t="s">
        <v>9163</v>
      </c>
      <c r="B20" s="15" t="b">
        <v>0</v>
      </c>
      <c r="C20" s="18" t="s">
        <v>2642</v>
      </c>
    </row>
    <row r="21" spans="1:3" x14ac:dyDescent="0.3">
      <c r="A21" s="13" t="s">
        <v>9164</v>
      </c>
      <c r="B21" s="15" t="b">
        <v>0</v>
      </c>
      <c r="C21" s="18" t="s">
        <v>2642</v>
      </c>
    </row>
    <row r="22" spans="1:3" x14ac:dyDescent="0.3">
      <c r="A22" s="13" t="s">
        <v>9165</v>
      </c>
      <c r="B22" s="15" t="b">
        <v>0</v>
      </c>
      <c r="C22" s="18" t="s">
        <v>2642</v>
      </c>
    </row>
    <row r="23" spans="1:3" x14ac:dyDescent="0.3">
      <c r="A23" s="13" t="s">
        <v>9166</v>
      </c>
      <c r="B23" s="15" t="b">
        <v>0</v>
      </c>
      <c r="C23" s="18" t="s">
        <v>2642</v>
      </c>
    </row>
    <row r="24" spans="1:3" x14ac:dyDescent="0.3">
      <c r="A24" s="13" t="s">
        <v>9167</v>
      </c>
      <c r="B24" s="15" t="b">
        <v>0</v>
      </c>
      <c r="C24" s="18" t="s">
        <v>2642</v>
      </c>
    </row>
    <row r="25" spans="1:3" x14ac:dyDescent="0.3">
      <c r="A25" s="13" t="s">
        <v>9168</v>
      </c>
      <c r="B25" s="15" t="b">
        <v>0</v>
      </c>
      <c r="C25" s="18" t="s">
        <v>2642</v>
      </c>
    </row>
    <row r="26" spans="1:3" x14ac:dyDescent="0.3">
      <c r="A26" s="13" t="s">
        <v>9169</v>
      </c>
      <c r="B26" s="15" t="b">
        <v>0</v>
      </c>
      <c r="C26" s="18" t="s">
        <v>2642</v>
      </c>
    </row>
    <row r="27" spans="1:3" x14ac:dyDescent="0.3">
      <c r="A27" s="13" t="s">
        <v>9170</v>
      </c>
      <c r="B27" s="15" t="b">
        <v>0</v>
      </c>
      <c r="C27" s="18" t="s">
        <v>2642</v>
      </c>
    </row>
    <row r="28" spans="1:3" x14ac:dyDescent="0.3">
      <c r="A28" s="13" t="s">
        <v>9171</v>
      </c>
      <c r="B28" s="15" t="b">
        <v>0</v>
      </c>
      <c r="C28" s="18" t="s">
        <v>2642</v>
      </c>
    </row>
    <row r="29" spans="1:3" x14ac:dyDescent="0.3">
      <c r="A29" s="13" t="s">
        <v>9172</v>
      </c>
      <c r="B29" s="15" t="b">
        <v>0</v>
      </c>
      <c r="C29" s="18" t="s">
        <v>2642</v>
      </c>
    </row>
    <row r="30" spans="1:3" x14ac:dyDescent="0.3">
      <c r="A30" s="13" t="s">
        <v>9173</v>
      </c>
      <c r="B30" s="15" t="b">
        <v>0</v>
      </c>
      <c r="C30" s="18" t="s">
        <v>2642</v>
      </c>
    </row>
    <row r="31" spans="1:3" x14ac:dyDescent="0.3">
      <c r="A31" s="13" t="s">
        <v>9174</v>
      </c>
      <c r="B31" s="15" t="b">
        <v>0</v>
      </c>
      <c r="C31" s="18" t="s">
        <v>2642</v>
      </c>
    </row>
    <row r="32" spans="1:3" x14ac:dyDescent="0.3">
      <c r="A32" s="13" t="s">
        <v>9175</v>
      </c>
      <c r="B32" s="15" t="b">
        <v>0</v>
      </c>
      <c r="C32" s="18" t="s">
        <v>2642</v>
      </c>
    </row>
    <row r="33" spans="1:3" x14ac:dyDescent="0.3">
      <c r="A33" s="13" t="s">
        <v>9176</v>
      </c>
      <c r="B33" s="15" t="b">
        <v>0</v>
      </c>
      <c r="C33" s="18" t="s">
        <v>2642</v>
      </c>
    </row>
    <row r="34" spans="1:3" x14ac:dyDescent="0.3">
      <c r="A34" s="13" t="s">
        <v>9177</v>
      </c>
      <c r="B34" s="15" t="b">
        <v>0</v>
      </c>
      <c r="C34" s="18" t="s">
        <v>2642</v>
      </c>
    </row>
    <row r="35" spans="1:3" x14ac:dyDescent="0.3">
      <c r="A35" s="13" t="s">
        <v>9178</v>
      </c>
      <c r="B35" s="15" t="b">
        <v>0</v>
      </c>
      <c r="C35" s="18" t="s">
        <v>2642</v>
      </c>
    </row>
    <row r="36" spans="1:3" x14ac:dyDescent="0.3">
      <c r="A36" s="13" t="s">
        <v>9179</v>
      </c>
      <c r="B36" s="15" t="b">
        <v>0</v>
      </c>
      <c r="C36" s="18" t="s">
        <v>2642</v>
      </c>
    </row>
    <row r="37" spans="1:3" x14ac:dyDescent="0.3">
      <c r="A37" s="13" t="s">
        <v>9180</v>
      </c>
      <c r="B37" s="15" t="b">
        <v>0</v>
      </c>
      <c r="C37" s="18" t="s">
        <v>2642</v>
      </c>
    </row>
    <row r="38" spans="1:3" x14ac:dyDescent="0.3">
      <c r="A38" s="13" t="s">
        <v>9181</v>
      </c>
      <c r="B38" s="15" t="b">
        <v>0</v>
      </c>
      <c r="C38" s="18" t="s">
        <v>2642</v>
      </c>
    </row>
    <row r="39" spans="1:3" x14ac:dyDescent="0.3">
      <c r="A39" s="13" t="s">
        <v>9182</v>
      </c>
      <c r="B39" s="15" t="b">
        <v>0</v>
      </c>
      <c r="C39" s="18" t="s">
        <v>2642</v>
      </c>
    </row>
    <row r="40" spans="1:3" x14ac:dyDescent="0.3">
      <c r="A40" s="13" t="s">
        <v>9183</v>
      </c>
      <c r="B40" s="15" t="b">
        <v>0</v>
      </c>
      <c r="C40" s="18" t="s">
        <v>2642</v>
      </c>
    </row>
    <row r="41" spans="1:3" x14ac:dyDescent="0.3">
      <c r="A41" s="13" t="s">
        <v>9184</v>
      </c>
      <c r="B41" s="15" t="b">
        <v>0</v>
      </c>
      <c r="C41" s="18" t="s">
        <v>2642</v>
      </c>
    </row>
    <row r="42" spans="1:3" x14ac:dyDescent="0.3">
      <c r="A42" s="13" t="s">
        <v>9185</v>
      </c>
      <c r="B42" s="15" t="b">
        <v>0</v>
      </c>
      <c r="C42" s="18" t="s">
        <v>2642</v>
      </c>
    </row>
    <row r="43" spans="1:3" x14ac:dyDescent="0.3">
      <c r="A43" s="13" t="s">
        <v>9186</v>
      </c>
      <c r="B43" s="15" t="b">
        <v>0</v>
      </c>
      <c r="C43" s="18" t="s">
        <v>2642</v>
      </c>
    </row>
    <row r="44" spans="1:3" x14ac:dyDescent="0.3">
      <c r="A44" s="13" t="s">
        <v>9187</v>
      </c>
      <c r="B44" s="15" t="b">
        <v>0</v>
      </c>
      <c r="C44" s="18" t="s">
        <v>2642</v>
      </c>
    </row>
    <row r="45" spans="1:3" x14ac:dyDescent="0.3">
      <c r="A45" s="13" t="s">
        <v>9188</v>
      </c>
      <c r="B45" s="15" t="b">
        <v>0</v>
      </c>
      <c r="C45" s="18" t="s">
        <v>2642</v>
      </c>
    </row>
    <row r="46" spans="1:3" x14ac:dyDescent="0.3">
      <c r="A46" s="13" t="s">
        <v>9189</v>
      </c>
      <c r="B46" s="15" t="b">
        <v>0</v>
      </c>
      <c r="C46" s="18" t="s">
        <v>2642</v>
      </c>
    </row>
    <row r="47" spans="1:3" x14ac:dyDescent="0.3">
      <c r="A47" s="13" t="s">
        <v>9190</v>
      </c>
      <c r="B47" s="15" t="b">
        <v>0</v>
      </c>
      <c r="C47" s="18" t="s">
        <v>2642</v>
      </c>
    </row>
    <row r="48" spans="1:3" x14ac:dyDescent="0.3">
      <c r="A48" s="13" t="s">
        <v>9191</v>
      </c>
      <c r="B48" s="15" t="b">
        <v>0</v>
      </c>
      <c r="C48" s="18" t="s">
        <v>2642</v>
      </c>
    </row>
    <row r="49" spans="1:3" x14ac:dyDescent="0.3">
      <c r="A49" s="13" t="s">
        <v>9192</v>
      </c>
      <c r="B49" s="15" t="b">
        <v>0</v>
      </c>
      <c r="C49" s="18" t="s">
        <v>2642</v>
      </c>
    </row>
    <row r="50" spans="1:3" x14ac:dyDescent="0.3">
      <c r="A50" s="13" t="s">
        <v>9193</v>
      </c>
      <c r="B50" s="15" t="b">
        <v>0</v>
      </c>
      <c r="C50" s="18" t="s">
        <v>2642</v>
      </c>
    </row>
    <row r="51" spans="1:3" x14ac:dyDescent="0.3">
      <c r="A51" s="13" t="s">
        <v>9194</v>
      </c>
      <c r="B51" s="15" t="b">
        <v>0</v>
      </c>
      <c r="C51" s="18" t="s">
        <v>2642</v>
      </c>
    </row>
    <row r="52" spans="1:3" x14ac:dyDescent="0.3">
      <c r="A52" s="13" t="s">
        <v>9195</v>
      </c>
      <c r="B52" s="15" t="b">
        <v>0</v>
      </c>
      <c r="C52" s="18" t="s">
        <v>2642</v>
      </c>
    </row>
    <row r="53" spans="1:3" x14ac:dyDescent="0.3">
      <c r="A53" s="13" t="s">
        <v>9196</v>
      </c>
      <c r="B53" s="15" t="b">
        <v>0</v>
      </c>
      <c r="C53" s="18" t="s">
        <v>2642</v>
      </c>
    </row>
    <row r="54" spans="1:3" x14ac:dyDescent="0.3">
      <c r="A54" s="13" t="s">
        <v>9197</v>
      </c>
      <c r="B54" s="15" t="b">
        <v>0</v>
      </c>
      <c r="C54" s="18" t="s">
        <v>2642</v>
      </c>
    </row>
    <row r="55" spans="1:3" x14ac:dyDescent="0.3">
      <c r="A55" s="13" t="s">
        <v>9198</v>
      </c>
      <c r="B55" s="15" t="b">
        <v>0</v>
      </c>
      <c r="C55" s="18" t="s">
        <v>2642</v>
      </c>
    </row>
    <row r="56" spans="1:3" x14ac:dyDescent="0.3">
      <c r="A56" s="13" t="s">
        <v>9199</v>
      </c>
      <c r="B56" s="15" t="b">
        <v>0</v>
      </c>
      <c r="C56" s="18" t="s">
        <v>2642</v>
      </c>
    </row>
    <row r="57" spans="1:3" x14ac:dyDescent="0.3">
      <c r="A57" s="13" t="s">
        <v>9200</v>
      </c>
      <c r="B57" s="15" t="b">
        <v>0</v>
      </c>
      <c r="C57" s="18" t="s">
        <v>2642</v>
      </c>
    </row>
    <row r="58" spans="1:3" x14ac:dyDescent="0.3">
      <c r="A58" s="13" t="s">
        <v>9201</v>
      </c>
      <c r="B58" s="15" t="b">
        <v>0</v>
      </c>
      <c r="C58" s="18" t="s">
        <v>2642</v>
      </c>
    </row>
    <row r="59" spans="1:3" x14ac:dyDescent="0.3">
      <c r="A59" s="13" t="s">
        <v>9202</v>
      </c>
      <c r="B59" s="15" t="b">
        <v>0</v>
      </c>
      <c r="C59" s="18" t="s">
        <v>2642</v>
      </c>
    </row>
    <row r="60" spans="1:3" x14ac:dyDescent="0.3">
      <c r="A60" s="13" t="s">
        <v>9203</v>
      </c>
      <c r="B60" s="15" t="b">
        <v>0</v>
      </c>
      <c r="C60" s="18" t="s">
        <v>2642</v>
      </c>
    </row>
    <row r="61" spans="1:3" x14ac:dyDescent="0.3">
      <c r="A61" s="13" t="s">
        <v>9204</v>
      </c>
      <c r="B61" s="15" t="b">
        <v>0</v>
      </c>
      <c r="C61" s="18" t="s">
        <v>2642</v>
      </c>
    </row>
    <row r="62" spans="1:3" x14ac:dyDescent="0.3">
      <c r="A62" s="13" t="s">
        <v>9205</v>
      </c>
      <c r="B62" s="15" t="b">
        <v>0</v>
      </c>
      <c r="C62" s="18" t="s">
        <v>2642</v>
      </c>
    </row>
    <row r="63" spans="1:3" x14ac:dyDescent="0.3">
      <c r="A63" s="13" t="s">
        <v>9206</v>
      </c>
      <c r="B63" s="15" t="b">
        <v>0</v>
      </c>
      <c r="C63" s="18" t="s">
        <v>2642</v>
      </c>
    </row>
    <row r="64" spans="1:3" x14ac:dyDescent="0.3">
      <c r="A64" s="13" t="s">
        <v>9207</v>
      </c>
      <c r="B64" s="15" t="b">
        <v>0</v>
      </c>
      <c r="C64" s="18" t="s">
        <v>2642</v>
      </c>
    </row>
    <row r="65" spans="1:3" x14ac:dyDescent="0.3">
      <c r="A65" s="13" t="s">
        <v>9208</v>
      </c>
      <c r="B65" s="15" t="b">
        <v>0</v>
      </c>
      <c r="C65" s="18" t="s">
        <v>2642</v>
      </c>
    </row>
    <row r="66" spans="1:3" x14ac:dyDescent="0.3">
      <c r="A66" s="13" t="s">
        <v>9209</v>
      </c>
      <c r="B66" s="15" t="b">
        <v>0</v>
      </c>
      <c r="C66" s="18" t="s">
        <v>2642</v>
      </c>
    </row>
    <row r="67" spans="1:3" x14ac:dyDescent="0.3">
      <c r="A67" s="13" t="s">
        <v>9210</v>
      </c>
      <c r="B67" s="15" t="b">
        <v>0</v>
      </c>
      <c r="C67" s="18" t="s">
        <v>2642</v>
      </c>
    </row>
    <row r="68" spans="1:3" x14ac:dyDescent="0.3">
      <c r="A68" s="13" t="s">
        <v>9211</v>
      </c>
      <c r="B68" s="15" t="b">
        <v>0</v>
      </c>
      <c r="C68" s="18" t="s">
        <v>2642</v>
      </c>
    </row>
    <row r="69" spans="1:3" x14ac:dyDescent="0.3">
      <c r="A69" s="13" t="s">
        <v>9212</v>
      </c>
      <c r="B69" s="15" t="b">
        <v>0</v>
      </c>
      <c r="C69" s="18" t="s">
        <v>2642</v>
      </c>
    </row>
    <row r="70" spans="1:3" x14ac:dyDescent="0.3">
      <c r="A70" s="13" t="s">
        <v>9213</v>
      </c>
      <c r="B70" s="15" t="b">
        <v>0</v>
      </c>
      <c r="C70" s="18" t="s">
        <v>2642</v>
      </c>
    </row>
    <row r="71" spans="1:3" x14ac:dyDescent="0.3">
      <c r="A71" s="13" t="s">
        <v>9214</v>
      </c>
      <c r="B71" s="15" t="b">
        <v>0</v>
      </c>
      <c r="C71" s="18" t="s">
        <v>2642</v>
      </c>
    </row>
    <row r="72" spans="1:3" x14ac:dyDescent="0.3">
      <c r="A72" s="13" t="s">
        <v>9215</v>
      </c>
      <c r="B72" s="15" t="b">
        <v>0</v>
      </c>
      <c r="C72" s="18" t="s">
        <v>2642</v>
      </c>
    </row>
    <row r="73" spans="1:3" x14ac:dyDescent="0.3">
      <c r="A73" s="13" t="s">
        <v>9216</v>
      </c>
      <c r="B73" s="15" t="b">
        <v>0</v>
      </c>
      <c r="C73" s="18" t="s">
        <v>2642</v>
      </c>
    </row>
    <row r="74" spans="1:3" x14ac:dyDescent="0.3">
      <c r="A74" s="13" t="s">
        <v>9217</v>
      </c>
      <c r="B74" s="15" t="b">
        <v>0</v>
      </c>
      <c r="C74" s="18" t="s">
        <v>2642</v>
      </c>
    </row>
    <row r="75" spans="1:3" hidden="1" x14ac:dyDescent="0.3">
      <c r="A75" s="13" t="s">
        <v>1727</v>
      </c>
      <c r="B75" s="15" t="b">
        <v>1</v>
      </c>
      <c r="C75" s="18" t="s">
        <v>1814</v>
      </c>
    </row>
    <row r="76" spans="1:3" x14ac:dyDescent="0.3">
      <c r="A76" s="13" t="s">
        <v>9218</v>
      </c>
      <c r="B76" s="15" t="b">
        <v>0</v>
      </c>
      <c r="C76" s="18" t="s">
        <v>2642</v>
      </c>
    </row>
    <row r="77" spans="1:3" x14ac:dyDescent="0.3">
      <c r="A77" s="13" t="s">
        <v>9219</v>
      </c>
      <c r="B77" s="15" t="b">
        <v>0</v>
      </c>
      <c r="C77" s="18" t="s">
        <v>2642</v>
      </c>
    </row>
    <row r="78" spans="1:3" x14ac:dyDescent="0.3">
      <c r="A78" s="13" t="s">
        <v>9220</v>
      </c>
      <c r="B78" s="15" t="b">
        <v>0</v>
      </c>
      <c r="C78" s="18" t="s">
        <v>2642</v>
      </c>
    </row>
    <row r="79" spans="1:3" x14ac:dyDescent="0.3">
      <c r="A79" s="13" t="s">
        <v>9221</v>
      </c>
      <c r="B79" s="15" t="b">
        <v>0</v>
      </c>
      <c r="C79" s="18" t="s">
        <v>2642</v>
      </c>
    </row>
    <row r="80" spans="1:3" x14ac:dyDescent="0.3">
      <c r="A80" s="13" t="s">
        <v>9222</v>
      </c>
      <c r="B80" s="15" t="b">
        <v>0</v>
      </c>
      <c r="C80" s="18" t="s">
        <v>2642</v>
      </c>
    </row>
    <row r="81" spans="1:3" x14ac:dyDescent="0.3">
      <c r="A81" s="13" t="s">
        <v>9223</v>
      </c>
      <c r="B81" s="15" t="b">
        <v>0</v>
      </c>
      <c r="C81" s="18" t="s">
        <v>2642</v>
      </c>
    </row>
    <row r="82" spans="1:3" x14ac:dyDescent="0.3">
      <c r="A82" s="13" t="s">
        <v>9224</v>
      </c>
      <c r="B82" s="15" t="b">
        <v>0</v>
      </c>
      <c r="C82" s="18" t="s">
        <v>2642</v>
      </c>
    </row>
    <row r="83" spans="1:3" x14ac:dyDescent="0.3">
      <c r="A83" s="13" t="s">
        <v>9225</v>
      </c>
      <c r="B83" s="15" t="b">
        <v>0</v>
      </c>
      <c r="C83" s="18" t="s">
        <v>2642</v>
      </c>
    </row>
    <row r="84" spans="1:3" x14ac:dyDescent="0.3">
      <c r="A84" s="13" t="s">
        <v>9226</v>
      </c>
      <c r="B84" s="15" t="b">
        <v>0</v>
      </c>
      <c r="C84" s="18" t="s">
        <v>2642</v>
      </c>
    </row>
    <row r="85" spans="1:3" x14ac:dyDescent="0.3">
      <c r="A85" s="13" t="s">
        <v>9227</v>
      </c>
      <c r="B85" s="15" t="b">
        <v>0</v>
      </c>
      <c r="C85" s="18" t="s">
        <v>2642</v>
      </c>
    </row>
    <row r="86" spans="1:3" x14ac:dyDescent="0.3">
      <c r="A86" s="13" t="s">
        <v>9228</v>
      </c>
      <c r="B86" s="15" t="b">
        <v>0</v>
      </c>
      <c r="C86" s="18" t="s">
        <v>2642</v>
      </c>
    </row>
    <row r="87" spans="1:3" x14ac:dyDescent="0.3">
      <c r="A87" s="13" t="s">
        <v>9229</v>
      </c>
      <c r="B87" s="15" t="b">
        <v>0</v>
      </c>
      <c r="C87" s="18" t="s">
        <v>2642</v>
      </c>
    </row>
    <row r="88" spans="1:3" x14ac:dyDescent="0.3">
      <c r="A88" s="13" t="s">
        <v>9230</v>
      </c>
      <c r="B88" s="15" t="b">
        <v>0</v>
      </c>
      <c r="C88" s="18" t="s">
        <v>2642</v>
      </c>
    </row>
    <row r="89" spans="1:3" x14ac:dyDescent="0.3">
      <c r="A89" s="13" t="s">
        <v>9231</v>
      </c>
      <c r="B89" s="15" t="b">
        <v>0</v>
      </c>
      <c r="C89" s="18" t="s">
        <v>2642</v>
      </c>
    </row>
    <row r="90" spans="1:3" x14ac:dyDescent="0.3">
      <c r="A90" s="13" t="s">
        <v>9232</v>
      </c>
      <c r="B90" s="15" t="b">
        <v>0</v>
      </c>
      <c r="C90" s="18" t="s">
        <v>2642</v>
      </c>
    </row>
    <row r="91" spans="1:3" hidden="1" x14ac:dyDescent="0.3">
      <c r="A91" s="13" t="s">
        <v>4908</v>
      </c>
      <c r="B91" s="15" t="b">
        <v>1</v>
      </c>
      <c r="C91" s="18" t="s">
        <v>1814</v>
      </c>
    </row>
    <row r="92" spans="1:3" x14ac:dyDescent="0.3">
      <c r="A92" s="13" t="s">
        <v>9233</v>
      </c>
      <c r="B92" s="15" t="b">
        <v>0</v>
      </c>
      <c r="C92" s="18" t="s">
        <v>2642</v>
      </c>
    </row>
    <row r="93" spans="1:3" x14ac:dyDescent="0.3">
      <c r="A93" s="13" t="s">
        <v>9234</v>
      </c>
      <c r="B93" s="15" t="b">
        <v>0</v>
      </c>
      <c r="C93" s="18" t="s">
        <v>2642</v>
      </c>
    </row>
    <row r="94" spans="1:3" x14ac:dyDescent="0.3">
      <c r="A94" s="13" t="s">
        <v>9235</v>
      </c>
      <c r="B94" s="15" t="b">
        <v>0</v>
      </c>
      <c r="C94" s="18" t="s">
        <v>2642</v>
      </c>
    </row>
    <row r="95" spans="1:3" x14ac:dyDescent="0.3">
      <c r="A95" s="13" t="s">
        <v>9236</v>
      </c>
      <c r="B95" s="15" t="b">
        <v>0</v>
      </c>
      <c r="C95" s="18" t="s">
        <v>2642</v>
      </c>
    </row>
    <row r="96" spans="1:3" x14ac:dyDescent="0.3">
      <c r="A96" s="13" t="s">
        <v>9237</v>
      </c>
      <c r="B96" s="15" t="b">
        <v>0</v>
      </c>
      <c r="C96" s="18" t="s">
        <v>2642</v>
      </c>
    </row>
    <row r="97" spans="1:3" x14ac:dyDescent="0.3">
      <c r="A97" s="13" t="s">
        <v>9238</v>
      </c>
      <c r="B97" s="15" t="b">
        <v>0</v>
      </c>
      <c r="C97" s="18" t="s">
        <v>2642</v>
      </c>
    </row>
    <row r="98" spans="1:3" x14ac:dyDescent="0.3">
      <c r="A98" s="13" t="s">
        <v>9239</v>
      </c>
      <c r="B98" s="15" t="b">
        <v>0</v>
      </c>
      <c r="C98" s="18" t="s">
        <v>2642</v>
      </c>
    </row>
    <row r="99" spans="1:3" x14ac:dyDescent="0.3">
      <c r="A99" s="13" t="s">
        <v>9240</v>
      </c>
      <c r="B99" s="15" t="b">
        <v>0</v>
      </c>
      <c r="C99" s="18" t="s">
        <v>2642</v>
      </c>
    </row>
    <row r="100" spans="1:3" x14ac:dyDescent="0.3">
      <c r="A100" s="13" t="s">
        <v>9241</v>
      </c>
      <c r="B100" s="15" t="b">
        <v>0</v>
      </c>
      <c r="C100" s="18" t="s">
        <v>2642</v>
      </c>
    </row>
    <row r="101" spans="1:3" x14ac:dyDescent="0.3">
      <c r="A101" s="13" t="s">
        <v>9242</v>
      </c>
      <c r="B101" s="15" t="b">
        <v>0</v>
      </c>
      <c r="C101" s="18" t="s">
        <v>2642</v>
      </c>
    </row>
    <row r="102" spans="1:3" x14ac:dyDescent="0.3">
      <c r="A102" s="13" t="s">
        <v>9243</v>
      </c>
      <c r="B102" s="15" t="b">
        <v>0</v>
      </c>
      <c r="C102" s="18" t="s">
        <v>2642</v>
      </c>
    </row>
    <row r="103" spans="1:3" x14ac:dyDescent="0.3">
      <c r="A103" s="13" t="s">
        <v>9244</v>
      </c>
      <c r="B103" s="15" t="b">
        <v>0</v>
      </c>
      <c r="C103" s="18" t="s">
        <v>2642</v>
      </c>
    </row>
    <row r="104" spans="1:3" x14ac:dyDescent="0.3">
      <c r="A104" s="13" t="s">
        <v>9245</v>
      </c>
      <c r="B104" s="15" t="b">
        <v>0</v>
      </c>
      <c r="C104" s="18" t="s">
        <v>2642</v>
      </c>
    </row>
    <row r="105" spans="1:3" x14ac:dyDescent="0.3">
      <c r="A105" s="13" t="s">
        <v>9246</v>
      </c>
      <c r="B105" s="15" t="b">
        <v>0</v>
      </c>
      <c r="C105" s="18" t="s">
        <v>2642</v>
      </c>
    </row>
    <row r="106" spans="1:3" x14ac:dyDescent="0.3">
      <c r="A106" s="13" t="s">
        <v>9247</v>
      </c>
      <c r="B106" s="15" t="b">
        <v>0</v>
      </c>
      <c r="C106" s="18" t="s">
        <v>2642</v>
      </c>
    </row>
    <row r="107" spans="1:3" x14ac:dyDescent="0.3">
      <c r="A107" s="13" t="s">
        <v>9248</v>
      </c>
      <c r="B107" s="15" t="b">
        <v>0</v>
      </c>
      <c r="C107" s="18" t="s">
        <v>2642</v>
      </c>
    </row>
    <row r="108" spans="1:3" x14ac:dyDescent="0.3">
      <c r="A108" s="13" t="s">
        <v>9249</v>
      </c>
      <c r="B108" s="15" t="b">
        <v>0</v>
      </c>
      <c r="C108" s="18" t="s">
        <v>2642</v>
      </c>
    </row>
    <row r="109" spans="1:3" x14ac:dyDescent="0.3">
      <c r="A109" s="13" t="s">
        <v>9250</v>
      </c>
      <c r="B109" s="15" t="b">
        <v>0</v>
      </c>
      <c r="C109" s="18" t="s">
        <v>2642</v>
      </c>
    </row>
    <row r="110" spans="1:3" hidden="1" x14ac:dyDescent="0.3">
      <c r="A110" s="13" t="s">
        <v>4558</v>
      </c>
      <c r="B110" s="15" t="b">
        <v>1</v>
      </c>
      <c r="C110" s="18" t="s">
        <v>1814</v>
      </c>
    </row>
    <row r="111" spans="1:3" x14ac:dyDescent="0.3">
      <c r="A111" s="13" t="s">
        <v>9251</v>
      </c>
      <c r="B111" s="15" t="b">
        <v>0</v>
      </c>
      <c r="C111" s="18" t="s">
        <v>2642</v>
      </c>
    </row>
    <row r="112" spans="1:3" x14ac:dyDescent="0.3">
      <c r="A112" s="13" t="s">
        <v>9252</v>
      </c>
      <c r="B112" s="15" t="b">
        <v>0</v>
      </c>
      <c r="C112" s="18" t="s">
        <v>2642</v>
      </c>
    </row>
    <row r="113" spans="1:3" x14ac:dyDescent="0.3">
      <c r="A113" s="13" t="s">
        <v>9253</v>
      </c>
      <c r="B113" s="15" t="b">
        <v>0</v>
      </c>
      <c r="C113" s="18" t="s">
        <v>2642</v>
      </c>
    </row>
    <row r="114" spans="1:3" x14ac:dyDescent="0.3">
      <c r="A114" s="13" t="s">
        <v>9254</v>
      </c>
      <c r="B114" s="15" t="b">
        <v>0</v>
      </c>
      <c r="C114" s="18" t="s">
        <v>2642</v>
      </c>
    </row>
    <row r="115" spans="1:3" x14ac:dyDescent="0.3">
      <c r="A115" s="13" t="s">
        <v>9255</v>
      </c>
      <c r="B115" s="15" t="b">
        <v>0</v>
      </c>
      <c r="C115" s="18" t="s">
        <v>2642</v>
      </c>
    </row>
    <row r="116" spans="1:3" x14ac:dyDescent="0.3">
      <c r="A116" s="13" t="s">
        <v>9256</v>
      </c>
      <c r="B116" s="15" t="b">
        <v>0</v>
      </c>
      <c r="C116" s="18" t="s">
        <v>2642</v>
      </c>
    </row>
    <row r="117" spans="1:3" x14ac:dyDescent="0.3">
      <c r="A117" s="13" t="s">
        <v>9257</v>
      </c>
      <c r="B117" s="15" t="b">
        <v>0</v>
      </c>
      <c r="C117" s="18" t="s">
        <v>2642</v>
      </c>
    </row>
    <row r="118" spans="1:3" x14ac:dyDescent="0.3">
      <c r="A118" s="13" t="s">
        <v>9258</v>
      </c>
      <c r="B118" s="15" t="b">
        <v>0</v>
      </c>
      <c r="C118" s="18" t="s">
        <v>2642</v>
      </c>
    </row>
    <row r="119" spans="1:3" x14ac:dyDescent="0.3">
      <c r="A119" s="13" t="s">
        <v>9259</v>
      </c>
      <c r="B119" s="15" t="b">
        <v>0</v>
      </c>
      <c r="C119" s="18" t="s">
        <v>2642</v>
      </c>
    </row>
    <row r="120" spans="1:3" x14ac:dyDescent="0.3">
      <c r="A120" s="13" t="s">
        <v>9260</v>
      </c>
      <c r="B120" s="15" t="b">
        <v>0</v>
      </c>
      <c r="C120" s="18" t="s">
        <v>2642</v>
      </c>
    </row>
    <row r="121" spans="1:3" x14ac:dyDescent="0.3">
      <c r="A121" s="13" t="s">
        <v>9261</v>
      </c>
      <c r="B121" s="15" t="b">
        <v>0</v>
      </c>
      <c r="C121" s="18" t="s">
        <v>2642</v>
      </c>
    </row>
    <row r="122" spans="1:3" x14ac:dyDescent="0.3">
      <c r="A122" s="13" t="s">
        <v>9262</v>
      </c>
      <c r="B122" s="15" t="b">
        <v>0</v>
      </c>
      <c r="C122" s="18" t="s">
        <v>2642</v>
      </c>
    </row>
    <row r="123" spans="1:3" x14ac:dyDescent="0.3">
      <c r="A123" s="13" t="s">
        <v>9263</v>
      </c>
      <c r="B123" s="15" t="b">
        <v>0</v>
      </c>
      <c r="C123" s="18" t="s">
        <v>2642</v>
      </c>
    </row>
    <row r="124" spans="1:3" x14ac:dyDescent="0.3">
      <c r="A124" s="13" t="s">
        <v>9264</v>
      </c>
      <c r="B124" s="15" t="b">
        <v>0</v>
      </c>
      <c r="C124" s="18" t="s">
        <v>2642</v>
      </c>
    </row>
    <row r="125" spans="1:3" x14ac:dyDescent="0.3">
      <c r="A125" s="13" t="s">
        <v>9265</v>
      </c>
      <c r="B125" s="15" t="b">
        <v>0</v>
      </c>
      <c r="C125" s="18" t="s">
        <v>2642</v>
      </c>
    </row>
    <row r="126" spans="1:3" x14ac:dyDescent="0.3">
      <c r="A126" s="13" t="s">
        <v>9266</v>
      </c>
      <c r="B126" s="15" t="b">
        <v>0</v>
      </c>
      <c r="C126" s="18" t="s">
        <v>2642</v>
      </c>
    </row>
    <row r="127" spans="1:3" x14ac:dyDescent="0.3">
      <c r="A127" s="13" t="s">
        <v>9267</v>
      </c>
      <c r="B127" s="15" t="b">
        <v>0</v>
      </c>
      <c r="C127" s="18" t="s">
        <v>2642</v>
      </c>
    </row>
    <row r="128" spans="1:3" x14ac:dyDescent="0.3">
      <c r="A128" s="13" t="s">
        <v>9268</v>
      </c>
      <c r="B128" s="15" t="b">
        <v>0</v>
      </c>
      <c r="C128" s="18" t="s">
        <v>2642</v>
      </c>
    </row>
    <row r="129" spans="1:3" x14ac:dyDescent="0.3">
      <c r="A129" s="13" t="s">
        <v>9269</v>
      </c>
      <c r="B129" s="15" t="b">
        <v>0</v>
      </c>
      <c r="C129" s="18" t="s">
        <v>2642</v>
      </c>
    </row>
    <row r="130" spans="1:3" x14ac:dyDescent="0.3">
      <c r="A130" s="13" t="s">
        <v>9270</v>
      </c>
      <c r="B130" s="15" t="b">
        <v>0</v>
      </c>
      <c r="C130" s="18" t="s">
        <v>2642</v>
      </c>
    </row>
    <row r="131" spans="1:3" x14ac:dyDescent="0.3">
      <c r="A131" s="13" t="s">
        <v>9271</v>
      </c>
      <c r="B131" s="15" t="b">
        <v>0</v>
      </c>
      <c r="C131" s="18" t="s">
        <v>2642</v>
      </c>
    </row>
    <row r="132" spans="1:3" x14ac:dyDescent="0.3">
      <c r="A132" s="13" t="s">
        <v>9272</v>
      </c>
      <c r="B132" s="15" t="b">
        <v>0</v>
      </c>
      <c r="C132" s="18" t="s">
        <v>2642</v>
      </c>
    </row>
    <row r="133" spans="1:3" x14ac:dyDescent="0.3">
      <c r="A133" s="13" t="s">
        <v>9273</v>
      </c>
      <c r="B133" s="15" t="b">
        <v>0</v>
      </c>
      <c r="C133" s="18" t="s">
        <v>2642</v>
      </c>
    </row>
    <row r="134" spans="1:3" x14ac:dyDescent="0.3">
      <c r="A134" s="13" t="s">
        <v>9274</v>
      </c>
      <c r="B134" s="15" t="b">
        <v>0</v>
      </c>
      <c r="C134" s="18" t="s">
        <v>2642</v>
      </c>
    </row>
    <row r="135" spans="1:3" x14ac:dyDescent="0.3">
      <c r="A135" s="13" t="s">
        <v>9275</v>
      </c>
      <c r="B135" s="15" t="b">
        <v>0</v>
      </c>
      <c r="C135" s="18" t="s">
        <v>2642</v>
      </c>
    </row>
    <row r="136" spans="1:3" x14ac:dyDescent="0.3">
      <c r="A136" s="13" t="s">
        <v>9276</v>
      </c>
      <c r="B136" s="15" t="b">
        <v>0</v>
      </c>
      <c r="C136" s="18" t="s">
        <v>2642</v>
      </c>
    </row>
    <row r="137" spans="1:3" x14ac:dyDescent="0.3">
      <c r="A137" s="13" t="s">
        <v>9277</v>
      </c>
      <c r="B137" s="15" t="b">
        <v>0</v>
      </c>
      <c r="C137" s="18" t="s">
        <v>2642</v>
      </c>
    </row>
    <row r="138" spans="1:3" x14ac:dyDescent="0.3">
      <c r="A138" s="13" t="s">
        <v>9278</v>
      </c>
      <c r="B138" s="15" t="b">
        <v>0</v>
      </c>
      <c r="C138" s="18" t="s">
        <v>2642</v>
      </c>
    </row>
    <row r="139" spans="1:3" x14ac:dyDescent="0.3">
      <c r="A139" s="13" t="s">
        <v>9279</v>
      </c>
      <c r="B139" s="15" t="b">
        <v>0</v>
      </c>
      <c r="C139" s="18" t="s">
        <v>2642</v>
      </c>
    </row>
    <row r="140" spans="1:3" x14ac:dyDescent="0.3">
      <c r="A140" s="13" t="s">
        <v>9280</v>
      </c>
      <c r="B140" s="15" t="b">
        <v>0</v>
      </c>
      <c r="C140" s="18" t="s">
        <v>2642</v>
      </c>
    </row>
    <row r="141" spans="1:3" x14ac:dyDescent="0.3">
      <c r="A141" s="13" t="s">
        <v>9281</v>
      </c>
      <c r="B141" s="15" t="b">
        <v>0</v>
      </c>
      <c r="C141" s="18" t="s">
        <v>2642</v>
      </c>
    </row>
    <row r="142" spans="1:3" x14ac:dyDescent="0.3">
      <c r="A142" s="13" t="s">
        <v>9282</v>
      </c>
      <c r="B142" s="15" t="b">
        <v>0</v>
      </c>
      <c r="C142" s="18" t="s">
        <v>2642</v>
      </c>
    </row>
    <row r="143" spans="1:3" x14ac:dyDescent="0.3">
      <c r="A143" s="13" t="s">
        <v>9283</v>
      </c>
      <c r="B143" s="15" t="b">
        <v>0</v>
      </c>
      <c r="C143" s="18" t="s">
        <v>2642</v>
      </c>
    </row>
    <row r="144" spans="1:3" x14ac:dyDescent="0.3">
      <c r="A144" s="13" t="s">
        <v>9284</v>
      </c>
      <c r="B144" s="15" t="b">
        <v>0</v>
      </c>
      <c r="C144" s="18" t="s">
        <v>2642</v>
      </c>
    </row>
    <row r="145" spans="1:3" x14ac:dyDescent="0.3">
      <c r="A145" s="13" t="s">
        <v>9285</v>
      </c>
      <c r="B145" s="15" t="b">
        <v>0</v>
      </c>
      <c r="C145" s="18" t="s">
        <v>2642</v>
      </c>
    </row>
    <row r="146" spans="1:3" x14ac:dyDescent="0.3">
      <c r="A146" s="13" t="s">
        <v>9286</v>
      </c>
      <c r="B146" s="15" t="b">
        <v>0</v>
      </c>
      <c r="C146" s="18" t="s">
        <v>2642</v>
      </c>
    </row>
    <row r="147" spans="1:3" x14ac:dyDescent="0.3">
      <c r="A147" s="13" t="s">
        <v>9287</v>
      </c>
      <c r="B147" s="15" t="b">
        <v>0</v>
      </c>
      <c r="C147" s="18" t="s">
        <v>2642</v>
      </c>
    </row>
    <row r="148" spans="1:3" x14ac:dyDescent="0.3">
      <c r="A148" s="13" t="s">
        <v>9288</v>
      </c>
      <c r="B148" s="15" t="b">
        <v>0</v>
      </c>
      <c r="C148" s="18" t="s">
        <v>2642</v>
      </c>
    </row>
    <row r="149" spans="1:3" x14ac:dyDescent="0.3">
      <c r="A149" s="13" t="s">
        <v>9289</v>
      </c>
      <c r="B149" s="15" t="b">
        <v>0</v>
      </c>
      <c r="C149" s="18" t="s">
        <v>2642</v>
      </c>
    </row>
    <row r="150" spans="1:3" x14ac:dyDescent="0.3">
      <c r="A150" s="13" t="s">
        <v>9290</v>
      </c>
      <c r="B150" s="15" t="b">
        <v>0</v>
      </c>
      <c r="C150" s="18" t="s">
        <v>2642</v>
      </c>
    </row>
    <row r="151" spans="1:3" x14ac:dyDescent="0.3">
      <c r="A151" s="13" t="s">
        <v>9291</v>
      </c>
      <c r="B151" s="15" t="b">
        <v>0</v>
      </c>
      <c r="C151" s="18" t="s">
        <v>2642</v>
      </c>
    </row>
    <row r="152" spans="1:3" x14ac:dyDescent="0.3">
      <c r="A152" s="13" t="s">
        <v>9292</v>
      </c>
      <c r="B152" s="15" t="b">
        <v>0</v>
      </c>
      <c r="C152" s="18" t="s">
        <v>2642</v>
      </c>
    </row>
    <row r="153" spans="1:3" x14ac:dyDescent="0.3">
      <c r="A153" s="13" t="s">
        <v>9293</v>
      </c>
      <c r="B153" s="15" t="b">
        <v>0</v>
      </c>
      <c r="C153" s="18" t="s">
        <v>2642</v>
      </c>
    </row>
    <row r="154" spans="1:3" x14ac:dyDescent="0.3">
      <c r="A154" s="13" t="s">
        <v>9294</v>
      </c>
      <c r="B154" s="15" t="b">
        <v>0</v>
      </c>
      <c r="C154" s="18" t="s">
        <v>2642</v>
      </c>
    </row>
    <row r="155" spans="1:3" x14ac:dyDescent="0.3">
      <c r="A155" s="13" t="s">
        <v>9295</v>
      </c>
      <c r="B155" s="15" t="b">
        <v>0</v>
      </c>
      <c r="C155" s="18" t="s">
        <v>2642</v>
      </c>
    </row>
    <row r="156" spans="1:3" x14ac:dyDescent="0.3">
      <c r="A156" s="13" t="s">
        <v>9296</v>
      </c>
      <c r="B156" s="15" t="b">
        <v>0</v>
      </c>
      <c r="C156" s="18" t="s">
        <v>2642</v>
      </c>
    </row>
    <row r="157" spans="1:3" x14ac:dyDescent="0.3">
      <c r="A157" s="13" t="s">
        <v>9297</v>
      </c>
      <c r="B157" s="15" t="b">
        <v>0</v>
      </c>
      <c r="C157" s="18" t="s">
        <v>2642</v>
      </c>
    </row>
    <row r="158" spans="1:3" x14ac:dyDescent="0.3">
      <c r="A158" s="13" t="s">
        <v>9298</v>
      </c>
      <c r="B158" s="15" t="b">
        <v>0</v>
      </c>
      <c r="C158" s="18" t="s">
        <v>2642</v>
      </c>
    </row>
    <row r="159" spans="1:3" hidden="1" x14ac:dyDescent="0.3">
      <c r="A159" s="13" t="s">
        <v>5710</v>
      </c>
      <c r="B159" s="15" t="b">
        <v>1</v>
      </c>
      <c r="C159" s="18" t="s">
        <v>1814</v>
      </c>
    </row>
    <row r="160" spans="1:3" x14ac:dyDescent="0.3">
      <c r="A160" s="13" t="s">
        <v>9299</v>
      </c>
      <c r="B160" s="15" t="b">
        <v>0</v>
      </c>
      <c r="C160" s="18" t="s">
        <v>2642</v>
      </c>
    </row>
    <row r="161" spans="1:3" x14ac:dyDescent="0.3">
      <c r="A161" s="13" t="s">
        <v>9300</v>
      </c>
      <c r="B161" s="15" t="b">
        <v>0</v>
      </c>
      <c r="C161" s="18" t="s">
        <v>2642</v>
      </c>
    </row>
    <row r="162" spans="1:3" x14ac:dyDescent="0.3">
      <c r="A162" s="13" t="s">
        <v>9301</v>
      </c>
      <c r="B162" s="15" t="b">
        <v>0</v>
      </c>
      <c r="C162" s="18" t="s">
        <v>2642</v>
      </c>
    </row>
    <row r="163" spans="1:3" hidden="1" x14ac:dyDescent="0.3">
      <c r="A163" s="13" t="s">
        <v>1453</v>
      </c>
      <c r="B163" s="15" t="b">
        <v>1</v>
      </c>
      <c r="C163" s="18" t="s">
        <v>1814</v>
      </c>
    </row>
    <row r="164" spans="1:3" x14ac:dyDescent="0.3">
      <c r="A164" s="13" t="s">
        <v>9302</v>
      </c>
      <c r="B164" s="15" t="b">
        <v>0</v>
      </c>
      <c r="C164" s="18" t="s">
        <v>2642</v>
      </c>
    </row>
    <row r="165" spans="1:3" x14ac:dyDescent="0.3">
      <c r="A165" s="13" t="s">
        <v>9303</v>
      </c>
      <c r="B165" s="15" t="b">
        <v>0</v>
      </c>
      <c r="C165" s="18" t="s">
        <v>2642</v>
      </c>
    </row>
    <row r="166" spans="1:3" x14ac:dyDescent="0.3">
      <c r="A166" s="13" t="s">
        <v>9304</v>
      </c>
      <c r="B166" s="15" t="b">
        <v>0</v>
      </c>
      <c r="C166" s="18" t="s">
        <v>2642</v>
      </c>
    </row>
    <row r="167" spans="1:3" x14ac:dyDescent="0.3">
      <c r="A167" s="13" t="s">
        <v>9305</v>
      </c>
      <c r="B167" s="15" t="b">
        <v>0</v>
      </c>
      <c r="C167" s="18" t="s">
        <v>2642</v>
      </c>
    </row>
    <row r="168" spans="1:3" x14ac:dyDescent="0.3">
      <c r="A168" s="13" t="s">
        <v>9306</v>
      </c>
      <c r="B168" s="15" t="b">
        <v>0</v>
      </c>
      <c r="C168" s="18" t="s">
        <v>2642</v>
      </c>
    </row>
    <row r="169" spans="1:3" x14ac:dyDescent="0.3">
      <c r="A169" s="13" t="s">
        <v>9307</v>
      </c>
      <c r="B169" s="15" t="b">
        <v>0</v>
      </c>
      <c r="C169" s="18" t="s">
        <v>2642</v>
      </c>
    </row>
    <row r="170" spans="1:3" x14ac:dyDescent="0.3">
      <c r="A170" s="13" t="s">
        <v>9308</v>
      </c>
      <c r="B170" s="15" t="b">
        <v>0</v>
      </c>
      <c r="C170" s="18" t="s">
        <v>2642</v>
      </c>
    </row>
    <row r="171" spans="1:3" x14ac:dyDescent="0.3">
      <c r="A171" s="13" t="s">
        <v>9309</v>
      </c>
      <c r="B171" s="15" t="b">
        <v>0</v>
      </c>
      <c r="C171" s="18" t="s">
        <v>2642</v>
      </c>
    </row>
    <row r="172" spans="1:3" x14ac:dyDescent="0.3">
      <c r="A172" s="13" t="s">
        <v>9310</v>
      </c>
      <c r="B172" s="15" t="b">
        <v>0</v>
      </c>
      <c r="C172" s="18" t="s">
        <v>2642</v>
      </c>
    </row>
    <row r="173" spans="1:3" x14ac:dyDescent="0.3">
      <c r="A173" s="13" t="s">
        <v>9311</v>
      </c>
      <c r="B173" s="15" t="b">
        <v>0</v>
      </c>
      <c r="C173" s="18" t="s">
        <v>2642</v>
      </c>
    </row>
    <row r="174" spans="1:3" x14ac:dyDescent="0.3">
      <c r="A174" s="13" t="s">
        <v>9312</v>
      </c>
      <c r="B174" s="15" t="b">
        <v>0</v>
      </c>
      <c r="C174" s="18" t="s">
        <v>2642</v>
      </c>
    </row>
    <row r="175" spans="1:3" x14ac:dyDescent="0.3">
      <c r="A175" s="13" t="s">
        <v>9313</v>
      </c>
      <c r="B175" s="15" t="b">
        <v>0</v>
      </c>
      <c r="C175" s="18" t="s">
        <v>2642</v>
      </c>
    </row>
    <row r="176" spans="1:3" x14ac:dyDescent="0.3">
      <c r="A176" s="13" t="s">
        <v>9314</v>
      </c>
      <c r="B176" s="15" t="b">
        <v>0</v>
      </c>
      <c r="C176" s="18" t="s">
        <v>2642</v>
      </c>
    </row>
    <row r="177" spans="1:3" x14ac:dyDescent="0.3">
      <c r="A177" s="13" t="s">
        <v>9315</v>
      </c>
      <c r="B177" s="15" t="b">
        <v>0</v>
      </c>
      <c r="C177" s="18" t="s">
        <v>2642</v>
      </c>
    </row>
    <row r="178" spans="1:3" x14ac:dyDescent="0.3">
      <c r="A178" s="13" t="s">
        <v>9316</v>
      </c>
      <c r="B178" s="15" t="b">
        <v>0</v>
      </c>
      <c r="C178" s="18" t="s">
        <v>2642</v>
      </c>
    </row>
    <row r="179" spans="1:3" x14ac:dyDescent="0.3">
      <c r="A179" s="13" t="s">
        <v>9317</v>
      </c>
      <c r="B179" s="15" t="b">
        <v>0</v>
      </c>
      <c r="C179" s="18" t="s">
        <v>2642</v>
      </c>
    </row>
    <row r="180" spans="1:3" x14ac:dyDescent="0.3">
      <c r="A180" s="13" t="s">
        <v>9318</v>
      </c>
      <c r="B180" s="15" t="b">
        <v>0</v>
      </c>
      <c r="C180" s="18" t="s">
        <v>2642</v>
      </c>
    </row>
    <row r="181" spans="1:3" x14ac:dyDescent="0.3">
      <c r="A181" s="13" t="s">
        <v>9319</v>
      </c>
      <c r="B181" s="15" t="b">
        <v>0</v>
      </c>
      <c r="C181" s="18" t="s">
        <v>2642</v>
      </c>
    </row>
    <row r="182" spans="1:3" x14ac:dyDescent="0.3">
      <c r="A182" s="13" t="s">
        <v>9320</v>
      </c>
      <c r="B182" s="15" t="b">
        <v>0</v>
      </c>
      <c r="C182" s="18" t="s">
        <v>2642</v>
      </c>
    </row>
    <row r="183" spans="1:3" x14ac:dyDescent="0.3">
      <c r="A183" s="13" t="s">
        <v>9321</v>
      </c>
      <c r="B183" s="15" t="b">
        <v>0</v>
      </c>
      <c r="C183" s="18" t="s">
        <v>2642</v>
      </c>
    </row>
    <row r="184" spans="1:3" x14ac:dyDescent="0.3">
      <c r="A184" s="13" t="s">
        <v>9322</v>
      </c>
      <c r="B184" s="15" t="b">
        <v>0</v>
      </c>
      <c r="C184" s="18" t="s">
        <v>2642</v>
      </c>
    </row>
    <row r="185" spans="1:3" x14ac:dyDescent="0.3">
      <c r="A185" s="13" t="s">
        <v>9323</v>
      </c>
      <c r="B185" s="15" t="b">
        <v>0</v>
      </c>
      <c r="C185" s="18" t="s">
        <v>2642</v>
      </c>
    </row>
    <row r="186" spans="1:3" x14ac:dyDescent="0.3">
      <c r="A186" s="13" t="s">
        <v>9324</v>
      </c>
      <c r="B186" s="15" t="b">
        <v>0</v>
      </c>
      <c r="C186" s="18" t="s">
        <v>2642</v>
      </c>
    </row>
    <row r="187" spans="1:3" x14ac:dyDescent="0.3">
      <c r="A187" s="13" t="s">
        <v>9325</v>
      </c>
      <c r="B187" s="15" t="b">
        <v>0</v>
      </c>
      <c r="C187" s="18" t="s">
        <v>2642</v>
      </c>
    </row>
    <row r="188" spans="1:3" x14ac:dyDescent="0.3">
      <c r="A188" s="13" t="s">
        <v>9326</v>
      </c>
      <c r="B188" s="15" t="b">
        <v>0</v>
      </c>
      <c r="C188" s="18" t="s">
        <v>2642</v>
      </c>
    </row>
    <row r="189" spans="1:3" x14ac:dyDescent="0.3">
      <c r="A189" s="13" t="s">
        <v>9327</v>
      </c>
      <c r="B189" s="15" t="b">
        <v>0</v>
      </c>
      <c r="C189" s="18" t="s">
        <v>2642</v>
      </c>
    </row>
    <row r="190" spans="1:3" x14ac:dyDescent="0.3">
      <c r="A190" s="13" t="s">
        <v>9328</v>
      </c>
      <c r="B190" s="15" t="b">
        <v>0</v>
      </c>
      <c r="C190" s="18" t="s">
        <v>2642</v>
      </c>
    </row>
    <row r="191" spans="1:3" x14ac:dyDescent="0.3">
      <c r="A191" s="13" t="s">
        <v>9329</v>
      </c>
      <c r="B191" s="15" t="b">
        <v>0</v>
      </c>
      <c r="C191" s="18" t="s">
        <v>2642</v>
      </c>
    </row>
    <row r="192" spans="1:3" hidden="1" x14ac:dyDescent="0.3">
      <c r="A192" s="13" t="s">
        <v>3341</v>
      </c>
      <c r="B192" s="15" t="b">
        <v>1</v>
      </c>
      <c r="C192" s="18" t="s">
        <v>1814</v>
      </c>
    </row>
    <row r="193" spans="1:3" x14ac:dyDescent="0.3">
      <c r="A193" s="13" t="s">
        <v>9330</v>
      </c>
      <c r="B193" s="15" t="b">
        <v>0</v>
      </c>
      <c r="C193" s="18" t="s">
        <v>2642</v>
      </c>
    </row>
    <row r="194" spans="1:3" x14ac:dyDescent="0.3">
      <c r="A194" s="13" t="s">
        <v>9331</v>
      </c>
      <c r="B194" s="15" t="b">
        <v>0</v>
      </c>
      <c r="C194" s="18" t="s">
        <v>2642</v>
      </c>
    </row>
    <row r="195" spans="1:3" x14ac:dyDescent="0.3">
      <c r="A195" s="13" t="s">
        <v>9332</v>
      </c>
      <c r="B195" s="15" t="b">
        <v>0</v>
      </c>
      <c r="C195" s="18" t="s">
        <v>2642</v>
      </c>
    </row>
    <row r="196" spans="1:3" x14ac:dyDescent="0.3">
      <c r="A196" s="13" t="s">
        <v>9333</v>
      </c>
      <c r="B196" s="15" t="b">
        <v>0</v>
      </c>
      <c r="C196" s="18" t="s">
        <v>2642</v>
      </c>
    </row>
    <row r="197" spans="1:3" x14ac:dyDescent="0.3">
      <c r="A197" s="13" t="s">
        <v>9334</v>
      </c>
      <c r="B197" s="15" t="b">
        <v>0</v>
      </c>
      <c r="C197" s="18" t="s">
        <v>2642</v>
      </c>
    </row>
    <row r="198" spans="1:3" x14ac:dyDescent="0.3">
      <c r="A198" s="13" t="s">
        <v>9335</v>
      </c>
      <c r="B198" s="15" t="b">
        <v>0</v>
      </c>
      <c r="C198" s="18" t="s">
        <v>2642</v>
      </c>
    </row>
    <row r="199" spans="1:3" x14ac:dyDescent="0.3">
      <c r="A199" s="13" t="s">
        <v>9336</v>
      </c>
      <c r="B199" s="15" t="b">
        <v>0</v>
      </c>
      <c r="C199" s="18" t="s">
        <v>2642</v>
      </c>
    </row>
    <row r="200" spans="1:3" x14ac:dyDescent="0.3">
      <c r="A200" s="13" t="s">
        <v>9337</v>
      </c>
      <c r="B200" s="15" t="b">
        <v>0</v>
      </c>
      <c r="C200" s="18" t="s">
        <v>2642</v>
      </c>
    </row>
    <row r="201" spans="1:3" x14ac:dyDescent="0.3">
      <c r="A201" s="13" t="s">
        <v>9338</v>
      </c>
      <c r="B201" s="15" t="b">
        <v>0</v>
      </c>
      <c r="C201" s="18" t="s">
        <v>2642</v>
      </c>
    </row>
    <row r="202" spans="1:3" x14ac:dyDescent="0.3">
      <c r="A202" s="13" t="s">
        <v>9339</v>
      </c>
      <c r="B202" s="15" t="b">
        <v>0</v>
      </c>
      <c r="C202" s="18" t="s">
        <v>2642</v>
      </c>
    </row>
    <row r="203" spans="1:3" x14ac:dyDescent="0.3">
      <c r="A203" s="13" t="s">
        <v>9340</v>
      </c>
      <c r="B203" s="15" t="b">
        <v>0</v>
      </c>
      <c r="C203" s="18" t="s">
        <v>2642</v>
      </c>
    </row>
    <row r="204" spans="1:3" x14ac:dyDescent="0.3">
      <c r="A204" s="13" t="s">
        <v>9341</v>
      </c>
      <c r="B204" s="15" t="b">
        <v>0</v>
      </c>
      <c r="C204" s="18" t="s">
        <v>2642</v>
      </c>
    </row>
    <row r="205" spans="1:3" x14ac:dyDescent="0.3">
      <c r="A205" s="13" t="s">
        <v>9342</v>
      </c>
      <c r="B205" s="15" t="b">
        <v>0</v>
      </c>
      <c r="C205" s="18" t="s">
        <v>2642</v>
      </c>
    </row>
    <row r="206" spans="1:3" x14ac:dyDescent="0.3">
      <c r="A206" s="13" t="s">
        <v>9343</v>
      </c>
      <c r="B206" s="15" t="b">
        <v>0</v>
      </c>
      <c r="C206" s="18" t="s">
        <v>2642</v>
      </c>
    </row>
    <row r="207" spans="1:3" x14ac:dyDescent="0.3">
      <c r="A207" s="13" t="s">
        <v>9344</v>
      </c>
      <c r="B207" s="15" t="b">
        <v>0</v>
      </c>
      <c r="C207" s="18" t="s">
        <v>2642</v>
      </c>
    </row>
    <row r="208" spans="1:3" x14ac:dyDescent="0.3">
      <c r="A208" s="13" t="s">
        <v>9345</v>
      </c>
      <c r="B208" s="15" t="b">
        <v>0</v>
      </c>
      <c r="C208" s="18" t="s">
        <v>2642</v>
      </c>
    </row>
    <row r="209" spans="1:3" x14ac:dyDescent="0.3">
      <c r="A209" s="13" t="s">
        <v>9346</v>
      </c>
      <c r="B209" s="15" t="b">
        <v>0</v>
      </c>
      <c r="C209" s="18" t="s">
        <v>2642</v>
      </c>
    </row>
    <row r="210" spans="1:3" x14ac:dyDescent="0.3">
      <c r="A210" s="13" t="s">
        <v>9347</v>
      </c>
      <c r="B210" s="15" t="b">
        <v>0</v>
      </c>
      <c r="C210" s="18" t="s">
        <v>2642</v>
      </c>
    </row>
    <row r="211" spans="1:3" x14ac:dyDescent="0.3">
      <c r="A211" s="13" t="s">
        <v>9348</v>
      </c>
      <c r="B211" s="15" t="b">
        <v>0</v>
      </c>
      <c r="C211" s="18" t="s">
        <v>2642</v>
      </c>
    </row>
    <row r="212" spans="1:3" x14ac:dyDescent="0.3">
      <c r="A212" s="13" t="s">
        <v>9349</v>
      </c>
      <c r="B212" s="15" t="b">
        <v>0</v>
      </c>
      <c r="C212" s="18" t="s">
        <v>2642</v>
      </c>
    </row>
    <row r="213" spans="1:3" x14ac:dyDescent="0.3">
      <c r="A213" s="13" t="s">
        <v>9350</v>
      </c>
      <c r="B213" s="15" t="b">
        <v>0</v>
      </c>
      <c r="C213" s="18" t="s">
        <v>2642</v>
      </c>
    </row>
    <row r="214" spans="1:3" x14ac:dyDescent="0.3">
      <c r="A214" s="13" t="s">
        <v>9351</v>
      </c>
      <c r="B214" s="15" t="b">
        <v>0</v>
      </c>
      <c r="C214" s="18" t="s">
        <v>2642</v>
      </c>
    </row>
    <row r="215" spans="1:3" x14ac:dyDescent="0.3">
      <c r="A215" s="13" t="s">
        <v>9352</v>
      </c>
      <c r="B215" s="15" t="b">
        <v>0</v>
      </c>
      <c r="C215" s="18" t="s">
        <v>2642</v>
      </c>
    </row>
    <row r="216" spans="1:3" x14ac:dyDescent="0.3">
      <c r="A216" s="13" t="s">
        <v>9353</v>
      </c>
      <c r="B216" s="15" t="b">
        <v>0</v>
      </c>
      <c r="C216" s="18" t="s">
        <v>2642</v>
      </c>
    </row>
    <row r="217" spans="1:3" hidden="1" x14ac:dyDescent="0.3">
      <c r="A217" s="13" t="s">
        <v>3580</v>
      </c>
      <c r="B217" s="15" t="b">
        <v>1</v>
      </c>
      <c r="C217" s="18" t="s">
        <v>1814</v>
      </c>
    </row>
    <row r="218" spans="1:3" x14ac:dyDescent="0.3">
      <c r="A218" s="13" t="s">
        <v>9354</v>
      </c>
      <c r="B218" s="15" t="b">
        <v>0</v>
      </c>
      <c r="C218" s="18" t="s">
        <v>2642</v>
      </c>
    </row>
    <row r="219" spans="1:3" x14ac:dyDescent="0.3">
      <c r="A219" s="13" t="s">
        <v>9355</v>
      </c>
      <c r="B219" s="15" t="b">
        <v>0</v>
      </c>
      <c r="C219" s="18" t="s">
        <v>2642</v>
      </c>
    </row>
    <row r="220" spans="1:3" x14ac:dyDescent="0.3">
      <c r="A220" s="13" t="s">
        <v>9356</v>
      </c>
      <c r="B220" s="15" t="b">
        <v>0</v>
      </c>
      <c r="C220" s="18" t="s">
        <v>2642</v>
      </c>
    </row>
    <row r="221" spans="1:3" x14ac:dyDescent="0.3">
      <c r="A221" s="13" t="s">
        <v>9357</v>
      </c>
      <c r="B221" s="15" t="b">
        <v>0</v>
      </c>
      <c r="C221" s="18" t="s">
        <v>2642</v>
      </c>
    </row>
    <row r="222" spans="1:3" x14ac:dyDescent="0.3">
      <c r="A222" s="13" t="s">
        <v>9358</v>
      </c>
      <c r="B222" s="15" t="b">
        <v>0</v>
      </c>
      <c r="C222" s="18" t="s">
        <v>2642</v>
      </c>
    </row>
    <row r="223" spans="1:3" x14ac:dyDescent="0.3">
      <c r="A223" s="13" t="s">
        <v>9359</v>
      </c>
      <c r="B223" s="15" t="b">
        <v>0</v>
      </c>
      <c r="C223" s="18" t="s">
        <v>2642</v>
      </c>
    </row>
    <row r="224" spans="1:3" x14ac:dyDescent="0.3">
      <c r="A224" s="13" t="s">
        <v>9360</v>
      </c>
      <c r="B224" s="15" t="b">
        <v>0</v>
      </c>
      <c r="C224" s="18" t="s">
        <v>2642</v>
      </c>
    </row>
    <row r="225" spans="1:3" x14ac:dyDescent="0.3">
      <c r="A225" s="13" t="s">
        <v>9361</v>
      </c>
      <c r="B225" s="15" t="b">
        <v>0</v>
      </c>
      <c r="C225" s="18" t="s">
        <v>2642</v>
      </c>
    </row>
    <row r="226" spans="1:3" x14ac:dyDescent="0.3">
      <c r="A226" s="13" t="s">
        <v>9362</v>
      </c>
      <c r="B226" s="15" t="b">
        <v>0</v>
      </c>
      <c r="C226" s="18" t="s">
        <v>2642</v>
      </c>
    </row>
    <row r="227" spans="1:3" x14ac:dyDescent="0.3">
      <c r="A227" s="13" t="s">
        <v>9363</v>
      </c>
      <c r="B227" s="15" t="b">
        <v>0</v>
      </c>
      <c r="C227" s="18" t="s">
        <v>2642</v>
      </c>
    </row>
    <row r="228" spans="1:3" x14ac:dyDescent="0.3">
      <c r="A228" s="13" t="s">
        <v>9364</v>
      </c>
      <c r="B228" s="15" t="b">
        <v>0</v>
      </c>
      <c r="C228" s="18" t="s">
        <v>2642</v>
      </c>
    </row>
    <row r="229" spans="1:3" x14ac:dyDescent="0.3">
      <c r="A229" s="13" t="s">
        <v>9365</v>
      </c>
      <c r="B229" s="15" t="b">
        <v>0</v>
      </c>
      <c r="C229" s="18" t="s">
        <v>2642</v>
      </c>
    </row>
    <row r="230" spans="1:3" x14ac:dyDescent="0.3">
      <c r="A230" s="13" t="s">
        <v>9366</v>
      </c>
      <c r="B230" s="15" t="b">
        <v>0</v>
      </c>
      <c r="C230" s="18" t="s">
        <v>2642</v>
      </c>
    </row>
    <row r="231" spans="1:3" x14ac:dyDescent="0.3">
      <c r="A231" s="13" t="s">
        <v>9367</v>
      </c>
      <c r="B231" s="15" t="b">
        <v>0</v>
      </c>
      <c r="C231" s="18" t="s">
        <v>2642</v>
      </c>
    </row>
    <row r="232" spans="1:3" x14ac:dyDescent="0.3">
      <c r="A232" s="13" t="s">
        <v>9368</v>
      </c>
      <c r="B232" s="15" t="b">
        <v>0</v>
      </c>
      <c r="C232" s="18" t="s">
        <v>2642</v>
      </c>
    </row>
    <row r="233" spans="1:3" x14ac:dyDescent="0.3">
      <c r="A233" s="13" t="s">
        <v>9369</v>
      </c>
      <c r="B233" s="15" t="b">
        <v>0</v>
      </c>
      <c r="C233" s="18" t="s">
        <v>2642</v>
      </c>
    </row>
    <row r="234" spans="1:3" x14ac:dyDescent="0.3">
      <c r="A234" s="13" t="s">
        <v>9370</v>
      </c>
      <c r="B234" s="15" t="b">
        <v>0</v>
      </c>
      <c r="C234" s="18" t="s">
        <v>2642</v>
      </c>
    </row>
    <row r="235" spans="1:3" x14ac:dyDescent="0.3">
      <c r="A235" s="13" t="s">
        <v>9371</v>
      </c>
      <c r="B235" s="15" t="b">
        <v>0</v>
      </c>
      <c r="C235" s="18" t="s">
        <v>2642</v>
      </c>
    </row>
    <row r="236" spans="1:3" x14ac:dyDescent="0.3">
      <c r="A236" s="13" t="s">
        <v>9372</v>
      </c>
      <c r="B236" s="15" t="b">
        <v>0</v>
      </c>
      <c r="C236" s="18" t="s">
        <v>2642</v>
      </c>
    </row>
    <row r="237" spans="1:3" x14ac:dyDescent="0.3">
      <c r="A237" s="13" t="s">
        <v>9373</v>
      </c>
      <c r="B237" s="15" t="b">
        <v>0</v>
      </c>
      <c r="C237" s="18" t="s">
        <v>2642</v>
      </c>
    </row>
    <row r="238" spans="1:3" x14ac:dyDescent="0.3">
      <c r="A238" s="13" t="s">
        <v>9374</v>
      </c>
      <c r="B238" s="15" t="b">
        <v>0</v>
      </c>
      <c r="C238" s="18" t="s">
        <v>2642</v>
      </c>
    </row>
    <row r="239" spans="1:3" x14ac:dyDescent="0.3">
      <c r="A239" s="13" t="s">
        <v>9375</v>
      </c>
      <c r="B239" s="15" t="b">
        <v>0</v>
      </c>
      <c r="C239" s="18" t="s">
        <v>2642</v>
      </c>
    </row>
    <row r="240" spans="1:3" x14ac:dyDescent="0.3">
      <c r="A240" s="13" t="s">
        <v>9376</v>
      </c>
      <c r="B240" s="15" t="b">
        <v>0</v>
      </c>
      <c r="C240" s="18" t="s">
        <v>2642</v>
      </c>
    </row>
    <row r="241" spans="1:3" x14ac:dyDescent="0.3">
      <c r="A241" s="13" t="s">
        <v>9377</v>
      </c>
      <c r="B241" s="15" t="b">
        <v>0</v>
      </c>
      <c r="C241" s="18" t="s">
        <v>2642</v>
      </c>
    </row>
    <row r="242" spans="1:3" x14ac:dyDescent="0.3">
      <c r="A242" s="13" t="s">
        <v>9378</v>
      </c>
      <c r="B242" s="15" t="b">
        <v>0</v>
      </c>
      <c r="C242" s="18" t="s">
        <v>2642</v>
      </c>
    </row>
    <row r="243" spans="1:3" x14ac:dyDescent="0.3">
      <c r="A243" s="13" t="s">
        <v>9379</v>
      </c>
      <c r="B243" s="15" t="b">
        <v>0</v>
      </c>
      <c r="C243" s="18" t="s">
        <v>2642</v>
      </c>
    </row>
    <row r="244" spans="1:3" x14ac:dyDescent="0.3">
      <c r="A244" s="13" t="s">
        <v>9380</v>
      </c>
      <c r="B244" s="15" t="b">
        <v>0</v>
      </c>
      <c r="C244" s="18" t="s">
        <v>2642</v>
      </c>
    </row>
    <row r="245" spans="1:3" x14ac:dyDescent="0.3">
      <c r="A245" s="13" t="s">
        <v>9381</v>
      </c>
      <c r="B245" s="15" t="b">
        <v>0</v>
      </c>
      <c r="C245" s="18" t="s">
        <v>2642</v>
      </c>
    </row>
    <row r="246" spans="1:3" x14ac:dyDescent="0.3">
      <c r="A246" s="13" t="s">
        <v>9382</v>
      </c>
      <c r="B246" s="15" t="b">
        <v>0</v>
      </c>
      <c r="C246" s="18" t="s">
        <v>2642</v>
      </c>
    </row>
    <row r="247" spans="1:3" x14ac:dyDescent="0.3">
      <c r="A247" s="13" t="s">
        <v>9383</v>
      </c>
      <c r="B247" s="15" t="b">
        <v>0</v>
      </c>
      <c r="C247" s="18" t="s">
        <v>2642</v>
      </c>
    </row>
    <row r="248" spans="1:3" x14ac:dyDescent="0.3">
      <c r="A248" s="13" t="s">
        <v>9384</v>
      </c>
      <c r="B248" s="15" t="b">
        <v>0</v>
      </c>
      <c r="C248" s="18" t="s">
        <v>2642</v>
      </c>
    </row>
    <row r="249" spans="1:3" x14ac:dyDescent="0.3">
      <c r="A249" s="13" t="s">
        <v>9385</v>
      </c>
      <c r="B249" s="15" t="b">
        <v>0</v>
      </c>
      <c r="C249" s="18" t="s">
        <v>2642</v>
      </c>
    </row>
    <row r="250" spans="1:3" x14ac:dyDescent="0.3">
      <c r="A250" s="13" t="s">
        <v>9386</v>
      </c>
      <c r="B250" s="15" t="b">
        <v>0</v>
      </c>
      <c r="C250" s="18" t="s">
        <v>2642</v>
      </c>
    </row>
    <row r="251" spans="1:3" x14ac:dyDescent="0.3">
      <c r="A251" s="13" t="s">
        <v>9387</v>
      </c>
      <c r="B251" s="15" t="b">
        <v>0</v>
      </c>
      <c r="C251" s="18" t="s">
        <v>2642</v>
      </c>
    </row>
    <row r="252" spans="1:3" x14ac:dyDescent="0.3">
      <c r="A252" s="13" t="s">
        <v>9388</v>
      </c>
      <c r="B252" s="15" t="b">
        <v>0</v>
      </c>
      <c r="C252" s="18" t="s">
        <v>2642</v>
      </c>
    </row>
    <row r="253" spans="1:3" x14ac:dyDescent="0.3">
      <c r="A253" s="13" t="s">
        <v>9389</v>
      </c>
      <c r="B253" s="15" t="b">
        <v>0</v>
      </c>
      <c r="C253" s="18" t="s">
        <v>2642</v>
      </c>
    </row>
    <row r="254" spans="1:3" x14ac:dyDescent="0.3">
      <c r="A254" s="13" t="s">
        <v>9390</v>
      </c>
      <c r="B254" s="15" t="b">
        <v>0</v>
      </c>
      <c r="C254" s="18" t="s">
        <v>2642</v>
      </c>
    </row>
    <row r="255" spans="1:3" x14ac:dyDescent="0.3">
      <c r="A255" s="13" t="s">
        <v>9391</v>
      </c>
      <c r="B255" s="15" t="b">
        <v>0</v>
      </c>
      <c r="C255" s="18" t="s">
        <v>2642</v>
      </c>
    </row>
    <row r="256" spans="1:3" x14ac:dyDescent="0.3">
      <c r="A256" s="13" t="s">
        <v>9392</v>
      </c>
      <c r="B256" s="15" t="b">
        <v>0</v>
      </c>
      <c r="C256" s="18" t="s">
        <v>2642</v>
      </c>
    </row>
    <row r="257" spans="1:3" x14ac:dyDescent="0.3">
      <c r="A257" s="13" t="s">
        <v>9393</v>
      </c>
      <c r="B257" s="15" t="b">
        <v>0</v>
      </c>
      <c r="C257" s="18" t="s">
        <v>2642</v>
      </c>
    </row>
    <row r="258" spans="1:3" x14ac:dyDescent="0.3">
      <c r="A258" s="13" t="s">
        <v>9394</v>
      </c>
      <c r="B258" s="15" t="b">
        <v>0</v>
      </c>
      <c r="C258" s="18" t="s">
        <v>2642</v>
      </c>
    </row>
    <row r="259" spans="1:3" x14ac:dyDescent="0.3">
      <c r="A259" s="13" t="s">
        <v>9395</v>
      </c>
      <c r="B259" s="15" t="b">
        <v>0</v>
      </c>
      <c r="C259" s="18" t="s">
        <v>2642</v>
      </c>
    </row>
    <row r="260" spans="1:3" x14ac:dyDescent="0.3">
      <c r="A260" s="13" t="s">
        <v>9396</v>
      </c>
      <c r="B260" s="15" t="b">
        <v>0</v>
      </c>
      <c r="C260" s="18" t="s">
        <v>2642</v>
      </c>
    </row>
    <row r="261" spans="1:3" x14ac:dyDescent="0.3">
      <c r="A261" s="13" t="s">
        <v>9397</v>
      </c>
      <c r="B261" s="15" t="b">
        <v>0</v>
      </c>
      <c r="C261" s="18" t="s">
        <v>2642</v>
      </c>
    </row>
    <row r="262" spans="1:3" x14ac:dyDescent="0.3">
      <c r="A262" s="13" t="s">
        <v>9398</v>
      </c>
      <c r="B262" s="15" t="b">
        <v>0</v>
      </c>
      <c r="C262" s="18" t="s">
        <v>2642</v>
      </c>
    </row>
    <row r="263" spans="1:3" x14ac:dyDescent="0.3">
      <c r="A263" s="13" t="s">
        <v>9399</v>
      </c>
      <c r="B263" s="15" t="b">
        <v>0</v>
      </c>
      <c r="C263" s="18" t="s">
        <v>2642</v>
      </c>
    </row>
    <row r="264" spans="1:3" x14ac:dyDescent="0.3">
      <c r="A264" s="13" t="s">
        <v>9400</v>
      </c>
      <c r="B264" s="15" t="b">
        <v>0</v>
      </c>
      <c r="C264" s="18" t="s">
        <v>2642</v>
      </c>
    </row>
    <row r="265" spans="1:3" x14ac:dyDescent="0.3">
      <c r="A265" s="13" t="s">
        <v>9401</v>
      </c>
      <c r="B265" s="15" t="b">
        <v>0</v>
      </c>
      <c r="C265" s="18" t="s">
        <v>2642</v>
      </c>
    </row>
    <row r="266" spans="1:3" x14ac:dyDescent="0.3">
      <c r="A266" s="13" t="s">
        <v>9402</v>
      </c>
      <c r="B266" s="15" t="b">
        <v>0</v>
      </c>
      <c r="C266" s="18" t="s">
        <v>2642</v>
      </c>
    </row>
    <row r="267" spans="1:3" x14ac:dyDescent="0.3">
      <c r="A267" s="13" t="s">
        <v>9403</v>
      </c>
      <c r="B267" s="15" t="b">
        <v>0</v>
      </c>
      <c r="C267" s="18" t="s">
        <v>2642</v>
      </c>
    </row>
    <row r="268" spans="1:3" hidden="1" x14ac:dyDescent="0.3">
      <c r="A268" s="13" t="s">
        <v>4538</v>
      </c>
      <c r="B268" s="15" t="b">
        <v>1</v>
      </c>
      <c r="C268" s="18" t="s">
        <v>1814</v>
      </c>
    </row>
    <row r="269" spans="1:3" x14ac:dyDescent="0.3">
      <c r="A269" s="13" t="s">
        <v>9404</v>
      </c>
      <c r="B269" s="15" t="b">
        <v>0</v>
      </c>
      <c r="C269" s="18" t="s">
        <v>2642</v>
      </c>
    </row>
    <row r="270" spans="1:3" x14ac:dyDescent="0.3">
      <c r="A270" s="13" t="s">
        <v>9405</v>
      </c>
      <c r="B270" s="15" t="b">
        <v>0</v>
      </c>
      <c r="C270" s="18" t="s">
        <v>2642</v>
      </c>
    </row>
    <row r="271" spans="1:3" x14ac:dyDescent="0.3">
      <c r="A271" s="13" t="s">
        <v>9406</v>
      </c>
      <c r="B271" s="15" t="b">
        <v>0</v>
      </c>
      <c r="C271" s="18" t="s">
        <v>2642</v>
      </c>
    </row>
    <row r="272" spans="1:3" x14ac:dyDescent="0.3">
      <c r="A272" s="13" t="s">
        <v>9407</v>
      </c>
      <c r="B272" s="15" t="b">
        <v>0</v>
      </c>
      <c r="C272" s="18" t="s">
        <v>2642</v>
      </c>
    </row>
    <row r="273" spans="1:3" x14ac:dyDescent="0.3">
      <c r="A273" s="13" t="s">
        <v>9408</v>
      </c>
      <c r="B273" s="15" t="b">
        <v>0</v>
      </c>
      <c r="C273" s="18" t="s">
        <v>2642</v>
      </c>
    </row>
    <row r="274" spans="1:3" x14ac:dyDescent="0.3">
      <c r="A274" s="13" t="s">
        <v>9409</v>
      </c>
      <c r="B274" s="15" t="b">
        <v>0</v>
      </c>
      <c r="C274" s="18" t="s">
        <v>2642</v>
      </c>
    </row>
    <row r="275" spans="1:3" x14ac:dyDescent="0.3">
      <c r="A275" s="13" t="s">
        <v>9410</v>
      </c>
      <c r="B275" s="15" t="b">
        <v>0</v>
      </c>
      <c r="C275" s="18" t="s">
        <v>2642</v>
      </c>
    </row>
    <row r="276" spans="1:3" hidden="1" x14ac:dyDescent="0.3">
      <c r="A276" s="13" t="s">
        <v>4564</v>
      </c>
      <c r="B276" s="15" t="b">
        <v>1</v>
      </c>
      <c r="C276" s="18" t="s">
        <v>1814</v>
      </c>
    </row>
    <row r="277" spans="1:3" x14ac:dyDescent="0.3">
      <c r="A277" s="13" t="s">
        <v>9411</v>
      </c>
      <c r="B277" s="15" t="b">
        <v>0</v>
      </c>
      <c r="C277" s="18" t="s">
        <v>2642</v>
      </c>
    </row>
    <row r="278" spans="1:3" x14ac:dyDescent="0.3">
      <c r="A278" s="13" t="s">
        <v>9412</v>
      </c>
      <c r="B278" s="15" t="b">
        <v>0</v>
      </c>
      <c r="C278" s="18" t="s">
        <v>2642</v>
      </c>
    </row>
    <row r="279" spans="1:3" x14ac:dyDescent="0.3">
      <c r="A279" s="13" t="s">
        <v>9413</v>
      </c>
      <c r="B279" s="15" t="b">
        <v>0</v>
      </c>
      <c r="C279" s="18" t="s">
        <v>2642</v>
      </c>
    </row>
    <row r="280" spans="1:3" x14ac:dyDescent="0.3">
      <c r="A280" s="13" t="s">
        <v>9414</v>
      </c>
      <c r="B280" s="15" t="b">
        <v>0</v>
      </c>
      <c r="C280" s="18" t="s">
        <v>2642</v>
      </c>
    </row>
    <row r="281" spans="1:3" x14ac:dyDescent="0.3">
      <c r="A281" s="13" t="s">
        <v>9415</v>
      </c>
      <c r="B281" s="15" t="b">
        <v>0</v>
      </c>
      <c r="C281" s="18" t="s">
        <v>2642</v>
      </c>
    </row>
    <row r="282" spans="1:3" hidden="1" x14ac:dyDescent="0.3">
      <c r="A282" s="13" t="s">
        <v>5310</v>
      </c>
      <c r="B282" s="15" t="b">
        <v>1</v>
      </c>
      <c r="C282" s="18" t="s">
        <v>1814</v>
      </c>
    </row>
    <row r="283" spans="1:3" hidden="1" x14ac:dyDescent="0.3">
      <c r="A283" s="13" t="s">
        <v>5715</v>
      </c>
      <c r="B283" s="15" t="b">
        <v>1</v>
      </c>
      <c r="C283" s="18" t="s">
        <v>1814</v>
      </c>
    </row>
    <row r="284" spans="1:3" hidden="1" x14ac:dyDescent="0.3">
      <c r="A284" s="13" t="s">
        <v>3132</v>
      </c>
      <c r="B284" s="15" t="b">
        <v>1</v>
      </c>
      <c r="C284" s="18" t="s">
        <v>1814</v>
      </c>
    </row>
    <row r="285" spans="1:3" hidden="1" x14ac:dyDescent="0.3">
      <c r="A285" s="13" t="s">
        <v>1696</v>
      </c>
      <c r="B285" s="15" t="b">
        <v>1</v>
      </c>
      <c r="C285" s="18" t="s">
        <v>1814</v>
      </c>
    </row>
    <row r="286" spans="1:3" hidden="1" x14ac:dyDescent="0.3">
      <c r="A286" s="13" t="s">
        <v>3031</v>
      </c>
      <c r="B286" s="15" t="b">
        <v>1</v>
      </c>
      <c r="C286" s="18" t="s">
        <v>1814</v>
      </c>
    </row>
    <row r="287" spans="1:3" hidden="1" x14ac:dyDescent="0.3">
      <c r="A287" s="13" t="s">
        <v>5439</v>
      </c>
      <c r="B287" s="15" t="b">
        <v>1</v>
      </c>
      <c r="C287" s="18" t="s">
        <v>1814</v>
      </c>
    </row>
    <row r="288" spans="1:3" x14ac:dyDescent="0.3">
      <c r="A288" s="13" t="s">
        <v>9416</v>
      </c>
      <c r="B288" s="15" t="b">
        <v>0</v>
      </c>
      <c r="C288" s="18" t="s">
        <v>2642</v>
      </c>
    </row>
    <row r="289" spans="1:3" hidden="1" x14ac:dyDescent="0.3">
      <c r="A289" s="13" t="s">
        <v>1563</v>
      </c>
      <c r="B289" s="15" t="b">
        <v>1</v>
      </c>
      <c r="C289" s="18" t="s">
        <v>1814</v>
      </c>
    </row>
    <row r="290" spans="1:3" hidden="1" x14ac:dyDescent="0.3">
      <c r="A290" s="13" t="s">
        <v>1731</v>
      </c>
      <c r="B290" s="15" t="b">
        <v>1</v>
      </c>
      <c r="C290" s="18" t="s">
        <v>1814</v>
      </c>
    </row>
    <row r="291" spans="1:3" hidden="1" x14ac:dyDescent="0.3">
      <c r="A291" s="13" t="s">
        <v>4429</v>
      </c>
      <c r="B291" s="15" t="b">
        <v>1</v>
      </c>
      <c r="C291" s="18" t="s">
        <v>1814</v>
      </c>
    </row>
    <row r="292" spans="1:3" hidden="1" x14ac:dyDescent="0.3">
      <c r="A292" s="13" t="s">
        <v>5686</v>
      </c>
      <c r="B292" s="15" t="b">
        <v>1</v>
      </c>
      <c r="C292" s="18" t="s">
        <v>1814</v>
      </c>
    </row>
    <row r="293" spans="1:3" hidden="1" x14ac:dyDescent="0.3">
      <c r="A293" s="13" t="s">
        <v>1779</v>
      </c>
      <c r="B293" s="15" t="b">
        <v>1</v>
      </c>
      <c r="C293" s="18" t="s">
        <v>1814</v>
      </c>
    </row>
    <row r="294" spans="1:3" hidden="1" x14ac:dyDescent="0.3">
      <c r="A294" s="13" t="s">
        <v>1608</v>
      </c>
      <c r="B294" s="15" t="b">
        <v>1</v>
      </c>
      <c r="C294" s="18" t="s">
        <v>1814</v>
      </c>
    </row>
    <row r="295" spans="1:3" hidden="1" x14ac:dyDescent="0.3">
      <c r="A295" s="13" t="s">
        <v>1600</v>
      </c>
      <c r="B295" s="15" t="b">
        <v>1</v>
      </c>
      <c r="C295" s="18" t="s">
        <v>1814</v>
      </c>
    </row>
    <row r="296" spans="1:3" hidden="1" x14ac:dyDescent="0.3">
      <c r="A296" s="13" t="s">
        <v>1627</v>
      </c>
      <c r="B296" s="15" t="b">
        <v>1</v>
      </c>
      <c r="C296" s="18" t="s">
        <v>1814</v>
      </c>
    </row>
    <row r="297" spans="1:3" hidden="1" x14ac:dyDescent="0.3">
      <c r="A297" s="13" t="s">
        <v>1690</v>
      </c>
      <c r="B297" s="15" t="b">
        <v>1</v>
      </c>
      <c r="C297" s="18" t="s">
        <v>1814</v>
      </c>
    </row>
    <row r="298" spans="1:3" hidden="1" x14ac:dyDescent="0.3">
      <c r="A298" s="13" t="s">
        <v>1613</v>
      </c>
      <c r="B298" s="15" t="b">
        <v>1</v>
      </c>
      <c r="C298" s="18" t="s">
        <v>1814</v>
      </c>
    </row>
    <row r="299" spans="1:3" hidden="1" x14ac:dyDescent="0.3">
      <c r="A299" s="13" t="s">
        <v>1567</v>
      </c>
      <c r="B299" s="15" t="b">
        <v>1</v>
      </c>
      <c r="C299" s="18" t="s">
        <v>1814</v>
      </c>
    </row>
    <row r="300" spans="1:3" hidden="1" x14ac:dyDescent="0.3">
      <c r="A300" s="13" t="s">
        <v>1429</v>
      </c>
      <c r="B300" s="15" t="b">
        <v>1</v>
      </c>
      <c r="C300" s="18" t="s">
        <v>1814</v>
      </c>
    </row>
    <row r="301" spans="1:3" hidden="1" x14ac:dyDescent="0.3">
      <c r="A301" s="13" t="s">
        <v>4525</v>
      </c>
      <c r="B301" s="15" t="b">
        <v>1</v>
      </c>
      <c r="C301" s="18" t="s">
        <v>1814</v>
      </c>
    </row>
    <row r="302" spans="1:3" hidden="1" x14ac:dyDescent="0.3">
      <c r="A302" s="13" t="s">
        <v>1693</v>
      </c>
      <c r="B302" s="15" t="b">
        <v>1</v>
      </c>
      <c r="C302" s="18" t="s">
        <v>1814</v>
      </c>
    </row>
    <row r="303" spans="1:3" hidden="1" x14ac:dyDescent="0.3">
      <c r="A303" s="13" t="s">
        <v>1410</v>
      </c>
      <c r="B303" s="15" t="b">
        <v>1</v>
      </c>
      <c r="C303" s="18" t="s">
        <v>1814</v>
      </c>
    </row>
    <row r="304" spans="1:3" hidden="1" x14ac:dyDescent="0.3">
      <c r="A304" s="13" t="s">
        <v>1460</v>
      </c>
      <c r="B304" s="15" t="b">
        <v>1</v>
      </c>
      <c r="C304" s="18" t="s">
        <v>1814</v>
      </c>
    </row>
    <row r="305" spans="1:3" hidden="1" x14ac:dyDescent="0.3">
      <c r="A305" s="13" t="s">
        <v>1505</v>
      </c>
      <c r="B305" s="15" t="b">
        <v>1</v>
      </c>
      <c r="C305" s="18" t="s">
        <v>1814</v>
      </c>
    </row>
    <row r="306" spans="1:3" hidden="1" x14ac:dyDescent="0.3">
      <c r="A306" s="13" t="s">
        <v>1547</v>
      </c>
      <c r="B306" s="15" t="b">
        <v>1</v>
      </c>
      <c r="C306" s="18" t="s">
        <v>1814</v>
      </c>
    </row>
    <row r="307" spans="1:3" hidden="1" x14ac:dyDescent="0.3">
      <c r="A307" s="13" t="s">
        <v>1741</v>
      </c>
      <c r="B307" s="15" t="b">
        <v>1</v>
      </c>
      <c r="C307" s="18" t="s">
        <v>1814</v>
      </c>
    </row>
    <row r="308" spans="1:3" hidden="1" x14ac:dyDescent="0.3">
      <c r="A308" s="13" t="s">
        <v>3094</v>
      </c>
      <c r="B308" s="15" t="b">
        <v>1</v>
      </c>
      <c r="C308" s="18" t="s">
        <v>1814</v>
      </c>
    </row>
    <row r="309" spans="1:3" hidden="1" x14ac:dyDescent="0.3">
      <c r="A309" s="13" t="s">
        <v>1476</v>
      </c>
      <c r="B309" s="15" t="b">
        <v>1</v>
      </c>
      <c r="C309" s="18" t="s">
        <v>1814</v>
      </c>
    </row>
    <row r="310" spans="1:3" hidden="1" x14ac:dyDescent="0.3">
      <c r="A310" s="13" t="s">
        <v>4086</v>
      </c>
      <c r="B310" s="15" t="b">
        <v>1</v>
      </c>
      <c r="C310" s="18" t="s">
        <v>1814</v>
      </c>
    </row>
    <row r="311" spans="1:3" hidden="1" x14ac:dyDescent="0.3">
      <c r="A311" s="13" t="s">
        <v>4282</v>
      </c>
      <c r="B311" s="15" t="b">
        <v>1</v>
      </c>
      <c r="C311" s="18" t="s">
        <v>1814</v>
      </c>
    </row>
    <row r="312" spans="1:3" hidden="1" x14ac:dyDescent="0.3">
      <c r="A312" s="13" t="s">
        <v>3737</v>
      </c>
      <c r="B312" s="15" t="b">
        <v>1</v>
      </c>
      <c r="C312" s="18" t="s">
        <v>1814</v>
      </c>
    </row>
    <row r="313" spans="1:3" hidden="1" x14ac:dyDescent="0.3">
      <c r="A313" s="13" t="s">
        <v>3226</v>
      </c>
      <c r="B313" s="15" t="b">
        <v>1</v>
      </c>
      <c r="C313" s="18" t="s">
        <v>1814</v>
      </c>
    </row>
    <row r="314" spans="1:3" hidden="1" x14ac:dyDescent="0.3">
      <c r="A314" s="13" t="s">
        <v>5600</v>
      </c>
      <c r="B314" s="15" t="b">
        <v>1</v>
      </c>
      <c r="C314" s="18" t="s">
        <v>1814</v>
      </c>
    </row>
    <row r="315" spans="1:3" hidden="1" x14ac:dyDescent="0.3">
      <c r="A315" s="13" t="s">
        <v>3233</v>
      </c>
      <c r="B315" s="15" t="b">
        <v>1</v>
      </c>
      <c r="C315" s="18" t="s">
        <v>1814</v>
      </c>
    </row>
    <row r="316" spans="1:3" hidden="1" x14ac:dyDescent="0.3">
      <c r="A316" s="13" t="s">
        <v>3450</v>
      </c>
      <c r="B316" s="15" t="b">
        <v>1</v>
      </c>
      <c r="C316" s="18" t="s">
        <v>1814</v>
      </c>
    </row>
    <row r="317" spans="1:3" hidden="1" x14ac:dyDescent="0.3">
      <c r="A317" s="13" t="s">
        <v>5169</v>
      </c>
      <c r="B317" s="15" t="b">
        <v>1</v>
      </c>
      <c r="C317" s="18" t="s">
        <v>1814</v>
      </c>
    </row>
    <row r="318" spans="1:3" hidden="1" x14ac:dyDescent="0.3">
      <c r="A318" s="13" t="s">
        <v>5032</v>
      </c>
      <c r="B318" s="15" t="b">
        <v>1</v>
      </c>
      <c r="C318" s="18" t="s">
        <v>1814</v>
      </c>
    </row>
    <row r="319" spans="1:3" hidden="1" x14ac:dyDescent="0.3">
      <c r="A319" s="13" t="s">
        <v>4657</v>
      </c>
      <c r="B319" s="15" t="b">
        <v>1</v>
      </c>
      <c r="C319" s="18" t="s">
        <v>1814</v>
      </c>
    </row>
    <row r="320" spans="1:3" hidden="1" x14ac:dyDescent="0.3">
      <c r="A320" s="13" t="s">
        <v>3215</v>
      </c>
      <c r="B320" s="15" t="b">
        <v>1</v>
      </c>
      <c r="C320" s="18" t="s">
        <v>1814</v>
      </c>
    </row>
    <row r="321" spans="1:3" hidden="1" x14ac:dyDescent="0.3">
      <c r="A321" s="13" t="s">
        <v>4586</v>
      </c>
      <c r="B321" s="15" t="b">
        <v>1</v>
      </c>
      <c r="C321" s="18" t="s">
        <v>1814</v>
      </c>
    </row>
    <row r="322" spans="1:3" hidden="1" x14ac:dyDescent="0.3">
      <c r="A322" s="13" t="s">
        <v>4207</v>
      </c>
      <c r="B322" s="15" t="b">
        <v>1</v>
      </c>
      <c r="C322" s="18" t="s">
        <v>1814</v>
      </c>
    </row>
    <row r="323" spans="1:3" hidden="1" x14ac:dyDescent="0.3">
      <c r="A323" s="13" t="s">
        <v>3058</v>
      </c>
      <c r="B323" s="15" t="b">
        <v>1</v>
      </c>
      <c r="C323" s="18" t="s">
        <v>1814</v>
      </c>
    </row>
    <row r="324" spans="1:3" hidden="1" x14ac:dyDescent="0.3">
      <c r="A324" s="13" t="s">
        <v>5351</v>
      </c>
      <c r="B324" s="15" t="b">
        <v>1</v>
      </c>
      <c r="C324" s="18" t="s">
        <v>1814</v>
      </c>
    </row>
    <row r="325" spans="1:3" hidden="1" x14ac:dyDescent="0.3">
      <c r="A325" s="13" t="s">
        <v>5217</v>
      </c>
      <c r="B325" s="15" t="b">
        <v>1</v>
      </c>
      <c r="C325" s="18" t="s">
        <v>1814</v>
      </c>
    </row>
    <row r="326" spans="1:3" hidden="1" x14ac:dyDescent="0.3">
      <c r="A326" s="13" t="s">
        <v>2935</v>
      </c>
      <c r="B326" s="15" t="b">
        <v>1</v>
      </c>
      <c r="C326" s="18" t="s">
        <v>1814</v>
      </c>
    </row>
    <row r="327" spans="1:3" hidden="1" x14ac:dyDescent="0.3">
      <c r="A327" s="13" t="s">
        <v>3660</v>
      </c>
      <c r="B327" s="15" t="b">
        <v>1</v>
      </c>
      <c r="C327" s="18" t="s">
        <v>1814</v>
      </c>
    </row>
    <row r="328" spans="1:3" hidden="1" x14ac:dyDescent="0.3">
      <c r="A328" s="13" t="s">
        <v>3699</v>
      </c>
      <c r="B328" s="15" t="b">
        <v>1</v>
      </c>
      <c r="C328" s="18" t="s">
        <v>1814</v>
      </c>
    </row>
    <row r="329" spans="1:3" hidden="1" x14ac:dyDescent="0.3">
      <c r="A329" s="13" t="s">
        <v>4882</v>
      </c>
      <c r="B329" s="15" t="b">
        <v>1</v>
      </c>
      <c r="C329" s="18" t="s">
        <v>1814</v>
      </c>
    </row>
    <row r="330" spans="1:3" hidden="1" x14ac:dyDescent="0.3">
      <c r="A330" s="13" t="s">
        <v>5248</v>
      </c>
      <c r="B330" s="15" t="b">
        <v>1</v>
      </c>
      <c r="C330" s="18" t="s">
        <v>1814</v>
      </c>
    </row>
    <row r="331" spans="1:3" hidden="1" x14ac:dyDescent="0.3">
      <c r="A331" s="13" t="s">
        <v>3538</v>
      </c>
      <c r="B331" s="15" t="b">
        <v>1</v>
      </c>
      <c r="C331" s="18" t="s">
        <v>1814</v>
      </c>
    </row>
    <row r="332" spans="1:3" hidden="1" x14ac:dyDescent="0.3">
      <c r="A332" s="13" t="s">
        <v>3024</v>
      </c>
      <c r="B332" s="15" t="b">
        <v>1</v>
      </c>
      <c r="C332" s="18" t="s">
        <v>1814</v>
      </c>
    </row>
    <row r="333" spans="1:3" hidden="1" x14ac:dyDescent="0.3">
      <c r="A333" s="13" t="s">
        <v>2830</v>
      </c>
      <c r="B333" s="15" t="b">
        <v>1</v>
      </c>
      <c r="C333" s="18" t="s">
        <v>1814</v>
      </c>
    </row>
    <row r="334" spans="1:3" hidden="1" x14ac:dyDescent="0.3">
      <c r="A334" s="13" t="s">
        <v>3503</v>
      </c>
      <c r="B334" s="15" t="b">
        <v>1</v>
      </c>
      <c r="C334" s="18" t="s">
        <v>1814</v>
      </c>
    </row>
    <row r="335" spans="1:3" hidden="1" x14ac:dyDescent="0.3">
      <c r="A335" s="13" t="s">
        <v>4201</v>
      </c>
      <c r="B335" s="15" t="b">
        <v>1</v>
      </c>
      <c r="C335" s="18" t="s">
        <v>1814</v>
      </c>
    </row>
    <row r="336" spans="1:3" hidden="1" x14ac:dyDescent="0.3">
      <c r="A336" s="13" t="s">
        <v>4297</v>
      </c>
      <c r="B336" s="15" t="b">
        <v>1</v>
      </c>
      <c r="C336" s="18" t="s">
        <v>1814</v>
      </c>
    </row>
    <row r="337" spans="1:3" hidden="1" x14ac:dyDescent="0.3">
      <c r="A337" s="13" t="s">
        <v>4118</v>
      </c>
      <c r="B337" s="15" t="b">
        <v>1</v>
      </c>
      <c r="C337" s="18" t="s">
        <v>1814</v>
      </c>
    </row>
    <row r="338" spans="1:3" hidden="1" x14ac:dyDescent="0.3">
      <c r="A338" s="13" t="s">
        <v>4029</v>
      </c>
      <c r="B338" s="15" t="b">
        <v>1</v>
      </c>
      <c r="C338" s="18" t="s">
        <v>1814</v>
      </c>
    </row>
    <row r="339" spans="1:3" hidden="1" x14ac:dyDescent="0.3">
      <c r="A339" s="13" t="s">
        <v>2921</v>
      </c>
      <c r="B339" s="15" t="b">
        <v>1</v>
      </c>
      <c r="C339" s="18" t="s">
        <v>1814</v>
      </c>
    </row>
    <row r="340" spans="1:3" hidden="1" x14ac:dyDescent="0.3">
      <c r="A340" s="13" t="s">
        <v>2851</v>
      </c>
      <c r="B340" s="15" t="b">
        <v>1</v>
      </c>
      <c r="C340" s="18" t="s">
        <v>1814</v>
      </c>
    </row>
    <row r="341" spans="1:3" hidden="1" x14ac:dyDescent="0.3">
      <c r="A341" s="13" t="s">
        <v>3491</v>
      </c>
      <c r="B341" s="15" t="b">
        <v>1</v>
      </c>
      <c r="C341" s="18" t="s">
        <v>1814</v>
      </c>
    </row>
    <row r="342" spans="1:3" hidden="1" x14ac:dyDescent="0.3">
      <c r="A342" s="13" t="s">
        <v>3830</v>
      </c>
      <c r="B342" s="15" t="b">
        <v>1</v>
      </c>
      <c r="C342" s="18" t="s">
        <v>1814</v>
      </c>
    </row>
    <row r="343" spans="1:3" hidden="1" x14ac:dyDescent="0.3">
      <c r="A343" s="13" t="s">
        <v>3531</v>
      </c>
      <c r="B343" s="15" t="b">
        <v>1</v>
      </c>
      <c r="C343" s="18" t="s">
        <v>1814</v>
      </c>
    </row>
    <row r="344" spans="1:3" hidden="1" x14ac:dyDescent="0.3">
      <c r="A344" s="13" t="s">
        <v>2982</v>
      </c>
      <c r="B344" s="15" t="b">
        <v>1</v>
      </c>
      <c r="C344" s="18" t="s">
        <v>1814</v>
      </c>
    </row>
    <row r="345" spans="1:3" hidden="1" x14ac:dyDescent="0.3">
      <c r="A345" s="13" t="s">
        <v>4550</v>
      </c>
      <c r="B345" s="15" t="b">
        <v>1</v>
      </c>
      <c r="C345" s="18" t="s">
        <v>1814</v>
      </c>
    </row>
    <row r="346" spans="1:3" hidden="1" x14ac:dyDescent="0.3">
      <c r="A346" s="13" t="s">
        <v>5378</v>
      </c>
      <c r="B346" s="15" t="b">
        <v>1</v>
      </c>
      <c r="C346" s="18" t="s">
        <v>1814</v>
      </c>
    </row>
    <row r="347" spans="1:3" hidden="1" x14ac:dyDescent="0.3">
      <c r="A347" s="13" t="s">
        <v>5636</v>
      </c>
      <c r="B347" s="15" t="b">
        <v>1</v>
      </c>
      <c r="C347" s="18" t="s">
        <v>1814</v>
      </c>
    </row>
    <row r="348" spans="1:3" hidden="1" x14ac:dyDescent="0.3">
      <c r="A348" s="13" t="s">
        <v>5563</v>
      </c>
      <c r="B348" s="15" t="b">
        <v>1</v>
      </c>
      <c r="C348" s="18" t="s">
        <v>1814</v>
      </c>
    </row>
    <row r="349" spans="1:3" x14ac:dyDescent="0.3">
      <c r="A349" s="13" t="s">
        <v>9417</v>
      </c>
      <c r="B349" s="15" t="b">
        <v>0</v>
      </c>
      <c r="C349" s="18" t="s">
        <v>2642</v>
      </c>
    </row>
    <row r="350" spans="1:3" hidden="1" x14ac:dyDescent="0.3">
      <c r="A350" s="13" t="s">
        <v>4503</v>
      </c>
      <c r="B350" s="15" t="b">
        <v>1</v>
      </c>
      <c r="C350" s="18" t="s">
        <v>1814</v>
      </c>
    </row>
    <row r="351" spans="1:3" hidden="1" x14ac:dyDescent="0.3">
      <c r="A351" s="13" t="s">
        <v>3097</v>
      </c>
      <c r="B351" s="15" t="b">
        <v>1</v>
      </c>
      <c r="C351" s="18" t="s">
        <v>1814</v>
      </c>
    </row>
    <row r="352" spans="1:3" hidden="1" x14ac:dyDescent="0.3">
      <c r="A352" s="13" t="s">
        <v>5585</v>
      </c>
      <c r="B352" s="15" t="b">
        <v>1</v>
      </c>
      <c r="C352" s="18" t="s">
        <v>1814</v>
      </c>
    </row>
    <row r="353" spans="1:3" hidden="1" x14ac:dyDescent="0.3">
      <c r="A353" s="13" t="s">
        <v>3525</v>
      </c>
      <c r="B353" s="15" t="b">
        <v>1</v>
      </c>
      <c r="C353" s="18" t="s">
        <v>1814</v>
      </c>
    </row>
    <row r="354" spans="1:3" hidden="1" x14ac:dyDescent="0.3">
      <c r="A354" s="13" t="s">
        <v>4841</v>
      </c>
      <c r="B354" s="15" t="b">
        <v>1</v>
      </c>
      <c r="C354" s="18" t="s">
        <v>1814</v>
      </c>
    </row>
    <row r="355" spans="1:3" hidden="1" x14ac:dyDescent="0.3">
      <c r="A355" s="13" t="s">
        <v>5372</v>
      </c>
      <c r="B355" s="15" t="b">
        <v>1</v>
      </c>
      <c r="C355" s="18" t="s">
        <v>1814</v>
      </c>
    </row>
    <row r="356" spans="1:3" x14ac:dyDescent="0.3">
      <c r="A356" s="13" t="s">
        <v>9418</v>
      </c>
      <c r="B356" s="15" t="b">
        <v>0</v>
      </c>
      <c r="C356" s="18" t="s">
        <v>2642</v>
      </c>
    </row>
    <row r="357" spans="1:3" hidden="1" x14ac:dyDescent="0.3">
      <c r="A357" s="13" t="s">
        <v>3071</v>
      </c>
      <c r="B357" s="15" t="b">
        <v>1</v>
      </c>
      <c r="C357" s="18" t="s">
        <v>1814</v>
      </c>
    </row>
    <row r="358" spans="1:3" hidden="1" x14ac:dyDescent="0.3">
      <c r="A358" s="13" t="s">
        <v>5314</v>
      </c>
      <c r="B358" s="15" t="b">
        <v>1</v>
      </c>
      <c r="C358" s="18" t="s">
        <v>1814</v>
      </c>
    </row>
    <row r="359" spans="1:3" hidden="1" x14ac:dyDescent="0.3">
      <c r="A359" s="13" t="s">
        <v>4041</v>
      </c>
      <c r="B359" s="15" t="b">
        <v>1</v>
      </c>
      <c r="C359" s="18" t="s">
        <v>1814</v>
      </c>
    </row>
    <row r="360" spans="1:3" hidden="1" x14ac:dyDescent="0.3">
      <c r="A360" s="13" t="s">
        <v>4291</v>
      </c>
      <c r="B360" s="15" t="b">
        <v>1</v>
      </c>
      <c r="C360" s="18" t="s">
        <v>1814</v>
      </c>
    </row>
    <row r="361" spans="1:3" hidden="1" x14ac:dyDescent="0.3">
      <c r="A361" s="13" t="s">
        <v>5672</v>
      </c>
      <c r="B361" s="15" t="b">
        <v>1</v>
      </c>
      <c r="C361" s="18" t="s">
        <v>1814</v>
      </c>
    </row>
    <row r="362" spans="1:3" hidden="1" x14ac:dyDescent="0.3">
      <c r="A362" s="13" t="s">
        <v>2823</v>
      </c>
      <c r="B362" s="15" t="b">
        <v>1</v>
      </c>
      <c r="C362" s="18" t="s">
        <v>1814</v>
      </c>
    </row>
    <row r="363" spans="1:3" hidden="1" x14ac:dyDescent="0.3">
      <c r="A363" s="13" t="s">
        <v>5079</v>
      </c>
      <c r="B363" s="15" t="b">
        <v>1</v>
      </c>
      <c r="C363" s="18" t="s">
        <v>1814</v>
      </c>
    </row>
    <row r="364" spans="1:3" hidden="1" x14ac:dyDescent="0.3">
      <c r="A364" s="13" t="s">
        <v>5205</v>
      </c>
      <c r="B364" s="15" t="b">
        <v>1</v>
      </c>
      <c r="C364" s="18" t="s">
        <v>1814</v>
      </c>
    </row>
    <row r="365" spans="1:3" hidden="1" x14ac:dyDescent="0.3">
      <c r="A365" s="13" t="s">
        <v>1427</v>
      </c>
      <c r="B365" s="15" t="b">
        <v>1</v>
      </c>
      <c r="C365" s="18" t="s">
        <v>1814</v>
      </c>
    </row>
    <row r="366" spans="1:3" hidden="1" x14ac:dyDescent="0.3">
      <c r="A366" s="13" t="s">
        <v>3995</v>
      </c>
      <c r="B366" s="15" t="b">
        <v>1</v>
      </c>
      <c r="C366" s="18" t="s">
        <v>1814</v>
      </c>
    </row>
    <row r="367" spans="1:3" hidden="1" x14ac:dyDescent="0.3">
      <c r="A367" s="13" t="s">
        <v>1706</v>
      </c>
      <c r="B367" s="15" t="b">
        <v>1</v>
      </c>
      <c r="C367" s="18" t="s">
        <v>1814</v>
      </c>
    </row>
    <row r="368" spans="1:3" hidden="1" x14ac:dyDescent="0.3">
      <c r="A368" s="13" t="s">
        <v>1463</v>
      </c>
      <c r="B368" s="15" t="b">
        <v>1</v>
      </c>
      <c r="C368" s="18" t="s">
        <v>1814</v>
      </c>
    </row>
    <row r="369" spans="1:3" hidden="1" x14ac:dyDescent="0.3">
      <c r="A369" s="13" t="s">
        <v>2678</v>
      </c>
      <c r="B369" s="15" t="b">
        <v>1</v>
      </c>
      <c r="C369" s="18" t="s">
        <v>1814</v>
      </c>
    </row>
    <row r="370" spans="1:3" hidden="1" x14ac:dyDescent="0.3">
      <c r="A370" s="13" t="s">
        <v>5487</v>
      </c>
      <c r="B370" s="15" t="b">
        <v>1</v>
      </c>
      <c r="C370" s="18" t="s">
        <v>1814</v>
      </c>
    </row>
    <row r="371" spans="1:3" hidden="1" x14ac:dyDescent="0.3">
      <c r="A371" s="13" t="s">
        <v>3141</v>
      </c>
      <c r="B371" s="15" t="b">
        <v>1</v>
      </c>
      <c r="C371" s="18" t="s">
        <v>1814</v>
      </c>
    </row>
    <row r="372" spans="1:3" hidden="1" x14ac:dyDescent="0.3">
      <c r="A372" s="13" t="s">
        <v>3044</v>
      </c>
      <c r="B372" s="15" t="b">
        <v>1</v>
      </c>
      <c r="C372" s="18" t="s">
        <v>1814</v>
      </c>
    </row>
    <row r="373" spans="1:3" hidden="1" x14ac:dyDescent="0.3">
      <c r="A373" s="13" t="s">
        <v>1678</v>
      </c>
      <c r="B373" s="15" t="b">
        <v>1</v>
      </c>
      <c r="C373" s="18" t="s">
        <v>1814</v>
      </c>
    </row>
    <row r="374" spans="1:3" hidden="1" x14ac:dyDescent="0.3">
      <c r="A374" s="13" t="s">
        <v>4392</v>
      </c>
      <c r="B374" s="15" t="b">
        <v>1</v>
      </c>
      <c r="C374" s="18" t="s">
        <v>1814</v>
      </c>
    </row>
    <row r="375" spans="1:3" hidden="1" x14ac:dyDescent="0.3">
      <c r="A375" s="13" t="s">
        <v>2958</v>
      </c>
      <c r="B375" s="15" t="b">
        <v>1</v>
      </c>
      <c r="C375" s="18" t="s">
        <v>1814</v>
      </c>
    </row>
    <row r="376" spans="1:3" hidden="1" x14ac:dyDescent="0.3">
      <c r="A376" s="13" t="s">
        <v>2786</v>
      </c>
      <c r="B376" s="15" t="b">
        <v>1</v>
      </c>
      <c r="C376" s="18" t="s">
        <v>1814</v>
      </c>
    </row>
    <row r="377" spans="1:3" hidden="1" x14ac:dyDescent="0.3">
      <c r="A377" s="13" t="s">
        <v>4754</v>
      </c>
      <c r="B377" s="15" t="b">
        <v>1</v>
      </c>
      <c r="C377" s="18" t="s">
        <v>1814</v>
      </c>
    </row>
    <row r="378" spans="1:3" hidden="1" x14ac:dyDescent="0.3">
      <c r="A378" s="13" t="s">
        <v>4398</v>
      </c>
      <c r="B378" s="15" t="b">
        <v>1</v>
      </c>
      <c r="C378" s="18" t="s">
        <v>1814</v>
      </c>
    </row>
    <row r="379" spans="1:3" hidden="1" x14ac:dyDescent="0.3">
      <c r="A379" s="13" t="s">
        <v>2976</v>
      </c>
      <c r="B379" s="15" t="b">
        <v>1</v>
      </c>
      <c r="C379" s="18" t="s">
        <v>1814</v>
      </c>
    </row>
    <row r="380" spans="1:3" hidden="1" x14ac:dyDescent="0.3">
      <c r="A380" s="13" t="s">
        <v>4952</v>
      </c>
      <c r="B380" s="15" t="b">
        <v>1</v>
      </c>
      <c r="C380" s="18" t="s">
        <v>1814</v>
      </c>
    </row>
    <row r="381" spans="1:3" hidden="1" x14ac:dyDescent="0.3">
      <c r="A381" s="13" t="s">
        <v>2687</v>
      </c>
      <c r="B381" s="15" t="b">
        <v>1</v>
      </c>
      <c r="C381" s="18" t="s">
        <v>1814</v>
      </c>
    </row>
    <row r="382" spans="1:3" hidden="1" x14ac:dyDescent="0.3">
      <c r="A382" s="13" t="s">
        <v>5454</v>
      </c>
      <c r="B382" s="15" t="b">
        <v>1</v>
      </c>
      <c r="C382" s="18" t="s">
        <v>1814</v>
      </c>
    </row>
    <row r="383" spans="1:3" hidden="1" x14ac:dyDescent="0.3">
      <c r="A383" s="13" t="s">
        <v>1466</v>
      </c>
      <c r="B383" s="15" t="b">
        <v>1</v>
      </c>
      <c r="C383" s="18" t="s">
        <v>1814</v>
      </c>
    </row>
    <row r="384" spans="1:3" hidden="1" x14ac:dyDescent="0.3">
      <c r="A384" s="13" t="s">
        <v>5447</v>
      </c>
      <c r="B384" s="15" t="b">
        <v>1</v>
      </c>
      <c r="C384" s="18" t="s">
        <v>1814</v>
      </c>
    </row>
    <row r="385" spans="1:3" hidden="1" x14ac:dyDescent="0.3">
      <c r="A385" s="13" t="s">
        <v>4992</v>
      </c>
      <c r="B385" s="15" t="b">
        <v>1</v>
      </c>
      <c r="C385" s="18" t="s">
        <v>1814</v>
      </c>
    </row>
    <row r="386" spans="1:3" hidden="1" x14ac:dyDescent="0.3">
      <c r="A386" s="13" t="s">
        <v>4639</v>
      </c>
      <c r="B386" s="15" t="b">
        <v>1</v>
      </c>
      <c r="C386" s="18" t="s">
        <v>1814</v>
      </c>
    </row>
    <row r="387" spans="1:3" hidden="1" x14ac:dyDescent="0.3">
      <c r="A387" s="13" t="s">
        <v>3692</v>
      </c>
      <c r="B387" s="15" t="b">
        <v>1</v>
      </c>
      <c r="C387" s="18" t="s">
        <v>1814</v>
      </c>
    </row>
    <row r="388" spans="1:3" hidden="1" x14ac:dyDescent="0.3">
      <c r="A388" s="13" t="s">
        <v>1423</v>
      </c>
      <c r="B388" s="15" t="b">
        <v>1</v>
      </c>
      <c r="C388" s="18" t="s">
        <v>1814</v>
      </c>
    </row>
    <row r="389" spans="1:3" hidden="1" x14ac:dyDescent="0.3">
      <c r="A389" s="13" t="s">
        <v>5085</v>
      </c>
      <c r="B389" s="15" t="b">
        <v>1</v>
      </c>
      <c r="C389" s="18" t="s">
        <v>1814</v>
      </c>
    </row>
    <row r="390" spans="1:3" hidden="1" x14ac:dyDescent="0.3">
      <c r="A390" s="13" t="s">
        <v>5304</v>
      </c>
      <c r="B390" s="15" t="b">
        <v>1</v>
      </c>
      <c r="C390" s="18" t="s">
        <v>1814</v>
      </c>
    </row>
    <row r="391" spans="1:3" hidden="1" x14ac:dyDescent="0.3">
      <c r="A391" s="13" t="s">
        <v>1474</v>
      </c>
      <c r="B391" s="15" t="b">
        <v>1</v>
      </c>
      <c r="C391" s="18" t="s">
        <v>1814</v>
      </c>
    </row>
    <row r="392" spans="1:3" hidden="1" x14ac:dyDescent="0.3">
      <c r="A392" s="13" t="s">
        <v>2762</v>
      </c>
      <c r="B392" s="15" t="b">
        <v>1</v>
      </c>
      <c r="C392" s="18" t="s">
        <v>1814</v>
      </c>
    </row>
    <row r="393" spans="1:3" hidden="1" x14ac:dyDescent="0.3">
      <c r="A393" s="13" t="s">
        <v>1561</v>
      </c>
      <c r="B393" s="15" t="b">
        <v>1</v>
      </c>
      <c r="C393" s="18" t="s">
        <v>1814</v>
      </c>
    </row>
    <row r="394" spans="1:3" hidden="1" x14ac:dyDescent="0.3">
      <c r="A394" s="13" t="s">
        <v>3511</v>
      </c>
      <c r="B394" s="15" t="b">
        <v>1</v>
      </c>
      <c r="C394" s="18" t="s">
        <v>1814</v>
      </c>
    </row>
    <row r="395" spans="1:3" hidden="1" x14ac:dyDescent="0.3">
      <c r="A395" s="13" t="s">
        <v>1413</v>
      </c>
      <c r="B395" s="15" t="b">
        <v>1</v>
      </c>
      <c r="C395" s="18" t="s">
        <v>1814</v>
      </c>
    </row>
    <row r="396" spans="1:3" hidden="1" x14ac:dyDescent="0.3">
      <c r="A396" s="13" t="s">
        <v>1519</v>
      </c>
      <c r="B396" s="15" t="b">
        <v>1</v>
      </c>
      <c r="C396" s="18" t="s">
        <v>1814</v>
      </c>
    </row>
    <row r="397" spans="1:3" hidden="1" x14ac:dyDescent="0.3">
      <c r="A397" s="13" t="s">
        <v>3772</v>
      </c>
      <c r="B397" s="15" t="b">
        <v>1</v>
      </c>
      <c r="C397" s="18" t="s">
        <v>1814</v>
      </c>
    </row>
    <row r="398" spans="1:3" hidden="1" x14ac:dyDescent="0.3">
      <c r="A398" s="13" t="s">
        <v>4339</v>
      </c>
      <c r="B398" s="15" t="b">
        <v>1</v>
      </c>
      <c r="C398" s="18" t="s">
        <v>1814</v>
      </c>
    </row>
    <row r="399" spans="1:3" hidden="1" x14ac:dyDescent="0.3">
      <c r="A399" s="13" t="s">
        <v>1612</v>
      </c>
      <c r="B399" s="15" t="b">
        <v>1</v>
      </c>
      <c r="C399" s="18" t="s">
        <v>1814</v>
      </c>
    </row>
    <row r="400" spans="1:3" hidden="1" x14ac:dyDescent="0.3">
      <c r="A400" s="13" t="s">
        <v>5521</v>
      </c>
      <c r="B400" s="15" t="b">
        <v>1</v>
      </c>
      <c r="C400" s="18" t="s">
        <v>1814</v>
      </c>
    </row>
    <row r="401" spans="1:3" hidden="1" x14ac:dyDescent="0.3">
      <c r="A401" s="13" t="s">
        <v>4490</v>
      </c>
      <c r="B401" s="15" t="b">
        <v>1</v>
      </c>
      <c r="C401" s="18" t="s">
        <v>1814</v>
      </c>
    </row>
    <row r="402" spans="1:3" hidden="1" x14ac:dyDescent="0.3">
      <c r="A402" s="13" t="s">
        <v>1511</v>
      </c>
      <c r="B402" s="15" t="b">
        <v>1</v>
      </c>
      <c r="C402" s="18" t="s">
        <v>1814</v>
      </c>
    </row>
    <row r="403" spans="1:3" hidden="1" x14ac:dyDescent="0.3">
      <c r="A403" s="13" t="s">
        <v>1473</v>
      </c>
      <c r="B403" s="15" t="b">
        <v>1</v>
      </c>
      <c r="C403" s="18" t="s">
        <v>1814</v>
      </c>
    </row>
    <row r="404" spans="1:3" hidden="1" x14ac:dyDescent="0.3">
      <c r="A404" s="13" t="s">
        <v>3696</v>
      </c>
      <c r="B404" s="15" t="b">
        <v>1</v>
      </c>
      <c r="C404" s="18" t="s">
        <v>1814</v>
      </c>
    </row>
    <row r="405" spans="1:3" hidden="1" x14ac:dyDescent="0.3">
      <c r="A405" s="13" t="s">
        <v>2940</v>
      </c>
      <c r="B405" s="15" t="b">
        <v>1</v>
      </c>
      <c r="C405" s="18" t="s">
        <v>1814</v>
      </c>
    </row>
    <row r="406" spans="1:3" hidden="1" x14ac:dyDescent="0.3">
      <c r="A406" s="13" t="s">
        <v>3758</v>
      </c>
      <c r="B406" s="15" t="b">
        <v>1</v>
      </c>
      <c r="C406" s="18" t="s">
        <v>1814</v>
      </c>
    </row>
    <row r="407" spans="1:3" hidden="1" x14ac:dyDescent="0.3">
      <c r="A407" s="13" t="s">
        <v>1542</v>
      </c>
      <c r="B407" s="15" t="b">
        <v>1</v>
      </c>
      <c r="C407" s="18" t="s">
        <v>1814</v>
      </c>
    </row>
    <row r="408" spans="1:3" hidden="1" x14ac:dyDescent="0.3">
      <c r="A408" s="13" t="s">
        <v>3253</v>
      </c>
      <c r="B408" s="15" t="b">
        <v>1</v>
      </c>
      <c r="C408" s="18" t="s">
        <v>1814</v>
      </c>
    </row>
    <row r="409" spans="1:3" hidden="1" x14ac:dyDescent="0.3">
      <c r="A409" s="13" t="s">
        <v>1484</v>
      </c>
      <c r="B409" s="15" t="b">
        <v>1</v>
      </c>
      <c r="C409" s="18" t="s">
        <v>1814</v>
      </c>
    </row>
    <row r="410" spans="1:3" hidden="1" x14ac:dyDescent="0.3">
      <c r="A410" s="13" t="s">
        <v>3239</v>
      </c>
      <c r="B410" s="15" t="b">
        <v>1</v>
      </c>
      <c r="C410" s="18" t="s">
        <v>1814</v>
      </c>
    </row>
    <row r="411" spans="1:3" hidden="1" x14ac:dyDescent="0.3">
      <c r="A411" s="13" t="s">
        <v>5325</v>
      </c>
      <c r="B411" s="15" t="b">
        <v>1</v>
      </c>
      <c r="C411" s="18" t="s">
        <v>1814</v>
      </c>
    </row>
    <row r="412" spans="1:3" hidden="1" x14ac:dyDescent="0.3">
      <c r="A412" s="13" t="s">
        <v>5026</v>
      </c>
      <c r="B412" s="15" t="b">
        <v>1</v>
      </c>
      <c r="C412" s="18" t="s">
        <v>1814</v>
      </c>
    </row>
    <row r="413" spans="1:3" hidden="1" x14ac:dyDescent="0.3">
      <c r="A413" s="13" t="s">
        <v>1524</v>
      </c>
      <c r="B413" s="15" t="b">
        <v>1</v>
      </c>
      <c r="C413" s="18" t="s">
        <v>1814</v>
      </c>
    </row>
    <row r="414" spans="1:3" hidden="1" x14ac:dyDescent="0.3">
      <c r="A414" s="13" t="s">
        <v>1407</v>
      </c>
      <c r="B414" s="15" t="b">
        <v>1</v>
      </c>
      <c r="C414" s="18" t="s">
        <v>1814</v>
      </c>
    </row>
    <row r="415" spans="1:3" hidden="1" x14ac:dyDescent="0.3">
      <c r="A415" s="13" t="s">
        <v>1688</v>
      </c>
      <c r="B415" s="15" t="b">
        <v>1</v>
      </c>
      <c r="C415" s="18" t="s">
        <v>1814</v>
      </c>
    </row>
    <row r="416" spans="1:3" hidden="1" x14ac:dyDescent="0.3">
      <c r="A416" s="13" t="s">
        <v>1649</v>
      </c>
      <c r="B416" s="15" t="b">
        <v>1</v>
      </c>
      <c r="C416" s="18" t="s">
        <v>1814</v>
      </c>
    </row>
    <row r="417" spans="1:3" hidden="1" x14ac:dyDescent="0.3">
      <c r="A417" s="13" t="s">
        <v>1621</v>
      </c>
      <c r="B417" s="15" t="b">
        <v>1</v>
      </c>
      <c r="C417" s="18" t="s">
        <v>1814</v>
      </c>
    </row>
    <row r="418" spans="1:3" hidden="1" x14ac:dyDescent="0.3">
      <c r="A418" s="13" t="s">
        <v>5073</v>
      </c>
      <c r="B418" s="15" t="b">
        <v>1</v>
      </c>
      <c r="C418" s="18" t="s">
        <v>1814</v>
      </c>
    </row>
    <row r="419" spans="1:3" hidden="1" x14ac:dyDescent="0.3">
      <c r="A419" s="13" t="s">
        <v>1718</v>
      </c>
      <c r="B419" s="15" t="b">
        <v>1</v>
      </c>
      <c r="C419" s="18" t="s">
        <v>1814</v>
      </c>
    </row>
    <row r="420" spans="1:3" hidden="1" x14ac:dyDescent="0.3">
      <c r="A420" s="13" t="s">
        <v>1695</v>
      </c>
      <c r="B420" s="15" t="b">
        <v>1</v>
      </c>
      <c r="C420" s="18" t="s">
        <v>1814</v>
      </c>
    </row>
    <row r="421" spans="1:3" hidden="1" x14ac:dyDescent="0.3">
      <c r="A421" s="13" t="s">
        <v>5284</v>
      </c>
      <c r="B421" s="15" t="b">
        <v>1</v>
      </c>
      <c r="C421" s="18" t="s">
        <v>1814</v>
      </c>
    </row>
    <row r="422" spans="1:3" hidden="1" x14ac:dyDescent="0.3">
      <c r="A422" s="13" t="s">
        <v>1486</v>
      </c>
      <c r="B422" s="15" t="b">
        <v>1</v>
      </c>
      <c r="C422" s="18" t="s">
        <v>1814</v>
      </c>
    </row>
    <row r="423" spans="1:3" hidden="1" x14ac:dyDescent="0.3">
      <c r="A423" s="13" t="s">
        <v>4260</v>
      </c>
      <c r="B423" s="15" t="b">
        <v>1</v>
      </c>
      <c r="C423" s="18" t="s">
        <v>1814</v>
      </c>
    </row>
    <row r="424" spans="1:3" hidden="1" x14ac:dyDescent="0.3">
      <c r="A424" s="13" t="s">
        <v>3460</v>
      </c>
      <c r="B424" s="15" t="b">
        <v>1</v>
      </c>
      <c r="C424" s="18" t="s">
        <v>1814</v>
      </c>
    </row>
    <row r="425" spans="1:3" hidden="1" x14ac:dyDescent="0.3">
      <c r="A425" s="13" t="s">
        <v>4940</v>
      </c>
      <c r="B425" s="15" t="b">
        <v>1</v>
      </c>
      <c r="C425" s="18" t="s">
        <v>1814</v>
      </c>
    </row>
    <row r="426" spans="1:3" hidden="1" x14ac:dyDescent="0.3">
      <c r="A426" s="13" t="s">
        <v>1624</v>
      </c>
      <c r="B426" s="15" t="b">
        <v>1</v>
      </c>
      <c r="C426" s="18" t="s">
        <v>1814</v>
      </c>
    </row>
    <row r="427" spans="1:3" hidden="1" x14ac:dyDescent="0.3">
      <c r="A427" s="13" t="s">
        <v>1521</v>
      </c>
      <c r="B427" s="15" t="b">
        <v>1</v>
      </c>
      <c r="C427" s="18" t="s">
        <v>1814</v>
      </c>
    </row>
    <row r="428" spans="1:3" hidden="1" x14ac:dyDescent="0.3">
      <c r="A428" s="13" t="s">
        <v>5067</v>
      </c>
      <c r="B428" s="15" t="b">
        <v>1</v>
      </c>
      <c r="C428" s="18" t="s">
        <v>1814</v>
      </c>
    </row>
    <row r="429" spans="1:3" hidden="1" x14ac:dyDescent="0.3">
      <c r="A429" s="13" t="s">
        <v>1643</v>
      </c>
      <c r="B429" s="15" t="b">
        <v>1</v>
      </c>
      <c r="C429" s="18" t="s">
        <v>1814</v>
      </c>
    </row>
    <row r="430" spans="1:3" hidden="1" x14ac:dyDescent="0.3">
      <c r="A430" s="13" t="s">
        <v>1726</v>
      </c>
      <c r="B430" s="15" t="b">
        <v>1</v>
      </c>
      <c r="C430" s="18" t="s">
        <v>1814</v>
      </c>
    </row>
    <row r="431" spans="1:3" hidden="1" x14ac:dyDescent="0.3">
      <c r="A431" s="13" t="s">
        <v>1732</v>
      </c>
      <c r="B431" s="15" t="b">
        <v>1</v>
      </c>
      <c r="C431" s="18" t="s">
        <v>1814</v>
      </c>
    </row>
    <row r="432" spans="1:3" hidden="1" x14ac:dyDescent="0.3">
      <c r="A432" s="13" t="s">
        <v>1679</v>
      </c>
      <c r="B432" s="15" t="b">
        <v>1</v>
      </c>
      <c r="C432" s="18" t="s">
        <v>1814</v>
      </c>
    </row>
    <row r="433" spans="1:3" x14ac:dyDescent="0.3">
      <c r="A433" s="13" t="s">
        <v>1635</v>
      </c>
      <c r="B433" s="15" t="b">
        <v>0</v>
      </c>
      <c r="C433" s="18" t="s">
        <v>2642</v>
      </c>
    </row>
    <row r="434" spans="1:3" hidden="1" x14ac:dyDescent="0.3">
      <c r="A434" s="13" t="s">
        <v>1708</v>
      </c>
      <c r="B434" s="15" t="b">
        <v>1</v>
      </c>
      <c r="C434" s="18" t="s">
        <v>1814</v>
      </c>
    </row>
    <row r="435" spans="1:3" hidden="1" x14ac:dyDescent="0.3">
      <c r="A435" s="13" t="s">
        <v>1642</v>
      </c>
      <c r="B435" s="15" t="b">
        <v>1</v>
      </c>
      <c r="C435" s="18" t="s">
        <v>1814</v>
      </c>
    </row>
    <row r="436" spans="1:3" hidden="1" x14ac:dyDescent="0.3">
      <c r="A436" s="13" t="s">
        <v>5499</v>
      </c>
      <c r="B436" s="15" t="b">
        <v>1</v>
      </c>
      <c r="C436" s="18" t="s">
        <v>1814</v>
      </c>
    </row>
    <row r="437" spans="1:3" hidden="1" x14ac:dyDescent="0.3">
      <c r="A437" s="13" t="s">
        <v>1554</v>
      </c>
      <c r="B437" s="15" t="b">
        <v>1</v>
      </c>
      <c r="C437" s="18" t="s">
        <v>1814</v>
      </c>
    </row>
    <row r="438" spans="1:3" hidden="1" x14ac:dyDescent="0.3">
      <c r="A438" s="13" t="s">
        <v>1523</v>
      </c>
      <c r="B438" s="15" t="b">
        <v>1</v>
      </c>
      <c r="C438" s="18" t="s">
        <v>1814</v>
      </c>
    </row>
    <row r="439" spans="1:3" hidden="1" x14ac:dyDescent="0.3">
      <c r="A439" s="13" t="s">
        <v>1713</v>
      </c>
      <c r="B439" s="15" t="b">
        <v>1</v>
      </c>
      <c r="C439" s="18" t="s">
        <v>1814</v>
      </c>
    </row>
    <row r="440" spans="1:3" hidden="1" x14ac:dyDescent="0.3">
      <c r="A440" s="13" t="s">
        <v>1675</v>
      </c>
      <c r="B440" s="15" t="b">
        <v>1</v>
      </c>
      <c r="C440" s="18" t="s">
        <v>1814</v>
      </c>
    </row>
    <row r="441" spans="1:3" hidden="1" x14ac:dyDescent="0.3">
      <c r="A441" s="13" t="s">
        <v>1587</v>
      </c>
      <c r="B441" s="15" t="b">
        <v>1</v>
      </c>
      <c r="C441" s="18" t="s">
        <v>1814</v>
      </c>
    </row>
    <row r="442" spans="1:3" hidden="1" x14ac:dyDescent="0.3">
      <c r="A442" s="13" t="s">
        <v>1571</v>
      </c>
      <c r="B442" s="15" t="b">
        <v>1</v>
      </c>
      <c r="C442" s="18" t="s">
        <v>1814</v>
      </c>
    </row>
    <row r="443" spans="1:3" hidden="1" x14ac:dyDescent="0.3">
      <c r="A443" s="13" t="s">
        <v>1637</v>
      </c>
      <c r="B443" s="15" t="b">
        <v>1</v>
      </c>
      <c r="C443" s="18" t="s">
        <v>1814</v>
      </c>
    </row>
    <row r="444" spans="1:3" hidden="1" x14ac:dyDescent="0.3">
      <c r="A444" s="13" t="s">
        <v>1503</v>
      </c>
      <c r="B444" s="15" t="b">
        <v>1</v>
      </c>
      <c r="C444" s="18" t="s">
        <v>1814</v>
      </c>
    </row>
    <row r="445" spans="1:3" hidden="1" x14ac:dyDescent="0.3">
      <c r="A445" s="13" t="s">
        <v>1591</v>
      </c>
      <c r="B445" s="15" t="b">
        <v>1</v>
      </c>
      <c r="C445" s="18" t="s">
        <v>1814</v>
      </c>
    </row>
    <row r="446" spans="1:3" hidden="1" x14ac:dyDescent="0.3">
      <c r="A446" s="13" t="s">
        <v>1767</v>
      </c>
      <c r="B446" s="15" t="b">
        <v>1</v>
      </c>
      <c r="C446" s="18" t="s">
        <v>1814</v>
      </c>
    </row>
    <row r="447" spans="1:3" hidden="1" x14ac:dyDescent="0.3">
      <c r="A447" s="13" t="s">
        <v>1760</v>
      </c>
      <c r="B447" s="15" t="b">
        <v>1</v>
      </c>
      <c r="C447" s="18" t="s">
        <v>1814</v>
      </c>
    </row>
    <row r="448" spans="1:3" hidden="1" x14ac:dyDescent="0.3">
      <c r="A448" s="13" t="s">
        <v>1758</v>
      </c>
      <c r="B448" s="15" t="b">
        <v>1</v>
      </c>
      <c r="C448" s="18" t="s">
        <v>1814</v>
      </c>
    </row>
    <row r="449" spans="1:3" hidden="1" x14ac:dyDescent="0.3">
      <c r="A449" s="13" t="s">
        <v>1602</v>
      </c>
      <c r="B449" s="15" t="b">
        <v>1</v>
      </c>
      <c r="C449" s="18" t="s">
        <v>1814</v>
      </c>
    </row>
    <row r="450" spans="1:3" hidden="1" x14ac:dyDescent="0.3">
      <c r="A450" s="13" t="s">
        <v>1433</v>
      </c>
      <c r="B450" s="15" t="b">
        <v>1</v>
      </c>
      <c r="C450" s="18" t="s">
        <v>1814</v>
      </c>
    </row>
    <row r="451" spans="1:3" hidden="1" x14ac:dyDescent="0.3">
      <c r="A451" s="13" t="s">
        <v>1508</v>
      </c>
      <c r="B451" s="15" t="b">
        <v>1</v>
      </c>
      <c r="C451" s="18" t="s">
        <v>1814</v>
      </c>
    </row>
    <row r="452" spans="1:3" hidden="1" x14ac:dyDescent="0.3">
      <c r="A452" s="13" t="s">
        <v>1730</v>
      </c>
      <c r="B452" s="15" t="b">
        <v>1</v>
      </c>
      <c r="C452" s="18" t="s">
        <v>1814</v>
      </c>
    </row>
    <row r="453" spans="1:3" hidden="1" x14ac:dyDescent="0.3">
      <c r="A453" s="13" t="s">
        <v>1610</v>
      </c>
      <c r="B453" s="15" t="b">
        <v>1</v>
      </c>
      <c r="C453" s="18" t="s">
        <v>1814</v>
      </c>
    </row>
    <row r="454" spans="1:3" hidden="1" x14ac:dyDescent="0.3">
      <c r="A454" s="13" t="s">
        <v>1700</v>
      </c>
      <c r="B454" s="15" t="b">
        <v>1</v>
      </c>
      <c r="C454" s="18" t="s">
        <v>1814</v>
      </c>
    </row>
    <row r="455" spans="1:3" hidden="1" x14ac:dyDescent="0.3">
      <c r="A455" s="13" t="s">
        <v>1765</v>
      </c>
      <c r="B455" s="15" t="b">
        <v>1</v>
      </c>
      <c r="C455" s="18" t="s">
        <v>1814</v>
      </c>
    </row>
    <row r="456" spans="1:3" hidden="1" x14ac:dyDescent="0.3">
      <c r="A456" s="13" t="s">
        <v>1513</v>
      </c>
      <c r="B456" s="15" t="b">
        <v>1</v>
      </c>
      <c r="C456" s="18" t="s">
        <v>1814</v>
      </c>
    </row>
    <row r="457" spans="1:3" hidden="1" x14ac:dyDescent="0.3">
      <c r="A457" s="13" t="s">
        <v>1539</v>
      </c>
      <c r="B457" s="15" t="b">
        <v>1</v>
      </c>
      <c r="C457" s="18" t="s">
        <v>1814</v>
      </c>
    </row>
    <row r="458" spans="1:3" hidden="1" x14ac:dyDescent="0.3">
      <c r="A458" s="13" t="s">
        <v>1584</v>
      </c>
      <c r="B458" s="15" t="b">
        <v>1</v>
      </c>
      <c r="C458" s="18" t="s">
        <v>1814</v>
      </c>
    </row>
    <row r="459" spans="1:3" hidden="1" x14ac:dyDescent="0.3">
      <c r="A459" s="13" t="s">
        <v>1699</v>
      </c>
      <c r="B459" s="15" t="b">
        <v>1</v>
      </c>
      <c r="C459" s="18" t="s">
        <v>1814</v>
      </c>
    </row>
    <row r="460" spans="1:3" hidden="1" x14ac:dyDescent="0.3">
      <c r="A460" s="13" t="s">
        <v>1640</v>
      </c>
      <c r="B460" s="15" t="b">
        <v>1</v>
      </c>
      <c r="C460" s="18" t="s">
        <v>1814</v>
      </c>
    </row>
    <row r="461" spans="1:3" hidden="1" x14ac:dyDescent="0.3">
      <c r="A461" s="13" t="s">
        <v>1729</v>
      </c>
      <c r="B461" s="15" t="b">
        <v>1</v>
      </c>
      <c r="C461" s="18" t="s">
        <v>1814</v>
      </c>
    </row>
    <row r="462" spans="1:3" hidden="1" x14ac:dyDescent="0.3">
      <c r="A462" s="13" t="s">
        <v>1634</v>
      </c>
      <c r="B462" s="15" t="b">
        <v>1</v>
      </c>
      <c r="C462" s="18" t="s">
        <v>1814</v>
      </c>
    </row>
    <row r="463" spans="1:3" hidden="1" x14ac:dyDescent="0.3">
      <c r="A463" s="13" t="s">
        <v>1672</v>
      </c>
      <c r="B463" s="15" t="b">
        <v>1</v>
      </c>
      <c r="C463" s="18" t="s">
        <v>1814</v>
      </c>
    </row>
    <row r="464" spans="1:3" hidden="1" x14ac:dyDescent="0.3">
      <c r="A464" s="13" t="s">
        <v>1582</v>
      </c>
      <c r="B464" s="15" t="b">
        <v>1</v>
      </c>
      <c r="C464" s="18" t="s">
        <v>1814</v>
      </c>
    </row>
    <row r="465" spans="1:3" hidden="1" x14ac:dyDescent="0.3">
      <c r="A465" s="13" t="s">
        <v>1759</v>
      </c>
      <c r="B465" s="15" t="b">
        <v>1</v>
      </c>
      <c r="C465" s="18" t="s">
        <v>1814</v>
      </c>
    </row>
    <row r="466" spans="1:3" hidden="1" x14ac:dyDescent="0.3">
      <c r="A466" s="13" t="s">
        <v>1766</v>
      </c>
      <c r="B466" s="15" t="b">
        <v>1</v>
      </c>
      <c r="C466" s="18" t="s">
        <v>1814</v>
      </c>
    </row>
    <row r="467" spans="1:3" hidden="1" x14ac:dyDescent="0.3">
      <c r="A467" s="13" t="s">
        <v>1574</v>
      </c>
      <c r="B467" s="15" t="b">
        <v>1</v>
      </c>
      <c r="C467" s="18" t="s">
        <v>1814</v>
      </c>
    </row>
    <row r="468" spans="1:3" hidden="1" x14ac:dyDescent="0.3">
      <c r="A468" s="13" t="s">
        <v>1572</v>
      </c>
      <c r="B468" s="15" t="b">
        <v>1</v>
      </c>
      <c r="C468" s="18" t="s">
        <v>1814</v>
      </c>
    </row>
    <row r="469" spans="1:3" hidden="1" x14ac:dyDescent="0.3">
      <c r="A469" s="13" t="s">
        <v>1769</v>
      </c>
      <c r="B469" s="15" t="b">
        <v>1</v>
      </c>
      <c r="C469" s="18" t="s">
        <v>1814</v>
      </c>
    </row>
    <row r="470" spans="1:3" hidden="1" x14ac:dyDescent="0.3">
      <c r="A470" s="13" t="s">
        <v>2670</v>
      </c>
      <c r="B470" s="15" t="b">
        <v>1</v>
      </c>
      <c r="C470" s="18" t="s">
        <v>1814</v>
      </c>
    </row>
    <row r="471" spans="1:3" hidden="1" x14ac:dyDescent="0.3">
      <c r="A471" s="13" t="s">
        <v>2672</v>
      </c>
      <c r="B471" s="15" t="b">
        <v>1</v>
      </c>
      <c r="C471" s="18" t="s">
        <v>1814</v>
      </c>
    </row>
    <row r="472" spans="1:3" hidden="1" x14ac:dyDescent="0.3">
      <c r="A472" s="13" t="s">
        <v>1666</v>
      </c>
      <c r="B472" s="15" t="b">
        <v>1</v>
      </c>
      <c r="C472" s="18" t="s">
        <v>1814</v>
      </c>
    </row>
    <row r="473" spans="1:3" hidden="1" x14ac:dyDescent="0.3">
      <c r="A473" s="13" t="s">
        <v>1418</v>
      </c>
      <c r="B473" s="15" t="b">
        <v>1</v>
      </c>
      <c r="C473" s="18" t="s">
        <v>1814</v>
      </c>
    </row>
    <row r="474" spans="1:3" hidden="1" x14ac:dyDescent="0.3">
      <c r="A474" s="13" t="s">
        <v>4738</v>
      </c>
      <c r="B474" s="15" t="b">
        <v>1</v>
      </c>
      <c r="C474" s="18" t="s">
        <v>1814</v>
      </c>
    </row>
    <row r="475" spans="1:3" hidden="1" x14ac:dyDescent="0.3">
      <c r="A475" s="13" t="s">
        <v>1456</v>
      </c>
      <c r="B475" s="15" t="b">
        <v>1</v>
      </c>
      <c r="C475" s="18" t="s">
        <v>1814</v>
      </c>
    </row>
    <row r="476" spans="1:3" hidden="1" x14ac:dyDescent="0.3">
      <c r="A476" s="13" t="s">
        <v>1677</v>
      </c>
      <c r="B476" s="15" t="b">
        <v>1</v>
      </c>
      <c r="C476" s="18" t="s">
        <v>1814</v>
      </c>
    </row>
    <row r="477" spans="1:3" hidden="1" x14ac:dyDescent="0.3">
      <c r="A477" s="13" t="s">
        <v>1544</v>
      </c>
      <c r="B477" s="15" t="b">
        <v>1</v>
      </c>
      <c r="C477" s="18" t="s">
        <v>1814</v>
      </c>
    </row>
    <row r="478" spans="1:3" hidden="1" x14ac:dyDescent="0.3">
      <c r="A478" s="13" t="s">
        <v>1558</v>
      </c>
      <c r="B478" s="15" t="b">
        <v>1</v>
      </c>
      <c r="C478" s="18" t="s">
        <v>1814</v>
      </c>
    </row>
    <row r="479" spans="1:3" hidden="1" x14ac:dyDescent="0.3">
      <c r="A479" s="13" t="s">
        <v>1632</v>
      </c>
      <c r="B479" s="15" t="b">
        <v>1</v>
      </c>
      <c r="C479" s="18" t="s">
        <v>1814</v>
      </c>
    </row>
    <row r="480" spans="1:3" hidden="1" x14ac:dyDescent="0.3">
      <c r="A480" s="13" t="s">
        <v>1455</v>
      </c>
      <c r="B480" s="15" t="b">
        <v>1</v>
      </c>
      <c r="C480" s="18" t="s">
        <v>1814</v>
      </c>
    </row>
    <row r="481" spans="1:3" hidden="1" x14ac:dyDescent="0.3">
      <c r="A481" s="13" t="s">
        <v>5504</v>
      </c>
      <c r="B481" s="15" t="b">
        <v>1</v>
      </c>
      <c r="C481" s="18" t="s">
        <v>1814</v>
      </c>
    </row>
    <row r="482" spans="1:3" hidden="1" x14ac:dyDescent="0.3">
      <c r="A482" s="13" t="s">
        <v>1454</v>
      </c>
      <c r="B482" s="15" t="b">
        <v>1</v>
      </c>
      <c r="C482" s="18" t="s">
        <v>1814</v>
      </c>
    </row>
    <row r="483" spans="1:3" hidden="1" x14ac:dyDescent="0.3">
      <c r="A483" s="13" t="s">
        <v>1725</v>
      </c>
      <c r="B483" s="15" t="b">
        <v>1</v>
      </c>
      <c r="C483" s="18" t="s">
        <v>1814</v>
      </c>
    </row>
    <row r="484" spans="1:3" hidden="1" x14ac:dyDescent="0.3">
      <c r="A484" s="13" t="s">
        <v>1447</v>
      </c>
      <c r="B484" s="15" t="b">
        <v>1</v>
      </c>
      <c r="C484" s="18" t="s">
        <v>1814</v>
      </c>
    </row>
    <row r="485" spans="1:3" hidden="1" x14ac:dyDescent="0.3">
      <c r="A485" s="13" t="s">
        <v>1739</v>
      </c>
      <c r="B485" s="15" t="b">
        <v>1</v>
      </c>
      <c r="C485" s="18" t="s">
        <v>1814</v>
      </c>
    </row>
    <row r="486" spans="1:3" hidden="1" x14ac:dyDescent="0.3">
      <c r="A486" s="13" t="s">
        <v>1579</v>
      </c>
      <c r="B486" s="15" t="b">
        <v>1</v>
      </c>
      <c r="C486" s="18" t="s">
        <v>1814</v>
      </c>
    </row>
    <row r="487" spans="1:3" hidden="1" x14ac:dyDescent="0.3">
      <c r="A487" s="13" t="s">
        <v>1559</v>
      </c>
      <c r="B487" s="15" t="b">
        <v>1</v>
      </c>
      <c r="C487" s="18" t="s">
        <v>1814</v>
      </c>
    </row>
    <row r="488" spans="1:3" hidden="1" x14ac:dyDescent="0.3">
      <c r="A488" s="13" t="s">
        <v>1512</v>
      </c>
      <c r="B488" s="15" t="b">
        <v>1</v>
      </c>
      <c r="C488" s="18" t="s">
        <v>1814</v>
      </c>
    </row>
    <row r="489" spans="1:3" hidden="1" x14ac:dyDescent="0.3">
      <c r="A489" s="13" t="s">
        <v>1680</v>
      </c>
      <c r="B489" s="15" t="b">
        <v>1</v>
      </c>
      <c r="C489" s="18" t="s">
        <v>1814</v>
      </c>
    </row>
    <row r="490" spans="1:3" hidden="1" x14ac:dyDescent="0.3">
      <c r="A490" s="13" t="s">
        <v>1536</v>
      </c>
      <c r="B490" s="15" t="b">
        <v>1</v>
      </c>
      <c r="C490" s="18" t="s">
        <v>1814</v>
      </c>
    </row>
    <row r="491" spans="1:3" hidden="1" x14ac:dyDescent="0.3">
      <c r="A491" s="13" t="s">
        <v>3284</v>
      </c>
      <c r="B491" s="15" t="b">
        <v>1</v>
      </c>
      <c r="C491" s="18" t="s">
        <v>1814</v>
      </c>
    </row>
    <row r="492" spans="1:3" hidden="1" x14ac:dyDescent="0.3">
      <c r="A492" s="13" t="s">
        <v>1743</v>
      </c>
      <c r="B492" s="15" t="b">
        <v>1</v>
      </c>
      <c r="C492" s="18" t="s">
        <v>1814</v>
      </c>
    </row>
    <row r="493" spans="1:3" hidden="1" x14ac:dyDescent="0.3">
      <c r="A493" s="13" t="s">
        <v>4188</v>
      </c>
      <c r="B493" s="15" t="b">
        <v>1</v>
      </c>
      <c r="C493" s="18" t="s">
        <v>1814</v>
      </c>
    </row>
    <row r="494" spans="1:3" hidden="1" x14ac:dyDescent="0.3">
      <c r="A494" s="13" t="s">
        <v>1629</v>
      </c>
      <c r="B494" s="15" t="b">
        <v>1</v>
      </c>
      <c r="C494" s="18" t="s">
        <v>1814</v>
      </c>
    </row>
    <row r="495" spans="1:3" hidden="1" x14ac:dyDescent="0.3">
      <c r="A495" s="13" t="s">
        <v>1575</v>
      </c>
      <c r="B495" s="15" t="b">
        <v>1</v>
      </c>
      <c r="C495" s="18" t="s">
        <v>1814</v>
      </c>
    </row>
    <row r="496" spans="1:3" hidden="1" x14ac:dyDescent="0.3">
      <c r="A496" s="13" t="s">
        <v>4421</v>
      </c>
      <c r="B496" s="15" t="b">
        <v>1</v>
      </c>
      <c r="C496" s="18" t="s">
        <v>1814</v>
      </c>
    </row>
    <row r="497" spans="1:3" hidden="1" x14ac:dyDescent="0.3">
      <c r="A497" s="13" t="s">
        <v>1529</v>
      </c>
      <c r="B497" s="15" t="b">
        <v>1</v>
      </c>
      <c r="C497" s="18" t="s">
        <v>1814</v>
      </c>
    </row>
    <row r="498" spans="1:3" hidden="1" x14ac:dyDescent="0.3">
      <c r="A498" s="13" t="s">
        <v>1581</v>
      </c>
      <c r="B498" s="15" t="b">
        <v>1</v>
      </c>
      <c r="C498" s="18" t="s">
        <v>1814</v>
      </c>
    </row>
    <row r="499" spans="1:3" hidden="1" x14ac:dyDescent="0.3">
      <c r="A499" s="13" t="s">
        <v>1589</v>
      </c>
      <c r="B499" s="15" t="b">
        <v>1</v>
      </c>
      <c r="C499" s="18" t="s">
        <v>1814</v>
      </c>
    </row>
    <row r="500" spans="1:3" hidden="1" x14ac:dyDescent="0.3">
      <c r="A500" s="13" t="s">
        <v>1393</v>
      </c>
      <c r="B500" s="15" t="b">
        <v>1</v>
      </c>
      <c r="C500" s="18" t="s">
        <v>1814</v>
      </c>
    </row>
    <row r="501" spans="1:3" hidden="1" x14ac:dyDescent="0.3">
      <c r="A501" s="13" t="s">
        <v>1714</v>
      </c>
      <c r="B501" s="15" t="b">
        <v>1</v>
      </c>
      <c r="C501" s="18" t="s">
        <v>1814</v>
      </c>
    </row>
    <row r="502" spans="1:3" hidden="1" x14ac:dyDescent="0.3">
      <c r="A502" s="13" t="s">
        <v>1480</v>
      </c>
      <c r="B502" s="15" t="b">
        <v>1</v>
      </c>
      <c r="C502" s="18" t="s">
        <v>1814</v>
      </c>
    </row>
    <row r="503" spans="1:3" hidden="1" x14ac:dyDescent="0.3">
      <c r="A503" s="13" t="s">
        <v>1702</v>
      </c>
      <c r="B503" s="15" t="b">
        <v>1</v>
      </c>
      <c r="C503" s="18" t="s">
        <v>1814</v>
      </c>
    </row>
    <row r="504" spans="1:3" hidden="1" x14ac:dyDescent="0.3">
      <c r="A504" s="14" t="s">
        <v>4875</v>
      </c>
      <c r="B504" s="16" t="b">
        <v>1</v>
      </c>
      <c r="C504" s="18" t="s">
        <v>1814</v>
      </c>
    </row>
  </sheetData>
  <dataValidations count="1">
    <dataValidation type="list" allowBlank="1" showInputMessage="1" showErrorMessage="1" sqref="C2:C504" xr:uid="{F9B0C393-9C60-4D38-AA2A-93EB1E43D93C}">
      <formula1>"Si,No"</formula1>
    </dataValidation>
  </dataValidation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304E-825F-4E0A-A4F7-EA7C8CB4435F}">
  <dimension ref="A1:B20"/>
  <sheetViews>
    <sheetView workbookViewId="0">
      <selection activeCell="B6" sqref="B6"/>
    </sheetView>
  </sheetViews>
  <sheetFormatPr baseColWidth="10" defaultColWidth="11.44140625" defaultRowHeight="14.4" x14ac:dyDescent="0.3"/>
  <cols>
    <col min="1" max="1" width="21.6640625" bestFit="1" customWidth="1"/>
    <col min="2" max="2" width="36.6640625" customWidth="1"/>
  </cols>
  <sheetData>
    <row r="1" spans="1:2" x14ac:dyDescent="0.3">
      <c r="A1" t="s">
        <v>9419</v>
      </c>
      <c r="B1" t="s">
        <v>9420</v>
      </c>
    </row>
    <row r="2" spans="1:2" x14ac:dyDescent="0.3">
      <c r="A2" t="s">
        <v>9421</v>
      </c>
      <c r="B2" s="22" t="s">
        <v>9422</v>
      </c>
    </row>
    <row r="3" spans="1:2" x14ac:dyDescent="0.3">
      <c r="A3" t="s">
        <v>9421</v>
      </c>
      <c r="B3" s="22" t="s">
        <v>9423</v>
      </c>
    </row>
    <row r="4" spans="1:2" x14ac:dyDescent="0.3">
      <c r="A4" t="s">
        <v>9421</v>
      </c>
      <c r="B4" s="22" t="s">
        <v>9424</v>
      </c>
    </row>
    <row r="5" spans="1:2" x14ac:dyDescent="0.3">
      <c r="A5" t="s">
        <v>9421</v>
      </c>
      <c r="B5" s="22" t="s">
        <v>9425</v>
      </c>
    </row>
    <row r="6" spans="1:2" x14ac:dyDescent="0.3">
      <c r="A6" t="s">
        <v>9421</v>
      </c>
      <c r="B6" s="22" t="s">
        <v>9426</v>
      </c>
    </row>
    <row r="7" spans="1:2" x14ac:dyDescent="0.3">
      <c r="A7" t="s">
        <v>9421</v>
      </c>
      <c r="B7" s="22" t="s">
        <v>9427</v>
      </c>
    </row>
    <row r="8" spans="1:2" x14ac:dyDescent="0.3">
      <c r="A8" t="s">
        <v>9421</v>
      </c>
      <c r="B8" s="22" t="s">
        <v>9428</v>
      </c>
    </row>
    <row r="9" spans="1:2" x14ac:dyDescent="0.3">
      <c r="A9" t="s">
        <v>9421</v>
      </c>
      <c r="B9" s="22" t="s">
        <v>9429</v>
      </c>
    </row>
    <row r="10" spans="1:2" x14ac:dyDescent="0.3">
      <c r="A10" t="s">
        <v>9421</v>
      </c>
      <c r="B10" s="22" t="s">
        <v>9430</v>
      </c>
    </row>
    <row r="11" spans="1:2" x14ac:dyDescent="0.3">
      <c r="A11" t="s">
        <v>9421</v>
      </c>
      <c r="B11" s="22" t="s">
        <v>9431</v>
      </c>
    </row>
    <row r="12" spans="1:2" x14ac:dyDescent="0.3">
      <c r="A12" t="s">
        <v>9432</v>
      </c>
      <c r="B12" s="21" t="s">
        <v>9433</v>
      </c>
    </row>
    <row r="13" spans="1:2" x14ac:dyDescent="0.3">
      <c r="A13" t="s">
        <v>9432</v>
      </c>
      <c r="B13" s="21" t="s">
        <v>9434</v>
      </c>
    </row>
    <row r="14" spans="1:2" x14ac:dyDescent="0.3">
      <c r="A14" t="s">
        <v>9432</v>
      </c>
      <c r="B14" s="21" t="s">
        <v>9435</v>
      </c>
    </row>
    <row r="15" spans="1:2" x14ac:dyDescent="0.3">
      <c r="A15" t="s">
        <v>9432</v>
      </c>
      <c r="B15" s="21" t="s">
        <v>9436</v>
      </c>
    </row>
    <row r="16" spans="1:2" x14ac:dyDescent="0.3">
      <c r="A16" t="s">
        <v>9432</v>
      </c>
      <c r="B16" s="21" t="s">
        <v>9437</v>
      </c>
    </row>
    <row r="17" spans="1:2" x14ac:dyDescent="0.3">
      <c r="A17" t="s">
        <v>9432</v>
      </c>
      <c r="B17" s="21" t="s">
        <v>9438</v>
      </c>
    </row>
    <row r="18" spans="1:2" x14ac:dyDescent="0.3">
      <c r="A18" t="s">
        <v>9432</v>
      </c>
      <c r="B18" s="21" t="s">
        <v>9439</v>
      </c>
    </row>
    <row r="19" spans="1:2" x14ac:dyDescent="0.3">
      <c r="A19" t="s">
        <v>9432</v>
      </c>
      <c r="B19" s="21" t="s">
        <v>9440</v>
      </c>
    </row>
    <row r="20" spans="1:2" x14ac:dyDescent="0.3">
      <c r="A20" t="s">
        <v>9432</v>
      </c>
      <c r="B20" s="21" t="s">
        <v>9441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4B9A-1BC9-47C4-A6E1-BA1DF17E8FD4}">
  <dimension ref="A1:W4547"/>
  <sheetViews>
    <sheetView tabSelected="1" workbookViewId="0">
      <selection activeCell="F13" sqref="F13"/>
    </sheetView>
  </sheetViews>
  <sheetFormatPr baseColWidth="10" defaultColWidth="8.88671875" defaultRowHeight="14.4" x14ac:dyDescent="0.3"/>
  <cols>
    <col min="1" max="1" width="16.109375" bestFit="1" customWidth="1"/>
    <col min="2" max="2" width="6.33203125" bestFit="1" customWidth="1"/>
    <col min="3" max="3" width="17.21875" bestFit="1" customWidth="1"/>
    <col min="4" max="4" width="19.6640625" bestFit="1" customWidth="1"/>
    <col min="5" max="5" width="18.44140625" bestFit="1" customWidth="1"/>
    <col min="6" max="6" width="16.5546875" bestFit="1" customWidth="1"/>
    <col min="7" max="7" width="19.44140625" bestFit="1" customWidth="1"/>
    <col min="8" max="8" width="58.5546875" bestFit="1" customWidth="1"/>
    <col min="9" max="9" width="16.44140625" bestFit="1" customWidth="1"/>
    <col min="10" max="10" width="80.88671875" bestFit="1" customWidth="1"/>
    <col min="11" max="11" width="15.88671875" bestFit="1" customWidth="1"/>
    <col min="12" max="12" width="26.44140625" bestFit="1" customWidth="1"/>
    <col min="13" max="13" width="24.33203125" bestFit="1" customWidth="1"/>
    <col min="14" max="14" width="21.6640625" bestFit="1" customWidth="1"/>
    <col min="15" max="15" width="25.21875" bestFit="1" customWidth="1"/>
    <col min="16" max="17" width="80.88671875" bestFit="1" customWidth="1"/>
    <col min="18" max="18" width="31.21875" bestFit="1" customWidth="1"/>
    <col min="19" max="19" width="27.109375" bestFit="1" customWidth="1"/>
    <col min="20" max="20" width="32.44140625" bestFit="1" customWidth="1"/>
    <col min="21" max="21" width="30" bestFit="1" customWidth="1"/>
    <col min="22" max="22" width="25.44140625" bestFit="1" customWidth="1"/>
    <col min="23" max="24" width="24.77734375" bestFit="1" customWidth="1"/>
    <col min="25" max="25" width="25.44140625" bestFit="1" customWidth="1"/>
    <col min="26" max="26" width="24.77734375" bestFit="1" customWidth="1"/>
  </cols>
  <sheetData>
    <row r="1" spans="1:23" x14ac:dyDescent="0.3">
      <c r="A1" t="s">
        <v>1369</v>
      </c>
      <c r="B1" t="s">
        <v>33787</v>
      </c>
      <c r="C1" t="s">
        <v>9442</v>
      </c>
      <c r="D1" t="s">
        <v>9423</v>
      </c>
      <c r="E1" t="s">
        <v>9443</v>
      </c>
      <c r="F1" t="s">
        <v>9444</v>
      </c>
      <c r="G1" t="s">
        <v>9422</v>
      </c>
      <c r="H1" t="s">
        <v>9424</v>
      </c>
      <c r="I1" t="s">
        <v>9425</v>
      </c>
      <c r="J1" t="s">
        <v>9445</v>
      </c>
      <c r="K1" t="s">
        <v>9426</v>
      </c>
      <c r="L1" t="s">
        <v>9427</v>
      </c>
      <c r="M1" t="s">
        <v>9428</v>
      </c>
      <c r="N1" t="s">
        <v>9429</v>
      </c>
      <c r="O1" t="s">
        <v>9430</v>
      </c>
      <c r="P1" t="s">
        <v>9446</v>
      </c>
      <c r="Q1" t="s">
        <v>9447</v>
      </c>
      <c r="R1" t="s">
        <v>9436</v>
      </c>
      <c r="S1" t="s">
        <v>9437</v>
      </c>
      <c r="T1" t="s">
        <v>9438</v>
      </c>
      <c r="U1" t="s">
        <v>9439</v>
      </c>
      <c r="V1" t="s">
        <v>9440</v>
      </c>
      <c r="W1" t="s">
        <v>9441</v>
      </c>
    </row>
    <row r="2" spans="1:23" x14ac:dyDescent="0.3">
      <c r="A2" s="203" t="s">
        <v>1572</v>
      </c>
      <c r="B2" s="203" t="s">
        <v>1246</v>
      </c>
      <c r="C2" s="203" t="s">
        <v>9448</v>
      </c>
      <c r="D2" s="203" t="s">
        <v>9449</v>
      </c>
      <c r="E2" s="203" t="s">
        <v>9450</v>
      </c>
      <c r="F2" s="203" t="s">
        <v>9451</v>
      </c>
      <c r="G2" s="203" t="s">
        <v>9450</v>
      </c>
      <c r="H2" s="203" t="s">
        <v>9452</v>
      </c>
      <c r="I2" s="203" t="s">
        <v>9453</v>
      </c>
      <c r="J2" s="203" t="s">
        <v>9454</v>
      </c>
      <c r="K2" s="84">
        <v>45925</v>
      </c>
      <c r="L2" s="84">
        <v>45926</v>
      </c>
      <c r="M2" s="84">
        <v>46014</v>
      </c>
      <c r="N2" s="203" t="s">
        <v>9455</v>
      </c>
      <c r="O2" s="86">
        <v>9000000</v>
      </c>
      <c r="P2" s="203" t="s">
        <v>9456</v>
      </c>
      <c r="Q2" s="203" t="s">
        <v>9454</v>
      </c>
      <c r="R2" s="84">
        <v>45924</v>
      </c>
      <c r="S2" s="84">
        <v>45924</v>
      </c>
      <c r="T2" s="84"/>
      <c r="U2" s="84"/>
      <c r="V2" s="84"/>
      <c r="W2" s="203" t="s">
        <v>9457</v>
      </c>
    </row>
    <row r="3" spans="1:23" x14ac:dyDescent="0.3">
      <c r="A3" s="203" t="s">
        <v>1572</v>
      </c>
      <c r="B3" s="203" t="s">
        <v>1246</v>
      </c>
      <c r="C3" s="203" t="s">
        <v>13443</v>
      </c>
      <c r="D3" s="203" t="s">
        <v>13444</v>
      </c>
      <c r="E3" s="203" t="s">
        <v>13445</v>
      </c>
      <c r="F3" s="203" t="s">
        <v>9451</v>
      </c>
      <c r="G3" s="203" t="s">
        <v>13445</v>
      </c>
      <c r="H3" s="203" t="s">
        <v>13446</v>
      </c>
      <c r="I3" s="203" t="s">
        <v>9504</v>
      </c>
      <c r="J3" s="203" t="s">
        <v>13447</v>
      </c>
      <c r="K3" s="84">
        <v>45925</v>
      </c>
      <c r="L3" s="84">
        <v>45929</v>
      </c>
      <c r="M3" s="84">
        <v>46019</v>
      </c>
      <c r="N3" s="203" t="s">
        <v>13448</v>
      </c>
      <c r="O3" s="86">
        <v>6000000</v>
      </c>
      <c r="P3" s="203" t="s">
        <v>13449</v>
      </c>
      <c r="Q3" s="203" t="s">
        <v>13447</v>
      </c>
      <c r="R3" s="84">
        <v>45925</v>
      </c>
      <c r="S3" s="84">
        <v>45925</v>
      </c>
      <c r="T3" s="84"/>
      <c r="U3" s="84"/>
      <c r="V3" s="84"/>
      <c r="W3" s="203" t="s">
        <v>9457</v>
      </c>
    </row>
    <row r="4" spans="1:23" x14ac:dyDescent="0.3">
      <c r="A4" s="203" t="s">
        <v>1476</v>
      </c>
      <c r="B4" s="203" t="s">
        <v>1246</v>
      </c>
      <c r="C4" s="203" t="s">
        <v>9458</v>
      </c>
      <c r="D4" s="203" t="s">
        <v>9459</v>
      </c>
      <c r="E4" s="203" t="s">
        <v>9460</v>
      </c>
      <c r="F4" s="203" t="s">
        <v>9451</v>
      </c>
      <c r="G4" s="203" t="s">
        <v>9460</v>
      </c>
      <c r="H4" s="203" t="s">
        <v>9461</v>
      </c>
      <c r="I4" s="203" t="s">
        <v>9462</v>
      </c>
      <c r="J4" s="203" t="s">
        <v>9463</v>
      </c>
      <c r="K4" s="84">
        <v>45692</v>
      </c>
      <c r="L4" s="84">
        <v>45692</v>
      </c>
      <c r="M4" s="84">
        <v>45872</v>
      </c>
      <c r="N4" s="203" t="s">
        <v>9464</v>
      </c>
      <c r="O4" s="86">
        <v>29675250</v>
      </c>
      <c r="P4" s="203" t="s">
        <v>9465</v>
      </c>
      <c r="Q4" s="203" t="s">
        <v>9463</v>
      </c>
      <c r="R4" s="84">
        <v>45691</v>
      </c>
      <c r="S4" s="84">
        <v>45691</v>
      </c>
      <c r="T4" s="84"/>
      <c r="U4" s="84"/>
      <c r="V4" s="84"/>
      <c r="W4" s="203" t="s">
        <v>9457</v>
      </c>
    </row>
    <row r="5" spans="1:23" x14ac:dyDescent="0.3">
      <c r="A5" s="203" t="s">
        <v>3253</v>
      </c>
      <c r="B5" s="203" t="s">
        <v>1245</v>
      </c>
      <c r="C5" s="203" t="s">
        <v>12752</v>
      </c>
      <c r="D5" s="203" t="s">
        <v>12753</v>
      </c>
      <c r="E5" s="203" t="s">
        <v>12754</v>
      </c>
      <c r="F5" s="203" t="s">
        <v>9451</v>
      </c>
      <c r="G5" s="203" t="s">
        <v>12754</v>
      </c>
      <c r="H5" s="203" t="s">
        <v>12755</v>
      </c>
      <c r="I5" s="203" t="s">
        <v>9462</v>
      </c>
      <c r="J5" s="203" t="s">
        <v>12756</v>
      </c>
      <c r="K5" s="84">
        <v>45595</v>
      </c>
      <c r="L5" s="84">
        <v>45596</v>
      </c>
      <c r="M5" s="84">
        <v>45656</v>
      </c>
      <c r="N5" s="203" t="s">
        <v>12757</v>
      </c>
      <c r="O5" s="86">
        <v>7972794</v>
      </c>
      <c r="P5" s="203" t="s">
        <v>12758</v>
      </c>
      <c r="Q5" s="203" t="s">
        <v>12756</v>
      </c>
      <c r="R5" s="84">
        <v>45595</v>
      </c>
      <c r="S5" s="84">
        <v>45595</v>
      </c>
      <c r="T5" s="84"/>
      <c r="U5" s="84"/>
      <c r="V5" s="84"/>
      <c r="W5" s="203" t="s">
        <v>9457</v>
      </c>
    </row>
    <row r="6" spans="1:23" x14ac:dyDescent="0.3">
      <c r="A6" s="203" t="s">
        <v>1605</v>
      </c>
      <c r="B6" s="203" t="s">
        <v>1247</v>
      </c>
      <c r="C6" s="203" t="s">
        <v>9478</v>
      </c>
      <c r="D6" s="203" t="s">
        <v>9479</v>
      </c>
      <c r="E6" s="203" t="s">
        <v>9480</v>
      </c>
      <c r="F6" s="203" t="s">
        <v>9451</v>
      </c>
      <c r="G6" s="203" t="s">
        <v>9480</v>
      </c>
      <c r="H6" s="203" t="s">
        <v>9481</v>
      </c>
      <c r="I6" s="203" t="s">
        <v>9482</v>
      </c>
      <c r="J6" s="203" t="s">
        <v>9483</v>
      </c>
      <c r="K6" s="84">
        <v>46237</v>
      </c>
      <c r="L6" s="84"/>
      <c r="M6" s="84">
        <v>46386</v>
      </c>
      <c r="N6" s="203" t="s">
        <v>9484</v>
      </c>
      <c r="O6" s="86">
        <v>14220390</v>
      </c>
      <c r="P6" s="203" t="s">
        <v>9485</v>
      </c>
      <c r="Q6" s="203" t="s">
        <v>9483</v>
      </c>
      <c r="R6" s="84">
        <v>46233</v>
      </c>
      <c r="S6" s="84">
        <v>46233</v>
      </c>
      <c r="T6" s="84"/>
      <c r="U6" s="84"/>
      <c r="V6" s="84"/>
      <c r="W6" s="203" t="s">
        <v>9457</v>
      </c>
    </row>
    <row r="7" spans="1:23" x14ac:dyDescent="0.3">
      <c r="A7" s="203" t="s">
        <v>1665</v>
      </c>
      <c r="B7" s="203" t="s">
        <v>1247</v>
      </c>
      <c r="C7" s="203" t="s">
        <v>11584</v>
      </c>
      <c r="D7" s="203" t="s">
        <v>11585</v>
      </c>
      <c r="E7" s="203" t="s">
        <v>11586</v>
      </c>
      <c r="F7" s="203" t="s">
        <v>9451</v>
      </c>
      <c r="G7" s="203" t="s">
        <v>11586</v>
      </c>
      <c r="H7" s="203" t="s">
        <v>11587</v>
      </c>
      <c r="I7" s="203" t="s">
        <v>9504</v>
      </c>
      <c r="J7" s="203" t="s">
        <v>11588</v>
      </c>
      <c r="K7" s="84">
        <v>46052</v>
      </c>
      <c r="L7" s="84">
        <v>46052</v>
      </c>
      <c r="M7" s="84">
        <v>46171</v>
      </c>
      <c r="N7" s="203" t="s">
        <v>11589</v>
      </c>
      <c r="O7" s="86">
        <v>20000000</v>
      </c>
      <c r="P7" s="203" t="s">
        <v>11590</v>
      </c>
      <c r="Q7" s="203" t="s">
        <v>11588</v>
      </c>
      <c r="R7" s="84">
        <v>46052</v>
      </c>
      <c r="S7" s="84">
        <v>46052</v>
      </c>
      <c r="T7" s="84"/>
      <c r="U7" s="84"/>
      <c r="V7" s="84"/>
      <c r="W7" s="203" t="s">
        <v>9457</v>
      </c>
    </row>
    <row r="8" spans="1:23" x14ac:dyDescent="0.3">
      <c r="A8" s="203" t="s">
        <v>1665</v>
      </c>
      <c r="B8" s="203" t="s">
        <v>1247</v>
      </c>
      <c r="C8" s="203" t="s">
        <v>9493</v>
      </c>
      <c r="D8" s="203" t="s">
        <v>9494</v>
      </c>
      <c r="E8" s="203" t="s">
        <v>9495</v>
      </c>
      <c r="F8" s="203" t="s">
        <v>9451</v>
      </c>
      <c r="G8" s="203" t="s">
        <v>9495</v>
      </c>
      <c r="H8" s="203" t="s">
        <v>9496</v>
      </c>
      <c r="I8" s="203" t="s">
        <v>9453</v>
      </c>
      <c r="J8" s="203" t="s">
        <v>9497</v>
      </c>
      <c r="K8" s="84">
        <v>46050</v>
      </c>
      <c r="L8" s="84">
        <v>46051</v>
      </c>
      <c r="M8" s="84">
        <v>46140</v>
      </c>
      <c r="N8" s="203" t="s">
        <v>9498</v>
      </c>
      <c r="O8" s="86">
        <v>10500000</v>
      </c>
      <c r="P8" s="203" t="s">
        <v>9499</v>
      </c>
      <c r="Q8" s="203" t="s">
        <v>9497</v>
      </c>
      <c r="R8" s="84">
        <v>46050</v>
      </c>
      <c r="S8" s="84">
        <v>46050</v>
      </c>
      <c r="T8" s="84"/>
      <c r="U8" s="84"/>
      <c r="V8" s="84"/>
      <c r="W8" s="203" t="s">
        <v>9457</v>
      </c>
    </row>
    <row r="9" spans="1:23" x14ac:dyDescent="0.3">
      <c r="A9" s="203" t="s">
        <v>1476</v>
      </c>
      <c r="B9" s="203" t="s">
        <v>1246</v>
      </c>
      <c r="C9" s="203" t="s">
        <v>12522</v>
      </c>
      <c r="D9" s="203" t="s">
        <v>12523</v>
      </c>
      <c r="E9" s="203" t="s">
        <v>12524</v>
      </c>
      <c r="F9" s="203" t="s">
        <v>9451</v>
      </c>
      <c r="G9" s="203" t="s">
        <v>12524</v>
      </c>
      <c r="H9" s="203" t="s">
        <v>12525</v>
      </c>
      <c r="I9" s="203" t="s">
        <v>9462</v>
      </c>
      <c r="J9" s="203" t="s">
        <v>10441</v>
      </c>
      <c r="K9" s="84">
        <v>45702</v>
      </c>
      <c r="L9" s="84">
        <v>45705</v>
      </c>
      <c r="M9" s="84">
        <v>45885</v>
      </c>
      <c r="N9" s="203" t="s">
        <v>10978</v>
      </c>
      <c r="O9" s="86">
        <v>15844446</v>
      </c>
      <c r="P9" s="203" t="s">
        <v>12526</v>
      </c>
      <c r="Q9" s="203" t="s">
        <v>10441</v>
      </c>
      <c r="R9" s="84">
        <v>45701</v>
      </c>
      <c r="S9" s="84">
        <v>45701</v>
      </c>
      <c r="T9" s="84"/>
      <c r="U9" s="84"/>
      <c r="V9" s="84"/>
      <c r="W9" s="203" t="s">
        <v>9457</v>
      </c>
    </row>
    <row r="10" spans="1:23" x14ac:dyDescent="0.3">
      <c r="A10" s="203" t="s">
        <v>1476</v>
      </c>
      <c r="B10" s="203" t="s">
        <v>1246</v>
      </c>
      <c r="C10" s="203" t="s">
        <v>12522</v>
      </c>
      <c r="D10" s="203" t="s">
        <v>12527</v>
      </c>
      <c r="E10" s="203" t="s">
        <v>12524</v>
      </c>
      <c r="F10" s="203" t="s">
        <v>9451</v>
      </c>
      <c r="G10" s="203" t="s">
        <v>12524</v>
      </c>
      <c r="H10" s="203" t="s">
        <v>12527</v>
      </c>
      <c r="I10" s="203" t="s">
        <v>9739</v>
      </c>
      <c r="J10" s="203" t="s">
        <v>9470</v>
      </c>
      <c r="K10" s="84"/>
      <c r="L10" s="84"/>
      <c r="M10" s="84">
        <v>45881</v>
      </c>
      <c r="N10" s="203" t="s">
        <v>9471</v>
      </c>
      <c r="O10" s="86">
        <v>0</v>
      </c>
      <c r="P10" s="203" t="s">
        <v>12526</v>
      </c>
      <c r="Q10" s="203" t="s">
        <v>9473</v>
      </c>
      <c r="R10" s="84">
        <v>45701</v>
      </c>
      <c r="S10" s="84">
        <v>45701</v>
      </c>
      <c r="T10" s="84"/>
      <c r="U10" s="84"/>
      <c r="V10" s="84"/>
      <c r="W10" s="203" t="s">
        <v>9457</v>
      </c>
    </row>
    <row r="11" spans="1:23" x14ac:dyDescent="0.3">
      <c r="A11" s="203" t="s">
        <v>1665</v>
      </c>
      <c r="B11" s="203" t="s">
        <v>1247</v>
      </c>
      <c r="C11" s="203" t="s">
        <v>9508</v>
      </c>
      <c r="D11" s="203" t="s">
        <v>9509</v>
      </c>
      <c r="E11" s="203" t="s">
        <v>9510</v>
      </c>
      <c r="F11" s="203" t="s">
        <v>9451</v>
      </c>
      <c r="G11" s="203" t="s">
        <v>9510</v>
      </c>
      <c r="H11" s="203" t="s">
        <v>9511</v>
      </c>
      <c r="I11" s="203" t="s">
        <v>9453</v>
      </c>
      <c r="J11" s="203" t="s">
        <v>9512</v>
      </c>
      <c r="K11" s="84">
        <v>46050</v>
      </c>
      <c r="L11" s="84">
        <v>46051</v>
      </c>
      <c r="M11" s="84">
        <v>46140</v>
      </c>
      <c r="N11" s="203" t="s">
        <v>9513</v>
      </c>
      <c r="O11" s="86">
        <v>12000000</v>
      </c>
      <c r="P11" s="203" t="s">
        <v>9514</v>
      </c>
      <c r="Q11" s="203" t="s">
        <v>9512</v>
      </c>
      <c r="R11" s="84">
        <v>46049</v>
      </c>
      <c r="S11" s="84">
        <v>46049</v>
      </c>
      <c r="T11" s="84"/>
      <c r="U11" s="84"/>
      <c r="V11" s="84"/>
      <c r="W11" s="203" t="s">
        <v>9457</v>
      </c>
    </row>
    <row r="12" spans="1:23" x14ac:dyDescent="0.3">
      <c r="A12" s="203" t="s">
        <v>1605</v>
      </c>
      <c r="B12" s="203" t="s">
        <v>1247</v>
      </c>
      <c r="C12" s="203" t="s">
        <v>9515</v>
      </c>
      <c r="D12" s="203" t="s">
        <v>9516</v>
      </c>
      <c r="E12" s="203" t="s">
        <v>9517</v>
      </c>
      <c r="F12" s="203" t="s">
        <v>9451</v>
      </c>
      <c r="G12" s="203" t="s">
        <v>9517</v>
      </c>
      <c r="H12" s="203" t="s">
        <v>9518</v>
      </c>
      <c r="I12" s="203" t="s">
        <v>9453</v>
      </c>
      <c r="J12" s="203" t="s">
        <v>9519</v>
      </c>
      <c r="K12" s="84">
        <v>46231</v>
      </c>
      <c r="L12" s="84">
        <v>46231</v>
      </c>
      <c r="M12" s="84">
        <v>46383</v>
      </c>
      <c r="N12" s="203" t="s">
        <v>9520</v>
      </c>
      <c r="O12" s="86">
        <v>21466750</v>
      </c>
      <c r="P12" s="203" t="s">
        <v>9521</v>
      </c>
      <c r="Q12" s="203" t="s">
        <v>9519</v>
      </c>
      <c r="R12" s="84">
        <v>46230</v>
      </c>
      <c r="S12" s="84">
        <v>46230</v>
      </c>
      <c r="T12" s="84"/>
      <c r="U12" s="84"/>
      <c r="V12" s="84"/>
      <c r="W12" s="203" t="s">
        <v>9457</v>
      </c>
    </row>
    <row r="13" spans="1:23" x14ac:dyDescent="0.3">
      <c r="A13" s="203" t="s">
        <v>1572</v>
      </c>
      <c r="B13" s="203" t="s">
        <v>1246</v>
      </c>
      <c r="C13" s="203" t="s">
        <v>9529</v>
      </c>
      <c r="D13" s="203" t="s">
        <v>9530</v>
      </c>
      <c r="E13" s="203" t="s">
        <v>9531</v>
      </c>
      <c r="F13" s="203" t="s">
        <v>9451</v>
      </c>
      <c r="G13" s="203" t="s">
        <v>9531</v>
      </c>
      <c r="H13" s="203" t="s">
        <v>9532</v>
      </c>
      <c r="I13" s="203" t="s">
        <v>9533</v>
      </c>
      <c r="J13" s="203" t="s">
        <v>9534</v>
      </c>
      <c r="K13" s="84">
        <v>45911</v>
      </c>
      <c r="L13" s="84">
        <v>45911</v>
      </c>
      <c r="M13" s="84">
        <v>46001</v>
      </c>
      <c r="N13" s="203" t="s">
        <v>9535</v>
      </c>
      <c r="O13" s="86">
        <v>10500000</v>
      </c>
      <c r="P13" s="203" t="s">
        <v>9536</v>
      </c>
      <c r="Q13" s="203" t="s">
        <v>9534</v>
      </c>
      <c r="R13" s="84">
        <v>45910</v>
      </c>
      <c r="S13" s="84">
        <v>45910</v>
      </c>
      <c r="T13" s="84"/>
      <c r="U13" s="84"/>
      <c r="V13" s="84"/>
      <c r="W13" s="203" t="s">
        <v>9457</v>
      </c>
    </row>
    <row r="14" spans="1:23" x14ac:dyDescent="0.3">
      <c r="A14" s="203" t="s">
        <v>1665</v>
      </c>
      <c r="B14" s="203" t="s">
        <v>1247</v>
      </c>
      <c r="C14" s="203" t="s">
        <v>9537</v>
      </c>
      <c r="D14" s="203" t="s">
        <v>9538</v>
      </c>
      <c r="E14" s="203" t="s">
        <v>9539</v>
      </c>
      <c r="F14" s="203" t="s">
        <v>9451</v>
      </c>
      <c r="G14" s="203" t="s">
        <v>9539</v>
      </c>
      <c r="H14" s="203" t="s">
        <v>9540</v>
      </c>
      <c r="I14" s="203" t="s">
        <v>9453</v>
      </c>
      <c r="J14" s="203" t="s">
        <v>9541</v>
      </c>
      <c r="K14" s="84">
        <v>46046</v>
      </c>
      <c r="L14" s="84">
        <v>46048</v>
      </c>
      <c r="M14" s="84">
        <v>46198</v>
      </c>
      <c r="N14" s="203" t="s">
        <v>9542</v>
      </c>
      <c r="O14" s="86">
        <v>24729375</v>
      </c>
      <c r="P14" s="203" t="s">
        <v>9543</v>
      </c>
      <c r="Q14" s="203" t="s">
        <v>9541</v>
      </c>
      <c r="R14" s="84">
        <v>46045</v>
      </c>
      <c r="S14" s="84">
        <v>46045</v>
      </c>
      <c r="T14" s="84"/>
      <c r="U14" s="84"/>
      <c r="V14" s="84"/>
      <c r="W14" s="203" t="s">
        <v>9457</v>
      </c>
    </row>
    <row r="15" spans="1:23" x14ac:dyDescent="0.3">
      <c r="A15" s="203" t="s">
        <v>1665</v>
      </c>
      <c r="B15" s="203" t="s">
        <v>1247</v>
      </c>
      <c r="C15" s="203" t="s">
        <v>9551</v>
      </c>
      <c r="D15" s="203" t="s">
        <v>9552</v>
      </c>
      <c r="E15" s="203" t="s">
        <v>9553</v>
      </c>
      <c r="F15" s="203" t="s">
        <v>9451</v>
      </c>
      <c r="G15" s="203" t="s">
        <v>9553</v>
      </c>
      <c r="H15" s="203" t="s">
        <v>9554</v>
      </c>
      <c r="I15" s="203" t="s">
        <v>9504</v>
      </c>
      <c r="J15" s="203" t="s">
        <v>9555</v>
      </c>
      <c r="K15" s="84">
        <v>46052</v>
      </c>
      <c r="L15" s="84">
        <v>46052</v>
      </c>
      <c r="M15" s="84">
        <v>46171</v>
      </c>
      <c r="N15" s="203" t="s">
        <v>9556</v>
      </c>
      <c r="O15" s="86">
        <v>14000000</v>
      </c>
      <c r="P15" s="203" t="s">
        <v>9557</v>
      </c>
      <c r="Q15" s="203" t="s">
        <v>9555</v>
      </c>
      <c r="R15" s="84">
        <v>46051</v>
      </c>
      <c r="S15" s="84">
        <v>46051</v>
      </c>
      <c r="T15" s="84"/>
      <c r="U15" s="84"/>
      <c r="V15" s="84"/>
      <c r="W15" s="203" t="s">
        <v>9457</v>
      </c>
    </row>
    <row r="16" spans="1:23" x14ac:dyDescent="0.3">
      <c r="A16" s="203" t="s">
        <v>3233</v>
      </c>
      <c r="B16" s="203" t="s">
        <v>1245</v>
      </c>
      <c r="C16" s="203" t="s">
        <v>12806</v>
      </c>
      <c r="D16" s="203" t="s">
        <v>12807</v>
      </c>
      <c r="E16" s="203" t="s">
        <v>12808</v>
      </c>
      <c r="F16" s="203" t="s">
        <v>9451</v>
      </c>
      <c r="G16" s="203" t="s">
        <v>12808</v>
      </c>
      <c r="H16" s="203" t="s">
        <v>12809</v>
      </c>
      <c r="I16" s="203" t="s">
        <v>9462</v>
      </c>
      <c r="J16" s="203" t="s">
        <v>12810</v>
      </c>
      <c r="K16" s="84">
        <v>45391</v>
      </c>
      <c r="L16" s="84">
        <v>45392</v>
      </c>
      <c r="M16" s="84">
        <v>45544</v>
      </c>
      <c r="N16" s="203" t="s">
        <v>12811</v>
      </c>
      <c r="O16" s="86">
        <v>9908805</v>
      </c>
      <c r="P16" s="203" t="s">
        <v>12812</v>
      </c>
      <c r="Q16" s="203" t="s">
        <v>12813</v>
      </c>
      <c r="R16" s="84">
        <v>45390</v>
      </c>
      <c r="S16" s="84">
        <v>45390</v>
      </c>
      <c r="T16" s="84"/>
      <c r="U16" s="84"/>
      <c r="V16" s="84"/>
      <c r="W16" s="203" t="s">
        <v>9457</v>
      </c>
    </row>
    <row r="17" spans="1:23" x14ac:dyDescent="0.3">
      <c r="A17" s="203" t="s">
        <v>1572</v>
      </c>
      <c r="B17" s="203" t="s">
        <v>1246</v>
      </c>
      <c r="C17" s="203" t="s">
        <v>9578</v>
      </c>
      <c r="D17" s="203" t="s">
        <v>9579</v>
      </c>
      <c r="E17" s="203" t="s">
        <v>9580</v>
      </c>
      <c r="F17" s="203" t="s">
        <v>9451</v>
      </c>
      <c r="G17" s="203" t="s">
        <v>9580</v>
      </c>
      <c r="H17" s="203" t="s">
        <v>9581</v>
      </c>
      <c r="I17" s="203" t="s">
        <v>9504</v>
      </c>
      <c r="J17" s="203" t="s">
        <v>9582</v>
      </c>
      <c r="K17" s="84">
        <v>45926</v>
      </c>
      <c r="L17" s="84">
        <v>45929</v>
      </c>
      <c r="M17" s="84">
        <v>46019</v>
      </c>
      <c r="N17" s="203" t="s">
        <v>9583</v>
      </c>
      <c r="O17" s="86">
        <v>9000000</v>
      </c>
      <c r="P17" s="203" t="s">
        <v>9584</v>
      </c>
      <c r="Q17" s="203" t="s">
        <v>9582</v>
      </c>
      <c r="R17" s="84">
        <v>45926</v>
      </c>
      <c r="S17" s="84">
        <v>45926</v>
      </c>
      <c r="T17" s="84"/>
      <c r="U17" s="84"/>
      <c r="V17" s="84"/>
      <c r="W17" s="203" t="s">
        <v>9457</v>
      </c>
    </row>
    <row r="18" spans="1:23" x14ac:dyDescent="0.3">
      <c r="A18" s="203" t="s">
        <v>1505</v>
      </c>
      <c r="B18" s="203" t="s">
        <v>1246</v>
      </c>
      <c r="C18" s="203" t="s">
        <v>9621</v>
      </c>
      <c r="D18" s="203" t="s">
        <v>9622</v>
      </c>
      <c r="E18" s="203" t="s">
        <v>9623</v>
      </c>
      <c r="F18" s="203" t="s">
        <v>9451</v>
      </c>
      <c r="G18" s="203" t="s">
        <v>9623</v>
      </c>
      <c r="H18" s="203" t="s">
        <v>9624</v>
      </c>
      <c r="I18" s="203" t="s">
        <v>9462</v>
      </c>
      <c r="J18" s="203" t="s">
        <v>9625</v>
      </c>
      <c r="K18" s="84">
        <v>45701</v>
      </c>
      <c r="L18" s="84">
        <v>45701</v>
      </c>
      <c r="M18" s="84">
        <v>45881</v>
      </c>
      <c r="N18" s="203" t="s">
        <v>9626</v>
      </c>
      <c r="O18" s="86">
        <v>23918382</v>
      </c>
      <c r="P18" s="203" t="s">
        <v>9627</v>
      </c>
      <c r="Q18" s="203" t="s">
        <v>9625</v>
      </c>
      <c r="R18" s="84">
        <v>45701</v>
      </c>
      <c r="S18" s="84">
        <v>45701</v>
      </c>
      <c r="T18" s="84"/>
      <c r="U18" s="84"/>
      <c r="V18" s="84"/>
      <c r="W18" s="203" t="s">
        <v>9457</v>
      </c>
    </row>
    <row r="19" spans="1:23" x14ac:dyDescent="0.3">
      <c r="A19" s="203" t="s">
        <v>3253</v>
      </c>
      <c r="B19" s="203" t="s">
        <v>1245</v>
      </c>
      <c r="C19" s="203" t="s">
        <v>9592</v>
      </c>
      <c r="D19" s="203" t="s">
        <v>9593</v>
      </c>
      <c r="E19" s="203" t="s">
        <v>9594</v>
      </c>
      <c r="F19" s="203" t="s">
        <v>9451</v>
      </c>
      <c r="G19" s="203" t="s">
        <v>9594</v>
      </c>
      <c r="H19" s="203" t="s">
        <v>9595</v>
      </c>
      <c r="I19" s="203" t="s">
        <v>9462</v>
      </c>
      <c r="J19" s="203" t="s">
        <v>9596</v>
      </c>
      <c r="K19" s="84">
        <v>45623</v>
      </c>
      <c r="L19" s="84">
        <v>45624</v>
      </c>
      <c r="M19" s="84">
        <v>45657</v>
      </c>
      <c r="N19" s="203" t="s">
        <v>9597</v>
      </c>
      <c r="O19" s="86">
        <v>4650796</v>
      </c>
      <c r="P19" s="203" t="s">
        <v>9598</v>
      </c>
      <c r="Q19" s="203" t="s">
        <v>9596</v>
      </c>
      <c r="R19" s="84">
        <v>45618</v>
      </c>
      <c r="S19" s="84">
        <v>45618</v>
      </c>
      <c r="T19" s="84"/>
      <c r="U19" s="84"/>
      <c r="V19" s="84"/>
      <c r="W19" s="203" t="s">
        <v>9457</v>
      </c>
    </row>
    <row r="20" spans="1:23" x14ac:dyDescent="0.3">
      <c r="A20" s="203" t="s">
        <v>1665</v>
      </c>
      <c r="B20" s="203" t="s">
        <v>1247</v>
      </c>
      <c r="C20" s="203" t="s">
        <v>9599</v>
      </c>
      <c r="D20" s="203" t="s">
        <v>9600</v>
      </c>
      <c r="E20" s="203" t="s">
        <v>9601</v>
      </c>
      <c r="F20" s="203" t="s">
        <v>9451</v>
      </c>
      <c r="G20" s="203" t="s">
        <v>9601</v>
      </c>
      <c r="H20" s="203" t="s">
        <v>9602</v>
      </c>
      <c r="I20" s="203" t="s">
        <v>9453</v>
      </c>
      <c r="J20" s="203" t="s">
        <v>9603</v>
      </c>
      <c r="K20" s="84">
        <v>46048</v>
      </c>
      <c r="L20" s="84">
        <v>46049</v>
      </c>
      <c r="M20" s="84">
        <v>46138</v>
      </c>
      <c r="N20" s="203" t="s">
        <v>9604</v>
      </c>
      <c r="O20" s="86">
        <v>15000000</v>
      </c>
      <c r="P20" s="203" t="s">
        <v>9605</v>
      </c>
      <c r="Q20" s="203" t="s">
        <v>9603</v>
      </c>
      <c r="R20" s="84">
        <v>46047</v>
      </c>
      <c r="S20" s="84">
        <v>46047</v>
      </c>
      <c r="T20" s="84"/>
      <c r="U20" s="84"/>
      <c r="V20" s="84"/>
      <c r="W20" s="203" t="s">
        <v>9457</v>
      </c>
    </row>
    <row r="21" spans="1:23" x14ac:dyDescent="0.3">
      <c r="A21" s="203" t="s">
        <v>5454</v>
      </c>
      <c r="B21" s="203" t="s">
        <v>1245</v>
      </c>
      <c r="C21" s="203" t="s">
        <v>9628</v>
      </c>
      <c r="D21" s="203" t="s">
        <v>9629</v>
      </c>
      <c r="E21" s="203" t="s">
        <v>9630</v>
      </c>
      <c r="F21" s="203" t="s">
        <v>9451</v>
      </c>
      <c r="G21" s="203" t="s">
        <v>9630</v>
      </c>
      <c r="H21" s="203" t="s">
        <v>9631</v>
      </c>
      <c r="I21" s="203" t="s">
        <v>9453</v>
      </c>
      <c r="J21" s="203" t="s">
        <v>9632</v>
      </c>
      <c r="K21" s="84">
        <v>45531</v>
      </c>
      <c r="L21" s="84">
        <v>45532</v>
      </c>
      <c r="M21" s="84">
        <v>45623</v>
      </c>
      <c r="N21" s="203" t="s">
        <v>9633</v>
      </c>
      <c r="O21" s="86">
        <v>12000000</v>
      </c>
      <c r="P21" s="203" t="s">
        <v>9634</v>
      </c>
      <c r="Q21" s="203" t="s">
        <v>9632</v>
      </c>
      <c r="R21" s="84">
        <v>45531</v>
      </c>
      <c r="S21" s="84">
        <v>45531</v>
      </c>
      <c r="T21" s="84"/>
      <c r="U21" s="84"/>
      <c r="V21" s="84"/>
      <c r="W21" s="203" t="s">
        <v>9457</v>
      </c>
    </row>
    <row r="22" spans="1:23" x14ac:dyDescent="0.3">
      <c r="A22" s="203" t="s">
        <v>3253</v>
      </c>
      <c r="B22" s="203" t="s">
        <v>1245</v>
      </c>
      <c r="C22" s="203" t="s">
        <v>9606</v>
      </c>
      <c r="D22" s="203" t="s">
        <v>9607</v>
      </c>
      <c r="E22" s="203" t="s">
        <v>9608</v>
      </c>
      <c r="F22" s="203" t="s">
        <v>9451</v>
      </c>
      <c r="G22" s="203" t="s">
        <v>9608</v>
      </c>
      <c r="H22" s="203" t="s">
        <v>9609</v>
      </c>
      <c r="I22" s="203" t="s">
        <v>9462</v>
      </c>
      <c r="J22" s="203" t="s">
        <v>9610</v>
      </c>
      <c r="K22" s="84">
        <v>45587</v>
      </c>
      <c r="L22" s="84">
        <v>45610</v>
      </c>
      <c r="M22" s="84">
        <v>45657</v>
      </c>
      <c r="N22" s="203" t="s">
        <v>9611</v>
      </c>
      <c r="O22" s="86">
        <v>9301593</v>
      </c>
      <c r="P22" s="203" t="s">
        <v>9612</v>
      </c>
      <c r="Q22" s="203" t="s">
        <v>9610</v>
      </c>
      <c r="R22" s="84">
        <v>45587</v>
      </c>
      <c r="S22" s="84">
        <v>45587</v>
      </c>
      <c r="T22" s="84"/>
      <c r="U22" s="84"/>
      <c r="V22" s="84"/>
      <c r="W22" s="203" t="s">
        <v>9457</v>
      </c>
    </row>
    <row r="23" spans="1:23" x14ac:dyDescent="0.3">
      <c r="A23" s="203" t="s">
        <v>1433</v>
      </c>
      <c r="B23" s="203" t="s">
        <v>1246</v>
      </c>
      <c r="C23" s="203" t="s">
        <v>12003</v>
      </c>
      <c r="D23" s="203" t="s">
        <v>12004</v>
      </c>
      <c r="E23" s="203" t="s">
        <v>12005</v>
      </c>
      <c r="F23" s="203" t="s">
        <v>9451</v>
      </c>
      <c r="G23" s="203" t="s">
        <v>12005</v>
      </c>
      <c r="H23" s="203" t="s">
        <v>12006</v>
      </c>
      <c r="I23" s="203" t="s">
        <v>9462</v>
      </c>
      <c r="J23" s="203" t="s">
        <v>12007</v>
      </c>
      <c r="K23" s="84">
        <v>45795</v>
      </c>
      <c r="L23" s="84">
        <v>45796</v>
      </c>
      <c r="M23" s="84">
        <v>45918</v>
      </c>
      <c r="N23" s="203" t="s">
        <v>12008</v>
      </c>
      <c r="O23" s="86">
        <v>13923856</v>
      </c>
      <c r="P23" s="203" t="s">
        <v>12009</v>
      </c>
      <c r="Q23" s="203" t="s">
        <v>12007</v>
      </c>
      <c r="R23" s="84">
        <v>45795</v>
      </c>
      <c r="S23" s="84">
        <v>45795</v>
      </c>
      <c r="T23" s="84"/>
      <c r="U23" s="84"/>
      <c r="V23" s="84"/>
      <c r="W23" s="203" t="s">
        <v>9457</v>
      </c>
    </row>
    <row r="24" spans="1:23" x14ac:dyDescent="0.3">
      <c r="A24" s="203" t="s">
        <v>1476</v>
      </c>
      <c r="B24" s="203" t="s">
        <v>1246</v>
      </c>
      <c r="C24" s="203" t="s">
        <v>12446</v>
      </c>
      <c r="D24" s="203" t="s">
        <v>12447</v>
      </c>
      <c r="E24" s="203" t="s">
        <v>12448</v>
      </c>
      <c r="F24" s="203" t="s">
        <v>9451</v>
      </c>
      <c r="G24" s="203" t="s">
        <v>12448</v>
      </c>
      <c r="H24" s="203" t="s">
        <v>12449</v>
      </c>
      <c r="I24" s="203" t="s">
        <v>9462</v>
      </c>
      <c r="J24" s="203" t="s">
        <v>9786</v>
      </c>
      <c r="K24" s="84">
        <v>45905</v>
      </c>
      <c r="L24" s="84">
        <v>45905</v>
      </c>
      <c r="M24" s="84">
        <v>46020</v>
      </c>
      <c r="N24" s="203" t="s">
        <v>12450</v>
      </c>
      <c r="O24" s="86">
        <v>10122841</v>
      </c>
      <c r="P24" s="203" t="s">
        <v>12451</v>
      </c>
      <c r="Q24" s="203" t="s">
        <v>9786</v>
      </c>
      <c r="R24" s="84">
        <v>45905</v>
      </c>
      <c r="S24" s="84">
        <v>45905</v>
      </c>
      <c r="T24" s="84"/>
      <c r="U24" s="84"/>
      <c r="V24" s="84"/>
      <c r="W24" s="203" t="s">
        <v>9457</v>
      </c>
    </row>
    <row r="25" spans="1:23" x14ac:dyDescent="0.3">
      <c r="A25" s="203" t="s">
        <v>1572</v>
      </c>
      <c r="B25" s="203" t="s">
        <v>1246</v>
      </c>
      <c r="C25" s="203" t="s">
        <v>10558</v>
      </c>
      <c r="D25" s="203" t="s">
        <v>10559</v>
      </c>
      <c r="E25" s="203" t="s">
        <v>10560</v>
      </c>
      <c r="F25" s="203" t="s">
        <v>9451</v>
      </c>
      <c r="G25" s="203" t="s">
        <v>10560</v>
      </c>
      <c r="H25" s="203" t="s">
        <v>10561</v>
      </c>
      <c r="I25" s="203" t="s">
        <v>9462</v>
      </c>
      <c r="J25" s="203" t="s">
        <v>10562</v>
      </c>
      <c r="K25" s="84">
        <v>45981</v>
      </c>
      <c r="L25" s="84">
        <v>45982</v>
      </c>
      <c r="M25" s="84">
        <v>46021</v>
      </c>
      <c r="N25" s="203" t="s">
        <v>10563</v>
      </c>
      <c r="O25" s="86">
        <v>5333333</v>
      </c>
      <c r="P25" s="203" t="s">
        <v>10564</v>
      </c>
      <c r="Q25" s="203" t="s">
        <v>10562</v>
      </c>
      <c r="R25" s="84">
        <v>45981</v>
      </c>
      <c r="S25" s="84">
        <v>45981</v>
      </c>
      <c r="T25" s="84"/>
      <c r="U25" s="84"/>
      <c r="V25" s="84"/>
      <c r="W25" s="203" t="s">
        <v>9457</v>
      </c>
    </row>
    <row r="26" spans="1:23" x14ac:dyDescent="0.3">
      <c r="A26" s="203" t="s">
        <v>1467</v>
      </c>
      <c r="B26" s="203" t="s">
        <v>1247</v>
      </c>
      <c r="C26" s="203" t="s">
        <v>9650</v>
      </c>
      <c r="D26" s="203" t="s">
        <v>9651</v>
      </c>
      <c r="E26" s="203" t="s">
        <v>9652</v>
      </c>
      <c r="F26" s="203" t="s">
        <v>9451</v>
      </c>
      <c r="G26" s="203" t="s">
        <v>9652</v>
      </c>
      <c r="H26" s="203" t="s">
        <v>9653</v>
      </c>
      <c r="I26" s="203" t="s">
        <v>9453</v>
      </c>
      <c r="J26" s="203" t="s">
        <v>9654</v>
      </c>
      <c r="K26" s="84">
        <v>46048</v>
      </c>
      <c r="L26" s="84">
        <v>46050</v>
      </c>
      <c r="M26" s="84">
        <v>46230</v>
      </c>
      <c r="N26" s="203" t="s">
        <v>9655</v>
      </c>
      <c r="O26" s="86">
        <v>27236082</v>
      </c>
      <c r="P26" s="203" t="s">
        <v>9656</v>
      </c>
      <c r="Q26" s="203" t="s">
        <v>9654</v>
      </c>
      <c r="R26" s="84">
        <v>46048</v>
      </c>
      <c r="S26" s="84">
        <v>46048</v>
      </c>
      <c r="T26" s="84"/>
      <c r="U26" s="84"/>
      <c r="V26" s="84"/>
      <c r="W26" s="203" t="s">
        <v>9457</v>
      </c>
    </row>
    <row r="27" spans="1:23" x14ac:dyDescent="0.3">
      <c r="A27" s="203" t="s">
        <v>1467</v>
      </c>
      <c r="B27" s="203" t="s">
        <v>1247</v>
      </c>
      <c r="C27" s="203" t="s">
        <v>9650</v>
      </c>
      <c r="D27" s="203" t="s">
        <v>9657</v>
      </c>
      <c r="E27" s="203" t="s">
        <v>9652</v>
      </c>
      <c r="F27" s="203" t="s">
        <v>9451</v>
      </c>
      <c r="G27" s="203" t="s">
        <v>9652</v>
      </c>
      <c r="H27" s="203" t="s">
        <v>9657</v>
      </c>
      <c r="I27" s="203" t="s">
        <v>9469</v>
      </c>
      <c r="J27" s="203" t="s">
        <v>9470</v>
      </c>
      <c r="K27" s="84"/>
      <c r="L27" s="84"/>
      <c r="M27" s="84">
        <v>46229</v>
      </c>
      <c r="N27" s="203" t="s">
        <v>9471</v>
      </c>
      <c r="O27" s="86">
        <v>0</v>
      </c>
      <c r="P27" s="203" t="s">
        <v>9656</v>
      </c>
      <c r="Q27" s="203" t="s">
        <v>9473</v>
      </c>
      <c r="R27" s="84">
        <v>46048</v>
      </c>
      <c r="S27" s="84">
        <v>46048</v>
      </c>
      <c r="T27" s="84"/>
      <c r="U27" s="84"/>
      <c r="V27" s="84"/>
      <c r="W27" s="203" t="s">
        <v>9457</v>
      </c>
    </row>
    <row r="28" spans="1:23" x14ac:dyDescent="0.3">
      <c r="A28" s="203" t="s">
        <v>1476</v>
      </c>
      <c r="B28" s="203" t="s">
        <v>1246</v>
      </c>
      <c r="C28" s="203" t="s">
        <v>9665</v>
      </c>
      <c r="D28" s="203" t="s">
        <v>9666</v>
      </c>
      <c r="E28" s="203" t="s">
        <v>9667</v>
      </c>
      <c r="F28" s="203" t="s">
        <v>9451</v>
      </c>
      <c r="G28" s="203" t="s">
        <v>9667</v>
      </c>
      <c r="H28" s="203" t="s">
        <v>9668</v>
      </c>
      <c r="I28" s="203" t="s">
        <v>9462</v>
      </c>
      <c r="J28" s="203" t="s">
        <v>9669</v>
      </c>
      <c r="K28" s="84">
        <v>45905</v>
      </c>
      <c r="L28" s="84">
        <v>45908</v>
      </c>
      <c r="M28" s="84">
        <v>46022</v>
      </c>
      <c r="N28" s="203" t="s">
        <v>9670</v>
      </c>
      <c r="O28" s="86">
        <v>10122841</v>
      </c>
      <c r="P28" s="203" t="s">
        <v>9671</v>
      </c>
      <c r="Q28" s="203" t="s">
        <v>9669</v>
      </c>
      <c r="R28" s="84">
        <v>45904</v>
      </c>
      <c r="S28" s="84">
        <v>45904</v>
      </c>
      <c r="T28" s="84"/>
      <c r="U28" s="84"/>
      <c r="V28" s="84"/>
      <c r="W28" s="203" t="s">
        <v>9457</v>
      </c>
    </row>
    <row r="29" spans="1:23" x14ac:dyDescent="0.3">
      <c r="A29" s="203" t="s">
        <v>1467</v>
      </c>
      <c r="B29" s="203" t="s">
        <v>1247</v>
      </c>
      <c r="C29" s="203" t="s">
        <v>33788</v>
      </c>
      <c r="D29" s="203" t="s">
        <v>33789</v>
      </c>
      <c r="E29" s="203" t="s">
        <v>33790</v>
      </c>
      <c r="F29" s="203" t="s">
        <v>9451</v>
      </c>
      <c r="G29" s="203" t="s">
        <v>33790</v>
      </c>
      <c r="H29" s="203" t="s">
        <v>33791</v>
      </c>
      <c r="I29" s="203" t="s">
        <v>9453</v>
      </c>
      <c r="J29" s="203" t="s">
        <v>33792</v>
      </c>
      <c r="K29" s="84">
        <v>46246</v>
      </c>
      <c r="L29" s="84">
        <v>46248</v>
      </c>
      <c r="M29" s="84">
        <v>46369</v>
      </c>
      <c r="N29" s="203" t="s">
        <v>11063</v>
      </c>
      <c r="O29" s="86">
        <v>17173400</v>
      </c>
      <c r="P29" s="203" t="s">
        <v>33793</v>
      </c>
      <c r="Q29" s="203" t="s">
        <v>33792</v>
      </c>
      <c r="R29" s="84">
        <v>46245</v>
      </c>
      <c r="S29" s="84">
        <v>46245</v>
      </c>
      <c r="T29" s="84"/>
      <c r="U29" s="84"/>
      <c r="V29" s="84"/>
      <c r="W29" s="203" t="s">
        <v>9457</v>
      </c>
    </row>
    <row r="30" spans="1:23" x14ac:dyDescent="0.3">
      <c r="A30" s="203" t="s">
        <v>1665</v>
      </c>
      <c r="B30" s="203" t="s">
        <v>1247</v>
      </c>
      <c r="C30" s="203" t="s">
        <v>9643</v>
      </c>
      <c r="D30" s="203" t="s">
        <v>9644</v>
      </c>
      <c r="E30" s="203" t="s">
        <v>9645</v>
      </c>
      <c r="F30" s="203" t="s">
        <v>9451</v>
      </c>
      <c r="G30" s="203" t="s">
        <v>9645</v>
      </c>
      <c r="H30" s="203" t="s">
        <v>9646</v>
      </c>
      <c r="I30" s="203" t="s">
        <v>9453</v>
      </c>
      <c r="J30" s="203" t="s">
        <v>9647</v>
      </c>
      <c r="K30" s="84">
        <v>46048</v>
      </c>
      <c r="L30" s="84">
        <v>46048</v>
      </c>
      <c r="M30" s="84">
        <v>46137</v>
      </c>
      <c r="N30" s="203" t="s">
        <v>9648</v>
      </c>
      <c r="O30" s="86">
        <v>12000000</v>
      </c>
      <c r="P30" s="203" t="s">
        <v>9649</v>
      </c>
      <c r="Q30" s="203" t="s">
        <v>9647</v>
      </c>
      <c r="R30" s="84">
        <v>46046</v>
      </c>
      <c r="S30" s="84">
        <v>46046</v>
      </c>
      <c r="T30" s="84"/>
      <c r="U30" s="84"/>
      <c r="V30" s="84"/>
      <c r="W30" s="203" t="s">
        <v>9457</v>
      </c>
    </row>
    <row r="31" spans="1:23" x14ac:dyDescent="0.3">
      <c r="A31" s="203" t="s">
        <v>1605</v>
      </c>
      <c r="B31" s="203" t="s">
        <v>1247</v>
      </c>
      <c r="C31" s="203" t="s">
        <v>13303</v>
      </c>
      <c r="D31" s="203" t="s">
        <v>13304</v>
      </c>
      <c r="E31" s="203" t="s">
        <v>13305</v>
      </c>
      <c r="F31" s="203" t="s">
        <v>9451</v>
      </c>
      <c r="G31" s="203" t="s">
        <v>13305</v>
      </c>
      <c r="H31" s="203" t="s">
        <v>13306</v>
      </c>
      <c r="I31" s="203" t="s">
        <v>9453</v>
      </c>
      <c r="J31" s="203" t="s">
        <v>10990</v>
      </c>
      <c r="K31" s="84">
        <v>46240</v>
      </c>
      <c r="L31" s="84">
        <v>46245</v>
      </c>
      <c r="M31" s="84">
        <v>46386</v>
      </c>
      <c r="N31" s="203" t="s">
        <v>13307</v>
      </c>
      <c r="O31" s="86">
        <v>12775674</v>
      </c>
      <c r="P31" s="203" t="s">
        <v>13308</v>
      </c>
      <c r="Q31" s="203" t="s">
        <v>10990</v>
      </c>
      <c r="R31" s="84">
        <v>46239</v>
      </c>
      <c r="S31" s="84">
        <v>46239</v>
      </c>
      <c r="T31" s="84"/>
      <c r="U31" s="84"/>
      <c r="V31" s="84"/>
      <c r="W31" s="203" t="s">
        <v>9457</v>
      </c>
    </row>
    <row r="32" spans="1:23" x14ac:dyDescent="0.3">
      <c r="A32" s="203" t="s">
        <v>1605</v>
      </c>
      <c r="B32" s="203" t="s">
        <v>1247</v>
      </c>
      <c r="C32" s="203" t="s">
        <v>33794</v>
      </c>
      <c r="D32" s="203" t="s">
        <v>33795</v>
      </c>
      <c r="E32" s="203" t="s">
        <v>33796</v>
      </c>
      <c r="F32" s="203" t="s">
        <v>9451</v>
      </c>
      <c r="G32" s="203" t="s">
        <v>33796</v>
      </c>
      <c r="H32" s="203" t="s">
        <v>33797</v>
      </c>
      <c r="I32" s="203" t="s">
        <v>9482</v>
      </c>
      <c r="J32" s="203" t="s">
        <v>12852</v>
      </c>
      <c r="K32" s="84">
        <v>46253</v>
      </c>
      <c r="L32" s="84"/>
      <c r="M32" s="84">
        <v>46385</v>
      </c>
      <c r="N32" s="203" t="s">
        <v>20461</v>
      </c>
      <c r="O32" s="86">
        <v>12324342</v>
      </c>
      <c r="P32" s="203" t="s">
        <v>33798</v>
      </c>
      <c r="Q32" s="203" t="s">
        <v>12852</v>
      </c>
      <c r="R32" s="84">
        <v>46253</v>
      </c>
      <c r="S32" s="84">
        <v>46253</v>
      </c>
      <c r="T32" s="84"/>
      <c r="U32" s="84"/>
      <c r="V32" s="84"/>
      <c r="W32" s="203" t="s">
        <v>9457</v>
      </c>
    </row>
    <row r="33" spans="1:23" x14ac:dyDescent="0.3">
      <c r="A33" s="203" t="s">
        <v>1572</v>
      </c>
      <c r="B33" s="203" t="s">
        <v>1246</v>
      </c>
      <c r="C33" s="203" t="s">
        <v>9658</v>
      </c>
      <c r="D33" s="203" t="s">
        <v>9659</v>
      </c>
      <c r="E33" s="203" t="s">
        <v>9660</v>
      </c>
      <c r="F33" s="203" t="s">
        <v>9451</v>
      </c>
      <c r="G33" s="203" t="s">
        <v>9660</v>
      </c>
      <c r="H33" s="203" t="s">
        <v>9661</v>
      </c>
      <c r="I33" s="203" t="s">
        <v>9453</v>
      </c>
      <c r="J33" s="203" t="s">
        <v>9662</v>
      </c>
      <c r="K33" s="84">
        <v>45974</v>
      </c>
      <c r="L33" s="84">
        <v>45979</v>
      </c>
      <c r="M33" s="84">
        <v>46022</v>
      </c>
      <c r="N33" s="203" t="s">
        <v>9663</v>
      </c>
      <c r="O33" s="86">
        <v>6000000</v>
      </c>
      <c r="P33" s="203" t="s">
        <v>9664</v>
      </c>
      <c r="Q33" s="203" t="s">
        <v>9662</v>
      </c>
      <c r="R33" s="84">
        <v>45974</v>
      </c>
      <c r="S33" s="84">
        <v>45974</v>
      </c>
      <c r="T33" s="84"/>
      <c r="U33" s="84"/>
      <c r="V33" s="84"/>
      <c r="W33" s="203" t="s">
        <v>9457</v>
      </c>
    </row>
    <row r="34" spans="1:23" x14ac:dyDescent="0.3">
      <c r="A34" s="203" t="s">
        <v>1665</v>
      </c>
      <c r="B34" s="203" t="s">
        <v>1247</v>
      </c>
      <c r="C34" s="203" t="s">
        <v>9672</v>
      </c>
      <c r="D34" s="203" t="s">
        <v>9673</v>
      </c>
      <c r="E34" s="203" t="s">
        <v>9674</v>
      </c>
      <c r="F34" s="203" t="s">
        <v>9451</v>
      </c>
      <c r="G34" s="203" t="s">
        <v>9674</v>
      </c>
      <c r="H34" s="203" t="s">
        <v>9675</v>
      </c>
      <c r="I34" s="203" t="s">
        <v>9504</v>
      </c>
      <c r="J34" s="203" t="s">
        <v>9676</v>
      </c>
      <c r="K34" s="84">
        <v>46049</v>
      </c>
      <c r="L34" s="84">
        <v>46050</v>
      </c>
      <c r="M34" s="84">
        <v>46169</v>
      </c>
      <c r="N34" s="203" t="s">
        <v>9677</v>
      </c>
      <c r="O34" s="86">
        <v>10000000</v>
      </c>
      <c r="P34" s="203" t="s">
        <v>9678</v>
      </c>
      <c r="Q34" s="203" t="s">
        <v>9676</v>
      </c>
      <c r="R34" s="84">
        <v>46048</v>
      </c>
      <c r="S34" s="84">
        <v>46048</v>
      </c>
      <c r="T34" s="84"/>
      <c r="U34" s="84"/>
      <c r="V34" s="84"/>
      <c r="W34" s="203" t="s">
        <v>9457</v>
      </c>
    </row>
    <row r="35" spans="1:23" x14ac:dyDescent="0.3">
      <c r="A35" s="203" t="s">
        <v>3253</v>
      </c>
      <c r="B35" s="203" t="s">
        <v>1245</v>
      </c>
      <c r="C35" s="203" t="s">
        <v>10274</v>
      </c>
      <c r="D35" s="203" t="s">
        <v>10275</v>
      </c>
      <c r="E35" s="203" t="s">
        <v>10276</v>
      </c>
      <c r="F35" s="203" t="s">
        <v>9451</v>
      </c>
      <c r="G35" s="203" t="s">
        <v>10276</v>
      </c>
      <c r="H35" s="203" t="s">
        <v>10277</v>
      </c>
      <c r="I35" s="203" t="s">
        <v>9462</v>
      </c>
      <c r="J35" s="203" t="s">
        <v>10278</v>
      </c>
      <c r="K35" s="84">
        <v>45595</v>
      </c>
      <c r="L35" s="84">
        <v>45596</v>
      </c>
      <c r="M35" s="84">
        <v>45656</v>
      </c>
      <c r="N35" s="203" t="s">
        <v>10279</v>
      </c>
      <c r="O35" s="86">
        <v>7972794</v>
      </c>
      <c r="P35" s="203" t="s">
        <v>10280</v>
      </c>
      <c r="Q35" s="203" t="s">
        <v>10278</v>
      </c>
      <c r="R35" s="84">
        <v>45595</v>
      </c>
      <c r="S35" s="84">
        <v>45595</v>
      </c>
      <c r="T35" s="84"/>
      <c r="U35" s="84"/>
      <c r="V35" s="84"/>
      <c r="W35" s="203" t="s">
        <v>9457</v>
      </c>
    </row>
    <row r="36" spans="1:23" x14ac:dyDescent="0.3">
      <c r="A36" s="203" t="s">
        <v>5454</v>
      </c>
      <c r="B36" s="203" t="s">
        <v>1245</v>
      </c>
      <c r="C36" s="203" t="s">
        <v>9686</v>
      </c>
      <c r="D36" s="203" t="s">
        <v>9687</v>
      </c>
      <c r="E36" s="203" t="s">
        <v>9688</v>
      </c>
      <c r="F36" s="203" t="s">
        <v>9451</v>
      </c>
      <c r="G36" s="203" t="s">
        <v>9688</v>
      </c>
      <c r="H36" s="203" t="s">
        <v>9689</v>
      </c>
      <c r="I36" s="203" t="s">
        <v>9504</v>
      </c>
      <c r="J36" s="203" t="s">
        <v>9690</v>
      </c>
      <c r="K36" s="84">
        <v>45552</v>
      </c>
      <c r="L36" s="84">
        <v>45554</v>
      </c>
      <c r="M36" s="84">
        <v>45644</v>
      </c>
      <c r="N36" s="203" t="s">
        <v>9691</v>
      </c>
      <c r="O36" s="86">
        <v>9900000</v>
      </c>
      <c r="P36" s="203" t="s">
        <v>9692</v>
      </c>
      <c r="Q36" s="203" t="s">
        <v>9690</v>
      </c>
      <c r="R36" s="84">
        <v>45552</v>
      </c>
      <c r="S36" s="84">
        <v>45552</v>
      </c>
      <c r="T36" s="84"/>
      <c r="U36" s="84"/>
      <c r="V36" s="84"/>
      <c r="W36" s="203" t="s">
        <v>9457</v>
      </c>
    </row>
    <row r="37" spans="1:23" x14ac:dyDescent="0.3">
      <c r="A37" s="203" t="s">
        <v>4586</v>
      </c>
      <c r="B37" s="203" t="s">
        <v>1245</v>
      </c>
      <c r="C37" s="203" t="s">
        <v>11911</v>
      </c>
      <c r="D37" s="203" t="s">
        <v>11912</v>
      </c>
      <c r="E37" s="203" t="s">
        <v>11913</v>
      </c>
      <c r="F37" s="203" t="s">
        <v>9451</v>
      </c>
      <c r="G37" s="203" t="s">
        <v>11913</v>
      </c>
      <c r="H37" s="203" t="s">
        <v>11914</v>
      </c>
      <c r="I37" s="203" t="s">
        <v>9462</v>
      </c>
      <c r="J37" s="203" t="s">
        <v>11915</v>
      </c>
      <c r="K37" s="84">
        <v>45392</v>
      </c>
      <c r="L37" s="84">
        <v>45393</v>
      </c>
      <c r="M37" s="84">
        <v>45575</v>
      </c>
      <c r="N37" s="203" t="s">
        <v>11442</v>
      </c>
      <c r="O37" s="86">
        <v>19560876</v>
      </c>
      <c r="P37" s="203" t="s">
        <v>11916</v>
      </c>
      <c r="Q37" s="203" t="s">
        <v>11917</v>
      </c>
      <c r="R37" s="84">
        <v>45392</v>
      </c>
      <c r="S37" s="84">
        <v>45392</v>
      </c>
      <c r="T37" s="84"/>
      <c r="U37" s="84"/>
      <c r="V37" s="84"/>
      <c r="W37" s="203" t="s">
        <v>9457</v>
      </c>
    </row>
    <row r="38" spans="1:23" x14ac:dyDescent="0.3">
      <c r="A38" s="203" t="s">
        <v>5454</v>
      </c>
      <c r="B38" s="203" t="s">
        <v>1245</v>
      </c>
      <c r="C38" s="203" t="s">
        <v>9679</v>
      </c>
      <c r="D38" s="203" t="s">
        <v>9680</v>
      </c>
      <c r="E38" s="203" t="s">
        <v>9681</v>
      </c>
      <c r="F38" s="203" t="s">
        <v>9451</v>
      </c>
      <c r="G38" s="203" t="s">
        <v>9681</v>
      </c>
      <c r="H38" s="203" t="s">
        <v>9682</v>
      </c>
      <c r="I38" s="203" t="s">
        <v>9453</v>
      </c>
      <c r="J38" s="203" t="s">
        <v>9683</v>
      </c>
      <c r="K38" s="84">
        <v>45531</v>
      </c>
      <c r="L38" s="84">
        <v>45532</v>
      </c>
      <c r="M38" s="84">
        <v>45623</v>
      </c>
      <c r="N38" s="203" t="s">
        <v>9684</v>
      </c>
      <c r="O38" s="86">
        <v>9000000</v>
      </c>
      <c r="P38" s="203" t="s">
        <v>9685</v>
      </c>
      <c r="Q38" s="203" t="s">
        <v>9683</v>
      </c>
      <c r="R38" s="84">
        <v>45530</v>
      </c>
      <c r="S38" s="84">
        <v>45530</v>
      </c>
      <c r="T38" s="84"/>
      <c r="U38" s="84"/>
      <c r="V38" s="84"/>
      <c r="W38" s="203" t="s">
        <v>9457</v>
      </c>
    </row>
    <row r="39" spans="1:23" x14ac:dyDescent="0.3">
      <c r="A39" s="203" t="s">
        <v>4538</v>
      </c>
      <c r="B39" s="203" t="s">
        <v>1245</v>
      </c>
      <c r="C39" s="203" t="s">
        <v>9693</v>
      </c>
      <c r="D39" s="203" t="s">
        <v>9694</v>
      </c>
      <c r="E39" s="203" t="s">
        <v>9695</v>
      </c>
      <c r="F39" s="203" t="s">
        <v>9451</v>
      </c>
      <c r="G39" s="203" t="s">
        <v>9695</v>
      </c>
      <c r="H39" s="203" t="s">
        <v>9696</v>
      </c>
      <c r="I39" s="203" t="s">
        <v>9462</v>
      </c>
      <c r="J39" s="203" t="s">
        <v>9697</v>
      </c>
      <c r="K39" s="84">
        <v>45548</v>
      </c>
      <c r="L39" s="84">
        <v>45586</v>
      </c>
      <c r="M39" s="84">
        <v>45677</v>
      </c>
      <c r="N39" s="203" t="s">
        <v>9698</v>
      </c>
      <c r="O39" s="86">
        <v>526031203</v>
      </c>
      <c r="P39" s="203" t="s">
        <v>9699</v>
      </c>
      <c r="Q39" s="203" t="s">
        <v>9697</v>
      </c>
      <c r="R39" s="84">
        <v>45503</v>
      </c>
      <c r="S39" s="84">
        <v>45503</v>
      </c>
      <c r="T39" s="84">
        <v>45505</v>
      </c>
      <c r="U39" s="84">
        <v>45505</v>
      </c>
      <c r="V39" s="84">
        <v>45505</v>
      </c>
      <c r="W39" s="203" t="s">
        <v>9457</v>
      </c>
    </row>
    <row r="40" spans="1:23" x14ac:dyDescent="0.3">
      <c r="A40" s="203" t="s">
        <v>5079</v>
      </c>
      <c r="B40" s="203" t="s">
        <v>1245</v>
      </c>
      <c r="C40" s="203" t="s">
        <v>9700</v>
      </c>
      <c r="D40" s="203" t="s">
        <v>9701</v>
      </c>
      <c r="E40" s="203" t="s">
        <v>9702</v>
      </c>
      <c r="F40" s="203" t="s">
        <v>9451</v>
      </c>
      <c r="G40" s="203" t="s">
        <v>9702</v>
      </c>
      <c r="H40" s="203" t="s">
        <v>9703</v>
      </c>
      <c r="I40" s="203" t="s">
        <v>9453</v>
      </c>
      <c r="J40" s="203" t="s">
        <v>9704</v>
      </c>
      <c r="K40" s="84">
        <v>45531</v>
      </c>
      <c r="L40" s="84">
        <v>45532</v>
      </c>
      <c r="M40" s="84">
        <v>45653</v>
      </c>
      <c r="N40" s="203" t="s">
        <v>9705</v>
      </c>
      <c r="O40" s="86">
        <v>14400000</v>
      </c>
      <c r="P40" s="203" t="s">
        <v>9706</v>
      </c>
      <c r="Q40" s="203" t="s">
        <v>9704</v>
      </c>
      <c r="R40" s="84">
        <v>45530</v>
      </c>
      <c r="S40" s="84">
        <v>45530</v>
      </c>
      <c r="T40" s="84"/>
      <c r="U40" s="84"/>
      <c r="V40" s="84"/>
      <c r="W40" s="203" t="s">
        <v>9457</v>
      </c>
    </row>
    <row r="41" spans="1:23" x14ac:dyDescent="0.3">
      <c r="A41" s="203" t="s">
        <v>1433</v>
      </c>
      <c r="B41" s="203" t="s">
        <v>1246</v>
      </c>
      <c r="C41" s="203" t="s">
        <v>13283</v>
      </c>
      <c r="D41" s="203" t="s">
        <v>13284</v>
      </c>
      <c r="E41" s="203" t="s">
        <v>13285</v>
      </c>
      <c r="F41" s="203" t="s">
        <v>9451</v>
      </c>
      <c r="G41" s="203" t="s">
        <v>13285</v>
      </c>
      <c r="H41" s="203" t="s">
        <v>13286</v>
      </c>
      <c r="I41" s="203" t="s">
        <v>9462</v>
      </c>
      <c r="J41" s="203" t="s">
        <v>13287</v>
      </c>
      <c r="K41" s="84">
        <v>45855</v>
      </c>
      <c r="L41" s="84">
        <v>45855</v>
      </c>
      <c r="M41" s="84">
        <v>45977</v>
      </c>
      <c r="N41" s="203" t="s">
        <v>13288</v>
      </c>
      <c r="O41" s="86">
        <v>12365452</v>
      </c>
      <c r="P41" s="203" t="s">
        <v>13289</v>
      </c>
      <c r="Q41" s="203" t="s">
        <v>13287</v>
      </c>
      <c r="R41" s="84">
        <v>45854</v>
      </c>
      <c r="S41" s="84">
        <v>45854</v>
      </c>
      <c r="T41" s="84"/>
      <c r="U41" s="84"/>
      <c r="V41" s="84"/>
      <c r="W41" s="203" t="s">
        <v>9457</v>
      </c>
    </row>
    <row r="42" spans="1:23" x14ac:dyDescent="0.3">
      <c r="A42" s="203" t="s">
        <v>1665</v>
      </c>
      <c r="B42" s="203" t="s">
        <v>1247</v>
      </c>
      <c r="C42" s="203" t="s">
        <v>9714</v>
      </c>
      <c r="D42" s="203" t="s">
        <v>9715</v>
      </c>
      <c r="E42" s="203" t="s">
        <v>9716</v>
      </c>
      <c r="F42" s="203" t="s">
        <v>9451</v>
      </c>
      <c r="G42" s="203" t="s">
        <v>9716</v>
      </c>
      <c r="H42" s="203" t="s">
        <v>9717</v>
      </c>
      <c r="I42" s="203" t="s">
        <v>9453</v>
      </c>
      <c r="J42" s="203" t="s">
        <v>9718</v>
      </c>
      <c r="K42" s="84">
        <v>46050</v>
      </c>
      <c r="L42" s="84">
        <v>46051</v>
      </c>
      <c r="M42" s="84">
        <v>46140</v>
      </c>
      <c r="N42" s="203" t="s">
        <v>9719</v>
      </c>
      <c r="O42" s="86">
        <v>9900000</v>
      </c>
      <c r="P42" s="203" t="s">
        <v>9720</v>
      </c>
      <c r="Q42" s="203" t="s">
        <v>9718</v>
      </c>
      <c r="R42" s="84">
        <v>46049</v>
      </c>
      <c r="S42" s="84">
        <v>46049</v>
      </c>
      <c r="T42" s="84"/>
      <c r="U42" s="84"/>
      <c r="V42" s="84"/>
      <c r="W42" s="203" t="s">
        <v>9457</v>
      </c>
    </row>
    <row r="43" spans="1:23" x14ac:dyDescent="0.3">
      <c r="A43" s="203" t="s">
        <v>1747</v>
      </c>
      <c r="B43" s="203" t="s">
        <v>1246</v>
      </c>
      <c r="C43" s="203" t="s">
        <v>9721</v>
      </c>
      <c r="D43" s="203" t="s">
        <v>9471</v>
      </c>
      <c r="E43" s="203" t="s">
        <v>9722</v>
      </c>
      <c r="F43" s="203" t="s">
        <v>9451</v>
      </c>
      <c r="G43" s="203"/>
      <c r="H43" s="203"/>
      <c r="I43" s="203"/>
      <c r="J43" s="203"/>
      <c r="K43" s="84"/>
      <c r="L43" s="84"/>
      <c r="M43" s="84"/>
      <c r="N43" s="203"/>
      <c r="O43" s="86"/>
      <c r="P43" s="203"/>
      <c r="Q43" s="203"/>
      <c r="R43" s="84">
        <v>45936</v>
      </c>
      <c r="S43" s="84">
        <v>45936</v>
      </c>
      <c r="T43" s="84">
        <v>45952</v>
      </c>
      <c r="U43" s="84">
        <v>45952</v>
      </c>
      <c r="V43" s="84">
        <v>45952</v>
      </c>
      <c r="W43" s="203" t="s">
        <v>9723</v>
      </c>
    </row>
    <row r="44" spans="1:23" x14ac:dyDescent="0.3">
      <c r="A44" s="203" t="s">
        <v>1754</v>
      </c>
      <c r="B44" s="203" t="s">
        <v>1247</v>
      </c>
      <c r="C44" s="203" t="s">
        <v>9740</v>
      </c>
      <c r="D44" s="203" t="s">
        <v>9741</v>
      </c>
      <c r="E44" s="203" t="s">
        <v>9742</v>
      </c>
      <c r="F44" s="203" t="s">
        <v>9451</v>
      </c>
      <c r="G44" s="203" t="s">
        <v>9742</v>
      </c>
      <c r="H44" s="203" t="s">
        <v>9743</v>
      </c>
      <c r="I44" s="203" t="s">
        <v>9453</v>
      </c>
      <c r="J44" s="203" t="s">
        <v>9744</v>
      </c>
      <c r="K44" s="84">
        <v>46038</v>
      </c>
      <c r="L44" s="84">
        <v>46051</v>
      </c>
      <c r="M44" s="84">
        <v>46293</v>
      </c>
      <c r="N44" s="203" t="s">
        <v>9745</v>
      </c>
      <c r="O44" s="86">
        <v>32000000</v>
      </c>
      <c r="P44" s="203" t="s">
        <v>9746</v>
      </c>
      <c r="Q44" s="203" t="s">
        <v>9744</v>
      </c>
      <c r="R44" s="84">
        <v>46036</v>
      </c>
      <c r="S44" s="84">
        <v>46036</v>
      </c>
      <c r="T44" s="84"/>
      <c r="U44" s="84"/>
      <c r="V44" s="84"/>
      <c r="W44" s="203" t="s">
        <v>9457</v>
      </c>
    </row>
    <row r="45" spans="1:23" x14ac:dyDescent="0.3">
      <c r="A45" s="203" t="s">
        <v>1665</v>
      </c>
      <c r="B45" s="203" t="s">
        <v>1247</v>
      </c>
      <c r="C45" s="203" t="s">
        <v>9724</v>
      </c>
      <c r="D45" s="203" t="s">
        <v>9725</v>
      </c>
      <c r="E45" s="203" t="s">
        <v>9726</v>
      </c>
      <c r="F45" s="203" t="s">
        <v>9451</v>
      </c>
      <c r="G45" s="203" t="s">
        <v>9726</v>
      </c>
      <c r="H45" s="203" t="s">
        <v>9727</v>
      </c>
      <c r="I45" s="203" t="s">
        <v>9504</v>
      </c>
      <c r="J45" s="203" t="s">
        <v>9728</v>
      </c>
      <c r="K45" s="84">
        <v>46050</v>
      </c>
      <c r="L45" s="84">
        <v>46052</v>
      </c>
      <c r="M45" s="84">
        <v>46171</v>
      </c>
      <c r="N45" s="203" t="s">
        <v>9729</v>
      </c>
      <c r="O45" s="86">
        <v>12000000</v>
      </c>
      <c r="P45" s="203" t="s">
        <v>9730</v>
      </c>
      <c r="Q45" s="203" t="s">
        <v>9728</v>
      </c>
      <c r="R45" s="84">
        <v>46050</v>
      </c>
      <c r="S45" s="84">
        <v>46050</v>
      </c>
      <c r="T45" s="84"/>
      <c r="U45" s="84"/>
      <c r="V45" s="84"/>
      <c r="W45" s="203" t="s">
        <v>9457</v>
      </c>
    </row>
    <row r="46" spans="1:23" x14ac:dyDescent="0.3">
      <c r="A46" s="203" t="s">
        <v>1605</v>
      </c>
      <c r="B46" s="203" t="s">
        <v>1247</v>
      </c>
      <c r="C46" s="203" t="s">
        <v>33799</v>
      </c>
      <c r="D46" s="203" t="s">
        <v>33800</v>
      </c>
      <c r="E46" s="203" t="s">
        <v>33801</v>
      </c>
      <c r="F46" s="203" t="s">
        <v>9451</v>
      </c>
      <c r="G46" s="203" t="s">
        <v>33801</v>
      </c>
      <c r="H46" s="203" t="s">
        <v>33802</v>
      </c>
      <c r="I46" s="203" t="s">
        <v>9482</v>
      </c>
      <c r="J46" s="203" t="s">
        <v>33803</v>
      </c>
      <c r="K46" s="84">
        <v>46253</v>
      </c>
      <c r="L46" s="84"/>
      <c r="M46" s="84">
        <v>46385</v>
      </c>
      <c r="N46" s="203" t="s">
        <v>10936</v>
      </c>
      <c r="O46" s="86">
        <v>18604520</v>
      </c>
      <c r="P46" s="203" t="s">
        <v>33804</v>
      </c>
      <c r="Q46" s="203" t="s">
        <v>33803</v>
      </c>
      <c r="R46" s="84">
        <v>46253</v>
      </c>
      <c r="S46" s="84">
        <v>46253</v>
      </c>
      <c r="T46" s="84"/>
      <c r="U46" s="84"/>
      <c r="V46" s="84"/>
      <c r="W46" s="203" t="s">
        <v>9457</v>
      </c>
    </row>
    <row r="47" spans="1:23" x14ac:dyDescent="0.3">
      <c r="A47" s="203" t="s">
        <v>1572</v>
      </c>
      <c r="B47" s="203" t="s">
        <v>1246</v>
      </c>
      <c r="C47" s="203" t="s">
        <v>17811</v>
      </c>
      <c r="D47" s="203" t="s">
        <v>17812</v>
      </c>
      <c r="E47" s="203" t="s">
        <v>17813</v>
      </c>
      <c r="F47" s="203" t="s">
        <v>9451</v>
      </c>
      <c r="G47" s="203" t="s">
        <v>17813</v>
      </c>
      <c r="H47" s="203" t="s">
        <v>17814</v>
      </c>
      <c r="I47" s="203" t="s">
        <v>9453</v>
      </c>
      <c r="J47" s="203" t="s">
        <v>17815</v>
      </c>
      <c r="K47" s="84">
        <v>45932</v>
      </c>
      <c r="L47" s="84">
        <v>45932</v>
      </c>
      <c r="M47" s="84">
        <v>46022</v>
      </c>
      <c r="N47" s="203" t="s">
        <v>17816</v>
      </c>
      <c r="O47" s="86">
        <v>9274089</v>
      </c>
      <c r="P47" s="203" t="s">
        <v>17817</v>
      </c>
      <c r="Q47" s="203" t="s">
        <v>17815</v>
      </c>
      <c r="R47" s="84">
        <v>45932</v>
      </c>
      <c r="S47" s="84">
        <v>45932</v>
      </c>
      <c r="T47" s="84"/>
      <c r="U47" s="84"/>
      <c r="V47" s="84"/>
      <c r="W47" s="203" t="s">
        <v>9457</v>
      </c>
    </row>
    <row r="48" spans="1:23" x14ac:dyDescent="0.3">
      <c r="A48" s="203" t="s">
        <v>1665</v>
      </c>
      <c r="B48" s="203" t="s">
        <v>1247</v>
      </c>
      <c r="C48" s="203" t="s">
        <v>9754</v>
      </c>
      <c r="D48" s="203" t="s">
        <v>9755</v>
      </c>
      <c r="E48" s="203" t="s">
        <v>9756</v>
      </c>
      <c r="F48" s="203" t="s">
        <v>9451</v>
      </c>
      <c r="G48" s="203" t="s">
        <v>9756</v>
      </c>
      <c r="H48" s="203" t="s">
        <v>9757</v>
      </c>
      <c r="I48" s="203" t="s">
        <v>9453</v>
      </c>
      <c r="J48" s="203" t="s">
        <v>9758</v>
      </c>
      <c r="K48" s="84">
        <v>46050</v>
      </c>
      <c r="L48" s="84">
        <v>46050</v>
      </c>
      <c r="M48" s="84">
        <v>46139</v>
      </c>
      <c r="N48" s="203" t="s">
        <v>9759</v>
      </c>
      <c r="O48" s="86">
        <v>10500000</v>
      </c>
      <c r="P48" s="203" t="s">
        <v>9760</v>
      </c>
      <c r="Q48" s="203" t="s">
        <v>9758</v>
      </c>
      <c r="R48" s="84">
        <v>46049</v>
      </c>
      <c r="S48" s="84">
        <v>46049</v>
      </c>
      <c r="T48" s="84"/>
      <c r="U48" s="84"/>
      <c r="V48" s="84"/>
      <c r="W48" s="203" t="s">
        <v>9457</v>
      </c>
    </row>
    <row r="49" spans="1:23" x14ac:dyDescent="0.3">
      <c r="A49" s="203" t="s">
        <v>1605</v>
      </c>
      <c r="B49" s="203" t="s">
        <v>1247</v>
      </c>
      <c r="C49" s="203" t="s">
        <v>15469</v>
      </c>
      <c r="D49" s="203" t="s">
        <v>15470</v>
      </c>
      <c r="E49" s="203" t="s">
        <v>15471</v>
      </c>
      <c r="F49" s="203" t="s">
        <v>9451</v>
      </c>
      <c r="G49" s="203" t="s">
        <v>15471</v>
      </c>
      <c r="H49" s="203" t="s">
        <v>15472</v>
      </c>
      <c r="I49" s="203" t="s">
        <v>9453</v>
      </c>
      <c r="J49" s="203" t="s">
        <v>12852</v>
      </c>
      <c r="K49" s="84">
        <v>46238</v>
      </c>
      <c r="L49" s="84">
        <v>46239</v>
      </c>
      <c r="M49" s="84">
        <v>46385</v>
      </c>
      <c r="N49" s="203" t="s">
        <v>12450</v>
      </c>
      <c r="O49" s="86">
        <v>13746377</v>
      </c>
      <c r="P49" s="203" t="s">
        <v>15473</v>
      </c>
      <c r="Q49" s="203" t="s">
        <v>12852</v>
      </c>
      <c r="R49" s="84">
        <v>46237</v>
      </c>
      <c r="S49" s="84">
        <v>46237</v>
      </c>
      <c r="T49" s="84"/>
      <c r="U49" s="84"/>
      <c r="V49" s="84"/>
      <c r="W49" s="203" t="s">
        <v>9457</v>
      </c>
    </row>
    <row r="50" spans="1:23" x14ac:dyDescent="0.3">
      <c r="A50" s="203" t="s">
        <v>5454</v>
      </c>
      <c r="B50" s="203" t="s">
        <v>1245</v>
      </c>
      <c r="C50" s="203" t="s">
        <v>9768</v>
      </c>
      <c r="D50" s="203" t="s">
        <v>9769</v>
      </c>
      <c r="E50" s="203" t="s">
        <v>9770</v>
      </c>
      <c r="F50" s="203" t="s">
        <v>9451</v>
      </c>
      <c r="G50" s="203" t="s">
        <v>9770</v>
      </c>
      <c r="H50" s="203" t="s">
        <v>9771</v>
      </c>
      <c r="I50" s="203" t="s">
        <v>9453</v>
      </c>
      <c r="J50" s="203" t="s">
        <v>9772</v>
      </c>
      <c r="K50" s="84">
        <v>45575</v>
      </c>
      <c r="L50" s="84">
        <v>45580</v>
      </c>
      <c r="M50" s="84">
        <v>45640</v>
      </c>
      <c r="N50" s="203" t="s">
        <v>9773</v>
      </c>
      <c r="O50" s="86">
        <v>5800000</v>
      </c>
      <c r="P50" s="203" t="s">
        <v>9774</v>
      </c>
      <c r="Q50" s="203" t="s">
        <v>9772</v>
      </c>
      <c r="R50" s="84">
        <v>45575</v>
      </c>
      <c r="S50" s="84">
        <v>45575</v>
      </c>
      <c r="T50" s="84"/>
      <c r="U50" s="84"/>
      <c r="V50" s="84"/>
      <c r="W50" s="203" t="s">
        <v>9457</v>
      </c>
    </row>
    <row r="51" spans="1:23" x14ac:dyDescent="0.3">
      <c r="A51" s="203" t="s">
        <v>1665</v>
      </c>
      <c r="B51" s="203" t="s">
        <v>1247</v>
      </c>
      <c r="C51" s="203" t="s">
        <v>9500</v>
      </c>
      <c r="D51" s="203" t="s">
        <v>9501</v>
      </c>
      <c r="E51" s="203" t="s">
        <v>9502</v>
      </c>
      <c r="F51" s="203" t="s">
        <v>9451</v>
      </c>
      <c r="G51" s="203" t="s">
        <v>9502</v>
      </c>
      <c r="H51" s="203" t="s">
        <v>9503</v>
      </c>
      <c r="I51" s="203" t="s">
        <v>9504</v>
      </c>
      <c r="J51" s="203" t="s">
        <v>9505</v>
      </c>
      <c r="K51" s="84">
        <v>46046</v>
      </c>
      <c r="L51" s="84">
        <v>46048</v>
      </c>
      <c r="M51" s="84">
        <v>46167</v>
      </c>
      <c r="N51" s="203" t="s">
        <v>9506</v>
      </c>
      <c r="O51" s="86">
        <v>16000000</v>
      </c>
      <c r="P51" s="203" t="s">
        <v>9507</v>
      </c>
      <c r="Q51" s="203" t="s">
        <v>9505</v>
      </c>
      <c r="R51" s="84">
        <v>46046</v>
      </c>
      <c r="S51" s="84">
        <v>46046</v>
      </c>
      <c r="T51" s="84"/>
      <c r="U51" s="84"/>
      <c r="V51" s="84"/>
      <c r="W51" s="203" t="s">
        <v>9457</v>
      </c>
    </row>
    <row r="52" spans="1:23" x14ac:dyDescent="0.3">
      <c r="A52" s="203" t="s">
        <v>1665</v>
      </c>
      <c r="B52" s="203" t="s">
        <v>1247</v>
      </c>
      <c r="C52" s="203" t="s">
        <v>9761</v>
      </c>
      <c r="D52" s="203" t="s">
        <v>9762</v>
      </c>
      <c r="E52" s="203" t="s">
        <v>9763</v>
      </c>
      <c r="F52" s="203" t="s">
        <v>9451</v>
      </c>
      <c r="G52" s="203" t="s">
        <v>9763</v>
      </c>
      <c r="H52" s="203" t="s">
        <v>9764</v>
      </c>
      <c r="I52" s="203" t="s">
        <v>9453</v>
      </c>
      <c r="J52" s="203" t="s">
        <v>9765</v>
      </c>
      <c r="K52" s="84">
        <v>46049</v>
      </c>
      <c r="L52" s="84">
        <v>46049</v>
      </c>
      <c r="M52" s="84">
        <v>46199</v>
      </c>
      <c r="N52" s="203" t="s">
        <v>9766</v>
      </c>
      <c r="O52" s="86">
        <v>15456815</v>
      </c>
      <c r="P52" s="203" t="s">
        <v>9767</v>
      </c>
      <c r="Q52" s="203" t="s">
        <v>9765</v>
      </c>
      <c r="R52" s="84">
        <v>46048</v>
      </c>
      <c r="S52" s="84">
        <v>46048</v>
      </c>
      <c r="T52" s="84"/>
      <c r="U52" s="84"/>
      <c r="V52" s="84"/>
      <c r="W52" s="203" t="s">
        <v>9457</v>
      </c>
    </row>
    <row r="53" spans="1:23" x14ac:dyDescent="0.3">
      <c r="A53" s="203" t="s">
        <v>1572</v>
      </c>
      <c r="B53" s="203" t="s">
        <v>1246</v>
      </c>
      <c r="C53" s="203" t="s">
        <v>9775</v>
      </c>
      <c r="D53" s="203" t="s">
        <v>9776</v>
      </c>
      <c r="E53" s="203" t="s">
        <v>9777</v>
      </c>
      <c r="F53" s="203" t="s">
        <v>9451</v>
      </c>
      <c r="G53" s="203" t="s">
        <v>9777</v>
      </c>
      <c r="H53" s="203" t="s">
        <v>9778</v>
      </c>
      <c r="I53" s="203" t="s">
        <v>9453</v>
      </c>
      <c r="J53" s="203" t="s">
        <v>9779</v>
      </c>
      <c r="K53" s="84">
        <v>45918</v>
      </c>
      <c r="L53" s="84">
        <v>45922</v>
      </c>
      <c r="M53" s="84">
        <v>46008</v>
      </c>
      <c r="N53" s="203" t="s">
        <v>9780</v>
      </c>
      <c r="O53" s="86">
        <v>9000000</v>
      </c>
      <c r="P53" s="203" t="s">
        <v>9781</v>
      </c>
      <c r="Q53" s="203" t="s">
        <v>9779</v>
      </c>
      <c r="R53" s="84">
        <v>45918</v>
      </c>
      <c r="S53" s="84">
        <v>45918</v>
      </c>
      <c r="T53" s="84"/>
      <c r="U53" s="84"/>
      <c r="V53" s="84"/>
      <c r="W53" s="203" t="s">
        <v>9457</v>
      </c>
    </row>
    <row r="54" spans="1:23" x14ac:dyDescent="0.3">
      <c r="A54" s="203" t="s">
        <v>1572</v>
      </c>
      <c r="B54" s="203" t="s">
        <v>1246</v>
      </c>
      <c r="C54" s="203" t="s">
        <v>10821</v>
      </c>
      <c r="D54" s="203" t="s">
        <v>10822</v>
      </c>
      <c r="E54" s="203" t="s">
        <v>10823</v>
      </c>
      <c r="F54" s="203" t="s">
        <v>9451</v>
      </c>
      <c r="G54" s="203" t="s">
        <v>10823</v>
      </c>
      <c r="H54" s="203" t="s">
        <v>10824</v>
      </c>
      <c r="I54" s="203" t="s">
        <v>9453</v>
      </c>
      <c r="J54" s="203" t="s">
        <v>10825</v>
      </c>
      <c r="K54" s="84">
        <v>45922</v>
      </c>
      <c r="L54" s="84">
        <v>45922</v>
      </c>
      <c r="M54" s="84">
        <v>46013</v>
      </c>
      <c r="N54" s="203" t="s">
        <v>10826</v>
      </c>
      <c r="O54" s="86">
        <v>9000000</v>
      </c>
      <c r="P54" s="203" t="s">
        <v>10827</v>
      </c>
      <c r="Q54" s="203" t="s">
        <v>10825</v>
      </c>
      <c r="R54" s="84">
        <v>45919</v>
      </c>
      <c r="S54" s="84">
        <v>45919</v>
      </c>
      <c r="T54" s="84"/>
      <c r="U54" s="84"/>
      <c r="V54" s="84"/>
      <c r="W54" s="203" t="s">
        <v>9457</v>
      </c>
    </row>
    <row r="55" spans="1:23" x14ac:dyDescent="0.3">
      <c r="A55" s="203" t="s">
        <v>1572</v>
      </c>
      <c r="B55" s="203" t="s">
        <v>1246</v>
      </c>
      <c r="C55" s="203" t="s">
        <v>9789</v>
      </c>
      <c r="D55" s="203" t="s">
        <v>9790</v>
      </c>
      <c r="E55" s="203" t="s">
        <v>9791</v>
      </c>
      <c r="F55" s="203" t="s">
        <v>9451</v>
      </c>
      <c r="G55" s="203" t="s">
        <v>9791</v>
      </c>
      <c r="H55" s="203" t="s">
        <v>9792</v>
      </c>
      <c r="I55" s="203" t="s">
        <v>9504</v>
      </c>
      <c r="J55" s="203" t="s">
        <v>9793</v>
      </c>
      <c r="K55" s="84">
        <v>45915</v>
      </c>
      <c r="L55" s="84">
        <v>45919</v>
      </c>
      <c r="M55" s="84">
        <v>46009</v>
      </c>
      <c r="N55" s="203" t="s">
        <v>9794</v>
      </c>
      <c r="O55" s="86">
        <v>11100000</v>
      </c>
      <c r="P55" s="203" t="s">
        <v>9795</v>
      </c>
      <c r="Q55" s="203" t="s">
        <v>9793</v>
      </c>
      <c r="R55" s="84">
        <v>45912</v>
      </c>
      <c r="S55" s="84">
        <v>45912</v>
      </c>
      <c r="T55" s="84"/>
      <c r="U55" s="84"/>
      <c r="V55" s="84"/>
      <c r="W55" s="203" t="s">
        <v>9457</v>
      </c>
    </row>
    <row r="56" spans="1:23" x14ac:dyDescent="0.3">
      <c r="A56" s="203" t="s">
        <v>1605</v>
      </c>
      <c r="B56" s="203" t="s">
        <v>1247</v>
      </c>
      <c r="C56" s="203" t="s">
        <v>9466</v>
      </c>
      <c r="D56" s="203" t="s">
        <v>9467</v>
      </c>
      <c r="E56" s="203" t="s">
        <v>9468</v>
      </c>
      <c r="F56" s="203" t="s">
        <v>9451</v>
      </c>
      <c r="G56" s="203" t="s">
        <v>9468</v>
      </c>
      <c r="H56" s="203" t="s">
        <v>9467</v>
      </c>
      <c r="I56" s="203" t="s">
        <v>9469</v>
      </c>
      <c r="J56" s="203" t="s">
        <v>9470</v>
      </c>
      <c r="K56" s="84"/>
      <c r="L56" s="84"/>
      <c r="M56" s="84">
        <v>46222</v>
      </c>
      <c r="N56" s="203" t="s">
        <v>9471</v>
      </c>
      <c r="O56" s="86">
        <v>0</v>
      </c>
      <c r="P56" s="203" t="s">
        <v>9472</v>
      </c>
      <c r="Q56" s="203" t="s">
        <v>9473</v>
      </c>
      <c r="R56" s="84">
        <v>46041</v>
      </c>
      <c r="S56" s="84">
        <v>46041</v>
      </c>
      <c r="T56" s="84"/>
      <c r="U56" s="84"/>
      <c r="V56" s="84"/>
      <c r="W56" s="203" t="s">
        <v>9457</v>
      </c>
    </row>
    <row r="57" spans="1:23" x14ac:dyDescent="0.3">
      <c r="A57" s="203" t="s">
        <v>1605</v>
      </c>
      <c r="B57" s="203" t="s">
        <v>1247</v>
      </c>
      <c r="C57" s="203" t="s">
        <v>9466</v>
      </c>
      <c r="D57" s="203" t="s">
        <v>9474</v>
      </c>
      <c r="E57" s="203" t="s">
        <v>9468</v>
      </c>
      <c r="F57" s="203" t="s">
        <v>9451</v>
      </c>
      <c r="G57" s="203" t="s">
        <v>9468</v>
      </c>
      <c r="H57" s="203" t="s">
        <v>9475</v>
      </c>
      <c r="I57" s="203" t="s">
        <v>9453</v>
      </c>
      <c r="J57" s="203" t="s">
        <v>9476</v>
      </c>
      <c r="K57" s="84">
        <v>46041</v>
      </c>
      <c r="L57" s="84">
        <v>46041</v>
      </c>
      <c r="M57" s="84">
        <v>46221</v>
      </c>
      <c r="N57" s="203" t="s">
        <v>9477</v>
      </c>
      <c r="O57" s="86">
        <v>25760100</v>
      </c>
      <c r="P57" s="203" t="s">
        <v>9472</v>
      </c>
      <c r="Q57" s="203" t="s">
        <v>9476</v>
      </c>
      <c r="R57" s="84">
        <v>46041</v>
      </c>
      <c r="S57" s="84">
        <v>46041</v>
      </c>
      <c r="T57" s="84"/>
      <c r="U57" s="84"/>
      <c r="V57" s="84"/>
      <c r="W57" s="203" t="s">
        <v>9457</v>
      </c>
    </row>
    <row r="58" spans="1:23" x14ac:dyDescent="0.3">
      <c r="A58" s="203" t="s">
        <v>1779</v>
      </c>
      <c r="B58" s="203" t="s">
        <v>1245</v>
      </c>
      <c r="C58" s="203" t="s">
        <v>9803</v>
      </c>
      <c r="D58" s="203" t="s">
        <v>9804</v>
      </c>
      <c r="E58" s="203" t="s">
        <v>9805</v>
      </c>
      <c r="F58" s="203" t="s">
        <v>9451</v>
      </c>
      <c r="G58" s="203" t="s">
        <v>9805</v>
      </c>
      <c r="H58" s="203" t="s">
        <v>9806</v>
      </c>
      <c r="I58" s="203" t="s">
        <v>9504</v>
      </c>
      <c r="J58" s="203" t="s">
        <v>9807</v>
      </c>
      <c r="K58" s="84">
        <v>45653</v>
      </c>
      <c r="L58" s="84">
        <v>45653</v>
      </c>
      <c r="M58" s="84">
        <v>45773</v>
      </c>
      <c r="N58" s="203" t="s">
        <v>9808</v>
      </c>
      <c r="O58" s="86">
        <v>20000000</v>
      </c>
      <c r="P58" s="203" t="s">
        <v>9809</v>
      </c>
      <c r="Q58" s="203" t="s">
        <v>9807</v>
      </c>
      <c r="R58" s="84">
        <v>45652</v>
      </c>
      <c r="S58" s="84">
        <v>45652</v>
      </c>
      <c r="T58" s="84"/>
      <c r="U58" s="84"/>
      <c r="V58" s="84"/>
      <c r="W58" s="203" t="s">
        <v>9457</v>
      </c>
    </row>
    <row r="59" spans="1:23" x14ac:dyDescent="0.3">
      <c r="A59" s="203" t="s">
        <v>1433</v>
      </c>
      <c r="B59" s="203" t="s">
        <v>1246</v>
      </c>
      <c r="C59" s="203" t="s">
        <v>9810</v>
      </c>
      <c r="D59" s="203" t="s">
        <v>9811</v>
      </c>
      <c r="E59" s="203" t="s">
        <v>9812</v>
      </c>
      <c r="F59" s="203" t="s">
        <v>9451</v>
      </c>
      <c r="G59" s="203" t="s">
        <v>9812</v>
      </c>
      <c r="H59" s="203" t="s">
        <v>9813</v>
      </c>
      <c r="I59" s="203" t="s">
        <v>9462</v>
      </c>
      <c r="J59" s="203" t="s">
        <v>9814</v>
      </c>
      <c r="K59" s="84">
        <v>45798</v>
      </c>
      <c r="L59" s="84">
        <v>45799</v>
      </c>
      <c r="M59" s="84">
        <v>45921</v>
      </c>
      <c r="N59" s="203" t="s">
        <v>9815</v>
      </c>
      <c r="O59" s="86">
        <v>12365452</v>
      </c>
      <c r="P59" s="203" t="s">
        <v>9816</v>
      </c>
      <c r="Q59" s="203" t="s">
        <v>9814</v>
      </c>
      <c r="R59" s="84">
        <v>45798</v>
      </c>
      <c r="S59" s="84">
        <v>45798</v>
      </c>
      <c r="T59" s="84"/>
      <c r="U59" s="84"/>
      <c r="V59" s="84"/>
      <c r="W59" s="203" t="s">
        <v>9457</v>
      </c>
    </row>
    <row r="60" spans="1:23" x14ac:dyDescent="0.3">
      <c r="A60" s="203" t="s">
        <v>3366</v>
      </c>
      <c r="B60" s="203" t="s">
        <v>1247</v>
      </c>
      <c r="C60" s="203" t="s">
        <v>33805</v>
      </c>
      <c r="D60" s="203" t="s">
        <v>33806</v>
      </c>
      <c r="E60" s="203" t="s">
        <v>33807</v>
      </c>
      <c r="F60" s="203" t="s">
        <v>9451</v>
      </c>
      <c r="G60" s="203" t="s">
        <v>33807</v>
      </c>
      <c r="H60" s="203" t="s">
        <v>33808</v>
      </c>
      <c r="I60" s="203" t="s">
        <v>9482</v>
      </c>
      <c r="J60" s="203" t="s">
        <v>33809</v>
      </c>
      <c r="K60" s="84">
        <v>46248</v>
      </c>
      <c r="L60" s="84"/>
      <c r="M60" s="84">
        <v>46358</v>
      </c>
      <c r="N60" s="203" t="s">
        <v>23147</v>
      </c>
      <c r="O60" s="86">
        <v>10651070.5</v>
      </c>
      <c r="P60" s="203" t="s">
        <v>33810</v>
      </c>
      <c r="Q60" s="203" t="s">
        <v>33809</v>
      </c>
      <c r="R60" s="84">
        <v>46248</v>
      </c>
      <c r="S60" s="84">
        <v>46248</v>
      </c>
      <c r="T60" s="84"/>
      <c r="U60" s="84"/>
      <c r="V60" s="84"/>
      <c r="W60" s="203" t="s">
        <v>9457</v>
      </c>
    </row>
    <row r="61" spans="1:23" x14ac:dyDescent="0.3">
      <c r="A61" s="203" t="s">
        <v>1524</v>
      </c>
      <c r="B61" s="203" t="s">
        <v>1246</v>
      </c>
      <c r="C61" s="203" t="s">
        <v>9838</v>
      </c>
      <c r="D61" s="203" t="s">
        <v>9839</v>
      </c>
      <c r="E61" s="203" t="s">
        <v>9840</v>
      </c>
      <c r="F61" s="203" t="s">
        <v>9451</v>
      </c>
      <c r="G61" s="203" t="s">
        <v>9840</v>
      </c>
      <c r="H61" s="203" t="s">
        <v>9841</v>
      </c>
      <c r="I61" s="203" t="s">
        <v>9504</v>
      </c>
      <c r="J61" s="203" t="s">
        <v>9842</v>
      </c>
      <c r="K61" s="84">
        <v>45980</v>
      </c>
      <c r="L61" s="84">
        <v>45988</v>
      </c>
      <c r="M61" s="84">
        <v>46022</v>
      </c>
      <c r="N61" s="203" t="s">
        <v>9843</v>
      </c>
      <c r="O61" s="86">
        <v>616939507</v>
      </c>
      <c r="P61" s="203" t="s">
        <v>9844</v>
      </c>
      <c r="Q61" s="203" t="s">
        <v>9845</v>
      </c>
      <c r="R61" s="84">
        <v>45959</v>
      </c>
      <c r="S61" s="84">
        <v>45959</v>
      </c>
      <c r="T61" s="84">
        <v>45967</v>
      </c>
      <c r="U61" s="84">
        <v>45967</v>
      </c>
      <c r="V61" s="84">
        <v>45967</v>
      </c>
      <c r="W61" s="203" t="s">
        <v>9457</v>
      </c>
    </row>
    <row r="62" spans="1:23" x14ac:dyDescent="0.3">
      <c r="A62" s="203" t="s">
        <v>3328</v>
      </c>
      <c r="B62" s="203" t="s">
        <v>2948</v>
      </c>
      <c r="C62" s="203" t="s">
        <v>9855</v>
      </c>
      <c r="D62" s="203" t="s">
        <v>9856</v>
      </c>
      <c r="E62" s="203" t="s">
        <v>9857</v>
      </c>
      <c r="F62" s="203" t="s">
        <v>9451</v>
      </c>
      <c r="G62" s="203" t="s">
        <v>9857</v>
      </c>
      <c r="H62" s="203" t="s">
        <v>9858</v>
      </c>
      <c r="I62" s="203" t="s">
        <v>9859</v>
      </c>
      <c r="J62" s="203" t="s">
        <v>9860</v>
      </c>
      <c r="K62" s="84">
        <v>45072</v>
      </c>
      <c r="L62" s="84">
        <v>45106</v>
      </c>
      <c r="M62" s="84">
        <v>45649</v>
      </c>
      <c r="N62" s="203" t="s">
        <v>9861</v>
      </c>
      <c r="O62" s="86">
        <v>3214907841.8800001</v>
      </c>
      <c r="P62" s="203" t="s">
        <v>9862</v>
      </c>
      <c r="Q62" s="203" t="s">
        <v>9860</v>
      </c>
      <c r="R62" s="84">
        <v>44998</v>
      </c>
      <c r="S62" s="84">
        <v>44998</v>
      </c>
      <c r="T62" s="84">
        <v>45009</v>
      </c>
      <c r="U62" s="84">
        <v>45048</v>
      </c>
      <c r="V62" s="84">
        <v>45009</v>
      </c>
      <c r="W62" s="203" t="s">
        <v>9457</v>
      </c>
    </row>
    <row r="63" spans="1:23" x14ac:dyDescent="0.3">
      <c r="A63" s="203" t="s">
        <v>3328</v>
      </c>
      <c r="B63" s="203" t="s">
        <v>2948</v>
      </c>
      <c r="C63" s="203" t="s">
        <v>9855</v>
      </c>
      <c r="D63" s="203" t="s">
        <v>9863</v>
      </c>
      <c r="E63" s="203" t="s">
        <v>9857</v>
      </c>
      <c r="F63" s="203" t="s">
        <v>9451</v>
      </c>
      <c r="G63" s="203" t="s">
        <v>9857</v>
      </c>
      <c r="H63" s="203" t="s">
        <v>9864</v>
      </c>
      <c r="I63" s="203" t="s">
        <v>9859</v>
      </c>
      <c r="J63" s="203" t="s">
        <v>9865</v>
      </c>
      <c r="K63" s="84">
        <v>45065</v>
      </c>
      <c r="L63" s="84">
        <v>45106</v>
      </c>
      <c r="M63" s="84">
        <v>45650</v>
      </c>
      <c r="N63" s="203" t="s">
        <v>9866</v>
      </c>
      <c r="O63" s="86">
        <v>4608306399</v>
      </c>
      <c r="P63" s="203" t="s">
        <v>9862</v>
      </c>
      <c r="Q63" s="203" t="s">
        <v>9865</v>
      </c>
      <c r="R63" s="84">
        <v>44998</v>
      </c>
      <c r="S63" s="84">
        <v>44998</v>
      </c>
      <c r="T63" s="84">
        <v>45009</v>
      </c>
      <c r="U63" s="84">
        <v>45048</v>
      </c>
      <c r="V63" s="84">
        <v>45009</v>
      </c>
      <c r="W63" s="203" t="s">
        <v>9457</v>
      </c>
    </row>
    <row r="64" spans="1:23" x14ac:dyDescent="0.3">
      <c r="A64" s="203" t="s">
        <v>3328</v>
      </c>
      <c r="B64" s="203" t="s">
        <v>2948</v>
      </c>
      <c r="C64" s="203" t="s">
        <v>9855</v>
      </c>
      <c r="D64" s="203" t="s">
        <v>9867</v>
      </c>
      <c r="E64" s="203" t="s">
        <v>9857</v>
      </c>
      <c r="F64" s="203" t="s">
        <v>9451</v>
      </c>
      <c r="G64" s="203" t="s">
        <v>9857</v>
      </c>
      <c r="H64" s="203" t="s">
        <v>9868</v>
      </c>
      <c r="I64" s="203" t="s">
        <v>9859</v>
      </c>
      <c r="J64" s="203" t="s">
        <v>9869</v>
      </c>
      <c r="K64" s="84">
        <v>45072</v>
      </c>
      <c r="L64" s="84">
        <v>45106</v>
      </c>
      <c r="M64" s="84">
        <v>45649</v>
      </c>
      <c r="N64" s="203" t="s">
        <v>9870</v>
      </c>
      <c r="O64" s="86">
        <v>5213171705.5200005</v>
      </c>
      <c r="P64" s="203" t="s">
        <v>9862</v>
      </c>
      <c r="Q64" s="203" t="s">
        <v>9869</v>
      </c>
      <c r="R64" s="84">
        <v>44998</v>
      </c>
      <c r="S64" s="84">
        <v>44998</v>
      </c>
      <c r="T64" s="84">
        <v>45009</v>
      </c>
      <c r="U64" s="84">
        <v>45048</v>
      </c>
      <c r="V64" s="84">
        <v>45009</v>
      </c>
      <c r="W64" s="203" t="s">
        <v>9457</v>
      </c>
    </row>
    <row r="65" spans="1:23" x14ac:dyDescent="0.3">
      <c r="A65" s="203" t="s">
        <v>5454</v>
      </c>
      <c r="B65" s="203" t="s">
        <v>1245</v>
      </c>
      <c r="C65" s="203" t="s">
        <v>9871</v>
      </c>
      <c r="D65" s="203" t="s">
        <v>9872</v>
      </c>
      <c r="E65" s="203" t="s">
        <v>9873</v>
      </c>
      <c r="F65" s="203" t="s">
        <v>9451</v>
      </c>
      <c r="G65" s="203" t="s">
        <v>9873</v>
      </c>
      <c r="H65" s="203" t="s">
        <v>9874</v>
      </c>
      <c r="I65" s="203" t="s">
        <v>9462</v>
      </c>
      <c r="J65" s="203" t="s">
        <v>9875</v>
      </c>
      <c r="K65" s="84">
        <v>45539</v>
      </c>
      <c r="L65" s="84">
        <v>45540</v>
      </c>
      <c r="M65" s="84">
        <v>45630</v>
      </c>
      <c r="N65" s="203" t="s">
        <v>9876</v>
      </c>
      <c r="O65" s="86">
        <v>15000000</v>
      </c>
      <c r="P65" s="203" t="s">
        <v>9877</v>
      </c>
      <c r="Q65" s="203" t="s">
        <v>9875</v>
      </c>
      <c r="R65" s="84">
        <v>45539</v>
      </c>
      <c r="S65" s="84">
        <v>45539</v>
      </c>
      <c r="T65" s="84"/>
      <c r="U65" s="84"/>
      <c r="V65" s="84"/>
      <c r="W65" s="203" t="s">
        <v>9457</v>
      </c>
    </row>
    <row r="66" spans="1:23" x14ac:dyDescent="0.3">
      <c r="A66" s="203" t="s">
        <v>4118</v>
      </c>
      <c r="B66" s="203" t="s">
        <v>1245</v>
      </c>
      <c r="C66" s="203" t="s">
        <v>9846</v>
      </c>
      <c r="D66" s="203" t="s">
        <v>9471</v>
      </c>
      <c r="E66" s="203" t="s">
        <v>9847</v>
      </c>
      <c r="F66" s="203" t="s">
        <v>9451</v>
      </c>
      <c r="G66" s="203"/>
      <c r="H66" s="203"/>
      <c r="I66" s="203"/>
      <c r="J66" s="203"/>
      <c r="K66" s="84"/>
      <c r="L66" s="84"/>
      <c r="M66" s="84"/>
      <c r="N66" s="203"/>
      <c r="O66" s="86"/>
      <c r="P66" s="203"/>
      <c r="Q66" s="203"/>
      <c r="R66" s="84">
        <v>45561</v>
      </c>
      <c r="S66" s="84">
        <v>45561</v>
      </c>
      <c r="T66" s="84">
        <v>45581</v>
      </c>
      <c r="U66" s="84">
        <v>45581</v>
      </c>
      <c r="V66" s="84">
        <v>45581</v>
      </c>
      <c r="W66" s="203" t="s">
        <v>9723</v>
      </c>
    </row>
    <row r="67" spans="1:23" x14ac:dyDescent="0.3">
      <c r="A67" s="203" t="s">
        <v>1505</v>
      </c>
      <c r="B67" s="203" t="s">
        <v>1246</v>
      </c>
      <c r="C67" s="203" t="s">
        <v>12765</v>
      </c>
      <c r="D67" s="203" t="s">
        <v>12766</v>
      </c>
      <c r="E67" s="203" t="s">
        <v>12767</v>
      </c>
      <c r="F67" s="203" t="s">
        <v>9451</v>
      </c>
      <c r="G67" s="203" t="s">
        <v>12767</v>
      </c>
      <c r="H67" s="203" t="s">
        <v>12768</v>
      </c>
      <c r="I67" s="203" t="s">
        <v>9462</v>
      </c>
      <c r="J67" s="203" t="s">
        <v>12769</v>
      </c>
      <c r="K67" s="84">
        <v>45700</v>
      </c>
      <c r="L67" s="84">
        <v>45701</v>
      </c>
      <c r="M67" s="84">
        <v>45881</v>
      </c>
      <c r="N67" s="203" t="s">
        <v>12770</v>
      </c>
      <c r="O67" s="86">
        <v>23918382</v>
      </c>
      <c r="P67" s="203" t="s">
        <v>12771</v>
      </c>
      <c r="Q67" s="203" t="s">
        <v>12769</v>
      </c>
      <c r="R67" s="84">
        <v>45699</v>
      </c>
      <c r="S67" s="84">
        <v>45699</v>
      </c>
      <c r="T67" s="84"/>
      <c r="U67" s="84"/>
      <c r="V67" s="84"/>
      <c r="W67" s="203" t="s">
        <v>9457</v>
      </c>
    </row>
    <row r="68" spans="1:23" x14ac:dyDescent="0.3">
      <c r="A68" s="203" t="s">
        <v>1467</v>
      </c>
      <c r="B68" s="203" t="s">
        <v>1247</v>
      </c>
      <c r="C68" s="203" t="s">
        <v>9848</v>
      </c>
      <c r="D68" s="203" t="s">
        <v>9849</v>
      </c>
      <c r="E68" s="203" t="s">
        <v>9850</v>
      </c>
      <c r="F68" s="203" t="s">
        <v>9451</v>
      </c>
      <c r="G68" s="203" t="s">
        <v>9850</v>
      </c>
      <c r="H68" s="203" t="s">
        <v>9851</v>
      </c>
      <c r="I68" s="203" t="s">
        <v>9453</v>
      </c>
      <c r="J68" s="203" t="s">
        <v>9852</v>
      </c>
      <c r="K68" s="84">
        <v>46048</v>
      </c>
      <c r="L68" s="84">
        <v>46051</v>
      </c>
      <c r="M68" s="84">
        <v>46231</v>
      </c>
      <c r="N68" s="203" t="s">
        <v>9853</v>
      </c>
      <c r="O68" s="86">
        <v>27236082</v>
      </c>
      <c r="P68" s="203" t="s">
        <v>9854</v>
      </c>
      <c r="Q68" s="203" t="s">
        <v>9852</v>
      </c>
      <c r="R68" s="84">
        <v>46047</v>
      </c>
      <c r="S68" s="84">
        <v>46047</v>
      </c>
      <c r="T68" s="84"/>
      <c r="U68" s="84"/>
      <c r="V68" s="84"/>
      <c r="W68" s="203" t="s">
        <v>9457</v>
      </c>
    </row>
    <row r="69" spans="1:23" x14ac:dyDescent="0.3">
      <c r="A69" s="203" t="s">
        <v>1605</v>
      </c>
      <c r="B69" s="203" t="s">
        <v>1247</v>
      </c>
      <c r="C69" s="203" t="s">
        <v>9878</v>
      </c>
      <c r="D69" s="203" t="s">
        <v>9879</v>
      </c>
      <c r="E69" s="203" t="s">
        <v>9880</v>
      </c>
      <c r="F69" s="203" t="s">
        <v>9451</v>
      </c>
      <c r="G69" s="203" t="s">
        <v>9880</v>
      </c>
      <c r="H69" s="203" t="s">
        <v>9881</v>
      </c>
      <c r="I69" s="203" t="s">
        <v>9482</v>
      </c>
      <c r="J69" s="203" t="s">
        <v>9882</v>
      </c>
      <c r="K69" s="84">
        <v>46237</v>
      </c>
      <c r="L69" s="84"/>
      <c r="M69" s="84">
        <v>46386</v>
      </c>
      <c r="N69" s="203" t="s">
        <v>9883</v>
      </c>
      <c r="O69" s="86">
        <v>21466750</v>
      </c>
      <c r="P69" s="203" t="s">
        <v>9884</v>
      </c>
      <c r="Q69" s="203" t="s">
        <v>9882</v>
      </c>
      <c r="R69" s="84">
        <v>46233</v>
      </c>
      <c r="S69" s="84">
        <v>46233</v>
      </c>
      <c r="T69" s="84"/>
      <c r="U69" s="84"/>
      <c r="V69" s="84"/>
      <c r="W69" s="203" t="s">
        <v>9457</v>
      </c>
    </row>
    <row r="70" spans="1:23" x14ac:dyDescent="0.3">
      <c r="A70" s="203" t="s">
        <v>1542</v>
      </c>
      <c r="B70" s="203" t="s">
        <v>1245</v>
      </c>
      <c r="C70" s="203" t="s">
        <v>9893</v>
      </c>
      <c r="D70" s="203" t="s">
        <v>9894</v>
      </c>
      <c r="E70" s="203" t="s">
        <v>9895</v>
      </c>
      <c r="F70" s="203" t="s">
        <v>9451</v>
      </c>
      <c r="G70" s="203" t="s">
        <v>9895</v>
      </c>
      <c r="H70" s="203" t="s">
        <v>9896</v>
      </c>
      <c r="I70" s="203" t="s">
        <v>9462</v>
      </c>
      <c r="J70" s="203" t="s">
        <v>9897</v>
      </c>
      <c r="K70" s="84">
        <v>45617</v>
      </c>
      <c r="L70" s="84">
        <v>45618</v>
      </c>
      <c r="M70" s="84">
        <v>45657</v>
      </c>
      <c r="N70" s="203" t="s">
        <v>9898</v>
      </c>
      <c r="O70" s="86">
        <v>5550000</v>
      </c>
      <c r="P70" s="203" t="s">
        <v>9899</v>
      </c>
      <c r="Q70" s="203" t="s">
        <v>9897</v>
      </c>
      <c r="R70" s="84">
        <v>45616</v>
      </c>
      <c r="S70" s="84">
        <v>45616</v>
      </c>
      <c r="T70" s="84"/>
      <c r="U70" s="84"/>
      <c r="V70" s="84"/>
      <c r="W70" s="203" t="s">
        <v>9457</v>
      </c>
    </row>
    <row r="71" spans="1:23" x14ac:dyDescent="0.3">
      <c r="A71" s="203" t="s">
        <v>1592</v>
      </c>
      <c r="B71" s="203" t="s">
        <v>1245</v>
      </c>
      <c r="C71" s="203" t="s">
        <v>11398</v>
      </c>
      <c r="D71" s="203" t="s">
        <v>11399</v>
      </c>
      <c r="E71" s="203" t="s">
        <v>11400</v>
      </c>
      <c r="F71" s="203" t="s">
        <v>9451</v>
      </c>
      <c r="G71" s="203" t="s">
        <v>11400</v>
      </c>
      <c r="H71" s="203" t="s">
        <v>11401</v>
      </c>
      <c r="I71" s="203" t="s">
        <v>9859</v>
      </c>
      <c r="J71" s="203" t="s">
        <v>11402</v>
      </c>
      <c r="K71" s="84">
        <v>45821</v>
      </c>
      <c r="L71" s="84">
        <v>45905</v>
      </c>
      <c r="M71" s="84">
        <v>46230</v>
      </c>
      <c r="N71" s="203" t="s">
        <v>11403</v>
      </c>
      <c r="O71" s="86">
        <v>1952255570.6500001</v>
      </c>
      <c r="P71" s="203" t="s">
        <v>11404</v>
      </c>
      <c r="Q71" s="203" t="s">
        <v>11402</v>
      </c>
      <c r="R71" s="84">
        <v>45621</v>
      </c>
      <c r="S71" s="84">
        <v>45621</v>
      </c>
      <c r="T71" s="84">
        <v>45631</v>
      </c>
      <c r="U71" s="84">
        <v>45786</v>
      </c>
      <c r="V71" s="84">
        <v>45786</v>
      </c>
      <c r="W71" s="203" t="s">
        <v>9457</v>
      </c>
    </row>
    <row r="72" spans="1:23" x14ac:dyDescent="0.3">
      <c r="A72" s="203" t="s">
        <v>1561</v>
      </c>
      <c r="B72" s="203" t="s">
        <v>1246</v>
      </c>
      <c r="C72" s="203" t="s">
        <v>9900</v>
      </c>
      <c r="D72" s="203" t="s">
        <v>9901</v>
      </c>
      <c r="E72" s="203" t="s">
        <v>9902</v>
      </c>
      <c r="F72" s="203" t="s">
        <v>9451</v>
      </c>
      <c r="G72" s="203" t="s">
        <v>9902</v>
      </c>
      <c r="H72" s="203" t="s">
        <v>9903</v>
      </c>
      <c r="I72" s="203" t="s">
        <v>9453</v>
      </c>
      <c r="J72" s="203" t="s">
        <v>9904</v>
      </c>
      <c r="K72" s="84">
        <v>45929</v>
      </c>
      <c r="L72" s="84">
        <v>45936</v>
      </c>
      <c r="M72" s="84">
        <v>46022</v>
      </c>
      <c r="N72" s="203" t="s">
        <v>9905</v>
      </c>
      <c r="O72" s="86">
        <v>428696154</v>
      </c>
      <c r="P72" s="203" t="s">
        <v>9906</v>
      </c>
      <c r="Q72" s="203" t="s">
        <v>9904</v>
      </c>
      <c r="R72" s="84">
        <v>45915</v>
      </c>
      <c r="S72" s="84">
        <v>45915</v>
      </c>
      <c r="T72" s="84">
        <v>45919</v>
      </c>
      <c r="U72" s="84">
        <v>45919</v>
      </c>
      <c r="V72" s="84">
        <v>45919</v>
      </c>
      <c r="W72" s="203" t="s">
        <v>9457</v>
      </c>
    </row>
    <row r="73" spans="1:23" x14ac:dyDescent="0.3">
      <c r="A73" s="203" t="s">
        <v>2940</v>
      </c>
      <c r="B73" s="203" t="s">
        <v>1245</v>
      </c>
      <c r="C73" s="203" t="s">
        <v>10027</v>
      </c>
      <c r="D73" s="203" t="s">
        <v>10028</v>
      </c>
      <c r="E73" s="203" t="s">
        <v>10029</v>
      </c>
      <c r="F73" s="203" t="s">
        <v>9451</v>
      </c>
      <c r="G73" s="203" t="s">
        <v>10029</v>
      </c>
      <c r="H73" s="203" t="s">
        <v>10030</v>
      </c>
      <c r="I73" s="203" t="s">
        <v>9462</v>
      </c>
      <c r="J73" s="203" t="s">
        <v>10031</v>
      </c>
      <c r="K73" s="84">
        <v>45582</v>
      </c>
      <c r="L73" s="84">
        <v>45582</v>
      </c>
      <c r="M73" s="84">
        <v>45657</v>
      </c>
      <c r="N73" s="203" t="s">
        <v>10032</v>
      </c>
      <c r="O73" s="86">
        <v>6601852</v>
      </c>
      <c r="P73" s="203" t="s">
        <v>10033</v>
      </c>
      <c r="Q73" s="203" t="s">
        <v>10031</v>
      </c>
      <c r="R73" s="84">
        <v>45581</v>
      </c>
      <c r="S73" s="84">
        <v>45581</v>
      </c>
      <c r="T73" s="84"/>
      <c r="U73" s="84"/>
      <c r="V73" s="84"/>
      <c r="W73" s="203" t="s">
        <v>9457</v>
      </c>
    </row>
    <row r="74" spans="1:23" x14ac:dyDescent="0.3">
      <c r="A74" s="203" t="s">
        <v>1572</v>
      </c>
      <c r="B74" s="203" t="s">
        <v>1246</v>
      </c>
      <c r="C74" s="203" t="s">
        <v>10310</v>
      </c>
      <c r="D74" s="203" t="s">
        <v>10311</v>
      </c>
      <c r="E74" s="203" t="s">
        <v>10312</v>
      </c>
      <c r="F74" s="203" t="s">
        <v>9451</v>
      </c>
      <c r="G74" s="203" t="s">
        <v>10312</v>
      </c>
      <c r="H74" s="203" t="s">
        <v>10313</v>
      </c>
      <c r="I74" s="203" t="s">
        <v>9453</v>
      </c>
      <c r="J74" s="203" t="s">
        <v>10314</v>
      </c>
      <c r="K74" s="84">
        <v>45930</v>
      </c>
      <c r="L74" s="84">
        <v>45931</v>
      </c>
      <c r="M74" s="84">
        <v>46021</v>
      </c>
      <c r="N74" s="203" t="s">
        <v>10315</v>
      </c>
      <c r="O74" s="86">
        <v>9000000</v>
      </c>
      <c r="P74" s="203" t="s">
        <v>10316</v>
      </c>
      <c r="Q74" s="203" t="s">
        <v>10314</v>
      </c>
      <c r="R74" s="84">
        <v>45926</v>
      </c>
      <c r="S74" s="84">
        <v>45926</v>
      </c>
      <c r="T74" s="84"/>
      <c r="U74" s="84"/>
      <c r="V74" s="84"/>
      <c r="W74" s="203" t="s">
        <v>9457</v>
      </c>
    </row>
    <row r="75" spans="1:23" x14ac:dyDescent="0.3">
      <c r="A75" s="203" t="s">
        <v>1595</v>
      </c>
      <c r="B75" s="203" t="s">
        <v>1247</v>
      </c>
      <c r="C75" s="203" t="s">
        <v>9907</v>
      </c>
      <c r="D75" s="203" t="s">
        <v>9908</v>
      </c>
      <c r="E75" s="203" t="s">
        <v>9909</v>
      </c>
      <c r="F75" s="203" t="s">
        <v>9451</v>
      </c>
      <c r="G75" s="203" t="s">
        <v>9909</v>
      </c>
      <c r="H75" s="203" t="s">
        <v>9910</v>
      </c>
      <c r="I75" s="203" t="s">
        <v>9504</v>
      </c>
      <c r="J75" s="203" t="s">
        <v>9911</v>
      </c>
      <c r="K75" s="84">
        <v>46052</v>
      </c>
      <c r="L75" s="84">
        <v>46053</v>
      </c>
      <c r="M75" s="84">
        <v>46141</v>
      </c>
      <c r="N75" s="203" t="s">
        <v>9912</v>
      </c>
      <c r="O75" s="86">
        <v>28105512</v>
      </c>
      <c r="P75" s="203" t="s">
        <v>9913</v>
      </c>
      <c r="Q75" s="203" t="s">
        <v>9914</v>
      </c>
      <c r="R75" s="84">
        <v>46052</v>
      </c>
      <c r="S75" s="84">
        <v>46052</v>
      </c>
      <c r="T75" s="84"/>
      <c r="U75" s="84"/>
      <c r="V75" s="84"/>
      <c r="W75" s="203" t="s">
        <v>9457</v>
      </c>
    </row>
    <row r="76" spans="1:23" x14ac:dyDescent="0.3">
      <c r="A76" s="203" t="s">
        <v>2940</v>
      </c>
      <c r="B76" s="203" t="s">
        <v>1245</v>
      </c>
      <c r="C76" s="203" t="s">
        <v>9915</v>
      </c>
      <c r="D76" s="203" t="s">
        <v>9916</v>
      </c>
      <c r="E76" s="203" t="s">
        <v>9917</v>
      </c>
      <c r="F76" s="203" t="s">
        <v>9451</v>
      </c>
      <c r="G76" s="203" t="s">
        <v>9917</v>
      </c>
      <c r="H76" s="203" t="s">
        <v>9918</v>
      </c>
      <c r="I76" s="203" t="s">
        <v>9462</v>
      </c>
      <c r="J76" s="203" t="s">
        <v>9919</v>
      </c>
      <c r="K76" s="84">
        <v>45582</v>
      </c>
      <c r="L76" s="84">
        <v>45582</v>
      </c>
      <c r="M76" s="84">
        <v>45657</v>
      </c>
      <c r="N76" s="203" t="s">
        <v>9920</v>
      </c>
      <c r="O76" s="86">
        <v>6135662</v>
      </c>
      <c r="P76" s="203" t="s">
        <v>9921</v>
      </c>
      <c r="Q76" s="203" t="s">
        <v>9919</v>
      </c>
      <c r="R76" s="84">
        <v>45581</v>
      </c>
      <c r="S76" s="84">
        <v>45581</v>
      </c>
      <c r="T76" s="84"/>
      <c r="U76" s="84"/>
      <c r="V76" s="84"/>
      <c r="W76" s="203" t="s">
        <v>9457</v>
      </c>
    </row>
    <row r="77" spans="1:23" x14ac:dyDescent="0.3">
      <c r="A77" s="203" t="s">
        <v>3233</v>
      </c>
      <c r="B77" s="203" t="s">
        <v>1245</v>
      </c>
      <c r="C77" s="203" t="s">
        <v>11180</v>
      </c>
      <c r="D77" s="203" t="s">
        <v>11181</v>
      </c>
      <c r="E77" s="203" t="s">
        <v>11182</v>
      </c>
      <c r="F77" s="203" t="s">
        <v>9451</v>
      </c>
      <c r="G77" s="203" t="s">
        <v>11182</v>
      </c>
      <c r="H77" s="203" t="s">
        <v>11181</v>
      </c>
      <c r="I77" s="203" t="s">
        <v>9469</v>
      </c>
      <c r="J77" s="203" t="s">
        <v>9470</v>
      </c>
      <c r="K77" s="84"/>
      <c r="L77" s="84"/>
      <c r="M77" s="84">
        <v>45654</v>
      </c>
      <c r="N77" s="203" t="s">
        <v>9471</v>
      </c>
      <c r="O77" s="86">
        <v>0</v>
      </c>
      <c r="P77" s="203" t="s">
        <v>11183</v>
      </c>
      <c r="Q77" s="203" t="s">
        <v>9473</v>
      </c>
      <c r="R77" s="84">
        <v>45526</v>
      </c>
      <c r="S77" s="84">
        <v>45526</v>
      </c>
      <c r="T77" s="84"/>
      <c r="U77" s="84"/>
      <c r="V77" s="84"/>
      <c r="W77" s="203" t="s">
        <v>9457</v>
      </c>
    </row>
    <row r="78" spans="1:23" x14ac:dyDescent="0.3">
      <c r="A78" s="203" t="s">
        <v>1665</v>
      </c>
      <c r="B78" s="203" t="s">
        <v>1247</v>
      </c>
      <c r="C78" s="203" t="s">
        <v>9936</v>
      </c>
      <c r="D78" s="203" t="s">
        <v>9937</v>
      </c>
      <c r="E78" s="203" t="s">
        <v>9938</v>
      </c>
      <c r="F78" s="203" t="s">
        <v>9451</v>
      </c>
      <c r="G78" s="203" t="s">
        <v>9938</v>
      </c>
      <c r="H78" s="203" t="s">
        <v>9939</v>
      </c>
      <c r="I78" s="203" t="s">
        <v>9504</v>
      </c>
      <c r="J78" s="203" t="s">
        <v>9940</v>
      </c>
      <c r="K78" s="84">
        <v>46051</v>
      </c>
      <c r="L78" s="84">
        <v>46052</v>
      </c>
      <c r="M78" s="84">
        <v>46171</v>
      </c>
      <c r="N78" s="203" t="s">
        <v>9941</v>
      </c>
      <c r="O78" s="86">
        <v>16000000</v>
      </c>
      <c r="P78" s="203" t="s">
        <v>9942</v>
      </c>
      <c r="Q78" s="203" t="s">
        <v>9940</v>
      </c>
      <c r="R78" s="84">
        <v>46051</v>
      </c>
      <c r="S78" s="84">
        <v>46051</v>
      </c>
      <c r="T78" s="84"/>
      <c r="U78" s="84"/>
      <c r="V78" s="84"/>
      <c r="W78" s="203" t="s">
        <v>9457</v>
      </c>
    </row>
    <row r="79" spans="1:23" x14ac:dyDescent="0.3">
      <c r="A79" s="203" t="s">
        <v>1750</v>
      </c>
      <c r="B79" s="203" t="s">
        <v>1246</v>
      </c>
      <c r="C79" s="203" t="s">
        <v>9950</v>
      </c>
      <c r="D79" s="203" t="s">
        <v>9951</v>
      </c>
      <c r="E79" s="203" t="s">
        <v>9952</v>
      </c>
      <c r="F79" s="203" t="s">
        <v>9451</v>
      </c>
      <c r="G79" s="203" t="s">
        <v>9952</v>
      </c>
      <c r="H79" s="203" t="s">
        <v>9953</v>
      </c>
      <c r="I79" s="203" t="s">
        <v>9453</v>
      </c>
      <c r="J79" s="203" t="s">
        <v>9954</v>
      </c>
      <c r="K79" s="84">
        <v>46010</v>
      </c>
      <c r="L79" s="84">
        <v>46020</v>
      </c>
      <c r="M79" s="84">
        <v>46112</v>
      </c>
      <c r="N79" s="203" t="s">
        <v>9955</v>
      </c>
      <c r="O79" s="86">
        <v>205305165</v>
      </c>
      <c r="P79" s="203" t="s">
        <v>9956</v>
      </c>
      <c r="Q79" s="203" t="s">
        <v>9954</v>
      </c>
      <c r="R79" s="84">
        <v>46010</v>
      </c>
      <c r="S79" s="84">
        <v>46010</v>
      </c>
      <c r="T79" s="84"/>
      <c r="U79" s="84"/>
      <c r="V79" s="84"/>
      <c r="W79" s="203" t="s">
        <v>9457</v>
      </c>
    </row>
    <row r="80" spans="1:23" x14ac:dyDescent="0.3">
      <c r="A80" s="203" t="s">
        <v>1605</v>
      </c>
      <c r="B80" s="203" t="s">
        <v>1247</v>
      </c>
      <c r="C80" s="203" t="s">
        <v>9929</v>
      </c>
      <c r="D80" s="203" t="s">
        <v>9930</v>
      </c>
      <c r="E80" s="203" t="s">
        <v>9931</v>
      </c>
      <c r="F80" s="203" t="s">
        <v>9451</v>
      </c>
      <c r="G80" s="203" t="s">
        <v>9931</v>
      </c>
      <c r="H80" s="203" t="s">
        <v>9932</v>
      </c>
      <c r="I80" s="203" t="s">
        <v>9453</v>
      </c>
      <c r="J80" s="203" t="s">
        <v>9933</v>
      </c>
      <c r="K80" s="84">
        <v>46233</v>
      </c>
      <c r="L80" s="84">
        <v>46234</v>
      </c>
      <c r="M80" s="84">
        <v>46386</v>
      </c>
      <c r="N80" s="203" t="s">
        <v>9934</v>
      </c>
      <c r="O80" s="86">
        <v>14220390</v>
      </c>
      <c r="P80" s="203" t="s">
        <v>9935</v>
      </c>
      <c r="Q80" s="203" t="s">
        <v>9933</v>
      </c>
      <c r="R80" s="84">
        <v>46232</v>
      </c>
      <c r="S80" s="84">
        <v>46232</v>
      </c>
      <c r="T80" s="84"/>
      <c r="U80" s="84"/>
      <c r="V80" s="84"/>
      <c r="W80" s="203" t="s">
        <v>9457</v>
      </c>
    </row>
    <row r="81" spans="1:23" x14ac:dyDescent="0.3">
      <c r="A81" s="203" t="s">
        <v>1447</v>
      </c>
      <c r="B81" s="203" t="s">
        <v>1246</v>
      </c>
      <c r="C81" s="203" t="s">
        <v>9971</v>
      </c>
      <c r="D81" s="203" t="s">
        <v>9972</v>
      </c>
      <c r="E81" s="203" t="s">
        <v>9973</v>
      </c>
      <c r="F81" s="203" t="s">
        <v>9451</v>
      </c>
      <c r="G81" s="203" t="s">
        <v>9973</v>
      </c>
      <c r="H81" s="203" t="s">
        <v>9972</v>
      </c>
      <c r="I81" s="203" t="s">
        <v>9469</v>
      </c>
      <c r="J81" s="203" t="s">
        <v>9470</v>
      </c>
      <c r="K81" s="84"/>
      <c r="L81" s="84"/>
      <c r="M81" s="84"/>
      <c r="N81" s="203" t="s">
        <v>9471</v>
      </c>
      <c r="O81" s="86">
        <v>0</v>
      </c>
      <c r="P81" s="203" t="s">
        <v>9974</v>
      </c>
      <c r="Q81" s="203" t="s">
        <v>9473</v>
      </c>
      <c r="R81" s="84">
        <v>45932</v>
      </c>
      <c r="S81" s="84">
        <v>45932</v>
      </c>
      <c r="T81" s="84"/>
      <c r="U81" s="84"/>
      <c r="V81" s="84"/>
      <c r="W81" s="203" t="s">
        <v>9457</v>
      </c>
    </row>
    <row r="82" spans="1:23" x14ac:dyDescent="0.3">
      <c r="A82" s="203" t="s">
        <v>1447</v>
      </c>
      <c r="B82" s="203" t="s">
        <v>1246</v>
      </c>
      <c r="C82" s="203" t="s">
        <v>9971</v>
      </c>
      <c r="D82" s="203" t="s">
        <v>9975</v>
      </c>
      <c r="E82" s="203" t="s">
        <v>9973</v>
      </c>
      <c r="F82" s="203" t="s">
        <v>9451</v>
      </c>
      <c r="G82" s="203" t="s">
        <v>9973</v>
      </c>
      <c r="H82" s="203" t="s">
        <v>9976</v>
      </c>
      <c r="I82" s="203" t="s">
        <v>9453</v>
      </c>
      <c r="J82" s="203" t="s">
        <v>9977</v>
      </c>
      <c r="K82" s="84">
        <v>45932</v>
      </c>
      <c r="L82" s="84">
        <v>45932</v>
      </c>
      <c r="M82" s="84">
        <v>46022</v>
      </c>
      <c r="N82" s="203" t="s">
        <v>9978</v>
      </c>
      <c r="O82" s="86">
        <v>11246994</v>
      </c>
      <c r="P82" s="203" t="s">
        <v>9974</v>
      </c>
      <c r="Q82" s="203" t="s">
        <v>9977</v>
      </c>
      <c r="R82" s="84">
        <v>45932</v>
      </c>
      <c r="S82" s="84">
        <v>45932</v>
      </c>
      <c r="T82" s="84"/>
      <c r="U82" s="84"/>
      <c r="V82" s="84"/>
      <c r="W82" s="203" t="s">
        <v>9457</v>
      </c>
    </row>
    <row r="83" spans="1:23" x14ac:dyDescent="0.3">
      <c r="A83" s="203" t="s">
        <v>1572</v>
      </c>
      <c r="B83" s="203" t="s">
        <v>1246</v>
      </c>
      <c r="C83" s="203" t="s">
        <v>9964</v>
      </c>
      <c r="D83" s="203" t="s">
        <v>9965</v>
      </c>
      <c r="E83" s="203" t="s">
        <v>9966</v>
      </c>
      <c r="F83" s="203" t="s">
        <v>9451</v>
      </c>
      <c r="G83" s="203" t="s">
        <v>9966</v>
      </c>
      <c r="H83" s="203" t="s">
        <v>9967</v>
      </c>
      <c r="I83" s="203" t="s">
        <v>9453</v>
      </c>
      <c r="J83" s="203" t="s">
        <v>9968</v>
      </c>
      <c r="K83" s="84">
        <v>45925</v>
      </c>
      <c r="L83" s="84">
        <v>45926</v>
      </c>
      <c r="M83" s="84">
        <v>46016</v>
      </c>
      <c r="N83" s="203" t="s">
        <v>9969</v>
      </c>
      <c r="O83" s="86">
        <v>9600000</v>
      </c>
      <c r="P83" s="203" t="s">
        <v>9970</v>
      </c>
      <c r="Q83" s="203" t="s">
        <v>9968</v>
      </c>
      <c r="R83" s="84">
        <v>45924</v>
      </c>
      <c r="S83" s="84">
        <v>45924</v>
      </c>
      <c r="T83" s="84"/>
      <c r="U83" s="84"/>
      <c r="V83" s="84"/>
      <c r="W83" s="203" t="s">
        <v>9457</v>
      </c>
    </row>
    <row r="84" spans="1:23" x14ac:dyDescent="0.3">
      <c r="A84" s="203" t="s">
        <v>1572</v>
      </c>
      <c r="B84" s="203" t="s">
        <v>1246</v>
      </c>
      <c r="C84" s="203" t="s">
        <v>9979</v>
      </c>
      <c r="D84" s="203" t="s">
        <v>9980</v>
      </c>
      <c r="E84" s="203" t="s">
        <v>9981</v>
      </c>
      <c r="F84" s="203" t="s">
        <v>9451</v>
      </c>
      <c r="G84" s="203" t="s">
        <v>9981</v>
      </c>
      <c r="H84" s="203" t="s">
        <v>9982</v>
      </c>
      <c r="I84" s="203" t="s">
        <v>9453</v>
      </c>
      <c r="J84" s="203" t="s">
        <v>9983</v>
      </c>
      <c r="K84" s="84">
        <v>45929</v>
      </c>
      <c r="L84" s="84">
        <v>45929</v>
      </c>
      <c r="M84" s="84">
        <v>46019</v>
      </c>
      <c r="N84" s="203" t="s">
        <v>9984</v>
      </c>
      <c r="O84" s="86">
        <v>9274089</v>
      </c>
      <c r="P84" s="203" t="s">
        <v>9985</v>
      </c>
      <c r="Q84" s="203" t="s">
        <v>9983</v>
      </c>
      <c r="R84" s="84">
        <v>45926</v>
      </c>
      <c r="S84" s="84">
        <v>45926</v>
      </c>
      <c r="T84" s="84"/>
      <c r="U84" s="84"/>
      <c r="V84" s="84"/>
      <c r="W84" s="203" t="s">
        <v>9457</v>
      </c>
    </row>
    <row r="85" spans="1:23" x14ac:dyDescent="0.3">
      <c r="A85" s="203" t="s">
        <v>1505</v>
      </c>
      <c r="B85" s="203" t="s">
        <v>1246</v>
      </c>
      <c r="C85" s="203" t="s">
        <v>11431</v>
      </c>
      <c r="D85" s="203" t="s">
        <v>11432</v>
      </c>
      <c r="E85" s="203" t="s">
        <v>11433</v>
      </c>
      <c r="F85" s="203" t="s">
        <v>9451</v>
      </c>
      <c r="G85" s="203" t="s">
        <v>11433</v>
      </c>
      <c r="H85" s="203" t="s">
        <v>11434</v>
      </c>
      <c r="I85" s="203" t="s">
        <v>9453</v>
      </c>
      <c r="J85" s="203" t="s">
        <v>11435</v>
      </c>
      <c r="K85" s="84">
        <v>45932</v>
      </c>
      <c r="L85" s="84">
        <v>45933</v>
      </c>
      <c r="M85" s="84">
        <v>46022</v>
      </c>
      <c r="N85" s="203" t="s">
        <v>9655</v>
      </c>
      <c r="O85" s="86">
        <v>12644421</v>
      </c>
      <c r="P85" s="203" t="s">
        <v>11436</v>
      </c>
      <c r="Q85" s="203" t="s">
        <v>11435</v>
      </c>
      <c r="R85" s="84">
        <v>45931</v>
      </c>
      <c r="S85" s="84">
        <v>45931</v>
      </c>
      <c r="T85" s="84"/>
      <c r="U85" s="84"/>
      <c r="V85" s="84"/>
      <c r="W85" s="203" t="s">
        <v>9457</v>
      </c>
    </row>
    <row r="86" spans="1:23" x14ac:dyDescent="0.3">
      <c r="A86" s="203" t="s">
        <v>1467</v>
      </c>
      <c r="B86" s="203" t="s">
        <v>1247</v>
      </c>
      <c r="C86" s="203" t="s">
        <v>11114</v>
      </c>
      <c r="D86" s="203" t="s">
        <v>11115</v>
      </c>
      <c r="E86" s="203" t="s">
        <v>11116</v>
      </c>
      <c r="F86" s="203" t="s">
        <v>9451</v>
      </c>
      <c r="G86" s="203" t="s">
        <v>11116</v>
      </c>
      <c r="H86" s="203" t="s">
        <v>11117</v>
      </c>
      <c r="I86" s="203" t="s">
        <v>9453</v>
      </c>
      <c r="J86" s="203" t="s">
        <v>11118</v>
      </c>
      <c r="K86" s="84">
        <v>46228</v>
      </c>
      <c r="L86" s="84">
        <v>46231</v>
      </c>
      <c r="M86" s="84">
        <v>46383</v>
      </c>
      <c r="N86" s="203" t="s">
        <v>9611</v>
      </c>
      <c r="O86" s="86">
        <v>21466750</v>
      </c>
      <c r="P86" s="203" t="s">
        <v>11119</v>
      </c>
      <c r="Q86" s="203" t="s">
        <v>11118</v>
      </c>
      <c r="R86" s="84">
        <v>46227</v>
      </c>
      <c r="S86" s="84">
        <v>46227</v>
      </c>
      <c r="T86" s="84"/>
      <c r="U86" s="84"/>
      <c r="V86" s="84"/>
      <c r="W86" s="203" t="s">
        <v>9457</v>
      </c>
    </row>
    <row r="87" spans="1:23" x14ac:dyDescent="0.3">
      <c r="A87" s="203" t="s">
        <v>5454</v>
      </c>
      <c r="B87" s="203" t="s">
        <v>1245</v>
      </c>
      <c r="C87" s="203" t="s">
        <v>9992</v>
      </c>
      <c r="D87" s="203" t="s">
        <v>9993</v>
      </c>
      <c r="E87" s="203" t="s">
        <v>9994</v>
      </c>
      <c r="F87" s="203" t="s">
        <v>9451</v>
      </c>
      <c r="G87" s="203" t="s">
        <v>9994</v>
      </c>
      <c r="H87" s="203" t="s">
        <v>9995</v>
      </c>
      <c r="I87" s="203" t="s">
        <v>9453</v>
      </c>
      <c r="J87" s="203" t="s">
        <v>9996</v>
      </c>
      <c r="K87" s="84">
        <v>45544</v>
      </c>
      <c r="L87" s="84">
        <v>45555</v>
      </c>
      <c r="M87" s="84">
        <v>45645</v>
      </c>
      <c r="N87" s="203" t="s">
        <v>9997</v>
      </c>
      <c r="O87" s="86">
        <v>10500000</v>
      </c>
      <c r="P87" s="203" t="s">
        <v>9998</v>
      </c>
      <c r="Q87" s="203" t="s">
        <v>9996</v>
      </c>
      <c r="R87" s="84">
        <v>45539</v>
      </c>
      <c r="S87" s="84">
        <v>45539</v>
      </c>
      <c r="T87" s="84"/>
      <c r="U87" s="84"/>
      <c r="V87" s="84"/>
      <c r="W87" s="203" t="s">
        <v>9457</v>
      </c>
    </row>
    <row r="88" spans="1:23" x14ac:dyDescent="0.3">
      <c r="A88" s="203" t="s">
        <v>1689</v>
      </c>
      <c r="B88" s="203" t="s">
        <v>1247</v>
      </c>
      <c r="C88" s="203" t="s">
        <v>10006</v>
      </c>
      <c r="D88" s="203" t="s">
        <v>10007</v>
      </c>
      <c r="E88" s="203" t="s">
        <v>10008</v>
      </c>
      <c r="F88" s="203" t="s">
        <v>9451</v>
      </c>
      <c r="G88" s="203" t="s">
        <v>10008</v>
      </c>
      <c r="H88" s="203" t="s">
        <v>10009</v>
      </c>
      <c r="I88" s="203" t="s">
        <v>9453</v>
      </c>
      <c r="J88" s="203" t="s">
        <v>10010</v>
      </c>
      <c r="K88" s="84">
        <v>46045</v>
      </c>
      <c r="L88" s="84">
        <v>46048</v>
      </c>
      <c r="M88" s="84">
        <v>46198</v>
      </c>
      <c r="N88" s="203" t="s">
        <v>10011</v>
      </c>
      <c r="O88" s="86">
        <v>18744990</v>
      </c>
      <c r="P88" s="203" t="s">
        <v>10012</v>
      </c>
      <c r="Q88" s="203" t="s">
        <v>10010</v>
      </c>
      <c r="R88" s="84"/>
      <c r="S88" s="84"/>
      <c r="T88" s="84"/>
      <c r="U88" s="84"/>
      <c r="V88" s="84"/>
      <c r="W88" s="203" t="s">
        <v>9457</v>
      </c>
    </row>
    <row r="89" spans="1:23" x14ac:dyDescent="0.3">
      <c r="A89" s="203" t="s">
        <v>1665</v>
      </c>
      <c r="B89" s="203" t="s">
        <v>1247</v>
      </c>
      <c r="C89" s="203" t="s">
        <v>12401</v>
      </c>
      <c r="D89" s="203" t="s">
        <v>12406</v>
      </c>
      <c r="E89" s="203" t="s">
        <v>12403</v>
      </c>
      <c r="F89" s="203" t="s">
        <v>9451</v>
      </c>
      <c r="G89" s="203" t="s">
        <v>12403</v>
      </c>
      <c r="H89" s="203" t="s">
        <v>12407</v>
      </c>
      <c r="I89" s="203" t="s">
        <v>9453</v>
      </c>
      <c r="J89" s="203" t="s">
        <v>12408</v>
      </c>
      <c r="K89" s="84">
        <v>46051</v>
      </c>
      <c r="L89" s="84">
        <v>46051</v>
      </c>
      <c r="M89" s="84">
        <v>46201</v>
      </c>
      <c r="N89" s="203" t="s">
        <v>12409</v>
      </c>
      <c r="O89" s="86">
        <v>20471460</v>
      </c>
      <c r="P89" s="203" t="s">
        <v>12404</v>
      </c>
      <c r="Q89" s="203" t="s">
        <v>12408</v>
      </c>
      <c r="R89" s="84">
        <v>46050</v>
      </c>
      <c r="S89" s="84">
        <v>46050</v>
      </c>
      <c r="T89" s="84"/>
      <c r="U89" s="84"/>
      <c r="V89" s="84"/>
      <c r="W89" s="203" t="s">
        <v>9457</v>
      </c>
    </row>
    <row r="90" spans="1:23" x14ac:dyDescent="0.3">
      <c r="A90" s="203" t="s">
        <v>1665</v>
      </c>
      <c r="B90" s="203" t="s">
        <v>1247</v>
      </c>
      <c r="C90" s="203" t="s">
        <v>12401</v>
      </c>
      <c r="D90" s="203" t="s">
        <v>12402</v>
      </c>
      <c r="E90" s="203" t="s">
        <v>12403</v>
      </c>
      <c r="F90" s="203" t="s">
        <v>9451</v>
      </c>
      <c r="G90" s="203" t="s">
        <v>12403</v>
      </c>
      <c r="H90" s="203" t="s">
        <v>12402</v>
      </c>
      <c r="I90" s="203" t="s">
        <v>9469</v>
      </c>
      <c r="J90" s="203" t="s">
        <v>9470</v>
      </c>
      <c r="K90" s="84"/>
      <c r="L90" s="84"/>
      <c r="M90" s="84">
        <v>46201</v>
      </c>
      <c r="N90" s="203" t="s">
        <v>9471</v>
      </c>
      <c r="O90" s="86">
        <v>0</v>
      </c>
      <c r="P90" s="203" t="s">
        <v>12404</v>
      </c>
      <c r="Q90" s="203" t="s">
        <v>9473</v>
      </c>
      <c r="R90" s="84">
        <v>46050</v>
      </c>
      <c r="S90" s="84">
        <v>46050</v>
      </c>
      <c r="T90" s="84"/>
      <c r="U90" s="84"/>
      <c r="V90" s="84"/>
      <c r="W90" s="203" t="s">
        <v>9457</v>
      </c>
    </row>
    <row r="91" spans="1:23" x14ac:dyDescent="0.3">
      <c r="A91" s="203" t="s">
        <v>1665</v>
      </c>
      <c r="B91" s="203" t="s">
        <v>1247</v>
      </c>
      <c r="C91" s="203" t="s">
        <v>12401</v>
      </c>
      <c r="D91" s="203" t="s">
        <v>12405</v>
      </c>
      <c r="E91" s="203" t="s">
        <v>12403</v>
      </c>
      <c r="F91" s="203" t="s">
        <v>9451</v>
      </c>
      <c r="G91" s="203" t="s">
        <v>12403</v>
      </c>
      <c r="H91" s="203" t="s">
        <v>12405</v>
      </c>
      <c r="I91" s="203" t="s">
        <v>9469</v>
      </c>
      <c r="J91" s="203" t="s">
        <v>9470</v>
      </c>
      <c r="K91" s="84"/>
      <c r="L91" s="84"/>
      <c r="M91" s="84">
        <v>46201</v>
      </c>
      <c r="N91" s="203" t="s">
        <v>9471</v>
      </c>
      <c r="O91" s="86">
        <v>0</v>
      </c>
      <c r="P91" s="203" t="s">
        <v>12404</v>
      </c>
      <c r="Q91" s="203" t="s">
        <v>9473</v>
      </c>
      <c r="R91" s="84">
        <v>46050</v>
      </c>
      <c r="S91" s="84">
        <v>46050</v>
      </c>
      <c r="T91" s="84"/>
      <c r="U91" s="84"/>
      <c r="V91" s="84"/>
      <c r="W91" s="203" t="s">
        <v>9457</v>
      </c>
    </row>
    <row r="92" spans="1:23" x14ac:dyDescent="0.3">
      <c r="A92" s="203" t="s">
        <v>1467</v>
      </c>
      <c r="B92" s="203" t="s">
        <v>1247</v>
      </c>
      <c r="C92" s="203" t="s">
        <v>10013</v>
      </c>
      <c r="D92" s="203" t="s">
        <v>10014</v>
      </c>
      <c r="E92" s="203" t="s">
        <v>10015</v>
      </c>
      <c r="F92" s="203" t="s">
        <v>9451</v>
      </c>
      <c r="G92" s="203" t="s">
        <v>10015</v>
      </c>
      <c r="H92" s="203" t="s">
        <v>10016</v>
      </c>
      <c r="I92" s="203" t="s">
        <v>9453</v>
      </c>
      <c r="J92" s="203" t="s">
        <v>10017</v>
      </c>
      <c r="K92" s="84">
        <v>46231</v>
      </c>
      <c r="L92" s="84">
        <v>46233</v>
      </c>
      <c r="M92" s="84">
        <v>46385</v>
      </c>
      <c r="N92" s="203" t="s">
        <v>10018</v>
      </c>
      <c r="O92" s="86">
        <v>13216215</v>
      </c>
      <c r="P92" s="203" t="s">
        <v>10019</v>
      </c>
      <c r="Q92" s="203" t="s">
        <v>10017</v>
      </c>
      <c r="R92" s="84">
        <v>46230</v>
      </c>
      <c r="S92" s="84">
        <v>46230</v>
      </c>
      <c r="T92" s="84"/>
      <c r="U92" s="84"/>
      <c r="V92" s="84"/>
      <c r="W92" s="203" t="s">
        <v>9457</v>
      </c>
    </row>
    <row r="93" spans="1:23" x14ac:dyDescent="0.3">
      <c r="A93" s="203" t="s">
        <v>2940</v>
      </c>
      <c r="B93" s="203" t="s">
        <v>1245</v>
      </c>
      <c r="C93" s="203" t="s">
        <v>10020</v>
      </c>
      <c r="D93" s="203" t="s">
        <v>10021</v>
      </c>
      <c r="E93" s="203" t="s">
        <v>10022</v>
      </c>
      <c r="F93" s="203" t="s">
        <v>9451</v>
      </c>
      <c r="G93" s="203" t="s">
        <v>10022</v>
      </c>
      <c r="H93" s="203" t="s">
        <v>10023</v>
      </c>
      <c r="I93" s="203" t="s">
        <v>9462</v>
      </c>
      <c r="J93" s="203" t="s">
        <v>10024</v>
      </c>
      <c r="K93" s="84">
        <v>45587</v>
      </c>
      <c r="L93" s="84">
        <v>45587</v>
      </c>
      <c r="M93" s="84">
        <v>45657</v>
      </c>
      <c r="N93" s="203" t="s">
        <v>10025</v>
      </c>
      <c r="O93" s="86">
        <v>6161729</v>
      </c>
      <c r="P93" s="203" t="s">
        <v>10026</v>
      </c>
      <c r="Q93" s="203" t="s">
        <v>10024</v>
      </c>
      <c r="R93" s="84">
        <v>45587</v>
      </c>
      <c r="S93" s="84">
        <v>45587</v>
      </c>
      <c r="T93" s="84"/>
      <c r="U93" s="84"/>
      <c r="V93" s="84"/>
      <c r="W93" s="203" t="s">
        <v>9457</v>
      </c>
    </row>
    <row r="94" spans="1:23" x14ac:dyDescent="0.3">
      <c r="A94" s="203" t="s">
        <v>5217</v>
      </c>
      <c r="B94" s="203" t="s">
        <v>1245</v>
      </c>
      <c r="C94" s="203" t="s">
        <v>10055</v>
      </c>
      <c r="D94" s="203" t="s">
        <v>10056</v>
      </c>
      <c r="E94" s="203" t="s">
        <v>10057</v>
      </c>
      <c r="F94" s="203" t="s">
        <v>9451</v>
      </c>
      <c r="G94" s="203" t="s">
        <v>10057</v>
      </c>
      <c r="H94" s="203" t="s">
        <v>10058</v>
      </c>
      <c r="I94" s="203" t="s">
        <v>9462</v>
      </c>
      <c r="J94" s="203" t="s">
        <v>9639</v>
      </c>
      <c r="K94" s="84">
        <v>45401</v>
      </c>
      <c r="L94" s="84">
        <v>45404</v>
      </c>
      <c r="M94" s="84">
        <v>45571</v>
      </c>
      <c r="N94" s="203" t="s">
        <v>10059</v>
      </c>
      <c r="O94" s="86">
        <v>10899685</v>
      </c>
      <c r="P94" s="203" t="s">
        <v>10060</v>
      </c>
      <c r="Q94" s="203" t="s">
        <v>9642</v>
      </c>
      <c r="R94" s="84">
        <v>45401</v>
      </c>
      <c r="S94" s="84">
        <v>45401</v>
      </c>
      <c r="T94" s="84"/>
      <c r="U94" s="84"/>
      <c r="V94" s="84"/>
      <c r="W94" s="203" t="s">
        <v>9457</v>
      </c>
    </row>
    <row r="95" spans="1:23" x14ac:dyDescent="0.3">
      <c r="A95" s="203" t="s">
        <v>1476</v>
      </c>
      <c r="B95" s="203" t="s">
        <v>1246</v>
      </c>
      <c r="C95" s="203" t="s">
        <v>13107</v>
      </c>
      <c r="D95" s="203" t="s">
        <v>13108</v>
      </c>
      <c r="E95" s="203" t="s">
        <v>13109</v>
      </c>
      <c r="F95" s="203" t="s">
        <v>9451</v>
      </c>
      <c r="G95" s="203" t="s">
        <v>13109</v>
      </c>
      <c r="H95" s="203" t="s">
        <v>13110</v>
      </c>
      <c r="I95" s="203" t="s">
        <v>9462</v>
      </c>
      <c r="J95" s="203" t="s">
        <v>13111</v>
      </c>
      <c r="K95" s="84">
        <v>45952</v>
      </c>
      <c r="L95" s="84">
        <v>45954</v>
      </c>
      <c r="M95" s="84">
        <v>46022</v>
      </c>
      <c r="N95" s="203" t="s">
        <v>13112</v>
      </c>
      <c r="O95" s="86">
        <v>9301593</v>
      </c>
      <c r="P95" s="203" t="s">
        <v>13113</v>
      </c>
      <c r="Q95" s="203" t="s">
        <v>13111</v>
      </c>
      <c r="R95" s="84">
        <v>45951</v>
      </c>
      <c r="S95" s="84">
        <v>45951</v>
      </c>
      <c r="T95" s="84"/>
      <c r="U95" s="84"/>
      <c r="V95" s="84"/>
      <c r="W95" s="203" t="s">
        <v>9457</v>
      </c>
    </row>
    <row r="96" spans="1:23" x14ac:dyDescent="0.3">
      <c r="A96" s="203" t="s">
        <v>5672</v>
      </c>
      <c r="B96" s="203" t="s">
        <v>1245</v>
      </c>
      <c r="C96" s="203" t="s">
        <v>10068</v>
      </c>
      <c r="D96" s="203" t="s">
        <v>10069</v>
      </c>
      <c r="E96" s="203" t="s">
        <v>10070</v>
      </c>
      <c r="F96" s="203" t="s">
        <v>9451</v>
      </c>
      <c r="G96" s="203" t="s">
        <v>10070</v>
      </c>
      <c r="H96" s="203" t="s">
        <v>10071</v>
      </c>
      <c r="I96" s="203" t="s">
        <v>9453</v>
      </c>
      <c r="J96" s="203" t="s">
        <v>10072</v>
      </c>
      <c r="K96" s="84">
        <v>45632</v>
      </c>
      <c r="L96" s="84">
        <v>45632</v>
      </c>
      <c r="M96" s="84">
        <v>45657</v>
      </c>
      <c r="N96" s="203" t="s">
        <v>10073</v>
      </c>
      <c r="O96" s="86">
        <v>4583333</v>
      </c>
      <c r="P96" s="203" t="s">
        <v>10074</v>
      </c>
      <c r="Q96" s="203" t="s">
        <v>10072</v>
      </c>
      <c r="R96" s="84">
        <v>45632</v>
      </c>
      <c r="S96" s="84">
        <v>45632</v>
      </c>
      <c r="T96" s="84"/>
      <c r="U96" s="84"/>
      <c r="V96" s="84"/>
      <c r="W96" s="203" t="s">
        <v>9457</v>
      </c>
    </row>
    <row r="97" spans="1:23" x14ac:dyDescent="0.3">
      <c r="A97" s="203" t="s">
        <v>1476</v>
      </c>
      <c r="B97" s="203" t="s">
        <v>1246</v>
      </c>
      <c r="C97" s="203" t="s">
        <v>13678</v>
      </c>
      <c r="D97" s="203" t="s">
        <v>13679</v>
      </c>
      <c r="E97" s="203" t="s">
        <v>13680</v>
      </c>
      <c r="F97" s="203" t="s">
        <v>9451</v>
      </c>
      <c r="G97" s="203" t="s">
        <v>13680</v>
      </c>
      <c r="H97" s="203" t="s">
        <v>13681</v>
      </c>
      <c r="I97" s="203" t="s">
        <v>9462</v>
      </c>
      <c r="J97" s="203" t="s">
        <v>13682</v>
      </c>
      <c r="K97" s="84">
        <v>45700</v>
      </c>
      <c r="L97" s="84">
        <v>45700</v>
      </c>
      <c r="M97" s="84">
        <v>45880</v>
      </c>
      <c r="N97" s="203" t="s">
        <v>13683</v>
      </c>
      <c r="O97" s="86">
        <v>23918382</v>
      </c>
      <c r="P97" s="203" t="s">
        <v>13684</v>
      </c>
      <c r="Q97" s="203" t="s">
        <v>13682</v>
      </c>
      <c r="R97" s="84">
        <v>45699</v>
      </c>
      <c r="S97" s="84">
        <v>45699</v>
      </c>
      <c r="T97" s="84"/>
      <c r="U97" s="84"/>
      <c r="V97" s="84"/>
      <c r="W97" s="203" t="s">
        <v>9457</v>
      </c>
    </row>
    <row r="98" spans="1:23" x14ac:dyDescent="0.3">
      <c r="A98" s="203" t="s">
        <v>1476</v>
      </c>
      <c r="B98" s="203" t="s">
        <v>1246</v>
      </c>
      <c r="C98" s="203" t="s">
        <v>13678</v>
      </c>
      <c r="D98" s="203" t="s">
        <v>13685</v>
      </c>
      <c r="E98" s="203" t="s">
        <v>13680</v>
      </c>
      <c r="F98" s="203" t="s">
        <v>9451</v>
      </c>
      <c r="G98" s="203" t="s">
        <v>13680</v>
      </c>
      <c r="H98" s="203" t="s">
        <v>13685</v>
      </c>
      <c r="I98" s="203" t="s">
        <v>9469</v>
      </c>
      <c r="J98" s="203" t="s">
        <v>9470</v>
      </c>
      <c r="K98" s="84"/>
      <c r="L98" s="84"/>
      <c r="M98" s="84">
        <v>45880</v>
      </c>
      <c r="N98" s="203" t="s">
        <v>9471</v>
      </c>
      <c r="O98" s="86">
        <v>0</v>
      </c>
      <c r="P98" s="203" t="s">
        <v>13684</v>
      </c>
      <c r="Q98" s="203" t="s">
        <v>9473</v>
      </c>
      <c r="R98" s="84">
        <v>45699</v>
      </c>
      <c r="S98" s="84">
        <v>45699</v>
      </c>
      <c r="T98" s="84"/>
      <c r="U98" s="84"/>
      <c r="V98" s="84"/>
      <c r="W98" s="203" t="s">
        <v>9457</v>
      </c>
    </row>
    <row r="99" spans="1:23" x14ac:dyDescent="0.3">
      <c r="A99" s="203" t="s">
        <v>1476</v>
      </c>
      <c r="B99" s="203" t="s">
        <v>1246</v>
      </c>
      <c r="C99" s="203" t="s">
        <v>13678</v>
      </c>
      <c r="D99" s="203" t="s">
        <v>13686</v>
      </c>
      <c r="E99" s="203" t="s">
        <v>13680</v>
      </c>
      <c r="F99" s="203" t="s">
        <v>9451</v>
      </c>
      <c r="G99" s="203" t="s">
        <v>13680</v>
      </c>
      <c r="H99" s="203" t="s">
        <v>13686</v>
      </c>
      <c r="I99" s="203" t="s">
        <v>9469</v>
      </c>
      <c r="J99" s="203" t="s">
        <v>9470</v>
      </c>
      <c r="K99" s="84"/>
      <c r="L99" s="84"/>
      <c r="M99" s="84">
        <v>45880</v>
      </c>
      <c r="N99" s="203" t="s">
        <v>9471</v>
      </c>
      <c r="O99" s="86">
        <v>0</v>
      </c>
      <c r="P99" s="203" t="s">
        <v>13684</v>
      </c>
      <c r="Q99" s="203" t="s">
        <v>9473</v>
      </c>
      <c r="R99" s="84">
        <v>45699</v>
      </c>
      <c r="S99" s="84">
        <v>45699</v>
      </c>
      <c r="T99" s="84"/>
      <c r="U99" s="84"/>
      <c r="V99" s="84"/>
      <c r="W99" s="203" t="s">
        <v>9457</v>
      </c>
    </row>
    <row r="100" spans="1:23" x14ac:dyDescent="0.3">
      <c r="A100" s="203" t="s">
        <v>1476</v>
      </c>
      <c r="B100" s="203" t="s">
        <v>1246</v>
      </c>
      <c r="C100" s="203" t="s">
        <v>13678</v>
      </c>
      <c r="D100" s="203" t="s">
        <v>13687</v>
      </c>
      <c r="E100" s="203" t="s">
        <v>13680</v>
      </c>
      <c r="F100" s="203" t="s">
        <v>9451</v>
      </c>
      <c r="G100" s="203" t="s">
        <v>13680</v>
      </c>
      <c r="H100" s="203" t="s">
        <v>13687</v>
      </c>
      <c r="I100" s="203" t="s">
        <v>9469</v>
      </c>
      <c r="J100" s="203" t="s">
        <v>9470</v>
      </c>
      <c r="K100" s="84"/>
      <c r="L100" s="84"/>
      <c r="M100" s="84">
        <v>45880</v>
      </c>
      <c r="N100" s="203" t="s">
        <v>9471</v>
      </c>
      <c r="O100" s="86">
        <v>0</v>
      </c>
      <c r="P100" s="203" t="s">
        <v>13684</v>
      </c>
      <c r="Q100" s="203" t="s">
        <v>9473</v>
      </c>
      <c r="R100" s="84">
        <v>45699</v>
      </c>
      <c r="S100" s="84">
        <v>45699</v>
      </c>
      <c r="T100" s="84"/>
      <c r="U100" s="84"/>
      <c r="V100" s="84"/>
      <c r="W100" s="203" t="s">
        <v>9457</v>
      </c>
    </row>
    <row r="101" spans="1:23" x14ac:dyDescent="0.3">
      <c r="A101" s="203" t="s">
        <v>1433</v>
      </c>
      <c r="B101" s="203" t="s">
        <v>1246</v>
      </c>
      <c r="C101" s="203" t="s">
        <v>10034</v>
      </c>
      <c r="D101" s="203" t="s">
        <v>10035</v>
      </c>
      <c r="E101" s="203" t="s">
        <v>10036</v>
      </c>
      <c r="F101" s="203" t="s">
        <v>9451</v>
      </c>
      <c r="G101" s="203" t="s">
        <v>10036</v>
      </c>
      <c r="H101" s="203" t="s">
        <v>10037</v>
      </c>
      <c r="I101" s="203" t="s">
        <v>9453</v>
      </c>
      <c r="J101" s="203" t="s">
        <v>10038</v>
      </c>
      <c r="K101" s="84">
        <v>45819</v>
      </c>
      <c r="L101" s="84">
        <v>45840</v>
      </c>
      <c r="M101" s="84">
        <v>45962</v>
      </c>
      <c r="N101" s="203" t="s">
        <v>10039</v>
      </c>
      <c r="O101" s="86">
        <v>10562964</v>
      </c>
      <c r="P101" s="203" t="s">
        <v>10040</v>
      </c>
      <c r="Q101" s="203" t="s">
        <v>10038</v>
      </c>
      <c r="R101" s="84">
        <v>45811</v>
      </c>
      <c r="S101" s="84">
        <v>45811</v>
      </c>
      <c r="T101" s="84"/>
      <c r="U101" s="84"/>
      <c r="V101" s="84"/>
      <c r="W101" s="203" t="s">
        <v>9457</v>
      </c>
    </row>
    <row r="102" spans="1:23" x14ac:dyDescent="0.3">
      <c r="A102" s="203" t="s">
        <v>1665</v>
      </c>
      <c r="B102" s="203" t="s">
        <v>1247</v>
      </c>
      <c r="C102" s="203" t="s">
        <v>10089</v>
      </c>
      <c r="D102" s="203" t="s">
        <v>10090</v>
      </c>
      <c r="E102" s="203" t="s">
        <v>10091</v>
      </c>
      <c r="F102" s="203" t="s">
        <v>9451</v>
      </c>
      <c r="G102" s="203" t="s">
        <v>10091</v>
      </c>
      <c r="H102" s="203" t="s">
        <v>10092</v>
      </c>
      <c r="I102" s="203" t="s">
        <v>9453</v>
      </c>
      <c r="J102" s="203" t="s">
        <v>10093</v>
      </c>
      <c r="K102" s="84">
        <v>46051</v>
      </c>
      <c r="L102" s="84">
        <v>46052</v>
      </c>
      <c r="M102" s="84">
        <v>46141</v>
      </c>
      <c r="N102" s="203" t="s">
        <v>10094</v>
      </c>
      <c r="O102" s="86">
        <v>12000000</v>
      </c>
      <c r="P102" s="203" t="s">
        <v>10095</v>
      </c>
      <c r="Q102" s="203" t="s">
        <v>10093</v>
      </c>
      <c r="R102" s="84">
        <v>46050</v>
      </c>
      <c r="S102" s="84">
        <v>46050</v>
      </c>
      <c r="T102" s="84"/>
      <c r="U102" s="84"/>
      <c r="V102" s="84"/>
      <c r="W102" s="203" t="s">
        <v>9457</v>
      </c>
    </row>
    <row r="103" spans="1:23" x14ac:dyDescent="0.3">
      <c r="A103" s="203" t="s">
        <v>1572</v>
      </c>
      <c r="B103" s="203" t="s">
        <v>1246</v>
      </c>
      <c r="C103" s="203" t="s">
        <v>10048</v>
      </c>
      <c r="D103" s="203" t="s">
        <v>10049</v>
      </c>
      <c r="E103" s="203" t="s">
        <v>10050</v>
      </c>
      <c r="F103" s="203" t="s">
        <v>9451</v>
      </c>
      <c r="G103" s="203" t="s">
        <v>10050</v>
      </c>
      <c r="H103" s="203" t="s">
        <v>10051</v>
      </c>
      <c r="I103" s="203" t="s">
        <v>9453</v>
      </c>
      <c r="J103" s="203" t="s">
        <v>10052</v>
      </c>
      <c r="K103" s="84">
        <v>45945</v>
      </c>
      <c r="L103" s="84">
        <v>45951</v>
      </c>
      <c r="M103" s="84">
        <v>46022</v>
      </c>
      <c r="N103" s="203" t="s">
        <v>10053</v>
      </c>
      <c r="O103" s="86">
        <v>6000000</v>
      </c>
      <c r="P103" s="203" t="s">
        <v>10054</v>
      </c>
      <c r="Q103" s="203" t="s">
        <v>10052</v>
      </c>
      <c r="R103" s="84">
        <v>45944</v>
      </c>
      <c r="S103" s="84">
        <v>45944</v>
      </c>
      <c r="T103" s="84"/>
      <c r="U103" s="84"/>
      <c r="V103" s="84"/>
      <c r="W103" s="203" t="s">
        <v>9457</v>
      </c>
    </row>
    <row r="104" spans="1:23" x14ac:dyDescent="0.3">
      <c r="A104" s="203" t="s">
        <v>1665</v>
      </c>
      <c r="B104" s="203" t="s">
        <v>1247</v>
      </c>
      <c r="C104" s="203" t="s">
        <v>10096</v>
      </c>
      <c r="D104" s="203" t="s">
        <v>10097</v>
      </c>
      <c r="E104" s="203" t="s">
        <v>10098</v>
      </c>
      <c r="F104" s="203" t="s">
        <v>9451</v>
      </c>
      <c r="G104" s="203" t="s">
        <v>10098</v>
      </c>
      <c r="H104" s="203" t="s">
        <v>10099</v>
      </c>
      <c r="I104" s="203" t="s">
        <v>9504</v>
      </c>
      <c r="J104" s="203" t="s">
        <v>10100</v>
      </c>
      <c r="K104" s="84">
        <v>46046</v>
      </c>
      <c r="L104" s="84">
        <v>46048</v>
      </c>
      <c r="M104" s="84">
        <v>46167</v>
      </c>
      <c r="N104" s="203" t="s">
        <v>10101</v>
      </c>
      <c r="O104" s="86">
        <v>16000000</v>
      </c>
      <c r="P104" s="203" t="s">
        <v>10102</v>
      </c>
      <c r="Q104" s="203" t="s">
        <v>10100</v>
      </c>
      <c r="R104" s="84">
        <v>46046</v>
      </c>
      <c r="S104" s="84">
        <v>46046</v>
      </c>
      <c r="T104" s="84"/>
      <c r="U104" s="84"/>
      <c r="V104" s="84"/>
      <c r="W104" s="203" t="s">
        <v>9457</v>
      </c>
    </row>
    <row r="105" spans="1:23" x14ac:dyDescent="0.3">
      <c r="A105" s="203" t="s">
        <v>2935</v>
      </c>
      <c r="B105" s="203" t="s">
        <v>1245</v>
      </c>
      <c r="C105" s="203" t="s">
        <v>10061</v>
      </c>
      <c r="D105" s="203" t="s">
        <v>10062</v>
      </c>
      <c r="E105" s="203" t="s">
        <v>10063</v>
      </c>
      <c r="F105" s="203" t="s">
        <v>9451</v>
      </c>
      <c r="G105" s="203" t="s">
        <v>10063</v>
      </c>
      <c r="H105" s="203" t="s">
        <v>10064</v>
      </c>
      <c r="I105" s="203" t="s">
        <v>9462</v>
      </c>
      <c r="J105" s="203" t="s">
        <v>10065</v>
      </c>
      <c r="K105" s="84">
        <v>45383</v>
      </c>
      <c r="L105" s="84">
        <v>45383</v>
      </c>
      <c r="M105" s="84">
        <v>45565</v>
      </c>
      <c r="N105" s="203" t="s">
        <v>10066</v>
      </c>
      <c r="O105" s="86">
        <v>27237546</v>
      </c>
      <c r="P105" s="203" t="s">
        <v>10067</v>
      </c>
      <c r="Q105" s="203" t="s">
        <v>10065</v>
      </c>
      <c r="R105" s="84">
        <v>45371</v>
      </c>
      <c r="S105" s="84">
        <v>45371</v>
      </c>
      <c r="T105" s="84"/>
      <c r="U105" s="84"/>
      <c r="V105" s="84"/>
      <c r="W105" s="203" t="s">
        <v>9457</v>
      </c>
    </row>
    <row r="106" spans="1:23" x14ac:dyDescent="0.3">
      <c r="A106" s="203" t="s">
        <v>3253</v>
      </c>
      <c r="B106" s="203" t="s">
        <v>1245</v>
      </c>
      <c r="C106" s="203" t="s">
        <v>10075</v>
      </c>
      <c r="D106" s="203" t="s">
        <v>10076</v>
      </c>
      <c r="E106" s="203" t="s">
        <v>10077</v>
      </c>
      <c r="F106" s="203" t="s">
        <v>9451</v>
      </c>
      <c r="G106" s="203" t="s">
        <v>10077</v>
      </c>
      <c r="H106" s="203" t="s">
        <v>10078</v>
      </c>
      <c r="I106" s="203" t="s">
        <v>9462</v>
      </c>
      <c r="J106" s="203" t="s">
        <v>10079</v>
      </c>
      <c r="K106" s="84">
        <v>45597</v>
      </c>
      <c r="L106" s="84">
        <v>45601</v>
      </c>
      <c r="M106" s="84">
        <v>45657</v>
      </c>
      <c r="N106" s="203" t="s">
        <v>10080</v>
      </c>
      <c r="O106" s="86">
        <v>7972794</v>
      </c>
      <c r="P106" s="203" t="s">
        <v>10081</v>
      </c>
      <c r="Q106" s="203" t="s">
        <v>10079</v>
      </c>
      <c r="R106" s="84">
        <v>45597</v>
      </c>
      <c r="S106" s="84">
        <v>45597</v>
      </c>
      <c r="T106" s="84"/>
      <c r="U106" s="84"/>
      <c r="V106" s="84"/>
      <c r="W106" s="203" t="s">
        <v>9457</v>
      </c>
    </row>
    <row r="107" spans="1:23" x14ac:dyDescent="0.3">
      <c r="A107" s="203" t="s">
        <v>1429</v>
      </c>
      <c r="B107" s="203" t="s">
        <v>1246</v>
      </c>
      <c r="C107" s="203" t="s">
        <v>10082</v>
      </c>
      <c r="D107" s="203" t="s">
        <v>10083</v>
      </c>
      <c r="E107" s="203" t="s">
        <v>10084</v>
      </c>
      <c r="F107" s="203" t="s">
        <v>9451</v>
      </c>
      <c r="G107" s="203" t="s">
        <v>10084</v>
      </c>
      <c r="H107" s="203" t="s">
        <v>10085</v>
      </c>
      <c r="I107" s="203" t="s">
        <v>9453</v>
      </c>
      <c r="J107" s="203" t="s">
        <v>10086</v>
      </c>
      <c r="K107" s="84">
        <v>45849</v>
      </c>
      <c r="L107" s="84">
        <v>45852</v>
      </c>
      <c r="M107" s="84">
        <v>45974</v>
      </c>
      <c r="N107" s="203" t="s">
        <v>10087</v>
      </c>
      <c r="O107" s="86">
        <v>20949056</v>
      </c>
      <c r="P107" s="203" t="s">
        <v>10088</v>
      </c>
      <c r="Q107" s="203" t="s">
        <v>10086</v>
      </c>
      <c r="R107" s="84">
        <v>45849</v>
      </c>
      <c r="S107" s="84">
        <v>45849</v>
      </c>
      <c r="T107" s="84"/>
      <c r="U107" s="84"/>
      <c r="V107" s="84"/>
      <c r="W107" s="203" t="s">
        <v>9457</v>
      </c>
    </row>
    <row r="108" spans="1:23" x14ac:dyDescent="0.3">
      <c r="A108" s="203" t="s">
        <v>1572</v>
      </c>
      <c r="B108" s="203" t="s">
        <v>1246</v>
      </c>
      <c r="C108" s="203" t="s">
        <v>10103</v>
      </c>
      <c r="D108" s="203" t="s">
        <v>10104</v>
      </c>
      <c r="E108" s="203" t="s">
        <v>10105</v>
      </c>
      <c r="F108" s="203" t="s">
        <v>9451</v>
      </c>
      <c r="G108" s="203" t="s">
        <v>10105</v>
      </c>
      <c r="H108" s="203" t="s">
        <v>10106</v>
      </c>
      <c r="I108" s="203" t="s">
        <v>9453</v>
      </c>
      <c r="J108" s="203" t="s">
        <v>10107</v>
      </c>
      <c r="K108" s="84">
        <v>45923</v>
      </c>
      <c r="L108" s="84">
        <v>45924</v>
      </c>
      <c r="M108" s="84">
        <v>46014</v>
      </c>
      <c r="N108" s="203" t="s">
        <v>10108</v>
      </c>
      <c r="O108" s="86">
        <v>12000000</v>
      </c>
      <c r="P108" s="203" t="s">
        <v>10109</v>
      </c>
      <c r="Q108" s="203" t="s">
        <v>10107</v>
      </c>
      <c r="R108" s="84">
        <v>45923</v>
      </c>
      <c r="S108" s="84">
        <v>45923</v>
      </c>
      <c r="T108" s="84"/>
      <c r="U108" s="84"/>
      <c r="V108" s="84"/>
      <c r="W108" s="203" t="s">
        <v>9457</v>
      </c>
    </row>
    <row r="109" spans="1:23" x14ac:dyDescent="0.3">
      <c r="A109" s="203" t="s">
        <v>1649</v>
      </c>
      <c r="B109" s="203" t="s">
        <v>1246</v>
      </c>
      <c r="C109" s="203" t="s">
        <v>11598</v>
      </c>
      <c r="D109" s="203" t="s">
        <v>11599</v>
      </c>
      <c r="E109" s="203" t="s">
        <v>11600</v>
      </c>
      <c r="F109" s="203" t="s">
        <v>9451</v>
      </c>
      <c r="G109" s="203" t="s">
        <v>11600</v>
      </c>
      <c r="H109" s="203" t="s">
        <v>11601</v>
      </c>
      <c r="I109" s="203" t="s">
        <v>9462</v>
      </c>
      <c r="J109" s="203" t="s">
        <v>11602</v>
      </c>
      <c r="K109" s="84">
        <v>45960</v>
      </c>
      <c r="L109" s="84">
        <v>45961</v>
      </c>
      <c r="M109" s="84">
        <v>46021</v>
      </c>
      <c r="N109" s="203" t="s">
        <v>11603</v>
      </c>
      <c r="O109" s="86">
        <v>35400000</v>
      </c>
      <c r="P109" s="203" t="s">
        <v>11604</v>
      </c>
      <c r="Q109" s="203" t="s">
        <v>11602</v>
      </c>
      <c r="R109" s="84">
        <v>45951</v>
      </c>
      <c r="S109" s="84">
        <v>45951</v>
      </c>
      <c r="T109" s="84">
        <v>45957</v>
      </c>
      <c r="U109" s="84">
        <v>45957</v>
      </c>
      <c r="V109" s="84">
        <v>45957</v>
      </c>
      <c r="W109" s="203" t="s">
        <v>9457</v>
      </c>
    </row>
    <row r="110" spans="1:23" x14ac:dyDescent="0.3">
      <c r="A110" s="203" t="s">
        <v>1467</v>
      </c>
      <c r="B110" s="203" t="s">
        <v>1247</v>
      </c>
      <c r="C110" s="203" t="s">
        <v>33811</v>
      </c>
      <c r="D110" s="203" t="s">
        <v>33812</v>
      </c>
      <c r="E110" s="203" t="s">
        <v>33813</v>
      </c>
      <c r="F110" s="203" t="s">
        <v>9451</v>
      </c>
      <c r="G110" s="203" t="s">
        <v>33813</v>
      </c>
      <c r="H110" s="203" t="s">
        <v>33814</v>
      </c>
      <c r="I110" s="203" t="s">
        <v>9482</v>
      </c>
      <c r="J110" s="203" t="s">
        <v>33815</v>
      </c>
      <c r="K110" s="84">
        <v>46253</v>
      </c>
      <c r="L110" s="84"/>
      <c r="M110" s="84">
        <v>46387</v>
      </c>
      <c r="N110" s="203" t="s">
        <v>13808</v>
      </c>
      <c r="O110" s="86">
        <v>18604516</v>
      </c>
      <c r="P110" s="203" t="s">
        <v>33816</v>
      </c>
      <c r="Q110" s="203" t="s">
        <v>33815</v>
      </c>
      <c r="R110" s="84">
        <v>46253</v>
      </c>
      <c r="S110" s="84">
        <v>46253</v>
      </c>
      <c r="T110" s="84"/>
      <c r="U110" s="84"/>
      <c r="V110" s="84"/>
      <c r="W110" s="203" t="s">
        <v>9457</v>
      </c>
    </row>
    <row r="111" spans="1:23" x14ac:dyDescent="0.3">
      <c r="A111" s="203" t="s">
        <v>1572</v>
      </c>
      <c r="B111" s="203" t="s">
        <v>1246</v>
      </c>
      <c r="C111" s="203" t="s">
        <v>10110</v>
      </c>
      <c r="D111" s="203" t="s">
        <v>10111</v>
      </c>
      <c r="E111" s="203" t="s">
        <v>10112</v>
      </c>
      <c r="F111" s="203" t="s">
        <v>9451</v>
      </c>
      <c r="G111" s="203" t="s">
        <v>10112</v>
      </c>
      <c r="H111" s="203" t="s">
        <v>10113</v>
      </c>
      <c r="I111" s="203" t="s">
        <v>9453</v>
      </c>
      <c r="J111" s="203" t="s">
        <v>10114</v>
      </c>
      <c r="K111" s="84">
        <v>45922</v>
      </c>
      <c r="L111" s="84">
        <v>45923</v>
      </c>
      <c r="M111" s="84">
        <v>46013</v>
      </c>
      <c r="N111" s="203" t="s">
        <v>10115</v>
      </c>
      <c r="O111" s="86">
        <v>9000000</v>
      </c>
      <c r="P111" s="203" t="s">
        <v>10116</v>
      </c>
      <c r="Q111" s="203" t="s">
        <v>10114</v>
      </c>
      <c r="R111" s="84">
        <v>45919</v>
      </c>
      <c r="S111" s="84">
        <v>45919</v>
      </c>
      <c r="T111" s="84"/>
      <c r="U111" s="84"/>
      <c r="V111" s="84"/>
      <c r="W111" s="203" t="s">
        <v>9457</v>
      </c>
    </row>
    <row r="112" spans="1:23" x14ac:dyDescent="0.3">
      <c r="A112" s="203" t="s">
        <v>4207</v>
      </c>
      <c r="B112" s="203" t="s">
        <v>1245</v>
      </c>
      <c r="C112" s="203" t="s">
        <v>10145</v>
      </c>
      <c r="D112" s="203" t="s">
        <v>10146</v>
      </c>
      <c r="E112" s="203" t="s">
        <v>10147</v>
      </c>
      <c r="F112" s="203" t="s">
        <v>9451</v>
      </c>
      <c r="G112" s="203" t="s">
        <v>10147</v>
      </c>
      <c r="H112" s="203" t="s">
        <v>10148</v>
      </c>
      <c r="I112" s="203" t="s">
        <v>9453</v>
      </c>
      <c r="J112" s="203" t="s">
        <v>10149</v>
      </c>
      <c r="K112" s="84">
        <v>45406</v>
      </c>
      <c r="L112" s="84">
        <v>45407</v>
      </c>
      <c r="M112" s="84">
        <v>45589</v>
      </c>
      <c r="N112" s="203" t="s">
        <v>10150</v>
      </c>
      <c r="O112" s="86">
        <v>19560876</v>
      </c>
      <c r="P112" s="203" t="s">
        <v>10151</v>
      </c>
      <c r="Q112" s="203" t="s">
        <v>10152</v>
      </c>
      <c r="R112" s="84">
        <v>45405</v>
      </c>
      <c r="S112" s="84">
        <v>45405</v>
      </c>
      <c r="T112" s="84"/>
      <c r="U112" s="84"/>
      <c r="V112" s="84"/>
      <c r="W112" s="203" t="s">
        <v>9457</v>
      </c>
    </row>
    <row r="113" spans="1:23" x14ac:dyDescent="0.3">
      <c r="A113" s="203" t="s">
        <v>1505</v>
      </c>
      <c r="B113" s="203" t="s">
        <v>1246</v>
      </c>
      <c r="C113" s="203" t="s">
        <v>10124</v>
      </c>
      <c r="D113" s="203" t="s">
        <v>10125</v>
      </c>
      <c r="E113" s="203" t="s">
        <v>10126</v>
      </c>
      <c r="F113" s="203" t="s">
        <v>9451</v>
      </c>
      <c r="G113" s="203" t="s">
        <v>10126</v>
      </c>
      <c r="H113" s="203" t="s">
        <v>10127</v>
      </c>
      <c r="I113" s="203" t="s">
        <v>9453</v>
      </c>
      <c r="J113" s="203" t="s">
        <v>10128</v>
      </c>
      <c r="K113" s="84">
        <v>45709</v>
      </c>
      <c r="L113" s="84">
        <v>45709</v>
      </c>
      <c r="M113" s="84">
        <v>45889</v>
      </c>
      <c r="N113" s="203" t="s">
        <v>10129</v>
      </c>
      <c r="O113" s="86">
        <v>23918382</v>
      </c>
      <c r="P113" s="203" t="s">
        <v>10130</v>
      </c>
      <c r="Q113" s="203" t="s">
        <v>10128</v>
      </c>
      <c r="R113" s="84">
        <v>45708</v>
      </c>
      <c r="S113" s="84">
        <v>45708</v>
      </c>
      <c r="T113" s="84"/>
      <c r="U113" s="84"/>
      <c r="V113" s="84"/>
      <c r="W113" s="203" t="s">
        <v>9457</v>
      </c>
    </row>
    <row r="114" spans="1:23" x14ac:dyDescent="0.3">
      <c r="A114" s="203" t="s">
        <v>1604</v>
      </c>
      <c r="B114" s="203" t="s">
        <v>1246</v>
      </c>
      <c r="C114" s="203" t="s">
        <v>16092</v>
      </c>
      <c r="D114" s="203" t="s">
        <v>16093</v>
      </c>
      <c r="E114" s="203" t="s">
        <v>16094</v>
      </c>
      <c r="F114" s="203" t="s">
        <v>9451</v>
      </c>
      <c r="G114" s="203" t="s">
        <v>16094</v>
      </c>
      <c r="H114" s="203" t="s">
        <v>33552</v>
      </c>
      <c r="I114" s="203" t="s">
        <v>9482</v>
      </c>
      <c r="J114" s="203" t="s">
        <v>33553</v>
      </c>
      <c r="K114" s="84">
        <v>46247</v>
      </c>
      <c r="L114" s="84"/>
      <c r="M114" s="84">
        <v>46337</v>
      </c>
      <c r="N114" s="203" t="s">
        <v>16095</v>
      </c>
      <c r="O114" s="86">
        <v>118119807</v>
      </c>
      <c r="P114" s="203" t="s">
        <v>16096</v>
      </c>
      <c r="Q114" s="203" t="s">
        <v>33553</v>
      </c>
      <c r="R114" s="84">
        <v>46198</v>
      </c>
      <c r="S114" s="84">
        <v>46198</v>
      </c>
      <c r="T114" s="84">
        <v>46206</v>
      </c>
      <c r="U114" s="84">
        <v>46206</v>
      </c>
      <c r="V114" s="84">
        <v>46206</v>
      </c>
      <c r="W114" s="203" t="s">
        <v>9457</v>
      </c>
    </row>
    <row r="115" spans="1:23" x14ac:dyDescent="0.3">
      <c r="A115" s="203" t="s">
        <v>1509</v>
      </c>
      <c r="B115" s="203" t="s">
        <v>1245</v>
      </c>
      <c r="C115" s="203" t="s">
        <v>10131</v>
      </c>
      <c r="D115" s="203" t="s">
        <v>10132</v>
      </c>
      <c r="E115" s="203" t="s">
        <v>10133</v>
      </c>
      <c r="F115" s="203" t="s">
        <v>9451</v>
      </c>
      <c r="G115" s="203" t="s">
        <v>10133</v>
      </c>
      <c r="H115" s="203" t="s">
        <v>10134</v>
      </c>
      <c r="I115" s="203" t="s">
        <v>9504</v>
      </c>
      <c r="J115" s="203" t="s">
        <v>10135</v>
      </c>
      <c r="K115" s="84">
        <v>46013</v>
      </c>
      <c r="L115" s="84">
        <v>46042</v>
      </c>
      <c r="M115" s="84">
        <v>46285</v>
      </c>
      <c r="N115" s="203" t="s">
        <v>10136</v>
      </c>
      <c r="O115" s="86">
        <v>6344000000</v>
      </c>
      <c r="P115" s="203" t="s">
        <v>10137</v>
      </c>
      <c r="Q115" s="203" t="s">
        <v>10135</v>
      </c>
      <c r="R115" s="84">
        <v>45965</v>
      </c>
      <c r="S115" s="84">
        <v>45965</v>
      </c>
      <c r="T115" s="84">
        <v>45973</v>
      </c>
      <c r="U115" s="84">
        <v>45973</v>
      </c>
      <c r="V115" s="84">
        <v>45989</v>
      </c>
      <c r="W115" s="203" t="s">
        <v>9457</v>
      </c>
    </row>
    <row r="116" spans="1:23" x14ac:dyDescent="0.3">
      <c r="A116" s="203" t="s">
        <v>1413</v>
      </c>
      <c r="B116" s="203" t="s">
        <v>1245</v>
      </c>
      <c r="C116" s="203" t="s">
        <v>10138</v>
      </c>
      <c r="D116" s="203" t="s">
        <v>10139</v>
      </c>
      <c r="E116" s="203" t="s">
        <v>10140</v>
      </c>
      <c r="F116" s="203" t="s">
        <v>9451</v>
      </c>
      <c r="G116" s="203" t="s">
        <v>10140</v>
      </c>
      <c r="H116" s="203" t="s">
        <v>10141</v>
      </c>
      <c r="I116" s="203" t="s">
        <v>9504</v>
      </c>
      <c r="J116" s="203" t="s">
        <v>10142</v>
      </c>
      <c r="K116" s="84">
        <v>45652</v>
      </c>
      <c r="L116" s="84">
        <v>45670</v>
      </c>
      <c r="M116" s="84">
        <v>45799</v>
      </c>
      <c r="N116" s="203" t="s">
        <v>10143</v>
      </c>
      <c r="O116" s="86">
        <v>600000000</v>
      </c>
      <c r="P116" s="203" t="s">
        <v>10144</v>
      </c>
      <c r="Q116" s="203" t="s">
        <v>10142</v>
      </c>
      <c r="R116" s="84">
        <v>45628</v>
      </c>
      <c r="S116" s="84">
        <v>45628</v>
      </c>
      <c r="T116" s="84">
        <v>45636</v>
      </c>
      <c r="U116" s="84">
        <v>45636</v>
      </c>
      <c r="V116" s="84">
        <v>45636</v>
      </c>
      <c r="W116" s="203" t="s">
        <v>9457</v>
      </c>
    </row>
    <row r="117" spans="1:23" x14ac:dyDescent="0.3">
      <c r="A117" s="203" t="s">
        <v>1476</v>
      </c>
      <c r="B117" s="203" t="s">
        <v>1246</v>
      </c>
      <c r="C117" s="203" t="s">
        <v>12921</v>
      </c>
      <c r="D117" s="203" t="s">
        <v>12922</v>
      </c>
      <c r="E117" s="203" t="s">
        <v>12923</v>
      </c>
      <c r="F117" s="203" t="s">
        <v>9451</v>
      </c>
      <c r="G117" s="203" t="s">
        <v>12923</v>
      </c>
      <c r="H117" s="203" t="s">
        <v>9616</v>
      </c>
      <c r="I117" s="203" t="s">
        <v>9462</v>
      </c>
      <c r="J117" s="203" t="s">
        <v>10441</v>
      </c>
      <c r="K117" s="84">
        <v>45700</v>
      </c>
      <c r="L117" s="84">
        <v>45701</v>
      </c>
      <c r="M117" s="84">
        <v>45881</v>
      </c>
      <c r="N117" s="203" t="s">
        <v>11145</v>
      </c>
      <c r="O117" s="86">
        <v>15844446</v>
      </c>
      <c r="P117" s="203" t="s">
        <v>12924</v>
      </c>
      <c r="Q117" s="203" t="s">
        <v>10441</v>
      </c>
      <c r="R117" s="84">
        <v>45700</v>
      </c>
      <c r="S117" s="84">
        <v>45700</v>
      </c>
      <c r="T117" s="84"/>
      <c r="U117" s="84"/>
      <c r="V117" s="84"/>
      <c r="W117" s="203" t="s">
        <v>9457</v>
      </c>
    </row>
    <row r="118" spans="1:23" x14ac:dyDescent="0.3">
      <c r="A118" s="203" t="s">
        <v>1436</v>
      </c>
      <c r="B118" s="203" t="s">
        <v>1247</v>
      </c>
      <c r="C118" s="203" t="s">
        <v>12138</v>
      </c>
      <c r="D118" s="203" t="s">
        <v>12139</v>
      </c>
      <c r="E118" s="203" t="s">
        <v>12140</v>
      </c>
      <c r="F118" s="203" t="s">
        <v>9451</v>
      </c>
      <c r="G118" s="203" t="s">
        <v>12140</v>
      </c>
      <c r="H118" s="203" t="s">
        <v>12141</v>
      </c>
      <c r="I118" s="203" t="s">
        <v>9453</v>
      </c>
      <c r="J118" s="203" t="s">
        <v>12142</v>
      </c>
      <c r="K118" s="84">
        <v>46048</v>
      </c>
      <c r="L118" s="84">
        <v>46048</v>
      </c>
      <c r="M118" s="84">
        <v>46244</v>
      </c>
      <c r="N118" s="203" t="s">
        <v>12143</v>
      </c>
      <c r="O118" s="86">
        <v>34623595.5</v>
      </c>
      <c r="P118" s="203" t="s">
        <v>12144</v>
      </c>
      <c r="Q118" s="203" t="s">
        <v>12145</v>
      </c>
      <c r="R118" s="84">
        <v>46047</v>
      </c>
      <c r="S118" s="84">
        <v>46047</v>
      </c>
      <c r="T118" s="84"/>
      <c r="U118" s="84"/>
      <c r="V118" s="84"/>
      <c r="W118" s="203" t="s">
        <v>9457</v>
      </c>
    </row>
    <row r="119" spans="1:23" x14ac:dyDescent="0.3">
      <c r="A119" s="203" t="s">
        <v>1476</v>
      </c>
      <c r="B119" s="203" t="s">
        <v>1246</v>
      </c>
      <c r="C119" s="203" t="s">
        <v>10174</v>
      </c>
      <c r="D119" s="203" t="s">
        <v>10175</v>
      </c>
      <c r="E119" s="203" t="s">
        <v>10176</v>
      </c>
      <c r="F119" s="203" t="s">
        <v>9451</v>
      </c>
      <c r="G119" s="203" t="s">
        <v>10176</v>
      </c>
      <c r="H119" s="203" t="s">
        <v>10177</v>
      </c>
      <c r="I119" s="203" t="s">
        <v>9462</v>
      </c>
      <c r="J119" s="203" t="s">
        <v>10178</v>
      </c>
      <c r="K119" s="84">
        <v>45891</v>
      </c>
      <c r="L119" s="84">
        <v>45891</v>
      </c>
      <c r="M119" s="84">
        <v>46022</v>
      </c>
      <c r="N119" s="203" t="s">
        <v>10179</v>
      </c>
      <c r="O119" s="86">
        <v>17274387</v>
      </c>
      <c r="P119" s="203" t="s">
        <v>10180</v>
      </c>
      <c r="Q119" s="203" t="s">
        <v>10178</v>
      </c>
      <c r="R119" s="84">
        <v>45891</v>
      </c>
      <c r="S119" s="84">
        <v>45891</v>
      </c>
      <c r="T119" s="84"/>
      <c r="U119" s="84"/>
      <c r="V119" s="84"/>
      <c r="W119" s="203" t="s">
        <v>9457</v>
      </c>
    </row>
    <row r="120" spans="1:23" x14ac:dyDescent="0.3">
      <c r="A120" s="203" t="s">
        <v>1665</v>
      </c>
      <c r="B120" s="203" t="s">
        <v>1247</v>
      </c>
      <c r="C120" s="203" t="s">
        <v>10160</v>
      </c>
      <c r="D120" s="203" t="s">
        <v>10161</v>
      </c>
      <c r="E120" s="203" t="s">
        <v>10162</v>
      </c>
      <c r="F120" s="203" t="s">
        <v>9451</v>
      </c>
      <c r="G120" s="203" t="s">
        <v>10162</v>
      </c>
      <c r="H120" s="203" t="s">
        <v>10163</v>
      </c>
      <c r="I120" s="203" t="s">
        <v>9453</v>
      </c>
      <c r="J120" s="203" t="s">
        <v>10164</v>
      </c>
      <c r="K120" s="84">
        <v>46050</v>
      </c>
      <c r="L120" s="84">
        <v>46051</v>
      </c>
      <c r="M120" s="84">
        <v>46140</v>
      </c>
      <c r="N120" s="203" t="s">
        <v>10165</v>
      </c>
      <c r="O120" s="86">
        <v>10442892</v>
      </c>
      <c r="P120" s="203" t="s">
        <v>10166</v>
      </c>
      <c r="Q120" s="203" t="s">
        <v>10164</v>
      </c>
      <c r="R120" s="84">
        <v>46049</v>
      </c>
      <c r="S120" s="84">
        <v>46049</v>
      </c>
      <c r="T120" s="84"/>
      <c r="U120" s="84"/>
      <c r="V120" s="84"/>
      <c r="W120" s="203" t="s">
        <v>9457</v>
      </c>
    </row>
    <row r="121" spans="1:23" x14ac:dyDescent="0.3">
      <c r="A121" s="203" t="s">
        <v>1623</v>
      </c>
      <c r="B121" s="203" t="s">
        <v>1246</v>
      </c>
      <c r="C121" s="203" t="s">
        <v>10537</v>
      </c>
      <c r="D121" s="203" t="s">
        <v>10538</v>
      </c>
      <c r="E121" s="203" t="s">
        <v>10539</v>
      </c>
      <c r="F121" s="203" t="s">
        <v>9451</v>
      </c>
      <c r="G121" s="203" t="s">
        <v>10539</v>
      </c>
      <c r="H121" s="203" t="s">
        <v>10540</v>
      </c>
      <c r="I121" s="203" t="s">
        <v>9453</v>
      </c>
      <c r="J121" s="203" t="s">
        <v>10541</v>
      </c>
      <c r="K121" s="84">
        <v>45985</v>
      </c>
      <c r="L121" s="84">
        <v>46017</v>
      </c>
      <c r="M121" s="84">
        <v>46073</v>
      </c>
      <c r="N121" s="203" t="s">
        <v>10542</v>
      </c>
      <c r="O121" s="86">
        <v>550000000</v>
      </c>
      <c r="P121" s="203" t="s">
        <v>10543</v>
      </c>
      <c r="Q121" s="203" t="s">
        <v>10541</v>
      </c>
      <c r="R121" s="84">
        <v>45982</v>
      </c>
      <c r="S121" s="84">
        <v>45982</v>
      </c>
      <c r="T121" s="84"/>
      <c r="U121" s="84"/>
      <c r="V121" s="84"/>
      <c r="W121" s="203" t="s">
        <v>9457</v>
      </c>
    </row>
    <row r="122" spans="1:23" x14ac:dyDescent="0.3">
      <c r="A122" s="203" t="s">
        <v>1605</v>
      </c>
      <c r="B122" s="203" t="s">
        <v>1247</v>
      </c>
      <c r="C122" s="203" t="s">
        <v>10183</v>
      </c>
      <c r="D122" s="203" t="s">
        <v>10184</v>
      </c>
      <c r="E122" s="203" t="s">
        <v>10185</v>
      </c>
      <c r="F122" s="203" t="s">
        <v>9451</v>
      </c>
      <c r="G122" s="203" t="s">
        <v>10185</v>
      </c>
      <c r="H122" s="203" t="s">
        <v>10186</v>
      </c>
      <c r="I122" s="203" t="s">
        <v>9453</v>
      </c>
      <c r="J122" s="203" t="s">
        <v>10187</v>
      </c>
      <c r="K122" s="84">
        <v>46050</v>
      </c>
      <c r="L122" s="84">
        <v>46050</v>
      </c>
      <c r="M122" s="84">
        <v>46230</v>
      </c>
      <c r="N122" s="203" t="s">
        <v>10188</v>
      </c>
      <c r="O122" s="86">
        <v>17064468</v>
      </c>
      <c r="P122" s="203" t="s">
        <v>10189</v>
      </c>
      <c r="Q122" s="203" t="s">
        <v>10187</v>
      </c>
      <c r="R122" s="84">
        <v>46049</v>
      </c>
      <c r="S122" s="84">
        <v>46049</v>
      </c>
      <c r="T122" s="84"/>
      <c r="U122" s="84"/>
      <c r="V122" s="84"/>
      <c r="W122" s="203" t="s">
        <v>9457</v>
      </c>
    </row>
    <row r="123" spans="1:23" x14ac:dyDescent="0.3">
      <c r="A123" s="203" t="s">
        <v>1665</v>
      </c>
      <c r="B123" s="203" t="s">
        <v>1247</v>
      </c>
      <c r="C123" s="203" t="s">
        <v>10190</v>
      </c>
      <c r="D123" s="203" t="s">
        <v>10191</v>
      </c>
      <c r="E123" s="203" t="s">
        <v>10192</v>
      </c>
      <c r="F123" s="203" t="s">
        <v>9451</v>
      </c>
      <c r="G123" s="203" t="s">
        <v>10192</v>
      </c>
      <c r="H123" s="203" t="s">
        <v>10193</v>
      </c>
      <c r="I123" s="203" t="s">
        <v>9504</v>
      </c>
      <c r="J123" s="203" t="s">
        <v>10194</v>
      </c>
      <c r="K123" s="84">
        <v>46048</v>
      </c>
      <c r="L123" s="84">
        <v>46050</v>
      </c>
      <c r="M123" s="84">
        <v>46169</v>
      </c>
      <c r="N123" s="203" t="s">
        <v>10195</v>
      </c>
      <c r="O123" s="86">
        <v>15200000</v>
      </c>
      <c r="P123" s="203" t="s">
        <v>10196</v>
      </c>
      <c r="Q123" s="203" t="s">
        <v>10194</v>
      </c>
      <c r="R123" s="84">
        <v>46047</v>
      </c>
      <c r="S123" s="84">
        <v>46047</v>
      </c>
      <c r="T123" s="84"/>
      <c r="U123" s="84"/>
      <c r="V123" s="84"/>
      <c r="W123" s="203" t="s">
        <v>9457</v>
      </c>
    </row>
    <row r="124" spans="1:23" x14ac:dyDescent="0.3">
      <c r="A124" s="203" t="s">
        <v>1605</v>
      </c>
      <c r="B124" s="203" t="s">
        <v>1247</v>
      </c>
      <c r="C124" s="203" t="s">
        <v>10197</v>
      </c>
      <c r="D124" s="203" t="s">
        <v>10198</v>
      </c>
      <c r="E124" s="203" t="s">
        <v>10199</v>
      </c>
      <c r="F124" s="203" t="s">
        <v>9451</v>
      </c>
      <c r="G124" s="203" t="s">
        <v>10199</v>
      </c>
      <c r="H124" s="203" t="s">
        <v>10200</v>
      </c>
      <c r="I124" s="203" t="s">
        <v>9453</v>
      </c>
      <c r="J124" s="203" t="s">
        <v>10201</v>
      </c>
      <c r="K124" s="84">
        <v>46239</v>
      </c>
      <c r="L124" s="84">
        <v>46240</v>
      </c>
      <c r="M124" s="84">
        <v>46384</v>
      </c>
      <c r="N124" s="203" t="s">
        <v>10202</v>
      </c>
      <c r="O124" s="86">
        <v>20751191</v>
      </c>
      <c r="P124" s="203" t="s">
        <v>10203</v>
      </c>
      <c r="Q124" s="203" t="s">
        <v>10201</v>
      </c>
      <c r="R124" s="84">
        <v>46237</v>
      </c>
      <c r="S124" s="84">
        <v>46237</v>
      </c>
      <c r="T124" s="84"/>
      <c r="U124" s="84"/>
      <c r="V124" s="84"/>
      <c r="W124" s="203" t="s">
        <v>9457</v>
      </c>
    </row>
    <row r="125" spans="1:23" x14ac:dyDescent="0.3">
      <c r="A125" s="203" t="s">
        <v>1618</v>
      </c>
      <c r="B125" s="203" t="s">
        <v>1247</v>
      </c>
      <c r="C125" s="203" t="s">
        <v>9731</v>
      </c>
      <c r="D125" s="203" t="s">
        <v>9732</v>
      </c>
      <c r="E125" s="203" t="s">
        <v>9733</v>
      </c>
      <c r="F125" s="203" t="s">
        <v>9451</v>
      </c>
      <c r="G125" s="203" t="s">
        <v>9733</v>
      </c>
      <c r="H125" s="203" t="s">
        <v>9734</v>
      </c>
      <c r="I125" s="203" t="s">
        <v>9453</v>
      </c>
      <c r="J125" s="203" t="s">
        <v>9735</v>
      </c>
      <c r="K125" s="84">
        <v>46044</v>
      </c>
      <c r="L125" s="84">
        <v>46048</v>
      </c>
      <c r="M125" s="84">
        <v>46351</v>
      </c>
      <c r="N125" s="203" t="s">
        <v>9736</v>
      </c>
      <c r="O125" s="86">
        <v>37489980</v>
      </c>
      <c r="P125" s="203" t="s">
        <v>9737</v>
      </c>
      <c r="Q125" s="203" t="s">
        <v>9735</v>
      </c>
      <c r="R125" s="84">
        <v>46044</v>
      </c>
      <c r="S125" s="84">
        <v>46044</v>
      </c>
      <c r="T125" s="84"/>
      <c r="U125" s="84"/>
      <c r="V125" s="84"/>
      <c r="W125" s="203" t="s">
        <v>9457</v>
      </c>
    </row>
    <row r="126" spans="1:23" x14ac:dyDescent="0.3">
      <c r="A126" s="203" t="s">
        <v>1618</v>
      </c>
      <c r="B126" s="203" t="s">
        <v>1247</v>
      </c>
      <c r="C126" s="203" t="s">
        <v>9731</v>
      </c>
      <c r="D126" s="203" t="s">
        <v>9738</v>
      </c>
      <c r="E126" s="203" t="s">
        <v>9733</v>
      </c>
      <c r="F126" s="203" t="s">
        <v>9451</v>
      </c>
      <c r="G126" s="203" t="s">
        <v>9733</v>
      </c>
      <c r="H126" s="203" t="s">
        <v>9738</v>
      </c>
      <c r="I126" s="203" t="s">
        <v>9739</v>
      </c>
      <c r="J126" s="203" t="s">
        <v>9470</v>
      </c>
      <c r="K126" s="84"/>
      <c r="L126" s="84"/>
      <c r="M126" s="84">
        <v>46347</v>
      </c>
      <c r="N126" s="203" t="s">
        <v>9471</v>
      </c>
      <c r="O126" s="86">
        <v>0</v>
      </c>
      <c r="P126" s="203" t="s">
        <v>9737</v>
      </c>
      <c r="Q126" s="203" t="s">
        <v>9473</v>
      </c>
      <c r="R126" s="84">
        <v>46044</v>
      </c>
      <c r="S126" s="84">
        <v>46044</v>
      </c>
      <c r="T126" s="84"/>
      <c r="U126" s="84"/>
      <c r="V126" s="84"/>
      <c r="W126" s="203" t="s">
        <v>9457</v>
      </c>
    </row>
    <row r="127" spans="1:23" x14ac:dyDescent="0.3">
      <c r="A127" s="203" t="s">
        <v>1665</v>
      </c>
      <c r="B127" s="203" t="s">
        <v>1247</v>
      </c>
      <c r="C127" s="203" t="s">
        <v>10218</v>
      </c>
      <c r="D127" s="203" t="s">
        <v>10219</v>
      </c>
      <c r="E127" s="203" t="s">
        <v>10220</v>
      </c>
      <c r="F127" s="203" t="s">
        <v>9451</v>
      </c>
      <c r="G127" s="203" t="s">
        <v>10220</v>
      </c>
      <c r="H127" s="203" t="s">
        <v>10221</v>
      </c>
      <c r="I127" s="203" t="s">
        <v>9462</v>
      </c>
      <c r="J127" s="203" t="s">
        <v>10222</v>
      </c>
      <c r="K127" s="84">
        <v>46048</v>
      </c>
      <c r="L127" s="84">
        <v>46049</v>
      </c>
      <c r="M127" s="84">
        <v>46168</v>
      </c>
      <c r="N127" s="203" t="s">
        <v>10223</v>
      </c>
      <c r="O127" s="86">
        <v>14000000</v>
      </c>
      <c r="P127" s="203" t="s">
        <v>10224</v>
      </c>
      <c r="Q127" s="203" t="s">
        <v>10222</v>
      </c>
      <c r="R127" s="84">
        <v>46048</v>
      </c>
      <c r="S127" s="84">
        <v>46048</v>
      </c>
      <c r="T127" s="84"/>
      <c r="U127" s="84"/>
      <c r="V127" s="84"/>
      <c r="W127" s="203" t="s">
        <v>9457</v>
      </c>
    </row>
    <row r="128" spans="1:23" x14ac:dyDescent="0.3">
      <c r="A128" s="203" t="s">
        <v>1467</v>
      </c>
      <c r="B128" s="203" t="s">
        <v>1247</v>
      </c>
      <c r="C128" s="203" t="s">
        <v>17864</v>
      </c>
      <c r="D128" s="203" t="s">
        <v>17865</v>
      </c>
      <c r="E128" s="203" t="s">
        <v>17866</v>
      </c>
      <c r="F128" s="203" t="s">
        <v>9451</v>
      </c>
      <c r="G128" s="203" t="s">
        <v>17866</v>
      </c>
      <c r="H128" s="203" t="s">
        <v>17865</v>
      </c>
      <c r="I128" s="203" t="s">
        <v>9469</v>
      </c>
      <c r="J128" s="203" t="s">
        <v>9470</v>
      </c>
      <c r="K128" s="84"/>
      <c r="L128" s="84"/>
      <c r="M128" s="84">
        <v>46233</v>
      </c>
      <c r="N128" s="203" t="s">
        <v>9471</v>
      </c>
      <c r="O128" s="86">
        <v>0</v>
      </c>
      <c r="P128" s="203" t="s">
        <v>17867</v>
      </c>
      <c r="Q128" s="203" t="s">
        <v>9473</v>
      </c>
      <c r="R128" s="84">
        <v>46052</v>
      </c>
      <c r="S128" s="84">
        <v>46052</v>
      </c>
      <c r="T128" s="84"/>
      <c r="U128" s="84"/>
      <c r="V128" s="84"/>
      <c r="W128" s="203" t="s">
        <v>9457</v>
      </c>
    </row>
    <row r="129" spans="1:23" x14ac:dyDescent="0.3">
      <c r="A129" s="203" t="s">
        <v>1467</v>
      </c>
      <c r="B129" s="203" t="s">
        <v>1247</v>
      </c>
      <c r="C129" s="203" t="s">
        <v>17864</v>
      </c>
      <c r="D129" s="203" t="s">
        <v>17868</v>
      </c>
      <c r="E129" s="203" t="s">
        <v>17866</v>
      </c>
      <c r="F129" s="203" t="s">
        <v>9451</v>
      </c>
      <c r="G129" s="203" t="s">
        <v>17866</v>
      </c>
      <c r="H129" s="203" t="s">
        <v>17869</v>
      </c>
      <c r="I129" s="203" t="s">
        <v>9453</v>
      </c>
      <c r="J129" s="203" t="s">
        <v>17870</v>
      </c>
      <c r="K129" s="84">
        <v>46052</v>
      </c>
      <c r="L129" s="84">
        <v>46052</v>
      </c>
      <c r="M129" s="84">
        <v>46232</v>
      </c>
      <c r="N129" s="203" t="s">
        <v>17871</v>
      </c>
      <c r="O129" s="86">
        <v>15859458</v>
      </c>
      <c r="P129" s="203" t="s">
        <v>17867</v>
      </c>
      <c r="Q129" s="203" t="s">
        <v>17870</v>
      </c>
      <c r="R129" s="84">
        <v>46052</v>
      </c>
      <c r="S129" s="84">
        <v>46052</v>
      </c>
      <c r="T129" s="84"/>
      <c r="U129" s="84"/>
      <c r="V129" s="84"/>
      <c r="W129" s="203" t="s">
        <v>9457</v>
      </c>
    </row>
    <row r="130" spans="1:23" x14ac:dyDescent="0.3">
      <c r="A130" s="203" t="s">
        <v>1476</v>
      </c>
      <c r="B130" s="203" t="s">
        <v>1246</v>
      </c>
      <c r="C130" s="203" t="s">
        <v>10225</v>
      </c>
      <c r="D130" s="203" t="s">
        <v>10226</v>
      </c>
      <c r="E130" s="203" t="s">
        <v>10227</v>
      </c>
      <c r="F130" s="203" t="s">
        <v>9451</v>
      </c>
      <c r="G130" s="203" t="s">
        <v>10227</v>
      </c>
      <c r="H130" s="203" t="s">
        <v>10228</v>
      </c>
      <c r="I130" s="203" t="s">
        <v>9462</v>
      </c>
      <c r="J130" s="203" t="s">
        <v>10229</v>
      </c>
      <c r="K130" s="84">
        <v>45902</v>
      </c>
      <c r="L130" s="84">
        <v>45903</v>
      </c>
      <c r="M130" s="84">
        <v>46022</v>
      </c>
      <c r="N130" s="203" t="s">
        <v>10230</v>
      </c>
      <c r="O130" s="86">
        <v>15945588</v>
      </c>
      <c r="P130" s="203" t="s">
        <v>10231</v>
      </c>
      <c r="Q130" s="203" t="s">
        <v>10229</v>
      </c>
      <c r="R130" s="84">
        <v>45902</v>
      </c>
      <c r="S130" s="84">
        <v>45902</v>
      </c>
      <c r="T130" s="84"/>
      <c r="U130" s="84"/>
      <c r="V130" s="84"/>
      <c r="W130" s="203" t="s">
        <v>9457</v>
      </c>
    </row>
    <row r="131" spans="1:23" x14ac:dyDescent="0.3">
      <c r="A131" s="203" t="s">
        <v>1665</v>
      </c>
      <c r="B131" s="203" t="s">
        <v>1247</v>
      </c>
      <c r="C131" s="203" t="s">
        <v>10232</v>
      </c>
      <c r="D131" s="203" t="s">
        <v>10233</v>
      </c>
      <c r="E131" s="203" t="s">
        <v>10234</v>
      </c>
      <c r="F131" s="203" t="s">
        <v>9451</v>
      </c>
      <c r="G131" s="203" t="s">
        <v>10234</v>
      </c>
      <c r="H131" s="203" t="s">
        <v>10235</v>
      </c>
      <c r="I131" s="203" t="s">
        <v>9453</v>
      </c>
      <c r="J131" s="203" t="s">
        <v>10236</v>
      </c>
      <c r="K131" s="84">
        <v>46048</v>
      </c>
      <c r="L131" s="84">
        <v>46049</v>
      </c>
      <c r="M131" s="84">
        <v>46138</v>
      </c>
      <c r="N131" s="203" t="s">
        <v>10237</v>
      </c>
      <c r="O131" s="86">
        <v>12000000</v>
      </c>
      <c r="P131" s="203" t="s">
        <v>10238</v>
      </c>
      <c r="Q131" s="203" t="s">
        <v>10236</v>
      </c>
      <c r="R131" s="84">
        <v>46048</v>
      </c>
      <c r="S131" s="84">
        <v>46048</v>
      </c>
      <c r="T131" s="84"/>
      <c r="U131" s="84"/>
      <c r="V131" s="84"/>
      <c r="W131" s="203" t="s">
        <v>9457</v>
      </c>
    </row>
    <row r="132" spans="1:23" x14ac:dyDescent="0.3">
      <c r="A132" s="203" t="s">
        <v>1467</v>
      </c>
      <c r="B132" s="203" t="s">
        <v>1247</v>
      </c>
      <c r="C132" s="203" t="s">
        <v>11213</v>
      </c>
      <c r="D132" s="203" t="s">
        <v>11214</v>
      </c>
      <c r="E132" s="203" t="s">
        <v>11215</v>
      </c>
      <c r="F132" s="203" t="s">
        <v>9451</v>
      </c>
      <c r="G132" s="203" t="s">
        <v>11215</v>
      </c>
      <c r="H132" s="203" t="s">
        <v>11216</v>
      </c>
      <c r="I132" s="203" t="s">
        <v>9453</v>
      </c>
      <c r="J132" s="203" t="s">
        <v>11217</v>
      </c>
      <c r="K132" s="84">
        <v>46231</v>
      </c>
      <c r="L132" s="84">
        <v>46233</v>
      </c>
      <c r="M132" s="84">
        <v>46385</v>
      </c>
      <c r="N132" s="203" t="s">
        <v>10570</v>
      </c>
      <c r="O132" s="86">
        <v>21466750</v>
      </c>
      <c r="P132" s="203" t="s">
        <v>11218</v>
      </c>
      <c r="Q132" s="203" t="s">
        <v>11217</v>
      </c>
      <c r="R132" s="84">
        <v>46229</v>
      </c>
      <c r="S132" s="84">
        <v>46229</v>
      </c>
      <c r="T132" s="84"/>
      <c r="U132" s="84"/>
      <c r="V132" s="84"/>
      <c r="W132" s="203" t="s">
        <v>9457</v>
      </c>
    </row>
    <row r="133" spans="1:23" x14ac:dyDescent="0.3">
      <c r="A133" s="203" t="s">
        <v>5032</v>
      </c>
      <c r="B133" s="203" t="s">
        <v>1245</v>
      </c>
      <c r="C133" s="203" t="s">
        <v>10246</v>
      </c>
      <c r="D133" s="203" t="s">
        <v>10247</v>
      </c>
      <c r="E133" s="203" t="s">
        <v>10248</v>
      </c>
      <c r="F133" s="203" t="s">
        <v>9451</v>
      </c>
      <c r="G133" s="203" t="s">
        <v>10248</v>
      </c>
      <c r="H133" s="203" t="s">
        <v>10249</v>
      </c>
      <c r="I133" s="203" t="s">
        <v>9462</v>
      </c>
      <c r="J133" s="203" t="s">
        <v>10250</v>
      </c>
      <c r="K133" s="84">
        <v>45370</v>
      </c>
      <c r="L133" s="84">
        <v>45370</v>
      </c>
      <c r="M133" s="84">
        <v>45553</v>
      </c>
      <c r="N133" s="203" t="s">
        <v>10251</v>
      </c>
      <c r="O133" s="86">
        <v>19560876</v>
      </c>
      <c r="P133" s="203" t="s">
        <v>10252</v>
      </c>
      <c r="Q133" s="203" t="s">
        <v>10250</v>
      </c>
      <c r="R133" s="84">
        <v>45368</v>
      </c>
      <c r="S133" s="84">
        <v>45368</v>
      </c>
      <c r="T133" s="84"/>
      <c r="U133" s="84"/>
      <c r="V133" s="84"/>
      <c r="W133" s="203" t="s">
        <v>9457</v>
      </c>
    </row>
    <row r="134" spans="1:23" x14ac:dyDescent="0.3">
      <c r="A134" s="203" t="s">
        <v>1505</v>
      </c>
      <c r="B134" s="203" t="s">
        <v>1246</v>
      </c>
      <c r="C134" s="203" t="s">
        <v>10253</v>
      </c>
      <c r="D134" s="203" t="s">
        <v>10254</v>
      </c>
      <c r="E134" s="203" t="s">
        <v>10255</v>
      </c>
      <c r="F134" s="203" t="s">
        <v>9451</v>
      </c>
      <c r="G134" s="203" t="s">
        <v>10255</v>
      </c>
      <c r="H134" s="203" t="s">
        <v>10256</v>
      </c>
      <c r="I134" s="203" t="s">
        <v>9462</v>
      </c>
      <c r="J134" s="203" t="s">
        <v>10257</v>
      </c>
      <c r="K134" s="84">
        <v>45790</v>
      </c>
      <c r="L134" s="84">
        <v>45791</v>
      </c>
      <c r="M134" s="84">
        <v>46019</v>
      </c>
      <c r="N134" s="203" t="s">
        <v>10258</v>
      </c>
      <c r="O134" s="86">
        <v>35124083</v>
      </c>
      <c r="P134" s="203" t="s">
        <v>10259</v>
      </c>
      <c r="Q134" s="203" t="s">
        <v>10257</v>
      </c>
      <c r="R134" s="84">
        <v>45783</v>
      </c>
      <c r="S134" s="84">
        <v>45783</v>
      </c>
      <c r="T134" s="84"/>
      <c r="U134" s="84"/>
      <c r="V134" s="84"/>
      <c r="W134" s="203" t="s">
        <v>9457</v>
      </c>
    </row>
    <row r="135" spans="1:23" x14ac:dyDescent="0.3">
      <c r="A135" s="203" t="s">
        <v>1665</v>
      </c>
      <c r="B135" s="203" t="s">
        <v>1247</v>
      </c>
      <c r="C135" s="203" t="s">
        <v>10260</v>
      </c>
      <c r="D135" s="203" t="s">
        <v>10261</v>
      </c>
      <c r="E135" s="203" t="s">
        <v>10262</v>
      </c>
      <c r="F135" s="203" t="s">
        <v>9451</v>
      </c>
      <c r="G135" s="203" t="s">
        <v>10262</v>
      </c>
      <c r="H135" s="203" t="s">
        <v>10263</v>
      </c>
      <c r="I135" s="203" t="s">
        <v>9453</v>
      </c>
      <c r="J135" s="203" t="s">
        <v>10264</v>
      </c>
      <c r="K135" s="84">
        <v>46049</v>
      </c>
      <c r="L135" s="84">
        <v>46050</v>
      </c>
      <c r="M135" s="84">
        <v>46200</v>
      </c>
      <c r="N135" s="203" t="s">
        <v>10265</v>
      </c>
      <c r="O135" s="86">
        <v>17404520</v>
      </c>
      <c r="P135" s="203" t="s">
        <v>10266</v>
      </c>
      <c r="Q135" s="203" t="s">
        <v>10264</v>
      </c>
      <c r="R135" s="84">
        <v>46049</v>
      </c>
      <c r="S135" s="84">
        <v>46049</v>
      </c>
      <c r="T135" s="84"/>
      <c r="U135" s="84"/>
      <c r="V135" s="84"/>
      <c r="W135" s="203" t="s">
        <v>9457</v>
      </c>
    </row>
    <row r="136" spans="1:23" x14ac:dyDescent="0.3">
      <c r="A136" s="203" t="s">
        <v>5454</v>
      </c>
      <c r="B136" s="203" t="s">
        <v>1245</v>
      </c>
      <c r="C136" s="203" t="s">
        <v>10204</v>
      </c>
      <c r="D136" s="203" t="s">
        <v>10205</v>
      </c>
      <c r="E136" s="203" t="s">
        <v>10206</v>
      </c>
      <c r="F136" s="203" t="s">
        <v>9451</v>
      </c>
      <c r="G136" s="203" t="s">
        <v>10206</v>
      </c>
      <c r="H136" s="203" t="s">
        <v>10207</v>
      </c>
      <c r="I136" s="203" t="s">
        <v>9453</v>
      </c>
      <c r="J136" s="203" t="s">
        <v>10208</v>
      </c>
      <c r="K136" s="84">
        <v>45532</v>
      </c>
      <c r="L136" s="84">
        <v>45537</v>
      </c>
      <c r="M136" s="84">
        <v>45627</v>
      </c>
      <c r="N136" s="203" t="s">
        <v>10209</v>
      </c>
      <c r="O136" s="86">
        <v>18000000</v>
      </c>
      <c r="P136" s="203" t="s">
        <v>10210</v>
      </c>
      <c r="Q136" s="203" t="s">
        <v>10208</v>
      </c>
      <c r="R136" s="84">
        <v>45531</v>
      </c>
      <c r="S136" s="84">
        <v>45531</v>
      </c>
      <c r="T136" s="84"/>
      <c r="U136" s="84"/>
      <c r="V136" s="84"/>
      <c r="W136" s="203" t="s">
        <v>9457</v>
      </c>
    </row>
    <row r="137" spans="1:23" x14ac:dyDescent="0.3">
      <c r="A137" s="203" t="s">
        <v>1476</v>
      </c>
      <c r="B137" s="203" t="s">
        <v>1246</v>
      </c>
      <c r="C137" s="203" t="s">
        <v>10500</v>
      </c>
      <c r="D137" s="203" t="s">
        <v>10501</v>
      </c>
      <c r="E137" s="203" t="s">
        <v>10502</v>
      </c>
      <c r="F137" s="203" t="s">
        <v>9451</v>
      </c>
      <c r="G137" s="203" t="s">
        <v>10502</v>
      </c>
      <c r="H137" s="203" t="s">
        <v>10503</v>
      </c>
      <c r="I137" s="203" t="s">
        <v>9462</v>
      </c>
      <c r="J137" s="203" t="s">
        <v>10504</v>
      </c>
      <c r="K137" s="84">
        <v>45720</v>
      </c>
      <c r="L137" s="84">
        <v>45729</v>
      </c>
      <c r="M137" s="84">
        <v>45912</v>
      </c>
      <c r="N137" s="203" t="s">
        <v>10505</v>
      </c>
      <c r="O137" s="86">
        <v>23918382</v>
      </c>
      <c r="P137" s="203" t="s">
        <v>10506</v>
      </c>
      <c r="Q137" s="203" t="s">
        <v>10504</v>
      </c>
      <c r="R137" s="84">
        <v>45719</v>
      </c>
      <c r="S137" s="84">
        <v>45719</v>
      </c>
      <c r="T137" s="84"/>
      <c r="U137" s="84"/>
      <c r="V137" s="84"/>
      <c r="W137" s="203" t="s">
        <v>9457</v>
      </c>
    </row>
    <row r="138" spans="1:23" x14ac:dyDescent="0.3">
      <c r="A138" s="203" t="s">
        <v>1572</v>
      </c>
      <c r="B138" s="203" t="s">
        <v>1246</v>
      </c>
      <c r="C138" s="203" t="s">
        <v>10267</v>
      </c>
      <c r="D138" s="203" t="s">
        <v>10268</v>
      </c>
      <c r="E138" s="203" t="s">
        <v>10269</v>
      </c>
      <c r="F138" s="203" t="s">
        <v>9451</v>
      </c>
      <c r="G138" s="203" t="s">
        <v>10269</v>
      </c>
      <c r="H138" s="203" t="s">
        <v>10270</v>
      </c>
      <c r="I138" s="203" t="s">
        <v>9453</v>
      </c>
      <c r="J138" s="203" t="s">
        <v>10271</v>
      </c>
      <c r="K138" s="84">
        <v>45922</v>
      </c>
      <c r="L138" s="84">
        <v>45922</v>
      </c>
      <c r="M138" s="84">
        <v>46012</v>
      </c>
      <c r="N138" s="203" t="s">
        <v>10272</v>
      </c>
      <c r="O138" s="86">
        <v>14837625</v>
      </c>
      <c r="P138" s="203" t="s">
        <v>10273</v>
      </c>
      <c r="Q138" s="203" t="s">
        <v>10271</v>
      </c>
      <c r="R138" s="84">
        <v>45919</v>
      </c>
      <c r="S138" s="84">
        <v>45919</v>
      </c>
      <c r="T138" s="84"/>
      <c r="U138" s="84"/>
      <c r="V138" s="84"/>
      <c r="W138" s="203" t="s">
        <v>9457</v>
      </c>
    </row>
    <row r="139" spans="1:23" x14ac:dyDescent="0.3">
      <c r="A139" s="203" t="s">
        <v>4586</v>
      </c>
      <c r="B139" s="203" t="s">
        <v>1245</v>
      </c>
      <c r="C139" s="203" t="s">
        <v>10117</v>
      </c>
      <c r="D139" s="203" t="s">
        <v>10118</v>
      </c>
      <c r="E139" s="203" t="s">
        <v>10119</v>
      </c>
      <c r="F139" s="203" t="s">
        <v>9451</v>
      </c>
      <c r="G139" s="203" t="s">
        <v>10119</v>
      </c>
      <c r="H139" s="203" t="s">
        <v>10120</v>
      </c>
      <c r="I139" s="203" t="s">
        <v>9462</v>
      </c>
      <c r="J139" s="203" t="s">
        <v>10121</v>
      </c>
      <c r="K139" s="84">
        <v>45383</v>
      </c>
      <c r="L139" s="84">
        <v>45385</v>
      </c>
      <c r="M139" s="84">
        <v>45537</v>
      </c>
      <c r="N139" s="203" t="s">
        <v>10122</v>
      </c>
      <c r="O139" s="86">
        <v>16300730</v>
      </c>
      <c r="P139" s="203" t="s">
        <v>10123</v>
      </c>
      <c r="Q139" s="203" t="s">
        <v>10121</v>
      </c>
      <c r="R139" s="84">
        <v>45373</v>
      </c>
      <c r="S139" s="84">
        <v>45373</v>
      </c>
      <c r="T139" s="84"/>
      <c r="U139" s="84"/>
      <c r="V139" s="84"/>
      <c r="W139" s="203" t="s">
        <v>9457</v>
      </c>
    </row>
    <row r="140" spans="1:23" x14ac:dyDescent="0.3">
      <c r="A140" s="203" t="s">
        <v>1605</v>
      </c>
      <c r="B140" s="203" t="s">
        <v>1247</v>
      </c>
      <c r="C140" s="203" t="s">
        <v>10281</v>
      </c>
      <c r="D140" s="203" t="s">
        <v>10282</v>
      </c>
      <c r="E140" s="203" t="s">
        <v>10283</v>
      </c>
      <c r="F140" s="203" t="s">
        <v>9451</v>
      </c>
      <c r="G140" s="203" t="s">
        <v>10283</v>
      </c>
      <c r="H140" s="203" t="s">
        <v>10284</v>
      </c>
      <c r="I140" s="203" t="s">
        <v>9453</v>
      </c>
      <c r="J140" s="203" t="s">
        <v>10285</v>
      </c>
      <c r="K140" s="84">
        <v>46052</v>
      </c>
      <c r="L140" s="84">
        <v>46053</v>
      </c>
      <c r="M140" s="84">
        <v>46233</v>
      </c>
      <c r="N140" s="203" t="s">
        <v>10286</v>
      </c>
      <c r="O140" s="86">
        <v>25760100</v>
      </c>
      <c r="P140" s="203" t="s">
        <v>10287</v>
      </c>
      <c r="Q140" s="203" t="s">
        <v>10285</v>
      </c>
      <c r="R140" s="84">
        <v>46052</v>
      </c>
      <c r="S140" s="84">
        <v>46052</v>
      </c>
      <c r="T140" s="84"/>
      <c r="U140" s="84"/>
      <c r="V140" s="84"/>
      <c r="W140" s="203" t="s">
        <v>9457</v>
      </c>
    </row>
    <row r="141" spans="1:23" x14ac:dyDescent="0.3">
      <c r="A141" s="203" t="s">
        <v>1605</v>
      </c>
      <c r="B141" s="203" t="s">
        <v>1247</v>
      </c>
      <c r="C141" s="203" t="s">
        <v>10281</v>
      </c>
      <c r="D141" s="203" t="s">
        <v>10288</v>
      </c>
      <c r="E141" s="203" t="s">
        <v>10283</v>
      </c>
      <c r="F141" s="203" t="s">
        <v>9451</v>
      </c>
      <c r="G141" s="203" t="s">
        <v>10283</v>
      </c>
      <c r="H141" s="203" t="s">
        <v>10284</v>
      </c>
      <c r="I141" s="203" t="s">
        <v>10289</v>
      </c>
      <c r="J141" s="203" t="s">
        <v>10285</v>
      </c>
      <c r="K141" s="84"/>
      <c r="L141" s="84"/>
      <c r="M141" s="84">
        <v>46235</v>
      </c>
      <c r="N141" s="203" t="s">
        <v>10286</v>
      </c>
      <c r="O141" s="86">
        <v>25760100</v>
      </c>
      <c r="P141" s="203" t="s">
        <v>10287</v>
      </c>
      <c r="Q141" s="203" t="s">
        <v>10285</v>
      </c>
      <c r="R141" s="84">
        <v>46052</v>
      </c>
      <c r="S141" s="84">
        <v>46052</v>
      </c>
      <c r="T141" s="84"/>
      <c r="U141" s="84"/>
      <c r="V141" s="84"/>
      <c r="W141" s="203" t="s">
        <v>9457</v>
      </c>
    </row>
    <row r="142" spans="1:23" x14ac:dyDescent="0.3">
      <c r="A142" s="203" t="s">
        <v>1605</v>
      </c>
      <c r="B142" s="203" t="s">
        <v>1247</v>
      </c>
      <c r="C142" s="203" t="s">
        <v>10304</v>
      </c>
      <c r="D142" s="203" t="s">
        <v>10305</v>
      </c>
      <c r="E142" s="203" t="s">
        <v>10306</v>
      </c>
      <c r="F142" s="203" t="s">
        <v>9451</v>
      </c>
      <c r="G142" s="203" t="s">
        <v>10306</v>
      </c>
      <c r="H142" s="203" t="s">
        <v>10307</v>
      </c>
      <c r="I142" s="203" t="s">
        <v>9453</v>
      </c>
      <c r="J142" s="203" t="s">
        <v>10308</v>
      </c>
      <c r="K142" s="84">
        <v>46045</v>
      </c>
      <c r="L142" s="84">
        <v>46045</v>
      </c>
      <c r="M142" s="84">
        <v>46225</v>
      </c>
      <c r="N142" s="203" t="s">
        <v>9822</v>
      </c>
      <c r="O142" s="86">
        <v>25760100</v>
      </c>
      <c r="P142" s="203" t="s">
        <v>10309</v>
      </c>
      <c r="Q142" s="203" t="s">
        <v>10308</v>
      </c>
      <c r="R142" s="84">
        <v>46043</v>
      </c>
      <c r="S142" s="84">
        <v>46043</v>
      </c>
      <c r="T142" s="84"/>
      <c r="U142" s="84"/>
      <c r="V142" s="84"/>
      <c r="W142" s="203" t="s">
        <v>9457</v>
      </c>
    </row>
    <row r="143" spans="1:23" x14ac:dyDescent="0.3">
      <c r="A143" s="203" t="s">
        <v>2935</v>
      </c>
      <c r="B143" s="203" t="s">
        <v>1245</v>
      </c>
      <c r="C143" s="203" t="s">
        <v>11015</v>
      </c>
      <c r="D143" s="203" t="s">
        <v>11016</v>
      </c>
      <c r="E143" s="203" t="s">
        <v>11017</v>
      </c>
      <c r="F143" s="203" t="s">
        <v>9451</v>
      </c>
      <c r="G143" s="203" t="s">
        <v>11017</v>
      </c>
      <c r="H143" s="203" t="s">
        <v>11018</v>
      </c>
      <c r="I143" s="203" t="s">
        <v>9462</v>
      </c>
      <c r="J143" s="203" t="s">
        <v>11019</v>
      </c>
      <c r="K143" s="84">
        <v>45366</v>
      </c>
      <c r="L143" s="84">
        <v>45366</v>
      </c>
      <c r="M143" s="84">
        <v>45549</v>
      </c>
      <c r="N143" s="203" t="s">
        <v>11020</v>
      </c>
      <c r="O143" s="86">
        <v>12622590</v>
      </c>
      <c r="P143" s="203" t="s">
        <v>11021</v>
      </c>
      <c r="Q143" s="203" t="s">
        <v>11022</v>
      </c>
      <c r="R143" s="84">
        <v>45365</v>
      </c>
      <c r="S143" s="84">
        <v>45365</v>
      </c>
      <c r="T143" s="84"/>
      <c r="U143" s="84"/>
      <c r="V143" s="84"/>
      <c r="W143" s="203" t="s">
        <v>9457</v>
      </c>
    </row>
    <row r="144" spans="1:23" x14ac:dyDescent="0.3">
      <c r="A144" s="203" t="s">
        <v>2940</v>
      </c>
      <c r="B144" s="203" t="s">
        <v>1245</v>
      </c>
      <c r="C144" s="203" t="s">
        <v>10317</v>
      </c>
      <c r="D144" s="203" t="s">
        <v>10318</v>
      </c>
      <c r="E144" s="203" t="s">
        <v>10319</v>
      </c>
      <c r="F144" s="203" t="s">
        <v>9451</v>
      </c>
      <c r="G144" s="203" t="s">
        <v>10319</v>
      </c>
      <c r="H144" s="203" t="s">
        <v>10320</v>
      </c>
      <c r="I144" s="203" t="s">
        <v>9482</v>
      </c>
      <c r="J144" s="203" t="s">
        <v>10321</v>
      </c>
      <c r="K144" s="84">
        <v>45670</v>
      </c>
      <c r="L144" s="84"/>
      <c r="M144" s="84">
        <v>45657</v>
      </c>
      <c r="N144" s="203" t="s">
        <v>10322</v>
      </c>
      <c r="O144" s="86">
        <v>1594558</v>
      </c>
      <c r="P144" s="203" t="s">
        <v>10323</v>
      </c>
      <c r="Q144" s="203" t="s">
        <v>10321</v>
      </c>
      <c r="R144" s="84">
        <v>45645</v>
      </c>
      <c r="S144" s="84">
        <v>45645</v>
      </c>
      <c r="T144" s="84"/>
      <c r="U144" s="84"/>
      <c r="V144" s="84"/>
      <c r="W144" s="203" t="s">
        <v>9457</v>
      </c>
    </row>
    <row r="145" spans="1:23" x14ac:dyDescent="0.3">
      <c r="A145" s="203" t="s">
        <v>1467</v>
      </c>
      <c r="B145" s="203" t="s">
        <v>1247</v>
      </c>
      <c r="C145" s="203" t="s">
        <v>12123</v>
      </c>
      <c r="D145" s="203" t="s">
        <v>12124</v>
      </c>
      <c r="E145" s="203" t="s">
        <v>12125</v>
      </c>
      <c r="F145" s="203" t="s">
        <v>9451</v>
      </c>
      <c r="G145" s="203" t="s">
        <v>12125</v>
      </c>
      <c r="H145" s="203" t="s">
        <v>12126</v>
      </c>
      <c r="I145" s="203" t="s">
        <v>9453</v>
      </c>
      <c r="J145" s="203" t="s">
        <v>12127</v>
      </c>
      <c r="K145" s="84">
        <v>46052</v>
      </c>
      <c r="L145" s="84">
        <v>46052</v>
      </c>
      <c r="M145" s="84">
        <v>46232</v>
      </c>
      <c r="N145" s="203" t="s">
        <v>10678</v>
      </c>
      <c r="O145" s="86">
        <v>25760100</v>
      </c>
      <c r="P145" s="203" t="s">
        <v>12128</v>
      </c>
      <c r="Q145" s="203" t="s">
        <v>12127</v>
      </c>
      <c r="R145" s="84">
        <v>46051</v>
      </c>
      <c r="S145" s="84">
        <v>46051</v>
      </c>
      <c r="T145" s="84"/>
      <c r="U145" s="84"/>
      <c r="V145" s="84"/>
      <c r="W145" s="203" t="s">
        <v>9457</v>
      </c>
    </row>
    <row r="146" spans="1:23" x14ac:dyDescent="0.3">
      <c r="A146" s="203" t="s">
        <v>1605</v>
      </c>
      <c r="B146" s="203" t="s">
        <v>1247</v>
      </c>
      <c r="C146" s="203" t="s">
        <v>10331</v>
      </c>
      <c r="D146" s="203" t="s">
        <v>10332</v>
      </c>
      <c r="E146" s="203" t="s">
        <v>10333</v>
      </c>
      <c r="F146" s="203" t="s">
        <v>9451</v>
      </c>
      <c r="G146" s="203" t="s">
        <v>10333</v>
      </c>
      <c r="H146" s="203" t="s">
        <v>10334</v>
      </c>
      <c r="I146" s="203" t="s">
        <v>9453</v>
      </c>
      <c r="J146" s="203" t="s">
        <v>10335</v>
      </c>
      <c r="K146" s="84">
        <v>46047</v>
      </c>
      <c r="L146" s="84">
        <v>46049</v>
      </c>
      <c r="M146" s="84">
        <v>46229</v>
      </c>
      <c r="N146" s="203" t="s">
        <v>10336</v>
      </c>
      <c r="O146" s="86">
        <v>25760100</v>
      </c>
      <c r="P146" s="203" t="s">
        <v>10337</v>
      </c>
      <c r="Q146" s="203" t="s">
        <v>10335</v>
      </c>
      <c r="R146" s="84">
        <v>46043</v>
      </c>
      <c r="S146" s="84">
        <v>46043</v>
      </c>
      <c r="T146" s="84"/>
      <c r="U146" s="84"/>
      <c r="V146" s="84"/>
      <c r="W146" s="203" t="s">
        <v>9457</v>
      </c>
    </row>
    <row r="147" spans="1:23" x14ac:dyDescent="0.3">
      <c r="A147" s="203" t="s">
        <v>1754</v>
      </c>
      <c r="B147" s="203" t="s">
        <v>1247</v>
      </c>
      <c r="C147" s="203" t="s">
        <v>33817</v>
      </c>
      <c r="D147" s="203" t="s">
        <v>33818</v>
      </c>
      <c r="E147" s="203" t="s">
        <v>33819</v>
      </c>
      <c r="F147" s="203" t="s">
        <v>9451</v>
      </c>
      <c r="G147" s="203" t="s">
        <v>33819</v>
      </c>
      <c r="H147" s="203" t="s">
        <v>33820</v>
      </c>
      <c r="I147" s="203" t="s">
        <v>9482</v>
      </c>
      <c r="J147" s="203" t="s">
        <v>15036</v>
      </c>
      <c r="K147" s="84">
        <v>46253</v>
      </c>
      <c r="L147" s="84"/>
      <c r="M147" s="84">
        <v>46264</v>
      </c>
      <c r="N147" s="203" t="s">
        <v>33821</v>
      </c>
      <c r="O147" s="86">
        <v>19800000</v>
      </c>
      <c r="P147" s="203" t="s">
        <v>33822</v>
      </c>
      <c r="Q147" s="203" t="s">
        <v>15036</v>
      </c>
      <c r="R147" s="84">
        <v>46252</v>
      </c>
      <c r="S147" s="84">
        <v>46252</v>
      </c>
      <c r="T147" s="84"/>
      <c r="U147" s="84"/>
      <c r="V147" s="84"/>
      <c r="W147" s="203" t="s">
        <v>9457</v>
      </c>
    </row>
    <row r="148" spans="1:23" x14ac:dyDescent="0.3">
      <c r="A148" s="203" t="s">
        <v>1605</v>
      </c>
      <c r="B148" s="203" t="s">
        <v>1247</v>
      </c>
      <c r="C148" s="203" t="s">
        <v>30209</v>
      </c>
      <c r="D148" s="203" t="s">
        <v>33823</v>
      </c>
      <c r="E148" s="203" t="s">
        <v>30210</v>
      </c>
      <c r="F148" s="203" t="s">
        <v>9451</v>
      </c>
      <c r="G148" s="203" t="s">
        <v>30210</v>
      </c>
      <c r="H148" s="203" t="s">
        <v>33824</v>
      </c>
      <c r="I148" s="203" t="s">
        <v>9453</v>
      </c>
      <c r="J148" s="203" t="s">
        <v>16430</v>
      </c>
      <c r="K148" s="84">
        <v>46244</v>
      </c>
      <c r="L148" s="84">
        <v>46246</v>
      </c>
      <c r="M148" s="84">
        <v>46387</v>
      </c>
      <c r="N148" s="203" t="s">
        <v>29394</v>
      </c>
      <c r="O148" s="86">
        <v>24857966</v>
      </c>
      <c r="P148" s="203" t="s">
        <v>33825</v>
      </c>
      <c r="Q148" s="203" t="s">
        <v>16430</v>
      </c>
      <c r="R148" s="84">
        <v>46244</v>
      </c>
      <c r="S148" s="84">
        <v>46244</v>
      </c>
      <c r="T148" s="84"/>
      <c r="U148" s="84"/>
      <c r="V148" s="84"/>
      <c r="W148" s="203" t="s">
        <v>9457</v>
      </c>
    </row>
    <row r="149" spans="1:23" x14ac:dyDescent="0.3">
      <c r="A149" s="203" t="s">
        <v>1546</v>
      </c>
      <c r="B149" s="203" t="s">
        <v>1246</v>
      </c>
      <c r="C149" s="203" t="s">
        <v>10353</v>
      </c>
      <c r="D149" s="203" t="s">
        <v>10354</v>
      </c>
      <c r="E149" s="203" t="s">
        <v>10355</v>
      </c>
      <c r="F149" s="203" t="s">
        <v>9451</v>
      </c>
      <c r="G149" s="203" t="s">
        <v>10355</v>
      </c>
      <c r="H149" s="203" t="s">
        <v>10356</v>
      </c>
      <c r="I149" s="203" t="s">
        <v>9453</v>
      </c>
      <c r="J149" s="203" t="s">
        <v>10357</v>
      </c>
      <c r="K149" s="84">
        <v>45994</v>
      </c>
      <c r="L149" s="84">
        <v>45994</v>
      </c>
      <c r="M149" s="84">
        <v>46022</v>
      </c>
      <c r="N149" s="203" t="s">
        <v>10358</v>
      </c>
      <c r="O149" s="86">
        <v>3700000</v>
      </c>
      <c r="P149" s="203" t="s">
        <v>10359</v>
      </c>
      <c r="Q149" s="203" t="s">
        <v>10357</v>
      </c>
      <c r="R149" s="84">
        <v>45993</v>
      </c>
      <c r="S149" s="84">
        <v>45993</v>
      </c>
      <c r="T149" s="84"/>
      <c r="U149" s="84"/>
      <c r="V149" s="84"/>
      <c r="W149" s="203" t="s">
        <v>9457</v>
      </c>
    </row>
    <row r="150" spans="1:23" x14ac:dyDescent="0.3">
      <c r="A150" s="203" t="s">
        <v>1665</v>
      </c>
      <c r="B150" s="203" t="s">
        <v>1247</v>
      </c>
      <c r="C150" s="203" t="s">
        <v>10367</v>
      </c>
      <c r="D150" s="203" t="s">
        <v>10368</v>
      </c>
      <c r="E150" s="203" t="s">
        <v>10369</v>
      </c>
      <c r="F150" s="203" t="s">
        <v>9451</v>
      </c>
      <c r="G150" s="203" t="s">
        <v>10369</v>
      </c>
      <c r="H150" s="203" t="s">
        <v>10370</v>
      </c>
      <c r="I150" s="203" t="s">
        <v>9504</v>
      </c>
      <c r="J150" s="203" t="s">
        <v>10371</v>
      </c>
      <c r="K150" s="84">
        <v>46050</v>
      </c>
      <c r="L150" s="84">
        <v>46051</v>
      </c>
      <c r="M150" s="84">
        <v>46140</v>
      </c>
      <c r="N150" s="203" t="s">
        <v>10372</v>
      </c>
      <c r="O150" s="86">
        <v>15000000</v>
      </c>
      <c r="P150" s="203" t="s">
        <v>10373</v>
      </c>
      <c r="Q150" s="203" t="s">
        <v>10371</v>
      </c>
      <c r="R150" s="84">
        <v>46049</v>
      </c>
      <c r="S150" s="84">
        <v>46049</v>
      </c>
      <c r="T150" s="84"/>
      <c r="U150" s="84"/>
      <c r="V150" s="84"/>
      <c r="W150" s="203" t="s">
        <v>9457</v>
      </c>
    </row>
    <row r="151" spans="1:23" x14ac:dyDescent="0.3">
      <c r="A151" s="203" t="s">
        <v>1572</v>
      </c>
      <c r="B151" s="203" t="s">
        <v>1246</v>
      </c>
      <c r="C151" s="203" t="s">
        <v>10360</v>
      </c>
      <c r="D151" s="203" t="s">
        <v>10361</v>
      </c>
      <c r="E151" s="203" t="s">
        <v>10362</v>
      </c>
      <c r="F151" s="203" t="s">
        <v>9451</v>
      </c>
      <c r="G151" s="203" t="s">
        <v>10362</v>
      </c>
      <c r="H151" s="203" t="s">
        <v>10363</v>
      </c>
      <c r="I151" s="203" t="s">
        <v>9453</v>
      </c>
      <c r="J151" s="203" t="s">
        <v>10364</v>
      </c>
      <c r="K151" s="84">
        <v>45961</v>
      </c>
      <c r="L151" s="84">
        <v>45962</v>
      </c>
      <c r="M151" s="84">
        <v>46022</v>
      </c>
      <c r="N151" s="203" t="s">
        <v>10365</v>
      </c>
      <c r="O151" s="86">
        <v>4000000</v>
      </c>
      <c r="P151" s="203" t="s">
        <v>10366</v>
      </c>
      <c r="Q151" s="203" t="s">
        <v>10364</v>
      </c>
      <c r="R151" s="84">
        <v>45961</v>
      </c>
      <c r="S151" s="84">
        <v>45961</v>
      </c>
      <c r="T151" s="84"/>
      <c r="U151" s="84"/>
      <c r="V151" s="84"/>
      <c r="W151" s="203" t="s">
        <v>9457</v>
      </c>
    </row>
    <row r="152" spans="1:23" x14ac:dyDescent="0.3">
      <c r="A152" s="203" t="s">
        <v>1447</v>
      </c>
      <c r="B152" s="203" t="s">
        <v>1246</v>
      </c>
      <c r="C152" s="203" t="s">
        <v>11699</v>
      </c>
      <c r="D152" s="203" t="s">
        <v>11700</v>
      </c>
      <c r="E152" s="203" t="s">
        <v>11701</v>
      </c>
      <c r="F152" s="203" t="s">
        <v>9451</v>
      </c>
      <c r="G152" s="203" t="s">
        <v>11701</v>
      </c>
      <c r="H152" s="203" t="s">
        <v>11702</v>
      </c>
      <c r="I152" s="203" t="s">
        <v>9462</v>
      </c>
      <c r="J152" s="203" t="s">
        <v>11703</v>
      </c>
      <c r="K152" s="84">
        <v>46006</v>
      </c>
      <c r="L152" s="84">
        <v>46006</v>
      </c>
      <c r="M152" s="84">
        <v>46022</v>
      </c>
      <c r="N152" s="203" t="s">
        <v>11704</v>
      </c>
      <c r="O152" s="86">
        <v>2289786</v>
      </c>
      <c r="P152" s="203" t="s">
        <v>11705</v>
      </c>
      <c r="Q152" s="203" t="s">
        <v>11703</v>
      </c>
      <c r="R152" s="84">
        <v>46006</v>
      </c>
      <c r="S152" s="84">
        <v>46006</v>
      </c>
      <c r="T152" s="84"/>
      <c r="U152" s="84"/>
      <c r="V152" s="84"/>
      <c r="W152" s="203" t="s">
        <v>9457</v>
      </c>
    </row>
    <row r="153" spans="1:23" x14ac:dyDescent="0.3">
      <c r="A153" s="203" t="s">
        <v>1665</v>
      </c>
      <c r="B153" s="203" t="s">
        <v>1247</v>
      </c>
      <c r="C153" s="203" t="s">
        <v>10382</v>
      </c>
      <c r="D153" s="203" t="s">
        <v>10383</v>
      </c>
      <c r="E153" s="203" t="s">
        <v>10384</v>
      </c>
      <c r="F153" s="203" t="s">
        <v>9451</v>
      </c>
      <c r="G153" s="203" t="s">
        <v>10384</v>
      </c>
      <c r="H153" s="203" t="s">
        <v>10385</v>
      </c>
      <c r="I153" s="203" t="s">
        <v>9504</v>
      </c>
      <c r="J153" s="203" t="s">
        <v>10386</v>
      </c>
      <c r="K153" s="84">
        <v>46052</v>
      </c>
      <c r="L153" s="84">
        <v>46052</v>
      </c>
      <c r="M153" s="84">
        <v>46171</v>
      </c>
      <c r="N153" s="203" t="s">
        <v>10387</v>
      </c>
      <c r="O153" s="86">
        <v>24000000</v>
      </c>
      <c r="P153" s="203" t="s">
        <v>10388</v>
      </c>
      <c r="Q153" s="203" t="s">
        <v>10386</v>
      </c>
      <c r="R153" s="84">
        <v>46051</v>
      </c>
      <c r="S153" s="84">
        <v>46051</v>
      </c>
      <c r="T153" s="84"/>
      <c r="U153" s="84"/>
      <c r="V153" s="84"/>
      <c r="W153" s="203" t="s">
        <v>9457</v>
      </c>
    </row>
    <row r="154" spans="1:23" x14ac:dyDescent="0.3">
      <c r="A154" s="203" t="s">
        <v>3233</v>
      </c>
      <c r="B154" s="203" t="s">
        <v>1245</v>
      </c>
      <c r="C154" s="203" t="s">
        <v>10374</v>
      </c>
      <c r="D154" s="203" t="s">
        <v>10375</v>
      </c>
      <c r="E154" s="203" t="s">
        <v>10376</v>
      </c>
      <c r="F154" s="203" t="s">
        <v>9451</v>
      </c>
      <c r="G154" s="203" t="s">
        <v>10376</v>
      </c>
      <c r="H154" s="203" t="s">
        <v>10377</v>
      </c>
      <c r="I154" s="203" t="s">
        <v>9462</v>
      </c>
      <c r="J154" s="203" t="s">
        <v>10378</v>
      </c>
      <c r="K154" s="84">
        <v>45393</v>
      </c>
      <c r="L154" s="84">
        <v>45394</v>
      </c>
      <c r="M154" s="84">
        <v>45546</v>
      </c>
      <c r="N154" s="203" t="s">
        <v>10379</v>
      </c>
      <c r="O154" s="86">
        <v>9908805</v>
      </c>
      <c r="P154" s="203" t="s">
        <v>10380</v>
      </c>
      <c r="Q154" s="203" t="s">
        <v>10381</v>
      </c>
      <c r="R154" s="84">
        <v>45392</v>
      </c>
      <c r="S154" s="84">
        <v>45392</v>
      </c>
      <c r="T154" s="84"/>
      <c r="U154" s="84"/>
      <c r="V154" s="84"/>
      <c r="W154" s="203" t="s">
        <v>9457</v>
      </c>
    </row>
    <row r="155" spans="1:23" x14ac:dyDescent="0.3">
      <c r="A155" s="203" t="s">
        <v>1467</v>
      </c>
      <c r="B155" s="203" t="s">
        <v>1247</v>
      </c>
      <c r="C155" s="203" t="s">
        <v>12490</v>
      </c>
      <c r="D155" s="203" t="s">
        <v>12491</v>
      </c>
      <c r="E155" s="203" t="s">
        <v>12492</v>
      </c>
      <c r="F155" s="203" t="s">
        <v>9451</v>
      </c>
      <c r="G155" s="203" t="s">
        <v>12492</v>
      </c>
      <c r="H155" s="203" t="s">
        <v>12493</v>
      </c>
      <c r="I155" s="203" t="s">
        <v>9453</v>
      </c>
      <c r="J155" s="203" t="s">
        <v>12494</v>
      </c>
      <c r="K155" s="84">
        <v>46040</v>
      </c>
      <c r="L155" s="84">
        <v>46041</v>
      </c>
      <c r="M155" s="84">
        <v>46221</v>
      </c>
      <c r="N155" s="203" t="s">
        <v>10379</v>
      </c>
      <c r="O155" s="86">
        <v>15859458</v>
      </c>
      <c r="P155" s="203" t="s">
        <v>12495</v>
      </c>
      <c r="Q155" s="203" t="s">
        <v>12494</v>
      </c>
      <c r="R155" s="84">
        <v>46040</v>
      </c>
      <c r="S155" s="84">
        <v>46040</v>
      </c>
      <c r="T155" s="84"/>
      <c r="U155" s="84"/>
      <c r="V155" s="84"/>
      <c r="W155" s="203" t="s">
        <v>9457</v>
      </c>
    </row>
    <row r="156" spans="1:23" x14ac:dyDescent="0.3">
      <c r="A156" s="203" t="s">
        <v>1505</v>
      </c>
      <c r="B156" s="203" t="s">
        <v>1246</v>
      </c>
      <c r="C156" s="203" t="s">
        <v>10389</v>
      </c>
      <c r="D156" s="203" t="s">
        <v>10390</v>
      </c>
      <c r="E156" s="203" t="s">
        <v>10391</v>
      </c>
      <c r="F156" s="203" t="s">
        <v>9451</v>
      </c>
      <c r="G156" s="203" t="s">
        <v>10391</v>
      </c>
      <c r="H156" s="203" t="s">
        <v>10392</v>
      </c>
      <c r="I156" s="203" t="s">
        <v>9462</v>
      </c>
      <c r="J156" s="203" t="s">
        <v>10393</v>
      </c>
      <c r="K156" s="84">
        <v>45900</v>
      </c>
      <c r="L156" s="84">
        <v>45902</v>
      </c>
      <c r="M156" s="84">
        <v>46022</v>
      </c>
      <c r="N156" s="203" t="s">
        <v>9626</v>
      </c>
      <c r="O156" s="86">
        <v>15945588</v>
      </c>
      <c r="P156" s="203" t="s">
        <v>10394</v>
      </c>
      <c r="Q156" s="203" t="s">
        <v>10393</v>
      </c>
      <c r="R156" s="84">
        <v>45900</v>
      </c>
      <c r="S156" s="84">
        <v>45900</v>
      </c>
      <c r="T156" s="84"/>
      <c r="U156" s="84"/>
      <c r="V156" s="84"/>
      <c r="W156" s="203" t="s">
        <v>9457</v>
      </c>
    </row>
    <row r="157" spans="1:23" x14ac:dyDescent="0.3">
      <c r="A157" s="203" t="s">
        <v>1467</v>
      </c>
      <c r="B157" s="203" t="s">
        <v>1247</v>
      </c>
      <c r="C157" s="203" t="s">
        <v>13031</v>
      </c>
      <c r="D157" s="203" t="s">
        <v>13032</v>
      </c>
      <c r="E157" s="203" t="s">
        <v>13033</v>
      </c>
      <c r="F157" s="203" t="s">
        <v>9451</v>
      </c>
      <c r="G157" s="203" t="s">
        <v>13033</v>
      </c>
      <c r="H157" s="203" t="s">
        <v>13034</v>
      </c>
      <c r="I157" s="203" t="s">
        <v>9453</v>
      </c>
      <c r="J157" s="203" t="s">
        <v>13035</v>
      </c>
      <c r="K157" s="84">
        <v>46046</v>
      </c>
      <c r="L157" s="84">
        <v>46048</v>
      </c>
      <c r="M157" s="84">
        <v>46228</v>
      </c>
      <c r="N157" s="203" t="s">
        <v>11756</v>
      </c>
      <c r="O157" s="86">
        <v>25760100</v>
      </c>
      <c r="P157" s="203" t="s">
        <v>13036</v>
      </c>
      <c r="Q157" s="203" t="s">
        <v>13035</v>
      </c>
      <c r="R157" s="84"/>
      <c r="S157" s="84"/>
      <c r="T157" s="84"/>
      <c r="U157" s="84"/>
      <c r="V157" s="84"/>
      <c r="W157" s="203" t="s">
        <v>9457</v>
      </c>
    </row>
    <row r="158" spans="1:23" x14ac:dyDescent="0.3">
      <c r="A158" s="203" t="s">
        <v>5454</v>
      </c>
      <c r="B158" s="203" t="s">
        <v>1245</v>
      </c>
      <c r="C158" s="203" t="s">
        <v>10409</v>
      </c>
      <c r="D158" s="203" t="s">
        <v>10410</v>
      </c>
      <c r="E158" s="203" t="s">
        <v>10411</v>
      </c>
      <c r="F158" s="203" t="s">
        <v>9451</v>
      </c>
      <c r="G158" s="203" t="s">
        <v>10411</v>
      </c>
      <c r="H158" s="203" t="s">
        <v>10412</v>
      </c>
      <c r="I158" s="203" t="s">
        <v>9453</v>
      </c>
      <c r="J158" s="203" t="s">
        <v>10413</v>
      </c>
      <c r="K158" s="84">
        <v>45532</v>
      </c>
      <c r="L158" s="84">
        <v>45533</v>
      </c>
      <c r="M158" s="84">
        <v>45623</v>
      </c>
      <c r="N158" s="203" t="s">
        <v>10414</v>
      </c>
      <c r="O158" s="86">
        <v>10500000</v>
      </c>
      <c r="P158" s="203" t="s">
        <v>10415</v>
      </c>
      <c r="Q158" s="203" t="s">
        <v>10413</v>
      </c>
      <c r="R158" s="84">
        <v>45531</v>
      </c>
      <c r="S158" s="84">
        <v>45531</v>
      </c>
      <c r="T158" s="84"/>
      <c r="U158" s="84"/>
      <c r="V158" s="84"/>
      <c r="W158" s="203" t="s">
        <v>9482</v>
      </c>
    </row>
    <row r="159" spans="1:23" x14ac:dyDescent="0.3">
      <c r="A159" s="203" t="s">
        <v>1563</v>
      </c>
      <c r="B159" s="203" t="s">
        <v>1246</v>
      </c>
      <c r="C159" s="203" t="s">
        <v>10416</v>
      </c>
      <c r="D159" s="203" t="s">
        <v>10417</v>
      </c>
      <c r="E159" s="203" t="s">
        <v>10418</v>
      </c>
      <c r="F159" s="203" t="s">
        <v>9451</v>
      </c>
      <c r="G159" s="203" t="s">
        <v>10418</v>
      </c>
      <c r="H159" s="203" t="s">
        <v>10419</v>
      </c>
      <c r="I159" s="203" t="s">
        <v>9453</v>
      </c>
      <c r="J159" s="203" t="s">
        <v>10420</v>
      </c>
      <c r="K159" s="84">
        <v>46002</v>
      </c>
      <c r="L159" s="84">
        <v>46008</v>
      </c>
      <c r="M159" s="84">
        <v>46022</v>
      </c>
      <c r="N159" s="203" t="s">
        <v>10421</v>
      </c>
      <c r="O159" s="86">
        <v>11214560</v>
      </c>
      <c r="P159" s="203" t="s">
        <v>10422</v>
      </c>
      <c r="Q159" s="203" t="s">
        <v>10420</v>
      </c>
      <c r="R159" s="84">
        <v>45981</v>
      </c>
      <c r="S159" s="84">
        <v>45981</v>
      </c>
      <c r="T159" s="84">
        <v>45989</v>
      </c>
      <c r="U159" s="84">
        <v>45989</v>
      </c>
      <c r="V159" s="84">
        <v>45992</v>
      </c>
      <c r="W159" s="203" t="s">
        <v>9457</v>
      </c>
    </row>
    <row r="160" spans="1:23" x14ac:dyDescent="0.3">
      <c r="A160" s="203" t="s">
        <v>1509</v>
      </c>
      <c r="B160" s="203" t="s">
        <v>1246</v>
      </c>
      <c r="C160" s="203" t="s">
        <v>11569</v>
      </c>
      <c r="D160" s="203" t="s">
        <v>11570</v>
      </c>
      <c r="E160" s="203" t="s">
        <v>11571</v>
      </c>
      <c r="F160" s="203" t="s">
        <v>9451</v>
      </c>
      <c r="G160" s="203" t="s">
        <v>11571</v>
      </c>
      <c r="H160" s="203" t="s">
        <v>11572</v>
      </c>
      <c r="I160" s="203" t="s">
        <v>9453</v>
      </c>
      <c r="J160" s="203" t="s">
        <v>11573</v>
      </c>
      <c r="K160" s="84">
        <v>45951</v>
      </c>
      <c r="L160" s="84">
        <v>45952</v>
      </c>
      <c r="M160" s="84">
        <v>46012</v>
      </c>
      <c r="N160" s="203" t="s">
        <v>11574</v>
      </c>
      <c r="O160" s="86">
        <v>10000000</v>
      </c>
      <c r="P160" s="203" t="s">
        <v>11575</v>
      </c>
      <c r="Q160" s="203" t="s">
        <v>11576</v>
      </c>
      <c r="R160" s="84">
        <v>45950</v>
      </c>
      <c r="S160" s="84">
        <v>45950</v>
      </c>
      <c r="T160" s="84"/>
      <c r="U160" s="84"/>
      <c r="V160" s="84"/>
      <c r="W160" s="203" t="s">
        <v>9457</v>
      </c>
    </row>
    <row r="161" spans="1:23" x14ac:dyDescent="0.3">
      <c r="A161" s="203" t="s">
        <v>5454</v>
      </c>
      <c r="B161" s="203" t="s">
        <v>1245</v>
      </c>
      <c r="C161" s="203" t="s">
        <v>10430</v>
      </c>
      <c r="D161" s="203" t="s">
        <v>10431</v>
      </c>
      <c r="E161" s="203" t="s">
        <v>10432</v>
      </c>
      <c r="F161" s="203" t="s">
        <v>9451</v>
      </c>
      <c r="G161" s="203" t="s">
        <v>10432</v>
      </c>
      <c r="H161" s="203" t="s">
        <v>10433</v>
      </c>
      <c r="I161" s="203" t="s">
        <v>9453</v>
      </c>
      <c r="J161" s="203" t="s">
        <v>10434</v>
      </c>
      <c r="K161" s="84">
        <v>45548</v>
      </c>
      <c r="L161" s="84">
        <v>45551</v>
      </c>
      <c r="M161" s="84">
        <v>45641</v>
      </c>
      <c r="N161" s="203" t="s">
        <v>10435</v>
      </c>
      <c r="O161" s="86">
        <v>6000000</v>
      </c>
      <c r="P161" s="203" t="s">
        <v>10436</v>
      </c>
      <c r="Q161" s="203" t="s">
        <v>10434</v>
      </c>
      <c r="R161" s="84">
        <v>45547</v>
      </c>
      <c r="S161" s="84">
        <v>45547</v>
      </c>
      <c r="T161" s="84"/>
      <c r="U161" s="84"/>
      <c r="V161" s="84"/>
      <c r="W161" s="203" t="s">
        <v>9457</v>
      </c>
    </row>
    <row r="162" spans="1:23" x14ac:dyDescent="0.3">
      <c r="A162" s="203" t="s">
        <v>1572</v>
      </c>
      <c r="B162" s="203" t="s">
        <v>1246</v>
      </c>
      <c r="C162" s="203" t="s">
        <v>10423</v>
      </c>
      <c r="D162" s="203" t="s">
        <v>10424</v>
      </c>
      <c r="E162" s="203" t="s">
        <v>10425</v>
      </c>
      <c r="F162" s="203" t="s">
        <v>9451</v>
      </c>
      <c r="G162" s="203" t="s">
        <v>10425</v>
      </c>
      <c r="H162" s="203" t="s">
        <v>10426</v>
      </c>
      <c r="I162" s="203" t="s">
        <v>9453</v>
      </c>
      <c r="J162" s="203" t="s">
        <v>10427</v>
      </c>
      <c r="K162" s="84">
        <v>45985</v>
      </c>
      <c r="L162" s="84">
        <v>45985</v>
      </c>
      <c r="M162" s="84">
        <v>46015</v>
      </c>
      <c r="N162" s="203" t="s">
        <v>10428</v>
      </c>
      <c r="O162" s="86">
        <v>4000000</v>
      </c>
      <c r="P162" s="203" t="s">
        <v>10429</v>
      </c>
      <c r="Q162" s="203" t="s">
        <v>10427</v>
      </c>
      <c r="R162" s="84">
        <v>45985</v>
      </c>
      <c r="S162" s="84">
        <v>45985</v>
      </c>
      <c r="T162" s="84"/>
      <c r="U162" s="84"/>
      <c r="V162" s="84"/>
      <c r="W162" s="203" t="s">
        <v>9457</v>
      </c>
    </row>
    <row r="163" spans="1:23" x14ac:dyDescent="0.3">
      <c r="A163" s="203" t="s">
        <v>1467</v>
      </c>
      <c r="B163" s="203" t="s">
        <v>1247</v>
      </c>
      <c r="C163" s="203" t="s">
        <v>10443</v>
      </c>
      <c r="D163" s="203" t="s">
        <v>10444</v>
      </c>
      <c r="E163" s="203" t="s">
        <v>10445</v>
      </c>
      <c r="F163" s="203" t="s">
        <v>9451</v>
      </c>
      <c r="G163" s="203" t="s">
        <v>10445</v>
      </c>
      <c r="H163" s="203" t="s">
        <v>10446</v>
      </c>
      <c r="I163" s="203" t="s">
        <v>9453</v>
      </c>
      <c r="J163" s="203" t="s">
        <v>10447</v>
      </c>
      <c r="K163" s="84">
        <v>46046</v>
      </c>
      <c r="L163" s="84">
        <v>46048</v>
      </c>
      <c r="M163" s="84">
        <v>46228</v>
      </c>
      <c r="N163" s="203" t="s">
        <v>10448</v>
      </c>
      <c r="O163" s="86">
        <v>31960242</v>
      </c>
      <c r="P163" s="203" t="s">
        <v>10449</v>
      </c>
      <c r="Q163" s="203" t="s">
        <v>10447</v>
      </c>
      <c r="R163" s="84">
        <v>46045</v>
      </c>
      <c r="S163" s="84">
        <v>46045</v>
      </c>
      <c r="T163" s="84"/>
      <c r="U163" s="84"/>
      <c r="V163" s="84"/>
      <c r="W163" s="203" t="s">
        <v>9457</v>
      </c>
    </row>
    <row r="164" spans="1:23" x14ac:dyDescent="0.3">
      <c r="A164" s="203" t="s">
        <v>1605</v>
      </c>
      <c r="B164" s="203" t="s">
        <v>1247</v>
      </c>
      <c r="C164" s="203" t="s">
        <v>10450</v>
      </c>
      <c r="D164" s="203" t="s">
        <v>10451</v>
      </c>
      <c r="E164" s="203" t="s">
        <v>10452</v>
      </c>
      <c r="F164" s="203" t="s">
        <v>9451</v>
      </c>
      <c r="G164" s="203" t="s">
        <v>10452</v>
      </c>
      <c r="H164" s="203" t="s">
        <v>10453</v>
      </c>
      <c r="I164" s="203" t="s">
        <v>9453</v>
      </c>
      <c r="J164" s="203" t="s">
        <v>10454</v>
      </c>
      <c r="K164" s="84">
        <v>46045</v>
      </c>
      <c r="L164" s="84">
        <v>46045</v>
      </c>
      <c r="M164" s="84">
        <v>46225</v>
      </c>
      <c r="N164" s="203" t="s">
        <v>10455</v>
      </c>
      <c r="O164" s="86">
        <v>15859458</v>
      </c>
      <c r="P164" s="203" t="s">
        <v>10456</v>
      </c>
      <c r="Q164" s="203" t="s">
        <v>10454</v>
      </c>
      <c r="R164" s="84">
        <v>46043</v>
      </c>
      <c r="S164" s="84">
        <v>46043</v>
      </c>
      <c r="T164" s="84"/>
      <c r="U164" s="84"/>
      <c r="V164" s="84"/>
      <c r="W164" s="203" t="s">
        <v>9457</v>
      </c>
    </row>
    <row r="165" spans="1:23" x14ac:dyDescent="0.3">
      <c r="A165" s="203" t="s">
        <v>1665</v>
      </c>
      <c r="B165" s="203" t="s">
        <v>1247</v>
      </c>
      <c r="C165" s="203" t="s">
        <v>11807</v>
      </c>
      <c r="D165" s="203" t="s">
        <v>11808</v>
      </c>
      <c r="E165" s="203" t="s">
        <v>11809</v>
      </c>
      <c r="F165" s="203" t="s">
        <v>9451</v>
      </c>
      <c r="G165" s="203" t="s">
        <v>11809</v>
      </c>
      <c r="H165" s="203" t="s">
        <v>11810</v>
      </c>
      <c r="I165" s="203" t="s">
        <v>9453</v>
      </c>
      <c r="J165" s="203" t="s">
        <v>11811</v>
      </c>
      <c r="K165" s="84">
        <v>46052</v>
      </c>
      <c r="L165" s="84">
        <v>46056</v>
      </c>
      <c r="M165" s="84">
        <v>46205</v>
      </c>
      <c r="N165" s="203" t="s">
        <v>11812</v>
      </c>
      <c r="O165" s="86">
        <v>15456815</v>
      </c>
      <c r="P165" s="203" t="s">
        <v>11813</v>
      </c>
      <c r="Q165" s="203" t="s">
        <v>11811</v>
      </c>
      <c r="R165" s="84">
        <v>46052</v>
      </c>
      <c r="S165" s="84">
        <v>46052</v>
      </c>
      <c r="T165" s="84"/>
      <c r="U165" s="84"/>
      <c r="V165" s="84"/>
      <c r="W165" s="203" t="s">
        <v>9457</v>
      </c>
    </row>
    <row r="166" spans="1:23" x14ac:dyDescent="0.3">
      <c r="A166" s="203" t="s">
        <v>1505</v>
      </c>
      <c r="B166" s="203" t="s">
        <v>1246</v>
      </c>
      <c r="C166" s="203" t="s">
        <v>10471</v>
      </c>
      <c r="D166" s="203" t="s">
        <v>10472</v>
      </c>
      <c r="E166" s="203" t="s">
        <v>10473</v>
      </c>
      <c r="F166" s="203" t="s">
        <v>9451</v>
      </c>
      <c r="G166" s="203" t="s">
        <v>10473</v>
      </c>
      <c r="H166" s="203" t="s">
        <v>10474</v>
      </c>
      <c r="I166" s="203" t="s">
        <v>9462</v>
      </c>
      <c r="J166" s="203" t="s">
        <v>10475</v>
      </c>
      <c r="K166" s="84">
        <v>45901</v>
      </c>
      <c r="L166" s="84">
        <v>45901</v>
      </c>
      <c r="M166" s="84">
        <v>46021</v>
      </c>
      <c r="N166" s="203" t="s">
        <v>10476</v>
      </c>
      <c r="O166" s="86">
        <v>19783500</v>
      </c>
      <c r="P166" s="203" t="s">
        <v>10477</v>
      </c>
      <c r="Q166" s="203" t="s">
        <v>10475</v>
      </c>
      <c r="R166" s="84">
        <v>45901</v>
      </c>
      <c r="S166" s="84">
        <v>45901</v>
      </c>
      <c r="T166" s="84"/>
      <c r="U166" s="84"/>
      <c r="V166" s="84"/>
      <c r="W166" s="203" t="s">
        <v>9457</v>
      </c>
    </row>
    <row r="167" spans="1:23" x14ac:dyDescent="0.3">
      <c r="A167" s="203" t="s">
        <v>1476</v>
      </c>
      <c r="B167" s="203" t="s">
        <v>1246</v>
      </c>
      <c r="C167" s="203" t="s">
        <v>10478</v>
      </c>
      <c r="D167" s="203" t="s">
        <v>10479</v>
      </c>
      <c r="E167" s="203" t="s">
        <v>10480</v>
      </c>
      <c r="F167" s="203" t="s">
        <v>9451</v>
      </c>
      <c r="G167" s="203" t="s">
        <v>10480</v>
      </c>
      <c r="H167" s="203" t="s">
        <v>10481</v>
      </c>
      <c r="I167" s="203" t="s">
        <v>9462</v>
      </c>
      <c r="J167" s="203" t="s">
        <v>10482</v>
      </c>
      <c r="K167" s="84">
        <v>45937</v>
      </c>
      <c r="L167" s="84">
        <v>45937</v>
      </c>
      <c r="M167" s="84">
        <v>46022</v>
      </c>
      <c r="N167" s="203" t="s">
        <v>10483</v>
      </c>
      <c r="O167" s="86">
        <v>11294792</v>
      </c>
      <c r="P167" s="203" t="s">
        <v>10484</v>
      </c>
      <c r="Q167" s="203" t="s">
        <v>10482</v>
      </c>
      <c r="R167" s="84">
        <v>45936</v>
      </c>
      <c r="S167" s="84">
        <v>45936</v>
      </c>
      <c r="T167" s="84"/>
      <c r="U167" s="84"/>
      <c r="V167" s="84"/>
      <c r="W167" s="203" t="s">
        <v>9457</v>
      </c>
    </row>
    <row r="168" spans="1:23" x14ac:dyDescent="0.3">
      <c r="A168" s="203" t="s">
        <v>1572</v>
      </c>
      <c r="B168" s="203" t="s">
        <v>1246</v>
      </c>
      <c r="C168" s="203" t="s">
        <v>10492</v>
      </c>
      <c r="D168" s="203" t="s">
        <v>10493</v>
      </c>
      <c r="E168" s="203" t="s">
        <v>10494</v>
      </c>
      <c r="F168" s="203" t="s">
        <v>9451</v>
      </c>
      <c r="G168" s="203" t="s">
        <v>10494</v>
      </c>
      <c r="H168" s="203" t="s">
        <v>10493</v>
      </c>
      <c r="I168" s="203" t="s">
        <v>9739</v>
      </c>
      <c r="J168" s="203" t="s">
        <v>9470</v>
      </c>
      <c r="K168" s="84"/>
      <c r="L168" s="84"/>
      <c r="M168" s="84">
        <v>46007</v>
      </c>
      <c r="N168" s="203" t="s">
        <v>9471</v>
      </c>
      <c r="O168" s="86">
        <v>0</v>
      </c>
      <c r="P168" s="203" t="s">
        <v>10495</v>
      </c>
      <c r="Q168" s="203" t="s">
        <v>9473</v>
      </c>
      <c r="R168" s="84">
        <v>45916</v>
      </c>
      <c r="S168" s="84">
        <v>45916</v>
      </c>
      <c r="T168" s="84"/>
      <c r="U168" s="84"/>
      <c r="V168" s="84"/>
      <c r="W168" s="203" t="s">
        <v>9457</v>
      </c>
    </row>
    <row r="169" spans="1:23" x14ac:dyDescent="0.3">
      <c r="A169" s="203" t="s">
        <v>1572</v>
      </c>
      <c r="B169" s="203" t="s">
        <v>1246</v>
      </c>
      <c r="C169" s="203" t="s">
        <v>10492</v>
      </c>
      <c r="D169" s="203" t="s">
        <v>10496</v>
      </c>
      <c r="E169" s="203" t="s">
        <v>10494</v>
      </c>
      <c r="F169" s="203" t="s">
        <v>9451</v>
      </c>
      <c r="G169" s="203" t="s">
        <v>10494</v>
      </c>
      <c r="H169" s="203" t="s">
        <v>10497</v>
      </c>
      <c r="I169" s="203" t="s">
        <v>9504</v>
      </c>
      <c r="J169" s="203" t="s">
        <v>10498</v>
      </c>
      <c r="K169" s="84">
        <v>45917</v>
      </c>
      <c r="L169" s="84">
        <v>45919</v>
      </c>
      <c r="M169" s="84">
        <v>46009</v>
      </c>
      <c r="N169" s="203" t="s">
        <v>10499</v>
      </c>
      <c r="O169" s="86">
        <v>12000000</v>
      </c>
      <c r="P169" s="203" t="s">
        <v>10495</v>
      </c>
      <c r="Q169" s="203" t="s">
        <v>10498</v>
      </c>
      <c r="R169" s="84">
        <v>45916</v>
      </c>
      <c r="S169" s="84">
        <v>45916</v>
      </c>
      <c r="T169" s="84"/>
      <c r="U169" s="84"/>
      <c r="V169" s="84"/>
      <c r="W169" s="203" t="s">
        <v>9457</v>
      </c>
    </row>
    <row r="170" spans="1:23" x14ac:dyDescent="0.3">
      <c r="A170" s="203" t="s">
        <v>5217</v>
      </c>
      <c r="B170" s="203" t="s">
        <v>1245</v>
      </c>
      <c r="C170" s="203" t="s">
        <v>9635</v>
      </c>
      <c r="D170" s="203" t="s">
        <v>9636</v>
      </c>
      <c r="E170" s="203" t="s">
        <v>9637</v>
      </c>
      <c r="F170" s="203" t="s">
        <v>9451</v>
      </c>
      <c r="G170" s="203" t="s">
        <v>9637</v>
      </c>
      <c r="H170" s="203" t="s">
        <v>9638</v>
      </c>
      <c r="I170" s="203" t="s">
        <v>9462</v>
      </c>
      <c r="J170" s="203" t="s">
        <v>9639</v>
      </c>
      <c r="K170" s="84">
        <v>45403</v>
      </c>
      <c r="L170" s="84">
        <v>45404</v>
      </c>
      <c r="M170" s="84">
        <v>45571</v>
      </c>
      <c r="N170" s="203" t="s">
        <v>9640</v>
      </c>
      <c r="O170" s="86">
        <v>10899685</v>
      </c>
      <c r="P170" s="203" t="s">
        <v>9641</v>
      </c>
      <c r="Q170" s="203" t="s">
        <v>9642</v>
      </c>
      <c r="R170" s="84">
        <v>45401</v>
      </c>
      <c r="S170" s="84">
        <v>45401</v>
      </c>
      <c r="T170" s="84"/>
      <c r="U170" s="84"/>
      <c r="V170" s="84"/>
      <c r="W170" s="203" t="s">
        <v>9457</v>
      </c>
    </row>
    <row r="171" spans="1:23" x14ac:dyDescent="0.3">
      <c r="A171" s="203" t="s">
        <v>5454</v>
      </c>
      <c r="B171" s="203" t="s">
        <v>1245</v>
      </c>
      <c r="C171" s="203" t="s">
        <v>10485</v>
      </c>
      <c r="D171" s="203" t="s">
        <v>10486</v>
      </c>
      <c r="E171" s="203" t="s">
        <v>10487</v>
      </c>
      <c r="F171" s="203" t="s">
        <v>9451</v>
      </c>
      <c r="G171" s="203" t="s">
        <v>10487</v>
      </c>
      <c r="H171" s="203" t="s">
        <v>10488</v>
      </c>
      <c r="I171" s="203" t="s">
        <v>9453</v>
      </c>
      <c r="J171" s="203" t="s">
        <v>10489</v>
      </c>
      <c r="K171" s="84">
        <v>45559</v>
      </c>
      <c r="L171" s="84">
        <v>45562</v>
      </c>
      <c r="M171" s="84">
        <v>45652</v>
      </c>
      <c r="N171" s="203" t="s">
        <v>10490</v>
      </c>
      <c r="O171" s="86">
        <v>12000000</v>
      </c>
      <c r="P171" s="203" t="s">
        <v>10491</v>
      </c>
      <c r="Q171" s="203" t="s">
        <v>10489</v>
      </c>
      <c r="R171" s="84">
        <v>45558</v>
      </c>
      <c r="S171" s="84">
        <v>45558</v>
      </c>
      <c r="T171" s="84"/>
      <c r="U171" s="84"/>
      <c r="V171" s="84"/>
      <c r="W171" s="203" t="s">
        <v>9457</v>
      </c>
    </row>
    <row r="172" spans="1:23" x14ac:dyDescent="0.3">
      <c r="A172" s="203" t="s">
        <v>1505</v>
      </c>
      <c r="B172" s="203" t="s">
        <v>1246</v>
      </c>
      <c r="C172" s="203" t="s">
        <v>9747</v>
      </c>
      <c r="D172" s="203" t="s">
        <v>9748</v>
      </c>
      <c r="E172" s="203" t="s">
        <v>9749</v>
      </c>
      <c r="F172" s="203" t="s">
        <v>9451</v>
      </c>
      <c r="G172" s="203" t="s">
        <v>9749</v>
      </c>
      <c r="H172" s="203" t="s">
        <v>9750</v>
      </c>
      <c r="I172" s="203" t="s">
        <v>9462</v>
      </c>
      <c r="J172" s="203" t="s">
        <v>9751</v>
      </c>
      <c r="K172" s="84">
        <v>45901</v>
      </c>
      <c r="L172" s="84">
        <v>45901</v>
      </c>
      <c r="M172" s="84">
        <v>46021</v>
      </c>
      <c r="N172" s="203" t="s">
        <v>9752</v>
      </c>
      <c r="O172" s="86">
        <v>15945588</v>
      </c>
      <c r="P172" s="203" t="s">
        <v>9753</v>
      </c>
      <c r="Q172" s="203" t="s">
        <v>9751</v>
      </c>
      <c r="R172" s="84">
        <v>45900</v>
      </c>
      <c r="S172" s="84">
        <v>45900</v>
      </c>
      <c r="T172" s="84"/>
      <c r="U172" s="84"/>
      <c r="V172" s="84"/>
      <c r="W172" s="203" t="s">
        <v>9457</v>
      </c>
    </row>
    <row r="173" spans="1:23" x14ac:dyDescent="0.3">
      <c r="A173" s="203" t="s">
        <v>5454</v>
      </c>
      <c r="B173" s="203" t="s">
        <v>1245</v>
      </c>
      <c r="C173" s="203" t="s">
        <v>12999</v>
      </c>
      <c r="D173" s="203" t="s">
        <v>13000</v>
      </c>
      <c r="E173" s="203" t="s">
        <v>13001</v>
      </c>
      <c r="F173" s="203" t="s">
        <v>9451</v>
      </c>
      <c r="G173" s="203" t="s">
        <v>13001</v>
      </c>
      <c r="H173" s="203" t="s">
        <v>13002</v>
      </c>
      <c r="I173" s="203" t="s">
        <v>9453</v>
      </c>
      <c r="J173" s="203" t="s">
        <v>13003</v>
      </c>
      <c r="K173" s="84">
        <v>45594</v>
      </c>
      <c r="L173" s="84">
        <v>45595</v>
      </c>
      <c r="M173" s="84">
        <v>45655</v>
      </c>
      <c r="N173" s="203" t="s">
        <v>13004</v>
      </c>
      <c r="O173" s="86">
        <v>4200000</v>
      </c>
      <c r="P173" s="203" t="s">
        <v>13005</v>
      </c>
      <c r="Q173" s="203" t="s">
        <v>13003</v>
      </c>
      <c r="R173" s="84">
        <v>45594</v>
      </c>
      <c r="S173" s="84">
        <v>45594</v>
      </c>
      <c r="T173" s="84"/>
      <c r="U173" s="84"/>
      <c r="V173" s="84"/>
      <c r="W173" s="203" t="s">
        <v>9457</v>
      </c>
    </row>
    <row r="174" spans="1:23" x14ac:dyDescent="0.3">
      <c r="A174" s="203" t="s">
        <v>1467</v>
      </c>
      <c r="B174" s="203" t="s">
        <v>1247</v>
      </c>
      <c r="C174" s="203" t="s">
        <v>32016</v>
      </c>
      <c r="D174" s="203" t="s">
        <v>33826</v>
      </c>
      <c r="E174" s="203" t="s">
        <v>32017</v>
      </c>
      <c r="F174" s="203" t="s">
        <v>9451</v>
      </c>
      <c r="G174" s="203" t="s">
        <v>32017</v>
      </c>
      <c r="H174" s="203" t="s">
        <v>33827</v>
      </c>
      <c r="I174" s="203" t="s">
        <v>9453</v>
      </c>
      <c r="J174" s="203" t="s">
        <v>33828</v>
      </c>
      <c r="K174" s="84">
        <v>46244</v>
      </c>
      <c r="L174" s="84">
        <v>46246</v>
      </c>
      <c r="M174" s="84">
        <v>46387</v>
      </c>
      <c r="N174" s="203" t="s">
        <v>11321</v>
      </c>
      <c r="O174" s="86">
        <v>20035633</v>
      </c>
      <c r="P174" s="203" t="s">
        <v>33829</v>
      </c>
      <c r="Q174" s="203" t="s">
        <v>33828</v>
      </c>
      <c r="R174" s="84">
        <v>46243</v>
      </c>
      <c r="S174" s="84">
        <v>46243</v>
      </c>
      <c r="T174" s="84"/>
      <c r="U174" s="84"/>
      <c r="V174" s="84"/>
      <c r="W174" s="203" t="s">
        <v>9457</v>
      </c>
    </row>
    <row r="175" spans="1:23" x14ac:dyDescent="0.3">
      <c r="A175" s="203" t="s">
        <v>1436</v>
      </c>
      <c r="B175" s="203" t="s">
        <v>1247</v>
      </c>
      <c r="C175" s="203" t="s">
        <v>33386</v>
      </c>
      <c r="D175" s="203" t="s">
        <v>33387</v>
      </c>
      <c r="E175" s="203" t="s">
        <v>33388</v>
      </c>
      <c r="F175" s="203" t="s">
        <v>9451</v>
      </c>
      <c r="G175" s="203" t="s">
        <v>33388</v>
      </c>
      <c r="H175" s="203" t="s">
        <v>33387</v>
      </c>
      <c r="I175" s="203" t="s">
        <v>9739</v>
      </c>
      <c r="J175" s="203" t="s">
        <v>9470</v>
      </c>
      <c r="K175" s="84"/>
      <c r="L175" s="84"/>
      <c r="M175" s="84"/>
      <c r="N175" s="203" t="s">
        <v>9471</v>
      </c>
      <c r="O175" s="86">
        <v>0</v>
      </c>
      <c r="P175" s="203" t="s">
        <v>33389</v>
      </c>
      <c r="Q175" s="203" t="s">
        <v>9473</v>
      </c>
      <c r="R175" s="84">
        <v>46052</v>
      </c>
      <c r="S175" s="84">
        <v>46052</v>
      </c>
      <c r="T175" s="84"/>
      <c r="U175" s="84"/>
      <c r="V175" s="84"/>
      <c r="W175" s="203" t="s">
        <v>9457</v>
      </c>
    </row>
    <row r="176" spans="1:23" x14ac:dyDescent="0.3">
      <c r="A176" s="203" t="s">
        <v>1436</v>
      </c>
      <c r="B176" s="203" t="s">
        <v>1247</v>
      </c>
      <c r="C176" s="203" t="s">
        <v>33386</v>
      </c>
      <c r="D176" s="203" t="s">
        <v>33390</v>
      </c>
      <c r="E176" s="203" t="s">
        <v>33388</v>
      </c>
      <c r="F176" s="203" t="s">
        <v>9451</v>
      </c>
      <c r="G176" s="203" t="s">
        <v>33388</v>
      </c>
      <c r="H176" s="203" t="s">
        <v>33391</v>
      </c>
      <c r="I176" s="203" t="s">
        <v>9504</v>
      </c>
      <c r="J176" s="203" t="s">
        <v>33392</v>
      </c>
      <c r="K176" s="84">
        <v>46052</v>
      </c>
      <c r="L176" s="84">
        <v>46052</v>
      </c>
      <c r="M176" s="84">
        <v>46353</v>
      </c>
      <c r="N176" s="203" t="s">
        <v>33393</v>
      </c>
      <c r="O176" s="86">
        <v>1848341866.45</v>
      </c>
      <c r="P176" s="203" t="s">
        <v>33389</v>
      </c>
      <c r="Q176" s="203" t="s">
        <v>33392</v>
      </c>
      <c r="R176" s="84">
        <v>46052</v>
      </c>
      <c r="S176" s="84">
        <v>46052</v>
      </c>
      <c r="T176" s="84"/>
      <c r="U176" s="84"/>
      <c r="V176" s="84"/>
      <c r="W176" s="203" t="s">
        <v>9457</v>
      </c>
    </row>
    <row r="177" spans="1:23" x14ac:dyDescent="0.3">
      <c r="A177" s="203" t="s">
        <v>3699</v>
      </c>
      <c r="B177" s="203" t="s">
        <v>1245</v>
      </c>
      <c r="C177" s="203" t="s">
        <v>10514</v>
      </c>
      <c r="D177" s="203" t="s">
        <v>10515</v>
      </c>
      <c r="E177" s="203" t="s">
        <v>10516</v>
      </c>
      <c r="F177" s="203" t="s">
        <v>9451</v>
      </c>
      <c r="G177" s="203" t="s">
        <v>10516</v>
      </c>
      <c r="H177" s="203" t="s">
        <v>10515</v>
      </c>
      <c r="I177" s="203" t="s">
        <v>9739</v>
      </c>
      <c r="J177" s="203" t="s">
        <v>9470</v>
      </c>
      <c r="K177" s="84"/>
      <c r="L177" s="84"/>
      <c r="M177" s="84">
        <v>45657</v>
      </c>
      <c r="N177" s="203" t="s">
        <v>10517</v>
      </c>
      <c r="O177" s="86">
        <v>20800750</v>
      </c>
      <c r="P177" s="203" t="s">
        <v>10518</v>
      </c>
      <c r="Q177" s="203" t="s">
        <v>9473</v>
      </c>
      <c r="R177" s="84">
        <v>45405</v>
      </c>
      <c r="S177" s="84">
        <v>45405</v>
      </c>
      <c r="T177" s="84">
        <v>45412</v>
      </c>
      <c r="U177" s="84">
        <v>45412</v>
      </c>
      <c r="V177" s="84">
        <v>45412</v>
      </c>
      <c r="W177" s="203" t="s">
        <v>9457</v>
      </c>
    </row>
    <row r="178" spans="1:23" x14ac:dyDescent="0.3">
      <c r="A178" s="203" t="s">
        <v>3699</v>
      </c>
      <c r="B178" s="203" t="s">
        <v>1245</v>
      </c>
      <c r="C178" s="203" t="s">
        <v>10514</v>
      </c>
      <c r="D178" s="203" t="s">
        <v>10519</v>
      </c>
      <c r="E178" s="203" t="s">
        <v>10516</v>
      </c>
      <c r="F178" s="203" t="s">
        <v>9451</v>
      </c>
      <c r="G178" s="203" t="s">
        <v>10516</v>
      </c>
      <c r="H178" s="203" t="s">
        <v>10519</v>
      </c>
      <c r="I178" s="203" t="s">
        <v>9739</v>
      </c>
      <c r="J178" s="203" t="s">
        <v>9470</v>
      </c>
      <c r="K178" s="84"/>
      <c r="L178" s="84"/>
      <c r="M178" s="84">
        <v>45657</v>
      </c>
      <c r="N178" s="203" t="s">
        <v>10520</v>
      </c>
      <c r="O178" s="86">
        <v>24750000</v>
      </c>
      <c r="P178" s="203" t="s">
        <v>10518</v>
      </c>
      <c r="Q178" s="203" t="s">
        <v>9473</v>
      </c>
      <c r="R178" s="84">
        <v>45405</v>
      </c>
      <c r="S178" s="84">
        <v>45405</v>
      </c>
      <c r="T178" s="84">
        <v>45412</v>
      </c>
      <c r="U178" s="84">
        <v>45412</v>
      </c>
      <c r="V178" s="84">
        <v>45412</v>
      </c>
      <c r="W178" s="203" t="s">
        <v>9457</v>
      </c>
    </row>
    <row r="179" spans="1:23" x14ac:dyDescent="0.3">
      <c r="A179" s="203" t="s">
        <v>3699</v>
      </c>
      <c r="B179" s="203" t="s">
        <v>1245</v>
      </c>
      <c r="C179" s="203" t="s">
        <v>10514</v>
      </c>
      <c r="D179" s="203" t="s">
        <v>10521</v>
      </c>
      <c r="E179" s="203" t="s">
        <v>10516</v>
      </c>
      <c r="F179" s="203" t="s">
        <v>9451</v>
      </c>
      <c r="G179" s="203" t="s">
        <v>10516</v>
      </c>
      <c r="H179" s="203" t="s">
        <v>10521</v>
      </c>
      <c r="I179" s="203" t="s">
        <v>9739</v>
      </c>
      <c r="J179" s="203" t="s">
        <v>9470</v>
      </c>
      <c r="K179" s="84"/>
      <c r="L179" s="84"/>
      <c r="M179" s="84">
        <v>45657</v>
      </c>
      <c r="N179" s="203" t="s">
        <v>10522</v>
      </c>
      <c r="O179" s="86">
        <v>20805001</v>
      </c>
      <c r="P179" s="203" t="s">
        <v>10518</v>
      </c>
      <c r="Q179" s="203" t="s">
        <v>9473</v>
      </c>
      <c r="R179" s="84">
        <v>45405</v>
      </c>
      <c r="S179" s="84">
        <v>45405</v>
      </c>
      <c r="T179" s="84">
        <v>45412</v>
      </c>
      <c r="U179" s="84">
        <v>45412</v>
      </c>
      <c r="V179" s="84">
        <v>45412</v>
      </c>
      <c r="W179" s="203" t="s">
        <v>9457</v>
      </c>
    </row>
    <row r="180" spans="1:23" x14ac:dyDescent="0.3">
      <c r="A180" s="203" t="s">
        <v>3699</v>
      </c>
      <c r="B180" s="203" t="s">
        <v>1245</v>
      </c>
      <c r="C180" s="203" t="s">
        <v>10514</v>
      </c>
      <c r="D180" s="203" t="s">
        <v>10523</v>
      </c>
      <c r="E180" s="203" t="s">
        <v>10516</v>
      </c>
      <c r="F180" s="203" t="s">
        <v>9451</v>
      </c>
      <c r="G180" s="203" t="s">
        <v>10516</v>
      </c>
      <c r="H180" s="203" t="s">
        <v>10524</v>
      </c>
      <c r="I180" s="203" t="s">
        <v>9462</v>
      </c>
      <c r="J180" s="203" t="s">
        <v>10525</v>
      </c>
      <c r="K180" s="84">
        <v>45420</v>
      </c>
      <c r="L180" s="84">
        <v>45427</v>
      </c>
      <c r="M180" s="84">
        <v>45657</v>
      </c>
      <c r="N180" s="203" t="s">
        <v>10520</v>
      </c>
      <c r="O180" s="86">
        <v>24750000</v>
      </c>
      <c r="P180" s="203" t="s">
        <v>10518</v>
      </c>
      <c r="Q180" s="203" t="s">
        <v>10525</v>
      </c>
      <c r="R180" s="84">
        <v>45405</v>
      </c>
      <c r="S180" s="84">
        <v>45405</v>
      </c>
      <c r="T180" s="84">
        <v>45412</v>
      </c>
      <c r="U180" s="84">
        <v>45412</v>
      </c>
      <c r="V180" s="84">
        <v>45412</v>
      </c>
      <c r="W180" s="203" t="s">
        <v>9457</v>
      </c>
    </row>
    <row r="181" spans="1:23" x14ac:dyDescent="0.3">
      <c r="A181" s="203" t="s">
        <v>5454</v>
      </c>
      <c r="B181" s="203" t="s">
        <v>1245</v>
      </c>
      <c r="C181" s="203" t="s">
        <v>10544</v>
      </c>
      <c r="D181" s="203" t="s">
        <v>10545</v>
      </c>
      <c r="E181" s="203" t="s">
        <v>10546</v>
      </c>
      <c r="F181" s="203" t="s">
        <v>9451</v>
      </c>
      <c r="G181" s="203" t="s">
        <v>10546</v>
      </c>
      <c r="H181" s="203" t="s">
        <v>10547</v>
      </c>
      <c r="I181" s="203" t="s">
        <v>9453</v>
      </c>
      <c r="J181" s="203" t="s">
        <v>10548</v>
      </c>
      <c r="K181" s="84">
        <v>45547</v>
      </c>
      <c r="L181" s="84">
        <v>45547</v>
      </c>
      <c r="M181" s="84">
        <v>45607</v>
      </c>
      <c r="N181" s="203" t="s">
        <v>10549</v>
      </c>
      <c r="O181" s="86">
        <v>7000000</v>
      </c>
      <c r="P181" s="203" t="s">
        <v>10550</v>
      </c>
      <c r="Q181" s="203" t="s">
        <v>10548</v>
      </c>
      <c r="R181" s="84">
        <v>45546</v>
      </c>
      <c r="S181" s="84">
        <v>45546</v>
      </c>
      <c r="T181" s="84"/>
      <c r="U181" s="84"/>
      <c r="V181" s="84"/>
      <c r="W181" s="203" t="s">
        <v>9457</v>
      </c>
    </row>
    <row r="182" spans="1:23" x14ac:dyDescent="0.3">
      <c r="A182" s="203" t="s">
        <v>1665</v>
      </c>
      <c r="B182" s="203" t="s">
        <v>1247</v>
      </c>
      <c r="C182" s="203" t="s">
        <v>10526</v>
      </c>
      <c r="D182" s="203" t="s">
        <v>10527</v>
      </c>
      <c r="E182" s="203" t="s">
        <v>10528</v>
      </c>
      <c r="F182" s="203" t="s">
        <v>9451</v>
      </c>
      <c r="G182" s="203" t="s">
        <v>10528</v>
      </c>
      <c r="H182" s="203" t="s">
        <v>10527</v>
      </c>
      <c r="I182" s="203" t="s">
        <v>9469</v>
      </c>
      <c r="J182" s="203" t="s">
        <v>9470</v>
      </c>
      <c r="K182" s="84"/>
      <c r="L182" s="84"/>
      <c r="M182" s="84">
        <v>46140</v>
      </c>
      <c r="N182" s="203" t="s">
        <v>9471</v>
      </c>
      <c r="O182" s="86">
        <v>0</v>
      </c>
      <c r="P182" s="203" t="s">
        <v>10529</v>
      </c>
      <c r="Q182" s="203" t="s">
        <v>9473</v>
      </c>
      <c r="R182" s="84">
        <v>46052</v>
      </c>
      <c r="S182" s="84">
        <v>46052</v>
      </c>
      <c r="T182" s="84"/>
      <c r="U182" s="84"/>
      <c r="V182" s="84"/>
      <c r="W182" s="203" t="s">
        <v>9457</v>
      </c>
    </row>
    <row r="183" spans="1:23" x14ac:dyDescent="0.3">
      <c r="A183" s="203" t="s">
        <v>1665</v>
      </c>
      <c r="B183" s="203" t="s">
        <v>1247</v>
      </c>
      <c r="C183" s="203" t="s">
        <v>10526</v>
      </c>
      <c r="D183" s="203" t="s">
        <v>10530</v>
      </c>
      <c r="E183" s="203" t="s">
        <v>10528</v>
      </c>
      <c r="F183" s="203" t="s">
        <v>9451</v>
      </c>
      <c r="G183" s="203" t="s">
        <v>10528</v>
      </c>
      <c r="H183" s="203" t="s">
        <v>10531</v>
      </c>
      <c r="I183" s="203" t="s">
        <v>9453</v>
      </c>
      <c r="J183" s="203" t="s">
        <v>10532</v>
      </c>
      <c r="K183" s="84">
        <v>46052</v>
      </c>
      <c r="L183" s="84">
        <v>46052</v>
      </c>
      <c r="M183" s="84">
        <v>46141</v>
      </c>
      <c r="N183" s="203" t="s">
        <v>10533</v>
      </c>
      <c r="O183" s="86">
        <v>12000000</v>
      </c>
      <c r="P183" s="203" t="s">
        <v>10529</v>
      </c>
      <c r="Q183" s="203" t="s">
        <v>10532</v>
      </c>
      <c r="R183" s="84">
        <v>46052</v>
      </c>
      <c r="S183" s="84">
        <v>46052</v>
      </c>
      <c r="T183" s="84"/>
      <c r="U183" s="84"/>
      <c r="V183" s="84"/>
      <c r="W183" s="203" t="s">
        <v>9457</v>
      </c>
    </row>
    <row r="184" spans="1:23" x14ac:dyDescent="0.3">
      <c r="A184" s="203" t="s">
        <v>1665</v>
      </c>
      <c r="B184" s="203" t="s">
        <v>1247</v>
      </c>
      <c r="C184" s="203" t="s">
        <v>10526</v>
      </c>
      <c r="D184" s="203" t="s">
        <v>10534</v>
      </c>
      <c r="E184" s="203" t="s">
        <v>10528</v>
      </c>
      <c r="F184" s="203" t="s">
        <v>9451</v>
      </c>
      <c r="G184" s="203" t="s">
        <v>10528</v>
      </c>
      <c r="H184" s="203" t="s">
        <v>10534</v>
      </c>
      <c r="I184" s="203" t="s">
        <v>9469</v>
      </c>
      <c r="J184" s="203" t="s">
        <v>9470</v>
      </c>
      <c r="K184" s="84"/>
      <c r="L184" s="84"/>
      <c r="M184" s="84">
        <v>46140</v>
      </c>
      <c r="N184" s="203" t="s">
        <v>9471</v>
      </c>
      <c r="O184" s="86">
        <v>0</v>
      </c>
      <c r="P184" s="203" t="s">
        <v>10529</v>
      </c>
      <c r="Q184" s="203" t="s">
        <v>9473</v>
      </c>
      <c r="R184" s="84">
        <v>46052</v>
      </c>
      <c r="S184" s="84">
        <v>46052</v>
      </c>
      <c r="T184" s="84"/>
      <c r="U184" s="84"/>
      <c r="V184" s="84"/>
      <c r="W184" s="203" t="s">
        <v>9457</v>
      </c>
    </row>
    <row r="185" spans="1:23" x14ac:dyDescent="0.3">
      <c r="A185" s="203" t="s">
        <v>1665</v>
      </c>
      <c r="B185" s="203" t="s">
        <v>1247</v>
      </c>
      <c r="C185" s="203" t="s">
        <v>10526</v>
      </c>
      <c r="D185" s="203" t="s">
        <v>10535</v>
      </c>
      <c r="E185" s="203" t="s">
        <v>10528</v>
      </c>
      <c r="F185" s="203" t="s">
        <v>9451</v>
      </c>
      <c r="G185" s="203" t="s">
        <v>10528</v>
      </c>
      <c r="H185" s="203" t="s">
        <v>10535</v>
      </c>
      <c r="I185" s="203" t="s">
        <v>9469</v>
      </c>
      <c r="J185" s="203" t="s">
        <v>9470</v>
      </c>
      <c r="K185" s="84"/>
      <c r="L185" s="84"/>
      <c r="M185" s="84">
        <v>46140</v>
      </c>
      <c r="N185" s="203" t="s">
        <v>9471</v>
      </c>
      <c r="O185" s="86">
        <v>0</v>
      </c>
      <c r="P185" s="203" t="s">
        <v>10529</v>
      </c>
      <c r="Q185" s="203" t="s">
        <v>9473</v>
      </c>
      <c r="R185" s="84">
        <v>46052</v>
      </c>
      <c r="S185" s="84">
        <v>46052</v>
      </c>
      <c r="T185" s="84"/>
      <c r="U185" s="84"/>
      <c r="V185" s="84"/>
      <c r="W185" s="203" t="s">
        <v>9457</v>
      </c>
    </row>
    <row r="186" spans="1:23" x14ac:dyDescent="0.3">
      <c r="A186" s="203" t="s">
        <v>1665</v>
      </c>
      <c r="B186" s="203" t="s">
        <v>1247</v>
      </c>
      <c r="C186" s="203" t="s">
        <v>10526</v>
      </c>
      <c r="D186" s="203" t="s">
        <v>10536</v>
      </c>
      <c r="E186" s="203" t="s">
        <v>10528</v>
      </c>
      <c r="F186" s="203" t="s">
        <v>9451</v>
      </c>
      <c r="G186" s="203" t="s">
        <v>10528</v>
      </c>
      <c r="H186" s="203" t="s">
        <v>10536</v>
      </c>
      <c r="I186" s="203" t="s">
        <v>9469</v>
      </c>
      <c r="J186" s="203" t="s">
        <v>9470</v>
      </c>
      <c r="K186" s="84"/>
      <c r="L186" s="84"/>
      <c r="M186" s="84">
        <v>46140</v>
      </c>
      <c r="N186" s="203" t="s">
        <v>9471</v>
      </c>
      <c r="O186" s="86">
        <v>0</v>
      </c>
      <c r="P186" s="203" t="s">
        <v>10529</v>
      </c>
      <c r="Q186" s="203" t="s">
        <v>9473</v>
      </c>
      <c r="R186" s="84">
        <v>46052</v>
      </c>
      <c r="S186" s="84">
        <v>46052</v>
      </c>
      <c r="T186" s="84"/>
      <c r="U186" s="84"/>
      <c r="V186" s="84"/>
      <c r="W186" s="203" t="s">
        <v>9457</v>
      </c>
    </row>
    <row r="187" spans="1:23" x14ac:dyDescent="0.3">
      <c r="A187" s="203" t="s">
        <v>1665</v>
      </c>
      <c r="B187" s="203" t="s">
        <v>1247</v>
      </c>
      <c r="C187" s="203" t="s">
        <v>10572</v>
      </c>
      <c r="D187" s="203" t="s">
        <v>10573</v>
      </c>
      <c r="E187" s="203" t="s">
        <v>10574</v>
      </c>
      <c r="F187" s="203" t="s">
        <v>9451</v>
      </c>
      <c r="G187" s="203" t="s">
        <v>10574</v>
      </c>
      <c r="H187" s="203" t="s">
        <v>10575</v>
      </c>
      <c r="I187" s="203" t="s">
        <v>9504</v>
      </c>
      <c r="J187" s="203" t="s">
        <v>10576</v>
      </c>
      <c r="K187" s="84">
        <v>46048</v>
      </c>
      <c r="L187" s="84">
        <v>46048</v>
      </c>
      <c r="M187" s="84">
        <v>46228</v>
      </c>
      <c r="N187" s="203" t="s">
        <v>10577</v>
      </c>
      <c r="O187" s="86">
        <v>18000000</v>
      </c>
      <c r="P187" s="203" t="s">
        <v>10578</v>
      </c>
      <c r="Q187" s="203" t="s">
        <v>10576</v>
      </c>
      <c r="R187" s="84">
        <v>46047</v>
      </c>
      <c r="S187" s="84">
        <v>46047</v>
      </c>
      <c r="T187" s="84"/>
      <c r="U187" s="84"/>
      <c r="V187" s="84"/>
      <c r="W187" s="203" t="s">
        <v>9457</v>
      </c>
    </row>
    <row r="188" spans="1:23" x14ac:dyDescent="0.3">
      <c r="A188" s="203" t="s">
        <v>1467</v>
      </c>
      <c r="B188" s="203" t="s">
        <v>1247</v>
      </c>
      <c r="C188" s="203" t="s">
        <v>10565</v>
      </c>
      <c r="D188" s="203" t="s">
        <v>10566</v>
      </c>
      <c r="E188" s="203" t="s">
        <v>10567</v>
      </c>
      <c r="F188" s="203" t="s">
        <v>9451</v>
      </c>
      <c r="G188" s="203" t="s">
        <v>10567</v>
      </c>
      <c r="H188" s="203" t="s">
        <v>10568</v>
      </c>
      <c r="I188" s="203" t="s">
        <v>9453</v>
      </c>
      <c r="J188" s="203" t="s">
        <v>10569</v>
      </c>
      <c r="K188" s="84">
        <v>46045</v>
      </c>
      <c r="L188" s="84">
        <v>46076</v>
      </c>
      <c r="M188" s="84">
        <v>46225</v>
      </c>
      <c r="N188" s="203" t="s">
        <v>10570</v>
      </c>
      <c r="O188" s="86">
        <v>25760100</v>
      </c>
      <c r="P188" s="203" t="s">
        <v>10571</v>
      </c>
      <c r="Q188" s="203" t="s">
        <v>10569</v>
      </c>
      <c r="R188" s="84">
        <v>46044</v>
      </c>
      <c r="S188" s="84">
        <v>46044</v>
      </c>
      <c r="T188" s="84"/>
      <c r="U188" s="84"/>
      <c r="V188" s="84"/>
      <c r="W188" s="203" t="s">
        <v>9457</v>
      </c>
    </row>
    <row r="189" spans="1:23" x14ac:dyDescent="0.3">
      <c r="A189" s="203" t="s">
        <v>2935</v>
      </c>
      <c r="B189" s="203" t="s">
        <v>1245</v>
      </c>
      <c r="C189" s="203" t="s">
        <v>10579</v>
      </c>
      <c r="D189" s="203" t="s">
        <v>10580</v>
      </c>
      <c r="E189" s="203" t="s">
        <v>10581</v>
      </c>
      <c r="F189" s="203" t="s">
        <v>9451</v>
      </c>
      <c r="G189" s="203" t="s">
        <v>10581</v>
      </c>
      <c r="H189" s="203" t="s">
        <v>10582</v>
      </c>
      <c r="I189" s="203" t="s">
        <v>9462</v>
      </c>
      <c r="J189" s="203" t="s">
        <v>9617</v>
      </c>
      <c r="K189" s="84">
        <v>45370</v>
      </c>
      <c r="L189" s="84">
        <v>45370</v>
      </c>
      <c r="M189" s="84">
        <v>45553</v>
      </c>
      <c r="N189" s="203" t="s">
        <v>10583</v>
      </c>
      <c r="O189" s="86">
        <v>12622590</v>
      </c>
      <c r="P189" s="203" t="s">
        <v>10584</v>
      </c>
      <c r="Q189" s="203" t="s">
        <v>9620</v>
      </c>
      <c r="R189" s="84">
        <v>45368</v>
      </c>
      <c r="S189" s="84">
        <v>45368</v>
      </c>
      <c r="T189" s="84"/>
      <c r="U189" s="84"/>
      <c r="V189" s="84"/>
      <c r="W189" s="203" t="s">
        <v>9457</v>
      </c>
    </row>
    <row r="190" spans="1:23" x14ac:dyDescent="0.3">
      <c r="A190" s="203" t="s">
        <v>2568</v>
      </c>
      <c r="B190" s="203" t="s">
        <v>1247</v>
      </c>
      <c r="C190" s="203" t="s">
        <v>10592</v>
      </c>
      <c r="D190" s="203" t="s">
        <v>9471</v>
      </c>
      <c r="E190" s="203" t="s">
        <v>10593</v>
      </c>
      <c r="F190" s="203" t="s">
        <v>9451</v>
      </c>
      <c r="G190" s="203"/>
      <c r="H190" s="203"/>
      <c r="I190" s="203"/>
      <c r="J190" s="203"/>
      <c r="K190" s="84"/>
      <c r="L190" s="84"/>
      <c r="M190" s="84"/>
      <c r="N190" s="203"/>
      <c r="O190" s="86"/>
      <c r="P190" s="203"/>
      <c r="Q190" s="203"/>
      <c r="R190" s="84">
        <v>46174</v>
      </c>
      <c r="S190" s="84">
        <v>46174</v>
      </c>
      <c r="T190" s="84">
        <v>46182</v>
      </c>
      <c r="U190" s="84">
        <v>46182</v>
      </c>
      <c r="V190" s="84">
        <v>46182</v>
      </c>
      <c r="W190" s="203" t="s">
        <v>9723</v>
      </c>
    </row>
    <row r="191" spans="1:23" x14ac:dyDescent="0.3">
      <c r="A191" s="203" t="s">
        <v>2570</v>
      </c>
      <c r="B191" s="203" t="s">
        <v>1247</v>
      </c>
      <c r="C191" s="203" t="s">
        <v>10592</v>
      </c>
      <c r="D191" s="203" t="s">
        <v>9471</v>
      </c>
      <c r="E191" s="203" t="s">
        <v>10593</v>
      </c>
      <c r="F191" s="203" t="s">
        <v>9451</v>
      </c>
      <c r="G191" s="203"/>
      <c r="H191" s="203"/>
      <c r="I191" s="203"/>
      <c r="J191" s="203"/>
      <c r="K191" s="84"/>
      <c r="L191" s="84"/>
      <c r="M191" s="84"/>
      <c r="N191" s="203"/>
      <c r="O191" s="86"/>
      <c r="P191" s="203"/>
      <c r="Q191" s="203"/>
      <c r="R191" s="84">
        <v>46174</v>
      </c>
      <c r="S191" s="84">
        <v>46174</v>
      </c>
      <c r="T191" s="84">
        <v>46182</v>
      </c>
      <c r="U191" s="84">
        <v>46182</v>
      </c>
      <c r="V191" s="84">
        <v>46182</v>
      </c>
      <c r="W191" s="203" t="s">
        <v>9723</v>
      </c>
    </row>
    <row r="192" spans="1:23" x14ac:dyDescent="0.3">
      <c r="A192" s="203" t="s">
        <v>1605</v>
      </c>
      <c r="B192" s="203" t="s">
        <v>1247</v>
      </c>
      <c r="C192" s="203" t="s">
        <v>12320</v>
      </c>
      <c r="D192" s="203" t="s">
        <v>12321</v>
      </c>
      <c r="E192" s="203" t="s">
        <v>12322</v>
      </c>
      <c r="F192" s="203" t="s">
        <v>9451</v>
      </c>
      <c r="G192" s="203" t="s">
        <v>12322</v>
      </c>
      <c r="H192" s="203" t="s">
        <v>12323</v>
      </c>
      <c r="I192" s="203" t="s">
        <v>9453</v>
      </c>
      <c r="J192" s="203" t="s">
        <v>12324</v>
      </c>
      <c r="K192" s="84">
        <v>46046</v>
      </c>
      <c r="L192" s="84">
        <v>46048</v>
      </c>
      <c r="M192" s="84">
        <v>46228</v>
      </c>
      <c r="N192" s="203" t="s">
        <v>12325</v>
      </c>
      <c r="O192" s="86">
        <v>17064468</v>
      </c>
      <c r="P192" s="203" t="s">
        <v>12326</v>
      </c>
      <c r="Q192" s="203" t="s">
        <v>12324</v>
      </c>
      <c r="R192" s="84">
        <v>46045</v>
      </c>
      <c r="S192" s="84">
        <v>46045</v>
      </c>
      <c r="T192" s="84"/>
      <c r="U192" s="84"/>
      <c r="V192" s="84"/>
      <c r="W192" s="203" t="s">
        <v>9457</v>
      </c>
    </row>
    <row r="193" spans="1:23" x14ac:dyDescent="0.3">
      <c r="A193" s="203" t="s">
        <v>1572</v>
      </c>
      <c r="B193" s="203" t="s">
        <v>1246</v>
      </c>
      <c r="C193" s="203" t="s">
        <v>12209</v>
      </c>
      <c r="D193" s="203" t="s">
        <v>12210</v>
      </c>
      <c r="E193" s="203" t="s">
        <v>12211</v>
      </c>
      <c r="F193" s="203" t="s">
        <v>9451</v>
      </c>
      <c r="G193" s="203" t="s">
        <v>12211</v>
      </c>
      <c r="H193" s="203" t="s">
        <v>12212</v>
      </c>
      <c r="I193" s="203" t="s">
        <v>9453</v>
      </c>
      <c r="J193" s="203" t="s">
        <v>12213</v>
      </c>
      <c r="K193" s="84">
        <v>45911</v>
      </c>
      <c r="L193" s="84">
        <v>45912</v>
      </c>
      <c r="M193" s="84">
        <v>46002</v>
      </c>
      <c r="N193" s="203" t="s">
        <v>12214</v>
      </c>
      <c r="O193" s="86">
        <v>12000000</v>
      </c>
      <c r="P193" s="203" t="s">
        <v>12215</v>
      </c>
      <c r="Q193" s="203" t="s">
        <v>12213</v>
      </c>
      <c r="R193" s="84">
        <v>45911</v>
      </c>
      <c r="S193" s="84">
        <v>45911</v>
      </c>
      <c r="T193" s="84"/>
      <c r="U193" s="84"/>
      <c r="V193" s="84"/>
      <c r="W193" s="203" t="s">
        <v>9457</v>
      </c>
    </row>
    <row r="194" spans="1:23" x14ac:dyDescent="0.3">
      <c r="A194" s="203" t="s">
        <v>5454</v>
      </c>
      <c r="B194" s="203" t="s">
        <v>1245</v>
      </c>
      <c r="C194" s="203" t="s">
        <v>10609</v>
      </c>
      <c r="D194" s="203" t="s">
        <v>10610</v>
      </c>
      <c r="E194" s="203" t="s">
        <v>10611</v>
      </c>
      <c r="F194" s="203" t="s">
        <v>9451</v>
      </c>
      <c r="G194" s="203" t="s">
        <v>10611</v>
      </c>
      <c r="H194" s="203" t="s">
        <v>10612</v>
      </c>
      <c r="I194" s="203" t="s">
        <v>9504</v>
      </c>
      <c r="J194" s="203" t="s">
        <v>10613</v>
      </c>
      <c r="K194" s="84">
        <v>45534</v>
      </c>
      <c r="L194" s="84">
        <v>45534</v>
      </c>
      <c r="M194" s="84">
        <v>45655</v>
      </c>
      <c r="N194" s="203" t="s">
        <v>10614</v>
      </c>
      <c r="O194" s="86">
        <v>12000000</v>
      </c>
      <c r="P194" s="203" t="s">
        <v>10615</v>
      </c>
      <c r="Q194" s="203" t="s">
        <v>10613</v>
      </c>
      <c r="R194" s="84">
        <v>45533</v>
      </c>
      <c r="S194" s="84">
        <v>45533</v>
      </c>
      <c r="T194" s="84"/>
      <c r="U194" s="84"/>
      <c r="V194" s="84"/>
      <c r="W194" s="203" t="s">
        <v>9457</v>
      </c>
    </row>
    <row r="195" spans="1:23" x14ac:dyDescent="0.3">
      <c r="A195" s="203" t="s">
        <v>1509</v>
      </c>
      <c r="B195" s="203" t="s">
        <v>1246</v>
      </c>
      <c r="C195" s="203" t="s">
        <v>10594</v>
      </c>
      <c r="D195" s="203" t="s">
        <v>10595</v>
      </c>
      <c r="E195" s="203" t="s">
        <v>10596</v>
      </c>
      <c r="F195" s="203" t="s">
        <v>9451</v>
      </c>
      <c r="G195" s="203" t="s">
        <v>10596</v>
      </c>
      <c r="H195" s="203" t="s">
        <v>10597</v>
      </c>
      <c r="I195" s="203" t="s">
        <v>9453</v>
      </c>
      <c r="J195" s="203" t="s">
        <v>10598</v>
      </c>
      <c r="K195" s="84">
        <v>45954</v>
      </c>
      <c r="L195" s="84">
        <v>45957</v>
      </c>
      <c r="M195" s="84">
        <v>46017</v>
      </c>
      <c r="N195" s="203" t="s">
        <v>10599</v>
      </c>
      <c r="O195" s="86">
        <v>10000000</v>
      </c>
      <c r="P195" s="203" t="s">
        <v>10600</v>
      </c>
      <c r="Q195" s="203" t="s">
        <v>10601</v>
      </c>
      <c r="R195" s="84">
        <v>45954</v>
      </c>
      <c r="S195" s="84">
        <v>45954</v>
      </c>
      <c r="T195" s="84"/>
      <c r="U195" s="84"/>
      <c r="V195" s="84"/>
      <c r="W195" s="203" t="s">
        <v>9457</v>
      </c>
    </row>
    <row r="196" spans="1:23" x14ac:dyDescent="0.3">
      <c r="A196" s="203" t="s">
        <v>5454</v>
      </c>
      <c r="B196" s="203" t="s">
        <v>1245</v>
      </c>
      <c r="C196" s="203" t="s">
        <v>11226</v>
      </c>
      <c r="D196" s="203" t="s">
        <v>11227</v>
      </c>
      <c r="E196" s="203" t="s">
        <v>11228</v>
      </c>
      <c r="F196" s="203" t="s">
        <v>9451</v>
      </c>
      <c r="G196" s="203" t="s">
        <v>11228</v>
      </c>
      <c r="H196" s="203" t="s">
        <v>11229</v>
      </c>
      <c r="I196" s="203" t="s">
        <v>9533</v>
      </c>
      <c r="J196" s="203" t="s">
        <v>11230</v>
      </c>
      <c r="K196" s="84">
        <v>45531</v>
      </c>
      <c r="L196" s="84">
        <v>45534</v>
      </c>
      <c r="M196" s="84">
        <v>45625</v>
      </c>
      <c r="N196" s="203" t="s">
        <v>10880</v>
      </c>
      <c r="O196" s="86">
        <v>15000000</v>
      </c>
      <c r="P196" s="203" t="s">
        <v>11231</v>
      </c>
      <c r="Q196" s="203" t="s">
        <v>11230</v>
      </c>
      <c r="R196" s="84">
        <v>45530</v>
      </c>
      <c r="S196" s="84">
        <v>45530</v>
      </c>
      <c r="T196" s="84"/>
      <c r="U196" s="84"/>
      <c r="V196" s="84"/>
      <c r="W196" s="203" t="s">
        <v>9457</v>
      </c>
    </row>
    <row r="197" spans="1:23" x14ac:dyDescent="0.3">
      <c r="A197" s="203" t="s">
        <v>1605</v>
      </c>
      <c r="B197" s="203" t="s">
        <v>1247</v>
      </c>
      <c r="C197" s="203" t="s">
        <v>10630</v>
      </c>
      <c r="D197" s="203" t="s">
        <v>10631</v>
      </c>
      <c r="E197" s="203" t="s">
        <v>10632</v>
      </c>
      <c r="F197" s="203" t="s">
        <v>9451</v>
      </c>
      <c r="G197" s="203" t="s">
        <v>10632</v>
      </c>
      <c r="H197" s="203" t="s">
        <v>10633</v>
      </c>
      <c r="I197" s="203" t="s">
        <v>9453</v>
      </c>
      <c r="J197" s="203" t="s">
        <v>10634</v>
      </c>
      <c r="K197" s="84">
        <v>46043</v>
      </c>
      <c r="L197" s="84">
        <v>46043</v>
      </c>
      <c r="M197" s="84">
        <v>46223</v>
      </c>
      <c r="N197" s="203" t="s">
        <v>10635</v>
      </c>
      <c r="O197" s="86">
        <v>15859458</v>
      </c>
      <c r="P197" s="203" t="s">
        <v>10636</v>
      </c>
      <c r="Q197" s="203" t="s">
        <v>10634</v>
      </c>
      <c r="R197" s="84">
        <v>46042</v>
      </c>
      <c r="S197" s="84">
        <v>46042</v>
      </c>
      <c r="T197" s="84"/>
      <c r="U197" s="84"/>
      <c r="V197" s="84"/>
      <c r="W197" s="203" t="s">
        <v>9457</v>
      </c>
    </row>
    <row r="198" spans="1:23" x14ac:dyDescent="0.3">
      <c r="A198" s="203" t="s">
        <v>1505</v>
      </c>
      <c r="B198" s="203" t="s">
        <v>1246</v>
      </c>
      <c r="C198" s="203" t="s">
        <v>12861</v>
      </c>
      <c r="D198" s="203" t="s">
        <v>12862</v>
      </c>
      <c r="E198" s="203" t="s">
        <v>12863</v>
      </c>
      <c r="F198" s="203" t="s">
        <v>9451</v>
      </c>
      <c r="G198" s="203" t="s">
        <v>12863</v>
      </c>
      <c r="H198" s="203" t="s">
        <v>12864</v>
      </c>
      <c r="I198" s="203" t="s">
        <v>9462</v>
      </c>
      <c r="J198" s="203" t="s">
        <v>12865</v>
      </c>
      <c r="K198" s="84">
        <v>45700</v>
      </c>
      <c r="L198" s="84">
        <v>45700</v>
      </c>
      <c r="M198" s="84">
        <v>45880</v>
      </c>
      <c r="N198" s="203" t="s">
        <v>12866</v>
      </c>
      <c r="O198" s="86">
        <v>23918382</v>
      </c>
      <c r="P198" s="203" t="s">
        <v>12867</v>
      </c>
      <c r="Q198" s="203" t="s">
        <v>12865</v>
      </c>
      <c r="R198" s="84">
        <v>45699</v>
      </c>
      <c r="S198" s="84">
        <v>45699</v>
      </c>
      <c r="T198" s="84"/>
      <c r="U198" s="84"/>
      <c r="V198" s="84"/>
      <c r="W198" s="203" t="s">
        <v>9457</v>
      </c>
    </row>
    <row r="199" spans="1:23" x14ac:dyDescent="0.3">
      <c r="A199" s="203" t="s">
        <v>2940</v>
      </c>
      <c r="B199" s="203" t="s">
        <v>1245</v>
      </c>
      <c r="C199" s="203" t="s">
        <v>10657</v>
      </c>
      <c r="D199" s="203" t="s">
        <v>9471</v>
      </c>
      <c r="E199" s="203" t="s">
        <v>10658</v>
      </c>
      <c r="F199" s="203" t="s">
        <v>9451</v>
      </c>
      <c r="G199" s="203"/>
      <c r="H199" s="203"/>
      <c r="I199" s="203"/>
      <c r="J199" s="203"/>
      <c r="K199" s="84"/>
      <c r="L199" s="84"/>
      <c r="M199" s="84"/>
      <c r="N199" s="203"/>
      <c r="O199" s="86"/>
      <c r="P199" s="203"/>
      <c r="Q199" s="203"/>
      <c r="R199" s="84">
        <v>45629</v>
      </c>
      <c r="S199" s="84">
        <v>45629</v>
      </c>
      <c r="T199" s="84">
        <v>45643</v>
      </c>
      <c r="U199" s="84">
        <v>45649</v>
      </c>
      <c r="V199" s="84">
        <v>45643</v>
      </c>
      <c r="W199" s="203" t="s">
        <v>9469</v>
      </c>
    </row>
    <row r="200" spans="1:23" x14ac:dyDescent="0.3">
      <c r="A200" s="203" t="s">
        <v>5079</v>
      </c>
      <c r="B200" s="203" t="s">
        <v>1245</v>
      </c>
      <c r="C200" s="203" t="s">
        <v>10623</v>
      </c>
      <c r="D200" s="203" t="s">
        <v>10624</v>
      </c>
      <c r="E200" s="203" t="s">
        <v>10625</v>
      </c>
      <c r="F200" s="203" t="s">
        <v>9451</v>
      </c>
      <c r="G200" s="203" t="s">
        <v>10625</v>
      </c>
      <c r="H200" s="203" t="s">
        <v>10626</v>
      </c>
      <c r="I200" s="203" t="s">
        <v>9453</v>
      </c>
      <c r="J200" s="203" t="s">
        <v>10627</v>
      </c>
      <c r="K200" s="84">
        <v>45531</v>
      </c>
      <c r="L200" s="84">
        <v>45532</v>
      </c>
      <c r="M200" s="84">
        <v>45653</v>
      </c>
      <c r="N200" s="203" t="s">
        <v>10628</v>
      </c>
      <c r="O200" s="86">
        <v>16000000</v>
      </c>
      <c r="P200" s="203" t="s">
        <v>10629</v>
      </c>
      <c r="Q200" s="203" t="s">
        <v>10627</v>
      </c>
      <c r="R200" s="84">
        <v>45530</v>
      </c>
      <c r="S200" s="84">
        <v>45530</v>
      </c>
      <c r="T200" s="84"/>
      <c r="U200" s="84"/>
      <c r="V200" s="84"/>
      <c r="W200" s="203" t="s">
        <v>9457</v>
      </c>
    </row>
    <row r="201" spans="1:23" x14ac:dyDescent="0.3">
      <c r="A201" s="203" t="s">
        <v>5454</v>
      </c>
      <c r="B201" s="203" t="s">
        <v>1245</v>
      </c>
      <c r="C201" s="203" t="s">
        <v>10666</v>
      </c>
      <c r="D201" s="203" t="s">
        <v>10667</v>
      </c>
      <c r="E201" s="203" t="s">
        <v>10668</v>
      </c>
      <c r="F201" s="203" t="s">
        <v>9451</v>
      </c>
      <c r="G201" s="203" t="s">
        <v>10668</v>
      </c>
      <c r="H201" s="203" t="s">
        <v>10669</v>
      </c>
      <c r="I201" s="203" t="s">
        <v>9453</v>
      </c>
      <c r="J201" s="203" t="s">
        <v>10670</v>
      </c>
      <c r="K201" s="84">
        <v>45531</v>
      </c>
      <c r="L201" s="84">
        <v>45537</v>
      </c>
      <c r="M201" s="84">
        <v>45627</v>
      </c>
      <c r="N201" s="203" t="s">
        <v>10671</v>
      </c>
      <c r="O201" s="86">
        <v>10500000</v>
      </c>
      <c r="P201" s="203" t="s">
        <v>10672</v>
      </c>
      <c r="Q201" s="203" t="s">
        <v>10670</v>
      </c>
      <c r="R201" s="84">
        <v>45530</v>
      </c>
      <c r="S201" s="84">
        <v>45530</v>
      </c>
      <c r="T201" s="84"/>
      <c r="U201" s="84"/>
      <c r="V201" s="84"/>
      <c r="W201" s="203" t="s">
        <v>9457</v>
      </c>
    </row>
    <row r="202" spans="1:23" x14ac:dyDescent="0.3">
      <c r="A202" s="203" t="s">
        <v>1572</v>
      </c>
      <c r="B202" s="203" t="s">
        <v>1246</v>
      </c>
      <c r="C202" s="203" t="s">
        <v>9943</v>
      </c>
      <c r="D202" s="203" t="s">
        <v>9944</v>
      </c>
      <c r="E202" s="203" t="s">
        <v>9945</v>
      </c>
      <c r="F202" s="203" t="s">
        <v>9451</v>
      </c>
      <c r="G202" s="203" t="s">
        <v>9945</v>
      </c>
      <c r="H202" s="203" t="s">
        <v>9946</v>
      </c>
      <c r="I202" s="203" t="s">
        <v>9453</v>
      </c>
      <c r="J202" s="203" t="s">
        <v>9947</v>
      </c>
      <c r="K202" s="84">
        <v>45922</v>
      </c>
      <c r="L202" s="84">
        <v>45922</v>
      </c>
      <c r="M202" s="84">
        <v>45982</v>
      </c>
      <c r="N202" s="203" t="s">
        <v>9948</v>
      </c>
      <c r="O202" s="86">
        <v>12000000</v>
      </c>
      <c r="P202" s="203" t="s">
        <v>9949</v>
      </c>
      <c r="Q202" s="203" t="s">
        <v>9947</v>
      </c>
      <c r="R202" s="84">
        <v>45919</v>
      </c>
      <c r="S202" s="84">
        <v>45919</v>
      </c>
      <c r="T202" s="84"/>
      <c r="U202" s="84"/>
      <c r="V202" s="84"/>
      <c r="W202" s="203" t="s">
        <v>9457</v>
      </c>
    </row>
    <row r="203" spans="1:23" x14ac:dyDescent="0.3">
      <c r="A203" s="203" t="s">
        <v>1476</v>
      </c>
      <c r="B203" s="203" t="s">
        <v>1246</v>
      </c>
      <c r="C203" s="203" t="s">
        <v>10651</v>
      </c>
      <c r="D203" s="203" t="s">
        <v>10652</v>
      </c>
      <c r="E203" s="203" t="s">
        <v>10653</v>
      </c>
      <c r="F203" s="203" t="s">
        <v>9451</v>
      </c>
      <c r="G203" s="203" t="s">
        <v>10653</v>
      </c>
      <c r="H203" s="203" t="s">
        <v>10654</v>
      </c>
      <c r="I203" s="203" t="s">
        <v>9462</v>
      </c>
      <c r="J203" s="203" t="s">
        <v>10655</v>
      </c>
      <c r="K203" s="84">
        <v>45905</v>
      </c>
      <c r="L203" s="84">
        <v>45906</v>
      </c>
      <c r="M203" s="84">
        <v>46020</v>
      </c>
      <c r="N203" s="203" t="s">
        <v>10583</v>
      </c>
      <c r="O203" s="86">
        <v>10122841</v>
      </c>
      <c r="P203" s="203" t="s">
        <v>10656</v>
      </c>
      <c r="Q203" s="203" t="s">
        <v>10655</v>
      </c>
      <c r="R203" s="84">
        <v>45904</v>
      </c>
      <c r="S203" s="84">
        <v>45904</v>
      </c>
      <c r="T203" s="84"/>
      <c r="U203" s="84"/>
      <c r="V203" s="84"/>
      <c r="W203" s="203" t="s">
        <v>9457</v>
      </c>
    </row>
    <row r="204" spans="1:23" x14ac:dyDescent="0.3">
      <c r="A204" s="203" t="s">
        <v>1605</v>
      </c>
      <c r="B204" s="203" t="s">
        <v>1247</v>
      </c>
      <c r="C204" s="203" t="s">
        <v>10659</v>
      </c>
      <c r="D204" s="203" t="s">
        <v>10660</v>
      </c>
      <c r="E204" s="203" t="s">
        <v>10661</v>
      </c>
      <c r="F204" s="203" t="s">
        <v>9451</v>
      </c>
      <c r="G204" s="203" t="s">
        <v>10661</v>
      </c>
      <c r="H204" s="203" t="s">
        <v>10662</v>
      </c>
      <c r="I204" s="203" t="s">
        <v>9453</v>
      </c>
      <c r="J204" s="203" t="s">
        <v>10663</v>
      </c>
      <c r="K204" s="84">
        <v>46040</v>
      </c>
      <c r="L204" s="84">
        <v>46041</v>
      </c>
      <c r="M204" s="84">
        <v>46221</v>
      </c>
      <c r="N204" s="203" t="s">
        <v>10664</v>
      </c>
      <c r="O204" s="86">
        <v>25760100</v>
      </c>
      <c r="P204" s="203" t="s">
        <v>10665</v>
      </c>
      <c r="Q204" s="203" t="s">
        <v>10663</v>
      </c>
      <c r="R204" s="84">
        <v>46040</v>
      </c>
      <c r="S204" s="84">
        <v>46040</v>
      </c>
      <c r="T204" s="84"/>
      <c r="U204" s="84"/>
      <c r="V204" s="84"/>
      <c r="W204" s="203" t="s">
        <v>9457</v>
      </c>
    </row>
    <row r="205" spans="1:23" x14ac:dyDescent="0.3">
      <c r="A205" s="203" t="s">
        <v>2572</v>
      </c>
      <c r="B205" s="203" t="s">
        <v>1247</v>
      </c>
      <c r="C205" s="203" t="s">
        <v>14731</v>
      </c>
      <c r="D205" s="203" t="s">
        <v>9471</v>
      </c>
      <c r="E205" s="203" t="s">
        <v>14732</v>
      </c>
      <c r="F205" s="203" t="s">
        <v>9451</v>
      </c>
      <c r="G205" s="203"/>
      <c r="H205" s="203"/>
      <c r="I205" s="203"/>
      <c r="J205" s="203"/>
      <c r="K205" s="84"/>
      <c r="L205" s="84"/>
      <c r="M205" s="84"/>
      <c r="N205" s="203"/>
      <c r="O205" s="86"/>
      <c r="P205" s="203"/>
      <c r="Q205" s="203"/>
      <c r="R205" s="84">
        <v>46217</v>
      </c>
      <c r="S205" s="84">
        <v>46217</v>
      </c>
      <c r="T205" s="84">
        <v>46232</v>
      </c>
      <c r="U205" s="84">
        <v>46232</v>
      </c>
      <c r="V205" s="84">
        <v>46232</v>
      </c>
      <c r="W205" s="203" t="s">
        <v>9723</v>
      </c>
    </row>
    <row r="206" spans="1:23" x14ac:dyDescent="0.3">
      <c r="A206" s="203" t="s">
        <v>1665</v>
      </c>
      <c r="B206" s="203" t="s">
        <v>1247</v>
      </c>
      <c r="C206" s="203" t="s">
        <v>10694</v>
      </c>
      <c r="D206" s="203" t="s">
        <v>10695</v>
      </c>
      <c r="E206" s="203" t="s">
        <v>10696</v>
      </c>
      <c r="F206" s="203" t="s">
        <v>9451</v>
      </c>
      <c r="G206" s="203" t="s">
        <v>10696</v>
      </c>
      <c r="H206" s="203" t="s">
        <v>10697</v>
      </c>
      <c r="I206" s="203" t="s">
        <v>9504</v>
      </c>
      <c r="J206" s="203" t="s">
        <v>10698</v>
      </c>
      <c r="K206" s="84">
        <v>46046</v>
      </c>
      <c r="L206" s="84">
        <v>46048</v>
      </c>
      <c r="M206" s="84">
        <v>46167</v>
      </c>
      <c r="N206" s="203" t="s">
        <v>10699</v>
      </c>
      <c r="O206" s="86">
        <v>24000000</v>
      </c>
      <c r="P206" s="203" t="s">
        <v>10700</v>
      </c>
      <c r="Q206" s="203" t="s">
        <v>10698</v>
      </c>
      <c r="R206" s="84">
        <v>46045</v>
      </c>
      <c r="S206" s="84">
        <v>46045</v>
      </c>
      <c r="T206" s="84"/>
      <c r="U206" s="84"/>
      <c r="V206" s="84"/>
      <c r="W206" s="203" t="s">
        <v>9457</v>
      </c>
    </row>
    <row r="207" spans="1:23" x14ac:dyDescent="0.3">
      <c r="A207" s="203" t="s">
        <v>5454</v>
      </c>
      <c r="B207" s="203" t="s">
        <v>1245</v>
      </c>
      <c r="C207" s="203" t="s">
        <v>10709</v>
      </c>
      <c r="D207" s="203" t="s">
        <v>10710</v>
      </c>
      <c r="E207" s="203" t="s">
        <v>10711</v>
      </c>
      <c r="F207" s="203" t="s">
        <v>9451</v>
      </c>
      <c r="G207" s="203" t="s">
        <v>10711</v>
      </c>
      <c r="H207" s="203" t="s">
        <v>10712</v>
      </c>
      <c r="I207" s="203" t="s">
        <v>9453</v>
      </c>
      <c r="J207" s="203" t="s">
        <v>10713</v>
      </c>
      <c r="K207" s="84">
        <v>45572</v>
      </c>
      <c r="L207" s="84">
        <v>45575</v>
      </c>
      <c r="M207" s="84">
        <v>45588</v>
      </c>
      <c r="N207" s="203" t="s">
        <v>10714</v>
      </c>
      <c r="O207" s="86">
        <v>9333333</v>
      </c>
      <c r="P207" s="203" t="s">
        <v>10715</v>
      </c>
      <c r="Q207" s="203" t="s">
        <v>10713</v>
      </c>
      <c r="R207" s="84">
        <v>45569</v>
      </c>
      <c r="S207" s="84">
        <v>45569</v>
      </c>
      <c r="T207" s="84"/>
      <c r="U207" s="84"/>
      <c r="V207" s="84"/>
      <c r="W207" s="203" t="s">
        <v>9457</v>
      </c>
    </row>
    <row r="208" spans="1:23" x14ac:dyDescent="0.3">
      <c r="A208" s="203" t="s">
        <v>1447</v>
      </c>
      <c r="B208" s="203" t="s">
        <v>1246</v>
      </c>
      <c r="C208" s="203" t="s">
        <v>10673</v>
      </c>
      <c r="D208" s="203" t="s">
        <v>10674</v>
      </c>
      <c r="E208" s="203" t="s">
        <v>10675</v>
      </c>
      <c r="F208" s="203" t="s">
        <v>9451</v>
      </c>
      <c r="G208" s="203" t="s">
        <v>10675</v>
      </c>
      <c r="H208" s="203" t="s">
        <v>10676</v>
      </c>
      <c r="I208" s="203" t="s">
        <v>9462</v>
      </c>
      <c r="J208" s="203" t="s">
        <v>10677</v>
      </c>
      <c r="K208" s="84">
        <v>45931</v>
      </c>
      <c r="L208" s="84">
        <v>45931</v>
      </c>
      <c r="M208" s="84">
        <v>46007</v>
      </c>
      <c r="N208" s="203" t="s">
        <v>10678</v>
      </c>
      <c r="O208" s="86">
        <v>11348367</v>
      </c>
      <c r="P208" s="203" t="s">
        <v>10679</v>
      </c>
      <c r="Q208" s="203" t="s">
        <v>10677</v>
      </c>
      <c r="R208" s="84">
        <v>45931</v>
      </c>
      <c r="S208" s="84">
        <v>45931</v>
      </c>
      <c r="T208" s="84"/>
      <c r="U208" s="84"/>
      <c r="V208" s="84"/>
      <c r="W208" s="203" t="s">
        <v>9457</v>
      </c>
    </row>
    <row r="209" spans="1:23" x14ac:dyDescent="0.3">
      <c r="A209" s="203" t="s">
        <v>1605</v>
      </c>
      <c r="B209" s="203" t="s">
        <v>1247</v>
      </c>
      <c r="C209" s="203" t="s">
        <v>16997</v>
      </c>
      <c r="D209" s="203" t="s">
        <v>16998</v>
      </c>
      <c r="E209" s="203" t="s">
        <v>16999</v>
      </c>
      <c r="F209" s="203" t="s">
        <v>9451</v>
      </c>
      <c r="G209" s="203" t="s">
        <v>16999</v>
      </c>
      <c r="H209" s="203" t="s">
        <v>17000</v>
      </c>
      <c r="I209" s="203" t="s">
        <v>9453</v>
      </c>
      <c r="J209" s="203" t="s">
        <v>17001</v>
      </c>
      <c r="K209" s="84">
        <v>46238</v>
      </c>
      <c r="L209" s="84">
        <v>46244</v>
      </c>
      <c r="M209" s="84">
        <v>46387</v>
      </c>
      <c r="N209" s="203" t="s">
        <v>12062</v>
      </c>
      <c r="O209" s="86">
        <v>20751192</v>
      </c>
      <c r="P209" s="203" t="s">
        <v>17002</v>
      </c>
      <c r="Q209" s="203" t="s">
        <v>17001</v>
      </c>
      <c r="R209" s="84">
        <v>46235</v>
      </c>
      <c r="S209" s="84">
        <v>46235</v>
      </c>
      <c r="T209" s="84"/>
      <c r="U209" s="84"/>
      <c r="V209" s="84"/>
      <c r="W209" s="203" t="s">
        <v>9457</v>
      </c>
    </row>
    <row r="210" spans="1:23" x14ac:dyDescent="0.3">
      <c r="A210" s="203" t="s">
        <v>1505</v>
      </c>
      <c r="B210" s="203" t="s">
        <v>1246</v>
      </c>
      <c r="C210" s="203" t="s">
        <v>13121</v>
      </c>
      <c r="D210" s="203" t="s">
        <v>13122</v>
      </c>
      <c r="E210" s="203" t="s">
        <v>13123</v>
      </c>
      <c r="F210" s="203" t="s">
        <v>9451</v>
      </c>
      <c r="G210" s="203" t="s">
        <v>13123</v>
      </c>
      <c r="H210" s="203" t="s">
        <v>13124</v>
      </c>
      <c r="I210" s="203" t="s">
        <v>9462</v>
      </c>
      <c r="J210" s="203" t="s">
        <v>13125</v>
      </c>
      <c r="K210" s="84">
        <v>45906</v>
      </c>
      <c r="L210" s="84">
        <v>45908</v>
      </c>
      <c r="M210" s="84">
        <v>46022</v>
      </c>
      <c r="N210" s="203" t="s">
        <v>13126</v>
      </c>
      <c r="O210" s="86">
        <v>10122840</v>
      </c>
      <c r="P210" s="203" t="s">
        <v>13127</v>
      </c>
      <c r="Q210" s="203" t="s">
        <v>13125</v>
      </c>
      <c r="R210" s="84">
        <v>45905</v>
      </c>
      <c r="S210" s="84">
        <v>45905</v>
      </c>
      <c r="T210" s="84"/>
      <c r="U210" s="84"/>
      <c r="V210" s="84"/>
      <c r="W210" s="203" t="s">
        <v>9457</v>
      </c>
    </row>
    <row r="211" spans="1:23" x14ac:dyDescent="0.3">
      <c r="A211" s="203" t="s">
        <v>3366</v>
      </c>
      <c r="B211" s="203" t="s">
        <v>1247</v>
      </c>
      <c r="C211" s="203" t="s">
        <v>33830</v>
      </c>
      <c r="D211" s="203" t="s">
        <v>33831</v>
      </c>
      <c r="E211" s="203" t="s">
        <v>33832</v>
      </c>
      <c r="F211" s="203" t="s">
        <v>9451</v>
      </c>
      <c r="G211" s="203" t="s">
        <v>33832</v>
      </c>
      <c r="H211" s="203" t="s">
        <v>33833</v>
      </c>
      <c r="I211" s="203" t="s">
        <v>9482</v>
      </c>
      <c r="J211" s="203" t="s">
        <v>33834</v>
      </c>
      <c r="K211" s="84">
        <v>46252</v>
      </c>
      <c r="L211" s="84"/>
      <c r="M211" s="84">
        <v>46358</v>
      </c>
      <c r="N211" s="203" t="s">
        <v>12042</v>
      </c>
      <c r="O211" s="86">
        <v>16078597</v>
      </c>
      <c r="P211" s="203" t="s">
        <v>33835</v>
      </c>
      <c r="Q211" s="203" t="s">
        <v>33834</v>
      </c>
      <c r="R211" s="84">
        <v>46250</v>
      </c>
      <c r="S211" s="84">
        <v>46250</v>
      </c>
      <c r="T211" s="84"/>
      <c r="U211" s="84"/>
      <c r="V211" s="84"/>
      <c r="W211" s="203" t="s">
        <v>9457</v>
      </c>
    </row>
    <row r="212" spans="1:23" x14ac:dyDescent="0.3">
      <c r="A212" s="203" t="s">
        <v>2940</v>
      </c>
      <c r="B212" s="203" t="s">
        <v>1245</v>
      </c>
      <c r="C212" s="203" t="s">
        <v>10716</v>
      </c>
      <c r="D212" s="203" t="s">
        <v>10717</v>
      </c>
      <c r="E212" s="203" t="s">
        <v>10718</v>
      </c>
      <c r="F212" s="203" t="s">
        <v>9451</v>
      </c>
      <c r="G212" s="203" t="s">
        <v>10718</v>
      </c>
      <c r="H212" s="203" t="s">
        <v>10719</v>
      </c>
      <c r="I212" s="203" t="s">
        <v>9462</v>
      </c>
      <c r="J212" s="203" t="s">
        <v>10720</v>
      </c>
      <c r="K212" s="84">
        <v>45587</v>
      </c>
      <c r="L212" s="84">
        <v>45588</v>
      </c>
      <c r="M212" s="84">
        <v>45657</v>
      </c>
      <c r="N212" s="203" t="s">
        <v>10721</v>
      </c>
      <c r="O212" s="86">
        <v>9301593</v>
      </c>
      <c r="P212" s="203" t="s">
        <v>10722</v>
      </c>
      <c r="Q212" s="203" t="s">
        <v>10720</v>
      </c>
      <c r="R212" s="84">
        <v>45585</v>
      </c>
      <c r="S212" s="84">
        <v>45585</v>
      </c>
      <c r="T212" s="84"/>
      <c r="U212" s="84"/>
      <c r="V212" s="84"/>
      <c r="W212" s="203" t="s">
        <v>9457</v>
      </c>
    </row>
    <row r="213" spans="1:23" x14ac:dyDescent="0.3">
      <c r="A213" s="203" t="s">
        <v>1700</v>
      </c>
      <c r="B213" s="203" t="s">
        <v>1246</v>
      </c>
      <c r="C213" s="203" t="s">
        <v>10680</v>
      </c>
      <c r="D213" s="203" t="s">
        <v>10681</v>
      </c>
      <c r="E213" s="203" t="s">
        <v>10682</v>
      </c>
      <c r="F213" s="203" t="s">
        <v>9451</v>
      </c>
      <c r="G213" s="203" t="s">
        <v>10682</v>
      </c>
      <c r="H213" s="203" t="s">
        <v>10683</v>
      </c>
      <c r="I213" s="203" t="s">
        <v>9453</v>
      </c>
      <c r="J213" s="203" t="s">
        <v>10684</v>
      </c>
      <c r="K213" s="84">
        <v>45797</v>
      </c>
      <c r="L213" s="84">
        <v>45798</v>
      </c>
      <c r="M213" s="84">
        <v>45828</v>
      </c>
      <c r="N213" s="203" t="s">
        <v>10685</v>
      </c>
      <c r="O213" s="86">
        <v>142857142.86000001</v>
      </c>
      <c r="P213" s="203" t="s">
        <v>10686</v>
      </c>
      <c r="Q213" s="203" t="s">
        <v>10684</v>
      </c>
      <c r="R213" s="84">
        <v>45797</v>
      </c>
      <c r="S213" s="84">
        <v>45797</v>
      </c>
      <c r="T213" s="84"/>
      <c r="U213" s="84"/>
      <c r="V213" s="84"/>
      <c r="W213" s="203" t="s">
        <v>9457</v>
      </c>
    </row>
    <row r="214" spans="1:23" x14ac:dyDescent="0.3">
      <c r="A214" s="203" t="s">
        <v>1665</v>
      </c>
      <c r="B214" s="203" t="s">
        <v>1247</v>
      </c>
      <c r="C214" s="203" t="s">
        <v>12799</v>
      </c>
      <c r="D214" s="203" t="s">
        <v>12800</v>
      </c>
      <c r="E214" s="203" t="s">
        <v>12801</v>
      </c>
      <c r="F214" s="203" t="s">
        <v>9451</v>
      </c>
      <c r="G214" s="203" t="s">
        <v>12801</v>
      </c>
      <c r="H214" s="203" t="s">
        <v>12802</v>
      </c>
      <c r="I214" s="203" t="s">
        <v>9453</v>
      </c>
      <c r="J214" s="203" t="s">
        <v>12803</v>
      </c>
      <c r="K214" s="84">
        <v>46048</v>
      </c>
      <c r="L214" s="84">
        <v>46050</v>
      </c>
      <c r="M214" s="84">
        <v>46139</v>
      </c>
      <c r="N214" s="203" t="s">
        <v>12804</v>
      </c>
      <c r="O214" s="86">
        <v>15000000</v>
      </c>
      <c r="P214" s="203" t="s">
        <v>12805</v>
      </c>
      <c r="Q214" s="203" t="s">
        <v>12803</v>
      </c>
      <c r="R214" s="84">
        <v>46046</v>
      </c>
      <c r="S214" s="84">
        <v>46046</v>
      </c>
      <c r="T214" s="84"/>
      <c r="U214" s="84"/>
      <c r="V214" s="84"/>
      <c r="W214" s="203" t="s">
        <v>9457</v>
      </c>
    </row>
    <row r="215" spans="1:23" x14ac:dyDescent="0.3">
      <c r="A215" s="203" t="s">
        <v>1499</v>
      </c>
      <c r="B215" s="203" t="s">
        <v>2948</v>
      </c>
      <c r="C215" s="203" t="s">
        <v>10730</v>
      </c>
      <c r="D215" s="203" t="s">
        <v>10731</v>
      </c>
      <c r="E215" s="203" t="s">
        <v>10732</v>
      </c>
      <c r="F215" s="203" t="s">
        <v>9451</v>
      </c>
      <c r="G215" s="203" t="s">
        <v>10732</v>
      </c>
      <c r="H215" s="203" t="s">
        <v>10733</v>
      </c>
      <c r="I215" s="203" t="s">
        <v>9859</v>
      </c>
      <c r="J215" s="203" t="s">
        <v>10734</v>
      </c>
      <c r="K215" s="84">
        <v>45467</v>
      </c>
      <c r="L215" s="84">
        <v>45483</v>
      </c>
      <c r="M215" s="84">
        <v>46028</v>
      </c>
      <c r="N215" s="203" t="s">
        <v>10735</v>
      </c>
      <c r="O215" s="86">
        <v>436765421</v>
      </c>
      <c r="P215" s="203" t="s">
        <v>10736</v>
      </c>
      <c r="Q215" s="203" t="s">
        <v>10734</v>
      </c>
      <c r="R215" s="84">
        <v>45419</v>
      </c>
      <c r="S215" s="84">
        <v>45419</v>
      </c>
      <c r="T215" s="84">
        <v>45427</v>
      </c>
      <c r="U215" s="84">
        <v>45427</v>
      </c>
      <c r="V215" s="84">
        <v>45427</v>
      </c>
      <c r="W215" s="203" t="s">
        <v>9457</v>
      </c>
    </row>
    <row r="216" spans="1:23" x14ac:dyDescent="0.3">
      <c r="A216" s="203" t="s">
        <v>1605</v>
      </c>
      <c r="B216" s="203" t="s">
        <v>1247</v>
      </c>
      <c r="C216" s="203" t="s">
        <v>13020</v>
      </c>
      <c r="D216" s="203" t="s">
        <v>13021</v>
      </c>
      <c r="E216" s="203" t="s">
        <v>13022</v>
      </c>
      <c r="F216" s="203" t="s">
        <v>9451</v>
      </c>
      <c r="G216" s="203" t="s">
        <v>13022</v>
      </c>
      <c r="H216" s="203" t="s">
        <v>13023</v>
      </c>
      <c r="I216" s="203" t="s">
        <v>9453</v>
      </c>
      <c r="J216" s="203" t="s">
        <v>12852</v>
      </c>
      <c r="K216" s="84">
        <v>46042</v>
      </c>
      <c r="L216" s="84">
        <v>46043</v>
      </c>
      <c r="M216" s="84">
        <v>46223</v>
      </c>
      <c r="N216" s="203" t="s">
        <v>12450</v>
      </c>
      <c r="O216" s="86">
        <v>17064468</v>
      </c>
      <c r="P216" s="203" t="s">
        <v>13024</v>
      </c>
      <c r="Q216" s="203" t="s">
        <v>12852</v>
      </c>
      <c r="R216" s="84">
        <v>46041</v>
      </c>
      <c r="S216" s="84">
        <v>46041</v>
      </c>
      <c r="T216" s="84"/>
      <c r="U216" s="84"/>
      <c r="V216" s="84"/>
      <c r="W216" s="203" t="s">
        <v>9457</v>
      </c>
    </row>
    <row r="217" spans="1:23" x14ac:dyDescent="0.3">
      <c r="A217" s="203" t="s">
        <v>1433</v>
      </c>
      <c r="B217" s="203" t="s">
        <v>1246</v>
      </c>
      <c r="C217" s="203" t="s">
        <v>10701</v>
      </c>
      <c r="D217" s="203" t="s">
        <v>10702</v>
      </c>
      <c r="E217" s="203" t="s">
        <v>10703</v>
      </c>
      <c r="F217" s="203" t="s">
        <v>9451</v>
      </c>
      <c r="G217" s="203" t="s">
        <v>10703</v>
      </c>
      <c r="H217" s="203" t="s">
        <v>10704</v>
      </c>
      <c r="I217" s="203" t="s">
        <v>9462</v>
      </c>
      <c r="J217" s="203" t="s">
        <v>10705</v>
      </c>
      <c r="K217" s="84">
        <v>45805</v>
      </c>
      <c r="L217" s="84">
        <v>45805</v>
      </c>
      <c r="M217" s="84">
        <v>45927</v>
      </c>
      <c r="N217" s="203" t="s">
        <v>10706</v>
      </c>
      <c r="O217" s="86">
        <v>13923856</v>
      </c>
      <c r="P217" s="203" t="s">
        <v>10707</v>
      </c>
      <c r="Q217" s="203" t="s">
        <v>10705</v>
      </c>
      <c r="R217" s="84">
        <v>45803</v>
      </c>
      <c r="S217" s="84">
        <v>45803</v>
      </c>
      <c r="T217" s="84"/>
      <c r="U217" s="84"/>
      <c r="V217" s="84"/>
      <c r="W217" s="203" t="s">
        <v>9457</v>
      </c>
    </row>
    <row r="218" spans="1:23" x14ac:dyDescent="0.3">
      <c r="A218" s="203" t="s">
        <v>1433</v>
      </c>
      <c r="B218" s="203" t="s">
        <v>1246</v>
      </c>
      <c r="C218" s="203" t="s">
        <v>10701</v>
      </c>
      <c r="D218" s="203" t="s">
        <v>10708</v>
      </c>
      <c r="E218" s="203" t="s">
        <v>10703</v>
      </c>
      <c r="F218" s="203" t="s">
        <v>9451</v>
      </c>
      <c r="G218" s="203" t="s">
        <v>10703</v>
      </c>
      <c r="H218" s="203" t="s">
        <v>10704</v>
      </c>
      <c r="I218" s="203" t="s">
        <v>10289</v>
      </c>
      <c r="J218" s="203" t="s">
        <v>10705</v>
      </c>
      <c r="K218" s="84"/>
      <c r="L218" s="84"/>
      <c r="M218" s="84">
        <v>45926</v>
      </c>
      <c r="N218" s="203" t="s">
        <v>10706</v>
      </c>
      <c r="O218" s="86">
        <v>13923856</v>
      </c>
      <c r="P218" s="203" t="s">
        <v>10707</v>
      </c>
      <c r="Q218" s="203" t="s">
        <v>10705</v>
      </c>
      <c r="R218" s="84">
        <v>45803</v>
      </c>
      <c r="S218" s="84">
        <v>45803</v>
      </c>
      <c r="T218" s="84"/>
      <c r="U218" s="84"/>
      <c r="V218" s="84"/>
      <c r="W218" s="203" t="s">
        <v>9457</v>
      </c>
    </row>
    <row r="219" spans="1:23" x14ac:dyDescent="0.3">
      <c r="A219" s="203" t="s">
        <v>1665</v>
      </c>
      <c r="B219" s="203" t="s">
        <v>1247</v>
      </c>
      <c r="C219" s="203" t="s">
        <v>10758</v>
      </c>
      <c r="D219" s="203" t="s">
        <v>10759</v>
      </c>
      <c r="E219" s="203" t="s">
        <v>10760</v>
      </c>
      <c r="F219" s="203" t="s">
        <v>9451</v>
      </c>
      <c r="G219" s="203" t="s">
        <v>10760</v>
      </c>
      <c r="H219" s="203" t="s">
        <v>10761</v>
      </c>
      <c r="I219" s="203" t="s">
        <v>9504</v>
      </c>
      <c r="J219" s="203" t="s">
        <v>10762</v>
      </c>
      <c r="K219" s="84">
        <v>46046</v>
      </c>
      <c r="L219" s="84">
        <v>46048</v>
      </c>
      <c r="M219" s="84">
        <v>46167</v>
      </c>
      <c r="N219" s="203" t="s">
        <v>10763</v>
      </c>
      <c r="O219" s="86">
        <v>16000000</v>
      </c>
      <c r="P219" s="203" t="s">
        <v>10764</v>
      </c>
      <c r="Q219" s="203" t="s">
        <v>10762</v>
      </c>
      <c r="R219" s="84">
        <v>46046</v>
      </c>
      <c r="S219" s="84">
        <v>46046</v>
      </c>
      <c r="T219" s="84"/>
      <c r="U219" s="84"/>
      <c r="V219" s="84"/>
      <c r="W219" s="203" t="s">
        <v>9457</v>
      </c>
    </row>
    <row r="220" spans="1:23" x14ac:dyDescent="0.3">
      <c r="A220" s="203" t="s">
        <v>1665</v>
      </c>
      <c r="B220" s="203" t="s">
        <v>1247</v>
      </c>
      <c r="C220" s="203" t="s">
        <v>10765</v>
      </c>
      <c r="D220" s="203" t="s">
        <v>10766</v>
      </c>
      <c r="E220" s="203" t="s">
        <v>10767</v>
      </c>
      <c r="F220" s="203" t="s">
        <v>9451</v>
      </c>
      <c r="G220" s="203" t="s">
        <v>10767</v>
      </c>
      <c r="H220" s="203" t="s">
        <v>10768</v>
      </c>
      <c r="I220" s="203" t="s">
        <v>9504</v>
      </c>
      <c r="J220" s="203" t="s">
        <v>10769</v>
      </c>
      <c r="K220" s="84">
        <v>46050</v>
      </c>
      <c r="L220" s="84">
        <v>46052</v>
      </c>
      <c r="M220" s="84">
        <v>46171</v>
      </c>
      <c r="N220" s="203" t="s">
        <v>10770</v>
      </c>
      <c r="O220" s="86">
        <v>10000000</v>
      </c>
      <c r="P220" s="203" t="s">
        <v>10771</v>
      </c>
      <c r="Q220" s="203" t="s">
        <v>10769</v>
      </c>
      <c r="R220" s="84">
        <v>46049</v>
      </c>
      <c r="S220" s="84">
        <v>46049</v>
      </c>
      <c r="T220" s="84"/>
      <c r="U220" s="84"/>
      <c r="V220" s="84"/>
      <c r="W220" s="203" t="s">
        <v>9457</v>
      </c>
    </row>
    <row r="221" spans="1:23" x14ac:dyDescent="0.3">
      <c r="A221" s="203" t="s">
        <v>3366</v>
      </c>
      <c r="B221" s="203" t="s">
        <v>1247</v>
      </c>
      <c r="C221" s="203" t="s">
        <v>33836</v>
      </c>
      <c r="D221" s="203" t="s">
        <v>33837</v>
      </c>
      <c r="E221" s="203" t="s">
        <v>33838</v>
      </c>
      <c r="F221" s="203" t="s">
        <v>9451</v>
      </c>
      <c r="G221" s="203" t="s">
        <v>33838</v>
      </c>
      <c r="H221" s="203" t="s">
        <v>33839</v>
      </c>
      <c r="I221" s="203" t="s">
        <v>9482</v>
      </c>
      <c r="J221" s="203" t="s">
        <v>33834</v>
      </c>
      <c r="K221" s="84">
        <v>46255</v>
      </c>
      <c r="L221" s="84"/>
      <c r="M221" s="84">
        <v>46359</v>
      </c>
      <c r="N221" s="203" t="s">
        <v>13161</v>
      </c>
      <c r="O221" s="86">
        <v>14039998</v>
      </c>
      <c r="P221" s="203" t="s">
        <v>33840</v>
      </c>
      <c r="Q221" s="203" t="s">
        <v>33834</v>
      </c>
      <c r="R221" s="84">
        <v>46252</v>
      </c>
      <c r="S221" s="84">
        <v>46252</v>
      </c>
      <c r="T221" s="84"/>
      <c r="U221" s="84"/>
      <c r="V221" s="84"/>
      <c r="W221" s="203" t="s">
        <v>9457</v>
      </c>
    </row>
    <row r="222" spans="1:23" x14ac:dyDescent="0.3">
      <c r="A222" s="203" t="s">
        <v>3253</v>
      </c>
      <c r="B222" s="203" t="s">
        <v>1245</v>
      </c>
      <c r="C222" s="203" t="s">
        <v>10772</v>
      </c>
      <c r="D222" s="203" t="s">
        <v>10773</v>
      </c>
      <c r="E222" s="203" t="s">
        <v>10774</v>
      </c>
      <c r="F222" s="203" t="s">
        <v>9451</v>
      </c>
      <c r="G222" s="203" t="s">
        <v>10774</v>
      </c>
      <c r="H222" s="203" t="s">
        <v>10775</v>
      </c>
      <c r="I222" s="203" t="s">
        <v>9462</v>
      </c>
      <c r="J222" s="203" t="s">
        <v>10776</v>
      </c>
      <c r="K222" s="84">
        <v>45594</v>
      </c>
      <c r="L222" s="84">
        <v>45595</v>
      </c>
      <c r="M222" s="84">
        <v>45655</v>
      </c>
      <c r="N222" s="203" t="s">
        <v>10777</v>
      </c>
      <c r="O222" s="86">
        <v>4908530</v>
      </c>
      <c r="P222" s="203" t="s">
        <v>10778</v>
      </c>
      <c r="Q222" s="203" t="s">
        <v>10776</v>
      </c>
      <c r="R222" s="84">
        <v>45594</v>
      </c>
      <c r="S222" s="84">
        <v>45594</v>
      </c>
      <c r="T222" s="84"/>
      <c r="U222" s="84"/>
      <c r="V222" s="84"/>
      <c r="W222" s="203" t="s">
        <v>9457</v>
      </c>
    </row>
    <row r="223" spans="1:23" x14ac:dyDescent="0.3">
      <c r="A223" s="203" t="s">
        <v>5454</v>
      </c>
      <c r="B223" s="203" t="s">
        <v>1245</v>
      </c>
      <c r="C223" s="203" t="s">
        <v>10786</v>
      </c>
      <c r="D223" s="203" t="s">
        <v>10787</v>
      </c>
      <c r="E223" s="203" t="s">
        <v>10788</v>
      </c>
      <c r="F223" s="203" t="s">
        <v>9451</v>
      </c>
      <c r="G223" s="203" t="s">
        <v>10788</v>
      </c>
      <c r="H223" s="203" t="s">
        <v>10789</v>
      </c>
      <c r="I223" s="203" t="s">
        <v>9453</v>
      </c>
      <c r="J223" s="203" t="s">
        <v>10790</v>
      </c>
      <c r="K223" s="84">
        <v>45566</v>
      </c>
      <c r="L223" s="84">
        <v>45566</v>
      </c>
      <c r="M223" s="84">
        <v>45656</v>
      </c>
      <c r="N223" s="203" t="s">
        <v>10791</v>
      </c>
      <c r="O223" s="86">
        <v>12000000</v>
      </c>
      <c r="P223" s="203" t="s">
        <v>10792</v>
      </c>
      <c r="Q223" s="203" t="s">
        <v>10790</v>
      </c>
      <c r="R223" s="84">
        <v>45565</v>
      </c>
      <c r="S223" s="84">
        <v>45565</v>
      </c>
      <c r="T223" s="84"/>
      <c r="U223" s="84"/>
      <c r="V223" s="84"/>
      <c r="W223" s="203" t="s">
        <v>9457</v>
      </c>
    </row>
    <row r="224" spans="1:23" x14ac:dyDescent="0.3">
      <c r="A224" s="203" t="s">
        <v>1467</v>
      </c>
      <c r="B224" s="203" t="s">
        <v>1247</v>
      </c>
      <c r="C224" s="203" t="s">
        <v>10737</v>
      </c>
      <c r="D224" s="203" t="s">
        <v>10738</v>
      </c>
      <c r="E224" s="203" t="s">
        <v>10739</v>
      </c>
      <c r="F224" s="203" t="s">
        <v>9451</v>
      </c>
      <c r="G224" s="203" t="s">
        <v>10739</v>
      </c>
      <c r="H224" s="203" t="s">
        <v>10740</v>
      </c>
      <c r="I224" s="203" t="s">
        <v>9453</v>
      </c>
      <c r="J224" s="203" t="s">
        <v>10741</v>
      </c>
      <c r="K224" s="84">
        <v>46237</v>
      </c>
      <c r="L224" s="84">
        <v>46240</v>
      </c>
      <c r="M224" s="84">
        <v>46387</v>
      </c>
      <c r="N224" s="203" t="s">
        <v>10279</v>
      </c>
      <c r="O224" s="86">
        <v>21466750</v>
      </c>
      <c r="P224" s="203" t="s">
        <v>10742</v>
      </c>
      <c r="Q224" s="203" t="s">
        <v>10741</v>
      </c>
      <c r="R224" s="84">
        <v>46232</v>
      </c>
      <c r="S224" s="84">
        <v>46232</v>
      </c>
      <c r="T224" s="84"/>
      <c r="U224" s="84"/>
      <c r="V224" s="84"/>
      <c r="W224" s="203" t="s">
        <v>9457</v>
      </c>
    </row>
    <row r="225" spans="1:23" x14ac:dyDescent="0.3">
      <c r="A225" s="203" t="s">
        <v>2935</v>
      </c>
      <c r="B225" s="203" t="s">
        <v>1245</v>
      </c>
      <c r="C225" s="203" t="s">
        <v>10743</v>
      </c>
      <c r="D225" s="203" t="s">
        <v>10744</v>
      </c>
      <c r="E225" s="203" t="s">
        <v>10745</v>
      </c>
      <c r="F225" s="203" t="s">
        <v>9451</v>
      </c>
      <c r="G225" s="203" t="s">
        <v>10745</v>
      </c>
      <c r="H225" s="203" t="s">
        <v>10746</v>
      </c>
      <c r="I225" s="203" t="s">
        <v>9462</v>
      </c>
      <c r="J225" s="203" t="s">
        <v>10747</v>
      </c>
      <c r="K225" s="84">
        <v>45366</v>
      </c>
      <c r="L225" s="84">
        <v>45366</v>
      </c>
      <c r="M225" s="84">
        <v>45549</v>
      </c>
      <c r="N225" s="203" t="s">
        <v>10748</v>
      </c>
      <c r="O225" s="86">
        <v>11890566</v>
      </c>
      <c r="P225" s="203" t="s">
        <v>10749</v>
      </c>
      <c r="Q225" s="203" t="s">
        <v>10750</v>
      </c>
      <c r="R225" s="84">
        <v>45364</v>
      </c>
      <c r="S225" s="84">
        <v>45364</v>
      </c>
      <c r="T225" s="84"/>
      <c r="U225" s="84"/>
      <c r="V225" s="84"/>
      <c r="W225" s="203" t="s">
        <v>9457</v>
      </c>
    </row>
    <row r="226" spans="1:23" x14ac:dyDescent="0.3">
      <c r="A226" s="203" t="s">
        <v>5454</v>
      </c>
      <c r="B226" s="203" t="s">
        <v>1245</v>
      </c>
      <c r="C226" s="203" t="s">
        <v>10793</v>
      </c>
      <c r="D226" s="203" t="s">
        <v>10794</v>
      </c>
      <c r="E226" s="203" t="s">
        <v>10795</v>
      </c>
      <c r="F226" s="203" t="s">
        <v>9451</v>
      </c>
      <c r="G226" s="203" t="s">
        <v>10795</v>
      </c>
      <c r="H226" s="203" t="s">
        <v>10796</v>
      </c>
      <c r="I226" s="203" t="s">
        <v>9453</v>
      </c>
      <c r="J226" s="203" t="s">
        <v>10797</v>
      </c>
      <c r="K226" s="84">
        <v>45526</v>
      </c>
      <c r="L226" s="84">
        <v>45527</v>
      </c>
      <c r="M226" s="84">
        <v>45618</v>
      </c>
      <c r="N226" s="203" t="s">
        <v>10798</v>
      </c>
      <c r="O226" s="86">
        <v>10500000</v>
      </c>
      <c r="P226" s="203" t="s">
        <v>10799</v>
      </c>
      <c r="Q226" s="203" t="s">
        <v>10797</v>
      </c>
      <c r="R226" s="84">
        <v>45525</v>
      </c>
      <c r="S226" s="84">
        <v>45525</v>
      </c>
      <c r="T226" s="84"/>
      <c r="U226" s="84"/>
      <c r="V226" s="84"/>
      <c r="W226" s="203" t="s">
        <v>9457</v>
      </c>
    </row>
    <row r="227" spans="1:23" x14ac:dyDescent="0.3">
      <c r="A227" s="203" t="s">
        <v>1605</v>
      </c>
      <c r="B227" s="203" t="s">
        <v>1247</v>
      </c>
      <c r="C227" s="203" t="s">
        <v>10751</v>
      </c>
      <c r="D227" s="203" t="s">
        <v>10752</v>
      </c>
      <c r="E227" s="203" t="s">
        <v>10753</v>
      </c>
      <c r="F227" s="203" t="s">
        <v>9451</v>
      </c>
      <c r="G227" s="203" t="s">
        <v>10753</v>
      </c>
      <c r="H227" s="203" t="s">
        <v>10754</v>
      </c>
      <c r="I227" s="203" t="s">
        <v>9453</v>
      </c>
      <c r="J227" s="203" t="s">
        <v>10755</v>
      </c>
      <c r="K227" s="84">
        <v>46043</v>
      </c>
      <c r="L227" s="84">
        <v>46043</v>
      </c>
      <c r="M227" s="84">
        <v>46223</v>
      </c>
      <c r="N227" s="203" t="s">
        <v>10756</v>
      </c>
      <c r="O227" s="86">
        <v>17064468</v>
      </c>
      <c r="P227" s="203" t="s">
        <v>10757</v>
      </c>
      <c r="Q227" s="203" t="s">
        <v>10755</v>
      </c>
      <c r="R227" s="84">
        <v>46042</v>
      </c>
      <c r="S227" s="84">
        <v>46042</v>
      </c>
      <c r="T227" s="84"/>
      <c r="U227" s="84"/>
      <c r="V227" s="84"/>
      <c r="W227" s="203" t="s">
        <v>9457</v>
      </c>
    </row>
    <row r="228" spans="1:23" x14ac:dyDescent="0.3">
      <c r="A228" s="203" t="s">
        <v>5454</v>
      </c>
      <c r="B228" s="203" t="s">
        <v>1245</v>
      </c>
      <c r="C228" s="203" t="s">
        <v>10807</v>
      </c>
      <c r="D228" s="203" t="s">
        <v>10808</v>
      </c>
      <c r="E228" s="203" t="s">
        <v>10809</v>
      </c>
      <c r="F228" s="203" t="s">
        <v>9451</v>
      </c>
      <c r="G228" s="203" t="s">
        <v>10809</v>
      </c>
      <c r="H228" s="203" t="s">
        <v>10810</v>
      </c>
      <c r="I228" s="203" t="s">
        <v>9453</v>
      </c>
      <c r="J228" s="203" t="s">
        <v>10811</v>
      </c>
      <c r="K228" s="84">
        <v>45539</v>
      </c>
      <c r="L228" s="84">
        <v>45541</v>
      </c>
      <c r="M228" s="84">
        <v>45631</v>
      </c>
      <c r="N228" s="203" t="s">
        <v>10812</v>
      </c>
      <c r="O228" s="86">
        <v>12000000</v>
      </c>
      <c r="P228" s="203" t="s">
        <v>10813</v>
      </c>
      <c r="Q228" s="203" t="s">
        <v>10811</v>
      </c>
      <c r="R228" s="84">
        <v>45538</v>
      </c>
      <c r="S228" s="84">
        <v>45538</v>
      </c>
      <c r="T228" s="84"/>
      <c r="U228" s="84"/>
      <c r="V228" s="84"/>
      <c r="W228" s="203" t="s">
        <v>9457</v>
      </c>
    </row>
    <row r="229" spans="1:23" x14ac:dyDescent="0.3">
      <c r="A229" s="203" t="s">
        <v>1572</v>
      </c>
      <c r="B229" s="203" t="s">
        <v>1246</v>
      </c>
      <c r="C229" s="203" t="s">
        <v>17781</v>
      </c>
      <c r="D229" s="203" t="s">
        <v>17782</v>
      </c>
      <c r="E229" s="203" t="s">
        <v>17783</v>
      </c>
      <c r="F229" s="203" t="s">
        <v>9451</v>
      </c>
      <c r="G229" s="203" t="s">
        <v>17783</v>
      </c>
      <c r="H229" s="203" t="s">
        <v>17784</v>
      </c>
      <c r="I229" s="203" t="s">
        <v>9453</v>
      </c>
      <c r="J229" s="203" t="s">
        <v>17785</v>
      </c>
      <c r="K229" s="84">
        <v>45937</v>
      </c>
      <c r="L229" s="84">
        <v>45938</v>
      </c>
      <c r="M229" s="84">
        <v>46022</v>
      </c>
      <c r="N229" s="203" t="s">
        <v>13621</v>
      </c>
      <c r="O229" s="86">
        <v>9862561</v>
      </c>
      <c r="P229" s="203" t="s">
        <v>17786</v>
      </c>
      <c r="Q229" s="203" t="s">
        <v>17785</v>
      </c>
      <c r="R229" s="84">
        <v>45937</v>
      </c>
      <c r="S229" s="84">
        <v>45937</v>
      </c>
      <c r="T229" s="84"/>
      <c r="U229" s="84"/>
      <c r="V229" s="84"/>
      <c r="W229" s="203" t="s">
        <v>9457</v>
      </c>
    </row>
    <row r="230" spans="1:23" x14ac:dyDescent="0.3">
      <c r="A230" s="203" t="s">
        <v>1665</v>
      </c>
      <c r="B230" s="203" t="s">
        <v>1247</v>
      </c>
      <c r="C230" s="203" t="s">
        <v>10814</v>
      </c>
      <c r="D230" s="203" t="s">
        <v>10815</v>
      </c>
      <c r="E230" s="203" t="s">
        <v>10816</v>
      </c>
      <c r="F230" s="203" t="s">
        <v>9451</v>
      </c>
      <c r="G230" s="203" t="s">
        <v>10816</v>
      </c>
      <c r="H230" s="203" t="s">
        <v>10817</v>
      </c>
      <c r="I230" s="203" t="s">
        <v>9453</v>
      </c>
      <c r="J230" s="203" t="s">
        <v>10818</v>
      </c>
      <c r="K230" s="84">
        <v>46045</v>
      </c>
      <c r="L230" s="84">
        <v>46048</v>
      </c>
      <c r="M230" s="84">
        <v>46106</v>
      </c>
      <c r="N230" s="203" t="s">
        <v>10819</v>
      </c>
      <c r="O230" s="86">
        <v>6000000</v>
      </c>
      <c r="P230" s="203" t="s">
        <v>10820</v>
      </c>
      <c r="Q230" s="203" t="s">
        <v>10818</v>
      </c>
      <c r="R230" s="84"/>
      <c r="S230" s="84"/>
      <c r="T230" s="84"/>
      <c r="U230" s="84"/>
      <c r="V230" s="84"/>
      <c r="W230" s="203" t="s">
        <v>9457</v>
      </c>
    </row>
    <row r="231" spans="1:23" x14ac:dyDescent="0.3">
      <c r="A231" s="203" t="s">
        <v>1665</v>
      </c>
      <c r="B231" s="203" t="s">
        <v>1247</v>
      </c>
      <c r="C231" s="203" t="s">
        <v>10828</v>
      </c>
      <c r="D231" s="203" t="s">
        <v>10829</v>
      </c>
      <c r="E231" s="203" t="s">
        <v>10830</v>
      </c>
      <c r="F231" s="203" t="s">
        <v>9451</v>
      </c>
      <c r="G231" s="203" t="s">
        <v>10830</v>
      </c>
      <c r="H231" s="203" t="s">
        <v>10831</v>
      </c>
      <c r="I231" s="203" t="s">
        <v>9453</v>
      </c>
      <c r="J231" s="203" t="s">
        <v>9603</v>
      </c>
      <c r="K231" s="84">
        <v>46051</v>
      </c>
      <c r="L231" s="84">
        <v>46051</v>
      </c>
      <c r="M231" s="84">
        <v>46140</v>
      </c>
      <c r="N231" s="203" t="s">
        <v>10812</v>
      </c>
      <c r="O231" s="86">
        <v>12000000</v>
      </c>
      <c r="P231" s="203" t="s">
        <v>10832</v>
      </c>
      <c r="Q231" s="203" t="s">
        <v>9603</v>
      </c>
      <c r="R231" s="84">
        <v>46051</v>
      </c>
      <c r="S231" s="84">
        <v>46051</v>
      </c>
      <c r="T231" s="84"/>
      <c r="U231" s="84"/>
      <c r="V231" s="84"/>
      <c r="W231" s="203" t="s">
        <v>9457</v>
      </c>
    </row>
    <row r="232" spans="1:23" x14ac:dyDescent="0.3">
      <c r="A232" s="203" t="s">
        <v>1572</v>
      </c>
      <c r="B232" s="203" t="s">
        <v>1246</v>
      </c>
      <c r="C232" s="203" t="s">
        <v>10840</v>
      </c>
      <c r="D232" s="203" t="s">
        <v>10841</v>
      </c>
      <c r="E232" s="203" t="s">
        <v>10842</v>
      </c>
      <c r="F232" s="203" t="s">
        <v>9451</v>
      </c>
      <c r="G232" s="203" t="s">
        <v>10842</v>
      </c>
      <c r="H232" s="203" t="s">
        <v>10843</v>
      </c>
      <c r="I232" s="203" t="s">
        <v>9453</v>
      </c>
      <c r="J232" s="203" t="s">
        <v>10844</v>
      </c>
      <c r="K232" s="84">
        <v>45922</v>
      </c>
      <c r="L232" s="84">
        <v>45922</v>
      </c>
      <c r="M232" s="84">
        <v>45982</v>
      </c>
      <c r="N232" s="203" t="s">
        <v>10845</v>
      </c>
      <c r="O232" s="86">
        <v>10000000</v>
      </c>
      <c r="P232" s="203" t="s">
        <v>10846</v>
      </c>
      <c r="Q232" s="203" t="s">
        <v>10844</v>
      </c>
      <c r="R232" s="84">
        <v>45919</v>
      </c>
      <c r="S232" s="84">
        <v>45919</v>
      </c>
      <c r="T232" s="84"/>
      <c r="U232" s="84"/>
      <c r="V232" s="84"/>
      <c r="W232" s="203" t="s">
        <v>9457</v>
      </c>
    </row>
    <row r="233" spans="1:23" x14ac:dyDescent="0.3">
      <c r="A233" s="203" t="s">
        <v>1572</v>
      </c>
      <c r="B233" s="203" t="s">
        <v>1246</v>
      </c>
      <c r="C233" s="203" t="s">
        <v>10861</v>
      </c>
      <c r="D233" s="203" t="s">
        <v>10862</v>
      </c>
      <c r="E233" s="203" t="s">
        <v>10863</v>
      </c>
      <c r="F233" s="203" t="s">
        <v>9451</v>
      </c>
      <c r="G233" s="203" t="s">
        <v>10863</v>
      </c>
      <c r="H233" s="203" t="s">
        <v>10864</v>
      </c>
      <c r="I233" s="203" t="s">
        <v>9453</v>
      </c>
      <c r="J233" s="203" t="s">
        <v>10865</v>
      </c>
      <c r="K233" s="84">
        <v>45915</v>
      </c>
      <c r="L233" s="84">
        <v>45915</v>
      </c>
      <c r="M233" s="84">
        <v>46006</v>
      </c>
      <c r="N233" s="203" t="s">
        <v>10866</v>
      </c>
      <c r="O233" s="86">
        <v>15000000</v>
      </c>
      <c r="P233" s="203" t="s">
        <v>10867</v>
      </c>
      <c r="Q233" s="203" t="s">
        <v>10865</v>
      </c>
      <c r="R233" s="84">
        <v>45912</v>
      </c>
      <c r="S233" s="84">
        <v>45912</v>
      </c>
      <c r="T233" s="84"/>
      <c r="U233" s="84"/>
      <c r="V233" s="84"/>
      <c r="W233" s="203" t="s">
        <v>9457</v>
      </c>
    </row>
    <row r="234" spans="1:23" x14ac:dyDescent="0.3">
      <c r="A234" s="203" t="s">
        <v>3366</v>
      </c>
      <c r="B234" s="203" t="s">
        <v>1247</v>
      </c>
      <c r="C234" s="203" t="s">
        <v>33841</v>
      </c>
      <c r="D234" s="203" t="s">
        <v>33842</v>
      </c>
      <c r="E234" s="203" t="s">
        <v>33843</v>
      </c>
      <c r="F234" s="203" t="s">
        <v>9451</v>
      </c>
      <c r="G234" s="203" t="s">
        <v>33843</v>
      </c>
      <c r="H234" s="203" t="s">
        <v>33844</v>
      </c>
      <c r="I234" s="203" t="s">
        <v>33845</v>
      </c>
      <c r="J234" s="203" t="s">
        <v>33846</v>
      </c>
      <c r="K234" s="84"/>
      <c r="L234" s="84"/>
      <c r="M234" s="84">
        <v>46346</v>
      </c>
      <c r="N234" s="203" t="s">
        <v>22120</v>
      </c>
      <c r="O234" s="86">
        <v>14571303</v>
      </c>
      <c r="P234" s="203" t="s">
        <v>33847</v>
      </c>
      <c r="Q234" s="203" t="s">
        <v>33846</v>
      </c>
      <c r="R234" s="84">
        <v>46253</v>
      </c>
      <c r="S234" s="84">
        <v>46253</v>
      </c>
      <c r="T234" s="84"/>
      <c r="U234" s="84"/>
      <c r="V234" s="84"/>
      <c r="W234" s="203" t="s">
        <v>9457</v>
      </c>
    </row>
    <row r="235" spans="1:23" x14ac:dyDescent="0.3">
      <c r="A235" s="203" t="s">
        <v>4207</v>
      </c>
      <c r="B235" s="203" t="s">
        <v>1245</v>
      </c>
      <c r="C235" s="203" t="s">
        <v>9571</v>
      </c>
      <c r="D235" s="203" t="s">
        <v>9572</v>
      </c>
      <c r="E235" s="203" t="s">
        <v>9573</v>
      </c>
      <c r="F235" s="203" t="s">
        <v>9451</v>
      </c>
      <c r="G235" s="203" t="s">
        <v>9573</v>
      </c>
      <c r="H235" s="203" t="s">
        <v>9574</v>
      </c>
      <c r="I235" s="203" t="s">
        <v>9462</v>
      </c>
      <c r="J235" s="203" t="s">
        <v>9575</v>
      </c>
      <c r="K235" s="84">
        <v>45387</v>
      </c>
      <c r="L235" s="84">
        <v>45391</v>
      </c>
      <c r="M235" s="84">
        <v>45573</v>
      </c>
      <c r="N235" s="203" t="s">
        <v>9576</v>
      </c>
      <c r="O235" s="86">
        <v>19560876</v>
      </c>
      <c r="P235" s="203" t="s">
        <v>9577</v>
      </c>
      <c r="Q235" s="203" t="s">
        <v>9575</v>
      </c>
      <c r="R235" s="84">
        <v>45384</v>
      </c>
      <c r="S235" s="84">
        <v>45384</v>
      </c>
      <c r="T235" s="84"/>
      <c r="U235" s="84"/>
      <c r="V235" s="84"/>
      <c r="W235" s="203" t="s">
        <v>9457</v>
      </c>
    </row>
    <row r="236" spans="1:23" x14ac:dyDescent="0.3">
      <c r="A236" s="203" t="s">
        <v>5454</v>
      </c>
      <c r="B236" s="203" t="s">
        <v>1245</v>
      </c>
      <c r="C236" s="203" t="s">
        <v>10847</v>
      </c>
      <c r="D236" s="203" t="s">
        <v>10848</v>
      </c>
      <c r="E236" s="203" t="s">
        <v>10849</v>
      </c>
      <c r="F236" s="203" t="s">
        <v>9451</v>
      </c>
      <c r="G236" s="203" t="s">
        <v>10849</v>
      </c>
      <c r="H236" s="203" t="s">
        <v>10850</v>
      </c>
      <c r="I236" s="203" t="s">
        <v>9453</v>
      </c>
      <c r="J236" s="203" t="s">
        <v>10851</v>
      </c>
      <c r="K236" s="84">
        <v>45555</v>
      </c>
      <c r="L236" s="84">
        <v>45558</v>
      </c>
      <c r="M236" s="84">
        <v>45648</v>
      </c>
      <c r="N236" s="203" t="s">
        <v>10852</v>
      </c>
      <c r="O236" s="86">
        <v>12000000</v>
      </c>
      <c r="P236" s="203" t="s">
        <v>10853</v>
      </c>
      <c r="Q236" s="203" t="s">
        <v>10851</v>
      </c>
      <c r="R236" s="84">
        <v>45555</v>
      </c>
      <c r="S236" s="84">
        <v>45555</v>
      </c>
      <c r="T236" s="84"/>
      <c r="U236" s="84"/>
      <c r="V236" s="84"/>
      <c r="W236" s="203" t="s">
        <v>9457</v>
      </c>
    </row>
    <row r="237" spans="1:23" x14ac:dyDescent="0.3">
      <c r="A237" s="203" t="s">
        <v>1572</v>
      </c>
      <c r="B237" s="203" t="s">
        <v>1246</v>
      </c>
      <c r="C237" s="203" t="s">
        <v>10854</v>
      </c>
      <c r="D237" s="203" t="s">
        <v>10855</v>
      </c>
      <c r="E237" s="203" t="s">
        <v>10856</v>
      </c>
      <c r="F237" s="203" t="s">
        <v>9451</v>
      </c>
      <c r="G237" s="203" t="s">
        <v>10856</v>
      </c>
      <c r="H237" s="203" t="s">
        <v>10857</v>
      </c>
      <c r="I237" s="203" t="s">
        <v>9453</v>
      </c>
      <c r="J237" s="203" t="s">
        <v>10858</v>
      </c>
      <c r="K237" s="84">
        <v>45930</v>
      </c>
      <c r="L237" s="84">
        <v>45931</v>
      </c>
      <c r="M237" s="84">
        <v>46021</v>
      </c>
      <c r="N237" s="203" t="s">
        <v>10859</v>
      </c>
      <c r="O237" s="86">
        <v>12000000</v>
      </c>
      <c r="P237" s="203" t="s">
        <v>10860</v>
      </c>
      <c r="Q237" s="203" t="s">
        <v>10858</v>
      </c>
      <c r="R237" s="84">
        <v>45926</v>
      </c>
      <c r="S237" s="84">
        <v>45926</v>
      </c>
      <c r="T237" s="84"/>
      <c r="U237" s="84"/>
      <c r="V237" s="84"/>
      <c r="W237" s="203" t="s">
        <v>9457</v>
      </c>
    </row>
    <row r="238" spans="1:23" x14ac:dyDescent="0.3">
      <c r="A238" s="203" t="s">
        <v>1505</v>
      </c>
      <c r="B238" s="203" t="s">
        <v>1246</v>
      </c>
      <c r="C238" s="203" t="s">
        <v>10882</v>
      </c>
      <c r="D238" s="203" t="s">
        <v>10883</v>
      </c>
      <c r="E238" s="203" t="s">
        <v>10884</v>
      </c>
      <c r="F238" s="203" t="s">
        <v>9451</v>
      </c>
      <c r="G238" s="203" t="s">
        <v>10884</v>
      </c>
      <c r="H238" s="203" t="s">
        <v>10885</v>
      </c>
      <c r="I238" s="203" t="s">
        <v>9462</v>
      </c>
      <c r="J238" s="203" t="s">
        <v>10886</v>
      </c>
      <c r="K238" s="84">
        <v>45902</v>
      </c>
      <c r="L238" s="84">
        <v>45903</v>
      </c>
      <c r="M238" s="84">
        <v>46022</v>
      </c>
      <c r="N238" s="203" t="s">
        <v>10887</v>
      </c>
      <c r="O238" s="86">
        <v>15945588</v>
      </c>
      <c r="P238" s="203" t="s">
        <v>10888</v>
      </c>
      <c r="Q238" s="203" t="s">
        <v>10886</v>
      </c>
      <c r="R238" s="84">
        <v>45901</v>
      </c>
      <c r="S238" s="84">
        <v>45901</v>
      </c>
      <c r="T238" s="84"/>
      <c r="U238" s="84"/>
      <c r="V238" s="84"/>
      <c r="W238" s="203" t="s">
        <v>9457</v>
      </c>
    </row>
    <row r="239" spans="1:23" x14ac:dyDescent="0.3">
      <c r="A239" s="203" t="s">
        <v>1791</v>
      </c>
      <c r="B239" s="203" t="s">
        <v>1247</v>
      </c>
      <c r="C239" s="203" t="s">
        <v>22357</v>
      </c>
      <c r="D239" s="203" t="s">
        <v>22358</v>
      </c>
      <c r="E239" s="203" t="s">
        <v>22359</v>
      </c>
      <c r="F239" s="203" t="s">
        <v>9451</v>
      </c>
      <c r="G239" s="203" t="s">
        <v>22359</v>
      </c>
      <c r="H239" s="203" t="s">
        <v>22360</v>
      </c>
      <c r="I239" s="203" t="s">
        <v>9453</v>
      </c>
      <c r="J239" s="203" t="s">
        <v>22361</v>
      </c>
      <c r="K239" s="84">
        <v>46122</v>
      </c>
      <c r="L239" s="84">
        <v>46129</v>
      </c>
      <c r="M239" s="84">
        <v>46281</v>
      </c>
      <c r="N239" s="203" t="s">
        <v>33554</v>
      </c>
      <c r="O239" s="86">
        <v>3599987763</v>
      </c>
      <c r="P239" s="203" t="s">
        <v>22362</v>
      </c>
      <c r="Q239" s="203" t="s">
        <v>22361</v>
      </c>
      <c r="R239" s="84">
        <v>46083</v>
      </c>
      <c r="S239" s="84">
        <v>46083</v>
      </c>
      <c r="T239" s="84">
        <v>46090</v>
      </c>
      <c r="U239" s="84">
        <v>46106</v>
      </c>
      <c r="V239" s="84">
        <v>46106</v>
      </c>
      <c r="W239" s="203" t="s">
        <v>9457</v>
      </c>
    </row>
    <row r="240" spans="1:23" x14ac:dyDescent="0.3">
      <c r="A240" s="203" t="s">
        <v>1665</v>
      </c>
      <c r="B240" s="203" t="s">
        <v>1247</v>
      </c>
      <c r="C240" s="203" t="s">
        <v>10896</v>
      </c>
      <c r="D240" s="203" t="s">
        <v>10897</v>
      </c>
      <c r="E240" s="203" t="s">
        <v>10898</v>
      </c>
      <c r="F240" s="203" t="s">
        <v>9451</v>
      </c>
      <c r="G240" s="203" t="s">
        <v>10898</v>
      </c>
      <c r="H240" s="203" t="s">
        <v>10899</v>
      </c>
      <c r="I240" s="203" t="s">
        <v>9504</v>
      </c>
      <c r="J240" s="203" t="s">
        <v>10900</v>
      </c>
      <c r="K240" s="84">
        <v>46046</v>
      </c>
      <c r="L240" s="84">
        <v>46048</v>
      </c>
      <c r="M240" s="84">
        <v>46167</v>
      </c>
      <c r="N240" s="203" t="s">
        <v>10901</v>
      </c>
      <c r="O240" s="86">
        <v>32000000</v>
      </c>
      <c r="P240" s="203" t="s">
        <v>10902</v>
      </c>
      <c r="Q240" s="203" t="s">
        <v>10900</v>
      </c>
      <c r="R240" s="84">
        <v>46045</v>
      </c>
      <c r="S240" s="84">
        <v>46045</v>
      </c>
      <c r="T240" s="84"/>
      <c r="U240" s="84"/>
      <c r="V240" s="84"/>
      <c r="W240" s="203" t="s">
        <v>9457</v>
      </c>
    </row>
    <row r="241" spans="1:23" x14ac:dyDescent="0.3">
      <c r="A241" s="203" t="s">
        <v>1467</v>
      </c>
      <c r="B241" s="203" t="s">
        <v>1247</v>
      </c>
      <c r="C241" s="203" t="s">
        <v>10868</v>
      </c>
      <c r="D241" s="203" t="s">
        <v>10869</v>
      </c>
      <c r="E241" s="203" t="s">
        <v>10870</v>
      </c>
      <c r="F241" s="203" t="s">
        <v>9451</v>
      </c>
      <c r="G241" s="203" t="s">
        <v>10870</v>
      </c>
      <c r="H241" s="203" t="s">
        <v>10871</v>
      </c>
      <c r="I241" s="203" t="s">
        <v>9453</v>
      </c>
      <c r="J241" s="203" t="s">
        <v>10872</v>
      </c>
      <c r="K241" s="84">
        <v>46051</v>
      </c>
      <c r="L241" s="84">
        <v>46051</v>
      </c>
      <c r="M241" s="84">
        <v>46231</v>
      </c>
      <c r="N241" s="203" t="s">
        <v>10873</v>
      </c>
      <c r="O241" s="86">
        <v>25760100</v>
      </c>
      <c r="P241" s="203" t="s">
        <v>10874</v>
      </c>
      <c r="Q241" s="203" t="s">
        <v>10872</v>
      </c>
      <c r="R241" s="84">
        <v>46050</v>
      </c>
      <c r="S241" s="84">
        <v>46050</v>
      </c>
      <c r="T241" s="84"/>
      <c r="U241" s="84"/>
      <c r="V241" s="84"/>
      <c r="W241" s="203" t="s">
        <v>9457</v>
      </c>
    </row>
    <row r="242" spans="1:23" x14ac:dyDescent="0.3">
      <c r="A242" s="203" t="s">
        <v>1605</v>
      </c>
      <c r="B242" s="203" t="s">
        <v>1247</v>
      </c>
      <c r="C242" s="203" t="s">
        <v>10917</v>
      </c>
      <c r="D242" s="203" t="s">
        <v>10918</v>
      </c>
      <c r="E242" s="203" t="s">
        <v>10919</v>
      </c>
      <c r="F242" s="203" t="s">
        <v>9451</v>
      </c>
      <c r="G242" s="203" t="s">
        <v>10919</v>
      </c>
      <c r="H242" s="203" t="s">
        <v>10920</v>
      </c>
      <c r="I242" s="203" t="s">
        <v>9453</v>
      </c>
      <c r="J242" s="203" t="s">
        <v>10921</v>
      </c>
      <c r="K242" s="84">
        <v>46226</v>
      </c>
      <c r="L242" s="84">
        <v>46230</v>
      </c>
      <c r="M242" s="84">
        <v>46382</v>
      </c>
      <c r="N242" s="203" t="s">
        <v>10922</v>
      </c>
      <c r="O242" s="86">
        <v>21466750</v>
      </c>
      <c r="P242" s="203" t="s">
        <v>10923</v>
      </c>
      <c r="Q242" s="203" t="s">
        <v>10921</v>
      </c>
      <c r="R242" s="84">
        <v>46225</v>
      </c>
      <c r="S242" s="84">
        <v>46225</v>
      </c>
      <c r="T242" s="84"/>
      <c r="U242" s="84"/>
      <c r="V242" s="84"/>
      <c r="W242" s="203" t="s">
        <v>9457</v>
      </c>
    </row>
    <row r="243" spans="1:23" x14ac:dyDescent="0.3">
      <c r="A243" s="203" t="s">
        <v>1665</v>
      </c>
      <c r="B243" s="203" t="s">
        <v>1247</v>
      </c>
      <c r="C243" s="203" t="s">
        <v>10889</v>
      </c>
      <c r="D243" s="203" t="s">
        <v>10890</v>
      </c>
      <c r="E243" s="203" t="s">
        <v>10891</v>
      </c>
      <c r="F243" s="203" t="s">
        <v>9451</v>
      </c>
      <c r="G243" s="203" t="s">
        <v>10891</v>
      </c>
      <c r="H243" s="203" t="s">
        <v>10892</v>
      </c>
      <c r="I243" s="203" t="s">
        <v>9504</v>
      </c>
      <c r="J243" s="203" t="s">
        <v>10893</v>
      </c>
      <c r="K243" s="84">
        <v>46045</v>
      </c>
      <c r="L243" s="84">
        <v>46048</v>
      </c>
      <c r="M243" s="84">
        <v>46167</v>
      </c>
      <c r="N243" s="203" t="s">
        <v>10894</v>
      </c>
      <c r="O243" s="86">
        <v>14000000</v>
      </c>
      <c r="P243" s="203" t="s">
        <v>10895</v>
      </c>
      <c r="Q243" s="203" t="s">
        <v>10893</v>
      </c>
      <c r="R243" s="84"/>
      <c r="S243" s="84"/>
      <c r="T243" s="84"/>
      <c r="U243" s="84"/>
      <c r="V243" s="84"/>
      <c r="W243" s="203" t="s">
        <v>9457</v>
      </c>
    </row>
    <row r="244" spans="1:23" x14ac:dyDescent="0.3">
      <c r="A244" s="203" t="s">
        <v>1572</v>
      </c>
      <c r="B244" s="203" t="s">
        <v>1246</v>
      </c>
      <c r="C244" s="203" t="s">
        <v>10924</v>
      </c>
      <c r="D244" s="203" t="s">
        <v>10925</v>
      </c>
      <c r="E244" s="203" t="s">
        <v>10926</v>
      </c>
      <c r="F244" s="203" t="s">
        <v>9451</v>
      </c>
      <c r="G244" s="203" t="s">
        <v>10926</v>
      </c>
      <c r="H244" s="203" t="s">
        <v>10927</v>
      </c>
      <c r="I244" s="203" t="s">
        <v>9453</v>
      </c>
      <c r="J244" s="203" t="s">
        <v>10928</v>
      </c>
      <c r="K244" s="84">
        <v>45919</v>
      </c>
      <c r="L244" s="84">
        <v>45922</v>
      </c>
      <c r="M244" s="84">
        <v>46012</v>
      </c>
      <c r="N244" s="203" t="s">
        <v>10929</v>
      </c>
      <c r="O244" s="86">
        <v>10800000</v>
      </c>
      <c r="P244" s="203" t="s">
        <v>10930</v>
      </c>
      <c r="Q244" s="203" t="s">
        <v>10928</v>
      </c>
      <c r="R244" s="84">
        <v>45919</v>
      </c>
      <c r="S244" s="84">
        <v>45919</v>
      </c>
      <c r="T244" s="84"/>
      <c r="U244" s="84"/>
      <c r="V244" s="84"/>
      <c r="W244" s="203" t="s">
        <v>9457</v>
      </c>
    </row>
    <row r="245" spans="1:23" x14ac:dyDescent="0.3">
      <c r="A245" s="203" t="s">
        <v>2940</v>
      </c>
      <c r="B245" s="203" t="s">
        <v>1245</v>
      </c>
      <c r="C245" s="203" t="s">
        <v>11359</v>
      </c>
      <c r="D245" s="203" t="s">
        <v>11360</v>
      </c>
      <c r="E245" s="203" t="s">
        <v>11361</v>
      </c>
      <c r="F245" s="203" t="s">
        <v>9451</v>
      </c>
      <c r="G245" s="203" t="s">
        <v>11361</v>
      </c>
      <c r="H245" s="203" t="s">
        <v>11362</v>
      </c>
      <c r="I245" s="203" t="s">
        <v>9462</v>
      </c>
      <c r="J245" s="203" t="s">
        <v>11363</v>
      </c>
      <c r="K245" s="84">
        <v>45650</v>
      </c>
      <c r="L245" s="84">
        <v>45653</v>
      </c>
      <c r="M245" s="84">
        <v>45657</v>
      </c>
      <c r="N245" s="203" t="s">
        <v>11364</v>
      </c>
      <c r="O245" s="86">
        <v>132065010</v>
      </c>
      <c r="P245" s="203" t="s">
        <v>11365</v>
      </c>
      <c r="Q245" s="203" t="s">
        <v>11363</v>
      </c>
      <c r="R245" s="84">
        <v>45637</v>
      </c>
      <c r="S245" s="84">
        <v>45637</v>
      </c>
      <c r="T245" s="84">
        <v>45643</v>
      </c>
      <c r="U245" s="84">
        <v>45643</v>
      </c>
      <c r="V245" s="84">
        <v>45649</v>
      </c>
      <c r="W245" s="203" t="s">
        <v>9457</v>
      </c>
    </row>
    <row r="246" spans="1:23" x14ac:dyDescent="0.3">
      <c r="A246" s="203" t="s">
        <v>1447</v>
      </c>
      <c r="B246" s="203" t="s">
        <v>1246</v>
      </c>
      <c r="C246" s="203" t="s">
        <v>12359</v>
      </c>
      <c r="D246" s="203" t="s">
        <v>12360</v>
      </c>
      <c r="E246" s="203" t="s">
        <v>12361</v>
      </c>
      <c r="F246" s="203" t="s">
        <v>9451</v>
      </c>
      <c r="G246" s="203" t="s">
        <v>12361</v>
      </c>
      <c r="H246" s="203" t="s">
        <v>12362</v>
      </c>
      <c r="I246" s="203" t="s">
        <v>9453</v>
      </c>
      <c r="J246" s="203" t="s">
        <v>12363</v>
      </c>
      <c r="K246" s="84">
        <v>45975</v>
      </c>
      <c r="L246" s="84">
        <v>46005</v>
      </c>
      <c r="M246" s="84">
        <v>46020</v>
      </c>
      <c r="N246" s="203" t="s">
        <v>12364</v>
      </c>
      <c r="O246" s="86">
        <v>6440025</v>
      </c>
      <c r="P246" s="203" t="s">
        <v>12365</v>
      </c>
      <c r="Q246" s="203" t="s">
        <v>12363</v>
      </c>
      <c r="R246" s="84">
        <v>45975</v>
      </c>
      <c r="S246" s="84">
        <v>45975</v>
      </c>
      <c r="T246" s="84"/>
      <c r="U246" s="84"/>
      <c r="V246" s="84"/>
      <c r="W246" s="203" t="s">
        <v>9457</v>
      </c>
    </row>
    <row r="247" spans="1:23" x14ac:dyDescent="0.3">
      <c r="A247" s="203" t="s">
        <v>1476</v>
      </c>
      <c r="B247" s="203" t="s">
        <v>1246</v>
      </c>
      <c r="C247" s="203" t="s">
        <v>10938</v>
      </c>
      <c r="D247" s="203" t="s">
        <v>10939</v>
      </c>
      <c r="E247" s="203" t="s">
        <v>10940</v>
      </c>
      <c r="F247" s="203" t="s">
        <v>9451</v>
      </c>
      <c r="G247" s="203" t="s">
        <v>10940</v>
      </c>
      <c r="H247" s="203" t="s">
        <v>10941</v>
      </c>
      <c r="I247" s="203" t="s">
        <v>9462</v>
      </c>
      <c r="J247" s="203" t="s">
        <v>10942</v>
      </c>
      <c r="K247" s="84">
        <v>45722</v>
      </c>
      <c r="L247" s="84">
        <v>45723</v>
      </c>
      <c r="M247" s="84">
        <v>45906</v>
      </c>
      <c r="N247" s="203" t="s">
        <v>9640</v>
      </c>
      <c r="O247" s="86">
        <v>14725590</v>
      </c>
      <c r="P247" s="203" t="s">
        <v>10943</v>
      </c>
      <c r="Q247" s="203" t="s">
        <v>10942</v>
      </c>
      <c r="R247" s="84">
        <v>45706</v>
      </c>
      <c r="S247" s="84">
        <v>45706</v>
      </c>
      <c r="T247" s="84"/>
      <c r="U247" s="84"/>
      <c r="V247" s="84"/>
      <c r="W247" s="203" t="s">
        <v>9457</v>
      </c>
    </row>
    <row r="248" spans="1:23" x14ac:dyDescent="0.3">
      <c r="A248" s="203" t="s">
        <v>1476</v>
      </c>
      <c r="B248" s="203" t="s">
        <v>1246</v>
      </c>
      <c r="C248" s="203" t="s">
        <v>10437</v>
      </c>
      <c r="D248" s="203" t="s">
        <v>10438</v>
      </c>
      <c r="E248" s="203" t="s">
        <v>10439</v>
      </c>
      <c r="F248" s="203" t="s">
        <v>9451</v>
      </c>
      <c r="G248" s="203" t="s">
        <v>10439</v>
      </c>
      <c r="H248" s="203" t="s">
        <v>10440</v>
      </c>
      <c r="I248" s="203" t="s">
        <v>9462</v>
      </c>
      <c r="J248" s="203" t="s">
        <v>10441</v>
      </c>
      <c r="K248" s="84">
        <v>45708</v>
      </c>
      <c r="L248" s="84">
        <v>45709</v>
      </c>
      <c r="M248" s="84">
        <v>45889</v>
      </c>
      <c r="N248" s="203" t="s">
        <v>9618</v>
      </c>
      <c r="O248" s="86">
        <v>15844446</v>
      </c>
      <c r="P248" s="203" t="s">
        <v>10442</v>
      </c>
      <c r="Q248" s="203" t="s">
        <v>10441</v>
      </c>
      <c r="R248" s="84">
        <v>45706</v>
      </c>
      <c r="S248" s="84">
        <v>45706</v>
      </c>
      <c r="T248" s="84"/>
      <c r="U248" s="84"/>
      <c r="V248" s="84"/>
      <c r="W248" s="203" t="s">
        <v>9457</v>
      </c>
    </row>
    <row r="249" spans="1:23" x14ac:dyDescent="0.3">
      <c r="A249" s="203" t="s">
        <v>5454</v>
      </c>
      <c r="B249" s="203" t="s">
        <v>1245</v>
      </c>
      <c r="C249" s="203" t="s">
        <v>10944</v>
      </c>
      <c r="D249" s="203" t="s">
        <v>10945</v>
      </c>
      <c r="E249" s="203" t="s">
        <v>10946</v>
      </c>
      <c r="F249" s="203" t="s">
        <v>9451</v>
      </c>
      <c r="G249" s="203" t="s">
        <v>10946</v>
      </c>
      <c r="H249" s="203" t="s">
        <v>10947</v>
      </c>
      <c r="I249" s="203" t="s">
        <v>9453</v>
      </c>
      <c r="J249" s="203" t="s">
        <v>10948</v>
      </c>
      <c r="K249" s="84">
        <v>45541</v>
      </c>
      <c r="L249" s="84">
        <v>45544</v>
      </c>
      <c r="M249" s="84">
        <v>45634</v>
      </c>
      <c r="N249" s="203" t="s">
        <v>10949</v>
      </c>
      <c r="O249" s="86">
        <v>10500000</v>
      </c>
      <c r="P249" s="203" t="s">
        <v>10950</v>
      </c>
      <c r="Q249" s="203" t="s">
        <v>10948</v>
      </c>
      <c r="R249" s="84">
        <v>45540</v>
      </c>
      <c r="S249" s="84">
        <v>45540</v>
      </c>
      <c r="T249" s="84"/>
      <c r="U249" s="84"/>
      <c r="V249" s="84"/>
      <c r="W249" s="203" t="s">
        <v>9457</v>
      </c>
    </row>
    <row r="250" spans="1:23" x14ac:dyDescent="0.3">
      <c r="A250" s="203" t="s">
        <v>5454</v>
      </c>
      <c r="B250" s="203" t="s">
        <v>1245</v>
      </c>
      <c r="C250" s="203" t="s">
        <v>10959</v>
      </c>
      <c r="D250" s="203" t="s">
        <v>10960</v>
      </c>
      <c r="E250" s="203" t="s">
        <v>10961</v>
      </c>
      <c r="F250" s="203" t="s">
        <v>9451</v>
      </c>
      <c r="G250" s="203" t="s">
        <v>10961</v>
      </c>
      <c r="H250" s="203" t="s">
        <v>10962</v>
      </c>
      <c r="I250" s="203" t="s">
        <v>9453</v>
      </c>
      <c r="J250" s="203" t="s">
        <v>10963</v>
      </c>
      <c r="K250" s="84">
        <v>45564</v>
      </c>
      <c r="L250" s="84">
        <v>45565</v>
      </c>
      <c r="M250" s="84">
        <v>45652</v>
      </c>
      <c r="N250" s="203" t="s">
        <v>10964</v>
      </c>
      <c r="O250" s="86">
        <v>12000000</v>
      </c>
      <c r="P250" s="203" t="s">
        <v>10965</v>
      </c>
      <c r="Q250" s="203" t="s">
        <v>10963</v>
      </c>
      <c r="R250" s="84">
        <v>45562</v>
      </c>
      <c r="S250" s="84">
        <v>45562</v>
      </c>
      <c r="T250" s="84"/>
      <c r="U250" s="84"/>
      <c r="V250" s="84"/>
      <c r="W250" s="203" t="s">
        <v>9457</v>
      </c>
    </row>
    <row r="251" spans="1:23" x14ac:dyDescent="0.3">
      <c r="A251" s="203" t="s">
        <v>1605</v>
      </c>
      <c r="B251" s="203" t="s">
        <v>1247</v>
      </c>
      <c r="C251" s="203" t="s">
        <v>10986</v>
      </c>
      <c r="D251" s="203" t="s">
        <v>10987</v>
      </c>
      <c r="E251" s="203" t="s">
        <v>10988</v>
      </c>
      <c r="F251" s="203" t="s">
        <v>9451</v>
      </c>
      <c r="G251" s="203" t="s">
        <v>10988</v>
      </c>
      <c r="H251" s="203" t="s">
        <v>10989</v>
      </c>
      <c r="I251" s="203" t="s">
        <v>9453</v>
      </c>
      <c r="J251" s="203" t="s">
        <v>10990</v>
      </c>
      <c r="K251" s="84">
        <v>46042</v>
      </c>
      <c r="L251" s="84">
        <v>46042</v>
      </c>
      <c r="M251" s="84">
        <v>46222</v>
      </c>
      <c r="N251" s="203" t="s">
        <v>10991</v>
      </c>
      <c r="O251" s="86">
        <v>15859458</v>
      </c>
      <c r="P251" s="203" t="s">
        <v>10992</v>
      </c>
      <c r="Q251" s="203" t="s">
        <v>10990</v>
      </c>
      <c r="R251" s="84">
        <v>46041</v>
      </c>
      <c r="S251" s="84">
        <v>46041</v>
      </c>
      <c r="T251" s="84"/>
      <c r="U251" s="84"/>
      <c r="V251" s="84"/>
      <c r="W251" s="203" t="s">
        <v>9457</v>
      </c>
    </row>
    <row r="252" spans="1:23" x14ac:dyDescent="0.3">
      <c r="A252" s="203" t="s">
        <v>1467</v>
      </c>
      <c r="B252" s="203" t="s">
        <v>1247</v>
      </c>
      <c r="C252" s="203" t="s">
        <v>10966</v>
      </c>
      <c r="D252" s="203" t="s">
        <v>10967</v>
      </c>
      <c r="E252" s="203" t="s">
        <v>10968</v>
      </c>
      <c r="F252" s="203" t="s">
        <v>9451</v>
      </c>
      <c r="G252" s="203" t="s">
        <v>10968</v>
      </c>
      <c r="H252" s="203" t="s">
        <v>10969</v>
      </c>
      <c r="I252" s="203" t="s">
        <v>9453</v>
      </c>
      <c r="J252" s="203" t="s">
        <v>10970</v>
      </c>
      <c r="K252" s="84">
        <v>46052</v>
      </c>
      <c r="L252" s="84">
        <v>46053</v>
      </c>
      <c r="M252" s="84">
        <v>46233</v>
      </c>
      <c r="N252" s="203" t="s">
        <v>10971</v>
      </c>
      <c r="O252" s="86">
        <v>25760100</v>
      </c>
      <c r="P252" s="203" t="s">
        <v>10972</v>
      </c>
      <c r="Q252" s="203" t="s">
        <v>10970</v>
      </c>
      <c r="R252" s="84">
        <v>46052</v>
      </c>
      <c r="S252" s="84">
        <v>46052</v>
      </c>
      <c r="T252" s="84"/>
      <c r="U252" s="84"/>
      <c r="V252" s="84"/>
      <c r="W252" s="203" t="s">
        <v>9457</v>
      </c>
    </row>
    <row r="253" spans="1:23" x14ac:dyDescent="0.3">
      <c r="A253" s="203" t="s">
        <v>1467</v>
      </c>
      <c r="B253" s="203" t="s">
        <v>1247</v>
      </c>
      <c r="C253" s="203" t="s">
        <v>10966</v>
      </c>
      <c r="D253" s="203" t="s">
        <v>10973</v>
      </c>
      <c r="E253" s="203" t="s">
        <v>10968</v>
      </c>
      <c r="F253" s="203" t="s">
        <v>9451</v>
      </c>
      <c r="G253" s="203" t="s">
        <v>10968</v>
      </c>
      <c r="H253" s="203" t="s">
        <v>10973</v>
      </c>
      <c r="I253" s="203" t="s">
        <v>9469</v>
      </c>
      <c r="J253" s="203" t="s">
        <v>9470</v>
      </c>
      <c r="K253" s="84"/>
      <c r="L253" s="84"/>
      <c r="M253" s="84">
        <v>46233</v>
      </c>
      <c r="N253" s="203" t="s">
        <v>9471</v>
      </c>
      <c r="O253" s="86">
        <v>0</v>
      </c>
      <c r="P253" s="203" t="s">
        <v>10972</v>
      </c>
      <c r="Q253" s="203" t="s">
        <v>9473</v>
      </c>
      <c r="R253" s="84">
        <v>46052</v>
      </c>
      <c r="S253" s="84">
        <v>46052</v>
      </c>
      <c r="T253" s="84"/>
      <c r="U253" s="84"/>
      <c r="V253" s="84"/>
      <c r="W253" s="203" t="s">
        <v>9457</v>
      </c>
    </row>
    <row r="254" spans="1:23" x14ac:dyDescent="0.3">
      <c r="A254" s="203" t="s">
        <v>2940</v>
      </c>
      <c r="B254" s="203" t="s">
        <v>1245</v>
      </c>
      <c r="C254" s="203" t="s">
        <v>10974</v>
      </c>
      <c r="D254" s="203" t="s">
        <v>10975</v>
      </c>
      <c r="E254" s="203" t="s">
        <v>10976</v>
      </c>
      <c r="F254" s="203" t="s">
        <v>9451</v>
      </c>
      <c r="G254" s="203" t="s">
        <v>10976</v>
      </c>
      <c r="H254" s="203" t="s">
        <v>10977</v>
      </c>
      <c r="I254" s="203" t="s">
        <v>9462</v>
      </c>
      <c r="J254" s="203" t="s">
        <v>10031</v>
      </c>
      <c r="K254" s="84">
        <v>45582</v>
      </c>
      <c r="L254" s="84">
        <v>45582</v>
      </c>
      <c r="M254" s="84">
        <v>45657</v>
      </c>
      <c r="N254" s="203" t="s">
        <v>10978</v>
      </c>
      <c r="O254" s="86">
        <v>6601852</v>
      </c>
      <c r="P254" s="203" t="s">
        <v>10979</v>
      </c>
      <c r="Q254" s="203" t="s">
        <v>10031</v>
      </c>
      <c r="R254" s="84">
        <v>45581</v>
      </c>
      <c r="S254" s="84">
        <v>45581</v>
      </c>
      <c r="T254" s="84"/>
      <c r="U254" s="84"/>
      <c r="V254" s="84"/>
      <c r="W254" s="203" t="s">
        <v>9457</v>
      </c>
    </row>
    <row r="255" spans="1:23" x14ac:dyDescent="0.3">
      <c r="A255" s="203" t="s">
        <v>1572</v>
      </c>
      <c r="B255" s="203" t="s">
        <v>1246</v>
      </c>
      <c r="C255" s="203" t="s">
        <v>10800</v>
      </c>
      <c r="D255" s="203" t="s">
        <v>10801</v>
      </c>
      <c r="E255" s="203" t="s">
        <v>10802</v>
      </c>
      <c r="F255" s="203" t="s">
        <v>9451</v>
      </c>
      <c r="G255" s="203" t="s">
        <v>10802</v>
      </c>
      <c r="H255" s="203" t="s">
        <v>10803</v>
      </c>
      <c r="I255" s="203" t="s">
        <v>9453</v>
      </c>
      <c r="J255" s="203" t="s">
        <v>10804</v>
      </c>
      <c r="K255" s="84">
        <v>45986</v>
      </c>
      <c r="L255" s="84">
        <v>45986</v>
      </c>
      <c r="M255" s="84">
        <v>46015</v>
      </c>
      <c r="N255" s="203" t="s">
        <v>10805</v>
      </c>
      <c r="O255" s="86">
        <v>6000000</v>
      </c>
      <c r="P255" s="203" t="s">
        <v>10806</v>
      </c>
      <c r="Q255" s="203" t="s">
        <v>10804</v>
      </c>
      <c r="R255" s="84">
        <v>45985</v>
      </c>
      <c r="S255" s="84">
        <v>45985</v>
      </c>
      <c r="T255" s="84"/>
      <c r="U255" s="84"/>
      <c r="V255" s="84"/>
      <c r="W255" s="203" t="s">
        <v>9457</v>
      </c>
    </row>
    <row r="256" spans="1:23" x14ac:dyDescent="0.3">
      <c r="A256" s="203" t="s">
        <v>1467</v>
      </c>
      <c r="B256" s="203" t="s">
        <v>1247</v>
      </c>
      <c r="C256" s="203" t="s">
        <v>11000</v>
      </c>
      <c r="D256" s="203" t="s">
        <v>11001</v>
      </c>
      <c r="E256" s="203" t="s">
        <v>11002</v>
      </c>
      <c r="F256" s="203" t="s">
        <v>9451</v>
      </c>
      <c r="G256" s="203" t="s">
        <v>11002</v>
      </c>
      <c r="H256" s="203" t="s">
        <v>11003</v>
      </c>
      <c r="I256" s="203" t="s">
        <v>9453</v>
      </c>
      <c r="J256" s="203" t="s">
        <v>11004</v>
      </c>
      <c r="K256" s="84">
        <v>46041</v>
      </c>
      <c r="L256" s="84">
        <v>46041</v>
      </c>
      <c r="M256" s="84">
        <v>46221</v>
      </c>
      <c r="N256" s="203" t="s">
        <v>11005</v>
      </c>
      <c r="O256" s="86">
        <v>15859458</v>
      </c>
      <c r="P256" s="203" t="s">
        <v>11006</v>
      </c>
      <c r="Q256" s="203" t="s">
        <v>11007</v>
      </c>
      <c r="R256" s="84">
        <v>46040</v>
      </c>
      <c r="S256" s="84">
        <v>46040</v>
      </c>
      <c r="T256" s="84"/>
      <c r="U256" s="84"/>
      <c r="V256" s="84"/>
      <c r="W256" s="203" t="s">
        <v>9457</v>
      </c>
    </row>
    <row r="257" spans="1:23" x14ac:dyDescent="0.3">
      <c r="A257" s="203" t="s">
        <v>2940</v>
      </c>
      <c r="B257" s="203" t="s">
        <v>1245</v>
      </c>
      <c r="C257" s="203" t="s">
        <v>11008</v>
      </c>
      <c r="D257" s="203" t="s">
        <v>11009</v>
      </c>
      <c r="E257" s="203" t="s">
        <v>11010</v>
      </c>
      <c r="F257" s="203" t="s">
        <v>9451</v>
      </c>
      <c r="G257" s="203" t="s">
        <v>11010</v>
      </c>
      <c r="H257" s="203" t="s">
        <v>11011</v>
      </c>
      <c r="I257" s="203" t="s">
        <v>9462</v>
      </c>
      <c r="J257" s="203" t="s">
        <v>11012</v>
      </c>
      <c r="K257" s="84">
        <v>45642</v>
      </c>
      <c r="L257" s="84">
        <v>45642</v>
      </c>
      <c r="M257" s="84">
        <v>45657</v>
      </c>
      <c r="N257" s="203" t="s">
        <v>11013</v>
      </c>
      <c r="O257" s="86">
        <v>733319691</v>
      </c>
      <c r="P257" s="203" t="s">
        <v>11014</v>
      </c>
      <c r="Q257" s="203" t="s">
        <v>11012</v>
      </c>
      <c r="R257" s="84">
        <v>45608</v>
      </c>
      <c r="S257" s="84">
        <v>45608</v>
      </c>
      <c r="T257" s="84">
        <v>45617</v>
      </c>
      <c r="U257" s="84">
        <v>45617</v>
      </c>
      <c r="V257" s="84">
        <v>45630</v>
      </c>
      <c r="W257" s="203" t="s">
        <v>9457</v>
      </c>
    </row>
    <row r="258" spans="1:23" x14ac:dyDescent="0.3">
      <c r="A258" s="203" t="s">
        <v>5454</v>
      </c>
      <c r="B258" s="203" t="s">
        <v>1245</v>
      </c>
      <c r="C258" s="203" t="s">
        <v>10644</v>
      </c>
      <c r="D258" s="203" t="s">
        <v>10645</v>
      </c>
      <c r="E258" s="203" t="s">
        <v>10646</v>
      </c>
      <c r="F258" s="203" t="s">
        <v>9451</v>
      </c>
      <c r="G258" s="203" t="s">
        <v>10646</v>
      </c>
      <c r="H258" s="203" t="s">
        <v>10647</v>
      </c>
      <c r="I258" s="203" t="s">
        <v>9453</v>
      </c>
      <c r="J258" s="203" t="s">
        <v>10648</v>
      </c>
      <c r="K258" s="84">
        <v>45610</v>
      </c>
      <c r="L258" s="84">
        <v>45610</v>
      </c>
      <c r="M258" s="84">
        <v>45654</v>
      </c>
      <c r="N258" s="203" t="s">
        <v>10649</v>
      </c>
      <c r="O258" s="86">
        <v>6000000</v>
      </c>
      <c r="P258" s="203" t="s">
        <v>10650</v>
      </c>
      <c r="Q258" s="203" t="s">
        <v>10648</v>
      </c>
      <c r="R258" s="84">
        <v>45609</v>
      </c>
      <c r="S258" s="84">
        <v>45609</v>
      </c>
      <c r="T258" s="84"/>
      <c r="U258" s="84"/>
      <c r="V258" s="84"/>
      <c r="W258" s="203" t="s">
        <v>9457</v>
      </c>
    </row>
    <row r="259" spans="1:23" x14ac:dyDescent="0.3">
      <c r="A259" s="203" t="s">
        <v>1605</v>
      </c>
      <c r="B259" s="203" t="s">
        <v>1247</v>
      </c>
      <c r="C259" s="203" t="s">
        <v>11023</v>
      </c>
      <c r="D259" s="203" t="s">
        <v>11024</v>
      </c>
      <c r="E259" s="203" t="s">
        <v>11025</v>
      </c>
      <c r="F259" s="203" t="s">
        <v>9451</v>
      </c>
      <c r="G259" s="203" t="s">
        <v>11025</v>
      </c>
      <c r="H259" s="203" t="s">
        <v>11026</v>
      </c>
      <c r="I259" s="203" t="s">
        <v>9453</v>
      </c>
      <c r="J259" s="203" t="s">
        <v>11027</v>
      </c>
      <c r="K259" s="84">
        <v>46238</v>
      </c>
      <c r="L259" s="84">
        <v>46246</v>
      </c>
      <c r="M259" s="84">
        <v>46387</v>
      </c>
      <c r="N259" s="203" t="s">
        <v>10230</v>
      </c>
      <c r="O259" s="86">
        <v>20751191</v>
      </c>
      <c r="P259" s="203" t="s">
        <v>11028</v>
      </c>
      <c r="Q259" s="203" t="s">
        <v>11027</v>
      </c>
      <c r="R259" s="84">
        <v>46237</v>
      </c>
      <c r="S259" s="84">
        <v>46237</v>
      </c>
      <c r="T259" s="84"/>
      <c r="U259" s="84"/>
      <c r="V259" s="84"/>
      <c r="W259" s="203" t="s">
        <v>9457</v>
      </c>
    </row>
    <row r="260" spans="1:23" x14ac:dyDescent="0.3">
      <c r="A260" s="203" t="s">
        <v>1572</v>
      </c>
      <c r="B260" s="203" t="s">
        <v>1246</v>
      </c>
      <c r="C260" s="203" t="s">
        <v>11029</v>
      </c>
      <c r="D260" s="203" t="s">
        <v>11030</v>
      </c>
      <c r="E260" s="203" t="s">
        <v>11031</v>
      </c>
      <c r="F260" s="203" t="s">
        <v>9451</v>
      </c>
      <c r="G260" s="203" t="s">
        <v>11031</v>
      </c>
      <c r="H260" s="203" t="s">
        <v>11032</v>
      </c>
      <c r="I260" s="203" t="s">
        <v>9533</v>
      </c>
      <c r="J260" s="203" t="s">
        <v>11033</v>
      </c>
      <c r="K260" s="84">
        <v>45911</v>
      </c>
      <c r="L260" s="84">
        <v>45911</v>
      </c>
      <c r="M260" s="84">
        <v>46001</v>
      </c>
      <c r="N260" s="203" t="s">
        <v>11034</v>
      </c>
      <c r="O260" s="86">
        <v>15000000</v>
      </c>
      <c r="P260" s="203" t="s">
        <v>11035</v>
      </c>
      <c r="Q260" s="203" t="s">
        <v>11033</v>
      </c>
      <c r="R260" s="84">
        <v>45911</v>
      </c>
      <c r="S260" s="84">
        <v>45911</v>
      </c>
      <c r="T260" s="84"/>
      <c r="U260" s="84"/>
      <c r="V260" s="84"/>
      <c r="W260" s="203" t="s">
        <v>9457</v>
      </c>
    </row>
    <row r="261" spans="1:23" x14ac:dyDescent="0.3">
      <c r="A261" s="203" t="s">
        <v>1572</v>
      </c>
      <c r="B261" s="203" t="s">
        <v>1246</v>
      </c>
      <c r="C261" s="203" t="s">
        <v>11051</v>
      </c>
      <c r="D261" s="203" t="s">
        <v>11052</v>
      </c>
      <c r="E261" s="203" t="s">
        <v>11053</v>
      </c>
      <c r="F261" s="203" t="s">
        <v>9451</v>
      </c>
      <c r="G261" s="203" t="s">
        <v>11053</v>
      </c>
      <c r="H261" s="203" t="s">
        <v>11054</v>
      </c>
      <c r="I261" s="203" t="s">
        <v>9453</v>
      </c>
      <c r="J261" s="203" t="s">
        <v>11055</v>
      </c>
      <c r="K261" s="84">
        <v>45925</v>
      </c>
      <c r="L261" s="84">
        <v>45926</v>
      </c>
      <c r="M261" s="84">
        <v>46015</v>
      </c>
      <c r="N261" s="203" t="s">
        <v>11056</v>
      </c>
      <c r="O261" s="86">
        <v>10500000</v>
      </c>
      <c r="P261" s="203" t="s">
        <v>11057</v>
      </c>
      <c r="Q261" s="203" t="s">
        <v>11055</v>
      </c>
      <c r="R261" s="84">
        <v>45925</v>
      </c>
      <c r="S261" s="84">
        <v>45925</v>
      </c>
      <c r="T261" s="84"/>
      <c r="U261" s="84"/>
      <c r="V261" s="84"/>
      <c r="W261" s="203" t="s">
        <v>9457</v>
      </c>
    </row>
    <row r="262" spans="1:23" x14ac:dyDescent="0.3">
      <c r="A262" s="203" t="s">
        <v>1542</v>
      </c>
      <c r="B262" s="203" t="s">
        <v>1245</v>
      </c>
      <c r="C262" s="203" t="s">
        <v>10637</v>
      </c>
      <c r="D262" s="203" t="s">
        <v>10638</v>
      </c>
      <c r="E262" s="203" t="s">
        <v>10639</v>
      </c>
      <c r="F262" s="203" t="s">
        <v>9451</v>
      </c>
      <c r="G262" s="203" t="s">
        <v>10639</v>
      </c>
      <c r="H262" s="203" t="s">
        <v>10640</v>
      </c>
      <c r="I262" s="203" t="s">
        <v>9462</v>
      </c>
      <c r="J262" s="203" t="s">
        <v>10641</v>
      </c>
      <c r="K262" s="84">
        <v>45593</v>
      </c>
      <c r="L262" s="84">
        <v>45593</v>
      </c>
      <c r="M262" s="84">
        <v>45657</v>
      </c>
      <c r="N262" s="203" t="s">
        <v>10642</v>
      </c>
      <c r="O262" s="86">
        <v>8633333</v>
      </c>
      <c r="P262" s="203" t="s">
        <v>10643</v>
      </c>
      <c r="Q262" s="203" t="s">
        <v>10641</v>
      </c>
      <c r="R262" s="84">
        <v>45590</v>
      </c>
      <c r="S262" s="84">
        <v>45590</v>
      </c>
      <c r="T262" s="84"/>
      <c r="U262" s="84"/>
      <c r="V262" s="84"/>
      <c r="W262" s="203" t="s">
        <v>9457</v>
      </c>
    </row>
    <row r="263" spans="1:23" x14ac:dyDescent="0.3">
      <c r="A263" s="203" t="s">
        <v>2940</v>
      </c>
      <c r="B263" s="203" t="s">
        <v>1245</v>
      </c>
      <c r="C263" s="203" t="s">
        <v>11044</v>
      </c>
      <c r="D263" s="203" t="s">
        <v>11045</v>
      </c>
      <c r="E263" s="203" t="s">
        <v>11046</v>
      </c>
      <c r="F263" s="203" t="s">
        <v>9451</v>
      </c>
      <c r="G263" s="203" t="s">
        <v>11046</v>
      </c>
      <c r="H263" s="203" t="s">
        <v>11047</v>
      </c>
      <c r="I263" s="203" t="s">
        <v>9462</v>
      </c>
      <c r="J263" s="203" t="s">
        <v>11048</v>
      </c>
      <c r="K263" s="84">
        <v>45585</v>
      </c>
      <c r="L263" s="84">
        <v>45586</v>
      </c>
      <c r="M263" s="84">
        <v>45657</v>
      </c>
      <c r="N263" s="203" t="s">
        <v>11049</v>
      </c>
      <c r="O263" s="86">
        <v>6161729</v>
      </c>
      <c r="P263" s="203" t="s">
        <v>11050</v>
      </c>
      <c r="Q263" s="203" t="s">
        <v>11048</v>
      </c>
      <c r="R263" s="84">
        <v>45584</v>
      </c>
      <c r="S263" s="84">
        <v>45584</v>
      </c>
      <c r="T263" s="84"/>
      <c r="U263" s="84"/>
      <c r="V263" s="84"/>
      <c r="W263" s="203" t="s">
        <v>9457</v>
      </c>
    </row>
    <row r="264" spans="1:23" x14ac:dyDescent="0.3">
      <c r="A264" s="203" t="s">
        <v>1605</v>
      </c>
      <c r="B264" s="203" t="s">
        <v>1247</v>
      </c>
      <c r="C264" s="203" t="s">
        <v>12168</v>
      </c>
      <c r="D264" s="203" t="s">
        <v>12169</v>
      </c>
      <c r="E264" s="203" t="s">
        <v>12170</v>
      </c>
      <c r="F264" s="203" t="s">
        <v>9451</v>
      </c>
      <c r="G264" s="203" t="s">
        <v>12170</v>
      </c>
      <c r="H264" s="203" t="s">
        <v>12171</v>
      </c>
      <c r="I264" s="203" t="s">
        <v>9453</v>
      </c>
      <c r="J264" s="203" t="s">
        <v>12172</v>
      </c>
      <c r="K264" s="84">
        <v>46040</v>
      </c>
      <c r="L264" s="84">
        <v>46041</v>
      </c>
      <c r="M264" s="84">
        <v>46221</v>
      </c>
      <c r="N264" s="203" t="s">
        <v>12173</v>
      </c>
      <c r="O264" s="86">
        <v>31960242</v>
      </c>
      <c r="P264" s="203" t="s">
        <v>12174</v>
      </c>
      <c r="Q264" s="203" t="s">
        <v>12172</v>
      </c>
      <c r="R264" s="84">
        <v>46039</v>
      </c>
      <c r="S264" s="84">
        <v>46039</v>
      </c>
      <c r="T264" s="84"/>
      <c r="U264" s="84"/>
      <c r="V264" s="84"/>
      <c r="W264" s="203" t="s">
        <v>9457</v>
      </c>
    </row>
    <row r="265" spans="1:23" x14ac:dyDescent="0.3">
      <c r="A265" s="203" t="s">
        <v>1476</v>
      </c>
      <c r="B265" s="203" t="s">
        <v>1246</v>
      </c>
      <c r="C265" s="203" t="s">
        <v>12882</v>
      </c>
      <c r="D265" s="203" t="s">
        <v>12883</v>
      </c>
      <c r="E265" s="203" t="s">
        <v>12884</v>
      </c>
      <c r="F265" s="203" t="s">
        <v>9451</v>
      </c>
      <c r="G265" s="203" t="s">
        <v>12884</v>
      </c>
      <c r="H265" s="203" t="s">
        <v>12885</v>
      </c>
      <c r="I265" s="203" t="s">
        <v>9462</v>
      </c>
      <c r="J265" s="203" t="s">
        <v>12886</v>
      </c>
      <c r="K265" s="84">
        <v>45694</v>
      </c>
      <c r="L265" s="84">
        <v>45694</v>
      </c>
      <c r="M265" s="84">
        <v>45874</v>
      </c>
      <c r="N265" s="203" t="s">
        <v>12887</v>
      </c>
      <c r="O265" s="86">
        <v>29675250</v>
      </c>
      <c r="P265" s="203" t="s">
        <v>12888</v>
      </c>
      <c r="Q265" s="203" t="s">
        <v>12886</v>
      </c>
      <c r="R265" s="84">
        <v>45692</v>
      </c>
      <c r="S265" s="84">
        <v>45692</v>
      </c>
      <c r="T265" s="84"/>
      <c r="U265" s="84"/>
      <c r="V265" s="84"/>
      <c r="W265" s="203" t="s">
        <v>9457</v>
      </c>
    </row>
    <row r="266" spans="1:23" x14ac:dyDescent="0.3">
      <c r="A266" s="203" t="s">
        <v>1467</v>
      </c>
      <c r="B266" s="203" t="s">
        <v>1247</v>
      </c>
      <c r="C266" s="203" t="s">
        <v>11058</v>
      </c>
      <c r="D266" s="203" t="s">
        <v>11059</v>
      </c>
      <c r="E266" s="203" t="s">
        <v>11060</v>
      </c>
      <c r="F266" s="203" t="s">
        <v>9451</v>
      </c>
      <c r="G266" s="203" t="s">
        <v>11060</v>
      </c>
      <c r="H266" s="203" t="s">
        <v>11061</v>
      </c>
      <c r="I266" s="203" t="s">
        <v>9504</v>
      </c>
      <c r="J266" s="203" t="s">
        <v>11062</v>
      </c>
      <c r="K266" s="84">
        <v>46040</v>
      </c>
      <c r="L266" s="84">
        <v>46041</v>
      </c>
      <c r="M266" s="84">
        <v>46222</v>
      </c>
      <c r="N266" s="203" t="s">
        <v>11063</v>
      </c>
      <c r="O266" s="86">
        <v>25760100</v>
      </c>
      <c r="P266" s="203" t="s">
        <v>11064</v>
      </c>
      <c r="Q266" s="203" t="s">
        <v>11062</v>
      </c>
      <c r="R266" s="84">
        <v>46040</v>
      </c>
      <c r="S266" s="84">
        <v>46040</v>
      </c>
      <c r="T266" s="84"/>
      <c r="U266" s="84"/>
      <c r="V266" s="84"/>
      <c r="W266" s="203" t="s">
        <v>9457</v>
      </c>
    </row>
    <row r="267" spans="1:23" x14ac:dyDescent="0.3">
      <c r="A267" s="203" t="s">
        <v>1605</v>
      </c>
      <c r="B267" s="203" t="s">
        <v>1247</v>
      </c>
      <c r="C267" s="203" t="s">
        <v>13963</v>
      </c>
      <c r="D267" s="203" t="s">
        <v>13964</v>
      </c>
      <c r="E267" s="203" t="s">
        <v>13965</v>
      </c>
      <c r="F267" s="203" t="s">
        <v>9451</v>
      </c>
      <c r="G267" s="203" t="s">
        <v>13965</v>
      </c>
      <c r="H267" s="203" t="s">
        <v>13966</v>
      </c>
      <c r="I267" s="203" t="s">
        <v>9453</v>
      </c>
      <c r="J267" s="203" t="s">
        <v>11499</v>
      </c>
      <c r="K267" s="84">
        <v>46237</v>
      </c>
      <c r="L267" s="84">
        <v>46244</v>
      </c>
      <c r="M267" s="84">
        <v>46387</v>
      </c>
      <c r="N267" s="203" t="s">
        <v>9670</v>
      </c>
      <c r="O267" s="86">
        <v>13746377</v>
      </c>
      <c r="P267" s="203" t="s">
        <v>13967</v>
      </c>
      <c r="Q267" s="203" t="s">
        <v>11499</v>
      </c>
      <c r="R267" s="84">
        <v>46237</v>
      </c>
      <c r="S267" s="84">
        <v>46237</v>
      </c>
      <c r="T267" s="84"/>
      <c r="U267" s="84"/>
      <c r="V267" s="84"/>
      <c r="W267" s="203" t="s">
        <v>9457</v>
      </c>
    </row>
    <row r="268" spans="1:23" x14ac:dyDescent="0.3">
      <c r="A268" s="203" t="s">
        <v>1476</v>
      </c>
      <c r="B268" s="203" t="s">
        <v>1246</v>
      </c>
      <c r="C268" s="203" t="s">
        <v>11065</v>
      </c>
      <c r="D268" s="203" t="s">
        <v>11066</v>
      </c>
      <c r="E268" s="203" t="s">
        <v>11067</v>
      </c>
      <c r="F268" s="203" t="s">
        <v>9451</v>
      </c>
      <c r="G268" s="203" t="s">
        <v>11067</v>
      </c>
      <c r="H268" s="203" t="s">
        <v>11068</v>
      </c>
      <c r="I268" s="203" t="s">
        <v>9453</v>
      </c>
      <c r="J268" s="203" t="s">
        <v>11069</v>
      </c>
      <c r="K268" s="84">
        <v>45722</v>
      </c>
      <c r="L268" s="84">
        <v>45726</v>
      </c>
      <c r="M268" s="84">
        <v>45786</v>
      </c>
      <c r="N268" s="203" t="s">
        <v>11070</v>
      </c>
      <c r="O268" s="86">
        <v>83703030.299999997</v>
      </c>
      <c r="P268" s="203" t="s">
        <v>11071</v>
      </c>
      <c r="Q268" s="203" t="s">
        <v>11069</v>
      </c>
      <c r="R268" s="84">
        <v>45712</v>
      </c>
      <c r="S268" s="84">
        <v>45712</v>
      </c>
      <c r="T268" s="84">
        <v>45716</v>
      </c>
      <c r="U268" s="84">
        <v>45716</v>
      </c>
      <c r="V268" s="84">
        <v>45716</v>
      </c>
      <c r="W268" s="203" t="s">
        <v>9457</v>
      </c>
    </row>
    <row r="269" spans="1:23" x14ac:dyDescent="0.3">
      <c r="A269" s="203" t="s">
        <v>1605</v>
      </c>
      <c r="B269" s="203" t="s">
        <v>1247</v>
      </c>
      <c r="C269" s="203" t="s">
        <v>10980</v>
      </c>
      <c r="D269" s="203" t="s">
        <v>10981</v>
      </c>
      <c r="E269" s="203" t="s">
        <v>10982</v>
      </c>
      <c r="F269" s="203" t="s">
        <v>9451</v>
      </c>
      <c r="G269" s="203" t="s">
        <v>10982</v>
      </c>
      <c r="H269" s="203" t="s">
        <v>10983</v>
      </c>
      <c r="I269" s="203" t="s">
        <v>9453</v>
      </c>
      <c r="J269" s="203" t="s">
        <v>10984</v>
      </c>
      <c r="K269" s="84">
        <v>46233</v>
      </c>
      <c r="L269" s="84">
        <v>46233</v>
      </c>
      <c r="M269" s="84">
        <v>46385</v>
      </c>
      <c r="N269" s="203" t="s">
        <v>10721</v>
      </c>
      <c r="O269" s="86">
        <v>21466750</v>
      </c>
      <c r="P269" s="203" t="s">
        <v>10985</v>
      </c>
      <c r="Q269" s="203" t="s">
        <v>10984</v>
      </c>
      <c r="R269" s="84">
        <v>46232</v>
      </c>
      <c r="S269" s="84">
        <v>46232</v>
      </c>
      <c r="T269" s="84"/>
      <c r="U269" s="84"/>
      <c r="V269" s="84"/>
      <c r="W269" s="203" t="s">
        <v>9457</v>
      </c>
    </row>
    <row r="270" spans="1:23" x14ac:dyDescent="0.3">
      <c r="A270" s="203" t="s">
        <v>1665</v>
      </c>
      <c r="B270" s="203" t="s">
        <v>1247</v>
      </c>
      <c r="C270" s="203" t="s">
        <v>11087</v>
      </c>
      <c r="D270" s="203" t="s">
        <v>11088</v>
      </c>
      <c r="E270" s="203" t="s">
        <v>11089</v>
      </c>
      <c r="F270" s="203" t="s">
        <v>9451</v>
      </c>
      <c r="G270" s="203" t="s">
        <v>11089</v>
      </c>
      <c r="H270" s="203" t="s">
        <v>11090</v>
      </c>
      <c r="I270" s="203" t="s">
        <v>9453</v>
      </c>
      <c r="J270" s="203" t="s">
        <v>11091</v>
      </c>
      <c r="K270" s="84">
        <v>46047</v>
      </c>
      <c r="L270" s="84">
        <v>46047</v>
      </c>
      <c r="M270" s="84">
        <v>46199</v>
      </c>
      <c r="N270" s="203" t="s">
        <v>11092</v>
      </c>
      <c r="O270" s="86">
        <v>19931985</v>
      </c>
      <c r="P270" s="203" t="s">
        <v>11093</v>
      </c>
      <c r="Q270" s="203" t="s">
        <v>11091</v>
      </c>
      <c r="R270" s="84">
        <v>46047</v>
      </c>
      <c r="S270" s="84">
        <v>46047</v>
      </c>
      <c r="T270" s="84"/>
      <c r="U270" s="84"/>
      <c r="V270" s="84"/>
      <c r="W270" s="203" t="s">
        <v>9457</v>
      </c>
    </row>
    <row r="271" spans="1:23" x14ac:dyDescent="0.3">
      <c r="A271" s="203" t="s">
        <v>1433</v>
      </c>
      <c r="B271" s="203" t="s">
        <v>1246</v>
      </c>
      <c r="C271" s="203" t="s">
        <v>11100</v>
      </c>
      <c r="D271" s="203" t="s">
        <v>11101</v>
      </c>
      <c r="E271" s="203" t="s">
        <v>11102</v>
      </c>
      <c r="F271" s="203" t="s">
        <v>9451</v>
      </c>
      <c r="G271" s="203" t="s">
        <v>11102</v>
      </c>
      <c r="H271" s="203" t="s">
        <v>11103</v>
      </c>
      <c r="I271" s="203" t="s">
        <v>9462</v>
      </c>
      <c r="J271" s="203" t="s">
        <v>11104</v>
      </c>
      <c r="K271" s="84">
        <v>45797</v>
      </c>
      <c r="L271" s="84">
        <v>45798</v>
      </c>
      <c r="M271" s="84">
        <v>45920</v>
      </c>
      <c r="N271" s="203" t="s">
        <v>11105</v>
      </c>
      <c r="O271" s="86">
        <v>15945588</v>
      </c>
      <c r="P271" s="203" t="s">
        <v>11106</v>
      </c>
      <c r="Q271" s="203" t="s">
        <v>11104</v>
      </c>
      <c r="R271" s="84">
        <v>45797</v>
      </c>
      <c r="S271" s="84">
        <v>45797</v>
      </c>
      <c r="T271" s="84"/>
      <c r="U271" s="84"/>
      <c r="V271" s="84"/>
      <c r="W271" s="203" t="s">
        <v>9457</v>
      </c>
    </row>
    <row r="272" spans="1:23" x14ac:dyDescent="0.3">
      <c r="A272" s="203" t="s">
        <v>1605</v>
      </c>
      <c r="B272" s="203" t="s">
        <v>1247</v>
      </c>
      <c r="C272" s="203" t="s">
        <v>12662</v>
      </c>
      <c r="D272" s="203" t="s">
        <v>12663</v>
      </c>
      <c r="E272" s="203" t="s">
        <v>12664</v>
      </c>
      <c r="F272" s="203" t="s">
        <v>9451</v>
      </c>
      <c r="G272" s="203" t="s">
        <v>12664</v>
      </c>
      <c r="H272" s="203" t="s">
        <v>12665</v>
      </c>
      <c r="I272" s="203" t="s">
        <v>9453</v>
      </c>
      <c r="J272" s="203" t="s">
        <v>12666</v>
      </c>
      <c r="K272" s="84">
        <v>46041</v>
      </c>
      <c r="L272" s="84">
        <v>46042</v>
      </c>
      <c r="M272" s="84">
        <v>46222</v>
      </c>
      <c r="N272" s="203" t="s">
        <v>12667</v>
      </c>
      <c r="O272" s="86">
        <v>25760100</v>
      </c>
      <c r="P272" s="203" t="s">
        <v>12668</v>
      </c>
      <c r="Q272" s="203" t="s">
        <v>12666</v>
      </c>
      <c r="R272" s="84">
        <v>46041</v>
      </c>
      <c r="S272" s="84">
        <v>46041</v>
      </c>
      <c r="T272" s="84"/>
      <c r="U272" s="84"/>
      <c r="V272" s="84"/>
      <c r="W272" s="203" t="s">
        <v>9457</v>
      </c>
    </row>
    <row r="273" spans="1:23" x14ac:dyDescent="0.3">
      <c r="A273" s="203" t="s">
        <v>2935</v>
      </c>
      <c r="B273" s="203" t="s">
        <v>1245</v>
      </c>
      <c r="C273" s="203" t="s">
        <v>9613</v>
      </c>
      <c r="D273" s="203" t="s">
        <v>9614</v>
      </c>
      <c r="E273" s="203" t="s">
        <v>9615</v>
      </c>
      <c r="F273" s="203" t="s">
        <v>9451</v>
      </c>
      <c r="G273" s="203" t="s">
        <v>9615</v>
      </c>
      <c r="H273" s="203" t="s">
        <v>9616</v>
      </c>
      <c r="I273" s="203" t="s">
        <v>9462</v>
      </c>
      <c r="J273" s="203" t="s">
        <v>9617</v>
      </c>
      <c r="K273" s="84">
        <v>45368</v>
      </c>
      <c r="L273" s="84">
        <v>45369</v>
      </c>
      <c r="M273" s="84">
        <v>45552</v>
      </c>
      <c r="N273" s="203" t="s">
        <v>9618</v>
      </c>
      <c r="O273" s="86">
        <v>12622590</v>
      </c>
      <c r="P273" s="203" t="s">
        <v>9619</v>
      </c>
      <c r="Q273" s="203" t="s">
        <v>9620</v>
      </c>
      <c r="R273" s="84">
        <v>45367</v>
      </c>
      <c r="S273" s="84">
        <v>45367</v>
      </c>
      <c r="T273" s="84"/>
      <c r="U273" s="84"/>
      <c r="V273" s="84"/>
      <c r="W273" s="203" t="s">
        <v>9457</v>
      </c>
    </row>
    <row r="274" spans="1:23" x14ac:dyDescent="0.3">
      <c r="A274" s="203" t="s">
        <v>1467</v>
      </c>
      <c r="B274" s="203" t="s">
        <v>1247</v>
      </c>
      <c r="C274" s="203" t="s">
        <v>33848</v>
      </c>
      <c r="D274" s="203" t="s">
        <v>33849</v>
      </c>
      <c r="E274" s="203" t="s">
        <v>33850</v>
      </c>
      <c r="F274" s="203" t="s">
        <v>9451</v>
      </c>
      <c r="G274" s="203" t="s">
        <v>33850</v>
      </c>
      <c r="H274" s="203" t="s">
        <v>33851</v>
      </c>
      <c r="I274" s="203" t="s">
        <v>33845</v>
      </c>
      <c r="J274" s="203" t="s">
        <v>33852</v>
      </c>
      <c r="K274" s="84"/>
      <c r="L274" s="84"/>
      <c r="M274" s="84">
        <v>46387</v>
      </c>
      <c r="N274" s="203" t="s">
        <v>17871</v>
      </c>
      <c r="O274" s="86">
        <v>11454053</v>
      </c>
      <c r="P274" s="203" t="s">
        <v>33853</v>
      </c>
      <c r="Q274" s="203" t="s">
        <v>33852</v>
      </c>
      <c r="R274" s="84">
        <v>46254</v>
      </c>
      <c r="S274" s="84">
        <v>46254</v>
      </c>
      <c r="T274" s="84"/>
      <c r="U274" s="84"/>
      <c r="V274" s="84"/>
      <c r="W274" s="203" t="s">
        <v>9457</v>
      </c>
    </row>
    <row r="275" spans="1:23" x14ac:dyDescent="0.3">
      <c r="A275" s="203" t="s">
        <v>2935</v>
      </c>
      <c r="B275" s="203" t="s">
        <v>1245</v>
      </c>
      <c r="C275" s="203" t="s">
        <v>11141</v>
      </c>
      <c r="D275" s="203" t="s">
        <v>11142</v>
      </c>
      <c r="E275" s="203" t="s">
        <v>11143</v>
      </c>
      <c r="F275" s="203" t="s">
        <v>9451</v>
      </c>
      <c r="G275" s="203" t="s">
        <v>11143</v>
      </c>
      <c r="H275" s="203" t="s">
        <v>11144</v>
      </c>
      <c r="I275" s="203" t="s">
        <v>9462</v>
      </c>
      <c r="J275" s="203" t="s">
        <v>9617</v>
      </c>
      <c r="K275" s="84">
        <v>45384</v>
      </c>
      <c r="L275" s="84">
        <v>45385</v>
      </c>
      <c r="M275" s="84">
        <v>45567</v>
      </c>
      <c r="N275" s="203" t="s">
        <v>11145</v>
      </c>
      <c r="O275" s="86">
        <v>12622590</v>
      </c>
      <c r="P275" s="203" t="s">
        <v>11146</v>
      </c>
      <c r="Q275" s="203" t="s">
        <v>11147</v>
      </c>
      <c r="R275" s="84">
        <v>45384</v>
      </c>
      <c r="S275" s="84">
        <v>45384</v>
      </c>
      <c r="T275" s="84"/>
      <c r="U275" s="84"/>
      <c r="V275" s="84"/>
      <c r="W275" s="203" t="s">
        <v>9457</v>
      </c>
    </row>
    <row r="276" spans="1:23" x14ac:dyDescent="0.3">
      <c r="A276" s="203" t="s">
        <v>1605</v>
      </c>
      <c r="B276" s="203" t="s">
        <v>1247</v>
      </c>
      <c r="C276" s="203" t="s">
        <v>33854</v>
      </c>
      <c r="D276" s="203" t="s">
        <v>33855</v>
      </c>
      <c r="E276" s="203" t="s">
        <v>33856</v>
      </c>
      <c r="F276" s="203" t="s">
        <v>9451</v>
      </c>
      <c r="G276" s="203" t="s">
        <v>33856</v>
      </c>
      <c r="H276" s="203" t="s">
        <v>33857</v>
      </c>
      <c r="I276" s="203" t="s">
        <v>9482</v>
      </c>
      <c r="J276" s="203" t="s">
        <v>15186</v>
      </c>
      <c r="K276" s="84">
        <v>46246</v>
      </c>
      <c r="L276" s="84"/>
      <c r="M276" s="84">
        <v>46387</v>
      </c>
      <c r="N276" s="203" t="s">
        <v>33336</v>
      </c>
      <c r="O276" s="86">
        <v>24857966</v>
      </c>
      <c r="P276" s="203" t="s">
        <v>33858</v>
      </c>
      <c r="Q276" s="203" t="s">
        <v>15186</v>
      </c>
      <c r="R276" s="84">
        <v>46245</v>
      </c>
      <c r="S276" s="84">
        <v>46245</v>
      </c>
      <c r="T276" s="84"/>
      <c r="U276" s="84"/>
      <c r="V276" s="84"/>
      <c r="W276" s="203" t="s">
        <v>9457</v>
      </c>
    </row>
    <row r="277" spans="1:23" x14ac:dyDescent="0.3">
      <c r="A277" s="203" t="s">
        <v>1572</v>
      </c>
      <c r="B277" s="203" t="s">
        <v>1246</v>
      </c>
      <c r="C277" s="203" t="s">
        <v>10402</v>
      </c>
      <c r="D277" s="203" t="s">
        <v>10403</v>
      </c>
      <c r="E277" s="203" t="s">
        <v>10404</v>
      </c>
      <c r="F277" s="203" t="s">
        <v>9451</v>
      </c>
      <c r="G277" s="203" t="s">
        <v>10404</v>
      </c>
      <c r="H277" s="203" t="s">
        <v>10405</v>
      </c>
      <c r="I277" s="203" t="s">
        <v>9462</v>
      </c>
      <c r="J277" s="203" t="s">
        <v>10406</v>
      </c>
      <c r="K277" s="84">
        <v>45932</v>
      </c>
      <c r="L277" s="84">
        <v>45932</v>
      </c>
      <c r="M277" s="84">
        <v>46022</v>
      </c>
      <c r="N277" s="203" t="s">
        <v>10407</v>
      </c>
      <c r="O277" s="86">
        <v>11959191</v>
      </c>
      <c r="P277" s="203" t="s">
        <v>10408</v>
      </c>
      <c r="Q277" s="203" t="s">
        <v>10406</v>
      </c>
      <c r="R277" s="84">
        <v>45932</v>
      </c>
      <c r="S277" s="84">
        <v>45932</v>
      </c>
      <c r="T277" s="84"/>
      <c r="U277" s="84"/>
      <c r="V277" s="84"/>
      <c r="W277" s="203" t="s">
        <v>9457</v>
      </c>
    </row>
    <row r="278" spans="1:23" x14ac:dyDescent="0.3">
      <c r="A278" s="203" t="s">
        <v>5454</v>
      </c>
      <c r="B278" s="203" t="s">
        <v>1245</v>
      </c>
      <c r="C278" s="203" t="s">
        <v>11127</v>
      </c>
      <c r="D278" s="203" t="s">
        <v>11128</v>
      </c>
      <c r="E278" s="203" t="s">
        <v>11129</v>
      </c>
      <c r="F278" s="203" t="s">
        <v>9451</v>
      </c>
      <c r="G278" s="203" t="s">
        <v>11129</v>
      </c>
      <c r="H278" s="203" t="s">
        <v>11130</v>
      </c>
      <c r="I278" s="203" t="s">
        <v>9453</v>
      </c>
      <c r="J278" s="203" t="s">
        <v>11131</v>
      </c>
      <c r="K278" s="84">
        <v>45531</v>
      </c>
      <c r="L278" s="84">
        <v>45532</v>
      </c>
      <c r="M278" s="84">
        <v>45592</v>
      </c>
      <c r="N278" s="203" t="s">
        <v>11132</v>
      </c>
      <c r="O278" s="86">
        <v>8000000</v>
      </c>
      <c r="P278" s="203" t="s">
        <v>11133</v>
      </c>
      <c r="Q278" s="203" t="s">
        <v>11131</v>
      </c>
      <c r="R278" s="84">
        <v>45530</v>
      </c>
      <c r="S278" s="84">
        <v>45530</v>
      </c>
      <c r="T278" s="84"/>
      <c r="U278" s="84"/>
      <c r="V278" s="84"/>
      <c r="W278" s="203" t="s">
        <v>9457</v>
      </c>
    </row>
    <row r="279" spans="1:23" x14ac:dyDescent="0.3">
      <c r="A279" s="203" t="s">
        <v>5454</v>
      </c>
      <c r="B279" s="203" t="s">
        <v>1245</v>
      </c>
      <c r="C279" s="203" t="s">
        <v>12895</v>
      </c>
      <c r="D279" s="203" t="s">
        <v>12896</v>
      </c>
      <c r="E279" s="203" t="s">
        <v>12897</v>
      </c>
      <c r="F279" s="203" t="s">
        <v>9451</v>
      </c>
      <c r="G279" s="203" t="s">
        <v>12897</v>
      </c>
      <c r="H279" s="203" t="s">
        <v>12898</v>
      </c>
      <c r="I279" s="203" t="s">
        <v>9453</v>
      </c>
      <c r="J279" s="203" t="s">
        <v>12899</v>
      </c>
      <c r="K279" s="84">
        <v>45566</v>
      </c>
      <c r="L279" s="84">
        <v>45566</v>
      </c>
      <c r="M279" s="84">
        <v>45657</v>
      </c>
      <c r="N279" s="203" t="s">
        <v>12900</v>
      </c>
      <c r="O279" s="86">
        <v>12000000</v>
      </c>
      <c r="P279" s="203" t="s">
        <v>12901</v>
      </c>
      <c r="Q279" s="203" t="s">
        <v>12899</v>
      </c>
      <c r="R279" s="84">
        <v>45566</v>
      </c>
      <c r="S279" s="84">
        <v>45566</v>
      </c>
      <c r="T279" s="84"/>
      <c r="U279" s="84"/>
      <c r="V279" s="84"/>
      <c r="W279" s="203" t="s">
        <v>9457</v>
      </c>
    </row>
    <row r="280" spans="1:23" x14ac:dyDescent="0.3">
      <c r="A280" s="203" t="s">
        <v>3226</v>
      </c>
      <c r="B280" s="203" t="s">
        <v>1245</v>
      </c>
      <c r="C280" s="203" t="s">
        <v>13309</v>
      </c>
      <c r="D280" s="203" t="s">
        <v>13310</v>
      </c>
      <c r="E280" s="203" t="s">
        <v>13311</v>
      </c>
      <c r="F280" s="203" t="s">
        <v>9451</v>
      </c>
      <c r="G280" s="203" t="s">
        <v>13311</v>
      </c>
      <c r="H280" s="203" t="s">
        <v>13312</v>
      </c>
      <c r="I280" s="203" t="s">
        <v>9462</v>
      </c>
      <c r="J280" s="203" t="s">
        <v>13313</v>
      </c>
      <c r="K280" s="84">
        <v>45387</v>
      </c>
      <c r="L280" s="84">
        <v>45390</v>
      </c>
      <c r="M280" s="84">
        <v>45542</v>
      </c>
      <c r="N280" s="203" t="s">
        <v>9752</v>
      </c>
      <c r="O280" s="86">
        <v>16300730</v>
      </c>
      <c r="P280" s="203" t="s">
        <v>13314</v>
      </c>
      <c r="Q280" s="203" t="s">
        <v>13315</v>
      </c>
      <c r="R280" s="84">
        <v>45385</v>
      </c>
      <c r="S280" s="84">
        <v>45385</v>
      </c>
      <c r="T280" s="84"/>
      <c r="U280" s="84"/>
      <c r="V280" s="84"/>
      <c r="W280" s="203" t="s">
        <v>9457</v>
      </c>
    </row>
    <row r="281" spans="1:23" x14ac:dyDescent="0.3">
      <c r="A281" s="203" t="s">
        <v>1665</v>
      </c>
      <c r="B281" s="203" t="s">
        <v>1247</v>
      </c>
      <c r="C281" s="203" t="s">
        <v>11154</v>
      </c>
      <c r="D281" s="203" t="s">
        <v>11155</v>
      </c>
      <c r="E281" s="203" t="s">
        <v>11156</v>
      </c>
      <c r="F281" s="203" t="s">
        <v>9451</v>
      </c>
      <c r="G281" s="203" t="s">
        <v>11156</v>
      </c>
      <c r="H281" s="203" t="s">
        <v>11157</v>
      </c>
      <c r="I281" s="203" t="s">
        <v>9453</v>
      </c>
      <c r="J281" s="203" t="s">
        <v>10093</v>
      </c>
      <c r="K281" s="84">
        <v>46050</v>
      </c>
      <c r="L281" s="84">
        <v>46050</v>
      </c>
      <c r="M281" s="84">
        <v>46139</v>
      </c>
      <c r="N281" s="203" t="s">
        <v>11158</v>
      </c>
      <c r="O281" s="86">
        <v>12000000</v>
      </c>
      <c r="P281" s="203" t="s">
        <v>11159</v>
      </c>
      <c r="Q281" s="203" t="s">
        <v>10093</v>
      </c>
      <c r="R281" s="84">
        <v>46049</v>
      </c>
      <c r="S281" s="84">
        <v>46049</v>
      </c>
      <c r="T281" s="84"/>
      <c r="U281" s="84"/>
      <c r="V281" s="84"/>
      <c r="W281" s="203" t="s">
        <v>9457</v>
      </c>
    </row>
    <row r="282" spans="1:23" x14ac:dyDescent="0.3">
      <c r="A282" s="203" t="s">
        <v>1476</v>
      </c>
      <c r="B282" s="203" t="s">
        <v>1246</v>
      </c>
      <c r="C282" s="203" t="s">
        <v>11232</v>
      </c>
      <c r="D282" s="203" t="s">
        <v>11233</v>
      </c>
      <c r="E282" s="203" t="s">
        <v>11234</v>
      </c>
      <c r="F282" s="203" t="s">
        <v>9451</v>
      </c>
      <c r="G282" s="203" t="s">
        <v>11234</v>
      </c>
      <c r="H282" s="203" t="s">
        <v>11235</v>
      </c>
      <c r="I282" s="203" t="s">
        <v>9462</v>
      </c>
      <c r="J282" s="203" t="s">
        <v>9786</v>
      </c>
      <c r="K282" s="84">
        <v>45889</v>
      </c>
      <c r="L282" s="84">
        <v>45889</v>
      </c>
      <c r="M282" s="84">
        <v>46020</v>
      </c>
      <c r="N282" s="203" t="s">
        <v>11236</v>
      </c>
      <c r="O282" s="86">
        <v>11443211</v>
      </c>
      <c r="P282" s="203" t="s">
        <v>11237</v>
      </c>
      <c r="Q282" s="203" t="s">
        <v>9786</v>
      </c>
      <c r="R282" s="84">
        <v>45888</v>
      </c>
      <c r="S282" s="84">
        <v>45888</v>
      </c>
      <c r="T282" s="84"/>
      <c r="U282" s="84"/>
      <c r="V282" s="84"/>
      <c r="W282" s="203" t="s">
        <v>9457</v>
      </c>
    </row>
    <row r="283" spans="1:23" x14ac:dyDescent="0.3">
      <c r="A283" s="203" t="s">
        <v>1665</v>
      </c>
      <c r="B283" s="203" t="s">
        <v>1247</v>
      </c>
      <c r="C283" s="203" t="s">
        <v>11391</v>
      </c>
      <c r="D283" s="203" t="s">
        <v>11392</v>
      </c>
      <c r="E283" s="203" t="s">
        <v>11393</v>
      </c>
      <c r="F283" s="203" t="s">
        <v>9451</v>
      </c>
      <c r="G283" s="203" t="s">
        <v>11393</v>
      </c>
      <c r="H283" s="203" t="s">
        <v>11394</v>
      </c>
      <c r="I283" s="203" t="s">
        <v>9453</v>
      </c>
      <c r="J283" s="203" t="s">
        <v>11395</v>
      </c>
      <c r="K283" s="84">
        <v>46051</v>
      </c>
      <c r="L283" s="84">
        <v>46051</v>
      </c>
      <c r="M283" s="84">
        <v>46140</v>
      </c>
      <c r="N283" s="203" t="s">
        <v>11396</v>
      </c>
      <c r="O283" s="86">
        <v>10500000</v>
      </c>
      <c r="P283" s="203" t="s">
        <v>11397</v>
      </c>
      <c r="Q283" s="203" t="s">
        <v>11395</v>
      </c>
      <c r="R283" s="84">
        <v>46050</v>
      </c>
      <c r="S283" s="84">
        <v>46050</v>
      </c>
      <c r="T283" s="84"/>
      <c r="U283" s="84"/>
      <c r="V283" s="84"/>
      <c r="W283" s="203" t="s">
        <v>9457</v>
      </c>
    </row>
    <row r="284" spans="1:23" x14ac:dyDescent="0.3">
      <c r="A284" s="203" t="s">
        <v>1665</v>
      </c>
      <c r="B284" s="203" t="s">
        <v>1247</v>
      </c>
      <c r="C284" s="203" t="s">
        <v>11160</v>
      </c>
      <c r="D284" s="203" t="s">
        <v>11161</v>
      </c>
      <c r="E284" s="203" t="s">
        <v>11162</v>
      </c>
      <c r="F284" s="203" t="s">
        <v>9451</v>
      </c>
      <c r="G284" s="203" t="s">
        <v>11162</v>
      </c>
      <c r="H284" s="203" t="s">
        <v>11163</v>
      </c>
      <c r="I284" s="203" t="s">
        <v>9453</v>
      </c>
      <c r="J284" s="203" t="s">
        <v>11164</v>
      </c>
      <c r="K284" s="84">
        <v>46050</v>
      </c>
      <c r="L284" s="84">
        <v>46052</v>
      </c>
      <c r="M284" s="84">
        <v>46141</v>
      </c>
      <c r="N284" s="203" t="s">
        <v>9801</v>
      </c>
      <c r="O284" s="86">
        <v>12000000</v>
      </c>
      <c r="P284" s="203" t="s">
        <v>11165</v>
      </c>
      <c r="Q284" s="203" t="s">
        <v>11164</v>
      </c>
      <c r="R284" s="84">
        <v>46050</v>
      </c>
      <c r="S284" s="84">
        <v>46050</v>
      </c>
      <c r="T284" s="84"/>
      <c r="U284" s="84"/>
      <c r="V284" s="84"/>
      <c r="W284" s="203" t="s">
        <v>9457</v>
      </c>
    </row>
    <row r="285" spans="1:23" x14ac:dyDescent="0.3">
      <c r="A285" s="203" t="s">
        <v>1665</v>
      </c>
      <c r="B285" s="203" t="s">
        <v>1247</v>
      </c>
      <c r="C285" s="203" t="s">
        <v>11238</v>
      </c>
      <c r="D285" s="203" t="s">
        <v>11239</v>
      </c>
      <c r="E285" s="203" t="s">
        <v>11240</v>
      </c>
      <c r="F285" s="203" t="s">
        <v>9451</v>
      </c>
      <c r="G285" s="203" t="s">
        <v>11240</v>
      </c>
      <c r="H285" s="203" t="s">
        <v>11241</v>
      </c>
      <c r="I285" s="203" t="s">
        <v>9453</v>
      </c>
      <c r="J285" s="203" t="s">
        <v>11242</v>
      </c>
      <c r="K285" s="84">
        <v>46048</v>
      </c>
      <c r="L285" s="84">
        <v>46049</v>
      </c>
      <c r="M285" s="84">
        <v>46138</v>
      </c>
      <c r="N285" s="203" t="s">
        <v>11243</v>
      </c>
      <c r="O285" s="86">
        <v>9000000</v>
      </c>
      <c r="P285" s="203" t="s">
        <v>11244</v>
      </c>
      <c r="Q285" s="203" t="s">
        <v>11242</v>
      </c>
      <c r="R285" s="84">
        <v>46047</v>
      </c>
      <c r="S285" s="84">
        <v>46047</v>
      </c>
      <c r="T285" s="84"/>
      <c r="U285" s="84"/>
      <c r="V285" s="84"/>
      <c r="W285" s="203" t="s">
        <v>9457</v>
      </c>
    </row>
    <row r="286" spans="1:23" x14ac:dyDescent="0.3">
      <c r="A286" s="203" t="s">
        <v>1467</v>
      </c>
      <c r="B286" s="203" t="s">
        <v>1247</v>
      </c>
      <c r="C286" s="203" t="s">
        <v>28919</v>
      </c>
      <c r="D286" s="203" t="s">
        <v>33859</v>
      </c>
      <c r="E286" s="203" t="s">
        <v>28920</v>
      </c>
      <c r="F286" s="203" t="s">
        <v>9451</v>
      </c>
      <c r="G286" s="203" t="s">
        <v>28920</v>
      </c>
      <c r="H286" s="203" t="s">
        <v>33860</v>
      </c>
      <c r="I286" s="203" t="s">
        <v>9453</v>
      </c>
      <c r="J286" s="203" t="s">
        <v>33861</v>
      </c>
      <c r="K286" s="84">
        <v>46246</v>
      </c>
      <c r="L286" s="84">
        <v>46246</v>
      </c>
      <c r="M286" s="84">
        <v>46387</v>
      </c>
      <c r="N286" s="203" t="s">
        <v>10122</v>
      </c>
      <c r="O286" s="86">
        <v>20035633</v>
      </c>
      <c r="P286" s="203" t="s">
        <v>33862</v>
      </c>
      <c r="Q286" s="203" t="s">
        <v>33861</v>
      </c>
      <c r="R286" s="84">
        <v>46243</v>
      </c>
      <c r="S286" s="84">
        <v>46243</v>
      </c>
      <c r="T286" s="84"/>
      <c r="U286" s="84"/>
      <c r="V286" s="84"/>
      <c r="W286" s="203" t="s">
        <v>9457</v>
      </c>
    </row>
    <row r="287" spans="1:23" x14ac:dyDescent="0.3">
      <c r="A287" s="203" t="s">
        <v>3253</v>
      </c>
      <c r="B287" s="203" t="s">
        <v>1245</v>
      </c>
      <c r="C287" s="203" t="s">
        <v>11173</v>
      </c>
      <c r="D287" s="203" t="s">
        <v>11174</v>
      </c>
      <c r="E287" s="203" t="s">
        <v>11175</v>
      </c>
      <c r="F287" s="203" t="s">
        <v>9451</v>
      </c>
      <c r="G287" s="203" t="s">
        <v>11175</v>
      </c>
      <c r="H287" s="203" t="s">
        <v>11176</v>
      </c>
      <c r="I287" s="203" t="s">
        <v>9462</v>
      </c>
      <c r="J287" s="203" t="s">
        <v>11177</v>
      </c>
      <c r="K287" s="84">
        <v>45597</v>
      </c>
      <c r="L287" s="84">
        <v>45597</v>
      </c>
      <c r="M287" s="84">
        <v>45657</v>
      </c>
      <c r="N287" s="203" t="s">
        <v>11178</v>
      </c>
      <c r="O287" s="86">
        <v>7972794</v>
      </c>
      <c r="P287" s="203" t="s">
        <v>11179</v>
      </c>
      <c r="Q287" s="203" t="s">
        <v>11177</v>
      </c>
      <c r="R287" s="84">
        <v>45597</v>
      </c>
      <c r="S287" s="84">
        <v>45597</v>
      </c>
      <c r="T287" s="84"/>
      <c r="U287" s="84"/>
      <c r="V287" s="84"/>
      <c r="W287" s="203" t="s">
        <v>9457</v>
      </c>
    </row>
    <row r="288" spans="1:23" x14ac:dyDescent="0.3">
      <c r="A288" s="203" t="s">
        <v>1605</v>
      </c>
      <c r="B288" s="203" t="s">
        <v>1247</v>
      </c>
      <c r="C288" s="203" t="s">
        <v>11184</v>
      </c>
      <c r="D288" s="203" t="s">
        <v>11185</v>
      </c>
      <c r="E288" s="203" t="s">
        <v>11186</v>
      </c>
      <c r="F288" s="203" t="s">
        <v>9451</v>
      </c>
      <c r="G288" s="203" t="s">
        <v>11186</v>
      </c>
      <c r="H288" s="203" t="s">
        <v>11187</v>
      </c>
      <c r="I288" s="203" t="s">
        <v>11188</v>
      </c>
      <c r="J288" s="203" t="s">
        <v>11189</v>
      </c>
      <c r="K288" s="84">
        <v>46046</v>
      </c>
      <c r="L288" s="84">
        <v>46079</v>
      </c>
      <c r="M288" s="84">
        <v>46228</v>
      </c>
      <c r="N288" s="203" t="s">
        <v>11190</v>
      </c>
      <c r="O288" s="86">
        <v>31960242</v>
      </c>
      <c r="P288" s="203" t="s">
        <v>11191</v>
      </c>
      <c r="Q288" s="203" t="s">
        <v>11189</v>
      </c>
      <c r="R288" s="84">
        <v>46045</v>
      </c>
      <c r="S288" s="84">
        <v>46045</v>
      </c>
      <c r="T288" s="84"/>
      <c r="U288" s="84"/>
      <c r="V288" s="84"/>
      <c r="W288" s="203" t="s">
        <v>9457</v>
      </c>
    </row>
    <row r="289" spans="1:23" x14ac:dyDescent="0.3">
      <c r="A289" s="203" t="s">
        <v>4201</v>
      </c>
      <c r="B289" s="203" t="s">
        <v>1245</v>
      </c>
      <c r="C289" s="203" t="s">
        <v>12742</v>
      </c>
      <c r="D289" s="203" t="s">
        <v>12743</v>
      </c>
      <c r="E289" s="203" t="s">
        <v>12744</v>
      </c>
      <c r="F289" s="203" t="s">
        <v>9451</v>
      </c>
      <c r="G289" s="203" t="s">
        <v>12744</v>
      </c>
      <c r="H289" s="203" t="s">
        <v>12745</v>
      </c>
      <c r="I289" s="203" t="s">
        <v>9504</v>
      </c>
      <c r="J289" s="203" t="s">
        <v>12746</v>
      </c>
      <c r="K289" s="84">
        <v>45561</v>
      </c>
      <c r="L289" s="84">
        <v>45566</v>
      </c>
      <c r="M289" s="84">
        <v>45688</v>
      </c>
      <c r="N289" s="203" t="s">
        <v>12747</v>
      </c>
      <c r="O289" s="86">
        <v>461835000</v>
      </c>
      <c r="P289" s="203" t="s">
        <v>12748</v>
      </c>
      <c r="Q289" s="203" t="s">
        <v>12746</v>
      </c>
      <c r="R289" s="84">
        <v>45544</v>
      </c>
      <c r="S289" s="84">
        <v>45544</v>
      </c>
      <c r="T289" s="84">
        <v>45546</v>
      </c>
      <c r="U289" s="84">
        <v>45546</v>
      </c>
      <c r="V289" s="84">
        <v>45546</v>
      </c>
      <c r="W289" s="203" t="s">
        <v>9457</v>
      </c>
    </row>
    <row r="290" spans="1:23" x14ac:dyDescent="0.3">
      <c r="A290" s="203" t="s">
        <v>4201</v>
      </c>
      <c r="B290" s="203" t="s">
        <v>1245</v>
      </c>
      <c r="C290" s="203" t="s">
        <v>12742</v>
      </c>
      <c r="D290" s="203" t="s">
        <v>12749</v>
      </c>
      <c r="E290" s="203" t="s">
        <v>12744</v>
      </c>
      <c r="F290" s="203" t="s">
        <v>9451</v>
      </c>
      <c r="G290" s="203" t="s">
        <v>12744</v>
      </c>
      <c r="H290" s="203" t="s">
        <v>12749</v>
      </c>
      <c r="I290" s="203" t="s">
        <v>9469</v>
      </c>
      <c r="J290" s="203" t="s">
        <v>9470</v>
      </c>
      <c r="K290" s="84"/>
      <c r="L290" s="84"/>
      <c r="M290" s="84">
        <v>45657</v>
      </c>
      <c r="N290" s="203" t="s">
        <v>12747</v>
      </c>
      <c r="O290" s="86">
        <v>400000000</v>
      </c>
      <c r="P290" s="203" t="s">
        <v>12748</v>
      </c>
      <c r="Q290" s="203" t="s">
        <v>9473</v>
      </c>
      <c r="R290" s="84">
        <v>45544</v>
      </c>
      <c r="S290" s="84">
        <v>45544</v>
      </c>
      <c r="T290" s="84">
        <v>45546</v>
      </c>
      <c r="U290" s="84">
        <v>45546</v>
      </c>
      <c r="V290" s="84">
        <v>45546</v>
      </c>
      <c r="W290" s="203" t="s">
        <v>9457</v>
      </c>
    </row>
    <row r="291" spans="1:23" x14ac:dyDescent="0.3">
      <c r="A291" s="203" t="s">
        <v>1665</v>
      </c>
      <c r="B291" s="203" t="s">
        <v>1247</v>
      </c>
      <c r="C291" s="203" t="s">
        <v>11219</v>
      </c>
      <c r="D291" s="203" t="s">
        <v>11220</v>
      </c>
      <c r="E291" s="203" t="s">
        <v>11221</v>
      </c>
      <c r="F291" s="203" t="s">
        <v>9451</v>
      </c>
      <c r="G291" s="203" t="s">
        <v>11221</v>
      </c>
      <c r="H291" s="203" t="s">
        <v>11222</v>
      </c>
      <c r="I291" s="203" t="s">
        <v>9453</v>
      </c>
      <c r="J291" s="203" t="s">
        <v>11223</v>
      </c>
      <c r="K291" s="84">
        <v>46051</v>
      </c>
      <c r="L291" s="84">
        <v>46051</v>
      </c>
      <c r="M291" s="84">
        <v>46140</v>
      </c>
      <c r="N291" s="203" t="s">
        <v>11224</v>
      </c>
      <c r="O291" s="86">
        <v>11400000</v>
      </c>
      <c r="P291" s="203" t="s">
        <v>11225</v>
      </c>
      <c r="Q291" s="203" t="s">
        <v>11223</v>
      </c>
      <c r="R291" s="84">
        <v>46051</v>
      </c>
      <c r="S291" s="84">
        <v>46051</v>
      </c>
      <c r="T291" s="84"/>
      <c r="U291" s="84"/>
      <c r="V291" s="84"/>
      <c r="W291" s="203" t="s">
        <v>9457</v>
      </c>
    </row>
    <row r="292" spans="1:23" x14ac:dyDescent="0.3">
      <c r="A292" s="203" t="s">
        <v>1505</v>
      </c>
      <c r="B292" s="203" t="s">
        <v>1246</v>
      </c>
      <c r="C292" s="203" t="s">
        <v>11252</v>
      </c>
      <c r="D292" s="203" t="s">
        <v>11253</v>
      </c>
      <c r="E292" s="203" t="s">
        <v>11254</v>
      </c>
      <c r="F292" s="203" t="s">
        <v>9451</v>
      </c>
      <c r="G292" s="203" t="s">
        <v>11254</v>
      </c>
      <c r="H292" s="203" t="s">
        <v>11255</v>
      </c>
      <c r="I292" s="203" t="s">
        <v>9462</v>
      </c>
      <c r="J292" s="203" t="s">
        <v>11256</v>
      </c>
      <c r="K292" s="84">
        <v>45912</v>
      </c>
      <c r="L292" s="84">
        <v>45913</v>
      </c>
      <c r="M292" s="84">
        <v>46022</v>
      </c>
      <c r="N292" s="203" t="s">
        <v>11257</v>
      </c>
      <c r="O292" s="86">
        <v>14616789</v>
      </c>
      <c r="P292" s="203" t="s">
        <v>11258</v>
      </c>
      <c r="Q292" s="203" t="s">
        <v>11256</v>
      </c>
      <c r="R292" s="84">
        <v>45911</v>
      </c>
      <c r="S292" s="84">
        <v>45911</v>
      </c>
      <c r="T292" s="84"/>
      <c r="U292" s="84"/>
      <c r="V292" s="84"/>
      <c r="W292" s="203" t="s">
        <v>9457</v>
      </c>
    </row>
    <row r="293" spans="1:23" x14ac:dyDescent="0.3">
      <c r="A293" s="203" t="s">
        <v>1665</v>
      </c>
      <c r="B293" s="203" t="s">
        <v>1247</v>
      </c>
      <c r="C293" s="203" t="s">
        <v>11259</v>
      </c>
      <c r="D293" s="203" t="s">
        <v>11260</v>
      </c>
      <c r="E293" s="203" t="s">
        <v>11261</v>
      </c>
      <c r="F293" s="203" t="s">
        <v>9451</v>
      </c>
      <c r="G293" s="203" t="s">
        <v>11261</v>
      </c>
      <c r="H293" s="203" t="s">
        <v>11262</v>
      </c>
      <c r="I293" s="203" t="s">
        <v>9453</v>
      </c>
      <c r="J293" s="203" t="s">
        <v>11263</v>
      </c>
      <c r="K293" s="84">
        <v>46045</v>
      </c>
      <c r="L293" s="84">
        <v>46048</v>
      </c>
      <c r="M293" s="84">
        <v>46137</v>
      </c>
      <c r="N293" s="203" t="s">
        <v>11264</v>
      </c>
      <c r="O293" s="86">
        <v>9600000</v>
      </c>
      <c r="P293" s="203" t="s">
        <v>11265</v>
      </c>
      <c r="Q293" s="203" t="s">
        <v>11263</v>
      </c>
      <c r="R293" s="84">
        <v>46045</v>
      </c>
      <c r="S293" s="84">
        <v>46045</v>
      </c>
      <c r="T293" s="84"/>
      <c r="U293" s="84"/>
      <c r="V293" s="84"/>
      <c r="W293" s="203" t="s">
        <v>9457</v>
      </c>
    </row>
    <row r="294" spans="1:23" x14ac:dyDescent="0.3">
      <c r="A294" s="203" t="s">
        <v>1467</v>
      </c>
      <c r="B294" s="203" t="s">
        <v>1247</v>
      </c>
      <c r="C294" s="203" t="s">
        <v>17676</v>
      </c>
      <c r="D294" s="203" t="s">
        <v>17677</v>
      </c>
      <c r="E294" s="203" t="s">
        <v>17678</v>
      </c>
      <c r="F294" s="203" t="s">
        <v>9451</v>
      </c>
      <c r="G294" s="203" t="s">
        <v>17678</v>
      </c>
      <c r="H294" s="203" t="s">
        <v>33555</v>
      </c>
      <c r="I294" s="203" t="s">
        <v>9453</v>
      </c>
      <c r="J294" s="203" t="s">
        <v>33556</v>
      </c>
      <c r="K294" s="84">
        <v>46243</v>
      </c>
      <c r="L294" s="84">
        <v>46247</v>
      </c>
      <c r="M294" s="84">
        <v>46387</v>
      </c>
      <c r="N294" s="203" t="s">
        <v>12653</v>
      </c>
      <c r="O294" s="86">
        <v>20035633</v>
      </c>
      <c r="P294" s="203" t="s">
        <v>33557</v>
      </c>
      <c r="Q294" s="203" t="s">
        <v>33556</v>
      </c>
      <c r="R294" s="84">
        <v>46241</v>
      </c>
      <c r="S294" s="84">
        <v>46241</v>
      </c>
      <c r="T294" s="84"/>
      <c r="U294" s="84"/>
      <c r="V294" s="84"/>
      <c r="W294" s="203" t="s">
        <v>9457</v>
      </c>
    </row>
    <row r="295" spans="1:23" x14ac:dyDescent="0.3">
      <c r="A295" s="203" t="s">
        <v>1572</v>
      </c>
      <c r="B295" s="203" t="s">
        <v>1246</v>
      </c>
      <c r="C295" s="203" t="s">
        <v>11266</v>
      </c>
      <c r="D295" s="203" t="s">
        <v>11267</v>
      </c>
      <c r="E295" s="203" t="s">
        <v>11268</v>
      </c>
      <c r="F295" s="203" t="s">
        <v>9451</v>
      </c>
      <c r="G295" s="203" t="s">
        <v>11268</v>
      </c>
      <c r="H295" s="203" t="s">
        <v>11269</v>
      </c>
      <c r="I295" s="203" t="s">
        <v>9453</v>
      </c>
      <c r="J295" s="203" t="s">
        <v>11270</v>
      </c>
      <c r="K295" s="84">
        <v>45919</v>
      </c>
      <c r="L295" s="84">
        <v>45924</v>
      </c>
      <c r="M295" s="84">
        <v>46014</v>
      </c>
      <c r="N295" s="203" t="s">
        <v>11271</v>
      </c>
      <c r="O295" s="86">
        <v>13500000</v>
      </c>
      <c r="P295" s="203" t="s">
        <v>11272</v>
      </c>
      <c r="Q295" s="203" t="s">
        <v>11273</v>
      </c>
      <c r="R295" s="84">
        <v>45918</v>
      </c>
      <c r="S295" s="84">
        <v>45918</v>
      </c>
      <c r="T295" s="84"/>
      <c r="U295" s="84"/>
      <c r="V295" s="84"/>
      <c r="W295" s="203" t="s">
        <v>9457</v>
      </c>
    </row>
    <row r="296" spans="1:23" x14ac:dyDescent="0.3">
      <c r="A296" s="203" t="s">
        <v>1476</v>
      </c>
      <c r="B296" s="203" t="s">
        <v>1246</v>
      </c>
      <c r="C296" s="203" t="s">
        <v>11274</v>
      </c>
      <c r="D296" s="203" t="s">
        <v>11275</v>
      </c>
      <c r="E296" s="203" t="s">
        <v>11276</v>
      </c>
      <c r="F296" s="203" t="s">
        <v>9451</v>
      </c>
      <c r="G296" s="203" t="s">
        <v>11276</v>
      </c>
      <c r="H296" s="203" t="s">
        <v>11277</v>
      </c>
      <c r="I296" s="203" t="s">
        <v>9462</v>
      </c>
      <c r="J296" s="203" t="s">
        <v>11278</v>
      </c>
      <c r="K296" s="84">
        <v>45888</v>
      </c>
      <c r="L296" s="84">
        <v>45888</v>
      </c>
      <c r="M296" s="84">
        <v>46019</v>
      </c>
      <c r="N296" s="203" t="s">
        <v>11279</v>
      </c>
      <c r="O296" s="86">
        <v>21432125</v>
      </c>
      <c r="P296" s="203" t="s">
        <v>11280</v>
      </c>
      <c r="Q296" s="203" t="s">
        <v>11278</v>
      </c>
      <c r="R296" s="84">
        <v>45887</v>
      </c>
      <c r="S296" s="84">
        <v>45887</v>
      </c>
      <c r="T296" s="84"/>
      <c r="U296" s="84"/>
      <c r="V296" s="84"/>
      <c r="W296" s="203" t="s">
        <v>9457</v>
      </c>
    </row>
    <row r="297" spans="1:23" x14ac:dyDescent="0.3">
      <c r="A297" s="203" t="s">
        <v>1572</v>
      </c>
      <c r="B297" s="203" t="s">
        <v>1246</v>
      </c>
      <c r="C297" s="203" t="s">
        <v>11281</v>
      </c>
      <c r="D297" s="203" t="s">
        <v>11282</v>
      </c>
      <c r="E297" s="203" t="s">
        <v>11283</v>
      </c>
      <c r="F297" s="203" t="s">
        <v>9451</v>
      </c>
      <c r="G297" s="203" t="s">
        <v>11283</v>
      </c>
      <c r="H297" s="203" t="s">
        <v>11284</v>
      </c>
      <c r="I297" s="203" t="s">
        <v>9453</v>
      </c>
      <c r="J297" s="203" t="s">
        <v>11285</v>
      </c>
      <c r="K297" s="84">
        <v>45926</v>
      </c>
      <c r="L297" s="84">
        <v>45930</v>
      </c>
      <c r="M297" s="84">
        <v>45991</v>
      </c>
      <c r="N297" s="203" t="s">
        <v>11286</v>
      </c>
      <c r="O297" s="86">
        <v>7000000</v>
      </c>
      <c r="P297" s="203" t="s">
        <v>11287</v>
      </c>
      <c r="Q297" s="203" t="s">
        <v>11285</v>
      </c>
      <c r="R297" s="84">
        <v>45925</v>
      </c>
      <c r="S297" s="84">
        <v>45925</v>
      </c>
      <c r="T297" s="84"/>
      <c r="U297" s="84"/>
      <c r="V297" s="84"/>
      <c r="W297" s="203" t="s">
        <v>9457</v>
      </c>
    </row>
    <row r="298" spans="1:23" x14ac:dyDescent="0.3">
      <c r="A298" s="203" t="s">
        <v>1629</v>
      </c>
      <c r="B298" s="203" t="s">
        <v>1246</v>
      </c>
      <c r="C298" s="203" t="s">
        <v>10993</v>
      </c>
      <c r="D298" s="203" t="s">
        <v>10994</v>
      </c>
      <c r="E298" s="203" t="s">
        <v>10995</v>
      </c>
      <c r="F298" s="203" t="s">
        <v>9451</v>
      </c>
      <c r="G298" s="203" t="s">
        <v>10995</v>
      </c>
      <c r="H298" s="203" t="s">
        <v>10996</v>
      </c>
      <c r="I298" s="203" t="s">
        <v>9453</v>
      </c>
      <c r="J298" s="203" t="s">
        <v>10997</v>
      </c>
      <c r="K298" s="84">
        <v>46014</v>
      </c>
      <c r="L298" s="84">
        <v>46014</v>
      </c>
      <c r="M298" s="84">
        <v>46022</v>
      </c>
      <c r="N298" s="203" t="s">
        <v>10998</v>
      </c>
      <c r="O298" s="86">
        <v>92144300</v>
      </c>
      <c r="P298" s="203" t="s">
        <v>10999</v>
      </c>
      <c r="Q298" s="203" t="s">
        <v>10997</v>
      </c>
      <c r="R298" s="84">
        <v>46002</v>
      </c>
      <c r="S298" s="84">
        <v>46002</v>
      </c>
      <c r="T298" s="84">
        <v>46008</v>
      </c>
      <c r="U298" s="84">
        <v>46008</v>
      </c>
      <c r="V298" s="84">
        <v>46008</v>
      </c>
      <c r="W298" s="203" t="s">
        <v>9457</v>
      </c>
    </row>
    <row r="299" spans="1:23" x14ac:dyDescent="0.3">
      <c r="A299" s="203" t="s">
        <v>2484</v>
      </c>
      <c r="B299" s="203" t="s">
        <v>1247</v>
      </c>
      <c r="C299" s="203" t="s">
        <v>22284</v>
      </c>
      <c r="D299" s="203" t="s">
        <v>33863</v>
      </c>
      <c r="E299" s="203" t="s">
        <v>22285</v>
      </c>
      <c r="F299" s="203" t="s">
        <v>9451</v>
      </c>
      <c r="G299" s="203" t="s">
        <v>22285</v>
      </c>
      <c r="H299" s="203" t="s">
        <v>33864</v>
      </c>
      <c r="I299" s="203" t="s">
        <v>9482</v>
      </c>
      <c r="J299" s="203" t="s">
        <v>14189</v>
      </c>
      <c r="K299" s="84">
        <v>46253</v>
      </c>
      <c r="L299" s="84"/>
      <c r="M299" s="84">
        <v>46329</v>
      </c>
      <c r="N299" s="203" t="s">
        <v>9471</v>
      </c>
      <c r="O299" s="86">
        <v>437625702.5</v>
      </c>
      <c r="P299" s="203" t="s">
        <v>33865</v>
      </c>
      <c r="Q299" s="203" t="s">
        <v>14189</v>
      </c>
      <c r="R299" s="84">
        <v>46204</v>
      </c>
      <c r="S299" s="84">
        <v>46204</v>
      </c>
      <c r="T299" s="84">
        <v>46206</v>
      </c>
      <c r="U299" s="84">
        <v>46206</v>
      </c>
      <c r="V299" s="84">
        <v>46206</v>
      </c>
      <c r="W299" s="203" t="s">
        <v>9457</v>
      </c>
    </row>
    <row r="300" spans="1:23" x14ac:dyDescent="0.3">
      <c r="A300" s="203" t="s">
        <v>2519</v>
      </c>
      <c r="B300" s="203" t="s">
        <v>1247</v>
      </c>
      <c r="C300" s="203" t="s">
        <v>30350</v>
      </c>
      <c r="D300" s="203" t="s">
        <v>9471</v>
      </c>
      <c r="E300" s="203" t="s">
        <v>10182</v>
      </c>
      <c r="F300" s="203" t="s">
        <v>9451</v>
      </c>
      <c r="G300" s="203"/>
      <c r="H300" s="203"/>
      <c r="I300" s="203"/>
      <c r="J300" s="203"/>
      <c r="K300" s="84"/>
      <c r="L300" s="84"/>
      <c r="M300" s="84"/>
      <c r="N300" s="203"/>
      <c r="O300" s="86"/>
      <c r="P300" s="203"/>
      <c r="Q300" s="203"/>
      <c r="R300" s="84">
        <v>46239</v>
      </c>
      <c r="S300" s="84">
        <v>46239</v>
      </c>
      <c r="T300" s="84">
        <v>46246</v>
      </c>
      <c r="U300" s="84">
        <v>46246</v>
      </c>
      <c r="V300" s="84">
        <v>46246</v>
      </c>
      <c r="W300" s="203" t="s">
        <v>14464</v>
      </c>
    </row>
    <row r="301" spans="1:23" x14ac:dyDescent="0.3">
      <c r="A301" s="203" t="s">
        <v>1572</v>
      </c>
      <c r="B301" s="203" t="s">
        <v>1246</v>
      </c>
      <c r="C301" s="203" t="s">
        <v>11080</v>
      </c>
      <c r="D301" s="203" t="s">
        <v>11081</v>
      </c>
      <c r="E301" s="203" t="s">
        <v>11082</v>
      </c>
      <c r="F301" s="203" t="s">
        <v>9451</v>
      </c>
      <c r="G301" s="203" t="s">
        <v>11082</v>
      </c>
      <c r="H301" s="203" t="s">
        <v>11083</v>
      </c>
      <c r="I301" s="203" t="s">
        <v>9453</v>
      </c>
      <c r="J301" s="203" t="s">
        <v>11084</v>
      </c>
      <c r="K301" s="84">
        <v>45924</v>
      </c>
      <c r="L301" s="84">
        <v>45925</v>
      </c>
      <c r="M301" s="84">
        <v>46015</v>
      </c>
      <c r="N301" s="203" t="s">
        <v>11085</v>
      </c>
      <c r="O301" s="86">
        <v>9000000</v>
      </c>
      <c r="P301" s="203" t="s">
        <v>11086</v>
      </c>
      <c r="Q301" s="203" t="s">
        <v>11084</v>
      </c>
      <c r="R301" s="84">
        <v>45924</v>
      </c>
      <c r="S301" s="84">
        <v>45924</v>
      </c>
      <c r="T301" s="84"/>
      <c r="U301" s="84"/>
      <c r="V301" s="84"/>
      <c r="W301" s="203" t="s">
        <v>9457</v>
      </c>
    </row>
    <row r="302" spans="1:23" x14ac:dyDescent="0.3">
      <c r="A302" s="203" t="s">
        <v>1476</v>
      </c>
      <c r="B302" s="203" t="s">
        <v>1246</v>
      </c>
      <c r="C302" s="203" t="s">
        <v>11295</v>
      </c>
      <c r="D302" s="203" t="s">
        <v>11296</v>
      </c>
      <c r="E302" s="203" t="s">
        <v>11297</v>
      </c>
      <c r="F302" s="203" t="s">
        <v>9451</v>
      </c>
      <c r="G302" s="203" t="s">
        <v>11297</v>
      </c>
      <c r="H302" s="203" t="s">
        <v>11298</v>
      </c>
      <c r="I302" s="203" t="s">
        <v>9453</v>
      </c>
      <c r="J302" s="203" t="s">
        <v>11299</v>
      </c>
      <c r="K302" s="84">
        <v>45716</v>
      </c>
      <c r="L302" s="84">
        <v>45716</v>
      </c>
      <c r="M302" s="84">
        <v>45896</v>
      </c>
      <c r="N302" s="203" t="s">
        <v>11300</v>
      </c>
      <c r="O302" s="86">
        <v>29675250</v>
      </c>
      <c r="P302" s="203" t="s">
        <v>11301</v>
      </c>
      <c r="Q302" s="203" t="s">
        <v>11299</v>
      </c>
      <c r="R302" s="84">
        <v>45715</v>
      </c>
      <c r="S302" s="84">
        <v>45715</v>
      </c>
      <c r="T302" s="84"/>
      <c r="U302" s="84"/>
      <c r="V302" s="84"/>
      <c r="W302" s="203" t="s">
        <v>9457</v>
      </c>
    </row>
    <row r="303" spans="1:23" x14ac:dyDescent="0.3">
      <c r="A303" s="203" t="s">
        <v>5032</v>
      </c>
      <c r="B303" s="203" t="s">
        <v>1245</v>
      </c>
      <c r="C303" s="203" t="s">
        <v>11996</v>
      </c>
      <c r="D303" s="203" t="s">
        <v>11997</v>
      </c>
      <c r="E303" s="203" t="s">
        <v>11998</v>
      </c>
      <c r="F303" s="203" t="s">
        <v>9451</v>
      </c>
      <c r="G303" s="203" t="s">
        <v>11998</v>
      </c>
      <c r="H303" s="203" t="s">
        <v>11999</v>
      </c>
      <c r="I303" s="203" t="s">
        <v>9462</v>
      </c>
      <c r="J303" s="203" t="s">
        <v>12000</v>
      </c>
      <c r="K303" s="84">
        <v>45411</v>
      </c>
      <c r="L303" s="84">
        <v>45411</v>
      </c>
      <c r="M303" s="84">
        <v>45589</v>
      </c>
      <c r="N303" s="203" t="s">
        <v>12001</v>
      </c>
      <c r="O303" s="86">
        <v>19560876</v>
      </c>
      <c r="P303" s="203" t="s">
        <v>12002</v>
      </c>
      <c r="Q303" s="203" t="s">
        <v>12000</v>
      </c>
      <c r="R303" s="84">
        <v>45407</v>
      </c>
      <c r="S303" s="84">
        <v>45407</v>
      </c>
      <c r="T303" s="84"/>
      <c r="U303" s="84"/>
      <c r="V303" s="84"/>
      <c r="W303" s="203" t="s">
        <v>9457</v>
      </c>
    </row>
    <row r="304" spans="1:23" x14ac:dyDescent="0.3">
      <c r="A304" s="203" t="s">
        <v>3253</v>
      </c>
      <c r="B304" s="203" t="s">
        <v>1245</v>
      </c>
      <c r="C304" s="203" t="s">
        <v>11316</v>
      </c>
      <c r="D304" s="203" t="s">
        <v>11317</v>
      </c>
      <c r="E304" s="203" t="s">
        <v>11318</v>
      </c>
      <c r="F304" s="203" t="s">
        <v>9451</v>
      </c>
      <c r="G304" s="203" t="s">
        <v>11318</v>
      </c>
      <c r="H304" s="203" t="s">
        <v>11319</v>
      </c>
      <c r="I304" s="203" t="s">
        <v>9462</v>
      </c>
      <c r="J304" s="203" t="s">
        <v>11320</v>
      </c>
      <c r="K304" s="84">
        <v>45590</v>
      </c>
      <c r="L304" s="84">
        <v>45590</v>
      </c>
      <c r="M304" s="84">
        <v>45657</v>
      </c>
      <c r="N304" s="203" t="s">
        <v>11321</v>
      </c>
      <c r="O304" s="86">
        <v>9035833</v>
      </c>
      <c r="P304" s="203" t="s">
        <v>11322</v>
      </c>
      <c r="Q304" s="203" t="s">
        <v>11320</v>
      </c>
      <c r="R304" s="84">
        <v>45588</v>
      </c>
      <c r="S304" s="84">
        <v>45588</v>
      </c>
      <c r="T304" s="84"/>
      <c r="U304" s="84"/>
      <c r="V304" s="84"/>
      <c r="W304" s="203" t="s">
        <v>9457</v>
      </c>
    </row>
    <row r="305" spans="1:23" x14ac:dyDescent="0.3">
      <c r="A305" s="203" t="s">
        <v>1572</v>
      </c>
      <c r="B305" s="203" t="s">
        <v>1246</v>
      </c>
      <c r="C305" s="203" t="s">
        <v>9831</v>
      </c>
      <c r="D305" s="203" t="s">
        <v>9832</v>
      </c>
      <c r="E305" s="203" t="s">
        <v>9833</v>
      </c>
      <c r="F305" s="203" t="s">
        <v>9451</v>
      </c>
      <c r="G305" s="203" t="s">
        <v>9833</v>
      </c>
      <c r="H305" s="203" t="s">
        <v>9834</v>
      </c>
      <c r="I305" s="203" t="s">
        <v>9533</v>
      </c>
      <c r="J305" s="203" t="s">
        <v>9835</v>
      </c>
      <c r="K305" s="84">
        <v>45911</v>
      </c>
      <c r="L305" s="84">
        <v>45912</v>
      </c>
      <c r="M305" s="84">
        <v>46002</v>
      </c>
      <c r="N305" s="203" t="s">
        <v>9836</v>
      </c>
      <c r="O305" s="86">
        <v>9000000</v>
      </c>
      <c r="P305" s="203" t="s">
        <v>9837</v>
      </c>
      <c r="Q305" s="203" t="s">
        <v>9835</v>
      </c>
      <c r="R305" s="84">
        <v>45911</v>
      </c>
      <c r="S305" s="84">
        <v>45911</v>
      </c>
      <c r="T305" s="84"/>
      <c r="U305" s="84"/>
      <c r="V305" s="84"/>
      <c r="W305" s="203" t="s">
        <v>9457</v>
      </c>
    </row>
    <row r="306" spans="1:23" x14ac:dyDescent="0.3">
      <c r="A306" s="203" t="s">
        <v>1572</v>
      </c>
      <c r="B306" s="203" t="s">
        <v>1246</v>
      </c>
      <c r="C306" s="203" t="s">
        <v>11302</v>
      </c>
      <c r="D306" s="203" t="s">
        <v>11303</v>
      </c>
      <c r="E306" s="203" t="s">
        <v>11304</v>
      </c>
      <c r="F306" s="203" t="s">
        <v>9451</v>
      </c>
      <c r="G306" s="203" t="s">
        <v>11304</v>
      </c>
      <c r="H306" s="203" t="s">
        <v>11305</v>
      </c>
      <c r="I306" s="203" t="s">
        <v>9453</v>
      </c>
      <c r="J306" s="203" t="s">
        <v>11306</v>
      </c>
      <c r="K306" s="84">
        <v>45916</v>
      </c>
      <c r="L306" s="84">
        <v>45917</v>
      </c>
      <c r="M306" s="84">
        <v>46007</v>
      </c>
      <c r="N306" s="203" t="s">
        <v>11307</v>
      </c>
      <c r="O306" s="86">
        <v>11100000</v>
      </c>
      <c r="P306" s="203" t="s">
        <v>11308</v>
      </c>
      <c r="Q306" s="203" t="s">
        <v>11306</v>
      </c>
      <c r="R306" s="84">
        <v>45916</v>
      </c>
      <c r="S306" s="84">
        <v>45916</v>
      </c>
      <c r="T306" s="84"/>
      <c r="U306" s="84"/>
      <c r="V306" s="84"/>
      <c r="W306" s="203" t="s">
        <v>9457</v>
      </c>
    </row>
    <row r="307" spans="1:23" x14ac:dyDescent="0.3">
      <c r="A307" s="203" t="s">
        <v>1467</v>
      </c>
      <c r="B307" s="203" t="s">
        <v>1247</v>
      </c>
      <c r="C307" s="203" t="s">
        <v>11309</v>
      </c>
      <c r="D307" s="203" t="s">
        <v>11310</v>
      </c>
      <c r="E307" s="203" t="s">
        <v>11311</v>
      </c>
      <c r="F307" s="203" t="s">
        <v>9451</v>
      </c>
      <c r="G307" s="203" t="s">
        <v>11311</v>
      </c>
      <c r="H307" s="203" t="s">
        <v>11312</v>
      </c>
      <c r="I307" s="203" t="s">
        <v>9453</v>
      </c>
      <c r="J307" s="203" t="s">
        <v>11313</v>
      </c>
      <c r="K307" s="84">
        <v>46052</v>
      </c>
      <c r="L307" s="84">
        <v>46052</v>
      </c>
      <c r="M307" s="84">
        <v>46232</v>
      </c>
      <c r="N307" s="203" t="s">
        <v>11314</v>
      </c>
      <c r="O307" s="86">
        <v>25760100</v>
      </c>
      <c r="P307" s="203" t="s">
        <v>11315</v>
      </c>
      <c r="Q307" s="203" t="s">
        <v>11313</v>
      </c>
      <c r="R307" s="84">
        <v>46052</v>
      </c>
      <c r="S307" s="84">
        <v>46052</v>
      </c>
      <c r="T307" s="84"/>
      <c r="U307" s="84"/>
      <c r="V307" s="84"/>
      <c r="W307" s="203" t="s">
        <v>9457</v>
      </c>
    </row>
    <row r="308" spans="1:23" x14ac:dyDescent="0.3">
      <c r="A308" s="203" t="s">
        <v>1572</v>
      </c>
      <c r="B308" s="203" t="s">
        <v>1246</v>
      </c>
      <c r="C308" s="203" t="s">
        <v>11337</v>
      </c>
      <c r="D308" s="203" t="s">
        <v>11338</v>
      </c>
      <c r="E308" s="203" t="s">
        <v>11339</v>
      </c>
      <c r="F308" s="203" t="s">
        <v>9451</v>
      </c>
      <c r="G308" s="203" t="s">
        <v>11339</v>
      </c>
      <c r="H308" s="203" t="s">
        <v>11340</v>
      </c>
      <c r="I308" s="203" t="s">
        <v>11188</v>
      </c>
      <c r="J308" s="203" t="s">
        <v>11341</v>
      </c>
      <c r="K308" s="84">
        <v>45919</v>
      </c>
      <c r="L308" s="84">
        <v>45922</v>
      </c>
      <c r="M308" s="84">
        <v>46012</v>
      </c>
      <c r="N308" s="203" t="s">
        <v>11342</v>
      </c>
      <c r="O308" s="86">
        <v>10200000</v>
      </c>
      <c r="P308" s="203" t="s">
        <v>11343</v>
      </c>
      <c r="Q308" s="203" t="s">
        <v>11341</v>
      </c>
      <c r="R308" s="84">
        <v>45919</v>
      </c>
      <c r="S308" s="84">
        <v>45919</v>
      </c>
      <c r="T308" s="84"/>
      <c r="U308" s="84"/>
      <c r="V308" s="84"/>
      <c r="W308" s="203" t="s">
        <v>9457</v>
      </c>
    </row>
    <row r="309" spans="1:23" x14ac:dyDescent="0.3">
      <c r="A309" s="203" t="s">
        <v>3758</v>
      </c>
      <c r="B309" s="203" t="s">
        <v>1245</v>
      </c>
      <c r="C309" s="203" t="s">
        <v>11323</v>
      </c>
      <c r="D309" s="203" t="s">
        <v>11324</v>
      </c>
      <c r="E309" s="203" t="s">
        <v>11325</v>
      </c>
      <c r="F309" s="203" t="s">
        <v>9451</v>
      </c>
      <c r="G309" s="203" t="s">
        <v>11325</v>
      </c>
      <c r="H309" s="203" t="s">
        <v>11326</v>
      </c>
      <c r="I309" s="203" t="s">
        <v>10289</v>
      </c>
      <c r="J309" s="203" t="s">
        <v>11327</v>
      </c>
      <c r="K309" s="84"/>
      <c r="L309" s="84"/>
      <c r="M309" s="84">
        <v>45639</v>
      </c>
      <c r="N309" s="203" t="s">
        <v>11328</v>
      </c>
      <c r="O309" s="86">
        <v>7136510350</v>
      </c>
      <c r="P309" s="203" t="s">
        <v>11329</v>
      </c>
      <c r="Q309" s="203" t="s">
        <v>11327</v>
      </c>
      <c r="R309" s="84">
        <v>45576</v>
      </c>
      <c r="S309" s="84">
        <v>45576</v>
      </c>
      <c r="T309" s="84"/>
      <c r="U309" s="84"/>
      <c r="V309" s="84"/>
      <c r="W309" s="203" t="s">
        <v>9457</v>
      </c>
    </row>
    <row r="310" spans="1:23" x14ac:dyDescent="0.3">
      <c r="A310" s="203" t="s">
        <v>1688</v>
      </c>
      <c r="B310" s="203" t="s">
        <v>1246</v>
      </c>
      <c r="C310" s="203" t="s">
        <v>12153</v>
      </c>
      <c r="D310" s="203" t="s">
        <v>12154</v>
      </c>
      <c r="E310" s="203" t="s">
        <v>12155</v>
      </c>
      <c r="F310" s="203" t="s">
        <v>9451</v>
      </c>
      <c r="G310" s="203" t="s">
        <v>12155</v>
      </c>
      <c r="H310" s="203" t="s">
        <v>12156</v>
      </c>
      <c r="I310" s="203" t="s">
        <v>9453</v>
      </c>
      <c r="J310" s="203" t="s">
        <v>12157</v>
      </c>
      <c r="K310" s="84">
        <v>45792</v>
      </c>
      <c r="L310" s="84">
        <v>45792</v>
      </c>
      <c r="M310" s="84">
        <v>46020</v>
      </c>
      <c r="N310" s="203" t="s">
        <v>12158</v>
      </c>
      <c r="O310" s="86">
        <v>26107230</v>
      </c>
      <c r="P310" s="203" t="s">
        <v>12159</v>
      </c>
      <c r="Q310" s="203" t="s">
        <v>12160</v>
      </c>
      <c r="R310" s="84">
        <v>45791</v>
      </c>
      <c r="S310" s="84">
        <v>45791</v>
      </c>
      <c r="T310" s="84"/>
      <c r="U310" s="84"/>
      <c r="V310" s="84"/>
      <c r="W310" s="203" t="s">
        <v>9457</v>
      </c>
    </row>
    <row r="311" spans="1:23" x14ac:dyDescent="0.3">
      <c r="A311" s="203" t="s">
        <v>1476</v>
      </c>
      <c r="B311" s="203" t="s">
        <v>1246</v>
      </c>
      <c r="C311" s="203" t="s">
        <v>11366</v>
      </c>
      <c r="D311" s="203" t="s">
        <v>11367</v>
      </c>
      <c r="E311" s="203" t="s">
        <v>11368</v>
      </c>
      <c r="F311" s="203" t="s">
        <v>9451</v>
      </c>
      <c r="G311" s="203" t="s">
        <v>11368</v>
      </c>
      <c r="H311" s="203" t="s">
        <v>11369</v>
      </c>
      <c r="I311" s="203" t="s">
        <v>9462</v>
      </c>
      <c r="J311" s="203" t="s">
        <v>11370</v>
      </c>
      <c r="K311" s="84">
        <v>45922</v>
      </c>
      <c r="L311" s="84">
        <v>45922</v>
      </c>
      <c r="M311" s="84">
        <v>46022</v>
      </c>
      <c r="N311" s="203" t="s">
        <v>11371</v>
      </c>
      <c r="O311" s="86">
        <v>13287990</v>
      </c>
      <c r="P311" s="203" t="s">
        <v>11372</v>
      </c>
      <c r="Q311" s="203" t="s">
        <v>11370</v>
      </c>
      <c r="R311" s="84">
        <v>45922</v>
      </c>
      <c r="S311" s="84">
        <v>45922</v>
      </c>
      <c r="T311" s="84"/>
      <c r="U311" s="84"/>
      <c r="V311" s="84"/>
      <c r="W311" s="203" t="s">
        <v>9457</v>
      </c>
    </row>
    <row r="312" spans="1:23" x14ac:dyDescent="0.3">
      <c r="A312" s="203" t="s">
        <v>1605</v>
      </c>
      <c r="B312" s="203" t="s">
        <v>1247</v>
      </c>
      <c r="C312" s="203" t="s">
        <v>11379</v>
      </c>
      <c r="D312" s="203" t="s">
        <v>11380</v>
      </c>
      <c r="E312" s="203" t="s">
        <v>11381</v>
      </c>
      <c r="F312" s="203" t="s">
        <v>9451</v>
      </c>
      <c r="G312" s="203" t="s">
        <v>11381</v>
      </c>
      <c r="H312" s="203" t="s">
        <v>11382</v>
      </c>
      <c r="I312" s="203" t="s">
        <v>9453</v>
      </c>
      <c r="J312" s="203" t="s">
        <v>11383</v>
      </c>
      <c r="K312" s="84">
        <v>46228</v>
      </c>
      <c r="L312" s="84">
        <v>46237</v>
      </c>
      <c r="M312" s="84">
        <v>46387</v>
      </c>
      <c r="N312" s="203" t="s">
        <v>11279</v>
      </c>
      <c r="O312" s="86">
        <v>26633535</v>
      </c>
      <c r="P312" s="203" t="s">
        <v>11384</v>
      </c>
      <c r="Q312" s="203" t="s">
        <v>11383</v>
      </c>
      <c r="R312" s="84">
        <v>46227</v>
      </c>
      <c r="S312" s="84">
        <v>46227</v>
      </c>
      <c r="T312" s="84"/>
      <c r="U312" s="84"/>
      <c r="V312" s="84"/>
      <c r="W312" s="203" t="s">
        <v>9457</v>
      </c>
    </row>
    <row r="313" spans="1:23" x14ac:dyDescent="0.3">
      <c r="A313" s="203" t="s">
        <v>1572</v>
      </c>
      <c r="B313" s="203" t="s">
        <v>1246</v>
      </c>
      <c r="C313" s="203" t="s">
        <v>11344</v>
      </c>
      <c r="D313" s="203" t="s">
        <v>11345</v>
      </c>
      <c r="E313" s="203" t="s">
        <v>11346</v>
      </c>
      <c r="F313" s="203" t="s">
        <v>9451</v>
      </c>
      <c r="G313" s="203" t="s">
        <v>11346</v>
      </c>
      <c r="H313" s="203" t="s">
        <v>11347</v>
      </c>
      <c r="I313" s="203" t="s">
        <v>9453</v>
      </c>
      <c r="J313" s="203" t="s">
        <v>11348</v>
      </c>
      <c r="K313" s="84">
        <v>45915</v>
      </c>
      <c r="L313" s="84">
        <v>45915</v>
      </c>
      <c r="M313" s="84">
        <v>46005</v>
      </c>
      <c r="N313" s="203" t="s">
        <v>11349</v>
      </c>
      <c r="O313" s="86">
        <v>11100000</v>
      </c>
      <c r="P313" s="203" t="s">
        <v>11350</v>
      </c>
      <c r="Q313" s="203" t="s">
        <v>11348</v>
      </c>
      <c r="R313" s="84">
        <v>45911</v>
      </c>
      <c r="S313" s="84">
        <v>45911</v>
      </c>
      <c r="T313" s="84"/>
      <c r="U313" s="84"/>
      <c r="V313" s="84"/>
      <c r="W313" s="203" t="s">
        <v>9457</v>
      </c>
    </row>
    <row r="314" spans="1:23" x14ac:dyDescent="0.3">
      <c r="A314" s="203" t="s">
        <v>2935</v>
      </c>
      <c r="B314" s="203" t="s">
        <v>1245</v>
      </c>
      <c r="C314" s="203" t="s">
        <v>11351</v>
      </c>
      <c r="D314" s="203" t="s">
        <v>11352</v>
      </c>
      <c r="E314" s="203" t="s">
        <v>11353</v>
      </c>
      <c r="F314" s="203" t="s">
        <v>9451</v>
      </c>
      <c r="G314" s="203" t="s">
        <v>11353</v>
      </c>
      <c r="H314" s="203" t="s">
        <v>11354</v>
      </c>
      <c r="I314" s="203" t="s">
        <v>9462</v>
      </c>
      <c r="J314" s="203" t="s">
        <v>11355</v>
      </c>
      <c r="K314" s="84">
        <v>45365</v>
      </c>
      <c r="L314" s="84">
        <v>45365</v>
      </c>
      <c r="M314" s="84">
        <v>45548</v>
      </c>
      <c r="N314" s="203" t="s">
        <v>11356</v>
      </c>
      <c r="O314" s="86">
        <v>19560876</v>
      </c>
      <c r="P314" s="203" t="s">
        <v>11357</v>
      </c>
      <c r="Q314" s="203" t="s">
        <v>11358</v>
      </c>
      <c r="R314" s="84">
        <v>45364</v>
      </c>
      <c r="S314" s="84">
        <v>45364</v>
      </c>
      <c r="T314" s="84"/>
      <c r="U314" s="84"/>
      <c r="V314" s="84"/>
      <c r="W314" s="203" t="s">
        <v>9457</v>
      </c>
    </row>
    <row r="315" spans="1:23" x14ac:dyDescent="0.3">
      <c r="A315" s="203" t="s">
        <v>1505</v>
      </c>
      <c r="B315" s="203" t="s">
        <v>1246</v>
      </c>
      <c r="C315" s="203" t="s">
        <v>13247</v>
      </c>
      <c r="D315" s="203" t="s">
        <v>13248</v>
      </c>
      <c r="E315" s="203" t="s">
        <v>13249</v>
      </c>
      <c r="F315" s="203" t="s">
        <v>9451</v>
      </c>
      <c r="G315" s="203" t="s">
        <v>13249</v>
      </c>
      <c r="H315" s="203" t="s">
        <v>13250</v>
      </c>
      <c r="I315" s="203" t="s">
        <v>9482</v>
      </c>
      <c r="J315" s="203" t="s">
        <v>13251</v>
      </c>
      <c r="K315" s="84">
        <v>46009</v>
      </c>
      <c r="L315" s="84"/>
      <c r="M315" s="84">
        <v>46022</v>
      </c>
      <c r="N315" s="203" t="s">
        <v>13252</v>
      </c>
      <c r="O315" s="86">
        <v>2126077</v>
      </c>
      <c r="P315" s="203" t="s">
        <v>13253</v>
      </c>
      <c r="Q315" s="203" t="s">
        <v>13251</v>
      </c>
      <c r="R315" s="84">
        <v>46007</v>
      </c>
      <c r="S315" s="84">
        <v>46007</v>
      </c>
      <c r="T315" s="84"/>
      <c r="U315" s="84"/>
      <c r="V315" s="84"/>
      <c r="W315" s="203" t="s">
        <v>9457</v>
      </c>
    </row>
    <row r="316" spans="1:23" x14ac:dyDescent="0.3">
      <c r="A316" s="203" t="s">
        <v>1467</v>
      </c>
      <c r="B316" s="203" t="s">
        <v>1247</v>
      </c>
      <c r="C316" s="203" t="s">
        <v>33866</v>
      </c>
      <c r="D316" s="203" t="s">
        <v>33867</v>
      </c>
      <c r="E316" s="203" t="s">
        <v>33868</v>
      </c>
      <c r="F316" s="203" t="s">
        <v>9451</v>
      </c>
      <c r="G316" s="203" t="s">
        <v>33868</v>
      </c>
      <c r="H316" s="203" t="s">
        <v>33869</v>
      </c>
      <c r="I316" s="203" t="s">
        <v>9482</v>
      </c>
      <c r="J316" s="203" t="s">
        <v>33870</v>
      </c>
      <c r="K316" s="84">
        <v>46248</v>
      </c>
      <c r="L316" s="84"/>
      <c r="M316" s="84">
        <v>46387</v>
      </c>
      <c r="N316" s="203" t="s">
        <v>10873</v>
      </c>
      <c r="O316" s="86">
        <v>20035633</v>
      </c>
      <c r="P316" s="203" t="s">
        <v>33871</v>
      </c>
      <c r="Q316" s="203" t="s">
        <v>33870</v>
      </c>
      <c r="R316" s="84">
        <v>46246</v>
      </c>
      <c r="S316" s="84">
        <v>46246</v>
      </c>
      <c r="T316" s="84"/>
      <c r="U316" s="84"/>
      <c r="V316" s="84"/>
      <c r="W316" s="203" t="s">
        <v>9457</v>
      </c>
    </row>
    <row r="317" spans="1:23" x14ac:dyDescent="0.3">
      <c r="A317" s="203" t="s">
        <v>1665</v>
      </c>
      <c r="B317" s="203" t="s">
        <v>1247</v>
      </c>
      <c r="C317" s="203" t="s">
        <v>12231</v>
      </c>
      <c r="D317" s="203" t="s">
        <v>12232</v>
      </c>
      <c r="E317" s="203" t="s">
        <v>12233</v>
      </c>
      <c r="F317" s="203" t="s">
        <v>9451</v>
      </c>
      <c r="G317" s="203" t="s">
        <v>12233</v>
      </c>
      <c r="H317" s="203" t="s">
        <v>12234</v>
      </c>
      <c r="I317" s="203" t="s">
        <v>9453</v>
      </c>
      <c r="J317" s="203" t="s">
        <v>12235</v>
      </c>
      <c r="K317" s="84">
        <v>46049</v>
      </c>
      <c r="L317" s="84">
        <v>46050</v>
      </c>
      <c r="M317" s="84">
        <v>46200</v>
      </c>
      <c r="N317" s="203" t="s">
        <v>10272</v>
      </c>
      <c r="O317" s="86">
        <v>24581240</v>
      </c>
      <c r="P317" s="203" t="s">
        <v>12236</v>
      </c>
      <c r="Q317" s="203" t="s">
        <v>12235</v>
      </c>
      <c r="R317" s="84">
        <v>46048</v>
      </c>
      <c r="S317" s="84">
        <v>46048</v>
      </c>
      <c r="T317" s="84"/>
      <c r="U317" s="84"/>
      <c r="V317" s="84"/>
      <c r="W317" s="203" t="s">
        <v>9457</v>
      </c>
    </row>
    <row r="318" spans="1:23" x14ac:dyDescent="0.3">
      <c r="A318" s="203" t="s">
        <v>5454</v>
      </c>
      <c r="B318" s="203" t="s">
        <v>1245</v>
      </c>
      <c r="C318" s="203" t="s">
        <v>9999</v>
      </c>
      <c r="D318" s="203" t="s">
        <v>10000</v>
      </c>
      <c r="E318" s="203" t="s">
        <v>10001</v>
      </c>
      <c r="F318" s="203" t="s">
        <v>9451</v>
      </c>
      <c r="G318" s="203" t="s">
        <v>10001</v>
      </c>
      <c r="H318" s="203" t="s">
        <v>10002</v>
      </c>
      <c r="I318" s="203" t="s">
        <v>9453</v>
      </c>
      <c r="J318" s="203" t="s">
        <v>10003</v>
      </c>
      <c r="K318" s="84">
        <v>45604</v>
      </c>
      <c r="L318" s="84">
        <v>45604</v>
      </c>
      <c r="M318" s="84">
        <v>45648</v>
      </c>
      <c r="N318" s="203" t="s">
        <v>10004</v>
      </c>
      <c r="O318" s="86">
        <v>5250000</v>
      </c>
      <c r="P318" s="203" t="s">
        <v>10005</v>
      </c>
      <c r="Q318" s="203" t="s">
        <v>10003</v>
      </c>
      <c r="R318" s="84">
        <v>45604</v>
      </c>
      <c r="S318" s="84">
        <v>45604</v>
      </c>
      <c r="T318" s="84"/>
      <c r="U318" s="84"/>
      <c r="V318" s="84"/>
      <c r="W318" s="203" t="s">
        <v>9457</v>
      </c>
    </row>
    <row r="319" spans="1:23" x14ac:dyDescent="0.3">
      <c r="A319" s="203" t="s">
        <v>1605</v>
      </c>
      <c r="B319" s="203" t="s">
        <v>1247</v>
      </c>
      <c r="C319" s="203" t="s">
        <v>11373</v>
      </c>
      <c r="D319" s="203" t="s">
        <v>11374</v>
      </c>
      <c r="E319" s="203" t="s">
        <v>11375</v>
      </c>
      <c r="F319" s="203" t="s">
        <v>9451</v>
      </c>
      <c r="G319" s="203" t="s">
        <v>11375</v>
      </c>
      <c r="H319" s="203" t="s">
        <v>11376</v>
      </c>
      <c r="I319" s="203" t="s">
        <v>9453</v>
      </c>
      <c r="J319" s="203" t="s">
        <v>11377</v>
      </c>
      <c r="K319" s="84">
        <v>46045</v>
      </c>
      <c r="L319" s="84">
        <v>46045</v>
      </c>
      <c r="M319" s="84">
        <v>46225</v>
      </c>
      <c r="N319" s="203" t="s">
        <v>10978</v>
      </c>
      <c r="O319" s="86">
        <v>17064468</v>
      </c>
      <c r="P319" s="203" t="s">
        <v>11378</v>
      </c>
      <c r="Q319" s="203" t="s">
        <v>11377</v>
      </c>
      <c r="R319" s="84"/>
      <c r="S319" s="84"/>
      <c r="T319" s="84"/>
      <c r="U319" s="84"/>
      <c r="V319" s="84"/>
      <c r="W319" s="203" t="s">
        <v>9457</v>
      </c>
    </row>
    <row r="320" spans="1:23" x14ac:dyDescent="0.3">
      <c r="A320" s="203" t="s">
        <v>1572</v>
      </c>
      <c r="B320" s="203" t="s">
        <v>1246</v>
      </c>
      <c r="C320" s="203" t="s">
        <v>11385</v>
      </c>
      <c r="D320" s="203" t="s">
        <v>11386</v>
      </c>
      <c r="E320" s="203" t="s">
        <v>11387</v>
      </c>
      <c r="F320" s="203" t="s">
        <v>9451</v>
      </c>
      <c r="G320" s="203" t="s">
        <v>11387</v>
      </c>
      <c r="H320" s="203" t="s">
        <v>11388</v>
      </c>
      <c r="I320" s="203" t="s">
        <v>9453</v>
      </c>
      <c r="J320" s="203" t="s">
        <v>11389</v>
      </c>
      <c r="K320" s="84">
        <v>45959</v>
      </c>
      <c r="L320" s="84">
        <v>45961</v>
      </c>
      <c r="M320" s="84">
        <v>46021</v>
      </c>
      <c r="N320" s="203" t="s">
        <v>11243</v>
      </c>
      <c r="O320" s="86">
        <v>6000000</v>
      </c>
      <c r="P320" s="203" t="s">
        <v>11390</v>
      </c>
      <c r="Q320" s="203" t="s">
        <v>11389</v>
      </c>
      <c r="R320" s="84">
        <v>45958</v>
      </c>
      <c r="S320" s="84">
        <v>45958</v>
      </c>
      <c r="T320" s="84"/>
      <c r="U320" s="84"/>
      <c r="V320" s="84"/>
      <c r="W320" s="203" t="s">
        <v>9457</v>
      </c>
    </row>
    <row r="321" spans="1:23" x14ac:dyDescent="0.3">
      <c r="A321" s="203" t="s">
        <v>1665</v>
      </c>
      <c r="B321" s="203" t="s">
        <v>1247</v>
      </c>
      <c r="C321" s="203" t="s">
        <v>13390</v>
      </c>
      <c r="D321" s="203" t="s">
        <v>13391</v>
      </c>
      <c r="E321" s="203" t="s">
        <v>13392</v>
      </c>
      <c r="F321" s="203" t="s">
        <v>9451</v>
      </c>
      <c r="G321" s="203" t="s">
        <v>13392</v>
      </c>
      <c r="H321" s="203" t="s">
        <v>13393</v>
      </c>
      <c r="I321" s="203" t="s">
        <v>9453</v>
      </c>
      <c r="J321" s="203" t="s">
        <v>13394</v>
      </c>
      <c r="K321" s="84">
        <v>46051</v>
      </c>
      <c r="L321" s="84">
        <v>46051</v>
      </c>
      <c r="M321" s="84">
        <v>46140</v>
      </c>
      <c r="N321" s="203" t="s">
        <v>13395</v>
      </c>
      <c r="O321" s="86">
        <v>10500000</v>
      </c>
      <c r="P321" s="203" t="s">
        <v>13396</v>
      </c>
      <c r="Q321" s="203" t="s">
        <v>13397</v>
      </c>
      <c r="R321" s="84">
        <v>46051</v>
      </c>
      <c r="S321" s="84">
        <v>46051</v>
      </c>
      <c r="T321" s="84"/>
      <c r="U321" s="84"/>
      <c r="V321" s="84"/>
      <c r="W321" s="203" t="s">
        <v>9457</v>
      </c>
    </row>
    <row r="322" spans="1:23" x14ac:dyDescent="0.3">
      <c r="A322" s="203" t="s">
        <v>1476</v>
      </c>
      <c r="B322" s="203" t="s">
        <v>1246</v>
      </c>
      <c r="C322" s="203" t="s">
        <v>11405</v>
      </c>
      <c r="D322" s="203" t="s">
        <v>11406</v>
      </c>
      <c r="E322" s="203" t="s">
        <v>11407</v>
      </c>
      <c r="F322" s="203" t="s">
        <v>9451</v>
      </c>
      <c r="G322" s="203" t="s">
        <v>11407</v>
      </c>
      <c r="H322" s="203" t="s">
        <v>11408</v>
      </c>
      <c r="I322" s="203" t="s">
        <v>9462</v>
      </c>
      <c r="J322" s="203" t="s">
        <v>11409</v>
      </c>
      <c r="K322" s="84">
        <v>45889</v>
      </c>
      <c r="L322" s="84">
        <v>45890</v>
      </c>
      <c r="M322" s="84">
        <v>46020</v>
      </c>
      <c r="N322" s="203" t="s">
        <v>10202</v>
      </c>
      <c r="O322" s="86">
        <v>17274387</v>
      </c>
      <c r="P322" s="203" t="s">
        <v>11410</v>
      </c>
      <c r="Q322" s="203" t="s">
        <v>11409</v>
      </c>
      <c r="R322" s="84">
        <v>45889</v>
      </c>
      <c r="S322" s="84">
        <v>45889</v>
      </c>
      <c r="T322" s="84"/>
      <c r="U322" s="84"/>
      <c r="V322" s="84"/>
      <c r="W322" s="203" t="s">
        <v>9457</v>
      </c>
    </row>
    <row r="323" spans="1:23" x14ac:dyDescent="0.3">
      <c r="A323" s="203" t="s">
        <v>5454</v>
      </c>
      <c r="B323" s="203" t="s">
        <v>1245</v>
      </c>
      <c r="C323" s="203" t="s">
        <v>10153</v>
      </c>
      <c r="D323" s="203" t="s">
        <v>10154</v>
      </c>
      <c r="E323" s="203" t="s">
        <v>10155</v>
      </c>
      <c r="F323" s="203" t="s">
        <v>9451</v>
      </c>
      <c r="G323" s="203" t="s">
        <v>10155</v>
      </c>
      <c r="H323" s="203" t="s">
        <v>10156</v>
      </c>
      <c r="I323" s="203" t="s">
        <v>9533</v>
      </c>
      <c r="J323" s="203" t="s">
        <v>10157</v>
      </c>
      <c r="K323" s="84">
        <v>45604</v>
      </c>
      <c r="L323" s="84">
        <v>45604</v>
      </c>
      <c r="M323" s="84">
        <v>45648</v>
      </c>
      <c r="N323" s="203" t="s">
        <v>10158</v>
      </c>
      <c r="O323" s="86">
        <v>4500000</v>
      </c>
      <c r="P323" s="203" t="s">
        <v>10159</v>
      </c>
      <c r="Q323" s="203" t="s">
        <v>10157</v>
      </c>
      <c r="R323" s="84">
        <v>45603</v>
      </c>
      <c r="S323" s="84">
        <v>45603</v>
      </c>
      <c r="T323" s="84"/>
      <c r="U323" s="84"/>
      <c r="V323" s="84"/>
      <c r="W323" s="203" t="s">
        <v>9457</v>
      </c>
    </row>
    <row r="324" spans="1:23" x14ac:dyDescent="0.3">
      <c r="A324" s="203" t="s">
        <v>1467</v>
      </c>
      <c r="B324" s="203" t="s">
        <v>1247</v>
      </c>
      <c r="C324" s="203" t="s">
        <v>11476</v>
      </c>
      <c r="D324" s="203" t="s">
        <v>11477</v>
      </c>
      <c r="E324" s="203" t="s">
        <v>11478</v>
      </c>
      <c r="F324" s="203" t="s">
        <v>9451</v>
      </c>
      <c r="G324" s="203" t="s">
        <v>11478</v>
      </c>
      <c r="H324" s="203" t="s">
        <v>11479</v>
      </c>
      <c r="I324" s="203" t="s">
        <v>9453</v>
      </c>
      <c r="J324" s="203" t="s">
        <v>11480</v>
      </c>
      <c r="K324" s="84">
        <v>46040</v>
      </c>
      <c r="L324" s="84">
        <v>46041</v>
      </c>
      <c r="M324" s="84">
        <v>46221</v>
      </c>
      <c r="N324" s="203" t="s">
        <v>11203</v>
      </c>
      <c r="O324" s="86">
        <v>31960242</v>
      </c>
      <c r="P324" s="203" t="s">
        <v>11481</v>
      </c>
      <c r="Q324" s="203" t="s">
        <v>11480</v>
      </c>
      <c r="R324" s="84">
        <v>46039</v>
      </c>
      <c r="S324" s="84">
        <v>46039</v>
      </c>
      <c r="T324" s="84"/>
      <c r="U324" s="84"/>
      <c r="V324" s="84"/>
      <c r="W324" s="203" t="s">
        <v>9457</v>
      </c>
    </row>
    <row r="325" spans="1:23" x14ac:dyDescent="0.3">
      <c r="A325" s="203" t="s">
        <v>1476</v>
      </c>
      <c r="B325" s="203" t="s">
        <v>1246</v>
      </c>
      <c r="C325" s="203" t="s">
        <v>11418</v>
      </c>
      <c r="D325" s="203" t="s">
        <v>11419</v>
      </c>
      <c r="E325" s="203" t="s">
        <v>11420</v>
      </c>
      <c r="F325" s="203" t="s">
        <v>9451</v>
      </c>
      <c r="G325" s="203" t="s">
        <v>11420</v>
      </c>
      <c r="H325" s="203" t="s">
        <v>11421</v>
      </c>
      <c r="I325" s="203" t="s">
        <v>9462</v>
      </c>
      <c r="J325" s="203" t="s">
        <v>9786</v>
      </c>
      <c r="K325" s="84">
        <v>45911</v>
      </c>
      <c r="L325" s="84">
        <v>45912</v>
      </c>
      <c r="M325" s="84">
        <v>46022</v>
      </c>
      <c r="N325" s="203" t="s">
        <v>11422</v>
      </c>
      <c r="O325" s="86">
        <v>9682717</v>
      </c>
      <c r="P325" s="203" t="s">
        <v>11423</v>
      </c>
      <c r="Q325" s="203" t="s">
        <v>9786</v>
      </c>
      <c r="R325" s="84">
        <v>45910</v>
      </c>
      <c r="S325" s="84">
        <v>45910</v>
      </c>
      <c r="T325" s="84"/>
      <c r="U325" s="84"/>
      <c r="V325" s="84"/>
      <c r="W325" s="203" t="s">
        <v>9457</v>
      </c>
    </row>
    <row r="326" spans="1:23" x14ac:dyDescent="0.3">
      <c r="A326" s="203" t="s">
        <v>1505</v>
      </c>
      <c r="B326" s="203" t="s">
        <v>1246</v>
      </c>
      <c r="C326" s="203" t="s">
        <v>10297</v>
      </c>
      <c r="D326" s="203" t="s">
        <v>10298</v>
      </c>
      <c r="E326" s="203" t="s">
        <v>10299</v>
      </c>
      <c r="F326" s="203" t="s">
        <v>9451</v>
      </c>
      <c r="G326" s="203" t="s">
        <v>10299</v>
      </c>
      <c r="H326" s="203" t="s">
        <v>10300</v>
      </c>
      <c r="I326" s="203" t="s">
        <v>9462</v>
      </c>
      <c r="J326" s="203" t="s">
        <v>10301</v>
      </c>
      <c r="K326" s="84">
        <v>45959</v>
      </c>
      <c r="L326" s="84">
        <v>45959</v>
      </c>
      <c r="M326" s="84">
        <v>46019</v>
      </c>
      <c r="N326" s="203" t="s">
        <v>10302</v>
      </c>
      <c r="O326" s="86">
        <v>7972794</v>
      </c>
      <c r="P326" s="203" t="s">
        <v>10303</v>
      </c>
      <c r="Q326" s="203" t="s">
        <v>10301</v>
      </c>
      <c r="R326" s="84">
        <v>45957</v>
      </c>
      <c r="S326" s="84">
        <v>45957</v>
      </c>
      <c r="T326" s="84"/>
      <c r="U326" s="84"/>
      <c r="V326" s="84"/>
      <c r="W326" s="203" t="s">
        <v>9457</v>
      </c>
    </row>
    <row r="327" spans="1:23" x14ac:dyDescent="0.3">
      <c r="A327" s="203" t="s">
        <v>1505</v>
      </c>
      <c r="B327" s="203" t="s">
        <v>1246</v>
      </c>
      <c r="C327" s="203" t="s">
        <v>11489</v>
      </c>
      <c r="D327" s="203" t="s">
        <v>11490</v>
      </c>
      <c r="E327" s="203" t="s">
        <v>11491</v>
      </c>
      <c r="F327" s="203" t="s">
        <v>9451</v>
      </c>
      <c r="G327" s="203" t="s">
        <v>11491</v>
      </c>
      <c r="H327" s="203" t="s">
        <v>11492</v>
      </c>
      <c r="I327" s="203" t="s">
        <v>9462</v>
      </c>
      <c r="J327" s="203" t="s">
        <v>11493</v>
      </c>
      <c r="K327" s="84">
        <v>45715</v>
      </c>
      <c r="L327" s="84">
        <v>45716</v>
      </c>
      <c r="M327" s="84">
        <v>45894</v>
      </c>
      <c r="N327" s="203" t="s">
        <v>10777</v>
      </c>
      <c r="O327" s="86">
        <v>14725590</v>
      </c>
      <c r="P327" s="203" t="s">
        <v>11494</v>
      </c>
      <c r="Q327" s="203" t="s">
        <v>11493</v>
      </c>
      <c r="R327" s="84">
        <v>45713</v>
      </c>
      <c r="S327" s="84">
        <v>45713</v>
      </c>
      <c r="T327" s="84"/>
      <c r="U327" s="84"/>
      <c r="V327" s="84"/>
      <c r="W327" s="203" t="s">
        <v>9457</v>
      </c>
    </row>
    <row r="328" spans="1:23" x14ac:dyDescent="0.3">
      <c r="A328" s="203" t="s">
        <v>1572</v>
      </c>
      <c r="B328" s="203" t="s">
        <v>1246</v>
      </c>
      <c r="C328" s="203" t="s">
        <v>12560</v>
      </c>
      <c r="D328" s="203" t="s">
        <v>12561</v>
      </c>
      <c r="E328" s="203" t="s">
        <v>12562</v>
      </c>
      <c r="F328" s="203" t="s">
        <v>9451</v>
      </c>
      <c r="G328" s="203" t="s">
        <v>12562</v>
      </c>
      <c r="H328" s="203" t="s">
        <v>12563</v>
      </c>
      <c r="I328" s="203" t="s">
        <v>9453</v>
      </c>
      <c r="J328" s="203" t="s">
        <v>12564</v>
      </c>
      <c r="K328" s="84">
        <v>45931</v>
      </c>
      <c r="L328" s="84">
        <v>46022</v>
      </c>
      <c r="M328" s="84">
        <v>46022</v>
      </c>
      <c r="N328" s="203" t="s">
        <v>12565</v>
      </c>
      <c r="O328" s="86">
        <v>14049633</v>
      </c>
      <c r="P328" s="203" t="s">
        <v>12566</v>
      </c>
      <c r="Q328" s="203" t="s">
        <v>12564</v>
      </c>
      <c r="R328" s="84">
        <v>45931</v>
      </c>
      <c r="S328" s="84">
        <v>45931</v>
      </c>
      <c r="T328" s="84"/>
      <c r="U328" s="84"/>
      <c r="V328" s="84"/>
      <c r="W328" s="203" t="s">
        <v>9457</v>
      </c>
    </row>
    <row r="329" spans="1:23" x14ac:dyDescent="0.3">
      <c r="A329" s="203" t="s">
        <v>3253</v>
      </c>
      <c r="B329" s="203" t="s">
        <v>1245</v>
      </c>
      <c r="C329" s="203" t="s">
        <v>11437</v>
      </c>
      <c r="D329" s="203" t="s">
        <v>11438</v>
      </c>
      <c r="E329" s="203" t="s">
        <v>11439</v>
      </c>
      <c r="F329" s="203" t="s">
        <v>9451</v>
      </c>
      <c r="G329" s="203" t="s">
        <v>11439</v>
      </c>
      <c r="H329" s="203" t="s">
        <v>11440</v>
      </c>
      <c r="I329" s="203" t="s">
        <v>9462</v>
      </c>
      <c r="J329" s="203" t="s">
        <v>11441</v>
      </c>
      <c r="K329" s="84">
        <v>45596</v>
      </c>
      <c r="L329" s="84">
        <v>45596</v>
      </c>
      <c r="M329" s="84">
        <v>45656</v>
      </c>
      <c r="N329" s="203" t="s">
        <v>11442</v>
      </c>
      <c r="O329" s="86">
        <v>7972794</v>
      </c>
      <c r="P329" s="203" t="s">
        <v>11443</v>
      </c>
      <c r="Q329" s="203" t="s">
        <v>11441</v>
      </c>
      <c r="R329" s="84">
        <v>45596</v>
      </c>
      <c r="S329" s="84">
        <v>45596</v>
      </c>
      <c r="T329" s="84"/>
      <c r="U329" s="84"/>
      <c r="V329" s="84"/>
      <c r="W329" s="203" t="s">
        <v>9457</v>
      </c>
    </row>
    <row r="330" spans="1:23" x14ac:dyDescent="0.3">
      <c r="A330" s="203" t="s">
        <v>1605</v>
      </c>
      <c r="B330" s="203" t="s">
        <v>1247</v>
      </c>
      <c r="C330" s="203" t="s">
        <v>12848</v>
      </c>
      <c r="D330" s="203" t="s">
        <v>12849</v>
      </c>
      <c r="E330" s="203" t="s">
        <v>12850</v>
      </c>
      <c r="F330" s="203" t="s">
        <v>9451</v>
      </c>
      <c r="G330" s="203" t="s">
        <v>12850</v>
      </c>
      <c r="H330" s="203" t="s">
        <v>12851</v>
      </c>
      <c r="I330" s="203" t="s">
        <v>9453</v>
      </c>
      <c r="J330" s="203" t="s">
        <v>12852</v>
      </c>
      <c r="K330" s="84">
        <v>46042</v>
      </c>
      <c r="L330" s="84">
        <v>46045</v>
      </c>
      <c r="M330" s="84">
        <v>46225</v>
      </c>
      <c r="N330" s="203" t="s">
        <v>12853</v>
      </c>
      <c r="O330" s="86">
        <v>17064468</v>
      </c>
      <c r="P330" s="203" t="s">
        <v>12854</v>
      </c>
      <c r="Q330" s="203" t="s">
        <v>12852</v>
      </c>
      <c r="R330" s="84">
        <v>46041</v>
      </c>
      <c r="S330" s="84">
        <v>46041</v>
      </c>
      <c r="T330" s="84"/>
      <c r="U330" s="84"/>
      <c r="V330" s="84"/>
      <c r="W330" s="203" t="s">
        <v>9457</v>
      </c>
    </row>
    <row r="331" spans="1:23" x14ac:dyDescent="0.3">
      <c r="A331" s="203" t="s">
        <v>5454</v>
      </c>
      <c r="B331" s="203" t="s">
        <v>1245</v>
      </c>
      <c r="C331" s="203" t="s">
        <v>11449</v>
      </c>
      <c r="D331" s="203" t="s">
        <v>11450</v>
      </c>
      <c r="E331" s="203" t="s">
        <v>11451</v>
      </c>
      <c r="F331" s="203" t="s">
        <v>9451</v>
      </c>
      <c r="G331" s="203" t="s">
        <v>11451</v>
      </c>
      <c r="H331" s="203" t="s">
        <v>11452</v>
      </c>
      <c r="I331" s="203" t="s">
        <v>9453</v>
      </c>
      <c r="J331" s="203" t="s">
        <v>11453</v>
      </c>
      <c r="K331" s="84">
        <v>45527</v>
      </c>
      <c r="L331" s="84">
        <v>45527</v>
      </c>
      <c r="M331" s="84">
        <v>45618</v>
      </c>
      <c r="N331" s="203" t="s">
        <v>10101</v>
      </c>
      <c r="O331" s="86">
        <v>12000000</v>
      </c>
      <c r="P331" s="203" t="s">
        <v>11454</v>
      </c>
      <c r="Q331" s="203" t="s">
        <v>11453</v>
      </c>
      <c r="R331" s="84">
        <v>45526</v>
      </c>
      <c r="S331" s="84">
        <v>45526</v>
      </c>
      <c r="T331" s="84"/>
      <c r="U331" s="84"/>
      <c r="V331" s="84"/>
      <c r="W331" s="203" t="s">
        <v>9457</v>
      </c>
    </row>
    <row r="332" spans="1:23" x14ac:dyDescent="0.3">
      <c r="A332" s="203" t="s">
        <v>5454</v>
      </c>
      <c r="B332" s="203" t="s">
        <v>1245</v>
      </c>
      <c r="C332" s="203" t="s">
        <v>11455</v>
      </c>
      <c r="D332" s="203" t="s">
        <v>11456</v>
      </c>
      <c r="E332" s="203" t="s">
        <v>11457</v>
      </c>
      <c r="F332" s="203" t="s">
        <v>9451</v>
      </c>
      <c r="G332" s="203" t="s">
        <v>11457</v>
      </c>
      <c r="H332" s="203" t="s">
        <v>11458</v>
      </c>
      <c r="I332" s="203" t="s">
        <v>9453</v>
      </c>
      <c r="J332" s="203" t="s">
        <v>11459</v>
      </c>
      <c r="K332" s="84">
        <v>45566</v>
      </c>
      <c r="L332" s="84">
        <v>45567</v>
      </c>
      <c r="M332" s="84">
        <v>45657</v>
      </c>
      <c r="N332" s="203" t="s">
        <v>11460</v>
      </c>
      <c r="O332" s="86">
        <v>6000000</v>
      </c>
      <c r="P332" s="203" t="s">
        <v>11461</v>
      </c>
      <c r="Q332" s="203" t="s">
        <v>11459</v>
      </c>
      <c r="R332" s="84">
        <v>45566</v>
      </c>
      <c r="S332" s="84">
        <v>45566</v>
      </c>
      <c r="T332" s="84"/>
      <c r="U332" s="84"/>
      <c r="V332" s="84"/>
      <c r="W332" s="203" t="s">
        <v>9457</v>
      </c>
    </row>
    <row r="333" spans="1:23" x14ac:dyDescent="0.3">
      <c r="A333" s="203" t="s">
        <v>1723</v>
      </c>
      <c r="B333" s="203" t="s">
        <v>1247</v>
      </c>
      <c r="C333" s="203" t="s">
        <v>13616</v>
      </c>
      <c r="D333" s="203" t="s">
        <v>13617</v>
      </c>
      <c r="E333" s="203" t="s">
        <v>13618</v>
      </c>
      <c r="F333" s="203" t="s">
        <v>9451</v>
      </c>
      <c r="G333" s="203" t="s">
        <v>13618</v>
      </c>
      <c r="H333" s="203" t="s">
        <v>13619</v>
      </c>
      <c r="I333" s="203" t="s">
        <v>9453</v>
      </c>
      <c r="J333" s="203" t="s">
        <v>13620</v>
      </c>
      <c r="K333" s="84">
        <v>46052</v>
      </c>
      <c r="L333" s="84">
        <v>46052</v>
      </c>
      <c r="M333" s="84">
        <v>46202</v>
      </c>
      <c r="N333" s="203" t="s">
        <v>13621</v>
      </c>
      <c r="O333" s="86">
        <v>19080050</v>
      </c>
      <c r="P333" s="203" t="s">
        <v>13622</v>
      </c>
      <c r="Q333" s="203" t="s">
        <v>13620</v>
      </c>
      <c r="R333" s="84">
        <v>46052</v>
      </c>
      <c r="S333" s="84">
        <v>46052</v>
      </c>
      <c r="T333" s="84"/>
      <c r="U333" s="84"/>
      <c r="V333" s="84"/>
      <c r="W333" s="203" t="s">
        <v>9457</v>
      </c>
    </row>
    <row r="334" spans="1:23" x14ac:dyDescent="0.3">
      <c r="A334" s="203" t="s">
        <v>5454</v>
      </c>
      <c r="B334" s="203" t="s">
        <v>1245</v>
      </c>
      <c r="C334" s="203" t="s">
        <v>11462</v>
      </c>
      <c r="D334" s="203" t="s">
        <v>11463</v>
      </c>
      <c r="E334" s="203" t="s">
        <v>11464</v>
      </c>
      <c r="F334" s="203" t="s">
        <v>9451</v>
      </c>
      <c r="G334" s="203" t="s">
        <v>11464</v>
      </c>
      <c r="H334" s="203" t="s">
        <v>11465</v>
      </c>
      <c r="I334" s="203" t="s">
        <v>9462</v>
      </c>
      <c r="J334" s="203" t="s">
        <v>11466</v>
      </c>
      <c r="K334" s="84">
        <v>45524</v>
      </c>
      <c r="L334" s="84">
        <v>45524</v>
      </c>
      <c r="M334" s="84">
        <v>45615</v>
      </c>
      <c r="N334" s="203" t="s">
        <v>11467</v>
      </c>
      <c r="O334" s="86">
        <v>18000000</v>
      </c>
      <c r="P334" s="203" t="s">
        <v>11468</v>
      </c>
      <c r="Q334" s="203" t="s">
        <v>11466</v>
      </c>
      <c r="R334" s="84">
        <v>45520</v>
      </c>
      <c r="S334" s="84">
        <v>45520</v>
      </c>
      <c r="T334" s="84"/>
      <c r="U334" s="84"/>
      <c r="V334" s="84"/>
      <c r="W334" s="203" t="s">
        <v>9457</v>
      </c>
    </row>
    <row r="335" spans="1:23" x14ac:dyDescent="0.3">
      <c r="A335" s="203" t="s">
        <v>1688</v>
      </c>
      <c r="B335" s="203" t="s">
        <v>1246</v>
      </c>
      <c r="C335" s="203" t="s">
        <v>11469</v>
      </c>
      <c r="D335" s="203" t="s">
        <v>11470</v>
      </c>
      <c r="E335" s="203" t="s">
        <v>11471</v>
      </c>
      <c r="F335" s="203" t="s">
        <v>9451</v>
      </c>
      <c r="G335" s="203" t="s">
        <v>11471</v>
      </c>
      <c r="H335" s="203" t="s">
        <v>11472</v>
      </c>
      <c r="I335" s="203" t="s">
        <v>9453</v>
      </c>
      <c r="J335" s="203" t="s">
        <v>11473</v>
      </c>
      <c r="K335" s="84">
        <v>45707</v>
      </c>
      <c r="L335" s="84">
        <v>45713</v>
      </c>
      <c r="M335" s="84">
        <v>46022</v>
      </c>
      <c r="N335" s="203" t="s">
        <v>11474</v>
      </c>
      <c r="O335" s="86">
        <v>685000000</v>
      </c>
      <c r="P335" s="203" t="s">
        <v>11475</v>
      </c>
      <c r="Q335" s="203" t="s">
        <v>11473</v>
      </c>
      <c r="R335" s="84">
        <v>45706</v>
      </c>
      <c r="S335" s="84">
        <v>45706</v>
      </c>
      <c r="T335" s="84"/>
      <c r="U335" s="84"/>
      <c r="V335" s="84"/>
      <c r="W335" s="203" t="s">
        <v>9457</v>
      </c>
    </row>
    <row r="336" spans="1:23" x14ac:dyDescent="0.3">
      <c r="A336" s="203" t="s">
        <v>5454</v>
      </c>
      <c r="B336" s="203" t="s">
        <v>1245</v>
      </c>
      <c r="C336" s="203" t="s">
        <v>11482</v>
      </c>
      <c r="D336" s="203" t="s">
        <v>11483</v>
      </c>
      <c r="E336" s="203" t="s">
        <v>11484</v>
      </c>
      <c r="F336" s="203" t="s">
        <v>9451</v>
      </c>
      <c r="G336" s="203" t="s">
        <v>11484</v>
      </c>
      <c r="H336" s="203" t="s">
        <v>11485</v>
      </c>
      <c r="I336" s="203" t="s">
        <v>9453</v>
      </c>
      <c r="J336" s="203" t="s">
        <v>11486</v>
      </c>
      <c r="K336" s="84">
        <v>45566</v>
      </c>
      <c r="L336" s="84">
        <v>45566</v>
      </c>
      <c r="M336" s="84">
        <v>45656</v>
      </c>
      <c r="N336" s="203" t="s">
        <v>11487</v>
      </c>
      <c r="O336" s="86">
        <v>10500000</v>
      </c>
      <c r="P336" s="203" t="s">
        <v>11488</v>
      </c>
      <c r="Q336" s="203" t="s">
        <v>11486</v>
      </c>
      <c r="R336" s="84">
        <v>45566</v>
      </c>
      <c r="S336" s="84">
        <v>45566</v>
      </c>
      <c r="T336" s="84"/>
      <c r="U336" s="84"/>
      <c r="V336" s="84"/>
      <c r="W336" s="203" t="s">
        <v>9457</v>
      </c>
    </row>
    <row r="337" spans="1:23" x14ac:dyDescent="0.3">
      <c r="A337" s="203" t="s">
        <v>1605</v>
      </c>
      <c r="B337" s="203" t="s">
        <v>1247</v>
      </c>
      <c r="C337" s="203" t="s">
        <v>11495</v>
      </c>
      <c r="D337" s="203" t="s">
        <v>11496</v>
      </c>
      <c r="E337" s="203" t="s">
        <v>11497</v>
      </c>
      <c r="F337" s="203" t="s">
        <v>9451</v>
      </c>
      <c r="G337" s="203" t="s">
        <v>11497</v>
      </c>
      <c r="H337" s="203" t="s">
        <v>11498</v>
      </c>
      <c r="I337" s="203" t="s">
        <v>9453</v>
      </c>
      <c r="J337" s="203" t="s">
        <v>11499</v>
      </c>
      <c r="K337" s="84">
        <v>46233</v>
      </c>
      <c r="L337" s="84">
        <v>46234</v>
      </c>
      <c r="M337" s="84">
        <v>46386</v>
      </c>
      <c r="N337" s="203" t="s">
        <v>10032</v>
      </c>
      <c r="O337" s="86">
        <v>14220390</v>
      </c>
      <c r="P337" s="203" t="s">
        <v>11500</v>
      </c>
      <c r="Q337" s="203" t="s">
        <v>11499</v>
      </c>
      <c r="R337" s="84">
        <v>46232</v>
      </c>
      <c r="S337" s="84">
        <v>46232</v>
      </c>
      <c r="T337" s="84"/>
      <c r="U337" s="84"/>
      <c r="V337" s="84"/>
      <c r="W337" s="203" t="s">
        <v>9457</v>
      </c>
    </row>
    <row r="338" spans="1:23" x14ac:dyDescent="0.3">
      <c r="A338" s="203" t="s">
        <v>1572</v>
      </c>
      <c r="B338" s="203" t="s">
        <v>1246</v>
      </c>
      <c r="C338" s="203" t="s">
        <v>11424</v>
      </c>
      <c r="D338" s="203" t="s">
        <v>11425</v>
      </c>
      <c r="E338" s="203" t="s">
        <v>11426</v>
      </c>
      <c r="F338" s="203" t="s">
        <v>9451</v>
      </c>
      <c r="G338" s="203" t="s">
        <v>11426</v>
      </c>
      <c r="H338" s="203" t="s">
        <v>11427</v>
      </c>
      <c r="I338" s="203" t="s">
        <v>9453</v>
      </c>
      <c r="J338" s="203" t="s">
        <v>11428</v>
      </c>
      <c r="K338" s="84">
        <v>45912</v>
      </c>
      <c r="L338" s="84">
        <v>45916</v>
      </c>
      <c r="M338" s="84">
        <v>46005</v>
      </c>
      <c r="N338" s="203" t="s">
        <v>11429</v>
      </c>
      <c r="O338" s="86">
        <v>11400000</v>
      </c>
      <c r="P338" s="203" t="s">
        <v>11430</v>
      </c>
      <c r="Q338" s="203" t="s">
        <v>11428</v>
      </c>
      <c r="R338" s="84">
        <v>45912</v>
      </c>
      <c r="S338" s="84">
        <v>45912</v>
      </c>
      <c r="T338" s="84"/>
      <c r="U338" s="84"/>
      <c r="V338" s="84"/>
      <c r="W338" s="203" t="s">
        <v>9457</v>
      </c>
    </row>
    <row r="339" spans="1:23" x14ac:dyDescent="0.3">
      <c r="A339" s="203" t="s">
        <v>1476</v>
      </c>
      <c r="B339" s="203" t="s">
        <v>1246</v>
      </c>
      <c r="C339" s="203" t="s">
        <v>11507</v>
      </c>
      <c r="D339" s="203" t="s">
        <v>11508</v>
      </c>
      <c r="E339" s="203" t="s">
        <v>11509</v>
      </c>
      <c r="F339" s="203" t="s">
        <v>9451</v>
      </c>
      <c r="G339" s="203" t="s">
        <v>11509</v>
      </c>
      <c r="H339" s="203" t="s">
        <v>11510</v>
      </c>
      <c r="I339" s="203" t="s">
        <v>9453</v>
      </c>
      <c r="J339" s="203" t="s">
        <v>11511</v>
      </c>
      <c r="K339" s="84">
        <v>45712</v>
      </c>
      <c r="L339" s="84">
        <v>45713</v>
      </c>
      <c r="M339" s="84">
        <v>45893</v>
      </c>
      <c r="N339" s="203" t="s">
        <v>11512</v>
      </c>
      <c r="O339" s="86">
        <v>23918382</v>
      </c>
      <c r="P339" s="203" t="s">
        <v>11513</v>
      </c>
      <c r="Q339" s="203" t="s">
        <v>11511</v>
      </c>
      <c r="R339" s="84">
        <v>45712</v>
      </c>
      <c r="S339" s="84">
        <v>45712</v>
      </c>
      <c r="T339" s="84"/>
      <c r="U339" s="84"/>
      <c r="V339" s="84"/>
      <c r="W339" s="203" t="s">
        <v>9457</v>
      </c>
    </row>
    <row r="340" spans="1:23" x14ac:dyDescent="0.3">
      <c r="A340" s="203" t="s">
        <v>1572</v>
      </c>
      <c r="B340" s="203" t="s">
        <v>1246</v>
      </c>
      <c r="C340" s="203" t="s">
        <v>13114</v>
      </c>
      <c r="D340" s="203" t="s">
        <v>13115</v>
      </c>
      <c r="E340" s="203" t="s">
        <v>13116</v>
      </c>
      <c r="F340" s="203" t="s">
        <v>9451</v>
      </c>
      <c r="G340" s="203" t="s">
        <v>13116</v>
      </c>
      <c r="H340" s="203" t="s">
        <v>13117</v>
      </c>
      <c r="I340" s="203" t="s">
        <v>9453</v>
      </c>
      <c r="J340" s="203" t="s">
        <v>13118</v>
      </c>
      <c r="K340" s="84">
        <v>45919</v>
      </c>
      <c r="L340" s="84">
        <v>45922</v>
      </c>
      <c r="M340" s="84">
        <v>46012</v>
      </c>
      <c r="N340" s="203" t="s">
        <v>13119</v>
      </c>
      <c r="O340" s="86">
        <v>9000000</v>
      </c>
      <c r="P340" s="203" t="s">
        <v>13120</v>
      </c>
      <c r="Q340" s="203" t="s">
        <v>13118</v>
      </c>
      <c r="R340" s="84">
        <v>45919</v>
      </c>
      <c r="S340" s="84">
        <v>45919</v>
      </c>
      <c r="T340" s="84"/>
      <c r="U340" s="84"/>
      <c r="V340" s="84"/>
      <c r="W340" s="203" t="s">
        <v>9457</v>
      </c>
    </row>
    <row r="341" spans="1:23" x14ac:dyDescent="0.3">
      <c r="A341" s="203" t="s">
        <v>1476</v>
      </c>
      <c r="B341" s="203" t="s">
        <v>1246</v>
      </c>
      <c r="C341" s="203" t="s">
        <v>11521</v>
      </c>
      <c r="D341" s="203" t="s">
        <v>11522</v>
      </c>
      <c r="E341" s="203" t="s">
        <v>11523</v>
      </c>
      <c r="F341" s="203" t="s">
        <v>9451</v>
      </c>
      <c r="G341" s="203" t="s">
        <v>11523</v>
      </c>
      <c r="H341" s="203" t="s">
        <v>11524</v>
      </c>
      <c r="I341" s="203" t="s">
        <v>9462</v>
      </c>
      <c r="J341" s="203" t="s">
        <v>11525</v>
      </c>
      <c r="K341" s="84">
        <v>45888</v>
      </c>
      <c r="L341" s="84">
        <v>45888</v>
      </c>
      <c r="M341" s="84">
        <v>46019</v>
      </c>
      <c r="N341" s="203" t="s">
        <v>11526</v>
      </c>
      <c r="O341" s="86">
        <v>21432125</v>
      </c>
      <c r="P341" s="203" t="s">
        <v>11527</v>
      </c>
      <c r="Q341" s="203" t="s">
        <v>11525</v>
      </c>
      <c r="R341" s="84">
        <v>45887</v>
      </c>
      <c r="S341" s="84">
        <v>45887</v>
      </c>
      <c r="T341" s="84"/>
      <c r="U341" s="84"/>
      <c r="V341" s="84"/>
      <c r="W341" s="203" t="s">
        <v>9457</v>
      </c>
    </row>
    <row r="342" spans="1:23" x14ac:dyDescent="0.3">
      <c r="A342" s="203" t="s">
        <v>3417</v>
      </c>
      <c r="B342" s="203" t="s">
        <v>1247</v>
      </c>
      <c r="C342" s="203" t="s">
        <v>33872</v>
      </c>
      <c r="D342" s="203" t="s">
        <v>9471</v>
      </c>
      <c r="E342" s="203" t="s">
        <v>33873</v>
      </c>
      <c r="F342" s="203" t="s">
        <v>9451</v>
      </c>
      <c r="G342" s="203"/>
      <c r="H342" s="203"/>
      <c r="I342" s="203"/>
      <c r="J342" s="203"/>
      <c r="K342" s="84"/>
      <c r="L342" s="84"/>
      <c r="M342" s="84"/>
      <c r="N342" s="203"/>
      <c r="O342" s="86"/>
      <c r="P342" s="203"/>
      <c r="Q342" s="203"/>
      <c r="R342" s="84">
        <v>46256</v>
      </c>
      <c r="S342" s="84">
        <v>46256</v>
      </c>
      <c r="T342" s="84"/>
      <c r="U342" s="84"/>
      <c r="V342" s="84"/>
      <c r="W342" s="203" t="s">
        <v>9457</v>
      </c>
    </row>
    <row r="343" spans="1:23" x14ac:dyDescent="0.3">
      <c r="A343" s="203" t="s">
        <v>1572</v>
      </c>
      <c r="B343" s="203" t="s">
        <v>1246</v>
      </c>
      <c r="C343" s="203" t="s">
        <v>11514</v>
      </c>
      <c r="D343" s="203" t="s">
        <v>11515</v>
      </c>
      <c r="E343" s="203" t="s">
        <v>11516</v>
      </c>
      <c r="F343" s="203" t="s">
        <v>9451</v>
      </c>
      <c r="G343" s="203" t="s">
        <v>11516</v>
      </c>
      <c r="H343" s="203" t="s">
        <v>11517</v>
      </c>
      <c r="I343" s="203" t="s">
        <v>9453</v>
      </c>
      <c r="J343" s="203" t="s">
        <v>11518</v>
      </c>
      <c r="K343" s="84">
        <v>45917</v>
      </c>
      <c r="L343" s="84">
        <v>45917</v>
      </c>
      <c r="M343" s="84">
        <v>46007</v>
      </c>
      <c r="N343" s="203" t="s">
        <v>11519</v>
      </c>
      <c r="O343" s="86">
        <v>12000000</v>
      </c>
      <c r="P343" s="203" t="s">
        <v>11520</v>
      </c>
      <c r="Q343" s="203" t="s">
        <v>11518</v>
      </c>
      <c r="R343" s="84">
        <v>45916</v>
      </c>
      <c r="S343" s="84">
        <v>45916</v>
      </c>
      <c r="T343" s="84"/>
      <c r="U343" s="84"/>
      <c r="V343" s="84"/>
      <c r="W343" s="203" t="s">
        <v>9457</v>
      </c>
    </row>
    <row r="344" spans="1:23" x14ac:dyDescent="0.3">
      <c r="A344" s="203" t="s">
        <v>2940</v>
      </c>
      <c r="B344" s="203" t="s">
        <v>1245</v>
      </c>
      <c r="C344" s="203" t="s">
        <v>12382</v>
      </c>
      <c r="D344" s="203" t="s">
        <v>12383</v>
      </c>
      <c r="E344" s="203" t="s">
        <v>12384</v>
      </c>
      <c r="F344" s="203" t="s">
        <v>9451</v>
      </c>
      <c r="G344" s="203" t="s">
        <v>12384</v>
      </c>
      <c r="H344" s="203" t="s">
        <v>12385</v>
      </c>
      <c r="I344" s="203" t="s">
        <v>9462</v>
      </c>
      <c r="J344" s="203" t="s">
        <v>10031</v>
      </c>
      <c r="K344" s="84">
        <v>45618</v>
      </c>
      <c r="L344" s="84">
        <v>45618</v>
      </c>
      <c r="M344" s="84">
        <v>45647</v>
      </c>
      <c r="N344" s="203" t="s">
        <v>12386</v>
      </c>
      <c r="O344" s="86">
        <v>2640741</v>
      </c>
      <c r="P344" s="203" t="s">
        <v>12387</v>
      </c>
      <c r="Q344" s="203" t="s">
        <v>10031</v>
      </c>
      <c r="R344" s="84">
        <v>45616</v>
      </c>
      <c r="S344" s="84">
        <v>45616</v>
      </c>
      <c r="T344" s="84"/>
      <c r="U344" s="84"/>
      <c r="V344" s="84"/>
      <c r="W344" s="203" t="s">
        <v>9457</v>
      </c>
    </row>
    <row r="345" spans="1:23" x14ac:dyDescent="0.3">
      <c r="A345" s="203" t="s">
        <v>1476</v>
      </c>
      <c r="B345" s="203" t="s">
        <v>1246</v>
      </c>
      <c r="C345" s="203" t="s">
        <v>11542</v>
      </c>
      <c r="D345" s="203" t="s">
        <v>11543</v>
      </c>
      <c r="E345" s="203" t="s">
        <v>11544</v>
      </c>
      <c r="F345" s="203" t="s">
        <v>9451</v>
      </c>
      <c r="G345" s="203" t="s">
        <v>11544</v>
      </c>
      <c r="H345" s="203" t="s">
        <v>11545</v>
      </c>
      <c r="I345" s="203" t="s">
        <v>9462</v>
      </c>
      <c r="J345" s="203" t="s">
        <v>11546</v>
      </c>
      <c r="K345" s="84">
        <v>45720</v>
      </c>
      <c r="L345" s="84">
        <v>45721</v>
      </c>
      <c r="M345" s="84">
        <v>45904</v>
      </c>
      <c r="N345" s="203" t="s">
        <v>11153</v>
      </c>
      <c r="O345" s="86">
        <v>23918382</v>
      </c>
      <c r="P345" s="203" t="s">
        <v>11547</v>
      </c>
      <c r="Q345" s="203" t="s">
        <v>11546</v>
      </c>
      <c r="R345" s="84">
        <v>45720</v>
      </c>
      <c r="S345" s="84">
        <v>45720</v>
      </c>
      <c r="T345" s="84"/>
      <c r="U345" s="84"/>
      <c r="V345" s="84"/>
      <c r="W345" s="203" t="s">
        <v>9457</v>
      </c>
    </row>
    <row r="346" spans="1:23" x14ac:dyDescent="0.3">
      <c r="A346" s="203" t="s">
        <v>1447</v>
      </c>
      <c r="B346" s="203" t="s">
        <v>1246</v>
      </c>
      <c r="C346" s="203" t="s">
        <v>17798</v>
      </c>
      <c r="D346" s="203" t="s">
        <v>17799</v>
      </c>
      <c r="E346" s="203" t="s">
        <v>17800</v>
      </c>
      <c r="F346" s="203" t="s">
        <v>9451</v>
      </c>
      <c r="G346" s="203" t="s">
        <v>17800</v>
      </c>
      <c r="H346" s="203" t="s">
        <v>17801</v>
      </c>
      <c r="I346" s="203" t="s">
        <v>9462</v>
      </c>
      <c r="J346" s="203" t="s">
        <v>17802</v>
      </c>
      <c r="K346" s="84">
        <v>45947</v>
      </c>
      <c r="L346" s="84">
        <v>45947</v>
      </c>
      <c r="M346" s="84">
        <v>45992</v>
      </c>
      <c r="N346" s="203" t="s">
        <v>17803</v>
      </c>
      <c r="O346" s="86">
        <v>3176533</v>
      </c>
      <c r="P346" s="203" t="s">
        <v>17804</v>
      </c>
      <c r="Q346" s="203" t="s">
        <v>17802</v>
      </c>
      <c r="R346" s="84">
        <v>45947</v>
      </c>
      <c r="S346" s="84">
        <v>45947</v>
      </c>
      <c r="T346" s="84"/>
      <c r="U346" s="84"/>
      <c r="V346" s="84"/>
      <c r="W346" s="203" t="s">
        <v>9457</v>
      </c>
    </row>
    <row r="347" spans="1:23" x14ac:dyDescent="0.3">
      <c r="A347" s="203" t="s">
        <v>1605</v>
      </c>
      <c r="B347" s="203" t="s">
        <v>1247</v>
      </c>
      <c r="C347" s="203" t="s">
        <v>11548</v>
      </c>
      <c r="D347" s="203" t="s">
        <v>11549</v>
      </c>
      <c r="E347" s="203" t="s">
        <v>11550</v>
      </c>
      <c r="F347" s="203" t="s">
        <v>9451</v>
      </c>
      <c r="G347" s="203" t="s">
        <v>11550</v>
      </c>
      <c r="H347" s="203" t="s">
        <v>11551</v>
      </c>
      <c r="I347" s="203" t="s">
        <v>9453</v>
      </c>
      <c r="J347" s="203" t="s">
        <v>11552</v>
      </c>
      <c r="K347" s="84">
        <v>46050</v>
      </c>
      <c r="L347" s="84">
        <v>46051</v>
      </c>
      <c r="M347" s="84">
        <v>46231</v>
      </c>
      <c r="N347" s="203" t="s">
        <v>11553</v>
      </c>
      <c r="O347" s="86">
        <v>15859458</v>
      </c>
      <c r="P347" s="203" t="s">
        <v>11554</v>
      </c>
      <c r="Q347" s="203" t="s">
        <v>11552</v>
      </c>
      <c r="R347" s="84">
        <v>46049</v>
      </c>
      <c r="S347" s="84">
        <v>46049</v>
      </c>
      <c r="T347" s="84"/>
      <c r="U347" s="84"/>
      <c r="V347" s="84"/>
      <c r="W347" s="203" t="s">
        <v>9457</v>
      </c>
    </row>
    <row r="348" spans="1:23" x14ac:dyDescent="0.3">
      <c r="A348" s="203" t="s">
        <v>2940</v>
      </c>
      <c r="B348" s="203" t="s">
        <v>1245</v>
      </c>
      <c r="C348" s="203" t="s">
        <v>11562</v>
      </c>
      <c r="D348" s="203" t="s">
        <v>11563</v>
      </c>
      <c r="E348" s="203" t="s">
        <v>11564</v>
      </c>
      <c r="F348" s="203" t="s">
        <v>9451</v>
      </c>
      <c r="G348" s="203" t="s">
        <v>11564</v>
      </c>
      <c r="H348" s="203" t="s">
        <v>11565</v>
      </c>
      <c r="I348" s="203" t="s">
        <v>9462</v>
      </c>
      <c r="J348" s="203" t="s">
        <v>11566</v>
      </c>
      <c r="K348" s="84">
        <v>45594</v>
      </c>
      <c r="L348" s="84">
        <v>45595</v>
      </c>
      <c r="M348" s="84">
        <v>45654</v>
      </c>
      <c r="N348" s="203" t="s">
        <v>11567</v>
      </c>
      <c r="O348" s="86">
        <v>7972794</v>
      </c>
      <c r="P348" s="203" t="s">
        <v>11568</v>
      </c>
      <c r="Q348" s="203" t="s">
        <v>11566</v>
      </c>
      <c r="R348" s="84">
        <v>45594</v>
      </c>
      <c r="S348" s="84">
        <v>45594</v>
      </c>
      <c r="T348" s="84"/>
      <c r="U348" s="84"/>
      <c r="V348" s="84"/>
      <c r="W348" s="203" t="s">
        <v>9457</v>
      </c>
    </row>
    <row r="349" spans="1:23" x14ac:dyDescent="0.3">
      <c r="A349" s="203" t="s">
        <v>1572</v>
      </c>
      <c r="B349" s="203" t="s">
        <v>1246</v>
      </c>
      <c r="C349" s="203" t="s">
        <v>11555</v>
      </c>
      <c r="D349" s="203" t="s">
        <v>11556</v>
      </c>
      <c r="E349" s="203" t="s">
        <v>11557</v>
      </c>
      <c r="F349" s="203" t="s">
        <v>9451</v>
      </c>
      <c r="G349" s="203" t="s">
        <v>11557</v>
      </c>
      <c r="H349" s="203" t="s">
        <v>11558</v>
      </c>
      <c r="I349" s="203" t="s">
        <v>9453</v>
      </c>
      <c r="J349" s="203" t="s">
        <v>11559</v>
      </c>
      <c r="K349" s="84">
        <v>45919</v>
      </c>
      <c r="L349" s="84">
        <v>45926</v>
      </c>
      <c r="M349" s="84">
        <v>46016</v>
      </c>
      <c r="N349" s="203" t="s">
        <v>11560</v>
      </c>
      <c r="O349" s="86">
        <v>11400000</v>
      </c>
      <c r="P349" s="203" t="s">
        <v>11561</v>
      </c>
      <c r="Q349" s="203" t="s">
        <v>11559</v>
      </c>
      <c r="R349" s="84">
        <v>45919</v>
      </c>
      <c r="S349" s="84">
        <v>45919</v>
      </c>
      <c r="T349" s="84"/>
      <c r="U349" s="84"/>
      <c r="V349" s="84"/>
      <c r="W349" s="203" t="s">
        <v>9457</v>
      </c>
    </row>
    <row r="350" spans="1:23" x14ac:dyDescent="0.3">
      <c r="A350" s="203" t="s">
        <v>1572</v>
      </c>
      <c r="B350" s="203" t="s">
        <v>1246</v>
      </c>
      <c r="C350" s="203" t="s">
        <v>10239</v>
      </c>
      <c r="D350" s="203" t="s">
        <v>10240</v>
      </c>
      <c r="E350" s="203" t="s">
        <v>10241</v>
      </c>
      <c r="F350" s="203" t="s">
        <v>9451</v>
      </c>
      <c r="G350" s="203" t="s">
        <v>10241</v>
      </c>
      <c r="H350" s="203" t="s">
        <v>10242</v>
      </c>
      <c r="I350" s="203" t="s">
        <v>9453</v>
      </c>
      <c r="J350" s="203" t="s">
        <v>10243</v>
      </c>
      <c r="K350" s="84">
        <v>45915</v>
      </c>
      <c r="L350" s="84">
        <v>45915</v>
      </c>
      <c r="M350" s="84">
        <v>46005</v>
      </c>
      <c r="N350" s="203" t="s">
        <v>10244</v>
      </c>
      <c r="O350" s="86">
        <v>18000000</v>
      </c>
      <c r="P350" s="203" t="s">
        <v>10245</v>
      </c>
      <c r="Q350" s="203" t="s">
        <v>10243</v>
      </c>
      <c r="R350" s="84">
        <v>45912</v>
      </c>
      <c r="S350" s="84">
        <v>45912</v>
      </c>
      <c r="T350" s="84"/>
      <c r="U350" s="84"/>
      <c r="V350" s="84"/>
      <c r="W350" s="203" t="s">
        <v>9457</v>
      </c>
    </row>
    <row r="351" spans="1:23" x14ac:dyDescent="0.3">
      <c r="A351" s="203" t="s">
        <v>1665</v>
      </c>
      <c r="B351" s="203" t="s">
        <v>1247</v>
      </c>
      <c r="C351" s="203" t="s">
        <v>12030</v>
      </c>
      <c r="D351" s="203" t="s">
        <v>12031</v>
      </c>
      <c r="E351" s="203" t="s">
        <v>12032</v>
      </c>
      <c r="F351" s="203" t="s">
        <v>9451</v>
      </c>
      <c r="G351" s="203" t="s">
        <v>12032</v>
      </c>
      <c r="H351" s="203" t="s">
        <v>12033</v>
      </c>
      <c r="I351" s="203" t="s">
        <v>9504</v>
      </c>
      <c r="J351" s="203" t="s">
        <v>12034</v>
      </c>
      <c r="K351" s="84">
        <v>46049</v>
      </c>
      <c r="L351" s="84">
        <v>46050</v>
      </c>
      <c r="M351" s="84">
        <v>46169</v>
      </c>
      <c r="N351" s="203" t="s">
        <v>12035</v>
      </c>
      <c r="O351" s="86">
        <v>16000000</v>
      </c>
      <c r="P351" s="203" t="s">
        <v>12036</v>
      </c>
      <c r="Q351" s="203" t="s">
        <v>12034</v>
      </c>
      <c r="R351" s="84">
        <v>46048</v>
      </c>
      <c r="S351" s="84">
        <v>46048</v>
      </c>
      <c r="T351" s="84"/>
      <c r="U351" s="84"/>
      <c r="V351" s="84"/>
      <c r="W351" s="203" t="s">
        <v>9457</v>
      </c>
    </row>
    <row r="352" spans="1:23" x14ac:dyDescent="0.3">
      <c r="A352" s="203" t="s">
        <v>1476</v>
      </c>
      <c r="B352" s="203" t="s">
        <v>1246</v>
      </c>
      <c r="C352" s="203" t="s">
        <v>11577</v>
      </c>
      <c r="D352" s="203" t="s">
        <v>11578</v>
      </c>
      <c r="E352" s="203" t="s">
        <v>11579</v>
      </c>
      <c r="F352" s="203" t="s">
        <v>9451</v>
      </c>
      <c r="G352" s="203" t="s">
        <v>11579</v>
      </c>
      <c r="H352" s="203" t="s">
        <v>11580</v>
      </c>
      <c r="I352" s="203" t="s">
        <v>9462</v>
      </c>
      <c r="J352" s="203" t="s">
        <v>11581</v>
      </c>
      <c r="K352" s="84">
        <v>45697</v>
      </c>
      <c r="L352" s="84">
        <v>45698</v>
      </c>
      <c r="M352" s="84">
        <v>45878</v>
      </c>
      <c r="N352" s="203" t="s">
        <v>11582</v>
      </c>
      <c r="O352" s="86">
        <v>23918382</v>
      </c>
      <c r="P352" s="203" t="s">
        <v>11583</v>
      </c>
      <c r="Q352" s="203" t="s">
        <v>11581</v>
      </c>
      <c r="R352" s="84">
        <v>45697</v>
      </c>
      <c r="S352" s="84">
        <v>45697</v>
      </c>
      <c r="T352" s="84"/>
      <c r="U352" s="84"/>
      <c r="V352" s="84"/>
      <c r="W352" s="203" t="s">
        <v>9457</v>
      </c>
    </row>
    <row r="353" spans="1:23" x14ac:dyDescent="0.3">
      <c r="A353" s="203" t="s">
        <v>5454</v>
      </c>
      <c r="B353" s="203" t="s">
        <v>1245</v>
      </c>
      <c r="C353" s="203" t="s">
        <v>12909</v>
      </c>
      <c r="D353" s="203" t="s">
        <v>12910</v>
      </c>
      <c r="E353" s="203" t="s">
        <v>12911</v>
      </c>
      <c r="F353" s="203" t="s">
        <v>9451</v>
      </c>
      <c r="G353" s="203" t="s">
        <v>12911</v>
      </c>
      <c r="H353" s="203" t="s">
        <v>12912</v>
      </c>
      <c r="I353" s="203" t="s">
        <v>9453</v>
      </c>
      <c r="J353" s="203" t="s">
        <v>12913</v>
      </c>
      <c r="K353" s="84">
        <v>45596</v>
      </c>
      <c r="L353" s="84">
        <v>45597</v>
      </c>
      <c r="M353" s="84">
        <v>45641</v>
      </c>
      <c r="N353" s="203" t="s">
        <v>12914</v>
      </c>
      <c r="O353" s="86">
        <v>6750000</v>
      </c>
      <c r="P353" s="203" t="s">
        <v>12915</v>
      </c>
      <c r="Q353" s="203" t="s">
        <v>12913</v>
      </c>
      <c r="R353" s="84">
        <v>45595</v>
      </c>
      <c r="S353" s="84">
        <v>45595</v>
      </c>
      <c r="T353" s="84"/>
      <c r="U353" s="84"/>
      <c r="V353" s="84"/>
      <c r="W353" s="203" t="s">
        <v>9457</v>
      </c>
    </row>
    <row r="354" spans="1:23" x14ac:dyDescent="0.3">
      <c r="A354" s="203" t="s">
        <v>5454</v>
      </c>
      <c r="B354" s="203" t="s">
        <v>1245</v>
      </c>
      <c r="C354" s="203" t="s">
        <v>11591</v>
      </c>
      <c r="D354" s="203" t="s">
        <v>11592</v>
      </c>
      <c r="E354" s="203" t="s">
        <v>11593</v>
      </c>
      <c r="F354" s="203" t="s">
        <v>9451</v>
      </c>
      <c r="G354" s="203" t="s">
        <v>11593</v>
      </c>
      <c r="H354" s="203" t="s">
        <v>11594</v>
      </c>
      <c r="I354" s="203" t="s">
        <v>9453</v>
      </c>
      <c r="J354" s="203" t="s">
        <v>11595</v>
      </c>
      <c r="K354" s="84">
        <v>45596</v>
      </c>
      <c r="L354" s="84">
        <v>45596</v>
      </c>
      <c r="M354" s="84">
        <v>45656</v>
      </c>
      <c r="N354" s="203" t="s">
        <v>11596</v>
      </c>
      <c r="O354" s="86">
        <v>12000000</v>
      </c>
      <c r="P354" s="203" t="s">
        <v>11597</v>
      </c>
      <c r="Q354" s="203" t="s">
        <v>11595</v>
      </c>
      <c r="R354" s="84">
        <v>45596</v>
      </c>
      <c r="S354" s="84">
        <v>45596</v>
      </c>
      <c r="T354" s="84"/>
      <c r="U354" s="84"/>
      <c r="V354" s="84"/>
      <c r="W354" s="203" t="s">
        <v>9457</v>
      </c>
    </row>
    <row r="355" spans="1:23" x14ac:dyDescent="0.3">
      <c r="A355" s="203" t="s">
        <v>1572</v>
      </c>
      <c r="B355" s="203" t="s">
        <v>1246</v>
      </c>
      <c r="C355" s="203" t="s">
        <v>11605</v>
      </c>
      <c r="D355" s="203" t="s">
        <v>11606</v>
      </c>
      <c r="E355" s="203" t="s">
        <v>11607</v>
      </c>
      <c r="F355" s="203" t="s">
        <v>9451</v>
      </c>
      <c r="G355" s="203" t="s">
        <v>11607</v>
      </c>
      <c r="H355" s="203" t="s">
        <v>11608</v>
      </c>
      <c r="I355" s="203" t="s">
        <v>9453</v>
      </c>
      <c r="J355" s="203" t="s">
        <v>11609</v>
      </c>
      <c r="K355" s="84">
        <v>45932</v>
      </c>
      <c r="L355" s="84">
        <v>45932</v>
      </c>
      <c r="M355" s="84">
        <v>46022</v>
      </c>
      <c r="N355" s="203" t="s">
        <v>11610</v>
      </c>
      <c r="O355" s="86">
        <v>10442712</v>
      </c>
      <c r="P355" s="203" t="s">
        <v>11611</v>
      </c>
      <c r="Q355" s="203" t="s">
        <v>11609</v>
      </c>
      <c r="R355" s="84">
        <v>45932</v>
      </c>
      <c r="S355" s="84">
        <v>45932</v>
      </c>
      <c r="T355" s="84"/>
      <c r="U355" s="84"/>
      <c r="V355" s="84"/>
      <c r="W355" s="203" t="s">
        <v>9457</v>
      </c>
    </row>
    <row r="356" spans="1:23" x14ac:dyDescent="0.3">
      <c r="A356" s="203" t="s">
        <v>2940</v>
      </c>
      <c r="B356" s="203" t="s">
        <v>1245</v>
      </c>
      <c r="C356" s="203" t="s">
        <v>13398</v>
      </c>
      <c r="D356" s="203" t="s">
        <v>13399</v>
      </c>
      <c r="E356" s="203" t="s">
        <v>13400</v>
      </c>
      <c r="F356" s="203" t="s">
        <v>9451</v>
      </c>
      <c r="G356" s="203" t="s">
        <v>13400</v>
      </c>
      <c r="H356" s="203" t="s">
        <v>13401</v>
      </c>
      <c r="I356" s="203" t="s">
        <v>9462</v>
      </c>
      <c r="J356" s="203" t="s">
        <v>13402</v>
      </c>
      <c r="K356" s="84">
        <v>45628</v>
      </c>
      <c r="L356" s="84">
        <v>45631</v>
      </c>
      <c r="M356" s="84">
        <v>45656</v>
      </c>
      <c r="N356" s="203" t="s">
        <v>11805</v>
      </c>
      <c r="O356" s="86">
        <v>34000000</v>
      </c>
      <c r="P356" s="203" t="s">
        <v>13403</v>
      </c>
      <c r="Q356" s="203" t="s">
        <v>13402</v>
      </c>
      <c r="R356" s="84">
        <v>45628</v>
      </c>
      <c r="S356" s="84">
        <v>45628</v>
      </c>
      <c r="T356" s="84"/>
      <c r="U356" s="84"/>
      <c r="V356" s="84"/>
      <c r="W356" s="203" t="s">
        <v>9457</v>
      </c>
    </row>
    <row r="357" spans="1:23" x14ac:dyDescent="0.3">
      <c r="A357" s="203" t="s">
        <v>5454</v>
      </c>
      <c r="B357" s="203" t="s">
        <v>1245</v>
      </c>
      <c r="C357" s="203" t="s">
        <v>11612</v>
      </c>
      <c r="D357" s="203" t="s">
        <v>11613</v>
      </c>
      <c r="E357" s="203" t="s">
        <v>11614</v>
      </c>
      <c r="F357" s="203" t="s">
        <v>9451</v>
      </c>
      <c r="G357" s="203" t="s">
        <v>11614</v>
      </c>
      <c r="H357" s="203" t="s">
        <v>11615</v>
      </c>
      <c r="I357" s="203" t="s">
        <v>9453</v>
      </c>
      <c r="J357" s="203" t="s">
        <v>11616</v>
      </c>
      <c r="K357" s="84">
        <v>45564</v>
      </c>
      <c r="L357" s="84">
        <v>45565</v>
      </c>
      <c r="M357" s="84">
        <v>45625</v>
      </c>
      <c r="N357" s="203" t="s">
        <v>11617</v>
      </c>
      <c r="O357" s="86">
        <v>10000000</v>
      </c>
      <c r="P357" s="203" t="s">
        <v>11618</v>
      </c>
      <c r="Q357" s="203" t="s">
        <v>11616</v>
      </c>
      <c r="R357" s="84">
        <v>45562</v>
      </c>
      <c r="S357" s="84">
        <v>45562</v>
      </c>
      <c r="T357" s="84"/>
      <c r="U357" s="84"/>
      <c r="V357" s="84"/>
      <c r="W357" s="203" t="s">
        <v>9457</v>
      </c>
    </row>
    <row r="358" spans="1:23" x14ac:dyDescent="0.3">
      <c r="A358" s="203" t="s">
        <v>1476</v>
      </c>
      <c r="B358" s="203" t="s">
        <v>1246</v>
      </c>
      <c r="C358" s="203" t="s">
        <v>11632</v>
      </c>
      <c r="D358" s="203" t="s">
        <v>11633</v>
      </c>
      <c r="E358" s="203" t="s">
        <v>11634</v>
      </c>
      <c r="F358" s="203" t="s">
        <v>9451</v>
      </c>
      <c r="G358" s="203" t="s">
        <v>11634</v>
      </c>
      <c r="H358" s="203" t="s">
        <v>11635</v>
      </c>
      <c r="I358" s="203" t="s">
        <v>9462</v>
      </c>
      <c r="J358" s="203" t="s">
        <v>11636</v>
      </c>
      <c r="K358" s="84">
        <v>45889</v>
      </c>
      <c r="L358" s="84">
        <v>45889</v>
      </c>
      <c r="M358" s="84">
        <v>46021</v>
      </c>
      <c r="N358" s="203" t="s">
        <v>11637</v>
      </c>
      <c r="O358" s="86">
        <v>10635148</v>
      </c>
      <c r="P358" s="203" t="s">
        <v>11638</v>
      </c>
      <c r="Q358" s="203" t="s">
        <v>11636</v>
      </c>
      <c r="R358" s="84">
        <v>45887</v>
      </c>
      <c r="S358" s="84">
        <v>45887</v>
      </c>
      <c r="T358" s="84"/>
      <c r="U358" s="84"/>
      <c r="V358" s="84"/>
      <c r="W358" s="203" t="s">
        <v>9457</v>
      </c>
    </row>
    <row r="359" spans="1:23" x14ac:dyDescent="0.3">
      <c r="A359" s="203" t="s">
        <v>1572</v>
      </c>
      <c r="B359" s="203" t="s">
        <v>1246</v>
      </c>
      <c r="C359" s="203" t="s">
        <v>11619</v>
      </c>
      <c r="D359" s="203" t="s">
        <v>11620</v>
      </c>
      <c r="E359" s="203" t="s">
        <v>11621</v>
      </c>
      <c r="F359" s="203" t="s">
        <v>9451</v>
      </c>
      <c r="G359" s="203" t="s">
        <v>11621</v>
      </c>
      <c r="H359" s="203" t="s">
        <v>11622</v>
      </c>
      <c r="I359" s="203" t="s">
        <v>9453</v>
      </c>
      <c r="J359" s="203" t="s">
        <v>11623</v>
      </c>
      <c r="K359" s="84">
        <v>45912</v>
      </c>
      <c r="L359" s="84">
        <v>45915</v>
      </c>
      <c r="M359" s="84">
        <v>46006</v>
      </c>
      <c r="N359" s="203" t="s">
        <v>11624</v>
      </c>
      <c r="O359" s="86">
        <v>13500000</v>
      </c>
      <c r="P359" s="203" t="s">
        <v>11625</v>
      </c>
      <c r="Q359" s="203" t="s">
        <v>11623</v>
      </c>
      <c r="R359" s="84">
        <v>45911</v>
      </c>
      <c r="S359" s="84">
        <v>45911</v>
      </c>
      <c r="T359" s="84"/>
      <c r="U359" s="84"/>
      <c r="V359" s="84"/>
      <c r="W359" s="203" t="s">
        <v>9457</v>
      </c>
    </row>
    <row r="360" spans="1:23" x14ac:dyDescent="0.3">
      <c r="A360" s="203" t="s">
        <v>1539</v>
      </c>
      <c r="B360" s="203" t="s">
        <v>1246</v>
      </c>
      <c r="C360" s="203" t="s">
        <v>11653</v>
      </c>
      <c r="D360" s="203" t="s">
        <v>11654</v>
      </c>
      <c r="E360" s="203" t="s">
        <v>11655</v>
      </c>
      <c r="F360" s="203" t="s">
        <v>9451</v>
      </c>
      <c r="G360" s="203" t="s">
        <v>11655</v>
      </c>
      <c r="H360" s="203" t="s">
        <v>11656</v>
      </c>
      <c r="I360" s="203" t="s">
        <v>9462</v>
      </c>
      <c r="J360" s="203" t="s">
        <v>9821</v>
      </c>
      <c r="K360" s="84">
        <v>45847</v>
      </c>
      <c r="L360" s="84">
        <v>45847</v>
      </c>
      <c r="M360" s="84">
        <v>45999</v>
      </c>
      <c r="N360" s="203" t="s">
        <v>11657</v>
      </c>
      <c r="O360" s="86">
        <v>19931985</v>
      </c>
      <c r="P360" s="203" t="s">
        <v>11658</v>
      </c>
      <c r="Q360" s="203" t="s">
        <v>9821</v>
      </c>
      <c r="R360" s="84">
        <v>45846</v>
      </c>
      <c r="S360" s="84">
        <v>45846</v>
      </c>
      <c r="T360" s="84"/>
      <c r="U360" s="84"/>
      <c r="V360" s="84"/>
      <c r="W360" s="203" t="s">
        <v>9457</v>
      </c>
    </row>
    <row r="361" spans="1:23" x14ac:dyDescent="0.3">
      <c r="A361" s="203" t="s">
        <v>1542</v>
      </c>
      <c r="B361" s="203" t="s">
        <v>1245</v>
      </c>
      <c r="C361" s="203" t="s">
        <v>11626</v>
      </c>
      <c r="D361" s="203" t="s">
        <v>11627</v>
      </c>
      <c r="E361" s="203" t="s">
        <v>11628</v>
      </c>
      <c r="F361" s="203" t="s">
        <v>9451</v>
      </c>
      <c r="G361" s="203" t="s">
        <v>11628</v>
      </c>
      <c r="H361" s="203" t="s">
        <v>11629</v>
      </c>
      <c r="I361" s="203" t="s">
        <v>9462</v>
      </c>
      <c r="J361" s="203" t="s">
        <v>10641</v>
      </c>
      <c r="K361" s="84">
        <v>45590</v>
      </c>
      <c r="L361" s="84">
        <v>45590</v>
      </c>
      <c r="M361" s="84">
        <v>45657</v>
      </c>
      <c r="N361" s="203" t="s">
        <v>11630</v>
      </c>
      <c r="O361" s="86">
        <v>8633333</v>
      </c>
      <c r="P361" s="203" t="s">
        <v>11631</v>
      </c>
      <c r="Q361" s="203" t="s">
        <v>10641</v>
      </c>
      <c r="R361" s="84">
        <v>45590</v>
      </c>
      <c r="S361" s="84">
        <v>45590</v>
      </c>
      <c r="T361" s="84"/>
      <c r="U361" s="84"/>
      <c r="V361" s="84"/>
      <c r="W361" s="203" t="s">
        <v>9457</v>
      </c>
    </row>
    <row r="362" spans="1:23" x14ac:dyDescent="0.3">
      <c r="A362" s="203" t="s">
        <v>2940</v>
      </c>
      <c r="B362" s="203" t="s">
        <v>1245</v>
      </c>
      <c r="C362" s="203" t="s">
        <v>11639</v>
      </c>
      <c r="D362" s="203" t="s">
        <v>11640</v>
      </c>
      <c r="E362" s="203" t="s">
        <v>11641</v>
      </c>
      <c r="F362" s="203" t="s">
        <v>9451</v>
      </c>
      <c r="G362" s="203" t="s">
        <v>11641</v>
      </c>
      <c r="H362" s="203" t="s">
        <v>11642</v>
      </c>
      <c r="I362" s="203" t="s">
        <v>9462</v>
      </c>
      <c r="J362" s="203" t="s">
        <v>11643</v>
      </c>
      <c r="K362" s="84">
        <v>45587</v>
      </c>
      <c r="L362" s="84">
        <v>45587</v>
      </c>
      <c r="M362" s="84">
        <v>45657</v>
      </c>
      <c r="N362" s="203" t="s">
        <v>11644</v>
      </c>
      <c r="O362" s="86">
        <v>6161729</v>
      </c>
      <c r="P362" s="203" t="s">
        <v>11645</v>
      </c>
      <c r="Q362" s="203" t="s">
        <v>11643</v>
      </c>
      <c r="R362" s="84">
        <v>45587</v>
      </c>
      <c r="S362" s="84">
        <v>45587</v>
      </c>
      <c r="T362" s="84"/>
      <c r="U362" s="84"/>
      <c r="V362" s="84"/>
      <c r="W362" s="203" t="s">
        <v>9457</v>
      </c>
    </row>
    <row r="363" spans="1:23" x14ac:dyDescent="0.3">
      <c r="A363" s="203" t="s">
        <v>2935</v>
      </c>
      <c r="B363" s="203" t="s">
        <v>1245</v>
      </c>
      <c r="C363" s="203" t="s">
        <v>11666</v>
      </c>
      <c r="D363" s="203" t="s">
        <v>11667</v>
      </c>
      <c r="E363" s="203" t="s">
        <v>11668</v>
      </c>
      <c r="F363" s="203" t="s">
        <v>9451</v>
      </c>
      <c r="G363" s="203" t="s">
        <v>11668</v>
      </c>
      <c r="H363" s="203" t="s">
        <v>11669</v>
      </c>
      <c r="I363" s="203" t="s">
        <v>9462</v>
      </c>
      <c r="J363" s="203" t="s">
        <v>11670</v>
      </c>
      <c r="K363" s="84">
        <v>45366</v>
      </c>
      <c r="L363" s="84">
        <v>45366</v>
      </c>
      <c r="M363" s="84">
        <v>45549</v>
      </c>
      <c r="N363" s="203" t="s">
        <v>11671</v>
      </c>
      <c r="O363" s="86">
        <v>11890566</v>
      </c>
      <c r="P363" s="203" t="s">
        <v>11672</v>
      </c>
      <c r="Q363" s="203" t="s">
        <v>11673</v>
      </c>
      <c r="R363" s="84">
        <v>45364</v>
      </c>
      <c r="S363" s="84">
        <v>45364</v>
      </c>
      <c r="T363" s="84"/>
      <c r="U363" s="84"/>
      <c r="V363" s="84"/>
      <c r="W363" s="203" t="s">
        <v>9457</v>
      </c>
    </row>
    <row r="364" spans="1:23" x14ac:dyDescent="0.3">
      <c r="A364" s="203" t="s">
        <v>5447</v>
      </c>
      <c r="B364" s="203" t="s">
        <v>1245</v>
      </c>
      <c r="C364" s="203" t="s">
        <v>25065</v>
      </c>
      <c r="D364" s="203" t="s">
        <v>25066</v>
      </c>
      <c r="E364" s="203" t="s">
        <v>25067</v>
      </c>
      <c r="F364" s="203" t="s">
        <v>9451</v>
      </c>
      <c r="G364" s="203" t="s">
        <v>25067</v>
      </c>
      <c r="H364" s="203" t="s">
        <v>25068</v>
      </c>
      <c r="I364" s="203" t="s">
        <v>9462</v>
      </c>
      <c r="J364" s="203" t="s">
        <v>25069</v>
      </c>
      <c r="K364" s="84">
        <v>45551</v>
      </c>
      <c r="L364" s="84">
        <v>45552</v>
      </c>
      <c r="M364" s="84">
        <v>45657</v>
      </c>
      <c r="N364" s="203" t="s">
        <v>25070</v>
      </c>
      <c r="O364" s="86">
        <v>12848405188.09</v>
      </c>
      <c r="P364" s="203" t="s">
        <v>25071</v>
      </c>
      <c r="Q364" s="203" t="s">
        <v>25069</v>
      </c>
      <c r="R364" s="84">
        <v>45525</v>
      </c>
      <c r="S364" s="84">
        <v>45525</v>
      </c>
      <c r="T364" s="84">
        <v>45534</v>
      </c>
      <c r="U364" s="84">
        <v>45534</v>
      </c>
      <c r="V364" s="84">
        <v>45534</v>
      </c>
      <c r="W364" s="203" t="s">
        <v>9457</v>
      </c>
    </row>
    <row r="365" spans="1:23" x14ac:dyDescent="0.3">
      <c r="A365" s="203" t="s">
        <v>5454</v>
      </c>
      <c r="B365" s="203" t="s">
        <v>1245</v>
      </c>
      <c r="C365" s="203" t="s">
        <v>13172</v>
      </c>
      <c r="D365" s="203" t="s">
        <v>13173</v>
      </c>
      <c r="E365" s="203" t="s">
        <v>13174</v>
      </c>
      <c r="F365" s="203" t="s">
        <v>9451</v>
      </c>
      <c r="G365" s="203" t="s">
        <v>13174</v>
      </c>
      <c r="H365" s="203" t="s">
        <v>13175</v>
      </c>
      <c r="I365" s="203" t="s">
        <v>9453</v>
      </c>
      <c r="J365" s="203" t="s">
        <v>13176</v>
      </c>
      <c r="K365" s="84">
        <v>45527</v>
      </c>
      <c r="L365" s="84">
        <v>45530</v>
      </c>
      <c r="M365" s="84">
        <v>45651</v>
      </c>
      <c r="N365" s="203" t="s">
        <v>13177</v>
      </c>
      <c r="O365" s="86">
        <v>10000000</v>
      </c>
      <c r="P365" s="203" t="s">
        <v>13178</v>
      </c>
      <c r="Q365" s="203" t="s">
        <v>13176</v>
      </c>
      <c r="R365" s="84">
        <v>45526</v>
      </c>
      <c r="S365" s="84">
        <v>45526</v>
      </c>
      <c r="T365" s="84"/>
      <c r="U365" s="84"/>
      <c r="V365" s="84"/>
      <c r="W365" s="203" t="s">
        <v>9457</v>
      </c>
    </row>
    <row r="366" spans="1:23" x14ac:dyDescent="0.3">
      <c r="A366" s="203" t="s">
        <v>5454</v>
      </c>
      <c r="B366" s="203" t="s">
        <v>1245</v>
      </c>
      <c r="C366" s="203" t="s">
        <v>13172</v>
      </c>
      <c r="D366" s="203" t="s">
        <v>13179</v>
      </c>
      <c r="E366" s="203" t="s">
        <v>13174</v>
      </c>
      <c r="F366" s="203" t="s">
        <v>9451</v>
      </c>
      <c r="G366" s="203" t="s">
        <v>13174</v>
      </c>
      <c r="H366" s="203" t="s">
        <v>13179</v>
      </c>
      <c r="I366" s="203" t="s">
        <v>9739</v>
      </c>
      <c r="J366" s="203" t="s">
        <v>9470</v>
      </c>
      <c r="K366" s="84"/>
      <c r="L366" s="84"/>
      <c r="M366" s="84">
        <v>45645</v>
      </c>
      <c r="N366" s="203" t="s">
        <v>9471</v>
      </c>
      <c r="O366" s="86">
        <v>0</v>
      </c>
      <c r="P366" s="203" t="s">
        <v>13178</v>
      </c>
      <c r="Q366" s="203" t="s">
        <v>9473</v>
      </c>
      <c r="R366" s="84">
        <v>45526</v>
      </c>
      <c r="S366" s="84">
        <v>45526</v>
      </c>
      <c r="T366" s="84"/>
      <c r="U366" s="84"/>
      <c r="V366" s="84"/>
      <c r="W366" s="203" t="s">
        <v>9457</v>
      </c>
    </row>
    <row r="367" spans="1:23" x14ac:dyDescent="0.3">
      <c r="A367" s="203" t="s">
        <v>2940</v>
      </c>
      <c r="B367" s="203" t="s">
        <v>1245</v>
      </c>
      <c r="C367" s="203" t="s">
        <v>11800</v>
      </c>
      <c r="D367" s="203" t="s">
        <v>11801</v>
      </c>
      <c r="E367" s="203" t="s">
        <v>11802</v>
      </c>
      <c r="F367" s="203" t="s">
        <v>9451</v>
      </c>
      <c r="G367" s="203" t="s">
        <v>11802</v>
      </c>
      <c r="H367" s="203" t="s">
        <v>11803</v>
      </c>
      <c r="I367" s="203" t="s">
        <v>9462</v>
      </c>
      <c r="J367" s="203" t="s">
        <v>11804</v>
      </c>
      <c r="K367" s="84">
        <v>45629</v>
      </c>
      <c r="L367" s="84">
        <v>45643</v>
      </c>
      <c r="M367" s="84">
        <v>45656</v>
      </c>
      <c r="N367" s="203" t="s">
        <v>11805</v>
      </c>
      <c r="O367" s="86">
        <v>166000000</v>
      </c>
      <c r="P367" s="203" t="s">
        <v>11806</v>
      </c>
      <c r="Q367" s="203" t="s">
        <v>11804</v>
      </c>
      <c r="R367" s="84">
        <v>45628</v>
      </c>
      <c r="S367" s="84">
        <v>45628</v>
      </c>
      <c r="T367" s="84"/>
      <c r="U367" s="84"/>
      <c r="V367" s="84"/>
      <c r="W367" s="203" t="s">
        <v>9457</v>
      </c>
    </row>
    <row r="368" spans="1:23" x14ac:dyDescent="0.3">
      <c r="A368" s="203" t="s">
        <v>1665</v>
      </c>
      <c r="B368" s="203" t="s">
        <v>1247</v>
      </c>
      <c r="C368" s="203" t="s">
        <v>11646</v>
      </c>
      <c r="D368" s="203" t="s">
        <v>11647</v>
      </c>
      <c r="E368" s="203" t="s">
        <v>11648</v>
      </c>
      <c r="F368" s="203" t="s">
        <v>9451</v>
      </c>
      <c r="G368" s="203" t="s">
        <v>11648</v>
      </c>
      <c r="H368" s="203" t="s">
        <v>11649</v>
      </c>
      <c r="I368" s="203" t="s">
        <v>9453</v>
      </c>
      <c r="J368" s="203" t="s">
        <v>11650</v>
      </c>
      <c r="K368" s="84">
        <v>46050</v>
      </c>
      <c r="L368" s="84">
        <v>46050</v>
      </c>
      <c r="M368" s="84">
        <v>46200</v>
      </c>
      <c r="N368" s="203" t="s">
        <v>11651</v>
      </c>
      <c r="O368" s="86">
        <v>19931985</v>
      </c>
      <c r="P368" s="203" t="s">
        <v>11652</v>
      </c>
      <c r="Q368" s="203" t="s">
        <v>11650</v>
      </c>
      <c r="R368" s="84">
        <v>46049</v>
      </c>
      <c r="S368" s="84">
        <v>46049</v>
      </c>
      <c r="T368" s="84"/>
      <c r="U368" s="84"/>
      <c r="V368" s="84"/>
      <c r="W368" s="203" t="s">
        <v>9457</v>
      </c>
    </row>
    <row r="369" spans="1:23" x14ac:dyDescent="0.3">
      <c r="A369" s="203" t="s">
        <v>1572</v>
      </c>
      <c r="B369" s="203" t="s">
        <v>1246</v>
      </c>
      <c r="C369" s="203" t="s">
        <v>11245</v>
      </c>
      <c r="D369" s="203" t="s">
        <v>11246</v>
      </c>
      <c r="E369" s="203" t="s">
        <v>11247</v>
      </c>
      <c r="F369" s="203" t="s">
        <v>9451</v>
      </c>
      <c r="G369" s="203" t="s">
        <v>11247</v>
      </c>
      <c r="H369" s="203" t="s">
        <v>11248</v>
      </c>
      <c r="I369" s="203" t="s">
        <v>9462</v>
      </c>
      <c r="J369" s="203" t="s">
        <v>11249</v>
      </c>
      <c r="K369" s="84">
        <v>45921</v>
      </c>
      <c r="L369" s="84">
        <v>45922</v>
      </c>
      <c r="M369" s="84">
        <v>46009</v>
      </c>
      <c r="N369" s="203" t="s">
        <v>11250</v>
      </c>
      <c r="O369" s="86">
        <v>14049633</v>
      </c>
      <c r="P369" s="203" t="s">
        <v>11251</v>
      </c>
      <c r="Q369" s="203" t="s">
        <v>11249</v>
      </c>
      <c r="R369" s="84">
        <v>45919</v>
      </c>
      <c r="S369" s="84">
        <v>45919</v>
      </c>
      <c r="T369" s="84"/>
      <c r="U369" s="84"/>
      <c r="V369" s="84"/>
      <c r="W369" s="203" t="s">
        <v>9457</v>
      </c>
    </row>
    <row r="370" spans="1:23" x14ac:dyDescent="0.3">
      <c r="A370" s="203" t="s">
        <v>1467</v>
      </c>
      <c r="B370" s="203" t="s">
        <v>1247</v>
      </c>
      <c r="C370" s="203" t="s">
        <v>11706</v>
      </c>
      <c r="D370" s="203" t="s">
        <v>11707</v>
      </c>
      <c r="E370" s="203" t="s">
        <v>11708</v>
      </c>
      <c r="F370" s="203" t="s">
        <v>9451</v>
      </c>
      <c r="G370" s="203" t="s">
        <v>11708</v>
      </c>
      <c r="H370" s="203" t="s">
        <v>11709</v>
      </c>
      <c r="I370" s="203" t="s">
        <v>9453</v>
      </c>
      <c r="J370" s="203" t="s">
        <v>11710</v>
      </c>
      <c r="K370" s="84">
        <v>46051</v>
      </c>
      <c r="L370" s="84">
        <v>46051</v>
      </c>
      <c r="M370" s="84">
        <v>46231</v>
      </c>
      <c r="N370" s="203" t="s">
        <v>11711</v>
      </c>
      <c r="O370" s="86">
        <v>30262908</v>
      </c>
      <c r="P370" s="203" t="s">
        <v>11712</v>
      </c>
      <c r="Q370" s="203" t="s">
        <v>11710</v>
      </c>
      <c r="R370" s="84">
        <v>46050</v>
      </c>
      <c r="S370" s="84">
        <v>46050</v>
      </c>
      <c r="T370" s="84"/>
      <c r="U370" s="84"/>
      <c r="V370" s="84"/>
      <c r="W370" s="203" t="s">
        <v>9457</v>
      </c>
    </row>
    <row r="371" spans="1:23" x14ac:dyDescent="0.3">
      <c r="A371" s="203" t="s">
        <v>1476</v>
      </c>
      <c r="B371" s="203" t="s">
        <v>1246</v>
      </c>
      <c r="C371" s="203" t="s">
        <v>11444</v>
      </c>
      <c r="D371" s="203" t="s">
        <v>11445</v>
      </c>
      <c r="E371" s="203" t="s">
        <v>11446</v>
      </c>
      <c r="F371" s="203" t="s">
        <v>9451</v>
      </c>
      <c r="G371" s="203" t="s">
        <v>11446</v>
      </c>
      <c r="H371" s="203" t="s">
        <v>11447</v>
      </c>
      <c r="I371" s="203" t="s">
        <v>9462</v>
      </c>
      <c r="J371" s="203" t="s">
        <v>10441</v>
      </c>
      <c r="K371" s="84">
        <v>45708</v>
      </c>
      <c r="L371" s="84">
        <v>45708</v>
      </c>
      <c r="M371" s="84">
        <v>45888</v>
      </c>
      <c r="N371" s="203" t="s">
        <v>9670</v>
      </c>
      <c r="O371" s="86">
        <v>15844446</v>
      </c>
      <c r="P371" s="203" t="s">
        <v>11448</v>
      </c>
      <c r="Q371" s="203" t="s">
        <v>10441</v>
      </c>
      <c r="R371" s="84">
        <v>45707</v>
      </c>
      <c r="S371" s="84">
        <v>45707</v>
      </c>
      <c r="T371" s="84"/>
      <c r="U371" s="84"/>
      <c r="V371" s="84"/>
      <c r="W371" s="203" t="s">
        <v>9457</v>
      </c>
    </row>
    <row r="372" spans="1:23" x14ac:dyDescent="0.3">
      <c r="A372" s="203" t="s">
        <v>1572</v>
      </c>
      <c r="B372" s="203" t="s">
        <v>1246</v>
      </c>
      <c r="C372" s="203" t="s">
        <v>11989</v>
      </c>
      <c r="D372" s="203" t="s">
        <v>11990</v>
      </c>
      <c r="E372" s="203" t="s">
        <v>11991</v>
      </c>
      <c r="F372" s="203" t="s">
        <v>9451</v>
      </c>
      <c r="G372" s="203" t="s">
        <v>11991</v>
      </c>
      <c r="H372" s="203" t="s">
        <v>11992</v>
      </c>
      <c r="I372" s="203" t="s">
        <v>9453</v>
      </c>
      <c r="J372" s="203" t="s">
        <v>11993</v>
      </c>
      <c r="K372" s="84">
        <v>45919</v>
      </c>
      <c r="L372" s="84">
        <v>45919</v>
      </c>
      <c r="M372" s="84">
        <v>46009</v>
      </c>
      <c r="N372" s="203" t="s">
        <v>11994</v>
      </c>
      <c r="O372" s="86">
        <v>9600000</v>
      </c>
      <c r="P372" s="203" t="s">
        <v>11995</v>
      </c>
      <c r="Q372" s="203" t="s">
        <v>11993</v>
      </c>
      <c r="R372" s="84">
        <v>45919</v>
      </c>
      <c r="S372" s="84">
        <v>45919</v>
      </c>
      <c r="T372" s="84"/>
      <c r="U372" s="84"/>
      <c r="V372" s="84"/>
      <c r="W372" s="203" t="s">
        <v>9457</v>
      </c>
    </row>
    <row r="373" spans="1:23" x14ac:dyDescent="0.3">
      <c r="A373" s="203" t="s">
        <v>1433</v>
      </c>
      <c r="B373" s="203" t="s">
        <v>1246</v>
      </c>
      <c r="C373" s="203" t="s">
        <v>11659</v>
      </c>
      <c r="D373" s="203" t="s">
        <v>11660</v>
      </c>
      <c r="E373" s="203" t="s">
        <v>11661</v>
      </c>
      <c r="F373" s="203" t="s">
        <v>9451</v>
      </c>
      <c r="G373" s="203" t="s">
        <v>11661</v>
      </c>
      <c r="H373" s="203" t="s">
        <v>11662</v>
      </c>
      <c r="I373" s="203" t="s">
        <v>9462</v>
      </c>
      <c r="J373" s="203" t="s">
        <v>11663</v>
      </c>
      <c r="K373" s="84">
        <v>45840</v>
      </c>
      <c r="L373" s="84">
        <v>45841</v>
      </c>
      <c r="M373" s="84">
        <v>45963</v>
      </c>
      <c r="N373" s="203" t="s">
        <v>11664</v>
      </c>
      <c r="O373" s="86">
        <v>13923856</v>
      </c>
      <c r="P373" s="203" t="s">
        <v>11665</v>
      </c>
      <c r="Q373" s="203" t="s">
        <v>11663</v>
      </c>
      <c r="R373" s="84">
        <v>45840</v>
      </c>
      <c r="S373" s="84">
        <v>45840</v>
      </c>
      <c r="T373" s="84"/>
      <c r="U373" s="84"/>
      <c r="V373" s="84"/>
      <c r="W373" s="203" t="s">
        <v>9457</v>
      </c>
    </row>
    <row r="374" spans="1:23" x14ac:dyDescent="0.3">
      <c r="A374" s="203" t="s">
        <v>1605</v>
      </c>
      <c r="B374" s="203" t="s">
        <v>1247</v>
      </c>
      <c r="C374" s="203" t="s">
        <v>13482</v>
      </c>
      <c r="D374" s="203" t="s">
        <v>13483</v>
      </c>
      <c r="E374" s="203" t="s">
        <v>13484</v>
      </c>
      <c r="F374" s="203" t="s">
        <v>9451</v>
      </c>
      <c r="G374" s="203" t="s">
        <v>13484</v>
      </c>
      <c r="H374" s="203" t="s">
        <v>13485</v>
      </c>
      <c r="I374" s="203" t="s">
        <v>9453</v>
      </c>
      <c r="J374" s="203" t="s">
        <v>13486</v>
      </c>
      <c r="K374" s="84">
        <v>46233</v>
      </c>
      <c r="L374" s="84">
        <v>46234</v>
      </c>
      <c r="M374" s="84">
        <v>46386</v>
      </c>
      <c r="N374" s="203" t="s">
        <v>13487</v>
      </c>
      <c r="O374" s="86">
        <v>14220390</v>
      </c>
      <c r="P374" s="203" t="s">
        <v>13488</v>
      </c>
      <c r="Q374" s="203" t="s">
        <v>13486</v>
      </c>
      <c r="R374" s="84">
        <v>46232</v>
      </c>
      <c r="S374" s="84">
        <v>46232</v>
      </c>
      <c r="T374" s="84"/>
      <c r="U374" s="84"/>
      <c r="V374" s="84"/>
      <c r="W374" s="203" t="s">
        <v>9457</v>
      </c>
    </row>
    <row r="375" spans="1:23" x14ac:dyDescent="0.3">
      <c r="A375" s="203" t="s">
        <v>1605</v>
      </c>
      <c r="B375" s="203" t="s">
        <v>1247</v>
      </c>
      <c r="C375" s="203" t="s">
        <v>11680</v>
      </c>
      <c r="D375" s="203" t="s">
        <v>11681</v>
      </c>
      <c r="E375" s="203" t="s">
        <v>11682</v>
      </c>
      <c r="F375" s="203" t="s">
        <v>9451</v>
      </c>
      <c r="G375" s="203" t="s">
        <v>11682</v>
      </c>
      <c r="H375" s="203" t="s">
        <v>11683</v>
      </c>
      <c r="I375" s="203" t="s">
        <v>9453</v>
      </c>
      <c r="J375" s="203" t="s">
        <v>11684</v>
      </c>
      <c r="K375" s="84">
        <v>46047</v>
      </c>
      <c r="L375" s="84">
        <v>46049</v>
      </c>
      <c r="M375" s="84">
        <v>46229</v>
      </c>
      <c r="N375" s="203" t="s">
        <v>10583</v>
      </c>
      <c r="O375" s="86">
        <v>17064468</v>
      </c>
      <c r="P375" s="203" t="s">
        <v>11685</v>
      </c>
      <c r="Q375" s="203" t="s">
        <v>11684</v>
      </c>
      <c r="R375" s="84">
        <v>46047</v>
      </c>
      <c r="S375" s="84">
        <v>46047</v>
      </c>
      <c r="T375" s="84"/>
      <c r="U375" s="84"/>
      <c r="V375" s="84"/>
      <c r="W375" s="203" t="s">
        <v>9457</v>
      </c>
    </row>
    <row r="376" spans="1:23" x14ac:dyDescent="0.3">
      <c r="A376" s="203" t="s">
        <v>1665</v>
      </c>
      <c r="B376" s="203" t="s">
        <v>1247</v>
      </c>
      <c r="C376" s="203" t="s">
        <v>11686</v>
      </c>
      <c r="D376" s="203" t="s">
        <v>11687</v>
      </c>
      <c r="E376" s="203" t="s">
        <v>11688</v>
      </c>
      <c r="F376" s="203" t="s">
        <v>9451</v>
      </c>
      <c r="G376" s="203" t="s">
        <v>11688</v>
      </c>
      <c r="H376" s="203" t="s">
        <v>11689</v>
      </c>
      <c r="I376" s="203" t="s">
        <v>9453</v>
      </c>
      <c r="J376" s="203" t="s">
        <v>11690</v>
      </c>
      <c r="K376" s="84">
        <v>46047</v>
      </c>
      <c r="L376" s="84">
        <v>46047</v>
      </c>
      <c r="M376" s="84">
        <v>46197</v>
      </c>
      <c r="N376" s="203" t="s">
        <v>11691</v>
      </c>
      <c r="O376" s="86">
        <v>19931985</v>
      </c>
      <c r="P376" s="203" t="s">
        <v>11692</v>
      </c>
      <c r="Q376" s="203" t="s">
        <v>11690</v>
      </c>
      <c r="R376" s="84">
        <v>46046</v>
      </c>
      <c r="S376" s="84">
        <v>46046</v>
      </c>
      <c r="T376" s="84"/>
      <c r="U376" s="84"/>
      <c r="V376" s="84"/>
      <c r="W376" s="203" t="s">
        <v>9457</v>
      </c>
    </row>
    <row r="377" spans="1:23" x14ac:dyDescent="0.3">
      <c r="A377" s="203" t="s">
        <v>5217</v>
      </c>
      <c r="B377" s="203" t="s">
        <v>1245</v>
      </c>
      <c r="C377" s="203" t="s">
        <v>11693</v>
      </c>
      <c r="D377" s="203" t="s">
        <v>11694</v>
      </c>
      <c r="E377" s="203" t="s">
        <v>11695</v>
      </c>
      <c r="F377" s="203" t="s">
        <v>9451</v>
      </c>
      <c r="G377" s="203" t="s">
        <v>11695</v>
      </c>
      <c r="H377" s="203" t="s">
        <v>11696</v>
      </c>
      <c r="I377" s="203" t="s">
        <v>9462</v>
      </c>
      <c r="J377" s="203" t="s">
        <v>9639</v>
      </c>
      <c r="K377" s="84">
        <v>45368</v>
      </c>
      <c r="L377" s="84">
        <v>45369</v>
      </c>
      <c r="M377" s="84">
        <v>45536</v>
      </c>
      <c r="N377" s="203" t="s">
        <v>10991</v>
      </c>
      <c r="O377" s="86">
        <v>10899685</v>
      </c>
      <c r="P377" s="203" t="s">
        <v>11697</v>
      </c>
      <c r="Q377" s="203" t="s">
        <v>11698</v>
      </c>
      <c r="R377" s="84">
        <v>45366</v>
      </c>
      <c r="S377" s="84">
        <v>45366</v>
      </c>
      <c r="T377" s="84"/>
      <c r="U377" s="84"/>
      <c r="V377" s="84"/>
      <c r="W377" s="203" t="s">
        <v>9457</v>
      </c>
    </row>
    <row r="378" spans="1:23" x14ac:dyDescent="0.3">
      <c r="A378" s="203" t="s">
        <v>1665</v>
      </c>
      <c r="B378" s="203" t="s">
        <v>1247</v>
      </c>
      <c r="C378" s="203" t="s">
        <v>10457</v>
      </c>
      <c r="D378" s="203" t="s">
        <v>10458</v>
      </c>
      <c r="E378" s="203" t="s">
        <v>10459</v>
      </c>
      <c r="F378" s="203" t="s">
        <v>9451</v>
      </c>
      <c r="G378" s="203" t="s">
        <v>10459</v>
      </c>
      <c r="H378" s="203" t="s">
        <v>10460</v>
      </c>
      <c r="I378" s="203" t="s">
        <v>9453</v>
      </c>
      <c r="J378" s="203" t="s">
        <v>10461</v>
      </c>
      <c r="K378" s="84">
        <v>46047</v>
      </c>
      <c r="L378" s="84">
        <v>46047</v>
      </c>
      <c r="M378" s="84">
        <v>46197</v>
      </c>
      <c r="N378" s="203" t="s">
        <v>10462</v>
      </c>
      <c r="O378" s="86">
        <v>14265825</v>
      </c>
      <c r="P378" s="203" t="s">
        <v>10463</v>
      </c>
      <c r="Q378" s="203" t="s">
        <v>10461</v>
      </c>
      <c r="R378" s="84">
        <v>46046</v>
      </c>
      <c r="S378" s="84">
        <v>46046</v>
      </c>
      <c r="T378" s="84"/>
      <c r="U378" s="84"/>
      <c r="V378" s="84"/>
      <c r="W378" s="203" t="s">
        <v>9457</v>
      </c>
    </row>
    <row r="379" spans="1:23" x14ac:dyDescent="0.3">
      <c r="A379" s="203" t="s">
        <v>1467</v>
      </c>
      <c r="B379" s="203" t="s">
        <v>1247</v>
      </c>
      <c r="C379" s="203" t="s">
        <v>11713</v>
      </c>
      <c r="D379" s="203" t="s">
        <v>11714</v>
      </c>
      <c r="E379" s="203" t="s">
        <v>11715</v>
      </c>
      <c r="F379" s="203" t="s">
        <v>9451</v>
      </c>
      <c r="G379" s="203" t="s">
        <v>11715</v>
      </c>
      <c r="H379" s="203" t="s">
        <v>11716</v>
      </c>
      <c r="I379" s="203" t="s">
        <v>9453</v>
      </c>
      <c r="J379" s="203" t="s">
        <v>11717</v>
      </c>
      <c r="K379" s="84">
        <v>46046</v>
      </c>
      <c r="L379" s="84">
        <v>46048</v>
      </c>
      <c r="M379" s="84">
        <v>46228</v>
      </c>
      <c r="N379" s="203" t="s">
        <v>11718</v>
      </c>
      <c r="O379" s="86">
        <v>15859458</v>
      </c>
      <c r="P379" s="203" t="s">
        <v>11719</v>
      </c>
      <c r="Q379" s="203" t="s">
        <v>11717</v>
      </c>
      <c r="R379" s="84"/>
      <c r="S379" s="84"/>
      <c r="T379" s="84"/>
      <c r="U379" s="84"/>
      <c r="V379" s="84"/>
      <c r="W379" s="203" t="s">
        <v>9457</v>
      </c>
    </row>
    <row r="380" spans="1:23" x14ac:dyDescent="0.3">
      <c r="A380" s="203" t="s">
        <v>2935</v>
      </c>
      <c r="B380" s="203" t="s">
        <v>1245</v>
      </c>
      <c r="C380" s="203" t="s">
        <v>11727</v>
      </c>
      <c r="D380" s="203" t="s">
        <v>11728</v>
      </c>
      <c r="E380" s="203" t="s">
        <v>11729</v>
      </c>
      <c r="F380" s="203" t="s">
        <v>9451</v>
      </c>
      <c r="G380" s="203" t="s">
        <v>11729</v>
      </c>
      <c r="H380" s="203" t="s">
        <v>11730</v>
      </c>
      <c r="I380" s="203" t="s">
        <v>9462</v>
      </c>
      <c r="J380" s="203" t="s">
        <v>11731</v>
      </c>
      <c r="K380" s="84">
        <v>45364</v>
      </c>
      <c r="L380" s="84">
        <v>45364</v>
      </c>
      <c r="M380" s="84">
        <v>45548</v>
      </c>
      <c r="N380" s="203" t="s">
        <v>9920</v>
      </c>
      <c r="O380" s="86">
        <v>11890566</v>
      </c>
      <c r="P380" s="203" t="s">
        <v>11732</v>
      </c>
      <c r="Q380" s="203" t="s">
        <v>11733</v>
      </c>
      <c r="R380" s="84">
        <v>45363</v>
      </c>
      <c r="S380" s="84">
        <v>45363</v>
      </c>
      <c r="T380" s="84"/>
      <c r="U380" s="84"/>
      <c r="V380" s="84"/>
      <c r="W380" s="203" t="s">
        <v>9457</v>
      </c>
    </row>
    <row r="381" spans="1:23" x14ac:dyDescent="0.3">
      <c r="A381" s="203" t="s">
        <v>1467</v>
      </c>
      <c r="B381" s="203" t="s">
        <v>1247</v>
      </c>
      <c r="C381" s="203" t="s">
        <v>12333</v>
      </c>
      <c r="D381" s="203" t="s">
        <v>12334</v>
      </c>
      <c r="E381" s="203" t="s">
        <v>12335</v>
      </c>
      <c r="F381" s="203" t="s">
        <v>9451</v>
      </c>
      <c r="G381" s="203" t="s">
        <v>12335</v>
      </c>
      <c r="H381" s="203" t="s">
        <v>12336</v>
      </c>
      <c r="I381" s="203" t="s">
        <v>9453</v>
      </c>
      <c r="J381" s="203" t="s">
        <v>12337</v>
      </c>
      <c r="K381" s="84">
        <v>46049</v>
      </c>
      <c r="L381" s="84">
        <v>46049</v>
      </c>
      <c r="M381" s="84">
        <v>46229</v>
      </c>
      <c r="N381" s="203" t="s">
        <v>12338</v>
      </c>
      <c r="O381" s="86">
        <v>25760100</v>
      </c>
      <c r="P381" s="203" t="s">
        <v>12339</v>
      </c>
      <c r="Q381" s="203" t="s">
        <v>12337</v>
      </c>
      <c r="R381" s="84">
        <v>46048</v>
      </c>
      <c r="S381" s="84">
        <v>46048</v>
      </c>
      <c r="T381" s="84"/>
      <c r="U381" s="84"/>
      <c r="V381" s="84"/>
      <c r="W381" s="203" t="s">
        <v>9457</v>
      </c>
    </row>
    <row r="382" spans="1:23" x14ac:dyDescent="0.3">
      <c r="A382" s="203" t="s">
        <v>1467</v>
      </c>
      <c r="B382" s="203" t="s">
        <v>1247</v>
      </c>
      <c r="C382" s="203" t="s">
        <v>13564</v>
      </c>
      <c r="D382" s="203" t="s">
        <v>13565</v>
      </c>
      <c r="E382" s="203" t="s">
        <v>13566</v>
      </c>
      <c r="F382" s="203" t="s">
        <v>9451</v>
      </c>
      <c r="G382" s="203" t="s">
        <v>13566</v>
      </c>
      <c r="H382" s="203" t="s">
        <v>13567</v>
      </c>
      <c r="I382" s="203" t="s">
        <v>9482</v>
      </c>
      <c r="J382" s="203" t="s">
        <v>13568</v>
      </c>
      <c r="K382" s="84">
        <v>46240</v>
      </c>
      <c r="L382" s="84"/>
      <c r="M382" s="84">
        <v>46387</v>
      </c>
      <c r="N382" s="203" t="s">
        <v>13569</v>
      </c>
      <c r="O382" s="86">
        <v>20751191</v>
      </c>
      <c r="P382" s="203" t="s">
        <v>13570</v>
      </c>
      <c r="Q382" s="203" t="s">
        <v>13568</v>
      </c>
      <c r="R382" s="84">
        <v>46239</v>
      </c>
      <c r="S382" s="84">
        <v>46239</v>
      </c>
      <c r="T382" s="84"/>
      <c r="U382" s="84"/>
      <c r="V382" s="84"/>
      <c r="W382" s="203" t="s">
        <v>9457</v>
      </c>
    </row>
    <row r="383" spans="1:23" x14ac:dyDescent="0.3">
      <c r="A383" s="203" t="s">
        <v>1605</v>
      </c>
      <c r="B383" s="203" t="s">
        <v>1247</v>
      </c>
      <c r="C383" s="203" t="s">
        <v>11748</v>
      </c>
      <c r="D383" s="203" t="s">
        <v>11749</v>
      </c>
      <c r="E383" s="203" t="s">
        <v>11750</v>
      </c>
      <c r="F383" s="203" t="s">
        <v>9451</v>
      </c>
      <c r="G383" s="203" t="s">
        <v>11750</v>
      </c>
      <c r="H383" s="203" t="s">
        <v>33549</v>
      </c>
      <c r="I383" s="203" t="s">
        <v>9482</v>
      </c>
      <c r="J383" s="203" t="s">
        <v>31954</v>
      </c>
      <c r="K383" s="84">
        <v>46243</v>
      </c>
      <c r="L383" s="84"/>
      <c r="M383" s="84">
        <v>46386</v>
      </c>
      <c r="N383" s="203" t="s">
        <v>33550</v>
      </c>
      <c r="O383" s="86">
        <v>20751191</v>
      </c>
      <c r="P383" s="203" t="s">
        <v>33551</v>
      </c>
      <c r="Q383" s="203" t="s">
        <v>31954</v>
      </c>
      <c r="R383" s="84">
        <v>46240</v>
      </c>
      <c r="S383" s="84">
        <v>46240</v>
      </c>
      <c r="T383" s="84"/>
      <c r="U383" s="84"/>
      <c r="V383" s="84"/>
      <c r="W383" s="203" t="s">
        <v>9457</v>
      </c>
    </row>
    <row r="384" spans="1:23" x14ac:dyDescent="0.3">
      <c r="A384" s="203" t="s">
        <v>3253</v>
      </c>
      <c r="B384" s="203" t="s">
        <v>1245</v>
      </c>
      <c r="C384" s="203" t="s">
        <v>11751</v>
      </c>
      <c r="D384" s="203" t="s">
        <v>11752</v>
      </c>
      <c r="E384" s="203" t="s">
        <v>11753</v>
      </c>
      <c r="F384" s="203" t="s">
        <v>9451</v>
      </c>
      <c r="G384" s="203" t="s">
        <v>11753</v>
      </c>
      <c r="H384" s="203" t="s">
        <v>11754</v>
      </c>
      <c r="I384" s="203" t="s">
        <v>9462</v>
      </c>
      <c r="J384" s="203" t="s">
        <v>11755</v>
      </c>
      <c r="K384" s="84">
        <v>45594</v>
      </c>
      <c r="L384" s="84">
        <v>45594</v>
      </c>
      <c r="M384" s="84">
        <v>45654</v>
      </c>
      <c r="N384" s="203" t="s">
        <v>11756</v>
      </c>
      <c r="O384" s="86">
        <v>7972794</v>
      </c>
      <c r="P384" s="203" t="s">
        <v>11757</v>
      </c>
      <c r="Q384" s="203" t="s">
        <v>11755</v>
      </c>
      <c r="R384" s="84">
        <v>45594</v>
      </c>
      <c r="S384" s="84">
        <v>45594</v>
      </c>
      <c r="T384" s="84"/>
      <c r="U384" s="84"/>
      <c r="V384" s="84"/>
      <c r="W384" s="203" t="s">
        <v>9457</v>
      </c>
    </row>
    <row r="385" spans="1:23" x14ac:dyDescent="0.3">
      <c r="A385" s="203" t="s">
        <v>3253</v>
      </c>
      <c r="B385" s="203" t="s">
        <v>1245</v>
      </c>
      <c r="C385" s="203" t="s">
        <v>11741</v>
      </c>
      <c r="D385" s="203" t="s">
        <v>11742</v>
      </c>
      <c r="E385" s="203" t="s">
        <v>11743</v>
      </c>
      <c r="F385" s="203" t="s">
        <v>9451</v>
      </c>
      <c r="G385" s="203" t="s">
        <v>11743</v>
      </c>
      <c r="H385" s="203" t="s">
        <v>11744</v>
      </c>
      <c r="I385" s="203" t="s">
        <v>9462</v>
      </c>
      <c r="J385" s="203" t="s">
        <v>11745</v>
      </c>
      <c r="K385" s="84">
        <v>45623</v>
      </c>
      <c r="L385" s="84">
        <v>45624</v>
      </c>
      <c r="M385" s="84">
        <v>45657</v>
      </c>
      <c r="N385" s="203" t="s">
        <v>11746</v>
      </c>
      <c r="O385" s="86">
        <v>4650796</v>
      </c>
      <c r="P385" s="203" t="s">
        <v>11747</v>
      </c>
      <c r="Q385" s="203" t="s">
        <v>11745</v>
      </c>
      <c r="R385" s="84">
        <v>45622</v>
      </c>
      <c r="S385" s="84">
        <v>45622</v>
      </c>
      <c r="T385" s="84"/>
      <c r="U385" s="84"/>
      <c r="V385" s="84"/>
      <c r="W385" s="203" t="s">
        <v>9457</v>
      </c>
    </row>
    <row r="386" spans="1:23" x14ac:dyDescent="0.3">
      <c r="A386" s="203" t="s">
        <v>1429</v>
      </c>
      <c r="B386" s="203" t="s">
        <v>1246</v>
      </c>
      <c r="C386" s="203" t="s">
        <v>11758</v>
      </c>
      <c r="D386" s="203" t="s">
        <v>11759</v>
      </c>
      <c r="E386" s="203" t="s">
        <v>11760</v>
      </c>
      <c r="F386" s="203" t="s">
        <v>9451</v>
      </c>
      <c r="G386" s="203" t="s">
        <v>11760</v>
      </c>
      <c r="H386" s="203" t="s">
        <v>11761</v>
      </c>
      <c r="I386" s="203" t="s">
        <v>9453</v>
      </c>
      <c r="J386" s="203" t="s">
        <v>11762</v>
      </c>
      <c r="K386" s="84">
        <v>45846</v>
      </c>
      <c r="L386" s="84">
        <v>45847</v>
      </c>
      <c r="M386" s="84">
        <v>45983</v>
      </c>
      <c r="N386" s="203" t="s">
        <v>11763</v>
      </c>
      <c r="O386" s="86">
        <v>23567688</v>
      </c>
      <c r="P386" s="203" t="s">
        <v>11764</v>
      </c>
      <c r="Q386" s="203" t="s">
        <v>11762</v>
      </c>
      <c r="R386" s="84">
        <v>45842</v>
      </c>
      <c r="S386" s="84">
        <v>45842</v>
      </c>
      <c r="T386" s="84"/>
      <c r="U386" s="84"/>
      <c r="V386" s="84"/>
      <c r="W386" s="203" t="s">
        <v>9457</v>
      </c>
    </row>
    <row r="387" spans="1:23" x14ac:dyDescent="0.3">
      <c r="A387" s="203" t="s">
        <v>1665</v>
      </c>
      <c r="B387" s="203" t="s">
        <v>1247</v>
      </c>
      <c r="C387" s="203" t="s">
        <v>11765</v>
      </c>
      <c r="D387" s="203" t="s">
        <v>11766</v>
      </c>
      <c r="E387" s="203" t="s">
        <v>11767</v>
      </c>
      <c r="F387" s="203" t="s">
        <v>9451</v>
      </c>
      <c r="G387" s="203" t="s">
        <v>11767</v>
      </c>
      <c r="H387" s="203" t="s">
        <v>11768</v>
      </c>
      <c r="I387" s="203" t="s">
        <v>9504</v>
      </c>
      <c r="J387" s="203" t="s">
        <v>11769</v>
      </c>
      <c r="K387" s="84">
        <v>46050</v>
      </c>
      <c r="L387" s="84">
        <v>46051</v>
      </c>
      <c r="M387" s="84">
        <v>46170</v>
      </c>
      <c r="N387" s="203" t="s">
        <v>11770</v>
      </c>
      <c r="O387" s="86">
        <v>10000000</v>
      </c>
      <c r="P387" s="203" t="s">
        <v>11771</v>
      </c>
      <c r="Q387" s="203" t="s">
        <v>11769</v>
      </c>
      <c r="R387" s="84">
        <v>46050</v>
      </c>
      <c r="S387" s="84">
        <v>46050</v>
      </c>
      <c r="T387" s="84"/>
      <c r="U387" s="84"/>
      <c r="V387" s="84"/>
      <c r="W387" s="203" t="s">
        <v>9457</v>
      </c>
    </row>
    <row r="388" spans="1:23" x14ac:dyDescent="0.3">
      <c r="A388" s="203" t="s">
        <v>5217</v>
      </c>
      <c r="B388" s="203" t="s">
        <v>1245</v>
      </c>
      <c r="C388" s="203" t="s">
        <v>13629</v>
      </c>
      <c r="D388" s="203" t="s">
        <v>13630</v>
      </c>
      <c r="E388" s="203" t="s">
        <v>13631</v>
      </c>
      <c r="F388" s="203" t="s">
        <v>9451</v>
      </c>
      <c r="G388" s="203" t="s">
        <v>13631</v>
      </c>
      <c r="H388" s="203" t="s">
        <v>13632</v>
      </c>
      <c r="I388" s="203" t="s">
        <v>9462</v>
      </c>
      <c r="J388" s="203" t="s">
        <v>13633</v>
      </c>
      <c r="K388" s="84">
        <v>45393</v>
      </c>
      <c r="L388" s="84">
        <v>45397</v>
      </c>
      <c r="M388" s="84">
        <v>45579</v>
      </c>
      <c r="N388" s="203" t="s">
        <v>12733</v>
      </c>
      <c r="O388" s="86">
        <v>12622590</v>
      </c>
      <c r="P388" s="203" t="s">
        <v>13634</v>
      </c>
      <c r="Q388" s="203" t="s">
        <v>13635</v>
      </c>
      <c r="R388" s="84">
        <v>45392</v>
      </c>
      <c r="S388" s="84">
        <v>45392</v>
      </c>
      <c r="T388" s="84"/>
      <c r="U388" s="84"/>
      <c r="V388" s="84"/>
      <c r="W388" s="203" t="s">
        <v>9457</v>
      </c>
    </row>
    <row r="389" spans="1:23" x14ac:dyDescent="0.3">
      <c r="A389" s="203" t="s">
        <v>3253</v>
      </c>
      <c r="B389" s="203" t="s">
        <v>1245</v>
      </c>
      <c r="C389" s="203" t="s">
        <v>11772</v>
      </c>
      <c r="D389" s="203" t="s">
        <v>11773</v>
      </c>
      <c r="E389" s="203" t="s">
        <v>11774</v>
      </c>
      <c r="F389" s="203" t="s">
        <v>9451</v>
      </c>
      <c r="G389" s="203" t="s">
        <v>11774</v>
      </c>
      <c r="H389" s="203" t="s">
        <v>11775</v>
      </c>
      <c r="I389" s="203" t="s">
        <v>9462</v>
      </c>
      <c r="J389" s="203" t="s">
        <v>11776</v>
      </c>
      <c r="K389" s="84">
        <v>45594</v>
      </c>
      <c r="L389" s="84">
        <v>45595</v>
      </c>
      <c r="M389" s="84">
        <v>45655</v>
      </c>
      <c r="N389" s="203" t="s">
        <v>11777</v>
      </c>
      <c r="O389" s="86">
        <v>7972794</v>
      </c>
      <c r="P389" s="203" t="s">
        <v>11778</v>
      </c>
      <c r="Q389" s="203" t="s">
        <v>11776</v>
      </c>
      <c r="R389" s="84">
        <v>45594</v>
      </c>
      <c r="S389" s="84">
        <v>45594</v>
      </c>
      <c r="T389" s="84"/>
      <c r="U389" s="84"/>
      <c r="V389" s="84"/>
      <c r="W389" s="203" t="s">
        <v>9457</v>
      </c>
    </row>
    <row r="390" spans="1:23" x14ac:dyDescent="0.3">
      <c r="A390" s="203" t="s">
        <v>1467</v>
      </c>
      <c r="B390" s="203" t="s">
        <v>1247</v>
      </c>
      <c r="C390" s="203" t="s">
        <v>33874</v>
      </c>
      <c r="D390" s="203" t="s">
        <v>33875</v>
      </c>
      <c r="E390" s="203" t="s">
        <v>33876</v>
      </c>
      <c r="F390" s="203" t="s">
        <v>9451</v>
      </c>
      <c r="G390" s="203" t="s">
        <v>33876</v>
      </c>
      <c r="H390" s="203" t="s">
        <v>33877</v>
      </c>
      <c r="I390" s="203" t="s">
        <v>9453</v>
      </c>
      <c r="J390" s="203" t="s">
        <v>33878</v>
      </c>
      <c r="K390" s="84">
        <v>46246</v>
      </c>
      <c r="L390" s="84">
        <v>46246</v>
      </c>
      <c r="M390" s="84">
        <v>46387</v>
      </c>
      <c r="N390" s="203" t="s">
        <v>15500</v>
      </c>
      <c r="O390" s="86">
        <v>9882548</v>
      </c>
      <c r="P390" s="203" t="s">
        <v>33879</v>
      </c>
      <c r="Q390" s="203" t="s">
        <v>33878</v>
      </c>
      <c r="R390" s="84">
        <v>46245</v>
      </c>
      <c r="S390" s="84">
        <v>46245</v>
      </c>
      <c r="T390" s="84"/>
      <c r="U390" s="84"/>
      <c r="V390" s="84"/>
      <c r="W390" s="203" t="s">
        <v>9457</v>
      </c>
    </row>
    <row r="391" spans="1:23" x14ac:dyDescent="0.3">
      <c r="A391" s="203" t="s">
        <v>1605</v>
      </c>
      <c r="B391" s="203" t="s">
        <v>1247</v>
      </c>
      <c r="C391" s="203" t="s">
        <v>13193</v>
      </c>
      <c r="D391" s="203" t="s">
        <v>13194</v>
      </c>
      <c r="E391" s="203" t="s">
        <v>13195</v>
      </c>
      <c r="F391" s="203" t="s">
        <v>9451</v>
      </c>
      <c r="G391" s="203" t="s">
        <v>13195</v>
      </c>
      <c r="H391" s="203" t="s">
        <v>13196</v>
      </c>
      <c r="I391" s="203" t="s">
        <v>9453</v>
      </c>
      <c r="J391" s="203" t="s">
        <v>13197</v>
      </c>
      <c r="K391" s="84">
        <v>46045</v>
      </c>
      <c r="L391" s="84">
        <v>46045</v>
      </c>
      <c r="M391" s="84">
        <v>46225</v>
      </c>
      <c r="N391" s="203" t="s">
        <v>10032</v>
      </c>
      <c r="O391" s="86">
        <v>17064468</v>
      </c>
      <c r="P391" s="203" t="s">
        <v>13198</v>
      </c>
      <c r="Q391" s="203" t="s">
        <v>13197</v>
      </c>
      <c r="R391" s="84">
        <v>46043</v>
      </c>
      <c r="S391" s="84">
        <v>46043</v>
      </c>
      <c r="T391" s="84"/>
      <c r="U391" s="84"/>
      <c r="V391" s="84"/>
      <c r="W391" s="203" t="s">
        <v>9457</v>
      </c>
    </row>
    <row r="392" spans="1:23" x14ac:dyDescent="0.3">
      <c r="A392" s="203" t="s">
        <v>5454</v>
      </c>
      <c r="B392" s="203" t="s">
        <v>1245</v>
      </c>
      <c r="C392" s="203" t="s">
        <v>9796</v>
      </c>
      <c r="D392" s="203" t="s">
        <v>9797</v>
      </c>
      <c r="E392" s="203" t="s">
        <v>9798</v>
      </c>
      <c r="F392" s="203" t="s">
        <v>9451</v>
      </c>
      <c r="G392" s="203" t="s">
        <v>9798</v>
      </c>
      <c r="H392" s="203" t="s">
        <v>9799</v>
      </c>
      <c r="I392" s="203" t="s">
        <v>9453</v>
      </c>
      <c r="J392" s="203" t="s">
        <v>9800</v>
      </c>
      <c r="K392" s="84">
        <v>45539</v>
      </c>
      <c r="L392" s="84">
        <v>45540</v>
      </c>
      <c r="M392" s="84">
        <v>45630</v>
      </c>
      <c r="N392" s="203" t="s">
        <v>9801</v>
      </c>
      <c r="O392" s="86">
        <v>12000000</v>
      </c>
      <c r="P392" s="203" t="s">
        <v>9802</v>
      </c>
      <c r="Q392" s="203" t="s">
        <v>9800</v>
      </c>
      <c r="R392" s="84">
        <v>45539</v>
      </c>
      <c r="S392" s="84">
        <v>45539</v>
      </c>
      <c r="T392" s="84"/>
      <c r="U392" s="84"/>
      <c r="V392" s="84"/>
      <c r="W392" s="203" t="s">
        <v>9457</v>
      </c>
    </row>
    <row r="393" spans="1:23" x14ac:dyDescent="0.3">
      <c r="A393" s="203" t="s">
        <v>5454</v>
      </c>
      <c r="B393" s="203" t="s">
        <v>1245</v>
      </c>
      <c r="C393" s="203" t="s">
        <v>12567</v>
      </c>
      <c r="D393" s="203" t="s">
        <v>12568</v>
      </c>
      <c r="E393" s="203" t="s">
        <v>12569</v>
      </c>
      <c r="F393" s="203" t="s">
        <v>9451</v>
      </c>
      <c r="G393" s="203" t="s">
        <v>12569</v>
      </c>
      <c r="H393" s="203" t="s">
        <v>12570</v>
      </c>
      <c r="I393" s="203" t="s">
        <v>9504</v>
      </c>
      <c r="J393" s="203" t="s">
        <v>12571</v>
      </c>
      <c r="K393" s="84">
        <v>45565</v>
      </c>
      <c r="L393" s="84">
        <v>45566</v>
      </c>
      <c r="M393" s="84">
        <v>45657</v>
      </c>
      <c r="N393" s="203" t="s">
        <v>12572</v>
      </c>
      <c r="O393" s="86">
        <v>9000000</v>
      </c>
      <c r="P393" s="203" t="s">
        <v>12573</v>
      </c>
      <c r="Q393" s="203" t="s">
        <v>12571</v>
      </c>
      <c r="R393" s="84">
        <v>45565</v>
      </c>
      <c r="S393" s="84">
        <v>45565</v>
      </c>
      <c r="T393" s="84"/>
      <c r="U393" s="84"/>
      <c r="V393" s="84"/>
      <c r="W393" s="203" t="s">
        <v>9457</v>
      </c>
    </row>
    <row r="394" spans="1:23" x14ac:dyDescent="0.3">
      <c r="A394" s="203" t="s">
        <v>5454</v>
      </c>
      <c r="B394" s="203" t="s">
        <v>1245</v>
      </c>
      <c r="C394" s="203" t="s">
        <v>12722</v>
      </c>
      <c r="D394" s="203" t="s">
        <v>12723</v>
      </c>
      <c r="E394" s="203" t="s">
        <v>12724</v>
      </c>
      <c r="F394" s="203" t="s">
        <v>9451</v>
      </c>
      <c r="G394" s="203" t="s">
        <v>12724</v>
      </c>
      <c r="H394" s="203" t="s">
        <v>12725</v>
      </c>
      <c r="I394" s="203" t="s">
        <v>9453</v>
      </c>
      <c r="J394" s="203" t="s">
        <v>12726</v>
      </c>
      <c r="K394" s="84">
        <v>45538</v>
      </c>
      <c r="L394" s="84">
        <v>45538</v>
      </c>
      <c r="M394" s="84">
        <v>45629</v>
      </c>
      <c r="N394" s="203" t="s">
        <v>12727</v>
      </c>
      <c r="O394" s="86">
        <v>7500000</v>
      </c>
      <c r="P394" s="203" t="s">
        <v>12728</v>
      </c>
      <c r="Q394" s="203" t="s">
        <v>12726</v>
      </c>
      <c r="R394" s="84">
        <v>45538</v>
      </c>
      <c r="S394" s="84">
        <v>45538</v>
      </c>
      <c r="T394" s="84"/>
      <c r="U394" s="84"/>
      <c r="V394" s="84"/>
      <c r="W394" s="203" t="s">
        <v>9457</v>
      </c>
    </row>
    <row r="395" spans="1:23" x14ac:dyDescent="0.3">
      <c r="A395" s="203" t="s">
        <v>1572</v>
      </c>
      <c r="B395" s="203" t="s">
        <v>1246</v>
      </c>
      <c r="C395" s="203" t="s">
        <v>10167</v>
      </c>
      <c r="D395" s="203" t="s">
        <v>10168</v>
      </c>
      <c r="E395" s="203" t="s">
        <v>10169</v>
      </c>
      <c r="F395" s="203" t="s">
        <v>9451</v>
      </c>
      <c r="G395" s="203" t="s">
        <v>10169</v>
      </c>
      <c r="H395" s="203" t="s">
        <v>10170</v>
      </c>
      <c r="I395" s="203" t="s">
        <v>9453</v>
      </c>
      <c r="J395" s="203" t="s">
        <v>10171</v>
      </c>
      <c r="K395" s="84">
        <v>45926</v>
      </c>
      <c r="L395" s="84">
        <v>45929</v>
      </c>
      <c r="M395" s="84">
        <v>46019</v>
      </c>
      <c r="N395" s="203" t="s">
        <v>10172</v>
      </c>
      <c r="O395" s="86">
        <v>10500000</v>
      </c>
      <c r="P395" s="203" t="s">
        <v>10173</v>
      </c>
      <c r="Q395" s="203" t="s">
        <v>10171</v>
      </c>
      <c r="R395" s="84">
        <v>45926</v>
      </c>
      <c r="S395" s="84">
        <v>45926</v>
      </c>
      <c r="T395" s="84"/>
      <c r="U395" s="84"/>
      <c r="V395" s="84"/>
      <c r="W395" s="203" t="s">
        <v>9457</v>
      </c>
    </row>
    <row r="396" spans="1:23" x14ac:dyDescent="0.3">
      <c r="A396" s="203" t="s">
        <v>1603</v>
      </c>
      <c r="B396" s="203" t="s">
        <v>1246</v>
      </c>
      <c r="C396" s="203" t="s">
        <v>23208</v>
      </c>
      <c r="D396" s="203" t="s">
        <v>23209</v>
      </c>
      <c r="E396" s="203" t="s">
        <v>23210</v>
      </c>
      <c r="F396" s="203" t="s">
        <v>9451</v>
      </c>
      <c r="G396" s="203" t="s">
        <v>23210</v>
      </c>
      <c r="H396" s="203" t="s">
        <v>23211</v>
      </c>
      <c r="I396" s="203" t="s">
        <v>9504</v>
      </c>
      <c r="J396" s="203" t="s">
        <v>23212</v>
      </c>
      <c r="K396" s="84">
        <v>45965</v>
      </c>
      <c r="L396" s="84">
        <v>45992</v>
      </c>
      <c r="M396" s="84">
        <v>46326</v>
      </c>
      <c r="N396" s="203" t="s">
        <v>33548</v>
      </c>
      <c r="O396" s="86">
        <v>8077951312</v>
      </c>
      <c r="P396" s="203" t="s">
        <v>23213</v>
      </c>
      <c r="Q396" s="203" t="s">
        <v>23214</v>
      </c>
      <c r="R396" s="84">
        <v>45938</v>
      </c>
      <c r="S396" s="84">
        <v>45938</v>
      </c>
      <c r="T396" s="84">
        <v>45946</v>
      </c>
      <c r="U396" s="84">
        <v>45959</v>
      </c>
      <c r="V396" s="84">
        <v>45959</v>
      </c>
      <c r="W396" s="203" t="s">
        <v>9457</v>
      </c>
    </row>
    <row r="397" spans="1:23" x14ac:dyDescent="0.3">
      <c r="A397" s="203" t="s">
        <v>1476</v>
      </c>
      <c r="B397" s="203" t="s">
        <v>1246</v>
      </c>
      <c r="C397" s="203" t="s">
        <v>9565</v>
      </c>
      <c r="D397" s="203" t="s">
        <v>9566</v>
      </c>
      <c r="E397" s="203" t="s">
        <v>9567</v>
      </c>
      <c r="F397" s="203" t="s">
        <v>9451</v>
      </c>
      <c r="G397" s="203" t="s">
        <v>9567</v>
      </c>
      <c r="H397" s="203" t="s">
        <v>9568</v>
      </c>
      <c r="I397" s="203" t="s">
        <v>9462</v>
      </c>
      <c r="J397" s="203" t="s">
        <v>9569</v>
      </c>
      <c r="K397" s="84">
        <v>45689</v>
      </c>
      <c r="L397" s="84">
        <v>45691</v>
      </c>
      <c r="M397" s="84">
        <v>45871</v>
      </c>
      <c r="N397" s="203" t="s">
        <v>9520</v>
      </c>
      <c r="O397" s="86">
        <v>23918382</v>
      </c>
      <c r="P397" s="203" t="s">
        <v>9570</v>
      </c>
      <c r="Q397" s="203" t="s">
        <v>9569</v>
      </c>
      <c r="R397" s="84">
        <v>45689</v>
      </c>
      <c r="S397" s="84">
        <v>45689</v>
      </c>
      <c r="T397" s="84"/>
      <c r="U397" s="84"/>
      <c r="V397" s="84"/>
      <c r="W397" s="203" t="s">
        <v>9457</v>
      </c>
    </row>
    <row r="398" spans="1:23" x14ac:dyDescent="0.3">
      <c r="A398" s="203" t="s">
        <v>1476</v>
      </c>
      <c r="B398" s="203" t="s">
        <v>1246</v>
      </c>
      <c r="C398" s="203" t="s">
        <v>12432</v>
      </c>
      <c r="D398" s="203" t="s">
        <v>12433</v>
      </c>
      <c r="E398" s="203" t="s">
        <v>12434</v>
      </c>
      <c r="F398" s="203" t="s">
        <v>9451</v>
      </c>
      <c r="G398" s="203" t="s">
        <v>12434</v>
      </c>
      <c r="H398" s="203" t="s">
        <v>12435</v>
      </c>
      <c r="I398" s="203" t="s">
        <v>9462</v>
      </c>
      <c r="J398" s="203" t="s">
        <v>12436</v>
      </c>
      <c r="K398" s="84">
        <v>45697</v>
      </c>
      <c r="L398" s="84">
        <v>45698</v>
      </c>
      <c r="M398" s="84">
        <v>45878</v>
      </c>
      <c r="N398" s="203" t="s">
        <v>12437</v>
      </c>
      <c r="O398" s="86">
        <v>23918382</v>
      </c>
      <c r="P398" s="203" t="s">
        <v>12438</v>
      </c>
      <c r="Q398" s="203" t="s">
        <v>12436</v>
      </c>
      <c r="R398" s="84">
        <v>45696</v>
      </c>
      <c r="S398" s="84">
        <v>45696</v>
      </c>
      <c r="T398" s="84"/>
      <c r="U398" s="84"/>
      <c r="V398" s="84"/>
      <c r="W398" s="203" t="s">
        <v>9457</v>
      </c>
    </row>
    <row r="399" spans="1:23" x14ac:dyDescent="0.3">
      <c r="A399" s="203" t="s">
        <v>1467</v>
      </c>
      <c r="B399" s="203" t="s">
        <v>1247</v>
      </c>
      <c r="C399" s="203" t="s">
        <v>33880</v>
      </c>
      <c r="D399" s="203" t="s">
        <v>33881</v>
      </c>
      <c r="E399" s="203" t="s">
        <v>33882</v>
      </c>
      <c r="F399" s="203" t="s">
        <v>9451</v>
      </c>
      <c r="G399" s="203" t="s">
        <v>33882</v>
      </c>
      <c r="H399" s="203" t="s">
        <v>33883</v>
      </c>
      <c r="I399" s="203" t="s">
        <v>33845</v>
      </c>
      <c r="J399" s="203" t="s">
        <v>33884</v>
      </c>
      <c r="K399" s="84"/>
      <c r="L399" s="84"/>
      <c r="M399" s="84">
        <v>46387</v>
      </c>
      <c r="N399" s="203" t="s">
        <v>9655</v>
      </c>
      <c r="O399" s="86">
        <v>19670503</v>
      </c>
      <c r="P399" s="203" t="s">
        <v>33885</v>
      </c>
      <c r="Q399" s="203" t="s">
        <v>33884</v>
      </c>
      <c r="R399" s="84">
        <v>46257</v>
      </c>
      <c r="S399" s="84">
        <v>46257</v>
      </c>
      <c r="T399" s="84"/>
      <c r="U399" s="84"/>
      <c r="V399" s="84"/>
      <c r="W399" s="203" t="s">
        <v>9457</v>
      </c>
    </row>
    <row r="400" spans="1:23" x14ac:dyDescent="0.3">
      <c r="A400" s="203" t="s">
        <v>1572</v>
      </c>
      <c r="B400" s="203" t="s">
        <v>1246</v>
      </c>
      <c r="C400" s="203" t="s">
        <v>11821</v>
      </c>
      <c r="D400" s="203" t="s">
        <v>11822</v>
      </c>
      <c r="E400" s="203" t="s">
        <v>11823</v>
      </c>
      <c r="F400" s="203" t="s">
        <v>9451</v>
      </c>
      <c r="G400" s="203" t="s">
        <v>11823</v>
      </c>
      <c r="H400" s="203" t="s">
        <v>11824</v>
      </c>
      <c r="I400" s="203" t="s">
        <v>9453</v>
      </c>
      <c r="J400" s="203" t="s">
        <v>11825</v>
      </c>
      <c r="K400" s="84">
        <v>45916</v>
      </c>
      <c r="L400" s="84">
        <v>45916</v>
      </c>
      <c r="M400" s="84">
        <v>46006</v>
      </c>
      <c r="N400" s="203" t="s">
        <v>10649</v>
      </c>
      <c r="O400" s="86">
        <v>12000000</v>
      </c>
      <c r="P400" s="203" t="s">
        <v>11826</v>
      </c>
      <c r="Q400" s="203" t="s">
        <v>11825</v>
      </c>
      <c r="R400" s="84">
        <v>45915</v>
      </c>
      <c r="S400" s="84">
        <v>45915</v>
      </c>
      <c r="T400" s="84"/>
      <c r="U400" s="84"/>
      <c r="V400" s="84"/>
      <c r="W400" s="203" t="s">
        <v>9457</v>
      </c>
    </row>
    <row r="401" spans="1:23" x14ac:dyDescent="0.3">
      <c r="A401" s="203" t="s">
        <v>5454</v>
      </c>
      <c r="B401" s="203" t="s">
        <v>1245</v>
      </c>
      <c r="C401" s="203" t="s">
        <v>11827</v>
      </c>
      <c r="D401" s="203" t="s">
        <v>11828</v>
      </c>
      <c r="E401" s="203" t="s">
        <v>11829</v>
      </c>
      <c r="F401" s="203" t="s">
        <v>9451</v>
      </c>
      <c r="G401" s="203" t="s">
        <v>11829</v>
      </c>
      <c r="H401" s="203" t="s">
        <v>11830</v>
      </c>
      <c r="I401" s="203" t="s">
        <v>9462</v>
      </c>
      <c r="J401" s="203" t="s">
        <v>11831</v>
      </c>
      <c r="K401" s="84">
        <v>45566</v>
      </c>
      <c r="L401" s="84">
        <v>45566</v>
      </c>
      <c r="M401" s="84">
        <v>45657</v>
      </c>
      <c r="N401" s="203" t="s">
        <v>11832</v>
      </c>
      <c r="O401" s="86">
        <v>12000000</v>
      </c>
      <c r="P401" s="203" t="s">
        <v>11833</v>
      </c>
      <c r="Q401" s="203" t="s">
        <v>11831</v>
      </c>
      <c r="R401" s="84">
        <v>45566</v>
      </c>
      <c r="S401" s="84">
        <v>45566</v>
      </c>
      <c r="T401" s="84"/>
      <c r="U401" s="84"/>
      <c r="V401" s="84"/>
      <c r="W401" s="203" t="s">
        <v>9457</v>
      </c>
    </row>
    <row r="402" spans="1:23" x14ac:dyDescent="0.3">
      <c r="A402" s="203" t="s">
        <v>5454</v>
      </c>
      <c r="B402" s="203" t="s">
        <v>1245</v>
      </c>
      <c r="C402" s="203" t="s">
        <v>11844</v>
      </c>
      <c r="D402" s="203" t="s">
        <v>11845</v>
      </c>
      <c r="E402" s="203" t="s">
        <v>11846</v>
      </c>
      <c r="F402" s="203" t="s">
        <v>9451</v>
      </c>
      <c r="G402" s="203" t="s">
        <v>11846</v>
      </c>
      <c r="H402" s="203" t="s">
        <v>11847</v>
      </c>
      <c r="I402" s="203" t="s">
        <v>9453</v>
      </c>
      <c r="J402" s="203" t="s">
        <v>11848</v>
      </c>
      <c r="K402" s="84">
        <v>45531</v>
      </c>
      <c r="L402" s="84">
        <v>45532</v>
      </c>
      <c r="M402" s="84">
        <v>45622</v>
      </c>
      <c r="N402" s="203" t="s">
        <v>11335</v>
      </c>
      <c r="O402" s="86">
        <v>13500000</v>
      </c>
      <c r="P402" s="203" t="s">
        <v>11849</v>
      </c>
      <c r="Q402" s="203" t="s">
        <v>11848</v>
      </c>
      <c r="R402" s="84">
        <v>45530</v>
      </c>
      <c r="S402" s="84">
        <v>45530</v>
      </c>
      <c r="T402" s="84"/>
      <c r="U402" s="84"/>
      <c r="V402" s="84"/>
      <c r="W402" s="203" t="s">
        <v>9457</v>
      </c>
    </row>
    <row r="403" spans="1:23" x14ac:dyDescent="0.3">
      <c r="A403" s="203" t="s">
        <v>5454</v>
      </c>
      <c r="B403" s="203" t="s">
        <v>1245</v>
      </c>
      <c r="C403" s="203" t="s">
        <v>11834</v>
      </c>
      <c r="D403" s="203" t="s">
        <v>11835</v>
      </c>
      <c r="E403" s="203" t="s">
        <v>11836</v>
      </c>
      <c r="F403" s="203" t="s">
        <v>9451</v>
      </c>
      <c r="G403" s="203" t="s">
        <v>11836</v>
      </c>
      <c r="H403" s="203" t="s">
        <v>11837</v>
      </c>
      <c r="I403" s="203" t="s">
        <v>9453</v>
      </c>
      <c r="J403" s="203" t="s">
        <v>11838</v>
      </c>
      <c r="K403" s="84">
        <v>45533</v>
      </c>
      <c r="L403" s="84">
        <v>45534</v>
      </c>
      <c r="M403" s="84">
        <v>45655</v>
      </c>
      <c r="N403" s="203" t="s">
        <v>11839</v>
      </c>
      <c r="O403" s="86">
        <v>12000000</v>
      </c>
      <c r="P403" s="203" t="s">
        <v>11840</v>
      </c>
      <c r="Q403" s="203" t="s">
        <v>11838</v>
      </c>
      <c r="R403" s="84">
        <v>45533</v>
      </c>
      <c r="S403" s="84">
        <v>45533</v>
      </c>
      <c r="T403" s="84"/>
      <c r="U403" s="84"/>
      <c r="V403" s="84"/>
      <c r="W403" s="203" t="s">
        <v>9457</v>
      </c>
    </row>
    <row r="404" spans="1:23" x14ac:dyDescent="0.3">
      <c r="A404" s="203" t="s">
        <v>1747</v>
      </c>
      <c r="B404" s="203" t="s">
        <v>1246</v>
      </c>
      <c r="C404" s="203" t="s">
        <v>11841</v>
      </c>
      <c r="D404" s="203" t="s">
        <v>9471</v>
      </c>
      <c r="E404" s="203" t="s">
        <v>9722</v>
      </c>
      <c r="F404" s="203" t="s">
        <v>9451</v>
      </c>
      <c r="G404" s="203"/>
      <c r="H404" s="203"/>
      <c r="I404" s="203"/>
      <c r="J404" s="203"/>
      <c r="K404" s="84"/>
      <c r="L404" s="84"/>
      <c r="M404" s="84"/>
      <c r="N404" s="203"/>
      <c r="O404" s="86"/>
      <c r="P404" s="203"/>
      <c r="Q404" s="203"/>
      <c r="R404" s="84">
        <v>45945</v>
      </c>
      <c r="S404" s="84">
        <v>45945</v>
      </c>
      <c r="T404" s="84">
        <v>45952</v>
      </c>
      <c r="U404" s="84">
        <v>45952</v>
      </c>
      <c r="V404" s="84">
        <v>45952</v>
      </c>
      <c r="W404" s="203" t="s">
        <v>9723</v>
      </c>
    </row>
    <row r="405" spans="1:23" x14ac:dyDescent="0.3">
      <c r="A405" s="203" t="s">
        <v>1665</v>
      </c>
      <c r="B405" s="203" t="s">
        <v>1247</v>
      </c>
      <c r="C405" s="203" t="s">
        <v>12682</v>
      </c>
      <c r="D405" s="203" t="s">
        <v>12683</v>
      </c>
      <c r="E405" s="203" t="s">
        <v>12684</v>
      </c>
      <c r="F405" s="203" t="s">
        <v>9451</v>
      </c>
      <c r="G405" s="203" t="s">
        <v>12684</v>
      </c>
      <c r="H405" s="203" t="s">
        <v>12685</v>
      </c>
      <c r="I405" s="203" t="s">
        <v>9453</v>
      </c>
      <c r="J405" s="203" t="s">
        <v>12686</v>
      </c>
      <c r="K405" s="84">
        <v>46048</v>
      </c>
      <c r="L405" s="84">
        <v>46050</v>
      </c>
      <c r="M405" s="84">
        <v>46139</v>
      </c>
      <c r="N405" s="203" t="s">
        <v>9780</v>
      </c>
      <c r="O405" s="86">
        <v>9000000</v>
      </c>
      <c r="P405" s="203" t="s">
        <v>12687</v>
      </c>
      <c r="Q405" s="203" t="s">
        <v>12686</v>
      </c>
      <c r="R405" s="84">
        <v>46046</v>
      </c>
      <c r="S405" s="84">
        <v>46046</v>
      </c>
      <c r="T405" s="84"/>
      <c r="U405" s="84"/>
      <c r="V405" s="84"/>
      <c r="W405" s="203" t="s">
        <v>9457</v>
      </c>
    </row>
    <row r="406" spans="1:23" x14ac:dyDescent="0.3">
      <c r="A406" s="203" t="s">
        <v>2678</v>
      </c>
      <c r="B406" s="203" t="s">
        <v>1245</v>
      </c>
      <c r="C406" s="203" t="s">
        <v>11842</v>
      </c>
      <c r="D406" s="203" t="s">
        <v>9471</v>
      </c>
      <c r="E406" s="203" t="s">
        <v>11843</v>
      </c>
      <c r="F406" s="203" t="s">
        <v>9451</v>
      </c>
      <c r="G406" s="203"/>
      <c r="H406" s="203"/>
      <c r="I406" s="203"/>
      <c r="J406" s="203"/>
      <c r="K406" s="84"/>
      <c r="L406" s="84"/>
      <c r="M406" s="84"/>
      <c r="N406" s="203"/>
      <c r="O406" s="86"/>
      <c r="P406" s="203"/>
      <c r="Q406" s="203"/>
      <c r="R406" s="84">
        <v>45603</v>
      </c>
      <c r="S406" s="84">
        <v>45603</v>
      </c>
      <c r="T406" s="84">
        <v>45617</v>
      </c>
      <c r="U406" s="84">
        <v>45617</v>
      </c>
      <c r="V406" s="84">
        <v>45624</v>
      </c>
      <c r="W406" s="203" t="s">
        <v>9723</v>
      </c>
    </row>
    <row r="407" spans="1:23" x14ac:dyDescent="0.3">
      <c r="A407" s="203" t="s">
        <v>1618</v>
      </c>
      <c r="B407" s="203" t="s">
        <v>1247</v>
      </c>
      <c r="C407" s="203" t="s">
        <v>11850</v>
      </c>
      <c r="D407" s="203" t="s">
        <v>11851</v>
      </c>
      <c r="E407" s="203" t="s">
        <v>11852</v>
      </c>
      <c r="F407" s="203" t="s">
        <v>9451</v>
      </c>
      <c r="G407" s="203" t="s">
        <v>11852</v>
      </c>
      <c r="H407" s="203" t="s">
        <v>11853</v>
      </c>
      <c r="I407" s="203" t="s">
        <v>9453</v>
      </c>
      <c r="J407" s="203" t="s">
        <v>11854</v>
      </c>
      <c r="K407" s="84">
        <v>46043</v>
      </c>
      <c r="L407" s="84">
        <v>46044</v>
      </c>
      <c r="M407" s="84">
        <v>46347</v>
      </c>
      <c r="N407" s="203" t="s">
        <v>11855</v>
      </c>
      <c r="O407" s="86">
        <v>37489980</v>
      </c>
      <c r="P407" s="203" t="s">
        <v>11856</v>
      </c>
      <c r="Q407" s="203" t="s">
        <v>11854</v>
      </c>
      <c r="R407" s="84">
        <v>46043</v>
      </c>
      <c r="S407" s="84">
        <v>46043</v>
      </c>
      <c r="T407" s="84"/>
      <c r="U407" s="84"/>
      <c r="V407" s="84"/>
      <c r="W407" s="203" t="s">
        <v>9457</v>
      </c>
    </row>
    <row r="408" spans="1:23" x14ac:dyDescent="0.3">
      <c r="A408" s="203" t="s">
        <v>1605</v>
      </c>
      <c r="B408" s="203" t="s">
        <v>1247</v>
      </c>
      <c r="C408" s="203" t="s">
        <v>33886</v>
      </c>
      <c r="D408" s="203" t="s">
        <v>33887</v>
      </c>
      <c r="E408" s="203" t="s">
        <v>33888</v>
      </c>
      <c r="F408" s="203" t="s">
        <v>9451</v>
      </c>
      <c r="G408" s="203" t="s">
        <v>33888</v>
      </c>
      <c r="H408" s="203" t="s">
        <v>33889</v>
      </c>
      <c r="I408" s="203" t="s">
        <v>33845</v>
      </c>
      <c r="J408" s="203" t="s">
        <v>33890</v>
      </c>
      <c r="K408" s="84"/>
      <c r="L408" s="84"/>
      <c r="M408" s="84">
        <v>46387</v>
      </c>
      <c r="N408" s="203" t="s">
        <v>9477</v>
      </c>
      <c r="O408" s="86">
        <v>18604517</v>
      </c>
      <c r="P408" s="203" t="s">
        <v>33891</v>
      </c>
      <c r="Q408" s="203" t="s">
        <v>33890</v>
      </c>
      <c r="R408" s="84">
        <v>46257</v>
      </c>
      <c r="S408" s="84">
        <v>46257</v>
      </c>
      <c r="T408" s="84"/>
      <c r="U408" s="84"/>
      <c r="V408" s="84"/>
      <c r="W408" s="203" t="s">
        <v>9457</v>
      </c>
    </row>
    <row r="409" spans="1:23" x14ac:dyDescent="0.3">
      <c r="A409" s="203" t="s">
        <v>1572</v>
      </c>
      <c r="B409" s="203" t="s">
        <v>1246</v>
      </c>
      <c r="C409" s="203" t="s">
        <v>11870</v>
      </c>
      <c r="D409" s="203" t="s">
        <v>11871</v>
      </c>
      <c r="E409" s="203" t="s">
        <v>11872</v>
      </c>
      <c r="F409" s="203" t="s">
        <v>9451</v>
      </c>
      <c r="G409" s="203" t="s">
        <v>11872</v>
      </c>
      <c r="H409" s="203" t="s">
        <v>11873</v>
      </c>
      <c r="I409" s="203" t="s">
        <v>9453</v>
      </c>
      <c r="J409" s="203" t="s">
        <v>11874</v>
      </c>
      <c r="K409" s="84">
        <v>45915</v>
      </c>
      <c r="L409" s="84">
        <v>45915</v>
      </c>
      <c r="M409" s="84">
        <v>46005</v>
      </c>
      <c r="N409" s="203" t="s">
        <v>11875</v>
      </c>
      <c r="O409" s="86">
        <v>15000000</v>
      </c>
      <c r="P409" s="203" t="s">
        <v>11876</v>
      </c>
      <c r="Q409" s="203" t="s">
        <v>11874</v>
      </c>
      <c r="R409" s="84">
        <v>45912</v>
      </c>
      <c r="S409" s="84">
        <v>45912</v>
      </c>
      <c r="T409" s="84"/>
      <c r="U409" s="84"/>
      <c r="V409" s="84"/>
      <c r="W409" s="203" t="s">
        <v>9457</v>
      </c>
    </row>
    <row r="410" spans="1:23" x14ac:dyDescent="0.3">
      <c r="A410" s="203" t="s">
        <v>1546</v>
      </c>
      <c r="B410" s="203" t="s">
        <v>1247</v>
      </c>
      <c r="C410" s="203" t="s">
        <v>11528</v>
      </c>
      <c r="D410" s="203" t="s">
        <v>11529</v>
      </c>
      <c r="E410" s="203" t="s">
        <v>11530</v>
      </c>
      <c r="F410" s="203" t="s">
        <v>9451</v>
      </c>
      <c r="G410" s="203" t="s">
        <v>11530</v>
      </c>
      <c r="H410" s="203" t="s">
        <v>11531</v>
      </c>
      <c r="I410" s="203" t="s">
        <v>9453</v>
      </c>
      <c r="J410" s="203" t="s">
        <v>11532</v>
      </c>
      <c r="K410" s="84">
        <v>46042</v>
      </c>
      <c r="L410" s="84">
        <v>46051</v>
      </c>
      <c r="M410" s="84">
        <v>46293</v>
      </c>
      <c r="N410" s="203" t="s">
        <v>11533</v>
      </c>
      <c r="O410" s="86">
        <v>30400000</v>
      </c>
      <c r="P410" s="203" t="s">
        <v>11534</v>
      </c>
      <c r="Q410" s="203" t="s">
        <v>11532</v>
      </c>
      <c r="R410" s="84">
        <v>46041</v>
      </c>
      <c r="S410" s="84">
        <v>46041</v>
      </c>
      <c r="T410" s="84"/>
      <c r="U410" s="84"/>
      <c r="V410" s="84"/>
      <c r="W410" s="203" t="s">
        <v>9457</v>
      </c>
    </row>
    <row r="411" spans="1:23" x14ac:dyDescent="0.3">
      <c r="A411" s="203" t="s">
        <v>1572</v>
      </c>
      <c r="B411" s="203" t="s">
        <v>1246</v>
      </c>
      <c r="C411" s="203" t="s">
        <v>11884</v>
      </c>
      <c r="D411" s="203" t="s">
        <v>11885</v>
      </c>
      <c r="E411" s="203" t="s">
        <v>11886</v>
      </c>
      <c r="F411" s="203" t="s">
        <v>9451</v>
      </c>
      <c r="G411" s="203" t="s">
        <v>11886</v>
      </c>
      <c r="H411" s="203" t="s">
        <v>11887</v>
      </c>
      <c r="I411" s="203" t="s">
        <v>9462</v>
      </c>
      <c r="J411" s="203" t="s">
        <v>11888</v>
      </c>
      <c r="K411" s="84">
        <v>45911</v>
      </c>
      <c r="L411" s="84">
        <v>45912</v>
      </c>
      <c r="M411" s="84">
        <v>46002</v>
      </c>
      <c r="N411" s="203" t="s">
        <v>11889</v>
      </c>
      <c r="O411" s="86">
        <v>19500000</v>
      </c>
      <c r="P411" s="203" t="s">
        <v>11890</v>
      </c>
      <c r="Q411" s="203" t="s">
        <v>11888</v>
      </c>
      <c r="R411" s="84">
        <v>45911</v>
      </c>
      <c r="S411" s="84">
        <v>45911</v>
      </c>
      <c r="T411" s="84"/>
      <c r="U411" s="84"/>
      <c r="V411" s="84"/>
      <c r="W411" s="203" t="s">
        <v>9457</v>
      </c>
    </row>
    <row r="412" spans="1:23" x14ac:dyDescent="0.3">
      <c r="A412" s="203" t="s">
        <v>1476</v>
      </c>
      <c r="B412" s="203" t="s">
        <v>1246</v>
      </c>
      <c r="C412" s="203" t="s">
        <v>11864</v>
      </c>
      <c r="D412" s="203" t="s">
        <v>11865</v>
      </c>
      <c r="E412" s="203" t="s">
        <v>11866</v>
      </c>
      <c r="F412" s="203" t="s">
        <v>9451</v>
      </c>
      <c r="G412" s="203" t="s">
        <v>11866</v>
      </c>
      <c r="H412" s="203" t="s">
        <v>11867</v>
      </c>
      <c r="I412" s="203" t="s">
        <v>9462</v>
      </c>
      <c r="J412" s="203" t="s">
        <v>11868</v>
      </c>
      <c r="K412" s="84">
        <v>45911</v>
      </c>
      <c r="L412" s="84">
        <v>45912</v>
      </c>
      <c r="M412" s="84">
        <v>46022</v>
      </c>
      <c r="N412" s="203" t="s">
        <v>11553</v>
      </c>
      <c r="O412" s="86">
        <v>8998971</v>
      </c>
      <c r="P412" s="203" t="s">
        <v>11869</v>
      </c>
      <c r="Q412" s="203" t="s">
        <v>11868</v>
      </c>
      <c r="R412" s="84">
        <v>45910</v>
      </c>
      <c r="S412" s="84">
        <v>45910</v>
      </c>
      <c r="T412" s="84"/>
      <c r="U412" s="84"/>
      <c r="V412" s="84"/>
      <c r="W412" s="203" t="s">
        <v>9457</v>
      </c>
    </row>
    <row r="413" spans="1:23" x14ac:dyDescent="0.3">
      <c r="A413" s="203" t="s">
        <v>1726</v>
      </c>
      <c r="B413" s="203" t="s">
        <v>1246</v>
      </c>
      <c r="C413" s="203" t="s">
        <v>11904</v>
      </c>
      <c r="D413" s="203" t="s">
        <v>11905</v>
      </c>
      <c r="E413" s="203" t="s">
        <v>11906</v>
      </c>
      <c r="F413" s="203" t="s">
        <v>9451</v>
      </c>
      <c r="G413" s="203" t="s">
        <v>11906</v>
      </c>
      <c r="H413" s="203" t="s">
        <v>11907</v>
      </c>
      <c r="I413" s="203" t="s">
        <v>9453</v>
      </c>
      <c r="J413" s="203" t="s">
        <v>11908</v>
      </c>
      <c r="K413" s="84">
        <v>45747</v>
      </c>
      <c r="L413" s="84">
        <v>45749</v>
      </c>
      <c r="M413" s="84">
        <v>45839</v>
      </c>
      <c r="N413" s="203" t="s">
        <v>11909</v>
      </c>
      <c r="O413" s="86">
        <v>8700000</v>
      </c>
      <c r="P413" s="203" t="s">
        <v>11910</v>
      </c>
      <c r="Q413" s="203" t="s">
        <v>11908</v>
      </c>
      <c r="R413" s="84">
        <v>45743</v>
      </c>
      <c r="S413" s="84">
        <v>45743</v>
      </c>
      <c r="T413" s="84"/>
      <c r="U413" s="84"/>
      <c r="V413" s="84"/>
      <c r="W413" s="203" t="s">
        <v>9457</v>
      </c>
    </row>
    <row r="414" spans="1:23" x14ac:dyDescent="0.3">
      <c r="A414" s="203" t="s">
        <v>2940</v>
      </c>
      <c r="B414" s="203" t="s">
        <v>1245</v>
      </c>
      <c r="C414" s="203" t="s">
        <v>11877</v>
      </c>
      <c r="D414" s="203" t="s">
        <v>11878</v>
      </c>
      <c r="E414" s="203" t="s">
        <v>11879</v>
      </c>
      <c r="F414" s="203" t="s">
        <v>9451</v>
      </c>
      <c r="G414" s="203" t="s">
        <v>11879</v>
      </c>
      <c r="H414" s="203" t="s">
        <v>11880</v>
      </c>
      <c r="I414" s="203" t="s">
        <v>9462</v>
      </c>
      <c r="J414" s="203" t="s">
        <v>11881</v>
      </c>
      <c r="K414" s="84">
        <v>45581</v>
      </c>
      <c r="L414" s="84">
        <v>45581</v>
      </c>
      <c r="M414" s="84">
        <v>45656</v>
      </c>
      <c r="N414" s="203" t="s">
        <v>11882</v>
      </c>
      <c r="O414" s="86">
        <v>9965992</v>
      </c>
      <c r="P414" s="203" t="s">
        <v>11883</v>
      </c>
      <c r="Q414" s="203" t="s">
        <v>11881</v>
      </c>
      <c r="R414" s="84">
        <v>45580</v>
      </c>
      <c r="S414" s="84">
        <v>45580</v>
      </c>
      <c r="T414" s="84"/>
      <c r="U414" s="84"/>
      <c r="V414" s="84"/>
      <c r="W414" s="203" t="s">
        <v>9457</v>
      </c>
    </row>
    <row r="415" spans="1:23" x14ac:dyDescent="0.3">
      <c r="A415" s="203" t="s">
        <v>5454</v>
      </c>
      <c r="B415" s="203" t="s">
        <v>1245</v>
      </c>
      <c r="C415" s="203" t="s">
        <v>11891</v>
      </c>
      <c r="D415" s="203" t="s">
        <v>11892</v>
      </c>
      <c r="E415" s="203" t="s">
        <v>11893</v>
      </c>
      <c r="F415" s="203" t="s">
        <v>9451</v>
      </c>
      <c r="G415" s="203" t="s">
        <v>11893</v>
      </c>
      <c r="H415" s="203" t="s">
        <v>11894</v>
      </c>
      <c r="I415" s="203" t="s">
        <v>9533</v>
      </c>
      <c r="J415" s="203" t="s">
        <v>11895</v>
      </c>
      <c r="K415" s="84">
        <v>45541</v>
      </c>
      <c r="L415" s="84">
        <v>45544</v>
      </c>
      <c r="M415" s="84">
        <v>45634</v>
      </c>
      <c r="N415" s="203" t="s">
        <v>11896</v>
      </c>
      <c r="O415" s="86">
        <v>7500000</v>
      </c>
      <c r="P415" s="203" t="s">
        <v>11897</v>
      </c>
      <c r="Q415" s="203" t="s">
        <v>11895</v>
      </c>
      <c r="R415" s="84">
        <v>45539</v>
      </c>
      <c r="S415" s="84">
        <v>45539</v>
      </c>
      <c r="T415" s="84"/>
      <c r="U415" s="84"/>
      <c r="V415" s="84"/>
      <c r="W415" s="203" t="s">
        <v>9457</v>
      </c>
    </row>
    <row r="416" spans="1:23" x14ac:dyDescent="0.3">
      <c r="A416" s="203" t="s">
        <v>1572</v>
      </c>
      <c r="B416" s="203" t="s">
        <v>1246</v>
      </c>
      <c r="C416" s="203" t="s">
        <v>9558</v>
      </c>
      <c r="D416" s="203" t="s">
        <v>9559</v>
      </c>
      <c r="E416" s="203" t="s">
        <v>9560</v>
      </c>
      <c r="F416" s="203" t="s">
        <v>9451</v>
      </c>
      <c r="G416" s="203" t="s">
        <v>9560</v>
      </c>
      <c r="H416" s="203" t="s">
        <v>9561</v>
      </c>
      <c r="I416" s="203" t="s">
        <v>9453</v>
      </c>
      <c r="J416" s="203" t="s">
        <v>9562</v>
      </c>
      <c r="K416" s="84">
        <v>45911</v>
      </c>
      <c r="L416" s="84">
        <v>45911</v>
      </c>
      <c r="M416" s="84">
        <v>46001</v>
      </c>
      <c r="N416" s="203" t="s">
        <v>9563</v>
      </c>
      <c r="O416" s="86">
        <v>10500000</v>
      </c>
      <c r="P416" s="203" t="s">
        <v>9564</v>
      </c>
      <c r="Q416" s="203" t="s">
        <v>9562</v>
      </c>
      <c r="R416" s="84">
        <v>45910</v>
      </c>
      <c r="S416" s="84">
        <v>45910</v>
      </c>
      <c r="T416" s="84"/>
      <c r="U416" s="84"/>
      <c r="V416" s="84"/>
      <c r="W416" s="203" t="s">
        <v>9457</v>
      </c>
    </row>
    <row r="417" spans="1:23" x14ac:dyDescent="0.3">
      <c r="A417" s="203" t="s">
        <v>1572</v>
      </c>
      <c r="B417" s="203" t="s">
        <v>1246</v>
      </c>
      <c r="C417" s="203" t="s">
        <v>10324</v>
      </c>
      <c r="D417" s="203" t="s">
        <v>10325</v>
      </c>
      <c r="E417" s="203" t="s">
        <v>10326</v>
      </c>
      <c r="F417" s="203" t="s">
        <v>9451</v>
      </c>
      <c r="G417" s="203" t="s">
        <v>10326</v>
      </c>
      <c r="H417" s="203" t="s">
        <v>10327</v>
      </c>
      <c r="I417" s="203" t="s">
        <v>9453</v>
      </c>
      <c r="J417" s="203" t="s">
        <v>10328</v>
      </c>
      <c r="K417" s="84">
        <v>45980</v>
      </c>
      <c r="L417" s="84">
        <v>45980</v>
      </c>
      <c r="M417" s="84">
        <v>46008</v>
      </c>
      <c r="N417" s="203" t="s">
        <v>10329</v>
      </c>
      <c r="O417" s="86">
        <v>3600000</v>
      </c>
      <c r="P417" s="203" t="s">
        <v>10330</v>
      </c>
      <c r="Q417" s="203" t="s">
        <v>10328</v>
      </c>
      <c r="R417" s="84">
        <v>45979</v>
      </c>
      <c r="S417" s="84">
        <v>45979</v>
      </c>
      <c r="T417" s="84"/>
      <c r="U417" s="84"/>
      <c r="V417" s="84"/>
      <c r="W417" s="203" t="s">
        <v>9457</v>
      </c>
    </row>
    <row r="418" spans="1:23" x14ac:dyDescent="0.3">
      <c r="A418" s="203" t="s">
        <v>2940</v>
      </c>
      <c r="B418" s="203" t="s">
        <v>1245</v>
      </c>
      <c r="C418" s="203" t="s">
        <v>11925</v>
      </c>
      <c r="D418" s="203" t="s">
        <v>11926</v>
      </c>
      <c r="E418" s="203" t="s">
        <v>11927</v>
      </c>
      <c r="F418" s="203" t="s">
        <v>9451</v>
      </c>
      <c r="G418" s="203" t="s">
        <v>11927</v>
      </c>
      <c r="H418" s="203" t="s">
        <v>11928</v>
      </c>
      <c r="I418" s="203" t="s">
        <v>9462</v>
      </c>
      <c r="J418" s="203" t="s">
        <v>11929</v>
      </c>
      <c r="K418" s="84">
        <v>45597</v>
      </c>
      <c r="L418" s="84">
        <v>45598</v>
      </c>
      <c r="M418" s="84">
        <v>45657</v>
      </c>
      <c r="N418" s="203" t="s">
        <v>11930</v>
      </c>
      <c r="O418" s="86">
        <v>7972794</v>
      </c>
      <c r="P418" s="203" t="s">
        <v>11931</v>
      </c>
      <c r="Q418" s="203" t="s">
        <v>11929</v>
      </c>
      <c r="R418" s="84">
        <v>45597</v>
      </c>
      <c r="S418" s="84">
        <v>45597</v>
      </c>
      <c r="T418" s="84"/>
      <c r="U418" s="84"/>
      <c r="V418" s="84"/>
      <c r="W418" s="203" t="s">
        <v>9457</v>
      </c>
    </row>
    <row r="419" spans="1:23" x14ac:dyDescent="0.3">
      <c r="A419" s="203" t="s">
        <v>1724</v>
      </c>
      <c r="B419" s="203" t="s">
        <v>1247</v>
      </c>
      <c r="C419" s="203" t="s">
        <v>12542</v>
      </c>
      <c r="D419" s="203" t="s">
        <v>12543</v>
      </c>
      <c r="E419" s="203" t="s">
        <v>12544</v>
      </c>
      <c r="F419" s="203" t="s">
        <v>9451</v>
      </c>
      <c r="G419" s="203" t="s">
        <v>12544</v>
      </c>
      <c r="H419" s="203" t="s">
        <v>12545</v>
      </c>
      <c r="I419" s="203" t="s">
        <v>9453</v>
      </c>
      <c r="J419" s="203" t="s">
        <v>12546</v>
      </c>
      <c r="K419" s="84">
        <v>46039</v>
      </c>
      <c r="L419" s="84">
        <v>46041</v>
      </c>
      <c r="M419" s="84">
        <v>46191</v>
      </c>
      <c r="N419" s="203" t="s">
        <v>12547</v>
      </c>
      <c r="O419" s="86">
        <v>21466750</v>
      </c>
      <c r="P419" s="203" t="s">
        <v>12548</v>
      </c>
      <c r="Q419" s="203" t="s">
        <v>12546</v>
      </c>
      <c r="R419" s="84">
        <v>46039</v>
      </c>
      <c r="S419" s="84">
        <v>46039</v>
      </c>
      <c r="T419" s="84"/>
      <c r="U419" s="84"/>
      <c r="V419" s="84"/>
      <c r="W419" s="203" t="s">
        <v>9457</v>
      </c>
    </row>
    <row r="420" spans="1:23" x14ac:dyDescent="0.3">
      <c r="A420" s="203" t="s">
        <v>1476</v>
      </c>
      <c r="B420" s="203" t="s">
        <v>1246</v>
      </c>
      <c r="C420" s="203" t="s">
        <v>12353</v>
      </c>
      <c r="D420" s="203" t="s">
        <v>12354</v>
      </c>
      <c r="E420" s="203" t="s">
        <v>12355</v>
      </c>
      <c r="F420" s="203" t="s">
        <v>9451</v>
      </c>
      <c r="G420" s="203" t="s">
        <v>12355</v>
      </c>
      <c r="H420" s="203" t="s">
        <v>12356</v>
      </c>
      <c r="I420" s="203" t="s">
        <v>9462</v>
      </c>
      <c r="J420" s="203" t="s">
        <v>12357</v>
      </c>
      <c r="K420" s="84">
        <v>45697</v>
      </c>
      <c r="L420" s="84">
        <v>45698</v>
      </c>
      <c r="M420" s="84">
        <v>45878</v>
      </c>
      <c r="N420" s="203" t="s">
        <v>11973</v>
      </c>
      <c r="O420" s="86">
        <v>18548178</v>
      </c>
      <c r="P420" s="203" t="s">
        <v>12358</v>
      </c>
      <c r="Q420" s="203" t="s">
        <v>12357</v>
      </c>
      <c r="R420" s="84">
        <v>45697</v>
      </c>
      <c r="S420" s="84">
        <v>45697</v>
      </c>
      <c r="T420" s="84"/>
      <c r="U420" s="84"/>
      <c r="V420" s="84"/>
      <c r="W420" s="203" t="s">
        <v>9457</v>
      </c>
    </row>
    <row r="421" spans="1:23" x14ac:dyDescent="0.3">
      <c r="A421" s="203" t="s">
        <v>5217</v>
      </c>
      <c r="B421" s="203" t="s">
        <v>1245</v>
      </c>
      <c r="C421" s="203" t="s">
        <v>10345</v>
      </c>
      <c r="D421" s="203" t="s">
        <v>10346</v>
      </c>
      <c r="E421" s="203" t="s">
        <v>10347</v>
      </c>
      <c r="F421" s="203" t="s">
        <v>9451</v>
      </c>
      <c r="G421" s="203" t="s">
        <v>10347</v>
      </c>
      <c r="H421" s="203" t="s">
        <v>10348</v>
      </c>
      <c r="I421" s="203" t="s">
        <v>9462</v>
      </c>
      <c r="J421" s="203" t="s">
        <v>10349</v>
      </c>
      <c r="K421" s="84">
        <v>45385</v>
      </c>
      <c r="L421" s="84">
        <v>45385</v>
      </c>
      <c r="M421" s="84">
        <v>45567</v>
      </c>
      <c r="N421" s="203" t="s">
        <v>10350</v>
      </c>
      <c r="O421" s="86">
        <v>12622590</v>
      </c>
      <c r="P421" s="203" t="s">
        <v>10351</v>
      </c>
      <c r="Q421" s="203" t="s">
        <v>10352</v>
      </c>
      <c r="R421" s="84">
        <v>45384</v>
      </c>
      <c r="S421" s="84">
        <v>45384</v>
      </c>
      <c r="T421" s="84"/>
      <c r="U421" s="84"/>
      <c r="V421" s="84"/>
      <c r="W421" s="203" t="s">
        <v>9457</v>
      </c>
    </row>
    <row r="422" spans="1:23" x14ac:dyDescent="0.3">
      <c r="A422" s="203" t="s">
        <v>1505</v>
      </c>
      <c r="B422" s="203" t="s">
        <v>1246</v>
      </c>
      <c r="C422" s="203" t="s">
        <v>10779</v>
      </c>
      <c r="D422" s="203" t="s">
        <v>10780</v>
      </c>
      <c r="E422" s="203" t="s">
        <v>10781</v>
      </c>
      <c r="F422" s="203" t="s">
        <v>9451</v>
      </c>
      <c r="G422" s="203" t="s">
        <v>10781</v>
      </c>
      <c r="H422" s="203" t="s">
        <v>10782</v>
      </c>
      <c r="I422" s="203" t="s">
        <v>9462</v>
      </c>
      <c r="J422" s="203" t="s">
        <v>10783</v>
      </c>
      <c r="K422" s="84">
        <v>45905</v>
      </c>
      <c r="L422" s="84">
        <v>45905</v>
      </c>
      <c r="M422" s="84">
        <v>46020</v>
      </c>
      <c r="N422" s="203" t="s">
        <v>10784</v>
      </c>
      <c r="O422" s="86">
        <v>15281188</v>
      </c>
      <c r="P422" s="203" t="s">
        <v>10785</v>
      </c>
      <c r="Q422" s="203" t="s">
        <v>10783</v>
      </c>
      <c r="R422" s="84">
        <v>45905</v>
      </c>
      <c r="S422" s="84">
        <v>45905</v>
      </c>
      <c r="T422" s="84"/>
      <c r="U422" s="84"/>
      <c r="V422" s="84"/>
      <c r="W422" s="203" t="s">
        <v>9457</v>
      </c>
    </row>
    <row r="423" spans="1:23" x14ac:dyDescent="0.3">
      <c r="A423" s="203" t="s">
        <v>1476</v>
      </c>
      <c r="B423" s="203" t="s">
        <v>1246</v>
      </c>
      <c r="C423" s="203" t="s">
        <v>11953</v>
      </c>
      <c r="D423" s="203" t="s">
        <v>9471</v>
      </c>
      <c r="E423" s="203" t="s">
        <v>11954</v>
      </c>
      <c r="F423" s="203" t="s">
        <v>9451</v>
      </c>
      <c r="G423" s="203"/>
      <c r="H423" s="203"/>
      <c r="I423" s="203"/>
      <c r="J423" s="203"/>
      <c r="K423" s="84"/>
      <c r="L423" s="84"/>
      <c r="M423" s="84"/>
      <c r="N423" s="203"/>
      <c r="O423" s="86"/>
      <c r="P423" s="203"/>
      <c r="Q423" s="203"/>
      <c r="R423" s="84">
        <v>45702</v>
      </c>
      <c r="S423" s="84">
        <v>45702</v>
      </c>
      <c r="T423" s="84">
        <v>45708</v>
      </c>
      <c r="U423" s="84">
        <v>45708</v>
      </c>
      <c r="V423" s="84"/>
      <c r="W423" s="203" t="s">
        <v>9469</v>
      </c>
    </row>
    <row r="424" spans="1:23" x14ac:dyDescent="0.3">
      <c r="A424" s="203" t="s">
        <v>1665</v>
      </c>
      <c r="B424" s="203" t="s">
        <v>1247</v>
      </c>
      <c r="C424" s="203" t="s">
        <v>13180</v>
      </c>
      <c r="D424" s="203" t="s">
        <v>13181</v>
      </c>
      <c r="E424" s="203" t="s">
        <v>13182</v>
      </c>
      <c r="F424" s="203" t="s">
        <v>9451</v>
      </c>
      <c r="G424" s="203" t="s">
        <v>13182</v>
      </c>
      <c r="H424" s="203" t="s">
        <v>13183</v>
      </c>
      <c r="I424" s="203" t="s">
        <v>9504</v>
      </c>
      <c r="J424" s="203" t="s">
        <v>13184</v>
      </c>
      <c r="K424" s="84">
        <v>46048</v>
      </c>
      <c r="L424" s="84">
        <v>46049</v>
      </c>
      <c r="M424" s="84">
        <v>46168</v>
      </c>
      <c r="N424" s="203" t="s">
        <v>13185</v>
      </c>
      <c r="O424" s="86">
        <v>16000000</v>
      </c>
      <c r="P424" s="203" t="s">
        <v>13186</v>
      </c>
      <c r="Q424" s="203" t="s">
        <v>13184</v>
      </c>
      <c r="R424" s="84">
        <v>46048</v>
      </c>
      <c r="S424" s="84">
        <v>46048</v>
      </c>
      <c r="T424" s="84"/>
      <c r="U424" s="84"/>
      <c r="V424" s="84"/>
      <c r="W424" s="203" t="s">
        <v>9457</v>
      </c>
    </row>
    <row r="425" spans="1:23" x14ac:dyDescent="0.3">
      <c r="A425" s="203" t="s">
        <v>1605</v>
      </c>
      <c r="B425" s="203" t="s">
        <v>1247</v>
      </c>
      <c r="C425" s="203" t="s">
        <v>33892</v>
      </c>
      <c r="D425" s="203" t="s">
        <v>33893</v>
      </c>
      <c r="E425" s="203" t="s">
        <v>33894</v>
      </c>
      <c r="F425" s="203" t="s">
        <v>9451</v>
      </c>
      <c r="G425" s="203" t="s">
        <v>33894</v>
      </c>
      <c r="H425" s="203" t="s">
        <v>33895</v>
      </c>
      <c r="I425" s="203" t="s">
        <v>9482</v>
      </c>
      <c r="J425" s="203" t="s">
        <v>33896</v>
      </c>
      <c r="K425" s="84">
        <v>46248</v>
      </c>
      <c r="L425" s="84"/>
      <c r="M425" s="84">
        <v>46387</v>
      </c>
      <c r="N425" s="203" t="s">
        <v>14319</v>
      </c>
      <c r="O425" s="86">
        <v>20035633</v>
      </c>
      <c r="P425" s="203" t="s">
        <v>33897</v>
      </c>
      <c r="Q425" s="203" t="s">
        <v>33896</v>
      </c>
      <c r="R425" s="84">
        <v>46247</v>
      </c>
      <c r="S425" s="84">
        <v>46247</v>
      </c>
      <c r="T425" s="84"/>
      <c r="U425" s="84"/>
      <c r="V425" s="84"/>
      <c r="W425" s="203" t="s">
        <v>9457</v>
      </c>
    </row>
    <row r="426" spans="1:23" x14ac:dyDescent="0.3">
      <c r="A426" s="203" t="s">
        <v>1779</v>
      </c>
      <c r="B426" s="203" t="s">
        <v>1245</v>
      </c>
      <c r="C426" s="203" t="s">
        <v>11946</v>
      </c>
      <c r="D426" s="203" t="s">
        <v>11947</v>
      </c>
      <c r="E426" s="203" t="s">
        <v>11948</v>
      </c>
      <c r="F426" s="203" t="s">
        <v>9451</v>
      </c>
      <c r="G426" s="203" t="s">
        <v>11948</v>
      </c>
      <c r="H426" s="203" t="s">
        <v>11949</v>
      </c>
      <c r="I426" s="203" t="s">
        <v>9504</v>
      </c>
      <c r="J426" s="203" t="s">
        <v>11950</v>
      </c>
      <c r="K426" s="84">
        <v>45657</v>
      </c>
      <c r="L426" s="84">
        <v>45659</v>
      </c>
      <c r="M426" s="84">
        <v>45778</v>
      </c>
      <c r="N426" s="203" t="s">
        <v>11951</v>
      </c>
      <c r="O426" s="86">
        <v>12000000</v>
      </c>
      <c r="P426" s="203" t="s">
        <v>11952</v>
      </c>
      <c r="Q426" s="203" t="s">
        <v>11950</v>
      </c>
      <c r="R426" s="84">
        <v>45656</v>
      </c>
      <c r="S426" s="84">
        <v>45656</v>
      </c>
      <c r="T426" s="84"/>
      <c r="U426" s="84"/>
      <c r="V426" s="84"/>
      <c r="W426" s="203" t="s">
        <v>9457</v>
      </c>
    </row>
    <row r="427" spans="1:23" x14ac:dyDescent="0.3">
      <c r="A427" s="203" t="s">
        <v>1665</v>
      </c>
      <c r="B427" s="203" t="s">
        <v>1247</v>
      </c>
      <c r="C427" s="203" t="s">
        <v>11961</v>
      </c>
      <c r="D427" s="203" t="s">
        <v>11962</v>
      </c>
      <c r="E427" s="203" t="s">
        <v>11963</v>
      </c>
      <c r="F427" s="203" t="s">
        <v>9451</v>
      </c>
      <c r="G427" s="203" t="s">
        <v>11963</v>
      </c>
      <c r="H427" s="203" t="s">
        <v>11964</v>
      </c>
      <c r="I427" s="203" t="s">
        <v>9504</v>
      </c>
      <c r="J427" s="203" t="s">
        <v>11965</v>
      </c>
      <c r="K427" s="84">
        <v>46052</v>
      </c>
      <c r="L427" s="84">
        <v>46052</v>
      </c>
      <c r="M427" s="84">
        <v>46186</v>
      </c>
      <c r="N427" s="203" t="s">
        <v>11966</v>
      </c>
      <c r="O427" s="86">
        <v>13500000</v>
      </c>
      <c r="P427" s="203" t="s">
        <v>11967</v>
      </c>
      <c r="Q427" s="203" t="s">
        <v>11965</v>
      </c>
      <c r="R427" s="84">
        <v>46051</v>
      </c>
      <c r="S427" s="84">
        <v>46051</v>
      </c>
      <c r="T427" s="84"/>
      <c r="U427" s="84"/>
      <c r="V427" s="84"/>
      <c r="W427" s="203" t="s">
        <v>9457</v>
      </c>
    </row>
    <row r="428" spans="1:23" x14ac:dyDescent="0.3">
      <c r="A428" s="203" t="s">
        <v>1476</v>
      </c>
      <c r="B428" s="203" t="s">
        <v>1246</v>
      </c>
      <c r="C428" s="203" t="s">
        <v>11968</v>
      </c>
      <c r="D428" s="203" t="s">
        <v>11969</v>
      </c>
      <c r="E428" s="203" t="s">
        <v>11970</v>
      </c>
      <c r="F428" s="203" t="s">
        <v>9451</v>
      </c>
      <c r="G428" s="203" t="s">
        <v>11970</v>
      </c>
      <c r="H428" s="203" t="s">
        <v>11971</v>
      </c>
      <c r="I428" s="203" t="s">
        <v>9462</v>
      </c>
      <c r="J428" s="203" t="s">
        <v>11972</v>
      </c>
      <c r="K428" s="84">
        <v>45890</v>
      </c>
      <c r="L428" s="84">
        <v>45891</v>
      </c>
      <c r="M428" s="84">
        <v>46022</v>
      </c>
      <c r="N428" s="203" t="s">
        <v>11973</v>
      </c>
      <c r="O428" s="86">
        <v>13395906</v>
      </c>
      <c r="P428" s="203" t="s">
        <v>11974</v>
      </c>
      <c r="Q428" s="203" t="s">
        <v>11972</v>
      </c>
      <c r="R428" s="84">
        <v>45890</v>
      </c>
      <c r="S428" s="84">
        <v>45890</v>
      </c>
      <c r="T428" s="84"/>
      <c r="U428" s="84"/>
      <c r="V428" s="84"/>
      <c r="W428" s="203" t="s">
        <v>9457</v>
      </c>
    </row>
    <row r="429" spans="1:23" x14ac:dyDescent="0.3">
      <c r="A429" s="203" t="s">
        <v>1423</v>
      </c>
      <c r="B429" s="203" t="s">
        <v>1245</v>
      </c>
      <c r="C429" s="203" t="s">
        <v>11975</v>
      </c>
      <c r="D429" s="203" t="s">
        <v>9471</v>
      </c>
      <c r="E429" s="203" t="s">
        <v>11976</v>
      </c>
      <c r="F429" s="203" t="s">
        <v>9451</v>
      </c>
      <c r="G429" s="203"/>
      <c r="H429" s="203"/>
      <c r="I429" s="203"/>
      <c r="J429" s="203"/>
      <c r="K429" s="84"/>
      <c r="L429" s="84"/>
      <c r="M429" s="84"/>
      <c r="N429" s="203"/>
      <c r="O429" s="86"/>
      <c r="P429" s="203"/>
      <c r="Q429" s="203"/>
      <c r="R429" s="84"/>
      <c r="S429" s="84"/>
      <c r="T429" s="84">
        <v>45649</v>
      </c>
      <c r="U429" s="84">
        <v>45649</v>
      </c>
      <c r="V429" s="84"/>
      <c r="W429" s="203" t="s">
        <v>9739</v>
      </c>
    </row>
    <row r="430" spans="1:23" x14ac:dyDescent="0.3">
      <c r="A430" s="203" t="s">
        <v>3366</v>
      </c>
      <c r="B430" s="203" t="s">
        <v>1247</v>
      </c>
      <c r="C430" s="203" t="s">
        <v>33898</v>
      </c>
      <c r="D430" s="203" t="s">
        <v>33899</v>
      </c>
      <c r="E430" s="203" t="s">
        <v>33900</v>
      </c>
      <c r="F430" s="203" t="s">
        <v>9451</v>
      </c>
      <c r="G430" s="203" t="s">
        <v>33900</v>
      </c>
      <c r="H430" s="203" t="s">
        <v>33901</v>
      </c>
      <c r="I430" s="203" t="s">
        <v>9482</v>
      </c>
      <c r="J430" s="203" t="s">
        <v>33834</v>
      </c>
      <c r="K430" s="84">
        <v>46252</v>
      </c>
      <c r="L430" s="84"/>
      <c r="M430" s="84">
        <v>46358</v>
      </c>
      <c r="N430" s="203" t="s">
        <v>13785</v>
      </c>
      <c r="O430" s="86">
        <v>18889097</v>
      </c>
      <c r="P430" s="203" t="s">
        <v>33902</v>
      </c>
      <c r="Q430" s="203" t="s">
        <v>33834</v>
      </c>
      <c r="R430" s="84">
        <v>46250</v>
      </c>
      <c r="S430" s="84">
        <v>46250</v>
      </c>
      <c r="T430" s="84"/>
      <c r="U430" s="84"/>
      <c r="V430" s="84"/>
      <c r="W430" s="203" t="s">
        <v>9457</v>
      </c>
    </row>
    <row r="431" spans="1:23" x14ac:dyDescent="0.3">
      <c r="A431" s="203" t="s">
        <v>4207</v>
      </c>
      <c r="B431" s="203" t="s">
        <v>1245</v>
      </c>
      <c r="C431" s="203" t="s">
        <v>12688</v>
      </c>
      <c r="D431" s="203" t="s">
        <v>12689</v>
      </c>
      <c r="E431" s="203" t="s">
        <v>12690</v>
      </c>
      <c r="F431" s="203" t="s">
        <v>9451</v>
      </c>
      <c r="G431" s="203" t="s">
        <v>12690</v>
      </c>
      <c r="H431" s="203" t="s">
        <v>12691</v>
      </c>
      <c r="I431" s="203" t="s">
        <v>9453</v>
      </c>
      <c r="J431" s="203" t="s">
        <v>12692</v>
      </c>
      <c r="K431" s="84">
        <v>45426</v>
      </c>
      <c r="L431" s="84">
        <v>45433</v>
      </c>
      <c r="M431" s="84">
        <v>45646</v>
      </c>
      <c r="N431" s="203" t="s">
        <v>12693</v>
      </c>
      <c r="O431" s="86">
        <v>19560876</v>
      </c>
      <c r="P431" s="203" t="s">
        <v>12694</v>
      </c>
      <c r="Q431" s="203" t="s">
        <v>12692</v>
      </c>
      <c r="R431" s="84">
        <v>45413</v>
      </c>
      <c r="S431" s="84">
        <v>45413</v>
      </c>
      <c r="T431" s="84"/>
      <c r="U431" s="84"/>
      <c r="V431" s="84"/>
      <c r="W431" s="203" t="s">
        <v>9457</v>
      </c>
    </row>
    <row r="432" spans="1:23" x14ac:dyDescent="0.3">
      <c r="A432" s="203" t="s">
        <v>1665</v>
      </c>
      <c r="B432" s="203" t="s">
        <v>1247</v>
      </c>
      <c r="C432" s="203" t="s">
        <v>11984</v>
      </c>
      <c r="D432" s="203" t="s">
        <v>11985</v>
      </c>
      <c r="E432" s="203" t="s">
        <v>11986</v>
      </c>
      <c r="F432" s="203" t="s">
        <v>9451</v>
      </c>
      <c r="G432" s="203" t="s">
        <v>11986</v>
      </c>
      <c r="H432" s="203" t="s">
        <v>11987</v>
      </c>
      <c r="I432" s="203" t="s">
        <v>9504</v>
      </c>
      <c r="J432" s="203" t="s">
        <v>9940</v>
      </c>
      <c r="K432" s="84">
        <v>46046</v>
      </c>
      <c r="L432" s="84">
        <v>46048</v>
      </c>
      <c r="M432" s="84">
        <v>46167</v>
      </c>
      <c r="N432" s="203" t="s">
        <v>10649</v>
      </c>
      <c r="O432" s="86">
        <v>16000000</v>
      </c>
      <c r="P432" s="203" t="s">
        <v>11988</v>
      </c>
      <c r="Q432" s="203" t="s">
        <v>9940</v>
      </c>
      <c r="R432" s="84">
        <v>46045</v>
      </c>
      <c r="S432" s="84">
        <v>46045</v>
      </c>
      <c r="T432" s="84"/>
      <c r="U432" s="84"/>
      <c r="V432" s="84"/>
      <c r="W432" s="203" t="s">
        <v>9457</v>
      </c>
    </row>
    <row r="433" spans="1:23" x14ac:dyDescent="0.3">
      <c r="A433" s="203" t="s">
        <v>3538</v>
      </c>
      <c r="B433" s="203" t="s">
        <v>1245</v>
      </c>
      <c r="C433" s="203" t="s">
        <v>13557</v>
      </c>
      <c r="D433" s="203" t="s">
        <v>13558</v>
      </c>
      <c r="E433" s="203" t="s">
        <v>13559</v>
      </c>
      <c r="F433" s="203" t="s">
        <v>9451</v>
      </c>
      <c r="G433" s="203" t="s">
        <v>13559</v>
      </c>
      <c r="H433" s="203" t="s">
        <v>13560</v>
      </c>
      <c r="I433" s="203" t="s">
        <v>9504</v>
      </c>
      <c r="J433" s="203" t="s">
        <v>13561</v>
      </c>
      <c r="K433" s="84">
        <v>45344</v>
      </c>
      <c r="L433" s="84">
        <v>45344</v>
      </c>
      <c r="M433" s="84">
        <v>45356</v>
      </c>
      <c r="N433" s="203" t="s">
        <v>13562</v>
      </c>
      <c r="O433" s="86">
        <v>179862720</v>
      </c>
      <c r="P433" s="203" t="s">
        <v>13563</v>
      </c>
      <c r="Q433" s="203" t="s">
        <v>13561</v>
      </c>
      <c r="R433" s="84">
        <v>45344</v>
      </c>
      <c r="S433" s="84">
        <v>45344</v>
      </c>
      <c r="T433" s="84"/>
      <c r="U433" s="84"/>
      <c r="V433" s="84"/>
      <c r="W433" s="203" t="s">
        <v>9457</v>
      </c>
    </row>
    <row r="434" spans="1:23" x14ac:dyDescent="0.3">
      <c r="A434" s="203" t="s">
        <v>5454</v>
      </c>
      <c r="B434" s="203" t="s">
        <v>1245</v>
      </c>
      <c r="C434" s="203" t="s">
        <v>11857</v>
      </c>
      <c r="D434" s="203" t="s">
        <v>11858</v>
      </c>
      <c r="E434" s="203" t="s">
        <v>11859</v>
      </c>
      <c r="F434" s="203" t="s">
        <v>9451</v>
      </c>
      <c r="G434" s="203" t="s">
        <v>11859</v>
      </c>
      <c r="H434" s="203" t="s">
        <v>11860</v>
      </c>
      <c r="I434" s="203" t="s">
        <v>9453</v>
      </c>
      <c r="J434" s="203" t="s">
        <v>11861</v>
      </c>
      <c r="K434" s="84">
        <v>45552</v>
      </c>
      <c r="L434" s="84">
        <v>45553</v>
      </c>
      <c r="M434" s="84">
        <v>45643</v>
      </c>
      <c r="N434" s="203" t="s">
        <v>11862</v>
      </c>
      <c r="O434" s="86">
        <v>9000000</v>
      </c>
      <c r="P434" s="203" t="s">
        <v>11863</v>
      </c>
      <c r="Q434" s="203" t="s">
        <v>11861</v>
      </c>
      <c r="R434" s="84">
        <v>45552</v>
      </c>
      <c r="S434" s="84">
        <v>45552</v>
      </c>
      <c r="T434" s="84"/>
      <c r="U434" s="84"/>
      <c r="V434" s="84"/>
      <c r="W434" s="203" t="s">
        <v>9457</v>
      </c>
    </row>
    <row r="435" spans="1:23" x14ac:dyDescent="0.3">
      <c r="A435" s="203" t="s">
        <v>1476</v>
      </c>
      <c r="B435" s="203" t="s">
        <v>1246</v>
      </c>
      <c r="C435" s="203" t="s">
        <v>12010</v>
      </c>
      <c r="D435" s="203" t="s">
        <v>12011</v>
      </c>
      <c r="E435" s="203" t="s">
        <v>12012</v>
      </c>
      <c r="F435" s="203" t="s">
        <v>9451</v>
      </c>
      <c r="G435" s="203" t="s">
        <v>12012</v>
      </c>
      <c r="H435" s="203" t="s">
        <v>12013</v>
      </c>
      <c r="I435" s="203" t="s">
        <v>9462</v>
      </c>
      <c r="J435" s="203" t="s">
        <v>12014</v>
      </c>
      <c r="K435" s="84">
        <v>45890</v>
      </c>
      <c r="L435" s="84">
        <v>45890</v>
      </c>
      <c r="M435" s="84">
        <v>46022</v>
      </c>
      <c r="N435" s="203" t="s">
        <v>12015</v>
      </c>
      <c r="O435" s="86">
        <v>21432125</v>
      </c>
      <c r="P435" s="203" t="s">
        <v>12016</v>
      </c>
      <c r="Q435" s="203" t="s">
        <v>12014</v>
      </c>
      <c r="R435" s="84">
        <v>45888</v>
      </c>
      <c r="S435" s="84">
        <v>45888</v>
      </c>
      <c r="T435" s="84"/>
      <c r="U435" s="84"/>
      <c r="V435" s="84"/>
      <c r="W435" s="203" t="s">
        <v>9457</v>
      </c>
    </row>
    <row r="436" spans="1:23" x14ac:dyDescent="0.3">
      <c r="A436" s="203" t="s">
        <v>1572</v>
      </c>
      <c r="B436" s="203" t="s">
        <v>1246</v>
      </c>
      <c r="C436" s="203" t="s">
        <v>11192</v>
      </c>
      <c r="D436" s="203" t="s">
        <v>11193</v>
      </c>
      <c r="E436" s="203" t="s">
        <v>11194</v>
      </c>
      <c r="F436" s="203" t="s">
        <v>9451</v>
      </c>
      <c r="G436" s="203" t="s">
        <v>11194</v>
      </c>
      <c r="H436" s="203" t="s">
        <v>11195</v>
      </c>
      <c r="I436" s="203" t="s">
        <v>9453</v>
      </c>
      <c r="J436" s="203" t="s">
        <v>11196</v>
      </c>
      <c r="K436" s="84">
        <v>45922</v>
      </c>
      <c r="L436" s="84">
        <v>45922</v>
      </c>
      <c r="M436" s="84">
        <v>46012</v>
      </c>
      <c r="N436" s="203" t="s">
        <v>9941</v>
      </c>
      <c r="O436" s="86">
        <v>16500000</v>
      </c>
      <c r="P436" s="203" t="s">
        <v>11197</v>
      </c>
      <c r="Q436" s="203" t="s">
        <v>11196</v>
      </c>
      <c r="R436" s="84">
        <v>45919</v>
      </c>
      <c r="S436" s="84">
        <v>45919</v>
      </c>
      <c r="T436" s="84"/>
      <c r="U436" s="84"/>
      <c r="V436" s="84"/>
      <c r="W436" s="203" t="s">
        <v>9457</v>
      </c>
    </row>
    <row r="437" spans="1:23" x14ac:dyDescent="0.3">
      <c r="A437" s="203" t="s">
        <v>1665</v>
      </c>
      <c r="B437" s="203" t="s">
        <v>1247</v>
      </c>
      <c r="C437" s="203" t="s">
        <v>12024</v>
      </c>
      <c r="D437" s="203" t="s">
        <v>12025</v>
      </c>
      <c r="E437" s="203" t="s">
        <v>12026</v>
      </c>
      <c r="F437" s="203" t="s">
        <v>9451</v>
      </c>
      <c r="G437" s="203" t="s">
        <v>12026</v>
      </c>
      <c r="H437" s="203" t="s">
        <v>12027</v>
      </c>
      <c r="I437" s="203" t="s">
        <v>9453</v>
      </c>
      <c r="J437" s="203" t="s">
        <v>11223</v>
      </c>
      <c r="K437" s="84">
        <v>46051</v>
      </c>
      <c r="L437" s="84">
        <v>46052</v>
      </c>
      <c r="M437" s="84">
        <v>46141</v>
      </c>
      <c r="N437" s="203" t="s">
        <v>12028</v>
      </c>
      <c r="O437" s="86">
        <v>11400000</v>
      </c>
      <c r="P437" s="203" t="s">
        <v>12029</v>
      </c>
      <c r="Q437" s="203" t="s">
        <v>11223</v>
      </c>
      <c r="R437" s="84">
        <v>46050</v>
      </c>
      <c r="S437" s="84">
        <v>46050</v>
      </c>
      <c r="T437" s="84"/>
      <c r="U437" s="84"/>
      <c r="V437" s="84"/>
      <c r="W437" s="203" t="s">
        <v>9457</v>
      </c>
    </row>
    <row r="438" spans="1:23" x14ac:dyDescent="0.3">
      <c r="A438" s="203" t="s">
        <v>1605</v>
      </c>
      <c r="B438" s="203" t="s">
        <v>1247</v>
      </c>
      <c r="C438" s="203" t="s">
        <v>33903</v>
      </c>
      <c r="D438" s="203" t="s">
        <v>33904</v>
      </c>
      <c r="E438" s="203" t="s">
        <v>33905</v>
      </c>
      <c r="F438" s="203" t="s">
        <v>9451</v>
      </c>
      <c r="G438" s="203" t="s">
        <v>33905</v>
      </c>
      <c r="H438" s="203" t="s">
        <v>33906</v>
      </c>
      <c r="I438" s="203" t="s">
        <v>9482</v>
      </c>
      <c r="J438" s="203" t="s">
        <v>33907</v>
      </c>
      <c r="K438" s="84">
        <v>46248</v>
      </c>
      <c r="L438" s="84"/>
      <c r="M438" s="84">
        <v>46387</v>
      </c>
      <c r="N438" s="203" t="s">
        <v>30174</v>
      </c>
      <c r="O438" s="86">
        <v>12335134</v>
      </c>
      <c r="P438" s="203" t="s">
        <v>33908</v>
      </c>
      <c r="Q438" s="203" t="s">
        <v>33907</v>
      </c>
      <c r="R438" s="84">
        <v>46247</v>
      </c>
      <c r="S438" s="84">
        <v>46247</v>
      </c>
      <c r="T438" s="84"/>
      <c r="U438" s="84"/>
      <c r="V438" s="84"/>
      <c r="W438" s="203" t="s">
        <v>9457</v>
      </c>
    </row>
    <row r="439" spans="1:23" x14ac:dyDescent="0.3">
      <c r="A439" s="203" t="s">
        <v>5454</v>
      </c>
      <c r="B439" s="203" t="s">
        <v>1245</v>
      </c>
      <c r="C439" s="203" t="s">
        <v>12050</v>
      </c>
      <c r="D439" s="203" t="s">
        <v>12051</v>
      </c>
      <c r="E439" s="203" t="s">
        <v>12052</v>
      </c>
      <c r="F439" s="203" t="s">
        <v>9451</v>
      </c>
      <c r="G439" s="203" t="s">
        <v>12052</v>
      </c>
      <c r="H439" s="203" t="s">
        <v>12053</v>
      </c>
      <c r="I439" s="203" t="s">
        <v>9453</v>
      </c>
      <c r="J439" s="203" t="s">
        <v>12054</v>
      </c>
      <c r="K439" s="84">
        <v>45532</v>
      </c>
      <c r="L439" s="84">
        <v>45537</v>
      </c>
      <c r="M439" s="84">
        <v>45627</v>
      </c>
      <c r="N439" s="203" t="s">
        <v>12055</v>
      </c>
      <c r="O439" s="86">
        <v>9000000</v>
      </c>
      <c r="P439" s="203" t="s">
        <v>12056</v>
      </c>
      <c r="Q439" s="203" t="s">
        <v>12054</v>
      </c>
      <c r="R439" s="84">
        <v>45531</v>
      </c>
      <c r="S439" s="84">
        <v>45531</v>
      </c>
      <c r="T439" s="84"/>
      <c r="U439" s="84"/>
      <c r="V439" s="84"/>
      <c r="W439" s="203" t="s">
        <v>9457</v>
      </c>
    </row>
    <row r="440" spans="1:23" x14ac:dyDescent="0.3">
      <c r="A440" s="203" t="s">
        <v>1476</v>
      </c>
      <c r="B440" s="203" t="s">
        <v>1246</v>
      </c>
      <c r="C440" s="203" t="s">
        <v>12593</v>
      </c>
      <c r="D440" s="203" t="s">
        <v>12594</v>
      </c>
      <c r="E440" s="203" t="s">
        <v>12595</v>
      </c>
      <c r="F440" s="203" t="s">
        <v>9451</v>
      </c>
      <c r="G440" s="203" t="s">
        <v>12595</v>
      </c>
      <c r="H440" s="203" t="s">
        <v>12596</v>
      </c>
      <c r="I440" s="203" t="s">
        <v>9462</v>
      </c>
      <c r="J440" s="203" t="s">
        <v>12597</v>
      </c>
      <c r="K440" s="84">
        <v>45701</v>
      </c>
      <c r="L440" s="84">
        <v>45702</v>
      </c>
      <c r="M440" s="84">
        <v>45881</v>
      </c>
      <c r="N440" s="203" t="s">
        <v>11567</v>
      </c>
      <c r="O440" s="86">
        <v>23918382</v>
      </c>
      <c r="P440" s="203" t="s">
        <v>12598</v>
      </c>
      <c r="Q440" s="203" t="s">
        <v>12597</v>
      </c>
      <c r="R440" s="84">
        <v>45701</v>
      </c>
      <c r="S440" s="84">
        <v>45701</v>
      </c>
      <c r="T440" s="84"/>
      <c r="U440" s="84"/>
      <c r="V440" s="84"/>
      <c r="W440" s="203" t="s">
        <v>9457</v>
      </c>
    </row>
    <row r="441" spans="1:23" x14ac:dyDescent="0.3">
      <c r="A441" s="203" t="s">
        <v>2935</v>
      </c>
      <c r="B441" s="203" t="s">
        <v>1245</v>
      </c>
      <c r="C441" s="203" t="s">
        <v>12057</v>
      </c>
      <c r="D441" s="203" t="s">
        <v>12058</v>
      </c>
      <c r="E441" s="203" t="s">
        <v>12059</v>
      </c>
      <c r="F441" s="203" t="s">
        <v>9451</v>
      </c>
      <c r="G441" s="203" t="s">
        <v>12059</v>
      </c>
      <c r="H441" s="203" t="s">
        <v>12060</v>
      </c>
      <c r="I441" s="203" t="s">
        <v>9462</v>
      </c>
      <c r="J441" s="203" t="s">
        <v>12061</v>
      </c>
      <c r="K441" s="84">
        <v>45366</v>
      </c>
      <c r="L441" s="84">
        <v>45366</v>
      </c>
      <c r="M441" s="84">
        <v>45549</v>
      </c>
      <c r="N441" s="203" t="s">
        <v>12062</v>
      </c>
      <c r="O441" s="86">
        <v>19560876</v>
      </c>
      <c r="P441" s="203" t="s">
        <v>12063</v>
      </c>
      <c r="Q441" s="203" t="s">
        <v>12064</v>
      </c>
      <c r="R441" s="84">
        <v>45365</v>
      </c>
      <c r="S441" s="84">
        <v>45365</v>
      </c>
      <c r="T441" s="84"/>
      <c r="U441" s="84"/>
      <c r="V441" s="84"/>
      <c r="W441" s="203" t="s">
        <v>9457</v>
      </c>
    </row>
    <row r="442" spans="1:23" x14ac:dyDescent="0.3">
      <c r="A442" s="203" t="s">
        <v>1539</v>
      </c>
      <c r="B442" s="203" t="s">
        <v>1246</v>
      </c>
      <c r="C442" s="203" t="s">
        <v>9817</v>
      </c>
      <c r="D442" s="203" t="s">
        <v>9818</v>
      </c>
      <c r="E442" s="203" t="s">
        <v>9819</v>
      </c>
      <c r="F442" s="203" t="s">
        <v>9451</v>
      </c>
      <c r="G442" s="203" t="s">
        <v>9819</v>
      </c>
      <c r="H442" s="203" t="s">
        <v>9820</v>
      </c>
      <c r="I442" s="203" t="s">
        <v>9462</v>
      </c>
      <c r="J442" s="203" t="s">
        <v>9821</v>
      </c>
      <c r="K442" s="84">
        <v>45842</v>
      </c>
      <c r="L442" s="84">
        <v>45842</v>
      </c>
      <c r="M442" s="84">
        <v>45995</v>
      </c>
      <c r="N442" s="203" t="s">
        <v>9822</v>
      </c>
      <c r="O442" s="86">
        <v>19931985</v>
      </c>
      <c r="P442" s="203" t="s">
        <v>9823</v>
      </c>
      <c r="Q442" s="203" t="s">
        <v>9821</v>
      </c>
      <c r="R442" s="84">
        <v>45842</v>
      </c>
      <c r="S442" s="84">
        <v>45842</v>
      </c>
      <c r="T442" s="84"/>
      <c r="U442" s="84"/>
      <c r="V442" s="84"/>
      <c r="W442" s="203" t="s">
        <v>9457</v>
      </c>
    </row>
    <row r="443" spans="1:23" x14ac:dyDescent="0.3">
      <c r="A443" s="203" t="s">
        <v>1572</v>
      </c>
      <c r="B443" s="203" t="s">
        <v>1246</v>
      </c>
      <c r="C443" s="203" t="s">
        <v>12072</v>
      </c>
      <c r="D443" s="203" t="s">
        <v>12073</v>
      </c>
      <c r="E443" s="203" t="s">
        <v>12074</v>
      </c>
      <c r="F443" s="203" t="s">
        <v>9451</v>
      </c>
      <c r="G443" s="203" t="s">
        <v>12074</v>
      </c>
      <c r="H443" s="203" t="s">
        <v>12075</v>
      </c>
      <c r="I443" s="203" t="s">
        <v>9453</v>
      </c>
      <c r="J443" s="203" t="s">
        <v>10865</v>
      </c>
      <c r="K443" s="84">
        <v>45912</v>
      </c>
      <c r="L443" s="84">
        <v>45912</v>
      </c>
      <c r="M443" s="84">
        <v>46001</v>
      </c>
      <c r="N443" s="203" t="s">
        <v>12076</v>
      </c>
      <c r="O443" s="86">
        <v>12900000</v>
      </c>
      <c r="P443" s="203" t="s">
        <v>12077</v>
      </c>
      <c r="Q443" s="203" t="s">
        <v>10865</v>
      </c>
      <c r="R443" s="84">
        <v>45910</v>
      </c>
      <c r="S443" s="84">
        <v>45910</v>
      </c>
      <c r="T443" s="84"/>
      <c r="U443" s="84"/>
      <c r="V443" s="84"/>
      <c r="W443" s="203" t="s">
        <v>9457</v>
      </c>
    </row>
    <row r="444" spans="1:23" x14ac:dyDescent="0.3">
      <c r="A444" s="203" t="s">
        <v>1572</v>
      </c>
      <c r="B444" s="203" t="s">
        <v>1246</v>
      </c>
      <c r="C444" s="203" t="s">
        <v>12084</v>
      </c>
      <c r="D444" s="203" t="s">
        <v>12085</v>
      </c>
      <c r="E444" s="203" t="s">
        <v>12086</v>
      </c>
      <c r="F444" s="203" t="s">
        <v>9451</v>
      </c>
      <c r="G444" s="203" t="s">
        <v>12086</v>
      </c>
      <c r="H444" s="203" t="s">
        <v>12087</v>
      </c>
      <c r="I444" s="203" t="s">
        <v>9453</v>
      </c>
      <c r="J444" s="203" t="s">
        <v>12088</v>
      </c>
      <c r="K444" s="84">
        <v>45924</v>
      </c>
      <c r="L444" s="84">
        <v>45924</v>
      </c>
      <c r="M444" s="84">
        <v>46014</v>
      </c>
      <c r="N444" s="203" t="s">
        <v>11396</v>
      </c>
      <c r="O444" s="86">
        <v>10500000</v>
      </c>
      <c r="P444" s="203" t="s">
        <v>12089</v>
      </c>
      <c r="Q444" s="203" t="s">
        <v>12088</v>
      </c>
      <c r="R444" s="84">
        <v>45923</v>
      </c>
      <c r="S444" s="84">
        <v>45923</v>
      </c>
      <c r="T444" s="84"/>
      <c r="U444" s="84"/>
      <c r="V444" s="84"/>
      <c r="W444" s="203" t="s">
        <v>9457</v>
      </c>
    </row>
    <row r="445" spans="1:23" x14ac:dyDescent="0.3">
      <c r="A445" s="203" t="s">
        <v>5454</v>
      </c>
      <c r="B445" s="203" t="s">
        <v>1245</v>
      </c>
      <c r="C445" s="203" t="s">
        <v>12065</v>
      </c>
      <c r="D445" s="203" t="s">
        <v>12066</v>
      </c>
      <c r="E445" s="203" t="s">
        <v>12067</v>
      </c>
      <c r="F445" s="203" t="s">
        <v>9451</v>
      </c>
      <c r="G445" s="203" t="s">
        <v>12067</v>
      </c>
      <c r="H445" s="203" t="s">
        <v>12068</v>
      </c>
      <c r="I445" s="203" t="s">
        <v>9453</v>
      </c>
      <c r="J445" s="203" t="s">
        <v>12069</v>
      </c>
      <c r="K445" s="84">
        <v>45597</v>
      </c>
      <c r="L445" s="84">
        <v>45597</v>
      </c>
      <c r="M445" s="84">
        <v>45626</v>
      </c>
      <c r="N445" s="203" t="s">
        <v>12070</v>
      </c>
      <c r="O445" s="86">
        <v>4800000</v>
      </c>
      <c r="P445" s="203" t="s">
        <v>12071</v>
      </c>
      <c r="Q445" s="203" t="s">
        <v>12069</v>
      </c>
      <c r="R445" s="84">
        <v>45596</v>
      </c>
      <c r="S445" s="84">
        <v>45596</v>
      </c>
      <c r="T445" s="84"/>
      <c r="U445" s="84"/>
      <c r="V445" s="84"/>
      <c r="W445" s="203" t="s">
        <v>9457</v>
      </c>
    </row>
    <row r="446" spans="1:23" x14ac:dyDescent="0.3">
      <c r="A446" s="203" t="s">
        <v>1665</v>
      </c>
      <c r="B446" s="203" t="s">
        <v>1247</v>
      </c>
      <c r="C446" s="203" t="s">
        <v>13316</v>
      </c>
      <c r="D446" s="203" t="s">
        <v>13317</v>
      </c>
      <c r="E446" s="203" t="s">
        <v>13318</v>
      </c>
      <c r="F446" s="203" t="s">
        <v>9451</v>
      </c>
      <c r="G446" s="203" t="s">
        <v>13318</v>
      </c>
      <c r="H446" s="203" t="s">
        <v>13319</v>
      </c>
      <c r="I446" s="203" t="s">
        <v>9533</v>
      </c>
      <c r="J446" s="203" t="s">
        <v>13320</v>
      </c>
      <c r="K446" s="84">
        <v>46046</v>
      </c>
      <c r="L446" s="84">
        <v>46048</v>
      </c>
      <c r="M446" s="84">
        <v>46137</v>
      </c>
      <c r="N446" s="203" t="s">
        <v>13321</v>
      </c>
      <c r="O446" s="86">
        <v>11100000</v>
      </c>
      <c r="P446" s="203" t="s">
        <v>13322</v>
      </c>
      <c r="Q446" s="203" t="s">
        <v>13320</v>
      </c>
      <c r="R446" s="84">
        <v>46045</v>
      </c>
      <c r="S446" s="84">
        <v>46045</v>
      </c>
      <c r="T446" s="84"/>
      <c r="U446" s="84"/>
      <c r="V446" s="84"/>
      <c r="W446" s="203" t="s">
        <v>9457</v>
      </c>
    </row>
    <row r="447" spans="1:23" x14ac:dyDescent="0.3">
      <c r="A447" s="203" t="s">
        <v>1619</v>
      </c>
      <c r="B447" s="203" t="s">
        <v>1246</v>
      </c>
      <c r="C447" s="203" t="s">
        <v>9986</v>
      </c>
      <c r="D447" s="203" t="s">
        <v>9987</v>
      </c>
      <c r="E447" s="203" t="s">
        <v>9988</v>
      </c>
      <c r="F447" s="203" t="s">
        <v>9451</v>
      </c>
      <c r="G447" s="203" t="s">
        <v>9988</v>
      </c>
      <c r="H447" s="203" t="s">
        <v>9989</v>
      </c>
      <c r="I447" s="203" t="s">
        <v>9504</v>
      </c>
      <c r="J447" s="203" t="s">
        <v>9990</v>
      </c>
      <c r="K447" s="84">
        <v>45979</v>
      </c>
      <c r="L447" s="84">
        <v>46036</v>
      </c>
      <c r="M447" s="84">
        <v>46278</v>
      </c>
      <c r="N447" s="203" t="s">
        <v>9471</v>
      </c>
      <c r="O447" s="86">
        <v>1054562502</v>
      </c>
      <c r="P447" s="203" t="s">
        <v>9991</v>
      </c>
      <c r="Q447" s="203" t="s">
        <v>9990</v>
      </c>
      <c r="R447" s="84">
        <v>45918</v>
      </c>
      <c r="S447" s="84">
        <v>45918</v>
      </c>
      <c r="T447" s="84">
        <v>45930</v>
      </c>
      <c r="U447" s="84">
        <v>45930</v>
      </c>
      <c r="V447" s="84">
        <v>45930</v>
      </c>
      <c r="W447" s="203" t="s">
        <v>9457</v>
      </c>
    </row>
    <row r="448" spans="1:23" x14ac:dyDescent="0.3">
      <c r="A448" s="203" t="s">
        <v>2940</v>
      </c>
      <c r="B448" s="203" t="s">
        <v>1245</v>
      </c>
      <c r="C448" s="203" t="s">
        <v>12096</v>
      </c>
      <c r="D448" s="203" t="s">
        <v>12097</v>
      </c>
      <c r="E448" s="203" t="s">
        <v>12098</v>
      </c>
      <c r="F448" s="203" t="s">
        <v>9451</v>
      </c>
      <c r="G448" s="203" t="s">
        <v>12098</v>
      </c>
      <c r="H448" s="203" t="s">
        <v>12099</v>
      </c>
      <c r="I448" s="203" t="s">
        <v>9462</v>
      </c>
      <c r="J448" s="203" t="s">
        <v>10024</v>
      </c>
      <c r="K448" s="84">
        <v>45587</v>
      </c>
      <c r="L448" s="84">
        <v>45587</v>
      </c>
      <c r="M448" s="84">
        <v>45657</v>
      </c>
      <c r="N448" s="203" t="s">
        <v>12100</v>
      </c>
      <c r="O448" s="86">
        <v>6161729</v>
      </c>
      <c r="P448" s="203" t="s">
        <v>12101</v>
      </c>
      <c r="Q448" s="203" t="s">
        <v>10024</v>
      </c>
      <c r="R448" s="84">
        <v>45587</v>
      </c>
      <c r="S448" s="84">
        <v>45587</v>
      </c>
      <c r="T448" s="84"/>
      <c r="U448" s="84"/>
      <c r="V448" s="84"/>
      <c r="W448" s="203" t="s">
        <v>9457</v>
      </c>
    </row>
    <row r="449" spans="1:23" x14ac:dyDescent="0.3">
      <c r="A449" s="203" t="s">
        <v>1433</v>
      </c>
      <c r="B449" s="203" t="s">
        <v>1246</v>
      </c>
      <c r="C449" s="203" t="s">
        <v>11955</v>
      </c>
      <c r="D449" s="203" t="s">
        <v>11956</v>
      </c>
      <c r="E449" s="203" t="s">
        <v>11957</v>
      </c>
      <c r="F449" s="203" t="s">
        <v>9451</v>
      </c>
      <c r="G449" s="203" t="s">
        <v>11957</v>
      </c>
      <c r="H449" s="203" t="s">
        <v>11958</v>
      </c>
      <c r="I449" s="203" t="s">
        <v>9462</v>
      </c>
      <c r="J449" s="203" t="s">
        <v>11959</v>
      </c>
      <c r="K449" s="84">
        <v>45798</v>
      </c>
      <c r="L449" s="84">
        <v>45799</v>
      </c>
      <c r="M449" s="84">
        <v>45921</v>
      </c>
      <c r="N449" s="203" t="s">
        <v>11092</v>
      </c>
      <c r="O449" s="86">
        <v>15945588</v>
      </c>
      <c r="P449" s="203" t="s">
        <v>11960</v>
      </c>
      <c r="Q449" s="203" t="s">
        <v>11959</v>
      </c>
      <c r="R449" s="84">
        <v>45797</v>
      </c>
      <c r="S449" s="84">
        <v>45797</v>
      </c>
      <c r="T449" s="84"/>
      <c r="U449" s="84"/>
      <c r="V449" s="84"/>
      <c r="W449" s="203" t="s">
        <v>9457</v>
      </c>
    </row>
    <row r="450" spans="1:23" x14ac:dyDescent="0.3">
      <c r="A450" s="203" t="s">
        <v>1572</v>
      </c>
      <c r="B450" s="203" t="s">
        <v>1246</v>
      </c>
      <c r="C450" s="203" t="s">
        <v>12109</v>
      </c>
      <c r="D450" s="203" t="s">
        <v>12110</v>
      </c>
      <c r="E450" s="203" t="s">
        <v>12111</v>
      </c>
      <c r="F450" s="203" t="s">
        <v>9451</v>
      </c>
      <c r="G450" s="203" t="s">
        <v>12111</v>
      </c>
      <c r="H450" s="203" t="s">
        <v>12112</v>
      </c>
      <c r="I450" s="203" t="s">
        <v>9453</v>
      </c>
      <c r="J450" s="203" t="s">
        <v>12113</v>
      </c>
      <c r="K450" s="84">
        <v>45919</v>
      </c>
      <c r="L450" s="84">
        <v>45919</v>
      </c>
      <c r="M450" s="84">
        <v>46009</v>
      </c>
      <c r="N450" s="203" t="s">
        <v>12114</v>
      </c>
      <c r="O450" s="86">
        <v>9000000</v>
      </c>
      <c r="P450" s="203" t="s">
        <v>12115</v>
      </c>
      <c r="Q450" s="203" t="s">
        <v>12113</v>
      </c>
      <c r="R450" s="84">
        <v>45918</v>
      </c>
      <c r="S450" s="84">
        <v>45918</v>
      </c>
      <c r="T450" s="84"/>
      <c r="U450" s="84"/>
      <c r="V450" s="84"/>
      <c r="W450" s="203" t="s">
        <v>9457</v>
      </c>
    </row>
    <row r="451" spans="1:23" x14ac:dyDescent="0.3">
      <c r="A451" s="203" t="s">
        <v>1447</v>
      </c>
      <c r="B451" s="203" t="s">
        <v>1246</v>
      </c>
      <c r="C451" s="203" t="s">
        <v>12116</v>
      </c>
      <c r="D451" s="203" t="s">
        <v>12117</v>
      </c>
      <c r="E451" s="203" t="s">
        <v>12118</v>
      </c>
      <c r="F451" s="203" t="s">
        <v>9451</v>
      </c>
      <c r="G451" s="203" t="s">
        <v>12118</v>
      </c>
      <c r="H451" s="203" t="s">
        <v>12119</v>
      </c>
      <c r="I451" s="203" t="s">
        <v>9462</v>
      </c>
      <c r="J451" s="203" t="s">
        <v>12120</v>
      </c>
      <c r="K451" s="84">
        <v>45921</v>
      </c>
      <c r="L451" s="84">
        <v>45922</v>
      </c>
      <c r="M451" s="84">
        <v>45997</v>
      </c>
      <c r="N451" s="203" t="s">
        <v>12121</v>
      </c>
      <c r="O451" s="86">
        <v>9372495</v>
      </c>
      <c r="P451" s="203" t="s">
        <v>12122</v>
      </c>
      <c r="Q451" s="203" t="s">
        <v>12120</v>
      </c>
      <c r="R451" s="84">
        <v>45921</v>
      </c>
      <c r="S451" s="84">
        <v>45921</v>
      </c>
      <c r="T451" s="84"/>
      <c r="U451" s="84"/>
      <c r="V451" s="84"/>
      <c r="W451" s="203" t="s">
        <v>9457</v>
      </c>
    </row>
    <row r="452" spans="1:23" x14ac:dyDescent="0.3">
      <c r="A452" s="203" t="s">
        <v>1665</v>
      </c>
      <c r="B452" s="203" t="s">
        <v>1247</v>
      </c>
      <c r="C452" s="203" t="s">
        <v>12090</v>
      </c>
      <c r="D452" s="203" t="s">
        <v>12091</v>
      </c>
      <c r="E452" s="203" t="s">
        <v>12092</v>
      </c>
      <c r="F452" s="203" t="s">
        <v>9451</v>
      </c>
      <c r="G452" s="203" t="s">
        <v>12092</v>
      </c>
      <c r="H452" s="203" t="s">
        <v>12093</v>
      </c>
      <c r="I452" s="203" t="s">
        <v>9453</v>
      </c>
      <c r="J452" s="203" t="s">
        <v>11690</v>
      </c>
      <c r="K452" s="84">
        <v>46051</v>
      </c>
      <c r="L452" s="84">
        <v>46051</v>
      </c>
      <c r="M452" s="84">
        <v>46201</v>
      </c>
      <c r="N452" s="203" t="s">
        <v>12094</v>
      </c>
      <c r="O452" s="86">
        <v>15456815</v>
      </c>
      <c r="P452" s="203" t="s">
        <v>12095</v>
      </c>
      <c r="Q452" s="203" t="s">
        <v>11690</v>
      </c>
      <c r="R452" s="84">
        <v>46050</v>
      </c>
      <c r="S452" s="84">
        <v>46050</v>
      </c>
      <c r="T452" s="84"/>
      <c r="U452" s="84"/>
      <c r="V452" s="84"/>
      <c r="W452" s="203" t="s">
        <v>9457</v>
      </c>
    </row>
    <row r="453" spans="1:23" x14ac:dyDescent="0.3">
      <c r="A453" s="203" t="s">
        <v>2935</v>
      </c>
      <c r="B453" s="203" t="s">
        <v>1245</v>
      </c>
      <c r="C453" s="203" t="s">
        <v>12129</v>
      </c>
      <c r="D453" s="203" t="s">
        <v>9471</v>
      </c>
      <c r="E453" s="203" t="s">
        <v>12130</v>
      </c>
      <c r="F453" s="203" t="s">
        <v>9451</v>
      </c>
      <c r="G453" s="203"/>
      <c r="H453" s="203"/>
      <c r="I453" s="203"/>
      <c r="J453" s="203"/>
      <c r="K453" s="84"/>
      <c r="L453" s="84"/>
      <c r="M453" s="84"/>
      <c r="N453" s="203"/>
      <c r="O453" s="86"/>
      <c r="P453" s="203"/>
      <c r="Q453" s="203"/>
      <c r="R453" s="84">
        <v>45465</v>
      </c>
      <c r="S453" s="84">
        <v>45465</v>
      </c>
      <c r="T453" s="84">
        <v>45477</v>
      </c>
      <c r="U453" s="84">
        <v>45477</v>
      </c>
      <c r="V453" s="84">
        <v>45477</v>
      </c>
      <c r="W453" s="203" t="s">
        <v>9723</v>
      </c>
    </row>
    <row r="454" spans="1:23" x14ac:dyDescent="0.3">
      <c r="A454" s="203" t="s">
        <v>1665</v>
      </c>
      <c r="B454" s="203" t="s">
        <v>1247</v>
      </c>
      <c r="C454" s="203" t="s">
        <v>12131</v>
      </c>
      <c r="D454" s="203" t="s">
        <v>12132</v>
      </c>
      <c r="E454" s="203" t="s">
        <v>12133</v>
      </c>
      <c r="F454" s="203" t="s">
        <v>9451</v>
      </c>
      <c r="G454" s="203" t="s">
        <v>12133</v>
      </c>
      <c r="H454" s="203" t="s">
        <v>12134</v>
      </c>
      <c r="I454" s="203" t="s">
        <v>9504</v>
      </c>
      <c r="J454" s="203" t="s">
        <v>12135</v>
      </c>
      <c r="K454" s="84">
        <v>46048</v>
      </c>
      <c r="L454" s="84">
        <v>46048</v>
      </c>
      <c r="M454" s="84">
        <v>46167</v>
      </c>
      <c r="N454" s="203" t="s">
        <v>12136</v>
      </c>
      <c r="O454" s="86">
        <v>18000000</v>
      </c>
      <c r="P454" s="203" t="s">
        <v>12137</v>
      </c>
      <c r="Q454" s="203" t="s">
        <v>12135</v>
      </c>
      <c r="R454" s="84">
        <v>46046</v>
      </c>
      <c r="S454" s="84">
        <v>46046</v>
      </c>
      <c r="T454" s="84"/>
      <c r="U454" s="84"/>
      <c r="V454" s="84"/>
      <c r="W454" s="203" t="s">
        <v>9457</v>
      </c>
    </row>
    <row r="455" spans="1:23" x14ac:dyDescent="0.3">
      <c r="A455" s="203" t="s">
        <v>1447</v>
      </c>
      <c r="B455" s="203" t="s">
        <v>1246</v>
      </c>
      <c r="C455" s="203" t="s">
        <v>11787</v>
      </c>
      <c r="D455" s="203" t="s">
        <v>11788</v>
      </c>
      <c r="E455" s="203" t="s">
        <v>11789</v>
      </c>
      <c r="F455" s="203" t="s">
        <v>9451</v>
      </c>
      <c r="G455" s="203" t="s">
        <v>11789</v>
      </c>
      <c r="H455" s="203" t="s">
        <v>11790</v>
      </c>
      <c r="I455" s="203" t="s">
        <v>9453</v>
      </c>
      <c r="J455" s="203" t="s">
        <v>11791</v>
      </c>
      <c r="K455" s="84">
        <v>45947</v>
      </c>
      <c r="L455" s="84">
        <v>45947</v>
      </c>
      <c r="M455" s="84">
        <v>46022</v>
      </c>
      <c r="N455" s="203" t="s">
        <v>11792</v>
      </c>
      <c r="O455" s="86">
        <v>9372495</v>
      </c>
      <c r="P455" s="203" t="s">
        <v>11793</v>
      </c>
      <c r="Q455" s="203" t="s">
        <v>11791</v>
      </c>
      <c r="R455" s="84">
        <v>45947</v>
      </c>
      <c r="S455" s="84">
        <v>45947</v>
      </c>
      <c r="T455" s="84"/>
      <c r="U455" s="84"/>
      <c r="V455" s="84"/>
      <c r="W455" s="203" t="s">
        <v>9457</v>
      </c>
    </row>
    <row r="456" spans="1:23" x14ac:dyDescent="0.3">
      <c r="A456" s="203" t="s">
        <v>5454</v>
      </c>
      <c r="B456" s="203" t="s">
        <v>1245</v>
      </c>
      <c r="C456" s="203" t="s">
        <v>12146</v>
      </c>
      <c r="D456" s="203" t="s">
        <v>12147</v>
      </c>
      <c r="E456" s="203" t="s">
        <v>12148</v>
      </c>
      <c r="F456" s="203" t="s">
        <v>9451</v>
      </c>
      <c r="G456" s="203" t="s">
        <v>12148</v>
      </c>
      <c r="H456" s="203" t="s">
        <v>12149</v>
      </c>
      <c r="I456" s="203" t="s">
        <v>9504</v>
      </c>
      <c r="J456" s="203" t="s">
        <v>12150</v>
      </c>
      <c r="K456" s="84">
        <v>45527</v>
      </c>
      <c r="L456" s="84">
        <v>45527</v>
      </c>
      <c r="M456" s="84">
        <v>45648</v>
      </c>
      <c r="N456" s="203" t="s">
        <v>12151</v>
      </c>
      <c r="O456" s="86">
        <v>14000000</v>
      </c>
      <c r="P456" s="203" t="s">
        <v>12152</v>
      </c>
      <c r="Q456" s="203" t="s">
        <v>12150</v>
      </c>
      <c r="R456" s="84">
        <v>45525</v>
      </c>
      <c r="S456" s="84">
        <v>45525</v>
      </c>
      <c r="T456" s="84"/>
      <c r="U456" s="84"/>
      <c r="V456" s="84"/>
      <c r="W456" s="203" t="s">
        <v>9457</v>
      </c>
    </row>
    <row r="457" spans="1:23" x14ac:dyDescent="0.3">
      <c r="A457" s="203" t="s">
        <v>5454</v>
      </c>
      <c r="B457" s="203" t="s">
        <v>1245</v>
      </c>
      <c r="C457" s="203" t="s">
        <v>12161</v>
      </c>
      <c r="D457" s="203" t="s">
        <v>12162</v>
      </c>
      <c r="E457" s="203" t="s">
        <v>12163</v>
      </c>
      <c r="F457" s="203" t="s">
        <v>9451</v>
      </c>
      <c r="G457" s="203" t="s">
        <v>12163</v>
      </c>
      <c r="H457" s="203" t="s">
        <v>12164</v>
      </c>
      <c r="I457" s="203" t="s">
        <v>9453</v>
      </c>
      <c r="J457" s="203" t="s">
        <v>12165</v>
      </c>
      <c r="K457" s="84">
        <v>45566</v>
      </c>
      <c r="L457" s="84">
        <v>45572</v>
      </c>
      <c r="M457" s="84">
        <v>45657</v>
      </c>
      <c r="N457" s="203" t="s">
        <v>12166</v>
      </c>
      <c r="O457" s="86">
        <v>9000000</v>
      </c>
      <c r="P457" s="203" t="s">
        <v>12167</v>
      </c>
      <c r="Q457" s="203" t="s">
        <v>12165</v>
      </c>
      <c r="R457" s="84">
        <v>45566</v>
      </c>
      <c r="S457" s="84">
        <v>45566</v>
      </c>
      <c r="T457" s="84"/>
      <c r="U457" s="84"/>
      <c r="V457" s="84"/>
      <c r="W457" s="203" t="s">
        <v>9457</v>
      </c>
    </row>
    <row r="458" spans="1:23" x14ac:dyDescent="0.3">
      <c r="A458" s="203" t="s">
        <v>1550</v>
      </c>
      <c r="B458" s="203" t="s">
        <v>1247</v>
      </c>
      <c r="C458" s="203" t="s">
        <v>12175</v>
      </c>
      <c r="D458" s="203" t="s">
        <v>12176</v>
      </c>
      <c r="E458" s="203" t="s">
        <v>12177</v>
      </c>
      <c r="F458" s="203" t="s">
        <v>9451</v>
      </c>
      <c r="G458" s="203" t="s">
        <v>12177</v>
      </c>
      <c r="H458" s="203" t="s">
        <v>12178</v>
      </c>
      <c r="I458" s="203" t="s">
        <v>9453</v>
      </c>
      <c r="J458" s="203" t="s">
        <v>12179</v>
      </c>
      <c r="K458" s="84">
        <v>46050</v>
      </c>
      <c r="L458" s="84">
        <v>46051</v>
      </c>
      <c r="M458" s="84">
        <v>46262</v>
      </c>
      <c r="N458" s="203" t="s">
        <v>12180</v>
      </c>
      <c r="O458" s="86">
        <v>35350000</v>
      </c>
      <c r="P458" s="203" t="s">
        <v>12181</v>
      </c>
      <c r="Q458" s="203" t="s">
        <v>12182</v>
      </c>
      <c r="R458" s="84">
        <v>46049</v>
      </c>
      <c r="S458" s="84">
        <v>46049</v>
      </c>
      <c r="T458" s="84"/>
      <c r="U458" s="84"/>
      <c r="V458" s="84"/>
      <c r="W458" s="203" t="s">
        <v>9457</v>
      </c>
    </row>
    <row r="459" spans="1:23" x14ac:dyDescent="0.3">
      <c r="A459" s="203" t="s">
        <v>5454</v>
      </c>
      <c r="B459" s="203" t="s">
        <v>1245</v>
      </c>
      <c r="C459" s="203" t="s">
        <v>12735</v>
      </c>
      <c r="D459" s="203" t="s">
        <v>12736</v>
      </c>
      <c r="E459" s="203" t="s">
        <v>12737</v>
      </c>
      <c r="F459" s="203" t="s">
        <v>9451</v>
      </c>
      <c r="G459" s="203" t="s">
        <v>12737</v>
      </c>
      <c r="H459" s="203" t="s">
        <v>12738</v>
      </c>
      <c r="I459" s="203" t="s">
        <v>9462</v>
      </c>
      <c r="J459" s="203" t="s">
        <v>12739</v>
      </c>
      <c r="K459" s="84">
        <v>45526</v>
      </c>
      <c r="L459" s="84">
        <v>45538</v>
      </c>
      <c r="M459" s="84">
        <v>45628</v>
      </c>
      <c r="N459" s="203" t="s">
        <v>12740</v>
      </c>
      <c r="O459" s="86">
        <v>12000000</v>
      </c>
      <c r="P459" s="203" t="s">
        <v>12741</v>
      </c>
      <c r="Q459" s="203" t="s">
        <v>12739</v>
      </c>
      <c r="R459" s="84">
        <v>45524</v>
      </c>
      <c r="S459" s="84">
        <v>45524</v>
      </c>
      <c r="T459" s="84"/>
      <c r="U459" s="84"/>
      <c r="V459" s="84"/>
      <c r="W459" s="203" t="s">
        <v>9457</v>
      </c>
    </row>
    <row r="460" spans="1:23" x14ac:dyDescent="0.3">
      <c r="A460" s="203" t="s">
        <v>1665</v>
      </c>
      <c r="B460" s="203" t="s">
        <v>1247</v>
      </c>
      <c r="C460" s="203" t="s">
        <v>11898</v>
      </c>
      <c r="D460" s="203" t="s">
        <v>11899</v>
      </c>
      <c r="E460" s="203" t="s">
        <v>11900</v>
      </c>
      <c r="F460" s="203" t="s">
        <v>9451</v>
      </c>
      <c r="G460" s="203" t="s">
        <v>11900</v>
      </c>
      <c r="H460" s="203" t="s">
        <v>11901</v>
      </c>
      <c r="I460" s="203" t="s">
        <v>9504</v>
      </c>
      <c r="J460" s="203" t="s">
        <v>11902</v>
      </c>
      <c r="K460" s="84">
        <v>46048</v>
      </c>
      <c r="L460" s="84">
        <v>46049</v>
      </c>
      <c r="M460" s="84">
        <v>46168</v>
      </c>
      <c r="N460" s="203" t="s">
        <v>10315</v>
      </c>
      <c r="O460" s="86">
        <v>12000000</v>
      </c>
      <c r="P460" s="203" t="s">
        <v>11903</v>
      </c>
      <c r="Q460" s="203" t="s">
        <v>11902</v>
      </c>
      <c r="R460" s="84">
        <v>46048</v>
      </c>
      <c r="S460" s="84">
        <v>46048</v>
      </c>
      <c r="T460" s="84"/>
      <c r="U460" s="84"/>
      <c r="V460" s="84"/>
      <c r="W460" s="203" t="s">
        <v>9457</v>
      </c>
    </row>
    <row r="461" spans="1:23" x14ac:dyDescent="0.3">
      <c r="A461" s="203" t="s">
        <v>1505</v>
      </c>
      <c r="B461" s="203" t="s">
        <v>1246</v>
      </c>
      <c r="C461" s="203" t="s">
        <v>12189</v>
      </c>
      <c r="D461" s="203" t="s">
        <v>12190</v>
      </c>
      <c r="E461" s="203" t="s">
        <v>12191</v>
      </c>
      <c r="F461" s="203" t="s">
        <v>9451</v>
      </c>
      <c r="G461" s="203" t="s">
        <v>12191</v>
      </c>
      <c r="H461" s="203" t="s">
        <v>12192</v>
      </c>
      <c r="I461" s="203" t="s">
        <v>9453</v>
      </c>
      <c r="J461" s="203" t="s">
        <v>12193</v>
      </c>
      <c r="K461" s="84">
        <v>45924</v>
      </c>
      <c r="L461" s="84">
        <v>45924</v>
      </c>
      <c r="M461" s="84">
        <v>46022</v>
      </c>
      <c r="N461" s="203" t="s">
        <v>11178</v>
      </c>
      <c r="O461" s="86">
        <v>13287990</v>
      </c>
      <c r="P461" s="203" t="s">
        <v>12194</v>
      </c>
      <c r="Q461" s="203" t="s">
        <v>12193</v>
      </c>
      <c r="R461" s="84">
        <v>45922</v>
      </c>
      <c r="S461" s="84">
        <v>45922</v>
      </c>
      <c r="T461" s="84"/>
      <c r="U461" s="84"/>
      <c r="V461" s="84"/>
      <c r="W461" s="203" t="s">
        <v>9457</v>
      </c>
    </row>
    <row r="462" spans="1:23" x14ac:dyDescent="0.3">
      <c r="A462" s="203" t="s">
        <v>1605</v>
      </c>
      <c r="B462" s="203" t="s">
        <v>1247</v>
      </c>
      <c r="C462" s="203" t="s">
        <v>11148</v>
      </c>
      <c r="D462" s="203" t="s">
        <v>11149</v>
      </c>
      <c r="E462" s="203" t="s">
        <v>11150</v>
      </c>
      <c r="F462" s="203" t="s">
        <v>9451</v>
      </c>
      <c r="G462" s="203" t="s">
        <v>11150</v>
      </c>
      <c r="H462" s="203" t="s">
        <v>11151</v>
      </c>
      <c r="I462" s="203" t="s">
        <v>9453</v>
      </c>
      <c r="J462" s="203" t="s">
        <v>11152</v>
      </c>
      <c r="K462" s="84">
        <v>46242</v>
      </c>
      <c r="L462" s="84">
        <v>46246</v>
      </c>
      <c r="M462" s="84">
        <v>46387</v>
      </c>
      <c r="N462" s="203" t="s">
        <v>11153</v>
      </c>
      <c r="O462" s="86">
        <v>20751191</v>
      </c>
      <c r="P462" s="203" t="s">
        <v>33547</v>
      </c>
      <c r="Q462" s="203" t="s">
        <v>11152</v>
      </c>
      <c r="R462" s="84">
        <v>46241</v>
      </c>
      <c r="S462" s="84">
        <v>46241</v>
      </c>
      <c r="T462" s="84"/>
      <c r="U462" s="84"/>
      <c r="V462" s="84"/>
      <c r="W462" s="203" t="s">
        <v>9457</v>
      </c>
    </row>
    <row r="463" spans="1:23" x14ac:dyDescent="0.3">
      <c r="A463" s="203" t="s">
        <v>1665</v>
      </c>
      <c r="B463" s="203" t="s">
        <v>1247</v>
      </c>
      <c r="C463" s="203" t="s">
        <v>13370</v>
      </c>
      <c r="D463" s="203" t="s">
        <v>13371</v>
      </c>
      <c r="E463" s="203" t="s">
        <v>13372</v>
      </c>
      <c r="F463" s="203" t="s">
        <v>9451</v>
      </c>
      <c r="G463" s="203" t="s">
        <v>13372</v>
      </c>
      <c r="H463" s="203" t="s">
        <v>13373</v>
      </c>
      <c r="I463" s="203" t="s">
        <v>9504</v>
      </c>
      <c r="J463" s="203" t="s">
        <v>13374</v>
      </c>
      <c r="K463" s="84">
        <v>46046</v>
      </c>
      <c r="L463" s="84">
        <v>46048</v>
      </c>
      <c r="M463" s="84">
        <v>46167</v>
      </c>
      <c r="N463" s="203" t="s">
        <v>11034</v>
      </c>
      <c r="O463" s="86">
        <v>20000000</v>
      </c>
      <c r="P463" s="203" t="s">
        <v>13375</v>
      </c>
      <c r="Q463" s="203" t="s">
        <v>13374</v>
      </c>
      <c r="R463" s="84">
        <v>46045</v>
      </c>
      <c r="S463" s="84">
        <v>46045</v>
      </c>
      <c r="T463" s="84"/>
      <c r="U463" s="84"/>
      <c r="V463" s="84"/>
      <c r="W463" s="203" t="s">
        <v>9457</v>
      </c>
    </row>
    <row r="464" spans="1:23" x14ac:dyDescent="0.3">
      <c r="A464" s="203" t="s">
        <v>1476</v>
      </c>
      <c r="B464" s="203" t="s">
        <v>1246</v>
      </c>
      <c r="C464" s="203" t="s">
        <v>10616</v>
      </c>
      <c r="D464" s="203" t="s">
        <v>10617</v>
      </c>
      <c r="E464" s="203" t="s">
        <v>10618</v>
      </c>
      <c r="F464" s="203" t="s">
        <v>9451</v>
      </c>
      <c r="G464" s="203" t="s">
        <v>10618</v>
      </c>
      <c r="H464" s="203" t="s">
        <v>10619</v>
      </c>
      <c r="I464" s="203" t="s">
        <v>9462</v>
      </c>
      <c r="J464" s="203" t="s">
        <v>10620</v>
      </c>
      <c r="K464" s="84">
        <v>45891</v>
      </c>
      <c r="L464" s="84">
        <v>45892</v>
      </c>
      <c r="M464" s="84">
        <v>46022</v>
      </c>
      <c r="N464" s="203" t="s">
        <v>10621</v>
      </c>
      <c r="O464" s="86">
        <v>17274387</v>
      </c>
      <c r="P464" s="203" t="s">
        <v>10622</v>
      </c>
      <c r="Q464" s="203" t="s">
        <v>10620</v>
      </c>
      <c r="R464" s="84">
        <v>45891</v>
      </c>
      <c r="S464" s="84">
        <v>45891</v>
      </c>
      <c r="T464" s="84"/>
      <c r="U464" s="84"/>
      <c r="V464" s="84"/>
      <c r="W464" s="203" t="s">
        <v>9457</v>
      </c>
    </row>
    <row r="465" spans="1:23" x14ac:dyDescent="0.3">
      <c r="A465" s="203" t="s">
        <v>1572</v>
      </c>
      <c r="B465" s="203" t="s">
        <v>1246</v>
      </c>
      <c r="C465" s="203" t="s">
        <v>12195</v>
      </c>
      <c r="D465" s="203" t="s">
        <v>12196</v>
      </c>
      <c r="E465" s="203" t="s">
        <v>12197</v>
      </c>
      <c r="F465" s="203" t="s">
        <v>9451</v>
      </c>
      <c r="G465" s="203" t="s">
        <v>12197</v>
      </c>
      <c r="H465" s="203" t="s">
        <v>12198</v>
      </c>
      <c r="I465" s="203" t="s">
        <v>9453</v>
      </c>
      <c r="J465" s="203" t="s">
        <v>12199</v>
      </c>
      <c r="K465" s="84">
        <v>45926</v>
      </c>
      <c r="L465" s="84">
        <v>45930</v>
      </c>
      <c r="M465" s="84">
        <v>46020</v>
      </c>
      <c r="N465" s="203" t="s">
        <v>12200</v>
      </c>
      <c r="O465" s="86">
        <v>15000000</v>
      </c>
      <c r="P465" s="203" t="s">
        <v>12201</v>
      </c>
      <c r="Q465" s="203" t="s">
        <v>12199</v>
      </c>
      <c r="R465" s="84">
        <v>45925</v>
      </c>
      <c r="S465" s="84">
        <v>45925</v>
      </c>
      <c r="T465" s="84"/>
      <c r="U465" s="84"/>
      <c r="V465" s="84"/>
      <c r="W465" s="203" t="s">
        <v>9457</v>
      </c>
    </row>
    <row r="466" spans="1:23" x14ac:dyDescent="0.3">
      <c r="A466" s="203" t="s">
        <v>1726</v>
      </c>
      <c r="B466" s="203" t="s">
        <v>1246</v>
      </c>
      <c r="C466" s="203" t="s">
        <v>12257</v>
      </c>
      <c r="D466" s="203" t="s">
        <v>12258</v>
      </c>
      <c r="E466" s="203" t="s">
        <v>12259</v>
      </c>
      <c r="F466" s="203" t="s">
        <v>9451</v>
      </c>
      <c r="G466" s="203" t="s">
        <v>12259</v>
      </c>
      <c r="H466" s="203" t="s">
        <v>12260</v>
      </c>
      <c r="I466" s="203" t="s">
        <v>9453</v>
      </c>
      <c r="J466" s="203" t="s">
        <v>12261</v>
      </c>
      <c r="K466" s="84">
        <v>45716</v>
      </c>
      <c r="L466" s="84">
        <v>45719</v>
      </c>
      <c r="M466" s="84">
        <v>45810</v>
      </c>
      <c r="N466" s="203" t="s">
        <v>12262</v>
      </c>
      <c r="O466" s="86">
        <v>11100000</v>
      </c>
      <c r="P466" s="203" t="s">
        <v>12263</v>
      </c>
      <c r="Q466" s="203" t="s">
        <v>12261</v>
      </c>
      <c r="R466" s="84">
        <v>45716</v>
      </c>
      <c r="S466" s="84">
        <v>45716</v>
      </c>
      <c r="T466" s="84"/>
      <c r="U466" s="84"/>
      <c r="V466" s="84"/>
      <c r="W466" s="203" t="s">
        <v>9457</v>
      </c>
    </row>
    <row r="467" spans="1:23" x14ac:dyDescent="0.3">
      <c r="A467" s="203" t="s">
        <v>5454</v>
      </c>
      <c r="B467" s="203" t="s">
        <v>1245</v>
      </c>
      <c r="C467" s="203" t="s">
        <v>12202</v>
      </c>
      <c r="D467" s="203" t="s">
        <v>12203</v>
      </c>
      <c r="E467" s="203" t="s">
        <v>12204</v>
      </c>
      <c r="F467" s="203" t="s">
        <v>9451</v>
      </c>
      <c r="G467" s="203" t="s">
        <v>12204</v>
      </c>
      <c r="H467" s="203" t="s">
        <v>12205</v>
      </c>
      <c r="I467" s="203" t="s">
        <v>9453</v>
      </c>
      <c r="J467" s="203" t="s">
        <v>12206</v>
      </c>
      <c r="K467" s="84">
        <v>45544</v>
      </c>
      <c r="L467" s="84">
        <v>45555</v>
      </c>
      <c r="M467" s="84">
        <v>45645</v>
      </c>
      <c r="N467" s="203" t="s">
        <v>12207</v>
      </c>
      <c r="O467" s="86">
        <v>10500000</v>
      </c>
      <c r="P467" s="203" t="s">
        <v>12208</v>
      </c>
      <c r="Q467" s="203" t="s">
        <v>12206</v>
      </c>
      <c r="R467" s="84">
        <v>45541</v>
      </c>
      <c r="S467" s="84">
        <v>45541</v>
      </c>
      <c r="T467" s="84"/>
      <c r="U467" s="84"/>
      <c r="V467" s="84"/>
      <c r="W467" s="203" t="s">
        <v>9457</v>
      </c>
    </row>
    <row r="468" spans="1:23" x14ac:dyDescent="0.3">
      <c r="A468" s="203" t="s">
        <v>1655</v>
      </c>
      <c r="B468" s="203" t="s">
        <v>1247</v>
      </c>
      <c r="C468" s="203" t="s">
        <v>12285</v>
      </c>
      <c r="D468" s="203" t="s">
        <v>12286</v>
      </c>
      <c r="E468" s="203" t="s">
        <v>12287</v>
      </c>
      <c r="F468" s="203" t="s">
        <v>9451</v>
      </c>
      <c r="G468" s="203" t="s">
        <v>12287</v>
      </c>
      <c r="H468" s="203" t="s">
        <v>12288</v>
      </c>
      <c r="I468" s="203" t="s">
        <v>9453</v>
      </c>
      <c r="J468" s="203" t="s">
        <v>12289</v>
      </c>
      <c r="K468" s="84">
        <v>46052</v>
      </c>
      <c r="L468" s="84">
        <v>46052</v>
      </c>
      <c r="M468" s="84">
        <v>46172</v>
      </c>
      <c r="N468" s="203" t="s">
        <v>10590</v>
      </c>
      <c r="O468" s="86">
        <v>13317592</v>
      </c>
      <c r="P468" s="203" t="s">
        <v>12290</v>
      </c>
      <c r="Q468" s="203" t="s">
        <v>12289</v>
      </c>
      <c r="R468" s="84">
        <v>46052</v>
      </c>
      <c r="S468" s="84">
        <v>46052</v>
      </c>
      <c r="T468" s="84"/>
      <c r="U468" s="84"/>
      <c r="V468" s="84"/>
      <c r="W468" s="203" t="s">
        <v>9457</v>
      </c>
    </row>
    <row r="469" spans="1:23" x14ac:dyDescent="0.3">
      <c r="A469" s="203" t="s">
        <v>1476</v>
      </c>
      <c r="B469" s="203" t="s">
        <v>1246</v>
      </c>
      <c r="C469" s="203" t="s">
        <v>12250</v>
      </c>
      <c r="D469" s="203" t="s">
        <v>12251</v>
      </c>
      <c r="E469" s="203" t="s">
        <v>12252</v>
      </c>
      <c r="F469" s="203" t="s">
        <v>9451</v>
      </c>
      <c r="G469" s="203" t="s">
        <v>12252</v>
      </c>
      <c r="H469" s="203" t="s">
        <v>12253</v>
      </c>
      <c r="I469" s="203" t="s">
        <v>9462</v>
      </c>
      <c r="J469" s="203" t="s">
        <v>12254</v>
      </c>
      <c r="K469" s="84">
        <v>45708</v>
      </c>
      <c r="L469" s="84">
        <v>45709</v>
      </c>
      <c r="M469" s="84">
        <v>45889</v>
      </c>
      <c r="N469" s="203" t="s">
        <v>12255</v>
      </c>
      <c r="O469" s="86">
        <v>15844446</v>
      </c>
      <c r="P469" s="203" t="s">
        <v>12256</v>
      </c>
      <c r="Q469" s="203" t="s">
        <v>12254</v>
      </c>
      <c r="R469" s="84">
        <v>45706</v>
      </c>
      <c r="S469" s="84">
        <v>45706</v>
      </c>
      <c r="T469" s="84"/>
      <c r="U469" s="84"/>
      <c r="V469" s="84"/>
      <c r="W469" s="203" t="s">
        <v>9457</v>
      </c>
    </row>
    <row r="470" spans="1:23" x14ac:dyDescent="0.3">
      <c r="A470" s="203" t="s">
        <v>1779</v>
      </c>
      <c r="B470" s="203" t="s">
        <v>1245</v>
      </c>
      <c r="C470" s="203" t="s">
        <v>12237</v>
      </c>
      <c r="D470" s="203" t="s">
        <v>12238</v>
      </c>
      <c r="E470" s="203" t="s">
        <v>12239</v>
      </c>
      <c r="F470" s="203" t="s">
        <v>9451</v>
      </c>
      <c r="G470" s="203" t="s">
        <v>12239</v>
      </c>
      <c r="H470" s="203" t="s">
        <v>12240</v>
      </c>
      <c r="I470" s="203" t="s">
        <v>9504</v>
      </c>
      <c r="J470" s="203" t="s">
        <v>11950</v>
      </c>
      <c r="K470" s="84">
        <v>45656</v>
      </c>
      <c r="L470" s="84">
        <v>45656</v>
      </c>
      <c r="M470" s="84">
        <v>45776</v>
      </c>
      <c r="N470" s="203" t="s">
        <v>12241</v>
      </c>
      <c r="O470" s="86">
        <v>23200000</v>
      </c>
      <c r="P470" s="203" t="s">
        <v>12242</v>
      </c>
      <c r="Q470" s="203" t="s">
        <v>11950</v>
      </c>
      <c r="R470" s="84">
        <v>45656</v>
      </c>
      <c r="S470" s="84">
        <v>45656</v>
      </c>
      <c r="T470" s="84"/>
      <c r="U470" s="84"/>
      <c r="V470" s="84"/>
      <c r="W470" s="203" t="s">
        <v>9457</v>
      </c>
    </row>
    <row r="471" spans="1:23" x14ac:dyDescent="0.3">
      <c r="A471" s="203" t="s">
        <v>1779</v>
      </c>
      <c r="B471" s="203" t="s">
        <v>1245</v>
      </c>
      <c r="C471" s="203" t="s">
        <v>12298</v>
      </c>
      <c r="D471" s="203" t="s">
        <v>12299</v>
      </c>
      <c r="E471" s="203" t="s">
        <v>12300</v>
      </c>
      <c r="F471" s="203" t="s">
        <v>9451</v>
      </c>
      <c r="G471" s="203" t="s">
        <v>12300</v>
      </c>
      <c r="H471" s="203" t="s">
        <v>12301</v>
      </c>
      <c r="I471" s="203" t="s">
        <v>9504</v>
      </c>
      <c r="J471" s="203" t="s">
        <v>11950</v>
      </c>
      <c r="K471" s="84">
        <v>45656</v>
      </c>
      <c r="L471" s="84">
        <v>45659</v>
      </c>
      <c r="M471" s="84">
        <v>45778</v>
      </c>
      <c r="N471" s="203" t="s">
        <v>10329</v>
      </c>
      <c r="O471" s="86">
        <v>12000000</v>
      </c>
      <c r="P471" s="203" t="s">
        <v>12302</v>
      </c>
      <c r="Q471" s="203" t="s">
        <v>11950</v>
      </c>
      <c r="R471" s="84">
        <v>45656</v>
      </c>
      <c r="S471" s="84">
        <v>45656</v>
      </c>
      <c r="T471" s="84"/>
      <c r="U471" s="84"/>
      <c r="V471" s="84"/>
      <c r="W471" s="203" t="s">
        <v>9457</v>
      </c>
    </row>
    <row r="472" spans="1:23" x14ac:dyDescent="0.3">
      <c r="A472" s="203" t="s">
        <v>3253</v>
      </c>
      <c r="B472" s="203" t="s">
        <v>1245</v>
      </c>
      <c r="C472" s="203" t="s">
        <v>12516</v>
      </c>
      <c r="D472" s="203" t="s">
        <v>12517</v>
      </c>
      <c r="E472" s="203" t="s">
        <v>12518</v>
      </c>
      <c r="F472" s="203" t="s">
        <v>9451</v>
      </c>
      <c r="G472" s="203" t="s">
        <v>12518</v>
      </c>
      <c r="H472" s="203" t="s">
        <v>12519</v>
      </c>
      <c r="I472" s="203" t="s">
        <v>9462</v>
      </c>
      <c r="J472" s="203" t="s">
        <v>12520</v>
      </c>
      <c r="K472" s="84">
        <v>45587</v>
      </c>
      <c r="L472" s="84">
        <v>45588</v>
      </c>
      <c r="M472" s="84">
        <v>45657</v>
      </c>
      <c r="N472" s="203" t="s">
        <v>10122</v>
      </c>
      <c r="O472" s="86">
        <v>9301593</v>
      </c>
      <c r="P472" s="203" t="s">
        <v>12521</v>
      </c>
      <c r="Q472" s="203" t="s">
        <v>12520</v>
      </c>
      <c r="R472" s="84">
        <v>45587</v>
      </c>
      <c r="S472" s="84">
        <v>45587</v>
      </c>
      <c r="T472" s="84"/>
      <c r="U472" s="84"/>
      <c r="V472" s="84"/>
      <c r="W472" s="203" t="s">
        <v>9457</v>
      </c>
    </row>
    <row r="473" spans="1:23" x14ac:dyDescent="0.3">
      <c r="A473" s="203" t="s">
        <v>1564</v>
      </c>
      <c r="B473" s="203" t="s">
        <v>1247</v>
      </c>
      <c r="C473" s="203" t="s">
        <v>12270</v>
      </c>
      <c r="D473" s="203" t="s">
        <v>12271</v>
      </c>
      <c r="E473" s="203" t="s">
        <v>12272</v>
      </c>
      <c r="F473" s="203" t="s">
        <v>9451</v>
      </c>
      <c r="G473" s="203" t="s">
        <v>12272</v>
      </c>
      <c r="H473" s="203" t="s">
        <v>12273</v>
      </c>
      <c r="I473" s="203" t="s">
        <v>9453</v>
      </c>
      <c r="J473" s="203" t="s">
        <v>12274</v>
      </c>
      <c r="K473" s="84">
        <v>46048</v>
      </c>
      <c r="L473" s="84">
        <v>46051</v>
      </c>
      <c r="M473" s="84">
        <v>46323</v>
      </c>
      <c r="N473" s="203" t="s">
        <v>12275</v>
      </c>
      <c r="O473" s="86">
        <v>33740982</v>
      </c>
      <c r="P473" s="203" t="s">
        <v>12276</v>
      </c>
      <c r="Q473" s="203" t="s">
        <v>12277</v>
      </c>
      <c r="R473" s="84">
        <v>46046</v>
      </c>
      <c r="S473" s="84">
        <v>46046</v>
      </c>
      <c r="T473" s="84"/>
      <c r="U473" s="84"/>
      <c r="V473" s="84"/>
      <c r="W473" s="203" t="s">
        <v>9457</v>
      </c>
    </row>
    <row r="474" spans="1:23" x14ac:dyDescent="0.3">
      <c r="A474" s="203" t="s">
        <v>1665</v>
      </c>
      <c r="B474" s="203" t="s">
        <v>1247</v>
      </c>
      <c r="C474" s="203" t="s">
        <v>12291</v>
      </c>
      <c r="D474" s="203" t="s">
        <v>12292</v>
      </c>
      <c r="E474" s="203" t="s">
        <v>12293</v>
      </c>
      <c r="F474" s="203" t="s">
        <v>9451</v>
      </c>
      <c r="G474" s="203" t="s">
        <v>12293</v>
      </c>
      <c r="H474" s="203" t="s">
        <v>12294</v>
      </c>
      <c r="I474" s="203" t="s">
        <v>9504</v>
      </c>
      <c r="J474" s="203" t="s">
        <v>12295</v>
      </c>
      <c r="K474" s="84">
        <v>46046</v>
      </c>
      <c r="L474" s="84">
        <v>46049</v>
      </c>
      <c r="M474" s="84">
        <v>46183</v>
      </c>
      <c r="N474" s="203" t="s">
        <v>12296</v>
      </c>
      <c r="O474" s="86">
        <v>27000000</v>
      </c>
      <c r="P474" s="203" t="s">
        <v>12297</v>
      </c>
      <c r="Q474" s="203" t="s">
        <v>12295</v>
      </c>
      <c r="R474" s="84">
        <v>46045</v>
      </c>
      <c r="S474" s="84">
        <v>46045</v>
      </c>
      <c r="T474" s="84"/>
      <c r="U474" s="84"/>
      <c r="V474" s="84"/>
      <c r="W474" s="203" t="s">
        <v>9457</v>
      </c>
    </row>
    <row r="475" spans="1:23" x14ac:dyDescent="0.3">
      <c r="A475" s="203" t="s">
        <v>1476</v>
      </c>
      <c r="B475" s="203" t="s">
        <v>1246</v>
      </c>
      <c r="C475" s="203" t="s">
        <v>12315</v>
      </c>
      <c r="D475" s="203" t="s">
        <v>12316</v>
      </c>
      <c r="E475" s="203" t="s">
        <v>12317</v>
      </c>
      <c r="F475" s="203" t="s">
        <v>9451</v>
      </c>
      <c r="G475" s="203" t="s">
        <v>12317</v>
      </c>
      <c r="H475" s="203" t="s">
        <v>12318</v>
      </c>
      <c r="I475" s="203" t="s">
        <v>9462</v>
      </c>
      <c r="J475" s="203" t="s">
        <v>10229</v>
      </c>
      <c r="K475" s="84">
        <v>45707</v>
      </c>
      <c r="L475" s="84">
        <v>45708</v>
      </c>
      <c r="M475" s="84">
        <v>45888</v>
      </c>
      <c r="N475" s="203" t="s">
        <v>10230</v>
      </c>
      <c r="O475" s="86">
        <v>23918382</v>
      </c>
      <c r="P475" s="203" t="s">
        <v>12319</v>
      </c>
      <c r="Q475" s="203" t="s">
        <v>10229</v>
      </c>
      <c r="R475" s="84">
        <v>45706</v>
      </c>
      <c r="S475" s="84">
        <v>45706</v>
      </c>
      <c r="T475" s="84"/>
      <c r="U475" s="84"/>
      <c r="V475" s="84"/>
      <c r="W475" s="203" t="s">
        <v>9457</v>
      </c>
    </row>
    <row r="476" spans="1:23" x14ac:dyDescent="0.3">
      <c r="A476" s="203" t="s">
        <v>3328</v>
      </c>
      <c r="B476" s="203" t="s">
        <v>1245</v>
      </c>
      <c r="C476" s="203" t="s">
        <v>12303</v>
      </c>
      <c r="D476" s="203" t="s">
        <v>12304</v>
      </c>
      <c r="E476" s="203" t="s">
        <v>12305</v>
      </c>
      <c r="F476" s="203" t="s">
        <v>9451</v>
      </c>
      <c r="G476" s="203" t="s">
        <v>12305</v>
      </c>
      <c r="H476" s="203" t="s">
        <v>12306</v>
      </c>
      <c r="I476" s="203" t="s">
        <v>9453</v>
      </c>
      <c r="J476" s="203" t="s">
        <v>12307</v>
      </c>
      <c r="K476" s="84">
        <v>45624</v>
      </c>
      <c r="L476" s="84">
        <v>45625</v>
      </c>
      <c r="M476" s="84">
        <v>45654</v>
      </c>
      <c r="N476" s="203" t="s">
        <v>9712</v>
      </c>
      <c r="O476" s="86">
        <v>5070600</v>
      </c>
      <c r="P476" s="203" t="s">
        <v>12308</v>
      </c>
      <c r="Q476" s="203" t="s">
        <v>12307</v>
      </c>
      <c r="R476" s="84">
        <v>45622</v>
      </c>
      <c r="S476" s="84">
        <v>45622</v>
      </c>
      <c r="T476" s="84"/>
      <c r="U476" s="84"/>
      <c r="V476" s="84"/>
      <c r="W476" s="203" t="s">
        <v>9457</v>
      </c>
    </row>
    <row r="477" spans="1:23" x14ac:dyDescent="0.3">
      <c r="A477" s="203" t="s">
        <v>1605</v>
      </c>
      <c r="B477" s="203" t="s">
        <v>1247</v>
      </c>
      <c r="C477" s="203" t="s">
        <v>12309</v>
      </c>
      <c r="D477" s="203" t="s">
        <v>12310</v>
      </c>
      <c r="E477" s="203" t="s">
        <v>12311</v>
      </c>
      <c r="F477" s="203" t="s">
        <v>9451</v>
      </c>
      <c r="G477" s="203" t="s">
        <v>12311</v>
      </c>
      <c r="H477" s="203" t="s">
        <v>12312</v>
      </c>
      <c r="I477" s="203" t="s">
        <v>9453</v>
      </c>
      <c r="J477" s="203" t="s">
        <v>12313</v>
      </c>
      <c r="K477" s="84">
        <v>46226</v>
      </c>
      <c r="L477" s="84">
        <v>46230</v>
      </c>
      <c r="M477" s="84">
        <v>46382</v>
      </c>
      <c r="N477" s="203" t="s">
        <v>11882</v>
      </c>
      <c r="O477" s="86">
        <v>21466750</v>
      </c>
      <c r="P477" s="203" t="s">
        <v>12314</v>
      </c>
      <c r="Q477" s="203" t="s">
        <v>12313</v>
      </c>
      <c r="R477" s="84">
        <v>46226</v>
      </c>
      <c r="S477" s="84">
        <v>46226</v>
      </c>
      <c r="T477" s="84"/>
      <c r="U477" s="84"/>
      <c r="V477" s="84"/>
      <c r="W477" s="203" t="s">
        <v>9457</v>
      </c>
    </row>
    <row r="478" spans="1:23" x14ac:dyDescent="0.3">
      <c r="A478" s="203" t="s">
        <v>1572</v>
      </c>
      <c r="B478" s="203" t="s">
        <v>1246</v>
      </c>
      <c r="C478" s="203" t="s">
        <v>9585</v>
      </c>
      <c r="D478" s="203" t="s">
        <v>9586</v>
      </c>
      <c r="E478" s="203" t="s">
        <v>9587</v>
      </c>
      <c r="F478" s="203" t="s">
        <v>9451</v>
      </c>
      <c r="G478" s="203" t="s">
        <v>9587</v>
      </c>
      <c r="H478" s="203" t="s">
        <v>9588</v>
      </c>
      <c r="I478" s="203" t="s">
        <v>9453</v>
      </c>
      <c r="J478" s="203" t="s">
        <v>9589</v>
      </c>
      <c r="K478" s="84">
        <v>45931</v>
      </c>
      <c r="L478" s="84">
        <v>45931</v>
      </c>
      <c r="M478" s="84">
        <v>46022</v>
      </c>
      <c r="N478" s="203" t="s">
        <v>9590</v>
      </c>
      <c r="O478" s="86">
        <v>11100000</v>
      </c>
      <c r="P478" s="203" t="s">
        <v>9591</v>
      </c>
      <c r="Q478" s="203" t="s">
        <v>9589</v>
      </c>
      <c r="R478" s="84">
        <v>45931</v>
      </c>
      <c r="S478" s="84">
        <v>45931</v>
      </c>
      <c r="T478" s="84"/>
      <c r="U478" s="84"/>
      <c r="V478" s="84"/>
      <c r="W478" s="203" t="s">
        <v>9457</v>
      </c>
    </row>
    <row r="479" spans="1:23" x14ac:dyDescent="0.3">
      <c r="A479" s="203" t="s">
        <v>1447</v>
      </c>
      <c r="B479" s="203" t="s">
        <v>1246</v>
      </c>
      <c r="C479" s="203" t="s">
        <v>12102</v>
      </c>
      <c r="D479" s="203" t="s">
        <v>12103</v>
      </c>
      <c r="E479" s="203" t="s">
        <v>12104</v>
      </c>
      <c r="F479" s="203" t="s">
        <v>9451</v>
      </c>
      <c r="G479" s="203" t="s">
        <v>12104</v>
      </c>
      <c r="H479" s="203" t="s">
        <v>12105</v>
      </c>
      <c r="I479" s="203" t="s">
        <v>9504</v>
      </c>
      <c r="J479" s="203" t="s">
        <v>12106</v>
      </c>
      <c r="K479" s="84">
        <v>45931</v>
      </c>
      <c r="L479" s="84">
        <v>45931</v>
      </c>
      <c r="M479" s="84">
        <v>46022</v>
      </c>
      <c r="N479" s="203" t="s">
        <v>12107</v>
      </c>
      <c r="O479" s="86">
        <v>11246994</v>
      </c>
      <c r="P479" s="203" t="s">
        <v>12108</v>
      </c>
      <c r="Q479" s="203" t="s">
        <v>12106</v>
      </c>
      <c r="R479" s="84">
        <v>45930</v>
      </c>
      <c r="S479" s="84">
        <v>45930</v>
      </c>
      <c r="T479" s="84"/>
      <c r="U479" s="84"/>
      <c r="V479" s="84"/>
      <c r="W479" s="203" t="s">
        <v>9457</v>
      </c>
    </row>
    <row r="480" spans="1:23" x14ac:dyDescent="0.3">
      <c r="A480" s="203" t="s">
        <v>5454</v>
      </c>
      <c r="B480" s="203" t="s">
        <v>1245</v>
      </c>
      <c r="C480" s="203" t="s">
        <v>13766</v>
      </c>
      <c r="D480" s="203" t="s">
        <v>13767</v>
      </c>
      <c r="E480" s="203" t="s">
        <v>13768</v>
      </c>
      <c r="F480" s="203" t="s">
        <v>9451</v>
      </c>
      <c r="G480" s="203" t="s">
        <v>13768</v>
      </c>
      <c r="H480" s="203" t="s">
        <v>13769</v>
      </c>
      <c r="I480" s="203" t="s">
        <v>9453</v>
      </c>
      <c r="J480" s="203" t="s">
        <v>13770</v>
      </c>
      <c r="K480" s="84">
        <v>45562</v>
      </c>
      <c r="L480" s="84">
        <v>45562</v>
      </c>
      <c r="M480" s="84">
        <v>45652</v>
      </c>
      <c r="N480" s="203" t="s">
        <v>13771</v>
      </c>
      <c r="O480" s="86">
        <v>9000000</v>
      </c>
      <c r="P480" s="203" t="s">
        <v>13772</v>
      </c>
      <c r="Q480" s="203" t="s">
        <v>13770</v>
      </c>
      <c r="R480" s="84">
        <v>45561</v>
      </c>
      <c r="S480" s="84">
        <v>45561</v>
      </c>
      <c r="T480" s="84"/>
      <c r="U480" s="84"/>
      <c r="V480" s="84"/>
      <c r="W480" s="203" t="s">
        <v>9457</v>
      </c>
    </row>
    <row r="481" spans="1:23" x14ac:dyDescent="0.3">
      <c r="A481" s="203" t="s">
        <v>1572</v>
      </c>
      <c r="B481" s="203" t="s">
        <v>1246</v>
      </c>
      <c r="C481" s="203" t="s">
        <v>12347</v>
      </c>
      <c r="D481" s="203" t="s">
        <v>12348</v>
      </c>
      <c r="E481" s="203" t="s">
        <v>12349</v>
      </c>
      <c r="F481" s="203" t="s">
        <v>9451</v>
      </c>
      <c r="G481" s="203" t="s">
        <v>12349</v>
      </c>
      <c r="H481" s="203" t="s">
        <v>12350</v>
      </c>
      <c r="I481" s="203" t="s">
        <v>9453</v>
      </c>
      <c r="J481" s="203" t="s">
        <v>10114</v>
      </c>
      <c r="K481" s="84">
        <v>45922</v>
      </c>
      <c r="L481" s="84">
        <v>45923</v>
      </c>
      <c r="M481" s="84">
        <v>46013</v>
      </c>
      <c r="N481" s="203" t="s">
        <v>12351</v>
      </c>
      <c r="O481" s="86">
        <v>11700000</v>
      </c>
      <c r="P481" s="203" t="s">
        <v>12352</v>
      </c>
      <c r="Q481" s="203" t="s">
        <v>10114</v>
      </c>
      <c r="R481" s="84">
        <v>45919</v>
      </c>
      <c r="S481" s="84">
        <v>45919</v>
      </c>
      <c r="T481" s="84"/>
      <c r="U481" s="84"/>
      <c r="V481" s="84"/>
      <c r="W481" s="203" t="s">
        <v>9457</v>
      </c>
    </row>
    <row r="482" spans="1:23" x14ac:dyDescent="0.3">
      <c r="A482" s="203" t="s">
        <v>5454</v>
      </c>
      <c r="B482" s="203" t="s">
        <v>1245</v>
      </c>
      <c r="C482" s="203" t="s">
        <v>11720</v>
      </c>
      <c r="D482" s="203" t="s">
        <v>11721</v>
      </c>
      <c r="E482" s="203" t="s">
        <v>11722</v>
      </c>
      <c r="F482" s="203" t="s">
        <v>9451</v>
      </c>
      <c r="G482" s="203" t="s">
        <v>11722</v>
      </c>
      <c r="H482" s="203" t="s">
        <v>11723</v>
      </c>
      <c r="I482" s="203" t="s">
        <v>9453</v>
      </c>
      <c r="J482" s="203" t="s">
        <v>11724</v>
      </c>
      <c r="K482" s="84">
        <v>45537</v>
      </c>
      <c r="L482" s="84">
        <v>45537</v>
      </c>
      <c r="M482" s="84">
        <v>45627</v>
      </c>
      <c r="N482" s="203" t="s">
        <v>11725</v>
      </c>
      <c r="O482" s="86">
        <v>10500000</v>
      </c>
      <c r="P482" s="203" t="s">
        <v>11726</v>
      </c>
      <c r="Q482" s="203" t="s">
        <v>11724</v>
      </c>
      <c r="R482" s="84">
        <v>45534</v>
      </c>
      <c r="S482" s="84">
        <v>45534</v>
      </c>
      <c r="T482" s="84"/>
      <c r="U482" s="84"/>
      <c r="V482" s="84"/>
      <c r="W482" s="203" t="s">
        <v>9457</v>
      </c>
    </row>
    <row r="483" spans="1:23" x14ac:dyDescent="0.3">
      <c r="A483" s="203" t="s">
        <v>5454</v>
      </c>
      <c r="B483" s="203" t="s">
        <v>1245</v>
      </c>
      <c r="C483" s="203" t="s">
        <v>12366</v>
      </c>
      <c r="D483" s="203" t="s">
        <v>12367</v>
      </c>
      <c r="E483" s="203" t="s">
        <v>12368</v>
      </c>
      <c r="F483" s="203" t="s">
        <v>9451</v>
      </c>
      <c r="G483" s="203" t="s">
        <v>12368</v>
      </c>
      <c r="H483" s="203" t="s">
        <v>12367</v>
      </c>
      <c r="I483" s="203" t="s">
        <v>9739</v>
      </c>
      <c r="J483" s="203" t="s">
        <v>9470</v>
      </c>
      <c r="K483" s="84"/>
      <c r="L483" s="84"/>
      <c r="M483" s="84">
        <v>45653</v>
      </c>
      <c r="N483" s="203" t="s">
        <v>9471</v>
      </c>
      <c r="O483" s="86">
        <v>0</v>
      </c>
      <c r="P483" s="203" t="s">
        <v>12369</v>
      </c>
      <c r="Q483" s="203" t="s">
        <v>9473</v>
      </c>
      <c r="R483" s="84">
        <v>45565</v>
      </c>
      <c r="S483" s="84">
        <v>45565</v>
      </c>
      <c r="T483" s="84"/>
      <c r="U483" s="84"/>
      <c r="V483" s="84"/>
      <c r="W483" s="203" t="s">
        <v>9457</v>
      </c>
    </row>
    <row r="484" spans="1:23" x14ac:dyDescent="0.3">
      <c r="A484" s="203" t="s">
        <v>5454</v>
      </c>
      <c r="B484" s="203" t="s">
        <v>1245</v>
      </c>
      <c r="C484" s="203" t="s">
        <v>12366</v>
      </c>
      <c r="D484" s="203" t="s">
        <v>12370</v>
      </c>
      <c r="E484" s="203" t="s">
        <v>12368</v>
      </c>
      <c r="F484" s="203" t="s">
        <v>9451</v>
      </c>
      <c r="G484" s="203" t="s">
        <v>12368</v>
      </c>
      <c r="H484" s="203" t="s">
        <v>12370</v>
      </c>
      <c r="I484" s="203" t="s">
        <v>9739</v>
      </c>
      <c r="J484" s="203" t="s">
        <v>9470</v>
      </c>
      <c r="K484" s="84"/>
      <c r="L484" s="84"/>
      <c r="M484" s="84">
        <v>45653</v>
      </c>
      <c r="N484" s="203" t="s">
        <v>9471</v>
      </c>
      <c r="O484" s="86">
        <v>0</v>
      </c>
      <c r="P484" s="203" t="s">
        <v>12369</v>
      </c>
      <c r="Q484" s="203" t="s">
        <v>9473</v>
      </c>
      <c r="R484" s="84">
        <v>45565</v>
      </c>
      <c r="S484" s="84">
        <v>45565</v>
      </c>
      <c r="T484" s="84"/>
      <c r="U484" s="84"/>
      <c r="V484" s="84"/>
      <c r="W484" s="203" t="s">
        <v>9457</v>
      </c>
    </row>
    <row r="485" spans="1:23" x14ac:dyDescent="0.3">
      <c r="A485" s="203" t="s">
        <v>5454</v>
      </c>
      <c r="B485" s="203" t="s">
        <v>1245</v>
      </c>
      <c r="C485" s="203" t="s">
        <v>12366</v>
      </c>
      <c r="D485" s="203" t="s">
        <v>12371</v>
      </c>
      <c r="E485" s="203" t="s">
        <v>12368</v>
      </c>
      <c r="F485" s="203" t="s">
        <v>9451</v>
      </c>
      <c r="G485" s="203" t="s">
        <v>12368</v>
      </c>
      <c r="H485" s="203" t="s">
        <v>12372</v>
      </c>
      <c r="I485" s="203" t="s">
        <v>9453</v>
      </c>
      <c r="J485" s="203" t="s">
        <v>12373</v>
      </c>
      <c r="K485" s="84">
        <v>45565</v>
      </c>
      <c r="L485" s="84">
        <v>45565</v>
      </c>
      <c r="M485" s="84">
        <v>45655</v>
      </c>
      <c r="N485" s="203" t="s">
        <v>12374</v>
      </c>
      <c r="O485" s="86">
        <v>13500000</v>
      </c>
      <c r="P485" s="203" t="s">
        <v>12369</v>
      </c>
      <c r="Q485" s="203" t="s">
        <v>12373</v>
      </c>
      <c r="R485" s="84">
        <v>45565</v>
      </c>
      <c r="S485" s="84">
        <v>45565</v>
      </c>
      <c r="T485" s="84"/>
      <c r="U485" s="84"/>
      <c r="V485" s="84"/>
      <c r="W485" s="203" t="s">
        <v>9457</v>
      </c>
    </row>
    <row r="486" spans="1:23" x14ac:dyDescent="0.3">
      <c r="A486" s="203" t="s">
        <v>1481</v>
      </c>
      <c r="B486" s="203" t="s">
        <v>1245</v>
      </c>
      <c r="C486" s="203" t="s">
        <v>15601</v>
      </c>
      <c r="D486" s="203" t="s">
        <v>15602</v>
      </c>
      <c r="E486" s="203" t="s">
        <v>15603</v>
      </c>
      <c r="F486" s="203" t="s">
        <v>9451</v>
      </c>
      <c r="G486" s="203" t="s">
        <v>15603</v>
      </c>
      <c r="H486" s="203" t="s">
        <v>15604</v>
      </c>
      <c r="I486" s="203" t="s">
        <v>9504</v>
      </c>
      <c r="J486" s="203" t="s">
        <v>15605</v>
      </c>
      <c r="K486" s="84">
        <v>45656</v>
      </c>
      <c r="L486" s="84">
        <v>45733</v>
      </c>
      <c r="M486" s="84">
        <v>46308</v>
      </c>
      <c r="N486" s="203" t="s">
        <v>15606</v>
      </c>
      <c r="O486" s="86">
        <v>3422121274</v>
      </c>
      <c r="P486" s="203" t="s">
        <v>15607</v>
      </c>
      <c r="Q486" s="203" t="s">
        <v>15605</v>
      </c>
      <c r="R486" s="84">
        <v>45629</v>
      </c>
      <c r="S486" s="84">
        <v>45629</v>
      </c>
      <c r="T486" s="84">
        <v>45638</v>
      </c>
      <c r="U486" s="84">
        <v>45652</v>
      </c>
      <c r="V486" s="84">
        <v>45652</v>
      </c>
      <c r="W486" s="203" t="s">
        <v>9457</v>
      </c>
    </row>
    <row r="487" spans="1:23" x14ac:dyDescent="0.3">
      <c r="A487" s="203" t="s">
        <v>1605</v>
      </c>
      <c r="B487" s="203" t="s">
        <v>1247</v>
      </c>
      <c r="C487" s="203" t="s">
        <v>15854</v>
      </c>
      <c r="D487" s="203" t="s">
        <v>15855</v>
      </c>
      <c r="E487" s="203" t="s">
        <v>15856</v>
      </c>
      <c r="F487" s="203" t="s">
        <v>9451</v>
      </c>
      <c r="G487" s="203" t="s">
        <v>15856</v>
      </c>
      <c r="H487" s="203" t="s">
        <v>15857</v>
      </c>
      <c r="I487" s="203" t="s">
        <v>9453</v>
      </c>
      <c r="J487" s="203" t="s">
        <v>15858</v>
      </c>
      <c r="K487" s="84">
        <v>46232</v>
      </c>
      <c r="L487" s="84">
        <v>46234</v>
      </c>
      <c r="M487" s="84">
        <v>46386</v>
      </c>
      <c r="N487" s="203" t="s">
        <v>11512</v>
      </c>
      <c r="O487" s="86">
        <v>21466750</v>
      </c>
      <c r="P487" s="203" t="s">
        <v>15859</v>
      </c>
      <c r="Q487" s="203" t="s">
        <v>15858</v>
      </c>
      <c r="R487" s="84">
        <v>46231</v>
      </c>
      <c r="S487" s="84">
        <v>46231</v>
      </c>
      <c r="T487" s="84"/>
      <c r="U487" s="84"/>
      <c r="V487" s="84"/>
      <c r="W487" s="203" t="s">
        <v>9457</v>
      </c>
    </row>
    <row r="488" spans="1:23" x14ac:dyDescent="0.3">
      <c r="A488" s="203" t="s">
        <v>1505</v>
      </c>
      <c r="B488" s="203" t="s">
        <v>1246</v>
      </c>
      <c r="C488" s="203" t="s">
        <v>17758</v>
      </c>
      <c r="D488" s="203" t="s">
        <v>17759</v>
      </c>
      <c r="E488" s="203" t="s">
        <v>17760</v>
      </c>
      <c r="F488" s="203" t="s">
        <v>9451</v>
      </c>
      <c r="G488" s="203" t="s">
        <v>17760</v>
      </c>
      <c r="H488" s="203" t="s">
        <v>17761</v>
      </c>
      <c r="I488" s="203" t="s">
        <v>9462</v>
      </c>
      <c r="J488" s="203" t="s">
        <v>17762</v>
      </c>
      <c r="K488" s="84">
        <v>45709</v>
      </c>
      <c r="L488" s="84">
        <v>45723</v>
      </c>
      <c r="M488" s="84">
        <v>45906</v>
      </c>
      <c r="N488" s="203" t="s">
        <v>15133</v>
      </c>
      <c r="O488" s="86">
        <v>23918382</v>
      </c>
      <c r="P488" s="203" t="s">
        <v>17763</v>
      </c>
      <c r="Q488" s="203" t="s">
        <v>17762</v>
      </c>
      <c r="R488" s="84">
        <v>45706</v>
      </c>
      <c r="S488" s="84">
        <v>45706</v>
      </c>
      <c r="T488" s="84"/>
      <c r="U488" s="84"/>
      <c r="V488" s="84"/>
      <c r="W488" s="203" t="s">
        <v>9457</v>
      </c>
    </row>
    <row r="489" spans="1:23" x14ac:dyDescent="0.3">
      <c r="A489" s="203" t="s">
        <v>1505</v>
      </c>
      <c r="B489" s="203" t="s">
        <v>1246</v>
      </c>
      <c r="C489" s="203" t="s">
        <v>12395</v>
      </c>
      <c r="D489" s="203" t="s">
        <v>12396</v>
      </c>
      <c r="E489" s="203" t="s">
        <v>12397</v>
      </c>
      <c r="F489" s="203" t="s">
        <v>9451</v>
      </c>
      <c r="G489" s="203" t="s">
        <v>12397</v>
      </c>
      <c r="H489" s="203" t="s">
        <v>12398</v>
      </c>
      <c r="I489" s="203" t="s">
        <v>9462</v>
      </c>
      <c r="J489" s="203" t="s">
        <v>12399</v>
      </c>
      <c r="K489" s="84">
        <v>45715</v>
      </c>
      <c r="L489" s="84">
        <v>45715</v>
      </c>
      <c r="M489" s="84">
        <v>45895</v>
      </c>
      <c r="N489" s="203" t="s">
        <v>11777</v>
      </c>
      <c r="O489" s="86">
        <v>23918382</v>
      </c>
      <c r="P489" s="203" t="s">
        <v>12400</v>
      </c>
      <c r="Q489" s="203" t="s">
        <v>12399</v>
      </c>
      <c r="R489" s="84">
        <v>45714</v>
      </c>
      <c r="S489" s="84">
        <v>45714</v>
      </c>
      <c r="T489" s="84"/>
      <c r="U489" s="84"/>
      <c r="V489" s="84"/>
      <c r="W489" s="203" t="s">
        <v>9457</v>
      </c>
    </row>
    <row r="490" spans="1:23" x14ac:dyDescent="0.3">
      <c r="A490" s="203" t="s">
        <v>1509</v>
      </c>
      <c r="B490" s="203" t="s">
        <v>1246</v>
      </c>
      <c r="C490" s="203" t="s">
        <v>13025</v>
      </c>
      <c r="D490" s="203" t="s">
        <v>13026</v>
      </c>
      <c r="E490" s="203" t="s">
        <v>13027</v>
      </c>
      <c r="F490" s="203" t="s">
        <v>9451</v>
      </c>
      <c r="G490" s="203" t="s">
        <v>13027</v>
      </c>
      <c r="H490" s="203" t="s">
        <v>13028</v>
      </c>
      <c r="I490" s="203" t="s">
        <v>9453</v>
      </c>
      <c r="J490" s="203" t="s">
        <v>12443</v>
      </c>
      <c r="K490" s="84">
        <v>45959</v>
      </c>
      <c r="L490" s="84">
        <v>45960</v>
      </c>
      <c r="M490" s="84">
        <v>46020</v>
      </c>
      <c r="N490" s="203" t="s">
        <v>13029</v>
      </c>
      <c r="O490" s="86">
        <v>10000000</v>
      </c>
      <c r="P490" s="203" t="s">
        <v>13030</v>
      </c>
      <c r="Q490" s="203" t="s">
        <v>10601</v>
      </c>
      <c r="R490" s="84">
        <v>45958</v>
      </c>
      <c r="S490" s="84">
        <v>45958</v>
      </c>
      <c r="T490" s="84"/>
      <c r="U490" s="84"/>
      <c r="V490" s="84"/>
      <c r="W490" s="203" t="s">
        <v>9457</v>
      </c>
    </row>
    <row r="491" spans="1:23" x14ac:dyDescent="0.3">
      <c r="A491" s="203" t="s">
        <v>1605</v>
      </c>
      <c r="B491" s="203" t="s">
        <v>1247</v>
      </c>
      <c r="C491" s="203" t="s">
        <v>12410</v>
      </c>
      <c r="D491" s="203" t="s">
        <v>12411</v>
      </c>
      <c r="E491" s="203" t="s">
        <v>12412</v>
      </c>
      <c r="F491" s="203" t="s">
        <v>9451</v>
      </c>
      <c r="G491" s="203" t="s">
        <v>12412</v>
      </c>
      <c r="H491" s="203" t="s">
        <v>12413</v>
      </c>
      <c r="I491" s="203" t="s">
        <v>9504</v>
      </c>
      <c r="J491" s="203" t="s">
        <v>12414</v>
      </c>
      <c r="K491" s="84">
        <v>46099</v>
      </c>
      <c r="L491" s="84">
        <v>46107</v>
      </c>
      <c r="M491" s="84">
        <v>46387</v>
      </c>
      <c r="N491" s="203" t="s">
        <v>12415</v>
      </c>
      <c r="O491" s="86">
        <v>57000000</v>
      </c>
      <c r="P491" s="203" t="s">
        <v>12416</v>
      </c>
      <c r="Q491" s="203" t="s">
        <v>12414</v>
      </c>
      <c r="R491" s="84">
        <v>46084</v>
      </c>
      <c r="S491" s="84">
        <v>46084</v>
      </c>
      <c r="T491" s="84">
        <v>46087</v>
      </c>
      <c r="U491" s="84">
        <v>46087</v>
      </c>
      <c r="V491" s="84">
        <v>46091</v>
      </c>
      <c r="W491" s="203" t="s">
        <v>9457</v>
      </c>
    </row>
    <row r="492" spans="1:23" x14ac:dyDescent="0.3">
      <c r="A492" s="203" t="s">
        <v>1572</v>
      </c>
      <c r="B492" s="203" t="s">
        <v>1246</v>
      </c>
      <c r="C492" s="203" t="s">
        <v>12426</v>
      </c>
      <c r="D492" s="203" t="s">
        <v>12427</v>
      </c>
      <c r="E492" s="203" t="s">
        <v>12428</v>
      </c>
      <c r="F492" s="203" t="s">
        <v>9451</v>
      </c>
      <c r="G492" s="203" t="s">
        <v>12428</v>
      </c>
      <c r="H492" s="203" t="s">
        <v>12429</v>
      </c>
      <c r="I492" s="203" t="s">
        <v>9453</v>
      </c>
      <c r="J492" s="203" t="s">
        <v>12430</v>
      </c>
      <c r="K492" s="84">
        <v>45912</v>
      </c>
      <c r="L492" s="84">
        <v>45916</v>
      </c>
      <c r="M492" s="84">
        <v>46006</v>
      </c>
      <c r="N492" s="203" t="s">
        <v>11937</v>
      </c>
      <c r="O492" s="86">
        <v>12000000</v>
      </c>
      <c r="P492" s="203" t="s">
        <v>12431</v>
      </c>
      <c r="Q492" s="203" t="s">
        <v>12430</v>
      </c>
      <c r="R492" s="84">
        <v>45912</v>
      </c>
      <c r="S492" s="84">
        <v>45912</v>
      </c>
      <c r="T492" s="84"/>
      <c r="U492" s="84"/>
      <c r="V492" s="84"/>
      <c r="W492" s="203" t="s">
        <v>9457</v>
      </c>
    </row>
    <row r="493" spans="1:23" x14ac:dyDescent="0.3">
      <c r="A493" s="203" t="s">
        <v>1509</v>
      </c>
      <c r="B493" s="203" t="s">
        <v>1246</v>
      </c>
      <c r="C493" s="203" t="s">
        <v>12439</v>
      </c>
      <c r="D493" s="203" t="s">
        <v>12440</v>
      </c>
      <c r="E493" s="203" t="s">
        <v>12441</v>
      </c>
      <c r="F493" s="203" t="s">
        <v>9451</v>
      </c>
      <c r="G493" s="203" t="s">
        <v>12441</v>
      </c>
      <c r="H493" s="203" t="s">
        <v>12442</v>
      </c>
      <c r="I493" s="203" t="s">
        <v>9453</v>
      </c>
      <c r="J493" s="203" t="s">
        <v>12443</v>
      </c>
      <c r="K493" s="84">
        <v>45953</v>
      </c>
      <c r="L493" s="84">
        <v>45954</v>
      </c>
      <c r="M493" s="84">
        <v>46014</v>
      </c>
      <c r="N493" s="203" t="s">
        <v>12444</v>
      </c>
      <c r="O493" s="86">
        <v>10000000</v>
      </c>
      <c r="P493" s="203" t="s">
        <v>12445</v>
      </c>
      <c r="Q493" s="203" t="s">
        <v>10601</v>
      </c>
      <c r="R493" s="84">
        <v>45952</v>
      </c>
      <c r="S493" s="84">
        <v>45952</v>
      </c>
      <c r="T493" s="84"/>
      <c r="U493" s="84"/>
      <c r="V493" s="84"/>
      <c r="W493" s="203" t="s">
        <v>9457</v>
      </c>
    </row>
    <row r="494" spans="1:23" x14ac:dyDescent="0.3">
      <c r="A494" s="203" t="s">
        <v>1505</v>
      </c>
      <c r="B494" s="203" t="s">
        <v>1246</v>
      </c>
      <c r="C494" s="203" t="s">
        <v>12388</v>
      </c>
      <c r="D494" s="203" t="s">
        <v>12389</v>
      </c>
      <c r="E494" s="203" t="s">
        <v>12390</v>
      </c>
      <c r="F494" s="203" t="s">
        <v>9451</v>
      </c>
      <c r="G494" s="203" t="s">
        <v>12390</v>
      </c>
      <c r="H494" s="203" t="s">
        <v>12391</v>
      </c>
      <c r="I494" s="203" t="s">
        <v>9462</v>
      </c>
      <c r="J494" s="203" t="s">
        <v>12392</v>
      </c>
      <c r="K494" s="84">
        <v>45700</v>
      </c>
      <c r="L494" s="84">
        <v>45701</v>
      </c>
      <c r="M494" s="84">
        <v>45881</v>
      </c>
      <c r="N494" s="203" t="s">
        <v>12393</v>
      </c>
      <c r="O494" s="86">
        <v>23918382</v>
      </c>
      <c r="P494" s="203" t="s">
        <v>12394</v>
      </c>
      <c r="Q494" s="203" t="s">
        <v>12392</v>
      </c>
      <c r="R494" s="84">
        <v>45700</v>
      </c>
      <c r="S494" s="84">
        <v>45700</v>
      </c>
      <c r="T494" s="84"/>
      <c r="U494" s="84"/>
      <c r="V494" s="84"/>
      <c r="W494" s="203" t="s">
        <v>9457</v>
      </c>
    </row>
    <row r="495" spans="1:23" x14ac:dyDescent="0.3">
      <c r="A495" s="203" t="s">
        <v>1429</v>
      </c>
      <c r="B495" s="203" t="s">
        <v>1246</v>
      </c>
      <c r="C495" s="203" t="s">
        <v>12452</v>
      </c>
      <c r="D495" s="203" t="s">
        <v>12453</v>
      </c>
      <c r="E495" s="203" t="s">
        <v>12454</v>
      </c>
      <c r="F495" s="203" t="s">
        <v>9451</v>
      </c>
      <c r="G495" s="203" t="s">
        <v>12454</v>
      </c>
      <c r="H495" s="203" t="s">
        <v>12455</v>
      </c>
      <c r="I495" s="203" t="s">
        <v>9453</v>
      </c>
      <c r="J495" s="203" t="s">
        <v>11415</v>
      </c>
      <c r="K495" s="84">
        <v>45846</v>
      </c>
      <c r="L495" s="84">
        <v>45847</v>
      </c>
      <c r="M495" s="84">
        <v>45983</v>
      </c>
      <c r="N495" s="203" t="s">
        <v>12456</v>
      </c>
      <c r="O495" s="86">
        <v>23567688</v>
      </c>
      <c r="P495" s="203" t="s">
        <v>12457</v>
      </c>
      <c r="Q495" s="203" t="s">
        <v>11415</v>
      </c>
      <c r="R495" s="84">
        <v>45845</v>
      </c>
      <c r="S495" s="84">
        <v>45845</v>
      </c>
      <c r="T495" s="84"/>
      <c r="U495" s="84"/>
      <c r="V495" s="84"/>
      <c r="W495" s="203" t="s">
        <v>9457</v>
      </c>
    </row>
    <row r="496" spans="1:23" x14ac:dyDescent="0.3">
      <c r="A496" s="203" t="s">
        <v>3024</v>
      </c>
      <c r="B496" s="203" t="s">
        <v>1245</v>
      </c>
      <c r="C496" s="203" t="s">
        <v>12458</v>
      </c>
      <c r="D496" s="203" t="s">
        <v>9471</v>
      </c>
      <c r="E496" s="203" t="s">
        <v>12459</v>
      </c>
      <c r="F496" s="203" t="s">
        <v>9451</v>
      </c>
      <c r="G496" s="203"/>
      <c r="H496" s="203"/>
      <c r="I496" s="203"/>
      <c r="J496" s="203"/>
      <c r="K496" s="84"/>
      <c r="L496" s="84"/>
      <c r="M496" s="84"/>
      <c r="N496" s="203"/>
      <c r="O496" s="86"/>
      <c r="P496" s="203"/>
      <c r="Q496" s="203"/>
      <c r="R496" s="84">
        <v>45503</v>
      </c>
      <c r="S496" s="84">
        <v>45503</v>
      </c>
      <c r="T496" s="84">
        <v>45520</v>
      </c>
      <c r="U496" s="84">
        <v>45520</v>
      </c>
      <c r="V496" s="84">
        <v>45520</v>
      </c>
      <c r="W496" s="203" t="s">
        <v>9723</v>
      </c>
    </row>
    <row r="497" spans="1:23" x14ac:dyDescent="0.3">
      <c r="A497" s="203" t="s">
        <v>1665</v>
      </c>
      <c r="B497" s="203" t="s">
        <v>1247</v>
      </c>
      <c r="C497" s="203" t="s">
        <v>12460</v>
      </c>
      <c r="D497" s="203" t="s">
        <v>12461</v>
      </c>
      <c r="E497" s="203" t="s">
        <v>12462</v>
      </c>
      <c r="F497" s="203" t="s">
        <v>9451</v>
      </c>
      <c r="G497" s="203" t="s">
        <v>12462</v>
      </c>
      <c r="H497" s="203" t="s">
        <v>12463</v>
      </c>
      <c r="I497" s="203" t="s">
        <v>9533</v>
      </c>
      <c r="J497" s="203" t="s">
        <v>12464</v>
      </c>
      <c r="K497" s="84">
        <v>46045</v>
      </c>
      <c r="L497" s="84">
        <v>46048</v>
      </c>
      <c r="M497" s="84">
        <v>46167</v>
      </c>
      <c r="N497" s="203" t="s">
        <v>12465</v>
      </c>
      <c r="O497" s="86">
        <v>16000000</v>
      </c>
      <c r="P497" s="203" t="s">
        <v>12466</v>
      </c>
      <c r="Q497" s="203" t="s">
        <v>12464</v>
      </c>
      <c r="R497" s="84">
        <v>46045</v>
      </c>
      <c r="S497" s="84">
        <v>46045</v>
      </c>
      <c r="T497" s="84"/>
      <c r="U497" s="84"/>
      <c r="V497" s="84"/>
      <c r="W497" s="203" t="s">
        <v>9457</v>
      </c>
    </row>
    <row r="498" spans="1:23" x14ac:dyDescent="0.3">
      <c r="A498" s="203" t="s">
        <v>1572</v>
      </c>
      <c r="B498" s="203" t="s">
        <v>1246</v>
      </c>
      <c r="C498" s="203" t="s">
        <v>9957</v>
      </c>
      <c r="D498" s="203" t="s">
        <v>9958</v>
      </c>
      <c r="E498" s="203" t="s">
        <v>9959</v>
      </c>
      <c r="F498" s="203" t="s">
        <v>9451</v>
      </c>
      <c r="G498" s="203" t="s">
        <v>9959</v>
      </c>
      <c r="H498" s="203" t="s">
        <v>9960</v>
      </c>
      <c r="I498" s="203" t="s">
        <v>9453</v>
      </c>
      <c r="J498" s="203" t="s">
        <v>9961</v>
      </c>
      <c r="K498" s="84">
        <v>45937</v>
      </c>
      <c r="L498" s="84">
        <v>45937</v>
      </c>
      <c r="M498" s="84">
        <v>46021</v>
      </c>
      <c r="N498" s="203" t="s">
        <v>9962</v>
      </c>
      <c r="O498" s="86">
        <v>9862561</v>
      </c>
      <c r="P498" s="203" t="s">
        <v>9963</v>
      </c>
      <c r="Q498" s="203" t="s">
        <v>9961</v>
      </c>
      <c r="R498" s="84">
        <v>45937</v>
      </c>
      <c r="S498" s="84">
        <v>45937</v>
      </c>
      <c r="T498" s="84"/>
      <c r="U498" s="84"/>
      <c r="V498" s="84"/>
      <c r="W498" s="203" t="s">
        <v>9457</v>
      </c>
    </row>
    <row r="499" spans="1:23" x14ac:dyDescent="0.3">
      <c r="A499" s="203" t="s">
        <v>1572</v>
      </c>
      <c r="B499" s="203" t="s">
        <v>1246</v>
      </c>
      <c r="C499" s="203" t="s">
        <v>12467</v>
      </c>
      <c r="D499" s="203" t="s">
        <v>12468</v>
      </c>
      <c r="E499" s="203" t="s">
        <v>12469</v>
      </c>
      <c r="F499" s="203" t="s">
        <v>9451</v>
      </c>
      <c r="G499" s="203" t="s">
        <v>12469</v>
      </c>
      <c r="H499" s="203" t="s">
        <v>12470</v>
      </c>
      <c r="I499" s="203" t="s">
        <v>9453</v>
      </c>
      <c r="J499" s="203" t="s">
        <v>12471</v>
      </c>
      <c r="K499" s="84">
        <v>45912</v>
      </c>
      <c r="L499" s="84">
        <v>45916</v>
      </c>
      <c r="M499" s="84">
        <v>46006</v>
      </c>
      <c r="N499" s="203" t="s">
        <v>12472</v>
      </c>
      <c r="O499" s="86">
        <v>12000000</v>
      </c>
      <c r="P499" s="203" t="s">
        <v>12473</v>
      </c>
      <c r="Q499" s="203" t="s">
        <v>12471</v>
      </c>
      <c r="R499" s="84">
        <v>45912</v>
      </c>
      <c r="S499" s="84">
        <v>45912</v>
      </c>
      <c r="T499" s="84"/>
      <c r="U499" s="84"/>
      <c r="V499" s="84"/>
      <c r="W499" s="203" t="s">
        <v>9457</v>
      </c>
    </row>
    <row r="500" spans="1:23" x14ac:dyDescent="0.3">
      <c r="A500" s="203" t="s">
        <v>5454</v>
      </c>
      <c r="B500" s="203" t="s">
        <v>1245</v>
      </c>
      <c r="C500" s="203" t="s">
        <v>12481</v>
      </c>
      <c r="D500" s="203" t="s">
        <v>9471</v>
      </c>
      <c r="E500" s="203" t="s">
        <v>12482</v>
      </c>
      <c r="F500" s="203" t="s">
        <v>9451</v>
      </c>
      <c r="G500" s="203"/>
      <c r="H500" s="203"/>
      <c r="I500" s="203"/>
      <c r="J500" s="203"/>
      <c r="K500" s="84"/>
      <c r="L500" s="84"/>
      <c r="M500" s="84"/>
      <c r="N500" s="203"/>
      <c r="O500" s="86"/>
      <c r="P500" s="203"/>
      <c r="Q500" s="203"/>
      <c r="R500" s="84"/>
      <c r="S500" s="84"/>
      <c r="T500" s="84"/>
      <c r="U500" s="84"/>
      <c r="V500" s="84"/>
      <c r="W500" s="203" t="s">
        <v>9739</v>
      </c>
    </row>
    <row r="501" spans="1:23" x14ac:dyDescent="0.3">
      <c r="A501" s="203" t="s">
        <v>1665</v>
      </c>
      <c r="B501" s="203" t="s">
        <v>1247</v>
      </c>
      <c r="C501" s="203" t="s">
        <v>12483</v>
      </c>
      <c r="D501" s="203" t="s">
        <v>12484</v>
      </c>
      <c r="E501" s="203" t="s">
        <v>12485</v>
      </c>
      <c r="F501" s="203" t="s">
        <v>9451</v>
      </c>
      <c r="G501" s="203" t="s">
        <v>12485</v>
      </c>
      <c r="H501" s="203" t="s">
        <v>12486</v>
      </c>
      <c r="I501" s="203" t="s">
        <v>9453</v>
      </c>
      <c r="J501" s="203" t="s">
        <v>12487</v>
      </c>
      <c r="K501" s="84">
        <v>46049</v>
      </c>
      <c r="L501" s="84">
        <v>46049</v>
      </c>
      <c r="M501" s="84">
        <v>46199</v>
      </c>
      <c r="N501" s="203" t="s">
        <v>12488</v>
      </c>
      <c r="O501" s="86">
        <v>19931985</v>
      </c>
      <c r="P501" s="203" t="s">
        <v>12489</v>
      </c>
      <c r="Q501" s="203" t="s">
        <v>12487</v>
      </c>
      <c r="R501" s="84">
        <v>46048</v>
      </c>
      <c r="S501" s="84">
        <v>46048</v>
      </c>
      <c r="T501" s="84"/>
      <c r="U501" s="84"/>
      <c r="V501" s="84"/>
      <c r="W501" s="203" t="s">
        <v>9457</v>
      </c>
    </row>
    <row r="502" spans="1:23" x14ac:dyDescent="0.3">
      <c r="A502" s="203" t="s">
        <v>1605</v>
      </c>
      <c r="B502" s="203" t="s">
        <v>1247</v>
      </c>
      <c r="C502" s="203" t="s">
        <v>13532</v>
      </c>
      <c r="D502" s="203" t="s">
        <v>13533</v>
      </c>
      <c r="E502" s="203" t="s">
        <v>13534</v>
      </c>
      <c r="F502" s="203" t="s">
        <v>9451</v>
      </c>
      <c r="G502" s="203" t="s">
        <v>13534</v>
      </c>
      <c r="H502" s="203" t="s">
        <v>13535</v>
      </c>
      <c r="I502" s="203" t="s">
        <v>9453</v>
      </c>
      <c r="J502" s="203" t="s">
        <v>13536</v>
      </c>
      <c r="K502" s="84">
        <v>46233</v>
      </c>
      <c r="L502" s="84">
        <v>46237</v>
      </c>
      <c r="M502" s="84">
        <v>46387</v>
      </c>
      <c r="N502" s="203" t="s">
        <v>10978</v>
      </c>
      <c r="O502" s="86">
        <v>14220390</v>
      </c>
      <c r="P502" s="203" t="s">
        <v>13537</v>
      </c>
      <c r="Q502" s="203" t="s">
        <v>13536</v>
      </c>
      <c r="R502" s="84">
        <v>46233</v>
      </c>
      <c r="S502" s="84">
        <v>46233</v>
      </c>
      <c r="T502" s="84"/>
      <c r="U502" s="84"/>
      <c r="V502" s="84"/>
      <c r="W502" s="203" t="s">
        <v>9457</v>
      </c>
    </row>
    <row r="503" spans="1:23" x14ac:dyDescent="0.3">
      <c r="A503" s="203" t="s">
        <v>1665</v>
      </c>
      <c r="B503" s="203" t="s">
        <v>1247</v>
      </c>
      <c r="C503" s="203" t="s">
        <v>11134</v>
      </c>
      <c r="D503" s="203" t="s">
        <v>11135</v>
      </c>
      <c r="E503" s="203" t="s">
        <v>11136</v>
      </c>
      <c r="F503" s="203" t="s">
        <v>9451</v>
      </c>
      <c r="G503" s="203" t="s">
        <v>11136</v>
      </c>
      <c r="H503" s="203" t="s">
        <v>11137</v>
      </c>
      <c r="I503" s="203" t="s">
        <v>9504</v>
      </c>
      <c r="J503" s="203" t="s">
        <v>11138</v>
      </c>
      <c r="K503" s="84">
        <v>46048</v>
      </c>
      <c r="L503" s="84">
        <v>46048</v>
      </c>
      <c r="M503" s="84">
        <v>46167</v>
      </c>
      <c r="N503" s="203" t="s">
        <v>11139</v>
      </c>
      <c r="O503" s="86">
        <v>16000000</v>
      </c>
      <c r="P503" s="203" t="s">
        <v>11140</v>
      </c>
      <c r="Q503" s="203" t="s">
        <v>11138</v>
      </c>
      <c r="R503" s="84">
        <v>46046</v>
      </c>
      <c r="S503" s="84">
        <v>46046</v>
      </c>
      <c r="T503" s="84"/>
      <c r="U503" s="84"/>
      <c r="V503" s="84"/>
      <c r="W503" s="203" t="s">
        <v>9457</v>
      </c>
    </row>
    <row r="504" spans="1:23" x14ac:dyDescent="0.3">
      <c r="A504" s="203" t="s">
        <v>5600</v>
      </c>
      <c r="B504" s="203" t="s">
        <v>1245</v>
      </c>
      <c r="C504" s="203" t="s">
        <v>12496</v>
      </c>
      <c r="D504" s="203" t="s">
        <v>9471</v>
      </c>
      <c r="E504" s="203" t="s">
        <v>12497</v>
      </c>
      <c r="F504" s="203" t="s">
        <v>9451</v>
      </c>
      <c r="G504" s="203"/>
      <c r="H504" s="203"/>
      <c r="I504" s="203"/>
      <c r="J504" s="203"/>
      <c r="K504" s="84"/>
      <c r="L504" s="84"/>
      <c r="M504" s="84"/>
      <c r="N504" s="203"/>
      <c r="O504" s="86"/>
      <c r="P504" s="203"/>
      <c r="Q504" s="203"/>
      <c r="R504" s="84">
        <v>45530</v>
      </c>
      <c r="S504" s="84">
        <v>45530</v>
      </c>
      <c r="T504" s="84">
        <v>45538</v>
      </c>
      <c r="U504" s="84">
        <v>45538</v>
      </c>
      <c r="V504" s="84">
        <v>45538</v>
      </c>
      <c r="W504" s="203" t="s">
        <v>9723</v>
      </c>
    </row>
    <row r="505" spans="1:23" x14ac:dyDescent="0.3">
      <c r="A505" s="203" t="s">
        <v>3226</v>
      </c>
      <c r="B505" s="203" t="s">
        <v>1245</v>
      </c>
      <c r="C505" s="203" t="s">
        <v>12496</v>
      </c>
      <c r="D505" s="203" t="s">
        <v>9471</v>
      </c>
      <c r="E505" s="203" t="s">
        <v>12497</v>
      </c>
      <c r="F505" s="203" t="s">
        <v>9451</v>
      </c>
      <c r="G505" s="203"/>
      <c r="H505" s="203"/>
      <c r="I505" s="203"/>
      <c r="J505" s="203"/>
      <c r="K505" s="84"/>
      <c r="L505" s="84"/>
      <c r="M505" s="84"/>
      <c r="N505" s="203"/>
      <c r="O505" s="86"/>
      <c r="P505" s="203"/>
      <c r="Q505" s="203"/>
      <c r="R505" s="84">
        <v>45530</v>
      </c>
      <c r="S505" s="84">
        <v>45530</v>
      </c>
      <c r="T505" s="84">
        <v>45538</v>
      </c>
      <c r="U505" s="84">
        <v>45538</v>
      </c>
      <c r="V505" s="84">
        <v>45538</v>
      </c>
      <c r="W505" s="203" t="s">
        <v>9723</v>
      </c>
    </row>
    <row r="506" spans="1:23" x14ac:dyDescent="0.3">
      <c r="A506" s="203" t="s">
        <v>3058</v>
      </c>
      <c r="B506" s="203" t="s">
        <v>1245</v>
      </c>
      <c r="C506" s="203" t="s">
        <v>12496</v>
      </c>
      <c r="D506" s="203" t="s">
        <v>9471</v>
      </c>
      <c r="E506" s="203" t="s">
        <v>12497</v>
      </c>
      <c r="F506" s="203" t="s">
        <v>9451</v>
      </c>
      <c r="G506" s="203"/>
      <c r="H506" s="203"/>
      <c r="I506" s="203"/>
      <c r="J506" s="203"/>
      <c r="K506" s="84"/>
      <c r="L506" s="84"/>
      <c r="M506" s="84"/>
      <c r="N506" s="203"/>
      <c r="O506" s="86"/>
      <c r="P506" s="203"/>
      <c r="Q506" s="203"/>
      <c r="R506" s="84">
        <v>45530</v>
      </c>
      <c r="S506" s="84">
        <v>45530</v>
      </c>
      <c r="T506" s="84">
        <v>45538</v>
      </c>
      <c r="U506" s="84">
        <v>45538</v>
      </c>
      <c r="V506" s="84">
        <v>45538</v>
      </c>
      <c r="W506" s="203" t="s">
        <v>9723</v>
      </c>
    </row>
    <row r="507" spans="1:23" x14ac:dyDescent="0.3">
      <c r="A507" s="203" t="s">
        <v>4207</v>
      </c>
      <c r="B507" s="203" t="s">
        <v>1245</v>
      </c>
      <c r="C507" s="203" t="s">
        <v>12496</v>
      </c>
      <c r="D507" s="203" t="s">
        <v>9471</v>
      </c>
      <c r="E507" s="203" t="s">
        <v>12497</v>
      </c>
      <c r="F507" s="203" t="s">
        <v>9451</v>
      </c>
      <c r="G507" s="203"/>
      <c r="H507" s="203"/>
      <c r="I507" s="203"/>
      <c r="J507" s="203"/>
      <c r="K507" s="84"/>
      <c r="L507" s="84"/>
      <c r="M507" s="84"/>
      <c r="N507" s="203"/>
      <c r="O507" s="86"/>
      <c r="P507" s="203"/>
      <c r="Q507" s="203"/>
      <c r="R507" s="84">
        <v>45530</v>
      </c>
      <c r="S507" s="84">
        <v>45530</v>
      </c>
      <c r="T507" s="84">
        <v>45538</v>
      </c>
      <c r="U507" s="84">
        <v>45538</v>
      </c>
      <c r="V507" s="84">
        <v>45538</v>
      </c>
      <c r="W507" s="203" t="s">
        <v>9723</v>
      </c>
    </row>
    <row r="508" spans="1:23" x14ac:dyDescent="0.3">
      <c r="A508" s="203" t="s">
        <v>4586</v>
      </c>
      <c r="B508" s="203" t="s">
        <v>1245</v>
      </c>
      <c r="C508" s="203" t="s">
        <v>12496</v>
      </c>
      <c r="D508" s="203" t="s">
        <v>9471</v>
      </c>
      <c r="E508" s="203" t="s">
        <v>12497</v>
      </c>
      <c r="F508" s="203" t="s">
        <v>9451</v>
      </c>
      <c r="G508" s="203"/>
      <c r="H508" s="203"/>
      <c r="I508" s="203"/>
      <c r="J508" s="203"/>
      <c r="K508" s="84"/>
      <c r="L508" s="84"/>
      <c r="M508" s="84"/>
      <c r="N508" s="203"/>
      <c r="O508" s="86"/>
      <c r="P508" s="203"/>
      <c r="Q508" s="203"/>
      <c r="R508" s="84">
        <v>45530</v>
      </c>
      <c r="S508" s="84">
        <v>45530</v>
      </c>
      <c r="T508" s="84">
        <v>45538</v>
      </c>
      <c r="U508" s="84">
        <v>45538</v>
      </c>
      <c r="V508" s="84">
        <v>45538</v>
      </c>
      <c r="W508" s="203" t="s">
        <v>9723</v>
      </c>
    </row>
    <row r="509" spans="1:23" x14ac:dyDescent="0.3">
      <c r="A509" s="203" t="s">
        <v>3233</v>
      </c>
      <c r="B509" s="203" t="s">
        <v>1245</v>
      </c>
      <c r="C509" s="203" t="s">
        <v>12496</v>
      </c>
      <c r="D509" s="203" t="s">
        <v>9471</v>
      </c>
      <c r="E509" s="203" t="s">
        <v>12497</v>
      </c>
      <c r="F509" s="203" t="s">
        <v>9451</v>
      </c>
      <c r="G509" s="203"/>
      <c r="H509" s="203"/>
      <c r="I509" s="203"/>
      <c r="J509" s="203"/>
      <c r="K509" s="84"/>
      <c r="L509" s="84"/>
      <c r="M509" s="84"/>
      <c r="N509" s="203"/>
      <c r="O509" s="86"/>
      <c r="P509" s="203"/>
      <c r="Q509" s="203"/>
      <c r="R509" s="84">
        <v>45530</v>
      </c>
      <c r="S509" s="84">
        <v>45530</v>
      </c>
      <c r="T509" s="84">
        <v>45538</v>
      </c>
      <c r="U509" s="84">
        <v>45538</v>
      </c>
      <c r="V509" s="84">
        <v>45538</v>
      </c>
      <c r="W509" s="203" t="s">
        <v>9723</v>
      </c>
    </row>
    <row r="510" spans="1:23" x14ac:dyDescent="0.3">
      <c r="A510" s="203" t="s">
        <v>3737</v>
      </c>
      <c r="B510" s="203" t="s">
        <v>1245</v>
      </c>
      <c r="C510" s="203" t="s">
        <v>12496</v>
      </c>
      <c r="D510" s="203" t="s">
        <v>9471</v>
      </c>
      <c r="E510" s="203" t="s">
        <v>12497</v>
      </c>
      <c r="F510" s="203" t="s">
        <v>9451</v>
      </c>
      <c r="G510" s="203"/>
      <c r="H510" s="203"/>
      <c r="I510" s="203"/>
      <c r="J510" s="203"/>
      <c r="K510" s="84"/>
      <c r="L510" s="84"/>
      <c r="M510" s="84"/>
      <c r="N510" s="203"/>
      <c r="O510" s="86"/>
      <c r="P510" s="203"/>
      <c r="Q510" s="203"/>
      <c r="R510" s="84">
        <v>45530</v>
      </c>
      <c r="S510" s="84">
        <v>45530</v>
      </c>
      <c r="T510" s="84">
        <v>45538</v>
      </c>
      <c r="U510" s="84">
        <v>45538</v>
      </c>
      <c r="V510" s="84">
        <v>45538</v>
      </c>
      <c r="W510" s="203" t="s">
        <v>9723</v>
      </c>
    </row>
    <row r="511" spans="1:23" x14ac:dyDescent="0.3">
      <c r="A511" s="203" t="s">
        <v>3699</v>
      </c>
      <c r="B511" s="203" t="s">
        <v>1245</v>
      </c>
      <c r="C511" s="203" t="s">
        <v>12496</v>
      </c>
      <c r="D511" s="203" t="s">
        <v>9471</v>
      </c>
      <c r="E511" s="203" t="s">
        <v>12497</v>
      </c>
      <c r="F511" s="203" t="s">
        <v>9451</v>
      </c>
      <c r="G511" s="203"/>
      <c r="H511" s="203"/>
      <c r="I511" s="203"/>
      <c r="J511" s="203"/>
      <c r="K511" s="84"/>
      <c r="L511" s="84"/>
      <c r="M511" s="84"/>
      <c r="N511" s="203"/>
      <c r="O511" s="86"/>
      <c r="P511" s="203"/>
      <c r="Q511" s="203"/>
      <c r="R511" s="84">
        <v>45530</v>
      </c>
      <c r="S511" s="84">
        <v>45530</v>
      </c>
      <c r="T511" s="84">
        <v>45538</v>
      </c>
      <c r="U511" s="84">
        <v>45538</v>
      </c>
      <c r="V511" s="84">
        <v>45538</v>
      </c>
      <c r="W511" s="203" t="s">
        <v>9723</v>
      </c>
    </row>
    <row r="512" spans="1:23" x14ac:dyDescent="0.3">
      <c r="A512" s="203" t="s">
        <v>5032</v>
      </c>
      <c r="B512" s="203" t="s">
        <v>1245</v>
      </c>
      <c r="C512" s="203" t="s">
        <v>12496</v>
      </c>
      <c r="D512" s="203" t="s">
        <v>9471</v>
      </c>
      <c r="E512" s="203" t="s">
        <v>12497</v>
      </c>
      <c r="F512" s="203" t="s">
        <v>9451</v>
      </c>
      <c r="G512" s="203"/>
      <c r="H512" s="203"/>
      <c r="I512" s="203"/>
      <c r="J512" s="203"/>
      <c r="K512" s="84"/>
      <c r="L512" s="84"/>
      <c r="M512" s="84"/>
      <c r="N512" s="203"/>
      <c r="O512" s="86"/>
      <c r="P512" s="203"/>
      <c r="Q512" s="203"/>
      <c r="R512" s="84">
        <v>45530</v>
      </c>
      <c r="S512" s="84">
        <v>45530</v>
      </c>
      <c r="T512" s="84">
        <v>45538</v>
      </c>
      <c r="U512" s="84">
        <v>45538</v>
      </c>
      <c r="V512" s="84">
        <v>45538</v>
      </c>
      <c r="W512" s="203" t="s">
        <v>9723</v>
      </c>
    </row>
    <row r="513" spans="1:23" x14ac:dyDescent="0.3">
      <c r="A513" s="203" t="s">
        <v>1572</v>
      </c>
      <c r="B513" s="203" t="s">
        <v>1246</v>
      </c>
      <c r="C513" s="203" t="s">
        <v>12375</v>
      </c>
      <c r="D513" s="203" t="s">
        <v>12376</v>
      </c>
      <c r="E513" s="203" t="s">
        <v>12377</v>
      </c>
      <c r="F513" s="203" t="s">
        <v>9451</v>
      </c>
      <c r="G513" s="203" t="s">
        <v>12377</v>
      </c>
      <c r="H513" s="203" t="s">
        <v>12378</v>
      </c>
      <c r="I513" s="203" t="s">
        <v>9453</v>
      </c>
      <c r="J513" s="203" t="s">
        <v>12379</v>
      </c>
      <c r="K513" s="84">
        <v>45912</v>
      </c>
      <c r="L513" s="84">
        <v>45915</v>
      </c>
      <c r="M513" s="84">
        <v>46001</v>
      </c>
      <c r="N513" s="203" t="s">
        <v>12380</v>
      </c>
      <c r="O513" s="86">
        <v>7500000</v>
      </c>
      <c r="P513" s="203" t="s">
        <v>12381</v>
      </c>
      <c r="Q513" s="203" t="s">
        <v>12379</v>
      </c>
      <c r="R513" s="84">
        <v>45912</v>
      </c>
      <c r="S513" s="84">
        <v>45912</v>
      </c>
      <c r="T513" s="84"/>
      <c r="U513" s="84"/>
      <c r="V513" s="84"/>
      <c r="W513" s="203" t="s">
        <v>9457</v>
      </c>
    </row>
    <row r="514" spans="1:23" x14ac:dyDescent="0.3">
      <c r="A514" s="203" t="s">
        <v>1509</v>
      </c>
      <c r="B514" s="203" t="s">
        <v>1246</v>
      </c>
      <c r="C514" s="203" t="s">
        <v>11779</v>
      </c>
      <c r="D514" s="203" t="s">
        <v>11780</v>
      </c>
      <c r="E514" s="203" t="s">
        <v>11781</v>
      </c>
      <c r="F514" s="203" t="s">
        <v>9451</v>
      </c>
      <c r="G514" s="203" t="s">
        <v>11781</v>
      </c>
      <c r="H514" s="203" t="s">
        <v>11782</v>
      </c>
      <c r="I514" s="203" t="s">
        <v>9453</v>
      </c>
      <c r="J514" s="203" t="s">
        <v>11783</v>
      </c>
      <c r="K514" s="84">
        <v>45959</v>
      </c>
      <c r="L514" s="84">
        <v>45959</v>
      </c>
      <c r="M514" s="84">
        <v>46019</v>
      </c>
      <c r="N514" s="203" t="s">
        <v>11784</v>
      </c>
      <c r="O514" s="86">
        <v>10000000</v>
      </c>
      <c r="P514" s="203" t="s">
        <v>11785</v>
      </c>
      <c r="Q514" s="203" t="s">
        <v>11786</v>
      </c>
      <c r="R514" s="84">
        <v>45958</v>
      </c>
      <c r="S514" s="84">
        <v>45958</v>
      </c>
      <c r="T514" s="84"/>
      <c r="U514" s="84"/>
      <c r="V514" s="84"/>
      <c r="W514" s="203" t="s">
        <v>9457</v>
      </c>
    </row>
    <row r="515" spans="1:23" x14ac:dyDescent="0.3">
      <c r="A515" s="203" t="s">
        <v>1467</v>
      </c>
      <c r="B515" s="203" t="s">
        <v>1247</v>
      </c>
      <c r="C515" s="203" t="s">
        <v>15822</v>
      </c>
      <c r="D515" s="203" t="s">
        <v>15823</v>
      </c>
      <c r="E515" s="203" t="s">
        <v>15824</v>
      </c>
      <c r="F515" s="203" t="s">
        <v>9451</v>
      </c>
      <c r="G515" s="203" t="s">
        <v>15824</v>
      </c>
      <c r="H515" s="203" t="s">
        <v>15825</v>
      </c>
      <c r="I515" s="203" t="s">
        <v>9482</v>
      </c>
      <c r="J515" s="203" t="s">
        <v>15826</v>
      </c>
      <c r="K515" s="84">
        <v>46244</v>
      </c>
      <c r="L515" s="84"/>
      <c r="M515" s="84">
        <v>46361</v>
      </c>
      <c r="N515" s="203" t="s">
        <v>10476</v>
      </c>
      <c r="O515" s="86">
        <v>21306828</v>
      </c>
      <c r="P515" s="203" t="s">
        <v>15827</v>
      </c>
      <c r="Q515" s="203" t="s">
        <v>15826</v>
      </c>
      <c r="R515" s="84">
        <v>46239</v>
      </c>
      <c r="S515" s="84">
        <v>46239</v>
      </c>
      <c r="T515" s="84"/>
      <c r="U515" s="84"/>
      <c r="V515" s="84"/>
      <c r="W515" s="203" t="s">
        <v>9457</v>
      </c>
    </row>
    <row r="516" spans="1:23" x14ac:dyDescent="0.3">
      <c r="A516" s="203" t="s">
        <v>1467</v>
      </c>
      <c r="B516" s="203" t="s">
        <v>1247</v>
      </c>
      <c r="C516" s="203" t="s">
        <v>12511</v>
      </c>
      <c r="D516" s="203" t="s">
        <v>12512</v>
      </c>
      <c r="E516" s="203" t="s">
        <v>12513</v>
      </c>
      <c r="F516" s="203" t="s">
        <v>9451</v>
      </c>
      <c r="G516" s="203" t="s">
        <v>12513</v>
      </c>
      <c r="H516" s="203" t="s">
        <v>12514</v>
      </c>
      <c r="I516" s="203" t="s">
        <v>9453</v>
      </c>
      <c r="J516" s="203" t="s">
        <v>11118</v>
      </c>
      <c r="K516" s="84">
        <v>46039</v>
      </c>
      <c r="L516" s="84">
        <v>46041</v>
      </c>
      <c r="M516" s="84">
        <v>46222</v>
      </c>
      <c r="N516" s="203" t="s">
        <v>9611</v>
      </c>
      <c r="O516" s="86">
        <v>25760100</v>
      </c>
      <c r="P516" s="203" t="s">
        <v>12515</v>
      </c>
      <c r="Q516" s="203" t="s">
        <v>11118</v>
      </c>
      <c r="R516" s="84">
        <v>46039</v>
      </c>
      <c r="S516" s="84">
        <v>46039</v>
      </c>
      <c r="T516" s="84"/>
      <c r="U516" s="84"/>
      <c r="V516" s="84"/>
      <c r="W516" s="203" t="s">
        <v>9457</v>
      </c>
    </row>
    <row r="517" spans="1:23" x14ac:dyDescent="0.3">
      <c r="A517" s="203" t="s">
        <v>2935</v>
      </c>
      <c r="B517" s="203" t="s">
        <v>1245</v>
      </c>
      <c r="C517" s="203" t="s">
        <v>12552</v>
      </c>
      <c r="D517" s="203" t="s">
        <v>12553</v>
      </c>
      <c r="E517" s="203" t="s">
        <v>12554</v>
      </c>
      <c r="F517" s="203" t="s">
        <v>9451</v>
      </c>
      <c r="G517" s="203" t="s">
        <v>12554</v>
      </c>
      <c r="H517" s="203" t="s">
        <v>12555</v>
      </c>
      <c r="I517" s="203" t="s">
        <v>9462</v>
      </c>
      <c r="J517" s="203" t="s">
        <v>12556</v>
      </c>
      <c r="K517" s="84">
        <v>45366</v>
      </c>
      <c r="L517" s="84">
        <v>45366</v>
      </c>
      <c r="M517" s="84">
        <v>45549</v>
      </c>
      <c r="N517" s="203" t="s">
        <v>12557</v>
      </c>
      <c r="O517" s="86">
        <v>21000000</v>
      </c>
      <c r="P517" s="203" t="s">
        <v>12558</v>
      </c>
      <c r="Q517" s="203" t="s">
        <v>12559</v>
      </c>
      <c r="R517" s="84">
        <v>45365</v>
      </c>
      <c r="S517" s="84">
        <v>45365</v>
      </c>
      <c r="T517" s="84"/>
      <c r="U517" s="84"/>
      <c r="V517" s="84"/>
      <c r="W517" s="203" t="s">
        <v>9457</v>
      </c>
    </row>
    <row r="518" spans="1:23" x14ac:dyDescent="0.3">
      <c r="A518" s="203" t="s">
        <v>5454</v>
      </c>
      <c r="B518" s="203" t="s">
        <v>1245</v>
      </c>
      <c r="C518" s="203" t="s">
        <v>10507</v>
      </c>
      <c r="D518" s="203" t="s">
        <v>10508</v>
      </c>
      <c r="E518" s="203" t="s">
        <v>10509</v>
      </c>
      <c r="F518" s="203" t="s">
        <v>9451</v>
      </c>
      <c r="G518" s="203" t="s">
        <v>10509</v>
      </c>
      <c r="H518" s="203" t="s">
        <v>10510</v>
      </c>
      <c r="I518" s="203" t="s">
        <v>9453</v>
      </c>
      <c r="J518" s="203" t="s">
        <v>10511</v>
      </c>
      <c r="K518" s="84">
        <v>45527</v>
      </c>
      <c r="L518" s="84">
        <v>45532</v>
      </c>
      <c r="M518" s="84">
        <v>45623</v>
      </c>
      <c r="N518" s="203" t="s">
        <v>10512</v>
      </c>
      <c r="O518" s="86">
        <v>12000000</v>
      </c>
      <c r="P518" s="203" t="s">
        <v>10513</v>
      </c>
      <c r="Q518" s="203" t="s">
        <v>10511</v>
      </c>
      <c r="R518" s="84">
        <v>45525</v>
      </c>
      <c r="S518" s="84">
        <v>45525</v>
      </c>
      <c r="T518" s="84"/>
      <c r="U518" s="84"/>
      <c r="V518" s="84"/>
      <c r="W518" s="203" t="s">
        <v>9457</v>
      </c>
    </row>
    <row r="519" spans="1:23" x14ac:dyDescent="0.3">
      <c r="A519" s="203" t="s">
        <v>1476</v>
      </c>
      <c r="B519" s="203" t="s">
        <v>1246</v>
      </c>
      <c r="C519" s="203" t="s">
        <v>12535</v>
      </c>
      <c r="D519" s="203" t="s">
        <v>12536</v>
      </c>
      <c r="E519" s="203" t="s">
        <v>12537</v>
      </c>
      <c r="F519" s="203" t="s">
        <v>9451</v>
      </c>
      <c r="G519" s="203" t="s">
        <v>12537</v>
      </c>
      <c r="H519" s="203" t="s">
        <v>12538</v>
      </c>
      <c r="I519" s="203" t="s">
        <v>9462</v>
      </c>
      <c r="J519" s="203" t="s">
        <v>12539</v>
      </c>
      <c r="K519" s="84">
        <v>45922</v>
      </c>
      <c r="L519" s="84">
        <v>45922</v>
      </c>
      <c r="M519" s="84">
        <v>46022</v>
      </c>
      <c r="N519" s="203" t="s">
        <v>12540</v>
      </c>
      <c r="O519" s="86">
        <v>8180883</v>
      </c>
      <c r="P519" s="203" t="s">
        <v>12541</v>
      </c>
      <c r="Q519" s="203" t="s">
        <v>12539</v>
      </c>
      <c r="R519" s="84">
        <v>45919</v>
      </c>
      <c r="S519" s="84">
        <v>45919</v>
      </c>
      <c r="T519" s="84"/>
      <c r="U519" s="84"/>
      <c r="V519" s="84"/>
      <c r="W519" s="203" t="s">
        <v>9457</v>
      </c>
    </row>
    <row r="520" spans="1:23" x14ac:dyDescent="0.3">
      <c r="A520" s="203" t="s">
        <v>1605</v>
      </c>
      <c r="B520" s="203" t="s">
        <v>1247</v>
      </c>
      <c r="C520" s="203" t="s">
        <v>12505</v>
      </c>
      <c r="D520" s="203" t="s">
        <v>12506</v>
      </c>
      <c r="E520" s="203" t="s">
        <v>12507</v>
      </c>
      <c r="F520" s="203" t="s">
        <v>9451</v>
      </c>
      <c r="G520" s="203" t="s">
        <v>12507</v>
      </c>
      <c r="H520" s="203" t="s">
        <v>12508</v>
      </c>
      <c r="I520" s="203" t="s">
        <v>9453</v>
      </c>
      <c r="J520" s="203" t="s">
        <v>12509</v>
      </c>
      <c r="K520" s="84">
        <v>46047</v>
      </c>
      <c r="L520" s="84">
        <v>46048</v>
      </c>
      <c r="M520" s="84">
        <v>46228</v>
      </c>
      <c r="N520" s="203" t="s">
        <v>11153</v>
      </c>
      <c r="O520" s="86">
        <v>25760100</v>
      </c>
      <c r="P520" s="203" t="s">
        <v>12510</v>
      </c>
      <c r="Q520" s="203" t="s">
        <v>12509</v>
      </c>
      <c r="R520" s="84">
        <v>46047</v>
      </c>
      <c r="S520" s="84">
        <v>46047</v>
      </c>
      <c r="T520" s="84"/>
      <c r="U520" s="84"/>
      <c r="V520" s="84"/>
      <c r="W520" s="203" t="s">
        <v>9457</v>
      </c>
    </row>
    <row r="521" spans="1:23" x14ac:dyDescent="0.3">
      <c r="A521" s="203" t="s">
        <v>1665</v>
      </c>
      <c r="B521" s="203" t="s">
        <v>1247</v>
      </c>
      <c r="C521" s="203" t="s">
        <v>17805</v>
      </c>
      <c r="D521" s="203" t="s">
        <v>17806</v>
      </c>
      <c r="E521" s="203" t="s">
        <v>17807</v>
      </c>
      <c r="F521" s="203" t="s">
        <v>9451</v>
      </c>
      <c r="G521" s="203" t="s">
        <v>17807</v>
      </c>
      <c r="H521" s="203" t="s">
        <v>17808</v>
      </c>
      <c r="I521" s="203" t="s">
        <v>9504</v>
      </c>
      <c r="J521" s="203" t="s">
        <v>17809</v>
      </c>
      <c r="K521" s="84">
        <v>46052</v>
      </c>
      <c r="L521" s="84">
        <v>46055</v>
      </c>
      <c r="M521" s="84">
        <v>46173</v>
      </c>
      <c r="N521" s="203" t="s">
        <v>14957</v>
      </c>
      <c r="O521" s="86">
        <v>16000000</v>
      </c>
      <c r="P521" s="203" t="s">
        <v>17810</v>
      </c>
      <c r="Q521" s="203" t="s">
        <v>17809</v>
      </c>
      <c r="R521" s="84">
        <v>46051</v>
      </c>
      <c r="S521" s="84">
        <v>46051</v>
      </c>
      <c r="T521" s="84"/>
      <c r="U521" s="84"/>
      <c r="V521" s="84"/>
      <c r="W521" s="203" t="s">
        <v>9457</v>
      </c>
    </row>
    <row r="522" spans="1:23" x14ac:dyDescent="0.3">
      <c r="A522" s="203" t="s">
        <v>2940</v>
      </c>
      <c r="B522" s="203" t="s">
        <v>1245</v>
      </c>
      <c r="C522" s="203" t="s">
        <v>11918</v>
      </c>
      <c r="D522" s="203" t="s">
        <v>11919</v>
      </c>
      <c r="E522" s="203" t="s">
        <v>11920</v>
      </c>
      <c r="F522" s="203" t="s">
        <v>9451</v>
      </c>
      <c r="G522" s="203" t="s">
        <v>11920</v>
      </c>
      <c r="H522" s="203" t="s">
        <v>11921</v>
      </c>
      <c r="I522" s="203" t="s">
        <v>9453</v>
      </c>
      <c r="J522" s="203" t="s">
        <v>11922</v>
      </c>
      <c r="K522" s="84">
        <v>45594</v>
      </c>
      <c r="L522" s="84">
        <v>45595</v>
      </c>
      <c r="M522" s="84">
        <v>45655</v>
      </c>
      <c r="N522" s="203" t="s">
        <v>11923</v>
      </c>
      <c r="O522" s="86">
        <v>5281482</v>
      </c>
      <c r="P522" s="203" t="s">
        <v>11924</v>
      </c>
      <c r="Q522" s="203" t="s">
        <v>11922</v>
      </c>
      <c r="R522" s="84">
        <v>45594</v>
      </c>
      <c r="S522" s="84">
        <v>45594</v>
      </c>
      <c r="T522" s="84"/>
      <c r="U522" s="84"/>
      <c r="V522" s="84"/>
      <c r="W522" s="203" t="s">
        <v>9457</v>
      </c>
    </row>
    <row r="523" spans="1:23" x14ac:dyDescent="0.3">
      <c r="A523" s="203" t="s">
        <v>2940</v>
      </c>
      <c r="B523" s="203" t="s">
        <v>1245</v>
      </c>
      <c r="C523" s="203" t="s">
        <v>12916</v>
      </c>
      <c r="D523" s="203" t="s">
        <v>12917</v>
      </c>
      <c r="E523" s="203" t="s">
        <v>12918</v>
      </c>
      <c r="F523" s="203" t="s">
        <v>9451</v>
      </c>
      <c r="G523" s="203" t="s">
        <v>12918</v>
      </c>
      <c r="H523" s="203" t="s">
        <v>12919</v>
      </c>
      <c r="I523" s="203" t="s">
        <v>9462</v>
      </c>
      <c r="J523" s="203" t="s">
        <v>12832</v>
      </c>
      <c r="K523" s="84">
        <v>45582</v>
      </c>
      <c r="L523" s="84">
        <v>45583</v>
      </c>
      <c r="M523" s="84">
        <v>45657</v>
      </c>
      <c r="N523" s="203" t="s">
        <v>12887</v>
      </c>
      <c r="O523" s="86">
        <v>12364688</v>
      </c>
      <c r="P523" s="203" t="s">
        <v>12920</v>
      </c>
      <c r="Q523" s="203" t="s">
        <v>12832</v>
      </c>
      <c r="R523" s="84">
        <v>45581</v>
      </c>
      <c r="S523" s="84">
        <v>45581</v>
      </c>
      <c r="T523" s="84"/>
      <c r="U523" s="84"/>
      <c r="V523" s="84"/>
      <c r="W523" s="203" t="s">
        <v>9457</v>
      </c>
    </row>
    <row r="524" spans="1:23" x14ac:dyDescent="0.3">
      <c r="A524" s="203" t="s">
        <v>1433</v>
      </c>
      <c r="B524" s="203" t="s">
        <v>1246</v>
      </c>
      <c r="C524" s="203" t="s">
        <v>12574</v>
      </c>
      <c r="D524" s="203" t="s">
        <v>12575</v>
      </c>
      <c r="E524" s="203" t="s">
        <v>12576</v>
      </c>
      <c r="F524" s="203" t="s">
        <v>9451</v>
      </c>
      <c r="G524" s="203" t="s">
        <v>12576</v>
      </c>
      <c r="H524" s="203" t="s">
        <v>12577</v>
      </c>
      <c r="I524" s="203" t="s">
        <v>9462</v>
      </c>
      <c r="J524" s="203" t="s">
        <v>12578</v>
      </c>
      <c r="K524" s="84">
        <v>45831</v>
      </c>
      <c r="L524" s="84">
        <v>45832</v>
      </c>
      <c r="M524" s="84">
        <v>45954</v>
      </c>
      <c r="N524" s="203" t="s">
        <v>12579</v>
      </c>
      <c r="O524" s="86">
        <v>13923856</v>
      </c>
      <c r="P524" s="203" t="s">
        <v>12580</v>
      </c>
      <c r="Q524" s="203" t="s">
        <v>12578</v>
      </c>
      <c r="R524" s="84">
        <v>45828</v>
      </c>
      <c r="S524" s="84">
        <v>45828</v>
      </c>
      <c r="T524" s="84"/>
      <c r="U524" s="84"/>
      <c r="V524" s="84"/>
      <c r="W524" s="203" t="s">
        <v>9457</v>
      </c>
    </row>
    <row r="525" spans="1:23" x14ac:dyDescent="0.3">
      <c r="A525" s="203" t="s">
        <v>1605</v>
      </c>
      <c r="B525" s="203" t="s">
        <v>1247</v>
      </c>
      <c r="C525" s="203" t="s">
        <v>15527</v>
      </c>
      <c r="D525" s="203" t="s">
        <v>15528</v>
      </c>
      <c r="E525" s="203" t="s">
        <v>15529</v>
      </c>
      <c r="F525" s="203" t="s">
        <v>9451</v>
      </c>
      <c r="G525" s="203" t="s">
        <v>15529</v>
      </c>
      <c r="H525" s="203" t="s">
        <v>15530</v>
      </c>
      <c r="I525" s="203" t="s">
        <v>9453</v>
      </c>
      <c r="J525" s="203" t="s">
        <v>12852</v>
      </c>
      <c r="K525" s="84">
        <v>46238</v>
      </c>
      <c r="L525" s="84">
        <v>46239</v>
      </c>
      <c r="M525" s="84">
        <v>46385</v>
      </c>
      <c r="N525" s="203" t="s">
        <v>12879</v>
      </c>
      <c r="O525" s="86">
        <v>13746377</v>
      </c>
      <c r="P525" s="203" t="s">
        <v>15531</v>
      </c>
      <c r="Q525" s="203" t="s">
        <v>12852</v>
      </c>
      <c r="R525" s="84">
        <v>46234</v>
      </c>
      <c r="S525" s="84">
        <v>46234</v>
      </c>
      <c r="T525" s="84"/>
      <c r="U525" s="84"/>
      <c r="V525" s="84"/>
      <c r="W525" s="203" t="s">
        <v>9457</v>
      </c>
    </row>
    <row r="526" spans="1:23" x14ac:dyDescent="0.3">
      <c r="A526" s="203" t="s">
        <v>1467</v>
      </c>
      <c r="B526" s="203" t="s">
        <v>1247</v>
      </c>
      <c r="C526" s="203" t="s">
        <v>12606</v>
      </c>
      <c r="D526" s="203" t="s">
        <v>12607</v>
      </c>
      <c r="E526" s="203" t="s">
        <v>12608</v>
      </c>
      <c r="F526" s="203" t="s">
        <v>9451</v>
      </c>
      <c r="G526" s="203" t="s">
        <v>12608</v>
      </c>
      <c r="H526" s="203" t="s">
        <v>12609</v>
      </c>
      <c r="I526" s="203" t="s">
        <v>9453</v>
      </c>
      <c r="J526" s="203" t="s">
        <v>12610</v>
      </c>
      <c r="K526" s="84">
        <v>46052</v>
      </c>
      <c r="L526" s="84">
        <v>46052</v>
      </c>
      <c r="M526" s="84">
        <v>46232</v>
      </c>
      <c r="N526" s="203" t="s">
        <v>12611</v>
      </c>
      <c r="O526" s="86">
        <v>25760100</v>
      </c>
      <c r="P526" s="203" t="s">
        <v>12612</v>
      </c>
      <c r="Q526" s="203" t="s">
        <v>12610</v>
      </c>
      <c r="R526" s="84">
        <v>46052</v>
      </c>
      <c r="S526" s="84">
        <v>46052</v>
      </c>
      <c r="T526" s="84"/>
      <c r="U526" s="84"/>
      <c r="V526" s="84"/>
      <c r="W526" s="203" t="s">
        <v>9457</v>
      </c>
    </row>
    <row r="527" spans="1:23" x14ac:dyDescent="0.3">
      <c r="A527" s="203" t="s">
        <v>1476</v>
      </c>
      <c r="B527" s="203" t="s">
        <v>1246</v>
      </c>
      <c r="C527" s="203" t="s">
        <v>13296</v>
      </c>
      <c r="D527" s="203" t="s">
        <v>13297</v>
      </c>
      <c r="E527" s="203" t="s">
        <v>13298</v>
      </c>
      <c r="F527" s="203" t="s">
        <v>9451</v>
      </c>
      <c r="G527" s="203" t="s">
        <v>13298</v>
      </c>
      <c r="H527" s="203" t="s">
        <v>13299</v>
      </c>
      <c r="I527" s="203" t="s">
        <v>9462</v>
      </c>
      <c r="J527" s="203" t="s">
        <v>13300</v>
      </c>
      <c r="K527" s="84">
        <v>45694</v>
      </c>
      <c r="L527" s="84">
        <v>45694</v>
      </c>
      <c r="M527" s="84">
        <v>45874</v>
      </c>
      <c r="N527" s="203" t="s">
        <v>13301</v>
      </c>
      <c r="O527" s="86">
        <v>23918382</v>
      </c>
      <c r="P527" s="203" t="s">
        <v>13302</v>
      </c>
      <c r="Q527" s="203" t="s">
        <v>13300</v>
      </c>
      <c r="R527" s="84">
        <v>45693</v>
      </c>
      <c r="S527" s="84">
        <v>45693</v>
      </c>
      <c r="T527" s="84"/>
      <c r="U527" s="84"/>
      <c r="V527" s="84"/>
      <c r="W527" s="203" t="s">
        <v>9457</v>
      </c>
    </row>
    <row r="528" spans="1:23" x14ac:dyDescent="0.3">
      <c r="A528" s="203" t="s">
        <v>1637</v>
      </c>
      <c r="B528" s="203" t="s">
        <v>1246</v>
      </c>
      <c r="C528" s="203" t="s">
        <v>12585</v>
      </c>
      <c r="D528" s="203" t="s">
        <v>12586</v>
      </c>
      <c r="E528" s="203" t="s">
        <v>12587</v>
      </c>
      <c r="F528" s="203" t="s">
        <v>9451</v>
      </c>
      <c r="G528" s="203" t="s">
        <v>12587</v>
      </c>
      <c r="H528" s="203" t="s">
        <v>12588</v>
      </c>
      <c r="I528" s="203" t="s">
        <v>9504</v>
      </c>
      <c r="J528" s="203" t="s">
        <v>12589</v>
      </c>
      <c r="K528" s="84">
        <v>45770</v>
      </c>
      <c r="L528" s="84">
        <v>45771</v>
      </c>
      <c r="M528" s="84">
        <v>46014</v>
      </c>
      <c r="N528" s="203" t="s">
        <v>12590</v>
      </c>
      <c r="O528" s="86">
        <v>2795624297</v>
      </c>
      <c r="P528" s="203" t="s">
        <v>12591</v>
      </c>
      <c r="Q528" s="203" t="s">
        <v>12592</v>
      </c>
      <c r="R528" s="84">
        <v>45769</v>
      </c>
      <c r="S528" s="84">
        <v>45769</v>
      </c>
      <c r="T528" s="84"/>
      <c r="U528" s="84"/>
      <c r="V528" s="84"/>
      <c r="W528" s="203" t="s">
        <v>9457</v>
      </c>
    </row>
    <row r="529" spans="1:23" x14ac:dyDescent="0.3">
      <c r="A529" s="203" t="s">
        <v>1572</v>
      </c>
      <c r="B529" s="203" t="s">
        <v>1246</v>
      </c>
      <c r="C529" s="203" t="s">
        <v>12599</v>
      </c>
      <c r="D529" s="203" t="s">
        <v>12600</v>
      </c>
      <c r="E529" s="203" t="s">
        <v>12601</v>
      </c>
      <c r="F529" s="203" t="s">
        <v>9451</v>
      </c>
      <c r="G529" s="203" t="s">
        <v>12601</v>
      </c>
      <c r="H529" s="203" t="s">
        <v>12602</v>
      </c>
      <c r="I529" s="203" t="s">
        <v>9453</v>
      </c>
      <c r="J529" s="203" t="s">
        <v>12603</v>
      </c>
      <c r="K529" s="84">
        <v>45975</v>
      </c>
      <c r="L529" s="84">
        <v>45979</v>
      </c>
      <c r="M529" s="84">
        <v>46022</v>
      </c>
      <c r="N529" s="203" t="s">
        <v>12604</v>
      </c>
      <c r="O529" s="86">
        <v>6000000</v>
      </c>
      <c r="P529" s="203" t="s">
        <v>12605</v>
      </c>
      <c r="Q529" s="203" t="s">
        <v>12603</v>
      </c>
      <c r="R529" s="84">
        <v>45975</v>
      </c>
      <c r="S529" s="84">
        <v>45975</v>
      </c>
      <c r="T529" s="84"/>
      <c r="U529" s="84"/>
      <c r="V529" s="84"/>
      <c r="W529" s="203" t="s">
        <v>9457</v>
      </c>
    </row>
    <row r="530" spans="1:23" x14ac:dyDescent="0.3">
      <c r="A530" s="203" t="s">
        <v>1572</v>
      </c>
      <c r="B530" s="203" t="s">
        <v>1246</v>
      </c>
      <c r="C530" s="203" t="s">
        <v>11977</v>
      </c>
      <c r="D530" s="203" t="s">
        <v>11978</v>
      </c>
      <c r="E530" s="203" t="s">
        <v>11979</v>
      </c>
      <c r="F530" s="203" t="s">
        <v>9451</v>
      </c>
      <c r="G530" s="203" t="s">
        <v>11979</v>
      </c>
      <c r="H530" s="203" t="s">
        <v>11980</v>
      </c>
      <c r="I530" s="203" t="s">
        <v>9453</v>
      </c>
      <c r="J530" s="203" t="s">
        <v>11981</v>
      </c>
      <c r="K530" s="84">
        <v>45981</v>
      </c>
      <c r="L530" s="84">
        <v>45981</v>
      </c>
      <c r="M530" s="84">
        <v>46021</v>
      </c>
      <c r="N530" s="203" t="s">
        <v>11982</v>
      </c>
      <c r="O530" s="86">
        <v>5600000</v>
      </c>
      <c r="P530" s="203" t="s">
        <v>11983</v>
      </c>
      <c r="Q530" s="203" t="s">
        <v>11981</v>
      </c>
      <c r="R530" s="84">
        <v>45981</v>
      </c>
      <c r="S530" s="84">
        <v>45981</v>
      </c>
      <c r="T530" s="84"/>
      <c r="U530" s="84"/>
      <c r="V530" s="84"/>
      <c r="W530" s="203" t="s">
        <v>9457</v>
      </c>
    </row>
    <row r="531" spans="1:23" x14ac:dyDescent="0.3">
      <c r="A531" s="203" t="s">
        <v>1665</v>
      </c>
      <c r="B531" s="203" t="s">
        <v>1247</v>
      </c>
      <c r="C531" s="203" t="s">
        <v>11535</v>
      </c>
      <c r="D531" s="203" t="s">
        <v>11536</v>
      </c>
      <c r="E531" s="203" t="s">
        <v>11537</v>
      </c>
      <c r="F531" s="203" t="s">
        <v>9451</v>
      </c>
      <c r="G531" s="203" t="s">
        <v>11537</v>
      </c>
      <c r="H531" s="203" t="s">
        <v>11538</v>
      </c>
      <c r="I531" s="203" t="s">
        <v>9504</v>
      </c>
      <c r="J531" s="203" t="s">
        <v>11539</v>
      </c>
      <c r="K531" s="84">
        <v>46050</v>
      </c>
      <c r="L531" s="84">
        <v>46052</v>
      </c>
      <c r="M531" s="84">
        <v>46171</v>
      </c>
      <c r="N531" s="203" t="s">
        <v>11540</v>
      </c>
      <c r="O531" s="86">
        <v>16000000</v>
      </c>
      <c r="P531" s="203" t="s">
        <v>11541</v>
      </c>
      <c r="Q531" s="203" t="s">
        <v>11539</v>
      </c>
      <c r="R531" s="84">
        <v>46049</v>
      </c>
      <c r="S531" s="84">
        <v>46049</v>
      </c>
      <c r="T531" s="84"/>
      <c r="U531" s="84"/>
      <c r="V531" s="84"/>
      <c r="W531" s="203" t="s">
        <v>9457</v>
      </c>
    </row>
    <row r="532" spans="1:23" x14ac:dyDescent="0.3">
      <c r="A532" s="203" t="s">
        <v>2935</v>
      </c>
      <c r="B532" s="203" t="s">
        <v>1245</v>
      </c>
      <c r="C532" s="203" t="s">
        <v>11036</v>
      </c>
      <c r="D532" s="203" t="s">
        <v>11037</v>
      </c>
      <c r="E532" s="203" t="s">
        <v>11038</v>
      </c>
      <c r="F532" s="203" t="s">
        <v>9451</v>
      </c>
      <c r="G532" s="203" t="s">
        <v>11038</v>
      </c>
      <c r="H532" s="203" t="s">
        <v>11039</v>
      </c>
      <c r="I532" s="203" t="s">
        <v>9462</v>
      </c>
      <c r="J532" s="203" t="s">
        <v>11040</v>
      </c>
      <c r="K532" s="84">
        <v>45366</v>
      </c>
      <c r="L532" s="84">
        <v>45366</v>
      </c>
      <c r="M532" s="84">
        <v>45549</v>
      </c>
      <c r="N532" s="203" t="s">
        <v>11041</v>
      </c>
      <c r="O532" s="86">
        <v>27237546</v>
      </c>
      <c r="P532" s="203" t="s">
        <v>11042</v>
      </c>
      <c r="Q532" s="203" t="s">
        <v>11043</v>
      </c>
      <c r="R532" s="84">
        <v>45365</v>
      </c>
      <c r="S532" s="84">
        <v>45365</v>
      </c>
      <c r="T532" s="84"/>
      <c r="U532" s="84"/>
      <c r="V532" s="84"/>
      <c r="W532" s="203" t="s">
        <v>9457</v>
      </c>
    </row>
    <row r="533" spans="1:23" x14ac:dyDescent="0.3">
      <c r="A533" s="203" t="s">
        <v>1605</v>
      </c>
      <c r="B533" s="203" t="s">
        <v>1247</v>
      </c>
      <c r="C533" s="203" t="s">
        <v>10041</v>
      </c>
      <c r="D533" s="203" t="s">
        <v>10042</v>
      </c>
      <c r="E533" s="203" t="s">
        <v>10043</v>
      </c>
      <c r="F533" s="203" t="s">
        <v>9451</v>
      </c>
      <c r="G533" s="203" t="s">
        <v>10043</v>
      </c>
      <c r="H533" s="203" t="s">
        <v>10044</v>
      </c>
      <c r="I533" s="203" t="s">
        <v>9453</v>
      </c>
      <c r="J533" s="203" t="s">
        <v>10045</v>
      </c>
      <c r="K533" s="84">
        <v>46047</v>
      </c>
      <c r="L533" s="84">
        <v>46048</v>
      </c>
      <c r="M533" s="84">
        <v>46228</v>
      </c>
      <c r="N533" s="203" t="s">
        <v>10046</v>
      </c>
      <c r="O533" s="86">
        <v>25760100</v>
      </c>
      <c r="P533" s="203" t="s">
        <v>10047</v>
      </c>
      <c r="Q533" s="203" t="s">
        <v>10045</v>
      </c>
      <c r="R533" s="84"/>
      <c r="S533" s="84"/>
      <c r="T533" s="84"/>
      <c r="U533" s="84"/>
      <c r="V533" s="84"/>
      <c r="W533" s="203" t="s">
        <v>9457</v>
      </c>
    </row>
    <row r="534" spans="1:23" x14ac:dyDescent="0.3">
      <c r="A534" s="203" t="s">
        <v>1605</v>
      </c>
      <c r="B534" s="203" t="s">
        <v>1247</v>
      </c>
      <c r="C534" s="203" t="s">
        <v>12620</v>
      </c>
      <c r="D534" s="203" t="s">
        <v>12621</v>
      </c>
      <c r="E534" s="203" t="s">
        <v>12622</v>
      </c>
      <c r="F534" s="203" t="s">
        <v>9451</v>
      </c>
      <c r="G534" s="203" t="s">
        <v>12622</v>
      </c>
      <c r="H534" s="203" t="s">
        <v>12623</v>
      </c>
      <c r="I534" s="203" t="s">
        <v>9453</v>
      </c>
      <c r="J534" s="203" t="s">
        <v>12624</v>
      </c>
      <c r="K534" s="84">
        <v>46043</v>
      </c>
      <c r="L534" s="84">
        <v>46043</v>
      </c>
      <c r="M534" s="84">
        <v>46223</v>
      </c>
      <c r="N534" s="203" t="s">
        <v>12625</v>
      </c>
      <c r="O534" s="86">
        <v>15859458</v>
      </c>
      <c r="P534" s="203" t="s">
        <v>12626</v>
      </c>
      <c r="Q534" s="203" t="s">
        <v>12624</v>
      </c>
      <c r="R534" s="84">
        <v>46043</v>
      </c>
      <c r="S534" s="84">
        <v>46043</v>
      </c>
      <c r="T534" s="84"/>
      <c r="U534" s="84"/>
      <c r="V534" s="84"/>
      <c r="W534" s="203" t="s">
        <v>9457</v>
      </c>
    </row>
    <row r="535" spans="1:23" x14ac:dyDescent="0.3">
      <c r="A535" s="203" t="s">
        <v>1605</v>
      </c>
      <c r="B535" s="203" t="s">
        <v>1247</v>
      </c>
      <c r="C535" s="203" t="s">
        <v>10723</v>
      </c>
      <c r="D535" s="203" t="s">
        <v>10724</v>
      </c>
      <c r="E535" s="203" t="s">
        <v>10725</v>
      </c>
      <c r="F535" s="203" t="s">
        <v>9451</v>
      </c>
      <c r="G535" s="203" t="s">
        <v>10725</v>
      </c>
      <c r="H535" s="203" t="s">
        <v>10726</v>
      </c>
      <c r="I535" s="203" t="s">
        <v>9453</v>
      </c>
      <c r="J535" s="203" t="s">
        <v>10727</v>
      </c>
      <c r="K535" s="84">
        <v>46050</v>
      </c>
      <c r="L535" s="84">
        <v>46050</v>
      </c>
      <c r="M535" s="84">
        <v>46230</v>
      </c>
      <c r="N535" s="203" t="s">
        <v>10728</v>
      </c>
      <c r="O535" s="86">
        <v>25760100</v>
      </c>
      <c r="P535" s="203" t="s">
        <v>10729</v>
      </c>
      <c r="Q535" s="203" t="s">
        <v>10727</v>
      </c>
      <c r="R535" s="84">
        <v>46050</v>
      </c>
      <c r="S535" s="84">
        <v>46050</v>
      </c>
      <c r="T535" s="84"/>
      <c r="U535" s="84"/>
      <c r="V535" s="84"/>
      <c r="W535" s="203" t="s">
        <v>9457</v>
      </c>
    </row>
    <row r="536" spans="1:23" x14ac:dyDescent="0.3">
      <c r="A536" s="203" t="s">
        <v>3253</v>
      </c>
      <c r="B536" s="203" t="s">
        <v>1245</v>
      </c>
      <c r="C536" s="203" t="s">
        <v>12634</v>
      </c>
      <c r="D536" s="203" t="s">
        <v>12635</v>
      </c>
      <c r="E536" s="203" t="s">
        <v>12636</v>
      </c>
      <c r="F536" s="203" t="s">
        <v>9451</v>
      </c>
      <c r="G536" s="203" t="s">
        <v>12636</v>
      </c>
      <c r="H536" s="203" t="s">
        <v>12637</v>
      </c>
      <c r="I536" s="203" t="s">
        <v>9462</v>
      </c>
      <c r="J536" s="203" t="s">
        <v>12638</v>
      </c>
      <c r="K536" s="84">
        <v>45597</v>
      </c>
      <c r="L536" s="84">
        <v>45597</v>
      </c>
      <c r="M536" s="84">
        <v>45657</v>
      </c>
      <c r="N536" s="203" t="s">
        <v>12639</v>
      </c>
      <c r="O536" s="86">
        <v>7972794</v>
      </c>
      <c r="P536" s="203" t="s">
        <v>12640</v>
      </c>
      <c r="Q536" s="203" t="s">
        <v>12638</v>
      </c>
      <c r="R536" s="84">
        <v>45596</v>
      </c>
      <c r="S536" s="84">
        <v>45596</v>
      </c>
      <c r="T536" s="84"/>
      <c r="U536" s="84"/>
      <c r="V536" s="84"/>
      <c r="W536" s="203" t="s">
        <v>9457</v>
      </c>
    </row>
    <row r="537" spans="1:23" x14ac:dyDescent="0.3">
      <c r="A537" s="203" t="s">
        <v>3253</v>
      </c>
      <c r="B537" s="203" t="s">
        <v>1245</v>
      </c>
      <c r="C537" s="203" t="s">
        <v>12641</v>
      </c>
      <c r="D537" s="203" t="s">
        <v>12642</v>
      </c>
      <c r="E537" s="203" t="s">
        <v>12643</v>
      </c>
      <c r="F537" s="203" t="s">
        <v>9451</v>
      </c>
      <c r="G537" s="203" t="s">
        <v>12643</v>
      </c>
      <c r="H537" s="203" t="s">
        <v>12644</v>
      </c>
      <c r="I537" s="203" t="s">
        <v>9462</v>
      </c>
      <c r="J537" s="203" t="s">
        <v>12645</v>
      </c>
      <c r="K537" s="84">
        <v>45590</v>
      </c>
      <c r="L537" s="84">
        <v>45590</v>
      </c>
      <c r="M537" s="84">
        <v>45655</v>
      </c>
      <c r="N537" s="203" t="s">
        <v>12646</v>
      </c>
      <c r="O537" s="86">
        <v>5317574</v>
      </c>
      <c r="P537" s="203" t="s">
        <v>12647</v>
      </c>
      <c r="Q537" s="203" t="s">
        <v>12645</v>
      </c>
      <c r="R537" s="84">
        <v>45590</v>
      </c>
      <c r="S537" s="84">
        <v>45590</v>
      </c>
      <c r="T537" s="84"/>
      <c r="U537" s="84"/>
      <c r="V537" s="84"/>
      <c r="W537" s="203" t="s">
        <v>9457</v>
      </c>
    </row>
    <row r="538" spans="1:23" x14ac:dyDescent="0.3">
      <c r="A538" s="203" t="s">
        <v>1605</v>
      </c>
      <c r="B538" s="203" t="s">
        <v>1247</v>
      </c>
      <c r="C538" s="203" t="s">
        <v>12581</v>
      </c>
      <c r="D538" s="203" t="s">
        <v>12582</v>
      </c>
      <c r="E538" s="203" t="s">
        <v>12583</v>
      </c>
      <c r="F538" s="203" t="s">
        <v>9451</v>
      </c>
      <c r="G538" s="203" t="s">
        <v>12583</v>
      </c>
      <c r="H538" s="203" t="s">
        <v>12582</v>
      </c>
      <c r="I538" s="203" t="s">
        <v>9739</v>
      </c>
      <c r="J538" s="203" t="s">
        <v>9470</v>
      </c>
      <c r="K538" s="84"/>
      <c r="L538" s="84"/>
      <c r="M538" s="84"/>
      <c r="N538" s="203" t="s">
        <v>9471</v>
      </c>
      <c r="O538" s="86">
        <v>0</v>
      </c>
      <c r="P538" s="203" t="s">
        <v>12584</v>
      </c>
      <c r="Q538" s="203" t="s">
        <v>9473</v>
      </c>
      <c r="R538" s="84">
        <v>46044</v>
      </c>
      <c r="S538" s="84">
        <v>46044</v>
      </c>
      <c r="T538" s="84"/>
      <c r="U538" s="84"/>
      <c r="V538" s="84"/>
      <c r="W538" s="203" t="s">
        <v>9457</v>
      </c>
    </row>
    <row r="539" spans="1:23" x14ac:dyDescent="0.3">
      <c r="A539" s="203" t="s">
        <v>3253</v>
      </c>
      <c r="B539" s="203" t="s">
        <v>1245</v>
      </c>
      <c r="C539" s="203" t="s">
        <v>12648</v>
      </c>
      <c r="D539" s="203" t="s">
        <v>12649</v>
      </c>
      <c r="E539" s="203" t="s">
        <v>12650</v>
      </c>
      <c r="F539" s="203" t="s">
        <v>9451</v>
      </c>
      <c r="G539" s="203" t="s">
        <v>12650</v>
      </c>
      <c r="H539" s="203" t="s">
        <v>12651</v>
      </c>
      <c r="I539" s="203" t="s">
        <v>9462</v>
      </c>
      <c r="J539" s="203" t="s">
        <v>12652</v>
      </c>
      <c r="K539" s="84">
        <v>45590</v>
      </c>
      <c r="L539" s="84">
        <v>45590</v>
      </c>
      <c r="M539" s="84">
        <v>45657</v>
      </c>
      <c r="N539" s="203" t="s">
        <v>12653</v>
      </c>
      <c r="O539" s="86">
        <v>8902953</v>
      </c>
      <c r="P539" s="203" t="s">
        <v>12654</v>
      </c>
      <c r="Q539" s="203" t="s">
        <v>12652</v>
      </c>
      <c r="R539" s="84">
        <v>45589</v>
      </c>
      <c r="S539" s="84">
        <v>45589</v>
      </c>
      <c r="T539" s="84"/>
      <c r="U539" s="84"/>
      <c r="V539" s="84"/>
      <c r="W539" s="203" t="s">
        <v>9457</v>
      </c>
    </row>
    <row r="540" spans="1:23" x14ac:dyDescent="0.3">
      <c r="A540" s="203" t="s">
        <v>1572</v>
      </c>
      <c r="B540" s="203" t="s">
        <v>1246</v>
      </c>
      <c r="C540" s="203" t="s">
        <v>10464</v>
      </c>
      <c r="D540" s="203" t="s">
        <v>10465</v>
      </c>
      <c r="E540" s="203" t="s">
        <v>10466</v>
      </c>
      <c r="F540" s="203" t="s">
        <v>9451</v>
      </c>
      <c r="G540" s="203" t="s">
        <v>10466</v>
      </c>
      <c r="H540" s="203" t="s">
        <v>10467</v>
      </c>
      <c r="I540" s="203" t="s">
        <v>9453</v>
      </c>
      <c r="J540" s="203" t="s">
        <v>10468</v>
      </c>
      <c r="K540" s="84">
        <v>45960</v>
      </c>
      <c r="L540" s="84">
        <v>45961</v>
      </c>
      <c r="M540" s="84">
        <v>46021</v>
      </c>
      <c r="N540" s="203" t="s">
        <v>10469</v>
      </c>
      <c r="O540" s="86">
        <v>6000000</v>
      </c>
      <c r="P540" s="203" t="s">
        <v>10470</v>
      </c>
      <c r="Q540" s="203" t="s">
        <v>10468</v>
      </c>
      <c r="R540" s="84">
        <v>45959</v>
      </c>
      <c r="S540" s="84">
        <v>45959</v>
      </c>
      <c r="T540" s="84"/>
      <c r="U540" s="84"/>
      <c r="V540" s="84"/>
      <c r="W540" s="203" t="s">
        <v>9457</v>
      </c>
    </row>
    <row r="541" spans="1:23" x14ac:dyDescent="0.3">
      <c r="A541" s="203" t="s">
        <v>3253</v>
      </c>
      <c r="B541" s="203" t="s">
        <v>1245</v>
      </c>
      <c r="C541" s="203" t="s">
        <v>12669</v>
      </c>
      <c r="D541" s="203" t="s">
        <v>12670</v>
      </c>
      <c r="E541" s="203" t="s">
        <v>12671</v>
      </c>
      <c r="F541" s="203" t="s">
        <v>9451</v>
      </c>
      <c r="G541" s="203" t="s">
        <v>12671</v>
      </c>
      <c r="H541" s="203" t="s">
        <v>12672</v>
      </c>
      <c r="I541" s="203" t="s">
        <v>9462</v>
      </c>
      <c r="J541" s="203" t="s">
        <v>12673</v>
      </c>
      <c r="K541" s="84">
        <v>45590</v>
      </c>
      <c r="L541" s="84">
        <v>45590</v>
      </c>
      <c r="M541" s="84">
        <v>45655</v>
      </c>
      <c r="N541" s="203" t="s">
        <v>12674</v>
      </c>
      <c r="O541" s="86">
        <v>8637193</v>
      </c>
      <c r="P541" s="203" t="s">
        <v>12675</v>
      </c>
      <c r="Q541" s="203" t="s">
        <v>12673</v>
      </c>
      <c r="R541" s="84">
        <v>45589</v>
      </c>
      <c r="S541" s="84">
        <v>45589</v>
      </c>
      <c r="T541" s="84"/>
      <c r="U541" s="84"/>
      <c r="V541" s="84"/>
      <c r="W541" s="203" t="s">
        <v>9457</v>
      </c>
    </row>
    <row r="542" spans="1:23" x14ac:dyDescent="0.3">
      <c r="A542" s="203" t="s">
        <v>1476</v>
      </c>
      <c r="B542" s="203" t="s">
        <v>1246</v>
      </c>
      <c r="C542" s="203" t="s">
        <v>12676</v>
      </c>
      <c r="D542" s="203" t="s">
        <v>12677</v>
      </c>
      <c r="E542" s="203" t="s">
        <v>12678</v>
      </c>
      <c r="F542" s="203" t="s">
        <v>9451</v>
      </c>
      <c r="G542" s="203" t="s">
        <v>12678</v>
      </c>
      <c r="H542" s="203" t="s">
        <v>12679</v>
      </c>
      <c r="I542" s="203" t="s">
        <v>9462</v>
      </c>
      <c r="J542" s="203" t="s">
        <v>12680</v>
      </c>
      <c r="K542" s="84">
        <v>45891</v>
      </c>
      <c r="L542" s="84">
        <v>45891</v>
      </c>
      <c r="M542" s="84">
        <v>46022</v>
      </c>
      <c r="N542" s="203" t="s">
        <v>12557</v>
      </c>
      <c r="O542" s="86">
        <v>18264164</v>
      </c>
      <c r="P542" s="203" t="s">
        <v>12681</v>
      </c>
      <c r="Q542" s="203" t="s">
        <v>12680</v>
      </c>
      <c r="R542" s="84">
        <v>45891</v>
      </c>
      <c r="S542" s="84">
        <v>45891</v>
      </c>
      <c r="T542" s="84"/>
      <c r="U542" s="84"/>
      <c r="V542" s="84"/>
      <c r="W542" s="203" t="s">
        <v>9457</v>
      </c>
    </row>
    <row r="543" spans="1:23" x14ac:dyDescent="0.3">
      <c r="A543" s="203" t="s">
        <v>1429</v>
      </c>
      <c r="B543" s="203" t="s">
        <v>1246</v>
      </c>
      <c r="C543" s="203" t="s">
        <v>11411</v>
      </c>
      <c r="D543" s="203" t="s">
        <v>11412</v>
      </c>
      <c r="E543" s="203" t="s">
        <v>11413</v>
      </c>
      <c r="F543" s="203" t="s">
        <v>9451</v>
      </c>
      <c r="G543" s="203" t="s">
        <v>11413</v>
      </c>
      <c r="H543" s="203" t="s">
        <v>11414</v>
      </c>
      <c r="I543" s="203" t="s">
        <v>9453</v>
      </c>
      <c r="J543" s="203" t="s">
        <v>11415</v>
      </c>
      <c r="K543" s="84">
        <v>45846</v>
      </c>
      <c r="L543" s="84">
        <v>45847</v>
      </c>
      <c r="M543" s="84">
        <v>45983</v>
      </c>
      <c r="N543" s="203" t="s">
        <v>11416</v>
      </c>
      <c r="O543" s="86">
        <v>23567688</v>
      </c>
      <c r="P543" s="203" t="s">
        <v>11417</v>
      </c>
      <c r="Q543" s="203" t="s">
        <v>11415</v>
      </c>
      <c r="R543" s="84">
        <v>45841</v>
      </c>
      <c r="S543" s="84">
        <v>45841</v>
      </c>
      <c r="T543" s="84"/>
      <c r="U543" s="84"/>
      <c r="V543" s="84"/>
      <c r="W543" s="203" t="s">
        <v>9457</v>
      </c>
    </row>
    <row r="544" spans="1:23" x14ac:dyDescent="0.3">
      <c r="A544" s="203" t="s">
        <v>1467</v>
      </c>
      <c r="B544" s="203" t="s">
        <v>1247</v>
      </c>
      <c r="C544" s="203" t="s">
        <v>18253</v>
      </c>
      <c r="D544" s="203" t="s">
        <v>33909</v>
      </c>
      <c r="E544" s="203" t="s">
        <v>18254</v>
      </c>
      <c r="F544" s="203" t="s">
        <v>9451</v>
      </c>
      <c r="G544" s="203" t="s">
        <v>18254</v>
      </c>
      <c r="H544" s="203" t="s">
        <v>33910</v>
      </c>
      <c r="I544" s="203" t="s">
        <v>9482</v>
      </c>
      <c r="J544" s="203" t="s">
        <v>33911</v>
      </c>
      <c r="K544" s="84">
        <v>46244</v>
      </c>
      <c r="L544" s="84"/>
      <c r="M544" s="84">
        <v>46387</v>
      </c>
      <c r="N544" s="203" t="s">
        <v>26245</v>
      </c>
      <c r="O544" s="86">
        <v>20751191</v>
      </c>
      <c r="P544" s="203" t="s">
        <v>33912</v>
      </c>
      <c r="Q544" s="203" t="s">
        <v>33911</v>
      </c>
      <c r="R544" s="84">
        <v>46243</v>
      </c>
      <c r="S544" s="84">
        <v>46243</v>
      </c>
      <c r="T544" s="84"/>
      <c r="U544" s="84"/>
      <c r="V544" s="84"/>
      <c r="W544" s="203" t="s">
        <v>9457</v>
      </c>
    </row>
    <row r="545" spans="1:23" x14ac:dyDescent="0.3">
      <c r="A545" s="203" t="s">
        <v>1605</v>
      </c>
      <c r="B545" s="203" t="s">
        <v>1247</v>
      </c>
      <c r="C545" s="203" t="s">
        <v>13013</v>
      </c>
      <c r="D545" s="203" t="s">
        <v>13014</v>
      </c>
      <c r="E545" s="203" t="s">
        <v>13015</v>
      </c>
      <c r="F545" s="203" t="s">
        <v>9451</v>
      </c>
      <c r="G545" s="203" t="s">
        <v>13015</v>
      </c>
      <c r="H545" s="203" t="s">
        <v>13016</v>
      </c>
      <c r="I545" s="203" t="s">
        <v>9482</v>
      </c>
      <c r="J545" s="203" t="s">
        <v>13017</v>
      </c>
      <c r="K545" s="84">
        <v>46234</v>
      </c>
      <c r="L545" s="84"/>
      <c r="M545" s="84">
        <v>46386</v>
      </c>
      <c r="N545" s="203" t="s">
        <v>13018</v>
      </c>
      <c r="O545" s="86">
        <v>16646990</v>
      </c>
      <c r="P545" s="203" t="s">
        <v>13019</v>
      </c>
      <c r="Q545" s="203" t="s">
        <v>13017</v>
      </c>
      <c r="R545" s="84">
        <v>46233</v>
      </c>
      <c r="S545" s="84">
        <v>46233</v>
      </c>
      <c r="T545" s="84"/>
      <c r="U545" s="84"/>
      <c r="V545" s="84"/>
      <c r="W545" s="203" t="s">
        <v>9457</v>
      </c>
    </row>
    <row r="546" spans="1:23" x14ac:dyDescent="0.3">
      <c r="A546" s="203" t="s">
        <v>3253</v>
      </c>
      <c r="B546" s="203" t="s">
        <v>1245</v>
      </c>
      <c r="C546" s="203" t="s">
        <v>12078</v>
      </c>
      <c r="D546" s="203" t="s">
        <v>12079</v>
      </c>
      <c r="E546" s="203" t="s">
        <v>12080</v>
      </c>
      <c r="F546" s="203" t="s">
        <v>9451</v>
      </c>
      <c r="G546" s="203" t="s">
        <v>12080</v>
      </c>
      <c r="H546" s="203" t="s">
        <v>12081</v>
      </c>
      <c r="I546" s="203" t="s">
        <v>9462</v>
      </c>
      <c r="J546" s="203" t="s">
        <v>12082</v>
      </c>
      <c r="K546" s="84">
        <v>45593</v>
      </c>
      <c r="L546" s="84">
        <v>45593</v>
      </c>
      <c r="M546" s="84">
        <v>45653</v>
      </c>
      <c r="N546" s="203" t="s">
        <v>10379</v>
      </c>
      <c r="O546" s="86">
        <v>4908530</v>
      </c>
      <c r="P546" s="203" t="s">
        <v>12083</v>
      </c>
      <c r="Q546" s="203" t="s">
        <v>12082</v>
      </c>
      <c r="R546" s="84">
        <v>45593</v>
      </c>
      <c r="S546" s="84">
        <v>45593</v>
      </c>
      <c r="T546" s="84"/>
      <c r="U546" s="84"/>
      <c r="V546" s="84"/>
      <c r="W546" s="203" t="s">
        <v>9457</v>
      </c>
    </row>
    <row r="547" spans="1:23" x14ac:dyDescent="0.3">
      <c r="A547" s="203" t="s">
        <v>1572</v>
      </c>
      <c r="B547" s="203" t="s">
        <v>1246</v>
      </c>
      <c r="C547" s="203" t="s">
        <v>12709</v>
      </c>
      <c r="D547" s="203" t="s">
        <v>12710</v>
      </c>
      <c r="E547" s="203" t="s">
        <v>12711</v>
      </c>
      <c r="F547" s="203" t="s">
        <v>9451</v>
      </c>
      <c r="G547" s="203" t="s">
        <v>12711</v>
      </c>
      <c r="H547" s="203" t="s">
        <v>12712</v>
      </c>
      <c r="I547" s="203" t="s">
        <v>9453</v>
      </c>
      <c r="J547" s="203" t="s">
        <v>12713</v>
      </c>
      <c r="K547" s="84">
        <v>45922</v>
      </c>
      <c r="L547" s="84">
        <v>45922</v>
      </c>
      <c r="M547" s="84">
        <v>46012</v>
      </c>
      <c r="N547" s="203" t="s">
        <v>12714</v>
      </c>
      <c r="O547" s="86">
        <v>9000000</v>
      </c>
      <c r="P547" s="203" t="s">
        <v>12715</v>
      </c>
      <c r="Q547" s="203" t="s">
        <v>12713</v>
      </c>
      <c r="R547" s="84">
        <v>45919</v>
      </c>
      <c r="S547" s="84">
        <v>45919</v>
      </c>
      <c r="T547" s="84"/>
      <c r="U547" s="84"/>
      <c r="V547" s="84"/>
      <c r="W547" s="203" t="s">
        <v>9457</v>
      </c>
    </row>
    <row r="548" spans="1:23" x14ac:dyDescent="0.3">
      <c r="A548" s="203" t="s">
        <v>1665</v>
      </c>
      <c r="B548" s="203" t="s">
        <v>1247</v>
      </c>
      <c r="C548" s="203" t="s">
        <v>12695</v>
      </c>
      <c r="D548" s="203" t="s">
        <v>12696</v>
      </c>
      <c r="E548" s="203" t="s">
        <v>12697</v>
      </c>
      <c r="F548" s="203" t="s">
        <v>9451</v>
      </c>
      <c r="G548" s="203" t="s">
        <v>12697</v>
      </c>
      <c r="H548" s="203" t="s">
        <v>12698</v>
      </c>
      <c r="I548" s="203" t="s">
        <v>9453</v>
      </c>
      <c r="J548" s="203" t="s">
        <v>12699</v>
      </c>
      <c r="K548" s="84">
        <v>46050</v>
      </c>
      <c r="L548" s="84">
        <v>46052</v>
      </c>
      <c r="M548" s="84">
        <v>46142</v>
      </c>
      <c r="N548" s="203" t="s">
        <v>12700</v>
      </c>
      <c r="O548" s="86">
        <v>10442712</v>
      </c>
      <c r="P548" s="203" t="s">
        <v>12701</v>
      </c>
      <c r="Q548" s="203" t="s">
        <v>12699</v>
      </c>
      <c r="R548" s="84">
        <v>46049</v>
      </c>
      <c r="S548" s="84">
        <v>46049</v>
      </c>
      <c r="T548" s="84"/>
      <c r="U548" s="84"/>
      <c r="V548" s="84"/>
      <c r="W548" s="203" t="s">
        <v>9457</v>
      </c>
    </row>
    <row r="549" spans="1:23" x14ac:dyDescent="0.3">
      <c r="A549" s="203" t="s">
        <v>1476</v>
      </c>
      <c r="B549" s="203" t="s">
        <v>1246</v>
      </c>
      <c r="C549" s="203" t="s">
        <v>12474</v>
      </c>
      <c r="D549" s="203" t="s">
        <v>12475</v>
      </c>
      <c r="E549" s="203" t="s">
        <v>12476</v>
      </c>
      <c r="F549" s="203" t="s">
        <v>9451</v>
      </c>
      <c r="G549" s="203" t="s">
        <v>12476</v>
      </c>
      <c r="H549" s="203" t="s">
        <v>12477</v>
      </c>
      <c r="I549" s="203" t="s">
        <v>9462</v>
      </c>
      <c r="J549" s="203" t="s">
        <v>12478</v>
      </c>
      <c r="K549" s="84">
        <v>45702</v>
      </c>
      <c r="L549" s="84">
        <v>45705</v>
      </c>
      <c r="M549" s="84">
        <v>45885</v>
      </c>
      <c r="N549" s="203" t="s">
        <v>12479</v>
      </c>
      <c r="O549" s="86">
        <v>14725590</v>
      </c>
      <c r="P549" s="203" t="s">
        <v>12480</v>
      </c>
      <c r="Q549" s="203" t="s">
        <v>12478</v>
      </c>
      <c r="R549" s="84">
        <v>45701</v>
      </c>
      <c r="S549" s="84">
        <v>45701</v>
      </c>
      <c r="T549" s="84"/>
      <c r="U549" s="84"/>
      <c r="V549" s="84"/>
      <c r="W549" s="203" t="s">
        <v>9457</v>
      </c>
    </row>
    <row r="550" spans="1:23" x14ac:dyDescent="0.3">
      <c r="A550" s="203" t="s">
        <v>4586</v>
      </c>
      <c r="B550" s="203" t="s">
        <v>1245</v>
      </c>
      <c r="C550" s="203" t="s">
        <v>12716</v>
      </c>
      <c r="D550" s="203" t="s">
        <v>12717</v>
      </c>
      <c r="E550" s="203" t="s">
        <v>12718</v>
      </c>
      <c r="F550" s="203" t="s">
        <v>9451</v>
      </c>
      <c r="G550" s="203" t="s">
        <v>12718</v>
      </c>
      <c r="H550" s="203" t="s">
        <v>12719</v>
      </c>
      <c r="I550" s="203" t="s">
        <v>9462</v>
      </c>
      <c r="J550" s="203" t="s">
        <v>12720</v>
      </c>
      <c r="K550" s="84">
        <v>45370</v>
      </c>
      <c r="L550" s="84">
        <v>45371</v>
      </c>
      <c r="M550" s="84">
        <v>45523</v>
      </c>
      <c r="N550" s="203" t="s">
        <v>12393</v>
      </c>
      <c r="O550" s="86">
        <v>16300730</v>
      </c>
      <c r="P550" s="203" t="s">
        <v>12721</v>
      </c>
      <c r="Q550" s="203" t="s">
        <v>12720</v>
      </c>
      <c r="R550" s="84">
        <v>45369</v>
      </c>
      <c r="S550" s="84">
        <v>45369</v>
      </c>
      <c r="T550" s="84"/>
      <c r="U550" s="84"/>
      <c r="V550" s="84"/>
      <c r="W550" s="203" t="s">
        <v>9457</v>
      </c>
    </row>
    <row r="551" spans="1:23" x14ac:dyDescent="0.3">
      <c r="A551" s="203" t="s">
        <v>2940</v>
      </c>
      <c r="B551" s="203" t="s">
        <v>1245</v>
      </c>
      <c r="C551" s="203" t="s">
        <v>12729</v>
      </c>
      <c r="D551" s="203" t="s">
        <v>12730</v>
      </c>
      <c r="E551" s="203" t="s">
        <v>12731</v>
      </c>
      <c r="F551" s="203" t="s">
        <v>9451</v>
      </c>
      <c r="G551" s="203" t="s">
        <v>12731</v>
      </c>
      <c r="H551" s="203" t="s">
        <v>12732</v>
      </c>
      <c r="I551" s="203" t="s">
        <v>9462</v>
      </c>
      <c r="J551" s="203" t="s">
        <v>10024</v>
      </c>
      <c r="K551" s="84">
        <v>45595</v>
      </c>
      <c r="L551" s="84">
        <v>45596</v>
      </c>
      <c r="M551" s="84">
        <v>45657</v>
      </c>
      <c r="N551" s="203" t="s">
        <v>12733</v>
      </c>
      <c r="O551" s="86">
        <v>5281482</v>
      </c>
      <c r="P551" s="203" t="s">
        <v>12734</v>
      </c>
      <c r="Q551" s="203" t="s">
        <v>10024</v>
      </c>
      <c r="R551" s="84">
        <v>45594</v>
      </c>
      <c r="S551" s="84">
        <v>45594</v>
      </c>
      <c r="T551" s="84"/>
      <c r="U551" s="84"/>
      <c r="V551" s="84"/>
      <c r="W551" s="203" t="s">
        <v>9457</v>
      </c>
    </row>
    <row r="552" spans="1:23" x14ac:dyDescent="0.3">
      <c r="A552" s="203" t="s">
        <v>1719</v>
      </c>
      <c r="B552" s="203" t="s">
        <v>1246</v>
      </c>
      <c r="C552" s="203" t="s">
        <v>10903</v>
      </c>
      <c r="D552" s="203" t="s">
        <v>10904</v>
      </c>
      <c r="E552" s="203" t="s">
        <v>10905</v>
      </c>
      <c r="F552" s="203" t="s">
        <v>9451</v>
      </c>
      <c r="G552" s="203" t="s">
        <v>10905</v>
      </c>
      <c r="H552" s="203" t="s">
        <v>10906</v>
      </c>
      <c r="I552" s="203" t="s">
        <v>9453</v>
      </c>
      <c r="J552" s="203" t="s">
        <v>10907</v>
      </c>
      <c r="K552" s="84">
        <v>45985</v>
      </c>
      <c r="L552" s="84">
        <v>45994</v>
      </c>
      <c r="M552" s="84">
        <v>46022</v>
      </c>
      <c r="N552" s="203" t="s">
        <v>10908</v>
      </c>
      <c r="O552" s="86">
        <v>148951900</v>
      </c>
      <c r="P552" s="203" t="s">
        <v>10909</v>
      </c>
      <c r="Q552" s="203" t="s">
        <v>10907</v>
      </c>
      <c r="R552" s="84">
        <v>45961</v>
      </c>
      <c r="S552" s="84">
        <v>45961</v>
      </c>
      <c r="T552" s="84">
        <v>45968</v>
      </c>
      <c r="U552" s="84">
        <v>45981</v>
      </c>
      <c r="V552" s="84">
        <v>45981</v>
      </c>
      <c r="W552" s="203" t="s">
        <v>9457</v>
      </c>
    </row>
    <row r="553" spans="1:23" x14ac:dyDescent="0.3">
      <c r="A553" s="203" t="s">
        <v>1476</v>
      </c>
      <c r="B553" s="203" t="s">
        <v>1246</v>
      </c>
      <c r="C553" s="203" t="s">
        <v>11501</v>
      </c>
      <c r="D553" s="203" t="s">
        <v>11502</v>
      </c>
      <c r="E553" s="203" t="s">
        <v>11503</v>
      </c>
      <c r="F553" s="203" t="s">
        <v>9451</v>
      </c>
      <c r="G553" s="203" t="s">
        <v>11503</v>
      </c>
      <c r="H553" s="203" t="s">
        <v>11504</v>
      </c>
      <c r="I553" s="203" t="s">
        <v>9462</v>
      </c>
      <c r="J553" s="203" t="s">
        <v>10942</v>
      </c>
      <c r="K553" s="84">
        <v>45700</v>
      </c>
      <c r="L553" s="84">
        <v>45700</v>
      </c>
      <c r="M553" s="84">
        <v>45880</v>
      </c>
      <c r="N553" s="203" t="s">
        <v>11505</v>
      </c>
      <c r="O553" s="86">
        <v>14725590</v>
      </c>
      <c r="P553" s="203" t="s">
        <v>11506</v>
      </c>
      <c r="Q553" s="203" t="s">
        <v>10942</v>
      </c>
      <c r="R553" s="84">
        <v>45699</v>
      </c>
      <c r="S553" s="84">
        <v>45699</v>
      </c>
      <c r="T553" s="84"/>
      <c r="U553" s="84"/>
      <c r="V553" s="84"/>
      <c r="W553" s="203" t="s">
        <v>9457</v>
      </c>
    </row>
    <row r="554" spans="1:23" x14ac:dyDescent="0.3">
      <c r="A554" s="203" t="s">
        <v>1572</v>
      </c>
      <c r="B554" s="203" t="s">
        <v>1246</v>
      </c>
      <c r="C554" s="203" t="s">
        <v>9922</v>
      </c>
      <c r="D554" s="203" t="s">
        <v>9923</v>
      </c>
      <c r="E554" s="203" t="s">
        <v>9924</v>
      </c>
      <c r="F554" s="203" t="s">
        <v>9451</v>
      </c>
      <c r="G554" s="203" t="s">
        <v>9924</v>
      </c>
      <c r="H554" s="203" t="s">
        <v>9925</v>
      </c>
      <c r="I554" s="203" t="s">
        <v>9504</v>
      </c>
      <c r="J554" s="203" t="s">
        <v>9926</v>
      </c>
      <c r="K554" s="84">
        <v>45912</v>
      </c>
      <c r="L554" s="84">
        <v>45912</v>
      </c>
      <c r="M554" s="84">
        <v>46022</v>
      </c>
      <c r="N554" s="203" t="s">
        <v>9927</v>
      </c>
      <c r="O554" s="86">
        <v>22000000</v>
      </c>
      <c r="P554" s="203" t="s">
        <v>9928</v>
      </c>
      <c r="Q554" s="203" t="s">
        <v>9926</v>
      </c>
      <c r="R554" s="84">
        <v>45911</v>
      </c>
      <c r="S554" s="84">
        <v>45911</v>
      </c>
      <c r="T554" s="84"/>
      <c r="U554" s="84"/>
      <c r="V554" s="84"/>
      <c r="W554" s="203" t="s">
        <v>9457</v>
      </c>
    </row>
    <row r="555" spans="1:23" x14ac:dyDescent="0.3">
      <c r="A555" s="203" t="s">
        <v>1527</v>
      </c>
      <c r="B555" s="203" t="s">
        <v>1247</v>
      </c>
      <c r="C555" s="203" t="s">
        <v>12750</v>
      </c>
      <c r="D555" s="203" t="s">
        <v>9471</v>
      </c>
      <c r="E555" s="203" t="s">
        <v>12751</v>
      </c>
      <c r="F555" s="203" t="s">
        <v>9451</v>
      </c>
      <c r="G555" s="203"/>
      <c r="H555" s="203"/>
      <c r="I555" s="203"/>
      <c r="J555" s="203"/>
      <c r="K555" s="84"/>
      <c r="L555" s="84"/>
      <c r="M555" s="84"/>
      <c r="N555" s="203"/>
      <c r="O555" s="86"/>
      <c r="P555" s="203"/>
      <c r="Q555" s="203"/>
      <c r="R555" s="84">
        <v>46134</v>
      </c>
      <c r="S555" s="84">
        <v>46134</v>
      </c>
      <c r="T555" s="84">
        <v>46154</v>
      </c>
      <c r="U555" s="84">
        <v>46154</v>
      </c>
      <c r="V555" s="84">
        <v>46154</v>
      </c>
      <c r="W555" s="203" t="s">
        <v>9723</v>
      </c>
    </row>
    <row r="556" spans="1:23" x14ac:dyDescent="0.3">
      <c r="A556" s="203" t="s">
        <v>1467</v>
      </c>
      <c r="B556" s="203" t="s">
        <v>1247</v>
      </c>
      <c r="C556" s="203" t="s">
        <v>12772</v>
      </c>
      <c r="D556" s="203" t="s">
        <v>12773</v>
      </c>
      <c r="E556" s="203" t="s">
        <v>12774</v>
      </c>
      <c r="F556" s="203" t="s">
        <v>9451</v>
      </c>
      <c r="G556" s="203" t="s">
        <v>12774</v>
      </c>
      <c r="H556" s="203" t="s">
        <v>12775</v>
      </c>
      <c r="I556" s="203" t="s">
        <v>9453</v>
      </c>
      <c r="J556" s="203" t="s">
        <v>12776</v>
      </c>
      <c r="K556" s="84">
        <v>46040</v>
      </c>
      <c r="L556" s="84">
        <v>46041</v>
      </c>
      <c r="M556" s="84">
        <v>46221</v>
      </c>
      <c r="N556" s="203" t="s">
        <v>9752</v>
      </c>
      <c r="O556" s="86">
        <v>25760100</v>
      </c>
      <c r="P556" s="203" t="s">
        <v>12777</v>
      </c>
      <c r="Q556" s="203" t="s">
        <v>12776</v>
      </c>
      <c r="R556" s="84">
        <v>46039</v>
      </c>
      <c r="S556" s="84">
        <v>46039</v>
      </c>
      <c r="T556" s="84"/>
      <c r="U556" s="84"/>
      <c r="V556" s="84"/>
      <c r="W556" s="203" t="s">
        <v>9457</v>
      </c>
    </row>
    <row r="557" spans="1:23" x14ac:dyDescent="0.3">
      <c r="A557" s="203" t="s">
        <v>1476</v>
      </c>
      <c r="B557" s="203" t="s">
        <v>1246</v>
      </c>
      <c r="C557" s="203" t="s">
        <v>12759</v>
      </c>
      <c r="D557" s="203" t="s">
        <v>12760</v>
      </c>
      <c r="E557" s="203" t="s">
        <v>12761</v>
      </c>
      <c r="F557" s="203" t="s">
        <v>9451</v>
      </c>
      <c r="G557" s="203" t="s">
        <v>12761</v>
      </c>
      <c r="H557" s="203" t="s">
        <v>12762</v>
      </c>
      <c r="I557" s="203" t="s">
        <v>9462</v>
      </c>
      <c r="J557" s="203" t="s">
        <v>12763</v>
      </c>
      <c r="K557" s="84">
        <v>45694</v>
      </c>
      <c r="L557" s="84">
        <v>45694</v>
      </c>
      <c r="M557" s="84">
        <v>45874</v>
      </c>
      <c r="N557" s="203" t="s">
        <v>12625</v>
      </c>
      <c r="O557" s="86">
        <v>14725590</v>
      </c>
      <c r="P557" s="203" t="s">
        <v>12764</v>
      </c>
      <c r="Q557" s="203" t="s">
        <v>12763</v>
      </c>
      <c r="R557" s="84">
        <v>45693</v>
      </c>
      <c r="S557" s="84">
        <v>45693</v>
      </c>
      <c r="T557" s="84"/>
      <c r="U557" s="84"/>
      <c r="V557" s="84"/>
      <c r="W557" s="203" t="s">
        <v>9457</v>
      </c>
    </row>
    <row r="558" spans="1:23" x14ac:dyDescent="0.3">
      <c r="A558" s="203" t="s">
        <v>5454</v>
      </c>
      <c r="B558" s="203" t="s">
        <v>1245</v>
      </c>
      <c r="C558" s="203" t="s">
        <v>12778</v>
      </c>
      <c r="D558" s="203" t="s">
        <v>12779</v>
      </c>
      <c r="E558" s="203" t="s">
        <v>12780</v>
      </c>
      <c r="F558" s="203" t="s">
        <v>9451</v>
      </c>
      <c r="G558" s="203" t="s">
        <v>12780</v>
      </c>
      <c r="H558" s="203" t="s">
        <v>12781</v>
      </c>
      <c r="I558" s="203" t="s">
        <v>9453</v>
      </c>
      <c r="J558" s="203" t="s">
        <v>12782</v>
      </c>
      <c r="K558" s="84">
        <v>45526</v>
      </c>
      <c r="L558" s="84">
        <v>45527</v>
      </c>
      <c r="M558" s="84">
        <v>45648</v>
      </c>
      <c r="N558" s="203" t="s">
        <v>12783</v>
      </c>
      <c r="O558" s="86">
        <v>14000000</v>
      </c>
      <c r="P558" s="203" t="s">
        <v>12784</v>
      </c>
      <c r="Q558" s="203" t="s">
        <v>12782</v>
      </c>
      <c r="R558" s="84">
        <v>45525</v>
      </c>
      <c r="S558" s="84">
        <v>45525</v>
      </c>
      <c r="T558" s="84"/>
      <c r="U558" s="84"/>
      <c r="V558" s="84"/>
      <c r="W558" s="203" t="s">
        <v>9457</v>
      </c>
    </row>
    <row r="559" spans="1:23" x14ac:dyDescent="0.3">
      <c r="A559" s="203" t="s">
        <v>5454</v>
      </c>
      <c r="B559" s="203" t="s">
        <v>1245</v>
      </c>
      <c r="C559" s="203" t="s">
        <v>12785</v>
      </c>
      <c r="D559" s="203" t="s">
        <v>12786</v>
      </c>
      <c r="E559" s="203" t="s">
        <v>12787</v>
      </c>
      <c r="F559" s="203" t="s">
        <v>9451</v>
      </c>
      <c r="G559" s="203" t="s">
        <v>12787</v>
      </c>
      <c r="H559" s="203" t="s">
        <v>12788</v>
      </c>
      <c r="I559" s="203" t="s">
        <v>9533</v>
      </c>
      <c r="J559" s="203" t="s">
        <v>12789</v>
      </c>
      <c r="K559" s="84">
        <v>45532</v>
      </c>
      <c r="L559" s="84">
        <v>45534</v>
      </c>
      <c r="M559" s="84">
        <v>45655</v>
      </c>
      <c r="N559" s="203" t="s">
        <v>12790</v>
      </c>
      <c r="O559" s="86">
        <v>18000000</v>
      </c>
      <c r="P559" s="203" t="s">
        <v>12791</v>
      </c>
      <c r="Q559" s="203" t="s">
        <v>12789</v>
      </c>
      <c r="R559" s="84">
        <v>45531</v>
      </c>
      <c r="S559" s="84">
        <v>45531</v>
      </c>
      <c r="T559" s="84"/>
      <c r="U559" s="84"/>
      <c r="V559" s="84"/>
      <c r="W559" s="203" t="s">
        <v>9457</v>
      </c>
    </row>
    <row r="560" spans="1:23" x14ac:dyDescent="0.3">
      <c r="A560" s="203" t="s">
        <v>1546</v>
      </c>
      <c r="B560" s="203" t="s">
        <v>1246</v>
      </c>
      <c r="C560" s="203" t="s">
        <v>13212</v>
      </c>
      <c r="D560" s="203" t="s">
        <v>13213</v>
      </c>
      <c r="E560" s="203" t="s">
        <v>13214</v>
      </c>
      <c r="F560" s="203" t="s">
        <v>9451</v>
      </c>
      <c r="G560" s="203" t="s">
        <v>13214</v>
      </c>
      <c r="H560" s="203" t="s">
        <v>13215</v>
      </c>
      <c r="I560" s="203" t="s">
        <v>9453</v>
      </c>
      <c r="J560" s="203" t="s">
        <v>13216</v>
      </c>
      <c r="K560" s="84">
        <v>45960</v>
      </c>
      <c r="L560" s="84">
        <v>45960</v>
      </c>
      <c r="M560" s="84">
        <v>46020</v>
      </c>
      <c r="N560" s="203" t="s">
        <v>13217</v>
      </c>
      <c r="O560" s="86">
        <v>7400000</v>
      </c>
      <c r="P560" s="203" t="s">
        <v>13218</v>
      </c>
      <c r="Q560" s="203" t="s">
        <v>13216</v>
      </c>
      <c r="R560" s="84">
        <v>45959</v>
      </c>
      <c r="S560" s="84">
        <v>45959</v>
      </c>
      <c r="T560" s="84"/>
      <c r="U560" s="84"/>
      <c r="V560" s="84"/>
      <c r="W560" s="203" t="s">
        <v>9457</v>
      </c>
    </row>
    <row r="561" spans="1:23" x14ac:dyDescent="0.3">
      <c r="A561" s="203" t="s">
        <v>1467</v>
      </c>
      <c r="B561" s="203" t="s">
        <v>1247</v>
      </c>
      <c r="C561" s="203" t="s">
        <v>24235</v>
      </c>
      <c r="D561" s="203" t="s">
        <v>33913</v>
      </c>
      <c r="E561" s="203" t="s">
        <v>24236</v>
      </c>
      <c r="F561" s="203" t="s">
        <v>9451</v>
      </c>
      <c r="G561" s="203" t="s">
        <v>24236</v>
      </c>
      <c r="H561" s="203" t="s">
        <v>33914</v>
      </c>
      <c r="I561" s="203" t="s">
        <v>9453</v>
      </c>
      <c r="J561" s="203" t="s">
        <v>33915</v>
      </c>
      <c r="K561" s="84">
        <v>46244</v>
      </c>
      <c r="L561" s="84">
        <v>46246</v>
      </c>
      <c r="M561" s="84">
        <v>46387</v>
      </c>
      <c r="N561" s="203" t="s">
        <v>11257</v>
      </c>
      <c r="O561" s="86">
        <v>20035633</v>
      </c>
      <c r="P561" s="203" t="s">
        <v>33916</v>
      </c>
      <c r="Q561" s="203" t="s">
        <v>33915</v>
      </c>
      <c r="R561" s="84">
        <v>46243</v>
      </c>
      <c r="S561" s="84">
        <v>46243</v>
      </c>
      <c r="T561" s="84"/>
      <c r="U561" s="84"/>
      <c r="V561" s="84"/>
      <c r="W561" s="203" t="s">
        <v>9457</v>
      </c>
    </row>
    <row r="562" spans="1:23" x14ac:dyDescent="0.3">
      <c r="A562" s="203" t="s">
        <v>1665</v>
      </c>
      <c r="B562" s="203" t="s">
        <v>1247</v>
      </c>
      <c r="C562" s="203" t="s">
        <v>13225</v>
      </c>
      <c r="D562" s="203" t="s">
        <v>13226</v>
      </c>
      <c r="E562" s="203" t="s">
        <v>13227</v>
      </c>
      <c r="F562" s="203" t="s">
        <v>9451</v>
      </c>
      <c r="G562" s="203" t="s">
        <v>13227</v>
      </c>
      <c r="H562" s="203" t="s">
        <v>13228</v>
      </c>
      <c r="I562" s="203" t="s">
        <v>9453</v>
      </c>
      <c r="J562" s="203" t="s">
        <v>13229</v>
      </c>
      <c r="K562" s="84">
        <v>46050</v>
      </c>
      <c r="L562" s="84">
        <v>46050</v>
      </c>
      <c r="M562" s="84">
        <v>46139</v>
      </c>
      <c r="N562" s="203" t="s">
        <v>13230</v>
      </c>
      <c r="O562" s="86">
        <v>24000000</v>
      </c>
      <c r="P562" s="203" t="s">
        <v>13231</v>
      </c>
      <c r="Q562" s="203" t="s">
        <v>13232</v>
      </c>
      <c r="R562" s="84">
        <v>46049</v>
      </c>
      <c r="S562" s="84">
        <v>46049</v>
      </c>
      <c r="T562" s="84"/>
      <c r="U562" s="84"/>
      <c r="V562" s="84"/>
      <c r="W562" s="203" t="s">
        <v>9457</v>
      </c>
    </row>
    <row r="563" spans="1:23" x14ac:dyDescent="0.3">
      <c r="A563" s="203" t="s">
        <v>1476</v>
      </c>
      <c r="B563" s="203" t="s">
        <v>1246</v>
      </c>
      <c r="C563" s="203" t="s">
        <v>13450</v>
      </c>
      <c r="D563" s="203" t="s">
        <v>13451</v>
      </c>
      <c r="E563" s="203" t="s">
        <v>13452</v>
      </c>
      <c r="F563" s="203" t="s">
        <v>9451</v>
      </c>
      <c r="G563" s="203" t="s">
        <v>13452</v>
      </c>
      <c r="H563" s="203" t="s">
        <v>13453</v>
      </c>
      <c r="I563" s="203" t="s">
        <v>9504</v>
      </c>
      <c r="J563" s="203" t="s">
        <v>13454</v>
      </c>
      <c r="K563" s="84">
        <v>45700</v>
      </c>
      <c r="L563" s="84">
        <v>45701</v>
      </c>
      <c r="M563" s="84">
        <v>45881</v>
      </c>
      <c r="N563" s="203" t="s">
        <v>11342</v>
      </c>
      <c r="O563" s="86">
        <v>23918382</v>
      </c>
      <c r="P563" s="203" t="s">
        <v>13455</v>
      </c>
      <c r="Q563" s="203" t="s">
        <v>13454</v>
      </c>
      <c r="R563" s="84">
        <v>45700</v>
      </c>
      <c r="S563" s="84">
        <v>45700</v>
      </c>
      <c r="T563" s="84"/>
      <c r="U563" s="84"/>
      <c r="V563" s="84"/>
      <c r="W563" s="203" t="s">
        <v>9457</v>
      </c>
    </row>
    <row r="564" spans="1:23" x14ac:dyDescent="0.3">
      <c r="A564" s="203" t="s">
        <v>1723</v>
      </c>
      <c r="B564" s="203" t="s">
        <v>1247</v>
      </c>
      <c r="C564" s="203" t="s">
        <v>10910</v>
      </c>
      <c r="D564" s="203" t="s">
        <v>10911</v>
      </c>
      <c r="E564" s="203" t="s">
        <v>10912</v>
      </c>
      <c r="F564" s="203" t="s">
        <v>9451</v>
      </c>
      <c r="G564" s="203" t="s">
        <v>10912</v>
      </c>
      <c r="H564" s="203" t="s">
        <v>10913</v>
      </c>
      <c r="I564" s="203" t="s">
        <v>9453</v>
      </c>
      <c r="J564" s="203" t="s">
        <v>10914</v>
      </c>
      <c r="K564" s="84">
        <v>46047</v>
      </c>
      <c r="L564" s="84">
        <v>46048</v>
      </c>
      <c r="M564" s="84">
        <v>46182</v>
      </c>
      <c r="N564" s="203" t="s">
        <v>10915</v>
      </c>
      <c r="O564" s="86">
        <v>22697181</v>
      </c>
      <c r="P564" s="203" t="s">
        <v>10916</v>
      </c>
      <c r="Q564" s="203" t="s">
        <v>10914</v>
      </c>
      <c r="R564" s="84">
        <v>46045</v>
      </c>
      <c r="S564" s="84">
        <v>46045</v>
      </c>
      <c r="T564" s="84"/>
      <c r="U564" s="84"/>
      <c r="V564" s="84"/>
      <c r="W564" s="203" t="s">
        <v>9457</v>
      </c>
    </row>
    <row r="565" spans="1:23" x14ac:dyDescent="0.3">
      <c r="A565" s="203" t="s">
        <v>1467</v>
      </c>
      <c r="B565" s="203" t="s">
        <v>1247</v>
      </c>
      <c r="C565" s="203" t="s">
        <v>17432</v>
      </c>
      <c r="D565" s="203" t="s">
        <v>17433</v>
      </c>
      <c r="E565" s="203" t="s">
        <v>17434</v>
      </c>
      <c r="F565" s="203" t="s">
        <v>9451</v>
      </c>
      <c r="G565" s="203" t="s">
        <v>17434</v>
      </c>
      <c r="H565" s="203" t="s">
        <v>17435</v>
      </c>
      <c r="I565" s="203" t="s">
        <v>9453</v>
      </c>
      <c r="J565" s="203" t="s">
        <v>17436</v>
      </c>
      <c r="K565" s="84">
        <v>46242</v>
      </c>
      <c r="L565" s="84">
        <v>46248</v>
      </c>
      <c r="M565" s="84">
        <v>46386</v>
      </c>
      <c r="N565" s="203" t="s">
        <v>17437</v>
      </c>
      <c r="O565" s="86">
        <v>20751191</v>
      </c>
      <c r="P565" s="203" t="s">
        <v>17438</v>
      </c>
      <c r="Q565" s="203" t="s">
        <v>17436</v>
      </c>
      <c r="R565" s="84">
        <v>46240</v>
      </c>
      <c r="S565" s="84">
        <v>46240</v>
      </c>
      <c r="T565" s="84"/>
      <c r="U565" s="84"/>
      <c r="V565" s="84"/>
      <c r="W565" s="203" t="s">
        <v>9457</v>
      </c>
    </row>
    <row r="566" spans="1:23" x14ac:dyDescent="0.3">
      <c r="A566" s="203" t="s">
        <v>5454</v>
      </c>
      <c r="B566" s="203" t="s">
        <v>1245</v>
      </c>
      <c r="C566" s="203" t="s">
        <v>13330</v>
      </c>
      <c r="D566" s="203" t="s">
        <v>13331</v>
      </c>
      <c r="E566" s="203" t="s">
        <v>13332</v>
      </c>
      <c r="F566" s="203" t="s">
        <v>9451</v>
      </c>
      <c r="G566" s="203" t="s">
        <v>13332</v>
      </c>
      <c r="H566" s="203" t="s">
        <v>13333</v>
      </c>
      <c r="I566" s="203" t="s">
        <v>9453</v>
      </c>
      <c r="J566" s="203" t="s">
        <v>9772</v>
      </c>
      <c r="K566" s="84">
        <v>45538</v>
      </c>
      <c r="L566" s="84">
        <v>45539</v>
      </c>
      <c r="M566" s="84">
        <v>45629</v>
      </c>
      <c r="N566" s="203" t="s">
        <v>13334</v>
      </c>
      <c r="O566" s="86">
        <v>8700000</v>
      </c>
      <c r="P566" s="203" t="s">
        <v>13335</v>
      </c>
      <c r="Q566" s="203" t="s">
        <v>9772</v>
      </c>
      <c r="R566" s="84">
        <v>45538</v>
      </c>
      <c r="S566" s="84">
        <v>45538</v>
      </c>
      <c r="T566" s="84"/>
      <c r="U566" s="84"/>
      <c r="V566" s="84"/>
      <c r="W566" s="203" t="s">
        <v>9457</v>
      </c>
    </row>
    <row r="567" spans="1:23" x14ac:dyDescent="0.3">
      <c r="A567" s="203" t="s">
        <v>3233</v>
      </c>
      <c r="B567" s="203" t="s">
        <v>1245</v>
      </c>
      <c r="C567" s="203" t="s">
        <v>12528</v>
      </c>
      <c r="D567" s="203" t="s">
        <v>12529</v>
      </c>
      <c r="E567" s="203" t="s">
        <v>12530</v>
      </c>
      <c r="F567" s="203" t="s">
        <v>9451</v>
      </c>
      <c r="G567" s="203" t="s">
        <v>12530</v>
      </c>
      <c r="H567" s="203" t="s">
        <v>12531</v>
      </c>
      <c r="I567" s="203" t="s">
        <v>9462</v>
      </c>
      <c r="J567" s="203" t="s">
        <v>12532</v>
      </c>
      <c r="K567" s="84">
        <v>45372</v>
      </c>
      <c r="L567" s="84">
        <v>45384</v>
      </c>
      <c r="M567" s="84">
        <v>45526</v>
      </c>
      <c r="N567" s="203" t="s">
        <v>12533</v>
      </c>
      <c r="O567" s="86">
        <v>16300730</v>
      </c>
      <c r="P567" s="203" t="s">
        <v>12534</v>
      </c>
      <c r="Q567" s="203" t="s">
        <v>12532</v>
      </c>
      <c r="R567" s="84">
        <v>45370</v>
      </c>
      <c r="S567" s="84">
        <v>45370</v>
      </c>
      <c r="T567" s="84"/>
      <c r="U567" s="84"/>
      <c r="V567" s="84"/>
      <c r="W567" s="203" t="s">
        <v>9457</v>
      </c>
    </row>
    <row r="568" spans="1:23" x14ac:dyDescent="0.3">
      <c r="A568" s="203" t="s">
        <v>1655</v>
      </c>
      <c r="B568" s="203" t="s">
        <v>1247</v>
      </c>
      <c r="C568" s="203" t="s">
        <v>12814</v>
      </c>
      <c r="D568" s="203" t="s">
        <v>12815</v>
      </c>
      <c r="E568" s="203" t="s">
        <v>12816</v>
      </c>
      <c r="F568" s="203" t="s">
        <v>9451</v>
      </c>
      <c r="G568" s="203" t="s">
        <v>12816</v>
      </c>
      <c r="H568" s="203" t="s">
        <v>12817</v>
      </c>
      <c r="I568" s="203" t="s">
        <v>9453</v>
      </c>
      <c r="J568" s="203" t="s">
        <v>12818</v>
      </c>
      <c r="K568" s="84">
        <v>46052</v>
      </c>
      <c r="L568" s="84">
        <v>46052</v>
      </c>
      <c r="M568" s="84">
        <v>46171</v>
      </c>
      <c r="N568" s="203" t="s">
        <v>12819</v>
      </c>
      <c r="O568" s="86">
        <v>13317592</v>
      </c>
      <c r="P568" s="203" t="s">
        <v>12820</v>
      </c>
      <c r="Q568" s="203" t="s">
        <v>12818</v>
      </c>
      <c r="R568" s="84">
        <v>46052</v>
      </c>
      <c r="S568" s="84">
        <v>46052</v>
      </c>
      <c r="T568" s="84"/>
      <c r="U568" s="84"/>
      <c r="V568" s="84"/>
      <c r="W568" s="203" t="s">
        <v>9457</v>
      </c>
    </row>
    <row r="569" spans="1:23" x14ac:dyDescent="0.3">
      <c r="A569" s="203" t="s">
        <v>1605</v>
      </c>
      <c r="B569" s="203" t="s">
        <v>1247</v>
      </c>
      <c r="C569" s="203" t="s">
        <v>11107</v>
      </c>
      <c r="D569" s="203" t="s">
        <v>11108</v>
      </c>
      <c r="E569" s="203" t="s">
        <v>11109</v>
      </c>
      <c r="F569" s="203" t="s">
        <v>9451</v>
      </c>
      <c r="G569" s="203" t="s">
        <v>11109</v>
      </c>
      <c r="H569" s="203" t="s">
        <v>11110</v>
      </c>
      <c r="I569" s="203" t="s">
        <v>9504</v>
      </c>
      <c r="J569" s="203" t="s">
        <v>11111</v>
      </c>
      <c r="K569" s="84">
        <v>46046</v>
      </c>
      <c r="L569" s="84">
        <v>46046</v>
      </c>
      <c r="M569" s="84">
        <v>46226</v>
      </c>
      <c r="N569" s="203" t="s">
        <v>11112</v>
      </c>
      <c r="O569" s="86">
        <v>25760100</v>
      </c>
      <c r="P569" s="203" t="s">
        <v>11113</v>
      </c>
      <c r="Q569" s="203" t="s">
        <v>11111</v>
      </c>
      <c r="R569" s="84">
        <v>46045</v>
      </c>
      <c r="S569" s="84">
        <v>46045</v>
      </c>
      <c r="T569" s="84"/>
      <c r="U569" s="84"/>
      <c r="V569" s="84"/>
      <c r="W569" s="203" t="s">
        <v>9457</v>
      </c>
    </row>
    <row r="570" spans="1:23" x14ac:dyDescent="0.3">
      <c r="A570" s="203" t="s">
        <v>5454</v>
      </c>
      <c r="B570" s="203" t="s">
        <v>1245</v>
      </c>
      <c r="C570" s="203" t="s">
        <v>12821</v>
      </c>
      <c r="D570" s="203" t="s">
        <v>12822</v>
      </c>
      <c r="E570" s="203" t="s">
        <v>12823</v>
      </c>
      <c r="F570" s="203" t="s">
        <v>9451</v>
      </c>
      <c r="G570" s="203" t="s">
        <v>12823</v>
      </c>
      <c r="H570" s="203" t="s">
        <v>12824</v>
      </c>
      <c r="I570" s="203" t="s">
        <v>9453</v>
      </c>
      <c r="J570" s="203" t="s">
        <v>12825</v>
      </c>
      <c r="K570" s="84">
        <v>45548</v>
      </c>
      <c r="L570" s="84">
        <v>45555</v>
      </c>
      <c r="M570" s="84">
        <v>45645</v>
      </c>
      <c r="N570" s="203" t="s">
        <v>12826</v>
      </c>
      <c r="O570" s="86">
        <v>10200000</v>
      </c>
      <c r="P570" s="203" t="s">
        <v>12827</v>
      </c>
      <c r="Q570" s="203" t="s">
        <v>12825</v>
      </c>
      <c r="R570" s="84">
        <v>45547</v>
      </c>
      <c r="S570" s="84">
        <v>45547</v>
      </c>
      <c r="T570" s="84"/>
      <c r="U570" s="84"/>
      <c r="V570" s="84"/>
      <c r="W570" s="203" t="s">
        <v>9457</v>
      </c>
    </row>
    <row r="571" spans="1:23" x14ac:dyDescent="0.3">
      <c r="A571" s="203" t="s">
        <v>1572</v>
      </c>
      <c r="B571" s="203" t="s">
        <v>1246</v>
      </c>
      <c r="C571" s="203" t="s">
        <v>10931</v>
      </c>
      <c r="D571" s="203" t="s">
        <v>10932</v>
      </c>
      <c r="E571" s="203" t="s">
        <v>10933</v>
      </c>
      <c r="F571" s="203" t="s">
        <v>9451</v>
      </c>
      <c r="G571" s="203" t="s">
        <v>10933</v>
      </c>
      <c r="H571" s="203" t="s">
        <v>10934</v>
      </c>
      <c r="I571" s="203" t="s">
        <v>9462</v>
      </c>
      <c r="J571" s="203" t="s">
        <v>10935</v>
      </c>
      <c r="K571" s="84">
        <v>45950</v>
      </c>
      <c r="L571" s="84">
        <v>45950</v>
      </c>
      <c r="M571" s="84">
        <v>46021</v>
      </c>
      <c r="N571" s="203" t="s">
        <v>10936</v>
      </c>
      <c r="O571" s="86">
        <v>11074086</v>
      </c>
      <c r="P571" s="203" t="s">
        <v>10937</v>
      </c>
      <c r="Q571" s="203" t="s">
        <v>10935</v>
      </c>
      <c r="R571" s="84">
        <v>45950</v>
      </c>
      <c r="S571" s="84">
        <v>45950</v>
      </c>
      <c r="T571" s="84"/>
      <c r="U571" s="84"/>
      <c r="V571" s="84"/>
      <c r="W571" s="203" t="s">
        <v>9457</v>
      </c>
    </row>
    <row r="572" spans="1:23" x14ac:dyDescent="0.3">
      <c r="A572" s="203" t="s">
        <v>1572</v>
      </c>
      <c r="B572" s="203" t="s">
        <v>1246</v>
      </c>
      <c r="C572" s="203" t="s">
        <v>17878</v>
      </c>
      <c r="D572" s="203" t="s">
        <v>17879</v>
      </c>
      <c r="E572" s="203" t="s">
        <v>17880</v>
      </c>
      <c r="F572" s="203" t="s">
        <v>9451</v>
      </c>
      <c r="G572" s="203" t="s">
        <v>17880</v>
      </c>
      <c r="H572" s="203" t="s">
        <v>17881</v>
      </c>
      <c r="I572" s="203" t="s">
        <v>9504</v>
      </c>
      <c r="J572" s="203" t="s">
        <v>17882</v>
      </c>
      <c r="K572" s="84">
        <v>45916</v>
      </c>
      <c r="L572" s="84">
        <v>45916</v>
      </c>
      <c r="M572" s="84">
        <v>46021</v>
      </c>
      <c r="N572" s="203" t="s">
        <v>17883</v>
      </c>
      <c r="O572" s="86">
        <v>12250000</v>
      </c>
      <c r="P572" s="203" t="s">
        <v>17884</v>
      </c>
      <c r="Q572" s="203" t="s">
        <v>17882</v>
      </c>
      <c r="R572" s="84">
        <v>45915</v>
      </c>
      <c r="S572" s="84">
        <v>45915</v>
      </c>
      <c r="T572" s="84"/>
      <c r="U572" s="84"/>
      <c r="V572" s="84"/>
      <c r="W572" s="203" t="s">
        <v>9457</v>
      </c>
    </row>
    <row r="573" spans="1:23" x14ac:dyDescent="0.3">
      <c r="A573" s="203" t="s">
        <v>2940</v>
      </c>
      <c r="B573" s="203" t="s">
        <v>1245</v>
      </c>
      <c r="C573" s="203" t="s">
        <v>12828</v>
      </c>
      <c r="D573" s="203" t="s">
        <v>12829</v>
      </c>
      <c r="E573" s="203" t="s">
        <v>12830</v>
      </c>
      <c r="F573" s="203" t="s">
        <v>9451</v>
      </c>
      <c r="G573" s="203" t="s">
        <v>12830</v>
      </c>
      <c r="H573" s="203" t="s">
        <v>12831</v>
      </c>
      <c r="I573" s="203" t="s">
        <v>9462</v>
      </c>
      <c r="J573" s="203" t="s">
        <v>12832</v>
      </c>
      <c r="K573" s="84">
        <v>45581</v>
      </c>
      <c r="L573" s="84">
        <v>45581</v>
      </c>
      <c r="M573" s="84">
        <v>45657</v>
      </c>
      <c r="N573" s="203" t="s">
        <v>12173</v>
      </c>
      <c r="O573" s="86">
        <v>12364688</v>
      </c>
      <c r="P573" s="203" t="s">
        <v>12833</v>
      </c>
      <c r="Q573" s="203" t="s">
        <v>12832</v>
      </c>
      <c r="R573" s="84">
        <v>45580</v>
      </c>
      <c r="S573" s="84">
        <v>45580</v>
      </c>
      <c r="T573" s="84"/>
      <c r="U573" s="84"/>
      <c r="V573" s="84"/>
      <c r="W573" s="203" t="s">
        <v>9457</v>
      </c>
    </row>
    <row r="574" spans="1:23" x14ac:dyDescent="0.3">
      <c r="A574" s="203" t="s">
        <v>1572</v>
      </c>
      <c r="B574" s="203" t="s">
        <v>1246</v>
      </c>
      <c r="C574" s="203" t="s">
        <v>12841</v>
      </c>
      <c r="D574" s="203" t="s">
        <v>12842</v>
      </c>
      <c r="E574" s="203" t="s">
        <v>12843</v>
      </c>
      <c r="F574" s="203" t="s">
        <v>9451</v>
      </c>
      <c r="G574" s="203" t="s">
        <v>12843</v>
      </c>
      <c r="H574" s="203" t="s">
        <v>12844</v>
      </c>
      <c r="I574" s="203" t="s">
        <v>9453</v>
      </c>
      <c r="J574" s="203" t="s">
        <v>12845</v>
      </c>
      <c r="K574" s="84">
        <v>45910</v>
      </c>
      <c r="L574" s="84">
        <v>45910</v>
      </c>
      <c r="M574" s="84">
        <v>46000</v>
      </c>
      <c r="N574" s="203" t="s">
        <v>12846</v>
      </c>
      <c r="O574" s="86">
        <v>16500000</v>
      </c>
      <c r="P574" s="203" t="s">
        <v>12847</v>
      </c>
      <c r="Q574" s="203" t="s">
        <v>12845</v>
      </c>
      <c r="R574" s="84">
        <v>45909</v>
      </c>
      <c r="S574" s="84">
        <v>45909</v>
      </c>
      <c r="T574" s="84"/>
      <c r="U574" s="84"/>
      <c r="V574" s="84"/>
      <c r="W574" s="203" t="s">
        <v>9457</v>
      </c>
    </row>
    <row r="575" spans="1:23" x14ac:dyDescent="0.3">
      <c r="A575" s="203" t="s">
        <v>1463</v>
      </c>
      <c r="B575" s="203" t="s">
        <v>1245</v>
      </c>
      <c r="C575" s="203" t="s">
        <v>12216</v>
      </c>
      <c r="D575" s="203" t="s">
        <v>12217</v>
      </c>
      <c r="E575" s="203" t="s">
        <v>12218</v>
      </c>
      <c r="F575" s="203" t="s">
        <v>9451</v>
      </c>
      <c r="G575" s="203" t="s">
        <v>12218</v>
      </c>
      <c r="H575" s="203" t="s">
        <v>12219</v>
      </c>
      <c r="I575" s="203" t="s">
        <v>9504</v>
      </c>
      <c r="J575" s="203" t="s">
        <v>12220</v>
      </c>
      <c r="K575" s="84">
        <v>45639</v>
      </c>
      <c r="L575" s="84">
        <v>45645</v>
      </c>
      <c r="M575" s="84">
        <v>45780</v>
      </c>
      <c r="N575" s="203" t="s">
        <v>12221</v>
      </c>
      <c r="O575" s="86">
        <v>517450000</v>
      </c>
      <c r="P575" s="203" t="s">
        <v>12222</v>
      </c>
      <c r="Q575" s="203" t="s">
        <v>12220</v>
      </c>
      <c r="R575" s="84">
        <v>45609</v>
      </c>
      <c r="S575" s="84">
        <v>45609</v>
      </c>
      <c r="T575" s="84">
        <v>45615</v>
      </c>
      <c r="U575" s="84">
        <v>45636</v>
      </c>
      <c r="V575" s="84">
        <v>45636</v>
      </c>
      <c r="W575" s="203" t="s">
        <v>9457</v>
      </c>
    </row>
    <row r="576" spans="1:23" x14ac:dyDescent="0.3">
      <c r="A576" s="203" t="s">
        <v>1463</v>
      </c>
      <c r="B576" s="203" t="s">
        <v>1245</v>
      </c>
      <c r="C576" s="203" t="s">
        <v>12216</v>
      </c>
      <c r="D576" s="203" t="s">
        <v>12223</v>
      </c>
      <c r="E576" s="203" t="s">
        <v>12218</v>
      </c>
      <c r="F576" s="203" t="s">
        <v>9451</v>
      </c>
      <c r="G576" s="203" t="s">
        <v>12218</v>
      </c>
      <c r="H576" s="203" t="s">
        <v>12224</v>
      </c>
      <c r="I576" s="203" t="s">
        <v>9504</v>
      </c>
      <c r="J576" s="203" t="s">
        <v>12225</v>
      </c>
      <c r="K576" s="84">
        <v>45639</v>
      </c>
      <c r="L576" s="84">
        <v>45646</v>
      </c>
      <c r="M576" s="84">
        <v>45722</v>
      </c>
      <c r="N576" s="203" t="s">
        <v>12226</v>
      </c>
      <c r="O576" s="86">
        <v>1904226673</v>
      </c>
      <c r="P576" s="203" t="s">
        <v>12222</v>
      </c>
      <c r="Q576" s="203" t="s">
        <v>12225</v>
      </c>
      <c r="R576" s="84">
        <v>45609</v>
      </c>
      <c r="S576" s="84">
        <v>45609</v>
      </c>
      <c r="T576" s="84">
        <v>45615</v>
      </c>
      <c r="U576" s="84">
        <v>45636</v>
      </c>
      <c r="V576" s="84">
        <v>45636</v>
      </c>
      <c r="W576" s="203" t="s">
        <v>9457</v>
      </c>
    </row>
    <row r="577" spans="1:23" x14ac:dyDescent="0.3">
      <c r="A577" s="203" t="s">
        <v>1463</v>
      </c>
      <c r="B577" s="203" t="s">
        <v>1245</v>
      </c>
      <c r="C577" s="203" t="s">
        <v>12216</v>
      </c>
      <c r="D577" s="203" t="s">
        <v>12227</v>
      </c>
      <c r="E577" s="203" t="s">
        <v>12218</v>
      </c>
      <c r="F577" s="203" t="s">
        <v>9451</v>
      </c>
      <c r="G577" s="203" t="s">
        <v>12218</v>
      </c>
      <c r="H577" s="203" t="s">
        <v>12228</v>
      </c>
      <c r="I577" s="203" t="s">
        <v>9453</v>
      </c>
      <c r="J577" s="203" t="s">
        <v>12229</v>
      </c>
      <c r="K577" s="84">
        <v>45656</v>
      </c>
      <c r="L577" s="84">
        <v>45737</v>
      </c>
      <c r="M577" s="84">
        <v>45797</v>
      </c>
      <c r="N577" s="203" t="s">
        <v>12230</v>
      </c>
      <c r="O577" s="86">
        <v>742034407</v>
      </c>
      <c r="P577" s="203" t="s">
        <v>12222</v>
      </c>
      <c r="Q577" s="203" t="s">
        <v>12229</v>
      </c>
      <c r="R577" s="84">
        <v>45609</v>
      </c>
      <c r="S577" s="84">
        <v>45609</v>
      </c>
      <c r="T577" s="84">
        <v>45615</v>
      </c>
      <c r="U577" s="84">
        <v>45636</v>
      </c>
      <c r="V577" s="84">
        <v>45636</v>
      </c>
      <c r="W577" s="203" t="s">
        <v>9457</v>
      </c>
    </row>
    <row r="578" spans="1:23" x14ac:dyDescent="0.3">
      <c r="A578" s="203" t="s">
        <v>1433</v>
      </c>
      <c r="B578" s="203" t="s">
        <v>1246</v>
      </c>
      <c r="C578" s="203" t="s">
        <v>10585</v>
      </c>
      <c r="D578" s="203" t="s">
        <v>10586</v>
      </c>
      <c r="E578" s="203" t="s">
        <v>10587</v>
      </c>
      <c r="F578" s="203" t="s">
        <v>9451</v>
      </c>
      <c r="G578" s="203" t="s">
        <v>10587</v>
      </c>
      <c r="H578" s="203" t="s">
        <v>10588</v>
      </c>
      <c r="I578" s="203" t="s">
        <v>9462</v>
      </c>
      <c r="J578" s="203" t="s">
        <v>10589</v>
      </c>
      <c r="K578" s="84">
        <v>45851</v>
      </c>
      <c r="L578" s="84">
        <v>45852</v>
      </c>
      <c r="M578" s="84">
        <v>45972</v>
      </c>
      <c r="N578" s="203" t="s">
        <v>10590</v>
      </c>
      <c r="O578" s="86">
        <v>15945588</v>
      </c>
      <c r="P578" s="203" t="s">
        <v>10591</v>
      </c>
      <c r="Q578" s="203" t="s">
        <v>10589</v>
      </c>
      <c r="R578" s="84">
        <v>45849</v>
      </c>
      <c r="S578" s="84">
        <v>45849</v>
      </c>
      <c r="T578" s="84"/>
      <c r="U578" s="84"/>
      <c r="V578" s="84"/>
      <c r="W578" s="203" t="s">
        <v>9457</v>
      </c>
    </row>
    <row r="579" spans="1:23" x14ac:dyDescent="0.3">
      <c r="A579" s="203" t="s">
        <v>1665</v>
      </c>
      <c r="B579" s="203" t="s">
        <v>1247</v>
      </c>
      <c r="C579" s="203" t="s">
        <v>12855</v>
      </c>
      <c r="D579" s="203" t="s">
        <v>12856</v>
      </c>
      <c r="E579" s="203" t="s">
        <v>12857</v>
      </c>
      <c r="F579" s="203" t="s">
        <v>9451</v>
      </c>
      <c r="G579" s="203" t="s">
        <v>12857</v>
      </c>
      <c r="H579" s="203" t="s">
        <v>12858</v>
      </c>
      <c r="I579" s="203" t="s">
        <v>9453</v>
      </c>
      <c r="J579" s="203" t="s">
        <v>12859</v>
      </c>
      <c r="K579" s="84">
        <v>46048</v>
      </c>
      <c r="L579" s="84">
        <v>46048</v>
      </c>
      <c r="M579" s="84">
        <v>46137</v>
      </c>
      <c r="N579" s="203" t="s">
        <v>12076</v>
      </c>
      <c r="O579" s="86">
        <v>12900000</v>
      </c>
      <c r="P579" s="203" t="s">
        <v>12860</v>
      </c>
      <c r="Q579" s="203" t="s">
        <v>12859</v>
      </c>
      <c r="R579" s="84">
        <v>46046</v>
      </c>
      <c r="S579" s="84">
        <v>46046</v>
      </c>
      <c r="T579" s="84"/>
      <c r="U579" s="84"/>
      <c r="V579" s="84"/>
      <c r="W579" s="203" t="s">
        <v>9457</v>
      </c>
    </row>
    <row r="580" spans="1:23" x14ac:dyDescent="0.3">
      <c r="A580" s="203" t="s">
        <v>5217</v>
      </c>
      <c r="B580" s="203" t="s">
        <v>1245</v>
      </c>
      <c r="C580" s="203" t="s">
        <v>12874</v>
      </c>
      <c r="D580" s="203" t="s">
        <v>12875</v>
      </c>
      <c r="E580" s="203" t="s">
        <v>12876</v>
      </c>
      <c r="F580" s="203" t="s">
        <v>9451</v>
      </c>
      <c r="G580" s="203" t="s">
        <v>12876</v>
      </c>
      <c r="H580" s="203" t="s">
        <v>12877</v>
      </c>
      <c r="I580" s="203" t="s">
        <v>9462</v>
      </c>
      <c r="J580" s="203" t="s">
        <v>12878</v>
      </c>
      <c r="K580" s="84">
        <v>45401</v>
      </c>
      <c r="L580" s="84">
        <v>45407</v>
      </c>
      <c r="M580" s="84">
        <v>45589</v>
      </c>
      <c r="N580" s="203" t="s">
        <v>12879</v>
      </c>
      <c r="O580" s="86">
        <v>12622590</v>
      </c>
      <c r="P580" s="203" t="s">
        <v>12880</v>
      </c>
      <c r="Q580" s="203" t="s">
        <v>12881</v>
      </c>
      <c r="R580" s="84">
        <v>45401</v>
      </c>
      <c r="S580" s="84">
        <v>45401</v>
      </c>
      <c r="T580" s="84"/>
      <c r="U580" s="84"/>
      <c r="V580" s="84"/>
      <c r="W580" s="203" t="s">
        <v>9457</v>
      </c>
    </row>
    <row r="581" spans="1:23" x14ac:dyDescent="0.3">
      <c r="A581" s="203" t="s">
        <v>1572</v>
      </c>
      <c r="B581" s="203" t="s">
        <v>1246</v>
      </c>
      <c r="C581" s="203" t="s">
        <v>12986</v>
      </c>
      <c r="D581" s="203" t="s">
        <v>12987</v>
      </c>
      <c r="E581" s="203" t="s">
        <v>12988</v>
      </c>
      <c r="F581" s="203" t="s">
        <v>9451</v>
      </c>
      <c r="G581" s="203" t="s">
        <v>12988</v>
      </c>
      <c r="H581" s="203" t="s">
        <v>12989</v>
      </c>
      <c r="I581" s="203" t="s">
        <v>9453</v>
      </c>
      <c r="J581" s="203" t="s">
        <v>12990</v>
      </c>
      <c r="K581" s="84">
        <v>45917</v>
      </c>
      <c r="L581" s="84">
        <v>45917</v>
      </c>
      <c r="M581" s="84">
        <v>46007</v>
      </c>
      <c r="N581" s="203" t="s">
        <v>12991</v>
      </c>
      <c r="O581" s="86">
        <v>12000000</v>
      </c>
      <c r="P581" s="203" t="s">
        <v>12992</v>
      </c>
      <c r="Q581" s="203" t="s">
        <v>12990</v>
      </c>
      <c r="R581" s="84">
        <v>45916</v>
      </c>
      <c r="S581" s="84">
        <v>45916</v>
      </c>
      <c r="T581" s="84"/>
      <c r="U581" s="84"/>
      <c r="V581" s="84"/>
      <c r="W581" s="203" t="s">
        <v>9457</v>
      </c>
    </row>
    <row r="582" spans="1:23" x14ac:dyDescent="0.3">
      <c r="A582" s="203" t="s">
        <v>2484</v>
      </c>
      <c r="B582" s="203" t="s">
        <v>1247</v>
      </c>
      <c r="C582" s="203" t="s">
        <v>33917</v>
      </c>
      <c r="D582" s="203" t="s">
        <v>9471</v>
      </c>
      <c r="E582" s="203" t="s">
        <v>33918</v>
      </c>
      <c r="F582" s="203" t="s">
        <v>9451</v>
      </c>
      <c r="G582" s="203"/>
      <c r="H582" s="203"/>
      <c r="I582" s="203"/>
      <c r="J582" s="203"/>
      <c r="K582" s="84"/>
      <c r="L582" s="84"/>
      <c r="M582" s="84"/>
      <c r="N582" s="203"/>
      <c r="O582" s="86"/>
      <c r="P582" s="203"/>
      <c r="Q582" s="203"/>
      <c r="R582" s="84">
        <v>46247</v>
      </c>
      <c r="S582" s="84">
        <v>46247</v>
      </c>
      <c r="T582" s="84">
        <v>46254</v>
      </c>
      <c r="U582" s="84">
        <v>46254</v>
      </c>
      <c r="V582" s="84">
        <v>46254</v>
      </c>
      <c r="W582" s="203" t="s">
        <v>14464</v>
      </c>
    </row>
    <row r="583" spans="1:23" x14ac:dyDescent="0.3">
      <c r="A583" s="203" t="s">
        <v>1476</v>
      </c>
      <c r="B583" s="203" t="s">
        <v>1246</v>
      </c>
      <c r="C583" s="203" t="s">
        <v>13726</v>
      </c>
      <c r="D583" s="203" t="s">
        <v>13727</v>
      </c>
      <c r="E583" s="203" t="s">
        <v>13728</v>
      </c>
      <c r="F583" s="203" t="s">
        <v>9451</v>
      </c>
      <c r="G583" s="203" t="s">
        <v>13728</v>
      </c>
      <c r="H583" s="203" t="s">
        <v>13729</v>
      </c>
      <c r="I583" s="203" t="s">
        <v>9462</v>
      </c>
      <c r="J583" s="203" t="s">
        <v>9669</v>
      </c>
      <c r="K583" s="84">
        <v>45700</v>
      </c>
      <c r="L583" s="84">
        <v>45700</v>
      </c>
      <c r="M583" s="84">
        <v>45880</v>
      </c>
      <c r="N583" s="203" t="s">
        <v>13730</v>
      </c>
      <c r="O583" s="86">
        <v>15844446</v>
      </c>
      <c r="P583" s="203" t="s">
        <v>13731</v>
      </c>
      <c r="Q583" s="203" t="s">
        <v>9669</v>
      </c>
      <c r="R583" s="84">
        <v>45697</v>
      </c>
      <c r="S583" s="84">
        <v>45697</v>
      </c>
      <c r="T583" s="84"/>
      <c r="U583" s="84"/>
      <c r="V583" s="84"/>
      <c r="W583" s="203" t="s">
        <v>9457</v>
      </c>
    </row>
    <row r="584" spans="1:23" x14ac:dyDescent="0.3">
      <c r="A584" s="203" t="s">
        <v>1572</v>
      </c>
      <c r="B584" s="203" t="s">
        <v>1246</v>
      </c>
      <c r="C584" s="203" t="s">
        <v>11734</v>
      </c>
      <c r="D584" s="203" t="s">
        <v>11735</v>
      </c>
      <c r="E584" s="203" t="s">
        <v>11736</v>
      </c>
      <c r="F584" s="203" t="s">
        <v>9451</v>
      </c>
      <c r="G584" s="203" t="s">
        <v>11736</v>
      </c>
      <c r="H584" s="203" t="s">
        <v>11737</v>
      </c>
      <c r="I584" s="203" t="s">
        <v>9482</v>
      </c>
      <c r="J584" s="203" t="s">
        <v>11738</v>
      </c>
      <c r="K584" s="84">
        <v>46008</v>
      </c>
      <c r="L584" s="84"/>
      <c r="M584" s="84">
        <v>46022</v>
      </c>
      <c r="N584" s="203" t="s">
        <v>11739</v>
      </c>
      <c r="O584" s="86">
        <v>2100000</v>
      </c>
      <c r="P584" s="203" t="s">
        <v>11740</v>
      </c>
      <c r="Q584" s="203" t="s">
        <v>11738</v>
      </c>
      <c r="R584" s="84">
        <v>46008</v>
      </c>
      <c r="S584" s="84">
        <v>46008</v>
      </c>
      <c r="T584" s="84"/>
      <c r="U584" s="84"/>
      <c r="V584" s="84"/>
      <c r="W584" s="203" t="s">
        <v>9457</v>
      </c>
    </row>
    <row r="585" spans="1:23" x14ac:dyDescent="0.3">
      <c r="A585" s="203" t="s">
        <v>1655</v>
      </c>
      <c r="B585" s="203" t="s">
        <v>1247</v>
      </c>
      <c r="C585" s="203" t="s">
        <v>12613</v>
      </c>
      <c r="D585" s="203" t="s">
        <v>12614</v>
      </c>
      <c r="E585" s="203" t="s">
        <v>12615</v>
      </c>
      <c r="F585" s="203" t="s">
        <v>9451</v>
      </c>
      <c r="G585" s="203" t="s">
        <v>12615</v>
      </c>
      <c r="H585" s="203" t="s">
        <v>12616</v>
      </c>
      <c r="I585" s="203" t="s">
        <v>9453</v>
      </c>
      <c r="J585" s="203" t="s">
        <v>12617</v>
      </c>
      <c r="K585" s="84">
        <v>46052</v>
      </c>
      <c r="L585" s="84">
        <v>46052</v>
      </c>
      <c r="M585" s="84">
        <v>46172</v>
      </c>
      <c r="N585" s="203" t="s">
        <v>12618</v>
      </c>
      <c r="O585" s="86">
        <v>14052756</v>
      </c>
      <c r="P585" s="203" t="s">
        <v>12619</v>
      </c>
      <c r="Q585" s="203" t="s">
        <v>12617</v>
      </c>
      <c r="R585" s="84">
        <v>46052</v>
      </c>
      <c r="S585" s="84">
        <v>46052</v>
      </c>
      <c r="T585" s="84"/>
      <c r="U585" s="84"/>
      <c r="V585" s="84"/>
      <c r="W585" s="203" t="s">
        <v>9457</v>
      </c>
    </row>
    <row r="586" spans="1:23" x14ac:dyDescent="0.3">
      <c r="A586" s="203" t="s">
        <v>5454</v>
      </c>
      <c r="B586" s="203" t="s">
        <v>1245</v>
      </c>
      <c r="C586" s="203" t="s">
        <v>11932</v>
      </c>
      <c r="D586" s="203" t="s">
        <v>11933</v>
      </c>
      <c r="E586" s="203" t="s">
        <v>11934</v>
      </c>
      <c r="F586" s="203" t="s">
        <v>9451</v>
      </c>
      <c r="G586" s="203" t="s">
        <v>11934</v>
      </c>
      <c r="H586" s="203" t="s">
        <v>11935</v>
      </c>
      <c r="I586" s="203" t="s">
        <v>9453</v>
      </c>
      <c r="J586" s="203" t="s">
        <v>11936</v>
      </c>
      <c r="K586" s="84">
        <v>45539</v>
      </c>
      <c r="L586" s="84">
        <v>45539</v>
      </c>
      <c r="M586" s="84">
        <v>45629</v>
      </c>
      <c r="N586" s="203" t="s">
        <v>11937</v>
      </c>
      <c r="O586" s="86">
        <v>18000000</v>
      </c>
      <c r="P586" s="203" t="s">
        <v>11938</v>
      </c>
      <c r="Q586" s="203" t="s">
        <v>11936</v>
      </c>
      <c r="R586" s="84">
        <v>45539</v>
      </c>
      <c r="S586" s="84">
        <v>45539</v>
      </c>
      <c r="T586" s="84"/>
      <c r="U586" s="84"/>
      <c r="V586" s="84"/>
      <c r="W586" s="203" t="s">
        <v>9457</v>
      </c>
    </row>
    <row r="587" spans="1:23" x14ac:dyDescent="0.3">
      <c r="A587" s="203" t="s">
        <v>1467</v>
      </c>
      <c r="B587" s="203" t="s">
        <v>1247</v>
      </c>
      <c r="C587" s="203" t="s">
        <v>33919</v>
      </c>
      <c r="D587" s="203" t="s">
        <v>33920</v>
      </c>
      <c r="E587" s="203" t="s">
        <v>33921</v>
      </c>
      <c r="F587" s="203" t="s">
        <v>9451</v>
      </c>
      <c r="G587" s="203" t="s">
        <v>33921</v>
      </c>
      <c r="H587" s="203" t="s">
        <v>33922</v>
      </c>
      <c r="I587" s="203" t="s">
        <v>33845</v>
      </c>
      <c r="J587" s="203" t="s">
        <v>33923</v>
      </c>
      <c r="K587" s="84"/>
      <c r="L587" s="84"/>
      <c r="M587" s="84">
        <v>46387</v>
      </c>
      <c r="N587" s="203" t="s">
        <v>28304</v>
      </c>
      <c r="O587" s="86">
        <v>18604516</v>
      </c>
      <c r="P587" s="203" t="s">
        <v>33924</v>
      </c>
      <c r="Q587" s="203" t="s">
        <v>33923</v>
      </c>
      <c r="R587" s="84">
        <v>46252</v>
      </c>
      <c r="S587" s="84">
        <v>46252</v>
      </c>
      <c r="T587" s="84"/>
      <c r="U587" s="84"/>
      <c r="V587" s="84"/>
      <c r="W587" s="203" t="s">
        <v>9457</v>
      </c>
    </row>
    <row r="588" spans="1:23" x14ac:dyDescent="0.3">
      <c r="A588" s="203" t="s">
        <v>1467</v>
      </c>
      <c r="B588" s="203" t="s">
        <v>1247</v>
      </c>
      <c r="C588" s="203" t="s">
        <v>10833</v>
      </c>
      <c r="D588" s="203" t="s">
        <v>10834</v>
      </c>
      <c r="E588" s="203" t="s">
        <v>10835</v>
      </c>
      <c r="F588" s="203" t="s">
        <v>9451</v>
      </c>
      <c r="G588" s="203" t="s">
        <v>10835</v>
      </c>
      <c r="H588" s="203" t="s">
        <v>10836</v>
      </c>
      <c r="I588" s="203" t="s">
        <v>9453</v>
      </c>
      <c r="J588" s="203" t="s">
        <v>10837</v>
      </c>
      <c r="K588" s="84">
        <v>46051</v>
      </c>
      <c r="L588" s="84">
        <v>46052</v>
      </c>
      <c r="M588" s="84">
        <v>46232</v>
      </c>
      <c r="N588" s="203" t="s">
        <v>10838</v>
      </c>
      <c r="O588" s="86">
        <v>15859458</v>
      </c>
      <c r="P588" s="203" t="s">
        <v>10839</v>
      </c>
      <c r="Q588" s="203" t="s">
        <v>10837</v>
      </c>
      <c r="R588" s="84">
        <v>46050</v>
      </c>
      <c r="S588" s="84">
        <v>46050</v>
      </c>
      <c r="T588" s="84"/>
      <c r="U588" s="84"/>
      <c r="V588" s="84"/>
      <c r="W588" s="203" t="s">
        <v>9457</v>
      </c>
    </row>
    <row r="589" spans="1:23" x14ac:dyDescent="0.3">
      <c r="A589" s="203" t="s">
        <v>5454</v>
      </c>
      <c r="B589" s="203" t="s">
        <v>1245</v>
      </c>
      <c r="C589" s="203" t="s">
        <v>12902</v>
      </c>
      <c r="D589" s="203" t="s">
        <v>12903</v>
      </c>
      <c r="E589" s="203" t="s">
        <v>12904</v>
      </c>
      <c r="F589" s="203" t="s">
        <v>9451</v>
      </c>
      <c r="G589" s="203" t="s">
        <v>12904</v>
      </c>
      <c r="H589" s="203" t="s">
        <v>12905</v>
      </c>
      <c r="I589" s="203" t="s">
        <v>9453</v>
      </c>
      <c r="J589" s="203" t="s">
        <v>12906</v>
      </c>
      <c r="K589" s="84">
        <v>45548</v>
      </c>
      <c r="L589" s="84">
        <v>45551</v>
      </c>
      <c r="M589" s="84">
        <v>45641</v>
      </c>
      <c r="N589" s="203" t="s">
        <v>12907</v>
      </c>
      <c r="O589" s="86">
        <v>11100000</v>
      </c>
      <c r="P589" s="203" t="s">
        <v>12908</v>
      </c>
      <c r="Q589" s="203" t="s">
        <v>12906</v>
      </c>
      <c r="R589" s="84">
        <v>45548</v>
      </c>
      <c r="S589" s="84">
        <v>45548</v>
      </c>
      <c r="T589" s="84"/>
      <c r="U589" s="84"/>
      <c r="V589" s="84"/>
      <c r="W589" s="203" t="s">
        <v>9457</v>
      </c>
    </row>
    <row r="590" spans="1:23" x14ac:dyDescent="0.3">
      <c r="A590" s="203" t="s">
        <v>1572</v>
      </c>
      <c r="B590" s="203" t="s">
        <v>1246</v>
      </c>
      <c r="C590" s="203" t="s">
        <v>9522</v>
      </c>
      <c r="D590" s="203" t="s">
        <v>9523</v>
      </c>
      <c r="E590" s="203" t="s">
        <v>9524</v>
      </c>
      <c r="F590" s="203" t="s">
        <v>9451</v>
      </c>
      <c r="G590" s="203" t="s">
        <v>9524</v>
      </c>
      <c r="H590" s="203" t="s">
        <v>9525</v>
      </c>
      <c r="I590" s="203" t="s">
        <v>9453</v>
      </c>
      <c r="J590" s="203" t="s">
        <v>9526</v>
      </c>
      <c r="K590" s="84">
        <v>45911</v>
      </c>
      <c r="L590" s="84">
        <v>45911</v>
      </c>
      <c r="M590" s="84">
        <v>46001</v>
      </c>
      <c r="N590" s="203" t="s">
        <v>9527</v>
      </c>
      <c r="O590" s="86">
        <v>9000000</v>
      </c>
      <c r="P590" s="203" t="s">
        <v>9528</v>
      </c>
      <c r="Q590" s="203" t="s">
        <v>9526</v>
      </c>
      <c r="R590" s="84">
        <v>45910</v>
      </c>
      <c r="S590" s="84">
        <v>45910</v>
      </c>
      <c r="T590" s="84"/>
      <c r="U590" s="84"/>
      <c r="V590" s="84"/>
      <c r="W590" s="203" t="s">
        <v>9457</v>
      </c>
    </row>
    <row r="591" spans="1:23" x14ac:dyDescent="0.3">
      <c r="A591" s="203" t="s">
        <v>2940</v>
      </c>
      <c r="B591" s="203" t="s">
        <v>1245</v>
      </c>
      <c r="C591" s="203" t="s">
        <v>12264</v>
      </c>
      <c r="D591" s="203" t="s">
        <v>12265</v>
      </c>
      <c r="E591" s="203" t="s">
        <v>12266</v>
      </c>
      <c r="F591" s="203" t="s">
        <v>9451</v>
      </c>
      <c r="G591" s="203" t="s">
        <v>12266</v>
      </c>
      <c r="H591" s="203" t="s">
        <v>12267</v>
      </c>
      <c r="I591" s="203" t="s">
        <v>9462</v>
      </c>
      <c r="J591" s="203" t="s">
        <v>12268</v>
      </c>
      <c r="K591" s="84">
        <v>45596</v>
      </c>
      <c r="L591" s="84">
        <v>45596</v>
      </c>
      <c r="M591" s="84">
        <v>45657</v>
      </c>
      <c r="N591" s="203" t="s">
        <v>10635</v>
      </c>
      <c r="O591" s="86">
        <v>4908530</v>
      </c>
      <c r="P591" s="203" t="s">
        <v>12269</v>
      </c>
      <c r="Q591" s="203" t="s">
        <v>12268</v>
      </c>
      <c r="R591" s="84">
        <v>45596</v>
      </c>
      <c r="S591" s="84">
        <v>45596</v>
      </c>
      <c r="T591" s="84"/>
      <c r="U591" s="84"/>
      <c r="V591" s="84"/>
      <c r="W591" s="203" t="s">
        <v>9457</v>
      </c>
    </row>
    <row r="592" spans="1:23" x14ac:dyDescent="0.3">
      <c r="A592" s="203" t="s">
        <v>5454</v>
      </c>
      <c r="B592" s="203" t="s">
        <v>1245</v>
      </c>
      <c r="C592" s="203" t="s">
        <v>12925</v>
      </c>
      <c r="D592" s="203" t="s">
        <v>12926</v>
      </c>
      <c r="E592" s="203" t="s">
        <v>12927</v>
      </c>
      <c r="F592" s="203" t="s">
        <v>9451</v>
      </c>
      <c r="G592" s="203" t="s">
        <v>12927</v>
      </c>
      <c r="H592" s="203" t="s">
        <v>12928</v>
      </c>
      <c r="I592" s="203" t="s">
        <v>9453</v>
      </c>
      <c r="J592" s="203" t="s">
        <v>12929</v>
      </c>
      <c r="K592" s="84">
        <v>45562</v>
      </c>
      <c r="L592" s="84">
        <v>45575</v>
      </c>
      <c r="M592" s="84">
        <v>45635</v>
      </c>
      <c r="N592" s="203" t="s">
        <v>12930</v>
      </c>
      <c r="O592" s="86">
        <v>8000000</v>
      </c>
      <c r="P592" s="203" t="s">
        <v>12931</v>
      </c>
      <c r="Q592" s="203" t="s">
        <v>12929</v>
      </c>
      <c r="R592" s="84">
        <v>45561</v>
      </c>
      <c r="S592" s="84">
        <v>45561</v>
      </c>
      <c r="T592" s="84"/>
      <c r="U592" s="84"/>
      <c r="V592" s="84"/>
      <c r="W592" s="203" t="s">
        <v>9457</v>
      </c>
    </row>
    <row r="593" spans="1:23" x14ac:dyDescent="0.3">
      <c r="A593" s="203" t="s">
        <v>1476</v>
      </c>
      <c r="B593" s="203" t="s">
        <v>1246</v>
      </c>
      <c r="C593" s="203" t="s">
        <v>11072</v>
      </c>
      <c r="D593" s="203" t="s">
        <v>11073</v>
      </c>
      <c r="E593" s="203" t="s">
        <v>11074</v>
      </c>
      <c r="F593" s="203" t="s">
        <v>9451</v>
      </c>
      <c r="G593" s="203" t="s">
        <v>11074</v>
      </c>
      <c r="H593" s="203" t="s">
        <v>11075</v>
      </c>
      <c r="I593" s="203" t="s">
        <v>9453</v>
      </c>
      <c r="J593" s="203" t="s">
        <v>11076</v>
      </c>
      <c r="K593" s="84">
        <v>45870</v>
      </c>
      <c r="L593" s="84">
        <v>45870</v>
      </c>
      <c r="M593" s="84">
        <v>46021</v>
      </c>
      <c r="N593" s="203" t="s">
        <v>11077</v>
      </c>
      <c r="O593" s="86">
        <v>24729375</v>
      </c>
      <c r="P593" s="203" t="s">
        <v>11078</v>
      </c>
      <c r="Q593" s="203" t="s">
        <v>11076</v>
      </c>
      <c r="R593" s="84">
        <v>45870</v>
      </c>
      <c r="S593" s="84">
        <v>45870</v>
      </c>
      <c r="T593" s="84"/>
      <c r="U593" s="84"/>
      <c r="V593" s="84"/>
      <c r="W593" s="203" t="s">
        <v>9457</v>
      </c>
    </row>
    <row r="594" spans="1:23" x14ac:dyDescent="0.3">
      <c r="A594" s="203" t="s">
        <v>1476</v>
      </c>
      <c r="B594" s="203" t="s">
        <v>1246</v>
      </c>
      <c r="C594" s="203" t="s">
        <v>11072</v>
      </c>
      <c r="D594" s="203" t="s">
        <v>11079</v>
      </c>
      <c r="E594" s="203" t="s">
        <v>11074</v>
      </c>
      <c r="F594" s="203" t="s">
        <v>9451</v>
      </c>
      <c r="G594" s="203" t="s">
        <v>11074</v>
      </c>
      <c r="H594" s="203" t="s">
        <v>11079</v>
      </c>
      <c r="I594" s="203" t="s">
        <v>9739</v>
      </c>
      <c r="J594" s="203" t="s">
        <v>9470</v>
      </c>
      <c r="K594" s="84"/>
      <c r="L594" s="84"/>
      <c r="M594" s="84"/>
      <c r="N594" s="203" t="s">
        <v>9471</v>
      </c>
      <c r="O594" s="86">
        <v>0</v>
      </c>
      <c r="P594" s="203" t="s">
        <v>11078</v>
      </c>
      <c r="Q594" s="203" t="s">
        <v>9473</v>
      </c>
      <c r="R594" s="84">
        <v>45870</v>
      </c>
      <c r="S594" s="84">
        <v>45870</v>
      </c>
      <c r="T594" s="84"/>
      <c r="U594" s="84"/>
      <c r="V594" s="84"/>
      <c r="W594" s="203" t="s">
        <v>9457</v>
      </c>
    </row>
    <row r="595" spans="1:23" x14ac:dyDescent="0.3">
      <c r="A595" s="203" t="s">
        <v>2533</v>
      </c>
      <c r="B595" s="203" t="s">
        <v>1247</v>
      </c>
      <c r="C595" s="203" t="s">
        <v>12834</v>
      </c>
      <c r="D595" s="203" t="s">
        <v>12835</v>
      </c>
      <c r="E595" s="203" t="s">
        <v>12836</v>
      </c>
      <c r="F595" s="203" t="s">
        <v>9451</v>
      </c>
      <c r="G595" s="203" t="s">
        <v>12836</v>
      </c>
      <c r="H595" s="203" t="s">
        <v>12837</v>
      </c>
      <c r="I595" s="203" t="s">
        <v>9453</v>
      </c>
      <c r="J595" s="203" t="s">
        <v>12838</v>
      </c>
      <c r="K595" s="84">
        <v>46212</v>
      </c>
      <c r="L595" s="84">
        <v>46218</v>
      </c>
      <c r="M595" s="84">
        <v>46387</v>
      </c>
      <c r="N595" s="203" t="s">
        <v>12839</v>
      </c>
      <c r="O595" s="86">
        <v>4532018463</v>
      </c>
      <c r="P595" s="203" t="s">
        <v>12840</v>
      </c>
      <c r="Q595" s="203" t="s">
        <v>12838</v>
      </c>
      <c r="R595" s="84">
        <v>46211</v>
      </c>
      <c r="S595" s="84">
        <v>46211</v>
      </c>
      <c r="T595" s="84">
        <v>46212</v>
      </c>
      <c r="U595" s="84"/>
      <c r="V595" s="84">
        <v>46211</v>
      </c>
      <c r="W595" s="203" t="s">
        <v>9457</v>
      </c>
    </row>
    <row r="596" spans="1:23" x14ac:dyDescent="0.3">
      <c r="A596" s="203" t="s">
        <v>1605</v>
      </c>
      <c r="B596" s="203" t="s">
        <v>1247</v>
      </c>
      <c r="C596" s="203" t="s">
        <v>12834</v>
      </c>
      <c r="D596" s="203" t="s">
        <v>12835</v>
      </c>
      <c r="E596" s="203" t="s">
        <v>12836</v>
      </c>
      <c r="F596" s="203" t="s">
        <v>9451</v>
      </c>
      <c r="G596" s="203" t="s">
        <v>12836</v>
      </c>
      <c r="H596" s="203" t="s">
        <v>12837</v>
      </c>
      <c r="I596" s="203" t="s">
        <v>9453</v>
      </c>
      <c r="J596" s="203" t="s">
        <v>12838</v>
      </c>
      <c r="K596" s="84">
        <v>46212</v>
      </c>
      <c r="L596" s="84">
        <v>46218</v>
      </c>
      <c r="M596" s="84">
        <v>46387</v>
      </c>
      <c r="N596" s="203" t="s">
        <v>12839</v>
      </c>
      <c r="O596" s="86">
        <v>4532018463</v>
      </c>
      <c r="P596" s="203" t="s">
        <v>12840</v>
      </c>
      <c r="Q596" s="203" t="s">
        <v>12838</v>
      </c>
      <c r="R596" s="84">
        <v>46211</v>
      </c>
      <c r="S596" s="84">
        <v>46211</v>
      </c>
      <c r="T596" s="84">
        <v>46212</v>
      </c>
      <c r="U596" s="84"/>
      <c r="V596" s="84">
        <v>46211</v>
      </c>
      <c r="W596" s="203" t="s">
        <v>9457</v>
      </c>
    </row>
    <row r="597" spans="1:23" x14ac:dyDescent="0.3">
      <c r="A597" s="203" t="s">
        <v>1447</v>
      </c>
      <c r="B597" s="203" t="s">
        <v>1246</v>
      </c>
      <c r="C597" s="203" t="s">
        <v>11814</v>
      </c>
      <c r="D597" s="203" t="s">
        <v>11815</v>
      </c>
      <c r="E597" s="203" t="s">
        <v>11816</v>
      </c>
      <c r="F597" s="203" t="s">
        <v>9451</v>
      </c>
      <c r="G597" s="203" t="s">
        <v>11816</v>
      </c>
      <c r="H597" s="203" t="s">
        <v>11817</v>
      </c>
      <c r="I597" s="203" t="s">
        <v>9453</v>
      </c>
      <c r="J597" s="203" t="s">
        <v>11818</v>
      </c>
      <c r="K597" s="84">
        <v>45929</v>
      </c>
      <c r="L597" s="84">
        <v>45929</v>
      </c>
      <c r="M597" s="84">
        <v>46003</v>
      </c>
      <c r="N597" s="203" t="s">
        <v>11819</v>
      </c>
      <c r="O597" s="86">
        <v>9372495</v>
      </c>
      <c r="P597" s="203" t="s">
        <v>11820</v>
      </c>
      <c r="Q597" s="203" t="s">
        <v>11818</v>
      </c>
      <c r="R597" s="84">
        <v>45926</v>
      </c>
      <c r="S597" s="84">
        <v>45926</v>
      </c>
      <c r="T597" s="84"/>
      <c r="U597" s="84"/>
      <c r="V597" s="84"/>
      <c r="W597" s="203" t="s">
        <v>9457</v>
      </c>
    </row>
    <row r="598" spans="1:23" x14ac:dyDescent="0.3">
      <c r="A598" s="203" t="s">
        <v>3226</v>
      </c>
      <c r="B598" s="203" t="s">
        <v>1245</v>
      </c>
      <c r="C598" s="203" t="s">
        <v>12952</v>
      </c>
      <c r="D598" s="203" t="s">
        <v>12953</v>
      </c>
      <c r="E598" s="203" t="s">
        <v>12954</v>
      </c>
      <c r="F598" s="203" t="s">
        <v>9451</v>
      </c>
      <c r="G598" s="203" t="s">
        <v>12954</v>
      </c>
      <c r="H598" s="203" t="s">
        <v>12955</v>
      </c>
      <c r="I598" s="203" t="s">
        <v>9462</v>
      </c>
      <c r="J598" s="203" t="s">
        <v>12956</v>
      </c>
      <c r="K598" s="84">
        <v>45392</v>
      </c>
      <c r="L598" s="84">
        <v>45392</v>
      </c>
      <c r="M598" s="84">
        <v>45544</v>
      </c>
      <c r="N598" s="203" t="s">
        <v>9626</v>
      </c>
      <c r="O598" s="86">
        <v>16300730</v>
      </c>
      <c r="P598" s="203" t="s">
        <v>12957</v>
      </c>
      <c r="Q598" s="203" t="s">
        <v>12958</v>
      </c>
      <c r="R598" s="84">
        <v>45390</v>
      </c>
      <c r="S598" s="84">
        <v>45390</v>
      </c>
      <c r="T598" s="84"/>
      <c r="U598" s="84"/>
      <c r="V598" s="84"/>
      <c r="W598" s="203" t="s">
        <v>9457</v>
      </c>
    </row>
    <row r="599" spans="1:23" x14ac:dyDescent="0.3">
      <c r="A599" s="203" t="s">
        <v>2935</v>
      </c>
      <c r="B599" s="203" t="s">
        <v>1245</v>
      </c>
      <c r="C599" s="203" t="s">
        <v>11205</v>
      </c>
      <c r="D599" s="203" t="s">
        <v>11206</v>
      </c>
      <c r="E599" s="203" t="s">
        <v>11207</v>
      </c>
      <c r="F599" s="203" t="s">
        <v>9451</v>
      </c>
      <c r="G599" s="203" t="s">
        <v>11207</v>
      </c>
      <c r="H599" s="203" t="s">
        <v>11208</v>
      </c>
      <c r="I599" s="203" t="s">
        <v>9462</v>
      </c>
      <c r="J599" s="203" t="s">
        <v>11209</v>
      </c>
      <c r="K599" s="84">
        <v>45386</v>
      </c>
      <c r="L599" s="84">
        <v>45390</v>
      </c>
      <c r="M599" s="84">
        <v>45572</v>
      </c>
      <c r="N599" s="203" t="s">
        <v>11210</v>
      </c>
      <c r="O599" s="86">
        <v>19560876</v>
      </c>
      <c r="P599" s="203" t="s">
        <v>11211</v>
      </c>
      <c r="Q599" s="203" t="s">
        <v>11212</v>
      </c>
      <c r="R599" s="84">
        <v>45385</v>
      </c>
      <c r="S599" s="84">
        <v>45385</v>
      </c>
      <c r="T599" s="84"/>
      <c r="U599" s="84"/>
      <c r="V599" s="84"/>
      <c r="W599" s="203" t="s">
        <v>9457</v>
      </c>
    </row>
    <row r="600" spans="1:23" x14ac:dyDescent="0.3">
      <c r="A600" s="203" t="s">
        <v>2940</v>
      </c>
      <c r="B600" s="203" t="s">
        <v>1245</v>
      </c>
      <c r="C600" s="203" t="s">
        <v>12627</v>
      </c>
      <c r="D600" s="203" t="s">
        <v>12628</v>
      </c>
      <c r="E600" s="203" t="s">
        <v>12629</v>
      </c>
      <c r="F600" s="203" t="s">
        <v>9451</v>
      </c>
      <c r="G600" s="203" t="s">
        <v>12629</v>
      </c>
      <c r="H600" s="203" t="s">
        <v>12630</v>
      </c>
      <c r="I600" s="203" t="s">
        <v>9462</v>
      </c>
      <c r="J600" s="203" t="s">
        <v>12631</v>
      </c>
      <c r="K600" s="84">
        <v>45581</v>
      </c>
      <c r="L600" s="84">
        <v>45581</v>
      </c>
      <c r="M600" s="84">
        <v>45657</v>
      </c>
      <c r="N600" s="203" t="s">
        <v>12632</v>
      </c>
      <c r="O600" s="86">
        <v>12364688</v>
      </c>
      <c r="P600" s="203" t="s">
        <v>12633</v>
      </c>
      <c r="Q600" s="203" t="s">
        <v>12631</v>
      </c>
      <c r="R600" s="84">
        <v>45580</v>
      </c>
      <c r="S600" s="84">
        <v>45580</v>
      </c>
      <c r="T600" s="84"/>
      <c r="U600" s="84"/>
      <c r="V600" s="84"/>
      <c r="W600" s="203" t="s">
        <v>9457</v>
      </c>
    </row>
    <row r="601" spans="1:23" x14ac:dyDescent="0.3">
      <c r="A601" s="203" t="s">
        <v>1665</v>
      </c>
      <c r="B601" s="203" t="s">
        <v>1247</v>
      </c>
      <c r="C601" s="203" t="s">
        <v>12959</v>
      </c>
      <c r="D601" s="203" t="s">
        <v>12960</v>
      </c>
      <c r="E601" s="203" t="s">
        <v>12961</v>
      </c>
      <c r="F601" s="203" t="s">
        <v>9451</v>
      </c>
      <c r="G601" s="203" t="s">
        <v>12961</v>
      </c>
      <c r="H601" s="203" t="s">
        <v>12962</v>
      </c>
      <c r="I601" s="203" t="s">
        <v>9453</v>
      </c>
      <c r="J601" s="203" t="s">
        <v>12963</v>
      </c>
      <c r="K601" s="84">
        <v>46048</v>
      </c>
      <c r="L601" s="84">
        <v>46050</v>
      </c>
      <c r="M601" s="84">
        <v>46140</v>
      </c>
      <c r="N601" s="203" t="s">
        <v>12964</v>
      </c>
      <c r="O601" s="86">
        <v>10442712</v>
      </c>
      <c r="P601" s="203" t="s">
        <v>12965</v>
      </c>
      <c r="Q601" s="203" t="s">
        <v>12963</v>
      </c>
      <c r="R601" s="84">
        <v>46048</v>
      </c>
      <c r="S601" s="84">
        <v>46048</v>
      </c>
      <c r="T601" s="84"/>
      <c r="U601" s="84"/>
      <c r="V601" s="84"/>
      <c r="W601" s="203" t="s">
        <v>9457</v>
      </c>
    </row>
    <row r="602" spans="1:23" x14ac:dyDescent="0.3">
      <c r="A602" s="203" t="s">
        <v>1572</v>
      </c>
      <c r="B602" s="203" t="s">
        <v>1246</v>
      </c>
      <c r="C602" s="203" t="s">
        <v>10875</v>
      </c>
      <c r="D602" s="203" t="s">
        <v>10876</v>
      </c>
      <c r="E602" s="203" t="s">
        <v>10877</v>
      </c>
      <c r="F602" s="203" t="s">
        <v>9451</v>
      </c>
      <c r="G602" s="203" t="s">
        <v>10877</v>
      </c>
      <c r="H602" s="203" t="s">
        <v>10878</v>
      </c>
      <c r="I602" s="203" t="s">
        <v>9533</v>
      </c>
      <c r="J602" s="203" t="s">
        <v>10879</v>
      </c>
      <c r="K602" s="84">
        <v>45911</v>
      </c>
      <c r="L602" s="84">
        <v>45915</v>
      </c>
      <c r="M602" s="84">
        <v>46005</v>
      </c>
      <c r="N602" s="203" t="s">
        <v>10880</v>
      </c>
      <c r="O602" s="86">
        <v>15000000</v>
      </c>
      <c r="P602" s="203" t="s">
        <v>10881</v>
      </c>
      <c r="Q602" s="203" t="s">
        <v>10879</v>
      </c>
      <c r="R602" s="84">
        <v>45911</v>
      </c>
      <c r="S602" s="84">
        <v>45911</v>
      </c>
      <c r="T602" s="84"/>
      <c r="U602" s="84"/>
      <c r="V602" s="84"/>
      <c r="W602" s="203" t="s">
        <v>9457</v>
      </c>
    </row>
    <row r="603" spans="1:23" x14ac:dyDescent="0.3">
      <c r="A603" s="203" t="s">
        <v>1476</v>
      </c>
      <c r="B603" s="203" t="s">
        <v>1246</v>
      </c>
      <c r="C603" s="203" t="s">
        <v>12993</v>
      </c>
      <c r="D603" s="203" t="s">
        <v>12994</v>
      </c>
      <c r="E603" s="203" t="s">
        <v>12995</v>
      </c>
      <c r="F603" s="203" t="s">
        <v>9451</v>
      </c>
      <c r="G603" s="203" t="s">
        <v>12995</v>
      </c>
      <c r="H603" s="203" t="s">
        <v>12996</v>
      </c>
      <c r="I603" s="203" t="s">
        <v>9462</v>
      </c>
      <c r="J603" s="203" t="s">
        <v>9669</v>
      </c>
      <c r="K603" s="84">
        <v>45700</v>
      </c>
      <c r="L603" s="84">
        <v>45700</v>
      </c>
      <c r="M603" s="84">
        <v>45880</v>
      </c>
      <c r="N603" s="203" t="s">
        <v>12997</v>
      </c>
      <c r="O603" s="86">
        <v>15844446</v>
      </c>
      <c r="P603" s="203" t="s">
        <v>12998</v>
      </c>
      <c r="Q603" s="203" t="s">
        <v>9669</v>
      </c>
      <c r="R603" s="84">
        <v>45698</v>
      </c>
      <c r="S603" s="84">
        <v>45698</v>
      </c>
      <c r="T603" s="84"/>
      <c r="U603" s="84"/>
      <c r="V603" s="84"/>
      <c r="W603" s="203" t="s">
        <v>9457</v>
      </c>
    </row>
    <row r="604" spans="1:23" x14ac:dyDescent="0.3">
      <c r="A604" s="203" t="s">
        <v>1572</v>
      </c>
      <c r="B604" s="203" t="s">
        <v>1246</v>
      </c>
      <c r="C604" s="203" t="s">
        <v>11330</v>
      </c>
      <c r="D604" s="203" t="s">
        <v>11331</v>
      </c>
      <c r="E604" s="203" t="s">
        <v>11332</v>
      </c>
      <c r="F604" s="203" t="s">
        <v>9451</v>
      </c>
      <c r="G604" s="203" t="s">
        <v>11332</v>
      </c>
      <c r="H604" s="203" t="s">
        <v>11333</v>
      </c>
      <c r="I604" s="203" t="s">
        <v>9462</v>
      </c>
      <c r="J604" s="203" t="s">
        <v>11334</v>
      </c>
      <c r="K604" s="84">
        <v>45915</v>
      </c>
      <c r="L604" s="84">
        <v>45915</v>
      </c>
      <c r="M604" s="84">
        <v>46003</v>
      </c>
      <c r="N604" s="203" t="s">
        <v>11335</v>
      </c>
      <c r="O604" s="86">
        <v>15000000</v>
      </c>
      <c r="P604" s="203" t="s">
        <v>11336</v>
      </c>
      <c r="Q604" s="203" t="s">
        <v>11334</v>
      </c>
      <c r="R604" s="84">
        <v>45912</v>
      </c>
      <c r="S604" s="84">
        <v>45912</v>
      </c>
      <c r="T604" s="84"/>
      <c r="U604" s="84"/>
      <c r="V604" s="84"/>
      <c r="W604" s="203" t="s">
        <v>9457</v>
      </c>
    </row>
    <row r="605" spans="1:23" x14ac:dyDescent="0.3">
      <c r="A605" s="203" t="s">
        <v>1447</v>
      </c>
      <c r="B605" s="203" t="s">
        <v>1246</v>
      </c>
      <c r="C605" s="203" t="s">
        <v>13006</v>
      </c>
      <c r="D605" s="203" t="s">
        <v>13007</v>
      </c>
      <c r="E605" s="203" t="s">
        <v>13008</v>
      </c>
      <c r="F605" s="203" t="s">
        <v>9451</v>
      </c>
      <c r="G605" s="203" t="s">
        <v>13008</v>
      </c>
      <c r="H605" s="203" t="s">
        <v>13009</v>
      </c>
      <c r="I605" s="203" t="s">
        <v>9453</v>
      </c>
      <c r="J605" s="203" t="s">
        <v>13010</v>
      </c>
      <c r="K605" s="84">
        <v>45987</v>
      </c>
      <c r="L605" s="84">
        <v>45987</v>
      </c>
      <c r="M605" s="84">
        <v>46015</v>
      </c>
      <c r="N605" s="203" t="s">
        <v>13011</v>
      </c>
      <c r="O605" s="86">
        <v>3748998</v>
      </c>
      <c r="P605" s="203" t="s">
        <v>13012</v>
      </c>
      <c r="Q605" s="203" t="s">
        <v>13010</v>
      </c>
      <c r="R605" s="84">
        <v>45986</v>
      </c>
      <c r="S605" s="84">
        <v>45986</v>
      </c>
      <c r="T605" s="84"/>
      <c r="U605" s="84"/>
      <c r="V605" s="84"/>
      <c r="W605" s="203" t="s">
        <v>9457</v>
      </c>
    </row>
    <row r="606" spans="1:23" x14ac:dyDescent="0.3">
      <c r="A606" s="203" t="s">
        <v>1605</v>
      </c>
      <c r="B606" s="203" t="s">
        <v>1247</v>
      </c>
      <c r="C606" s="203" t="s">
        <v>16215</v>
      </c>
      <c r="D606" s="203" t="s">
        <v>16216</v>
      </c>
      <c r="E606" s="203" t="s">
        <v>16217</v>
      </c>
      <c r="F606" s="203" t="s">
        <v>9451</v>
      </c>
      <c r="G606" s="203" t="s">
        <v>16217</v>
      </c>
      <c r="H606" s="203" t="s">
        <v>16218</v>
      </c>
      <c r="I606" s="203" t="s">
        <v>9453</v>
      </c>
      <c r="J606" s="203" t="s">
        <v>13547</v>
      </c>
      <c r="K606" s="84">
        <v>46237</v>
      </c>
      <c r="L606" s="84">
        <v>46240</v>
      </c>
      <c r="M606" s="84">
        <v>46387</v>
      </c>
      <c r="N606" s="203" t="s">
        <v>12015</v>
      </c>
      <c r="O606" s="86">
        <v>25745751</v>
      </c>
      <c r="P606" s="203" t="s">
        <v>16219</v>
      </c>
      <c r="Q606" s="203" t="s">
        <v>13547</v>
      </c>
      <c r="R606" s="84">
        <v>46236</v>
      </c>
      <c r="S606" s="84">
        <v>46236</v>
      </c>
      <c r="T606" s="84"/>
      <c r="U606" s="84"/>
      <c r="V606" s="84"/>
      <c r="W606" s="203" t="s">
        <v>9457</v>
      </c>
    </row>
    <row r="607" spans="1:23" x14ac:dyDescent="0.3">
      <c r="A607" s="203" t="s">
        <v>5085</v>
      </c>
      <c r="B607" s="203" t="s">
        <v>1245</v>
      </c>
      <c r="C607" s="203" t="s">
        <v>12973</v>
      </c>
      <c r="D607" s="203" t="s">
        <v>12974</v>
      </c>
      <c r="E607" s="203" t="s">
        <v>12975</v>
      </c>
      <c r="F607" s="203" t="s">
        <v>9451</v>
      </c>
      <c r="G607" s="203" t="s">
        <v>12975</v>
      </c>
      <c r="H607" s="203" t="s">
        <v>12976</v>
      </c>
      <c r="I607" s="203" t="s">
        <v>9453</v>
      </c>
      <c r="J607" s="203" t="s">
        <v>12977</v>
      </c>
      <c r="K607" s="84">
        <v>45624</v>
      </c>
      <c r="L607" s="84">
        <v>45638</v>
      </c>
      <c r="M607" s="84">
        <v>45647</v>
      </c>
      <c r="N607" s="203" t="s">
        <v>9905</v>
      </c>
      <c r="O607" s="86">
        <v>72238000</v>
      </c>
      <c r="P607" s="203" t="s">
        <v>12978</v>
      </c>
      <c r="Q607" s="203" t="s">
        <v>12977</v>
      </c>
      <c r="R607" s="84">
        <v>45609</v>
      </c>
      <c r="S607" s="84">
        <v>45609</v>
      </c>
      <c r="T607" s="84">
        <v>45615</v>
      </c>
      <c r="U607" s="84">
        <v>45615</v>
      </c>
      <c r="V607" s="84">
        <v>45615</v>
      </c>
      <c r="W607" s="203" t="s">
        <v>9457</v>
      </c>
    </row>
    <row r="608" spans="1:23" x14ac:dyDescent="0.3">
      <c r="A608" s="203" t="s">
        <v>5454</v>
      </c>
      <c r="B608" s="203" t="s">
        <v>1245</v>
      </c>
      <c r="C608" s="203" t="s">
        <v>12340</v>
      </c>
      <c r="D608" s="203" t="s">
        <v>12341</v>
      </c>
      <c r="E608" s="203" t="s">
        <v>12342</v>
      </c>
      <c r="F608" s="203" t="s">
        <v>9451</v>
      </c>
      <c r="G608" s="203" t="s">
        <v>12342</v>
      </c>
      <c r="H608" s="203" t="s">
        <v>12341</v>
      </c>
      <c r="I608" s="203" t="s">
        <v>9739</v>
      </c>
      <c r="J608" s="203" t="s">
        <v>9470</v>
      </c>
      <c r="K608" s="84"/>
      <c r="L608" s="84"/>
      <c r="M608" s="84">
        <v>45641</v>
      </c>
      <c r="N608" s="203" t="s">
        <v>9471</v>
      </c>
      <c r="O608" s="86">
        <v>0</v>
      </c>
      <c r="P608" s="203" t="s">
        <v>12343</v>
      </c>
      <c r="Q608" s="203" t="s">
        <v>9473</v>
      </c>
      <c r="R608" s="84">
        <v>45595</v>
      </c>
      <c r="S608" s="84">
        <v>45595</v>
      </c>
      <c r="T608" s="84"/>
      <c r="U608" s="84"/>
      <c r="V608" s="84"/>
      <c r="W608" s="203" t="s">
        <v>9457</v>
      </c>
    </row>
    <row r="609" spans="1:23" x14ac:dyDescent="0.3">
      <c r="A609" s="203" t="s">
        <v>5454</v>
      </c>
      <c r="B609" s="203" t="s">
        <v>1245</v>
      </c>
      <c r="C609" s="203" t="s">
        <v>12340</v>
      </c>
      <c r="D609" s="203" t="s">
        <v>12344</v>
      </c>
      <c r="E609" s="203" t="s">
        <v>12342</v>
      </c>
      <c r="F609" s="203" t="s">
        <v>9451</v>
      </c>
      <c r="G609" s="203" t="s">
        <v>12342</v>
      </c>
      <c r="H609" s="203" t="s">
        <v>12345</v>
      </c>
      <c r="I609" s="203" t="s">
        <v>9453</v>
      </c>
      <c r="J609" s="203" t="s">
        <v>10648</v>
      </c>
      <c r="K609" s="84">
        <v>45596</v>
      </c>
      <c r="L609" s="84">
        <v>45597</v>
      </c>
      <c r="M609" s="84">
        <v>45641</v>
      </c>
      <c r="N609" s="203" t="s">
        <v>12346</v>
      </c>
      <c r="O609" s="86">
        <v>6000000</v>
      </c>
      <c r="P609" s="203" t="s">
        <v>12343</v>
      </c>
      <c r="Q609" s="203" t="s">
        <v>10648</v>
      </c>
      <c r="R609" s="84">
        <v>45595</v>
      </c>
      <c r="S609" s="84">
        <v>45595</v>
      </c>
      <c r="T609" s="84"/>
      <c r="U609" s="84"/>
      <c r="V609" s="84"/>
      <c r="W609" s="203" t="s">
        <v>9457</v>
      </c>
    </row>
    <row r="610" spans="1:23" x14ac:dyDescent="0.3">
      <c r="A610" s="203" t="s">
        <v>5454</v>
      </c>
      <c r="B610" s="203" t="s">
        <v>1245</v>
      </c>
      <c r="C610" s="203" t="s">
        <v>12702</v>
      </c>
      <c r="D610" s="203" t="s">
        <v>12703</v>
      </c>
      <c r="E610" s="203" t="s">
        <v>12704</v>
      </c>
      <c r="F610" s="203" t="s">
        <v>9451</v>
      </c>
      <c r="G610" s="203" t="s">
        <v>12704</v>
      </c>
      <c r="H610" s="203" t="s">
        <v>12705</v>
      </c>
      <c r="I610" s="203" t="s">
        <v>9453</v>
      </c>
      <c r="J610" s="203" t="s">
        <v>12706</v>
      </c>
      <c r="K610" s="84">
        <v>45604</v>
      </c>
      <c r="L610" s="84">
        <v>45604</v>
      </c>
      <c r="M610" s="84">
        <v>45648</v>
      </c>
      <c r="N610" s="203" t="s">
        <v>12707</v>
      </c>
      <c r="O610" s="86">
        <v>4500000</v>
      </c>
      <c r="P610" s="203" t="s">
        <v>12708</v>
      </c>
      <c r="Q610" s="203" t="s">
        <v>12706</v>
      </c>
      <c r="R610" s="84">
        <v>45602</v>
      </c>
      <c r="S610" s="84">
        <v>45602</v>
      </c>
      <c r="T610" s="84"/>
      <c r="U610" s="84"/>
      <c r="V610" s="84"/>
      <c r="W610" s="203" t="s">
        <v>9457</v>
      </c>
    </row>
    <row r="611" spans="1:23" x14ac:dyDescent="0.3">
      <c r="A611" s="203" t="s">
        <v>5454</v>
      </c>
      <c r="B611" s="203" t="s">
        <v>1245</v>
      </c>
      <c r="C611" s="203" t="s">
        <v>12655</v>
      </c>
      <c r="D611" s="203" t="s">
        <v>12656</v>
      </c>
      <c r="E611" s="203" t="s">
        <v>12657</v>
      </c>
      <c r="F611" s="203" t="s">
        <v>9451</v>
      </c>
      <c r="G611" s="203" t="s">
        <v>12657</v>
      </c>
      <c r="H611" s="203" t="s">
        <v>12658</v>
      </c>
      <c r="I611" s="203" t="s">
        <v>9453</v>
      </c>
      <c r="J611" s="203" t="s">
        <v>12659</v>
      </c>
      <c r="K611" s="84">
        <v>45544</v>
      </c>
      <c r="L611" s="84">
        <v>45555</v>
      </c>
      <c r="M611" s="84">
        <v>45645</v>
      </c>
      <c r="N611" s="203" t="s">
        <v>12660</v>
      </c>
      <c r="O611" s="86">
        <v>7500000</v>
      </c>
      <c r="P611" s="203" t="s">
        <v>12661</v>
      </c>
      <c r="Q611" s="203" t="s">
        <v>12659</v>
      </c>
      <c r="R611" s="84">
        <v>45540</v>
      </c>
      <c r="S611" s="84">
        <v>45540</v>
      </c>
      <c r="T611" s="84"/>
      <c r="U611" s="84"/>
      <c r="V611" s="84"/>
      <c r="W611" s="203" t="s">
        <v>9457</v>
      </c>
    </row>
    <row r="612" spans="1:23" x14ac:dyDescent="0.3">
      <c r="A612" s="203" t="s">
        <v>1665</v>
      </c>
      <c r="B612" s="203" t="s">
        <v>1247</v>
      </c>
      <c r="C612" s="203" t="s">
        <v>17850</v>
      </c>
      <c r="D612" s="203" t="s">
        <v>17851</v>
      </c>
      <c r="E612" s="203" t="s">
        <v>17852</v>
      </c>
      <c r="F612" s="203" t="s">
        <v>9451</v>
      </c>
      <c r="G612" s="203" t="s">
        <v>17852</v>
      </c>
      <c r="H612" s="203" t="s">
        <v>17853</v>
      </c>
      <c r="I612" s="203" t="s">
        <v>9453</v>
      </c>
      <c r="J612" s="203" t="s">
        <v>17854</v>
      </c>
      <c r="K612" s="84">
        <v>46048</v>
      </c>
      <c r="L612" s="84">
        <v>46048</v>
      </c>
      <c r="M612" s="84">
        <v>46137</v>
      </c>
      <c r="N612" s="203" t="s">
        <v>11056</v>
      </c>
      <c r="O612" s="86">
        <v>10500000</v>
      </c>
      <c r="P612" s="203" t="s">
        <v>17855</v>
      </c>
      <c r="Q612" s="203" t="s">
        <v>17854</v>
      </c>
      <c r="R612" s="84">
        <v>46047</v>
      </c>
      <c r="S612" s="84">
        <v>46047</v>
      </c>
      <c r="T612" s="84"/>
      <c r="U612" s="84"/>
      <c r="V612" s="84"/>
      <c r="W612" s="203" t="s">
        <v>9457</v>
      </c>
    </row>
    <row r="613" spans="1:23" x14ac:dyDescent="0.3">
      <c r="A613" s="203" t="s">
        <v>1476</v>
      </c>
      <c r="B613" s="203" t="s">
        <v>1246</v>
      </c>
      <c r="C613" s="203" t="s">
        <v>10951</v>
      </c>
      <c r="D613" s="203" t="s">
        <v>10952</v>
      </c>
      <c r="E613" s="203" t="s">
        <v>10953</v>
      </c>
      <c r="F613" s="203" t="s">
        <v>9451</v>
      </c>
      <c r="G613" s="203" t="s">
        <v>10953</v>
      </c>
      <c r="H613" s="203" t="s">
        <v>10954</v>
      </c>
      <c r="I613" s="203" t="s">
        <v>9462</v>
      </c>
      <c r="J613" s="203" t="s">
        <v>10955</v>
      </c>
      <c r="K613" s="84">
        <v>45891</v>
      </c>
      <c r="L613" s="84">
        <v>45891</v>
      </c>
      <c r="M613" s="84">
        <v>46022</v>
      </c>
      <c r="N613" s="203" t="s">
        <v>10956</v>
      </c>
      <c r="O613" s="86">
        <v>21432125</v>
      </c>
      <c r="P613" s="203" t="s">
        <v>10957</v>
      </c>
      <c r="Q613" s="203" t="s">
        <v>10955</v>
      </c>
      <c r="R613" s="84">
        <v>45891</v>
      </c>
      <c r="S613" s="84">
        <v>45891</v>
      </c>
      <c r="T613" s="84"/>
      <c r="U613" s="84"/>
      <c r="V613" s="84"/>
      <c r="W613" s="203" t="s">
        <v>9457</v>
      </c>
    </row>
    <row r="614" spans="1:23" x14ac:dyDescent="0.3">
      <c r="A614" s="203" t="s">
        <v>1476</v>
      </c>
      <c r="B614" s="203" t="s">
        <v>1246</v>
      </c>
      <c r="C614" s="203" t="s">
        <v>10951</v>
      </c>
      <c r="D614" s="203" t="s">
        <v>10958</v>
      </c>
      <c r="E614" s="203" t="s">
        <v>10953</v>
      </c>
      <c r="F614" s="203" t="s">
        <v>9451</v>
      </c>
      <c r="G614" s="203" t="s">
        <v>10953</v>
      </c>
      <c r="H614" s="203" t="s">
        <v>10958</v>
      </c>
      <c r="I614" s="203" t="s">
        <v>9739</v>
      </c>
      <c r="J614" s="203" t="s">
        <v>9470</v>
      </c>
      <c r="K614" s="84"/>
      <c r="L614" s="84"/>
      <c r="M614" s="84"/>
      <c r="N614" s="203" t="s">
        <v>9471</v>
      </c>
      <c r="O614" s="86">
        <v>0</v>
      </c>
      <c r="P614" s="203" t="s">
        <v>10957</v>
      </c>
      <c r="Q614" s="203" t="s">
        <v>9473</v>
      </c>
      <c r="R614" s="84">
        <v>45891</v>
      </c>
      <c r="S614" s="84">
        <v>45891</v>
      </c>
      <c r="T614" s="84"/>
      <c r="U614" s="84"/>
      <c r="V614" s="84"/>
      <c r="W614" s="203" t="s">
        <v>9457</v>
      </c>
    </row>
    <row r="615" spans="1:23" x14ac:dyDescent="0.3">
      <c r="A615" s="203" t="s">
        <v>5026</v>
      </c>
      <c r="B615" s="203" t="s">
        <v>1245</v>
      </c>
      <c r="C615" s="203" t="s">
        <v>10211</v>
      </c>
      <c r="D615" s="203" t="s">
        <v>10212</v>
      </c>
      <c r="E615" s="203" t="s">
        <v>10213</v>
      </c>
      <c r="F615" s="203" t="s">
        <v>9451</v>
      </c>
      <c r="G615" s="203" t="s">
        <v>10213</v>
      </c>
      <c r="H615" s="203" t="s">
        <v>10214</v>
      </c>
      <c r="I615" s="203" t="s">
        <v>9504</v>
      </c>
      <c r="J615" s="203" t="s">
        <v>10215</v>
      </c>
      <c r="K615" s="84">
        <v>45625</v>
      </c>
      <c r="L615" s="84">
        <v>45628</v>
      </c>
      <c r="M615" s="84">
        <v>45739</v>
      </c>
      <c r="N615" s="203" t="s">
        <v>10216</v>
      </c>
      <c r="O615" s="86">
        <v>321740786.39999998</v>
      </c>
      <c r="P615" s="203" t="s">
        <v>10217</v>
      </c>
      <c r="Q615" s="203" t="s">
        <v>10215</v>
      </c>
      <c r="R615" s="84">
        <v>45621</v>
      </c>
      <c r="S615" s="84">
        <v>45621</v>
      </c>
      <c r="T615" s="84">
        <v>45621</v>
      </c>
      <c r="U615" s="84"/>
      <c r="V615" s="84">
        <v>45621</v>
      </c>
      <c r="W615" s="203" t="s">
        <v>9457</v>
      </c>
    </row>
    <row r="616" spans="1:23" x14ac:dyDescent="0.3">
      <c r="A616" s="203" t="s">
        <v>1665</v>
      </c>
      <c r="B616" s="203" t="s">
        <v>1247</v>
      </c>
      <c r="C616" s="203" t="s">
        <v>13037</v>
      </c>
      <c r="D616" s="203" t="s">
        <v>13038</v>
      </c>
      <c r="E616" s="203" t="s">
        <v>13039</v>
      </c>
      <c r="F616" s="203" t="s">
        <v>9451</v>
      </c>
      <c r="G616" s="203" t="s">
        <v>13039</v>
      </c>
      <c r="H616" s="203" t="s">
        <v>13040</v>
      </c>
      <c r="I616" s="203" t="s">
        <v>10289</v>
      </c>
      <c r="J616" s="203" t="s">
        <v>13041</v>
      </c>
      <c r="K616" s="84"/>
      <c r="L616" s="84"/>
      <c r="M616" s="84">
        <v>46134</v>
      </c>
      <c r="N616" s="203" t="s">
        <v>13042</v>
      </c>
      <c r="O616" s="86">
        <v>9000000</v>
      </c>
      <c r="P616" s="203" t="s">
        <v>13043</v>
      </c>
      <c r="Q616" s="203" t="s">
        <v>13041</v>
      </c>
      <c r="R616" s="84">
        <v>46045</v>
      </c>
      <c r="S616" s="84">
        <v>46045</v>
      </c>
      <c r="T616" s="84"/>
      <c r="U616" s="84"/>
      <c r="V616" s="84"/>
      <c r="W616" s="203" t="s">
        <v>9457</v>
      </c>
    </row>
    <row r="617" spans="1:23" x14ac:dyDescent="0.3">
      <c r="A617" s="203" t="s">
        <v>1665</v>
      </c>
      <c r="B617" s="203" t="s">
        <v>1247</v>
      </c>
      <c r="C617" s="203" t="s">
        <v>13037</v>
      </c>
      <c r="D617" s="203" t="s">
        <v>13044</v>
      </c>
      <c r="E617" s="203" t="s">
        <v>13039</v>
      </c>
      <c r="F617" s="203" t="s">
        <v>9451</v>
      </c>
      <c r="G617" s="203" t="s">
        <v>13039</v>
      </c>
      <c r="H617" s="203" t="s">
        <v>13040</v>
      </c>
      <c r="I617" s="203" t="s">
        <v>9504</v>
      </c>
      <c r="J617" s="203" t="s">
        <v>13041</v>
      </c>
      <c r="K617" s="84">
        <v>46046</v>
      </c>
      <c r="L617" s="84">
        <v>46048</v>
      </c>
      <c r="M617" s="84">
        <v>46167</v>
      </c>
      <c r="N617" s="203" t="s">
        <v>12380</v>
      </c>
      <c r="O617" s="86">
        <v>12000000</v>
      </c>
      <c r="P617" s="203" t="s">
        <v>13043</v>
      </c>
      <c r="Q617" s="203" t="s">
        <v>13041</v>
      </c>
      <c r="R617" s="84">
        <v>46045</v>
      </c>
      <c r="S617" s="84">
        <v>46045</v>
      </c>
      <c r="T617" s="84"/>
      <c r="U617" s="84"/>
      <c r="V617" s="84"/>
      <c r="W617" s="203" t="s">
        <v>9457</v>
      </c>
    </row>
    <row r="618" spans="1:23" x14ac:dyDescent="0.3">
      <c r="A618" s="203" t="s">
        <v>3328</v>
      </c>
      <c r="B618" s="203" t="s">
        <v>2948</v>
      </c>
      <c r="C618" s="203" t="s">
        <v>9707</v>
      </c>
      <c r="D618" s="203" t="s">
        <v>9708</v>
      </c>
      <c r="E618" s="203" t="s">
        <v>9709</v>
      </c>
      <c r="F618" s="203" t="s">
        <v>9451</v>
      </c>
      <c r="G618" s="203" t="s">
        <v>9709</v>
      </c>
      <c r="H618" s="203" t="s">
        <v>9710</v>
      </c>
      <c r="I618" s="203" t="s">
        <v>9453</v>
      </c>
      <c r="J618" s="203" t="s">
        <v>9711</v>
      </c>
      <c r="K618" s="84">
        <v>45118</v>
      </c>
      <c r="L618" s="84">
        <v>45132</v>
      </c>
      <c r="M618" s="84">
        <v>45291</v>
      </c>
      <c r="N618" s="203" t="s">
        <v>9712</v>
      </c>
      <c r="O618" s="86">
        <v>28333333</v>
      </c>
      <c r="P618" s="203" t="s">
        <v>9713</v>
      </c>
      <c r="Q618" s="203" t="s">
        <v>9711</v>
      </c>
      <c r="R618" s="84">
        <v>45118</v>
      </c>
      <c r="S618" s="84">
        <v>45118</v>
      </c>
      <c r="T618" s="84"/>
      <c r="U618" s="84"/>
      <c r="V618" s="84"/>
      <c r="W618" s="203" t="s">
        <v>9457</v>
      </c>
    </row>
    <row r="619" spans="1:23" x14ac:dyDescent="0.3">
      <c r="A619" s="203" t="s">
        <v>5454</v>
      </c>
      <c r="B619" s="203" t="s">
        <v>1245</v>
      </c>
      <c r="C619" s="203" t="s">
        <v>13057</v>
      </c>
      <c r="D619" s="203" t="s">
        <v>13058</v>
      </c>
      <c r="E619" s="203" t="s">
        <v>13059</v>
      </c>
      <c r="F619" s="203" t="s">
        <v>9451</v>
      </c>
      <c r="G619" s="203" t="s">
        <v>13059</v>
      </c>
      <c r="H619" s="203" t="s">
        <v>13060</v>
      </c>
      <c r="I619" s="203" t="s">
        <v>9453</v>
      </c>
      <c r="J619" s="203" t="s">
        <v>13061</v>
      </c>
      <c r="K619" s="84">
        <v>45538</v>
      </c>
      <c r="L619" s="84">
        <v>45538</v>
      </c>
      <c r="M619" s="84">
        <v>45628</v>
      </c>
      <c r="N619" s="203" t="s">
        <v>9948</v>
      </c>
      <c r="O619" s="86">
        <v>18000000</v>
      </c>
      <c r="P619" s="203" t="s">
        <v>13062</v>
      </c>
      <c r="Q619" s="203" t="s">
        <v>13061</v>
      </c>
      <c r="R619" s="84">
        <v>45538</v>
      </c>
      <c r="S619" s="84">
        <v>45538</v>
      </c>
      <c r="T619" s="84"/>
      <c r="U619" s="84"/>
      <c r="V619" s="84"/>
      <c r="W619" s="203" t="s">
        <v>9457</v>
      </c>
    </row>
    <row r="620" spans="1:23" x14ac:dyDescent="0.3">
      <c r="A620" s="203" t="s">
        <v>1476</v>
      </c>
      <c r="B620" s="203" t="s">
        <v>1246</v>
      </c>
      <c r="C620" s="203" t="s">
        <v>13063</v>
      </c>
      <c r="D620" s="203" t="s">
        <v>13064</v>
      </c>
      <c r="E620" s="203" t="s">
        <v>13065</v>
      </c>
      <c r="F620" s="203" t="s">
        <v>9451</v>
      </c>
      <c r="G620" s="203" t="s">
        <v>13065</v>
      </c>
      <c r="H620" s="203" t="s">
        <v>13066</v>
      </c>
      <c r="I620" s="203" t="s">
        <v>9462</v>
      </c>
      <c r="J620" s="203" t="s">
        <v>9669</v>
      </c>
      <c r="K620" s="84">
        <v>45905</v>
      </c>
      <c r="L620" s="84">
        <v>45905</v>
      </c>
      <c r="M620" s="84">
        <v>46020</v>
      </c>
      <c r="N620" s="203" t="s">
        <v>13067</v>
      </c>
      <c r="O620" s="86">
        <v>10122841</v>
      </c>
      <c r="P620" s="203" t="s">
        <v>13068</v>
      </c>
      <c r="Q620" s="203" t="s">
        <v>9669</v>
      </c>
      <c r="R620" s="84">
        <v>45904</v>
      </c>
      <c r="S620" s="84">
        <v>45904</v>
      </c>
      <c r="T620" s="84"/>
      <c r="U620" s="84"/>
      <c r="V620" s="84"/>
      <c r="W620" s="203" t="s">
        <v>9457</v>
      </c>
    </row>
    <row r="621" spans="1:23" x14ac:dyDescent="0.3">
      <c r="A621" s="203" t="s">
        <v>1572</v>
      </c>
      <c r="B621" s="203" t="s">
        <v>1246</v>
      </c>
      <c r="C621" s="203" t="s">
        <v>11939</v>
      </c>
      <c r="D621" s="203" t="s">
        <v>11940</v>
      </c>
      <c r="E621" s="203" t="s">
        <v>11941</v>
      </c>
      <c r="F621" s="203" t="s">
        <v>9451</v>
      </c>
      <c r="G621" s="203" t="s">
        <v>11941</v>
      </c>
      <c r="H621" s="203" t="s">
        <v>11942</v>
      </c>
      <c r="I621" s="203" t="s">
        <v>9453</v>
      </c>
      <c r="J621" s="203" t="s">
        <v>11943</v>
      </c>
      <c r="K621" s="84">
        <v>45931</v>
      </c>
      <c r="L621" s="84">
        <v>45931</v>
      </c>
      <c r="M621" s="84">
        <v>46021</v>
      </c>
      <c r="N621" s="203" t="s">
        <v>11944</v>
      </c>
      <c r="O621" s="86">
        <v>12000000</v>
      </c>
      <c r="P621" s="203" t="s">
        <v>11945</v>
      </c>
      <c r="Q621" s="203" t="s">
        <v>11943</v>
      </c>
      <c r="R621" s="84">
        <v>45931</v>
      </c>
      <c r="S621" s="84">
        <v>45931</v>
      </c>
      <c r="T621" s="84"/>
      <c r="U621" s="84"/>
      <c r="V621" s="84"/>
      <c r="W621" s="203" t="s">
        <v>9457</v>
      </c>
    </row>
    <row r="622" spans="1:23" x14ac:dyDescent="0.3">
      <c r="A622" s="203" t="s">
        <v>1665</v>
      </c>
      <c r="B622" s="203" t="s">
        <v>1247</v>
      </c>
      <c r="C622" s="203" t="s">
        <v>13075</v>
      </c>
      <c r="D622" s="203" t="s">
        <v>13076</v>
      </c>
      <c r="E622" s="203" t="s">
        <v>13077</v>
      </c>
      <c r="F622" s="203" t="s">
        <v>9451</v>
      </c>
      <c r="G622" s="203" t="s">
        <v>13077</v>
      </c>
      <c r="H622" s="203" t="s">
        <v>13078</v>
      </c>
      <c r="I622" s="203" t="s">
        <v>9453</v>
      </c>
      <c r="J622" s="203" t="s">
        <v>13079</v>
      </c>
      <c r="K622" s="84">
        <v>46052</v>
      </c>
      <c r="L622" s="84">
        <v>46052</v>
      </c>
      <c r="M622" s="84">
        <v>46202</v>
      </c>
      <c r="N622" s="203" t="s">
        <v>12937</v>
      </c>
      <c r="O622" s="86">
        <v>19931985</v>
      </c>
      <c r="P622" s="203" t="s">
        <v>13080</v>
      </c>
      <c r="Q622" s="203" t="s">
        <v>13079</v>
      </c>
      <c r="R622" s="84">
        <v>46051</v>
      </c>
      <c r="S622" s="84">
        <v>46051</v>
      </c>
      <c r="T622" s="84"/>
      <c r="U622" s="84"/>
      <c r="V622" s="84"/>
      <c r="W622" s="203" t="s">
        <v>9457</v>
      </c>
    </row>
    <row r="623" spans="1:23" x14ac:dyDescent="0.3">
      <c r="A623" s="203" t="s">
        <v>1605</v>
      </c>
      <c r="B623" s="203" t="s">
        <v>1247</v>
      </c>
      <c r="C623" s="203" t="s">
        <v>17838</v>
      </c>
      <c r="D623" s="203" t="s">
        <v>17839</v>
      </c>
      <c r="E623" s="203" t="s">
        <v>17840</v>
      </c>
      <c r="F623" s="203" t="s">
        <v>9451</v>
      </c>
      <c r="G623" s="203" t="s">
        <v>17840</v>
      </c>
      <c r="H623" s="203" t="s">
        <v>17841</v>
      </c>
      <c r="I623" s="203" t="s">
        <v>9453</v>
      </c>
      <c r="J623" s="203" t="s">
        <v>17842</v>
      </c>
      <c r="K623" s="84">
        <v>46040</v>
      </c>
      <c r="L623" s="84">
        <v>46041</v>
      </c>
      <c r="M623" s="84">
        <v>46221</v>
      </c>
      <c r="N623" s="203" t="s">
        <v>12557</v>
      </c>
      <c r="O623" s="86">
        <v>27236082</v>
      </c>
      <c r="P623" s="203" t="s">
        <v>17843</v>
      </c>
      <c r="Q623" s="203" t="s">
        <v>17842</v>
      </c>
      <c r="R623" s="84">
        <v>46040</v>
      </c>
      <c r="S623" s="84">
        <v>46040</v>
      </c>
      <c r="T623" s="84"/>
      <c r="U623" s="84"/>
      <c r="V623" s="84"/>
      <c r="W623" s="203" t="s">
        <v>9457</v>
      </c>
    </row>
    <row r="624" spans="1:23" x14ac:dyDescent="0.3">
      <c r="A624" s="203" t="s">
        <v>1605</v>
      </c>
      <c r="B624" s="203" t="s">
        <v>1247</v>
      </c>
      <c r="C624" s="203" t="s">
        <v>9486</v>
      </c>
      <c r="D624" s="203" t="s">
        <v>9487</v>
      </c>
      <c r="E624" s="203" t="s">
        <v>9488</v>
      </c>
      <c r="F624" s="203" t="s">
        <v>9451</v>
      </c>
      <c r="G624" s="203" t="s">
        <v>9488</v>
      </c>
      <c r="H624" s="203" t="s">
        <v>9489</v>
      </c>
      <c r="I624" s="203" t="s">
        <v>9482</v>
      </c>
      <c r="J624" s="203" t="s">
        <v>9490</v>
      </c>
      <c r="K624" s="84">
        <v>46240</v>
      </c>
      <c r="L624" s="84"/>
      <c r="M624" s="84">
        <v>46387</v>
      </c>
      <c r="N624" s="203" t="s">
        <v>9491</v>
      </c>
      <c r="O624" s="86">
        <v>13746377</v>
      </c>
      <c r="P624" s="203" t="s">
        <v>9492</v>
      </c>
      <c r="Q624" s="203" t="s">
        <v>9490</v>
      </c>
      <c r="R624" s="84">
        <v>46239</v>
      </c>
      <c r="S624" s="84">
        <v>46239</v>
      </c>
      <c r="T624" s="84"/>
      <c r="U624" s="84"/>
      <c r="V624" s="84"/>
      <c r="W624" s="203" t="s">
        <v>9457</v>
      </c>
    </row>
    <row r="625" spans="1:23" x14ac:dyDescent="0.3">
      <c r="A625" s="203" t="s">
        <v>1436</v>
      </c>
      <c r="B625" s="203" t="s">
        <v>1247</v>
      </c>
      <c r="C625" s="203" t="s">
        <v>33925</v>
      </c>
      <c r="D625" s="203" t="s">
        <v>33926</v>
      </c>
      <c r="E625" s="203" t="s">
        <v>33927</v>
      </c>
      <c r="F625" s="203" t="s">
        <v>9451</v>
      </c>
      <c r="G625" s="203"/>
      <c r="H625" s="203"/>
      <c r="I625" s="203"/>
      <c r="J625" s="203"/>
      <c r="K625" s="84"/>
      <c r="L625" s="84"/>
      <c r="M625" s="84"/>
      <c r="N625" s="203"/>
      <c r="O625" s="86"/>
      <c r="P625" s="203"/>
      <c r="Q625" s="203"/>
      <c r="R625" s="84">
        <v>46258</v>
      </c>
      <c r="S625" s="84">
        <v>46258</v>
      </c>
      <c r="T625" s="84"/>
      <c r="U625" s="84"/>
      <c r="V625" s="84"/>
      <c r="W625" s="203" t="s">
        <v>9457</v>
      </c>
    </row>
    <row r="626" spans="1:23" x14ac:dyDescent="0.3">
      <c r="A626" s="203" t="s">
        <v>1476</v>
      </c>
      <c r="B626" s="203" t="s">
        <v>1246</v>
      </c>
      <c r="C626" s="203" t="s">
        <v>10602</v>
      </c>
      <c r="D626" s="203" t="s">
        <v>10603</v>
      </c>
      <c r="E626" s="203" t="s">
        <v>10604</v>
      </c>
      <c r="F626" s="203" t="s">
        <v>9451</v>
      </c>
      <c r="G626" s="203" t="s">
        <v>10604</v>
      </c>
      <c r="H626" s="203" t="s">
        <v>10605</v>
      </c>
      <c r="I626" s="203" t="s">
        <v>9462</v>
      </c>
      <c r="J626" s="203" t="s">
        <v>10606</v>
      </c>
      <c r="K626" s="84">
        <v>45702</v>
      </c>
      <c r="L626" s="84">
        <v>45705</v>
      </c>
      <c r="M626" s="84">
        <v>45885</v>
      </c>
      <c r="N626" s="203" t="s">
        <v>10607</v>
      </c>
      <c r="O626" s="86">
        <v>23918382</v>
      </c>
      <c r="P626" s="203" t="s">
        <v>10608</v>
      </c>
      <c r="Q626" s="203" t="s">
        <v>10606</v>
      </c>
      <c r="R626" s="84">
        <v>45700</v>
      </c>
      <c r="S626" s="84">
        <v>45700</v>
      </c>
      <c r="T626" s="84"/>
      <c r="U626" s="84"/>
      <c r="V626" s="84"/>
      <c r="W626" s="203" t="s">
        <v>9457</v>
      </c>
    </row>
    <row r="627" spans="1:23" x14ac:dyDescent="0.3">
      <c r="A627" s="203" t="s">
        <v>5454</v>
      </c>
      <c r="B627" s="203" t="s">
        <v>1245</v>
      </c>
      <c r="C627" s="203" t="s">
        <v>13087</v>
      </c>
      <c r="D627" s="203" t="s">
        <v>13088</v>
      </c>
      <c r="E627" s="203" t="s">
        <v>13089</v>
      </c>
      <c r="F627" s="203" t="s">
        <v>9451</v>
      </c>
      <c r="G627" s="203" t="s">
        <v>13089</v>
      </c>
      <c r="H627" s="203" t="s">
        <v>13090</v>
      </c>
      <c r="I627" s="203" t="s">
        <v>9453</v>
      </c>
      <c r="J627" s="203" t="s">
        <v>10511</v>
      </c>
      <c r="K627" s="84">
        <v>45527</v>
      </c>
      <c r="L627" s="84">
        <v>45533</v>
      </c>
      <c r="M627" s="84">
        <v>45624</v>
      </c>
      <c r="N627" s="203" t="s">
        <v>13091</v>
      </c>
      <c r="O627" s="86">
        <v>9000000</v>
      </c>
      <c r="P627" s="203" t="s">
        <v>13092</v>
      </c>
      <c r="Q627" s="203" t="s">
        <v>10511</v>
      </c>
      <c r="R627" s="84">
        <v>45525</v>
      </c>
      <c r="S627" s="84">
        <v>45525</v>
      </c>
      <c r="T627" s="84"/>
      <c r="U627" s="84"/>
      <c r="V627" s="84"/>
      <c r="W627" s="203" t="s">
        <v>9457</v>
      </c>
    </row>
    <row r="628" spans="1:23" x14ac:dyDescent="0.3">
      <c r="A628" s="203" t="s">
        <v>5454</v>
      </c>
      <c r="B628" s="203" t="s">
        <v>1245</v>
      </c>
      <c r="C628" s="203" t="s">
        <v>13093</v>
      </c>
      <c r="D628" s="203" t="s">
        <v>13094</v>
      </c>
      <c r="E628" s="203" t="s">
        <v>13095</v>
      </c>
      <c r="F628" s="203" t="s">
        <v>9451</v>
      </c>
      <c r="G628" s="203" t="s">
        <v>13095</v>
      </c>
      <c r="H628" s="203" t="s">
        <v>13096</v>
      </c>
      <c r="I628" s="203" t="s">
        <v>9453</v>
      </c>
      <c r="J628" s="203" t="s">
        <v>13097</v>
      </c>
      <c r="K628" s="84">
        <v>45573</v>
      </c>
      <c r="L628" s="84">
        <v>45574</v>
      </c>
      <c r="M628" s="84">
        <v>45634</v>
      </c>
      <c r="N628" s="203" t="s">
        <v>13098</v>
      </c>
      <c r="O628" s="86">
        <v>8000000</v>
      </c>
      <c r="P628" s="203" t="s">
        <v>13099</v>
      </c>
      <c r="Q628" s="203" t="s">
        <v>13097</v>
      </c>
      <c r="R628" s="84">
        <v>45573</v>
      </c>
      <c r="S628" s="84">
        <v>45573</v>
      </c>
      <c r="T628" s="84"/>
      <c r="U628" s="84"/>
      <c r="V628" s="84"/>
      <c r="W628" s="203" t="s">
        <v>9457</v>
      </c>
    </row>
    <row r="629" spans="1:23" x14ac:dyDescent="0.3">
      <c r="A629" s="203" t="s">
        <v>1572</v>
      </c>
      <c r="B629" s="203" t="s">
        <v>1246</v>
      </c>
      <c r="C629" s="203" t="s">
        <v>12932</v>
      </c>
      <c r="D629" s="203" t="s">
        <v>12933</v>
      </c>
      <c r="E629" s="203" t="s">
        <v>12934</v>
      </c>
      <c r="F629" s="203" t="s">
        <v>9451</v>
      </c>
      <c r="G629" s="203" t="s">
        <v>12934</v>
      </c>
      <c r="H629" s="203" t="s">
        <v>12935</v>
      </c>
      <c r="I629" s="203" t="s">
        <v>9453</v>
      </c>
      <c r="J629" s="203" t="s">
        <v>12936</v>
      </c>
      <c r="K629" s="84">
        <v>45932</v>
      </c>
      <c r="L629" s="84">
        <v>45932</v>
      </c>
      <c r="M629" s="84">
        <v>46022</v>
      </c>
      <c r="N629" s="203" t="s">
        <v>12937</v>
      </c>
      <c r="O629" s="86">
        <v>11959191</v>
      </c>
      <c r="P629" s="203" t="s">
        <v>12938</v>
      </c>
      <c r="Q629" s="203" t="s">
        <v>12936</v>
      </c>
      <c r="R629" s="84">
        <v>45932</v>
      </c>
      <c r="S629" s="84">
        <v>45932</v>
      </c>
      <c r="T629" s="84"/>
      <c r="U629" s="84"/>
      <c r="V629" s="84"/>
      <c r="W629" s="203" t="s">
        <v>9457</v>
      </c>
    </row>
    <row r="630" spans="1:23" x14ac:dyDescent="0.3">
      <c r="A630" s="203" t="s">
        <v>1476</v>
      </c>
      <c r="B630" s="203" t="s">
        <v>1246</v>
      </c>
      <c r="C630" s="203" t="s">
        <v>17885</v>
      </c>
      <c r="D630" s="203" t="s">
        <v>17886</v>
      </c>
      <c r="E630" s="203" t="s">
        <v>17887</v>
      </c>
      <c r="F630" s="203" t="s">
        <v>9451</v>
      </c>
      <c r="G630" s="203" t="s">
        <v>17887</v>
      </c>
      <c r="H630" s="203" t="s">
        <v>17888</v>
      </c>
      <c r="I630" s="203" t="s">
        <v>9462</v>
      </c>
      <c r="J630" s="203" t="s">
        <v>17889</v>
      </c>
      <c r="K630" s="84">
        <v>45905</v>
      </c>
      <c r="L630" s="84">
        <v>45905</v>
      </c>
      <c r="M630" s="84">
        <v>46020</v>
      </c>
      <c r="N630" s="203" t="s">
        <v>10635</v>
      </c>
      <c r="O630" s="86">
        <v>9408016</v>
      </c>
      <c r="P630" s="203" t="s">
        <v>17890</v>
      </c>
      <c r="Q630" s="203" t="s">
        <v>17889</v>
      </c>
      <c r="R630" s="84">
        <v>45905</v>
      </c>
      <c r="S630" s="84">
        <v>45905</v>
      </c>
      <c r="T630" s="84"/>
      <c r="U630" s="84"/>
      <c r="V630" s="84"/>
      <c r="W630" s="203" t="s">
        <v>9457</v>
      </c>
    </row>
    <row r="631" spans="1:23" x14ac:dyDescent="0.3">
      <c r="A631" s="203" t="s">
        <v>1563</v>
      </c>
      <c r="B631" s="203" t="s">
        <v>1246</v>
      </c>
      <c r="C631" s="203" t="s">
        <v>13100</v>
      </c>
      <c r="D631" s="203" t="s">
        <v>13101</v>
      </c>
      <c r="E631" s="203" t="s">
        <v>13102</v>
      </c>
      <c r="F631" s="203" t="s">
        <v>9451</v>
      </c>
      <c r="G631" s="203" t="s">
        <v>13102</v>
      </c>
      <c r="H631" s="203" t="s">
        <v>13103</v>
      </c>
      <c r="I631" s="203" t="s">
        <v>9453</v>
      </c>
      <c r="J631" s="203" t="s">
        <v>13104</v>
      </c>
      <c r="K631" s="84">
        <v>45742</v>
      </c>
      <c r="L631" s="84">
        <v>45748</v>
      </c>
      <c r="M631" s="84">
        <v>45900</v>
      </c>
      <c r="N631" s="203" t="s">
        <v>13105</v>
      </c>
      <c r="O631" s="86">
        <v>19931985</v>
      </c>
      <c r="P631" s="203" t="s">
        <v>13106</v>
      </c>
      <c r="Q631" s="203" t="s">
        <v>13104</v>
      </c>
      <c r="R631" s="84">
        <v>45737</v>
      </c>
      <c r="S631" s="84">
        <v>45737</v>
      </c>
      <c r="T631" s="84"/>
      <c r="U631" s="84"/>
      <c r="V631" s="84"/>
      <c r="W631" s="203" t="s">
        <v>9457</v>
      </c>
    </row>
    <row r="632" spans="1:23" x14ac:dyDescent="0.3">
      <c r="A632" s="203" t="s">
        <v>1730</v>
      </c>
      <c r="B632" s="203" t="s">
        <v>1246</v>
      </c>
      <c r="C632" s="203" t="s">
        <v>13069</v>
      </c>
      <c r="D632" s="203" t="s">
        <v>13070</v>
      </c>
      <c r="E632" s="203" t="s">
        <v>13071</v>
      </c>
      <c r="F632" s="203" t="s">
        <v>9451</v>
      </c>
      <c r="G632" s="203" t="s">
        <v>13071</v>
      </c>
      <c r="H632" s="203" t="s">
        <v>13072</v>
      </c>
      <c r="I632" s="203" t="s">
        <v>9453</v>
      </c>
      <c r="J632" s="203" t="s">
        <v>13073</v>
      </c>
      <c r="K632" s="84">
        <v>45807</v>
      </c>
      <c r="L632" s="84">
        <v>45814</v>
      </c>
      <c r="M632" s="84">
        <v>45935</v>
      </c>
      <c r="N632" s="203" t="s">
        <v>11951</v>
      </c>
      <c r="O632" s="86">
        <v>12000000</v>
      </c>
      <c r="P632" s="203" t="s">
        <v>13074</v>
      </c>
      <c r="Q632" s="203" t="s">
        <v>13073</v>
      </c>
      <c r="R632" s="84">
        <v>45804</v>
      </c>
      <c r="S632" s="84">
        <v>45804</v>
      </c>
      <c r="T632" s="84"/>
      <c r="U632" s="84"/>
      <c r="V632" s="84"/>
      <c r="W632" s="203" t="s">
        <v>9457</v>
      </c>
    </row>
    <row r="633" spans="1:23" x14ac:dyDescent="0.3">
      <c r="A633" s="203" t="s">
        <v>1572</v>
      </c>
      <c r="B633" s="203" t="s">
        <v>1246</v>
      </c>
      <c r="C633" s="203" t="s">
        <v>9544</v>
      </c>
      <c r="D633" s="203" t="s">
        <v>9545</v>
      </c>
      <c r="E633" s="203" t="s">
        <v>9546</v>
      </c>
      <c r="F633" s="203" t="s">
        <v>9451</v>
      </c>
      <c r="G633" s="203" t="s">
        <v>9546</v>
      </c>
      <c r="H633" s="203" t="s">
        <v>9547</v>
      </c>
      <c r="I633" s="203" t="s">
        <v>9453</v>
      </c>
      <c r="J633" s="203" t="s">
        <v>9548</v>
      </c>
      <c r="K633" s="84">
        <v>45917</v>
      </c>
      <c r="L633" s="84">
        <v>45922</v>
      </c>
      <c r="M633" s="84">
        <v>46012</v>
      </c>
      <c r="N633" s="203" t="s">
        <v>9549</v>
      </c>
      <c r="O633" s="86">
        <v>12000000</v>
      </c>
      <c r="P633" s="203" t="s">
        <v>9550</v>
      </c>
      <c r="Q633" s="203" t="s">
        <v>9548</v>
      </c>
      <c r="R633" s="84">
        <v>45916</v>
      </c>
      <c r="S633" s="84">
        <v>45916</v>
      </c>
      <c r="T633" s="84"/>
      <c r="U633" s="84"/>
      <c r="V633" s="84"/>
      <c r="W633" s="203" t="s">
        <v>9457</v>
      </c>
    </row>
    <row r="634" spans="1:23" x14ac:dyDescent="0.3">
      <c r="A634" s="203" t="s">
        <v>1505</v>
      </c>
      <c r="B634" s="203" t="s">
        <v>1246</v>
      </c>
      <c r="C634" s="203" t="s">
        <v>13128</v>
      </c>
      <c r="D634" s="203" t="s">
        <v>13129</v>
      </c>
      <c r="E634" s="203" t="s">
        <v>13130</v>
      </c>
      <c r="F634" s="203" t="s">
        <v>9451</v>
      </c>
      <c r="G634" s="203" t="s">
        <v>13130</v>
      </c>
      <c r="H634" s="203" t="s">
        <v>13131</v>
      </c>
      <c r="I634" s="203" t="s">
        <v>9739</v>
      </c>
      <c r="J634" s="203" t="s">
        <v>13132</v>
      </c>
      <c r="K634" s="84"/>
      <c r="L634" s="84"/>
      <c r="M634" s="84">
        <v>45932</v>
      </c>
      <c r="N634" s="203" t="s">
        <v>13133</v>
      </c>
      <c r="O634" s="86">
        <v>23918382</v>
      </c>
      <c r="P634" s="203" t="s">
        <v>13134</v>
      </c>
      <c r="Q634" s="203" t="s">
        <v>13132</v>
      </c>
      <c r="R634" s="84">
        <v>45749</v>
      </c>
      <c r="S634" s="84">
        <v>45749</v>
      </c>
      <c r="T634" s="84"/>
      <c r="U634" s="84"/>
      <c r="V634" s="84"/>
      <c r="W634" s="203" t="s">
        <v>9457</v>
      </c>
    </row>
    <row r="635" spans="1:23" x14ac:dyDescent="0.3">
      <c r="A635" s="203" t="s">
        <v>1572</v>
      </c>
      <c r="B635" s="203" t="s">
        <v>1246</v>
      </c>
      <c r="C635" s="203" t="s">
        <v>13135</v>
      </c>
      <c r="D635" s="203" t="s">
        <v>13136</v>
      </c>
      <c r="E635" s="203" t="s">
        <v>13137</v>
      </c>
      <c r="F635" s="203" t="s">
        <v>9451</v>
      </c>
      <c r="G635" s="203" t="s">
        <v>13137</v>
      </c>
      <c r="H635" s="203" t="s">
        <v>13138</v>
      </c>
      <c r="I635" s="203" t="s">
        <v>9453</v>
      </c>
      <c r="J635" s="203" t="s">
        <v>13139</v>
      </c>
      <c r="K635" s="84">
        <v>45915</v>
      </c>
      <c r="L635" s="84">
        <v>45915</v>
      </c>
      <c r="M635" s="84">
        <v>46005</v>
      </c>
      <c r="N635" s="203" t="s">
        <v>13140</v>
      </c>
      <c r="O635" s="86">
        <v>12000000</v>
      </c>
      <c r="P635" s="203" t="s">
        <v>13141</v>
      </c>
      <c r="Q635" s="203" t="s">
        <v>13139</v>
      </c>
      <c r="R635" s="84">
        <v>45912</v>
      </c>
      <c r="S635" s="84">
        <v>45912</v>
      </c>
      <c r="T635" s="84"/>
      <c r="U635" s="84"/>
      <c r="V635" s="84"/>
      <c r="W635" s="203" t="s">
        <v>9457</v>
      </c>
    </row>
    <row r="636" spans="1:23" x14ac:dyDescent="0.3">
      <c r="A636" s="203" t="s">
        <v>5454</v>
      </c>
      <c r="B636" s="203" t="s">
        <v>1245</v>
      </c>
      <c r="C636" s="203" t="s">
        <v>13142</v>
      </c>
      <c r="D636" s="203" t="s">
        <v>13143</v>
      </c>
      <c r="E636" s="203" t="s">
        <v>13144</v>
      </c>
      <c r="F636" s="203" t="s">
        <v>9451</v>
      </c>
      <c r="G636" s="203" t="s">
        <v>13144</v>
      </c>
      <c r="H636" s="203" t="s">
        <v>13145</v>
      </c>
      <c r="I636" s="203" t="s">
        <v>9453</v>
      </c>
      <c r="J636" s="203" t="s">
        <v>13146</v>
      </c>
      <c r="K636" s="84">
        <v>45534</v>
      </c>
      <c r="L636" s="84">
        <v>45534</v>
      </c>
      <c r="M636" s="84">
        <v>45656</v>
      </c>
      <c r="N636" s="203" t="s">
        <v>13147</v>
      </c>
      <c r="O636" s="86">
        <v>14000000</v>
      </c>
      <c r="P636" s="203" t="s">
        <v>13148</v>
      </c>
      <c r="Q636" s="203" t="s">
        <v>13146</v>
      </c>
      <c r="R636" s="84">
        <v>45533</v>
      </c>
      <c r="S636" s="84">
        <v>45533</v>
      </c>
      <c r="T636" s="84"/>
      <c r="U636" s="84"/>
      <c r="V636" s="84"/>
      <c r="W636" s="203" t="s">
        <v>9457</v>
      </c>
    </row>
    <row r="637" spans="1:23" x14ac:dyDescent="0.3">
      <c r="A637" s="203" t="s">
        <v>1572</v>
      </c>
      <c r="B637" s="203" t="s">
        <v>1246</v>
      </c>
      <c r="C637" s="203" t="s">
        <v>13156</v>
      </c>
      <c r="D637" s="203" t="s">
        <v>13157</v>
      </c>
      <c r="E637" s="203" t="s">
        <v>13158</v>
      </c>
      <c r="F637" s="203" t="s">
        <v>9451</v>
      </c>
      <c r="G637" s="203" t="s">
        <v>13158</v>
      </c>
      <c r="H637" s="203" t="s">
        <v>13159</v>
      </c>
      <c r="I637" s="203" t="s">
        <v>9462</v>
      </c>
      <c r="J637" s="203" t="s">
        <v>13160</v>
      </c>
      <c r="K637" s="84">
        <v>45931</v>
      </c>
      <c r="L637" s="84">
        <v>45932</v>
      </c>
      <c r="M637" s="84">
        <v>46022</v>
      </c>
      <c r="N637" s="203" t="s">
        <v>13161</v>
      </c>
      <c r="O637" s="86">
        <v>11959191</v>
      </c>
      <c r="P637" s="203" t="s">
        <v>13162</v>
      </c>
      <c r="Q637" s="203" t="s">
        <v>13160</v>
      </c>
      <c r="R637" s="84">
        <v>45931</v>
      </c>
      <c r="S637" s="84">
        <v>45931</v>
      </c>
      <c r="T637" s="84"/>
      <c r="U637" s="84"/>
      <c r="V637" s="84"/>
      <c r="W637" s="203" t="s">
        <v>9457</v>
      </c>
    </row>
    <row r="638" spans="1:23" x14ac:dyDescent="0.3">
      <c r="A638" s="203" t="s">
        <v>1657</v>
      </c>
      <c r="B638" s="203" t="s">
        <v>1247</v>
      </c>
      <c r="C638" s="203" t="s">
        <v>12939</v>
      </c>
      <c r="D638" s="203" t="s">
        <v>12940</v>
      </c>
      <c r="E638" s="203" t="s">
        <v>12941</v>
      </c>
      <c r="F638" s="203" t="s">
        <v>9451</v>
      </c>
      <c r="G638" s="203" t="s">
        <v>12941</v>
      </c>
      <c r="H638" s="203" t="s">
        <v>12942</v>
      </c>
      <c r="I638" s="203" t="s">
        <v>9482</v>
      </c>
      <c r="J638" s="203" t="s">
        <v>12943</v>
      </c>
      <c r="K638" s="84">
        <v>46240</v>
      </c>
      <c r="L638" s="84"/>
      <c r="M638" s="84">
        <v>46362</v>
      </c>
      <c r="N638" s="203" t="s">
        <v>12944</v>
      </c>
      <c r="O638" s="86">
        <v>466299999</v>
      </c>
      <c r="P638" s="203" t="s">
        <v>12945</v>
      </c>
      <c r="Q638" s="203" t="s">
        <v>12943</v>
      </c>
      <c r="R638" s="84">
        <v>46225</v>
      </c>
      <c r="S638" s="84">
        <v>46225</v>
      </c>
      <c r="T638" s="84">
        <v>46227</v>
      </c>
      <c r="U638" s="84">
        <v>46227</v>
      </c>
      <c r="V638" s="84">
        <v>46227</v>
      </c>
      <c r="W638" s="203" t="s">
        <v>9457</v>
      </c>
    </row>
    <row r="639" spans="1:23" x14ac:dyDescent="0.3">
      <c r="A639" s="203" t="s">
        <v>3417</v>
      </c>
      <c r="B639" s="203" t="s">
        <v>1247</v>
      </c>
      <c r="C639" s="203" t="s">
        <v>33928</v>
      </c>
      <c r="D639" s="203" t="s">
        <v>33929</v>
      </c>
      <c r="E639" s="203" t="s">
        <v>33930</v>
      </c>
      <c r="F639" s="203" t="s">
        <v>9451</v>
      </c>
      <c r="G639" s="203" t="s">
        <v>33930</v>
      </c>
      <c r="H639" s="203" t="s">
        <v>33931</v>
      </c>
      <c r="I639" s="203" t="s">
        <v>33845</v>
      </c>
      <c r="J639" s="203" t="s">
        <v>33932</v>
      </c>
      <c r="K639" s="84"/>
      <c r="L639" s="84"/>
      <c r="M639" s="84">
        <v>46335</v>
      </c>
      <c r="N639" s="203" t="s">
        <v>21725</v>
      </c>
      <c r="O639" s="86">
        <v>8906140</v>
      </c>
      <c r="P639" s="203" t="s">
        <v>33933</v>
      </c>
      <c r="Q639" s="203" t="s">
        <v>33932</v>
      </c>
      <c r="R639" s="84">
        <v>46257</v>
      </c>
      <c r="S639" s="84">
        <v>46257</v>
      </c>
      <c r="T639" s="84"/>
      <c r="U639" s="84"/>
      <c r="V639" s="84"/>
      <c r="W639" s="203" t="s">
        <v>9457</v>
      </c>
    </row>
    <row r="640" spans="1:23" x14ac:dyDescent="0.3">
      <c r="A640" s="203" t="s">
        <v>1467</v>
      </c>
      <c r="B640" s="203" t="s">
        <v>1247</v>
      </c>
      <c r="C640" s="203" t="s">
        <v>13240</v>
      </c>
      <c r="D640" s="203" t="s">
        <v>13241</v>
      </c>
      <c r="E640" s="203" t="s">
        <v>13242</v>
      </c>
      <c r="F640" s="203" t="s">
        <v>9451</v>
      </c>
      <c r="G640" s="203" t="s">
        <v>13242</v>
      </c>
      <c r="H640" s="203" t="s">
        <v>13243</v>
      </c>
      <c r="I640" s="203" t="s">
        <v>9453</v>
      </c>
      <c r="J640" s="203" t="s">
        <v>13244</v>
      </c>
      <c r="K640" s="84">
        <v>46041</v>
      </c>
      <c r="L640" s="84">
        <v>46072</v>
      </c>
      <c r="M640" s="84">
        <v>46221</v>
      </c>
      <c r="N640" s="203" t="s">
        <v>13245</v>
      </c>
      <c r="O640" s="86">
        <v>15859458</v>
      </c>
      <c r="P640" s="203" t="s">
        <v>13246</v>
      </c>
      <c r="Q640" s="203" t="s">
        <v>13244</v>
      </c>
      <c r="R640" s="84">
        <v>46041</v>
      </c>
      <c r="S640" s="84">
        <v>46041</v>
      </c>
      <c r="T640" s="84"/>
      <c r="U640" s="84"/>
      <c r="V640" s="84"/>
      <c r="W640" s="203" t="s">
        <v>9457</v>
      </c>
    </row>
    <row r="641" spans="1:23" x14ac:dyDescent="0.3">
      <c r="A641" s="203" t="s">
        <v>1476</v>
      </c>
      <c r="B641" s="203" t="s">
        <v>1246</v>
      </c>
      <c r="C641" s="203" t="s">
        <v>13163</v>
      </c>
      <c r="D641" s="203" t="s">
        <v>9471</v>
      </c>
      <c r="E641" s="203" t="s">
        <v>13164</v>
      </c>
      <c r="F641" s="203" t="s">
        <v>9451</v>
      </c>
      <c r="G641" s="203"/>
      <c r="H641" s="203"/>
      <c r="I641" s="203"/>
      <c r="J641" s="203"/>
      <c r="K641" s="84"/>
      <c r="L641" s="84"/>
      <c r="M641" s="84"/>
      <c r="N641" s="203"/>
      <c r="O641" s="86"/>
      <c r="P641" s="203"/>
      <c r="Q641" s="203"/>
      <c r="R641" s="84">
        <v>45733</v>
      </c>
      <c r="S641" s="84">
        <v>45733</v>
      </c>
      <c r="T641" s="84">
        <v>45741</v>
      </c>
      <c r="U641" s="84">
        <v>45741</v>
      </c>
      <c r="V641" s="84">
        <v>45741</v>
      </c>
      <c r="W641" s="203" t="s">
        <v>9723</v>
      </c>
    </row>
    <row r="642" spans="1:23" x14ac:dyDescent="0.3">
      <c r="A642" s="203" t="s">
        <v>1572</v>
      </c>
      <c r="B642" s="203" t="s">
        <v>1246</v>
      </c>
      <c r="C642" s="203" t="s">
        <v>13206</v>
      </c>
      <c r="D642" s="203" t="s">
        <v>13207</v>
      </c>
      <c r="E642" s="203" t="s">
        <v>13208</v>
      </c>
      <c r="F642" s="203" t="s">
        <v>9451</v>
      </c>
      <c r="G642" s="203" t="s">
        <v>13208</v>
      </c>
      <c r="H642" s="203" t="s">
        <v>13209</v>
      </c>
      <c r="I642" s="203" t="s">
        <v>9453</v>
      </c>
      <c r="J642" s="203" t="s">
        <v>13210</v>
      </c>
      <c r="K642" s="84">
        <v>45917</v>
      </c>
      <c r="L642" s="84">
        <v>45919</v>
      </c>
      <c r="M642" s="84">
        <v>46009</v>
      </c>
      <c r="N642" s="203" t="s">
        <v>9759</v>
      </c>
      <c r="O642" s="86">
        <v>10500000</v>
      </c>
      <c r="P642" s="203" t="s">
        <v>13211</v>
      </c>
      <c r="Q642" s="203" t="s">
        <v>13210</v>
      </c>
      <c r="R642" s="84">
        <v>45916</v>
      </c>
      <c r="S642" s="84">
        <v>45916</v>
      </c>
      <c r="T642" s="84"/>
      <c r="U642" s="84"/>
      <c r="V642" s="84"/>
      <c r="W642" s="203" t="s">
        <v>9457</v>
      </c>
    </row>
    <row r="643" spans="1:23" x14ac:dyDescent="0.3">
      <c r="A643" s="203" t="s">
        <v>5454</v>
      </c>
      <c r="B643" s="203" t="s">
        <v>1245</v>
      </c>
      <c r="C643" s="203" t="s">
        <v>11166</v>
      </c>
      <c r="D643" s="203" t="s">
        <v>11167</v>
      </c>
      <c r="E643" s="203" t="s">
        <v>11168</v>
      </c>
      <c r="F643" s="203" t="s">
        <v>9451</v>
      </c>
      <c r="G643" s="203" t="s">
        <v>11168</v>
      </c>
      <c r="H643" s="203" t="s">
        <v>11169</v>
      </c>
      <c r="I643" s="203" t="s">
        <v>9453</v>
      </c>
      <c r="J643" s="203" t="s">
        <v>11170</v>
      </c>
      <c r="K643" s="84">
        <v>45541</v>
      </c>
      <c r="L643" s="84">
        <v>45547</v>
      </c>
      <c r="M643" s="84">
        <v>45637</v>
      </c>
      <c r="N643" s="203" t="s">
        <v>11171</v>
      </c>
      <c r="O643" s="86">
        <v>9000000</v>
      </c>
      <c r="P643" s="203" t="s">
        <v>11172</v>
      </c>
      <c r="Q643" s="203" t="s">
        <v>11170</v>
      </c>
      <c r="R643" s="84">
        <v>45539</v>
      </c>
      <c r="S643" s="84">
        <v>45539</v>
      </c>
      <c r="T643" s="84"/>
      <c r="U643" s="84"/>
      <c r="V643" s="84"/>
      <c r="W643" s="203" t="s">
        <v>9457</v>
      </c>
    </row>
    <row r="644" spans="1:23" x14ac:dyDescent="0.3">
      <c r="A644" s="203" t="s">
        <v>1605</v>
      </c>
      <c r="B644" s="203" t="s">
        <v>1247</v>
      </c>
      <c r="C644" s="203" t="s">
        <v>13187</v>
      </c>
      <c r="D644" s="203" t="s">
        <v>13188</v>
      </c>
      <c r="E644" s="203" t="s">
        <v>13189</v>
      </c>
      <c r="F644" s="203" t="s">
        <v>9451</v>
      </c>
      <c r="G644" s="203" t="s">
        <v>13189</v>
      </c>
      <c r="H644" s="203" t="s">
        <v>13190</v>
      </c>
      <c r="I644" s="203" t="s">
        <v>9453</v>
      </c>
      <c r="J644" s="203" t="s">
        <v>13191</v>
      </c>
      <c r="K644" s="84">
        <v>46045</v>
      </c>
      <c r="L644" s="84">
        <v>46045</v>
      </c>
      <c r="M644" s="84">
        <v>46225</v>
      </c>
      <c r="N644" s="203" t="s">
        <v>11020</v>
      </c>
      <c r="O644" s="86">
        <v>17064468</v>
      </c>
      <c r="P644" s="203" t="s">
        <v>13192</v>
      </c>
      <c r="Q644" s="203" t="s">
        <v>13191</v>
      </c>
      <c r="R644" s="84">
        <v>46044</v>
      </c>
      <c r="S644" s="84">
        <v>46044</v>
      </c>
      <c r="T644" s="84"/>
      <c r="U644" s="84"/>
      <c r="V644" s="84"/>
      <c r="W644" s="203" t="s">
        <v>9457</v>
      </c>
    </row>
    <row r="645" spans="1:23" x14ac:dyDescent="0.3">
      <c r="A645" s="203" t="s">
        <v>3253</v>
      </c>
      <c r="B645" s="203" t="s">
        <v>1245</v>
      </c>
      <c r="C645" s="203" t="s">
        <v>13149</v>
      </c>
      <c r="D645" s="203" t="s">
        <v>13150</v>
      </c>
      <c r="E645" s="203" t="s">
        <v>13151</v>
      </c>
      <c r="F645" s="203" t="s">
        <v>9451</v>
      </c>
      <c r="G645" s="203" t="s">
        <v>13151</v>
      </c>
      <c r="H645" s="203" t="s">
        <v>13152</v>
      </c>
      <c r="I645" s="203" t="s">
        <v>9462</v>
      </c>
      <c r="J645" s="203" t="s">
        <v>13153</v>
      </c>
      <c r="K645" s="84">
        <v>45587</v>
      </c>
      <c r="L645" s="84">
        <v>45588</v>
      </c>
      <c r="M645" s="84">
        <v>45657</v>
      </c>
      <c r="N645" s="203" t="s">
        <v>13154</v>
      </c>
      <c r="O645" s="86">
        <v>9301593</v>
      </c>
      <c r="P645" s="203" t="s">
        <v>13155</v>
      </c>
      <c r="Q645" s="203" t="s">
        <v>13153</v>
      </c>
      <c r="R645" s="84">
        <v>45587</v>
      </c>
      <c r="S645" s="84">
        <v>45587</v>
      </c>
      <c r="T645" s="84"/>
      <c r="U645" s="84"/>
      <c r="V645" s="84"/>
      <c r="W645" s="203" t="s">
        <v>9457</v>
      </c>
    </row>
    <row r="646" spans="1:23" x14ac:dyDescent="0.3">
      <c r="A646" s="203" t="s">
        <v>1476</v>
      </c>
      <c r="B646" s="203" t="s">
        <v>1246</v>
      </c>
      <c r="C646" s="203" t="s">
        <v>13199</v>
      </c>
      <c r="D646" s="203" t="s">
        <v>13200</v>
      </c>
      <c r="E646" s="203" t="s">
        <v>13201</v>
      </c>
      <c r="F646" s="203" t="s">
        <v>9451</v>
      </c>
      <c r="G646" s="203" t="s">
        <v>13201</v>
      </c>
      <c r="H646" s="203" t="s">
        <v>13202</v>
      </c>
      <c r="I646" s="203" t="s">
        <v>9462</v>
      </c>
      <c r="J646" s="203" t="s">
        <v>13203</v>
      </c>
      <c r="K646" s="84">
        <v>45698</v>
      </c>
      <c r="L646" s="84">
        <v>45698</v>
      </c>
      <c r="M646" s="84">
        <v>45878</v>
      </c>
      <c r="N646" s="203" t="s">
        <v>13204</v>
      </c>
      <c r="O646" s="86">
        <v>15844446</v>
      </c>
      <c r="P646" s="203" t="s">
        <v>13205</v>
      </c>
      <c r="Q646" s="203" t="s">
        <v>13203</v>
      </c>
      <c r="R646" s="84">
        <v>45697</v>
      </c>
      <c r="S646" s="84">
        <v>45697</v>
      </c>
      <c r="T646" s="84"/>
      <c r="U646" s="84"/>
      <c r="V646" s="84"/>
      <c r="W646" s="203" t="s">
        <v>9457</v>
      </c>
    </row>
    <row r="647" spans="1:23" x14ac:dyDescent="0.3">
      <c r="A647" s="203" t="s">
        <v>1572</v>
      </c>
      <c r="B647" s="203" t="s">
        <v>1246</v>
      </c>
      <c r="C647" s="203" t="s">
        <v>12243</v>
      </c>
      <c r="D647" s="203" t="s">
        <v>12244</v>
      </c>
      <c r="E647" s="203" t="s">
        <v>12245</v>
      </c>
      <c r="F647" s="203" t="s">
        <v>9451</v>
      </c>
      <c r="G647" s="203" t="s">
        <v>12245</v>
      </c>
      <c r="H647" s="203" t="s">
        <v>12246</v>
      </c>
      <c r="I647" s="203" t="s">
        <v>9453</v>
      </c>
      <c r="J647" s="203" t="s">
        <v>12247</v>
      </c>
      <c r="K647" s="84">
        <v>45926</v>
      </c>
      <c r="L647" s="84">
        <v>45926</v>
      </c>
      <c r="M647" s="84">
        <v>46016</v>
      </c>
      <c r="N647" s="203" t="s">
        <v>12248</v>
      </c>
      <c r="O647" s="86">
        <v>9274089</v>
      </c>
      <c r="P647" s="203" t="s">
        <v>12249</v>
      </c>
      <c r="Q647" s="203" t="s">
        <v>12247</v>
      </c>
      <c r="R647" s="84">
        <v>45926</v>
      </c>
      <c r="S647" s="84">
        <v>45926</v>
      </c>
      <c r="T647" s="84"/>
      <c r="U647" s="84"/>
      <c r="V647" s="84"/>
      <c r="W647" s="203" t="s">
        <v>9457</v>
      </c>
    </row>
    <row r="648" spans="1:23" x14ac:dyDescent="0.3">
      <c r="A648" s="203" t="s">
        <v>1447</v>
      </c>
      <c r="B648" s="203" t="s">
        <v>1246</v>
      </c>
      <c r="C648" s="203" t="s">
        <v>10290</v>
      </c>
      <c r="D648" s="203" t="s">
        <v>10291</v>
      </c>
      <c r="E648" s="203" t="s">
        <v>10292</v>
      </c>
      <c r="F648" s="203" t="s">
        <v>9451</v>
      </c>
      <c r="G648" s="203" t="s">
        <v>10292</v>
      </c>
      <c r="H648" s="203" t="s">
        <v>10293</v>
      </c>
      <c r="I648" s="203" t="s">
        <v>9504</v>
      </c>
      <c r="J648" s="203" t="s">
        <v>10294</v>
      </c>
      <c r="K648" s="84">
        <v>45931</v>
      </c>
      <c r="L648" s="84">
        <v>45932</v>
      </c>
      <c r="M648" s="84">
        <v>46021</v>
      </c>
      <c r="N648" s="203" t="s">
        <v>10295</v>
      </c>
      <c r="O648" s="86">
        <v>12288050</v>
      </c>
      <c r="P648" s="203" t="s">
        <v>10296</v>
      </c>
      <c r="Q648" s="203" t="s">
        <v>10294</v>
      </c>
      <c r="R648" s="84">
        <v>45931</v>
      </c>
      <c r="S648" s="84">
        <v>45931</v>
      </c>
      <c r="T648" s="84"/>
      <c r="U648" s="84"/>
      <c r="V648" s="84"/>
      <c r="W648" s="203" t="s">
        <v>9457</v>
      </c>
    </row>
    <row r="649" spans="1:23" x14ac:dyDescent="0.3">
      <c r="A649" s="203" t="s">
        <v>1447</v>
      </c>
      <c r="B649" s="203" t="s">
        <v>1246</v>
      </c>
      <c r="C649" s="203" t="s">
        <v>17322</v>
      </c>
      <c r="D649" s="203" t="s">
        <v>17323</v>
      </c>
      <c r="E649" s="203" t="s">
        <v>17324</v>
      </c>
      <c r="F649" s="203" t="s">
        <v>9451</v>
      </c>
      <c r="G649" s="203" t="s">
        <v>17324</v>
      </c>
      <c r="H649" s="203" t="s">
        <v>17325</v>
      </c>
      <c r="I649" s="203" t="s">
        <v>9462</v>
      </c>
      <c r="J649" s="203" t="s">
        <v>17326</v>
      </c>
      <c r="K649" s="84">
        <v>45983</v>
      </c>
      <c r="L649" s="84">
        <v>45985</v>
      </c>
      <c r="M649" s="84">
        <v>46012</v>
      </c>
      <c r="N649" s="203" t="s">
        <v>12547</v>
      </c>
      <c r="O649" s="86">
        <v>4293350</v>
      </c>
      <c r="P649" s="203" t="s">
        <v>17327</v>
      </c>
      <c r="Q649" s="203" t="s">
        <v>17326</v>
      </c>
      <c r="R649" s="84">
        <v>45982</v>
      </c>
      <c r="S649" s="84">
        <v>45982</v>
      </c>
      <c r="T649" s="84"/>
      <c r="U649" s="84"/>
      <c r="V649" s="84"/>
      <c r="W649" s="203" t="s">
        <v>9457</v>
      </c>
    </row>
    <row r="650" spans="1:23" x14ac:dyDescent="0.3">
      <c r="A650" s="203" t="s">
        <v>1550</v>
      </c>
      <c r="B650" s="203" t="s">
        <v>1247</v>
      </c>
      <c r="C650" s="203" t="s">
        <v>9885</v>
      </c>
      <c r="D650" s="203" t="s">
        <v>9886</v>
      </c>
      <c r="E650" s="203" t="s">
        <v>9887</v>
      </c>
      <c r="F650" s="203" t="s">
        <v>9451</v>
      </c>
      <c r="G650" s="203" t="s">
        <v>9887</v>
      </c>
      <c r="H650" s="203" t="s">
        <v>9888</v>
      </c>
      <c r="I650" s="203" t="s">
        <v>9453</v>
      </c>
      <c r="J650" s="203" t="s">
        <v>9889</v>
      </c>
      <c r="K650" s="84">
        <v>46052</v>
      </c>
      <c r="L650" s="84">
        <v>46052</v>
      </c>
      <c r="M650" s="84">
        <v>46263</v>
      </c>
      <c r="N650" s="203" t="s">
        <v>9890</v>
      </c>
      <c r="O650" s="86">
        <v>35350000</v>
      </c>
      <c r="P650" s="203" t="s">
        <v>9891</v>
      </c>
      <c r="Q650" s="203" t="s">
        <v>9892</v>
      </c>
      <c r="R650" s="84">
        <v>46052</v>
      </c>
      <c r="S650" s="84">
        <v>46052</v>
      </c>
      <c r="T650" s="84"/>
      <c r="U650" s="84"/>
      <c r="V650" s="84"/>
      <c r="W650" s="203" t="s">
        <v>9457</v>
      </c>
    </row>
    <row r="651" spans="1:23" x14ac:dyDescent="0.3">
      <c r="A651" s="203" t="s">
        <v>1505</v>
      </c>
      <c r="B651" s="203" t="s">
        <v>1246</v>
      </c>
      <c r="C651" s="203" t="s">
        <v>17531</v>
      </c>
      <c r="D651" s="203" t="s">
        <v>17532</v>
      </c>
      <c r="E651" s="203" t="s">
        <v>17533</v>
      </c>
      <c r="F651" s="203" t="s">
        <v>9451</v>
      </c>
      <c r="G651" s="203" t="s">
        <v>17533</v>
      </c>
      <c r="H651" s="203" t="s">
        <v>17534</v>
      </c>
      <c r="I651" s="203" t="s">
        <v>9462</v>
      </c>
      <c r="J651" s="203" t="s">
        <v>17535</v>
      </c>
      <c r="K651" s="84">
        <v>45744</v>
      </c>
      <c r="L651" s="84">
        <v>45747</v>
      </c>
      <c r="M651" s="84">
        <v>46021</v>
      </c>
      <c r="N651" s="203" t="s">
        <v>11746</v>
      </c>
      <c r="O651" s="86">
        <v>35877573</v>
      </c>
      <c r="P651" s="203" t="s">
        <v>17536</v>
      </c>
      <c r="Q651" s="203" t="s">
        <v>17535</v>
      </c>
      <c r="R651" s="84">
        <v>45743</v>
      </c>
      <c r="S651" s="84">
        <v>45743</v>
      </c>
      <c r="T651" s="84"/>
      <c r="U651" s="84"/>
      <c r="V651" s="84"/>
      <c r="W651" s="203" t="s">
        <v>9457</v>
      </c>
    </row>
    <row r="652" spans="1:23" x14ac:dyDescent="0.3">
      <c r="A652" s="203" t="s">
        <v>1505</v>
      </c>
      <c r="B652" s="203" t="s">
        <v>1246</v>
      </c>
      <c r="C652" s="203" t="s">
        <v>11674</v>
      </c>
      <c r="D652" s="203" t="s">
        <v>11675</v>
      </c>
      <c r="E652" s="203" t="s">
        <v>11676</v>
      </c>
      <c r="F652" s="203" t="s">
        <v>9451</v>
      </c>
      <c r="G652" s="203" t="s">
        <v>11676</v>
      </c>
      <c r="H652" s="203" t="s">
        <v>11677</v>
      </c>
      <c r="I652" s="203" t="s">
        <v>9462</v>
      </c>
      <c r="J652" s="203" t="s">
        <v>11678</v>
      </c>
      <c r="K652" s="84">
        <v>45891</v>
      </c>
      <c r="L652" s="84">
        <v>45892</v>
      </c>
      <c r="M652" s="84">
        <v>46022</v>
      </c>
      <c r="N652" s="203" t="s">
        <v>11203</v>
      </c>
      <c r="O652" s="86">
        <v>21432125</v>
      </c>
      <c r="P652" s="203" t="s">
        <v>11679</v>
      </c>
      <c r="Q652" s="203" t="s">
        <v>11678</v>
      </c>
      <c r="R652" s="84">
        <v>45891</v>
      </c>
      <c r="S652" s="84">
        <v>45891</v>
      </c>
      <c r="T652" s="84"/>
      <c r="U652" s="84"/>
      <c r="V652" s="84"/>
      <c r="W652" s="203" t="s">
        <v>9457</v>
      </c>
    </row>
    <row r="653" spans="1:23" x14ac:dyDescent="0.3">
      <c r="A653" s="203" t="s">
        <v>1505</v>
      </c>
      <c r="B653" s="203" t="s">
        <v>1246</v>
      </c>
      <c r="C653" s="203" t="s">
        <v>12946</v>
      </c>
      <c r="D653" s="203" t="s">
        <v>12947</v>
      </c>
      <c r="E653" s="203" t="s">
        <v>12948</v>
      </c>
      <c r="F653" s="203" t="s">
        <v>9451</v>
      </c>
      <c r="G653" s="203" t="s">
        <v>12948</v>
      </c>
      <c r="H653" s="203" t="s">
        <v>12949</v>
      </c>
      <c r="I653" s="203" t="s">
        <v>9462</v>
      </c>
      <c r="J653" s="203" t="s">
        <v>12950</v>
      </c>
      <c r="K653" s="84">
        <v>45702</v>
      </c>
      <c r="L653" s="84">
        <v>45702</v>
      </c>
      <c r="M653" s="84">
        <v>45882</v>
      </c>
      <c r="N653" s="203" t="s">
        <v>10692</v>
      </c>
      <c r="O653" s="86">
        <v>23918382</v>
      </c>
      <c r="P653" s="203" t="s">
        <v>12951</v>
      </c>
      <c r="Q653" s="203" t="s">
        <v>12950</v>
      </c>
      <c r="R653" s="84">
        <v>45700</v>
      </c>
      <c r="S653" s="84">
        <v>45700</v>
      </c>
      <c r="T653" s="84"/>
      <c r="U653" s="84"/>
      <c r="V653" s="84"/>
      <c r="W653" s="203" t="s">
        <v>9457</v>
      </c>
    </row>
    <row r="654" spans="1:23" x14ac:dyDescent="0.3">
      <c r="A654" s="203" t="s">
        <v>1505</v>
      </c>
      <c r="B654" s="203" t="s">
        <v>1246</v>
      </c>
      <c r="C654" s="203" t="s">
        <v>13219</v>
      </c>
      <c r="D654" s="203" t="s">
        <v>13220</v>
      </c>
      <c r="E654" s="203" t="s">
        <v>13221</v>
      </c>
      <c r="F654" s="203" t="s">
        <v>9451</v>
      </c>
      <c r="G654" s="203" t="s">
        <v>13221</v>
      </c>
      <c r="H654" s="203" t="s">
        <v>13222</v>
      </c>
      <c r="I654" s="203" t="s">
        <v>9462</v>
      </c>
      <c r="J654" s="203" t="s">
        <v>13223</v>
      </c>
      <c r="K654" s="84">
        <v>45710</v>
      </c>
      <c r="L654" s="84">
        <v>45712</v>
      </c>
      <c r="M654" s="84">
        <v>45893</v>
      </c>
      <c r="N654" s="203" t="s">
        <v>10448</v>
      </c>
      <c r="O654" s="86">
        <v>29675250</v>
      </c>
      <c r="P654" s="203" t="s">
        <v>13224</v>
      </c>
      <c r="Q654" s="203" t="s">
        <v>13223</v>
      </c>
      <c r="R654" s="84">
        <v>45706</v>
      </c>
      <c r="S654" s="84">
        <v>45706</v>
      </c>
      <c r="T654" s="84"/>
      <c r="U654" s="84"/>
      <c r="V654" s="84"/>
      <c r="W654" s="203" t="s">
        <v>9457</v>
      </c>
    </row>
    <row r="655" spans="1:23" x14ac:dyDescent="0.3">
      <c r="A655" s="203" t="s">
        <v>1509</v>
      </c>
      <c r="B655" s="203" t="s">
        <v>1246</v>
      </c>
      <c r="C655" s="203" t="s">
        <v>13517</v>
      </c>
      <c r="D655" s="203" t="s">
        <v>13518</v>
      </c>
      <c r="E655" s="203" t="s">
        <v>13519</v>
      </c>
      <c r="F655" s="203" t="s">
        <v>9451</v>
      </c>
      <c r="G655" s="203" t="s">
        <v>13519</v>
      </c>
      <c r="H655" s="203" t="s">
        <v>13520</v>
      </c>
      <c r="I655" s="203" t="s">
        <v>9453</v>
      </c>
      <c r="J655" s="203" t="s">
        <v>13521</v>
      </c>
      <c r="K655" s="84">
        <v>45959</v>
      </c>
      <c r="L655" s="84">
        <v>45961</v>
      </c>
      <c r="M655" s="84">
        <v>46021</v>
      </c>
      <c r="N655" s="203" t="s">
        <v>13522</v>
      </c>
      <c r="O655" s="86">
        <v>10000000</v>
      </c>
      <c r="P655" s="203" t="s">
        <v>13523</v>
      </c>
      <c r="Q655" s="203" t="s">
        <v>13524</v>
      </c>
      <c r="R655" s="84">
        <v>45958</v>
      </c>
      <c r="S655" s="84">
        <v>45958</v>
      </c>
      <c r="T655" s="84"/>
      <c r="U655" s="84"/>
      <c r="V655" s="84"/>
      <c r="W655" s="203" t="s">
        <v>9457</v>
      </c>
    </row>
    <row r="656" spans="1:23" x14ac:dyDescent="0.3">
      <c r="A656" s="203" t="s">
        <v>3341</v>
      </c>
      <c r="B656" s="203" t="s">
        <v>3320</v>
      </c>
      <c r="C656" s="203" t="s">
        <v>13233</v>
      </c>
      <c r="D656" s="203" t="s">
        <v>13234</v>
      </c>
      <c r="E656" s="203" t="s">
        <v>13235</v>
      </c>
      <c r="F656" s="203" t="s">
        <v>9451</v>
      </c>
      <c r="G656" s="203" t="s">
        <v>13235</v>
      </c>
      <c r="H656" s="203" t="s">
        <v>13236</v>
      </c>
      <c r="I656" s="203" t="s">
        <v>9462</v>
      </c>
      <c r="J656" s="203" t="s">
        <v>13237</v>
      </c>
      <c r="K656" s="84">
        <v>45016</v>
      </c>
      <c r="L656" s="84">
        <v>45146</v>
      </c>
      <c r="M656" s="84">
        <v>45809</v>
      </c>
      <c r="N656" s="203" t="s">
        <v>13238</v>
      </c>
      <c r="O656" s="86">
        <v>138020172</v>
      </c>
      <c r="P656" s="203" t="s">
        <v>13239</v>
      </c>
      <c r="Q656" s="203" t="s">
        <v>13237</v>
      </c>
      <c r="R656" s="84">
        <v>44994</v>
      </c>
      <c r="S656" s="84">
        <v>44994</v>
      </c>
      <c r="T656" s="84">
        <v>45001</v>
      </c>
      <c r="U656" s="84">
        <v>45001</v>
      </c>
      <c r="V656" s="84">
        <v>45007</v>
      </c>
      <c r="W656" s="203" t="s">
        <v>9457</v>
      </c>
    </row>
    <row r="657" spans="1:23" x14ac:dyDescent="0.3">
      <c r="A657" s="203" t="s">
        <v>1665</v>
      </c>
      <c r="B657" s="203" t="s">
        <v>1247</v>
      </c>
      <c r="C657" s="203" t="s">
        <v>13081</v>
      </c>
      <c r="D657" s="203" t="s">
        <v>13082</v>
      </c>
      <c r="E657" s="203" t="s">
        <v>13083</v>
      </c>
      <c r="F657" s="203" t="s">
        <v>9451</v>
      </c>
      <c r="G657" s="203" t="s">
        <v>13083</v>
      </c>
      <c r="H657" s="203" t="s">
        <v>13084</v>
      </c>
      <c r="I657" s="203" t="s">
        <v>9453</v>
      </c>
      <c r="J657" s="203" t="s">
        <v>13085</v>
      </c>
      <c r="K657" s="84">
        <v>46051</v>
      </c>
      <c r="L657" s="84">
        <v>46051</v>
      </c>
      <c r="M657" s="84">
        <v>46200</v>
      </c>
      <c r="N657" s="203" t="s">
        <v>12565</v>
      </c>
      <c r="O657" s="86">
        <v>23416055</v>
      </c>
      <c r="P657" s="203" t="s">
        <v>13086</v>
      </c>
      <c r="Q657" s="203" t="s">
        <v>13085</v>
      </c>
      <c r="R657" s="84">
        <v>46050</v>
      </c>
      <c r="S657" s="84">
        <v>46050</v>
      </c>
      <c r="T657" s="84"/>
      <c r="U657" s="84"/>
      <c r="V657" s="84"/>
      <c r="W657" s="203" t="s">
        <v>9457</v>
      </c>
    </row>
    <row r="658" spans="1:23" x14ac:dyDescent="0.3">
      <c r="A658" s="203" t="s">
        <v>3253</v>
      </c>
      <c r="B658" s="203" t="s">
        <v>1245</v>
      </c>
      <c r="C658" s="203" t="s">
        <v>13596</v>
      </c>
      <c r="D658" s="203" t="s">
        <v>13597</v>
      </c>
      <c r="E658" s="203" t="s">
        <v>13598</v>
      </c>
      <c r="F658" s="203" t="s">
        <v>9451</v>
      </c>
      <c r="G658" s="203" t="s">
        <v>13598</v>
      </c>
      <c r="H658" s="203" t="s">
        <v>13599</v>
      </c>
      <c r="I658" s="203" t="s">
        <v>9462</v>
      </c>
      <c r="J658" s="203" t="s">
        <v>13600</v>
      </c>
      <c r="K658" s="84">
        <v>45594</v>
      </c>
      <c r="L658" s="84">
        <v>45595</v>
      </c>
      <c r="M658" s="84">
        <v>45655</v>
      </c>
      <c r="N658" s="203" t="s">
        <v>9626</v>
      </c>
      <c r="O658" s="86">
        <v>7972794</v>
      </c>
      <c r="P658" s="203" t="s">
        <v>13601</v>
      </c>
      <c r="Q658" s="203" t="s">
        <v>13600</v>
      </c>
      <c r="R658" s="84">
        <v>45594</v>
      </c>
      <c r="S658" s="84">
        <v>45594</v>
      </c>
      <c r="T658" s="84"/>
      <c r="U658" s="84"/>
      <c r="V658" s="84"/>
      <c r="W658" s="203" t="s">
        <v>9457</v>
      </c>
    </row>
    <row r="659" spans="1:23" x14ac:dyDescent="0.3">
      <c r="A659" s="203" t="s">
        <v>1476</v>
      </c>
      <c r="B659" s="203" t="s">
        <v>1246</v>
      </c>
      <c r="C659" s="203" t="s">
        <v>10395</v>
      </c>
      <c r="D659" s="203" t="s">
        <v>10396</v>
      </c>
      <c r="E659" s="203" t="s">
        <v>10397</v>
      </c>
      <c r="F659" s="203" t="s">
        <v>9451</v>
      </c>
      <c r="G659" s="203" t="s">
        <v>10397</v>
      </c>
      <c r="H659" s="203" t="s">
        <v>10398</v>
      </c>
      <c r="I659" s="203" t="s">
        <v>9462</v>
      </c>
      <c r="J659" s="203" t="s">
        <v>10399</v>
      </c>
      <c r="K659" s="84">
        <v>45901</v>
      </c>
      <c r="L659" s="84">
        <v>45901</v>
      </c>
      <c r="M659" s="84">
        <v>46022</v>
      </c>
      <c r="N659" s="203" t="s">
        <v>10400</v>
      </c>
      <c r="O659" s="86">
        <v>10562964</v>
      </c>
      <c r="P659" s="203" t="s">
        <v>10401</v>
      </c>
      <c r="Q659" s="203" t="s">
        <v>10399</v>
      </c>
      <c r="R659" s="84">
        <v>45900</v>
      </c>
      <c r="S659" s="84">
        <v>45900</v>
      </c>
      <c r="T659" s="84"/>
      <c r="U659" s="84"/>
      <c r="V659" s="84"/>
      <c r="W659" s="203" t="s">
        <v>9457</v>
      </c>
    </row>
    <row r="660" spans="1:23" x14ac:dyDescent="0.3">
      <c r="A660" s="203" t="s">
        <v>1607</v>
      </c>
      <c r="B660" s="203" t="s">
        <v>1246</v>
      </c>
      <c r="C660" s="203" t="s">
        <v>13261</v>
      </c>
      <c r="D660" s="203" t="s">
        <v>9471</v>
      </c>
      <c r="E660" s="203" t="s">
        <v>13262</v>
      </c>
      <c r="F660" s="203" t="s">
        <v>9451</v>
      </c>
      <c r="G660" s="203"/>
      <c r="H660" s="203"/>
      <c r="I660" s="203"/>
      <c r="J660" s="203"/>
      <c r="K660" s="84"/>
      <c r="L660" s="84"/>
      <c r="M660" s="84"/>
      <c r="N660" s="203"/>
      <c r="O660" s="86"/>
      <c r="P660" s="203"/>
      <c r="Q660" s="203"/>
      <c r="R660" s="84">
        <v>45972</v>
      </c>
      <c r="S660" s="84">
        <v>45972</v>
      </c>
      <c r="T660" s="84">
        <v>45992</v>
      </c>
      <c r="U660" s="84">
        <v>45992</v>
      </c>
      <c r="V660" s="84">
        <v>46003</v>
      </c>
      <c r="W660" s="203" t="s">
        <v>9723</v>
      </c>
    </row>
    <row r="661" spans="1:23" x14ac:dyDescent="0.3">
      <c r="A661" s="203" t="s">
        <v>1476</v>
      </c>
      <c r="B661" s="203" t="s">
        <v>1246</v>
      </c>
      <c r="C661" s="203" t="s">
        <v>13276</v>
      </c>
      <c r="D661" s="203" t="s">
        <v>13277</v>
      </c>
      <c r="E661" s="203" t="s">
        <v>13278</v>
      </c>
      <c r="F661" s="203" t="s">
        <v>9451</v>
      </c>
      <c r="G661" s="203" t="s">
        <v>13278</v>
      </c>
      <c r="H661" s="203" t="s">
        <v>13279</v>
      </c>
      <c r="I661" s="203" t="s">
        <v>9462</v>
      </c>
      <c r="J661" s="203" t="s">
        <v>13280</v>
      </c>
      <c r="K661" s="84">
        <v>45905</v>
      </c>
      <c r="L661" s="84">
        <v>45905</v>
      </c>
      <c r="M661" s="84">
        <v>46020</v>
      </c>
      <c r="N661" s="203" t="s">
        <v>13281</v>
      </c>
      <c r="O661" s="86">
        <v>10122841</v>
      </c>
      <c r="P661" s="203" t="s">
        <v>13282</v>
      </c>
      <c r="Q661" s="203" t="s">
        <v>13280</v>
      </c>
      <c r="R661" s="84">
        <v>45905</v>
      </c>
      <c r="S661" s="84">
        <v>45905</v>
      </c>
      <c r="T661" s="84"/>
      <c r="U661" s="84"/>
      <c r="V661" s="84"/>
      <c r="W661" s="203" t="s">
        <v>9457</v>
      </c>
    </row>
    <row r="662" spans="1:23" x14ac:dyDescent="0.3">
      <c r="A662" s="203" t="s">
        <v>1476</v>
      </c>
      <c r="B662" s="203" t="s">
        <v>1246</v>
      </c>
      <c r="C662" s="203" t="s">
        <v>13759</v>
      </c>
      <c r="D662" s="203" t="s">
        <v>13760</v>
      </c>
      <c r="E662" s="203" t="s">
        <v>13761</v>
      </c>
      <c r="F662" s="203" t="s">
        <v>9451</v>
      </c>
      <c r="G662" s="203" t="s">
        <v>13761</v>
      </c>
      <c r="H662" s="203" t="s">
        <v>13762</v>
      </c>
      <c r="I662" s="203" t="s">
        <v>9462</v>
      </c>
      <c r="J662" s="203" t="s">
        <v>13280</v>
      </c>
      <c r="K662" s="84">
        <v>45890</v>
      </c>
      <c r="L662" s="84">
        <v>45891</v>
      </c>
      <c r="M662" s="84">
        <v>46022</v>
      </c>
      <c r="N662" s="203" t="s">
        <v>13204</v>
      </c>
      <c r="O662" s="86">
        <v>11443211</v>
      </c>
      <c r="P662" s="203" t="s">
        <v>13763</v>
      </c>
      <c r="Q662" s="203" t="s">
        <v>13280</v>
      </c>
      <c r="R662" s="84">
        <v>45888</v>
      </c>
      <c r="S662" s="84">
        <v>45888</v>
      </c>
      <c r="T662" s="84"/>
      <c r="U662" s="84"/>
      <c r="V662" s="84"/>
      <c r="W662" s="203" t="s">
        <v>9457</v>
      </c>
    </row>
    <row r="663" spans="1:23" x14ac:dyDescent="0.3">
      <c r="A663" s="203" t="s">
        <v>1605</v>
      </c>
      <c r="B663" s="203" t="s">
        <v>1247</v>
      </c>
      <c r="C663" s="203" t="s">
        <v>11120</v>
      </c>
      <c r="D663" s="203" t="s">
        <v>11121</v>
      </c>
      <c r="E663" s="203" t="s">
        <v>11122</v>
      </c>
      <c r="F663" s="203" t="s">
        <v>9451</v>
      </c>
      <c r="G663" s="203" t="s">
        <v>11122</v>
      </c>
      <c r="H663" s="203" t="s">
        <v>11123</v>
      </c>
      <c r="I663" s="203" t="s">
        <v>9453</v>
      </c>
      <c r="J663" s="203" t="s">
        <v>11124</v>
      </c>
      <c r="K663" s="84">
        <v>46237</v>
      </c>
      <c r="L663" s="84">
        <v>46239</v>
      </c>
      <c r="M663" s="84">
        <v>46385</v>
      </c>
      <c r="N663" s="203" t="s">
        <v>11125</v>
      </c>
      <c r="O663" s="86">
        <v>13746377</v>
      </c>
      <c r="P663" s="203" t="s">
        <v>11126</v>
      </c>
      <c r="Q663" s="203" t="s">
        <v>11124</v>
      </c>
      <c r="R663" s="84">
        <v>46235</v>
      </c>
      <c r="S663" s="84">
        <v>46235</v>
      </c>
      <c r="T663" s="84"/>
      <c r="U663" s="84"/>
      <c r="V663" s="84"/>
      <c r="W663" s="203" t="s">
        <v>9457</v>
      </c>
    </row>
    <row r="664" spans="1:23" x14ac:dyDescent="0.3">
      <c r="A664" s="203" t="s">
        <v>2935</v>
      </c>
      <c r="B664" s="203" t="s">
        <v>1245</v>
      </c>
      <c r="C664" s="203" t="s">
        <v>13290</v>
      </c>
      <c r="D664" s="203" t="s">
        <v>13291</v>
      </c>
      <c r="E664" s="203" t="s">
        <v>13292</v>
      </c>
      <c r="F664" s="203" t="s">
        <v>9451</v>
      </c>
      <c r="G664" s="203" t="s">
        <v>13292</v>
      </c>
      <c r="H664" s="203" t="s">
        <v>13293</v>
      </c>
      <c r="I664" s="203" t="s">
        <v>9462</v>
      </c>
      <c r="J664" s="203" t="s">
        <v>9617</v>
      </c>
      <c r="K664" s="84">
        <v>45369</v>
      </c>
      <c r="L664" s="84">
        <v>45370</v>
      </c>
      <c r="M664" s="84">
        <v>45553</v>
      </c>
      <c r="N664" s="203" t="s">
        <v>13294</v>
      </c>
      <c r="O664" s="86">
        <v>12622590</v>
      </c>
      <c r="P664" s="203" t="s">
        <v>13295</v>
      </c>
      <c r="Q664" s="203" t="s">
        <v>11147</v>
      </c>
      <c r="R664" s="84">
        <v>45367</v>
      </c>
      <c r="S664" s="84">
        <v>45367</v>
      </c>
      <c r="T664" s="84"/>
      <c r="U664" s="84"/>
      <c r="V664" s="84"/>
      <c r="W664" s="203" t="s">
        <v>9457</v>
      </c>
    </row>
    <row r="665" spans="1:23" x14ac:dyDescent="0.3">
      <c r="A665" s="203" t="s">
        <v>1621</v>
      </c>
      <c r="B665" s="203" t="s">
        <v>1246</v>
      </c>
      <c r="C665" s="203" t="s">
        <v>13323</v>
      </c>
      <c r="D665" s="203" t="s">
        <v>13324</v>
      </c>
      <c r="E665" s="203" t="s">
        <v>13325</v>
      </c>
      <c r="F665" s="203" t="s">
        <v>9451</v>
      </c>
      <c r="G665" s="203" t="s">
        <v>13325</v>
      </c>
      <c r="H665" s="203" t="s">
        <v>13326</v>
      </c>
      <c r="I665" s="203" t="s">
        <v>9462</v>
      </c>
      <c r="J665" s="203" t="s">
        <v>13327</v>
      </c>
      <c r="K665" s="84">
        <v>45996</v>
      </c>
      <c r="L665" s="84">
        <v>46008</v>
      </c>
      <c r="M665" s="84">
        <v>46022</v>
      </c>
      <c r="N665" s="203" t="s">
        <v>13328</v>
      </c>
      <c r="O665" s="86">
        <v>25869860</v>
      </c>
      <c r="P665" s="203" t="s">
        <v>13329</v>
      </c>
      <c r="Q665" s="203" t="s">
        <v>13327</v>
      </c>
      <c r="R665" s="84">
        <v>45986</v>
      </c>
      <c r="S665" s="84">
        <v>45986</v>
      </c>
      <c r="T665" s="84">
        <v>45989</v>
      </c>
      <c r="U665" s="84">
        <v>45989</v>
      </c>
      <c r="V665" s="84">
        <v>45990</v>
      </c>
      <c r="W665" s="203" t="s">
        <v>9457</v>
      </c>
    </row>
    <row r="666" spans="1:23" x14ac:dyDescent="0.3">
      <c r="A666" s="203" t="s">
        <v>5454</v>
      </c>
      <c r="B666" s="203" t="s">
        <v>1245</v>
      </c>
      <c r="C666" s="203" t="s">
        <v>13045</v>
      </c>
      <c r="D666" s="203" t="s">
        <v>13046</v>
      </c>
      <c r="E666" s="203" t="s">
        <v>13047</v>
      </c>
      <c r="F666" s="203" t="s">
        <v>9451</v>
      </c>
      <c r="G666" s="203" t="s">
        <v>13047</v>
      </c>
      <c r="H666" s="203" t="s">
        <v>13048</v>
      </c>
      <c r="I666" s="203" t="s">
        <v>9453</v>
      </c>
      <c r="J666" s="203" t="s">
        <v>13049</v>
      </c>
      <c r="K666" s="84">
        <v>45531</v>
      </c>
      <c r="L666" s="84">
        <v>45532</v>
      </c>
      <c r="M666" s="84">
        <v>45623</v>
      </c>
      <c r="N666" s="203" t="s">
        <v>12042</v>
      </c>
      <c r="O666" s="86">
        <v>12000000</v>
      </c>
      <c r="P666" s="203" t="s">
        <v>13050</v>
      </c>
      <c r="Q666" s="203" t="s">
        <v>13049</v>
      </c>
      <c r="R666" s="84">
        <v>45531</v>
      </c>
      <c r="S666" s="84">
        <v>45531</v>
      </c>
      <c r="T666" s="84"/>
      <c r="U666" s="84"/>
      <c r="V666" s="84"/>
      <c r="W666" s="203" t="s">
        <v>9457</v>
      </c>
    </row>
    <row r="667" spans="1:23" x14ac:dyDescent="0.3">
      <c r="A667" s="203" t="s">
        <v>1665</v>
      </c>
      <c r="B667" s="203" t="s">
        <v>1247</v>
      </c>
      <c r="C667" s="203" t="s">
        <v>13263</v>
      </c>
      <c r="D667" s="203" t="s">
        <v>13264</v>
      </c>
      <c r="E667" s="203" t="s">
        <v>13265</v>
      </c>
      <c r="F667" s="203" t="s">
        <v>9451</v>
      </c>
      <c r="G667" s="203" t="s">
        <v>13265</v>
      </c>
      <c r="H667" s="203" t="s">
        <v>13266</v>
      </c>
      <c r="I667" s="203" t="s">
        <v>9504</v>
      </c>
      <c r="J667" s="203" t="s">
        <v>13267</v>
      </c>
      <c r="K667" s="84">
        <v>46048</v>
      </c>
      <c r="L667" s="84">
        <v>46051</v>
      </c>
      <c r="M667" s="84">
        <v>46170</v>
      </c>
      <c r="N667" s="203" t="s">
        <v>13268</v>
      </c>
      <c r="O667" s="86">
        <v>12000000</v>
      </c>
      <c r="P667" s="203" t="s">
        <v>13269</v>
      </c>
      <c r="Q667" s="203" t="s">
        <v>13267</v>
      </c>
      <c r="R667" s="84">
        <v>46045</v>
      </c>
      <c r="S667" s="84">
        <v>46045</v>
      </c>
      <c r="T667" s="84"/>
      <c r="U667" s="84"/>
      <c r="V667" s="84"/>
      <c r="W667" s="203" t="s">
        <v>9457</v>
      </c>
    </row>
    <row r="668" spans="1:23" x14ac:dyDescent="0.3">
      <c r="A668" s="203" t="s">
        <v>2940</v>
      </c>
      <c r="B668" s="203" t="s">
        <v>1245</v>
      </c>
      <c r="C668" s="203" t="s">
        <v>13270</v>
      </c>
      <c r="D668" s="203" t="s">
        <v>13271</v>
      </c>
      <c r="E668" s="203" t="s">
        <v>13272</v>
      </c>
      <c r="F668" s="203" t="s">
        <v>9451</v>
      </c>
      <c r="G668" s="203" t="s">
        <v>13272</v>
      </c>
      <c r="H668" s="203" t="s">
        <v>13273</v>
      </c>
      <c r="I668" s="203" t="s">
        <v>9462</v>
      </c>
      <c r="J668" s="203" t="s">
        <v>13274</v>
      </c>
      <c r="K668" s="84">
        <v>45618</v>
      </c>
      <c r="L668" s="84">
        <v>45619</v>
      </c>
      <c r="M668" s="84">
        <v>45657</v>
      </c>
      <c r="N668" s="203" t="s">
        <v>9883</v>
      </c>
      <c r="O668" s="86">
        <v>5315196</v>
      </c>
      <c r="P668" s="203" t="s">
        <v>13275</v>
      </c>
      <c r="Q668" s="203" t="s">
        <v>13274</v>
      </c>
      <c r="R668" s="84">
        <v>45618</v>
      </c>
      <c r="S668" s="84">
        <v>45618</v>
      </c>
      <c r="T668" s="84"/>
      <c r="U668" s="84"/>
      <c r="V668" s="84"/>
      <c r="W668" s="203" t="s">
        <v>9457</v>
      </c>
    </row>
    <row r="669" spans="1:23" x14ac:dyDescent="0.3">
      <c r="A669" s="203" t="s">
        <v>1572</v>
      </c>
      <c r="B669" s="203" t="s">
        <v>1246</v>
      </c>
      <c r="C669" s="203" t="s">
        <v>13357</v>
      </c>
      <c r="D669" s="203" t="s">
        <v>13358</v>
      </c>
      <c r="E669" s="203" t="s">
        <v>13359</v>
      </c>
      <c r="F669" s="203" t="s">
        <v>9451</v>
      </c>
      <c r="G669" s="203" t="s">
        <v>13359</v>
      </c>
      <c r="H669" s="203" t="s">
        <v>13360</v>
      </c>
      <c r="I669" s="203" t="s">
        <v>9453</v>
      </c>
      <c r="J669" s="203" t="s">
        <v>13361</v>
      </c>
      <c r="K669" s="84">
        <v>45912</v>
      </c>
      <c r="L669" s="84">
        <v>45915</v>
      </c>
      <c r="M669" s="84">
        <v>46005</v>
      </c>
      <c r="N669" s="203" t="s">
        <v>13362</v>
      </c>
      <c r="O669" s="86">
        <v>12000000</v>
      </c>
      <c r="P669" s="203" t="s">
        <v>13363</v>
      </c>
      <c r="Q669" s="203" t="s">
        <v>13361</v>
      </c>
      <c r="R669" s="84">
        <v>45911</v>
      </c>
      <c r="S669" s="84">
        <v>45911</v>
      </c>
      <c r="T669" s="84"/>
      <c r="U669" s="84"/>
      <c r="V669" s="84"/>
      <c r="W669" s="203" t="s">
        <v>9457</v>
      </c>
    </row>
    <row r="670" spans="1:23" x14ac:dyDescent="0.3">
      <c r="A670" s="203" t="s">
        <v>1572</v>
      </c>
      <c r="B670" s="203" t="s">
        <v>1246</v>
      </c>
      <c r="C670" s="203" t="s">
        <v>12498</v>
      </c>
      <c r="D670" s="203" t="s">
        <v>12499</v>
      </c>
      <c r="E670" s="203" t="s">
        <v>12500</v>
      </c>
      <c r="F670" s="203" t="s">
        <v>9451</v>
      </c>
      <c r="G670" s="203" t="s">
        <v>12500</v>
      </c>
      <c r="H670" s="203" t="s">
        <v>12501</v>
      </c>
      <c r="I670" s="203" t="s">
        <v>9504</v>
      </c>
      <c r="J670" s="203" t="s">
        <v>12502</v>
      </c>
      <c r="K670" s="84">
        <v>45931</v>
      </c>
      <c r="L670" s="84">
        <v>45932</v>
      </c>
      <c r="M670" s="84">
        <v>46021</v>
      </c>
      <c r="N670" s="203" t="s">
        <v>12503</v>
      </c>
      <c r="O670" s="86">
        <v>14833333</v>
      </c>
      <c r="P670" s="203" t="s">
        <v>12504</v>
      </c>
      <c r="Q670" s="203" t="s">
        <v>12502</v>
      </c>
      <c r="R670" s="84">
        <v>45930</v>
      </c>
      <c r="S670" s="84">
        <v>45930</v>
      </c>
      <c r="T670" s="84"/>
      <c r="U670" s="84"/>
      <c r="V670" s="84"/>
      <c r="W670" s="203" t="s">
        <v>9457</v>
      </c>
    </row>
    <row r="671" spans="1:23" x14ac:dyDescent="0.3">
      <c r="A671" s="203" t="s">
        <v>1572</v>
      </c>
      <c r="B671" s="203" t="s">
        <v>1246</v>
      </c>
      <c r="C671" s="203" t="s">
        <v>13376</v>
      </c>
      <c r="D671" s="203" t="s">
        <v>13377</v>
      </c>
      <c r="E671" s="203" t="s">
        <v>13378</v>
      </c>
      <c r="F671" s="203" t="s">
        <v>9451</v>
      </c>
      <c r="G671" s="203" t="s">
        <v>13378</v>
      </c>
      <c r="H671" s="203" t="s">
        <v>13379</v>
      </c>
      <c r="I671" s="203" t="s">
        <v>9453</v>
      </c>
      <c r="J671" s="203" t="s">
        <v>13380</v>
      </c>
      <c r="K671" s="84">
        <v>45912</v>
      </c>
      <c r="L671" s="84">
        <v>45915</v>
      </c>
      <c r="M671" s="84">
        <v>46005</v>
      </c>
      <c r="N671" s="203" t="s">
        <v>13381</v>
      </c>
      <c r="O671" s="86">
        <v>10500000</v>
      </c>
      <c r="P671" s="203" t="s">
        <v>13382</v>
      </c>
      <c r="Q671" s="203" t="s">
        <v>13380</v>
      </c>
      <c r="R671" s="84">
        <v>45911</v>
      </c>
      <c r="S671" s="84">
        <v>45911</v>
      </c>
      <c r="T671" s="84"/>
      <c r="U671" s="84"/>
      <c r="V671" s="84"/>
      <c r="W671" s="203" t="s">
        <v>9457</v>
      </c>
    </row>
    <row r="672" spans="1:23" x14ac:dyDescent="0.3">
      <c r="A672" s="203" t="s">
        <v>1665</v>
      </c>
      <c r="B672" s="203" t="s">
        <v>1247</v>
      </c>
      <c r="C672" s="203" t="s">
        <v>13383</v>
      </c>
      <c r="D672" s="203" t="s">
        <v>13384</v>
      </c>
      <c r="E672" s="203" t="s">
        <v>13385</v>
      </c>
      <c r="F672" s="203" t="s">
        <v>9451</v>
      </c>
      <c r="G672" s="203" t="s">
        <v>13385</v>
      </c>
      <c r="H672" s="203" t="s">
        <v>13386</v>
      </c>
      <c r="I672" s="203" t="s">
        <v>9504</v>
      </c>
      <c r="J672" s="203" t="s">
        <v>13387</v>
      </c>
      <c r="K672" s="84">
        <v>46048</v>
      </c>
      <c r="L672" s="84">
        <v>46049</v>
      </c>
      <c r="M672" s="84">
        <v>46168</v>
      </c>
      <c r="N672" s="203" t="s">
        <v>13388</v>
      </c>
      <c r="O672" s="86">
        <v>12000000</v>
      </c>
      <c r="P672" s="203" t="s">
        <v>13389</v>
      </c>
      <c r="Q672" s="203" t="s">
        <v>13387</v>
      </c>
      <c r="R672" s="84">
        <v>46047</v>
      </c>
      <c r="S672" s="84">
        <v>46047</v>
      </c>
      <c r="T672" s="84"/>
      <c r="U672" s="84"/>
      <c r="V672" s="84"/>
      <c r="W672" s="203" t="s">
        <v>9457</v>
      </c>
    </row>
    <row r="673" spans="1:23" x14ac:dyDescent="0.3">
      <c r="A673" s="203" t="s">
        <v>1546</v>
      </c>
      <c r="B673" s="203" t="s">
        <v>1247</v>
      </c>
      <c r="C673" s="203" t="s">
        <v>15377</v>
      </c>
      <c r="D673" s="203" t="s">
        <v>15378</v>
      </c>
      <c r="E673" s="203" t="s">
        <v>15379</v>
      </c>
      <c r="F673" s="203" t="s">
        <v>9451</v>
      </c>
      <c r="G673" s="203" t="s">
        <v>15379</v>
      </c>
      <c r="H673" s="203" t="s">
        <v>15380</v>
      </c>
      <c r="I673" s="203" t="s">
        <v>9453</v>
      </c>
      <c r="J673" s="203" t="s">
        <v>15381</v>
      </c>
      <c r="K673" s="84">
        <v>46044</v>
      </c>
      <c r="L673" s="84">
        <v>46051</v>
      </c>
      <c r="M673" s="84">
        <v>46293</v>
      </c>
      <c r="N673" s="203" t="s">
        <v>14085</v>
      </c>
      <c r="O673" s="86">
        <v>37600000</v>
      </c>
      <c r="P673" s="203" t="s">
        <v>15382</v>
      </c>
      <c r="Q673" s="203" t="s">
        <v>15381</v>
      </c>
      <c r="R673" s="84">
        <v>46043</v>
      </c>
      <c r="S673" s="84">
        <v>46043</v>
      </c>
      <c r="T673" s="84"/>
      <c r="U673" s="84"/>
      <c r="V673" s="84"/>
      <c r="W673" s="203" t="s">
        <v>9457</v>
      </c>
    </row>
    <row r="674" spans="1:23" x14ac:dyDescent="0.3">
      <c r="A674" s="203" t="s">
        <v>1505</v>
      </c>
      <c r="B674" s="203" t="s">
        <v>1246</v>
      </c>
      <c r="C674" s="203" t="s">
        <v>12278</v>
      </c>
      <c r="D674" s="203" t="s">
        <v>12279</v>
      </c>
      <c r="E674" s="203" t="s">
        <v>12280</v>
      </c>
      <c r="F674" s="203" t="s">
        <v>9451</v>
      </c>
      <c r="G674" s="203" t="s">
        <v>12280</v>
      </c>
      <c r="H674" s="203" t="s">
        <v>12281</v>
      </c>
      <c r="I674" s="203" t="s">
        <v>9462</v>
      </c>
      <c r="J674" s="203" t="s">
        <v>12282</v>
      </c>
      <c r="K674" s="84">
        <v>45720</v>
      </c>
      <c r="L674" s="84">
        <v>45723</v>
      </c>
      <c r="M674" s="84">
        <v>45906</v>
      </c>
      <c r="N674" s="203" t="s">
        <v>12283</v>
      </c>
      <c r="O674" s="86">
        <v>23918382</v>
      </c>
      <c r="P674" s="203" t="s">
        <v>12284</v>
      </c>
      <c r="Q674" s="203" t="s">
        <v>12282</v>
      </c>
      <c r="R674" s="84">
        <v>45720</v>
      </c>
      <c r="S674" s="84">
        <v>45720</v>
      </c>
      <c r="T674" s="84"/>
      <c r="U674" s="84"/>
      <c r="V674" s="84"/>
      <c r="W674" s="203" t="s">
        <v>9457</v>
      </c>
    </row>
    <row r="675" spans="1:23" x14ac:dyDescent="0.3">
      <c r="A675" s="203" t="s">
        <v>2940</v>
      </c>
      <c r="B675" s="203" t="s">
        <v>1245</v>
      </c>
      <c r="C675" s="203" t="s">
        <v>12868</v>
      </c>
      <c r="D675" s="203" t="s">
        <v>12869</v>
      </c>
      <c r="E675" s="203" t="s">
        <v>12870</v>
      </c>
      <c r="F675" s="203" t="s">
        <v>9451</v>
      </c>
      <c r="G675" s="203" t="s">
        <v>12870</v>
      </c>
      <c r="H675" s="203" t="s">
        <v>12871</v>
      </c>
      <c r="I675" s="203" t="s">
        <v>9462</v>
      </c>
      <c r="J675" s="203" t="s">
        <v>12872</v>
      </c>
      <c r="K675" s="84">
        <v>45581</v>
      </c>
      <c r="L675" s="84">
        <v>45582</v>
      </c>
      <c r="M675" s="84">
        <v>45657</v>
      </c>
      <c r="N675" s="203" t="s">
        <v>10991</v>
      </c>
      <c r="O675" s="86">
        <v>6135662</v>
      </c>
      <c r="P675" s="203" t="s">
        <v>12873</v>
      </c>
      <c r="Q675" s="203" t="s">
        <v>12872</v>
      </c>
      <c r="R675" s="84">
        <v>45580</v>
      </c>
      <c r="S675" s="84">
        <v>45580</v>
      </c>
      <c r="T675" s="84"/>
      <c r="U675" s="84"/>
      <c r="V675" s="84"/>
      <c r="W675" s="203" t="s">
        <v>9457</v>
      </c>
    </row>
    <row r="676" spans="1:23" x14ac:dyDescent="0.3">
      <c r="A676" s="203" t="s">
        <v>1467</v>
      </c>
      <c r="B676" s="203" t="s">
        <v>1247</v>
      </c>
      <c r="C676" s="203" t="s">
        <v>13404</v>
      </c>
      <c r="D676" s="203" t="s">
        <v>13405</v>
      </c>
      <c r="E676" s="203" t="s">
        <v>13406</v>
      </c>
      <c r="F676" s="203" t="s">
        <v>9451</v>
      </c>
      <c r="G676" s="203" t="s">
        <v>13406</v>
      </c>
      <c r="H676" s="203" t="s">
        <v>13407</v>
      </c>
      <c r="I676" s="203" t="s">
        <v>9453</v>
      </c>
      <c r="J676" s="203" t="s">
        <v>13408</v>
      </c>
      <c r="K676" s="84">
        <v>46042</v>
      </c>
      <c r="L676" s="84">
        <v>46043</v>
      </c>
      <c r="M676" s="84">
        <v>46223</v>
      </c>
      <c r="N676" s="203" t="s">
        <v>13409</v>
      </c>
      <c r="O676" s="86">
        <v>15859458</v>
      </c>
      <c r="P676" s="203" t="s">
        <v>13410</v>
      </c>
      <c r="Q676" s="203" t="s">
        <v>13408</v>
      </c>
      <c r="R676" s="84">
        <v>46041</v>
      </c>
      <c r="S676" s="84">
        <v>46041</v>
      </c>
      <c r="T676" s="84"/>
      <c r="U676" s="84"/>
      <c r="V676" s="84"/>
      <c r="W676" s="203" t="s">
        <v>9457</v>
      </c>
    </row>
    <row r="677" spans="1:23" x14ac:dyDescent="0.3">
      <c r="A677" s="203" t="s">
        <v>3253</v>
      </c>
      <c r="B677" s="203" t="s">
        <v>1245</v>
      </c>
      <c r="C677" s="203" t="s">
        <v>13411</v>
      </c>
      <c r="D677" s="203" t="s">
        <v>13412</v>
      </c>
      <c r="E677" s="203" t="s">
        <v>13413</v>
      </c>
      <c r="F677" s="203" t="s">
        <v>9451</v>
      </c>
      <c r="G677" s="203" t="s">
        <v>13413</v>
      </c>
      <c r="H677" s="203" t="s">
        <v>13414</v>
      </c>
      <c r="I677" s="203" t="s">
        <v>9462</v>
      </c>
      <c r="J677" s="203" t="s">
        <v>13415</v>
      </c>
      <c r="K677" s="84">
        <v>45597</v>
      </c>
      <c r="L677" s="84">
        <v>45598</v>
      </c>
      <c r="M677" s="84">
        <v>45657</v>
      </c>
      <c r="N677" s="203" t="s">
        <v>13416</v>
      </c>
      <c r="O677" s="86">
        <v>7972794</v>
      </c>
      <c r="P677" s="203" t="s">
        <v>13417</v>
      </c>
      <c r="Q677" s="203" t="s">
        <v>13415</v>
      </c>
      <c r="R677" s="84">
        <v>45597</v>
      </c>
      <c r="S677" s="84">
        <v>45597</v>
      </c>
      <c r="T677" s="84"/>
      <c r="U677" s="84"/>
      <c r="V677" s="84"/>
      <c r="W677" s="203" t="s">
        <v>9457</v>
      </c>
    </row>
    <row r="678" spans="1:23" x14ac:dyDescent="0.3">
      <c r="A678" s="203" t="s">
        <v>1572</v>
      </c>
      <c r="B678" s="203" t="s">
        <v>1246</v>
      </c>
      <c r="C678" s="203" t="s">
        <v>13343</v>
      </c>
      <c r="D678" s="203" t="s">
        <v>13344</v>
      </c>
      <c r="E678" s="203" t="s">
        <v>13345</v>
      </c>
      <c r="F678" s="203" t="s">
        <v>9451</v>
      </c>
      <c r="G678" s="203" t="s">
        <v>13345</v>
      </c>
      <c r="H678" s="203" t="s">
        <v>13346</v>
      </c>
      <c r="I678" s="203" t="s">
        <v>9504</v>
      </c>
      <c r="J678" s="203" t="s">
        <v>13347</v>
      </c>
      <c r="K678" s="84">
        <v>45924</v>
      </c>
      <c r="L678" s="84">
        <v>45926</v>
      </c>
      <c r="M678" s="84">
        <v>46016</v>
      </c>
      <c r="N678" s="203" t="s">
        <v>13348</v>
      </c>
      <c r="O678" s="86">
        <v>15000000</v>
      </c>
      <c r="P678" s="203" t="s">
        <v>13349</v>
      </c>
      <c r="Q678" s="203" t="s">
        <v>13347</v>
      </c>
      <c r="R678" s="84">
        <v>45923</v>
      </c>
      <c r="S678" s="84">
        <v>45923</v>
      </c>
      <c r="T678" s="84"/>
      <c r="U678" s="84"/>
      <c r="V678" s="84"/>
      <c r="W678" s="203" t="s">
        <v>9457</v>
      </c>
    </row>
    <row r="679" spans="1:23" x14ac:dyDescent="0.3">
      <c r="A679" s="203" t="s">
        <v>1467</v>
      </c>
      <c r="B679" s="203" t="s">
        <v>1247</v>
      </c>
      <c r="C679" s="203" t="s">
        <v>11198</v>
      </c>
      <c r="D679" s="203" t="s">
        <v>11199</v>
      </c>
      <c r="E679" s="203" t="s">
        <v>11200</v>
      </c>
      <c r="F679" s="203" t="s">
        <v>9451</v>
      </c>
      <c r="G679" s="203" t="s">
        <v>11200</v>
      </c>
      <c r="H679" s="203" t="s">
        <v>11201</v>
      </c>
      <c r="I679" s="203" t="s">
        <v>9453</v>
      </c>
      <c r="J679" s="203" t="s">
        <v>11202</v>
      </c>
      <c r="K679" s="84">
        <v>46231</v>
      </c>
      <c r="L679" s="84">
        <v>46233</v>
      </c>
      <c r="M679" s="84">
        <v>46385</v>
      </c>
      <c r="N679" s="203" t="s">
        <v>11203</v>
      </c>
      <c r="O679" s="86">
        <v>26633535</v>
      </c>
      <c r="P679" s="203" t="s">
        <v>11204</v>
      </c>
      <c r="Q679" s="203" t="s">
        <v>11202</v>
      </c>
      <c r="R679" s="84">
        <v>46229</v>
      </c>
      <c r="S679" s="84">
        <v>46229</v>
      </c>
      <c r="T679" s="84"/>
      <c r="U679" s="84"/>
      <c r="V679" s="84"/>
      <c r="W679" s="203" t="s">
        <v>9457</v>
      </c>
    </row>
    <row r="680" spans="1:23" x14ac:dyDescent="0.3">
      <c r="A680" s="203" t="s">
        <v>1467</v>
      </c>
      <c r="B680" s="203" t="s">
        <v>1247</v>
      </c>
      <c r="C680" s="203" t="s">
        <v>13429</v>
      </c>
      <c r="D680" s="203" t="s">
        <v>13430</v>
      </c>
      <c r="E680" s="203" t="s">
        <v>13431</v>
      </c>
      <c r="F680" s="203" t="s">
        <v>9451</v>
      </c>
      <c r="G680" s="203" t="s">
        <v>13431</v>
      </c>
      <c r="H680" s="203" t="s">
        <v>13432</v>
      </c>
      <c r="I680" s="203" t="s">
        <v>9453</v>
      </c>
      <c r="J680" s="203" t="s">
        <v>13433</v>
      </c>
      <c r="K680" s="84">
        <v>46052</v>
      </c>
      <c r="L680" s="84">
        <v>46052</v>
      </c>
      <c r="M680" s="84">
        <v>46232</v>
      </c>
      <c r="N680" s="203" t="s">
        <v>13434</v>
      </c>
      <c r="O680" s="86">
        <v>25760100</v>
      </c>
      <c r="P680" s="203" t="s">
        <v>13435</v>
      </c>
      <c r="Q680" s="203" t="s">
        <v>13433</v>
      </c>
      <c r="R680" s="84">
        <v>46051</v>
      </c>
      <c r="S680" s="84">
        <v>46051</v>
      </c>
      <c r="T680" s="84"/>
      <c r="U680" s="84"/>
      <c r="V680" s="84"/>
      <c r="W680" s="203" t="s">
        <v>9457</v>
      </c>
    </row>
    <row r="681" spans="1:23" x14ac:dyDescent="0.3">
      <c r="A681" s="203" t="s">
        <v>1505</v>
      </c>
      <c r="B681" s="203" t="s">
        <v>1246</v>
      </c>
      <c r="C681" s="203" t="s">
        <v>13436</v>
      </c>
      <c r="D681" s="203" t="s">
        <v>13437</v>
      </c>
      <c r="E681" s="203" t="s">
        <v>13438</v>
      </c>
      <c r="F681" s="203" t="s">
        <v>9451</v>
      </c>
      <c r="G681" s="203" t="s">
        <v>13438</v>
      </c>
      <c r="H681" s="203" t="s">
        <v>13437</v>
      </c>
      <c r="I681" s="203" t="s">
        <v>9469</v>
      </c>
      <c r="J681" s="203" t="s">
        <v>9470</v>
      </c>
      <c r="K681" s="84"/>
      <c r="L681" s="84"/>
      <c r="M681" s="84"/>
      <c r="N681" s="203" t="s">
        <v>9471</v>
      </c>
      <c r="O681" s="86">
        <v>0</v>
      </c>
      <c r="P681" s="203" t="s">
        <v>13439</v>
      </c>
      <c r="Q681" s="203" t="s">
        <v>9473</v>
      </c>
      <c r="R681" s="84">
        <v>45901</v>
      </c>
      <c r="S681" s="84">
        <v>45901</v>
      </c>
      <c r="T681" s="84"/>
      <c r="U681" s="84"/>
      <c r="V681" s="84"/>
      <c r="W681" s="203" t="s">
        <v>9457</v>
      </c>
    </row>
    <row r="682" spans="1:23" x14ac:dyDescent="0.3">
      <c r="A682" s="203" t="s">
        <v>1505</v>
      </c>
      <c r="B682" s="203" t="s">
        <v>1246</v>
      </c>
      <c r="C682" s="203" t="s">
        <v>13436</v>
      </c>
      <c r="D682" s="203" t="s">
        <v>13440</v>
      </c>
      <c r="E682" s="203" t="s">
        <v>13438</v>
      </c>
      <c r="F682" s="203" t="s">
        <v>9451</v>
      </c>
      <c r="G682" s="203" t="s">
        <v>13438</v>
      </c>
      <c r="H682" s="203" t="s">
        <v>13441</v>
      </c>
      <c r="I682" s="203" t="s">
        <v>9462</v>
      </c>
      <c r="J682" s="203" t="s">
        <v>13442</v>
      </c>
      <c r="K682" s="84">
        <v>45901</v>
      </c>
      <c r="L682" s="84">
        <v>45901</v>
      </c>
      <c r="M682" s="84">
        <v>46021</v>
      </c>
      <c r="N682" s="203" t="s">
        <v>11756</v>
      </c>
      <c r="O682" s="86">
        <v>15945588</v>
      </c>
      <c r="P682" s="203" t="s">
        <v>13439</v>
      </c>
      <c r="Q682" s="203" t="s">
        <v>13442</v>
      </c>
      <c r="R682" s="84">
        <v>45901</v>
      </c>
      <c r="S682" s="84">
        <v>45901</v>
      </c>
      <c r="T682" s="84"/>
      <c r="U682" s="84"/>
      <c r="V682" s="84"/>
      <c r="W682" s="203" t="s">
        <v>9457</v>
      </c>
    </row>
    <row r="683" spans="1:23" x14ac:dyDescent="0.3">
      <c r="A683" s="203" t="s">
        <v>1505</v>
      </c>
      <c r="B683" s="203" t="s">
        <v>1246</v>
      </c>
      <c r="C683" s="203" t="s">
        <v>15304</v>
      </c>
      <c r="D683" s="203" t="s">
        <v>15305</v>
      </c>
      <c r="E683" s="203" t="s">
        <v>15306</v>
      </c>
      <c r="F683" s="203" t="s">
        <v>9451</v>
      </c>
      <c r="G683" s="203" t="s">
        <v>15306</v>
      </c>
      <c r="H683" s="203" t="s">
        <v>15307</v>
      </c>
      <c r="I683" s="203" t="s">
        <v>9462</v>
      </c>
      <c r="J683" s="203" t="s">
        <v>15308</v>
      </c>
      <c r="K683" s="84">
        <v>45905</v>
      </c>
      <c r="L683" s="84">
        <v>45905</v>
      </c>
      <c r="M683" s="84">
        <v>46020</v>
      </c>
      <c r="N683" s="203" t="s">
        <v>11777</v>
      </c>
      <c r="O683" s="86">
        <v>15281188</v>
      </c>
      <c r="P683" s="203" t="s">
        <v>15309</v>
      </c>
      <c r="Q683" s="203" t="s">
        <v>15308</v>
      </c>
      <c r="R683" s="84">
        <v>45905</v>
      </c>
      <c r="S683" s="84">
        <v>45905</v>
      </c>
      <c r="T683" s="84"/>
      <c r="U683" s="84"/>
      <c r="V683" s="84"/>
      <c r="W683" s="203" t="s">
        <v>9457</v>
      </c>
    </row>
    <row r="684" spans="1:23" x14ac:dyDescent="0.3">
      <c r="A684" s="203" t="s">
        <v>1476</v>
      </c>
      <c r="B684" s="203" t="s">
        <v>1246</v>
      </c>
      <c r="C684" s="203" t="s">
        <v>13364</v>
      </c>
      <c r="D684" s="203" t="s">
        <v>13365</v>
      </c>
      <c r="E684" s="203" t="s">
        <v>13366</v>
      </c>
      <c r="F684" s="203" t="s">
        <v>9451</v>
      </c>
      <c r="G684" s="203" t="s">
        <v>13366</v>
      </c>
      <c r="H684" s="203" t="s">
        <v>13367</v>
      </c>
      <c r="I684" s="203" t="s">
        <v>9462</v>
      </c>
      <c r="J684" s="203" t="s">
        <v>13368</v>
      </c>
      <c r="K684" s="84">
        <v>45890</v>
      </c>
      <c r="L684" s="84">
        <v>45891</v>
      </c>
      <c r="M684" s="84">
        <v>46022</v>
      </c>
      <c r="N684" s="203" t="s">
        <v>11644</v>
      </c>
      <c r="O684" s="86">
        <v>11443211</v>
      </c>
      <c r="P684" s="203" t="s">
        <v>13369</v>
      </c>
      <c r="Q684" s="203" t="s">
        <v>13368</v>
      </c>
      <c r="R684" s="84">
        <v>45889</v>
      </c>
      <c r="S684" s="84">
        <v>45889</v>
      </c>
      <c r="T684" s="84"/>
      <c r="U684" s="84"/>
      <c r="V684" s="84"/>
      <c r="W684" s="203" t="s">
        <v>9457</v>
      </c>
    </row>
    <row r="685" spans="1:23" x14ac:dyDescent="0.3">
      <c r="A685" s="203" t="s">
        <v>1605</v>
      </c>
      <c r="B685" s="203" t="s">
        <v>1247</v>
      </c>
      <c r="C685" s="203" t="s">
        <v>11794</v>
      </c>
      <c r="D685" s="203" t="s">
        <v>11795</v>
      </c>
      <c r="E685" s="203" t="s">
        <v>11796</v>
      </c>
      <c r="F685" s="203" t="s">
        <v>9451</v>
      </c>
      <c r="G685" s="203" t="s">
        <v>11796</v>
      </c>
      <c r="H685" s="203" t="s">
        <v>11797</v>
      </c>
      <c r="I685" s="203" t="s">
        <v>9453</v>
      </c>
      <c r="J685" s="203" t="s">
        <v>11798</v>
      </c>
      <c r="K685" s="84">
        <v>46240</v>
      </c>
      <c r="L685" s="84">
        <v>46245</v>
      </c>
      <c r="M685" s="84">
        <v>46387</v>
      </c>
      <c r="N685" s="203" t="s">
        <v>10188</v>
      </c>
      <c r="O685" s="86">
        <v>13746377</v>
      </c>
      <c r="P685" s="203" t="s">
        <v>11799</v>
      </c>
      <c r="Q685" s="203" t="s">
        <v>11798</v>
      </c>
      <c r="R685" s="84">
        <v>46239</v>
      </c>
      <c r="S685" s="84">
        <v>46239</v>
      </c>
      <c r="T685" s="84"/>
      <c r="U685" s="84"/>
      <c r="V685" s="84"/>
      <c r="W685" s="203" t="s">
        <v>9457</v>
      </c>
    </row>
    <row r="686" spans="1:23" x14ac:dyDescent="0.3">
      <c r="A686" s="203" t="s">
        <v>2940</v>
      </c>
      <c r="B686" s="203" t="s">
        <v>1245</v>
      </c>
      <c r="C686" s="203" t="s">
        <v>13456</v>
      </c>
      <c r="D686" s="203" t="s">
        <v>13457</v>
      </c>
      <c r="E686" s="203" t="s">
        <v>13458</v>
      </c>
      <c r="F686" s="203" t="s">
        <v>9451</v>
      </c>
      <c r="G686" s="203" t="s">
        <v>13458</v>
      </c>
      <c r="H686" s="203" t="s">
        <v>13459</v>
      </c>
      <c r="I686" s="203" t="s">
        <v>9462</v>
      </c>
      <c r="J686" s="203" t="s">
        <v>13460</v>
      </c>
      <c r="K686" s="84">
        <v>45596</v>
      </c>
      <c r="L686" s="84">
        <v>45597</v>
      </c>
      <c r="M686" s="84">
        <v>45657</v>
      </c>
      <c r="N686" s="203" t="s">
        <v>11637</v>
      </c>
      <c r="O686" s="86">
        <v>4908530</v>
      </c>
      <c r="P686" s="203" t="s">
        <v>13461</v>
      </c>
      <c r="Q686" s="203" t="s">
        <v>13460</v>
      </c>
      <c r="R686" s="84">
        <v>45596</v>
      </c>
      <c r="S686" s="84">
        <v>45596</v>
      </c>
      <c r="T686" s="84"/>
      <c r="U686" s="84"/>
      <c r="V686" s="84"/>
      <c r="W686" s="203" t="s">
        <v>9457</v>
      </c>
    </row>
    <row r="687" spans="1:23" x14ac:dyDescent="0.3">
      <c r="A687" s="203" t="s">
        <v>1605</v>
      </c>
      <c r="B687" s="203" t="s">
        <v>1247</v>
      </c>
      <c r="C687" s="203" t="s">
        <v>13796</v>
      </c>
      <c r="D687" s="203" t="s">
        <v>13797</v>
      </c>
      <c r="E687" s="203" t="s">
        <v>13798</v>
      </c>
      <c r="F687" s="203" t="s">
        <v>9451</v>
      </c>
      <c r="G687" s="203" t="s">
        <v>13798</v>
      </c>
      <c r="H687" s="203" t="s">
        <v>13799</v>
      </c>
      <c r="I687" s="203" t="s">
        <v>9453</v>
      </c>
      <c r="J687" s="203" t="s">
        <v>13800</v>
      </c>
      <c r="K687" s="84">
        <v>46052</v>
      </c>
      <c r="L687" s="84">
        <v>46052</v>
      </c>
      <c r="M687" s="84">
        <v>46232</v>
      </c>
      <c r="N687" s="203" t="s">
        <v>13801</v>
      </c>
      <c r="O687" s="86">
        <v>15859458</v>
      </c>
      <c r="P687" s="203" t="s">
        <v>13802</v>
      </c>
      <c r="Q687" s="203" t="s">
        <v>13800</v>
      </c>
      <c r="R687" s="84">
        <v>46051</v>
      </c>
      <c r="S687" s="84">
        <v>46051</v>
      </c>
      <c r="T687" s="84"/>
      <c r="U687" s="84"/>
      <c r="V687" s="84"/>
      <c r="W687" s="203" t="s">
        <v>9457</v>
      </c>
    </row>
    <row r="688" spans="1:23" x14ac:dyDescent="0.3">
      <c r="A688" s="203" t="s">
        <v>5454</v>
      </c>
      <c r="B688" s="203" t="s">
        <v>1245</v>
      </c>
      <c r="C688" s="203" t="s">
        <v>12417</v>
      </c>
      <c r="D688" s="203" t="s">
        <v>12418</v>
      </c>
      <c r="E688" s="203" t="s">
        <v>12419</v>
      </c>
      <c r="F688" s="203" t="s">
        <v>9451</v>
      </c>
      <c r="G688" s="203" t="s">
        <v>12419</v>
      </c>
      <c r="H688" s="203" t="s">
        <v>12418</v>
      </c>
      <c r="I688" s="203" t="s">
        <v>9739</v>
      </c>
      <c r="J688" s="203" t="s">
        <v>9470</v>
      </c>
      <c r="K688" s="84"/>
      <c r="L688" s="84"/>
      <c r="M688" s="84">
        <v>45565</v>
      </c>
      <c r="N688" s="203" t="s">
        <v>9471</v>
      </c>
      <c r="O688" s="86">
        <v>0</v>
      </c>
      <c r="P688" s="203" t="s">
        <v>12420</v>
      </c>
      <c r="Q688" s="203" t="s">
        <v>9473</v>
      </c>
      <c r="R688" s="84">
        <v>45565</v>
      </c>
      <c r="S688" s="84">
        <v>45565</v>
      </c>
      <c r="T688" s="84"/>
      <c r="U688" s="84"/>
      <c r="V688" s="84"/>
      <c r="W688" s="203" t="s">
        <v>9457</v>
      </c>
    </row>
    <row r="689" spans="1:23" x14ac:dyDescent="0.3">
      <c r="A689" s="203" t="s">
        <v>5454</v>
      </c>
      <c r="B689" s="203" t="s">
        <v>1245</v>
      </c>
      <c r="C689" s="203" t="s">
        <v>12417</v>
      </c>
      <c r="D689" s="203" t="s">
        <v>12421</v>
      </c>
      <c r="E689" s="203" t="s">
        <v>12419</v>
      </c>
      <c r="F689" s="203" t="s">
        <v>9451</v>
      </c>
      <c r="G689" s="203" t="s">
        <v>12419</v>
      </c>
      <c r="H689" s="203" t="s">
        <v>12421</v>
      </c>
      <c r="I689" s="203" t="s">
        <v>9739</v>
      </c>
      <c r="J689" s="203" t="s">
        <v>9470</v>
      </c>
      <c r="K689" s="84"/>
      <c r="L689" s="84"/>
      <c r="M689" s="84">
        <v>45565</v>
      </c>
      <c r="N689" s="203" t="s">
        <v>9471</v>
      </c>
      <c r="O689" s="86">
        <v>0</v>
      </c>
      <c r="P689" s="203" t="s">
        <v>12420</v>
      </c>
      <c r="Q689" s="203" t="s">
        <v>9473</v>
      </c>
      <c r="R689" s="84">
        <v>45565</v>
      </c>
      <c r="S689" s="84">
        <v>45565</v>
      </c>
      <c r="T689" s="84"/>
      <c r="U689" s="84"/>
      <c r="V689" s="84"/>
      <c r="W689" s="203" t="s">
        <v>9457</v>
      </c>
    </row>
    <row r="690" spans="1:23" x14ac:dyDescent="0.3">
      <c r="A690" s="203" t="s">
        <v>5454</v>
      </c>
      <c r="B690" s="203" t="s">
        <v>1245</v>
      </c>
      <c r="C690" s="203" t="s">
        <v>12417</v>
      </c>
      <c r="D690" s="203" t="s">
        <v>12422</v>
      </c>
      <c r="E690" s="203" t="s">
        <v>12419</v>
      </c>
      <c r="F690" s="203" t="s">
        <v>9451</v>
      </c>
      <c r="G690" s="203" t="s">
        <v>12419</v>
      </c>
      <c r="H690" s="203" t="s">
        <v>12423</v>
      </c>
      <c r="I690" s="203" t="s">
        <v>9453</v>
      </c>
      <c r="J690" s="203" t="s">
        <v>12424</v>
      </c>
      <c r="K690" s="84">
        <v>45566</v>
      </c>
      <c r="L690" s="84">
        <v>45566</v>
      </c>
      <c r="M690" s="84">
        <v>45656</v>
      </c>
      <c r="N690" s="203" t="s">
        <v>12425</v>
      </c>
      <c r="O690" s="86">
        <v>7200000</v>
      </c>
      <c r="P690" s="203" t="s">
        <v>12420</v>
      </c>
      <c r="Q690" s="203" t="s">
        <v>12424</v>
      </c>
      <c r="R690" s="84">
        <v>45565</v>
      </c>
      <c r="S690" s="84">
        <v>45565</v>
      </c>
      <c r="T690" s="84"/>
      <c r="U690" s="84"/>
      <c r="V690" s="84"/>
      <c r="W690" s="203" t="s">
        <v>9457</v>
      </c>
    </row>
    <row r="691" spans="1:23" x14ac:dyDescent="0.3">
      <c r="A691" s="203" t="s">
        <v>1754</v>
      </c>
      <c r="B691" s="203" t="s">
        <v>1247</v>
      </c>
      <c r="C691" s="203" t="s">
        <v>13469</v>
      </c>
      <c r="D691" s="203" t="s">
        <v>13470</v>
      </c>
      <c r="E691" s="203" t="s">
        <v>13471</v>
      </c>
      <c r="F691" s="203" t="s">
        <v>9451</v>
      </c>
      <c r="G691" s="203" t="s">
        <v>13471</v>
      </c>
      <c r="H691" s="203" t="s">
        <v>13472</v>
      </c>
      <c r="I691" s="203" t="s">
        <v>9453</v>
      </c>
      <c r="J691" s="203" t="s">
        <v>13473</v>
      </c>
      <c r="K691" s="84">
        <v>46044</v>
      </c>
      <c r="L691" s="84">
        <v>46045</v>
      </c>
      <c r="M691" s="84">
        <v>46287</v>
      </c>
      <c r="N691" s="203" t="s">
        <v>9808</v>
      </c>
      <c r="O691" s="86">
        <v>32000000</v>
      </c>
      <c r="P691" s="203" t="s">
        <v>13474</v>
      </c>
      <c r="Q691" s="203" t="s">
        <v>13473</v>
      </c>
      <c r="R691" s="84">
        <v>46044</v>
      </c>
      <c r="S691" s="84">
        <v>46044</v>
      </c>
      <c r="T691" s="84"/>
      <c r="U691" s="84"/>
      <c r="V691" s="84"/>
      <c r="W691" s="203" t="s">
        <v>9457</v>
      </c>
    </row>
    <row r="692" spans="1:23" x14ac:dyDescent="0.3">
      <c r="A692" s="203" t="s">
        <v>1505</v>
      </c>
      <c r="B692" s="203" t="s">
        <v>1246</v>
      </c>
      <c r="C692" s="203" t="s">
        <v>13475</v>
      </c>
      <c r="D692" s="203" t="s">
        <v>13476</v>
      </c>
      <c r="E692" s="203" t="s">
        <v>13477</v>
      </c>
      <c r="F692" s="203" t="s">
        <v>9451</v>
      </c>
      <c r="G692" s="203" t="s">
        <v>13477</v>
      </c>
      <c r="H692" s="203" t="s">
        <v>13478</v>
      </c>
      <c r="I692" s="203" t="s">
        <v>9504</v>
      </c>
      <c r="J692" s="203" t="s">
        <v>13479</v>
      </c>
      <c r="K692" s="84">
        <v>45797</v>
      </c>
      <c r="L692" s="84">
        <v>45797</v>
      </c>
      <c r="M692" s="84">
        <v>46022</v>
      </c>
      <c r="N692" s="203" t="s">
        <v>13480</v>
      </c>
      <c r="O692" s="86">
        <v>29499337</v>
      </c>
      <c r="P692" s="203" t="s">
        <v>13481</v>
      </c>
      <c r="Q692" s="203" t="s">
        <v>13479</v>
      </c>
      <c r="R692" s="84">
        <v>45796</v>
      </c>
      <c r="S692" s="84">
        <v>45796</v>
      </c>
      <c r="T692" s="84"/>
      <c r="U692" s="84"/>
      <c r="V692" s="84"/>
      <c r="W692" s="203" t="s">
        <v>9457</v>
      </c>
    </row>
    <row r="693" spans="1:23" x14ac:dyDescent="0.3">
      <c r="A693" s="203" t="s">
        <v>1476</v>
      </c>
      <c r="B693" s="203" t="s">
        <v>1246</v>
      </c>
      <c r="C693" s="203" t="s">
        <v>13423</v>
      </c>
      <c r="D693" s="203" t="s">
        <v>13424</v>
      </c>
      <c r="E693" s="203" t="s">
        <v>13425</v>
      </c>
      <c r="F693" s="203" t="s">
        <v>9451</v>
      </c>
      <c r="G693" s="203" t="s">
        <v>13425</v>
      </c>
      <c r="H693" s="203" t="s">
        <v>13426</v>
      </c>
      <c r="I693" s="203" t="s">
        <v>9462</v>
      </c>
      <c r="J693" s="203" t="s">
        <v>13427</v>
      </c>
      <c r="K693" s="84">
        <v>45708</v>
      </c>
      <c r="L693" s="84">
        <v>45708</v>
      </c>
      <c r="M693" s="84">
        <v>45888</v>
      </c>
      <c r="N693" s="203" t="s">
        <v>10748</v>
      </c>
      <c r="O693" s="86">
        <v>14725590</v>
      </c>
      <c r="P693" s="203" t="s">
        <v>13428</v>
      </c>
      <c r="Q693" s="203" t="s">
        <v>13427</v>
      </c>
      <c r="R693" s="84">
        <v>45707</v>
      </c>
      <c r="S693" s="84">
        <v>45707</v>
      </c>
      <c r="T693" s="84"/>
      <c r="U693" s="84"/>
      <c r="V693" s="84"/>
      <c r="W693" s="203" t="s">
        <v>9457</v>
      </c>
    </row>
    <row r="694" spans="1:23" x14ac:dyDescent="0.3">
      <c r="A694" s="203" t="s">
        <v>1665</v>
      </c>
      <c r="B694" s="203" t="s">
        <v>1247</v>
      </c>
      <c r="C694" s="203" t="s">
        <v>13489</v>
      </c>
      <c r="D694" s="203" t="s">
        <v>13490</v>
      </c>
      <c r="E694" s="203" t="s">
        <v>13491</v>
      </c>
      <c r="F694" s="203" t="s">
        <v>9451</v>
      </c>
      <c r="G694" s="203" t="s">
        <v>13491</v>
      </c>
      <c r="H694" s="203" t="s">
        <v>13492</v>
      </c>
      <c r="I694" s="203" t="s">
        <v>9453</v>
      </c>
      <c r="J694" s="203" t="s">
        <v>13493</v>
      </c>
      <c r="K694" s="84">
        <v>46051</v>
      </c>
      <c r="L694" s="84">
        <v>46052</v>
      </c>
      <c r="M694" s="84">
        <v>46141</v>
      </c>
      <c r="N694" s="203" t="s">
        <v>13494</v>
      </c>
      <c r="O694" s="86">
        <v>10500000</v>
      </c>
      <c r="P694" s="203" t="s">
        <v>13495</v>
      </c>
      <c r="Q694" s="203" t="s">
        <v>13493</v>
      </c>
      <c r="R694" s="84">
        <v>46050</v>
      </c>
      <c r="S694" s="84">
        <v>46050</v>
      </c>
      <c r="T694" s="84"/>
      <c r="U694" s="84"/>
      <c r="V694" s="84"/>
      <c r="W694" s="203" t="s">
        <v>9457</v>
      </c>
    </row>
    <row r="695" spans="1:23" x14ac:dyDescent="0.3">
      <c r="A695" s="203" t="s">
        <v>1665</v>
      </c>
      <c r="B695" s="203" t="s">
        <v>1247</v>
      </c>
      <c r="C695" s="203" t="s">
        <v>13496</v>
      </c>
      <c r="D695" s="203" t="s">
        <v>13497</v>
      </c>
      <c r="E695" s="203" t="s">
        <v>13498</v>
      </c>
      <c r="F695" s="203" t="s">
        <v>9451</v>
      </c>
      <c r="G695" s="203" t="s">
        <v>13498</v>
      </c>
      <c r="H695" s="203" t="s">
        <v>13499</v>
      </c>
      <c r="I695" s="203" t="s">
        <v>9462</v>
      </c>
      <c r="J695" s="203" t="s">
        <v>13500</v>
      </c>
      <c r="K695" s="84">
        <v>46046</v>
      </c>
      <c r="L695" s="84">
        <v>46048</v>
      </c>
      <c r="M695" s="84">
        <v>46167</v>
      </c>
      <c r="N695" s="203" t="s">
        <v>13501</v>
      </c>
      <c r="O695" s="86">
        <v>14000000</v>
      </c>
      <c r="P695" s="203" t="s">
        <v>13502</v>
      </c>
      <c r="Q695" s="203" t="s">
        <v>13500</v>
      </c>
      <c r="R695" s="84">
        <v>46045</v>
      </c>
      <c r="S695" s="84">
        <v>46045</v>
      </c>
      <c r="T695" s="84"/>
      <c r="U695" s="84"/>
      <c r="V695" s="84"/>
      <c r="W695" s="203" t="s">
        <v>9457</v>
      </c>
    </row>
    <row r="696" spans="1:23" x14ac:dyDescent="0.3">
      <c r="A696" s="203" t="s">
        <v>1572</v>
      </c>
      <c r="B696" s="203" t="s">
        <v>1246</v>
      </c>
      <c r="C696" s="203" t="s">
        <v>12327</v>
      </c>
      <c r="D696" s="203" t="s">
        <v>12328</v>
      </c>
      <c r="E696" s="203" t="s">
        <v>12329</v>
      </c>
      <c r="F696" s="203" t="s">
        <v>9451</v>
      </c>
      <c r="G696" s="203" t="s">
        <v>12329</v>
      </c>
      <c r="H696" s="203" t="s">
        <v>12330</v>
      </c>
      <c r="I696" s="203" t="s">
        <v>9453</v>
      </c>
      <c r="J696" s="203" t="s">
        <v>12331</v>
      </c>
      <c r="K696" s="84">
        <v>45992</v>
      </c>
      <c r="L696" s="84">
        <v>45992</v>
      </c>
      <c r="M696" s="84">
        <v>46022</v>
      </c>
      <c r="N696" s="203" t="s">
        <v>10165</v>
      </c>
      <c r="O696" s="86">
        <v>3000000</v>
      </c>
      <c r="P696" s="203" t="s">
        <v>12332</v>
      </c>
      <c r="Q696" s="203" t="s">
        <v>12331</v>
      </c>
      <c r="R696" s="84">
        <v>45990</v>
      </c>
      <c r="S696" s="84">
        <v>45990</v>
      </c>
      <c r="T696" s="84"/>
      <c r="U696" s="84"/>
      <c r="V696" s="84"/>
      <c r="W696" s="203" t="s">
        <v>9457</v>
      </c>
    </row>
    <row r="697" spans="1:23" x14ac:dyDescent="0.3">
      <c r="A697" s="203" t="s">
        <v>1505</v>
      </c>
      <c r="B697" s="203" t="s">
        <v>1246</v>
      </c>
      <c r="C697" s="203" t="s">
        <v>13510</v>
      </c>
      <c r="D697" s="203" t="s">
        <v>13511</v>
      </c>
      <c r="E697" s="203" t="s">
        <v>13512</v>
      </c>
      <c r="F697" s="203" t="s">
        <v>9451</v>
      </c>
      <c r="G697" s="203" t="s">
        <v>13512</v>
      </c>
      <c r="H697" s="203" t="s">
        <v>13513</v>
      </c>
      <c r="I697" s="203" t="s">
        <v>9462</v>
      </c>
      <c r="J697" s="203" t="s">
        <v>13514</v>
      </c>
      <c r="K697" s="84">
        <v>45700</v>
      </c>
      <c r="L697" s="84">
        <v>45701</v>
      </c>
      <c r="M697" s="84">
        <v>45881</v>
      </c>
      <c r="N697" s="203" t="s">
        <v>13515</v>
      </c>
      <c r="O697" s="86">
        <v>23918382</v>
      </c>
      <c r="P697" s="203" t="s">
        <v>13516</v>
      </c>
      <c r="Q697" s="203" t="s">
        <v>13514</v>
      </c>
      <c r="R697" s="84">
        <v>45700</v>
      </c>
      <c r="S697" s="84">
        <v>45700</v>
      </c>
      <c r="T697" s="84"/>
      <c r="U697" s="84"/>
      <c r="V697" s="84"/>
      <c r="W697" s="203" t="s">
        <v>9457</v>
      </c>
    </row>
    <row r="698" spans="1:23" x14ac:dyDescent="0.3">
      <c r="A698" s="203" t="s">
        <v>1467</v>
      </c>
      <c r="B698" s="203" t="s">
        <v>1247</v>
      </c>
      <c r="C698" s="203" t="s">
        <v>12889</v>
      </c>
      <c r="D698" s="203" t="s">
        <v>12890</v>
      </c>
      <c r="E698" s="203" t="s">
        <v>12891</v>
      </c>
      <c r="F698" s="203" t="s">
        <v>9451</v>
      </c>
      <c r="G698" s="203" t="s">
        <v>12891</v>
      </c>
      <c r="H698" s="203" t="s">
        <v>12892</v>
      </c>
      <c r="I698" s="203" t="s">
        <v>9453</v>
      </c>
      <c r="J698" s="203" t="s">
        <v>12893</v>
      </c>
      <c r="K698" s="84">
        <v>46228</v>
      </c>
      <c r="L698" s="84">
        <v>46231</v>
      </c>
      <c r="M698" s="84">
        <v>46383</v>
      </c>
      <c r="N698" s="203" t="s">
        <v>12533</v>
      </c>
      <c r="O698" s="86">
        <v>21466750</v>
      </c>
      <c r="P698" s="203" t="s">
        <v>12894</v>
      </c>
      <c r="Q698" s="203" t="s">
        <v>12893</v>
      </c>
      <c r="R698" s="84">
        <v>46227</v>
      </c>
      <c r="S698" s="84">
        <v>46227</v>
      </c>
      <c r="T698" s="84"/>
      <c r="U698" s="84"/>
      <c r="V698" s="84"/>
      <c r="W698" s="203" t="s">
        <v>9457</v>
      </c>
    </row>
    <row r="699" spans="1:23" x14ac:dyDescent="0.3">
      <c r="A699" s="203" t="s">
        <v>5032</v>
      </c>
      <c r="B699" s="203" t="s">
        <v>1245</v>
      </c>
      <c r="C699" s="203" t="s">
        <v>11288</v>
      </c>
      <c r="D699" s="203" t="s">
        <v>11289</v>
      </c>
      <c r="E699" s="203" t="s">
        <v>11290</v>
      </c>
      <c r="F699" s="203" t="s">
        <v>9451</v>
      </c>
      <c r="G699" s="203" t="s">
        <v>11290</v>
      </c>
      <c r="H699" s="203" t="s">
        <v>11291</v>
      </c>
      <c r="I699" s="203" t="s">
        <v>9462</v>
      </c>
      <c r="J699" s="203" t="s">
        <v>11292</v>
      </c>
      <c r="K699" s="84">
        <v>45370</v>
      </c>
      <c r="L699" s="84">
        <v>45370</v>
      </c>
      <c r="M699" s="84">
        <v>45552</v>
      </c>
      <c r="N699" s="203" t="s">
        <v>11293</v>
      </c>
      <c r="O699" s="86">
        <v>19560876</v>
      </c>
      <c r="P699" s="203" t="s">
        <v>11294</v>
      </c>
      <c r="Q699" s="203" t="s">
        <v>11292</v>
      </c>
      <c r="R699" s="84">
        <v>45369</v>
      </c>
      <c r="S699" s="84">
        <v>45369</v>
      </c>
      <c r="T699" s="84"/>
      <c r="U699" s="84"/>
      <c r="V699" s="84"/>
      <c r="W699" s="203" t="s">
        <v>9457</v>
      </c>
    </row>
    <row r="700" spans="1:23" x14ac:dyDescent="0.3">
      <c r="A700" s="203" t="s">
        <v>1572</v>
      </c>
      <c r="B700" s="203" t="s">
        <v>1246</v>
      </c>
      <c r="C700" s="203" t="s">
        <v>13525</v>
      </c>
      <c r="D700" s="203" t="s">
        <v>13526</v>
      </c>
      <c r="E700" s="203" t="s">
        <v>13527</v>
      </c>
      <c r="F700" s="203" t="s">
        <v>9451</v>
      </c>
      <c r="G700" s="203" t="s">
        <v>13527</v>
      </c>
      <c r="H700" s="203" t="s">
        <v>13528</v>
      </c>
      <c r="I700" s="203" t="s">
        <v>9453</v>
      </c>
      <c r="J700" s="203" t="s">
        <v>13529</v>
      </c>
      <c r="K700" s="84">
        <v>45922</v>
      </c>
      <c r="L700" s="84">
        <v>45923</v>
      </c>
      <c r="M700" s="84">
        <v>46009</v>
      </c>
      <c r="N700" s="203" t="s">
        <v>13530</v>
      </c>
      <c r="O700" s="86">
        <v>9000000</v>
      </c>
      <c r="P700" s="203" t="s">
        <v>13531</v>
      </c>
      <c r="Q700" s="203" t="s">
        <v>13529</v>
      </c>
      <c r="R700" s="84">
        <v>45919</v>
      </c>
      <c r="S700" s="84">
        <v>45919</v>
      </c>
      <c r="T700" s="84"/>
      <c r="U700" s="84"/>
      <c r="V700" s="84"/>
      <c r="W700" s="203" t="s">
        <v>9457</v>
      </c>
    </row>
    <row r="701" spans="1:23" x14ac:dyDescent="0.3">
      <c r="A701" s="203" t="s">
        <v>1605</v>
      </c>
      <c r="B701" s="203" t="s">
        <v>1247</v>
      </c>
      <c r="C701" s="203" t="s">
        <v>13538</v>
      </c>
      <c r="D701" s="203" t="s">
        <v>13539</v>
      </c>
      <c r="E701" s="203" t="s">
        <v>13540</v>
      </c>
      <c r="F701" s="203" t="s">
        <v>9451</v>
      </c>
      <c r="G701" s="203" t="s">
        <v>13540</v>
      </c>
      <c r="H701" s="203" t="s">
        <v>13541</v>
      </c>
      <c r="I701" s="203" t="s">
        <v>9453</v>
      </c>
      <c r="J701" s="203" t="s">
        <v>13191</v>
      </c>
      <c r="K701" s="84">
        <v>46045</v>
      </c>
      <c r="L701" s="84">
        <v>46048</v>
      </c>
      <c r="M701" s="84">
        <v>46228</v>
      </c>
      <c r="N701" s="203" t="s">
        <v>9491</v>
      </c>
      <c r="O701" s="86">
        <v>17064468</v>
      </c>
      <c r="P701" s="203" t="s">
        <v>13542</v>
      </c>
      <c r="Q701" s="203" t="s">
        <v>13191</v>
      </c>
      <c r="R701" s="84">
        <v>46044</v>
      </c>
      <c r="S701" s="84">
        <v>46044</v>
      </c>
      <c r="T701" s="84"/>
      <c r="U701" s="84"/>
      <c r="V701" s="84"/>
      <c r="W701" s="203" t="s">
        <v>9457</v>
      </c>
    </row>
    <row r="702" spans="1:23" x14ac:dyDescent="0.3">
      <c r="A702" s="203" t="s">
        <v>1605</v>
      </c>
      <c r="B702" s="203" t="s">
        <v>1247</v>
      </c>
      <c r="C702" s="203" t="s">
        <v>13543</v>
      </c>
      <c r="D702" s="203" t="s">
        <v>13544</v>
      </c>
      <c r="E702" s="203" t="s">
        <v>13545</v>
      </c>
      <c r="F702" s="203" t="s">
        <v>9451</v>
      </c>
      <c r="G702" s="203" t="s">
        <v>13545</v>
      </c>
      <c r="H702" s="203" t="s">
        <v>13546</v>
      </c>
      <c r="I702" s="203" t="s">
        <v>9453</v>
      </c>
      <c r="J702" s="203" t="s">
        <v>13547</v>
      </c>
      <c r="K702" s="84">
        <v>46041</v>
      </c>
      <c r="L702" s="84">
        <v>46041</v>
      </c>
      <c r="M702" s="84">
        <v>46221</v>
      </c>
      <c r="N702" s="203" t="s">
        <v>13548</v>
      </c>
      <c r="O702" s="86">
        <v>31960242</v>
      </c>
      <c r="P702" s="203" t="s">
        <v>13549</v>
      </c>
      <c r="Q702" s="203" t="s">
        <v>13547</v>
      </c>
      <c r="R702" s="84">
        <v>46041</v>
      </c>
      <c r="S702" s="84">
        <v>46041</v>
      </c>
      <c r="T702" s="84"/>
      <c r="U702" s="84"/>
      <c r="V702" s="84"/>
      <c r="W702" s="203" t="s">
        <v>9457</v>
      </c>
    </row>
    <row r="703" spans="1:23" x14ac:dyDescent="0.3">
      <c r="A703" s="203" t="s">
        <v>1476</v>
      </c>
      <c r="B703" s="203" t="s">
        <v>1246</v>
      </c>
      <c r="C703" s="203" t="s">
        <v>13550</v>
      </c>
      <c r="D703" s="203" t="s">
        <v>13551</v>
      </c>
      <c r="E703" s="203" t="s">
        <v>13552</v>
      </c>
      <c r="F703" s="203" t="s">
        <v>9451</v>
      </c>
      <c r="G703" s="203" t="s">
        <v>13552</v>
      </c>
      <c r="H703" s="203" t="s">
        <v>13553</v>
      </c>
      <c r="I703" s="203" t="s">
        <v>9462</v>
      </c>
      <c r="J703" s="203" t="s">
        <v>13554</v>
      </c>
      <c r="K703" s="84">
        <v>45696</v>
      </c>
      <c r="L703" s="84">
        <v>45698</v>
      </c>
      <c r="M703" s="84">
        <v>45878</v>
      </c>
      <c r="N703" s="203" t="s">
        <v>13555</v>
      </c>
      <c r="O703" s="86">
        <v>29675250</v>
      </c>
      <c r="P703" s="203" t="s">
        <v>13556</v>
      </c>
      <c r="Q703" s="203" t="s">
        <v>13554</v>
      </c>
      <c r="R703" s="84">
        <v>45696</v>
      </c>
      <c r="S703" s="84">
        <v>45696</v>
      </c>
      <c r="T703" s="84"/>
      <c r="U703" s="84"/>
      <c r="V703" s="84"/>
      <c r="W703" s="203" t="s">
        <v>9457</v>
      </c>
    </row>
    <row r="704" spans="1:23" x14ac:dyDescent="0.3">
      <c r="A704" s="203" t="s">
        <v>1476</v>
      </c>
      <c r="B704" s="203" t="s">
        <v>1246</v>
      </c>
      <c r="C704" s="203" t="s">
        <v>13657</v>
      </c>
      <c r="D704" s="203" t="s">
        <v>13658</v>
      </c>
      <c r="E704" s="203" t="s">
        <v>13659</v>
      </c>
      <c r="F704" s="203" t="s">
        <v>9451</v>
      </c>
      <c r="G704" s="203" t="s">
        <v>13659</v>
      </c>
      <c r="H704" s="203" t="s">
        <v>13660</v>
      </c>
      <c r="I704" s="203" t="s">
        <v>9453</v>
      </c>
      <c r="J704" s="203" t="s">
        <v>13661</v>
      </c>
      <c r="K704" s="84">
        <v>45972</v>
      </c>
      <c r="L704" s="84">
        <v>45972</v>
      </c>
      <c r="M704" s="84">
        <v>46022</v>
      </c>
      <c r="N704" s="203" t="s">
        <v>13662</v>
      </c>
      <c r="O704" s="86">
        <v>7972794</v>
      </c>
      <c r="P704" s="203" t="s">
        <v>13663</v>
      </c>
      <c r="Q704" s="203" t="s">
        <v>13661</v>
      </c>
      <c r="R704" s="84">
        <v>45961</v>
      </c>
      <c r="S704" s="84">
        <v>45961</v>
      </c>
      <c r="T704" s="84"/>
      <c r="U704" s="84"/>
      <c r="V704" s="84"/>
      <c r="W704" s="203" t="s">
        <v>9457</v>
      </c>
    </row>
    <row r="705" spans="1:23" x14ac:dyDescent="0.3">
      <c r="A705" s="203" t="s">
        <v>2940</v>
      </c>
      <c r="B705" s="203" t="s">
        <v>1245</v>
      </c>
      <c r="C705" s="203" t="s">
        <v>13787</v>
      </c>
      <c r="D705" s="203" t="s">
        <v>13788</v>
      </c>
      <c r="E705" s="203" t="s">
        <v>13789</v>
      </c>
      <c r="F705" s="203" t="s">
        <v>9451</v>
      </c>
      <c r="G705" s="203" t="s">
        <v>13789</v>
      </c>
      <c r="H705" s="203" t="s">
        <v>13790</v>
      </c>
      <c r="I705" s="203" t="s">
        <v>9462</v>
      </c>
      <c r="J705" s="203" t="s">
        <v>13791</v>
      </c>
      <c r="K705" s="84">
        <v>45596</v>
      </c>
      <c r="L705" s="84">
        <v>45596</v>
      </c>
      <c r="M705" s="84">
        <v>45656</v>
      </c>
      <c r="N705" s="203" t="s">
        <v>13792</v>
      </c>
      <c r="O705" s="86">
        <v>9891750</v>
      </c>
      <c r="P705" s="203" t="s">
        <v>13793</v>
      </c>
      <c r="Q705" s="203" t="s">
        <v>13791</v>
      </c>
      <c r="R705" s="84">
        <v>45596</v>
      </c>
      <c r="S705" s="84">
        <v>45596</v>
      </c>
      <c r="T705" s="84"/>
      <c r="U705" s="84"/>
      <c r="V705" s="84"/>
      <c r="W705" s="203" t="s">
        <v>9457</v>
      </c>
    </row>
    <row r="706" spans="1:23" x14ac:dyDescent="0.3">
      <c r="A706" s="203" t="s">
        <v>2940</v>
      </c>
      <c r="B706" s="203" t="s">
        <v>1245</v>
      </c>
      <c r="C706" s="203" t="s">
        <v>13571</v>
      </c>
      <c r="D706" s="203" t="s">
        <v>13572</v>
      </c>
      <c r="E706" s="203" t="s">
        <v>13573</v>
      </c>
      <c r="F706" s="203" t="s">
        <v>9451</v>
      </c>
      <c r="G706" s="203" t="s">
        <v>13573</v>
      </c>
      <c r="H706" s="203" t="s">
        <v>13574</v>
      </c>
      <c r="I706" s="203" t="s">
        <v>9462</v>
      </c>
      <c r="J706" s="203" t="s">
        <v>13575</v>
      </c>
      <c r="K706" s="84">
        <v>45597</v>
      </c>
      <c r="L706" s="84">
        <v>45597</v>
      </c>
      <c r="M706" s="84">
        <v>45657</v>
      </c>
      <c r="N706" s="203" t="s">
        <v>11512</v>
      </c>
      <c r="O706" s="86">
        <v>7972794</v>
      </c>
      <c r="P706" s="203" t="s">
        <v>13576</v>
      </c>
      <c r="Q706" s="203" t="s">
        <v>13575</v>
      </c>
      <c r="R706" s="84">
        <v>45597</v>
      </c>
      <c r="S706" s="84">
        <v>45597</v>
      </c>
      <c r="T706" s="84"/>
      <c r="U706" s="84"/>
      <c r="V706" s="84"/>
      <c r="W706" s="203" t="s">
        <v>9457</v>
      </c>
    </row>
    <row r="707" spans="1:23" x14ac:dyDescent="0.3">
      <c r="A707" s="203" t="s">
        <v>1605</v>
      </c>
      <c r="B707" s="203" t="s">
        <v>1247</v>
      </c>
      <c r="C707" s="203" t="s">
        <v>12017</v>
      </c>
      <c r="D707" s="203" t="s">
        <v>12018</v>
      </c>
      <c r="E707" s="203" t="s">
        <v>12019</v>
      </c>
      <c r="F707" s="203" t="s">
        <v>9451</v>
      </c>
      <c r="G707" s="203" t="s">
        <v>12019</v>
      </c>
      <c r="H707" s="203" t="s">
        <v>12020</v>
      </c>
      <c r="I707" s="203" t="s">
        <v>9453</v>
      </c>
      <c r="J707" s="203" t="s">
        <v>12021</v>
      </c>
      <c r="K707" s="84">
        <v>46237</v>
      </c>
      <c r="L707" s="84">
        <v>46247</v>
      </c>
      <c r="M707" s="84">
        <v>46387</v>
      </c>
      <c r="N707" s="203" t="s">
        <v>12022</v>
      </c>
      <c r="O707" s="86">
        <v>21466750</v>
      </c>
      <c r="P707" s="203" t="s">
        <v>12023</v>
      </c>
      <c r="Q707" s="203" t="s">
        <v>12021</v>
      </c>
      <c r="R707" s="84">
        <v>46234</v>
      </c>
      <c r="S707" s="84">
        <v>46234</v>
      </c>
      <c r="T707" s="84"/>
      <c r="U707" s="84"/>
      <c r="V707" s="84"/>
      <c r="W707" s="203" t="s">
        <v>9457</v>
      </c>
    </row>
    <row r="708" spans="1:23" x14ac:dyDescent="0.3">
      <c r="A708" s="203" t="s">
        <v>1505</v>
      </c>
      <c r="B708" s="203" t="s">
        <v>1246</v>
      </c>
      <c r="C708" s="203" t="s">
        <v>13582</v>
      </c>
      <c r="D708" s="203" t="s">
        <v>13583</v>
      </c>
      <c r="E708" s="203" t="s">
        <v>13584</v>
      </c>
      <c r="F708" s="203" t="s">
        <v>9451</v>
      </c>
      <c r="G708" s="203" t="s">
        <v>13584</v>
      </c>
      <c r="H708" s="203" t="s">
        <v>13585</v>
      </c>
      <c r="I708" s="203" t="s">
        <v>9462</v>
      </c>
      <c r="J708" s="203" t="s">
        <v>13586</v>
      </c>
      <c r="K708" s="84">
        <v>45697</v>
      </c>
      <c r="L708" s="84">
        <v>45698</v>
      </c>
      <c r="M708" s="84">
        <v>45878</v>
      </c>
      <c r="N708" s="203" t="s">
        <v>12674</v>
      </c>
      <c r="O708" s="86">
        <v>23918382</v>
      </c>
      <c r="P708" s="203" t="s">
        <v>13587</v>
      </c>
      <c r="Q708" s="203" t="s">
        <v>13586</v>
      </c>
      <c r="R708" s="84">
        <v>45697</v>
      </c>
      <c r="S708" s="84">
        <v>45697</v>
      </c>
      <c r="T708" s="84"/>
      <c r="U708" s="84"/>
      <c r="V708" s="84"/>
      <c r="W708" s="203" t="s">
        <v>9457</v>
      </c>
    </row>
    <row r="709" spans="1:23" x14ac:dyDescent="0.3">
      <c r="A709" s="203" t="s">
        <v>1505</v>
      </c>
      <c r="B709" s="203" t="s">
        <v>1246</v>
      </c>
      <c r="C709" s="203" t="s">
        <v>10338</v>
      </c>
      <c r="D709" s="203" t="s">
        <v>10339</v>
      </c>
      <c r="E709" s="203" t="s">
        <v>10340</v>
      </c>
      <c r="F709" s="203" t="s">
        <v>9451</v>
      </c>
      <c r="G709" s="203" t="s">
        <v>10340</v>
      </c>
      <c r="H709" s="203" t="s">
        <v>10341</v>
      </c>
      <c r="I709" s="203" t="s">
        <v>9462</v>
      </c>
      <c r="J709" s="203" t="s">
        <v>10342</v>
      </c>
      <c r="K709" s="84">
        <v>45702</v>
      </c>
      <c r="L709" s="84">
        <v>45702</v>
      </c>
      <c r="M709" s="84">
        <v>45881</v>
      </c>
      <c r="N709" s="203" t="s">
        <v>10343</v>
      </c>
      <c r="O709" s="86">
        <v>23918382</v>
      </c>
      <c r="P709" s="203" t="s">
        <v>10344</v>
      </c>
      <c r="Q709" s="203" t="s">
        <v>10342</v>
      </c>
      <c r="R709" s="84">
        <v>45700</v>
      </c>
      <c r="S709" s="84">
        <v>45700</v>
      </c>
      <c r="T709" s="84"/>
      <c r="U709" s="84"/>
      <c r="V709" s="84"/>
      <c r="W709" s="203" t="s">
        <v>9457</v>
      </c>
    </row>
    <row r="710" spans="1:23" x14ac:dyDescent="0.3">
      <c r="A710" s="203" t="s">
        <v>1467</v>
      </c>
      <c r="B710" s="203" t="s">
        <v>1247</v>
      </c>
      <c r="C710" s="203" t="s">
        <v>13588</v>
      </c>
      <c r="D710" s="203" t="s">
        <v>9471</v>
      </c>
      <c r="E710" s="203" t="s">
        <v>13589</v>
      </c>
      <c r="F710" s="203" t="s">
        <v>9451</v>
      </c>
      <c r="G710" s="203"/>
      <c r="H710" s="203"/>
      <c r="I710" s="203"/>
      <c r="J710" s="203"/>
      <c r="K710" s="84"/>
      <c r="L710" s="84"/>
      <c r="M710" s="84"/>
      <c r="N710" s="203"/>
      <c r="O710" s="86"/>
      <c r="P710" s="203"/>
      <c r="Q710" s="203"/>
      <c r="R710" s="84"/>
      <c r="S710" s="84"/>
      <c r="T710" s="84"/>
      <c r="U710" s="84"/>
      <c r="V710" s="84"/>
      <c r="W710" s="203" t="s">
        <v>9739</v>
      </c>
    </row>
    <row r="711" spans="1:23" x14ac:dyDescent="0.3">
      <c r="A711" s="203" t="s">
        <v>1665</v>
      </c>
      <c r="B711" s="203" t="s">
        <v>1247</v>
      </c>
      <c r="C711" s="203" t="s">
        <v>13590</v>
      </c>
      <c r="D711" s="203" t="s">
        <v>13591</v>
      </c>
      <c r="E711" s="203" t="s">
        <v>13592</v>
      </c>
      <c r="F711" s="203" t="s">
        <v>9451</v>
      </c>
      <c r="G711" s="203" t="s">
        <v>13592</v>
      </c>
      <c r="H711" s="203" t="s">
        <v>13593</v>
      </c>
      <c r="I711" s="203" t="s">
        <v>9504</v>
      </c>
      <c r="J711" s="203" t="s">
        <v>13594</v>
      </c>
      <c r="K711" s="84">
        <v>46046</v>
      </c>
      <c r="L711" s="84">
        <v>46048</v>
      </c>
      <c r="M711" s="84">
        <v>46167</v>
      </c>
      <c r="N711" s="203" t="s">
        <v>12214</v>
      </c>
      <c r="O711" s="86">
        <v>16000000</v>
      </c>
      <c r="P711" s="203" t="s">
        <v>13595</v>
      </c>
      <c r="Q711" s="203" t="s">
        <v>13594</v>
      </c>
      <c r="R711" s="84">
        <v>46045</v>
      </c>
      <c r="S711" s="84">
        <v>46045</v>
      </c>
      <c r="T711" s="84"/>
      <c r="U711" s="84"/>
      <c r="V711" s="84"/>
      <c r="W711" s="203" t="s">
        <v>9457</v>
      </c>
    </row>
    <row r="712" spans="1:23" x14ac:dyDescent="0.3">
      <c r="A712" s="203" t="s">
        <v>1505</v>
      </c>
      <c r="B712" s="203" t="s">
        <v>1246</v>
      </c>
      <c r="C712" s="203" t="s">
        <v>15828</v>
      </c>
      <c r="D712" s="203" t="s">
        <v>15829</v>
      </c>
      <c r="E712" s="203" t="s">
        <v>15830</v>
      </c>
      <c r="F712" s="203" t="s">
        <v>9451</v>
      </c>
      <c r="G712" s="203" t="s">
        <v>15830</v>
      </c>
      <c r="H712" s="203" t="s">
        <v>15831</v>
      </c>
      <c r="I712" s="203" t="s">
        <v>9462</v>
      </c>
      <c r="J712" s="203" t="s">
        <v>15832</v>
      </c>
      <c r="K712" s="84">
        <v>45937</v>
      </c>
      <c r="L712" s="84">
        <v>45938</v>
      </c>
      <c r="M712" s="84">
        <v>46022</v>
      </c>
      <c r="N712" s="203" t="s">
        <v>12001</v>
      </c>
      <c r="O712" s="86">
        <v>11294791</v>
      </c>
      <c r="P712" s="203" t="s">
        <v>15833</v>
      </c>
      <c r="Q712" s="203" t="s">
        <v>15832</v>
      </c>
      <c r="R712" s="84">
        <v>45933</v>
      </c>
      <c r="S712" s="84">
        <v>45933</v>
      </c>
      <c r="T712" s="84"/>
      <c r="U712" s="84"/>
      <c r="V712" s="84"/>
      <c r="W712" s="203" t="s">
        <v>9457</v>
      </c>
    </row>
    <row r="713" spans="1:23" x14ac:dyDescent="0.3">
      <c r="A713" s="203" t="s">
        <v>1754</v>
      </c>
      <c r="B713" s="203" t="s">
        <v>1247</v>
      </c>
      <c r="C713" s="203" t="s">
        <v>13503</v>
      </c>
      <c r="D713" s="203" t="s">
        <v>13504</v>
      </c>
      <c r="E713" s="203" t="s">
        <v>13505</v>
      </c>
      <c r="F713" s="203" t="s">
        <v>9451</v>
      </c>
      <c r="G713" s="203" t="s">
        <v>13505</v>
      </c>
      <c r="H713" s="203" t="s">
        <v>13506</v>
      </c>
      <c r="I713" s="203" t="s">
        <v>9453</v>
      </c>
      <c r="J713" s="203" t="s">
        <v>13507</v>
      </c>
      <c r="K713" s="84">
        <v>46037</v>
      </c>
      <c r="L713" s="84">
        <v>46037</v>
      </c>
      <c r="M713" s="84">
        <v>46279</v>
      </c>
      <c r="N713" s="203" t="s">
        <v>13508</v>
      </c>
      <c r="O713" s="86">
        <v>40000000</v>
      </c>
      <c r="P713" s="203" t="s">
        <v>13509</v>
      </c>
      <c r="Q713" s="203" t="s">
        <v>13507</v>
      </c>
      <c r="R713" s="84">
        <v>46036</v>
      </c>
      <c r="S713" s="84">
        <v>46036</v>
      </c>
      <c r="T713" s="84"/>
      <c r="U713" s="84"/>
      <c r="V713" s="84"/>
      <c r="W713" s="203" t="s">
        <v>9457</v>
      </c>
    </row>
    <row r="714" spans="1:23" x14ac:dyDescent="0.3">
      <c r="A714" s="203" t="s">
        <v>1605</v>
      </c>
      <c r="B714" s="203" t="s">
        <v>1247</v>
      </c>
      <c r="C714" s="203" t="s">
        <v>13623</v>
      </c>
      <c r="D714" s="203" t="s">
        <v>13624</v>
      </c>
      <c r="E714" s="203" t="s">
        <v>13625</v>
      </c>
      <c r="F714" s="203" t="s">
        <v>9451</v>
      </c>
      <c r="G714" s="203" t="s">
        <v>13625</v>
      </c>
      <c r="H714" s="203" t="s">
        <v>13626</v>
      </c>
      <c r="I714" s="203" t="s">
        <v>9453</v>
      </c>
      <c r="J714" s="203" t="s">
        <v>13627</v>
      </c>
      <c r="K714" s="84">
        <v>46046</v>
      </c>
      <c r="L714" s="84">
        <v>46049</v>
      </c>
      <c r="M714" s="84">
        <v>46229</v>
      </c>
      <c r="N714" s="203" t="s">
        <v>10956</v>
      </c>
      <c r="O714" s="86">
        <v>31960242</v>
      </c>
      <c r="P714" s="203" t="s">
        <v>13628</v>
      </c>
      <c r="Q714" s="203" t="s">
        <v>13627</v>
      </c>
      <c r="R714" s="84">
        <v>46045</v>
      </c>
      <c r="S714" s="84">
        <v>46045</v>
      </c>
      <c r="T714" s="84"/>
      <c r="U714" s="84"/>
      <c r="V714" s="84"/>
      <c r="W714" s="203" t="s">
        <v>9457</v>
      </c>
    </row>
    <row r="715" spans="1:23" x14ac:dyDescent="0.3">
      <c r="A715" s="203" t="s">
        <v>1447</v>
      </c>
      <c r="B715" s="203" t="s">
        <v>1246</v>
      </c>
      <c r="C715" s="203" t="s">
        <v>13636</v>
      </c>
      <c r="D715" s="203" t="s">
        <v>13637</v>
      </c>
      <c r="E715" s="203" t="s">
        <v>13638</v>
      </c>
      <c r="F715" s="203" t="s">
        <v>9451</v>
      </c>
      <c r="G715" s="203" t="s">
        <v>13638</v>
      </c>
      <c r="H715" s="203" t="s">
        <v>13639</v>
      </c>
      <c r="I715" s="203" t="s">
        <v>9462</v>
      </c>
      <c r="J715" s="203" t="s">
        <v>13640</v>
      </c>
      <c r="K715" s="84">
        <v>45989</v>
      </c>
      <c r="L715" s="84">
        <v>45987</v>
      </c>
      <c r="M715" s="84">
        <v>46019</v>
      </c>
      <c r="N715" s="203" t="s">
        <v>13641</v>
      </c>
      <c r="O715" s="86">
        <v>2643243</v>
      </c>
      <c r="P715" s="203" t="s">
        <v>13642</v>
      </c>
      <c r="Q715" s="203" t="s">
        <v>13640</v>
      </c>
      <c r="R715" s="84">
        <v>45989</v>
      </c>
      <c r="S715" s="84">
        <v>45989</v>
      </c>
      <c r="T715" s="84"/>
      <c r="U715" s="84"/>
      <c r="V715" s="84"/>
      <c r="W715" s="203" t="s">
        <v>9457</v>
      </c>
    </row>
    <row r="716" spans="1:23" x14ac:dyDescent="0.3">
      <c r="A716" s="203" t="s">
        <v>1605</v>
      </c>
      <c r="B716" s="203" t="s">
        <v>1247</v>
      </c>
      <c r="C716" s="203" t="s">
        <v>13643</v>
      </c>
      <c r="D716" s="203" t="s">
        <v>13644</v>
      </c>
      <c r="E716" s="203" t="s">
        <v>13645</v>
      </c>
      <c r="F716" s="203" t="s">
        <v>9451</v>
      </c>
      <c r="G716" s="203" t="s">
        <v>13645</v>
      </c>
      <c r="H716" s="203" t="s">
        <v>13646</v>
      </c>
      <c r="I716" s="203" t="s">
        <v>9453</v>
      </c>
      <c r="J716" s="203" t="s">
        <v>13647</v>
      </c>
      <c r="K716" s="84">
        <v>46047</v>
      </c>
      <c r="L716" s="84">
        <v>46048</v>
      </c>
      <c r="M716" s="84">
        <v>46228</v>
      </c>
      <c r="N716" s="203" t="s">
        <v>13648</v>
      </c>
      <c r="O716" s="86">
        <v>25760100</v>
      </c>
      <c r="P716" s="203" t="s">
        <v>13649</v>
      </c>
      <c r="Q716" s="203" t="s">
        <v>13647</v>
      </c>
      <c r="R716" s="84">
        <v>46047</v>
      </c>
      <c r="S716" s="84">
        <v>46047</v>
      </c>
      <c r="T716" s="84"/>
      <c r="U716" s="84"/>
      <c r="V716" s="84"/>
      <c r="W716" s="203" t="s">
        <v>9457</v>
      </c>
    </row>
    <row r="717" spans="1:23" x14ac:dyDescent="0.3">
      <c r="A717" s="203" t="s">
        <v>1514</v>
      </c>
      <c r="B717" s="203" t="s">
        <v>1246</v>
      </c>
      <c r="C717" s="203" t="s">
        <v>13650</v>
      </c>
      <c r="D717" s="203" t="s">
        <v>13651</v>
      </c>
      <c r="E717" s="203" t="s">
        <v>13652</v>
      </c>
      <c r="F717" s="203" t="s">
        <v>9451</v>
      </c>
      <c r="G717" s="203" t="s">
        <v>13652</v>
      </c>
      <c r="H717" s="203" t="s">
        <v>13653</v>
      </c>
      <c r="I717" s="203" t="s">
        <v>9453</v>
      </c>
      <c r="J717" s="203" t="s">
        <v>13654</v>
      </c>
      <c r="K717" s="84">
        <v>46021</v>
      </c>
      <c r="L717" s="84">
        <v>46041</v>
      </c>
      <c r="M717" s="84">
        <v>46160</v>
      </c>
      <c r="N717" s="203" t="s">
        <v>13655</v>
      </c>
      <c r="O717" s="86">
        <v>130981663</v>
      </c>
      <c r="P717" s="203" t="s">
        <v>13656</v>
      </c>
      <c r="Q717" s="203" t="s">
        <v>13654</v>
      </c>
      <c r="R717" s="84">
        <v>45996</v>
      </c>
      <c r="S717" s="84">
        <v>45996</v>
      </c>
      <c r="T717" s="84">
        <v>46003</v>
      </c>
      <c r="U717" s="84">
        <v>46003</v>
      </c>
      <c r="V717" s="84">
        <v>46003</v>
      </c>
      <c r="W717" s="203" t="s">
        <v>9457</v>
      </c>
    </row>
    <row r="718" spans="1:23" x14ac:dyDescent="0.3">
      <c r="A718" s="203" t="s">
        <v>1572</v>
      </c>
      <c r="B718" s="203" t="s">
        <v>1246</v>
      </c>
      <c r="C718" s="203" t="s">
        <v>13664</v>
      </c>
      <c r="D718" s="203" t="s">
        <v>13665</v>
      </c>
      <c r="E718" s="203" t="s">
        <v>13666</v>
      </c>
      <c r="F718" s="203" t="s">
        <v>9451</v>
      </c>
      <c r="G718" s="203" t="s">
        <v>13666</v>
      </c>
      <c r="H718" s="203" t="s">
        <v>13667</v>
      </c>
      <c r="I718" s="203" t="s">
        <v>9453</v>
      </c>
      <c r="J718" s="203" t="s">
        <v>13668</v>
      </c>
      <c r="K718" s="84">
        <v>45988</v>
      </c>
      <c r="L718" s="84">
        <v>45989</v>
      </c>
      <c r="M718" s="84">
        <v>46016</v>
      </c>
      <c r="N718" s="203" t="s">
        <v>13669</v>
      </c>
      <c r="O718" s="86">
        <v>4000000</v>
      </c>
      <c r="P718" s="203" t="s">
        <v>13670</v>
      </c>
      <c r="Q718" s="203" t="s">
        <v>13668</v>
      </c>
      <c r="R718" s="84">
        <v>45987</v>
      </c>
      <c r="S718" s="84">
        <v>45987</v>
      </c>
      <c r="T718" s="84"/>
      <c r="U718" s="84"/>
      <c r="V718" s="84"/>
      <c r="W718" s="203" t="s">
        <v>9457</v>
      </c>
    </row>
    <row r="719" spans="1:23" x14ac:dyDescent="0.3">
      <c r="A719" s="203" t="s">
        <v>5454</v>
      </c>
      <c r="B719" s="203" t="s">
        <v>1245</v>
      </c>
      <c r="C719" s="203" t="s">
        <v>13671</v>
      </c>
      <c r="D719" s="203" t="s">
        <v>13672</v>
      </c>
      <c r="E719" s="203" t="s">
        <v>13673</v>
      </c>
      <c r="F719" s="203" t="s">
        <v>9451</v>
      </c>
      <c r="G719" s="203" t="s">
        <v>13673</v>
      </c>
      <c r="H719" s="203" t="s">
        <v>13674</v>
      </c>
      <c r="I719" s="203" t="s">
        <v>9453</v>
      </c>
      <c r="J719" s="203" t="s">
        <v>13675</v>
      </c>
      <c r="K719" s="84">
        <v>45581</v>
      </c>
      <c r="L719" s="84">
        <v>45581</v>
      </c>
      <c r="M719" s="84">
        <v>45641</v>
      </c>
      <c r="N719" s="203" t="s">
        <v>13676</v>
      </c>
      <c r="O719" s="86">
        <v>9000000</v>
      </c>
      <c r="P719" s="203" t="s">
        <v>13677</v>
      </c>
      <c r="Q719" s="203" t="s">
        <v>13675</v>
      </c>
      <c r="R719" s="84">
        <v>45580</v>
      </c>
      <c r="S719" s="84">
        <v>45580</v>
      </c>
      <c r="T719" s="84"/>
      <c r="U719" s="84"/>
      <c r="V719" s="84"/>
      <c r="W719" s="203" t="s">
        <v>9457</v>
      </c>
    </row>
    <row r="720" spans="1:23" x14ac:dyDescent="0.3">
      <c r="A720" s="203" t="s">
        <v>1665</v>
      </c>
      <c r="B720" s="203" t="s">
        <v>1247</v>
      </c>
      <c r="C720" s="203" t="s">
        <v>13688</v>
      </c>
      <c r="D720" s="203" t="s">
        <v>13689</v>
      </c>
      <c r="E720" s="203" t="s">
        <v>13690</v>
      </c>
      <c r="F720" s="203" t="s">
        <v>9451</v>
      </c>
      <c r="G720" s="203" t="s">
        <v>13690</v>
      </c>
      <c r="H720" s="203" t="s">
        <v>13691</v>
      </c>
      <c r="I720" s="203" t="s">
        <v>9504</v>
      </c>
      <c r="J720" s="203" t="s">
        <v>13692</v>
      </c>
      <c r="K720" s="84">
        <v>46044</v>
      </c>
      <c r="L720" s="84">
        <v>46045</v>
      </c>
      <c r="M720" s="84">
        <v>46164</v>
      </c>
      <c r="N720" s="203" t="s">
        <v>13693</v>
      </c>
      <c r="O720" s="86">
        <v>18000000</v>
      </c>
      <c r="P720" s="203" t="s">
        <v>13694</v>
      </c>
      <c r="Q720" s="203" t="s">
        <v>13692</v>
      </c>
      <c r="R720" s="84">
        <v>46044</v>
      </c>
      <c r="S720" s="84">
        <v>46044</v>
      </c>
      <c r="T720" s="84"/>
      <c r="U720" s="84"/>
      <c r="V720" s="84"/>
      <c r="W720" s="203" t="s">
        <v>9457</v>
      </c>
    </row>
    <row r="721" spans="1:23" x14ac:dyDescent="0.3">
      <c r="A721" s="203" t="s">
        <v>2940</v>
      </c>
      <c r="B721" s="203" t="s">
        <v>1245</v>
      </c>
      <c r="C721" s="203" t="s">
        <v>13695</v>
      </c>
      <c r="D721" s="203" t="s">
        <v>13696</v>
      </c>
      <c r="E721" s="203" t="s">
        <v>13697</v>
      </c>
      <c r="F721" s="203" t="s">
        <v>9451</v>
      </c>
      <c r="G721" s="203" t="s">
        <v>13697</v>
      </c>
      <c r="H721" s="203" t="s">
        <v>13698</v>
      </c>
      <c r="I721" s="203" t="s">
        <v>9462</v>
      </c>
      <c r="J721" s="203" t="s">
        <v>13699</v>
      </c>
      <c r="K721" s="84">
        <v>45595</v>
      </c>
      <c r="L721" s="84">
        <v>45597</v>
      </c>
      <c r="M721" s="84">
        <v>45657</v>
      </c>
      <c r="N721" s="203" t="s">
        <v>13700</v>
      </c>
      <c r="O721" s="86">
        <v>7972794</v>
      </c>
      <c r="P721" s="203" t="s">
        <v>13701</v>
      </c>
      <c r="Q721" s="203" t="s">
        <v>13699</v>
      </c>
      <c r="R721" s="84">
        <v>45594</v>
      </c>
      <c r="S721" s="84">
        <v>45594</v>
      </c>
      <c r="T721" s="84"/>
      <c r="U721" s="84"/>
      <c r="V721" s="84"/>
      <c r="W721" s="203" t="s">
        <v>9457</v>
      </c>
    </row>
    <row r="722" spans="1:23" x14ac:dyDescent="0.3">
      <c r="A722" s="203" t="s">
        <v>1476</v>
      </c>
      <c r="B722" s="203" t="s">
        <v>1246</v>
      </c>
      <c r="C722" s="203" t="s">
        <v>13702</v>
      </c>
      <c r="D722" s="203" t="s">
        <v>13703</v>
      </c>
      <c r="E722" s="203" t="s">
        <v>13704</v>
      </c>
      <c r="F722" s="203" t="s">
        <v>9451</v>
      </c>
      <c r="G722" s="203" t="s">
        <v>13704</v>
      </c>
      <c r="H722" s="203" t="s">
        <v>13705</v>
      </c>
      <c r="I722" s="203" t="s">
        <v>9462</v>
      </c>
      <c r="J722" s="203" t="s">
        <v>11409</v>
      </c>
      <c r="K722" s="84">
        <v>45700</v>
      </c>
      <c r="L722" s="84">
        <v>45700</v>
      </c>
      <c r="M722" s="84">
        <v>45879</v>
      </c>
      <c r="N722" s="203" t="s">
        <v>10621</v>
      </c>
      <c r="O722" s="86">
        <v>23918382</v>
      </c>
      <c r="P722" s="203" t="s">
        <v>13706</v>
      </c>
      <c r="Q722" s="203" t="s">
        <v>11409</v>
      </c>
      <c r="R722" s="84">
        <v>45698</v>
      </c>
      <c r="S722" s="84">
        <v>45698</v>
      </c>
      <c r="T722" s="84"/>
      <c r="U722" s="84"/>
      <c r="V722" s="84"/>
      <c r="W722" s="203" t="s">
        <v>9457</v>
      </c>
    </row>
    <row r="723" spans="1:23" x14ac:dyDescent="0.3">
      <c r="A723" s="203" t="s">
        <v>5454</v>
      </c>
      <c r="B723" s="203" t="s">
        <v>1245</v>
      </c>
      <c r="C723" s="203" t="s">
        <v>13707</v>
      </c>
      <c r="D723" s="203" t="s">
        <v>13708</v>
      </c>
      <c r="E723" s="203" t="s">
        <v>13709</v>
      </c>
      <c r="F723" s="203" t="s">
        <v>9451</v>
      </c>
      <c r="G723" s="203" t="s">
        <v>13709</v>
      </c>
      <c r="H723" s="203" t="s">
        <v>13710</v>
      </c>
      <c r="I723" s="203" t="s">
        <v>9453</v>
      </c>
      <c r="J723" s="203" t="s">
        <v>11453</v>
      </c>
      <c r="K723" s="84">
        <v>45527</v>
      </c>
      <c r="L723" s="84">
        <v>45527</v>
      </c>
      <c r="M723" s="84">
        <v>45618</v>
      </c>
      <c r="N723" s="203" t="s">
        <v>13711</v>
      </c>
      <c r="O723" s="86">
        <v>12000000</v>
      </c>
      <c r="P723" s="203" t="s">
        <v>13712</v>
      </c>
      <c r="Q723" s="203" t="s">
        <v>11453</v>
      </c>
      <c r="R723" s="84">
        <v>45526</v>
      </c>
      <c r="S723" s="84">
        <v>45526</v>
      </c>
      <c r="T723" s="84"/>
      <c r="U723" s="84"/>
      <c r="V723" s="84"/>
      <c r="W723" s="203" t="s">
        <v>9457</v>
      </c>
    </row>
    <row r="724" spans="1:23" x14ac:dyDescent="0.3">
      <c r="A724" s="203" t="s">
        <v>2982</v>
      </c>
      <c r="B724" s="203" t="s">
        <v>1245</v>
      </c>
      <c r="C724" s="203" t="s">
        <v>13165</v>
      </c>
      <c r="D724" s="203" t="s">
        <v>13166</v>
      </c>
      <c r="E724" s="203" t="s">
        <v>13167</v>
      </c>
      <c r="F724" s="203" t="s">
        <v>9451</v>
      </c>
      <c r="G724" s="203" t="s">
        <v>13167</v>
      </c>
      <c r="H724" s="203" t="s">
        <v>13168</v>
      </c>
      <c r="I724" s="203" t="s">
        <v>9453</v>
      </c>
      <c r="J724" s="203" t="s">
        <v>13169</v>
      </c>
      <c r="K724" s="84">
        <v>45539</v>
      </c>
      <c r="L724" s="84">
        <v>45540</v>
      </c>
      <c r="M724" s="84">
        <v>45569</v>
      </c>
      <c r="N724" s="203" t="s">
        <v>13170</v>
      </c>
      <c r="O724" s="86">
        <v>150000000</v>
      </c>
      <c r="P724" s="203" t="s">
        <v>13171</v>
      </c>
      <c r="Q724" s="203" t="s">
        <v>13169</v>
      </c>
      <c r="R724" s="84">
        <v>45512</v>
      </c>
      <c r="S724" s="84">
        <v>45512</v>
      </c>
      <c r="T724" s="84">
        <v>45520</v>
      </c>
      <c r="U724" s="84">
        <v>45537</v>
      </c>
      <c r="V724" s="84">
        <v>45537</v>
      </c>
      <c r="W724" s="203" t="s">
        <v>9457</v>
      </c>
    </row>
    <row r="725" spans="1:23" x14ac:dyDescent="0.3">
      <c r="A725" s="203" t="s">
        <v>1467</v>
      </c>
      <c r="B725" s="203" t="s">
        <v>1247</v>
      </c>
      <c r="C725" s="203" t="s">
        <v>13720</v>
      </c>
      <c r="D725" s="203" t="s">
        <v>13721</v>
      </c>
      <c r="E725" s="203" t="s">
        <v>13722</v>
      </c>
      <c r="F725" s="203" t="s">
        <v>9451</v>
      </c>
      <c r="G725" s="203" t="s">
        <v>13722</v>
      </c>
      <c r="H725" s="203" t="s">
        <v>13723</v>
      </c>
      <c r="I725" s="203" t="s">
        <v>9453</v>
      </c>
      <c r="J725" s="203" t="s">
        <v>13724</v>
      </c>
      <c r="K725" s="84">
        <v>46040</v>
      </c>
      <c r="L725" s="84">
        <v>46041</v>
      </c>
      <c r="M725" s="84">
        <v>46222</v>
      </c>
      <c r="N725" s="203" t="s">
        <v>10279</v>
      </c>
      <c r="O725" s="86">
        <v>25760100</v>
      </c>
      <c r="P725" s="203" t="s">
        <v>13725</v>
      </c>
      <c r="Q725" s="203" t="s">
        <v>13724</v>
      </c>
      <c r="R725" s="84">
        <v>46039</v>
      </c>
      <c r="S725" s="84">
        <v>46039</v>
      </c>
      <c r="T725" s="84"/>
      <c r="U725" s="84"/>
      <c r="V725" s="84"/>
      <c r="W725" s="203" t="s">
        <v>9457</v>
      </c>
    </row>
    <row r="726" spans="1:23" x14ac:dyDescent="0.3">
      <c r="A726" s="203" t="s">
        <v>1467</v>
      </c>
      <c r="B726" s="203" t="s">
        <v>1247</v>
      </c>
      <c r="C726" s="203" t="s">
        <v>16840</v>
      </c>
      <c r="D726" s="203" t="s">
        <v>16841</v>
      </c>
      <c r="E726" s="203" t="s">
        <v>16842</v>
      </c>
      <c r="F726" s="203" t="s">
        <v>9451</v>
      </c>
      <c r="G726" s="203" t="s">
        <v>16842</v>
      </c>
      <c r="H726" s="203" t="s">
        <v>16843</v>
      </c>
      <c r="I726" s="203" t="s">
        <v>9504</v>
      </c>
      <c r="J726" s="203" t="s">
        <v>16844</v>
      </c>
      <c r="K726" s="84">
        <v>46041</v>
      </c>
      <c r="L726" s="84">
        <v>46045</v>
      </c>
      <c r="M726" s="84">
        <v>46225</v>
      </c>
      <c r="N726" s="203" t="s">
        <v>12001</v>
      </c>
      <c r="O726" s="86">
        <v>25760100</v>
      </c>
      <c r="P726" s="203" t="s">
        <v>16845</v>
      </c>
      <c r="Q726" s="203" t="s">
        <v>16844</v>
      </c>
      <c r="R726" s="84">
        <v>46040</v>
      </c>
      <c r="S726" s="84">
        <v>46040</v>
      </c>
      <c r="T726" s="84"/>
      <c r="U726" s="84"/>
      <c r="V726" s="84"/>
      <c r="W726" s="203" t="s">
        <v>9457</v>
      </c>
    </row>
    <row r="727" spans="1:23" x14ac:dyDescent="0.3">
      <c r="A727" s="203" t="s">
        <v>1433</v>
      </c>
      <c r="B727" s="203" t="s">
        <v>1246</v>
      </c>
      <c r="C727" s="203" t="s">
        <v>12792</v>
      </c>
      <c r="D727" s="203" t="s">
        <v>12793</v>
      </c>
      <c r="E727" s="203" t="s">
        <v>12794</v>
      </c>
      <c r="F727" s="203" t="s">
        <v>9451</v>
      </c>
      <c r="G727" s="203" t="s">
        <v>12794</v>
      </c>
      <c r="H727" s="203" t="s">
        <v>12795</v>
      </c>
      <c r="I727" s="203" t="s">
        <v>9462</v>
      </c>
      <c r="J727" s="203" t="s">
        <v>12796</v>
      </c>
      <c r="K727" s="84">
        <v>45846</v>
      </c>
      <c r="L727" s="84">
        <v>45847</v>
      </c>
      <c r="M727" s="84">
        <v>45969</v>
      </c>
      <c r="N727" s="203" t="s">
        <v>12797</v>
      </c>
      <c r="O727" s="86">
        <v>15945588</v>
      </c>
      <c r="P727" s="203" t="s">
        <v>12798</v>
      </c>
      <c r="Q727" s="203" t="s">
        <v>12796</v>
      </c>
      <c r="R727" s="84">
        <v>45840</v>
      </c>
      <c r="S727" s="84">
        <v>45840</v>
      </c>
      <c r="T727" s="84"/>
      <c r="U727" s="84"/>
      <c r="V727" s="84"/>
      <c r="W727" s="203" t="s">
        <v>9457</v>
      </c>
    </row>
    <row r="728" spans="1:23" x14ac:dyDescent="0.3">
      <c r="A728" s="203" t="s">
        <v>2940</v>
      </c>
      <c r="B728" s="203" t="s">
        <v>1245</v>
      </c>
      <c r="C728" s="203" t="s">
        <v>13577</v>
      </c>
      <c r="D728" s="203" t="s">
        <v>13578</v>
      </c>
      <c r="E728" s="203" t="s">
        <v>13579</v>
      </c>
      <c r="F728" s="203" t="s">
        <v>9451</v>
      </c>
      <c r="G728" s="203" t="s">
        <v>13579</v>
      </c>
      <c r="H728" s="203" t="s">
        <v>13580</v>
      </c>
      <c r="I728" s="203" t="s">
        <v>9462</v>
      </c>
      <c r="J728" s="203" t="s">
        <v>10024</v>
      </c>
      <c r="K728" s="84">
        <v>45613</v>
      </c>
      <c r="L728" s="84">
        <v>45614</v>
      </c>
      <c r="M728" s="84">
        <v>45657</v>
      </c>
      <c r="N728" s="203" t="s">
        <v>9787</v>
      </c>
      <c r="O728" s="86">
        <v>3961111</v>
      </c>
      <c r="P728" s="203" t="s">
        <v>13581</v>
      </c>
      <c r="Q728" s="203" t="s">
        <v>10024</v>
      </c>
      <c r="R728" s="84">
        <v>45611</v>
      </c>
      <c r="S728" s="84">
        <v>45611</v>
      </c>
      <c r="T728" s="84"/>
      <c r="U728" s="84"/>
      <c r="V728" s="84"/>
      <c r="W728" s="203" t="s">
        <v>9457</v>
      </c>
    </row>
    <row r="729" spans="1:23" x14ac:dyDescent="0.3">
      <c r="A729" s="203" t="s">
        <v>1572</v>
      </c>
      <c r="B729" s="203" t="s">
        <v>1246</v>
      </c>
      <c r="C729" s="203" t="s">
        <v>12979</v>
      </c>
      <c r="D729" s="203" t="s">
        <v>12980</v>
      </c>
      <c r="E729" s="203" t="s">
        <v>12981</v>
      </c>
      <c r="F729" s="203" t="s">
        <v>9451</v>
      </c>
      <c r="G729" s="203" t="s">
        <v>12981</v>
      </c>
      <c r="H729" s="203" t="s">
        <v>12982</v>
      </c>
      <c r="I729" s="203" t="s">
        <v>9453</v>
      </c>
      <c r="J729" s="203" t="s">
        <v>12983</v>
      </c>
      <c r="K729" s="84">
        <v>45918</v>
      </c>
      <c r="L729" s="84">
        <v>45922</v>
      </c>
      <c r="M729" s="84">
        <v>46012</v>
      </c>
      <c r="N729" s="203" t="s">
        <v>12984</v>
      </c>
      <c r="O729" s="86">
        <v>12000000</v>
      </c>
      <c r="P729" s="203" t="s">
        <v>12985</v>
      </c>
      <c r="Q729" s="203" t="s">
        <v>12983</v>
      </c>
      <c r="R729" s="84">
        <v>45916</v>
      </c>
      <c r="S729" s="84">
        <v>45916</v>
      </c>
      <c r="T729" s="84"/>
      <c r="U729" s="84"/>
      <c r="V729" s="84"/>
      <c r="W729" s="203" t="s">
        <v>9457</v>
      </c>
    </row>
    <row r="730" spans="1:23" x14ac:dyDescent="0.3">
      <c r="A730" s="203" t="s">
        <v>1572</v>
      </c>
      <c r="B730" s="203" t="s">
        <v>1246</v>
      </c>
      <c r="C730" s="203" t="s">
        <v>13752</v>
      </c>
      <c r="D730" s="203" t="s">
        <v>13753</v>
      </c>
      <c r="E730" s="203" t="s">
        <v>13754</v>
      </c>
      <c r="F730" s="203" t="s">
        <v>9451</v>
      </c>
      <c r="G730" s="203" t="s">
        <v>13754</v>
      </c>
      <c r="H730" s="203" t="s">
        <v>13755</v>
      </c>
      <c r="I730" s="203" t="s">
        <v>9453</v>
      </c>
      <c r="J730" s="203" t="s">
        <v>13756</v>
      </c>
      <c r="K730" s="84">
        <v>45915</v>
      </c>
      <c r="L730" s="84">
        <v>45915</v>
      </c>
      <c r="M730" s="84">
        <v>46005</v>
      </c>
      <c r="N730" s="203" t="s">
        <v>13757</v>
      </c>
      <c r="O730" s="86">
        <v>10500000</v>
      </c>
      <c r="P730" s="203" t="s">
        <v>13758</v>
      </c>
      <c r="Q730" s="203" t="s">
        <v>13756</v>
      </c>
      <c r="R730" s="84">
        <v>45912</v>
      </c>
      <c r="S730" s="84">
        <v>45912</v>
      </c>
      <c r="T730" s="84"/>
      <c r="U730" s="84"/>
      <c r="V730" s="84"/>
      <c r="W730" s="203" t="s">
        <v>9457</v>
      </c>
    </row>
    <row r="731" spans="1:23" x14ac:dyDescent="0.3">
      <c r="A731" s="203" t="s">
        <v>2940</v>
      </c>
      <c r="B731" s="203" t="s">
        <v>1245</v>
      </c>
      <c r="C731" s="203" t="s">
        <v>13254</v>
      </c>
      <c r="D731" s="203" t="s">
        <v>13255</v>
      </c>
      <c r="E731" s="203" t="s">
        <v>13256</v>
      </c>
      <c r="F731" s="203" t="s">
        <v>9451</v>
      </c>
      <c r="G731" s="203" t="s">
        <v>13256</v>
      </c>
      <c r="H731" s="203" t="s">
        <v>13255</v>
      </c>
      <c r="I731" s="203" t="s">
        <v>9739</v>
      </c>
      <c r="J731" s="203" t="s">
        <v>9470</v>
      </c>
      <c r="K731" s="84"/>
      <c r="L731" s="84"/>
      <c r="M731" s="84"/>
      <c r="N731" s="203" t="s">
        <v>9471</v>
      </c>
      <c r="O731" s="86">
        <v>0</v>
      </c>
      <c r="P731" s="203" t="s">
        <v>13257</v>
      </c>
      <c r="Q731" s="203" t="s">
        <v>9473</v>
      </c>
      <c r="R731" s="84">
        <v>45593</v>
      </c>
      <c r="S731" s="84">
        <v>45593</v>
      </c>
      <c r="T731" s="84"/>
      <c r="U731" s="84"/>
      <c r="V731" s="84"/>
      <c r="W731" s="203" t="s">
        <v>9457</v>
      </c>
    </row>
    <row r="732" spans="1:23" x14ac:dyDescent="0.3">
      <c r="A732" s="203" t="s">
        <v>2940</v>
      </c>
      <c r="B732" s="203" t="s">
        <v>1245</v>
      </c>
      <c r="C732" s="203" t="s">
        <v>13254</v>
      </c>
      <c r="D732" s="203" t="s">
        <v>13258</v>
      </c>
      <c r="E732" s="203" t="s">
        <v>13256</v>
      </c>
      <c r="F732" s="203" t="s">
        <v>9451</v>
      </c>
      <c r="G732" s="203" t="s">
        <v>13256</v>
      </c>
      <c r="H732" s="203" t="s">
        <v>13259</v>
      </c>
      <c r="I732" s="203" t="s">
        <v>9453</v>
      </c>
      <c r="J732" s="203" t="s">
        <v>13260</v>
      </c>
      <c r="K732" s="84">
        <v>45595</v>
      </c>
      <c r="L732" s="84">
        <v>45595</v>
      </c>
      <c r="M732" s="84">
        <v>45655</v>
      </c>
      <c r="N732" s="203" t="s">
        <v>11210</v>
      </c>
      <c r="O732" s="86">
        <v>7972794</v>
      </c>
      <c r="P732" s="203" t="s">
        <v>13257</v>
      </c>
      <c r="Q732" s="203" t="s">
        <v>13260</v>
      </c>
      <c r="R732" s="84">
        <v>45593</v>
      </c>
      <c r="S732" s="84">
        <v>45593</v>
      </c>
      <c r="T732" s="84"/>
      <c r="U732" s="84"/>
      <c r="V732" s="84"/>
      <c r="W732" s="203" t="s">
        <v>9457</v>
      </c>
    </row>
    <row r="733" spans="1:23" x14ac:dyDescent="0.3">
      <c r="A733" s="203" t="s">
        <v>1467</v>
      </c>
      <c r="B733" s="203" t="s">
        <v>1247</v>
      </c>
      <c r="C733" s="203" t="s">
        <v>13462</v>
      </c>
      <c r="D733" s="203" t="s">
        <v>13463</v>
      </c>
      <c r="E733" s="203" t="s">
        <v>13464</v>
      </c>
      <c r="F733" s="203" t="s">
        <v>9451</v>
      </c>
      <c r="G733" s="203" t="s">
        <v>13464</v>
      </c>
      <c r="H733" s="203" t="s">
        <v>13465</v>
      </c>
      <c r="I733" s="203" t="s">
        <v>9453</v>
      </c>
      <c r="J733" s="203" t="s">
        <v>13466</v>
      </c>
      <c r="K733" s="84">
        <v>46045</v>
      </c>
      <c r="L733" s="84">
        <v>46045</v>
      </c>
      <c r="M733" s="84">
        <v>46225</v>
      </c>
      <c r="N733" s="203" t="s">
        <v>13467</v>
      </c>
      <c r="O733" s="86">
        <v>15859458</v>
      </c>
      <c r="P733" s="203" t="s">
        <v>13468</v>
      </c>
      <c r="Q733" s="203" t="s">
        <v>13466</v>
      </c>
      <c r="R733" s="84">
        <v>46044</v>
      </c>
      <c r="S733" s="84">
        <v>46044</v>
      </c>
      <c r="T733" s="84"/>
      <c r="U733" s="84"/>
      <c r="V733" s="84"/>
      <c r="W733" s="203" t="s">
        <v>9457</v>
      </c>
    </row>
    <row r="734" spans="1:23" x14ac:dyDescent="0.3">
      <c r="A734" s="203" t="s">
        <v>3071</v>
      </c>
      <c r="B734" s="203" t="s">
        <v>1245</v>
      </c>
      <c r="C734" s="203" t="s">
        <v>13764</v>
      </c>
      <c r="D734" s="203" t="s">
        <v>9471</v>
      </c>
      <c r="E734" s="203" t="s">
        <v>13765</v>
      </c>
      <c r="F734" s="203" t="s">
        <v>9451</v>
      </c>
      <c r="G734" s="203"/>
      <c r="H734" s="203"/>
      <c r="I734" s="203"/>
      <c r="J734" s="203"/>
      <c r="K734" s="84"/>
      <c r="L734" s="84"/>
      <c r="M734" s="84"/>
      <c r="N734" s="203"/>
      <c r="O734" s="86"/>
      <c r="P734" s="203"/>
      <c r="Q734" s="203"/>
      <c r="R734" s="84">
        <v>45552</v>
      </c>
      <c r="S734" s="84">
        <v>45552</v>
      </c>
      <c r="T734" s="84">
        <v>45568</v>
      </c>
      <c r="U734" s="84">
        <v>45568</v>
      </c>
      <c r="V734" s="84">
        <v>45582</v>
      </c>
      <c r="W734" s="203" t="s">
        <v>9723</v>
      </c>
    </row>
    <row r="735" spans="1:23" x14ac:dyDescent="0.3">
      <c r="A735" s="203" t="s">
        <v>1572</v>
      </c>
      <c r="B735" s="203" t="s">
        <v>1246</v>
      </c>
      <c r="C735" s="203" t="s">
        <v>13602</v>
      </c>
      <c r="D735" s="203" t="s">
        <v>13603</v>
      </c>
      <c r="E735" s="203" t="s">
        <v>13604</v>
      </c>
      <c r="F735" s="203" t="s">
        <v>9451</v>
      </c>
      <c r="G735" s="203" t="s">
        <v>13604</v>
      </c>
      <c r="H735" s="203" t="s">
        <v>13605</v>
      </c>
      <c r="I735" s="203" t="s">
        <v>9453</v>
      </c>
      <c r="J735" s="203" t="s">
        <v>13606</v>
      </c>
      <c r="K735" s="84">
        <v>45923</v>
      </c>
      <c r="L735" s="84">
        <v>45923</v>
      </c>
      <c r="M735" s="84">
        <v>46013</v>
      </c>
      <c r="N735" s="203" t="s">
        <v>13607</v>
      </c>
      <c r="O735" s="86">
        <v>10500000</v>
      </c>
      <c r="P735" s="203" t="s">
        <v>13608</v>
      </c>
      <c r="Q735" s="203" t="s">
        <v>13606</v>
      </c>
      <c r="R735" s="84">
        <v>45922</v>
      </c>
      <c r="S735" s="84">
        <v>45922</v>
      </c>
      <c r="T735" s="84"/>
      <c r="U735" s="84"/>
      <c r="V735" s="84"/>
      <c r="W735" s="203" t="s">
        <v>9457</v>
      </c>
    </row>
    <row r="736" spans="1:23" x14ac:dyDescent="0.3">
      <c r="A736" s="203" t="s">
        <v>5454</v>
      </c>
      <c r="B736" s="203" t="s">
        <v>1245</v>
      </c>
      <c r="C736" s="203" t="s">
        <v>13609</v>
      </c>
      <c r="D736" s="203" t="s">
        <v>13610</v>
      </c>
      <c r="E736" s="203" t="s">
        <v>13611</v>
      </c>
      <c r="F736" s="203" t="s">
        <v>9451</v>
      </c>
      <c r="G736" s="203" t="s">
        <v>13611</v>
      </c>
      <c r="H736" s="203" t="s">
        <v>13612</v>
      </c>
      <c r="I736" s="203" t="s">
        <v>9453</v>
      </c>
      <c r="J736" s="203" t="s">
        <v>13613</v>
      </c>
      <c r="K736" s="84">
        <v>45537</v>
      </c>
      <c r="L736" s="84">
        <v>45537</v>
      </c>
      <c r="M736" s="84">
        <v>45627</v>
      </c>
      <c r="N736" s="203" t="s">
        <v>13614</v>
      </c>
      <c r="O736" s="86">
        <v>11400000</v>
      </c>
      <c r="P736" s="203" t="s">
        <v>13615</v>
      </c>
      <c r="Q736" s="203" t="s">
        <v>13613</v>
      </c>
      <c r="R736" s="84">
        <v>45534</v>
      </c>
      <c r="S736" s="84">
        <v>45534</v>
      </c>
      <c r="T736" s="84"/>
      <c r="U736" s="84"/>
      <c r="V736" s="84"/>
      <c r="W736" s="203" t="s">
        <v>9457</v>
      </c>
    </row>
    <row r="737" spans="1:23" x14ac:dyDescent="0.3">
      <c r="A737" s="203" t="s">
        <v>3328</v>
      </c>
      <c r="B737" s="203" t="s">
        <v>2948</v>
      </c>
      <c r="C737" s="203" t="s">
        <v>13773</v>
      </c>
      <c r="D737" s="203" t="s">
        <v>9471</v>
      </c>
      <c r="E737" s="203" t="s">
        <v>9857</v>
      </c>
      <c r="F737" s="203" t="s">
        <v>9451</v>
      </c>
      <c r="G737" s="203"/>
      <c r="H737" s="203"/>
      <c r="I737" s="203"/>
      <c r="J737" s="203"/>
      <c r="K737" s="84"/>
      <c r="L737" s="84"/>
      <c r="M737" s="84"/>
      <c r="N737" s="203"/>
      <c r="O737" s="86"/>
      <c r="P737" s="203"/>
      <c r="Q737" s="203"/>
      <c r="R737" s="84">
        <v>44978</v>
      </c>
      <c r="S737" s="84">
        <v>44978</v>
      </c>
      <c r="T737" s="84">
        <v>45006</v>
      </c>
      <c r="U737" s="84">
        <v>45006</v>
      </c>
      <c r="V737" s="84">
        <v>45037</v>
      </c>
      <c r="W737" s="203" t="s">
        <v>9723</v>
      </c>
    </row>
    <row r="738" spans="1:23" x14ac:dyDescent="0.3">
      <c r="A738" s="203" t="s">
        <v>1572</v>
      </c>
      <c r="B738" s="203" t="s">
        <v>1246</v>
      </c>
      <c r="C738" s="203" t="s">
        <v>13350</v>
      </c>
      <c r="D738" s="203" t="s">
        <v>13351</v>
      </c>
      <c r="E738" s="203" t="s">
        <v>13352</v>
      </c>
      <c r="F738" s="203" t="s">
        <v>9451</v>
      </c>
      <c r="G738" s="203" t="s">
        <v>13352</v>
      </c>
      <c r="H738" s="203" t="s">
        <v>13353</v>
      </c>
      <c r="I738" s="203" t="s">
        <v>9453</v>
      </c>
      <c r="J738" s="203" t="s">
        <v>13354</v>
      </c>
      <c r="K738" s="84">
        <v>45910</v>
      </c>
      <c r="L738" s="84">
        <v>45910</v>
      </c>
      <c r="M738" s="84">
        <v>46000</v>
      </c>
      <c r="N738" s="203" t="s">
        <v>13355</v>
      </c>
      <c r="O738" s="86">
        <v>12000000</v>
      </c>
      <c r="P738" s="203" t="s">
        <v>13356</v>
      </c>
      <c r="Q738" s="203" t="s">
        <v>13354</v>
      </c>
      <c r="R738" s="84">
        <v>45909</v>
      </c>
      <c r="S738" s="84">
        <v>45909</v>
      </c>
      <c r="T738" s="84"/>
      <c r="U738" s="84"/>
      <c r="V738" s="84"/>
      <c r="W738" s="203" t="s">
        <v>9457</v>
      </c>
    </row>
    <row r="739" spans="1:23" x14ac:dyDescent="0.3">
      <c r="A739" s="203" t="s">
        <v>1505</v>
      </c>
      <c r="B739" s="203" t="s">
        <v>1246</v>
      </c>
      <c r="C739" s="203" t="s">
        <v>13774</v>
      </c>
      <c r="D739" s="203" t="s">
        <v>13775</v>
      </c>
      <c r="E739" s="203" t="s">
        <v>13776</v>
      </c>
      <c r="F739" s="203" t="s">
        <v>9451</v>
      </c>
      <c r="G739" s="203" t="s">
        <v>13776</v>
      </c>
      <c r="H739" s="203" t="s">
        <v>13777</v>
      </c>
      <c r="I739" s="203" t="s">
        <v>9462</v>
      </c>
      <c r="J739" s="203" t="s">
        <v>13778</v>
      </c>
      <c r="K739" s="84">
        <v>45703</v>
      </c>
      <c r="L739" s="84">
        <v>45705</v>
      </c>
      <c r="M739" s="84">
        <v>45881</v>
      </c>
      <c r="N739" s="203" t="s">
        <v>12653</v>
      </c>
      <c r="O739" s="86">
        <v>23918382</v>
      </c>
      <c r="P739" s="203" t="s">
        <v>13779</v>
      </c>
      <c r="Q739" s="203" t="s">
        <v>13778</v>
      </c>
      <c r="R739" s="84">
        <v>45700</v>
      </c>
      <c r="S739" s="84">
        <v>45700</v>
      </c>
      <c r="T739" s="84"/>
      <c r="U739" s="84"/>
      <c r="V739" s="84"/>
      <c r="W739" s="203" t="s">
        <v>9457</v>
      </c>
    </row>
    <row r="740" spans="1:23" x14ac:dyDescent="0.3">
      <c r="A740" s="203" t="s">
        <v>2935</v>
      </c>
      <c r="B740" s="203" t="s">
        <v>1245</v>
      </c>
      <c r="C740" s="203" t="s">
        <v>13794</v>
      </c>
      <c r="D740" s="203" t="s">
        <v>9471</v>
      </c>
      <c r="E740" s="203" t="s">
        <v>13795</v>
      </c>
      <c r="F740" s="203" t="s">
        <v>9451</v>
      </c>
      <c r="G740" s="203"/>
      <c r="H740" s="203"/>
      <c r="I740" s="203"/>
      <c r="J740" s="203"/>
      <c r="K740" s="84"/>
      <c r="L740" s="84"/>
      <c r="M740" s="84"/>
      <c r="N740" s="203"/>
      <c r="O740" s="86"/>
      <c r="P740" s="203"/>
      <c r="Q740" s="203"/>
      <c r="R740" s="84"/>
      <c r="S740" s="84"/>
      <c r="T740" s="84"/>
      <c r="U740" s="84"/>
      <c r="V740" s="84"/>
      <c r="W740" s="203" t="s">
        <v>9739</v>
      </c>
    </row>
    <row r="741" spans="1:23" x14ac:dyDescent="0.3">
      <c r="A741" s="203" t="s">
        <v>4538</v>
      </c>
      <c r="B741" s="203" t="s">
        <v>1245</v>
      </c>
      <c r="C741" s="203" t="s">
        <v>13811</v>
      </c>
      <c r="D741" s="203" t="s">
        <v>9471</v>
      </c>
      <c r="E741" s="203" t="s">
        <v>9695</v>
      </c>
      <c r="F741" s="203" t="s">
        <v>9451</v>
      </c>
      <c r="G741" s="203"/>
      <c r="H741" s="203"/>
      <c r="I741" s="203"/>
      <c r="J741" s="203"/>
      <c r="K741" s="84"/>
      <c r="L741" s="84"/>
      <c r="M741" s="84"/>
      <c r="N741" s="203"/>
      <c r="O741" s="86"/>
      <c r="P741" s="203"/>
      <c r="Q741" s="203"/>
      <c r="R741" s="84">
        <v>45496</v>
      </c>
      <c r="S741" s="84">
        <v>45496</v>
      </c>
      <c r="T741" s="84">
        <v>45505</v>
      </c>
      <c r="U741" s="84">
        <v>45505</v>
      </c>
      <c r="V741" s="84">
        <v>45505</v>
      </c>
      <c r="W741" s="203" t="s">
        <v>9723</v>
      </c>
    </row>
    <row r="742" spans="1:23" x14ac:dyDescent="0.3">
      <c r="A742" s="203" t="s">
        <v>1539</v>
      </c>
      <c r="B742" s="203" t="s">
        <v>1246</v>
      </c>
      <c r="C742" s="203" t="s">
        <v>13812</v>
      </c>
      <c r="D742" s="203" t="s">
        <v>13813</v>
      </c>
      <c r="E742" s="203" t="s">
        <v>13814</v>
      </c>
      <c r="F742" s="203" t="s">
        <v>9451</v>
      </c>
      <c r="G742" s="203" t="s">
        <v>13814</v>
      </c>
      <c r="H742" s="203" t="s">
        <v>13815</v>
      </c>
      <c r="I742" s="203" t="s">
        <v>9462</v>
      </c>
      <c r="J742" s="203" t="s">
        <v>13816</v>
      </c>
      <c r="K742" s="84">
        <v>45884</v>
      </c>
      <c r="L742" s="84">
        <v>45884</v>
      </c>
      <c r="M742" s="84">
        <v>46020</v>
      </c>
      <c r="N742" s="203" t="s">
        <v>13817</v>
      </c>
      <c r="O742" s="86">
        <v>18603186</v>
      </c>
      <c r="P742" s="203" t="s">
        <v>13818</v>
      </c>
      <c r="Q742" s="203" t="s">
        <v>13816</v>
      </c>
      <c r="R742" s="84">
        <v>45880</v>
      </c>
      <c r="S742" s="84">
        <v>45880</v>
      </c>
      <c r="T742" s="84"/>
      <c r="U742" s="84"/>
      <c r="V742" s="84"/>
      <c r="W742" s="203" t="s">
        <v>9457</v>
      </c>
    </row>
    <row r="743" spans="1:23" x14ac:dyDescent="0.3">
      <c r="A743" s="203" t="s">
        <v>1605</v>
      </c>
      <c r="B743" s="203" t="s">
        <v>1247</v>
      </c>
      <c r="C743" s="203" t="s">
        <v>13826</v>
      </c>
      <c r="D743" s="203" t="s">
        <v>9471</v>
      </c>
      <c r="E743" s="203" t="s">
        <v>13827</v>
      </c>
      <c r="F743" s="203" t="s">
        <v>9451</v>
      </c>
      <c r="G743" s="203"/>
      <c r="H743" s="203"/>
      <c r="I743" s="203"/>
      <c r="J743" s="203"/>
      <c r="K743" s="84"/>
      <c r="L743" s="84"/>
      <c r="M743" s="84"/>
      <c r="N743" s="203"/>
      <c r="O743" s="86"/>
      <c r="P743" s="203"/>
      <c r="Q743" s="203"/>
      <c r="R743" s="84">
        <v>46118</v>
      </c>
      <c r="S743" s="84">
        <v>46118</v>
      </c>
      <c r="T743" s="84">
        <v>46125</v>
      </c>
      <c r="U743" s="84">
        <v>46125</v>
      </c>
      <c r="V743" s="84">
        <v>46125</v>
      </c>
      <c r="W743" s="203" t="s">
        <v>9723</v>
      </c>
    </row>
    <row r="744" spans="1:23" x14ac:dyDescent="0.3">
      <c r="A744" s="203" t="s">
        <v>1595</v>
      </c>
      <c r="B744" s="203" t="s">
        <v>1247</v>
      </c>
      <c r="C744" s="203" t="s">
        <v>9824</v>
      </c>
      <c r="D744" s="203" t="s">
        <v>9825</v>
      </c>
      <c r="E744" s="203" t="s">
        <v>9826</v>
      </c>
      <c r="F744" s="203" t="s">
        <v>9451</v>
      </c>
      <c r="G744" s="203" t="s">
        <v>9826</v>
      </c>
      <c r="H744" s="203" t="s">
        <v>9827</v>
      </c>
      <c r="I744" s="203" t="s">
        <v>9453</v>
      </c>
      <c r="J744" s="203" t="s">
        <v>9828</v>
      </c>
      <c r="K744" s="84">
        <v>46041</v>
      </c>
      <c r="L744" s="84">
        <v>46042</v>
      </c>
      <c r="M744" s="84">
        <v>46345</v>
      </c>
      <c r="N744" s="203" t="s">
        <v>9829</v>
      </c>
      <c r="O744" s="86">
        <v>58526230</v>
      </c>
      <c r="P744" s="203" t="s">
        <v>9830</v>
      </c>
      <c r="Q744" s="203" t="s">
        <v>9828</v>
      </c>
      <c r="R744" s="84">
        <v>46038</v>
      </c>
      <c r="S744" s="84">
        <v>46038</v>
      </c>
      <c r="T744" s="84"/>
      <c r="U744" s="84"/>
      <c r="V744" s="84"/>
      <c r="W744" s="203" t="s">
        <v>9457</v>
      </c>
    </row>
    <row r="745" spans="1:23" x14ac:dyDescent="0.3">
      <c r="A745" s="203" t="s">
        <v>1572</v>
      </c>
      <c r="B745" s="203" t="s">
        <v>1246</v>
      </c>
      <c r="C745" s="203" t="s">
        <v>13738</v>
      </c>
      <c r="D745" s="203" t="s">
        <v>13739</v>
      </c>
      <c r="E745" s="203" t="s">
        <v>13740</v>
      </c>
      <c r="F745" s="203" t="s">
        <v>9451</v>
      </c>
      <c r="G745" s="203" t="s">
        <v>13740</v>
      </c>
      <c r="H745" s="203" t="s">
        <v>13741</v>
      </c>
      <c r="I745" s="203" t="s">
        <v>9453</v>
      </c>
      <c r="J745" s="203" t="s">
        <v>13742</v>
      </c>
      <c r="K745" s="84">
        <v>45911</v>
      </c>
      <c r="L745" s="84">
        <v>45911</v>
      </c>
      <c r="M745" s="84">
        <v>46001</v>
      </c>
      <c r="N745" s="203" t="s">
        <v>13743</v>
      </c>
      <c r="O745" s="86">
        <v>11100000</v>
      </c>
      <c r="P745" s="203" t="s">
        <v>13744</v>
      </c>
      <c r="Q745" s="203" t="s">
        <v>13742</v>
      </c>
      <c r="R745" s="84">
        <v>45910</v>
      </c>
      <c r="S745" s="84">
        <v>45910</v>
      </c>
      <c r="T745" s="84"/>
      <c r="U745" s="84"/>
      <c r="V745" s="84"/>
      <c r="W745" s="203" t="s">
        <v>9457</v>
      </c>
    </row>
    <row r="746" spans="1:23" x14ac:dyDescent="0.3">
      <c r="A746" s="203" t="s">
        <v>5454</v>
      </c>
      <c r="B746" s="203" t="s">
        <v>1245</v>
      </c>
      <c r="C746" s="203" t="s">
        <v>13828</v>
      </c>
      <c r="D746" s="203" t="s">
        <v>13829</v>
      </c>
      <c r="E746" s="203" t="s">
        <v>13830</v>
      </c>
      <c r="F746" s="203" t="s">
        <v>9451</v>
      </c>
      <c r="G746" s="203" t="s">
        <v>13830</v>
      </c>
      <c r="H746" s="203" t="s">
        <v>13831</v>
      </c>
      <c r="I746" s="203" t="s">
        <v>9453</v>
      </c>
      <c r="J746" s="203" t="s">
        <v>13832</v>
      </c>
      <c r="K746" s="84">
        <v>45548</v>
      </c>
      <c r="L746" s="84">
        <v>45551</v>
      </c>
      <c r="M746" s="84">
        <v>45641</v>
      </c>
      <c r="N746" s="203" t="s">
        <v>13395</v>
      </c>
      <c r="O746" s="86">
        <v>10500000</v>
      </c>
      <c r="P746" s="203" t="s">
        <v>13833</v>
      </c>
      <c r="Q746" s="203" t="s">
        <v>13832</v>
      </c>
      <c r="R746" s="84">
        <v>45548</v>
      </c>
      <c r="S746" s="84">
        <v>45548</v>
      </c>
      <c r="T746" s="84"/>
      <c r="U746" s="84"/>
      <c r="V746" s="84"/>
      <c r="W746" s="203" t="s">
        <v>9457</v>
      </c>
    </row>
    <row r="747" spans="1:23" x14ac:dyDescent="0.3">
      <c r="A747" s="203" t="s">
        <v>1467</v>
      </c>
      <c r="B747" s="203" t="s">
        <v>1247</v>
      </c>
      <c r="C747" s="203" t="s">
        <v>13418</v>
      </c>
      <c r="D747" s="203" t="s">
        <v>13419</v>
      </c>
      <c r="E747" s="203" t="s">
        <v>13420</v>
      </c>
      <c r="F747" s="203" t="s">
        <v>9451</v>
      </c>
      <c r="G747" s="203" t="s">
        <v>13420</v>
      </c>
      <c r="H747" s="203" t="s">
        <v>13421</v>
      </c>
      <c r="I747" s="203" t="s">
        <v>9453</v>
      </c>
      <c r="J747" s="203" t="s">
        <v>12893</v>
      </c>
      <c r="K747" s="84">
        <v>46040</v>
      </c>
      <c r="L747" s="84">
        <v>46041</v>
      </c>
      <c r="M747" s="84">
        <v>46222</v>
      </c>
      <c r="N747" s="203" t="s">
        <v>12533</v>
      </c>
      <c r="O747" s="86">
        <v>25760100</v>
      </c>
      <c r="P747" s="203" t="s">
        <v>13422</v>
      </c>
      <c r="Q747" s="203" t="s">
        <v>12893</v>
      </c>
      <c r="R747" s="84">
        <v>46039</v>
      </c>
      <c r="S747" s="84">
        <v>46039</v>
      </c>
      <c r="T747" s="84"/>
      <c r="U747" s="84"/>
      <c r="V747" s="84"/>
      <c r="W747" s="203" t="s">
        <v>9457</v>
      </c>
    </row>
    <row r="748" spans="1:23" x14ac:dyDescent="0.3">
      <c r="A748" s="203" t="s">
        <v>3253</v>
      </c>
      <c r="B748" s="203" t="s">
        <v>1245</v>
      </c>
      <c r="C748" s="203" t="s">
        <v>10687</v>
      </c>
      <c r="D748" s="203" t="s">
        <v>10688</v>
      </c>
      <c r="E748" s="203" t="s">
        <v>10689</v>
      </c>
      <c r="F748" s="203" t="s">
        <v>9451</v>
      </c>
      <c r="G748" s="203" t="s">
        <v>10689</v>
      </c>
      <c r="H748" s="203" t="s">
        <v>10690</v>
      </c>
      <c r="I748" s="203" t="s">
        <v>9462</v>
      </c>
      <c r="J748" s="203" t="s">
        <v>10691</v>
      </c>
      <c r="K748" s="84">
        <v>45593</v>
      </c>
      <c r="L748" s="84">
        <v>45593</v>
      </c>
      <c r="M748" s="84">
        <v>45653</v>
      </c>
      <c r="N748" s="203" t="s">
        <v>10692</v>
      </c>
      <c r="O748" s="86">
        <v>7972794</v>
      </c>
      <c r="P748" s="203" t="s">
        <v>10693</v>
      </c>
      <c r="Q748" s="203" t="s">
        <v>10691</v>
      </c>
      <c r="R748" s="84">
        <v>45593</v>
      </c>
      <c r="S748" s="84">
        <v>45593</v>
      </c>
      <c r="T748" s="84"/>
      <c r="U748" s="84"/>
      <c r="V748" s="84"/>
      <c r="W748" s="203" t="s">
        <v>9457</v>
      </c>
    </row>
    <row r="749" spans="1:23" x14ac:dyDescent="0.3">
      <c r="A749" s="203" t="s">
        <v>1447</v>
      </c>
      <c r="B749" s="203" t="s">
        <v>1246</v>
      </c>
      <c r="C749" s="203" t="s">
        <v>13867</v>
      </c>
      <c r="D749" s="203" t="s">
        <v>13868</v>
      </c>
      <c r="E749" s="203" t="s">
        <v>13869</v>
      </c>
      <c r="F749" s="203" t="s">
        <v>9451</v>
      </c>
      <c r="G749" s="203" t="s">
        <v>13869</v>
      </c>
      <c r="H749" s="203" t="s">
        <v>13870</v>
      </c>
      <c r="I749" s="203" t="s">
        <v>9453</v>
      </c>
      <c r="J749" s="203" t="s">
        <v>13871</v>
      </c>
      <c r="K749" s="84">
        <v>45980</v>
      </c>
      <c r="L749" s="84">
        <v>45982</v>
      </c>
      <c r="M749" s="84">
        <v>46020</v>
      </c>
      <c r="N749" s="203" t="s">
        <v>13872</v>
      </c>
      <c r="O749" s="86">
        <v>5724466</v>
      </c>
      <c r="P749" s="203" t="s">
        <v>13873</v>
      </c>
      <c r="Q749" s="203" t="s">
        <v>13871</v>
      </c>
      <c r="R749" s="84">
        <v>45980</v>
      </c>
      <c r="S749" s="84">
        <v>45980</v>
      </c>
      <c r="T749" s="84"/>
      <c r="U749" s="84"/>
      <c r="V749" s="84"/>
      <c r="W749" s="203" t="s">
        <v>9457</v>
      </c>
    </row>
    <row r="750" spans="1:23" x14ac:dyDescent="0.3">
      <c r="A750" s="203" t="s">
        <v>1723</v>
      </c>
      <c r="B750" s="203" t="s">
        <v>1247</v>
      </c>
      <c r="C750" s="203" t="s">
        <v>12044</v>
      </c>
      <c r="D750" s="203" t="s">
        <v>12045</v>
      </c>
      <c r="E750" s="203" t="s">
        <v>12046</v>
      </c>
      <c r="F750" s="203" t="s">
        <v>9451</v>
      </c>
      <c r="G750" s="203" t="s">
        <v>12046</v>
      </c>
      <c r="H750" s="203" t="s">
        <v>12047</v>
      </c>
      <c r="I750" s="203" t="s">
        <v>9453</v>
      </c>
      <c r="J750" s="203" t="s">
        <v>12048</v>
      </c>
      <c r="K750" s="84">
        <v>46047</v>
      </c>
      <c r="L750" s="84">
        <v>46048</v>
      </c>
      <c r="M750" s="84">
        <v>46198</v>
      </c>
      <c r="N750" s="203" t="s">
        <v>12042</v>
      </c>
      <c r="O750" s="86">
        <v>21466750</v>
      </c>
      <c r="P750" s="203" t="s">
        <v>12049</v>
      </c>
      <c r="Q750" s="203" t="s">
        <v>12048</v>
      </c>
      <c r="R750" s="84">
        <v>46046</v>
      </c>
      <c r="S750" s="84">
        <v>46046</v>
      </c>
      <c r="T750" s="84"/>
      <c r="U750" s="84"/>
      <c r="V750" s="84"/>
      <c r="W750" s="203" t="s">
        <v>9457</v>
      </c>
    </row>
    <row r="751" spans="1:23" x14ac:dyDescent="0.3">
      <c r="A751" s="203" t="s">
        <v>1433</v>
      </c>
      <c r="B751" s="203" t="s">
        <v>1246</v>
      </c>
      <c r="C751" s="203" t="s">
        <v>13881</v>
      </c>
      <c r="D751" s="203" t="s">
        <v>13882</v>
      </c>
      <c r="E751" s="203" t="s">
        <v>13883</v>
      </c>
      <c r="F751" s="203" t="s">
        <v>9451</v>
      </c>
      <c r="G751" s="203" t="s">
        <v>13883</v>
      </c>
      <c r="H751" s="203" t="s">
        <v>13884</v>
      </c>
      <c r="I751" s="203" t="s">
        <v>9462</v>
      </c>
      <c r="J751" s="203" t="s">
        <v>12363</v>
      </c>
      <c r="K751" s="84">
        <v>45812</v>
      </c>
      <c r="L751" s="84">
        <v>45821</v>
      </c>
      <c r="M751" s="84">
        <v>45942</v>
      </c>
      <c r="N751" s="203" t="s">
        <v>12364</v>
      </c>
      <c r="O751" s="86">
        <v>15945588</v>
      </c>
      <c r="P751" s="203" t="s">
        <v>13885</v>
      </c>
      <c r="Q751" s="203" t="s">
        <v>12363</v>
      </c>
      <c r="R751" s="84">
        <v>45811</v>
      </c>
      <c r="S751" s="84">
        <v>45811</v>
      </c>
      <c r="T751" s="84"/>
      <c r="U751" s="84"/>
      <c r="V751" s="84"/>
      <c r="W751" s="203" t="s">
        <v>9457</v>
      </c>
    </row>
    <row r="752" spans="1:23" x14ac:dyDescent="0.3">
      <c r="A752" s="203" t="s">
        <v>5454</v>
      </c>
      <c r="B752" s="203" t="s">
        <v>1245</v>
      </c>
      <c r="C752" s="203" t="s">
        <v>13732</v>
      </c>
      <c r="D752" s="203" t="s">
        <v>13733</v>
      </c>
      <c r="E752" s="203" t="s">
        <v>13734</v>
      </c>
      <c r="F752" s="203" t="s">
        <v>9451</v>
      </c>
      <c r="G752" s="203" t="s">
        <v>13734</v>
      </c>
      <c r="H752" s="203" t="s">
        <v>13735</v>
      </c>
      <c r="I752" s="203" t="s">
        <v>9533</v>
      </c>
      <c r="J752" s="203" t="s">
        <v>13736</v>
      </c>
      <c r="K752" s="84">
        <v>45541</v>
      </c>
      <c r="L752" s="84">
        <v>45544</v>
      </c>
      <c r="M752" s="84">
        <v>45634</v>
      </c>
      <c r="N752" s="203" t="s">
        <v>9498</v>
      </c>
      <c r="O752" s="86">
        <v>9000000</v>
      </c>
      <c r="P752" s="203" t="s">
        <v>13737</v>
      </c>
      <c r="Q752" s="203" t="s">
        <v>13736</v>
      </c>
      <c r="R752" s="84">
        <v>45539</v>
      </c>
      <c r="S752" s="84">
        <v>45539</v>
      </c>
      <c r="T752" s="84"/>
      <c r="U752" s="84"/>
      <c r="V752" s="84"/>
      <c r="W752" s="203" t="s">
        <v>9457</v>
      </c>
    </row>
    <row r="753" spans="1:23" x14ac:dyDescent="0.3">
      <c r="A753" s="203" t="s">
        <v>1467</v>
      </c>
      <c r="B753" s="203" t="s">
        <v>1247</v>
      </c>
      <c r="C753" s="203" t="s">
        <v>11094</v>
      </c>
      <c r="D753" s="203" t="s">
        <v>11095</v>
      </c>
      <c r="E753" s="203" t="s">
        <v>11096</v>
      </c>
      <c r="F753" s="203" t="s">
        <v>9451</v>
      </c>
      <c r="G753" s="203" t="s">
        <v>11096</v>
      </c>
      <c r="H753" s="203" t="s">
        <v>11097</v>
      </c>
      <c r="I753" s="203" t="s">
        <v>9453</v>
      </c>
      <c r="J753" s="203" t="s">
        <v>11098</v>
      </c>
      <c r="K753" s="84">
        <v>46240</v>
      </c>
      <c r="L753" s="84">
        <v>46240</v>
      </c>
      <c r="M753" s="84">
        <v>46386</v>
      </c>
      <c r="N753" s="203" t="s">
        <v>10692</v>
      </c>
      <c r="O753" s="86">
        <v>20751191</v>
      </c>
      <c r="P753" s="203" t="s">
        <v>11099</v>
      </c>
      <c r="Q753" s="203" t="s">
        <v>11098</v>
      </c>
      <c r="R753" s="84">
        <v>46239</v>
      </c>
      <c r="S753" s="84">
        <v>46239</v>
      </c>
      <c r="T753" s="84"/>
      <c r="U753" s="84"/>
      <c r="V753" s="84"/>
      <c r="W753" s="203" t="s">
        <v>9457</v>
      </c>
    </row>
    <row r="754" spans="1:23" x14ac:dyDescent="0.3">
      <c r="A754" s="203" t="s">
        <v>1665</v>
      </c>
      <c r="B754" s="203" t="s">
        <v>1247</v>
      </c>
      <c r="C754" s="203" t="s">
        <v>13905</v>
      </c>
      <c r="D754" s="203" t="s">
        <v>13906</v>
      </c>
      <c r="E754" s="203" t="s">
        <v>13907</v>
      </c>
      <c r="F754" s="203" t="s">
        <v>9451</v>
      </c>
      <c r="G754" s="203" t="s">
        <v>13907</v>
      </c>
      <c r="H754" s="203" t="s">
        <v>13908</v>
      </c>
      <c r="I754" s="203" t="s">
        <v>9453</v>
      </c>
      <c r="J754" s="203" t="s">
        <v>13909</v>
      </c>
      <c r="K754" s="84">
        <v>46048</v>
      </c>
      <c r="L754" s="84">
        <v>46050</v>
      </c>
      <c r="M754" s="84">
        <v>46139</v>
      </c>
      <c r="N754" s="203" t="s">
        <v>13910</v>
      </c>
      <c r="O754" s="86">
        <v>15000000</v>
      </c>
      <c r="P754" s="203" t="s">
        <v>13911</v>
      </c>
      <c r="Q754" s="203" t="s">
        <v>13909</v>
      </c>
      <c r="R754" s="84">
        <v>46047</v>
      </c>
      <c r="S754" s="84">
        <v>46047</v>
      </c>
      <c r="T754" s="84"/>
      <c r="U754" s="84"/>
      <c r="V754" s="84"/>
      <c r="W754" s="203" t="s">
        <v>9457</v>
      </c>
    </row>
    <row r="755" spans="1:23" x14ac:dyDescent="0.3">
      <c r="A755" s="203" t="s">
        <v>1433</v>
      </c>
      <c r="B755" s="203" t="s">
        <v>1246</v>
      </c>
      <c r="C755" s="203" t="s">
        <v>13745</v>
      </c>
      <c r="D755" s="203" t="s">
        <v>13746</v>
      </c>
      <c r="E755" s="203" t="s">
        <v>13747</v>
      </c>
      <c r="F755" s="203" t="s">
        <v>9451</v>
      </c>
      <c r="G755" s="203" t="s">
        <v>13747</v>
      </c>
      <c r="H755" s="203" t="s">
        <v>13748</v>
      </c>
      <c r="I755" s="203" t="s">
        <v>9462</v>
      </c>
      <c r="J755" s="203" t="s">
        <v>13749</v>
      </c>
      <c r="K755" s="84">
        <v>45797</v>
      </c>
      <c r="L755" s="84">
        <v>45797</v>
      </c>
      <c r="M755" s="84">
        <v>45919</v>
      </c>
      <c r="N755" s="203" t="s">
        <v>13750</v>
      </c>
      <c r="O755" s="86">
        <v>15945588</v>
      </c>
      <c r="P755" s="203" t="s">
        <v>13751</v>
      </c>
      <c r="Q755" s="203" t="s">
        <v>13749</v>
      </c>
      <c r="R755" s="84">
        <v>45797</v>
      </c>
      <c r="S755" s="84">
        <v>45797</v>
      </c>
      <c r="T755" s="84"/>
      <c r="U755" s="84"/>
      <c r="V755" s="84"/>
      <c r="W755" s="203" t="s">
        <v>9457</v>
      </c>
    </row>
    <row r="756" spans="1:23" x14ac:dyDescent="0.3">
      <c r="A756" s="203" t="s">
        <v>3215</v>
      </c>
      <c r="B756" s="203" t="s">
        <v>1245</v>
      </c>
      <c r="C756" s="203" t="s">
        <v>13819</v>
      </c>
      <c r="D756" s="203" t="s">
        <v>13820</v>
      </c>
      <c r="E756" s="203" t="s">
        <v>13821</v>
      </c>
      <c r="F756" s="203" t="s">
        <v>9451</v>
      </c>
      <c r="G756" s="203" t="s">
        <v>13821</v>
      </c>
      <c r="H756" s="203" t="s">
        <v>13822</v>
      </c>
      <c r="I756" s="203" t="s">
        <v>9453</v>
      </c>
      <c r="J756" s="203" t="s">
        <v>13823</v>
      </c>
      <c r="K756" s="84">
        <v>45432</v>
      </c>
      <c r="L756" s="84">
        <v>45433</v>
      </c>
      <c r="M756" s="84">
        <v>45646</v>
      </c>
      <c r="N756" s="203" t="s">
        <v>13824</v>
      </c>
      <c r="O756" s="86">
        <v>20300000</v>
      </c>
      <c r="P756" s="203" t="s">
        <v>13825</v>
      </c>
      <c r="Q756" s="203" t="s">
        <v>13823</v>
      </c>
      <c r="R756" s="84">
        <v>45429</v>
      </c>
      <c r="S756" s="84">
        <v>45429</v>
      </c>
      <c r="T756" s="84"/>
      <c r="U756" s="84"/>
      <c r="V756" s="84"/>
      <c r="W756" s="203" t="s">
        <v>9457</v>
      </c>
    </row>
    <row r="757" spans="1:23" x14ac:dyDescent="0.3">
      <c r="A757" s="203" t="s">
        <v>1505</v>
      </c>
      <c r="B757" s="203" t="s">
        <v>1246</v>
      </c>
      <c r="C757" s="203" t="s">
        <v>13919</v>
      </c>
      <c r="D757" s="203" t="s">
        <v>13920</v>
      </c>
      <c r="E757" s="203" t="s">
        <v>13921</v>
      </c>
      <c r="F757" s="203" t="s">
        <v>9451</v>
      </c>
      <c r="G757" s="203" t="s">
        <v>13921</v>
      </c>
      <c r="H757" s="203" t="s">
        <v>13922</v>
      </c>
      <c r="I757" s="203" t="s">
        <v>9453</v>
      </c>
      <c r="J757" s="203" t="s">
        <v>13923</v>
      </c>
      <c r="K757" s="84">
        <v>45707</v>
      </c>
      <c r="L757" s="84">
        <v>45708</v>
      </c>
      <c r="M757" s="84">
        <v>45888</v>
      </c>
      <c r="N757" s="203" t="s">
        <v>13924</v>
      </c>
      <c r="O757" s="86">
        <v>23918382</v>
      </c>
      <c r="P757" s="203" t="s">
        <v>13925</v>
      </c>
      <c r="Q757" s="203" t="s">
        <v>13923</v>
      </c>
      <c r="R757" s="84">
        <v>45706</v>
      </c>
      <c r="S757" s="84">
        <v>45706</v>
      </c>
      <c r="T757" s="84"/>
      <c r="U757" s="84"/>
      <c r="V757" s="84"/>
      <c r="W757" s="203" t="s">
        <v>9457</v>
      </c>
    </row>
    <row r="758" spans="1:23" x14ac:dyDescent="0.3">
      <c r="A758" s="203" t="s">
        <v>1476</v>
      </c>
      <c r="B758" s="203" t="s">
        <v>1246</v>
      </c>
      <c r="C758" s="203" t="s">
        <v>9782</v>
      </c>
      <c r="D758" s="203" t="s">
        <v>9783</v>
      </c>
      <c r="E758" s="203" t="s">
        <v>9784</v>
      </c>
      <c r="F758" s="203" t="s">
        <v>9451</v>
      </c>
      <c r="G758" s="203" t="s">
        <v>9784</v>
      </c>
      <c r="H758" s="203" t="s">
        <v>9785</v>
      </c>
      <c r="I758" s="203" t="s">
        <v>9462</v>
      </c>
      <c r="J758" s="203" t="s">
        <v>9786</v>
      </c>
      <c r="K758" s="84">
        <v>45905</v>
      </c>
      <c r="L758" s="84">
        <v>45905</v>
      </c>
      <c r="M758" s="84">
        <v>46020</v>
      </c>
      <c r="N758" s="203" t="s">
        <v>9787</v>
      </c>
      <c r="O758" s="86">
        <v>10122841</v>
      </c>
      <c r="P758" s="204" t="s">
        <v>9788</v>
      </c>
      <c r="Q758" s="203" t="s">
        <v>9786</v>
      </c>
      <c r="R758" s="84">
        <v>45904</v>
      </c>
      <c r="S758" s="84">
        <v>45904</v>
      </c>
      <c r="T758" s="84"/>
      <c r="U758" s="84"/>
      <c r="V758" s="84"/>
      <c r="W758" s="203" t="s">
        <v>9457</v>
      </c>
    </row>
    <row r="759" spans="1:23" x14ac:dyDescent="0.3">
      <c r="A759" s="203" t="s">
        <v>1605</v>
      </c>
      <c r="B759" s="203" t="s">
        <v>1247</v>
      </c>
      <c r="C759" s="203" t="s">
        <v>17003</v>
      </c>
      <c r="D759" s="203" t="s">
        <v>17004</v>
      </c>
      <c r="E759" s="203" t="s">
        <v>17005</v>
      </c>
      <c r="F759" s="203" t="s">
        <v>9451</v>
      </c>
      <c r="G759" s="203" t="s">
        <v>17005</v>
      </c>
      <c r="H759" s="203" t="s">
        <v>17006</v>
      </c>
      <c r="I759" s="203" t="s">
        <v>9453</v>
      </c>
      <c r="J759" s="203" t="s">
        <v>17007</v>
      </c>
      <c r="K759" s="84">
        <v>46233</v>
      </c>
      <c r="L759" s="84">
        <v>46234</v>
      </c>
      <c r="M759" s="84">
        <v>46386</v>
      </c>
      <c r="N759" s="203" t="s">
        <v>17008</v>
      </c>
      <c r="O759" s="86">
        <v>21466750</v>
      </c>
      <c r="P759" s="203" t="s">
        <v>17009</v>
      </c>
      <c r="Q759" s="203" t="s">
        <v>17007</v>
      </c>
      <c r="R759" s="84">
        <v>46232</v>
      </c>
      <c r="S759" s="84">
        <v>46232</v>
      </c>
      <c r="T759" s="84"/>
      <c r="U759" s="84"/>
      <c r="V759" s="84"/>
      <c r="W759" s="203" t="s">
        <v>9457</v>
      </c>
    </row>
    <row r="760" spans="1:23" x14ac:dyDescent="0.3">
      <c r="A760" s="203" t="s">
        <v>1476</v>
      </c>
      <c r="B760" s="203" t="s">
        <v>1246</v>
      </c>
      <c r="C760" s="203" t="s">
        <v>13934</v>
      </c>
      <c r="D760" s="203" t="s">
        <v>13935</v>
      </c>
      <c r="E760" s="203" t="s">
        <v>13936</v>
      </c>
      <c r="F760" s="203" t="s">
        <v>9451</v>
      </c>
      <c r="G760" s="203" t="s">
        <v>13936</v>
      </c>
      <c r="H760" s="203" t="s">
        <v>13937</v>
      </c>
      <c r="I760" s="203" t="s">
        <v>9462</v>
      </c>
      <c r="J760" s="203" t="s">
        <v>13938</v>
      </c>
      <c r="K760" s="84">
        <v>45890</v>
      </c>
      <c r="L760" s="84">
        <v>45891</v>
      </c>
      <c r="M760" s="84">
        <v>46022</v>
      </c>
      <c r="N760" s="203" t="s">
        <v>13939</v>
      </c>
      <c r="O760" s="86">
        <v>17274387</v>
      </c>
      <c r="P760" s="203" t="s">
        <v>13940</v>
      </c>
      <c r="Q760" s="203" t="s">
        <v>13938</v>
      </c>
      <c r="R760" s="84">
        <v>45890</v>
      </c>
      <c r="S760" s="84">
        <v>45890</v>
      </c>
      <c r="T760" s="84"/>
      <c r="U760" s="84"/>
      <c r="V760" s="84"/>
      <c r="W760" s="203" t="s">
        <v>9457</v>
      </c>
    </row>
    <row r="761" spans="1:23" x14ac:dyDescent="0.3">
      <c r="A761" s="203" t="s">
        <v>1572</v>
      </c>
      <c r="B761" s="203" t="s">
        <v>1246</v>
      </c>
      <c r="C761" s="203" t="s">
        <v>10551</v>
      </c>
      <c r="D761" s="203" t="s">
        <v>10552</v>
      </c>
      <c r="E761" s="203" t="s">
        <v>10553</v>
      </c>
      <c r="F761" s="203" t="s">
        <v>9451</v>
      </c>
      <c r="G761" s="203" t="s">
        <v>10553</v>
      </c>
      <c r="H761" s="203" t="s">
        <v>10554</v>
      </c>
      <c r="I761" s="203" t="s">
        <v>9453</v>
      </c>
      <c r="J761" s="203" t="s">
        <v>10555</v>
      </c>
      <c r="K761" s="84">
        <v>45922</v>
      </c>
      <c r="L761" s="84">
        <v>46020</v>
      </c>
      <c r="M761" s="84">
        <v>46022</v>
      </c>
      <c r="N761" s="203" t="s">
        <v>10556</v>
      </c>
      <c r="O761" s="86">
        <v>9274089</v>
      </c>
      <c r="P761" s="203" t="s">
        <v>10557</v>
      </c>
      <c r="Q761" s="203" t="s">
        <v>10555</v>
      </c>
      <c r="R761" s="84">
        <v>45918</v>
      </c>
      <c r="S761" s="84">
        <v>45918</v>
      </c>
      <c r="T761" s="84"/>
      <c r="U761" s="84"/>
      <c r="V761" s="84"/>
      <c r="W761" s="203" t="s">
        <v>9457</v>
      </c>
    </row>
    <row r="762" spans="1:23" x14ac:dyDescent="0.3">
      <c r="A762" s="203" t="s">
        <v>1665</v>
      </c>
      <c r="B762" s="203" t="s">
        <v>1247</v>
      </c>
      <c r="C762" s="203" t="s">
        <v>13949</v>
      </c>
      <c r="D762" s="203" t="s">
        <v>13950</v>
      </c>
      <c r="E762" s="203" t="s">
        <v>13951</v>
      </c>
      <c r="F762" s="203" t="s">
        <v>9451</v>
      </c>
      <c r="G762" s="203" t="s">
        <v>13951</v>
      </c>
      <c r="H762" s="203" t="s">
        <v>13952</v>
      </c>
      <c r="I762" s="203" t="s">
        <v>9504</v>
      </c>
      <c r="J762" s="203" t="s">
        <v>13953</v>
      </c>
      <c r="K762" s="84">
        <v>46048</v>
      </c>
      <c r="L762" s="84">
        <v>46049</v>
      </c>
      <c r="M762" s="84">
        <v>46168</v>
      </c>
      <c r="N762" s="203" t="s">
        <v>13954</v>
      </c>
      <c r="O762" s="86">
        <v>14000000</v>
      </c>
      <c r="P762" s="203" t="s">
        <v>13955</v>
      </c>
      <c r="Q762" s="203" t="s">
        <v>13953</v>
      </c>
      <c r="R762" s="84">
        <v>46047</v>
      </c>
      <c r="S762" s="84">
        <v>46047</v>
      </c>
      <c r="T762" s="84"/>
      <c r="U762" s="84"/>
      <c r="V762" s="84"/>
      <c r="W762" s="203" t="s">
        <v>9457</v>
      </c>
    </row>
    <row r="763" spans="1:23" x14ac:dyDescent="0.3">
      <c r="A763" s="203" t="s">
        <v>1433</v>
      </c>
      <c r="B763" s="203" t="s">
        <v>1246</v>
      </c>
      <c r="C763" s="203" t="s">
        <v>13051</v>
      </c>
      <c r="D763" s="203" t="s">
        <v>13052</v>
      </c>
      <c r="E763" s="203" t="s">
        <v>13053</v>
      </c>
      <c r="F763" s="203" t="s">
        <v>9451</v>
      </c>
      <c r="G763" s="203" t="s">
        <v>13053</v>
      </c>
      <c r="H763" s="203" t="s">
        <v>13054</v>
      </c>
      <c r="I763" s="203" t="s">
        <v>9462</v>
      </c>
      <c r="J763" s="203" t="s">
        <v>13055</v>
      </c>
      <c r="K763" s="84">
        <v>45792</v>
      </c>
      <c r="L763" s="84">
        <v>45793</v>
      </c>
      <c r="M763" s="84">
        <v>45914</v>
      </c>
      <c r="N763" s="203" t="s">
        <v>11250</v>
      </c>
      <c r="O763" s="86">
        <v>18732844</v>
      </c>
      <c r="P763" s="203" t="s">
        <v>13056</v>
      </c>
      <c r="Q763" s="203" t="s">
        <v>13055</v>
      </c>
      <c r="R763" s="84">
        <v>45792</v>
      </c>
      <c r="S763" s="84">
        <v>45792</v>
      </c>
      <c r="T763" s="84"/>
      <c r="U763" s="84"/>
      <c r="V763" s="84"/>
      <c r="W763" s="203" t="s">
        <v>9457</v>
      </c>
    </row>
    <row r="764" spans="1:23" x14ac:dyDescent="0.3">
      <c r="A764" s="203" t="s">
        <v>2940</v>
      </c>
      <c r="B764" s="203" t="s">
        <v>1245</v>
      </c>
      <c r="C764" s="203" t="s">
        <v>13834</v>
      </c>
      <c r="D764" s="203" t="s">
        <v>13835</v>
      </c>
      <c r="E764" s="203" t="s">
        <v>13836</v>
      </c>
      <c r="F764" s="203" t="s">
        <v>9451</v>
      </c>
      <c r="G764" s="203" t="s">
        <v>13836</v>
      </c>
      <c r="H764" s="203" t="s">
        <v>13837</v>
      </c>
      <c r="I764" s="203" t="s">
        <v>9462</v>
      </c>
      <c r="J764" s="203" t="s">
        <v>13838</v>
      </c>
      <c r="K764" s="84">
        <v>45646</v>
      </c>
      <c r="L764" s="84">
        <v>45646</v>
      </c>
      <c r="M764" s="84">
        <v>45657</v>
      </c>
      <c r="N764" s="203" t="s">
        <v>10336</v>
      </c>
      <c r="O764" s="86">
        <v>1993198</v>
      </c>
      <c r="P764" s="203" t="s">
        <v>13839</v>
      </c>
      <c r="Q764" s="203" t="s">
        <v>13838</v>
      </c>
      <c r="R764" s="84">
        <v>45643</v>
      </c>
      <c r="S764" s="84">
        <v>45643</v>
      </c>
      <c r="T764" s="84"/>
      <c r="U764" s="84"/>
      <c r="V764" s="84"/>
      <c r="W764" s="203" t="s">
        <v>9457</v>
      </c>
    </row>
    <row r="765" spans="1:23" x14ac:dyDescent="0.3">
      <c r="A765" s="203" t="s">
        <v>5217</v>
      </c>
      <c r="B765" s="203" t="s">
        <v>1245</v>
      </c>
      <c r="C765" s="203" t="s">
        <v>13840</v>
      </c>
      <c r="D765" s="203" t="s">
        <v>13841</v>
      </c>
      <c r="E765" s="203" t="s">
        <v>13842</v>
      </c>
      <c r="F765" s="203" t="s">
        <v>9451</v>
      </c>
      <c r="G765" s="203" t="s">
        <v>13842</v>
      </c>
      <c r="H765" s="203" t="s">
        <v>13843</v>
      </c>
      <c r="I765" s="203" t="s">
        <v>9462</v>
      </c>
      <c r="J765" s="203" t="s">
        <v>13633</v>
      </c>
      <c r="K765" s="84">
        <v>45369</v>
      </c>
      <c r="L765" s="84">
        <v>45370</v>
      </c>
      <c r="M765" s="84">
        <v>45553</v>
      </c>
      <c r="N765" s="203" t="s">
        <v>13844</v>
      </c>
      <c r="O765" s="86">
        <v>12622590</v>
      </c>
      <c r="P765" s="203" t="s">
        <v>13845</v>
      </c>
      <c r="Q765" s="203" t="s">
        <v>13846</v>
      </c>
      <c r="R765" s="84">
        <v>45366</v>
      </c>
      <c r="S765" s="84">
        <v>45366</v>
      </c>
      <c r="T765" s="84"/>
      <c r="U765" s="84"/>
      <c r="V765" s="84"/>
      <c r="W765" s="203" t="s">
        <v>9457</v>
      </c>
    </row>
    <row r="766" spans="1:23" x14ac:dyDescent="0.3">
      <c r="A766" s="203" t="s">
        <v>1723</v>
      </c>
      <c r="B766" s="203" t="s">
        <v>1247</v>
      </c>
      <c r="C766" s="203" t="s">
        <v>13847</v>
      </c>
      <c r="D766" s="203" t="s">
        <v>13848</v>
      </c>
      <c r="E766" s="203" t="s">
        <v>13849</v>
      </c>
      <c r="F766" s="203" t="s">
        <v>9451</v>
      </c>
      <c r="G766" s="203" t="s">
        <v>13849</v>
      </c>
      <c r="H766" s="203" t="s">
        <v>13850</v>
      </c>
      <c r="I766" s="203" t="s">
        <v>9453</v>
      </c>
      <c r="J766" s="203" t="s">
        <v>13851</v>
      </c>
      <c r="K766" s="84">
        <v>46051</v>
      </c>
      <c r="L766" s="84">
        <v>46051</v>
      </c>
      <c r="M766" s="84">
        <v>46201</v>
      </c>
      <c r="N766" s="203" t="s">
        <v>13785</v>
      </c>
      <c r="O766" s="86">
        <v>25219090</v>
      </c>
      <c r="P766" s="203" t="s">
        <v>13852</v>
      </c>
      <c r="Q766" s="203" t="s">
        <v>13851</v>
      </c>
      <c r="R766" s="84">
        <v>46050</v>
      </c>
      <c r="S766" s="84">
        <v>46050</v>
      </c>
      <c r="T766" s="84"/>
      <c r="U766" s="84"/>
      <c r="V766" s="84"/>
      <c r="W766" s="203" t="s">
        <v>9457</v>
      </c>
    </row>
    <row r="767" spans="1:23" x14ac:dyDescent="0.3">
      <c r="A767" s="203" t="s">
        <v>1546</v>
      </c>
      <c r="B767" s="203" t="s">
        <v>1247</v>
      </c>
      <c r="C767" s="203" t="s">
        <v>13853</v>
      </c>
      <c r="D767" s="203" t="s">
        <v>13854</v>
      </c>
      <c r="E767" s="203" t="s">
        <v>13855</v>
      </c>
      <c r="F767" s="203" t="s">
        <v>9451</v>
      </c>
      <c r="G767" s="203" t="s">
        <v>13855</v>
      </c>
      <c r="H767" s="203" t="s">
        <v>13856</v>
      </c>
      <c r="I767" s="203" t="s">
        <v>9453</v>
      </c>
      <c r="J767" s="203" t="s">
        <v>13857</v>
      </c>
      <c r="K767" s="84">
        <v>46044</v>
      </c>
      <c r="L767" s="84">
        <v>46051</v>
      </c>
      <c r="M767" s="84">
        <v>46293</v>
      </c>
      <c r="N767" s="203" t="s">
        <v>13858</v>
      </c>
      <c r="O767" s="86">
        <v>30400000</v>
      </c>
      <c r="P767" s="203" t="s">
        <v>13859</v>
      </c>
      <c r="Q767" s="203" t="s">
        <v>13857</v>
      </c>
      <c r="R767" s="84">
        <v>46043</v>
      </c>
      <c r="S767" s="84">
        <v>46043</v>
      </c>
      <c r="T767" s="84"/>
      <c r="U767" s="84"/>
      <c r="V767" s="84"/>
      <c r="W767" s="203" t="s">
        <v>9457</v>
      </c>
    </row>
    <row r="768" spans="1:23" x14ac:dyDescent="0.3">
      <c r="A768" s="203" t="s">
        <v>1665</v>
      </c>
      <c r="B768" s="203" t="s">
        <v>1247</v>
      </c>
      <c r="C768" s="203" t="s">
        <v>13860</v>
      </c>
      <c r="D768" s="203" t="s">
        <v>13861</v>
      </c>
      <c r="E768" s="203" t="s">
        <v>13862</v>
      </c>
      <c r="F768" s="203" t="s">
        <v>9451</v>
      </c>
      <c r="G768" s="203" t="s">
        <v>13862</v>
      </c>
      <c r="H768" s="203" t="s">
        <v>13863</v>
      </c>
      <c r="I768" s="203" t="s">
        <v>9504</v>
      </c>
      <c r="J768" s="203" t="s">
        <v>13864</v>
      </c>
      <c r="K768" s="84">
        <v>46045</v>
      </c>
      <c r="L768" s="84">
        <v>46048</v>
      </c>
      <c r="M768" s="84">
        <v>46167</v>
      </c>
      <c r="N768" s="203" t="s">
        <v>13865</v>
      </c>
      <c r="O768" s="86">
        <v>16000000</v>
      </c>
      <c r="P768" s="203" t="s">
        <v>13866</v>
      </c>
      <c r="Q768" s="203" t="s">
        <v>13864</v>
      </c>
      <c r="R768" s="84"/>
      <c r="S768" s="84"/>
      <c r="T768" s="84"/>
      <c r="U768" s="84"/>
      <c r="V768" s="84"/>
      <c r="W768" s="203" t="s">
        <v>9457</v>
      </c>
    </row>
    <row r="769" spans="1:23" x14ac:dyDescent="0.3">
      <c r="A769" s="203" t="s">
        <v>1476</v>
      </c>
      <c r="B769" s="203" t="s">
        <v>1246</v>
      </c>
      <c r="C769" s="203" t="s">
        <v>13874</v>
      </c>
      <c r="D769" s="203" t="s">
        <v>13875</v>
      </c>
      <c r="E769" s="203" t="s">
        <v>13876</v>
      </c>
      <c r="F769" s="203" t="s">
        <v>9451</v>
      </c>
      <c r="G769" s="203" t="s">
        <v>13876</v>
      </c>
      <c r="H769" s="203" t="s">
        <v>13877</v>
      </c>
      <c r="I769" s="203" t="s">
        <v>9462</v>
      </c>
      <c r="J769" s="203" t="s">
        <v>13878</v>
      </c>
      <c r="K769" s="84">
        <v>45712</v>
      </c>
      <c r="L769" s="84">
        <v>45714</v>
      </c>
      <c r="M769" s="84">
        <v>45894</v>
      </c>
      <c r="N769" s="203" t="s">
        <v>13879</v>
      </c>
      <c r="O769" s="86">
        <v>15844446</v>
      </c>
      <c r="P769" s="203" t="s">
        <v>13880</v>
      </c>
      <c r="Q769" s="203" t="s">
        <v>13878</v>
      </c>
      <c r="R769" s="84">
        <v>45712</v>
      </c>
      <c r="S769" s="84">
        <v>45712</v>
      </c>
      <c r="T769" s="84"/>
      <c r="U769" s="84"/>
      <c r="V769" s="84"/>
      <c r="W769" s="203" t="s">
        <v>9457</v>
      </c>
    </row>
    <row r="770" spans="1:23" x14ac:dyDescent="0.3">
      <c r="A770" s="203" t="s">
        <v>1647</v>
      </c>
      <c r="B770" s="203" t="s">
        <v>1246</v>
      </c>
      <c r="C770" s="203" t="s">
        <v>13886</v>
      </c>
      <c r="D770" s="203" t="s">
        <v>13887</v>
      </c>
      <c r="E770" s="203" t="s">
        <v>13888</v>
      </c>
      <c r="F770" s="203" t="s">
        <v>9451</v>
      </c>
      <c r="G770" s="203" t="s">
        <v>13888</v>
      </c>
      <c r="H770" s="203" t="s">
        <v>13889</v>
      </c>
      <c r="I770" s="203" t="s">
        <v>9453</v>
      </c>
      <c r="J770" s="203" t="s">
        <v>13890</v>
      </c>
      <c r="K770" s="84">
        <v>46007</v>
      </c>
      <c r="L770" s="84">
        <v>46009</v>
      </c>
      <c r="M770" s="84">
        <v>46022</v>
      </c>
      <c r="N770" s="203" t="s">
        <v>13891</v>
      </c>
      <c r="O770" s="86">
        <v>60664380</v>
      </c>
      <c r="P770" s="203" t="s">
        <v>13892</v>
      </c>
      <c r="Q770" s="203" t="s">
        <v>13890</v>
      </c>
      <c r="R770" s="84">
        <v>45995</v>
      </c>
      <c r="S770" s="84">
        <v>45995</v>
      </c>
      <c r="T770" s="84">
        <v>46002</v>
      </c>
      <c r="U770" s="84">
        <v>46002</v>
      </c>
      <c r="V770" s="84">
        <v>46002</v>
      </c>
      <c r="W770" s="203" t="s">
        <v>9457</v>
      </c>
    </row>
    <row r="771" spans="1:23" x14ac:dyDescent="0.3">
      <c r="A771" s="203" t="s">
        <v>1447</v>
      </c>
      <c r="B771" s="203" t="s">
        <v>1246</v>
      </c>
      <c r="C771" s="203" t="s">
        <v>13893</v>
      </c>
      <c r="D771" s="203" t="s">
        <v>13894</v>
      </c>
      <c r="E771" s="203" t="s">
        <v>13895</v>
      </c>
      <c r="F771" s="203" t="s">
        <v>9451</v>
      </c>
      <c r="G771" s="203" t="s">
        <v>13895</v>
      </c>
      <c r="H771" s="203" t="s">
        <v>13896</v>
      </c>
      <c r="I771" s="203" t="s">
        <v>9453</v>
      </c>
      <c r="J771" s="203" t="s">
        <v>13897</v>
      </c>
      <c r="K771" s="84">
        <v>45972</v>
      </c>
      <c r="L771" s="84">
        <v>45972</v>
      </c>
      <c r="M771" s="84">
        <v>46017</v>
      </c>
      <c r="N771" s="203" t="s">
        <v>12579</v>
      </c>
      <c r="O771" s="86">
        <v>5623497</v>
      </c>
      <c r="P771" s="203" t="s">
        <v>13898</v>
      </c>
      <c r="Q771" s="203" t="s">
        <v>13897</v>
      </c>
      <c r="R771" s="84">
        <v>45966</v>
      </c>
      <c r="S771" s="84">
        <v>45966</v>
      </c>
      <c r="T771" s="84"/>
      <c r="U771" s="84"/>
      <c r="V771" s="84"/>
      <c r="W771" s="203" t="s">
        <v>9457</v>
      </c>
    </row>
    <row r="772" spans="1:23" x14ac:dyDescent="0.3">
      <c r="A772" s="203" t="s">
        <v>1572</v>
      </c>
      <c r="B772" s="203" t="s">
        <v>1246</v>
      </c>
      <c r="C772" s="203" t="s">
        <v>13899</v>
      </c>
      <c r="D772" s="203" t="s">
        <v>13900</v>
      </c>
      <c r="E772" s="203" t="s">
        <v>13901</v>
      </c>
      <c r="F772" s="203" t="s">
        <v>9451</v>
      </c>
      <c r="G772" s="203" t="s">
        <v>13901</v>
      </c>
      <c r="H772" s="203" t="s">
        <v>13902</v>
      </c>
      <c r="I772" s="203" t="s">
        <v>9453</v>
      </c>
      <c r="J772" s="203" t="s">
        <v>13903</v>
      </c>
      <c r="K772" s="84">
        <v>45919</v>
      </c>
      <c r="L772" s="84">
        <v>45922</v>
      </c>
      <c r="M772" s="84">
        <v>46012</v>
      </c>
      <c r="N772" s="203" t="s">
        <v>10195</v>
      </c>
      <c r="O772" s="86">
        <v>11400000</v>
      </c>
      <c r="P772" s="203" t="s">
        <v>13904</v>
      </c>
      <c r="Q772" s="203" t="s">
        <v>13903</v>
      </c>
      <c r="R772" s="84">
        <v>45919</v>
      </c>
      <c r="S772" s="84">
        <v>45919</v>
      </c>
      <c r="T772" s="84"/>
      <c r="U772" s="84"/>
      <c r="V772" s="84"/>
      <c r="W772" s="203" t="s">
        <v>9457</v>
      </c>
    </row>
    <row r="773" spans="1:23" x14ac:dyDescent="0.3">
      <c r="A773" s="203" t="s">
        <v>1572</v>
      </c>
      <c r="B773" s="203" t="s">
        <v>1246</v>
      </c>
      <c r="C773" s="203" t="s">
        <v>13912</v>
      </c>
      <c r="D773" s="203" t="s">
        <v>13913</v>
      </c>
      <c r="E773" s="203" t="s">
        <v>13914</v>
      </c>
      <c r="F773" s="203" t="s">
        <v>9451</v>
      </c>
      <c r="G773" s="203" t="s">
        <v>13914</v>
      </c>
      <c r="H773" s="203" t="s">
        <v>13915</v>
      </c>
      <c r="I773" s="203" t="s">
        <v>9453</v>
      </c>
      <c r="J773" s="203" t="s">
        <v>13916</v>
      </c>
      <c r="K773" s="84">
        <v>45951</v>
      </c>
      <c r="L773" s="84">
        <v>45951</v>
      </c>
      <c r="M773" s="84">
        <v>46011</v>
      </c>
      <c r="N773" s="203" t="s">
        <v>13917</v>
      </c>
      <c r="O773" s="86">
        <v>6000000</v>
      </c>
      <c r="P773" s="203" t="s">
        <v>13918</v>
      </c>
      <c r="Q773" s="203" t="s">
        <v>13916</v>
      </c>
      <c r="R773" s="84">
        <v>45950</v>
      </c>
      <c r="S773" s="84">
        <v>45950</v>
      </c>
      <c r="T773" s="84"/>
      <c r="U773" s="84"/>
      <c r="V773" s="84"/>
      <c r="W773" s="203" t="s">
        <v>9457</v>
      </c>
    </row>
    <row r="774" spans="1:23" x14ac:dyDescent="0.3">
      <c r="A774" s="203" t="s">
        <v>3253</v>
      </c>
      <c r="B774" s="203" t="s">
        <v>1245</v>
      </c>
      <c r="C774" s="203" t="s">
        <v>14006</v>
      </c>
      <c r="D774" s="203" t="s">
        <v>14007</v>
      </c>
      <c r="E774" s="203" t="s">
        <v>14008</v>
      </c>
      <c r="F774" s="203" t="s">
        <v>9451</v>
      </c>
      <c r="G774" s="203" t="s">
        <v>14008</v>
      </c>
      <c r="H774" s="203" t="s">
        <v>14009</v>
      </c>
      <c r="I774" s="203" t="s">
        <v>9462</v>
      </c>
      <c r="J774" s="203" t="s">
        <v>14010</v>
      </c>
      <c r="K774" s="84">
        <v>45626</v>
      </c>
      <c r="L774" s="84">
        <v>45626</v>
      </c>
      <c r="M774" s="84">
        <v>45656</v>
      </c>
      <c r="N774" s="203" t="s">
        <v>14011</v>
      </c>
      <c r="O774" s="86">
        <v>3986397</v>
      </c>
      <c r="P774" s="203" t="s">
        <v>14012</v>
      </c>
      <c r="Q774" s="203" t="s">
        <v>14010</v>
      </c>
      <c r="R774" s="84">
        <v>45624</v>
      </c>
      <c r="S774" s="84">
        <v>45624</v>
      </c>
      <c r="T774" s="84"/>
      <c r="U774" s="84"/>
      <c r="V774" s="84"/>
      <c r="W774" s="203" t="s">
        <v>9457</v>
      </c>
    </row>
    <row r="775" spans="1:23" x14ac:dyDescent="0.3">
      <c r="A775" s="203" t="s">
        <v>1605</v>
      </c>
      <c r="B775" s="203" t="s">
        <v>1247</v>
      </c>
      <c r="C775" s="203" t="s">
        <v>15248</v>
      </c>
      <c r="D775" s="203" t="s">
        <v>33934</v>
      </c>
      <c r="E775" s="203" t="s">
        <v>15249</v>
      </c>
      <c r="F775" s="203" t="s">
        <v>9451</v>
      </c>
      <c r="G775" s="203" t="s">
        <v>15249</v>
      </c>
      <c r="H775" s="203" t="s">
        <v>33935</v>
      </c>
      <c r="I775" s="203" t="s">
        <v>9482</v>
      </c>
      <c r="J775" s="203" t="s">
        <v>9483</v>
      </c>
      <c r="K775" s="84">
        <v>46246</v>
      </c>
      <c r="L775" s="84"/>
      <c r="M775" s="84">
        <v>46387</v>
      </c>
      <c r="N775" s="203" t="s">
        <v>14568</v>
      </c>
      <c r="O775" s="86">
        <v>13272497</v>
      </c>
      <c r="P775" s="203" t="s">
        <v>33936</v>
      </c>
      <c r="Q775" s="203" t="s">
        <v>9483</v>
      </c>
      <c r="R775" s="84">
        <v>46243</v>
      </c>
      <c r="S775" s="84">
        <v>46243</v>
      </c>
      <c r="T775" s="84"/>
      <c r="U775" s="84"/>
      <c r="V775" s="84"/>
      <c r="W775" s="203" t="s">
        <v>9457</v>
      </c>
    </row>
    <row r="776" spans="1:23" x14ac:dyDescent="0.3">
      <c r="A776" s="203" t="s">
        <v>5454</v>
      </c>
      <c r="B776" s="203" t="s">
        <v>1245</v>
      </c>
      <c r="C776" s="203" t="s">
        <v>14013</v>
      </c>
      <c r="D776" s="203" t="s">
        <v>14014</v>
      </c>
      <c r="E776" s="203" t="s">
        <v>14015</v>
      </c>
      <c r="F776" s="203" t="s">
        <v>9451</v>
      </c>
      <c r="G776" s="203" t="s">
        <v>14015</v>
      </c>
      <c r="H776" s="203" t="s">
        <v>14016</v>
      </c>
      <c r="I776" s="203" t="s">
        <v>9453</v>
      </c>
      <c r="J776" s="203" t="s">
        <v>14017</v>
      </c>
      <c r="K776" s="84">
        <v>45538</v>
      </c>
      <c r="L776" s="84">
        <v>45538</v>
      </c>
      <c r="M776" s="84">
        <v>45628</v>
      </c>
      <c r="N776" s="203" t="s">
        <v>14018</v>
      </c>
      <c r="O776" s="86">
        <v>18000000</v>
      </c>
      <c r="P776" s="203" t="s">
        <v>14019</v>
      </c>
      <c r="Q776" s="203" t="s">
        <v>14017</v>
      </c>
      <c r="R776" s="84">
        <v>45538</v>
      </c>
      <c r="S776" s="84">
        <v>45538</v>
      </c>
      <c r="T776" s="84"/>
      <c r="U776" s="84"/>
      <c r="V776" s="84"/>
      <c r="W776" s="203" t="s">
        <v>9457</v>
      </c>
    </row>
    <row r="777" spans="1:23" x14ac:dyDescent="0.3">
      <c r="A777" s="203" t="s">
        <v>1436</v>
      </c>
      <c r="B777" s="203" t="s">
        <v>1247</v>
      </c>
      <c r="C777" s="203" t="s">
        <v>13926</v>
      </c>
      <c r="D777" s="203" t="s">
        <v>13927</v>
      </c>
      <c r="E777" s="203" t="s">
        <v>13928</v>
      </c>
      <c r="F777" s="203" t="s">
        <v>9451</v>
      </c>
      <c r="G777" s="203" t="s">
        <v>13928</v>
      </c>
      <c r="H777" s="203" t="s">
        <v>13929</v>
      </c>
      <c r="I777" s="203" t="s">
        <v>9453</v>
      </c>
      <c r="J777" s="203" t="s">
        <v>13930</v>
      </c>
      <c r="K777" s="84">
        <v>46050</v>
      </c>
      <c r="L777" s="84">
        <v>46051</v>
      </c>
      <c r="M777" s="84">
        <v>46247</v>
      </c>
      <c r="N777" s="203" t="s">
        <v>13931</v>
      </c>
      <c r="O777" s="86">
        <v>34623595.5</v>
      </c>
      <c r="P777" s="203" t="s">
        <v>13932</v>
      </c>
      <c r="Q777" s="203" t="s">
        <v>13933</v>
      </c>
      <c r="R777" s="84">
        <v>46049</v>
      </c>
      <c r="S777" s="84">
        <v>46049</v>
      </c>
      <c r="T777" s="84"/>
      <c r="U777" s="84"/>
      <c r="V777" s="84"/>
      <c r="W777" s="203" t="s">
        <v>9457</v>
      </c>
    </row>
    <row r="778" spans="1:23" x14ac:dyDescent="0.3">
      <c r="A778" s="203" t="s">
        <v>1447</v>
      </c>
      <c r="B778" s="203" t="s">
        <v>1246</v>
      </c>
      <c r="C778" s="203" t="s">
        <v>13713</v>
      </c>
      <c r="D778" s="203" t="s">
        <v>13714</v>
      </c>
      <c r="E778" s="203" t="s">
        <v>13715</v>
      </c>
      <c r="F778" s="203" t="s">
        <v>9451</v>
      </c>
      <c r="G778" s="203" t="s">
        <v>13715</v>
      </c>
      <c r="H778" s="203" t="s">
        <v>13716</v>
      </c>
      <c r="I778" s="203" t="s">
        <v>9462</v>
      </c>
      <c r="J778" s="203" t="s">
        <v>13717</v>
      </c>
      <c r="K778" s="84">
        <v>45929</v>
      </c>
      <c r="L778" s="84">
        <v>45929</v>
      </c>
      <c r="M778" s="84">
        <v>45989</v>
      </c>
      <c r="N778" s="203" t="s">
        <v>13718</v>
      </c>
      <c r="O778" s="86">
        <v>5286486</v>
      </c>
      <c r="P778" s="203" t="s">
        <v>13719</v>
      </c>
      <c r="Q778" s="203" t="s">
        <v>13717</v>
      </c>
      <c r="R778" s="84">
        <v>45928</v>
      </c>
      <c r="S778" s="84">
        <v>45928</v>
      </c>
      <c r="T778" s="84"/>
      <c r="U778" s="84"/>
      <c r="V778" s="84"/>
      <c r="W778" s="203" t="s">
        <v>9457</v>
      </c>
    </row>
    <row r="779" spans="1:23" x14ac:dyDescent="0.3">
      <c r="A779" s="203" t="s">
        <v>1665</v>
      </c>
      <c r="B779" s="203" t="s">
        <v>1247</v>
      </c>
      <c r="C779" s="203" t="s">
        <v>14034</v>
      </c>
      <c r="D779" s="203" t="s">
        <v>14035</v>
      </c>
      <c r="E779" s="203" t="s">
        <v>14036</v>
      </c>
      <c r="F779" s="203" t="s">
        <v>9451</v>
      </c>
      <c r="G779" s="203" t="s">
        <v>14036</v>
      </c>
      <c r="H779" s="203" t="s">
        <v>14037</v>
      </c>
      <c r="I779" s="203" t="s">
        <v>9504</v>
      </c>
      <c r="J779" s="203" t="s">
        <v>14038</v>
      </c>
      <c r="K779" s="84">
        <v>46044</v>
      </c>
      <c r="L779" s="84">
        <v>46045</v>
      </c>
      <c r="M779" s="84">
        <v>46164</v>
      </c>
      <c r="N779" s="203" t="s">
        <v>14039</v>
      </c>
      <c r="O779" s="86">
        <v>16800000</v>
      </c>
      <c r="P779" s="203" t="s">
        <v>14040</v>
      </c>
      <c r="Q779" s="203" t="s">
        <v>14038</v>
      </c>
      <c r="R779" s="84"/>
      <c r="S779" s="84"/>
      <c r="T779" s="84"/>
      <c r="U779" s="84"/>
      <c r="V779" s="84"/>
      <c r="W779" s="203" t="s">
        <v>9457</v>
      </c>
    </row>
    <row r="780" spans="1:23" x14ac:dyDescent="0.3">
      <c r="A780" s="203" t="s">
        <v>1509</v>
      </c>
      <c r="B780" s="203" t="s">
        <v>1246</v>
      </c>
      <c r="C780" s="203" t="s">
        <v>13941</v>
      </c>
      <c r="D780" s="203" t="s">
        <v>13942</v>
      </c>
      <c r="E780" s="203" t="s">
        <v>13943</v>
      </c>
      <c r="F780" s="203" t="s">
        <v>9451</v>
      </c>
      <c r="G780" s="203" t="s">
        <v>13943</v>
      </c>
      <c r="H780" s="203" t="s">
        <v>13944</v>
      </c>
      <c r="I780" s="203" t="s">
        <v>9453</v>
      </c>
      <c r="J780" s="203" t="s">
        <v>13945</v>
      </c>
      <c r="K780" s="84">
        <v>45959</v>
      </c>
      <c r="L780" s="84">
        <v>45960</v>
      </c>
      <c r="M780" s="84">
        <v>46020</v>
      </c>
      <c r="N780" s="203" t="s">
        <v>13946</v>
      </c>
      <c r="O780" s="86">
        <v>10000000</v>
      </c>
      <c r="P780" s="203" t="s">
        <v>13947</v>
      </c>
      <c r="Q780" s="203" t="s">
        <v>13948</v>
      </c>
      <c r="R780" s="84">
        <v>45959</v>
      </c>
      <c r="S780" s="84">
        <v>45959</v>
      </c>
      <c r="T780" s="84"/>
      <c r="U780" s="84"/>
      <c r="V780" s="84"/>
      <c r="W780" s="203" t="s">
        <v>9457</v>
      </c>
    </row>
    <row r="781" spans="1:23" x14ac:dyDescent="0.3">
      <c r="A781" s="203" t="s">
        <v>5217</v>
      </c>
      <c r="B781" s="203" t="s">
        <v>1245</v>
      </c>
      <c r="C781" s="203" t="s">
        <v>13956</v>
      </c>
      <c r="D781" s="203" t="s">
        <v>13957</v>
      </c>
      <c r="E781" s="203" t="s">
        <v>13958</v>
      </c>
      <c r="F781" s="203" t="s">
        <v>9451</v>
      </c>
      <c r="G781" s="203" t="s">
        <v>13958</v>
      </c>
      <c r="H781" s="203" t="s">
        <v>13959</v>
      </c>
      <c r="I781" s="203" t="s">
        <v>9462</v>
      </c>
      <c r="J781" s="203" t="s">
        <v>9639</v>
      </c>
      <c r="K781" s="84">
        <v>45387</v>
      </c>
      <c r="L781" s="84">
        <v>45390</v>
      </c>
      <c r="M781" s="84">
        <v>45557</v>
      </c>
      <c r="N781" s="203" t="s">
        <v>13960</v>
      </c>
      <c r="O781" s="86">
        <v>10899685</v>
      </c>
      <c r="P781" s="203" t="s">
        <v>13961</v>
      </c>
      <c r="Q781" s="203" t="s">
        <v>13962</v>
      </c>
      <c r="R781" s="84">
        <v>45387</v>
      </c>
      <c r="S781" s="84">
        <v>45387</v>
      </c>
      <c r="T781" s="84"/>
      <c r="U781" s="84"/>
      <c r="V781" s="84"/>
      <c r="W781" s="203" t="s">
        <v>9457</v>
      </c>
    </row>
    <row r="782" spans="1:23" x14ac:dyDescent="0.3">
      <c r="A782" s="203" t="s">
        <v>5454</v>
      </c>
      <c r="B782" s="203" t="s">
        <v>1245</v>
      </c>
      <c r="C782" s="203" t="s">
        <v>17818</v>
      </c>
      <c r="D782" s="203" t="s">
        <v>17819</v>
      </c>
      <c r="E782" s="203" t="s">
        <v>17820</v>
      </c>
      <c r="F782" s="203" t="s">
        <v>9451</v>
      </c>
      <c r="G782" s="203" t="s">
        <v>17820</v>
      </c>
      <c r="H782" s="203" t="s">
        <v>17821</v>
      </c>
      <c r="I782" s="203" t="s">
        <v>9453</v>
      </c>
      <c r="J782" s="203" t="s">
        <v>17822</v>
      </c>
      <c r="K782" s="84">
        <v>45531</v>
      </c>
      <c r="L782" s="84">
        <v>45532</v>
      </c>
      <c r="M782" s="84">
        <v>45623</v>
      </c>
      <c r="N782" s="203" t="s">
        <v>17823</v>
      </c>
      <c r="O782" s="86">
        <v>12000000</v>
      </c>
      <c r="P782" s="203" t="s">
        <v>17824</v>
      </c>
      <c r="Q782" s="203" t="s">
        <v>17822</v>
      </c>
      <c r="R782" s="84">
        <v>45530</v>
      </c>
      <c r="S782" s="84">
        <v>45530</v>
      </c>
      <c r="T782" s="84"/>
      <c r="U782" s="84"/>
      <c r="V782" s="84"/>
      <c r="W782" s="203" t="s">
        <v>9457</v>
      </c>
    </row>
    <row r="783" spans="1:23" x14ac:dyDescent="0.3">
      <c r="A783" s="203" t="s">
        <v>1698</v>
      </c>
      <c r="B783" s="203" t="s">
        <v>1246</v>
      </c>
      <c r="C783" s="203" t="s">
        <v>13968</v>
      </c>
      <c r="D783" s="203" t="s">
        <v>13969</v>
      </c>
      <c r="E783" s="203" t="s">
        <v>13970</v>
      </c>
      <c r="F783" s="203" t="s">
        <v>9451</v>
      </c>
      <c r="G783" s="203" t="s">
        <v>13970</v>
      </c>
      <c r="H783" s="203" t="s">
        <v>13971</v>
      </c>
      <c r="I783" s="203" t="s">
        <v>9504</v>
      </c>
      <c r="J783" s="203" t="s">
        <v>13972</v>
      </c>
      <c r="K783" s="84">
        <v>45980</v>
      </c>
      <c r="L783" s="84">
        <v>45996</v>
      </c>
      <c r="M783" s="84">
        <v>46269</v>
      </c>
      <c r="N783" s="203" t="s">
        <v>10517</v>
      </c>
      <c r="O783" s="86">
        <v>468443442</v>
      </c>
      <c r="P783" s="203" t="s">
        <v>13973</v>
      </c>
      <c r="Q783" s="203" t="s">
        <v>13972</v>
      </c>
      <c r="R783" s="84">
        <v>45965</v>
      </c>
      <c r="S783" s="84">
        <v>45965</v>
      </c>
      <c r="T783" s="84">
        <v>45971</v>
      </c>
      <c r="U783" s="84">
        <v>45971</v>
      </c>
      <c r="V783" s="84">
        <v>45971</v>
      </c>
      <c r="W783" s="203" t="s">
        <v>9457</v>
      </c>
    </row>
    <row r="784" spans="1:23" x14ac:dyDescent="0.3">
      <c r="A784" s="203" t="s">
        <v>1467</v>
      </c>
      <c r="B784" s="203" t="s">
        <v>1247</v>
      </c>
      <c r="C784" s="203" t="s">
        <v>13974</v>
      </c>
      <c r="D784" s="203" t="s">
        <v>13975</v>
      </c>
      <c r="E784" s="203" t="s">
        <v>13976</v>
      </c>
      <c r="F784" s="203" t="s">
        <v>9451</v>
      </c>
      <c r="G784" s="203" t="s">
        <v>13976</v>
      </c>
      <c r="H784" s="203" t="s">
        <v>13977</v>
      </c>
      <c r="I784" s="203" t="s">
        <v>9482</v>
      </c>
      <c r="J784" s="203" t="s">
        <v>13978</v>
      </c>
      <c r="K784" s="84">
        <v>46231</v>
      </c>
      <c r="L784" s="84"/>
      <c r="M784" s="84">
        <v>46383</v>
      </c>
      <c r="N784" s="203" t="s">
        <v>9597</v>
      </c>
      <c r="O784" s="86">
        <v>21466750</v>
      </c>
      <c r="P784" s="203" t="s">
        <v>13979</v>
      </c>
      <c r="Q784" s="203" t="s">
        <v>13978</v>
      </c>
      <c r="R784" s="84">
        <v>46230</v>
      </c>
      <c r="S784" s="84">
        <v>46230</v>
      </c>
      <c r="T784" s="84"/>
      <c r="U784" s="84"/>
      <c r="V784" s="84"/>
      <c r="W784" s="203" t="s">
        <v>9457</v>
      </c>
    </row>
    <row r="785" spans="1:23" x14ac:dyDescent="0.3">
      <c r="A785" s="203" t="s">
        <v>1605</v>
      </c>
      <c r="B785" s="203" t="s">
        <v>1247</v>
      </c>
      <c r="C785" s="203" t="s">
        <v>14054</v>
      </c>
      <c r="D785" s="203" t="s">
        <v>14055</v>
      </c>
      <c r="E785" s="203" t="s">
        <v>14056</v>
      </c>
      <c r="F785" s="203" t="s">
        <v>9451</v>
      </c>
      <c r="G785" s="203" t="s">
        <v>14056</v>
      </c>
      <c r="H785" s="203" t="s">
        <v>14057</v>
      </c>
      <c r="I785" s="203" t="s">
        <v>9469</v>
      </c>
      <c r="J785" s="203" t="s">
        <v>14058</v>
      </c>
      <c r="K785" s="84"/>
      <c r="L785" s="84"/>
      <c r="M785" s="84">
        <v>46383</v>
      </c>
      <c r="N785" s="203" t="s">
        <v>9520</v>
      </c>
      <c r="O785" s="86">
        <v>460821355562500</v>
      </c>
      <c r="P785" s="203" t="s">
        <v>14059</v>
      </c>
      <c r="Q785" s="203" t="s">
        <v>14058</v>
      </c>
      <c r="R785" s="84">
        <v>46229</v>
      </c>
      <c r="S785" s="84">
        <v>46229</v>
      </c>
      <c r="T785" s="84"/>
      <c r="U785" s="84"/>
      <c r="V785" s="84"/>
      <c r="W785" s="203" t="s">
        <v>9457</v>
      </c>
    </row>
    <row r="786" spans="1:23" x14ac:dyDescent="0.3">
      <c r="A786" s="203" t="s">
        <v>1572</v>
      </c>
      <c r="B786" s="203" t="s">
        <v>1246</v>
      </c>
      <c r="C786" s="203" t="s">
        <v>13980</v>
      </c>
      <c r="D786" s="203" t="s">
        <v>13981</v>
      </c>
      <c r="E786" s="203" t="s">
        <v>13982</v>
      </c>
      <c r="F786" s="203" t="s">
        <v>9451</v>
      </c>
      <c r="G786" s="203" t="s">
        <v>13982</v>
      </c>
      <c r="H786" s="203" t="s">
        <v>13983</v>
      </c>
      <c r="I786" s="203" t="s">
        <v>9453</v>
      </c>
      <c r="J786" s="203" t="s">
        <v>13984</v>
      </c>
      <c r="K786" s="84">
        <v>45917</v>
      </c>
      <c r="L786" s="84">
        <v>45917</v>
      </c>
      <c r="M786" s="84">
        <v>46007</v>
      </c>
      <c r="N786" s="203" t="s">
        <v>13985</v>
      </c>
      <c r="O786" s="86">
        <v>10500000</v>
      </c>
      <c r="P786" s="203" t="s">
        <v>13986</v>
      </c>
      <c r="Q786" s="203" t="s">
        <v>13984</v>
      </c>
      <c r="R786" s="84">
        <v>45916</v>
      </c>
      <c r="S786" s="84">
        <v>45916</v>
      </c>
      <c r="T786" s="84"/>
      <c r="U786" s="84"/>
      <c r="V786" s="84"/>
      <c r="W786" s="203" t="s">
        <v>9457</v>
      </c>
    </row>
    <row r="787" spans="1:23" x14ac:dyDescent="0.3">
      <c r="A787" s="203" t="s">
        <v>3058</v>
      </c>
      <c r="B787" s="203" t="s">
        <v>1245</v>
      </c>
      <c r="C787" s="203" t="s">
        <v>13987</v>
      </c>
      <c r="D787" s="203" t="s">
        <v>13988</v>
      </c>
      <c r="E787" s="203" t="s">
        <v>13989</v>
      </c>
      <c r="F787" s="203" t="s">
        <v>9451</v>
      </c>
      <c r="G787" s="203" t="s">
        <v>13989</v>
      </c>
      <c r="H787" s="203" t="s">
        <v>13990</v>
      </c>
      <c r="I787" s="203" t="s">
        <v>9462</v>
      </c>
      <c r="J787" s="203" t="s">
        <v>13991</v>
      </c>
      <c r="K787" s="84">
        <v>45383</v>
      </c>
      <c r="L787" s="84">
        <v>45383</v>
      </c>
      <c r="M787" s="84">
        <v>45565</v>
      </c>
      <c r="N787" s="203" t="s">
        <v>13126</v>
      </c>
      <c r="O787" s="86">
        <v>13481916</v>
      </c>
      <c r="P787" s="203" t="s">
        <v>13992</v>
      </c>
      <c r="Q787" s="203" t="s">
        <v>13991</v>
      </c>
      <c r="R787" s="84">
        <v>45372</v>
      </c>
      <c r="S787" s="84">
        <v>45372</v>
      </c>
      <c r="T787" s="84"/>
      <c r="U787" s="84"/>
      <c r="V787" s="84"/>
      <c r="W787" s="203" t="s">
        <v>9457</v>
      </c>
    </row>
    <row r="788" spans="1:23" x14ac:dyDescent="0.3">
      <c r="A788" s="203" t="s">
        <v>5454</v>
      </c>
      <c r="B788" s="203" t="s">
        <v>1245</v>
      </c>
      <c r="C788" s="203" t="s">
        <v>14067</v>
      </c>
      <c r="D788" s="203" t="s">
        <v>14068</v>
      </c>
      <c r="E788" s="203" t="s">
        <v>14069</v>
      </c>
      <c r="F788" s="203" t="s">
        <v>9451</v>
      </c>
      <c r="G788" s="203" t="s">
        <v>14069</v>
      </c>
      <c r="H788" s="203" t="s">
        <v>14070</v>
      </c>
      <c r="I788" s="203" t="s">
        <v>9504</v>
      </c>
      <c r="J788" s="203" t="s">
        <v>14071</v>
      </c>
      <c r="K788" s="84">
        <v>45565</v>
      </c>
      <c r="L788" s="84">
        <v>45565</v>
      </c>
      <c r="M788" s="84">
        <v>45655</v>
      </c>
      <c r="N788" s="203" t="s">
        <v>14072</v>
      </c>
      <c r="O788" s="86">
        <v>9000000</v>
      </c>
      <c r="P788" s="203" t="s">
        <v>14073</v>
      </c>
      <c r="Q788" s="203" t="s">
        <v>14071</v>
      </c>
      <c r="R788" s="84">
        <v>45562</v>
      </c>
      <c r="S788" s="84">
        <v>45562</v>
      </c>
      <c r="T788" s="84"/>
      <c r="U788" s="84"/>
      <c r="V788" s="84"/>
      <c r="W788" s="203" t="s">
        <v>9457</v>
      </c>
    </row>
    <row r="789" spans="1:23" x14ac:dyDescent="0.3">
      <c r="A789" s="203" t="s">
        <v>1572</v>
      </c>
      <c r="B789" s="203" t="s">
        <v>1246</v>
      </c>
      <c r="C789" s="203" t="s">
        <v>13993</v>
      </c>
      <c r="D789" s="203" t="s">
        <v>13994</v>
      </c>
      <c r="E789" s="203" t="s">
        <v>13995</v>
      </c>
      <c r="F789" s="203" t="s">
        <v>9451</v>
      </c>
      <c r="G789" s="203" t="s">
        <v>13995</v>
      </c>
      <c r="H789" s="203" t="s">
        <v>13996</v>
      </c>
      <c r="I789" s="203" t="s">
        <v>9504</v>
      </c>
      <c r="J789" s="203" t="s">
        <v>13997</v>
      </c>
      <c r="K789" s="84">
        <v>45911</v>
      </c>
      <c r="L789" s="84">
        <v>45911</v>
      </c>
      <c r="M789" s="84">
        <v>46016</v>
      </c>
      <c r="N789" s="203" t="s">
        <v>11596</v>
      </c>
      <c r="O789" s="86">
        <v>17500000</v>
      </c>
      <c r="P789" s="203" t="s">
        <v>13998</v>
      </c>
      <c r="Q789" s="203" t="s">
        <v>13999</v>
      </c>
      <c r="R789" s="84">
        <v>45910</v>
      </c>
      <c r="S789" s="84">
        <v>45910</v>
      </c>
      <c r="T789" s="84"/>
      <c r="U789" s="84"/>
      <c r="V789" s="84"/>
      <c r="W789" s="203" t="s">
        <v>9457</v>
      </c>
    </row>
    <row r="790" spans="1:23" x14ac:dyDescent="0.3">
      <c r="A790" s="203" t="s">
        <v>1665</v>
      </c>
      <c r="B790" s="203" t="s">
        <v>1247</v>
      </c>
      <c r="C790" s="203" t="s">
        <v>17792</v>
      </c>
      <c r="D790" s="203" t="s">
        <v>17793</v>
      </c>
      <c r="E790" s="203" t="s">
        <v>17794</v>
      </c>
      <c r="F790" s="203" t="s">
        <v>9451</v>
      </c>
      <c r="G790" s="203" t="s">
        <v>17794</v>
      </c>
      <c r="H790" s="203" t="s">
        <v>17795</v>
      </c>
      <c r="I790" s="203" t="s">
        <v>9504</v>
      </c>
      <c r="J790" s="203" t="s">
        <v>16188</v>
      </c>
      <c r="K790" s="84">
        <v>46045</v>
      </c>
      <c r="L790" s="84">
        <v>46048</v>
      </c>
      <c r="M790" s="84">
        <v>46167</v>
      </c>
      <c r="N790" s="203" t="s">
        <v>17796</v>
      </c>
      <c r="O790" s="86">
        <v>16000000</v>
      </c>
      <c r="P790" s="203" t="s">
        <v>17797</v>
      </c>
      <c r="Q790" s="203" t="s">
        <v>16188</v>
      </c>
      <c r="R790" s="84"/>
      <c r="S790" s="84"/>
      <c r="T790" s="84"/>
      <c r="U790" s="84"/>
      <c r="V790" s="84"/>
      <c r="W790" s="203" t="s">
        <v>9457</v>
      </c>
    </row>
    <row r="791" spans="1:23" x14ac:dyDescent="0.3">
      <c r="A791" s="203" t="s">
        <v>1546</v>
      </c>
      <c r="B791" s="203" t="s">
        <v>1246</v>
      </c>
      <c r="C791" s="203" t="s">
        <v>14000</v>
      </c>
      <c r="D791" s="203" t="s">
        <v>14001</v>
      </c>
      <c r="E791" s="203" t="s">
        <v>14002</v>
      </c>
      <c r="F791" s="203" t="s">
        <v>9451</v>
      </c>
      <c r="G791" s="203" t="s">
        <v>14002</v>
      </c>
      <c r="H791" s="203" t="s">
        <v>14003</v>
      </c>
      <c r="I791" s="203" t="s">
        <v>9453</v>
      </c>
      <c r="J791" s="203" t="s">
        <v>13216</v>
      </c>
      <c r="K791" s="84">
        <v>45961</v>
      </c>
      <c r="L791" s="84">
        <v>45961</v>
      </c>
      <c r="M791" s="84">
        <v>46021</v>
      </c>
      <c r="N791" s="203" t="s">
        <v>14004</v>
      </c>
      <c r="O791" s="86">
        <v>7400000</v>
      </c>
      <c r="P791" s="203" t="s">
        <v>14005</v>
      </c>
      <c r="Q791" s="203" t="s">
        <v>13216</v>
      </c>
      <c r="R791" s="84">
        <v>45960</v>
      </c>
      <c r="S791" s="84">
        <v>45960</v>
      </c>
      <c r="T791" s="84"/>
      <c r="U791" s="84"/>
      <c r="V791" s="84"/>
      <c r="W791" s="203" t="s">
        <v>9457</v>
      </c>
    </row>
    <row r="792" spans="1:23" x14ac:dyDescent="0.3">
      <c r="A792" s="203" t="s">
        <v>1476</v>
      </c>
      <c r="B792" s="203" t="s">
        <v>1246</v>
      </c>
      <c r="C792" s="203" t="s">
        <v>14020</v>
      </c>
      <c r="D792" s="203" t="s">
        <v>14021</v>
      </c>
      <c r="E792" s="203" t="s">
        <v>14022</v>
      </c>
      <c r="F792" s="203" t="s">
        <v>9451</v>
      </c>
      <c r="G792" s="203" t="s">
        <v>14022</v>
      </c>
      <c r="H792" s="203" t="s">
        <v>14023</v>
      </c>
      <c r="I792" s="203" t="s">
        <v>9462</v>
      </c>
      <c r="J792" s="203" t="s">
        <v>14024</v>
      </c>
      <c r="K792" s="84">
        <v>45694</v>
      </c>
      <c r="L792" s="84">
        <v>45695</v>
      </c>
      <c r="M792" s="84">
        <v>45875</v>
      </c>
      <c r="N792" s="203" t="s">
        <v>14025</v>
      </c>
      <c r="O792" s="86">
        <v>23918382</v>
      </c>
      <c r="P792" s="203" t="s">
        <v>14026</v>
      </c>
      <c r="Q792" s="203" t="s">
        <v>14024</v>
      </c>
      <c r="R792" s="84">
        <v>45693</v>
      </c>
      <c r="S792" s="84">
        <v>45693</v>
      </c>
      <c r="T792" s="84"/>
      <c r="U792" s="84"/>
      <c r="V792" s="84"/>
      <c r="W792" s="203" t="s">
        <v>9457</v>
      </c>
    </row>
    <row r="793" spans="1:23" x14ac:dyDescent="0.3">
      <c r="A793" s="203" t="s">
        <v>1505</v>
      </c>
      <c r="B793" s="203" t="s">
        <v>1246</v>
      </c>
      <c r="C793" s="203" t="s">
        <v>14027</v>
      </c>
      <c r="D793" s="203" t="s">
        <v>14028</v>
      </c>
      <c r="E793" s="203" t="s">
        <v>14029</v>
      </c>
      <c r="F793" s="203" t="s">
        <v>9451</v>
      </c>
      <c r="G793" s="203" t="s">
        <v>14029</v>
      </c>
      <c r="H793" s="203" t="s">
        <v>14030</v>
      </c>
      <c r="I793" s="203" t="s">
        <v>9462</v>
      </c>
      <c r="J793" s="203" t="s">
        <v>14031</v>
      </c>
      <c r="K793" s="84">
        <v>45694</v>
      </c>
      <c r="L793" s="84">
        <v>45694</v>
      </c>
      <c r="M793" s="84">
        <v>45874</v>
      </c>
      <c r="N793" s="203" t="s">
        <v>14032</v>
      </c>
      <c r="O793" s="86">
        <v>14725590</v>
      </c>
      <c r="P793" s="203" t="s">
        <v>14033</v>
      </c>
      <c r="Q793" s="203" t="s">
        <v>14031</v>
      </c>
      <c r="R793" s="84">
        <v>45693</v>
      </c>
      <c r="S793" s="84">
        <v>45693</v>
      </c>
      <c r="T793" s="84"/>
      <c r="U793" s="84"/>
      <c r="V793" s="84"/>
      <c r="W793" s="203" t="s">
        <v>9457</v>
      </c>
    </row>
    <row r="794" spans="1:23" x14ac:dyDescent="0.3">
      <c r="A794" s="203" t="s">
        <v>1505</v>
      </c>
      <c r="B794" s="203" t="s">
        <v>1246</v>
      </c>
      <c r="C794" s="203" t="s">
        <v>14041</v>
      </c>
      <c r="D794" s="203" t="s">
        <v>14042</v>
      </c>
      <c r="E794" s="203" t="s">
        <v>14043</v>
      </c>
      <c r="F794" s="203" t="s">
        <v>9451</v>
      </c>
      <c r="G794" s="203" t="s">
        <v>14043</v>
      </c>
      <c r="H794" s="203" t="s">
        <v>14044</v>
      </c>
      <c r="I794" s="203" t="s">
        <v>9462</v>
      </c>
      <c r="J794" s="203" t="s">
        <v>14045</v>
      </c>
      <c r="K794" s="84">
        <v>45889</v>
      </c>
      <c r="L794" s="84">
        <v>45890</v>
      </c>
      <c r="M794" s="84">
        <v>46021</v>
      </c>
      <c r="N794" s="203" t="s">
        <v>12866</v>
      </c>
      <c r="O794" s="86">
        <v>17274387</v>
      </c>
      <c r="P794" s="203" t="s">
        <v>14046</v>
      </c>
      <c r="Q794" s="203" t="s">
        <v>14045</v>
      </c>
      <c r="R794" s="84">
        <v>45889</v>
      </c>
      <c r="S794" s="84">
        <v>45889</v>
      </c>
      <c r="T794" s="84"/>
      <c r="U794" s="84"/>
      <c r="V794" s="84"/>
      <c r="W794" s="203" t="s">
        <v>9457</v>
      </c>
    </row>
    <row r="795" spans="1:23" x14ac:dyDescent="0.3">
      <c r="A795" s="203" t="s">
        <v>5454</v>
      </c>
      <c r="B795" s="203" t="s">
        <v>1245</v>
      </c>
      <c r="C795" s="203" t="s">
        <v>14047</v>
      </c>
      <c r="D795" s="203" t="s">
        <v>14048</v>
      </c>
      <c r="E795" s="203" t="s">
        <v>14049</v>
      </c>
      <c r="F795" s="203" t="s">
        <v>9451</v>
      </c>
      <c r="G795" s="203" t="s">
        <v>14049</v>
      </c>
      <c r="H795" s="203" t="s">
        <v>14050</v>
      </c>
      <c r="I795" s="203" t="s">
        <v>9453</v>
      </c>
      <c r="J795" s="203" t="s">
        <v>14051</v>
      </c>
      <c r="K795" s="84">
        <v>45531</v>
      </c>
      <c r="L795" s="84">
        <v>45532</v>
      </c>
      <c r="M795" s="84">
        <v>45623</v>
      </c>
      <c r="N795" s="203" t="s">
        <v>14052</v>
      </c>
      <c r="O795" s="86">
        <v>12000000</v>
      </c>
      <c r="P795" s="203" t="s">
        <v>14053</v>
      </c>
      <c r="Q795" s="203" t="s">
        <v>14051</v>
      </c>
      <c r="R795" s="84">
        <v>45530</v>
      </c>
      <c r="S795" s="84">
        <v>45530</v>
      </c>
      <c r="T795" s="84"/>
      <c r="U795" s="84"/>
      <c r="V795" s="84"/>
      <c r="W795" s="203" t="s">
        <v>9457</v>
      </c>
    </row>
    <row r="796" spans="1:23" x14ac:dyDescent="0.3">
      <c r="A796" s="203" t="s">
        <v>3328</v>
      </c>
      <c r="B796" s="203" t="s">
        <v>2948</v>
      </c>
      <c r="C796" s="203" t="s">
        <v>14114</v>
      </c>
      <c r="D796" s="203" t="s">
        <v>9471</v>
      </c>
      <c r="E796" s="203" t="s">
        <v>14115</v>
      </c>
      <c r="F796" s="203" t="s">
        <v>9451</v>
      </c>
      <c r="G796" s="203"/>
      <c r="H796" s="203"/>
      <c r="I796" s="203"/>
      <c r="J796" s="203"/>
      <c r="K796" s="84"/>
      <c r="L796" s="84"/>
      <c r="M796" s="84"/>
      <c r="N796" s="203"/>
      <c r="O796" s="86"/>
      <c r="P796" s="203"/>
      <c r="Q796" s="203"/>
      <c r="R796" s="84"/>
      <c r="S796" s="84"/>
      <c r="T796" s="84">
        <v>45103</v>
      </c>
      <c r="U796" s="84">
        <v>45103</v>
      </c>
      <c r="V796" s="84"/>
      <c r="W796" s="203" t="s">
        <v>9469</v>
      </c>
    </row>
    <row r="797" spans="1:23" x14ac:dyDescent="0.3">
      <c r="A797" s="203" t="s">
        <v>1665</v>
      </c>
      <c r="B797" s="203" t="s">
        <v>1247</v>
      </c>
      <c r="C797" s="203" t="s">
        <v>14123</v>
      </c>
      <c r="D797" s="203" t="s">
        <v>14124</v>
      </c>
      <c r="E797" s="203" t="s">
        <v>14125</v>
      </c>
      <c r="F797" s="203" t="s">
        <v>9451</v>
      </c>
      <c r="G797" s="203" t="s">
        <v>14125</v>
      </c>
      <c r="H797" s="203" t="s">
        <v>14126</v>
      </c>
      <c r="I797" s="203" t="s">
        <v>9504</v>
      </c>
      <c r="J797" s="203" t="s">
        <v>14127</v>
      </c>
      <c r="K797" s="84">
        <v>46048</v>
      </c>
      <c r="L797" s="84">
        <v>46050</v>
      </c>
      <c r="M797" s="84">
        <v>46169</v>
      </c>
      <c r="N797" s="203" t="s">
        <v>14128</v>
      </c>
      <c r="O797" s="86">
        <v>12000000</v>
      </c>
      <c r="P797" s="203" t="s">
        <v>14129</v>
      </c>
      <c r="Q797" s="203" t="s">
        <v>14127</v>
      </c>
      <c r="R797" s="84">
        <v>46046</v>
      </c>
      <c r="S797" s="84">
        <v>46046</v>
      </c>
      <c r="T797" s="84"/>
      <c r="U797" s="84"/>
      <c r="V797" s="84"/>
      <c r="W797" s="203" t="s">
        <v>9457</v>
      </c>
    </row>
    <row r="798" spans="1:23" x14ac:dyDescent="0.3">
      <c r="A798" s="203" t="s">
        <v>1572</v>
      </c>
      <c r="B798" s="203" t="s">
        <v>1246</v>
      </c>
      <c r="C798" s="203" t="s">
        <v>14136</v>
      </c>
      <c r="D798" s="203" t="s">
        <v>14137</v>
      </c>
      <c r="E798" s="203" t="s">
        <v>14138</v>
      </c>
      <c r="F798" s="203" t="s">
        <v>9451</v>
      </c>
      <c r="G798" s="203" t="s">
        <v>14138</v>
      </c>
      <c r="H798" s="203" t="s">
        <v>14139</v>
      </c>
      <c r="I798" s="203" t="s">
        <v>9453</v>
      </c>
      <c r="J798" s="203" t="s">
        <v>14140</v>
      </c>
      <c r="K798" s="84">
        <v>45959</v>
      </c>
      <c r="L798" s="84">
        <v>45960</v>
      </c>
      <c r="M798" s="84">
        <v>46020</v>
      </c>
      <c r="N798" s="203" t="s">
        <v>14141</v>
      </c>
      <c r="O798" s="86">
        <v>6000000</v>
      </c>
      <c r="P798" s="203" t="s">
        <v>14142</v>
      </c>
      <c r="Q798" s="203" t="s">
        <v>14140</v>
      </c>
      <c r="R798" s="84">
        <v>45957</v>
      </c>
      <c r="S798" s="84">
        <v>45957</v>
      </c>
      <c r="T798" s="84"/>
      <c r="U798" s="84"/>
      <c r="V798" s="84"/>
      <c r="W798" s="203" t="s">
        <v>9457</v>
      </c>
    </row>
    <row r="799" spans="1:23" x14ac:dyDescent="0.3">
      <c r="A799" s="203" t="s">
        <v>1665</v>
      </c>
      <c r="B799" s="203" t="s">
        <v>1247</v>
      </c>
      <c r="C799" s="203" t="s">
        <v>14151</v>
      </c>
      <c r="D799" s="203" t="s">
        <v>14152</v>
      </c>
      <c r="E799" s="203" t="s">
        <v>14153</v>
      </c>
      <c r="F799" s="203" t="s">
        <v>9451</v>
      </c>
      <c r="G799" s="203" t="s">
        <v>14153</v>
      </c>
      <c r="H799" s="203" t="s">
        <v>14154</v>
      </c>
      <c r="I799" s="203" t="s">
        <v>9453</v>
      </c>
      <c r="J799" s="203" t="s">
        <v>14155</v>
      </c>
      <c r="K799" s="84">
        <v>46048</v>
      </c>
      <c r="L799" s="84">
        <v>46048</v>
      </c>
      <c r="M799" s="84">
        <v>46137</v>
      </c>
      <c r="N799" s="203" t="s">
        <v>14156</v>
      </c>
      <c r="O799" s="86">
        <v>12000000</v>
      </c>
      <c r="P799" s="203" t="s">
        <v>14157</v>
      </c>
      <c r="Q799" s="203" t="s">
        <v>14155</v>
      </c>
      <c r="R799" s="84">
        <v>46047</v>
      </c>
      <c r="S799" s="84">
        <v>46047</v>
      </c>
      <c r="T799" s="84"/>
      <c r="U799" s="84"/>
      <c r="V799" s="84"/>
      <c r="W799" s="203" t="s">
        <v>9457</v>
      </c>
    </row>
    <row r="800" spans="1:23" x14ac:dyDescent="0.3">
      <c r="A800" s="203" t="s">
        <v>1476</v>
      </c>
      <c r="B800" s="203" t="s">
        <v>1246</v>
      </c>
      <c r="C800" s="203" t="s">
        <v>14158</v>
      </c>
      <c r="D800" s="203" t="s">
        <v>14159</v>
      </c>
      <c r="E800" s="203" t="s">
        <v>14160</v>
      </c>
      <c r="F800" s="203" t="s">
        <v>9451</v>
      </c>
      <c r="G800" s="203" t="s">
        <v>14160</v>
      </c>
      <c r="H800" s="203" t="s">
        <v>14161</v>
      </c>
      <c r="I800" s="203" t="s">
        <v>9462</v>
      </c>
      <c r="J800" s="203" t="s">
        <v>14162</v>
      </c>
      <c r="K800" s="84">
        <v>45922</v>
      </c>
      <c r="L800" s="84">
        <v>45922</v>
      </c>
      <c r="M800" s="84">
        <v>46022</v>
      </c>
      <c r="N800" s="203" t="s">
        <v>11112</v>
      </c>
      <c r="O800" s="86">
        <v>13287990</v>
      </c>
      <c r="P800" s="203" t="s">
        <v>14163</v>
      </c>
      <c r="Q800" s="203" t="s">
        <v>14162</v>
      </c>
      <c r="R800" s="84">
        <v>45918</v>
      </c>
      <c r="S800" s="84">
        <v>45918</v>
      </c>
      <c r="T800" s="84"/>
      <c r="U800" s="84"/>
      <c r="V800" s="84"/>
      <c r="W800" s="203" t="s">
        <v>9457</v>
      </c>
    </row>
    <row r="801" spans="1:23" x14ac:dyDescent="0.3">
      <c r="A801" s="203" t="s">
        <v>1476</v>
      </c>
      <c r="B801" s="203" t="s">
        <v>1246</v>
      </c>
      <c r="C801" s="203" t="s">
        <v>14074</v>
      </c>
      <c r="D801" s="203" t="s">
        <v>14075</v>
      </c>
      <c r="E801" s="203" t="s">
        <v>14076</v>
      </c>
      <c r="F801" s="203" t="s">
        <v>9451</v>
      </c>
      <c r="G801" s="203" t="s">
        <v>14076</v>
      </c>
      <c r="H801" s="203" t="s">
        <v>14077</v>
      </c>
      <c r="I801" s="203" t="s">
        <v>9453</v>
      </c>
      <c r="J801" s="203" t="s">
        <v>14078</v>
      </c>
      <c r="K801" s="84">
        <v>45882</v>
      </c>
      <c r="L801" s="84">
        <v>45897</v>
      </c>
      <c r="M801" s="84">
        <v>45988</v>
      </c>
      <c r="N801" s="203" t="s">
        <v>13170</v>
      </c>
      <c r="O801" s="86">
        <v>148836480</v>
      </c>
      <c r="P801" s="203" t="s">
        <v>14079</v>
      </c>
      <c r="Q801" s="203" t="s">
        <v>14078</v>
      </c>
      <c r="R801" s="84">
        <v>45854</v>
      </c>
      <c r="S801" s="84">
        <v>45854</v>
      </c>
      <c r="T801" s="84">
        <v>45861</v>
      </c>
      <c r="U801" s="84">
        <v>45880</v>
      </c>
      <c r="V801" s="84">
        <v>45880</v>
      </c>
      <c r="W801" s="203" t="s">
        <v>9457</v>
      </c>
    </row>
    <row r="802" spans="1:23" x14ac:dyDescent="0.3">
      <c r="A802" s="203" t="s">
        <v>1476</v>
      </c>
      <c r="B802" s="203" t="s">
        <v>1246</v>
      </c>
      <c r="C802" s="203" t="s">
        <v>14171</v>
      </c>
      <c r="D802" s="203" t="s">
        <v>14172</v>
      </c>
      <c r="E802" s="203" t="s">
        <v>14173</v>
      </c>
      <c r="F802" s="203" t="s">
        <v>9451</v>
      </c>
      <c r="G802" s="203" t="s">
        <v>14173</v>
      </c>
      <c r="H802" s="203" t="s">
        <v>14174</v>
      </c>
      <c r="I802" s="203" t="s">
        <v>9462</v>
      </c>
      <c r="J802" s="203" t="s">
        <v>14175</v>
      </c>
      <c r="K802" s="84">
        <v>45870</v>
      </c>
      <c r="L802" s="84">
        <v>45870</v>
      </c>
      <c r="M802" s="84">
        <v>46021</v>
      </c>
      <c r="N802" s="203" t="s">
        <v>10387</v>
      </c>
      <c r="O802" s="86">
        <v>24729375</v>
      </c>
      <c r="P802" s="203" t="s">
        <v>14176</v>
      </c>
      <c r="Q802" s="203" t="s">
        <v>14175</v>
      </c>
      <c r="R802" s="84">
        <v>45870</v>
      </c>
      <c r="S802" s="84">
        <v>45870</v>
      </c>
      <c r="T802" s="84"/>
      <c r="U802" s="84"/>
      <c r="V802" s="84"/>
      <c r="W802" s="203" t="s">
        <v>9457</v>
      </c>
    </row>
    <row r="803" spans="1:23" x14ac:dyDescent="0.3">
      <c r="A803" s="203" t="s">
        <v>1542</v>
      </c>
      <c r="B803" s="203" t="s">
        <v>1245</v>
      </c>
      <c r="C803" s="203" t="s">
        <v>14080</v>
      </c>
      <c r="D803" s="203" t="s">
        <v>14081</v>
      </c>
      <c r="E803" s="203" t="s">
        <v>14082</v>
      </c>
      <c r="F803" s="203" t="s">
        <v>9451</v>
      </c>
      <c r="G803" s="203" t="s">
        <v>14082</v>
      </c>
      <c r="H803" s="203" t="s">
        <v>14083</v>
      </c>
      <c r="I803" s="203" t="s">
        <v>9462</v>
      </c>
      <c r="J803" s="203" t="s">
        <v>14084</v>
      </c>
      <c r="K803" s="84">
        <v>45590</v>
      </c>
      <c r="L803" s="84">
        <v>45590</v>
      </c>
      <c r="M803" s="84">
        <v>45657</v>
      </c>
      <c r="N803" s="203" t="s">
        <v>14085</v>
      </c>
      <c r="O803" s="86">
        <v>8633333</v>
      </c>
      <c r="P803" s="203" t="s">
        <v>14086</v>
      </c>
      <c r="Q803" s="203" t="s">
        <v>14084</v>
      </c>
      <c r="R803" s="84">
        <v>45589</v>
      </c>
      <c r="S803" s="84">
        <v>45589</v>
      </c>
      <c r="T803" s="84"/>
      <c r="U803" s="84"/>
      <c r="V803" s="84"/>
      <c r="W803" s="203" t="s">
        <v>9457</v>
      </c>
    </row>
    <row r="804" spans="1:23" x14ac:dyDescent="0.3">
      <c r="A804" s="203" t="s">
        <v>2935</v>
      </c>
      <c r="B804" s="203" t="s">
        <v>1245</v>
      </c>
      <c r="C804" s="203" t="s">
        <v>14177</v>
      </c>
      <c r="D804" s="203" t="s">
        <v>14178</v>
      </c>
      <c r="E804" s="203" t="s">
        <v>14179</v>
      </c>
      <c r="F804" s="203" t="s">
        <v>9451</v>
      </c>
      <c r="G804" s="203" t="s">
        <v>14179</v>
      </c>
      <c r="H804" s="203" t="s">
        <v>14180</v>
      </c>
      <c r="I804" s="203" t="s">
        <v>9462</v>
      </c>
      <c r="J804" s="203" t="s">
        <v>14181</v>
      </c>
      <c r="K804" s="84">
        <v>45505</v>
      </c>
      <c r="L804" s="84">
        <v>45505</v>
      </c>
      <c r="M804" s="84">
        <v>45656</v>
      </c>
      <c r="N804" s="203" t="s">
        <v>14182</v>
      </c>
      <c r="O804" s="86">
        <v>9908805</v>
      </c>
      <c r="P804" s="203" t="s">
        <v>14183</v>
      </c>
      <c r="Q804" s="203" t="s">
        <v>14184</v>
      </c>
      <c r="R804" s="84">
        <v>45504</v>
      </c>
      <c r="S804" s="84">
        <v>45504</v>
      </c>
      <c r="T804" s="84"/>
      <c r="U804" s="84"/>
      <c r="V804" s="84"/>
      <c r="W804" s="203" t="s">
        <v>9457</v>
      </c>
    </row>
    <row r="805" spans="1:23" x14ac:dyDescent="0.3">
      <c r="A805" s="203" t="s">
        <v>1572</v>
      </c>
      <c r="B805" s="203" t="s">
        <v>1246</v>
      </c>
      <c r="C805" s="203" t="s">
        <v>14087</v>
      </c>
      <c r="D805" s="203" t="s">
        <v>14088</v>
      </c>
      <c r="E805" s="203" t="s">
        <v>14089</v>
      </c>
      <c r="F805" s="203" t="s">
        <v>9451</v>
      </c>
      <c r="G805" s="203" t="s">
        <v>14089</v>
      </c>
      <c r="H805" s="203" t="s">
        <v>14090</v>
      </c>
      <c r="I805" s="203" t="s">
        <v>9504</v>
      </c>
      <c r="J805" s="203" t="s">
        <v>14091</v>
      </c>
      <c r="K805" s="84">
        <v>45922</v>
      </c>
      <c r="L805" s="84">
        <v>45922</v>
      </c>
      <c r="M805" s="84">
        <v>46012</v>
      </c>
      <c r="N805" s="203" t="s">
        <v>14092</v>
      </c>
      <c r="O805" s="86">
        <v>10442712</v>
      </c>
      <c r="P805" s="203" t="s">
        <v>14093</v>
      </c>
      <c r="Q805" s="203" t="s">
        <v>14091</v>
      </c>
      <c r="R805" s="84">
        <v>45918</v>
      </c>
      <c r="S805" s="84">
        <v>45918</v>
      </c>
      <c r="T805" s="84"/>
      <c r="U805" s="84"/>
      <c r="V805" s="84"/>
      <c r="W805" s="203" t="s">
        <v>9457</v>
      </c>
    </row>
    <row r="806" spans="1:23" x14ac:dyDescent="0.3">
      <c r="A806" s="203" t="s">
        <v>1474</v>
      </c>
      <c r="B806" s="203" t="s">
        <v>1245</v>
      </c>
      <c r="C806" s="203" t="s">
        <v>14185</v>
      </c>
      <c r="D806" s="203" t="s">
        <v>14186</v>
      </c>
      <c r="E806" s="203" t="s">
        <v>14187</v>
      </c>
      <c r="F806" s="203" t="s">
        <v>9451</v>
      </c>
      <c r="G806" s="203" t="s">
        <v>14187</v>
      </c>
      <c r="H806" s="203" t="s">
        <v>14188</v>
      </c>
      <c r="I806" s="203" t="s">
        <v>9462</v>
      </c>
      <c r="J806" s="203" t="s">
        <v>14189</v>
      </c>
      <c r="K806" s="84">
        <v>45819</v>
      </c>
      <c r="L806" s="84">
        <v>45888</v>
      </c>
      <c r="M806" s="84">
        <v>45964</v>
      </c>
      <c r="N806" s="203" t="s">
        <v>14190</v>
      </c>
      <c r="O806" s="86">
        <v>624973567.5</v>
      </c>
      <c r="P806" s="203" t="s">
        <v>14191</v>
      </c>
      <c r="Q806" s="203" t="s">
        <v>14189</v>
      </c>
      <c r="R806" s="84">
        <v>45646</v>
      </c>
      <c r="S806" s="84">
        <v>45646</v>
      </c>
      <c r="T806" s="84">
        <v>45649</v>
      </c>
      <c r="U806" s="84">
        <v>45649</v>
      </c>
      <c r="V806" s="84">
        <v>45649</v>
      </c>
      <c r="W806" s="203" t="s">
        <v>9457</v>
      </c>
    </row>
    <row r="807" spans="1:23" x14ac:dyDescent="0.3">
      <c r="A807" s="203" t="s">
        <v>5454</v>
      </c>
      <c r="B807" s="203" t="s">
        <v>1245</v>
      </c>
      <c r="C807" s="203" t="s">
        <v>14199</v>
      </c>
      <c r="D807" s="203" t="s">
        <v>14200</v>
      </c>
      <c r="E807" s="203" t="s">
        <v>14201</v>
      </c>
      <c r="F807" s="203" t="s">
        <v>9451</v>
      </c>
      <c r="G807" s="203" t="s">
        <v>14201</v>
      </c>
      <c r="H807" s="203" t="s">
        <v>14202</v>
      </c>
      <c r="I807" s="203" t="s">
        <v>9453</v>
      </c>
      <c r="J807" s="203" t="s">
        <v>14203</v>
      </c>
      <c r="K807" s="84">
        <v>45562</v>
      </c>
      <c r="L807" s="84">
        <v>45562</v>
      </c>
      <c r="M807" s="84">
        <v>45652</v>
      </c>
      <c r="N807" s="203" t="s">
        <v>12076</v>
      </c>
      <c r="O807" s="86">
        <v>12000000</v>
      </c>
      <c r="P807" s="203" t="s">
        <v>14204</v>
      </c>
      <c r="Q807" s="203" t="s">
        <v>14203</v>
      </c>
      <c r="R807" s="84">
        <v>45561</v>
      </c>
      <c r="S807" s="84">
        <v>45561</v>
      </c>
      <c r="T807" s="84"/>
      <c r="U807" s="84"/>
      <c r="V807" s="84"/>
      <c r="W807" s="203" t="s">
        <v>9457</v>
      </c>
    </row>
    <row r="808" spans="1:23" x14ac:dyDescent="0.3">
      <c r="A808" s="203" t="s">
        <v>1476</v>
      </c>
      <c r="B808" s="203" t="s">
        <v>1246</v>
      </c>
      <c r="C808" s="203" t="s">
        <v>14094</v>
      </c>
      <c r="D808" s="203" t="s">
        <v>14095</v>
      </c>
      <c r="E808" s="203" t="s">
        <v>14096</v>
      </c>
      <c r="F808" s="203" t="s">
        <v>9451</v>
      </c>
      <c r="G808" s="203" t="s">
        <v>14096</v>
      </c>
      <c r="H808" s="203" t="s">
        <v>14097</v>
      </c>
      <c r="I808" s="203" t="s">
        <v>9462</v>
      </c>
      <c r="J808" s="203" t="s">
        <v>14098</v>
      </c>
      <c r="K808" s="84">
        <v>45696</v>
      </c>
      <c r="L808" s="84">
        <v>45698</v>
      </c>
      <c r="M808" s="84">
        <v>45878</v>
      </c>
      <c r="N808" s="203" t="s">
        <v>11882</v>
      </c>
      <c r="O808" s="86">
        <v>23918382</v>
      </c>
      <c r="P808" s="203" t="s">
        <v>14099</v>
      </c>
      <c r="Q808" s="203" t="s">
        <v>14098</v>
      </c>
      <c r="R808" s="84">
        <v>45694</v>
      </c>
      <c r="S808" s="84">
        <v>45694</v>
      </c>
      <c r="T808" s="84"/>
      <c r="U808" s="84"/>
      <c r="V808" s="84"/>
      <c r="W808" s="203" t="s">
        <v>9457</v>
      </c>
    </row>
    <row r="809" spans="1:23" x14ac:dyDescent="0.3">
      <c r="A809" s="203" t="s">
        <v>1605</v>
      </c>
      <c r="B809" s="203" t="s">
        <v>1247</v>
      </c>
      <c r="C809" s="203" t="s">
        <v>12183</v>
      </c>
      <c r="D809" s="203" t="s">
        <v>12184</v>
      </c>
      <c r="E809" s="203" t="s">
        <v>12185</v>
      </c>
      <c r="F809" s="203" t="s">
        <v>9451</v>
      </c>
      <c r="G809" s="203" t="s">
        <v>12185</v>
      </c>
      <c r="H809" s="203" t="s">
        <v>12186</v>
      </c>
      <c r="I809" s="203" t="s">
        <v>9453</v>
      </c>
      <c r="J809" s="203" t="s">
        <v>12187</v>
      </c>
      <c r="K809" s="84">
        <v>46231</v>
      </c>
      <c r="L809" s="84">
        <v>46233</v>
      </c>
      <c r="M809" s="84">
        <v>46385</v>
      </c>
      <c r="N809" s="203" t="s">
        <v>11637</v>
      </c>
      <c r="O809" s="86">
        <v>13216215</v>
      </c>
      <c r="P809" s="203" t="s">
        <v>12188</v>
      </c>
      <c r="Q809" s="203" t="s">
        <v>12187</v>
      </c>
      <c r="R809" s="84">
        <v>46230</v>
      </c>
      <c r="S809" s="84">
        <v>46230</v>
      </c>
      <c r="T809" s="84"/>
      <c r="U809" s="84"/>
      <c r="V809" s="84"/>
      <c r="W809" s="203" t="s">
        <v>9457</v>
      </c>
    </row>
    <row r="810" spans="1:23" x14ac:dyDescent="0.3">
      <c r="A810" s="203" t="s">
        <v>1572</v>
      </c>
      <c r="B810" s="203" t="s">
        <v>1246</v>
      </c>
      <c r="C810" s="203" t="s">
        <v>14100</v>
      </c>
      <c r="D810" s="203" t="s">
        <v>14101</v>
      </c>
      <c r="E810" s="203" t="s">
        <v>14102</v>
      </c>
      <c r="F810" s="203" t="s">
        <v>9451</v>
      </c>
      <c r="G810" s="203" t="s">
        <v>14102</v>
      </c>
      <c r="H810" s="203" t="s">
        <v>14103</v>
      </c>
      <c r="I810" s="203" t="s">
        <v>9453</v>
      </c>
      <c r="J810" s="203" t="s">
        <v>14104</v>
      </c>
      <c r="K810" s="84">
        <v>45982</v>
      </c>
      <c r="L810" s="84">
        <v>45985</v>
      </c>
      <c r="M810" s="84">
        <v>46010</v>
      </c>
      <c r="N810" s="203" t="s">
        <v>14105</v>
      </c>
      <c r="O810" s="86">
        <v>3600000</v>
      </c>
      <c r="P810" s="203" t="s">
        <v>14106</v>
      </c>
      <c r="Q810" s="203" t="s">
        <v>14104</v>
      </c>
      <c r="R810" s="84">
        <v>45981</v>
      </c>
      <c r="S810" s="84">
        <v>45981</v>
      </c>
      <c r="T810" s="84"/>
      <c r="U810" s="84"/>
      <c r="V810" s="84"/>
      <c r="W810" s="203" t="s">
        <v>9457</v>
      </c>
    </row>
    <row r="811" spans="1:23" x14ac:dyDescent="0.3">
      <c r="A811" s="203" t="s">
        <v>5454</v>
      </c>
      <c r="B811" s="203" t="s">
        <v>1245</v>
      </c>
      <c r="C811" s="203" t="s">
        <v>14107</v>
      </c>
      <c r="D811" s="203" t="s">
        <v>14108</v>
      </c>
      <c r="E811" s="203" t="s">
        <v>14109</v>
      </c>
      <c r="F811" s="203" t="s">
        <v>9451</v>
      </c>
      <c r="G811" s="203" t="s">
        <v>14109</v>
      </c>
      <c r="H811" s="203" t="s">
        <v>14110</v>
      </c>
      <c r="I811" s="203" t="s">
        <v>9453</v>
      </c>
      <c r="J811" s="203" t="s">
        <v>14111</v>
      </c>
      <c r="K811" s="84">
        <v>45533</v>
      </c>
      <c r="L811" s="84">
        <v>45534</v>
      </c>
      <c r="M811" s="84">
        <v>45655</v>
      </c>
      <c r="N811" s="203" t="s">
        <v>14112</v>
      </c>
      <c r="O811" s="86">
        <v>10000000</v>
      </c>
      <c r="P811" s="203" t="s">
        <v>14113</v>
      </c>
      <c r="Q811" s="203" t="s">
        <v>14111</v>
      </c>
      <c r="R811" s="84">
        <v>45533</v>
      </c>
      <c r="S811" s="84">
        <v>45533</v>
      </c>
      <c r="T811" s="84"/>
      <c r="U811" s="84"/>
      <c r="V811" s="84"/>
      <c r="W811" s="203" t="s">
        <v>9457</v>
      </c>
    </row>
    <row r="812" spans="1:23" x14ac:dyDescent="0.3">
      <c r="A812" s="203" t="s">
        <v>1467</v>
      </c>
      <c r="B812" s="203" t="s">
        <v>1247</v>
      </c>
      <c r="C812" s="203" t="s">
        <v>14211</v>
      </c>
      <c r="D812" s="203" t="s">
        <v>14212</v>
      </c>
      <c r="E812" s="203" t="s">
        <v>14213</v>
      </c>
      <c r="F812" s="203" t="s">
        <v>9451</v>
      </c>
      <c r="G812" s="203" t="s">
        <v>14213</v>
      </c>
      <c r="H812" s="203" t="s">
        <v>14214</v>
      </c>
      <c r="I812" s="203" t="s">
        <v>9453</v>
      </c>
      <c r="J812" s="203" t="s">
        <v>14215</v>
      </c>
      <c r="K812" s="84">
        <v>46043</v>
      </c>
      <c r="L812" s="84">
        <v>46043</v>
      </c>
      <c r="M812" s="84">
        <v>46223</v>
      </c>
      <c r="N812" s="203" t="s">
        <v>14216</v>
      </c>
      <c r="O812" s="86">
        <v>25760100</v>
      </c>
      <c r="P812" s="203" t="s">
        <v>14217</v>
      </c>
      <c r="Q812" s="203" t="s">
        <v>14215</v>
      </c>
      <c r="R812" s="84">
        <v>46042</v>
      </c>
      <c r="S812" s="84">
        <v>46042</v>
      </c>
      <c r="T812" s="84"/>
      <c r="U812" s="84"/>
      <c r="V812" s="84"/>
      <c r="W812" s="203" t="s">
        <v>9457</v>
      </c>
    </row>
    <row r="813" spans="1:23" x14ac:dyDescent="0.3">
      <c r="A813" s="203" t="s">
        <v>1447</v>
      </c>
      <c r="B813" s="203" t="s">
        <v>1246</v>
      </c>
      <c r="C813" s="203" t="s">
        <v>14225</v>
      </c>
      <c r="D813" s="203" t="s">
        <v>14226</v>
      </c>
      <c r="E813" s="203" t="s">
        <v>14227</v>
      </c>
      <c r="F813" s="203" t="s">
        <v>9451</v>
      </c>
      <c r="G813" s="203" t="s">
        <v>14227</v>
      </c>
      <c r="H813" s="203" t="s">
        <v>14228</v>
      </c>
      <c r="I813" s="203" t="s">
        <v>9453</v>
      </c>
      <c r="J813" s="203" t="s">
        <v>14229</v>
      </c>
      <c r="K813" s="84">
        <v>45947</v>
      </c>
      <c r="L813" s="84">
        <v>45947</v>
      </c>
      <c r="M813" s="84">
        <v>46022</v>
      </c>
      <c r="N813" s="203" t="s">
        <v>14230</v>
      </c>
      <c r="O813" s="86">
        <v>7110195</v>
      </c>
      <c r="P813" s="203" t="s">
        <v>14231</v>
      </c>
      <c r="Q813" s="203" t="s">
        <v>14229</v>
      </c>
      <c r="R813" s="84">
        <v>45946</v>
      </c>
      <c r="S813" s="84">
        <v>45946</v>
      </c>
      <c r="T813" s="84"/>
      <c r="U813" s="84"/>
      <c r="V813" s="84"/>
      <c r="W813" s="203" t="s">
        <v>9457</v>
      </c>
    </row>
    <row r="814" spans="1:23" x14ac:dyDescent="0.3">
      <c r="A814" s="203" t="s">
        <v>1505</v>
      </c>
      <c r="B814" s="203" t="s">
        <v>1246</v>
      </c>
      <c r="C814" s="203" t="s">
        <v>14116</v>
      </c>
      <c r="D814" s="203" t="s">
        <v>14117</v>
      </c>
      <c r="E814" s="203" t="s">
        <v>14118</v>
      </c>
      <c r="F814" s="203" t="s">
        <v>9451</v>
      </c>
      <c r="G814" s="203" t="s">
        <v>14118</v>
      </c>
      <c r="H814" s="203" t="s">
        <v>14119</v>
      </c>
      <c r="I814" s="203" t="s">
        <v>9504</v>
      </c>
      <c r="J814" s="203" t="s">
        <v>14120</v>
      </c>
      <c r="K814" s="84">
        <v>45798</v>
      </c>
      <c r="L814" s="84">
        <v>45799</v>
      </c>
      <c r="M814" s="84">
        <v>46022</v>
      </c>
      <c r="N814" s="203" t="s">
        <v>14121</v>
      </c>
      <c r="O814" s="86">
        <v>14419423</v>
      </c>
      <c r="P814" s="203" t="s">
        <v>14122</v>
      </c>
      <c r="Q814" s="203" t="s">
        <v>14120</v>
      </c>
      <c r="R814" s="84">
        <v>45798</v>
      </c>
      <c r="S814" s="84">
        <v>45798</v>
      </c>
      <c r="T814" s="84"/>
      <c r="U814" s="84"/>
      <c r="V814" s="84"/>
      <c r="W814" s="203" t="s">
        <v>9457</v>
      </c>
    </row>
    <row r="815" spans="1:23" x14ac:dyDescent="0.3">
      <c r="A815" s="203" t="s">
        <v>1572</v>
      </c>
      <c r="B815" s="203" t="s">
        <v>1246</v>
      </c>
      <c r="C815" s="203" t="s">
        <v>14232</v>
      </c>
      <c r="D815" s="203" t="s">
        <v>14233</v>
      </c>
      <c r="E815" s="203" t="s">
        <v>14234</v>
      </c>
      <c r="F815" s="203" t="s">
        <v>9451</v>
      </c>
      <c r="G815" s="203" t="s">
        <v>14234</v>
      </c>
      <c r="H815" s="203" t="s">
        <v>14235</v>
      </c>
      <c r="I815" s="203" t="s">
        <v>9453</v>
      </c>
      <c r="J815" s="203" t="s">
        <v>14236</v>
      </c>
      <c r="K815" s="84">
        <v>45931</v>
      </c>
      <c r="L815" s="84">
        <v>45932</v>
      </c>
      <c r="M815" s="84">
        <v>46022</v>
      </c>
      <c r="N815" s="203" t="s">
        <v>14237</v>
      </c>
      <c r="O815" s="86">
        <v>10442712</v>
      </c>
      <c r="P815" s="203" t="s">
        <v>14238</v>
      </c>
      <c r="Q815" s="203" t="s">
        <v>14236</v>
      </c>
      <c r="R815" s="84">
        <v>45926</v>
      </c>
      <c r="S815" s="84">
        <v>45926</v>
      </c>
      <c r="T815" s="84"/>
      <c r="U815" s="84"/>
      <c r="V815" s="84"/>
      <c r="W815" s="203" t="s">
        <v>9457</v>
      </c>
    </row>
    <row r="816" spans="1:23" x14ac:dyDescent="0.3">
      <c r="A816" s="203" t="s">
        <v>3341</v>
      </c>
      <c r="B816" s="203" t="s">
        <v>3320</v>
      </c>
      <c r="C816" s="203" t="s">
        <v>14239</v>
      </c>
      <c r="D816" s="203" t="s">
        <v>9471</v>
      </c>
      <c r="E816" s="203" t="s">
        <v>13235</v>
      </c>
      <c r="F816" s="203" t="s">
        <v>9451</v>
      </c>
      <c r="G816" s="203"/>
      <c r="H816" s="203"/>
      <c r="I816" s="203"/>
      <c r="J816" s="203"/>
      <c r="K816" s="84"/>
      <c r="L816" s="84"/>
      <c r="M816" s="84"/>
      <c r="N816" s="203"/>
      <c r="O816" s="86"/>
      <c r="P816" s="203"/>
      <c r="Q816" s="203"/>
      <c r="R816" s="84">
        <v>44981</v>
      </c>
      <c r="S816" s="84">
        <v>44981</v>
      </c>
      <c r="T816" s="84">
        <v>44999</v>
      </c>
      <c r="U816" s="84">
        <v>44999</v>
      </c>
      <c r="V816" s="84">
        <v>44999</v>
      </c>
      <c r="W816" s="203" t="s">
        <v>9723</v>
      </c>
    </row>
    <row r="817" spans="1:23" x14ac:dyDescent="0.3">
      <c r="A817" s="203" t="s">
        <v>1505</v>
      </c>
      <c r="B817" s="203" t="s">
        <v>1246</v>
      </c>
      <c r="C817" s="203" t="s">
        <v>14130</v>
      </c>
      <c r="D817" s="203" t="s">
        <v>14131</v>
      </c>
      <c r="E817" s="203" t="s">
        <v>14132</v>
      </c>
      <c r="F817" s="203" t="s">
        <v>9451</v>
      </c>
      <c r="G817" s="203" t="s">
        <v>14132</v>
      </c>
      <c r="H817" s="203" t="s">
        <v>14133</v>
      </c>
      <c r="I817" s="203" t="s">
        <v>9462</v>
      </c>
      <c r="J817" s="203" t="s">
        <v>14134</v>
      </c>
      <c r="K817" s="84">
        <v>45905</v>
      </c>
      <c r="L817" s="84">
        <v>45905</v>
      </c>
      <c r="M817" s="84">
        <v>46021</v>
      </c>
      <c r="N817" s="203" t="s">
        <v>12639</v>
      </c>
      <c r="O817" s="86">
        <v>15281188</v>
      </c>
      <c r="P817" s="203" t="s">
        <v>14135</v>
      </c>
      <c r="Q817" s="203" t="s">
        <v>14134</v>
      </c>
      <c r="R817" s="84">
        <v>45905</v>
      </c>
      <c r="S817" s="84">
        <v>45905</v>
      </c>
      <c r="T817" s="84"/>
      <c r="U817" s="84"/>
      <c r="V817" s="84"/>
      <c r="W817" s="203" t="s">
        <v>9457</v>
      </c>
    </row>
    <row r="818" spans="1:23" x14ac:dyDescent="0.3">
      <c r="A818" s="203" t="s">
        <v>1665</v>
      </c>
      <c r="B818" s="203" t="s">
        <v>1247</v>
      </c>
      <c r="C818" s="203" t="s">
        <v>14143</v>
      </c>
      <c r="D818" s="203" t="s">
        <v>14144</v>
      </c>
      <c r="E818" s="203" t="s">
        <v>14145</v>
      </c>
      <c r="F818" s="203" t="s">
        <v>9451</v>
      </c>
      <c r="G818" s="203" t="s">
        <v>14145</v>
      </c>
      <c r="H818" s="203" t="s">
        <v>14144</v>
      </c>
      <c r="I818" s="203" t="s">
        <v>9739</v>
      </c>
      <c r="J818" s="203" t="s">
        <v>9470</v>
      </c>
      <c r="K818" s="84"/>
      <c r="L818" s="84"/>
      <c r="M818" s="84">
        <v>46142</v>
      </c>
      <c r="N818" s="203" t="s">
        <v>9471</v>
      </c>
      <c r="O818" s="86">
        <v>0</v>
      </c>
      <c r="P818" s="203" t="s">
        <v>14146</v>
      </c>
      <c r="Q818" s="203" t="s">
        <v>9473</v>
      </c>
      <c r="R818" s="84">
        <v>46052</v>
      </c>
      <c r="S818" s="84">
        <v>46052</v>
      </c>
      <c r="T818" s="84"/>
      <c r="U818" s="84"/>
      <c r="V818" s="84"/>
      <c r="W818" s="203" t="s">
        <v>9457</v>
      </c>
    </row>
    <row r="819" spans="1:23" x14ac:dyDescent="0.3">
      <c r="A819" s="203" t="s">
        <v>1665</v>
      </c>
      <c r="B819" s="203" t="s">
        <v>1247</v>
      </c>
      <c r="C819" s="203" t="s">
        <v>14143</v>
      </c>
      <c r="D819" s="203" t="s">
        <v>14147</v>
      </c>
      <c r="E819" s="203" t="s">
        <v>14145</v>
      </c>
      <c r="F819" s="203" t="s">
        <v>9451</v>
      </c>
      <c r="G819" s="203" t="s">
        <v>14145</v>
      </c>
      <c r="H819" s="203" t="s">
        <v>14148</v>
      </c>
      <c r="I819" s="203" t="s">
        <v>9504</v>
      </c>
      <c r="J819" s="203" t="s">
        <v>14149</v>
      </c>
      <c r="K819" s="84">
        <v>46052</v>
      </c>
      <c r="L819" s="84">
        <v>46053</v>
      </c>
      <c r="M819" s="84">
        <v>46172</v>
      </c>
      <c r="N819" s="203" t="s">
        <v>14150</v>
      </c>
      <c r="O819" s="86">
        <v>12365452</v>
      </c>
      <c r="P819" s="203" t="s">
        <v>14146</v>
      </c>
      <c r="Q819" s="203" t="s">
        <v>14149</v>
      </c>
      <c r="R819" s="84">
        <v>46052</v>
      </c>
      <c r="S819" s="84">
        <v>46052</v>
      </c>
      <c r="T819" s="84"/>
      <c r="U819" s="84"/>
      <c r="V819" s="84"/>
      <c r="W819" s="203" t="s">
        <v>9457</v>
      </c>
    </row>
    <row r="820" spans="1:23" x14ac:dyDescent="0.3">
      <c r="A820" s="203" t="s">
        <v>1467</v>
      </c>
      <c r="B820" s="203" t="s">
        <v>1247</v>
      </c>
      <c r="C820" s="203" t="s">
        <v>14164</v>
      </c>
      <c r="D820" s="203" t="s">
        <v>14165</v>
      </c>
      <c r="E820" s="203" t="s">
        <v>14166</v>
      </c>
      <c r="F820" s="203" t="s">
        <v>9451</v>
      </c>
      <c r="G820" s="203" t="s">
        <v>14166</v>
      </c>
      <c r="H820" s="203" t="s">
        <v>14167</v>
      </c>
      <c r="I820" s="203" t="s">
        <v>9453</v>
      </c>
      <c r="J820" s="203" t="s">
        <v>14168</v>
      </c>
      <c r="K820" s="84">
        <v>46051</v>
      </c>
      <c r="L820" s="84">
        <v>46051</v>
      </c>
      <c r="M820" s="84">
        <v>46231</v>
      </c>
      <c r="N820" s="203" t="s">
        <v>14169</v>
      </c>
      <c r="O820" s="86">
        <v>12706134</v>
      </c>
      <c r="P820" s="203" t="s">
        <v>14170</v>
      </c>
      <c r="Q820" s="203" t="s">
        <v>14168</v>
      </c>
      <c r="R820" s="84">
        <v>46051</v>
      </c>
      <c r="S820" s="84">
        <v>46051</v>
      </c>
      <c r="T820" s="84"/>
      <c r="U820" s="84"/>
      <c r="V820" s="84"/>
      <c r="W820" s="203" t="s">
        <v>9457</v>
      </c>
    </row>
    <row r="821" spans="1:23" x14ac:dyDescent="0.3">
      <c r="A821" s="203" t="s">
        <v>1476</v>
      </c>
      <c r="B821" s="203" t="s">
        <v>1246</v>
      </c>
      <c r="C821" s="203" t="s">
        <v>14261</v>
      </c>
      <c r="D821" s="203" t="s">
        <v>14262</v>
      </c>
      <c r="E821" s="203" t="s">
        <v>14263</v>
      </c>
      <c r="F821" s="203" t="s">
        <v>9451</v>
      </c>
      <c r="G821" s="203" t="s">
        <v>14263</v>
      </c>
      <c r="H821" s="203" t="s">
        <v>14264</v>
      </c>
      <c r="I821" s="203" t="s">
        <v>9462</v>
      </c>
      <c r="J821" s="203" t="s">
        <v>14265</v>
      </c>
      <c r="K821" s="84">
        <v>45720</v>
      </c>
      <c r="L821" s="84">
        <v>45720</v>
      </c>
      <c r="M821" s="84">
        <v>45903</v>
      </c>
      <c r="N821" s="203" t="s">
        <v>10756</v>
      </c>
      <c r="O821" s="86">
        <v>15844446</v>
      </c>
      <c r="P821" s="203" t="s">
        <v>14266</v>
      </c>
      <c r="Q821" s="203" t="s">
        <v>14265</v>
      </c>
      <c r="R821" s="84">
        <v>45720</v>
      </c>
      <c r="S821" s="84">
        <v>45720</v>
      </c>
      <c r="T821" s="84"/>
      <c r="U821" s="84"/>
      <c r="V821" s="84"/>
      <c r="W821" s="203" t="s">
        <v>9457</v>
      </c>
    </row>
    <row r="822" spans="1:23" x14ac:dyDescent="0.3">
      <c r="A822" s="203" t="s">
        <v>1592</v>
      </c>
      <c r="B822" s="203" t="s">
        <v>1246</v>
      </c>
      <c r="C822" s="203" t="s">
        <v>14281</v>
      </c>
      <c r="D822" s="203" t="s">
        <v>9471</v>
      </c>
      <c r="E822" s="203" t="s">
        <v>14282</v>
      </c>
      <c r="F822" s="203" t="s">
        <v>9451</v>
      </c>
      <c r="G822" s="203"/>
      <c r="H822" s="203"/>
      <c r="I822" s="203"/>
      <c r="J822" s="203"/>
      <c r="K822" s="84"/>
      <c r="L822" s="84"/>
      <c r="M822" s="84"/>
      <c r="N822" s="203"/>
      <c r="O822" s="86"/>
      <c r="P822" s="203"/>
      <c r="Q822" s="203"/>
      <c r="R822" s="84">
        <v>45807</v>
      </c>
      <c r="S822" s="84">
        <v>45807</v>
      </c>
      <c r="T822" s="84">
        <v>45824</v>
      </c>
      <c r="U822" s="84">
        <v>45824</v>
      </c>
      <c r="V822" s="84">
        <v>45824</v>
      </c>
      <c r="W822" s="203" t="s">
        <v>9723</v>
      </c>
    </row>
    <row r="823" spans="1:23" x14ac:dyDescent="0.3">
      <c r="A823" s="203" t="s">
        <v>3995</v>
      </c>
      <c r="B823" s="203" t="s">
        <v>1245</v>
      </c>
      <c r="C823" s="203" t="s">
        <v>14192</v>
      </c>
      <c r="D823" s="203" t="s">
        <v>14193</v>
      </c>
      <c r="E823" s="203" t="s">
        <v>14194</v>
      </c>
      <c r="F823" s="203" t="s">
        <v>9451</v>
      </c>
      <c r="G823" s="203" t="s">
        <v>14194</v>
      </c>
      <c r="H823" s="203" t="s">
        <v>14195</v>
      </c>
      <c r="I823" s="203" t="s">
        <v>9453</v>
      </c>
      <c r="J823" s="203" t="s">
        <v>14196</v>
      </c>
      <c r="K823" s="84">
        <v>45596</v>
      </c>
      <c r="L823" s="84">
        <v>45597</v>
      </c>
      <c r="M823" s="84">
        <v>45655</v>
      </c>
      <c r="N823" s="203" t="s">
        <v>14197</v>
      </c>
      <c r="O823" s="86">
        <v>8400000</v>
      </c>
      <c r="P823" s="203" t="s">
        <v>14198</v>
      </c>
      <c r="Q823" s="203" t="s">
        <v>14196</v>
      </c>
      <c r="R823" s="84">
        <v>45595</v>
      </c>
      <c r="S823" s="84">
        <v>45595</v>
      </c>
      <c r="T823" s="84"/>
      <c r="U823" s="84"/>
      <c r="V823" s="84"/>
      <c r="W823" s="203" t="s">
        <v>9457</v>
      </c>
    </row>
    <row r="824" spans="1:23" x14ac:dyDescent="0.3">
      <c r="A824" s="203" t="s">
        <v>1572</v>
      </c>
      <c r="B824" s="203" t="s">
        <v>1246</v>
      </c>
      <c r="C824" s="203" t="s">
        <v>14283</v>
      </c>
      <c r="D824" s="203" t="s">
        <v>14284</v>
      </c>
      <c r="E824" s="203" t="s">
        <v>14285</v>
      </c>
      <c r="F824" s="203" t="s">
        <v>9451</v>
      </c>
      <c r="G824" s="203" t="s">
        <v>14285</v>
      </c>
      <c r="H824" s="203" t="s">
        <v>14286</v>
      </c>
      <c r="I824" s="203" t="s">
        <v>9533</v>
      </c>
      <c r="J824" s="203" t="s">
        <v>14287</v>
      </c>
      <c r="K824" s="84">
        <v>45985</v>
      </c>
      <c r="L824" s="84">
        <v>45986</v>
      </c>
      <c r="M824" s="84">
        <v>46011</v>
      </c>
      <c r="N824" s="203" t="s">
        <v>14288</v>
      </c>
      <c r="O824" s="86">
        <v>5000000</v>
      </c>
      <c r="P824" s="203" t="s">
        <v>14289</v>
      </c>
      <c r="Q824" s="203" t="s">
        <v>14287</v>
      </c>
      <c r="R824" s="84">
        <v>45982</v>
      </c>
      <c r="S824" s="84">
        <v>45982</v>
      </c>
      <c r="T824" s="84"/>
      <c r="U824" s="84"/>
      <c r="V824" s="84"/>
      <c r="W824" s="203" t="s">
        <v>9457</v>
      </c>
    </row>
    <row r="825" spans="1:23" x14ac:dyDescent="0.3">
      <c r="A825" s="203" t="s">
        <v>5454</v>
      </c>
      <c r="B825" s="203" t="s">
        <v>1245</v>
      </c>
      <c r="C825" s="203" t="s">
        <v>14290</v>
      </c>
      <c r="D825" s="203" t="s">
        <v>14291</v>
      </c>
      <c r="E825" s="203" t="s">
        <v>14292</v>
      </c>
      <c r="F825" s="203" t="s">
        <v>9451</v>
      </c>
      <c r="G825" s="203" t="s">
        <v>14292</v>
      </c>
      <c r="H825" s="203" t="s">
        <v>14293</v>
      </c>
      <c r="I825" s="203" t="s">
        <v>9504</v>
      </c>
      <c r="J825" s="203" t="s">
        <v>14294</v>
      </c>
      <c r="K825" s="84">
        <v>45534</v>
      </c>
      <c r="L825" s="84">
        <v>45534</v>
      </c>
      <c r="M825" s="84">
        <v>45655</v>
      </c>
      <c r="N825" s="203" t="s">
        <v>14295</v>
      </c>
      <c r="O825" s="86">
        <v>14000000</v>
      </c>
      <c r="P825" s="203" t="s">
        <v>14296</v>
      </c>
      <c r="Q825" s="203" t="s">
        <v>14294</v>
      </c>
      <c r="R825" s="84">
        <v>45534</v>
      </c>
      <c r="S825" s="84">
        <v>45534</v>
      </c>
      <c r="T825" s="84"/>
      <c r="U825" s="84"/>
      <c r="V825" s="84"/>
      <c r="W825" s="203" t="s">
        <v>9457</v>
      </c>
    </row>
    <row r="826" spans="1:23" x14ac:dyDescent="0.3">
      <c r="A826" s="203" t="s">
        <v>1665</v>
      </c>
      <c r="B826" s="203" t="s">
        <v>1247</v>
      </c>
      <c r="C826" s="203" t="s">
        <v>14205</v>
      </c>
      <c r="D826" s="203" t="s">
        <v>14206</v>
      </c>
      <c r="E826" s="203" t="s">
        <v>14207</v>
      </c>
      <c r="F826" s="203" t="s">
        <v>9451</v>
      </c>
      <c r="G826" s="203" t="s">
        <v>14207</v>
      </c>
      <c r="H826" s="203" t="s">
        <v>14208</v>
      </c>
      <c r="I826" s="203" t="s">
        <v>9453</v>
      </c>
      <c r="J826" s="203" t="s">
        <v>13387</v>
      </c>
      <c r="K826" s="84">
        <v>46051</v>
      </c>
      <c r="L826" s="84">
        <v>46051</v>
      </c>
      <c r="M826" s="84">
        <v>46140</v>
      </c>
      <c r="N826" s="203" t="s">
        <v>14209</v>
      </c>
      <c r="O826" s="86">
        <v>7500000</v>
      </c>
      <c r="P826" s="203" t="s">
        <v>14210</v>
      </c>
      <c r="Q826" s="203" t="s">
        <v>13387</v>
      </c>
      <c r="R826" s="84">
        <v>46051</v>
      </c>
      <c r="S826" s="84">
        <v>46051</v>
      </c>
      <c r="T826" s="84"/>
      <c r="U826" s="84"/>
      <c r="V826" s="84"/>
      <c r="W826" s="203" t="s">
        <v>9457</v>
      </c>
    </row>
    <row r="827" spans="1:23" x14ac:dyDescent="0.3">
      <c r="A827" s="203" t="s">
        <v>3215</v>
      </c>
      <c r="B827" s="203" t="s">
        <v>1245</v>
      </c>
      <c r="C827" s="203" t="s">
        <v>14309</v>
      </c>
      <c r="D827" s="203" t="s">
        <v>14310</v>
      </c>
      <c r="E827" s="203" t="s">
        <v>14311</v>
      </c>
      <c r="F827" s="203" t="s">
        <v>9451</v>
      </c>
      <c r="G827" s="203" t="s">
        <v>14311</v>
      </c>
      <c r="H827" s="203" t="s">
        <v>14312</v>
      </c>
      <c r="I827" s="203" t="s">
        <v>9453</v>
      </c>
      <c r="J827" s="203" t="s">
        <v>14258</v>
      </c>
      <c r="K827" s="84">
        <v>45454</v>
      </c>
      <c r="L827" s="84">
        <v>45454</v>
      </c>
      <c r="M827" s="84">
        <v>45651</v>
      </c>
      <c r="N827" s="203" t="s">
        <v>9794</v>
      </c>
      <c r="O827" s="86">
        <v>18850000</v>
      </c>
      <c r="P827" s="203" t="s">
        <v>14313</v>
      </c>
      <c r="Q827" s="203" t="s">
        <v>14258</v>
      </c>
      <c r="R827" s="84">
        <v>45449</v>
      </c>
      <c r="S827" s="84">
        <v>45449</v>
      </c>
      <c r="T827" s="84"/>
      <c r="U827" s="84"/>
      <c r="V827" s="84"/>
      <c r="W827" s="203" t="s">
        <v>9457</v>
      </c>
    </row>
    <row r="828" spans="1:23" x14ac:dyDescent="0.3">
      <c r="A828" s="203" t="s">
        <v>1476</v>
      </c>
      <c r="B828" s="203" t="s">
        <v>1246</v>
      </c>
      <c r="C828" s="203" t="s">
        <v>14218</v>
      </c>
      <c r="D828" s="203" t="s">
        <v>14219</v>
      </c>
      <c r="E828" s="203" t="s">
        <v>14220</v>
      </c>
      <c r="F828" s="203" t="s">
        <v>9451</v>
      </c>
      <c r="G828" s="203" t="s">
        <v>14220</v>
      </c>
      <c r="H828" s="203" t="s">
        <v>14221</v>
      </c>
      <c r="I828" s="203" t="s">
        <v>9462</v>
      </c>
      <c r="J828" s="203" t="s">
        <v>14222</v>
      </c>
      <c r="K828" s="84">
        <v>45886</v>
      </c>
      <c r="L828" s="84">
        <v>45888</v>
      </c>
      <c r="M828" s="84">
        <v>46019</v>
      </c>
      <c r="N828" s="203" t="s">
        <v>14223</v>
      </c>
      <c r="O828" s="86">
        <v>17274387</v>
      </c>
      <c r="P828" s="203" t="s">
        <v>14224</v>
      </c>
      <c r="Q828" s="203" t="s">
        <v>14222</v>
      </c>
      <c r="R828" s="84">
        <v>45885</v>
      </c>
      <c r="S828" s="84">
        <v>45885</v>
      </c>
      <c r="T828" s="84"/>
      <c r="U828" s="84"/>
      <c r="V828" s="84"/>
      <c r="W828" s="203" t="s">
        <v>9457</v>
      </c>
    </row>
    <row r="829" spans="1:23" x14ac:dyDescent="0.3">
      <c r="A829" s="203" t="s">
        <v>1476</v>
      </c>
      <c r="B829" s="203" t="s">
        <v>1246</v>
      </c>
      <c r="C829" s="203" t="s">
        <v>14314</v>
      </c>
      <c r="D829" s="203" t="s">
        <v>14315</v>
      </c>
      <c r="E829" s="203" t="s">
        <v>14316</v>
      </c>
      <c r="F829" s="203" t="s">
        <v>9451</v>
      </c>
      <c r="G829" s="203" t="s">
        <v>14316</v>
      </c>
      <c r="H829" s="203" t="s">
        <v>14317</v>
      </c>
      <c r="I829" s="203" t="s">
        <v>9462</v>
      </c>
      <c r="J829" s="203" t="s">
        <v>14318</v>
      </c>
      <c r="K829" s="84">
        <v>45718</v>
      </c>
      <c r="L829" s="84">
        <v>45719</v>
      </c>
      <c r="M829" s="84">
        <v>45902</v>
      </c>
      <c r="N829" s="203" t="s">
        <v>14319</v>
      </c>
      <c r="O829" s="86">
        <v>23918382</v>
      </c>
      <c r="P829" s="203" t="s">
        <v>14320</v>
      </c>
      <c r="Q829" s="203" t="s">
        <v>14318</v>
      </c>
      <c r="R829" s="84">
        <v>45710</v>
      </c>
      <c r="S829" s="84">
        <v>45710</v>
      </c>
      <c r="T829" s="84"/>
      <c r="U829" s="84"/>
      <c r="V829" s="84"/>
      <c r="W829" s="203" t="s">
        <v>9457</v>
      </c>
    </row>
    <row r="830" spans="1:23" x14ac:dyDescent="0.3">
      <c r="A830" s="203" t="s">
        <v>1572</v>
      </c>
      <c r="B830" s="203" t="s">
        <v>1246</v>
      </c>
      <c r="C830" s="203" t="s">
        <v>14336</v>
      </c>
      <c r="D830" s="203" t="s">
        <v>14337</v>
      </c>
      <c r="E830" s="203" t="s">
        <v>14338</v>
      </c>
      <c r="F830" s="203" t="s">
        <v>9451</v>
      </c>
      <c r="G830" s="203" t="s">
        <v>14338</v>
      </c>
      <c r="H830" s="203" t="s">
        <v>14339</v>
      </c>
      <c r="I830" s="203" t="s">
        <v>9453</v>
      </c>
      <c r="J830" s="203" t="s">
        <v>14340</v>
      </c>
      <c r="K830" s="84">
        <v>45915</v>
      </c>
      <c r="L830" s="84">
        <v>45915</v>
      </c>
      <c r="M830" s="84">
        <v>46005</v>
      </c>
      <c r="N830" s="203" t="s">
        <v>14128</v>
      </c>
      <c r="O830" s="86">
        <v>9000000</v>
      </c>
      <c r="P830" s="203" t="s">
        <v>14341</v>
      </c>
      <c r="Q830" s="203" t="s">
        <v>14340</v>
      </c>
      <c r="R830" s="84">
        <v>45912</v>
      </c>
      <c r="S830" s="84">
        <v>45912</v>
      </c>
      <c r="T830" s="84"/>
      <c r="U830" s="84"/>
      <c r="V830" s="84"/>
      <c r="W830" s="203" t="s">
        <v>9457</v>
      </c>
    </row>
    <row r="831" spans="1:23" x14ac:dyDescent="0.3">
      <c r="A831" s="203" t="s">
        <v>1564</v>
      </c>
      <c r="B831" s="203" t="s">
        <v>1247</v>
      </c>
      <c r="C831" s="203" t="s">
        <v>14342</v>
      </c>
      <c r="D831" s="203" t="s">
        <v>14343</v>
      </c>
      <c r="E831" s="203" t="s">
        <v>14344</v>
      </c>
      <c r="F831" s="203" t="s">
        <v>9451</v>
      </c>
      <c r="G831" s="203" t="s">
        <v>14344</v>
      </c>
      <c r="H831" s="203" t="s">
        <v>14345</v>
      </c>
      <c r="I831" s="203" t="s">
        <v>9453</v>
      </c>
      <c r="J831" s="203" t="s">
        <v>14346</v>
      </c>
      <c r="K831" s="84">
        <v>46049</v>
      </c>
      <c r="L831" s="84">
        <v>46051</v>
      </c>
      <c r="M831" s="84">
        <v>46323</v>
      </c>
      <c r="N831" s="203" t="s">
        <v>14347</v>
      </c>
      <c r="O831" s="86">
        <v>33740982</v>
      </c>
      <c r="P831" s="203" t="s">
        <v>14348</v>
      </c>
      <c r="Q831" s="203" t="s">
        <v>14349</v>
      </c>
      <c r="R831" s="84">
        <v>46049</v>
      </c>
      <c r="S831" s="84">
        <v>46049</v>
      </c>
      <c r="T831" s="84"/>
      <c r="U831" s="84"/>
      <c r="V831" s="84"/>
      <c r="W831" s="203" t="s">
        <v>9457</v>
      </c>
    </row>
    <row r="832" spans="1:23" x14ac:dyDescent="0.3">
      <c r="A832" s="203" t="s">
        <v>1572</v>
      </c>
      <c r="B832" s="203" t="s">
        <v>1246</v>
      </c>
      <c r="C832" s="203" t="s">
        <v>14247</v>
      </c>
      <c r="D832" s="203" t="s">
        <v>14248</v>
      </c>
      <c r="E832" s="203" t="s">
        <v>14249</v>
      </c>
      <c r="F832" s="203" t="s">
        <v>9451</v>
      </c>
      <c r="G832" s="203" t="s">
        <v>14249</v>
      </c>
      <c r="H832" s="203" t="s">
        <v>14250</v>
      </c>
      <c r="I832" s="203" t="s">
        <v>9453</v>
      </c>
      <c r="J832" s="203" t="s">
        <v>14251</v>
      </c>
      <c r="K832" s="84">
        <v>45931</v>
      </c>
      <c r="L832" s="84">
        <v>45933</v>
      </c>
      <c r="M832" s="84">
        <v>46022</v>
      </c>
      <c r="N832" s="203" t="s">
        <v>14252</v>
      </c>
      <c r="O832" s="86">
        <v>7500000</v>
      </c>
      <c r="P832" s="203" t="s">
        <v>14253</v>
      </c>
      <c r="Q832" s="203" t="s">
        <v>14251</v>
      </c>
      <c r="R832" s="84">
        <v>45930</v>
      </c>
      <c r="S832" s="84">
        <v>45930</v>
      </c>
      <c r="T832" s="84"/>
      <c r="U832" s="84"/>
      <c r="V832" s="84"/>
      <c r="W832" s="203" t="s">
        <v>9457</v>
      </c>
    </row>
    <row r="833" spans="1:23" x14ac:dyDescent="0.3">
      <c r="A833" s="203" t="s">
        <v>1572</v>
      </c>
      <c r="B833" s="203" t="s">
        <v>1246</v>
      </c>
      <c r="C833" s="203" t="s">
        <v>14364</v>
      </c>
      <c r="D833" s="203" t="s">
        <v>14365</v>
      </c>
      <c r="E833" s="203" t="s">
        <v>14366</v>
      </c>
      <c r="F833" s="203" t="s">
        <v>9451</v>
      </c>
      <c r="G833" s="203" t="s">
        <v>14366</v>
      </c>
      <c r="H833" s="203" t="s">
        <v>14367</v>
      </c>
      <c r="I833" s="203" t="s">
        <v>9453</v>
      </c>
      <c r="J833" s="203" t="s">
        <v>14368</v>
      </c>
      <c r="K833" s="84">
        <v>45931</v>
      </c>
      <c r="L833" s="84">
        <v>45931</v>
      </c>
      <c r="M833" s="84">
        <v>46021</v>
      </c>
      <c r="N833" s="203" t="s">
        <v>12409</v>
      </c>
      <c r="O833" s="86">
        <v>14837625</v>
      </c>
      <c r="P833" s="203" t="s">
        <v>14369</v>
      </c>
      <c r="Q833" s="203" t="s">
        <v>14368</v>
      </c>
      <c r="R833" s="84">
        <v>45931</v>
      </c>
      <c r="S833" s="84">
        <v>45931</v>
      </c>
      <c r="T833" s="84"/>
      <c r="U833" s="84"/>
      <c r="V833" s="84"/>
      <c r="W833" s="203" t="s">
        <v>9457</v>
      </c>
    </row>
    <row r="834" spans="1:23" x14ac:dyDescent="0.3">
      <c r="A834" s="203" t="s">
        <v>3215</v>
      </c>
      <c r="B834" s="203" t="s">
        <v>1245</v>
      </c>
      <c r="C834" s="203" t="s">
        <v>14254</v>
      </c>
      <c r="D834" s="203" t="s">
        <v>14255</v>
      </c>
      <c r="E834" s="203" t="s">
        <v>14256</v>
      </c>
      <c r="F834" s="203" t="s">
        <v>9451</v>
      </c>
      <c r="G834" s="203" t="s">
        <v>14256</v>
      </c>
      <c r="H834" s="203" t="s">
        <v>14257</v>
      </c>
      <c r="I834" s="203" t="s">
        <v>9453</v>
      </c>
      <c r="J834" s="203" t="s">
        <v>14258</v>
      </c>
      <c r="K834" s="84">
        <v>45443</v>
      </c>
      <c r="L834" s="84">
        <v>45444</v>
      </c>
      <c r="M834" s="84">
        <v>45656</v>
      </c>
      <c r="N834" s="203" t="s">
        <v>14259</v>
      </c>
      <c r="O834" s="86">
        <v>20300000</v>
      </c>
      <c r="P834" s="203" t="s">
        <v>14260</v>
      </c>
      <c r="Q834" s="203" t="s">
        <v>14258</v>
      </c>
      <c r="R834" s="84">
        <v>45442</v>
      </c>
      <c r="S834" s="84">
        <v>45442</v>
      </c>
      <c r="T834" s="84"/>
      <c r="U834" s="84"/>
      <c r="V834" s="84"/>
      <c r="W834" s="203" t="s">
        <v>9457</v>
      </c>
    </row>
    <row r="835" spans="1:23" x14ac:dyDescent="0.3">
      <c r="A835" s="203" t="s">
        <v>1572</v>
      </c>
      <c r="B835" s="203" t="s">
        <v>1246</v>
      </c>
      <c r="C835" s="203" t="s">
        <v>14267</v>
      </c>
      <c r="D835" s="203" t="s">
        <v>14268</v>
      </c>
      <c r="E835" s="203" t="s">
        <v>14269</v>
      </c>
      <c r="F835" s="203" t="s">
        <v>9451</v>
      </c>
      <c r="G835" s="203" t="s">
        <v>14269</v>
      </c>
      <c r="H835" s="203" t="s">
        <v>14270</v>
      </c>
      <c r="I835" s="203" t="s">
        <v>9453</v>
      </c>
      <c r="J835" s="203" t="s">
        <v>14271</v>
      </c>
      <c r="K835" s="84">
        <v>45915</v>
      </c>
      <c r="L835" s="84">
        <v>45915</v>
      </c>
      <c r="M835" s="84">
        <v>46005</v>
      </c>
      <c r="N835" s="203" t="s">
        <v>14272</v>
      </c>
      <c r="O835" s="86">
        <v>7800000</v>
      </c>
      <c r="P835" s="203" t="s">
        <v>14273</v>
      </c>
      <c r="Q835" s="203" t="s">
        <v>14271</v>
      </c>
      <c r="R835" s="84">
        <v>45912</v>
      </c>
      <c r="S835" s="84">
        <v>45912</v>
      </c>
      <c r="T835" s="84"/>
      <c r="U835" s="84"/>
      <c r="V835" s="84"/>
      <c r="W835" s="203" t="s">
        <v>9457</v>
      </c>
    </row>
    <row r="836" spans="1:23" x14ac:dyDescent="0.3">
      <c r="A836" s="203" t="s">
        <v>1476</v>
      </c>
      <c r="B836" s="203" t="s">
        <v>1246</v>
      </c>
      <c r="C836" s="203" t="s">
        <v>14274</v>
      </c>
      <c r="D836" s="203" t="s">
        <v>14275</v>
      </c>
      <c r="E836" s="203" t="s">
        <v>14276</v>
      </c>
      <c r="F836" s="203" t="s">
        <v>9451</v>
      </c>
      <c r="G836" s="203" t="s">
        <v>14276</v>
      </c>
      <c r="H836" s="203" t="s">
        <v>14277</v>
      </c>
      <c r="I836" s="203" t="s">
        <v>9462</v>
      </c>
      <c r="J836" s="203" t="s">
        <v>14278</v>
      </c>
      <c r="K836" s="84">
        <v>45889</v>
      </c>
      <c r="L836" s="84">
        <v>45890</v>
      </c>
      <c r="M836" s="84">
        <v>46022</v>
      </c>
      <c r="N836" s="203" t="s">
        <v>14279</v>
      </c>
      <c r="O836" s="86">
        <v>11443211</v>
      </c>
      <c r="P836" s="203" t="s">
        <v>14280</v>
      </c>
      <c r="Q836" s="203" t="s">
        <v>14278</v>
      </c>
      <c r="R836" s="84">
        <v>45887</v>
      </c>
      <c r="S836" s="84">
        <v>45887</v>
      </c>
      <c r="T836" s="84"/>
      <c r="U836" s="84"/>
      <c r="V836" s="84"/>
      <c r="W836" s="203" t="s">
        <v>9457</v>
      </c>
    </row>
    <row r="837" spans="1:23" x14ac:dyDescent="0.3">
      <c r="A837" s="203" t="s">
        <v>5454</v>
      </c>
      <c r="B837" s="203" t="s">
        <v>1245</v>
      </c>
      <c r="C837" s="203" t="s">
        <v>14396</v>
      </c>
      <c r="D837" s="203" t="s">
        <v>14397</v>
      </c>
      <c r="E837" s="203" t="s">
        <v>14398</v>
      </c>
      <c r="F837" s="203" t="s">
        <v>9451</v>
      </c>
      <c r="G837" s="203" t="s">
        <v>14398</v>
      </c>
      <c r="H837" s="203" t="s">
        <v>14399</v>
      </c>
      <c r="I837" s="203" t="s">
        <v>9453</v>
      </c>
      <c r="J837" s="203" t="s">
        <v>14400</v>
      </c>
      <c r="K837" s="84">
        <v>45581</v>
      </c>
      <c r="L837" s="84">
        <v>45588</v>
      </c>
      <c r="M837" s="84">
        <v>45648</v>
      </c>
      <c r="N837" s="203" t="s">
        <v>14401</v>
      </c>
      <c r="O837" s="86">
        <v>8000000</v>
      </c>
      <c r="P837" s="203" t="s">
        <v>14402</v>
      </c>
      <c r="Q837" s="203" t="s">
        <v>14400</v>
      </c>
      <c r="R837" s="84">
        <v>45576</v>
      </c>
      <c r="S837" s="84">
        <v>45576</v>
      </c>
      <c r="T837" s="84"/>
      <c r="U837" s="84"/>
      <c r="V837" s="84"/>
      <c r="W837" s="203" t="s">
        <v>9457</v>
      </c>
    </row>
    <row r="838" spans="1:23" x14ac:dyDescent="0.3">
      <c r="A838" s="203" t="s">
        <v>1595</v>
      </c>
      <c r="B838" s="203" t="s">
        <v>1247</v>
      </c>
      <c r="C838" s="203" t="s">
        <v>14403</v>
      </c>
      <c r="D838" s="203" t="s">
        <v>14404</v>
      </c>
      <c r="E838" s="203" t="s">
        <v>14405</v>
      </c>
      <c r="F838" s="203" t="s">
        <v>9451</v>
      </c>
      <c r="G838" s="203" t="s">
        <v>14405</v>
      </c>
      <c r="H838" s="203" t="s">
        <v>14406</v>
      </c>
      <c r="I838" s="203" t="s">
        <v>9453</v>
      </c>
      <c r="J838" s="203" t="s">
        <v>14407</v>
      </c>
      <c r="K838" s="84">
        <v>46044</v>
      </c>
      <c r="L838" s="84">
        <v>46048</v>
      </c>
      <c r="M838" s="84">
        <v>46320</v>
      </c>
      <c r="N838" s="203" t="s">
        <v>14408</v>
      </c>
      <c r="O838" s="86">
        <v>38640150</v>
      </c>
      <c r="P838" s="203" t="s">
        <v>14409</v>
      </c>
      <c r="Q838" s="203" t="s">
        <v>14407</v>
      </c>
      <c r="R838" s="84"/>
      <c r="S838" s="84"/>
      <c r="T838" s="84"/>
      <c r="U838" s="84"/>
      <c r="V838" s="84"/>
      <c r="W838" s="203" t="s">
        <v>9457</v>
      </c>
    </row>
    <row r="839" spans="1:23" x14ac:dyDescent="0.3">
      <c r="A839" s="203" t="s">
        <v>1505</v>
      </c>
      <c r="B839" s="203" t="s">
        <v>1246</v>
      </c>
      <c r="C839" s="203" t="s">
        <v>14297</v>
      </c>
      <c r="D839" s="203" t="s">
        <v>14298</v>
      </c>
      <c r="E839" s="203" t="s">
        <v>14299</v>
      </c>
      <c r="F839" s="203" t="s">
        <v>9451</v>
      </c>
      <c r="G839" s="203" t="s">
        <v>14299</v>
      </c>
      <c r="H839" s="203" t="s">
        <v>14300</v>
      </c>
      <c r="I839" s="203" t="s">
        <v>9453</v>
      </c>
      <c r="J839" s="203" t="s">
        <v>14301</v>
      </c>
      <c r="K839" s="84">
        <v>45906</v>
      </c>
      <c r="L839" s="84">
        <v>45908</v>
      </c>
      <c r="M839" s="84">
        <v>46022</v>
      </c>
      <c r="N839" s="203" t="s">
        <v>14302</v>
      </c>
      <c r="O839" s="86">
        <v>15281188</v>
      </c>
      <c r="P839" s="203" t="s">
        <v>14303</v>
      </c>
      <c r="Q839" s="203" t="s">
        <v>14301</v>
      </c>
      <c r="R839" s="84">
        <v>45905</v>
      </c>
      <c r="S839" s="84">
        <v>45905</v>
      </c>
      <c r="T839" s="84"/>
      <c r="U839" s="84"/>
      <c r="V839" s="84"/>
      <c r="W839" s="203" t="s">
        <v>9457</v>
      </c>
    </row>
    <row r="840" spans="1:23" x14ac:dyDescent="0.3">
      <c r="A840" s="203" t="s">
        <v>2935</v>
      </c>
      <c r="B840" s="203" t="s">
        <v>1245</v>
      </c>
      <c r="C840" s="203" t="s">
        <v>14304</v>
      </c>
      <c r="D840" s="203" t="s">
        <v>14305</v>
      </c>
      <c r="E840" s="203" t="s">
        <v>14306</v>
      </c>
      <c r="F840" s="203" t="s">
        <v>9451</v>
      </c>
      <c r="G840" s="203" t="s">
        <v>14306</v>
      </c>
      <c r="H840" s="203" t="s">
        <v>14307</v>
      </c>
      <c r="I840" s="203" t="s">
        <v>9462</v>
      </c>
      <c r="J840" s="203" t="s">
        <v>9617</v>
      </c>
      <c r="K840" s="84">
        <v>45545</v>
      </c>
      <c r="L840" s="84">
        <v>45546</v>
      </c>
      <c r="M840" s="84">
        <v>45606</v>
      </c>
      <c r="N840" s="203" t="s">
        <v>13067</v>
      </c>
      <c r="O840" s="86">
        <v>4207530</v>
      </c>
      <c r="P840" s="203" t="s">
        <v>14308</v>
      </c>
      <c r="Q840" s="203" t="s">
        <v>11147</v>
      </c>
      <c r="R840" s="84">
        <v>45539</v>
      </c>
      <c r="S840" s="84">
        <v>45539</v>
      </c>
      <c r="T840" s="84"/>
      <c r="U840" s="84"/>
      <c r="V840" s="84"/>
      <c r="W840" s="203" t="s">
        <v>9457</v>
      </c>
    </row>
    <row r="841" spans="1:23" x14ac:dyDescent="0.3">
      <c r="A841" s="203" t="s">
        <v>1476</v>
      </c>
      <c r="B841" s="203" t="s">
        <v>1246</v>
      </c>
      <c r="C841" s="203" t="s">
        <v>14433</v>
      </c>
      <c r="D841" s="203" t="s">
        <v>14434</v>
      </c>
      <c r="E841" s="203" t="s">
        <v>14435</v>
      </c>
      <c r="F841" s="203" t="s">
        <v>9451</v>
      </c>
      <c r="G841" s="203" t="s">
        <v>14435</v>
      </c>
      <c r="H841" s="203" t="s">
        <v>14436</v>
      </c>
      <c r="I841" s="203" t="s">
        <v>9462</v>
      </c>
      <c r="J841" s="203" t="s">
        <v>14437</v>
      </c>
      <c r="K841" s="84">
        <v>45694</v>
      </c>
      <c r="L841" s="84">
        <v>45694</v>
      </c>
      <c r="M841" s="84">
        <v>45874</v>
      </c>
      <c r="N841" s="203" t="s">
        <v>14438</v>
      </c>
      <c r="O841" s="86">
        <v>29675250</v>
      </c>
      <c r="P841" s="203" t="s">
        <v>14439</v>
      </c>
      <c r="Q841" s="203" t="s">
        <v>14437</v>
      </c>
      <c r="R841" s="84">
        <v>45692</v>
      </c>
      <c r="S841" s="84">
        <v>45692</v>
      </c>
      <c r="T841" s="84"/>
      <c r="U841" s="84"/>
      <c r="V841" s="84"/>
      <c r="W841" s="203" t="s">
        <v>9457</v>
      </c>
    </row>
    <row r="842" spans="1:23" x14ac:dyDescent="0.3">
      <c r="A842" s="203" t="s">
        <v>1447</v>
      </c>
      <c r="B842" s="203" t="s">
        <v>1246</v>
      </c>
      <c r="C842" s="203" t="s">
        <v>14321</v>
      </c>
      <c r="D842" s="203" t="s">
        <v>14322</v>
      </c>
      <c r="E842" s="203" t="s">
        <v>14323</v>
      </c>
      <c r="F842" s="203" t="s">
        <v>9451</v>
      </c>
      <c r="G842" s="203" t="s">
        <v>14323</v>
      </c>
      <c r="H842" s="203" t="s">
        <v>14324</v>
      </c>
      <c r="I842" s="203" t="s">
        <v>9453</v>
      </c>
      <c r="J842" s="203" t="s">
        <v>14325</v>
      </c>
      <c r="K842" s="84">
        <v>45996</v>
      </c>
      <c r="L842" s="84">
        <v>45996</v>
      </c>
      <c r="M842" s="84">
        <v>46021</v>
      </c>
      <c r="N842" s="203" t="s">
        <v>11314</v>
      </c>
      <c r="O842" s="86">
        <v>3124165</v>
      </c>
      <c r="P842" s="203" t="s">
        <v>14326</v>
      </c>
      <c r="Q842" s="203" t="s">
        <v>14325</v>
      </c>
      <c r="R842" s="84">
        <v>45995</v>
      </c>
      <c r="S842" s="84">
        <v>45995</v>
      </c>
      <c r="T842" s="84"/>
      <c r="U842" s="84"/>
      <c r="V842" s="84"/>
      <c r="W842" s="203" t="s">
        <v>9457</v>
      </c>
    </row>
    <row r="843" spans="1:23" x14ac:dyDescent="0.3">
      <c r="A843" s="203" t="s">
        <v>1505</v>
      </c>
      <c r="B843" s="203" t="s">
        <v>1246</v>
      </c>
      <c r="C843" s="203" t="s">
        <v>14350</v>
      </c>
      <c r="D843" s="203" t="s">
        <v>14351</v>
      </c>
      <c r="E843" s="203" t="s">
        <v>14352</v>
      </c>
      <c r="F843" s="203" t="s">
        <v>9451</v>
      </c>
      <c r="G843" s="203" t="s">
        <v>14352</v>
      </c>
      <c r="H843" s="203" t="s">
        <v>14353</v>
      </c>
      <c r="I843" s="203" t="s">
        <v>9453</v>
      </c>
      <c r="J843" s="203" t="s">
        <v>14354</v>
      </c>
      <c r="K843" s="84">
        <v>45922</v>
      </c>
      <c r="L843" s="84">
        <v>45923</v>
      </c>
      <c r="M843" s="84">
        <v>46022</v>
      </c>
      <c r="N843" s="203" t="s">
        <v>14355</v>
      </c>
      <c r="O843" s="86">
        <v>8180883</v>
      </c>
      <c r="P843" s="203" t="s">
        <v>14356</v>
      </c>
      <c r="Q843" s="203" t="s">
        <v>14354</v>
      </c>
      <c r="R843" s="84">
        <v>45922</v>
      </c>
      <c r="S843" s="84">
        <v>45922</v>
      </c>
      <c r="T843" s="84"/>
      <c r="U843" s="84"/>
      <c r="V843" s="84"/>
      <c r="W843" s="203" t="s">
        <v>9457</v>
      </c>
    </row>
    <row r="844" spans="1:23" x14ac:dyDescent="0.3">
      <c r="A844" s="203" t="s">
        <v>1665</v>
      </c>
      <c r="B844" s="203" t="s">
        <v>1247</v>
      </c>
      <c r="C844" s="203" t="s">
        <v>14357</v>
      </c>
      <c r="D844" s="203" t="s">
        <v>14358</v>
      </c>
      <c r="E844" s="203" t="s">
        <v>14359</v>
      </c>
      <c r="F844" s="203" t="s">
        <v>9451</v>
      </c>
      <c r="G844" s="203" t="s">
        <v>14359</v>
      </c>
      <c r="H844" s="203" t="s">
        <v>14360</v>
      </c>
      <c r="I844" s="203" t="s">
        <v>9453</v>
      </c>
      <c r="J844" s="203" t="s">
        <v>14361</v>
      </c>
      <c r="K844" s="84">
        <v>46050</v>
      </c>
      <c r="L844" s="84">
        <v>46050</v>
      </c>
      <c r="M844" s="84">
        <v>46139</v>
      </c>
      <c r="N844" s="203" t="s">
        <v>14362</v>
      </c>
      <c r="O844" s="86">
        <v>10500000</v>
      </c>
      <c r="P844" s="203" t="s">
        <v>14363</v>
      </c>
      <c r="Q844" s="203" t="s">
        <v>14361</v>
      </c>
      <c r="R844" s="84">
        <v>46049</v>
      </c>
      <c r="S844" s="84">
        <v>46049</v>
      </c>
      <c r="T844" s="84"/>
      <c r="U844" s="84"/>
      <c r="V844" s="84"/>
      <c r="W844" s="203" t="s">
        <v>9457</v>
      </c>
    </row>
    <row r="845" spans="1:23" x14ac:dyDescent="0.3">
      <c r="A845" s="203" t="s">
        <v>5454</v>
      </c>
      <c r="B845" s="203" t="s">
        <v>1245</v>
      </c>
      <c r="C845" s="203" t="s">
        <v>14370</v>
      </c>
      <c r="D845" s="203" t="s">
        <v>14371</v>
      </c>
      <c r="E845" s="203" t="s">
        <v>14372</v>
      </c>
      <c r="F845" s="203" t="s">
        <v>9451</v>
      </c>
      <c r="G845" s="203" t="s">
        <v>14372</v>
      </c>
      <c r="H845" s="203" t="s">
        <v>14373</v>
      </c>
      <c r="I845" s="203" t="s">
        <v>9453</v>
      </c>
      <c r="J845" s="203" t="s">
        <v>14374</v>
      </c>
      <c r="K845" s="84">
        <v>45541</v>
      </c>
      <c r="L845" s="84">
        <v>45544</v>
      </c>
      <c r="M845" s="84">
        <v>45634</v>
      </c>
      <c r="N845" s="203" t="s">
        <v>14375</v>
      </c>
      <c r="O845" s="86">
        <v>12000000</v>
      </c>
      <c r="P845" s="203" t="s">
        <v>14376</v>
      </c>
      <c r="Q845" s="203" t="s">
        <v>14374</v>
      </c>
      <c r="R845" s="84">
        <v>45540</v>
      </c>
      <c r="S845" s="84">
        <v>45540</v>
      </c>
      <c r="T845" s="84"/>
      <c r="U845" s="84"/>
      <c r="V845" s="84"/>
      <c r="W845" s="203" t="s">
        <v>9457</v>
      </c>
    </row>
    <row r="846" spans="1:23" x14ac:dyDescent="0.3">
      <c r="A846" s="203" t="s">
        <v>1572</v>
      </c>
      <c r="B846" s="203" t="s">
        <v>1246</v>
      </c>
      <c r="C846" s="203" t="s">
        <v>14377</v>
      </c>
      <c r="D846" s="203" t="s">
        <v>14378</v>
      </c>
      <c r="E846" s="203" t="s">
        <v>14379</v>
      </c>
      <c r="F846" s="203" t="s">
        <v>9451</v>
      </c>
      <c r="G846" s="203" t="s">
        <v>14379</v>
      </c>
      <c r="H846" s="203" t="s">
        <v>14380</v>
      </c>
      <c r="I846" s="203" t="s">
        <v>9453</v>
      </c>
      <c r="J846" s="203" t="s">
        <v>14381</v>
      </c>
      <c r="K846" s="84">
        <v>45917</v>
      </c>
      <c r="L846" s="84">
        <v>45919</v>
      </c>
      <c r="M846" s="84">
        <v>46009</v>
      </c>
      <c r="N846" s="203" t="s">
        <v>10101</v>
      </c>
      <c r="O846" s="86">
        <v>12000000</v>
      </c>
      <c r="P846" s="203" t="s">
        <v>14382</v>
      </c>
      <c r="Q846" s="203" t="s">
        <v>14381</v>
      </c>
      <c r="R846" s="84">
        <v>45917</v>
      </c>
      <c r="S846" s="84">
        <v>45917</v>
      </c>
      <c r="T846" s="84"/>
      <c r="U846" s="84"/>
      <c r="V846" s="84"/>
      <c r="W846" s="203" t="s">
        <v>9457</v>
      </c>
    </row>
    <row r="847" spans="1:23" x14ac:dyDescent="0.3">
      <c r="A847" s="203" t="s">
        <v>1605</v>
      </c>
      <c r="B847" s="203" t="s">
        <v>1247</v>
      </c>
      <c r="C847" s="203" t="s">
        <v>14383</v>
      </c>
      <c r="D847" s="203" t="s">
        <v>14384</v>
      </c>
      <c r="E847" s="203" t="s">
        <v>14385</v>
      </c>
      <c r="F847" s="203" t="s">
        <v>9451</v>
      </c>
      <c r="G847" s="203" t="s">
        <v>14385</v>
      </c>
      <c r="H847" s="203" t="s">
        <v>14386</v>
      </c>
      <c r="I847" s="203" t="s">
        <v>9453</v>
      </c>
      <c r="J847" s="203" t="s">
        <v>14387</v>
      </c>
      <c r="K847" s="84">
        <v>46039</v>
      </c>
      <c r="L847" s="84">
        <v>46041</v>
      </c>
      <c r="M847" s="84">
        <v>46221</v>
      </c>
      <c r="N847" s="203" t="s">
        <v>14388</v>
      </c>
      <c r="O847" s="86">
        <v>25760100</v>
      </c>
      <c r="P847" s="203" t="s">
        <v>14389</v>
      </c>
      <c r="Q847" s="203" t="s">
        <v>14387</v>
      </c>
      <c r="R847" s="84">
        <v>46039</v>
      </c>
      <c r="S847" s="84">
        <v>46039</v>
      </c>
      <c r="T847" s="84"/>
      <c r="U847" s="84"/>
      <c r="V847" s="84"/>
      <c r="W847" s="203" t="s">
        <v>9457</v>
      </c>
    </row>
    <row r="848" spans="1:23" x14ac:dyDescent="0.3">
      <c r="A848" s="203" t="s">
        <v>4908</v>
      </c>
      <c r="B848" s="203" t="s">
        <v>3320</v>
      </c>
      <c r="C848" s="203" t="s">
        <v>14460</v>
      </c>
      <c r="D848" s="203" t="s">
        <v>9471</v>
      </c>
      <c r="E848" s="203" t="s">
        <v>14461</v>
      </c>
      <c r="F848" s="203" t="s">
        <v>9451</v>
      </c>
      <c r="G848" s="203"/>
      <c r="H848" s="203"/>
      <c r="I848" s="203"/>
      <c r="J848" s="203"/>
      <c r="K848" s="84"/>
      <c r="L848" s="84"/>
      <c r="M848" s="84"/>
      <c r="N848" s="203"/>
      <c r="O848" s="86"/>
      <c r="P848" s="203"/>
      <c r="Q848" s="203"/>
      <c r="R848" s="84">
        <v>44923</v>
      </c>
      <c r="S848" s="84">
        <v>44923</v>
      </c>
      <c r="T848" s="84">
        <v>44944</v>
      </c>
      <c r="U848" s="84">
        <v>44956</v>
      </c>
      <c r="V848" s="84">
        <v>44956</v>
      </c>
      <c r="W848" s="203" t="s">
        <v>9723</v>
      </c>
    </row>
    <row r="849" spans="1:23" x14ac:dyDescent="0.3">
      <c r="A849" s="203" t="s">
        <v>1433</v>
      </c>
      <c r="B849" s="203" t="s">
        <v>1246</v>
      </c>
      <c r="C849" s="203" t="s">
        <v>14390</v>
      </c>
      <c r="D849" s="203" t="s">
        <v>14391</v>
      </c>
      <c r="E849" s="203" t="s">
        <v>14392</v>
      </c>
      <c r="F849" s="203" t="s">
        <v>9451</v>
      </c>
      <c r="G849" s="203" t="s">
        <v>14392</v>
      </c>
      <c r="H849" s="203" t="s">
        <v>14393</v>
      </c>
      <c r="I849" s="203" t="s">
        <v>9462</v>
      </c>
      <c r="J849" s="203" t="s">
        <v>14394</v>
      </c>
      <c r="K849" s="84">
        <v>45803</v>
      </c>
      <c r="L849" s="84">
        <v>45803</v>
      </c>
      <c r="M849" s="84">
        <v>45925</v>
      </c>
      <c r="N849" s="203" t="s">
        <v>13621</v>
      </c>
      <c r="O849" s="86">
        <v>13923856</v>
      </c>
      <c r="P849" s="203" t="s">
        <v>14395</v>
      </c>
      <c r="Q849" s="203" t="s">
        <v>14394</v>
      </c>
      <c r="R849" s="84">
        <v>45800</v>
      </c>
      <c r="S849" s="84">
        <v>45800</v>
      </c>
      <c r="T849" s="84"/>
      <c r="U849" s="84"/>
      <c r="V849" s="84"/>
      <c r="W849" s="203" t="s">
        <v>9457</v>
      </c>
    </row>
    <row r="850" spans="1:23" x14ac:dyDescent="0.3">
      <c r="A850" s="203" t="s">
        <v>1657</v>
      </c>
      <c r="B850" s="203" t="s">
        <v>1247</v>
      </c>
      <c r="C850" s="203" t="s">
        <v>14327</v>
      </c>
      <c r="D850" s="203" t="s">
        <v>14333</v>
      </c>
      <c r="E850" s="203" t="s">
        <v>14329</v>
      </c>
      <c r="F850" s="203" t="s">
        <v>9451</v>
      </c>
      <c r="G850" s="203" t="s">
        <v>14329</v>
      </c>
      <c r="H850" s="203" t="s">
        <v>14334</v>
      </c>
      <c r="I850" s="203" t="s">
        <v>9739</v>
      </c>
      <c r="J850" s="203" t="s">
        <v>14335</v>
      </c>
      <c r="K850" s="84"/>
      <c r="L850" s="84"/>
      <c r="M850" s="84"/>
      <c r="N850" s="203" t="s">
        <v>12221</v>
      </c>
      <c r="O850" s="86">
        <v>883697902</v>
      </c>
      <c r="P850" s="203" t="s">
        <v>14332</v>
      </c>
      <c r="Q850" s="203" t="s">
        <v>14335</v>
      </c>
      <c r="R850" s="84">
        <v>46169</v>
      </c>
      <c r="S850" s="84">
        <v>46169</v>
      </c>
      <c r="T850" s="84">
        <v>46176</v>
      </c>
      <c r="U850" s="84">
        <v>46176</v>
      </c>
      <c r="V850" s="84">
        <v>46176</v>
      </c>
      <c r="W850" s="203" t="s">
        <v>9457</v>
      </c>
    </row>
    <row r="851" spans="1:23" x14ac:dyDescent="0.3">
      <c r="A851" s="203" t="s">
        <v>1657</v>
      </c>
      <c r="B851" s="203" t="s">
        <v>1247</v>
      </c>
      <c r="C851" s="203" t="s">
        <v>14327</v>
      </c>
      <c r="D851" s="203" t="s">
        <v>14328</v>
      </c>
      <c r="E851" s="203" t="s">
        <v>14329</v>
      </c>
      <c r="F851" s="203" t="s">
        <v>9451</v>
      </c>
      <c r="G851" s="203" t="s">
        <v>14329</v>
      </c>
      <c r="H851" s="203" t="s">
        <v>14330</v>
      </c>
      <c r="I851" s="203" t="s">
        <v>9453</v>
      </c>
      <c r="J851" s="203" t="s">
        <v>14331</v>
      </c>
      <c r="K851" s="84">
        <v>46199</v>
      </c>
      <c r="L851" s="84">
        <v>46252</v>
      </c>
      <c r="M851" s="84">
        <v>46373</v>
      </c>
      <c r="N851" s="203" t="s">
        <v>12221</v>
      </c>
      <c r="O851" s="86">
        <v>833697902</v>
      </c>
      <c r="P851" s="203" t="s">
        <v>14332</v>
      </c>
      <c r="Q851" s="203" t="s">
        <v>14331</v>
      </c>
      <c r="R851" s="84">
        <v>46169</v>
      </c>
      <c r="S851" s="84">
        <v>46169</v>
      </c>
      <c r="T851" s="84">
        <v>46176</v>
      </c>
      <c r="U851" s="84">
        <v>46176</v>
      </c>
      <c r="V851" s="84">
        <v>46176</v>
      </c>
      <c r="W851" s="203" t="s">
        <v>9457</v>
      </c>
    </row>
    <row r="852" spans="1:23" x14ac:dyDescent="0.3">
      <c r="A852" s="203" t="s">
        <v>1427</v>
      </c>
      <c r="B852" s="203" t="s">
        <v>1245</v>
      </c>
      <c r="C852" s="203" t="s">
        <v>14462</v>
      </c>
      <c r="D852" s="203" t="s">
        <v>9471</v>
      </c>
      <c r="E852" s="203" t="s">
        <v>14463</v>
      </c>
      <c r="F852" s="203" t="s">
        <v>9451</v>
      </c>
      <c r="G852" s="203"/>
      <c r="H852" s="203"/>
      <c r="I852" s="203"/>
      <c r="J852" s="203"/>
      <c r="K852" s="84"/>
      <c r="L852" s="84"/>
      <c r="M852" s="84"/>
      <c r="N852" s="203"/>
      <c r="O852" s="86"/>
      <c r="P852" s="203"/>
      <c r="Q852" s="203"/>
      <c r="R852" s="84">
        <v>45582</v>
      </c>
      <c r="S852" s="84">
        <v>45582</v>
      </c>
      <c r="T852" s="84">
        <v>45589</v>
      </c>
      <c r="U852" s="84">
        <v>45589</v>
      </c>
      <c r="V852" s="84">
        <v>45589</v>
      </c>
      <c r="W852" s="203" t="s">
        <v>14464</v>
      </c>
    </row>
    <row r="853" spans="1:23" x14ac:dyDescent="0.3">
      <c r="A853" s="203" t="s">
        <v>1572</v>
      </c>
      <c r="B853" s="203" t="s">
        <v>1246</v>
      </c>
      <c r="C853" s="203" t="s">
        <v>14465</v>
      </c>
      <c r="D853" s="203" t="s">
        <v>14466</v>
      </c>
      <c r="E853" s="203" t="s">
        <v>14467</v>
      </c>
      <c r="F853" s="203" t="s">
        <v>9451</v>
      </c>
      <c r="G853" s="203" t="s">
        <v>14467</v>
      </c>
      <c r="H853" s="203" t="s">
        <v>14468</v>
      </c>
      <c r="I853" s="203" t="s">
        <v>9453</v>
      </c>
      <c r="J853" s="203" t="s">
        <v>14469</v>
      </c>
      <c r="K853" s="84">
        <v>45925</v>
      </c>
      <c r="L853" s="84">
        <v>45925</v>
      </c>
      <c r="M853" s="84">
        <v>46015</v>
      </c>
      <c r="N853" s="203" t="s">
        <v>14470</v>
      </c>
      <c r="O853" s="86">
        <v>10500000</v>
      </c>
      <c r="P853" s="203" t="s">
        <v>14471</v>
      </c>
      <c r="Q853" s="203" t="s">
        <v>14469</v>
      </c>
      <c r="R853" s="84">
        <v>45924</v>
      </c>
      <c r="S853" s="84">
        <v>45924</v>
      </c>
      <c r="T853" s="84"/>
      <c r="U853" s="84"/>
      <c r="V853" s="84"/>
      <c r="W853" s="203" t="s">
        <v>9457</v>
      </c>
    </row>
    <row r="854" spans="1:23" x14ac:dyDescent="0.3">
      <c r="A854" s="203" t="s">
        <v>1572</v>
      </c>
      <c r="B854" s="203" t="s">
        <v>1246</v>
      </c>
      <c r="C854" s="203" t="s">
        <v>14410</v>
      </c>
      <c r="D854" s="203" t="s">
        <v>14411</v>
      </c>
      <c r="E854" s="203" t="s">
        <v>14412</v>
      </c>
      <c r="F854" s="203" t="s">
        <v>9451</v>
      </c>
      <c r="G854" s="203" t="s">
        <v>14412</v>
      </c>
      <c r="H854" s="203" t="s">
        <v>14413</v>
      </c>
      <c r="I854" s="203" t="s">
        <v>9453</v>
      </c>
      <c r="J854" s="203" t="s">
        <v>14414</v>
      </c>
      <c r="K854" s="84">
        <v>45931</v>
      </c>
      <c r="L854" s="84">
        <v>45931</v>
      </c>
      <c r="M854" s="84">
        <v>46022</v>
      </c>
      <c r="N854" s="203" t="s">
        <v>14415</v>
      </c>
      <c r="O854" s="86">
        <v>9000000</v>
      </c>
      <c r="P854" s="203" t="s">
        <v>14416</v>
      </c>
      <c r="Q854" s="203" t="s">
        <v>14414</v>
      </c>
      <c r="R854" s="84">
        <v>45931</v>
      </c>
      <c r="S854" s="84">
        <v>45931</v>
      </c>
      <c r="T854" s="84"/>
      <c r="U854" s="84"/>
      <c r="V854" s="84"/>
      <c r="W854" s="203" t="s">
        <v>9457</v>
      </c>
    </row>
    <row r="855" spans="1:23" x14ac:dyDescent="0.3">
      <c r="A855" s="203" t="s">
        <v>1572</v>
      </c>
      <c r="B855" s="203" t="s">
        <v>1246</v>
      </c>
      <c r="C855" s="203" t="s">
        <v>14417</v>
      </c>
      <c r="D855" s="203" t="s">
        <v>14418</v>
      </c>
      <c r="E855" s="203" t="s">
        <v>14419</v>
      </c>
      <c r="F855" s="203" t="s">
        <v>9451</v>
      </c>
      <c r="G855" s="203" t="s">
        <v>14419</v>
      </c>
      <c r="H855" s="203" t="s">
        <v>14420</v>
      </c>
      <c r="I855" s="203" t="s">
        <v>9739</v>
      </c>
      <c r="J855" s="203" t="s">
        <v>14421</v>
      </c>
      <c r="K855" s="84"/>
      <c r="L855" s="84"/>
      <c r="M855" s="84">
        <v>45915</v>
      </c>
      <c r="N855" s="203" t="s">
        <v>9719</v>
      </c>
      <c r="O855" s="86">
        <v>9900000</v>
      </c>
      <c r="P855" s="203" t="s">
        <v>14422</v>
      </c>
      <c r="Q855" s="203" t="s">
        <v>14421</v>
      </c>
      <c r="R855" s="84">
        <v>45915</v>
      </c>
      <c r="S855" s="84">
        <v>45915</v>
      </c>
      <c r="T855" s="84"/>
      <c r="U855" s="84"/>
      <c r="V855" s="84"/>
      <c r="W855" s="203" t="s">
        <v>9457</v>
      </c>
    </row>
    <row r="856" spans="1:23" x14ac:dyDescent="0.3">
      <c r="A856" s="203" t="s">
        <v>1572</v>
      </c>
      <c r="B856" s="203" t="s">
        <v>1246</v>
      </c>
      <c r="C856" s="203" t="s">
        <v>14417</v>
      </c>
      <c r="D856" s="203" t="s">
        <v>14423</v>
      </c>
      <c r="E856" s="203" t="s">
        <v>14419</v>
      </c>
      <c r="F856" s="203" t="s">
        <v>9451</v>
      </c>
      <c r="G856" s="203" t="s">
        <v>14419</v>
      </c>
      <c r="H856" s="203" t="s">
        <v>14424</v>
      </c>
      <c r="I856" s="203" t="s">
        <v>9453</v>
      </c>
      <c r="J856" s="203" t="s">
        <v>14425</v>
      </c>
      <c r="K856" s="84">
        <v>45915</v>
      </c>
      <c r="L856" s="84">
        <v>45916</v>
      </c>
      <c r="M856" s="84">
        <v>46006</v>
      </c>
      <c r="N856" s="203" t="s">
        <v>14426</v>
      </c>
      <c r="O856" s="86">
        <v>9900000</v>
      </c>
      <c r="P856" s="203" t="s">
        <v>14422</v>
      </c>
      <c r="Q856" s="203" t="s">
        <v>14425</v>
      </c>
      <c r="R856" s="84">
        <v>45915</v>
      </c>
      <c r="S856" s="84">
        <v>45915</v>
      </c>
      <c r="T856" s="84"/>
      <c r="U856" s="84"/>
      <c r="V856" s="84"/>
      <c r="W856" s="203" t="s">
        <v>9457</v>
      </c>
    </row>
    <row r="857" spans="1:23" x14ac:dyDescent="0.3">
      <c r="A857" s="203" t="s">
        <v>1605</v>
      </c>
      <c r="B857" s="203" t="s">
        <v>1247</v>
      </c>
      <c r="C857" s="203" t="s">
        <v>14427</v>
      </c>
      <c r="D857" s="203" t="s">
        <v>14428</v>
      </c>
      <c r="E857" s="203" t="s">
        <v>14429</v>
      </c>
      <c r="F857" s="203" t="s">
        <v>9451</v>
      </c>
      <c r="G857" s="203" t="s">
        <v>14429</v>
      </c>
      <c r="H857" s="203" t="s">
        <v>14430</v>
      </c>
      <c r="I857" s="203" t="s">
        <v>9453</v>
      </c>
      <c r="J857" s="203" t="s">
        <v>12852</v>
      </c>
      <c r="K857" s="84">
        <v>46042</v>
      </c>
      <c r="L857" s="84">
        <v>46042</v>
      </c>
      <c r="M857" s="84">
        <v>46222</v>
      </c>
      <c r="N857" s="203" t="s">
        <v>14431</v>
      </c>
      <c r="O857" s="86">
        <v>17064468</v>
      </c>
      <c r="P857" s="203" t="s">
        <v>14432</v>
      </c>
      <c r="Q857" s="203" t="s">
        <v>12852</v>
      </c>
      <c r="R857" s="84">
        <v>46041</v>
      </c>
      <c r="S857" s="84">
        <v>46041</v>
      </c>
      <c r="T857" s="84"/>
      <c r="U857" s="84"/>
      <c r="V857" s="84"/>
      <c r="W857" s="203" t="s">
        <v>9457</v>
      </c>
    </row>
    <row r="858" spans="1:23" x14ac:dyDescent="0.3">
      <c r="A858" s="203" t="s">
        <v>1476</v>
      </c>
      <c r="B858" s="203" t="s">
        <v>1246</v>
      </c>
      <c r="C858" s="203" t="s">
        <v>14440</v>
      </c>
      <c r="D858" s="203" t="s">
        <v>14441</v>
      </c>
      <c r="E858" s="203" t="s">
        <v>14442</v>
      </c>
      <c r="F858" s="203" t="s">
        <v>9451</v>
      </c>
      <c r="G858" s="203" t="s">
        <v>14442</v>
      </c>
      <c r="H858" s="203" t="s">
        <v>14443</v>
      </c>
      <c r="I858" s="203" t="s">
        <v>9462</v>
      </c>
      <c r="J858" s="203" t="s">
        <v>14444</v>
      </c>
      <c r="K858" s="84">
        <v>45697</v>
      </c>
      <c r="L858" s="84">
        <v>45698</v>
      </c>
      <c r="M858" s="84">
        <v>45878</v>
      </c>
      <c r="N858" s="203" t="s">
        <v>10721</v>
      </c>
      <c r="O858" s="86">
        <v>23918382</v>
      </c>
      <c r="P858" s="203" t="s">
        <v>14445</v>
      </c>
      <c r="Q858" s="203" t="s">
        <v>14444</v>
      </c>
      <c r="R858" s="84">
        <v>45696</v>
      </c>
      <c r="S858" s="84">
        <v>45696</v>
      </c>
      <c r="T858" s="84"/>
      <c r="U858" s="84"/>
      <c r="V858" s="84"/>
      <c r="W858" s="203" t="s">
        <v>9457</v>
      </c>
    </row>
    <row r="859" spans="1:23" x14ac:dyDescent="0.3">
      <c r="A859" s="203" t="s">
        <v>1447</v>
      </c>
      <c r="B859" s="203" t="s">
        <v>1246</v>
      </c>
      <c r="C859" s="203" t="s">
        <v>14446</v>
      </c>
      <c r="D859" s="203" t="s">
        <v>14447</v>
      </c>
      <c r="E859" s="203" t="s">
        <v>14448</v>
      </c>
      <c r="F859" s="203" t="s">
        <v>9451</v>
      </c>
      <c r="G859" s="203" t="s">
        <v>14448</v>
      </c>
      <c r="H859" s="203" t="s">
        <v>14449</v>
      </c>
      <c r="I859" s="203" t="s">
        <v>9453</v>
      </c>
      <c r="J859" s="203" t="s">
        <v>14450</v>
      </c>
      <c r="K859" s="84">
        <v>45931</v>
      </c>
      <c r="L859" s="84">
        <v>45931</v>
      </c>
      <c r="M859" s="84">
        <v>46021</v>
      </c>
      <c r="N859" s="203" t="s">
        <v>14451</v>
      </c>
      <c r="O859" s="86">
        <v>11246994</v>
      </c>
      <c r="P859" s="203" t="s">
        <v>14452</v>
      </c>
      <c r="Q859" s="203" t="s">
        <v>14450</v>
      </c>
      <c r="R859" s="84">
        <v>45931</v>
      </c>
      <c r="S859" s="84">
        <v>45931</v>
      </c>
      <c r="T859" s="84"/>
      <c r="U859" s="84"/>
      <c r="V859" s="84"/>
      <c r="W859" s="203" t="s">
        <v>9457</v>
      </c>
    </row>
    <row r="860" spans="1:23" x14ac:dyDescent="0.3">
      <c r="A860" s="203" t="s">
        <v>1612</v>
      </c>
      <c r="B860" s="203" t="s">
        <v>1245</v>
      </c>
      <c r="C860" s="203" t="s">
        <v>14491</v>
      </c>
      <c r="D860" s="203" t="s">
        <v>9471</v>
      </c>
      <c r="E860" s="203" t="s">
        <v>14492</v>
      </c>
      <c r="F860" s="203" t="s">
        <v>9451</v>
      </c>
      <c r="G860" s="203"/>
      <c r="H860" s="203"/>
      <c r="I860" s="203"/>
      <c r="J860" s="203"/>
      <c r="K860" s="84"/>
      <c r="L860" s="84"/>
      <c r="M860" s="84"/>
      <c r="N860" s="203"/>
      <c r="O860" s="86"/>
      <c r="P860" s="203"/>
      <c r="Q860" s="203"/>
      <c r="R860" s="84">
        <v>45609</v>
      </c>
      <c r="S860" s="84">
        <v>45609</v>
      </c>
      <c r="T860" s="84">
        <v>45635</v>
      </c>
      <c r="U860" s="84">
        <v>45635</v>
      </c>
      <c r="V860" s="84">
        <v>45635</v>
      </c>
      <c r="W860" s="203" t="s">
        <v>9723</v>
      </c>
    </row>
    <row r="861" spans="1:23" x14ac:dyDescent="0.3">
      <c r="A861" s="203" t="s">
        <v>3328</v>
      </c>
      <c r="B861" s="203" t="s">
        <v>2948</v>
      </c>
      <c r="C861" s="203" t="s">
        <v>14493</v>
      </c>
      <c r="D861" s="203" t="s">
        <v>9471</v>
      </c>
      <c r="E861" s="203" t="s">
        <v>14494</v>
      </c>
      <c r="F861" s="203" t="s">
        <v>9451</v>
      </c>
      <c r="G861" s="203"/>
      <c r="H861" s="203"/>
      <c r="I861" s="203"/>
      <c r="J861" s="203"/>
      <c r="K861" s="84"/>
      <c r="L861" s="84"/>
      <c r="M861" s="84"/>
      <c r="N861" s="203"/>
      <c r="O861" s="86"/>
      <c r="P861" s="203"/>
      <c r="Q861" s="203"/>
      <c r="R861" s="84">
        <v>45083</v>
      </c>
      <c r="S861" s="84">
        <v>45083</v>
      </c>
      <c r="T861" s="84">
        <v>45104</v>
      </c>
      <c r="U861" s="84">
        <v>45104</v>
      </c>
      <c r="V861" s="84">
        <v>45104</v>
      </c>
      <c r="W861" s="203" t="s">
        <v>9723</v>
      </c>
    </row>
    <row r="862" spans="1:23" x14ac:dyDescent="0.3">
      <c r="A862" s="203" t="s">
        <v>5454</v>
      </c>
      <c r="B862" s="203" t="s">
        <v>1245</v>
      </c>
      <c r="C862" s="203" t="s">
        <v>14495</v>
      </c>
      <c r="D862" s="203" t="s">
        <v>14496</v>
      </c>
      <c r="E862" s="203" t="s">
        <v>14497</v>
      </c>
      <c r="F862" s="203" t="s">
        <v>9451</v>
      </c>
      <c r="G862" s="203" t="s">
        <v>14497</v>
      </c>
      <c r="H862" s="203" t="s">
        <v>14498</v>
      </c>
      <c r="I862" s="203" t="s">
        <v>9453</v>
      </c>
      <c r="J862" s="203" t="s">
        <v>14499</v>
      </c>
      <c r="K862" s="84">
        <v>45604</v>
      </c>
      <c r="L862" s="84">
        <v>45608</v>
      </c>
      <c r="M862" s="84">
        <v>45637</v>
      </c>
      <c r="N862" s="203" t="s">
        <v>13140</v>
      </c>
      <c r="O862" s="86">
        <v>4000000</v>
      </c>
      <c r="P862" s="203" t="s">
        <v>14500</v>
      </c>
      <c r="Q862" s="203" t="s">
        <v>14499</v>
      </c>
      <c r="R862" s="84">
        <v>45604</v>
      </c>
      <c r="S862" s="84">
        <v>45604</v>
      </c>
      <c r="T862" s="84"/>
      <c r="U862" s="84"/>
      <c r="V862" s="84"/>
      <c r="W862" s="203" t="s">
        <v>9457</v>
      </c>
    </row>
    <row r="863" spans="1:23" x14ac:dyDescent="0.3">
      <c r="A863" s="203" t="s">
        <v>4586</v>
      </c>
      <c r="B863" s="203" t="s">
        <v>1245</v>
      </c>
      <c r="C863" s="203" t="s">
        <v>14501</v>
      </c>
      <c r="D863" s="203" t="s">
        <v>14502</v>
      </c>
      <c r="E863" s="203" t="s">
        <v>14503</v>
      </c>
      <c r="F863" s="203" t="s">
        <v>9451</v>
      </c>
      <c r="G863" s="203" t="s">
        <v>14503</v>
      </c>
      <c r="H863" s="203" t="s">
        <v>14504</v>
      </c>
      <c r="I863" s="203" t="s">
        <v>9462</v>
      </c>
      <c r="J863" s="203" t="s">
        <v>14505</v>
      </c>
      <c r="K863" s="84">
        <v>45370</v>
      </c>
      <c r="L863" s="84">
        <v>45370</v>
      </c>
      <c r="M863" s="84">
        <v>45522</v>
      </c>
      <c r="N863" s="203" t="s">
        <v>14506</v>
      </c>
      <c r="O863" s="86">
        <v>16300730</v>
      </c>
      <c r="P863" s="203" t="s">
        <v>14507</v>
      </c>
      <c r="Q863" s="203" t="s">
        <v>14505</v>
      </c>
      <c r="R863" s="84">
        <v>45369</v>
      </c>
      <c r="S863" s="84">
        <v>45369</v>
      </c>
      <c r="T863" s="84"/>
      <c r="U863" s="84"/>
      <c r="V863" s="84"/>
      <c r="W863" s="203" t="s">
        <v>9457</v>
      </c>
    </row>
    <row r="864" spans="1:23" x14ac:dyDescent="0.3">
      <c r="A864" s="203" t="s">
        <v>1476</v>
      </c>
      <c r="B864" s="203" t="s">
        <v>1246</v>
      </c>
      <c r="C864" s="203" t="s">
        <v>14508</v>
      </c>
      <c r="D864" s="203" t="s">
        <v>9471</v>
      </c>
      <c r="E864" s="203" t="s">
        <v>14509</v>
      </c>
      <c r="F864" s="203" t="s">
        <v>9451</v>
      </c>
      <c r="G864" s="203"/>
      <c r="H864" s="203"/>
      <c r="I864" s="203"/>
      <c r="J864" s="203"/>
      <c r="K864" s="84"/>
      <c r="L864" s="84"/>
      <c r="M864" s="84"/>
      <c r="N864" s="203"/>
      <c r="O864" s="86"/>
      <c r="P864" s="203"/>
      <c r="Q864" s="203"/>
      <c r="R864" s="84">
        <v>45735</v>
      </c>
      <c r="S864" s="84">
        <v>45735</v>
      </c>
      <c r="T864" s="84">
        <v>45742</v>
      </c>
      <c r="U864" s="84">
        <v>45742</v>
      </c>
      <c r="V864" s="84"/>
      <c r="W864" s="203" t="s">
        <v>9469</v>
      </c>
    </row>
    <row r="865" spans="1:23" x14ac:dyDescent="0.3">
      <c r="A865" s="203" t="s">
        <v>5217</v>
      </c>
      <c r="B865" s="203" t="s">
        <v>1245</v>
      </c>
      <c r="C865" s="203" t="s">
        <v>14472</v>
      </c>
      <c r="D865" s="203" t="s">
        <v>14473</v>
      </c>
      <c r="E865" s="203" t="s">
        <v>14474</v>
      </c>
      <c r="F865" s="203" t="s">
        <v>9451</v>
      </c>
      <c r="G865" s="203" t="s">
        <v>14474</v>
      </c>
      <c r="H865" s="203" t="s">
        <v>14475</v>
      </c>
      <c r="I865" s="203" t="s">
        <v>9462</v>
      </c>
      <c r="J865" s="203" t="s">
        <v>13633</v>
      </c>
      <c r="K865" s="84">
        <v>45372</v>
      </c>
      <c r="L865" s="84">
        <v>45373</v>
      </c>
      <c r="M865" s="84">
        <v>45556</v>
      </c>
      <c r="N865" s="203" t="s">
        <v>14476</v>
      </c>
      <c r="O865" s="86">
        <v>12622590</v>
      </c>
      <c r="P865" s="203" t="s">
        <v>14477</v>
      </c>
      <c r="Q865" s="203" t="s">
        <v>13635</v>
      </c>
      <c r="R865" s="84">
        <v>45371</v>
      </c>
      <c r="S865" s="84">
        <v>45371</v>
      </c>
      <c r="T865" s="84"/>
      <c r="U865" s="84"/>
      <c r="V865" s="84"/>
      <c r="W865" s="203" t="s">
        <v>9457</v>
      </c>
    </row>
    <row r="866" spans="1:23" x14ac:dyDescent="0.3">
      <c r="A866" s="203" t="s">
        <v>1605</v>
      </c>
      <c r="B866" s="203" t="s">
        <v>1247</v>
      </c>
      <c r="C866" s="203" t="s">
        <v>14510</v>
      </c>
      <c r="D866" s="203" t="s">
        <v>14511</v>
      </c>
      <c r="E866" s="203" t="s">
        <v>14512</v>
      </c>
      <c r="F866" s="203" t="s">
        <v>9451</v>
      </c>
      <c r="G866" s="203" t="s">
        <v>14512</v>
      </c>
      <c r="H866" s="203" t="s">
        <v>14513</v>
      </c>
      <c r="I866" s="203" t="s">
        <v>9453</v>
      </c>
      <c r="J866" s="203" t="s">
        <v>14514</v>
      </c>
      <c r="K866" s="84">
        <v>46047</v>
      </c>
      <c r="L866" s="84">
        <v>46048</v>
      </c>
      <c r="M866" s="84">
        <v>46228</v>
      </c>
      <c r="N866" s="203" t="s">
        <v>9484</v>
      </c>
      <c r="O866" s="86">
        <v>17064468</v>
      </c>
      <c r="P866" s="203" t="s">
        <v>14515</v>
      </c>
      <c r="Q866" s="203" t="s">
        <v>14514</v>
      </c>
      <c r="R866" s="84">
        <v>46047</v>
      </c>
      <c r="S866" s="84">
        <v>46047</v>
      </c>
      <c r="T866" s="84"/>
      <c r="U866" s="84"/>
      <c r="V866" s="84"/>
      <c r="W866" s="203" t="s">
        <v>9457</v>
      </c>
    </row>
    <row r="867" spans="1:23" x14ac:dyDescent="0.3">
      <c r="A867" s="203" t="s">
        <v>1665</v>
      </c>
      <c r="B867" s="203" t="s">
        <v>1247</v>
      </c>
      <c r="C867" s="203" t="s">
        <v>14478</v>
      </c>
      <c r="D867" s="203" t="s">
        <v>14479</v>
      </c>
      <c r="E867" s="203" t="s">
        <v>14480</v>
      </c>
      <c r="F867" s="203" t="s">
        <v>9451</v>
      </c>
      <c r="G867" s="203" t="s">
        <v>14480</v>
      </c>
      <c r="H867" s="203" t="s">
        <v>14481</v>
      </c>
      <c r="I867" s="203" t="s">
        <v>9504</v>
      </c>
      <c r="J867" s="203" t="s">
        <v>14482</v>
      </c>
      <c r="K867" s="84">
        <v>46049</v>
      </c>
      <c r="L867" s="84">
        <v>46049</v>
      </c>
      <c r="M867" s="84">
        <v>46168</v>
      </c>
      <c r="N867" s="203" t="s">
        <v>14483</v>
      </c>
      <c r="O867" s="86">
        <v>14000000</v>
      </c>
      <c r="P867" s="203" t="s">
        <v>14484</v>
      </c>
      <c r="Q867" s="203" t="s">
        <v>14482</v>
      </c>
      <c r="R867" s="84">
        <v>46048</v>
      </c>
      <c r="S867" s="84">
        <v>46048</v>
      </c>
      <c r="T867" s="84"/>
      <c r="U867" s="84"/>
      <c r="V867" s="84"/>
      <c r="W867" s="203" t="s">
        <v>9457</v>
      </c>
    </row>
    <row r="868" spans="1:23" x14ac:dyDescent="0.3">
      <c r="A868" s="203" t="s">
        <v>1467</v>
      </c>
      <c r="B868" s="203" t="s">
        <v>1247</v>
      </c>
      <c r="C868" s="203" t="s">
        <v>14485</v>
      </c>
      <c r="D868" s="203" t="s">
        <v>14486</v>
      </c>
      <c r="E868" s="203" t="s">
        <v>14487</v>
      </c>
      <c r="F868" s="203" t="s">
        <v>9451</v>
      </c>
      <c r="G868" s="203" t="s">
        <v>14487</v>
      </c>
      <c r="H868" s="203" t="s">
        <v>14488</v>
      </c>
      <c r="I868" s="203" t="s">
        <v>9453</v>
      </c>
      <c r="J868" s="203" t="s">
        <v>14489</v>
      </c>
      <c r="K868" s="84">
        <v>46046</v>
      </c>
      <c r="L868" s="84">
        <v>46048</v>
      </c>
      <c r="M868" s="84">
        <v>46228</v>
      </c>
      <c r="N868" s="203" t="s">
        <v>11777</v>
      </c>
      <c r="O868" s="86">
        <v>25760100</v>
      </c>
      <c r="P868" s="203" t="s">
        <v>14490</v>
      </c>
      <c r="Q868" s="203" t="s">
        <v>14489</v>
      </c>
      <c r="R868" s="84">
        <v>46045</v>
      </c>
      <c r="S868" s="84">
        <v>46045</v>
      </c>
      <c r="T868" s="84"/>
      <c r="U868" s="84"/>
      <c r="V868" s="84"/>
      <c r="W868" s="203" t="s">
        <v>9457</v>
      </c>
    </row>
    <row r="869" spans="1:23" x14ac:dyDescent="0.3">
      <c r="A869" s="203" t="s">
        <v>1665</v>
      </c>
      <c r="B869" s="203" t="s">
        <v>1247</v>
      </c>
      <c r="C869" s="203" t="s">
        <v>14549</v>
      </c>
      <c r="D869" s="203" t="s">
        <v>14550</v>
      </c>
      <c r="E869" s="203" t="s">
        <v>14551</v>
      </c>
      <c r="F869" s="203" t="s">
        <v>9451</v>
      </c>
      <c r="G869" s="203" t="s">
        <v>14551</v>
      </c>
      <c r="H869" s="203" t="s">
        <v>14552</v>
      </c>
      <c r="I869" s="203" t="s">
        <v>9453</v>
      </c>
      <c r="J869" s="203" t="s">
        <v>14553</v>
      </c>
      <c r="K869" s="84">
        <v>46052</v>
      </c>
      <c r="L869" s="84">
        <v>46052</v>
      </c>
      <c r="M869" s="84">
        <v>46202</v>
      </c>
      <c r="N869" s="203" t="s">
        <v>11792</v>
      </c>
      <c r="O869" s="86">
        <v>18744990</v>
      </c>
      <c r="P869" s="203" t="s">
        <v>14554</v>
      </c>
      <c r="Q869" s="203" t="s">
        <v>14553</v>
      </c>
      <c r="R869" s="84">
        <v>46052</v>
      </c>
      <c r="S869" s="84">
        <v>46052</v>
      </c>
      <c r="T869" s="84"/>
      <c r="U869" s="84"/>
      <c r="V869" s="84"/>
      <c r="W869" s="203" t="s">
        <v>9457</v>
      </c>
    </row>
    <row r="870" spans="1:23" x14ac:dyDescent="0.3">
      <c r="A870" s="203" t="s">
        <v>1663</v>
      </c>
      <c r="B870" s="203" t="s">
        <v>1246</v>
      </c>
      <c r="C870" s="203" t="s">
        <v>14562</v>
      </c>
      <c r="D870" s="203" t="s">
        <v>9471</v>
      </c>
      <c r="E870" s="203" t="s">
        <v>14563</v>
      </c>
      <c r="F870" s="203" t="s">
        <v>9451</v>
      </c>
      <c r="G870" s="203"/>
      <c r="H870" s="203"/>
      <c r="I870" s="203"/>
      <c r="J870" s="203"/>
      <c r="K870" s="84"/>
      <c r="L870" s="84"/>
      <c r="M870" s="84"/>
      <c r="N870" s="203"/>
      <c r="O870" s="86"/>
      <c r="P870" s="203"/>
      <c r="Q870" s="203"/>
      <c r="R870" s="84">
        <v>45981</v>
      </c>
      <c r="S870" s="84">
        <v>45981</v>
      </c>
      <c r="T870" s="84">
        <v>45988</v>
      </c>
      <c r="U870" s="84">
        <v>45988</v>
      </c>
      <c r="V870" s="84">
        <v>45988</v>
      </c>
      <c r="W870" s="203" t="s">
        <v>9723</v>
      </c>
    </row>
    <row r="871" spans="1:23" x14ac:dyDescent="0.3">
      <c r="A871" s="203" t="s">
        <v>1524</v>
      </c>
      <c r="B871" s="203" t="s">
        <v>1246</v>
      </c>
      <c r="C871" s="203" t="s">
        <v>14578</v>
      </c>
      <c r="D871" s="203" t="s">
        <v>9471</v>
      </c>
      <c r="E871" s="203" t="s">
        <v>14579</v>
      </c>
      <c r="F871" s="203" t="s">
        <v>9451</v>
      </c>
      <c r="G871" s="203"/>
      <c r="H871" s="203"/>
      <c r="I871" s="203"/>
      <c r="J871" s="203"/>
      <c r="K871" s="84"/>
      <c r="L871" s="84"/>
      <c r="M871" s="84"/>
      <c r="N871" s="203"/>
      <c r="O871" s="86"/>
      <c r="P871" s="203"/>
      <c r="Q871" s="203"/>
      <c r="R871" s="84">
        <v>45933</v>
      </c>
      <c r="S871" s="84">
        <v>45933</v>
      </c>
      <c r="T871" s="84">
        <v>45952</v>
      </c>
      <c r="U871" s="84">
        <v>45952</v>
      </c>
      <c r="V871" s="84">
        <v>45952</v>
      </c>
      <c r="W871" s="203" t="s">
        <v>9723</v>
      </c>
    </row>
    <row r="872" spans="1:23" x14ac:dyDescent="0.3">
      <c r="A872" s="203" t="s">
        <v>1476</v>
      </c>
      <c r="B872" s="203" t="s">
        <v>1246</v>
      </c>
      <c r="C872" s="203" t="s">
        <v>14516</v>
      </c>
      <c r="D872" s="203" t="s">
        <v>14517</v>
      </c>
      <c r="E872" s="203" t="s">
        <v>14518</v>
      </c>
      <c r="F872" s="203" t="s">
        <v>9451</v>
      </c>
      <c r="G872" s="203" t="s">
        <v>14518</v>
      </c>
      <c r="H872" s="203" t="s">
        <v>14519</v>
      </c>
      <c r="I872" s="203" t="s">
        <v>9462</v>
      </c>
      <c r="J872" s="203" t="s">
        <v>14520</v>
      </c>
      <c r="K872" s="84">
        <v>45905</v>
      </c>
      <c r="L872" s="84">
        <v>45905</v>
      </c>
      <c r="M872" s="84">
        <v>46020</v>
      </c>
      <c r="N872" s="203" t="s">
        <v>14521</v>
      </c>
      <c r="O872" s="86">
        <v>15281189</v>
      </c>
      <c r="P872" s="203" t="s">
        <v>14522</v>
      </c>
      <c r="Q872" s="203" t="s">
        <v>14520</v>
      </c>
      <c r="R872" s="84">
        <v>45905</v>
      </c>
      <c r="S872" s="84">
        <v>45905</v>
      </c>
      <c r="T872" s="84"/>
      <c r="U872" s="84"/>
      <c r="V872" s="84"/>
      <c r="W872" s="203" t="s">
        <v>9457</v>
      </c>
    </row>
    <row r="873" spans="1:23" x14ac:dyDescent="0.3">
      <c r="A873" s="203" t="s">
        <v>1665</v>
      </c>
      <c r="B873" s="203" t="s">
        <v>1247</v>
      </c>
      <c r="C873" s="203" t="s">
        <v>14586</v>
      </c>
      <c r="D873" s="203" t="s">
        <v>14587</v>
      </c>
      <c r="E873" s="203" t="s">
        <v>14588</v>
      </c>
      <c r="F873" s="203" t="s">
        <v>9451</v>
      </c>
      <c r="G873" s="203" t="s">
        <v>14588</v>
      </c>
      <c r="H873" s="203" t="s">
        <v>14589</v>
      </c>
      <c r="I873" s="203" t="s">
        <v>9453</v>
      </c>
      <c r="J873" s="203" t="s">
        <v>14590</v>
      </c>
      <c r="K873" s="84">
        <v>46052</v>
      </c>
      <c r="L873" s="84">
        <v>46053</v>
      </c>
      <c r="M873" s="84">
        <v>46142</v>
      </c>
      <c r="N873" s="203" t="s">
        <v>14591</v>
      </c>
      <c r="O873" s="86">
        <v>9274089</v>
      </c>
      <c r="P873" s="203" t="s">
        <v>14592</v>
      </c>
      <c r="Q873" s="203" t="s">
        <v>14590</v>
      </c>
      <c r="R873" s="84">
        <v>46052</v>
      </c>
      <c r="S873" s="84">
        <v>46052</v>
      </c>
      <c r="T873" s="84"/>
      <c r="U873" s="84"/>
      <c r="V873" s="84"/>
      <c r="W873" s="203" t="s">
        <v>9457</v>
      </c>
    </row>
    <row r="874" spans="1:23" x14ac:dyDescent="0.3">
      <c r="A874" s="203" t="s">
        <v>1476</v>
      </c>
      <c r="B874" s="203" t="s">
        <v>1246</v>
      </c>
      <c r="C874" s="203" t="s">
        <v>14523</v>
      </c>
      <c r="D874" s="203" t="s">
        <v>14524</v>
      </c>
      <c r="E874" s="203" t="s">
        <v>14525</v>
      </c>
      <c r="F874" s="203" t="s">
        <v>9451</v>
      </c>
      <c r="G874" s="203" t="s">
        <v>14525</v>
      </c>
      <c r="H874" s="203" t="s">
        <v>14526</v>
      </c>
      <c r="I874" s="203" t="s">
        <v>9462</v>
      </c>
      <c r="J874" s="203" t="s">
        <v>14527</v>
      </c>
      <c r="K874" s="84">
        <v>45708</v>
      </c>
      <c r="L874" s="84">
        <v>45708</v>
      </c>
      <c r="M874" s="84">
        <v>45888</v>
      </c>
      <c r="N874" s="203" t="s">
        <v>14528</v>
      </c>
      <c r="O874" s="86">
        <v>15844446</v>
      </c>
      <c r="P874" s="203" t="s">
        <v>14529</v>
      </c>
      <c r="Q874" s="203" t="s">
        <v>14527</v>
      </c>
      <c r="R874" s="84">
        <v>45706</v>
      </c>
      <c r="S874" s="84">
        <v>45706</v>
      </c>
      <c r="T874" s="84"/>
      <c r="U874" s="84"/>
      <c r="V874" s="84"/>
      <c r="W874" s="203" t="s">
        <v>9457</v>
      </c>
    </row>
    <row r="875" spans="1:23" x14ac:dyDescent="0.3">
      <c r="A875" s="203" t="s">
        <v>2935</v>
      </c>
      <c r="B875" s="203" t="s">
        <v>1245</v>
      </c>
      <c r="C875" s="203" t="s">
        <v>14530</v>
      </c>
      <c r="D875" s="203" t="s">
        <v>14531</v>
      </c>
      <c r="E875" s="203" t="s">
        <v>14532</v>
      </c>
      <c r="F875" s="203" t="s">
        <v>9451</v>
      </c>
      <c r="G875" s="203" t="s">
        <v>14532</v>
      </c>
      <c r="H875" s="203" t="s">
        <v>14533</v>
      </c>
      <c r="I875" s="203" t="s">
        <v>9462</v>
      </c>
      <c r="J875" s="203" t="s">
        <v>14534</v>
      </c>
      <c r="K875" s="84">
        <v>45398</v>
      </c>
      <c r="L875" s="84">
        <v>45398</v>
      </c>
      <c r="M875" s="84">
        <v>45580</v>
      </c>
      <c r="N875" s="203" t="s">
        <v>14535</v>
      </c>
      <c r="O875" s="86">
        <v>19560876</v>
      </c>
      <c r="P875" s="203" t="s">
        <v>14536</v>
      </c>
      <c r="Q875" s="203" t="s">
        <v>14534</v>
      </c>
      <c r="R875" s="84">
        <v>45397</v>
      </c>
      <c r="S875" s="84">
        <v>45397</v>
      </c>
      <c r="T875" s="84"/>
      <c r="U875" s="84"/>
      <c r="V875" s="84"/>
      <c r="W875" s="203" t="s">
        <v>9457</v>
      </c>
    </row>
    <row r="876" spans="1:23" x14ac:dyDescent="0.3">
      <c r="A876" s="203" t="s">
        <v>5454</v>
      </c>
      <c r="B876" s="203" t="s">
        <v>1245</v>
      </c>
      <c r="C876" s="203" t="s">
        <v>14537</v>
      </c>
      <c r="D876" s="203" t="s">
        <v>14538</v>
      </c>
      <c r="E876" s="203" t="s">
        <v>14539</v>
      </c>
      <c r="F876" s="203" t="s">
        <v>9451</v>
      </c>
      <c r="G876" s="203" t="s">
        <v>14539</v>
      </c>
      <c r="H876" s="203" t="s">
        <v>14540</v>
      </c>
      <c r="I876" s="203" t="s">
        <v>9453</v>
      </c>
      <c r="J876" s="203" t="s">
        <v>14541</v>
      </c>
      <c r="K876" s="84">
        <v>45534</v>
      </c>
      <c r="L876" s="84">
        <v>45537</v>
      </c>
      <c r="M876" s="84">
        <v>45624</v>
      </c>
      <c r="N876" s="203" t="s">
        <v>14542</v>
      </c>
      <c r="O876" s="86">
        <v>10500000</v>
      </c>
      <c r="P876" s="203" t="s">
        <v>14543</v>
      </c>
      <c r="Q876" s="203" t="s">
        <v>14541</v>
      </c>
      <c r="R876" s="84">
        <v>45533</v>
      </c>
      <c r="S876" s="84">
        <v>45533</v>
      </c>
      <c r="T876" s="84"/>
      <c r="U876" s="84"/>
      <c r="V876" s="84"/>
      <c r="W876" s="203" t="s">
        <v>9457</v>
      </c>
    </row>
    <row r="877" spans="1:23" x14ac:dyDescent="0.3">
      <c r="A877" s="203" t="s">
        <v>1476</v>
      </c>
      <c r="B877" s="203" t="s">
        <v>1246</v>
      </c>
      <c r="C877" s="203" t="s">
        <v>14544</v>
      </c>
      <c r="D877" s="203" t="s">
        <v>14545</v>
      </c>
      <c r="E877" s="203" t="s">
        <v>14546</v>
      </c>
      <c r="F877" s="203" t="s">
        <v>9451</v>
      </c>
      <c r="G877" s="203" t="s">
        <v>14546</v>
      </c>
      <c r="H877" s="203" t="s">
        <v>14547</v>
      </c>
      <c r="I877" s="203" t="s">
        <v>9462</v>
      </c>
      <c r="J877" s="203" t="s">
        <v>10441</v>
      </c>
      <c r="K877" s="84">
        <v>45700</v>
      </c>
      <c r="L877" s="84">
        <v>45705</v>
      </c>
      <c r="M877" s="84">
        <v>45885</v>
      </c>
      <c r="N877" s="203" t="s">
        <v>13294</v>
      </c>
      <c r="O877" s="86">
        <v>15844446</v>
      </c>
      <c r="P877" s="203" t="s">
        <v>14548</v>
      </c>
      <c r="Q877" s="203" t="s">
        <v>10441</v>
      </c>
      <c r="R877" s="84">
        <v>45700</v>
      </c>
      <c r="S877" s="84">
        <v>45700</v>
      </c>
      <c r="T877" s="84"/>
      <c r="U877" s="84"/>
      <c r="V877" s="84"/>
      <c r="W877" s="203" t="s">
        <v>9457</v>
      </c>
    </row>
    <row r="878" spans="1:23" x14ac:dyDescent="0.3">
      <c r="A878" s="203" t="s">
        <v>2566</v>
      </c>
      <c r="B878" s="203" t="s">
        <v>1247</v>
      </c>
      <c r="C878" s="203" t="s">
        <v>16700</v>
      </c>
      <c r="D878" s="203" t="s">
        <v>33937</v>
      </c>
      <c r="E878" s="203" t="s">
        <v>16701</v>
      </c>
      <c r="F878" s="203" t="s">
        <v>9451</v>
      </c>
      <c r="G878" s="203" t="s">
        <v>16701</v>
      </c>
      <c r="H878" s="203" t="s">
        <v>33937</v>
      </c>
      <c r="I878" s="203" t="s">
        <v>9739</v>
      </c>
      <c r="J878" s="203" t="s">
        <v>9470</v>
      </c>
      <c r="K878" s="84"/>
      <c r="L878" s="84"/>
      <c r="M878" s="84">
        <v>46363</v>
      </c>
      <c r="N878" s="203" t="s">
        <v>10517</v>
      </c>
      <c r="O878" s="86">
        <v>165455480</v>
      </c>
      <c r="P878" s="203" t="s">
        <v>33938</v>
      </c>
      <c r="Q878" s="203" t="s">
        <v>9473</v>
      </c>
      <c r="R878" s="84">
        <v>46239</v>
      </c>
      <c r="S878" s="84">
        <v>46239</v>
      </c>
      <c r="T878" s="84">
        <v>46244</v>
      </c>
      <c r="U878" s="84">
        <v>46244</v>
      </c>
      <c r="V878" s="84">
        <v>46244</v>
      </c>
      <c r="W878" s="203" t="s">
        <v>9457</v>
      </c>
    </row>
    <row r="879" spans="1:23" x14ac:dyDescent="0.3">
      <c r="A879" s="203" t="s">
        <v>1605</v>
      </c>
      <c r="B879" s="203" t="s">
        <v>1247</v>
      </c>
      <c r="C879" s="203" t="s">
        <v>14640</v>
      </c>
      <c r="D879" s="203" t="s">
        <v>9471</v>
      </c>
      <c r="E879" s="203" t="s">
        <v>14641</v>
      </c>
      <c r="F879" s="203" t="s">
        <v>9451</v>
      </c>
      <c r="G879" s="203"/>
      <c r="H879" s="203"/>
      <c r="I879" s="203"/>
      <c r="J879" s="203"/>
      <c r="K879" s="84"/>
      <c r="L879" s="84"/>
      <c r="M879" s="84"/>
      <c r="N879" s="203"/>
      <c r="O879" s="86"/>
      <c r="P879" s="203"/>
      <c r="Q879" s="203"/>
      <c r="R879" s="84">
        <v>46169</v>
      </c>
      <c r="S879" s="84">
        <v>46169</v>
      </c>
      <c r="T879" s="84">
        <v>46184</v>
      </c>
      <c r="U879" s="84">
        <v>46196</v>
      </c>
      <c r="V879" s="84">
        <v>46184</v>
      </c>
      <c r="W879" s="203" t="s">
        <v>9723</v>
      </c>
    </row>
    <row r="880" spans="1:23" x14ac:dyDescent="0.3">
      <c r="A880" s="203" t="s">
        <v>1665</v>
      </c>
      <c r="B880" s="203" t="s">
        <v>1247</v>
      </c>
      <c r="C880" s="203" t="s">
        <v>17116</v>
      </c>
      <c r="D880" s="203" t="s">
        <v>17117</v>
      </c>
      <c r="E880" s="203" t="s">
        <v>17118</v>
      </c>
      <c r="F880" s="203" t="s">
        <v>9451</v>
      </c>
      <c r="G880" s="203" t="s">
        <v>17118</v>
      </c>
      <c r="H880" s="203" t="s">
        <v>17119</v>
      </c>
      <c r="I880" s="203" t="s">
        <v>9504</v>
      </c>
      <c r="J880" s="203" t="s">
        <v>17120</v>
      </c>
      <c r="K880" s="84">
        <v>46052</v>
      </c>
      <c r="L880" s="84">
        <v>46080</v>
      </c>
      <c r="M880" s="84">
        <v>46190</v>
      </c>
      <c r="N880" s="203" t="s">
        <v>17121</v>
      </c>
      <c r="O880" s="86">
        <v>15000000</v>
      </c>
      <c r="P880" s="203" t="s">
        <v>17122</v>
      </c>
      <c r="Q880" s="203" t="s">
        <v>17120</v>
      </c>
      <c r="R880" s="84">
        <v>46051</v>
      </c>
      <c r="S880" s="84">
        <v>46051</v>
      </c>
      <c r="T880" s="84"/>
      <c r="U880" s="84"/>
      <c r="V880" s="84"/>
      <c r="W880" s="203" t="s">
        <v>9457</v>
      </c>
    </row>
    <row r="881" spans="1:23" x14ac:dyDescent="0.3">
      <c r="A881" s="203" t="s">
        <v>1505</v>
      </c>
      <c r="B881" s="203" t="s">
        <v>1246</v>
      </c>
      <c r="C881" s="203" t="s">
        <v>14555</v>
      </c>
      <c r="D881" s="203" t="s">
        <v>14556</v>
      </c>
      <c r="E881" s="203" t="s">
        <v>14557</v>
      </c>
      <c r="F881" s="203" t="s">
        <v>9451</v>
      </c>
      <c r="G881" s="203" t="s">
        <v>14557</v>
      </c>
      <c r="H881" s="203" t="s">
        <v>14558</v>
      </c>
      <c r="I881" s="203" t="s">
        <v>9462</v>
      </c>
      <c r="J881" s="203" t="s">
        <v>14559</v>
      </c>
      <c r="K881" s="84">
        <v>45707</v>
      </c>
      <c r="L881" s="84">
        <v>45708</v>
      </c>
      <c r="M881" s="84">
        <v>45888</v>
      </c>
      <c r="N881" s="203" t="s">
        <v>14560</v>
      </c>
      <c r="O881" s="86">
        <v>23918382</v>
      </c>
      <c r="P881" s="203" t="s">
        <v>14561</v>
      </c>
      <c r="Q881" s="203" t="s">
        <v>14559</v>
      </c>
      <c r="R881" s="84">
        <v>45706</v>
      </c>
      <c r="S881" s="84">
        <v>45706</v>
      </c>
      <c r="T881" s="84"/>
      <c r="U881" s="84"/>
      <c r="V881" s="84"/>
      <c r="W881" s="203" t="s">
        <v>9457</v>
      </c>
    </row>
    <row r="882" spans="1:23" x14ac:dyDescent="0.3">
      <c r="A882" s="203" t="s">
        <v>1476</v>
      </c>
      <c r="B882" s="203" t="s">
        <v>1246</v>
      </c>
      <c r="C882" s="203" t="s">
        <v>14564</v>
      </c>
      <c r="D882" s="203" t="s">
        <v>14565</v>
      </c>
      <c r="E882" s="203" t="s">
        <v>14566</v>
      </c>
      <c r="F882" s="203" t="s">
        <v>9451</v>
      </c>
      <c r="G882" s="203" t="s">
        <v>14566</v>
      </c>
      <c r="H882" s="203" t="s">
        <v>14567</v>
      </c>
      <c r="I882" s="203" t="s">
        <v>9462</v>
      </c>
      <c r="J882" s="203" t="s">
        <v>10441</v>
      </c>
      <c r="K882" s="84">
        <v>45708</v>
      </c>
      <c r="L882" s="84">
        <v>45708</v>
      </c>
      <c r="M882" s="84">
        <v>45888</v>
      </c>
      <c r="N882" s="203" t="s">
        <v>14568</v>
      </c>
      <c r="O882" s="86">
        <v>15844446</v>
      </c>
      <c r="P882" s="203" t="s">
        <v>14569</v>
      </c>
      <c r="Q882" s="203" t="s">
        <v>10441</v>
      </c>
      <c r="R882" s="84">
        <v>45707</v>
      </c>
      <c r="S882" s="84">
        <v>45707</v>
      </c>
      <c r="T882" s="84"/>
      <c r="U882" s="84"/>
      <c r="V882" s="84"/>
      <c r="W882" s="203" t="s">
        <v>9457</v>
      </c>
    </row>
    <row r="883" spans="1:23" x14ac:dyDescent="0.3">
      <c r="A883" s="203" t="s">
        <v>3253</v>
      </c>
      <c r="B883" s="203" t="s">
        <v>1245</v>
      </c>
      <c r="C883" s="203" t="s">
        <v>14570</v>
      </c>
      <c r="D883" s="203" t="s">
        <v>14571</v>
      </c>
      <c r="E883" s="203" t="s">
        <v>14572</v>
      </c>
      <c r="F883" s="203" t="s">
        <v>9451</v>
      </c>
      <c r="G883" s="203" t="s">
        <v>14572</v>
      </c>
      <c r="H883" s="203" t="s">
        <v>14573</v>
      </c>
      <c r="I883" s="203" t="s">
        <v>9462</v>
      </c>
      <c r="J883" s="203" t="s">
        <v>14574</v>
      </c>
      <c r="K883" s="84">
        <v>45591</v>
      </c>
      <c r="L883" s="84">
        <v>45593</v>
      </c>
      <c r="M883" s="84">
        <v>45657</v>
      </c>
      <c r="N883" s="203" t="s">
        <v>14575</v>
      </c>
      <c r="O883" s="86">
        <v>5317574</v>
      </c>
      <c r="P883" s="203" t="s">
        <v>14576</v>
      </c>
      <c r="Q883" s="203" t="s">
        <v>14574</v>
      </c>
      <c r="R883" s="84">
        <v>45590</v>
      </c>
      <c r="S883" s="84">
        <v>45590</v>
      </c>
      <c r="T883" s="84"/>
      <c r="U883" s="84"/>
      <c r="V883" s="84"/>
      <c r="W883" s="203" t="s">
        <v>9457</v>
      </c>
    </row>
    <row r="884" spans="1:23" x14ac:dyDescent="0.3">
      <c r="A884" s="203" t="s">
        <v>3253</v>
      </c>
      <c r="B884" s="203" t="s">
        <v>1245</v>
      </c>
      <c r="C884" s="203" t="s">
        <v>14570</v>
      </c>
      <c r="D884" s="203" t="s">
        <v>14577</v>
      </c>
      <c r="E884" s="203" t="s">
        <v>14572</v>
      </c>
      <c r="F884" s="203" t="s">
        <v>9451</v>
      </c>
      <c r="G884" s="203" t="s">
        <v>14572</v>
      </c>
      <c r="H884" s="203" t="s">
        <v>14577</v>
      </c>
      <c r="I884" s="203" t="s">
        <v>9469</v>
      </c>
      <c r="J884" s="203" t="s">
        <v>9470</v>
      </c>
      <c r="K884" s="84"/>
      <c r="L884" s="84"/>
      <c r="M884" s="84">
        <v>45657</v>
      </c>
      <c r="N884" s="203" t="s">
        <v>9471</v>
      </c>
      <c r="O884" s="86">
        <v>0</v>
      </c>
      <c r="P884" s="203" t="s">
        <v>14576</v>
      </c>
      <c r="Q884" s="203" t="s">
        <v>9473</v>
      </c>
      <c r="R884" s="84">
        <v>45590</v>
      </c>
      <c r="S884" s="84">
        <v>45590</v>
      </c>
      <c r="T884" s="84"/>
      <c r="U884" s="84"/>
      <c r="V884" s="84"/>
      <c r="W884" s="203" t="s">
        <v>9457</v>
      </c>
    </row>
    <row r="885" spans="1:23" x14ac:dyDescent="0.3">
      <c r="A885" s="203" t="s">
        <v>4586</v>
      </c>
      <c r="B885" s="203" t="s">
        <v>1245</v>
      </c>
      <c r="C885" s="203" t="s">
        <v>14580</v>
      </c>
      <c r="D885" s="203" t="s">
        <v>14581</v>
      </c>
      <c r="E885" s="203" t="s">
        <v>14582</v>
      </c>
      <c r="F885" s="203" t="s">
        <v>9451</v>
      </c>
      <c r="G885" s="203" t="s">
        <v>14582</v>
      </c>
      <c r="H885" s="203" t="s">
        <v>14583</v>
      </c>
      <c r="I885" s="203" t="s">
        <v>9462</v>
      </c>
      <c r="J885" s="203" t="s">
        <v>14584</v>
      </c>
      <c r="K885" s="84">
        <v>45483</v>
      </c>
      <c r="L885" s="84">
        <v>45485</v>
      </c>
      <c r="M885" s="84">
        <v>45630</v>
      </c>
      <c r="N885" s="203" t="s">
        <v>14216</v>
      </c>
      <c r="O885" s="86">
        <v>16300730</v>
      </c>
      <c r="P885" s="203" t="s">
        <v>14585</v>
      </c>
      <c r="Q885" s="203" t="s">
        <v>14584</v>
      </c>
      <c r="R885" s="84">
        <v>45478</v>
      </c>
      <c r="S885" s="84">
        <v>45478</v>
      </c>
      <c r="T885" s="84"/>
      <c r="U885" s="84"/>
      <c r="V885" s="84"/>
      <c r="W885" s="203" t="s">
        <v>9739</v>
      </c>
    </row>
    <row r="886" spans="1:23" x14ac:dyDescent="0.3">
      <c r="A886" s="203" t="s">
        <v>1467</v>
      </c>
      <c r="B886" s="203" t="s">
        <v>1247</v>
      </c>
      <c r="C886" s="203" t="s">
        <v>33939</v>
      </c>
      <c r="D886" s="203" t="s">
        <v>33940</v>
      </c>
      <c r="E886" s="203" t="s">
        <v>33941</v>
      </c>
      <c r="F886" s="203" t="s">
        <v>9451</v>
      </c>
      <c r="G886" s="203" t="s">
        <v>33941</v>
      </c>
      <c r="H886" s="203" t="s">
        <v>33942</v>
      </c>
      <c r="I886" s="203" t="s">
        <v>9453</v>
      </c>
      <c r="J886" s="203" t="s">
        <v>33943</v>
      </c>
      <c r="K886" s="84">
        <v>46246</v>
      </c>
      <c r="L886" s="84">
        <v>46248</v>
      </c>
      <c r="M886" s="84">
        <v>46387</v>
      </c>
      <c r="N886" s="203" t="s">
        <v>25948</v>
      </c>
      <c r="O886" s="86">
        <v>20035633</v>
      </c>
      <c r="P886" s="203" t="s">
        <v>33944</v>
      </c>
      <c r="Q886" s="203" t="s">
        <v>33943</v>
      </c>
      <c r="R886" s="84">
        <v>46245</v>
      </c>
      <c r="S886" s="84">
        <v>46245</v>
      </c>
      <c r="T886" s="84"/>
      <c r="U886" s="84"/>
      <c r="V886" s="84"/>
      <c r="W886" s="203" t="s">
        <v>9457</v>
      </c>
    </row>
    <row r="887" spans="1:23" x14ac:dyDescent="0.3">
      <c r="A887" s="203" t="s">
        <v>3253</v>
      </c>
      <c r="B887" s="203" t="s">
        <v>1245</v>
      </c>
      <c r="C887" s="203" t="s">
        <v>14593</v>
      </c>
      <c r="D887" s="203" t="s">
        <v>14594</v>
      </c>
      <c r="E887" s="203" t="s">
        <v>14595</v>
      </c>
      <c r="F887" s="203" t="s">
        <v>9451</v>
      </c>
      <c r="G887" s="203" t="s">
        <v>14595</v>
      </c>
      <c r="H887" s="203" t="s">
        <v>14596</v>
      </c>
      <c r="I887" s="203" t="s">
        <v>9462</v>
      </c>
      <c r="J887" s="203" t="s">
        <v>14597</v>
      </c>
      <c r="K887" s="84">
        <v>45590</v>
      </c>
      <c r="L887" s="84">
        <v>45590</v>
      </c>
      <c r="M887" s="84">
        <v>45657</v>
      </c>
      <c r="N887" s="203" t="s">
        <v>14598</v>
      </c>
      <c r="O887" s="86">
        <v>9301593</v>
      </c>
      <c r="P887" s="203" t="s">
        <v>14599</v>
      </c>
      <c r="Q887" s="203" t="s">
        <v>14597</v>
      </c>
      <c r="R887" s="84">
        <v>45587</v>
      </c>
      <c r="S887" s="84">
        <v>45587</v>
      </c>
      <c r="T887" s="84"/>
      <c r="U887" s="84"/>
      <c r="V887" s="84"/>
      <c r="W887" s="203" t="s">
        <v>9457</v>
      </c>
    </row>
    <row r="888" spans="1:23" x14ac:dyDescent="0.3">
      <c r="A888" s="203" t="s">
        <v>2935</v>
      </c>
      <c r="B888" s="203" t="s">
        <v>1245</v>
      </c>
      <c r="C888" s="203" t="s">
        <v>14600</v>
      </c>
      <c r="D888" s="203" t="s">
        <v>14601</v>
      </c>
      <c r="E888" s="203" t="s">
        <v>14602</v>
      </c>
      <c r="F888" s="203" t="s">
        <v>9451</v>
      </c>
      <c r="G888" s="203" t="s">
        <v>14602</v>
      </c>
      <c r="H888" s="203" t="s">
        <v>14603</v>
      </c>
      <c r="I888" s="203" t="s">
        <v>9462</v>
      </c>
      <c r="J888" s="203" t="s">
        <v>14604</v>
      </c>
      <c r="K888" s="84">
        <v>45415</v>
      </c>
      <c r="L888" s="84">
        <v>45418</v>
      </c>
      <c r="M888" s="84">
        <v>45601</v>
      </c>
      <c r="N888" s="203" t="s">
        <v>10505</v>
      </c>
      <c r="O888" s="86">
        <v>19560876</v>
      </c>
      <c r="P888" s="203" t="s">
        <v>14605</v>
      </c>
      <c r="Q888" s="203" t="s">
        <v>14606</v>
      </c>
      <c r="R888" s="84">
        <v>45414</v>
      </c>
      <c r="S888" s="84">
        <v>45414</v>
      </c>
      <c r="T888" s="84"/>
      <c r="U888" s="84"/>
      <c r="V888" s="84"/>
      <c r="W888" s="203" t="s">
        <v>9457</v>
      </c>
    </row>
    <row r="889" spans="1:23" x14ac:dyDescent="0.3">
      <c r="A889" s="203" t="s">
        <v>1665</v>
      </c>
      <c r="B889" s="203" t="s">
        <v>1247</v>
      </c>
      <c r="C889" s="203" t="s">
        <v>14690</v>
      </c>
      <c r="D889" s="203" t="s">
        <v>14691</v>
      </c>
      <c r="E889" s="203" t="s">
        <v>14692</v>
      </c>
      <c r="F889" s="203" t="s">
        <v>9451</v>
      </c>
      <c r="G889" s="203" t="s">
        <v>14692</v>
      </c>
      <c r="H889" s="203" t="s">
        <v>14693</v>
      </c>
      <c r="I889" s="203" t="s">
        <v>9453</v>
      </c>
      <c r="J889" s="203" t="s">
        <v>14694</v>
      </c>
      <c r="K889" s="84">
        <v>46052</v>
      </c>
      <c r="L889" s="84">
        <v>46052</v>
      </c>
      <c r="M889" s="84">
        <v>46141</v>
      </c>
      <c r="N889" s="203" t="s">
        <v>14695</v>
      </c>
      <c r="O889" s="86">
        <v>9274189</v>
      </c>
      <c r="P889" s="203" t="s">
        <v>14696</v>
      </c>
      <c r="Q889" s="203" t="s">
        <v>14697</v>
      </c>
      <c r="R889" s="84">
        <v>46051</v>
      </c>
      <c r="S889" s="84">
        <v>46051</v>
      </c>
      <c r="T889" s="84"/>
      <c r="U889" s="84"/>
      <c r="V889" s="84"/>
      <c r="W889" s="203" t="s">
        <v>9457</v>
      </c>
    </row>
    <row r="890" spans="1:23" x14ac:dyDescent="0.3">
      <c r="A890" s="203" t="s">
        <v>5454</v>
      </c>
      <c r="B890" s="203" t="s">
        <v>1245</v>
      </c>
      <c r="C890" s="203" t="s">
        <v>14607</v>
      </c>
      <c r="D890" s="203" t="s">
        <v>14608</v>
      </c>
      <c r="E890" s="203" t="s">
        <v>14609</v>
      </c>
      <c r="F890" s="203" t="s">
        <v>9451</v>
      </c>
      <c r="G890" s="203" t="s">
        <v>14609</v>
      </c>
      <c r="H890" s="203" t="s">
        <v>14610</v>
      </c>
      <c r="I890" s="203" t="s">
        <v>9453</v>
      </c>
      <c r="J890" s="203" t="s">
        <v>14611</v>
      </c>
      <c r="K890" s="84">
        <v>45597</v>
      </c>
      <c r="L890" s="84">
        <v>45597</v>
      </c>
      <c r="M890" s="84">
        <v>45656</v>
      </c>
      <c r="N890" s="203" t="s">
        <v>14612</v>
      </c>
      <c r="O890" s="86">
        <v>10000000</v>
      </c>
      <c r="P890" s="203" t="s">
        <v>14613</v>
      </c>
      <c r="Q890" s="203" t="s">
        <v>14611</v>
      </c>
      <c r="R890" s="84">
        <v>45596</v>
      </c>
      <c r="S890" s="84">
        <v>45596</v>
      </c>
      <c r="T890" s="84"/>
      <c r="U890" s="84"/>
      <c r="V890" s="84"/>
      <c r="W890" s="203" t="s">
        <v>9457</v>
      </c>
    </row>
    <row r="891" spans="1:23" x14ac:dyDescent="0.3">
      <c r="A891" s="203" t="s">
        <v>4908</v>
      </c>
      <c r="B891" s="203" t="s">
        <v>3320</v>
      </c>
      <c r="C891" s="203" t="s">
        <v>14614</v>
      </c>
      <c r="D891" s="203" t="s">
        <v>14615</v>
      </c>
      <c r="E891" s="203" t="s">
        <v>14461</v>
      </c>
      <c r="F891" s="203" t="s">
        <v>9451</v>
      </c>
      <c r="G891" s="203" t="s">
        <v>14461</v>
      </c>
      <c r="H891" s="203" t="s">
        <v>14616</v>
      </c>
      <c r="I891" s="203" t="s">
        <v>9504</v>
      </c>
      <c r="J891" s="203" t="s">
        <v>14617</v>
      </c>
      <c r="K891" s="84">
        <v>45002</v>
      </c>
      <c r="L891" s="84">
        <v>45044</v>
      </c>
      <c r="M891" s="84">
        <v>45588</v>
      </c>
      <c r="N891" s="203" t="s">
        <v>14618</v>
      </c>
      <c r="O891" s="86">
        <v>1466041500</v>
      </c>
      <c r="P891" s="203" t="s">
        <v>14619</v>
      </c>
      <c r="Q891" s="203" t="s">
        <v>14617</v>
      </c>
      <c r="R891" s="84">
        <v>44967</v>
      </c>
      <c r="S891" s="84">
        <v>44967</v>
      </c>
      <c r="T891" s="84">
        <v>44974</v>
      </c>
      <c r="U891" s="84">
        <v>44986</v>
      </c>
      <c r="V891" s="84">
        <v>44986</v>
      </c>
      <c r="W891" s="203" t="s">
        <v>9457</v>
      </c>
    </row>
    <row r="892" spans="1:23" x14ac:dyDescent="0.3">
      <c r="A892" s="203" t="s">
        <v>2935</v>
      </c>
      <c r="B892" s="203" t="s">
        <v>1245</v>
      </c>
      <c r="C892" s="203" t="s">
        <v>14698</v>
      </c>
      <c r="D892" s="203" t="s">
        <v>14699</v>
      </c>
      <c r="E892" s="203" t="s">
        <v>14700</v>
      </c>
      <c r="F892" s="203" t="s">
        <v>9451</v>
      </c>
      <c r="G892" s="203" t="s">
        <v>14700</v>
      </c>
      <c r="H892" s="203" t="s">
        <v>14701</v>
      </c>
      <c r="I892" s="203" t="s">
        <v>9462</v>
      </c>
      <c r="J892" s="203" t="s">
        <v>14702</v>
      </c>
      <c r="K892" s="84">
        <v>45365</v>
      </c>
      <c r="L892" s="84">
        <v>45365</v>
      </c>
      <c r="M892" s="84">
        <v>45548</v>
      </c>
      <c r="N892" s="203" t="s">
        <v>14703</v>
      </c>
      <c r="O892" s="86">
        <v>27237546</v>
      </c>
      <c r="P892" s="203" t="s">
        <v>14704</v>
      </c>
      <c r="Q892" s="203" t="s">
        <v>14705</v>
      </c>
      <c r="R892" s="84">
        <v>45363</v>
      </c>
      <c r="S892" s="84">
        <v>45363</v>
      </c>
      <c r="T892" s="84"/>
      <c r="U892" s="84"/>
      <c r="V892" s="84"/>
      <c r="W892" s="203" t="s">
        <v>9457</v>
      </c>
    </row>
    <row r="893" spans="1:23" x14ac:dyDescent="0.3">
      <c r="A893" s="203" t="s">
        <v>1561</v>
      </c>
      <c r="B893" s="203" t="s">
        <v>1245</v>
      </c>
      <c r="C893" s="203" t="s">
        <v>14712</v>
      </c>
      <c r="D893" s="203" t="s">
        <v>14713</v>
      </c>
      <c r="E893" s="203" t="s">
        <v>14714</v>
      </c>
      <c r="F893" s="203" t="s">
        <v>9451</v>
      </c>
      <c r="G893" s="203" t="s">
        <v>14714</v>
      </c>
      <c r="H893" s="203" t="s">
        <v>14715</v>
      </c>
      <c r="I893" s="203" t="s">
        <v>9453</v>
      </c>
      <c r="J893" s="203" t="s">
        <v>14716</v>
      </c>
      <c r="K893" s="84">
        <v>45624</v>
      </c>
      <c r="L893" s="84">
        <v>45638</v>
      </c>
      <c r="M893" s="84">
        <v>45657</v>
      </c>
      <c r="N893" s="203" t="s">
        <v>9905</v>
      </c>
      <c r="O893" s="86">
        <v>424080348</v>
      </c>
      <c r="P893" s="203" t="s">
        <v>14717</v>
      </c>
      <c r="Q893" s="203" t="s">
        <v>14716</v>
      </c>
      <c r="R893" s="84">
        <v>45611</v>
      </c>
      <c r="S893" s="84">
        <v>45611</v>
      </c>
      <c r="T893" s="84">
        <v>45616</v>
      </c>
      <c r="U893" s="84">
        <v>45616</v>
      </c>
      <c r="V893" s="84">
        <v>45616</v>
      </c>
      <c r="W893" s="203" t="s">
        <v>9457</v>
      </c>
    </row>
    <row r="894" spans="1:23" x14ac:dyDescent="0.3">
      <c r="A894" s="203" t="s">
        <v>5454</v>
      </c>
      <c r="B894" s="203" t="s">
        <v>1245</v>
      </c>
      <c r="C894" s="203" t="s">
        <v>14620</v>
      </c>
      <c r="D894" s="203" t="s">
        <v>14621</v>
      </c>
      <c r="E894" s="203" t="s">
        <v>14622</v>
      </c>
      <c r="F894" s="203" t="s">
        <v>9451</v>
      </c>
      <c r="G894" s="203" t="s">
        <v>14622</v>
      </c>
      <c r="H894" s="203" t="s">
        <v>14623</v>
      </c>
      <c r="I894" s="203" t="s">
        <v>9453</v>
      </c>
      <c r="J894" s="203" t="s">
        <v>14624</v>
      </c>
      <c r="K894" s="84">
        <v>45553</v>
      </c>
      <c r="L894" s="84">
        <v>45555</v>
      </c>
      <c r="M894" s="84">
        <v>45645</v>
      </c>
      <c r="N894" s="203" t="s">
        <v>14625</v>
      </c>
      <c r="O894" s="86">
        <v>12000000</v>
      </c>
      <c r="P894" s="203" t="s">
        <v>14626</v>
      </c>
      <c r="Q894" s="203" t="s">
        <v>14624</v>
      </c>
      <c r="R894" s="84">
        <v>45553</v>
      </c>
      <c r="S894" s="84">
        <v>45553</v>
      </c>
      <c r="T894" s="84"/>
      <c r="U894" s="84"/>
      <c r="V894" s="84"/>
      <c r="W894" s="203" t="s">
        <v>9457</v>
      </c>
    </row>
    <row r="895" spans="1:23" x14ac:dyDescent="0.3">
      <c r="A895" s="203" t="s">
        <v>1476</v>
      </c>
      <c r="B895" s="203" t="s">
        <v>1246</v>
      </c>
      <c r="C895" s="203" t="s">
        <v>14718</v>
      </c>
      <c r="D895" s="203" t="s">
        <v>14719</v>
      </c>
      <c r="E895" s="203" t="s">
        <v>14720</v>
      </c>
      <c r="F895" s="203" t="s">
        <v>9451</v>
      </c>
      <c r="G895" s="203" t="s">
        <v>14720</v>
      </c>
      <c r="H895" s="203" t="s">
        <v>14721</v>
      </c>
      <c r="I895" s="203" t="s">
        <v>9462</v>
      </c>
      <c r="J895" s="203" t="s">
        <v>14722</v>
      </c>
      <c r="K895" s="84">
        <v>45889</v>
      </c>
      <c r="L895" s="84">
        <v>45889</v>
      </c>
      <c r="M895" s="84">
        <v>46020</v>
      </c>
      <c r="N895" s="203" t="s">
        <v>14723</v>
      </c>
      <c r="O895" s="86">
        <v>10635148</v>
      </c>
      <c r="P895" s="203" t="s">
        <v>14724</v>
      </c>
      <c r="Q895" s="203" t="s">
        <v>14722</v>
      </c>
      <c r="R895" s="84">
        <v>45888</v>
      </c>
      <c r="S895" s="84">
        <v>45888</v>
      </c>
      <c r="T895" s="84"/>
      <c r="U895" s="84"/>
      <c r="V895" s="84"/>
      <c r="W895" s="203" t="s">
        <v>9457</v>
      </c>
    </row>
    <row r="896" spans="1:23" x14ac:dyDescent="0.3">
      <c r="A896" s="203" t="s">
        <v>3097</v>
      </c>
      <c r="B896" s="203" t="s">
        <v>1245</v>
      </c>
      <c r="C896" s="203" t="s">
        <v>14627</v>
      </c>
      <c r="D896" s="203" t="s">
        <v>14628</v>
      </c>
      <c r="E896" s="203" t="s">
        <v>14629</v>
      </c>
      <c r="F896" s="203" t="s">
        <v>9451</v>
      </c>
      <c r="G896" s="203" t="s">
        <v>14629</v>
      </c>
      <c r="H896" s="203" t="s">
        <v>14630</v>
      </c>
      <c r="I896" s="203" t="s">
        <v>9453</v>
      </c>
      <c r="J896" s="203" t="s">
        <v>14631</v>
      </c>
      <c r="K896" s="84">
        <v>45498</v>
      </c>
      <c r="L896" s="84">
        <v>45504</v>
      </c>
      <c r="M896" s="84">
        <v>45621</v>
      </c>
      <c r="N896" s="203" t="s">
        <v>14632</v>
      </c>
      <c r="O896" s="86">
        <v>300078632</v>
      </c>
      <c r="P896" s="203" t="s">
        <v>14633</v>
      </c>
      <c r="Q896" s="203" t="s">
        <v>14631</v>
      </c>
      <c r="R896" s="84">
        <v>45482</v>
      </c>
      <c r="S896" s="84">
        <v>45482</v>
      </c>
      <c r="T896" s="84">
        <v>45484</v>
      </c>
      <c r="U896" s="84">
        <v>45484</v>
      </c>
      <c r="V896" s="84">
        <v>45484</v>
      </c>
      <c r="W896" s="203" t="s">
        <v>9457</v>
      </c>
    </row>
    <row r="897" spans="1:23" x14ac:dyDescent="0.3">
      <c r="A897" s="203" t="s">
        <v>2820</v>
      </c>
      <c r="B897" s="203" t="s">
        <v>1246</v>
      </c>
      <c r="C897" s="203" t="s">
        <v>14733</v>
      </c>
      <c r="D897" s="203" t="s">
        <v>9471</v>
      </c>
      <c r="E897" s="203" t="s">
        <v>14734</v>
      </c>
      <c r="F897" s="203" t="s">
        <v>9451</v>
      </c>
      <c r="G897" s="203"/>
      <c r="H897" s="203"/>
      <c r="I897" s="203"/>
      <c r="J897" s="203"/>
      <c r="K897" s="84"/>
      <c r="L897" s="84"/>
      <c r="M897" s="84"/>
      <c r="N897" s="203"/>
      <c r="O897" s="86"/>
      <c r="P897" s="203"/>
      <c r="Q897" s="203"/>
      <c r="R897" s="84">
        <v>45982</v>
      </c>
      <c r="S897" s="84">
        <v>45982</v>
      </c>
      <c r="T897" s="84">
        <v>45996</v>
      </c>
      <c r="U897" s="84">
        <v>45996</v>
      </c>
      <c r="V897" s="84">
        <v>45996</v>
      </c>
      <c r="W897" s="203" t="s">
        <v>9723</v>
      </c>
    </row>
    <row r="898" spans="1:23" x14ac:dyDescent="0.3">
      <c r="A898" s="203" t="s">
        <v>1467</v>
      </c>
      <c r="B898" s="203" t="s">
        <v>1247</v>
      </c>
      <c r="C898" s="203" t="s">
        <v>14634</v>
      </c>
      <c r="D898" s="203" t="s">
        <v>14635</v>
      </c>
      <c r="E898" s="203" t="s">
        <v>14636</v>
      </c>
      <c r="F898" s="203" t="s">
        <v>9451</v>
      </c>
      <c r="G898" s="203" t="s">
        <v>14636</v>
      </c>
      <c r="H898" s="203" t="s">
        <v>14637</v>
      </c>
      <c r="I898" s="203" t="s">
        <v>9453</v>
      </c>
      <c r="J898" s="203" t="s">
        <v>14638</v>
      </c>
      <c r="K898" s="84">
        <v>46046</v>
      </c>
      <c r="L898" s="84">
        <v>46048</v>
      </c>
      <c r="M898" s="84">
        <v>46228</v>
      </c>
      <c r="N898" s="203" t="s">
        <v>12646</v>
      </c>
      <c r="O898" s="86">
        <v>15859458</v>
      </c>
      <c r="P898" s="203" t="s">
        <v>14639</v>
      </c>
      <c r="Q898" s="203" t="s">
        <v>14638</v>
      </c>
      <c r="R898" s="84">
        <v>46042</v>
      </c>
      <c r="S898" s="84">
        <v>46042</v>
      </c>
      <c r="T898" s="84"/>
      <c r="U898" s="84"/>
      <c r="V898" s="84"/>
      <c r="W898" s="203" t="s">
        <v>9457</v>
      </c>
    </row>
    <row r="899" spans="1:23" x14ac:dyDescent="0.3">
      <c r="A899" s="203" t="s">
        <v>3253</v>
      </c>
      <c r="B899" s="203" t="s">
        <v>1245</v>
      </c>
      <c r="C899" s="203" t="s">
        <v>14642</v>
      </c>
      <c r="D899" s="203" t="s">
        <v>14643</v>
      </c>
      <c r="E899" s="203" t="s">
        <v>14644</v>
      </c>
      <c r="F899" s="203" t="s">
        <v>9451</v>
      </c>
      <c r="G899" s="203" t="s">
        <v>14644</v>
      </c>
      <c r="H899" s="203" t="s">
        <v>14645</v>
      </c>
      <c r="I899" s="203" t="s">
        <v>9453</v>
      </c>
      <c r="J899" s="203" t="s">
        <v>14646</v>
      </c>
      <c r="K899" s="84">
        <v>45597</v>
      </c>
      <c r="L899" s="84">
        <v>45603</v>
      </c>
      <c r="M899" s="84">
        <v>45657</v>
      </c>
      <c r="N899" s="203" t="s">
        <v>14647</v>
      </c>
      <c r="O899" s="86">
        <v>7972794</v>
      </c>
      <c r="P899" s="203" t="s">
        <v>14648</v>
      </c>
      <c r="Q899" s="203" t="s">
        <v>14646</v>
      </c>
      <c r="R899" s="84">
        <v>45597</v>
      </c>
      <c r="S899" s="84">
        <v>45597</v>
      </c>
      <c r="T899" s="84"/>
      <c r="U899" s="84"/>
      <c r="V899" s="84"/>
      <c r="W899" s="203" t="s">
        <v>9457</v>
      </c>
    </row>
    <row r="900" spans="1:23" x14ac:dyDescent="0.3">
      <c r="A900" s="203" t="s">
        <v>5079</v>
      </c>
      <c r="B900" s="203" t="s">
        <v>1245</v>
      </c>
      <c r="C900" s="203" t="s">
        <v>14649</v>
      </c>
      <c r="D900" s="203" t="s">
        <v>14650</v>
      </c>
      <c r="E900" s="203" t="s">
        <v>14651</v>
      </c>
      <c r="F900" s="203" t="s">
        <v>9451</v>
      </c>
      <c r="G900" s="203" t="s">
        <v>14651</v>
      </c>
      <c r="H900" s="203" t="s">
        <v>14652</v>
      </c>
      <c r="I900" s="203" t="s">
        <v>9453</v>
      </c>
      <c r="J900" s="203" t="s">
        <v>14653</v>
      </c>
      <c r="K900" s="84">
        <v>45527</v>
      </c>
      <c r="L900" s="84">
        <v>45530</v>
      </c>
      <c r="M900" s="84">
        <v>45651</v>
      </c>
      <c r="N900" s="203" t="s">
        <v>12241</v>
      </c>
      <c r="O900" s="86">
        <v>20000000</v>
      </c>
      <c r="P900" s="203" t="s">
        <v>14654</v>
      </c>
      <c r="Q900" s="203" t="s">
        <v>14655</v>
      </c>
      <c r="R900" s="84">
        <v>45527</v>
      </c>
      <c r="S900" s="84">
        <v>45527</v>
      </c>
      <c r="T900" s="84"/>
      <c r="U900" s="84"/>
      <c r="V900" s="84"/>
      <c r="W900" s="203" t="s">
        <v>9457</v>
      </c>
    </row>
    <row r="901" spans="1:23" x14ac:dyDescent="0.3">
      <c r="A901" s="203" t="s">
        <v>1665</v>
      </c>
      <c r="B901" s="203" t="s">
        <v>1247</v>
      </c>
      <c r="C901" s="203" t="s">
        <v>14656</v>
      </c>
      <c r="D901" s="203" t="s">
        <v>14657</v>
      </c>
      <c r="E901" s="203" t="s">
        <v>14658</v>
      </c>
      <c r="F901" s="203" t="s">
        <v>9451</v>
      </c>
      <c r="G901" s="203" t="s">
        <v>14658</v>
      </c>
      <c r="H901" s="203" t="s">
        <v>14659</v>
      </c>
      <c r="I901" s="203" t="s">
        <v>9453</v>
      </c>
      <c r="J901" s="203" t="s">
        <v>14660</v>
      </c>
      <c r="K901" s="84">
        <v>46050</v>
      </c>
      <c r="L901" s="84">
        <v>46052</v>
      </c>
      <c r="M901" s="84">
        <v>46110</v>
      </c>
      <c r="N901" s="203" t="s">
        <v>14661</v>
      </c>
      <c r="O901" s="86">
        <v>6000000</v>
      </c>
      <c r="P901" s="203" t="s">
        <v>14662</v>
      </c>
      <c r="Q901" s="203" t="s">
        <v>14660</v>
      </c>
      <c r="R901" s="84">
        <v>46049</v>
      </c>
      <c r="S901" s="84">
        <v>46049</v>
      </c>
      <c r="T901" s="84"/>
      <c r="U901" s="84"/>
      <c r="V901" s="84"/>
      <c r="W901" s="203" t="s">
        <v>9457</v>
      </c>
    </row>
    <row r="902" spans="1:23" x14ac:dyDescent="0.3">
      <c r="A902" s="203" t="s">
        <v>1467</v>
      </c>
      <c r="B902" s="203" t="s">
        <v>1247</v>
      </c>
      <c r="C902" s="203" t="s">
        <v>14663</v>
      </c>
      <c r="D902" s="203" t="s">
        <v>14664</v>
      </c>
      <c r="E902" s="203" t="s">
        <v>14665</v>
      </c>
      <c r="F902" s="203" t="s">
        <v>9451</v>
      </c>
      <c r="G902" s="203" t="s">
        <v>14665</v>
      </c>
      <c r="H902" s="203" t="s">
        <v>14666</v>
      </c>
      <c r="I902" s="203" t="s">
        <v>9453</v>
      </c>
      <c r="J902" s="203" t="s">
        <v>14667</v>
      </c>
      <c r="K902" s="84">
        <v>46233</v>
      </c>
      <c r="L902" s="84">
        <v>46234</v>
      </c>
      <c r="M902" s="84">
        <v>46386</v>
      </c>
      <c r="N902" s="203" t="s">
        <v>14668</v>
      </c>
      <c r="O902" s="86">
        <v>21466750</v>
      </c>
      <c r="P902" s="203" t="s">
        <v>14669</v>
      </c>
      <c r="Q902" s="203" t="s">
        <v>14667</v>
      </c>
      <c r="R902" s="84">
        <v>46230</v>
      </c>
      <c r="S902" s="84">
        <v>46230</v>
      </c>
      <c r="T902" s="84"/>
      <c r="U902" s="84"/>
      <c r="V902" s="84"/>
      <c r="W902" s="203" t="s">
        <v>9457</v>
      </c>
    </row>
    <row r="903" spans="1:23" x14ac:dyDescent="0.3">
      <c r="A903" s="203" t="s">
        <v>1467</v>
      </c>
      <c r="B903" s="203" t="s">
        <v>1247</v>
      </c>
      <c r="C903" s="203" t="s">
        <v>33945</v>
      </c>
      <c r="D903" s="203" t="s">
        <v>33946</v>
      </c>
      <c r="E903" s="203" t="s">
        <v>33947</v>
      </c>
      <c r="F903" s="203" t="s">
        <v>9451</v>
      </c>
      <c r="G903" s="203" t="s">
        <v>33947</v>
      </c>
      <c r="H903" s="203" t="s">
        <v>33948</v>
      </c>
      <c r="I903" s="203" t="s">
        <v>9453</v>
      </c>
      <c r="J903" s="203" t="s">
        <v>33878</v>
      </c>
      <c r="K903" s="84">
        <v>46246</v>
      </c>
      <c r="L903" s="84">
        <v>46252</v>
      </c>
      <c r="M903" s="84">
        <v>46387</v>
      </c>
      <c r="N903" s="203" t="s">
        <v>33949</v>
      </c>
      <c r="O903" s="86">
        <v>9882548</v>
      </c>
      <c r="P903" s="203" t="s">
        <v>33950</v>
      </c>
      <c r="Q903" s="203" t="s">
        <v>33878</v>
      </c>
      <c r="R903" s="84">
        <v>46245</v>
      </c>
      <c r="S903" s="84">
        <v>46245</v>
      </c>
      <c r="T903" s="84"/>
      <c r="U903" s="84"/>
      <c r="V903" s="84"/>
      <c r="W903" s="203" t="s">
        <v>9457</v>
      </c>
    </row>
    <row r="904" spans="1:23" x14ac:dyDescent="0.3">
      <c r="A904" s="203" t="s">
        <v>1572</v>
      </c>
      <c r="B904" s="203" t="s">
        <v>1246</v>
      </c>
      <c r="C904" s="203" t="s">
        <v>14670</v>
      </c>
      <c r="D904" s="203" t="s">
        <v>14671</v>
      </c>
      <c r="E904" s="203" t="s">
        <v>14672</v>
      </c>
      <c r="F904" s="203" t="s">
        <v>9451</v>
      </c>
      <c r="G904" s="203" t="s">
        <v>14672</v>
      </c>
      <c r="H904" s="203" t="s">
        <v>14673</v>
      </c>
      <c r="I904" s="203" t="s">
        <v>9504</v>
      </c>
      <c r="J904" s="203" t="s">
        <v>14674</v>
      </c>
      <c r="K904" s="84">
        <v>45986</v>
      </c>
      <c r="L904" s="84">
        <v>45986</v>
      </c>
      <c r="M904" s="84">
        <v>46022</v>
      </c>
      <c r="N904" s="203" t="s">
        <v>14675</v>
      </c>
      <c r="O904" s="86">
        <v>7600000</v>
      </c>
      <c r="P904" s="203" t="s">
        <v>14676</v>
      </c>
      <c r="Q904" s="203" t="s">
        <v>14674</v>
      </c>
      <c r="R904" s="84">
        <v>45985</v>
      </c>
      <c r="S904" s="84">
        <v>45985</v>
      </c>
      <c r="T904" s="84"/>
      <c r="U904" s="84"/>
      <c r="V904" s="84"/>
      <c r="W904" s="203" t="s">
        <v>9457</v>
      </c>
    </row>
    <row r="905" spans="1:23" x14ac:dyDescent="0.3">
      <c r="A905" s="203" t="s">
        <v>5454</v>
      </c>
      <c r="B905" s="203" t="s">
        <v>1245</v>
      </c>
      <c r="C905" s="203" t="s">
        <v>14742</v>
      </c>
      <c r="D905" s="203" t="s">
        <v>14743</v>
      </c>
      <c r="E905" s="203" t="s">
        <v>14744</v>
      </c>
      <c r="F905" s="203" t="s">
        <v>9451</v>
      </c>
      <c r="G905" s="203" t="s">
        <v>14744</v>
      </c>
      <c r="H905" s="203" t="s">
        <v>14745</v>
      </c>
      <c r="I905" s="203" t="s">
        <v>9453</v>
      </c>
      <c r="J905" s="203" t="s">
        <v>14746</v>
      </c>
      <c r="K905" s="84">
        <v>45581</v>
      </c>
      <c r="L905" s="84">
        <v>45581</v>
      </c>
      <c r="M905" s="84">
        <v>45641</v>
      </c>
      <c r="N905" s="203" t="s">
        <v>9927</v>
      </c>
      <c r="O905" s="86">
        <v>12000000</v>
      </c>
      <c r="P905" s="203" t="s">
        <v>14747</v>
      </c>
      <c r="Q905" s="203" t="s">
        <v>14746</v>
      </c>
      <c r="R905" s="84">
        <v>45580</v>
      </c>
      <c r="S905" s="84">
        <v>45580</v>
      </c>
      <c r="T905" s="84"/>
      <c r="U905" s="84"/>
      <c r="V905" s="84"/>
      <c r="W905" s="203" t="s">
        <v>9457</v>
      </c>
    </row>
    <row r="906" spans="1:23" x14ac:dyDescent="0.3">
      <c r="A906" s="203" t="s">
        <v>5454</v>
      </c>
      <c r="B906" s="203" t="s">
        <v>1245</v>
      </c>
      <c r="C906" s="203" t="s">
        <v>14677</v>
      </c>
      <c r="D906" s="203" t="s">
        <v>14678</v>
      </c>
      <c r="E906" s="203" t="s">
        <v>14679</v>
      </c>
      <c r="F906" s="203" t="s">
        <v>9451</v>
      </c>
      <c r="G906" s="203" t="s">
        <v>14679</v>
      </c>
      <c r="H906" s="203" t="s">
        <v>14680</v>
      </c>
      <c r="I906" s="203" t="s">
        <v>9453</v>
      </c>
      <c r="J906" s="203" t="s">
        <v>14681</v>
      </c>
      <c r="K906" s="84">
        <v>45534</v>
      </c>
      <c r="L906" s="84">
        <v>45534</v>
      </c>
      <c r="M906" s="84">
        <v>45655</v>
      </c>
      <c r="N906" s="203" t="s">
        <v>14682</v>
      </c>
      <c r="O906" s="86">
        <v>14000000</v>
      </c>
      <c r="P906" s="203" t="s">
        <v>14683</v>
      </c>
      <c r="Q906" s="203" t="s">
        <v>14681</v>
      </c>
      <c r="R906" s="84">
        <v>45534</v>
      </c>
      <c r="S906" s="84">
        <v>45534</v>
      </c>
      <c r="T906" s="84"/>
      <c r="U906" s="84"/>
      <c r="V906" s="84"/>
      <c r="W906" s="203" t="s">
        <v>9457</v>
      </c>
    </row>
    <row r="907" spans="1:23" x14ac:dyDescent="0.3">
      <c r="A907" s="203" t="s">
        <v>1754</v>
      </c>
      <c r="B907" s="203" t="s">
        <v>1247</v>
      </c>
      <c r="C907" s="203" t="s">
        <v>14773</v>
      </c>
      <c r="D907" s="203" t="s">
        <v>14774</v>
      </c>
      <c r="E907" s="203" t="s">
        <v>14775</v>
      </c>
      <c r="F907" s="203" t="s">
        <v>9451</v>
      </c>
      <c r="G907" s="203" t="s">
        <v>14775</v>
      </c>
      <c r="H907" s="203" t="s">
        <v>14776</v>
      </c>
      <c r="I907" s="203" t="s">
        <v>9453</v>
      </c>
      <c r="J907" s="203" t="s">
        <v>14777</v>
      </c>
      <c r="K907" s="84">
        <v>46052</v>
      </c>
      <c r="L907" s="84">
        <v>46053</v>
      </c>
      <c r="M907" s="84">
        <v>46295</v>
      </c>
      <c r="N907" s="203" t="s">
        <v>14778</v>
      </c>
      <c r="O907" s="86">
        <v>35200000</v>
      </c>
      <c r="P907" s="203" t="s">
        <v>14779</v>
      </c>
      <c r="Q907" s="203" t="s">
        <v>14777</v>
      </c>
      <c r="R907" s="84">
        <v>46052</v>
      </c>
      <c r="S907" s="84">
        <v>46052</v>
      </c>
      <c r="T907" s="84"/>
      <c r="U907" s="84"/>
      <c r="V907" s="84"/>
      <c r="W907" s="203" t="s">
        <v>9457</v>
      </c>
    </row>
    <row r="908" spans="1:23" x14ac:dyDescent="0.3">
      <c r="A908" s="203" t="s">
        <v>1699</v>
      </c>
      <c r="B908" s="203" t="s">
        <v>1246</v>
      </c>
      <c r="C908" s="203" t="s">
        <v>14684</v>
      </c>
      <c r="D908" s="203" t="s">
        <v>14685</v>
      </c>
      <c r="E908" s="203" t="s">
        <v>14686</v>
      </c>
      <c r="F908" s="203" t="s">
        <v>9451</v>
      </c>
      <c r="G908" s="203" t="s">
        <v>14686</v>
      </c>
      <c r="H908" s="203" t="s">
        <v>14687</v>
      </c>
      <c r="I908" s="203" t="s">
        <v>9453</v>
      </c>
      <c r="J908" s="203" t="s">
        <v>14688</v>
      </c>
      <c r="K908" s="84">
        <v>45932</v>
      </c>
      <c r="L908" s="84">
        <v>45936</v>
      </c>
      <c r="M908" s="84">
        <v>45996</v>
      </c>
      <c r="N908" s="203" t="s">
        <v>10517</v>
      </c>
      <c r="O908" s="86">
        <v>63033524.5</v>
      </c>
      <c r="P908" s="203" t="s">
        <v>14689</v>
      </c>
      <c r="Q908" s="203" t="s">
        <v>14688</v>
      </c>
      <c r="R908" s="84">
        <v>45915</v>
      </c>
      <c r="S908" s="84">
        <v>45915</v>
      </c>
      <c r="T908" s="84">
        <v>45919</v>
      </c>
      <c r="U908" s="84">
        <v>45919</v>
      </c>
      <c r="V908" s="84">
        <v>45919</v>
      </c>
      <c r="W908" s="203" t="s">
        <v>9457</v>
      </c>
    </row>
    <row r="909" spans="1:23" x14ac:dyDescent="0.3">
      <c r="A909" s="203" t="s">
        <v>1618</v>
      </c>
      <c r="B909" s="203" t="s">
        <v>1247</v>
      </c>
      <c r="C909" s="203" t="s">
        <v>14793</v>
      </c>
      <c r="D909" s="203" t="s">
        <v>14794</v>
      </c>
      <c r="E909" s="203" t="s">
        <v>14795</v>
      </c>
      <c r="F909" s="203" t="s">
        <v>9451</v>
      </c>
      <c r="G909" s="203" t="s">
        <v>14795</v>
      </c>
      <c r="H909" s="203" t="s">
        <v>14796</v>
      </c>
      <c r="I909" s="203" t="s">
        <v>9453</v>
      </c>
      <c r="J909" s="203" t="s">
        <v>14797</v>
      </c>
      <c r="K909" s="84">
        <v>46048</v>
      </c>
      <c r="L909" s="84">
        <v>46049</v>
      </c>
      <c r="M909" s="84">
        <v>46352</v>
      </c>
      <c r="N909" s="203" t="s">
        <v>14798</v>
      </c>
      <c r="O909" s="86">
        <v>26432430</v>
      </c>
      <c r="P909" s="203" t="s">
        <v>14799</v>
      </c>
      <c r="Q909" s="203" t="s">
        <v>14797</v>
      </c>
      <c r="R909" s="84">
        <v>46048</v>
      </c>
      <c r="S909" s="84">
        <v>46048</v>
      </c>
      <c r="T909" s="84"/>
      <c r="U909" s="84"/>
      <c r="V909" s="84"/>
      <c r="W909" s="203" t="s">
        <v>9457</v>
      </c>
    </row>
    <row r="910" spans="1:23" x14ac:dyDescent="0.3">
      <c r="A910" s="203" t="s">
        <v>1572</v>
      </c>
      <c r="B910" s="203" t="s">
        <v>1246</v>
      </c>
      <c r="C910" s="203" t="s">
        <v>14800</v>
      </c>
      <c r="D910" s="203" t="s">
        <v>14801</v>
      </c>
      <c r="E910" s="203" t="s">
        <v>14802</v>
      </c>
      <c r="F910" s="203" t="s">
        <v>9451</v>
      </c>
      <c r="G910" s="203" t="s">
        <v>14802</v>
      </c>
      <c r="H910" s="203" t="s">
        <v>14803</v>
      </c>
      <c r="I910" s="203" t="s">
        <v>9453</v>
      </c>
      <c r="J910" s="203" t="s">
        <v>14804</v>
      </c>
      <c r="K910" s="84">
        <v>45919</v>
      </c>
      <c r="L910" s="84">
        <v>45919</v>
      </c>
      <c r="M910" s="84">
        <v>46009</v>
      </c>
      <c r="N910" s="203" t="s">
        <v>14805</v>
      </c>
      <c r="O910" s="86">
        <v>12000000</v>
      </c>
      <c r="P910" s="203" t="s">
        <v>14806</v>
      </c>
      <c r="Q910" s="203" t="s">
        <v>14804</v>
      </c>
      <c r="R910" s="84">
        <v>45918</v>
      </c>
      <c r="S910" s="84">
        <v>45918</v>
      </c>
      <c r="T910" s="84"/>
      <c r="U910" s="84"/>
      <c r="V910" s="84"/>
      <c r="W910" s="203" t="s">
        <v>9457</v>
      </c>
    </row>
    <row r="911" spans="1:23" x14ac:dyDescent="0.3">
      <c r="A911" s="203" t="s">
        <v>1719</v>
      </c>
      <c r="B911" s="203" t="s">
        <v>1246</v>
      </c>
      <c r="C911" s="203" t="s">
        <v>14814</v>
      </c>
      <c r="D911" s="203" t="s">
        <v>9471</v>
      </c>
      <c r="E911" s="203" t="s">
        <v>14815</v>
      </c>
      <c r="F911" s="203" t="s">
        <v>9451</v>
      </c>
      <c r="G911" s="203"/>
      <c r="H911" s="203"/>
      <c r="I911" s="203"/>
      <c r="J911" s="203"/>
      <c r="K911" s="84"/>
      <c r="L911" s="84"/>
      <c r="M911" s="84"/>
      <c r="N911" s="203"/>
      <c r="O911" s="86"/>
      <c r="P911" s="203"/>
      <c r="Q911" s="203"/>
      <c r="R911" s="84">
        <v>45792</v>
      </c>
      <c r="S911" s="84">
        <v>45792</v>
      </c>
      <c r="T911" s="84">
        <v>45807</v>
      </c>
      <c r="U911" s="84">
        <v>45807</v>
      </c>
      <c r="V911" s="84">
        <v>45807</v>
      </c>
      <c r="W911" s="203" t="s">
        <v>9723</v>
      </c>
    </row>
    <row r="912" spans="1:23" x14ac:dyDescent="0.3">
      <c r="A912" s="203" t="s">
        <v>1447</v>
      </c>
      <c r="B912" s="203" t="s">
        <v>1246</v>
      </c>
      <c r="C912" s="203" t="s">
        <v>14706</v>
      </c>
      <c r="D912" s="203" t="s">
        <v>14707</v>
      </c>
      <c r="E912" s="203" t="s">
        <v>14708</v>
      </c>
      <c r="F912" s="203" t="s">
        <v>9451</v>
      </c>
      <c r="G912" s="203" t="s">
        <v>14708</v>
      </c>
      <c r="H912" s="203" t="s">
        <v>14709</v>
      </c>
      <c r="I912" s="203" t="s">
        <v>9453</v>
      </c>
      <c r="J912" s="203" t="s">
        <v>14710</v>
      </c>
      <c r="K912" s="84">
        <v>45981</v>
      </c>
      <c r="L912" s="84">
        <v>45982</v>
      </c>
      <c r="M912" s="84">
        <v>46021</v>
      </c>
      <c r="N912" s="203" t="s">
        <v>10590</v>
      </c>
      <c r="O912" s="86">
        <v>5724466</v>
      </c>
      <c r="P912" s="203" t="s">
        <v>14711</v>
      </c>
      <c r="Q912" s="203" t="s">
        <v>14710</v>
      </c>
      <c r="R912" s="84">
        <v>45981</v>
      </c>
      <c r="S912" s="84">
        <v>45981</v>
      </c>
      <c r="T912" s="84"/>
      <c r="U912" s="84"/>
      <c r="V912" s="84"/>
      <c r="W912" s="203" t="s">
        <v>9457</v>
      </c>
    </row>
    <row r="913" spans="1:23" x14ac:dyDescent="0.3">
      <c r="A913" s="203" t="s">
        <v>1665</v>
      </c>
      <c r="B913" s="203" t="s">
        <v>1247</v>
      </c>
      <c r="C913" s="203" t="s">
        <v>14822</v>
      </c>
      <c r="D913" s="203" t="s">
        <v>14823</v>
      </c>
      <c r="E913" s="203" t="s">
        <v>14824</v>
      </c>
      <c r="F913" s="203" t="s">
        <v>9451</v>
      </c>
      <c r="G913" s="203" t="s">
        <v>14824</v>
      </c>
      <c r="H913" s="203" t="s">
        <v>14825</v>
      </c>
      <c r="I913" s="203" t="s">
        <v>9504</v>
      </c>
      <c r="J913" s="203" t="s">
        <v>14826</v>
      </c>
      <c r="K913" s="84">
        <v>46048</v>
      </c>
      <c r="L913" s="84">
        <v>46048</v>
      </c>
      <c r="M913" s="84">
        <v>46167</v>
      </c>
      <c r="N913" s="203" t="s">
        <v>11429</v>
      </c>
      <c r="O913" s="86">
        <v>15200000</v>
      </c>
      <c r="P913" s="203" t="s">
        <v>14827</v>
      </c>
      <c r="Q913" s="203" t="s">
        <v>14826</v>
      </c>
      <c r="R913" s="84">
        <v>46046</v>
      </c>
      <c r="S913" s="84">
        <v>46046</v>
      </c>
      <c r="T913" s="84"/>
      <c r="U913" s="84"/>
      <c r="V913" s="84"/>
      <c r="W913" s="203" t="s">
        <v>9457</v>
      </c>
    </row>
    <row r="914" spans="1:23" x14ac:dyDescent="0.3">
      <c r="A914" s="203" t="s">
        <v>1779</v>
      </c>
      <c r="B914" s="203" t="s">
        <v>1245</v>
      </c>
      <c r="C914" s="203" t="s">
        <v>14725</v>
      </c>
      <c r="D914" s="203" t="s">
        <v>14726</v>
      </c>
      <c r="E914" s="203" t="s">
        <v>14727</v>
      </c>
      <c r="F914" s="203" t="s">
        <v>9451</v>
      </c>
      <c r="G914" s="203" t="s">
        <v>14727</v>
      </c>
      <c r="H914" s="203" t="s">
        <v>14728</v>
      </c>
      <c r="I914" s="203" t="s">
        <v>9504</v>
      </c>
      <c r="J914" s="203" t="s">
        <v>11950</v>
      </c>
      <c r="K914" s="84">
        <v>45657</v>
      </c>
      <c r="L914" s="84">
        <v>45659</v>
      </c>
      <c r="M914" s="84">
        <v>45778</v>
      </c>
      <c r="N914" s="203" t="s">
        <v>14729</v>
      </c>
      <c r="O914" s="86">
        <v>15600000</v>
      </c>
      <c r="P914" s="203" t="s">
        <v>14730</v>
      </c>
      <c r="Q914" s="203" t="s">
        <v>11950</v>
      </c>
      <c r="R914" s="84">
        <v>45656</v>
      </c>
      <c r="S914" s="84">
        <v>45656</v>
      </c>
      <c r="T914" s="84"/>
      <c r="U914" s="84"/>
      <c r="V914" s="84"/>
      <c r="W914" s="203" t="s">
        <v>9457</v>
      </c>
    </row>
    <row r="915" spans="1:23" x14ac:dyDescent="0.3">
      <c r="A915" s="203" t="s">
        <v>1665</v>
      </c>
      <c r="B915" s="203" t="s">
        <v>1247</v>
      </c>
      <c r="C915" s="203" t="s">
        <v>14735</v>
      </c>
      <c r="D915" s="203" t="s">
        <v>14736</v>
      </c>
      <c r="E915" s="203" t="s">
        <v>14737</v>
      </c>
      <c r="F915" s="203" t="s">
        <v>9451</v>
      </c>
      <c r="G915" s="203" t="s">
        <v>14737</v>
      </c>
      <c r="H915" s="203" t="s">
        <v>14738</v>
      </c>
      <c r="I915" s="203" t="s">
        <v>9453</v>
      </c>
      <c r="J915" s="203" t="s">
        <v>14739</v>
      </c>
      <c r="K915" s="84">
        <v>46046</v>
      </c>
      <c r="L915" s="84">
        <v>46050</v>
      </c>
      <c r="M915" s="84">
        <v>46139</v>
      </c>
      <c r="N915" s="203" t="s">
        <v>14740</v>
      </c>
      <c r="O915" s="86">
        <v>15000000</v>
      </c>
      <c r="P915" s="203" t="s">
        <v>14741</v>
      </c>
      <c r="Q915" s="203" t="s">
        <v>14739</v>
      </c>
      <c r="R915" s="84">
        <v>46046</v>
      </c>
      <c r="S915" s="84">
        <v>46046</v>
      </c>
      <c r="T915" s="84"/>
      <c r="U915" s="84"/>
      <c r="V915" s="84"/>
      <c r="W915" s="203" t="s">
        <v>9457</v>
      </c>
    </row>
    <row r="916" spans="1:23" x14ac:dyDescent="0.3">
      <c r="A916" s="203" t="s">
        <v>5454</v>
      </c>
      <c r="B916" s="203" t="s">
        <v>1245</v>
      </c>
      <c r="C916" s="203" t="s">
        <v>14862</v>
      </c>
      <c r="D916" s="203" t="s">
        <v>9471</v>
      </c>
      <c r="E916" s="203" t="s">
        <v>14863</v>
      </c>
      <c r="F916" s="203" t="s">
        <v>9451</v>
      </c>
      <c r="G916" s="203"/>
      <c r="H916" s="203"/>
      <c r="I916" s="203"/>
      <c r="J916" s="203"/>
      <c r="K916" s="84"/>
      <c r="L916" s="84"/>
      <c r="M916" s="84"/>
      <c r="N916" s="203"/>
      <c r="O916" s="86"/>
      <c r="P916" s="203"/>
      <c r="Q916" s="203"/>
      <c r="R916" s="84"/>
      <c r="S916" s="84"/>
      <c r="T916" s="84"/>
      <c r="U916" s="84"/>
      <c r="V916" s="84"/>
      <c r="W916" s="203" t="s">
        <v>9739</v>
      </c>
    </row>
    <row r="917" spans="1:23" x14ac:dyDescent="0.3">
      <c r="A917" s="203" t="s">
        <v>5217</v>
      </c>
      <c r="B917" s="203" t="s">
        <v>1245</v>
      </c>
      <c r="C917" s="203" t="s">
        <v>14748</v>
      </c>
      <c r="D917" s="203" t="s">
        <v>14749</v>
      </c>
      <c r="E917" s="203" t="s">
        <v>14750</v>
      </c>
      <c r="F917" s="203" t="s">
        <v>9451</v>
      </c>
      <c r="G917" s="203" t="s">
        <v>14750</v>
      </c>
      <c r="H917" s="203" t="s">
        <v>14751</v>
      </c>
      <c r="I917" s="203" t="s">
        <v>9462</v>
      </c>
      <c r="J917" s="203" t="s">
        <v>13633</v>
      </c>
      <c r="K917" s="84">
        <v>45393</v>
      </c>
      <c r="L917" s="84">
        <v>45393</v>
      </c>
      <c r="M917" s="84">
        <v>45575</v>
      </c>
      <c r="N917" s="203" t="s">
        <v>12450</v>
      </c>
      <c r="O917" s="86">
        <v>12622590</v>
      </c>
      <c r="P917" s="203" t="s">
        <v>14752</v>
      </c>
      <c r="Q917" s="203" t="s">
        <v>13635</v>
      </c>
      <c r="R917" s="84">
        <v>45392</v>
      </c>
      <c r="S917" s="84">
        <v>45392</v>
      </c>
      <c r="T917" s="84"/>
      <c r="U917" s="84"/>
      <c r="V917" s="84"/>
      <c r="W917" s="203" t="s">
        <v>9457</v>
      </c>
    </row>
    <row r="918" spans="1:23" x14ac:dyDescent="0.3">
      <c r="A918" s="203" t="s">
        <v>1509</v>
      </c>
      <c r="B918" s="203" t="s">
        <v>1246</v>
      </c>
      <c r="C918" s="203" t="s">
        <v>14753</v>
      </c>
      <c r="D918" s="203" t="s">
        <v>14754</v>
      </c>
      <c r="E918" s="203" t="s">
        <v>14755</v>
      </c>
      <c r="F918" s="203" t="s">
        <v>9451</v>
      </c>
      <c r="G918" s="203" t="s">
        <v>14755</v>
      </c>
      <c r="H918" s="203" t="s">
        <v>14756</v>
      </c>
      <c r="I918" s="203" t="s">
        <v>9453</v>
      </c>
      <c r="J918" s="203" t="s">
        <v>11783</v>
      </c>
      <c r="K918" s="84">
        <v>45951</v>
      </c>
      <c r="L918" s="84">
        <v>45952</v>
      </c>
      <c r="M918" s="84">
        <v>46012</v>
      </c>
      <c r="N918" s="203" t="s">
        <v>14757</v>
      </c>
      <c r="O918" s="86">
        <v>10000000</v>
      </c>
      <c r="P918" s="203" t="s">
        <v>14758</v>
      </c>
      <c r="Q918" s="203" t="s">
        <v>14759</v>
      </c>
      <c r="R918" s="84">
        <v>45951</v>
      </c>
      <c r="S918" s="84">
        <v>45951</v>
      </c>
      <c r="T918" s="84"/>
      <c r="U918" s="84"/>
      <c r="V918" s="84"/>
      <c r="W918" s="203" t="s">
        <v>9457</v>
      </c>
    </row>
    <row r="919" spans="1:23" x14ac:dyDescent="0.3">
      <c r="A919" s="203" t="s">
        <v>1429</v>
      </c>
      <c r="B919" s="203" t="s">
        <v>1246</v>
      </c>
      <c r="C919" s="203" t="s">
        <v>14760</v>
      </c>
      <c r="D919" s="203" t="s">
        <v>14761</v>
      </c>
      <c r="E919" s="203" t="s">
        <v>14762</v>
      </c>
      <c r="F919" s="203" t="s">
        <v>9451</v>
      </c>
      <c r="G919" s="203" t="s">
        <v>14762</v>
      </c>
      <c r="H919" s="203" t="s">
        <v>14763</v>
      </c>
      <c r="I919" s="203" t="s">
        <v>9453</v>
      </c>
      <c r="J919" s="203" t="s">
        <v>10086</v>
      </c>
      <c r="K919" s="84">
        <v>45855</v>
      </c>
      <c r="L919" s="84">
        <v>45856</v>
      </c>
      <c r="M919" s="84">
        <v>45976</v>
      </c>
      <c r="N919" s="203" t="s">
        <v>14764</v>
      </c>
      <c r="O919" s="86">
        <v>20949056</v>
      </c>
      <c r="P919" s="203" t="s">
        <v>14765</v>
      </c>
      <c r="Q919" s="203" t="s">
        <v>10086</v>
      </c>
      <c r="R919" s="84">
        <v>45854</v>
      </c>
      <c r="S919" s="84">
        <v>45854</v>
      </c>
      <c r="T919" s="84"/>
      <c r="U919" s="84"/>
      <c r="V919" s="84"/>
      <c r="W919" s="203" t="s">
        <v>9457</v>
      </c>
    </row>
    <row r="920" spans="1:23" x14ac:dyDescent="0.3">
      <c r="A920" s="203" t="s">
        <v>1572</v>
      </c>
      <c r="B920" s="203" t="s">
        <v>1246</v>
      </c>
      <c r="C920" s="203" t="s">
        <v>14766</v>
      </c>
      <c r="D920" s="203" t="s">
        <v>14767</v>
      </c>
      <c r="E920" s="203" t="s">
        <v>14768</v>
      </c>
      <c r="F920" s="203" t="s">
        <v>9451</v>
      </c>
      <c r="G920" s="203" t="s">
        <v>14768</v>
      </c>
      <c r="H920" s="203" t="s">
        <v>14769</v>
      </c>
      <c r="I920" s="203" t="s">
        <v>9739</v>
      </c>
      <c r="J920" s="203" t="s">
        <v>14770</v>
      </c>
      <c r="K920" s="84"/>
      <c r="L920" s="84"/>
      <c r="M920" s="84">
        <v>46008</v>
      </c>
      <c r="N920" s="203" t="s">
        <v>14771</v>
      </c>
      <c r="O920" s="86">
        <v>12000000</v>
      </c>
      <c r="P920" s="203" t="s">
        <v>14772</v>
      </c>
      <c r="Q920" s="203" t="s">
        <v>14770</v>
      </c>
      <c r="R920" s="84">
        <v>45918</v>
      </c>
      <c r="S920" s="84">
        <v>45918</v>
      </c>
      <c r="T920" s="84"/>
      <c r="U920" s="84"/>
      <c r="V920" s="84"/>
      <c r="W920" s="203" t="s">
        <v>9457</v>
      </c>
    </row>
    <row r="921" spans="1:23" x14ac:dyDescent="0.3">
      <c r="A921" s="203" t="s">
        <v>5032</v>
      </c>
      <c r="B921" s="203" t="s">
        <v>1245</v>
      </c>
      <c r="C921" s="203" t="s">
        <v>14780</v>
      </c>
      <c r="D921" s="203" t="s">
        <v>14781</v>
      </c>
      <c r="E921" s="203" t="s">
        <v>14782</v>
      </c>
      <c r="F921" s="203" t="s">
        <v>9451</v>
      </c>
      <c r="G921" s="203" t="s">
        <v>14782</v>
      </c>
      <c r="H921" s="203" t="s">
        <v>14783</v>
      </c>
      <c r="I921" s="203" t="s">
        <v>9462</v>
      </c>
      <c r="J921" s="203" t="s">
        <v>10250</v>
      </c>
      <c r="K921" s="84">
        <v>45400</v>
      </c>
      <c r="L921" s="84">
        <v>45400</v>
      </c>
      <c r="M921" s="84">
        <v>45583</v>
      </c>
      <c r="N921" s="203" t="s">
        <v>14784</v>
      </c>
      <c r="O921" s="86">
        <v>19560876</v>
      </c>
      <c r="P921" s="203" t="s">
        <v>14785</v>
      </c>
      <c r="Q921" s="203" t="s">
        <v>10250</v>
      </c>
      <c r="R921" s="84">
        <v>45400</v>
      </c>
      <c r="S921" s="84">
        <v>45400</v>
      </c>
      <c r="T921" s="84"/>
      <c r="U921" s="84"/>
      <c r="V921" s="84"/>
      <c r="W921" s="203" t="s">
        <v>9457</v>
      </c>
    </row>
    <row r="922" spans="1:23" x14ac:dyDescent="0.3">
      <c r="A922" s="203" t="s">
        <v>3699</v>
      </c>
      <c r="B922" s="203" t="s">
        <v>1245</v>
      </c>
      <c r="C922" s="203" t="s">
        <v>14877</v>
      </c>
      <c r="D922" s="203" t="s">
        <v>14878</v>
      </c>
      <c r="E922" s="203" t="s">
        <v>14879</v>
      </c>
      <c r="F922" s="203" t="s">
        <v>9451</v>
      </c>
      <c r="G922" s="203" t="s">
        <v>14879</v>
      </c>
      <c r="H922" s="203" t="s">
        <v>14880</v>
      </c>
      <c r="I922" s="203" t="s">
        <v>9462</v>
      </c>
      <c r="J922" s="203" t="s">
        <v>14881</v>
      </c>
      <c r="K922" s="84">
        <v>45383</v>
      </c>
      <c r="L922" s="84">
        <v>45384</v>
      </c>
      <c r="M922" s="84">
        <v>45535</v>
      </c>
      <c r="N922" s="203" t="s">
        <v>13245</v>
      </c>
      <c r="O922" s="86">
        <v>9908805</v>
      </c>
      <c r="P922" s="203" t="s">
        <v>14882</v>
      </c>
      <c r="Q922" s="203" t="s">
        <v>14883</v>
      </c>
      <c r="R922" s="84">
        <v>45373</v>
      </c>
      <c r="S922" s="84">
        <v>45373</v>
      </c>
      <c r="T922" s="84"/>
      <c r="U922" s="84"/>
      <c r="V922" s="84"/>
      <c r="W922" s="203" t="s">
        <v>9457</v>
      </c>
    </row>
    <row r="923" spans="1:23" x14ac:dyDescent="0.3">
      <c r="A923" s="203" t="s">
        <v>5454</v>
      </c>
      <c r="B923" s="203" t="s">
        <v>1245</v>
      </c>
      <c r="C923" s="203" t="s">
        <v>14786</v>
      </c>
      <c r="D923" s="203" t="s">
        <v>14787</v>
      </c>
      <c r="E923" s="203" t="s">
        <v>14788</v>
      </c>
      <c r="F923" s="203" t="s">
        <v>9451</v>
      </c>
      <c r="G923" s="203" t="s">
        <v>14788</v>
      </c>
      <c r="H923" s="203" t="s">
        <v>14789</v>
      </c>
      <c r="I923" s="203" t="s">
        <v>9453</v>
      </c>
      <c r="J923" s="203" t="s">
        <v>14790</v>
      </c>
      <c r="K923" s="84">
        <v>45533</v>
      </c>
      <c r="L923" s="84">
        <v>45565</v>
      </c>
      <c r="M923" s="84">
        <v>45625</v>
      </c>
      <c r="N923" s="203" t="s">
        <v>14791</v>
      </c>
      <c r="O923" s="86">
        <v>12000000</v>
      </c>
      <c r="P923" s="203" t="s">
        <v>14792</v>
      </c>
      <c r="Q923" s="203" t="s">
        <v>14790</v>
      </c>
      <c r="R923" s="84">
        <v>45532</v>
      </c>
      <c r="S923" s="84">
        <v>45532</v>
      </c>
      <c r="T923" s="84"/>
      <c r="U923" s="84"/>
      <c r="V923" s="84"/>
      <c r="W923" s="203" t="s">
        <v>9457</v>
      </c>
    </row>
    <row r="924" spans="1:23" x14ac:dyDescent="0.3">
      <c r="A924" s="203" t="s">
        <v>1476</v>
      </c>
      <c r="B924" s="203" t="s">
        <v>1246</v>
      </c>
      <c r="C924" s="203" t="s">
        <v>14898</v>
      </c>
      <c r="D924" s="203" t="s">
        <v>14899</v>
      </c>
      <c r="E924" s="203" t="s">
        <v>14900</v>
      </c>
      <c r="F924" s="203" t="s">
        <v>9451</v>
      </c>
      <c r="G924" s="203" t="s">
        <v>14900</v>
      </c>
      <c r="H924" s="203" t="s">
        <v>14901</v>
      </c>
      <c r="I924" s="203" t="s">
        <v>9462</v>
      </c>
      <c r="J924" s="203" t="s">
        <v>14902</v>
      </c>
      <c r="K924" s="84">
        <v>45899</v>
      </c>
      <c r="L924" s="84">
        <v>45901</v>
      </c>
      <c r="M924" s="84">
        <v>46021</v>
      </c>
      <c r="N924" s="203" t="s">
        <v>13301</v>
      </c>
      <c r="O924" s="86">
        <v>15945588</v>
      </c>
      <c r="P924" s="203" t="s">
        <v>14903</v>
      </c>
      <c r="Q924" s="203" t="s">
        <v>14902</v>
      </c>
      <c r="R924" s="84">
        <v>45898</v>
      </c>
      <c r="S924" s="84">
        <v>45898</v>
      </c>
      <c r="T924" s="84"/>
      <c r="U924" s="84"/>
      <c r="V924" s="84"/>
      <c r="W924" s="203" t="s">
        <v>9457</v>
      </c>
    </row>
    <row r="925" spans="1:23" x14ac:dyDescent="0.3">
      <c r="A925" s="203" t="s">
        <v>1546</v>
      </c>
      <c r="B925" s="203" t="s">
        <v>1247</v>
      </c>
      <c r="C925" s="203" t="s">
        <v>14807</v>
      </c>
      <c r="D925" s="203" t="s">
        <v>14808</v>
      </c>
      <c r="E925" s="203" t="s">
        <v>14809</v>
      </c>
      <c r="F925" s="203" t="s">
        <v>9451</v>
      </c>
      <c r="G925" s="203" t="s">
        <v>14809</v>
      </c>
      <c r="H925" s="203" t="s">
        <v>14810</v>
      </c>
      <c r="I925" s="203" t="s">
        <v>9453</v>
      </c>
      <c r="J925" s="203" t="s">
        <v>14811</v>
      </c>
      <c r="K925" s="84">
        <v>46044</v>
      </c>
      <c r="L925" s="84">
        <v>46051</v>
      </c>
      <c r="M925" s="84">
        <v>46293</v>
      </c>
      <c r="N925" s="203" t="s">
        <v>14812</v>
      </c>
      <c r="O925" s="86">
        <v>24000000</v>
      </c>
      <c r="P925" s="203" t="s">
        <v>14813</v>
      </c>
      <c r="Q925" s="203" t="s">
        <v>14811</v>
      </c>
      <c r="R925" s="84">
        <v>46044</v>
      </c>
      <c r="S925" s="84">
        <v>46044</v>
      </c>
      <c r="T925" s="84"/>
      <c r="U925" s="84"/>
      <c r="V925" s="84"/>
      <c r="W925" s="203" t="s">
        <v>9457</v>
      </c>
    </row>
    <row r="926" spans="1:23" x14ac:dyDescent="0.3">
      <c r="A926" s="203" t="s">
        <v>1447</v>
      </c>
      <c r="B926" s="203" t="s">
        <v>1246</v>
      </c>
      <c r="C926" s="203" t="s">
        <v>14904</v>
      </c>
      <c r="D926" s="203" t="s">
        <v>14905</v>
      </c>
      <c r="E926" s="203" t="s">
        <v>14906</v>
      </c>
      <c r="F926" s="203" t="s">
        <v>9451</v>
      </c>
      <c r="G926" s="203" t="s">
        <v>14906</v>
      </c>
      <c r="H926" s="203" t="s">
        <v>14907</v>
      </c>
      <c r="I926" s="203" t="s">
        <v>9453</v>
      </c>
      <c r="J926" s="203" t="s">
        <v>14908</v>
      </c>
      <c r="K926" s="84">
        <v>45950</v>
      </c>
      <c r="L926" s="84">
        <v>45951</v>
      </c>
      <c r="M926" s="84">
        <v>46010</v>
      </c>
      <c r="N926" s="203" t="s">
        <v>14909</v>
      </c>
      <c r="O926" s="86">
        <v>10165306</v>
      </c>
      <c r="P926" s="203" t="s">
        <v>14910</v>
      </c>
      <c r="Q926" s="203" t="s">
        <v>14908</v>
      </c>
      <c r="R926" s="84">
        <v>45950</v>
      </c>
      <c r="S926" s="84">
        <v>45950</v>
      </c>
      <c r="T926" s="84"/>
      <c r="U926" s="84"/>
      <c r="V926" s="84"/>
      <c r="W926" s="203" t="s">
        <v>9457</v>
      </c>
    </row>
    <row r="927" spans="1:23" x14ac:dyDescent="0.3">
      <c r="A927" s="203" t="s">
        <v>1476</v>
      </c>
      <c r="B927" s="203" t="s">
        <v>1246</v>
      </c>
      <c r="C927" s="203" t="s">
        <v>16164</v>
      </c>
      <c r="D927" s="203" t="s">
        <v>16165</v>
      </c>
      <c r="E927" s="203" t="s">
        <v>16166</v>
      </c>
      <c r="F927" s="203" t="s">
        <v>9451</v>
      </c>
      <c r="G927" s="203" t="s">
        <v>16166</v>
      </c>
      <c r="H927" s="203" t="s">
        <v>16167</v>
      </c>
      <c r="I927" s="203" t="s">
        <v>9462</v>
      </c>
      <c r="J927" s="203" t="s">
        <v>16168</v>
      </c>
      <c r="K927" s="84">
        <v>45919</v>
      </c>
      <c r="L927" s="84">
        <v>45923</v>
      </c>
      <c r="M927" s="84">
        <v>46022</v>
      </c>
      <c r="N927" s="203" t="s">
        <v>16169</v>
      </c>
      <c r="O927" s="86">
        <v>16486250</v>
      </c>
      <c r="P927" s="203" t="s">
        <v>16170</v>
      </c>
      <c r="Q927" s="203" t="s">
        <v>16168</v>
      </c>
      <c r="R927" s="84">
        <v>45918</v>
      </c>
      <c r="S927" s="84">
        <v>45918</v>
      </c>
      <c r="T927" s="84"/>
      <c r="U927" s="84"/>
      <c r="V927" s="84"/>
      <c r="W927" s="203" t="s">
        <v>9457</v>
      </c>
    </row>
    <row r="928" spans="1:23" x14ac:dyDescent="0.3">
      <c r="A928" s="203" t="s">
        <v>1572</v>
      </c>
      <c r="B928" s="203" t="s">
        <v>1246</v>
      </c>
      <c r="C928" s="203" t="s">
        <v>14917</v>
      </c>
      <c r="D928" s="203" t="s">
        <v>14918</v>
      </c>
      <c r="E928" s="203" t="s">
        <v>14919</v>
      </c>
      <c r="F928" s="203" t="s">
        <v>9451</v>
      </c>
      <c r="G928" s="203" t="s">
        <v>14919</v>
      </c>
      <c r="H928" s="203" t="s">
        <v>14920</v>
      </c>
      <c r="I928" s="203" t="s">
        <v>9533</v>
      </c>
      <c r="J928" s="203" t="s">
        <v>14921</v>
      </c>
      <c r="K928" s="84">
        <v>45922</v>
      </c>
      <c r="L928" s="84">
        <v>45923</v>
      </c>
      <c r="M928" s="84">
        <v>46013</v>
      </c>
      <c r="N928" s="203" t="s">
        <v>14922</v>
      </c>
      <c r="O928" s="86">
        <v>12000000</v>
      </c>
      <c r="P928" s="203" t="s">
        <v>14923</v>
      </c>
      <c r="Q928" s="203" t="s">
        <v>14924</v>
      </c>
      <c r="R928" s="84">
        <v>45919</v>
      </c>
      <c r="S928" s="84">
        <v>45919</v>
      </c>
      <c r="T928" s="84"/>
      <c r="U928" s="84"/>
      <c r="V928" s="84"/>
      <c r="W928" s="203" t="s">
        <v>9457</v>
      </c>
    </row>
    <row r="929" spans="1:23" x14ac:dyDescent="0.3">
      <c r="A929" s="203" t="s">
        <v>4564</v>
      </c>
      <c r="B929" s="203" t="s">
        <v>1245</v>
      </c>
      <c r="C929" s="203" t="s">
        <v>14816</v>
      </c>
      <c r="D929" s="203" t="s">
        <v>14817</v>
      </c>
      <c r="E929" s="203" t="s">
        <v>14818</v>
      </c>
      <c r="F929" s="203" t="s">
        <v>9451</v>
      </c>
      <c r="G929" s="203" t="s">
        <v>14818</v>
      </c>
      <c r="H929" s="203" t="s">
        <v>14819</v>
      </c>
      <c r="I929" s="203" t="s">
        <v>9504</v>
      </c>
      <c r="J929" s="203" t="s">
        <v>14820</v>
      </c>
      <c r="K929" s="84">
        <v>45392</v>
      </c>
      <c r="L929" s="84">
        <v>45394</v>
      </c>
      <c r="M929" s="84">
        <v>45638</v>
      </c>
      <c r="N929" s="203" t="s">
        <v>12590</v>
      </c>
      <c r="O929" s="86">
        <v>2231950520</v>
      </c>
      <c r="P929" s="203" t="s">
        <v>14821</v>
      </c>
      <c r="Q929" s="203" t="s">
        <v>14820</v>
      </c>
      <c r="R929" s="84">
        <v>45391</v>
      </c>
      <c r="S929" s="84">
        <v>45391</v>
      </c>
      <c r="T929" s="84"/>
      <c r="U929" s="84"/>
      <c r="V929" s="84"/>
      <c r="W929" s="203" t="s">
        <v>9457</v>
      </c>
    </row>
    <row r="930" spans="1:23" x14ac:dyDescent="0.3">
      <c r="A930" s="203" t="s">
        <v>1655</v>
      </c>
      <c r="B930" s="203" t="s">
        <v>1247</v>
      </c>
      <c r="C930" s="203" t="s">
        <v>14828</v>
      </c>
      <c r="D930" s="203" t="s">
        <v>14829</v>
      </c>
      <c r="E930" s="203" t="s">
        <v>14830</v>
      </c>
      <c r="F930" s="203" t="s">
        <v>9451</v>
      </c>
      <c r="G930" s="203" t="s">
        <v>14830</v>
      </c>
      <c r="H930" s="203" t="s">
        <v>14831</v>
      </c>
      <c r="I930" s="203" t="s">
        <v>9504</v>
      </c>
      <c r="J930" s="203" t="s">
        <v>14832</v>
      </c>
      <c r="K930" s="84">
        <v>46052</v>
      </c>
      <c r="L930" s="84">
        <v>46052</v>
      </c>
      <c r="M930" s="84">
        <v>46171</v>
      </c>
      <c r="N930" s="203" t="s">
        <v>14833</v>
      </c>
      <c r="O930" s="86">
        <v>13035744</v>
      </c>
      <c r="P930" s="203" t="s">
        <v>14834</v>
      </c>
      <c r="Q930" s="203" t="s">
        <v>14832</v>
      </c>
      <c r="R930" s="84">
        <v>46052</v>
      </c>
      <c r="S930" s="84">
        <v>46052</v>
      </c>
      <c r="T930" s="84"/>
      <c r="U930" s="84"/>
      <c r="V930" s="84"/>
      <c r="W930" s="203" t="s">
        <v>9457</v>
      </c>
    </row>
    <row r="931" spans="1:23" x14ac:dyDescent="0.3">
      <c r="A931" s="203" t="s">
        <v>3737</v>
      </c>
      <c r="B931" s="203" t="s">
        <v>1245</v>
      </c>
      <c r="C931" s="203" t="s">
        <v>14835</v>
      </c>
      <c r="D931" s="203" t="s">
        <v>14836</v>
      </c>
      <c r="E931" s="203" t="s">
        <v>14837</v>
      </c>
      <c r="F931" s="203" t="s">
        <v>9451</v>
      </c>
      <c r="G931" s="203" t="s">
        <v>14837</v>
      </c>
      <c r="H931" s="203" t="s">
        <v>14838</v>
      </c>
      <c r="I931" s="203" t="s">
        <v>9462</v>
      </c>
      <c r="J931" s="203" t="s">
        <v>14839</v>
      </c>
      <c r="K931" s="84">
        <v>45372</v>
      </c>
      <c r="L931" s="84">
        <v>45373</v>
      </c>
      <c r="M931" s="84">
        <v>45525</v>
      </c>
      <c r="N931" s="203" t="s">
        <v>14840</v>
      </c>
      <c r="O931" s="86">
        <v>19006025</v>
      </c>
      <c r="P931" s="203" t="s">
        <v>14841</v>
      </c>
      <c r="Q931" s="203" t="s">
        <v>14839</v>
      </c>
      <c r="R931" s="84">
        <v>45369</v>
      </c>
      <c r="S931" s="84">
        <v>45369</v>
      </c>
      <c r="T931" s="84"/>
      <c r="U931" s="84"/>
      <c r="V931" s="84"/>
      <c r="W931" s="203" t="s">
        <v>9457</v>
      </c>
    </row>
    <row r="932" spans="1:23" x14ac:dyDescent="0.3">
      <c r="A932" s="203" t="s">
        <v>5079</v>
      </c>
      <c r="B932" s="203" t="s">
        <v>1245</v>
      </c>
      <c r="C932" s="203" t="s">
        <v>14842</v>
      </c>
      <c r="D932" s="203" t="s">
        <v>14843</v>
      </c>
      <c r="E932" s="203" t="s">
        <v>14844</v>
      </c>
      <c r="F932" s="203" t="s">
        <v>9451</v>
      </c>
      <c r="G932" s="203" t="s">
        <v>14844</v>
      </c>
      <c r="H932" s="203" t="s">
        <v>14845</v>
      </c>
      <c r="I932" s="203" t="s">
        <v>9504</v>
      </c>
      <c r="J932" s="203" t="s">
        <v>14846</v>
      </c>
      <c r="K932" s="84">
        <v>45538</v>
      </c>
      <c r="L932" s="84">
        <v>45539</v>
      </c>
      <c r="M932" s="84">
        <v>45657</v>
      </c>
      <c r="N932" s="203" t="s">
        <v>14847</v>
      </c>
      <c r="O932" s="86">
        <v>23600000</v>
      </c>
      <c r="P932" s="203" t="s">
        <v>14848</v>
      </c>
      <c r="Q932" s="203" t="s">
        <v>14846</v>
      </c>
      <c r="R932" s="84">
        <v>45527</v>
      </c>
      <c r="S932" s="84">
        <v>45527</v>
      </c>
      <c r="T932" s="84"/>
      <c r="U932" s="84"/>
      <c r="V932" s="84"/>
      <c r="W932" s="203" t="s">
        <v>9457</v>
      </c>
    </row>
    <row r="933" spans="1:23" x14ac:dyDescent="0.3">
      <c r="A933" s="203" t="s">
        <v>1665</v>
      </c>
      <c r="B933" s="203" t="s">
        <v>1247</v>
      </c>
      <c r="C933" s="203" t="s">
        <v>14849</v>
      </c>
      <c r="D933" s="203" t="s">
        <v>14850</v>
      </c>
      <c r="E933" s="203" t="s">
        <v>14851</v>
      </c>
      <c r="F933" s="203" t="s">
        <v>9451</v>
      </c>
      <c r="G933" s="203" t="s">
        <v>14851</v>
      </c>
      <c r="H933" s="203" t="s">
        <v>14852</v>
      </c>
      <c r="I933" s="203" t="s">
        <v>9504</v>
      </c>
      <c r="J933" s="203" t="s">
        <v>14853</v>
      </c>
      <c r="K933" s="84">
        <v>46048</v>
      </c>
      <c r="L933" s="84">
        <v>46049</v>
      </c>
      <c r="M933" s="84">
        <v>46138</v>
      </c>
      <c r="N933" s="203" t="s">
        <v>13917</v>
      </c>
      <c r="O933" s="86">
        <v>9000000</v>
      </c>
      <c r="P933" s="203" t="s">
        <v>14854</v>
      </c>
      <c r="Q933" s="203" t="s">
        <v>14853</v>
      </c>
      <c r="R933" s="84">
        <v>46048</v>
      </c>
      <c r="S933" s="84">
        <v>46048</v>
      </c>
      <c r="T933" s="84"/>
      <c r="U933" s="84"/>
      <c r="V933" s="84"/>
      <c r="W933" s="203" t="s">
        <v>9457</v>
      </c>
    </row>
    <row r="934" spans="1:23" x14ac:dyDescent="0.3">
      <c r="A934" s="203" t="s">
        <v>5600</v>
      </c>
      <c r="B934" s="203" t="s">
        <v>1245</v>
      </c>
      <c r="C934" s="203" t="s">
        <v>14967</v>
      </c>
      <c r="D934" s="203" t="s">
        <v>14968</v>
      </c>
      <c r="E934" s="203" t="s">
        <v>14969</v>
      </c>
      <c r="F934" s="203" t="s">
        <v>9451</v>
      </c>
      <c r="G934" s="203" t="s">
        <v>14969</v>
      </c>
      <c r="H934" s="203" t="s">
        <v>14970</v>
      </c>
      <c r="I934" s="203" t="s">
        <v>9462</v>
      </c>
      <c r="J934" s="203" t="s">
        <v>14971</v>
      </c>
      <c r="K934" s="84">
        <v>45401</v>
      </c>
      <c r="L934" s="84">
        <v>45404</v>
      </c>
      <c r="M934" s="84">
        <v>45586</v>
      </c>
      <c r="N934" s="203" t="s">
        <v>14972</v>
      </c>
      <c r="O934" s="86">
        <v>19560876</v>
      </c>
      <c r="P934" s="203" t="s">
        <v>14973</v>
      </c>
      <c r="Q934" s="203" t="s">
        <v>14971</v>
      </c>
      <c r="R934" s="84">
        <v>45400</v>
      </c>
      <c r="S934" s="84">
        <v>45400</v>
      </c>
      <c r="T934" s="84"/>
      <c r="U934" s="84"/>
      <c r="V934" s="84"/>
      <c r="W934" s="203" t="s">
        <v>9457</v>
      </c>
    </row>
    <row r="935" spans="1:23" x14ac:dyDescent="0.3">
      <c r="A935" s="203" t="s">
        <v>1505</v>
      </c>
      <c r="B935" s="203" t="s">
        <v>1246</v>
      </c>
      <c r="C935" s="203" t="s">
        <v>14974</v>
      </c>
      <c r="D935" s="203" t="s">
        <v>14975</v>
      </c>
      <c r="E935" s="203" t="s">
        <v>14976</v>
      </c>
      <c r="F935" s="203" t="s">
        <v>9451</v>
      </c>
      <c r="G935" s="203" t="s">
        <v>14976</v>
      </c>
      <c r="H935" s="203" t="s">
        <v>14977</v>
      </c>
      <c r="I935" s="203" t="s">
        <v>9462</v>
      </c>
      <c r="J935" s="203" t="s">
        <v>14978</v>
      </c>
      <c r="K935" s="84">
        <v>45729</v>
      </c>
      <c r="L935" s="84">
        <v>45729</v>
      </c>
      <c r="M935" s="84">
        <v>45912</v>
      </c>
      <c r="N935" s="203" t="s">
        <v>14979</v>
      </c>
      <c r="O935" s="86">
        <v>29675250</v>
      </c>
      <c r="P935" s="203" t="s">
        <v>14980</v>
      </c>
      <c r="Q935" s="203" t="s">
        <v>14978</v>
      </c>
      <c r="R935" s="84">
        <v>45727</v>
      </c>
      <c r="S935" s="84">
        <v>45727</v>
      </c>
      <c r="T935" s="84"/>
      <c r="U935" s="84"/>
      <c r="V935" s="84"/>
      <c r="W935" s="203" t="s">
        <v>9457</v>
      </c>
    </row>
    <row r="936" spans="1:23" x14ac:dyDescent="0.3">
      <c r="A936" s="203" t="s">
        <v>2940</v>
      </c>
      <c r="B936" s="203" t="s">
        <v>1245</v>
      </c>
      <c r="C936" s="203" t="s">
        <v>14981</v>
      </c>
      <c r="D936" s="203" t="s">
        <v>14982</v>
      </c>
      <c r="E936" s="203" t="s">
        <v>14983</v>
      </c>
      <c r="F936" s="203" t="s">
        <v>9451</v>
      </c>
      <c r="G936" s="203" t="s">
        <v>14983</v>
      </c>
      <c r="H936" s="203" t="s">
        <v>14984</v>
      </c>
      <c r="I936" s="203" t="s">
        <v>9462</v>
      </c>
      <c r="J936" s="203" t="s">
        <v>14985</v>
      </c>
      <c r="K936" s="84">
        <v>45596</v>
      </c>
      <c r="L936" s="84">
        <v>45596</v>
      </c>
      <c r="M936" s="84">
        <v>45656</v>
      </c>
      <c r="N936" s="203" t="s">
        <v>14986</v>
      </c>
      <c r="O936" s="86">
        <v>7972794</v>
      </c>
      <c r="P936" s="203" t="s">
        <v>14987</v>
      </c>
      <c r="Q936" s="203" t="s">
        <v>14985</v>
      </c>
      <c r="R936" s="84">
        <v>45596</v>
      </c>
      <c r="S936" s="84">
        <v>45596</v>
      </c>
      <c r="T936" s="84"/>
      <c r="U936" s="84"/>
      <c r="V936" s="84"/>
      <c r="W936" s="203" t="s">
        <v>9457</v>
      </c>
    </row>
    <row r="937" spans="1:23" x14ac:dyDescent="0.3">
      <c r="A937" s="203" t="s">
        <v>5454</v>
      </c>
      <c r="B937" s="203" t="s">
        <v>1245</v>
      </c>
      <c r="C937" s="203" t="s">
        <v>14855</v>
      </c>
      <c r="D937" s="203" t="s">
        <v>14856</v>
      </c>
      <c r="E937" s="203" t="s">
        <v>14857</v>
      </c>
      <c r="F937" s="203" t="s">
        <v>9451</v>
      </c>
      <c r="G937" s="203" t="s">
        <v>14857</v>
      </c>
      <c r="H937" s="203" t="s">
        <v>14858</v>
      </c>
      <c r="I937" s="203" t="s">
        <v>9453</v>
      </c>
      <c r="J937" s="203" t="s">
        <v>14859</v>
      </c>
      <c r="K937" s="84">
        <v>45552</v>
      </c>
      <c r="L937" s="84">
        <v>45560</v>
      </c>
      <c r="M937" s="84">
        <v>45643</v>
      </c>
      <c r="N937" s="203" t="s">
        <v>14860</v>
      </c>
      <c r="O937" s="86">
        <v>10500000</v>
      </c>
      <c r="P937" s="203" t="s">
        <v>14861</v>
      </c>
      <c r="Q937" s="203" t="s">
        <v>14859</v>
      </c>
      <c r="R937" s="84">
        <v>45552</v>
      </c>
      <c r="S937" s="84">
        <v>45552</v>
      </c>
      <c r="T937" s="84"/>
      <c r="U937" s="84"/>
      <c r="V937" s="84"/>
      <c r="W937" s="203" t="s">
        <v>9457</v>
      </c>
    </row>
    <row r="938" spans="1:23" x14ac:dyDescent="0.3">
      <c r="A938" s="203" t="s">
        <v>1605</v>
      </c>
      <c r="B938" s="203" t="s">
        <v>1247</v>
      </c>
      <c r="C938" s="203" t="s">
        <v>14864</v>
      </c>
      <c r="D938" s="203" t="s">
        <v>14865</v>
      </c>
      <c r="E938" s="203" t="s">
        <v>14866</v>
      </c>
      <c r="F938" s="203" t="s">
        <v>9451</v>
      </c>
      <c r="G938" s="203" t="s">
        <v>14866</v>
      </c>
      <c r="H938" s="203" t="s">
        <v>14867</v>
      </c>
      <c r="I938" s="203" t="s">
        <v>9482</v>
      </c>
      <c r="J938" s="203" t="s">
        <v>14868</v>
      </c>
      <c r="K938" s="84">
        <v>46232</v>
      </c>
      <c r="L938" s="84"/>
      <c r="M938" s="84">
        <v>46384</v>
      </c>
      <c r="N938" s="203" t="s">
        <v>14869</v>
      </c>
      <c r="O938" s="86">
        <v>21466750</v>
      </c>
      <c r="P938" s="203" t="s">
        <v>14870</v>
      </c>
      <c r="Q938" s="203" t="s">
        <v>14868</v>
      </c>
      <c r="R938" s="84">
        <v>46231</v>
      </c>
      <c r="S938" s="84">
        <v>46231</v>
      </c>
      <c r="T938" s="84"/>
      <c r="U938" s="84"/>
      <c r="V938" s="84"/>
      <c r="W938" s="203" t="s">
        <v>9457</v>
      </c>
    </row>
    <row r="939" spans="1:23" x14ac:dyDescent="0.3">
      <c r="A939" s="203" t="s">
        <v>1505</v>
      </c>
      <c r="B939" s="203" t="s">
        <v>1246</v>
      </c>
      <c r="C939" s="203" t="s">
        <v>14993</v>
      </c>
      <c r="D939" s="203" t="s">
        <v>14994</v>
      </c>
      <c r="E939" s="203" t="s">
        <v>14995</v>
      </c>
      <c r="F939" s="203" t="s">
        <v>9451</v>
      </c>
      <c r="G939" s="203" t="s">
        <v>14995</v>
      </c>
      <c r="H939" s="203" t="s">
        <v>14996</v>
      </c>
      <c r="I939" s="203" t="s">
        <v>9504</v>
      </c>
      <c r="J939" s="203" t="s">
        <v>14997</v>
      </c>
      <c r="K939" s="84">
        <v>45797</v>
      </c>
      <c r="L939" s="84">
        <v>45797</v>
      </c>
      <c r="M939" s="84">
        <v>46022</v>
      </c>
      <c r="N939" s="203" t="s">
        <v>14998</v>
      </c>
      <c r="O939" s="86">
        <v>29499337</v>
      </c>
      <c r="P939" s="203" t="s">
        <v>14999</v>
      </c>
      <c r="Q939" s="203" t="s">
        <v>14997</v>
      </c>
      <c r="R939" s="84">
        <v>45797</v>
      </c>
      <c r="S939" s="84">
        <v>45797</v>
      </c>
      <c r="T939" s="84"/>
      <c r="U939" s="84"/>
      <c r="V939" s="84"/>
      <c r="W939" s="203" t="s">
        <v>9457</v>
      </c>
    </row>
    <row r="940" spans="1:23" x14ac:dyDescent="0.3">
      <c r="A940" s="203" t="s">
        <v>1433</v>
      </c>
      <c r="B940" s="203" t="s">
        <v>1246</v>
      </c>
      <c r="C940" s="203" t="s">
        <v>14871</v>
      </c>
      <c r="D940" s="203" t="s">
        <v>14872</v>
      </c>
      <c r="E940" s="203" t="s">
        <v>14873</v>
      </c>
      <c r="F940" s="203" t="s">
        <v>9451</v>
      </c>
      <c r="G940" s="203" t="s">
        <v>14873</v>
      </c>
      <c r="H940" s="203" t="s">
        <v>14874</v>
      </c>
      <c r="I940" s="203" t="s">
        <v>9462</v>
      </c>
      <c r="J940" s="203" t="s">
        <v>14875</v>
      </c>
      <c r="K940" s="84">
        <v>45851</v>
      </c>
      <c r="L940" s="84">
        <v>45852</v>
      </c>
      <c r="M940" s="84">
        <v>45974</v>
      </c>
      <c r="N940" s="203" t="s">
        <v>13801</v>
      </c>
      <c r="O940" s="86">
        <v>10562964</v>
      </c>
      <c r="P940" s="203" t="s">
        <v>14876</v>
      </c>
      <c r="Q940" s="203" t="s">
        <v>14875</v>
      </c>
      <c r="R940" s="84">
        <v>45848</v>
      </c>
      <c r="S940" s="84">
        <v>45848</v>
      </c>
      <c r="T940" s="84"/>
      <c r="U940" s="84"/>
      <c r="V940" s="84"/>
      <c r="W940" s="203" t="s">
        <v>9457</v>
      </c>
    </row>
    <row r="941" spans="1:23" x14ac:dyDescent="0.3">
      <c r="A941" s="203" t="s">
        <v>1754</v>
      </c>
      <c r="B941" s="203" t="s">
        <v>1247</v>
      </c>
      <c r="C941" s="203" t="s">
        <v>33951</v>
      </c>
      <c r="D941" s="203" t="s">
        <v>33952</v>
      </c>
      <c r="E941" s="203" t="s">
        <v>33953</v>
      </c>
      <c r="F941" s="203" t="s">
        <v>9451</v>
      </c>
      <c r="G941" s="203" t="s">
        <v>33953</v>
      </c>
      <c r="H941" s="203" t="s">
        <v>33954</v>
      </c>
      <c r="I941" s="203" t="s">
        <v>9482</v>
      </c>
      <c r="J941" s="203" t="s">
        <v>33955</v>
      </c>
      <c r="K941" s="84">
        <v>46254</v>
      </c>
      <c r="L941" s="84"/>
      <c r="M941" s="84">
        <v>46387</v>
      </c>
      <c r="N941" s="203" t="s">
        <v>33956</v>
      </c>
      <c r="O941" s="86">
        <v>22000000</v>
      </c>
      <c r="P941" s="203" t="s">
        <v>33957</v>
      </c>
      <c r="Q941" s="203" t="s">
        <v>33955</v>
      </c>
      <c r="R941" s="84">
        <v>46253</v>
      </c>
      <c r="S941" s="84">
        <v>46253</v>
      </c>
      <c r="T941" s="84"/>
      <c r="U941" s="84"/>
      <c r="V941" s="84"/>
      <c r="W941" s="203" t="s">
        <v>9457</v>
      </c>
    </row>
    <row r="942" spans="1:23" x14ac:dyDescent="0.3">
      <c r="A942" s="203" t="s">
        <v>1655</v>
      </c>
      <c r="B942" s="203" t="s">
        <v>1247</v>
      </c>
      <c r="C942" s="203" t="s">
        <v>15000</v>
      </c>
      <c r="D942" s="203" t="s">
        <v>15001</v>
      </c>
      <c r="E942" s="203" t="s">
        <v>15002</v>
      </c>
      <c r="F942" s="203" t="s">
        <v>9451</v>
      </c>
      <c r="G942" s="203" t="s">
        <v>15002</v>
      </c>
      <c r="H942" s="203" t="s">
        <v>15003</v>
      </c>
      <c r="I942" s="203" t="s">
        <v>9453</v>
      </c>
      <c r="J942" s="203" t="s">
        <v>15004</v>
      </c>
      <c r="K942" s="84">
        <v>46052</v>
      </c>
      <c r="L942" s="84">
        <v>46052</v>
      </c>
      <c r="M942" s="84">
        <v>46171</v>
      </c>
      <c r="N942" s="203" t="s">
        <v>15005</v>
      </c>
      <c r="O942" s="86">
        <v>13317592</v>
      </c>
      <c r="P942" s="203" t="s">
        <v>15006</v>
      </c>
      <c r="Q942" s="203" t="s">
        <v>15004</v>
      </c>
      <c r="R942" s="84">
        <v>46052</v>
      </c>
      <c r="S942" s="84">
        <v>46052</v>
      </c>
      <c r="T942" s="84"/>
      <c r="U942" s="84"/>
      <c r="V942" s="84"/>
      <c r="W942" s="203" t="s">
        <v>9457</v>
      </c>
    </row>
    <row r="943" spans="1:23" x14ac:dyDescent="0.3">
      <c r="A943" s="203" t="s">
        <v>1509</v>
      </c>
      <c r="B943" s="203" t="s">
        <v>1245</v>
      </c>
      <c r="C943" s="203" t="s">
        <v>15007</v>
      </c>
      <c r="D943" s="203" t="s">
        <v>9471</v>
      </c>
      <c r="E943" s="203" t="s">
        <v>10133</v>
      </c>
      <c r="F943" s="203" t="s">
        <v>9451</v>
      </c>
      <c r="G943" s="203"/>
      <c r="H943" s="203"/>
      <c r="I943" s="203"/>
      <c r="J943" s="203"/>
      <c r="K943" s="84"/>
      <c r="L943" s="84"/>
      <c r="M943" s="84"/>
      <c r="N943" s="203"/>
      <c r="O943" s="86"/>
      <c r="P943" s="203"/>
      <c r="Q943" s="203"/>
      <c r="R943" s="84">
        <v>45936</v>
      </c>
      <c r="S943" s="84">
        <v>45936</v>
      </c>
      <c r="T943" s="84">
        <v>45960</v>
      </c>
      <c r="U943" s="84">
        <v>45960</v>
      </c>
      <c r="V943" s="84">
        <v>45979</v>
      </c>
      <c r="W943" s="203" t="s">
        <v>9723</v>
      </c>
    </row>
    <row r="944" spans="1:23" x14ac:dyDescent="0.3">
      <c r="A944" s="203" t="s">
        <v>5454</v>
      </c>
      <c r="B944" s="203" t="s">
        <v>1245</v>
      </c>
      <c r="C944" s="203" t="s">
        <v>15019</v>
      </c>
      <c r="D944" s="203" t="s">
        <v>15020</v>
      </c>
      <c r="E944" s="203" t="s">
        <v>15021</v>
      </c>
      <c r="F944" s="203" t="s">
        <v>9451</v>
      </c>
      <c r="G944" s="203" t="s">
        <v>15021</v>
      </c>
      <c r="H944" s="203" t="s">
        <v>15022</v>
      </c>
      <c r="I944" s="203" t="s">
        <v>9453</v>
      </c>
      <c r="J944" s="203" t="s">
        <v>15023</v>
      </c>
      <c r="K944" s="84">
        <v>45551</v>
      </c>
      <c r="L944" s="84">
        <v>45552</v>
      </c>
      <c r="M944" s="84">
        <v>45642</v>
      </c>
      <c r="N944" s="203" t="s">
        <v>15024</v>
      </c>
      <c r="O944" s="86">
        <v>6000000</v>
      </c>
      <c r="P944" s="203" t="s">
        <v>15025</v>
      </c>
      <c r="Q944" s="203" t="s">
        <v>15023</v>
      </c>
      <c r="R944" s="84">
        <v>45548</v>
      </c>
      <c r="S944" s="84">
        <v>45548</v>
      </c>
      <c r="T944" s="84"/>
      <c r="U944" s="84"/>
      <c r="V944" s="84"/>
      <c r="W944" s="203" t="s">
        <v>9457</v>
      </c>
    </row>
    <row r="945" spans="1:23" x14ac:dyDescent="0.3">
      <c r="A945" s="203" t="s">
        <v>1572</v>
      </c>
      <c r="B945" s="203" t="s">
        <v>1246</v>
      </c>
      <c r="C945" s="203" t="s">
        <v>14884</v>
      </c>
      <c r="D945" s="203" t="s">
        <v>14885</v>
      </c>
      <c r="E945" s="203" t="s">
        <v>14886</v>
      </c>
      <c r="F945" s="203" t="s">
        <v>9451</v>
      </c>
      <c r="G945" s="203" t="s">
        <v>14886</v>
      </c>
      <c r="H945" s="203" t="s">
        <v>14887</v>
      </c>
      <c r="I945" s="203" t="s">
        <v>9453</v>
      </c>
      <c r="J945" s="203" t="s">
        <v>14888</v>
      </c>
      <c r="K945" s="84">
        <v>45926</v>
      </c>
      <c r="L945" s="84">
        <v>45929</v>
      </c>
      <c r="M945" s="84">
        <v>46019</v>
      </c>
      <c r="N945" s="203" t="s">
        <v>14889</v>
      </c>
      <c r="O945" s="86">
        <v>10500000</v>
      </c>
      <c r="P945" s="203" t="s">
        <v>14890</v>
      </c>
      <c r="Q945" s="203" t="s">
        <v>14888</v>
      </c>
      <c r="R945" s="84">
        <v>45926</v>
      </c>
      <c r="S945" s="84">
        <v>45926</v>
      </c>
      <c r="T945" s="84"/>
      <c r="U945" s="84"/>
      <c r="V945" s="84"/>
      <c r="W945" s="203" t="s">
        <v>9457</v>
      </c>
    </row>
    <row r="946" spans="1:23" x14ac:dyDescent="0.3">
      <c r="A946" s="203" t="s">
        <v>3253</v>
      </c>
      <c r="B946" s="203" t="s">
        <v>1245</v>
      </c>
      <c r="C946" s="203" t="s">
        <v>15026</v>
      </c>
      <c r="D946" s="203" t="s">
        <v>15027</v>
      </c>
      <c r="E946" s="203" t="s">
        <v>15028</v>
      </c>
      <c r="F946" s="203" t="s">
        <v>9451</v>
      </c>
      <c r="G946" s="203" t="s">
        <v>15028</v>
      </c>
      <c r="H946" s="203" t="s">
        <v>15029</v>
      </c>
      <c r="I946" s="203" t="s">
        <v>9462</v>
      </c>
      <c r="J946" s="203" t="s">
        <v>15030</v>
      </c>
      <c r="K946" s="84">
        <v>45587</v>
      </c>
      <c r="L946" s="84">
        <v>45587</v>
      </c>
      <c r="M946" s="84">
        <v>45657</v>
      </c>
      <c r="N946" s="203" t="s">
        <v>12533</v>
      </c>
      <c r="O946" s="86">
        <v>9301593</v>
      </c>
      <c r="P946" s="203" t="s">
        <v>15031</v>
      </c>
      <c r="Q946" s="203" t="s">
        <v>15030</v>
      </c>
      <c r="R946" s="84">
        <v>45587</v>
      </c>
      <c r="S946" s="84">
        <v>45587</v>
      </c>
      <c r="T946" s="84"/>
      <c r="U946" s="84"/>
      <c r="V946" s="84"/>
      <c r="W946" s="203" t="s">
        <v>9457</v>
      </c>
    </row>
    <row r="947" spans="1:23" x14ac:dyDescent="0.3">
      <c r="A947" s="203" t="s">
        <v>1572</v>
      </c>
      <c r="B947" s="203" t="s">
        <v>1246</v>
      </c>
      <c r="C947" s="203" t="s">
        <v>14891</v>
      </c>
      <c r="D947" s="203" t="s">
        <v>14892</v>
      </c>
      <c r="E947" s="203" t="s">
        <v>14893</v>
      </c>
      <c r="F947" s="203" t="s">
        <v>9451</v>
      </c>
      <c r="G947" s="203" t="s">
        <v>14893</v>
      </c>
      <c r="H947" s="203" t="s">
        <v>14894</v>
      </c>
      <c r="I947" s="203" t="s">
        <v>9453</v>
      </c>
      <c r="J947" s="203" t="s">
        <v>14895</v>
      </c>
      <c r="K947" s="84">
        <v>45918</v>
      </c>
      <c r="L947" s="84">
        <v>45922</v>
      </c>
      <c r="M947" s="84">
        <v>46012</v>
      </c>
      <c r="N947" s="203" t="s">
        <v>14896</v>
      </c>
      <c r="O947" s="86">
        <v>10500000</v>
      </c>
      <c r="P947" s="203" t="s">
        <v>14897</v>
      </c>
      <c r="Q947" s="203" t="s">
        <v>14895</v>
      </c>
      <c r="R947" s="84">
        <v>45917</v>
      </c>
      <c r="S947" s="84">
        <v>45917</v>
      </c>
      <c r="T947" s="84"/>
      <c r="U947" s="84"/>
      <c r="V947" s="84"/>
      <c r="W947" s="203" t="s">
        <v>9457</v>
      </c>
    </row>
    <row r="948" spans="1:23" x14ac:dyDescent="0.3">
      <c r="A948" s="203" t="s">
        <v>5454</v>
      </c>
      <c r="B948" s="203" t="s">
        <v>1245</v>
      </c>
      <c r="C948" s="203" t="s">
        <v>15060</v>
      </c>
      <c r="D948" s="203" t="s">
        <v>15061</v>
      </c>
      <c r="E948" s="203" t="s">
        <v>15062</v>
      </c>
      <c r="F948" s="203" t="s">
        <v>9451</v>
      </c>
      <c r="G948" s="203" t="s">
        <v>15062</v>
      </c>
      <c r="H948" s="203" t="s">
        <v>15063</v>
      </c>
      <c r="I948" s="203" t="s">
        <v>9453</v>
      </c>
      <c r="J948" s="203" t="s">
        <v>15064</v>
      </c>
      <c r="K948" s="84">
        <v>45539</v>
      </c>
      <c r="L948" s="84">
        <v>45540</v>
      </c>
      <c r="M948" s="84">
        <v>45630</v>
      </c>
      <c r="N948" s="203" t="s">
        <v>15065</v>
      </c>
      <c r="O948" s="86">
        <v>12000000</v>
      </c>
      <c r="P948" s="203" t="s">
        <v>15066</v>
      </c>
      <c r="Q948" s="203" t="s">
        <v>15064</v>
      </c>
      <c r="R948" s="84">
        <v>45538</v>
      </c>
      <c r="S948" s="84">
        <v>45538</v>
      </c>
      <c r="T948" s="84"/>
      <c r="U948" s="84"/>
      <c r="V948" s="84"/>
      <c r="W948" s="203" t="s">
        <v>9457</v>
      </c>
    </row>
    <row r="949" spans="1:23" x14ac:dyDescent="0.3">
      <c r="A949" s="203" t="s">
        <v>1605</v>
      </c>
      <c r="B949" s="203" t="s">
        <v>1247</v>
      </c>
      <c r="C949" s="203" t="s">
        <v>14911</v>
      </c>
      <c r="D949" s="203" t="s">
        <v>14912</v>
      </c>
      <c r="E949" s="203" t="s">
        <v>14913</v>
      </c>
      <c r="F949" s="203" t="s">
        <v>9451</v>
      </c>
      <c r="G949" s="203" t="s">
        <v>14913</v>
      </c>
      <c r="H949" s="203" t="s">
        <v>14914</v>
      </c>
      <c r="I949" s="203" t="s">
        <v>9504</v>
      </c>
      <c r="J949" s="203" t="s">
        <v>14915</v>
      </c>
      <c r="K949" s="84">
        <v>46047</v>
      </c>
      <c r="L949" s="84">
        <v>46047</v>
      </c>
      <c r="M949" s="84">
        <v>46227</v>
      </c>
      <c r="N949" s="203" t="s">
        <v>10066</v>
      </c>
      <c r="O949" s="86">
        <v>31960242</v>
      </c>
      <c r="P949" s="203" t="s">
        <v>14916</v>
      </c>
      <c r="Q949" s="203" t="s">
        <v>14915</v>
      </c>
      <c r="R949" s="84">
        <v>46046</v>
      </c>
      <c r="S949" s="84">
        <v>46046</v>
      </c>
      <c r="T949" s="84"/>
      <c r="U949" s="84"/>
      <c r="V949" s="84"/>
      <c r="W949" s="203" t="s">
        <v>9457</v>
      </c>
    </row>
    <row r="950" spans="1:23" x14ac:dyDescent="0.3">
      <c r="A950" s="203" t="s">
        <v>5454</v>
      </c>
      <c r="B950" s="203" t="s">
        <v>1245</v>
      </c>
      <c r="C950" s="203" t="s">
        <v>14925</v>
      </c>
      <c r="D950" s="203" t="s">
        <v>14926</v>
      </c>
      <c r="E950" s="203" t="s">
        <v>14927</v>
      </c>
      <c r="F950" s="203" t="s">
        <v>9451</v>
      </c>
      <c r="G950" s="203" t="s">
        <v>14927</v>
      </c>
      <c r="H950" s="203" t="s">
        <v>14928</v>
      </c>
      <c r="I950" s="203" t="s">
        <v>9504</v>
      </c>
      <c r="J950" s="203" t="s">
        <v>14929</v>
      </c>
      <c r="K950" s="84">
        <v>45541</v>
      </c>
      <c r="L950" s="84">
        <v>45544</v>
      </c>
      <c r="M950" s="84">
        <v>45634</v>
      </c>
      <c r="N950" s="203" t="s">
        <v>14930</v>
      </c>
      <c r="O950" s="86">
        <v>10500000</v>
      </c>
      <c r="P950" s="203" t="s">
        <v>14931</v>
      </c>
      <c r="Q950" s="203" t="s">
        <v>14929</v>
      </c>
      <c r="R950" s="84">
        <v>45539</v>
      </c>
      <c r="S950" s="84">
        <v>45539</v>
      </c>
      <c r="T950" s="84"/>
      <c r="U950" s="84"/>
      <c r="V950" s="84"/>
      <c r="W950" s="203" t="s">
        <v>9457</v>
      </c>
    </row>
    <row r="951" spans="1:23" x14ac:dyDescent="0.3">
      <c r="A951" s="203" t="s">
        <v>5454</v>
      </c>
      <c r="B951" s="203" t="s">
        <v>1245</v>
      </c>
      <c r="C951" s="203" t="s">
        <v>14932</v>
      </c>
      <c r="D951" s="203" t="s">
        <v>14933</v>
      </c>
      <c r="E951" s="203" t="s">
        <v>14934</v>
      </c>
      <c r="F951" s="203" t="s">
        <v>9451</v>
      </c>
      <c r="G951" s="203" t="s">
        <v>14934</v>
      </c>
      <c r="H951" s="203" t="s">
        <v>14935</v>
      </c>
      <c r="I951" s="203" t="s">
        <v>9453</v>
      </c>
      <c r="J951" s="203" t="s">
        <v>14936</v>
      </c>
      <c r="K951" s="84">
        <v>45538</v>
      </c>
      <c r="L951" s="84">
        <v>45539</v>
      </c>
      <c r="M951" s="84">
        <v>45629</v>
      </c>
      <c r="N951" s="203" t="s">
        <v>14675</v>
      </c>
      <c r="O951" s="86">
        <v>18000000</v>
      </c>
      <c r="P951" s="203" t="s">
        <v>14937</v>
      </c>
      <c r="Q951" s="203" t="s">
        <v>14936</v>
      </c>
      <c r="R951" s="84">
        <v>45538</v>
      </c>
      <c r="S951" s="84">
        <v>45538</v>
      </c>
      <c r="T951" s="84"/>
      <c r="U951" s="84"/>
      <c r="V951" s="84"/>
      <c r="W951" s="203" t="s">
        <v>9457</v>
      </c>
    </row>
    <row r="952" spans="1:23" x14ac:dyDescent="0.3">
      <c r="A952" s="203" t="s">
        <v>1572</v>
      </c>
      <c r="B952" s="203" t="s">
        <v>1246</v>
      </c>
      <c r="C952" s="203" t="s">
        <v>15074</v>
      </c>
      <c r="D952" s="203" t="s">
        <v>15075</v>
      </c>
      <c r="E952" s="203" t="s">
        <v>15076</v>
      </c>
      <c r="F952" s="203" t="s">
        <v>9451</v>
      </c>
      <c r="G952" s="203" t="s">
        <v>15076</v>
      </c>
      <c r="H952" s="203" t="s">
        <v>15077</v>
      </c>
      <c r="I952" s="203" t="s">
        <v>9504</v>
      </c>
      <c r="J952" s="203" t="s">
        <v>15078</v>
      </c>
      <c r="K952" s="84">
        <v>45987</v>
      </c>
      <c r="L952" s="84">
        <v>45987</v>
      </c>
      <c r="M952" s="84">
        <v>46022</v>
      </c>
      <c r="N952" s="203" t="s">
        <v>15079</v>
      </c>
      <c r="O952" s="86">
        <v>6600000</v>
      </c>
      <c r="P952" s="203" t="s">
        <v>15080</v>
      </c>
      <c r="Q952" s="203" t="s">
        <v>15078</v>
      </c>
      <c r="R952" s="84">
        <v>45987</v>
      </c>
      <c r="S952" s="84">
        <v>45987</v>
      </c>
      <c r="T952" s="84"/>
      <c r="U952" s="84"/>
      <c r="V952" s="84"/>
      <c r="W952" s="203" t="s">
        <v>9457</v>
      </c>
    </row>
    <row r="953" spans="1:23" x14ac:dyDescent="0.3">
      <c r="A953" s="203" t="s">
        <v>2935</v>
      </c>
      <c r="B953" s="203" t="s">
        <v>1245</v>
      </c>
      <c r="C953" s="203" t="s">
        <v>14938</v>
      </c>
      <c r="D953" s="203" t="s">
        <v>14939</v>
      </c>
      <c r="E953" s="203" t="s">
        <v>14940</v>
      </c>
      <c r="F953" s="203" t="s">
        <v>9451</v>
      </c>
      <c r="G953" s="203" t="s">
        <v>14940</v>
      </c>
      <c r="H953" s="203" t="s">
        <v>14941</v>
      </c>
      <c r="I953" s="203" t="s">
        <v>9462</v>
      </c>
      <c r="J953" s="203" t="s">
        <v>14942</v>
      </c>
      <c r="K953" s="84">
        <v>45362</v>
      </c>
      <c r="L953" s="84">
        <v>45362</v>
      </c>
      <c r="M953" s="84">
        <v>45545</v>
      </c>
      <c r="N953" s="203" t="s">
        <v>10032</v>
      </c>
      <c r="O953" s="86">
        <v>12622590</v>
      </c>
      <c r="P953" s="203" t="s">
        <v>14943</v>
      </c>
      <c r="Q953" s="203" t="s">
        <v>14944</v>
      </c>
      <c r="R953" s="84">
        <v>45359</v>
      </c>
      <c r="S953" s="84">
        <v>45359</v>
      </c>
      <c r="T953" s="84"/>
      <c r="U953" s="84"/>
      <c r="V953" s="84"/>
      <c r="W953" s="203" t="s">
        <v>9457</v>
      </c>
    </row>
    <row r="954" spans="1:23" x14ac:dyDescent="0.3">
      <c r="A954" s="203" t="s">
        <v>1572</v>
      </c>
      <c r="B954" s="203" t="s">
        <v>1246</v>
      </c>
      <c r="C954" s="203" t="s">
        <v>14945</v>
      </c>
      <c r="D954" s="203" t="s">
        <v>14946</v>
      </c>
      <c r="E954" s="203" t="s">
        <v>14947</v>
      </c>
      <c r="F954" s="203" t="s">
        <v>9451</v>
      </c>
      <c r="G954" s="203" t="s">
        <v>14947</v>
      </c>
      <c r="H954" s="203" t="s">
        <v>14948</v>
      </c>
      <c r="I954" s="203" t="s">
        <v>9453</v>
      </c>
      <c r="J954" s="203" t="s">
        <v>14949</v>
      </c>
      <c r="K954" s="84">
        <v>45932</v>
      </c>
      <c r="L954" s="84">
        <v>45933</v>
      </c>
      <c r="M954" s="84">
        <v>46022</v>
      </c>
      <c r="N954" s="203" t="s">
        <v>14950</v>
      </c>
      <c r="O954" s="86">
        <v>10442712</v>
      </c>
      <c r="P954" s="203" t="s">
        <v>14951</v>
      </c>
      <c r="Q954" s="203" t="s">
        <v>14949</v>
      </c>
      <c r="R954" s="84">
        <v>45932</v>
      </c>
      <c r="S954" s="84">
        <v>45932</v>
      </c>
      <c r="T954" s="84"/>
      <c r="U954" s="84"/>
      <c r="V954" s="84"/>
      <c r="W954" s="203" t="s">
        <v>9457</v>
      </c>
    </row>
    <row r="955" spans="1:23" x14ac:dyDescent="0.3">
      <c r="A955" s="203" t="s">
        <v>1572</v>
      </c>
      <c r="B955" s="203" t="s">
        <v>1246</v>
      </c>
      <c r="C955" s="203" t="s">
        <v>14952</v>
      </c>
      <c r="D955" s="203" t="s">
        <v>14953</v>
      </c>
      <c r="E955" s="203" t="s">
        <v>14954</v>
      </c>
      <c r="F955" s="203" t="s">
        <v>9451</v>
      </c>
      <c r="G955" s="203" t="s">
        <v>14954</v>
      </c>
      <c r="H955" s="203" t="s">
        <v>14955</v>
      </c>
      <c r="I955" s="203" t="s">
        <v>9504</v>
      </c>
      <c r="J955" s="203" t="s">
        <v>14956</v>
      </c>
      <c r="K955" s="84">
        <v>45931</v>
      </c>
      <c r="L955" s="84">
        <v>45933</v>
      </c>
      <c r="M955" s="84">
        <v>46021</v>
      </c>
      <c r="N955" s="203" t="s">
        <v>14957</v>
      </c>
      <c r="O955" s="86">
        <v>11733333</v>
      </c>
      <c r="P955" s="203" t="s">
        <v>14958</v>
      </c>
      <c r="Q955" s="203" t="s">
        <v>14956</v>
      </c>
      <c r="R955" s="84">
        <v>45930</v>
      </c>
      <c r="S955" s="84">
        <v>45930</v>
      </c>
      <c r="T955" s="84"/>
      <c r="U955" s="84"/>
      <c r="V955" s="84"/>
      <c r="W955" s="203" t="s">
        <v>9457</v>
      </c>
    </row>
    <row r="956" spans="1:23" x14ac:dyDescent="0.3">
      <c r="A956" s="203" t="s">
        <v>1688</v>
      </c>
      <c r="B956" s="203" t="s">
        <v>1246</v>
      </c>
      <c r="C956" s="203" t="s">
        <v>14959</v>
      </c>
      <c r="D956" s="203" t="s">
        <v>14960</v>
      </c>
      <c r="E956" s="203" t="s">
        <v>14961</v>
      </c>
      <c r="F956" s="203" t="s">
        <v>9451</v>
      </c>
      <c r="G956" s="203" t="s">
        <v>14961</v>
      </c>
      <c r="H956" s="203" t="s">
        <v>14962</v>
      </c>
      <c r="I956" s="203" t="s">
        <v>9453</v>
      </c>
      <c r="J956" s="203" t="s">
        <v>14963</v>
      </c>
      <c r="K956" s="84">
        <v>45754</v>
      </c>
      <c r="L956" s="84">
        <v>45754</v>
      </c>
      <c r="M956" s="84">
        <v>46017</v>
      </c>
      <c r="N956" s="203" t="s">
        <v>14964</v>
      </c>
      <c r="O956" s="86">
        <v>30168354</v>
      </c>
      <c r="P956" s="203" t="s">
        <v>14965</v>
      </c>
      <c r="Q956" s="203" t="s">
        <v>14966</v>
      </c>
      <c r="R956" s="84">
        <v>45751</v>
      </c>
      <c r="S956" s="84">
        <v>45751</v>
      </c>
      <c r="T956" s="84"/>
      <c r="U956" s="84"/>
      <c r="V956" s="84"/>
      <c r="W956" s="203" t="s">
        <v>9457</v>
      </c>
    </row>
    <row r="957" spans="1:23" x14ac:dyDescent="0.3">
      <c r="A957" s="203" t="s">
        <v>3699</v>
      </c>
      <c r="B957" s="203" t="s">
        <v>1245</v>
      </c>
      <c r="C957" s="203" t="s">
        <v>15094</v>
      </c>
      <c r="D957" s="203" t="s">
        <v>15095</v>
      </c>
      <c r="E957" s="203" t="s">
        <v>15096</v>
      </c>
      <c r="F957" s="203" t="s">
        <v>9451</v>
      </c>
      <c r="G957" s="203" t="s">
        <v>15096</v>
      </c>
      <c r="H957" s="203" t="s">
        <v>15097</v>
      </c>
      <c r="I957" s="203" t="s">
        <v>9462</v>
      </c>
      <c r="J957" s="203" t="s">
        <v>15098</v>
      </c>
      <c r="K957" s="84">
        <v>45406</v>
      </c>
      <c r="L957" s="84">
        <v>45407</v>
      </c>
      <c r="M957" s="84">
        <v>45588</v>
      </c>
      <c r="N957" s="203" t="s">
        <v>15099</v>
      </c>
      <c r="O957" s="86">
        <v>27237546</v>
      </c>
      <c r="P957" s="203" t="s">
        <v>15100</v>
      </c>
      <c r="Q957" s="203" t="s">
        <v>15098</v>
      </c>
      <c r="R957" s="84">
        <v>45405</v>
      </c>
      <c r="S957" s="84">
        <v>45405</v>
      </c>
      <c r="T957" s="84"/>
      <c r="U957" s="84"/>
      <c r="V957" s="84"/>
      <c r="W957" s="203" t="s">
        <v>9457</v>
      </c>
    </row>
    <row r="958" spans="1:23" x14ac:dyDescent="0.3">
      <c r="A958" s="203" t="s">
        <v>1605</v>
      </c>
      <c r="B958" s="203" t="s">
        <v>1247</v>
      </c>
      <c r="C958" s="203" t="s">
        <v>15101</v>
      </c>
      <c r="D958" s="203" t="s">
        <v>15102</v>
      </c>
      <c r="E958" s="203" t="s">
        <v>15103</v>
      </c>
      <c r="F958" s="203" t="s">
        <v>9451</v>
      </c>
      <c r="G958" s="203" t="s">
        <v>15103</v>
      </c>
      <c r="H958" s="203" t="s">
        <v>15104</v>
      </c>
      <c r="I958" s="203" t="s">
        <v>9504</v>
      </c>
      <c r="J958" s="203" t="s">
        <v>15105</v>
      </c>
      <c r="K958" s="84">
        <v>46047</v>
      </c>
      <c r="L958" s="84">
        <v>46049</v>
      </c>
      <c r="M958" s="84">
        <v>46229</v>
      </c>
      <c r="N958" s="203" t="s">
        <v>15106</v>
      </c>
      <c r="O958" s="86">
        <v>25760100</v>
      </c>
      <c r="P958" s="203" t="s">
        <v>15107</v>
      </c>
      <c r="Q958" s="203" t="s">
        <v>15105</v>
      </c>
      <c r="R958" s="84">
        <v>46047</v>
      </c>
      <c r="S958" s="84">
        <v>46047</v>
      </c>
      <c r="T958" s="84"/>
      <c r="U958" s="84"/>
      <c r="V958" s="84"/>
      <c r="W958" s="203" t="s">
        <v>9457</v>
      </c>
    </row>
    <row r="959" spans="1:23" x14ac:dyDescent="0.3">
      <c r="A959" s="203" t="s">
        <v>2940</v>
      </c>
      <c r="B959" s="203" t="s">
        <v>1245</v>
      </c>
      <c r="C959" s="203" t="s">
        <v>14988</v>
      </c>
      <c r="D959" s="203" t="s">
        <v>14989</v>
      </c>
      <c r="E959" s="203" t="s">
        <v>14990</v>
      </c>
      <c r="F959" s="203" t="s">
        <v>9451</v>
      </c>
      <c r="G959" s="203" t="s">
        <v>14990</v>
      </c>
      <c r="H959" s="203" t="s">
        <v>14991</v>
      </c>
      <c r="I959" s="203" t="s">
        <v>9462</v>
      </c>
      <c r="J959" s="203" t="s">
        <v>10031</v>
      </c>
      <c r="K959" s="84">
        <v>45582</v>
      </c>
      <c r="L959" s="84">
        <v>45582</v>
      </c>
      <c r="M959" s="84">
        <v>45657</v>
      </c>
      <c r="N959" s="203" t="s">
        <v>9618</v>
      </c>
      <c r="O959" s="86">
        <v>6601852</v>
      </c>
      <c r="P959" s="203" t="s">
        <v>14992</v>
      </c>
      <c r="Q959" s="203" t="s">
        <v>10031</v>
      </c>
      <c r="R959" s="84">
        <v>45581</v>
      </c>
      <c r="S959" s="84">
        <v>45581</v>
      </c>
      <c r="T959" s="84"/>
      <c r="U959" s="84"/>
      <c r="V959" s="84"/>
      <c r="W959" s="203" t="s">
        <v>9457</v>
      </c>
    </row>
    <row r="960" spans="1:23" x14ac:dyDescent="0.3">
      <c r="A960" s="203" t="s">
        <v>3253</v>
      </c>
      <c r="B960" s="203" t="s">
        <v>1245</v>
      </c>
      <c r="C960" s="203" t="s">
        <v>15115</v>
      </c>
      <c r="D960" s="203" t="s">
        <v>15116</v>
      </c>
      <c r="E960" s="203" t="s">
        <v>15117</v>
      </c>
      <c r="F960" s="203" t="s">
        <v>9451</v>
      </c>
      <c r="G960" s="203" t="s">
        <v>15117</v>
      </c>
      <c r="H960" s="203" t="s">
        <v>15118</v>
      </c>
      <c r="I960" s="203" t="s">
        <v>9462</v>
      </c>
      <c r="J960" s="203" t="s">
        <v>15119</v>
      </c>
      <c r="K960" s="84">
        <v>45597</v>
      </c>
      <c r="L960" s="84">
        <v>45597</v>
      </c>
      <c r="M960" s="84">
        <v>45657</v>
      </c>
      <c r="N960" s="203" t="s">
        <v>15120</v>
      </c>
      <c r="O960" s="86">
        <v>4908530</v>
      </c>
      <c r="P960" s="203" t="s">
        <v>15121</v>
      </c>
      <c r="Q960" s="203" t="s">
        <v>15119</v>
      </c>
      <c r="R960" s="84">
        <v>45597</v>
      </c>
      <c r="S960" s="84">
        <v>45597</v>
      </c>
      <c r="T960" s="84"/>
      <c r="U960" s="84"/>
      <c r="V960" s="84"/>
      <c r="W960" s="203" t="s">
        <v>9457</v>
      </c>
    </row>
    <row r="961" spans="1:23" x14ac:dyDescent="0.3">
      <c r="A961" s="203" t="s">
        <v>1724</v>
      </c>
      <c r="B961" s="203" t="s">
        <v>1247</v>
      </c>
      <c r="C961" s="203" t="s">
        <v>15008</v>
      </c>
      <c r="D961" s="203" t="s">
        <v>15009</v>
      </c>
      <c r="E961" s="203" t="s">
        <v>15010</v>
      </c>
      <c r="F961" s="203" t="s">
        <v>9451</v>
      </c>
      <c r="G961" s="203" t="s">
        <v>15010</v>
      </c>
      <c r="H961" s="203" t="s">
        <v>15011</v>
      </c>
      <c r="I961" s="203" t="s">
        <v>9453</v>
      </c>
      <c r="J961" s="203" t="s">
        <v>15012</v>
      </c>
      <c r="K961" s="84">
        <v>46052</v>
      </c>
      <c r="L961" s="84">
        <v>46052</v>
      </c>
      <c r="M961" s="84">
        <v>46202</v>
      </c>
      <c r="N961" s="203" t="s">
        <v>13641</v>
      </c>
      <c r="O961" s="86">
        <v>16646990</v>
      </c>
      <c r="P961" s="203" t="s">
        <v>15013</v>
      </c>
      <c r="Q961" s="203" t="s">
        <v>15012</v>
      </c>
      <c r="R961" s="84">
        <v>46051</v>
      </c>
      <c r="S961" s="84">
        <v>46051</v>
      </c>
      <c r="T961" s="84"/>
      <c r="U961" s="84"/>
      <c r="V961" s="84"/>
      <c r="W961" s="203" t="s">
        <v>9457</v>
      </c>
    </row>
    <row r="962" spans="1:23" x14ac:dyDescent="0.3">
      <c r="A962" s="203" t="s">
        <v>1467</v>
      </c>
      <c r="B962" s="203" t="s">
        <v>1247</v>
      </c>
      <c r="C962" s="203" t="s">
        <v>15128</v>
      </c>
      <c r="D962" s="203" t="s">
        <v>15129</v>
      </c>
      <c r="E962" s="203" t="s">
        <v>15130</v>
      </c>
      <c r="F962" s="203" t="s">
        <v>9451</v>
      </c>
      <c r="G962" s="203" t="s">
        <v>15130</v>
      </c>
      <c r="H962" s="203" t="s">
        <v>15131</v>
      </c>
      <c r="I962" s="203" t="s">
        <v>9453</v>
      </c>
      <c r="J962" s="203" t="s">
        <v>15132</v>
      </c>
      <c r="K962" s="84">
        <v>46042</v>
      </c>
      <c r="L962" s="84">
        <v>46043</v>
      </c>
      <c r="M962" s="84">
        <v>46223</v>
      </c>
      <c r="N962" s="203" t="s">
        <v>15133</v>
      </c>
      <c r="O962" s="86">
        <v>25760100</v>
      </c>
      <c r="P962" s="203" t="s">
        <v>15134</v>
      </c>
      <c r="Q962" s="203" t="s">
        <v>15132</v>
      </c>
      <c r="R962" s="84">
        <v>46041</v>
      </c>
      <c r="S962" s="84">
        <v>46041</v>
      </c>
      <c r="T962" s="84"/>
      <c r="U962" s="84"/>
      <c r="V962" s="84"/>
      <c r="W962" s="203" t="s">
        <v>9457</v>
      </c>
    </row>
    <row r="963" spans="1:23" x14ac:dyDescent="0.3">
      <c r="A963" s="203" t="s">
        <v>1505</v>
      </c>
      <c r="B963" s="203" t="s">
        <v>1246</v>
      </c>
      <c r="C963" s="203" t="s">
        <v>15014</v>
      </c>
      <c r="D963" s="203" t="s">
        <v>15015</v>
      </c>
      <c r="E963" s="203" t="s">
        <v>15016</v>
      </c>
      <c r="F963" s="203" t="s">
        <v>9451</v>
      </c>
      <c r="G963" s="203" t="s">
        <v>15016</v>
      </c>
      <c r="H963" s="203" t="s">
        <v>15017</v>
      </c>
      <c r="I963" s="203" t="s">
        <v>9462</v>
      </c>
      <c r="J963" s="203" t="s">
        <v>10475</v>
      </c>
      <c r="K963" s="84">
        <v>45712</v>
      </c>
      <c r="L963" s="84">
        <v>45713</v>
      </c>
      <c r="M963" s="84">
        <v>45893</v>
      </c>
      <c r="N963" s="203" t="s">
        <v>10476</v>
      </c>
      <c r="O963" s="86">
        <v>29675250</v>
      </c>
      <c r="P963" s="203" t="s">
        <v>15018</v>
      </c>
      <c r="Q963" s="203" t="s">
        <v>10475</v>
      </c>
      <c r="R963" s="84">
        <v>45712</v>
      </c>
      <c r="S963" s="84">
        <v>45712</v>
      </c>
      <c r="T963" s="84"/>
      <c r="U963" s="84"/>
      <c r="V963" s="84"/>
      <c r="W963" s="203" t="s">
        <v>9457</v>
      </c>
    </row>
    <row r="964" spans="1:23" x14ac:dyDescent="0.3">
      <c r="A964" s="203" t="s">
        <v>1572</v>
      </c>
      <c r="B964" s="203" t="s">
        <v>1246</v>
      </c>
      <c r="C964" s="203" t="s">
        <v>15135</v>
      </c>
      <c r="D964" s="203" t="s">
        <v>15136</v>
      </c>
      <c r="E964" s="203" t="s">
        <v>15137</v>
      </c>
      <c r="F964" s="203" t="s">
        <v>9451</v>
      </c>
      <c r="G964" s="203" t="s">
        <v>15137</v>
      </c>
      <c r="H964" s="203" t="s">
        <v>15138</v>
      </c>
      <c r="I964" s="203" t="s">
        <v>9453</v>
      </c>
      <c r="J964" s="203" t="s">
        <v>15139</v>
      </c>
      <c r="K964" s="84">
        <v>45915</v>
      </c>
      <c r="L964" s="84">
        <v>45916</v>
      </c>
      <c r="M964" s="84">
        <v>46006</v>
      </c>
      <c r="N964" s="203" t="s">
        <v>12070</v>
      </c>
      <c r="O964" s="86">
        <v>14400000</v>
      </c>
      <c r="P964" s="203" t="s">
        <v>15140</v>
      </c>
      <c r="Q964" s="203" t="s">
        <v>15139</v>
      </c>
      <c r="R964" s="84">
        <v>45915</v>
      </c>
      <c r="S964" s="84">
        <v>45915</v>
      </c>
      <c r="T964" s="84"/>
      <c r="U964" s="84"/>
      <c r="V964" s="84"/>
      <c r="W964" s="203" t="s">
        <v>9457</v>
      </c>
    </row>
    <row r="965" spans="1:23" x14ac:dyDescent="0.3">
      <c r="A965" s="203" t="s">
        <v>1754</v>
      </c>
      <c r="B965" s="203" t="s">
        <v>1247</v>
      </c>
      <c r="C965" s="203" t="s">
        <v>15032</v>
      </c>
      <c r="D965" s="203" t="s">
        <v>15033</v>
      </c>
      <c r="E965" s="203" t="s">
        <v>15034</v>
      </c>
      <c r="F965" s="203" t="s">
        <v>9451</v>
      </c>
      <c r="G965" s="203" t="s">
        <v>15034</v>
      </c>
      <c r="H965" s="203" t="s">
        <v>15035</v>
      </c>
      <c r="I965" s="203" t="s">
        <v>9453</v>
      </c>
      <c r="J965" s="203" t="s">
        <v>15036</v>
      </c>
      <c r="K965" s="84">
        <v>46037</v>
      </c>
      <c r="L965" s="84">
        <v>46037</v>
      </c>
      <c r="M965" s="84">
        <v>46279</v>
      </c>
      <c r="N965" s="203" t="s">
        <v>15037</v>
      </c>
      <c r="O965" s="86">
        <v>32000000</v>
      </c>
      <c r="P965" s="203" t="s">
        <v>15038</v>
      </c>
      <c r="Q965" s="203" t="s">
        <v>15036</v>
      </c>
      <c r="R965" s="84">
        <v>46036</v>
      </c>
      <c r="S965" s="84">
        <v>46036</v>
      </c>
      <c r="T965" s="84"/>
      <c r="U965" s="84"/>
      <c r="V965" s="84"/>
      <c r="W965" s="203" t="s">
        <v>9457</v>
      </c>
    </row>
    <row r="966" spans="1:23" x14ac:dyDescent="0.3">
      <c r="A966" s="203" t="s">
        <v>2935</v>
      </c>
      <c r="B966" s="203" t="s">
        <v>1245</v>
      </c>
      <c r="C966" s="203" t="s">
        <v>15039</v>
      </c>
      <c r="D966" s="203" t="s">
        <v>15040</v>
      </c>
      <c r="E966" s="203" t="s">
        <v>15041</v>
      </c>
      <c r="F966" s="203" t="s">
        <v>9451</v>
      </c>
      <c r="G966" s="203" t="s">
        <v>15041</v>
      </c>
      <c r="H966" s="203" t="s">
        <v>15042</v>
      </c>
      <c r="I966" s="203" t="s">
        <v>9462</v>
      </c>
      <c r="J966" s="203" t="s">
        <v>15043</v>
      </c>
      <c r="K966" s="84">
        <v>45387</v>
      </c>
      <c r="L966" s="84">
        <v>45390</v>
      </c>
      <c r="M966" s="84">
        <v>45572</v>
      </c>
      <c r="N966" s="203" t="s">
        <v>15044</v>
      </c>
      <c r="O966" s="86">
        <v>27237546</v>
      </c>
      <c r="P966" s="203" t="s">
        <v>15045</v>
      </c>
      <c r="Q966" s="203" t="s">
        <v>15046</v>
      </c>
      <c r="R966" s="84">
        <v>45387</v>
      </c>
      <c r="S966" s="84">
        <v>45387</v>
      </c>
      <c r="T966" s="84"/>
      <c r="U966" s="84"/>
      <c r="V966" s="84"/>
      <c r="W966" s="203" t="s">
        <v>9457</v>
      </c>
    </row>
    <row r="967" spans="1:23" x14ac:dyDescent="0.3">
      <c r="A967" s="203" t="s">
        <v>1665</v>
      </c>
      <c r="B967" s="203" t="s">
        <v>1247</v>
      </c>
      <c r="C967" s="203" t="s">
        <v>15141</v>
      </c>
      <c r="D967" s="203" t="s">
        <v>15142</v>
      </c>
      <c r="E967" s="203" t="s">
        <v>15143</v>
      </c>
      <c r="F967" s="203" t="s">
        <v>9451</v>
      </c>
      <c r="G967" s="203" t="s">
        <v>15143</v>
      </c>
      <c r="H967" s="203" t="s">
        <v>15144</v>
      </c>
      <c r="I967" s="203" t="s">
        <v>9453</v>
      </c>
      <c r="J967" s="203" t="s">
        <v>15145</v>
      </c>
      <c r="K967" s="84">
        <v>46051</v>
      </c>
      <c r="L967" s="84">
        <v>46051</v>
      </c>
      <c r="M967" s="84">
        <v>46201</v>
      </c>
      <c r="N967" s="203" t="s">
        <v>15146</v>
      </c>
      <c r="O967" s="86">
        <v>21074035</v>
      </c>
      <c r="P967" s="203" t="s">
        <v>15147</v>
      </c>
      <c r="Q967" s="203" t="s">
        <v>15145</v>
      </c>
      <c r="R967" s="84">
        <v>46050</v>
      </c>
      <c r="S967" s="84">
        <v>46050</v>
      </c>
      <c r="T967" s="84"/>
      <c r="U967" s="84"/>
      <c r="V967" s="84"/>
      <c r="W967" s="203" t="s">
        <v>9457</v>
      </c>
    </row>
    <row r="968" spans="1:23" x14ac:dyDescent="0.3">
      <c r="A968" s="203" t="s">
        <v>1505</v>
      </c>
      <c r="B968" s="203" t="s">
        <v>1246</v>
      </c>
      <c r="C968" s="203" t="s">
        <v>13336</v>
      </c>
      <c r="D968" s="203" t="s">
        <v>13337</v>
      </c>
      <c r="E968" s="203" t="s">
        <v>13338</v>
      </c>
      <c r="F968" s="203" t="s">
        <v>9451</v>
      </c>
      <c r="G968" s="203" t="s">
        <v>13338</v>
      </c>
      <c r="H968" s="203" t="s">
        <v>13339</v>
      </c>
      <c r="I968" s="203" t="s">
        <v>9462</v>
      </c>
      <c r="J968" s="203" t="s">
        <v>13340</v>
      </c>
      <c r="K968" s="84">
        <v>45900</v>
      </c>
      <c r="L968" s="84">
        <v>45901</v>
      </c>
      <c r="M968" s="84">
        <v>46019</v>
      </c>
      <c r="N968" s="203" t="s">
        <v>13341</v>
      </c>
      <c r="O968" s="86">
        <v>15945588</v>
      </c>
      <c r="P968" s="203" t="s">
        <v>13342</v>
      </c>
      <c r="Q968" s="203" t="s">
        <v>13340</v>
      </c>
      <c r="R968" s="84">
        <v>45898</v>
      </c>
      <c r="S968" s="84">
        <v>45898</v>
      </c>
      <c r="T968" s="84"/>
      <c r="U968" s="84"/>
      <c r="V968" s="84"/>
      <c r="W968" s="203" t="s">
        <v>9457</v>
      </c>
    </row>
    <row r="969" spans="1:23" x14ac:dyDescent="0.3">
      <c r="A969" s="203" t="s">
        <v>1418</v>
      </c>
      <c r="B969" s="203" t="s">
        <v>1246</v>
      </c>
      <c r="C969" s="203" t="s">
        <v>15148</v>
      </c>
      <c r="D969" s="203" t="s">
        <v>15149</v>
      </c>
      <c r="E969" s="203" t="s">
        <v>15150</v>
      </c>
      <c r="F969" s="203" t="s">
        <v>9451</v>
      </c>
      <c r="G969" s="203" t="s">
        <v>15150</v>
      </c>
      <c r="H969" s="203" t="s">
        <v>15151</v>
      </c>
      <c r="I969" s="203" t="s">
        <v>9504</v>
      </c>
      <c r="J969" s="203" t="s">
        <v>15152</v>
      </c>
      <c r="K969" s="84">
        <v>45924</v>
      </c>
      <c r="L969" s="84">
        <v>45929</v>
      </c>
      <c r="M969" s="84">
        <v>45999</v>
      </c>
      <c r="N969" s="203" t="s">
        <v>15153</v>
      </c>
      <c r="O969" s="86">
        <v>2117927127.4200001</v>
      </c>
      <c r="P969" s="203" t="s">
        <v>15154</v>
      </c>
      <c r="Q969" s="203" t="s">
        <v>15152</v>
      </c>
      <c r="R969" s="84">
        <v>45918</v>
      </c>
      <c r="S969" s="84">
        <v>45918</v>
      </c>
      <c r="T969" s="84">
        <v>45919</v>
      </c>
      <c r="U969" s="84">
        <v>45919</v>
      </c>
      <c r="V969" s="84">
        <v>45919</v>
      </c>
      <c r="W969" s="203" t="s">
        <v>9457</v>
      </c>
    </row>
    <row r="970" spans="1:23" x14ac:dyDescent="0.3">
      <c r="A970" s="203" t="s">
        <v>1665</v>
      </c>
      <c r="B970" s="203" t="s">
        <v>1247</v>
      </c>
      <c r="C970" s="203" t="s">
        <v>15047</v>
      </c>
      <c r="D970" s="203" t="s">
        <v>15048</v>
      </c>
      <c r="E970" s="203" t="s">
        <v>15049</v>
      </c>
      <c r="F970" s="203" t="s">
        <v>9451</v>
      </c>
      <c r="G970" s="203" t="s">
        <v>15049</v>
      </c>
      <c r="H970" s="203" t="s">
        <v>15050</v>
      </c>
      <c r="I970" s="203" t="s">
        <v>9453</v>
      </c>
      <c r="J970" s="203" t="s">
        <v>15051</v>
      </c>
      <c r="K970" s="84">
        <v>46048</v>
      </c>
      <c r="L970" s="84">
        <v>46049</v>
      </c>
      <c r="M970" s="84">
        <v>46138</v>
      </c>
      <c r="N970" s="203" t="s">
        <v>15052</v>
      </c>
      <c r="O970" s="86">
        <v>9000000</v>
      </c>
      <c r="P970" s="203" t="s">
        <v>15053</v>
      </c>
      <c r="Q970" s="203" t="s">
        <v>15051</v>
      </c>
      <c r="R970" s="84">
        <v>46048</v>
      </c>
      <c r="S970" s="84">
        <v>46048</v>
      </c>
      <c r="T970" s="84"/>
      <c r="U970" s="84"/>
      <c r="V970" s="84"/>
      <c r="W970" s="203" t="s">
        <v>9457</v>
      </c>
    </row>
    <row r="971" spans="1:23" x14ac:dyDescent="0.3">
      <c r="A971" s="203" t="s">
        <v>1688</v>
      </c>
      <c r="B971" s="203" t="s">
        <v>1246</v>
      </c>
      <c r="C971" s="203" t="s">
        <v>15054</v>
      </c>
      <c r="D971" s="203" t="s">
        <v>15055</v>
      </c>
      <c r="E971" s="203" t="s">
        <v>15056</v>
      </c>
      <c r="F971" s="203" t="s">
        <v>9451</v>
      </c>
      <c r="G971" s="203" t="s">
        <v>15056</v>
      </c>
      <c r="H971" s="203" t="s">
        <v>15057</v>
      </c>
      <c r="I971" s="203" t="s">
        <v>9453</v>
      </c>
      <c r="J971" s="203" t="s">
        <v>14963</v>
      </c>
      <c r="K971" s="84">
        <v>45744</v>
      </c>
      <c r="L971" s="84">
        <v>45747</v>
      </c>
      <c r="M971" s="84">
        <v>46021</v>
      </c>
      <c r="N971" s="203" t="s">
        <v>15058</v>
      </c>
      <c r="O971" s="86">
        <v>31328676</v>
      </c>
      <c r="P971" s="203" t="s">
        <v>15059</v>
      </c>
      <c r="Q971" s="203" t="s">
        <v>14966</v>
      </c>
      <c r="R971" s="84">
        <v>45743</v>
      </c>
      <c r="S971" s="84">
        <v>45743</v>
      </c>
      <c r="T971" s="84"/>
      <c r="U971" s="84"/>
      <c r="V971" s="84"/>
      <c r="W971" s="203" t="s">
        <v>9457</v>
      </c>
    </row>
    <row r="972" spans="1:23" x14ac:dyDescent="0.3">
      <c r="A972" s="203" t="s">
        <v>1541</v>
      </c>
      <c r="B972" s="203" t="s">
        <v>1246</v>
      </c>
      <c r="C972" s="203" t="s">
        <v>15167</v>
      </c>
      <c r="D972" s="203" t="s">
        <v>15168</v>
      </c>
      <c r="E972" s="203" t="s">
        <v>15169</v>
      </c>
      <c r="F972" s="203" t="s">
        <v>9451</v>
      </c>
      <c r="G972" s="203" t="s">
        <v>15169</v>
      </c>
      <c r="H972" s="203" t="s">
        <v>15170</v>
      </c>
      <c r="I972" s="203" t="s">
        <v>9453</v>
      </c>
      <c r="J972" s="203" t="s">
        <v>15171</v>
      </c>
      <c r="K972" s="84">
        <v>45985</v>
      </c>
      <c r="L972" s="84">
        <v>45988</v>
      </c>
      <c r="M972" s="84">
        <v>46061</v>
      </c>
      <c r="N972" s="203" t="s">
        <v>15172</v>
      </c>
      <c r="O972" s="86">
        <v>235577005</v>
      </c>
      <c r="P972" s="203" t="s">
        <v>15173</v>
      </c>
      <c r="Q972" s="203" t="s">
        <v>15174</v>
      </c>
      <c r="R972" s="84">
        <v>45985</v>
      </c>
      <c r="S972" s="84">
        <v>45985</v>
      </c>
      <c r="T972" s="84"/>
      <c r="U972" s="84"/>
      <c r="V972" s="84"/>
      <c r="W972" s="203" t="s">
        <v>9457</v>
      </c>
    </row>
    <row r="973" spans="1:23" x14ac:dyDescent="0.3">
      <c r="A973" s="203" t="s">
        <v>3024</v>
      </c>
      <c r="B973" s="203" t="s">
        <v>1245</v>
      </c>
      <c r="C973" s="203" t="s">
        <v>15175</v>
      </c>
      <c r="D973" s="203" t="s">
        <v>9471</v>
      </c>
      <c r="E973" s="203" t="s">
        <v>12459</v>
      </c>
      <c r="F973" s="203" t="s">
        <v>9451</v>
      </c>
      <c r="G973" s="203"/>
      <c r="H973" s="203"/>
      <c r="I973" s="203"/>
      <c r="J973" s="203"/>
      <c r="K973" s="84"/>
      <c r="L973" s="84"/>
      <c r="M973" s="84"/>
      <c r="N973" s="203"/>
      <c r="O973" s="86"/>
      <c r="P973" s="203"/>
      <c r="Q973" s="203"/>
      <c r="R973" s="84">
        <v>45512</v>
      </c>
      <c r="S973" s="84">
        <v>45512</v>
      </c>
      <c r="T973" s="84">
        <v>45520</v>
      </c>
      <c r="U973" s="84">
        <v>45520</v>
      </c>
      <c r="V973" s="84">
        <v>45520</v>
      </c>
      <c r="W973" s="203" t="s">
        <v>9723</v>
      </c>
    </row>
    <row r="974" spans="1:23" x14ac:dyDescent="0.3">
      <c r="A974" s="203" t="s">
        <v>1572</v>
      </c>
      <c r="B974" s="203" t="s">
        <v>1246</v>
      </c>
      <c r="C974" s="203" t="s">
        <v>15067</v>
      </c>
      <c r="D974" s="203" t="s">
        <v>15068</v>
      </c>
      <c r="E974" s="203" t="s">
        <v>15069</v>
      </c>
      <c r="F974" s="203" t="s">
        <v>9451</v>
      </c>
      <c r="G974" s="203" t="s">
        <v>15069</v>
      </c>
      <c r="H974" s="203" t="s">
        <v>15070</v>
      </c>
      <c r="I974" s="203" t="s">
        <v>9453</v>
      </c>
      <c r="J974" s="203" t="s">
        <v>15071</v>
      </c>
      <c r="K974" s="84">
        <v>45931</v>
      </c>
      <c r="L974" s="84">
        <v>45931</v>
      </c>
      <c r="M974" s="84">
        <v>46021</v>
      </c>
      <c r="N974" s="203" t="s">
        <v>15072</v>
      </c>
      <c r="O974" s="86">
        <v>9274089</v>
      </c>
      <c r="P974" s="203" t="s">
        <v>15073</v>
      </c>
      <c r="Q974" s="203" t="s">
        <v>15071</v>
      </c>
      <c r="R974" s="84">
        <v>45928</v>
      </c>
      <c r="S974" s="84">
        <v>45928</v>
      </c>
      <c r="T974" s="84"/>
      <c r="U974" s="84"/>
      <c r="V974" s="84"/>
      <c r="W974" s="203" t="s">
        <v>9457</v>
      </c>
    </row>
    <row r="975" spans="1:23" x14ac:dyDescent="0.3">
      <c r="A975" s="203" t="s">
        <v>1605</v>
      </c>
      <c r="B975" s="203" t="s">
        <v>1247</v>
      </c>
      <c r="C975" s="203" t="s">
        <v>15182</v>
      </c>
      <c r="D975" s="203" t="s">
        <v>15183</v>
      </c>
      <c r="E975" s="203" t="s">
        <v>15184</v>
      </c>
      <c r="F975" s="203" t="s">
        <v>9451</v>
      </c>
      <c r="G975" s="203" t="s">
        <v>15184</v>
      </c>
      <c r="H975" s="203" t="s">
        <v>15185</v>
      </c>
      <c r="I975" s="203" t="s">
        <v>9482</v>
      </c>
      <c r="J975" s="203" t="s">
        <v>15186</v>
      </c>
      <c r="K975" s="84">
        <v>46228</v>
      </c>
      <c r="L975" s="84"/>
      <c r="M975" s="84">
        <v>46379</v>
      </c>
      <c r="N975" s="203" t="s">
        <v>10387</v>
      </c>
      <c r="O975" s="86">
        <v>26633535</v>
      </c>
      <c r="P975" s="203" t="s">
        <v>15187</v>
      </c>
      <c r="Q975" s="203" t="s">
        <v>15186</v>
      </c>
      <c r="R975" s="84">
        <v>46227</v>
      </c>
      <c r="S975" s="84">
        <v>46227</v>
      </c>
      <c r="T975" s="84"/>
      <c r="U975" s="84"/>
      <c r="V975" s="84"/>
      <c r="W975" s="203" t="s">
        <v>9457</v>
      </c>
    </row>
    <row r="976" spans="1:23" x14ac:dyDescent="0.3">
      <c r="A976" s="203" t="s">
        <v>3328</v>
      </c>
      <c r="B976" s="203" t="s">
        <v>2948</v>
      </c>
      <c r="C976" s="203" t="s">
        <v>15195</v>
      </c>
      <c r="D976" s="203" t="s">
        <v>9471</v>
      </c>
      <c r="E976" s="203" t="s">
        <v>15196</v>
      </c>
      <c r="F976" s="203" t="s">
        <v>9451</v>
      </c>
      <c r="G976" s="203"/>
      <c r="H976" s="203"/>
      <c r="I976" s="203"/>
      <c r="J976" s="203"/>
      <c r="K976" s="84"/>
      <c r="L976" s="84"/>
      <c r="M976" s="84"/>
      <c r="N976" s="203"/>
      <c r="O976" s="86"/>
      <c r="P976" s="203"/>
      <c r="Q976" s="203"/>
      <c r="R976" s="84">
        <v>45051</v>
      </c>
      <c r="S976" s="84">
        <v>45051</v>
      </c>
      <c r="T976" s="84">
        <v>45065</v>
      </c>
      <c r="U976" s="84">
        <v>45065</v>
      </c>
      <c r="V976" s="84">
        <v>45065</v>
      </c>
      <c r="W976" s="203" t="s">
        <v>9723</v>
      </c>
    </row>
    <row r="977" spans="1:23" x14ac:dyDescent="0.3">
      <c r="A977" s="203" t="s">
        <v>1476</v>
      </c>
      <c r="B977" s="203" t="s">
        <v>1246</v>
      </c>
      <c r="C977" s="203" t="s">
        <v>15081</v>
      </c>
      <c r="D977" s="203" t="s">
        <v>15082</v>
      </c>
      <c r="E977" s="203" t="s">
        <v>15083</v>
      </c>
      <c r="F977" s="203" t="s">
        <v>9451</v>
      </c>
      <c r="G977" s="203" t="s">
        <v>15083</v>
      </c>
      <c r="H977" s="203" t="s">
        <v>15084</v>
      </c>
      <c r="I977" s="203" t="s">
        <v>9462</v>
      </c>
      <c r="J977" s="203" t="s">
        <v>10942</v>
      </c>
      <c r="K977" s="84">
        <v>45702</v>
      </c>
      <c r="L977" s="84">
        <v>45705</v>
      </c>
      <c r="M977" s="84">
        <v>45885</v>
      </c>
      <c r="N977" s="203" t="s">
        <v>15085</v>
      </c>
      <c r="O977" s="86">
        <v>14725590</v>
      </c>
      <c r="P977" s="203" t="s">
        <v>15086</v>
      </c>
      <c r="Q977" s="203" t="s">
        <v>10942</v>
      </c>
      <c r="R977" s="84">
        <v>45701</v>
      </c>
      <c r="S977" s="84">
        <v>45701</v>
      </c>
      <c r="T977" s="84"/>
      <c r="U977" s="84"/>
      <c r="V977" s="84"/>
      <c r="W977" s="203" t="s">
        <v>9457</v>
      </c>
    </row>
    <row r="978" spans="1:23" x14ac:dyDescent="0.3">
      <c r="A978" s="203" t="s">
        <v>5454</v>
      </c>
      <c r="B978" s="203" t="s">
        <v>1245</v>
      </c>
      <c r="C978" s="203" t="s">
        <v>15087</v>
      </c>
      <c r="D978" s="203" t="s">
        <v>15088</v>
      </c>
      <c r="E978" s="203" t="s">
        <v>15089</v>
      </c>
      <c r="F978" s="203" t="s">
        <v>9451</v>
      </c>
      <c r="G978" s="203" t="s">
        <v>15089</v>
      </c>
      <c r="H978" s="203" t="s">
        <v>15090</v>
      </c>
      <c r="I978" s="203" t="s">
        <v>9533</v>
      </c>
      <c r="J978" s="203" t="s">
        <v>15091</v>
      </c>
      <c r="K978" s="84">
        <v>45562</v>
      </c>
      <c r="L978" s="84">
        <v>45562</v>
      </c>
      <c r="M978" s="84">
        <v>45652</v>
      </c>
      <c r="N978" s="203" t="s">
        <v>15092</v>
      </c>
      <c r="O978" s="86">
        <v>15000000</v>
      </c>
      <c r="P978" s="203" t="s">
        <v>15093</v>
      </c>
      <c r="Q978" s="203" t="s">
        <v>15091</v>
      </c>
      <c r="R978" s="84">
        <v>45562</v>
      </c>
      <c r="S978" s="84">
        <v>45562</v>
      </c>
      <c r="T978" s="84"/>
      <c r="U978" s="84"/>
      <c r="V978" s="84"/>
      <c r="W978" s="203" t="s">
        <v>9457</v>
      </c>
    </row>
    <row r="979" spans="1:23" x14ac:dyDescent="0.3">
      <c r="A979" s="203" t="s">
        <v>1519</v>
      </c>
      <c r="B979" s="203" t="s">
        <v>1245</v>
      </c>
      <c r="C979" s="203" t="s">
        <v>15203</v>
      </c>
      <c r="D979" s="203" t="s">
        <v>15204</v>
      </c>
      <c r="E979" s="203" t="s">
        <v>15205</v>
      </c>
      <c r="F979" s="203" t="s">
        <v>9451</v>
      </c>
      <c r="G979" s="203" t="s">
        <v>15205</v>
      </c>
      <c r="H979" s="203" t="s">
        <v>15206</v>
      </c>
      <c r="I979" s="203" t="s">
        <v>9462</v>
      </c>
      <c r="J979" s="203" t="s">
        <v>15207</v>
      </c>
      <c r="K979" s="84">
        <v>45653</v>
      </c>
      <c r="L979" s="84">
        <v>45656</v>
      </c>
      <c r="M979" s="84">
        <v>45838</v>
      </c>
      <c r="N979" s="203" t="s">
        <v>15208</v>
      </c>
      <c r="O979" s="86">
        <v>511864230</v>
      </c>
      <c r="P979" s="203" t="s">
        <v>15209</v>
      </c>
      <c r="Q979" s="203" t="s">
        <v>15207</v>
      </c>
      <c r="R979" s="84">
        <v>45643</v>
      </c>
      <c r="S979" s="84">
        <v>45643</v>
      </c>
      <c r="T979" s="84">
        <v>45644</v>
      </c>
      <c r="U979" s="84">
        <v>45644</v>
      </c>
      <c r="V979" s="84">
        <v>45644</v>
      </c>
      <c r="W979" s="203" t="s">
        <v>9457</v>
      </c>
    </row>
    <row r="980" spans="1:23" x14ac:dyDescent="0.3">
      <c r="A980" s="203" t="s">
        <v>1476</v>
      </c>
      <c r="B980" s="203" t="s">
        <v>1246</v>
      </c>
      <c r="C980" s="203" t="s">
        <v>15216</v>
      </c>
      <c r="D980" s="203" t="s">
        <v>15217</v>
      </c>
      <c r="E980" s="203" t="s">
        <v>15218</v>
      </c>
      <c r="F980" s="203" t="s">
        <v>9451</v>
      </c>
      <c r="G980" s="203" t="s">
        <v>15218</v>
      </c>
      <c r="H980" s="203" t="s">
        <v>15219</v>
      </c>
      <c r="I980" s="203" t="s">
        <v>9462</v>
      </c>
      <c r="J980" s="203" t="s">
        <v>15220</v>
      </c>
      <c r="K980" s="84">
        <v>45931</v>
      </c>
      <c r="L980" s="84">
        <v>45932</v>
      </c>
      <c r="M980" s="84">
        <v>46022</v>
      </c>
      <c r="N980" s="203" t="s">
        <v>10505</v>
      </c>
      <c r="O980" s="86">
        <v>11959191</v>
      </c>
      <c r="P980" s="203" t="s">
        <v>15221</v>
      </c>
      <c r="Q980" s="203" t="s">
        <v>15220</v>
      </c>
      <c r="R980" s="84">
        <v>45931</v>
      </c>
      <c r="S980" s="84">
        <v>45931</v>
      </c>
      <c r="T980" s="84"/>
      <c r="U980" s="84"/>
      <c r="V980" s="84"/>
      <c r="W980" s="203" t="s">
        <v>9457</v>
      </c>
    </row>
    <row r="981" spans="1:23" x14ac:dyDescent="0.3">
      <c r="A981" s="203" t="s">
        <v>1665</v>
      </c>
      <c r="B981" s="203" t="s">
        <v>1247</v>
      </c>
      <c r="C981" s="203" t="s">
        <v>15108</v>
      </c>
      <c r="D981" s="203" t="s">
        <v>15109</v>
      </c>
      <c r="E981" s="203" t="s">
        <v>15110</v>
      </c>
      <c r="F981" s="203" t="s">
        <v>9451</v>
      </c>
      <c r="G981" s="203" t="s">
        <v>15110</v>
      </c>
      <c r="H981" s="203" t="s">
        <v>15111</v>
      </c>
      <c r="I981" s="203" t="s">
        <v>9504</v>
      </c>
      <c r="J981" s="203" t="s">
        <v>15112</v>
      </c>
      <c r="K981" s="84">
        <v>46050</v>
      </c>
      <c r="L981" s="84">
        <v>46064</v>
      </c>
      <c r="M981" s="84">
        <v>46183</v>
      </c>
      <c r="N981" s="203" t="s">
        <v>15113</v>
      </c>
      <c r="O981" s="86">
        <v>32000000</v>
      </c>
      <c r="P981" s="203" t="s">
        <v>15114</v>
      </c>
      <c r="Q981" s="203" t="s">
        <v>15112</v>
      </c>
      <c r="R981" s="84">
        <v>46049</v>
      </c>
      <c r="S981" s="84">
        <v>46049</v>
      </c>
      <c r="T981" s="84"/>
      <c r="U981" s="84"/>
      <c r="V981" s="84"/>
      <c r="W981" s="203" t="s">
        <v>9457</v>
      </c>
    </row>
    <row r="982" spans="1:23" x14ac:dyDescent="0.3">
      <c r="A982" s="203" t="s">
        <v>1476</v>
      </c>
      <c r="B982" s="203" t="s">
        <v>1246</v>
      </c>
      <c r="C982" s="203" t="s">
        <v>15236</v>
      </c>
      <c r="D982" s="203" t="s">
        <v>15237</v>
      </c>
      <c r="E982" s="203" t="s">
        <v>15238</v>
      </c>
      <c r="F982" s="203" t="s">
        <v>9451</v>
      </c>
      <c r="G982" s="203" t="s">
        <v>15238</v>
      </c>
      <c r="H982" s="203" t="s">
        <v>15239</v>
      </c>
      <c r="I982" s="203" t="s">
        <v>9462</v>
      </c>
      <c r="J982" s="203" t="s">
        <v>15240</v>
      </c>
      <c r="K982" s="84">
        <v>45906</v>
      </c>
      <c r="L982" s="84">
        <v>45908</v>
      </c>
      <c r="M982" s="84">
        <v>46022</v>
      </c>
      <c r="N982" s="203" t="s">
        <v>14319</v>
      </c>
      <c r="O982" s="86">
        <v>15281188</v>
      </c>
      <c r="P982" s="203" t="s">
        <v>15241</v>
      </c>
      <c r="Q982" s="203" t="s">
        <v>15240</v>
      </c>
      <c r="R982" s="84">
        <v>45905</v>
      </c>
      <c r="S982" s="84">
        <v>45905</v>
      </c>
      <c r="T982" s="84"/>
      <c r="U982" s="84"/>
      <c r="V982" s="84"/>
      <c r="W982" s="203" t="s">
        <v>9457</v>
      </c>
    </row>
    <row r="983" spans="1:23" x14ac:dyDescent="0.3">
      <c r="A983" s="203" t="s">
        <v>1605</v>
      </c>
      <c r="B983" s="203" t="s">
        <v>1247</v>
      </c>
      <c r="C983" s="203" t="s">
        <v>15242</v>
      </c>
      <c r="D983" s="203" t="s">
        <v>15243</v>
      </c>
      <c r="E983" s="203" t="s">
        <v>15244</v>
      </c>
      <c r="F983" s="203" t="s">
        <v>9451</v>
      </c>
      <c r="G983" s="203" t="s">
        <v>15244</v>
      </c>
      <c r="H983" s="203" t="s">
        <v>15245</v>
      </c>
      <c r="I983" s="203" t="s">
        <v>9453</v>
      </c>
      <c r="J983" s="203" t="s">
        <v>15246</v>
      </c>
      <c r="K983" s="84">
        <v>46240</v>
      </c>
      <c r="L983" s="84">
        <v>46245</v>
      </c>
      <c r="M983" s="84">
        <v>46387</v>
      </c>
      <c r="N983" s="203" t="s">
        <v>11671</v>
      </c>
      <c r="O983" s="86">
        <v>12775675</v>
      </c>
      <c r="P983" s="203" t="s">
        <v>15247</v>
      </c>
      <c r="Q983" s="203" t="s">
        <v>15246</v>
      </c>
      <c r="R983" s="84">
        <v>46239</v>
      </c>
      <c r="S983" s="84">
        <v>46239</v>
      </c>
      <c r="T983" s="84"/>
      <c r="U983" s="84"/>
      <c r="V983" s="84"/>
      <c r="W983" s="203" t="s">
        <v>9457</v>
      </c>
    </row>
    <row r="984" spans="1:23" x14ac:dyDescent="0.3">
      <c r="A984" s="203" t="s">
        <v>2940</v>
      </c>
      <c r="B984" s="203" t="s">
        <v>1245</v>
      </c>
      <c r="C984" s="203" t="s">
        <v>15250</v>
      </c>
      <c r="D984" s="203" t="s">
        <v>15251</v>
      </c>
      <c r="E984" s="203" t="s">
        <v>15252</v>
      </c>
      <c r="F984" s="203" t="s">
        <v>9451</v>
      </c>
      <c r="G984" s="203" t="s">
        <v>15252</v>
      </c>
      <c r="H984" s="203" t="s">
        <v>15253</v>
      </c>
      <c r="I984" s="203" t="s">
        <v>9462</v>
      </c>
      <c r="J984" s="203" t="s">
        <v>15254</v>
      </c>
      <c r="K984" s="84">
        <v>45590</v>
      </c>
      <c r="L984" s="84">
        <v>45590</v>
      </c>
      <c r="M984" s="84">
        <v>45657</v>
      </c>
      <c r="N984" s="203" t="s">
        <v>10066</v>
      </c>
      <c r="O984" s="86">
        <v>10716063</v>
      </c>
      <c r="P984" s="203" t="s">
        <v>15255</v>
      </c>
      <c r="Q984" s="203" t="s">
        <v>15254</v>
      </c>
      <c r="R984" s="84">
        <v>45589</v>
      </c>
      <c r="S984" s="84">
        <v>45589</v>
      </c>
      <c r="T984" s="84"/>
      <c r="U984" s="84"/>
      <c r="V984" s="84"/>
      <c r="W984" s="203" t="s">
        <v>9457</v>
      </c>
    </row>
    <row r="985" spans="1:23" x14ac:dyDescent="0.3">
      <c r="A985" s="203" t="s">
        <v>2982</v>
      </c>
      <c r="B985" s="203" t="s">
        <v>1245</v>
      </c>
      <c r="C985" s="203" t="s">
        <v>15256</v>
      </c>
      <c r="D985" s="203" t="s">
        <v>9471</v>
      </c>
      <c r="E985" s="203" t="s">
        <v>13167</v>
      </c>
      <c r="F985" s="203" t="s">
        <v>9451</v>
      </c>
      <c r="G985" s="203"/>
      <c r="H985" s="203"/>
      <c r="I985" s="203"/>
      <c r="J985" s="203"/>
      <c r="K985" s="84"/>
      <c r="L985" s="84"/>
      <c r="M985" s="84"/>
      <c r="N985" s="203"/>
      <c r="O985" s="86"/>
      <c r="P985" s="203"/>
      <c r="Q985" s="203"/>
      <c r="R985" s="84">
        <v>45498</v>
      </c>
      <c r="S985" s="84">
        <v>45498</v>
      </c>
      <c r="T985" s="84">
        <v>45518</v>
      </c>
      <c r="U985" s="84">
        <v>45518</v>
      </c>
      <c r="V985" s="84">
        <v>45530</v>
      </c>
      <c r="W985" s="203" t="s">
        <v>9723</v>
      </c>
    </row>
    <row r="986" spans="1:23" x14ac:dyDescent="0.3">
      <c r="A986" s="203" t="s">
        <v>1665</v>
      </c>
      <c r="B986" s="203" t="s">
        <v>1247</v>
      </c>
      <c r="C986" s="203" t="s">
        <v>15122</v>
      </c>
      <c r="D986" s="203" t="s">
        <v>15123</v>
      </c>
      <c r="E986" s="203" t="s">
        <v>15124</v>
      </c>
      <c r="F986" s="203" t="s">
        <v>9451</v>
      </c>
      <c r="G986" s="203" t="s">
        <v>15124</v>
      </c>
      <c r="H986" s="203" t="s">
        <v>15125</v>
      </c>
      <c r="I986" s="203" t="s">
        <v>9453</v>
      </c>
      <c r="J986" s="203" t="s">
        <v>15126</v>
      </c>
      <c r="K986" s="84">
        <v>46048</v>
      </c>
      <c r="L986" s="84">
        <v>46048</v>
      </c>
      <c r="M986" s="84">
        <v>46138</v>
      </c>
      <c r="N986" s="203" t="s">
        <v>12707</v>
      </c>
      <c r="O986" s="86">
        <v>12000000</v>
      </c>
      <c r="P986" s="203" t="s">
        <v>15127</v>
      </c>
      <c r="Q986" s="203" t="s">
        <v>15126</v>
      </c>
      <c r="R986" s="84">
        <v>46046</v>
      </c>
      <c r="S986" s="84">
        <v>46046</v>
      </c>
      <c r="T986" s="84"/>
      <c r="U986" s="84"/>
      <c r="V986" s="84"/>
      <c r="W986" s="203" t="s">
        <v>9457</v>
      </c>
    </row>
    <row r="987" spans="1:23" x14ac:dyDescent="0.3">
      <c r="A987" s="203" t="s">
        <v>1476</v>
      </c>
      <c r="B987" s="203" t="s">
        <v>1246</v>
      </c>
      <c r="C987" s="203" t="s">
        <v>14060</v>
      </c>
      <c r="D987" s="203" t="s">
        <v>14061</v>
      </c>
      <c r="E987" s="203" t="s">
        <v>14062</v>
      </c>
      <c r="F987" s="203" t="s">
        <v>9451</v>
      </c>
      <c r="G987" s="203" t="s">
        <v>14062</v>
      </c>
      <c r="H987" s="203" t="s">
        <v>14063</v>
      </c>
      <c r="I987" s="203" t="s">
        <v>9462</v>
      </c>
      <c r="J987" s="203" t="s">
        <v>14064</v>
      </c>
      <c r="K987" s="84">
        <v>45931</v>
      </c>
      <c r="L987" s="84">
        <v>45932</v>
      </c>
      <c r="M987" s="84">
        <v>46022</v>
      </c>
      <c r="N987" s="203" t="s">
        <v>14065</v>
      </c>
      <c r="O987" s="86">
        <v>11959191</v>
      </c>
      <c r="P987" s="203" t="s">
        <v>14066</v>
      </c>
      <c r="Q987" s="203" t="s">
        <v>14064</v>
      </c>
      <c r="R987" s="84">
        <v>45931</v>
      </c>
      <c r="S987" s="84">
        <v>45931</v>
      </c>
      <c r="T987" s="84"/>
      <c r="U987" s="84"/>
      <c r="V987" s="84"/>
      <c r="W987" s="203" t="s">
        <v>9457</v>
      </c>
    </row>
    <row r="988" spans="1:23" x14ac:dyDescent="0.3">
      <c r="A988" s="203" t="s">
        <v>4207</v>
      </c>
      <c r="B988" s="203" t="s">
        <v>1245</v>
      </c>
      <c r="C988" s="203" t="s">
        <v>15264</v>
      </c>
      <c r="D988" s="203" t="s">
        <v>15265</v>
      </c>
      <c r="E988" s="203" t="s">
        <v>15266</v>
      </c>
      <c r="F988" s="203" t="s">
        <v>9451</v>
      </c>
      <c r="G988" s="203" t="s">
        <v>15266</v>
      </c>
      <c r="H988" s="203" t="s">
        <v>15267</v>
      </c>
      <c r="I988" s="203" t="s">
        <v>9462</v>
      </c>
      <c r="J988" s="203" t="s">
        <v>15268</v>
      </c>
      <c r="K988" s="84">
        <v>45392</v>
      </c>
      <c r="L988" s="84">
        <v>45393</v>
      </c>
      <c r="M988" s="84">
        <v>45575</v>
      </c>
      <c r="N988" s="203" t="s">
        <v>12971</v>
      </c>
      <c r="O988" s="86">
        <v>19560876</v>
      </c>
      <c r="P988" s="203" t="s">
        <v>15269</v>
      </c>
      <c r="Q988" s="203" t="s">
        <v>15270</v>
      </c>
      <c r="R988" s="84">
        <v>45391</v>
      </c>
      <c r="S988" s="84">
        <v>45391</v>
      </c>
      <c r="T988" s="84"/>
      <c r="U988" s="84"/>
      <c r="V988" s="84"/>
      <c r="W988" s="203" t="s">
        <v>9457</v>
      </c>
    </row>
    <row r="989" spans="1:23" x14ac:dyDescent="0.3">
      <c r="A989" s="203" t="s">
        <v>1572</v>
      </c>
      <c r="B989" s="203" t="s">
        <v>1246</v>
      </c>
      <c r="C989" s="203" t="s">
        <v>15278</v>
      </c>
      <c r="D989" s="203" t="s">
        <v>15279</v>
      </c>
      <c r="E989" s="203" t="s">
        <v>15280</v>
      </c>
      <c r="F989" s="203" t="s">
        <v>9451</v>
      </c>
      <c r="G989" s="203" t="s">
        <v>15280</v>
      </c>
      <c r="H989" s="203" t="s">
        <v>15281</v>
      </c>
      <c r="I989" s="203" t="s">
        <v>9453</v>
      </c>
      <c r="J989" s="203" t="s">
        <v>15282</v>
      </c>
      <c r="K989" s="84">
        <v>45915</v>
      </c>
      <c r="L989" s="84">
        <v>45915</v>
      </c>
      <c r="M989" s="84">
        <v>45975</v>
      </c>
      <c r="N989" s="203" t="s">
        <v>15283</v>
      </c>
      <c r="O989" s="86">
        <v>7000000</v>
      </c>
      <c r="P989" s="203" t="s">
        <v>15284</v>
      </c>
      <c r="Q989" s="203" t="s">
        <v>15282</v>
      </c>
      <c r="R989" s="84">
        <v>45912</v>
      </c>
      <c r="S989" s="84">
        <v>45912</v>
      </c>
      <c r="T989" s="84"/>
      <c r="U989" s="84"/>
      <c r="V989" s="84"/>
      <c r="W989" s="203" t="s">
        <v>9457</v>
      </c>
    </row>
    <row r="990" spans="1:23" x14ac:dyDescent="0.3">
      <c r="A990" s="203" t="s">
        <v>1665</v>
      </c>
      <c r="B990" s="203" t="s">
        <v>1247</v>
      </c>
      <c r="C990" s="203" t="s">
        <v>15297</v>
      </c>
      <c r="D990" s="203" t="s">
        <v>15298</v>
      </c>
      <c r="E990" s="203" t="s">
        <v>15299</v>
      </c>
      <c r="F990" s="203" t="s">
        <v>9451</v>
      </c>
      <c r="G990" s="203" t="s">
        <v>15299</v>
      </c>
      <c r="H990" s="203" t="s">
        <v>15300</v>
      </c>
      <c r="I990" s="203" t="s">
        <v>9453</v>
      </c>
      <c r="J990" s="203" t="s">
        <v>15301</v>
      </c>
      <c r="K990" s="84">
        <v>46052</v>
      </c>
      <c r="L990" s="84">
        <v>46055</v>
      </c>
      <c r="M990" s="84">
        <v>46143</v>
      </c>
      <c r="N990" s="203" t="s">
        <v>15302</v>
      </c>
      <c r="O990" s="86">
        <v>9274089</v>
      </c>
      <c r="P990" s="203" t="s">
        <v>15303</v>
      </c>
      <c r="Q990" s="203" t="s">
        <v>15301</v>
      </c>
      <c r="R990" s="84">
        <v>46051</v>
      </c>
      <c r="S990" s="84">
        <v>46051</v>
      </c>
      <c r="T990" s="84"/>
      <c r="U990" s="84"/>
      <c r="V990" s="84"/>
      <c r="W990" s="203" t="s">
        <v>9457</v>
      </c>
    </row>
    <row r="991" spans="1:23" x14ac:dyDescent="0.3">
      <c r="A991" s="203" t="s">
        <v>1505</v>
      </c>
      <c r="B991" s="203" t="s">
        <v>1246</v>
      </c>
      <c r="C991" s="203" t="s">
        <v>15155</v>
      </c>
      <c r="D991" s="203" t="s">
        <v>15156</v>
      </c>
      <c r="E991" s="203" t="s">
        <v>15157</v>
      </c>
      <c r="F991" s="203" t="s">
        <v>9451</v>
      </c>
      <c r="G991" s="203" t="s">
        <v>15157</v>
      </c>
      <c r="H991" s="203" t="s">
        <v>15158</v>
      </c>
      <c r="I991" s="203" t="s">
        <v>9462</v>
      </c>
      <c r="J991" s="203" t="s">
        <v>15159</v>
      </c>
      <c r="K991" s="84">
        <v>45891</v>
      </c>
      <c r="L991" s="84">
        <v>45891</v>
      </c>
      <c r="M991" s="84">
        <v>46022</v>
      </c>
      <c r="N991" s="203" t="s">
        <v>14840</v>
      </c>
      <c r="O991" s="86">
        <v>20293914</v>
      </c>
      <c r="P991" s="203" t="s">
        <v>15160</v>
      </c>
      <c r="Q991" s="203" t="s">
        <v>15159</v>
      </c>
      <c r="R991" s="84">
        <v>45891</v>
      </c>
      <c r="S991" s="84">
        <v>45891</v>
      </c>
      <c r="T991" s="84"/>
      <c r="U991" s="84"/>
      <c r="V991" s="84"/>
      <c r="W991" s="203" t="s">
        <v>9457</v>
      </c>
    </row>
    <row r="992" spans="1:23" x14ac:dyDescent="0.3">
      <c r="A992" s="203" t="s">
        <v>1572</v>
      </c>
      <c r="B992" s="203" t="s">
        <v>1246</v>
      </c>
      <c r="C992" s="203" t="s">
        <v>15161</v>
      </c>
      <c r="D992" s="203" t="s">
        <v>15162</v>
      </c>
      <c r="E992" s="203" t="s">
        <v>15163</v>
      </c>
      <c r="F992" s="203" t="s">
        <v>9451</v>
      </c>
      <c r="G992" s="203" t="s">
        <v>15163</v>
      </c>
      <c r="H992" s="203" t="s">
        <v>15164</v>
      </c>
      <c r="I992" s="203" t="s">
        <v>9453</v>
      </c>
      <c r="J992" s="203" t="s">
        <v>15165</v>
      </c>
      <c r="K992" s="84">
        <v>45931</v>
      </c>
      <c r="L992" s="84">
        <v>45932</v>
      </c>
      <c r="M992" s="84">
        <v>46021</v>
      </c>
      <c r="N992" s="203" t="s">
        <v>12964</v>
      </c>
      <c r="O992" s="86">
        <v>10442712</v>
      </c>
      <c r="P992" s="203" t="s">
        <v>15166</v>
      </c>
      <c r="Q992" s="203" t="s">
        <v>15165</v>
      </c>
      <c r="R992" s="84">
        <v>45931</v>
      </c>
      <c r="S992" s="84">
        <v>45931</v>
      </c>
      <c r="T992" s="84"/>
      <c r="U992" s="84"/>
      <c r="V992" s="84"/>
      <c r="W992" s="203" t="s">
        <v>9457</v>
      </c>
    </row>
    <row r="993" spans="1:23" x14ac:dyDescent="0.3">
      <c r="A993" s="203" t="s">
        <v>1563</v>
      </c>
      <c r="B993" s="203" t="s">
        <v>1246</v>
      </c>
      <c r="C993" s="203" t="s">
        <v>15324</v>
      </c>
      <c r="D993" s="203" t="s">
        <v>15325</v>
      </c>
      <c r="E993" s="203" t="s">
        <v>15326</v>
      </c>
      <c r="F993" s="203" t="s">
        <v>9451</v>
      </c>
      <c r="G993" s="203" t="s">
        <v>15326</v>
      </c>
      <c r="H993" s="203" t="s">
        <v>15327</v>
      </c>
      <c r="I993" s="203" t="s">
        <v>9453</v>
      </c>
      <c r="J993" s="203" t="s">
        <v>15328</v>
      </c>
      <c r="K993" s="84">
        <v>45915</v>
      </c>
      <c r="L993" s="84">
        <v>45915</v>
      </c>
      <c r="M993" s="84">
        <v>46022</v>
      </c>
      <c r="N993" s="203" t="s">
        <v>15329</v>
      </c>
      <c r="O993" s="86">
        <v>12066313</v>
      </c>
      <c r="P993" s="203" t="s">
        <v>15330</v>
      </c>
      <c r="Q993" s="203" t="s">
        <v>15328</v>
      </c>
      <c r="R993" s="84">
        <v>45915</v>
      </c>
      <c r="S993" s="84">
        <v>45915</v>
      </c>
      <c r="T993" s="84"/>
      <c r="U993" s="84"/>
      <c r="V993" s="84"/>
      <c r="W993" s="203" t="s">
        <v>9457</v>
      </c>
    </row>
    <row r="994" spans="1:23" x14ac:dyDescent="0.3">
      <c r="A994" s="203" t="s">
        <v>2935</v>
      </c>
      <c r="B994" s="203" t="s">
        <v>1245</v>
      </c>
      <c r="C994" s="203" t="s">
        <v>15331</v>
      </c>
      <c r="D994" s="203" t="s">
        <v>15332</v>
      </c>
      <c r="E994" s="203" t="s">
        <v>15333</v>
      </c>
      <c r="F994" s="203" t="s">
        <v>9451</v>
      </c>
      <c r="G994" s="203" t="s">
        <v>15333</v>
      </c>
      <c r="H994" s="203" t="s">
        <v>15334</v>
      </c>
      <c r="I994" s="203" t="s">
        <v>9462</v>
      </c>
      <c r="J994" s="203" t="s">
        <v>15335</v>
      </c>
      <c r="K994" s="84">
        <v>45368</v>
      </c>
      <c r="L994" s="84">
        <v>45369</v>
      </c>
      <c r="M994" s="84">
        <v>45552</v>
      </c>
      <c r="N994" s="203" t="s">
        <v>10721</v>
      </c>
      <c r="O994" s="86">
        <v>19560876</v>
      </c>
      <c r="P994" s="203" t="s">
        <v>15336</v>
      </c>
      <c r="Q994" s="203" t="s">
        <v>15337</v>
      </c>
      <c r="R994" s="84">
        <v>45365</v>
      </c>
      <c r="S994" s="84">
        <v>45365</v>
      </c>
      <c r="T994" s="84"/>
      <c r="U994" s="84"/>
      <c r="V994" s="84"/>
      <c r="W994" s="203" t="s">
        <v>9457</v>
      </c>
    </row>
    <row r="995" spans="1:23" x14ac:dyDescent="0.3">
      <c r="A995" s="203" t="s">
        <v>1505</v>
      </c>
      <c r="B995" s="203" t="s">
        <v>1246</v>
      </c>
      <c r="C995" s="203" t="s">
        <v>15176</v>
      </c>
      <c r="D995" s="203" t="s">
        <v>15177</v>
      </c>
      <c r="E995" s="203" t="s">
        <v>15178</v>
      </c>
      <c r="F995" s="203" t="s">
        <v>9451</v>
      </c>
      <c r="G995" s="203" t="s">
        <v>15178</v>
      </c>
      <c r="H995" s="203" t="s">
        <v>15179</v>
      </c>
      <c r="I995" s="203" t="s">
        <v>9462</v>
      </c>
      <c r="J995" s="203" t="s">
        <v>15180</v>
      </c>
      <c r="K995" s="84">
        <v>45716</v>
      </c>
      <c r="L995" s="84">
        <v>45744</v>
      </c>
      <c r="M995" s="84">
        <v>45896</v>
      </c>
      <c r="N995" s="203" t="s">
        <v>9655</v>
      </c>
      <c r="O995" s="86">
        <v>25288842</v>
      </c>
      <c r="P995" s="203" t="s">
        <v>15181</v>
      </c>
      <c r="Q995" s="203" t="s">
        <v>15180</v>
      </c>
      <c r="R995" s="84">
        <v>45713</v>
      </c>
      <c r="S995" s="84">
        <v>45713</v>
      </c>
      <c r="T995" s="84"/>
      <c r="U995" s="84"/>
      <c r="V995" s="84"/>
      <c r="W995" s="203" t="s">
        <v>9457</v>
      </c>
    </row>
    <row r="996" spans="1:23" x14ac:dyDescent="0.3">
      <c r="A996" s="203" t="s">
        <v>2935</v>
      </c>
      <c r="B996" s="203" t="s">
        <v>1245</v>
      </c>
      <c r="C996" s="203" t="s">
        <v>15188</v>
      </c>
      <c r="D996" s="203" t="s">
        <v>15189</v>
      </c>
      <c r="E996" s="203" t="s">
        <v>15190</v>
      </c>
      <c r="F996" s="203" t="s">
        <v>9451</v>
      </c>
      <c r="G996" s="203" t="s">
        <v>15190</v>
      </c>
      <c r="H996" s="203" t="s">
        <v>15191</v>
      </c>
      <c r="I996" s="203" t="s">
        <v>9462</v>
      </c>
      <c r="J996" s="203" t="s">
        <v>15192</v>
      </c>
      <c r="K996" s="84">
        <v>45387</v>
      </c>
      <c r="L996" s="84">
        <v>45387</v>
      </c>
      <c r="M996" s="84">
        <v>45569</v>
      </c>
      <c r="N996" s="203" t="s">
        <v>10202</v>
      </c>
      <c r="O996" s="86">
        <v>19560876</v>
      </c>
      <c r="P996" s="203" t="s">
        <v>15193</v>
      </c>
      <c r="Q996" s="203" t="s">
        <v>15194</v>
      </c>
      <c r="R996" s="84">
        <v>45373</v>
      </c>
      <c r="S996" s="84">
        <v>45373</v>
      </c>
      <c r="T996" s="84"/>
      <c r="U996" s="84"/>
      <c r="V996" s="84"/>
      <c r="W996" s="203" t="s">
        <v>9457</v>
      </c>
    </row>
    <row r="997" spans="1:23" x14ac:dyDescent="0.3">
      <c r="A997" s="203" t="s">
        <v>1505</v>
      </c>
      <c r="B997" s="203" t="s">
        <v>1246</v>
      </c>
      <c r="C997" s="203" t="s">
        <v>15197</v>
      </c>
      <c r="D997" s="203" t="s">
        <v>15198</v>
      </c>
      <c r="E997" s="203" t="s">
        <v>15199</v>
      </c>
      <c r="F997" s="203" t="s">
        <v>9451</v>
      </c>
      <c r="G997" s="203" t="s">
        <v>15199</v>
      </c>
      <c r="H997" s="203" t="s">
        <v>15200</v>
      </c>
      <c r="I997" s="203" t="s">
        <v>9462</v>
      </c>
      <c r="J997" s="203" t="s">
        <v>15201</v>
      </c>
      <c r="K997" s="84">
        <v>45905</v>
      </c>
      <c r="L997" s="84">
        <v>45905</v>
      </c>
      <c r="M997" s="84">
        <v>46021</v>
      </c>
      <c r="N997" s="203" t="s">
        <v>14784</v>
      </c>
      <c r="O997" s="86">
        <v>15281188</v>
      </c>
      <c r="P997" s="203" t="s">
        <v>15202</v>
      </c>
      <c r="Q997" s="203" t="s">
        <v>15201</v>
      </c>
      <c r="R997" s="84">
        <v>45904</v>
      </c>
      <c r="S997" s="84">
        <v>45904</v>
      </c>
      <c r="T997" s="84"/>
      <c r="U997" s="84"/>
      <c r="V997" s="84"/>
      <c r="W997" s="203" t="s">
        <v>9457</v>
      </c>
    </row>
    <row r="998" spans="1:23" x14ac:dyDescent="0.3">
      <c r="A998" s="203" t="s">
        <v>1605</v>
      </c>
      <c r="B998" s="203" t="s">
        <v>1247</v>
      </c>
      <c r="C998" s="203" t="s">
        <v>15210</v>
      </c>
      <c r="D998" s="203" t="s">
        <v>15211</v>
      </c>
      <c r="E998" s="203" t="s">
        <v>15212</v>
      </c>
      <c r="F998" s="203" t="s">
        <v>9451</v>
      </c>
      <c r="G998" s="203" t="s">
        <v>15212</v>
      </c>
      <c r="H998" s="203" t="s">
        <v>15213</v>
      </c>
      <c r="I998" s="203" t="s">
        <v>9453</v>
      </c>
      <c r="J998" s="203" t="s">
        <v>10663</v>
      </c>
      <c r="K998" s="84">
        <v>46040</v>
      </c>
      <c r="L998" s="84">
        <v>46041</v>
      </c>
      <c r="M998" s="84">
        <v>46222</v>
      </c>
      <c r="N998" s="203" t="s">
        <v>15214</v>
      </c>
      <c r="O998" s="86">
        <v>25760100</v>
      </c>
      <c r="P998" s="203" t="s">
        <v>15215</v>
      </c>
      <c r="Q998" s="203" t="s">
        <v>10663</v>
      </c>
      <c r="R998" s="84">
        <v>46040</v>
      </c>
      <c r="S998" s="84">
        <v>46040</v>
      </c>
      <c r="T998" s="84"/>
      <c r="U998" s="84"/>
      <c r="V998" s="84"/>
      <c r="W998" s="203" t="s">
        <v>9457</v>
      </c>
    </row>
    <row r="999" spans="1:23" x14ac:dyDescent="0.3">
      <c r="A999" s="203" t="s">
        <v>1563</v>
      </c>
      <c r="B999" s="203" t="s">
        <v>1246</v>
      </c>
      <c r="C999" s="203" t="s">
        <v>15222</v>
      </c>
      <c r="D999" s="203" t="s">
        <v>15223</v>
      </c>
      <c r="E999" s="203" t="s">
        <v>15224</v>
      </c>
      <c r="F999" s="203" t="s">
        <v>9451</v>
      </c>
      <c r="G999" s="203" t="s">
        <v>15224</v>
      </c>
      <c r="H999" s="203" t="s">
        <v>15225</v>
      </c>
      <c r="I999" s="203" t="s">
        <v>9453</v>
      </c>
      <c r="J999" s="203" t="s">
        <v>15226</v>
      </c>
      <c r="K999" s="84">
        <v>45779</v>
      </c>
      <c r="L999" s="84">
        <v>45782</v>
      </c>
      <c r="M999" s="84">
        <v>45934</v>
      </c>
      <c r="N999" s="203" t="s">
        <v>15227</v>
      </c>
      <c r="O999" s="86">
        <v>17404820</v>
      </c>
      <c r="P999" s="203" t="s">
        <v>15228</v>
      </c>
      <c r="Q999" s="203" t="s">
        <v>15226</v>
      </c>
      <c r="R999" s="84">
        <v>45777</v>
      </c>
      <c r="S999" s="84">
        <v>45777</v>
      </c>
      <c r="T999" s="84"/>
      <c r="U999" s="84"/>
      <c r="V999" s="84"/>
      <c r="W999" s="203" t="s">
        <v>9457</v>
      </c>
    </row>
    <row r="1000" spans="1:23" x14ac:dyDescent="0.3">
      <c r="A1000" s="203" t="s">
        <v>1572</v>
      </c>
      <c r="B1000" s="203" t="s">
        <v>1246</v>
      </c>
      <c r="C1000" s="203" t="s">
        <v>15229</v>
      </c>
      <c r="D1000" s="203" t="s">
        <v>15230</v>
      </c>
      <c r="E1000" s="203" t="s">
        <v>15231</v>
      </c>
      <c r="F1000" s="203" t="s">
        <v>9451</v>
      </c>
      <c r="G1000" s="203" t="s">
        <v>15231</v>
      </c>
      <c r="H1000" s="203" t="s">
        <v>15232</v>
      </c>
      <c r="I1000" s="203" t="s">
        <v>9453</v>
      </c>
      <c r="J1000" s="203" t="s">
        <v>15233</v>
      </c>
      <c r="K1000" s="84">
        <v>45916</v>
      </c>
      <c r="L1000" s="84">
        <v>45918</v>
      </c>
      <c r="M1000" s="84">
        <v>46008</v>
      </c>
      <c r="N1000" s="203" t="s">
        <v>15234</v>
      </c>
      <c r="O1000" s="86">
        <v>13500000</v>
      </c>
      <c r="P1000" s="203" t="s">
        <v>15235</v>
      </c>
      <c r="Q1000" s="203" t="s">
        <v>15233</v>
      </c>
      <c r="R1000" s="84">
        <v>45916</v>
      </c>
      <c r="S1000" s="84">
        <v>45916</v>
      </c>
      <c r="T1000" s="84"/>
      <c r="U1000" s="84"/>
      <c r="V1000" s="84"/>
      <c r="W1000" s="203" t="s">
        <v>9457</v>
      </c>
    </row>
    <row r="1001" spans="1:23" x14ac:dyDescent="0.3">
      <c r="A1001" s="203" t="s">
        <v>1605</v>
      </c>
      <c r="B1001" s="203" t="s">
        <v>1247</v>
      </c>
      <c r="C1001" s="203" t="s">
        <v>15257</v>
      </c>
      <c r="D1001" s="203" t="s">
        <v>15258</v>
      </c>
      <c r="E1001" s="203" t="s">
        <v>15259</v>
      </c>
      <c r="F1001" s="203" t="s">
        <v>9451</v>
      </c>
      <c r="G1001" s="203" t="s">
        <v>15259</v>
      </c>
      <c r="H1001" s="203" t="s">
        <v>15260</v>
      </c>
      <c r="I1001" s="203" t="s">
        <v>9453</v>
      </c>
      <c r="J1001" s="203" t="s">
        <v>15261</v>
      </c>
      <c r="K1001" s="84">
        <v>46047</v>
      </c>
      <c r="L1001" s="84">
        <v>46048</v>
      </c>
      <c r="M1001" s="84">
        <v>46228</v>
      </c>
      <c r="N1001" s="203" t="s">
        <v>15262</v>
      </c>
      <c r="O1001" s="86">
        <v>17064468</v>
      </c>
      <c r="P1001" s="203" t="s">
        <v>15263</v>
      </c>
      <c r="Q1001" s="203" t="s">
        <v>15261</v>
      </c>
      <c r="R1001" s="84">
        <v>46046</v>
      </c>
      <c r="S1001" s="84">
        <v>46046</v>
      </c>
      <c r="T1001" s="84"/>
      <c r="U1001" s="84"/>
      <c r="V1001" s="84"/>
      <c r="W1001" s="203" t="s">
        <v>9457</v>
      </c>
    </row>
    <row r="1002" spans="1:23" x14ac:dyDescent="0.3">
      <c r="A1002" s="203" t="s">
        <v>1447</v>
      </c>
      <c r="B1002" s="203" t="s">
        <v>1246</v>
      </c>
      <c r="C1002" s="203" t="s">
        <v>15285</v>
      </c>
      <c r="D1002" s="203" t="s">
        <v>15286</v>
      </c>
      <c r="E1002" s="203" t="s">
        <v>15287</v>
      </c>
      <c r="F1002" s="203" t="s">
        <v>9451</v>
      </c>
      <c r="G1002" s="203" t="s">
        <v>15287</v>
      </c>
      <c r="H1002" s="203" t="s">
        <v>15288</v>
      </c>
      <c r="I1002" s="203" t="s">
        <v>9504</v>
      </c>
      <c r="J1002" s="203" t="s">
        <v>15289</v>
      </c>
      <c r="K1002" s="84">
        <v>45940</v>
      </c>
      <c r="L1002" s="84">
        <v>45945</v>
      </c>
      <c r="M1002" s="84">
        <v>46022</v>
      </c>
      <c r="N1002" s="203" t="s">
        <v>15290</v>
      </c>
      <c r="O1002" s="86">
        <v>9497462</v>
      </c>
      <c r="P1002" s="203" t="s">
        <v>15291</v>
      </c>
      <c r="Q1002" s="203" t="s">
        <v>15289</v>
      </c>
      <c r="R1002" s="84">
        <v>45938</v>
      </c>
      <c r="S1002" s="84">
        <v>45938</v>
      </c>
      <c r="T1002" s="84"/>
      <c r="U1002" s="84"/>
      <c r="V1002" s="84"/>
      <c r="W1002" s="203" t="s">
        <v>9457</v>
      </c>
    </row>
    <row r="1003" spans="1:23" x14ac:dyDescent="0.3">
      <c r="A1003" s="203" t="s">
        <v>5600</v>
      </c>
      <c r="B1003" s="203" t="s">
        <v>1245</v>
      </c>
      <c r="C1003" s="203" t="s">
        <v>15292</v>
      </c>
      <c r="D1003" s="203" t="s">
        <v>15293</v>
      </c>
      <c r="E1003" s="203" t="s">
        <v>12497</v>
      </c>
      <c r="F1003" s="203" t="s">
        <v>9451</v>
      </c>
      <c r="G1003" s="203" t="s">
        <v>12497</v>
      </c>
      <c r="H1003" s="203" t="s">
        <v>15294</v>
      </c>
      <c r="I1003" s="203" t="s">
        <v>9462</v>
      </c>
      <c r="J1003" s="203" t="s">
        <v>15295</v>
      </c>
      <c r="K1003" s="84">
        <v>45566</v>
      </c>
      <c r="L1003" s="84">
        <v>45569</v>
      </c>
      <c r="M1003" s="84">
        <v>45657</v>
      </c>
      <c r="N1003" s="203" t="s">
        <v>11364</v>
      </c>
      <c r="O1003" s="86">
        <v>779783400</v>
      </c>
      <c r="P1003" s="203" t="s">
        <v>15296</v>
      </c>
      <c r="Q1003" s="203" t="s">
        <v>15295</v>
      </c>
      <c r="R1003" s="84">
        <v>45534</v>
      </c>
      <c r="S1003" s="84">
        <v>45534</v>
      </c>
      <c r="T1003" s="84">
        <v>45538</v>
      </c>
      <c r="U1003" s="84">
        <v>45538</v>
      </c>
      <c r="V1003" s="84">
        <v>45538</v>
      </c>
      <c r="W1003" s="203" t="s">
        <v>9457</v>
      </c>
    </row>
    <row r="1004" spans="1:23" x14ac:dyDescent="0.3">
      <c r="A1004" s="203" t="s">
        <v>4586</v>
      </c>
      <c r="B1004" s="203" t="s">
        <v>1245</v>
      </c>
      <c r="C1004" s="203" t="s">
        <v>15292</v>
      </c>
      <c r="D1004" s="203" t="s">
        <v>15293</v>
      </c>
      <c r="E1004" s="203" t="s">
        <v>12497</v>
      </c>
      <c r="F1004" s="203" t="s">
        <v>9451</v>
      </c>
      <c r="G1004" s="203" t="s">
        <v>12497</v>
      </c>
      <c r="H1004" s="203" t="s">
        <v>15294</v>
      </c>
      <c r="I1004" s="203" t="s">
        <v>9462</v>
      </c>
      <c r="J1004" s="203" t="s">
        <v>15295</v>
      </c>
      <c r="K1004" s="84">
        <v>45566</v>
      </c>
      <c r="L1004" s="84">
        <v>45569</v>
      </c>
      <c r="M1004" s="84">
        <v>45657</v>
      </c>
      <c r="N1004" s="203" t="s">
        <v>11364</v>
      </c>
      <c r="O1004" s="86">
        <v>779783400</v>
      </c>
      <c r="P1004" s="203" t="s">
        <v>15296</v>
      </c>
      <c r="Q1004" s="203" t="s">
        <v>15295</v>
      </c>
      <c r="R1004" s="84">
        <v>45534</v>
      </c>
      <c r="S1004" s="84">
        <v>45534</v>
      </c>
      <c r="T1004" s="84">
        <v>45538</v>
      </c>
      <c r="U1004" s="84">
        <v>45538</v>
      </c>
      <c r="V1004" s="84">
        <v>45538</v>
      </c>
      <c r="W1004" s="203" t="s">
        <v>9457</v>
      </c>
    </row>
    <row r="1005" spans="1:23" x14ac:dyDescent="0.3">
      <c r="A1005" s="203" t="s">
        <v>3058</v>
      </c>
      <c r="B1005" s="203" t="s">
        <v>1245</v>
      </c>
      <c r="C1005" s="203" t="s">
        <v>15292</v>
      </c>
      <c r="D1005" s="203" t="s">
        <v>15293</v>
      </c>
      <c r="E1005" s="203" t="s">
        <v>12497</v>
      </c>
      <c r="F1005" s="203" t="s">
        <v>9451</v>
      </c>
      <c r="G1005" s="203" t="s">
        <v>12497</v>
      </c>
      <c r="H1005" s="203" t="s">
        <v>15294</v>
      </c>
      <c r="I1005" s="203" t="s">
        <v>9462</v>
      </c>
      <c r="J1005" s="203" t="s">
        <v>15295</v>
      </c>
      <c r="K1005" s="84">
        <v>45566</v>
      </c>
      <c r="L1005" s="84">
        <v>45569</v>
      </c>
      <c r="M1005" s="84">
        <v>45657</v>
      </c>
      <c r="N1005" s="203" t="s">
        <v>11364</v>
      </c>
      <c r="O1005" s="86">
        <v>779783400</v>
      </c>
      <c r="P1005" s="203" t="s">
        <v>15296</v>
      </c>
      <c r="Q1005" s="203" t="s">
        <v>15295</v>
      </c>
      <c r="R1005" s="84">
        <v>45534</v>
      </c>
      <c r="S1005" s="84">
        <v>45534</v>
      </c>
      <c r="T1005" s="84">
        <v>45538</v>
      </c>
      <c r="U1005" s="84">
        <v>45538</v>
      </c>
      <c r="V1005" s="84">
        <v>45538</v>
      </c>
      <c r="W1005" s="203" t="s">
        <v>9457</v>
      </c>
    </row>
    <row r="1006" spans="1:23" x14ac:dyDescent="0.3">
      <c r="A1006" s="203" t="s">
        <v>3737</v>
      </c>
      <c r="B1006" s="203" t="s">
        <v>1245</v>
      </c>
      <c r="C1006" s="203" t="s">
        <v>15292</v>
      </c>
      <c r="D1006" s="203" t="s">
        <v>15293</v>
      </c>
      <c r="E1006" s="203" t="s">
        <v>12497</v>
      </c>
      <c r="F1006" s="203" t="s">
        <v>9451</v>
      </c>
      <c r="G1006" s="203" t="s">
        <v>12497</v>
      </c>
      <c r="H1006" s="203" t="s">
        <v>15294</v>
      </c>
      <c r="I1006" s="203" t="s">
        <v>9462</v>
      </c>
      <c r="J1006" s="203" t="s">
        <v>15295</v>
      </c>
      <c r="K1006" s="84">
        <v>45566</v>
      </c>
      <c r="L1006" s="84">
        <v>45569</v>
      </c>
      <c r="M1006" s="84">
        <v>45657</v>
      </c>
      <c r="N1006" s="203" t="s">
        <v>11364</v>
      </c>
      <c r="O1006" s="86">
        <v>779783400</v>
      </c>
      <c r="P1006" s="203" t="s">
        <v>15296</v>
      </c>
      <c r="Q1006" s="203" t="s">
        <v>15295</v>
      </c>
      <c r="R1006" s="84">
        <v>45534</v>
      </c>
      <c r="S1006" s="84">
        <v>45534</v>
      </c>
      <c r="T1006" s="84">
        <v>45538</v>
      </c>
      <c r="U1006" s="84">
        <v>45538</v>
      </c>
      <c r="V1006" s="84">
        <v>45538</v>
      </c>
      <c r="W1006" s="203" t="s">
        <v>9457</v>
      </c>
    </row>
    <row r="1007" spans="1:23" x14ac:dyDescent="0.3">
      <c r="A1007" s="203" t="s">
        <v>3233</v>
      </c>
      <c r="B1007" s="203" t="s">
        <v>1245</v>
      </c>
      <c r="C1007" s="203" t="s">
        <v>15292</v>
      </c>
      <c r="D1007" s="203" t="s">
        <v>15293</v>
      </c>
      <c r="E1007" s="203" t="s">
        <v>12497</v>
      </c>
      <c r="F1007" s="203" t="s">
        <v>9451</v>
      </c>
      <c r="G1007" s="203" t="s">
        <v>12497</v>
      </c>
      <c r="H1007" s="203" t="s">
        <v>15294</v>
      </c>
      <c r="I1007" s="203" t="s">
        <v>9462</v>
      </c>
      <c r="J1007" s="203" t="s">
        <v>15295</v>
      </c>
      <c r="K1007" s="84">
        <v>45566</v>
      </c>
      <c r="L1007" s="84">
        <v>45569</v>
      </c>
      <c r="M1007" s="84">
        <v>45657</v>
      </c>
      <c r="N1007" s="203" t="s">
        <v>11364</v>
      </c>
      <c r="O1007" s="86">
        <v>779783400</v>
      </c>
      <c r="P1007" s="203" t="s">
        <v>15296</v>
      </c>
      <c r="Q1007" s="203" t="s">
        <v>15295</v>
      </c>
      <c r="R1007" s="84">
        <v>45534</v>
      </c>
      <c r="S1007" s="84">
        <v>45534</v>
      </c>
      <c r="T1007" s="84">
        <v>45538</v>
      </c>
      <c r="U1007" s="84">
        <v>45538</v>
      </c>
      <c r="V1007" s="84">
        <v>45538</v>
      </c>
      <c r="W1007" s="203" t="s">
        <v>9457</v>
      </c>
    </row>
    <row r="1008" spans="1:23" x14ac:dyDescent="0.3">
      <c r="A1008" s="203" t="s">
        <v>5032</v>
      </c>
      <c r="B1008" s="203" t="s">
        <v>1245</v>
      </c>
      <c r="C1008" s="203" t="s">
        <v>15292</v>
      </c>
      <c r="D1008" s="203" t="s">
        <v>15293</v>
      </c>
      <c r="E1008" s="203" t="s">
        <v>12497</v>
      </c>
      <c r="F1008" s="203" t="s">
        <v>9451</v>
      </c>
      <c r="G1008" s="203" t="s">
        <v>12497</v>
      </c>
      <c r="H1008" s="203" t="s">
        <v>15294</v>
      </c>
      <c r="I1008" s="203" t="s">
        <v>9462</v>
      </c>
      <c r="J1008" s="203" t="s">
        <v>15295</v>
      </c>
      <c r="K1008" s="84">
        <v>45566</v>
      </c>
      <c r="L1008" s="84">
        <v>45569</v>
      </c>
      <c r="M1008" s="84">
        <v>45657</v>
      </c>
      <c r="N1008" s="203" t="s">
        <v>11364</v>
      </c>
      <c r="O1008" s="86">
        <v>779783400</v>
      </c>
      <c r="P1008" s="203" t="s">
        <v>15296</v>
      </c>
      <c r="Q1008" s="203" t="s">
        <v>15295</v>
      </c>
      <c r="R1008" s="84">
        <v>45534</v>
      </c>
      <c r="S1008" s="84">
        <v>45534</v>
      </c>
      <c r="T1008" s="84">
        <v>45538</v>
      </c>
      <c r="U1008" s="84">
        <v>45538</v>
      </c>
      <c r="V1008" s="84">
        <v>45538</v>
      </c>
      <c r="W1008" s="203" t="s">
        <v>9457</v>
      </c>
    </row>
    <row r="1009" spans="1:23" x14ac:dyDescent="0.3">
      <c r="A1009" s="203" t="s">
        <v>4207</v>
      </c>
      <c r="B1009" s="203" t="s">
        <v>1245</v>
      </c>
      <c r="C1009" s="203" t="s">
        <v>15292</v>
      </c>
      <c r="D1009" s="203" t="s">
        <v>15293</v>
      </c>
      <c r="E1009" s="203" t="s">
        <v>12497</v>
      </c>
      <c r="F1009" s="203" t="s">
        <v>9451</v>
      </c>
      <c r="G1009" s="203" t="s">
        <v>12497</v>
      </c>
      <c r="H1009" s="203" t="s">
        <v>15294</v>
      </c>
      <c r="I1009" s="203" t="s">
        <v>9462</v>
      </c>
      <c r="J1009" s="203" t="s">
        <v>15295</v>
      </c>
      <c r="K1009" s="84">
        <v>45566</v>
      </c>
      <c r="L1009" s="84">
        <v>45569</v>
      </c>
      <c r="M1009" s="84">
        <v>45657</v>
      </c>
      <c r="N1009" s="203" t="s">
        <v>11364</v>
      </c>
      <c r="O1009" s="86">
        <v>779783400</v>
      </c>
      <c r="P1009" s="203" t="s">
        <v>15296</v>
      </c>
      <c r="Q1009" s="203" t="s">
        <v>15295</v>
      </c>
      <c r="R1009" s="84">
        <v>45534</v>
      </c>
      <c r="S1009" s="84">
        <v>45534</v>
      </c>
      <c r="T1009" s="84">
        <v>45538</v>
      </c>
      <c r="U1009" s="84">
        <v>45538</v>
      </c>
      <c r="V1009" s="84">
        <v>45538</v>
      </c>
      <c r="W1009" s="203" t="s">
        <v>9457</v>
      </c>
    </row>
    <row r="1010" spans="1:23" x14ac:dyDescent="0.3">
      <c r="A1010" s="203" t="s">
        <v>3699</v>
      </c>
      <c r="B1010" s="203" t="s">
        <v>1245</v>
      </c>
      <c r="C1010" s="203" t="s">
        <v>15292</v>
      </c>
      <c r="D1010" s="203" t="s">
        <v>15293</v>
      </c>
      <c r="E1010" s="203" t="s">
        <v>12497</v>
      </c>
      <c r="F1010" s="203" t="s">
        <v>9451</v>
      </c>
      <c r="G1010" s="203" t="s">
        <v>12497</v>
      </c>
      <c r="H1010" s="203" t="s">
        <v>15294</v>
      </c>
      <c r="I1010" s="203" t="s">
        <v>9462</v>
      </c>
      <c r="J1010" s="203" t="s">
        <v>15295</v>
      </c>
      <c r="K1010" s="84">
        <v>45566</v>
      </c>
      <c r="L1010" s="84">
        <v>45569</v>
      </c>
      <c r="M1010" s="84">
        <v>45657</v>
      </c>
      <c r="N1010" s="203" t="s">
        <v>11364</v>
      </c>
      <c r="O1010" s="86">
        <v>779783400</v>
      </c>
      <c r="P1010" s="203" t="s">
        <v>15296</v>
      </c>
      <c r="Q1010" s="203" t="s">
        <v>15295</v>
      </c>
      <c r="R1010" s="84">
        <v>45534</v>
      </c>
      <c r="S1010" s="84">
        <v>45534</v>
      </c>
      <c r="T1010" s="84">
        <v>45538</v>
      </c>
      <c r="U1010" s="84">
        <v>45538</v>
      </c>
      <c r="V1010" s="84">
        <v>45538</v>
      </c>
      <c r="W1010" s="203" t="s">
        <v>9457</v>
      </c>
    </row>
    <row r="1011" spans="1:23" x14ac:dyDescent="0.3">
      <c r="A1011" s="203" t="s">
        <v>3226</v>
      </c>
      <c r="B1011" s="203" t="s">
        <v>1245</v>
      </c>
      <c r="C1011" s="203" t="s">
        <v>15292</v>
      </c>
      <c r="D1011" s="203" t="s">
        <v>15293</v>
      </c>
      <c r="E1011" s="203" t="s">
        <v>12497</v>
      </c>
      <c r="F1011" s="203" t="s">
        <v>9451</v>
      </c>
      <c r="G1011" s="203" t="s">
        <v>12497</v>
      </c>
      <c r="H1011" s="203" t="s">
        <v>15294</v>
      </c>
      <c r="I1011" s="203" t="s">
        <v>9462</v>
      </c>
      <c r="J1011" s="203" t="s">
        <v>15295</v>
      </c>
      <c r="K1011" s="84">
        <v>45566</v>
      </c>
      <c r="L1011" s="84">
        <v>45569</v>
      </c>
      <c r="M1011" s="84">
        <v>45657</v>
      </c>
      <c r="N1011" s="203" t="s">
        <v>11364</v>
      </c>
      <c r="O1011" s="86">
        <v>779783400</v>
      </c>
      <c r="P1011" s="203" t="s">
        <v>15296</v>
      </c>
      <c r="Q1011" s="203" t="s">
        <v>15295</v>
      </c>
      <c r="R1011" s="84">
        <v>45534</v>
      </c>
      <c r="S1011" s="84">
        <v>45534</v>
      </c>
      <c r="T1011" s="84">
        <v>45538</v>
      </c>
      <c r="U1011" s="84">
        <v>45538</v>
      </c>
      <c r="V1011" s="84">
        <v>45538</v>
      </c>
      <c r="W1011" s="203" t="s">
        <v>9457</v>
      </c>
    </row>
    <row r="1012" spans="1:23" x14ac:dyDescent="0.3">
      <c r="A1012" s="203" t="s">
        <v>1505</v>
      </c>
      <c r="B1012" s="203" t="s">
        <v>1246</v>
      </c>
      <c r="C1012" s="203" t="s">
        <v>15371</v>
      </c>
      <c r="D1012" s="203" t="s">
        <v>15372</v>
      </c>
      <c r="E1012" s="203" t="s">
        <v>15373</v>
      </c>
      <c r="F1012" s="203" t="s">
        <v>9451</v>
      </c>
      <c r="G1012" s="203" t="s">
        <v>15373</v>
      </c>
      <c r="H1012" s="203" t="s">
        <v>15374</v>
      </c>
      <c r="I1012" s="203" t="s">
        <v>9462</v>
      </c>
      <c r="J1012" s="203" t="s">
        <v>15375</v>
      </c>
      <c r="K1012" s="84">
        <v>45931</v>
      </c>
      <c r="L1012" s="84">
        <v>45932</v>
      </c>
      <c r="M1012" s="84">
        <v>46022</v>
      </c>
      <c r="N1012" s="203" t="s">
        <v>12283</v>
      </c>
      <c r="O1012" s="86">
        <v>11959191</v>
      </c>
      <c r="P1012" s="203" t="s">
        <v>15376</v>
      </c>
      <c r="Q1012" s="203" t="s">
        <v>15375</v>
      </c>
      <c r="R1012" s="84">
        <v>45931</v>
      </c>
      <c r="S1012" s="84">
        <v>45931</v>
      </c>
      <c r="T1012" s="84"/>
      <c r="U1012" s="84"/>
      <c r="V1012" s="84"/>
      <c r="W1012" s="203" t="s">
        <v>9457</v>
      </c>
    </row>
    <row r="1013" spans="1:23" x14ac:dyDescent="0.3">
      <c r="A1013" s="203" t="s">
        <v>3699</v>
      </c>
      <c r="B1013" s="203" t="s">
        <v>1245</v>
      </c>
      <c r="C1013" s="203" t="s">
        <v>15310</v>
      </c>
      <c r="D1013" s="203" t="s">
        <v>15311</v>
      </c>
      <c r="E1013" s="203" t="s">
        <v>15312</v>
      </c>
      <c r="F1013" s="203" t="s">
        <v>9451</v>
      </c>
      <c r="G1013" s="203" t="s">
        <v>15312</v>
      </c>
      <c r="H1013" s="203" t="s">
        <v>15313</v>
      </c>
      <c r="I1013" s="203" t="s">
        <v>9462</v>
      </c>
      <c r="J1013" s="203" t="s">
        <v>15314</v>
      </c>
      <c r="K1013" s="84">
        <v>45368</v>
      </c>
      <c r="L1013" s="84">
        <v>45369</v>
      </c>
      <c r="M1013" s="84">
        <v>45552</v>
      </c>
      <c r="N1013" s="203" t="s">
        <v>13515</v>
      </c>
      <c r="O1013" s="86">
        <v>19560876</v>
      </c>
      <c r="P1013" s="203" t="s">
        <v>15315</v>
      </c>
      <c r="Q1013" s="203" t="s">
        <v>15316</v>
      </c>
      <c r="R1013" s="84">
        <v>45367</v>
      </c>
      <c r="S1013" s="84">
        <v>45367</v>
      </c>
      <c r="T1013" s="84"/>
      <c r="U1013" s="84"/>
      <c r="V1013" s="84"/>
      <c r="W1013" s="203" t="s">
        <v>9457</v>
      </c>
    </row>
    <row r="1014" spans="1:23" x14ac:dyDescent="0.3">
      <c r="A1014" s="203" t="s">
        <v>1474</v>
      </c>
      <c r="B1014" s="203" t="s">
        <v>1246</v>
      </c>
      <c r="C1014" s="203" t="s">
        <v>15317</v>
      </c>
      <c r="D1014" s="203" t="s">
        <v>15318</v>
      </c>
      <c r="E1014" s="203" t="s">
        <v>15319</v>
      </c>
      <c r="F1014" s="203" t="s">
        <v>9451</v>
      </c>
      <c r="G1014" s="203" t="s">
        <v>15319</v>
      </c>
      <c r="H1014" s="203" t="s">
        <v>15320</v>
      </c>
      <c r="I1014" s="203" t="s">
        <v>9462</v>
      </c>
      <c r="J1014" s="203" t="s">
        <v>15321</v>
      </c>
      <c r="K1014" s="84">
        <v>45828</v>
      </c>
      <c r="L1014" s="84">
        <v>45888</v>
      </c>
      <c r="M1014" s="84">
        <v>45964</v>
      </c>
      <c r="N1014" s="203" t="s">
        <v>15322</v>
      </c>
      <c r="O1014" s="86">
        <v>55892215.670000002</v>
      </c>
      <c r="P1014" s="203" t="s">
        <v>15323</v>
      </c>
      <c r="Q1014" s="203" t="s">
        <v>15321</v>
      </c>
      <c r="R1014" s="84">
        <v>45818</v>
      </c>
      <c r="S1014" s="84">
        <v>45818</v>
      </c>
      <c r="T1014" s="84">
        <v>45824</v>
      </c>
      <c r="U1014" s="84">
        <v>45824</v>
      </c>
      <c r="V1014" s="84">
        <v>45824</v>
      </c>
      <c r="W1014" s="203" t="s">
        <v>9457</v>
      </c>
    </row>
    <row r="1015" spans="1:23" x14ac:dyDescent="0.3">
      <c r="A1015" s="203" t="s">
        <v>1572</v>
      </c>
      <c r="B1015" s="203" t="s">
        <v>1246</v>
      </c>
      <c r="C1015" s="203" t="s">
        <v>15338</v>
      </c>
      <c r="D1015" s="203" t="s">
        <v>15339</v>
      </c>
      <c r="E1015" s="203" t="s">
        <v>15340</v>
      </c>
      <c r="F1015" s="203" t="s">
        <v>9451</v>
      </c>
      <c r="G1015" s="203" t="s">
        <v>15340</v>
      </c>
      <c r="H1015" s="203" t="s">
        <v>15341</v>
      </c>
      <c r="I1015" s="203" t="s">
        <v>9453</v>
      </c>
      <c r="J1015" s="203" t="s">
        <v>15342</v>
      </c>
      <c r="K1015" s="84">
        <v>45985</v>
      </c>
      <c r="L1015" s="84">
        <v>45986</v>
      </c>
      <c r="M1015" s="84">
        <v>46015</v>
      </c>
      <c r="N1015" s="203" t="s">
        <v>15343</v>
      </c>
      <c r="O1015" s="86">
        <v>5000000</v>
      </c>
      <c r="P1015" s="203" t="s">
        <v>15344</v>
      </c>
      <c r="Q1015" s="203" t="s">
        <v>15342</v>
      </c>
      <c r="R1015" s="84">
        <v>45985</v>
      </c>
      <c r="S1015" s="84">
        <v>45985</v>
      </c>
      <c r="T1015" s="84"/>
      <c r="U1015" s="84"/>
      <c r="V1015" s="84"/>
      <c r="W1015" s="203" t="s">
        <v>9457</v>
      </c>
    </row>
    <row r="1016" spans="1:23" x14ac:dyDescent="0.3">
      <c r="A1016" s="203" t="s">
        <v>1572</v>
      </c>
      <c r="B1016" s="203" t="s">
        <v>1246</v>
      </c>
      <c r="C1016" s="203" t="s">
        <v>15388</v>
      </c>
      <c r="D1016" s="203" t="s">
        <v>15389</v>
      </c>
      <c r="E1016" s="203" t="s">
        <v>15390</v>
      </c>
      <c r="F1016" s="203" t="s">
        <v>9451</v>
      </c>
      <c r="G1016" s="203" t="s">
        <v>15390</v>
      </c>
      <c r="H1016" s="203" t="s">
        <v>15391</v>
      </c>
      <c r="I1016" s="203" t="s">
        <v>9453</v>
      </c>
      <c r="J1016" s="203" t="s">
        <v>15392</v>
      </c>
      <c r="K1016" s="84">
        <v>45918</v>
      </c>
      <c r="L1016" s="84">
        <v>45919</v>
      </c>
      <c r="M1016" s="84">
        <v>45979</v>
      </c>
      <c r="N1016" s="203" t="s">
        <v>15393</v>
      </c>
      <c r="O1016" s="86">
        <v>7600000</v>
      </c>
      <c r="P1016" s="203" t="s">
        <v>15394</v>
      </c>
      <c r="Q1016" s="203" t="s">
        <v>15392</v>
      </c>
      <c r="R1016" s="84">
        <v>45917</v>
      </c>
      <c r="S1016" s="84">
        <v>45917</v>
      </c>
      <c r="T1016" s="84"/>
      <c r="U1016" s="84"/>
      <c r="V1016" s="84"/>
      <c r="W1016" s="203" t="s">
        <v>9457</v>
      </c>
    </row>
    <row r="1017" spans="1:23" x14ac:dyDescent="0.3">
      <c r="A1017" s="203" t="s">
        <v>1665</v>
      </c>
      <c r="B1017" s="203" t="s">
        <v>1247</v>
      </c>
      <c r="C1017" s="203" t="s">
        <v>15401</v>
      </c>
      <c r="D1017" s="203" t="s">
        <v>15402</v>
      </c>
      <c r="E1017" s="203" t="s">
        <v>15403</v>
      </c>
      <c r="F1017" s="203" t="s">
        <v>9451</v>
      </c>
      <c r="G1017" s="203" t="s">
        <v>15403</v>
      </c>
      <c r="H1017" s="203" t="s">
        <v>15404</v>
      </c>
      <c r="I1017" s="203" t="s">
        <v>9504</v>
      </c>
      <c r="J1017" s="203" t="s">
        <v>15405</v>
      </c>
      <c r="K1017" s="84">
        <v>46048</v>
      </c>
      <c r="L1017" s="84">
        <v>46050</v>
      </c>
      <c r="M1017" s="84">
        <v>46169</v>
      </c>
      <c r="N1017" s="203" t="s">
        <v>15406</v>
      </c>
      <c r="O1017" s="86">
        <v>16000000</v>
      </c>
      <c r="P1017" s="203" t="s">
        <v>15407</v>
      </c>
      <c r="Q1017" s="203" t="s">
        <v>15405</v>
      </c>
      <c r="R1017" s="84">
        <v>46047</v>
      </c>
      <c r="S1017" s="84">
        <v>46047</v>
      </c>
      <c r="T1017" s="84"/>
      <c r="U1017" s="84"/>
      <c r="V1017" s="84"/>
      <c r="W1017" s="203" t="s">
        <v>9457</v>
      </c>
    </row>
    <row r="1018" spans="1:23" x14ac:dyDescent="0.3">
      <c r="A1018" s="203" t="s">
        <v>1505</v>
      </c>
      <c r="B1018" s="203" t="s">
        <v>1246</v>
      </c>
      <c r="C1018" s="203" t="s">
        <v>12966</v>
      </c>
      <c r="D1018" s="203" t="s">
        <v>12967</v>
      </c>
      <c r="E1018" s="203" t="s">
        <v>12968</v>
      </c>
      <c r="F1018" s="203" t="s">
        <v>9451</v>
      </c>
      <c r="G1018" s="203" t="s">
        <v>12968</v>
      </c>
      <c r="H1018" s="203" t="s">
        <v>12969</v>
      </c>
      <c r="I1018" s="203" t="s">
        <v>9462</v>
      </c>
      <c r="J1018" s="203" t="s">
        <v>12970</v>
      </c>
      <c r="K1018" s="84">
        <v>45734</v>
      </c>
      <c r="L1018" s="84">
        <v>45735</v>
      </c>
      <c r="M1018" s="84">
        <v>46010</v>
      </c>
      <c r="N1018" s="203" t="s">
        <v>12971</v>
      </c>
      <c r="O1018" s="86">
        <v>35877573</v>
      </c>
      <c r="P1018" s="203" t="s">
        <v>12972</v>
      </c>
      <c r="Q1018" s="203" t="s">
        <v>12970</v>
      </c>
      <c r="R1018" s="84">
        <v>45734</v>
      </c>
      <c r="S1018" s="84">
        <v>45734</v>
      </c>
      <c r="T1018" s="84"/>
      <c r="U1018" s="84"/>
      <c r="V1018" s="84"/>
      <c r="W1018" s="203" t="s">
        <v>9457</v>
      </c>
    </row>
    <row r="1019" spans="1:23" x14ac:dyDescent="0.3">
      <c r="A1019" s="203" t="s">
        <v>1572</v>
      </c>
      <c r="B1019" s="203" t="s">
        <v>1246</v>
      </c>
      <c r="C1019" s="203" t="s">
        <v>15345</v>
      </c>
      <c r="D1019" s="203" t="s">
        <v>15346</v>
      </c>
      <c r="E1019" s="203" t="s">
        <v>15347</v>
      </c>
      <c r="F1019" s="203" t="s">
        <v>9451</v>
      </c>
      <c r="G1019" s="203" t="s">
        <v>15347</v>
      </c>
      <c r="H1019" s="203" t="s">
        <v>15348</v>
      </c>
      <c r="I1019" s="203" t="s">
        <v>9453</v>
      </c>
      <c r="J1019" s="203" t="s">
        <v>15349</v>
      </c>
      <c r="K1019" s="84">
        <v>45930</v>
      </c>
      <c r="L1019" s="84">
        <v>45931</v>
      </c>
      <c r="M1019" s="84">
        <v>46021</v>
      </c>
      <c r="N1019" s="203" t="s">
        <v>15350</v>
      </c>
      <c r="O1019" s="86">
        <v>13500000</v>
      </c>
      <c r="P1019" s="203" t="s">
        <v>15351</v>
      </c>
      <c r="Q1019" s="203" t="s">
        <v>15349</v>
      </c>
      <c r="R1019" s="84">
        <v>45926</v>
      </c>
      <c r="S1019" s="84">
        <v>45926</v>
      </c>
      <c r="T1019" s="84"/>
      <c r="U1019" s="84"/>
      <c r="V1019" s="84"/>
      <c r="W1019" s="203" t="s">
        <v>9457</v>
      </c>
    </row>
    <row r="1020" spans="1:23" x14ac:dyDescent="0.3">
      <c r="A1020" s="203" t="s">
        <v>1605</v>
      </c>
      <c r="B1020" s="203" t="s">
        <v>1247</v>
      </c>
      <c r="C1020" s="203" t="s">
        <v>15395</v>
      </c>
      <c r="D1020" s="203" t="s">
        <v>15396</v>
      </c>
      <c r="E1020" s="203" t="s">
        <v>15397</v>
      </c>
      <c r="F1020" s="203" t="s">
        <v>9451</v>
      </c>
      <c r="G1020" s="203" t="s">
        <v>15397</v>
      </c>
      <c r="H1020" s="203" t="s">
        <v>15398</v>
      </c>
      <c r="I1020" s="203" t="s">
        <v>9453</v>
      </c>
      <c r="J1020" s="203" t="s">
        <v>15399</v>
      </c>
      <c r="K1020" s="84">
        <v>46045</v>
      </c>
      <c r="L1020" s="84">
        <v>46045</v>
      </c>
      <c r="M1020" s="84">
        <v>46225</v>
      </c>
      <c r="N1020" s="203" t="s">
        <v>10202</v>
      </c>
      <c r="O1020" s="86">
        <v>25760100</v>
      </c>
      <c r="P1020" s="203" t="s">
        <v>15400</v>
      </c>
      <c r="Q1020" s="203" t="s">
        <v>15399</v>
      </c>
      <c r="R1020" s="84">
        <v>46044</v>
      </c>
      <c r="S1020" s="84">
        <v>46044</v>
      </c>
      <c r="T1020" s="84"/>
      <c r="U1020" s="84"/>
      <c r="V1020" s="84"/>
      <c r="W1020" s="203" t="s">
        <v>9457</v>
      </c>
    </row>
    <row r="1021" spans="1:23" x14ac:dyDescent="0.3">
      <c r="A1021" s="203" t="s">
        <v>1572</v>
      </c>
      <c r="B1021" s="203" t="s">
        <v>1246</v>
      </c>
      <c r="C1021" s="203" t="s">
        <v>15418</v>
      </c>
      <c r="D1021" s="203" t="s">
        <v>15419</v>
      </c>
      <c r="E1021" s="203" t="s">
        <v>15420</v>
      </c>
      <c r="F1021" s="203" t="s">
        <v>9451</v>
      </c>
      <c r="G1021" s="203" t="s">
        <v>15420</v>
      </c>
      <c r="H1021" s="203" t="s">
        <v>15421</v>
      </c>
      <c r="I1021" s="203" t="s">
        <v>9453</v>
      </c>
      <c r="J1021" s="203" t="s">
        <v>15422</v>
      </c>
      <c r="K1021" s="84">
        <v>45946</v>
      </c>
      <c r="L1021" s="84">
        <v>45952</v>
      </c>
      <c r="M1021" s="84">
        <v>46012</v>
      </c>
      <c r="N1021" s="203" t="s">
        <v>15423</v>
      </c>
      <c r="O1021" s="86">
        <v>6000000</v>
      </c>
      <c r="P1021" s="203" t="s">
        <v>15424</v>
      </c>
      <c r="Q1021" s="203" t="s">
        <v>15422</v>
      </c>
      <c r="R1021" s="84">
        <v>45945</v>
      </c>
      <c r="S1021" s="84">
        <v>45945</v>
      </c>
      <c r="T1021" s="84"/>
      <c r="U1021" s="84"/>
      <c r="V1021" s="84"/>
      <c r="W1021" s="203" t="s">
        <v>9457</v>
      </c>
    </row>
    <row r="1022" spans="1:23" x14ac:dyDescent="0.3">
      <c r="A1022" s="203" t="s">
        <v>5454</v>
      </c>
      <c r="B1022" s="203" t="s">
        <v>1245</v>
      </c>
      <c r="C1022" s="203" t="s">
        <v>15425</v>
      </c>
      <c r="D1022" s="203" t="s">
        <v>15426</v>
      </c>
      <c r="E1022" s="203" t="s">
        <v>15427</v>
      </c>
      <c r="F1022" s="203" t="s">
        <v>9451</v>
      </c>
      <c r="G1022" s="203" t="s">
        <v>15427</v>
      </c>
      <c r="H1022" s="203" t="s">
        <v>15428</v>
      </c>
      <c r="I1022" s="203" t="s">
        <v>9453</v>
      </c>
      <c r="J1022" s="203" t="s">
        <v>15429</v>
      </c>
      <c r="K1022" s="84">
        <v>45552</v>
      </c>
      <c r="L1022" s="84">
        <v>45553</v>
      </c>
      <c r="M1022" s="84">
        <v>45643</v>
      </c>
      <c r="N1022" s="203" t="s">
        <v>11271</v>
      </c>
      <c r="O1022" s="86">
        <v>13500000</v>
      </c>
      <c r="P1022" s="203" t="s">
        <v>15430</v>
      </c>
      <c r="Q1022" s="203" t="s">
        <v>15429</v>
      </c>
      <c r="R1022" s="84">
        <v>45552</v>
      </c>
      <c r="S1022" s="84">
        <v>45552</v>
      </c>
      <c r="T1022" s="84"/>
      <c r="U1022" s="84"/>
      <c r="V1022" s="84"/>
      <c r="W1022" s="203" t="s">
        <v>9457</v>
      </c>
    </row>
    <row r="1023" spans="1:23" x14ac:dyDescent="0.3">
      <c r="A1023" s="203" t="s">
        <v>5600</v>
      </c>
      <c r="B1023" s="203" t="s">
        <v>1245</v>
      </c>
      <c r="C1023" s="203" t="s">
        <v>15352</v>
      </c>
      <c r="D1023" s="203" t="s">
        <v>15353</v>
      </c>
      <c r="E1023" s="203" t="s">
        <v>15354</v>
      </c>
      <c r="F1023" s="203" t="s">
        <v>9451</v>
      </c>
      <c r="G1023" s="203" t="s">
        <v>15354</v>
      </c>
      <c r="H1023" s="203" t="s">
        <v>15355</v>
      </c>
      <c r="I1023" s="203" t="s">
        <v>9462</v>
      </c>
      <c r="J1023" s="203" t="s">
        <v>15356</v>
      </c>
      <c r="K1023" s="84">
        <v>45443</v>
      </c>
      <c r="L1023" s="84">
        <v>45490</v>
      </c>
      <c r="M1023" s="84">
        <v>45612</v>
      </c>
      <c r="N1023" s="203" t="s">
        <v>11805</v>
      </c>
      <c r="O1023" s="86">
        <v>2058929713</v>
      </c>
      <c r="P1023" s="203" t="s">
        <v>15357</v>
      </c>
      <c r="Q1023" s="203" t="s">
        <v>15356</v>
      </c>
      <c r="R1023" s="84">
        <v>45442</v>
      </c>
      <c r="S1023" s="84">
        <v>45442</v>
      </c>
      <c r="T1023" s="84"/>
      <c r="U1023" s="84"/>
      <c r="V1023" s="84"/>
      <c r="W1023" s="203" t="s">
        <v>9457</v>
      </c>
    </row>
    <row r="1024" spans="1:23" x14ac:dyDescent="0.3">
      <c r="A1024" s="203" t="s">
        <v>3737</v>
      </c>
      <c r="B1024" s="203" t="s">
        <v>1245</v>
      </c>
      <c r="C1024" s="203" t="s">
        <v>15352</v>
      </c>
      <c r="D1024" s="203" t="s">
        <v>15353</v>
      </c>
      <c r="E1024" s="203" t="s">
        <v>15354</v>
      </c>
      <c r="F1024" s="203" t="s">
        <v>9451</v>
      </c>
      <c r="G1024" s="203" t="s">
        <v>15354</v>
      </c>
      <c r="H1024" s="203" t="s">
        <v>15355</v>
      </c>
      <c r="I1024" s="203" t="s">
        <v>9462</v>
      </c>
      <c r="J1024" s="203" t="s">
        <v>15356</v>
      </c>
      <c r="K1024" s="84">
        <v>45443</v>
      </c>
      <c r="L1024" s="84">
        <v>45490</v>
      </c>
      <c r="M1024" s="84">
        <v>45612</v>
      </c>
      <c r="N1024" s="203" t="s">
        <v>11805</v>
      </c>
      <c r="O1024" s="86">
        <v>2058929713</v>
      </c>
      <c r="P1024" s="203" t="s">
        <v>15357</v>
      </c>
      <c r="Q1024" s="203" t="s">
        <v>15356</v>
      </c>
      <c r="R1024" s="84">
        <v>45442</v>
      </c>
      <c r="S1024" s="84">
        <v>45442</v>
      </c>
      <c r="T1024" s="84"/>
      <c r="U1024" s="84"/>
      <c r="V1024" s="84"/>
      <c r="W1024" s="203" t="s">
        <v>9457</v>
      </c>
    </row>
    <row r="1025" spans="1:23" x14ac:dyDescent="0.3">
      <c r="A1025" s="203" t="s">
        <v>4586</v>
      </c>
      <c r="B1025" s="203" t="s">
        <v>1245</v>
      </c>
      <c r="C1025" s="203" t="s">
        <v>15352</v>
      </c>
      <c r="D1025" s="203" t="s">
        <v>15353</v>
      </c>
      <c r="E1025" s="203" t="s">
        <v>15354</v>
      </c>
      <c r="F1025" s="203" t="s">
        <v>9451</v>
      </c>
      <c r="G1025" s="203" t="s">
        <v>15354</v>
      </c>
      <c r="H1025" s="203" t="s">
        <v>15355</v>
      </c>
      <c r="I1025" s="203" t="s">
        <v>9462</v>
      </c>
      <c r="J1025" s="203" t="s">
        <v>15356</v>
      </c>
      <c r="K1025" s="84">
        <v>45443</v>
      </c>
      <c r="L1025" s="84">
        <v>45490</v>
      </c>
      <c r="M1025" s="84">
        <v>45612</v>
      </c>
      <c r="N1025" s="203" t="s">
        <v>11805</v>
      </c>
      <c r="O1025" s="86">
        <v>2058929713</v>
      </c>
      <c r="P1025" s="203" t="s">
        <v>15357</v>
      </c>
      <c r="Q1025" s="203" t="s">
        <v>15356</v>
      </c>
      <c r="R1025" s="84">
        <v>45442</v>
      </c>
      <c r="S1025" s="84">
        <v>45442</v>
      </c>
      <c r="T1025" s="84"/>
      <c r="U1025" s="84"/>
      <c r="V1025" s="84"/>
      <c r="W1025" s="203" t="s">
        <v>9457</v>
      </c>
    </row>
    <row r="1026" spans="1:23" x14ac:dyDescent="0.3">
      <c r="A1026" s="203" t="s">
        <v>3226</v>
      </c>
      <c r="B1026" s="203" t="s">
        <v>1245</v>
      </c>
      <c r="C1026" s="203" t="s">
        <v>15352</v>
      </c>
      <c r="D1026" s="203" t="s">
        <v>15353</v>
      </c>
      <c r="E1026" s="203" t="s">
        <v>15354</v>
      </c>
      <c r="F1026" s="203" t="s">
        <v>9451</v>
      </c>
      <c r="G1026" s="203" t="s">
        <v>15354</v>
      </c>
      <c r="H1026" s="203" t="s">
        <v>15355</v>
      </c>
      <c r="I1026" s="203" t="s">
        <v>9462</v>
      </c>
      <c r="J1026" s="203" t="s">
        <v>15356</v>
      </c>
      <c r="K1026" s="84">
        <v>45443</v>
      </c>
      <c r="L1026" s="84">
        <v>45490</v>
      </c>
      <c r="M1026" s="84">
        <v>45612</v>
      </c>
      <c r="N1026" s="203" t="s">
        <v>11805</v>
      </c>
      <c r="O1026" s="86">
        <v>2058929713</v>
      </c>
      <c r="P1026" s="203" t="s">
        <v>15357</v>
      </c>
      <c r="Q1026" s="203" t="s">
        <v>15356</v>
      </c>
      <c r="R1026" s="84">
        <v>45442</v>
      </c>
      <c r="S1026" s="84">
        <v>45442</v>
      </c>
      <c r="T1026" s="84"/>
      <c r="U1026" s="84"/>
      <c r="V1026" s="84"/>
      <c r="W1026" s="203" t="s">
        <v>9457</v>
      </c>
    </row>
    <row r="1027" spans="1:23" x14ac:dyDescent="0.3">
      <c r="A1027" s="203" t="s">
        <v>5032</v>
      </c>
      <c r="B1027" s="203" t="s">
        <v>1245</v>
      </c>
      <c r="C1027" s="203" t="s">
        <v>15352</v>
      </c>
      <c r="D1027" s="203" t="s">
        <v>15353</v>
      </c>
      <c r="E1027" s="203" t="s">
        <v>15354</v>
      </c>
      <c r="F1027" s="203" t="s">
        <v>9451</v>
      </c>
      <c r="G1027" s="203" t="s">
        <v>15354</v>
      </c>
      <c r="H1027" s="203" t="s">
        <v>15355</v>
      </c>
      <c r="I1027" s="203" t="s">
        <v>9462</v>
      </c>
      <c r="J1027" s="203" t="s">
        <v>15356</v>
      </c>
      <c r="K1027" s="84">
        <v>45443</v>
      </c>
      <c r="L1027" s="84">
        <v>45490</v>
      </c>
      <c r="M1027" s="84">
        <v>45612</v>
      </c>
      <c r="N1027" s="203" t="s">
        <v>11805</v>
      </c>
      <c r="O1027" s="86">
        <v>2058929713</v>
      </c>
      <c r="P1027" s="203" t="s">
        <v>15357</v>
      </c>
      <c r="Q1027" s="203" t="s">
        <v>15356</v>
      </c>
      <c r="R1027" s="84">
        <v>45442</v>
      </c>
      <c r="S1027" s="84">
        <v>45442</v>
      </c>
      <c r="T1027" s="84"/>
      <c r="U1027" s="84"/>
      <c r="V1027" s="84"/>
      <c r="W1027" s="203" t="s">
        <v>9457</v>
      </c>
    </row>
    <row r="1028" spans="1:23" x14ac:dyDescent="0.3">
      <c r="A1028" s="203" t="s">
        <v>3699</v>
      </c>
      <c r="B1028" s="203" t="s">
        <v>1245</v>
      </c>
      <c r="C1028" s="203" t="s">
        <v>15352</v>
      </c>
      <c r="D1028" s="203" t="s">
        <v>15353</v>
      </c>
      <c r="E1028" s="203" t="s">
        <v>15354</v>
      </c>
      <c r="F1028" s="203" t="s">
        <v>9451</v>
      </c>
      <c r="G1028" s="203" t="s">
        <v>15354</v>
      </c>
      <c r="H1028" s="203" t="s">
        <v>15355</v>
      </c>
      <c r="I1028" s="203" t="s">
        <v>9462</v>
      </c>
      <c r="J1028" s="203" t="s">
        <v>15356</v>
      </c>
      <c r="K1028" s="84">
        <v>45443</v>
      </c>
      <c r="L1028" s="84">
        <v>45490</v>
      </c>
      <c r="M1028" s="84">
        <v>45612</v>
      </c>
      <c r="N1028" s="203" t="s">
        <v>11805</v>
      </c>
      <c r="O1028" s="86">
        <v>2058929713</v>
      </c>
      <c r="P1028" s="203" t="s">
        <v>15357</v>
      </c>
      <c r="Q1028" s="203" t="s">
        <v>15356</v>
      </c>
      <c r="R1028" s="84">
        <v>45442</v>
      </c>
      <c r="S1028" s="84">
        <v>45442</v>
      </c>
      <c r="T1028" s="84"/>
      <c r="U1028" s="84"/>
      <c r="V1028" s="84"/>
      <c r="W1028" s="203" t="s">
        <v>9457</v>
      </c>
    </row>
    <row r="1029" spans="1:23" x14ac:dyDescent="0.3">
      <c r="A1029" s="203" t="s">
        <v>3233</v>
      </c>
      <c r="B1029" s="203" t="s">
        <v>1245</v>
      </c>
      <c r="C1029" s="203" t="s">
        <v>15352</v>
      </c>
      <c r="D1029" s="203" t="s">
        <v>15353</v>
      </c>
      <c r="E1029" s="203" t="s">
        <v>15354</v>
      </c>
      <c r="F1029" s="203" t="s">
        <v>9451</v>
      </c>
      <c r="G1029" s="203" t="s">
        <v>15354</v>
      </c>
      <c r="H1029" s="203" t="s">
        <v>15355</v>
      </c>
      <c r="I1029" s="203" t="s">
        <v>9462</v>
      </c>
      <c r="J1029" s="203" t="s">
        <v>15356</v>
      </c>
      <c r="K1029" s="84">
        <v>45443</v>
      </c>
      <c r="L1029" s="84">
        <v>45490</v>
      </c>
      <c r="M1029" s="84">
        <v>45612</v>
      </c>
      <c r="N1029" s="203" t="s">
        <v>11805</v>
      </c>
      <c r="O1029" s="86">
        <v>2058929713</v>
      </c>
      <c r="P1029" s="203" t="s">
        <v>15357</v>
      </c>
      <c r="Q1029" s="203" t="s">
        <v>15356</v>
      </c>
      <c r="R1029" s="84">
        <v>45442</v>
      </c>
      <c r="S1029" s="84">
        <v>45442</v>
      </c>
      <c r="T1029" s="84"/>
      <c r="U1029" s="84"/>
      <c r="V1029" s="84"/>
      <c r="W1029" s="203" t="s">
        <v>9457</v>
      </c>
    </row>
    <row r="1030" spans="1:23" x14ac:dyDescent="0.3">
      <c r="A1030" s="203" t="s">
        <v>3058</v>
      </c>
      <c r="B1030" s="203" t="s">
        <v>1245</v>
      </c>
      <c r="C1030" s="203" t="s">
        <v>15352</v>
      </c>
      <c r="D1030" s="203" t="s">
        <v>15353</v>
      </c>
      <c r="E1030" s="203" t="s">
        <v>15354</v>
      </c>
      <c r="F1030" s="203" t="s">
        <v>9451</v>
      </c>
      <c r="G1030" s="203" t="s">
        <v>15354</v>
      </c>
      <c r="H1030" s="203" t="s">
        <v>15355</v>
      </c>
      <c r="I1030" s="203" t="s">
        <v>9462</v>
      </c>
      <c r="J1030" s="203" t="s">
        <v>15356</v>
      </c>
      <c r="K1030" s="84">
        <v>45443</v>
      </c>
      <c r="L1030" s="84">
        <v>45490</v>
      </c>
      <c r="M1030" s="84">
        <v>45612</v>
      </c>
      <c r="N1030" s="203" t="s">
        <v>11805</v>
      </c>
      <c r="O1030" s="86">
        <v>2058929713</v>
      </c>
      <c r="P1030" s="203" t="s">
        <v>15357</v>
      </c>
      <c r="Q1030" s="203" t="s">
        <v>15356</v>
      </c>
      <c r="R1030" s="84">
        <v>45442</v>
      </c>
      <c r="S1030" s="84">
        <v>45442</v>
      </c>
      <c r="T1030" s="84"/>
      <c r="U1030" s="84"/>
      <c r="V1030" s="84"/>
      <c r="W1030" s="203" t="s">
        <v>9457</v>
      </c>
    </row>
    <row r="1031" spans="1:23" x14ac:dyDescent="0.3">
      <c r="A1031" s="203" t="s">
        <v>4207</v>
      </c>
      <c r="B1031" s="203" t="s">
        <v>1245</v>
      </c>
      <c r="C1031" s="203" t="s">
        <v>15352</v>
      </c>
      <c r="D1031" s="203" t="s">
        <v>15353</v>
      </c>
      <c r="E1031" s="203" t="s">
        <v>15354</v>
      </c>
      <c r="F1031" s="203" t="s">
        <v>9451</v>
      </c>
      <c r="G1031" s="203" t="s">
        <v>15354</v>
      </c>
      <c r="H1031" s="203" t="s">
        <v>15355</v>
      </c>
      <c r="I1031" s="203" t="s">
        <v>9462</v>
      </c>
      <c r="J1031" s="203" t="s">
        <v>15356</v>
      </c>
      <c r="K1031" s="84">
        <v>45443</v>
      </c>
      <c r="L1031" s="84">
        <v>45490</v>
      </c>
      <c r="M1031" s="84">
        <v>45612</v>
      </c>
      <c r="N1031" s="203" t="s">
        <v>11805</v>
      </c>
      <c r="O1031" s="86">
        <v>2058929713</v>
      </c>
      <c r="P1031" s="203" t="s">
        <v>15357</v>
      </c>
      <c r="Q1031" s="203" t="s">
        <v>15356</v>
      </c>
      <c r="R1031" s="84">
        <v>45442</v>
      </c>
      <c r="S1031" s="84">
        <v>45442</v>
      </c>
      <c r="T1031" s="84"/>
      <c r="U1031" s="84"/>
      <c r="V1031" s="84"/>
      <c r="W1031" s="203" t="s">
        <v>9457</v>
      </c>
    </row>
    <row r="1032" spans="1:23" x14ac:dyDescent="0.3">
      <c r="A1032" s="203" t="s">
        <v>1529</v>
      </c>
      <c r="B1032" s="203" t="s">
        <v>1246</v>
      </c>
      <c r="C1032" s="203" t="s">
        <v>15431</v>
      </c>
      <c r="D1032" s="203" t="s">
        <v>9471</v>
      </c>
      <c r="E1032" s="203" t="s">
        <v>15432</v>
      </c>
      <c r="F1032" s="203" t="s">
        <v>9451</v>
      </c>
      <c r="G1032" s="203"/>
      <c r="H1032" s="203"/>
      <c r="I1032" s="203"/>
      <c r="J1032" s="203"/>
      <c r="K1032" s="84"/>
      <c r="L1032" s="84"/>
      <c r="M1032" s="84"/>
      <c r="N1032" s="203"/>
      <c r="O1032" s="86"/>
      <c r="P1032" s="203"/>
      <c r="Q1032" s="203"/>
      <c r="R1032" s="84">
        <v>45989</v>
      </c>
      <c r="S1032" s="84">
        <v>45989</v>
      </c>
      <c r="T1032" s="84">
        <v>45995</v>
      </c>
      <c r="U1032" s="84">
        <v>45995</v>
      </c>
      <c r="V1032" s="84">
        <v>45995</v>
      </c>
      <c r="W1032" s="203" t="s">
        <v>9723</v>
      </c>
    </row>
    <row r="1033" spans="1:23" x14ac:dyDescent="0.3">
      <c r="A1033" s="203" t="s">
        <v>1476</v>
      </c>
      <c r="B1033" s="203" t="s">
        <v>1246</v>
      </c>
      <c r="C1033" s="203" t="s">
        <v>15457</v>
      </c>
      <c r="D1033" s="203" t="s">
        <v>15458</v>
      </c>
      <c r="E1033" s="203" t="s">
        <v>15459</v>
      </c>
      <c r="F1033" s="203" t="s">
        <v>9451</v>
      </c>
      <c r="G1033" s="203" t="s">
        <v>15459</v>
      </c>
      <c r="H1033" s="203" t="s">
        <v>15460</v>
      </c>
      <c r="I1033" s="203" t="s">
        <v>9462</v>
      </c>
      <c r="J1033" s="203" t="s">
        <v>15461</v>
      </c>
      <c r="K1033" s="84">
        <v>45890</v>
      </c>
      <c r="L1033" s="84">
        <v>45891</v>
      </c>
      <c r="M1033" s="84">
        <v>46022</v>
      </c>
      <c r="N1033" s="203" t="s">
        <v>15462</v>
      </c>
      <c r="O1033" s="86">
        <v>17274387</v>
      </c>
      <c r="P1033" s="203" t="s">
        <v>15463</v>
      </c>
      <c r="Q1033" s="203" t="s">
        <v>15461</v>
      </c>
      <c r="R1033" s="84">
        <v>45890</v>
      </c>
      <c r="S1033" s="84">
        <v>45890</v>
      </c>
      <c r="T1033" s="84"/>
      <c r="U1033" s="84"/>
      <c r="V1033" s="84"/>
      <c r="W1033" s="203" t="s">
        <v>9457</v>
      </c>
    </row>
    <row r="1034" spans="1:23" x14ac:dyDescent="0.3">
      <c r="A1034" s="203" t="s">
        <v>1605</v>
      </c>
      <c r="B1034" s="203" t="s">
        <v>1247</v>
      </c>
      <c r="C1034" s="203" t="s">
        <v>15358</v>
      </c>
      <c r="D1034" s="203" t="s">
        <v>15359</v>
      </c>
      <c r="E1034" s="203" t="s">
        <v>15360</v>
      </c>
      <c r="F1034" s="203" t="s">
        <v>9451</v>
      </c>
      <c r="G1034" s="203" t="s">
        <v>15360</v>
      </c>
      <c r="H1034" s="203" t="s">
        <v>15361</v>
      </c>
      <c r="I1034" s="203" t="s">
        <v>9453</v>
      </c>
      <c r="J1034" s="203" t="s">
        <v>15362</v>
      </c>
      <c r="K1034" s="84">
        <v>46049</v>
      </c>
      <c r="L1034" s="84">
        <v>46050</v>
      </c>
      <c r="M1034" s="84">
        <v>46230</v>
      </c>
      <c r="N1034" s="203" t="s">
        <v>14568</v>
      </c>
      <c r="O1034" s="86">
        <v>17064468</v>
      </c>
      <c r="P1034" s="203" t="s">
        <v>15363</v>
      </c>
      <c r="Q1034" s="203" t="s">
        <v>15362</v>
      </c>
      <c r="R1034" s="84">
        <v>46047</v>
      </c>
      <c r="S1034" s="84">
        <v>46047</v>
      </c>
      <c r="T1034" s="84"/>
      <c r="U1034" s="84"/>
      <c r="V1034" s="84"/>
      <c r="W1034" s="203" t="s">
        <v>9457</v>
      </c>
    </row>
    <row r="1035" spans="1:23" x14ac:dyDescent="0.3">
      <c r="A1035" s="203" t="s">
        <v>3253</v>
      </c>
      <c r="B1035" s="203" t="s">
        <v>1245</v>
      </c>
      <c r="C1035" s="203" t="s">
        <v>17775</v>
      </c>
      <c r="D1035" s="203" t="s">
        <v>17776</v>
      </c>
      <c r="E1035" s="203" t="s">
        <v>17777</v>
      </c>
      <c r="F1035" s="203" t="s">
        <v>9451</v>
      </c>
      <c r="G1035" s="203" t="s">
        <v>17777</v>
      </c>
      <c r="H1035" s="203" t="s">
        <v>17778</v>
      </c>
      <c r="I1035" s="203" t="s">
        <v>9462</v>
      </c>
      <c r="J1035" s="203" t="s">
        <v>17779</v>
      </c>
      <c r="K1035" s="84">
        <v>45590</v>
      </c>
      <c r="L1035" s="84">
        <v>45590</v>
      </c>
      <c r="M1035" s="84">
        <v>45655</v>
      </c>
      <c r="N1035" s="203" t="s">
        <v>11063</v>
      </c>
      <c r="O1035" s="86">
        <v>8637193</v>
      </c>
      <c r="P1035" s="203" t="s">
        <v>17780</v>
      </c>
      <c r="Q1035" s="203" t="s">
        <v>17779</v>
      </c>
      <c r="R1035" s="84">
        <v>45590</v>
      </c>
      <c r="S1035" s="84">
        <v>45590</v>
      </c>
      <c r="T1035" s="84"/>
      <c r="U1035" s="84"/>
      <c r="V1035" s="84"/>
      <c r="W1035" s="203" t="s">
        <v>9457</v>
      </c>
    </row>
    <row r="1036" spans="1:23" x14ac:dyDescent="0.3">
      <c r="A1036" s="203" t="s">
        <v>1665</v>
      </c>
      <c r="B1036" s="203" t="s">
        <v>1247</v>
      </c>
      <c r="C1036" s="203" t="s">
        <v>15364</v>
      </c>
      <c r="D1036" s="203" t="s">
        <v>15365</v>
      </c>
      <c r="E1036" s="203" t="s">
        <v>15366</v>
      </c>
      <c r="F1036" s="203" t="s">
        <v>9451</v>
      </c>
      <c r="G1036" s="203" t="s">
        <v>15366</v>
      </c>
      <c r="H1036" s="203" t="s">
        <v>15367</v>
      </c>
      <c r="I1036" s="203" t="s">
        <v>9504</v>
      </c>
      <c r="J1036" s="203" t="s">
        <v>15368</v>
      </c>
      <c r="K1036" s="84">
        <v>46050</v>
      </c>
      <c r="L1036" s="84">
        <v>46050</v>
      </c>
      <c r="M1036" s="84">
        <v>46169</v>
      </c>
      <c r="N1036" s="203" t="s">
        <v>15369</v>
      </c>
      <c r="O1036" s="86">
        <v>16000000</v>
      </c>
      <c r="P1036" s="203" t="s">
        <v>15370</v>
      </c>
      <c r="Q1036" s="203" t="s">
        <v>15368</v>
      </c>
      <c r="R1036" s="84">
        <v>46049</v>
      </c>
      <c r="S1036" s="84">
        <v>46049</v>
      </c>
      <c r="T1036" s="84"/>
      <c r="U1036" s="84"/>
      <c r="V1036" s="84"/>
      <c r="W1036" s="203" t="s">
        <v>9457</v>
      </c>
    </row>
    <row r="1037" spans="1:23" x14ac:dyDescent="0.3">
      <c r="A1037" s="203" t="s">
        <v>1476</v>
      </c>
      <c r="B1037" s="203" t="s">
        <v>1246</v>
      </c>
      <c r="C1037" s="203" t="s">
        <v>15383</v>
      </c>
      <c r="D1037" s="203" t="s">
        <v>15384</v>
      </c>
      <c r="E1037" s="203" t="s">
        <v>15385</v>
      </c>
      <c r="F1037" s="203" t="s">
        <v>9451</v>
      </c>
      <c r="G1037" s="203" t="s">
        <v>15385</v>
      </c>
      <c r="H1037" s="203" t="s">
        <v>15386</v>
      </c>
      <c r="I1037" s="203" t="s">
        <v>9462</v>
      </c>
      <c r="J1037" s="203" t="s">
        <v>13938</v>
      </c>
      <c r="K1037" s="84">
        <v>45889</v>
      </c>
      <c r="L1037" s="84">
        <v>45889</v>
      </c>
      <c r="M1037" s="84">
        <v>46020</v>
      </c>
      <c r="N1037" s="203" t="s">
        <v>14025</v>
      </c>
      <c r="O1037" s="86">
        <v>17274387</v>
      </c>
      <c r="P1037" s="203" t="s">
        <v>15387</v>
      </c>
      <c r="Q1037" s="203" t="s">
        <v>13938</v>
      </c>
      <c r="R1037" s="84">
        <v>45888</v>
      </c>
      <c r="S1037" s="84">
        <v>45888</v>
      </c>
      <c r="T1037" s="84"/>
      <c r="U1037" s="84"/>
      <c r="V1037" s="84"/>
      <c r="W1037" s="203" t="s">
        <v>9457</v>
      </c>
    </row>
    <row r="1038" spans="1:23" x14ac:dyDescent="0.3">
      <c r="A1038" s="203" t="s">
        <v>1539</v>
      </c>
      <c r="B1038" s="203" t="s">
        <v>1246</v>
      </c>
      <c r="C1038" s="203" t="s">
        <v>15495</v>
      </c>
      <c r="D1038" s="203" t="s">
        <v>15496</v>
      </c>
      <c r="E1038" s="203" t="s">
        <v>15497</v>
      </c>
      <c r="F1038" s="203" t="s">
        <v>9451</v>
      </c>
      <c r="G1038" s="203" t="s">
        <v>15497</v>
      </c>
      <c r="H1038" s="203" t="s">
        <v>15498</v>
      </c>
      <c r="I1038" s="203" t="s">
        <v>9462</v>
      </c>
      <c r="J1038" s="203" t="s">
        <v>15499</v>
      </c>
      <c r="K1038" s="84">
        <v>45855</v>
      </c>
      <c r="L1038" s="84">
        <v>45856</v>
      </c>
      <c r="M1038" s="84">
        <v>45978</v>
      </c>
      <c r="N1038" s="203" t="s">
        <v>15500</v>
      </c>
      <c r="O1038" s="86">
        <v>9817060</v>
      </c>
      <c r="P1038" s="203" t="s">
        <v>15501</v>
      </c>
      <c r="Q1038" s="203" t="s">
        <v>15499</v>
      </c>
      <c r="R1038" s="84">
        <v>45854</v>
      </c>
      <c r="S1038" s="84">
        <v>45854</v>
      </c>
      <c r="T1038" s="84"/>
      <c r="U1038" s="84"/>
      <c r="V1038" s="84"/>
      <c r="W1038" s="203" t="s">
        <v>9457</v>
      </c>
    </row>
    <row r="1039" spans="1:23" x14ac:dyDescent="0.3">
      <c r="A1039" s="203" t="s">
        <v>2935</v>
      </c>
      <c r="B1039" s="203" t="s">
        <v>1245</v>
      </c>
      <c r="C1039" s="203" t="s">
        <v>15408</v>
      </c>
      <c r="D1039" s="203" t="s">
        <v>15409</v>
      </c>
      <c r="E1039" s="203" t="s">
        <v>15410</v>
      </c>
      <c r="F1039" s="203" t="s">
        <v>9451</v>
      </c>
      <c r="G1039" s="203" t="s">
        <v>15410</v>
      </c>
      <c r="H1039" s="203" t="s">
        <v>15411</v>
      </c>
      <c r="I1039" s="203" t="s">
        <v>9462</v>
      </c>
      <c r="J1039" s="203" t="s">
        <v>10065</v>
      </c>
      <c r="K1039" s="84">
        <v>45406</v>
      </c>
      <c r="L1039" s="84">
        <v>45406</v>
      </c>
      <c r="M1039" s="84">
        <v>45588</v>
      </c>
      <c r="N1039" s="203" t="s">
        <v>11077</v>
      </c>
      <c r="O1039" s="86">
        <v>27237546</v>
      </c>
      <c r="P1039" s="203" t="s">
        <v>15412</v>
      </c>
      <c r="Q1039" s="203" t="s">
        <v>10065</v>
      </c>
      <c r="R1039" s="84">
        <v>45405</v>
      </c>
      <c r="S1039" s="84">
        <v>45405</v>
      </c>
      <c r="T1039" s="84"/>
      <c r="U1039" s="84"/>
      <c r="V1039" s="84"/>
      <c r="W1039" s="203" t="s">
        <v>9457</v>
      </c>
    </row>
    <row r="1040" spans="1:23" x14ac:dyDescent="0.3">
      <c r="A1040" s="203" t="s">
        <v>5217</v>
      </c>
      <c r="B1040" s="203" t="s">
        <v>1245</v>
      </c>
      <c r="C1040" s="203" t="s">
        <v>15509</v>
      </c>
      <c r="D1040" s="203" t="s">
        <v>15510</v>
      </c>
      <c r="E1040" s="203" t="s">
        <v>15511</v>
      </c>
      <c r="F1040" s="203" t="s">
        <v>9451</v>
      </c>
      <c r="G1040" s="203" t="s">
        <v>15511</v>
      </c>
      <c r="H1040" s="203" t="s">
        <v>15512</v>
      </c>
      <c r="I1040" s="203" t="s">
        <v>9462</v>
      </c>
      <c r="J1040" s="203" t="s">
        <v>13633</v>
      </c>
      <c r="K1040" s="84">
        <v>45369</v>
      </c>
      <c r="L1040" s="84">
        <v>45369</v>
      </c>
      <c r="M1040" s="84">
        <v>45552</v>
      </c>
      <c r="N1040" s="203" t="s">
        <v>14431</v>
      </c>
      <c r="O1040" s="86">
        <v>12622590</v>
      </c>
      <c r="P1040" s="203" t="s">
        <v>15513</v>
      </c>
      <c r="Q1040" s="203" t="s">
        <v>13846</v>
      </c>
      <c r="R1040" s="84">
        <v>45369</v>
      </c>
      <c r="S1040" s="84">
        <v>45369</v>
      </c>
      <c r="T1040" s="84"/>
      <c r="U1040" s="84"/>
      <c r="V1040" s="84"/>
      <c r="W1040" s="203" t="s">
        <v>9457</v>
      </c>
    </row>
    <row r="1041" spans="1:23" x14ac:dyDescent="0.3">
      <c r="A1041" s="203" t="s">
        <v>1572</v>
      </c>
      <c r="B1041" s="203" t="s">
        <v>1246</v>
      </c>
      <c r="C1041" s="203" t="s">
        <v>15514</v>
      </c>
      <c r="D1041" s="203" t="s">
        <v>15515</v>
      </c>
      <c r="E1041" s="203" t="s">
        <v>15516</v>
      </c>
      <c r="F1041" s="203" t="s">
        <v>9451</v>
      </c>
      <c r="G1041" s="203" t="s">
        <v>15516</v>
      </c>
      <c r="H1041" s="203" t="s">
        <v>15517</v>
      </c>
      <c r="I1041" s="203" t="s">
        <v>9453</v>
      </c>
      <c r="J1041" s="203" t="s">
        <v>15518</v>
      </c>
      <c r="K1041" s="84">
        <v>45932</v>
      </c>
      <c r="L1041" s="84">
        <v>45936</v>
      </c>
      <c r="M1041" s="84">
        <v>45996</v>
      </c>
      <c r="N1041" s="203" t="s">
        <v>13105</v>
      </c>
      <c r="O1041" s="86">
        <v>8000000</v>
      </c>
      <c r="P1041" s="203" t="s">
        <v>15519</v>
      </c>
      <c r="Q1041" s="203" t="s">
        <v>15518</v>
      </c>
      <c r="R1041" s="84">
        <v>45931</v>
      </c>
      <c r="S1041" s="84">
        <v>45931</v>
      </c>
      <c r="T1041" s="84"/>
      <c r="U1041" s="84"/>
      <c r="V1041" s="84"/>
      <c r="W1041" s="203" t="s">
        <v>9457</v>
      </c>
    </row>
    <row r="1042" spans="1:23" x14ac:dyDescent="0.3">
      <c r="A1042" s="203" t="s">
        <v>1605</v>
      </c>
      <c r="B1042" s="203" t="s">
        <v>1247</v>
      </c>
      <c r="C1042" s="203" t="s">
        <v>15413</v>
      </c>
      <c r="D1042" s="203" t="s">
        <v>15414</v>
      </c>
      <c r="E1042" s="203" t="s">
        <v>15415</v>
      </c>
      <c r="F1042" s="203" t="s">
        <v>9451</v>
      </c>
      <c r="G1042" s="203" t="s">
        <v>15415</v>
      </c>
      <c r="H1042" s="203" t="s">
        <v>15416</v>
      </c>
      <c r="I1042" s="203" t="s">
        <v>9453</v>
      </c>
      <c r="J1042" s="203" t="s">
        <v>13191</v>
      </c>
      <c r="K1042" s="84">
        <v>46045</v>
      </c>
      <c r="L1042" s="84">
        <v>46045</v>
      </c>
      <c r="M1042" s="84">
        <v>46225</v>
      </c>
      <c r="N1042" s="203" t="s">
        <v>13487</v>
      </c>
      <c r="O1042" s="86">
        <v>17064468</v>
      </c>
      <c r="P1042" s="203" t="s">
        <v>15417</v>
      </c>
      <c r="Q1042" s="203" t="s">
        <v>13191</v>
      </c>
      <c r="R1042" s="84">
        <v>46044</v>
      </c>
      <c r="S1042" s="84">
        <v>46044</v>
      </c>
      <c r="T1042" s="84"/>
      <c r="U1042" s="84"/>
      <c r="V1042" s="84"/>
      <c r="W1042" s="203" t="s">
        <v>9457</v>
      </c>
    </row>
    <row r="1043" spans="1:23" x14ac:dyDescent="0.3">
      <c r="A1043" s="203" t="s">
        <v>1467</v>
      </c>
      <c r="B1043" s="203" t="s">
        <v>1247</v>
      </c>
      <c r="C1043" s="203" t="s">
        <v>21000</v>
      </c>
      <c r="D1043" s="203" t="s">
        <v>33958</v>
      </c>
      <c r="E1043" s="203" t="s">
        <v>21001</v>
      </c>
      <c r="F1043" s="203" t="s">
        <v>9451</v>
      </c>
      <c r="G1043" s="203" t="s">
        <v>21001</v>
      </c>
      <c r="H1043" s="203" t="s">
        <v>33959</v>
      </c>
      <c r="I1043" s="203" t="s">
        <v>9453</v>
      </c>
      <c r="J1043" s="203" t="s">
        <v>33960</v>
      </c>
      <c r="K1043" s="84">
        <v>46244</v>
      </c>
      <c r="L1043" s="84">
        <v>46246</v>
      </c>
      <c r="M1043" s="84">
        <v>46387</v>
      </c>
      <c r="N1043" s="203" t="s">
        <v>15988</v>
      </c>
      <c r="O1043" s="86">
        <v>20035633</v>
      </c>
      <c r="P1043" s="203" t="s">
        <v>33961</v>
      </c>
      <c r="Q1043" s="203" t="s">
        <v>33960</v>
      </c>
      <c r="R1043" s="84">
        <v>46243</v>
      </c>
      <c r="S1043" s="84">
        <v>46243</v>
      </c>
      <c r="T1043" s="84"/>
      <c r="U1043" s="84"/>
      <c r="V1043" s="84"/>
      <c r="W1043" s="203" t="s">
        <v>9457</v>
      </c>
    </row>
    <row r="1044" spans="1:23" x14ac:dyDescent="0.3">
      <c r="A1044" s="203" t="s">
        <v>1612</v>
      </c>
      <c r="B1044" s="203" t="s">
        <v>1245</v>
      </c>
      <c r="C1044" s="203" t="s">
        <v>15532</v>
      </c>
      <c r="D1044" s="203" t="s">
        <v>15533</v>
      </c>
      <c r="E1044" s="203" t="s">
        <v>15534</v>
      </c>
      <c r="F1044" s="203" t="s">
        <v>9451</v>
      </c>
      <c r="G1044" s="203" t="s">
        <v>15534</v>
      </c>
      <c r="H1044" s="203" t="s">
        <v>15535</v>
      </c>
      <c r="I1044" s="203" t="s">
        <v>9453</v>
      </c>
      <c r="J1044" s="203" t="s">
        <v>11762</v>
      </c>
      <c r="K1044" s="84">
        <v>45679</v>
      </c>
      <c r="L1044" s="84">
        <v>45680</v>
      </c>
      <c r="M1044" s="84">
        <v>45815</v>
      </c>
      <c r="N1044" s="203" t="s">
        <v>15536</v>
      </c>
      <c r="O1044" s="86">
        <v>23567688</v>
      </c>
      <c r="P1044" s="203" t="s">
        <v>15537</v>
      </c>
      <c r="Q1044" s="203" t="s">
        <v>11762</v>
      </c>
      <c r="R1044" s="84">
        <v>45678</v>
      </c>
      <c r="S1044" s="84">
        <v>45678</v>
      </c>
      <c r="T1044" s="84"/>
      <c r="U1044" s="84"/>
      <c r="V1044" s="84"/>
      <c r="W1044" s="203" t="s">
        <v>9457</v>
      </c>
    </row>
    <row r="1045" spans="1:23" x14ac:dyDescent="0.3">
      <c r="A1045" s="203" t="s">
        <v>1604</v>
      </c>
      <c r="B1045" s="203" t="s">
        <v>1246</v>
      </c>
      <c r="C1045" s="203" t="s">
        <v>15543</v>
      </c>
      <c r="D1045" s="203" t="s">
        <v>9471</v>
      </c>
      <c r="E1045" s="203" t="s">
        <v>15544</v>
      </c>
      <c r="F1045" s="203" t="s">
        <v>9451</v>
      </c>
      <c r="G1045" s="203"/>
      <c r="H1045" s="203"/>
      <c r="I1045" s="203"/>
      <c r="J1045" s="203"/>
      <c r="K1045" s="84"/>
      <c r="L1045" s="84"/>
      <c r="M1045" s="84"/>
      <c r="N1045" s="203"/>
      <c r="O1045" s="86"/>
      <c r="P1045" s="203"/>
      <c r="Q1045" s="203"/>
      <c r="R1045" s="84">
        <v>45994</v>
      </c>
      <c r="S1045" s="84">
        <v>45994</v>
      </c>
      <c r="T1045" s="84">
        <v>46010</v>
      </c>
      <c r="U1045" s="84">
        <v>46010</v>
      </c>
      <c r="V1045" s="84">
        <v>46010</v>
      </c>
      <c r="W1045" s="203" t="s">
        <v>9723</v>
      </c>
    </row>
    <row r="1046" spans="1:23" x14ac:dyDescent="0.3">
      <c r="A1046" s="203" t="s">
        <v>1701</v>
      </c>
      <c r="B1046" s="203" t="s">
        <v>1246</v>
      </c>
      <c r="C1046" s="203" t="s">
        <v>15543</v>
      </c>
      <c r="D1046" s="203" t="s">
        <v>9471</v>
      </c>
      <c r="E1046" s="203" t="s">
        <v>15544</v>
      </c>
      <c r="F1046" s="203" t="s">
        <v>9451</v>
      </c>
      <c r="G1046" s="203"/>
      <c r="H1046" s="203"/>
      <c r="I1046" s="203"/>
      <c r="J1046" s="203"/>
      <c r="K1046" s="84"/>
      <c r="L1046" s="84"/>
      <c r="M1046" s="84"/>
      <c r="N1046" s="203"/>
      <c r="O1046" s="86"/>
      <c r="P1046" s="203"/>
      <c r="Q1046" s="203"/>
      <c r="R1046" s="84">
        <v>45994</v>
      </c>
      <c r="S1046" s="84">
        <v>45994</v>
      </c>
      <c r="T1046" s="84">
        <v>46010</v>
      </c>
      <c r="U1046" s="84">
        <v>46010</v>
      </c>
      <c r="V1046" s="84">
        <v>46010</v>
      </c>
      <c r="W1046" s="203" t="s">
        <v>9723</v>
      </c>
    </row>
    <row r="1047" spans="1:23" x14ac:dyDescent="0.3">
      <c r="A1047" s="203" t="s">
        <v>1467</v>
      </c>
      <c r="B1047" s="203" t="s">
        <v>1247</v>
      </c>
      <c r="C1047" s="203" t="s">
        <v>15433</v>
      </c>
      <c r="D1047" s="203" t="s">
        <v>15434</v>
      </c>
      <c r="E1047" s="203" t="s">
        <v>15435</v>
      </c>
      <c r="F1047" s="203" t="s">
        <v>9451</v>
      </c>
      <c r="G1047" s="203" t="s">
        <v>15435</v>
      </c>
      <c r="H1047" s="203" t="s">
        <v>15434</v>
      </c>
      <c r="I1047" s="203" t="s">
        <v>9739</v>
      </c>
      <c r="J1047" s="203" t="s">
        <v>9470</v>
      </c>
      <c r="K1047" s="84"/>
      <c r="L1047" s="84"/>
      <c r="M1047" s="84"/>
      <c r="N1047" s="203" t="s">
        <v>9471</v>
      </c>
      <c r="O1047" s="86">
        <v>0</v>
      </c>
      <c r="P1047" s="203" t="s">
        <v>15436</v>
      </c>
      <c r="Q1047" s="203" t="s">
        <v>9473</v>
      </c>
      <c r="R1047" s="84">
        <v>46052</v>
      </c>
      <c r="S1047" s="84">
        <v>46052</v>
      </c>
      <c r="T1047" s="84"/>
      <c r="U1047" s="84"/>
      <c r="V1047" s="84"/>
      <c r="W1047" s="203" t="s">
        <v>9457</v>
      </c>
    </row>
    <row r="1048" spans="1:23" x14ac:dyDescent="0.3">
      <c r="A1048" s="203" t="s">
        <v>1467</v>
      </c>
      <c r="B1048" s="203" t="s">
        <v>1247</v>
      </c>
      <c r="C1048" s="203" t="s">
        <v>15433</v>
      </c>
      <c r="D1048" s="203" t="s">
        <v>15437</v>
      </c>
      <c r="E1048" s="203" t="s">
        <v>15435</v>
      </c>
      <c r="F1048" s="203" t="s">
        <v>9451</v>
      </c>
      <c r="G1048" s="203" t="s">
        <v>15435</v>
      </c>
      <c r="H1048" s="203" t="s">
        <v>15438</v>
      </c>
      <c r="I1048" s="203" t="s">
        <v>9453</v>
      </c>
      <c r="J1048" s="203" t="s">
        <v>15439</v>
      </c>
      <c r="K1048" s="84">
        <v>46052</v>
      </c>
      <c r="L1048" s="84">
        <v>46056</v>
      </c>
      <c r="M1048" s="84">
        <v>46236</v>
      </c>
      <c r="N1048" s="203" t="s">
        <v>15440</v>
      </c>
      <c r="O1048" s="86">
        <v>15859458</v>
      </c>
      <c r="P1048" s="203" t="s">
        <v>15436</v>
      </c>
      <c r="Q1048" s="203" t="s">
        <v>15439</v>
      </c>
      <c r="R1048" s="84">
        <v>46052</v>
      </c>
      <c r="S1048" s="84">
        <v>46052</v>
      </c>
      <c r="T1048" s="84"/>
      <c r="U1048" s="84"/>
      <c r="V1048" s="84"/>
      <c r="W1048" s="203" t="s">
        <v>9457</v>
      </c>
    </row>
    <row r="1049" spans="1:23" x14ac:dyDescent="0.3">
      <c r="A1049" s="203" t="s">
        <v>4652</v>
      </c>
      <c r="B1049" s="203" t="s">
        <v>1247</v>
      </c>
      <c r="C1049" s="203" t="s">
        <v>33962</v>
      </c>
      <c r="D1049" s="203" t="s">
        <v>33963</v>
      </c>
      <c r="E1049" s="203" t="s">
        <v>33964</v>
      </c>
      <c r="F1049" s="203" t="s">
        <v>9451</v>
      </c>
      <c r="G1049" s="203" t="s">
        <v>33964</v>
      </c>
      <c r="H1049" s="203" t="s">
        <v>33965</v>
      </c>
      <c r="I1049" s="203" t="s">
        <v>9482</v>
      </c>
      <c r="J1049" s="203" t="s">
        <v>33966</v>
      </c>
      <c r="K1049" s="84">
        <v>46248</v>
      </c>
      <c r="L1049" s="84"/>
      <c r="M1049" s="84">
        <v>46387</v>
      </c>
      <c r="N1049" s="203" t="s">
        <v>13641</v>
      </c>
      <c r="O1049" s="86">
        <v>16031052</v>
      </c>
      <c r="P1049" s="203" t="s">
        <v>33967</v>
      </c>
      <c r="Q1049" s="203" t="s">
        <v>33966</v>
      </c>
      <c r="R1049" s="84">
        <v>46248</v>
      </c>
      <c r="S1049" s="84">
        <v>46248</v>
      </c>
      <c r="T1049" s="84"/>
      <c r="U1049" s="84"/>
      <c r="V1049" s="84"/>
      <c r="W1049" s="203" t="s">
        <v>9457</v>
      </c>
    </row>
    <row r="1050" spans="1:23" x14ac:dyDescent="0.3">
      <c r="A1050" s="203" t="s">
        <v>5454</v>
      </c>
      <c r="B1050" s="203" t="s">
        <v>1245</v>
      </c>
      <c r="C1050" s="203" t="s">
        <v>15443</v>
      </c>
      <c r="D1050" s="203" t="s">
        <v>15444</v>
      </c>
      <c r="E1050" s="203" t="s">
        <v>15445</v>
      </c>
      <c r="F1050" s="203" t="s">
        <v>9451</v>
      </c>
      <c r="G1050" s="203" t="s">
        <v>15445</v>
      </c>
      <c r="H1050" s="203" t="s">
        <v>15446</v>
      </c>
      <c r="I1050" s="203" t="s">
        <v>9453</v>
      </c>
      <c r="J1050" s="203" t="s">
        <v>15447</v>
      </c>
      <c r="K1050" s="84">
        <v>45541</v>
      </c>
      <c r="L1050" s="84">
        <v>45541</v>
      </c>
      <c r="M1050" s="84">
        <v>45631</v>
      </c>
      <c r="N1050" s="203" t="s">
        <v>15448</v>
      </c>
      <c r="O1050" s="86">
        <v>10500000</v>
      </c>
      <c r="P1050" s="203" t="s">
        <v>15449</v>
      </c>
      <c r="Q1050" s="203" t="s">
        <v>15447</v>
      </c>
      <c r="R1050" s="84">
        <v>45540</v>
      </c>
      <c r="S1050" s="84">
        <v>45540</v>
      </c>
      <c r="T1050" s="84"/>
      <c r="U1050" s="84"/>
      <c r="V1050" s="84"/>
      <c r="W1050" s="203" t="s">
        <v>9457</v>
      </c>
    </row>
    <row r="1051" spans="1:23" x14ac:dyDescent="0.3">
      <c r="A1051" s="203" t="s">
        <v>1542</v>
      </c>
      <c r="B1051" s="203" t="s">
        <v>1245</v>
      </c>
      <c r="C1051" s="203" t="s">
        <v>15450</v>
      </c>
      <c r="D1051" s="203" t="s">
        <v>15451</v>
      </c>
      <c r="E1051" s="203" t="s">
        <v>15452</v>
      </c>
      <c r="F1051" s="203" t="s">
        <v>9451</v>
      </c>
      <c r="G1051" s="203" t="s">
        <v>15452</v>
      </c>
      <c r="H1051" s="203" t="s">
        <v>15453</v>
      </c>
      <c r="I1051" s="203" t="s">
        <v>9462</v>
      </c>
      <c r="J1051" s="203" t="s">
        <v>15454</v>
      </c>
      <c r="K1051" s="84">
        <v>45629</v>
      </c>
      <c r="L1051" s="84">
        <v>45630</v>
      </c>
      <c r="M1051" s="84">
        <v>45657</v>
      </c>
      <c r="N1051" s="203" t="s">
        <v>15455</v>
      </c>
      <c r="O1051" s="86">
        <v>4350000</v>
      </c>
      <c r="P1051" s="203" t="s">
        <v>15456</v>
      </c>
      <c r="Q1051" s="203" t="s">
        <v>15454</v>
      </c>
      <c r="R1051" s="84">
        <v>45617</v>
      </c>
      <c r="S1051" s="84">
        <v>45617</v>
      </c>
      <c r="T1051" s="84"/>
      <c r="U1051" s="84"/>
      <c r="V1051" s="84"/>
      <c r="W1051" s="203" t="s">
        <v>9457</v>
      </c>
    </row>
    <row r="1052" spans="1:23" x14ac:dyDescent="0.3">
      <c r="A1052" s="203" t="s">
        <v>1476</v>
      </c>
      <c r="B1052" s="203" t="s">
        <v>1246</v>
      </c>
      <c r="C1052" s="203" t="s">
        <v>15551</v>
      </c>
      <c r="D1052" s="203" t="s">
        <v>15552</v>
      </c>
      <c r="E1052" s="203" t="s">
        <v>15553</v>
      </c>
      <c r="F1052" s="203" t="s">
        <v>9451</v>
      </c>
      <c r="G1052" s="203" t="s">
        <v>15553</v>
      </c>
      <c r="H1052" s="203" t="s">
        <v>15554</v>
      </c>
      <c r="I1052" s="203" t="s">
        <v>9453</v>
      </c>
      <c r="J1052" s="203" t="s">
        <v>15555</v>
      </c>
      <c r="K1052" s="84">
        <v>45715</v>
      </c>
      <c r="L1052" s="84">
        <v>45715</v>
      </c>
      <c r="M1052" s="84">
        <v>45895</v>
      </c>
      <c r="N1052" s="203" t="s">
        <v>15556</v>
      </c>
      <c r="O1052" s="86">
        <v>23918382</v>
      </c>
      <c r="P1052" s="203" t="s">
        <v>15557</v>
      </c>
      <c r="Q1052" s="203" t="s">
        <v>15555</v>
      </c>
      <c r="R1052" s="84">
        <v>45713</v>
      </c>
      <c r="S1052" s="84">
        <v>45713</v>
      </c>
      <c r="T1052" s="84"/>
      <c r="U1052" s="84"/>
      <c r="V1052" s="84"/>
      <c r="W1052" s="203" t="s">
        <v>9457</v>
      </c>
    </row>
    <row r="1053" spans="1:23" x14ac:dyDescent="0.3">
      <c r="A1053" s="203" t="s">
        <v>1572</v>
      </c>
      <c r="B1053" s="203" t="s">
        <v>1246</v>
      </c>
      <c r="C1053" s="203" t="s">
        <v>15558</v>
      </c>
      <c r="D1053" s="203" t="s">
        <v>15559</v>
      </c>
      <c r="E1053" s="203" t="s">
        <v>15560</v>
      </c>
      <c r="F1053" s="203" t="s">
        <v>9451</v>
      </c>
      <c r="G1053" s="203" t="s">
        <v>15560</v>
      </c>
      <c r="H1053" s="203" t="s">
        <v>15561</v>
      </c>
      <c r="I1053" s="203" t="s">
        <v>9453</v>
      </c>
      <c r="J1053" s="203" t="s">
        <v>15562</v>
      </c>
      <c r="K1053" s="84">
        <v>45988</v>
      </c>
      <c r="L1053" s="84">
        <v>45988</v>
      </c>
      <c r="M1053" s="84">
        <v>46017</v>
      </c>
      <c r="N1053" s="203" t="s">
        <v>15393</v>
      </c>
      <c r="O1053" s="86">
        <v>3800000</v>
      </c>
      <c r="P1053" s="203" t="s">
        <v>15563</v>
      </c>
      <c r="Q1053" s="203" t="s">
        <v>15562</v>
      </c>
      <c r="R1053" s="84">
        <v>45987</v>
      </c>
      <c r="S1053" s="84">
        <v>45987</v>
      </c>
      <c r="T1053" s="84"/>
      <c r="U1053" s="84"/>
      <c r="V1053" s="84"/>
      <c r="W1053" s="203" t="s">
        <v>9457</v>
      </c>
    </row>
    <row r="1054" spans="1:23" x14ac:dyDescent="0.3">
      <c r="A1054" s="203" t="s">
        <v>1605</v>
      </c>
      <c r="B1054" s="203" t="s">
        <v>1247</v>
      </c>
      <c r="C1054" s="203" t="s">
        <v>15464</v>
      </c>
      <c r="D1054" s="203" t="s">
        <v>15465</v>
      </c>
      <c r="E1054" s="203" t="s">
        <v>15466</v>
      </c>
      <c r="F1054" s="203" t="s">
        <v>9451</v>
      </c>
      <c r="G1054" s="203" t="s">
        <v>15466</v>
      </c>
      <c r="H1054" s="203" t="s">
        <v>15467</v>
      </c>
      <c r="I1054" s="203" t="s">
        <v>9453</v>
      </c>
      <c r="J1054" s="203" t="s">
        <v>10990</v>
      </c>
      <c r="K1054" s="84">
        <v>46231</v>
      </c>
      <c r="L1054" s="84">
        <v>46232</v>
      </c>
      <c r="M1054" s="84">
        <v>46384</v>
      </c>
      <c r="N1054" s="203" t="s">
        <v>11505</v>
      </c>
      <c r="O1054" s="86">
        <v>13216215</v>
      </c>
      <c r="P1054" s="203" t="s">
        <v>15468</v>
      </c>
      <c r="Q1054" s="203" t="s">
        <v>10990</v>
      </c>
      <c r="R1054" s="84">
        <v>46230</v>
      </c>
      <c r="S1054" s="84">
        <v>46230</v>
      </c>
      <c r="T1054" s="84"/>
      <c r="U1054" s="84"/>
      <c r="V1054" s="84"/>
      <c r="W1054" s="203" t="s">
        <v>9457</v>
      </c>
    </row>
    <row r="1055" spans="1:23" x14ac:dyDescent="0.3">
      <c r="A1055" s="203" t="s">
        <v>1665</v>
      </c>
      <c r="B1055" s="203" t="s">
        <v>1247</v>
      </c>
      <c r="C1055" s="203" t="s">
        <v>15474</v>
      </c>
      <c r="D1055" s="203" t="s">
        <v>15475</v>
      </c>
      <c r="E1055" s="203" t="s">
        <v>15476</v>
      </c>
      <c r="F1055" s="203" t="s">
        <v>9451</v>
      </c>
      <c r="G1055" s="203" t="s">
        <v>15476</v>
      </c>
      <c r="H1055" s="203" t="s">
        <v>15477</v>
      </c>
      <c r="I1055" s="203" t="s">
        <v>9453</v>
      </c>
      <c r="J1055" s="203" t="s">
        <v>15478</v>
      </c>
      <c r="K1055" s="84">
        <v>46048</v>
      </c>
      <c r="L1055" s="84">
        <v>46048</v>
      </c>
      <c r="M1055" s="84">
        <v>46137</v>
      </c>
      <c r="N1055" s="203" t="s">
        <v>15479</v>
      </c>
      <c r="O1055" s="86">
        <v>12000000</v>
      </c>
      <c r="P1055" s="203" t="s">
        <v>15480</v>
      </c>
      <c r="Q1055" s="203" t="s">
        <v>15478</v>
      </c>
      <c r="R1055" s="84">
        <v>46046</v>
      </c>
      <c r="S1055" s="84">
        <v>46046</v>
      </c>
      <c r="T1055" s="84"/>
      <c r="U1055" s="84"/>
      <c r="V1055" s="84"/>
      <c r="W1055" s="203" t="s">
        <v>9457</v>
      </c>
    </row>
    <row r="1056" spans="1:23" x14ac:dyDescent="0.3">
      <c r="A1056" s="203" t="s">
        <v>5454</v>
      </c>
      <c r="B1056" s="203" t="s">
        <v>1245</v>
      </c>
      <c r="C1056" s="203" t="s">
        <v>15578</v>
      </c>
      <c r="D1056" s="203" t="s">
        <v>15579</v>
      </c>
      <c r="E1056" s="203" t="s">
        <v>15580</v>
      </c>
      <c r="F1056" s="203" t="s">
        <v>9451</v>
      </c>
      <c r="G1056" s="203" t="s">
        <v>15580</v>
      </c>
      <c r="H1056" s="203" t="s">
        <v>15581</v>
      </c>
      <c r="I1056" s="203" t="s">
        <v>9453</v>
      </c>
      <c r="J1056" s="203" t="s">
        <v>15582</v>
      </c>
      <c r="K1056" s="84">
        <v>45566</v>
      </c>
      <c r="L1056" s="84">
        <v>45566</v>
      </c>
      <c r="M1056" s="84">
        <v>45657</v>
      </c>
      <c r="N1056" s="203" t="s">
        <v>15583</v>
      </c>
      <c r="O1056" s="86">
        <v>9000000</v>
      </c>
      <c r="P1056" s="203" t="s">
        <v>15584</v>
      </c>
      <c r="Q1056" s="203" t="s">
        <v>15582</v>
      </c>
      <c r="R1056" s="84">
        <v>45566</v>
      </c>
      <c r="S1056" s="84">
        <v>45566</v>
      </c>
      <c r="T1056" s="84"/>
      <c r="U1056" s="84"/>
      <c r="V1056" s="84"/>
      <c r="W1056" s="203" t="s">
        <v>9457</v>
      </c>
    </row>
    <row r="1057" spans="1:23" x14ac:dyDescent="0.3">
      <c r="A1057" s="203" t="s">
        <v>1665</v>
      </c>
      <c r="B1057" s="203" t="s">
        <v>1247</v>
      </c>
      <c r="C1057" s="203" t="s">
        <v>15481</v>
      </c>
      <c r="D1057" s="203" t="s">
        <v>15482</v>
      </c>
      <c r="E1057" s="203" t="s">
        <v>15483</v>
      </c>
      <c r="F1057" s="203" t="s">
        <v>9451</v>
      </c>
      <c r="G1057" s="203" t="s">
        <v>15483</v>
      </c>
      <c r="H1057" s="203" t="s">
        <v>15484</v>
      </c>
      <c r="I1057" s="203" t="s">
        <v>9453</v>
      </c>
      <c r="J1057" s="203" t="s">
        <v>15485</v>
      </c>
      <c r="K1057" s="84">
        <v>46049</v>
      </c>
      <c r="L1057" s="84">
        <v>46049</v>
      </c>
      <c r="M1057" s="84">
        <v>46199</v>
      </c>
      <c r="N1057" s="203" t="s">
        <v>15486</v>
      </c>
      <c r="O1057" s="86">
        <v>17404820</v>
      </c>
      <c r="P1057" s="203" t="s">
        <v>15487</v>
      </c>
      <c r="Q1057" s="203" t="s">
        <v>15485</v>
      </c>
      <c r="R1057" s="84">
        <v>46048</v>
      </c>
      <c r="S1057" s="84">
        <v>46048</v>
      </c>
      <c r="T1057" s="84"/>
      <c r="U1057" s="84"/>
      <c r="V1057" s="84"/>
      <c r="W1057" s="203" t="s">
        <v>9457</v>
      </c>
    </row>
    <row r="1058" spans="1:23" x14ac:dyDescent="0.3">
      <c r="A1058" s="203" t="s">
        <v>1499</v>
      </c>
      <c r="B1058" s="203" t="s">
        <v>2948</v>
      </c>
      <c r="C1058" s="203" t="s">
        <v>15599</v>
      </c>
      <c r="D1058" s="203" t="s">
        <v>9471</v>
      </c>
      <c r="E1058" s="203" t="s">
        <v>15600</v>
      </c>
      <c r="F1058" s="203" t="s">
        <v>9451</v>
      </c>
      <c r="G1058" s="203"/>
      <c r="H1058" s="203"/>
      <c r="I1058" s="203"/>
      <c r="J1058" s="203"/>
      <c r="K1058" s="84"/>
      <c r="L1058" s="84"/>
      <c r="M1058" s="84"/>
      <c r="N1058" s="203"/>
      <c r="O1058" s="86"/>
      <c r="P1058" s="203"/>
      <c r="Q1058" s="203"/>
      <c r="R1058" s="84">
        <v>45247</v>
      </c>
      <c r="S1058" s="84">
        <v>45247</v>
      </c>
      <c r="T1058" s="84">
        <v>45260</v>
      </c>
      <c r="U1058" s="84">
        <v>45260</v>
      </c>
      <c r="V1058" s="84"/>
      <c r="W1058" s="203" t="s">
        <v>9723</v>
      </c>
    </row>
    <row r="1059" spans="1:23" x14ac:dyDescent="0.3">
      <c r="A1059" s="203" t="s">
        <v>1509</v>
      </c>
      <c r="B1059" s="203" t="s">
        <v>1246</v>
      </c>
      <c r="C1059" s="203" t="s">
        <v>15615</v>
      </c>
      <c r="D1059" s="203" t="s">
        <v>15616</v>
      </c>
      <c r="E1059" s="203" t="s">
        <v>15617</v>
      </c>
      <c r="F1059" s="203" t="s">
        <v>9451</v>
      </c>
      <c r="G1059" s="203" t="s">
        <v>15617</v>
      </c>
      <c r="H1059" s="203" t="s">
        <v>15618</v>
      </c>
      <c r="I1059" s="203" t="s">
        <v>9453</v>
      </c>
      <c r="J1059" s="203" t="s">
        <v>15619</v>
      </c>
      <c r="K1059" s="84">
        <v>45954</v>
      </c>
      <c r="L1059" s="84">
        <v>45957</v>
      </c>
      <c r="M1059" s="84">
        <v>46017</v>
      </c>
      <c r="N1059" s="203" t="s">
        <v>15620</v>
      </c>
      <c r="O1059" s="86">
        <v>10000000</v>
      </c>
      <c r="P1059" s="203" t="s">
        <v>15621</v>
      </c>
      <c r="Q1059" s="203" t="s">
        <v>11576</v>
      </c>
      <c r="R1059" s="84">
        <v>45953</v>
      </c>
      <c r="S1059" s="84">
        <v>45953</v>
      </c>
      <c r="T1059" s="84"/>
      <c r="U1059" s="84"/>
      <c r="V1059" s="84"/>
      <c r="W1059" s="203" t="s">
        <v>9457</v>
      </c>
    </row>
    <row r="1060" spans="1:23" x14ac:dyDescent="0.3">
      <c r="A1060" s="203" t="s">
        <v>2940</v>
      </c>
      <c r="B1060" s="203" t="s">
        <v>1245</v>
      </c>
      <c r="C1060" s="203" t="s">
        <v>15488</v>
      </c>
      <c r="D1060" s="203" t="s">
        <v>15489</v>
      </c>
      <c r="E1060" s="203" t="s">
        <v>15490</v>
      </c>
      <c r="F1060" s="203" t="s">
        <v>9451</v>
      </c>
      <c r="G1060" s="203" t="s">
        <v>15490</v>
      </c>
      <c r="H1060" s="203" t="s">
        <v>15491</v>
      </c>
      <c r="I1060" s="203" t="s">
        <v>9462</v>
      </c>
      <c r="J1060" s="203" t="s">
        <v>15492</v>
      </c>
      <c r="K1060" s="84">
        <v>45586</v>
      </c>
      <c r="L1060" s="84">
        <v>45587</v>
      </c>
      <c r="M1060" s="84">
        <v>45657</v>
      </c>
      <c r="N1060" s="203" t="s">
        <v>15493</v>
      </c>
      <c r="O1060" s="86">
        <v>11540375</v>
      </c>
      <c r="P1060" s="203" t="s">
        <v>15494</v>
      </c>
      <c r="Q1060" s="203" t="s">
        <v>15492</v>
      </c>
      <c r="R1060" s="84">
        <v>45585</v>
      </c>
      <c r="S1060" s="84">
        <v>45585</v>
      </c>
      <c r="T1060" s="84"/>
      <c r="U1060" s="84"/>
      <c r="V1060" s="84"/>
      <c r="W1060" s="203" t="s">
        <v>9457</v>
      </c>
    </row>
    <row r="1061" spans="1:23" x14ac:dyDescent="0.3">
      <c r="A1061" s="203" t="s">
        <v>1572</v>
      </c>
      <c r="B1061" s="203" t="s">
        <v>1246</v>
      </c>
      <c r="C1061" s="203" t="s">
        <v>15628</v>
      </c>
      <c r="D1061" s="203" t="s">
        <v>15629</v>
      </c>
      <c r="E1061" s="203" t="s">
        <v>15630</v>
      </c>
      <c r="F1061" s="203" t="s">
        <v>9451</v>
      </c>
      <c r="G1061" s="203" t="s">
        <v>15630</v>
      </c>
      <c r="H1061" s="203" t="s">
        <v>15631</v>
      </c>
      <c r="I1061" s="203" t="s">
        <v>9453</v>
      </c>
      <c r="J1061" s="203" t="s">
        <v>15632</v>
      </c>
      <c r="K1061" s="84">
        <v>45922</v>
      </c>
      <c r="L1061" s="84">
        <v>45923</v>
      </c>
      <c r="M1061" s="84">
        <v>46013</v>
      </c>
      <c r="N1061" s="203" t="s">
        <v>15633</v>
      </c>
      <c r="O1061" s="86">
        <v>10500000</v>
      </c>
      <c r="P1061" s="203" t="s">
        <v>15634</v>
      </c>
      <c r="Q1061" s="203" t="s">
        <v>15632</v>
      </c>
      <c r="R1061" s="84">
        <v>45919</v>
      </c>
      <c r="S1061" s="84">
        <v>45919</v>
      </c>
      <c r="T1061" s="84"/>
      <c r="U1061" s="84"/>
      <c r="V1061" s="84"/>
      <c r="W1061" s="203" t="s">
        <v>9457</v>
      </c>
    </row>
    <row r="1062" spans="1:23" x14ac:dyDescent="0.3">
      <c r="A1062" s="203" t="s">
        <v>1665</v>
      </c>
      <c r="B1062" s="203" t="s">
        <v>1247</v>
      </c>
      <c r="C1062" s="203" t="s">
        <v>15520</v>
      </c>
      <c r="D1062" s="203" t="s">
        <v>15521</v>
      </c>
      <c r="E1062" s="203" t="s">
        <v>15522</v>
      </c>
      <c r="F1062" s="203" t="s">
        <v>9451</v>
      </c>
      <c r="G1062" s="203" t="s">
        <v>15522</v>
      </c>
      <c r="H1062" s="203" t="s">
        <v>15523</v>
      </c>
      <c r="I1062" s="203" t="s">
        <v>9504</v>
      </c>
      <c r="J1062" s="203" t="s">
        <v>15524</v>
      </c>
      <c r="K1062" s="84">
        <v>46048</v>
      </c>
      <c r="L1062" s="84">
        <v>46049</v>
      </c>
      <c r="M1062" s="84">
        <v>46168</v>
      </c>
      <c r="N1062" s="203" t="s">
        <v>15525</v>
      </c>
      <c r="O1062" s="86">
        <v>12000000</v>
      </c>
      <c r="P1062" s="203" t="s">
        <v>15526</v>
      </c>
      <c r="Q1062" s="203" t="s">
        <v>15524</v>
      </c>
      <c r="R1062" s="84">
        <v>46048</v>
      </c>
      <c r="S1062" s="84">
        <v>46048</v>
      </c>
      <c r="T1062" s="84"/>
      <c r="U1062" s="84"/>
      <c r="V1062" s="84"/>
      <c r="W1062" s="203" t="s">
        <v>9457</v>
      </c>
    </row>
    <row r="1063" spans="1:23" x14ac:dyDescent="0.3">
      <c r="A1063" s="203" t="s">
        <v>1476</v>
      </c>
      <c r="B1063" s="203" t="s">
        <v>1246</v>
      </c>
      <c r="C1063" s="203" t="s">
        <v>15635</v>
      </c>
      <c r="D1063" s="203" t="s">
        <v>15636</v>
      </c>
      <c r="E1063" s="203" t="s">
        <v>15637</v>
      </c>
      <c r="F1063" s="203" t="s">
        <v>9451</v>
      </c>
      <c r="G1063" s="203" t="s">
        <v>15637</v>
      </c>
      <c r="H1063" s="203" t="s">
        <v>15638</v>
      </c>
      <c r="I1063" s="203" t="s">
        <v>9462</v>
      </c>
      <c r="J1063" s="203" t="s">
        <v>15639</v>
      </c>
      <c r="K1063" s="84">
        <v>45896</v>
      </c>
      <c r="L1063" s="84">
        <v>45896</v>
      </c>
      <c r="M1063" s="84">
        <v>46022</v>
      </c>
      <c r="N1063" s="203" t="s">
        <v>10748</v>
      </c>
      <c r="O1063" s="86">
        <v>10226104</v>
      </c>
      <c r="P1063" s="203" t="s">
        <v>15640</v>
      </c>
      <c r="Q1063" s="203" t="s">
        <v>15639</v>
      </c>
      <c r="R1063" s="84">
        <v>45896</v>
      </c>
      <c r="S1063" s="84">
        <v>45896</v>
      </c>
      <c r="T1063" s="84"/>
      <c r="U1063" s="84"/>
      <c r="V1063" s="84"/>
      <c r="W1063" s="203" t="s">
        <v>9457</v>
      </c>
    </row>
    <row r="1064" spans="1:23" x14ac:dyDescent="0.3">
      <c r="A1064" s="203" t="s">
        <v>1605</v>
      </c>
      <c r="B1064" s="203" t="s">
        <v>1247</v>
      </c>
      <c r="C1064" s="203" t="s">
        <v>15538</v>
      </c>
      <c r="D1064" s="203" t="s">
        <v>15539</v>
      </c>
      <c r="E1064" s="203" t="s">
        <v>15540</v>
      </c>
      <c r="F1064" s="203" t="s">
        <v>9451</v>
      </c>
      <c r="G1064" s="203" t="s">
        <v>15540</v>
      </c>
      <c r="H1064" s="203" t="s">
        <v>15541</v>
      </c>
      <c r="I1064" s="203" t="s">
        <v>9453</v>
      </c>
      <c r="J1064" s="203" t="s">
        <v>13197</v>
      </c>
      <c r="K1064" s="84">
        <v>46046</v>
      </c>
      <c r="L1064" s="84">
        <v>46048</v>
      </c>
      <c r="M1064" s="84">
        <v>46228</v>
      </c>
      <c r="N1064" s="203" t="s">
        <v>11145</v>
      </c>
      <c r="O1064" s="86">
        <v>17064468</v>
      </c>
      <c r="P1064" s="203" t="s">
        <v>15542</v>
      </c>
      <c r="Q1064" s="203" t="s">
        <v>13197</v>
      </c>
      <c r="R1064" s="84"/>
      <c r="S1064" s="84"/>
      <c r="T1064" s="84"/>
      <c r="U1064" s="84"/>
      <c r="V1064" s="84"/>
      <c r="W1064" s="203" t="s">
        <v>9457</v>
      </c>
    </row>
    <row r="1065" spans="1:23" x14ac:dyDescent="0.3">
      <c r="A1065" s="203" t="s">
        <v>2940</v>
      </c>
      <c r="B1065" s="203" t="s">
        <v>1245</v>
      </c>
      <c r="C1065" s="203" t="s">
        <v>15545</v>
      </c>
      <c r="D1065" s="203" t="s">
        <v>15546</v>
      </c>
      <c r="E1065" s="203" t="s">
        <v>15547</v>
      </c>
      <c r="F1065" s="203" t="s">
        <v>9451</v>
      </c>
      <c r="G1065" s="203" t="s">
        <v>15547</v>
      </c>
      <c r="H1065" s="203" t="s">
        <v>15548</v>
      </c>
      <c r="I1065" s="203" t="s">
        <v>9462</v>
      </c>
      <c r="J1065" s="203" t="s">
        <v>15549</v>
      </c>
      <c r="K1065" s="84">
        <v>45587</v>
      </c>
      <c r="L1065" s="84">
        <v>45587</v>
      </c>
      <c r="M1065" s="84">
        <v>45657</v>
      </c>
      <c r="N1065" s="203" t="s">
        <v>10179</v>
      </c>
      <c r="O1065" s="86">
        <v>9301593</v>
      </c>
      <c r="P1065" s="203" t="s">
        <v>15550</v>
      </c>
      <c r="Q1065" s="203" t="s">
        <v>15549</v>
      </c>
      <c r="R1065" s="84">
        <v>45587</v>
      </c>
      <c r="S1065" s="84">
        <v>45587</v>
      </c>
      <c r="T1065" s="84"/>
      <c r="U1065" s="84"/>
      <c r="V1065" s="84"/>
      <c r="W1065" s="203" t="s">
        <v>9457</v>
      </c>
    </row>
    <row r="1066" spans="1:23" x14ac:dyDescent="0.3">
      <c r="A1066" s="203" t="s">
        <v>1467</v>
      </c>
      <c r="B1066" s="203" t="s">
        <v>1247</v>
      </c>
      <c r="C1066" s="203" t="s">
        <v>15641</v>
      </c>
      <c r="D1066" s="203" t="s">
        <v>15642</v>
      </c>
      <c r="E1066" s="203" t="s">
        <v>15643</v>
      </c>
      <c r="F1066" s="203" t="s">
        <v>9451</v>
      </c>
      <c r="G1066" s="203" t="s">
        <v>15643</v>
      </c>
      <c r="H1066" s="203" t="s">
        <v>15644</v>
      </c>
      <c r="I1066" s="203" t="s">
        <v>9453</v>
      </c>
      <c r="J1066" s="203" t="s">
        <v>15645</v>
      </c>
      <c r="K1066" s="84">
        <v>46041</v>
      </c>
      <c r="L1066" s="84">
        <v>46041</v>
      </c>
      <c r="M1066" s="84">
        <v>46221</v>
      </c>
      <c r="N1066" s="203" t="s">
        <v>10692</v>
      </c>
      <c r="O1066" s="86">
        <v>25760100</v>
      </c>
      <c r="P1066" s="203" t="s">
        <v>15646</v>
      </c>
      <c r="Q1066" s="203" t="s">
        <v>15645</v>
      </c>
      <c r="R1066" s="84">
        <v>46041</v>
      </c>
      <c r="S1066" s="84">
        <v>46041</v>
      </c>
      <c r="T1066" s="84"/>
      <c r="U1066" s="84"/>
      <c r="V1066" s="84"/>
      <c r="W1066" s="203" t="s">
        <v>9457</v>
      </c>
    </row>
    <row r="1067" spans="1:23" x14ac:dyDescent="0.3">
      <c r="A1067" s="203" t="s">
        <v>1467</v>
      </c>
      <c r="B1067" s="203" t="s">
        <v>1247</v>
      </c>
      <c r="C1067" s="203" t="s">
        <v>33968</v>
      </c>
      <c r="D1067" s="203" t="s">
        <v>33969</v>
      </c>
      <c r="E1067" s="203" t="s">
        <v>33970</v>
      </c>
      <c r="F1067" s="203" t="s">
        <v>9451</v>
      </c>
      <c r="G1067" s="203" t="s">
        <v>33970</v>
      </c>
      <c r="H1067" s="203" t="s">
        <v>33971</v>
      </c>
      <c r="I1067" s="203" t="s">
        <v>9482</v>
      </c>
      <c r="J1067" s="203" t="s">
        <v>33972</v>
      </c>
      <c r="K1067" s="84">
        <v>46253</v>
      </c>
      <c r="L1067" s="84"/>
      <c r="M1067" s="84">
        <v>46387</v>
      </c>
      <c r="N1067" s="203" t="s">
        <v>13409</v>
      </c>
      <c r="O1067" s="86">
        <v>11894593</v>
      </c>
      <c r="P1067" s="203" t="s">
        <v>33973</v>
      </c>
      <c r="Q1067" s="203" t="s">
        <v>33972</v>
      </c>
      <c r="R1067" s="84">
        <v>46249</v>
      </c>
      <c r="S1067" s="84">
        <v>46249</v>
      </c>
      <c r="T1067" s="84"/>
      <c r="U1067" s="84"/>
      <c r="V1067" s="84"/>
      <c r="W1067" s="203" t="s">
        <v>9457</v>
      </c>
    </row>
    <row r="1068" spans="1:23" x14ac:dyDescent="0.3">
      <c r="A1068" s="203" t="s">
        <v>3233</v>
      </c>
      <c r="B1068" s="203" t="s">
        <v>1245</v>
      </c>
      <c r="C1068" s="203" t="s">
        <v>15564</v>
      </c>
      <c r="D1068" s="203" t="s">
        <v>15565</v>
      </c>
      <c r="E1068" s="203" t="s">
        <v>15566</v>
      </c>
      <c r="F1068" s="203" t="s">
        <v>9451</v>
      </c>
      <c r="G1068" s="203" t="s">
        <v>15566</v>
      </c>
      <c r="H1068" s="203" t="s">
        <v>15567</v>
      </c>
      <c r="I1068" s="203" t="s">
        <v>9462</v>
      </c>
      <c r="J1068" s="203" t="s">
        <v>15568</v>
      </c>
      <c r="K1068" s="84">
        <v>45370</v>
      </c>
      <c r="L1068" s="84">
        <v>45371</v>
      </c>
      <c r="M1068" s="84">
        <v>45523</v>
      </c>
      <c r="N1068" s="203" t="s">
        <v>10692</v>
      </c>
      <c r="O1068" s="86">
        <v>16300730</v>
      </c>
      <c r="P1068" s="203" t="s">
        <v>15569</v>
      </c>
      <c r="Q1068" s="203" t="s">
        <v>15570</v>
      </c>
      <c r="R1068" s="84">
        <v>45370</v>
      </c>
      <c r="S1068" s="84">
        <v>45370</v>
      </c>
      <c r="T1068" s="84"/>
      <c r="U1068" s="84"/>
      <c r="V1068" s="84"/>
      <c r="W1068" s="203" t="s">
        <v>9457</v>
      </c>
    </row>
    <row r="1069" spans="1:23" x14ac:dyDescent="0.3">
      <c r="A1069" s="203" t="s">
        <v>1605</v>
      </c>
      <c r="B1069" s="203" t="s">
        <v>1247</v>
      </c>
      <c r="C1069" s="203" t="s">
        <v>16560</v>
      </c>
      <c r="D1069" s="203" t="s">
        <v>16561</v>
      </c>
      <c r="E1069" s="203" t="s">
        <v>16562</v>
      </c>
      <c r="F1069" s="203" t="s">
        <v>9451</v>
      </c>
      <c r="G1069" s="203" t="s">
        <v>16562</v>
      </c>
      <c r="H1069" s="203" t="s">
        <v>16563</v>
      </c>
      <c r="I1069" s="203" t="s">
        <v>9453</v>
      </c>
      <c r="J1069" s="203" t="s">
        <v>16564</v>
      </c>
      <c r="K1069" s="84">
        <v>46238</v>
      </c>
      <c r="L1069" s="84">
        <v>46239</v>
      </c>
      <c r="M1069" s="84">
        <v>46385</v>
      </c>
      <c r="N1069" s="203" t="s">
        <v>14025</v>
      </c>
      <c r="O1069" s="86">
        <v>20751191</v>
      </c>
      <c r="P1069" s="203" t="s">
        <v>16565</v>
      </c>
      <c r="Q1069" s="203" t="s">
        <v>16564</v>
      </c>
      <c r="R1069" s="84">
        <v>46237</v>
      </c>
      <c r="S1069" s="84">
        <v>46237</v>
      </c>
      <c r="T1069" s="84"/>
      <c r="U1069" s="84"/>
      <c r="V1069" s="84"/>
      <c r="W1069" s="203" t="s">
        <v>9457</v>
      </c>
    </row>
    <row r="1070" spans="1:23" x14ac:dyDescent="0.3">
      <c r="A1070" s="203" t="s">
        <v>1572</v>
      </c>
      <c r="B1070" s="203" t="s">
        <v>1246</v>
      </c>
      <c r="C1070" s="203" t="s">
        <v>15571</v>
      </c>
      <c r="D1070" s="203" t="s">
        <v>15572</v>
      </c>
      <c r="E1070" s="203" t="s">
        <v>15573</v>
      </c>
      <c r="F1070" s="203" t="s">
        <v>9451</v>
      </c>
      <c r="G1070" s="203" t="s">
        <v>15573</v>
      </c>
      <c r="H1070" s="203" t="s">
        <v>15574</v>
      </c>
      <c r="I1070" s="203" t="s">
        <v>9453</v>
      </c>
      <c r="J1070" s="203" t="s">
        <v>15575</v>
      </c>
      <c r="K1070" s="84">
        <v>45924</v>
      </c>
      <c r="L1070" s="84">
        <v>45930</v>
      </c>
      <c r="M1070" s="84">
        <v>46020</v>
      </c>
      <c r="N1070" s="203" t="s">
        <v>15576</v>
      </c>
      <c r="O1070" s="86">
        <v>9000000</v>
      </c>
      <c r="P1070" s="203" t="s">
        <v>15577</v>
      </c>
      <c r="Q1070" s="203" t="s">
        <v>15575</v>
      </c>
      <c r="R1070" s="84">
        <v>45924</v>
      </c>
      <c r="S1070" s="84">
        <v>45924</v>
      </c>
      <c r="T1070" s="84"/>
      <c r="U1070" s="84"/>
      <c r="V1070" s="84"/>
      <c r="W1070" s="203" t="s">
        <v>9457</v>
      </c>
    </row>
    <row r="1071" spans="1:23" x14ac:dyDescent="0.3">
      <c r="A1071" s="203" t="s">
        <v>1605</v>
      </c>
      <c r="B1071" s="203" t="s">
        <v>1247</v>
      </c>
      <c r="C1071" s="203" t="s">
        <v>15585</v>
      </c>
      <c r="D1071" s="203" t="s">
        <v>15586</v>
      </c>
      <c r="E1071" s="203" t="s">
        <v>15587</v>
      </c>
      <c r="F1071" s="203" t="s">
        <v>9451</v>
      </c>
      <c r="G1071" s="203" t="s">
        <v>15587</v>
      </c>
      <c r="H1071" s="203" t="s">
        <v>15588</v>
      </c>
      <c r="I1071" s="203" t="s">
        <v>9453</v>
      </c>
      <c r="J1071" s="203" t="s">
        <v>15589</v>
      </c>
      <c r="K1071" s="84">
        <v>46046</v>
      </c>
      <c r="L1071" s="84">
        <v>46048</v>
      </c>
      <c r="M1071" s="84">
        <v>46228</v>
      </c>
      <c r="N1071" s="203" t="s">
        <v>15590</v>
      </c>
      <c r="O1071" s="86">
        <v>30262908</v>
      </c>
      <c r="P1071" s="203" t="s">
        <v>15591</v>
      </c>
      <c r="Q1071" s="203" t="s">
        <v>15589</v>
      </c>
      <c r="R1071" s="84">
        <v>46045</v>
      </c>
      <c r="S1071" s="84">
        <v>46045</v>
      </c>
      <c r="T1071" s="84"/>
      <c r="U1071" s="84"/>
      <c r="V1071" s="84"/>
      <c r="W1071" s="203" t="s">
        <v>9457</v>
      </c>
    </row>
    <row r="1072" spans="1:23" x14ac:dyDescent="0.3">
      <c r="A1072" s="203" t="s">
        <v>5454</v>
      </c>
      <c r="B1072" s="203" t="s">
        <v>1245</v>
      </c>
      <c r="C1072" s="203" t="s">
        <v>15675</v>
      </c>
      <c r="D1072" s="203" t="s">
        <v>15676</v>
      </c>
      <c r="E1072" s="203" t="s">
        <v>15677</v>
      </c>
      <c r="F1072" s="203" t="s">
        <v>9451</v>
      </c>
      <c r="G1072" s="203" t="s">
        <v>15677</v>
      </c>
      <c r="H1072" s="203" t="s">
        <v>15678</v>
      </c>
      <c r="I1072" s="203" t="s">
        <v>9504</v>
      </c>
      <c r="J1072" s="203" t="s">
        <v>15679</v>
      </c>
      <c r="K1072" s="84">
        <v>45539</v>
      </c>
      <c r="L1072" s="84">
        <v>45540</v>
      </c>
      <c r="M1072" s="84">
        <v>45630</v>
      </c>
      <c r="N1072" s="203" t="s">
        <v>11429</v>
      </c>
      <c r="O1072" s="86">
        <v>11400000</v>
      </c>
      <c r="P1072" s="203" t="s">
        <v>15680</v>
      </c>
      <c r="Q1072" s="203" t="s">
        <v>15679</v>
      </c>
      <c r="R1072" s="84">
        <v>45539</v>
      </c>
      <c r="S1072" s="84">
        <v>45539</v>
      </c>
      <c r="T1072" s="84"/>
      <c r="U1072" s="84"/>
      <c r="V1072" s="84"/>
      <c r="W1072" s="203" t="s">
        <v>9457</v>
      </c>
    </row>
    <row r="1073" spans="1:23" x14ac:dyDescent="0.3">
      <c r="A1073" s="203" t="s">
        <v>1758</v>
      </c>
      <c r="B1073" s="203" t="s">
        <v>1246</v>
      </c>
      <c r="C1073" s="203" t="s">
        <v>15592</v>
      </c>
      <c r="D1073" s="203" t="s">
        <v>15593</v>
      </c>
      <c r="E1073" s="203" t="s">
        <v>15594</v>
      </c>
      <c r="F1073" s="203" t="s">
        <v>9451</v>
      </c>
      <c r="G1073" s="203" t="s">
        <v>15594</v>
      </c>
      <c r="H1073" s="203" t="s">
        <v>15595</v>
      </c>
      <c r="I1073" s="203" t="s">
        <v>9453</v>
      </c>
      <c r="J1073" s="203" t="s">
        <v>15596</v>
      </c>
      <c r="K1073" s="84">
        <v>45818</v>
      </c>
      <c r="L1073" s="84">
        <v>45819</v>
      </c>
      <c r="M1073" s="84">
        <v>45967</v>
      </c>
      <c r="N1073" s="203" t="s">
        <v>15597</v>
      </c>
      <c r="O1073" s="86">
        <v>289750000</v>
      </c>
      <c r="P1073" s="203" t="s">
        <v>15598</v>
      </c>
      <c r="Q1073" s="203" t="s">
        <v>15596</v>
      </c>
      <c r="R1073" s="84">
        <v>45818</v>
      </c>
      <c r="S1073" s="84">
        <v>45818</v>
      </c>
      <c r="T1073" s="84"/>
      <c r="U1073" s="84"/>
      <c r="V1073" s="84"/>
      <c r="W1073" s="203" t="s">
        <v>9457</v>
      </c>
    </row>
    <row r="1074" spans="1:23" x14ac:dyDescent="0.3">
      <c r="A1074" s="203" t="s">
        <v>2940</v>
      </c>
      <c r="B1074" s="203" t="s">
        <v>1245</v>
      </c>
      <c r="C1074" s="203" t="s">
        <v>15681</v>
      </c>
      <c r="D1074" s="203" t="s">
        <v>9471</v>
      </c>
      <c r="E1074" s="203" t="s">
        <v>15682</v>
      </c>
      <c r="F1074" s="203" t="s">
        <v>9451</v>
      </c>
      <c r="G1074" s="203"/>
      <c r="H1074" s="203"/>
      <c r="I1074" s="203"/>
      <c r="J1074" s="203"/>
      <c r="K1074" s="84"/>
      <c r="L1074" s="84"/>
      <c r="M1074" s="84"/>
      <c r="N1074" s="203"/>
      <c r="O1074" s="86"/>
      <c r="P1074" s="203"/>
      <c r="Q1074" s="203"/>
      <c r="R1074" s="84">
        <v>45602</v>
      </c>
      <c r="S1074" s="84">
        <v>45602</v>
      </c>
      <c r="T1074" s="84">
        <v>45621</v>
      </c>
      <c r="U1074" s="84">
        <v>45621</v>
      </c>
      <c r="V1074" s="84">
        <v>45621</v>
      </c>
      <c r="W1074" s="203" t="s">
        <v>9723</v>
      </c>
    </row>
    <row r="1075" spans="1:23" x14ac:dyDescent="0.3">
      <c r="A1075" s="203" t="s">
        <v>1572</v>
      </c>
      <c r="B1075" s="203" t="s">
        <v>1246</v>
      </c>
      <c r="C1075" s="203" t="s">
        <v>15668</v>
      </c>
      <c r="D1075" s="203" t="s">
        <v>15669</v>
      </c>
      <c r="E1075" s="203" t="s">
        <v>15670</v>
      </c>
      <c r="F1075" s="203" t="s">
        <v>9451</v>
      </c>
      <c r="G1075" s="203" t="s">
        <v>15670</v>
      </c>
      <c r="H1075" s="203" t="s">
        <v>15671</v>
      </c>
      <c r="I1075" s="203" t="s">
        <v>9453</v>
      </c>
      <c r="J1075" s="203" t="s">
        <v>15672</v>
      </c>
      <c r="K1075" s="84">
        <v>45917</v>
      </c>
      <c r="L1075" s="84">
        <v>45924</v>
      </c>
      <c r="M1075" s="84">
        <v>46014</v>
      </c>
      <c r="N1075" s="203" t="s">
        <v>15673</v>
      </c>
      <c r="O1075" s="86">
        <v>9000000</v>
      </c>
      <c r="P1075" s="203" t="s">
        <v>15674</v>
      </c>
      <c r="Q1075" s="203" t="s">
        <v>15672</v>
      </c>
      <c r="R1075" s="84">
        <v>45916</v>
      </c>
      <c r="S1075" s="84">
        <v>45916</v>
      </c>
      <c r="T1075" s="84"/>
      <c r="U1075" s="84"/>
      <c r="V1075" s="84"/>
      <c r="W1075" s="203" t="s">
        <v>9457</v>
      </c>
    </row>
    <row r="1076" spans="1:23" x14ac:dyDescent="0.3">
      <c r="A1076" s="203" t="s">
        <v>5454</v>
      </c>
      <c r="B1076" s="203" t="s">
        <v>1245</v>
      </c>
      <c r="C1076" s="203" t="s">
        <v>15608</v>
      </c>
      <c r="D1076" s="203" t="s">
        <v>15609</v>
      </c>
      <c r="E1076" s="203" t="s">
        <v>15610</v>
      </c>
      <c r="F1076" s="203" t="s">
        <v>9451</v>
      </c>
      <c r="G1076" s="203" t="s">
        <v>15610</v>
      </c>
      <c r="H1076" s="203" t="s">
        <v>15611</v>
      </c>
      <c r="I1076" s="203" t="s">
        <v>9453</v>
      </c>
      <c r="J1076" s="203" t="s">
        <v>15612</v>
      </c>
      <c r="K1076" s="84">
        <v>45564</v>
      </c>
      <c r="L1076" s="84">
        <v>45565</v>
      </c>
      <c r="M1076" s="84">
        <v>45657</v>
      </c>
      <c r="N1076" s="203" t="s">
        <v>15613</v>
      </c>
      <c r="O1076" s="86">
        <v>9000000</v>
      </c>
      <c r="P1076" s="203" t="s">
        <v>15614</v>
      </c>
      <c r="Q1076" s="203" t="s">
        <v>15612</v>
      </c>
      <c r="R1076" s="84">
        <v>45562</v>
      </c>
      <c r="S1076" s="84">
        <v>45562</v>
      </c>
      <c r="T1076" s="84"/>
      <c r="U1076" s="84"/>
      <c r="V1076" s="84"/>
      <c r="W1076" s="203" t="s">
        <v>9457</v>
      </c>
    </row>
    <row r="1077" spans="1:23" x14ac:dyDescent="0.3">
      <c r="A1077" s="203" t="s">
        <v>1447</v>
      </c>
      <c r="B1077" s="203" t="s">
        <v>1246</v>
      </c>
      <c r="C1077" s="203" t="s">
        <v>15683</v>
      </c>
      <c r="D1077" s="203" t="s">
        <v>15684</v>
      </c>
      <c r="E1077" s="203" t="s">
        <v>15685</v>
      </c>
      <c r="F1077" s="203" t="s">
        <v>9451</v>
      </c>
      <c r="G1077" s="203" t="s">
        <v>15685</v>
      </c>
      <c r="H1077" s="203" t="s">
        <v>15686</v>
      </c>
      <c r="I1077" s="203" t="s">
        <v>9453</v>
      </c>
      <c r="J1077" s="203" t="s">
        <v>15687</v>
      </c>
      <c r="K1077" s="84">
        <v>45934</v>
      </c>
      <c r="L1077" s="84">
        <v>45936</v>
      </c>
      <c r="M1077" s="84">
        <v>46019</v>
      </c>
      <c r="N1077" s="203" t="s">
        <v>15688</v>
      </c>
      <c r="O1077" s="86">
        <v>12164491</v>
      </c>
      <c r="P1077" s="203" t="s">
        <v>15689</v>
      </c>
      <c r="Q1077" s="203" t="s">
        <v>15687</v>
      </c>
      <c r="R1077" s="84">
        <v>45933</v>
      </c>
      <c r="S1077" s="84">
        <v>45933</v>
      </c>
      <c r="T1077" s="84"/>
      <c r="U1077" s="84"/>
      <c r="V1077" s="84"/>
      <c r="W1077" s="203" t="s">
        <v>9457</v>
      </c>
    </row>
    <row r="1078" spans="1:23" x14ac:dyDescent="0.3">
      <c r="A1078" s="203" t="s">
        <v>4207</v>
      </c>
      <c r="B1078" s="203" t="s">
        <v>1245</v>
      </c>
      <c r="C1078" s="203" t="s">
        <v>15622</v>
      </c>
      <c r="D1078" s="203" t="s">
        <v>15623</v>
      </c>
      <c r="E1078" s="203" t="s">
        <v>15624</v>
      </c>
      <c r="F1078" s="203" t="s">
        <v>9451</v>
      </c>
      <c r="G1078" s="203" t="s">
        <v>15624</v>
      </c>
      <c r="H1078" s="203" t="s">
        <v>15625</v>
      </c>
      <c r="I1078" s="203" t="s">
        <v>9462</v>
      </c>
      <c r="J1078" s="203" t="s">
        <v>15626</v>
      </c>
      <c r="K1078" s="84">
        <v>45420</v>
      </c>
      <c r="L1078" s="84">
        <v>45421</v>
      </c>
      <c r="M1078" s="84">
        <v>45604</v>
      </c>
      <c r="N1078" s="203" t="s">
        <v>10448</v>
      </c>
      <c r="O1078" s="86">
        <v>27237546</v>
      </c>
      <c r="P1078" s="203" t="s">
        <v>15627</v>
      </c>
      <c r="Q1078" s="203" t="s">
        <v>15626</v>
      </c>
      <c r="R1078" s="84">
        <v>45418</v>
      </c>
      <c r="S1078" s="84">
        <v>45418</v>
      </c>
      <c r="T1078" s="84"/>
      <c r="U1078" s="84"/>
      <c r="V1078" s="84"/>
      <c r="W1078" s="203" t="s">
        <v>9457</v>
      </c>
    </row>
    <row r="1079" spans="1:23" x14ac:dyDescent="0.3">
      <c r="A1079" s="203" t="s">
        <v>1749</v>
      </c>
      <c r="B1079" s="203" t="s">
        <v>1247</v>
      </c>
      <c r="C1079" s="203" t="s">
        <v>15710</v>
      </c>
      <c r="D1079" s="203" t="s">
        <v>9471</v>
      </c>
      <c r="E1079" s="203" t="s">
        <v>15711</v>
      </c>
      <c r="F1079" s="203" t="s">
        <v>9451</v>
      </c>
      <c r="G1079" s="203"/>
      <c r="H1079" s="203"/>
      <c r="I1079" s="203"/>
      <c r="J1079" s="203"/>
      <c r="K1079" s="84"/>
      <c r="L1079" s="84"/>
      <c r="M1079" s="84"/>
      <c r="N1079" s="203"/>
      <c r="O1079" s="86"/>
      <c r="P1079" s="203"/>
      <c r="Q1079" s="203"/>
      <c r="R1079" s="84">
        <v>46218</v>
      </c>
      <c r="S1079" s="84">
        <v>46218</v>
      </c>
      <c r="T1079" s="84">
        <v>46225</v>
      </c>
      <c r="U1079" s="84">
        <v>46225</v>
      </c>
      <c r="V1079" s="84">
        <v>46225</v>
      </c>
      <c r="W1079" s="203" t="s">
        <v>9723</v>
      </c>
    </row>
    <row r="1080" spans="1:23" x14ac:dyDescent="0.3">
      <c r="A1080" s="203" t="s">
        <v>2539</v>
      </c>
      <c r="B1080" s="203" t="s">
        <v>1247</v>
      </c>
      <c r="C1080" s="203" t="s">
        <v>15710</v>
      </c>
      <c r="D1080" s="203" t="s">
        <v>9471</v>
      </c>
      <c r="E1080" s="203" t="s">
        <v>15711</v>
      </c>
      <c r="F1080" s="203" t="s">
        <v>9451</v>
      </c>
      <c r="G1080" s="203"/>
      <c r="H1080" s="203"/>
      <c r="I1080" s="203"/>
      <c r="J1080" s="203"/>
      <c r="K1080" s="84"/>
      <c r="L1080" s="84"/>
      <c r="M1080" s="84"/>
      <c r="N1080" s="203"/>
      <c r="O1080" s="86"/>
      <c r="P1080" s="203"/>
      <c r="Q1080" s="203"/>
      <c r="R1080" s="84">
        <v>46218</v>
      </c>
      <c r="S1080" s="84">
        <v>46218</v>
      </c>
      <c r="T1080" s="84">
        <v>46225</v>
      </c>
      <c r="U1080" s="84">
        <v>46225</v>
      </c>
      <c r="V1080" s="84">
        <v>46225</v>
      </c>
      <c r="W1080" s="203" t="s">
        <v>9723</v>
      </c>
    </row>
    <row r="1081" spans="1:23" x14ac:dyDescent="0.3">
      <c r="A1081" s="203" t="s">
        <v>2935</v>
      </c>
      <c r="B1081" s="203" t="s">
        <v>1245</v>
      </c>
      <c r="C1081" s="203" t="s">
        <v>15719</v>
      </c>
      <c r="D1081" s="203" t="s">
        <v>15720</v>
      </c>
      <c r="E1081" s="203" t="s">
        <v>15721</v>
      </c>
      <c r="F1081" s="203" t="s">
        <v>9451</v>
      </c>
      <c r="G1081" s="203" t="s">
        <v>15721</v>
      </c>
      <c r="H1081" s="203" t="s">
        <v>15722</v>
      </c>
      <c r="I1081" s="203" t="s">
        <v>9462</v>
      </c>
      <c r="J1081" s="203" t="s">
        <v>15723</v>
      </c>
      <c r="K1081" s="84">
        <v>45366</v>
      </c>
      <c r="L1081" s="84">
        <v>45366</v>
      </c>
      <c r="M1081" s="84">
        <v>45549</v>
      </c>
      <c r="N1081" s="203" t="s">
        <v>9477</v>
      </c>
      <c r="O1081" s="86">
        <v>19560876</v>
      </c>
      <c r="P1081" s="203" t="s">
        <v>15724</v>
      </c>
      <c r="Q1081" s="203" t="s">
        <v>15725</v>
      </c>
      <c r="R1081" s="84">
        <v>45365</v>
      </c>
      <c r="S1081" s="84">
        <v>45365</v>
      </c>
      <c r="T1081" s="84"/>
      <c r="U1081" s="84"/>
      <c r="V1081" s="84"/>
      <c r="W1081" s="203" t="s">
        <v>9457</v>
      </c>
    </row>
    <row r="1082" spans="1:23" x14ac:dyDescent="0.3">
      <c r="A1082" s="203" t="s">
        <v>3341</v>
      </c>
      <c r="B1082" s="203" t="s">
        <v>3320</v>
      </c>
      <c r="C1082" s="203" t="s">
        <v>15743</v>
      </c>
      <c r="D1082" s="203" t="s">
        <v>9471</v>
      </c>
      <c r="E1082" s="203" t="s">
        <v>15744</v>
      </c>
      <c r="F1082" s="203" t="s">
        <v>9451</v>
      </c>
      <c r="G1082" s="203"/>
      <c r="H1082" s="203"/>
      <c r="I1082" s="203"/>
      <c r="J1082" s="203"/>
      <c r="K1082" s="84"/>
      <c r="L1082" s="84"/>
      <c r="M1082" s="84"/>
      <c r="N1082" s="203"/>
      <c r="O1082" s="86"/>
      <c r="P1082" s="203"/>
      <c r="Q1082" s="203"/>
      <c r="R1082" s="84">
        <v>44924</v>
      </c>
      <c r="S1082" s="84">
        <v>44924</v>
      </c>
      <c r="T1082" s="84">
        <v>44951</v>
      </c>
      <c r="U1082" s="84">
        <v>44984</v>
      </c>
      <c r="V1082" s="84">
        <v>44951</v>
      </c>
      <c r="W1082" s="203" t="s">
        <v>9723</v>
      </c>
    </row>
    <row r="1083" spans="1:23" x14ac:dyDescent="0.3">
      <c r="A1083" s="203" t="s">
        <v>1572</v>
      </c>
      <c r="B1083" s="203" t="s">
        <v>1246</v>
      </c>
      <c r="C1083" s="203" t="s">
        <v>15758</v>
      </c>
      <c r="D1083" s="203" t="s">
        <v>15759</v>
      </c>
      <c r="E1083" s="203" t="s">
        <v>15760</v>
      </c>
      <c r="F1083" s="203" t="s">
        <v>9451</v>
      </c>
      <c r="G1083" s="203" t="s">
        <v>15760</v>
      </c>
      <c r="H1083" s="203" t="s">
        <v>15761</v>
      </c>
      <c r="I1083" s="203" t="s">
        <v>9453</v>
      </c>
      <c r="J1083" s="203" t="s">
        <v>15762</v>
      </c>
      <c r="K1083" s="84">
        <v>45924</v>
      </c>
      <c r="L1083" s="84">
        <v>45930</v>
      </c>
      <c r="M1083" s="84">
        <v>46013</v>
      </c>
      <c r="N1083" s="203" t="s">
        <v>15763</v>
      </c>
      <c r="O1083" s="86">
        <v>7500000</v>
      </c>
      <c r="P1083" s="203" t="s">
        <v>15764</v>
      </c>
      <c r="Q1083" s="203" t="s">
        <v>15762</v>
      </c>
      <c r="R1083" s="84">
        <v>45923</v>
      </c>
      <c r="S1083" s="84">
        <v>45923</v>
      </c>
      <c r="T1083" s="84"/>
      <c r="U1083" s="84"/>
      <c r="V1083" s="84"/>
      <c r="W1083" s="203" t="s">
        <v>9457</v>
      </c>
    </row>
    <row r="1084" spans="1:23" x14ac:dyDescent="0.3">
      <c r="A1084" s="203" t="s">
        <v>5454</v>
      </c>
      <c r="B1084" s="203" t="s">
        <v>1245</v>
      </c>
      <c r="C1084" s="203" t="s">
        <v>15765</v>
      </c>
      <c r="D1084" s="203" t="s">
        <v>15766</v>
      </c>
      <c r="E1084" s="203" t="s">
        <v>15767</v>
      </c>
      <c r="F1084" s="203" t="s">
        <v>9451</v>
      </c>
      <c r="G1084" s="203" t="s">
        <v>15767</v>
      </c>
      <c r="H1084" s="203" t="s">
        <v>15768</v>
      </c>
      <c r="I1084" s="203" t="s">
        <v>9453</v>
      </c>
      <c r="J1084" s="203" t="s">
        <v>15769</v>
      </c>
      <c r="K1084" s="84">
        <v>45544</v>
      </c>
      <c r="L1084" s="84">
        <v>45545</v>
      </c>
      <c r="M1084" s="84">
        <v>45635</v>
      </c>
      <c r="N1084" s="203" t="s">
        <v>15770</v>
      </c>
      <c r="O1084" s="86">
        <v>12000000</v>
      </c>
      <c r="P1084" s="203" t="s">
        <v>15771</v>
      </c>
      <c r="Q1084" s="203" t="s">
        <v>15769</v>
      </c>
      <c r="R1084" s="84">
        <v>45541</v>
      </c>
      <c r="S1084" s="84">
        <v>45541</v>
      </c>
      <c r="T1084" s="84"/>
      <c r="U1084" s="84"/>
      <c r="V1084" s="84"/>
      <c r="W1084" s="203" t="s">
        <v>9457</v>
      </c>
    </row>
    <row r="1085" spans="1:23" x14ac:dyDescent="0.3">
      <c r="A1085" s="203" t="s">
        <v>1572</v>
      </c>
      <c r="B1085" s="203" t="s">
        <v>1246</v>
      </c>
      <c r="C1085" s="203" t="s">
        <v>15647</v>
      </c>
      <c r="D1085" s="203" t="s">
        <v>15648</v>
      </c>
      <c r="E1085" s="203" t="s">
        <v>15649</v>
      </c>
      <c r="F1085" s="203" t="s">
        <v>9451</v>
      </c>
      <c r="G1085" s="203" t="s">
        <v>15649</v>
      </c>
      <c r="H1085" s="203" t="s">
        <v>15650</v>
      </c>
      <c r="I1085" s="203" t="s">
        <v>9453</v>
      </c>
      <c r="J1085" s="203" t="s">
        <v>15651</v>
      </c>
      <c r="K1085" s="84">
        <v>45989</v>
      </c>
      <c r="L1085" s="84">
        <v>45994</v>
      </c>
      <c r="M1085" s="84">
        <v>46017</v>
      </c>
      <c r="N1085" s="203" t="s">
        <v>15652</v>
      </c>
      <c r="O1085" s="86">
        <v>4000000</v>
      </c>
      <c r="P1085" s="203" t="s">
        <v>15653</v>
      </c>
      <c r="Q1085" s="203" t="s">
        <v>15651</v>
      </c>
      <c r="R1085" s="84">
        <v>45988</v>
      </c>
      <c r="S1085" s="84">
        <v>45988</v>
      </c>
      <c r="T1085" s="84"/>
      <c r="U1085" s="84"/>
      <c r="V1085" s="84"/>
      <c r="W1085" s="203" t="s">
        <v>9457</v>
      </c>
    </row>
    <row r="1086" spans="1:23" x14ac:dyDescent="0.3">
      <c r="A1086" s="203" t="s">
        <v>1505</v>
      </c>
      <c r="B1086" s="203" t="s">
        <v>1246</v>
      </c>
      <c r="C1086" s="203" t="s">
        <v>13803</v>
      </c>
      <c r="D1086" s="203" t="s">
        <v>13804</v>
      </c>
      <c r="E1086" s="203" t="s">
        <v>13805</v>
      </c>
      <c r="F1086" s="203" t="s">
        <v>9451</v>
      </c>
      <c r="G1086" s="203" t="s">
        <v>13805</v>
      </c>
      <c r="H1086" s="203" t="s">
        <v>13806</v>
      </c>
      <c r="I1086" s="203" t="s">
        <v>9462</v>
      </c>
      <c r="J1086" s="203" t="s">
        <v>13807</v>
      </c>
      <c r="K1086" s="84">
        <v>45905</v>
      </c>
      <c r="L1086" s="84">
        <v>45905</v>
      </c>
      <c r="M1086" s="84">
        <v>46020</v>
      </c>
      <c r="N1086" s="203" t="s">
        <v>13808</v>
      </c>
      <c r="O1086" s="86">
        <v>15281188</v>
      </c>
      <c r="P1086" s="203" t="s">
        <v>13809</v>
      </c>
      <c r="Q1086" s="203" t="s">
        <v>13807</v>
      </c>
      <c r="R1086" s="84">
        <v>45905</v>
      </c>
      <c r="S1086" s="84">
        <v>45905</v>
      </c>
      <c r="T1086" s="84"/>
      <c r="U1086" s="84"/>
      <c r="V1086" s="84"/>
      <c r="W1086" s="203" t="s">
        <v>9457</v>
      </c>
    </row>
    <row r="1087" spans="1:23" x14ac:dyDescent="0.3">
      <c r="A1087" s="203" t="s">
        <v>1505</v>
      </c>
      <c r="B1087" s="203" t="s">
        <v>1246</v>
      </c>
      <c r="C1087" s="203" t="s">
        <v>13803</v>
      </c>
      <c r="D1087" s="203" t="s">
        <v>13810</v>
      </c>
      <c r="E1087" s="203" t="s">
        <v>13805</v>
      </c>
      <c r="F1087" s="203" t="s">
        <v>9451</v>
      </c>
      <c r="G1087" s="203" t="s">
        <v>13805</v>
      </c>
      <c r="H1087" s="203" t="s">
        <v>13810</v>
      </c>
      <c r="I1087" s="203" t="s">
        <v>9739</v>
      </c>
      <c r="J1087" s="203" t="s">
        <v>9470</v>
      </c>
      <c r="K1087" s="84"/>
      <c r="L1087" s="84"/>
      <c r="M1087" s="84"/>
      <c r="N1087" s="203" t="s">
        <v>9471</v>
      </c>
      <c r="O1087" s="86">
        <v>0</v>
      </c>
      <c r="P1087" s="203" t="s">
        <v>13809</v>
      </c>
      <c r="Q1087" s="203" t="s">
        <v>9473</v>
      </c>
      <c r="R1087" s="84">
        <v>45905</v>
      </c>
      <c r="S1087" s="84">
        <v>45905</v>
      </c>
      <c r="T1087" s="84"/>
      <c r="U1087" s="84"/>
      <c r="V1087" s="84"/>
      <c r="W1087" s="203" t="s">
        <v>9457</v>
      </c>
    </row>
    <row r="1088" spans="1:23" x14ac:dyDescent="0.3">
      <c r="A1088" s="203" t="s">
        <v>1467</v>
      </c>
      <c r="B1088" s="203" t="s">
        <v>1247</v>
      </c>
      <c r="C1088" s="203" t="s">
        <v>15654</v>
      </c>
      <c r="D1088" s="203" t="s">
        <v>15655</v>
      </c>
      <c r="E1088" s="203" t="s">
        <v>15656</v>
      </c>
      <c r="F1088" s="203" t="s">
        <v>9451</v>
      </c>
      <c r="G1088" s="203" t="s">
        <v>15656</v>
      </c>
      <c r="H1088" s="203" t="s">
        <v>15657</v>
      </c>
      <c r="I1088" s="203" t="s">
        <v>9453</v>
      </c>
      <c r="J1088" s="203" t="s">
        <v>15658</v>
      </c>
      <c r="K1088" s="84">
        <v>46040</v>
      </c>
      <c r="L1088" s="84">
        <v>46041</v>
      </c>
      <c r="M1088" s="84">
        <v>46221</v>
      </c>
      <c r="N1088" s="203" t="s">
        <v>15659</v>
      </c>
      <c r="O1088" s="86">
        <v>25760100</v>
      </c>
      <c r="P1088" s="203" t="s">
        <v>15660</v>
      </c>
      <c r="Q1088" s="203" t="s">
        <v>15658</v>
      </c>
      <c r="R1088" s="84">
        <v>46040</v>
      </c>
      <c r="S1088" s="84">
        <v>46040</v>
      </c>
      <c r="T1088" s="84"/>
      <c r="U1088" s="84"/>
      <c r="V1088" s="84"/>
      <c r="W1088" s="203" t="s">
        <v>9457</v>
      </c>
    </row>
    <row r="1089" spans="1:23" x14ac:dyDescent="0.3">
      <c r="A1089" s="203" t="s">
        <v>5454</v>
      </c>
      <c r="B1089" s="203" t="s">
        <v>1245</v>
      </c>
      <c r="C1089" s="203" t="s">
        <v>15661</v>
      </c>
      <c r="D1089" s="203" t="s">
        <v>15662</v>
      </c>
      <c r="E1089" s="203" t="s">
        <v>15663</v>
      </c>
      <c r="F1089" s="203" t="s">
        <v>9451</v>
      </c>
      <c r="G1089" s="203" t="s">
        <v>15663</v>
      </c>
      <c r="H1089" s="203" t="s">
        <v>15664</v>
      </c>
      <c r="I1089" s="203" t="s">
        <v>9453</v>
      </c>
      <c r="J1089" s="203" t="s">
        <v>15665</v>
      </c>
      <c r="K1089" s="84">
        <v>45545</v>
      </c>
      <c r="L1089" s="84">
        <v>45546</v>
      </c>
      <c r="M1089" s="84">
        <v>45636</v>
      </c>
      <c r="N1089" s="203" t="s">
        <v>15666</v>
      </c>
      <c r="O1089" s="86">
        <v>12000000</v>
      </c>
      <c r="P1089" s="203" t="s">
        <v>15667</v>
      </c>
      <c r="Q1089" s="203" t="s">
        <v>15665</v>
      </c>
      <c r="R1089" s="84">
        <v>45545</v>
      </c>
      <c r="S1089" s="84">
        <v>45545</v>
      </c>
      <c r="T1089" s="84"/>
      <c r="U1089" s="84"/>
      <c r="V1089" s="84"/>
      <c r="W1089" s="203" t="s">
        <v>9457</v>
      </c>
    </row>
    <row r="1090" spans="1:23" x14ac:dyDescent="0.3">
      <c r="A1090" s="203" t="s">
        <v>1605</v>
      </c>
      <c r="B1090" s="203" t="s">
        <v>1247</v>
      </c>
      <c r="C1090" s="203" t="s">
        <v>15951</v>
      </c>
      <c r="D1090" s="203" t="s">
        <v>15952</v>
      </c>
      <c r="E1090" s="203" t="s">
        <v>15953</v>
      </c>
      <c r="F1090" s="203" t="s">
        <v>9451</v>
      </c>
      <c r="G1090" s="203" t="s">
        <v>15953</v>
      </c>
      <c r="H1090" s="203" t="s">
        <v>15954</v>
      </c>
      <c r="I1090" s="203" t="s">
        <v>9453</v>
      </c>
      <c r="J1090" s="203" t="s">
        <v>15955</v>
      </c>
      <c r="K1090" s="84">
        <v>46240</v>
      </c>
      <c r="L1090" s="84">
        <v>46241</v>
      </c>
      <c r="M1090" s="84">
        <v>46387</v>
      </c>
      <c r="N1090" s="203" t="s">
        <v>15956</v>
      </c>
      <c r="O1090" s="86">
        <v>20751191</v>
      </c>
      <c r="P1090" s="203" t="s">
        <v>15957</v>
      </c>
      <c r="Q1090" s="203" t="s">
        <v>15955</v>
      </c>
      <c r="R1090" s="84">
        <v>46239</v>
      </c>
      <c r="S1090" s="84">
        <v>46239</v>
      </c>
      <c r="T1090" s="84"/>
      <c r="U1090" s="84"/>
      <c r="V1090" s="84"/>
      <c r="W1090" s="203" t="s">
        <v>9457</v>
      </c>
    </row>
    <row r="1091" spans="1:23" x14ac:dyDescent="0.3">
      <c r="A1091" s="203" t="s">
        <v>2550</v>
      </c>
      <c r="B1091" s="203" t="s">
        <v>1247</v>
      </c>
      <c r="C1091" s="203" t="s">
        <v>15793</v>
      </c>
      <c r="D1091" s="203" t="s">
        <v>9471</v>
      </c>
      <c r="E1091" s="203" t="s">
        <v>15794</v>
      </c>
      <c r="F1091" s="203" t="s">
        <v>9451</v>
      </c>
      <c r="G1091" s="203"/>
      <c r="H1091" s="203"/>
      <c r="I1091" s="203"/>
      <c r="J1091" s="203"/>
      <c r="K1091" s="84"/>
      <c r="L1091" s="84"/>
      <c r="M1091" s="84"/>
      <c r="N1091" s="203"/>
      <c r="O1091" s="86"/>
      <c r="P1091" s="203"/>
      <c r="Q1091" s="203"/>
      <c r="R1091" s="84">
        <v>46213</v>
      </c>
      <c r="S1091" s="84">
        <v>46213</v>
      </c>
      <c r="T1091" s="84">
        <v>46220</v>
      </c>
      <c r="U1091" s="84">
        <v>46220</v>
      </c>
      <c r="V1091" s="84">
        <v>46220</v>
      </c>
      <c r="W1091" s="203" t="s">
        <v>9723</v>
      </c>
    </row>
    <row r="1092" spans="1:23" x14ac:dyDescent="0.3">
      <c r="A1092" s="203" t="s">
        <v>5454</v>
      </c>
      <c r="B1092" s="203" t="s">
        <v>1245</v>
      </c>
      <c r="C1092" s="203" t="s">
        <v>15795</v>
      </c>
      <c r="D1092" s="203" t="s">
        <v>15796</v>
      </c>
      <c r="E1092" s="203" t="s">
        <v>15797</v>
      </c>
      <c r="F1092" s="203" t="s">
        <v>9451</v>
      </c>
      <c r="G1092" s="203" t="s">
        <v>15797</v>
      </c>
      <c r="H1092" s="203" t="s">
        <v>15798</v>
      </c>
      <c r="I1092" s="203" t="s">
        <v>9453</v>
      </c>
      <c r="J1092" s="203" t="s">
        <v>15799</v>
      </c>
      <c r="K1092" s="84">
        <v>45595</v>
      </c>
      <c r="L1092" s="84">
        <v>45596</v>
      </c>
      <c r="M1092" s="84">
        <v>45656</v>
      </c>
      <c r="N1092" s="203" t="s">
        <v>15800</v>
      </c>
      <c r="O1092" s="86">
        <v>8000000</v>
      </c>
      <c r="P1092" s="203" t="s">
        <v>15801</v>
      </c>
      <c r="Q1092" s="203" t="s">
        <v>15799</v>
      </c>
      <c r="R1092" s="84">
        <v>45594</v>
      </c>
      <c r="S1092" s="84">
        <v>45594</v>
      </c>
      <c r="T1092" s="84"/>
      <c r="U1092" s="84"/>
      <c r="V1092" s="84"/>
      <c r="W1092" s="203" t="s">
        <v>9457</v>
      </c>
    </row>
    <row r="1093" spans="1:23" x14ac:dyDescent="0.3">
      <c r="A1093" s="203" t="s">
        <v>2935</v>
      </c>
      <c r="B1093" s="203" t="s">
        <v>1245</v>
      </c>
      <c r="C1093" s="203" t="s">
        <v>15690</v>
      </c>
      <c r="D1093" s="203" t="s">
        <v>15691</v>
      </c>
      <c r="E1093" s="203" t="s">
        <v>15692</v>
      </c>
      <c r="F1093" s="203" t="s">
        <v>9451</v>
      </c>
      <c r="G1093" s="203" t="s">
        <v>15692</v>
      </c>
      <c r="H1093" s="203" t="s">
        <v>15693</v>
      </c>
      <c r="I1093" s="203" t="s">
        <v>9462</v>
      </c>
      <c r="J1093" s="203" t="s">
        <v>15694</v>
      </c>
      <c r="K1093" s="84">
        <v>45394</v>
      </c>
      <c r="L1093" s="84">
        <v>45397</v>
      </c>
      <c r="M1093" s="84">
        <v>45579</v>
      </c>
      <c r="N1093" s="203" t="s">
        <v>11637</v>
      </c>
      <c r="O1093" s="86">
        <v>11890566</v>
      </c>
      <c r="P1093" s="203" t="s">
        <v>15695</v>
      </c>
      <c r="Q1093" s="203" t="s">
        <v>15696</v>
      </c>
      <c r="R1093" s="84">
        <v>45393</v>
      </c>
      <c r="S1093" s="84">
        <v>45393</v>
      </c>
      <c r="T1093" s="84"/>
      <c r="U1093" s="84"/>
      <c r="V1093" s="84"/>
      <c r="W1093" s="203" t="s">
        <v>9457</v>
      </c>
    </row>
    <row r="1094" spans="1:23" x14ac:dyDescent="0.3">
      <c r="A1094" s="203" t="s">
        <v>1447</v>
      </c>
      <c r="B1094" s="203" t="s">
        <v>1246</v>
      </c>
      <c r="C1094" s="203" t="s">
        <v>15697</v>
      </c>
      <c r="D1094" s="203" t="s">
        <v>15698</v>
      </c>
      <c r="E1094" s="203" t="s">
        <v>15699</v>
      </c>
      <c r="F1094" s="203" t="s">
        <v>9451</v>
      </c>
      <c r="G1094" s="203" t="s">
        <v>15699</v>
      </c>
      <c r="H1094" s="203" t="s">
        <v>15700</v>
      </c>
      <c r="I1094" s="203" t="s">
        <v>9453</v>
      </c>
      <c r="J1094" s="203" t="s">
        <v>15701</v>
      </c>
      <c r="K1094" s="84">
        <v>45937</v>
      </c>
      <c r="L1094" s="84">
        <v>45937</v>
      </c>
      <c r="M1094" s="84">
        <v>46022</v>
      </c>
      <c r="N1094" s="203" t="s">
        <v>15702</v>
      </c>
      <c r="O1094" s="86">
        <v>6000118</v>
      </c>
      <c r="P1094" s="203" t="s">
        <v>15703</v>
      </c>
      <c r="Q1094" s="203" t="s">
        <v>15701</v>
      </c>
      <c r="R1094" s="84">
        <v>45937</v>
      </c>
      <c r="S1094" s="84">
        <v>45937</v>
      </c>
      <c r="T1094" s="84"/>
      <c r="U1094" s="84"/>
      <c r="V1094" s="84"/>
      <c r="W1094" s="203" t="s">
        <v>9457</v>
      </c>
    </row>
    <row r="1095" spans="1:23" x14ac:dyDescent="0.3">
      <c r="A1095" s="203" t="s">
        <v>1605</v>
      </c>
      <c r="B1095" s="203" t="s">
        <v>1247</v>
      </c>
      <c r="C1095" s="203" t="s">
        <v>15802</v>
      </c>
      <c r="D1095" s="203" t="s">
        <v>15803</v>
      </c>
      <c r="E1095" s="203" t="s">
        <v>15804</v>
      </c>
      <c r="F1095" s="203" t="s">
        <v>9451</v>
      </c>
      <c r="G1095" s="203" t="s">
        <v>15804</v>
      </c>
      <c r="H1095" s="203" t="s">
        <v>15805</v>
      </c>
      <c r="I1095" s="203" t="s">
        <v>9453</v>
      </c>
      <c r="J1095" s="203" t="s">
        <v>15806</v>
      </c>
      <c r="K1095" s="84">
        <v>46045</v>
      </c>
      <c r="L1095" s="84">
        <v>46045</v>
      </c>
      <c r="M1095" s="84">
        <v>46225</v>
      </c>
      <c r="N1095" s="203" t="s">
        <v>14869</v>
      </c>
      <c r="O1095" s="86">
        <v>25760100</v>
      </c>
      <c r="P1095" s="203" t="s">
        <v>15807</v>
      </c>
      <c r="Q1095" s="203" t="s">
        <v>15806</v>
      </c>
      <c r="R1095" s="84"/>
      <c r="S1095" s="84"/>
      <c r="T1095" s="84"/>
      <c r="U1095" s="84"/>
      <c r="V1095" s="84"/>
      <c r="W1095" s="203" t="s">
        <v>9457</v>
      </c>
    </row>
    <row r="1096" spans="1:23" x14ac:dyDescent="0.3">
      <c r="A1096" s="203" t="s">
        <v>1605</v>
      </c>
      <c r="B1096" s="203" t="s">
        <v>1247</v>
      </c>
      <c r="C1096" s="203" t="s">
        <v>15704</v>
      </c>
      <c r="D1096" s="203" t="s">
        <v>15705</v>
      </c>
      <c r="E1096" s="203" t="s">
        <v>15706</v>
      </c>
      <c r="F1096" s="203" t="s">
        <v>9451</v>
      </c>
      <c r="G1096" s="203" t="s">
        <v>15706</v>
      </c>
      <c r="H1096" s="203" t="s">
        <v>15707</v>
      </c>
      <c r="I1096" s="203" t="s">
        <v>9453</v>
      </c>
      <c r="J1096" s="203" t="s">
        <v>15708</v>
      </c>
      <c r="K1096" s="84">
        <v>46051</v>
      </c>
      <c r="L1096" s="84">
        <v>46051</v>
      </c>
      <c r="M1096" s="84">
        <v>46231</v>
      </c>
      <c r="N1096" s="203" t="s">
        <v>12971</v>
      </c>
      <c r="O1096" s="86">
        <v>25760100</v>
      </c>
      <c r="P1096" s="203" t="s">
        <v>15709</v>
      </c>
      <c r="Q1096" s="203" t="s">
        <v>15708</v>
      </c>
      <c r="R1096" s="84">
        <v>46050</v>
      </c>
      <c r="S1096" s="84">
        <v>46050</v>
      </c>
      <c r="T1096" s="84"/>
      <c r="U1096" s="84"/>
      <c r="V1096" s="84"/>
      <c r="W1096" s="203" t="s">
        <v>9457</v>
      </c>
    </row>
    <row r="1097" spans="1:23" x14ac:dyDescent="0.3">
      <c r="A1097" s="203" t="s">
        <v>1550</v>
      </c>
      <c r="B1097" s="203" t="s">
        <v>1247</v>
      </c>
      <c r="C1097" s="203" t="s">
        <v>14453</v>
      </c>
      <c r="D1097" s="203" t="s">
        <v>14454</v>
      </c>
      <c r="E1097" s="203" t="s">
        <v>14455</v>
      </c>
      <c r="F1097" s="203" t="s">
        <v>9451</v>
      </c>
      <c r="G1097" s="203" t="s">
        <v>14455</v>
      </c>
      <c r="H1097" s="203" t="s">
        <v>14456</v>
      </c>
      <c r="I1097" s="203" t="s">
        <v>9453</v>
      </c>
      <c r="J1097" s="203" t="s">
        <v>14457</v>
      </c>
      <c r="K1097" s="84">
        <v>46052</v>
      </c>
      <c r="L1097" s="84">
        <v>46052</v>
      </c>
      <c r="M1097" s="84">
        <v>46263</v>
      </c>
      <c r="N1097" s="203" t="s">
        <v>14458</v>
      </c>
      <c r="O1097" s="86">
        <v>31550000</v>
      </c>
      <c r="P1097" s="203" t="s">
        <v>14459</v>
      </c>
      <c r="Q1097" s="203" t="s">
        <v>14457</v>
      </c>
      <c r="R1097" s="84">
        <v>46052</v>
      </c>
      <c r="S1097" s="84">
        <v>46052</v>
      </c>
      <c r="T1097" s="84"/>
      <c r="U1097" s="84"/>
      <c r="V1097" s="84"/>
      <c r="W1097" s="203" t="s">
        <v>9457</v>
      </c>
    </row>
    <row r="1098" spans="1:23" x14ac:dyDescent="0.3">
      <c r="A1098" s="203" t="s">
        <v>1572</v>
      </c>
      <c r="B1098" s="203" t="s">
        <v>1246</v>
      </c>
      <c r="C1098" s="203" t="s">
        <v>15712</v>
      </c>
      <c r="D1098" s="203" t="s">
        <v>15713</v>
      </c>
      <c r="E1098" s="203" t="s">
        <v>15714</v>
      </c>
      <c r="F1098" s="203" t="s">
        <v>9451</v>
      </c>
      <c r="G1098" s="203" t="s">
        <v>15714</v>
      </c>
      <c r="H1098" s="203" t="s">
        <v>15715</v>
      </c>
      <c r="I1098" s="203" t="s">
        <v>9453</v>
      </c>
      <c r="J1098" s="203" t="s">
        <v>15716</v>
      </c>
      <c r="K1098" s="84">
        <v>45911</v>
      </c>
      <c r="L1098" s="84">
        <v>45911</v>
      </c>
      <c r="M1098" s="84">
        <v>46001</v>
      </c>
      <c r="N1098" s="203" t="s">
        <v>15717</v>
      </c>
      <c r="O1098" s="86">
        <v>15000000</v>
      </c>
      <c r="P1098" s="203" t="s">
        <v>15718</v>
      </c>
      <c r="Q1098" s="203" t="s">
        <v>15716</v>
      </c>
      <c r="R1098" s="84">
        <v>45910</v>
      </c>
      <c r="S1098" s="84">
        <v>45910</v>
      </c>
      <c r="T1098" s="84"/>
      <c r="U1098" s="84"/>
      <c r="V1098" s="84"/>
      <c r="W1098" s="203" t="s">
        <v>9457</v>
      </c>
    </row>
    <row r="1099" spans="1:23" x14ac:dyDescent="0.3">
      <c r="A1099" s="203" t="s">
        <v>1572</v>
      </c>
      <c r="B1099" s="203" t="s">
        <v>1246</v>
      </c>
      <c r="C1099" s="203" t="s">
        <v>15726</v>
      </c>
      <c r="D1099" s="203" t="s">
        <v>15727</v>
      </c>
      <c r="E1099" s="203" t="s">
        <v>15728</v>
      </c>
      <c r="F1099" s="203" t="s">
        <v>9451</v>
      </c>
      <c r="G1099" s="203" t="s">
        <v>15728</v>
      </c>
      <c r="H1099" s="203" t="s">
        <v>15729</v>
      </c>
      <c r="I1099" s="203" t="s">
        <v>9453</v>
      </c>
      <c r="J1099" s="203" t="s">
        <v>13692</v>
      </c>
      <c r="K1099" s="84">
        <v>45910</v>
      </c>
      <c r="L1099" s="84">
        <v>45910</v>
      </c>
      <c r="M1099" s="84">
        <v>46000</v>
      </c>
      <c r="N1099" s="203" t="s">
        <v>13693</v>
      </c>
      <c r="O1099" s="86">
        <v>12000000</v>
      </c>
      <c r="P1099" s="203" t="s">
        <v>15730</v>
      </c>
      <c r="Q1099" s="203" t="s">
        <v>13692</v>
      </c>
      <c r="R1099" s="84">
        <v>45909</v>
      </c>
      <c r="S1099" s="84">
        <v>45909</v>
      </c>
      <c r="T1099" s="84"/>
      <c r="U1099" s="84"/>
      <c r="V1099" s="84"/>
      <c r="W1099" s="203" t="s">
        <v>9457</v>
      </c>
    </row>
    <row r="1100" spans="1:23" x14ac:dyDescent="0.3">
      <c r="A1100" s="203" t="s">
        <v>1476</v>
      </c>
      <c r="B1100" s="203" t="s">
        <v>1246</v>
      </c>
      <c r="C1100" s="203" t="s">
        <v>15731</v>
      </c>
      <c r="D1100" s="203" t="s">
        <v>15732</v>
      </c>
      <c r="E1100" s="203" t="s">
        <v>15733</v>
      </c>
      <c r="F1100" s="203" t="s">
        <v>9451</v>
      </c>
      <c r="G1100" s="203" t="s">
        <v>15733</v>
      </c>
      <c r="H1100" s="203" t="s">
        <v>15734</v>
      </c>
      <c r="I1100" s="203" t="s">
        <v>9462</v>
      </c>
      <c r="J1100" s="203" t="s">
        <v>9669</v>
      </c>
      <c r="K1100" s="84">
        <v>45699</v>
      </c>
      <c r="L1100" s="84">
        <v>45701</v>
      </c>
      <c r="M1100" s="84">
        <v>45881</v>
      </c>
      <c r="N1100" s="203" t="s">
        <v>13067</v>
      </c>
      <c r="O1100" s="86">
        <v>15844446</v>
      </c>
      <c r="P1100" s="203" t="s">
        <v>15735</v>
      </c>
      <c r="Q1100" s="203" t="s">
        <v>9669</v>
      </c>
      <c r="R1100" s="84">
        <v>45698</v>
      </c>
      <c r="S1100" s="84">
        <v>45698</v>
      </c>
      <c r="T1100" s="84"/>
      <c r="U1100" s="84"/>
      <c r="V1100" s="84"/>
      <c r="W1100" s="203" t="s">
        <v>9457</v>
      </c>
    </row>
    <row r="1101" spans="1:23" x14ac:dyDescent="0.3">
      <c r="A1101" s="203" t="s">
        <v>1665</v>
      </c>
      <c r="B1101" s="203" t="s">
        <v>1247</v>
      </c>
      <c r="C1101" s="203" t="s">
        <v>15736</v>
      </c>
      <c r="D1101" s="203" t="s">
        <v>15737</v>
      </c>
      <c r="E1101" s="203" t="s">
        <v>15738</v>
      </c>
      <c r="F1101" s="203" t="s">
        <v>9451</v>
      </c>
      <c r="G1101" s="203" t="s">
        <v>15738</v>
      </c>
      <c r="H1101" s="203" t="s">
        <v>15739</v>
      </c>
      <c r="I1101" s="203" t="s">
        <v>9453</v>
      </c>
      <c r="J1101" s="203" t="s">
        <v>15740</v>
      </c>
      <c r="K1101" s="84">
        <v>46048</v>
      </c>
      <c r="L1101" s="84">
        <v>46052</v>
      </c>
      <c r="M1101" s="84">
        <v>46141</v>
      </c>
      <c r="N1101" s="203" t="s">
        <v>15741</v>
      </c>
      <c r="O1101" s="86">
        <v>11100000</v>
      </c>
      <c r="P1101" s="203" t="s">
        <v>15742</v>
      </c>
      <c r="Q1101" s="203" t="s">
        <v>15740</v>
      </c>
      <c r="R1101" s="84">
        <v>46046</v>
      </c>
      <c r="S1101" s="84">
        <v>46046</v>
      </c>
      <c r="T1101" s="84"/>
      <c r="U1101" s="84"/>
      <c r="V1101" s="84"/>
      <c r="W1101" s="203" t="s">
        <v>9457</v>
      </c>
    </row>
    <row r="1102" spans="1:23" x14ac:dyDescent="0.3">
      <c r="A1102" s="203" t="s">
        <v>1572</v>
      </c>
      <c r="B1102" s="203" t="s">
        <v>1246</v>
      </c>
      <c r="C1102" s="203" t="s">
        <v>15841</v>
      </c>
      <c r="D1102" s="203" t="s">
        <v>15842</v>
      </c>
      <c r="E1102" s="203" t="s">
        <v>15843</v>
      </c>
      <c r="F1102" s="203" t="s">
        <v>9451</v>
      </c>
      <c r="G1102" s="203" t="s">
        <v>15843</v>
      </c>
      <c r="H1102" s="203" t="s">
        <v>15844</v>
      </c>
      <c r="I1102" s="203" t="s">
        <v>9453</v>
      </c>
      <c r="J1102" s="203" t="s">
        <v>15845</v>
      </c>
      <c r="K1102" s="84">
        <v>45915</v>
      </c>
      <c r="L1102" s="84">
        <v>45918</v>
      </c>
      <c r="M1102" s="84">
        <v>46008</v>
      </c>
      <c r="N1102" s="203" t="s">
        <v>14930</v>
      </c>
      <c r="O1102" s="86">
        <v>10500000</v>
      </c>
      <c r="P1102" s="203" t="s">
        <v>15846</v>
      </c>
      <c r="Q1102" s="203" t="s">
        <v>15847</v>
      </c>
      <c r="R1102" s="84">
        <v>45915</v>
      </c>
      <c r="S1102" s="84">
        <v>45915</v>
      </c>
      <c r="T1102" s="84"/>
      <c r="U1102" s="84"/>
      <c r="V1102" s="84"/>
      <c r="W1102" s="203" t="s">
        <v>9457</v>
      </c>
    </row>
    <row r="1103" spans="1:23" x14ac:dyDescent="0.3">
      <c r="A1103" s="203" t="s">
        <v>1665</v>
      </c>
      <c r="B1103" s="203" t="s">
        <v>1247</v>
      </c>
      <c r="C1103" s="203" t="s">
        <v>15745</v>
      </c>
      <c r="D1103" s="203" t="s">
        <v>15746</v>
      </c>
      <c r="E1103" s="203" t="s">
        <v>15747</v>
      </c>
      <c r="F1103" s="203" t="s">
        <v>9451</v>
      </c>
      <c r="G1103" s="203" t="s">
        <v>15747</v>
      </c>
      <c r="H1103" s="203" t="s">
        <v>15748</v>
      </c>
      <c r="I1103" s="203" t="s">
        <v>9533</v>
      </c>
      <c r="J1103" s="203" t="s">
        <v>15749</v>
      </c>
      <c r="K1103" s="84">
        <v>46045</v>
      </c>
      <c r="L1103" s="84">
        <v>46046</v>
      </c>
      <c r="M1103" s="84">
        <v>46165</v>
      </c>
      <c r="N1103" s="203" t="s">
        <v>9535</v>
      </c>
      <c r="O1103" s="86">
        <v>16000000</v>
      </c>
      <c r="P1103" s="203" t="s">
        <v>15750</v>
      </c>
      <c r="Q1103" s="203" t="s">
        <v>15749</v>
      </c>
      <c r="R1103" s="84"/>
      <c r="S1103" s="84"/>
      <c r="T1103" s="84"/>
      <c r="U1103" s="84"/>
      <c r="V1103" s="84"/>
      <c r="W1103" s="203" t="s">
        <v>9457</v>
      </c>
    </row>
    <row r="1104" spans="1:23" x14ac:dyDescent="0.3">
      <c r="A1104" s="203" t="s">
        <v>2935</v>
      </c>
      <c r="B1104" s="203" t="s">
        <v>1245</v>
      </c>
      <c r="C1104" s="203" t="s">
        <v>15860</v>
      </c>
      <c r="D1104" s="203" t="s">
        <v>15861</v>
      </c>
      <c r="E1104" s="203" t="s">
        <v>15862</v>
      </c>
      <c r="F1104" s="203" t="s">
        <v>9451</v>
      </c>
      <c r="G1104" s="203" t="s">
        <v>15862</v>
      </c>
      <c r="H1104" s="203" t="s">
        <v>15863</v>
      </c>
      <c r="I1104" s="203" t="s">
        <v>9462</v>
      </c>
      <c r="J1104" s="203" t="s">
        <v>15864</v>
      </c>
      <c r="K1104" s="84">
        <v>45366</v>
      </c>
      <c r="L1104" s="84">
        <v>45366</v>
      </c>
      <c r="M1104" s="84">
        <v>45549</v>
      </c>
      <c r="N1104" s="203" t="s">
        <v>15865</v>
      </c>
      <c r="O1104" s="86">
        <v>19560876</v>
      </c>
      <c r="P1104" s="203" t="s">
        <v>15866</v>
      </c>
      <c r="Q1104" s="203" t="s">
        <v>15867</v>
      </c>
      <c r="R1104" s="84">
        <v>45365</v>
      </c>
      <c r="S1104" s="84">
        <v>45365</v>
      </c>
      <c r="T1104" s="84"/>
      <c r="U1104" s="84"/>
      <c r="V1104" s="84"/>
      <c r="W1104" s="203" t="s">
        <v>9457</v>
      </c>
    </row>
    <row r="1105" spans="1:23" x14ac:dyDescent="0.3">
      <c r="A1105" s="203" t="s">
        <v>1447</v>
      </c>
      <c r="B1105" s="203" t="s">
        <v>1246</v>
      </c>
      <c r="C1105" s="203" t="s">
        <v>15751</v>
      </c>
      <c r="D1105" s="203" t="s">
        <v>15752</v>
      </c>
      <c r="E1105" s="203" t="s">
        <v>15753</v>
      </c>
      <c r="F1105" s="203" t="s">
        <v>9451</v>
      </c>
      <c r="G1105" s="203" t="s">
        <v>15753</v>
      </c>
      <c r="H1105" s="203" t="s">
        <v>15754</v>
      </c>
      <c r="I1105" s="203" t="s">
        <v>9453</v>
      </c>
      <c r="J1105" s="203" t="s">
        <v>15755</v>
      </c>
      <c r="K1105" s="84">
        <v>45940</v>
      </c>
      <c r="L1105" s="84">
        <v>45944</v>
      </c>
      <c r="M1105" s="84">
        <v>46020</v>
      </c>
      <c r="N1105" s="203" t="s">
        <v>15756</v>
      </c>
      <c r="O1105" s="86">
        <v>14101332</v>
      </c>
      <c r="P1105" s="203" t="s">
        <v>15757</v>
      </c>
      <c r="Q1105" s="203" t="s">
        <v>15755</v>
      </c>
      <c r="R1105" s="84">
        <v>45939</v>
      </c>
      <c r="S1105" s="84">
        <v>45939</v>
      </c>
      <c r="T1105" s="84"/>
      <c r="U1105" s="84"/>
      <c r="V1105" s="84"/>
      <c r="W1105" s="203" t="s">
        <v>9457</v>
      </c>
    </row>
    <row r="1106" spans="1:23" x14ac:dyDescent="0.3">
      <c r="A1106" s="203" t="s">
        <v>1572</v>
      </c>
      <c r="B1106" s="203" t="s">
        <v>1246</v>
      </c>
      <c r="C1106" s="203" t="s">
        <v>15772</v>
      </c>
      <c r="D1106" s="203" t="s">
        <v>15773</v>
      </c>
      <c r="E1106" s="203" t="s">
        <v>15774</v>
      </c>
      <c r="F1106" s="203" t="s">
        <v>9451</v>
      </c>
      <c r="G1106" s="203" t="s">
        <v>15774</v>
      </c>
      <c r="H1106" s="203" t="s">
        <v>15775</v>
      </c>
      <c r="I1106" s="203" t="s">
        <v>9504</v>
      </c>
      <c r="J1106" s="203" t="s">
        <v>15776</v>
      </c>
      <c r="K1106" s="84">
        <v>45925</v>
      </c>
      <c r="L1106" s="84">
        <v>45926</v>
      </c>
      <c r="M1106" s="84">
        <v>46016</v>
      </c>
      <c r="N1106" s="203" t="s">
        <v>15777</v>
      </c>
      <c r="O1106" s="86">
        <v>9274089</v>
      </c>
      <c r="P1106" s="203" t="s">
        <v>15778</v>
      </c>
      <c r="Q1106" s="203" t="s">
        <v>15776</v>
      </c>
      <c r="R1106" s="84">
        <v>45924</v>
      </c>
      <c r="S1106" s="84">
        <v>45924</v>
      </c>
      <c r="T1106" s="84"/>
      <c r="U1106" s="84"/>
      <c r="V1106" s="84"/>
      <c r="W1106" s="203" t="s">
        <v>9457</v>
      </c>
    </row>
    <row r="1107" spans="1:23" x14ac:dyDescent="0.3">
      <c r="A1107" s="203" t="s">
        <v>1467</v>
      </c>
      <c r="B1107" s="203" t="s">
        <v>1247</v>
      </c>
      <c r="C1107" s="203" t="s">
        <v>15888</v>
      </c>
      <c r="D1107" s="203" t="s">
        <v>15889</v>
      </c>
      <c r="E1107" s="203" t="s">
        <v>15890</v>
      </c>
      <c r="F1107" s="203" t="s">
        <v>9451</v>
      </c>
      <c r="G1107" s="203" t="s">
        <v>15890</v>
      </c>
      <c r="H1107" s="203" t="s">
        <v>15891</v>
      </c>
      <c r="I1107" s="203" t="s">
        <v>9453</v>
      </c>
      <c r="J1107" s="203" t="s">
        <v>15892</v>
      </c>
      <c r="K1107" s="84">
        <v>46051</v>
      </c>
      <c r="L1107" s="84">
        <v>46052</v>
      </c>
      <c r="M1107" s="84">
        <v>46232</v>
      </c>
      <c r="N1107" s="203" t="s">
        <v>10302</v>
      </c>
      <c r="O1107" s="86">
        <v>25760100</v>
      </c>
      <c r="P1107" s="203" t="s">
        <v>15893</v>
      </c>
      <c r="Q1107" s="203" t="s">
        <v>15892</v>
      </c>
      <c r="R1107" s="84">
        <v>46051</v>
      </c>
      <c r="S1107" s="84">
        <v>46051</v>
      </c>
      <c r="T1107" s="84"/>
      <c r="U1107" s="84"/>
      <c r="V1107" s="84"/>
      <c r="W1107" s="203" t="s">
        <v>9457</v>
      </c>
    </row>
    <row r="1108" spans="1:23" x14ac:dyDescent="0.3">
      <c r="A1108" s="203" t="s">
        <v>3215</v>
      </c>
      <c r="B1108" s="203" t="s">
        <v>1245</v>
      </c>
      <c r="C1108" s="203" t="s">
        <v>15779</v>
      </c>
      <c r="D1108" s="203" t="s">
        <v>15780</v>
      </c>
      <c r="E1108" s="203" t="s">
        <v>15781</v>
      </c>
      <c r="F1108" s="203" t="s">
        <v>9451</v>
      </c>
      <c r="G1108" s="203" t="s">
        <v>15781</v>
      </c>
      <c r="H1108" s="203" t="s">
        <v>15782</v>
      </c>
      <c r="I1108" s="203" t="s">
        <v>9739</v>
      </c>
      <c r="J1108" s="203" t="s">
        <v>15783</v>
      </c>
      <c r="K1108" s="84"/>
      <c r="L1108" s="84"/>
      <c r="M1108" s="84">
        <v>45649</v>
      </c>
      <c r="N1108" s="203" t="s">
        <v>15784</v>
      </c>
      <c r="O1108" s="86">
        <v>20300000</v>
      </c>
      <c r="P1108" s="203" t="s">
        <v>15785</v>
      </c>
      <c r="Q1108" s="203" t="s">
        <v>15783</v>
      </c>
      <c r="R1108" s="84">
        <v>45435</v>
      </c>
      <c r="S1108" s="84">
        <v>45435</v>
      </c>
      <c r="T1108" s="84"/>
      <c r="U1108" s="84"/>
      <c r="V1108" s="84"/>
      <c r="W1108" s="203" t="s">
        <v>9457</v>
      </c>
    </row>
    <row r="1109" spans="1:23" x14ac:dyDescent="0.3">
      <c r="A1109" s="203" t="s">
        <v>1447</v>
      </c>
      <c r="B1109" s="203" t="s">
        <v>1246</v>
      </c>
      <c r="C1109" s="203" t="s">
        <v>15786</v>
      </c>
      <c r="D1109" s="203" t="s">
        <v>15787</v>
      </c>
      <c r="E1109" s="203" t="s">
        <v>15788</v>
      </c>
      <c r="F1109" s="203" t="s">
        <v>9451</v>
      </c>
      <c r="G1109" s="203" t="s">
        <v>15788</v>
      </c>
      <c r="H1109" s="203" t="s">
        <v>15789</v>
      </c>
      <c r="I1109" s="203" t="s">
        <v>9462</v>
      </c>
      <c r="J1109" s="203" t="s">
        <v>15790</v>
      </c>
      <c r="K1109" s="84">
        <v>45937</v>
      </c>
      <c r="L1109" s="84">
        <v>45937</v>
      </c>
      <c r="M1109" s="84">
        <v>46022</v>
      </c>
      <c r="N1109" s="203" t="s">
        <v>15791</v>
      </c>
      <c r="O1109" s="86">
        <v>5688156</v>
      </c>
      <c r="P1109" s="203" t="s">
        <v>15792</v>
      </c>
      <c r="Q1109" s="203" t="s">
        <v>15790</v>
      </c>
      <c r="R1109" s="84">
        <v>45936</v>
      </c>
      <c r="S1109" s="84">
        <v>45936</v>
      </c>
      <c r="T1109" s="84"/>
      <c r="U1109" s="84"/>
      <c r="V1109" s="84"/>
      <c r="W1109" s="203" t="s">
        <v>9457</v>
      </c>
    </row>
    <row r="1110" spans="1:23" x14ac:dyDescent="0.3">
      <c r="A1110" s="203" t="s">
        <v>4282</v>
      </c>
      <c r="B1110" s="203" t="s">
        <v>1245</v>
      </c>
      <c r="C1110" s="203" t="s">
        <v>15894</v>
      </c>
      <c r="D1110" s="203" t="s">
        <v>15895</v>
      </c>
      <c r="E1110" s="203" t="s">
        <v>15896</v>
      </c>
      <c r="F1110" s="203" t="s">
        <v>9451</v>
      </c>
      <c r="G1110" s="203" t="s">
        <v>15896</v>
      </c>
      <c r="H1110" s="203" t="s">
        <v>15897</v>
      </c>
      <c r="I1110" s="203" t="s">
        <v>9453</v>
      </c>
      <c r="J1110" s="203" t="s">
        <v>15898</v>
      </c>
      <c r="K1110" s="84">
        <v>45334</v>
      </c>
      <c r="L1110" s="84">
        <v>45335</v>
      </c>
      <c r="M1110" s="84">
        <v>45363</v>
      </c>
      <c r="N1110" s="203" t="s">
        <v>13562</v>
      </c>
      <c r="O1110" s="86">
        <v>84537600</v>
      </c>
      <c r="P1110" s="203" t="s">
        <v>15899</v>
      </c>
      <c r="Q1110" s="203" t="s">
        <v>15898</v>
      </c>
      <c r="R1110" s="84">
        <v>45334</v>
      </c>
      <c r="S1110" s="84">
        <v>45334</v>
      </c>
      <c r="T1110" s="84"/>
      <c r="U1110" s="84"/>
      <c r="V1110" s="84"/>
      <c r="W1110" s="203" t="s">
        <v>9457</v>
      </c>
    </row>
    <row r="1111" spans="1:23" x14ac:dyDescent="0.3">
      <c r="A1111" s="203" t="s">
        <v>1754</v>
      </c>
      <c r="B1111" s="203" t="s">
        <v>1247</v>
      </c>
      <c r="C1111" s="203" t="s">
        <v>33974</v>
      </c>
      <c r="D1111" s="203" t="s">
        <v>9471</v>
      </c>
      <c r="E1111" s="203" t="s">
        <v>33975</v>
      </c>
      <c r="F1111" s="203" t="s">
        <v>9451</v>
      </c>
      <c r="G1111" s="203"/>
      <c r="H1111" s="203"/>
      <c r="I1111" s="203"/>
      <c r="J1111" s="203"/>
      <c r="K1111" s="84"/>
      <c r="L1111" s="84"/>
      <c r="M1111" s="84"/>
      <c r="N1111" s="203"/>
      <c r="O1111" s="86"/>
      <c r="P1111" s="203"/>
      <c r="Q1111" s="203"/>
      <c r="R1111" s="84">
        <v>46247</v>
      </c>
      <c r="S1111" s="84">
        <v>46247</v>
      </c>
      <c r="T1111" s="84">
        <v>46254</v>
      </c>
      <c r="U1111" s="84">
        <v>46254</v>
      </c>
      <c r="V1111" s="84">
        <v>46254</v>
      </c>
      <c r="W1111" s="203" t="s">
        <v>14464</v>
      </c>
    </row>
    <row r="1112" spans="1:23" x14ac:dyDescent="0.3">
      <c r="A1112" s="203" t="s">
        <v>1572</v>
      </c>
      <c r="B1112" s="203" t="s">
        <v>1246</v>
      </c>
      <c r="C1112" s="203" t="s">
        <v>15900</v>
      </c>
      <c r="D1112" s="203" t="s">
        <v>15901</v>
      </c>
      <c r="E1112" s="203" t="s">
        <v>15902</v>
      </c>
      <c r="F1112" s="203" t="s">
        <v>9451</v>
      </c>
      <c r="G1112" s="203" t="s">
        <v>15902</v>
      </c>
      <c r="H1112" s="203" t="s">
        <v>15903</v>
      </c>
      <c r="I1112" s="203" t="s">
        <v>9453</v>
      </c>
      <c r="J1112" s="203" t="s">
        <v>13606</v>
      </c>
      <c r="K1112" s="84">
        <v>45911</v>
      </c>
      <c r="L1112" s="84">
        <v>45911</v>
      </c>
      <c r="M1112" s="84">
        <v>46001</v>
      </c>
      <c r="N1112" s="203" t="s">
        <v>15904</v>
      </c>
      <c r="O1112" s="86">
        <v>10500000</v>
      </c>
      <c r="P1112" s="203" t="s">
        <v>15905</v>
      </c>
      <c r="Q1112" s="203" t="s">
        <v>13606</v>
      </c>
      <c r="R1112" s="84">
        <v>45910</v>
      </c>
      <c r="S1112" s="84">
        <v>45910</v>
      </c>
      <c r="T1112" s="84"/>
      <c r="U1112" s="84"/>
      <c r="V1112" s="84"/>
      <c r="W1112" s="203" t="s">
        <v>9457</v>
      </c>
    </row>
    <row r="1113" spans="1:23" x14ac:dyDescent="0.3">
      <c r="A1113" s="203" t="s">
        <v>1572</v>
      </c>
      <c r="B1113" s="203" t="s">
        <v>1246</v>
      </c>
      <c r="C1113" s="203" t="s">
        <v>15913</v>
      </c>
      <c r="D1113" s="203" t="s">
        <v>15914</v>
      </c>
      <c r="E1113" s="203" t="s">
        <v>15915</v>
      </c>
      <c r="F1113" s="203" t="s">
        <v>9451</v>
      </c>
      <c r="G1113" s="203" t="s">
        <v>15915</v>
      </c>
      <c r="H1113" s="203" t="s">
        <v>15916</v>
      </c>
      <c r="I1113" s="203" t="s">
        <v>9453</v>
      </c>
      <c r="J1113" s="203" t="s">
        <v>15917</v>
      </c>
      <c r="K1113" s="84">
        <v>45932</v>
      </c>
      <c r="L1113" s="84">
        <v>45936</v>
      </c>
      <c r="M1113" s="84">
        <v>45996</v>
      </c>
      <c r="N1113" s="203" t="s">
        <v>14039</v>
      </c>
      <c r="O1113" s="86">
        <v>8000000</v>
      </c>
      <c r="P1113" s="203" t="s">
        <v>15918</v>
      </c>
      <c r="Q1113" s="203" t="s">
        <v>15917</v>
      </c>
      <c r="R1113" s="84">
        <v>45932</v>
      </c>
      <c r="S1113" s="84">
        <v>45932</v>
      </c>
      <c r="T1113" s="84"/>
      <c r="U1113" s="84"/>
      <c r="V1113" s="84"/>
      <c r="W1113" s="203" t="s">
        <v>9457</v>
      </c>
    </row>
    <row r="1114" spans="1:23" x14ac:dyDescent="0.3">
      <c r="A1114" s="203" t="s">
        <v>5454</v>
      </c>
      <c r="B1114" s="203" t="s">
        <v>1245</v>
      </c>
      <c r="C1114" s="203" t="s">
        <v>15931</v>
      </c>
      <c r="D1114" s="203" t="s">
        <v>15932</v>
      </c>
      <c r="E1114" s="203" t="s">
        <v>15933</v>
      </c>
      <c r="F1114" s="203" t="s">
        <v>9451</v>
      </c>
      <c r="G1114" s="203" t="s">
        <v>15933</v>
      </c>
      <c r="H1114" s="203" t="s">
        <v>15934</v>
      </c>
      <c r="I1114" s="203" t="s">
        <v>9453</v>
      </c>
      <c r="J1114" s="203" t="s">
        <v>15935</v>
      </c>
      <c r="K1114" s="84">
        <v>45548</v>
      </c>
      <c r="L1114" s="84">
        <v>45551</v>
      </c>
      <c r="M1114" s="84">
        <v>45640</v>
      </c>
      <c r="N1114" s="203" t="s">
        <v>15936</v>
      </c>
      <c r="O1114" s="86">
        <v>10500000</v>
      </c>
      <c r="P1114" s="203" t="s">
        <v>15937</v>
      </c>
      <c r="Q1114" s="203" t="s">
        <v>15935</v>
      </c>
      <c r="R1114" s="84">
        <v>45548</v>
      </c>
      <c r="S1114" s="84">
        <v>45548</v>
      </c>
      <c r="T1114" s="84"/>
      <c r="U1114" s="84"/>
      <c r="V1114" s="84"/>
      <c r="W1114" s="203" t="s">
        <v>9457</v>
      </c>
    </row>
    <row r="1115" spans="1:23" x14ac:dyDescent="0.3">
      <c r="A1115" s="203" t="s">
        <v>2935</v>
      </c>
      <c r="B1115" s="203" t="s">
        <v>1245</v>
      </c>
      <c r="C1115" s="203" t="s">
        <v>15808</v>
      </c>
      <c r="D1115" s="203" t="s">
        <v>15809</v>
      </c>
      <c r="E1115" s="203" t="s">
        <v>15810</v>
      </c>
      <c r="F1115" s="203" t="s">
        <v>9451</v>
      </c>
      <c r="G1115" s="203" t="s">
        <v>15810</v>
      </c>
      <c r="H1115" s="203" t="s">
        <v>15811</v>
      </c>
      <c r="I1115" s="203" t="s">
        <v>9462</v>
      </c>
      <c r="J1115" s="203" t="s">
        <v>15812</v>
      </c>
      <c r="K1115" s="84">
        <v>45398</v>
      </c>
      <c r="L1115" s="84">
        <v>45400</v>
      </c>
      <c r="M1115" s="84">
        <v>45582</v>
      </c>
      <c r="N1115" s="203" t="s">
        <v>15813</v>
      </c>
      <c r="O1115" s="86">
        <v>19560876</v>
      </c>
      <c r="P1115" s="203" t="s">
        <v>15814</v>
      </c>
      <c r="Q1115" s="203" t="s">
        <v>15812</v>
      </c>
      <c r="R1115" s="84">
        <v>45397</v>
      </c>
      <c r="S1115" s="84">
        <v>45397</v>
      </c>
      <c r="T1115" s="84"/>
      <c r="U1115" s="84"/>
      <c r="V1115" s="84"/>
      <c r="W1115" s="203" t="s">
        <v>9457</v>
      </c>
    </row>
    <row r="1116" spans="1:23" x14ac:dyDescent="0.3">
      <c r="A1116" s="203" t="s">
        <v>1436</v>
      </c>
      <c r="B1116" s="203" t="s">
        <v>1247</v>
      </c>
      <c r="C1116" s="203" t="s">
        <v>15815</v>
      </c>
      <c r="D1116" s="203" t="s">
        <v>15816</v>
      </c>
      <c r="E1116" s="203" t="s">
        <v>15817</v>
      </c>
      <c r="F1116" s="203" t="s">
        <v>9451</v>
      </c>
      <c r="G1116" s="203" t="s">
        <v>15817</v>
      </c>
      <c r="H1116" s="203" t="s">
        <v>15818</v>
      </c>
      <c r="I1116" s="203" t="s">
        <v>9453</v>
      </c>
      <c r="J1116" s="203" t="s">
        <v>15819</v>
      </c>
      <c r="K1116" s="84">
        <v>46052</v>
      </c>
      <c r="L1116" s="84">
        <v>46055</v>
      </c>
      <c r="M1116" s="84">
        <v>46250</v>
      </c>
      <c r="N1116" s="203" t="s">
        <v>13416</v>
      </c>
      <c r="O1116" s="86">
        <v>34258995.5</v>
      </c>
      <c r="P1116" s="203" t="s">
        <v>15820</v>
      </c>
      <c r="Q1116" s="203" t="s">
        <v>15821</v>
      </c>
      <c r="R1116" s="84">
        <v>46052</v>
      </c>
      <c r="S1116" s="84">
        <v>46052</v>
      </c>
      <c r="T1116" s="84"/>
      <c r="U1116" s="84"/>
      <c r="V1116" s="84"/>
      <c r="W1116" s="203" t="s">
        <v>9457</v>
      </c>
    </row>
    <row r="1117" spans="1:23" x14ac:dyDescent="0.3">
      <c r="A1117" s="203" t="s">
        <v>1476</v>
      </c>
      <c r="B1117" s="203" t="s">
        <v>1246</v>
      </c>
      <c r="C1117" s="203" t="s">
        <v>15945</v>
      </c>
      <c r="D1117" s="203" t="s">
        <v>15946</v>
      </c>
      <c r="E1117" s="203" t="s">
        <v>15947</v>
      </c>
      <c r="F1117" s="203" t="s">
        <v>9451</v>
      </c>
      <c r="G1117" s="203" t="s">
        <v>15947</v>
      </c>
      <c r="H1117" s="203" t="s">
        <v>15948</v>
      </c>
      <c r="I1117" s="203" t="s">
        <v>9462</v>
      </c>
      <c r="J1117" s="203" t="s">
        <v>15949</v>
      </c>
      <c r="K1117" s="84">
        <v>45861</v>
      </c>
      <c r="L1117" s="84">
        <v>45867</v>
      </c>
      <c r="M1117" s="84">
        <v>46022</v>
      </c>
      <c r="N1117" s="203" t="s">
        <v>10706</v>
      </c>
      <c r="O1117" s="86">
        <v>176878305</v>
      </c>
      <c r="P1117" s="203" t="s">
        <v>15950</v>
      </c>
      <c r="Q1117" s="203" t="s">
        <v>15949</v>
      </c>
      <c r="R1117" s="84">
        <v>45824</v>
      </c>
      <c r="S1117" s="84">
        <v>45824</v>
      </c>
      <c r="T1117" s="84">
        <v>45828</v>
      </c>
      <c r="U1117" s="84">
        <v>45828</v>
      </c>
      <c r="V1117" s="84">
        <v>45828</v>
      </c>
      <c r="W1117" s="203" t="s">
        <v>9457</v>
      </c>
    </row>
    <row r="1118" spans="1:23" x14ac:dyDescent="0.3">
      <c r="A1118" s="203" t="s">
        <v>1505</v>
      </c>
      <c r="B1118" s="203" t="s">
        <v>1246</v>
      </c>
      <c r="C1118" s="203" t="s">
        <v>15945</v>
      </c>
      <c r="D1118" s="203" t="s">
        <v>15946</v>
      </c>
      <c r="E1118" s="203" t="s">
        <v>15947</v>
      </c>
      <c r="F1118" s="203" t="s">
        <v>9451</v>
      </c>
      <c r="G1118" s="203" t="s">
        <v>15947</v>
      </c>
      <c r="H1118" s="203" t="s">
        <v>15948</v>
      </c>
      <c r="I1118" s="203" t="s">
        <v>9462</v>
      </c>
      <c r="J1118" s="203" t="s">
        <v>15949</v>
      </c>
      <c r="K1118" s="84">
        <v>45861</v>
      </c>
      <c r="L1118" s="84">
        <v>45867</v>
      </c>
      <c r="M1118" s="84">
        <v>46022</v>
      </c>
      <c r="N1118" s="203" t="s">
        <v>10706</v>
      </c>
      <c r="O1118" s="86">
        <v>176878305</v>
      </c>
      <c r="P1118" s="203" t="s">
        <v>15950</v>
      </c>
      <c r="Q1118" s="203" t="s">
        <v>15949</v>
      </c>
      <c r="R1118" s="84">
        <v>45824</v>
      </c>
      <c r="S1118" s="84">
        <v>45824</v>
      </c>
      <c r="T1118" s="84">
        <v>45828</v>
      </c>
      <c r="U1118" s="84">
        <v>45828</v>
      </c>
      <c r="V1118" s="84">
        <v>45828</v>
      </c>
      <c r="W1118" s="203" t="s">
        <v>9457</v>
      </c>
    </row>
    <row r="1119" spans="1:23" x14ac:dyDescent="0.3">
      <c r="A1119" s="203" t="s">
        <v>1572</v>
      </c>
      <c r="B1119" s="203" t="s">
        <v>1246</v>
      </c>
      <c r="C1119" s="203" t="s">
        <v>15834</v>
      </c>
      <c r="D1119" s="203" t="s">
        <v>15835</v>
      </c>
      <c r="E1119" s="203" t="s">
        <v>15836</v>
      </c>
      <c r="F1119" s="203" t="s">
        <v>9451</v>
      </c>
      <c r="G1119" s="203" t="s">
        <v>15836</v>
      </c>
      <c r="H1119" s="203" t="s">
        <v>15837</v>
      </c>
      <c r="I1119" s="203" t="s">
        <v>9453</v>
      </c>
      <c r="J1119" s="203" t="s">
        <v>15838</v>
      </c>
      <c r="K1119" s="84">
        <v>45917</v>
      </c>
      <c r="L1119" s="84">
        <v>45918</v>
      </c>
      <c r="M1119" s="84">
        <v>46008</v>
      </c>
      <c r="N1119" s="203" t="s">
        <v>15839</v>
      </c>
      <c r="O1119" s="86">
        <v>13500000</v>
      </c>
      <c r="P1119" s="203" t="s">
        <v>15840</v>
      </c>
      <c r="Q1119" s="203" t="s">
        <v>15838</v>
      </c>
      <c r="R1119" s="84">
        <v>45917</v>
      </c>
      <c r="S1119" s="84">
        <v>45917</v>
      </c>
      <c r="T1119" s="84"/>
      <c r="U1119" s="84"/>
      <c r="V1119" s="84"/>
      <c r="W1119" s="203" t="s">
        <v>9457</v>
      </c>
    </row>
    <row r="1120" spans="1:23" x14ac:dyDescent="0.3">
      <c r="A1120" s="203" t="s">
        <v>1572</v>
      </c>
      <c r="B1120" s="203" t="s">
        <v>1246</v>
      </c>
      <c r="C1120" s="203" t="s">
        <v>15848</v>
      </c>
      <c r="D1120" s="203" t="s">
        <v>15849</v>
      </c>
      <c r="E1120" s="203" t="s">
        <v>15850</v>
      </c>
      <c r="F1120" s="203" t="s">
        <v>9451</v>
      </c>
      <c r="G1120" s="203" t="s">
        <v>15850</v>
      </c>
      <c r="H1120" s="203" t="s">
        <v>15851</v>
      </c>
      <c r="I1120" s="203" t="s">
        <v>9453</v>
      </c>
      <c r="J1120" s="203" t="s">
        <v>15852</v>
      </c>
      <c r="K1120" s="84">
        <v>45919</v>
      </c>
      <c r="L1120" s="84">
        <v>45922</v>
      </c>
      <c r="M1120" s="84">
        <v>46012</v>
      </c>
      <c r="N1120" s="203" t="s">
        <v>10671</v>
      </c>
      <c r="O1120" s="86">
        <v>12000000</v>
      </c>
      <c r="P1120" s="203" t="s">
        <v>15853</v>
      </c>
      <c r="Q1120" s="203" t="s">
        <v>15852</v>
      </c>
      <c r="R1120" s="84">
        <v>45919</v>
      </c>
      <c r="S1120" s="84">
        <v>45919</v>
      </c>
      <c r="T1120" s="84"/>
      <c r="U1120" s="84"/>
      <c r="V1120" s="84"/>
      <c r="W1120" s="203" t="s">
        <v>9457</v>
      </c>
    </row>
    <row r="1121" spans="1:23" x14ac:dyDescent="0.3">
      <c r="A1121" s="203" t="s">
        <v>5454</v>
      </c>
      <c r="B1121" s="203" t="s">
        <v>1245</v>
      </c>
      <c r="C1121" s="203" t="s">
        <v>15868</v>
      </c>
      <c r="D1121" s="203" t="s">
        <v>15869</v>
      </c>
      <c r="E1121" s="203" t="s">
        <v>15870</v>
      </c>
      <c r="F1121" s="203" t="s">
        <v>9451</v>
      </c>
      <c r="G1121" s="203" t="s">
        <v>15870</v>
      </c>
      <c r="H1121" s="203" t="s">
        <v>15871</v>
      </c>
      <c r="I1121" s="203" t="s">
        <v>9453</v>
      </c>
      <c r="J1121" s="203" t="s">
        <v>15872</v>
      </c>
      <c r="K1121" s="84">
        <v>45527</v>
      </c>
      <c r="L1121" s="84">
        <v>45532</v>
      </c>
      <c r="M1121" s="84">
        <v>45625</v>
      </c>
      <c r="N1121" s="203" t="s">
        <v>15873</v>
      </c>
      <c r="O1121" s="86">
        <v>9000000</v>
      </c>
      <c r="P1121" s="203" t="s">
        <v>15874</v>
      </c>
      <c r="Q1121" s="203" t="s">
        <v>15872</v>
      </c>
      <c r="R1121" s="84">
        <v>45527</v>
      </c>
      <c r="S1121" s="84">
        <v>45527</v>
      </c>
      <c r="T1121" s="84"/>
      <c r="U1121" s="84"/>
      <c r="V1121" s="84"/>
      <c r="W1121" s="203" t="s">
        <v>9457</v>
      </c>
    </row>
    <row r="1122" spans="1:23" x14ac:dyDescent="0.3">
      <c r="A1122" s="203" t="s">
        <v>1505</v>
      </c>
      <c r="B1122" s="203" t="s">
        <v>1246</v>
      </c>
      <c r="C1122" s="203" t="s">
        <v>15875</v>
      </c>
      <c r="D1122" s="203" t="s">
        <v>15876</v>
      </c>
      <c r="E1122" s="203" t="s">
        <v>15877</v>
      </c>
      <c r="F1122" s="203" t="s">
        <v>9451</v>
      </c>
      <c r="G1122" s="203" t="s">
        <v>15877</v>
      </c>
      <c r="H1122" s="203" t="s">
        <v>15878</v>
      </c>
      <c r="I1122" s="203" t="s">
        <v>9462</v>
      </c>
      <c r="J1122" s="203" t="s">
        <v>15879</v>
      </c>
      <c r="K1122" s="84">
        <v>45708</v>
      </c>
      <c r="L1122" s="84">
        <v>45712</v>
      </c>
      <c r="M1122" s="84">
        <v>45893</v>
      </c>
      <c r="N1122" s="203" t="s">
        <v>15880</v>
      </c>
      <c r="O1122" s="86">
        <v>23918382</v>
      </c>
      <c r="P1122" s="203" t="s">
        <v>15881</v>
      </c>
      <c r="Q1122" s="203" t="s">
        <v>15879</v>
      </c>
      <c r="R1122" s="84">
        <v>45706</v>
      </c>
      <c r="S1122" s="84">
        <v>45706</v>
      </c>
      <c r="T1122" s="84"/>
      <c r="U1122" s="84"/>
      <c r="V1122" s="84"/>
      <c r="W1122" s="203" t="s">
        <v>9457</v>
      </c>
    </row>
    <row r="1123" spans="1:23" x14ac:dyDescent="0.3">
      <c r="A1123" s="203" t="s">
        <v>2940</v>
      </c>
      <c r="B1123" s="203" t="s">
        <v>1245</v>
      </c>
      <c r="C1123" s="203" t="s">
        <v>15882</v>
      </c>
      <c r="D1123" s="203" t="s">
        <v>15883</v>
      </c>
      <c r="E1123" s="203" t="s">
        <v>15884</v>
      </c>
      <c r="F1123" s="203" t="s">
        <v>9451</v>
      </c>
      <c r="G1123" s="203" t="s">
        <v>15884</v>
      </c>
      <c r="H1123" s="203" t="s">
        <v>15885</v>
      </c>
      <c r="I1123" s="203" t="s">
        <v>9462</v>
      </c>
      <c r="J1123" s="203" t="s">
        <v>15886</v>
      </c>
      <c r="K1123" s="84">
        <v>45587</v>
      </c>
      <c r="L1123" s="84">
        <v>45590</v>
      </c>
      <c r="M1123" s="84">
        <v>45657</v>
      </c>
      <c r="N1123" s="203" t="s">
        <v>14319</v>
      </c>
      <c r="O1123" s="86">
        <v>9301593</v>
      </c>
      <c r="P1123" s="203" t="s">
        <v>15887</v>
      </c>
      <c r="Q1123" s="203" t="s">
        <v>15886</v>
      </c>
      <c r="R1123" s="84">
        <v>45587</v>
      </c>
      <c r="S1123" s="84">
        <v>45587</v>
      </c>
      <c r="T1123" s="84"/>
      <c r="U1123" s="84"/>
      <c r="V1123" s="84"/>
      <c r="W1123" s="203" t="s">
        <v>9457</v>
      </c>
    </row>
    <row r="1124" spans="1:23" x14ac:dyDescent="0.3">
      <c r="A1124" s="203" t="s">
        <v>1618</v>
      </c>
      <c r="B1124" s="203" t="s">
        <v>1247</v>
      </c>
      <c r="C1124" s="203" t="s">
        <v>15963</v>
      </c>
      <c r="D1124" s="203" t="s">
        <v>15964</v>
      </c>
      <c r="E1124" s="203" t="s">
        <v>15965</v>
      </c>
      <c r="F1124" s="203" t="s">
        <v>9451</v>
      </c>
      <c r="G1124" s="203" t="s">
        <v>15965</v>
      </c>
      <c r="H1124" s="203" t="s">
        <v>15966</v>
      </c>
      <c r="I1124" s="203" t="s">
        <v>9453</v>
      </c>
      <c r="J1124" s="203" t="s">
        <v>15967</v>
      </c>
      <c r="K1124" s="84">
        <v>46049</v>
      </c>
      <c r="L1124" s="84">
        <v>46051</v>
      </c>
      <c r="M1124" s="84">
        <v>46354</v>
      </c>
      <c r="N1124" s="203" t="s">
        <v>15968</v>
      </c>
      <c r="O1124" s="86">
        <v>25511720</v>
      </c>
      <c r="P1124" s="203" t="s">
        <v>15969</v>
      </c>
      <c r="Q1124" s="203" t="s">
        <v>15967</v>
      </c>
      <c r="R1124" s="84">
        <v>46047</v>
      </c>
      <c r="S1124" s="84">
        <v>46047</v>
      </c>
      <c r="T1124" s="84"/>
      <c r="U1124" s="84"/>
      <c r="V1124" s="84"/>
      <c r="W1124" s="203" t="s">
        <v>9457</v>
      </c>
    </row>
    <row r="1125" spans="1:23" x14ac:dyDescent="0.3">
      <c r="A1125" s="203" t="s">
        <v>1572</v>
      </c>
      <c r="B1125" s="203" t="s">
        <v>1246</v>
      </c>
      <c r="C1125" s="203" t="s">
        <v>15970</v>
      </c>
      <c r="D1125" s="203" t="s">
        <v>15971</v>
      </c>
      <c r="E1125" s="203" t="s">
        <v>15972</v>
      </c>
      <c r="F1125" s="203" t="s">
        <v>9451</v>
      </c>
      <c r="G1125" s="203" t="s">
        <v>15972</v>
      </c>
      <c r="H1125" s="203" t="s">
        <v>15973</v>
      </c>
      <c r="I1125" s="203" t="s">
        <v>9462</v>
      </c>
      <c r="J1125" s="203" t="s">
        <v>15974</v>
      </c>
      <c r="K1125" s="84">
        <v>45931</v>
      </c>
      <c r="L1125" s="84">
        <v>45931</v>
      </c>
      <c r="M1125" s="84">
        <v>46021</v>
      </c>
      <c r="N1125" s="203" t="s">
        <v>10462</v>
      </c>
      <c r="O1125" s="86">
        <v>8559495</v>
      </c>
      <c r="P1125" s="203" t="s">
        <v>15975</v>
      </c>
      <c r="Q1125" s="203" t="s">
        <v>15974</v>
      </c>
      <c r="R1125" s="84">
        <v>45929</v>
      </c>
      <c r="S1125" s="84">
        <v>45929</v>
      </c>
      <c r="T1125" s="84"/>
      <c r="U1125" s="84"/>
      <c r="V1125" s="84"/>
      <c r="W1125" s="203" t="s">
        <v>9457</v>
      </c>
    </row>
    <row r="1126" spans="1:23" x14ac:dyDescent="0.3">
      <c r="A1126" s="203" t="s">
        <v>1665</v>
      </c>
      <c r="B1126" s="203" t="s">
        <v>1247</v>
      </c>
      <c r="C1126" s="203" t="s">
        <v>15990</v>
      </c>
      <c r="D1126" s="203" t="s">
        <v>15991</v>
      </c>
      <c r="E1126" s="203" t="s">
        <v>15992</v>
      </c>
      <c r="F1126" s="203" t="s">
        <v>9451</v>
      </c>
      <c r="G1126" s="203" t="s">
        <v>15992</v>
      </c>
      <c r="H1126" s="203" t="s">
        <v>15993</v>
      </c>
      <c r="I1126" s="203" t="s">
        <v>9462</v>
      </c>
      <c r="J1126" s="203" t="s">
        <v>15994</v>
      </c>
      <c r="K1126" s="84">
        <v>46045</v>
      </c>
      <c r="L1126" s="84">
        <v>46045</v>
      </c>
      <c r="M1126" s="84">
        <v>46195</v>
      </c>
      <c r="N1126" s="203" t="s">
        <v>15995</v>
      </c>
      <c r="O1126" s="86">
        <v>30000000</v>
      </c>
      <c r="P1126" s="203" t="s">
        <v>15996</v>
      </c>
      <c r="Q1126" s="203" t="s">
        <v>15994</v>
      </c>
      <c r="R1126" s="84">
        <v>46045</v>
      </c>
      <c r="S1126" s="84">
        <v>46045</v>
      </c>
      <c r="T1126" s="84"/>
      <c r="U1126" s="84"/>
      <c r="V1126" s="84"/>
      <c r="W1126" s="203" t="s">
        <v>9457</v>
      </c>
    </row>
    <row r="1127" spans="1:23" x14ac:dyDescent="0.3">
      <c r="A1127" s="203" t="s">
        <v>1505</v>
      </c>
      <c r="B1127" s="203" t="s">
        <v>1246</v>
      </c>
      <c r="C1127" s="203" t="s">
        <v>15906</v>
      </c>
      <c r="D1127" s="203" t="s">
        <v>15907</v>
      </c>
      <c r="E1127" s="203" t="s">
        <v>15908</v>
      </c>
      <c r="F1127" s="203" t="s">
        <v>9451</v>
      </c>
      <c r="G1127" s="203" t="s">
        <v>15908</v>
      </c>
      <c r="H1127" s="203" t="s">
        <v>15909</v>
      </c>
      <c r="I1127" s="203" t="s">
        <v>9462</v>
      </c>
      <c r="J1127" s="203" t="s">
        <v>15910</v>
      </c>
      <c r="K1127" s="84">
        <v>45699</v>
      </c>
      <c r="L1127" s="84">
        <v>45699</v>
      </c>
      <c r="M1127" s="84">
        <v>45879</v>
      </c>
      <c r="N1127" s="203" t="s">
        <v>15911</v>
      </c>
      <c r="O1127" s="86">
        <v>23918382</v>
      </c>
      <c r="P1127" s="203" t="s">
        <v>15912</v>
      </c>
      <c r="Q1127" s="203" t="s">
        <v>15910</v>
      </c>
      <c r="R1127" s="84">
        <v>45698</v>
      </c>
      <c r="S1127" s="84">
        <v>45698</v>
      </c>
      <c r="T1127" s="84"/>
      <c r="U1127" s="84"/>
      <c r="V1127" s="84"/>
      <c r="W1127" s="203" t="s">
        <v>9457</v>
      </c>
    </row>
    <row r="1128" spans="1:23" x14ac:dyDescent="0.3">
      <c r="A1128" s="203" t="s">
        <v>3366</v>
      </c>
      <c r="B1128" s="203" t="s">
        <v>1247</v>
      </c>
      <c r="C1128" s="203" t="s">
        <v>33976</v>
      </c>
      <c r="D1128" s="203" t="s">
        <v>33977</v>
      </c>
      <c r="E1128" s="203" t="s">
        <v>33978</v>
      </c>
      <c r="F1128" s="203" t="s">
        <v>9451</v>
      </c>
      <c r="G1128" s="203" t="s">
        <v>33978</v>
      </c>
      <c r="H1128" s="203" t="s">
        <v>33979</v>
      </c>
      <c r="I1128" s="203" t="s">
        <v>33845</v>
      </c>
      <c r="J1128" s="203" t="s">
        <v>33980</v>
      </c>
      <c r="K1128" s="84"/>
      <c r="L1128" s="84"/>
      <c r="M1128" s="84">
        <v>46364</v>
      </c>
      <c r="N1128" s="203" t="s">
        <v>13621</v>
      </c>
      <c r="O1128" s="86">
        <v>14039998</v>
      </c>
      <c r="P1128" s="203" t="s">
        <v>33981</v>
      </c>
      <c r="Q1128" s="203" t="s">
        <v>33980</v>
      </c>
      <c r="R1128" s="84">
        <v>46255</v>
      </c>
      <c r="S1128" s="84">
        <v>46255</v>
      </c>
      <c r="T1128" s="84"/>
      <c r="U1128" s="84"/>
      <c r="V1128" s="84"/>
      <c r="W1128" s="203" t="s">
        <v>9457</v>
      </c>
    </row>
    <row r="1129" spans="1:23" x14ac:dyDescent="0.3">
      <c r="A1129" s="203" t="s">
        <v>5600</v>
      </c>
      <c r="B1129" s="203" t="s">
        <v>1245</v>
      </c>
      <c r="C1129" s="203" t="s">
        <v>15919</v>
      </c>
      <c r="D1129" s="203" t="s">
        <v>15920</v>
      </c>
      <c r="E1129" s="203" t="s">
        <v>15921</v>
      </c>
      <c r="F1129" s="203" t="s">
        <v>9451</v>
      </c>
      <c r="G1129" s="203" t="s">
        <v>15921</v>
      </c>
      <c r="H1129" s="203" t="s">
        <v>15922</v>
      </c>
      <c r="I1129" s="203" t="s">
        <v>9462</v>
      </c>
      <c r="J1129" s="203" t="s">
        <v>15923</v>
      </c>
      <c r="K1129" s="84">
        <v>45387</v>
      </c>
      <c r="L1129" s="84">
        <v>45387</v>
      </c>
      <c r="M1129" s="84">
        <v>45539</v>
      </c>
      <c r="N1129" s="203" t="s">
        <v>12757</v>
      </c>
      <c r="O1129" s="86">
        <v>19560876</v>
      </c>
      <c r="P1129" s="203" t="s">
        <v>15924</v>
      </c>
      <c r="Q1129" s="203" t="s">
        <v>15923</v>
      </c>
      <c r="R1129" s="84">
        <v>45372</v>
      </c>
      <c r="S1129" s="84">
        <v>45372</v>
      </c>
      <c r="T1129" s="84"/>
      <c r="U1129" s="84"/>
      <c r="V1129" s="84"/>
      <c r="W1129" s="203" t="s">
        <v>9457</v>
      </c>
    </row>
    <row r="1130" spans="1:23" x14ac:dyDescent="0.3">
      <c r="A1130" s="203" t="s">
        <v>1467</v>
      </c>
      <c r="B1130" s="203" t="s">
        <v>1247</v>
      </c>
      <c r="C1130" s="203" t="s">
        <v>15925</v>
      </c>
      <c r="D1130" s="203" t="s">
        <v>15926</v>
      </c>
      <c r="E1130" s="203" t="s">
        <v>15927</v>
      </c>
      <c r="F1130" s="203" t="s">
        <v>9451</v>
      </c>
      <c r="G1130" s="203" t="s">
        <v>15927</v>
      </c>
      <c r="H1130" s="203" t="s">
        <v>15928</v>
      </c>
      <c r="I1130" s="203" t="s">
        <v>9453</v>
      </c>
      <c r="J1130" s="203" t="s">
        <v>15929</v>
      </c>
      <c r="K1130" s="84">
        <v>46231</v>
      </c>
      <c r="L1130" s="84">
        <v>46233</v>
      </c>
      <c r="M1130" s="84">
        <v>46385</v>
      </c>
      <c r="N1130" s="203" t="s">
        <v>11442</v>
      </c>
      <c r="O1130" s="86">
        <v>21466750</v>
      </c>
      <c r="P1130" s="203" t="s">
        <v>15930</v>
      </c>
      <c r="Q1130" s="203" t="s">
        <v>15929</v>
      </c>
      <c r="R1130" s="84">
        <v>46229</v>
      </c>
      <c r="S1130" s="84">
        <v>46229</v>
      </c>
      <c r="T1130" s="84"/>
      <c r="U1130" s="84"/>
      <c r="V1130" s="84"/>
      <c r="W1130" s="203" t="s">
        <v>9457</v>
      </c>
    </row>
    <row r="1131" spans="1:23" x14ac:dyDescent="0.3">
      <c r="A1131" s="203" t="s">
        <v>1633</v>
      </c>
      <c r="B1131" s="203" t="s">
        <v>1247</v>
      </c>
      <c r="C1131" s="203" t="s">
        <v>15997</v>
      </c>
      <c r="D1131" s="203" t="s">
        <v>15998</v>
      </c>
      <c r="E1131" s="203" t="s">
        <v>15999</v>
      </c>
      <c r="F1131" s="203" t="s">
        <v>9451</v>
      </c>
      <c r="G1131" s="203" t="s">
        <v>15999</v>
      </c>
      <c r="H1131" s="203" t="s">
        <v>16000</v>
      </c>
      <c r="I1131" s="203" t="s">
        <v>9453</v>
      </c>
      <c r="J1131" s="203" t="s">
        <v>16001</v>
      </c>
      <c r="K1131" s="84">
        <v>46083</v>
      </c>
      <c r="L1131" s="84">
        <v>46085</v>
      </c>
      <c r="M1131" s="84">
        <v>46176</v>
      </c>
      <c r="N1131" s="203" t="s">
        <v>16002</v>
      </c>
      <c r="O1131" s="86">
        <v>148236000</v>
      </c>
      <c r="P1131" s="203" t="s">
        <v>16003</v>
      </c>
      <c r="Q1131" s="203" t="s">
        <v>16001</v>
      </c>
      <c r="R1131" s="84">
        <v>46069</v>
      </c>
      <c r="S1131" s="84">
        <v>46069</v>
      </c>
      <c r="T1131" s="84">
        <v>46072</v>
      </c>
      <c r="U1131" s="84">
        <v>46072</v>
      </c>
      <c r="V1131" s="84">
        <v>46072</v>
      </c>
      <c r="W1131" s="203" t="s">
        <v>9457</v>
      </c>
    </row>
    <row r="1132" spans="1:23" x14ac:dyDescent="0.3">
      <c r="A1132" s="203" t="s">
        <v>1605</v>
      </c>
      <c r="B1132" s="203" t="s">
        <v>1247</v>
      </c>
      <c r="C1132" s="203" t="s">
        <v>16010</v>
      </c>
      <c r="D1132" s="203" t="s">
        <v>16011</v>
      </c>
      <c r="E1132" s="203" t="s">
        <v>16012</v>
      </c>
      <c r="F1132" s="203" t="s">
        <v>9451</v>
      </c>
      <c r="G1132" s="203" t="s">
        <v>16012</v>
      </c>
      <c r="H1132" s="203" t="s">
        <v>16013</v>
      </c>
      <c r="I1132" s="203" t="s">
        <v>9453</v>
      </c>
      <c r="J1132" s="203" t="s">
        <v>15261</v>
      </c>
      <c r="K1132" s="84">
        <v>46232</v>
      </c>
      <c r="L1132" s="84">
        <v>46234</v>
      </c>
      <c r="M1132" s="84">
        <v>46386</v>
      </c>
      <c r="N1132" s="203" t="s">
        <v>13067</v>
      </c>
      <c r="O1132" s="86">
        <v>14220390</v>
      </c>
      <c r="P1132" s="203" t="s">
        <v>16014</v>
      </c>
      <c r="Q1132" s="203" t="s">
        <v>15261</v>
      </c>
      <c r="R1132" s="84">
        <v>46231</v>
      </c>
      <c r="S1132" s="84">
        <v>46231</v>
      </c>
      <c r="T1132" s="84"/>
      <c r="U1132" s="84"/>
      <c r="V1132" s="84"/>
      <c r="W1132" s="203" t="s">
        <v>9457</v>
      </c>
    </row>
    <row r="1133" spans="1:23" x14ac:dyDescent="0.3">
      <c r="A1133" s="203" t="s">
        <v>3328</v>
      </c>
      <c r="B1133" s="203" t="s">
        <v>2948</v>
      </c>
      <c r="C1133" s="203" t="s">
        <v>15938</v>
      </c>
      <c r="D1133" s="203" t="s">
        <v>15939</v>
      </c>
      <c r="E1133" s="203" t="s">
        <v>15940</v>
      </c>
      <c r="F1133" s="203" t="s">
        <v>9451</v>
      </c>
      <c r="G1133" s="203" t="s">
        <v>15940</v>
      </c>
      <c r="H1133" s="203" t="s">
        <v>15941</v>
      </c>
      <c r="I1133" s="203" t="s">
        <v>9453</v>
      </c>
      <c r="J1133" s="203" t="s">
        <v>15942</v>
      </c>
      <c r="K1133" s="84">
        <v>45118</v>
      </c>
      <c r="L1133" s="84">
        <v>45119</v>
      </c>
      <c r="M1133" s="84">
        <v>45291</v>
      </c>
      <c r="N1133" s="203" t="s">
        <v>15943</v>
      </c>
      <c r="O1133" s="86">
        <v>17000000</v>
      </c>
      <c r="P1133" s="203" t="s">
        <v>15944</v>
      </c>
      <c r="Q1133" s="203" t="s">
        <v>15942</v>
      </c>
      <c r="R1133" s="84">
        <v>45118</v>
      </c>
      <c r="S1133" s="84">
        <v>45118</v>
      </c>
      <c r="T1133" s="84"/>
      <c r="U1133" s="84"/>
      <c r="V1133" s="84"/>
      <c r="W1133" s="203" t="s">
        <v>9457</v>
      </c>
    </row>
    <row r="1134" spans="1:23" x14ac:dyDescent="0.3">
      <c r="A1134" s="203" t="s">
        <v>1476</v>
      </c>
      <c r="B1134" s="203" t="s">
        <v>1246</v>
      </c>
      <c r="C1134" s="203" t="s">
        <v>16022</v>
      </c>
      <c r="D1134" s="203" t="s">
        <v>16023</v>
      </c>
      <c r="E1134" s="203" t="s">
        <v>16024</v>
      </c>
      <c r="F1134" s="203" t="s">
        <v>9451</v>
      </c>
      <c r="G1134" s="203" t="s">
        <v>16024</v>
      </c>
      <c r="H1134" s="203" t="s">
        <v>16025</v>
      </c>
      <c r="I1134" s="203" t="s">
        <v>9462</v>
      </c>
      <c r="J1134" s="203" t="s">
        <v>14527</v>
      </c>
      <c r="K1134" s="84">
        <v>45697</v>
      </c>
      <c r="L1134" s="84">
        <v>45698</v>
      </c>
      <c r="M1134" s="84">
        <v>45878</v>
      </c>
      <c r="N1134" s="203" t="s">
        <v>14431</v>
      </c>
      <c r="O1134" s="86">
        <v>15844446</v>
      </c>
      <c r="P1134" s="203" t="s">
        <v>16026</v>
      </c>
      <c r="Q1134" s="203" t="s">
        <v>14527</v>
      </c>
      <c r="R1134" s="84">
        <v>45697</v>
      </c>
      <c r="S1134" s="84">
        <v>45697</v>
      </c>
      <c r="T1134" s="84"/>
      <c r="U1134" s="84"/>
      <c r="V1134" s="84"/>
      <c r="W1134" s="203" t="s">
        <v>9457</v>
      </c>
    </row>
    <row r="1135" spans="1:23" x14ac:dyDescent="0.3">
      <c r="A1135" s="203" t="s">
        <v>1605</v>
      </c>
      <c r="B1135" s="203" t="s">
        <v>1247</v>
      </c>
      <c r="C1135" s="203" t="s">
        <v>33982</v>
      </c>
      <c r="D1135" s="203" t="s">
        <v>33983</v>
      </c>
      <c r="E1135" s="203" t="s">
        <v>33984</v>
      </c>
      <c r="F1135" s="203" t="s">
        <v>9451</v>
      </c>
      <c r="G1135" s="203" t="s">
        <v>33984</v>
      </c>
      <c r="H1135" s="203" t="s">
        <v>33985</v>
      </c>
      <c r="I1135" s="203" t="s">
        <v>9453</v>
      </c>
      <c r="J1135" s="203" t="s">
        <v>33986</v>
      </c>
      <c r="K1135" s="84">
        <v>46248</v>
      </c>
      <c r="L1135" s="84">
        <v>46248</v>
      </c>
      <c r="M1135" s="84">
        <v>46387</v>
      </c>
      <c r="N1135" s="203" t="s">
        <v>12971</v>
      </c>
      <c r="O1135" s="86">
        <v>20035633</v>
      </c>
      <c r="P1135" s="203" t="s">
        <v>33987</v>
      </c>
      <c r="Q1135" s="203" t="s">
        <v>33986</v>
      </c>
      <c r="R1135" s="84">
        <v>46245</v>
      </c>
      <c r="S1135" s="84">
        <v>46245</v>
      </c>
      <c r="T1135" s="84"/>
      <c r="U1135" s="84"/>
      <c r="V1135" s="84"/>
      <c r="W1135" s="203" t="s">
        <v>9457</v>
      </c>
    </row>
    <row r="1136" spans="1:23" x14ac:dyDescent="0.3">
      <c r="A1136" s="203" t="s">
        <v>1476</v>
      </c>
      <c r="B1136" s="203" t="s">
        <v>1246</v>
      </c>
      <c r="C1136" s="203" t="s">
        <v>15958</v>
      </c>
      <c r="D1136" s="203" t="s">
        <v>15959</v>
      </c>
      <c r="E1136" s="203" t="s">
        <v>15960</v>
      </c>
      <c r="F1136" s="203" t="s">
        <v>9451</v>
      </c>
      <c r="G1136" s="203" t="s">
        <v>15960</v>
      </c>
      <c r="H1136" s="203" t="s">
        <v>15961</v>
      </c>
      <c r="I1136" s="203" t="s">
        <v>9462</v>
      </c>
      <c r="J1136" s="203" t="s">
        <v>12539</v>
      </c>
      <c r="K1136" s="84">
        <v>45716</v>
      </c>
      <c r="L1136" s="84">
        <v>45716</v>
      </c>
      <c r="M1136" s="84">
        <v>45896</v>
      </c>
      <c r="N1136" s="203" t="s">
        <v>12540</v>
      </c>
      <c r="O1136" s="86">
        <v>14725590</v>
      </c>
      <c r="P1136" s="203" t="s">
        <v>15962</v>
      </c>
      <c r="Q1136" s="203" t="s">
        <v>12539</v>
      </c>
      <c r="R1136" s="84">
        <v>45715</v>
      </c>
      <c r="S1136" s="84">
        <v>45715</v>
      </c>
      <c r="T1136" s="84"/>
      <c r="U1136" s="84"/>
      <c r="V1136" s="84"/>
      <c r="W1136" s="203" t="s">
        <v>9457</v>
      </c>
    </row>
    <row r="1137" spans="1:23" x14ac:dyDescent="0.3">
      <c r="A1137" s="203" t="s">
        <v>3531</v>
      </c>
      <c r="B1137" s="203" t="s">
        <v>1245</v>
      </c>
      <c r="C1137" s="203" t="s">
        <v>17844</v>
      </c>
      <c r="D1137" s="203" t="s">
        <v>17845</v>
      </c>
      <c r="E1137" s="203" t="s">
        <v>17846</v>
      </c>
      <c r="F1137" s="203" t="s">
        <v>9451</v>
      </c>
      <c r="G1137" s="203" t="s">
        <v>17846</v>
      </c>
      <c r="H1137" s="203" t="s">
        <v>17847</v>
      </c>
      <c r="I1137" s="203" t="s">
        <v>9504</v>
      </c>
      <c r="J1137" s="203" t="s">
        <v>17848</v>
      </c>
      <c r="K1137" s="84">
        <v>45400</v>
      </c>
      <c r="L1137" s="84">
        <v>45401</v>
      </c>
      <c r="M1137" s="84">
        <v>45436</v>
      </c>
      <c r="N1137" s="203" t="s">
        <v>13562</v>
      </c>
      <c r="O1137" s="86">
        <v>76086843.459999993</v>
      </c>
      <c r="P1137" s="203" t="s">
        <v>17849</v>
      </c>
      <c r="Q1137" s="203" t="s">
        <v>17848</v>
      </c>
      <c r="R1137" s="84">
        <v>45400</v>
      </c>
      <c r="S1137" s="84">
        <v>45400</v>
      </c>
      <c r="T1137" s="84"/>
      <c r="U1137" s="84"/>
      <c r="V1137" s="84"/>
      <c r="W1137" s="203" t="s">
        <v>9457</v>
      </c>
    </row>
    <row r="1138" spans="1:23" x14ac:dyDescent="0.3">
      <c r="A1138" s="203" t="s">
        <v>1665</v>
      </c>
      <c r="B1138" s="203" t="s">
        <v>1247</v>
      </c>
      <c r="C1138" s="203" t="s">
        <v>15976</v>
      </c>
      <c r="D1138" s="203" t="s">
        <v>15977</v>
      </c>
      <c r="E1138" s="203" t="s">
        <v>15978</v>
      </c>
      <c r="F1138" s="203" t="s">
        <v>9451</v>
      </c>
      <c r="G1138" s="203" t="s">
        <v>15978</v>
      </c>
      <c r="H1138" s="203" t="s">
        <v>15979</v>
      </c>
      <c r="I1138" s="203" t="s">
        <v>9504</v>
      </c>
      <c r="J1138" s="203" t="s">
        <v>15980</v>
      </c>
      <c r="K1138" s="84">
        <v>46045</v>
      </c>
      <c r="L1138" s="84">
        <v>46046</v>
      </c>
      <c r="M1138" s="84">
        <v>46165</v>
      </c>
      <c r="N1138" s="203" t="s">
        <v>15981</v>
      </c>
      <c r="O1138" s="86">
        <v>12000000</v>
      </c>
      <c r="P1138" s="203" t="s">
        <v>15982</v>
      </c>
      <c r="Q1138" s="203" t="s">
        <v>15980</v>
      </c>
      <c r="R1138" s="84"/>
      <c r="S1138" s="84"/>
      <c r="T1138" s="84"/>
      <c r="U1138" s="84"/>
      <c r="V1138" s="84"/>
      <c r="W1138" s="203" t="s">
        <v>9457</v>
      </c>
    </row>
    <row r="1139" spans="1:23" x14ac:dyDescent="0.3">
      <c r="A1139" s="203" t="s">
        <v>1467</v>
      </c>
      <c r="B1139" s="203" t="s">
        <v>1247</v>
      </c>
      <c r="C1139" s="203" t="s">
        <v>15983</v>
      </c>
      <c r="D1139" s="203" t="s">
        <v>15984</v>
      </c>
      <c r="E1139" s="203" t="s">
        <v>15985</v>
      </c>
      <c r="F1139" s="203" t="s">
        <v>9451</v>
      </c>
      <c r="G1139" s="203" t="s">
        <v>15985</v>
      </c>
      <c r="H1139" s="203" t="s">
        <v>15986</v>
      </c>
      <c r="I1139" s="203" t="s">
        <v>9453</v>
      </c>
      <c r="J1139" s="203" t="s">
        <v>15987</v>
      </c>
      <c r="K1139" s="84">
        <v>46046</v>
      </c>
      <c r="L1139" s="84">
        <v>46048</v>
      </c>
      <c r="M1139" s="84">
        <v>46228</v>
      </c>
      <c r="N1139" s="203" t="s">
        <v>15988</v>
      </c>
      <c r="O1139" s="86">
        <v>25760100</v>
      </c>
      <c r="P1139" s="203" t="s">
        <v>15989</v>
      </c>
      <c r="Q1139" s="203" t="s">
        <v>15987</v>
      </c>
      <c r="R1139" s="84">
        <v>46045</v>
      </c>
      <c r="S1139" s="84">
        <v>46045</v>
      </c>
      <c r="T1139" s="84"/>
      <c r="U1139" s="84"/>
      <c r="V1139" s="84"/>
      <c r="W1139" s="203" t="s">
        <v>9457</v>
      </c>
    </row>
    <row r="1140" spans="1:23" x14ac:dyDescent="0.3">
      <c r="A1140" s="203" t="s">
        <v>1447</v>
      </c>
      <c r="B1140" s="203" t="s">
        <v>1246</v>
      </c>
      <c r="C1140" s="203" t="s">
        <v>16074</v>
      </c>
      <c r="D1140" s="203" t="s">
        <v>16075</v>
      </c>
      <c r="E1140" s="203" t="s">
        <v>16076</v>
      </c>
      <c r="F1140" s="203" t="s">
        <v>9451</v>
      </c>
      <c r="G1140" s="203" t="s">
        <v>16076</v>
      </c>
      <c r="H1140" s="203" t="s">
        <v>16077</v>
      </c>
      <c r="I1140" s="203" t="s">
        <v>9453</v>
      </c>
      <c r="J1140" s="203" t="s">
        <v>16078</v>
      </c>
      <c r="K1140" s="84">
        <v>45926</v>
      </c>
      <c r="L1140" s="84">
        <v>45929</v>
      </c>
      <c r="M1140" s="84">
        <v>45989</v>
      </c>
      <c r="N1140" s="203" t="s">
        <v>16079</v>
      </c>
      <c r="O1140" s="86">
        <v>5688156</v>
      </c>
      <c r="P1140" s="203" t="s">
        <v>16080</v>
      </c>
      <c r="Q1140" s="203" t="s">
        <v>16078</v>
      </c>
      <c r="R1140" s="84">
        <v>45926</v>
      </c>
      <c r="S1140" s="84">
        <v>45926</v>
      </c>
      <c r="T1140" s="84"/>
      <c r="U1140" s="84"/>
      <c r="V1140" s="84"/>
      <c r="W1140" s="203" t="s">
        <v>9457</v>
      </c>
    </row>
    <row r="1141" spans="1:23" x14ac:dyDescent="0.3">
      <c r="A1141" s="203" t="s">
        <v>2940</v>
      </c>
      <c r="B1141" s="203" t="s">
        <v>1245</v>
      </c>
      <c r="C1141" s="203" t="s">
        <v>16087</v>
      </c>
      <c r="D1141" s="203" t="s">
        <v>16088</v>
      </c>
      <c r="E1141" s="203" t="s">
        <v>16089</v>
      </c>
      <c r="F1141" s="203" t="s">
        <v>9451</v>
      </c>
      <c r="G1141" s="203" t="s">
        <v>16089</v>
      </c>
      <c r="H1141" s="203" t="s">
        <v>16090</v>
      </c>
      <c r="I1141" s="203" t="s">
        <v>9462</v>
      </c>
      <c r="J1141" s="203" t="s">
        <v>11643</v>
      </c>
      <c r="K1141" s="84">
        <v>45585</v>
      </c>
      <c r="L1141" s="84">
        <v>45586</v>
      </c>
      <c r="M1141" s="84">
        <v>45657</v>
      </c>
      <c r="N1141" s="203" t="s">
        <v>14279</v>
      </c>
      <c r="O1141" s="86">
        <v>6161729</v>
      </c>
      <c r="P1141" s="203" t="s">
        <v>16091</v>
      </c>
      <c r="Q1141" s="203" t="s">
        <v>11643</v>
      </c>
      <c r="R1141" s="84">
        <v>45584</v>
      </c>
      <c r="S1141" s="84">
        <v>45584</v>
      </c>
      <c r="T1141" s="84"/>
      <c r="U1141" s="84"/>
      <c r="V1141" s="84"/>
      <c r="W1141" s="203" t="s">
        <v>9457</v>
      </c>
    </row>
    <row r="1142" spans="1:23" x14ac:dyDescent="0.3">
      <c r="A1142" s="203" t="s">
        <v>1572</v>
      </c>
      <c r="B1142" s="203" t="s">
        <v>1246</v>
      </c>
      <c r="C1142" s="203" t="s">
        <v>16097</v>
      </c>
      <c r="D1142" s="203" t="s">
        <v>16098</v>
      </c>
      <c r="E1142" s="203" t="s">
        <v>16099</v>
      </c>
      <c r="F1142" s="203" t="s">
        <v>9451</v>
      </c>
      <c r="G1142" s="203" t="s">
        <v>16099</v>
      </c>
      <c r="H1142" s="203" t="s">
        <v>16100</v>
      </c>
      <c r="I1142" s="203" t="s">
        <v>9453</v>
      </c>
      <c r="J1142" s="203" t="s">
        <v>16101</v>
      </c>
      <c r="K1142" s="84">
        <v>45932</v>
      </c>
      <c r="L1142" s="84">
        <v>45932</v>
      </c>
      <c r="M1142" s="84">
        <v>46022</v>
      </c>
      <c r="N1142" s="203" t="s">
        <v>11812</v>
      </c>
      <c r="O1142" s="86">
        <v>9274089</v>
      </c>
      <c r="P1142" s="203" t="s">
        <v>16102</v>
      </c>
      <c r="Q1142" s="203" t="s">
        <v>16101</v>
      </c>
      <c r="R1142" s="84">
        <v>45932</v>
      </c>
      <c r="S1142" s="84">
        <v>45932</v>
      </c>
      <c r="T1142" s="84"/>
      <c r="U1142" s="84"/>
      <c r="V1142" s="84"/>
      <c r="W1142" s="203" t="s">
        <v>9457</v>
      </c>
    </row>
    <row r="1143" spans="1:23" x14ac:dyDescent="0.3">
      <c r="A1143" s="203" t="s">
        <v>1592</v>
      </c>
      <c r="B1143" s="203" t="s">
        <v>1246</v>
      </c>
      <c r="C1143" s="203" t="s">
        <v>16004</v>
      </c>
      <c r="D1143" s="203" t="s">
        <v>16005</v>
      </c>
      <c r="E1143" s="203" t="s">
        <v>14282</v>
      </c>
      <c r="F1143" s="203" t="s">
        <v>9451</v>
      </c>
      <c r="G1143" s="203" t="s">
        <v>14282</v>
      </c>
      <c r="H1143" s="203" t="s">
        <v>16006</v>
      </c>
      <c r="I1143" s="203" t="s">
        <v>9859</v>
      </c>
      <c r="J1143" s="203" t="s">
        <v>16007</v>
      </c>
      <c r="K1143" s="84">
        <v>45866</v>
      </c>
      <c r="L1143" s="84">
        <v>45905</v>
      </c>
      <c r="M1143" s="84">
        <v>46230</v>
      </c>
      <c r="N1143" s="203" t="s">
        <v>16008</v>
      </c>
      <c r="O1143" s="86">
        <v>114978629</v>
      </c>
      <c r="P1143" s="203" t="s">
        <v>16009</v>
      </c>
      <c r="Q1143" s="203" t="s">
        <v>16007</v>
      </c>
      <c r="R1143" s="84">
        <v>45819</v>
      </c>
      <c r="S1143" s="84">
        <v>45819</v>
      </c>
      <c r="T1143" s="84">
        <v>45825</v>
      </c>
      <c r="U1143" s="84">
        <v>45825</v>
      </c>
      <c r="V1143" s="84">
        <v>45825</v>
      </c>
      <c r="W1143" s="203" t="s">
        <v>9457</v>
      </c>
    </row>
    <row r="1144" spans="1:23" x14ac:dyDescent="0.3">
      <c r="A1144" s="203" t="s">
        <v>1467</v>
      </c>
      <c r="B1144" s="203" t="s">
        <v>1247</v>
      </c>
      <c r="C1144" s="203" t="s">
        <v>16138</v>
      </c>
      <c r="D1144" s="203" t="s">
        <v>16139</v>
      </c>
      <c r="E1144" s="203" t="s">
        <v>16140</v>
      </c>
      <c r="F1144" s="203" t="s">
        <v>9451</v>
      </c>
      <c r="G1144" s="203" t="s">
        <v>16140</v>
      </c>
      <c r="H1144" s="203" t="s">
        <v>16141</v>
      </c>
      <c r="I1144" s="203" t="s">
        <v>9453</v>
      </c>
      <c r="J1144" s="203" t="s">
        <v>16142</v>
      </c>
      <c r="K1144" s="84">
        <v>46048</v>
      </c>
      <c r="L1144" s="84">
        <v>46055</v>
      </c>
      <c r="M1144" s="84">
        <v>46235</v>
      </c>
      <c r="N1144" s="203" t="s">
        <v>16143</v>
      </c>
      <c r="O1144" s="86">
        <v>25760100</v>
      </c>
      <c r="P1144" s="203" t="s">
        <v>16144</v>
      </c>
      <c r="Q1144" s="203" t="s">
        <v>16142</v>
      </c>
      <c r="R1144" s="84">
        <v>46048</v>
      </c>
      <c r="S1144" s="84">
        <v>46048</v>
      </c>
      <c r="T1144" s="84"/>
      <c r="U1144" s="84"/>
      <c r="V1144" s="84"/>
      <c r="W1144" s="203" t="s">
        <v>9457</v>
      </c>
    </row>
    <row r="1145" spans="1:23" x14ac:dyDescent="0.3">
      <c r="A1145" s="203" t="s">
        <v>2566</v>
      </c>
      <c r="B1145" s="203" t="s">
        <v>1247</v>
      </c>
      <c r="C1145" s="203" t="s">
        <v>16145</v>
      </c>
      <c r="D1145" s="203" t="s">
        <v>16146</v>
      </c>
      <c r="E1145" s="203" t="s">
        <v>16147</v>
      </c>
      <c r="F1145" s="203" t="s">
        <v>9451</v>
      </c>
      <c r="G1145" s="203" t="s">
        <v>16147</v>
      </c>
      <c r="H1145" s="203" t="s">
        <v>16148</v>
      </c>
      <c r="I1145" s="203" t="s">
        <v>9482</v>
      </c>
      <c r="J1145" s="203" t="s">
        <v>16149</v>
      </c>
      <c r="K1145" s="84">
        <v>46224</v>
      </c>
      <c r="L1145" s="84"/>
      <c r="M1145" s="84">
        <v>46377</v>
      </c>
      <c r="N1145" s="203" t="s">
        <v>16150</v>
      </c>
      <c r="O1145" s="86">
        <v>90000000</v>
      </c>
      <c r="P1145" s="203" t="s">
        <v>16151</v>
      </c>
      <c r="Q1145" s="203" t="s">
        <v>16149</v>
      </c>
      <c r="R1145" s="84">
        <v>46224</v>
      </c>
      <c r="S1145" s="84">
        <v>46224</v>
      </c>
      <c r="T1145" s="84"/>
      <c r="U1145" s="84"/>
      <c r="V1145" s="84"/>
      <c r="W1145" s="203" t="s">
        <v>9457</v>
      </c>
    </row>
    <row r="1146" spans="1:23" x14ac:dyDescent="0.3">
      <c r="A1146" s="203" t="s">
        <v>5454</v>
      </c>
      <c r="B1146" s="203" t="s">
        <v>1245</v>
      </c>
      <c r="C1146" s="203" t="s">
        <v>16152</v>
      </c>
      <c r="D1146" s="203" t="s">
        <v>16153</v>
      </c>
      <c r="E1146" s="203" t="s">
        <v>16154</v>
      </c>
      <c r="F1146" s="203" t="s">
        <v>9451</v>
      </c>
      <c r="G1146" s="203" t="s">
        <v>16154</v>
      </c>
      <c r="H1146" s="203" t="s">
        <v>16155</v>
      </c>
      <c r="I1146" s="203" t="s">
        <v>9453</v>
      </c>
      <c r="J1146" s="203" t="s">
        <v>16156</v>
      </c>
      <c r="K1146" s="84">
        <v>45527</v>
      </c>
      <c r="L1146" s="84">
        <v>45527</v>
      </c>
      <c r="M1146" s="84">
        <v>45617</v>
      </c>
      <c r="N1146" s="203" t="s">
        <v>9712</v>
      </c>
      <c r="O1146" s="86">
        <v>15000000</v>
      </c>
      <c r="P1146" s="203" t="s">
        <v>16157</v>
      </c>
      <c r="Q1146" s="203" t="s">
        <v>16156</v>
      </c>
      <c r="R1146" s="84">
        <v>45526</v>
      </c>
      <c r="S1146" s="84">
        <v>45526</v>
      </c>
      <c r="T1146" s="84"/>
      <c r="U1146" s="84"/>
      <c r="V1146" s="84"/>
      <c r="W1146" s="203" t="s">
        <v>9457</v>
      </c>
    </row>
    <row r="1147" spans="1:23" x14ac:dyDescent="0.3">
      <c r="A1147" s="203" t="s">
        <v>3995</v>
      </c>
      <c r="B1147" s="203" t="s">
        <v>1245</v>
      </c>
      <c r="C1147" s="203" t="s">
        <v>16015</v>
      </c>
      <c r="D1147" s="203" t="s">
        <v>16016</v>
      </c>
      <c r="E1147" s="203" t="s">
        <v>16017</v>
      </c>
      <c r="F1147" s="203" t="s">
        <v>9451</v>
      </c>
      <c r="G1147" s="203" t="s">
        <v>16017</v>
      </c>
      <c r="H1147" s="203" t="s">
        <v>16018</v>
      </c>
      <c r="I1147" s="203" t="s">
        <v>9453</v>
      </c>
      <c r="J1147" s="203" t="s">
        <v>16019</v>
      </c>
      <c r="K1147" s="84">
        <v>45596</v>
      </c>
      <c r="L1147" s="84">
        <v>45596</v>
      </c>
      <c r="M1147" s="84">
        <v>45656</v>
      </c>
      <c r="N1147" s="203" t="s">
        <v>16020</v>
      </c>
      <c r="O1147" s="86">
        <v>8400000</v>
      </c>
      <c r="P1147" s="203" t="s">
        <v>16021</v>
      </c>
      <c r="Q1147" s="203" t="s">
        <v>16019</v>
      </c>
      <c r="R1147" s="84">
        <v>45595</v>
      </c>
      <c r="S1147" s="84">
        <v>45595</v>
      </c>
      <c r="T1147" s="84"/>
      <c r="U1147" s="84"/>
      <c r="V1147" s="84"/>
      <c r="W1147" s="203" t="s">
        <v>9457</v>
      </c>
    </row>
    <row r="1148" spans="1:23" x14ac:dyDescent="0.3">
      <c r="A1148" s="203" t="s">
        <v>1505</v>
      </c>
      <c r="B1148" s="203" t="s">
        <v>1246</v>
      </c>
      <c r="C1148" s="203" t="s">
        <v>16051</v>
      </c>
      <c r="D1148" s="203" t="s">
        <v>16052</v>
      </c>
      <c r="E1148" s="203" t="s">
        <v>16053</v>
      </c>
      <c r="F1148" s="203" t="s">
        <v>9451</v>
      </c>
      <c r="G1148" s="203" t="s">
        <v>16053</v>
      </c>
      <c r="H1148" s="203" t="s">
        <v>16054</v>
      </c>
      <c r="I1148" s="203" t="s">
        <v>9462</v>
      </c>
      <c r="J1148" s="203" t="s">
        <v>16055</v>
      </c>
      <c r="K1148" s="84">
        <v>45912</v>
      </c>
      <c r="L1148" s="84">
        <v>45912</v>
      </c>
      <c r="M1148" s="84">
        <v>46022</v>
      </c>
      <c r="N1148" s="203" t="s">
        <v>14598</v>
      </c>
      <c r="O1148" s="86">
        <v>14616789</v>
      </c>
      <c r="P1148" s="203" t="s">
        <v>16056</v>
      </c>
      <c r="Q1148" s="203" t="s">
        <v>16055</v>
      </c>
      <c r="R1148" s="84">
        <v>45911</v>
      </c>
      <c r="S1148" s="84">
        <v>45911</v>
      </c>
      <c r="T1148" s="84"/>
      <c r="U1148" s="84"/>
      <c r="V1148" s="84"/>
      <c r="W1148" s="203" t="s">
        <v>9457</v>
      </c>
    </row>
    <row r="1149" spans="1:23" x14ac:dyDescent="0.3">
      <c r="A1149" s="203" t="s">
        <v>1605</v>
      </c>
      <c r="B1149" s="203" t="s">
        <v>1247</v>
      </c>
      <c r="C1149" s="203" t="s">
        <v>16027</v>
      </c>
      <c r="D1149" s="203" t="s">
        <v>16028</v>
      </c>
      <c r="E1149" s="203" t="s">
        <v>16029</v>
      </c>
      <c r="F1149" s="203" t="s">
        <v>9451</v>
      </c>
      <c r="G1149" s="203" t="s">
        <v>16029</v>
      </c>
      <c r="H1149" s="203" t="s">
        <v>16030</v>
      </c>
      <c r="I1149" s="203" t="s">
        <v>9453</v>
      </c>
      <c r="J1149" s="203" t="s">
        <v>12172</v>
      </c>
      <c r="K1149" s="84">
        <v>46040</v>
      </c>
      <c r="L1149" s="84">
        <v>46041</v>
      </c>
      <c r="M1149" s="84">
        <v>46222</v>
      </c>
      <c r="N1149" s="203" t="s">
        <v>12015</v>
      </c>
      <c r="O1149" s="86">
        <v>31960242</v>
      </c>
      <c r="P1149" s="203" t="s">
        <v>16031</v>
      </c>
      <c r="Q1149" s="203" t="s">
        <v>12172</v>
      </c>
      <c r="R1149" s="84">
        <v>46039</v>
      </c>
      <c r="S1149" s="84">
        <v>46039</v>
      </c>
      <c r="T1149" s="84"/>
      <c r="U1149" s="84"/>
      <c r="V1149" s="84"/>
      <c r="W1149" s="203" t="s">
        <v>9457</v>
      </c>
    </row>
    <row r="1150" spans="1:23" x14ac:dyDescent="0.3">
      <c r="A1150" s="203" t="s">
        <v>1665</v>
      </c>
      <c r="B1150" s="203" t="s">
        <v>1247</v>
      </c>
      <c r="C1150" s="203" t="s">
        <v>16032</v>
      </c>
      <c r="D1150" s="203" t="s">
        <v>16033</v>
      </c>
      <c r="E1150" s="203" t="s">
        <v>16034</v>
      </c>
      <c r="F1150" s="203" t="s">
        <v>9451</v>
      </c>
      <c r="G1150" s="203" t="s">
        <v>16034</v>
      </c>
      <c r="H1150" s="203" t="s">
        <v>16035</v>
      </c>
      <c r="I1150" s="203" t="s">
        <v>9453</v>
      </c>
      <c r="J1150" s="203" t="s">
        <v>16036</v>
      </c>
      <c r="K1150" s="84">
        <v>46048</v>
      </c>
      <c r="L1150" s="84">
        <v>46049</v>
      </c>
      <c r="M1150" s="84">
        <v>46138</v>
      </c>
      <c r="N1150" s="203" t="s">
        <v>16037</v>
      </c>
      <c r="O1150" s="86">
        <v>11100000</v>
      </c>
      <c r="P1150" s="203" t="s">
        <v>16038</v>
      </c>
      <c r="Q1150" s="203" t="s">
        <v>16036</v>
      </c>
      <c r="R1150" s="84">
        <v>46048</v>
      </c>
      <c r="S1150" s="84">
        <v>46048</v>
      </c>
      <c r="T1150" s="84"/>
      <c r="U1150" s="84"/>
      <c r="V1150" s="84"/>
      <c r="W1150" s="203" t="s">
        <v>9457</v>
      </c>
    </row>
    <row r="1151" spans="1:23" x14ac:dyDescent="0.3">
      <c r="A1151" s="203" t="s">
        <v>3253</v>
      </c>
      <c r="B1151" s="203" t="s">
        <v>1245</v>
      </c>
      <c r="C1151" s="203" t="s">
        <v>16039</v>
      </c>
      <c r="D1151" s="203" t="s">
        <v>16040</v>
      </c>
      <c r="E1151" s="203" t="s">
        <v>16041</v>
      </c>
      <c r="F1151" s="203" t="s">
        <v>9451</v>
      </c>
      <c r="G1151" s="203" t="s">
        <v>16041</v>
      </c>
      <c r="H1151" s="203" t="s">
        <v>16042</v>
      </c>
      <c r="I1151" s="203" t="s">
        <v>9462</v>
      </c>
      <c r="J1151" s="203" t="s">
        <v>16043</v>
      </c>
      <c r="K1151" s="84">
        <v>45597</v>
      </c>
      <c r="L1151" s="84">
        <v>45597</v>
      </c>
      <c r="M1151" s="84">
        <v>45657</v>
      </c>
      <c r="N1151" s="203" t="s">
        <v>14979</v>
      </c>
      <c r="O1151" s="86">
        <v>7972794</v>
      </c>
      <c r="P1151" s="203" t="s">
        <v>16044</v>
      </c>
      <c r="Q1151" s="203" t="s">
        <v>16043</v>
      </c>
      <c r="R1151" s="84">
        <v>45597</v>
      </c>
      <c r="S1151" s="84">
        <v>45597</v>
      </c>
      <c r="T1151" s="84"/>
      <c r="U1151" s="84"/>
      <c r="V1151" s="84"/>
      <c r="W1151" s="203" t="s">
        <v>9457</v>
      </c>
    </row>
    <row r="1152" spans="1:23" x14ac:dyDescent="0.3">
      <c r="A1152" s="203" t="s">
        <v>1665</v>
      </c>
      <c r="B1152" s="203" t="s">
        <v>1247</v>
      </c>
      <c r="C1152" s="203" t="s">
        <v>16177</v>
      </c>
      <c r="D1152" s="203" t="s">
        <v>16178</v>
      </c>
      <c r="E1152" s="203" t="s">
        <v>16179</v>
      </c>
      <c r="F1152" s="203" t="s">
        <v>9451</v>
      </c>
      <c r="G1152" s="203" t="s">
        <v>16179</v>
      </c>
      <c r="H1152" s="203" t="s">
        <v>16180</v>
      </c>
      <c r="I1152" s="203" t="s">
        <v>9504</v>
      </c>
      <c r="J1152" s="203" t="s">
        <v>16181</v>
      </c>
      <c r="K1152" s="84">
        <v>46050</v>
      </c>
      <c r="L1152" s="84">
        <v>46051</v>
      </c>
      <c r="M1152" s="84">
        <v>46170</v>
      </c>
      <c r="N1152" s="203" t="s">
        <v>16182</v>
      </c>
      <c r="O1152" s="86">
        <v>18000000</v>
      </c>
      <c r="P1152" s="203" t="s">
        <v>16183</v>
      </c>
      <c r="Q1152" s="203" t="s">
        <v>16181</v>
      </c>
      <c r="R1152" s="84">
        <v>46049</v>
      </c>
      <c r="S1152" s="84">
        <v>46049</v>
      </c>
      <c r="T1152" s="84"/>
      <c r="U1152" s="84"/>
      <c r="V1152" s="84"/>
      <c r="W1152" s="203" t="s">
        <v>9457</v>
      </c>
    </row>
    <row r="1153" spans="1:23" x14ac:dyDescent="0.3">
      <c r="A1153" s="203" t="s">
        <v>1505</v>
      </c>
      <c r="B1153" s="203" t="s">
        <v>1246</v>
      </c>
      <c r="C1153" s="203" t="s">
        <v>16045</v>
      </c>
      <c r="D1153" s="203" t="s">
        <v>16046</v>
      </c>
      <c r="E1153" s="203" t="s">
        <v>16047</v>
      </c>
      <c r="F1153" s="203" t="s">
        <v>9451</v>
      </c>
      <c r="G1153" s="203" t="s">
        <v>16047</v>
      </c>
      <c r="H1153" s="203" t="s">
        <v>16048</v>
      </c>
      <c r="I1153" s="203" t="s">
        <v>9462</v>
      </c>
      <c r="J1153" s="203" t="s">
        <v>16049</v>
      </c>
      <c r="K1153" s="84">
        <v>45708</v>
      </c>
      <c r="L1153" s="84">
        <v>45708</v>
      </c>
      <c r="M1153" s="84">
        <v>45888</v>
      </c>
      <c r="N1153" s="203" t="s">
        <v>10080</v>
      </c>
      <c r="O1153" s="86">
        <v>23918382</v>
      </c>
      <c r="P1153" s="203" t="s">
        <v>16050</v>
      </c>
      <c r="Q1153" s="203" t="s">
        <v>16049</v>
      </c>
      <c r="R1153" s="84">
        <v>45707</v>
      </c>
      <c r="S1153" s="84">
        <v>45707</v>
      </c>
      <c r="T1153" s="84"/>
      <c r="U1153" s="84"/>
      <c r="V1153" s="84"/>
      <c r="W1153" s="203" t="s">
        <v>9457</v>
      </c>
    </row>
    <row r="1154" spans="1:23" x14ac:dyDescent="0.3">
      <c r="A1154" s="203" t="s">
        <v>1476</v>
      </c>
      <c r="B1154" s="203" t="s">
        <v>1246</v>
      </c>
      <c r="C1154" s="203" t="s">
        <v>16057</v>
      </c>
      <c r="D1154" s="203" t="s">
        <v>16058</v>
      </c>
      <c r="E1154" s="203" t="s">
        <v>16059</v>
      </c>
      <c r="F1154" s="203" t="s">
        <v>9451</v>
      </c>
      <c r="G1154" s="203" t="s">
        <v>16059</v>
      </c>
      <c r="H1154" s="203" t="s">
        <v>16060</v>
      </c>
      <c r="I1154" s="203" t="s">
        <v>9462</v>
      </c>
      <c r="J1154" s="203" t="s">
        <v>14527</v>
      </c>
      <c r="K1154" s="84">
        <v>45708</v>
      </c>
      <c r="L1154" s="84">
        <v>45708</v>
      </c>
      <c r="M1154" s="84">
        <v>45888</v>
      </c>
      <c r="N1154" s="203" t="s">
        <v>12879</v>
      </c>
      <c r="O1154" s="86">
        <v>15844446</v>
      </c>
      <c r="P1154" s="203" t="s">
        <v>16061</v>
      </c>
      <c r="Q1154" s="203" t="s">
        <v>14527</v>
      </c>
      <c r="R1154" s="84">
        <v>45707</v>
      </c>
      <c r="S1154" s="84">
        <v>45707</v>
      </c>
      <c r="T1154" s="84"/>
      <c r="U1154" s="84"/>
      <c r="V1154" s="84"/>
      <c r="W1154" s="203" t="s">
        <v>9457</v>
      </c>
    </row>
    <row r="1155" spans="1:23" x14ac:dyDescent="0.3">
      <c r="A1155" s="203" t="s">
        <v>5600</v>
      </c>
      <c r="B1155" s="203" t="s">
        <v>1245</v>
      </c>
      <c r="C1155" s="203" t="s">
        <v>16062</v>
      </c>
      <c r="D1155" s="203" t="s">
        <v>16063</v>
      </c>
      <c r="E1155" s="203" t="s">
        <v>16064</v>
      </c>
      <c r="F1155" s="203" t="s">
        <v>9451</v>
      </c>
      <c r="G1155" s="203" t="s">
        <v>16064</v>
      </c>
      <c r="H1155" s="203" t="s">
        <v>16065</v>
      </c>
      <c r="I1155" s="203" t="s">
        <v>9462</v>
      </c>
      <c r="J1155" s="203" t="s">
        <v>16066</v>
      </c>
      <c r="K1155" s="84">
        <v>45383</v>
      </c>
      <c r="L1155" s="84">
        <v>45383</v>
      </c>
      <c r="M1155" s="84">
        <v>45535</v>
      </c>
      <c r="N1155" s="203" t="s">
        <v>9655</v>
      </c>
      <c r="O1155" s="86">
        <v>17500000</v>
      </c>
      <c r="P1155" s="203" t="s">
        <v>16067</v>
      </c>
      <c r="Q1155" s="203" t="s">
        <v>16066</v>
      </c>
      <c r="R1155" s="84">
        <v>45371</v>
      </c>
      <c r="S1155" s="84">
        <v>45371</v>
      </c>
      <c r="T1155" s="84"/>
      <c r="U1155" s="84"/>
      <c r="V1155" s="84"/>
      <c r="W1155" s="203" t="s">
        <v>9457</v>
      </c>
    </row>
    <row r="1156" spans="1:23" x14ac:dyDescent="0.3">
      <c r="A1156" s="203" t="s">
        <v>1447</v>
      </c>
      <c r="B1156" s="203" t="s">
        <v>1246</v>
      </c>
      <c r="C1156" s="203" t="s">
        <v>14240</v>
      </c>
      <c r="D1156" s="203" t="s">
        <v>14241</v>
      </c>
      <c r="E1156" s="203" t="s">
        <v>14242</v>
      </c>
      <c r="F1156" s="203" t="s">
        <v>9451</v>
      </c>
      <c r="G1156" s="203" t="s">
        <v>14242</v>
      </c>
      <c r="H1156" s="203" t="s">
        <v>14243</v>
      </c>
      <c r="I1156" s="203" t="s">
        <v>9462</v>
      </c>
      <c r="J1156" s="203" t="s">
        <v>14244</v>
      </c>
      <c r="K1156" s="84">
        <v>45931</v>
      </c>
      <c r="L1156" s="84">
        <v>45932</v>
      </c>
      <c r="M1156" s="84">
        <v>46007</v>
      </c>
      <c r="N1156" s="203" t="s">
        <v>14245</v>
      </c>
      <c r="O1156" s="86">
        <v>11348457</v>
      </c>
      <c r="P1156" s="203" t="s">
        <v>14246</v>
      </c>
      <c r="Q1156" s="203" t="s">
        <v>14244</v>
      </c>
      <c r="R1156" s="84">
        <v>45929</v>
      </c>
      <c r="S1156" s="84">
        <v>45929</v>
      </c>
      <c r="T1156" s="84"/>
      <c r="U1156" s="84"/>
      <c r="V1156" s="84"/>
      <c r="W1156" s="203" t="s">
        <v>9457</v>
      </c>
    </row>
    <row r="1157" spans="1:23" x14ac:dyDescent="0.3">
      <c r="A1157" s="203" t="s">
        <v>2940</v>
      </c>
      <c r="B1157" s="203" t="s">
        <v>1245</v>
      </c>
      <c r="C1157" s="203" t="s">
        <v>16068</v>
      </c>
      <c r="D1157" s="203" t="s">
        <v>16069</v>
      </c>
      <c r="E1157" s="203" t="s">
        <v>16070</v>
      </c>
      <c r="F1157" s="203" t="s">
        <v>9451</v>
      </c>
      <c r="G1157" s="203" t="s">
        <v>16070</v>
      </c>
      <c r="H1157" s="203" t="s">
        <v>16071</v>
      </c>
      <c r="I1157" s="203" t="s">
        <v>9462</v>
      </c>
      <c r="J1157" s="203" t="s">
        <v>16072</v>
      </c>
      <c r="K1157" s="84">
        <v>45590</v>
      </c>
      <c r="L1157" s="84">
        <v>45590</v>
      </c>
      <c r="M1157" s="84">
        <v>45655</v>
      </c>
      <c r="N1157" s="203" t="s">
        <v>10607</v>
      </c>
      <c r="O1157" s="86">
        <v>8637193</v>
      </c>
      <c r="P1157" s="203" t="s">
        <v>16073</v>
      </c>
      <c r="Q1157" s="203" t="s">
        <v>16072</v>
      </c>
      <c r="R1157" s="84">
        <v>45590</v>
      </c>
      <c r="S1157" s="84">
        <v>45590</v>
      </c>
      <c r="T1157" s="84"/>
      <c r="U1157" s="84"/>
      <c r="V1157" s="84"/>
      <c r="W1157" s="203" t="s">
        <v>9457</v>
      </c>
    </row>
    <row r="1158" spans="1:23" x14ac:dyDescent="0.3">
      <c r="A1158" s="203" t="s">
        <v>1572</v>
      </c>
      <c r="B1158" s="203" t="s">
        <v>1246</v>
      </c>
      <c r="C1158" s="203" t="s">
        <v>16081</v>
      </c>
      <c r="D1158" s="203" t="s">
        <v>16082</v>
      </c>
      <c r="E1158" s="203" t="s">
        <v>16083</v>
      </c>
      <c r="F1158" s="203" t="s">
        <v>9451</v>
      </c>
      <c r="G1158" s="203" t="s">
        <v>16083</v>
      </c>
      <c r="H1158" s="203" t="s">
        <v>16084</v>
      </c>
      <c r="I1158" s="203" t="s">
        <v>9453</v>
      </c>
      <c r="J1158" s="203" t="s">
        <v>11196</v>
      </c>
      <c r="K1158" s="84">
        <v>45919</v>
      </c>
      <c r="L1158" s="84">
        <v>45923</v>
      </c>
      <c r="M1158" s="84">
        <v>46013</v>
      </c>
      <c r="N1158" s="203" t="s">
        <v>16085</v>
      </c>
      <c r="O1158" s="86">
        <v>12000000</v>
      </c>
      <c r="P1158" s="203" t="s">
        <v>16086</v>
      </c>
      <c r="Q1158" s="203" t="s">
        <v>11196</v>
      </c>
      <c r="R1158" s="84">
        <v>45918</v>
      </c>
      <c r="S1158" s="84">
        <v>45918</v>
      </c>
      <c r="T1158" s="84"/>
      <c r="U1158" s="84"/>
      <c r="V1158" s="84"/>
      <c r="W1158" s="203" t="s">
        <v>9457</v>
      </c>
    </row>
    <row r="1159" spans="1:23" x14ac:dyDescent="0.3">
      <c r="A1159" s="203" t="s">
        <v>5454</v>
      </c>
      <c r="B1159" s="203" t="s">
        <v>1245</v>
      </c>
      <c r="C1159" s="203" t="s">
        <v>16103</v>
      </c>
      <c r="D1159" s="203" t="s">
        <v>16104</v>
      </c>
      <c r="E1159" s="203" t="s">
        <v>16105</v>
      </c>
      <c r="F1159" s="203" t="s">
        <v>9451</v>
      </c>
      <c r="G1159" s="203" t="s">
        <v>16105</v>
      </c>
      <c r="H1159" s="203" t="s">
        <v>16106</v>
      </c>
      <c r="I1159" s="203" t="s">
        <v>9453</v>
      </c>
      <c r="J1159" s="203" t="s">
        <v>16107</v>
      </c>
      <c r="K1159" s="84">
        <v>45524</v>
      </c>
      <c r="L1159" s="84">
        <v>45524</v>
      </c>
      <c r="M1159" s="84">
        <v>45615</v>
      </c>
      <c r="N1159" s="203" t="s">
        <v>16108</v>
      </c>
      <c r="O1159" s="86">
        <v>11400000</v>
      </c>
      <c r="P1159" s="203" t="s">
        <v>16109</v>
      </c>
      <c r="Q1159" s="203" t="s">
        <v>16107</v>
      </c>
      <c r="R1159" s="84">
        <v>45524</v>
      </c>
      <c r="S1159" s="84">
        <v>45524</v>
      </c>
      <c r="T1159" s="84"/>
      <c r="U1159" s="84"/>
      <c r="V1159" s="84"/>
      <c r="W1159" s="203" t="s">
        <v>9457</v>
      </c>
    </row>
    <row r="1160" spans="1:23" x14ac:dyDescent="0.3">
      <c r="A1160" s="203" t="s">
        <v>1572</v>
      </c>
      <c r="B1160" s="203" t="s">
        <v>1246</v>
      </c>
      <c r="C1160" s="203" t="s">
        <v>16110</v>
      </c>
      <c r="D1160" s="203" t="s">
        <v>16111</v>
      </c>
      <c r="E1160" s="203" t="s">
        <v>16112</v>
      </c>
      <c r="F1160" s="203" t="s">
        <v>9451</v>
      </c>
      <c r="G1160" s="203" t="s">
        <v>16112</v>
      </c>
      <c r="H1160" s="203" t="s">
        <v>16113</v>
      </c>
      <c r="I1160" s="203" t="s">
        <v>9453</v>
      </c>
      <c r="J1160" s="203" t="s">
        <v>16114</v>
      </c>
      <c r="K1160" s="84">
        <v>45937</v>
      </c>
      <c r="L1160" s="84">
        <v>45937</v>
      </c>
      <c r="M1160" s="84">
        <v>46022</v>
      </c>
      <c r="N1160" s="203" t="s">
        <v>16115</v>
      </c>
      <c r="O1160" s="86">
        <v>8758862</v>
      </c>
      <c r="P1160" s="203" t="s">
        <v>16116</v>
      </c>
      <c r="Q1160" s="203" t="s">
        <v>16114</v>
      </c>
      <c r="R1160" s="84">
        <v>45937</v>
      </c>
      <c r="S1160" s="84">
        <v>45937</v>
      </c>
      <c r="T1160" s="84"/>
      <c r="U1160" s="84"/>
      <c r="V1160" s="84"/>
      <c r="W1160" s="203" t="s">
        <v>9457</v>
      </c>
    </row>
    <row r="1161" spans="1:23" x14ac:dyDescent="0.3">
      <c r="A1161" s="203" t="s">
        <v>1655</v>
      </c>
      <c r="B1161" s="203" t="s">
        <v>1247</v>
      </c>
      <c r="C1161" s="203" t="s">
        <v>16124</v>
      </c>
      <c r="D1161" s="203" t="s">
        <v>16125</v>
      </c>
      <c r="E1161" s="203" t="s">
        <v>16126</v>
      </c>
      <c r="F1161" s="203" t="s">
        <v>9451</v>
      </c>
      <c r="G1161" s="203" t="s">
        <v>16126</v>
      </c>
      <c r="H1161" s="203" t="s">
        <v>16127</v>
      </c>
      <c r="I1161" s="203" t="s">
        <v>9453</v>
      </c>
      <c r="J1161" s="203" t="s">
        <v>16128</v>
      </c>
      <c r="K1161" s="84">
        <v>46052</v>
      </c>
      <c r="L1161" s="84">
        <v>46052</v>
      </c>
      <c r="M1161" s="84">
        <v>46171</v>
      </c>
      <c r="N1161" s="203" t="s">
        <v>16129</v>
      </c>
      <c r="O1161" s="86">
        <v>16773480</v>
      </c>
      <c r="P1161" s="203" t="s">
        <v>16130</v>
      </c>
      <c r="Q1161" s="203" t="s">
        <v>16128</v>
      </c>
      <c r="R1161" s="84">
        <v>46052</v>
      </c>
      <c r="S1161" s="84">
        <v>46052</v>
      </c>
      <c r="T1161" s="84"/>
      <c r="U1161" s="84"/>
      <c r="V1161" s="84"/>
      <c r="W1161" s="203" t="s">
        <v>9457</v>
      </c>
    </row>
    <row r="1162" spans="1:23" x14ac:dyDescent="0.3">
      <c r="A1162" s="203" t="s">
        <v>1572</v>
      </c>
      <c r="B1162" s="203" t="s">
        <v>1246</v>
      </c>
      <c r="C1162" s="203" t="s">
        <v>16239</v>
      </c>
      <c r="D1162" s="203" t="s">
        <v>16240</v>
      </c>
      <c r="E1162" s="203" t="s">
        <v>16241</v>
      </c>
      <c r="F1162" s="203" t="s">
        <v>9451</v>
      </c>
      <c r="G1162" s="203" t="s">
        <v>16241</v>
      </c>
      <c r="H1162" s="203" t="s">
        <v>16242</v>
      </c>
      <c r="I1162" s="203" t="s">
        <v>9453</v>
      </c>
      <c r="J1162" s="203" t="s">
        <v>16243</v>
      </c>
      <c r="K1162" s="84">
        <v>45922</v>
      </c>
      <c r="L1162" s="84">
        <v>45923</v>
      </c>
      <c r="M1162" s="84">
        <v>45983</v>
      </c>
      <c r="N1162" s="203" t="s">
        <v>10805</v>
      </c>
      <c r="O1162" s="86">
        <v>12000000</v>
      </c>
      <c r="P1162" s="203" t="s">
        <v>16244</v>
      </c>
      <c r="Q1162" s="203" t="s">
        <v>16243</v>
      </c>
      <c r="R1162" s="84">
        <v>45919</v>
      </c>
      <c r="S1162" s="84">
        <v>45919</v>
      </c>
      <c r="T1162" s="84"/>
      <c r="U1162" s="84"/>
      <c r="V1162" s="84"/>
      <c r="W1162" s="203" t="s">
        <v>9457</v>
      </c>
    </row>
    <row r="1163" spans="1:23" x14ac:dyDescent="0.3">
      <c r="A1163" s="203" t="s">
        <v>1572</v>
      </c>
      <c r="B1163" s="203" t="s">
        <v>1246</v>
      </c>
      <c r="C1163" s="203" t="s">
        <v>16131</v>
      </c>
      <c r="D1163" s="203" t="s">
        <v>16132</v>
      </c>
      <c r="E1163" s="203" t="s">
        <v>16133</v>
      </c>
      <c r="F1163" s="203" t="s">
        <v>9451</v>
      </c>
      <c r="G1163" s="203" t="s">
        <v>16133</v>
      </c>
      <c r="H1163" s="203" t="s">
        <v>16134</v>
      </c>
      <c r="I1163" s="203" t="s">
        <v>9453</v>
      </c>
      <c r="J1163" s="203" t="s">
        <v>16135</v>
      </c>
      <c r="K1163" s="84">
        <v>45922</v>
      </c>
      <c r="L1163" s="84">
        <v>45923</v>
      </c>
      <c r="M1163" s="84">
        <v>46013</v>
      </c>
      <c r="N1163" s="203" t="s">
        <v>16136</v>
      </c>
      <c r="O1163" s="86">
        <v>7800000</v>
      </c>
      <c r="P1163" s="203" t="s">
        <v>16137</v>
      </c>
      <c r="Q1163" s="203" t="s">
        <v>16135</v>
      </c>
      <c r="R1163" s="84">
        <v>45922</v>
      </c>
      <c r="S1163" s="84">
        <v>45922</v>
      </c>
      <c r="T1163" s="84"/>
      <c r="U1163" s="84"/>
      <c r="V1163" s="84"/>
      <c r="W1163" s="203" t="s">
        <v>9457</v>
      </c>
    </row>
    <row r="1164" spans="1:23" x14ac:dyDescent="0.3">
      <c r="A1164" s="203" t="s">
        <v>1476</v>
      </c>
      <c r="B1164" s="203" t="s">
        <v>1246</v>
      </c>
      <c r="C1164" s="203" t="s">
        <v>16245</v>
      </c>
      <c r="D1164" s="203" t="s">
        <v>16246</v>
      </c>
      <c r="E1164" s="203" t="s">
        <v>16247</v>
      </c>
      <c r="F1164" s="203" t="s">
        <v>9451</v>
      </c>
      <c r="G1164" s="203" t="s">
        <v>16247</v>
      </c>
      <c r="H1164" s="203" t="s">
        <v>16248</v>
      </c>
      <c r="I1164" s="203" t="s">
        <v>9453</v>
      </c>
      <c r="J1164" s="203" t="s">
        <v>16249</v>
      </c>
      <c r="K1164" s="84">
        <v>45891</v>
      </c>
      <c r="L1164" s="84">
        <v>45892</v>
      </c>
      <c r="M1164" s="84">
        <v>46022</v>
      </c>
      <c r="N1164" s="203" t="s">
        <v>14182</v>
      </c>
      <c r="O1164" s="86">
        <v>10635148</v>
      </c>
      <c r="P1164" s="203" t="s">
        <v>16250</v>
      </c>
      <c r="Q1164" s="203" t="s">
        <v>16249</v>
      </c>
      <c r="R1164" s="84">
        <v>45890</v>
      </c>
      <c r="S1164" s="84">
        <v>45890</v>
      </c>
      <c r="T1164" s="84"/>
      <c r="U1164" s="84"/>
      <c r="V1164" s="84"/>
      <c r="W1164" s="203" t="s">
        <v>9457</v>
      </c>
    </row>
    <row r="1165" spans="1:23" x14ac:dyDescent="0.3">
      <c r="A1165" s="203" t="s">
        <v>5454</v>
      </c>
      <c r="B1165" s="203" t="s">
        <v>1245</v>
      </c>
      <c r="C1165" s="203" t="s">
        <v>16158</v>
      </c>
      <c r="D1165" s="203" t="s">
        <v>16159</v>
      </c>
      <c r="E1165" s="203" t="s">
        <v>16160</v>
      </c>
      <c r="F1165" s="203" t="s">
        <v>9451</v>
      </c>
      <c r="G1165" s="203" t="s">
        <v>16160</v>
      </c>
      <c r="H1165" s="203" t="s">
        <v>16161</v>
      </c>
      <c r="I1165" s="203" t="s">
        <v>9453</v>
      </c>
      <c r="J1165" s="203" t="s">
        <v>16162</v>
      </c>
      <c r="K1165" s="84">
        <v>45527</v>
      </c>
      <c r="L1165" s="84">
        <v>45530</v>
      </c>
      <c r="M1165" s="84">
        <v>45621</v>
      </c>
      <c r="N1165" s="203" t="s">
        <v>13985</v>
      </c>
      <c r="O1165" s="86">
        <v>10500000</v>
      </c>
      <c r="P1165" s="203" t="s">
        <v>16163</v>
      </c>
      <c r="Q1165" s="203" t="s">
        <v>16162</v>
      </c>
      <c r="R1165" s="84">
        <v>45527</v>
      </c>
      <c r="S1165" s="84">
        <v>45527</v>
      </c>
      <c r="T1165" s="84"/>
      <c r="U1165" s="84"/>
      <c r="V1165" s="84"/>
      <c r="W1165" s="203" t="s">
        <v>9457</v>
      </c>
    </row>
    <row r="1166" spans="1:23" x14ac:dyDescent="0.3">
      <c r="A1166" s="203" t="s">
        <v>2965</v>
      </c>
      <c r="B1166" s="203" t="s">
        <v>1247</v>
      </c>
      <c r="C1166" s="203" t="s">
        <v>33988</v>
      </c>
      <c r="D1166" s="203" t="s">
        <v>9471</v>
      </c>
      <c r="E1166" s="203" t="s">
        <v>33989</v>
      </c>
      <c r="F1166" s="203" t="s">
        <v>9451</v>
      </c>
      <c r="G1166" s="203"/>
      <c r="H1166" s="203"/>
      <c r="I1166" s="203"/>
      <c r="J1166" s="203"/>
      <c r="K1166" s="84"/>
      <c r="L1166" s="84"/>
      <c r="M1166" s="84"/>
      <c r="N1166" s="203"/>
      <c r="O1166" s="86"/>
      <c r="P1166" s="203"/>
      <c r="Q1166" s="203"/>
      <c r="R1166" s="84">
        <v>46254</v>
      </c>
      <c r="S1166" s="84">
        <v>46254</v>
      </c>
      <c r="T1166" s="84">
        <v>46260</v>
      </c>
      <c r="U1166" s="84">
        <v>46260</v>
      </c>
      <c r="V1166" s="84"/>
      <c r="W1166" s="203" t="s">
        <v>12551</v>
      </c>
    </row>
    <row r="1167" spans="1:23" x14ac:dyDescent="0.3">
      <c r="A1167" s="203" t="s">
        <v>2940</v>
      </c>
      <c r="B1167" s="203" t="s">
        <v>1245</v>
      </c>
      <c r="C1167" s="203" t="s">
        <v>16171</v>
      </c>
      <c r="D1167" s="203" t="s">
        <v>16172</v>
      </c>
      <c r="E1167" s="203" t="s">
        <v>16173</v>
      </c>
      <c r="F1167" s="203" t="s">
        <v>9451</v>
      </c>
      <c r="G1167" s="203" t="s">
        <v>16173</v>
      </c>
      <c r="H1167" s="203" t="s">
        <v>16174</v>
      </c>
      <c r="I1167" s="203" t="s">
        <v>9462</v>
      </c>
      <c r="J1167" s="203" t="s">
        <v>11643</v>
      </c>
      <c r="K1167" s="84">
        <v>45639</v>
      </c>
      <c r="L1167" s="84">
        <v>45639</v>
      </c>
      <c r="M1167" s="84">
        <v>45654</v>
      </c>
      <c r="N1167" s="203" t="s">
        <v>16175</v>
      </c>
      <c r="O1167" s="86">
        <v>1320370</v>
      </c>
      <c r="P1167" s="203" t="s">
        <v>16176</v>
      </c>
      <c r="Q1167" s="203" t="s">
        <v>11643</v>
      </c>
      <c r="R1167" s="84">
        <v>45639</v>
      </c>
      <c r="S1167" s="84">
        <v>45639</v>
      </c>
      <c r="T1167" s="84"/>
      <c r="U1167" s="84"/>
      <c r="V1167" s="84"/>
      <c r="W1167" s="203" t="s">
        <v>9457</v>
      </c>
    </row>
    <row r="1168" spans="1:23" x14ac:dyDescent="0.3">
      <c r="A1168" s="203" t="s">
        <v>5454</v>
      </c>
      <c r="B1168" s="203" t="s">
        <v>1245</v>
      </c>
      <c r="C1168" s="203" t="s">
        <v>16257</v>
      </c>
      <c r="D1168" s="203" t="s">
        <v>16258</v>
      </c>
      <c r="E1168" s="203" t="s">
        <v>16259</v>
      </c>
      <c r="F1168" s="203" t="s">
        <v>9451</v>
      </c>
      <c r="G1168" s="203" t="s">
        <v>16259</v>
      </c>
      <c r="H1168" s="203" t="s">
        <v>16260</v>
      </c>
      <c r="I1168" s="203" t="s">
        <v>9453</v>
      </c>
      <c r="J1168" s="203" t="s">
        <v>16261</v>
      </c>
      <c r="K1168" s="84">
        <v>45624</v>
      </c>
      <c r="L1168" s="84">
        <v>45625</v>
      </c>
      <c r="M1168" s="84">
        <v>45654</v>
      </c>
      <c r="N1168" s="203" t="s">
        <v>16262</v>
      </c>
      <c r="O1168" s="86">
        <v>5000000</v>
      </c>
      <c r="P1168" s="203" t="s">
        <v>16263</v>
      </c>
      <c r="Q1168" s="203" t="s">
        <v>16261</v>
      </c>
      <c r="R1168" s="84">
        <v>45622</v>
      </c>
      <c r="S1168" s="84">
        <v>45622</v>
      </c>
      <c r="T1168" s="84"/>
      <c r="U1168" s="84"/>
      <c r="V1168" s="84"/>
      <c r="W1168" s="203" t="s">
        <v>9457</v>
      </c>
    </row>
    <row r="1169" spans="1:23" x14ac:dyDescent="0.3">
      <c r="A1169" s="203" t="s">
        <v>1665</v>
      </c>
      <c r="B1169" s="203" t="s">
        <v>1247</v>
      </c>
      <c r="C1169" s="203" t="s">
        <v>16184</v>
      </c>
      <c r="D1169" s="203" t="s">
        <v>16185</v>
      </c>
      <c r="E1169" s="203" t="s">
        <v>16186</v>
      </c>
      <c r="F1169" s="203" t="s">
        <v>9451</v>
      </c>
      <c r="G1169" s="203" t="s">
        <v>16186</v>
      </c>
      <c r="H1169" s="203" t="s">
        <v>16187</v>
      </c>
      <c r="I1169" s="203" t="s">
        <v>9504</v>
      </c>
      <c r="J1169" s="203" t="s">
        <v>16188</v>
      </c>
      <c r="K1169" s="84">
        <v>46045</v>
      </c>
      <c r="L1169" s="84">
        <v>46048</v>
      </c>
      <c r="M1169" s="84">
        <v>46167</v>
      </c>
      <c r="N1169" s="203" t="s">
        <v>16189</v>
      </c>
      <c r="O1169" s="86">
        <v>14000000</v>
      </c>
      <c r="P1169" s="203" t="s">
        <v>16190</v>
      </c>
      <c r="Q1169" s="203" t="s">
        <v>16188</v>
      </c>
      <c r="R1169" s="84">
        <v>46045</v>
      </c>
      <c r="S1169" s="84">
        <v>46045</v>
      </c>
      <c r="T1169" s="84"/>
      <c r="U1169" s="84"/>
      <c r="V1169" s="84"/>
      <c r="W1169" s="203" t="s">
        <v>9457</v>
      </c>
    </row>
    <row r="1170" spans="1:23" x14ac:dyDescent="0.3">
      <c r="A1170" s="203" t="s">
        <v>1605</v>
      </c>
      <c r="B1170" s="203" t="s">
        <v>1247</v>
      </c>
      <c r="C1170" s="203" t="s">
        <v>16191</v>
      </c>
      <c r="D1170" s="203" t="s">
        <v>16192</v>
      </c>
      <c r="E1170" s="203" t="s">
        <v>16193</v>
      </c>
      <c r="F1170" s="203" t="s">
        <v>9451</v>
      </c>
      <c r="G1170" s="203" t="s">
        <v>16193</v>
      </c>
      <c r="H1170" s="203" t="s">
        <v>16194</v>
      </c>
      <c r="I1170" s="203" t="s">
        <v>9453</v>
      </c>
      <c r="J1170" s="203" t="s">
        <v>12852</v>
      </c>
      <c r="K1170" s="84">
        <v>46045</v>
      </c>
      <c r="L1170" s="84">
        <v>46045</v>
      </c>
      <c r="M1170" s="84">
        <v>46225</v>
      </c>
      <c r="N1170" s="203" t="s">
        <v>11236</v>
      </c>
      <c r="O1170" s="86">
        <v>17064468</v>
      </c>
      <c r="P1170" s="203" t="s">
        <v>16195</v>
      </c>
      <c r="Q1170" s="203" t="s">
        <v>12852</v>
      </c>
      <c r="R1170" s="84"/>
      <c r="S1170" s="84"/>
      <c r="T1170" s="84"/>
      <c r="U1170" s="84"/>
      <c r="V1170" s="84"/>
      <c r="W1170" s="203" t="s">
        <v>9457</v>
      </c>
    </row>
    <row r="1171" spans="1:23" x14ac:dyDescent="0.3">
      <c r="A1171" s="203" t="s">
        <v>3253</v>
      </c>
      <c r="B1171" s="203" t="s">
        <v>1245</v>
      </c>
      <c r="C1171" s="203" t="s">
        <v>16196</v>
      </c>
      <c r="D1171" s="203" t="s">
        <v>16197</v>
      </c>
      <c r="E1171" s="203" t="s">
        <v>16198</v>
      </c>
      <c r="F1171" s="203" t="s">
        <v>9451</v>
      </c>
      <c r="G1171" s="203" t="s">
        <v>16198</v>
      </c>
      <c r="H1171" s="203" t="s">
        <v>16199</v>
      </c>
      <c r="I1171" s="203" t="s">
        <v>9462</v>
      </c>
      <c r="J1171" s="203" t="s">
        <v>16200</v>
      </c>
      <c r="K1171" s="84">
        <v>45585</v>
      </c>
      <c r="L1171" s="84">
        <v>45586</v>
      </c>
      <c r="M1171" s="84">
        <v>45656</v>
      </c>
      <c r="N1171" s="203" t="s">
        <v>14032</v>
      </c>
      <c r="O1171" s="86">
        <v>5726618</v>
      </c>
      <c r="P1171" s="203" t="s">
        <v>16201</v>
      </c>
      <c r="Q1171" s="203" t="s">
        <v>16200</v>
      </c>
      <c r="R1171" s="84">
        <v>45584</v>
      </c>
      <c r="S1171" s="84">
        <v>45584</v>
      </c>
      <c r="T1171" s="84"/>
      <c r="U1171" s="84"/>
      <c r="V1171" s="84"/>
      <c r="W1171" s="203" t="s">
        <v>9457</v>
      </c>
    </row>
    <row r="1172" spans="1:23" x14ac:dyDescent="0.3">
      <c r="A1172" s="203" t="s">
        <v>1511</v>
      </c>
      <c r="B1172" s="203" t="s">
        <v>1245</v>
      </c>
      <c r="C1172" s="203" t="s">
        <v>15502</v>
      </c>
      <c r="D1172" s="203" t="s">
        <v>15503</v>
      </c>
      <c r="E1172" s="203" t="s">
        <v>15504</v>
      </c>
      <c r="F1172" s="203" t="s">
        <v>9451</v>
      </c>
      <c r="G1172" s="203" t="s">
        <v>15504</v>
      </c>
      <c r="H1172" s="203" t="s">
        <v>15505</v>
      </c>
      <c r="I1172" s="203" t="s">
        <v>9504</v>
      </c>
      <c r="J1172" s="203" t="s">
        <v>15506</v>
      </c>
      <c r="K1172" s="84">
        <v>45656</v>
      </c>
      <c r="L1172" s="84">
        <v>45686</v>
      </c>
      <c r="M1172" s="84">
        <v>45866</v>
      </c>
      <c r="N1172" s="203" t="s">
        <v>15507</v>
      </c>
      <c r="O1172" s="86">
        <v>666407875</v>
      </c>
      <c r="P1172" s="203" t="s">
        <v>15508</v>
      </c>
      <c r="Q1172" s="203" t="s">
        <v>15506</v>
      </c>
      <c r="R1172" s="84">
        <v>45630</v>
      </c>
      <c r="S1172" s="84">
        <v>45630</v>
      </c>
      <c r="T1172" s="84">
        <v>45632</v>
      </c>
      <c r="U1172" s="84">
        <v>45632</v>
      </c>
      <c r="V1172" s="84">
        <v>45632</v>
      </c>
      <c r="W1172" s="203" t="s">
        <v>9457</v>
      </c>
    </row>
    <row r="1173" spans="1:23" x14ac:dyDescent="0.3">
      <c r="A1173" s="203" t="s">
        <v>1572</v>
      </c>
      <c r="B1173" s="203" t="s">
        <v>1246</v>
      </c>
      <c r="C1173" s="203" t="s">
        <v>16202</v>
      </c>
      <c r="D1173" s="203" t="s">
        <v>16203</v>
      </c>
      <c r="E1173" s="203" t="s">
        <v>16204</v>
      </c>
      <c r="F1173" s="203" t="s">
        <v>9451</v>
      </c>
      <c r="G1173" s="203" t="s">
        <v>16204</v>
      </c>
      <c r="H1173" s="203" t="s">
        <v>16205</v>
      </c>
      <c r="I1173" s="203" t="s">
        <v>9453</v>
      </c>
      <c r="J1173" s="203" t="s">
        <v>16206</v>
      </c>
      <c r="K1173" s="84">
        <v>45923</v>
      </c>
      <c r="L1173" s="84">
        <v>45930</v>
      </c>
      <c r="M1173" s="84">
        <v>46020</v>
      </c>
      <c r="N1173" s="203" t="s">
        <v>11300</v>
      </c>
      <c r="O1173" s="86">
        <v>12000000</v>
      </c>
      <c r="P1173" s="203" t="s">
        <v>16207</v>
      </c>
      <c r="Q1173" s="203" t="s">
        <v>16206</v>
      </c>
      <c r="R1173" s="84">
        <v>45923</v>
      </c>
      <c r="S1173" s="84">
        <v>45923</v>
      </c>
      <c r="T1173" s="84"/>
      <c r="U1173" s="84"/>
      <c r="V1173" s="84"/>
      <c r="W1173" s="203" t="s">
        <v>9457</v>
      </c>
    </row>
    <row r="1174" spans="1:23" x14ac:dyDescent="0.3">
      <c r="A1174" s="203" t="s">
        <v>1467</v>
      </c>
      <c r="B1174" s="203" t="s">
        <v>1247</v>
      </c>
      <c r="C1174" s="203" t="s">
        <v>33990</v>
      </c>
      <c r="D1174" s="203" t="s">
        <v>33991</v>
      </c>
      <c r="E1174" s="203" t="s">
        <v>33992</v>
      </c>
      <c r="F1174" s="203" t="s">
        <v>9451</v>
      </c>
      <c r="G1174" s="203" t="s">
        <v>33992</v>
      </c>
      <c r="H1174" s="203" t="s">
        <v>33993</v>
      </c>
      <c r="I1174" s="203" t="s">
        <v>9482</v>
      </c>
      <c r="J1174" s="203" t="s">
        <v>33994</v>
      </c>
      <c r="K1174" s="84">
        <v>46248</v>
      </c>
      <c r="L1174" s="84"/>
      <c r="M1174" s="84">
        <v>46387</v>
      </c>
      <c r="N1174" s="203" t="s">
        <v>9853</v>
      </c>
      <c r="O1174" s="86">
        <v>21183608</v>
      </c>
      <c r="P1174" s="203" t="s">
        <v>33995</v>
      </c>
      <c r="Q1174" s="203" t="s">
        <v>33994</v>
      </c>
      <c r="R1174" s="84">
        <v>46247</v>
      </c>
      <c r="S1174" s="84">
        <v>46247</v>
      </c>
      <c r="T1174" s="84"/>
      <c r="U1174" s="84"/>
      <c r="V1174" s="84"/>
      <c r="W1174" s="203" t="s">
        <v>9457</v>
      </c>
    </row>
    <row r="1175" spans="1:23" x14ac:dyDescent="0.3">
      <c r="A1175" s="203" t="s">
        <v>1476</v>
      </c>
      <c r="B1175" s="203" t="s">
        <v>1246</v>
      </c>
      <c r="C1175" s="203" t="s">
        <v>16208</v>
      </c>
      <c r="D1175" s="203" t="s">
        <v>16209</v>
      </c>
      <c r="E1175" s="203" t="s">
        <v>16210</v>
      </c>
      <c r="F1175" s="203" t="s">
        <v>9451</v>
      </c>
      <c r="G1175" s="203" t="s">
        <v>16210</v>
      </c>
      <c r="H1175" s="203" t="s">
        <v>16211</v>
      </c>
      <c r="I1175" s="203" t="s">
        <v>9462</v>
      </c>
      <c r="J1175" s="203" t="s">
        <v>16212</v>
      </c>
      <c r="K1175" s="84">
        <v>45697</v>
      </c>
      <c r="L1175" s="84">
        <v>45698</v>
      </c>
      <c r="M1175" s="84">
        <v>45878</v>
      </c>
      <c r="N1175" s="203" t="s">
        <v>16213</v>
      </c>
      <c r="O1175" s="86">
        <v>23918382</v>
      </c>
      <c r="P1175" s="203" t="s">
        <v>16214</v>
      </c>
      <c r="Q1175" s="203" t="s">
        <v>16212</v>
      </c>
      <c r="R1175" s="84">
        <v>45696</v>
      </c>
      <c r="S1175" s="84">
        <v>45696</v>
      </c>
      <c r="T1175" s="84"/>
      <c r="U1175" s="84"/>
      <c r="V1175" s="84"/>
      <c r="W1175" s="203" t="s">
        <v>9457</v>
      </c>
    </row>
    <row r="1176" spans="1:23" x14ac:dyDescent="0.3">
      <c r="A1176" s="203" t="s">
        <v>1605</v>
      </c>
      <c r="B1176" s="203" t="s">
        <v>1247</v>
      </c>
      <c r="C1176" s="203" t="s">
        <v>33996</v>
      </c>
      <c r="D1176" s="203" t="s">
        <v>33997</v>
      </c>
      <c r="E1176" s="203" t="s">
        <v>33998</v>
      </c>
      <c r="F1176" s="203" t="s">
        <v>9451</v>
      </c>
      <c r="G1176" s="203" t="s">
        <v>33998</v>
      </c>
      <c r="H1176" s="203" t="s">
        <v>33999</v>
      </c>
      <c r="I1176" s="203" t="s">
        <v>9453</v>
      </c>
      <c r="J1176" s="203" t="s">
        <v>15261</v>
      </c>
      <c r="K1176" s="84">
        <v>46245</v>
      </c>
      <c r="L1176" s="84">
        <v>46245</v>
      </c>
      <c r="M1176" s="84">
        <v>46387</v>
      </c>
      <c r="N1176" s="203" t="s">
        <v>29087</v>
      </c>
      <c r="O1176" s="86">
        <v>13272364</v>
      </c>
      <c r="P1176" s="203" t="s">
        <v>34000</v>
      </c>
      <c r="Q1176" s="203" t="s">
        <v>15261</v>
      </c>
      <c r="R1176" s="84">
        <v>46245</v>
      </c>
      <c r="S1176" s="84">
        <v>46245</v>
      </c>
      <c r="T1176" s="84"/>
      <c r="U1176" s="84"/>
      <c r="V1176" s="84"/>
      <c r="W1176" s="203" t="s">
        <v>9457</v>
      </c>
    </row>
    <row r="1177" spans="1:23" x14ac:dyDescent="0.3">
      <c r="A1177" s="203" t="s">
        <v>1429</v>
      </c>
      <c r="B1177" s="203" t="s">
        <v>1246</v>
      </c>
      <c r="C1177" s="203" t="s">
        <v>16220</v>
      </c>
      <c r="D1177" s="203" t="s">
        <v>16221</v>
      </c>
      <c r="E1177" s="203" t="s">
        <v>16222</v>
      </c>
      <c r="F1177" s="203" t="s">
        <v>9451</v>
      </c>
      <c r="G1177" s="203" t="s">
        <v>16222</v>
      </c>
      <c r="H1177" s="203" t="s">
        <v>16223</v>
      </c>
      <c r="I1177" s="203" t="s">
        <v>9453</v>
      </c>
      <c r="J1177" s="203" t="s">
        <v>16224</v>
      </c>
      <c r="K1177" s="84">
        <v>45846</v>
      </c>
      <c r="L1177" s="84">
        <v>45847</v>
      </c>
      <c r="M1177" s="84">
        <v>45968</v>
      </c>
      <c r="N1177" s="203" t="s">
        <v>16225</v>
      </c>
      <c r="O1177" s="86">
        <v>20949056</v>
      </c>
      <c r="P1177" s="203" t="s">
        <v>16226</v>
      </c>
      <c r="Q1177" s="203" t="s">
        <v>16224</v>
      </c>
      <c r="R1177" s="84">
        <v>45845</v>
      </c>
      <c r="S1177" s="84">
        <v>45845</v>
      </c>
      <c r="T1177" s="84"/>
      <c r="U1177" s="84"/>
      <c r="V1177" s="84"/>
      <c r="W1177" s="203" t="s">
        <v>9457</v>
      </c>
    </row>
    <row r="1178" spans="1:23" x14ac:dyDescent="0.3">
      <c r="A1178" s="203" t="s">
        <v>1476</v>
      </c>
      <c r="B1178" s="203" t="s">
        <v>1246</v>
      </c>
      <c r="C1178" s="203" t="s">
        <v>16227</v>
      </c>
      <c r="D1178" s="203" t="s">
        <v>16228</v>
      </c>
      <c r="E1178" s="203" t="s">
        <v>16229</v>
      </c>
      <c r="F1178" s="203" t="s">
        <v>9451</v>
      </c>
      <c r="G1178" s="203" t="s">
        <v>16229</v>
      </c>
      <c r="H1178" s="203" t="s">
        <v>16230</v>
      </c>
      <c r="I1178" s="203" t="s">
        <v>9462</v>
      </c>
      <c r="J1178" s="203" t="s">
        <v>16231</v>
      </c>
      <c r="K1178" s="84">
        <v>45696</v>
      </c>
      <c r="L1178" s="84">
        <v>45698</v>
      </c>
      <c r="M1178" s="84">
        <v>45878</v>
      </c>
      <c r="N1178" s="203" t="s">
        <v>10664</v>
      </c>
      <c r="O1178" s="86">
        <v>23918382</v>
      </c>
      <c r="P1178" s="203" t="s">
        <v>16232</v>
      </c>
      <c r="Q1178" s="203" t="s">
        <v>16231</v>
      </c>
      <c r="R1178" s="84">
        <v>45696</v>
      </c>
      <c r="S1178" s="84">
        <v>45696</v>
      </c>
      <c r="T1178" s="84"/>
      <c r="U1178" s="84"/>
      <c r="V1178" s="84"/>
      <c r="W1178" s="203" t="s">
        <v>9457</v>
      </c>
    </row>
    <row r="1179" spans="1:23" x14ac:dyDescent="0.3">
      <c r="A1179" s="203" t="s">
        <v>1572</v>
      </c>
      <c r="B1179" s="203" t="s">
        <v>1246</v>
      </c>
      <c r="C1179" s="203" t="s">
        <v>16291</v>
      </c>
      <c r="D1179" s="203" t="s">
        <v>16292</v>
      </c>
      <c r="E1179" s="203" t="s">
        <v>16293</v>
      </c>
      <c r="F1179" s="203" t="s">
        <v>9451</v>
      </c>
      <c r="G1179" s="203" t="s">
        <v>16293</v>
      </c>
      <c r="H1179" s="203" t="s">
        <v>16294</v>
      </c>
      <c r="I1179" s="203" t="s">
        <v>9504</v>
      </c>
      <c r="J1179" s="203" t="s">
        <v>13606</v>
      </c>
      <c r="K1179" s="84">
        <v>45918</v>
      </c>
      <c r="L1179" s="84">
        <v>45919</v>
      </c>
      <c r="M1179" s="84">
        <v>46009</v>
      </c>
      <c r="N1179" s="203" t="s">
        <v>16295</v>
      </c>
      <c r="O1179" s="86">
        <v>12000000</v>
      </c>
      <c r="P1179" s="203" t="s">
        <v>16296</v>
      </c>
      <c r="Q1179" s="203" t="s">
        <v>13606</v>
      </c>
      <c r="R1179" s="84">
        <v>45917</v>
      </c>
      <c r="S1179" s="84">
        <v>45917</v>
      </c>
      <c r="T1179" s="84"/>
      <c r="U1179" s="84"/>
      <c r="V1179" s="84"/>
      <c r="W1179" s="203" t="s">
        <v>9457</v>
      </c>
    </row>
    <row r="1180" spans="1:23" x14ac:dyDescent="0.3">
      <c r="A1180" s="203" t="s">
        <v>1476</v>
      </c>
      <c r="B1180" s="203" t="s">
        <v>1246</v>
      </c>
      <c r="C1180" s="203" t="s">
        <v>16233</v>
      </c>
      <c r="D1180" s="203" t="s">
        <v>16234</v>
      </c>
      <c r="E1180" s="203" t="s">
        <v>16235</v>
      </c>
      <c r="F1180" s="203" t="s">
        <v>9451</v>
      </c>
      <c r="G1180" s="203" t="s">
        <v>16235</v>
      </c>
      <c r="H1180" s="203" t="s">
        <v>16236</v>
      </c>
      <c r="I1180" s="203" t="s">
        <v>9462</v>
      </c>
      <c r="J1180" s="203" t="s">
        <v>9669</v>
      </c>
      <c r="K1180" s="84">
        <v>45814</v>
      </c>
      <c r="L1180" s="84">
        <v>45814</v>
      </c>
      <c r="M1180" s="84">
        <v>45997</v>
      </c>
      <c r="N1180" s="203" t="s">
        <v>16237</v>
      </c>
      <c r="O1180" s="86">
        <v>15844446</v>
      </c>
      <c r="P1180" s="203" t="s">
        <v>16238</v>
      </c>
      <c r="Q1180" s="203" t="s">
        <v>9669</v>
      </c>
      <c r="R1180" s="84">
        <v>45811</v>
      </c>
      <c r="S1180" s="84">
        <v>45811</v>
      </c>
      <c r="T1180" s="84"/>
      <c r="U1180" s="84"/>
      <c r="V1180" s="84"/>
      <c r="W1180" s="203" t="s">
        <v>9457</v>
      </c>
    </row>
    <row r="1181" spans="1:23" x14ac:dyDescent="0.3">
      <c r="A1181" s="203" t="s">
        <v>1476</v>
      </c>
      <c r="B1181" s="203" t="s">
        <v>1246</v>
      </c>
      <c r="C1181" s="203" t="s">
        <v>16251</v>
      </c>
      <c r="D1181" s="203" t="s">
        <v>16252</v>
      </c>
      <c r="E1181" s="203" t="s">
        <v>16253</v>
      </c>
      <c r="F1181" s="203" t="s">
        <v>9451</v>
      </c>
      <c r="G1181" s="203" t="s">
        <v>16253</v>
      </c>
      <c r="H1181" s="203" t="s">
        <v>16254</v>
      </c>
      <c r="I1181" s="203" t="s">
        <v>9462</v>
      </c>
      <c r="J1181" s="203" t="s">
        <v>16255</v>
      </c>
      <c r="K1181" s="84">
        <v>45694</v>
      </c>
      <c r="L1181" s="84">
        <v>45694</v>
      </c>
      <c r="M1181" s="84">
        <v>45874</v>
      </c>
      <c r="N1181" s="203" t="s">
        <v>14279</v>
      </c>
      <c r="O1181" s="86">
        <v>15844446</v>
      </c>
      <c r="P1181" s="203" t="s">
        <v>16256</v>
      </c>
      <c r="Q1181" s="203" t="s">
        <v>16255</v>
      </c>
      <c r="R1181" s="84">
        <v>45692</v>
      </c>
      <c r="S1181" s="84">
        <v>45692</v>
      </c>
      <c r="T1181" s="84"/>
      <c r="U1181" s="84"/>
      <c r="V1181" s="84"/>
      <c r="W1181" s="203" t="s">
        <v>9457</v>
      </c>
    </row>
    <row r="1182" spans="1:23" x14ac:dyDescent="0.3">
      <c r="A1182" s="203" t="s">
        <v>5217</v>
      </c>
      <c r="B1182" s="203" t="s">
        <v>1245</v>
      </c>
      <c r="C1182" s="203" t="s">
        <v>16310</v>
      </c>
      <c r="D1182" s="203" t="s">
        <v>9471</v>
      </c>
      <c r="E1182" s="203" t="s">
        <v>16311</v>
      </c>
      <c r="F1182" s="203" t="s">
        <v>9451</v>
      </c>
      <c r="G1182" s="203"/>
      <c r="H1182" s="203"/>
      <c r="I1182" s="203"/>
      <c r="J1182" s="203"/>
      <c r="K1182" s="84"/>
      <c r="L1182" s="84"/>
      <c r="M1182" s="84"/>
      <c r="N1182" s="203"/>
      <c r="O1182" s="86"/>
      <c r="P1182" s="203"/>
      <c r="Q1182" s="203"/>
      <c r="R1182" s="84">
        <v>45414</v>
      </c>
      <c r="S1182" s="84">
        <v>45414</v>
      </c>
      <c r="T1182" s="84">
        <v>45429</v>
      </c>
      <c r="U1182" s="84">
        <v>45429</v>
      </c>
      <c r="V1182" s="84">
        <v>45429</v>
      </c>
      <c r="W1182" s="203" t="s">
        <v>9723</v>
      </c>
    </row>
    <row r="1183" spans="1:23" x14ac:dyDescent="0.3">
      <c r="A1183" s="203" t="s">
        <v>2935</v>
      </c>
      <c r="B1183" s="203" t="s">
        <v>1245</v>
      </c>
      <c r="C1183" s="203" t="s">
        <v>16310</v>
      </c>
      <c r="D1183" s="203" t="s">
        <v>9471</v>
      </c>
      <c r="E1183" s="203" t="s">
        <v>16311</v>
      </c>
      <c r="F1183" s="203" t="s">
        <v>9451</v>
      </c>
      <c r="G1183" s="203"/>
      <c r="H1183" s="203"/>
      <c r="I1183" s="203"/>
      <c r="J1183" s="203"/>
      <c r="K1183" s="84"/>
      <c r="L1183" s="84"/>
      <c r="M1183" s="84"/>
      <c r="N1183" s="203"/>
      <c r="O1183" s="86"/>
      <c r="P1183" s="203"/>
      <c r="Q1183" s="203"/>
      <c r="R1183" s="84">
        <v>45414</v>
      </c>
      <c r="S1183" s="84">
        <v>45414</v>
      </c>
      <c r="T1183" s="84">
        <v>45429</v>
      </c>
      <c r="U1183" s="84">
        <v>45429</v>
      </c>
      <c r="V1183" s="84">
        <v>45429</v>
      </c>
      <c r="W1183" s="203" t="s">
        <v>9723</v>
      </c>
    </row>
    <row r="1184" spans="1:23" x14ac:dyDescent="0.3">
      <c r="A1184" s="203" t="s">
        <v>1665</v>
      </c>
      <c r="B1184" s="203" t="s">
        <v>1247</v>
      </c>
      <c r="C1184" s="203" t="s">
        <v>16319</v>
      </c>
      <c r="D1184" s="203" t="s">
        <v>16320</v>
      </c>
      <c r="E1184" s="203" t="s">
        <v>16321</v>
      </c>
      <c r="F1184" s="203" t="s">
        <v>9451</v>
      </c>
      <c r="G1184" s="203" t="s">
        <v>16321</v>
      </c>
      <c r="H1184" s="203" t="s">
        <v>16322</v>
      </c>
      <c r="I1184" s="203" t="s">
        <v>9453</v>
      </c>
      <c r="J1184" s="203" t="s">
        <v>15994</v>
      </c>
      <c r="K1184" s="84">
        <v>46047</v>
      </c>
      <c r="L1184" s="84">
        <v>46047</v>
      </c>
      <c r="M1184" s="84">
        <v>46197</v>
      </c>
      <c r="N1184" s="203" t="s">
        <v>12107</v>
      </c>
      <c r="O1184" s="86">
        <v>17404520</v>
      </c>
      <c r="P1184" s="203" t="s">
        <v>16323</v>
      </c>
      <c r="Q1184" s="203" t="s">
        <v>15994</v>
      </c>
      <c r="R1184" s="84">
        <v>46046</v>
      </c>
      <c r="S1184" s="84">
        <v>46046</v>
      </c>
      <c r="T1184" s="84"/>
      <c r="U1184" s="84"/>
      <c r="V1184" s="84"/>
      <c r="W1184" s="203" t="s">
        <v>9457</v>
      </c>
    </row>
    <row r="1185" spans="1:23" x14ac:dyDescent="0.3">
      <c r="A1185" s="203" t="s">
        <v>1727</v>
      </c>
      <c r="B1185" s="203" t="s">
        <v>2948</v>
      </c>
      <c r="C1185" s="203" t="s">
        <v>16337</v>
      </c>
      <c r="D1185" s="203" t="s">
        <v>9471</v>
      </c>
      <c r="E1185" s="203" t="s">
        <v>16338</v>
      </c>
      <c r="F1185" s="203" t="s">
        <v>9451</v>
      </c>
      <c r="G1185" s="203"/>
      <c r="H1185" s="203"/>
      <c r="I1185" s="203"/>
      <c r="J1185" s="203"/>
      <c r="K1185" s="84"/>
      <c r="L1185" s="84"/>
      <c r="M1185" s="84"/>
      <c r="N1185" s="203"/>
      <c r="O1185" s="86"/>
      <c r="P1185" s="203"/>
      <c r="Q1185" s="203"/>
      <c r="R1185" s="84">
        <v>45114</v>
      </c>
      <c r="S1185" s="84">
        <v>45114</v>
      </c>
      <c r="T1185" s="84">
        <v>45133</v>
      </c>
      <c r="U1185" s="84">
        <v>45133</v>
      </c>
      <c r="V1185" s="84">
        <v>45133</v>
      </c>
      <c r="W1185" s="203" t="s">
        <v>9723</v>
      </c>
    </row>
    <row r="1186" spans="1:23" x14ac:dyDescent="0.3">
      <c r="A1186" s="203" t="s">
        <v>3253</v>
      </c>
      <c r="B1186" s="203" t="s">
        <v>1245</v>
      </c>
      <c r="C1186" s="203" t="s">
        <v>16264</v>
      </c>
      <c r="D1186" s="203" t="s">
        <v>16265</v>
      </c>
      <c r="E1186" s="203" t="s">
        <v>16266</v>
      </c>
      <c r="F1186" s="203" t="s">
        <v>9451</v>
      </c>
      <c r="G1186" s="203" t="s">
        <v>16266</v>
      </c>
      <c r="H1186" s="203" t="s">
        <v>16267</v>
      </c>
      <c r="I1186" s="203" t="s">
        <v>9462</v>
      </c>
      <c r="J1186" s="203" t="s">
        <v>16268</v>
      </c>
      <c r="K1186" s="84">
        <v>45590</v>
      </c>
      <c r="L1186" s="84">
        <v>45590</v>
      </c>
      <c r="M1186" s="84">
        <v>45655</v>
      </c>
      <c r="N1186" s="203" t="s">
        <v>16269</v>
      </c>
      <c r="O1186" s="86">
        <v>8637193</v>
      </c>
      <c r="P1186" s="203" t="s">
        <v>16270</v>
      </c>
      <c r="Q1186" s="203" t="s">
        <v>16268</v>
      </c>
      <c r="R1186" s="84">
        <v>45590</v>
      </c>
      <c r="S1186" s="84">
        <v>45590</v>
      </c>
      <c r="T1186" s="84"/>
      <c r="U1186" s="84"/>
      <c r="V1186" s="84"/>
      <c r="W1186" s="203" t="s">
        <v>9457</v>
      </c>
    </row>
    <row r="1187" spans="1:23" x14ac:dyDescent="0.3">
      <c r="A1187" s="203" t="s">
        <v>1754</v>
      </c>
      <c r="B1187" s="203" t="s">
        <v>1247</v>
      </c>
      <c r="C1187" s="203" t="s">
        <v>17764</v>
      </c>
      <c r="D1187" s="203" t="s">
        <v>17765</v>
      </c>
      <c r="E1187" s="203" t="s">
        <v>17766</v>
      </c>
      <c r="F1187" s="203" t="s">
        <v>9451</v>
      </c>
      <c r="G1187" s="203" t="s">
        <v>17766</v>
      </c>
      <c r="H1187" s="203" t="s">
        <v>17767</v>
      </c>
      <c r="I1187" s="203" t="s">
        <v>9453</v>
      </c>
      <c r="J1187" s="203" t="s">
        <v>14777</v>
      </c>
      <c r="K1187" s="84">
        <v>46052</v>
      </c>
      <c r="L1187" s="84">
        <v>46053</v>
      </c>
      <c r="M1187" s="84">
        <v>46295</v>
      </c>
      <c r="N1187" s="203" t="s">
        <v>17768</v>
      </c>
      <c r="O1187" s="86">
        <v>22400000</v>
      </c>
      <c r="P1187" s="203" t="s">
        <v>17769</v>
      </c>
      <c r="Q1187" s="203" t="s">
        <v>14777</v>
      </c>
      <c r="R1187" s="84">
        <v>46052</v>
      </c>
      <c r="S1187" s="84">
        <v>46052</v>
      </c>
      <c r="T1187" s="84"/>
      <c r="U1187" s="84"/>
      <c r="V1187" s="84"/>
      <c r="W1187" s="203" t="s">
        <v>9457</v>
      </c>
    </row>
    <row r="1188" spans="1:23" x14ac:dyDescent="0.3">
      <c r="A1188" s="203" t="s">
        <v>1467</v>
      </c>
      <c r="B1188" s="203" t="s">
        <v>1247</v>
      </c>
      <c r="C1188" s="203" t="s">
        <v>16271</v>
      </c>
      <c r="D1188" s="203" t="s">
        <v>16272</v>
      </c>
      <c r="E1188" s="203" t="s">
        <v>16273</v>
      </c>
      <c r="F1188" s="203" t="s">
        <v>9451</v>
      </c>
      <c r="G1188" s="203" t="s">
        <v>16273</v>
      </c>
      <c r="H1188" s="203" t="s">
        <v>16274</v>
      </c>
      <c r="I1188" s="203" t="s">
        <v>9453</v>
      </c>
      <c r="J1188" s="203" t="s">
        <v>16275</v>
      </c>
      <c r="K1188" s="84">
        <v>46049</v>
      </c>
      <c r="L1188" s="84">
        <v>46050</v>
      </c>
      <c r="M1188" s="84">
        <v>46230</v>
      </c>
      <c r="N1188" s="203" t="s">
        <v>16276</v>
      </c>
      <c r="O1188" s="86">
        <v>31960242</v>
      </c>
      <c r="P1188" s="203" t="s">
        <v>16277</v>
      </c>
      <c r="Q1188" s="203" t="s">
        <v>16275</v>
      </c>
      <c r="R1188" s="84">
        <v>46048</v>
      </c>
      <c r="S1188" s="84">
        <v>46048</v>
      </c>
      <c r="T1188" s="84"/>
      <c r="U1188" s="84"/>
      <c r="V1188" s="84"/>
      <c r="W1188" s="203" t="s">
        <v>9457</v>
      </c>
    </row>
    <row r="1189" spans="1:23" x14ac:dyDescent="0.3">
      <c r="A1189" s="203" t="s">
        <v>5454</v>
      </c>
      <c r="B1189" s="203" t="s">
        <v>1245</v>
      </c>
      <c r="C1189" s="203" t="s">
        <v>16345</v>
      </c>
      <c r="D1189" s="203" t="s">
        <v>16346</v>
      </c>
      <c r="E1189" s="203" t="s">
        <v>16347</v>
      </c>
      <c r="F1189" s="203" t="s">
        <v>9451</v>
      </c>
      <c r="G1189" s="203" t="s">
        <v>16347</v>
      </c>
      <c r="H1189" s="203" t="s">
        <v>16348</v>
      </c>
      <c r="I1189" s="203" t="s">
        <v>9453</v>
      </c>
      <c r="J1189" s="203" t="s">
        <v>16349</v>
      </c>
      <c r="K1189" s="84">
        <v>45588</v>
      </c>
      <c r="L1189" s="84">
        <v>45588</v>
      </c>
      <c r="M1189" s="84">
        <v>45648</v>
      </c>
      <c r="N1189" s="203" t="s">
        <v>16350</v>
      </c>
      <c r="O1189" s="86">
        <v>6000000</v>
      </c>
      <c r="P1189" s="203" t="s">
        <v>16351</v>
      </c>
      <c r="Q1189" s="203" t="s">
        <v>16349</v>
      </c>
      <c r="R1189" s="84">
        <v>45583</v>
      </c>
      <c r="S1189" s="84">
        <v>45583</v>
      </c>
      <c r="T1189" s="84"/>
      <c r="U1189" s="84"/>
      <c r="V1189" s="84"/>
      <c r="W1189" s="203" t="s">
        <v>9457</v>
      </c>
    </row>
    <row r="1190" spans="1:23" x14ac:dyDescent="0.3">
      <c r="A1190" s="203" t="s">
        <v>2550</v>
      </c>
      <c r="B1190" s="203" t="s">
        <v>1247</v>
      </c>
      <c r="C1190" s="203" t="s">
        <v>16278</v>
      </c>
      <c r="D1190" s="203" t="s">
        <v>16279</v>
      </c>
      <c r="E1190" s="203" t="s">
        <v>15794</v>
      </c>
      <c r="F1190" s="203" t="s">
        <v>9451</v>
      </c>
      <c r="G1190" s="203" t="s">
        <v>15794</v>
      </c>
      <c r="H1190" s="203" t="s">
        <v>16280</v>
      </c>
      <c r="I1190" s="203" t="s">
        <v>9482</v>
      </c>
      <c r="J1190" s="203" t="s">
        <v>16281</v>
      </c>
      <c r="K1190" s="84">
        <v>46240</v>
      </c>
      <c r="L1190" s="84"/>
      <c r="M1190" s="84">
        <v>46295</v>
      </c>
      <c r="N1190" s="203" t="s">
        <v>16282</v>
      </c>
      <c r="O1190" s="86">
        <v>137898100</v>
      </c>
      <c r="P1190" s="203" t="s">
        <v>16283</v>
      </c>
      <c r="Q1190" s="203" t="s">
        <v>16281</v>
      </c>
      <c r="R1190" s="84">
        <v>46217</v>
      </c>
      <c r="S1190" s="84">
        <v>46217</v>
      </c>
      <c r="T1190" s="84">
        <v>46220</v>
      </c>
      <c r="U1190" s="84">
        <v>46220</v>
      </c>
      <c r="V1190" s="84">
        <v>46220</v>
      </c>
      <c r="W1190" s="203" t="s">
        <v>9457</v>
      </c>
    </row>
    <row r="1191" spans="1:23" x14ac:dyDescent="0.3">
      <c r="A1191" s="203" t="s">
        <v>1572</v>
      </c>
      <c r="B1191" s="203" t="s">
        <v>1246</v>
      </c>
      <c r="C1191" s="203" t="s">
        <v>16360</v>
      </c>
      <c r="D1191" s="203" t="s">
        <v>16361</v>
      </c>
      <c r="E1191" s="203" t="s">
        <v>16362</v>
      </c>
      <c r="F1191" s="203" t="s">
        <v>9451</v>
      </c>
      <c r="G1191" s="203" t="s">
        <v>16362</v>
      </c>
      <c r="H1191" s="203" t="s">
        <v>16363</v>
      </c>
      <c r="I1191" s="203" t="s">
        <v>9453</v>
      </c>
      <c r="J1191" s="203" t="s">
        <v>16364</v>
      </c>
      <c r="K1191" s="84">
        <v>45931</v>
      </c>
      <c r="L1191" s="84">
        <v>45931</v>
      </c>
      <c r="M1191" s="84">
        <v>46021</v>
      </c>
      <c r="N1191" s="203" t="s">
        <v>15005</v>
      </c>
      <c r="O1191" s="86">
        <v>9786042</v>
      </c>
      <c r="P1191" s="203" t="s">
        <v>16365</v>
      </c>
      <c r="Q1191" s="203" t="s">
        <v>16364</v>
      </c>
      <c r="R1191" s="84">
        <v>45928</v>
      </c>
      <c r="S1191" s="84">
        <v>45928</v>
      </c>
      <c r="T1191" s="84"/>
      <c r="U1191" s="84"/>
      <c r="V1191" s="84"/>
      <c r="W1191" s="203" t="s">
        <v>9457</v>
      </c>
    </row>
    <row r="1192" spans="1:23" x14ac:dyDescent="0.3">
      <c r="A1192" s="203" t="s">
        <v>1665</v>
      </c>
      <c r="B1192" s="203" t="s">
        <v>1247</v>
      </c>
      <c r="C1192" s="203" t="s">
        <v>16372</v>
      </c>
      <c r="D1192" s="203" t="s">
        <v>16373</v>
      </c>
      <c r="E1192" s="203" t="s">
        <v>16374</v>
      </c>
      <c r="F1192" s="203" t="s">
        <v>9451</v>
      </c>
      <c r="G1192" s="203" t="s">
        <v>16374</v>
      </c>
      <c r="H1192" s="203" t="s">
        <v>16375</v>
      </c>
      <c r="I1192" s="203" t="s">
        <v>9462</v>
      </c>
      <c r="J1192" s="203" t="s">
        <v>16376</v>
      </c>
      <c r="K1192" s="84">
        <v>46050</v>
      </c>
      <c r="L1192" s="84">
        <v>46051</v>
      </c>
      <c r="M1192" s="84">
        <v>46140</v>
      </c>
      <c r="N1192" s="203" t="s">
        <v>16377</v>
      </c>
      <c r="O1192" s="86">
        <v>15000000</v>
      </c>
      <c r="P1192" s="203" t="s">
        <v>16378</v>
      </c>
      <c r="Q1192" s="203" t="s">
        <v>16376</v>
      </c>
      <c r="R1192" s="84">
        <v>46049</v>
      </c>
      <c r="S1192" s="84">
        <v>46049</v>
      </c>
      <c r="T1192" s="84"/>
      <c r="U1192" s="84"/>
      <c r="V1192" s="84"/>
      <c r="W1192" s="203" t="s">
        <v>9457</v>
      </c>
    </row>
    <row r="1193" spans="1:23" x14ac:dyDescent="0.3">
      <c r="A1193" s="203" t="s">
        <v>1505</v>
      </c>
      <c r="B1193" s="203" t="s">
        <v>1246</v>
      </c>
      <c r="C1193" s="203" t="s">
        <v>17218</v>
      </c>
      <c r="D1193" s="203" t="s">
        <v>17219</v>
      </c>
      <c r="E1193" s="203" t="s">
        <v>17220</v>
      </c>
      <c r="F1193" s="203" t="s">
        <v>9451</v>
      </c>
      <c r="G1193" s="203" t="s">
        <v>17220</v>
      </c>
      <c r="H1193" s="203" t="s">
        <v>17221</v>
      </c>
      <c r="I1193" s="203" t="s">
        <v>9462</v>
      </c>
      <c r="J1193" s="203" t="s">
        <v>17222</v>
      </c>
      <c r="K1193" s="84">
        <v>45912</v>
      </c>
      <c r="L1193" s="84">
        <v>45912</v>
      </c>
      <c r="M1193" s="84">
        <v>46022</v>
      </c>
      <c r="N1193" s="203" t="s">
        <v>17223</v>
      </c>
      <c r="O1193" s="86">
        <v>14616789</v>
      </c>
      <c r="P1193" s="203" t="s">
        <v>17224</v>
      </c>
      <c r="Q1193" s="203" t="s">
        <v>17222</v>
      </c>
      <c r="R1193" s="84">
        <v>45910</v>
      </c>
      <c r="S1193" s="84">
        <v>45910</v>
      </c>
      <c r="T1193" s="84"/>
      <c r="U1193" s="84"/>
      <c r="V1193" s="84"/>
      <c r="W1193" s="203" t="s">
        <v>9457</v>
      </c>
    </row>
    <row r="1194" spans="1:23" x14ac:dyDescent="0.3">
      <c r="A1194" s="203" t="s">
        <v>1433</v>
      </c>
      <c r="B1194" s="203" t="s">
        <v>1246</v>
      </c>
      <c r="C1194" s="203" t="s">
        <v>16379</v>
      </c>
      <c r="D1194" s="203" t="s">
        <v>16380</v>
      </c>
      <c r="E1194" s="203" t="s">
        <v>16381</v>
      </c>
      <c r="F1194" s="203" t="s">
        <v>9451</v>
      </c>
      <c r="G1194" s="203" t="s">
        <v>16381</v>
      </c>
      <c r="H1194" s="203" t="s">
        <v>16382</v>
      </c>
      <c r="I1194" s="203" t="s">
        <v>9462</v>
      </c>
      <c r="J1194" s="203" t="s">
        <v>16383</v>
      </c>
      <c r="K1194" s="84">
        <v>45800</v>
      </c>
      <c r="L1194" s="84">
        <v>45805</v>
      </c>
      <c r="M1194" s="84">
        <v>45922</v>
      </c>
      <c r="N1194" s="203" t="s">
        <v>16384</v>
      </c>
      <c r="O1194" s="86">
        <v>16859228</v>
      </c>
      <c r="P1194" s="203" t="s">
        <v>16385</v>
      </c>
      <c r="Q1194" s="203" t="s">
        <v>16383</v>
      </c>
      <c r="R1194" s="84">
        <v>45799</v>
      </c>
      <c r="S1194" s="84">
        <v>45799</v>
      </c>
      <c r="T1194" s="84"/>
      <c r="U1194" s="84"/>
      <c r="V1194" s="84"/>
      <c r="W1194" s="203" t="s">
        <v>9457</v>
      </c>
    </row>
    <row r="1195" spans="1:23" x14ac:dyDescent="0.3">
      <c r="A1195" s="203" t="s">
        <v>1542</v>
      </c>
      <c r="B1195" s="203" t="s">
        <v>1245</v>
      </c>
      <c r="C1195" s="203" t="s">
        <v>16284</v>
      </c>
      <c r="D1195" s="203" t="s">
        <v>16285</v>
      </c>
      <c r="E1195" s="203" t="s">
        <v>16286</v>
      </c>
      <c r="F1195" s="203" t="s">
        <v>9451</v>
      </c>
      <c r="G1195" s="203" t="s">
        <v>16286</v>
      </c>
      <c r="H1195" s="203" t="s">
        <v>16287</v>
      </c>
      <c r="I1195" s="203" t="s">
        <v>9453</v>
      </c>
      <c r="J1195" s="203" t="s">
        <v>16288</v>
      </c>
      <c r="K1195" s="84">
        <v>45624</v>
      </c>
      <c r="L1195" s="84">
        <v>45624</v>
      </c>
      <c r="M1195" s="84">
        <v>45657</v>
      </c>
      <c r="N1195" s="203" t="s">
        <v>16289</v>
      </c>
      <c r="O1195" s="86">
        <v>2900000</v>
      </c>
      <c r="P1195" s="203" t="s">
        <v>16290</v>
      </c>
      <c r="Q1195" s="203" t="s">
        <v>16288</v>
      </c>
      <c r="R1195" s="84">
        <v>45624</v>
      </c>
      <c r="S1195" s="84">
        <v>45624</v>
      </c>
      <c r="T1195" s="84"/>
      <c r="U1195" s="84"/>
      <c r="V1195" s="84"/>
      <c r="W1195" s="203" t="s">
        <v>9457</v>
      </c>
    </row>
    <row r="1196" spans="1:23" x14ac:dyDescent="0.3">
      <c r="A1196" s="203" t="s">
        <v>3097</v>
      </c>
      <c r="B1196" s="203" t="s">
        <v>1245</v>
      </c>
      <c r="C1196" s="203" t="s">
        <v>16393</v>
      </c>
      <c r="D1196" s="203" t="s">
        <v>9471</v>
      </c>
      <c r="E1196" s="203" t="s">
        <v>14629</v>
      </c>
      <c r="F1196" s="203" t="s">
        <v>9451</v>
      </c>
      <c r="G1196" s="203"/>
      <c r="H1196" s="203"/>
      <c r="I1196" s="203"/>
      <c r="J1196" s="203"/>
      <c r="K1196" s="84"/>
      <c r="L1196" s="84"/>
      <c r="M1196" s="84"/>
      <c r="N1196" s="203"/>
      <c r="O1196" s="86"/>
      <c r="P1196" s="203"/>
      <c r="Q1196" s="203"/>
      <c r="R1196" s="84">
        <v>45476</v>
      </c>
      <c r="S1196" s="84">
        <v>45476</v>
      </c>
      <c r="T1196" s="84">
        <v>45484</v>
      </c>
      <c r="U1196" s="84">
        <v>45484</v>
      </c>
      <c r="V1196" s="84">
        <v>45484</v>
      </c>
      <c r="W1196" s="203" t="s">
        <v>9723</v>
      </c>
    </row>
    <row r="1197" spans="1:23" x14ac:dyDescent="0.3">
      <c r="A1197" s="203" t="s">
        <v>2921</v>
      </c>
      <c r="B1197" s="203" t="s">
        <v>1245</v>
      </c>
      <c r="C1197" s="203" t="s">
        <v>16394</v>
      </c>
      <c r="D1197" s="203" t="s">
        <v>16395</v>
      </c>
      <c r="E1197" s="203" t="s">
        <v>16396</v>
      </c>
      <c r="F1197" s="203" t="s">
        <v>9451</v>
      </c>
      <c r="G1197" s="203" t="s">
        <v>16396</v>
      </c>
      <c r="H1197" s="203" t="s">
        <v>16397</v>
      </c>
      <c r="I1197" s="203" t="s">
        <v>9453</v>
      </c>
      <c r="J1197" s="203" t="s">
        <v>16398</v>
      </c>
      <c r="K1197" s="84">
        <v>45387</v>
      </c>
      <c r="L1197" s="84">
        <v>45388</v>
      </c>
      <c r="M1197" s="84">
        <v>45417</v>
      </c>
      <c r="N1197" s="203" t="s">
        <v>13562</v>
      </c>
      <c r="O1197" s="86">
        <v>85000000</v>
      </c>
      <c r="P1197" s="203" t="s">
        <v>16399</v>
      </c>
      <c r="Q1197" s="203" t="s">
        <v>16398</v>
      </c>
      <c r="R1197" s="84">
        <v>45387</v>
      </c>
      <c r="S1197" s="84">
        <v>45387</v>
      </c>
      <c r="T1197" s="84"/>
      <c r="U1197" s="84"/>
      <c r="V1197" s="84"/>
      <c r="W1197" s="203" t="s">
        <v>9457</v>
      </c>
    </row>
    <row r="1198" spans="1:23" x14ac:dyDescent="0.3">
      <c r="A1198" s="203" t="s">
        <v>1476</v>
      </c>
      <c r="B1198" s="203" t="s">
        <v>1246</v>
      </c>
      <c r="C1198" s="203" t="s">
        <v>16400</v>
      </c>
      <c r="D1198" s="203" t="s">
        <v>16401</v>
      </c>
      <c r="E1198" s="203" t="s">
        <v>16402</v>
      </c>
      <c r="F1198" s="203" t="s">
        <v>9451</v>
      </c>
      <c r="G1198" s="203" t="s">
        <v>16402</v>
      </c>
      <c r="H1198" s="203" t="s">
        <v>16403</v>
      </c>
      <c r="I1198" s="203" t="s">
        <v>9462</v>
      </c>
      <c r="J1198" s="203" t="s">
        <v>12254</v>
      </c>
      <c r="K1198" s="84">
        <v>45697</v>
      </c>
      <c r="L1198" s="84">
        <v>45698</v>
      </c>
      <c r="M1198" s="84">
        <v>45878</v>
      </c>
      <c r="N1198" s="203" t="s">
        <v>16404</v>
      </c>
      <c r="O1198" s="86">
        <v>15844446</v>
      </c>
      <c r="P1198" s="203" t="s">
        <v>16405</v>
      </c>
      <c r="Q1198" s="203" t="s">
        <v>12254</v>
      </c>
      <c r="R1198" s="84">
        <v>45697</v>
      </c>
      <c r="S1198" s="84">
        <v>45697</v>
      </c>
      <c r="T1198" s="84"/>
      <c r="U1198" s="84"/>
      <c r="V1198" s="84"/>
      <c r="W1198" s="203" t="s">
        <v>9457</v>
      </c>
    </row>
    <row r="1199" spans="1:23" x14ac:dyDescent="0.3">
      <c r="A1199" s="203" t="s">
        <v>1467</v>
      </c>
      <c r="B1199" s="203" t="s">
        <v>1247</v>
      </c>
      <c r="C1199" s="203" t="s">
        <v>17856</v>
      </c>
      <c r="D1199" s="203" t="s">
        <v>17857</v>
      </c>
      <c r="E1199" s="203" t="s">
        <v>17858</v>
      </c>
      <c r="F1199" s="203" t="s">
        <v>9451</v>
      </c>
      <c r="G1199" s="203" t="s">
        <v>17858</v>
      </c>
      <c r="H1199" s="203" t="s">
        <v>17859</v>
      </c>
      <c r="I1199" s="203" t="s">
        <v>9453</v>
      </c>
      <c r="J1199" s="203" t="s">
        <v>17860</v>
      </c>
      <c r="K1199" s="84">
        <v>46231</v>
      </c>
      <c r="L1199" s="84">
        <v>46231</v>
      </c>
      <c r="M1199" s="84">
        <v>46383</v>
      </c>
      <c r="N1199" s="203" t="s">
        <v>12866</v>
      </c>
      <c r="O1199" s="86">
        <v>21466750</v>
      </c>
      <c r="P1199" s="203" t="s">
        <v>17861</v>
      </c>
      <c r="Q1199" s="203" t="s">
        <v>17860</v>
      </c>
      <c r="R1199" s="84">
        <v>46227</v>
      </c>
      <c r="S1199" s="84">
        <v>46227</v>
      </c>
      <c r="T1199" s="84"/>
      <c r="U1199" s="84"/>
      <c r="V1199" s="84"/>
      <c r="W1199" s="203" t="s">
        <v>9457</v>
      </c>
    </row>
    <row r="1200" spans="1:23" x14ac:dyDescent="0.3">
      <c r="A1200" s="203" t="s">
        <v>1514</v>
      </c>
      <c r="B1200" s="203" t="s">
        <v>1246</v>
      </c>
      <c r="C1200" s="203" t="s">
        <v>16406</v>
      </c>
      <c r="D1200" s="203" t="s">
        <v>16407</v>
      </c>
      <c r="E1200" s="203" t="s">
        <v>16408</v>
      </c>
      <c r="F1200" s="203" t="s">
        <v>9451</v>
      </c>
      <c r="G1200" s="203" t="s">
        <v>16408</v>
      </c>
      <c r="H1200" s="203" t="s">
        <v>16409</v>
      </c>
      <c r="I1200" s="203" t="s">
        <v>9504</v>
      </c>
      <c r="J1200" s="203" t="s">
        <v>16410</v>
      </c>
      <c r="K1200" s="84">
        <v>46021</v>
      </c>
      <c r="L1200" s="84">
        <v>46041</v>
      </c>
      <c r="M1200" s="84">
        <v>46160</v>
      </c>
      <c r="N1200" s="203" t="s">
        <v>16411</v>
      </c>
      <c r="O1200" s="86">
        <v>1855247059.4400001</v>
      </c>
      <c r="P1200" s="203" t="s">
        <v>16412</v>
      </c>
      <c r="Q1200" s="203" t="s">
        <v>16410</v>
      </c>
      <c r="R1200" s="84">
        <v>45993</v>
      </c>
      <c r="S1200" s="84">
        <v>45993</v>
      </c>
      <c r="T1200" s="84">
        <v>46002</v>
      </c>
      <c r="U1200" s="84">
        <v>46002</v>
      </c>
      <c r="V1200" s="84">
        <v>46020</v>
      </c>
      <c r="W1200" s="203" t="s">
        <v>9457</v>
      </c>
    </row>
    <row r="1201" spans="1:23" x14ac:dyDescent="0.3">
      <c r="A1201" s="203" t="s">
        <v>1665</v>
      </c>
      <c r="B1201" s="203" t="s">
        <v>1247</v>
      </c>
      <c r="C1201" s="203" t="s">
        <v>16297</v>
      </c>
      <c r="D1201" s="203" t="s">
        <v>16298</v>
      </c>
      <c r="E1201" s="203" t="s">
        <v>16299</v>
      </c>
      <c r="F1201" s="203" t="s">
        <v>9451</v>
      </c>
      <c r="G1201" s="203" t="s">
        <v>16299</v>
      </c>
      <c r="H1201" s="203" t="s">
        <v>16300</v>
      </c>
      <c r="I1201" s="203" t="s">
        <v>9504</v>
      </c>
      <c r="J1201" s="203" t="s">
        <v>16301</v>
      </c>
      <c r="K1201" s="84">
        <v>46050</v>
      </c>
      <c r="L1201" s="84">
        <v>46050</v>
      </c>
      <c r="M1201" s="84">
        <v>46169</v>
      </c>
      <c r="N1201" s="203" t="s">
        <v>12166</v>
      </c>
      <c r="O1201" s="86">
        <v>12000000</v>
      </c>
      <c r="P1201" s="203" t="s">
        <v>16302</v>
      </c>
      <c r="Q1201" s="203" t="s">
        <v>16301</v>
      </c>
      <c r="R1201" s="84">
        <v>46049</v>
      </c>
      <c r="S1201" s="84">
        <v>46049</v>
      </c>
      <c r="T1201" s="84"/>
      <c r="U1201" s="84"/>
      <c r="V1201" s="84"/>
      <c r="W1201" s="203" t="s">
        <v>9457</v>
      </c>
    </row>
    <row r="1202" spans="1:23" x14ac:dyDescent="0.3">
      <c r="A1202" s="203" t="s">
        <v>5217</v>
      </c>
      <c r="B1202" s="203" t="s">
        <v>1245</v>
      </c>
      <c r="C1202" s="203" t="s">
        <v>16413</v>
      </c>
      <c r="D1202" s="203" t="s">
        <v>16414</v>
      </c>
      <c r="E1202" s="203" t="s">
        <v>16415</v>
      </c>
      <c r="F1202" s="203" t="s">
        <v>9451</v>
      </c>
      <c r="G1202" s="203" t="s">
        <v>16415</v>
      </c>
      <c r="H1202" s="203" t="s">
        <v>16416</v>
      </c>
      <c r="I1202" s="203" t="s">
        <v>9453</v>
      </c>
      <c r="J1202" s="203" t="s">
        <v>13633</v>
      </c>
      <c r="K1202" s="84">
        <v>45393</v>
      </c>
      <c r="L1202" s="84">
        <v>45393</v>
      </c>
      <c r="M1202" s="84">
        <v>45575</v>
      </c>
      <c r="N1202" s="203" t="s">
        <v>16417</v>
      </c>
      <c r="O1202" s="86">
        <v>12622590</v>
      </c>
      <c r="P1202" s="203" t="s">
        <v>16418</v>
      </c>
      <c r="Q1202" s="203" t="s">
        <v>13846</v>
      </c>
      <c r="R1202" s="84">
        <v>45392</v>
      </c>
      <c r="S1202" s="84">
        <v>45392</v>
      </c>
      <c r="T1202" s="84"/>
      <c r="U1202" s="84"/>
      <c r="V1202" s="84"/>
      <c r="W1202" s="203" t="s">
        <v>9457</v>
      </c>
    </row>
    <row r="1203" spans="1:23" x14ac:dyDescent="0.3">
      <c r="A1203" s="203" t="s">
        <v>1476</v>
      </c>
      <c r="B1203" s="203" t="s">
        <v>1246</v>
      </c>
      <c r="C1203" s="203" t="s">
        <v>16419</v>
      </c>
      <c r="D1203" s="203" t="s">
        <v>16420</v>
      </c>
      <c r="E1203" s="203" t="s">
        <v>16421</v>
      </c>
      <c r="F1203" s="203" t="s">
        <v>9451</v>
      </c>
      <c r="G1203" s="203" t="s">
        <v>16421</v>
      </c>
      <c r="H1203" s="203" t="s">
        <v>16422</v>
      </c>
      <c r="I1203" s="203" t="s">
        <v>9462</v>
      </c>
      <c r="J1203" s="203" t="s">
        <v>16423</v>
      </c>
      <c r="K1203" s="84">
        <v>45896</v>
      </c>
      <c r="L1203" s="84">
        <v>45896</v>
      </c>
      <c r="M1203" s="84">
        <v>46022</v>
      </c>
      <c r="N1203" s="203" t="s">
        <v>16424</v>
      </c>
      <c r="O1203" s="86">
        <v>10226104</v>
      </c>
      <c r="P1203" s="203" t="s">
        <v>16425</v>
      </c>
      <c r="Q1203" s="203" t="s">
        <v>16423</v>
      </c>
      <c r="R1203" s="84">
        <v>45894</v>
      </c>
      <c r="S1203" s="84">
        <v>45894</v>
      </c>
      <c r="T1203" s="84"/>
      <c r="U1203" s="84"/>
      <c r="V1203" s="84"/>
      <c r="W1203" s="203" t="s">
        <v>9457</v>
      </c>
    </row>
    <row r="1204" spans="1:23" x14ac:dyDescent="0.3">
      <c r="A1204" s="203" t="s">
        <v>1572</v>
      </c>
      <c r="B1204" s="203" t="s">
        <v>1246</v>
      </c>
      <c r="C1204" s="203" t="s">
        <v>13780</v>
      </c>
      <c r="D1204" s="203" t="s">
        <v>13781</v>
      </c>
      <c r="E1204" s="203" t="s">
        <v>13782</v>
      </c>
      <c r="F1204" s="203" t="s">
        <v>9451</v>
      </c>
      <c r="G1204" s="203" t="s">
        <v>13782</v>
      </c>
      <c r="H1204" s="203" t="s">
        <v>13783</v>
      </c>
      <c r="I1204" s="203" t="s">
        <v>9462</v>
      </c>
      <c r="J1204" s="203" t="s">
        <v>13784</v>
      </c>
      <c r="K1204" s="84">
        <v>45922</v>
      </c>
      <c r="L1204" s="84">
        <v>45922</v>
      </c>
      <c r="M1204" s="84">
        <v>46012</v>
      </c>
      <c r="N1204" s="203" t="s">
        <v>13785</v>
      </c>
      <c r="O1204" s="86">
        <v>14157807</v>
      </c>
      <c r="P1204" s="203" t="s">
        <v>13786</v>
      </c>
      <c r="Q1204" s="203" t="s">
        <v>13784</v>
      </c>
      <c r="R1204" s="84">
        <v>45919</v>
      </c>
      <c r="S1204" s="84">
        <v>45919</v>
      </c>
      <c r="T1204" s="84"/>
      <c r="U1204" s="84"/>
      <c r="V1204" s="84"/>
      <c r="W1204" s="203" t="s">
        <v>9457</v>
      </c>
    </row>
    <row r="1205" spans="1:23" x14ac:dyDescent="0.3">
      <c r="A1205" s="203" t="s">
        <v>1433</v>
      </c>
      <c r="B1205" s="203" t="s">
        <v>1246</v>
      </c>
      <c r="C1205" s="203" t="s">
        <v>16303</v>
      </c>
      <c r="D1205" s="203" t="s">
        <v>16304</v>
      </c>
      <c r="E1205" s="203" t="s">
        <v>16305</v>
      </c>
      <c r="F1205" s="203" t="s">
        <v>9451</v>
      </c>
      <c r="G1205" s="203" t="s">
        <v>16305</v>
      </c>
      <c r="H1205" s="203" t="s">
        <v>16306</v>
      </c>
      <c r="I1205" s="203" t="s">
        <v>9462</v>
      </c>
      <c r="J1205" s="203" t="s">
        <v>16307</v>
      </c>
      <c r="K1205" s="84">
        <v>45806</v>
      </c>
      <c r="L1205" s="84">
        <v>45807</v>
      </c>
      <c r="M1205" s="84">
        <v>45926</v>
      </c>
      <c r="N1205" s="203" t="s">
        <v>16308</v>
      </c>
      <c r="O1205" s="86">
        <v>10562964</v>
      </c>
      <c r="P1205" s="203" t="s">
        <v>16309</v>
      </c>
      <c r="Q1205" s="203" t="s">
        <v>16307</v>
      </c>
      <c r="R1205" s="84">
        <v>45803</v>
      </c>
      <c r="S1205" s="84">
        <v>45803</v>
      </c>
      <c r="T1205" s="84"/>
      <c r="U1205" s="84"/>
      <c r="V1205" s="84"/>
      <c r="W1205" s="203" t="s">
        <v>9457</v>
      </c>
    </row>
    <row r="1206" spans="1:23" x14ac:dyDescent="0.3">
      <c r="A1206" s="203" t="s">
        <v>5217</v>
      </c>
      <c r="B1206" s="203" t="s">
        <v>1245</v>
      </c>
      <c r="C1206" s="203" t="s">
        <v>16432</v>
      </c>
      <c r="D1206" s="203" t="s">
        <v>16433</v>
      </c>
      <c r="E1206" s="203" t="s">
        <v>16434</v>
      </c>
      <c r="F1206" s="203" t="s">
        <v>9451</v>
      </c>
      <c r="G1206" s="203" t="s">
        <v>16434</v>
      </c>
      <c r="H1206" s="203" t="s">
        <v>16435</v>
      </c>
      <c r="I1206" s="203" t="s">
        <v>9462</v>
      </c>
      <c r="J1206" s="203" t="s">
        <v>16436</v>
      </c>
      <c r="K1206" s="84">
        <v>45393</v>
      </c>
      <c r="L1206" s="84">
        <v>45393</v>
      </c>
      <c r="M1206" s="84">
        <v>45575</v>
      </c>
      <c r="N1206" s="203" t="s">
        <v>16437</v>
      </c>
      <c r="O1206" s="86">
        <v>12622590</v>
      </c>
      <c r="P1206" s="203" t="s">
        <v>16438</v>
      </c>
      <c r="Q1206" s="203" t="s">
        <v>16439</v>
      </c>
      <c r="R1206" s="84">
        <v>45393</v>
      </c>
      <c r="S1206" s="84">
        <v>45393</v>
      </c>
      <c r="T1206" s="84"/>
      <c r="U1206" s="84"/>
      <c r="V1206" s="84"/>
      <c r="W1206" s="203" t="s">
        <v>9457</v>
      </c>
    </row>
    <row r="1207" spans="1:23" x14ac:dyDescent="0.3">
      <c r="A1207" s="203" t="s">
        <v>5454</v>
      </c>
      <c r="B1207" s="203" t="s">
        <v>1245</v>
      </c>
      <c r="C1207" s="203" t="s">
        <v>16312</v>
      </c>
      <c r="D1207" s="203" t="s">
        <v>16313</v>
      </c>
      <c r="E1207" s="203" t="s">
        <v>16314</v>
      </c>
      <c r="F1207" s="203" t="s">
        <v>9451</v>
      </c>
      <c r="G1207" s="203" t="s">
        <v>16314</v>
      </c>
      <c r="H1207" s="203" t="s">
        <v>16315</v>
      </c>
      <c r="I1207" s="203" t="s">
        <v>9453</v>
      </c>
      <c r="J1207" s="203" t="s">
        <v>16316</v>
      </c>
      <c r="K1207" s="84">
        <v>45531</v>
      </c>
      <c r="L1207" s="84">
        <v>45532</v>
      </c>
      <c r="M1207" s="84">
        <v>45623</v>
      </c>
      <c r="N1207" s="203" t="s">
        <v>16317</v>
      </c>
      <c r="O1207" s="86">
        <v>9000000</v>
      </c>
      <c r="P1207" s="203" t="s">
        <v>16318</v>
      </c>
      <c r="Q1207" s="203" t="s">
        <v>16316</v>
      </c>
      <c r="R1207" s="84">
        <v>45530</v>
      </c>
      <c r="S1207" s="84">
        <v>45530</v>
      </c>
      <c r="T1207" s="84"/>
      <c r="U1207" s="84"/>
      <c r="V1207" s="84"/>
      <c r="W1207" s="203" t="s">
        <v>9457</v>
      </c>
    </row>
    <row r="1208" spans="1:23" x14ac:dyDescent="0.3">
      <c r="A1208" s="203" t="s">
        <v>1505</v>
      </c>
      <c r="B1208" s="203" t="s">
        <v>1246</v>
      </c>
      <c r="C1208" s="203" t="s">
        <v>16446</v>
      </c>
      <c r="D1208" s="203" t="s">
        <v>16447</v>
      </c>
      <c r="E1208" s="203" t="s">
        <v>16448</v>
      </c>
      <c r="F1208" s="203" t="s">
        <v>9451</v>
      </c>
      <c r="G1208" s="203" t="s">
        <v>16448</v>
      </c>
      <c r="H1208" s="203" t="s">
        <v>16449</v>
      </c>
      <c r="I1208" s="203" t="s">
        <v>9462</v>
      </c>
      <c r="J1208" s="203" t="s">
        <v>16450</v>
      </c>
      <c r="K1208" s="84">
        <v>45889</v>
      </c>
      <c r="L1208" s="84">
        <v>45890</v>
      </c>
      <c r="M1208" s="84">
        <v>46021</v>
      </c>
      <c r="N1208" s="203" t="s">
        <v>12533</v>
      </c>
      <c r="O1208" s="86">
        <v>17274387</v>
      </c>
      <c r="P1208" s="203" t="s">
        <v>16451</v>
      </c>
      <c r="Q1208" s="203" t="s">
        <v>16450</v>
      </c>
      <c r="R1208" s="84">
        <v>45889</v>
      </c>
      <c r="S1208" s="84">
        <v>45889</v>
      </c>
      <c r="T1208" s="84"/>
      <c r="U1208" s="84"/>
      <c r="V1208" s="84"/>
      <c r="W1208" s="203" t="s">
        <v>9457</v>
      </c>
    </row>
    <row r="1209" spans="1:23" x14ac:dyDescent="0.3">
      <c r="A1209" s="203" t="s">
        <v>2830</v>
      </c>
      <c r="B1209" s="203" t="s">
        <v>1245</v>
      </c>
      <c r="C1209" s="203" t="s">
        <v>16324</v>
      </c>
      <c r="D1209" s="203" t="s">
        <v>16325</v>
      </c>
      <c r="E1209" s="203" t="s">
        <v>16326</v>
      </c>
      <c r="F1209" s="203" t="s">
        <v>9451</v>
      </c>
      <c r="G1209" s="203" t="s">
        <v>16326</v>
      </c>
      <c r="H1209" s="203" t="s">
        <v>16327</v>
      </c>
      <c r="I1209" s="203" t="s">
        <v>9453</v>
      </c>
      <c r="J1209" s="203" t="s">
        <v>16328</v>
      </c>
      <c r="K1209" s="84">
        <v>45352</v>
      </c>
      <c r="L1209" s="84">
        <v>45352</v>
      </c>
      <c r="M1209" s="84">
        <v>45382</v>
      </c>
      <c r="N1209" s="203" t="s">
        <v>13562</v>
      </c>
      <c r="O1209" s="86">
        <v>85000000</v>
      </c>
      <c r="P1209" s="203" t="s">
        <v>16329</v>
      </c>
      <c r="Q1209" s="203" t="s">
        <v>16328</v>
      </c>
      <c r="R1209" s="84">
        <v>45352</v>
      </c>
      <c r="S1209" s="84">
        <v>45352</v>
      </c>
      <c r="T1209" s="84"/>
      <c r="U1209" s="84"/>
      <c r="V1209" s="84"/>
      <c r="W1209" s="203" t="s">
        <v>9457</v>
      </c>
    </row>
    <row r="1210" spans="1:23" x14ac:dyDescent="0.3">
      <c r="A1210" s="203" t="s">
        <v>5454</v>
      </c>
      <c r="B1210" s="203" t="s">
        <v>1245</v>
      </c>
      <c r="C1210" s="203" t="s">
        <v>16330</v>
      </c>
      <c r="D1210" s="203" t="s">
        <v>16331</v>
      </c>
      <c r="E1210" s="203" t="s">
        <v>16332</v>
      </c>
      <c r="F1210" s="203" t="s">
        <v>9451</v>
      </c>
      <c r="G1210" s="203" t="s">
        <v>16332</v>
      </c>
      <c r="H1210" s="203" t="s">
        <v>16333</v>
      </c>
      <c r="I1210" s="203" t="s">
        <v>9739</v>
      </c>
      <c r="J1210" s="203" t="s">
        <v>16334</v>
      </c>
      <c r="K1210" s="84"/>
      <c r="L1210" s="84"/>
      <c r="M1210" s="84">
        <v>45618</v>
      </c>
      <c r="N1210" s="203" t="s">
        <v>16335</v>
      </c>
      <c r="O1210" s="86">
        <v>11500000</v>
      </c>
      <c r="P1210" s="203" t="s">
        <v>16336</v>
      </c>
      <c r="Q1210" s="203" t="s">
        <v>16334</v>
      </c>
      <c r="R1210" s="84">
        <v>45526</v>
      </c>
      <c r="S1210" s="84">
        <v>45526</v>
      </c>
      <c r="T1210" s="84"/>
      <c r="U1210" s="84"/>
      <c r="V1210" s="84"/>
      <c r="W1210" s="203" t="s">
        <v>9457</v>
      </c>
    </row>
    <row r="1211" spans="1:23" x14ac:dyDescent="0.3">
      <c r="A1211" s="203" t="s">
        <v>3058</v>
      </c>
      <c r="B1211" s="203" t="s">
        <v>1245</v>
      </c>
      <c r="C1211" s="203" t="s">
        <v>16452</v>
      </c>
      <c r="D1211" s="203" t="s">
        <v>9471</v>
      </c>
      <c r="E1211" s="203" t="s">
        <v>12497</v>
      </c>
      <c r="F1211" s="203" t="s">
        <v>9451</v>
      </c>
      <c r="G1211" s="203"/>
      <c r="H1211" s="203"/>
      <c r="I1211" s="203"/>
      <c r="J1211" s="203"/>
      <c r="K1211" s="84"/>
      <c r="L1211" s="84"/>
      <c r="M1211" s="84"/>
      <c r="N1211" s="203"/>
      <c r="O1211" s="86"/>
      <c r="P1211" s="203"/>
      <c r="Q1211" s="203"/>
      <c r="R1211" s="84">
        <v>45516</v>
      </c>
      <c r="S1211" s="84">
        <v>45516</v>
      </c>
      <c r="T1211" s="84">
        <v>45538</v>
      </c>
      <c r="U1211" s="84">
        <v>45538</v>
      </c>
      <c r="V1211" s="84">
        <v>45538</v>
      </c>
      <c r="W1211" s="203" t="s">
        <v>9723</v>
      </c>
    </row>
    <row r="1212" spans="1:23" x14ac:dyDescent="0.3">
      <c r="A1212" s="203" t="s">
        <v>3737</v>
      </c>
      <c r="B1212" s="203" t="s">
        <v>1245</v>
      </c>
      <c r="C1212" s="203" t="s">
        <v>16452</v>
      </c>
      <c r="D1212" s="203" t="s">
        <v>9471</v>
      </c>
      <c r="E1212" s="203" t="s">
        <v>12497</v>
      </c>
      <c r="F1212" s="203" t="s">
        <v>9451</v>
      </c>
      <c r="G1212" s="203"/>
      <c r="H1212" s="203"/>
      <c r="I1212" s="203"/>
      <c r="J1212" s="203"/>
      <c r="K1212" s="84"/>
      <c r="L1212" s="84"/>
      <c r="M1212" s="84"/>
      <c r="N1212" s="203"/>
      <c r="O1212" s="86"/>
      <c r="P1212" s="203"/>
      <c r="Q1212" s="203"/>
      <c r="R1212" s="84">
        <v>45516</v>
      </c>
      <c r="S1212" s="84">
        <v>45516</v>
      </c>
      <c r="T1212" s="84">
        <v>45538</v>
      </c>
      <c r="U1212" s="84">
        <v>45538</v>
      </c>
      <c r="V1212" s="84">
        <v>45538</v>
      </c>
      <c r="W1212" s="203" t="s">
        <v>9723</v>
      </c>
    </row>
    <row r="1213" spans="1:23" x14ac:dyDescent="0.3">
      <c r="A1213" s="203" t="s">
        <v>4586</v>
      </c>
      <c r="B1213" s="203" t="s">
        <v>1245</v>
      </c>
      <c r="C1213" s="203" t="s">
        <v>16452</v>
      </c>
      <c r="D1213" s="203" t="s">
        <v>9471</v>
      </c>
      <c r="E1213" s="203" t="s">
        <v>12497</v>
      </c>
      <c r="F1213" s="203" t="s">
        <v>9451</v>
      </c>
      <c r="G1213" s="203"/>
      <c r="H1213" s="203"/>
      <c r="I1213" s="203"/>
      <c r="J1213" s="203"/>
      <c r="K1213" s="84"/>
      <c r="L1213" s="84"/>
      <c r="M1213" s="84"/>
      <c r="N1213" s="203"/>
      <c r="O1213" s="86"/>
      <c r="P1213" s="203"/>
      <c r="Q1213" s="203"/>
      <c r="R1213" s="84">
        <v>45516</v>
      </c>
      <c r="S1213" s="84">
        <v>45516</v>
      </c>
      <c r="T1213" s="84">
        <v>45538</v>
      </c>
      <c r="U1213" s="84">
        <v>45538</v>
      </c>
      <c r="V1213" s="84">
        <v>45538</v>
      </c>
      <c r="W1213" s="203" t="s">
        <v>9723</v>
      </c>
    </row>
    <row r="1214" spans="1:23" x14ac:dyDescent="0.3">
      <c r="A1214" s="203" t="s">
        <v>3226</v>
      </c>
      <c r="B1214" s="203" t="s">
        <v>1245</v>
      </c>
      <c r="C1214" s="203" t="s">
        <v>16452</v>
      </c>
      <c r="D1214" s="203" t="s">
        <v>9471</v>
      </c>
      <c r="E1214" s="203" t="s">
        <v>12497</v>
      </c>
      <c r="F1214" s="203" t="s">
        <v>9451</v>
      </c>
      <c r="G1214" s="203"/>
      <c r="H1214" s="203"/>
      <c r="I1214" s="203"/>
      <c r="J1214" s="203"/>
      <c r="K1214" s="84"/>
      <c r="L1214" s="84"/>
      <c r="M1214" s="84"/>
      <c r="N1214" s="203"/>
      <c r="O1214" s="86"/>
      <c r="P1214" s="203"/>
      <c r="Q1214" s="203"/>
      <c r="R1214" s="84">
        <v>45516</v>
      </c>
      <c r="S1214" s="84">
        <v>45516</v>
      </c>
      <c r="T1214" s="84">
        <v>45538</v>
      </c>
      <c r="U1214" s="84">
        <v>45538</v>
      </c>
      <c r="V1214" s="84">
        <v>45538</v>
      </c>
      <c r="W1214" s="203" t="s">
        <v>9723</v>
      </c>
    </row>
    <row r="1215" spans="1:23" x14ac:dyDescent="0.3">
      <c r="A1215" s="203" t="s">
        <v>3699</v>
      </c>
      <c r="B1215" s="203" t="s">
        <v>1245</v>
      </c>
      <c r="C1215" s="203" t="s">
        <v>16452</v>
      </c>
      <c r="D1215" s="203" t="s">
        <v>9471</v>
      </c>
      <c r="E1215" s="203" t="s">
        <v>12497</v>
      </c>
      <c r="F1215" s="203" t="s">
        <v>9451</v>
      </c>
      <c r="G1215" s="203"/>
      <c r="H1215" s="203"/>
      <c r="I1215" s="203"/>
      <c r="J1215" s="203"/>
      <c r="K1215" s="84"/>
      <c r="L1215" s="84"/>
      <c r="M1215" s="84"/>
      <c r="N1215" s="203"/>
      <c r="O1215" s="86"/>
      <c r="P1215" s="203"/>
      <c r="Q1215" s="203"/>
      <c r="R1215" s="84">
        <v>45516</v>
      </c>
      <c r="S1215" s="84">
        <v>45516</v>
      </c>
      <c r="T1215" s="84">
        <v>45538</v>
      </c>
      <c r="U1215" s="84">
        <v>45538</v>
      </c>
      <c r="V1215" s="84">
        <v>45538</v>
      </c>
      <c r="W1215" s="203" t="s">
        <v>9723</v>
      </c>
    </row>
    <row r="1216" spans="1:23" x14ac:dyDescent="0.3">
      <c r="A1216" s="203" t="s">
        <v>4207</v>
      </c>
      <c r="B1216" s="203" t="s">
        <v>1245</v>
      </c>
      <c r="C1216" s="203" t="s">
        <v>16452</v>
      </c>
      <c r="D1216" s="203" t="s">
        <v>9471</v>
      </c>
      <c r="E1216" s="203" t="s">
        <v>12497</v>
      </c>
      <c r="F1216" s="203" t="s">
        <v>9451</v>
      </c>
      <c r="G1216" s="203"/>
      <c r="H1216" s="203"/>
      <c r="I1216" s="203"/>
      <c r="J1216" s="203"/>
      <c r="K1216" s="84"/>
      <c r="L1216" s="84"/>
      <c r="M1216" s="84"/>
      <c r="N1216" s="203"/>
      <c r="O1216" s="86"/>
      <c r="P1216" s="203"/>
      <c r="Q1216" s="203"/>
      <c r="R1216" s="84">
        <v>45516</v>
      </c>
      <c r="S1216" s="84">
        <v>45516</v>
      </c>
      <c r="T1216" s="84">
        <v>45538</v>
      </c>
      <c r="U1216" s="84">
        <v>45538</v>
      </c>
      <c r="V1216" s="84">
        <v>45538</v>
      </c>
      <c r="W1216" s="203" t="s">
        <v>9723</v>
      </c>
    </row>
    <row r="1217" spans="1:23" x14ac:dyDescent="0.3">
      <c r="A1217" s="203" t="s">
        <v>3233</v>
      </c>
      <c r="B1217" s="203" t="s">
        <v>1245</v>
      </c>
      <c r="C1217" s="203" t="s">
        <v>16452</v>
      </c>
      <c r="D1217" s="203" t="s">
        <v>9471</v>
      </c>
      <c r="E1217" s="203" t="s">
        <v>12497</v>
      </c>
      <c r="F1217" s="203" t="s">
        <v>9451</v>
      </c>
      <c r="G1217" s="203"/>
      <c r="H1217" s="203"/>
      <c r="I1217" s="203"/>
      <c r="J1217" s="203"/>
      <c r="K1217" s="84"/>
      <c r="L1217" s="84"/>
      <c r="M1217" s="84"/>
      <c r="N1217" s="203"/>
      <c r="O1217" s="86"/>
      <c r="P1217" s="203"/>
      <c r="Q1217" s="203"/>
      <c r="R1217" s="84">
        <v>45516</v>
      </c>
      <c r="S1217" s="84">
        <v>45516</v>
      </c>
      <c r="T1217" s="84">
        <v>45538</v>
      </c>
      <c r="U1217" s="84">
        <v>45538</v>
      </c>
      <c r="V1217" s="84">
        <v>45538</v>
      </c>
      <c r="W1217" s="203" t="s">
        <v>9723</v>
      </c>
    </row>
    <row r="1218" spans="1:23" x14ac:dyDescent="0.3">
      <c r="A1218" s="203" t="s">
        <v>5032</v>
      </c>
      <c r="B1218" s="203" t="s">
        <v>1245</v>
      </c>
      <c r="C1218" s="203" t="s">
        <v>16452</v>
      </c>
      <c r="D1218" s="203" t="s">
        <v>9471</v>
      </c>
      <c r="E1218" s="203" t="s">
        <v>12497</v>
      </c>
      <c r="F1218" s="203" t="s">
        <v>9451</v>
      </c>
      <c r="G1218" s="203"/>
      <c r="H1218" s="203"/>
      <c r="I1218" s="203"/>
      <c r="J1218" s="203"/>
      <c r="K1218" s="84"/>
      <c r="L1218" s="84"/>
      <c r="M1218" s="84"/>
      <c r="N1218" s="203"/>
      <c r="O1218" s="86"/>
      <c r="P1218" s="203"/>
      <c r="Q1218" s="203"/>
      <c r="R1218" s="84">
        <v>45516</v>
      </c>
      <c r="S1218" s="84">
        <v>45516</v>
      </c>
      <c r="T1218" s="84">
        <v>45538</v>
      </c>
      <c r="U1218" s="84">
        <v>45538</v>
      </c>
      <c r="V1218" s="84">
        <v>45538</v>
      </c>
      <c r="W1218" s="203" t="s">
        <v>9723</v>
      </c>
    </row>
    <row r="1219" spans="1:23" x14ac:dyDescent="0.3">
      <c r="A1219" s="203" t="s">
        <v>5600</v>
      </c>
      <c r="B1219" s="203" t="s">
        <v>1245</v>
      </c>
      <c r="C1219" s="203" t="s">
        <v>16452</v>
      </c>
      <c r="D1219" s="203" t="s">
        <v>9471</v>
      </c>
      <c r="E1219" s="203" t="s">
        <v>12497</v>
      </c>
      <c r="F1219" s="203" t="s">
        <v>9451</v>
      </c>
      <c r="G1219" s="203"/>
      <c r="H1219" s="203"/>
      <c r="I1219" s="203"/>
      <c r="J1219" s="203"/>
      <c r="K1219" s="84"/>
      <c r="L1219" s="84"/>
      <c r="M1219" s="84"/>
      <c r="N1219" s="203"/>
      <c r="O1219" s="86"/>
      <c r="P1219" s="203"/>
      <c r="Q1219" s="203"/>
      <c r="R1219" s="84">
        <v>45516</v>
      </c>
      <c r="S1219" s="84">
        <v>45516</v>
      </c>
      <c r="T1219" s="84">
        <v>45538</v>
      </c>
      <c r="U1219" s="84">
        <v>45538</v>
      </c>
      <c r="V1219" s="84">
        <v>45538</v>
      </c>
      <c r="W1219" s="203" t="s">
        <v>9723</v>
      </c>
    </row>
    <row r="1220" spans="1:23" x14ac:dyDescent="0.3">
      <c r="A1220" s="203" t="s">
        <v>1561</v>
      </c>
      <c r="B1220" s="203" t="s">
        <v>1246</v>
      </c>
      <c r="C1220" s="203" t="s">
        <v>16453</v>
      </c>
      <c r="D1220" s="203" t="s">
        <v>9471</v>
      </c>
      <c r="E1220" s="203" t="s">
        <v>16454</v>
      </c>
      <c r="F1220" s="203" t="s">
        <v>9451</v>
      </c>
      <c r="G1220" s="203"/>
      <c r="H1220" s="203"/>
      <c r="I1220" s="203"/>
      <c r="J1220" s="203"/>
      <c r="K1220" s="84"/>
      <c r="L1220" s="84"/>
      <c r="M1220" s="84"/>
      <c r="N1220" s="203"/>
      <c r="O1220" s="86"/>
      <c r="P1220" s="203"/>
      <c r="Q1220" s="203"/>
      <c r="R1220" s="84">
        <v>45877</v>
      </c>
      <c r="S1220" s="84">
        <v>45877</v>
      </c>
      <c r="T1220" s="84">
        <v>45894</v>
      </c>
      <c r="U1220" s="84">
        <v>45894</v>
      </c>
      <c r="V1220" s="84">
        <v>45894</v>
      </c>
      <c r="W1220" s="203" t="s">
        <v>9723</v>
      </c>
    </row>
    <row r="1221" spans="1:23" x14ac:dyDescent="0.3">
      <c r="A1221" s="203" t="s">
        <v>1572</v>
      </c>
      <c r="B1221" s="203" t="s">
        <v>1246</v>
      </c>
      <c r="C1221" s="203" t="s">
        <v>16339</v>
      </c>
      <c r="D1221" s="203" t="s">
        <v>16340</v>
      </c>
      <c r="E1221" s="203" t="s">
        <v>16341</v>
      </c>
      <c r="F1221" s="203" t="s">
        <v>9451</v>
      </c>
      <c r="G1221" s="203" t="s">
        <v>16341</v>
      </c>
      <c r="H1221" s="203" t="s">
        <v>16342</v>
      </c>
      <c r="I1221" s="203" t="s">
        <v>9453</v>
      </c>
      <c r="J1221" s="203" t="s">
        <v>16343</v>
      </c>
      <c r="K1221" s="84">
        <v>45953</v>
      </c>
      <c r="L1221" s="84">
        <v>45954</v>
      </c>
      <c r="M1221" s="84">
        <v>46022</v>
      </c>
      <c r="N1221" s="203" t="s">
        <v>14833</v>
      </c>
      <c r="O1221" s="86">
        <v>8122109</v>
      </c>
      <c r="P1221" s="203" t="s">
        <v>16344</v>
      </c>
      <c r="Q1221" s="203" t="s">
        <v>16343</v>
      </c>
      <c r="R1221" s="84">
        <v>45951</v>
      </c>
      <c r="S1221" s="84">
        <v>45951</v>
      </c>
      <c r="T1221" s="84"/>
      <c r="U1221" s="84"/>
      <c r="V1221" s="84"/>
      <c r="W1221" s="203" t="s">
        <v>9457</v>
      </c>
    </row>
    <row r="1222" spans="1:23" x14ac:dyDescent="0.3">
      <c r="A1222" s="203" t="s">
        <v>1730</v>
      </c>
      <c r="B1222" s="203" t="s">
        <v>1246</v>
      </c>
      <c r="C1222" s="203" t="s">
        <v>16461</v>
      </c>
      <c r="D1222" s="203" t="s">
        <v>16462</v>
      </c>
      <c r="E1222" s="203" t="s">
        <v>16463</v>
      </c>
      <c r="F1222" s="203" t="s">
        <v>9451</v>
      </c>
      <c r="G1222" s="203" t="s">
        <v>16463</v>
      </c>
      <c r="H1222" s="203" t="s">
        <v>16464</v>
      </c>
      <c r="I1222" s="203" t="s">
        <v>9453</v>
      </c>
      <c r="J1222" s="203" t="s">
        <v>16465</v>
      </c>
      <c r="K1222" s="84">
        <v>45818</v>
      </c>
      <c r="L1222" s="84">
        <v>45819</v>
      </c>
      <c r="M1222" s="84">
        <v>45940</v>
      </c>
      <c r="N1222" s="203" t="s">
        <v>16466</v>
      </c>
      <c r="O1222" s="86">
        <v>15600000</v>
      </c>
      <c r="P1222" s="203" t="s">
        <v>16467</v>
      </c>
      <c r="Q1222" s="203" t="s">
        <v>16465</v>
      </c>
      <c r="R1222" s="84">
        <v>45818</v>
      </c>
      <c r="S1222" s="84">
        <v>45818</v>
      </c>
      <c r="T1222" s="84"/>
      <c r="U1222" s="84"/>
      <c r="V1222" s="84"/>
      <c r="W1222" s="203" t="s">
        <v>9457</v>
      </c>
    </row>
    <row r="1223" spans="1:23" x14ac:dyDescent="0.3">
      <c r="A1223" s="203" t="s">
        <v>1665</v>
      </c>
      <c r="B1223" s="203" t="s">
        <v>1247</v>
      </c>
      <c r="C1223" s="203" t="s">
        <v>16352</v>
      </c>
      <c r="D1223" s="203" t="s">
        <v>16353</v>
      </c>
      <c r="E1223" s="203" t="s">
        <v>16354</v>
      </c>
      <c r="F1223" s="203" t="s">
        <v>9451</v>
      </c>
      <c r="G1223" s="203" t="s">
        <v>16354</v>
      </c>
      <c r="H1223" s="203" t="s">
        <v>16355</v>
      </c>
      <c r="I1223" s="203" t="s">
        <v>9453</v>
      </c>
      <c r="J1223" s="203" t="s">
        <v>16356</v>
      </c>
      <c r="K1223" s="84">
        <v>46050</v>
      </c>
      <c r="L1223" s="84">
        <v>46051</v>
      </c>
      <c r="M1223" s="84">
        <v>46140</v>
      </c>
      <c r="N1223" s="203" t="s">
        <v>16357</v>
      </c>
      <c r="O1223" s="86">
        <v>12000000</v>
      </c>
      <c r="P1223" s="203" t="s">
        <v>16358</v>
      </c>
      <c r="Q1223" s="203" t="s">
        <v>16359</v>
      </c>
      <c r="R1223" s="84">
        <v>46049</v>
      </c>
      <c r="S1223" s="84">
        <v>46049</v>
      </c>
      <c r="T1223" s="84"/>
      <c r="U1223" s="84"/>
      <c r="V1223" s="84"/>
      <c r="W1223" s="203" t="s">
        <v>9457</v>
      </c>
    </row>
    <row r="1224" spans="1:23" x14ac:dyDescent="0.3">
      <c r="A1224" s="203" t="s">
        <v>1476</v>
      </c>
      <c r="B1224" s="203" t="s">
        <v>1246</v>
      </c>
      <c r="C1224" s="203" t="s">
        <v>17825</v>
      </c>
      <c r="D1224" s="203" t="s">
        <v>17826</v>
      </c>
      <c r="E1224" s="203" t="s">
        <v>17827</v>
      </c>
      <c r="F1224" s="203" t="s">
        <v>9451</v>
      </c>
      <c r="G1224" s="203" t="s">
        <v>17827</v>
      </c>
      <c r="H1224" s="203" t="s">
        <v>17828</v>
      </c>
      <c r="I1224" s="203" t="s">
        <v>9462</v>
      </c>
      <c r="J1224" s="203" t="s">
        <v>17829</v>
      </c>
      <c r="K1224" s="84">
        <v>45902</v>
      </c>
      <c r="L1224" s="84">
        <v>45903</v>
      </c>
      <c r="M1224" s="84">
        <v>46022</v>
      </c>
      <c r="N1224" s="203" t="s">
        <v>17830</v>
      </c>
      <c r="O1224" s="86">
        <v>10562964</v>
      </c>
      <c r="P1224" s="203" t="s">
        <v>17831</v>
      </c>
      <c r="Q1224" s="203" t="s">
        <v>17829</v>
      </c>
      <c r="R1224" s="84">
        <v>45901</v>
      </c>
      <c r="S1224" s="84">
        <v>45901</v>
      </c>
      <c r="T1224" s="84"/>
      <c r="U1224" s="84"/>
      <c r="V1224" s="84"/>
      <c r="W1224" s="203" t="s">
        <v>9457</v>
      </c>
    </row>
    <row r="1225" spans="1:23" x14ac:dyDescent="0.3">
      <c r="A1225" s="203" t="s">
        <v>1572</v>
      </c>
      <c r="B1225" s="203" t="s">
        <v>1246</v>
      </c>
      <c r="C1225" s="203" t="s">
        <v>16482</v>
      </c>
      <c r="D1225" s="203" t="s">
        <v>16483</v>
      </c>
      <c r="E1225" s="203" t="s">
        <v>16484</v>
      </c>
      <c r="F1225" s="203" t="s">
        <v>9451</v>
      </c>
      <c r="G1225" s="203" t="s">
        <v>16484</v>
      </c>
      <c r="H1225" s="203" t="s">
        <v>16485</v>
      </c>
      <c r="I1225" s="203" t="s">
        <v>9453</v>
      </c>
      <c r="J1225" s="203" t="s">
        <v>16486</v>
      </c>
      <c r="K1225" s="84">
        <v>45922</v>
      </c>
      <c r="L1225" s="84">
        <v>45923</v>
      </c>
      <c r="M1225" s="84">
        <v>46013</v>
      </c>
      <c r="N1225" s="203" t="s">
        <v>16487</v>
      </c>
      <c r="O1225" s="86">
        <v>7922223</v>
      </c>
      <c r="P1225" s="203" t="s">
        <v>16488</v>
      </c>
      <c r="Q1225" s="203" t="s">
        <v>16486</v>
      </c>
      <c r="R1225" s="84">
        <v>45918</v>
      </c>
      <c r="S1225" s="84">
        <v>45918</v>
      </c>
      <c r="T1225" s="84"/>
      <c r="U1225" s="84"/>
      <c r="V1225" s="84"/>
      <c r="W1225" s="203" t="s">
        <v>9457</v>
      </c>
    </row>
    <row r="1226" spans="1:23" x14ac:dyDescent="0.3">
      <c r="A1226" s="203" t="s">
        <v>3215</v>
      </c>
      <c r="B1226" s="203" t="s">
        <v>1245</v>
      </c>
      <c r="C1226" s="203" t="s">
        <v>16366</v>
      </c>
      <c r="D1226" s="203" t="s">
        <v>16367</v>
      </c>
      <c r="E1226" s="203" t="s">
        <v>16368</v>
      </c>
      <c r="F1226" s="203" t="s">
        <v>9451</v>
      </c>
      <c r="G1226" s="203" t="s">
        <v>16368</v>
      </c>
      <c r="H1226" s="203" t="s">
        <v>16369</v>
      </c>
      <c r="I1226" s="203" t="s">
        <v>9453</v>
      </c>
      <c r="J1226" s="203" t="s">
        <v>15783</v>
      </c>
      <c r="K1226" s="84">
        <v>45443</v>
      </c>
      <c r="L1226" s="84">
        <v>45443</v>
      </c>
      <c r="M1226" s="84">
        <v>45656</v>
      </c>
      <c r="N1226" s="203" t="s">
        <v>16370</v>
      </c>
      <c r="O1226" s="86">
        <v>20300000</v>
      </c>
      <c r="P1226" s="203" t="s">
        <v>16371</v>
      </c>
      <c r="Q1226" s="203" t="s">
        <v>15783</v>
      </c>
      <c r="R1226" s="84">
        <v>45442</v>
      </c>
      <c r="S1226" s="84">
        <v>45442</v>
      </c>
      <c r="T1226" s="84"/>
      <c r="U1226" s="84"/>
      <c r="V1226" s="84"/>
      <c r="W1226" s="203" t="s">
        <v>9457</v>
      </c>
    </row>
    <row r="1227" spans="1:23" x14ac:dyDescent="0.3">
      <c r="A1227" s="203" t="s">
        <v>1505</v>
      </c>
      <c r="B1227" s="203" t="s">
        <v>1246</v>
      </c>
      <c r="C1227" s="203" t="s">
        <v>16386</v>
      </c>
      <c r="D1227" s="203" t="s">
        <v>16387</v>
      </c>
      <c r="E1227" s="203" t="s">
        <v>16388</v>
      </c>
      <c r="F1227" s="203" t="s">
        <v>9451</v>
      </c>
      <c r="G1227" s="203" t="s">
        <v>16388</v>
      </c>
      <c r="H1227" s="203" t="s">
        <v>16389</v>
      </c>
      <c r="I1227" s="203" t="s">
        <v>9504</v>
      </c>
      <c r="J1227" s="203" t="s">
        <v>16390</v>
      </c>
      <c r="K1227" s="84">
        <v>45730</v>
      </c>
      <c r="L1227" s="84">
        <v>45733</v>
      </c>
      <c r="M1227" s="84">
        <v>46008</v>
      </c>
      <c r="N1227" s="203" t="s">
        <v>16391</v>
      </c>
      <c r="O1227" s="86">
        <v>35877573</v>
      </c>
      <c r="P1227" s="203" t="s">
        <v>16392</v>
      </c>
      <c r="Q1227" s="203" t="s">
        <v>16390</v>
      </c>
      <c r="R1227" s="84">
        <v>45727</v>
      </c>
      <c r="S1227" s="84">
        <v>45727</v>
      </c>
      <c r="T1227" s="84"/>
      <c r="U1227" s="84"/>
      <c r="V1227" s="84"/>
      <c r="W1227" s="203" t="s">
        <v>9457</v>
      </c>
    </row>
    <row r="1228" spans="1:23" x14ac:dyDescent="0.3">
      <c r="A1228" s="203" t="s">
        <v>1433</v>
      </c>
      <c r="B1228" s="203" t="s">
        <v>1246</v>
      </c>
      <c r="C1228" s="203" t="s">
        <v>16516</v>
      </c>
      <c r="D1228" s="203" t="s">
        <v>16517</v>
      </c>
      <c r="E1228" s="203" t="s">
        <v>16518</v>
      </c>
      <c r="F1228" s="203" t="s">
        <v>9451</v>
      </c>
      <c r="G1228" s="203" t="s">
        <v>16518</v>
      </c>
      <c r="H1228" s="203" t="s">
        <v>16519</v>
      </c>
      <c r="I1228" s="203" t="s">
        <v>9462</v>
      </c>
      <c r="J1228" s="203" t="s">
        <v>16520</v>
      </c>
      <c r="K1228" s="84">
        <v>45851</v>
      </c>
      <c r="L1228" s="84">
        <v>45852</v>
      </c>
      <c r="M1228" s="84">
        <v>45936</v>
      </c>
      <c r="N1228" s="203" t="s">
        <v>12042</v>
      </c>
      <c r="O1228" s="86">
        <v>11161911</v>
      </c>
      <c r="P1228" s="203" t="s">
        <v>16521</v>
      </c>
      <c r="Q1228" s="203" t="s">
        <v>16520</v>
      </c>
      <c r="R1228" s="84">
        <v>45848</v>
      </c>
      <c r="S1228" s="84">
        <v>45848</v>
      </c>
      <c r="T1228" s="84"/>
      <c r="U1228" s="84"/>
      <c r="V1228" s="84"/>
      <c r="W1228" s="203" t="s">
        <v>9457</v>
      </c>
    </row>
    <row r="1229" spans="1:23" x14ac:dyDescent="0.3">
      <c r="A1229" s="203" t="s">
        <v>1605</v>
      </c>
      <c r="B1229" s="203" t="s">
        <v>1247</v>
      </c>
      <c r="C1229" s="203" t="s">
        <v>16426</v>
      </c>
      <c r="D1229" s="203" t="s">
        <v>16427</v>
      </c>
      <c r="E1229" s="203" t="s">
        <v>16428</v>
      </c>
      <c r="F1229" s="203" t="s">
        <v>9451</v>
      </c>
      <c r="G1229" s="203" t="s">
        <v>16428</v>
      </c>
      <c r="H1229" s="203" t="s">
        <v>16429</v>
      </c>
      <c r="I1229" s="203" t="s">
        <v>9453</v>
      </c>
      <c r="J1229" s="203" t="s">
        <v>16430</v>
      </c>
      <c r="K1229" s="84">
        <v>46048</v>
      </c>
      <c r="L1229" s="84">
        <v>46049</v>
      </c>
      <c r="M1229" s="84">
        <v>46229</v>
      </c>
      <c r="N1229" s="203" t="s">
        <v>11041</v>
      </c>
      <c r="O1229" s="86">
        <v>31960242</v>
      </c>
      <c r="P1229" s="203" t="s">
        <v>16431</v>
      </c>
      <c r="Q1229" s="203" t="s">
        <v>16430</v>
      </c>
      <c r="R1229" s="84">
        <v>46048</v>
      </c>
      <c r="S1229" s="84">
        <v>46048</v>
      </c>
      <c r="T1229" s="84"/>
      <c r="U1229" s="84"/>
      <c r="V1229" s="84"/>
      <c r="W1229" s="203" t="s">
        <v>9457</v>
      </c>
    </row>
    <row r="1230" spans="1:23" x14ac:dyDescent="0.3">
      <c r="A1230" s="203" t="s">
        <v>1572</v>
      </c>
      <c r="B1230" s="203" t="s">
        <v>1246</v>
      </c>
      <c r="C1230" s="203" t="s">
        <v>16534</v>
      </c>
      <c r="D1230" s="203" t="s">
        <v>16535</v>
      </c>
      <c r="E1230" s="203" t="s">
        <v>16536</v>
      </c>
      <c r="F1230" s="203" t="s">
        <v>9451</v>
      </c>
      <c r="G1230" s="203" t="s">
        <v>16536</v>
      </c>
      <c r="H1230" s="203" t="s">
        <v>16537</v>
      </c>
      <c r="I1230" s="203" t="s">
        <v>9504</v>
      </c>
      <c r="J1230" s="203" t="s">
        <v>16538</v>
      </c>
      <c r="K1230" s="84">
        <v>45911</v>
      </c>
      <c r="L1230" s="84">
        <v>45911</v>
      </c>
      <c r="M1230" s="84">
        <v>46016</v>
      </c>
      <c r="N1230" s="203" t="s">
        <v>16539</v>
      </c>
      <c r="O1230" s="86">
        <v>13650000</v>
      </c>
      <c r="P1230" s="203" t="s">
        <v>16540</v>
      </c>
      <c r="Q1230" s="203" t="s">
        <v>16538</v>
      </c>
      <c r="R1230" s="84">
        <v>45910</v>
      </c>
      <c r="S1230" s="84">
        <v>45910</v>
      </c>
      <c r="T1230" s="84"/>
      <c r="U1230" s="84"/>
      <c r="V1230" s="84"/>
      <c r="W1230" s="203" t="s">
        <v>9457</v>
      </c>
    </row>
    <row r="1231" spans="1:23" x14ac:dyDescent="0.3">
      <c r="A1231" s="203" t="s">
        <v>1476</v>
      </c>
      <c r="B1231" s="203" t="s">
        <v>1246</v>
      </c>
      <c r="C1231" s="203" t="s">
        <v>16547</v>
      </c>
      <c r="D1231" s="203" t="s">
        <v>16548</v>
      </c>
      <c r="E1231" s="203" t="s">
        <v>16549</v>
      </c>
      <c r="F1231" s="203" t="s">
        <v>9451</v>
      </c>
      <c r="G1231" s="203" t="s">
        <v>16549</v>
      </c>
      <c r="H1231" s="203" t="s">
        <v>16550</v>
      </c>
      <c r="I1231" s="203" t="s">
        <v>9462</v>
      </c>
      <c r="J1231" s="203" t="s">
        <v>16551</v>
      </c>
      <c r="K1231" s="84">
        <v>45900</v>
      </c>
      <c r="L1231" s="84">
        <v>45901</v>
      </c>
      <c r="M1231" s="84">
        <v>46022</v>
      </c>
      <c r="N1231" s="203" t="s">
        <v>16552</v>
      </c>
      <c r="O1231" s="86">
        <v>15945588</v>
      </c>
      <c r="P1231" s="203" t="s">
        <v>16553</v>
      </c>
      <c r="Q1231" s="203" t="s">
        <v>16551</v>
      </c>
      <c r="R1231" s="84">
        <v>45898</v>
      </c>
      <c r="S1231" s="84">
        <v>45898</v>
      </c>
      <c r="T1231" s="84"/>
      <c r="U1231" s="84"/>
      <c r="V1231" s="84"/>
      <c r="W1231" s="203" t="s">
        <v>9457</v>
      </c>
    </row>
    <row r="1232" spans="1:23" x14ac:dyDescent="0.3">
      <c r="A1232" s="203" t="s">
        <v>1467</v>
      </c>
      <c r="B1232" s="203" t="s">
        <v>1247</v>
      </c>
      <c r="C1232" s="203" t="s">
        <v>16554</v>
      </c>
      <c r="D1232" s="203" t="s">
        <v>16555</v>
      </c>
      <c r="E1232" s="203" t="s">
        <v>16556</v>
      </c>
      <c r="F1232" s="203" t="s">
        <v>9451</v>
      </c>
      <c r="G1232" s="203" t="s">
        <v>16556</v>
      </c>
      <c r="H1232" s="203" t="s">
        <v>16557</v>
      </c>
      <c r="I1232" s="203" t="s">
        <v>9482</v>
      </c>
      <c r="J1232" s="203" t="s">
        <v>16558</v>
      </c>
      <c r="K1232" s="84">
        <v>46238</v>
      </c>
      <c r="L1232" s="84"/>
      <c r="M1232" s="84">
        <v>46385</v>
      </c>
      <c r="N1232" s="203" t="s">
        <v>14598</v>
      </c>
      <c r="O1232" s="86">
        <v>20751191</v>
      </c>
      <c r="P1232" s="203" t="s">
        <v>16559</v>
      </c>
      <c r="Q1232" s="203" t="s">
        <v>16558</v>
      </c>
      <c r="R1232" s="84">
        <v>46238</v>
      </c>
      <c r="S1232" s="84">
        <v>46238</v>
      </c>
      <c r="T1232" s="84"/>
      <c r="U1232" s="84"/>
      <c r="V1232" s="84"/>
      <c r="W1232" s="203" t="s">
        <v>9457</v>
      </c>
    </row>
    <row r="1233" spans="1:23" x14ac:dyDescent="0.3">
      <c r="A1233" s="203" t="s">
        <v>5454</v>
      </c>
      <c r="B1233" s="203" t="s">
        <v>1245</v>
      </c>
      <c r="C1233" s="203" t="s">
        <v>16566</v>
      </c>
      <c r="D1233" s="203" t="s">
        <v>16567</v>
      </c>
      <c r="E1233" s="203" t="s">
        <v>16568</v>
      </c>
      <c r="F1233" s="203" t="s">
        <v>9451</v>
      </c>
      <c r="G1233" s="203" t="s">
        <v>16568</v>
      </c>
      <c r="H1233" s="203" t="s">
        <v>16569</v>
      </c>
      <c r="I1233" s="203" t="s">
        <v>9453</v>
      </c>
      <c r="J1233" s="203" t="s">
        <v>16570</v>
      </c>
      <c r="K1233" s="84">
        <v>45565</v>
      </c>
      <c r="L1233" s="84">
        <v>45566</v>
      </c>
      <c r="M1233" s="84">
        <v>45655</v>
      </c>
      <c r="N1233" s="203" t="s">
        <v>12472</v>
      </c>
      <c r="O1233" s="86">
        <v>12000000</v>
      </c>
      <c r="P1233" s="203" t="s">
        <v>16571</v>
      </c>
      <c r="Q1233" s="203" t="s">
        <v>16570</v>
      </c>
      <c r="R1233" s="84">
        <v>45565</v>
      </c>
      <c r="S1233" s="84">
        <v>45565</v>
      </c>
      <c r="T1233" s="84"/>
      <c r="U1233" s="84"/>
      <c r="V1233" s="84"/>
      <c r="W1233" s="203" t="s">
        <v>9457</v>
      </c>
    </row>
    <row r="1234" spans="1:23" x14ac:dyDescent="0.3">
      <c r="A1234" s="203" t="s">
        <v>1605</v>
      </c>
      <c r="B1234" s="203" t="s">
        <v>1247</v>
      </c>
      <c r="C1234" s="203" t="s">
        <v>16455</v>
      </c>
      <c r="D1234" s="203" t="s">
        <v>16456</v>
      </c>
      <c r="E1234" s="203" t="s">
        <v>16457</v>
      </c>
      <c r="F1234" s="203" t="s">
        <v>9451</v>
      </c>
      <c r="G1234" s="203" t="s">
        <v>16457</v>
      </c>
      <c r="H1234" s="203" t="s">
        <v>16458</v>
      </c>
      <c r="I1234" s="203" t="s">
        <v>9453</v>
      </c>
      <c r="J1234" s="203" t="s">
        <v>16459</v>
      </c>
      <c r="K1234" s="84">
        <v>46228</v>
      </c>
      <c r="L1234" s="84">
        <v>46231</v>
      </c>
      <c r="M1234" s="84">
        <v>46383</v>
      </c>
      <c r="N1234" s="203" t="s">
        <v>14388</v>
      </c>
      <c r="O1234" s="86">
        <v>21466750</v>
      </c>
      <c r="P1234" s="203" t="s">
        <v>16460</v>
      </c>
      <c r="Q1234" s="203" t="s">
        <v>16459</v>
      </c>
      <c r="R1234" s="84">
        <v>46226</v>
      </c>
      <c r="S1234" s="84">
        <v>46226</v>
      </c>
      <c r="T1234" s="84"/>
      <c r="U1234" s="84"/>
      <c r="V1234" s="84"/>
      <c r="W1234" s="203" t="s">
        <v>9457</v>
      </c>
    </row>
    <row r="1235" spans="1:23" x14ac:dyDescent="0.3">
      <c r="A1235" s="203" t="s">
        <v>1572</v>
      </c>
      <c r="B1235" s="203" t="s">
        <v>1246</v>
      </c>
      <c r="C1235" s="203" t="s">
        <v>16468</v>
      </c>
      <c r="D1235" s="203" t="s">
        <v>16469</v>
      </c>
      <c r="E1235" s="203" t="s">
        <v>16470</v>
      </c>
      <c r="F1235" s="203" t="s">
        <v>9451</v>
      </c>
      <c r="G1235" s="203" t="s">
        <v>16470</v>
      </c>
      <c r="H1235" s="203" t="s">
        <v>16471</v>
      </c>
      <c r="I1235" s="203" t="s">
        <v>9453</v>
      </c>
      <c r="J1235" s="203" t="s">
        <v>16472</v>
      </c>
      <c r="K1235" s="84">
        <v>45911</v>
      </c>
      <c r="L1235" s="84">
        <v>45911</v>
      </c>
      <c r="M1235" s="84">
        <v>46001</v>
      </c>
      <c r="N1235" s="203" t="s">
        <v>16473</v>
      </c>
      <c r="O1235" s="86">
        <v>15000000</v>
      </c>
      <c r="P1235" s="203" t="s">
        <v>16474</v>
      </c>
      <c r="Q1235" s="203" t="s">
        <v>16472</v>
      </c>
      <c r="R1235" s="84">
        <v>45909</v>
      </c>
      <c r="S1235" s="84">
        <v>45909</v>
      </c>
      <c r="T1235" s="84"/>
      <c r="U1235" s="84"/>
      <c r="V1235" s="84"/>
      <c r="W1235" s="203" t="s">
        <v>9457</v>
      </c>
    </row>
    <row r="1236" spans="1:23" x14ac:dyDescent="0.3">
      <c r="A1236" s="203" t="s">
        <v>5454</v>
      </c>
      <c r="B1236" s="203" t="s">
        <v>1245</v>
      </c>
      <c r="C1236" s="203" t="s">
        <v>16475</v>
      </c>
      <c r="D1236" s="203" t="s">
        <v>16476</v>
      </c>
      <c r="E1236" s="203" t="s">
        <v>16477</v>
      </c>
      <c r="F1236" s="203" t="s">
        <v>9451</v>
      </c>
      <c r="G1236" s="203" t="s">
        <v>16477</v>
      </c>
      <c r="H1236" s="203" t="s">
        <v>16478</v>
      </c>
      <c r="I1236" s="203" t="s">
        <v>9453</v>
      </c>
      <c r="J1236" s="203" t="s">
        <v>16479</v>
      </c>
      <c r="K1236" s="84">
        <v>45544</v>
      </c>
      <c r="L1236" s="84">
        <v>45545</v>
      </c>
      <c r="M1236" s="84">
        <v>45635</v>
      </c>
      <c r="N1236" s="203" t="s">
        <v>16480</v>
      </c>
      <c r="O1236" s="86">
        <v>10500000</v>
      </c>
      <c r="P1236" s="203" t="s">
        <v>16481</v>
      </c>
      <c r="Q1236" s="203" t="s">
        <v>16479</v>
      </c>
      <c r="R1236" s="84">
        <v>45541</v>
      </c>
      <c r="S1236" s="84">
        <v>45541</v>
      </c>
      <c r="T1236" s="84"/>
      <c r="U1236" s="84"/>
      <c r="V1236" s="84"/>
      <c r="W1236" s="203" t="s">
        <v>9457</v>
      </c>
    </row>
    <row r="1237" spans="1:23" x14ac:dyDescent="0.3">
      <c r="A1237" s="203" t="s">
        <v>1467</v>
      </c>
      <c r="B1237" s="203" t="s">
        <v>1247</v>
      </c>
      <c r="C1237" s="203" t="s">
        <v>16489</v>
      </c>
      <c r="D1237" s="203" t="s">
        <v>16490</v>
      </c>
      <c r="E1237" s="203" t="s">
        <v>16491</v>
      </c>
      <c r="F1237" s="203" t="s">
        <v>9451</v>
      </c>
      <c r="G1237" s="203" t="s">
        <v>16491</v>
      </c>
      <c r="H1237" s="203" t="s">
        <v>16492</v>
      </c>
      <c r="I1237" s="203" t="s">
        <v>10289</v>
      </c>
      <c r="J1237" s="203" t="s">
        <v>16493</v>
      </c>
      <c r="K1237" s="84"/>
      <c r="L1237" s="84"/>
      <c r="M1237" s="84">
        <v>46231</v>
      </c>
      <c r="N1237" s="203" t="s">
        <v>13621</v>
      </c>
      <c r="O1237" s="86">
        <v>25760100</v>
      </c>
      <c r="P1237" s="203" t="s">
        <v>16494</v>
      </c>
      <c r="Q1237" s="203" t="s">
        <v>16493</v>
      </c>
      <c r="R1237" s="84">
        <v>46051</v>
      </c>
      <c r="S1237" s="84">
        <v>46051</v>
      </c>
      <c r="T1237" s="84"/>
      <c r="U1237" s="84"/>
      <c r="V1237" s="84"/>
      <c r="W1237" s="203" t="s">
        <v>9457</v>
      </c>
    </row>
    <row r="1238" spans="1:23" x14ac:dyDescent="0.3">
      <c r="A1238" s="203" t="s">
        <v>1666</v>
      </c>
      <c r="B1238" s="203" t="s">
        <v>1246</v>
      </c>
      <c r="C1238" s="203" t="s">
        <v>16599</v>
      </c>
      <c r="D1238" s="203" t="s">
        <v>9471</v>
      </c>
      <c r="E1238" s="203" t="s">
        <v>16600</v>
      </c>
      <c r="F1238" s="203" t="s">
        <v>9451</v>
      </c>
      <c r="G1238" s="203"/>
      <c r="H1238" s="203"/>
      <c r="I1238" s="203"/>
      <c r="J1238" s="203"/>
      <c r="K1238" s="84"/>
      <c r="L1238" s="84"/>
      <c r="M1238" s="84"/>
      <c r="N1238" s="203"/>
      <c r="O1238" s="86"/>
      <c r="P1238" s="203"/>
      <c r="Q1238" s="203"/>
      <c r="R1238" s="84">
        <v>45947</v>
      </c>
      <c r="S1238" s="84">
        <v>45947</v>
      </c>
      <c r="T1238" s="84">
        <v>45961</v>
      </c>
      <c r="U1238" s="84">
        <v>45961</v>
      </c>
      <c r="V1238" s="84">
        <v>45961</v>
      </c>
      <c r="W1238" s="203" t="s">
        <v>9723</v>
      </c>
    </row>
    <row r="1239" spans="1:23" x14ac:dyDescent="0.3">
      <c r="A1239" s="203" t="s">
        <v>1476</v>
      </c>
      <c r="B1239" s="203" t="s">
        <v>1246</v>
      </c>
      <c r="C1239" s="203" t="s">
        <v>16601</v>
      </c>
      <c r="D1239" s="203" t="s">
        <v>16602</v>
      </c>
      <c r="E1239" s="203" t="s">
        <v>16603</v>
      </c>
      <c r="F1239" s="203" t="s">
        <v>9451</v>
      </c>
      <c r="G1239" s="203" t="s">
        <v>16603</v>
      </c>
      <c r="H1239" s="203" t="s">
        <v>16604</v>
      </c>
      <c r="I1239" s="203" t="s">
        <v>9462</v>
      </c>
      <c r="J1239" s="203" t="s">
        <v>16605</v>
      </c>
      <c r="K1239" s="84">
        <v>45944</v>
      </c>
      <c r="L1239" s="84">
        <v>45951</v>
      </c>
      <c r="M1239" s="84">
        <v>46022</v>
      </c>
      <c r="N1239" s="203" t="s">
        <v>16606</v>
      </c>
      <c r="O1239" s="86">
        <v>13189000</v>
      </c>
      <c r="P1239" s="203" t="s">
        <v>16607</v>
      </c>
      <c r="Q1239" s="203" t="s">
        <v>16605</v>
      </c>
      <c r="R1239" s="84">
        <v>45940</v>
      </c>
      <c r="S1239" s="84">
        <v>45940</v>
      </c>
      <c r="T1239" s="84"/>
      <c r="U1239" s="84"/>
      <c r="V1239" s="84"/>
      <c r="W1239" s="203" t="s">
        <v>9457</v>
      </c>
    </row>
    <row r="1240" spans="1:23" x14ac:dyDescent="0.3">
      <c r="A1240" s="203" t="s">
        <v>1605</v>
      </c>
      <c r="B1240" s="203" t="s">
        <v>1247</v>
      </c>
      <c r="C1240" s="203" t="s">
        <v>16495</v>
      </c>
      <c r="D1240" s="203" t="s">
        <v>16496</v>
      </c>
      <c r="E1240" s="203" t="s">
        <v>16497</v>
      </c>
      <c r="F1240" s="203" t="s">
        <v>9451</v>
      </c>
      <c r="G1240" s="203" t="s">
        <v>16497</v>
      </c>
      <c r="H1240" s="203" t="s">
        <v>16498</v>
      </c>
      <c r="I1240" s="203" t="s">
        <v>9453</v>
      </c>
      <c r="J1240" s="203" t="s">
        <v>16499</v>
      </c>
      <c r="K1240" s="84">
        <v>46226</v>
      </c>
      <c r="L1240" s="84">
        <v>46227</v>
      </c>
      <c r="M1240" s="84">
        <v>46379</v>
      </c>
      <c r="N1240" s="203" t="s">
        <v>13555</v>
      </c>
      <c r="O1240" s="86">
        <v>26633535</v>
      </c>
      <c r="P1240" s="203" t="s">
        <v>16500</v>
      </c>
      <c r="Q1240" s="203" t="s">
        <v>16499</v>
      </c>
      <c r="R1240" s="84">
        <v>46225</v>
      </c>
      <c r="S1240" s="84">
        <v>46225</v>
      </c>
      <c r="T1240" s="84"/>
      <c r="U1240" s="84"/>
      <c r="V1240" s="84"/>
      <c r="W1240" s="203" t="s">
        <v>9457</v>
      </c>
    </row>
    <row r="1241" spans="1:23" x14ac:dyDescent="0.3">
      <c r="A1241" s="203" t="s">
        <v>4586</v>
      </c>
      <c r="B1241" s="203" t="s">
        <v>1245</v>
      </c>
      <c r="C1241" s="203" t="s">
        <v>16501</v>
      </c>
      <c r="D1241" s="203" t="s">
        <v>16502</v>
      </c>
      <c r="E1241" s="203" t="s">
        <v>16503</v>
      </c>
      <c r="F1241" s="203" t="s">
        <v>9451</v>
      </c>
      <c r="G1241" s="203" t="s">
        <v>16503</v>
      </c>
      <c r="H1241" s="203" t="s">
        <v>16504</v>
      </c>
      <c r="I1241" s="203" t="s">
        <v>9504</v>
      </c>
      <c r="J1241" s="203" t="s">
        <v>16505</v>
      </c>
      <c r="K1241" s="84">
        <v>45372</v>
      </c>
      <c r="L1241" s="84">
        <v>45383</v>
      </c>
      <c r="M1241" s="84">
        <v>45565</v>
      </c>
      <c r="N1241" s="203" t="s">
        <v>16506</v>
      </c>
      <c r="O1241" s="86">
        <v>19560876</v>
      </c>
      <c r="P1241" s="203" t="s">
        <v>16507</v>
      </c>
      <c r="Q1241" s="203" t="s">
        <v>16508</v>
      </c>
      <c r="R1241" s="84">
        <v>45371</v>
      </c>
      <c r="S1241" s="84">
        <v>45371</v>
      </c>
      <c r="T1241" s="84"/>
      <c r="U1241" s="84"/>
      <c r="V1241" s="84"/>
      <c r="W1241" s="203" t="s">
        <v>9457</v>
      </c>
    </row>
    <row r="1242" spans="1:23" x14ac:dyDescent="0.3">
      <c r="A1242" s="203" t="s">
        <v>1572</v>
      </c>
      <c r="B1242" s="203" t="s">
        <v>1246</v>
      </c>
      <c r="C1242" s="203" t="s">
        <v>16622</v>
      </c>
      <c r="D1242" s="203" t="s">
        <v>16623</v>
      </c>
      <c r="E1242" s="203" t="s">
        <v>16624</v>
      </c>
      <c r="F1242" s="203" t="s">
        <v>9451</v>
      </c>
      <c r="G1242" s="203" t="s">
        <v>16624</v>
      </c>
      <c r="H1242" s="203" t="s">
        <v>16625</v>
      </c>
      <c r="I1242" s="203" t="s">
        <v>9453</v>
      </c>
      <c r="J1242" s="203" t="s">
        <v>16626</v>
      </c>
      <c r="K1242" s="84">
        <v>45925</v>
      </c>
      <c r="L1242" s="84">
        <v>45925</v>
      </c>
      <c r="M1242" s="84">
        <v>46015</v>
      </c>
      <c r="N1242" s="203" t="s">
        <v>16627</v>
      </c>
      <c r="O1242" s="86">
        <v>12644421</v>
      </c>
      <c r="P1242" s="203" t="s">
        <v>16628</v>
      </c>
      <c r="Q1242" s="203" t="s">
        <v>16626</v>
      </c>
      <c r="R1242" s="84">
        <v>45924</v>
      </c>
      <c r="S1242" s="84">
        <v>45924</v>
      </c>
      <c r="T1242" s="84"/>
      <c r="U1242" s="84"/>
      <c r="V1242" s="84"/>
      <c r="W1242" s="203" t="s">
        <v>9457</v>
      </c>
    </row>
    <row r="1243" spans="1:23" x14ac:dyDescent="0.3">
      <c r="A1243" s="203" t="s">
        <v>1605</v>
      </c>
      <c r="B1243" s="203" t="s">
        <v>1247</v>
      </c>
      <c r="C1243" s="203" t="s">
        <v>16509</v>
      </c>
      <c r="D1243" s="203" t="s">
        <v>16510</v>
      </c>
      <c r="E1243" s="203" t="s">
        <v>16511</v>
      </c>
      <c r="F1243" s="203" t="s">
        <v>9451</v>
      </c>
      <c r="G1243" s="203" t="s">
        <v>16511</v>
      </c>
      <c r="H1243" s="203" t="s">
        <v>16512</v>
      </c>
      <c r="I1243" s="203" t="s">
        <v>9453</v>
      </c>
      <c r="J1243" s="203" t="s">
        <v>16513</v>
      </c>
      <c r="K1243" s="84">
        <v>46052</v>
      </c>
      <c r="L1243" s="84">
        <v>46053</v>
      </c>
      <c r="M1243" s="84">
        <v>46233</v>
      </c>
      <c r="N1243" s="203" t="s">
        <v>16514</v>
      </c>
      <c r="O1243" s="86">
        <v>25760100</v>
      </c>
      <c r="P1243" s="203" t="s">
        <v>16515</v>
      </c>
      <c r="Q1243" s="203" t="s">
        <v>16513</v>
      </c>
      <c r="R1243" s="84">
        <v>46052</v>
      </c>
      <c r="S1243" s="84">
        <v>46052</v>
      </c>
      <c r="T1243" s="84"/>
      <c r="U1243" s="84"/>
      <c r="V1243" s="84"/>
      <c r="W1243" s="203" t="s">
        <v>9457</v>
      </c>
    </row>
    <row r="1244" spans="1:23" x14ac:dyDescent="0.3">
      <c r="A1244" s="203" t="s">
        <v>1476</v>
      </c>
      <c r="B1244" s="203" t="s">
        <v>1246</v>
      </c>
      <c r="C1244" s="203" t="s">
        <v>16629</v>
      </c>
      <c r="D1244" s="203" t="s">
        <v>16630</v>
      </c>
      <c r="E1244" s="203" t="s">
        <v>16631</v>
      </c>
      <c r="F1244" s="203" t="s">
        <v>9451</v>
      </c>
      <c r="G1244" s="203" t="s">
        <v>16631</v>
      </c>
      <c r="H1244" s="203" t="s">
        <v>16632</v>
      </c>
      <c r="I1244" s="203" t="s">
        <v>9462</v>
      </c>
      <c r="J1244" s="203" t="s">
        <v>16633</v>
      </c>
      <c r="K1244" s="84">
        <v>45888</v>
      </c>
      <c r="L1244" s="84">
        <v>45888</v>
      </c>
      <c r="M1244" s="84">
        <v>46019</v>
      </c>
      <c r="N1244" s="203" t="s">
        <v>15214</v>
      </c>
      <c r="O1244" s="86">
        <v>17274387</v>
      </c>
      <c r="P1244" s="203" t="s">
        <v>16634</v>
      </c>
      <c r="Q1244" s="203" t="s">
        <v>16633</v>
      </c>
      <c r="R1244" s="84">
        <v>45887</v>
      </c>
      <c r="S1244" s="84">
        <v>45887</v>
      </c>
      <c r="T1244" s="84"/>
      <c r="U1244" s="84"/>
      <c r="V1244" s="84"/>
      <c r="W1244" s="203" t="s">
        <v>9457</v>
      </c>
    </row>
    <row r="1245" spans="1:23" x14ac:dyDescent="0.3">
      <c r="A1245" s="203" t="s">
        <v>1605</v>
      </c>
      <c r="B1245" s="203" t="s">
        <v>1247</v>
      </c>
      <c r="C1245" s="203" t="s">
        <v>16522</v>
      </c>
      <c r="D1245" s="203" t="s">
        <v>16523</v>
      </c>
      <c r="E1245" s="203" t="s">
        <v>16524</v>
      </c>
      <c r="F1245" s="203" t="s">
        <v>9451</v>
      </c>
      <c r="G1245" s="203" t="s">
        <v>16524</v>
      </c>
      <c r="H1245" s="203" t="s">
        <v>16525</v>
      </c>
      <c r="I1245" s="203" t="s">
        <v>9453</v>
      </c>
      <c r="J1245" s="203" t="s">
        <v>11499</v>
      </c>
      <c r="K1245" s="84">
        <v>46234</v>
      </c>
      <c r="L1245" s="84">
        <v>46234</v>
      </c>
      <c r="M1245" s="84">
        <v>46386</v>
      </c>
      <c r="N1245" s="203" t="s">
        <v>13294</v>
      </c>
      <c r="O1245" s="86">
        <v>14220390</v>
      </c>
      <c r="P1245" s="203" t="s">
        <v>16526</v>
      </c>
      <c r="Q1245" s="203" t="s">
        <v>11499</v>
      </c>
      <c r="R1245" s="84">
        <v>46233</v>
      </c>
      <c r="S1245" s="84">
        <v>46233</v>
      </c>
      <c r="T1245" s="84"/>
      <c r="U1245" s="84"/>
      <c r="V1245" s="84"/>
      <c r="W1245" s="203" t="s">
        <v>9457</v>
      </c>
    </row>
    <row r="1246" spans="1:23" x14ac:dyDescent="0.3">
      <c r="A1246" s="203" t="s">
        <v>1665</v>
      </c>
      <c r="B1246" s="203" t="s">
        <v>1247</v>
      </c>
      <c r="C1246" s="203" t="s">
        <v>16527</v>
      </c>
      <c r="D1246" s="203" t="s">
        <v>16528</v>
      </c>
      <c r="E1246" s="203" t="s">
        <v>16529</v>
      </c>
      <c r="F1246" s="203" t="s">
        <v>9451</v>
      </c>
      <c r="G1246" s="203" t="s">
        <v>16529</v>
      </c>
      <c r="H1246" s="203" t="s">
        <v>16530</v>
      </c>
      <c r="I1246" s="203" t="s">
        <v>9504</v>
      </c>
      <c r="J1246" s="203" t="s">
        <v>16531</v>
      </c>
      <c r="K1246" s="84">
        <v>46046</v>
      </c>
      <c r="L1246" s="84">
        <v>46049</v>
      </c>
      <c r="M1246" s="84">
        <v>46168</v>
      </c>
      <c r="N1246" s="203" t="s">
        <v>16532</v>
      </c>
      <c r="O1246" s="86">
        <v>16000000</v>
      </c>
      <c r="P1246" s="203" t="s">
        <v>16533</v>
      </c>
      <c r="Q1246" s="203" t="s">
        <v>16531</v>
      </c>
      <c r="R1246" s="84">
        <v>46045</v>
      </c>
      <c r="S1246" s="84">
        <v>46045</v>
      </c>
      <c r="T1246" s="84"/>
      <c r="U1246" s="84"/>
      <c r="V1246" s="84"/>
      <c r="W1246" s="203" t="s">
        <v>9457</v>
      </c>
    </row>
    <row r="1247" spans="1:23" x14ac:dyDescent="0.3">
      <c r="A1247" s="203" t="s">
        <v>1447</v>
      </c>
      <c r="B1247" s="203" t="s">
        <v>1246</v>
      </c>
      <c r="C1247" s="203" t="s">
        <v>16635</v>
      </c>
      <c r="D1247" s="203" t="s">
        <v>16636</v>
      </c>
      <c r="E1247" s="203" t="s">
        <v>16637</v>
      </c>
      <c r="F1247" s="203" t="s">
        <v>9451</v>
      </c>
      <c r="G1247" s="203" t="s">
        <v>16637</v>
      </c>
      <c r="H1247" s="203" t="s">
        <v>16638</v>
      </c>
      <c r="I1247" s="203" t="s">
        <v>9504</v>
      </c>
      <c r="J1247" s="203" t="s">
        <v>16639</v>
      </c>
      <c r="K1247" s="84">
        <v>45931</v>
      </c>
      <c r="L1247" s="84">
        <v>45931</v>
      </c>
      <c r="M1247" s="84">
        <v>46021</v>
      </c>
      <c r="N1247" s="203" t="s">
        <v>12618</v>
      </c>
      <c r="O1247" s="86">
        <v>11246994</v>
      </c>
      <c r="P1247" s="203" t="s">
        <v>16640</v>
      </c>
      <c r="Q1247" s="203" t="s">
        <v>16639</v>
      </c>
      <c r="R1247" s="84">
        <v>45931</v>
      </c>
      <c r="S1247" s="84">
        <v>45931</v>
      </c>
      <c r="T1247" s="84"/>
      <c r="U1247" s="84"/>
      <c r="V1247" s="84"/>
      <c r="W1247" s="203" t="s">
        <v>9457</v>
      </c>
    </row>
    <row r="1248" spans="1:23" x14ac:dyDescent="0.3">
      <c r="A1248" s="203" t="s">
        <v>1476</v>
      </c>
      <c r="B1248" s="203" t="s">
        <v>1246</v>
      </c>
      <c r="C1248" s="203" t="s">
        <v>16541</v>
      </c>
      <c r="D1248" s="203" t="s">
        <v>16542</v>
      </c>
      <c r="E1248" s="203" t="s">
        <v>16543</v>
      </c>
      <c r="F1248" s="203" t="s">
        <v>9451</v>
      </c>
      <c r="G1248" s="203" t="s">
        <v>16543</v>
      </c>
      <c r="H1248" s="203" t="s">
        <v>16544</v>
      </c>
      <c r="I1248" s="203" t="s">
        <v>9462</v>
      </c>
      <c r="J1248" s="203" t="s">
        <v>16545</v>
      </c>
      <c r="K1248" s="84">
        <v>45888</v>
      </c>
      <c r="L1248" s="84">
        <v>45888</v>
      </c>
      <c r="M1248" s="84">
        <v>46019</v>
      </c>
      <c r="N1248" s="203" t="s">
        <v>11882</v>
      </c>
      <c r="O1248" s="86">
        <v>17274387</v>
      </c>
      <c r="P1248" s="203" t="s">
        <v>16546</v>
      </c>
      <c r="Q1248" s="203" t="s">
        <v>16545</v>
      </c>
      <c r="R1248" s="84">
        <v>45887</v>
      </c>
      <c r="S1248" s="84">
        <v>45887</v>
      </c>
      <c r="T1248" s="84"/>
      <c r="U1248" s="84"/>
      <c r="V1248" s="84"/>
      <c r="W1248" s="203" t="s">
        <v>9457</v>
      </c>
    </row>
    <row r="1249" spans="1:23" x14ac:dyDescent="0.3">
      <c r="A1249" s="203" t="s">
        <v>5454</v>
      </c>
      <c r="B1249" s="203" t="s">
        <v>1245</v>
      </c>
      <c r="C1249" s="203" t="s">
        <v>16649</v>
      </c>
      <c r="D1249" s="203" t="s">
        <v>16650</v>
      </c>
      <c r="E1249" s="203" t="s">
        <v>16651</v>
      </c>
      <c r="F1249" s="203" t="s">
        <v>9451</v>
      </c>
      <c r="G1249" s="203" t="s">
        <v>16651</v>
      </c>
      <c r="H1249" s="203" t="s">
        <v>16652</v>
      </c>
      <c r="I1249" s="203" t="s">
        <v>9453</v>
      </c>
      <c r="J1249" s="203" t="s">
        <v>16653</v>
      </c>
      <c r="K1249" s="84">
        <v>45531</v>
      </c>
      <c r="L1249" s="84">
        <v>45532</v>
      </c>
      <c r="M1249" s="84">
        <v>45623</v>
      </c>
      <c r="N1249" s="203" t="s">
        <v>16654</v>
      </c>
      <c r="O1249" s="86">
        <v>12000000</v>
      </c>
      <c r="P1249" s="203" t="s">
        <v>16655</v>
      </c>
      <c r="Q1249" s="203" t="s">
        <v>16653</v>
      </c>
      <c r="R1249" s="84">
        <v>45527</v>
      </c>
      <c r="S1249" s="84">
        <v>45527</v>
      </c>
      <c r="T1249" s="84"/>
      <c r="U1249" s="84"/>
      <c r="V1249" s="84"/>
      <c r="W1249" s="203" t="s">
        <v>9457</v>
      </c>
    </row>
    <row r="1250" spans="1:23" x14ac:dyDescent="0.3">
      <c r="A1250" s="203" t="s">
        <v>1605</v>
      </c>
      <c r="B1250" s="203" t="s">
        <v>1247</v>
      </c>
      <c r="C1250" s="203" t="s">
        <v>16572</v>
      </c>
      <c r="D1250" s="203" t="s">
        <v>16573</v>
      </c>
      <c r="E1250" s="203" t="s">
        <v>16574</v>
      </c>
      <c r="F1250" s="203" t="s">
        <v>9451</v>
      </c>
      <c r="G1250" s="203" t="s">
        <v>16574</v>
      </c>
      <c r="H1250" s="203" t="s">
        <v>16575</v>
      </c>
      <c r="I1250" s="203" t="s">
        <v>9453</v>
      </c>
      <c r="J1250" s="203" t="s">
        <v>16576</v>
      </c>
      <c r="K1250" s="84">
        <v>46043</v>
      </c>
      <c r="L1250" s="84">
        <v>46043</v>
      </c>
      <c r="M1250" s="84">
        <v>46223</v>
      </c>
      <c r="N1250" s="203" t="s">
        <v>16577</v>
      </c>
      <c r="O1250" s="86">
        <v>17064468</v>
      </c>
      <c r="P1250" s="203" t="s">
        <v>16578</v>
      </c>
      <c r="Q1250" s="203" t="s">
        <v>16576</v>
      </c>
      <c r="R1250" s="84">
        <v>46043</v>
      </c>
      <c r="S1250" s="84">
        <v>46043</v>
      </c>
      <c r="T1250" s="84"/>
      <c r="U1250" s="84"/>
      <c r="V1250" s="84"/>
      <c r="W1250" s="203" t="s">
        <v>9457</v>
      </c>
    </row>
    <row r="1251" spans="1:23" x14ac:dyDescent="0.3">
      <c r="A1251" s="203" t="s">
        <v>2940</v>
      </c>
      <c r="B1251" s="203" t="s">
        <v>1245</v>
      </c>
      <c r="C1251" s="203" t="s">
        <v>16656</v>
      </c>
      <c r="D1251" s="203" t="s">
        <v>16657</v>
      </c>
      <c r="E1251" s="203" t="s">
        <v>16658</v>
      </c>
      <c r="F1251" s="203" t="s">
        <v>9451</v>
      </c>
      <c r="G1251" s="203" t="s">
        <v>16658</v>
      </c>
      <c r="H1251" s="203" t="s">
        <v>16659</v>
      </c>
      <c r="I1251" s="203" t="s">
        <v>9482</v>
      </c>
      <c r="J1251" s="203" t="s">
        <v>16660</v>
      </c>
      <c r="K1251" s="84">
        <v>45581</v>
      </c>
      <c r="L1251" s="84"/>
      <c r="M1251" s="84">
        <v>45639</v>
      </c>
      <c r="N1251" s="203" t="s">
        <v>15865</v>
      </c>
      <c r="O1251" s="86">
        <v>9965992</v>
      </c>
      <c r="P1251" s="203" t="s">
        <v>16661</v>
      </c>
      <c r="Q1251" s="203" t="s">
        <v>16660</v>
      </c>
      <c r="R1251" s="84">
        <v>45580</v>
      </c>
      <c r="S1251" s="84">
        <v>45580</v>
      </c>
      <c r="T1251" s="84"/>
      <c r="U1251" s="84"/>
      <c r="V1251" s="84"/>
      <c r="W1251" s="203" t="s">
        <v>9457</v>
      </c>
    </row>
    <row r="1252" spans="1:23" x14ac:dyDescent="0.3">
      <c r="A1252" s="203" t="s">
        <v>3699</v>
      </c>
      <c r="B1252" s="203" t="s">
        <v>1245</v>
      </c>
      <c r="C1252" s="203" t="s">
        <v>16579</v>
      </c>
      <c r="D1252" s="203" t="s">
        <v>16580</v>
      </c>
      <c r="E1252" s="203" t="s">
        <v>16581</v>
      </c>
      <c r="F1252" s="203" t="s">
        <v>9451</v>
      </c>
      <c r="G1252" s="203" t="s">
        <v>16581</v>
      </c>
      <c r="H1252" s="203" t="s">
        <v>16582</v>
      </c>
      <c r="I1252" s="203" t="s">
        <v>9462</v>
      </c>
      <c r="J1252" s="203" t="s">
        <v>16583</v>
      </c>
      <c r="K1252" s="84">
        <v>45370</v>
      </c>
      <c r="L1252" s="84">
        <v>45370</v>
      </c>
      <c r="M1252" s="84">
        <v>45552</v>
      </c>
      <c r="N1252" s="203" t="s">
        <v>11203</v>
      </c>
      <c r="O1252" s="86">
        <v>27237546</v>
      </c>
      <c r="P1252" s="203" t="s">
        <v>16584</v>
      </c>
      <c r="Q1252" s="203" t="s">
        <v>16585</v>
      </c>
      <c r="R1252" s="84">
        <v>45368</v>
      </c>
      <c r="S1252" s="84">
        <v>45368</v>
      </c>
      <c r="T1252" s="84"/>
      <c r="U1252" s="84"/>
      <c r="V1252" s="84"/>
      <c r="W1252" s="203" t="s">
        <v>9457</v>
      </c>
    </row>
    <row r="1253" spans="1:23" x14ac:dyDescent="0.3">
      <c r="A1253" s="203" t="s">
        <v>1467</v>
      </c>
      <c r="B1253" s="203" t="s">
        <v>1247</v>
      </c>
      <c r="C1253" s="203" t="s">
        <v>34001</v>
      </c>
      <c r="D1253" s="203" t="s">
        <v>9471</v>
      </c>
      <c r="E1253" s="203" t="s">
        <v>34002</v>
      </c>
      <c r="F1253" s="203" t="s">
        <v>9451</v>
      </c>
      <c r="G1253" s="203"/>
      <c r="H1253" s="203"/>
      <c r="I1253" s="203"/>
      <c r="J1253" s="203"/>
      <c r="K1253" s="84"/>
      <c r="L1253" s="84"/>
      <c r="M1253" s="84"/>
      <c r="N1253" s="203"/>
      <c r="O1253" s="86"/>
      <c r="P1253" s="203"/>
      <c r="Q1253" s="203"/>
      <c r="R1253" s="84"/>
      <c r="S1253" s="84"/>
      <c r="T1253" s="84"/>
      <c r="U1253" s="84"/>
      <c r="V1253" s="84"/>
      <c r="W1253" s="203" t="s">
        <v>9739</v>
      </c>
    </row>
    <row r="1254" spans="1:23" x14ac:dyDescent="0.3">
      <c r="A1254" s="203" t="s">
        <v>1572</v>
      </c>
      <c r="B1254" s="203" t="s">
        <v>1246</v>
      </c>
      <c r="C1254" s="203" t="s">
        <v>16586</v>
      </c>
      <c r="D1254" s="203" t="s">
        <v>16587</v>
      </c>
      <c r="E1254" s="203" t="s">
        <v>16588</v>
      </c>
      <c r="F1254" s="203" t="s">
        <v>9451</v>
      </c>
      <c r="G1254" s="203" t="s">
        <v>16588</v>
      </c>
      <c r="H1254" s="203" t="s">
        <v>16589</v>
      </c>
      <c r="I1254" s="203" t="s">
        <v>9453</v>
      </c>
      <c r="J1254" s="203" t="s">
        <v>14340</v>
      </c>
      <c r="K1254" s="84">
        <v>45912</v>
      </c>
      <c r="L1254" s="84">
        <v>45915</v>
      </c>
      <c r="M1254" s="84">
        <v>46005</v>
      </c>
      <c r="N1254" s="203" t="s">
        <v>16590</v>
      </c>
      <c r="O1254" s="86">
        <v>7500000</v>
      </c>
      <c r="P1254" s="203" t="s">
        <v>16591</v>
      </c>
      <c r="Q1254" s="203" t="s">
        <v>14340</v>
      </c>
      <c r="R1254" s="84">
        <v>45912</v>
      </c>
      <c r="S1254" s="84">
        <v>45912</v>
      </c>
      <c r="T1254" s="84"/>
      <c r="U1254" s="84"/>
      <c r="V1254" s="84"/>
      <c r="W1254" s="203" t="s">
        <v>9457</v>
      </c>
    </row>
    <row r="1255" spans="1:23" x14ac:dyDescent="0.3">
      <c r="A1255" s="203" t="s">
        <v>1467</v>
      </c>
      <c r="B1255" s="203" t="s">
        <v>1247</v>
      </c>
      <c r="C1255" s="203" t="s">
        <v>16668</v>
      </c>
      <c r="D1255" s="203" t="s">
        <v>16669</v>
      </c>
      <c r="E1255" s="203" t="s">
        <v>16670</v>
      </c>
      <c r="F1255" s="203" t="s">
        <v>9451</v>
      </c>
      <c r="G1255" s="203" t="s">
        <v>16670</v>
      </c>
      <c r="H1255" s="203" t="s">
        <v>16671</v>
      </c>
      <c r="I1255" s="203" t="s">
        <v>9453</v>
      </c>
      <c r="J1255" s="203" t="s">
        <v>12776</v>
      </c>
      <c r="K1255" s="84">
        <v>46051</v>
      </c>
      <c r="L1255" s="84">
        <v>46052</v>
      </c>
      <c r="M1255" s="84">
        <v>46232</v>
      </c>
      <c r="N1255" s="203" t="s">
        <v>16672</v>
      </c>
      <c r="O1255" s="86">
        <v>25760100</v>
      </c>
      <c r="P1255" s="203" t="s">
        <v>16673</v>
      </c>
      <c r="Q1255" s="203" t="s">
        <v>12776</v>
      </c>
      <c r="R1255" s="84">
        <v>46051</v>
      </c>
      <c r="S1255" s="84">
        <v>46051</v>
      </c>
      <c r="T1255" s="84"/>
      <c r="U1255" s="84"/>
      <c r="V1255" s="84"/>
      <c r="W1255" s="203" t="s">
        <v>9457</v>
      </c>
    </row>
    <row r="1256" spans="1:23" x14ac:dyDescent="0.3">
      <c r="A1256" s="203" t="s">
        <v>1665</v>
      </c>
      <c r="B1256" s="203" t="s">
        <v>1247</v>
      </c>
      <c r="C1256" s="203" t="s">
        <v>16592</v>
      </c>
      <c r="D1256" s="203" t="s">
        <v>16593</v>
      </c>
      <c r="E1256" s="203" t="s">
        <v>16594</v>
      </c>
      <c r="F1256" s="203" t="s">
        <v>9451</v>
      </c>
      <c r="G1256" s="203" t="s">
        <v>16594</v>
      </c>
      <c r="H1256" s="203" t="s">
        <v>16595</v>
      </c>
      <c r="I1256" s="203" t="s">
        <v>9504</v>
      </c>
      <c r="J1256" s="203" t="s">
        <v>16596</v>
      </c>
      <c r="K1256" s="84">
        <v>46046</v>
      </c>
      <c r="L1256" s="84">
        <v>46050</v>
      </c>
      <c r="M1256" s="84">
        <v>46139</v>
      </c>
      <c r="N1256" s="203" t="s">
        <v>16597</v>
      </c>
      <c r="O1256" s="86">
        <v>9000000</v>
      </c>
      <c r="P1256" s="203" t="s">
        <v>16598</v>
      </c>
      <c r="Q1256" s="203" t="s">
        <v>16596</v>
      </c>
      <c r="R1256" s="84">
        <v>46046</v>
      </c>
      <c r="S1256" s="84">
        <v>46046</v>
      </c>
      <c r="T1256" s="84"/>
      <c r="U1256" s="84"/>
      <c r="V1256" s="84"/>
      <c r="W1256" s="203" t="s">
        <v>9457</v>
      </c>
    </row>
    <row r="1257" spans="1:23" x14ac:dyDescent="0.3">
      <c r="A1257" s="203" t="s">
        <v>1572</v>
      </c>
      <c r="B1257" s="203" t="s">
        <v>1246</v>
      </c>
      <c r="C1257" s="203" t="s">
        <v>16608</v>
      </c>
      <c r="D1257" s="203" t="s">
        <v>16609</v>
      </c>
      <c r="E1257" s="203" t="s">
        <v>16610</v>
      </c>
      <c r="F1257" s="203" t="s">
        <v>9451</v>
      </c>
      <c r="G1257" s="203" t="s">
        <v>16610</v>
      </c>
      <c r="H1257" s="203" t="s">
        <v>16611</v>
      </c>
      <c r="I1257" s="203" t="s">
        <v>9453</v>
      </c>
      <c r="J1257" s="203" t="s">
        <v>16612</v>
      </c>
      <c r="K1257" s="84">
        <v>45918</v>
      </c>
      <c r="L1257" s="84">
        <v>45922</v>
      </c>
      <c r="M1257" s="84">
        <v>46012</v>
      </c>
      <c r="N1257" s="203" t="s">
        <v>16613</v>
      </c>
      <c r="O1257" s="86">
        <v>11400000</v>
      </c>
      <c r="P1257" s="203" t="s">
        <v>16614</v>
      </c>
      <c r="Q1257" s="203" t="s">
        <v>16612</v>
      </c>
      <c r="R1257" s="84">
        <v>45917</v>
      </c>
      <c r="S1257" s="84">
        <v>45917</v>
      </c>
      <c r="T1257" s="84"/>
      <c r="U1257" s="84"/>
      <c r="V1257" s="84"/>
      <c r="W1257" s="203" t="s">
        <v>9457</v>
      </c>
    </row>
    <row r="1258" spans="1:23" x14ac:dyDescent="0.3">
      <c r="A1258" s="203" t="s">
        <v>2940</v>
      </c>
      <c r="B1258" s="203" t="s">
        <v>1245</v>
      </c>
      <c r="C1258" s="203" t="s">
        <v>16615</v>
      </c>
      <c r="D1258" s="203" t="s">
        <v>16616</v>
      </c>
      <c r="E1258" s="203" t="s">
        <v>16617</v>
      </c>
      <c r="F1258" s="203" t="s">
        <v>9451</v>
      </c>
      <c r="G1258" s="203" t="s">
        <v>16617</v>
      </c>
      <c r="H1258" s="203" t="s">
        <v>16618</v>
      </c>
      <c r="I1258" s="203" t="s">
        <v>9462</v>
      </c>
      <c r="J1258" s="203" t="s">
        <v>16619</v>
      </c>
      <c r="K1258" s="84">
        <v>45611</v>
      </c>
      <c r="L1258" s="84">
        <v>45615</v>
      </c>
      <c r="M1258" s="84">
        <v>45657</v>
      </c>
      <c r="N1258" s="203" t="s">
        <v>16620</v>
      </c>
      <c r="O1258" s="86">
        <v>638064500</v>
      </c>
      <c r="P1258" s="203" t="s">
        <v>16621</v>
      </c>
      <c r="Q1258" s="203" t="s">
        <v>16619</v>
      </c>
      <c r="R1258" s="84">
        <v>45610</v>
      </c>
      <c r="S1258" s="84">
        <v>45610</v>
      </c>
      <c r="T1258" s="84">
        <v>45610</v>
      </c>
      <c r="U1258" s="84"/>
      <c r="V1258" s="84">
        <v>45610</v>
      </c>
      <c r="W1258" s="203" t="s">
        <v>9457</v>
      </c>
    </row>
    <row r="1259" spans="1:23" x14ac:dyDescent="0.3">
      <c r="A1259" s="203" t="s">
        <v>3253</v>
      </c>
      <c r="B1259" s="203" t="s">
        <v>1245</v>
      </c>
      <c r="C1259" s="203" t="s">
        <v>16615</v>
      </c>
      <c r="D1259" s="203" t="s">
        <v>16616</v>
      </c>
      <c r="E1259" s="203" t="s">
        <v>16617</v>
      </c>
      <c r="F1259" s="203" t="s">
        <v>9451</v>
      </c>
      <c r="G1259" s="203" t="s">
        <v>16617</v>
      </c>
      <c r="H1259" s="203" t="s">
        <v>16618</v>
      </c>
      <c r="I1259" s="203" t="s">
        <v>9462</v>
      </c>
      <c r="J1259" s="203" t="s">
        <v>16619</v>
      </c>
      <c r="K1259" s="84">
        <v>45611</v>
      </c>
      <c r="L1259" s="84">
        <v>45615</v>
      </c>
      <c r="M1259" s="84">
        <v>45657</v>
      </c>
      <c r="N1259" s="203" t="s">
        <v>16620</v>
      </c>
      <c r="O1259" s="86">
        <v>638064500</v>
      </c>
      <c r="P1259" s="203" t="s">
        <v>16621</v>
      </c>
      <c r="Q1259" s="203" t="s">
        <v>16619</v>
      </c>
      <c r="R1259" s="84">
        <v>45610</v>
      </c>
      <c r="S1259" s="84">
        <v>45610</v>
      </c>
      <c r="T1259" s="84">
        <v>45610</v>
      </c>
      <c r="U1259" s="84"/>
      <c r="V1259" s="84">
        <v>45610</v>
      </c>
      <c r="W1259" s="203" t="s">
        <v>9457</v>
      </c>
    </row>
    <row r="1260" spans="1:23" x14ac:dyDescent="0.3">
      <c r="A1260" s="203" t="s">
        <v>1572</v>
      </c>
      <c r="B1260" s="203" t="s">
        <v>1246</v>
      </c>
      <c r="C1260" s="203" t="s">
        <v>16693</v>
      </c>
      <c r="D1260" s="203" t="s">
        <v>16694</v>
      </c>
      <c r="E1260" s="203" t="s">
        <v>16695</v>
      </c>
      <c r="F1260" s="203" t="s">
        <v>9451</v>
      </c>
      <c r="G1260" s="203" t="s">
        <v>16695</v>
      </c>
      <c r="H1260" s="203" t="s">
        <v>16696</v>
      </c>
      <c r="I1260" s="203" t="s">
        <v>9453</v>
      </c>
      <c r="J1260" s="203" t="s">
        <v>16697</v>
      </c>
      <c r="K1260" s="84">
        <v>45918</v>
      </c>
      <c r="L1260" s="84">
        <v>45919</v>
      </c>
      <c r="M1260" s="84">
        <v>46009</v>
      </c>
      <c r="N1260" s="203" t="s">
        <v>16698</v>
      </c>
      <c r="O1260" s="86">
        <v>7500000</v>
      </c>
      <c r="P1260" s="203" t="s">
        <v>16699</v>
      </c>
      <c r="Q1260" s="203" t="s">
        <v>16697</v>
      </c>
      <c r="R1260" s="84">
        <v>45918</v>
      </c>
      <c r="S1260" s="84">
        <v>45918</v>
      </c>
      <c r="T1260" s="84"/>
      <c r="U1260" s="84"/>
      <c r="V1260" s="84"/>
      <c r="W1260" s="203" t="s">
        <v>9457</v>
      </c>
    </row>
    <row r="1261" spans="1:23" x14ac:dyDescent="0.3">
      <c r="A1261" s="203" t="s">
        <v>1476</v>
      </c>
      <c r="B1261" s="203" t="s">
        <v>1246</v>
      </c>
      <c r="C1261" s="203" t="s">
        <v>16702</v>
      </c>
      <c r="D1261" s="203" t="s">
        <v>9471</v>
      </c>
      <c r="E1261" s="203" t="s">
        <v>13164</v>
      </c>
      <c r="F1261" s="203" t="s">
        <v>9451</v>
      </c>
      <c r="G1261" s="203"/>
      <c r="H1261" s="203"/>
      <c r="I1261" s="203"/>
      <c r="J1261" s="203"/>
      <c r="K1261" s="84"/>
      <c r="L1261" s="84"/>
      <c r="M1261" s="84"/>
      <c r="N1261" s="203"/>
      <c r="O1261" s="86"/>
      <c r="P1261" s="203"/>
      <c r="Q1261" s="203"/>
      <c r="R1261" s="84">
        <v>45723</v>
      </c>
      <c r="S1261" s="84">
        <v>45723</v>
      </c>
      <c r="T1261" s="84">
        <v>45741</v>
      </c>
      <c r="U1261" s="84">
        <v>45741</v>
      </c>
      <c r="V1261" s="84">
        <v>45741</v>
      </c>
      <c r="W1261" s="203" t="s">
        <v>9723</v>
      </c>
    </row>
    <row r="1262" spans="1:23" x14ac:dyDescent="0.3">
      <c r="A1262" s="203" t="s">
        <v>2935</v>
      </c>
      <c r="B1262" s="203" t="s">
        <v>1245</v>
      </c>
      <c r="C1262" s="203" t="s">
        <v>16703</v>
      </c>
      <c r="D1262" s="203" t="s">
        <v>16704</v>
      </c>
      <c r="E1262" s="203" t="s">
        <v>16705</v>
      </c>
      <c r="F1262" s="203" t="s">
        <v>9451</v>
      </c>
      <c r="G1262" s="203" t="s">
        <v>16705</v>
      </c>
      <c r="H1262" s="203" t="s">
        <v>16706</v>
      </c>
      <c r="I1262" s="203" t="s">
        <v>9462</v>
      </c>
      <c r="J1262" s="203" t="s">
        <v>16707</v>
      </c>
      <c r="K1262" s="84">
        <v>45370</v>
      </c>
      <c r="L1262" s="84">
        <v>45371</v>
      </c>
      <c r="M1262" s="84">
        <v>45554</v>
      </c>
      <c r="N1262" s="203" t="s">
        <v>12887</v>
      </c>
      <c r="O1262" s="86">
        <v>27237546</v>
      </c>
      <c r="P1262" s="203" t="s">
        <v>16708</v>
      </c>
      <c r="Q1262" s="203" t="s">
        <v>16709</v>
      </c>
      <c r="R1262" s="84">
        <v>45369</v>
      </c>
      <c r="S1262" s="84">
        <v>45369</v>
      </c>
      <c r="T1262" s="84"/>
      <c r="U1262" s="84"/>
      <c r="V1262" s="84"/>
      <c r="W1262" s="203" t="s">
        <v>9457</v>
      </c>
    </row>
    <row r="1263" spans="1:23" x14ac:dyDescent="0.3">
      <c r="A1263" s="203" t="s">
        <v>1467</v>
      </c>
      <c r="B1263" s="203" t="s">
        <v>1247</v>
      </c>
      <c r="C1263" s="203" t="s">
        <v>16710</v>
      </c>
      <c r="D1263" s="203" t="s">
        <v>16711</v>
      </c>
      <c r="E1263" s="203" t="s">
        <v>16712</v>
      </c>
      <c r="F1263" s="203" t="s">
        <v>9451</v>
      </c>
      <c r="G1263" s="203" t="s">
        <v>16712</v>
      </c>
      <c r="H1263" s="203" t="s">
        <v>16713</v>
      </c>
      <c r="I1263" s="203" t="s">
        <v>9453</v>
      </c>
      <c r="J1263" s="203" t="s">
        <v>16714</v>
      </c>
      <c r="K1263" s="84">
        <v>46040</v>
      </c>
      <c r="L1263" s="84">
        <v>46041</v>
      </c>
      <c r="M1263" s="84">
        <v>46221</v>
      </c>
      <c r="N1263" s="203" t="s">
        <v>9626</v>
      </c>
      <c r="O1263" s="86">
        <v>25760100</v>
      </c>
      <c r="P1263" s="203" t="s">
        <v>16715</v>
      </c>
      <c r="Q1263" s="203" t="s">
        <v>16714</v>
      </c>
      <c r="R1263" s="84">
        <v>46039</v>
      </c>
      <c r="S1263" s="84">
        <v>46039</v>
      </c>
      <c r="T1263" s="84"/>
      <c r="U1263" s="84"/>
      <c r="V1263" s="84"/>
      <c r="W1263" s="203" t="s">
        <v>9457</v>
      </c>
    </row>
    <row r="1264" spans="1:23" x14ac:dyDescent="0.3">
      <c r="A1264" s="203" t="s">
        <v>1539</v>
      </c>
      <c r="B1264" s="203" t="s">
        <v>1246</v>
      </c>
      <c r="C1264" s="203" t="s">
        <v>16736</v>
      </c>
      <c r="D1264" s="203" t="s">
        <v>16737</v>
      </c>
      <c r="E1264" s="203" t="s">
        <v>16738</v>
      </c>
      <c r="F1264" s="203" t="s">
        <v>9451</v>
      </c>
      <c r="G1264" s="203" t="s">
        <v>16738</v>
      </c>
      <c r="H1264" s="203" t="s">
        <v>16739</v>
      </c>
      <c r="I1264" s="203" t="s">
        <v>9462</v>
      </c>
      <c r="J1264" s="203" t="s">
        <v>16740</v>
      </c>
      <c r="K1264" s="84">
        <v>45855</v>
      </c>
      <c r="L1264" s="84">
        <v>45855</v>
      </c>
      <c r="M1264" s="84">
        <v>46007</v>
      </c>
      <c r="N1264" s="203" t="s">
        <v>16741</v>
      </c>
      <c r="O1264" s="86">
        <v>19931985</v>
      </c>
      <c r="P1264" s="203" t="s">
        <v>16742</v>
      </c>
      <c r="Q1264" s="203" t="s">
        <v>16740</v>
      </c>
      <c r="R1264" s="84">
        <v>45854</v>
      </c>
      <c r="S1264" s="84">
        <v>45854</v>
      </c>
      <c r="T1264" s="84"/>
      <c r="U1264" s="84"/>
      <c r="V1264" s="84"/>
      <c r="W1264" s="203" t="s">
        <v>9457</v>
      </c>
    </row>
    <row r="1265" spans="1:23" x14ac:dyDescent="0.3">
      <c r="A1265" s="203" t="s">
        <v>1665</v>
      </c>
      <c r="B1265" s="203" t="s">
        <v>1247</v>
      </c>
      <c r="C1265" s="203" t="s">
        <v>16641</v>
      </c>
      <c r="D1265" s="203" t="s">
        <v>16642</v>
      </c>
      <c r="E1265" s="203" t="s">
        <v>16643</v>
      </c>
      <c r="F1265" s="203" t="s">
        <v>9451</v>
      </c>
      <c r="G1265" s="203" t="s">
        <v>16643</v>
      </c>
      <c r="H1265" s="203" t="s">
        <v>16644</v>
      </c>
      <c r="I1265" s="203" t="s">
        <v>9453</v>
      </c>
      <c r="J1265" s="203" t="s">
        <v>16645</v>
      </c>
      <c r="K1265" s="84">
        <v>46051</v>
      </c>
      <c r="L1265" s="84">
        <v>46051</v>
      </c>
      <c r="M1265" s="84">
        <v>46201</v>
      </c>
      <c r="N1265" s="203" t="s">
        <v>16646</v>
      </c>
      <c r="O1265" s="86">
        <v>19931985</v>
      </c>
      <c r="P1265" s="203" t="s">
        <v>16647</v>
      </c>
      <c r="Q1265" s="203" t="s">
        <v>16645</v>
      </c>
      <c r="R1265" s="84">
        <v>46050</v>
      </c>
      <c r="S1265" s="84">
        <v>46050</v>
      </c>
      <c r="T1265" s="84"/>
      <c r="U1265" s="84"/>
      <c r="V1265" s="84"/>
      <c r="W1265" s="203" t="s">
        <v>9457</v>
      </c>
    </row>
    <row r="1266" spans="1:23" x14ac:dyDescent="0.3">
      <c r="A1266" s="203" t="s">
        <v>1665</v>
      </c>
      <c r="B1266" s="203" t="s">
        <v>1247</v>
      </c>
      <c r="C1266" s="203" t="s">
        <v>16641</v>
      </c>
      <c r="D1266" s="203" t="s">
        <v>16648</v>
      </c>
      <c r="E1266" s="203" t="s">
        <v>16643</v>
      </c>
      <c r="F1266" s="203" t="s">
        <v>9451</v>
      </c>
      <c r="G1266" s="203" t="s">
        <v>16643</v>
      </c>
      <c r="H1266" s="203" t="s">
        <v>16648</v>
      </c>
      <c r="I1266" s="203" t="s">
        <v>9469</v>
      </c>
      <c r="J1266" s="203" t="s">
        <v>9470</v>
      </c>
      <c r="K1266" s="84"/>
      <c r="L1266" s="84"/>
      <c r="M1266" s="84">
        <v>46201</v>
      </c>
      <c r="N1266" s="203" t="s">
        <v>9471</v>
      </c>
      <c r="O1266" s="86">
        <v>0</v>
      </c>
      <c r="P1266" s="203" t="s">
        <v>16647</v>
      </c>
      <c r="Q1266" s="203" t="s">
        <v>9473</v>
      </c>
      <c r="R1266" s="84">
        <v>46050</v>
      </c>
      <c r="S1266" s="84">
        <v>46050</v>
      </c>
      <c r="T1266" s="84"/>
      <c r="U1266" s="84"/>
      <c r="V1266" s="84"/>
      <c r="W1266" s="203" t="s">
        <v>9457</v>
      </c>
    </row>
    <row r="1267" spans="1:23" x14ac:dyDescent="0.3">
      <c r="A1267" s="203" t="s">
        <v>2940</v>
      </c>
      <c r="B1267" s="203" t="s">
        <v>1245</v>
      </c>
      <c r="C1267" s="203" t="s">
        <v>16662</v>
      </c>
      <c r="D1267" s="203" t="s">
        <v>16663</v>
      </c>
      <c r="E1267" s="203" t="s">
        <v>16664</v>
      </c>
      <c r="F1267" s="203" t="s">
        <v>9451</v>
      </c>
      <c r="G1267" s="203" t="s">
        <v>16664</v>
      </c>
      <c r="H1267" s="203" t="s">
        <v>16665</v>
      </c>
      <c r="I1267" s="203" t="s">
        <v>9462</v>
      </c>
      <c r="J1267" s="203" t="s">
        <v>16666</v>
      </c>
      <c r="K1267" s="84">
        <v>45587</v>
      </c>
      <c r="L1267" s="84">
        <v>45587</v>
      </c>
      <c r="M1267" s="84">
        <v>45657</v>
      </c>
      <c r="N1267" s="203" t="s">
        <v>11505</v>
      </c>
      <c r="O1267" s="86">
        <v>5726618</v>
      </c>
      <c r="P1267" s="203" t="s">
        <v>16667</v>
      </c>
      <c r="Q1267" s="203" t="s">
        <v>16666</v>
      </c>
      <c r="R1267" s="84">
        <v>45585</v>
      </c>
      <c r="S1267" s="84">
        <v>45585</v>
      </c>
      <c r="T1267" s="84"/>
      <c r="U1267" s="84"/>
      <c r="V1267" s="84"/>
      <c r="W1267" s="203" t="s">
        <v>9457</v>
      </c>
    </row>
    <row r="1268" spans="1:23" x14ac:dyDescent="0.3">
      <c r="A1268" s="203" t="s">
        <v>1665</v>
      </c>
      <c r="B1268" s="203" t="s">
        <v>1247</v>
      </c>
      <c r="C1268" s="203" t="s">
        <v>16751</v>
      </c>
      <c r="D1268" s="203" t="s">
        <v>16752</v>
      </c>
      <c r="E1268" s="203" t="s">
        <v>16753</v>
      </c>
      <c r="F1268" s="203" t="s">
        <v>9451</v>
      </c>
      <c r="G1268" s="203" t="s">
        <v>16753</v>
      </c>
      <c r="H1268" s="203" t="s">
        <v>16754</v>
      </c>
      <c r="I1268" s="203" t="s">
        <v>9453</v>
      </c>
      <c r="J1268" s="203" t="s">
        <v>16755</v>
      </c>
      <c r="K1268" s="84">
        <v>46048</v>
      </c>
      <c r="L1268" s="84">
        <v>46050</v>
      </c>
      <c r="M1268" s="84">
        <v>46139</v>
      </c>
      <c r="N1268" s="203" t="s">
        <v>16756</v>
      </c>
      <c r="O1268" s="86">
        <v>15000000</v>
      </c>
      <c r="P1268" s="203" t="s">
        <v>16757</v>
      </c>
      <c r="Q1268" s="203" t="s">
        <v>16755</v>
      </c>
      <c r="R1268" s="84">
        <v>46046</v>
      </c>
      <c r="S1268" s="84">
        <v>46046</v>
      </c>
      <c r="T1268" s="84"/>
      <c r="U1268" s="84"/>
      <c r="V1268" s="84"/>
      <c r="W1268" s="203" t="s">
        <v>9457</v>
      </c>
    </row>
    <row r="1269" spans="1:23" x14ac:dyDescent="0.3">
      <c r="A1269" s="203" t="s">
        <v>3253</v>
      </c>
      <c r="B1269" s="203" t="s">
        <v>1245</v>
      </c>
      <c r="C1269" s="203" t="s">
        <v>16674</v>
      </c>
      <c r="D1269" s="203" t="s">
        <v>16675</v>
      </c>
      <c r="E1269" s="203" t="s">
        <v>16676</v>
      </c>
      <c r="F1269" s="203" t="s">
        <v>9451</v>
      </c>
      <c r="G1269" s="203" t="s">
        <v>16676</v>
      </c>
      <c r="H1269" s="203" t="s">
        <v>16677</v>
      </c>
      <c r="I1269" s="203" t="s">
        <v>9462</v>
      </c>
      <c r="J1269" s="203" t="s">
        <v>16678</v>
      </c>
      <c r="K1269" s="84">
        <v>45645</v>
      </c>
      <c r="L1269" s="84">
        <v>45646</v>
      </c>
      <c r="M1269" s="84">
        <v>45657</v>
      </c>
      <c r="N1269" s="203" t="s">
        <v>13891</v>
      </c>
      <c r="O1269" s="86">
        <v>47565359</v>
      </c>
      <c r="P1269" s="203" t="s">
        <v>16679</v>
      </c>
      <c r="Q1269" s="203" t="s">
        <v>16678</v>
      </c>
      <c r="R1269" s="84">
        <v>45635</v>
      </c>
      <c r="S1269" s="84">
        <v>45635</v>
      </c>
      <c r="T1269" s="84">
        <v>45642</v>
      </c>
      <c r="U1269" s="84">
        <v>45642</v>
      </c>
      <c r="V1269" s="84">
        <v>45642</v>
      </c>
      <c r="W1269" s="203" t="s">
        <v>9457</v>
      </c>
    </row>
    <row r="1270" spans="1:23" x14ac:dyDescent="0.3">
      <c r="A1270" s="203" t="s">
        <v>1505</v>
      </c>
      <c r="B1270" s="203" t="s">
        <v>1246</v>
      </c>
      <c r="C1270" s="203" t="s">
        <v>16772</v>
      </c>
      <c r="D1270" s="203" t="s">
        <v>16773</v>
      </c>
      <c r="E1270" s="203" t="s">
        <v>16774</v>
      </c>
      <c r="F1270" s="203" t="s">
        <v>9451</v>
      </c>
      <c r="G1270" s="203" t="s">
        <v>16774</v>
      </c>
      <c r="H1270" s="203" t="s">
        <v>16775</v>
      </c>
      <c r="I1270" s="203" t="s">
        <v>9462</v>
      </c>
      <c r="J1270" s="203" t="s">
        <v>16776</v>
      </c>
      <c r="K1270" s="84">
        <v>45708</v>
      </c>
      <c r="L1270" s="84">
        <v>45708</v>
      </c>
      <c r="M1270" s="84">
        <v>45888</v>
      </c>
      <c r="N1270" s="203" t="s">
        <v>16777</v>
      </c>
      <c r="O1270" s="86">
        <v>23918382</v>
      </c>
      <c r="P1270" s="203" t="s">
        <v>16778</v>
      </c>
      <c r="Q1270" s="203" t="s">
        <v>16776</v>
      </c>
      <c r="R1270" s="84">
        <v>45707</v>
      </c>
      <c r="S1270" s="84">
        <v>45707</v>
      </c>
      <c r="T1270" s="84"/>
      <c r="U1270" s="84"/>
      <c r="V1270" s="84"/>
      <c r="W1270" s="203" t="s">
        <v>9457</v>
      </c>
    </row>
    <row r="1271" spans="1:23" x14ac:dyDescent="0.3">
      <c r="A1271" s="203" t="s">
        <v>1505</v>
      </c>
      <c r="B1271" s="203" t="s">
        <v>1246</v>
      </c>
      <c r="C1271" s="203" t="s">
        <v>16786</v>
      </c>
      <c r="D1271" s="203" t="s">
        <v>16787</v>
      </c>
      <c r="E1271" s="203" t="s">
        <v>16788</v>
      </c>
      <c r="F1271" s="203" t="s">
        <v>9451</v>
      </c>
      <c r="G1271" s="203" t="s">
        <v>16788</v>
      </c>
      <c r="H1271" s="203" t="s">
        <v>16789</v>
      </c>
      <c r="I1271" s="203" t="s">
        <v>9462</v>
      </c>
      <c r="J1271" s="203" t="s">
        <v>16790</v>
      </c>
      <c r="K1271" s="84">
        <v>45900</v>
      </c>
      <c r="L1271" s="84">
        <v>45901</v>
      </c>
      <c r="M1271" s="84">
        <v>46022</v>
      </c>
      <c r="N1271" s="203" t="s">
        <v>12653</v>
      </c>
      <c r="O1271" s="86">
        <v>15945588</v>
      </c>
      <c r="P1271" s="203" t="s">
        <v>16791</v>
      </c>
      <c r="Q1271" s="203" t="s">
        <v>16790</v>
      </c>
      <c r="R1271" s="84">
        <v>45900</v>
      </c>
      <c r="S1271" s="84">
        <v>45900</v>
      </c>
      <c r="T1271" s="84"/>
      <c r="U1271" s="84"/>
      <c r="V1271" s="84"/>
      <c r="W1271" s="203" t="s">
        <v>9457</v>
      </c>
    </row>
    <row r="1272" spans="1:23" x14ac:dyDescent="0.3">
      <c r="A1272" s="203" t="s">
        <v>1433</v>
      </c>
      <c r="B1272" s="203" t="s">
        <v>1246</v>
      </c>
      <c r="C1272" s="203" t="s">
        <v>16680</v>
      </c>
      <c r="D1272" s="203" t="s">
        <v>16681</v>
      </c>
      <c r="E1272" s="203" t="s">
        <v>16682</v>
      </c>
      <c r="F1272" s="203" t="s">
        <v>9451</v>
      </c>
      <c r="G1272" s="203" t="s">
        <v>16682</v>
      </c>
      <c r="H1272" s="203" t="s">
        <v>16683</v>
      </c>
      <c r="I1272" s="203" t="s">
        <v>9462</v>
      </c>
      <c r="J1272" s="203" t="s">
        <v>16684</v>
      </c>
      <c r="K1272" s="84">
        <v>45797</v>
      </c>
      <c r="L1272" s="84">
        <v>45797</v>
      </c>
      <c r="M1272" s="84">
        <v>45919</v>
      </c>
      <c r="N1272" s="203" t="s">
        <v>16685</v>
      </c>
      <c r="O1272" s="86">
        <v>11412660</v>
      </c>
      <c r="P1272" s="203" t="s">
        <v>16686</v>
      </c>
      <c r="Q1272" s="203" t="s">
        <v>16684</v>
      </c>
      <c r="R1272" s="84">
        <v>45795</v>
      </c>
      <c r="S1272" s="84">
        <v>45795</v>
      </c>
      <c r="T1272" s="84"/>
      <c r="U1272" s="84"/>
      <c r="V1272" s="84"/>
      <c r="W1272" s="203" t="s">
        <v>9457</v>
      </c>
    </row>
    <row r="1273" spans="1:23" x14ac:dyDescent="0.3">
      <c r="A1273" s="203" t="s">
        <v>1467</v>
      </c>
      <c r="B1273" s="203" t="s">
        <v>1247</v>
      </c>
      <c r="C1273" s="203" t="s">
        <v>16687</v>
      </c>
      <c r="D1273" s="203" t="s">
        <v>16688</v>
      </c>
      <c r="E1273" s="203" t="s">
        <v>16689</v>
      </c>
      <c r="F1273" s="203" t="s">
        <v>9451</v>
      </c>
      <c r="G1273" s="203" t="s">
        <v>16689</v>
      </c>
      <c r="H1273" s="203" t="s">
        <v>16690</v>
      </c>
      <c r="I1273" s="203" t="s">
        <v>9453</v>
      </c>
      <c r="J1273" s="203" t="s">
        <v>16691</v>
      </c>
      <c r="K1273" s="84">
        <v>46040</v>
      </c>
      <c r="L1273" s="84">
        <v>46040</v>
      </c>
      <c r="M1273" s="84">
        <v>46220</v>
      </c>
      <c r="N1273" s="203" t="s">
        <v>10018</v>
      </c>
      <c r="O1273" s="86">
        <v>15859458</v>
      </c>
      <c r="P1273" s="203" t="s">
        <v>16692</v>
      </c>
      <c r="Q1273" s="203" t="s">
        <v>16691</v>
      </c>
      <c r="R1273" s="84">
        <v>46039</v>
      </c>
      <c r="S1273" s="84">
        <v>46039</v>
      </c>
      <c r="T1273" s="84"/>
      <c r="U1273" s="84"/>
      <c r="V1273" s="84"/>
      <c r="W1273" s="203" t="s">
        <v>9457</v>
      </c>
    </row>
    <row r="1274" spans="1:23" x14ac:dyDescent="0.3">
      <c r="A1274" s="203" t="s">
        <v>1463</v>
      </c>
      <c r="B1274" s="203" t="s">
        <v>1245</v>
      </c>
      <c r="C1274" s="203" t="s">
        <v>16807</v>
      </c>
      <c r="D1274" s="203" t="s">
        <v>9471</v>
      </c>
      <c r="E1274" s="203" t="s">
        <v>12218</v>
      </c>
      <c r="F1274" s="203" t="s">
        <v>9451</v>
      </c>
      <c r="G1274" s="203"/>
      <c r="H1274" s="203"/>
      <c r="I1274" s="203"/>
      <c r="J1274" s="203"/>
      <c r="K1274" s="84"/>
      <c r="L1274" s="84"/>
      <c r="M1274" s="84"/>
      <c r="N1274" s="203"/>
      <c r="O1274" s="86"/>
      <c r="P1274" s="203"/>
      <c r="Q1274" s="203"/>
      <c r="R1274" s="84">
        <v>45596</v>
      </c>
      <c r="S1274" s="84">
        <v>45596</v>
      </c>
      <c r="T1274" s="84">
        <v>45614</v>
      </c>
      <c r="U1274" s="84">
        <v>45630</v>
      </c>
      <c r="V1274" s="84">
        <v>45630</v>
      </c>
      <c r="W1274" s="203" t="s">
        <v>9723</v>
      </c>
    </row>
    <row r="1275" spans="1:23" x14ac:dyDescent="0.3">
      <c r="A1275" s="203" t="s">
        <v>2958</v>
      </c>
      <c r="B1275" s="203" t="s">
        <v>1245</v>
      </c>
      <c r="C1275" s="203" t="s">
        <v>16814</v>
      </c>
      <c r="D1275" s="203" t="s">
        <v>16815</v>
      </c>
      <c r="E1275" s="203" t="s">
        <v>16816</v>
      </c>
      <c r="F1275" s="203" t="s">
        <v>9451</v>
      </c>
      <c r="G1275" s="203" t="s">
        <v>16816</v>
      </c>
      <c r="H1275" s="203" t="s">
        <v>16817</v>
      </c>
      <c r="I1275" s="203" t="s">
        <v>9453</v>
      </c>
      <c r="J1275" s="203" t="s">
        <v>16818</v>
      </c>
      <c r="K1275" s="84">
        <v>45589</v>
      </c>
      <c r="L1275" s="84">
        <v>45611</v>
      </c>
      <c r="M1275" s="84">
        <v>45657</v>
      </c>
      <c r="N1275" s="203" t="s">
        <v>16819</v>
      </c>
      <c r="O1275" s="86">
        <v>55000000</v>
      </c>
      <c r="P1275" s="203" t="s">
        <v>16820</v>
      </c>
      <c r="Q1275" s="203" t="s">
        <v>16818</v>
      </c>
      <c r="R1275" s="84">
        <v>45572</v>
      </c>
      <c r="S1275" s="84">
        <v>45572</v>
      </c>
      <c r="T1275" s="84">
        <v>45576</v>
      </c>
      <c r="U1275" s="84">
        <v>45576</v>
      </c>
      <c r="V1275" s="84">
        <v>45576</v>
      </c>
      <c r="W1275" s="203" t="s">
        <v>9457</v>
      </c>
    </row>
    <row r="1276" spans="1:23" x14ac:dyDescent="0.3">
      <c r="A1276" s="203" t="s">
        <v>1410</v>
      </c>
      <c r="B1276" s="203" t="s">
        <v>1246</v>
      </c>
      <c r="C1276" s="203" t="s">
        <v>16716</v>
      </c>
      <c r="D1276" s="203" t="s">
        <v>16717</v>
      </c>
      <c r="E1276" s="203" t="s">
        <v>16718</v>
      </c>
      <c r="F1276" s="203" t="s">
        <v>9451</v>
      </c>
      <c r="G1276" s="203" t="s">
        <v>16718</v>
      </c>
      <c r="H1276" s="203" t="s">
        <v>16719</v>
      </c>
      <c r="I1276" s="203" t="s">
        <v>9462</v>
      </c>
      <c r="J1276" s="203" t="s">
        <v>16720</v>
      </c>
      <c r="K1276" s="84">
        <v>45730</v>
      </c>
      <c r="L1276" s="84">
        <v>45734</v>
      </c>
      <c r="M1276" s="84">
        <v>45789</v>
      </c>
      <c r="N1276" s="203" t="s">
        <v>16721</v>
      </c>
      <c r="O1276" s="86">
        <v>56000105.979999997</v>
      </c>
      <c r="P1276" s="203" t="s">
        <v>16722</v>
      </c>
      <c r="Q1276" s="203" t="s">
        <v>16720</v>
      </c>
      <c r="R1276" s="84">
        <v>45714</v>
      </c>
      <c r="S1276" s="84">
        <v>45714</v>
      </c>
      <c r="T1276" s="84">
        <v>45720</v>
      </c>
      <c r="U1276" s="84">
        <v>45720</v>
      </c>
      <c r="V1276" s="84">
        <v>45720</v>
      </c>
      <c r="W1276" s="203" t="s">
        <v>9457</v>
      </c>
    </row>
    <row r="1277" spans="1:23" x14ac:dyDescent="0.3">
      <c r="A1277" s="203" t="s">
        <v>2935</v>
      </c>
      <c r="B1277" s="203" t="s">
        <v>1245</v>
      </c>
      <c r="C1277" s="203" t="s">
        <v>16723</v>
      </c>
      <c r="D1277" s="203" t="s">
        <v>16724</v>
      </c>
      <c r="E1277" s="203" t="s">
        <v>16725</v>
      </c>
      <c r="F1277" s="203" t="s">
        <v>9451</v>
      </c>
      <c r="G1277" s="203" t="s">
        <v>16725</v>
      </c>
      <c r="H1277" s="203" t="s">
        <v>16726</v>
      </c>
      <c r="I1277" s="203" t="s">
        <v>9462</v>
      </c>
      <c r="J1277" s="203" t="s">
        <v>16727</v>
      </c>
      <c r="K1277" s="84">
        <v>45370</v>
      </c>
      <c r="L1277" s="84">
        <v>45371</v>
      </c>
      <c r="M1277" s="84">
        <v>45554</v>
      </c>
      <c r="N1277" s="203" t="s">
        <v>15493</v>
      </c>
      <c r="O1277" s="86">
        <v>27237546</v>
      </c>
      <c r="P1277" s="203" t="s">
        <v>16728</v>
      </c>
      <c r="Q1277" s="203" t="s">
        <v>16727</v>
      </c>
      <c r="R1277" s="84">
        <v>45370</v>
      </c>
      <c r="S1277" s="84">
        <v>45370</v>
      </c>
      <c r="T1277" s="84"/>
      <c r="U1277" s="84"/>
      <c r="V1277" s="84"/>
      <c r="W1277" s="203" t="s">
        <v>9457</v>
      </c>
    </row>
    <row r="1278" spans="1:23" x14ac:dyDescent="0.3">
      <c r="A1278" s="203" t="s">
        <v>1447</v>
      </c>
      <c r="B1278" s="203" t="s">
        <v>1246</v>
      </c>
      <c r="C1278" s="203" t="s">
        <v>16729</v>
      </c>
      <c r="D1278" s="203" t="s">
        <v>16730</v>
      </c>
      <c r="E1278" s="203" t="s">
        <v>16731</v>
      </c>
      <c r="F1278" s="203" t="s">
        <v>9451</v>
      </c>
      <c r="G1278" s="203" t="s">
        <v>16731</v>
      </c>
      <c r="H1278" s="203" t="s">
        <v>16732</v>
      </c>
      <c r="I1278" s="203" t="s">
        <v>9453</v>
      </c>
      <c r="J1278" s="203" t="s">
        <v>16733</v>
      </c>
      <c r="K1278" s="84">
        <v>45944</v>
      </c>
      <c r="L1278" s="84">
        <v>45945</v>
      </c>
      <c r="M1278" s="84">
        <v>45975</v>
      </c>
      <c r="N1278" s="203" t="s">
        <v>16734</v>
      </c>
      <c r="O1278" s="86">
        <v>3748998</v>
      </c>
      <c r="P1278" s="203" t="s">
        <v>16735</v>
      </c>
      <c r="Q1278" s="203" t="s">
        <v>16733</v>
      </c>
      <c r="R1278" s="84">
        <v>45943</v>
      </c>
      <c r="S1278" s="84">
        <v>45943</v>
      </c>
      <c r="T1278" s="84"/>
      <c r="U1278" s="84"/>
      <c r="V1278" s="84"/>
      <c r="W1278" s="203" t="s">
        <v>9457</v>
      </c>
    </row>
    <row r="1279" spans="1:23" x14ac:dyDescent="0.3">
      <c r="A1279" s="203" t="s">
        <v>1505</v>
      </c>
      <c r="B1279" s="203" t="s">
        <v>1246</v>
      </c>
      <c r="C1279" s="203" t="s">
        <v>16846</v>
      </c>
      <c r="D1279" s="203" t="s">
        <v>16847</v>
      </c>
      <c r="E1279" s="203" t="s">
        <v>16848</v>
      </c>
      <c r="F1279" s="203" t="s">
        <v>9451</v>
      </c>
      <c r="G1279" s="203" t="s">
        <v>16848</v>
      </c>
      <c r="H1279" s="203" t="s">
        <v>16849</v>
      </c>
      <c r="I1279" s="203" t="s">
        <v>9462</v>
      </c>
      <c r="J1279" s="203" t="s">
        <v>16850</v>
      </c>
      <c r="K1279" s="84">
        <v>45888</v>
      </c>
      <c r="L1279" s="84">
        <v>45888</v>
      </c>
      <c r="M1279" s="84">
        <v>46009</v>
      </c>
      <c r="N1279" s="203" t="s">
        <v>15911</v>
      </c>
      <c r="O1279" s="86">
        <v>15945588</v>
      </c>
      <c r="P1279" s="203" t="s">
        <v>16851</v>
      </c>
      <c r="Q1279" s="203" t="s">
        <v>16850</v>
      </c>
      <c r="R1279" s="84">
        <v>45887</v>
      </c>
      <c r="S1279" s="84">
        <v>45887</v>
      </c>
      <c r="T1279" s="84"/>
      <c r="U1279" s="84"/>
      <c r="V1279" s="84"/>
      <c r="W1279" s="203" t="s">
        <v>9457</v>
      </c>
    </row>
    <row r="1280" spans="1:23" x14ac:dyDescent="0.3">
      <c r="A1280" s="203" t="s">
        <v>1665</v>
      </c>
      <c r="B1280" s="203" t="s">
        <v>1247</v>
      </c>
      <c r="C1280" s="203" t="s">
        <v>16852</v>
      </c>
      <c r="D1280" s="203" t="s">
        <v>16853</v>
      </c>
      <c r="E1280" s="203" t="s">
        <v>16854</v>
      </c>
      <c r="F1280" s="203" t="s">
        <v>9451</v>
      </c>
      <c r="G1280" s="203" t="s">
        <v>16854</v>
      </c>
      <c r="H1280" s="203" t="s">
        <v>16855</v>
      </c>
      <c r="I1280" s="203" t="s">
        <v>9453</v>
      </c>
      <c r="J1280" s="203" t="s">
        <v>16856</v>
      </c>
      <c r="K1280" s="84">
        <v>46052</v>
      </c>
      <c r="L1280" s="84">
        <v>46052</v>
      </c>
      <c r="M1280" s="84">
        <v>46142</v>
      </c>
      <c r="N1280" s="203" t="s">
        <v>16857</v>
      </c>
      <c r="O1280" s="86">
        <v>9000000</v>
      </c>
      <c r="P1280" s="203" t="s">
        <v>16858</v>
      </c>
      <c r="Q1280" s="203" t="s">
        <v>16859</v>
      </c>
      <c r="R1280" s="84">
        <v>46052</v>
      </c>
      <c r="S1280" s="84">
        <v>46052</v>
      </c>
      <c r="T1280" s="84"/>
      <c r="U1280" s="84"/>
      <c r="V1280" s="84"/>
      <c r="W1280" s="203" t="s">
        <v>9457</v>
      </c>
    </row>
    <row r="1281" spans="1:23" x14ac:dyDescent="0.3">
      <c r="A1281" s="203" t="s">
        <v>3699</v>
      </c>
      <c r="B1281" s="203" t="s">
        <v>1245</v>
      </c>
      <c r="C1281" s="203" t="s">
        <v>16743</v>
      </c>
      <c r="D1281" s="203" t="s">
        <v>16744</v>
      </c>
      <c r="E1281" s="203" t="s">
        <v>16745</v>
      </c>
      <c r="F1281" s="203" t="s">
        <v>9451</v>
      </c>
      <c r="G1281" s="203" t="s">
        <v>16745</v>
      </c>
      <c r="H1281" s="203" t="s">
        <v>16746</v>
      </c>
      <c r="I1281" s="203" t="s">
        <v>9462</v>
      </c>
      <c r="J1281" s="203" t="s">
        <v>16747</v>
      </c>
      <c r="K1281" s="84">
        <v>45371</v>
      </c>
      <c r="L1281" s="84">
        <v>45373</v>
      </c>
      <c r="M1281" s="84">
        <v>45554</v>
      </c>
      <c r="N1281" s="203" t="s">
        <v>16748</v>
      </c>
      <c r="O1281" s="86">
        <v>19560876</v>
      </c>
      <c r="P1281" s="203" t="s">
        <v>16749</v>
      </c>
      <c r="Q1281" s="203" t="s">
        <v>16750</v>
      </c>
      <c r="R1281" s="84">
        <v>45371</v>
      </c>
      <c r="S1281" s="84">
        <v>45371</v>
      </c>
      <c r="T1281" s="84"/>
      <c r="U1281" s="84"/>
      <c r="V1281" s="84"/>
      <c r="W1281" s="203" t="s">
        <v>9457</v>
      </c>
    </row>
    <row r="1282" spans="1:23" x14ac:dyDescent="0.3">
      <c r="A1282" s="203" t="s">
        <v>1572</v>
      </c>
      <c r="B1282" s="203" t="s">
        <v>1246</v>
      </c>
      <c r="C1282" s="203" t="s">
        <v>16758</v>
      </c>
      <c r="D1282" s="203" t="s">
        <v>16759</v>
      </c>
      <c r="E1282" s="203" t="s">
        <v>16760</v>
      </c>
      <c r="F1282" s="203" t="s">
        <v>9451</v>
      </c>
      <c r="G1282" s="203" t="s">
        <v>16760</v>
      </c>
      <c r="H1282" s="203" t="s">
        <v>16761</v>
      </c>
      <c r="I1282" s="203" t="s">
        <v>9504</v>
      </c>
      <c r="J1282" s="203" t="s">
        <v>16762</v>
      </c>
      <c r="K1282" s="84">
        <v>45911</v>
      </c>
      <c r="L1282" s="84">
        <v>45911</v>
      </c>
      <c r="M1282" s="84">
        <v>46016</v>
      </c>
      <c r="N1282" s="203" t="s">
        <v>16763</v>
      </c>
      <c r="O1282" s="86">
        <v>17500000</v>
      </c>
      <c r="P1282" s="203" t="s">
        <v>16764</v>
      </c>
      <c r="Q1282" s="203" t="s">
        <v>16762</v>
      </c>
      <c r="R1282" s="84">
        <v>45910</v>
      </c>
      <c r="S1282" s="84">
        <v>45910</v>
      </c>
      <c r="T1282" s="84"/>
      <c r="U1282" s="84"/>
      <c r="V1282" s="84"/>
      <c r="W1282" s="203" t="s">
        <v>9457</v>
      </c>
    </row>
    <row r="1283" spans="1:23" x14ac:dyDescent="0.3">
      <c r="A1283" s="203" t="s">
        <v>2935</v>
      </c>
      <c r="B1283" s="203" t="s">
        <v>1245</v>
      </c>
      <c r="C1283" s="203" t="s">
        <v>16765</v>
      </c>
      <c r="D1283" s="203" t="s">
        <v>16766</v>
      </c>
      <c r="E1283" s="203" t="s">
        <v>16767</v>
      </c>
      <c r="F1283" s="203" t="s">
        <v>9451</v>
      </c>
      <c r="G1283" s="203" t="s">
        <v>16767</v>
      </c>
      <c r="H1283" s="203" t="s">
        <v>16768</v>
      </c>
      <c r="I1283" s="203" t="s">
        <v>9462</v>
      </c>
      <c r="J1283" s="203" t="s">
        <v>16769</v>
      </c>
      <c r="K1283" s="84">
        <v>45393</v>
      </c>
      <c r="L1283" s="84">
        <v>45394</v>
      </c>
      <c r="M1283" s="84">
        <v>45576</v>
      </c>
      <c r="N1283" s="203" t="s">
        <v>10230</v>
      </c>
      <c r="O1283" s="86">
        <v>19560876</v>
      </c>
      <c r="P1283" s="203" t="s">
        <v>16770</v>
      </c>
      <c r="Q1283" s="203" t="s">
        <v>16771</v>
      </c>
      <c r="R1283" s="84">
        <v>45390</v>
      </c>
      <c r="S1283" s="84">
        <v>45390</v>
      </c>
      <c r="T1283" s="84"/>
      <c r="U1283" s="84"/>
      <c r="V1283" s="84"/>
      <c r="W1283" s="203" t="s">
        <v>9457</v>
      </c>
    </row>
    <row r="1284" spans="1:23" x14ac:dyDescent="0.3">
      <c r="A1284" s="203" t="s">
        <v>1467</v>
      </c>
      <c r="B1284" s="203" t="s">
        <v>1247</v>
      </c>
      <c r="C1284" s="203" t="s">
        <v>16866</v>
      </c>
      <c r="D1284" s="203" t="s">
        <v>16867</v>
      </c>
      <c r="E1284" s="203" t="s">
        <v>16868</v>
      </c>
      <c r="F1284" s="203" t="s">
        <v>9451</v>
      </c>
      <c r="G1284" s="203" t="s">
        <v>16868</v>
      </c>
      <c r="H1284" s="203" t="s">
        <v>16869</v>
      </c>
      <c r="I1284" s="203" t="s">
        <v>9453</v>
      </c>
      <c r="J1284" s="203" t="s">
        <v>16870</v>
      </c>
      <c r="K1284" s="84">
        <v>46039</v>
      </c>
      <c r="L1284" s="84">
        <v>46041</v>
      </c>
      <c r="M1284" s="84">
        <v>46221</v>
      </c>
      <c r="N1284" s="203" t="s">
        <v>14032</v>
      </c>
      <c r="O1284" s="86">
        <v>15859458</v>
      </c>
      <c r="P1284" s="203" t="s">
        <v>16871</v>
      </c>
      <c r="Q1284" s="203" t="s">
        <v>16870</v>
      </c>
      <c r="R1284" s="84">
        <v>46039</v>
      </c>
      <c r="S1284" s="84">
        <v>46039</v>
      </c>
      <c r="T1284" s="84"/>
      <c r="U1284" s="84"/>
      <c r="V1284" s="84"/>
      <c r="W1284" s="203" t="s">
        <v>9457</v>
      </c>
    </row>
    <row r="1285" spans="1:23" x14ac:dyDescent="0.3">
      <c r="A1285" s="203" t="s">
        <v>1572</v>
      </c>
      <c r="B1285" s="203" t="s">
        <v>1246</v>
      </c>
      <c r="C1285" s="203" t="s">
        <v>16779</v>
      </c>
      <c r="D1285" s="203" t="s">
        <v>16780</v>
      </c>
      <c r="E1285" s="203" t="s">
        <v>16781</v>
      </c>
      <c r="F1285" s="203" t="s">
        <v>9451</v>
      </c>
      <c r="G1285" s="203" t="s">
        <v>16781</v>
      </c>
      <c r="H1285" s="203" t="s">
        <v>16782</v>
      </c>
      <c r="I1285" s="203" t="s">
        <v>9453</v>
      </c>
      <c r="J1285" s="203" t="s">
        <v>16783</v>
      </c>
      <c r="K1285" s="84">
        <v>45924</v>
      </c>
      <c r="L1285" s="84">
        <v>45925</v>
      </c>
      <c r="M1285" s="84">
        <v>46015</v>
      </c>
      <c r="N1285" s="203" t="s">
        <v>16784</v>
      </c>
      <c r="O1285" s="86">
        <v>11400000</v>
      </c>
      <c r="P1285" s="203" t="s">
        <v>16785</v>
      </c>
      <c r="Q1285" s="203" t="s">
        <v>16783</v>
      </c>
      <c r="R1285" s="84">
        <v>45923</v>
      </c>
      <c r="S1285" s="84">
        <v>45923</v>
      </c>
      <c r="T1285" s="84"/>
      <c r="U1285" s="84"/>
      <c r="V1285" s="84"/>
      <c r="W1285" s="203" t="s">
        <v>9457</v>
      </c>
    </row>
    <row r="1286" spans="1:23" x14ac:dyDescent="0.3">
      <c r="A1286" s="203" t="s">
        <v>1476</v>
      </c>
      <c r="B1286" s="203" t="s">
        <v>1246</v>
      </c>
      <c r="C1286" s="203" t="s">
        <v>16792</v>
      </c>
      <c r="D1286" s="203" t="s">
        <v>16793</v>
      </c>
      <c r="E1286" s="203" t="s">
        <v>16794</v>
      </c>
      <c r="F1286" s="203" t="s">
        <v>9451</v>
      </c>
      <c r="G1286" s="203" t="s">
        <v>16794</v>
      </c>
      <c r="H1286" s="203" t="s">
        <v>16795</v>
      </c>
      <c r="I1286" s="203" t="s">
        <v>9462</v>
      </c>
      <c r="J1286" s="203" t="s">
        <v>16796</v>
      </c>
      <c r="K1286" s="84">
        <v>45716</v>
      </c>
      <c r="L1286" s="84">
        <v>45716</v>
      </c>
      <c r="M1286" s="84">
        <v>45896</v>
      </c>
      <c r="N1286" s="203" t="s">
        <v>10635</v>
      </c>
      <c r="O1286" s="86">
        <v>14725590</v>
      </c>
      <c r="P1286" s="203" t="s">
        <v>16797</v>
      </c>
      <c r="Q1286" s="203" t="s">
        <v>16796</v>
      </c>
      <c r="R1286" s="84">
        <v>45715</v>
      </c>
      <c r="S1286" s="84">
        <v>45715</v>
      </c>
      <c r="T1286" s="84"/>
      <c r="U1286" s="84"/>
      <c r="V1286" s="84"/>
      <c r="W1286" s="203" t="s">
        <v>9457</v>
      </c>
    </row>
    <row r="1287" spans="1:23" x14ac:dyDescent="0.3">
      <c r="A1287" s="203" t="s">
        <v>1476</v>
      </c>
      <c r="B1287" s="203" t="s">
        <v>1246</v>
      </c>
      <c r="C1287" s="203" t="s">
        <v>16798</v>
      </c>
      <c r="D1287" s="203" t="s">
        <v>16799</v>
      </c>
      <c r="E1287" s="203" t="s">
        <v>16800</v>
      </c>
      <c r="F1287" s="203" t="s">
        <v>9451</v>
      </c>
      <c r="G1287" s="203" t="s">
        <v>16800</v>
      </c>
      <c r="H1287" s="203" t="s">
        <v>16801</v>
      </c>
      <c r="I1287" s="203" t="s">
        <v>9462</v>
      </c>
      <c r="J1287" s="203" t="s">
        <v>16802</v>
      </c>
      <c r="K1287" s="84">
        <v>45718</v>
      </c>
      <c r="L1287" s="84">
        <v>45719</v>
      </c>
      <c r="M1287" s="84">
        <v>45902</v>
      </c>
      <c r="N1287" s="203" t="s">
        <v>16803</v>
      </c>
      <c r="O1287" s="86">
        <v>14725590</v>
      </c>
      <c r="P1287" s="203" t="s">
        <v>16804</v>
      </c>
      <c r="Q1287" s="203" t="s">
        <v>16802</v>
      </c>
      <c r="R1287" s="84">
        <v>45715</v>
      </c>
      <c r="S1287" s="84">
        <v>45715</v>
      </c>
      <c r="T1287" s="84"/>
      <c r="U1287" s="84"/>
      <c r="V1287" s="84"/>
      <c r="W1287" s="203" t="s">
        <v>9457</v>
      </c>
    </row>
    <row r="1288" spans="1:23" x14ac:dyDescent="0.3">
      <c r="A1288" s="203" t="s">
        <v>1572</v>
      </c>
      <c r="B1288" s="203" t="s">
        <v>1246</v>
      </c>
      <c r="C1288" s="203" t="s">
        <v>16808</v>
      </c>
      <c r="D1288" s="203" t="s">
        <v>16809</v>
      </c>
      <c r="E1288" s="203" t="s">
        <v>16810</v>
      </c>
      <c r="F1288" s="203" t="s">
        <v>9451</v>
      </c>
      <c r="G1288" s="203" t="s">
        <v>16810</v>
      </c>
      <c r="H1288" s="203" t="s">
        <v>16811</v>
      </c>
      <c r="I1288" s="203" t="s">
        <v>9453</v>
      </c>
      <c r="J1288" s="203" t="s">
        <v>16812</v>
      </c>
      <c r="K1288" s="84">
        <v>45924</v>
      </c>
      <c r="L1288" s="84">
        <v>45926</v>
      </c>
      <c r="M1288" s="84">
        <v>46016</v>
      </c>
      <c r="N1288" s="203" t="s">
        <v>10614</v>
      </c>
      <c r="O1288" s="86">
        <v>9000000</v>
      </c>
      <c r="P1288" s="203" t="s">
        <v>16813</v>
      </c>
      <c r="Q1288" s="203" t="s">
        <v>16812</v>
      </c>
      <c r="R1288" s="84">
        <v>45924</v>
      </c>
      <c r="S1288" s="84">
        <v>45924</v>
      </c>
      <c r="T1288" s="84"/>
      <c r="U1288" s="84"/>
      <c r="V1288" s="84"/>
      <c r="W1288" s="203" t="s">
        <v>9457</v>
      </c>
    </row>
    <row r="1289" spans="1:23" x14ac:dyDescent="0.3">
      <c r="A1289" s="203" t="s">
        <v>1467</v>
      </c>
      <c r="B1289" s="203" t="s">
        <v>1247</v>
      </c>
      <c r="C1289" s="203" t="s">
        <v>16892</v>
      </c>
      <c r="D1289" s="203" t="s">
        <v>16893</v>
      </c>
      <c r="E1289" s="203" t="s">
        <v>16894</v>
      </c>
      <c r="F1289" s="203" t="s">
        <v>9451</v>
      </c>
      <c r="G1289" s="203" t="s">
        <v>16894</v>
      </c>
      <c r="H1289" s="203" t="s">
        <v>16895</v>
      </c>
      <c r="I1289" s="203" t="s">
        <v>9453</v>
      </c>
      <c r="J1289" s="203" t="s">
        <v>11062</v>
      </c>
      <c r="K1289" s="84">
        <v>46040</v>
      </c>
      <c r="L1289" s="84">
        <v>46041</v>
      </c>
      <c r="M1289" s="84">
        <v>46221</v>
      </c>
      <c r="N1289" s="203" t="s">
        <v>16269</v>
      </c>
      <c r="O1289" s="86">
        <v>25760100</v>
      </c>
      <c r="P1289" s="203" t="s">
        <v>16896</v>
      </c>
      <c r="Q1289" s="203" t="s">
        <v>11062</v>
      </c>
      <c r="R1289" s="84">
        <v>46039</v>
      </c>
      <c r="S1289" s="84">
        <v>46039</v>
      </c>
      <c r="T1289" s="84"/>
      <c r="U1289" s="84"/>
      <c r="V1289" s="84"/>
      <c r="W1289" s="203" t="s">
        <v>9457</v>
      </c>
    </row>
    <row r="1290" spans="1:23" x14ac:dyDescent="0.3">
      <c r="A1290" s="203" t="s">
        <v>2935</v>
      </c>
      <c r="B1290" s="203" t="s">
        <v>1245</v>
      </c>
      <c r="C1290" s="203" t="s">
        <v>16821</v>
      </c>
      <c r="D1290" s="203" t="s">
        <v>16822</v>
      </c>
      <c r="E1290" s="203" t="s">
        <v>16823</v>
      </c>
      <c r="F1290" s="203" t="s">
        <v>9451</v>
      </c>
      <c r="G1290" s="203" t="s">
        <v>16823</v>
      </c>
      <c r="H1290" s="203" t="s">
        <v>16824</v>
      </c>
      <c r="I1290" s="203" t="s">
        <v>9462</v>
      </c>
      <c r="J1290" s="203" t="s">
        <v>16707</v>
      </c>
      <c r="K1290" s="84">
        <v>45368</v>
      </c>
      <c r="L1290" s="84">
        <v>45369</v>
      </c>
      <c r="M1290" s="84">
        <v>45552</v>
      </c>
      <c r="N1290" s="203" t="s">
        <v>10956</v>
      </c>
      <c r="O1290" s="86">
        <v>27237546</v>
      </c>
      <c r="P1290" s="203" t="s">
        <v>16825</v>
      </c>
      <c r="Q1290" s="203" t="s">
        <v>16709</v>
      </c>
      <c r="R1290" s="84">
        <v>45366</v>
      </c>
      <c r="S1290" s="84">
        <v>45366</v>
      </c>
      <c r="T1290" s="84"/>
      <c r="U1290" s="84"/>
      <c r="V1290" s="84"/>
      <c r="W1290" s="203" t="s">
        <v>9457</v>
      </c>
    </row>
    <row r="1291" spans="1:23" x14ac:dyDescent="0.3">
      <c r="A1291" s="203" t="s">
        <v>1509</v>
      </c>
      <c r="B1291" s="203" t="s">
        <v>1246</v>
      </c>
      <c r="C1291" s="203" t="s">
        <v>16826</v>
      </c>
      <c r="D1291" s="203" t="s">
        <v>16827</v>
      </c>
      <c r="E1291" s="203" t="s">
        <v>16828</v>
      </c>
      <c r="F1291" s="203" t="s">
        <v>9451</v>
      </c>
      <c r="G1291" s="203" t="s">
        <v>16828</v>
      </c>
      <c r="H1291" s="203" t="s">
        <v>16829</v>
      </c>
      <c r="I1291" s="203" t="s">
        <v>9453</v>
      </c>
      <c r="J1291" s="203" t="s">
        <v>16830</v>
      </c>
      <c r="K1291" s="84">
        <v>45961</v>
      </c>
      <c r="L1291" s="84">
        <v>45961</v>
      </c>
      <c r="M1291" s="84">
        <v>46021</v>
      </c>
      <c r="N1291" s="203" t="s">
        <v>16831</v>
      </c>
      <c r="O1291" s="86">
        <v>7000000</v>
      </c>
      <c r="P1291" s="203" t="s">
        <v>16832</v>
      </c>
      <c r="Q1291" s="203" t="s">
        <v>16833</v>
      </c>
      <c r="R1291" s="84">
        <v>45960</v>
      </c>
      <c r="S1291" s="84">
        <v>45960</v>
      </c>
      <c r="T1291" s="84"/>
      <c r="U1291" s="84"/>
      <c r="V1291" s="84"/>
      <c r="W1291" s="203" t="s">
        <v>9457</v>
      </c>
    </row>
    <row r="1292" spans="1:23" x14ac:dyDescent="0.3">
      <c r="A1292" s="203" t="s">
        <v>1657</v>
      </c>
      <c r="B1292" s="203" t="s">
        <v>1247</v>
      </c>
      <c r="C1292" s="203" t="s">
        <v>16904</v>
      </c>
      <c r="D1292" s="203" t="s">
        <v>9471</v>
      </c>
      <c r="E1292" s="203" t="s">
        <v>16905</v>
      </c>
      <c r="F1292" s="203" t="s">
        <v>9451</v>
      </c>
      <c r="G1292" s="203"/>
      <c r="H1292" s="203"/>
      <c r="I1292" s="203"/>
      <c r="J1292" s="203"/>
      <c r="K1292" s="84"/>
      <c r="L1292" s="84"/>
      <c r="M1292" s="84"/>
      <c r="N1292" s="203"/>
      <c r="O1292" s="86"/>
      <c r="P1292" s="203"/>
      <c r="Q1292" s="203"/>
      <c r="R1292" s="84">
        <v>46108</v>
      </c>
      <c r="S1292" s="84">
        <v>46108</v>
      </c>
      <c r="T1292" s="84">
        <v>46121</v>
      </c>
      <c r="U1292" s="84">
        <v>46121</v>
      </c>
      <c r="V1292" s="84">
        <v>46121</v>
      </c>
      <c r="W1292" s="203" t="s">
        <v>9723</v>
      </c>
    </row>
    <row r="1293" spans="1:23" x14ac:dyDescent="0.3">
      <c r="A1293" s="203" t="s">
        <v>1572</v>
      </c>
      <c r="B1293" s="203" t="s">
        <v>1246</v>
      </c>
      <c r="C1293" s="203" t="s">
        <v>16906</v>
      </c>
      <c r="D1293" s="203" t="s">
        <v>16907</v>
      </c>
      <c r="E1293" s="203" t="s">
        <v>16908</v>
      </c>
      <c r="F1293" s="203" t="s">
        <v>9451</v>
      </c>
      <c r="G1293" s="203" t="s">
        <v>16908</v>
      </c>
      <c r="H1293" s="203" t="s">
        <v>16909</v>
      </c>
      <c r="I1293" s="203" t="s">
        <v>9453</v>
      </c>
      <c r="J1293" s="203" t="s">
        <v>16910</v>
      </c>
      <c r="K1293" s="84">
        <v>45919</v>
      </c>
      <c r="L1293" s="84">
        <v>45929</v>
      </c>
      <c r="M1293" s="84">
        <v>46019</v>
      </c>
      <c r="N1293" s="203" t="s">
        <v>16911</v>
      </c>
      <c r="O1293" s="86">
        <v>6000000</v>
      </c>
      <c r="P1293" s="203" t="s">
        <v>16912</v>
      </c>
      <c r="Q1293" s="203" t="s">
        <v>16910</v>
      </c>
      <c r="R1293" s="84">
        <v>45919</v>
      </c>
      <c r="S1293" s="84">
        <v>45919</v>
      </c>
      <c r="T1293" s="84"/>
      <c r="U1293" s="84"/>
      <c r="V1293" s="84"/>
      <c r="W1293" s="203" t="s">
        <v>9457</v>
      </c>
    </row>
    <row r="1294" spans="1:23" x14ac:dyDescent="0.3">
      <c r="A1294" s="203" t="s">
        <v>1505</v>
      </c>
      <c r="B1294" s="203" t="s">
        <v>1246</v>
      </c>
      <c r="C1294" s="203" t="s">
        <v>16834</v>
      </c>
      <c r="D1294" s="203" t="s">
        <v>16835</v>
      </c>
      <c r="E1294" s="203" t="s">
        <v>16836</v>
      </c>
      <c r="F1294" s="203" t="s">
        <v>9451</v>
      </c>
      <c r="G1294" s="203" t="s">
        <v>16836</v>
      </c>
      <c r="H1294" s="203" t="s">
        <v>16837</v>
      </c>
      <c r="I1294" s="203" t="s">
        <v>9462</v>
      </c>
      <c r="J1294" s="203" t="s">
        <v>16838</v>
      </c>
      <c r="K1294" s="84">
        <v>45890</v>
      </c>
      <c r="L1294" s="84">
        <v>45891</v>
      </c>
      <c r="M1294" s="84">
        <v>46021</v>
      </c>
      <c r="N1294" s="203" t="s">
        <v>16748</v>
      </c>
      <c r="O1294" s="86">
        <v>21432125</v>
      </c>
      <c r="P1294" s="203" t="s">
        <v>16839</v>
      </c>
      <c r="Q1294" s="203" t="s">
        <v>16838</v>
      </c>
      <c r="R1294" s="84">
        <v>45888</v>
      </c>
      <c r="S1294" s="84">
        <v>45888</v>
      </c>
      <c r="T1294" s="84"/>
      <c r="U1294" s="84"/>
      <c r="V1294" s="84"/>
      <c r="W1294" s="203" t="s">
        <v>9457</v>
      </c>
    </row>
    <row r="1295" spans="1:23" x14ac:dyDescent="0.3">
      <c r="A1295" s="203" t="s">
        <v>1572</v>
      </c>
      <c r="B1295" s="203" t="s">
        <v>1246</v>
      </c>
      <c r="C1295" s="203" t="s">
        <v>16921</v>
      </c>
      <c r="D1295" s="203" t="s">
        <v>16922</v>
      </c>
      <c r="E1295" s="203" t="s">
        <v>16923</v>
      </c>
      <c r="F1295" s="203" t="s">
        <v>9451</v>
      </c>
      <c r="G1295" s="203" t="s">
        <v>16923</v>
      </c>
      <c r="H1295" s="203" t="s">
        <v>16924</v>
      </c>
      <c r="I1295" s="203" t="s">
        <v>9453</v>
      </c>
      <c r="J1295" s="203" t="s">
        <v>16925</v>
      </c>
      <c r="K1295" s="84">
        <v>45924</v>
      </c>
      <c r="L1295" s="84">
        <v>45955</v>
      </c>
      <c r="M1295" s="84">
        <v>46015</v>
      </c>
      <c r="N1295" s="203" t="s">
        <v>16926</v>
      </c>
      <c r="O1295" s="86">
        <v>10500000</v>
      </c>
      <c r="P1295" s="203" t="s">
        <v>16927</v>
      </c>
      <c r="Q1295" s="203" t="s">
        <v>16925</v>
      </c>
      <c r="R1295" s="84">
        <v>45923</v>
      </c>
      <c r="S1295" s="84">
        <v>45923</v>
      </c>
      <c r="T1295" s="84"/>
      <c r="U1295" s="84"/>
      <c r="V1295" s="84"/>
      <c r="W1295" s="203" t="s">
        <v>9457</v>
      </c>
    </row>
    <row r="1296" spans="1:23" x14ac:dyDescent="0.3">
      <c r="A1296" s="203" t="s">
        <v>1476</v>
      </c>
      <c r="B1296" s="203" t="s">
        <v>1246</v>
      </c>
      <c r="C1296" s="203" t="s">
        <v>16860</v>
      </c>
      <c r="D1296" s="203" t="s">
        <v>16861</v>
      </c>
      <c r="E1296" s="203" t="s">
        <v>16862</v>
      </c>
      <c r="F1296" s="203" t="s">
        <v>9451</v>
      </c>
      <c r="G1296" s="203" t="s">
        <v>16862</v>
      </c>
      <c r="H1296" s="203" t="s">
        <v>16863</v>
      </c>
      <c r="I1296" s="203" t="s">
        <v>9739</v>
      </c>
      <c r="J1296" s="203" t="s">
        <v>16864</v>
      </c>
      <c r="K1296" s="84"/>
      <c r="L1296" s="84"/>
      <c r="M1296" s="84">
        <v>46022</v>
      </c>
      <c r="N1296" s="203" t="s">
        <v>9477</v>
      </c>
      <c r="O1296" s="86">
        <v>15945588</v>
      </c>
      <c r="P1296" s="203" t="s">
        <v>16865</v>
      </c>
      <c r="Q1296" s="203" t="s">
        <v>16864</v>
      </c>
      <c r="R1296" s="84">
        <v>45901</v>
      </c>
      <c r="S1296" s="84">
        <v>45901</v>
      </c>
      <c r="T1296" s="84"/>
      <c r="U1296" s="84"/>
      <c r="V1296" s="84"/>
      <c r="W1296" s="203" t="s">
        <v>9457</v>
      </c>
    </row>
    <row r="1297" spans="1:23" x14ac:dyDescent="0.3">
      <c r="A1297" s="203" t="s">
        <v>1572</v>
      </c>
      <c r="B1297" s="203" t="s">
        <v>1246</v>
      </c>
      <c r="C1297" s="203" t="s">
        <v>16928</v>
      </c>
      <c r="D1297" s="203" t="s">
        <v>16929</v>
      </c>
      <c r="E1297" s="203" t="s">
        <v>16930</v>
      </c>
      <c r="F1297" s="203" t="s">
        <v>9451</v>
      </c>
      <c r="G1297" s="203" t="s">
        <v>16930</v>
      </c>
      <c r="H1297" s="203" t="s">
        <v>16931</v>
      </c>
      <c r="I1297" s="203" t="s">
        <v>9462</v>
      </c>
      <c r="J1297" s="203" t="s">
        <v>16932</v>
      </c>
      <c r="K1297" s="84">
        <v>45931</v>
      </c>
      <c r="L1297" s="84">
        <v>45931</v>
      </c>
      <c r="M1297" s="84">
        <v>46021</v>
      </c>
      <c r="N1297" s="203" t="s">
        <v>11092</v>
      </c>
      <c r="O1297" s="86">
        <v>11959191</v>
      </c>
      <c r="P1297" s="203" t="s">
        <v>16933</v>
      </c>
      <c r="Q1297" s="203" t="s">
        <v>16932</v>
      </c>
      <c r="R1297" s="84">
        <v>45930</v>
      </c>
      <c r="S1297" s="84">
        <v>45930</v>
      </c>
      <c r="T1297" s="84"/>
      <c r="U1297" s="84"/>
      <c r="V1297" s="84"/>
      <c r="W1297" s="203" t="s">
        <v>9457</v>
      </c>
    </row>
    <row r="1298" spans="1:23" x14ac:dyDescent="0.3">
      <c r="A1298" s="203" t="s">
        <v>1605</v>
      </c>
      <c r="B1298" s="203" t="s">
        <v>1247</v>
      </c>
      <c r="C1298" s="203" t="s">
        <v>34003</v>
      </c>
      <c r="D1298" s="203" t="s">
        <v>34004</v>
      </c>
      <c r="E1298" s="203" t="s">
        <v>34005</v>
      </c>
      <c r="F1298" s="203" t="s">
        <v>9451</v>
      </c>
      <c r="G1298" s="203" t="s">
        <v>34005</v>
      </c>
      <c r="H1298" s="203" t="s">
        <v>34006</v>
      </c>
      <c r="I1298" s="203" t="s">
        <v>9482</v>
      </c>
      <c r="J1298" s="203" t="s">
        <v>34007</v>
      </c>
      <c r="K1298" s="84">
        <v>46253</v>
      </c>
      <c r="L1298" s="84"/>
      <c r="M1298" s="84">
        <v>46385</v>
      </c>
      <c r="N1298" s="203" t="s">
        <v>14065</v>
      </c>
      <c r="O1298" s="86">
        <v>18604516</v>
      </c>
      <c r="P1298" s="203" t="s">
        <v>34008</v>
      </c>
      <c r="Q1298" s="203" t="s">
        <v>34007</v>
      </c>
      <c r="R1298" s="84">
        <v>46253</v>
      </c>
      <c r="S1298" s="84">
        <v>46253</v>
      </c>
      <c r="T1298" s="84"/>
      <c r="U1298" s="84"/>
      <c r="V1298" s="84"/>
      <c r="W1298" s="203" t="s">
        <v>9457</v>
      </c>
    </row>
    <row r="1299" spans="1:23" x14ac:dyDescent="0.3">
      <c r="A1299" s="203" t="s">
        <v>1665</v>
      </c>
      <c r="B1299" s="203" t="s">
        <v>1247</v>
      </c>
      <c r="C1299" s="203" t="s">
        <v>16940</v>
      </c>
      <c r="D1299" s="203" t="s">
        <v>16941</v>
      </c>
      <c r="E1299" s="203" t="s">
        <v>16942</v>
      </c>
      <c r="F1299" s="203" t="s">
        <v>9451</v>
      </c>
      <c r="G1299" s="203" t="s">
        <v>16942</v>
      </c>
      <c r="H1299" s="203" t="s">
        <v>16943</v>
      </c>
      <c r="I1299" s="203" t="s">
        <v>9504</v>
      </c>
      <c r="J1299" s="203" t="s">
        <v>16944</v>
      </c>
      <c r="K1299" s="84">
        <v>46051</v>
      </c>
      <c r="L1299" s="84">
        <v>46051</v>
      </c>
      <c r="M1299" s="84">
        <v>46170</v>
      </c>
      <c r="N1299" s="203" t="s">
        <v>16945</v>
      </c>
      <c r="O1299" s="86">
        <v>14000000</v>
      </c>
      <c r="P1299" s="203" t="s">
        <v>16946</v>
      </c>
      <c r="Q1299" s="203" t="s">
        <v>16944</v>
      </c>
      <c r="R1299" s="84">
        <v>46050</v>
      </c>
      <c r="S1299" s="84">
        <v>46050</v>
      </c>
      <c r="T1299" s="84"/>
      <c r="U1299" s="84"/>
      <c r="V1299" s="84"/>
      <c r="W1299" s="203" t="s">
        <v>9457</v>
      </c>
    </row>
    <row r="1300" spans="1:23" x14ac:dyDescent="0.3">
      <c r="A1300" s="203" t="s">
        <v>1605</v>
      </c>
      <c r="B1300" s="203" t="s">
        <v>1247</v>
      </c>
      <c r="C1300" s="203" t="s">
        <v>34009</v>
      </c>
      <c r="D1300" s="203" t="s">
        <v>34010</v>
      </c>
      <c r="E1300" s="203" t="s">
        <v>34011</v>
      </c>
      <c r="F1300" s="203" t="s">
        <v>9451</v>
      </c>
      <c r="G1300" s="203" t="s">
        <v>34011</v>
      </c>
      <c r="H1300" s="203" t="s">
        <v>34012</v>
      </c>
      <c r="I1300" s="203" t="s">
        <v>9453</v>
      </c>
      <c r="J1300" s="203" t="s">
        <v>32360</v>
      </c>
      <c r="K1300" s="84">
        <v>46246</v>
      </c>
      <c r="L1300" s="84">
        <v>46246</v>
      </c>
      <c r="M1300" s="84">
        <v>46387</v>
      </c>
      <c r="N1300" s="203" t="s">
        <v>34013</v>
      </c>
      <c r="O1300" s="86">
        <v>13272364</v>
      </c>
      <c r="P1300" s="203" t="s">
        <v>34014</v>
      </c>
      <c r="Q1300" s="203" t="s">
        <v>32360</v>
      </c>
      <c r="R1300" s="84">
        <v>46245</v>
      </c>
      <c r="S1300" s="84">
        <v>46245</v>
      </c>
      <c r="T1300" s="84"/>
      <c r="U1300" s="84"/>
      <c r="V1300" s="84"/>
      <c r="W1300" s="203" t="s">
        <v>9457</v>
      </c>
    </row>
    <row r="1301" spans="1:23" x14ac:dyDescent="0.3">
      <c r="A1301" s="203" t="s">
        <v>2935</v>
      </c>
      <c r="B1301" s="203" t="s">
        <v>1245</v>
      </c>
      <c r="C1301" s="203" t="s">
        <v>16872</v>
      </c>
      <c r="D1301" s="203" t="s">
        <v>16873</v>
      </c>
      <c r="E1301" s="203" t="s">
        <v>16874</v>
      </c>
      <c r="F1301" s="203" t="s">
        <v>9451</v>
      </c>
      <c r="G1301" s="203" t="s">
        <v>16874</v>
      </c>
      <c r="H1301" s="203" t="s">
        <v>16875</v>
      </c>
      <c r="I1301" s="203" t="s">
        <v>9462</v>
      </c>
      <c r="J1301" s="203" t="s">
        <v>16876</v>
      </c>
      <c r="K1301" s="84">
        <v>45370</v>
      </c>
      <c r="L1301" s="84">
        <v>45370</v>
      </c>
      <c r="M1301" s="84">
        <v>45553</v>
      </c>
      <c r="N1301" s="203" t="s">
        <v>10607</v>
      </c>
      <c r="O1301" s="86">
        <v>19560876</v>
      </c>
      <c r="P1301" s="203" t="s">
        <v>16877</v>
      </c>
      <c r="Q1301" s="203" t="s">
        <v>16876</v>
      </c>
      <c r="R1301" s="84">
        <v>45369</v>
      </c>
      <c r="S1301" s="84">
        <v>45369</v>
      </c>
      <c r="T1301" s="84"/>
      <c r="U1301" s="84"/>
      <c r="V1301" s="84"/>
      <c r="W1301" s="203" t="s">
        <v>9457</v>
      </c>
    </row>
    <row r="1302" spans="1:23" x14ac:dyDescent="0.3">
      <c r="A1302" s="203" t="s">
        <v>1665</v>
      </c>
      <c r="B1302" s="203" t="s">
        <v>1247</v>
      </c>
      <c r="C1302" s="203" t="s">
        <v>16880</v>
      </c>
      <c r="D1302" s="203" t="s">
        <v>16881</v>
      </c>
      <c r="E1302" s="203" t="s">
        <v>16882</v>
      </c>
      <c r="F1302" s="203" t="s">
        <v>9451</v>
      </c>
      <c r="G1302" s="203" t="s">
        <v>16882</v>
      </c>
      <c r="H1302" s="203" t="s">
        <v>16883</v>
      </c>
      <c r="I1302" s="203" t="s">
        <v>9453</v>
      </c>
      <c r="J1302" s="203" t="s">
        <v>16884</v>
      </c>
      <c r="K1302" s="84">
        <v>46052</v>
      </c>
      <c r="L1302" s="84">
        <v>46052</v>
      </c>
      <c r="M1302" s="84">
        <v>46141</v>
      </c>
      <c r="N1302" s="203" t="s">
        <v>16885</v>
      </c>
      <c r="O1302" s="86">
        <v>7500000</v>
      </c>
      <c r="P1302" s="203" t="s">
        <v>16886</v>
      </c>
      <c r="Q1302" s="203" t="s">
        <v>16884</v>
      </c>
      <c r="R1302" s="84">
        <v>46051</v>
      </c>
      <c r="S1302" s="84">
        <v>46051</v>
      </c>
      <c r="T1302" s="84"/>
      <c r="U1302" s="84"/>
      <c r="V1302" s="84"/>
      <c r="W1302" s="203" t="s">
        <v>9457</v>
      </c>
    </row>
    <row r="1303" spans="1:23" x14ac:dyDescent="0.3">
      <c r="A1303" s="203" t="s">
        <v>2940</v>
      </c>
      <c r="B1303" s="203" t="s">
        <v>1245</v>
      </c>
      <c r="C1303" s="203" t="s">
        <v>16972</v>
      </c>
      <c r="D1303" s="203" t="s">
        <v>16973</v>
      </c>
      <c r="E1303" s="203" t="s">
        <v>16974</v>
      </c>
      <c r="F1303" s="203" t="s">
        <v>9451</v>
      </c>
      <c r="G1303" s="203" t="s">
        <v>16974</v>
      </c>
      <c r="H1303" s="203" t="s">
        <v>16975</v>
      </c>
      <c r="I1303" s="203" t="s">
        <v>9462</v>
      </c>
      <c r="J1303" s="203" t="s">
        <v>10031</v>
      </c>
      <c r="K1303" s="84">
        <v>45643</v>
      </c>
      <c r="L1303" s="84">
        <v>45643</v>
      </c>
      <c r="M1303" s="84">
        <v>45657</v>
      </c>
      <c r="N1303" s="203" t="s">
        <v>13067</v>
      </c>
      <c r="O1303" s="86">
        <v>1320370</v>
      </c>
      <c r="P1303" s="203" t="s">
        <v>16976</v>
      </c>
      <c r="Q1303" s="203" t="s">
        <v>10031</v>
      </c>
      <c r="R1303" s="84">
        <v>45642</v>
      </c>
      <c r="S1303" s="84">
        <v>45642</v>
      </c>
      <c r="T1303" s="84"/>
      <c r="U1303" s="84"/>
      <c r="V1303" s="84"/>
      <c r="W1303" s="203" t="s">
        <v>9457</v>
      </c>
    </row>
    <row r="1304" spans="1:23" x14ac:dyDescent="0.3">
      <c r="A1304" s="203" t="s">
        <v>1605</v>
      </c>
      <c r="B1304" s="203" t="s">
        <v>1247</v>
      </c>
      <c r="C1304" s="203" t="s">
        <v>16887</v>
      </c>
      <c r="D1304" s="203" t="s">
        <v>16888</v>
      </c>
      <c r="E1304" s="203" t="s">
        <v>16889</v>
      </c>
      <c r="F1304" s="203" t="s">
        <v>9451</v>
      </c>
      <c r="G1304" s="203" t="s">
        <v>16889</v>
      </c>
      <c r="H1304" s="203" t="s">
        <v>16890</v>
      </c>
      <c r="I1304" s="203" t="s">
        <v>9453</v>
      </c>
      <c r="J1304" s="203" t="s">
        <v>12852</v>
      </c>
      <c r="K1304" s="84">
        <v>46231</v>
      </c>
      <c r="L1304" s="84">
        <v>46232</v>
      </c>
      <c r="M1304" s="84">
        <v>46384</v>
      </c>
      <c r="N1304" s="203" t="s">
        <v>11236</v>
      </c>
      <c r="O1304" s="86">
        <v>14220390</v>
      </c>
      <c r="P1304" s="203" t="s">
        <v>16891</v>
      </c>
      <c r="Q1304" s="203" t="s">
        <v>12852</v>
      </c>
      <c r="R1304" s="84">
        <v>46231</v>
      </c>
      <c r="S1304" s="84">
        <v>46231</v>
      </c>
      <c r="T1304" s="84"/>
      <c r="U1304" s="84"/>
      <c r="V1304" s="84"/>
      <c r="W1304" s="203" t="s">
        <v>9457</v>
      </c>
    </row>
    <row r="1305" spans="1:23" x14ac:dyDescent="0.3">
      <c r="A1305" s="203" t="s">
        <v>5454</v>
      </c>
      <c r="B1305" s="203" t="s">
        <v>1245</v>
      </c>
      <c r="C1305" s="203" t="s">
        <v>16934</v>
      </c>
      <c r="D1305" s="203" t="s">
        <v>16935</v>
      </c>
      <c r="E1305" s="203" t="s">
        <v>16936</v>
      </c>
      <c r="F1305" s="203" t="s">
        <v>9451</v>
      </c>
      <c r="G1305" s="203" t="s">
        <v>16936</v>
      </c>
      <c r="H1305" s="203" t="s">
        <v>16937</v>
      </c>
      <c r="I1305" s="203" t="s">
        <v>9453</v>
      </c>
      <c r="J1305" s="203" t="s">
        <v>16938</v>
      </c>
      <c r="K1305" s="84">
        <v>45531</v>
      </c>
      <c r="L1305" s="84">
        <v>45532</v>
      </c>
      <c r="M1305" s="84">
        <v>45622</v>
      </c>
      <c r="N1305" s="203" t="s">
        <v>10866</v>
      </c>
      <c r="O1305" s="86">
        <v>13500000</v>
      </c>
      <c r="P1305" s="203" t="s">
        <v>16939</v>
      </c>
      <c r="Q1305" s="203" t="s">
        <v>16938</v>
      </c>
      <c r="R1305" s="84">
        <v>45531</v>
      </c>
      <c r="S1305" s="84">
        <v>45531</v>
      </c>
      <c r="T1305" s="84"/>
      <c r="U1305" s="84"/>
      <c r="V1305" s="84"/>
      <c r="W1305" s="203" t="s">
        <v>9457</v>
      </c>
    </row>
    <row r="1306" spans="1:23" x14ac:dyDescent="0.3">
      <c r="A1306" s="203" t="s">
        <v>1467</v>
      </c>
      <c r="B1306" s="203" t="s">
        <v>1247</v>
      </c>
      <c r="C1306" s="203" t="s">
        <v>16897</v>
      </c>
      <c r="D1306" s="203" t="s">
        <v>16898</v>
      </c>
      <c r="E1306" s="203" t="s">
        <v>16899</v>
      </c>
      <c r="F1306" s="203" t="s">
        <v>9451</v>
      </c>
      <c r="G1306" s="203" t="s">
        <v>16899</v>
      </c>
      <c r="H1306" s="203" t="s">
        <v>16900</v>
      </c>
      <c r="I1306" s="203" t="s">
        <v>9453</v>
      </c>
      <c r="J1306" s="203" t="s">
        <v>16901</v>
      </c>
      <c r="K1306" s="84">
        <v>46045</v>
      </c>
      <c r="L1306" s="84">
        <v>46045</v>
      </c>
      <c r="M1306" s="84">
        <v>46225</v>
      </c>
      <c r="N1306" s="203" t="s">
        <v>16902</v>
      </c>
      <c r="O1306" s="86">
        <v>27236082</v>
      </c>
      <c r="P1306" s="203" t="s">
        <v>16903</v>
      </c>
      <c r="Q1306" s="203" t="s">
        <v>16901</v>
      </c>
      <c r="R1306" s="84">
        <v>46043</v>
      </c>
      <c r="S1306" s="84">
        <v>46043</v>
      </c>
      <c r="T1306" s="84"/>
      <c r="U1306" s="84"/>
      <c r="V1306" s="84"/>
      <c r="W1306" s="203" t="s">
        <v>9457</v>
      </c>
    </row>
    <row r="1307" spans="1:23" x14ac:dyDescent="0.3">
      <c r="A1307" s="203" t="s">
        <v>3233</v>
      </c>
      <c r="B1307" s="203" t="s">
        <v>1245</v>
      </c>
      <c r="C1307" s="203" t="s">
        <v>16913</v>
      </c>
      <c r="D1307" s="203" t="s">
        <v>16914</v>
      </c>
      <c r="E1307" s="203" t="s">
        <v>16915</v>
      </c>
      <c r="F1307" s="203" t="s">
        <v>9451</v>
      </c>
      <c r="G1307" s="203" t="s">
        <v>16915</v>
      </c>
      <c r="H1307" s="203" t="s">
        <v>16916</v>
      </c>
      <c r="I1307" s="203" t="s">
        <v>9453</v>
      </c>
      <c r="J1307" s="203" t="s">
        <v>16917</v>
      </c>
      <c r="K1307" s="84">
        <v>45432</v>
      </c>
      <c r="L1307" s="84">
        <v>45432</v>
      </c>
      <c r="M1307" s="84">
        <v>45584</v>
      </c>
      <c r="N1307" s="203" t="s">
        <v>16918</v>
      </c>
      <c r="O1307" s="86">
        <v>9908805</v>
      </c>
      <c r="P1307" s="203" t="s">
        <v>16919</v>
      </c>
      <c r="Q1307" s="203" t="s">
        <v>16920</v>
      </c>
      <c r="R1307" s="84">
        <v>45421</v>
      </c>
      <c r="S1307" s="84">
        <v>45421</v>
      </c>
      <c r="T1307" s="84"/>
      <c r="U1307" s="84"/>
      <c r="V1307" s="84"/>
      <c r="W1307" s="203" t="s">
        <v>9457</v>
      </c>
    </row>
    <row r="1308" spans="1:23" x14ac:dyDescent="0.3">
      <c r="A1308" s="203" t="s">
        <v>1783</v>
      </c>
      <c r="B1308" s="203" t="s">
        <v>1247</v>
      </c>
      <c r="C1308" s="203" t="s">
        <v>17010</v>
      </c>
      <c r="D1308" s="203" t="s">
        <v>9471</v>
      </c>
      <c r="E1308" s="203" t="s">
        <v>17011</v>
      </c>
      <c r="F1308" s="203" t="s">
        <v>9451</v>
      </c>
      <c r="G1308" s="203"/>
      <c r="H1308" s="203"/>
      <c r="I1308" s="203"/>
      <c r="J1308" s="203"/>
      <c r="K1308" s="84"/>
      <c r="L1308" s="84"/>
      <c r="M1308" s="84"/>
      <c r="N1308" s="203"/>
      <c r="O1308" s="86"/>
      <c r="P1308" s="203"/>
      <c r="Q1308" s="203"/>
      <c r="R1308" s="84">
        <v>46136</v>
      </c>
      <c r="S1308" s="84">
        <v>46136</v>
      </c>
      <c r="T1308" s="84">
        <v>46154</v>
      </c>
      <c r="U1308" s="84">
        <v>46154</v>
      </c>
      <c r="V1308" s="84">
        <v>46154</v>
      </c>
      <c r="W1308" s="203" t="s">
        <v>9723</v>
      </c>
    </row>
    <row r="1309" spans="1:23" x14ac:dyDescent="0.3">
      <c r="A1309" s="203" t="s">
        <v>1476</v>
      </c>
      <c r="B1309" s="203" t="s">
        <v>1246</v>
      </c>
      <c r="C1309" s="203" t="s">
        <v>17018</v>
      </c>
      <c r="D1309" s="203" t="s">
        <v>17019</v>
      </c>
      <c r="E1309" s="203" t="s">
        <v>17020</v>
      </c>
      <c r="F1309" s="203" t="s">
        <v>9451</v>
      </c>
      <c r="G1309" s="203" t="s">
        <v>17020</v>
      </c>
      <c r="H1309" s="203" t="s">
        <v>17021</v>
      </c>
      <c r="I1309" s="203" t="s">
        <v>9453</v>
      </c>
      <c r="J1309" s="203" t="s">
        <v>14437</v>
      </c>
      <c r="K1309" s="84">
        <v>45692</v>
      </c>
      <c r="L1309" s="84">
        <v>45692</v>
      </c>
      <c r="M1309" s="84">
        <v>45872</v>
      </c>
      <c r="N1309" s="203" t="s">
        <v>17022</v>
      </c>
      <c r="O1309" s="86">
        <v>29675250</v>
      </c>
      <c r="P1309" s="203" t="s">
        <v>17023</v>
      </c>
      <c r="Q1309" s="203" t="s">
        <v>14437</v>
      </c>
      <c r="R1309" s="84">
        <v>45691</v>
      </c>
      <c r="S1309" s="84">
        <v>45691</v>
      </c>
      <c r="T1309" s="84"/>
      <c r="U1309" s="84"/>
      <c r="V1309" s="84"/>
      <c r="W1309" s="203" t="s">
        <v>9457</v>
      </c>
    </row>
    <row r="1310" spans="1:23" x14ac:dyDescent="0.3">
      <c r="A1310" s="203" t="s">
        <v>16947</v>
      </c>
      <c r="B1310" s="203" t="s">
        <v>1245</v>
      </c>
      <c r="C1310" s="203" t="s">
        <v>16948</v>
      </c>
      <c r="D1310" s="203" t="s">
        <v>16949</v>
      </c>
      <c r="E1310" s="203" t="s">
        <v>16950</v>
      </c>
      <c r="F1310" s="203" t="s">
        <v>9451</v>
      </c>
      <c r="G1310" s="203" t="s">
        <v>16950</v>
      </c>
      <c r="H1310" s="203" t="s">
        <v>16951</v>
      </c>
      <c r="I1310" s="203" t="s">
        <v>9462</v>
      </c>
      <c r="J1310" s="203" t="s">
        <v>16952</v>
      </c>
      <c r="K1310" s="84">
        <v>45623</v>
      </c>
      <c r="L1310" s="84">
        <v>45624</v>
      </c>
      <c r="M1310" s="84">
        <v>45655</v>
      </c>
      <c r="N1310" s="203" t="s">
        <v>15880</v>
      </c>
      <c r="O1310" s="86">
        <v>4650796</v>
      </c>
      <c r="P1310" s="203" t="s">
        <v>16953</v>
      </c>
      <c r="Q1310" s="203" t="s">
        <v>16952</v>
      </c>
      <c r="R1310" s="84">
        <v>45621</v>
      </c>
      <c r="S1310" s="84">
        <v>45621</v>
      </c>
      <c r="T1310" s="84"/>
      <c r="U1310" s="84"/>
      <c r="V1310" s="84"/>
      <c r="W1310" s="203" t="s">
        <v>9457</v>
      </c>
    </row>
    <row r="1311" spans="1:23" x14ac:dyDescent="0.3">
      <c r="A1311" s="203" t="s">
        <v>1572</v>
      </c>
      <c r="B1311" s="203" t="s">
        <v>1246</v>
      </c>
      <c r="C1311" s="203" t="s">
        <v>16954</v>
      </c>
      <c r="D1311" s="203" t="s">
        <v>16955</v>
      </c>
      <c r="E1311" s="203" t="s">
        <v>16956</v>
      </c>
      <c r="F1311" s="203" t="s">
        <v>9451</v>
      </c>
      <c r="G1311" s="203" t="s">
        <v>16956</v>
      </c>
      <c r="H1311" s="203" t="s">
        <v>16957</v>
      </c>
      <c r="I1311" s="203" t="s">
        <v>9453</v>
      </c>
      <c r="J1311" s="203" t="s">
        <v>16958</v>
      </c>
      <c r="K1311" s="84">
        <v>45923</v>
      </c>
      <c r="L1311" s="84">
        <v>45923</v>
      </c>
      <c r="M1311" s="84">
        <v>46013</v>
      </c>
      <c r="N1311" s="203" t="s">
        <v>9498</v>
      </c>
      <c r="O1311" s="86">
        <v>10500000</v>
      </c>
      <c r="P1311" s="203" t="s">
        <v>16959</v>
      </c>
      <c r="Q1311" s="203" t="s">
        <v>16958</v>
      </c>
      <c r="R1311" s="84">
        <v>45922</v>
      </c>
      <c r="S1311" s="84">
        <v>45922</v>
      </c>
      <c r="T1311" s="84"/>
      <c r="U1311" s="84"/>
      <c r="V1311" s="84"/>
      <c r="W1311" s="203" t="s">
        <v>9457</v>
      </c>
    </row>
    <row r="1312" spans="1:23" x14ac:dyDescent="0.3">
      <c r="A1312" s="203" t="s">
        <v>5454</v>
      </c>
      <c r="B1312" s="203" t="s">
        <v>1245</v>
      </c>
      <c r="C1312" s="203" t="s">
        <v>16960</v>
      </c>
      <c r="D1312" s="203" t="s">
        <v>16961</v>
      </c>
      <c r="E1312" s="203" t="s">
        <v>16962</v>
      </c>
      <c r="F1312" s="203" t="s">
        <v>9451</v>
      </c>
      <c r="G1312" s="203" t="s">
        <v>16962</v>
      </c>
      <c r="H1312" s="203" t="s">
        <v>16963</v>
      </c>
      <c r="I1312" s="203" t="s">
        <v>9504</v>
      </c>
      <c r="J1312" s="203" t="s">
        <v>16964</v>
      </c>
      <c r="K1312" s="84">
        <v>45566</v>
      </c>
      <c r="L1312" s="84">
        <v>45566</v>
      </c>
      <c r="M1312" s="84">
        <v>45657</v>
      </c>
      <c r="N1312" s="203" t="s">
        <v>13381</v>
      </c>
      <c r="O1312" s="86">
        <v>9000000</v>
      </c>
      <c r="P1312" s="203" t="s">
        <v>16965</v>
      </c>
      <c r="Q1312" s="203" t="s">
        <v>16964</v>
      </c>
      <c r="R1312" s="84">
        <v>45565</v>
      </c>
      <c r="S1312" s="84">
        <v>45565</v>
      </c>
      <c r="T1312" s="84"/>
      <c r="U1312" s="84"/>
      <c r="V1312" s="84"/>
      <c r="W1312" s="203" t="s">
        <v>9457</v>
      </c>
    </row>
    <row r="1313" spans="1:23" x14ac:dyDescent="0.3">
      <c r="A1313" s="203" t="s">
        <v>1467</v>
      </c>
      <c r="B1313" s="203" t="s">
        <v>1247</v>
      </c>
      <c r="C1313" s="203" t="s">
        <v>16966</v>
      </c>
      <c r="D1313" s="203" t="s">
        <v>16967</v>
      </c>
      <c r="E1313" s="203" t="s">
        <v>16968</v>
      </c>
      <c r="F1313" s="203" t="s">
        <v>9451</v>
      </c>
      <c r="G1313" s="203" t="s">
        <v>16968</v>
      </c>
      <c r="H1313" s="203" t="s">
        <v>16969</v>
      </c>
      <c r="I1313" s="203" t="s">
        <v>9453</v>
      </c>
      <c r="J1313" s="203" t="s">
        <v>16970</v>
      </c>
      <c r="K1313" s="84">
        <v>46232</v>
      </c>
      <c r="L1313" s="84">
        <v>46234</v>
      </c>
      <c r="M1313" s="84">
        <v>46386</v>
      </c>
      <c r="N1313" s="203" t="s">
        <v>16748</v>
      </c>
      <c r="O1313" s="86">
        <v>26633535</v>
      </c>
      <c r="P1313" s="203" t="s">
        <v>16971</v>
      </c>
      <c r="Q1313" s="203" t="s">
        <v>16970</v>
      </c>
      <c r="R1313" s="84">
        <v>46226</v>
      </c>
      <c r="S1313" s="84">
        <v>46226</v>
      </c>
      <c r="T1313" s="84"/>
      <c r="U1313" s="84"/>
      <c r="V1313" s="84"/>
      <c r="W1313" s="203" t="s">
        <v>9457</v>
      </c>
    </row>
    <row r="1314" spans="1:23" x14ac:dyDescent="0.3">
      <c r="A1314" s="203" t="s">
        <v>1433</v>
      </c>
      <c r="B1314" s="203" t="s">
        <v>1246</v>
      </c>
      <c r="C1314" s="203" t="s">
        <v>16977</v>
      </c>
      <c r="D1314" s="203" t="s">
        <v>16978</v>
      </c>
      <c r="E1314" s="203" t="s">
        <v>16979</v>
      </c>
      <c r="F1314" s="203" t="s">
        <v>9451</v>
      </c>
      <c r="G1314" s="203" t="s">
        <v>16979</v>
      </c>
      <c r="H1314" s="203" t="s">
        <v>16980</v>
      </c>
      <c r="I1314" s="203" t="s">
        <v>9462</v>
      </c>
      <c r="J1314" s="203" t="s">
        <v>16981</v>
      </c>
      <c r="K1314" s="84">
        <v>45793</v>
      </c>
      <c r="L1314" s="84">
        <v>45793</v>
      </c>
      <c r="M1314" s="84">
        <v>45915</v>
      </c>
      <c r="N1314" s="203" t="s">
        <v>16982</v>
      </c>
      <c r="O1314" s="86">
        <v>10562964</v>
      </c>
      <c r="P1314" s="203" t="s">
        <v>16983</v>
      </c>
      <c r="Q1314" s="203" t="s">
        <v>16981</v>
      </c>
      <c r="R1314" s="84">
        <v>45792</v>
      </c>
      <c r="S1314" s="84">
        <v>45792</v>
      </c>
      <c r="T1314" s="84"/>
      <c r="U1314" s="84"/>
      <c r="V1314" s="84"/>
      <c r="W1314" s="203" t="s">
        <v>9457</v>
      </c>
    </row>
    <row r="1315" spans="1:23" x14ac:dyDescent="0.3">
      <c r="A1315" s="203" t="s">
        <v>1427</v>
      </c>
      <c r="B1315" s="203" t="s">
        <v>1245</v>
      </c>
      <c r="C1315" s="203" t="s">
        <v>17036</v>
      </c>
      <c r="D1315" s="203" t="s">
        <v>17037</v>
      </c>
      <c r="E1315" s="203" t="s">
        <v>17038</v>
      </c>
      <c r="F1315" s="203" t="s">
        <v>9451</v>
      </c>
      <c r="G1315" s="203" t="s">
        <v>17038</v>
      </c>
      <c r="H1315" s="203" t="s">
        <v>17039</v>
      </c>
      <c r="I1315" s="203" t="s">
        <v>9462</v>
      </c>
      <c r="J1315" s="203" t="s">
        <v>17040</v>
      </c>
      <c r="K1315" s="84">
        <v>45645</v>
      </c>
      <c r="L1315" s="84">
        <v>45678</v>
      </c>
      <c r="M1315" s="84">
        <v>45736</v>
      </c>
      <c r="N1315" s="203" t="s">
        <v>17041</v>
      </c>
      <c r="O1315" s="86">
        <v>416038740</v>
      </c>
      <c r="P1315" s="203" t="s">
        <v>17042</v>
      </c>
      <c r="Q1315" s="203" t="s">
        <v>17040</v>
      </c>
      <c r="R1315" s="84">
        <v>45625</v>
      </c>
      <c r="S1315" s="84">
        <v>45625</v>
      </c>
      <c r="T1315" s="84">
        <v>45632</v>
      </c>
      <c r="U1315" s="84">
        <v>45632</v>
      </c>
      <c r="V1315" s="84">
        <v>45632</v>
      </c>
      <c r="W1315" s="203" t="s">
        <v>9457</v>
      </c>
    </row>
    <row r="1316" spans="1:23" x14ac:dyDescent="0.3">
      <c r="A1316" s="203" t="s">
        <v>1639</v>
      </c>
      <c r="B1316" s="203" t="s">
        <v>1245</v>
      </c>
      <c r="C1316" s="203" t="s">
        <v>17057</v>
      </c>
      <c r="D1316" s="203" t="s">
        <v>9471</v>
      </c>
      <c r="E1316" s="203" t="s">
        <v>17058</v>
      </c>
      <c r="F1316" s="203" t="s">
        <v>9451</v>
      </c>
      <c r="G1316" s="203"/>
      <c r="H1316" s="203"/>
      <c r="I1316" s="203"/>
      <c r="J1316" s="203"/>
      <c r="K1316" s="84"/>
      <c r="L1316" s="84"/>
      <c r="M1316" s="84"/>
      <c r="N1316" s="203"/>
      <c r="O1316" s="86"/>
      <c r="P1316" s="203"/>
      <c r="Q1316" s="203"/>
      <c r="R1316" s="84">
        <v>45642</v>
      </c>
      <c r="S1316" s="84">
        <v>45642</v>
      </c>
      <c r="T1316" s="84">
        <v>45646</v>
      </c>
      <c r="U1316" s="84">
        <v>45646</v>
      </c>
      <c r="V1316" s="84">
        <v>45646</v>
      </c>
      <c r="W1316" s="203" t="s">
        <v>9723</v>
      </c>
    </row>
    <row r="1317" spans="1:23" x14ac:dyDescent="0.3">
      <c r="A1317" s="203" t="s">
        <v>1467</v>
      </c>
      <c r="B1317" s="203" t="s">
        <v>1247</v>
      </c>
      <c r="C1317" s="203" t="s">
        <v>16984</v>
      </c>
      <c r="D1317" s="203" t="s">
        <v>16985</v>
      </c>
      <c r="E1317" s="203" t="s">
        <v>16986</v>
      </c>
      <c r="F1317" s="203" t="s">
        <v>9451</v>
      </c>
      <c r="G1317" s="203" t="s">
        <v>16986</v>
      </c>
      <c r="H1317" s="203" t="s">
        <v>16987</v>
      </c>
      <c r="I1317" s="203" t="s">
        <v>9482</v>
      </c>
      <c r="J1317" s="203" t="s">
        <v>16988</v>
      </c>
      <c r="K1317" s="84">
        <v>46240</v>
      </c>
      <c r="L1317" s="84"/>
      <c r="M1317" s="84">
        <v>46386</v>
      </c>
      <c r="N1317" s="203" t="s">
        <v>16989</v>
      </c>
      <c r="O1317" s="86">
        <v>20751191</v>
      </c>
      <c r="P1317" s="203" t="s">
        <v>16990</v>
      </c>
      <c r="Q1317" s="203" t="s">
        <v>16988</v>
      </c>
      <c r="R1317" s="84">
        <v>46239</v>
      </c>
      <c r="S1317" s="84">
        <v>46239</v>
      </c>
      <c r="T1317" s="84"/>
      <c r="U1317" s="84"/>
      <c r="V1317" s="84"/>
      <c r="W1317" s="203" t="s">
        <v>9457</v>
      </c>
    </row>
    <row r="1318" spans="1:23" x14ac:dyDescent="0.3">
      <c r="A1318" s="203" t="s">
        <v>3215</v>
      </c>
      <c r="B1318" s="203" t="s">
        <v>1245</v>
      </c>
      <c r="C1318" s="203" t="s">
        <v>16991</v>
      </c>
      <c r="D1318" s="203" t="s">
        <v>16992</v>
      </c>
      <c r="E1318" s="203" t="s">
        <v>16993</v>
      </c>
      <c r="F1318" s="203" t="s">
        <v>9451</v>
      </c>
      <c r="G1318" s="203" t="s">
        <v>16993</v>
      </c>
      <c r="H1318" s="203" t="s">
        <v>16994</v>
      </c>
      <c r="I1318" s="203" t="s">
        <v>9453</v>
      </c>
      <c r="J1318" s="203" t="s">
        <v>16995</v>
      </c>
      <c r="K1318" s="84">
        <v>45365</v>
      </c>
      <c r="L1318" s="84">
        <v>45373</v>
      </c>
      <c r="M1318" s="84">
        <v>45657</v>
      </c>
      <c r="N1318" s="203" t="s">
        <v>11474</v>
      </c>
      <c r="O1318" s="86">
        <v>595000000</v>
      </c>
      <c r="P1318" s="203" t="s">
        <v>16996</v>
      </c>
      <c r="Q1318" s="203" t="s">
        <v>16995</v>
      </c>
      <c r="R1318" s="84">
        <v>45362</v>
      </c>
      <c r="S1318" s="84">
        <v>45362</v>
      </c>
      <c r="T1318" s="84"/>
      <c r="U1318" s="84"/>
      <c r="V1318" s="84"/>
      <c r="W1318" s="203" t="s">
        <v>9457</v>
      </c>
    </row>
    <row r="1319" spans="1:23" x14ac:dyDescent="0.3">
      <c r="A1319" s="203" t="s">
        <v>1561</v>
      </c>
      <c r="B1319" s="203" t="s">
        <v>1246</v>
      </c>
      <c r="C1319" s="203" t="s">
        <v>17059</v>
      </c>
      <c r="D1319" s="203" t="s">
        <v>9471</v>
      </c>
      <c r="E1319" s="203" t="s">
        <v>9902</v>
      </c>
      <c r="F1319" s="203" t="s">
        <v>9451</v>
      </c>
      <c r="G1319" s="203"/>
      <c r="H1319" s="203"/>
      <c r="I1319" s="203"/>
      <c r="J1319" s="203"/>
      <c r="K1319" s="84"/>
      <c r="L1319" s="84"/>
      <c r="M1319" s="84"/>
      <c r="N1319" s="203"/>
      <c r="O1319" s="86"/>
      <c r="P1319" s="203"/>
      <c r="Q1319" s="203"/>
      <c r="R1319" s="84">
        <v>45904</v>
      </c>
      <c r="S1319" s="84">
        <v>45904</v>
      </c>
      <c r="T1319" s="84">
        <v>45919</v>
      </c>
      <c r="U1319" s="84">
        <v>45919</v>
      </c>
      <c r="V1319" s="84">
        <v>45919</v>
      </c>
      <c r="W1319" s="203" t="s">
        <v>9723</v>
      </c>
    </row>
    <row r="1320" spans="1:23" x14ac:dyDescent="0.3">
      <c r="A1320" s="203" t="s">
        <v>1476</v>
      </c>
      <c r="B1320" s="203" t="s">
        <v>1246</v>
      </c>
      <c r="C1320" s="203" t="s">
        <v>17066</v>
      </c>
      <c r="D1320" s="203" t="s">
        <v>17067</v>
      </c>
      <c r="E1320" s="203" t="s">
        <v>17068</v>
      </c>
      <c r="F1320" s="203" t="s">
        <v>9451</v>
      </c>
      <c r="G1320" s="203" t="s">
        <v>17068</v>
      </c>
      <c r="H1320" s="203" t="s">
        <v>17069</v>
      </c>
      <c r="I1320" s="203" t="s">
        <v>9462</v>
      </c>
      <c r="J1320" s="203" t="s">
        <v>17070</v>
      </c>
      <c r="K1320" s="84">
        <v>45901</v>
      </c>
      <c r="L1320" s="84">
        <v>45901</v>
      </c>
      <c r="M1320" s="84">
        <v>46022</v>
      </c>
      <c r="N1320" s="203" t="s">
        <v>12997</v>
      </c>
      <c r="O1320" s="86">
        <v>10562964</v>
      </c>
      <c r="P1320" s="203" t="s">
        <v>17071</v>
      </c>
      <c r="Q1320" s="203" t="s">
        <v>17070</v>
      </c>
      <c r="R1320" s="84">
        <v>45900</v>
      </c>
      <c r="S1320" s="84">
        <v>45900</v>
      </c>
      <c r="T1320" s="84"/>
      <c r="U1320" s="84"/>
      <c r="V1320" s="84"/>
      <c r="W1320" s="203" t="s">
        <v>9457</v>
      </c>
    </row>
    <row r="1321" spans="1:23" x14ac:dyDescent="0.3">
      <c r="A1321" s="203" t="s">
        <v>1612</v>
      </c>
      <c r="B1321" s="203" t="s">
        <v>1245</v>
      </c>
      <c r="C1321" s="203" t="s">
        <v>17012</v>
      </c>
      <c r="D1321" s="203" t="s">
        <v>17013</v>
      </c>
      <c r="E1321" s="203" t="s">
        <v>17014</v>
      </c>
      <c r="F1321" s="203" t="s">
        <v>9451</v>
      </c>
      <c r="G1321" s="203" t="s">
        <v>17014</v>
      </c>
      <c r="H1321" s="203" t="s">
        <v>17015</v>
      </c>
      <c r="I1321" s="203" t="s">
        <v>9453</v>
      </c>
      <c r="J1321" s="203" t="s">
        <v>17016</v>
      </c>
      <c r="K1321" s="84">
        <v>45674</v>
      </c>
      <c r="L1321" s="84">
        <v>45678</v>
      </c>
      <c r="M1321" s="84">
        <v>45812</v>
      </c>
      <c r="N1321" s="203" t="s">
        <v>11763</v>
      </c>
      <c r="O1321" s="86">
        <v>23567688</v>
      </c>
      <c r="P1321" s="203" t="s">
        <v>17017</v>
      </c>
      <c r="Q1321" s="203" t="s">
        <v>17016</v>
      </c>
      <c r="R1321" s="84">
        <v>45674</v>
      </c>
      <c r="S1321" s="84">
        <v>45674</v>
      </c>
      <c r="T1321" s="84"/>
      <c r="U1321" s="84"/>
      <c r="V1321" s="84"/>
      <c r="W1321" s="203" t="s">
        <v>9457</v>
      </c>
    </row>
    <row r="1322" spans="1:23" x14ac:dyDescent="0.3">
      <c r="A1322" s="203" t="s">
        <v>1572</v>
      </c>
      <c r="B1322" s="203" t="s">
        <v>1246</v>
      </c>
      <c r="C1322" s="203" t="s">
        <v>17090</v>
      </c>
      <c r="D1322" s="203" t="s">
        <v>17091</v>
      </c>
      <c r="E1322" s="203" t="s">
        <v>17092</v>
      </c>
      <c r="F1322" s="203" t="s">
        <v>9451</v>
      </c>
      <c r="G1322" s="203" t="s">
        <v>17092</v>
      </c>
      <c r="H1322" s="203" t="s">
        <v>17093</v>
      </c>
      <c r="I1322" s="203" t="s">
        <v>9453</v>
      </c>
      <c r="J1322" s="203" t="s">
        <v>17094</v>
      </c>
      <c r="K1322" s="84">
        <v>45916</v>
      </c>
      <c r="L1322" s="84">
        <v>45918</v>
      </c>
      <c r="M1322" s="84">
        <v>46008</v>
      </c>
      <c r="N1322" s="203" t="s">
        <v>17095</v>
      </c>
      <c r="O1322" s="86">
        <v>10500000</v>
      </c>
      <c r="P1322" s="203" t="s">
        <v>17096</v>
      </c>
      <c r="Q1322" s="203" t="s">
        <v>17094</v>
      </c>
      <c r="R1322" s="84">
        <v>45916</v>
      </c>
      <c r="S1322" s="84">
        <v>45916</v>
      </c>
      <c r="T1322" s="84"/>
      <c r="U1322" s="84"/>
      <c r="V1322" s="84"/>
      <c r="W1322" s="203" t="s">
        <v>9457</v>
      </c>
    </row>
    <row r="1323" spans="1:23" x14ac:dyDescent="0.3">
      <c r="A1323" s="203" t="s">
        <v>1476</v>
      </c>
      <c r="B1323" s="203" t="s">
        <v>1246</v>
      </c>
      <c r="C1323" s="203" t="s">
        <v>17024</v>
      </c>
      <c r="D1323" s="203" t="s">
        <v>17025</v>
      </c>
      <c r="E1323" s="203" t="s">
        <v>17026</v>
      </c>
      <c r="F1323" s="203" t="s">
        <v>9451</v>
      </c>
      <c r="G1323" s="203" t="s">
        <v>17026</v>
      </c>
      <c r="H1323" s="203" t="s">
        <v>17027</v>
      </c>
      <c r="I1323" s="203" t="s">
        <v>9462</v>
      </c>
      <c r="J1323" s="203" t="s">
        <v>9669</v>
      </c>
      <c r="K1323" s="84">
        <v>45905</v>
      </c>
      <c r="L1323" s="84">
        <v>45905</v>
      </c>
      <c r="M1323" s="84">
        <v>46020</v>
      </c>
      <c r="N1323" s="203" t="s">
        <v>17028</v>
      </c>
      <c r="O1323" s="86">
        <v>10122841</v>
      </c>
      <c r="P1323" s="203" t="s">
        <v>17029</v>
      </c>
      <c r="Q1323" s="203" t="s">
        <v>9669</v>
      </c>
      <c r="R1323" s="84">
        <v>45905</v>
      </c>
      <c r="S1323" s="84">
        <v>45905</v>
      </c>
      <c r="T1323" s="84"/>
      <c r="U1323" s="84"/>
      <c r="V1323" s="84"/>
      <c r="W1323" s="203" t="s">
        <v>9457</v>
      </c>
    </row>
    <row r="1324" spans="1:23" x14ac:dyDescent="0.3">
      <c r="A1324" s="203" t="s">
        <v>1505</v>
      </c>
      <c r="B1324" s="203" t="s">
        <v>1246</v>
      </c>
      <c r="C1324" s="203" t="s">
        <v>17030</v>
      </c>
      <c r="D1324" s="203" t="s">
        <v>17031</v>
      </c>
      <c r="E1324" s="203" t="s">
        <v>17032</v>
      </c>
      <c r="F1324" s="203" t="s">
        <v>9451</v>
      </c>
      <c r="G1324" s="203" t="s">
        <v>17032</v>
      </c>
      <c r="H1324" s="203" t="s">
        <v>17033</v>
      </c>
      <c r="I1324" s="203" t="s">
        <v>9453</v>
      </c>
      <c r="J1324" s="203" t="s">
        <v>17034</v>
      </c>
      <c r="K1324" s="84">
        <v>45905</v>
      </c>
      <c r="L1324" s="84">
        <v>45905</v>
      </c>
      <c r="M1324" s="84">
        <v>46020</v>
      </c>
      <c r="N1324" s="203" t="s">
        <v>14560</v>
      </c>
      <c r="O1324" s="86">
        <v>15281188</v>
      </c>
      <c r="P1324" s="203" t="s">
        <v>17035</v>
      </c>
      <c r="Q1324" s="203" t="s">
        <v>17034</v>
      </c>
      <c r="R1324" s="84">
        <v>45904</v>
      </c>
      <c r="S1324" s="84">
        <v>45904</v>
      </c>
      <c r="T1324" s="84"/>
      <c r="U1324" s="84"/>
      <c r="V1324" s="84"/>
      <c r="W1324" s="203" t="s">
        <v>9457</v>
      </c>
    </row>
    <row r="1325" spans="1:23" x14ac:dyDescent="0.3">
      <c r="A1325" s="203" t="s">
        <v>1505</v>
      </c>
      <c r="B1325" s="203" t="s">
        <v>1246</v>
      </c>
      <c r="C1325" s="203" t="s">
        <v>17043</v>
      </c>
      <c r="D1325" s="203" t="s">
        <v>17044</v>
      </c>
      <c r="E1325" s="203" t="s">
        <v>17045</v>
      </c>
      <c r="F1325" s="203" t="s">
        <v>9451</v>
      </c>
      <c r="G1325" s="203" t="s">
        <v>17045</v>
      </c>
      <c r="H1325" s="203" t="s">
        <v>17046</v>
      </c>
      <c r="I1325" s="203" t="s">
        <v>9462</v>
      </c>
      <c r="J1325" s="203" t="s">
        <v>17047</v>
      </c>
      <c r="K1325" s="84">
        <v>45702</v>
      </c>
      <c r="L1325" s="84">
        <v>45702</v>
      </c>
      <c r="M1325" s="84">
        <v>45882</v>
      </c>
      <c r="N1325" s="203" t="s">
        <v>17048</v>
      </c>
      <c r="O1325" s="86">
        <v>23918382</v>
      </c>
      <c r="P1325" s="203" t="s">
        <v>17049</v>
      </c>
      <c r="Q1325" s="203" t="s">
        <v>17047</v>
      </c>
      <c r="R1325" s="84">
        <v>45701</v>
      </c>
      <c r="S1325" s="84">
        <v>45701</v>
      </c>
      <c r="T1325" s="84"/>
      <c r="U1325" s="84"/>
      <c r="V1325" s="84"/>
      <c r="W1325" s="203" t="s">
        <v>9457</v>
      </c>
    </row>
    <row r="1326" spans="1:23" x14ac:dyDescent="0.3">
      <c r="A1326" s="203" t="s">
        <v>5454</v>
      </c>
      <c r="B1326" s="203" t="s">
        <v>1245</v>
      </c>
      <c r="C1326" s="203" t="s">
        <v>17050</v>
      </c>
      <c r="D1326" s="203" t="s">
        <v>17051</v>
      </c>
      <c r="E1326" s="203" t="s">
        <v>17052</v>
      </c>
      <c r="F1326" s="203" t="s">
        <v>9451</v>
      </c>
      <c r="G1326" s="203" t="s">
        <v>17052</v>
      </c>
      <c r="H1326" s="203" t="s">
        <v>17053</v>
      </c>
      <c r="I1326" s="203" t="s">
        <v>9453</v>
      </c>
      <c r="J1326" s="203" t="s">
        <v>17054</v>
      </c>
      <c r="K1326" s="84">
        <v>45539</v>
      </c>
      <c r="L1326" s="84">
        <v>45540</v>
      </c>
      <c r="M1326" s="84">
        <v>45630</v>
      </c>
      <c r="N1326" s="203" t="s">
        <v>17055</v>
      </c>
      <c r="O1326" s="86">
        <v>9000000</v>
      </c>
      <c r="P1326" s="203" t="s">
        <v>17056</v>
      </c>
      <c r="Q1326" s="203" t="s">
        <v>17054</v>
      </c>
      <c r="R1326" s="84">
        <v>45539</v>
      </c>
      <c r="S1326" s="84">
        <v>45539</v>
      </c>
      <c r="T1326" s="84"/>
      <c r="U1326" s="84"/>
      <c r="V1326" s="84"/>
      <c r="W1326" s="203" t="s">
        <v>9457</v>
      </c>
    </row>
    <row r="1327" spans="1:23" x14ac:dyDescent="0.3">
      <c r="A1327" s="203" t="s">
        <v>1467</v>
      </c>
      <c r="B1327" s="203" t="s">
        <v>1247</v>
      </c>
      <c r="C1327" s="203" t="s">
        <v>17137</v>
      </c>
      <c r="D1327" s="203" t="s">
        <v>17138</v>
      </c>
      <c r="E1327" s="203" t="s">
        <v>17139</v>
      </c>
      <c r="F1327" s="203" t="s">
        <v>9451</v>
      </c>
      <c r="G1327" s="203" t="s">
        <v>17139</v>
      </c>
      <c r="H1327" s="203" t="s">
        <v>17140</v>
      </c>
      <c r="I1327" s="203" t="s">
        <v>9453</v>
      </c>
      <c r="J1327" s="203" t="s">
        <v>17141</v>
      </c>
      <c r="K1327" s="84">
        <v>46039</v>
      </c>
      <c r="L1327" s="84">
        <v>46041</v>
      </c>
      <c r="M1327" s="84">
        <v>46221</v>
      </c>
      <c r="N1327" s="203" t="s">
        <v>12757</v>
      </c>
      <c r="O1327" s="86">
        <v>25760100</v>
      </c>
      <c r="P1327" s="203" t="s">
        <v>17142</v>
      </c>
      <c r="Q1327" s="203" t="s">
        <v>17141</v>
      </c>
      <c r="R1327" s="84">
        <v>46039</v>
      </c>
      <c r="S1327" s="84">
        <v>46039</v>
      </c>
      <c r="T1327" s="84"/>
      <c r="U1327" s="84"/>
      <c r="V1327" s="84"/>
      <c r="W1327" s="203" t="s">
        <v>9457</v>
      </c>
    </row>
    <row r="1328" spans="1:23" x14ac:dyDescent="0.3">
      <c r="A1328" s="203" t="s">
        <v>1665</v>
      </c>
      <c r="B1328" s="203" t="s">
        <v>1247</v>
      </c>
      <c r="C1328" s="203" t="s">
        <v>17060</v>
      </c>
      <c r="D1328" s="203" t="s">
        <v>17061</v>
      </c>
      <c r="E1328" s="203" t="s">
        <v>17062</v>
      </c>
      <c r="F1328" s="203" t="s">
        <v>9451</v>
      </c>
      <c r="G1328" s="203" t="s">
        <v>17062</v>
      </c>
      <c r="H1328" s="203" t="s">
        <v>17063</v>
      </c>
      <c r="I1328" s="203" t="s">
        <v>9504</v>
      </c>
      <c r="J1328" s="203" t="s">
        <v>17064</v>
      </c>
      <c r="K1328" s="84">
        <v>46050</v>
      </c>
      <c r="L1328" s="84">
        <v>46050</v>
      </c>
      <c r="M1328" s="84">
        <v>46169</v>
      </c>
      <c r="N1328" s="203" t="s">
        <v>15065</v>
      </c>
      <c r="O1328" s="86">
        <v>16000000</v>
      </c>
      <c r="P1328" s="203" t="s">
        <v>17065</v>
      </c>
      <c r="Q1328" s="203" t="s">
        <v>17064</v>
      </c>
      <c r="R1328" s="84">
        <v>46049</v>
      </c>
      <c r="S1328" s="84">
        <v>46049</v>
      </c>
      <c r="T1328" s="84"/>
      <c r="U1328" s="84"/>
      <c r="V1328" s="84"/>
      <c r="W1328" s="203" t="s">
        <v>9457</v>
      </c>
    </row>
    <row r="1329" spans="1:23" x14ac:dyDescent="0.3">
      <c r="A1329" s="203" t="s">
        <v>1572</v>
      </c>
      <c r="B1329" s="203" t="s">
        <v>1246</v>
      </c>
      <c r="C1329" s="203" t="s">
        <v>17072</v>
      </c>
      <c r="D1329" s="203" t="s">
        <v>17073</v>
      </c>
      <c r="E1329" s="203" t="s">
        <v>17074</v>
      </c>
      <c r="F1329" s="203" t="s">
        <v>9451</v>
      </c>
      <c r="G1329" s="203" t="s">
        <v>17074</v>
      </c>
      <c r="H1329" s="203" t="s">
        <v>17075</v>
      </c>
      <c r="I1329" s="203" t="s">
        <v>9533</v>
      </c>
      <c r="J1329" s="203" t="s">
        <v>17076</v>
      </c>
      <c r="K1329" s="84">
        <v>45911</v>
      </c>
      <c r="L1329" s="84">
        <v>45912</v>
      </c>
      <c r="M1329" s="84">
        <v>46002</v>
      </c>
      <c r="N1329" s="203" t="s">
        <v>15092</v>
      </c>
      <c r="O1329" s="86">
        <v>15000000</v>
      </c>
      <c r="P1329" s="203" t="s">
        <v>17077</v>
      </c>
      <c r="Q1329" s="203" t="s">
        <v>17076</v>
      </c>
      <c r="R1329" s="84">
        <v>45911</v>
      </c>
      <c r="S1329" s="84">
        <v>45911</v>
      </c>
      <c r="T1329" s="84"/>
      <c r="U1329" s="84"/>
      <c r="V1329" s="84"/>
      <c r="W1329" s="203" t="s">
        <v>9457</v>
      </c>
    </row>
    <row r="1330" spans="1:23" x14ac:dyDescent="0.3">
      <c r="A1330" s="203" t="s">
        <v>1467</v>
      </c>
      <c r="B1330" s="203" t="s">
        <v>1247</v>
      </c>
      <c r="C1330" s="203" t="s">
        <v>34015</v>
      </c>
      <c r="D1330" s="203" t="s">
        <v>34016</v>
      </c>
      <c r="E1330" s="203" t="s">
        <v>34017</v>
      </c>
      <c r="F1330" s="203" t="s">
        <v>9451</v>
      </c>
      <c r="G1330" s="203" t="s">
        <v>34017</v>
      </c>
      <c r="H1330" s="203" t="s">
        <v>34018</v>
      </c>
      <c r="I1330" s="203" t="s">
        <v>9482</v>
      </c>
      <c r="J1330" s="203" t="s">
        <v>34019</v>
      </c>
      <c r="K1330" s="84">
        <v>46253</v>
      </c>
      <c r="L1330" s="84"/>
      <c r="M1330" s="84">
        <v>46387</v>
      </c>
      <c r="N1330" s="203" t="s">
        <v>11746</v>
      </c>
      <c r="O1330" s="86">
        <v>20035633</v>
      </c>
      <c r="P1330" s="203" t="s">
        <v>34020</v>
      </c>
      <c r="Q1330" s="203" t="s">
        <v>34019</v>
      </c>
      <c r="R1330" s="84">
        <v>46248</v>
      </c>
      <c r="S1330" s="84">
        <v>46248</v>
      </c>
      <c r="T1330" s="84"/>
      <c r="U1330" s="84"/>
      <c r="V1330" s="84"/>
      <c r="W1330" s="203" t="s">
        <v>9457</v>
      </c>
    </row>
    <row r="1331" spans="1:23" x14ac:dyDescent="0.3">
      <c r="A1331" s="203" t="s">
        <v>1572</v>
      </c>
      <c r="B1331" s="203" t="s">
        <v>1246</v>
      </c>
      <c r="C1331" s="203" t="s">
        <v>17078</v>
      </c>
      <c r="D1331" s="203" t="s">
        <v>17079</v>
      </c>
      <c r="E1331" s="203" t="s">
        <v>17080</v>
      </c>
      <c r="F1331" s="203" t="s">
        <v>9451</v>
      </c>
      <c r="G1331" s="203" t="s">
        <v>17080</v>
      </c>
      <c r="H1331" s="203" t="s">
        <v>17081</v>
      </c>
      <c r="I1331" s="203" t="s">
        <v>9453</v>
      </c>
      <c r="J1331" s="203" t="s">
        <v>17082</v>
      </c>
      <c r="K1331" s="84">
        <v>45924</v>
      </c>
      <c r="L1331" s="84">
        <v>45924</v>
      </c>
      <c r="M1331" s="84">
        <v>46014</v>
      </c>
      <c r="N1331" s="203" t="s">
        <v>10265</v>
      </c>
      <c r="O1331" s="86">
        <v>11959191</v>
      </c>
      <c r="P1331" s="203" t="s">
        <v>17083</v>
      </c>
      <c r="Q1331" s="203" t="s">
        <v>17082</v>
      </c>
      <c r="R1331" s="84">
        <v>45924</v>
      </c>
      <c r="S1331" s="84">
        <v>45924</v>
      </c>
      <c r="T1331" s="84"/>
      <c r="U1331" s="84"/>
      <c r="V1331" s="84"/>
      <c r="W1331" s="203" t="s">
        <v>9457</v>
      </c>
    </row>
    <row r="1332" spans="1:23" x14ac:dyDescent="0.3">
      <c r="A1332" s="203" t="s">
        <v>1665</v>
      </c>
      <c r="B1332" s="203" t="s">
        <v>1247</v>
      </c>
      <c r="C1332" s="203" t="s">
        <v>17189</v>
      </c>
      <c r="D1332" s="203" t="s">
        <v>17190</v>
      </c>
      <c r="E1332" s="203" t="s">
        <v>17191</v>
      </c>
      <c r="F1332" s="203" t="s">
        <v>9451</v>
      </c>
      <c r="G1332" s="203" t="s">
        <v>17191</v>
      </c>
      <c r="H1332" s="203" t="s">
        <v>17192</v>
      </c>
      <c r="I1332" s="203" t="s">
        <v>9453</v>
      </c>
      <c r="J1332" s="203" t="s">
        <v>17193</v>
      </c>
      <c r="K1332" s="84">
        <v>46052</v>
      </c>
      <c r="L1332" s="84">
        <v>46055</v>
      </c>
      <c r="M1332" s="84">
        <v>46136</v>
      </c>
      <c r="N1332" s="203" t="s">
        <v>17194</v>
      </c>
      <c r="O1332" s="86">
        <v>9000000</v>
      </c>
      <c r="P1332" s="203" t="s">
        <v>17195</v>
      </c>
      <c r="Q1332" s="203" t="s">
        <v>17193</v>
      </c>
      <c r="R1332" s="84">
        <v>46046</v>
      </c>
      <c r="S1332" s="84">
        <v>46046</v>
      </c>
      <c r="T1332" s="84"/>
      <c r="U1332" s="84"/>
      <c r="V1332" s="84"/>
      <c r="W1332" s="203" t="s">
        <v>9457</v>
      </c>
    </row>
    <row r="1333" spans="1:23" x14ac:dyDescent="0.3">
      <c r="A1333" s="203" t="s">
        <v>1546</v>
      </c>
      <c r="B1333" s="203" t="s">
        <v>1247</v>
      </c>
      <c r="C1333" s="203" t="s">
        <v>16440</v>
      </c>
      <c r="D1333" s="203" t="s">
        <v>16441</v>
      </c>
      <c r="E1333" s="203" t="s">
        <v>16442</v>
      </c>
      <c r="F1333" s="203" t="s">
        <v>9451</v>
      </c>
      <c r="G1333" s="203" t="s">
        <v>16442</v>
      </c>
      <c r="H1333" s="203" t="s">
        <v>16443</v>
      </c>
      <c r="I1333" s="203" t="s">
        <v>9453</v>
      </c>
      <c r="J1333" s="203" t="s">
        <v>16444</v>
      </c>
      <c r="K1333" s="84">
        <v>46157</v>
      </c>
      <c r="L1333" s="84">
        <v>46211</v>
      </c>
      <c r="M1333" s="84">
        <v>46256</v>
      </c>
      <c r="N1333" s="203" t="s">
        <v>9843</v>
      </c>
      <c r="O1333" s="86">
        <v>31851785</v>
      </c>
      <c r="P1333" s="203" t="s">
        <v>16445</v>
      </c>
      <c r="Q1333" s="203" t="s">
        <v>16444</v>
      </c>
      <c r="R1333" s="84">
        <v>46141</v>
      </c>
      <c r="S1333" s="84">
        <v>46141</v>
      </c>
      <c r="T1333" s="84">
        <v>46148</v>
      </c>
      <c r="U1333" s="84">
        <v>46148</v>
      </c>
      <c r="V1333" s="84">
        <v>46148</v>
      </c>
      <c r="W1333" s="203" t="s">
        <v>9457</v>
      </c>
    </row>
    <row r="1334" spans="1:23" x14ac:dyDescent="0.3">
      <c r="A1334" s="203" t="s">
        <v>1476</v>
      </c>
      <c r="B1334" s="203" t="s">
        <v>1246</v>
      </c>
      <c r="C1334" s="203" t="s">
        <v>17084</v>
      </c>
      <c r="D1334" s="203" t="s">
        <v>17085</v>
      </c>
      <c r="E1334" s="203" t="s">
        <v>17086</v>
      </c>
      <c r="F1334" s="203" t="s">
        <v>9451</v>
      </c>
      <c r="G1334" s="203" t="s">
        <v>17086</v>
      </c>
      <c r="H1334" s="203" t="s">
        <v>17087</v>
      </c>
      <c r="I1334" s="203" t="s">
        <v>9462</v>
      </c>
      <c r="J1334" s="203" t="s">
        <v>17088</v>
      </c>
      <c r="K1334" s="84">
        <v>45693</v>
      </c>
      <c r="L1334" s="84">
        <v>45694</v>
      </c>
      <c r="M1334" s="84">
        <v>45874</v>
      </c>
      <c r="N1334" s="203" t="s">
        <v>16175</v>
      </c>
      <c r="O1334" s="86">
        <v>15844446</v>
      </c>
      <c r="P1334" s="203" t="s">
        <v>17089</v>
      </c>
      <c r="Q1334" s="203" t="s">
        <v>17088</v>
      </c>
      <c r="R1334" s="84">
        <v>45692</v>
      </c>
      <c r="S1334" s="84">
        <v>45692</v>
      </c>
      <c r="T1334" s="84"/>
      <c r="U1334" s="84"/>
      <c r="V1334" s="84"/>
      <c r="W1334" s="203" t="s">
        <v>9457</v>
      </c>
    </row>
    <row r="1335" spans="1:23" x14ac:dyDescent="0.3">
      <c r="A1335" s="203" t="s">
        <v>4041</v>
      </c>
      <c r="B1335" s="203" t="s">
        <v>1245</v>
      </c>
      <c r="C1335" s="203" t="s">
        <v>17196</v>
      </c>
      <c r="D1335" s="203" t="s">
        <v>9471</v>
      </c>
      <c r="E1335" s="203" t="s">
        <v>17197</v>
      </c>
      <c r="F1335" s="203" t="s">
        <v>9451</v>
      </c>
      <c r="G1335" s="203"/>
      <c r="H1335" s="203"/>
      <c r="I1335" s="203"/>
      <c r="J1335" s="203"/>
      <c r="K1335" s="84"/>
      <c r="L1335" s="84"/>
      <c r="M1335" s="84"/>
      <c r="N1335" s="203"/>
      <c r="O1335" s="86"/>
      <c r="P1335" s="203"/>
      <c r="Q1335" s="203"/>
      <c r="R1335" s="84">
        <v>45538</v>
      </c>
      <c r="S1335" s="84">
        <v>45538</v>
      </c>
      <c r="T1335" s="84">
        <v>45553</v>
      </c>
      <c r="U1335" s="84">
        <v>45553</v>
      </c>
      <c r="V1335" s="84">
        <v>45553</v>
      </c>
      <c r="W1335" s="203" t="s">
        <v>9723</v>
      </c>
    </row>
    <row r="1336" spans="1:23" x14ac:dyDescent="0.3">
      <c r="A1336" s="203" t="s">
        <v>4550</v>
      </c>
      <c r="B1336" s="203" t="s">
        <v>1245</v>
      </c>
      <c r="C1336" s="203" t="s">
        <v>17097</v>
      </c>
      <c r="D1336" s="203" t="s">
        <v>17098</v>
      </c>
      <c r="E1336" s="203" t="s">
        <v>17099</v>
      </c>
      <c r="F1336" s="203" t="s">
        <v>9451</v>
      </c>
      <c r="G1336" s="203" t="s">
        <v>17099</v>
      </c>
      <c r="H1336" s="203" t="s">
        <v>17100</v>
      </c>
      <c r="I1336" s="203" t="s">
        <v>9504</v>
      </c>
      <c r="J1336" s="203" t="s">
        <v>17101</v>
      </c>
      <c r="K1336" s="84">
        <v>45492</v>
      </c>
      <c r="L1336" s="84">
        <v>45502</v>
      </c>
      <c r="M1336" s="84">
        <v>45636</v>
      </c>
      <c r="N1336" s="203" t="s">
        <v>17102</v>
      </c>
      <c r="O1336" s="86">
        <v>1635698347.73</v>
      </c>
      <c r="P1336" s="203" t="s">
        <v>17103</v>
      </c>
      <c r="Q1336" s="203" t="s">
        <v>17101</v>
      </c>
      <c r="R1336" s="84">
        <v>45484</v>
      </c>
      <c r="S1336" s="84">
        <v>45484</v>
      </c>
      <c r="T1336" s="84"/>
      <c r="U1336" s="84"/>
      <c r="V1336" s="84"/>
      <c r="W1336" s="203" t="s">
        <v>9457</v>
      </c>
    </row>
    <row r="1337" spans="1:23" x14ac:dyDescent="0.3">
      <c r="A1337" s="203" t="s">
        <v>1476</v>
      </c>
      <c r="B1337" s="203" t="s">
        <v>1246</v>
      </c>
      <c r="C1337" s="203" t="s">
        <v>17225</v>
      </c>
      <c r="D1337" s="203" t="s">
        <v>17226</v>
      </c>
      <c r="E1337" s="203" t="s">
        <v>17227</v>
      </c>
      <c r="F1337" s="203" t="s">
        <v>9451</v>
      </c>
      <c r="G1337" s="203" t="s">
        <v>17227</v>
      </c>
      <c r="H1337" s="203" t="s">
        <v>17228</v>
      </c>
      <c r="I1337" s="203" t="s">
        <v>9462</v>
      </c>
      <c r="J1337" s="203" t="s">
        <v>16423</v>
      </c>
      <c r="K1337" s="84">
        <v>45911</v>
      </c>
      <c r="L1337" s="84">
        <v>45912</v>
      </c>
      <c r="M1337" s="84">
        <v>46022</v>
      </c>
      <c r="N1337" s="203" t="s">
        <v>17229</v>
      </c>
      <c r="O1337" s="86">
        <v>8998971</v>
      </c>
      <c r="P1337" s="203" t="s">
        <v>17230</v>
      </c>
      <c r="Q1337" s="203" t="s">
        <v>16423</v>
      </c>
      <c r="R1337" s="84">
        <v>45910</v>
      </c>
      <c r="S1337" s="84">
        <v>45910</v>
      </c>
      <c r="T1337" s="84"/>
      <c r="U1337" s="84"/>
      <c r="V1337" s="84"/>
      <c r="W1337" s="203" t="s">
        <v>9457</v>
      </c>
    </row>
    <row r="1338" spans="1:23" x14ac:dyDescent="0.3">
      <c r="A1338" s="203" t="s">
        <v>5079</v>
      </c>
      <c r="B1338" s="203" t="s">
        <v>1245</v>
      </c>
      <c r="C1338" s="203" t="s">
        <v>17104</v>
      </c>
      <c r="D1338" s="203" t="s">
        <v>17105</v>
      </c>
      <c r="E1338" s="203" t="s">
        <v>17106</v>
      </c>
      <c r="F1338" s="203" t="s">
        <v>9451</v>
      </c>
      <c r="G1338" s="203" t="s">
        <v>17106</v>
      </c>
      <c r="H1338" s="203" t="s">
        <v>17107</v>
      </c>
      <c r="I1338" s="203" t="s">
        <v>9453</v>
      </c>
      <c r="J1338" s="203" t="s">
        <v>17108</v>
      </c>
      <c r="K1338" s="84">
        <v>45532</v>
      </c>
      <c r="L1338" s="84">
        <v>45532</v>
      </c>
      <c r="M1338" s="84">
        <v>45653</v>
      </c>
      <c r="N1338" s="203" t="s">
        <v>14729</v>
      </c>
      <c r="O1338" s="86">
        <v>18400000</v>
      </c>
      <c r="P1338" s="203" t="s">
        <v>17109</v>
      </c>
      <c r="Q1338" s="203" t="s">
        <v>17108</v>
      </c>
      <c r="R1338" s="84">
        <v>45531</v>
      </c>
      <c r="S1338" s="84">
        <v>45531</v>
      </c>
      <c r="T1338" s="84"/>
      <c r="U1338" s="84"/>
      <c r="V1338" s="84"/>
      <c r="W1338" s="203" t="s">
        <v>9457</v>
      </c>
    </row>
    <row r="1339" spans="1:23" x14ac:dyDescent="0.3">
      <c r="A1339" s="203" t="s">
        <v>5454</v>
      </c>
      <c r="B1339" s="203" t="s">
        <v>1245</v>
      </c>
      <c r="C1339" s="203" t="s">
        <v>17233</v>
      </c>
      <c r="D1339" s="203" t="s">
        <v>17234</v>
      </c>
      <c r="E1339" s="203" t="s">
        <v>17235</v>
      </c>
      <c r="F1339" s="203" t="s">
        <v>9451</v>
      </c>
      <c r="G1339" s="203" t="s">
        <v>17235</v>
      </c>
      <c r="H1339" s="203" t="s">
        <v>17236</v>
      </c>
      <c r="I1339" s="203" t="s">
        <v>9453</v>
      </c>
      <c r="J1339" s="203" t="s">
        <v>17237</v>
      </c>
      <c r="K1339" s="84">
        <v>45532</v>
      </c>
      <c r="L1339" s="84">
        <v>45533</v>
      </c>
      <c r="M1339" s="84">
        <v>45654</v>
      </c>
      <c r="N1339" s="203" t="s">
        <v>12804</v>
      </c>
      <c r="O1339" s="86">
        <v>16000000</v>
      </c>
      <c r="P1339" s="203" t="s">
        <v>17238</v>
      </c>
      <c r="Q1339" s="203" t="s">
        <v>17237</v>
      </c>
      <c r="R1339" s="84">
        <v>45531</v>
      </c>
      <c r="S1339" s="84">
        <v>45531</v>
      </c>
      <c r="T1339" s="84"/>
      <c r="U1339" s="84"/>
      <c r="V1339" s="84"/>
      <c r="W1339" s="203" t="s">
        <v>9457</v>
      </c>
    </row>
    <row r="1340" spans="1:23" x14ac:dyDescent="0.3">
      <c r="A1340" s="203" t="s">
        <v>1665</v>
      </c>
      <c r="B1340" s="203" t="s">
        <v>1247</v>
      </c>
      <c r="C1340" s="203" t="s">
        <v>17110</v>
      </c>
      <c r="D1340" s="203" t="s">
        <v>17111</v>
      </c>
      <c r="E1340" s="203" t="s">
        <v>17112</v>
      </c>
      <c r="F1340" s="203" t="s">
        <v>9451</v>
      </c>
      <c r="G1340" s="203" t="s">
        <v>17112</v>
      </c>
      <c r="H1340" s="203" t="s">
        <v>17113</v>
      </c>
      <c r="I1340" s="203" t="s">
        <v>9453</v>
      </c>
      <c r="J1340" s="203" t="s">
        <v>17114</v>
      </c>
      <c r="K1340" s="84">
        <v>46052</v>
      </c>
      <c r="L1340" s="84">
        <v>46052</v>
      </c>
      <c r="M1340" s="84">
        <v>46142</v>
      </c>
      <c r="N1340" s="203" t="s">
        <v>11610</v>
      </c>
      <c r="O1340" s="86">
        <v>10442712</v>
      </c>
      <c r="P1340" s="203" t="s">
        <v>17115</v>
      </c>
      <c r="Q1340" s="203" t="s">
        <v>17114</v>
      </c>
      <c r="R1340" s="84">
        <v>46051</v>
      </c>
      <c r="S1340" s="84">
        <v>46051</v>
      </c>
      <c r="T1340" s="84"/>
      <c r="U1340" s="84"/>
      <c r="V1340" s="84"/>
      <c r="W1340" s="203" t="s">
        <v>9457</v>
      </c>
    </row>
    <row r="1341" spans="1:23" x14ac:dyDescent="0.3">
      <c r="A1341" s="203" t="s">
        <v>3233</v>
      </c>
      <c r="B1341" s="203" t="s">
        <v>1245</v>
      </c>
      <c r="C1341" s="203" t="s">
        <v>17239</v>
      </c>
      <c r="D1341" s="203" t="s">
        <v>17240</v>
      </c>
      <c r="E1341" s="203" t="s">
        <v>17241</v>
      </c>
      <c r="F1341" s="203" t="s">
        <v>9451</v>
      </c>
      <c r="G1341" s="203" t="s">
        <v>17241</v>
      </c>
      <c r="H1341" s="203" t="s">
        <v>17242</v>
      </c>
      <c r="I1341" s="203" t="s">
        <v>9462</v>
      </c>
      <c r="J1341" s="203" t="s">
        <v>17243</v>
      </c>
      <c r="K1341" s="84">
        <v>45368</v>
      </c>
      <c r="L1341" s="84">
        <v>45369</v>
      </c>
      <c r="M1341" s="84">
        <v>45521</v>
      </c>
      <c r="N1341" s="203" t="s">
        <v>17244</v>
      </c>
      <c r="O1341" s="86">
        <v>16300730</v>
      </c>
      <c r="P1341" s="203" t="s">
        <v>17245</v>
      </c>
      <c r="Q1341" s="203" t="s">
        <v>17246</v>
      </c>
      <c r="R1341" s="84">
        <v>45367</v>
      </c>
      <c r="S1341" s="84">
        <v>45367</v>
      </c>
      <c r="T1341" s="84"/>
      <c r="U1341" s="84"/>
      <c r="V1341" s="84"/>
      <c r="W1341" s="203" t="s">
        <v>9457</v>
      </c>
    </row>
    <row r="1342" spans="1:23" x14ac:dyDescent="0.3">
      <c r="A1342" s="203" t="s">
        <v>2935</v>
      </c>
      <c r="B1342" s="203" t="s">
        <v>1245</v>
      </c>
      <c r="C1342" s="203" t="s">
        <v>17123</v>
      </c>
      <c r="D1342" s="203" t="s">
        <v>17124</v>
      </c>
      <c r="E1342" s="203" t="s">
        <v>17125</v>
      </c>
      <c r="F1342" s="203" t="s">
        <v>9451</v>
      </c>
      <c r="G1342" s="203" t="s">
        <v>17125</v>
      </c>
      <c r="H1342" s="203" t="s">
        <v>17126</v>
      </c>
      <c r="I1342" s="203" t="s">
        <v>9462</v>
      </c>
      <c r="J1342" s="203" t="s">
        <v>17127</v>
      </c>
      <c r="K1342" s="84">
        <v>45369</v>
      </c>
      <c r="L1342" s="84">
        <v>45369</v>
      </c>
      <c r="M1342" s="84">
        <v>45552</v>
      </c>
      <c r="N1342" s="203" t="s">
        <v>17128</v>
      </c>
      <c r="O1342" s="86">
        <v>27237546</v>
      </c>
      <c r="P1342" s="203" t="s">
        <v>17129</v>
      </c>
      <c r="Q1342" s="203" t="s">
        <v>17127</v>
      </c>
      <c r="R1342" s="84">
        <v>45366</v>
      </c>
      <c r="S1342" s="84">
        <v>45366</v>
      </c>
      <c r="T1342" s="84"/>
      <c r="U1342" s="84"/>
      <c r="V1342" s="84"/>
      <c r="W1342" s="203" t="s">
        <v>9457</v>
      </c>
    </row>
    <row r="1343" spans="1:23" x14ac:dyDescent="0.3">
      <c r="A1343" s="203" t="s">
        <v>3233</v>
      </c>
      <c r="B1343" s="203" t="s">
        <v>1245</v>
      </c>
      <c r="C1343" s="203" t="s">
        <v>17130</v>
      </c>
      <c r="D1343" s="203" t="s">
        <v>17131</v>
      </c>
      <c r="E1343" s="203" t="s">
        <v>17132</v>
      </c>
      <c r="F1343" s="203" t="s">
        <v>9451</v>
      </c>
      <c r="G1343" s="203" t="s">
        <v>17132</v>
      </c>
      <c r="H1343" s="203" t="s">
        <v>17133</v>
      </c>
      <c r="I1343" s="203" t="s">
        <v>9462</v>
      </c>
      <c r="J1343" s="203" t="s">
        <v>17134</v>
      </c>
      <c r="K1343" s="84">
        <v>45394</v>
      </c>
      <c r="L1343" s="84">
        <v>45397</v>
      </c>
      <c r="M1343" s="84">
        <v>45549</v>
      </c>
      <c r="N1343" s="203" t="s">
        <v>16989</v>
      </c>
      <c r="O1343" s="86">
        <v>16300730</v>
      </c>
      <c r="P1343" s="203" t="s">
        <v>17135</v>
      </c>
      <c r="Q1343" s="203" t="s">
        <v>17136</v>
      </c>
      <c r="R1343" s="84">
        <v>45394</v>
      </c>
      <c r="S1343" s="84">
        <v>45394</v>
      </c>
      <c r="T1343" s="84"/>
      <c r="U1343" s="84"/>
      <c r="V1343" s="84"/>
      <c r="W1343" s="203" t="s">
        <v>9457</v>
      </c>
    </row>
    <row r="1344" spans="1:23" x14ac:dyDescent="0.3">
      <c r="A1344" s="203" t="s">
        <v>5454</v>
      </c>
      <c r="B1344" s="203" t="s">
        <v>1245</v>
      </c>
      <c r="C1344" s="203" t="s">
        <v>17143</v>
      </c>
      <c r="D1344" s="203" t="s">
        <v>17144</v>
      </c>
      <c r="E1344" s="203" t="s">
        <v>17145</v>
      </c>
      <c r="F1344" s="203" t="s">
        <v>9451</v>
      </c>
      <c r="G1344" s="203" t="s">
        <v>17145</v>
      </c>
      <c r="H1344" s="203" t="s">
        <v>17146</v>
      </c>
      <c r="I1344" s="203" t="s">
        <v>9453</v>
      </c>
      <c r="J1344" s="203" t="s">
        <v>9683</v>
      </c>
      <c r="K1344" s="84">
        <v>45566</v>
      </c>
      <c r="L1344" s="84">
        <v>45566</v>
      </c>
      <c r="M1344" s="84">
        <v>45656</v>
      </c>
      <c r="N1344" s="203" t="s">
        <v>17147</v>
      </c>
      <c r="O1344" s="86">
        <v>12000000</v>
      </c>
      <c r="P1344" s="203" t="s">
        <v>17148</v>
      </c>
      <c r="Q1344" s="203" t="s">
        <v>9683</v>
      </c>
      <c r="R1344" s="84">
        <v>45566</v>
      </c>
      <c r="S1344" s="84">
        <v>45566</v>
      </c>
      <c r="T1344" s="84"/>
      <c r="U1344" s="84"/>
      <c r="V1344" s="84"/>
      <c r="W1344" s="203" t="s">
        <v>9457</v>
      </c>
    </row>
    <row r="1345" spans="1:23" x14ac:dyDescent="0.3">
      <c r="A1345" s="203" t="s">
        <v>5454</v>
      </c>
      <c r="B1345" s="203" t="s">
        <v>1245</v>
      </c>
      <c r="C1345" s="203" t="s">
        <v>17149</v>
      </c>
      <c r="D1345" s="203" t="s">
        <v>17150</v>
      </c>
      <c r="E1345" s="203" t="s">
        <v>17151</v>
      </c>
      <c r="F1345" s="203" t="s">
        <v>9451</v>
      </c>
      <c r="G1345" s="203" t="s">
        <v>17151</v>
      </c>
      <c r="H1345" s="203" t="s">
        <v>17152</v>
      </c>
      <c r="I1345" s="203" t="s">
        <v>9533</v>
      </c>
      <c r="J1345" s="203" t="s">
        <v>17153</v>
      </c>
      <c r="K1345" s="84">
        <v>45639</v>
      </c>
      <c r="L1345" s="84">
        <v>45639</v>
      </c>
      <c r="M1345" s="84">
        <v>45656</v>
      </c>
      <c r="N1345" s="203" t="s">
        <v>16597</v>
      </c>
      <c r="O1345" s="86">
        <v>2100000</v>
      </c>
      <c r="P1345" s="203" t="s">
        <v>17154</v>
      </c>
      <c r="Q1345" s="203" t="s">
        <v>17153</v>
      </c>
      <c r="R1345" s="84">
        <v>45638</v>
      </c>
      <c r="S1345" s="84">
        <v>45638</v>
      </c>
      <c r="T1345" s="84"/>
      <c r="U1345" s="84"/>
      <c r="V1345" s="84"/>
      <c r="W1345" s="203" t="s">
        <v>9457</v>
      </c>
    </row>
    <row r="1346" spans="1:23" x14ac:dyDescent="0.3">
      <c r="A1346" s="203" t="s">
        <v>1519</v>
      </c>
      <c r="B1346" s="203" t="s">
        <v>1245</v>
      </c>
      <c r="C1346" s="203" t="s">
        <v>17253</v>
      </c>
      <c r="D1346" s="203" t="s">
        <v>9471</v>
      </c>
      <c r="E1346" s="203" t="s">
        <v>17254</v>
      </c>
      <c r="F1346" s="203" t="s">
        <v>9451</v>
      </c>
      <c r="G1346" s="203"/>
      <c r="H1346" s="203"/>
      <c r="I1346" s="203"/>
      <c r="J1346" s="203"/>
      <c r="K1346" s="84"/>
      <c r="L1346" s="84"/>
      <c r="M1346" s="84"/>
      <c r="N1346" s="203"/>
      <c r="O1346" s="86"/>
      <c r="P1346" s="203"/>
      <c r="Q1346" s="203"/>
      <c r="R1346" s="84">
        <v>45618</v>
      </c>
      <c r="S1346" s="84">
        <v>45618</v>
      </c>
      <c r="T1346" s="84">
        <v>45622</v>
      </c>
      <c r="U1346" s="84">
        <v>45622</v>
      </c>
      <c r="V1346" s="84">
        <v>45622</v>
      </c>
      <c r="W1346" s="203" t="s">
        <v>9469</v>
      </c>
    </row>
    <row r="1347" spans="1:23" x14ac:dyDescent="0.3">
      <c r="A1347" s="203" t="s">
        <v>1605</v>
      </c>
      <c r="B1347" s="203" t="s">
        <v>1247</v>
      </c>
      <c r="C1347" s="203" t="s">
        <v>17155</v>
      </c>
      <c r="D1347" s="203" t="s">
        <v>17156</v>
      </c>
      <c r="E1347" s="203" t="s">
        <v>17157</v>
      </c>
      <c r="F1347" s="203" t="s">
        <v>9451</v>
      </c>
      <c r="G1347" s="203" t="s">
        <v>17157</v>
      </c>
      <c r="H1347" s="203" t="s">
        <v>17158</v>
      </c>
      <c r="I1347" s="203" t="s">
        <v>9453</v>
      </c>
      <c r="J1347" s="203" t="s">
        <v>17159</v>
      </c>
      <c r="K1347" s="84">
        <v>46226</v>
      </c>
      <c r="L1347" s="84">
        <v>46230</v>
      </c>
      <c r="M1347" s="84">
        <v>46382</v>
      </c>
      <c r="N1347" s="203" t="s">
        <v>9920</v>
      </c>
      <c r="O1347" s="86">
        <v>13216215</v>
      </c>
      <c r="P1347" s="203" t="s">
        <v>17160</v>
      </c>
      <c r="Q1347" s="203" t="s">
        <v>17159</v>
      </c>
      <c r="R1347" s="84">
        <v>46226</v>
      </c>
      <c r="S1347" s="84">
        <v>46226</v>
      </c>
      <c r="T1347" s="84"/>
      <c r="U1347" s="84"/>
      <c r="V1347" s="84"/>
      <c r="W1347" s="203" t="s">
        <v>9457</v>
      </c>
    </row>
    <row r="1348" spans="1:23" x14ac:dyDescent="0.3">
      <c r="A1348" s="203" t="s">
        <v>1572</v>
      </c>
      <c r="B1348" s="203" t="s">
        <v>1246</v>
      </c>
      <c r="C1348" s="203" t="s">
        <v>17161</v>
      </c>
      <c r="D1348" s="203" t="s">
        <v>17162</v>
      </c>
      <c r="E1348" s="203" t="s">
        <v>17163</v>
      </c>
      <c r="F1348" s="203" t="s">
        <v>9451</v>
      </c>
      <c r="G1348" s="203" t="s">
        <v>17163</v>
      </c>
      <c r="H1348" s="203" t="s">
        <v>17164</v>
      </c>
      <c r="I1348" s="203" t="s">
        <v>9453</v>
      </c>
      <c r="J1348" s="203" t="s">
        <v>17165</v>
      </c>
      <c r="K1348" s="84">
        <v>45919</v>
      </c>
      <c r="L1348" s="84">
        <v>45923</v>
      </c>
      <c r="M1348" s="84">
        <v>46013</v>
      </c>
      <c r="N1348" s="203" t="s">
        <v>17166</v>
      </c>
      <c r="O1348" s="86">
        <v>12000000</v>
      </c>
      <c r="P1348" s="203" t="s">
        <v>17167</v>
      </c>
      <c r="Q1348" s="203" t="s">
        <v>17165</v>
      </c>
      <c r="R1348" s="84">
        <v>45918</v>
      </c>
      <c r="S1348" s="84">
        <v>45918</v>
      </c>
      <c r="T1348" s="84"/>
      <c r="U1348" s="84"/>
      <c r="V1348" s="84"/>
      <c r="W1348" s="203" t="s">
        <v>9457</v>
      </c>
    </row>
    <row r="1349" spans="1:23" x14ac:dyDescent="0.3">
      <c r="A1349" s="203" t="s">
        <v>1572</v>
      </c>
      <c r="B1349" s="203" t="s">
        <v>1246</v>
      </c>
      <c r="C1349" s="203" t="s">
        <v>17168</v>
      </c>
      <c r="D1349" s="203" t="s">
        <v>17169</v>
      </c>
      <c r="E1349" s="203" t="s">
        <v>17170</v>
      </c>
      <c r="F1349" s="203" t="s">
        <v>9451</v>
      </c>
      <c r="G1349" s="203" t="s">
        <v>17170</v>
      </c>
      <c r="H1349" s="203" t="s">
        <v>17171</v>
      </c>
      <c r="I1349" s="203" t="s">
        <v>9453</v>
      </c>
      <c r="J1349" s="203" t="s">
        <v>17172</v>
      </c>
      <c r="K1349" s="84">
        <v>45922</v>
      </c>
      <c r="L1349" s="84">
        <v>45929</v>
      </c>
      <c r="M1349" s="84">
        <v>46019</v>
      </c>
      <c r="N1349" s="203" t="s">
        <v>17173</v>
      </c>
      <c r="O1349" s="86">
        <v>15000000</v>
      </c>
      <c r="P1349" s="203" t="s">
        <v>17174</v>
      </c>
      <c r="Q1349" s="203" t="s">
        <v>17172</v>
      </c>
      <c r="R1349" s="84">
        <v>45919</v>
      </c>
      <c r="S1349" s="84">
        <v>45919</v>
      </c>
      <c r="T1349" s="84"/>
      <c r="U1349" s="84"/>
      <c r="V1349" s="84"/>
      <c r="W1349" s="203" t="s">
        <v>9457</v>
      </c>
    </row>
    <row r="1350" spans="1:23" x14ac:dyDescent="0.3">
      <c r="A1350" s="203" t="s">
        <v>5217</v>
      </c>
      <c r="B1350" s="203" t="s">
        <v>1245</v>
      </c>
      <c r="C1350" s="203" t="s">
        <v>17175</v>
      </c>
      <c r="D1350" s="203" t="s">
        <v>17176</v>
      </c>
      <c r="E1350" s="203" t="s">
        <v>17177</v>
      </c>
      <c r="F1350" s="203" t="s">
        <v>9451</v>
      </c>
      <c r="G1350" s="203" t="s">
        <v>17177</v>
      </c>
      <c r="H1350" s="203" t="s">
        <v>17178</v>
      </c>
      <c r="I1350" s="203" t="s">
        <v>9462</v>
      </c>
      <c r="J1350" s="203" t="s">
        <v>17179</v>
      </c>
      <c r="K1350" s="84">
        <v>45393</v>
      </c>
      <c r="L1350" s="84">
        <v>45393</v>
      </c>
      <c r="M1350" s="84">
        <v>45560</v>
      </c>
      <c r="N1350" s="203" t="s">
        <v>11505</v>
      </c>
      <c r="O1350" s="86">
        <v>10899685</v>
      </c>
      <c r="P1350" s="203" t="s">
        <v>17180</v>
      </c>
      <c r="Q1350" s="203" t="s">
        <v>17181</v>
      </c>
      <c r="R1350" s="84">
        <v>45393</v>
      </c>
      <c r="S1350" s="84">
        <v>45393</v>
      </c>
      <c r="T1350" s="84"/>
      <c r="U1350" s="84"/>
      <c r="V1350" s="84"/>
      <c r="W1350" s="203" t="s">
        <v>9457</v>
      </c>
    </row>
    <row r="1351" spans="1:23" x14ac:dyDescent="0.3">
      <c r="A1351" s="203" t="s">
        <v>1572</v>
      </c>
      <c r="B1351" s="203" t="s">
        <v>1246</v>
      </c>
      <c r="C1351" s="203" t="s">
        <v>17182</v>
      </c>
      <c r="D1351" s="203" t="s">
        <v>17183</v>
      </c>
      <c r="E1351" s="203" t="s">
        <v>17184</v>
      </c>
      <c r="F1351" s="203" t="s">
        <v>9451</v>
      </c>
      <c r="G1351" s="203" t="s">
        <v>17184</v>
      </c>
      <c r="H1351" s="203" t="s">
        <v>17185</v>
      </c>
      <c r="I1351" s="203" t="s">
        <v>9453</v>
      </c>
      <c r="J1351" s="203" t="s">
        <v>17186</v>
      </c>
      <c r="K1351" s="84">
        <v>45918</v>
      </c>
      <c r="L1351" s="84">
        <v>45918</v>
      </c>
      <c r="M1351" s="84">
        <v>45979</v>
      </c>
      <c r="N1351" s="203" t="s">
        <v>17187</v>
      </c>
      <c r="O1351" s="86">
        <v>9000000</v>
      </c>
      <c r="P1351" s="203" t="s">
        <v>17188</v>
      </c>
      <c r="Q1351" s="203" t="s">
        <v>17186</v>
      </c>
      <c r="R1351" s="84">
        <v>45918</v>
      </c>
      <c r="S1351" s="84">
        <v>45918</v>
      </c>
      <c r="T1351" s="84"/>
      <c r="U1351" s="84"/>
      <c r="V1351" s="84"/>
      <c r="W1351" s="203" t="s">
        <v>9457</v>
      </c>
    </row>
    <row r="1352" spans="1:23" x14ac:dyDescent="0.3">
      <c r="A1352" s="203" t="s">
        <v>1572</v>
      </c>
      <c r="B1352" s="203" t="s">
        <v>1246</v>
      </c>
      <c r="C1352" s="203" t="s">
        <v>17277</v>
      </c>
      <c r="D1352" s="203" t="s">
        <v>17278</v>
      </c>
      <c r="E1352" s="203" t="s">
        <v>17279</v>
      </c>
      <c r="F1352" s="203" t="s">
        <v>9451</v>
      </c>
      <c r="G1352" s="203" t="s">
        <v>17279</v>
      </c>
      <c r="H1352" s="203" t="s">
        <v>17280</v>
      </c>
      <c r="I1352" s="203" t="s">
        <v>9453</v>
      </c>
      <c r="J1352" s="203" t="s">
        <v>17281</v>
      </c>
      <c r="K1352" s="84">
        <v>45925</v>
      </c>
      <c r="L1352" s="84">
        <v>45930</v>
      </c>
      <c r="M1352" s="84">
        <v>46020</v>
      </c>
      <c r="N1352" s="203" t="s">
        <v>17282</v>
      </c>
      <c r="O1352" s="86">
        <v>9000000</v>
      </c>
      <c r="P1352" s="203" t="s">
        <v>17283</v>
      </c>
      <c r="Q1352" s="203" t="s">
        <v>17281</v>
      </c>
      <c r="R1352" s="84">
        <v>45925</v>
      </c>
      <c r="S1352" s="84">
        <v>45925</v>
      </c>
      <c r="T1352" s="84"/>
      <c r="U1352" s="84"/>
      <c r="V1352" s="84"/>
      <c r="W1352" s="203" t="s">
        <v>9457</v>
      </c>
    </row>
    <row r="1353" spans="1:23" x14ac:dyDescent="0.3">
      <c r="A1353" s="203" t="s">
        <v>1605</v>
      </c>
      <c r="B1353" s="203" t="s">
        <v>1247</v>
      </c>
      <c r="C1353" s="203" t="s">
        <v>17198</v>
      </c>
      <c r="D1353" s="203" t="s">
        <v>17199</v>
      </c>
      <c r="E1353" s="203" t="s">
        <v>17200</v>
      </c>
      <c r="F1353" s="203" t="s">
        <v>9451</v>
      </c>
      <c r="G1353" s="203" t="s">
        <v>17200</v>
      </c>
      <c r="H1353" s="203" t="s">
        <v>17201</v>
      </c>
      <c r="I1353" s="203" t="s">
        <v>9453</v>
      </c>
      <c r="J1353" s="203" t="s">
        <v>17202</v>
      </c>
      <c r="K1353" s="84">
        <v>46046</v>
      </c>
      <c r="L1353" s="84">
        <v>46048</v>
      </c>
      <c r="M1353" s="84">
        <v>46228</v>
      </c>
      <c r="N1353" s="203" t="s">
        <v>12022</v>
      </c>
      <c r="O1353" s="86">
        <v>25760100</v>
      </c>
      <c r="P1353" s="203" t="s">
        <v>17203</v>
      </c>
      <c r="Q1353" s="203" t="s">
        <v>17202</v>
      </c>
      <c r="R1353" s="84">
        <v>46045</v>
      </c>
      <c r="S1353" s="84">
        <v>46045</v>
      </c>
      <c r="T1353" s="84"/>
      <c r="U1353" s="84"/>
      <c r="V1353" s="84"/>
      <c r="W1353" s="203" t="s">
        <v>9457</v>
      </c>
    </row>
    <row r="1354" spans="1:23" x14ac:dyDescent="0.3">
      <c r="A1354" s="203" t="s">
        <v>1476</v>
      </c>
      <c r="B1354" s="203" t="s">
        <v>1246</v>
      </c>
      <c r="C1354" s="203" t="s">
        <v>17284</v>
      </c>
      <c r="D1354" s="203" t="s">
        <v>9471</v>
      </c>
      <c r="E1354" s="203" t="s">
        <v>14076</v>
      </c>
      <c r="F1354" s="203" t="s">
        <v>9451</v>
      </c>
      <c r="G1354" s="203"/>
      <c r="H1354" s="203"/>
      <c r="I1354" s="203"/>
      <c r="J1354" s="203"/>
      <c r="K1354" s="84"/>
      <c r="L1354" s="84"/>
      <c r="M1354" s="84"/>
      <c r="N1354" s="203"/>
      <c r="O1354" s="86"/>
      <c r="P1354" s="203"/>
      <c r="Q1354" s="203"/>
      <c r="R1354" s="84">
        <v>45840</v>
      </c>
      <c r="S1354" s="84">
        <v>45840</v>
      </c>
      <c r="T1354" s="84">
        <v>45855</v>
      </c>
      <c r="U1354" s="84">
        <v>45855</v>
      </c>
      <c r="V1354" s="84">
        <v>45863</v>
      </c>
      <c r="W1354" s="203" t="s">
        <v>9723</v>
      </c>
    </row>
    <row r="1355" spans="1:23" x14ac:dyDescent="0.3">
      <c r="A1355" s="203" t="s">
        <v>1447</v>
      </c>
      <c r="B1355" s="203" t="s">
        <v>1246</v>
      </c>
      <c r="C1355" s="203" t="s">
        <v>17204</v>
      </c>
      <c r="D1355" s="203" t="s">
        <v>17205</v>
      </c>
      <c r="E1355" s="203" t="s">
        <v>17206</v>
      </c>
      <c r="F1355" s="203" t="s">
        <v>9451</v>
      </c>
      <c r="G1355" s="203" t="s">
        <v>17206</v>
      </c>
      <c r="H1355" s="203" t="s">
        <v>17207</v>
      </c>
      <c r="I1355" s="203" t="s">
        <v>9453</v>
      </c>
      <c r="J1355" s="203" t="s">
        <v>17208</v>
      </c>
      <c r="K1355" s="84">
        <v>45934</v>
      </c>
      <c r="L1355" s="84">
        <v>45934</v>
      </c>
      <c r="M1355" s="84">
        <v>45994</v>
      </c>
      <c r="N1355" s="203" t="s">
        <v>17209</v>
      </c>
      <c r="O1355" s="86">
        <v>5688156</v>
      </c>
      <c r="P1355" s="203" t="s">
        <v>17210</v>
      </c>
      <c r="Q1355" s="203" t="s">
        <v>17208</v>
      </c>
      <c r="R1355" s="84">
        <v>45932</v>
      </c>
      <c r="S1355" s="84">
        <v>45932</v>
      </c>
      <c r="T1355" s="84"/>
      <c r="U1355" s="84"/>
      <c r="V1355" s="84"/>
      <c r="W1355" s="203" t="s">
        <v>9457</v>
      </c>
    </row>
    <row r="1356" spans="1:23" x14ac:dyDescent="0.3">
      <c r="A1356" s="203" t="s">
        <v>1433</v>
      </c>
      <c r="B1356" s="203" t="s">
        <v>1246</v>
      </c>
      <c r="C1356" s="203" t="s">
        <v>17211</v>
      </c>
      <c r="D1356" s="203" t="s">
        <v>17212</v>
      </c>
      <c r="E1356" s="203" t="s">
        <v>17213</v>
      </c>
      <c r="F1356" s="203" t="s">
        <v>9451</v>
      </c>
      <c r="G1356" s="203" t="s">
        <v>17213</v>
      </c>
      <c r="H1356" s="203" t="s">
        <v>17214</v>
      </c>
      <c r="I1356" s="203" t="s">
        <v>9462</v>
      </c>
      <c r="J1356" s="203" t="s">
        <v>17215</v>
      </c>
      <c r="K1356" s="84">
        <v>45806</v>
      </c>
      <c r="L1356" s="84">
        <v>45807</v>
      </c>
      <c r="M1356" s="84">
        <v>45929</v>
      </c>
      <c r="N1356" s="203" t="s">
        <v>17216</v>
      </c>
      <c r="O1356" s="86">
        <v>13923856</v>
      </c>
      <c r="P1356" s="203" t="s">
        <v>17217</v>
      </c>
      <c r="Q1356" s="203" t="s">
        <v>17215</v>
      </c>
      <c r="R1356" s="84">
        <v>45800</v>
      </c>
      <c r="S1356" s="84">
        <v>45800</v>
      </c>
      <c r="T1356" s="84"/>
      <c r="U1356" s="84"/>
      <c r="V1356" s="84"/>
      <c r="W1356" s="203" t="s">
        <v>9457</v>
      </c>
    </row>
    <row r="1357" spans="1:23" x14ac:dyDescent="0.3">
      <c r="A1357" s="203" t="s">
        <v>1476</v>
      </c>
      <c r="B1357" s="203" t="s">
        <v>1246</v>
      </c>
      <c r="C1357" s="203" t="s">
        <v>17872</v>
      </c>
      <c r="D1357" s="203" t="s">
        <v>17873</v>
      </c>
      <c r="E1357" s="203" t="s">
        <v>17874</v>
      </c>
      <c r="F1357" s="203" t="s">
        <v>9451</v>
      </c>
      <c r="G1357" s="203" t="s">
        <v>17874</v>
      </c>
      <c r="H1357" s="203" t="s">
        <v>17875</v>
      </c>
      <c r="I1357" s="203" t="s">
        <v>9462</v>
      </c>
      <c r="J1357" s="203" t="s">
        <v>17876</v>
      </c>
      <c r="K1357" s="84">
        <v>45697</v>
      </c>
      <c r="L1357" s="84">
        <v>45698</v>
      </c>
      <c r="M1357" s="84">
        <v>45878</v>
      </c>
      <c r="N1357" s="203" t="s">
        <v>9477</v>
      </c>
      <c r="O1357" s="86">
        <v>23918382</v>
      </c>
      <c r="P1357" s="203" t="s">
        <v>17877</v>
      </c>
      <c r="Q1357" s="203" t="s">
        <v>17876</v>
      </c>
      <c r="R1357" s="84">
        <v>45696</v>
      </c>
      <c r="S1357" s="84">
        <v>45696</v>
      </c>
      <c r="T1357" s="84"/>
      <c r="U1357" s="84"/>
      <c r="V1357" s="84"/>
      <c r="W1357" s="203" t="s">
        <v>9457</v>
      </c>
    </row>
    <row r="1358" spans="1:23" x14ac:dyDescent="0.3">
      <c r="A1358" s="203" t="s">
        <v>1476</v>
      </c>
      <c r="B1358" s="203" t="s">
        <v>1246</v>
      </c>
      <c r="C1358" s="203" t="s">
        <v>17285</v>
      </c>
      <c r="D1358" s="203" t="s">
        <v>17286</v>
      </c>
      <c r="E1358" s="203" t="s">
        <v>17287</v>
      </c>
      <c r="F1358" s="203" t="s">
        <v>9451</v>
      </c>
      <c r="G1358" s="203" t="s">
        <v>17287</v>
      </c>
      <c r="H1358" s="203" t="s">
        <v>17288</v>
      </c>
      <c r="I1358" s="203" t="s">
        <v>9462</v>
      </c>
      <c r="J1358" s="203" t="s">
        <v>12254</v>
      </c>
      <c r="K1358" s="84">
        <v>45709</v>
      </c>
      <c r="L1358" s="84">
        <v>45709</v>
      </c>
      <c r="M1358" s="84">
        <v>45889</v>
      </c>
      <c r="N1358" s="203" t="s">
        <v>13281</v>
      </c>
      <c r="O1358" s="86">
        <v>15844446</v>
      </c>
      <c r="P1358" s="203" t="s">
        <v>17289</v>
      </c>
      <c r="Q1358" s="203" t="s">
        <v>12254</v>
      </c>
      <c r="R1358" s="84">
        <v>45707</v>
      </c>
      <c r="S1358" s="84">
        <v>45707</v>
      </c>
      <c r="T1358" s="84"/>
      <c r="U1358" s="84"/>
      <c r="V1358" s="84"/>
      <c r="W1358" s="203" t="s">
        <v>9457</v>
      </c>
    </row>
    <row r="1359" spans="1:23" x14ac:dyDescent="0.3">
      <c r="A1359" s="203" t="s">
        <v>1476</v>
      </c>
      <c r="B1359" s="203" t="s">
        <v>1246</v>
      </c>
      <c r="C1359" s="203" t="s">
        <v>17303</v>
      </c>
      <c r="D1359" s="203" t="s">
        <v>17304</v>
      </c>
      <c r="E1359" s="203" t="s">
        <v>17305</v>
      </c>
      <c r="F1359" s="203" t="s">
        <v>9451</v>
      </c>
      <c r="G1359" s="203" t="s">
        <v>17305</v>
      </c>
      <c r="H1359" s="203" t="s">
        <v>17306</v>
      </c>
      <c r="I1359" s="203" t="s">
        <v>9462</v>
      </c>
      <c r="J1359" s="203" t="s">
        <v>17307</v>
      </c>
      <c r="K1359" s="84">
        <v>45702</v>
      </c>
      <c r="L1359" s="84">
        <v>45705</v>
      </c>
      <c r="M1359" s="84">
        <v>45885</v>
      </c>
      <c r="N1359" s="203" t="s">
        <v>15106</v>
      </c>
      <c r="O1359" s="86">
        <v>23918382</v>
      </c>
      <c r="P1359" s="203" t="s">
        <v>17308</v>
      </c>
      <c r="Q1359" s="203" t="s">
        <v>17307</v>
      </c>
      <c r="R1359" s="84">
        <v>45701</v>
      </c>
      <c r="S1359" s="84">
        <v>45701</v>
      </c>
      <c r="T1359" s="84"/>
      <c r="U1359" s="84"/>
      <c r="V1359" s="84"/>
      <c r="W1359" s="203" t="s">
        <v>9457</v>
      </c>
    </row>
    <row r="1360" spans="1:23" x14ac:dyDescent="0.3">
      <c r="A1360" s="203" t="s">
        <v>1436</v>
      </c>
      <c r="B1360" s="203" t="s">
        <v>1247</v>
      </c>
      <c r="C1360" s="203" t="s">
        <v>34021</v>
      </c>
      <c r="D1360" s="203" t="s">
        <v>34022</v>
      </c>
      <c r="E1360" s="203" t="s">
        <v>34023</v>
      </c>
      <c r="F1360" s="203" t="s">
        <v>9451</v>
      </c>
      <c r="G1360" s="203" t="s">
        <v>34023</v>
      </c>
      <c r="H1360" s="203" t="s">
        <v>34024</v>
      </c>
      <c r="I1360" s="203" t="s">
        <v>33845</v>
      </c>
      <c r="J1360" s="203" t="s">
        <v>34025</v>
      </c>
      <c r="K1360" s="84"/>
      <c r="L1360" s="84"/>
      <c r="M1360" s="84">
        <v>46382</v>
      </c>
      <c r="N1360" s="203" t="s">
        <v>13817</v>
      </c>
      <c r="O1360" s="86">
        <v>22194612.5</v>
      </c>
      <c r="P1360" s="203" t="s">
        <v>34026</v>
      </c>
      <c r="Q1360" s="203" t="s">
        <v>34027</v>
      </c>
      <c r="R1360" s="84">
        <v>46255</v>
      </c>
      <c r="S1360" s="84">
        <v>46255</v>
      </c>
      <c r="T1360" s="84"/>
      <c r="U1360" s="84"/>
      <c r="V1360" s="84"/>
      <c r="W1360" s="203" t="s">
        <v>9457</v>
      </c>
    </row>
    <row r="1361" spans="1:23" x14ac:dyDescent="0.3">
      <c r="A1361" s="203" t="s">
        <v>3253</v>
      </c>
      <c r="B1361" s="203" t="s">
        <v>1245</v>
      </c>
      <c r="C1361" s="203" t="s">
        <v>17247</v>
      </c>
      <c r="D1361" s="203" t="s">
        <v>17248</v>
      </c>
      <c r="E1361" s="203" t="s">
        <v>17249</v>
      </c>
      <c r="F1361" s="203" t="s">
        <v>9451</v>
      </c>
      <c r="G1361" s="203" t="s">
        <v>17249</v>
      </c>
      <c r="H1361" s="203" t="s">
        <v>17250</v>
      </c>
      <c r="I1361" s="203" t="s">
        <v>9462</v>
      </c>
      <c r="J1361" s="203" t="s">
        <v>17251</v>
      </c>
      <c r="K1361" s="84">
        <v>45583</v>
      </c>
      <c r="L1361" s="84">
        <v>45583</v>
      </c>
      <c r="M1361" s="84">
        <v>45657</v>
      </c>
      <c r="N1361" s="203" t="s">
        <v>10887</v>
      </c>
      <c r="O1361" s="86">
        <v>9700232</v>
      </c>
      <c r="P1361" s="203" t="s">
        <v>17252</v>
      </c>
      <c r="Q1361" s="203" t="s">
        <v>17251</v>
      </c>
      <c r="R1361" s="84">
        <v>45583</v>
      </c>
      <c r="S1361" s="84">
        <v>45583</v>
      </c>
      <c r="T1361" s="84"/>
      <c r="U1361" s="84"/>
      <c r="V1361" s="84"/>
      <c r="W1361" s="203" t="s">
        <v>9457</v>
      </c>
    </row>
    <row r="1362" spans="1:23" x14ac:dyDescent="0.3">
      <c r="A1362" s="203" t="s">
        <v>1749</v>
      </c>
      <c r="B1362" s="203" t="s">
        <v>1247</v>
      </c>
      <c r="C1362" s="203" t="s">
        <v>17315</v>
      </c>
      <c r="D1362" s="203" t="s">
        <v>17316</v>
      </c>
      <c r="E1362" s="203" t="s">
        <v>17317</v>
      </c>
      <c r="F1362" s="203" t="s">
        <v>9451</v>
      </c>
      <c r="G1362" s="203" t="s">
        <v>17317</v>
      </c>
      <c r="H1362" s="203" t="s">
        <v>17318</v>
      </c>
      <c r="I1362" s="203" t="s">
        <v>9453</v>
      </c>
      <c r="J1362" s="203" t="s">
        <v>17319</v>
      </c>
      <c r="K1362" s="84">
        <v>46052</v>
      </c>
      <c r="L1362" s="84">
        <v>46053</v>
      </c>
      <c r="M1362" s="84">
        <v>46233</v>
      </c>
      <c r="N1362" s="203" t="s">
        <v>17320</v>
      </c>
      <c r="O1362" s="86">
        <v>27236082</v>
      </c>
      <c r="P1362" s="203" t="s">
        <v>17321</v>
      </c>
      <c r="Q1362" s="203" t="s">
        <v>17319</v>
      </c>
      <c r="R1362" s="84">
        <v>46052</v>
      </c>
      <c r="S1362" s="84">
        <v>46052</v>
      </c>
      <c r="T1362" s="84"/>
      <c r="U1362" s="84"/>
      <c r="V1362" s="84"/>
      <c r="W1362" s="203" t="s">
        <v>9457</v>
      </c>
    </row>
    <row r="1363" spans="1:23" x14ac:dyDescent="0.3">
      <c r="A1363" s="203" t="s">
        <v>1447</v>
      </c>
      <c r="B1363" s="203" t="s">
        <v>1246</v>
      </c>
      <c r="C1363" s="203" t="s">
        <v>17328</v>
      </c>
      <c r="D1363" s="203" t="s">
        <v>17329</v>
      </c>
      <c r="E1363" s="203" t="s">
        <v>17330</v>
      </c>
      <c r="F1363" s="203" t="s">
        <v>9451</v>
      </c>
      <c r="G1363" s="203" t="s">
        <v>17330</v>
      </c>
      <c r="H1363" s="203" t="s">
        <v>17331</v>
      </c>
      <c r="I1363" s="203" t="s">
        <v>9453</v>
      </c>
      <c r="J1363" s="203" t="s">
        <v>17332</v>
      </c>
      <c r="K1363" s="84">
        <v>45931</v>
      </c>
      <c r="L1363" s="84">
        <v>45931</v>
      </c>
      <c r="M1363" s="84">
        <v>46021</v>
      </c>
      <c r="N1363" s="203" t="s">
        <v>17333</v>
      </c>
      <c r="O1363" s="86">
        <v>11246994</v>
      </c>
      <c r="P1363" s="203" t="s">
        <v>17334</v>
      </c>
      <c r="Q1363" s="203" t="s">
        <v>17332</v>
      </c>
      <c r="R1363" s="84">
        <v>45931</v>
      </c>
      <c r="S1363" s="84">
        <v>45931</v>
      </c>
      <c r="T1363" s="84"/>
      <c r="U1363" s="84"/>
      <c r="V1363" s="84"/>
      <c r="W1363" s="203" t="s">
        <v>9457</v>
      </c>
    </row>
    <row r="1364" spans="1:23" x14ac:dyDescent="0.3">
      <c r="A1364" s="203" t="s">
        <v>1505</v>
      </c>
      <c r="B1364" s="203" t="s">
        <v>1246</v>
      </c>
      <c r="C1364" s="203" t="s">
        <v>17335</v>
      </c>
      <c r="D1364" s="203" t="s">
        <v>17336</v>
      </c>
      <c r="E1364" s="203" t="s">
        <v>17337</v>
      </c>
      <c r="F1364" s="203" t="s">
        <v>9451</v>
      </c>
      <c r="G1364" s="203" t="s">
        <v>17337</v>
      </c>
      <c r="H1364" s="203" t="s">
        <v>17338</v>
      </c>
      <c r="I1364" s="203" t="s">
        <v>9462</v>
      </c>
      <c r="J1364" s="203" t="s">
        <v>17339</v>
      </c>
      <c r="K1364" s="84">
        <v>45901</v>
      </c>
      <c r="L1364" s="84">
        <v>45902</v>
      </c>
      <c r="M1364" s="84">
        <v>46022</v>
      </c>
      <c r="N1364" s="203" t="s">
        <v>10692</v>
      </c>
      <c r="O1364" s="86">
        <v>15945588</v>
      </c>
      <c r="P1364" s="203" t="s">
        <v>17340</v>
      </c>
      <c r="Q1364" s="203" t="s">
        <v>17339</v>
      </c>
      <c r="R1364" s="84">
        <v>45900</v>
      </c>
      <c r="S1364" s="84">
        <v>45900</v>
      </c>
      <c r="T1364" s="84"/>
      <c r="U1364" s="84"/>
      <c r="V1364" s="84"/>
      <c r="W1364" s="203" t="s">
        <v>9457</v>
      </c>
    </row>
    <row r="1365" spans="1:23" x14ac:dyDescent="0.3">
      <c r="A1365" s="203" t="s">
        <v>1665</v>
      </c>
      <c r="B1365" s="203" t="s">
        <v>1247</v>
      </c>
      <c r="C1365" s="203" t="s">
        <v>17255</v>
      </c>
      <c r="D1365" s="203" t="s">
        <v>17256</v>
      </c>
      <c r="E1365" s="203" t="s">
        <v>17257</v>
      </c>
      <c r="F1365" s="203" t="s">
        <v>9451</v>
      </c>
      <c r="G1365" s="203" t="s">
        <v>17257</v>
      </c>
      <c r="H1365" s="203" t="s">
        <v>17258</v>
      </c>
      <c r="I1365" s="203" t="s">
        <v>9504</v>
      </c>
      <c r="J1365" s="203" t="s">
        <v>17259</v>
      </c>
      <c r="K1365" s="84">
        <v>46044</v>
      </c>
      <c r="L1365" s="84">
        <v>46045</v>
      </c>
      <c r="M1365" s="84">
        <v>46164</v>
      </c>
      <c r="N1365" s="203" t="s">
        <v>17260</v>
      </c>
      <c r="O1365" s="86">
        <v>14800000</v>
      </c>
      <c r="P1365" s="203" t="s">
        <v>17261</v>
      </c>
      <c r="Q1365" s="203" t="s">
        <v>17259</v>
      </c>
      <c r="R1365" s="84"/>
      <c r="S1365" s="84"/>
      <c r="T1365" s="84"/>
      <c r="U1365" s="84"/>
      <c r="V1365" s="84"/>
      <c r="W1365" s="203" t="s">
        <v>9457</v>
      </c>
    </row>
    <row r="1366" spans="1:23" x14ac:dyDescent="0.3">
      <c r="A1366" s="203" t="s">
        <v>1572</v>
      </c>
      <c r="B1366" s="203" t="s">
        <v>1246</v>
      </c>
      <c r="C1366" s="203" t="s">
        <v>17341</v>
      </c>
      <c r="D1366" s="203" t="s">
        <v>17342</v>
      </c>
      <c r="E1366" s="203" t="s">
        <v>17343</v>
      </c>
      <c r="F1366" s="203" t="s">
        <v>9451</v>
      </c>
      <c r="G1366" s="203" t="s">
        <v>17343</v>
      </c>
      <c r="H1366" s="203" t="s">
        <v>17344</v>
      </c>
      <c r="I1366" s="203" t="s">
        <v>9453</v>
      </c>
      <c r="J1366" s="203" t="s">
        <v>17345</v>
      </c>
      <c r="K1366" s="84">
        <v>45932</v>
      </c>
      <c r="L1366" s="84">
        <v>45932</v>
      </c>
      <c r="M1366" s="84">
        <v>46022</v>
      </c>
      <c r="N1366" s="203" t="s">
        <v>17346</v>
      </c>
      <c r="O1366" s="86">
        <v>9274089</v>
      </c>
      <c r="P1366" s="203" t="s">
        <v>17347</v>
      </c>
      <c r="Q1366" s="203" t="s">
        <v>17345</v>
      </c>
      <c r="R1366" s="84">
        <v>45932</v>
      </c>
      <c r="S1366" s="84">
        <v>45932</v>
      </c>
      <c r="T1366" s="84"/>
      <c r="U1366" s="84"/>
      <c r="V1366" s="84"/>
      <c r="W1366" s="203" t="s">
        <v>9457</v>
      </c>
    </row>
    <row r="1367" spans="1:23" x14ac:dyDescent="0.3">
      <c r="A1367" s="203" t="s">
        <v>5032</v>
      </c>
      <c r="B1367" s="203" t="s">
        <v>1245</v>
      </c>
      <c r="C1367" s="203" t="s">
        <v>17354</v>
      </c>
      <c r="D1367" s="203" t="s">
        <v>17355</v>
      </c>
      <c r="E1367" s="203" t="s">
        <v>17356</v>
      </c>
      <c r="F1367" s="203" t="s">
        <v>9451</v>
      </c>
      <c r="G1367" s="203" t="s">
        <v>17356</v>
      </c>
      <c r="H1367" s="203" t="s">
        <v>17357</v>
      </c>
      <c r="I1367" s="203" t="s">
        <v>9462</v>
      </c>
      <c r="J1367" s="203" t="s">
        <v>9470</v>
      </c>
      <c r="K1367" s="84">
        <v>45368</v>
      </c>
      <c r="L1367" s="84">
        <v>45368</v>
      </c>
      <c r="M1367" s="84">
        <v>45551</v>
      </c>
      <c r="N1367" s="203" t="s">
        <v>16269</v>
      </c>
      <c r="O1367" s="86">
        <v>19560876</v>
      </c>
      <c r="P1367" s="203" t="s">
        <v>17358</v>
      </c>
      <c r="Q1367" s="203" t="s">
        <v>9473</v>
      </c>
      <c r="R1367" s="84">
        <v>45366</v>
      </c>
      <c r="S1367" s="84">
        <v>45366</v>
      </c>
      <c r="T1367" s="84"/>
      <c r="U1367" s="84"/>
      <c r="V1367" s="84"/>
      <c r="W1367" s="203" t="s">
        <v>9457</v>
      </c>
    </row>
    <row r="1368" spans="1:23" x14ac:dyDescent="0.3">
      <c r="A1368" s="203" t="s">
        <v>5454</v>
      </c>
      <c r="B1368" s="203" t="s">
        <v>1245</v>
      </c>
      <c r="C1368" s="203" t="s">
        <v>17262</v>
      </c>
      <c r="D1368" s="203" t="s">
        <v>17263</v>
      </c>
      <c r="E1368" s="203" t="s">
        <v>17264</v>
      </c>
      <c r="F1368" s="203" t="s">
        <v>9451</v>
      </c>
      <c r="G1368" s="203" t="s">
        <v>17264</v>
      </c>
      <c r="H1368" s="203" t="s">
        <v>17265</v>
      </c>
      <c r="I1368" s="203" t="s">
        <v>9453</v>
      </c>
      <c r="J1368" s="203" t="s">
        <v>17266</v>
      </c>
      <c r="K1368" s="84">
        <v>45531</v>
      </c>
      <c r="L1368" s="84">
        <v>45537</v>
      </c>
      <c r="M1368" s="84">
        <v>45627</v>
      </c>
      <c r="N1368" s="203" t="s">
        <v>17267</v>
      </c>
      <c r="O1368" s="86">
        <v>10500000</v>
      </c>
      <c r="P1368" s="203" t="s">
        <v>17268</v>
      </c>
      <c r="Q1368" s="203" t="s">
        <v>17266</v>
      </c>
      <c r="R1368" s="84">
        <v>45530</v>
      </c>
      <c r="S1368" s="84">
        <v>45530</v>
      </c>
      <c r="T1368" s="84"/>
      <c r="U1368" s="84"/>
      <c r="V1368" s="84"/>
      <c r="W1368" s="203" t="s">
        <v>9457</v>
      </c>
    </row>
    <row r="1369" spans="1:23" x14ac:dyDescent="0.3">
      <c r="A1369" s="203" t="s">
        <v>4882</v>
      </c>
      <c r="B1369" s="203" t="s">
        <v>1245</v>
      </c>
      <c r="C1369" s="203" t="s">
        <v>17269</v>
      </c>
      <c r="D1369" s="203" t="s">
        <v>17270</v>
      </c>
      <c r="E1369" s="203" t="s">
        <v>17271</v>
      </c>
      <c r="F1369" s="203" t="s">
        <v>9451</v>
      </c>
      <c r="G1369" s="203" t="s">
        <v>17271</v>
      </c>
      <c r="H1369" s="203" t="s">
        <v>17272</v>
      </c>
      <c r="I1369" s="203" t="s">
        <v>9462</v>
      </c>
      <c r="J1369" s="203" t="s">
        <v>17273</v>
      </c>
      <c r="K1369" s="84">
        <v>45393</v>
      </c>
      <c r="L1369" s="84">
        <v>45412</v>
      </c>
      <c r="M1369" s="84">
        <v>45594</v>
      </c>
      <c r="N1369" s="203" t="s">
        <v>17274</v>
      </c>
      <c r="O1369" s="86">
        <v>45240000</v>
      </c>
      <c r="P1369" s="203" t="s">
        <v>17275</v>
      </c>
      <c r="Q1369" s="203" t="s">
        <v>17276</v>
      </c>
      <c r="R1369" s="84">
        <v>45359</v>
      </c>
      <c r="S1369" s="84">
        <v>45359</v>
      </c>
      <c r="T1369" s="84">
        <v>45365</v>
      </c>
      <c r="U1369" s="84">
        <v>45365</v>
      </c>
      <c r="V1369" s="84">
        <v>45365</v>
      </c>
      <c r="W1369" s="203" t="s">
        <v>9457</v>
      </c>
    </row>
    <row r="1370" spans="1:23" x14ac:dyDescent="0.3">
      <c r="A1370" s="203" t="s">
        <v>1605</v>
      </c>
      <c r="B1370" s="203" t="s">
        <v>1247</v>
      </c>
      <c r="C1370" s="203" t="s">
        <v>17359</v>
      </c>
      <c r="D1370" s="203" t="s">
        <v>17360</v>
      </c>
      <c r="E1370" s="203" t="s">
        <v>17361</v>
      </c>
      <c r="F1370" s="203" t="s">
        <v>9451</v>
      </c>
      <c r="G1370" s="203" t="s">
        <v>17361</v>
      </c>
      <c r="H1370" s="203" t="s">
        <v>17362</v>
      </c>
      <c r="I1370" s="203" t="s">
        <v>9453</v>
      </c>
      <c r="J1370" s="203" t="s">
        <v>17363</v>
      </c>
      <c r="K1370" s="84">
        <v>46047</v>
      </c>
      <c r="L1370" s="84">
        <v>46048</v>
      </c>
      <c r="M1370" s="84">
        <v>46228</v>
      </c>
      <c r="N1370" s="203" t="s">
        <v>13700</v>
      </c>
      <c r="O1370" s="86">
        <v>25760100</v>
      </c>
      <c r="P1370" s="203" t="s">
        <v>17364</v>
      </c>
      <c r="Q1370" s="203" t="s">
        <v>17363</v>
      </c>
      <c r="R1370" s="84">
        <v>46046</v>
      </c>
      <c r="S1370" s="84">
        <v>46046</v>
      </c>
      <c r="T1370" s="84"/>
      <c r="U1370" s="84"/>
      <c r="V1370" s="84"/>
      <c r="W1370" s="203" t="s">
        <v>9457</v>
      </c>
    </row>
    <row r="1371" spans="1:23" x14ac:dyDescent="0.3">
      <c r="A1371" s="203" t="s">
        <v>1542</v>
      </c>
      <c r="B1371" s="203" t="s">
        <v>1245</v>
      </c>
      <c r="C1371" s="203" t="s">
        <v>17290</v>
      </c>
      <c r="D1371" s="203" t="s">
        <v>17291</v>
      </c>
      <c r="E1371" s="203" t="s">
        <v>17292</v>
      </c>
      <c r="F1371" s="203" t="s">
        <v>9451</v>
      </c>
      <c r="G1371" s="203" t="s">
        <v>17292</v>
      </c>
      <c r="H1371" s="203" t="s">
        <v>17293</v>
      </c>
      <c r="I1371" s="203" t="s">
        <v>9504</v>
      </c>
      <c r="J1371" s="203" t="s">
        <v>17294</v>
      </c>
      <c r="K1371" s="84">
        <v>45594</v>
      </c>
      <c r="L1371" s="84">
        <v>45597</v>
      </c>
      <c r="M1371" s="84">
        <v>45657</v>
      </c>
      <c r="N1371" s="203" t="s">
        <v>17295</v>
      </c>
      <c r="O1371" s="86">
        <v>10400000</v>
      </c>
      <c r="P1371" s="203" t="s">
        <v>17296</v>
      </c>
      <c r="Q1371" s="203" t="s">
        <v>17297</v>
      </c>
      <c r="R1371" s="84">
        <v>45593</v>
      </c>
      <c r="S1371" s="84">
        <v>45593</v>
      </c>
      <c r="T1371" s="84"/>
      <c r="U1371" s="84"/>
      <c r="V1371" s="84"/>
      <c r="W1371" s="203" t="s">
        <v>9457</v>
      </c>
    </row>
    <row r="1372" spans="1:23" x14ac:dyDescent="0.3">
      <c r="A1372" s="203" t="s">
        <v>1605</v>
      </c>
      <c r="B1372" s="203" t="s">
        <v>1247</v>
      </c>
      <c r="C1372" s="203" t="s">
        <v>17371</v>
      </c>
      <c r="D1372" s="203" t="s">
        <v>17372</v>
      </c>
      <c r="E1372" s="203" t="s">
        <v>17373</v>
      </c>
      <c r="F1372" s="203" t="s">
        <v>9451</v>
      </c>
      <c r="G1372" s="203" t="s">
        <v>17373</v>
      </c>
      <c r="H1372" s="203" t="s">
        <v>17374</v>
      </c>
      <c r="I1372" s="203" t="s">
        <v>9453</v>
      </c>
      <c r="J1372" s="203" t="s">
        <v>17375</v>
      </c>
      <c r="K1372" s="84">
        <v>46051</v>
      </c>
      <c r="L1372" s="84">
        <v>46051</v>
      </c>
      <c r="M1372" s="84">
        <v>46231</v>
      </c>
      <c r="N1372" s="203" t="s">
        <v>16213</v>
      </c>
      <c r="O1372" s="86">
        <v>25760100</v>
      </c>
      <c r="P1372" s="203" t="s">
        <v>17376</v>
      </c>
      <c r="Q1372" s="203" t="s">
        <v>17375</v>
      </c>
      <c r="R1372" s="84">
        <v>46050</v>
      </c>
      <c r="S1372" s="84">
        <v>46050</v>
      </c>
      <c r="T1372" s="84"/>
      <c r="U1372" s="84"/>
      <c r="V1372" s="84"/>
      <c r="W1372" s="203" t="s">
        <v>9457</v>
      </c>
    </row>
    <row r="1373" spans="1:23" x14ac:dyDescent="0.3">
      <c r="A1373" s="203" t="s">
        <v>3328</v>
      </c>
      <c r="B1373" s="203" t="s">
        <v>1245</v>
      </c>
      <c r="C1373" s="203" t="s">
        <v>17298</v>
      </c>
      <c r="D1373" s="203" t="s">
        <v>17299</v>
      </c>
      <c r="E1373" s="203" t="s">
        <v>17300</v>
      </c>
      <c r="F1373" s="203" t="s">
        <v>9451</v>
      </c>
      <c r="G1373" s="203" t="s">
        <v>17300</v>
      </c>
      <c r="H1373" s="203" t="s">
        <v>17301</v>
      </c>
      <c r="I1373" s="203" t="s">
        <v>9453</v>
      </c>
      <c r="J1373" s="203" t="s">
        <v>15942</v>
      </c>
      <c r="K1373" s="84">
        <v>45621</v>
      </c>
      <c r="L1373" s="84">
        <v>45622</v>
      </c>
      <c r="M1373" s="84">
        <v>45651</v>
      </c>
      <c r="N1373" s="203" t="s">
        <v>14757</v>
      </c>
      <c r="O1373" s="86">
        <v>5070600</v>
      </c>
      <c r="P1373" s="203" t="s">
        <v>17302</v>
      </c>
      <c r="Q1373" s="203" t="s">
        <v>15942</v>
      </c>
      <c r="R1373" s="84">
        <v>45618</v>
      </c>
      <c r="S1373" s="84">
        <v>45618</v>
      </c>
      <c r="T1373" s="84"/>
      <c r="U1373" s="84"/>
      <c r="V1373" s="84"/>
      <c r="W1373" s="203" t="s">
        <v>9457</v>
      </c>
    </row>
    <row r="1374" spans="1:23" x14ac:dyDescent="0.3">
      <c r="A1374" s="203" t="s">
        <v>3417</v>
      </c>
      <c r="B1374" s="203" t="s">
        <v>1247</v>
      </c>
      <c r="C1374" s="203" t="s">
        <v>34028</v>
      </c>
      <c r="D1374" s="203" t="s">
        <v>34029</v>
      </c>
      <c r="E1374" s="203" t="s">
        <v>34030</v>
      </c>
      <c r="F1374" s="203" t="s">
        <v>9451</v>
      </c>
      <c r="G1374" s="203" t="s">
        <v>34030</v>
      </c>
      <c r="H1374" s="203" t="s">
        <v>34031</v>
      </c>
      <c r="I1374" s="203" t="s">
        <v>33845</v>
      </c>
      <c r="J1374" s="203" t="s">
        <v>34032</v>
      </c>
      <c r="K1374" s="84"/>
      <c r="L1374" s="84"/>
      <c r="M1374" s="84">
        <v>46335</v>
      </c>
      <c r="N1374" s="203" t="s">
        <v>15005</v>
      </c>
      <c r="O1374" s="86">
        <v>8906140</v>
      </c>
      <c r="P1374" s="203" t="s">
        <v>34033</v>
      </c>
      <c r="Q1374" s="203" t="s">
        <v>34032</v>
      </c>
      <c r="R1374" s="84">
        <v>46257</v>
      </c>
      <c r="S1374" s="84">
        <v>46257</v>
      </c>
      <c r="T1374" s="84"/>
      <c r="U1374" s="84"/>
      <c r="V1374" s="84"/>
      <c r="W1374" s="203" t="s">
        <v>9457</v>
      </c>
    </row>
    <row r="1375" spans="1:23" x14ac:dyDescent="0.3">
      <c r="A1375" s="203" t="s">
        <v>1665</v>
      </c>
      <c r="B1375" s="203" t="s">
        <v>1247</v>
      </c>
      <c r="C1375" s="203" t="s">
        <v>17309</v>
      </c>
      <c r="D1375" s="203" t="s">
        <v>17310</v>
      </c>
      <c r="E1375" s="203" t="s">
        <v>17311</v>
      </c>
      <c r="F1375" s="203" t="s">
        <v>9451</v>
      </c>
      <c r="G1375" s="203" t="s">
        <v>17311</v>
      </c>
      <c r="H1375" s="203" t="s">
        <v>17312</v>
      </c>
      <c r="I1375" s="203" t="s">
        <v>9453</v>
      </c>
      <c r="J1375" s="203" t="s">
        <v>17114</v>
      </c>
      <c r="K1375" s="84">
        <v>46052</v>
      </c>
      <c r="L1375" s="84">
        <v>46053</v>
      </c>
      <c r="M1375" s="84">
        <v>46142</v>
      </c>
      <c r="N1375" s="203" t="s">
        <v>17313</v>
      </c>
      <c r="O1375" s="86">
        <v>11805000</v>
      </c>
      <c r="P1375" s="203" t="s">
        <v>17314</v>
      </c>
      <c r="Q1375" s="203" t="s">
        <v>17114</v>
      </c>
      <c r="R1375" s="84">
        <v>46051</v>
      </c>
      <c r="S1375" s="84">
        <v>46051</v>
      </c>
      <c r="T1375" s="84"/>
      <c r="U1375" s="84"/>
      <c r="V1375" s="84"/>
      <c r="W1375" s="203" t="s">
        <v>9457</v>
      </c>
    </row>
    <row r="1376" spans="1:23" x14ac:dyDescent="0.3">
      <c r="A1376" s="203" t="s">
        <v>5217</v>
      </c>
      <c r="B1376" s="203" t="s">
        <v>1245</v>
      </c>
      <c r="C1376" s="203" t="s">
        <v>17377</v>
      </c>
      <c r="D1376" s="203" t="s">
        <v>9471</v>
      </c>
      <c r="E1376" s="203" t="s">
        <v>16311</v>
      </c>
      <c r="F1376" s="203" t="s">
        <v>9451</v>
      </c>
      <c r="G1376" s="203"/>
      <c r="H1376" s="203"/>
      <c r="I1376" s="203"/>
      <c r="J1376" s="203"/>
      <c r="K1376" s="84"/>
      <c r="L1376" s="84"/>
      <c r="M1376" s="84"/>
      <c r="N1376" s="203"/>
      <c r="O1376" s="86"/>
      <c r="P1376" s="203"/>
      <c r="Q1376" s="203"/>
      <c r="R1376" s="84">
        <v>45426</v>
      </c>
      <c r="S1376" s="84">
        <v>45426</v>
      </c>
      <c r="T1376" s="84">
        <v>45432</v>
      </c>
      <c r="U1376" s="84">
        <v>45432</v>
      </c>
      <c r="V1376" s="84">
        <v>45432</v>
      </c>
      <c r="W1376" s="203" t="s">
        <v>9723</v>
      </c>
    </row>
    <row r="1377" spans="1:23" x14ac:dyDescent="0.3">
      <c r="A1377" s="203" t="s">
        <v>2935</v>
      </c>
      <c r="B1377" s="203" t="s">
        <v>1245</v>
      </c>
      <c r="C1377" s="203" t="s">
        <v>17377</v>
      </c>
      <c r="D1377" s="203" t="s">
        <v>9471</v>
      </c>
      <c r="E1377" s="203" t="s">
        <v>16311</v>
      </c>
      <c r="F1377" s="203" t="s">
        <v>9451</v>
      </c>
      <c r="G1377" s="203"/>
      <c r="H1377" s="203"/>
      <c r="I1377" s="203"/>
      <c r="J1377" s="203"/>
      <c r="K1377" s="84"/>
      <c r="L1377" s="84"/>
      <c r="M1377" s="84"/>
      <c r="N1377" s="203"/>
      <c r="O1377" s="86"/>
      <c r="P1377" s="203"/>
      <c r="Q1377" s="203"/>
      <c r="R1377" s="84">
        <v>45426</v>
      </c>
      <c r="S1377" s="84">
        <v>45426</v>
      </c>
      <c r="T1377" s="84">
        <v>45432</v>
      </c>
      <c r="U1377" s="84">
        <v>45432</v>
      </c>
      <c r="V1377" s="84">
        <v>45432</v>
      </c>
      <c r="W1377" s="203" t="s">
        <v>9723</v>
      </c>
    </row>
    <row r="1378" spans="1:23" x14ac:dyDescent="0.3">
      <c r="A1378" s="203" t="s">
        <v>1476</v>
      </c>
      <c r="B1378" s="203" t="s">
        <v>1246</v>
      </c>
      <c r="C1378" s="203" t="s">
        <v>17385</v>
      </c>
      <c r="D1378" s="203" t="s">
        <v>17386</v>
      </c>
      <c r="E1378" s="203" t="s">
        <v>17387</v>
      </c>
      <c r="F1378" s="203" t="s">
        <v>9451</v>
      </c>
      <c r="G1378" s="203" t="s">
        <v>17387</v>
      </c>
      <c r="H1378" s="203" t="s">
        <v>17388</v>
      </c>
      <c r="I1378" s="203" t="s">
        <v>9453</v>
      </c>
      <c r="J1378" s="203" t="s">
        <v>17389</v>
      </c>
      <c r="K1378" s="84">
        <v>45736</v>
      </c>
      <c r="L1378" s="84">
        <v>45737</v>
      </c>
      <c r="M1378" s="84">
        <v>45858</v>
      </c>
      <c r="N1378" s="203" t="s">
        <v>17390</v>
      </c>
      <c r="O1378" s="86">
        <v>15945588</v>
      </c>
      <c r="P1378" s="203" t="s">
        <v>17391</v>
      </c>
      <c r="Q1378" s="203" t="s">
        <v>17389</v>
      </c>
      <c r="R1378" s="84">
        <v>45735</v>
      </c>
      <c r="S1378" s="84">
        <v>45735</v>
      </c>
      <c r="T1378" s="84"/>
      <c r="U1378" s="84"/>
      <c r="V1378" s="84"/>
      <c r="W1378" s="203" t="s">
        <v>9457</v>
      </c>
    </row>
    <row r="1379" spans="1:23" x14ac:dyDescent="0.3">
      <c r="A1379" s="203" t="s">
        <v>1505</v>
      </c>
      <c r="B1379" s="203" t="s">
        <v>1246</v>
      </c>
      <c r="C1379" s="203" t="s">
        <v>17348</v>
      </c>
      <c r="D1379" s="203" t="s">
        <v>17349</v>
      </c>
      <c r="E1379" s="203" t="s">
        <v>17350</v>
      </c>
      <c r="F1379" s="203" t="s">
        <v>9451</v>
      </c>
      <c r="G1379" s="203" t="s">
        <v>17350</v>
      </c>
      <c r="H1379" s="203" t="s">
        <v>17351</v>
      </c>
      <c r="I1379" s="203" t="s">
        <v>9462</v>
      </c>
      <c r="J1379" s="203" t="s">
        <v>17352</v>
      </c>
      <c r="K1379" s="84">
        <v>45709</v>
      </c>
      <c r="L1379" s="84">
        <v>45709</v>
      </c>
      <c r="M1379" s="84">
        <v>45886</v>
      </c>
      <c r="N1379" s="203" t="s">
        <v>11063</v>
      </c>
      <c r="O1379" s="86">
        <v>23918382</v>
      </c>
      <c r="P1379" s="203" t="s">
        <v>17353</v>
      </c>
      <c r="Q1379" s="203" t="s">
        <v>17352</v>
      </c>
      <c r="R1379" s="84">
        <v>45705</v>
      </c>
      <c r="S1379" s="84">
        <v>45705</v>
      </c>
      <c r="T1379" s="84"/>
      <c r="U1379" s="84"/>
      <c r="V1379" s="84"/>
      <c r="W1379" s="203" t="s">
        <v>9457</v>
      </c>
    </row>
    <row r="1380" spans="1:23" x14ac:dyDescent="0.3">
      <c r="A1380" s="203" t="s">
        <v>2539</v>
      </c>
      <c r="B1380" s="203" t="s">
        <v>1247</v>
      </c>
      <c r="C1380" s="203" t="s">
        <v>12549</v>
      </c>
      <c r="D1380" s="203" t="s">
        <v>9471</v>
      </c>
      <c r="E1380" s="203" t="s">
        <v>12550</v>
      </c>
      <c r="F1380" s="203" t="s">
        <v>9451</v>
      </c>
      <c r="G1380" s="203"/>
      <c r="H1380" s="203"/>
      <c r="I1380" s="203"/>
      <c r="J1380" s="203"/>
      <c r="K1380" s="84"/>
      <c r="L1380" s="84"/>
      <c r="M1380" s="84"/>
      <c r="N1380" s="203"/>
      <c r="O1380" s="86"/>
      <c r="P1380" s="203"/>
      <c r="Q1380" s="203"/>
      <c r="R1380" s="84">
        <v>46238</v>
      </c>
      <c r="S1380" s="84">
        <v>46238</v>
      </c>
      <c r="T1380" s="84">
        <v>46254</v>
      </c>
      <c r="U1380" s="84">
        <v>46268</v>
      </c>
      <c r="V1380" s="84">
        <v>46254</v>
      </c>
      <c r="W1380" s="203" t="s">
        <v>9723</v>
      </c>
    </row>
    <row r="1381" spans="1:23" x14ac:dyDescent="0.3">
      <c r="A1381" s="203" t="s">
        <v>1749</v>
      </c>
      <c r="B1381" s="203" t="s">
        <v>1247</v>
      </c>
      <c r="C1381" s="203" t="s">
        <v>12549</v>
      </c>
      <c r="D1381" s="203" t="s">
        <v>9471</v>
      </c>
      <c r="E1381" s="203" t="s">
        <v>12550</v>
      </c>
      <c r="F1381" s="203" t="s">
        <v>9451</v>
      </c>
      <c r="G1381" s="203"/>
      <c r="H1381" s="203"/>
      <c r="I1381" s="203"/>
      <c r="J1381" s="203"/>
      <c r="K1381" s="84"/>
      <c r="L1381" s="84"/>
      <c r="M1381" s="84"/>
      <c r="N1381" s="203"/>
      <c r="O1381" s="86"/>
      <c r="P1381" s="203"/>
      <c r="Q1381" s="203"/>
      <c r="R1381" s="84">
        <v>46238</v>
      </c>
      <c r="S1381" s="84">
        <v>46238</v>
      </c>
      <c r="T1381" s="84">
        <v>46254</v>
      </c>
      <c r="U1381" s="84">
        <v>46268</v>
      </c>
      <c r="V1381" s="84">
        <v>46254</v>
      </c>
      <c r="W1381" s="203" t="s">
        <v>9723</v>
      </c>
    </row>
    <row r="1382" spans="1:23" x14ac:dyDescent="0.3">
      <c r="A1382" s="203" t="s">
        <v>1665</v>
      </c>
      <c r="B1382" s="203" t="s">
        <v>1247</v>
      </c>
      <c r="C1382" s="203" t="s">
        <v>17405</v>
      </c>
      <c r="D1382" s="203" t="s">
        <v>17406</v>
      </c>
      <c r="E1382" s="203" t="s">
        <v>17407</v>
      </c>
      <c r="F1382" s="203" t="s">
        <v>9451</v>
      </c>
      <c r="G1382" s="203" t="s">
        <v>17407</v>
      </c>
      <c r="H1382" s="203" t="s">
        <v>17408</v>
      </c>
      <c r="I1382" s="203" t="s">
        <v>9453</v>
      </c>
      <c r="J1382" s="203" t="s">
        <v>17409</v>
      </c>
      <c r="K1382" s="84">
        <v>46046</v>
      </c>
      <c r="L1382" s="84">
        <v>46048</v>
      </c>
      <c r="M1382" s="84">
        <v>46137</v>
      </c>
      <c r="N1382" s="203" t="s">
        <v>17410</v>
      </c>
      <c r="O1382" s="86">
        <v>10500000</v>
      </c>
      <c r="P1382" s="203" t="s">
        <v>17411</v>
      </c>
      <c r="Q1382" s="203" t="s">
        <v>17409</v>
      </c>
      <c r="R1382" s="84">
        <v>46045</v>
      </c>
      <c r="S1382" s="84">
        <v>46045</v>
      </c>
      <c r="T1382" s="84"/>
      <c r="U1382" s="84"/>
      <c r="V1382" s="84"/>
      <c r="W1382" s="203" t="s">
        <v>9457</v>
      </c>
    </row>
    <row r="1383" spans="1:23" x14ac:dyDescent="0.3">
      <c r="A1383" s="203" t="s">
        <v>2678</v>
      </c>
      <c r="B1383" s="203" t="s">
        <v>1245</v>
      </c>
      <c r="C1383" s="203" t="s">
        <v>17365</v>
      </c>
      <c r="D1383" s="203" t="s">
        <v>17366</v>
      </c>
      <c r="E1383" s="203" t="s">
        <v>11843</v>
      </c>
      <c r="F1383" s="203" t="s">
        <v>9451</v>
      </c>
      <c r="G1383" s="203" t="s">
        <v>11843</v>
      </c>
      <c r="H1383" s="203" t="s">
        <v>17367</v>
      </c>
      <c r="I1383" s="203" t="s">
        <v>9504</v>
      </c>
      <c r="J1383" s="203" t="s">
        <v>17368</v>
      </c>
      <c r="K1383" s="84">
        <v>45628</v>
      </c>
      <c r="L1383" s="84">
        <v>45632</v>
      </c>
      <c r="M1383" s="84">
        <v>45772</v>
      </c>
      <c r="N1383" s="203" t="s">
        <v>17369</v>
      </c>
      <c r="O1383" s="86">
        <v>2695805925</v>
      </c>
      <c r="P1383" s="203" t="s">
        <v>17370</v>
      </c>
      <c r="Q1383" s="203" t="s">
        <v>17368</v>
      </c>
      <c r="R1383" s="84">
        <v>45614</v>
      </c>
      <c r="S1383" s="84">
        <v>45614</v>
      </c>
      <c r="T1383" s="84">
        <v>45617</v>
      </c>
      <c r="U1383" s="84">
        <v>45624</v>
      </c>
      <c r="V1383" s="84">
        <v>45624</v>
      </c>
      <c r="W1383" s="203" t="s">
        <v>9457</v>
      </c>
    </row>
    <row r="1384" spans="1:23" x14ac:dyDescent="0.3">
      <c r="A1384" s="203" t="s">
        <v>1476</v>
      </c>
      <c r="B1384" s="203" t="s">
        <v>1246</v>
      </c>
      <c r="C1384" s="203" t="s">
        <v>17426</v>
      </c>
      <c r="D1384" s="203" t="s">
        <v>17427</v>
      </c>
      <c r="E1384" s="203" t="s">
        <v>17428</v>
      </c>
      <c r="F1384" s="203" t="s">
        <v>9451</v>
      </c>
      <c r="G1384" s="203" t="s">
        <v>17428</v>
      </c>
      <c r="H1384" s="203" t="s">
        <v>17429</v>
      </c>
      <c r="I1384" s="203" t="s">
        <v>9462</v>
      </c>
      <c r="J1384" s="203" t="s">
        <v>17430</v>
      </c>
      <c r="K1384" s="84">
        <v>45694</v>
      </c>
      <c r="L1384" s="84">
        <v>45695</v>
      </c>
      <c r="M1384" s="84">
        <v>45875</v>
      </c>
      <c r="N1384" s="203" t="s">
        <v>12062</v>
      </c>
      <c r="O1384" s="86">
        <v>23918382</v>
      </c>
      <c r="P1384" s="203" t="s">
        <v>17431</v>
      </c>
      <c r="Q1384" s="203" t="s">
        <v>17430</v>
      </c>
      <c r="R1384" s="84">
        <v>45693</v>
      </c>
      <c r="S1384" s="84">
        <v>45693</v>
      </c>
      <c r="T1384" s="84"/>
      <c r="U1384" s="84"/>
      <c r="V1384" s="84"/>
      <c r="W1384" s="203" t="s">
        <v>9457</v>
      </c>
    </row>
    <row r="1385" spans="1:23" x14ac:dyDescent="0.3">
      <c r="A1385" s="203" t="s">
        <v>1696</v>
      </c>
      <c r="B1385" s="203" t="s">
        <v>1245</v>
      </c>
      <c r="C1385" s="203" t="s">
        <v>17378</v>
      </c>
      <c r="D1385" s="203" t="s">
        <v>17379</v>
      </c>
      <c r="E1385" s="203" t="s">
        <v>17380</v>
      </c>
      <c r="F1385" s="203" t="s">
        <v>9451</v>
      </c>
      <c r="G1385" s="203" t="s">
        <v>17380</v>
      </c>
      <c r="H1385" s="203" t="s">
        <v>17381</v>
      </c>
      <c r="I1385" s="203" t="s">
        <v>9462</v>
      </c>
      <c r="J1385" s="203" t="s">
        <v>17382</v>
      </c>
      <c r="K1385" s="84">
        <v>45646</v>
      </c>
      <c r="L1385" s="84">
        <v>45678</v>
      </c>
      <c r="M1385" s="84">
        <v>45724</v>
      </c>
      <c r="N1385" s="203" t="s">
        <v>17383</v>
      </c>
      <c r="O1385" s="86">
        <v>79939301</v>
      </c>
      <c r="P1385" s="203" t="s">
        <v>17384</v>
      </c>
      <c r="Q1385" s="203" t="s">
        <v>17382</v>
      </c>
      <c r="R1385" s="84">
        <v>45635</v>
      </c>
      <c r="S1385" s="84">
        <v>45635</v>
      </c>
      <c r="T1385" s="84">
        <v>45639</v>
      </c>
      <c r="U1385" s="84">
        <v>45639</v>
      </c>
      <c r="V1385" s="84">
        <v>45639</v>
      </c>
      <c r="W1385" s="203" t="s">
        <v>9457</v>
      </c>
    </row>
    <row r="1386" spans="1:23" x14ac:dyDescent="0.3">
      <c r="A1386" s="203" t="s">
        <v>1605</v>
      </c>
      <c r="B1386" s="203" t="s">
        <v>1247</v>
      </c>
      <c r="C1386" s="203" t="s">
        <v>17439</v>
      </c>
      <c r="D1386" s="203" t="s">
        <v>9471</v>
      </c>
      <c r="E1386" s="203" t="s">
        <v>17440</v>
      </c>
      <c r="F1386" s="203" t="s">
        <v>9451</v>
      </c>
      <c r="G1386" s="203"/>
      <c r="H1386" s="203"/>
      <c r="I1386" s="203"/>
      <c r="J1386" s="203"/>
      <c r="K1386" s="84"/>
      <c r="L1386" s="84"/>
      <c r="M1386" s="84"/>
      <c r="N1386" s="203"/>
      <c r="O1386" s="86"/>
      <c r="P1386" s="203"/>
      <c r="Q1386" s="203"/>
      <c r="R1386" s="84">
        <v>46234</v>
      </c>
      <c r="S1386" s="84">
        <v>46234</v>
      </c>
      <c r="T1386" s="84">
        <v>46240</v>
      </c>
      <c r="U1386" s="84">
        <v>46240</v>
      </c>
      <c r="V1386" s="84">
        <v>46240</v>
      </c>
      <c r="W1386" s="203" t="s">
        <v>14464</v>
      </c>
    </row>
    <row r="1387" spans="1:23" x14ac:dyDescent="0.3">
      <c r="A1387" s="203" t="s">
        <v>1476</v>
      </c>
      <c r="B1387" s="203" t="s">
        <v>1246</v>
      </c>
      <c r="C1387" s="203" t="s">
        <v>17770</v>
      </c>
      <c r="D1387" s="203" t="s">
        <v>17771</v>
      </c>
      <c r="E1387" s="203" t="s">
        <v>17772</v>
      </c>
      <c r="F1387" s="203" t="s">
        <v>9451</v>
      </c>
      <c r="G1387" s="203" t="s">
        <v>17772</v>
      </c>
      <c r="H1387" s="203" t="s">
        <v>17773</v>
      </c>
      <c r="I1387" s="203" t="s">
        <v>9462</v>
      </c>
      <c r="J1387" s="203" t="s">
        <v>9669</v>
      </c>
      <c r="K1387" s="84">
        <v>45896</v>
      </c>
      <c r="L1387" s="84">
        <v>45896</v>
      </c>
      <c r="M1387" s="84">
        <v>46022</v>
      </c>
      <c r="N1387" s="203" t="s">
        <v>10978</v>
      </c>
      <c r="O1387" s="86">
        <v>11003088</v>
      </c>
      <c r="P1387" s="203" t="s">
        <v>17774</v>
      </c>
      <c r="Q1387" s="203" t="s">
        <v>9669</v>
      </c>
      <c r="R1387" s="84">
        <v>45896</v>
      </c>
      <c r="S1387" s="84">
        <v>45896</v>
      </c>
      <c r="T1387" s="84"/>
      <c r="U1387" s="84"/>
      <c r="V1387" s="84"/>
      <c r="W1387" s="203" t="s">
        <v>9457</v>
      </c>
    </row>
    <row r="1388" spans="1:23" x14ac:dyDescent="0.3">
      <c r="A1388" s="203" t="s">
        <v>2940</v>
      </c>
      <c r="B1388" s="203" t="s">
        <v>1245</v>
      </c>
      <c r="C1388" s="203" t="s">
        <v>17392</v>
      </c>
      <c r="D1388" s="203" t="s">
        <v>17393</v>
      </c>
      <c r="E1388" s="203" t="s">
        <v>17394</v>
      </c>
      <c r="F1388" s="203" t="s">
        <v>9451</v>
      </c>
      <c r="G1388" s="203" t="s">
        <v>17394</v>
      </c>
      <c r="H1388" s="203" t="s">
        <v>17395</v>
      </c>
      <c r="I1388" s="203" t="s">
        <v>9462</v>
      </c>
      <c r="J1388" s="203" t="s">
        <v>11643</v>
      </c>
      <c r="K1388" s="84">
        <v>45585</v>
      </c>
      <c r="L1388" s="84">
        <v>45586</v>
      </c>
      <c r="M1388" s="84">
        <v>45657</v>
      </c>
      <c r="N1388" s="203" t="s">
        <v>17396</v>
      </c>
      <c r="O1388" s="86">
        <v>6161729</v>
      </c>
      <c r="P1388" s="203" t="s">
        <v>17397</v>
      </c>
      <c r="Q1388" s="203" t="s">
        <v>11643</v>
      </c>
      <c r="R1388" s="84">
        <v>45584</v>
      </c>
      <c r="S1388" s="84">
        <v>45584</v>
      </c>
      <c r="T1388" s="84"/>
      <c r="U1388" s="84"/>
      <c r="V1388" s="84"/>
      <c r="W1388" s="203" t="s">
        <v>9457</v>
      </c>
    </row>
    <row r="1389" spans="1:23" x14ac:dyDescent="0.3">
      <c r="A1389" s="203" t="s">
        <v>4841</v>
      </c>
      <c r="B1389" s="203" t="s">
        <v>1245</v>
      </c>
      <c r="C1389" s="203" t="s">
        <v>17442</v>
      </c>
      <c r="D1389" s="203" t="s">
        <v>17443</v>
      </c>
      <c r="E1389" s="203" t="s">
        <v>17444</v>
      </c>
      <c r="F1389" s="203" t="s">
        <v>9451</v>
      </c>
      <c r="G1389" s="203" t="s">
        <v>17444</v>
      </c>
      <c r="H1389" s="203" t="s">
        <v>17445</v>
      </c>
      <c r="I1389" s="203" t="s">
        <v>9453</v>
      </c>
      <c r="J1389" s="203" t="s">
        <v>17446</v>
      </c>
      <c r="K1389" s="84">
        <v>45435</v>
      </c>
      <c r="L1389" s="84">
        <v>45435</v>
      </c>
      <c r="M1389" s="84">
        <v>45494</v>
      </c>
      <c r="N1389" s="203" t="s">
        <v>13562</v>
      </c>
      <c r="O1389" s="86">
        <v>157946200</v>
      </c>
      <c r="P1389" s="203" t="s">
        <v>17447</v>
      </c>
      <c r="Q1389" s="203" t="s">
        <v>17446</v>
      </c>
      <c r="R1389" s="84">
        <v>45435</v>
      </c>
      <c r="S1389" s="84">
        <v>45435</v>
      </c>
      <c r="T1389" s="84"/>
      <c r="U1389" s="84"/>
      <c r="V1389" s="84"/>
      <c r="W1389" s="203" t="s">
        <v>9457</v>
      </c>
    </row>
    <row r="1390" spans="1:23" x14ac:dyDescent="0.3">
      <c r="A1390" s="203" t="s">
        <v>1726</v>
      </c>
      <c r="B1390" s="203" t="s">
        <v>1246</v>
      </c>
      <c r="C1390" s="203" t="s">
        <v>17398</v>
      </c>
      <c r="D1390" s="203" t="s">
        <v>17399</v>
      </c>
      <c r="E1390" s="203" t="s">
        <v>17400</v>
      </c>
      <c r="F1390" s="203" t="s">
        <v>9451</v>
      </c>
      <c r="G1390" s="203" t="s">
        <v>17400</v>
      </c>
      <c r="H1390" s="203" t="s">
        <v>17401</v>
      </c>
      <c r="I1390" s="203" t="s">
        <v>9453</v>
      </c>
      <c r="J1390" s="203" t="s">
        <v>17402</v>
      </c>
      <c r="K1390" s="84">
        <v>45707</v>
      </c>
      <c r="L1390" s="84">
        <v>45707</v>
      </c>
      <c r="M1390" s="84">
        <v>45795</v>
      </c>
      <c r="N1390" s="203" t="s">
        <v>17403</v>
      </c>
      <c r="O1390" s="86">
        <v>11100000</v>
      </c>
      <c r="P1390" s="203" t="s">
        <v>17404</v>
      </c>
      <c r="Q1390" s="203" t="s">
        <v>17402</v>
      </c>
      <c r="R1390" s="84">
        <v>45706</v>
      </c>
      <c r="S1390" s="84">
        <v>45706</v>
      </c>
      <c r="T1390" s="84"/>
      <c r="U1390" s="84"/>
      <c r="V1390" s="84"/>
      <c r="W1390" s="203" t="s">
        <v>9457</v>
      </c>
    </row>
    <row r="1391" spans="1:23" x14ac:dyDescent="0.3">
      <c r="A1391" s="203" t="s">
        <v>1657</v>
      </c>
      <c r="B1391" s="203" t="s">
        <v>1247</v>
      </c>
      <c r="C1391" s="203" t="s">
        <v>17460</v>
      </c>
      <c r="D1391" s="203" t="s">
        <v>9471</v>
      </c>
      <c r="E1391" s="203" t="s">
        <v>16905</v>
      </c>
      <c r="F1391" s="203" t="s">
        <v>9451</v>
      </c>
      <c r="G1391" s="203"/>
      <c r="H1391" s="203"/>
      <c r="I1391" s="203"/>
      <c r="J1391" s="203"/>
      <c r="K1391" s="84"/>
      <c r="L1391" s="84"/>
      <c r="M1391" s="84"/>
      <c r="N1391" s="203"/>
      <c r="O1391" s="86"/>
      <c r="P1391" s="203"/>
      <c r="Q1391" s="203"/>
      <c r="R1391" s="84">
        <v>46094</v>
      </c>
      <c r="S1391" s="84">
        <v>46094</v>
      </c>
      <c r="T1391" s="84">
        <v>46120</v>
      </c>
      <c r="U1391" s="84">
        <v>46120</v>
      </c>
      <c r="V1391" s="84">
        <v>46120</v>
      </c>
      <c r="W1391" s="203" t="s">
        <v>9723</v>
      </c>
    </row>
    <row r="1392" spans="1:23" x14ac:dyDescent="0.3">
      <c r="A1392" s="203" t="s">
        <v>1619</v>
      </c>
      <c r="B1392" s="203" t="s">
        <v>1246</v>
      </c>
      <c r="C1392" s="203" t="s">
        <v>17461</v>
      </c>
      <c r="D1392" s="203" t="s">
        <v>9471</v>
      </c>
      <c r="E1392" s="203" t="s">
        <v>9988</v>
      </c>
      <c r="F1392" s="203" t="s">
        <v>9451</v>
      </c>
      <c r="G1392" s="203"/>
      <c r="H1392" s="203"/>
      <c r="I1392" s="203"/>
      <c r="J1392" s="203"/>
      <c r="K1392" s="84"/>
      <c r="L1392" s="84"/>
      <c r="M1392" s="84"/>
      <c r="N1392" s="203"/>
      <c r="O1392" s="86"/>
      <c r="P1392" s="203"/>
      <c r="Q1392" s="203"/>
      <c r="R1392" s="84">
        <v>45888</v>
      </c>
      <c r="S1392" s="84">
        <v>45888</v>
      </c>
      <c r="T1392" s="84">
        <v>45916</v>
      </c>
      <c r="U1392" s="84">
        <v>45916</v>
      </c>
      <c r="V1392" s="84">
        <v>45916</v>
      </c>
      <c r="W1392" s="203" t="s">
        <v>9723</v>
      </c>
    </row>
    <row r="1393" spans="1:23" x14ac:dyDescent="0.3">
      <c r="A1393" s="203" t="s">
        <v>1657</v>
      </c>
      <c r="B1393" s="203" t="s">
        <v>1247</v>
      </c>
      <c r="C1393" s="203" t="s">
        <v>17475</v>
      </c>
      <c r="D1393" s="203" t="s">
        <v>9471</v>
      </c>
      <c r="E1393" s="203" t="s">
        <v>14329</v>
      </c>
      <c r="F1393" s="203" t="s">
        <v>9451</v>
      </c>
      <c r="G1393" s="203"/>
      <c r="H1393" s="203"/>
      <c r="I1393" s="203"/>
      <c r="J1393" s="203"/>
      <c r="K1393" s="84"/>
      <c r="L1393" s="84"/>
      <c r="M1393" s="84"/>
      <c r="N1393" s="203"/>
      <c r="O1393" s="86"/>
      <c r="P1393" s="203"/>
      <c r="Q1393" s="203"/>
      <c r="R1393" s="84">
        <v>46163</v>
      </c>
      <c r="S1393" s="84">
        <v>46163</v>
      </c>
      <c r="T1393" s="84">
        <v>46174</v>
      </c>
      <c r="U1393" s="84">
        <v>46174</v>
      </c>
      <c r="V1393" s="84">
        <v>46174</v>
      </c>
      <c r="W1393" s="203" t="s">
        <v>9723</v>
      </c>
    </row>
    <row r="1394" spans="1:23" x14ac:dyDescent="0.3">
      <c r="A1394" s="203" t="s">
        <v>1433</v>
      </c>
      <c r="B1394" s="203" t="s">
        <v>1246</v>
      </c>
      <c r="C1394" s="203" t="s">
        <v>17412</v>
      </c>
      <c r="D1394" s="203" t="s">
        <v>17413</v>
      </c>
      <c r="E1394" s="203" t="s">
        <v>17414</v>
      </c>
      <c r="F1394" s="203" t="s">
        <v>9451</v>
      </c>
      <c r="G1394" s="203" t="s">
        <v>17414</v>
      </c>
      <c r="H1394" s="203" t="s">
        <v>17415</v>
      </c>
      <c r="I1394" s="203" t="s">
        <v>9462</v>
      </c>
      <c r="J1394" s="203" t="s">
        <v>17416</v>
      </c>
      <c r="K1394" s="84">
        <v>45799</v>
      </c>
      <c r="L1394" s="84">
        <v>45799</v>
      </c>
      <c r="M1394" s="84">
        <v>45922</v>
      </c>
      <c r="N1394" s="203" t="s">
        <v>17417</v>
      </c>
      <c r="O1394" s="86">
        <v>13923856</v>
      </c>
      <c r="P1394" s="203" t="s">
        <v>17418</v>
      </c>
      <c r="Q1394" s="203" t="s">
        <v>17416</v>
      </c>
      <c r="R1394" s="84">
        <v>45798</v>
      </c>
      <c r="S1394" s="84">
        <v>45798</v>
      </c>
      <c r="T1394" s="84"/>
      <c r="U1394" s="84"/>
      <c r="V1394" s="84"/>
      <c r="W1394" s="203" t="s">
        <v>9457</v>
      </c>
    </row>
    <row r="1395" spans="1:23" x14ac:dyDescent="0.3">
      <c r="A1395" s="203" t="s">
        <v>3253</v>
      </c>
      <c r="B1395" s="203" t="s">
        <v>1245</v>
      </c>
      <c r="C1395" s="203" t="s">
        <v>17419</v>
      </c>
      <c r="D1395" s="203" t="s">
        <v>17420</v>
      </c>
      <c r="E1395" s="203" t="s">
        <v>17421</v>
      </c>
      <c r="F1395" s="203" t="s">
        <v>9451</v>
      </c>
      <c r="G1395" s="203" t="s">
        <v>17421</v>
      </c>
      <c r="H1395" s="203" t="s">
        <v>17422</v>
      </c>
      <c r="I1395" s="203" t="s">
        <v>9453</v>
      </c>
      <c r="J1395" s="203" t="s">
        <v>17423</v>
      </c>
      <c r="K1395" s="84">
        <v>45616</v>
      </c>
      <c r="L1395" s="84">
        <v>45618</v>
      </c>
      <c r="M1395" s="84">
        <v>45657</v>
      </c>
      <c r="N1395" s="203" t="s">
        <v>17424</v>
      </c>
      <c r="O1395" s="86">
        <v>5315196</v>
      </c>
      <c r="P1395" s="203" t="s">
        <v>17425</v>
      </c>
      <c r="Q1395" s="203" t="s">
        <v>17423</v>
      </c>
      <c r="R1395" s="84">
        <v>45614</v>
      </c>
      <c r="S1395" s="84">
        <v>45614</v>
      </c>
      <c r="T1395" s="84"/>
      <c r="U1395" s="84"/>
      <c r="V1395" s="84"/>
      <c r="W1395" s="203" t="s">
        <v>9457</v>
      </c>
    </row>
    <row r="1396" spans="1:23" x14ac:dyDescent="0.3">
      <c r="A1396" s="203" t="s">
        <v>5600</v>
      </c>
      <c r="B1396" s="203" t="s">
        <v>1245</v>
      </c>
      <c r="C1396" s="203" t="s">
        <v>15271</v>
      </c>
      <c r="D1396" s="203" t="s">
        <v>15272</v>
      </c>
      <c r="E1396" s="203" t="s">
        <v>15273</v>
      </c>
      <c r="F1396" s="203" t="s">
        <v>9451</v>
      </c>
      <c r="G1396" s="203" t="s">
        <v>15273</v>
      </c>
      <c r="H1396" s="203" t="s">
        <v>15274</v>
      </c>
      <c r="I1396" s="203" t="s">
        <v>9462</v>
      </c>
      <c r="J1396" s="203" t="s">
        <v>15275</v>
      </c>
      <c r="K1396" s="84">
        <v>45384</v>
      </c>
      <c r="L1396" s="84">
        <v>45385</v>
      </c>
      <c r="M1396" s="84">
        <v>45567</v>
      </c>
      <c r="N1396" s="203" t="s">
        <v>15276</v>
      </c>
      <c r="O1396" s="86">
        <v>19560876</v>
      </c>
      <c r="P1396" s="203" t="s">
        <v>15277</v>
      </c>
      <c r="Q1396" s="203" t="s">
        <v>15275</v>
      </c>
      <c r="R1396" s="84">
        <v>45383</v>
      </c>
      <c r="S1396" s="84">
        <v>45383</v>
      </c>
      <c r="T1396" s="84"/>
      <c r="U1396" s="84"/>
      <c r="V1396" s="84"/>
      <c r="W1396" s="203" t="s">
        <v>9457</v>
      </c>
    </row>
    <row r="1397" spans="1:23" x14ac:dyDescent="0.3">
      <c r="A1397" s="203" t="s">
        <v>1689</v>
      </c>
      <c r="B1397" s="203" t="s">
        <v>1247</v>
      </c>
      <c r="C1397" s="203" t="s">
        <v>17508</v>
      </c>
      <c r="D1397" s="203" t="s">
        <v>17509</v>
      </c>
      <c r="E1397" s="203" t="s">
        <v>17510</v>
      </c>
      <c r="F1397" s="203" t="s">
        <v>9451</v>
      </c>
      <c r="G1397" s="203" t="s">
        <v>17510</v>
      </c>
      <c r="H1397" s="203" t="s">
        <v>17511</v>
      </c>
      <c r="I1397" s="203" t="s">
        <v>9453</v>
      </c>
      <c r="J1397" s="203" t="s">
        <v>17512</v>
      </c>
      <c r="K1397" s="84">
        <v>46044</v>
      </c>
      <c r="L1397" s="84">
        <v>46048</v>
      </c>
      <c r="M1397" s="84">
        <v>46228</v>
      </c>
      <c r="N1397" s="203" t="s">
        <v>15227</v>
      </c>
      <c r="O1397" s="86">
        <v>25760100</v>
      </c>
      <c r="P1397" s="203" t="s">
        <v>17513</v>
      </c>
      <c r="Q1397" s="203" t="s">
        <v>17512</v>
      </c>
      <c r="R1397" s="84"/>
      <c r="S1397" s="84"/>
      <c r="T1397" s="84"/>
      <c r="U1397" s="84"/>
      <c r="V1397" s="84"/>
      <c r="W1397" s="203" t="s">
        <v>9457</v>
      </c>
    </row>
    <row r="1398" spans="1:23" x14ac:dyDescent="0.3">
      <c r="A1398" s="203" t="s">
        <v>5032</v>
      </c>
      <c r="B1398" s="203" t="s">
        <v>1245</v>
      </c>
      <c r="C1398" s="203" t="s">
        <v>17481</v>
      </c>
      <c r="D1398" s="203" t="s">
        <v>17482</v>
      </c>
      <c r="E1398" s="203" t="s">
        <v>17483</v>
      </c>
      <c r="F1398" s="203" t="s">
        <v>9451</v>
      </c>
      <c r="G1398" s="203" t="s">
        <v>17483</v>
      </c>
      <c r="H1398" s="203" t="s">
        <v>17484</v>
      </c>
      <c r="I1398" s="203" t="s">
        <v>9462</v>
      </c>
      <c r="J1398" s="203" t="s">
        <v>17485</v>
      </c>
      <c r="K1398" s="84">
        <v>45398</v>
      </c>
      <c r="L1398" s="84">
        <v>45398</v>
      </c>
      <c r="M1398" s="84">
        <v>45581</v>
      </c>
      <c r="N1398" s="203" t="s">
        <v>12639</v>
      </c>
      <c r="O1398" s="86">
        <v>19560876</v>
      </c>
      <c r="P1398" s="203" t="s">
        <v>17486</v>
      </c>
      <c r="Q1398" s="203" t="s">
        <v>17485</v>
      </c>
      <c r="R1398" s="84">
        <v>45398</v>
      </c>
      <c r="S1398" s="84">
        <v>45398</v>
      </c>
      <c r="T1398" s="84"/>
      <c r="U1398" s="84"/>
      <c r="V1398" s="84"/>
      <c r="W1398" s="203" t="s">
        <v>9457</v>
      </c>
    </row>
    <row r="1399" spans="1:23" x14ac:dyDescent="0.3">
      <c r="A1399" s="203" t="s">
        <v>1605</v>
      </c>
      <c r="B1399" s="203" t="s">
        <v>1247</v>
      </c>
      <c r="C1399" s="203" t="s">
        <v>17514</v>
      </c>
      <c r="D1399" s="203" t="s">
        <v>17515</v>
      </c>
      <c r="E1399" s="203" t="s">
        <v>17516</v>
      </c>
      <c r="F1399" s="203" t="s">
        <v>9451</v>
      </c>
      <c r="G1399" s="203" t="s">
        <v>17516</v>
      </c>
      <c r="H1399" s="203" t="s">
        <v>17517</v>
      </c>
      <c r="I1399" s="203" t="s">
        <v>9453</v>
      </c>
      <c r="J1399" s="203" t="s">
        <v>10755</v>
      </c>
      <c r="K1399" s="84">
        <v>46043</v>
      </c>
      <c r="L1399" s="84">
        <v>46043</v>
      </c>
      <c r="M1399" s="84">
        <v>46223</v>
      </c>
      <c r="N1399" s="203" t="s">
        <v>9670</v>
      </c>
      <c r="O1399" s="86">
        <v>17064468</v>
      </c>
      <c r="P1399" s="203" t="s">
        <v>17518</v>
      </c>
      <c r="Q1399" s="203" t="s">
        <v>10755</v>
      </c>
      <c r="R1399" s="84">
        <v>46042</v>
      </c>
      <c r="S1399" s="84">
        <v>46042</v>
      </c>
      <c r="T1399" s="84"/>
      <c r="U1399" s="84"/>
      <c r="V1399" s="84"/>
      <c r="W1399" s="203" t="s">
        <v>9457</v>
      </c>
    </row>
    <row r="1400" spans="1:23" x14ac:dyDescent="0.3">
      <c r="A1400" s="203" t="s">
        <v>1572</v>
      </c>
      <c r="B1400" s="203" t="s">
        <v>1246</v>
      </c>
      <c r="C1400" s="203" t="s">
        <v>17519</v>
      </c>
      <c r="D1400" s="203" t="s">
        <v>17520</v>
      </c>
      <c r="E1400" s="203" t="s">
        <v>17521</v>
      </c>
      <c r="F1400" s="203" t="s">
        <v>9451</v>
      </c>
      <c r="G1400" s="203" t="s">
        <v>17521</v>
      </c>
      <c r="H1400" s="203" t="s">
        <v>17522</v>
      </c>
      <c r="I1400" s="203" t="s">
        <v>9453</v>
      </c>
      <c r="J1400" s="203" t="s">
        <v>17523</v>
      </c>
      <c r="K1400" s="84">
        <v>45912</v>
      </c>
      <c r="L1400" s="84">
        <v>45916</v>
      </c>
      <c r="M1400" s="84">
        <v>46006</v>
      </c>
      <c r="N1400" s="203" t="s">
        <v>17524</v>
      </c>
      <c r="O1400" s="86">
        <v>9000000</v>
      </c>
      <c r="P1400" s="203" t="s">
        <v>17525</v>
      </c>
      <c r="Q1400" s="203" t="s">
        <v>17523</v>
      </c>
      <c r="R1400" s="84">
        <v>45911</v>
      </c>
      <c r="S1400" s="84">
        <v>45911</v>
      </c>
      <c r="T1400" s="84"/>
      <c r="U1400" s="84"/>
      <c r="V1400" s="84"/>
      <c r="W1400" s="203" t="s">
        <v>9457</v>
      </c>
    </row>
    <row r="1401" spans="1:23" x14ac:dyDescent="0.3">
      <c r="A1401" s="203" t="s">
        <v>1572</v>
      </c>
      <c r="B1401" s="203" t="s">
        <v>1246</v>
      </c>
      <c r="C1401" s="203" t="s">
        <v>17448</v>
      </c>
      <c r="D1401" s="203" t="s">
        <v>17449</v>
      </c>
      <c r="E1401" s="203" t="s">
        <v>17450</v>
      </c>
      <c r="F1401" s="203" t="s">
        <v>9451</v>
      </c>
      <c r="G1401" s="203" t="s">
        <v>17450</v>
      </c>
      <c r="H1401" s="203" t="s">
        <v>17451</v>
      </c>
      <c r="I1401" s="203" t="s">
        <v>9453</v>
      </c>
      <c r="J1401" s="203" t="s">
        <v>14340</v>
      </c>
      <c r="K1401" s="84">
        <v>45957</v>
      </c>
      <c r="L1401" s="84">
        <v>45958</v>
      </c>
      <c r="M1401" s="84">
        <v>46018</v>
      </c>
      <c r="N1401" s="203" t="s">
        <v>17452</v>
      </c>
      <c r="O1401" s="86">
        <v>5000000</v>
      </c>
      <c r="P1401" s="203" t="s">
        <v>17453</v>
      </c>
      <c r="Q1401" s="203" t="s">
        <v>14340</v>
      </c>
      <c r="R1401" s="84">
        <v>45954</v>
      </c>
      <c r="S1401" s="84">
        <v>45954</v>
      </c>
      <c r="T1401" s="84"/>
      <c r="U1401" s="84"/>
      <c r="V1401" s="84"/>
      <c r="W1401" s="203" t="s">
        <v>9457</v>
      </c>
    </row>
    <row r="1402" spans="1:23" x14ac:dyDescent="0.3">
      <c r="A1402" s="203" t="s">
        <v>5217</v>
      </c>
      <c r="B1402" s="203" t="s">
        <v>1245</v>
      </c>
      <c r="C1402" s="203" t="s">
        <v>17454</v>
      </c>
      <c r="D1402" s="203" t="s">
        <v>17455</v>
      </c>
      <c r="E1402" s="203" t="s">
        <v>17456</v>
      </c>
      <c r="F1402" s="203" t="s">
        <v>9451</v>
      </c>
      <c r="G1402" s="203" t="s">
        <v>17456</v>
      </c>
      <c r="H1402" s="203" t="s">
        <v>17457</v>
      </c>
      <c r="I1402" s="203" t="s">
        <v>9462</v>
      </c>
      <c r="J1402" s="203" t="s">
        <v>9639</v>
      </c>
      <c r="K1402" s="84">
        <v>45401</v>
      </c>
      <c r="L1402" s="84">
        <v>45406</v>
      </c>
      <c r="M1402" s="84">
        <v>45573</v>
      </c>
      <c r="N1402" s="203" t="s">
        <v>17458</v>
      </c>
      <c r="O1402" s="86">
        <v>10899685</v>
      </c>
      <c r="P1402" s="203" t="s">
        <v>17459</v>
      </c>
      <c r="Q1402" s="203" t="s">
        <v>9642</v>
      </c>
      <c r="R1402" s="84">
        <v>45401</v>
      </c>
      <c r="S1402" s="84">
        <v>45401</v>
      </c>
      <c r="T1402" s="84"/>
      <c r="U1402" s="84"/>
      <c r="V1402" s="84"/>
      <c r="W1402" s="203" t="s">
        <v>9457</v>
      </c>
    </row>
    <row r="1403" spans="1:23" x14ac:dyDescent="0.3">
      <c r="A1403" s="203" t="s">
        <v>1546</v>
      </c>
      <c r="B1403" s="203" t="s">
        <v>1247</v>
      </c>
      <c r="C1403" s="203" t="s">
        <v>17462</v>
      </c>
      <c r="D1403" s="203" t="s">
        <v>17463</v>
      </c>
      <c r="E1403" s="203" t="s">
        <v>17464</v>
      </c>
      <c r="F1403" s="203" t="s">
        <v>9451</v>
      </c>
      <c r="G1403" s="203" t="s">
        <v>17464</v>
      </c>
      <c r="H1403" s="203" t="s">
        <v>17465</v>
      </c>
      <c r="I1403" s="203" t="s">
        <v>9453</v>
      </c>
      <c r="J1403" s="203" t="s">
        <v>17466</v>
      </c>
      <c r="K1403" s="84">
        <v>46044</v>
      </c>
      <c r="L1403" s="84">
        <v>46051</v>
      </c>
      <c r="M1403" s="84">
        <v>46293</v>
      </c>
      <c r="N1403" s="203" t="s">
        <v>13217</v>
      </c>
      <c r="O1403" s="86">
        <v>30400000</v>
      </c>
      <c r="P1403" s="203" t="s">
        <v>17467</v>
      </c>
      <c r="Q1403" s="203" t="s">
        <v>17466</v>
      </c>
      <c r="R1403" s="84">
        <v>46044</v>
      </c>
      <c r="S1403" s="84">
        <v>46044</v>
      </c>
      <c r="T1403" s="84"/>
      <c r="U1403" s="84"/>
      <c r="V1403" s="84"/>
      <c r="W1403" s="203" t="s">
        <v>9457</v>
      </c>
    </row>
    <row r="1404" spans="1:23" x14ac:dyDescent="0.3">
      <c r="A1404" s="203" t="s">
        <v>1572</v>
      </c>
      <c r="B1404" s="203" t="s">
        <v>1246</v>
      </c>
      <c r="C1404" s="203" t="s">
        <v>17468</v>
      </c>
      <c r="D1404" s="203" t="s">
        <v>17469</v>
      </c>
      <c r="E1404" s="203" t="s">
        <v>17470</v>
      </c>
      <c r="F1404" s="203" t="s">
        <v>9451</v>
      </c>
      <c r="G1404" s="203" t="s">
        <v>17470</v>
      </c>
      <c r="H1404" s="203" t="s">
        <v>17471</v>
      </c>
      <c r="I1404" s="203" t="s">
        <v>9453</v>
      </c>
      <c r="J1404" s="203" t="s">
        <v>17472</v>
      </c>
      <c r="K1404" s="84">
        <v>45917</v>
      </c>
      <c r="L1404" s="84">
        <v>45918</v>
      </c>
      <c r="M1404" s="84">
        <v>46008</v>
      </c>
      <c r="N1404" s="203" t="s">
        <v>17473</v>
      </c>
      <c r="O1404" s="86">
        <v>6000000</v>
      </c>
      <c r="P1404" s="203" t="s">
        <v>17474</v>
      </c>
      <c r="Q1404" s="203" t="s">
        <v>17472</v>
      </c>
      <c r="R1404" s="84">
        <v>45917</v>
      </c>
      <c r="S1404" s="84">
        <v>45917</v>
      </c>
      <c r="T1404" s="84"/>
      <c r="U1404" s="84"/>
      <c r="V1404" s="84"/>
      <c r="W1404" s="203" t="s">
        <v>9457</v>
      </c>
    </row>
    <row r="1405" spans="1:23" x14ac:dyDescent="0.3">
      <c r="A1405" s="203" t="s">
        <v>5217</v>
      </c>
      <c r="B1405" s="203" t="s">
        <v>1245</v>
      </c>
      <c r="C1405" s="203" t="s">
        <v>17787</v>
      </c>
      <c r="D1405" s="203" t="s">
        <v>17788</v>
      </c>
      <c r="E1405" s="203" t="s">
        <v>17789</v>
      </c>
      <c r="F1405" s="203" t="s">
        <v>9451</v>
      </c>
      <c r="G1405" s="203" t="s">
        <v>17789</v>
      </c>
      <c r="H1405" s="203" t="s">
        <v>17790</v>
      </c>
      <c r="I1405" s="203" t="s">
        <v>9462</v>
      </c>
      <c r="J1405" s="203" t="s">
        <v>13633</v>
      </c>
      <c r="K1405" s="84">
        <v>45432</v>
      </c>
      <c r="L1405" s="84">
        <v>45433</v>
      </c>
      <c r="M1405" s="84">
        <v>45616</v>
      </c>
      <c r="N1405" s="203" t="s">
        <v>11422</v>
      </c>
      <c r="O1405" s="86">
        <v>12622590</v>
      </c>
      <c r="P1405" s="203" t="s">
        <v>17791</v>
      </c>
      <c r="Q1405" s="203" t="s">
        <v>13846</v>
      </c>
      <c r="R1405" s="84">
        <v>45432</v>
      </c>
      <c r="S1405" s="84">
        <v>45432</v>
      </c>
      <c r="T1405" s="84"/>
      <c r="U1405" s="84"/>
      <c r="V1405" s="84"/>
      <c r="W1405" s="203" t="s">
        <v>9457</v>
      </c>
    </row>
    <row r="1406" spans="1:23" x14ac:dyDescent="0.3">
      <c r="A1406" s="203" t="s">
        <v>1505</v>
      </c>
      <c r="B1406" s="203" t="s">
        <v>1246</v>
      </c>
      <c r="C1406" s="203" t="s">
        <v>17606</v>
      </c>
      <c r="D1406" s="203" t="s">
        <v>17607</v>
      </c>
      <c r="E1406" s="203" t="s">
        <v>17608</v>
      </c>
      <c r="F1406" s="203" t="s">
        <v>9451</v>
      </c>
      <c r="G1406" s="203" t="s">
        <v>17608</v>
      </c>
      <c r="H1406" s="203" t="s">
        <v>17609</v>
      </c>
      <c r="I1406" s="203" t="s">
        <v>9462</v>
      </c>
      <c r="J1406" s="203" t="s">
        <v>17610</v>
      </c>
      <c r="K1406" s="84">
        <v>45795</v>
      </c>
      <c r="L1406" s="84">
        <v>45796</v>
      </c>
      <c r="M1406" s="84">
        <v>46022</v>
      </c>
      <c r="N1406" s="203" t="s">
        <v>17611</v>
      </c>
      <c r="O1406" s="86">
        <v>29632217</v>
      </c>
      <c r="P1406" s="203" t="s">
        <v>17612</v>
      </c>
      <c r="Q1406" s="203" t="s">
        <v>17610</v>
      </c>
      <c r="R1406" s="84">
        <v>45795</v>
      </c>
      <c r="S1406" s="84">
        <v>45795</v>
      </c>
      <c r="T1406" s="84"/>
      <c r="U1406" s="84"/>
      <c r="V1406" s="84"/>
      <c r="W1406" s="203" t="s">
        <v>9457</v>
      </c>
    </row>
    <row r="1407" spans="1:23" x14ac:dyDescent="0.3">
      <c r="A1407" s="203" t="s">
        <v>1572</v>
      </c>
      <c r="B1407" s="203" t="s">
        <v>1246</v>
      </c>
      <c r="C1407" s="203" t="s">
        <v>17476</v>
      </c>
      <c r="D1407" s="203" t="s">
        <v>17477</v>
      </c>
      <c r="E1407" s="203" t="s">
        <v>17478</v>
      </c>
      <c r="F1407" s="203" t="s">
        <v>9451</v>
      </c>
      <c r="G1407" s="203" t="s">
        <v>17478</v>
      </c>
      <c r="H1407" s="203" t="s">
        <v>14420</v>
      </c>
      <c r="I1407" s="203" t="s">
        <v>9453</v>
      </c>
      <c r="J1407" s="203" t="s">
        <v>17479</v>
      </c>
      <c r="K1407" s="84">
        <v>45916</v>
      </c>
      <c r="L1407" s="84">
        <v>45922</v>
      </c>
      <c r="M1407" s="84">
        <v>46012</v>
      </c>
      <c r="N1407" s="203" t="s">
        <v>9719</v>
      </c>
      <c r="O1407" s="86">
        <v>9900000</v>
      </c>
      <c r="P1407" s="203" t="s">
        <v>17480</v>
      </c>
      <c r="Q1407" s="203" t="s">
        <v>17479</v>
      </c>
      <c r="R1407" s="84">
        <v>45915</v>
      </c>
      <c r="S1407" s="84">
        <v>45915</v>
      </c>
      <c r="T1407" s="84"/>
      <c r="U1407" s="84"/>
      <c r="V1407" s="84"/>
      <c r="W1407" s="203" t="s">
        <v>9457</v>
      </c>
    </row>
    <row r="1408" spans="1:23" x14ac:dyDescent="0.3">
      <c r="A1408" s="203" t="s">
        <v>1505</v>
      </c>
      <c r="B1408" s="203" t="s">
        <v>1246</v>
      </c>
      <c r="C1408" s="203" t="s">
        <v>17565</v>
      </c>
      <c r="D1408" s="203" t="s">
        <v>17566</v>
      </c>
      <c r="E1408" s="203" t="s">
        <v>17567</v>
      </c>
      <c r="F1408" s="203" t="s">
        <v>9451</v>
      </c>
      <c r="G1408" s="203" t="s">
        <v>17567</v>
      </c>
      <c r="H1408" s="203" t="s">
        <v>17568</v>
      </c>
      <c r="I1408" s="203" t="s">
        <v>9462</v>
      </c>
      <c r="J1408" s="203" t="s">
        <v>17569</v>
      </c>
      <c r="K1408" s="84">
        <v>45709</v>
      </c>
      <c r="L1408" s="84">
        <v>45709</v>
      </c>
      <c r="M1408" s="84">
        <v>45889</v>
      </c>
      <c r="N1408" s="203" t="s">
        <v>11718</v>
      </c>
      <c r="O1408" s="86">
        <v>14725590</v>
      </c>
      <c r="P1408" s="203" t="s">
        <v>17570</v>
      </c>
      <c r="Q1408" s="203" t="s">
        <v>17569</v>
      </c>
      <c r="R1408" s="84">
        <v>45708</v>
      </c>
      <c r="S1408" s="84">
        <v>45708</v>
      </c>
      <c r="T1408" s="84"/>
      <c r="U1408" s="84"/>
      <c r="V1408" s="84"/>
      <c r="W1408" s="203" t="s">
        <v>9457</v>
      </c>
    </row>
    <row r="1409" spans="1:23" x14ac:dyDescent="0.3">
      <c r="A1409" s="203" t="s">
        <v>2940</v>
      </c>
      <c r="B1409" s="203" t="s">
        <v>1245</v>
      </c>
      <c r="C1409" s="203" t="s">
        <v>17487</v>
      </c>
      <c r="D1409" s="203" t="s">
        <v>17488</v>
      </c>
      <c r="E1409" s="203" t="s">
        <v>17489</v>
      </c>
      <c r="F1409" s="203" t="s">
        <v>9451</v>
      </c>
      <c r="G1409" s="203" t="s">
        <v>17489</v>
      </c>
      <c r="H1409" s="203" t="s">
        <v>17490</v>
      </c>
      <c r="I1409" s="203" t="s">
        <v>9462</v>
      </c>
      <c r="J1409" s="203" t="s">
        <v>17491</v>
      </c>
      <c r="K1409" s="84">
        <v>45587</v>
      </c>
      <c r="L1409" s="84">
        <v>45593</v>
      </c>
      <c r="M1409" s="84">
        <v>45657</v>
      </c>
      <c r="N1409" s="203" t="s">
        <v>12062</v>
      </c>
      <c r="O1409" s="86">
        <v>9301593</v>
      </c>
      <c r="P1409" s="203" t="s">
        <v>17492</v>
      </c>
      <c r="Q1409" s="203" t="s">
        <v>17491</v>
      </c>
      <c r="R1409" s="84">
        <v>45587</v>
      </c>
      <c r="S1409" s="84">
        <v>45587</v>
      </c>
      <c r="T1409" s="84"/>
      <c r="U1409" s="84"/>
      <c r="V1409" s="84"/>
      <c r="W1409" s="203" t="s">
        <v>9457</v>
      </c>
    </row>
    <row r="1410" spans="1:23" x14ac:dyDescent="0.3">
      <c r="A1410" s="203" t="s">
        <v>1572</v>
      </c>
      <c r="B1410" s="203" t="s">
        <v>1246</v>
      </c>
      <c r="C1410" s="203" t="s">
        <v>17493</v>
      </c>
      <c r="D1410" s="203" t="s">
        <v>17494</v>
      </c>
      <c r="E1410" s="203" t="s">
        <v>17495</v>
      </c>
      <c r="F1410" s="203" t="s">
        <v>9451</v>
      </c>
      <c r="G1410" s="203" t="s">
        <v>17495</v>
      </c>
      <c r="H1410" s="203" t="s">
        <v>17496</v>
      </c>
      <c r="I1410" s="203" t="s">
        <v>9453</v>
      </c>
      <c r="J1410" s="203" t="s">
        <v>17497</v>
      </c>
      <c r="K1410" s="84">
        <v>45931</v>
      </c>
      <c r="L1410" s="84">
        <v>45931</v>
      </c>
      <c r="M1410" s="84">
        <v>46022</v>
      </c>
      <c r="N1410" s="203" t="s">
        <v>17498</v>
      </c>
      <c r="O1410" s="86">
        <v>15000000</v>
      </c>
      <c r="P1410" s="203" t="s">
        <v>17499</v>
      </c>
      <c r="Q1410" s="203" t="s">
        <v>17497</v>
      </c>
      <c r="R1410" s="84">
        <v>45931</v>
      </c>
      <c r="S1410" s="84">
        <v>45931</v>
      </c>
      <c r="T1410" s="84"/>
      <c r="U1410" s="84"/>
      <c r="V1410" s="84"/>
      <c r="W1410" s="203" t="s">
        <v>9457</v>
      </c>
    </row>
    <row r="1411" spans="1:23" x14ac:dyDescent="0.3">
      <c r="A1411" s="203" t="s">
        <v>1605</v>
      </c>
      <c r="B1411" s="203" t="s">
        <v>1247</v>
      </c>
      <c r="C1411" s="203" t="s">
        <v>17500</v>
      </c>
      <c r="D1411" s="203" t="s">
        <v>17501</v>
      </c>
      <c r="E1411" s="203" t="s">
        <v>17502</v>
      </c>
      <c r="F1411" s="203" t="s">
        <v>9451</v>
      </c>
      <c r="G1411" s="203" t="s">
        <v>17502</v>
      </c>
      <c r="H1411" s="203" t="s">
        <v>17501</v>
      </c>
      <c r="I1411" s="203" t="s">
        <v>9469</v>
      </c>
      <c r="J1411" s="203" t="s">
        <v>9470</v>
      </c>
      <c r="K1411" s="84"/>
      <c r="L1411" s="84"/>
      <c r="M1411" s="84">
        <v>46231</v>
      </c>
      <c r="N1411" s="203" t="s">
        <v>9471</v>
      </c>
      <c r="O1411" s="86">
        <v>0</v>
      </c>
      <c r="P1411" s="203" t="s">
        <v>17503</v>
      </c>
      <c r="Q1411" s="203" t="s">
        <v>9473</v>
      </c>
      <c r="R1411" s="84">
        <v>46050</v>
      </c>
      <c r="S1411" s="84">
        <v>46050</v>
      </c>
      <c r="T1411" s="84"/>
      <c r="U1411" s="84"/>
      <c r="V1411" s="84"/>
      <c r="W1411" s="203" t="s">
        <v>9457</v>
      </c>
    </row>
    <row r="1412" spans="1:23" x14ac:dyDescent="0.3">
      <c r="A1412" s="203" t="s">
        <v>1605</v>
      </c>
      <c r="B1412" s="203" t="s">
        <v>1247</v>
      </c>
      <c r="C1412" s="203" t="s">
        <v>17500</v>
      </c>
      <c r="D1412" s="203" t="s">
        <v>17504</v>
      </c>
      <c r="E1412" s="203" t="s">
        <v>17502</v>
      </c>
      <c r="F1412" s="203" t="s">
        <v>9451</v>
      </c>
      <c r="G1412" s="203" t="s">
        <v>17502</v>
      </c>
      <c r="H1412" s="203" t="s">
        <v>17505</v>
      </c>
      <c r="I1412" s="203" t="s">
        <v>9453</v>
      </c>
      <c r="J1412" s="203" t="s">
        <v>17506</v>
      </c>
      <c r="K1412" s="84">
        <v>46051</v>
      </c>
      <c r="L1412" s="84">
        <v>46051</v>
      </c>
      <c r="M1412" s="84">
        <v>46231</v>
      </c>
      <c r="N1412" s="203" t="s">
        <v>17507</v>
      </c>
      <c r="O1412" s="86">
        <v>17064468</v>
      </c>
      <c r="P1412" s="203" t="s">
        <v>17503</v>
      </c>
      <c r="Q1412" s="203" t="s">
        <v>17506</v>
      </c>
      <c r="R1412" s="84">
        <v>46050</v>
      </c>
      <c r="S1412" s="84">
        <v>46050</v>
      </c>
      <c r="T1412" s="84"/>
      <c r="U1412" s="84"/>
      <c r="V1412" s="84"/>
      <c r="W1412" s="203" t="s">
        <v>9457</v>
      </c>
    </row>
    <row r="1413" spans="1:23" x14ac:dyDescent="0.3">
      <c r="A1413" s="203" t="s">
        <v>4118</v>
      </c>
      <c r="B1413" s="203" t="s">
        <v>1245</v>
      </c>
      <c r="C1413" s="203" t="s">
        <v>17526</v>
      </c>
      <c r="D1413" s="203" t="s">
        <v>17527</v>
      </c>
      <c r="E1413" s="203" t="s">
        <v>9847</v>
      </c>
      <c r="F1413" s="203" t="s">
        <v>9451</v>
      </c>
      <c r="G1413" s="203" t="s">
        <v>9847</v>
      </c>
      <c r="H1413" s="203" t="s">
        <v>17528</v>
      </c>
      <c r="I1413" s="203" t="s">
        <v>9453</v>
      </c>
      <c r="J1413" s="203" t="s">
        <v>17529</v>
      </c>
      <c r="K1413" s="84">
        <v>45603</v>
      </c>
      <c r="L1413" s="84">
        <v>45611</v>
      </c>
      <c r="M1413" s="84">
        <v>45656</v>
      </c>
      <c r="N1413" s="203" t="s">
        <v>9471</v>
      </c>
      <c r="O1413" s="86">
        <v>150156011</v>
      </c>
      <c r="P1413" s="203" t="s">
        <v>17530</v>
      </c>
      <c r="Q1413" s="203" t="s">
        <v>17529</v>
      </c>
      <c r="R1413" s="84">
        <v>45575</v>
      </c>
      <c r="S1413" s="84">
        <v>45575</v>
      </c>
      <c r="T1413" s="84">
        <v>45581</v>
      </c>
      <c r="U1413" s="84">
        <v>45581</v>
      </c>
      <c r="V1413" s="84">
        <v>45581</v>
      </c>
      <c r="W1413" s="203" t="s">
        <v>9457</v>
      </c>
    </row>
    <row r="1414" spans="1:23" x14ac:dyDescent="0.3">
      <c r="A1414" s="203" t="s">
        <v>1605</v>
      </c>
      <c r="B1414" s="203" t="s">
        <v>1247</v>
      </c>
      <c r="C1414" s="203" t="s">
        <v>16117</v>
      </c>
      <c r="D1414" s="203" t="s">
        <v>16118</v>
      </c>
      <c r="E1414" s="203" t="s">
        <v>16119</v>
      </c>
      <c r="F1414" s="203" t="s">
        <v>9451</v>
      </c>
      <c r="G1414" s="203" t="s">
        <v>16119</v>
      </c>
      <c r="H1414" s="203" t="s">
        <v>16120</v>
      </c>
      <c r="I1414" s="203" t="s">
        <v>9453</v>
      </c>
      <c r="J1414" s="203" t="s">
        <v>16121</v>
      </c>
      <c r="K1414" s="84">
        <v>46237</v>
      </c>
      <c r="L1414" s="84">
        <v>46240</v>
      </c>
      <c r="M1414" s="84">
        <v>46387</v>
      </c>
      <c r="N1414" s="203" t="s">
        <v>16122</v>
      </c>
      <c r="O1414" s="86">
        <v>20751192</v>
      </c>
      <c r="P1414" s="203" t="s">
        <v>16123</v>
      </c>
      <c r="Q1414" s="203" t="s">
        <v>16121</v>
      </c>
      <c r="R1414" s="84">
        <v>46237</v>
      </c>
      <c r="S1414" s="84">
        <v>46237</v>
      </c>
      <c r="T1414" s="84"/>
      <c r="U1414" s="84"/>
      <c r="V1414" s="84"/>
      <c r="W1414" s="203" t="s">
        <v>9457</v>
      </c>
    </row>
    <row r="1415" spans="1:23" x14ac:dyDescent="0.3">
      <c r="A1415" s="203" t="s">
        <v>1665</v>
      </c>
      <c r="B1415" s="203" t="s">
        <v>1247</v>
      </c>
      <c r="C1415" s="203" t="s">
        <v>17537</v>
      </c>
      <c r="D1415" s="203" t="s">
        <v>17538</v>
      </c>
      <c r="E1415" s="203" t="s">
        <v>17539</v>
      </c>
      <c r="F1415" s="203" t="s">
        <v>9451</v>
      </c>
      <c r="G1415" s="203" t="s">
        <v>17539</v>
      </c>
      <c r="H1415" s="203" t="s">
        <v>17540</v>
      </c>
      <c r="I1415" s="203" t="s">
        <v>9504</v>
      </c>
      <c r="J1415" s="203" t="s">
        <v>17541</v>
      </c>
      <c r="K1415" s="84">
        <v>46045</v>
      </c>
      <c r="L1415" s="84">
        <v>46046</v>
      </c>
      <c r="M1415" s="84">
        <v>46165</v>
      </c>
      <c r="N1415" s="203" t="s">
        <v>17542</v>
      </c>
      <c r="O1415" s="86">
        <v>24800000</v>
      </c>
      <c r="P1415" s="203" t="s">
        <v>17543</v>
      </c>
      <c r="Q1415" s="203" t="s">
        <v>17541</v>
      </c>
      <c r="R1415" s="84">
        <v>46045</v>
      </c>
      <c r="S1415" s="84">
        <v>46045</v>
      </c>
      <c r="T1415" s="84"/>
      <c r="U1415" s="84"/>
      <c r="V1415" s="84"/>
      <c r="W1415" s="203" t="s">
        <v>9457</v>
      </c>
    </row>
    <row r="1416" spans="1:23" x14ac:dyDescent="0.3">
      <c r="A1416" s="203" t="s">
        <v>1505</v>
      </c>
      <c r="B1416" s="203" t="s">
        <v>1246</v>
      </c>
      <c r="C1416" s="203" t="s">
        <v>17697</v>
      </c>
      <c r="D1416" s="203" t="s">
        <v>17698</v>
      </c>
      <c r="E1416" s="203" t="s">
        <v>17699</v>
      </c>
      <c r="F1416" s="203" t="s">
        <v>9451</v>
      </c>
      <c r="G1416" s="203" t="s">
        <v>17699</v>
      </c>
      <c r="H1416" s="203" t="s">
        <v>17700</v>
      </c>
      <c r="I1416" s="203" t="s">
        <v>9462</v>
      </c>
      <c r="J1416" s="203" t="s">
        <v>17701</v>
      </c>
      <c r="K1416" s="84">
        <v>45905</v>
      </c>
      <c r="L1416" s="84">
        <v>45905</v>
      </c>
      <c r="M1416" s="84">
        <v>46020</v>
      </c>
      <c r="N1416" s="203" t="s">
        <v>17702</v>
      </c>
      <c r="O1416" s="86">
        <v>18959187</v>
      </c>
      <c r="P1416" s="203" t="s">
        <v>17703</v>
      </c>
      <c r="Q1416" s="203" t="s">
        <v>17701</v>
      </c>
      <c r="R1416" s="84">
        <v>45905</v>
      </c>
      <c r="S1416" s="84">
        <v>45905</v>
      </c>
      <c r="T1416" s="84"/>
      <c r="U1416" s="84"/>
      <c r="V1416" s="84"/>
      <c r="W1416" s="203" t="s">
        <v>9457</v>
      </c>
    </row>
    <row r="1417" spans="1:23" x14ac:dyDescent="0.3">
      <c r="A1417" s="203" t="s">
        <v>1447</v>
      </c>
      <c r="B1417" s="203" t="s">
        <v>1246</v>
      </c>
      <c r="C1417" s="203" t="s">
        <v>17545</v>
      </c>
      <c r="D1417" s="203" t="s">
        <v>17546</v>
      </c>
      <c r="E1417" s="203" t="s">
        <v>17547</v>
      </c>
      <c r="F1417" s="203" t="s">
        <v>9451</v>
      </c>
      <c r="G1417" s="203" t="s">
        <v>17547</v>
      </c>
      <c r="H1417" s="203" t="s">
        <v>17548</v>
      </c>
      <c r="I1417" s="203" t="s">
        <v>9453</v>
      </c>
      <c r="J1417" s="203" t="s">
        <v>17549</v>
      </c>
      <c r="K1417" s="84">
        <v>45931</v>
      </c>
      <c r="L1417" s="84">
        <v>45931</v>
      </c>
      <c r="M1417" s="84">
        <v>46006</v>
      </c>
      <c r="N1417" s="203" t="s">
        <v>17550</v>
      </c>
      <c r="O1417" s="86">
        <v>13316767.5</v>
      </c>
      <c r="P1417" s="203" t="s">
        <v>17551</v>
      </c>
      <c r="Q1417" s="203" t="s">
        <v>17549</v>
      </c>
      <c r="R1417" s="84">
        <v>45931</v>
      </c>
      <c r="S1417" s="84">
        <v>45931</v>
      </c>
      <c r="T1417" s="84"/>
      <c r="U1417" s="84"/>
      <c r="V1417" s="84"/>
      <c r="W1417" s="203" t="s">
        <v>9457</v>
      </c>
    </row>
    <row r="1418" spans="1:23" x14ac:dyDescent="0.3">
      <c r="A1418" s="203" t="s">
        <v>1726</v>
      </c>
      <c r="B1418" s="203" t="s">
        <v>1246</v>
      </c>
      <c r="C1418" s="203" t="s">
        <v>17552</v>
      </c>
      <c r="D1418" s="203" t="s">
        <v>17553</v>
      </c>
      <c r="E1418" s="203" t="s">
        <v>17554</v>
      </c>
      <c r="F1418" s="203" t="s">
        <v>9451</v>
      </c>
      <c r="G1418" s="203" t="s">
        <v>17554</v>
      </c>
      <c r="H1418" s="203" t="s">
        <v>17555</v>
      </c>
      <c r="I1418" s="203" t="s">
        <v>9453</v>
      </c>
      <c r="J1418" s="203" t="s">
        <v>17556</v>
      </c>
      <c r="K1418" s="84">
        <v>45706</v>
      </c>
      <c r="L1418" s="84">
        <v>45706</v>
      </c>
      <c r="M1418" s="84">
        <v>45794</v>
      </c>
      <c r="N1418" s="203" t="s">
        <v>13217</v>
      </c>
      <c r="O1418" s="86">
        <v>8700000</v>
      </c>
      <c r="P1418" s="203" t="s">
        <v>17557</v>
      </c>
      <c r="Q1418" s="203" t="s">
        <v>17556</v>
      </c>
      <c r="R1418" s="84">
        <v>45706</v>
      </c>
      <c r="S1418" s="84">
        <v>45706</v>
      </c>
      <c r="T1418" s="84"/>
      <c r="U1418" s="84"/>
      <c r="V1418" s="84"/>
      <c r="W1418" s="203" t="s">
        <v>9457</v>
      </c>
    </row>
    <row r="1419" spans="1:23" x14ac:dyDescent="0.3">
      <c r="A1419" s="203" t="s">
        <v>1447</v>
      </c>
      <c r="B1419" s="203" t="s">
        <v>1246</v>
      </c>
      <c r="C1419" s="203" t="s">
        <v>12037</v>
      </c>
      <c r="D1419" s="203" t="s">
        <v>12038</v>
      </c>
      <c r="E1419" s="203" t="s">
        <v>12039</v>
      </c>
      <c r="F1419" s="203" t="s">
        <v>9451</v>
      </c>
      <c r="G1419" s="203" t="s">
        <v>12039</v>
      </c>
      <c r="H1419" s="203" t="s">
        <v>12040</v>
      </c>
      <c r="I1419" s="203" t="s">
        <v>9462</v>
      </c>
      <c r="J1419" s="203" t="s">
        <v>12041</v>
      </c>
      <c r="K1419" s="84">
        <v>45946</v>
      </c>
      <c r="L1419" s="84">
        <v>45946</v>
      </c>
      <c r="M1419" s="84">
        <v>46006</v>
      </c>
      <c r="N1419" s="203" t="s">
        <v>12042</v>
      </c>
      <c r="O1419" s="86">
        <v>8586700</v>
      </c>
      <c r="P1419" s="203" t="s">
        <v>12043</v>
      </c>
      <c r="Q1419" s="203" t="s">
        <v>12041</v>
      </c>
      <c r="R1419" s="84">
        <v>45945</v>
      </c>
      <c r="S1419" s="84">
        <v>45945</v>
      </c>
      <c r="T1419" s="84"/>
      <c r="U1419" s="84"/>
      <c r="V1419" s="84"/>
      <c r="W1419" s="203" t="s">
        <v>9457</v>
      </c>
    </row>
    <row r="1420" spans="1:23" x14ac:dyDescent="0.3">
      <c r="A1420" s="203" t="s">
        <v>1572</v>
      </c>
      <c r="B1420" s="203" t="s">
        <v>1246</v>
      </c>
      <c r="C1420" s="203" t="s">
        <v>17558</v>
      </c>
      <c r="D1420" s="203" t="s">
        <v>17559</v>
      </c>
      <c r="E1420" s="203" t="s">
        <v>17560</v>
      </c>
      <c r="F1420" s="203" t="s">
        <v>9451</v>
      </c>
      <c r="G1420" s="203" t="s">
        <v>17560</v>
      </c>
      <c r="H1420" s="203" t="s">
        <v>17561</v>
      </c>
      <c r="I1420" s="203" t="s">
        <v>9453</v>
      </c>
      <c r="J1420" s="203" t="s">
        <v>17562</v>
      </c>
      <c r="K1420" s="84">
        <v>45930</v>
      </c>
      <c r="L1420" s="84">
        <v>45931</v>
      </c>
      <c r="M1420" s="84">
        <v>46022</v>
      </c>
      <c r="N1420" s="203" t="s">
        <v>17563</v>
      </c>
      <c r="O1420" s="86">
        <v>9000000</v>
      </c>
      <c r="P1420" s="203" t="s">
        <v>17564</v>
      </c>
      <c r="Q1420" s="203" t="s">
        <v>17562</v>
      </c>
      <c r="R1420" s="84">
        <v>45926</v>
      </c>
      <c r="S1420" s="84">
        <v>45926</v>
      </c>
      <c r="T1420" s="84"/>
      <c r="U1420" s="84"/>
      <c r="V1420" s="84"/>
      <c r="W1420" s="203" t="s">
        <v>9457</v>
      </c>
    </row>
    <row r="1421" spans="1:23" x14ac:dyDescent="0.3">
      <c r="A1421" s="203" t="s">
        <v>2554</v>
      </c>
      <c r="B1421" s="203" t="s">
        <v>1247</v>
      </c>
      <c r="C1421" s="203" t="s">
        <v>17591</v>
      </c>
      <c r="D1421" s="203" t="s">
        <v>9471</v>
      </c>
      <c r="E1421" s="203" t="s">
        <v>17592</v>
      </c>
      <c r="F1421" s="203" t="s">
        <v>9451</v>
      </c>
      <c r="G1421" s="203"/>
      <c r="H1421" s="203"/>
      <c r="I1421" s="203"/>
      <c r="J1421" s="203"/>
      <c r="K1421" s="84"/>
      <c r="L1421" s="84"/>
      <c r="M1421" s="84"/>
      <c r="N1421" s="203"/>
      <c r="O1421" s="86"/>
      <c r="P1421" s="203"/>
      <c r="Q1421" s="203"/>
      <c r="R1421" s="84">
        <v>46185</v>
      </c>
      <c r="S1421" s="84">
        <v>46185</v>
      </c>
      <c r="T1421" s="84">
        <v>46192</v>
      </c>
      <c r="U1421" s="84">
        <v>46192</v>
      </c>
      <c r="V1421" s="84">
        <v>46192</v>
      </c>
      <c r="W1421" s="203" t="s">
        <v>9723</v>
      </c>
    </row>
    <row r="1422" spans="1:23" x14ac:dyDescent="0.3">
      <c r="A1422" s="203" t="s">
        <v>1476</v>
      </c>
      <c r="B1422" s="203" t="s">
        <v>1246</v>
      </c>
      <c r="C1422" s="203" t="s">
        <v>17600</v>
      </c>
      <c r="D1422" s="203" t="s">
        <v>17601</v>
      </c>
      <c r="E1422" s="203" t="s">
        <v>17602</v>
      </c>
      <c r="F1422" s="203" t="s">
        <v>9451</v>
      </c>
      <c r="G1422" s="203" t="s">
        <v>17602</v>
      </c>
      <c r="H1422" s="203" t="s">
        <v>17603</v>
      </c>
      <c r="I1422" s="203" t="s">
        <v>9453</v>
      </c>
      <c r="J1422" s="203" t="s">
        <v>17604</v>
      </c>
      <c r="K1422" s="84">
        <v>45884</v>
      </c>
      <c r="L1422" s="84">
        <v>45884</v>
      </c>
      <c r="M1422" s="84">
        <v>46021</v>
      </c>
      <c r="N1422" s="203" t="s">
        <v>10066</v>
      </c>
      <c r="O1422" s="86">
        <v>22256437</v>
      </c>
      <c r="P1422" s="203" t="s">
        <v>17605</v>
      </c>
      <c r="Q1422" s="203" t="s">
        <v>17604</v>
      </c>
      <c r="R1422" s="84">
        <v>45884</v>
      </c>
      <c r="S1422" s="84">
        <v>45884</v>
      </c>
      <c r="T1422" s="84"/>
      <c r="U1422" s="84"/>
      <c r="V1422" s="84"/>
      <c r="W1422" s="203" t="s">
        <v>9457</v>
      </c>
    </row>
    <row r="1423" spans="1:23" x14ac:dyDescent="0.3">
      <c r="A1423" s="203" t="s">
        <v>5454</v>
      </c>
      <c r="B1423" s="203" t="s">
        <v>1245</v>
      </c>
      <c r="C1423" s="203" t="s">
        <v>17571</v>
      </c>
      <c r="D1423" s="203" t="s">
        <v>17572</v>
      </c>
      <c r="E1423" s="203" t="s">
        <v>17573</v>
      </c>
      <c r="F1423" s="203" t="s">
        <v>9451</v>
      </c>
      <c r="G1423" s="203" t="s">
        <v>17573</v>
      </c>
      <c r="H1423" s="203" t="s">
        <v>17574</v>
      </c>
      <c r="I1423" s="203" t="s">
        <v>9453</v>
      </c>
      <c r="J1423" s="203" t="s">
        <v>17575</v>
      </c>
      <c r="K1423" s="84">
        <v>45531</v>
      </c>
      <c r="L1423" s="84">
        <v>45532</v>
      </c>
      <c r="M1423" s="84">
        <v>45623</v>
      </c>
      <c r="N1423" s="203" t="s">
        <v>13669</v>
      </c>
      <c r="O1423" s="86">
        <v>12000000</v>
      </c>
      <c r="P1423" s="203" t="s">
        <v>17576</v>
      </c>
      <c r="Q1423" s="203" t="s">
        <v>17575</v>
      </c>
      <c r="R1423" s="84">
        <v>45531</v>
      </c>
      <c r="S1423" s="84">
        <v>45531</v>
      </c>
      <c r="T1423" s="84"/>
      <c r="U1423" s="84"/>
      <c r="V1423" s="84"/>
      <c r="W1423" s="203" t="s">
        <v>9457</v>
      </c>
    </row>
    <row r="1424" spans="1:23" x14ac:dyDescent="0.3">
      <c r="A1424" s="203" t="s">
        <v>2940</v>
      </c>
      <c r="B1424" s="203" t="s">
        <v>1245</v>
      </c>
      <c r="C1424" s="203" t="s">
        <v>17613</v>
      </c>
      <c r="D1424" s="203" t="s">
        <v>17614</v>
      </c>
      <c r="E1424" s="203" t="s">
        <v>17615</v>
      </c>
      <c r="F1424" s="203" t="s">
        <v>9451</v>
      </c>
      <c r="G1424" s="203" t="s">
        <v>17615</v>
      </c>
      <c r="H1424" s="203" t="s">
        <v>17616</v>
      </c>
      <c r="I1424" s="203" t="s">
        <v>9462</v>
      </c>
      <c r="J1424" s="203" t="s">
        <v>17617</v>
      </c>
      <c r="K1424" s="84">
        <v>45597</v>
      </c>
      <c r="L1424" s="84">
        <v>45597</v>
      </c>
      <c r="M1424" s="84">
        <v>45657</v>
      </c>
      <c r="N1424" s="203" t="s">
        <v>12879</v>
      </c>
      <c r="O1424" s="86">
        <v>5281482</v>
      </c>
      <c r="P1424" s="203" t="s">
        <v>17618</v>
      </c>
      <c r="Q1424" s="203" t="s">
        <v>17617</v>
      </c>
      <c r="R1424" s="84">
        <v>45597</v>
      </c>
      <c r="S1424" s="84">
        <v>45597</v>
      </c>
      <c r="T1424" s="84"/>
      <c r="U1424" s="84"/>
      <c r="V1424" s="84"/>
      <c r="W1424" s="203" t="s">
        <v>9457</v>
      </c>
    </row>
    <row r="1425" spans="1:23" x14ac:dyDescent="0.3">
      <c r="A1425" s="203" t="s">
        <v>1467</v>
      </c>
      <c r="B1425" s="203" t="s">
        <v>1247</v>
      </c>
      <c r="C1425" s="203" t="s">
        <v>17577</v>
      </c>
      <c r="D1425" s="203" t="s">
        <v>17578</v>
      </c>
      <c r="E1425" s="203" t="s">
        <v>17579</v>
      </c>
      <c r="F1425" s="203" t="s">
        <v>9451</v>
      </c>
      <c r="G1425" s="203" t="s">
        <v>17579</v>
      </c>
      <c r="H1425" s="203" t="s">
        <v>17580</v>
      </c>
      <c r="I1425" s="203" t="s">
        <v>9453</v>
      </c>
      <c r="J1425" s="203" t="s">
        <v>17581</v>
      </c>
      <c r="K1425" s="84">
        <v>46043</v>
      </c>
      <c r="L1425" s="84">
        <v>46043</v>
      </c>
      <c r="M1425" s="84">
        <v>46223</v>
      </c>
      <c r="N1425" s="203" t="s">
        <v>12393</v>
      </c>
      <c r="O1425" s="86">
        <v>25760100</v>
      </c>
      <c r="P1425" s="203" t="s">
        <v>17582</v>
      </c>
      <c r="Q1425" s="203" t="s">
        <v>17581</v>
      </c>
      <c r="R1425" s="84">
        <v>46042</v>
      </c>
      <c r="S1425" s="84">
        <v>46042</v>
      </c>
      <c r="T1425" s="84"/>
      <c r="U1425" s="84"/>
      <c r="V1425" s="84"/>
      <c r="W1425" s="203" t="s">
        <v>9457</v>
      </c>
    </row>
    <row r="1426" spans="1:23" x14ac:dyDescent="0.3">
      <c r="A1426" s="203" t="s">
        <v>5454</v>
      </c>
      <c r="B1426" s="203" t="s">
        <v>1245</v>
      </c>
      <c r="C1426" s="203" t="s">
        <v>17619</v>
      </c>
      <c r="D1426" s="203" t="s">
        <v>17620</v>
      </c>
      <c r="E1426" s="203" t="s">
        <v>17621</v>
      </c>
      <c r="F1426" s="203" t="s">
        <v>9451</v>
      </c>
      <c r="G1426" s="203" t="s">
        <v>17621</v>
      </c>
      <c r="H1426" s="203" t="s">
        <v>17622</v>
      </c>
      <c r="I1426" s="203" t="s">
        <v>9453</v>
      </c>
      <c r="J1426" s="203" t="s">
        <v>17623</v>
      </c>
      <c r="K1426" s="84">
        <v>45537</v>
      </c>
      <c r="L1426" s="84">
        <v>45537</v>
      </c>
      <c r="M1426" s="84">
        <v>45626</v>
      </c>
      <c r="N1426" s="203" t="s">
        <v>17624</v>
      </c>
      <c r="O1426" s="86">
        <v>11400000</v>
      </c>
      <c r="P1426" s="203" t="s">
        <v>17625</v>
      </c>
      <c r="Q1426" s="203" t="s">
        <v>17623</v>
      </c>
      <c r="R1426" s="84">
        <v>45533</v>
      </c>
      <c r="S1426" s="84">
        <v>45533</v>
      </c>
      <c r="T1426" s="84"/>
      <c r="U1426" s="84"/>
      <c r="V1426" s="84"/>
      <c r="W1426" s="203" t="s">
        <v>9457</v>
      </c>
    </row>
    <row r="1427" spans="1:23" x14ac:dyDescent="0.3">
      <c r="A1427" s="203" t="s">
        <v>5217</v>
      </c>
      <c r="B1427" s="203" t="s">
        <v>1245</v>
      </c>
      <c r="C1427" s="203" t="s">
        <v>17583</v>
      </c>
      <c r="D1427" s="203" t="s">
        <v>17584</v>
      </c>
      <c r="E1427" s="203" t="s">
        <v>17585</v>
      </c>
      <c r="F1427" s="203" t="s">
        <v>9451</v>
      </c>
      <c r="G1427" s="203" t="s">
        <v>17585</v>
      </c>
      <c r="H1427" s="203" t="s">
        <v>17586</v>
      </c>
      <c r="I1427" s="203" t="s">
        <v>9462</v>
      </c>
      <c r="J1427" s="203" t="s">
        <v>17587</v>
      </c>
      <c r="K1427" s="84">
        <v>45398</v>
      </c>
      <c r="L1427" s="84">
        <v>45398</v>
      </c>
      <c r="M1427" s="84">
        <v>45565</v>
      </c>
      <c r="N1427" s="203" t="s">
        <v>17588</v>
      </c>
      <c r="O1427" s="86">
        <v>10899685</v>
      </c>
      <c r="P1427" s="203" t="s">
        <v>17589</v>
      </c>
      <c r="Q1427" s="203" t="s">
        <v>17590</v>
      </c>
      <c r="R1427" s="84">
        <v>45397</v>
      </c>
      <c r="S1427" s="84">
        <v>45397</v>
      </c>
      <c r="T1427" s="84"/>
      <c r="U1427" s="84"/>
      <c r="V1427" s="84"/>
      <c r="W1427" s="203" t="s">
        <v>9457</v>
      </c>
    </row>
    <row r="1428" spans="1:23" x14ac:dyDescent="0.3">
      <c r="A1428" s="203" t="s">
        <v>1476</v>
      </c>
      <c r="B1428" s="203" t="s">
        <v>1246</v>
      </c>
      <c r="C1428" s="203" t="s">
        <v>17664</v>
      </c>
      <c r="D1428" s="203" t="s">
        <v>17665</v>
      </c>
      <c r="E1428" s="203" t="s">
        <v>17666</v>
      </c>
      <c r="F1428" s="203" t="s">
        <v>9451</v>
      </c>
      <c r="G1428" s="203" t="s">
        <v>17666</v>
      </c>
      <c r="H1428" s="203" t="s">
        <v>17667</v>
      </c>
      <c r="I1428" s="203" t="s">
        <v>9462</v>
      </c>
      <c r="J1428" s="203" t="s">
        <v>14527</v>
      </c>
      <c r="K1428" s="84">
        <v>45699</v>
      </c>
      <c r="L1428" s="84">
        <v>45701</v>
      </c>
      <c r="M1428" s="84">
        <v>45881</v>
      </c>
      <c r="N1428" s="203" t="s">
        <v>17668</v>
      </c>
      <c r="O1428" s="86">
        <v>15844446</v>
      </c>
      <c r="P1428" s="203" t="s">
        <v>17669</v>
      </c>
      <c r="Q1428" s="203" t="s">
        <v>14527</v>
      </c>
      <c r="R1428" s="84">
        <v>45697</v>
      </c>
      <c r="S1428" s="84">
        <v>45697</v>
      </c>
      <c r="T1428" s="84"/>
      <c r="U1428" s="84"/>
      <c r="V1428" s="84"/>
      <c r="W1428" s="203" t="s">
        <v>9457</v>
      </c>
    </row>
    <row r="1429" spans="1:23" x14ac:dyDescent="0.3">
      <c r="A1429" s="203" t="s">
        <v>1572</v>
      </c>
      <c r="B1429" s="203" t="s">
        <v>1246</v>
      </c>
      <c r="C1429" s="203" t="s">
        <v>17670</v>
      </c>
      <c r="D1429" s="203" t="s">
        <v>17671</v>
      </c>
      <c r="E1429" s="203" t="s">
        <v>17672</v>
      </c>
      <c r="F1429" s="203" t="s">
        <v>9451</v>
      </c>
      <c r="G1429" s="203" t="s">
        <v>17672</v>
      </c>
      <c r="H1429" s="203" t="s">
        <v>17673</v>
      </c>
      <c r="I1429" s="203" t="s">
        <v>9453</v>
      </c>
      <c r="J1429" s="203" t="s">
        <v>17674</v>
      </c>
      <c r="K1429" s="84">
        <v>45968</v>
      </c>
      <c r="L1429" s="84">
        <v>45972</v>
      </c>
      <c r="M1429" s="84">
        <v>45997</v>
      </c>
      <c r="N1429" s="203" t="s">
        <v>9808</v>
      </c>
      <c r="O1429" s="86">
        <v>3500000</v>
      </c>
      <c r="P1429" s="203" t="s">
        <v>17675</v>
      </c>
      <c r="Q1429" s="203" t="s">
        <v>17674</v>
      </c>
      <c r="R1429" s="84">
        <v>45967</v>
      </c>
      <c r="S1429" s="84">
        <v>45967</v>
      </c>
      <c r="T1429" s="84"/>
      <c r="U1429" s="84"/>
      <c r="V1429" s="84"/>
      <c r="W1429" s="203" t="s">
        <v>9457</v>
      </c>
    </row>
    <row r="1430" spans="1:23" x14ac:dyDescent="0.3">
      <c r="A1430" s="203" t="s">
        <v>4398</v>
      </c>
      <c r="B1430" s="203" t="s">
        <v>1245</v>
      </c>
      <c r="C1430" s="203" t="s">
        <v>17593</v>
      </c>
      <c r="D1430" s="203" t="s">
        <v>17594</v>
      </c>
      <c r="E1430" s="203" t="s">
        <v>17595</v>
      </c>
      <c r="F1430" s="203" t="s">
        <v>9451</v>
      </c>
      <c r="G1430" s="203" t="s">
        <v>17595</v>
      </c>
      <c r="H1430" s="203" t="s">
        <v>17596</v>
      </c>
      <c r="I1430" s="203" t="s">
        <v>9482</v>
      </c>
      <c r="J1430" s="203" t="s">
        <v>17597</v>
      </c>
      <c r="K1430" s="84">
        <v>45590</v>
      </c>
      <c r="L1430" s="84"/>
      <c r="M1430" s="84">
        <v>45651</v>
      </c>
      <c r="N1430" s="203" t="s">
        <v>17598</v>
      </c>
      <c r="O1430" s="86">
        <v>43206290</v>
      </c>
      <c r="P1430" s="203" t="s">
        <v>17599</v>
      </c>
      <c r="Q1430" s="203" t="s">
        <v>17597</v>
      </c>
      <c r="R1430" s="84">
        <v>45576</v>
      </c>
      <c r="S1430" s="84">
        <v>45576</v>
      </c>
      <c r="T1430" s="84">
        <v>45583</v>
      </c>
      <c r="U1430" s="84">
        <v>45583</v>
      </c>
      <c r="V1430" s="84">
        <v>45583</v>
      </c>
      <c r="W1430" s="203" t="s">
        <v>9457</v>
      </c>
    </row>
    <row r="1431" spans="1:23" x14ac:dyDescent="0.3">
      <c r="A1431" s="203" t="s">
        <v>1572</v>
      </c>
      <c r="B1431" s="203" t="s">
        <v>1246</v>
      </c>
      <c r="C1431" s="203" t="s">
        <v>17657</v>
      </c>
      <c r="D1431" s="203" t="s">
        <v>17658</v>
      </c>
      <c r="E1431" s="203" t="s">
        <v>17659</v>
      </c>
      <c r="F1431" s="203" t="s">
        <v>9451</v>
      </c>
      <c r="G1431" s="203" t="s">
        <v>17659</v>
      </c>
      <c r="H1431" s="203" t="s">
        <v>17660</v>
      </c>
      <c r="I1431" s="203" t="s">
        <v>9453</v>
      </c>
      <c r="J1431" s="203" t="s">
        <v>17661</v>
      </c>
      <c r="K1431" s="84">
        <v>45931</v>
      </c>
      <c r="L1431" s="84">
        <v>45950</v>
      </c>
      <c r="M1431" s="84">
        <v>46022</v>
      </c>
      <c r="N1431" s="203" t="s">
        <v>17662</v>
      </c>
      <c r="O1431" s="86">
        <v>10500000</v>
      </c>
      <c r="P1431" s="203" t="s">
        <v>17663</v>
      </c>
      <c r="Q1431" s="203" t="s">
        <v>17661</v>
      </c>
      <c r="R1431" s="84">
        <v>45931</v>
      </c>
      <c r="S1431" s="84">
        <v>45931</v>
      </c>
      <c r="T1431" s="84"/>
      <c r="U1431" s="84"/>
      <c r="V1431" s="84"/>
      <c r="W1431" s="203" t="s">
        <v>9457</v>
      </c>
    </row>
    <row r="1432" spans="1:23" x14ac:dyDescent="0.3">
      <c r="A1432" s="203" t="s">
        <v>5454</v>
      </c>
      <c r="B1432" s="203" t="s">
        <v>1245</v>
      </c>
      <c r="C1432" s="203" t="s">
        <v>17626</v>
      </c>
      <c r="D1432" s="203" t="s">
        <v>17627</v>
      </c>
      <c r="E1432" s="203" t="s">
        <v>17628</v>
      </c>
      <c r="F1432" s="203" t="s">
        <v>9451</v>
      </c>
      <c r="G1432" s="203" t="s">
        <v>17628</v>
      </c>
      <c r="H1432" s="203" t="s">
        <v>17629</v>
      </c>
      <c r="I1432" s="203" t="s">
        <v>9453</v>
      </c>
      <c r="J1432" s="203" t="s">
        <v>17630</v>
      </c>
      <c r="K1432" s="84">
        <v>45541</v>
      </c>
      <c r="L1432" s="84">
        <v>45544</v>
      </c>
      <c r="M1432" s="84">
        <v>45634</v>
      </c>
      <c r="N1432" s="203" t="s">
        <v>17631</v>
      </c>
      <c r="O1432" s="86">
        <v>12000000</v>
      </c>
      <c r="P1432" s="203" t="s">
        <v>17632</v>
      </c>
      <c r="Q1432" s="203" t="s">
        <v>17630</v>
      </c>
      <c r="R1432" s="84">
        <v>45539</v>
      </c>
      <c r="S1432" s="84">
        <v>45539</v>
      </c>
      <c r="T1432" s="84"/>
      <c r="U1432" s="84"/>
      <c r="V1432" s="84"/>
      <c r="W1432" s="203" t="s">
        <v>9457</v>
      </c>
    </row>
    <row r="1433" spans="1:23" x14ac:dyDescent="0.3">
      <c r="A1433" s="203" t="s">
        <v>1484</v>
      </c>
      <c r="B1433" s="203" t="s">
        <v>1245</v>
      </c>
      <c r="C1433" s="203" t="s">
        <v>17690</v>
      </c>
      <c r="D1433" s="203" t="s">
        <v>17691</v>
      </c>
      <c r="E1433" s="203" t="s">
        <v>17692</v>
      </c>
      <c r="F1433" s="203" t="s">
        <v>9451</v>
      </c>
      <c r="G1433" s="203" t="s">
        <v>17692</v>
      </c>
      <c r="H1433" s="203" t="s">
        <v>17693</v>
      </c>
      <c r="I1433" s="203" t="s">
        <v>9504</v>
      </c>
      <c r="J1433" s="203" t="s">
        <v>17694</v>
      </c>
      <c r="K1433" s="84">
        <v>45657</v>
      </c>
      <c r="L1433" s="84">
        <v>45705</v>
      </c>
      <c r="M1433" s="84">
        <v>45763</v>
      </c>
      <c r="N1433" s="203" t="s">
        <v>17695</v>
      </c>
      <c r="O1433" s="86">
        <v>65000000</v>
      </c>
      <c r="P1433" s="203" t="s">
        <v>17696</v>
      </c>
      <c r="Q1433" s="203" t="s">
        <v>17694</v>
      </c>
      <c r="R1433" s="84">
        <v>45653</v>
      </c>
      <c r="S1433" s="84">
        <v>45653</v>
      </c>
      <c r="T1433" s="84"/>
      <c r="U1433" s="84"/>
      <c r="V1433" s="84"/>
      <c r="W1433" s="203" t="s">
        <v>9457</v>
      </c>
    </row>
    <row r="1434" spans="1:23" x14ac:dyDescent="0.3">
      <c r="A1434" s="203" t="s">
        <v>1572</v>
      </c>
      <c r="B1434" s="203" t="s">
        <v>1246</v>
      </c>
      <c r="C1434" s="203" t="s">
        <v>17633</v>
      </c>
      <c r="D1434" s="203" t="s">
        <v>17634</v>
      </c>
      <c r="E1434" s="203" t="s">
        <v>17635</v>
      </c>
      <c r="F1434" s="203" t="s">
        <v>9451</v>
      </c>
      <c r="G1434" s="203" t="s">
        <v>17635</v>
      </c>
      <c r="H1434" s="203" t="s">
        <v>17636</v>
      </c>
      <c r="I1434" s="203" t="s">
        <v>9462</v>
      </c>
      <c r="J1434" s="203" t="s">
        <v>17637</v>
      </c>
      <c r="K1434" s="84">
        <v>45929</v>
      </c>
      <c r="L1434" s="84">
        <v>45929</v>
      </c>
      <c r="M1434" s="84">
        <v>46019</v>
      </c>
      <c r="N1434" s="203" t="s">
        <v>17638</v>
      </c>
      <c r="O1434" s="86">
        <v>11959191</v>
      </c>
      <c r="P1434" s="203" t="s">
        <v>17639</v>
      </c>
      <c r="Q1434" s="203" t="s">
        <v>17637</v>
      </c>
      <c r="R1434" s="84">
        <v>45928</v>
      </c>
      <c r="S1434" s="84">
        <v>45928</v>
      </c>
      <c r="T1434" s="84"/>
      <c r="U1434" s="84"/>
      <c r="V1434" s="84"/>
      <c r="W1434" s="203" t="s">
        <v>9457</v>
      </c>
    </row>
    <row r="1435" spans="1:23" x14ac:dyDescent="0.3">
      <c r="A1435" s="203" t="s">
        <v>5600</v>
      </c>
      <c r="B1435" s="203" t="s">
        <v>1245</v>
      </c>
      <c r="C1435" s="203" t="s">
        <v>17640</v>
      </c>
      <c r="D1435" s="203" t="s">
        <v>17641</v>
      </c>
      <c r="E1435" s="203" t="s">
        <v>17642</v>
      </c>
      <c r="F1435" s="203" t="s">
        <v>9451</v>
      </c>
      <c r="G1435" s="203" t="s">
        <v>17642</v>
      </c>
      <c r="H1435" s="203" t="s">
        <v>16065</v>
      </c>
      <c r="I1435" s="203" t="s">
        <v>9462</v>
      </c>
      <c r="J1435" s="203" t="s">
        <v>17643</v>
      </c>
      <c r="K1435" s="84">
        <v>45372</v>
      </c>
      <c r="L1435" s="84">
        <v>45373</v>
      </c>
      <c r="M1435" s="84">
        <v>45525</v>
      </c>
      <c r="N1435" s="203" t="s">
        <v>14647</v>
      </c>
      <c r="O1435" s="86">
        <v>16300730</v>
      </c>
      <c r="P1435" s="203" t="s">
        <v>17644</v>
      </c>
      <c r="Q1435" s="203" t="s">
        <v>17643</v>
      </c>
      <c r="R1435" s="84">
        <v>45371</v>
      </c>
      <c r="S1435" s="84">
        <v>45371</v>
      </c>
      <c r="T1435" s="84"/>
      <c r="U1435" s="84"/>
      <c r="V1435" s="84"/>
      <c r="W1435" s="203" t="s">
        <v>9457</v>
      </c>
    </row>
    <row r="1436" spans="1:23" x14ac:dyDescent="0.3">
      <c r="A1436" s="203" t="s">
        <v>1572</v>
      </c>
      <c r="B1436" s="203" t="s">
        <v>1246</v>
      </c>
      <c r="C1436" s="203" t="s">
        <v>17679</v>
      </c>
      <c r="D1436" s="203" t="s">
        <v>17680</v>
      </c>
      <c r="E1436" s="203" t="s">
        <v>17681</v>
      </c>
      <c r="F1436" s="203" t="s">
        <v>9451</v>
      </c>
      <c r="G1436" s="203" t="s">
        <v>17681</v>
      </c>
      <c r="H1436" s="203" t="s">
        <v>17682</v>
      </c>
      <c r="I1436" s="203" t="s">
        <v>9462</v>
      </c>
      <c r="J1436" s="203" t="s">
        <v>17683</v>
      </c>
      <c r="K1436" s="84">
        <v>45937</v>
      </c>
      <c r="L1436" s="84">
        <v>45937</v>
      </c>
      <c r="M1436" s="84">
        <v>45997</v>
      </c>
      <c r="N1436" s="203" t="s">
        <v>16308</v>
      </c>
      <c r="O1436" s="86">
        <v>7482100</v>
      </c>
      <c r="P1436" s="203" t="s">
        <v>17684</v>
      </c>
      <c r="Q1436" s="203" t="s">
        <v>17683</v>
      </c>
      <c r="R1436" s="84">
        <v>45936</v>
      </c>
      <c r="S1436" s="84">
        <v>45936</v>
      </c>
      <c r="T1436" s="84"/>
      <c r="U1436" s="84"/>
      <c r="V1436" s="84"/>
      <c r="W1436" s="203" t="s">
        <v>9457</v>
      </c>
    </row>
    <row r="1437" spans="1:23" x14ac:dyDescent="0.3">
      <c r="A1437" s="203" t="s">
        <v>1476</v>
      </c>
      <c r="B1437" s="203" t="s">
        <v>1246</v>
      </c>
      <c r="C1437" s="203" t="s">
        <v>17645</v>
      </c>
      <c r="D1437" s="203" t="s">
        <v>17646</v>
      </c>
      <c r="E1437" s="203" t="s">
        <v>17647</v>
      </c>
      <c r="F1437" s="203" t="s">
        <v>9451</v>
      </c>
      <c r="G1437" s="203" t="s">
        <v>17647</v>
      </c>
      <c r="H1437" s="203" t="s">
        <v>17648</v>
      </c>
      <c r="I1437" s="203" t="s">
        <v>9462</v>
      </c>
      <c r="J1437" s="203" t="s">
        <v>17649</v>
      </c>
      <c r="K1437" s="84">
        <v>45890</v>
      </c>
      <c r="L1437" s="84">
        <v>45891</v>
      </c>
      <c r="M1437" s="84">
        <v>46022</v>
      </c>
      <c r="N1437" s="203" t="s">
        <v>13683</v>
      </c>
      <c r="O1437" s="86">
        <v>17274387</v>
      </c>
      <c r="P1437" s="203" t="s">
        <v>17650</v>
      </c>
      <c r="Q1437" s="203" t="s">
        <v>17649</v>
      </c>
      <c r="R1437" s="84">
        <v>45890</v>
      </c>
      <c r="S1437" s="84">
        <v>45890</v>
      </c>
      <c r="T1437" s="84"/>
      <c r="U1437" s="84"/>
      <c r="V1437" s="84"/>
      <c r="W1437" s="203" t="s">
        <v>9457</v>
      </c>
    </row>
    <row r="1438" spans="1:23" x14ac:dyDescent="0.3">
      <c r="A1438" s="203" t="s">
        <v>1572</v>
      </c>
      <c r="B1438" s="203" t="s">
        <v>1246</v>
      </c>
      <c r="C1438" s="203" t="s">
        <v>17651</v>
      </c>
      <c r="D1438" s="203" t="s">
        <v>17652</v>
      </c>
      <c r="E1438" s="203" t="s">
        <v>17653</v>
      </c>
      <c r="F1438" s="203" t="s">
        <v>9451</v>
      </c>
      <c r="G1438" s="203" t="s">
        <v>17653</v>
      </c>
      <c r="H1438" s="203" t="s">
        <v>17654</v>
      </c>
      <c r="I1438" s="203" t="s">
        <v>9453</v>
      </c>
      <c r="J1438" s="203" t="s">
        <v>16910</v>
      </c>
      <c r="K1438" s="84">
        <v>45919</v>
      </c>
      <c r="L1438" s="84">
        <v>45922</v>
      </c>
      <c r="M1438" s="84">
        <v>46012</v>
      </c>
      <c r="N1438" s="203" t="s">
        <v>17655</v>
      </c>
      <c r="O1438" s="86">
        <v>7500000</v>
      </c>
      <c r="P1438" s="203" t="s">
        <v>17656</v>
      </c>
      <c r="Q1438" s="203" t="s">
        <v>16910</v>
      </c>
      <c r="R1438" s="84">
        <v>45919</v>
      </c>
      <c r="S1438" s="84">
        <v>45919</v>
      </c>
      <c r="T1438" s="84"/>
      <c r="U1438" s="84"/>
      <c r="V1438" s="84"/>
      <c r="W1438" s="203" t="s">
        <v>9457</v>
      </c>
    </row>
    <row r="1439" spans="1:23" x14ac:dyDescent="0.3">
      <c r="A1439" s="203" t="s">
        <v>1561</v>
      </c>
      <c r="B1439" s="203" t="s">
        <v>1245</v>
      </c>
      <c r="C1439" s="203" t="s">
        <v>17709</v>
      </c>
      <c r="D1439" s="203" t="s">
        <v>9471</v>
      </c>
      <c r="E1439" s="203" t="s">
        <v>14714</v>
      </c>
      <c r="F1439" s="203" t="s">
        <v>9451</v>
      </c>
      <c r="G1439" s="203"/>
      <c r="H1439" s="203"/>
      <c r="I1439" s="203"/>
      <c r="J1439" s="203"/>
      <c r="K1439" s="84"/>
      <c r="L1439" s="84"/>
      <c r="M1439" s="84"/>
      <c r="N1439" s="203"/>
      <c r="O1439" s="86"/>
      <c r="P1439" s="203"/>
      <c r="Q1439" s="203"/>
      <c r="R1439" s="84">
        <v>45601</v>
      </c>
      <c r="S1439" s="84">
        <v>45601</v>
      </c>
      <c r="T1439" s="84">
        <v>45616</v>
      </c>
      <c r="U1439" s="84">
        <v>45616</v>
      </c>
      <c r="V1439" s="84">
        <v>45616</v>
      </c>
      <c r="W1439" s="203" t="s">
        <v>9723</v>
      </c>
    </row>
    <row r="1440" spans="1:23" x14ac:dyDescent="0.3">
      <c r="A1440" s="203" t="s">
        <v>1476</v>
      </c>
      <c r="B1440" s="203" t="s">
        <v>1246</v>
      </c>
      <c r="C1440" s="203" t="s">
        <v>17685</v>
      </c>
      <c r="D1440" s="203" t="s">
        <v>17686</v>
      </c>
      <c r="E1440" s="203" t="s">
        <v>17687</v>
      </c>
      <c r="F1440" s="203" t="s">
        <v>9451</v>
      </c>
      <c r="G1440" s="203" t="s">
        <v>17687</v>
      </c>
      <c r="H1440" s="203" t="s">
        <v>17688</v>
      </c>
      <c r="I1440" s="203" t="s">
        <v>9462</v>
      </c>
      <c r="J1440" s="203" t="s">
        <v>9463</v>
      </c>
      <c r="K1440" s="84">
        <v>45694</v>
      </c>
      <c r="L1440" s="84">
        <v>45698</v>
      </c>
      <c r="M1440" s="84">
        <v>45878</v>
      </c>
      <c r="N1440" s="203" t="s">
        <v>10956</v>
      </c>
      <c r="O1440" s="86">
        <v>29675250</v>
      </c>
      <c r="P1440" s="203" t="s">
        <v>17689</v>
      </c>
      <c r="Q1440" s="203" t="s">
        <v>9463</v>
      </c>
      <c r="R1440" s="84">
        <v>45693</v>
      </c>
      <c r="S1440" s="84">
        <v>45693</v>
      </c>
      <c r="T1440" s="84"/>
      <c r="U1440" s="84"/>
      <c r="V1440" s="84"/>
      <c r="W1440" s="203" t="s">
        <v>9457</v>
      </c>
    </row>
    <row r="1441" spans="1:23" x14ac:dyDescent="0.3">
      <c r="A1441" s="203" t="s">
        <v>2935</v>
      </c>
      <c r="B1441" s="203" t="s">
        <v>1245</v>
      </c>
      <c r="C1441" s="203" t="s">
        <v>17704</v>
      </c>
      <c r="D1441" s="203" t="s">
        <v>17705</v>
      </c>
      <c r="E1441" s="203" t="s">
        <v>17706</v>
      </c>
      <c r="F1441" s="203" t="s">
        <v>9451</v>
      </c>
      <c r="G1441" s="203" t="s">
        <v>17706</v>
      </c>
      <c r="H1441" s="203" t="s">
        <v>17707</v>
      </c>
      <c r="I1441" s="203" t="s">
        <v>9462</v>
      </c>
      <c r="J1441" s="203" t="s">
        <v>14702</v>
      </c>
      <c r="K1441" s="84">
        <v>45363</v>
      </c>
      <c r="L1441" s="84">
        <v>45363</v>
      </c>
      <c r="M1441" s="84">
        <v>45546</v>
      </c>
      <c r="N1441" s="203" t="s">
        <v>12173</v>
      </c>
      <c r="O1441" s="86">
        <v>27237546</v>
      </c>
      <c r="P1441" s="203" t="s">
        <v>17708</v>
      </c>
      <c r="Q1441" s="203" t="s">
        <v>14705</v>
      </c>
      <c r="R1441" s="84">
        <v>45363</v>
      </c>
      <c r="S1441" s="84">
        <v>45363</v>
      </c>
      <c r="T1441" s="84"/>
      <c r="U1441" s="84"/>
      <c r="V1441" s="84"/>
      <c r="W1441" s="203" t="s">
        <v>9457</v>
      </c>
    </row>
    <row r="1442" spans="1:23" x14ac:dyDescent="0.3">
      <c r="A1442" s="203" t="s">
        <v>1665</v>
      </c>
      <c r="B1442" s="203" t="s">
        <v>1247</v>
      </c>
      <c r="C1442" s="203" t="s">
        <v>17710</v>
      </c>
      <c r="D1442" s="203" t="s">
        <v>17711</v>
      </c>
      <c r="E1442" s="203" t="s">
        <v>17712</v>
      </c>
      <c r="F1442" s="203" t="s">
        <v>9451</v>
      </c>
      <c r="G1442" s="203" t="s">
        <v>17712</v>
      </c>
      <c r="H1442" s="203" t="s">
        <v>17713</v>
      </c>
      <c r="I1442" s="203" t="s">
        <v>9453</v>
      </c>
      <c r="J1442" s="203" t="s">
        <v>14697</v>
      </c>
      <c r="K1442" s="84">
        <v>46050</v>
      </c>
      <c r="L1442" s="84">
        <v>46053</v>
      </c>
      <c r="M1442" s="84">
        <v>46142</v>
      </c>
      <c r="N1442" s="203" t="s">
        <v>17714</v>
      </c>
      <c r="O1442" s="86">
        <v>10449569</v>
      </c>
      <c r="P1442" s="203" t="s">
        <v>17715</v>
      </c>
      <c r="Q1442" s="203" t="s">
        <v>14697</v>
      </c>
      <c r="R1442" s="84">
        <v>46049</v>
      </c>
      <c r="S1442" s="84">
        <v>46049</v>
      </c>
      <c r="T1442" s="84"/>
      <c r="U1442" s="84"/>
      <c r="V1442" s="84"/>
      <c r="W1442" s="203" t="s">
        <v>9457</v>
      </c>
    </row>
    <row r="1443" spans="1:23" x14ac:dyDescent="0.3">
      <c r="A1443" s="203" t="s">
        <v>1572</v>
      </c>
      <c r="B1443" s="203" t="s">
        <v>1246</v>
      </c>
      <c r="C1443" s="203" t="s">
        <v>17716</v>
      </c>
      <c r="D1443" s="203" t="s">
        <v>17717</v>
      </c>
      <c r="E1443" s="203" t="s">
        <v>17718</v>
      </c>
      <c r="F1443" s="203" t="s">
        <v>9451</v>
      </c>
      <c r="G1443" s="203" t="s">
        <v>17718</v>
      </c>
      <c r="H1443" s="203" t="s">
        <v>17719</v>
      </c>
      <c r="I1443" s="203" t="s">
        <v>9453</v>
      </c>
      <c r="J1443" s="203" t="s">
        <v>17720</v>
      </c>
      <c r="K1443" s="84">
        <v>45929</v>
      </c>
      <c r="L1443" s="84">
        <v>45930</v>
      </c>
      <c r="M1443" s="84">
        <v>46020</v>
      </c>
      <c r="N1443" s="203" t="s">
        <v>17721</v>
      </c>
      <c r="O1443" s="86">
        <v>7922223</v>
      </c>
      <c r="P1443" s="203" t="s">
        <v>17722</v>
      </c>
      <c r="Q1443" s="203" t="s">
        <v>17720</v>
      </c>
      <c r="R1443" s="84">
        <v>45926</v>
      </c>
      <c r="S1443" s="84">
        <v>45926</v>
      </c>
      <c r="T1443" s="84"/>
      <c r="U1443" s="84"/>
      <c r="V1443" s="84"/>
      <c r="W1443" s="203" t="s">
        <v>9457</v>
      </c>
    </row>
    <row r="1444" spans="1:23" x14ac:dyDescent="0.3">
      <c r="A1444" s="203" t="s">
        <v>2940</v>
      </c>
      <c r="B1444" s="203" t="s">
        <v>1245</v>
      </c>
      <c r="C1444" s="203" t="s">
        <v>17723</v>
      </c>
      <c r="D1444" s="203" t="s">
        <v>17724</v>
      </c>
      <c r="E1444" s="203" t="s">
        <v>17725</v>
      </c>
      <c r="F1444" s="203" t="s">
        <v>9451</v>
      </c>
      <c r="G1444" s="203" t="s">
        <v>17725</v>
      </c>
      <c r="H1444" s="203" t="s">
        <v>17726</v>
      </c>
      <c r="I1444" s="203" t="s">
        <v>9462</v>
      </c>
      <c r="J1444" s="203" t="s">
        <v>17727</v>
      </c>
      <c r="K1444" s="84">
        <v>45613</v>
      </c>
      <c r="L1444" s="84">
        <v>45614</v>
      </c>
      <c r="M1444" s="84">
        <v>45657</v>
      </c>
      <c r="N1444" s="203" t="s">
        <v>17728</v>
      </c>
      <c r="O1444" s="86">
        <v>3961111</v>
      </c>
      <c r="P1444" s="203" t="s">
        <v>17729</v>
      </c>
      <c r="Q1444" s="203" t="s">
        <v>17727</v>
      </c>
      <c r="R1444" s="84">
        <v>45610</v>
      </c>
      <c r="S1444" s="84">
        <v>45610</v>
      </c>
      <c r="T1444" s="84"/>
      <c r="U1444" s="84"/>
      <c r="V1444" s="84"/>
      <c r="W1444" s="203" t="s">
        <v>9457</v>
      </c>
    </row>
    <row r="1445" spans="1:23" x14ac:dyDescent="0.3">
      <c r="A1445" s="203" t="s">
        <v>1476</v>
      </c>
      <c r="B1445" s="203" t="s">
        <v>1246</v>
      </c>
      <c r="C1445" s="203" t="s">
        <v>17730</v>
      </c>
      <c r="D1445" s="203" t="s">
        <v>17731</v>
      </c>
      <c r="E1445" s="203" t="s">
        <v>17732</v>
      </c>
      <c r="F1445" s="203" t="s">
        <v>9451</v>
      </c>
      <c r="G1445" s="203" t="s">
        <v>17732</v>
      </c>
      <c r="H1445" s="203" t="s">
        <v>17733</v>
      </c>
      <c r="I1445" s="203" t="s">
        <v>9462</v>
      </c>
      <c r="J1445" s="203" t="s">
        <v>17734</v>
      </c>
      <c r="K1445" s="84">
        <v>45886</v>
      </c>
      <c r="L1445" s="84">
        <v>45888</v>
      </c>
      <c r="M1445" s="84">
        <v>46019</v>
      </c>
      <c r="N1445" s="203" t="s">
        <v>9920</v>
      </c>
      <c r="O1445" s="86">
        <v>10635148</v>
      </c>
      <c r="P1445" s="203" t="s">
        <v>17735</v>
      </c>
      <c r="Q1445" s="203" t="s">
        <v>17734</v>
      </c>
      <c r="R1445" s="84">
        <v>45884</v>
      </c>
      <c r="S1445" s="84">
        <v>45884</v>
      </c>
      <c r="T1445" s="84"/>
      <c r="U1445" s="84"/>
      <c r="V1445" s="84"/>
      <c r="W1445" s="203" t="s">
        <v>9457</v>
      </c>
    </row>
    <row r="1446" spans="1:23" x14ac:dyDescent="0.3">
      <c r="A1446" s="203" t="s">
        <v>1663</v>
      </c>
      <c r="B1446" s="203" t="s">
        <v>1246</v>
      </c>
      <c r="C1446" s="203" t="s">
        <v>17736</v>
      </c>
      <c r="D1446" s="203" t="s">
        <v>17737</v>
      </c>
      <c r="E1446" s="203" t="s">
        <v>14563</v>
      </c>
      <c r="F1446" s="203" t="s">
        <v>9451</v>
      </c>
      <c r="G1446" s="203" t="s">
        <v>14563</v>
      </c>
      <c r="H1446" s="203" t="s">
        <v>17738</v>
      </c>
      <c r="I1446" s="203" t="s">
        <v>9453</v>
      </c>
      <c r="J1446" s="203" t="s">
        <v>17739</v>
      </c>
      <c r="K1446" s="84">
        <v>46002</v>
      </c>
      <c r="L1446" s="84">
        <v>46021</v>
      </c>
      <c r="M1446" s="84">
        <v>46051</v>
      </c>
      <c r="N1446" s="203" t="s">
        <v>15208</v>
      </c>
      <c r="O1446" s="86">
        <v>119321236</v>
      </c>
      <c r="P1446" s="203" t="s">
        <v>17740</v>
      </c>
      <c r="Q1446" s="203" t="s">
        <v>17739</v>
      </c>
      <c r="R1446" s="84">
        <v>45986</v>
      </c>
      <c r="S1446" s="84">
        <v>45986</v>
      </c>
      <c r="T1446" s="84">
        <v>45988</v>
      </c>
      <c r="U1446" s="84">
        <v>45988</v>
      </c>
      <c r="V1446" s="84">
        <v>45988</v>
      </c>
      <c r="W1446" s="203" t="s">
        <v>9457</v>
      </c>
    </row>
    <row r="1447" spans="1:23" x14ac:dyDescent="0.3">
      <c r="A1447" s="203" t="s">
        <v>2940</v>
      </c>
      <c r="B1447" s="203" t="s">
        <v>1245</v>
      </c>
      <c r="C1447" s="203" t="s">
        <v>17832</v>
      </c>
      <c r="D1447" s="203" t="s">
        <v>17833</v>
      </c>
      <c r="E1447" s="203" t="s">
        <v>17834</v>
      </c>
      <c r="F1447" s="203" t="s">
        <v>9451</v>
      </c>
      <c r="G1447" s="203" t="s">
        <v>17834</v>
      </c>
      <c r="H1447" s="203" t="s">
        <v>17835</v>
      </c>
      <c r="I1447" s="203" t="s">
        <v>9462</v>
      </c>
      <c r="J1447" s="203" t="s">
        <v>17836</v>
      </c>
      <c r="K1447" s="84">
        <v>45639</v>
      </c>
      <c r="L1447" s="84">
        <v>45640</v>
      </c>
      <c r="M1447" s="84">
        <v>45655</v>
      </c>
      <c r="N1447" s="203" t="s">
        <v>11582</v>
      </c>
      <c r="O1447" s="86">
        <v>1993273</v>
      </c>
      <c r="P1447" s="203" t="s">
        <v>17837</v>
      </c>
      <c r="Q1447" s="203" t="s">
        <v>17836</v>
      </c>
      <c r="R1447" s="84">
        <v>45639</v>
      </c>
      <c r="S1447" s="84">
        <v>45639</v>
      </c>
      <c r="T1447" s="84"/>
      <c r="U1447" s="84"/>
      <c r="V1447" s="84"/>
      <c r="W1447" s="203" t="s">
        <v>9457</v>
      </c>
    </row>
    <row r="1448" spans="1:23" x14ac:dyDescent="0.3">
      <c r="A1448" s="203" t="s">
        <v>5454</v>
      </c>
      <c r="B1448" s="203" t="s">
        <v>1245</v>
      </c>
      <c r="C1448" s="203" t="s">
        <v>17741</v>
      </c>
      <c r="D1448" s="203" t="s">
        <v>17742</v>
      </c>
      <c r="E1448" s="203" t="s">
        <v>17743</v>
      </c>
      <c r="F1448" s="203" t="s">
        <v>9451</v>
      </c>
      <c r="G1448" s="203" t="s">
        <v>17743</v>
      </c>
      <c r="H1448" s="203" t="s">
        <v>17744</v>
      </c>
      <c r="I1448" s="203" t="s">
        <v>9453</v>
      </c>
      <c r="J1448" s="203" t="s">
        <v>17745</v>
      </c>
      <c r="K1448" s="84">
        <v>45588</v>
      </c>
      <c r="L1448" s="84">
        <v>45589</v>
      </c>
      <c r="M1448" s="84">
        <v>45649</v>
      </c>
      <c r="N1448" s="203" t="s">
        <v>16911</v>
      </c>
      <c r="O1448" s="86">
        <v>5000000</v>
      </c>
      <c r="P1448" s="203" t="s">
        <v>17746</v>
      </c>
      <c r="Q1448" s="203" t="s">
        <v>17745</v>
      </c>
      <c r="R1448" s="84">
        <v>45586</v>
      </c>
      <c r="S1448" s="84">
        <v>45586</v>
      </c>
      <c r="T1448" s="84"/>
      <c r="U1448" s="84"/>
      <c r="V1448" s="84"/>
      <c r="W1448" s="203" t="s">
        <v>9457</v>
      </c>
    </row>
    <row r="1449" spans="1:23" x14ac:dyDescent="0.3">
      <c r="A1449" s="203" t="s">
        <v>1546</v>
      </c>
      <c r="B1449" s="203" t="s">
        <v>1246</v>
      </c>
      <c r="C1449" s="203" t="s">
        <v>17750</v>
      </c>
      <c r="D1449" s="203" t="s">
        <v>9471</v>
      </c>
      <c r="E1449" s="203" t="s">
        <v>17751</v>
      </c>
      <c r="F1449" s="203" t="s">
        <v>9451</v>
      </c>
      <c r="G1449" s="203"/>
      <c r="H1449" s="203"/>
      <c r="I1449" s="203"/>
      <c r="J1449" s="203"/>
      <c r="K1449" s="84"/>
      <c r="L1449" s="84"/>
      <c r="M1449" s="84"/>
      <c r="N1449" s="203"/>
      <c r="O1449" s="86"/>
      <c r="P1449" s="203"/>
      <c r="Q1449" s="203"/>
      <c r="R1449" s="84"/>
      <c r="S1449" s="84"/>
      <c r="T1449" s="84"/>
      <c r="U1449" s="84"/>
      <c r="V1449" s="84"/>
      <c r="W1449" s="203" t="s">
        <v>9482</v>
      </c>
    </row>
    <row r="1450" spans="1:23" x14ac:dyDescent="0.3">
      <c r="A1450" s="203" t="s">
        <v>1476</v>
      </c>
      <c r="B1450" s="203" t="s">
        <v>1246</v>
      </c>
      <c r="C1450" s="203" t="s">
        <v>17747</v>
      </c>
      <c r="D1450" s="203" t="s">
        <v>9471</v>
      </c>
      <c r="E1450" s="203" t="s">
        <v>17748</v>
      </c>
      <c r="F1450" s="203" t="s">
        <v>9451</v>
      </c>
      <c r="G1450" s="203"/>
      <c r="H1450" s="203"/>
      <c r="I1450" s="203"/>
      <c r="J1450" s="203"/>
      <c r="K1450" s="84"/>
      <c r="L1450" s="84"/>
      <c r="M1450" s="84"/>
      <c r="N1450" s="203"/>
      <c r="O1450" s="86"/>
      <c r="P1450" s="203"/>
      <c r="Q1450" s="203"/>
      <c r="R1450" s="84"/>
      <c r="S1450" s="84"/>
      <c r="T1450" s="84"/>
      <c r="U1450" s="84"/>
      <c r="V1450" s="84"/>
      <c r="W1450" s="203" t="s">
        <v>9739</v>
      </c>
    </row>
    <row r="1451" spans="1:23" x14ac:dyDescent="0.3">
      <c r="A1451" s="203" t="s">
        <v>1714</v>
      </c>
      <c r="B1451" s="203" t="s">
        <v>1246</v>
      </c>
      <c r="C1451" s="203" t="s">
        <v>17862</v>
      </c>
      <c r="D1451" s="203" t="s">
        <v>9471</v>
      </c>
      <c r="E1451" s="203" t="s">
        <v>17863</v>
      </c>
      <c r="F1451" s="203" t="s">
        <v>9451</v>
      </c>
      <c r="G1451" s="203"/>
      <c r="H1451" s="203"/>
      <c r="I1451" s="203"/>
      <c r="J1451" s="203"/>
      <c r="K1451" s="84"/>
      <c r="L1451" s="84"/>
      <c r="M1451" s="84"/>
      <c r="N1451" s="203"/>
      <c r="O1451" s="86"/>
      <c r="P1451" s="203"/>
      <c r="Q1451" s="203"/>
      <c r="R1451" s="84">
        <v>45990</v>
      </c>
      <c r="S1451" s="84">
        <v>45990</v>
      </c>
      <c r="T1451" s="84">
        <v>46006</v>
      </c>
      <c r="U1451" s="84">
        <v>46010</v>
      </c>
      <c r="V1451" s="84">
        <v>46010</v>
      </c>
      <c r="W1451" s="203" t="s">
        <v>9723</v>
      </c>
    </row>
    <row r="1452" spans="1:23" x14ac:dyDescent="0.3">
      <c r="A1452" s="203" t="s">
        <v>1697</v>
      </c>
      <c r="B1452" s="203" t="s">
        <v>1246</v>
      </c>
      <c r="C1452" s="203" t="s">
        <v>17754</v>
      </c>
      <c r="D1452" s="203" t="s">
        <v>9471</v>
      </c>
      <c r="E1452" s="203" t="s">
        <v>17755</v>
      </c>
      <c r="F1452" s="203" t="s">
        <v>9451</v>
      </c>
      <c r="G1452" s="203"/>
      <c r="H1452" s="203"/>
      <c r="I1452" s="203"/>
      <c r="J1452" s="203"/>
      <c r="K1452" s="84"/>
      <c r="L1452" s="84"/>
      <c r="M1452" s="84"/>
      <c r="N1452" s="203"/>
      <c r="O1452" s="86"/>
      <c r="P1452" s="203"/>
      <c r="Q1452" s="203"/>
      <c r="R1452" s="84">
        <v>45988</v>
      </c>
      <c r="S1452" s="84">
        <v>45988</v>
      </c>
      <c r="T1452" s="84">
        <v>46008</v>
      </c>
      <c r="U1452" s="84">
        <v>46008</v>
      </c>
      <c r="V1452" s="84">
        <v>46008</v>
      </c>
      <c r="W1452" s="203" t="s">
        <v>9723</v>
      </c>
    </row>
    <row r="1453" spans="1:23" x14ac:dyDescent="0.3">
      <c r="A1453" s="203" t="s">
        <v>5372</v>
      </c>
      <c r="B1453" s="203" t="s">
        <v>1245</v>
      </c>
      <c r="C1453" s="203" t="s">
        <v>17756</v>
      </c>
      <c r="D1453" s="203" t="s">
        <v>9471</v>
      </c>
      <c r="E1453" s="203" t="s">
        <v>17757</v>
      </c>
      <c r="F1453" s="203" t="s">
        <v>9451</v>
      </c>
      <c r="G1453" s="203"/>
      <c r="H1453" s="203"/>
      <c r="I1453" s="203"/>
      <c r="J1453" s="203"/>
      <c r="K1453" s="84"/>
      <c r="L1453" s="84"/>
      <c r="M1453" s="84"/>
      <c r="N1453" s="203"/>
      <c r="O1453" s="86"/>
      <c r="P1453" s="203"/>
      <c r="Q1453" s="203"/>
      <c r="R1453" s="84">
        <v>45580</v>
      </c>
      <c r="S1453" s="84">
        <v>45580</v>
      </c>
      <c r="T1453" s="84">
        <v>45589</v>
      </c>
      <c r="U1453" s="84">
        <v>45589</v>
      </c>
      <c r="V1453" s="84">
        <v>45589</v>
      </c>
      <c r="W1453" s="203" t="s">
        <v>9723</v>
      </c>
    </row>
    <row r="1454" spans="1:23" x14ac:dyDescent="0.3">
      <c r="A1454" s="203" t="s">
        <v>1666</v>
      </c>
      <c r="B1454" s="203" t="s">
        <v>1246</v>
      </c>
      <c r="C1454" s="203" t="s">
        <v>17749</v>
      </c>
      <c r="D1454" s="203" t="s">
        <v>9471</v>
      </c>
      <c r="E1454" s="203" t="s">
        <v>16600</v>
      </c>
      <c r="F1454" s="203" t="s">
        <v>9451</v>
      </c>
      <c r="G1454" s="203"/>
      <c r="H1454" s="203"/>
      <c r="I1454" s="203"/>
      <c r="J1454" s="203"/>
      <c r="K1454" s="84"/>
      <c r="L1454" s="84"/>
      <c r="M1454" s="84"/>
      <c r="N1454" s="203"/>
      <c r="O1454" s="86"/>
      <c r="P1454" s="203"/>
      <c r="Q1454" s="203"/>
      <c r="R1454" s="84">
        <v>45957</v>
      </c>
      <c r="S1454" s="84">
        <v>45957</v>
      </c>
      <c r="T1454" s="84">
        <v>45961</v>
      </c>
      <c r="U1454" s="84">
        <v>45961</v>
      </c>
      <c r="V1454" s="84">
        <v>45961</v>
      </c>
      <c r="W1454" s="203" t="s">
        <v>9723</v>
      </c>
    </row>
    <row r="1455" spans="1:23" x14ac:dyDescent="0.3">
      <c r="A1455" s="203" t="s">
        <v>5454</v>
      </c>
      <c r="B1455" s="203" t="s">
        <v>1245</v>
      </c>
      <c r="C1455" s="203" t="s">
        <v>17891</v>
      </c>
      <c r="D1455" s="203" t="s">
        <v>17892</v>
      </c>
      <c r="E1455" s="203" t="s">
        <v>17893</v>
      </c>
      <c r="F1455" s="203" t="s">
        <v>9451</v>
      </c>
      <c r="G1455" s="203" t="s">
        <v>17893</v>
      </c>
      <c r="H1455" s="203" t="s">
        <v>17894</v>
      </c>
      <c r="I1455" s="203" t="s">
        <v>9739</v>
      </c>
      <c r="J1455" s="203" t="s">
        <v>17895</v>
      </c>
      <c r="K1455" s="84"/>
      <c r="L1455" s="84"/>
      <c r="M1455" s="84">
        <v>45653</v>
      </c>
      <c r="N1455" s="203" t="s">
        <v>17896</v>
      </c>
      <c r="O1455" s="86">
        <v>9333333</v>
      </c>
      <c r="P1455" s="203" t="s">
        <v>17897</v>
      </c>
      <c r="Q1455" s="203" t="s">
        <v>17895</v>
      </c>
      <c r="R1455" s="84">
        <v>45583</v>
      </c>
      <c r="S1455" s="84">
        <v>45583</v>
      </c>
      <c r="T1455" s="84"/>
      <c r="U1455" s="84"/>
      <c r="V1455" s="84"/>
      <c r="W1455" s="203" t="s">
        <v>9457</v>
      </c>
    </row>
    <row r="1456" spans="1:23" x14ac:dyDescent="0.3">
      <c r="A1456" s="203" t="s">
        <v>5454</v>
      </c>
      <c r="B1456" s="203" t="s">
        <v>1245</v>
      </c>
      <c r="C1456" s="203" t="s">
        <v>17891</v>
      </c>
      <c r="D1456" s="203" t="s">
        <v>17898</v>
      </c>
      <c r="E1456" s="203" t="s">
        <v>17893</v>
      </c>
      <c r="F1456" s="203" t="s">
        <v>9451</v>
      </c>
      <c r="G1456" s="203" t="s">
        <v>17893</v>
      </c>
      <c r="H1456" s="203" t="s">
        <v>17894</v>
      </c>
      <c r="I1456" s="203" t="s">
        <v>9533</v>
      </c>
      <c r="J1456" s="203" t="s">
        <v>17899</v>
      </c>
      <c r="K1456" s="84">
        <v>45589</v>
      </c>
      <c r="L1456" s="84">
        <v>45590</v>
      </c>
      <c r="M1456" s="84">
        <v>45650</v>
      </c>
      <c r="N1456" s="203" t="s">
        <v>17896</v>
      </c>
      <c r="O1456" s="86">
        <v>8000000</v>
      </c>
      <c r="P1456" s="203" t="s">
        <v>17897</v>
      </c>
      <c r="Q1456" s="203" t="s">
        <v>17899</v>
      </c>
      <c r="R1456" s="84">
        <v>45583</v>
      </c>
      <c r="S1456" s="84">
        <v>45583</v>
      </c>
      <c r="T1456" s="84"/>
      <c r="U1456" s="84"/>
      <c r="V1456" s="84"/>
      <c r="W1456" s="203" t="s">
        <v>9457</v>
      </c>
    </row>
    <row r="1457" spans="1:23" x14ac:dyDescent="0.3">
      <c r="A1457" s="203" t="s">
        <v>1572</v>
      </c>
      <c r="B1457" s="203" t="s">
        <v>1246</v>
      </c>
      <c r="C1457" s="203" t="s">
        <v>17900</v>
      </c>
      <c r="D1457" s="203" t="s">
        <v>17901</v>
      </c>
      <c r="E1457" s="203" t="s">
        <v>17902</v>
      </c>
      <c r="F1457" s="203" t="s">
        <v>9451</v>
      </c>
      <c r="G1457" s="203" t="s">
        <v>17902</v>
      </c>
      <c r="H1457" s="203" t="s">
        <v>17903</v>
      </c>
      <c r="I1457" s="203" t="s">
        <v>9453</v>
      </c>
      <c r="J1457" s="203" t="s">
        <v>17904</v>
      </c>
      <c r="K1457" s="84">
        <v>45918</v>
      </c>
      <c r="L1457" s="84">
        <v>45918</v>
      </c>
      <c r="M1457" s="84">
        <v>45978</v>
      </c>
      <c r="N1457" s="203" t="s">
        <v>17905</v>
      </c>
      <c r="O1457" s="86">
        <v>5000000</v>
      </c>
      <c r="P1457" s="203" t="s">
        <v>17906</v>
      </c>
      <c r="Q1457" s="203" t="s">
        <v>17904</v>
      </c>
      <c r="R1457" s="84">
        <v>45918</v>
      </c>
      <c r="S1457" s="84">
        <v>45918</v>
      </c>
      <c r="T1457" s="84"/>
      <c r="U1457" s="84"/>
      <c r="V1457" s="84"/>
      <c r="W1457" s="203" t="s">
        <v>9457</v>
      </c>
    </row>
    <row r="1458" spans="1:23" x14ac:dyDescent="0.3">
      <c r="A1458" s="203" t="s">
        <v>1505</v>
      </c>
      <c r="B1458" s="203" t="s">
        <v>1246</v>
      </c>
      <c r="C1458" s="203" t="s">
        <v>17907</v>
      </c>
      <c r="D1458" s="203" t="s">
        <v>17908</v>
      </c>
      <c r="E1458" s="203" t="s">
        <v>17909</v>
      </c>
      <c r="F1458" s="203" t="s">
        <v>9451</v>
      </c>
      <c r="G1458" s="203" t="s">
        <v>17909</v>
      </c>
      <c r="H1458" s="203" t="s">
        <v>17910</v>
      </c>
      <c r="I1458" s="203" t="s">
        <v>9462</v>
      </c>
      <c r="J1458" s="203" t="s">
        <v>17911</v>
      </c>
      <c r="K1458" s="84">
        <v>45736</v>
      </c>
      <c r="L1458" s="84">
        <v>45736</v>
      </c>
      <c r="M1458" s="84">
        <v>46010</v>
      </c>
      <c r="N1458" s="203" t="s">
        <v>17912</v>
      </c>
      <c r="O1458" s="86">
        <v>35877573</v>
      </c>
      <c r="P1458" s="203" t="s">
        <v>17913</v>
      </c>
      <c r="Q1458" s="203" t="s">
        <v>17911</v>
      </c>
      <c r="R1458" s="84">
        <v>45735</v>
      </c>
      <c r="S1458" s="84">
        <v>45735</v>
      </c>
      <c r="T1458" s="84"/>
      <c r="U1458" s="84"/>
      <c r="V1458" s="84"/>
      <c r="W1458" s="203" t="s">
        <v>9457</v>
      </c>
    </row>
    <row r="1459" spans="1:23" x14ac:dyDescent="0.3">
      <c r="A1459" s="203" t="s">
        <v>2940</v>
      </c>
      <c r="B1459" s="203" t="s">
        <v>1245</v>
      </c>
      <c r="C1459" s="203" t="s">
        <v>17914</v>
      </c>
      <c r="D1459" s="203" t="s">
        <v>17915</v>
      </c>
      <c r="E1459" s="203" t="s">
        <v>17916</v>
      </c>
      <c r="F1459" s="203" t="s">
        <v>9451</v>
      </c>
      <c r="G1459" s="203" t="s">
        <v>17916</v>
      </c>
      <c r="H1459" s="203" t="s">
        <v>17917</v>
      </c>
      <c r="I1459" s="203" t="s">
        <v>9462</v>
      </c>
      <c r="J1459" s="203" t="s">
        <v>17918</v>
      </c>
      <c r="K1459" s="84">
        <v>45580</v>
      </c>
      <c r="L1459" s="84">
        <v>45581</v>
      </c>
      <c r="M1459" s="84">
        <v>45657</v>
      </c>
      <c r="N1459" s="203" t="s">
        <v>12625</v>
      </c>
      <c r="O1459" s="86">
        <v>6135662</v>
      </c>
      <c r="P1459" s="203" t="s">
        <v>17919</v>
      </c>
      <c r="Q1459" s="203" t="s">
        <v>17918</v>
      </c>
      <c r="R1459" s="84">
        <v>45580</v>
      </c>
      <c r="S1459" s="84">
        <v>45580</v>
      </c>
      <c r="T1459" s="84"/>
      <c r="U1459" s="84"/>
      <c r="V1459" s="84"/>
      <c r="W1459" s="203" t="s">
        <v>9457</v>
      </c>
    </row>
    <row r="1460" spans="1:23" x14ac:dyDescent="0.3">
      <c r="A1460" s="203" t="s">
        <v>1572</v>
      </c>
      <c r="B1460" s="203" t="s">
        <v>1246</v>
      </c>
      <c r="C1460" s="203" t="s">
        <v>17920</v>
      </c>
      <c r="D1460" s="203" t="s">
        <v>17921</v>
      </c>
      <c r="E1460" s="203" t="s">
        <v>17922</v>
      </c>
      <c r="F1460" s="203" t="s">
        <v>9451</v>
      </c>
      <c r="G1460" s="203" t="s">
        <v>17922</v>
      </c>
      <c r="H1460" s="203" t="s">
        <v>17923</v>
      </c>
      <c r="I1460" s="203" t="s">
        <v>9453</v>
      </c>
      <c r="J1460" s="203" t="s">
        <v>17924</v>
      </c>
      <c r="K1460" s="84">
        <v>45961</v>
      </c>
      <c r="L1460" s="84">
        <v>45961</v>
      </c>
      <c r="M1460" s="84">
        <v>46021</v>
      </c>
      <c r="N1460" s="203" t="s">
        <v>17925</v>
      </c>
      <c r="O1460" s="86">
        <v>5600000</v>
      </c>
      <c r="P1460" s="203" t="s">
        <v>17926</v>
      </c>
      <c r="Q1460" s="203" t="s">
        <v>17924</v>
      </c>
      <c r="R1460" s="84">
        <v>45960</v>
      </c>
      <c r="S1460" s="84">
        <v>45960</v>
      </c>
      <c r="T1460" s="84"/>
      <c r="U1460" s="84"/>
      <c r="V1460" s="84"/>
      <c r="W1460" s="203" t="s">
        <v>9457</v>
      </c>
    </row>
    <row r="1461" spans="1:23" x14ac:dyDescent="0.3">
      <c r="A1461" s="203" t="s">
        <v>1572</v>
      </c>
      <c r="B1461" s="203" t="s">
        <v>1246</v>
      </c>
      <c r="C1461" s="203" t="s">
        <v>17927</v>
      </c>
      <c r="D1461" s="203" t="s">
        <v>17928</v>
      </c>
      <c r="E1461" s="203" t="s">
        <v>17929</v>
      </c>
      <c r="F1461" s="203" t="s">
        <v>9451</v>
      </c>
      <c r="G1461" s="203" t="s">
        <v>17929</v>
      </c>
      <c r="H1461" s="203" t="s">
        <v>17930</v>
      </c>
      <c r="I1461" s="203" t="s">
        <v>9453</v>
      </c>
      <c r="J1461" s="203" t="s">
        <v>17931</v>
      </c>
      <c r="K1461" s="84">
        <v>45918</v>
      </c>
      <c r="L1461" s="84">
        <v>45919</v>
      </c>
      <c r="M1461" s="84">
        <v>45979</v>
      </c>
      <c r="N1461" s="203" t="s">
        <v>17932</v>
      </c>
      <c r="O1461" s="86">
        <v>7600000</v>
      </c>
      <c r="P1461" s="203" t="s">
        <v>17933</v>
      </c>
      <c r="Q1461" s="203" t="s">
        <v>17931</v>
      </c>
      <c r="R1461" s="84">
        <v>45917</v>
      </c>
      <c r="S1461" s="84">
        <v>45917</v>
      </c>
      <c r="T1461" s="84"/>
      <c r="U1461" s="84"/>
      <c r="V1461" s="84"/>
      <c r="W1461" s="203" t="s">
        <v>9457</v>
      </c>
    </row>
    <row r="1462" spans="1:23" x14ac:dyDescent="0.3">
      <c r="A1462" s="203" t="s">
        <v>2940</v>
      </c>
      <c r="B1462" s="203" t="s">
        <v>1245</v>
      </c>
      <c r="C1462" s="203" t="s">
        <v>17934</v>
      </c>
      <c r="D1462" s="203" t="s">
        <v>17935</v>
      </c>
      <c r="E1462" s="203" t="s">
        <v>17936</v>
      </c>
      <c r="F1462" s="203" t="s">
        <v>9451</v>
      </c>
      <c r="G1462" s="203" t="s">
        <v>17936</v>
      </c>
      <c r="H1462" s="203" t="s">
        <v>17937</v>
      </c>
      <c r="I1462" s="203" t="s">
        <v>9462</v>
      </c>
      <c r="J1462" s="203" t="s">
        <v>17938</v>
      </c>
      <c r="K1462" s="84">
        <v>45595</v>
      </c>
      <c r="L1462" s="84">
        <v>45596</v>
      </c>
      <c r="M1462" s="84">
        <v>45656</v>
      </c>
      <c r="N1462" s="203" t="s">
        <v>17939</v>
      </c>
      <c r="O1462" s="86">
        <v>4908530</v>
      </c>
      <c r="P1462" s="203" t="s">
        <v>17940</v>
      </c>
      <c r="Q1462" s="203" t="s">
        <v>17938</v>
      </c>
      <c r="R1462" s="84">
        <v>45594</v>
      </c>
      <c r="S1462" s="84">
        <v>45594</v>
      </c>
      <c r="T1462" s="84"/>
      <c r="U1462" s="84"/>
      <c r="V1462" s="84"/>
      <c r="W1462" s="203" t="s">
        <v>9457</v>
      </c>
    </row>
    <row r="1463" spans="1:23" x14ac:dyDescent="0.3">
      <c r="A1463" s="203" t="s">
        <v>1467</v>
      </c>
      <c r="B1463" s="203" t="s">
        <v>1247</v>
      </c>
      <c r="C1463" s="203" t="s">
        <v>17941</v>
      </c>
      <c r="D1463" s="203" t="s">
        <v>17942</v>
      </c>
      <c r="E1463" s="203" t="s">
        <v>17943</v>
      </c>
      <c r="F1463" s="203" t="s">
        <v>9451</v>
      </c>
      <c r="G1463" s="203" t="s">
        <v>17943</v>
      </c>
      <c r="H1463" s="203" t="s">
        <v>17944</v>
      </c>
      <c r="I1463" s="203" t="s">
        <v>9453</v>
      </c>
      <c r="J1463" s="203" t="s">
        <v>17945</v>
      </c>
      <c r="K1463" s="84">
        <v>46238</v>
      </c>
      <c r="L1463" s="84">
        <v>46246</v>
      </c>
      <c r="M1463" s="84">
        <v>46387</v>
      </c>
      <c r="N1463" s="203" t="s">
        <v>11293</v>
      </c>
      <c r="O1463" s="86">
        <v>20751191</v>
      </c>
      <c r="P1463" s="203" t="s">
        <v>17946</v>
      </c>
      <c r="Q1463" s="203" t="s">
        <v>17945</v>
      </c>
      <c r="R1463" s="84">
        <v>46238</v>
      </c>
      <c r="S1463" s="84">
        <v>46238</v>
      </c>
      <c r="T1463" s="84"/>
      <c r="U1463" s="84"/>
      <c r="V1463" s="84"/>
      <c r="W1463" s="203" t="s">
        <v>9457</v>
      </c>
    </row>
    <row r="1464" spans="1:23" x14ac:dyDescent="0.3">
      <c r="A1464" s="203" t="s">
        <v>1447</v>
      </c>
      <c r="B1464" s="203" t="s">
        <v>1246</v>
      </c>
      <c r="C1464" s="203" t="s">
        <v>17947</v>
      </c>
      <c r="D1464" s="203" t="s">
        <v>17948</v>
      </c>
      <c r="E1464" s="203" t="s">
        <v>17949</v>
      </c>
      <c r="F1464" s="203" t="s">
        <v>9451</v>
      </c>
      <c r="G1464" s="203" t="s">
        <v>17949</v>
      </c>
      <c r="H1464" s="203" t="s">
        <v>17950</v>
      </c>
      <c r="I1464" s="203" t="s">
        <v>9453</v>
      </c>
      <c r="J1464" s="203" t="s">
        <v>17951</v>
      </c>
      <c r="K1464" s="84">
        <v>45926</v>
      </c>
      <c r="L1464" s="84">
        <v>45926</v>
      </c>
      <c r="M1464" s="84">
        <v>45970</v>
      </c>
      <c r="N1464" s="203" t="s">
        <v>17952</v>
      </c>
      <c r="O1464" s="86">
        <v>4266117</v>
      </c>
      <c r="P1464" s="203" t="s">
        <v>17953</v>
      </c>
      <c r="Q1464" s="203" t="s">
        <v>17951</v>
      </c>
      <c r="R1464" s="84">
        <v>45926</v>
      </c>
      <c r="S1464" s="84">
        <v>45926</v>
      </c>
      <c r="T1464" s="84"/>
      <c r="U1464" s="84"/>
      <c r="V1464" s="84"/>
      <c r="W1464" s="203" t="s">
        <v>9457</v>
      </c>
    </row>
    <row r="1465" spans="1:23" x14ac:dyDescent="0.3">
      <c r="A1465" s="203" t="s">
        <v>1665</v>
      </c>
      <c r="B1465" s="203" t="s">
        <v>1247</v>
      </c>
      <c r="C1465" s="203" t="s">
        <v>17954</v>
      </c>
      <c r="D1465" s="203" t="s">
        <v>17955</v>
      </c>
      <c r="E1465" s="203" t="s">
        <v>17956</v>
      </c>
      <c r="F1465" s="203" t="s">
        <v>9451</v>
      </c>
      <c r="G1465" s="203" t="s">
        <v>17956</v>
      </c>
      <c r="H1465" s="203" t="s">
        <v>17957</v>
      </c>
      <c r="I1465" s="203" t="s">
        <v>9453</v>
      </c>
      <c r="J1465" s="203" t="s">
        <v>17958</v>
      </c>
      <c r="K1465" s="84">
        <v>46048</v>
      </c>
      <c r="L1465" s="84">
        <v>46048</v>
      </c>
      <c r="M1465" s="84">
        <v>46137</v>
      </c>
      <c r="N1465" s="203" t="s">
        <v>17959</v>
      </c>
      <c r="O1465" s="86">
        <v>15000000</v>
      </c>
      <c r="P1465" s="203" t="s">
        <v>17960</v>
      </c>
      <c r="Q1465" s="203" t="s">
        <v>17958</v>
      </c>
      <c r="R1465" s="84">
        <v>46046</v>
      </c>
      <c r="S1465" s="84">
        <v>46046</v>
      </c>
      <c r="T1465" s="84"/>
      <c r="U1465" s="84"/>
      <c r="V1465" s="84"/>
      <c r="W1465" s="203" t="s">
        <v>9457</v>
      </c>
    </row>
    <row r="1466" spans="1:23" x14ac:dyDescent="0.3">
      <c r="A1466" s="203" t="s">
        <v>1476</v>
      </c>
      <c r="B1466" s="203" t="s">
        <v>1246</v>
      </c>
      <c r="C1466" s="203" t="s">
        <v>17961</v>
      </c>
      <c r="D1466" s="203" t="s">
        <v>17962</v>
      </c>
      <c r="E1466" s="203" t="s">
        <v>17963</v>
      </c>
      <c r="F1466" s="203" t="s">
        <v>9451</v>
      </c>
      <c r="G1466" s="203" t="s">
        <v>17963</v>
      </c>
      <c r="H1466" s="203" t="s">
        <v>17964</v>
      </c>
      <c r="I1466" s="203" t="s">
        <v>9462</v>
      </c>
      <c r="J1466" s="203" t="s">
        <v>17965</v>
      </c>
      <c r="K1466" s="84">
        <v>45901</v>
      </c>
      <c r="L1466" s="84">
        <v>45901</v>
      </c>
      <c r="M1466" s="84">
        <v>46022</v>
      </c>
      <c r="N1466" s="203" t="s">
        <v>17966</v>
      </c>
      <c r="O1466" s="86">
        <v>12365452</v>
      </c>
      <c r="P1466" s="203" t="s">
        <v>17967</v>
      </c>
      <c r="Q1466" s="203" t="s">
        <v>17965</v>
      </c>
      <c r="R1466" s="84">
        <v>45901</v>
      </c>
      <c r="S1466" s="84">
        <v>45901</v>
      </c>
      <c r="T1466" s="84"/>
      <c r="U1466" s="84"/>
      <c r="V1466" s="84"/>
      <c r="W1466" s="203" t="s">
        <v>9457</v>
      </c>
    </row>
    <row r="1467" spans="1:23" x14ac:dyDescent="0.3">
      <c r="A1467" s="203" t="s">
        <v>1572</v>
      </c>
      <c r="B1467" s="203" t="s">
        <v>1246</v>
      </c>
      <c r="C1467" s="203" t="s">
        <v>17968</v>
      </c>
      <c r="D1467" s="203" t="s">
        <v>17969</v>
      </c>
      <c r="E1467" s="203" t="s">
        <v>17970</v>
      </c>
      <c r="F1467" s="203" t="s">
        <v>9451</v>
      </c>
      <c r="G1467" s="203" t="s">
        <v>17970</v>
      </c>
      <c r="H1467" s="203" t="s">
        <v>17971</v>
      </c>
      <c r="I1467" s="203" t="s">
        <v>9453</v>
      </c>
      <c r="J1467" s="203" t="s">
        <v>13176</v>
      </c>
      <c r="K1467" s="84">
        <v>45916</v>
      </c>
      <c r="L1467" s="84">
        <v>45916</v>
      </c>
      <c r="M1467" s="84">
        <v>46006</v>
      </c>
      <c r="N1467" s="203" t="s">
        <v>13177</v>
      </c>
      <c r="O1467" s="86">
        <v>9000000</v>
      </c>
      <c r="P1467" s="203" t="s">
        <v>17972</v>
      </c>
      <c r="Q1467" s="203" t="s">
        <v>13176</v>
      </c>
      <c r="R1467" s="84">
        <v>45915</v>
      </c>
      <c r="S1467" s="84">
        <v>45915</v>
      </c>
      <c r="T1467" s="84"/>
      <c r="U1467" s="84"/>
      <c r="V1467" s="84"/>
      <c r="W1467" s="203" t="s">
        <v>9457</v>
      </c>
    </row>
    <row r="1468" spans="1:23" x14ac:dyDescent="0.3">
      <c r="A1468" s="203" t="s">
        <v>5454</v>
      </c>
      <c r="B1468" s="203" t="s">
        <v>1245</v>
      </c>
      <c r="C1468" s="203" t="s">
        <v>17973</v>
      </c>
      <c r="D1468" s="203" t="s">
        <v>17974</v>
      </c>
      <c r="E1468" s="203" t="s">
        <v>17975</v>
      </c>
      <c r="F1468" s="203" t="s">
        <v>9451</v>
      </c>
      <c r="G1468" s="203" t="s">
        <v>17975</v>
      </c>
      <c r="H1468" s="203" t="s">
        <v>17976</v>
      </c>
      <c r="I1468" s="203" t="s">
        <v>9453</v>
      </c>
      <c r="J1468" s="203" t="s">
        <v>14294</v>
      </c>
      <c r="K1468" s="84">
        <v>45534</v>
      </c>
      <c r="L1468" s="84">
        <v>45534</v>
      </c>
      <c r="M1468" s="84">
        <v>45625</v>
      </c>
      <c r="N1468" s="203" t="s">
        <v>17977</v>
      </c>
      <c r="O1468" s="86">
        <v>12000000</v>
      </c>
      <c r="P1468" s="203" t="s">
        <v>17978</v>
      </c>
      <c r="Q1468" s="203" t="s">
        <v>14294</v>
      </c>
      <c r="R1468" s="84">
        <v>45534</v>
      </c>
      <c r="S1468" s="84">
        <v>45534</v>
      </c>
      <c r="T1468" s="84"/>
      <c r="U1468" s="84"/>
      <c r="V1468" s="84"/>
      <c r="W1468" s="203" t="s">
        <v>9457</v>
      </c>
    </row>
    <row r="1469" spans="1:23" x14ac:dyDescent="0.3">
      <c r="A1469" s="203" t="s">
        <v>1665</v>
      </c>
      <c r="B1469" s="203" t="s">
        <v>1247</v>
      </c>
      <c r="C1469" s="203" t="s">
        <v>17979</v>
      </c>
      <c r="D1469" s="203" t="s">
        <v>17980</v>
      </c>
      <c r="E1469" s="203" t="s">
        <v>17981</v>
      </c>
      <c r="F1469" s="203" t="s">
        <v>9451</v>
      </c>
      <c r="G1469" s="203" t="s">
        <v>17981</v>
      </c>
      <c r="H1469" s="203" t="s">
        <v>17982</v>
      </c>
      <c r="I1469" s="203" t="s">
        <v>9504</v>
      </c>
      <c r="J1469" s="203" t="s">
        <v>17983</v>
      </c>
      <c r="K1469" s="84">
        <v>46048</v>
      </c>
      <c r="L1469" s="84">
        <v>46049</v>
      </c>
      <c r="M1469" s="84">
        <v>46168</v>
      </c>
      <c r="N1469" s="203" t="s">
        <v>12790</v>
      </c>
      <c r="O1469" s="86">
        <v>20000000</v>
      </c>
      <c r="P1469" s="203" t="s">
        <v>17984</v>
      </c>
      <c r="Q1469" s="203" t="s">
        <v>17983</v>
      </c>
      <c r="R1469" s="84">
        <v>46048</v>
      </c>
      <c r="S1469" s="84">
        <v>46048</v>
      </c>
      <c r="T1469" s="84"/>
      <c r="U1469" s="84"/>
      <c r="V1469" s="84"/>
      <c r="W1469" s="203" t="s">
        <v>9457</v>
      </c>
    </row>
    <row r="1470" spans="1:23" x14ac:dyDescent="0.3">
      <c r="A1470" s="203" t="s">
        <v>3328</v>
      </c>
      <c r="B1470" s="203" t="s">
        <v>2948</v>
      </c>
      <c r="C1470" s="203" t="s">
        <v>17985</v>
      </c>
      <c r="D1470" s="203" t="s">
        <v>9471</v>
      </c>
      <c r="E1470" s="203" t="s">
        <v>17986</v>
      </c>
      <c r="F1470" s="203" t="s">
        <v>9451</v>
      </c>
      <c r="G1470" s="203"/>
      <c r="H1470" s="203"/>
      <c r="I1470" s="203"/>
      <c r="J1470" s="203"/>
      <c r="K1470" s="84"/>
      <c r="L1470" s="84"/>
      <c r="M1470" s="84"/>
      <c r="N1470" s="203"/>
      <c r="O1470" s="86"/>
      <c r="P1470" s="203"/>
      <c r="Q1470" s="203"/>
      <c r="R1470" s="84"/>
      <c r="S1470" s="84"/>
      <c r="T1470" s="84">
        <v>45002</v>
      </c>
      <c r="U1470" s="84">
        <v>45029</v>
      </c>
      <c r="V1470" s="84"/>
      <c r="W1470" s="203" t="s">
        <v>9469</v>
      </c>
    </row>
    <row r="1471" spans="1:23" x14ac:dyDescent="0.3">
      <c r="A1471" s="203" t="s">
        <v>1564</v>
      </c>
      <c r="B1471" s="203" t="s">
        <v>1247</v>
      </c>
      <c r="C1471" s="203" t="s">
        <v>17987</v>
      </c>
      <c r="D1471" s="203" t="s">
        <v>17988</v>
      </c>
      <c r="E1471" s="203" t="s">
        <v>17989</v>
      </c>
      <c r="F1471" s="203" t="s">
        <v>9451</v>
      </c>
      <c r="G1471" s="203" t="s">
        <v>17989</v>
      </c>
      <c r="H1471" s="203" t="s">
        <v>17990</v>
      </c>
      <c r="I1471" s="203" t="s">
        <v>9453</v>
      </c>
      <c r="J1471" s="203" t="s">
        <v>17991</v>
      </c>
      <c r="K1471" s="84">
        <v>46051</v>
      </c>
      <c r="L1471" s="84">
        <v>46053</v>
      </c>
      <c r="M1471" s="84">
        <v>46325</v>
      </c>
      <c r="N1471" s="203" t="s">
        <v>17992</v>
      </c>
      <c r="O1471" s="86">
        <v>33740982</v>
      </c>
      <c r="P1471" s="203" t="s">
        <v>17993</v>
      </c>
      <c r="Q1471" s="203" t="s">
        <v>17994</v>
      </c>
      <c r="R1471" s="84">
        <v>46050</v>
      </c>
      <c r="S1471" s="84">
        <v>46050</v>
      </c>
      <c r="T1471" s="84"/>
      <c r="U1471" s="84"/>
      <c r="V1471" s="84"/>
      <c r="W1471" s="203" t="s">
        <v>9457</v>
      </c>
    </row>
    <row r="1472" spans="1:23" x14ac:dyDescent="0.3">
      <c r="A1472" s="203" t="s">
        <v>1730</v>
      </c>
      <c r="B1472" s="203" t="s">
        <v>1246</v>
      </c>
      <c r="C1472" s="203" t="s">
        <v>17995</v>
      </c>
      <c r="D1472" s="203" t="s">
        <v>17996</v>
      </c>
      <c r="E1472" s="203" t="s">
        <v>17997</v>
      </c>
      <c r="F1472" s="203" t="s">
        <v>9451</v>
      </c>
      <c r="G1472" s="203" t="s">
        <v>17997</v>
      </c>
      <c r="H1472" s="203" t="s">
        <v>17998</v>
      </c>
      <c r="I1472" s="203" t="s">
        <v>9453</v>
      </c>
      <c r="J1472" s="203" t="s">
        <v>17999</v>
      </c>
      <c r="K1472" s="84">
        <v>45804</v>
      </c>
      <c r="L1472" s="84">
        <v>45805</v>
      </c>
      <c r="M1472" s="84">
        <v>45927</v>
      </c>
      <c r="N1472" s="203" t="s">
        <v>13508</v>
      </c>
      <c r="O1472" s="86">
        <v>19600000</v>
      </c>
      <c r="P1472" s="203" t="s">
        <v>18000</v>
      </c>
      <c r="Q1472" s="203" t="s">
        <v>17999</v>
      </c>
      <c r="R1472" s="84">
        <v>45800</v>
      </c>
      <c r="S1472" s="84">
        <v>45800</v>
      </c>
      <c r="T1472" s="84"/>
      <c r="U1472" s="84"/>
      <c r="V1472" s="84"/>
      <c r="W1472" s="203" t="s">
        <v>9457</v>
      </c>
    </row>
    <row r="1473" spans="1:23" x14ac:dyDescent="0.3">
      <c r="A1473" s="203" t="s">
        <v>1546</v>
      </c>
      <c r="B1473" s="203" t="s">
        <v>1246</v>
      </c>
      <c r="C1473" s="203" t="s">
        <v>18001</v>
      </c>
      <c r="D1473" s="203" t="s">
        <v>18002</v>
      </c>
      <c r="E1473" s="203" t="s">
        <v>18003</v>
      </c>
      <c r="F1473" s="203" t="s">
        <v>9451</v>
      </c>
      <c r="G1473" s="203" t="s">
        <v>18003</v>
      </c>
      <c r="H1473" s="203" t="s">
        <v>18004</v>
      </c>
      <c r="I1473" s="203" t="s">
        <v>9453</v>
      </c>
      <c r="J1473" s="203" t="s">
        <v>18005</v>
      </c>
      <c r="K1473" s="84">
        <v>45961</v>
      </c>
      <c r="L1473" s="84">
        <v>45961</v>
      </c>
      <c r="M1473" s="84">
        <v>46021</v>
      </c>
      <c r="N1473" s="203" t="s">
        <v>13858</v>
      </c>
      <c r="O1473" s="86">
        <v>7400000</v>
      </c>
      <c r="P1473" s="203" t="s">
        <v>18006</v>
      </c>
      <c r="Q1473" s="203" t="s">
        <v>18005</v>
      </c>
      <c r="R1473" s="84">
        <v>45960</v>
      </c>
      <c r="S1473" s="84">
        <v>45960</v>
      </c>
      <c r="T1473" s="84"/>
      <c r="U1473" s="84"/>
      <c r="V1473" s="84"/>
      <c r="W1473" s="203" t="s">
        <v>9457</v>
      </c>
    </row>
    <row r="1474" spans="1:23" x14ac:dyDescent="0.3">
      <c r="A1474" s="203" t="s">
        <v>2935</v>
      </c>
      <c r="B1474" s="203" t="s">
        <v>1245</v>
      </c>
      <c r="C1474" s="203" t="s">
        <v>18007</v>
      </c>
      <c r="D1474" s="203" t="s">
        <v>18008</v>
      </c>
      <c r="E1474" s="203" t="s">
        <v>18009</v>
      </c>
      <c r="F1474" s="203" t="s">
        <v>9451</v>
      </c>
      <c r="G1474" s="203" t="s">
        <v>18009</v>
      </c>
      <c r="H1474" s="203" t="s">
        <v>18010</v>
      </c>
      <c r="I1474" s="203" t="s">
        <v>9462</v>
      </c>
      <c r="J1474" s="203" t="s">
        <v>18011</v>
      </c>
      <c r="K1474" s="84">
        <v>45400</v>
      </c>
      <c r="L1474" s="84">
        <v>45401</v>
      </c>
      <c r="M1474" s="84">
        <v>45583</v>
      </c>
      <c r="N1474" s="203" t="s">
        <v>17939</v>
      </c>
      <c r="O1474" s="86">
        <v>11890566</v>
      </c>
      <c r="P1474" s="203" t="s">
        <v>18012</v>
      </c>
      <c r="Q1474" s="203" t="s">
        <v>18013</v>
      </c>
      <c r="R1474" s="84">
        <v>45399</v>
      </c>
      <c r="S1474" s="84">
        <v>45399</v>
      </c>
      <c r="T1474" s="84"/>
      <c r="U1474" s="84"/>
      <c r="V1474" s="84"/>
      <c r="W1474" s="203" t="s">
        <v>9457</v>
      </c>
    </row>
    <row r="1475" spans="1:23" x14ac:dyDescent="0.3">
      <c r="A1475" s="203" t="s">
        <v>1476</v>
      </c>
      <c r="B1475" s="203" t="s">
        <v>1246</v>
      </c>
      <c r="C1475" s="203" t="s">
        <v>18014</v>
      </c>
      <c r="D1475" s="203" t="s">
        <v>18015</v>
      </c>
      <c r="E1475" s="203" t="s">
        <v>18016</v>
      </c>
      <c r="F1475" s="203" t="s">
        <v>9451</v>
      </c>
      <c r="G1475" s="203" t="s">
        <v>18016</v>
      </c>
      <c r="H1475" s="203" t="s">
        <v>18017</v>
      </c>
      <c r="I1475" s="203" t="s">
        <v>9462</v>
      </c>
      <c r="J1475" s="203" t="s">
        <v>18018</v>
      </c>
      <c r="K1475" s="84">
        <v>45700</v>
      </c>
      <c r="L1475" s="84">
        <v>45701</v>
      </c>
      <c r="M1475" s="84">
        <v>45883</v>
      </c>
      <c r="N1475" s="203" t="s">
        <v>14869</v>
      </c>
      <c r="O1475" s="86">
        <v>23918382</v>
      </c>
      <c r="P1475" s="203" t="s">
        <v>18019</v>
      </c>
      <c r="Q1475" s="203" t="s">
        <v>18018</v>
      </c>
      <c r="R1475" s="84">
        <v>45700</v>
      </c>
      <c r="S1475" s="84">
        <v>45700</v>
      </c>
      <c r="T1475" s="84"/>
      <c r="U1475" s="84"/>
      <c r="V1475" s="84"/>
      <c r="W1475" s="203" t="s">
        <v>9457</v>
      </c>
    </row>
    <row r="1476" spans="1:23" x14ac:dyDescent="0.3">
      <c r="A1476" s="203" t="s">
        <v>3366</v>
      </c>
      <c r="B1476" s="203" t="s">
        <v>1247</v>
      </c>
      <c r="C1476" s="203" t="s">
        <v>34034</v>
      </c>
      <c r="D1476" s="203" t="s">
        <v>34035</v>
      </c>
      <c r="E1476" s="203" t="s">
        <v>34036</v>
      </c>
      <c r="F1476" s="203" t="s">
        <v>9451</v>
      </c>
      <c r="G1476" s="203" t="s">
        <v>34036</v>
      </c>
      <c r="H1476" s="203" t="s">
        <v>34037</v>
      </c>
      <c r="I1476" s="203" t="s">
        <v>9482</v>
      </c>
      <c r="J1476" s="203" t="s">
        <v>33834</v>
      </c>
      <c r="K1476" s="84">
        <v>46248</v>
      </c>
      <c r="L1476" s="84"/>
      <c r="M1476" s="84">
        <v>46354</v>
      </c>
      <c r="N1476" s="203" t="s">
        <v>21926</v>
      </c>
      <c r="O1476" s="86">
        <v>18889097</v>
      </c>
      <c r="P1476" s="203" t="s">
        <v>34038</v>
      </c>
      <c r="Q1476" s="203" t="s">
        <v>33834</v>
      </c>
      <c r="R1476" s="84">
        <v>46247</v>
      </c>
      <c r="S1476" s="84">
        <v>46247</v>
      </c>
      <c r="T1476" s="84"/>
      <c r="U1476" s="84"/>
      <c r="V1476" s="84"/>
      <c r="W1476" s="203" t="s">
        <v>9457</v>
      </c>
    </row>
    <row r="1477" spans="1:23" x14ac:dyDescent="0.3">
      <c r="A1477" s="203" t="s">
        <v>5217</v>
      </c>
      <c r="B1477" s="203" t="s">
        <v>1245</v>
      </c>
      <c r="C1477" s="203" t="s">
        <v>18020</v>
      </c>
      <c r="D1477" s="203" t="s">
        <v>18021</v>
      </c>
      <c r="E1477" s="203" t="s">
        <v>18022</v>
      </c>
      <c r="F1477" s="203" t="s">
        <v>9451</v>
      </c>
      <c r="G1477" s="203" t="s">
        <v>18022</v>
      </c>
      <c r="H1477" s="203" t="s">
        <v>18023</v>
      </c>
      <c r="I1477" s="203" t="s">
        <v>9462</v>
      </c>
      <c r="J1477" s="203" t="s">
        <v>12878</v>
      </c>
      <c r="K1477" s="84">
        <v>45420</v>
      </c>
      <c r="L1477" s="84">
        <v>45421</v>
      </c>
      <c r="M1477" s="84">
        <v>45604</v>
      </c>
      <c r="N1477" s="203" t="s">
        <v>18024</v>
      </c>
      <c r="O1477" s="86">
        <v>12622590</v>
      </c>
      <c r="P1477" s="203" t="s">
        <v>18025</v>
      </c>
      <c r="Q1477" s="203" t="s">
        <v>18026</v>
      </c>
      <c r="R1477" s="84">
        <v>45416</v>
      </c>
      <c r="S1477" s="84">
        <v>45416</v>
      </c>
      <c r="T1477" s="84"/>
      <c r="U1477" s="84"/>
      <c r="V1477" s="84"/>
      <c r="W1477" s="203" t="s">
        <v>9457</v>
      </c>
    </row>
    <row r="1478" spans="1:23" x14ac:dyDescent="0.3">
      <c r="A1478" s="203" t="s">
        <v>1605</v>
      </c>
      <c r="B1478" s="203" t="s">
        <v>1247</v>
      </c>
      <c r="C1478" s="203" t="s">
        <v>18027</v>
      </c>
      <c r="D1478" s="203" t="s">
        <v>18028</v>
      </c>
      <c r="E1478" s="203" t="s">
        <v>18029</v>
      </c>
      <c r="F1478" s="203" t="s">
        <v>9451</v>
      </c>
      <c r="G1478" s="203" t="s">
        <v>18029</v>
      </c>
      <c r="H1478" s="203" t="s">
        <v>18030</v>
      </c>
      <c r="I1478" s="203" t="s">
        <v>9453</v>
      </c>
      <c r="J1478" s="203" t="s">
        <v>18031</v>
      </c>
      <c r="K1478" s="84">
        <v>46047</v>
      </c>
      <c r="L1478" s="84">
        <v>46048</v>
      </c>
      <c r="M1478" s="84">
        <v>46228</v>
      </c>
      <c r="N1478" s="203" t="s">
        <v>16122</v>
      </c>
      <c r="O1478" s="86">
        <v>25760100</v>
      </c>
      <c r="P1478" s="203" t="s">
        <v>18032</v>
      </c>
      <c r="Q1478" s="203" t="s">
        <v>18031</v>
      </c>
      <c r="R1478" s="84">
        <v>46046</v>
      </c>
      <c r="S1478" s="84">
        <v>46046</v>
      </c>
      <c r="T1478" s="84"/>
      <c r="U1478" s="84"/>
      <c r="V1478" s="84"/>
      <c r="W1478" s="203" t="s">
        <v>9457</v>
      </c>
    </row>
    <row r="1479" spans="1:23" x14ac:dyDescent="0.3">
      <c r="A1479" s="203" t="s">
        <v>4952</v>
      </c>
      <c r="B1479" s="203" t="s">
        <v>1245</v>
      </c>
      <c r="C1479" s="203" t="s">
        <v>18033</v>
      </c>
      <c r="D1479" s="203" t="s">
        <v>9471</v>
      </c>
      <c r="E1479" s="203" t="s">
        <v>18034</v>
      </c>
      <c r="F1479" s="203" t="s">
        <v>9451</v>
      </c>
      <c r="G1479" s="203"/>
      <c r="H1479" s="203"/>
      <c r="I1479" s="203"/>
      <c r="J1479" s="203"/>
      <c r="K1479" s="84"/>
      <c r="L1479" s="84"/>
      <c r="M1479" s="84"/>
      <c r="N1479" s="203"/>
      <c r="O1479" s="86"/>
      <c r="P1479" s="203"/>
      <c r="Q1479" s="203"/>
      <c r="R1479" s="84">
        <v>45546</v>
      </c>
      <c r="S1479" s="84">
        <v>45546</v>
      </c>
      <c r="T1479" s="84">
        <v>45553</v>
      </c>
      <c r="U1479" s="84">
        <v>45553</v>
      </c>
      <c r="V1479" s="84">
        <v>45553</v>
      </c>
      <c r="W1479" s="203" t="s">
        <v>9723</v>
      </c>
    </row>
    <row r="1480" spans="1:23" x14ac:dyDescent="0.3">
      <c r="A1480" s="203" t="s">
        <v>1605</v>
      </c>
      <c r="B1480" s="203" t="s">
        <v>1247</v>
      </c>
      <c r="C1480" s="203" t="s">
        <v>18035</v>
      </c>
      <c r="D1480" s="203" t="s">
        <v>18036</v>
      </c>
      <c r="E1480" s="203" t="s">
        <v>18037</v>
      </c>
      <c r="F1480" s="203" t="s">
        <v>9451</v>
      </c>
      <c r="G1480" s="203" t="s">
        <v>18037</v>
      </c>
      <c r="H1480" s="203" t="s">
        <v>18038</v>
      </c>
      <c r="I1480" s="203" t="s">
        <v>9453</v>
      </c>
      <c r="J1480" s="203" t="s">
        <v>18039</v>
      </c>
      <c r="K1480" s="84">
        <v>46040</v>
      </c>
      <c r="L1480" s="84">
        <v>46041</v>
      </c>
      <c r="M1480" s="84">
        <v>46221</v>
      </c>
      <c r="N1480" s="203" t="s">
        <v>10721</v>
      </c>
      <c r="O1480" s="86">
        <v>25760100</v>
      </c>
      <c r="P1480" s="203" t="s">
        <v>18040</v>
      </c>
      <c r="Q1480" s="203" t="s">
        <v>18039</v>
      </c>
      <c r="R1480" s="84">
        <v>46039</v>
      </c>
      <c r="S1480" s="84">
        <v>46039</v>
      </c>
      <c r="T1480" s="84"/>
      <c r="U1480" s="84"/>
      <c r="V1480" s="84"/>
      <c r="W1480" s="203" t="s">
        <v>9457</v>
      </c>
    </row>
    <row r="1481" spans="1:23" x14ac:dyDescent="0.3">
      <c r="A1481" s="203" t="s">
        <v>1474</v>
      </c>
      <c r="B1481" s="203" t="s">
        <v>1245</v>
      </c>
      <c r="C1481" s="203" t="s">
        <v>18041</v>
      </c>
      <c r="D1481" s="203" t="s">
        <v>9471</v>
      </c>
      <c r="E1481" s="203" t="s">
        <v>14187</v>
      </c>
      <c r="F1481" s="203" t="s">
        <v>9451</v>
      </c>
      <c r="G1481" s="203"/>
      <c r="H1481" s="203"/>
      <c r="I1481" s="203"/>
      <c r="J1481" s="203"/>
      <c r="K1481" s="84"/>
      <c r="L1481" s="84"/>
      <c r="M1481" s="84"/>
      <c r="N1481" s="203"/>
      <c r="O1481" s="86"/>
      <c r="P1481" s="203"/>
      <c r="Q1481" s="203"/>
      <c r="R1481" s="84">
        <v>45635</v>
      </c>
      <c r="S1481" s="84">
        <v>45635</v>
      </c>
      <c r="T1481" s="84">
        <v>45649</v>
      </c>
      <c r="U1481" s="84">
        <v>45649</v>
      </c>
      <c r="V1481" s="84">
        <v>45649</v>
      </c>
      <c r="W1481" s="203" t="s">
        <v>9723</v>
      </c>
    </row>
    <row r="1482" spans="1:23" x14ac:dyDescent="0.3">
      <c r="A1482" s="203" t="s">
        <v>2587</v>
      </c>
      <c r="B1482" s="203" t="s">
        <v>1247</v>
      </c>
      <c r="C1482" s="203" t="s">
        <v>18042</v>
      </c>
      <c r="D1482" s="203" t="s">
        <v>18043</v>
      </c>
      <c r="E1482" s="203" t="s">
        <v>18044</v>
      </c>
      <c r="F1482" s="203" t="s">
        <v>9451</v>
      </c>
      <c r="G1482" s="203" t="s">
        <v>18044</v>
      </c>
      <c r="H1482" s="203" t="s">
        <v>18045</v>
      </c>
      <c r="I1482" s="203" t="s">
        <v>9453</v>
      </c>
      <c r="J1482" s="203" t="s">
        <v>18046</v>
      </c>
      <c r="K1482" s="84">
        <v>46163</v>
      </c>
      <c r="L1482" s="84">
        <v>46169</v>
      </c>
      <c r="M1482" s="84">
        <v>46199</v>
      </c>
      <c r="N1482" s="203" t="s">
        <v>18047</v>
      </c>
      <c r="O1482" s="86">
        <v>112363500</v>
      </c>
      <c r="P1482" s="203" t="s">
        <v>18048</v>
      </c>
      <c r="Q1482" s="203" t="s">
        <v>18046</v>
      </c>
      <c r="R1482" s="84">
        <v>46147</v>
      </c>
      <c r="S1482" s="84">
        <v>46147</v>
      </c>
      <c r="T1482" s="84">
        <v>46153</v>
      </c>
      <c r="U1482" s="84">
        <v>46153</v>
      </c>
      <c r="V1482" s="84">
        <v>46153</v>
      </c>
      <c r="W1482" s="203" t="s">
        <v>9457</v>
      </c>
    </row>
    <row r="1483" spans="1:23" x14ac:dyDescent="0.3">
      <c r="A1483" s="203" t="s">
        <v>5454</v>
      </c>
      <c r="B1483" s="203" t="s">
        <v>1245</v>
      </c>
      <c r="C1483" s="203" t="s">
        <v>18049</v>
      </c>
      <c r="D1483" s="203" t="s">
        <v>18050</v>
      </c>
      <c r="E1483" s="203" t="s">
        <v>18051</v>
      </c>
      <c r="F1483" s="203" t="s">
        <v>9451</v>
      </c>
      <c r="G1483" s="203" t="s">
        <v>18051</v>
      </c>
      <c r="H1483" s="203" t="s">
        <v>18052</v>
      </c>
      <c r="I1483" s="203" t="s">
        <v>9453</v>
      </c>
      <c r="J1483" s="203" t="s">
        <v>18053</v>
      </c>
      <c r="K1483" s="84">
        <v>45527</v>
      </c>
      <c r="L1483" s="84">
        <v>45527</v>
      </c>
      <c r="M1483" s="84">
        <v>45618</v>
      </c>
      <c r="N1483" s="203" t="s">
        <v>11224</v>
      </c>
      <c r="O1483" s="86">
        <v>11250000</v>
      </c>
      <c r="P1483" s="203" t="s">
        <v>18054</v>
      </c>
      <c r="Q1483" s="203" t="s">
        <v>18053</v>
      </c>
      <c r="R1483" s="84">
        <v>45525</v>
      </c>
      <c r="S1483" s="84">
        <v>45525</v>
      </c>
      <c r="T1483" s="84"/>
      <c r="U1483" s="84"/>
      <c r="V1483" s="84"/>
      <c r="W1483" s="203" t="s">
        <v>9457</v>
      </c>
    </row>
    <row r="1484" spans="1:23" x14ac:dyDescent="0.3">
      <c r="A1484" s="203" t="s">
        <v>1605</v>
      </c>
      <c r="B1484" s="203" t="s">
        <v>1247</v>
      </c>
      <c r="C1484" s="203" t="s">
        <v>18055</v>
      </c>
      <c r="D1484" s="203" t="s">
        <v>18056</v>
      </c>
      <c r="E1484" s="203" t="s">
        <v>18057</v>
      </c>
      <c r="F1484" s="203" t="s">
        <v>9451</v>
      </c>
      <c r="G1484" s="203" t="s">
        <v>18057</v>
      </c>
      <c r="H1484" s="203" t="s">
        <v>18058</v>
      </c>
      <c r="I1484" s="203" t="s">
        <v>9504</v>
      </c>
      <c r="J1484" s="203" t="s">
        <v>18059</v>
      </c>
      <c r="K1484" s="84">
        <v>46077</v>
      </c>
      <c r="L1484" s="84">
        <v>46078</v>
      </c>
      <c r="M1484" s="84">
        <v>46135</v>
      </c>
      <c r="N1484" s="203" t="s">
        <v>11070</v>
      </c>
      <c r="O1484" s="86">
        <v>134400000</v>
      </c>
      <c r="P1484" s="203" t="s">
        <v>18060</v>
      </c>
      <c r="Q1484" s="203" t="s">
        <v>18059</v>
      </c>
      <c r="R1484" s="84">
        <v>46063</v>
      </c>
      <c r="S1484" s="84">
        <v>46063</v>
      </c>
      <c r="T1484" s="84">
        <v>46069</v>
      </c>
      <c r="U1484" s="84">
        <v>46069</v>
      </c>
      <c r="V1484" s="84">
        <v>46069</v>
      </c>
      <c r="W1484" s="203" t="s">
        <v>9457</v>
      </c>
    </row>
    <row r="1485" spans="1:23" x14ac:dyDescent="0.3">
      <c r="A1485" s="203" t="s">
        <v>1476</v>
      </c>
      <c r="B1485" s="203" t="s">
        <v>1246</v>
      </c>
      <c r="C1485" s="203" t="s">
        <v>18061</v>
      </c>
      <c r="D1485" s="203" t="s">
        <v>18062</v>
      </c>
      <c r="E1485" s="203" t="s">
        <v>18063</v>
      </c>
      <c r="F1485" s="203" t="s">
        <v>9451</v>
      </c>
      <c r="G1485" s="203" t="s">
        <v>18063</v>
      </c>
      <c r="H1485" s="203" t="s">
        <v>18064</v>
      </c>
      <c r="I1485" s="203" t="s">
        <v>9462</v>
      </c>
      <c r="J1485" s="203" t="s">
        <v>12254</v>
      </c>
      <c r="K1485" s="84">
        <v>45707</v>
      </c>
      <c r="L1485" s="84">
        <v>45709</v>
      </c>
      <c r="M1485" s="84">
        <v>45889</v>
      </c>
      <c r="N1485" s="203" t="s">
        <v>12100</v>
      </c>
      <c r="O1485" s="86">
        <v>15844446</v>
      </c>
      <c r="P1485" s="203" t="s">
        <v>18065</v>
      </c>
      <c r="Q1485" s="203" t="s">
        <v>12254</v>
      </c>
      <c r="R1485" s="84">
        <v>45706</v>
      </c>
      <c r="S1485" s="84">
        <v>45706</v>
      </c>
      <c r="T1485" s="84"/>
      <c r="U1485" s="84"/>
      <c r="V1485" s="84"/>
      <c r="W1485" s="203" t="s">
        <v>9457</v>
      </c>
    </row>
    <row r="1486" spans="1:23" x14ac:dyDescent="0.3">
      <c r="A1486" s="203" t="s">
        <v>1665</v>
      </c>
      <c r="B1486" s="203" t="s">
        <v>1247</v>
      </c>
      <c r="C1486" s="203" t="s">
        <v>18066</v>
      </c>
      <c r="D1486" s="203" t="s">
        <v>18067</v>
      </c>
      <c r="E1486" s="203" t="s">
        <v>18068</v>
      </c>
      <c r="F1486" s="203" t="s">
        <v>9451</v>
      </c>
      <c r="G1486" s="203" t="s">
        <v>18068</v>
      </c>
      <c r="H1486" s="203" t="s">
        <v>18069</v>
      </c>
      <c r="I1486" s="203" t="s">
        <v>9504</v>
      </c>
      <c r="J1486" s="203" t="s">
        <v>18070</v>
      </c>
      <c r="K1486" s="84">
        <v>46046</v>
      </c>
      <c r="L1486" s="84">
        <v>46048</v>
      </c>
      <c r="M1486" s="84">
        <v>46167</v>
      </c>
      <c r="N1486" s="203" t="s">
        <v>13669</v>
      </c>
      <c r="O1486" s="86">
        <v>16000000</v>
      </c>
      <c r="P1486" s="203" t="s">
        <v>18071</v>
      </c>
      <c r="Q1486" s="203" t="s">
        <v>18070</v>
      </c>
      <c r="R1486" s="84"/>
      <c r="S1486" s="84"/>
      <c r="T1486" s="84"/>
      <c r="U1486" s="84"/>
      <c r="V1486" s="84"/>
      <c r="W1486" s="203" t="s">
        <v>9457</v>
      </c>
    </row>
    <row r="1487" spans="1:23" x14ac:dyDescent="0.3">
      <c r="A1487" s="203" t="s">
        <v>1572</v>
      </c>
      <c r="B1487" s="203" t="s">
        <v>1246</v>
      </c>
      <c r="C1487" s="203" t="s">
        <v>18072</v>
      </c>
      <c r="D1487" s="203" t="s">
        <v>18073</v>
      </c>
      <c r="E1487" s="203" t="s">
        <v>18074</v>
      </c>
      <c r="F1487" s="203" t="s">
        <v>9451</v>
      </c>
      <c r="G1487" s="203" t="s">
        <v>18074</v>
      </c>
      <c r="H1487" s="203" t="s">
        <v>18075</v>
      </c>
      <c r="I1487" s="203" t="s">
        <v>9453</v>
      </c>
      <c r="J1487" s="203" t="s">
        <v>18076</v>
      </c>
      <c r="K1487" s="84">
        <v>45987</v>
      </c>
      <c r="L1487" s="84">
        <v>45988</v>
      </c>
      <c r="M1487" s="84">
        <v>46017</v>
      </c>
      <c r="N1487" s="203" t="s">
        <v>18077</v>
      </c>
      <c r="O1487" s="86">
        <v>9000000</v>
      </c>
      <c r="P1487" s="203" t="s">
        <v>18078</v>
      </c>
      <c r="Q1487" s="203" t="s">
        <v>18076</v>
      </c>
      <c r="R1487" s="84">
        <v>45986</v>
      </c>
      <c r="S1487" s="84">
        <v>45986</v>
      </c>
      <c r="T1487" s="84"/>
      <c r="U1487" s="84"/>
      <c r="V1487" s="84"/>
      <c r="W1487" s="203" t="s">
        <v>9457</v>
      </c>
    </row>
    <row r="1488" spans="1:23" x14ac:dyDescent="0.3">
      <c r="A1488" s="203" t="s">
        <v>1665</v>
      </c>
      <c r="B1488" s="203" t="s">
        <v>1247</v>
      </c>
      <c r="C1488" s="203" t="s">
        <v>18079</v>
      </c>
      <c r="D1488" s="203" t="s">
        <v>18080</v>
      </c>
      <c r="E1488" s="203" t="s">
        <v>18081</v>
      </c>
      <c r="F1488" s="203" t="s">
        <v>9451</v>
      </c>
      <c r="G1488" s="203" t="s">
        <v>18081</v>
      </c>
      <c r="H1488" s="203" t="s">
        <v>18082</v>
      </c>
      <c r="I1488" s="203" t="s">
        <v>9453</v>
      </c>
      <c r="J1488" s="203" t="s">
        <v>18083</v>
      </c>
      <c r="K1488" s="84">
        <v>46047</v>
      </c>
      <c r="L1488" s="84">
        <v>46047</v>
      </c>
      <c r="M1488" s="84">
        <v>46197</v>
      </c>
      <c r="N1488" s="203" t="s">
        <v>18084</v>
      </c>
      <c r="O1488" s="86">
        <v>14265825</v>
      </c>
      <c r="P1488" s="203" t="s">
        <v>18085</v>
      </c>
      <c r="Q1488" s="203" t="s">
        <v>18083</v>
      </c>
      <c r="R1488" s="84">
        <v>46047</v>
      </c>
      <c r="S1488" s="84">
        <v>46047</v>
      </c>
      <c r="T1488" s="84"/>
      <c r="U1488" s="84"/>
      <c r="V1488" s="84"/>
      <c r="W1488" s="203" t="s">
        <v>9457</v>
      </c>
    </row>
    <row r="1489" spans="1:23" x14ac:dyDescent="0.3">
      <c r="A1489" s="203" t="s">
        <v>1760</v>
      </c>
      <c r="B1489" s="203" t="s">
        <v>1246</v>
      </c>
      <c r="C1489" s="203" t="s">
        <v>18086</v>
      </c>
      <c r="D1489" s="203" t="s">
        <v>18087</v>
      </c>
      <c r="E1489" s="203" t="s">
        <v>18088</v>
      </c>
      <c r="F1489" s="203" t="s">
        <v>9451</v>
      </c>
      <c r="G1489" s="203" t="s">
        <v>18088</v>
      </c>
      <c r="H1489" s="203" t="s">
        <v>18089</v>
      </c>
      <c r="I1489" s="203" t="s">
        <v>9462</v>
      </c>
      <c r="J1489" s="203" t="s">
        <v>18090</v>
      </c>
      <c r="K1489" s="84">
        <v>45792</v>
      </c>
      <c r="L1489" s="84">
        <v>45796</v>
      </c>
      <c r="M1489" s="84">
        <v>45918</v>
      </c>
      <c r="N1489" s="203" t="s">
        <v>14245</v>
      </c>
      <c r="O1489" s="86">
        <v>15945588</v>
      </c>
      <c r="P1489" s="203" t="s">
        <v>18091</v>
      </c>
      <c r="Q1489" s="203" t="s">
        <v>18090</v>
      </c>
      <c r="R1489" s="84">
        <v>45792</v>
      </c>
      <c r="S1489" s="84">
        <v>45792</v>
      </c>
      <c r="T1489" s="84"/>
      <c r="U1489" s="84"/>
      <c r="V1489" s="84"/>
      <c r="W1489" s="203" t="s">
        <v>9457</v>
      </c>
    </row>
    <row r="1490" spans="1:23" x14ac:dyDescent="0.3">
      <c r="A1490" s="203" t="s">
        <v>1665</v>
      </c>
      <c r="B1490" s="203" t="s">
        <v>1247</v>
      </c>
      <c r="C1490" s="203" t="s">
        <v>18092</v>
      </c>
      <c r="D1490" s="203" t="s">
        <v>18093</v>
      </c>
      <c r="E1490" s="203" t="s">
        <v>18094</v>
      </c>
      <c r="F1490" s="203" t="s">
        <v>9451</v>
      </c>
      <c r="G1490" s="203" t="s">
        <v>18094</v>
      </c>
      <c r="H1490" s="203" t="s">
        <v>18095</v>
      </c>
      <c r="I1490" s="203" t="s">
        <v>9453</v>
      </c>
      <c r="J1490" s="203" t="s">
        <v>18096</v>
      </c>
      <c r="K1490" s="84">
        <v>46048</v>
      </c>
      <c r="L1490" s="84">
        <v>46048</v>
      </c>
      <c r="M1490" s="84">
        <v>46137</v>
      </c>
      <c r="N1490" s="203" t="s">
        <v>18097</v>
      </c>
      <c r="O1490" s="86">
        <v>10500000</v>
      </c>
      <c r="P1490" s="203" t="s">
        <v>18098</v>
      </c>
      <c r="Q1490" s="203" t="s">
        <v>18096</v>
      </c>
      <c r="R1490" s="84">
        <v>46046</v>
      </c>
      <c r="S1490" s="84">
        <v>46046</v>
      </c>
      <c r="T1490" s="84"/>
      <c r="U1490" s="84"/>
      <c r="V1490" s="84"/>
      <c r="W1490" s="203" t="s">
        <v>9457</v>
      </c>
    </row>
    <row r="1491" spans="1:23" x14ac:dyDescent="0.3">
      <c r="A1491" s="203" t="s">
        <v>1675</v>
      </c>
      <c r="B1491" s="203" t="s">
        <v>1246</v>
      </c>
      <c r="C1491" s="203" t="s">
        <v>18099</v>
      </c>
      <c r="D1491" s="203" t="s">
        <v>18100</v>
      </c>
      <c r="E1491" s="203" t="s">
        <v>18101</v>
      </c>
      <c r="F1491" s="203" t="s">
        <v>9451</v>
      </c>
      <c r="G1491" s="203" t="s">
        <v>18101</v>
      </c>
      <c r="H1491" s="203" t="s">
        <v>18102</v>
      </c>
      <c r="I1491" s="203" t="s">
        <v>9453</v>
      </c>
      <c r="J1491" s="203" t="s">
        <v>18103</v>
      </c>
      <c r="K1491" s="84">
        <v>45712</v>
      </c>
      <c r="L1491" s="84">
        <v>45714</v>
      </c>
      <c r="M1491" s="84">
        <v>45741</v>
      </c>
      <c r="N1491" s="203" t="s">
        <v>18104</v>
      </c>
      <c r="O1491" s="86">
        <v>73975036</v>
      </c>
      <c r="P1491" s="203" t="s">
        <v>18105</v>
      </c>
      <c r="Q1491" s="203" t="s">
        <v>18103</v>
      </c>
      <c r="R1491" s="84">
        <v>45701</v>
      </c>
      <c r="S1491" s="84">
        <v>45701</v>
      </c>
      <c r="T1491" s="84">
        <v>45707</v>
      </c>
      <c r="U1491" s="84">
        <v>45707</v>
      </c>
      <c r="V1491" s="84">
        <v>45707</v>
      </c>
      <c r="W1491" s="203" t="s">
        <v>9457</v>
      </c>
    </row>
    <row r="1492" spans="1:23" x14ac:dyDescent="0.3">
      <c r="A1492" s="203" t="s">
        <v>1476</v>
      </c>
      <c r="B1492" s="203" t="s">
        <v>1246</v>
      </c>
      <c r="C1492" s="203" t="s">
        <v>18106</v>
      </c>
      <c r="D1492" s="203" t="s">
        <v>18107</v>
      </c>
      <c r="E1492" s="203" t="s">
        <v>18108</v>
      </c>
      <c r="F1492" s="203" t="s">
        <v>9451</v>
      </c>
      <c r="G1492" s="203" t="s">
        <v>18108</v>
      </c>
      <c r="H1492" s="203" t="s">
        <v>18109</v>
      </c>
      <c r="I1492" s="203" t="s">
        <v>9462</v>
      </c>
      <c r="J1492" s="203" t="s">
        <v>14902</v>
      </c>
      <c r="K1492" s="84">
        <v>45890</v>
      </c>
      <c r="L1492" s="84">
        <v>45894</v>
      </c>
      <c r="M1492" s="84">
        <v>46020</v>
      </c>
      <c r="N1492" s="203" t="s">
        <v>12062</v>
      </c>
      <c r="O1492" s="86">
        <v>17274387</v>
      </c>
      <c r="P1492" s="203" t="s">
        <v>18110</v>
      </c>
      <c r="Q1492" s="203" t="s">
        <v>14902</v>
      </c>
      <c r="R1492" s="84">
        <v>45889</v>
      </c>
      <c r="S1492" s="84">
        <v>45889</v>
      </c>
      <c r="T1492" s="84"/>
      <c r="U1492" s="84"/>
      <c r="V1492" s="84"/>
      <c r="W1492" s="203" t="s">
        <v>9457</v>
      </c>
    </row>
    <row r="1493" spans="1:23" x14ac:dyDescent="0.3">
      <c r="A1493" s="203" t="s">
        <v>1476</v>
      </c>
      <c r="B1493" s="203" t="s">
        <v>1246</v>
      </c>
      <c r="C1493" s="203" t="s">
        <v>18111</v>
      </c>
      <c r="D1493" s="203" t="s">
        <v>18112</v>
      </c>
      <c r="E1493" s="203" t="s">
        <v>18113</v>
      </c>
      <c r="F1493" s="203" t="s">
        <v>9451</v>
      </c>
      <c r="G1493" s="203" t="s">
        <v>18113</v>
      </c>
      <c r="H1493" s="203" t="s">
        <v>18114</v>
      </c>
      <c r="I1493" s="203" t="s">
        <v>9462</v>
      </c>
      <c r="J1493" s="203" t="s">
        <v>18115</v>
      </c>
      <c r="K1493" s="84">
        <v>45696</v>
      </c>
      <c r="L1493" s="84">
        <v>45698</v>
      </c>
      <c r="M1493" s="84">
        <v>45878</v>
      </c>
      <c r="N1493" s="203" t="s">
        <v>9883</v>
      </c>
      <c r="O1493" s="86">
        <v>23918382</v>
      </c>
      <c r="P1493" s="203" t="s">
        <v>18116</v>
      </c>
      <c r="Q1493" s="203" t="s">
        <v>18115</v>
      </c>
      <c r="R1493" s="84">
        <v>45695</v>
      </c>
      <c r="S1493" s="84">
        <v>45695</v>
      </c>
      <c r="T1493" s="84"/>
      <c r="U1493" s="84"/>
      <c r="V1493" s="84"/>
      <c r="W1493" s="203" t="s">
        <v>9457</v>
      </c>
    </row>
    <row r="1494" spans="1:23" x14ac:dyDescent="0.3">
      <c r="A1494" s="203" t="s">
        <v>1572</v>
      </c>
      <c r="B1494" s="203" t="s">
        <v>1246</v>
      </c>
      <c r="C1494" s="203" t="s">
        <v>18117</v>
      </c>
      <c r="D1494" s="203" t="s">
        <v>18118</v>
      </c>
      <c r="E1494" s="203" t="s">
        <v>18119</v>
      </c>
      <c r="F1494" s="203" t="s">
        <v>9451</v>
      </c>
      <c r="G1494" s="203" t="s">
        <v>18119</v>
      </c>
      <c r="H1494" s="203" t="s">
        <v>18120</v>
      </c>
      <c r="I1494" s="203" t="s">
        <v>9504</v>
      </c>
      <c r="J1494" s="203" t="s">
        <v>18121</v>
      </c>
      <c r="K1494" s="84">
        <v>45924</v>
      </c>
      <c r="L1494" s="84">
        <v>45926</v>
      </c>
      <c r="M1494" s="84">
        <v>46016</v>
      </c>
      <c r="N1494" s="203" t="s">
        <v>18122</v>
      </c>
      <c r="O1494" s="86">
        <v>18000000</v>
      </c>
      <c r="P1494" s="203" t="s">
        <v>18123</v>
      </c>
      <c r="Q1494" s="203" t="s">
        <v>18121</v>
      </c>
      <c r="R1494" s="84">
        <v>45923</v>
      </c>
      <c r="S1494" s="84">
        <v>45923</v>
      </c>
      <c r="T1494" s="84"/>
      <c r="U1494" s="84"/>
      <c r="V1494" s="84"/>
      <c r="W1494" s="203" t="s">
        <v>9457</v>
      </c>
    </row>
    <row r="1495" spans="1:23" x14ac:dyDescent="0.3">
      <c r="A1495" s="203" t="s">
        <v>5217</v>
      </c>
      <c r="B1495" s="203" t="s">
        <v>1245</v>
      </c>
      <c r="C1495" s="203" t="s">
        <v>18124</v>
      </c>
      <c r="D1495" s="203" t="s">
        <v>18125</v>
      </c>
      <c r="E1495" s="203" t="s">
        <v>18126</v>
      </c>
      <c r="F1495" s="203" t="s">
        <v>9451</v>
      </c>
      <c r="G1495" s="203" t="s">
        <v>18126</v>
      </c>
      <c r="H1495" s="203" t="s">
        <v>18127</v>
      </c>
      <c r="I1495" s="203" t="s">
        <v>9462</v>
      </c>
      <c r="J1495" s="203" t="s">
        <v>13633</v>
      </c>
      <c r="K1495" s="84">
        <v>45368</v>
      </c>
      <c r="L1495" s="84">
        <v>45369</v>
      </c>
      <c r="M1495" s="84">
        <v>45552</v>
      </c>
      <c r="N1495" s="203" t="s">
        <v>18128</v>
      </c>
      <c r="O1495" s="86">
        <v>12622590</v>
      </c>
      <c r="P1495" s="203" t="s">
        <v>18129</v>
      </c>
      <c r="Q1495" s="203" t="s">
        <v>13635</v>
      </c>
      <c r="R1495" s="84">
        <v>45366</v>
      </c>
      <c r="S1495" s="84">
        <v>45366</v>
      </c>
      <c r="T1495" s="84"/>
      <c r="U1495" s="84"/>
      <c r="V1495" s="84"/>
      <c r="W1495" s="203" t="s">
        <v>9457</v>
      </c>
    </row>
    <row r="1496" spans="1:23" x14ac:dyDescent="0.3">
      <c r="A1496" s="203" t="s">
        <v>1665</v>
      </c>
      <c r="B1496" s="203" t="s">
        <v>1247</v>
      </c>
      <c r="C1496" s="203" t="s">
        <v>18130</v>
      </c>
      <c r="D1496" s="203" t="s">
        <v>18131</v>
      </c>
      <c r="E1496" s="203" t="s">
        <v>18132</v>
      </c>
      <c r="F1496" s="203" t="s">
        <v>9451</v>
      </c>
      <c r="G1496" s="203" t="s">
        <v>18132</v>
      </c>
      <c r="H1496" s="203" t="s">
        <v>18133</v>
      </c>
      <c r="I1496" s="203" t="s">
        <v>9504</v>
      </c>
      <c r="J1496" s="203" t="s">
        <v>10093</v>
      </c>
      <c r="K1496" s="84">
        <v>46051</v>
      </c>
      <c r="L1496" s="84">
        <v>46052</v>
      </c>
      <c r="M1496" s="84">
        <v>46171</v>
      </c>
      <c r="N1496" s="203" t="s">
        <v>18134</v>
      </c>
      <c r="O1496" s="86">
        <v>16000000</v>
      </c>
      <c r="P1496" s="203" t="s">
        <v>18135</v>
      </c>
      <c r="Q1496" s="203" t="s">
        <v>10093</v>
      </c>
      <c r="R1496" s="84">
        <v>46051</v>
      </c>
      <c r="S1496" s="84">
        <v>46051</v>
      </c>
      <c r="T1496" s="84"/>
      <c r="U1496" s="84"/>
      <c r="V1496" s="84"/>
      <c r="W1496" s="203" t="s">
        <v>9457</v>
      </c>
    </row>
    <row r="1497" spans="1:23" x14ac:dyDescent="0.3">
      <c r="A1497" s="203" t="s">
        <v>1665</v>
      </c>
      <c r="B1497" s="203" t="s">
        <v>1247</v>
      </c>
      <c r="C1497" s="203" t="s">
        <v>18136</v>
      </c>
      <c r="D1497" s="203" t="s">
        <v>18137</v>
      </c>
      <c r="E1497" s="203" t="s">
        <v>18138</v>
      </c>
      <c r="F1497" s="203" t="s">
        <v>9451</v>
      </c>
      <c r="G1497" s="203" t="s">
        <v>18138</v>
      </c>
      <c r="H1497" s="203" t="s">
        <v>18139</v>
      </c>
      <c r="I1497" s="203" t="s">
        <v>9739</v>
      </c>
      <c r="J1497" s="203" t="s">
        <v>18140</v>
      </c>
      <c r="K1497" s="84"/>
      <c r="L1497" s="84"/>
      <c r="M1497" s="84">
        <v>46201</v>
      </c>
      <c r="N1497" s="203" t="s">
        <v>11792</v>
      </c>
      <c r="O1497" s="86">
        <v>18744990</v>
      </c>
      <c r="P1497" s="203" t="s">
        <v>18141</v>
      </c>
      <c r="Q1497" s="203" t="s">
        <v>18140</v>
      </c>
      <c r="R1497" s="84">
        <v>46050</v>
      </c>
      <c r="S1497" s="84">
        <v>46050</v>
      </c>
      <c r="T1497" s="84"/>
      <c r="U1497" s="84"/>
      <c r="V1497" s="84"/>
      <c r="W1497" s="203" t="s">
        <v>9457</v>
      </c>
    </row>
    <row r="1498" spans="1:23" x14ac:dyDescent="0.3">
      <c r="A1498" s="203" t="s">
        <v>1476</v>
      </c>
      <c r="B1498" s="203" t="s">
        <v>1246</v>
      </c>
      <c r="C1498" s="203" t="s">
        <v>18142</v>
      </c>
      <c r="D1498" s="203" t="s">
        <v>18143</v>
      </c>
      <c r="E1498" s="203" t="s">
        <v>18144</v>
      </c>
      <c r="F1498" s="203" t="s">
        <v>9451</v>
      </c>
      <c r="G1498" s="203" t="s">
        <v>18144</v>
      </c>
      <c r="H1498" s="203" t="s">
        <v>18145</v>
      </c>
      <c r="I1498" s="203" t="s">
        <v>9462</v>
      </c>
      <c r="J1498" s="203" t="s">
        <v>18146</v>
      </c>
      <c r="K1498" s="84">
        <v>45688</v>
      </c>
      <c r="L1498" s="84">
        <v>45688</v>
      </c>
      <c r="M1498" s="84">
        <v>45868</v>
      </c>
      <c r="N1498" s="203" t="s">
        <v>10387</v>
      </c>
      <c r="O1498" s="86">
        <v>29675250</v>
      </c>
      <c r="P1498" s="203" t="s">
        <v>18147</v>
      </c>
      <c r="Q1498" s="203" t="s">
        <v>18146</v>
      </c>
      <c r="R1498" s="84">
        <v>45688</v>
      </c>
      <c r="S1498" s="84">
        <v>45688</v>
      </c>
      <c r="T1498" s="84"/>
      <c r="U1498" s="84"/>
      <c r="V1498" s="84"/>
      <c r="W1498" s="203" t="s">
        <v>9457</v>
      </c>
    </row>
    <row r="1499" spans="1:23" x14ac:dyDescent="0.3">
      <c r="A1499" s="203" t="s">
        <v>1476</v>
      </c>
      <c r="B1499" s="203" t="s">
        <v>1246</v>
      </c>
      <c r="C1499" s="203" t="s">
        <v>18148</v>
      </c>
      <c r="D1499" s="203" t="s">
        <v>18149</v>
      </c>
      <c r="E1499" s="203" t="s">
        <v>18150</v>
      </c>
      <c r="F1499" s="203" t="s">
        <v>9451</v>
      </c>
      <c r="G1499" s="203" t="s">
        <v>18150</v>
      </c>
      <c r="H1499" s="203" t="s">
        <v>18151</v>
      </c>
      <c r="I1499" s="203" t="s">
        <v>9462</v>
      </c>
      <c r="J1499" s="203" t="s">
        <v>18152</v>
      </c>
      <c r="K1499" s="84">
        <v>45899</v>
      </c>
      <c r="L1499" s="84">
        <v>45901</v>
      </c>
      <c r="M1499" s="84">
        <v>46020</v>
      </c>
      <c r="N1499" s="203" t="s">
        <v>18153</v>
      </c>
      <c r="O1499" s="86">
        <v>10562964</v>
      </c>
      <c r="P1499" s="203" t="s">
        <v>18154</v>
      </c>
      <c r="Q1499" s="203" t="s">
        <v>18152</v>
      </c>
      <c r="R1499" s="84">
        <v>45898</v>
      </c>
      <c r="S1499" s="84">
        <v>45898</v>
      </c>
      <c r="T1499" s="84"/>
      <c r="U1499" s="84"/>
      <c r="V1499" s="84"/>
      <c r="W1499" s="203" t="s">
        <v>9457</v>
      </c>
    </row>
    <row r="1500" spans="1:23" x14ac:dyDescent="0.3">
      <c r="A1500" s="203" t="s">
        <v>1572</v>
      </c>
      <c r="B1500" s="203" t="s">
        <v>1246</v>
      </c>
      <c r="C1500" s="203" t="s">
        <v>18155</v>
      </c>
      <c r="D1500" s="203" t="s">
        <v>18156</v>
      </c>
      <c r="E1500" s="203" t="s">
        <v>18157</v>
      </c>
      <c r="F1500" s="203" t="s">
        <v>9451</v>
      </c>
      <c r="G1500" s="203" t="s">
        <v>18157</v>
      </c>
      <c r="H1500" s="203" t="s">
        <v>18158</v>
      </c>
      <c r="I1500" s="203" t="s">
        <v>9453</v>
      </c>
      <c r="J1500" s="203" t="s">
        <v>18159</v>
      </c>
      <c r="K1500" s="84">
        <v>45937</v>
      </c>
      <c r="L1500" s="84">
        <v>45937</v>
      </c>
      <c r="M1500" s="84">
        <v>46022</v>
      </c>
      <c r="N1500" s="203" t="s">
        <v>18160</v>
      </c>
      <c r="O1500" s="86">
        <v>8758862</v>
      </c>
      <c r="P1500" s="203" t="s">
        <v>18161</v>
      </c>
      <c r="Q1500" s="203" t="s">
        <v>18159</v>
      </c>
      <c r="R1500" s="84">
        <v>45936</v>
      </c>
      <c r="S1500" s="84">
        <v>45936</v>
      </c>
      <c r="T1500" s="84"/>
      <c r="U1500" s="84"/>
      <c r="V1500" s="84"/>
      <c r="W1500" s="203" t="s">
        <v>9457</v>
      </c>
    </row>
    <row r="1501" spans="1:23" x14ac:dyDescent="0.3">
      <c r="A1501" s="203" t="s">
        <v>5454</v>
      </c>
      <c r="B1501" s="203" t="s">
        <v>1245</v>
      </c>
      <c r="C1501" s="203" t="s">
        <v>18162</v>
      </c>
      <c r="D1501" s="203" t="s">
        <v>18163</v>
      </c>
      <c r="E1501" s="203" t="s">
        <v>18164</v>
      </c>
      <c r="F1501" s="203" t="s">
        <v>9451</v>
      </c>
      <c r="G1501" s="203" t="s">
        <v>18164</v>
      </c>
      <c r="H1501" s="203" t="s">
        <v>18165</v>
      </c>
      <c r="I1501" s="203" t="s">
        <v>9533</v>
      </c>
      <c r="J1501" s="203" t="s">
        <v>18166</v>
      </c>
      <c r="K1501" s="84">
        <v>45630</v>
      </c>
      <c r="L1501" s="84">
        <v>45631</v>
      </c>
      <c r="M1501" s="84">
        <v>45655</v>
      </c>
      <c r="N1501" s="203" t="s">
        <v>18167</v>
      </c>
      <c r="O1501" s="86">
        <v>3166666</v>
      </c>
      <c r="P1501" s="203" t="s">
        <v>18168</v>
      </c>
      <c r="Q1501" s="203" t="s">
        <v>18166</v>
      </c>
      <c r="R1501" s="84">
        <v>45629</v>
      </c>
      <c r="S1501" s="84">
        <v>45629</v>
      </c>
      <c r="T1501" s="84"/>
      <c r="U1501" s="84"/>
      <c r="V1501" s="84"/>
      <c r="W1501" s="203" t="s">
        <v>9457</v>
      </c>
    </row>
    <row r="1502" spans="1:23" x14ac:dyDescent="0.3">
      <c r="A1502" s="203" t="s">
        <v>1476</v>
      </c>
      <c r="B1502" s="203" t="s">
        <v>1246</v>
      </c>
      <c r="C1502" s="203" t="s">
        <v>18169</v>
      </c>
      <c r="D1502" s="203" t="s">
        <v>18170</v>
      </c>
      <c r="E1502" s="203" t="s">
        <v>18171</v>
      </c>
      <c r="F1502" s="203" t="s">
        <v>9451</v>
      </c>
      <c r="G1502" s="203" t="s">
        <v>18171</v>
      </c>
      <c r="H1502" s="203" t="s">
        <v>18172</v>
      </c>
      <c r="I1502" s="203" t="s">
        <v>9462</v>
      </c>
      <c r="J1502" s="203" t="s">
        <v>12254</v>
      </c>
      <c r="K1502" s="84">
        <v>45707</v>
      </c>
      <c r="L1502" s="84">
        <v>45707</v>
      </c>
      <c r="M1502" s="84">
        <v>45887</v>
      </c>
      <c r="N1502" s="203" t="s">
        <v>18173</v>
      </c>
      <c r="O1502" s="86">
        <v>15844446</v>
      </c>
      <c r="P1502" s="203" t="s">
        <v>18174</v>
      </c>
      <c r="Q1502" s="203" t="s">
        <v>12254</v>
      </c>
      <c r="R1502" s="84">
        <v>45706</v>
      </c>
      <c r="S1502" s="84">
        <v>45706</v>
      </c>
      <c r="T1502" s="84"/>
      <c r="U1502" s="84"/>
      <c r="V1502" s="84"/>
      <c r="W1502" s="203" t="s">
        <v>9457</v>
      </c>
    </row>
    <row r="1503" spans="1:23" x14ac:dyDescent="0.3">
      <c r="A1503" s="203" t="s">
        <v>2940</v>
      </c>
      <c r="B1503" s="203" t="s">
        <v>1245</v>
      </c>
      <c r="C1503" s="203" t="s">
        <v>18175</v>
      </c>
      <c r="D1503" s="203" t="s">
        <v>18176</v>
      </c>
      <c r="E1503" s="203" t="s">
        <v>18177</v>
      </c>
      <c r="F1503" s="203" t="s">
        <v>9451</v>
      </c>
      <c r="G1503" s="203" t="s">
        <v>18177</v>
      </c>
      <c r="H1503" s="203" t="s">
        <v>18178</v>
      </c>
      <c r="I1503" s="203" t="s">
        <v>9462</v>
      </c>
      <c r="J1503" s="203" t="s">
        <v>18179</v>
      </c>
      <c r="K1503" s="84">
        <v>45618</v>
      </c>
      <c r="L1503" s="84">
        <v>45618</v>
      </c>
      <c r="M1503" s="84">
        <v>45657</v>
      </c>
      <c r="N1503" s="203" t="s">
        <v>16672</v>
      </c>
      <c r="O1503" s="86">
        <v>5315196</v>
      </c>
      <c r="P1503" s="203" t="s">
        <v>18180</v>
      </c>
      <c r="Q1503" s="203" t="s">
        <v>18179</v>
      </c>
      <c r="R1503" s="84">
        <v>45618</v>
      </c>
      <c r="S1503" s="84">
        <v>45618</v>
      </c>
      <c r="T1503" s="84"/>
      <c r="U1503" s="84"/>
      <c r="V1503" s="84"/>
      <c r="W1503" s="203" t="s">
        <v>9457</v>
      </c>
    </row>
    <row r="1504" spans="1:23" x14ac:dyDescent="0.3">
      <c r="A1504" s="203" t="s">
        <v>1476</v>
      </c>
      <c r="B1504" s="203" t="s">
        <v>1246</v>
      </c>
      <c r="C1504" s="203" t="s">
        <v>18181</v>
      </c>
      <c r="D1504" s="203" t="s">
        <v>18182</v>
      </c>
      <c r="E1504" s="203" t="s">
        <v>18183</v>
      </c>
      <c r="F1504" s="203" t="s">
        <v>9451</v>
      </c>
      <c r="G1504" s="203" t="s">
        <v>18183</v>
      </c>
      <c r="H1504" s="203" t="s">
        <v>18184</v>
      </c>
      <c r="I1504" s="203" t="s">
        <v>9462</v>
      </c>
      <c r="J1504" s="203" t="s">
        <v>9786</v>
      </c>
      <c r="K1504" s="84">
        <v>45889</v>
      </c>
      <c r="L1504" s="84">
        <v>45890</v>
      </c>
      <c r="M1504" s="84">
        <v>46021</v>
      </c>
      <c r="N1504" s="203" t="s">
        <v>18185</v>
      </c>
      <c r="O1504" s="86">
        <v>11443211</v>
      </c>
      <c r="P1504" s="203" t="s">
        <v>18186</v>
      </c>
      <c r="Q1504" s="203" t="s">
        <v>9786</v>
      </c>
      <c r="R1504" s="84">
        <v>45888</v>
      </c>
      <c r="S1504" s="84">
        <v>45888</v>
      </c>
      <c r="T1504" s="84"/>
      <c r="U1504" s="84"/>
      <c r="V1504" s="84"/>
      <c r="W1504" s="203" t="s">
        <v>9457</v>
      </c>
    </row>
    <row r="1505" spans="1:23" x14ac:dyDescent="0.3">
      <c r="A1505" s="203" t="s">
        <v>1572</v>
      </c>
      <c r="B1505" s="203" t="s">
        <v>1246</v>
      </c>
      <c r="C1505" s="203" t="s">
        <v>18187</v>
      </c>
      <c r="D1505" s="203" t="s">
        <v>18188</v>
      </c>
      <c r="E1505" s="203" t="s">
        <v>18189</v>
      </c>
      <c r="F1505" s="203" t="s">
        <v>9451</v>
      </c>
      <c r="G1505" s="203" t="s">
        <v>18189</v>
      </c>
      <c r="H1505" s="203" t="s">
        <v>18190</v>
      </c>
      <c r="I1505" s="203" t="s">
        <v>9453</v>
      </c>
      <c r="J1505" s="203" t="s">
        <v>18191</v>
      </c>
      <c r="K1505" s="84">
        <v>45922</v>
      </c>
      <c r="L1505" s="84">
        <v>45929</v>
      </c>
      <c r="M1505" s="84">
        <v>46019</v>
      </c>
      <c r="N1505" s="203" t="s">
        <v>18192</v>
      </c>
      <c r="O1505" s="86">
        <v>15000000</v>
      </c>
      <c r="P1505" s="203" t="s">
        <v>18193</v>
      </c>
      <c r="Q1505" s="203" t="s">
        <v>18191</v>
      </c>
      <c r="R1505" s="84">
        <v>45919</v>
      </c>
      <c r="S1505" s="84">
        <v>45919</v>
      </c>
      <c r="T1505" s="84"/>
      <c r="U1505" s="84"/>
      <c r="V1505" s="84"/>
      <c r="W1505" s="203" t="s">
        <v>9457</v>
      </c>
    </row>
    <row r="1506" spans="1:23" x14ac:dyDescent="0.3">
      <c r="A1506" s="203" t="s">
        <v>1499</v>
      </c>
      <c r="B1506" s="203" t="s">
        <v>2948</v>
      </c>
      <c r="C1506" s="203" t="s">
        <v>18194</v>
      </c>
      <c r="D1506" s="203" t="s">
        <v>18195</v>
      </c>
      <c r="E1506" s="203" t="s">
        <v>18196</v>
      </c>
      <c r="F1506" s="203" t="s">
        <v>9451</v>
      </c>
      <c r="G1506" s="203" t="s">
        <v>18196</v>
      </c>
      <c r="H1506" s="203" t="s">
        <v>18197</v>
      </c>
      <c r="I1506" s="203" t="s">
        <v>9859</v>
      </c>
      <c r="J1506" s="203" t="s">
        <v>18198</v>
      </c>
      <c r="K1506" s="84">
        <v>45421</v>
      </c>
      <c r="L1506" s="84">
        <v>45483</v>
      </c>
      <c r="M1506" s="84">
        <v>46028</v>
      </c>
      <c r="N1506" s="203" t="s">
        <v>18199</v>
      </c>
      <c r="O1506" s="86">
        <v>7083998414</v>
      </c>
      <c r="P1506" s="203" t="s">
        <v>18200</v>
      </c>
      <c r="Q1506" s="203" t="s">
        <v>18198</v>
      </c>
      <c r="R1506" s="84">
        <v>45362</v>
      </c>
      <c r="S1506" s="84">
        <v>45362</v>
      </c>
      <c r="T1506" s="84">
        <v>45371</v>
      </c>
      <c r="U1506" s="84">
        <v>45371</v>
      </c>
      <c r="V1506" s="84">
        <v>45371</v>
      </c>
      <c r="W1506" s="203" t="s">
        <v>9457</v>
      </c>
    </row>
    <row r="1507" spans="1:23" x14ac:dyDescent="0.3">
      <c r="A1507" s="203" t="s">
        <v>1605</v>
      </c>
      <c r="B1507" s="203" t="s">
        <v>1247</v>
      </c>
      <c r="C1507" s="203" t="s">
        <v>18201</v>
      </c>
      <c r="D1507" s="203" t="s">
        <v>18202</v>
      </c>
      <c r="E1507" s="203" t="s">
        <v>18203</v>
      </c>
      <c r="F1507" s="203" t="s">
        <v>9451</v>
      </c>
      <c r="G1507" s="203" t="s">
        <v>18203</v>
      </c>
      <c r="H1507" s="203" t="s">
        <v>18204</v>
      </c>
      <c r="I1507" s="203" t="s">
        <v>9453</v>
      </c>
      <c r="J1507" s="203" t="s">
        <v>18205</v>
      </c>
      <c r="K1507" s="84">
        <v>46237</v>
      </c>
      <c r="L1507" s="84">
        <v>46239</v>
      </c>
      <c r="M1507" s="84">
        <v>46385</v>
      </c>
      <c r="N1507" s="203" t="s">
        <v>17668</v>
      </c>
      <c r="O1507" s="86">
        <v>13746377</v>
      </c>
      <c r="P1507" s="203" t="s">
        <v>18206</v>
      </c>
      <c r="Q1507" s="203" t="s">
        <v>18205</v>
      </c>
      <c r="R1507" s="84">
        <v>46235</v>
      </c>
      <c r="S1507" s="84">
        <v>46235</v>
      </c>
      <c r="T1507" s="84"/>
      <c r="U1507" s="84"/>
      <c r="V1507" s="84"/>
      <c r="W1507" s="203" t="s">
        <v>9457</v>
      </c>
    </row>
    <row r="1508" spans="1:23" x14ac:dyDescent="0.3">
      <c r="A1508" s="203" t="s">
        <v>5454</v>
      </c>
      <c r="B1508" s="203" t="s">
        <v>1245</v>
      </c>
      <c r="C1508" s="203" t="s">
        <v>18207</v>
      </c>
      <c r="D1508" s="203" t="s">
        <v>18208</v>
      </c>
      <c r="E1508" s="203" t="s">
        <v>18209</v>
      </c>
      <c r="F1508" s="203" t="s">
        <v>9451</v>
      </c>
      <c r="G1508" s="203" t="s">
        <v>18209</v>
      </c>
      <c r="H1508" s="203" t="s">
        <v>18210</v>
      </c>
      <c r="I1508" s="203" t="s">
        <v>9453</v>
      </c>
      <c r="J1508" s="203" t="s">
        <v>18211</v>
      </c>
      <c r="K1508" s="84">
        <v>45566</v>
      </c>
      <c r="L1508" s="84">
        <v>45566</v>
      </c>
      <c r="M1508" s="84">
        <v>45656</v>
      </c>
      <c r="N1508" s="203" t="s">
        <v>18212</v>
      </c>
      <c r="O1508" s="86">
        <v>12000000</v>
      </c>
      <c r="P1508" s="203" t="s">
        <v>18213</v>
      </c>
      <c r="Q1508" s="203" t="s">
        <v>18211</v>
      </c>
      <c r="R1508" s="84">
        <v>45565</v>
      </c>
      <c r="S1508" s="84">
        <v>45565</v>
      </c>
      <c r="T1508" s="84"/>
      <c r="U1508" s="84"/>
      <c r="V1508" s="84"/>
      <c r="W1508" s="203" t="s">
        <v>9457</v>
      </c>
    </row>
    <row r="1509" spans="1:23" x14ac:dyDescent="0.3">
      <c r="A1509" s="203" t="s">
        <v>5454</v>
      </c>
      <c r="B1509" s="203" t="s">
        <v>1245</v>
      </c>
      <c r="C1509" s="203" t="s">
        <v>18214</v>
      </c>
      <c r="D1509" s="203" t="s">
        <v>18215</v>
      </c>
      <c r="E1509" s="203" t="s">
        <v>18216</v>
      </c>
      <c r="F1509" s="203" t="s">
        <v>9451</v>
      </c>
      <c r="G1509" s="203" t="s">
        <v>18216</v>
      </c>
      <c r="H1509" s="203" t="s">
        <v>18217</v>
      </c>
      <c r="I1509" s="203" t="s">
        <v>9453</v>
      </c>
      <c r="J1509" s="203" t="s">
        <v>18218</v>
      </c>
      <c r="K1509" s="84">
        <v>45533</v>
      </c>
      <c r="L1509" s="84">
        <v>45538</v>
      </c>
      <c r="M1509" s="84">
        <v>45628</v>
      </c>
      <c r="N1509" s="203" t="s">
        <v>18219</v>
      </c>
      <c r="O1509" s="86">
        <v>7500000</v>
      </c>
      <c r="P1509" s="203" t="s">
        <v>18220</v>
      </c>
      <c r="Q1509" s="203" t="s">
        <v>18218</v>
      </c>
      <c r="R1509" s="84">
        <v>45533</v>
      </c>
      <c r="S1509" s="84">
        <v>45533</v>
      </c>
      <c r="T1509" s="84"/>
      <c r="U1509" s="84"/>
      <c r="V1509" s="84"/>
      <c r="W1509" s="203" t="s">
        <v>9457</v>
      </c>
    </row>
    <row r="1510" spans="1:23" x14ac:dyDescent="0.3">
      <c r="A1510" s="203" t="s">
        <v>1539</v>
      </c>
      <c r="B1510" s="203" t="s">
        <v>1246</v>
      </c>
      <c r="C1510" s="203" t="s">
        <v>18221</v>
      </c>
      <c r="D1510" s="203" t="s">
        <v>18222</v>
      </c>
      <c r="E1510" s="203" t="s">
        <v>18223</v>
      </c>
      <c r="F1510" s="203" t="s">
        <v>9451</v>
      </c>
      <c r="G1510" s="203" t="s">
        <v>18223</v>
      </c>
      <c r="H1510" s="203" t="s">
        <v>18224</v>
      </c>
      <c r="I1510" s="203" t="s">
        <v>9462</v>
      </c>
      <c r="J1510" s="203" t="s">
        <v>18225</v>
      </c>
      <c r="K1510" s="84">
        <v>45870</v>
      </c>
      <c r="L1510" s="84">
        <v>45871</v>
      </c>
      <c r="M1510" s="84">
        <v>46022</v>
      </c>
      <c r="N1510" s="203" t="s">
        <v>18226</v>
      </c>
      <c r="O1510" s="86">
        <v>19931985</v>
      </c>
      <c r="P1510" s="203" t="s">
        <v>18227</v>
      </c>
      <c r="Q1510" s="203" t="s">
        <v>18225</v>
      </c>
      <c r="R1510" s="84">
        <v>45869</v>
      </c>
      <c r="S1510" s="84">
        <v>45869</v>
      </c>
      <c r="T1510" s="84"/>
      <c r="U1510" s="84"/>
      <c r="V1510" s="84"/>
      <c r="W1510" s="203" t="s">
        <v>9457</v>
      </c>
    </row>
    <row r="1511" spans="1:23" x14ac:dyDescent="0.3">
      <c r="A1511" s="203" t="s">
        <v>1572</v>
      </c>
      <c r="B1511" s="203" t="s">
        <v>1246</v>
      </c>
      <c r="C1511" s="203" t="s">
        <v>18228</v>
      </c>
      <c r="D1511" s="203" t="s">
        <v>18229</v>
      </c>
      <c r="E1511" s="203" t="s">
        <v>18230</v>
      </c>
      <c r="F1511" s="203" t="s">
        <v>9451</v>
      </c>
      <c r="G1511" s="203" t="s">
        <v>18230</v>
      </c>
      <c r="H1511" s="203" t="s">
        <v>18231</v>
      </c>
      <c r="I1511" s="203" t="s">
        <v>9453</v>
      </c>
      <c r="J1511" s="203" t="s">
        <v>18232</v>
      </c>
      <c r="K1511" s="84">
        <v>45911</v>
      </c>
      <c r="L1511" s="84">
        <v>45911</v>
      </c>
      <c r="M1511" s="84">
        <v>46001</v>
      </c>
      <c r="N1511" s="203" t="s">
        <v>10798</v>
      </c>
      <c r="O1511" s="86">
        <v>11100000</v>
      </c>
      <c r="P1511" s="203" t="s">
        <v>18233</v>
      </c>
      <c r="Q1511" s="203" t="s">
        <v>18232</v>
      </c>
      <c r="R1511" s="84">
        <v>45909</v>
      </c>
      <c r="S1511" s="84">
        <v>45909</v>
      </c>
      <c r="T1511" s="84"/>
      <c r="U1511" s="84"/>
      <c r="V1511" s="84"/>
      <c r="W1511" s="203" t="s">
        <v>9457</v>
      </c>
    </row>
    <row r="1512" spans="1:23" x14ac:dyDescent="0.3">
      <c r="A1512" s="203" t="s">
        <v>5454</v>
      </c>
      <c r="B1512" s="203" t="s">
        <v>1245</v>
      </c>
      <c r="C1512" s="203" t="s">
        <v>18234</v>
      </c>
      <c r="D1512" s="203" t="s">
        <v>18235</v>
      </c>
      <c r="E1512" s="203" t="s">
        <v>18236</v>
      </c>
      <c r="F1512" s="203" t="s">
        <v>9451</v>
      </c>
      <c r="G1512" s="203" t="s">
        <v>18236</v>
      </c>
      <c r="H1512" s="203" t="s">
        <v>18237</v>
      </c>
      <c r="I1512" s="203" t="s">
        <v>9453</v>
      </c>
      <c r="J1512" s="203" t="s">
        <v>18238</v>
      </c>
      <c r="K1512" s="84">
        <v>45526</v>
      </c>
      <c r="L1512" s="84">
        <v>45527</v>
      </c>
      <c r="M1512" s="84">
        <v>45648</v>
      </c>
      <c r="N1512" s="203" t="s">
        <v>18239</v>
      </c>
      <c r="O1512" s="86">
        <v>14000000</v>
      </c>
      <c r="P1512" s="203" t="s">
        <v>18240</v>
      </c>
      <c r="Q1512" s="203" t="s">
        <v>18238</v>
      </c>
      <c r="R1512" s="84">
        <v>45525</v>
      </c>
      <c r="S1512" s="84">
        <v>45525</v>
      </c>
      <c r="T1512" s="84"/>
      <c r="U1512" s="84"/>
      <c r="V1512" s="84"/>
      <c r="W1512" s="203" t="s">
        <v>9457</v>
      </c>
    </row>
    <row r="1513" spans="1:23" x14ac:dyDescent="0.3">
      <c r="A1513" s="203" t="s">
        <v>1665</v>
      </c>
      <c r="B1513" s="203" t="s">
        <v>1247</v>
      </c>
      <c r="C1513" s="203" t="s">
        <v>18241</v>
      </c>
      <c r="D1513" s="203" t="s">
        <v>18242</v>
      </c>
      <c r="E1513" s="203" t="s">
        <v>18243</v>
      </c>
      <c r="F1513" s="203" t="s">
        <v>9451</v>
      </c>
      <c r="G1513" s="203" t="s">
        <v>18243</v>
      </c>
      <c r="H1513" s="203" t="s">
        <v>18244</v>
      </c>
      <c r="I1513" s="203" t="s">
        <v>9453</v>
      </c>
      <c r="J1513" s="203" t="s">
        <v>18245</v>
      </c>
      <c r="K1513" s="84">
        <v>46052</v>
      </c>
      <c r="L1513" s="84">
        <v>46052</v>
      </c>
      <c r="M1513" s="84">
        <v>46141</v>
      </c>
      <c r="N1513" s="203" t="s">
        <v>18246</v>
      </c>
      <c r="O1513" s="86">
        <v>15000000</v>
      </c>
      <c r="P1513" s="203" t="s">
        <v>18247</v>
      </c>
      <c r="Q1513" s="203" t="s">
        <v>18245</v>
      </c>
      <c r="R1513" s="84">
        <v>46051</v>
      </c>
      <c r="S1513" s="84">
        <v>46051</v>
      </c>
      <c r="T1513" s="84"/>
      <c r="U1513" s="84"/>
      <c r="V1513" s="84"/>
      <c r="W1513" s="203" t="s">
        <v>9457</v>
      </c>
    </row>
    <row r="1514" spans="1:23" x14ac:dyDescent="0.3">
      <c r="A1514" s="203" t="s">
        <v>1476</v>
      </c>
      <c r="B1514" s="203" t="s">
        <v>1246</v>
      </c>
      <c r="C1514" s="203" t="s">
        <v>18248</v>
      </c>
      <c r="D1514" s="203" t="s">
        <v>18249</v>
      </c>
      <c r="E1514" s="203" t="s">
        <v>18250</v>
      </c>
      <c r="F1514" s="203" t="s">
        <v>9451</v>
      </c>
      <c r="G1514" s="203" t="s">
        <v>18250</v>
      </c>
      <c r="H1514" s="203" t="s">
        <v>18251</v>
      </c>
      <c r="I1514" s="203" t="s">
        <v>9462</v>
      </c>
      <c r="J1514" s="203" t="s">
        <v>10606</v>
      </c>
      <c r="K1514" s="84">
        <v>45708</v>
      </c>
      <c r="L1514" s="84">
        <v>45709</v>
      </c>
      <c r="M1514" s="84">
        <v>45889</v>
      </c>
      <c r="N1514" s="203" t="s">
        <v>10046</v>
      </c>
      <c r="O1514" s="86">
        <v>23918382</v>
      </c>
      <c r="P1514" s="203" t="s">
        <v>18252</v>
      </c>
      <c r="Q1514" s="203" t="s">
        <v>10606</v>
      </c>
      <c r="R1514" s="84">
        <v>45706</v>
      </c>
      <c r="S1514" s="84">
        <v>45706</v>
      </c>
      <c r="T1514" s="84"/>
      <c r="U1514" s="84"/>
      <c r="V1514" s="84"/>
      <c r="W1514" s="203" t="s">
        <v>9457</v>
      </c>
    </row>
    <row r="1515" spans="1:23" x14ac:dyDescent="0.3">
      <c r="A1515" s="203" t="s">
        <v>1572</v>
      </c>
      <c r="B1515" s="203" t="s">
        <v>1246</v>
      </c>
      <c r="C1515" s="203" t="s">
        <v>18255</v>
      </c>
      <c r="D1515" s="203" t="s">
        <v>18256</v>
      </c>
      <c r="E1515" s="203" t="s">
        <v>18257</v>
      </c>
      <c r="F1515" s="203" t="s">
        <v>9451</v>
      </c>
      <c r="G1515" s="203" t="s">
        <v>18257</v>
      </c>
      <c r="H1515" s="203" t="s">
        <v>18258</v>
      </c>
      <c r="I1515" s="203" t="s">
        <v>9504</v>
      </c>
      <c r="J1515" s="203" t="s">
        <v>18259</v>
      </c>
      <c r="K1515" s="84">
        <v>45981</v>
      </c>
      <c r="L1515" s="84">
        <v>45981</v>
      </c>
      <c r="M1515" s="84">
        <v>46022</v>
      </c>
      <c r="N1515" s="203" t="s">
        <v>16108</v>
      </c>
      <c r="O1515" s="86">
        <v>5320000</v>
      </c>
      <c r="P1515" s="203" t="s">
        <v>18260</v>
      </c>
      <c r="Q1515" s="203" t="s">
        <v>18259</v>
      </c>
      <c r="R1515" s="84">
        <v>45981</v>
      </c>
      <c r="S1515" s="84">
        <v>45981</v>
      </c>
      <c r="T1515" s="84"/>
      <c r="U1515" s="84"/>
      <c r="V1515" s="84"/>
      <c r="W1515" s="203" t="s">
        <v>9457</v>
      </c>
    </row>
    <row r="1516" spans="1:23" x14ac:dyDescent="0.3">
      <c r="A1516" s="203" t="s">
        <v>1605</v>
      </c>
      <c r="B1516" s="203" t="s">
        <v>1247</v>
      </c>
      <c r="C1516" s="203" t="s">
        <v>18261</v>
      </c>
      <c r="D1516" s="203" t="s">
        <v>18262</v>
      </c>
      <c r="E1516" s="203" t="s">
        <v>18263</v>
      </c>
      <c r="F1516" s="203" t="s">
        <v>9451</v>
      </c>
      <c r="G1516" s="203" t="s">
        <v>18263</v>
      </c>
      <c r="H1516" s="203" t="s">
        <v>18264</v>
      </c>
      <c r="I1516" s="203" t="s">
        <v>9453</v>
      </c>
      <c r="J1516" s="203" t="s">
        <v>13197</v>
      </c>
      <c r="K1516" s="84">
        <v>46046</v>
      </c>
      <c r="L1516" s="84">
        <v>46048</v>
      </c>
      <c r="M1516" s="84">
        <v>46228</v>
      </c>
      <c r="N1516" s="203" t="s">
        <v>18265</v>
      </c>
      <c r="O1516" s="86">
        <v>17064468</v>
      </c>
      <c r="P1516" s="203" t="s">
        <v>18266</v>
      </c>
      <c r="Q1516" s="203" t="s">
        <v>13197</v>
      </c>
      <c r="R1516" s="84">
        <v>46045</v>
      </c>
      <c r="S1516" s="84">
        <v>46045</v>
      </c>
      <c r="T1516" s="84"/>
      <c r="U1516" s="84"/>
      <c r="V1516" s="84"/>
      <c r="W1516" s="203" t="s">
        <v>9457</v>
      </c>
    </row>
    <row r="1517" spans="1:23" x14ac:dyDescent="0.3">
      <c r="A1517" s="203" t="s">
        <v>1572</v>
      </c>
      <c r="B1517" s="203" t="s">
        <v>1246</v>
      </c>
      <c r="C1517" s="203" t="s">
        <v>18267</v>
      </c>
      <c r="D1517" s="203" t="s">
        <v>18268</v>
      </c>
      <c r="E1517" s="203" t="s">
        <v>18269</v>
      </c>
      <c r="F1517" s="203" t="s">
        <v>9451</v>
      </c>
      <c r="G1517" s="203" t="s">
        <v>18269</v>
      </c>
      <c r="H1517" s="203" t="s">
        <v>18270</v>
      </c>
      <c r="I1517" s="203" t="s">
        <v>9453</v>
      </c>
      <c r="J1517" s="203" t="s">
        <v>18271</v>
      </c>
      <c r="K1517" s="84">
        <v>45917</v>
      </c>
      <c r="L1517" s="84">
        <v>45918</v>
      </c>
      <c r="M1517" s="84">
        <v>46008</v>
      </c>
      <c r="N1517" s="203" t="s">
        <v>18272</v>
      </c>
      <c r="O1517" s="86">
        <v>12000000</v>
      </c>
      <c r="P1517" s="203" t="s">
        <v>18273</v>
      </c>
      <c r="Q1517" s="203" t="s">
        <v>18271</v>
      </c>
      <c r="R1517" s="84">
        <v>45916</v>
      </c>
      <c r="S1517" s="84">
        <v>45916</v>
      </c>
      <c r="T1517" s="84"/>
      <c r="U1517" s="84"/>
      <c r="V1517" s="84"/>
      <c r="W1517" s="203" t="s">
        <v>9457</v>
      </c>
    </row>
    <row r="1518" spans="1:23" x14ac:dyDescent="0.3">
      <c r="A1518" s="203" t="s">
        <v>1605</v>
      </c>
      <c r="B1518" s="203" t="s">
        <v>1247</v>
      </c>
      <c r="C1518" s="203" t="s">
        <v>18274</v>
      </c>
      <c r="D1518" s="203" t="s">
        <v>18275</v>
      </c>
      <c r="E1518" s="203" t="s">
        <v>18276</v>
      </c>
      <c r="F1518" s="203" t="s">
        <v>9451</v>
      </c>
      <c r="G1518" s="203" t="s">
        <v>18276</v>
      </c>
      <c r="H1518" s="203" t="s">
        <v>18277</v>
      </c>
      <c r="I1518" s="203" t="s">
        <v>9453</v>
      </c>
      <c r="J1518" s="203" t="s">
        <v>18278</v>
      </c>
      <c r="K1518" s="84">
        <v>46242</v>
      </c>
      <c r="L1518" s="84">
        <v>46245</v>
      </c>
      <c r="M1518" s="84">
        <v>46387</v>
      </c>
      <c r="N1518" s="203" t="s">
        <v>15590</v>
      </c>
      <c r="O1518" s="86">
        <v>24378454</v>
      </c>
      <c r="P1518" s="203" t="s">
        <v>18279</v>
      </c>
      <c r="Q1518" s="203" t="s">
        <v>18278</v>
      </c>
      <c r="R1518" s="84">
        <v>46240</v>
      </c>
      <c r="S1518" s="84">
        <v>46240</v>
      </c>
      <c r="T1518" s="84"/>
      <c r="U1518" s="84"/>
      <c r="V1518" s="84"/>
      <c r="W1518" s="203" t="s">
        <v>9457</v>
      </c>
    </row>
    <row r="1519" spans="1:23" x14ac:dyDescent="0.3">
      <c r="A1519" s="203" t="s">
        <v>3233</v>
      </c>
      <c r="B1519" s="203" t="s">
        <v>1245</v>
      </c>
      <c r="C1519" s="203" t="s">
        <v>18280</v>
      </c>
      <c r="D1519" s="203" t="s">
        <v>18281</v>
      </c>
      <c r="E1519" s="203" t="s">
        <v>18282</v>
      </c>
      <c r="F1519" s="203" t="s">
        <v>9451</v>
      </c>
      <c r="G1519" s="203" t="s">
        <v>18282</v>
      </c>
      <c r="H1519" s="203" t="s">
        <v>18283</v>
      </c>
      <c r="I1519" s="203" t="s">
        <v>9462</v>
      </c>
      <c r="J1519" s="203" t="s">
        <v>18284</v>
      </c>
      <c r="K1519" s="84">
        <v>45360</v>
      </c>
      <c r="L1519" s="84">
        <v>45360</v>
      </c>
      <c r="M1519" s="84">
        <v>45513</v>
      </c>
      <c r="N1519" s="203" t="s">
        <v>18285</v>
      </c>
      <c r="O1519" s="86">
        <v>16300730</v>
      </c>
      <c r="P1519" s="203" t="s">
        <v>18286</v>
      </c>
      <c r="Q1519" s="203" t="s">
        <v>18287</v>
      </c>
      <c r="R1519" s="84">
        <v>45359</v>
      </c>
      <c r="S1519" s="84">
        <v>45359</v>
      </c>
      <c r="T1519" s="84"/>
      <c r="U1519" s="84"/>
      <c r="V1519" s="84"/>
      <c r="W1519" s="203" t="s">
        <v>9457</v>
      </c>
    </row>
    <row r="1520" spans="1:23" x14ac:dyDescent="0.3">
      <c r="A1520" s="203" t="s">
        <v>1572</v>
      </c>
      <c r="B1520" s="203" t="s">
        <v>1246</v>
      </c>
      <c r="C1520" s="203" t="s">
        <v>18288</v>
      </c>
      <c r="D1520" s="203" t="s">
        <v>18289</v>
      </c>
      <c r="E1520" s="203" t="s">
        <v>18290</v>
      </c>
      <c r="F1520" s="203" t="s">
        <v>9451</v>
      </c>
      <c r="G1520" s="203" t="s">
        <v>18290</v>
      </c>
      <c r="H1520" s="203" t="s">
        <v>18291</v>
      </c>
      <c r="I1520" s="203" t="s">
        <v>9453</v>
      </c>
      <c r="J1520" s="203" t="s">
        <v>18292</v>
      </c>
      <c r="K1520" s="84">
        <v>45922</v>
      </c>
      <c r="L1520" s="84">
        <v>45922</v>
      </c>
      <c r="M1520" s="84">
        <v>46012</v>
      </c>
      <c r="N1520" s="203" t="s">
        <v>15770</v>
      </c>
      <c r="O1520" s="86">
        <v>12000000</v>
      </c>
      <c r="P1520" s="203" t="s">
        <v>18293</v>
      </c>
      <c r="Q1520" s="203" t="s">
        <v>18292</v>
      </c>
      <c r="R1520" s="84">
        <v>45919</v>
      </c>
      <c r="S1520" s="84">
        <v>45919</v>
      </c>
      <c r="T1520" s="84"/>
      <c r="U1520" s="84"/>
      <c r="V1520" s="84"/>
      <c r="W1520" s="203" t="s">
        <v>9457</v>
      </c>
    </row>
    <row r="1521" spans="1:23" x14ac:dyDescent="0.3">
      <c r="A1521" s="203" t="s">
        <v>1505</v>
      </c>
      <c r="B1521" s="203" t="s">
        <v>1246</v>
      </c>
      <c r="C1521" s="203" t="s">
        <v>18294</v>
      </c>
      <c r="D1521" s="203" t="s">
        <v>18295</v>
      </c>
      <c r="E1521" s="203" t="s">
        <v>18296</v>
      </c>
      <c r="F1521" s="203" t="s">
        <v>9451</v>
      </c>
      <c r="G1521" s="203" t="s">
        <v>18296</v>
      </c>
      <c r="H1521" s="203" t="s">
        <v>18297</v>
      </c>
      <c r="I1521" s="203" t="s">
        <v>9462</v>
      </c>
      <c r="J1521" s="203" t="s">
        <v>18298</v>
      </c>
      <c r="K1521" s="84">
        <v>45702</v>
      </c>
      <c r="L1521" s="84">
        <v>45708</v>
      </c>
      <c r="M1521" s="84">
        <v>45881</v>
      </c>
      <c r="N1521" s="203" t="s">
        <v>17223</v>
      </c>
      <c r="O1521" s="86">
        <v>23918382</v>
      </c>
      <c r="P1521" s="203" t="s">
        <v>18299</v>
      </c>
      <c r="Q1521" s="203" t="s">
        <v>18298</v>
      </c>
      <c r="R1521" s="84">
        <v>45701</v>
      </c>
      <c r="S1521" s="84">
        <v>45701</v>
      </c>
      <c r="T1521" s="84"/>
      <c r="U1521" s="84"/>
      <c r="V1521" s="84"/>
      <c r="W1521" s="203" t="s">
        <v>9457</v>
      </c>
    </row>
    <row r="1522" spans="1:23" x14ac:dyDescent="0.3">
      <c r="A1522" s="203" t="s">
        <v>1467</v>
      </c>
      <c r="B1522" s="203" t="s">
        <v>1247</v>
      </c>
      <c r="C1522" s="203" t="s">
        <v>18300</v>
      </c>
      <c r="D1522" s="203" t="s">
        <v>18301</v>
      </c>
      <c r="E1522" s="203" t="s">
        <v>18302</v>
      </c>
      <c r="F1522" s="203" t="s">
        <v>9451</v>
      </c>
      <c r="G1522" s="203" t="s">
        <v>18302</v>
      </c>
      <c r="H1522" s="203" t="s">
        <v>18303</v>
      </c>
      <c r="I1522" s="203" t="s">
        <v>9453</v>
      </c>
      <c r="J1522" s="203" t="s">
        <v>18304</v>
      </c>
      <c r="K1522" s="84">
        <v>46039</v>
      </c>
      <c r="L1522" s="84">
        <v>46041</v>
      </c>
      <c r="M1522" s="84">
        <v>46221</v>
      </c>
      <c r="N1522" s="203" t="s">
        <v>15099</v>
      </c>
      <c r="O1522" s="86">
        <v>31960242</v>
      </c>
      <c r="P1522" s="203" t="s">
        <v>18305</v>
      </c>
      <c r="Q1522" s="203" t="s">
        <v>18304</v>
      </c>
      <c r="R1522" s="84">
        <v>46039</v>
      </c>
      <c r="S1522" s="84">
        <v>46039</v>
      </c>
      <c r="T1522" s="84"/>
      <c r="U1522" s="84"/>
      <c r="V1522" s="84"/>
      <c r="W1522" s="203" t="s">
        <v>9457</v>
      </c>
    </row>
    <row r="1523" spans="1:23" x14ac:dyDescent="0.3">
      <c r="A1523" s="203" t="s">
        <v>3253</v>
      </c>
      <c r="B1523" s="203" t="s">
        <v>1245</v>
      </c>
      <c r="C1523" s="203" t="s">
        <v>18306</v>
      </c>
      <c r="D1523" s="203" t="s">
        <v>18307</v>
      </c>
      <c r="E1523" s="203" t="s">
        <v>18308</v>
      </c>
      <c r="F1523" s="203" t="s">
        <v>9451</v>
      </c>
      <c r="G1523" s="203" t="s">
        <v>18308</v>
      </c>
      <c r="H1523" s="203" t="s">
        <v>18309</v>
      </c>
      <c r="I1523" s="203" t="s">
        <v>9453</v>
      </c>
      <c r="J1523" s="203" t="s">
        <v>18310</v>
      </c>
      <c r="K1523" s="84">
        <v>45583</v>
      </c>
      <c r="L1523" s="84">
        <v>45586</v>
      </c>
      <c r="M1523" s="84">
        <v>45656</v>
      </c>
      <c r="N1523" s="203" t="s">
        <v>18311</v>
      </c>
      <c r="O1523" s="86">
        <v>4784626</v>
      </c>
      <c r="P1523" s="203" t="s">
        <v>18312</v>
      </c>
      <c r="Q1523" s="203" t="s">
        <v>18310</v>
      </c>
      <c r="R1523" s="84">
        <v>45583</v>
      </c>
      <c r="S1523" s="84">
        <v>45583</v>
      </c>
      <c r="T1523" s="84"/>
      <c r="U1523" s="84"/>
      <c r="V1523" s="84"/>
      <c r="W1523" s="203" t="s">
        <v>9457</v>
      </c>
    </row>
    <row r="1524" spans="1:23" x14ac:dyDescent="0.3">
      <c r="A1524" s="203" t="s">
        <v>1572</v>
      </c>
      <c r="B1524" s="203" t="s">
        <v>1246</v>
      </c>
      <c r="C1524" s="203" t="s">
        <v>18313</v>
      </c>
      <c r="D1524" s="203" t="s">
        <v>18314</v>
      </c>
      <c r="E1524" s="203" t="s">
        <v>18315</v>
      </c>
      <c r="F1524" s="203" t="s">
        <v>9451</v>
      </c>
      <c r="G1524" s="203" t="s">
        <v>18315</v>
      </c>
      <c r="H1524" s="203" t="s">
        <v>18316</v>
      </c>
      <c r="I1524" s="203" t="s">
        <v>9453</v>
      </c>
      <c r="J1524" s="203" t="s">
        <v>18317</v>
      </c>
      <c r="K1524" s="84">
        <v>45922</v>
      </c>
      <c r="L1524" s="84">
        <v>45922</v>
      </c>
      <c r="M1524" s="84">
        <v>46012</v>
      </c>
      <c r="N1524" s="203" t="s">
        <v>9513</v>
      </c>
      <c r="O1524" s="86">
        <v>10500000</v>
      </c>
      <c r="P1524" s="203" t="s">
        <v>18318</v>
      </c>
      <c r="Q1524" s="203" t="s">
        <v>18317</v>
      </c>
      <c r="R1524" s="84">
        <v>45919</v>
      </c>
      <c r="S1524" s="84">
        <v>45919</v>
      </c>
      <c r="T1524" s="84"/>
      <c r="U1524" s="84"/>
      <c r="V1524" s="84"/>
      <c r="W1524" s="203" t="s">
        <v>9457</v>
      </c>
    </row>
    <row r="1525" spans="1:23" x14ac:dyDescent="0.3">
      <c r="A1525" s="203" t="s">
        <v>1665</v>
      </c>
      <c r="B1525" s="203" t="s">
        <v>1247</v>
      </c>
      <c r="C1525" s="203" t="s">
        <v>18319</v>
      </c>
      <c r="D1525" s="203" t="s">
        <v>18320</v>
      </c>
      <c r="E1525" s="203" t="s">
        <v>18321</v>
      </c>
      <c r="F1525" s="203" t="s">
        <v>9451</v>
      </c>
      <c r="G1525" s="203" t="s">
        <v>18321</v>
      </c>
      <c r="H1525" s="203" t="s">
        <v>18322</v>
      </c>
      <c r="I1525" s="203" t="s">
        <v>9453</v>
      </c>
      <c r="J1525" s="203" t="s">
        <v>18323</v>
      </c>
      <c r="K1525" s="84">
        <v>46050</v>
      </c>
      <c r="L1525" s="84">
        <v>46052</v>
      </c>
      <c r="M1525" s="84">
        <v>46141</v>
      </c>
      <c r="N1525" s="203" t="s">
        <v>18324</v>
      </c>
      <c r="O1525" s="86">
        <v>18000000</v>
      </c>
      <c r="P1525" s="203" t="s">
        <v>18325</v>
      </c>
      <c r="Q1525" s="203" t="s">
        <v>18323</v>
      </c>
      <c r="R1525" s="84">
        <v>46049</v>
      </c>
      <c r="S1525" s="84">
        <v>46049</v>
      </c>
      <c r="T1525" s="84"/>
      <c r="U1525" s="84"/>
      <c r="V1525" s="84"/>
      <c r="W1525" s="203" t="s">
        <v>9457</v>
      </c>
    </row>
    <row r="1526" spans="1:23" x14ac:dyDescent="0.3">
      <c r="A1526" s="203" t="s">
        <v>1605</v>
      </c>
      <c r="B1526" s="203" t="s">
        <v>1247</v>
      </c>
      <c r="C1526" s="203" t="s">
        <v>18326</v>
      </c>
      <c r="D1526" s="203" t="s">
        <v>18327</v>
      </c>
      <c r="E1526" s="203" t="s">
        <v>18328</v>
      </c>
      <c r="F1526" s="203" t="s">
        <v>9451</v>
      </c>
      <c r="G1526" s="203" t="s">
        <v>18328</v>
      </c>
      <c r="H1526" s="203" t="s">
        <v>18329</v>
      </c>
      <c r="I1526" s="203" t="s">
        <v>9453</v>
      </c>
      <c r="J1526" s="203" t="s">
        <v>18330</v>
      </c>
      <c r="K1526" s="84">
        <v>46045</v>
      </c>
      <c r="L1526" s="84">
        <v>46045</v>
      </c>
      <c r="M1526" s="84">
        <v>46225</v>
      </c>
      <c r="N1526" s="203" t="s">
        <v>17939</v>
      </c>
      <c r="O1526" s="86">
        <v>15859458</v>
      </c>
      <c r="P1526" s="203" t="s">
        <v>18331</v>
      </c>
      <c r="Q1526" s="203" t="s">
        <v>18330</v>
      </c>
      <c r="R1526" s="84">
        <v>46044</v>
      </c>
      <c r="S1526" s="84">
        <v>46044</v>
      </c>
      <c r="T1526" s="84"/>
      <c r="U1526" s="84"/>
      <c r="V1526" s="84"/>
      <c r="W1526" s="203" t="s">
        <v>9457</v>
      </c>
    </row>
    <row r="1527" spans="1:23" x14ac:dyDescent="0.3">
      <c r="A1527" s="203" t="s">
        <v>1665</v>
      </c>
      <c r="B1527" s="203" t="s">
        <v>1247</v>
      </c>
      <c r="C1527" s="203" t="s">
        <v>18332</v>
      </c>
      <c r="D1527" s="203" t="s">
        <v>18333</v>
      </c>
      <c r="E1527" s="203" t="s">
        <v>18334</v>
      </c>
      <c r="F1527" s="203" t="s">
        <v>9451</v>
      </c>
      <c r="G1527" s="203" t="s">
        <v>18334</v>
      </c>
      <c r="H1527" s="203" t="s">
        <v>18335</v>
      </c>
      <c r="I1527" s="203" t="s">
        <v>9504</v>
      </c>
      <c r="J1527" s="203" t="s">
        <v>18336</v>
      </c>
      <c r="K1527" s="84">
        <v>46048</v>
      </c>
      <c r="L1527" s="84">
        <v>46049</v>
      </c>
      <c r="M1527" s="84">
        <v>46168</v>
      </c>
      <c r="N1527" s="203" t="s">
        <v>18337</v>
      </c>
      <c r="O1527" s="86">
        <v>14000000</v>
      </c>
      <c r="P1527" s="203" t="s">
        <v>18338</v>
      </c>
      <c r="Q1527" s="203" t="s">
        <v>18336</v>
      </c>
      <c r="R1527" s="84">
        <v>46047</v>
      </c>
      <c r="S1527" s="84">
        <v>46047</v>
      </c>
      <c r="T1527" s="84"/>
      <c r="U1527" s="84"/>
      <c r="V1527" s="84"/>
      <c r="W1527" s="203" t="s">
        <v>9457</v>
      </c>
    </row>
    <row r="1528" spans="1:23" x14ac:dyDescent="0.3">
      <c r="A1528" s="203" t="s">
        <v>1665</v>
      </c>
      <c r="B1528" s="203" t="s">
        <v>1247</v>
      </c>
      <c r="C1528" s="203" t="s">
        <v>18339</v>
      </c>
      <c r="D1528" s="203" t="s">
        <v>18340</v>
      </c>
      <c r="E1528" s="203" t="s">
        <v>18341</v>
      </c>
      <c r="F1528" s="203" t="s">
        <v>9451</v>
      </c>
      <c r="G1528" s="203" t="s">
        <v>18341</v>
      </c>
      <c r="H1528" s="203" t="s">
        <v>18342</v>
      </c>
      <c r="I1528" s="203" t="s">
        <v>9453</v>
      </c>
      <c r="J1528" s="203" t="s">
        <v>18343</v>
      </c>
      <c r="K1528" s="84">
        <v>46051</v>
      </c>
      <c r="L1528" s="84">
        <v>46052</v>
      </c>
      <c r="M1528" s="84">
        <v>46141</v>
      </c>
      <c r="N1528" s="203" t="s">
        <v>18344</v>
      </c>
      <c r="O1528" s="86">
        <v>9000000</v>
      </c>
      <c r="P1528" s="203" t="s">
        <v>18345</v>
      </c>
      <c r="Q1528" s="203" t="s">
        <v>18343</v>
      </c>
      <c r="R1528" s="84">
        <v>46051</v>
      </c>
      <c r="S1528" s="84">
        <v>46051</v>
      </c>
      <c r="T1528" s="84"/>
      <c r="U1528" s="84"/>
      <c r="V1528" s="84"/>
      <c r="W1528" s="203" t="s">
        <v>9457</v>
      </c>
    </row>
    <row r="1529" spans="1:23" x14ac:dyDescent="0.3">
      <c r="A1529" s="203" t="s">
        <v>1765</v>
      </c>
      <c r="B1529" s="203" t="s">
        <v>1246</v>
      </c>
      <c r="C1529" s="203" t="s">
        <v>18346</v>
      </c>
      <c r="D1529" s="203" t="s">
        <v>18347</v>
      </c>
      <c r="E1529" s="203" t="s">
        <v>18348</v>
      </c>
      <c r="F1529" s="203" t="s">
        <v>9451</v>
      </c>
      <c r="G1529" s="203" t="s">
        <v>18348</v>
      </c>
      <c r="H1529" s="203" t="s">
        <v>18349</v>
      </c>
      <c r="I1529" s="203" t="s">
        <v>9504</v>
      </c>
      <c r="J1529" s="203" t="s">
        <v>18350</v>
      </c>
      <c r="K1529" s="84">
        <v>45848</v>
      </c>
      <c r="L1529" s="84">
        <v>45849</v>
      </c>
      <c r="M1529" s="84">
        <v>46001</v>
      </c>
      <c r="N1529" s="203" t="s">
        <v>12839</v>
      </c>
      <c r="O1529" s="86">
        <v>1393811116.74</v>
      </c>
      <c r="P1529" s="203" t="s">
        <v>18351</v>
      </c>
      <c r="Q1529" s="203" t="s">
        <v>18350</v>
      </c>
      <c r="R1529" s="84">
        <v>45845</v>
      </c>
      <c r="S1529" s="84">
        <v>45845</v>
      </c>
      <c r="T1529" s="84">
        <v>45846</v>
      </c>
      <c r="U1529" s="84"/>
      <c r="V1529" s="84">
        <v>45845</v>
      </c>
      <c r="W1529" s="203" t="s">
        <v>9457</v>
      </c>
    </row>
    <row r="1530" spans="1:23" x14ac:dyDescent="0.3">
      <c r="A1530" s="203" t="s">
        <v>1605</v>
      </c>
      <c r="B1530" s="203" t="s">
        <v>1247</v>
      </c>
      <c r="C1530" s="203" t="s">
        <v>18352</v>
      </c>
      <c r="D1530" s="203" t="s">
        <v>18353</v>
      </c>
      <c r="E1530" s="203" t="s">
        <v>18354</v>
      </c>
      <c r="F1530" s="203" t="s">
        <v>9451</v>
      </c>
      <c r="G1530" s="203" t="s">
        <v>18354</v>
      </c>
      <c r="H1530" s="203" t="s">
        <v>18355</v>
      </c>
      <c r="I1530" s="203" t="s">
        <v>9453</v>
      </c>
      <c r="J1530" s="203" t="s">
        <v>12852</v>
      </c>
      <c r="K1530" s="84">
        <v>46231</v>
      </c>
      <c r="L1530" s="84">
        <v>46232</v>
      </c>
      <c r="M1530" s="84">
        <v>46384</v>
      </c>
      <c r="N1530" s="203" t="s">
        <v>15791</v>
      </c>
      <c r="O1530" s="86">
        <v>14220390</v>
      </c>
      <c r="P1530" s="203" t="s">
        <v>18356</v>
      </c>
      <c r="Q1530" s="203" t="s">
        <v>12852</v>
      </c>
      <c r="R1530" s="84">
        <v>46231</v>
      </c>
      <c r="S1530" s="84">
        <v>46231</v>
      </c>
      <c r="T1530" s="84"/>
      <c r="U1530" s="84"/>
      <c r="V1530" s="84"/>
      <c r="W1530" s="203" t="s">
        <v>9457</v>
      </c>
    </row>
    <row r="1531" spans="1:23" x14ac:dyDescent="0.3">
      <c r="A1531" s="203" t="s">
        <v>5454</v>
      </c>
      <c r="B1531" s="203" t="s">
        <v>1245</v>
      </c>
      <c r="C1531" s="203" t="s">
        <v>18357</v>
      </c>
      <c r="D1531" s="203" t="s">
        <v>18358</v>
      </c>
      <c r="E1531" s="203" t="s">
        <v>18359</v>
      </c>
      <c r="F1531" s="203" t="s">
        <v>9451</v>
      </c>
      <c r="G1531" s="203" t="s">
        <v>18359</v>
      </c>
      <c r="H1531" s="203" t="s">
        <v>18360</v>
      </c>
      <c r="I1531" s="203" t="s">
        <v>9453</v>
      </c>
      <c r="J1531" s="203" t="s">
        <v>18361</v>
      </c>
      <c r="K1531" s="84">
        <v>45525</v>
      </c>
      <c r="L1531" s="84">
        <v>45525</v>
      </c>
      <c r="M1531" s="84">
        <v>45616</v>
      </c>
      <c r="N1531" s="203" t="s">
        <v>18337</v>
      </c>
      <c r="O1531" s="86">
        <v>9000000</v>
      </c>
      <c r="P1531" s="203" t="s">
        <v>18362</v>
      </c>
      <c r="Q1531" s="203" t="s">
        <v>18361</v>
      </c>
      <c r="R1531" s="84">
        <v>45524</v>
      </c>
      <c r="S1531" s="84">
        <v>45524</v>
      </c>
      <c r="T1531" s="84"/>
      <c r="U1531" s="84"/>
      <c r="V1531" s="84"/>
      <c r="W1531" s="203" t="s">
        <v>9457</v>
      </c>
    </row>
    <row r="1532" spans="1:23" x14ac:dyDescent="0.3">
      <c r="A1532" s="203" t="s">
        <v>5454</v>
      </c>
      <c r="B1532" s="203" t="s">
        <v>1245</v>
      </c>
      <c r="C1532" s="203" t="s">
        <v>18363</v>
      </c>
      <c r="D1532" s="203" t="s">
        <v>18364</v>
      </c>
      <c r="E1532" s="203" t="s">
        <v>18365</v>
      </c>
      <c r="F1532" s="203" t="s">
        <v>9451</v>
      </c>
      <c r="G1532" s="203" t="s">
        <v>18365</v>
      </c>
      <c r="H1532" s="203" t="s">
        <v>18366</v>
      </c>
      <c r="I1532" s="203" t="s">
        <v>9453</v>
      </c>
      <c r="J1532" s="203" t="s">
        <v>18367</v>
      </c>
      <c r="K1532" s="84">
        <v>45531</v>
      </c>
      <c r="L1532" s="84">
        <v>45532</v>
      </c>
      <c r="M1532" s="84">
        <v>45623</v>
      </c>
      <c r="N1532" s="203" t="s">
        <v>18368</v>
      </c>
      <c r="O1532" s="86">
        <v>9000000</v>
      </c>
      <c r="P1532" s="203" t="s">
        <v>18369</v>
      </c>
      <c r="Q1532" s="203" t="s">
        <v>18367</v>
      </c>
      <c r="R1532" s="84">
        <v>45527</v>
      </c>
      <c r="S1532" s="84">
        <v>45527</v>
      </c>
      <c r="T1532" s="84"/>
      <c r="U1532" s="84"/>
      <c r="V1532" s="84"/>
      <c r="W1532" s="203" t="s">
        <v>9457</v>
      </c>
    </row>
    <row r="1533" spans="1:23" x14ac:dyDescent="0.3">
      <c r="A1533" s="203" t="s">
        <v>1665</v>
      </c>
      <c r="B1533" s="203" t="s">
        <v>1247</v>
      </c>
      <c r="C1533" s="203" t="s">
        <v>18370</v>
      </c>
      <c r="D1533" s="203" t="s">
        <v>18371</v>
      </c>
      <c r="E1533" s="203" t="s">
        <v>18372</v>
      </c>
      <c r="F1533" s="203" t="s">
        <v>9451</v>
      </c>
      <c r="G1533" s="203" t="s">
        <v>18372</v>
      </c>
      <c r="H1533" s="203" t="s">
        <v>18373</v>
      </c>
      <c r="I1533" s="203" t="s">
        <v>9453</v>
      </c>
      <c r="J1533" s="203" t="s">
        <v>18374</v>
      </c>
      <c r="K1533" s="84">
        <v>46051</v>
      </c>
      <c r="L1533" s="84">
        <v>46052</v>
      </c>
      <c r="M1533" s="84">
        <v>46141</v>
      </c>
      <c r="N1533" s="203" t="s">
        <v>18375</v>
      </c>
      <c r="O1533" s="86">
        <v>9900000</v>
      </c>
      <c r="P1533" s="203" t="s">
        <v>18376</v>
      </c>
      <c r="Q1533" s="203" t="s">
        <v>18374</v>
      </c>
      <c r="R1533" s="84">
        <v>46049</v>
      </c>
      <c r="S1533" s="84">
        <v>46049</v>
      </c>
      <c r="T1533" s="84"/>
      <c r="U1533" s="84"/>
      <c r="V1533" s="84"/>
      <c r="W1533" s="203" t="s">
        <v>9457</v>
      </c>
    </row>
    <row r="1534" spans="1:23" x14ac:dyDescent="0.3">
      <c r="A1534" s="203" t="s">
        <v>5454</v>
      </c>
      <c r="B1534" s="203" t="s">
        <v>1245</v>
      </c>
      <c r="C1534" s="203" t="s">
        <v>18377</v>
      </c>
      <c r="D1534" s="203" t="s">
        <v>18378</v>
      </c>
      <c r="E1534" s="203" t="s">
        <v>18379</v>
      </c>
      <c r="F1534" s="203" t="s">
        <v>9451</v>
      </c>
      <c r="G1534" s="203" t="s">
        <v>18379</v>
      </c>
      <c r="H1534" s="203" t="s">
        <v>18380</v>
      </c>
      <c r="I1534" s="203" t="s">
        <v>9453</v>
      </c>
      <c r="J1534" s="203" t="s">
        <v>18381</v>
      </c>
      <c r="K1534" s="84">
        <v>45525</v>
      </c>
      <c r="L1534" s="84">
        <v>45525</v>
      </c>
      <c r="M1534" s="84">
        <v>45616</v>
      </c>
      <c r="N1534" s="203" t="s">
        <v>18382</v>
      </c>
      <c r="O1534" s="86">
        <v>12000000</v>
      </c>
      <c r="P1534" s="203" t="s">
        <v>18383</v>
      </c>
      <c r="Q1534" s="203" t="s">
        <v>18381</v>
      </c>
      <c r="R1534" s="84">
        <v>45524</v>
      </c>
      <c r="S1534" s="84">
        <v>45524</v>
      </c>
      <c r="T1534" s="84"/>
      <c r="U1534" s="84"/>
      <c r="V1534" s="84"/>
      <c r="W1534" s="203" t="s">
        <v>9457</v>
      </c>
    </row>
    <row r="1535" spans="1:23" x14ac:dyDescent="0.3">
      <c r="A1535" s="203" t="s">
        <v>1665</v>
      </c>
      <c r="B1535" s="203" t="s">
        <v>1247</v>
      </c>
      <c r="C1535" s="203" t="s">
        <v>18384</v>
      </c>
      <c r="D1535" s="203" t="s">
        <v>18385</v>
      </c>
      <c r="E1535" s="203" t="s">
        <v>18386</v>
      </c>
      <c r="F1535" s="203" t="s">
        <v>9451</v>
      </c>
      <c r="G1535" s="203" t="s">
        <v>18386</v>
      </c>
      <c r="H1535" s="203" t="s">
        <v>18387</v>
      </c>
      <c r="I1535" s="203" t="s">
        <v>9453</v>
      </c>
      <c r="J1535" s="203" t="s">
        <v>18388</v>
      </c>
      <c r="K1535" s="84">
        <v>46050</v>
      </c>
      <c r="L1535" s="84">
        <v>46052</v>
      </c>
      <c r="M1535" s="84">
        <v>46141</v>
      </c>
      <c r="N1535" s="203" t="s">
        <v>9684</v>
      </c>
      <c r="O1535" s="86">
        <v>9000000</v>
      </c>
      <c r="P1535" s="203" t="s">
        <v>18389</v>
      </c>
      <c r="Q1535" s="203" t="s">
        <v>18388</v>
      </c>
      <c r="R1535" s="84">
        <v>46049</v>
      </c>
      <c r="S1535" s="84">
        <v>46049</v>
      </c>
      <c r="T1535" s="84"/>
      <c r="U1535" s="84"/>
      <c r="V1535" s="84"/>
      <c r="W1535" s="203" t="s">
        <v>9457</v>
      </c>
    </row>
    <row r="1536" spans="1:23" x14ac:dyDescent="0.3">
      <c r="A1536" s="203" t="s">
        <v>1665</v>
      </c>
      <c r="B1536" s="203" t="s">
        <v>1247</v>
      </c>
      <c r="C1536" s="203" t="s">
        <v>18390</v>
      </c>
      <c r="D1536" s="203" t="s">
        <v>18391</v>
      </c>
      <c r="E1536" s="203" t="s">
        <v>18392</v>
      </c>
      <c r="F1536" s="203" t="s">
        <v>9451</v>
      </c>
      <c r="G1536" s="203" t="s">
        <v>18392</v>
      </c>
      <c r="H1536" s="203" t="s">
        <v>18393</v>
      </c>
      <c r="I1536" s="203" t="s">
        <v>9453</v>
      </c>
      <c r="J1536" s="203" t="s">
        <v>18394</v>
      </c>
      <c r="K1536" s="84">
        <v>46050</v>
      </c>
      <c r="L1536" s="84">
        <v>46051</v>
      </c>
      <c r="M1536" s="84">
        <v>46140</v>
      </c>
      <c r="N1536" s="203" t="s">
        <v>17932</v>
      </c>
      <c r="O1536" s="86">
        <v>11400000</v>
      </c>
      <c r="P1536" s="203" t="s">
        <v>18395</v>
      </c>
      <c r="Q1536" s="203" t="s">
        <v>18394</v>
      </c>
      <c r="R1536" s="84">
        <v>46050</v>
      </c>
      <c r="S1536" s="84">
        <v>46050</v>
      </c>
      <c r="T1536" s="84"/>
      <c r="U1536" s="84"/>
      <c r="V1536" s="84"/>
      <c r="W1536" s="203" t="s">
        <v>9457</v>
      </c>
    </row>
    <row r="1537" spans="1:23" x14ac:dyDescent="0.3">
      <c r="A1537" s="203" t="s">
        <v>1467</v>
      </c>
      <c r="B1537" s="203" t="s">
        <v>1247</v>
      </c>
      <c r="C1537" s="203" t="s">
        <v>18396</v>
      </c>
      <c r="D1537" s="203" t="s">
        <v>18397</v>
      </c>
      <c r="E1537" s="203" t="s">
        <v>18398</v>
      </c>
      <c r="F1537" s="203" t="s">
        <v>9451</v>
      </c>
      <c r="G1537" s="203" t="s">
        <v>18398</v>
      </c>
      <c r="H1537" s="203" t="s">
        <v>18399</v>
      </c>
      <c r="I1537" s="203" t="s">
        <v>9453</v>
      </c>
      <c r="J1537" s="203" t="s">
        <v>18400</v>
      </c>
      <c r="K1537" s="84">
        <v>46238</v>
      </c>
      <c r="L1537" s="84">
        <v>46245</v>
      </c>
      <c r="M1537" s="84">
        <v>46387</v>
      </c>
      <c r="N1537" s="203" t="s">
        <v>14784</v>
      </c>
      <c r="O1537" s="86">
        <v>20751191</v>
      </c>
      <c r="P1537" s="203" t="s">
        <v>18401</v>
      </c>
      <c r="Q1537" s="203" t="s">
        <v>18400</v>
      </c>
      <c r="R1537" s="84">
        <v>46236</v>
      </c>
      <c r="S1537" s="84">
        <v>46236</v>
      </c>
      <c r="T1537" s="84"/>
      <c r="U1537" s="84"/>
      <c r="V1537" s="84"/>
      <c r="W1537" s="203" t="s">
        <v>9457</v>
      </c>
    </row>
    <row r="1538" spans="1:23" x14ac:dyDescent="0.3">
      <c r="A1538" s="203" t="s">
        <v>1665</v>
      </c>
      <c r="B1538" s="203" t="s">
        <v>1247</v>
      </c>
      <c r="C1538" s="203" t="s">
        <v>18402</v>
      </c>
      <c r="D1538" s="203" t="s">
        <v>18403</v>
      </c>
      <c r="E1538" s="203" t="s">
        <v>18404</v>
      </c>
      <c r="F1538" s="203" t="s">
        <v>9451</v>
      </c>
      <c r="G1538" s="203" t="s">
        <v>18404</v>
      </c>
      <c r="H1538" s="203" t="s">
        <v>18405</v>
      </c>
      <c r="I1538" s="203" t="s">
        <v>9504</v>
      </c>
      <c r="J1538" s="203" t="s">
        <v>18406</v>
      </c>
      <c r="K1538" s="84">
        <v>46048</v>
      </c>
      <c r="L1538" s="84">
        <v>46049</v>
      </c>
      <c r="M1538" s="84">
        <v>46168</v>
      </c>
      <c r="N1538" s="203" t="s">
        <v>18407</v>
      </c>
      <c r="O1538" s="86">
        <v>15200000</v>
      </c>
      <c r="P1538" s="203" t="s">
        <v>18408</v>
      </c>
      <c r="Q1538" s="203" t="s">
        <v>18406</v>
      </c>
      <c r="R1538" s="84">
        <v>46048</v>
      </c>
      <c r="S1538" s="84">
        <v>46048</v>
      </c>
      <c r="T1538" s="84"/>
      <c r="U1538" s="84"/>
      <c r="V1538" s="84"/>
      <c r="W1538" s="203" t="s">
        <v>9457</v>
      </c>
    </row>
    <row r="1539" spans="1:23" x14ac:dyDescent="0.3">
      <c r="A1539" s="203" t="s">
        <v>1754</v>
      </c>
      <c r="B1539" s="203" t="s">
        <v>1247</v>
      </c>
      <c r="C1539" s="203" t="s">
        <v>18409</v>
      </c>
      <c r="D1539" s="203" t="s">
        <v>18410</v>
      </c>
      <c r="E1539" s="203" t="s">
        <v>18411</v>
      </c>
      <c r="F1539" s="203" t="s">
        <v>9451</v>
      </c>
      <c r="G1539" s="203" t="s">
        <v>18411</v>
      </c>
      <c r="H1539" s="203" t="s">
        <v>18412</v>
      </c>
      <c r="I1539" s="203" t="s">
        <v>9453</v>
      </c>
      <c r="J1539" s="203" t="s">
        <v>13507</v>
      </c>
      <c r="K1539" s="84">
        <v>46043</v>
      </c>
      <c r="L1539" s="84">
        <v>46045</v>
      </c>
      <c r="M1539" s="84">
        <v>46287</v>
      </c>
      <c r="N1539" s="203" t="s">
        <v>11994</v>
      </c>
      <c r="O1539" s="86">
        <v>30400000</v>
      </c>
      <c r="P1539" s="203" t="s">
        <v>18413</v>
      </c>
      <c r="Q1539" s="203" t="s">
        <v>13507</v>
      </c>
      <c r="R1539" s="84">
        <v>46042</v>
      </c>
      <c r="S1539" s="84">
        <v>46042</v>
      </c>
      <c r="T1539" s="84"/>
      <c r="U1539" s="84"/>
      <c r="V1539" s="84"/>
      <c r="W1539" s="203" t="s">
        <v>9457</v>
      </c>
    </row>
    <row r="1540" spans="1:23" x14ac:dyDescent="0.3">
      <c r="A1540" s="203" t="s">
        <v>1447</v>
      </c>
      <c r="B1540" s="203" t="s">
        <v>1246</v>
      </c>
      <c r="C1540" s="203" t="s">
        <v>18414</v>
      </c>
      <c r="D1540" s="203" t="s">
        <v>18415</v>
      </c>
      <c r="E1540" s="203" t="s">
        <v>18416</v>
      </c>
      <c r="F1540" s="203" t="s">
        <v>9451</v>
      </c>
      <c r="G1540" s="203" t="s">
        <v>18416</v>
      </c>
      <c r="H1540" s="203" t="s">
        <v>18417</v>
      </c>
      <c r="I1540" s="203" t="s">
        <v>9453</v>
      </c>
      <c r="J1540" s="203" t="s">
        <v>18418</v>
      </c>
      <c r="K1540" s="84">
        <v>45950</v>
      </c>
      <c r="L1540" s="84">
        <v>45951</v>
      </c>
      <c r="M1540" s="84">
        <v>46021</v>
      </c>
      <c r="N1540" s="203" t="s">
        <v>18419</v>
      </c>
      <c r="O1540" s="86">
        <v>11859523</v>
      </c>
      <c r="P1540" s="203" t="s">
        <v>18420</v>
      </c>
      <c r="Q1540" s="203" t="s">
        <v>18418</v>
      </c>
      <c r="R1540" s="84">
        <v>45950</v>
      </c>
      <c r="S1540" s="84">
        <v>45950</v>
      </c>
      <c r="T1540" s="84"/>
      <c r="U1540" s="84"/>
      <c r="V1540" s="84"/>
      <c r="W1540" s="203" t="s">
        <v>9457</v>
      </c>
    </row>
    <row r="1541" spans="1:23" x14ac:dyDescent="0.3">
      <c r="A1541" s="203" t="s">
        <v>1665</v>
      </c>
      <c r="B1541" s="203" t="s">
        <v>1247</v>
      </c>
      <c r="C1541" s="203" t="s">
        <v>18421</v>
      </c>
      <c r="D1541" s="203" t="s">
        <v>18422</v>
      </c>
      <c r="E1541" s="203" t="s">
        <v>18423</v>
      </c>
      <c r="F1541" s="203" t="s">
        <v>9451</v>
      </c>
      <c r="G1541" s="203" t="s">
        <v>18423</v>
      </c>
      <c r="H1541" s="203" t="s">
        <v>18424</v>
      </c>
      <c r="I1541" s="203" t="s">
        <v>9504</v>
      </c>
      <c r="J1541" s="203" t="s">
        <v>18425</v>
      </c>
      <c r="K1541" s="84">
        <v>46052</v>
      </c>
      <c r="L1541" s="84">
        <v>46052</v>
      </c>
      <c r="M1541" s="84">
        <v>46171</v>
      </c>
      <c r="N1541" s="203" t="s">
        <v>11560</v>
      </c>
      <c r="O1541" s="86">
        <v>15200000</v>
      </c>
      <c r="P1541" s="203" t="s">
        <v>18426</v>
      </c>
      <c r="Q1541" s="203" t="s">
        <v>18425</v>
      </c>
      <c r="R1541" s="84">
        <v>46052</v>
      </c>
      <c r="S1541" s="84">
        <v>46052</v>
      </c>
      <c r="T1541" s="84"/>
      <c r="U1541" s="84"/>
      <c r="V1541" s="84"/>
      <c r="W1541" s="203" t="s">
        <v>9457</v>
      </c>
    </row>
    <row r="1542" spans="1:23" x14ac:dyDescent="0.3">
      <c r="A1542" s="203" t="s">
        <v>1572</v>
      </c>
      <c r="B1542" s="203" t="s">
        <v>1246</v>
      </c>
      <c r="C1542" s="203" t="s">
        <v>18427</v>
      </c>
      <c r="D1542" s="203" t="s">
        <v>18428</v>
      </c>
      <c r="E1542" s="203" t="s">
        <v>18429</v>
      </c>
      <c r="F1542" s="203" t="s">
        <v>9451</v>
      </c>
      <c r="G1542" s="203" t="s">
        <v>18429</v>
      </c>
      <c r="H1542" s="203" t="s">
        <v>18430</v>
      </c>
      <c r="I1542" s="203" t="s">
        <v>9453</v>
      </c>
      <c r="J1542" s="203" t="s">
        <v>18431</v>
      </c>
      <c r="K1542" s="84">
        <v>45926</v>
      </c>
      <c r="L1542" s="84">
        <v>45926</v>
      </c>
      <c r="M1542" s="84">
        <v>46017</v>
      </c>
      <c r="N1542" s="203" t="s">
        <v>9815</v>
      </c>
      <c r="O1542" s="86">
        <v>10442712</v>
      </c>
      <c r="P1542" s="203" t="s">
        <v>18432</v>
      </c>
      <c r="Q1542" s="203" t="s">
        <v>18431</v>
      </c>
      <c r="R1542" s="84">
        <v>45926</v>
      </c>
      <c r="S1542" s="84">
        <v>45926</v>
      </c>
      <c r="T1542" s="84"/>
      <c r="U1542" s="84"/>
      <c r="V1542" s="84"/>
      <c r="W1542" s="203" t="s">
        <v>9457</v>
      </c>
    </row>
    <row r="1543" spans="1:23" x14ac:dyDescent="0.3">
      <c r="A1543" s="203" t="s">
        <v>1665</v>
      </c>
      <c r="B1543" s="203" t="s">
        <v>1247</v>
      </c>
      <c r="C1543" s="203" t="s">
        <v>18433</v>
      </c>
      <c r="D1543" s="203" t="s">
        <v>18434</v>
      </c>
      <c r="E1543" s="203" t="s">
        <v>18435</v>
      </c>
      <c r="F1543" s="203" t="s">
        <v>9451</v>
      </c>
      <c r="G1543" s="203" t="s">
        <v>18435</v>
      </c>
      <c r="H1543" s="203" t="s">
        <v>18436</v>
      </c>
      <c r="I1543" s="203" t="s">
        <v>9504</v>
      </c>
      <c r="J1543" s="203" t="s">
        <v>18437</v>
      </c>
      <c r="K1543" s="84">
        <v>46048</v>
      </c>
      <c r="L1543" s="84">
        <v>46049</v>
      </c>
      <c r="M1543" s="84">
        <v>46168</v>
      </c>
      <c r="N1543" s="203" t="s">
        <v>18438</v>
      </c>
      <c r="O1543" s="86">
        <v>14000000</v>
      </c>
      <c r="P1543" s="203" t="s">
        <v>18439</v>
      </c>
      <c r="Q1543" s="203" t="s">
        <v>18440</v>
      </c>
      <c r="R1543" s="84">
        <v>46048</v>
      </c>
      <c r="S1543" s="84">
        <v>46048</v>
      </c>
      <c r="T1543" s="84"/>
      <c r="U1543" s="84"/>
      <c r="V1543" s="84"/>
      <c r="W1543" s="203" t="s">
        <v>9457</v>
      </c>
    </row>
    <row r="1544" spans="1:23" x14ac:dyDescent="0.3">
      <c r="A1544" s="203" t="s">
        <v>1665</v>
      </c>
      <c r="B1544" s="203" t="s">
        <v>1247</v>
      </c>
      <c r="C1544" s="203" t="s">
        <v>18441</v>
      </c>
      <c r="D1544" s="203" t="s">
        <v>18442</v>
      </c>
      <c r="E1544" s="203" t="s">
        <v>18443</v>
      </c>
      <c r="F1544" s="203" t="s">
        <v>9451</v>
      </c>
      <c r="G1544" s="203" t="s">
        <v>18443</v>
      </c>
      <c r="H1544" s="203" t="s">
        <v>18444</v>
      </c>
      <c r="I1544" s="203" t="s">
        <v>9453</v>
      </c>
      <c r="J1544" s="203" t="s">
        <v>18445</v>
      </c>
      <c r="K1544" s="84">
        <v>46051</v>
      </c>
      <c r="L1544" s="84">
        <v>46051</v>
      </c>
      <c r="M1544" s="84">
        <v>46140</v>
      </c>
      <c r="N1544" s="203" t="s">
        <v>18446</v>
      </c>
      <c r="O1544" s="86">
        <v>9000000</v>
      </c>
      <c r="P1544" s="203" t="s">
        <v>18447</v>
      </c>
      <c r="Q1544" s="203" t="s">
        <v>18445</v>
      </c>
      <c r="R1544" s="84">
        <v>46051</v>
      </c>
      <c r="S1544" s="84">
        <v>46051</v>
      </c>
      <c r="T1544" s="84"/>
      <c r="U1544" s="84"/>
      <c r="V1544" s="84"/>
      <c r="W1544" s="203" t="s">
        <v>9457</v>
      </c>
    </row>
    <row r="1545" spans="1:23" x14ac:dyDescent="0.3">
      <c r="A1545" s="203" t="s">
        <v>1505</v>
      </c>
      <c r="B1545" s="203" t="s">
        <v>1246</v>
      </c>
      <c r="C1545" s="203" t="s">
        <v>18448</v>
      </c>
      <c r="D1545" s="203" t="s">
        <v>18449</v>
      </c>
      <c r="E1545" s="203" t="s">
        <v>18450</v>
      </c>
      <c r="F1545" s="203" t="s">
        <v>9451</v>
      </c>
      <c r="G1545" s="203" t="s">
        <v>18450</v>
      </c>
      <c r="H1545" s="203" t="s">
        <v>18451</v>
      </c>
      <c r="I1545" s="203" t="s">
        <v>9462</v>
      </c>
      <c r="J1545" s="203" t="s">
        <v>18452</v>
      </c>
      <c r="K1545" s="84">
        <v>45888</v>
      </c>
      <c r="L1545" s="84">
        <v>45888</v>
      </c>
      <c r="M1545" s="84">
        <v>46019</v>
      </c>
      <c r="N1545" s="203" t="s">
        <v>17244</v>
      </c>
      <c r="O1545" s="86">
        <v>17274387</v>
      </c>
      <c r="P1545" s="203" t="s">
        <v>18453</v>
      </c>
      <c r="Q1545" s="203" t="s">
        <v>18452</v>
      </c>
      <c r="R1545" s="84">
        <v>45887</v>
      </c>
      <c r="S1545" s="84">
        <v>45887</v>
      </c>
      <c r="T1545" s="84"/>
      <c r="U1545" s="84"/>
      <c r="V1545" s="84"/>
      <c r="W1545" s="203" t="s">
        <v>9457</v>
      </c>
    </row>
    <row r="1546" spans="1:23" x14ac:dyDescent="0.3">
      <c r="A1546" s="203" t="s">
        <v>1476</v>
      </c>
      <c r="B1546" s="203" t="s">
        <v>1246</v>
      </c>
      <c r="C1546" s="203" t="s">
        <v>18454</v>
      </c>
      <c r="D1546" s="203" t="s">
        <v>18455</v>
      </c>
      <c r="E1546" s="203" t="s">
        <v>18456</v>
      </c>
      <c r="F1546" s="203" t="s">
        <v>9451</v>
      </c>
      <c r="G1546" s="203" t="s">
        <v>18456</v>
      </c>
      <c r="H1546" s="203" t="s">
        <v>18457</v>
      </c>
      <c r="I1546" s="203" t="s">
        <v>9462</v>
      </c>
      <c r="J1546" s="203" t="s">
        <v>18458</v>
      </c>
      <c r="K1546" s="84">
        <v>45692</v>
      </c>
      <c r="L1546" s="84">
        <v>45692</v>
      </c>
      <c r="M1546" s="84">
        <v>45872</v>
      </c>
      <c r="N1546" s="203" t="s">
        <v>10066</v>
      </c>
      <c r="O1546" s="86">
        <v>29675250</v>
      </c>
      <c r="P1546" s="203" t="s">
        <v>18459</v>
      </c>
      <c r="Q1546" s="203" t="s">
        <v>18458</v>
      </c>
      <c r="R1546" s="84">
        <v>45691</v>
      </c>
      <c r="S1546" s="84">
        <v>45691</v>
      </c>
      <c r="T1546" s="84"/>
      <c r="U1546" s="84"/>
      <c r="V1546" s="84"/>
      <c r="W1546" s="203" t="s">
        <v>9457</v>
      </c>
    </row>
    <row r="1547" spans="1:23" x14ac:dyDescent="0.3">
      <c r="A1547" s="203" t="s">
        <v>5454</v>
      </c>
      <c r="B1547" s="203" t="s">
        <v>1245</v>
      </c>
      <c r="C1547" s="203" t="s">
        <v>18460</v>
      </c>
      <c r="D1547" s="203" t="s">
        <v>18461</v>
      </c>
      <c r="E1547" s="203" t="s">
        <v>18462</v>
      </c>
      <c r="F1547" s="203" t="s">
        <v>9451</v>
      </c>
      <c r="G1547" s="203" t="s">
        <v>18462</v>
      </c>
      <c r="H1547" s="203" t="s">
        <v>18463</v>
      </c>
      <c r="I1547" s="203" t="s">
        <v>9453</v>
      </c>
      <c r="J1547" s="203" t="s">
        <v>18464</v>
      </c>
      <c r="K1547" s="84">
        <v>45534</v>
      </c>
      <c r="L1547" s="84">
        <v>45534</v>
      </c>
      <c r="M1547" s="84">
        <v>45656</v>
      </c>
      <c r="N1547" s="203" t="s">
        <v>13268</v>
      </c>
      <c r="O1547" s="86">
        <v>12000000</v>
      </c>
      <c r="P1547" s="203" t="s">
        <v>18465</v>
      </c>
      <c r="Q1547" s="203" t="s">
        <v>18464</v>
      </c>
      <c r="R1547" s="84">
        <v>45533</v>
      </c>
      <c r="S1547" s="84">
        <v>45533</v>
      </c>
      <c r="T1547" s="84"/>
      <c r="U1547" s="84"/>
      <c r="V1547" s="84"/>
      <c r="W1547" s="203" t="s">
        <v>9457</v>
      </c>
    </row>
    <row r="1548" spans="1:23" x14ac:dyDescent="0.3">
      <c r="A1548" s="203" t="s">
        <v>1665</v>
      </c>
      <c r="B1548" s="203" t="s">
        <v>1247</v>
      </c>
      <c r="C1548" s="203" t="s">
        <v>18466</v>
      </c>
      <c r="D1548" s="203" t="s">
        <v>18467</v>
      </c>
      <c r="E1548" s="203" t="s">
        <v>18468</v>
      </c>
      <c r="F1548" s="203" t="s">
        <v>9451</v>
      </c>
      <c r="G1548" s="203" t="s">
        <v>18468</v>
      </c>
      <c r="H1548" s="203" t="s">
        <v>18469</v>
      </c>
      <c r="I1548" s="203" t="s">
        <v>9504</v>
      </c>
      <c r="J1548" s="203" t="s">
        <v>18470</v>
      </c>
      <c r="K1548" s="84">
        <v>46045</v>
      </c>
      <c r="L1548" s="84">
        <v>46046</v>
      </c>
      <c r="M1548" s="84">
        <v>46165</v>
      </c>
      <c r="N1548" s="203" t="s">
        <v>18471</v>
      </c>
      <c r="O1548" s="86">
        <v>20000000</v>
      </c>
      <c r="P1548" s="203" t="s">
        <v>18472</v>
      </c>
      <c r="Q1548" s="203" t="s">
        <v>18470</v>
      </c>
      <c r="R1548" s="84">
        <v>46044</v>
      </c>
      <c r="S1548" s="84">
        <v>46044</v>
      </c>
      <c r="T1548" s="84"/>
      <c r="U1548" s="84"/>
      <c r="V1548" s="84"/>
      <c r="W1548" s="203" t="s">
        <v>9457</v>
      </c>
    </row>
    <row r="1549" spans="1:23" x14ac:dyDescent="0.3">
      <c r="A1549" s="203" t="s">
        <v>5454</v>
      </c>
      <c r="B1549" s="203" t="s">
        <v>1245</v>
      </c>
      <c r="C1549" s="203" t="s">
        <v>18473</v>
      </c>
      <c r="D1549" s="203" t="s">
        <v>18474</v>
      </c>
      <c r="E1549" s="203" t="s">
        <v>18475</v>
      </c>
      <c r="F1549" s="203" t="s">
        <v>9451</v>
      </c>
      <c r="G1549" s="203" t="s">
        <v>18475</v>
      </c>
      <c r="H1549" s="203" t="s">
        <v>18476</v>
      </c>
      <c r="I1549" s="203" t="s">
        <v>9453</v>
      </c>
      <c r="J1549" s="203" t="s">
        <v>11131</v>
      </c>
      <c r="K1549" s="84">
        <v>45527</v>
      </c>
      <c r="L1549" s="84">
        <v>45530</v>
      </c>
      <c r="M1549" s="84">
        <v>45621</v>
      </c>
      <c r="N1549" s="203" t="s">
        <v>13362</v>
      </c>
      <c r="O1549" s="86">
        <v>10500000</v>
      </c>
      <c r="P1549" s="203" t="s">
        <v>18477</v>
      </c>
      <c r="Q1549" s="203" t="s">
        <v>11131</v>
      </c>
      <c r="R1549" s="84">
        <v>45527</v>
      </c>
      <c r="S1549" s="84">
        <v>45527</v>
      </c>
      <c r="T1549" s="84"/>
      <c r="U1549" s="84"/>
      <c r="V1549" s="84"/>
      <c r="W1549" s="203" t="s">
        <v>9457</v>
      </c>
    </row>
    <row r="1550" spans="1:23" x14ac:dyDescent="0.3">
      <c r="A1550" s="203" t="s">
        <v>1740</v>
      </c>
      <c r="B1550" s="203" t="s">
        <v>1246</v>
      </c>
      <c r="C1550" s="203" t="s">
        <v>32925</v>
      </c>
      <c r="D1550" s="203" t="s">
        <v>32926</v>
      </c>
      <c r="E1550" s="203" t="s">
        <v>32927</v>
      </c>
      <c r="F1550" s="203" t="s">
        <v>9451</v>
      </c>
      <c r="G1550" s="203" t="s">
        <v>32927</v>
      </c>
      <c r="H1550" s="203" t="s">
        <v>32928</v>
      </c>
      <c r="I1550" s="203" t="s">
        <v>9453</v>
      </c>
      <c r="J1550" s="203" t="s">
        <v>32929</v>
      </c>
      <c r="K1550" s="84">
        <v>46021</v>
      </c>
      <c r="L1550" s="84">
        <v>46055</v>
      </c>
      <c r="M1550" s="84">
        <v>46327</v>
      </c>
      <c r="N1550" s="203" t="s">
        <v>32930</v>
      </c>
      <c r="O1550" s="86">
        <v>1142310904.5999999</v>
      </c>
      <c r="P1550" s="203" t="s">
        <v>32931</v>
      </c>
      <c r="Q1550" s="203" t="s">
        <v>32929</v>
      </c>
      <c r="R1550" s="84">
        <v>46007</v>
      </c>
      <c r="S1550" s="84">
        <v>46007</v>
      </c>
      <c r="T1550" s="84">
        <v>46014</v>
      </c>
      <c r="U1550" s="84">
        <v>46014</v>
      </c>
      <c r="V1550" s="84">
        <v>46014</v>
      </c>
      <c r="W1550" s="203" t="s">
        <v>9457</v>
      </c>
    </row>
    <row r="1551" spans="1:23" x14ac:dyDescent="0.3">
      <c r="A1551" s="203" t="s">
        <v>5454</v>
      </c>
      <c r="B1551" s="203" t="s">
        <v>1245</v>
      </c>
      <c r="C1551" s="203" t="s">
        <v>18478</v>
      </c>
      <c r="D1551" s="203" t="s">
        <v>18479</v>
      </c>
      <c r="E1551" s="203" t="s">
        <v>18480</v>
      </c>
      <c r="F1551" s="203" t="s">
        <v>9451</v>
      </c>
      <c r="G1551" s="203" t="s">
        <v>18480</v>
      </c>
      <c r="H1551" s="203" t="s">
        <v>18481</v>
      </c>
      <c r="I1551" s="203" t="s">
        <v>9453</v>
      </c>
      <c r="J1551" s="203" t="s">
        <v>18482</v>
      </c>
      <c r="K1551" s="84">
        <v>45532</v>
      </c>
      <c r="L1551" s="84">
        <v>45532</v>
      </c>
      <c r="M1551" s="84">
        <v>45653</v>
      </c>
      <c r="N1551" s="203" t="s">
        <v>18483</v>
      </c>
      <c r="O1551" s="86">
        <v>10000000</v>
      </c>
      <c r="P1551" s="203" t="s">
        <v>18484</v>
      </c>
      <c r="Q1551" s="203" t="s">
        <v>18482</v>
      </c>
      <c r="R1551" s="84">
        <v>45531</v>
      </c>
      <c r="S1551" s="84">
        <v>45531</v>
      </c>
      <c r="T1551" s="84"/>
      <c r="U1551" s="84"/>
      <c r="V1551" s="84"/>
      <c r="W1551" s="203" t="s">
        <v>9457</v>
      </c>
    </row>
    <row r="1552" spans="1:23" x14ac:dyDescent="0.3">
      <c r="A1552" s="203" t="s">
        <v>1447</v>
      </c>
      <c r="B1552" s="203" t="s">
        <v>1246</v>
      </c>
      <c r="C1552" s="203" t="s">
        <v>18485</v>
      </c>
      <c r="D1552" s="203" t="s">
        <v>18486</v>
      </c>
      <c r="E1552" s="203" t="s">
        <v>18487</v>
      </c>
      <c r="F1552" s="203" t="s">
        <v>9451</v>
      </c>
      <c r="G1552" s="203" t="s">
        <v>18487</v>
      </c>
      <c r="H1552" s="203" t="s">
        <v>18488</v>
      </c>
      <c r="I1552" s="203" t="s">
        <v>9453</v>
      </c>
      <c r="J1552" s="203" t="s">
        <v>18489</v>
      </c>
      <c r="K1552" s="84">
        <v>45972</v>
      </c>
      <c r="L1552" s="84">
        <v>45972</v>
      </c>
      <c r="M1552" s="84">
        <v>46017</v>
      </c>
      <c r="N1552" s="203" t="s">
        <v>18490</v>
      </c>
      <c r="O1552" s="86">
        <v>3176533.5</v>
      </c>
      <c r="P1552" s="203" t="s">
        <v>18491</v>
      </c>
      <c r="Q1552" s="203" t="s">
        <v>18489</v>
      </c>
      <c r="R1552" s="84">
        <v>45967</v>
      </c>
      <c r="S1552" s="84">
        <v>45967</v>
      </c>
      <c r="T1552" s="84"/>
      <c r="U1552" s="84"/>
      <c r="V1552" s="84"/>
      <c r="W1552" s="203" t="s">
        <v>9457</v>
      </c>
    </row>
    <row r="1553" spans="1:23" x14ac:dyDescent="0.3">
      <c r="A1553" s="203" t="s">
        <v>1572</v>
      </c>
      <c r="B1553" s="203" t="s">
        <v>1246</v>
      </c>
      <c r="C1553" s="203" t="s">
        <v>18492</v>
      </c>
      <c r="D1553" s="203" t="s">
        <v>18493</v>
      </c>
      <c r="E1553" s="203" t="s">
        <v>18494</v>
      </c>
      <c r="F1553" s="203" t="s">
        <v>9451</v>
      </c>
      <c r="G1553" s="203" t="s">
        <v>18494</v>
      </c>
      <c r="H1553" s="203" t="s">
        <v>18495</v>
      </c>
      <c r="I1553" s="203" t="s">
        <v>9453</v>
      </c>
      <c r="J1553" s="203" t="s">
        <v>18496</v>
      </c>
      <c r="K1553" s="84">
        <v>45918</v>
      </c>
      <c r="L1553" s="84">
        <v>45919</v>
      </c>
      <c r="M1553" s="84">
        <v>46009</v>
      </c>
      <c r="N1553" s="203" t="s">
        <v>18497</v>
      </c>
      <c r="O1553" s="86">
        <v>10500000</v>
      </c>
      <c r="P1553" s="203" t="s">
        <v>18498</v>
      </c>
      <c r="Q1553" s="203" t="s">
        <v>18496</v>
      </c>
      <c r="R1553" s="84">
        <v>45917</v>
      </c>
      <c r="S1553" s="84">
        <v>45917</v>
      </c>
      <c r="T1553" s="84"/>
      <c r="U1553" s="84"/>
      <c r="V1553" s="84"/>
      <c r="W1553" s="203" t="s">
        <v>9457</v>
      </c>
    </row>
    <row r="1554" spans="1:23" x14ac:dyDescent="0.3">
      <c r="A1554" s="203" t="s">
        <v>1572</v>
      </c>
      <c r="B1554" s="203" t="s">
        <v>1246</v>
      </c>
      <c r="C1554" s="203" t="s">
        <v>18499</v>
      </c>
      <c r="D1554" s="203" t="s">
        <v>18500</v>
      </c>
      <c r="E1554" s="203" t="s">
        <v>18501</v>
      </c>
      <c r="F1554" s="203" t="s">
        <v>9451</v>
      </c>
      <c r="G1554" s="203" t="s">
        <v>18501</v>
      </c>
      <c r="H1554" s="203" t="s">
        <v>18502</v>
      </c>
      <c r="I1554" s="203" t="s">
        <v>9453</v>
      </c>
      <c r="J1554" s="203" t="s">
        <v>18503</v>
      </c>
      <c r="K1554" s="84">
        <v>45919</v>
      </c>
      <c r="L1554" s="84">
        <v>45919</v>
      </c>
      <c r="M1554" s="84">
        <v>46009</v>
      </c>
      <c r="N1554" s="203" t="s">
        <v>18504</v>
      </c>
      <c r="O1554" s="86">
        <v>12000000</v>
      </c>
      <c r="P1554" s="203" t="s">
        <v>18505</v>
      </c>
      <c r="Q1554" s="203" t="s">
        <v>18503</v>
      </c>
      <c r="R1554" s="84">
        <v>45918</v>
      </c>
      <c r="S1554" s="84">
        <v>45918</v>
      </c>
      <c r="T1554" s="84"/>
      <c r="U1554" s="84"/>
      <c r="V1554" s="84"/>
      <c r="W1554" s="203" t="s">
        <v>9457</v>
      </c>
    </row>
    <row r="1555" spans="1:23" x14ac:dyDescent="0.3">
      <c r="A1555" s="203" t="s">
        <v>1486</v>
      </c>
      <c r="B1555" s="203" t="s">
        <v>1246</v>
      </c>
      <c r="C1555" s="203" t="s">
        <v>18506</v>
      </c>
      <c r="D1555" s="203" t="s">
        <v>18507</v>
      </c>
      <c r="E1555" s="203" t="s">
        <v>18508</v>
      </c>
      <c r="F1555" s="203" t="s">
        <v>9451</v>
      </c>
      <c r="G1555" s="203" t="s">
        <v>18508</v>
      </c>
      <c r="H1555" s="203" t="s">
        <v>18509</v>
      </c>
      <c r="I1555" s="203" t="s">
        <v>9453</v>
      </c>
      <c r="J1555" s="203" t="s">
        <v>18510</v>
      </c>
      <c r="K1555" s="84">
        <v>45695</v>
      </c>
      <c r="L1555" s="84">
        <v>45695</v>
      </c>
      <c r="M1555" s="84">
        <v>45997</v>
      </c>
      <c r="N1555" s="203" t="s">
        <v>9829</v>
      </c>
      <c r="O1555" s="86">
        <v>53173670</v>
      </c>
      <c r="P1555" s="203" t="s">
        <v>18511</v>
      </c>
      <c r="Q1555" s="203" t="s">
        <v>18510</v>
      </c>
      <c r="R1555" s="84">
        <v>45694</v>
      </c>
      <c r="S1555" s="84">
        <v>45694</v>
      </c>
      <c r="T1555" s="84"/>
      <c r="U1555" s="84"/>
      <c r="V1555" s="84"/>
      <c r="W1555" s="203" t="s">
        <v>9457</v>
      </c>
    </row>
    <row r="1556" spans="1:23" x14ac:dyDescent="0.3">
      <c r="A1556" s="203" t="s">
        <v>1433</v>
      </c>
      <c r="B1556" s="203" t="s">
        <v>1246</v>
      </c>
      <c r="C1556" s="203" t="s">
        <v>18512</v>
      </c>
      <c r="D1556" s="203" t="s">
        <v>18513</v>
      </c>
      <c r="E1556" s="203" t="s">
        <v>18514</v>
      </c>
      <c r="F1556" s="203" t="s">
        <v>9451</v>
      </c>
      <c r="G1556" s="203" t="s">
        <v>18514</v>
      </c>
      <c r="H1556" s="203" t="s">
        <v>18515</v>
      </c>
      <c r="I1556" s="203" t="s">
        <v>9462</v>
      </c>
      <c r="J1556" s="203" t="s">
        <v>18516</v>
      </c>
      <c r="K1556" s="84">
        <v>45869</v>
      </c>
      <c r="L1556" s="84">
        <v>45870</v>
      </c>
      <c r="M1556" s="84">
        <v>45991</v>
      </c>
      <c r="N1556" s="203" t="s">
        <v>18517</v>
      </c>
      <c r="O1556" s="86">
        <v>15945588</v>
      </c>
      <c r="P1556" s="203" t="s">
        <v>18518</v>
      </c>
      <c r="Q1556" s="203" t="s">
        <v>18516</v>
      </c>
      <c r="R1556" s="84">
        <v>45869</v>
      </c>
      <c r="S1556" s="84">
        <v>45869</v>
      </c>
      <c r="T1556" s="84"/>
      <c r="U1556" s="84"/>
      <c r="V1556" s="84"/>
      <c r="W1556" s="203" t="s">
        <v>9457</v>
      </c>
    </row>
    <row r="1557" spans="1:23" x14ac:dyDescent="0.3">
      <c r="A1557" s="203" t="s">
        <v>1476</v>
      </c>
      <c r="B1557" s="203" t="s">
        <v>1246</v>
      </c>
      <c r="C1557" s="203" t="s">
        <v>18519</v>
      </c>
      <c r="D1557" s="203" t="s">
        <v>18520</v>
      </c>
      <c r="E1557" s="203" t="s">
        <v>18521</v>
      </c>
      <c r="F1557" s="203" t="s">
        <v>9451</v>
      </c>
      <c r="G1557" s="203" t="s">
        <v>18521</v>
      </c>
      <c r="H1557" s="203" t="s">
        <v>18522</v>
      </c>
      <c r="I1557" s="203" t="s">
        <v>9462</v>
      </c>
      <c r="J1557" s="203" t="s">
        <v>12254</v>
      </c>
      <c r="K1557" s="84">
        <v>45902</v>
      </c>
      <c r="L1557" s="84">
        <v>45902</v>
      </c>
      <c r="M1557" s="84">
        <v>46022</v>
      </c>
      <c r="N1557" s="203" t="s">
        <v>17668</v>
      </c>
      <c r="O1557" s="86">
        <v>10562964</v>
      </c>
      <c r="P1557" s="203" t="s">
        <v>18523</v>
      </c>
      <c r="Q1557" s="203" t="s">
        <v>12254</v>
      </c>
      <c r="R1557" s="84">
        <v>45902</v>
      </c>
      <c r="S1557" s="84">
        <v>45902</v>
      </c>
      <c r="T1557" s="84"/>
      <c r="U1557" s="84"/>
      <c r="V1557" s="84"/>
      <c r="W1557" s="203" t="s">
        <v>9457</v>
      </c>
    </row>
    <row r="1558" spans="1:23" x14ac:dyDescent="0.3">
      <c r="A1558" s="203" t="s">
        <v>1572</v>
      </c>
      <c r="B1558" s="203" t="s">
        <v>1246</v>
      </c>
      <c r="C1558" s="203" t="s">
        <v>18524</v>
      </c>
      <c r="D1558" s="203" t="s">
        <v>18525</v>
      </c>
      <c r="E1558" s="203" t="s">
        <v>18526</v>
      </c>
      <c r="F1558" s="203" t="s">
        <v>9451</v>
      </c>
      <c r="G1558" s="203" t="s">
        <v>18526</v>
      </c>
      <c r="H1558" s="203" t="s">
        <v>18527</v>
      </c>
      <c r="I1558" s="203" t="s">
        <v>9462</v>
      </c>
      <c r="J1558" s="203" t="s">
        <v>16697</v>
      </c>
      <c r="K1558" s="84">
        <v>45917</v>
      </c>
      <c r="L1558" s="84">
        <v>45917</v>
      </c>
      <c r="M1558" s="84">
        <v>46007</v>
      </c>
      <c r="N1558" s="203" t="s">
        <v>18528</v>
      </c>
      <c r="O1558" s="86">
        <v>6000000</v>
      </c>
      <c r="P1558" s="203" t="s">
        <v>18529</v>
      </c>
      <c r="Q1558" s="203" t="s">
        <v>16697</v>
      </c>
      <c r="R1558" s="84">
        <v>45916</v>
      </c>
      <c r="S1558" s="84">
        <v>45916</v>
      </c>
      <c r="T1558" s="84"/>
      <c r="U1558" s="84"/>
      <c r="V1558" s="84"/>
      <c r="W1558" s="203" t="s">
        <v>9457</v>
      </c>
    </row>
    <row r="1559" spans="1:23" x14ac:dyDescent="0.3">
      <c r="A1559" s="203" t="s">
        <v>1436</v>
      </c>
      <c r="B1559" s="203" t="s">
        <v>1247</v>
      </c>
      <c r="C1559" s="203" t="s">
        <v>18530</v>
      </c>
      <c r="D1559" s="203" t="s">
        <v>18531</v>
      </c>
      <c r="E1559" s="203" t="s">
        <v>18532</v>
      </c>
      <c r="F1559" s="203" t="s">
        <v>9451</v>
      </c>
      <c r="G1559" s="203" t="s">
        <v>18532</v>
      </c>
      <c r="H1559" s="203" t="s">
        <v>18533</v>
      </c>
      <c r="I1559" s="203" t="s">
        <v>9469</v>
      </c>
      <c r="J1559" s="203" t="s">
        <v>18534</v>
      </c>
      <c r="K1559" s="84"/>
      <c r="L1559" s="84"/>
      <c r="M1559" s="84">
        <v>46233</v>
      </c>
      <c r="N1559" s="203" t="s">
        <v>18535</v>
      </c>
      <c r="O1559" s="86">
        <v>33203140.300000001</v>
      </c>
      <c r="P1559" s="203" t="s">
        <v>18536</v>
      </c>
      <c r="Q1559" s="203" t="s">
        <v>18534</v>
      </c>
      <c r="R1559" s="84">
        <v>46045</v>
      </c>
      <c r="S1559" s="84">
        <v>46045</v>
      </c>
      <c r="T1559" s="84"/>
      <c r="U1559" s="84"/>
      <c r="V1559" s="84"/>
      <c r="W1559" s="203" t="s">
        <v>9457</v>
      </c>
    </row>
    <row r="1560" spans="1:23" x14ac:dyDescent="0.3">
      <c r="A1560" s="203" t="s">
        <v>1436</v>
      </c>
      <c r="B1560" s="203" t="s">
        <v>1247</v>
      </c>
      <c r="C1560" s="203" t="s">
        <v>18530</v>
      </c>
      <c r="D1560" s="203" t="s">
        <v>18537</v>
      </c>
      <c r="E1560" s="203" t="s">
        <v>18532</v>
      </c>
      <c r="F1560" s="203" t="s">
        <v>9451</v>
      </c>
      <c r="G1560" s="203" t="s">
        <v>18532</v>
      </c>
      <c r="H1560" s="203" t="s">
        <v>18533</v>
      </c>
      <c r="I1560" s="203" t="s">
        <v>11188</v>
      </c>
      <c r="J1560" s="203" t="s">
        <v>18538</v>
      </c>
      <c r="K1560" s="84">
        <v>46046</v>
      </c>
      <c r="L1560" s="84">
        <v>46063</v>
      </c>
      <c r="M1560" s="84">
        <v>46249</v>
      </c>
      <c r="N1560" s="203" t="s">
        <v>18539</v>
      </c>
      <c r="O1560" s="86">
        <v>33203140.300000001</v>
      </c>
      <c r="P1560" s="203" t="s">
        <v>18536</v>
      </c>
      <c r="Q1560" s="203" t="s">
        <v>15821</v>
      </c>
      <c r="R1560" s="84">
        <v>46045</v>
      </c>
      <c r="S1560" s="84">
        <v>46045</v>
      </c>
      <c r="T1560" s="84"/>
      <c r="U1560" s="84"/>
      <c r="V1560" s="84"/>
      <c r="W1560" s="203" t="s">
        <v>9457</v>
      </c>
    </row>
    <row r="1561" spans="1:23" x14ac:dyDescent="0.3">
      <c r="A1561" s="203" t="s">
        <v>2940</v>
      </c>
      <c r="B1561" s="203" t="s">
        <v>1245</v>
      </c>
      <c r="C1561" s="203" t="s">
        <v>18540</v>
      </c>
      <c r="D1561" s="203" t="s">
        <v>18541</v>
      </c>
      <c r="E1561" s="203" t="s">
        <v>18542</v>
      </c>
      <c r="F1561" s="203" t="s">
        <v>9451</v>
      </c>
      <c r="G1561" s="203" t="s">
        <v>18542</v>
      </c>
      <c r="H1561" s="203" t="s">
        <v>18543</v>
      </c>
      <c r="I1561" s="203" t="s">
        <v>9462</v>
      </c>
      <c r="J1561" s="203" t="s">
        <v>11048</v>
      </c>
      <c r="K1561" s="84">
        <v>45582</v>
      </c>
      <c r="L1561" s="84">
        <v>45582</v>
      </c>
      <c r="M1561" s="84">
        <v>45657</v>
      </c>
      <c r="N1561" s="203" t="s">
        <v>11020</v>
      </c>
      <c r="O1561" s="86">
        <v>6601852</v>
      </c>
      <c r="P1561" s="203" t="s">
        <v>18544</v>
      </c>
      <c r="Q1561" s="203" t="s">
        <v>11048</v>
      </c>
      <c r="R1561" s="84">
        <v>45581</v>
      </c>
      <c r="S1561" s="84">
        <v>45581</v>
      </c>
      <c r="T1561" s="84"/>
      <c r="U1561" s="84"/>
      <c r="V1561" s="84"/>
      <c r="W1561" s="203" t="s">
        <v>9457</v>
      </c>
    </row>
    <row r="1562" spans="1:23" x14ac:dyDescent="0.3">
      <c r="A1562" s="203" t="s">
        <v>1665</v>
      </c>
      <c r="B1562" s="203" t="s">
        <v>1247</v>
      </c>
      <c r="C1562" s="203" t="s">
        <v>18545</v>
      </c>
      <c r="D1562" s="203" t="s">
        <v>18546</v>
      </c>
      <c r="E1562" s="203" t="s">
        <v>18547</v>
      </c>
      <c r="F1562" s="203" t="s">
        <v>9451</v>
      </c>
      <c r="G1562" s="203" t="s">
        <v>18547</v>
      </c>
      <c r="H1562" s="203" t="s">
        <v>18548</v>
      </c>
      <c r="I1562" s="203" t="s">
        <v>9453</v>
      </c>
      <c r="J1562" s="203" t="s">
        <v>18549</v>
      </c>
      <c r="K1562" s="84">
        <v>46048</v>
      </c>
      <c r="L1562" s="84">
        <v>46048</v>
      </c>
      <c r="M1562" s="84">
        <v>46106</v>
      </c>
      <c r="N1562" s="203" t="s">
        <v>18550</v>
      </c>
      <c r="O1562" s="86">
        <v>4000000</v>
      </c>
      <c r="P1562" s="203" t="s">
        <v>18551</v>
      </c>
      <c r="Q1562" s="203" t="s">
        <v>18549</v>
      </c>
      <c r="R1562" s="84">
        <v>46046</v>
      </c>
      <c r="S1562" s="84">
        <v>46046</v>
      </c>
      <c r="T1562" s="84"/>
      <c r="U1562" s="84"/>
      <c r="V1562" s="84"/>
      <c r="W1562" s="203" t="s">
        <v>9457</v>
      </c>
    </row>
    <row r="1563" spans="1:23" x14ac:dyDescent="0.3">
      <c r="A1563" s="203" t="s">
        <v>1665</v>
      </c>
      <c r="B1563" s="203" t="s">
        <v>1247</v>
      </c>
      <c r="C1563" s="203" t="s">
        <v>18552</v>
      </c>
      <c r="D1563" s="203" t="s">
        <v>18553</v>
      </c>
      <c r="E1563" s="203" t="s">
        <v>18554</v>
      </c>
      <c r="F1563" s="203" t="s">
        <v>9451</v>
      </c>
      <c r="G1563" s="203" t="s">
        <v>18554</v>
      </c>
      <c r="H1563" s="203" t="s">
        <v>18555</v>
      </c>
      <c r="I1563" s="203" t="s">
        <v>9453</v>
      </c>
      <c r="J1563" s="203" t="s">
        <v>18556</v>
      </c>
      <c r="K1563" s="84">
        <v>46052</v>
      </c>
      <c r="L1563" s="84">
        <v>46053</v>
      </c>
      <c r="M1563" s="84">
        <v>46142</v>
      </c>
      <c r="N1563" s="203" t="s">
        <v>12425</v>
      </c>
      <c r="O1563" s="86">
        <v>7200000</v>
      </c>
      <c r="P1563" s="203" t="s">
        <v>18557</v>
      </c>
      <c r="Q1563" s="203" t="s">
        <v>18556</v>
      </c>
      <c r="R1563" s="84">
        <v>46052</v>
      </c>
      <c r="S1563" s="84">
        <v>46052</v>
      </c>
      <c r="T1563" s="84"/>
      <c r="U1563" s="84"/>
      <c r="V1563" s="84"/>
      <c r="W1563" s="203" t="s">
        <v>9457</v>
      </c>
    </row>
    <row r="1564" spans="1:23" x14ac:dyDescent="0.3">
      <c r="A1564" s="203" t="s">
        <v>1605</v>
      </c>
      <c r="B1564" s="203" t="s">
        <v>1247</v>
      </c>
      <c r="C1564" s="203" t="s">
        <v>18558</v>
      </c>
      <c r="D1564" s="203" t="s">
        <v>18559</v>
      </c>
      <c r="E1564" s="203" t="s">
        <v>18560</v>
      </c>
      <c r="F1564" s="203" t="s">
        <v>9451</v>
      </c>
      <c r="G1564" s="203" t="s">
        <v>18560</v>
      </c>
      <c r="H1564" s="203" t="s">
        <v>18561</v>
      </c>
      <c r="I1564" s="203" t="s">
        <v>9453</v>
      </c>
      <c r="J1564" s="203" t="s">
        <v>18562</v>
      </c>
      <c r="K1564" s="84">
        <v>46233</v>
      </c>
      <c r="L1564" s="84">
        <v>46233</v>
      </c>
      <c r="M1564" s="84">
        <v>46385</v>
      </c>
      <c r="N1564" s="203" t="s">
        <v>12667</v>
      </c>
      <c r="O1564" s="86">
        <v>21466750</v>
      </c>
      <c r="P1564" s="203" t="s">
        <v>18563</v>
      </c>
      <c r="Q1564" s="203" t="s">
        <v>18562</v>
      </c>
      <c r="R1564" s="84">
        <v>46232</v>
      </c>
      <c r="S1564" s="84">
        <v>46232</v>
      </c>
      <c r="T1564" s="84"/>
      <c r="U1564" s="84"/>
      <c r="V1564" s="84"/>
      <c r="W1564" s="203" t="s">
        <v>9457</v>
      </c>
    </row>
    <row r="1565" spans="1:23" x14ac:dyDescent="0.3">
      <c r="A1565" s="203" t="s">
        <v>2935</v>
      </c>
      <c r="B1565" s="203" t="s">
        <v>1245</v>
      </c>
      <c r="C1565" s="203" t="s">
        <v>18564</v>
      </c>
      <c r="D1565" s="203" t="s">
        <v>18565</v>
      </c>
      <c r="E1565" s="203" t="s">
        <v>18566</v>
      </c>
      <c r="F1565" s="203" t="s">
        <v>9451</v>
      </c>
      <c r="G1565" s="203" t="s">
        <v>18566</v>
      </c>
      <c r="H1565" s="203" t="s">
        <v>18567</v>
      </c>
      <c r="I1565" s="203" t="s">
        <v>9462</v>
      </c>
      <c r="J1565" s="203" t="s">
        <v>18568</v>
      </c>
      <c r="K1565" s="84">
        <v>45433</v>
      </c>
      <c r="L1565" s="84">
        <v>45439</v>
      </c>
      <c r="M1565" s="84">
        <v>45622</v>
      </c>
      <c r="N1565" s="203" t="s">
        <v>11582</v>
      </c>
      <c r="O1565" s="86">
        <v>19560876</v>
      </c>
      <c r="P1565" s="203" t="s">
        <v>18569</v>
      </c>
      <c r="Q1565" s="203" t="s">
        <v>18568</v>
      </c>
      <c r="R1565" s="84">
        <v>45421</v>
      </c>
      <c r="S1565" s="84">
        <v>45421</v>
      </c>
      <c r="T1565" s="84"/>
      <c r="U1565" s="84"/>
      <c r="V1565" s="84"/>
      <c r="W1565" s="203" t="s">
        <v>9457</v>
      </c>
    </row>
    <row r="1566" spans="1:23" x14ac:dyDescent="0.3">
      <c r="A1566" s="203" t="s">
        <v>1572</v>
      </c>
      <c r="B1566" s="203" t="s">
        <v>1246</v>
      </c>
      <c r="C1566" s="203" t="s">
        <v>18570</v>
      </c>
      <c r="D1566" s="203" t="s">
        <v>18571</v>
      </c>
      <c r="E1566" s="203" t="s">
        <v>18572</v>
      </c>
      <c r="F1566" s="203" t="s">
        <v>9451</v>
      </c>
      <c r="G1566" s="203" t="s">
        <v>18572</v>
      </c>
      <c r="H1566" s="203" t="s">
        <v>18573</v>
      </c>
      <c r="I1566" s="203" t="s">
        <v>9504</v>
      </c>
      <c r="J1566" s="203" t="s">
        <v>18574</v>
      </c>
      <c r="K1566" s="84">
        <v>45918</v>
      </c>
      <c r="L1566" s="84">
        <v>45918</v>
      </c>
      <c r="M1566" s="84">
        <v>46018</v>
      </c>
      <c r="N1566" s="203" t="s">
        <v>18575</v>
      </c>
      <c r="O1566" s="86">
        <v>16666666</v>
      </c>
      <c r="P1566" s="203" t="s">
        <v>18576</v>
      </c>
      <c r="Q1566" s="203" t="s">
        <v>18574</v>
      </c>
      <c r="R1566" s="84">
        <v>45918</v>
      </c>
      <c r="S1566" s="84">
        <v>45918</v>
      </c>
      <c r="T1566" s="84"/>
      <c r="U1566" s="84"/>
      <c r="V1566" s="84"/>
      <c r="W1566" s="203" t="s">
        <v>9457</v>
      </c>
    </row>
    <row r="1567" spans="1:23" x14ac:dyDescent="0.3">
      <c r="A1567" s="203" t="s">
        <v>1605</v>
      </c>
      <c r="B1567" s="203" t="s">
        <v>1247</v>
      </c>
      <c r="C1567" s="203" t="s">
        <v>18577</v>
      </c>
      <c r="D1567" s="203" t="s">
        <v>18578</v>
      </c>
      <c r="E1567" s="203" t="s">
        <v>18579</v>
      </c>
      <c r="F1567" s="203" t="s">
        <v>9451</v>
      </c>
      <c r="G1567" s="203" t="s">
        <v>18579</v>
      </c>
      <c r="H1567" s="203" t="s">
        <v>18580</v>
      </c>
      <c r="I1567" s="203" t="s">
        <v>9453</v>
      </c>
      <c r="J1567" s="203" t="s">
        <v>13547</v>
      </c>
      <c r="K1567" s="84">
        <v>46228</v>
      </c>
      <c r="L1567" s="84">
        <v>46231</v>
      </c>
      <c r="M1567" s="84">
        <v>46383</v>
      </c>
      <c r="N1567" s="203" t="s">
        <v>13548</v>
      </c>
      <c r="O1567" s="86">
        <v>26633535</v>
      </c>
      <c r="P1567" s="203" t="s">
        <v>18581</v>
      </c>
      <c r="Q1567" s="203" t="s">
        <v>13547</v>
      </c>
      <c r="R1567" s="84">
        <v>46227</v>
      </c>
      <c r="S1567" s="84">
        <v>46227</v>
      </c>
      <c r="T1567" s="84"/>
      <c r="U1567" s="84"/>
      <c r="V1567" s="84"/>
      <c r="W1567" s="203" t="s">
        <v>9457</v>
      </c>
    </row>
    <row r="1568" spans="1:23" x14ac:dyDescent="0.3">
      <c r="A1568" s="203" t="s">
        <v>1605</v>
      </c>
      <c r="B1568" s="203" t="s">
        <v>1247</v>
      </c>
      <c r="C1568" s="203" t="s">
        <v>18784</v>
      </c>
      <c r="D1568" s="203" t="s">
        <v>34039</v>
      </c>
      <c r="E1568" s="203" t="s">
        <v>18785</v>
      </c>
      <c r="F1568" s="203" t="s">
        <v>9451</v>
      </c>
      <c r="G1568" s="203" t="s">
        <v>18785</v>
      </c>
      <c r="H1568" s="203" t="s">
        <v>34040</v>
      </c>
      <c r="I1568" s="203" t="s">
        <v>9453</v>
      </c>
      <c r="J1568" s="203" t="s">
        <v>9483</v>
      </c>
      <c r="K1568" s="84">
        <v>46245</v>
      </c>
      <c r="L1568" s="84">
        <v>46246</v>
      </c>
      <c r="M1568" s="84">
        <v>46387</v>
      </c>
      <c r="N1568" s="203" t="s">
        <v>10583</v>
      </c>
      <c r="O1568" s="86">
        <v>13272497</v>
      </c>
      <c r="P1568" s="203" t="s">
        <v>34041</v>
      </c>
      <c r="Q1568" s="203" t="s">
        <v>9483</v>
      </c>
      <c r="R1568" s="84">
        <v>46243</v>
      </c>
      <c r="S1568" s="84">
        <v>46243</v>
      </c>
      <c r="T1568" s="84"/>
      <c r="U1568" s="84"/>
      <c r="V1568" s="84"/>
      <c r="W1568" s="203" t="s">
        <v>9457</v>
      </c>
    </row>
    <row r="1569" spans="1:23" x14ac:dyDescent="0.3">
      <c r="A1569" s="203" t="s">
        <v>2940</v>
      </c>
      <c r="B1569" s="203" t="s">
        <v>1245</v>
      </c>
      <c r="C1569" s="203" t="s">
        <v>18582</v>
      </c>
      <c r="D1569" s="203" t="s">
        <v>18583</v>
      </c>
      <c r="E1569" s="203" t="s">
        <v>18584</v>
      </c>
      <c r="F1569" s="203" t="s">
        <v>9451</v>
      </c>
      <c r="G1569" s="203" t="s">
        <v>18584</v>
      </c>
      <c r="H1569" s="203" t="s">
        <v>18585</v>
      </c>
      <c r="I1569" s="203" t="s">
        <v>9462</v>
      </c>
      <c r="J1569" s="203" t="s">
        <v>18586</v>
      </c>
      <c r="K1569" s="84">
        <v>45597</v>
      </c>
      <c r="L1569" s="84">
        <v>45597</v>
      </c>
      <c r="M1569" s="84">
        <v>45657</v>
      </c>
      <c r="N1569" s="203" t="s">
        <v>16803</v>
      </c>
      <c r="O1569" s="86">
        <v>4908530</v>
      </c>
      <c r="P1569" s="203" t="s">
        <v>18587</v>
      </c>
      <c r="Q1569" s="203" t="s">
        <v>18586</v>
      </c>
      <c r="R1569" s="84">
        <v>45596</v>
      </c>
      <c r="S1569" s="84">
        <v>45596</v>
      </c>
      <c r="T1569" s="84"/>
      <c r="U1569" s="84"/>
      <c r="V1569" s="84"/>
      <c r="W1569" s="203" t="s">
        <v>9457</v>
      </c>
    </row>
    <row r="1570" spans="1:23" x14ac:dyDescent="0.3">
      <c r="A1570" s="203" t="s">
        <v>1509</v>
      </c>
      <c r="B1570" s="203" t="s">
        <v>1246</v>
      </c>
      <c r="C1570" s="203" t="s">
        <v>18588</v>
      </c>
      <c r="D1570" s="203" t="s">
        <v>18589</v>
      </c>
      <c r="E1570" s="203" t="s">
        <v>18590</v>
      </c>
      <c r="F1570" s="203" t="s">
        <v>9451</v>
      </c>
      <c r="G1570" s="203" t="s">
        <v>18590</v>
      </c>
      <c r="H1570" s="203" t="s">
        <v>18591</v>
      </c>
      <c r="I1570" s="203" t="s">
        <v>9453</v>
      </c>
      <c r="J1570" s="203" t="s">
        <v>18592</v>
      </c>
      <c r="K1570" s="84">
        <v>45953</v>
      </c>
      <c r="L1570" s="84">
        <v>45954</v>
      </c>
      <c r="M1570" s="84">
        <v>46014</v>
      </c>
      <c r="N1570" s="203" t="s">
        <v>14483</v>
      </c>
      <c r="O1570" s="86">
        <v>8400000</v>
      </c>
      <c r="P1570" s="203" t="s">
        <v>18593</v>
      </c>
      <c r="Q1570" s="203" t="s">
        <v>18594</v>
      </c>
      <c r="R1570" s="84">
        <v>45952</v>
      </c>
      <c r="S1570" s="84">
        <v>45952</v>
      </c>
      <c r="T1570" s="84"/>
      <c r="U1570" s="84"/>
      <c r="V1570" s="84"/>
      <c r="W1570" s="203" t="s">
        <v>9457</v>
      </c>
    </row>
    <row r="1571" spans="1:23" x14ac:dyDescent="0.3">
      <c r="A1571" s="203" t="s">
        <v>1605</v>
      </c>
      <c r="B1571" s="203" t="s">
        <v>1247</v>
      </c>
      <c r="C1571" s="203" t="s">
        <v>18595</v>
      </c>
      <c r="D1571" s="203" t="s">
        <v>18596</v>
      </c>
      <c r="E1571" s="203" t="s">
        <v>18597</v>
      </c>
      <c r="F1571" s="203" t="s">
        <v>9451</v>
      </c>
      <c r="G1571" s="203" t="s">
        <v>18597</v>
      </c>
      <c r="H1571" s="203" t="s">
        <v>18598</v>
      </c>
      <c r="I1571" s="203" t="s">
        <v>9739</v>
      </c>
      <c r="J1571" s="203" t="s">
        <v>18599</v>
      </c>
      <c r="K1571" s="84"/>
      <c r="L1571" s="84"/>
      <c r="M1571" s="84">
        <v>46224</v>
      </c>
      <c r="N1571" s="203" t="s">
        <v>18600</v>
      </c>
      <c r="O1571" s="86">
        <v>15859458</v>
      </c>
      <c r="P1571" s="203" t="s">
        <v>18601</v>
      </c>
      <c r="Q1571" s="203" t="s">
        <v>18599</v>
      </c>
      <c r="R1571" s="84">
        <v>46044</v>
      </c>
      <c r="S1571" s="84">
        <v>46044</v>
      </c>
      <c r="T1571" s="84"/>
      <c r="U1571" s="84"/>
      <c r="V1571" s="84"/>
      <c r="W1571" s="203" t="s">
        <v>9457</v>
      </c>
    </row>
    <row r="1572" spans="1:23" x14ac:dyDescent="0.3">
      <c r="A1572" s="203" t="s">
        <v>5454</v>
      </c>
      <c r="B1572" s="203" t="s">
        <v>1245</v>
      </c>
      <c r="C1572" s="203" t="s">
        <v>18602</v>
      </c>
      <c r="D1572" s="203" t="s">
        <v>18603</v>
      </c>
      <c r="E1572" s="203" t="s">
        <v>18604</v>
      </c>
      <c r="F1572" s="203" t="s">
        <v>9451</v>
      </c>
      <c r="G1572" s="203" t="s">
        <v>18604</v>
      </c>
      <c r="H1572" s="203" t="s">
        <v>18605</v>
      </c>
      <c r="I1572" s="203" t="s">
        <v>9453</v>
      </c>
      <c r="J1572" s="203" t="s">
        <v>18606</v>
      </c>
      <c r="K1572" s="84">
        <v>45527</v>
      </c>
      <c r="L1572" s="84">
        <v>45531</v>
      </c>
      <c r="M1572" s="84">
        <v>45622</v>
      </c>
      <c r="N1572" s="203" t="s">
        <v>18607</v>
      </c>
      <c r="O1572" s="86">
        <v>10500000</v>
      </c>
      <c r="P1572" s="203" t="s">
        <v>18608</v>
      </c>
      <c r="Q1572" s="203" t="s">
        <v>18606</v>
      </c>
      <c r="R1572" s="84">
        <v>45526</v>
      </c>
      <c r="S1572" s="84">
        <v>45526</v>
      </c>
      <c r="T1572" s="84"/>
      <c r="U1572" s="84"/>
      <c r="V1572" s="84"/>
      <c r="W1572" s="203" t="s">
        <v>9457</v>
      </c>
    </row>
    <row r="1573" spans="1:23" x14ac:dyDescent="0.3">
      <c r="A1573" s="203" t="s">
        <v>1467</v>
      </c>
      <c r="B1573" s="203" t="s">
        <v>1247</v>
      </c>
      <c r="C1573" s="203" t="s">
        <v>18609</v>
      </c>
      <c r="D1573" s="203" t="s">
        <v>18610</v>
      </c>
      <c r="E1573" s="203" t="s">
        <v>18611</v>
      </c>
      <c r="F1573" s="203" t="s">
        <v>9451</v>
      </c>
      <c r="G1573" s="203" t="s">
        <v>18611</v>
      </c>
      <c r="H1573" s="203" t="s">
        <v>18612</v>
      </c>
      <c r="I1573" s="203" t="s">
        <v>9453</v>
      </c>
      <c r="J1573" s="203" t="s">
        <v>18613</v>
      </c>
      <c r="K1573" s="84">
        <v>46042</v>
      </c>
      <c r="L1573" s="84">
        <v>46042</v>
      </c>
      <c r="M1573" s="84">
        <v>46223</v>
      </c>
      <c r="N1573" s="203" t="s">
        <v>14668</v>
      </c>
      <c r="O1573" s="86">
        <v>25760100</v>
      </c>
      <c r="P1573" s="203" t="s">
        <v>18614</v>
      </c>
      <c r="Q1573" s="203" t="s">
        <v>18613</v>
      </c>
      <c r="R1573" s="84">
        <v>46041</v>
      </c>
      <c r="S1573" s="84">
        <v>46041</v>
      </c>
      <c r="T1573" s="84"/>
      <c r="U1573" s="84"/>
      <c r="V1573" s="84"/>
      <c r="W1573" s="203" t="s">
        <v>9457</v>
      </c>
    </row>
    <row r="1574" spans="1:23" x14ac:dyDescent="0.3">
      <c r="A1574" s="203" t="s">
        <v>5600</v>
      </c>
      <c r="B1574" s="203" t="s">
        <v>1245</v>
      </c>
      <c r="C1574" s="203" t="s">
        <v>18615</v>
      </c>
      <c r="D1574" s="203" t="s">
        <v>18616</v>
      </c>
      <c r="E1574" s="203" t="s">
        <v>18617</v>
      </c>
      <c r="F1574" s="203" t="s">
        <v>9451</v>
      </c>
      <c r="G1574" s="203" t="s">
        <v>18617</v>
      </c>
      <c r="H1574" s="203" t="s">
        <v>18618</v>
      </c>
      <c r="I1574" s="203" t="s">
        <v>9462</v>
      </c>
      <c r="J1574" s="203" t="s">
        <v>18619</v>
      </c>
      <c r="K1574" s="84">
        <v>45489</v>
      </c>
      <c r="L1574" s="84">
        <v>45489</v>
      </c>
      <c r="M1574" s="84">
        <v>45641</v>
      </c>
      <c r="N1574" s="203" t="s">
        <v>18620</v>
      </c>
      <c r="O1574" s="86">
        <v>16300730</v>
      </c>
      <c r="P1574" s="203" t="s">
        <v>18621</v>
      </c>
      <c r="Q1574" s="203" t="s">
        <v>18619</v>
      </c>
      <c r="R1574" s="84">
        <v>45485</v>
      </c>
      <c r="S1574" s="84">
        <v>45485</v>
      </c>
      <c r="T1574" s="84"/>
      <c r="U1574" s="84"/>
      <c r="V1574" s="84"/>
      <c r="W1574" s="203" t="s">
        <v>9457</v>
      </c>
    </row>
    <row r="1575" spans="1:23" x14ac:dyDescent="0.3">
      <c r="A1575" s="203" t="s">
        <v>2935</v>
      </c>
      <c r="B1575" s="203" t="s">
        <v>1245</v>
      </c>
      <c r="C1575" s="203" t="s">
        <v>18622</v>
      </c>
      <c r="D1575" s="203" t="s">
        <v>18623</v>
      </c>
      <c r="E1575" s="203" t="s">
        <v>18624</v>
      </c>
      <c r="F1575" s="203" t="s">
        <v>9451</v>
      </c>
      <c r="G1575" s="203" t="s">
        <v>18624</v>
      </c>
      <c r="H1575" s="203" t="s">
        <v>18625</v>
      </c>
      <c r="I1575" s="203" t="s">
        <v>9462</v>
      </c>
      <c r="J1575" s="203" t="s">
        <v>11019</v>
      </c>
      <c r="K1575" s="84">
        <v>45369</v>
      </c>
      <c r="L1575" s="84">
        <v>45369</v>
      </c>
      <c r="M1575" s="84">
        <v>45552</v>
      </c>
      <c r="N1575" s="203" t="s">
        <v>18265</v>
      </c>
      <c r="O1575" s="86">
        <v>12622590</v>
      </c>
      <c r="P1575" s="203" t="s">
        <v>18626</v>
      </c>
      <c r="Q1575" s="203" t="s">
        <v>18627</v>
      </c>
      <c r="R1575" s="84">
        <v>45368</v>
      </c>
      <c r="S1575" s="84">
        <v>45368</v>
      </c>
      <c r="T1575" s="84"/>
      <c r="U1575" s="84"/>
      <c r="V1575" s="84"/>
      <c r="W1575" s="203" t="s">
        <v>9457</v>
      </c>
    </row>
    <row r="1576" spans="1:23" x14ac:dyDescent="0.3">
      <c r="A1576" s="203" t="s">
        <v>1505</v>
      </c>
      <c r="B1576" s="203" t="s">
        <v>1246</v>
      </c>
      <c r="C1576" s="203" t="s">
        <v>18628</v>
      </c>
      <c r="D1576" s="203" t="s">
        <v>9471</v>
      </c>
      <c r="E1576" s="203" t="s">
        <v>15947</v>
      </c>
      <c r="F1576" s="203" t="s">
        <v>9451</v>
      </c>
      <c r="G1576" s="203"/>
      <c r="H1576" s="203"/>
      <c r="I1576" s="203"/>
      <c r="J1576" s="203"/>
      <c r="K1576" s="84"/>
      <c r="L1576" s="84"/>
      <c r="M1576" s="84"/>
      <c r="N1576" s="203"/>
      <c r="O1576" s="86"/>
      <c r="P1576" s="203"/>
      <c r="Q1576" s="203"/>
      <c r="R1576" s="84">
        <v>45812</v>
      </c>
      <c r="S1576" s="84">
        <v>45812</v>
      </c>
      <c r="T1576" s="84">
        <v>45828</v>
      </c>
      <c r="U1576" s="84">
        <v>45828</v>
      </c>
      <c r="V1576" s="84">
        <v>45828</v>
      </c>
      <c r="W1576" s="203" t="s">
        <v>9723</v>
      </c>
    </row>
    <row r="1577" spans="1:23" x14ac:dyDescent="0.3">
      <c r="A1577" s="203" t="s">
        <v>1476</v>
      </c>
      <c r="B1577" s="203" t="s">
        <v>1246</v>
      </c>
      <c r="C1577" s="203" t="s">
        <v>18628</v>
      </c>
      <c r="D1577" s="203" t="s">
        <v>9471</v>
      </c>
      <c r="E1577" s="203" t="s">
        <v>15947</v>
      </c>
      <c r="F1577" s="203" t="s">
        <v>9451</v>
      </c>
      <c r="G1577" s="203"/>
      <c r="H1577" s="203"/>
      <c r="I1577" s="203"/>
      <c r="J1577" s="203"/>
      <c r="K1577" s="84"/>
      <c r="L1577" s="84"/>
      <c r="M1577" s="84"/>
      <c r="N1577" s="203"/>
      <c r="O1577" s="86"/>
      <c r="P1577" s="203"/>
      <c r="Q1577" s="203"/>
      <c r="R1577" s="84">
        <v>45812</v>
      </c>
      <c r="S1577" s="84">
        <v>45812</v>
      </c>
      <c r="T1577" s="84">
        <v>45828</v>
      </c>
      <c r="U1577" s="84">
        <v>45828</v>
      </c>
      <c r="V1577" s="84">
        <v>45828</v>
      </c>
      <c r="W1577" s="203" t="s">
        <v>9723</v>
      </c>
    </row>
    <row r="1578" spans="1:23" x14ac:dyDescent="0.3">
      <c r="A1578" s="203" t="s">
        <v>1505</v>
      </c>
      <c r="B1578" s="203" t="s">
        <v>1246</v>
      </c>
      <c r="C1578" s="203" t="s">
        <v>18629</v>
      </c>
      <c r="D1578" s="203" t="s">
        <v>18630</v>
      </c>
      <c r="E1578" s="203" t="s">
        <v>18631</v>
      </c>
      <c r="F1578" s="203" t="s">
        <v>9451</v>
      </c>
      <c r="G1578" s="203" t="s">
        <v>18631</v>
      </c>
      <c r="H1578" s="203" t="s">
        <v>18632</v>
      </c>
      <c r="I1578" s="203" t="s">
        <v>9462</v>
      </c>
      <c r="J1578" s="203" t="s">
        <v>18633</v>
      </c>
      <c r="K1578" s="84">
        <v>45708</v>
      </c>
      <c r="L1578" s="84">
        <v>45715</v>
      </c>
      <c r="M1578" s="84">
        <v>45895</v>
      </c>
      <c r="N1578" s="203" t="s">
        <v>12757</v>
      </c>
      <c r="O1578" s="86">
        <v>23918382</v>
      </c>
      <c r="P1578" s="203" t="s">
        <v>18634</v>
      </c>
      <c r="Q1578" s="203" t="s">
        <v>18633</v>
      </c>
      <c r="R1578" s="84">
        <v>45706</v>
      </c>
      <c r="S1578" s="84">
        <v>45706</v>
      </c>
      <c r="T1578" s="84"/>
      <c r="U1578" s="84"/>
      <c r="V1578" s="84"/>
      <c r="W1578" s="203" t="s">
        <v>9457</v>
      </c>
    </row>
    <row r="1579" spans="1:23" x14ac:dyDescent="0.3">
      <c r="A1579" s="203" t="s">
        <v>1476</v>
      </c>
      <c r="B1579" s="203" t="s">
        <v>1246</v>
      </c>
      <c r="C1579" s="203" t="s">
        <v>18635</v>
      </c>
      <c r="D1579" s="203" t="s">
        <v>18636</v>
      </c>
      <c r="E1579" s="203" t="s">
        <v>18637</v>
      </c>
      <c r="F1579" s="203" t="s">
        <v>9451</v>
      </c>
      <c r="G1579" s="203" t="s">
        <v>18637</v>
      </c>
      <c r="H1579" s="203" t="s">
        <v>18638</v>
      </c>
      <c r="I1579" s="203" t="s">
        <v>9462</v>
      </c>
      <c r="J1579" s="203" t="s">
        <v>18639</v>
      </c>
      <c r="K1579" s="84">
        <v>45694</v>
      </c>
      <c r="L1579" s="84">
        <v>45695</v>
      </c>
      <c r="M1579" s="84">
        <v>45875</v>
      </c>
      <c r="N1579" s="203" t="s">
        <v>18640</v>
      </c>
      <c r="O1579" s="86">
        <v>23918382</v>
      </c>
      <c r="P1579" s="203" t="s">
        <v>18641</v>
      </c>
      <c r="Q1579" s="203" t="s">
        <v>18639</v>
      </c>
      <c r="R1579" s="84">
        <v>45693</v>
      </c>
      <c r="S1579" s="84">
        <v>45693</v>
      </c>
      <c r="T1579" s="84"/>
      <c r="U1579" s="84"/>
      <c r="V1579" s="84"/>
      <c r="W1579" s="203" t="s">
        <v>9457</v>
      </c>
    </row>
    <row r="1580" spans="1:23" x14ac:dyDescent="0.3">
      <c r="A1580" s="203" t="s">
        <v>1505</v>
      </c>
      <c r="B1580" s="203" t="s">
        <v>1246</v>
      </c>
      <c r="C1580" s="203" t="s">
        <v>18642</v>
      </c>
      <c r="D1580" s="203" t="s">
        <v>18643</v>
      </c>
      <c r="E1580" s="203" t="s">
        <v>18644</v>
      </c>
      <c r="F1580" s="203" t="s">
        <v>9451</v>
      </c>
      <c r="G1580" s="203" t="s">
        <v>18644</v>
      </c>
      <c r="H1580" s="203" t="s">
        <v>18645</v>
      </c>
      <c r="I1580" s="203" t="s">
        <v>9462</v>
      </c>
      <c r="J1580" s="203" t="s">
        <v>18646</v>
      </c>
      <c r="K1580" s="84">
        <v>45901</v>
      </c>
      <c r="L1580" s="84">
        <v>45901</v>
      </c>
      <c r="M1580" s="84">
        <v>46022</v>
      </c>
      <c r="N1580" s="203" t="s">
        <v>12393</v>
      </c>
      <c r="O1580" s="86">
        <v>15945588</v>
      </c>
      <c r="P1580" s="203" t="s">
        <v>18647</v>
      </c>
      <c r="Q1580" s="203" t="s">
        <v>18646</v>
      </c>
      <c r="R1580" s="84">
        <v>45901</v>
      </c>
      <c r="S1580" s="84">
        <v>45901</v>
      </c>
      <c r="T1580" s="84"/>
      <c r="U1580" s="84"/>
      <c r="V1580" s="84"/>
      <c r="W1580" s="203" t="s">
        <v>9457</v>
      </c>
    </row>
    <row r="1581" spans="1:23" x14ac:dyDescent="0.3">
      <c r="A1581" s="203" t="s">
        <v>1665</v>
      </c>
      <c r="B1581" s="203" t="s">
        <v>1247</v>
      </c>
      <c r="C1581" s="203" t="s">
        <v>18648</v>
      </c>
      <c r="D1581" s="203" t="s">
        <v>18649</v>
      </c>
      <c r="E1581" s="203" t="s">
        <v>18650</v>
      </c>
      <c r="F1581" s="203" t="s">
        <v>9451</v>
      </c>
      <c r="G1581" s="203" t="s">
        <v>18650</v>
      </c>
      <c r="H1581" s="203" t="s">
        <v>18651</v>
      </c>
      <c r="I1581" s="203" t="s">
        <v>9453</v>
      </c>
      <c r="J1581" s="203" t="s">
        <v>18652</v>
      </c>
      <c r="K1581" s="84">
        <v>46052</v>
      </c>
      <c r="L1581" s="84">
        <v>46056</v>
      </c>
      <c r="M1581" s="84">
        <v>46145</v>
      </c>
      <c r="N1581" s="203" t="s">
        <v>18653</v>
      </c>
      <c r="O1581" s="86">
        <v>7922223</v>
      </c>
      <c r="P1581" s="203" t="s">
        <v>18654</v>
      </c>
      <c r="Q1581" s="203" t="s">
        <v>18652</v>
      </c>
      <c r="R1581" s="84">
        <v>46052</v>
      </c>
      <c r="S1581" s="84">
        <v>46052</v>
      </c>
      <c r="T1581" s="84"/>
      <c r="U1581" s="84"/>
      <c r="V1581" s="84"/>
      <c r="W1581" s="203" t="s">
        <v>9457</v>
      </c>
    </row>
    <row r="1582" spans="1:23" x14ac:dyDescent="0.3">
      <c r="A1582" s="203" t="s">
        <v>1665</v>
      </c>
      <c r="B1582" s="203" t="s">
        <v>1247</v>
      </c>
      <c r="C1582" s="203" t="s">
        <v>18648</v>
      </c>
      <c r="D1582" s="203" t="s">
        <v>18655</v>
      </c>
      <c r="E1582" s="203" t="s">
        <v>18650</v>
      </c>
      <c r="F1582" s="203" t="s">
        <v>9451</v>
      </c>
      <c r="G1582" s="203" t="s">
        <v>18650</v>
      </c>
      <c r="H1582" s="203" t="s">
        <v>18655</v>
      </c>
      <c r="I1582" s="203" t="s">
        <v>9739</v>
      </c>
      <c r="J1582" s="203" t="s">
        <v>9470</v>
      </c>
      <c r="K1582" s="84"/>
      <c r="L1582" s="84"/>
      <c r="M1582" s="84">
        <v>46141</v>
      </c>
      <c r="N1582" s="203" t="s">
        <v>9471</v>
      </c>
      <c r="O1582" s="86">
        <v>0</v>
      </c>
      <c r="P1582" s="203" t="s">
        <v>18654</v>
      </c>
      <c r="Q1582" s="203" t="s">
        <v>9473</v>
      </c>
      <c r="R1582" s="84">
        <v>46052</v>
      </c>
      <c r="S1582" s="84">
        <v>46052</v>
      </c>
      <c r="T1582" s="84"/>
      <c r="U1582" s="84"/>
      <c r="V1582" s="84"/>
      <c r="W1582" s="203" t="s">
        <v>9457</v>
      </c>
    </row>
    <row r="1583" spans="1:23" x14ac:dyDescent="0.3">
      <c r="A1583" s="203" t="s">
        <v>1572</v>
      </c>
      <c r="B1583" s="203" t="s">
        <v>1246</v>
      </c>
      <c r="C1583" s="203" t="s">
        <v>18656</v>
      </c>
      <c r="D1583" s="203" t="s">
        <v>18657</v>
      </c>
      <c r="E1583" s="203" t="s">
        <v>18658</v>
      </c>
      <c r="F1583" s="203" t="s">
        <v>9451</v>
      </c>
      <c r="G1583" s="203" t="s">
        <v>18658</v>
      </c>
      <c r="H1583" s="203" t="s">
        <v>18659</v>
      </c>
      <c r="I1583" s="203" t="s">
        <v>9453</v>
      </c>
      <c r="J1583" s="203" t="s">
        <v>18660</v>
      </c>
      <c r="K1583" s="84">
        <v>45931</v>
      </c>
      <c r="L1583" s="84">
        <v>45931</v>
      </c>
      <c r="M1583" s="84">
        <v>46021</v>
      </c>
      <c r="N1583" s="203" t="s">
        <v>16129</v>
      </c>
      <c r="O1583" s="86">
        <v>11959191</v>
      </c>
      <c r="P1583" s="203" t="s">
        <v>18661</v>
      </c>
      <c r="Q1583" s="203" t="s">
        <v>18660</v>
      </c>
      <c r="R1583" s="84">
        <v>45929</v>
      </c>
      <c r="S1583" s="84">
        <v>45929</v>
      </c>
      <c r="T1583" s="84"/>
      <c r="U1583" s="84"/>
      <c r="V1583" s="84"/>
      <c r="W1583" s="203" t="s">
        <v>9457</v>
      </c>
    </row>
    <row r="1584" spans="1:23" x14ac:dyDescent="0.3">
      <c r="A1584" s="203" t="s">
        <v>1572</v>
      </c>
      <c r="B1584" s="203" t="s">
        <v>1246</v>
      </c>
      <c r="C1584" s="203" t="s">
        <v>18662</v>
      </c>
      <c r="D1584" s="203" t="s">
        <v>18663</v>
      </c>
      <c r="E1584" s="203" t="s">
        <v>18664</v>
      </c>
      <c r="F1584" s="203" t="s">
        <v>9451</v>
      </c>
      <c r="G1584" s="203" t="s">
        <v>18664</v>
      </c>
      <c r="H1584" s="203" t="s">
        <v>18665</v>
      </c>
      <c r="I1584" s="203" t="s">
        <v>9453</v>
      </c>
      <c r="J1584" s="203" t="s">
        <v>18666</v>
      </c>
      <c r="K1584" s="84">
        <v>45923</v>
      </c>
      <c r="L1584" s="84">
        <v>45924</v>
      </c>
      <c r="M1584" s="84">
        <v>46014</v>
      </c>
      <c r="N1584" s="203" t="s">
        <v>18667</v>
      </c>
      <c r="O1584" s="86">
        <v>10500000</v>
      </c>
      <c r="P1584" s="203" t="s">
        <v>18668</v>
      </c>
      <c r="Q1584" s="203" t="s">
        <v>18666</v>
      </c>
      <c r="R1584" s="84">
        <v>45922</v>
      </c>
      <c r="S1584" s="84">
        <v>45922</v>
      </c>
      <c r="T1584" s="84"/>
      <c r="U1584" s="84"/>
      <c r="V1584" s="84"/>
      <c r="W1584" s="203" t="s">
        <v>9457</v>
      </c>
    </row>
    <row r="1585" spans="1:23" x14ac:dyDescent="0.3">
      <c r="A1585" s="203" t="s">
        <v>1467</v>
      </c>
      <c r="B1585" s="203" t="s">
        <v>1247</v>
      </c>
      <c r="C1585" s="203" t="s">
        <v>15441</v>
      </c>
      <c r="D1585" s="203" t="s">
        <v>34042</v>
      </c>
      <c r="E1585" s="203" t="s">
        <v>15442</v>
      </c>
      <c r="F1585" s="203" t="s">
        <v>9451</v>
      </c>
      <c r="G1585" s="203" t="s">
        <v>15442</v>
      </c>
      <c r="H1585" s="203" t="s">
        <v>34043</v>
      </c>
      <c r="I1585" s="203" t="s">
        <v>9482</v>
      </c>
      <c r="J1585" s="203" t="s">
        <v>34044</v>
      </c>
      <c r="K1585" s="84">
        <v>46246</v>
      </c>
      <c r="L1585" s="84"/>
      <c r="M1585" s="84">
        <v>46387</v>
      </c>
      <c r="N1585" s="203" t="s">
        <v>28700</v>
      </c>
      <c r="O1585" s="86">
        <v>20035633</v>
      </c>
      <c r="P1585" s="203" t="s">
        <v>34045</v>
      </c>
      <c r="Q1585" s="203" t="s">
        <v>34044</v>
      </c>
      <c r="R1585" s="84">
        <v>46245</v>
      </c>
      <c r="S1585" s="84">
        <v>46245</v>
      </c>
      <c r="T1585" s="84"/>
      <c r="U1585" s="84"/>
      <c r="V1585" s="84"/>
      <c r="W1585" s="203" t="s">
        <v>9457</v>
      </c>
    </row>
    <row r="1586" spans="1:23" x14ac:dyDescent="0.3">
      <c r="A1586" s="203" t="s">
        <v>1572</v>
      </c>
      <c r="B1586" s="203" t="s">
        <v>1246</v>
      </c>
      <c r="C1586" s="203" t="s">
        <v>18669</v>
      </c>
      <c r="D1586" s="203" t="s">
        <v>18670</v>
      </c>
      <c r="E1586" s="203" t="s">
        <v>18671</v>
      </c>
      <c r="F1586" s="203" t="s">
        <v>9451</v>
      </c>
      <c r="G1586" s="203" t="s">
        <v>18671</v>
      </c>
      <c r="H1586" s="203" t="s">
        <v>18672</v>
      </c>
      <c r="I1586" s="203" t="s">
        <v>9453</v>
      </c>
      <c r="J1586" s="203" t="s">
        <v>18673</v>
      </c>
      <c r="K1586" s="84">
        <v>45919</v>
      </c>
      <c r="L1586" s="84">
        <v>45923</v>
      </c>
      <c r="M1586" s="84">
        <v>46013</v>
      </c>
      <c r="N1586" s="203" t="s">
        <v>18674</v>
      </c>
      <c r="O1586" s="86">
        <v>12000000</v>
      </c>
      <c r="P1586" s="203" t="s">
        <v>18675</v>
      </c>
      <c r="Q1586" s="203" t="s">
        <v>18673</v>
      </c>
      <c r="R1586" s="84">
        <v>45918</v>
      </c>
      <c r="S1586" s="84">
        <v>45918</v>
      </c>
      <c r="T1586" s="84"/>
      <c r="U1586" s="84"/>
      <c r="V1586" s="84"/>
      <c r="W1586" s="203" t="s">
        <v>9457</v>
      </c>
    </row>
    <row r="1587" spans="1:23" x14ac:dyDescent="0.3">
      <c r="A1587" s="203" t="s">
        <v>1572</v>
      </c>
      <c r="B1587" s="203" t="s">
        <v>1246</v>
      </c>
      <c r="C1587" s="203" t="s">
        <v>18676</v>
      </c>
      <c r="D1587" s="203" t="s">
        <v>18677</v>
      </c>
      <c r="E1587" s="203" t="s">
        <v>18678</v>
      </c>
      <c r="F1587" s="203" t="s">
        <v>9451</v>
      </c>
      <c r="G1587" s="203" t="s">
        <v>18678</v>
      </c>
      <c r="H1587" s="203" t="s">
        <v>18679</v>
      </c>
      <c r="I1587" s="203" t="s">
        <v>9504</v>
      </c>
      <c r="J1587" s="203" t="s">
        <v>18680</v>
      </c>
      <c r="K1587" s="84">
        <v>45911</v>
      </c>
      <c r="L1587" s="84">
        <v>45915</v>
      </c>
      <c r="M1587" s="84">
        <v>46020</v>
      </c>
      <c r="N1587" s="203" t="s">
        <v>13004</v>
      </c>
      <c r="O1587" s="86">
        <v>13300000</v>
      </c>
      <c r="P1587" s="203" t="s">
        <v>18681</v>
      </c>
      <c r="Q1587" s="203" t="s">
        <v>18680</v>
      </c>
      <c r="R1587" s="84">
        <v>45911</v>
      </c>
      <c r="S1587" s="84">
        <v>45911</v>
      </c>
      <c r="T1587" s="84"/>
      <c r="U1587" s="84"/>
      <c r="V1587" s="84"/>
      <c r="W1587" s="203" t="s">
        <v>9457</v>
      </c>
    </row>
    <row r="1588" spans="1:23" x14ac:dyDescent="0.3">
      <c r="A1588" s="203" t="s">
        <v>1605</v>
      </c>
      <c r="B1588" s="203" t="s">
        <v>1247</v>
      </c>
      <c r="C1588" s="203" t="s">
        <v>34046</v>
      </c>
      <c r="D1588" s="203" t="s">
        <v>34047</v>
      </c>
      <c r="E1588" s="203" t="s">
        <v>34048</v>
      </c>
      <c r="F1588" s="203" t="s">
        <v>9451</v>
      </c>
      <c r="G1588" s="203" t="s">
        <v>34048</v>
      </c>
      <c r="H1588" s="203" t="s">
        <v>34049</v>
      </c>
      <c r="I1588" s="203" t="s">
        <v>9453</v>
      </c>
      <c r="J1588" s="203" t="s">
        <v>34050</v>
      </c>
      <c r="K1588" s="84">
        <v>46248</v>
      </c>
      <c r="L1588" s="84">
        <v>46252</v>
      </c>
      <c r="M1588" s="84">
        <v>46387</v>
      </c>
      <c r="N1588" s="203" t="s">
        <v>34051</v>
      </c>
      <c r="O1588" s="86">
        <v>13272364</v>
      </c>
      <c r="P1588" s="203" t="s">
        <v>34052</v>
      </c>
      <c r="Q1588" s="203" t="s">
        <v>34050</v>
      </c>
      <c r="R1588" s="84">
        <v>46247</v>
      </c>
      <c r="S1588" s="84">
        <v>46247</v>
      </c>
      <c r="T1588" s="84"/>
      <c r="U1588" s="84"/>
      <c r="V1588" s="84"/>
      <c r="W1588" s="203" t="s">
        <v>9457</v>
      </c>
    </row>
    <row r="1589" spans="1:23" x14ac:dyDescent="0.3">
      <c r="A1589" s="203" t="s">
        <v>2940</v>
      </c>
      <c r="B1589" s="203" t="s">
        <v>1245</v>
      </c>
      <c r="C1589" s="203" t="s">
        <v>18682</v>
      </c>
      <c r="D1589" s="203" t="s">
        <v>18683</v>
      </c>
      <c r="E1589" s="203" t="s">
        <v>18684</v>
      </c>
      <c r="F1589" s="203" t="s">
        <v>9451</v>
      </c>
      <c r="G1589" s="203" t="s">
        <v>18684</v>
      </c>
      <c r="H1589" s="203" t="s">
        <v>18685</v>
      </c>
      <c r="I1589" s="203" t="s">
        <v>9462</v>
      </c>
      <c r="J1589" s="203" t="s">
        <v>18686</v>
      </c>
      <c r="K1589" s="84">
        <v>45593</v>
      </c>
      <c r="L1589" s="84">
        <v>45593</v>
      </c>
      <c r="M1589" s="84">
        <v>45653</v>
      </c>
      <c r="N1589" s="203" t="s">
        <v>14535</v>
      </c>
      <c r="O1589" s="86">
        <v>7972794</v>
      </c>
      <c r="P1589" s="203" t="s">
        <v>18687</v>
      </c>
      <c r="Q1589" s="203" t="s">
        <v>18686</v>
      </c>
      <c r="R1589" s="84">
        <v>45593</v>
      </c>
      <c r="S1589" s="84">
        <v>45593</v>
      </c>
      <c r="T1589" s="84"/>
      <c r="U1589" s="84"/>
      <c r="V1589" s="84"/>
      <c r="W1589" s="203" t="s">
        <v>9457</v>
      </c>
    </row>
    <row r="1590" spans="1:23" x14ac:dyDescent="0.3">
      <c r="A1590" s="203" t="s">
        <v>1605</v>
      </c>
      <c r="B1590" s="203" t="s">
        <v>1247</v>
      </c>
      <c r="C1590" s="203" t="s">
        <v>18688</v>
      </c>
      <c r="D1590" s="203" t="s">
        <v>18689</v>
      </c>
      <c r="E1590" s="203" t="s">
        <v>18690</v>
      </c>
      <c r="F1590" s="203" t="s">
        <v>9451</v>
      </c>
      <c r="G1590" s="203" t="s">
        <v>18690</v>
      </c>
      <c r="H1590" s="203" t="s">
        <v>18691</v>
      </c>
      <c r="I1590" s="203" t="s">
        <v>9453</v>
      </c>
      <c r="J1590" s="203" t="s">
        <v>18692</v>
      </c>
      <c r="K1590" s="84">
        <v>46232</v>
      </c>
      <c r="L1590" s="84">
        <v>46234</v>
      </c>
      <c r="M1590" s="84">
        <v>46386</v>
      </c>
      <c r="N1590" s="203" t="s">
        <v>9822</v>
      </c>
      <c r="O1590" s="86">
        <v>21466750</v>
      </c>
      <c r="P1590" s="203" t="s">
        <v>18693</v>
      </c>
      <c r="Q1590" s="203" t="s">
        <v>18692</v>
      </c>
      <c r="R1590" s="84">
        <v>46232</v>
      </c>
      <c r="S1590" s="84">
        <v>46232</v>
      </c>
      <c r="T1590" s="84"/>
      <c r="U1590" s="84"/>
      <c r="V1590" s="84"/>
      <c r="W1590" s="203" t="s">
        <v>9457</v>
      </c>
    </row>
    <row r="1591" spans="1:23" x14ac:dyDescent="0.3">
      <c r="A1591" s="203" t="s">
        <v>5521</v>
      </c>
      <c r="B1591" s="203" t="s">
        <v>1245</v>
      </c>
      <c r="C1591" s="203" t="s">
        <v>18694</v>
      </c>
      <c r="D1591" s="203" t="s">
        <v>18695</v>
      </c>
      <c r="E1591" s="203" t="s">
        <v>18696</v>
      </c>
      <c r="F1591" s="203" t="s">
        <v>9451</v>
      </c>
      <c r="G1591" s="203" t="s">
        <v>18696</v>
      </c>
      <c r="H1591" s="203" t="s">
        <v>18697</v>
      </c>
      <c r="I1591" s="203" t="s">
        <v>9453</v>
      </c>
      <c r="J1591" s="203" t="s">
        <v>18698</v>
      </c>
      <c r="K1591" s="84">
        <v>45583</v>
      </c>
      <c r="L1591" s="84">
        <v>45584</v>
      </c>
      <c r="M1591" s="84">
        <v>45613</v>
      </c>
      <c r="N1591" s="203" t="s">
        <v>13562</v>
      </c>
      <c r="O1591" s="86">
        <v>437223608</v>
      </c>
      <c r="P1591" s="203" t="s">
        <v>18699</v>
      </c>
      <c r="Q1591" s="203" t="s">
        <v>18698</v>
      </c>
      <c r="R1591" s="84">
        <v>45583</v>
      </c>
      <c r="S1591" s="84">
        <v>45583</v>
      </c>
      <c r="T1591" s="84"/>
      <c r="U1591" s="84"/>
      <c r="V1591" s="84"/>
      <c r="W1591" s="203" t="s">
        <v>9457</v>
      </c>
    </row>
    <row r="1592" spans="1:23" x14ac:dyDescent="0.3">
      <c r="A1592" s="203" t="s">
        <v>1467</v>
      </c>
      <c r="B1592" s="203" t="s">
        <v>1247</v>
      </c>
      <c r="C1592" s="203" t="s">
        <v>18700</v>
      </c>
      <c r="D1592" s="203" t="s">
        <v>18701</v>
      </c>
      <c r="E1592" s="203" t="s">
        <v>18702</v>
      </c>
      <c r="F1592" s="203" t="s">
        <v>9451</v>
      </c>
      <c r="G1592" s="203" t="s">
        <v>18702</v>
      </c>
      <c r="H1592" s="203" t="s">
        <v>18703</v>
      </c>
      <c r="I1592" s="203" t="s">
        <v>9453</v>
      </c>
      <c r="J1592" s="203" t="s">
        <v>18704</v>
      </c>
      <c r="K1592" s="84">
        <v>46048</v>
      </c>
      <c r="L1592" s="84">
        <v>46050</v>
      </c>
      <c r="M1592" s="84">
        <v>46230</v>
      </c>
      <c r="N1592" s="203" t="s">
        <v>11746</v>
      </c>
      <c r="O1592" s="86">
        <v>25760100</v>
      </c>
      <c r="P1592" s="203" t="s">
        <v>18705</v>
      </c>
      <c r="Q1592" s="203" t="s">
        <v>18704</v>
      </c>
      <c r="R1592" s="84">
        <v>46048</v>
      </c>
      <c r="S1592" s="84">
        <v>46048</v>
      </c>
      <c r="T1592" s="84"/>
      <c r="U1592" s="84"/>
      <c r="V1592" s="84"/>
      <c r="W1592" s="203" t="s">
        <v>9457</v>
      </c>
    </row>
    <row r="1593" spans="1:23" x14ac:dyDescent="0.3">
      <c r="A1593" s="203" t="s">
        <v>1572</v>
      </c>
      <c r="B1593" s="203" t="s">
        <v>1246</v>
      </c>
      <c r="C1593" s="203" t="s">
        <v>18706</v>
      </c>
      <c r="D1593" s="203" t="s">
        <v>18707</v>
      </c>
      <c r="E1593" s="203" t="s">
        <v>18708</v>
      </c>
      <c r="F1593" s="203" t="s">
        <v>9451</v>
      </c>
      <c r="G1593" s="203" t="s">
        <v>18708</v>
      </c>
      <c r="H1593" s="203" t="s">
        <v>18709</v>
      </c>
      <c r="I1593" s="203" t="s">
        <v>9453</v>
      </c>
      <c r="J1593" s="203" t="s">
        <v>18710</v>
      </c>
      <c r="K1593" s="84">
        <v>45924</v>
      </c>
      <c r="L1593" s="84">
        <v>45956</v>
      </c>
      <c r="M1593" s="84">
        <v>46016</v>
      </c>
      <c r="N1593" s="203" t="s">
        <v>18711</v>
      </c>
      <c r="O1593" s="86">
        <v>12000000</v>
      </c>
      <c r="P1593" s="203" t="s">
        <v>18712</v>
      </c>
      <c r="Q1593" s="203" t="s">
        <v>18710</v>
      </c>
      <c r="R1593" s="84">
        <v>45924</v>
      </c>
      <c r="S1593" s="84">
        <v>45924</v>
      </c>
      <c r="T1593" s="84"/>
      <c r="U1593" s="84"/>
      <c r="V1593" s="84"/>
      <c r="W1593" s="203" t="s">
        <v>9457</v>
      </c>
    </row>
    <row r="1594" spans="1:23" x14ac:dyDescent="0.3">
      <c r="A1594" s="203" t="s">
        <v>5454</v>
      </c>
      <c r="B1594" s="203" t="s">
        <v>1245</v>
      </c>
      <c r="C1594" s="203" t="s">
        <v>18713</v>
      </c>
      <c r="D1594" s="203" t="s">
        <v>18714</v>
      </c>
      <c r="E1594" s="203" t="s">
        <v>18715</v>
      </c>
      <c r="F1594" s="203" t="s">
        <v>9451</v>
      </c>
      <c r="G1594" s="203" t="s">
        <v>18715</v>
      </c>
      <c r="H1594" s="203" t="s">
        <v>18716</v>
      </c>
      <c r="I1594" s="203" t="s">
        <v>9453</v>
      </c>
      <c r="J1594" s="203" t="s">
        <v>18717</v>
      </c>
      <c r="K1594" s="84">
        <v>45526</v>
      </c>
      <c r="L1594" s="84">
        <v>45527</v>
      </c>
      <c r="M1594" s="84">
        <v>45618</v>
      </c>
      <c r="N1594" s="203" t="s">
        <v>13355</v>
      </c>
      <c r="O1594" s="86">
        <v>12000000</v>
      </c>
      <c r="P1594" s="203" t="s">
        <v>18718</v>
      </c>
      <c r="Q1594" s="203" t="s">
        <v>18717</v>
      </c>
      <c r="R1594" s="84">
        <v>45525</v>
      </c>
      <c r="S1594" s="84">
        <v>45525</v>
      </c>
      <c r="T1594" s="84"/>
      <c r="U1594" s="84"/>
      <c r="V1594" s="84"/>
      <c r="W1594" s="203" t="s">
        <v>9457</v>
      </c>
    </row>
    <row r="1595" spans="1:23" x14ac:dyDescent="0.3">
      <c r="A1595" s="203" t="s">
        <v>1605</v>
      </c>
      <c r="B1595" s="203" t="s">
        <v>1247</v>
      </c>
      <c r="C1595" s="203" t="s">
        <v>18719</v>
      </c>
      <c r="D1595" s="203" t="s">
        <v>18720</v>
      </c>
      <c r="E1595" s="203" t="s">
        <v>18721</v>
      </c>
      <c r="F1595" s="203" t="s">
        <v>9451</v>
      </c>
      <c r="G1595" s="203" t="s">
        <v>18721</v>
      </c>
      <c r="H1595" s="203" t="s">
        <v>18722</v>
      </c>
      <c r="I1595" s="203" t="s">
        <v>9453</v>
      </c>
      <c r="J1595" s="203" t="s">
        <v>15362</v>
      </c>
      <c r="K1595" s="84">
        <v>46046</v>
      </c>
      <c r="L1595" s="84">
        <v>46048</v>
      </c>
      <c r="M1595" s="84">
        <v>46228</v>
      </c>
      <c r="N1595" s="203" t="s">
        <v>18723</v>
      </c>
      <c r="O1595" s="86">
        <v>17064468</v>
      </c>
      <c r="P1595" s="203" t="s">
        <v>18724</v>
      </c>
      <c r="Q1595" s="203" t="s">
        <v>15362</v>
      </c>
      <c r="R1595" s="84">
        <v>46045</v>
      </c>
      <c r="S1595" s="84">
        <v>46045</v>
      </c>
      <c r="T1595" s="84"/>
      <c r="U1595" s="84"/>
      <c r="V1595" s="84"/>
      <c r="W1595" s="203" t="s">
        <v>9457</v>
      </c>
    </row>
    <row r="1596" spans="1:23" x14ac:dyDescent="0.3">
      <c r="A1596" s="203" t="s">
        <v>1605</v>
      </c>
      <c r="B1596" s="203" t="s">
        <v>1247</v>
      </c>
      <c r="C1596" s="203" t="s">
        <v>18725</v>
      </c>
      <c r="D1596" s="203" t="s">
        <v>18726</v>
      </c>
      <c r="E1596" s="203" t="s">
        <v>18727</v>
      </c>
      <c r="F1596" s="203" t="s">
        <v>9451</v>
      </c>
      <c r="G1596" s="203" t="s">
        <v>18727</v>
      </c>
      <c r="H1596" s="203" t="s">
        <v>18728</v>
      </c>
      <c r="I1596" s="203" t="s">
        <v>9453</v>
      </c>
      <c r="J1596" s="203" t="s">
        <v>16430</v>
      </c>
      <c r="K1596" s="84">
        <v>46228</v>
      </c>
      <c r="L1596" s="84">
        <v>46230</v>
      </c>
      <c r="M1596" s="84">
        <v>46382</v>
      </c>
      <c r="N1596" s="203" t="s">
        <v>12173</v>
      </c>
      <c r="O1596" s="86">
        <v>26633535</v>
      </c>
      <c r="P1596" s="203" t="s">
        <v>18729</v>
      </c>
      <c r="Q1596" s="203" t="s">
        <v>16430</v>
      </c>
      <c r="R1596" s="84">
        <v>46227</v>
      </c>
      <c r="S1596" s="84">
        <v>46227</v>
      </c>
      <c r="T1596" s="84"/>
      <c r="U1596" s="84"/>
      <c r="V1596" s="84"/>
      <c r="W1596" s="203" t="s">
        <v>9457</v>
      </c>
    </row>
    <row r="1597" spans="1:23" x14ac:dyDescent="0.3">
      <c r="A1597" s="203" t="s">
        <v>1433</v>
      </c>
      <c r="B1597" s="203" t="s">
        <v>1246</v>
      </c>
      <c r="C1597" s="203" t="s">
        <v>18730</v>
      </c>
      <c r="D1597" s="203" t="s">
        <v>18731</v>
      </c>
      <c r="E1597" s="203" t="s">
        <v>18732</v>
      </c>
      <c r="F1597" s="203" t="s">
        <v>9451</v>
      </c>
      <c r="G1597" s="203" t="s">
        <v>18732</v>
      </c>
      <c r="H1597" s="203" t="s">
        <v>18733</v>
      </c>
      <c r="I1597" s="203" t="s">
        <v>9462</v>
      </c>
      <c r="J1597" s="203" t="s">
        <v>18734</v>
      </c>
      <c r="K1597" s="84">
        <v>45818</v>
      </c>
      <c r="L1597" s="84">
        <v>45819</v>
      </c>
      <c r="M1597" s="84">
        <v>45939</v>
      </c>
      <c r="N1597" s="203" t="s">
        <v>10936</v>
      </c>
      <c r="O1597" s="86">
        <v>15945588</v>
      </c>
      <c r="P1597" s="203" t="s">
        <v>18735</v>
      </c>
      <c r="Q1597" s="203" t="s">
        <v>18734</v>
      </c>
      <c r="R1597" s="84">
        <v>45817</v>
      </c>
      <c r="S1597" s="84">
        <v>45817</v>
      </c>
      <c r="T1597" s="84"/>
      <c r="U1597" s="84"/>
      <c r="V1597" s="84"/>
      <c r="W1597" s="203" t="s">
        <v>9457</v>
      </c>
    </row>
    <row r="1598" spans="1:23" x14ac:dyDescent="0.3">
      <c r="A1598" s="203" t="s">
        <v>1752</v>
      </c>
      <c r="B1598" s="203" t="s">
        <v>1247</v>
      </c>
      <c r="C1598" s="203" t="s">
        <v>18736</v>
      </c>
      <c r="D1598" s="203" t="s">
        <v>18737</v>
      </c>
      <c r="E1598" s="203" t="s">
        <v>18738</v>
      </c>
      <c r="F1598" s="203" t="s">
        <v>9451</v>
      </c>
      <c r="G1598" s="203" t="s">
        <v>18738</v>
      </c>
      <c r="H1598" s="203" t="s">
        <v>18739</v>
      </c>
      <c r="I1598" s="203" t="s">
        <v>9453</v>
      </c>
      <c r="J1598" s="203" t="s">
        <v>18740</v>
      </c>
      <c r="K1598" s="84">
        <v>46071</v>
      </c>
      <c r="L1598" s="84">
        <v>46079</v>
      </c>
      <c r="M1598" s="84">
        <v>46106</v>
      </c>
      <c r="N1598" s="203" t="s">
        <v>10517</v>
      </c>
      <c r="O1598" s="86">
        <v>90000000</v>
      </c>
      <c r="P1598" s="203" t="s">
        <v>18741</v>
      </c>
      <c r="Q1598" s="203" t="s">
        <v>18740</v>
      </c>
      <c r="R1598" s="84">
        <v>46058</v>
      </c>
      <c r="S1598" s="84">
        <v>46058</v>
      </c>
      <c r="T1598" s="84">
        <v>46064</v>
      </c>
      <c r="U1598" s="84">
        <v>46064</v>
      </c>
      <c r="V1598" s="84">
        <v>46064</v>
      </c>
      <c r="W1598" s="203" t="s">
        <v>9457</v>
      </c>
    </row>
    <row r="1599" spans="1:23" x14ac:dyDescent="0.3">
      <c r="A1599" s="203" t="s">
        <v>1476</v>
      </c>
      <c r="B1599" s="203" t="s">
        <v>1246</v>
      </c>
      <c r="C1599" s="203" t="s">
        <v>18742</v>
      </c>
      <c r="D1599" s="203" t="s">
        <v>9471</v>
      </c>
      <c r="E1599" s="203" t="s">
        <v>18743</v>
      </c>
      <c r="F1599" s="203" t="s">
        <v>9451</v>
      </c>
      <c r="G1599" s="203"/>
      <c r="H1599" s="203"/>
      <c r="I1599" s="203"/>
      <c r="J1599" s="203"/>
      <c r="K1599" s="84"/>
      <c r="L1599" s="84"/>
      <c r="M1599" s="84"/>
      <c r="N1599" s="203"/>
      <c r="O1599" s="86"/>
      <c r="P1599" s="203"/>
      <c r="Q1599" s="203"/>
      <c r="R1599" s="84">
        <v>45981</v>
      </c>
      <c r="S1599" s="84">
        <v>45981</v>
      </c>
      <c r="T1599" s="84">
        <v>45995</v>
      </c>
      <c r="U1599" s="84">
        <v>45995</v>
      </c>
      <c r="V1599" s="84">
        <v>46002</v>
      </c>
      <c r="W1599" s="203" t="s">
        <v>9723</v>
      </c>
    </row>
    <row r="1600" spans="1:23" x14ac:dyDescent="0.3">
      <c r="A1600" s="203" t="s">
        <v>1433</v>
      </c>
      <c r="B1600" s="203" t="s">
        <v>1246</v>
      </c>
      <c r="C1600" s="203" t="s">
        <v>18744</v>
      </c>
      <c r="D1600" s="203" t="s">
        <v>18745</v>
      </c>
      <c r="E1600" s="203" t="s">
        <v>18746</v>
      </c>
      <c r="F1600" s="203" t="s">
        <v>9451</v>
      </c>
      <c r="G1600" s="203" t="s">
        <v>18746</v>
      </c>
      <c r="H1600" s="203" t="s">
        <v>18747</v>
      </c>
      <c r="I1600" s="203" t="s">
        <v>9462</v>
      </c>
      <c r="J1600" s="203" t="s">
        <v>18748</v>
      </c>
      <c r="K1600" s="84">
        <v>45799</v>
      </c>
      <c r="L1600" s="84">
        <v>45800</v>
      </c>
      <c r="M1600" s="84">
        <v>45922</v>
      </c>
      <c r="N1600" s="203" t="s">
        <v>13334</v>
      </c>
      <c r="O1600" s="86">
        <v>12365452</v>
      </c>
      <c r="P1600" s="203" t="s">
        <v>18749</v>
      </c>
      <c r="Q1600" s="203" t="s">
        <v>18748</v>
      </c>
      <c r="R1600" s="84">
        <v>45798</v>
      </c>
      <c r="S1600" s="84">
        <v>45798</v>
      </c>
      <c r="T1600" s="84"/>
      <c r="U1600" s="84"/>
      <c r="V1600" s="84"/>
      <c r="W1600" s="203" t="s">
        <v>9457</v>
      </c>
    </row>
    <row r="1601" spans="1:23" x14ac:dyDescent="0.3">
      <c r="A1601" s="203" t="s">
        <v>1754</v>
      </c>
      <c r="B1601" s="203" t="s">
        <v>1247</v>
      </c>
      <c r="C1601" s="203" t="s">
        <v>18750</v>
      </c>
      <c r="D1601" s="203" t="s">
        <v>18751</v>
      </c>
      <c r="E1601" s="203" t="s">
        <v>18752</v>
      </c>
      <c r="F1601" s="203" t="s">
        <v>9451</v>
      </c>
      <c r="G1601" s="203" t="s">
        <v>18752</v>
      </c>
      <c r="H1601" s="203" t="s">
        <v>18753</v>
      </c>
      <c r="I1601" s="203" t="s">
        <v>9453</v>
      </c>
      <c r="J1601" s="203" t="s">
        <v>18754</v>
      </c>
      <c r="K1601" s="84">
        <v>46044</v>
      </c>
      <c r="L1601" s="84">
        <v>46048</v>
      </c>
      <c r="M1601" s="84">
        <v>46290</v>
      </c>
      <c r="N1601" s="203" t="s">
        <v>18755</v>
      </c>
      <c r="O1601" s="86">
        <v>28000000</v>
      </c>
      <c r="P1601" s="203" t="s">
        <v>18756</v>
      </c>
      <c r="Q1601" s="203" t="s">
        <v>18754</v>
      </c>
      <c r="R1601" s="84">
        <v>46044</v>
      </c>
      <c r="S1601" s="84">
        <v>46044</v>
      </c>
      <c r="T1601" s="84"/>
      <c r="U1601" s="84"/>
      <c r="V1601" s="84"/>
      <c r="W1601" s="203" t="s">
        <v>9457</v>
      </c>
    </row>
    <row r="1602" spans="1:23" x14ac:dyDescent="0.3">
      <c r="A1602" s="203" t="s">
        <v>1476</v>
      </c>
      <c r="B1602" s="203" t="s">
        <v>1246</v>
      </c>
      <c r="C1602" s="203" t="s">
        <v>18757</v>
      </c>
      <c r="D1602" s="203" t="s">
        <v>18758</v>
      </c>
      <c r="E1602" s="203" t="s">
        <v>18759</v>
      </c>
      <c r="F1602" s="203" t="s">
        <v>9451</v>
      </c>
      <c r="G1602" s="203" t="s">
        <v>18759</v>
      </c>
      <c r="H1602" s="203" t="s">
        <v>18760</v>
      </c>
      <c r="I1602" s="203" t="s">
        <v>9462</v>
      </c>
      <c r="J1602" s="203" t="s">
        <v>18761</v>
      </c>
      <c r="K1602" s="84">
        <v>45702</v>
      </c>
      <c r="L1602" s="84">
        <v>45705</v>
      </c>
      <c r="M1602" s="84">
        <v>45885</v>
      </c>
      <c r="N1602" s="203" t="s">
        <v>18762</v>
      </c>
      <c r="O1602" s="86">
        <v>14725590</v>
      </c>
      <c r="P1602" s="203" t="s">
        <v>18763</v>
      </c>
      <c r="Q1602" s="203" t="s">
        <v>18761</v>
      </c>
      <c r="R1602" s="84">
        <v>45701</v>
      </c>
      <c r="S1602" s="84">
        <v>45701</v>
      </c>
      <c r="T1602" s="84"/>
      <c r="U1602" s="84"/>
      <c r="V1602" s="84"/>
      <c r="W1602" s="203" t="s">
        <v>9457</v>
      </c>
    </row>
    <row r="1603" spans="1:23" x14ac:dyDescent="0.3">
      <c r="A1603" s="203" t="s">
        <v>1476</v>
      </c>
      <c r="B1603" s="203" t="s">
        <v>1246</v>
      </c>
      <c r="C1603" s="203" t="s">
        <v>18764</v>
      </c>
      <c r="D1603" s="203" t="s">
        <v>18765</v>
      </c>
      <c r="E1603" s="203" t="s">
        <v>18766</v>
      </c>
      <c r="F1603" s="203" t="s">
        <v>9451</v>
      </c>
      <c r="G1603" s="203" t="s">
        <v>18766</v>
      </c>
      <c r="H1603" s="203" t="s">
        <v>18767</v>
      </c>
      <c r="I1603" s="203" t="s">
        <v>9462</v>
      </c>
      <c r="J1603" s="203" t="s">
        <v>18768</v>
      </c>
      <c r="K1603" s="84">
        <v>45726</v>
      </c>
      <c r="L1603" s="84">
        <v>45726</v>
      </c>
      <c r="M1603" s="84">
        <v>45909</v>
      </c>
      <c r="N1603" s="203" t="s">
        <v>18769</v>
      </c>
      <c r="O1603" s="86">
        <v>23918382</v>
      </c>
      <c r="P1603" s="203" t="s">
        <v>18770</v>
      </c>
      <c r="Q1603" s="203" t="s">
        <v>18768</v>
      </c>
      <c r="R1603" s="84">
        <v>45719</v>
      </c>
      <c r="S1603" s="84">
        <v>45719</v>
      </c>
      <c r="T1603" s="84"/>
      <c r="U1603" s="84"/>
      <c r="V1603" s="84"/>
      <c r="W1603" s="203" t="s">
        <v>9457</v>
      </c>
    </row>
    <row r="1604" spans="1:23" x14ac:dyDescent="0.3">
      <c r="A1604" s="203" t="s">
        <v>1572</v>
      </c>
      <c r="B1604" s="203" t="s">
        <v>1246</v>
      </c>
      <c r="C1604" s="203" t="s">
        <v>18771</v>
      </c>
      <c r="D1604" s="203" t="s">
        <v>18772</v>
      </c>
      <c r="E1604" s="203" t="s">
        <v>18773</v>
      </c>
      <c r="F1604" s="203" t="s">
        <v>9451</v>
      </c>
      <c r="G1604" s="203" t="s">
        <v>18773</v>
      </c>
      <c r="H1604" s="203" t="s">
        <v>18774</v>
      </c>
      <c r="I1604" s="203" t="s">
        <v>9462</v>
      </c>
      <c r="J1604" s="203" t="s">
        <v>18775</v>
      </c>
      <c r="K1604" s="84">
        <v>45931</v>
      </c>
      <c r="L1604" s="84">
        <v>45931</v>
      </c>
      <c r="M1604" s="84">
        <v>46021</v>
      </c>
      <c r="N1604" s="203" t="s">
        <v>18776</v>
      </c>
      <c r="O1604" s="86">
        <v>14049633</v>
      </c>
      <c r="P1604" s="203" t="s">
        <v>18777</v>
      </c>
      <c r="Q1604" s="203" t="s">
        <v>18775</v>
      </c>
      <c r="R1604" s="84">
        <v>45931</v>
      </c>
      <c r="S1604" s="84">
        <v>45931</v>
      </c>
      <c r="T1604" s="84"/>
      <c r="U1604" s="84"/>
      <c r="V1604" s="84"/>
      <c r="W1604" s="203" t="s">
        <v>9457</v>
      </c>
    </row>
    <row r="1605" spans="1:23" x14ac:dyDescent="0.3">
      <c r="A1605" s="203" t="s">
        <v>4586</v>
      </c>
      <c r="B1605" s="203" t="s">
        <v>1245</v>
      </c>
      <c r="C1605" s="203" t="s">
        <v>18778</v>
      </c>
      <c r="D1605" s="203" t="s">
        <v>18779</v>
      </c>
      <c r="E1605" s="203" t="s">
        <v>18780</v>
      </c>
      <c r="F1605" s="203" t="s">
        <v>9451</v>
      </c>
      <c r="G1605" s="203" t="s">
        <v>18780</v>
      </c>
      <c r="H1605" s="203" t="s">
        <v>18781</v>
      </c>
      <c r="I1605" s="203" t="s">
        <v>9462</v>
      </c>
      <c r="J1605" s="203" t="s">
        <v>18782</v>
      </c>
      <c r="K1605" s="84">
        <v>45384</v>
      </c>
      <c r="L1605" s="84">
        <v>45385</v>
      </c>
      <c r="M1605" s="84">
        <v>45567</v>
      </c>
      <c r="N1605" s="203" t="s">
        <v>12653</v>
      </c>
      <c r="O1605" s="86">
        <v>19560876</v>
      </c>
      <c r="P1605" s="203" t="s">
        <v>18783</v>
      </c>
      <c r="Q1605" s="203" t="s">
        <v>18782</v>
      </c>
      <c r="R1605" s="84">
        <v>45383</v>
      </c>
      <c r="S1605" s="84">
        <v>45383</v>
      </c>
      <c r="T1605" s="84"/>
      <c r="U1605" s="84"/>
      <c r="V1605" s="84"/>
      <c r="W1605" s="203" t="s">
        <v>9457</v>
      </c>
    </row>
    <row r="1606" spans="1:23" x14ac:dyDescent="0.3">
      <c r="A1606" s="203" t="s">
        <v>1745</v>
      </c>
      <c r="B1606" s="203" t="s">
        <v>1246</v>
      </c>
      <c r="C1606" s="203" t="s">
        <v>18786</v>
      </c>
      <c r="D1606" s="203" t="s">
        <v>18787</v>
      </c>
      <c r="E1606" s="203" t="s">
        <v>18788</v>
      </c>
      <c r="F1606" s="203" t="s">
        <v>9451</v>
      </c>
      <c r="G1606" s="203" t="s">
        <v>18788</v>
      </c>
      <c r="H1606" s="203" t="s">
        <v>18789</v>
      </c>
      <c r="I1606" s="203" t="s">
        <v>9453</v>
      </c>
      <c r="J1606" s="203" t="s">
        <v>18790</v>
      </c>
      <c r="K1606" s="84">
        <v>45995</v>
      </c>
      <c r="L1606" s="84">
        <v>46000</v>
      </c>
      <c r="M1606" s="84">
        <v>46022</v>
      </c>
      <c r="N1606" s="203" t="s">
        <v>10517</v>
      </c>
      <c r="O1606" s="86">
        <v>92262000</v>
      </c>
      <c r="P1606" s="203" t="s">
        <v>18791</v>
      </c>
      <c r="Q1606" s="203" t="s">
        <v>18790</v>
      </c>
      <c r="R1606" s="84">
        <v>45982</v>
      </c>
      <c r="S1606" s="84">
        <v>45982</v>
      </c>
      <c r="T1606" s="84">
        <v>45988</v>
      </c>
      <c r="U1606" s="84">
        <v>45988</v>
      </c>
      <c r="V1606" s="84">
        <v>45988</v>
      </c>
      <c r="W1606" s="203" t="s">
        <v>9457</v>
      </c>
    </row>
    <row r="1607" spans="1:23" x14ac:dyDescent="0.3">
      <c r="A1607" s="203" t="s">
        <v>1467</v>
      </c>
      <c r="B1607" s="203" t="s">
        <v>1247</v>
      </c>
      <c r="C1607" s="203" t="s">
        <v>18792</v>
      </c>
      <c r="D1607" s="203" t="s">
        <v>18793</v>
      </c>
      <c r="E1607" s="203" t="s">
        <v>18794</v>
      </c>
      <c r="F1607" s="203" t="s">
        <v>9451</v>
      </c>
      <c r="G1607" s="203" t="s">
        <v>18794</v>
      </c>
      <c r="H1607" s="203" t="s">
        <v>18795</v>
      </c>
      <c r="I1607" s="203" t="s">
        <v>9453</v>
      </c>
      <c r="J1607" s="203" t="s">
        <v>11217</v>
      </c>
      <c r="K1607" s="84">
        <v>46228</v>
      </c>
      <c r="L1607" s="84">
        <v>46261</v>
      </c>
      <c r="M1607" s="84">
        <v>46382</v>
      </c>
      <c r="N1607" s="203" t="s">
        <v>13515</v>
      </c>
      <c r="O1607" s="86">
        <v>21466750</v>
      </c>
      <c r="P1607" s="203" t="s">
        <v>18796</v>
      </c>
      <c r="Q1607" s="203" t="s">
        <v>11217</v>
      </c>
      <c r="R1607" s="84">
        <v>46227</v>
      </c>
      <c r="S1607" s="84">
        <v>46227</v>
      </c>
      <c r="T1607" s="84"/>
      <c r="U1607" s="84"/>
      <c r="V1607" s="84"/>
      <c r="W1607" s="203" t="s">
        <v>9457</v>
      </c>
    </row>
    <row r="1608" spans="1:23" x14ac:dyDescent="0.3">
      <c r="A1608" s="203" t="s">
        <v>1467</v>
      </c>
      <c r="B1608" s="203" t="s">
        <v>1247</v>
      </c>
      <c r="C1608" s="203" t="s">
        <v>18797</v>
      </c>
      <c r="D1608" s="203" t="s">
        <v>18798</v>
      </c>
      <c r="E1608" s="203" t="s">
        <v>18799</v>
      </c>
      <c r="F1608" s="203" t="s">
        <v>9451</v>
      </c>
      <c r="G1608" s="203" t="s">
        <v>18799</v>
      </c>
      <c r="H1608" s="203" t="s">
        <v>18800</v>
      </c>
      <c r="I1608" s="203" t="s">
        <v>9504</v>
      </c>
      <c r="J1608" s="203" t="s">
        <v>16844</v>
      </c>
      <c r="K1608" s="84">
        <v>46040</v>
      </c>
      <c r="L1608" s="84">
        <v>46041</v>
      </c>
      <c r="M1608" s="84">
        <v>46222</v>
      </c>
      <c r="N1608" s="203" t="s">
        <v>10251</v>
      </c>
      <c r="O1608" s="86">
        <v>25760100</v>
      </c>
      <c r="P1608" s="203" t="s">
        <v>18801</v>
      </c>
      <c r="Q1608" s="203" t="s">
        <v>16844</v>
      </c>
      <c r="R1608" s="84">
        <v>46039</v>
      </c>
      <c r="S1608" s="84">
        <v>46039</v>
      </c>
      <c r="T1608" s="84"/>
      <c r="U1608" s="84"/>
      <c r="V1608" s="84"/>
      <c r="W1608" s="203" t="s">
        <v>9457</v>
      </c>
    </row>
    <row r="1609" spans="1:23" x14ac:dyDescent="0.3">
      <c r="A1609" s="203" t="s">
        <v>1509</v>
      </c>
      <c r="B1609" s="203" t="s">
        <v>1246</v>
      </c>
      <c r="C1609" s="203" t="s">
        <v>18802</v>
      </c>
      <c r="D1609" s="203" t="s">
        <v>18803</v>
      </c>
      <c r="E1609" s="203" t="s">
        <v>18804</v>
      </c>
      <c r="F1609" s="203" t="s">
        <v>9451</v>
      </c>
      <c r="G1609" s="203" t="s">
        <v>18804</v>
      </c>
      <c r="H1609" s="203" t="s">
        <v>18805</v>
      </c>
      <c r="I1609" s="203" t="s">
        <v>9453</v>
      </c>
      <c r="J1609" s="203" t="s">
        <v>18806</v>
      </c>
      <c r="K1609" s="84">
        <v>45954</v>
      </c>
      <c r="L1609" s="84">
        <v>45957</v>
      </c>
      <c r="M1609" s="84">
        <v>46017</v>
      </c>
      <c r="N1609" s="203" t="s">
        <v>18807</v>
      </c>
      <c r="O1609" s="86">
        <v>10000000</v>
      </c>
      <c r="P1609" s="203" t="s">
        <v>18808</v>
      </c>
      <c r="Q1609" s="203" t="s">
        <v>13948</v>
      </c>
      <c r="R1609" s="84">
        <v>45954</v>
      </c>
      <c r="S1609" s="84">
        <v>45954</v>
      </c>
      <c r="T1609" s="84"/>
      <c r="U1609" s="84"/>
      <c r="V1609" s="84"/>
      <c r="W1609" s="203" t="s">
        <v>9457</v>
      </c>
    </row>
    <row r="1610" spans="1:23" x14ac:dyDescent="0.3">
      <c r="A1610" s="203" t="s">
        <v>1572</v>
      </c>
      <c r="B1610" s="203" t="s">
        <v>1246</v>
      </c>
      <c r="C1610" s="203" t="s">
        <v>18809</v>
      </c>
      <c r="D1610" s="203" t="s">
        <v>18810</v>
      </c>
      <c r="E1610" s="203" t="s">
        <v>18811</v>
      </c>
      <c r="F1610" s="203" t="s">
        <v>9451</v>
      </c>
      <c r="G1610" s="203" t="s">
        <v>18811</v>
      </c>
      <c r="H1610" s="203" t="s">
        <v>18812</v>
      </c>
      <c r="I1610" s="203" t="s">
        <v>9453</v>
      </c>
      <c r="J1610" s="203" t="s">
        <v>18813</v>
      </c>
      <c r="K1610" s="84">
        <v>45912</v>
      </c>
      <c r="L1610" s="84">
        <v>45915</v>
      </c>
      <c r="M1610" s="84">
        <v>46005</v>
      </c>
      <c r="N1610" s="203" t="s">
        <v>17542</v>
      </c>
      <c r="O1610" s="86">
        <v>18600000</v>
      </c>
      <c r="P1610" s="203" t="s">
        <v>18814</v>
      </c>
      <c r="Q1610" s="203" t="s">
        <v>18813</v>
      </c>
      <c r="R1610" s="84">
        <v>45912</v>
      </c>
      <c r="S1610" s="84">
        <v>45912</v>
      </c>
      <c r="T1610" s="84"/>
      <c r="U1610" s="84"/>
      <c r="V1610" s="84"/>
      <c r="W1610" s="203" t="s">
        <v>9457</v>
      </c>
    </row>
    <row r="1611" spans="1:23" x14ac:dyDescent="0.3">
      <c r="A1611" s="203" t="s">
        <v>2940</v>
      </c>
      <c r="B1611" s="203" t="s">
        <v>1245</v>
      </c>
      <c r="C1611" s="203" t="s">
        <v>18815</v>
      </c>
      <c r="D1611" s="203" t="s">
        <v>18816</v>
      </c>
      <c r="E1611" s="203" t="s">
        <v>18817</v>
      </c>
      <c r="F1611" s="203" t="s">
        <v>9451</v>
      </c>
      <c r="G1611" s="203" t="s">
        <v>18817</v>
      </c>
      <c r="H1611" s="203" t="s">
        <v>18818</v>
      </c>
      <c r="I1611" s="203" t="s">
        <v>9462</v>
      </c>
      <c r="J1611" s="203" t="s">
        <v>18819</v>
      </c>
      <c r="K1611" s="84">
        <v>45597</v>
      </c>
      <c r="L1611" s="84">
        <v>45597</v>
      </c>
      <c r="M1611" s="84">
        <v>45657</v>
      </c>
      <c r="N1611" s="203" t="s">
        <v>15813</v>
      </c>
      <c r="O1611" s="86">
        <v>7972794</v>
      </c>
      <c r="P1611" s="203" t="s">
        <v>18820</v>
      </c>
      <c r="Q1611" s="203" t="s">
        <v>18819</v>
      </c>
      <c r="R1611" s="84">
        <v>45597</v>
      </c>
      <c r="S1611" s="84">
        <v>45597</v>
      </c>
      <c r="T1611" s="84"/>
      <c r="U1611" s="84"/>
      <c r="V1611" s="84"/>
      <c r="W1611" s="203" t="s">
        <v>9457</v>
      </c>
    </row>
    <row r="1612" spans="1:23" x14ac:dyDescent="0.3">
      <c r="A1612" s="203" t="s">
        <v>1436</v>
      </c>
      <c r="B1612" s="203" t="s">
        <v>1247</v>
      </c>
      <c r="C1612" s="203" t="s">
        <v>34053</v>
      </c>
      <c r="D1612" s="203" t="s">
        <v>34054</v>
      </c>
      <c r="E1612" s="203" t="s">
        <v>34055</v>
      </c>
      <c r="F1612" s="203" t="s">
        <v>9451</v>
      </c>
      <c r="G1612" s="203" t="s">
        <v>34055</v>
      </c>
      <c r="H1612" s="203" t="s">
        <v>34056</v>
      </c>
      <c r="I1612" s="203" t="s">
        <v>33845</v>
      </c>
      <c r="J1612" s="203" t="s">
        <v>34057</v>
      </c>
      <c r="K1612" s="84"/>
      <c r="L1612" s="84"/>
      <c r="M1612" s="84">
        <v>46382</v>
      </c>
      <c r="N1612" s="203" t="s">
        <v>12143</v>
      </c>
      <c r="O1612" s="86">
        <v>22194612.5</v>
      </c>
      <c r="P1612" s="203" t="s">
        <v>34058</v>
      </c>
      <c r="Q1612" s="203" t="s">
        <v>34059</v>
      </c>
      <c r="R1612" s="84">
        <v>46255</v>
      </c>
      <c r="S1612" s="84">
        <v>46255</v>
      </c>
      <c r="T1612" s="84"/>
      <c r="U1612" s="84"/>
      <c r="V1612" s="84"/>
      <c r="W1612" s="203" t="s">
        <v>9457</v>
      </c>
    </row>
    <row r="1613" spans="1:23" x14ac:dyDescent="0.3">
      <c r="A1613" s="203" t="s">
        <v>4652</v>
      </c>
      <c r="B1613" s="203" t="s">
        <v>1247</v>
      </c>
      <c r="C1613" s="203" t="s">
        <v>34060</v>
      </c>
      <c r="D1613" s="203" t="s">
        <v>34061</v>
      </c>
      <c r="E1613" s="203" t="s">
        <v>34062</v>
      </c>
      <c r="F1613" s="203" t="s">
        <v>9451</v>
      </c>
      <c r="G1613" s="203" t="s">
        <v>34062</v>
      </c>
      <c r="H1613" s="203" t="s">
        <v>34063</v>
      </c>
      <c r="I1613" s="203" t="s">
        <v>9482</v>
      </c>
      <c r="J1613" s="203" t="s">
        <v>34064</v>
      </c>
      <c r="K1613" s="84">
        <v>46254</v>
      </c>
      <c r="L1613" s="84"/>
      <c r="M1613" s="84">
        <v>46387</v>
      </c>
      <c r="N1613" s="203" t="s">
        <v>16308</v>
      </c>
      <c r="O1613" s="86">
        <v>10370911</v>
      </c>
      <c r="P1613" s="203" t="s">
        <v>34065</v>
      </c>
      <c r="Q1613" s="203" t="s">
        <v>34064</v>
      </c>
      <c r="R1613" s="84">
        <v>46252</v>
      </c>
      <c r="S1613" s="84">
        <v>46252</v>
      </c>
      <c r="T1613" s="84"/>
      <c r="U1613" s="84"/>
      <c r="V1613" s="84"/>
      <c r="W1613" s="203" t="s">
        <v>9457</v>
      </c>
    </row>
    <row r="1614" spans="1:23" x14ac:dyDescent="0.3">
      <c r="A1614" s="203" t="s">
        <v>2940</v>
      </c>
      <c r="B1614" s="203" t="s">
        <v>1245</v>
      </c>
      <c r="C1614" s="203" t="s">
        <v>18821</v>
      </c>
      <c r="D1614" s="203" t="s">
        <v>18822</v>
      </c>
      <c r="E1614" s="203" t="s">
        <v>18823</v>
      </c>
      <c r="F1614" s="203" t="s">
        <v>9451</v>
      </c>
      <c r="G1614" s="203" t="s">
        <v>18823</v>
      </c>
      <c r="H1614" s="203" t="s">
        <v>18824</v>
      </c>
      <c r="I1614" s="203" t="s">
        <v>9462</v>
      </c>
      <c r="J1614" s="203" t="s">
        <v>18825</v>
      </c>
      <c r="K1614" s="84">
        <v>45590</v>
      </c>
      <c r="L1614" s="84">
        <v>45590</v>
      </c>
      <c r="M1614" s="84">
        <v>45655</v>
      </c>
      <c r="N1614" s="203" t="s">
        <v>11973</v>
      </c>
      <c r="O1614" s="86">
        <v>6697963</v>
      </c>
      <c r="P1614" s="203" t="s">
        <v>18826</v>
      </c>
      <c r="Q1614" s="203" t="s">
        <v>18825</v>
      </c>
      <c r="R1614" s="84">
        <v>45589</v>
      </c>
      <c r="S1614" s="84">
        <v>45589</v>
      </c>
      <c r="T1614" s="84"/>
      <c r="U1614" s="84"/>
      <c r="V1614" s="84"/>
      <c r="W1614" s="203" t="s">
        <v>9457</v>
      </c>
    </row>
    <row r="1615" spans="1:23" x14ac:dyDescent="0.3">
      <c r="A1615" s="203" t="s">
        <v>1665</v>
      </c>
      <c r="B1615" s="203" t="s">
        <v>1247</v>
      </c>
      <c r="C1615" s="203" t="s">
        <v>18827</v>
      </c>
      <c r="D1615" s="203" t="s">
        <v>18828</v>
      </c>
      <c r="E1615" s="203" t="s">
        <v>18829</v>
      </c>
      <c r="F1615" s="203" t="s">
        <v>9451</v>
      </c>
      <c r="G1615" s="203" t="s">
        <v>18829</v>
      </c>
      <c r="H1615" s="203" t="s">
        <v>18830</v>
      </c>
      <c r="I1615" s="203" t="s">
        <v>9462</v>
      </c>
      <c r="J1615" s="203" t="s">
        <v>18831</v>
      </c>
      <c r="K1615" s="84">
        <v>46048</v>
      </c>
      <c r="L1615" s="84">
        <v>46049</v>
      </c>
      <c r="M1615" s="84">
        <v>46168</v>
      </c>
      <c r="N1615" s="203" t="s">
        <v>18832</v>
      </c>
      <c r="O1615" s="86">
        <v>28000000</v>
      </c>
      <c r="P1615" s="203" t="s">
        <v>18833</v>
      </c>
      <c r="Q1615" s="203" t="s">
        <v>18831</v>
      </c>
      <c r="R1615" s="84">
        <v>46048</v>
      </c>
      <c r="S1615" s="84">
        <v>46048</v>
      </c>
      <c r="T1615" s="84"/>
      <c r="U1615" s="84"/>
      <c r="V1615" s="84"/>
      <c r="W1615" s="203" t="s">
        <v>9457</v>
      </c>
    </row>
    <row r="1616" spans="1:23" x14ac:dyDescent="0.3">
      <c r="A1616" s="203" t="s">
        <v>1505</v>
      </c>
      <c r="B1616" s="203" t="s">
        <v>1246</v>
      </c>
      <c r="C1616" s="203" t="s">
        <v>18834</v>
      </c>
      <c r="D1616" s="203" t="s">
        <v>18835</v>
      </c>
      <c r="E1616" s="203" t="s">
        <v>18836</v>
      </c>
      <c r="F1616" s="203" t="s">
        <v>9451</v>
      </c>
      <c r="G1616" s="203" t="s">
        <v>18836</v>
      </c>
      <c r="H1616" s="203" t="s">
        <v>18837</v>
      </c>
      <c r="I1616" s="203" t="s">
        <v>9462</v>
      </c>
      <c r="J1616" s="203" t="s">
        <v>18838</v>
      </c>
      <c r="K1616" s="84">
        <v>45754</v>
      </c>
      <c r="L1616" s="84">
        <v>45754</v>
      </c>
      <c r="M1616" s="84">
        <v>46021</v>
      </c>
      <c r="N1616" s="203" t="s">
        <v>10018</v>
      </c>
      <c r="O1616" s="86">
        <v>21679340</v>
      </c>
      <c r="P1616" s="203" t="s">
        <v>18839</v>
      </c>
      <c r="Q1616" s="203" t="s">
        <v>18838</v>
      </c>
      <c r="R1616" s="84">
        <v>45749</v>
      </c>
      <c r="S1616" s="84">
        <v>45749</v>
      </c>
      <c r="T1616" s="84"/>
      <c r="U1616" s="84"/>
      <c r="V1616" s="84"/>
      <c r="W1616" s="203" t="s">
        <v>9457</v>
      </c>
    </row>
    <row r="1617" spans="1:23" x14ac:dyDescent="0.3">
      <c r="A1617" s="203" t="s">
        <v>1505</v>
      </c>
      <c r="B1617" s="203" t="s">
        <v>1246</v>
      </c>
      <c r="C1617" s="203" t="s">
        <v>18834</v>
      </c>
      <c r="D1617" s="203" t="s">
        <v>18840</v>
      </c>
      <c r="E1617" s="203" t="s">
        <v>18836</v>
      </c>
      <c r="F1617" s="203" t="s">
        <v>9451</v>
      </c>
      <c r="G1617" s="203" t="s">
        <v>18836</v>
      </c>
      <c r="H1617" s="203" t="s">
        <v>18840</v>
      </c>
      <c r="I1617" s="203" t="s">
        <v>9739</v>
      </c>
      <c r="J1617" s="203" t="s">
        <v>9470</v>
      </c>
      <c r="K1617" s="84"/>
      <c r="L1617" s="84"/>
      <c r="M1617" s="84"/>
      <c r="N1617" s="203" t="s">
        <v>9471</v>
      </c>
      <c r="O1617" s="86">
        <v>0</v>
      </c>
      <c r="P1617" s="203" t="s">
        <v>18839</v>
      </c>
      <c r="Q1617" s="203" t="s">
        <v>9473</v>
      </c>
      <c r="R1617" s="84">
        <v>45749</v>
      </c>
      <c r="S1617" s="84">
        <v>45749</v>
      </c>
      <c r="T1617" s="84"/>
      <c r="U1617" s="84"/>
      <c r="V1617" s="84"/>
      <c r="W1617" s="203" t="s">
        <v>9457</v>
      </c>
    </row>
    <row r="1618" spans="1:23" x14ac:dyDescent="0.3">
      <c r="A1618" s="203" t="s">
        <v>1563</v>
      </c>
      <c r="B1618" s="203" t="s">
        <v>1246</v>
      </c>
      <c r="C1618" s="203" t="s">
        <v>18841</v>
      </c>
      <c r="D1618" s="203" t="s">
        <v>18842</v>
      </c>
      <c r="E1618" s="203" t="s">
        <v>18843</v>
      </c>
      <c r="F1618" s="203" t="s">
        <v>9451</v>
      </c>
      <c r="G1618" s="203" t="s">
        <v>18843</v>
      </c>
      <c r="H1618" s="203" t="s">
        <v>18844</v>
      </c>
      <c r="I1618" s="203" t="s">
        <v>9453</v>
      </c>
      <c r="J1618" s="203" t="s">
        <v>18845</v>
      </c>
      <c r="K1618" s="84">
        <v>45715</v>
      </c>
      <c r="L1618" s="84">
        <v>45715</v>
      </c>
      <c r="M1618" s="84">
        <v>45719</v>
      </c>
      <c r="N1618" s="203" t="s">
        <v>18846</v>
      </c>
      <c r="O1618" s="86">
        <v>23595305</v>
      </c>
      <c r="P1618" s="203" t="s">
        <v>18847</v>
      </c>
      <c r="Q1618" s="203" t="s">
        <v>18845</v>
      </c>
      <c r="R1618" s="84">
        <v>45715</v>
      </c>
      <c r="S1618" s="84">
        <v>45715</v>
      </c>
      <c r="T1618" s="84"/>
      <c r="U1618" s="84"/>
      <c r="V1618" s="84"/>
      <c r="W1618" s="203" t="s">
        <v>9457</v>
      </c>
    </row>
    <row r="1619" spans="1:23" x14ac:dyDescent="0.3">
      <c r="A1619" s="203" t="s">
        <v>1572</v>
      </c>
      <c r="B1619" s="203" t="s">
        <v>1246</v>
      </c>
      <c r="C1619" s="203" t="s">
        <v>18848</v>
      </c>
      <c r="D1619" s="203" t="s">
        <v>18849</v>
      </c>
      <c r="E1619" s="203" t="s">
        <v>18850</v>
      </c>
      <c r="F1619" s="203" t="s">
        <v>9451</v>
      </c>
      <c r="G1619" s="203" t="s">
        <v>18850</v>
      </c>
      <c r="H1619" s="203" t="s">
        <v>18851</v>
      </c>
      <c r="I1619" s="203" t="s">
        <v>9453</v>
      </c>
      <c r="J1619" s="203" t="s">
        <v>18852</v>
      </c>
      <c r="K1619" s="84">
        <v>45930</v>
      </c>
      <c r="L1619" s="84">
        <v>45931</v>
      </c>
      <c r="M1619" s="84">
        <v>46021</v>
      </c>
      <c r="N1619" s="203" t="s">
        <v>18853</v>
      </c>
      <c r="O1619" s="86">
        <v>5400000</v>
      </c>
      <c r="P1619" s="203" t="s">
        <v>18854</v>
      </c>
      <c r="Q1619" s="203" t="s">
        <v>18852</v>
      </c>
      <c r="R1619" s="84">
        <v>45929</v>
      </c>
      <c r="S1619" s="84">
        <v>45929</v>
      </c>
      <c r="T1619" s="84"/>
      <c r="U1619" s="84"/>
      <c r="V1619" s="84"/>
      <c r="W1619" s="203" t="s">
        <v>9457</v>
      </c>
    </row>
    <row r="1620" spans="1:23" x14ac:dyDescent="0.3">
      <c r="A1620" s="203" t="s">
        <v>1665</v>
      </c>
      <c r="B1620" s="203" t="s">
        <v>1247</v>
      </c>
      <c r="C1620" s="203" t="s">
        <v>18855</v>
      </c>
      <c r="D1620" s="203" t="s">
        <v>18856</v>
      </c>
      <c r="E1620" s="203" t="s">
        <v>18857</v>
      </c>
      <c r="F1620" s="203" t="s">
        <v>9451</v>
      </c>
      <c r="G1620" s="203" t="s">
        <v>18857</v>
      </c>
      <c r="H1620" s="203" t="s">
        <v>18858</v>
      </c>
      <c r="I1620" s="203" t="s">
        <v>9453</v>
      </c>
      <c r="J1620" s="203" t="s">
        <v>18859</v>
      </c>
      <c r="K1620" s="84">
        <v>46048</v>
      </c>
      <c r="L1620" s="84">
        <v>46050</v>
      </c>
      <c r="M1620" s="84">
        <v>46108</v>
      </c>
      <c r="N1620" s="203" t="s">
        <v>18853</v>
      </c>
      <c r="O1620" s="86">
        <v>4000000</v>
      </c>
      <c r="P1620" s="203" t="s">
        <v>18860</v>
      </c>
      <c r="Q1620" s="203" t="s">
        <v>18859</v>
      </c>
      <c r="R1620" s="84">
        <v>46048</v>
      </c>
      <c r="S1620" s="84">
        <v>46048</v>
      </c>
      <c r="T1620" s="84"/>
      <c r="U1620" s="84"/>
      <c r="V1620" s="84"/>
      <c r="W1620" s="203" t="s">
        <v>9457</v>
      </c>
    </row>
    <row r="1621" spans="1:23" x14ac:dyDescent="0.3">
      <c r="A1621" s="203" t="s">
        <v>1467</v>
      </c>
      <c r="B1621" s="203" t="s">
        <v>1247</v>
      </c>
      <c r="C1621" s="203" t="s">
        <v>34066</v>
      </c>
      <c r="D1621" s="203" t="s">
        <v>9471</v>
      </c>
      <c r="E1621" s="203" t="s">
        <v>34067</v>
      </c>
      <c r="F1621" s="203" t="s">
        <v>9451</v>
      </c>
      <c r="G1621" s="203"/>
      <c r="H1621" s="203"/>
      <c r="I1621" s="203"/>
      <c r="J1621" s="203"/>
      <c r="K1621" s="84"/>
      <c r="L1621" s="84"/>
      <c r="M1621" s="84"/>
      <c r="N1621" s="203"/>
      <c r="O1621" s="86"/>
      <c r="P1621" s="203"/>
      <c r="Q1621" s="203"/>
      <c r="R1621" s="84"/>
      <c r="S1621" s="84"/>
      <c r="T1621" s="84"/>
      <c r="U1621" s="84"/>
      <c r="V1621" s="84"/>
      <c r="W1621" s="203" t="s">
        <v>9482</v>
      </c>
    </row>
    <row r="1622" spans="1:23" x14ac:dyDescent="0.3">
      <c r="A1622" s="203" t="s">
        <v>1610</v>
      </c>
      <c r="B1622" s="203" t="s">
        <v>1246</v>
      </c>
      <c r="C1622" s="203" t="s">
        <v>18861</v>
      </c>
      <c r="D1622" s="203" t="s">
        <v>18862</v>
      </c>
      <c r="E1622" s="203" t="s">
        <v>18863</v>
      </c>
      <c r="F1622" s="203" t="s">
        <v>9451</v>
      </c>
      <c r="G1622" s="203" t="s">
        <v>18863</v>
      </c>
      <c r="H1622" s="203" t="s">
        <v>18864</v>
      </c>
      <c r="I1622" s="203" t="s">
        <v>9453</v>
      </c>
      <c r="J1622" s="203" t="s">
        <v>18865</v>
      </c>
      <c r="K1622" s="84">
        <v>45791</v>
      </c>
      <c r="L1622" s="84">
        <v>45791</v>
      </c>
      <c r="M1622" s="84">
        <v>45821</v>
      </c>
      <c r="N1622" s="203" t="s">
        <v>18866</v>
      </c>
      <c r="O1622" s="86">
        <v>142857149.5</v>
      </c>
      <c r="P1622" s="203" t="s">
        <v>18867</v>
      </c>
      <c r="Q1622" s="203" t="s">
        <v>18865</v>
      </c>
      <c r="R1622" s="84">
        <v>45791</v>
      </c>
      <c r="S1622" s="84">
        <v>45791</v>
      </c>
      <c r="T1622" s="84"/>
      <c r="U1622" s="84"/>
      <c r="V1622" s="84"/>
      <c r="W1622" s="203" t="s">
        <v>9457</v>
      </c>
    </row>
    <row r="1623" spans="1:23" x14ac:dyDescent="0.3">
      <c r="A1623" s="203" t="s">
        <v>1749</v>
      </c>
      <c r="B1623" s="203" t="s">
        <v>1247</v>
      </c>
      <c r="C1623" s="203" t="s">
        <v>34068</v>
      </c>
      <c r="D1623" s="203" t="s">
        <v>9471</v>
      </c>
      <c r="E1623" s="203" t="s">
        <v>12550</v>
      </c>
      <c r="F1623" s="203" t="s">
        <v>9451</v>
      </c>
      <c r="G1623" s="203"/>
      <c r="H1623" s="203"/>
      <c r="I1623" s="203"/>
      <c r="J1623" s="203"/>
      <c r="K1623" s="84"/>
      <c r="L1623" s="84"/>
      <c r="M1623" s="84"/>
      <c r="N1623" s="203"/>
      <c r="O1623" s="86"/>
      <c r="P1623" s="203"/>
      <c r="Q1623" s="203"/>
      <c r="R1623" s="84">
        <v>46248</v>
      </c>
      <c r="S1623" s="84">
        <v>46248</v>
      </c>
      <c r="T1623" s="84">
        <v>46255</v>
      </c>
      <c r="U1623" s="84">
        <v>46268</v>
      </c>
      <c r="V1623" s="84"/>
      <c r="W1623" s="203" t="s">
        <v>9723</v>
      </c>
    </row>
    <row r="1624" spans="1:23" x14ac:dyDescent="0.3">
      <c r="A1624" s="203" t="s">
        <v>2539</v>
      </c>
      <c r="B1624" s="203" t="s">
        <v>1247</v>
      </c>
      <c r="C1624" s="203" t="s">
        <v>34068</v>
      </c>
      <c r="D1624" s="203" t="s">
        <v>9471</v>
      </c>
      <c r="E1624" s="203" t="s">
        <v>12550</v>
      </c>
      <c r="F1624" s="203" t="s">
        <v>9451</v>
      </c>
      <c r="G1624" s="203"/>
      <c r="H1624" s="203"/>
      <c r="I1624" s="203"/>
      <c r="J1624" s="203"/>
      <c r="K1624" s="84"/>
      <c r="L1624" s="84"/>
      <c r="M1624" s="84"/>
      <c r="N1624" s="203"/>
      <c r="O1624" s="86"/>
      <c r="P1624" s="203"/>
      <c r="Q1624" s="203"/>
      <c r="R1624" s="84">
        <v>46248</v>
      </c>
      <c r="S1624" s="84">
        <v>46248</v>
      </c>
      <c r="T1624" s="84">
        <v>46255</v>
      </c>
      <c r="U1624" s="84">
        <v>46268</v>
      </c>
      <c r="V1624" s="84"/>
      <c r="W1624" s="203" t="s">
        <v>9723</v>
      </c>
    </row>
    <row r="1625" spans="1:23" x14ac:dyDescent="0.3">
      <c r="A1625" s="203" t="s">
        <v>1476</v>
      </c>
      <c r="B1625" s="203" t="s">
        <v>1246</v>
      </c>
      <c r="C1625" s="203" t="s">
        <v>18868</v>
      </c>
      <c r="D1625" s="203" t="s">
        <v>18869</v>
      </c>
      <c r="E1625" s="203" t="s">
        <v>18870</v>
      </c>
      <c r="F1625" s="203" t="s">
        <v>9451</v>
      </c>
      <c r="G1625" s="203" t="s">
        <v>18870</v>
      </c>
      <c r="H1625" s="203" t="s">
        <v>18871</v>
      </c>
      <c r="I1625" s="203" t="s">
        <v>9462</v>
      </c>
      <c r="J1625" s="203" t="s">
        <v>18872</v>
      </c>
      <c r="K1625" s="84">
        <v>45718</v>
      </c>
      <c r="L1625" s="84">
        <v>45719</v>
      </c>
      <c r="M1625" s="84">
        <v>45902</v>
      </c>
      <c r="N1625" s="203" t="s">
        <v>15813</v>
      </c>
      <c r="O1625" s="86">
        <v>23918382</v>
      </c>
      <c r="P1625" s="203" t="s">
        <v>18873</v>
      </c>
      <c r="Q1625" s="203" t="s">
        <v>18872</v>
      </c>
      <c r="R1625" s="84">
        <v>45716</v>
      </c>
      <c r="S1625" s="84">
        <v>45716</v>
      </c>
      <c r="T1625" s="84"/>
      <c r="U1625" s="84"/>
      <c r="V1625" s="84"/>
      <c r="W1625" s="203" t="s">
        <v>9457</v>
      </c>
    </row>
    <row r="1626" spans="1:23" x14ac:dyDescent="0.3">
      <c r="A1626" s="203" t="s">
        <v>1470</v>
      </c>
      <c r="B1626" s="203" t="s">
        <v>1247</v>
      </c>
      <c r="C1626" s="203" t="s">
        <v>18874</v>
      </c>
      <c r="D1626" s="203" t="s">
        <v>18875</v>
      </c>
      <c r="E1626" s="203" t="s">
        <v>18876</v>
      </c>
      <c r="F1626" s="203" t="s">
        <v>9451</v>
      </c>
      <c r="G1626" s="203" t="s">
        <v>18876</v>
      </c>
      <c r="H1626" s="203" t="s">
        <v>18877</v>
      </c>
      <c r="I1626" s="203" t="s">
        <v>9453</v>
      </c>
      <c r="J1626" s="203" t="s">
        <v>18878</v>
      </c>
      <c r="K1626" s="84">
        <v>46052</v>
      </c>
      <c r="L1626" s="84">
        <v>46059</v>
      </c>
      <c r="M1626" s="84">
        <v>46178</v>
      </c>
      <c r="N1626" s="203" t="s">
        <v>18879</v>
      </c>
      <c r="O1626" s="86">
        <v>22200000</v>
      </c>
      <c r="P1626" s="203" t="s">
        <v>18880</v>
      </c>
      <c r="Q1626" s="203" t="s">
        <v>18878</v>
      </c>
      <c r="R1626" s="84">
        <v>46052</v>
      </c>
      <c r="S1626" s="84">
        <v>46052</v>
      </c>
      <c r="T1626" s="84"/>
      <c r="U1626" s="84"/>
      <c r="V1626" s="84"/>
      <c r="W1626" s="203" t="s">
        <v>9457</v>
      </c>
    </row>
    <row r="1627" spans="1:23" x14ac:dyDescent="0.3">
      <c r="A1627" s="203" t="s">
        <v>1572</v>
      </c>
      <c r="B1627" s="203" t="s">
        <v>1246</v>
      </c>
      <c r="C1627" s="203" t="s">
        <v>18881</v>
      </c>
      <c r="D1627" s="203" t="s">
        <v>18882</v>
      </c>
      <c r="E1627" s="203" t="s">
        <v>18883</v>
      </c>
      <c r="F1627" s="203" t="s">
        <v>9451</v>
      </c>
      <c r="G1627" s="203" t="s">
        <v>18883</v>
      </c>
      <c r="H1627" s="203" t="s">
        <v>18884</v>
      </c>
      <c r="I1627" s="203" t="s">
        <v>9453</v>
      </c>
      <c r="J1627" s="203" t="s">
        <v>18885</v>
      </c>
      <c r="K1627" s="84">
        <v>45961</v>
      </c>
      <c r="L1627" s="84">
        <v>45961</v>
      </c>
      <c r="M1627" s="84">
        <v>46021</v>
      </c>
      <c r="N1627" s="203" t="s">
        <v>18886</v>
      </c>
      <c r="O1627" s="86">
        <v>4000000</v>
      </c>
      <c r="P1627" s="203" t="s">
        <v>18887</v>
      </c>
      <c r="Q1627" s="203" t="s">
        <v>18885</v>
      </c>
      <c r="R1627" s="84">
        <v>45961</v>
      </c>
      <c r="S1627" s="84">
        <v>45961</v>
      </c>
      <c r="T1627" s="84"/>
      <c r="U1627" s="84"/>
      <c r="V1627" s="84"/>
      <c r="W1627" s="203" t="s">
        <v>9457</v>
      </c>
    </row>
    <row r="1628" spans="1:23" x14ac:dyDescent="0.3">
      <c r="A1628" s="203" t="s">
        <v>1572</v>
      </c>
      <c r="B1628" s="203" t="s">
        <v>1246</v>
      </c>
      <c r="C1628" s="203" t="s">
        <v>18888</v>
      </c>
      <c r="D1628" s="203" t="s">
        <v>18889</v>
      </c>
      <c r="E1628" s="203" t="s">
        <v>18890</v>
      </c>
      <c r="F1628" s="203" t="s">
        <v>9451</v>
      </c>
      <c r="G1628" s="203" t="s">
        <v>18890</v>
      </c>
      <c r="H1628" s="203" t="s">
        <v>18891</v>
      </c>
      <c r="I1628" s="203" t="s">
        <v>9462</v>
      </c>
      <c r="J1628" s="203" t="s">
        <v>18892</v>
      </c>
      <c r="K1628" s="84">
        <v>45910</v>
      </c>
      <c r="L1628" s="84">
        <v>45910</v>
      </c>
      <c r="M1628" s="84">
        <v>46000</v>
      </c>
      <c r="N1628" s="203" t="s">
        <v>18893</v>
      </c>
      <c r="O1628" s="86">
        <v>10500000</v>
      </c>
      <c r="P1628" s="203" t="s">
        <v>18894</v>
      </c>
      <c r="Q1628" s="203" t="s">
        <v>18892</v>
      </c>
      <c r="R1628" s="84">
        <v>45909</v>
      </c>
      <c r="S1628" s="84">
        <v>45909</v>
      </c>
      <c r="T1628" s="84"/>
      <c r="U1628" s="84"/>
      <c r="V1628" s="84"/>
      <c r="W1628" s="203" t="s">
        <v>9457</v>
      </c>
    </row>
    <row r="1629" spans="1:23" x14ac:dyDescent="0.3">
      <c r="A1629" s="203" t="s">
        <v>1572</v>
      </c>
      <c r="B1629" s="203" t="s">
        <v>1246</v>
      </c>
      <c r="C1629" s="203" t="s">
        <v>18895</v>
      </c>
      <c r="D1629" s="203" t="s">
        <v>18896</v>
      </c>
      <c r="E1629" s="203" t="s">
        <v>18897</v>
      </c>
      <c r="F1629" s="203" t="s">
        <v>9451</v>
      </c>
      <c r="G1629" s="203" t="s">
        <v>18897</v>
      </c>
      <c r="H1629" s="203" t="s">
        <v>18898</v>
      </c>
      <c r="I1629" s="203" t="s">
        <v>9453</v>
      </c>
      <c r="J1629" s="203" t="s">
        <v>18899</v>
      </c>
      <c r="K1629" s="84">
        <v>45923</v>
      </c>
      <c r="L1629" s="84">
        <v>45929</v>
      </c>
      <c r="M1629" s="84">
        <v>46019</v>
      </c>
      <c r="N1629" s="203" t="s">
        <v>18900</v>
      </c>
      <c r="O1629" s="86">
        <v>9000000</v>
      </c>
      <c r="P1629" s="203" t="s">
        <v>18901</v>
      </c>
      <c r="Q1629" s="203" t="s">
        <v>18899</v>
      </c>
      <c r="R1629" s="84">
        <v>45922</v>
      </c>
      <c r="S1629" s="84">
        <v>45922</v>
      </c>
      <c r="T1629" s="84"/>
      <c r="U1629" s="84"/>
      <c r="V1629" s="84"/>
      <c r="W1629" s="203" t="s">
        <v>9457</v>
      </c>
    </row>
    <row r="1630" spans="1:23" x14ac:dyDescent="0.3">
      <c r="A1630" s="203" t="s">
        <v>1572</v>
      </c>
      <c r="B1630" s="203" t="s">
        <v>1246</v>
      </c>
      <c r="C1630" s="203" t="s">
        <v>18902</v>
      </c>
      <c r="D1630" s="203" t="s">
        <v>18903</v>
      </c>
      <c r="E1630" s="203" t="s">
        <v>18904</v>
      </c>
      <c r="F1630" s="203" t="s">
        <v>9451</v>
      </c>
      <c r="G1630" s="203" t="s">
        <v>18904</v>
      </c>
      <c r="H1630" s="203" t="s">
        <v>18905</v>
      </c>
      <c r="I1630" s="203" t="s">
        <v>9453</v>
      </c>
      <c r="J1630" s="203" t="s">
        <v>18906</v>
      </c>
      <c r="K1630" s="84">
        <v>45922</v>
      </c>
      <c r="L1630" s="84">
        <v>45922</v>
      </c>
      <c r="M1630" s="84">
        <v>46012</v>
      </c>
      <c r="N1630" s="203" t="s">
        <v>18907</v>
      </c>
      <c r="O1630" s="86">
        <v>9274089</v>
      </c>
      <c r="P1630" s="203" t="s">
        <v>18908</v>
      </c>
      <c r="Q1630" s="203" t="s">
        <v>18906</v>
      </c>
      <c r="R1630" s="84">
        <v>45918</v>
      </c>
      <c r="S1630" s="84">
        <v>45918</v>
      </c>
      <c r="T1630" s="84"/>
      <c r="U1630" s="84"/>
      <c r="V1630" s="84"/>
      <c r="W1630" s="203" t="s">
        <v>9457</v>
      </c>
    </row>
    <row r="1631" spans="1:23" x14ac:dyDescent="0.3">
      <c r="A1631" s="203" t="s">
        <v>1665</v>
      </c>
      <c r="B1631" s="203" t="s">
        <v>1247</v>
      </c>
      <c r="C1631" s="203" t="s">
        <v>18909</v>
      </c>
      <c r="D1631" s="203" t="s">
        <v>18910</v>
      </c>
      <c r="E1631" s="203" t="s">
        <v>18911</v>
      </c>
      <c r="F1631" s="203" t="s">
        <v>9451</v>
      </c>
      <c r="G1631" s="203" t="s">
        <v>18911</v>
      </c>
      <c r="H1631" s="203" t="s">
        <v>18912</v>
      </c>
      <c r="I1631" s="203" t="s">
        <v>9453</v>
      </c>
      <c r="J1631" s="203" t="s">
        <v>18913</v>
      </c>
      <c r="K1631" s="84">
        <v>46049</v>
      </c>
      <c r="L1631" s="84">
        <v>46050</v>
      </c>
      <c r="M1631" s="84">
        <v>46139</v>
      </c>
      <c r="N1631" s="203" t="s">
        <v>18914</v>
      </c>
      <c r="O1631" s="86">
        <v>15000000</v>
      </c>
      <c r="P1631" s="203" t="s">
        <v>18915</v>
      </c>
      <c r="Q1631" s="203" t="s">
        <v>18913</v>
      </c>
      <c r="R1631" s="84">
        <v>46049</v>
      </c>
      <c r="S1631" s="84">
        <v>46049</v>
      </c>
      <c r="T1631" s="84"/>
      <c r="U1631" s="84"/>
      <c r="V1631" s="84"/>
      <c r="W1631" s="203" t="s">
        <v>9457</v>
      </c>
    </row>
    <row r="1632" spans="1:23" x14ac:dyDescent="0.3">
      <c r="A1632" s="203" t="s">
        <v>5454</v>
      </c>
      <c r="B1632" s="203" t="s">
        <v>1245</v>
      </c>
      <c r="C1632" s="203" t="s">
        <v>18916</v>
      </c>
      <c r="D1632" s="203" t="s">
        <v>18917</v>
      </c>
      <c r="E1632" s="203" t="s">
        <v>18918</v>
      </c>
      <c r="F1632" s="203" t="s">
        <v>9451</v>
      </c>
      <c r="G1632" s="203" t="s">
        <v>18918</v>
      </c>
      <c r="H1632" s="203" t="s">
        <v>18919</v>
      </c>
      <c r="I1632" s="203" t="s">
        <v>9453</v>
      </c>
      <c r="J1632" s="203" t="s">
        <v>18920</v>
      </c>
      <c r="K1632" s="84">
        <v>45537</v>
      </c>
      <c r="L1632" s="84">
        <v>45539</v>
      </c>
      <c r="M1632" s="84">
        <v>45629</v>
      </c>
      <c r="N1632" s="203" t="s">
        <v>18921</v>
      </c>
      <c r="O1632" s="86">
        <v>12000000</v>
      </c>
      <c r="P1632" s="203" t="s">
        <v>18922</v>
      </c>
      <c r="Q1632" s="203" t="s">
        <v>18920</v>
      </c>
      <c r="R1632" s="84">
        <v>45537</v>
      </c>
      <c r="S1632" s="84">
        <v>45537</v>
      </c>
      <c r="T1632" s="84"/>
      <c r="U1632" s="84"/>
      <c r="V1632" s="84"/>
      <c r="W1632" s="203" t="s">
        <v>9457</v>
      </c>
    </row>
    <row r="1633" spans="1:23" x14ac:dyDescent="0.3">
      <c r="A1633" s="203" t="s">
        <v>1665</v>
      </c>
      <c r="B1633" s="203" t="s">
        <v>1247</v>
      </c>
      <c r="C1633" s="203" t="s">
        <v>18923</v>
      </c>
      <c r="D1633" s="203" t="s">
        <v>18924</v>
      </c>
      <c r="E1633" s="203" t="s">
        <v>18925</v>
      </c>
      <c r="F1633" s="203" t="s">
        <v>9451</v>
      </c>
      <c r="G1633" s="203" t="s">
        <v>18925</v>
      </c>
      <c r="H1633" s="203" t="s">
        <v>18926</v>
      </c>
      <c r="I1633" s="203" t="s">
        <v>9453</v>
      </c>
      <c r="J1633" s="203" t="s">
        <v>18927</v>
      </c>
      <c r="K1633" s="84">
        <v>46052</v>
      </c>
      <c r="L1633" s="84">
        <v>46052</v>
      </c>
      <c r="M1633" s="84">
        <v>46141</v>
      </c>
      <c r="N1633" s="203" t="s">
        <v>18928</v>
      </c>
      <c r="O1633" s="86">
        <v>12000000</v>
      </c>
      <c r="P1633" s="203" t="s">
        <v>18929</v>
      </c>
      <c r="Q1633" s="203" t="s">
        <v>18927</v>
      </c>
      <c r="R1633" s="84">
        <v>46051</v>
      </c>
      <c r="S1633" s="84">
        <v>46051</v>
      </c>
      <c r="T1633" s="84"/>
      <c r="U1633" s="84"/>
      <c r="V1633" s="84"/>
      <c r="W1633" s="203" t="s">
        <v>9457</v>
      </c>
    </row>
    <row r="1634" spans="1:23" x14ac:dyDescent="0.3">
      <c r="A1634" s="203" t="s">
        <v>1575</v>
      </c>
      <c r="B1634" s="203" t="s">
        <v>1246</v>
      </c>
      <c r="C1634" s="203" t="s">
        <v>18930</v>
      </c>
      <c r="D1634" s="203" t="s">
        <v>18931</v>
      </c>
      <c r="E1634" s="203" t="s">
        <v>18932</v>
      </c>
      <c r="F1634" s="203" t="s">
        <v>9451</v>
      </c>
      <c r="G1634" s="203" t="s">
        <v>18932</v>
      </c>
      <c r="H1634" s="203" t="s">
        <v>18933</v>
      </c>
      <c r="I1634" s="203" t="s">
        <v>9739</v>
      </c>
      <c r="J1634" s="203" t="s">
        <v>18934</v>
      </c>
      <c r="K1634" s="84"/>
      <c r="L1634" s="84"/>
      <c r="M1634" s="84">
        <v>46022</v>
      </c>
      <c r="N1634" s="203" t="s">
        <v>18935</v>
      </c>
      <c r="O1634" s="86">
        <v>237000000</v>
      </c>
      <c r="P1634" s="203" t="s">
        <v>18936</v>
      </c>
      <c r="Q1634" s="203" t="s">
        <v>18934</v>
      </c>
      <c r="R1634" s="84">
        <v>45992</v>
      </c>
      <c r="S1634" s="84">
        <v>45992</v>
      </c>
      <c r="T1634" s="84"/>
      <c r="U1634" s="84"/>
      <c r="V1634" s="84"/>
      <c r="W1634" s="203" t="s">
        <v>9457</v>
      </c>
    </row>
    <row r="1635" spans="1:23" x14ac:dyDescent="0.3">
      <c r="A1635" s="203" t="s">
        <v>1575</v>
      </c>
      <c r="B1635" s="203" t="s">
        <v>1246</v>
      </c>
      <c r="C1635" s="203" t="s">
        <v>18930</v>
      </c>
      <c r="D1635" s="203" t="s">
        <v>18937</v>
      </c>
      <c r="E1635" s="203" t="s">
        <v>18932</v>
      </c>
      <c r="F1635" s="203" t="s">
        <v>9451</v>
      </c>
      <c r="G1635" s="203" t="s">
        <v>18932</v>
      </c>
      <c r="H1635" s="203" t="s">
        <v>18933</v>
      </c>
      <c r="I1635" s="203" t="s">
        <v>9453</v>
      </c>
      <c r="J1635" s="203" t="s">
        <v>18934</v>
      </c>
      <c r="K1635" s="84">
        <v>45993</v>
      </c>
      <c r="L1635" s="84">
        <v>46000</v>
      </c>
      <c r="M1635" s="84">
        <v>46022</v>
      </c>
      <c r="N1635" s="203" t="s">
        <v>18938</v>
      </c>
      <c r="O1635" s="86">
        <v>237000000</v>
      </c>
      <c r="P1635" s="203" t="s">
        <v>18936</v>
      </c>
      <c r="Q1635" s="203" t="s">
        <v>18934</v>
      </c>
      <c r="R1635" s="84">
        <v>45992</v>
      </c>
      <c r="S1635" s="84">
        <v>45992</v>
      </c>
      <c r="T1635" s="84"/>
      <c r="U1635" s="84"/>
      <c r="V1635" s="84"/>
      <c r="W1635" s="203" t="s">
        <v>9457</v>
      </c>
    </row>
    <row r="1636" spans="1:23" x14ac:dyDescent="0.3">
      <c r="A1636" s="203" t="s">
        <v>1665</v>
      </c>
      <c r="B1636" s="203" t="s">
        <v>1247</v>
      </c>
      <c r="C1636" s="203" t="s">
        <v>18939</v>
      </c>
      <c r="D1636" s="203" t="s">
        <v>18940</v>
      </c>
      <c r="E1636" s="203" t="s">
        <v>18941</v>
      </c>
      <c r="F1636" s="203" t="s">
        <v>9451</v>
      </c>
      <c r="G1636" s="203" t="s">
        <v>18941</v>
      </c>
      <c r="H1636" s="203" t="s">
        <v>18942</v>
      </c>
      <c r="I1636" s="203" t="s">
        <v>9504</v>
      </c>
      <c r="J1636" s="203" t="s">
        <v>18943</v>
      </c>
      <c r="K1636" s="84">
        <v>46048</v>
      </c>
      <c r="L1636" s="84">
        <v>46050</v>
      </c>
      <c r="M1636" s="84">
        <v>46169</v>
      </c>
      <c r="N1636" s="203" t="s">
        <v>18944</v>
      </c>
      <c r="O1636" s="86">
        <v>14800000</v>
      </c>
      <c r="P1636" s="203" t="s">
        <v>18945</v>
      </c>
      <c r="Q1636" s="203" t="s">
        <v>18943</v>
      </c>
      <c r="R1636" s="84">
        <v>46048</v>
      </c>
      <c r="S1636" s="84">
        <v>46048</v>
      </c>
      <c r="T1636" s="84"/>
      <c r="U1636" s="84"/>
      <c r="V1636" s="84"/>
      <c r="W1636" s="203" t="s">
        <v>9457</v>
      </c>
    </row>
    <row r="1637" spans="1:23" x14ac:dyDescent="0.3">
      <c r="A1637" s="203" t="s">
        <v>1665</v>
      </c>
      <c r="B1637" s="203" t="s">
        <v>1247</v>
      </c>
      <c r="C1637" s="203" t="s">
        <v>18946</v>
      </c>
      <c r="D1637" s="203" t="s">
        <v>18947</v>
      </c>
      <c r="E1637" s="203" t="s">
        <v>18948</v>
      </c>
      <c r="F1637" s="203" t="s">
        <v>9451</v>
      </c>
      <c r="G1637" s="203" t="s">
        <v>18948</v>
      </c>
      <c r="H1637" s="203" t="s">
        <v>18949</v>
      </c>
      <c r="I1637" s="203" t="s">
        <v>9453</v>
      </c>
      <c r="J1637" s="203" t="s">
        <v>18950</v>
      </c>
      <c r="K1637" s="84">
        <v>46052</v>
      </c>
      <c r="L1637" s="84">
        <v>46052</v>
      </c>
      <c r="M1637" s="84">
        <v>46202</v>
      </c>
      <c r="N1637" s="203" t="s">
        <v>18951</v>
      </c>
      <c r="O1637" s="86">
        <v>15456815</v>
      </c>
      <c r="P1637" s="203" t="s">
        <v>18952</v>
      </c>
      <c r="Q1637" s="203" t="s">
        <v>18950</v>
      </c>
      <c r="R1637" s="84">
        <v>46051</v>
      </c>
      <c r="S1637" s="84">
        <v>46051</v>
      </c>
      <c r="T1637" s="84"/>
      <c r="U1637" s="84"/>
      <c r="V1637" s="84"/>
      <c r="W1637" s="203" t="s">
        <v>9457</v>
      </c>
    </row>
    <row r="1638" spans="1:23" x14ac:dyDescent="0.3">
      <c r="A1638" s="203" t="s">
        <v>1665</v>
      </c>
      <c r="B1638" s="203" t="s">
        <v>1247</v>
      </c>
      <c r="C1638" s="203" t="s">
        <v>18953</v>
      </c>
      <c r="D1638" s="203" t="s">
        <v>18954</v>
      </c>
      <c r="E1638" s="203" t="s">
        <v>18955</v>
      </c>
      <c r="F1638" s="203" t="s">
        <v>9451</v>
      </c>
      <c r="G1638" s="203" t="s">
        <v>18955</v>
      </c>
      <c r="H1638" s="203" t="s">
        <v>18956</v>
      </c>
      <c r="I1638" s="203" t="s">
        <v>9453</v>
      </c>
      <c r="J1638" s="203" t="s">
        <v>17854</v>
      </c>
      <c r="K1638" s="84">
        <v>46051</v>
      </c>
      <c r="L1638" s="84">
        <v>46051</v>
      </c>
      <c r="M1638" s="84">
        <v>46140</v>
      </c>
      <c r="N1638" s="203" t="s">
        <v>18957</v>
      </c>
      <c r="O1638" s="86">
        <v>10500000</v>
      </c>
      <c r="P1638" s="203" t="s">
        <v>18958</v>
      </c>
      <c r="Q1638" s="203" t="s">
        <v>17854</v>
      </c>
      <c r="R1638" s="84">
        <v>46050</v>
      </c>
      <c r="S1638" s="84">
        <v>46050</v>
      </c>
      <c r="T1638" s="84"/>
      <c r="U1638" s="84"/>
      <c r="V1638" s="84"/>
      <c r="W1638" s="203" t="s">
        <v>9457</v>
      </c>
    </row>
    <row r="1639" spans="1:23" x14ac:dyDescent="0.3">
      <c r="A1639" s="203" t="s">
        <v>1572</v>
      </c>
      <c r="B1639" s="203" t="s">
        <v>1246</v>
      </c>
      <c r="C1639" s="203" t="s">
        <v>18959</v>
      </c>
      <c r="D1639" s="203" t="s">
        <v>18960</v>
      </c>
      <c r="E1639" s="203" t="s">
        <v>18961</v>
      </c>
      <c r="F1639" s="203" t="s">
        <v>9451</v>
      </c>
      <c r="G1639" s="203" t="s">
        <v>18961</v>
      </c>
      <c r="H1639" s="203" t="s">
        <v>18962</v>
      </c>
      <c r="I1639" s="203" t="s">
        <v>9533</v>
      </c>
      <c r="J1639" s="203" t="s">
        <v>18963</v>
      </c>
      <c r="K1639" s="84">
        <v>45931</v>
      </c>
      <c r="L1639" s="84">
        <v>45931</v>
      </c>
      <c r="M1639" s="84">
        <v>46022</v>
      </c>
      <c r="N1639" s="203" t="s">
        <v>13321</v>
      </c>
      <c r="O1639" s="86">
        <v>9600000</v>
      </c>
      <c r="P1639" s="203" t="s">
        <v>18964</v>
      </c>
      <c r="Q1639" s="203" t="s">
        <v>18963</v>
      </c>
      <c r="R1639" s="84">
        <v>45930</v>
      </c>
      <c r="S1639" s="84">
        <v>45930</v>
      </c>
      <c r="T1639" s="84"/>
      <c r="U1639" s="84"/>
      <c r="V1639" s="84"/>
      <c r="W1639" s="203" t="s">
        <v>9457</v>
      </c>
    </row>
    <row r="1640" spans="1:23" x14ac:dyDescent="0.3">
      <c r="A1640" s="203" t="s">
        <v>1572</v>
      </c>
      <c r="B1640" s="203" t="s">
        <v>1246</v>
      </c>
      <c r="C1640" s="203" t="s">
        <v>18965</v>
      </c>
      <c r="D1640" s="203" t="s">
        <v>18966</v>
      </c>
      <c r="E1640" s="203" t="s">
        <v>18967</v>
      </c>
      <c r="F1640" s="203" t="s">
        <v>9451</v>
      </c>
      <c r="G1640" s="203" t="s">
        <v>18967</v>
      </c>
      <c r="H1640" s="203" t="s">
        <v>18968</v>
      </c>
      <c r="I1640" s="203" t="s">
        <v>9453</v>
      </c>
      <c r="J1640" s="203" t="s">
        <v>18969</v>
      </c>
      <c r="K1640" s="84">
        <v>45926</v>
      </c>
      <c r="L1640" s="84">
        <v>45926</v>
      </c>
      <c r="M1640" s="84">
        <v>46017</v>
      </c>
      <c r="N1640" s="203" t="s">
        <v>18970</v>
      </c>
      <c r="O1640" s="86">
        <v>15807378</v>
      </c>
      <c r="P1640" s="203" t="s">
        <v>18971</v>
      </c>
      <c r="Q1640" s="203" t="s">
        <v>18969</v>
      </c>
      <c r="R1640" s="84">
        <v>45926</v>
      </c>
      <c r="S1640" s="84">
        <v>45926</v>
      </c>
      <c r="T1640" s="84"/>
      <c r="U1640" s="84"/>
      <c r="V1640" s="84"/>
      <c r="W1640" s="203" t="s">
        <v>9457</v>
      </c>
    </row>
    <row r="1641" spans="1:23" x14ac:dyDescent="0.3">
      <c r="A1641" s="203" t="s">
        <v>1476</v>
      </c>
      <c r="B1641" s="203" t="s">
        <v>1246</v>
      </c>
      <c r="C1641" s="203" t="s">
        <v>18972</v>
      </c>
      <c r="D1641" s="203" t="s">
        <v>18973</v>
      </c>
      <c r="E1641" s="203" t="s">
        <v>18974</v>
      </c>
      <c r="F1641" s="203" t="s">
        <v>9451</v>
      </c>
      <c r="G1641" s="203" t="s">
        <v>18974</v>
      </c>
      <c r="H1641" s="203" t="s">
        <v>18975</v>
      </c>
      <c r="I1641" s="203" t="s">
        <v>9462</v>
      </c>
      <c r="J1641" s="203" t="s">
        <v>18976</v>
      </c>
      <c r="K1641" s="84">
        <v>45931</v>
      </c>
      <c r="L1641" s="84">
        <v>45932</v>
      </c>
      <c r="M1641" s="84">
        <v>46022</v>
      </c>
      <c r="N1641" s="203" t="s">
        <v>18977</v>
      </c>
      <c r="O1641" s="86">
        <v>9274089</v>
      </c>
      <c r="P1641" s="203" t="s">
        <v>18978</v>
      </c>
      <c r="Q1641" s="203" t="s">
        <v>18976</v>
      </c>
      <c r="R1641" s="84">
        <v>45930</v>
      </c>
      <c r="S1641" s="84">
        <v>45930</v>
      </c>
      <c r="T1641" s="84"/>
      <c r="U1641" s="84"/>
      <c r="V1641" s="84"/>
      <c r="W1641" s="203" t="s">
        <v>9457</v>
      </c>
    </row>
    <row r="1642" spans="1:23" x14ac:dyDescent="0.3">
      <c r="A1642" s="203" t="s">
        <v>2935</v>
      </c>
      <c r="B1642" s="203" t="s">
        <v>1245</v>
      </c>
      <c r="C1642" s="203" t="s">
        <v>18979</v>
      </c>
      <c r="D1642" s="203" t="s">
        <v>9471</v>
      </c>
      <c r="E1642" s="203" t="s">
        <v>12130</v>
      </c>
      <c r="F1642" s="203" t="s">
        <v>9451</v>
      </c>
      <c r="G1642" s="203"/>
      <c r="H1642" s="203"/>
      <c r="I1642" s="203"/>
      <c r="J1642" s="203"/>
      <c r="K1642" s="84"/>
      <c r="L1642" s="84"/>
      <c r="M1642" s="84"/>
      <c r="N1642" s="203"/>
      <c r="O1642" s="86"/>
      <c r="P1642" s="203"/>
      <c r="Q1642" s="203"/>
      <c r="R1642" s="84">
        <v>45449</v>
      </c>
      <c r="S1642" s="84">
        <v>45449</v>
      </c>
      <c r="T1642" s="84">
        <v>45477</v>
      </c>
      <c r="U1642" s="84">
        <v>45477</v>
      </c>
      <c r="V1642" s="84">
        <v>45477</v>
      </c>
      <c r="W1642" s="203" t="s">
        <v>9723</v>
      </c>
    </row>
    <row r="1643" spans="1:23" x14ac:dyDescent="0.3">
      <c r="A1643" s="203" t="s">
        <v>1527</v>
      </c>
      <c r="B1643" s="203" t="s">
        <v>1247</v>
      </c>
      <c r="C1643" s="203" t="s">
        <v>18980</v>
      </c>
      <c r="D1643" s="203" t="s">
        <v>18981</v>
      </c>
      <c r="E1643" s="203" t="s">
        <v>12751</v>
      </c>
      <c r="F1643" s="203" t="s">
        <v>9451</v>
      </c>
      <c r="G1643" s="203" t="s">
        <v>12751</v>
      </c>
      <c r="H1643" s="203" t="s">
        <v>18982</v>
      </c>
      <c r="I1643" s="203" t="s">
        <v>9453</v>
      </c>
      <c r="J1643" s="203" t="s">
        <v>18983</v>
      </c>
      <c r="K1643" s="84">
        <v>46175</v>
      </c>
      <c r="L1643" s="84">
        <v>46184</v>
      </c>
      <c r="M1643" s="84">
        <v>46387</v>
      </c>
      <c r="N1643" s="203" t="s">
        <v>18984</v>
      </c>
      <c r="O1643" s="86">
        <v>194450405</v>
      </c>
      <c r="P1643" s="203" t="s">
        <v>18985</v>
      </c>
      <c r="Q1643" s="203" t="s">
        <v>18986</v>
      </c>
      <c r="R1643" s="84">
        <v>46147</v>
      </c>
      <c r="S1643" s="84">
        <v>46147</v>
      </c>
      <c r="T1643" s="84">
        <v>46155</v>
      </c>
      <c r="U1643" s="84">
        <v>46155</v>
      </c>
      <c r="V1643" s="84">
        <v>46155</v>
      </c>
      <c r="W1643" s="203" t="s">
        <v>9457</v>
      </c>
    </row>
    <row r="1644" spans="1:23" x14ac:dyDescent="0.3">
      <c r="A1644" s="203" t="s">
        <v>5454</v>
      </c>
      <c r="B1644" s="203" t="s">
        <v>1245</v>
      </c>
      <c r="C1644" s="203" t="s">
        <v>18987</v>
      </c>
      <c r="D1644" s="203" t="s">
        <v>18988</v>
      </c>
      <c r="E1644" s="203" t="s">
        <v>18989</v>
      </c>
      <c r="F1644" s="203" t="s">
        <v>9451</v>
      </c>
      <c r="G1644" s="203" t="s">
        <v>18989</v>
      </c>
      <c r="H1644" s="203" t="s">
        <v>18990</v>
      </c>
      <c r="I1644" s="203" t="s">
        <v>9453</v>
      </c>
      <c r="J1644" s="203" t="s">
        <v>15872</v>
      </c>
      <c r="K1644" s="84">
        <v>45548</v>
      </c>
      <c r="L1644" s="84">
        <v>45552</v>
      </c>
      <c r="M1644" s="84">
        <v>45642</v>
      </c>
      <c r="N1644" s="203" t="s">
        <v>18991</v>
      </c>
      <c r="O1644" s="86">
        <v>10500000</v>
      </c>
      <c r="P1644" s="203" t="s">
        <v>18992</v>
      </c>
      <c r="Q1644" s="203" t="s">
        <v>15872</v>
      </c>
      <c r="R1644" s="84">
        <v>45546</v>
      </c>
      <c r="S1644" s="84">
        <v>45546</v>
      </c>
      <c r="T1644" s="84"/>
      <c r="U1644" s="84"/>
      <c r="V1644" s="84"/>
      <c r="W1644" s="203" t="s">
        <v>9457</v>
      </c>
    </row>
    <row r="1645" spans="1:23" x14ac:dyDescent="0.3">
      <c r="A1645" s="203" t="s">
        <v>3253</v>
      </c>
      <c r="B1645" s="203" t="s">
        <v>1245</v>
      </c>
      <c r="C1645" s="203" t="s">
        <v>18993</v>
      </c>
      <c r="D1645" s="203" t="s">
        <v>18994</v>
      </c>
      <c r="E1645" s="203" t="s">
        <v>18995</v>
      </c>
      <c r="F1645" s="203" t="s">
        <v>9451</v>
      </c>
      <c r="G1645" s="203" t="s">
        <v>18995</v>
      </c>
      <c r="H1645" s="203" t="s">
        <v>18996</v>
      </c>
      <c r="I1645" s="203" t="s">
        <v>9462</v>
      </c>
      <c r="J1645" s="203" t="s">
        <v>18997</v>
      </c>
      <c r="K1645" s="84">
        <v>45590</v>
      </c>
      <c r="L1645" s="84">
        <v>45590</v>
      </c>
      <c r="M1645" s="84">
        <v>45655</v>
      </c>
      <c r="N1645" s="203" t="s">
        <v>11293</v>
      </c>
      <c r="O1645" s="86">
        <v>8637193</v>
      </c>
      <c r="P1645" s="203" t="s">
        <v>18998</v>
      </c>
      <c r="Q1645" s="203" t="s">
        <v>18997</v>
      </c>
      <c r="R1645" s="84">
        <v>45590</v>
      </c>
      <c r="S1645" s="84">
        <v>45590</v>
      </c>
      <c r="T1645" s="84"/>
      <c r="U1645" s="84"/>
      <c r="V1645" s="84"/>
      <c r="W1645" s="203" t="s">
        <v>9457</v>
      </c>
    </row>
    <row r="1646" spans="1:23" x14ac:dyDescent="0.3">
      <c r="A1646" s="203" t="s">
        <v>1476</v>
      </c>
      <c r="B1646" s="203" t="s">
        <v>1246</v>
      </c>
      <c r="C1646" s="203" t="s">
        <v>18999</v>
      </c>
      <c r="D1646" s="203" t="s">
        <v>19000</v>
      </c>
      <c r="E1646" s="203" t="s">
        <v>19001</v>
      </c>
      <c r="F1646" s="203" t="s">
        <v>9451</v>
      </c>
      <c r="G1646" s="203" t="s">
        <v>19001</v>
      </c>
      <c r="H1646" s="203" t="s">
        <v>19002</v>
      </c>
      <c r="I1646" s="203" t="s">
        <v>9462</v>
      </c>
      <c r="J1646" s="203" t="s">
        <v>12254</v>
      </c>
      <c r="K1646" s="84">
        <v>45700</v>
      </c>
      <c r="L1646" s="84">
        <v>45701</v>
      </c>
      <c r="M1646" s="84">
        <v>45881</v>
      </c>
      <c r="N1646" s="203" t="s">
        <v>9934</v>
      </c>
      <c r="O1646" s="86">
        <v>15844446</v>
      </c>
      <c r="P1646" s="203" t="s">
        <v>19003</v>
      </c>
      <c r="Q1646" s="203" t="s">
        <v>12254</v>
      </c>
      <c r="R1646" s="84">
        <v>45697</v>
      </c>
      <c r="S1646" s="84">
        <v>45697</v>
      </c>
      <c r="T1646" s="84"/>
      <c r="U1646" s="84"/>
      <c r="V1646" s="84"/>
      <c r="W1646" s="203" t="s">
        <v>9457</v>
      </c>
    </row>
    <row r="1647" spans="1:23" x14ac:dyDescent="0.3">
      <c r="A1647" s="203" t="s">
        <v>1476</v>
      </c>
      <c r="B1647" s="203" t="s">
        <v>1246</v>
      </c>
      <c r="C1647" s="203" t="s">
        <v>19004</v>
      </c>
      <c r="D1647" s="203" t="s">
        <v>19005</v>
      </c>
      <c r="E1647" s="203" t="s">
        <v>19006</v>
      </c>
      <c r="F1647" s="203" t="s">
        <v>9451</v>
      </c>
      <c r="G1647" s="203" t="s">
        <v>19006</v>
      </c>
      <c r="H1647" s="203" t="s">
        <v>19007</v>
      </c>
      <c r="I1647" s="203" t="s">
        <v>9462</v>
      </c>
      <c r="J1647" s="203" t="s">
        <v>9669</v>
      </c>
      <c r="K1647" s="84">
        <v>45896</v>
      </c>
      <c r="L1647" s="84">
        <v>45896</v>
      </c>
      <c r="M1647" s="84">
        <v>46022</v>
      </c>
      <c r="N1647" s="203" t="s">
        <v>11049</v>
      </c>
      <c r="O1647" s="86">
        <v>11003088</v>
      </c>
      <c r="P1647" s="203" t="s">
        <v>19008</v>
      </c>
      <c r="Q1647" s="203" t="s">
        <v>9669</v>
      </c>
      <c r="R1647" s="84">
        <v>45896</v>
      </c>
      <c r="S1647" s="84">
        <v>45896</v>
      </c>
      <c r="T1647" s="84"/>
      <c r="U1647" s="84"/>
      <c r="V1647" s="84"/>
      <c r="W1647" s="203" t="s">
        <v>9457</v>
      </c>
    </row>
    <row r="1648" spans="1:23" x14ac:dyDescent="0.3">
      <c r="A1648" s="203" t="s">
        <v>1723</v>
      </c>
      <c r="B1648" s="203" t="s">
        <v>1247</v>
      </c>
      <c r="C1648" s="203" t="s">
        <v>19009</v>
      </c>
      <c r="D1648" s="203" t="s">
        <v>19010</v>
      </c>
      <c r="E1648" s="203" t="s">
        <v>19011</v>
      </c>
      <c r="F1648" s="203" t="s">
        <v>9451</v>
      </c>
      <c r="G1648" s="203" t="s">
        <v>19011</v>
      </c>
      <c r="H1648" s="203" t="s">
        <v>19012</v>
      </c>
      <c r="I1648" s="203" t="s">
        <v>9462</v>
      </c>
      <c r="J1648" s="203" t="s">
        <v>12048</v>
      </c>
      <c r="K1648" s="84">
        <v>46046</v>
      </c>
      <c r="L1648" s="84">
        <v>46049</v>
      </c>
      <c r="M1648" s="84">
        <v>46199</v>
      </c>
      <c r="N1648" s="203" t="s">
        <v>19013</v>
      </c>
      <c r="O1648" s="86">
        <v>25382398</v>
      </c>
      <c r="P1648" s="203" t="s">
        <v>19014</v>
      </c>
      <c r="Q1648" s="203" t="s">
        <v>12048</v>
      </c>
      <c r="R1648" s="84">
        <v>46045</v>
      </c>
      <c r="S1648" s="84">
        <v>46045</v>
      </c>
      <c r="T1648" s="84"/>
      <c r="U1648" s="84"/>
      <c r="V1648" s="84"/>
      <c r="W1648" s="203" t="s">
        <v>9457</v>
      </c>
    </row>
    <row r="1649" spans="1:23" x14ac:dyDescent="0.3">
      <c r="A1649" s="203" t="s">
        <v>1572</v>
      </c>
      <c r="B1649" s="203" t="s">
        <v>1246</v>
      </c>
      <c r="C1649" s="203" t="s">
        <v>19015</v>
      </c>
      <c r="D1649" s="203" t="s">
        <v>19016</v>
      </c>
      <c r="E1649" s="203" t="s">
        <v>19017</v>
      </c>
      <c r="F1649" s="203" t="s">
        <v>9451</v>
      </c>
      <c r="G1649" s="203" t="s">
        <v>19017</v>
      </c>
      <c r="H1649" s="203" t="s">
        <v>19018</v>
      </c>
      <c r="I1649" s="203" t="s">
        <v>9453</v>
      </c>
      <c r="J1649" s="203" t="s">
        <v>19019</v>
      </c>
      <c r="K1649" s="84">
        <v>45911</v>
      </c>
      <c r="L1649" s="84">
        <v>45911</v>
      </c>
      <c r="M1649" s="84">
        <v>46001</v>
      </c>
      <c r="N1649" s="203" t="s">
        <v>17624</v>
      </c>
      <c r="O1649" s="86">
        <v>12000000</v>
      </c>
      <c r="P1649" s="203" t="s">
        <v>19020</v>
      </c>
      <c r="Q1649" s="203" t="s">
        <v>19019</v>
      </c>
      <c r="R1649" s="84">
        <v>45910</v>
      </c>
      <c r="S1649" s="84">
        <v>45910</v>
      </c>
      <c r="T1649" s="84"/>
      <c r="U1649" s="84"/>
      <c r="V1649" s="84"/>
      <c r="W1649" s="203" t="s">
        <v>9457</v>
      </c>
    </row>
    <row r="1650" spans="1:23" x14ac:dyDescent="0.3">
      <c r="A1650" s="203" t="s">
        <v>3366</v>
      </c>
      <c r="B1650" s="203" t="s">
        <v>1247</v>
      </c>
      <c r="C1650" s="203" t="s">
        <v>34069</v>
      </c>
      <c r="D1650" s="203" t="s">
        <v>34070</v>
      </c>
      <c r="E1650" s="203" t="s">
        <v>34071</v>
      </c>
      <c r="F1650" s="203" t="s">
        <v>9451</v>
      </c>
      <c r="G1650" s="203"/>
      <c r="H1650" s="203"/>
      <c r="I1650" s="203"/>
      <c r="J1650" s="203"/>
      <c r="K1650" s="84"/>
      <c r="L1650" s="84"/>
      <c r="M1650" s="84"/>
      <c r="N1650" s="203"/>
      <c r="O1650" s="86"/>
      <c r="P1650" s="203"/>
      <c r="Q1650" s="203"/>
      <c r="R1650" s="84">
        <v>46258</v>
      </c>
      <c r="S1650" s="84">
        <v>46258</v>
      </c>
      <c r="T1650" s="84"/>
      <c r="U1650" s="84"/>
      <c r="V1650" s="84"/>
      <c r="W1650" s="203" t="s">
        <v>9457</v>
      </c>
    </row>
    <row r="1651" spans="1:23" x14ac:dyDescent="0.3">
      <c r="A1651" s="203" t="s">
        <v>1572</v>
      </c>
      <c r="B1651" s="203" t="s">
        <v>1246</v>
      </c>
      <c r="C1651" s="203" t="s">
        <v>19021</v>
      </c>
      <c r="D1651" s="203" t="s">
        <v>19022</v>
      </c>
      <c r="E1651" s="203" t="s">
        <v>19023</v>
      </c>
      <c r="F1651" s="203" t="s">
        <v>9451</v>
      </c>
      <c r="G1651" s="203" t="s">
        <v>19023</v>
      </c>
      <c r="H1651" s="203" t="s">
        <v>19024</v>
      </c>
      <c r="I1651" s="203" t="s">
        <v>9453</v>
      </c>
      <c r="J1651" s="203" t="s">
        <v>19025</v>
      </c>
      <c r="K1651" s="84">
        <v>45923</v>
      </c>
      <c r="L1651" s="84">
        <v>45930</v>
      </c>
      <c r="M1651" s="84">
        <v>46020</v>
      </c>
      <c r="N1651" s="203" t="s">
        <v>19026</v>
      </c>
      <c r="O1651" s="86">
        <v>10500000</v>
      </c>
      <c r="P1651" s="203" t="s">
        <v>19027</v>
      </c>
      <c r="Q1651" s="203" t="s">
        <v>19025</v>
      </c>
      <c r="R1651" s="84">
        <v>45923</v>
      </c>
      <c r="S1651" s="84">
        <v>45923</v>
      </c>
      <c r="T1651" s="84"/>
      <c r="U1651" s="84"/>
      <c r="V1651" s="84"/>
      <c r="W1651" s="203" t="s">
        <v>9457</v>
      </c>
    </row>
    <row r="1652" spans="1:23" x14ac:dyDescent="0.3">
      <c r="A1652" s="203" t="s">
        <v>5454</v>
      </c>
      <c r="B1652" s="203" t="s">
        <v>1245</v>
      </c>
      <c r="C1652" s="203" t="s">
        <v>19028</v>
      </c>
      <c r="D1652" s="203" t="s">
        <v>19029</v>
      </c>
      <c r="E1652" s="203" t="s">
        <v>19030</v>
      </c>
      <c r="F1652" s="203" t="s">
        <v>9451</v>
      </c>
      <c r="G1652" s="203" t="s">
        <v>19030</v>
      </c>
      <c r="H1652" s="203" t="s">
        <v>19031</v>
      </c>
      <c r="I1652" s="203" t="s">
        <v>9739</v>
      </c>
      <c r="J1652" s="203" t="s">
        <v>19032</v>
      </c>
      <c r="K1652" s="84"/>
      <c r="L1652" s="84"/>
      <c r="M1652" s="84">
        <v>45636</v>
      </c>
      <c r="N1652" s="203" t="s">
        <v>19033</v>
      </c>
      <c r="O1652" s="86">
        <v>8400000</v>
      </c>
      <c r="P1652" s="203" t="s">
        <v>19034</v>
      </c>
      <c r="Q1652" s="203" t="s">
        <v>19032</v>
      </c>
      <c r="R1652" s="84">
        <v>45545</v>
      </c>
      <c r="S1652" s="84">
        <v>45545</v>
      </c>
      <c r="T1652" s="84"/>
      <c r="U1652" s="84"/>
      <c r="V1652" s="84"/>
      <c r="W1652" s="203" t="s">
        <v>9457</v>
      </c>
    </row>
    <row r="1653" spans="1:23" x14ac:dyDescent="0.3">
      <c r="A1653" s="203" t="s">
        <v>1572</v>
      </c>
      <c r="B1653" s="203" t="s">
        <v>1246</v>
      </c>
      <c r="C1653" s="203" t="s">
        <v>19035</v>
      </c>
      <c r="D1653" s="203" t="s">
        <v>19036</v>
      </c>
      <c r="E1653" s="203" t="s">
        <v>19037</v>
      </c>
      <c r="F1653" s="203" t="s">
        <v>9451</v>
      </c>
      <c r="G1653" s="203" t="s">
        <v>19037</v>
      </c>
      <c r="H1653" s="203" t="s">
        <v>19038</v>
      </c>
      <c r="I1653" s="203" t="s">
        <v>9504</v>
      </c>
      <c r="J1653" s="203" t="s">
        <v>19039</v>
      </c>
      <c r="K1653" s="84">
        <v>45987</v>
      </c>
      <c r="L1653" s="84">
        <v>45987</v>
      </c>
      <c r="M1653" s="84">
        <v>46022</v>
      </c>
      <c r="N1653" s="203" t="s">
        <v>10845</v>
      </c>
      <c r="O1653" s="86">
        <v>6333333</v>
      </c>
      <c r="P1653" s="203" t="s">
        <v>19040</v>
      </c>
      <c r="Q1653" s="203" t="s">
        <v>19039</v>
      </c>
      <c r="R1653" s="84">
        <v>45986</v>
      </c>
      <c r="S1653" s="84">
        <v>45986</v>
      </c>
      <c r="T1653" s="84"/>
      <c r="U1653" s="84"/>
      <c r="V1653" s="84"/>
      <c r="W1653" s="203" t="s">
        <v>9457</v>
      </c>
    </row>
    <row r="1654" spans="1:23" x14ac:dyDescent="0.3">
      <c r="A1654" s="203" t="s">
        <v>1605</v>
      </c>
      <c r="B1654" s="203" t="s">
        <v>1247</v>
      </c>
      <c r="C1654" s="203" t="s">
        <v>19041</v>
      </c>
      <c r="D1654" s="203" t="s">
        <v>19042</v>
      </c>
      <c r="E1654" s="203" t="s">
        <v>19043</v>
      </c>
      <c r="F1654" s="203" t="s">
        <v>9451</v>
      </c>
      <c r="G1654" s="203" t="s">
        <v>19043</v>
      </c>
      <c r="H1654" s="203" t="s">
        <v>19044</v>
      </c>
      <c r="I1654" s="203" t="s">
        <v>9453</v>
      </c>
      <c r="J1654" s="203" t="s">
        <v>12852</v>
      </c>
      <c r="K1654" s="84">
        <v>46231</v>
      </c>
      <c r="L1654" s="84">
        <v>46232</v>
      </c>
      <c r="M1654" s="84">
        <v>46384</v>
      </c>
      <c r="N1654" s="203" t="s">
        <v>14431</v>
      </c>
      <c r="O1654" s="86">
        <v>14220390</v>
      </c>
      <c r="P1654" s="203" t="s">
        <v>19045</v>
      </c>
      <c r="Q1654" s="203" t="s">
        <v>12852</v>
      </c>
      <c r="R1654" s="84">
        <v>46231</v>
      </c>
      <c r="S1654" s="84">
        <v>46231</v>
      </c>
      <c r="T1654" s="84"/>
      <c r="U1654" s="84"/>
      <c r="V1654" s="84"/>
      <c r="W1654" s="203" t="s">
        <v>9457</v>
      </c>
    </row>
    <row r="1655" spans="1:23" x14ac:dyDescent="0.3">
      <c r="A1655" s="203" t="s">
        <v>1467</v>
      </c>
      <c r="B1655" s="203" t="s">
        <v>1247</v>
      </c>
      <c r="C1655" s="203" t="s">
        <v>19046</v>
      </c>
      <c r="D1655" s="203" t="s">
        <v>19047</v>
      </c>
      <c r="E1655" s="203" t="s">
        <v>19048</v>
      </c>
      <c r="F1655" s="203" t="s">
        <v>9451</v>
      </c>
      <c r="G1655" s="203" t="s">
        <v>19048</v>
      </c>
      <c r="H1655" s="203" t="s">
        <v>19049</v>
      </c>
      <c r="I1655" s="203" t="s">
        <v>9453</v>
      </c>
      <c r="J1655" s="203" t="s">
        <v>19050</v>
      </c>
      <c r="K1655" s="84">
        <v>46040</v>
      </c>
      <c r="L1655" s="84">
        <v>46041</v>
      </c>
      <c r="M1655" s="84">
        <v>46221</v>
      </c>
      <c r="N1655" s="203" t="s">
        <v>11442</v>
      </c>
      <c r="O1655" s="86">
        <v>25760100</v>
      </c>
      <c r="P1655" s="203" t="s">
        <v>19051</v>
      </c>
      <c r="Q1655" s="203" t="s">
        <v>19050</v>
      </c>
      <c r="R1655" s="84">
        <v>46039</v>
      </c>
      <c r="S1655" s="84">
        <v>46039</v>
      </c>
      <c r="T1655" s="84"/>
      <c r="U1655" s="84"/>
      <c r="V1655" s="84"/>
      <c r="W1655" s="203" t="s">
        <v>9457</v>
      </c>
    </row>
    <row r="1656" spans="1:23" x14ac:dyDescent="0.3">
      <c r="A1656" s="203" t="s">
        <v>1476</v>
      </c>
      <c r="B1656" s="203" t="s">
        <v>1246</v>
      </c>
      <c r="C1656" s="203" t="s">
        <v>19052</v>
      </c>
      <c r="D1656" s="203" t="s">
        <v>19053</v>
      </c>
      <c r="E1656" s="203" t="s">
        <v>19054</v>
      </c>
      <c r="F1656" s="203" t="s">
        <v>9451</v>
      </c>
      <c r="G1656" s="203" t="s">
        <v>19054</v>
      </c>
      <c r="H1656" s="203" t="s">
        <v>19055</v>
      </c>
      <c r="I1656" s="203" t="s">
        <v>9462</v>
      </c>
      <c r="J1656" s="203" t="s">
        <v>9669</v>
      </c>
      <c r="K1656" s="84">
        <v>45896</v>
      </c>
      <c r="L1656" s="84">
        <v>45896</v>
      </c>
      <c r="M1656" s="84">
        <v>46022</v>
      </c>
      <c r="N1656" s="203" t="s">
        <v>18265</v>
      </c>
      <c r="O1656" s="86">
        <v>11003088</v>
      </c>
      <c r="P1656" s="203" t="s">
        <v>19056</v>
      </c>
      <c r="Q1656" s="203" t="s">
        <v>9669</v>
      </c>
      <c r="R1656" s="84">
        <v>45896</v>
      </c>
      <c r="S1656" s="84">
        <v>45896</v>
      </c>
      <c r="T1656" s="84"/>
      <c r="U1656" s="84"/>
      <c r="V1656" s="84"/>
      <c r="W1656" s="203" t="s">
        <v>9457</v>
      </c>
    </row>
    <row r="1657" spans="1:23" x14ac:dyDescent="0.3">
      <c r="A1657" s="203" t="s">
        <v>3660</v>
      </c>
      <c r="B1657" s="203" t="s">
        <v>1245</v>
      </c>
      <c r="C1657" s="203" t="s">
        <v>19057</v>
      </c>
      <c r="D1657" s="203" t="s">
        <v>19058</v>
      </c>
      <c r="E1657" s="203" t="s">
        <v>19059</v>
      </c>
      <c r="F1657" s="203" t="s">
        <v>9451</v>
      </c>
      <c r="G1657" s="203" t="s">
        <v>19059</v>
      </c>
      <c r="H1657" s="203" t="s">
        <v>19060</v>
      </c>
      <c r="I1657" s="203" t="s">
        <v>9462</v>
      </c>
      <c r="J1657" s="203" t="s">
        <v>19061</v>
      </c>
      <c r="K1657" s="84">
        <v>45390</v>
      </c>
      <c r="L1657" s="84">
        <v>45391</v>
      </c>
      <c r="M1657" s="84">
        <v>45574</v>
      </c>
      <c r="N1657" s="203" t="s">
        <v>19062</v>
      </c>
      <c r="O1657" s="86">
        <v>22200000</v>
      </c>
      <c r="P1657" s="203" t="s">
        <v>19063</v>
      </c>
      <c r="Q1657" s="203" t="s">
        <v>19061</v>
      </c>
      <c r="R1657" s="84">
        <v>45387</v>
      </c>
      <c r="S1657" s="84">
        <v>45387</v>
      </c>
      <c r="T1657" s="84"/>
      <c r="U1657" s="84"/>
      <c r="V1657" s="84"/>
      <c r="W1657" s="203" t="s">
        <v>9457</v>
      </c>
    </row>
    <row r="1658" spans="1:23" x14ac:dyDescent="0.3">
      <c r="A1658" s="203" t="s">
        <v>1505</v>
      </c>
      <c r="B1658" s="203" t="s">
        <v>1246</v>
      </c>
      <c r="C1658" s="203" t="s">
        <v>19064</v>
      </c>
      <c r="D1658" s="203" t="s">
        <v>19065</v>
      </c>
      <c r="E1658" s="203" t="s">
        <v>19066</v>
      </c>
      <c r="F1658" s="203" t="s">
        <v>9451</v>
      </c>
      <c r="G1658" s="203" t="s">
        <v>19066</v>
      </c>
      <c r="H1658" s="203" t="s">
        <v>19067</v>
      </c>
      <c r="I1658" s="203" t="s">
        <v>9462</v>
      </c>
      <c r="J1658" s="203" t="s">
        <v>19068</v>
      </c>
      <c r="K1658" s="84">
        <v>45698</v>
      </c>
      <c r="L1658" s="84">
        <v>45698</v>
      </c>
      <c r="M1658" s="84">
        <v>45878</v>
      </c>
      <c r="N1658" s="203" t="s">
        <v>14840</v>
      </c>
      <c r="O1658" s="86">
        <v>28099266</v>
      </c>
      <c r="P1658" s="203" t="s">
        <v>19069</v>
      </c>
      <c r="Q1658" s="203" t="s">
        <v>19068</v>
      </c>
      <c r="R1658" s="84">
        <v>45697</v>
      </c>
      <c r="S1658" s="84">
        <v>45697</v>
      </c>
      <c r="T1658" s="84"/>
      <c r="U1658" s="84"/>
      <c r="V1658" s="84"/>
      <c r="W1658" s="203" t="s">
        <v>9457</v>
      </c>
    </row>
    <row r="1659" spans="1:23" x14ac:dyDescent="0.3">
      <c r="A1659" s="203" t="s">
        <v>1546</v>
      </c>
      <c r="B1659" s="203" t="s">
        <v>1246</v>
      </c>
      <c r="C1659" s="203" t="s">
        <v>19070</v>
      </c>
      <c r="D1659" s="203" t="s">
        <v>19071</v>
      </c>
      <c r="E1659" s="203" t="s">
        <v>19072</v>
      </c>
      <c r="F1659" s="203" t="s">
        <v>9451</v>
      </c>
      <c r="G1659" s="203" t="s">
        <v>19072</v>
      </c>
      <c r="H1659" s="203" t="s">
        <v>19073</v>
      </c>
      <c r="I1659" s="203" t="s">
        <v>9453</v>
      </c>
      <c r="J1659" s="203" t="s">
        <v>19074</v>
      </c>
      <c r="K1659" s="84">
        <v>46000</v>
      </c>
      <c r="L1659" s="84">
        <v>46000</v>
      </c>
      <c r="M1659" s="84">
        <v>46022</v>
      </c>
      <c r="N1659" s="203" t="s">
        <v>14812</v>
      </c>
      <c r="O1659" s="86">
        <v>2900000</v>
      </c>
      <c r="P1659" s="203" t="s">
        <v>19075</v>
      </c>
      <c r="Q1659" s="203" t="s">
        <v>19074</v>
      </c>
      <c r="R1659" s="84">
        <v>45996</v>
      </c>
      <c r="S1659" s="84">
        <v>45996</v>
      </c>
      <c r="T1659" s="84"/>
      <c r="U1659" s="84"/>
      <c r="V1659" s="84"/>
      <c r="W1659" s="203" t="s">
        <v>9457</v>
      </c>
    </row>
    <row r="1660" spans="1:23" x14ac:dyDescent="0.3">
      <c r="A1660" s="203" t="s">
        <v>2935</v>
      </c>
      <c r="B1660" s="203" t="s">
        <v>1245</v>
      </c>
      <c r="C1660" s="203" t="s">
        <v>19076</v>
      </c>
      <c r="D1660" s="203" t="s">
        <v>19077</v>
      </c>
      <c r="E1660" s="203" t="s">
        <v>19078</v>
      </c>
      <c r="F1660" s="203" t="s">
        <v>9451</v>
      </c>
      <c r="G1660" s="203" t="s">
        <v>19078</v>
      </c>
      <c r="H1660" s="203" t="s">
        <v>19079</v>
      </c>
      <c r="I1660" s="203" t="s">
        <v>9462</v>
      </c>
      <c r="J1660" s="203" t="s">
        <v>19080</v>
      </c>
      <c r="K1660" s="84">
        <v>45394</v>
      </c>
      <c r="L1660" s="84">
        <v>45397</v>
      </c>
      <c r="M1660" s="84">
        <v>45579</v>
      </c>
      <c r="N1660" s="203" t="s">
        <v>19081</v>
      </c>
      <c r="O1660" s="86">
        <v>11890566</v>
      </c>
      <c r="P1660" s="203" t="s">
        <v>19082</v>
      </c>
      <c r="Q1660" s="203" t="s">
        <v>19083</v>
      </c>
      <c r="R1660" s="84">
        <v>45394</v>
      </c>
      <c r="S1660" s="84">
        <v>45394</v>
      </c>
      <c r="T1660" s="84"/>
      <c r="U1660" s="84"/>
      <c r="V1660" s="84"/>
      <c r="W1660" s="203" t="s">
        <v>9457</v>
      </c>
    </row>
    <row r="1661" spans="1:23" x14ac:dyDescent="0.3">
      <c r="A1661" s="203" t="s">
        <v>1476</v>
      </c>
      <c r="B1661" s="203" t="s">
        <v>1246</v>
      </c>
      <c r="C1661" s="203" t="s">
        <v>19084</v>
      </c>
      <c r="D1661" s="203" t="s">
        <v>19085</v>
      </c>
      <c r="E1661" s="203" t="s">
        <v>19086</v>
      </c>
      <c r="F1661" s="203" t="s">
        <v>9451</v>
      </c>
      <c r="G1661" s="203" t="s">
        <v>19086</v>
      </c>
      <c r="H1661" s="203" t="s">
        <v>19087</v>
      </c>
      <c r="I1661" s="203" t="s">
        <v>9462</v>
      </c>
      <c r="J1661" s="203" t="s">
        <v>19088</v>
      </c>
      <c r="K1661" s="84">
        <v>45701</v>
      </c>
      <c r="L1661" s="84">
        <v>45705</v>
      </c>
      <c r="M1661" s="84">
        <v>45885</v>
      </c>
      <c r="N1661" s="203" t="s">
        <v>17939</v>
      </c>
      <c r="O1661" s="86">
        <v>14725590</v>
      </c>
      <c r="P1661" s="203" t="s">
        <v>19089</v>
      </c>
      <c r="Q1661" s="203" t="s">
        <v>19088</v>
      </c>
      <c r="R1661" s="84">
        <v>45700</v>
      </c>
      <c r="S1661" s="84">
        <v>45700</v>
      </c>
      <c r="T1661" s="84"/>
      <c r="U1661" s="84"/>
      <c r="V1661" s="84"/>
      <c r="W1661" s="203" t="s">
        <v>9457</v>
      </c>
    </row>
    <row r="1662" spans="1:23" x14ac:dyDescent="0.3">
      <c r="A1662" s="203" t="s">
        <v>2935</v>
      </c>
      <c r="B1662" s="203" t="s">
        <v>1245</v>
      </c>
      <c r="C1662" s="203" t="s">
        <v>19090</v>
      </c>
      <c r="D1662" s="203" t="s">
        <v>19091</v>
      </c>
      <c r="E1662" s="203" t="s">
        <v>19092</v>
      </c>
      <c r="F1662" s="203" t="s">
        <v>9451</v>
      </c>
      <c r="G1662" s="203" t="s">
        <v>19092</v>
      </c>
      <c r="H1662" s="203" t="s">
        <v>19093</v>
      </c>
      <c r="I1662" s="203" t="s">
        <v>9462</v>
      </c>
      <c r="J1662" s="203" t="s">
        <v>19094</v>
      </c>
      <c r="K1662" s="84">
        <v>45433</v>
      </c>
      <c r="L1662" s="84">
        <v>45433</v>
      </c>
      <c r="M1662" s="84">
        <v>45616</v>
      </c>
      <c r="N1662" s="203" t="s">
        <v>18769</v>
      </c>
      <c r="O1662" s="86">
        <v>19560876</v>
      </c>
      <c r="P1662" s="203" t="s">
        <v>19095</v>
      </c>
      <c r="Q1662" s="203" t="s">
        <v>19094</v>
      </c>
      <c r="R1662" s="84">
        <v>45432</v>
      </c>
      <c r="S1662" s="84">
        <v>45432</v>
      </c>
      <c r="T1662" s="84"/>
      <c r="U1662" s="84"/>
      <c r="V1662" s="84"/>
      <c r="W1662" s="203" t="s">
        <v>9457</v>
      </c>
    </row>
    <row r="1663" spans="1:23" x14ac:dyDescent="0.3">
      <c r="A1663" s="203" t="s">
        <v>1433</v>
      </c>
      <c r="B1663" s="203" t="s">
        <v>1246</v>
      </c>
      <c r="C1663" s="203" t="s">
        <v>19096</v>
      </c>
      <c r="D1663" s="203" t="s">
        <v>19097</v>
      </c>
      <c r="E1663" s="203" t="s">
        <v>19098</v>
      </c>
      <c r="F1663" s="203" t="s">
        <v>9451</v>
      </c>
      <c r="G1663" s="203" t="s">
        <v>19098</v>
      </c>
      <c r="H1663" s="203" t="s">
        <v>19099</v>
      </c>
      <c r="I1663" s="203" t="s">
        <v>9462</v>
      </c>
      <c r="J1663" s="203" t="s">
        <v>19100</v>
      </c>
      <c r="K1663" s="84">
        <v>45819</v>
      </c>
      <c r="L1663" s="84">
        <v>45821</v>
      </c>
      <c r="M1663" s="84">
        <v>45942</v>
      </c>
      <c r="N1663" s="203" t="s">
        <v>19101</v>
      </c>
      <c r="O1663" s="86">
        <v>12365452</v>
      </c>
      <c r="P1663" s="203" t="s">
        <v>19102</v>
      </c>
      <c r="Q1663" s="203" t="s">
        <v>19100</v>
      </c>
      <c r="R1663" s="84">
        <v>45819</v>
      </c>
      <c r="S1663" s="84">
        <v>45819</v>
      </c>
      <c r="T1663" s="84"/>
      <c r="U1663" s="84"/>
      <c r="V1663" s="84"/>
      <c r="W1663" s="203" t="s">
        <v>9457</v>
      </c>
    </row>
    <row r="1664" spans="1:23" x14ac:dyDescent="0.3">
      <c r="A1664" s="203" t="s">
        <v>2569</v>
      </c>
      <c r="B1664" s="203" t="s">
        <v>1247</v>
      </c>
      <c r="C1664" s="203" t="s">
        <v>19103</v>
      </c>
      <c r="D1664" s="203" t="s">
        <v>19104</v>
      </c>
      <c r="E1664" s="203" t="s">
        <v>19105</v>
      </c>
      <c r="F1664" s="203" t="s">
        <v>9451</v>
      </c>
      <c r="G1664" s="203" t="s">
        <v>19105</v>
      </c>
      <c r="H1664" s="203" t="s">
        <v>19106</v>
      </c>
      <c r="I1664" s="203" t="s">
        <v>9453</v>
      </c>
      <c r="J1664" s="203" t="s">
        <v>19107</v>
      </c>
      <c r="K1664" s="84">
        <v>46162</v>
      </c>
      <c r="L1664" s="84">
        <v>46168</v>
      </c>
      <c r="M1664" s="84">
        <v>46198</v>
      </c>
      <c r="N1664" s="203" t="s">
        <v>10517</v>
      </c>
      <c r="O1664" s="86">
        <v>82499999</v>
      </c>
      <c r="P1664" s="203" t="s">
        <v>19108</v>
      </c>
      <c r="Q1664" s="203" t="s">
        <v>19107</v>
      </c>
      <c r="R1664" s="84">
        <v>46146</v>
      </c>
      <c r="S1664" s="84">
        <v>46146</v>
      </c>
      <c r="T1664" s="84">
        <v>46150</v>
      </c>
      <c r="U1664" s="84">
        <v>46150</v>
      </c>
      <c r="V1664" s="84">
        <v>46150</v>
      </c>
      <c r="W1664" s="203" t="s">
        <v>9457</v>
      </c>
    </row>
    <row r="1665" spans="1:23" x14ac:dyDescent="0.3">
      <c r="A1665" s="203" t="s">
        <v>1572</v>
      </c>
      <c r="B1665" s="203" t="s">
        <v>1246</v>
      </c>
      <c r="C1665" s="203" t="s">
        <v>19109</v>
      </c>
      <c r="D1665" s="203" t="s">
        <v>19110</v>
      </c>
      <c r="E1665" s="203" t="s">
        <v>19111</v>
      </c>
      <c r="F1665" s="203" t="s">
        <v>9451</v>
      </c>
      <c r="G1665" s="203" t="s">
        <v>19111</v>
      </c>
      <c r="H1665" s="203" t="s">
        <v>19112</v>
      </c>
      <c r="I1665" s="203" t="s">
        <v>9504</v>
      </c>
      <c r="J1665" s="203" t="s">
        <v>19113</v>
      </c>
      <c r="K1665" s="84">
        <v>45917</v>
      </c>
      <c r="L1665" s="84">
        <v>45918</v>
      </c>
      <c r="M1665" s="84">
        <v>46008</v>
      </c>
      <c r="N1665" s="203" t="s">
        <v>19114</v>
      </c>
      <c r="O1665" s="86">
        <v>9300000</v>
      </c>
      <c r="P1665" s="203" t="s">
        <v>19115</v>
      </c>
      <c r="Q1665" s="203" t="s">
        <v>19113</v>
      </c>
      <c r="R1665" s="84">
        <v>45917</v>
      </c>
      <c r="S1665" s="84">
        <v>45917</v>
      </c>
      <c r="T1665" s="84"/>
      <c r="U1665" s="84"/>
      <c r="V1665" s="84"/>
      <c r="W1665" s="203" t="s">
        <v>9457</v>
      </c>
    </row>
    <row r="1666" spans="1:23" x14ac:dyDescent="0.3">
      <c r="A1666" s="203" t="s">
        <v>3253</v>
      </c>
      <c r="B1666" s="203" t="s">
        <v>1245</v>
      </c>
      <c r="C1666" s="203" t="s">
        <v>19116</v>
      </c>
      <c r="D1666" s="203" t="s">
        <v>19117</v>
      </c>
      <c r="E1666" s="203" t="s">
        <v>19118</v>
      </c>
      <c r="F1666" s="203" t="s">
        <v>9451</v>
      </c>
      <c r="G1666" s="203" t="s">
        <v>19118</v>
      </c>
      <c r="H1666" s="203" t="s">
        <v>19119</v>
      </c>
      <c r="I1666" s="203" t="s">
        <v>9462</v>
      </c>
      <c r="J1666" s="203" t="s">
        <v>19120</v>
      </c>
      <c r="K1666" s="84">
        <v>45594</v>
      </c>
      <c r="L1666" s="84">
        <v>45594</v>
      </c>
      <c r="M1666" s="84">
        <v>45657</v>
      </c>
      <c r="N1666" s="203" t="s">
        <v>19121</v>
      </c>
      <c r="O1666" s="86">
        <v>10386337</v>
      </c>
      <c r="P1666" s="203" t="s">
        <v>19122</v>
      </c>
      <c r="Q1666" s="203" t="s">
        <v>19120</v>
      </c>
      <c r="R1666" s="84">
        <v>45593</v>
      </c>
      <c r="S1666" s="84">
        <v>45593</v>
      </c>
      <c r="T1666" s="84"/>
      <c r="U1666" s="84"/>
      <c r="V1666" s="84"/>
      <c r="W1666" s="203" t="s">
        <v>9457</v>
      </c>
    </row>
    <row r="1667" spans="1:23" x14ac:dyDescent="0.3">
      <c r="A1667" s="203" t="s">
        <v>1605</v>
      </c>
      <c r="B1667" s="203" t="s">
        <v>1247</v>
      </c>
      <c r="C1667" s="203" t="s">
        <v>19123</v>
      </c>
      <c r="D1667" s="203" t="s">
        <v>19124</v>
      </c>
      <c r="E1667" s="203" t="s">
        <v>19125</v>
      </c>
      <c r="F1667" s="203" t="s">
        <v>9451</v>
      </c>
      <c r="G1667" s="203" t="s">
        <v>19125</v>
      </c>
      <c r="H1667" s="203" t="s">
        <v>19126</v>
      </c>
      <c r="I1667" s="203" t="s">
        <v>9453</v>
      </c>
      <c r="J1667" s="203" t="s">
        <v>19127</v>
      </c>
      <c r="K1667" s="84">
        <v>46050</v>
      </c>
      <c r="L1667" s="84">
        <v>46051</v>
      </c>
      <c r="M1667" s="84">
        <v>46231</v>
      </c>
      <c r="N1667" s="203" t="s">
        <v>14723</v>
      </c>
      <c r="O1667" s="86">
        <v>15859458</v>
      </c>
      <c r="P1667" s="203" t="s">
        <v>19128</v>
      </c>
      <c r="Q1667" s="203" t="s">
        <v>19127</v>
      </c>
      <c r="R1667" s="84">
        <v>46049</v>
      </c>
      <c r="S1667" s="84">
        <v>46049</v>
      </c>
      <c r="T1667" s="84"/>
      <c r="U1667" s="84"/>
      <c r="V1667" s="84"/>
      <c r="W1667" s="203" t="s">
        <v>9457</v>
      </c>
    </row>
    <row r="1668" spans="1:23" x14ac:dyDescent="0.3">
      <c r="A1668" s="203" t="s">
        <v>2935</v>
      </c>
      <c r="B1668" s="203" t="s">
        <v>1245</v>
      </c>
      <c r="C1668" s="203" t="s">
        <v>19129</v>
      </c>
      <c r="D1668" s="203" t="s">
        <v>19130</v>
      </c>
      <c r="E1668" s="203" t="s">
        <v>19131</v>
      </c>
      <c r="F1668" s="203" t="s">
        <v>9451</v>
      </c>
      <c r="G1668" s="203" t="s">
        <v>19131</v>
      </c>
      <c r="H1668" s="203" t="s">
        <v>19132</v>
      </c>
      <c r="I1668" s="203" t="s">
        <v>9462</v>
      </c>
      <c r="J1668" s="203" t="s">
        <v>19133</v>
      </c>
      <c r="K1668" s="84">
        <v>45373</v>
      </c>
      <c r="L1668" s="84">
        <v>45383</v>
      </c>
      <c r="M1668" s="84">
        <v>45565</v>
      </c>
      <c r="N1668" s="203" t="s">
        <v>14319</v>
      </c>
      <c r="O1668" s="86">
        <v>19560876</v>
      </c>
      <c r="P1668" s="203" t="s">
        <v>19134</v>
      </c>
      <c r="Q1668" s="203" t="s">
        <v>19135</v>
      </c>
      <c r="R1668" s="84">
        <v>45371</v>
      </c>
      <c r="S1668" s="84">
        <v>45371</v>
      </c>
      <c r="T1668" s="84"/>
      <c r="U1668" s="84"/>
      <c r="V1668" s="84"/>
      <c r="W1668" s="203" t="s">
        <v>9457</v>
      </c>
    </row>
    <row r="1669" spans="1:23" x14ac:dyDescent="0.3">
      <c r="A1669" s="203" t="s">
        <v>1605</v>
      </c>
      <c r="B1669" s="203" t="s">
        <v>1247</v>
      </c>
      <c r="C1669" s="203" t="s">
        <v>19136</v>
      </c>
      <c r="D1669" s="203" t="s">
        <v>19137</v>
      </c>
      <c r="E1669" s="203" t="s">
        <v>19138</v>
      </c>
      <c r="F1669" s="203" t="s">
        <v>9451</v>
      </c>
      <c r="G1669" s="203" t="s">
        <v>19138</v>
      </c>
      <c r="H1669" s="203" t="s">
        <v>19139</v>
      </c>
      <c r="I1669" s="203" t="s">
        <v>9482</v>
      </c>
      <c r="J1669" s="203" t="s">
        <v>14915</v>
      </c>
      <c r="K1669" s="84">
        <v>46238</v>
      </c>
      <c r="L1669" s="84"/>
      <c r="M1669" s="84">
        <v>46384</v>
      </c>
      <c r="N1669" s="203" t="s">
        <v>17128</v>
      </c>
      <c r="O1669" s="86">
        <v>25745750</v>
      </c>
      <c r="P1669" s="203" t="s">
        <v>19140</v>
      </c>
      <c r="Q1669" s="203" t="s">
        <v>14915</v>
      </c>
      <c r="R1669" s="84">
        <v>46237</v>
      </c>
      <c r="S1669" s="84">
        <v>46237</v>
      </c>
      <c r="T1669" s="84"/>
      <c r="U1669" s="84"/>
      <c r="V1669" s="84"/>
      <c r="W1669" s="203" t="s">
        <v>9457</v>
      </c>
    </row>
    <row r="1670" spans="1:23" x14ac:dyDescent="0.3">
      <c r="A1670" s="203" t="s">
        <v>3253</v>
      </c>
      <c r="B1670" s="203" t="s">
        <v>1245</v>
      </c>
      <c r="C1670" s="203" t="s">
        <v>19141</v>
      </c>
      <c r="D1670" s="203" t="s">
        <v>19142</v>
      </c>
      <c r="E1670" s="203" t="s">
        <v>19143</v>
      </c>
      <c r="F1670" s="203" t="s">
        <v>9451</v>
      </c>
      <c r="G1670" s="203" t="s">
        <v>19143</v>
      </c>
      <c r="H1670" s="203" t="s">
        <v>19144</v>
      </c>
      <c r="I1670" s="203" t="s">
        <v>9462</v>
      </c>
      <c r="J1670" s="203" t="s">
        <v>19145</v>
      </c>
      <c r="K1670" s="84">
        <v>45590</v>
      </c>
      <c r="L1670" s="84">
        <v>45590</v>
      </c>
      <c r="M1670" s="84">
        <v>45655</v>
      </c>
      <c r="N1670" s="203" t="s">
        <v>11718</v>
      </c>
      <c r="O1670" s="86">
        <v>5317574</v>
      </c>
      <c r="P1670" s="203" t="s">
        <v>19146</v>
      </c>
      <c r="Q1670" s="203" t="s">
        <v>19145</v>
      </c>
      <c r="R1670" s="84">
        <v>45590</v>
      </c>
      <c r="S1670" s="84">
        <v>45590</v>
      </c>
      <c r="T1670" s="84"/>
      <c r="U1670" s="84"/>
      <c r="V1670" s="84"/>
      <c r="W1670" s="203" t="s">
        <v>9457</v>
      </c>
    </row>
    <row r="1671" spans="1:23" x14ac:dyDescent="0.3">
      <c r="A1671" s="203" t="s">
        <v>2940</v>
      </c>
      <c r="B1671" s="203" t="s">
        <v>1245</v>
      </c>
      <c r="C1671" s="203" t="s">
        <v>19147</v>
      </c>
      <c r="D1671" s="203" t="s">
        <v>19148</v>
      </c>
      <c r="E1671" s="203" t="s">
        <v>19149</v>
      </c>
      <c r="F1671" s="203" t="s">
        <v>9451</v>
      </c>
      <c r="G1671" s="203" t="s">
        <v>19149</v>
      </c>
      <c r="H1671" s="203" t="s">
        <v>19150</v>
      </c>
      <c r="I1671" s="203" t="s">
        <v>9462</v>
      </c>
      <c r="J1671" s="203" t="s">
        <v>11048</v>
      </c>
      <c r="K1671" s="84">
        <v>45596</v>
      </c>
      <c r="L1671" s="84">
        <v>45596</v>
      </c>
      <c r="M1671" s="84">
        <v>45656</v>
      </c>
      <c r="N1671" s="203" t="s">
        <v>10400</v>
      </c>
      <c r="O1671" s="86">
        <v>5281482</v>
      </c>
      <c r="P1671" s="203" t="s">
        <v>19151</v>
      </c>
      <c r="Q1671" s="203" t="s">
        <v>11048</v>
      </c>
      <c r="R1671" s="84">
        <v>45596</v>
      </c>
      <c r="S1671" s="84">
        <v>45596</v>
      </c>
      <c r="T1671" s="84"/>
      <c r="U1671" s="84"/>
      <c r="V1671" s="84"/>
      <c r="W1671" s="203" t="s">
        <v>9457</v>
      </c>
    </row>
    <row r="1672" spans="1:23" x14ac:dyDescent="0.3">
      <c r="A1672" s="203" t="s">
        <v>1505</v>
      </c>
      <c r="B1672" s="203" t="s">
        <v>1246</v>
      </c>
      <c r="C1672" s="203" t="s">
        <v>19152</v>
      </c>
      <c r="D1672" s="203" t="s">
        <v>19153</v>
      </c>
      <c r="E1672" s="203" t="s">
        <v>19154</v>
      </c>
      <c r="F1672" s="203" t="s">
        <v>9451</v>
      </c>
      <c r="G1672" s="203" t="s">
        <v>19154</v>
      </c>
      <c r="H1672" s="203" t="s">
        <v>19155</v>
      </c>
      <c r="I1672" s="203" t="s">
        <v>9462</v>
      </c>
      <c r="J1672" s="203" t="s">
        <v>19156</v>
      </c>
      <c r="K1672" s="84">
        <v>45890</v>
      </c>
      <c r="L1672" s="84">
        <v>45891</v>
      </c>
      <c r="M1672" s="84">
        <v>46021</v>
      </c>
      <c r="N1672" s="203" t="s">
        <v>12674</v>
      </c>
      <c r="O1672" s="86">
        <v>17274387</v>
      </c>
      <c r="P1672" s="203" t="s">
        <v>19157</v>
      </c>
      <c r="Q1672" s="203" t="s">
        <v>19156</v>
      </c>
      <c r="R1672" s="84">
        <v>45888</v>
      </c>
      <c r="S1672" s="84">
        <v>45888</v>
      </c>
      <c r="T1672" s="84"/>
      <c r="U1672" s="84"/>
      <c r="V1672" s="84"/>
      <c r="W1672" s="203" t="s">
        <v>9457</v>
      </c>
    </row>
    <row r="1673" spans="1:23" x14ac:dyDescent="0.3">
      <c r="A1673" s="203" t="s">
        <v>2935</v>
      </c>
      <c r="B1673" s="203" t="s">
        <v>1245</v>
      </c>
      <c r="C1673" s="203" t="s">
        <v>19158</v>
      </c>
      <c r="D1673" s="203" t="s">
        <v>19159</v>
      </c>
      <c r="E1673" s="203" t="s">
        <v>19160</v>
      </c>
      <c r="F1673" s="203" t="s">
        <v>9451</v>
      </c>
      <c r="G1673" s="203" t="s">
        <v>19160</v>
      </c>
      <c r="H1673" s="203" t="s">
        <v>19161</v>
      </c>
      <c r="I1673" s="203" t="s">
        <v>9462</v>
      </c>
      <c r="J1673" s="203" t="s">
        <v>19162</v>
      </c>
      <c r="K1673" s="84">
        <v>45365</v>
      </c>
      <c r="L1673" s="84">
        <v>45365</v>
      </c>
      <c r="M1673" s="84">
        <v>45548</v>
      </c>
      <c r="N1673" s="203" t="s">
        <v>17396</v>
      </c>
      <c r="O1673" s="86">
        <v>13481916</v>
      </c>
      <c r="P1673" s="203" t="s">
        <v>19163</v>
      </c>
      <c r="Q1673" s="203" t="s">
        <v>19164</v>
      </c>
      <c r="R1673" s="84">
        <v>45364</v>
      </c>
      <c r="S1673" s="84">
        <v>45364</v>
      </c>
      <c r="T1673" s="84"/>
      <c r="U1673" s="84"/>
      <c r="V1673" s="84"/>
      <c r="W1673" s="203" t="s">
        <v>9457</v>
      </c>
    </row>
    <row r="1674" spans="1:23" x14ac:dyDescent="0.3">
      <c r="A1674" s="203" t="s">
        <v>1572</v>
      </c>
      <c r="B1674" s="203" t="s">
        <v>1246</v>
      </c>
      <c r="C1674" s="203" t="s">
        <v>19165</v>
      </c>
      <c r="D1674" s="203" t="s">
        <v>19166</v>
      </c>
      <c r="E1674" s="203" t="s">
        <v>19167</v>
      </c>
      <c r="F1674" s="203" t="s">
        <v>9451</v>
      </c>
      <c r="G1674" s="203" t="s">
        <v>19167</v>
      </c>
      <c r="H1674" s="203" t="s">
        <v>19168</v>
      </c>
      <c r="I1674" s="203" t="s">
        <v>9462</v>
      </c>
      <c r="J1674" s="203" t="s">
        <v>19169</v>
      </c>
      <c r="K1674" s="84">
        <v>45926</v>
      </c>
      <c r="L1674" s="84">
        <v>45926</v>
      </c>
      <c r="M1674" s="84">
        <v>46016</v>
      </c>
      <c r="N1674" s="203" t="s">
        <v>9542</v>
      </c>
      <c r="O1674" s="86">
        <v>14837625</v>
      </c>
      <c r="P1674" s="203" t="s">
        <v>19170</v>
      </c>
      <c r="Q1674" s="203" t="s">
        <v>19169</v>
      </c>
      <c r="R1674" s="84">
        <v>45926</v>
      </c>
      <c r="S1674" s="84">
        <v>45926</v>
      </c>
      <c r="T1674" s="84"/>
      <c r="U1674" s="84"/>
      <c r="V1674" s="84"/>
      <c r="W1674" s="203" t="s">
        <v>9457</v>
      </c>
    </row>
    <row r="1675" spans="1:23" x14ac:dyDescent="0.3">
      <c r="A1675" s="203" t="s">
        <v>5454</v>
      </c>
      <c r="B1675" s="203" t="s">
        <v>1245</v>
      </c>
      <c r="C1675" s="203" t="s">
        <v>19171</v>
      </c>
      <c r="D1675" s="203" t="s">
        <v>19172</v>
      </c>
      <c r="E1675" s="203" t="s">
        <v>19173</v>
      </c>
      <c r="F1675" s="203" t="s">
        <v>9451</v>
      </c>
      <c r="G1675" s="203" t="s">
        <v>19173</v>
      </c>
      <c r="H1675" s="203" t="s">
        <v>19174</v>
      </c>
      <c r="I1675" s="203" t="s">
        <v>9453</v>
      </c>
      <c r="J1675" s="203" t="s">
        <v>19175</v>
      </c>
      <c r="K1675" s="84">
        <v>45551</v>
      </c>
      <c r="L1675" s="84">
        <v>45555</v>
      </c>
      <c r="M1675" s="84">
        <v>45645</v>
      </c>
      <c r="N1675" s="203" t="s">
        <v>18900</v>
      </c>
      <c r="O1675" s="86">
        <v>9000000</v>
      </c>
      <c r="P1675" s="203" t="s">
        <v>19176</v>
      </c>
      <c r="Q1675" s="203" t="s">
        <v>19175</v>
      </c>
      <c r="R1675" s="84">
        <v>45548</v>
      </c>
      <c r="S1675" s="84">
        <v>45548</v>
      </c>
      <c r="T1675" s="84"/>
      <c r="U1675" s="84"/>
      <c r="V1675" s="84"/>
      <c r="W1675" s="203" t="s">
        <v>9457</v>
      </c>
    </row>
    <row r="1676" spans="1:23" x14ac:dyDescent="0.3">
      <c r="A1676" s="203" t="s">
        <v>1467</v>
      </c>
      <c r="B1676" s="203" t="s">
        <v>1247</v>
      </c>
      <c r="C1676" s="203" t="s">
        <v>19177</v>
      </c>
      <c r="D1676" s="203" t="s">
        <v>19178</v>
      </c>
      <c r="E1676" s="203" t="s">
        <v>19179</v>
      </c>
      <c r="F1676" s="203" t="s">
        <v>9451</v>
      </c>
      <c r="G1676" s="203" t="s">
        <v>19179</v>
      </c>
      <c r="H1676" s="203" t="s">
        <v>19180</v>
      </c>
      <c r="I1676" s="203" t="s">
        <v>9453</v>
      </c>
      <c r="J1676" s="203" t="s">
        <v>11217</v>
      </c>
      <c r="K1676" s="84">
        <v>46231</v>
      </c>
      <c r="L1676" s="84">
        <v>46233</v>
      </c>
      <c r="M1676" s="84">
        <v>46385</v>
      </c>
      <c r="N1676" s="203" t="s">
        <v>17048</v>
      </c>
      <c r="O1676" s="86">
        <v>21466750</v>
      </c>
      <c r="P1676" s="203" t="s">
        <v>19181</v>
      </c>
      <c r="Q1676" s="203" t="s">
        <v>11217</v>
      </c>
      <c r="R1676" s="84">
        <v>46229</v>
      </c>
      <c r="S1676" s="84">
        <v>46229</v>
      </c>
      <c r="T1676" s="84"/>
      <c r="U1676" s="84"/>
      <c r="V1676" s="84"/>
      <c r="W1676" s="203" t="s">
        <v>9457</v>
      </c>
    </row>
    <row r="1677" spans="1:23" x14ac:dyDescent="0.3">
      <c r="A1677" s="203" t="s">
        <v>1476</v>
      </c>
      <c r="B1677" s="203" t="s">
        <v>1246</v>
      </c>
      <c r="C1677" s="203" t="s">
        <v>19182</v>
      </c>
      <c r="D1677" s="203" t="s">
        <v>19183</v>
      </c>
      <c r="E1677" s="203" t="s">
        <v>19184</v>
      </c>
      <c r="F1677" s="203" t="s">
        <v>9451</v>
      </c>
      <c r="G1677" s="203" t="s">
        <v>19184</v>
      </c>
      <c r="H1677" s="203" t="s">
        <v>19185</v>
      </c>
      <c r="I1677" s="203" t="s">
        <v>9462</v>
      </c>
      <c r="J1677" s="203" t="s">
        <v>19186</v>
      </c>
      <c r="K1677" s="84">
        <v>45744</v>
      </c>
      <c r="L1677" s="84">
        <v>45776</v>
      </c>
      <c r="M1677" s="84">
        <v>46019</v>
      </c>
      <c r="N1677" s="203" t="s">
        <v>19187</v>
      </c>
      <c r="O1677" s="86">
        <v>35877573</v>
      </c>
      <c r="P1677" s="203" t="s">
        <v>19188</v>
      </c>
      <c r="Q1677" s="203" t="s">
        <v>19186</v>
      </c>
      <c r="R1677" s="84">
        <v>45743</v>
      </c>
      <c r="S1677" s="84">
        <v>45743</v>
      </c>
      <c r="T1677" s="84"/>
      <c r="U1677" s="84"/>
      <c r="V1677" s="84"/>
      <c r="W1677" s="203" t="s">
        <v>9457</v>
      </c>
    </row>
    <row r="1678" spans="1:23" x14ac:dyDescent="0.3">
      <c r="A1678" s="203" t="s">
        <v>1605</v>
      </c>
      <c r="B1678" s="203" t="s">
        <v>1247</v>
      </c>
      <c r="C1678" s="203" t="s">
        <v>19189</v>
      </c>
      <c r="D1678" s="203" t="s">
        <v>19190</v>
      </c>
      <c r="E1678" s="203" t="s">
        <v>19191</v>
      </c>
      <c r="F1678" s="203" t="s">
        <v>9451</v>
      </c>
      <c r="G1678" s="203" t="s">
        <v>19191</v>
      </c>
      <c r="H1678" s="203" t="s">
        <v>19192</v>
      </c>
      <c r="I1678" s="203" t="s">
        <v>9453</v>
      </c>
      <c r="J1678" s="203" t="s">
        <v>12852</v>
      </c>
      <c r="K1678" s="84">
        <v>46047</v>
      </c>
      <c r="L1678" s="84">
        <v>46049</v>
      </c>
      <c r="M1678" s="84">
        <v>46229</v>
      </c>
      <c r="N1678" s="203" t="s">
        <v>18185</v>
      </c>
      <c r="O1678" s="86">
        <v>17064468</v>
      </c>
      <c r="P1678" s="203" t="s">
        <v>19193</v>
      </c>
      <c r="Q1678" s="203" t="s">
        <v>12852</v>
      </c>
      <c r="R1678" s="84">
        <v>46046</v>
      </c>
      <c r="S1678" s="84">
        <v>46046</v>
      </c>
      <c r="T1678" s="84"/>
      <c r="U1678" s="84"/>
      <c r="V1678" s="84"/>
      <c r="W1678" s="203" t="s">
        <v>9457</v>
      </c>
    </row>
    <row r="1679" spans="1:23" x14ac:dyDescent="0.3">
      <c r="A1679" s="203" t="s">
        <v>1433</v>
      </c>
      <c r="B1679" s="203" t="s">
        <v>1246</v>
      </c>
      <c r="C1679" s="203" t="s">
        <v>19194</v>
      </c>
      <c r="D1679" s="203" t="s">
        <v>19195</v>
      </c>
      <c r="E1679" s="203" t="s">
        <v>19196</v>
      </c>
      <c r="F1679" s="203" t="s">
        <v>9451</v>
      </c>
      <c r="G1679" s="203" t="s">
        <v>19196</v>
      </c>
      <c r="H1679" s="203" t="s">
        <v>19197</v>
      </c>
      <c r="I1679" s="203" t="s">
        <v>9462</v>
      </c>
      <c r="J1679" s="203" t="s">
        <v>19198</v>
      </c>
      <c r="K1679" s="84">
        <v>45803</v>
      </c>
      <c r="L1679" s="84">
        <v>45804</v>
      </c>
      <c r="M1679" s="84">
        <v>45926</v>
      </c>
      <c r="N1679" s="203" t="s">
        <v>19199</v>
      </c>
      <c r="O1679" s="86">
        <v>12365452</v>
      </c>
      <c r="P1679" s="203" t="s">
        <v>19200</v>
      </c>
      <c r="Q1679" s="203" t="s">
        <v>19198</v>
      </c>
      <c r="R1679" s="84">
        <v>45803</v>
      </c>
      <c r="S1679" s="84">
        <v>45803</v>
      </c>
      <c r="T1679" s="84"/>
      <c r="U1679" s="84"/>
      <c r="V1679" s="84"/>
      <c r="W1679" s="203" t="s">
        <v>9457</v>
      </c>
    </row>
    <row r="1680" spans="1:23" x14ac:dyDescent="0.3">
      <c r="A1680" s="203" t="s">
        <v>2935</v>
      </c>
      <c r="B1680" s="203" t="s">
        <v>1245</v>
      </c>
      <c r="C1680" s="203" t="s">
        <v>19201</v>
      </c>
      <c r="D1680" s="203" t="s">
        <v>19202</v>
      </c>
      <c r="E1680" s="203" t="s">
        <v>19203</v>
      </c>
      <c r="F1680" s="203" t="s">
        <v>9451</v>
      </c>
      <c r="G1680" s="203" t="s">
        <v>19203</v>
      </c>
      <c r="H1680" s="203" t="s">
        <v>19204</v>
      </c>
      <c r="I1680" s="203" t="s">
        <v>9462</v>
      </c>
      <c r="J1680" s="203" t="s">
        <v>19205</v>
      </c>
      <c r="K1680" s="84">
        <v>45368</v>
      </c>
      <c r="L1680" s="84">
        <v>45369</v>
      </c>
      <c r="M1680" s="84">
        <v>45552</v>
      </c>
      <c r="N1680" s="203" t="s">
        <v>11882</v>
      </c>
      <c r="O1680" s="86">
        <v>19560876</v>
      </c>
      <c r="P1680" s="203" t="s">
        <v>19206</v>
      </c>
      <c r="Q1680" s="203" t="s">
        <v>19207</v>
      </c>
      <c r="R1680" s="84">
        <v>45367</v>
      </c>
      <c r="S1680" s="84">
        <v>45367</v>
      </c>
      <c r="T1680" s="84"/>
      <c r="U1680" s="84"/>
      <c r="V1680" s="84"/>
      <c r="W1680" s="203" t="s">
        <v>9457</v>
      </c>
    </row>
    <row r="1681" spans="1:23" x14ac:dyDescent="0.3">
      <c r="A1681" s="203" t="s">
        <v>1665</v>
      </c>
      <c r="B1681" s="203" t="s">
        <v>1247</v>
      </c>
      <c r="C1681" s="203" t="s">
        <v>19208</v>
      </c>
      <c r="D1681" s="203" t="s">
        <v>19209</v>
      </c>
      <c r="E1681" s="203" t="s">
        <v>19210</v>
      </c>
      <c r="F1681" s="203" t="s">
        <v>9451</v>
      </c>
      <c r="G1681" s="203" t="s">
        <v>19210</v>
      </c>
      <c r="H1681" s="203" t="s">
        <v>19209</v>
      </c>
      <c r="I1681" s="203" t="s">
        <v>9469</v>
      </c>
      <c r="J1681" s="203" t="s">
        <v>9470</v>
      </c>
      <c r="K1681" s="84"/>
      <c r="L1681" s="84"/>
      <c r="M1681" s="84">
        <v>46139</v>
      </c>
      <c r="N1681" s="203" t="s">
        <v>9471</v>
      </c>
      <c r="O1681" s="86">
        <v>0</v>
      </c>
      <c r="P1681" s="203" t="s">
        <v>19211</v>
      </c>
      <c r="Q1681" s="203" t="s">
        <v>9473</v>
      </c>
      <c r="R1681" s="84">
        <v>46050</v>
      </c>
      <c r="S1681" s="84">
        <v>46050</v>
      </c>
      <c r="T1681" s="84"/>
      <c r="U1681" s="84"/>
      <c r="V1681" s="84"/>
      <c r="W1681" s="203" t="s">
        <v>9457</v>
      </c>
    </row>
    <row r="1682" spans="1:23" x14ac:dyDescent="0.3">
      <c r="A1682" s="203" t="s">
        <v>1665</v>
      </c>
      <c r="B1682" s="203" t="s">
        <v>1247</v>
      </c>
      <c r="C1682" s="203" t="s">
        <v>19208</v>
      </c>
      <c r="D1682" s="203" t="s">
        <v>19212</v>
      </c>
      <c r="E1682" s="203" t="s">
        <v>19210</v>
      </c>
      <c r="F1682" s="203" t="s">
        <v>9451</v>
      </c>
      <c r="G1682" s="203" t="s">
        <v>19210</v>
      </c>
      <c r="H1682" s="203" t="s">
        <v>19213</v>
      </c>
      <c r="I1682" s="203" t="s">
        <v>9504</v>
      </c>
      <c r="J1682" s="203" t="s">
        <v>19214</v>
      </c>
      <c r="K1682" s="84">
        <v>46052</v>
      </c>
      <c r="L1682" s="84">
        <v>46052</v>
      </c>
      <c r="M1682" s="84">
        <v>46171</v>
      </c>
      <c r="N1682" s="203" t="s">
        <v>19215</v>
      </c>
      <c r="O1682" s="86">
        <v>16000000</v>
      </c>
      <c r="P1682" s="203" t="s">
        <v>19211</v>
      </c>
      <c r="Q1682" s="203" t="s">
        <v>19214</v>
      </c>
      <c r="R1682" s="84">
        <v>46050</v>
      </c>
      <c r="S1682" s="84">
        <v>46050</v>
      </c>
      <c r="T1682" s="84"/>
      <c r="U1682" s="84"/>
      <c r="V1682" s="84"/>
      <c r="W1682" s="203" t="s">
        <v>9457</v>
      </c>
    </row>
    <row r="1683" spans="1:23" x14ac:dyDescent="0.3">
      <c r="A1683" s="203" t="s">
        <v>1476</v>
      </c>
      <c r="B1683" s="203" t="s">
        <v>1246</v>
      </c>
      <c r="C1683" s="203" t="s">
        <v>19216</v>
      </c>
      <c r="D1683" s="203" t="s">
        <v>19217</v>
      </c>
      <c r="E1683" s="203" t="s">
        <v>19218</v>
      </c>
      <c r="F1683" s="203" t="s">
        <v>9451</v>
      </c>
      <c r="G1683" s="203" t="s">
        <v>19218</v>
      </c>
      <c r="H1683" s="203" t="s">
        <v>19219</v>
      </c>
      <c r="I1683" s="203" t="s">
        <v>9462</v>
      </c>
      <c r="J1683" s="203" t="s">
        <v>19220</v>
      </c>
      <c r="K1683" s="84">
        <v>45931</v>
      </c>
      <c r="L1683" s="84">
        <v>45931</v>
      </c>
      <c r="M1683" s="84">
        <v>46022</v>
      </c>
      <c r="N1683" s="203" t="s">
        <v>18769</v>
      </c>
      <c r="O1683" s="86">
        <v>11959191</v>
      </c>
      <c r="P1683" s="203" t="s">
        <v>19221</v>
      </c>
      <c r="Q1683" s="203" t="s">
        <v>19220</v>
      </c>
      <c r="R1683" s="84">
        <v>45931</v>
      </c>
      <c r="S1683" s="84">
        <v>45931</v>
      </c>
      <c r="T1683" s="84"/>
      <c r="U1683" s="84"/>
      <c r="V1683" s="84"/>
      <c r="W1683" s="203" t="s">
        <v>9457</v>
      </c>
    </row>
    <row r="1684" spans="1:23" x14ac:dyDescent="0.3">
      <c r="A1684" s="203" t="s">
        <v>1277</v>
      </c>
      <c r="B1684" s="203" t="s">
        <v>1246</v>
      </c>
      <c r="C1684" s="203" t="s">
        <v>19222</v>
      </c>
      <c r="D1684" s="203" t="s">
        <v>9471</v>
      </c>
      <c r="E1684" s="203" t="s">
        <v>19223</v>
      </c>
      <c r="F1684" s="203" t="s">
        <v>9451</v>
      </c>
      <c r="G1684" s="203"/>
      <c r="H1684" s="203"/>
      <c r="I1684" s="203"/>
      <c r="J1684" s="203"/>
      <c r="K1684" s="84"/>
      <c r="L1684" s="84"/>
      <c r="M1684" s="84"/>
      <c r="N1684" s="203"/>
      <c r="O1684" s="86"/>
      <c r="P1684" s="203"/>
      <c r="Q1684" s="203"/>
      <c r="R1684" s="84">
        <v>45989</v>
      </c>
      <c r="S1684" s="84">
        <v>45989</v>
      </c>
      <c r="T1684" s="84">
        <v>46006</v>
      </c>
      <c r="U1684" s="84">
        <v>46006</v>
      </c>
      <c r="V1684" s="84">
        <v>46006</v>
      </c>
      <c r="W1684" s="203" t="s">
        <v>9723</v>
      </c>
    </row>
    <row r="1685" spans="1:23" x14ac:dyDescent="0.3">
      <c r="A1685" s="203" t="s">
        <v>1619</v>
      </c>
      <c r="B1685" s="203" t="s">
        <v>1246</v>
      </c>
      <c r="C1685" s="203" t="s">
        <v>19222</v>
      </c>
      <c r="D1685" s="203" t="s">
        <v>9471</v>
      </c>
      <c r="E1685" s="203" t="s">
        <v>19223</v>
      </c>
      <c r="F1685" s="203" t="s">
        <v>9451</v>
      </c>
      <c r="G1685" s="203"/>
      <c r="H1685" s="203"/>
      <c r="I1685" s="203"/>
      <c r="J1685" s="203"/>
      <c r="K1685" s="84"/>
      <c r="L1685" s="84"/>
      <c r="M1685" s="84"/>
      <c r="N1685" s="203"/>
      <c r="O1685" s="86"/>
      <c r="P1685" s="203"/>
      <c r="Q1685" s="203"/>
      <c r="R1685" s="84">
        <v>45989</v>
      </c>
      <c r="S1685" s="84">
        <v>45989</v>
      </c>
      <c r="T1685" s="84">
        <v>46006</v>
      </c>
      <c r="U1685" s="84">
        <v>46006</v>
      </c>
      <c r="V1685" s="84">
        <v>46006</v>
      </c>
      <c r="W1685" s="203" t="s">
        <v>9723</v>
      </c>
    </row>
    <row r="1686" spans="1:23" x14ac:dyDescent="0.3">
      <c r="A1686" s="203" t="s">
        <v>1572</v>
      </c>
      <c r="B1686" s="203" t="s">
        <v>1246</v>
      </c>
      <c r="C1686" s="203" t="s">
        <v>19224</v>
      </c>
      <c r="D1686" s="203" t="s">
        <v>19225</v>
      </c>
      <c r="E1686" s="203" t="s">
        <v>19226</v>
      </c>
      <c r="F1686" s="203" t="s">
        <v>9451</v>
      </c>
      <c r="G1686" s="203" t="s">
        <v>19226</v>
      </c>
      <c r="H1686" s="203" t="s">
        <v>19227</v>
      </c>
      <c r="I1686" s="203" t="s">
        <v>9504</v>
      </c>
      <c r="J1686" s="203" t="s">
        <v>19228</v>
      </c>
      <c r="K1686" s="84">
        <v>45923</v>
      </c>
      <c r="L1686" s="84">
        <v>45926</v>
      </c>
      <c r="M1686" s="84">
        <v>46016</v>
      </c>
      <c r="N1686" s="203" t="s">
        <v>19229</v>
      </c>
      <c r="O1686" s="86">
        <v>18000000</v>
      </c>
      <c r="P1686" s="203" t="s">
        <v>19230</v>
      </c>
      <c r="Q1686" s="203" t="s">
        <v>19228</v>
      </c>
      <c r="R1686" s="84">
        <v>45923</v>
      </c>
      <c r="S1686" s="84">
        <v>45923</v>
      </c>
      <c r="T1686" s="84"/>
      <c r="U1686" s="84"/>
      <c r="V1686" s="84"/>
      <c r="W1686" s="203" t="s">
        <v>9457</v>
      </c>
    </row>
    <row r="1687" spans="1:23" x14ac:dyDescent="0.3">
      <c r="A1687" s="203" t="s">
        <v>1779</v>
      </c>
      <c r="B1687" s="203" t="s">
        <v>1245</v>
      </c>
      <c r="C1687" s="203" t="s">
        <v>19231</v>
      </c>
      <c r="D1687" s="203" t="s">
        <v>19232</v>
      </c>
      <c r="E1687" s="203" t="s">
        <v>19233</v>
      </c>
      <c r="F1687" s="203" t="s">
        <v>9451</v>
      </c>
      <c r="G1687" s="203" t="s">
        <v>19233</v>
      </c>
      <c r="H1687" s="203" t="s">
        <v>19234</v>
      </c>
      <c r="I1687" s="203" t="s">
        <v>9504</v>
      </c>
      <c r="J1687" s="203" t="s">
        <v>19235</v>
      </c>
      <c r="K1687" s="84">
        <v>45656</v>
      </c>
      <c r="L1687" s="84">
        <v>45656</v>
      </c>
      <c r="M1687" s="84">
        <v>45776</v>
      </c>
      <c r="N1687" s="203" t="s">
        <v>10628</v>
      </c>
      <c r="O1687" s="86">
        <v>15600000</v>
      </c>
      <c r="P1687" s="203" t="s">
        <v>19236</v>
      </c>
      <c r="Q1687" s="203" t="s">
        <v>19235</v>
      </c>
      <c r="R1687" s="84">
        <v>45656</v>
      </c>
      <c r="S1687" s="84">
        <v>45656</v>
      </c>
      <c r="T1687" s="84"/>
      <c r="U1687" s="84"/>
      <c r="V1687" s="84"/>
      <c r="W1687" s="203" t="s">
        <v>9457</v>
      </c>
    </row>
    <row r="1688" spans="1:23" x14ac:dyDescent="0.3">
      <c r="A1688" s="203" t="s">
        <v>1505</v>
      </c>
      <c r="B1688" s="203" t="s">
        <v>1246</v>
      </c>
      <c r="C1688" s="203" t="s">
        <v>19237</v>
      </c>
      <c r="D1688" s="203" t="s">
        <v>19238</v>
      </c>
      <c r="E1688" s="203" t="s">
        <v>19239</v>
      </c>
      <c r="F1688" s="203" t="s">
        <v>9451</v>
      </c>
      <c r="G1688" s="203" t="s">
        <v>19239</v>
      </c>
      <c r="H1688" s="203" t="s">
        <v>19240</v>
      </c>
      <c r="I1688" s="203" t="s">
        <v>9462</v>
      </c>
      <c r="J1688" s="203" t="s">
        <v>19241</v>
      </c>
      <c r="K1688" s="84">
        <v>45700</v>
      </c>
      <c r="L1688" s="84">
        <v>45709</v>
      </c>
      <c r="M1688" s="84">
        <v>45889</v>
      </c>
      <c r="N1688" s="203" t="s">
        <v>16902</v>
      </c>
      <c r="O1688" s="86">
        <v>25288842</v>
      </c>
      <c r="P1688" s="203" t="s">
        <v>19242</v>
      </c>
      <c r="Q1688" s="203" t="s">
        <v>19241</v>
      </c>
      <c r="R1688" s="84">
        <v>45700</v>
      </c>
      <c r="S1688" s="84">
        <v>45700</v>
      </c>
      <c r="T1688" s="84"/>
      <c r="U1688" s="84"/>
      <c r="V1688" s="84"/>
      <c r="W1688" s="203" t="s">
        <v>9457</v>
      </c>
    </row>
    <row r="1689" spans="1:23" x14ac:dyDescent="0.3">
      <c r="A1689" s="203" t="s">
        <v>1572</v>
      </c>
      <c r="B1689" s="203" t="s">
        <v>1246</v>
      </c>
      <c r="C1689" s="203" t="s">
        <v>19243</v>
      </c>
      <c r="D1689" s="203" t="s">
        <v>19244</v>
      </c>
      <c r="E1689" s="203" t="s">
        <v>19245</v>
      </c>
      <c r="F1689" s="203" t="s">
        <v>9451</v>
      </c>
      <c r="G1689" s="203" t="s">
        <v>19245</v>
      </c>
      <c r="H1689" s="203" t="s">
        <v>19246</v>
      </c>
      <c r="I1689" s="203" t="s">
        <v>9453</v>
      </c>
      <c r="J1689" s="203" t="s">
        <v>19247</v>
      </c>
      <c r="K1689" s="84">
        <v>45926</v>
      </c>
      <c r="L1689" s="84">
        <v>45929</v>
      </c>
      <c r="M1689" s="84">
        <v>46019</v>
      </c>
      <c r="N1689" s="203" t="s">
        <v>19248</v>
      </c>
      <c r="O1689" s="86">
        <v>7500000</v>
      </c>
      <c r="P1689" s="203" t="s">
        <v>19249</v>
      </c>
      <c r="Q1689" s="203" t="s">
        <v>19247</v>
      </c>
      <c r="R1689" s="84">
        <v>45926</v>
      </c>
      <c r="S1689" s="84">
        <v>45926</v>
      </c>
      <c r="T1689" s="84"/>
      <c r="U1689" s="84"/>
      <c r="V1689" s="84"/>
      <c r="W1689" s="203" t="s">
        <v>9457</v>
      </c>
    </row>
    <row r="1690" spans="1:23" x14ac:dyDescent="0.3">
      <c r="A1690" s="203" t="s">
        <v>1476</v>
      </c>
      <c r="B1690" s="203" t="s">
        <v>1246</v>
      </c>
      <c r="C1690" s="203" t="s">
        <v>19250</v>
      </c>
      <c r="D1690" s="203" t="s">
        <v>19251</v>
      </c>
      <c r="E1690" s="203" t="s">
        <v>19252</v>
      </c>
      <c r="F1690" s="203" t="s">
        <v>9451</v>
      </c>
      <c r="G1690" s="203" t="s">
        <v>19252</v>
      </c>
      <c r="H1690" s="203" t="s">
        <v>19253</v>
      </c>
      <c r="I1690" s="203" t="s">
        <v>9453</v>
      </c>
      <c r="J1690" s="203" t="s">
        <v>13878</v>
      </c>
      <c r="K1690" s="84">
        <v>45770</v>
      </c>
      <c r="L1690" s="84">
        <v>45770</v>
      </c>
      <c r="M1690" s="84">
        <v>45952</v>
      </c>
      <c r="N1690" s="203" t="s">
        <v>19254</v>
      </c>
      <c r="O1690" s="86">
        <v>15844446</v>
      </c>
      <c r="P1690" s="203" t="s">
        <v>19255</v>
      </c>
      <c r="Q1690" s="203" t="s">
        <v>13878</v>
      </c>
      <c r="R1690" s="84">
        <v>45768</v>
      </c>
      <c r="S1690" s="84">
        <v>45768</v>
      </c>
      <c r="T1690" s="84"/>
      <c r="U1690" s="84"/>
      <c r="V1690" s="84"/>
      <c r="W1690" s="203" t="s">
        <v>9457</v>
      </c>
    </row>
    <row r="1691" spans="1:23" x14ac:dyDescent="0.3">
      <c r="A1691" s="203" t="s">
        <v>1546</v>
      </c>
      <c r="B1691" s="203" t="s">
        <v>1247</v>
      </c>
      <c r="C1691" s="203" t="s">
        <v>19256</v>
      </c>
      <c r="D1691" s="203" t="s">
        <v>9471</v>
      </c>
      <c r="E1691" s="203" t="s">
        <v>19257</v>
      </c>
      <c r="F1691" s="203" t="s">
        <v>9451</v>
      </c>
      <c r="G1691" s="203"/>
      <c r="H1691" s="203"/>
      <c r="I1691" s="203"/>
      <c r="J1691" s="203"/>
      <c r="K1691" s="84"/>
      <c r="L1691" s="84"/>
      <c r="M1691" s="84"/>
      <c r="N1691" s="203"/>
      <c r="O1691" s="86"/>
      <c r="P1691" s="203"/>
      <c r="Q1691" s="203"/>
      <c r="R1691" s="84">
        <v>46232</v>
      </c>
      <c r="S1691" s="84">
        <v>46232</v>
      </c>
      <c r="T1691" s="84">
        <v>46238</v>
      </c>
      <c r="U1691" s="84">
        <v>46238</v>
      </c>
      <c r="V1691" s="84"/>
      <c r="W1691" s="203" t="s">
        <v>9723</v>
      </c>
    </row>
    <row r="1692" spans="1:23" x14ac:dyDescent="0.3">
      <c r="A1692" s="203" t="s">
        <v>1467</v>
      </c>
      <c r="B1692" s="203" t="s">
        <v>1247</v>
      </c>
      <c r="C1692" s="203" t="s">
        <v>19258</v>
      </c>
      <c r="D1692" s="203" t="s">
        <v>19259</v>
      </c>
      <c r="E1692" s="203" t="s">
        <v>19260</v>
      </c>
      <c r="F1692" s="203" t="s">
        <v>9451</v>
      </c>
      <c r="G1692" s="203" t="s">
        <v>19260</v>
      </c>
      <c r="H1692" s="203" t="s">
        <v>19261</v>
      </c>
      <c r="I1692" s="203" t="s">
        <v>9453</v>
      </c>
      <c r="J1692" s="203" t="s">
        <v>19262</v>
      </c>
      <c r="K1692" s="84">
        <v>46045</v>
      </c>
      <c r="L1692" s="84">
        <v>46045</v>
      </c>
      <c r="M1692" s="84">
        <v>46225</v>
      </c>
      <c r="N1692" s="203" t="s">
        <v>18620</v>
      </c>
      <c r="O1692" s="86">
        <v>25760100</v>
      </c>
      <c r="P1692" s="203" t="s">
        <v>19263</v>
      </c>
      <c r="Q1692" s="203" t="s">
        <v>19262</v>
      </c>
      <c r="R1692" s="84">
        <v>46044</v>
      </c>
      <c r="S1692" s="84">
        <v>46044</v>
      </c>
      <c r="T1692" s="84"/>
      <c r="U1692" s="84"/>
      <c r="V1692" s="84"/>
      <c r="W1692" s="203" t="s">
        <v>9457</v>
      </c>
    </row>
    <row r="1693" spans="1:23" x14ac:dyDescent="0.3">
      <c r="A1693" s="203" t="s">
        <v>1505</v>
      </c>
      <c r="B1693" s="203" t="s">
        <v>1246</v>
      </c>
      <c r="C1693" s="203" t="s">
        <v>19264</v>
      </c>
      <c r="D1693" s="203" t="s">
        <v>19265</v>
      </c>
      <c r="E1693" s="203" t="s">
        <v>19266</v>
      </c>
      <c r="F1693" s="203" t="s">
        <v>9451</v>
      </c>
      <c r="G1693" s="203" t="s">
        <v>19266</v>
      </c>
      <c r="H1693" s="203" t="s">
        <v>19267</v>
      </c>
      <c r="I1693" s="203" t="s">
        <v>9504</v>
      </c>
      <c r="J1693" s="203" t="s">
        <v>19268</v>
      </c>
      <c r="K1693" s="84">
        <v>45734</v>
      </c>
      <c r="L1693" s="84">
        <v>45734</v>
      </c>
      <c r="M1693" s="84">
        <v>46008</v>
      </c>
      <c r="N1693" s="203" t="s">
        <v>19269</v>
      </c>
      <c r="O1693" s="86">
        <v>17696565</v>
      </c>
      <c r="P1693" s="203" t="s">
        <v>19270</v>
      </c>
      <c r="Q1693" s="203" t="s">
        <v>19268</v>
      </c>
      <c r="R1693" s="84">
        <v>45734</v>
      </c>
      <c r="S1693" s="84">
        <v>45734</v>
      </c>
      <c r="T1693" s="84"/>
      <c r="U1693" s="84"/>
      <c r="V1693" s="84"/>
      <c r="W1693" s="203" t="s">
        <v>9457</v>
      </c>
    </row>
    <row r="1694" spans="1:23" x14ac:dyDescent="0.3">
      <c r="A1694" s="203" t="s">
        <v>4398</v>
      </c>
      <c r="B1694" s="203" t="s">
        <v>1245</v>
      </c>
      <c r="C1694" s="203" t="s">
        <v>19271</v>
      </c>
      <c r="D1694" s="203" t="s">
        <v>9471</v>
      </c>
      <c r="E1694" s="203" t="s">
        <v>19272</v>
      </c>
      <c r="F1694" s="203" t="s">
        <v>9451</v>
      </c>
      <c r="G1694" s="203"/>
      <c r="H1694" s="203"/>
      <c r="I1694" s="203"/>
      <c r="J1694" s="203"/>
      <c r="K1694" s="84"/>
      <c r="L1694" s="84"/>
      <c r="M1694" s="84"/>
      <c r="N1694" s="203"/>
      <c r="O1694" s="86"/>
      <c r="P1694" s="203"/>
      <c r="Q1694" s="203"/>
      <c r="R1694" s="84">
        <v>45538</v>
      </c>
      <c r="S1694" s="84">
        <v>45538</v>
      </c>
      <c r="T1694" s="84">
        <v>45544</v>
      </c>
      <c r="U1694" s="84">
        <v>45544</v>
      </c>
      <c r="V1694" s="84">
        <v>45544</v>
      </c>
      <c r="W1694" s="203" t="s">
        <v>9469</v>
      </c>
    </row>
    <row r="1695" spans="1:23" x14ac:dyDescent="0.3">
      <c r="A1695" s="203" t="s">
        <v>2935</v>
      </c>
      <c r="B1695" s="203" t="s">
        <v>1245</v>
      </c>
      <c r="C1695" s="203" t="s">
        <v>19273</v>
      </c>
      <c r="D1695" s="203" t="s">
        <v>19274</v>
      </c>
      <c r="E1695" s="203" t="s">
        <v>19275</v>
      </c>
      <c r="F1695" s="203" t="s">
        <v>9451</v>
      </c>
      <c r="G1695" s="203" t="s">
        <v>19275</v>
      </c>
      <c r="H1695" s="203" t="s">
        <v>19276</v>
      </c>
      <c r="I1695" s="203" t="s">
        <v>9462</v>
      </c>
      <c r="J1695" s="203" t="s">
        <v>19277</v>
      </c>
      <c r="K1695" s="84">
        <v>45418</v>
      </c>
      <c r="L1695" s="84">
        <v>45464</v>
      </c>
      <c r="M1695" s="84">
        <v>45601</v>
      </c>
      <c r="N1695" s="203" t="s">
        <v>19278</v>
      </c>
      <c r="O1695" s="86">
        <v>19560876</v>
      </c>
      <c r="P1695" s="203" t="s">
        <v>19279</v>
      </c>
      <c r="Q1695" s="203" t="s">
        <v>19280</v>
      </c>
      <c r="R1695" s="84">
        <v>45416</v>
      </c>
      <c r="S1695" s="84">
        <v>45416</v>
      </c>
      <c r="T1695" s="84"/>
      <c r="U1695" s="84"/>
      <c r="V1695" s="84"/>
      <c r="W1695" s="203" t="s">
        <v>9457</v>
      </c>
    </row>
    <row r="1696" spans="1:23" x14ac:dyDescent="0.3">
      <c r="A1696" s="203" t="s">
        <v>1505</v>
      </c>
      <c r="B1696" s="203" t="s">
        <v>1246</v>
      </c>
      <c r="C1696" s="203" t="s">
        <v>19281</v>
      </c>
      <c r="D1696" s="203" t="s">
        <v>19282</v>
      </c>
      <c r="E1696" s="203" t="s">
        <v>19283</v>
      </c>
      <c r="F1696" s="203" t="s">
        <v>9451</v>
      </c>
      <c r="G1696" s="203" t="s">
        <v>19283</v>
      </c>
      <c r="H1696" s="203" t="s">
        <v>19284</v>
      </c>
      <c r="I1696" s="203" t="s">
        <v>9462</v>
      </c>
      <c r="J1696" s="203" t="s">
        <v>19285</v>
      </c>
      <c r="K1696" s="84">
        <v>45915</v>
      </c>
      <c r="L1696" s="84">
        <v>45916</v>
      </c>
      <c r="M1696" s="84">
        <v>46022</v>
      </c>
      <c r="N1696" s="203" t="s">
        <v>15880</v>
      </c>
      <c r="O1696" s="86">
        <v>14616789</v>
      </c>
      <c r="P1696" s="203" t="s">
        <v>19286</v>
      </c>
      <c r="Q1696" s="203" t="s">
        <v>19285</v>
      </c>
      <c r="R1696" s="84">
        <v>45910</v>
      </c>
      <c r="S1696" s="84">
        <v>45910</v>
      </c>
      <c r="T1696" s="84"/>
      <c r="U1696" s="84"/>
      <c r="V1696" s="84"/>
      <c r="W1696" s="203" t="s">
        <v>9457</v>
      </c>
    </row>
    <row r="1697" spans="1:23" x14ac:dyDescent="0.3">
      <c r="A1697" s="203" t="s">
        <v>1572</v>
      </c>
      <c r="B1697" s="203" t="s">
        <v>1246</v>
      </c>
      <c r="C1697" s="203" t="s">
        <v>19287</v>
      </c>
      <c r="D1697" s="203" t="s">
        <v>19288</v>
      </c>
      <c r="E1697" s="203" t="s">
        <v>19289</v>
      </c>
      <c r="F1697" s="203" t="s">
        <v>9451</v>
      </c>
      <c r="G1697" s="203" t="s">
        <v>19289</v>
      </c>
      <c r="H1697" s="203" t="s">
        <v>19290</v>
      </c>
      <c r="I1697" s="203" t="s">
        <v>9453</v>
      </c>
      <c r="J1697" s="203" t="s">
        <v>19291</v>
      </c>
      <c r="K1697" s="84">
        <v>45912</v>
      </c>
      <c r="L1697" s="84">
        <v>45915</v>
      </c>
      <c r="M1697" s="84">
        <v>46005</v>
      </c>
      <c r="N1697" s="203" t="s">
        <v>19292</v>
      </c>
      <c r="O1697" s="86">
        <v>15000000</v>
      </c>
      <c r="P1697" s="203" t="s">
        <v>19293</v>
      </c>
      <c r="Q1697" s="203" t="s">
        <v>19291</v>
      </c>
      <c r="R1697" s="84">
        <v>45911</v>
      </c>
      <c r="S1697" s="84">
        <v>45911</v>
      </c>
      <c r="T1697" s="84"/>
      <c r="U1697" s="84"/>
      <c r="V1697" s="84"/>
      <c r="W1697" s="203" t="s">
        <v>9457</v>
      </c>
    </row>
    <row r="1698" spans="1:23" x14ac:dyDescent="0.3">
      <c r="A1698" s="203" t="s">
        <v>2940</v>
      </c>
      <c r="B1698" s="203" t="s">
        <v>1245</v>
      </c>
      <c r="C1698" s="203" t="s">
        <v>19294</v>
      </c>
      <c r="D1698" s="203" t="s">
        <v>19295</v>
      </c>
      <c r="E1698" s="203" t="s">
        <v>19296</v>
      </c>
      <c r="F1698" s="203" t="s">
        <v>9451</v>
      </c>
      <c r="G1698" s="203" t="s">
        <v>19296</v>
      </c>
      <c r="H1698" s="203" t="s">
        <v>19297</v>
      </c>
      <c r="I1698" s="203" t="s">
        <v>9462</v>
      </c>
      <c r="J1698" s="203" t="s">
        <v>19298</v>
      </c>
      <c r="K1698" s="84">
        <v>45590</v>
      </c>
      <c r="L1698" s="84">
        <v>45590</v>
      </c>
      <c r="M1698" s="84">
        <v>45655</v>
      </c>
      <c r="N1698" s="203" t="s">
        <v>15462</v>
      </c>
      <c r="O1698" s="86">
        <v>8637193</v>
      </c>
      <c r="P1698" s="203" t="s">
        <v>19299</v>
      </c>
      <c r="Q1698" s="203" t="s">
        <v>19298</v>
      </c>
      <c r="R1698" s="84">
        <v>45590</v>
      </c>
      <c r="S1698" s="84">
        <v>45590</v>
      </c>
      <c r="T1698" s="84"/>
      <c r="U1698" s="84"/>
      <c r="V1698" s="84"/>
      <c r="W1698" s="203" t="s">
        <v>9457</v>
      </c>
    </row>
    <row r="1699" spans="1:23" x14ac:dyDescent="0.3">
      <c r="A1699" s="203" t="s">
        <v>1467</v>
      </c>
      <c r="B1699" s="203" t="s">
        <v>1247</v>
      </c>
      <c r="C1699" s="203" t="s">
        <v>19300</v>
      </c>
      <c r="D1699" s="203" t="s">
        <v>19301</v>
      </c>
      <c r="E1699" s="203" t="s">
        <v>19302</v>
      </c>
      <c r="F1699" s="203" t="s">
        <v>9451</v>
      </c>
      <c r="G1699" s="203" t="s">
        <v>19302</v>
      </c>
      <c r="H1699" s="203" t="s">
        <v>19303</v>
      </c>
      <c r="I1699" s="203" t="s">
        <v>9453</v>
      </c>
      <c r="J1699" s="203" t="s">
        <v>19304</v>
      </c>
      <c r="K1699" s="84">
        <v>46040</v>
      </c>
      <c r="L1699" s="84">
        <v>46041</v>
      </c>
      <c r="M1699" s="84">
        <v>46221</v>
      </c>
      <c r="N1699" s="203" t="s">
        <v>12674</v>
      </c>
      <c r="O1699" s="86">
        <v>25760100</v>
      </c>
      <c r="P1699" s="203" t="s">
        <v>19305</v>
      </c>
      <c r="Q1699" s="203" t="s">
        <v>19304</v>
      </c>
      <c r="R1699" s="84">
        <v>46039</v>
      </c>
      <c r="S1699" s="84">
        <v>46039</v>
      </c>
      <c r="T1699" s="84"/>
      <c r="U1699" s="84"/>
      <c r="V1699" s="84"/>
      <c r="W1699" s="203" t="s">
        <v>9457</v>
      </c>
    </row>
    <row r="1700" spans="1:23" x14ac:dyDescent="0.3">
      <c r="A1700" s="203" t="s">
        <v>5454</v>
      </c>
      <c r="B1700" s="203" t="s">
        <v>1245</v>
      </c>
      <c r="C1700" s="203" t="s">
        <v>19306</v>
      </c>
      <c r="D1700" s="203" t="s">
        <v>19307</v>
      </c>
      <c r="E1700" s="203" t="s">
        <v>19308</v>
      </c>
      <c r="F1700" s="203" t="s">
        <v>9451</v>
      </c>
      <c r="G1700" s="203" t="s">
        <v>19308</v>
      </c>
      <c r="H1700" s="203" t="s">
        <v>19309</v>
      </c>
      <c r="I1700" s="203" t="s">
        <v>9533</v>
      </c>
      <c r="J1700" s="203" t="s">
        <v>19310</v>
      </c>
      <c r="K1700" s="84">
        <v>45562</v>
      </c>
      <c r="L1700" s="84">
        <v>45562</v>
      </c>
      <c r="M1700" s="84">
        <v>45652</v>
      </c>
      <c r="N1700" s="203" t="s">
        <v>9535</v>
      </c>
      <c r="O1700" s="86">
        <v>10500000</v>
      </c>
      <c r="P1700" s="203" t="s">
        <v>19311</v>
      </c>
      <c r="Q1700" s="203" t="s">
        <v>19310</v>
      </c>
      <c r="R1700" s="84">
        <v>45561</v>
      </c>
      <c r="S1700" s="84">
        <v>45561</v>
      </c>
      <c r="T1700" s="84"/>
      <c r="U1700" s="84"/>
      <c r="V1700" s="84"/>
      <c r="W1700" s="203" t="s">
        <v>9457</v>
      </c>
    </row>
    <row r="1701" spans="1:23" x14ac:dyDescent="0.3">
      <c r="A1701" s="203" t="s">
        <v>1476</v>
      </c>
      <c r="B1701" s="203" t="s">
        <v>1246</v>
      </c>
      <c r="C1701" s="203" t="s">
        <v>19312</v>
      </c>
      <c r="D1701" s="203" t="s">
        <v>19313</v>
      </c>
      <c r="E1701" s="203" t="s">
        <v>19314</v>
      </c>
      <c r="F1701" s="203" t="s">
        <v>9451</v>
      </c>
      <c r="G1701" s="203" t="s">
        <v>19314</v>
      </c>
      <c r="H1701" s="203" t="s">
        <v>19315</v>
      </c>
      <c r="I1701" s="203" t="s">
        <v>9462</v>
      </c>
      <c r="J1701" s="203" t="s">
        <v>19316</v>
      </c>
      <c r="K1701" s="84">
        <v>45708</v>
      </c>
      <c r="L1701" s="84">
        <v>45708</v>
      </c>
      <c r="M1701" s="84">
        <v>45888</v>
      </c>
      <c r="N1701" s="203" t="s">
        <v>11671</v>
      </c>
      <c r="O1701" s="86">
        <v>14725590</v>
      </c>
      <c r="P1701" s="203" t="s">
        <v>19317</v>
      </c>
      <c r="Q1701" s="203" t="s">
        <v>19316</v>
      </c>
      <c r="R1701" s="84">
        <v>45707</v>
      </c>
      <c r="S1701" s="84">
        <v>45707</v>
      </c>
      <c r="T1701" s="84"/>
      <c r="U1701" s="84"/>
      <c r="V1701" s="84"/>
      <c r="W1701" s="203" t="s">
        <v>9457</v>
      </c>
    </row>
    <row r="1702" spans="1:23" x14ac:dyDescent="0.3">
      <c r="A1702" s="203" t="s">
        <v>1433</v>
      </c>
      <c r="B1702" s="203" t="s">
        <v>1246</v>
      </c>
      <c r="C1702" s="203" t="s">
        <v>19318</v>
      </c>
      <c r="D1702" s="203" t="s">
        <v>19319</v>
      </c>
      <c r="E1702" s="203" t="s">
        <v>19320</v>
      </c>
      <c r="F1702" s="203" t="s">
        <v>9451</v>
      </c>
      <c r="G1702" s="203" t="s">
        <v>19320</v>
      </c>
      <c r="H1702" s="203" t="s">
        <v>19321</v>
      </c>
      <c r="I1702" s="203" t="s">
        <v>9462</v>
      </c>
      <c r="J1702" s="203" t="s">
        <v>19322</v>
      </c>
      <c r="K1702" s="84">
        <v>45803</v>
      </c>
      <c r="L1702" s="84">
        <v>45804</v>
      </c>
      <c r="M1702" s="84">
        <v>45926</v>
      </c>
      <c r="N1702" s="203" t="s">
        <v>19323</v>
      </c>
      <c r="O1702" s="86">
        <v>12365452</v>
      </c>
      <c r="P1702" s="203" t="s">
        <v>19324</v>
      </c>
      <c r="Q1702" s="203" t="s">
        <v>19322</v>
      </c>
      <c r="R1702" s="84">
        <v>45799</v>
      </c>
      <c r="S1702" s="84">
        <v>45799</v>
      </c>
      <c r="T1702" s="84"/>
      <c r="U1702" s="84"/>
      <c r="V1702" s="84"/>
      <c r="W1702" s="203" t="s">
        <v>9457</v>
      </c>
    </row>
    <row r="1703" spans="1:23" x14ac:dyDescent="0.3">
      <c r="A1703" s="203" t="s">
        <v>1572</v>
      </c>
      <c r="B1703" s="203" t="s">
        <v>1246</v>
      </c>
      <c r="C1703" s="203" t="s">
        <v>19325</v>
      </c>
      <c r="D1703" s="203" t="s">
        <v>19326</v>
      </c>
      <c r="E1703" s="203" t="s">
        <v>19327</v>
      </c>
      <c r="F1703" s="203" t="s">
        <v>9451</v>
      </c>
      <c r="G1703" s="203" t="s">
        <v>19327</v>
      </c>
      <c r="H1703" s="203" t="s">
        <v>19328</v>
      </c>
      <c r="I1703" s="203" t="s">
        <v>9462</v>
      </c>
      <c r="J1703" s="203" t="s">
        <v>19329</v>
      </c>
      <c r="K1703" s="84">
        <v>45931</v>
      </c>
      <c r="L1703" s="84">
        <v>45931</v>
      </c>
      <c r="M1703" s="84">
        <v>46021</v>
      </c>
      <c r="N1703" s="203" t="s">
        <v>13750</v>
      </c>
      <c r="O1703" s="86">
        <v>11959191</v>
      </c>
      <c r="P1703" s="203" t="s">
        <v>19330</v>
      </c>
      <c r="Q1703" s="203" t="s">
        <v>19329</v>
      </c>
      <c r="R1703" s="84">
        <v>45929</v>
      </c>
      <c r="S1703" s="84">
        <v>45929</v>
      </c>
      <c r="T1703" s="84"/>
      <c r="U1703" s="84"/>
      <c r="V1703" s="84"/>
      <c r="W1703" s="203" t="s">
        <v>9457</v>
      </c>
    </row>
    <row r="1704" spans="1:23" x14ac:dyDescent="0.3">
      <c r="A1704" s="203" t="s">
        <v>2572</v>
      </c>
      <c r="B1704" s="203" t="s">
        <v>1247</v>
      </c>
      <c r="C1704" s="203" t="s">
        <v>17544</v>
      </c>
      <c r="D1704" s="203" t="s">
        <v>9471</v>
      </c>
      <c r="E1704" s="203" t="s">
        <v>14732</v>
      </c>
      <c r="F1704" s="203" t="s">
        <v>9451</v>
      </c>
      <c r="G1704" s="203"/>
      <c r="H1704" s="203"/>
      <c r="I1704" s="203"/>
      <c r="J1704" s="203"/>
      <c r="K1704" s="84"/>
      <c r="L1704" s="84"/>
      <c r="M1704" s="84"/>
      <c r="N1704" s="203"/>
      <c r="O1704" s="86"/>
      <c r="P1704" s="203"/>
      <c r="Q1704" s="203"/>
      <c r="R1704" s="84">
        <v>46233</v>
      </c>
      <c r="S1704" s="84">
        <v>46233</v>
      </c>
      <c r="T1704" s="84">
        <v>46238</v>
      </c>
      <c r="U1704" s="84">
        <v>46238</v>
      </c>
      <c r="V1704" s="84">
        <v>46238</v>
      </c>
      <c r="W1704" s="203" t="s">
        <v>14464</v>
      </c>
    </row>
    <row r="1705" spans="1:23" x14ac:dyDescent="0.3">
      <c r="A1705" s="203" t="s">
        <v>1572</v>
      </c>
      <c r="B1705" s="203" t="s">
        <v>1246</v>
      </c>
      <c r="C1705" s="203" t="s">
        <v>19331</v>
      </c>
      <c r="D1705" s="203" t="s">
        <v>19332</v>
      </c>
      <c r="E1705" s="203" t="s">
        <v>19333</v>
      </c>
      <c r="F1705" s="203" t="s">
        <v>9451</v>
      </c>
      <c r="G1705" s="203" t="s">
        <v>19333</v>
      </c>
      <c r="H1705" s="203" t="s">
        <v>19334</v>
      </c>
      <c r="I1705" s="203" t="s">
        <v>9453</v>
      </c>
      <c r="J1705" s="203" t="s">
        <v>19335</v>
      </c>
      <c r="K1705" s="84">
        <v>45954</v>
      </c>
      <c r="L1705" s="84">
        <v>45957</v>
      </c>
      <c r="M1705" s="84">
        <v>46017</v>
      </c>
      <c r="N1705" s="203" t="s">
        <v>19336</v>
      </c>
      <c r="O1705" s="86">
        <v>4000000</v>
      </c>
      <c r="P1705" s="203" t="s">
        <v>19337</v>
      </c>
      <c r="Q1705" s="203" t="s">
        <v>19335</v>
      </c>
      <c r="R1705" s="84">
        <v>45953</v>
      </c>
      <c r="S1705" s="84">
        <v>45953</v>
      </c>
      <c r="T1705" s="84"/>
      <c r="U1705" s="84"/>
      <c r="V1705" s="84"/>
      <c r="W1705" s="203" t="s">
        <v>9457</v>
      </c>
    </row>
    <row r="1706" spans="1:23" x14ac:dyDescent="0.3">
      <c r="A1706" s="203" t="s">
        <v>2935</v>
      </c>
      <c r="B1706" s="203" t="s">
        <v>1245</v>
      </c>
      <c r="C1706" s="203" t="s">
        <v>19338</v>
      </c>
      <c r="D1706" s="203" t="s">
        <v>19339</v>
      </c>
      <c r="E1706" s="203" t="s">
        <v>19340</v>
      </c>
      <c r="F1706" s="203" t="s">
        <v>9451</v>
      </c>
      <c r="G1706" s="203" t="s">
        <v>19340</v>
      </c>
      <c r="H1706" s="203" t="s">
        <v>19341</v>
      </c>
      <c r="I1706" s="203" t="s">
        <v>9462</v>
      </c>
      <c r="J1706" s="203" t="s">
        <v>16707</v>
      </c>
      <c r="K1706" s="84">
        <v>45363</v>
      </c>
      <c r="L1706" s="84">
        <v>45364</v>
      </c>
      <c r="M1706" s="84">
        <v>45547</v>
      </c>
      <c r="N1706" s="203" t="s">
        <v>17022</v>
      </c>
      <c r="O1706" s="86">
        <v>27237546</v>
      </c>
      <c r="P1706" s="203" t="s">
        <v>19342</v>
      </c>
      <c r="Q1706" s="203" t="s">
        <v>16709</v>
      </c>
      <c r="R1706" s="84">
        <v>45362</v>
      </c>
      <c r="S1706" s="84">
        <v>45362</v>
      </c>
      <c r="T1706" s="84"/>
      <c r="U1706" s="84"/>
      <c r="V1706" s="84"/>
      <c r="W1706" s="203" t="s">
        <v>9457</v>
      </c>
    </row>
    <row r="1707" spans="1:23" x14ac:dyDescent="0.3">
      <c r="A1707" s="203" t="s">
        <v>1754</v>
      </c>
      <c r="B1707" s="203" t="s">
        <v>1247</v>
      </c>
      <c r="C1707" s="203" t="s">
        <v>34072</v>
      </c>
      <c r="D1707" s="203" t="s">
        <v>34073</v>
      </c>
      <c r="E1707" s="203" t="s">
        <v>34074</v>
      </c>
      <c r="F1707" s="203" t="s">
        <v>9451</v>
      </c>
      <c r="G1707" s="203" t="s">
        <v>34074</v>
      </c>
      <c r="H1707" s="203" t="s">
        <v>34075</v>
      </c>
      <c r="I1707" s="203" t="s">
        <v>9482</v>
      </c>
      <c r="J1707" s="203" t="s">
        <v>15036</v>
      </c>
      <c r="K1707" s="84">
        <v>46253</v>
      </c>
      <c r="L1707" s="84"/>
      <c r="M1707" s="84">
        <v>46386</v>
      </c>
      <c r="N1707" s="203" t="s">
        <v>34076</v>
      </c>
      <c r="O1707" s="86">
        <v>19800000</v>
      </c>
      <c r="P1707" s="203" t="s">
        <v>34077</v>
      </c>
      <c r="Q1707" s="203" t="s">
        <v>15036</v>
      </c>
      <c r="R1707" s="84">
        <v>46253</v>
      </c>
      <c r="S1707" s="84">
        <v>46253</v>
      </c>
      <c r="T1707" s="84"/>
      <c r="U1707" s="84"/>
      <c r="V1707" s="84"/>
      <c r="W1707" s="203" t="s">
        <v>9457</v>
      </c>
    </row>
    <row r="1708" spans="1:23" x14ac:dyDescent="0.3">
      <c r="A1708" s="203" t="s">
        <v>4207</v>
      </c>
      <c r="B1708" s="203" t="s">
        <v>1245</v>
      </c>
      <c r="C1708" s="203" t="s">
        <v>19343</v>
      </c>
      <c r="D1708" s="203" t="s">
        <v>19344</v>
      </c>
      <c r="E1708" s="203" t="s">
        <v>19345</v>
      </c>
      <c r="F1708" s="203" t="s">
        <v>9451</v>
      </c>
      <c r="G1708" s="203" t="s">
        <v>19345</v>
      </c>
      <c r="H1708" s="203" t="s">
        <v>19346</v>
      </c>
      <c r="I1708" s="203" t="s">
        <v>9462</v>
      </c>
      <c r="J1708" s="203" t="s">
        <v>19347</v>
      </c>
      <c r="K1708" s="84">
        <v>45400</v>
      </c>
      <c r="L1708" s="84">
        <v>45401</v>
      </c>
      <c r="M1708" s="84">
        <v>45582</v>
      </c>
      <c r="N1708" s="203" t="s">
        <v>11005</v>
      </c>
      <c r="O1708" s="86">
        <v>11890566</v>
      </c>
      <c r="P1708" s="203" t="s">
        <v>19348</v>
      </c>
      <c r="Q1708" s="203" t="s">
        <v>19349</v>
      </c>
      <c r="R1708" s="84">
        <v>45400</v>
      </c>
      <c r="S1708" s="84">
        <v>45400</v>
      </c>
      <c r="T1708" s="84"/>
      <c r="U1708" s="84"/>
      <c r="V1708" s="84"/>
      <c r="W1708" s="203" t="s">
        <v>9457</v>
      </c>
    </row>
    <row r="1709" spans="1:23" x14ac:dyDescent="0.3">
      <c r="A1709" s="203" t="s">
        <v>1724</v>
      </c>
      <c r="B1709" s="203" t="s">
        <v>1247</v>
      </c>
      <c r="C1709" s="203" t="s">
        <v>19350</v>
      </c>
      <c r="D1709" s="203" t="s">
        <v>19351</v>
      </c>
      <c r="E1709" s="203" t="s">
        <v>19352</v>
      </c>
      <c r="F1709" s="203" t="s">
        <v>9451</v>
      </c>
      <c r="G1709" s="203" t="s">
        <v>19352</v>
      </c>
      <c r="H1709" s="203" t="s">
        <v>19353</v>
      </c>
      <c r="I1709" s="203" t="s">
        <v>9453</v>
      </c>
      <c r="J1709" s="203" t="s">
        <v>19354</v>
      </c>
      <c r="K1709" s="84">
        <v>46050</v>
      </c>
      <c r="L1709" s="84">
        <v>46050</v>
      </c>
      <c r="M1709" s="84">
        <v>46200</v>
      </c>
      <c r="N1709" s="203" t="s">
        <v>16308</v>
      </c>
      <c r="O1709" s="86">
        <v>10769380</v>
      </c>
      <c r="P1709" s="203" t="s">
        <v>19355</v>
      </c>
      <c r="Q1709" s="203" t="s">
        <v>19354</v>
      </c>
      <c r="R1709" s="84">
        <v>46049</v>
      </c>
      <c r="S1709" s="84">
        <v>46049</v>
      </c>
      <c r="T1709" s="84"/>
      <c r="U1709" s="84"/>
      <c r="V1709" s="84"/>
      <c r="W1709" s="203" t="s">
        <v>9457</v>
      </c>
    </row>
    <row r="1710" spans="1:23" x14ac:dyDescent="0.3">
      <c r="A1710" s="203" t="s">
        <v>1572</v>
      </c>
      <c r="B1710" s="203" t="s">
        <v>1246</v>
      </c>
      <c r="C1710" s="203" t="s">
        <v>19356</v>
      </c>
      <c r="D1710" s="203" t="s">
        <v>19357</v>
      </c>
      <c r="E1710" s="203" t="s">
        <v>19358</v>
      </c>
      <c r="F1710" s="203" t="s">
        <v>9451</v>
      </c>
      <c r="G1710" s="203" t="s">
        <v>19358</v>
      </c>
      <c r="H1710" s="203" t="s">
        <v>19359</v>
      </c>
      <c r="I1710" s="203" t="s">
        <v>9453</v>
      </c>
      <c r="J1710" s="203" t="s">
        <v>19360</v>
      </c>
      <c r="K1710" s="84">
        <v>45954</v>
      </c>
      <c r="L1710" s="84">
        <v>45957</v>
      </c>
      <c r="M1710" s="84">
        <v>46014</v>
      </c>
      <c r="N1710" s="203" t="s">
        <v>19361</v>
      </c>
      <c r="O1710" s="86">
        <v>8000000</v>
      </c>
      <c r="P1710" s="203" t="s">
        <v>19362</v>
      </c>
      <c r="Q1710" s="203" t="s">
        <v>19360</v>
      </c>
      <c r="R1710" s="84">
        <v>45954</v>
      </c>
      <c r="S1710" s="84">
        <v>45954</v>
      </c>
      <c r="T1710" s="84"/>
      <c r="U1710" s="84"/>
      <c r="V1710" s="84"/>
      <c r="W1710" s="203" t="s">
        <v>9457</v>
      </c>
    </row>
    <row r="1711" spans="1:23" x14ac:dyDescent="0.3">
      <c r="A1711" s="203" t="s">
        <v>1572</v>
      </c>
      <c r="B1711" s="203" t="s">
        <v>1246</v>
      </c>
      <c r="C1711" s="203" t="s">
        <v>19363</v>
      </c>
      <c r="D1711" s="203" t="s">
        <v>19364</v>
      </c>
      <c r="E1711" s="203" t="s">
        <v>19365</v>
      </c>
      <c r="F1711" s="203" t="s">
        <v>9451</v>
      </c>
      <c r="G1711" s="203" t="s">
        <v>19365</v>
      </c>
      <c r="H1711" s="203" t="s">
        <v>19366</v>
      </c>
      <c r="I1711" s="203" t="s">
        <v>9462</v>
      </c>
      <c r="J1711" s="203" t="s">
        <v>19367</v>
      </c>
      <c r="K1711" s="84">
        <v>45925</v>
      </c>
      <c r="L1711" s="84">
        <v>45926</v>
      </c>
      <c r="M1711" s="84">
        <v>46016</v>
      </c>
      <c r="N1711" s="203" t="s">
        <v>16685</v>
      </c>
      <c r="O1711" s="86">
        <v>8559495</v>
      </c>
      <c r="P1711" s="203" t="s">
        <v>19368</v>
      </c>
      <c r="Q1711" s="203" t="s">
        <v>19367</v>
      </c>
      <c r="R1711" s="84">
        <v>45925</v>
      </c>
      <c r="S1711" s="84">
        <v>45925</v>
      </c>
      <c r="T1711" s="84"/>
      <c r="U1711" s="84"/>
      <c r="V1711" s="84"/>
      <c r="W1711" s="203" t="s">
        <v>9457</v>
      </c>
    </row>
    <row r="1712" spans="1:23" x14ac:dyDescent="0.3">
      <c r="A1712" s="203" t="s">
        <v>2935</v>
      </c>
      <c r="B1712" s="203" t="s">
        <v>1245</v>
      </c>
      <c r="C1712" s="203" t="s">
        <v>19369</v>
      </c>
      <c r="D1712" s="203" t="s">
        <v>19370</v>
      </c>
      <c r="E1712" s="203" t="s">
        <v>19371</v>
      </c>
      <c r="F1712" s="203" t="s">
        <v>9451</v>
      </c>
      <c r="G1712" s="203" t="s">
        <v>19371</v>
      </c>
      <c r="H1712" s="203" t="s">
        <v>19372</v>
      </c>
      <c r="I1712" s="203" t="s">
        <v>9462</v>
      </c>
      <c r="J1712" s="203" t="s">
        <v>9617</v>
      </c>
      <c r="K1712" s="84">
        <v>45441</v>
      </c>
      <c r="L1712" s="84">
        <v>45442</v>
      </c>
      <c r="M1712" s="84">
        <v>45625</v>
      </c>
      <c r="N1712" s="203" t="s">
        <v>14568</v>
      </c>
      <c r="O1712" s="86">
        <v>12622590</v>
      </c>
      <c r="P1712" s="203" t="s">
        <v>19373</v>
      </c>
      <c r="Q1712" s="203" t="s">
        <v>11147</v>
      </c>
      <c r="R1712" s="84">
        <v>45440</v>
      </c>
      <c r="S1712" s="84">
        <v>45440</v>
      </c>
      <c r="T1712" s="84"/>
      <c r="U1712" s="84"/>
      <c r="V1712" s="84"/>
      <c r="W1712" s="203" t="s">
        <v>9457</v>
      </c>
    </row>
    <row r="1713" spans="1:23" x14ac:dyDescent="0.3">
      <c r="A1713" s="203" t="s">
        <v>1605</v>
      </c>
      <c r="B1713" s="203" t="s">
        <v>1247</v>
      </c>
      <c r="C1713" s="203" t="s">
        <v>19374</v>
      </c>
      <c r="D1713" s="203" t="s">
        <v>19375</v>
      </c>
      <c r="E1713" s="203" t="s">
        <v>19376</v>
      </c>
      <c r="F1713" s="203" t="s">
        <v>9451</v>
      </c>
      <c r="G1713" s="203" t="s">
        <v>19376</v>
      </c>
      <c r="H1713" s="203" t="s">
        <v>19377</v>
      </c>
      <c r="I1713" s="203" t="s">
        <v>9453</v>
      </c>
      <c r="J1713" s="203" t="s">
        <v>17506</v>
      </c>
      <c r="K1713" s="84">
        <v>46050</v>
      </c>
      <c r="L1713" s="84">
        <v>46050</v>
      </c>
      <c r="M1713" s="84">
        <v>46230</v>
      </c>
      <c r="N1713" s="203" t="s">
        <v>19378</v>
      </c>
      <c r="O1713" s="86">
        <v>17064468</v>
      </c>
      <c r="P1713" s="203" t="s">
        <v>19379</v>
      </c>
      <c r="Q1713" s="203" t="s">
        <v>17506</v>
      </c>
      <c r="R1713" s="84">
        <v>46050</v>
      </c>
      <c r="S1713" s="84">
        <v>46050</v>
      </c>
      <c r="T1713" s="84"/>
      <c r="U1713" s="84"/>
      <c r="V1713" s="84"/>
      <c r="W1713" s="203" t="s">
        <v>9457</v>
      </c>
    </row>
    <row r="1714" spans="1:23" x14ac:dyDescent="0.3">
      <c r="A1714" s="203" t="s">
        <v>1605</v>
      </c>
      <c r="B1714" s="203" t="s">
        <v>1247</v>
      </c>
      <c r="C1714" s="203" t="s">
        <v>19374</v>
      </c>
      <c r="D1714" s="203" t="s">
        <v>19380</v>
      </c>
      <c r="E1714" s="203" t="s">
        <v>19376</v>
      </c>
      <c r="F1714" s="203" t="s">
        <v>9451</v>
      </c>
      <c r="G1714" s="203" t="s">
        <v>19376</v>
      </c>
      <c r="H1714" s="203" t="s">
        <v>19380</v>
      </c>
      <c r="I1714" s="203" t="s">
        <v>9469</v>
      </c>
      <c r="J1714" s="203" t="s">
        <v>9470</v>
      </c>
      <c r="K1714" s="84"/>
      <c r="L1714" s="84"/>
      <c r="M1714" s="84">
        <v>46231</v>
      </c>
      <c r="N1714" s="203" t="s">
        <v>9471</v>
      </c>
      <c r="O1714" s="86">
        <v>0</v>
      </c>
      <c r="P1714" s="203" t="s">
        <v>19379</v>
      </c>
      <c r="Q1714" s="203" t="s">
        <v>9473</v>
      </c>
      <c r="R1714" s="84">
        <v>46050</v>
      </c>
      <c r="S1714" s="84">
        <v>46050</v>
      </c>
      <c r="T1714" s="84"/>
      <c r="U1714" s="84"/>
      <c r="V1714" s="84"/>
      <c r="W1714" s="203" t="s">
        <v>9457</v>
      </c>
    </row>
    <row r="1715" spans="1:23" x14ac:dyDescent="0.3">
      <c r="A1715" s="203" t="s">
        <v>1467</v>
      </c>
      <c r="B1715" s="203" t="s">
        <v>1247</v>
      </c>
      <c r="C1715" s="203" t="s">
        <v>19381</v>
      </c>
      <c r="D1715" s="203" t="s">
        <v>19382</v>
      </c>
      <c r="E1715" s="203" t="s">
        <v>19383</v>
      </c>
      <c r="F1715" s="203" t="s">
        <v>9451</v>
      </c>
      <c r="G1715" s="203" t="s">
        <v>19383</v>
      </c>
      <c r="H1715" s="203" t="s">
        <v>19384</v>
      </c>
      <c r="I1715" s="203" t="s">
        <v>9504</v>
      </c>
      <c r="J1715" s="203" t="s">
        <v>16844</v>
      </c>
      <c r="K1715" s="84">
        <v>46040</v>
      </c>
      <c r="L1715" s="84">
        <v>46041</v>
      </c>
      <c r="M1715" s="84">
        <v>46221</v>
      </c>
      <c r="N1715" s="203" t="s">
        <v>19385</v>
      </c>
      <c r="O1715" s="86">
        <v>25760100</v>
      </c>
      <c r="P1715" s="203" t="s">
        <v>19386</v>
      </c>
      <c r="Q1715" s="203" t="s">
        <v>16844</v>
      </c>
      <c r="R1715" s="84">
        <v>46040</v>
      </c>
      <c r="S1715" s="84">
        <v>46040</v>
      </c>
      <c r="T1715" s="84"/>
      <c r="U1715" s="84"/>
      <c r="V1715" s="84"/>
      <c r="W1715" s="203" t="s">
        <v>9457</v>
      </c>
    </row>
    <row r="1716" spans="1:23" x14ac:dyDescent="0.3">
      <c r="A1716" s="203" t="s">
        <v>1605</v>
      </c>
      <c r="B1716" s="203" t="s">
        <v>1247</v>
      </c>
      <c r="C1716" s="203" t="s">
        <v>19387</v>
      </c>
      <c r="D1716" s="203" t="s">
        <v>19388</v>
      </c>
      <c r="E1716" s="203" t="s">
        <v>19389</v>
      </c>
      <c r="F1716" s="203" t="s">
        <v>9451</v>
      </c>
      <c r="G1716" s="203" t="s">
        <v>19389</v>
      </c>
      <c r="H1716" s="203" t="s">
        <v>19390</v>
      </c>
      <c r="I1716" s="203" t="s">
        <v>9453</v>
      </c>
      <c r="J1716" s="203" t="s">
        <v>11124</v>
      </c>
      <c r="K1716" s="84">
        <v>46238</v>
      </c>
      <c r="L1716" s="84">
        <v>46239</v>
      </c>
      <c r="M1716" s="84">
        <v>46385</v>
      </c>
      <c r="N1716" s="203" t="s">
        <v>14279</v>
      </c>
      <c r="O1716" s="86">
        <v>13746377</v>
      </c>
      <c r="P1716" s="203" t="s">
        <v>19391</v>
      </c>
      <c r="Q1716" s="203" t="s">
        <v>11124</v>
      </c>
      <c r="R1716" s="84">
        <v>46235</v>
      </c>
      <c r="S1716" s="84">
        <v>46235</v>
      </c>
      <c r="T1716" s="84"/>
      <c r="U1716" s="84"/>
      <c r="V1716" s="84"/>
      <c r="W1716" s="203" t="s">
        <v>9457</v>
      </c>
    </row>
    <row r="1717" spans="1:23" x14ac:dyDescent="0.3">
      <c r="A1717" s="203" t="s">
        <v>1572</v>
      </c>
      <c r="B1717" s="203" t="s">
        <v>1246</v>
      </c>
      <c r="C1717" s="203" t="s">
        <v>19392</v>
      </c>
      <c r="D1717" s="203" t="s">
        <v>19393</v>
      </c>
      <c r="E1717" s="203" t="s">
        <v>19394</v>
      </c>
      <c r="F1717" s="203" t="s">
        <v>9451</v>
      </c>
      <c r="G1717" s="203" t="s">
        <v>19394</v>
      </c>
      <c r="H1717" s="203" t="s">
        <v>19395</v>
      </c>
      <c r="I1717" s="203" t="s">
        <v>9453</v>
      </c>
      <c r="J1717" s="203" t="s">
        <v>19396</v>
      </c>
      <c r="K1717" s="84">
        <v>45924</v>
      </c>
      <c r="L1717" s="84">
        <v>45926</v>
      </c>
      <c r="M1717" s="84">
        <v>46016</v>
      </c>
      <c r="N1717" s="203" t="s">
        <v>19397</v>
      </c>
      <c r="O1717" s="86">
        <v>12000000</v>
      </c>
      <c r="P1717" s="203" t="s">
        <v>19398</v>
      </c>
      <c r="Q1717" s="203" t="s">
        <v>19396</v>
      </c>
      <c r="R1717" s="84">
        <v>45924</v>
      </c>
      <c r="S1717" s="84">
        <v>45924</v>
      </c>
      <c r="T1717" s="84"/>
      <c r="U1717" s="84"/>
      <c r="V1717" s="84"/>
      <c r="W1717" s="203" t="s">
        <v>9457</v>
      </c>
    </row>
    <row r="1718" spans="1:23" x14ac:dyDescent="0.3">
      <c r="A1718" s="203" t="s">
        <v>1681</v>
      </c>
      <c r="B1718" s="203" t="s">
        <v>1247</v>
      </c>
      <c r="C1718" s="203" t="s">
        <v>19399</v>
      </c>
      <c r="D1718" s="203" t="s">
        <v>19400</v>
      </c>
      <c r="E1718" s="203" t="s">
        <v>19401</v>
      </c>
      <c r="F1718" s="203" t="s">
        <v>9451</v>
      </c>
      <c r="G1718" s="203" t="s">
        <v>19401</v>
      </c>
      <c r="H1718" s="203" t="s">
        <v>19402</v>
      </c>
      <c r="I1718" s="203" t="s">
        <v>9504</v>
      </c>
      <c r="J1718" s="203" t="s">
        <v>19403</v>
      </c>
      <c r="K1718" s="84">
        <v>46052</v>
      </c>
      <c r="L1718" s="84">
        <v>46056</v>
      </c>
      <c r="M1718" s="84">
        <v>46236</v>
      </c>
      <c r="N1718" s="203" t="s">
        <v>19404</v>
      </c>
      <c r="O1718" s="86">
        <v>356000000</v>
      </c>
      <c r="P1718" s="203" t="s">
        <v>19405</v>
      </c>
      <c r="Q1718" s="203" t="s">
        <v>19403</v>
      </c>
      <c r="R1718" s="84">
        <v>46052</v>
      </c>
      <c r="S1718" s="84">
        <v>46052</v>
      </c>
      <c r="T1718" s="84"/>
      <c r="U1718" s="84"/>
      <c r="V1718" s="84"/>
      <c r="W1718" s="203" t="s">
        <v>9457</v>
      </c>
    </row>
    <row r="1719" spans="1:23" x14ac:dyDescent="0.3">
      <c r="A1719" s="203" t="s">
        <v>1754</v>
      </c>
      <c r="B1719" s="203" t="s">
        <v>1247</v>
      </c>
      <c r="C1719" s="203" t="s">
        <v>34078</v>
      </c>
      <c r="D1719" s="203" t="s">
        <v>34079</v>
      </c>
      <c r="E1719" s="203" t="s">
        <v>34080</v>
      </c>
      <c r="F1719" s="203" t="s">
        <v>9451</v>
      </c>
      <c r="G1719" s="203" t="s">
        <v>34080</v>
      </c>
      <c r="H1719" s="203" t="s">
        <v>34081</v>
      </c>
      <c r="I1719" s="203" t="s">
        <v>9482</v>
      </c>
      <c r="J1719" s="203" t="s">
        <v>34082</v>
      </c>
      <c r="K1719" s="84">
        <v>46253</v>
      </c>
      <c r="L1719" s="84"/>
      <c r="M1719" s="84">
        <v>46386</v>
      </c>
      <c r="N1719" s="203" t="s">
        <v>34083</v>
      </c>
      <c r="O1719" s="86">
        <v>18480000</v>
      </c>
      <c r="P1719" s="203" t="s">
        <v>34084</v>
      </c>
      <c r="Q1719" s="203" t="s">
        <v>34082</v>
      </c>
      <c r="R1719" s="84">
        <v>46253</v>
      </c>
      <c r="S1719" s="84">
        <v>46253</v>
      </c>
      <c r="T1719" s="84"/>
      <c r="U1719" s="84"/>
      <c r="V1719" s="84"/>
      <c r="W1719" s="203" t="s">
        <v>9457</v>
      </c>
    </row>
    <row r="1720" spans="1:23" x14ac:dyDescent="0.3">
      <c r="A1720" s="203" t="s">
        <v>1476</v>
      </c>
      <c r="B1720" s="203" t="s">
        <v>1246</v>
      </c>
      <c r="C1720" s="203" t="s">
        <v>19406</v>
      </c>
      <c r="D1720" s="203" t="s">
        <v>19407</v>
      </c>
      <c r="E1720" s="203" t="s">
        <v>19408</v>
      </c>
      <c r="F1720" s="203" t="s">
        <v>9451</v>
      </c>
      <c r="G1720" s="203" t="s">
        <v>19408</v>
      </c>
      <c r="H1720" s="203" t="s">
        <v>19409</v>
      </c>
      <c r="I1720" s="203" t="s">
        <v>9462</v>
      </c>
      <c r="J1720" s="203" t="s">
        <v>19410</v>
      </c>
      <c r="K1720" s="84">
        <v>45937</v>
      </c>
      <c r="L1720" s="84">
        <v>45937</v>
      </c>
      <c r="M1720" s="84">
        <v>46022</v>
      </c>
      <c r="N1720" s="203" t="s">
        <v>19411</v>
      </c>
      <c r="O1720" s="86">
        <v>6953751</v>
      </c>
      <c r="P1720" s="203" t="s">
        <v>19412</v>
      </c>
      <c r="Q1720" s="203" t="s">
        <v>19410</v>
      </c>
      <c r="R1720" s="84">
        <v>45937</v>
      </c>
      <c r="S1720" s="84">
        <v>45937</v>
      </c>
      <c r="T1720" s="84"/>
      <c r="U1720" s="84"/>
      <c r="V1720" s="84"/>
      <c r="W1720" s="203" t="s">
        <v>9457</v>
      </c>
    </row>
    <row r="1721" spans="1:23" x14ac:dyDescent="0.3">
      <c r="A1721" s="203" t="s">
        <v>5454</v>
      </c>
      <c r="B1721" s="203" t="s">
        <v>1245</v>
      </c>
      <c r="C1721" s="203" t="s">
        <v>19413</v>
      </c>
      <c r="D1721" s="203" t="s">
        <v>19414</v>
      </c>
      <c r="E1721" s="203" t="s">
        <v>19415</v>
      </c>
      <c r="F1721" s="203" t="s">
        <v>9451</v>
      </c>
      <c r="G1721" s="203" t="s">
        <v>19415</v>
      </c>
      <c r="H1721" s="203" t="s">
        <v>19416</v>
      </c>
      <c r="I1721" s="203" t="s">
        <v>9453</v>
      </c>
      <c r="J1721" s="203" t="s">
        <v>19417</v>
      </c>
      <c r="K1721" s="84">
        <v>45527</v>
      </c>
      <c r="L1721" s="84">
        <v>45530</v>
      </c>
      <c r="M1721" s="84">
        <v>45621</v>
      </c>
      <c r="N1721" s="203" t="s">
        <v>18438</v>
      </c>
      <c r="O1721" s="86">
        <v>10500000</v>
      </c>
      <c r="P1721" s="203" t="s">
        <v>19418</v>
      </c>
      <c r="Q1721" s="203" t="s">
        <v>19417</v>
      </c>
      <c r="R1721" s="84">
        <v>45526</v>
      </c>
      <c r="S1721" s="84">
        <v>45526</v>
      </c>
      <c r="T1721" s="84"/>
      <c r="U1721" s="84"/>
      <c r="V1721" s="84"/>
      <c r="W1721" s="203" t="s">
        <v>9457</v>
      </c>
    </row>
    <row r="1722" spans="1:23" x14ac:dyDescent="0.3">
      <c r="A1722" s="203" t="s">
        <v>4908</v>
      </c>
      <c r="B1722" s="203" t="s">
        <v>3320</v>
      </c>
      <c r="C1722" s="203" t="s">
        <v>19419</v>
      </c>
      <c r="D1722" s="203" t="s">
        <v>19420</v>
      </c>
      <c r="E1722" s="203" t="s">
        <v>19421</v>
      </c>
      <c r="F1722" s="203" t="s">
        <v>9451</v>
      </c>
      <c r="G1722" s="203" t="s">
        <v>19421</v>
      </c>
      <c r="H1722" s="203" t="s">
        <v>19422</v>
      </c>
      <c r="I1722" s="203" t="s">
        <v>9504</v>
      </c>
      <c r="J1722" s="203" t="s">
        <v>14331</v>
      </c>
      <c r="K1722" s="84">
        <v>45016</v>
      </c>
      <c r="L1722" s="84">
        <v>45021</v>
      </c>
      <c r="M1722" s="84">
        <v>45586</v>
      </c>
      <c r="N1722" s="203" t="s">
        <v>19423</v>
      </c>
      <c r="O1722" s="86">
        <v>6100964799</v>
      </c>
      <c r="P1722" s="203" t="s">
        <v>19424</v>
      </c>
      <c r="Q1722" s="203" t="s">
        <v>14331</v>
      </c>
      <c r="R1722" s="84">
        <v>44965</v>
      </c>
      <c r="S1722" s="84">
        <v>44965</v>
      </c>
      <c r="T1722" s="84">
        <v>44987</v>
      </c>
      <c r="U1722" s="84">
        <v>44987</v>
      </c>
      <c r="V1722" s="84">
        <v>44987</v>
      </c>
      <c r="W1722" s="203" t="s">
        <v>9457</v>
      </c>
    </row>
    <row r="1723" spans="1:23" x14ac:dyDescent="0.3">
      <c r="A1723" s="203" t="s">
        <v>1665</v>
      </c>
      <c r="B1723" s="203" t="s">
        <v>1247</v>
      </c>
      <c r="C1723" s="203" t="s">
        <v>19425</v>
      </c>
      <c r="D1723" s="203" t="s">
        <v>19426</v>
      </c>
      <c r="E1723" s="203" t="s">
        <v>19427</v>
      </c>
      <c r="F1723" s="203" t="s">
        <v>9451</v>
      </c>
      <c r="G1723" s="203" t="s">
        <v>19427</v>
      </c>
      <c r="H1723" s="203" t="s">
        <v>19426</v>
      </c>
      <c r="I1723" s="203" t="s">
        <v>9739</v>
      </c>
      <c r="J1723" s="203" t="s">
        <v>9470</v>
      </c>
      <c r="K1723" s="84"/>
      <c r="L1723" s="84"/>
      <c r="M1723" s="84">
        <v>46136</v>
      </c>
      <c r="N1723" s="203" t="s">
        <v>9471</v>
      </c>
      <c r="O1723" s="86">
        <v>0</v>
      </c>
      <c r="P1723" s="203" t="s">
        <v>19428</v>
      </c>
      <c r="Q1723" s="203" t="s">
        <v>9473</v>
      </c>
      <c r="R1723" s="84">
        <v>46048</v>
      </c>
      <c r="S1723" s="84">
        <v>46048</v>
      </c>
      <c r="T1723" s="84"/>
      <c r="U1723" s="84"/>
      <c r="V1723" s="84"/>
      <c r="W1723" s="203" t="s">
        <v>9457</v>
      </c>
    </row>
    <row r="1724" spans="1:23" x14ac:dyDescent="0.3">
      <c r="A1724" s="203" t="s">
        <v>1665</v>
      </c>
      <c r="B1724" s="203" t="s">
        <v>1247</v>
      </c>
      <c r="C1724" s="203" t="s">
        <v>19425</v>
      </c>
      <c r="D1724" s="203" t="s">
        <v>19429</v>
      </c>
      <c r="E1724" s="203" t="s">
        <v>19427</v>
      </c>
      <c r="F1724" s="203" t="s">
        <v>9451</v>
      </c>
      <c r="G1724" s="203" t="s">
        <v>19427</v>
      </c>
      <c r="H1724" s="203" t="s">
        <v>19430</v>
      </c>
      <c r="I1724" s="203" t="s">
        <v>9453</v>
      </c>
      <c r="J1724" s="203" t="s">
        <v>19431</v>
      </c>
      <c r="K1724" s="84">
        <v>46048</v>
      </c>
      <c r="L1724" s="84">
        <v>46051</v>
      </c>
      <c r="M1724" s="84">
        <v>46140</v>
      </c>
      <c r="N1724" s="203" t="s">
        <v>19432</v>
      </c>
      <c r="O1724" s="86">
        <v>9900000</v>
      </c>
      <c r="P1724" s="203" t="s">
        <v>19428</v>
      </c>
      <c r="Q1724" s="203" t="s">
        <v>19431</v>
      </c>
      <c r="R1724" s="84">
        <v>46048</v>
      </c>
      <c r="S1724" s="84">
        <v>46048</v>
      </c>
      <c r="T1724" s="84"/>
      <c r="U1724" s="84"/>
      <c r="V1724" s="84"/>
      <c r="W1724" s="203" t="s">
        <v>9457</v>
      </c>
    </row>
    <row r="1725" spans="1:23" x14ac:dyDescent="0.3">
      <c r="A1725" s="203" t="s">
        <v>2940</v>
      </c>
      <c r="B1725" s="203" t="s">
        <v>1245</v>
      </c>
      <c r="C1725" s="203" t="s">
        <v>19433</v>
      </c>
      <c r="D1725" s="203" t="s">
        <v>19434</v>
      </c>
      <c r="E1725" s="203" t="s">
        <v>19435</v>
      </c>
      <c r="F1725" s="203" t="s">
        <v>9451</v>
      </c>
      <c r="G1725" s="203" t="s">
        <v>19435</v>
      </c>
      <c r="H1725" s="203" t="s">
        <v>19436</v>
      </c>
      <c r="I1725" s="203" t="s">
        <v>9462</v>
      </c>
      <c r="J1725" s="203" t="s">
        <v>19437</v>
      </c>
      <c r="K1725" s="84">
        <v>45597</v>
      </c>
      <c r="L1725" s="84">
        <v>45600</v>
      </c>
      <c r="M1725" s="84">
        <v>45657</v>
      </c>
      <c r="N1725" s="203" t="s">
        <v>17966</v>
      </c>
      <c r="O1725" s="86">
        <v>6182726</v>
      </c>
      <c r="P1725" s="203" t="s">
        <v>19438</v>
      </c>
      <c r="Q1725" s="203" t="s">
        <v>19437</v>
      </c>
      <c r="R1725" s="84">
        <v>45597</v>
      </c>
      <c r="S1725" s="84">
        <v>45597</v>
      </c>
      <c r="T1725" s="84"/>
      <c r="U1725" s="84"/>
      <c r="V1725" s="84"/>
      <c r="W1725" s="203" t="s">
        <v>9457</v>
      </c>
    </row>
    <row r="1726" spans="1:23" x14ac:dyDescent="0.3">
      <c r="A1726" s="203" t="s">
        <v>5454</v>
      </c>
      <c r="B1726" s="203" t="s">
        <v>1245</v>
      </c>
      <c r="C1726" s="203" t="s">
        <v>19439</v>
      </c>
      <c r="D1726" s="203" t="s">
        <v>19440</v>
      </c>
      <c r="E1726" s="203" t="s">
        <v>19441</v>
      </c>
      <c r="F1726" s="203" t="s">
        <v>9451</v>
      </c>
      <c r="G1726" s="203" t="s">
        <v>19441</v>
      </c>
      <c r="H1726" s="203" t="s">
        <v>19442</v>
      </c>
      <c r="I1726" s="203" t="s">
        <v>9453</v>
      </c>
      <c r="J1726" s="203" t="s">
        <v>19443</v>
      </c>
      <c r="K1726" s="84">
        <v>45553</v>
      </c>
      <c r="L1726" s="84">
        <v>45553</v>
      </c>
      <c r="M1726" s="84">
        <v>45643</v>
      </c>
      <c r="N1726" s="203" t="s">
        <v>19444</v>
      </c>
      <c r="O1726" s="86">
        <v>10500000</v>
      </c>
      <c r="P1726" s="203" t="s">
        <v>19445</v>
      </c>
      <c r="Q1726" s="203" t="s">
        <v>19443</v>
      </c>
      <c r="R1726" s="84">
        <v>45553</v>
      </c>
      <c r="S1726" s="84">
        <v>45553</v>
      </c>
      <c r="T1726" s="84"/>
      <c r="U1726" s="84"/>
      <c r="V1726" s="84"/>
      <c r="W1726" s="203" t="s">
        <v>9457</v>
      </c>
    </row>
    <row r="1727" spans="1:23" x14ac:dyDescent="0.3">
      <c r="A1727" s="203" t="s">
        <v>1572</v>
      </c>
      <c r="B1727" s="203" t="s">
        <v>1246</v>
      </c>
      <c r="C1727" s="203" t="s">
        <v>19446</v>
      </c>
      <c r="D1727" s="203" t="s">
        <v>19447</v>
      </c>
      <c r="E1727" s="203" t="s">
        <v>19448</v>
      </c>
      <c r="F1727" s="203" t="s">
        <v>9451</v>
      </c>
      <c r="G1727" s="203" t="s">
        <v>19448</v>
      </c>
      <c r="H1727" s="203" t="s">
        <v>19449</v>
      </c>
      <c r="I1727" s="203" t="s">
        <v>9453</v>
      </c>
      <c r="J1727" s="203" t="s">
        <v>19450</v>
      </c>
      <c r="K1727" s="84">
        <v>45922</v>
      </c>
      <c r="L1727" s="84">
        <v>45922</v>
      </c>
      <c r="M1727" s="84">
        <v>46012</v>
      </c>
      <c r="N1727" s="203" t="s">
        <v>19451</v>
      </c>
      <c r="O1727" s="86">
        <v>10500000</v>
      </c>
      <c r="P1727" s="203" t="s">
        <v>19452</v>
      </c>
      <c r="Q1727" s="203" t="s">
        <v>19450</v>
      </c>
      <c r="R1727" s="84">
        <v>45919</v>
      </c>
      <c r="S1727" s="84">
        <v>45919</v>
      </c>
      <c r="T1727" s="84"/>
      <c r="U1727" s="84"/>
      <c r="V1727" s="84"/>
      <c r="W1727" s="203" t="s">
        <v>9457</v>
      </c>
    </row>
    <row r="1728" spans="1:23" x14ac:dyDescent="0.3">
      <c r="A1728" s="203" t="s">
        <v>1665</v>
      </c>
      <c r="B1728" s="203" t="s">
        <v>1247</v>
      </c>
      <c r="C1728" s="203" t="s">
        <v>19453</v>
      </c>
      <c r="D1728" s="203" t="s">
        <v>19454</v>
      </c>
      <c r="E1728" s="203" t="s">
        <v>19455</v>
      </c>
      <c r="F1728" s="203" t="s">
        <v>9451</v>
      </c>
      <c r="G1728" s="203" t="s">
        <v>19455</v>
      </c>
      <c r="H1728" s="203" t="s">
        <v>19456</v>
      </c>
      <c r="I1728" s="203" t="s">
        <v>9504</v>
      </c>
      <c r="J1728" s="203" t="s">
        <v>19457</v>
      </c>
      <c r="K1728" s="84">
        <v>46048</v>
      </c>
      <c r="L1728" s="84">
        <v>46050</v>
      </c>
      <c r="M1728" s="84">
        <v>46169</v>
      </c>
      <c r="N1728" s="203" t="s">
        <v>10158</v>
      </c>
      <c r="O1728" s="86">
        <v>14000000</v>
      </c>
      <c r="P1728" s="203" t="s">
        <v>19458</v>
      </c>
      <c r="Q1728" s="203" t="s">
        <v>19457</v>
      </c>
      <c r="R1728" s="84">
        <v>46047</v>
      </c>
      <c r="S1728" s="84">
        <v>46047</v>
      </c>
      <c r="T1728" s="84"/>
      <c r="U1728" s="84"/>
      <c r="V1728" s="84"/>
      <c r="W1728" s="203" t="s">
        <v>9457</v>
      </c>
    </row>
    <row r="1729" spans="1:23" x14ac:dyDescent="0.3">
      <c r="A1729" s="203" t="s">
        <v>1605</v>
      </c>
      <c r="B1729" s="203" t="s">
        <v>1247</v>
      </c>
      <c r="C1729" s="203" t="s">
        <v>19459</v>
      </c>
      <c r="D1729" s="203" t="s">
        <v>19460</v>
      </c>
      <c r="E1729" s="203" t="s">
        <v>19461</v>
      </c>
      <c r="F1729" s="203" t="s">
        <v>9451</v>
      </c>
      <c r="G1729" s="203" t="s">
        <v>19461</v>
      </c>
      <c r="H1729" s="203" t="s">
        <v>19462</v>
      </c>
      <c r="I1729" s="203" t="s">
        <v>9453</v>
      </c>
      <c r="J1729" s="203" t="s">
        <v>19463</v>
      </c>
      <c r="K1729" s="84">
        <v>46040</v>
      </c>
      <c r="L1729" s="84">
        <v>46041</v>
      </c>
      <c r="M1729" s="84">
        <v>46221</v>
      </c>
      <c r="N1729" s="203" t="s">
        <v>19464</v>
      </c>
      <c r="O1729" s="86">
        <v>25760100</v>
      </c>
      <c r="P1729" s="203" t="s">
        <v>19465</v>
      </c>
      <c r="Q1729" s="203" t="s">
        <v>19463</v>
      </c>
      <c r="R1729" s="84">
        <v>46040</v>
      </c>
      <c r="S1729" s="84">
        <v>46040</v>
      </c>
      <c r="T1729" s="84"/>
      <c r="U1729" s="84"/>
      <c r="V1729" s="84"/>
      <c r="W1729" s="203" t="s">
        <v>9457</v>
      </c>
    </row>
    <row r="1730" spans="1:23" x14ac:dyDescent="0.3">
      <c r="A1730" s="203" t="s">
        <v>1665</v>
      </c>
      <c r="B1730" s="203" t="s">
        <v>1247</v>
      </c>
      <c r="C1730" s="203" t="s">
        <v>19466</v>
      </c>
      <c r="D1730" s="203" t="s">
        <v>19467</v>
      </c>
      <c r="E1730" s="203" t="s">
        <v>19468</v>
      </c>
      <c r="F1730" s="203" t="s">
        <v>9451</v>
      </c>
      <c r="G1730" s="203" t="s">
        <v>19468</v>
      </c>
      <c r="H1730" s="203" t="s">
        <v>19469</v>
      </c>
      <c r="I1730" s="203" t="s">
        <v>9453</v>
      </c>
      <c r="J1730" s="203" t="s">
        <v>19470</v>
      </c>
      <c r="K1730" s="84">
        <v>46052</v>
      </c>
      <c r="L1730" s="84">
        <v>46052</v>
      </c>
      <c r="M1730" s="84">
        <v>46110</v>
      </c>
      <c r="N1730" s="203" t="s">
        <v>19471</v>
      </c>
      <c r="O1730" s="86">
        <v>4000000</v>
      </c>
      <c r="P1730" s="203" t="s">
        <v>19472</v>
      </c>
      <c r="Q1730" s="203" t="s">
        <v>19470</v>
      </c>
      <c r="R1730" s="84">
        <v>46052</v>
      </c>
      <c r="S1730" s="84">
        <v>46052</v>
      </c>
      <c r="T1730" s="84"/>
      <c r="U1730" s="84"/>
      <c r="V1730" s="84"/>
      <c r="W1730" s="203" t="s">
        <v>9457</v>
      </c>
    </row>
    <row r="1731" spans="1:23" x14ac:dyDescent="0.3">
      <c r="A1731" s="203" t="s">
        <v>1476</v>
      </c>
      <c r="B1731" s="203" t="s">
        <v>1246</v>
      </c>
      <c r="C1731" s="203" t="s">
        <v>19473</v>
      </c>
      <c r="D1731" s="203" t="s">
        <v>19474</v>
      </c>
      <c r="E1731" s="203" t="s">
        <v>19475</v>
      </c>
      <c r="F1731" s="203" t="s">
        <v>9451</v>
      </c>
      <c r="G1731" s="203" t="s">
        <v>19475</v>
      </c>
      <c r="H1731" s="203" t="s">
        <v>19476</v>
      </c>
      <c r="I1731" s="203" t="s">
        <v>9462</v>
      </c>
      <c r="J1731" s="203" t="s">
        <v>19477</v>
      </c>
      <c r="K1731" s="84">
        <v>45697</v>
      </c>
      <c r="L1731" s="84">
        <v>45698</v>
      </c>
      <c r="M1731" s="84">
        <v>45878</v>
      </c>
      <c r="N1731" s="203" t="s">
        <v>16552</v>
      </c>
      <c r="O1731" s="86">
        <v>23918382</v>
      </c>
      <c r="P1731" s="203" t="s">
        <v>19478</v>
      </c>
      <c r="Q1731" s="203" t="s">
        <v>19477</v>
      </c>
      <c r="R1731" s="84">
        <v>45697</v>
      </c>
      <c r="S1731" s="84">
        <v>45697</v>
      </c>
      <c r="T1731" s="84"/>
      <c r="U1731" s="84"/>
      <c r="V1731" s="84"/>
      <c r="W1731" s="203" t="s">
        <v>9457</v>
      </c>
    </row>
    <row r="1732" spans="1:23" x14ac:dyDescent="0.3">
      <c r="A1732" s="203" t="s">
        <v>1572</v>
      </c>
      <c r="B1732" s="203" t="s">
        <v>1246</v>
      </c>
      <c r="C1732" s="203" t="s">
        <v>19479</v>
      </c>
      <c r="D1732" s="203" t="s">
        <v>19480</v>
      </c>
      <c r="E1732" s="203" t="s">
        <v>19481</v>
      </c>
      <c r="F1732" s="203" t="s">
        <v>9451</v>
      </c>
      <c r="G1732" s="203" t="s">
        <v>19481</v>
      </c>
      <c r="H1732" s="203" t="s">
        <v>19482</v>
      </c>
      <c r="I1732" s="203" t="s">
        <v>9504</v>
      </c>
      <c r="J1732" s="203" t="s">
        <v>19483</v>
      </c>
      <c r="K1732" s="84">
        <v>45985</v>
      </c>
      <c r="L1732" s="84">
        <v>45986</v>
      </c>
      <c r="M1732" s="84">
        <v>46022</v>
      </c>
      <c r="N1732" s="203" t="s">
        <v>18921</v>
      </c>
      <c r="O1732" s="86">
        <v>5066666</v>
      </c>
      <c r="P1732" s="203" t="s">
        <v>19484</v>
      </c>
      <c r="Q1732" s="203" t="s">
        <v>19483</v>
      </c>
      <c r="R1732" s="84">
        <v>45985</v>
      </c>
      <c r="S1732" s="84">
        <v>45985</v>
      </c>
      <c r="T1732" s="84"/>
      <c r="U1732" s="84"/>
      <c r="V1732" s="84"/>
      <c r="W1732" s="203" t="s">
        <v>9457</v>
      </c>
    </row>
    <row r="1733" spans="1:23" x14ac:dyDescent="0.3">
      <c r="A1733" s="203" t="s">
        <v>5454</v>
      </c>
      <c r="B1733" s="203" t="s">
        <v>1245</v>
      </c>
      <c r="C1733" s="203" t="s">
        <v>19485</v>
      </c>
      <c r="D1733" s="203" t="s">
        <v>19486</v>
      </c>
      <c r="E1733" s="203" t="s">
        <v>19487</v>
      </c>
      <c r="F1733" s="203" t="s">
        <v>9451</v>
      </c>
      <c r="G1733" s="203" t="s">
        <v>19487</v>
      </c>
      <c r="H1733" s="203" t="s">
        <v>19488</v>
      </c>
      <c r="I1733" s="203" t="s">
        <v>9453</v>
      </c>
      <c r="J1733" s="203" t="s">
        <v>19489</v>
      </c>
      <c r="K1733" s="84">
        <v>45531</v>
      </c>
      <c r="L1733" s="84">
        <v>45532</v>
      </c>
      <c r="M1733" s="84">
        <v>45623</v>
      </c>
      <c r="N1733" s="203" t="s">
        <v>18893</v>
      </c>
      <c r="O1733" s="86">
        <v>7500000</v>
      </c>
      <c r="P1733" s="203" t="s">
        <v>19490</v>
      </c>
      <c r="Q1733" s="203" t="s">
        <v>19489</v>
      </c>
      <c r="R1733" s="84">
        <v>45531</v>
      </c>
      <c r="S1733" s="84">
        <v>45531</v>
      </c>
      <c r="T1733" s="84"/>
      <c r="U1733" s="84"/>
      <c r="V1733" s="84"/>
      <c r="W1733" s="203" t="s">
        <v>9457</v>
      </c>
    </row>
    <row r="1734" spans="1:23" x14ac:dyDescent="0.3">
      <c r="A1734" s="203" t="s">
        <v>1665</v>
      </c>
      <c r="B1734" s="203" t="s">
        <v>1247</v>
      </c>
      <c r="C1734" s="203" t="s">
        <v>19491</v>
      </c>
      <c r="D1734" s="203" t="s">
        <v>19492</v>
      </c>
      <c r="E1734" s="203" t="s">
        <v>19493</v>
      </c>
      <c r="F1734" s="203" t="s">
        <v>9451</v>
      </c>
      <c r="G1734" s="203" t="s">
        <v>19493</v>
      </c>
      <c r="H1734" s="203" t="s">
        <v>19494</v>
      </c>
      <c r="I1734" s="203" t="s">
        <v>9453</v>
      </c>
      <c r="J1734" s="203" t="s">
        <v>15994</v>
      </c>
      <c r="K1734" s="84">
        <v>46045</v>
      </c>
      <c r="L1734" s="84">
        <v>46045</v>
      </c>
      <c r="M1734" s="84">
        <v>46195</v>
      </c>
      <c r="N1734" s="203" t="s">
        <v>13161</v>
      </c>
      <c r="O1734" s="86">
        <v>17404520</v>
      </c>
      <c r="P1734" s="203" t="s">
        <v>19495</v>
      </c>
      <c r="Q1734" s="203" t="s">
        <v>15994</v>
      </c>
      <c r="R1734" s="84">
        <v>46045</v>
      </c>
      <c r="S1734" s="84">
        <v>46045</v>
      </c>
      <c r="T1734" s="84"/>
      <c r="U1734" s="84"/>
      <c r="V1734" s="84"/>
      <c r="W1734" s="203" t="s">
        <v>9457</v>
      </c>
    </row>
    <row r="1735" spans="1:23" x14ac:dyDescent="0.3">
      <c r="A1735" s="203" t="s">
        <v>2935</v>
      </c>
      <c r="B1735" s="203" t="s">
        <v>1245</v>
      </c>
      <c r="C1735" s="203" t="s">
        <v>19496</v>
      </c>
      <c r="D1735" s="203" t="s">
        <v>19497</v>
      </c>
      <c r="E1735" s="203" t="s">
        <v>19498</v>
      </c>
      <c r="F1735" s="203" t="s">
        <v>9451</v>
      </c>
      <c r="G1735" s="203" t="s">
        <v>19498</v>
      </c>
      <c r="H1735" s="203" t="s">
        <v>19499</v>
      </c>
      <c r="I1735" s="203" t="s">
        <v>9462</v>
      </c>
      <c r="J1735" s="203" t="s">
        <v>19094</v>
      </c>
      <c r="K1735" s="84">
        <v>45436</v>
      </c>
      <c r="L1735" s="84">
        <v>45448</v>
      </c>
      <c r="M1735" s="84">
        <v>45630</v>
      </c>
      <c r="N1735" s="203" t="s">
        <v>10336</v>
      </c>
      <c r="O1735" s="86">
        <v>19560876</v>
      </c>
      <c r="P1735" s="203" t="s">
        <v>19500</v>
      </c>
      <c r="Q1735" s="203" t="s">
        <v>19094</v>
      </c>
      <c r="R1735" s="84">
        <v>45432</v>
      </c>
      <c r="S1735" s="84">
        <v>45432</v>
      </c>
      <c r="T1735" s="84"/>
      <c r="U1735" s="84"/>
      <c r="V1735" s="84"/>
      <c r="W1735" s="203" t="s">
        <v>9457</v>
      </c>
    </row>
    <row r="1736" spans="1:23" x14ac:dyDescent="0.3">
      <c r="A1736" s="203" t="s">
        <v>1605</v>
      </c>
      <c r="B1736" s="203" t="s">
        <v>1247</v>
      </c>
      <c r="C1736" s="203" t="s">
        <v>19501</v>
      </c>
      <c r="D1736" s="203" t="s">
        <v>19502</v>
      </c>
      <c r="E1736" s="203" t="s">
        <v>19503</v>
      </c>
      <c r="F1736" s="203" t="s">
        <v>9451</v>
      </c>
      <c r="G1736" s="203" t="s">
        <v>19503</v>
      </c>
      <c r="H1736" s="203" t="s">
        <v>19504</v>
      </c>
      <c r="I1736" s="203" t="s">
        <v>9453</v>
      </c>
      <c r="J1736" s="203" t="s">
        <v>19505</v>
      </c>
      <c r="K1736" s="84">
        <v>46045</v>
      </c>
      <c r="L1736" s="84">
        <v>46045</v>
      </c>
      <c r="M1736" s="84">
        <v>46225</v>
      </c>
      <c r="N1736" s="203" t="s">
        <v>11512</v>
      </c>
      <c r="O1736" s="86">
        <v>25760100</v>
      </c>
      <c r="P1736" s="203" t="s">
        <v>19506</v>
      </c>
      <c r="Q1736" s="203" t="s">
        <v>19505</v>
      </c>
      <c r="R1736" s="84">
        <v>46044</v>
      </c>
      <c r="S1736" s="84">
        <v>46044</v>
      </c>
      <c r="T1736" s="84"/>
      <c r="U1736" s="84"/>
      <c r="V1736" s="84"/>
      <c r="W1736" s="203" t="s">
        <v>9457</v>
      </c>
    </row>
    <row r="1737" spans="1:23" x14ac:dyDescent="0.3">
      <c r="A1737" s="203" t="s">
        <v>1572</v>
      </c>
      <c r="B1737" s="203" t="s">
        <v>1246</v>
      </c>
      <c r="C1737" s="203" t="s">
        <v>19507</v>
      </c>
      <c r="D1737" s="203" t="s">
        <v>19508</v>
      </c>
      <c r="E1737" s="203" t="s">
        <v>19509</v>
      </c>
      <c r="F1737" s="203" t="s">
        <v>9451</v>
      </c>
      <c r="G1737" s="203" t="s">
        <v>19509</v>
      </c>
      <c r="H1737" s="203" t="s">
        <v>19510</v>
      </c>
      <c r="I1737" s="203" t="s">
        <v>9453</v>
      </c>
      <c r="J1737" s="203" t="s">
        <v>19511</v>
      </c>
      <c r="K1737" s="84">
        <v>45918</v>
      </c>
      <c r="L1737" s="84">
        <v>45919</v>
      </c>
      <c r="M1737" s="84">
        <v>46009</v>
      </c>
      <c r="N1737" s="203" t="s">
        <v>19512</v>
      </c>
      <c r="O1737" s="86">
        <v>15000000</v>
      </c>
      <c r="P1737" s="203" t="s">
        <v>19513</v>
      </c>
      <c r="Q1737" s="203" t="s">
        <v>19511</v>
      </c>
      <c r="R1737" s="84">
        <v>45917</v>
      </c>
      <c r="S1737" s="84">
        <v>45917</v>
      </c>
      <c r="T1737" s="84"/>
      <c r="U1737" s="84"/>
      <c r="V1737" s="84"/>
      <c r="W1737" s="203" t="s">
        <v>9457</v>
      </c>
    </row>
    <row r="1738" spans="1:23" x14ac:dyDescent="0.3">
      <c r="A1738" s="203" t="s">
        <v>5454</v>
      </c>
      <c r="B1738" s="203" t="s">
        <v>1245</v>
      </c>
      <c r="C1738" s="203" t="s">
        <v>19514</v>
      </c>
      <c r="D1738" s="203" t="s">
        <v>19515</v>
      </c>
      <c r="E1738" s="203" t="s">
        <v>19516</v>
      </c>
      <c r="F1738" s="203" t="s">
        <v>9451</v>
      </c>
      <c r="G1738" s="203" t="s">
        <v>19516</v>
      </c>
      <c r="H1738" s="203" t="s">
        <v>19517</v>
      </c>
      <c r="I1738" s="203" t="s">
        <v>9453</v>
      </c>
      <c r="J1738" s="203" t="s">
        <v>19518</v>
      </c>
      <c r="K1738" s="84">
        <v>45526</v>
      </c>
      <c r="L1738" s="84">
        <v>45527</v>
      </c>
      <c r="M1738" s="84">
        <v>45618</v>
      </c>
      <c r="N1738" s="203" t="s">
        <v>9604</v>
      </c>
      <c r="O1738" s="86">
        <v>15000000</v>
      </c>
      <c r="P1738" s="203" t="s">
        <v>19519</v>
      </c>
      <c r="Q1738" s="203" t="s">
        <v>19518</v>
      </c>
      <c r="R1738" s="84">
        <v>45525</v>
      </c>
      <c r="S1738" s="84">
        <v>45525</v>
      </c>
      <c r="T1738" s="84"/>
      <c r="U1738" s="84"/>
      <c r="V1738" s="84"/>
      <c r="W1738" s="203" t="s">
        <v>9457</v>
      </c>
    </row>
    <row r="1739" spans="1:23" x14ac:dyDescent="0.3">
      <c r="A1739" s="203" t="s">
        <v>1605</v>
      </c>
      <c r="B1739" s="203" t="s">
        <v>1247</v>
      </c>
      <c r="C1739" s="203" t="s">
        <v>19520</v>
      </c>
      <c r="D1739" s="203" t="s">
        <v>19521</v>
      </c>
      <c r="E1739" s="203" t="s">
        <v>19522</v>
      </c>
      <c r="F1739" s="203" t="s">
        <v>9451</v>
      </c>
      <c r="G1739" s="203" t="s">
        <v>19522</v>
      </c>
      <c r="H1739" s="203" t="s">
        <v>19523</v>
      </c>
      <c r="I1739" s="203" t="s">
        <v>9453</v>
      </c>
      <c r="J1739" s="203" t="s">
        <v>19524</v>
      </c>
      <c r="K1739" s="84">
        <v>46045</v>
      </c>
      <c r="L1739" s="84">
        <v>46045</v>
      </c>
      <c r="M1739" s="84">
        <v>46225</v>
      </c>
      <c r="N1739" s="203" t="s">
        <v>11567</v>
      </c>
      <c r="O1739" s="86">
        <v>25760100</v>
      </c>
      <c r="P1739" s="203" t="s">
        <v>19525</v>
      </c>
      <c r="Q1739" s="203" t="s">
        <v>19524</v>
      </c>
      <c r="R1739" s="84">
        <v>46044</v>
      </c>
      <c r="S1739" s="84">
        <v>46044</v>
      </c>
      <c r="T1739" s="84"/>
      <c r="U1739" s="84"/>
      <c r="V1739" s="84"/>
      <c r="W1739" s="203" t="s">
        <v>9457</v>
      </c>
    </row>
    <row r="1740" spans="1:23" x14ac:dyDescent="0.3">
      <c r="A1740" s="203" t="s">
        <v>4207</v>
      </c>
      <c r="B1740" s="203" t="s">
        <v>1245</v>
      </c>
      <c r="C1740" s="203" t="s">
        <v>19526</v>
      </c>
      <c r="D1740" s="203" t="s">
        <v>19527</v>
      </c>
      <c r="E1740" s="203" t="s">
        <v>19528</v>
      </c>
      <c r="F1740" s="203" t="s">
        <v>9451</v>
      </c>
      <c r="G1740" s="203" t="s">
        <v>19528</v>
      </c>
      <c r="H1740" s="203" t="s">
        <v>19529</v>
      </c>
      <c r="I1740" s="203" t="s">
        <v>9453</v>
      </c>
      <c r="J1740" s="203" t="s">
        <v>19530</v>
      </c>
      <c r="K1740" s="84">
        <v>45433</v>
      </c>
      <c r="L1740" s="84">
        <v>45433</v>
      </c>
      <c r="M1740" s="84">
        <v>45616</v>
      </c>
      <c r="N1740" s="203" t="s">
        <v>19531</v>
      </c>
      <c r="O1740" s="86">
        <v>11890566</v>
      </c>
      <c r="P1740" s="203" t="s">
        <v>19532</v>
      </c>
      <c r="Q1740" s="203" t="s">
        <v>19530</v>
      </c>
      <c r="R1740" s="84">
        <v>45432</v>
      </c>
      <c r="S1740" s="84">
        <v>45432</v>
      </c>
      <c r="T1740" s="84"/>
      <c r="U1740" s="84"/>
      <c r="V1740" s="84"/>
      <c r="W1740" s="203" t="s">
        <v>9457</v>
      </c>
    </row>
    <row r="1741" spans="1:23" x14ac:dyDescent="0.3">
      <c r="A1741" s="203" t="s">
        <v>5454</v>
      </c>
      <c r="B1741" s="203" t="s">
        <v>1245</v>
      </c>
      <c r="C1741" s="203" t="s">
        <v>19533</v>
      </c>
      <c r="D1741" s="203" t="s">
        <v>19534</v>
      </c>
      <c r="E1741" s="203" t="s">
        <v>19535</v>
      </c>
      <c r="F1741" s="203" t="s">
        <v>9451</v>
      </c>
      <c r="G1741" s="203" t="s">
        <v>19535</v>
      </c>
      <c r="H1741" s="203" t="s">
        <v>19536</v>
      </c>
      <c r="I1741" s="203" t="s">
        <v>9453</v>
      </c>
      <c r="J1741" s="203" t="s">
        <v>19537</v>
      </c>
      <c r="K1741" s="84">
        <v>45596</v>
      </c>
      <c r="L1741" s="84">
        <v>45596</v>
      </c>
      <c r="M1741" s="84">
        <v>45657</v>
      </c>
      <c r="N1741" s="203" t="s">
        <v>19538</v>
      </c>
      <c r="O1741" s="86">
        <v>7000000</v>
      </c>
      <c r="P1741" s="203" t="s">
        <v>19539</v>
      </c>
      <c r="Q1741" s="203" t="s">
        <v>19537</v>
      </c>
      <c r="R1741" s="84">
        <v>45596</v>
      </c>
      <c r="S1741" s="84">
        <v>45596</v>
      </c>
      <c r="T1741" s="84"/>
      <c r="U1741" s="84"/>
      <c r="V1741" s="84"/>
      <c r="W1741" s="203" t="s">
        <v>9457</v>
      </c>
    </row>
    <row r="1742" spans="1:23" x14ac:dyDescent="0.3">
      <c r="A1742" s="203" t="s">
        <v>1665</v>
      </c>
      <c r="B1742" s="203" t="s">
        <v>1247</v>
      </c>
      <c r="C1742" s="203" t="s">
        <v>19540</v>
      </c>
      <c r="D1742" s="203" t="s">
        <v>19541</v>
      </c>
      <c r="E1742" s="203" t="s">
        <v>19542</v>
      </c>
      <c r="F1742" s="203" t="s">
        <v>9451</v>
      </c>
      <c r="G1742" s="203" t="s">
        <v>19542</v>
      </c>
      <c r="H1742" s="203" t="s">
        <v>19543</v>
      </c>
      <c r="I1742" s="203" t="s">
        <v>9453</v>
      </c>
      <c r="J1742" s="203" t="s">
        <v>19544</v>
      </c>
      <c r="K1742" s="84">
        <v>46052</v>
      </c>
      <c r="L1742" s="84">
        <v>46055</v>
      </c>
      <c r="M1742" s="84">
        <v>46143</v>
      </c>
      <c r="N1742" s="203" t="s">
        <v>19545</v>
      </c>
      <c r="O1742" s="86">
        <v>10500000</v>
      </c>
      <c r="P1742" s="203" t="s">
        <v>19546</v>
      </c>
      <c r="Q1742" s="203" t="s">
        <v>19544</v>
      </c>
      <c r="R1742" s="84">
        <v>46052</v>
      </c>
      <c r="S1742" s="84">
        <v>46052</v>
      </c>
      <c r="T1742" s="84"/>
      <c r="U1742" s="84"/>
      <c r="V1742" s="84"/>
      <c r="W1742" s="203" t="s">
        <v>9457</v>
      </c>
    </row>
    <row r="1743" spans="1:23" x14ac:dyDescent="0.3">
      <c r="A1743" s="203" t="s">
        <v>1476</v>
      </c>
      <c r="B1743" s="203" t="s">
        <v>1246</v>
      </c>
      <c r="C1743" s="203" t="s">
        <v>19547</v>
      </c>
      <c r="D1743" s="203" t="s">
        <v>19548</v>
      </c>
      <c r="E1743" s="203" t="s">
        <v>19549</v>
      </c>
      <c r="F1743" s="203" t="s">
        <v>9451</v>
      </c>
      <c r="G1743" s="203" t="s">
        <v>19549</v>
      </c>
      <c r="H1743" s="203" t="s">
        <v>19550</v>
      </c>
      <c r="I1743" s="203" t="s">
        <v>9462</v>
      </c>
      <c r="J1743" s="203" t="s">
        <v>19551</v>
      </c>
      <c r="K1743" s="84">
        <v>45888</v>
      </c>
      <c r="L1743" s="84">
        <v>45888</v>
      </c>
      <c r="M1743" s="84">
        <v>46019</v>
      </c>
      <c r="N1743" s="203" t="s">
        <v>16213</v>
      </c>
      <c r="O1743" s="86">
        <v>17274387</v>
      </c>
      <c r="P1743" s="203" t="s">
        <v>19552</v>
      </c>
      <c r="Q1743" s="203" t="s">
        <v>19551</v>
      </c>
      <c r="R1743" s="84">
        <v>45887</v>
      </c>
      <c r="S1743" s="84">
        <v>45887</v>
      </c>
      <c r="T1743" s="84"/>
      <c r="U1743" s="84"/>
      <c r="V1743" s="84"/>
      <c r="W1743" s="203" t="s">
        <v>9457</v>
      </c>
    </row>
    <row r="1744" spans="1:23" x14ac:dyDescent="0.3">
      <c r="A1744" s="203" t="s">
        <v>3253</v>
      </c>
      <c r="B1744" s="203" t="s">
        <v>1245</v>
      </c>
      <c r="C1744" s="203" t="s">
        <v>19553</v>
      </c>
      <c r="D1744" s="203" t="s">
        <v>19554</v>
      </c>
      <c r="E1744" s="203" t="s">
        <v>19555</v>
      </c>
      <c r="F1744" s="203" t="s">
        <v>9451</v>
      </c>
      <c r="G1744" s="203" t="s">
        <v>19555</v>
      </c>
      <c r="H1744" s="203" t="s">
        <v>19556</v>
      </c>
      <c r="I1744" s="203" t="s">
        <v>9462</v>
      </c>
      <c r="J1744" s="203" t="s">
        <v>19557</v>
      </c>
      <c r="K1744" s="84">
        <v>45618</v>
      </c>
      <c r="L1744" s="84">
        <v>45619</v>
      </c>
      <c r="M1744" s="84">
        <v>45654</v>
      </c>
      <c r="N1744" s="203" t="s">
        <v>16391</v>
      </c>
      <c r="O1744" s="86">
        <v>5315196</v>
      </c>
      <c r="P1744" s="203" t="s">
        <v>19558</v>
      </c>
      <c r="Q1744" s="203" t="s">
        <v>19557</v>
      </c>
      <c r="R1744" s="84">
        <v>45615</v>
      </c>
      <c r="S1744" s="84">
        <v>45615</v>
      </c>
      <c r="T1744" s="84"/>
      <c r="U1744" s="84"/>
      <c r="V1744" s="84"/>
      <c r="W1744" s="203" t="s">
        <v>9457</v>
      </c>
    </row>
    <row r="1745" spans="1:23" x14ac:dyDescent="0.3">
      <c r="A1745" s="203" t="s">
        <v>1476</v>
      </c>
      <c r="B1745" s="203" t="s">
        <v>1246</v>
      </c>
      <c r="C1745" s="203" t="s">
        <v>19559</v>
      </c>
      <c r="D1745" s="203" t="s">
        <v>19560</v>
      </c>
      <c r="E1745" s="203" t="s">
        <v>19561</v>
      </c>
      <c r="F1745" s="203" t="s">
        <v>9451</v>
      </c>
      <c r="G1745" s="203" t="s">
        <v>19561</v>
      </c>
      <c r="H1745" s="203" t="s">
        <v>19562</v>
      </c>
      <c r="I1745" s="203" t="s">
        <v>9462</v>
      </c>
      <c r="J1745" s="203" t="s">
        <v>19563</v>
      </c>
      <c r="K1745" s="84">
        <v>45890</v>
      </c>
      <c r="L1745" s="84">
        <v>45891</v>
      </c>
      <c r="M1745" s="84">
        <v>46022</v>
      </c>
      <c r="N1745" s="203" t="s">
        <v>11567</v>
      </c>
      <c r="O1745" s="86">
        <v>17274387</v>
      </c>
      <c r="P1745" s="203" t="s">
        <v>19564</v>
      </c>
      <c r="Q1745" s="203" t="s">
        <v>19563</v>
      </c>
      <c r="R1745" s="84">
        <v>45890</v>
      </c>
      <c r="S1745" s="84">
        <v>45890</v>
      </c>
      <c r="T1745" s="84"/>
      <c r="U1745" s="84"/>
      <c r="V1745" s="84"/>
      <c r="W1745" s="203" t="s">
        <v>9457</v>
      </c>
    </row>
    <row r="1746" spans="1:23" x14ac:dyDescent="0.3">
      <c r="A1746" s="203" t="s">
        <v>1572</v>
      </c>
      <c r="B1746" s="203" t="s">
        <v>1246</v>
      </c>
      <c r="C1746" s="203" t="s">
        <v>19565</v>
      </c>
      <c r="D1746" s="203" t="s">
        <v>19566</v>
      </c>
      <c r="E1746" s="203" t="s">
        <v>19567</v>
      </c>
      <c r="F1746" s="203" t="s">
        <v>9451</v>
      </c>
      <c r="G1746" s="203" t="s">
        <v>19567</v>
      </c>
      <c r="H1746" s="203" t="s">
        <v>19568</v>
      </c>
      <c r="I1746" s="203" t="s">
        <v>9453</v>
      </c>
      <c r="J1746" s="203" t="s">
        <v>19569</v>
      </c>
      <c r="K1746" s="84">
        <v>45911</v>
      </c>
      <c r="L1746" s="84">
        <v>45911</v>
      </c>
      <c r="M1746" s="84">
        <v>46001</v>
      </c>
      <c r="N1746" s="203" t="s">
        <v>18337</v>
      </c>
      <c r="O1746" s="86">
        <v>10500000</v>
      </c>
      <c r="P1746" s="203" t="s">
        <v>19570</v>
      </c>
      <c r="Q1746" s="203" t="s">
        <v>19569</v>
      </c>
      <c r="R1746" s="84">
        <v>45910</v>
      </c>
      <c r="S1746" s="84">
        <v>45910</v>
      </c>
      <c r="T1746" s="84"/>
      <c r="U1746" s="84"/>
      <c r="V1746" s="84"/>
      <c r="W1746" s="203" t="s">
        <v>9457</v>
      </c>
    </row>
    <row r="1747" spans="1:23" x14ac:dyDescent="0.3">
      <c r="A1747" s="203" t="s">
        <v>1467</v>
      </c>
      <c r="B1747" s="203" t="s">
        <v>1247</v>
      </c>
      <c r="C1747" s="203" t="s">
        <v>19571</v>
      </c>
      <c r="D1747" s="203" t="s">
        <v>19572</v>
      </c>
      <c r="E1747" s="203" t="s">
        <v>19573</v>
      </c>
      <c r="F1747" s="203" t="s">
        <v>9451</v>
      </c>
      <c r="G1747" s="203" t="s">
        <v>19573</v>
      </c>
      <c r="H1747" s="203" t="s">
        <v>19574</v>
      </c>
      <c r="I1747" s="203" t="s">
        <v>9504</v>
      </c>
      <c r="J1747" s="203" t="s">
        <v>19575</v>
      </c>
      <c r="K1747" s="84">
        <v>46048</v>
      </c>
      <c r="L1747" s="84">
        <v>46049</v>
      </c>
      <c r="M1747" s="84">
        <v>46229</v>
      </c>
      <c r="N1747" s="203" t="s">
        <v>17912</v>
      </c>
      <c r="O1747" s="86">
        <v>25760100</v>
      </c>
      <c r="P1747" s="203" t="s">
        <v>19576</v>
      </c>
      <c r="Q1747" s="203" t="s">
        <v>19575</v>
      </c>
      <c r="R1747" s="84">
        <v>46047</v>
      </c>
      <c r="S1747" s="84">
        <v>46047</v>
      </c>
      <c r="T1747" s="84"/>
      <c r="U1747" s="84"/>
      <c r="V1747" s="84"/>
      <c r="W1747" s="203" t="s">
        <v>9457</v>
      </c>
    </row>
    <row r="1748" spans="1:23" x14ac:dyDescent="0.3">
      <c r="A1748" s="203" t="s">
        <v>1505</v>
      </c>
      <c r="B1748" s="203" t="s">
        <v>1246</v>
      </c>
      <c r="C1748" s="203" t="s">
        <v>19577</v>
      </c>
      <c r="D1748" s="203" t="s">
        <v>19578</v>
      </c>
      <c r="E1748" s="203" t="s">
        <v>19579</v>
      </c>
      <c r="F1748" s="203" t="s">
        <v>9451</v>
      </c>
      <c r="G1748" s="203" t="s">
        <v>19579</v>
      </c>
      <c r="H1748" s="203" t="s">
        <v>19580</v>
      </c>
      <c r="I1748" s="203" t="s">
        <v>9462</v>
      </c>
      <c r="J1748" s="203" t="s">
        <v>19581</v>
      </c>
      <c r="K1748" s="84">
        <v>45698</v>
      </c>
      <c r="L1748" s="84">
        <v>45698</v>
      </c>
      <c r="M1748" s="84">
        <v>45878</v>
      </c>
      <c r="N1748" s="203" t="s">
        <v>14575</v>
      </c>
      <c r="O1748" s="86">
        <v>14725590</v>
      </c>
      <c r="P1748" s="203" t="s">
        <v>19582</v>
      </c>
      <c r="Q1748" s="203" t="s">
        <v>19581</v>
      </c>
      <c r="R1748" s="84">
        <v>45697</v>
      </c>
      <c r="S1748" s="84">
        <v>45697</v>
      </c>
      <c r="T1748" s="84"/>
      <c r="U1748" s="84"/>
      <c r="V1748" s="84"/>
      <c r="W1748" s="203" t="s">
        <v>9457</v>
      </c>
    </row>
    <row r="1749" spans="1:23" x14ac:dyDescent="0.3">
      <c r="A1749" s="203" t="s">
        <v>1665</v>
      </c>
      <c r="B1749" s="203" t="s">
        <v>1247</v>
      </c>
      <c r="C1749" s="203" t="s">
        <v>19583</v>
      </c>
      <c r="D1749" s="203" t="s">
        <v>19584</v>
      </c>
      <c r="E1749" s="203" t="s">
        <v>19585</v>
      </c>
      <c r="F1749" s="203" t="s">
        <v>9451</v>
      </c>
      <c r="G1749" s="203" t="s">
        <v>19585</v>
      </c>
      <c r="H1749" s="203" t="s">
        <v>19586</v>
      </c>
      <c r="I1749" s="203" t="s">
        <v>9453</v>
      </c>
      <c r="J1749" s="203" t="s">
        <v>9512</v>
      </c>
      <c r="K1749" s="84">
        <v>46051</v>
      </c>
      <c r="L1749" s="84">
        <v>46052</v>
      </c>
      <c r="M1749" s="84">
        <v>46141</v>
      </c>
      <c r="N1749" s="203" t="s">
        <v>19587</v>
      </c>
      <c r="O1749" s="86">
        <v>10500000</v>
      </c>
      <c r="P1749" s="203" t="s">
        <v>19588</v>
      </c>
      <c r="Q1749" s="203" t="s">
        <v>9512</v>
      </c>
      <c r="R1749" s="84">
        <v>46051</v>
      </c>
      <c r="S1749" s="84">
        <v>46051</v>
      </c>
      <c r="T1749" s="84"/>
      <c r="U1749" s="84"/>
      <c r="V1749" s="84"/>
      <c r="W1749" s="203" t="s">
        <v>9457</v>
      </c>
    </row>
    <row r="1750" spans="1:23" x14ac:dyDescent="0.3">
      <c r="A1750" s="203" t="s">
        <v>1467</v>
      </c>
      <c r="B1750" s="203" t="s">
        <v>1247</v>
      </c>
      <c r="C1750" s="203" t="s">
        <v>19589</v>
      </c>
      <c r="D1750" s="203" t="s">
        <v>19590</v>
      </c>
      <c r="E1750" s="203" t="s">
        <v>19591</v>
      </c>
      <c r="F1750" s="203" t="s">
        <v>9451</v>
      </c>
      <c r="G1750" s="203" t="s">
        <v>19591</v>
      </c>
      <c r="H1750" s="203" t="s">
        <v>19592</v>
      </c>
      <c r="I1750" s="203" t="s">
        <v>9482</v>
      </c>
      <c r="J1750" s="203" t="s">
        <v>19593</v>
      </c>
      <c r="K1750" s="84">
        <v>46232</v>
      </c>
      <c r="L1750" s="84"/>
      <c r="M1750" s="84">
        <v>46384</v>
      </c>
      <c r="N1750" s="203" t="s">
        <v>19594</v>
      </c>
      <c r="O1750" s="86">
        <v>21466750</v>
      </c>
      <c r="P1750" s="203" t="s">
        <v>19595</v>
      </c>
      <c r="Q1750" s="203" t="s">
        <v>19593</v>
      </c>
      <c r="R1750" s="84">
        <v>46232</v>
      </c>
      <c r="S1750" s="84">
        <v>46232</v>
      </c>
      <c r="T1750" s="84"/>
      <c r="U1750" s="84"/>
      <c r="V1750" s="84"/>
      <c r="W1750" s="203" t="s">
        <v>9457</v>
      </c>
    </row>
    <row r="1751" spans="1:23" x14ac:dyDescent="0.3">
      <c r="A1751" s="203" t="s">
        <v>5454</v>
      </c>
      <c r="B1751" s="203" t="s">
        <v>1245</v>
      </c>
      <c r="C1751" s="203" t="s">
        <v>19596</v>
      </c>
      <c r="D1751" s="203" t="s">
        <v>19597</v>
      </c>
      <c r="E1751" s="203" t="s">
        <v>19598</v>
      </c>
      <c r="F1751" s="203" t="s">
        <v>9451</v>
      </c>
      <c r="G1751" s="203" t="s">
        <v>19598</v>
      </c>
      <c r="H1751" s="203" t="s">
        <v>19599</v>
      </c>
      <c r="I1751" s="203" t="s">
        <v>9453</v>
      </c>
      <c r="J1751" s="203" t="s">
        <v>19600</v>
      </c>
      <c r="K1751" s="84">
        <v>45524</v>
      </c>
      <c r="L1751" s="84">
        <v>45524</v>
      </c>
      <c r="M1751" s="84">
        <v>45615</v>
      </c>
      <c r="N1751" s="203" t="s">
        <v>19601</v>
      </c>
      <c r="O1751" s="86">
        <v>11400000</v>
      </c>
      <c r="P1751" s="203" t="s">
        <v>19602</v>
      </c>
      <c r="Q1751" s="203" t="s">
        <v>19600</v>
      </c>
      <c r="R1751" s="84">
        <v>45524</v>
      </c>
      <c r="S1751" s="84">
        <v>45524</v>
      </c>
      <c r="T1751" s="84"/>
      <c r="U1751" s="84"/>
      <c r="V1751" s="84"/>
      <c r="W1751" s="203" t="s">
        <v>9457</v>
      </c>
    </row>
    <row r="1752" spans="1:23" x14ac:dyDescent="0.3">
      <c r="A1752" s="203" t="s">
        <v>1783</v>
      </c>
      <c r="B1752" s="203" t="s">
        <v>1247</v>
      </c>
      <c r="C1752" s="203" t="s">
        <v>19603</v>
      </c>
      <c r="D1752" s="203" t="s">
        <v>9471</v>
      </c>
      <c r="E1752" s="203" t="s">
        <v>17011</v>
      </c>
      <c r="F1752" s="203" t="s">
        <v>9451</v>
      </c>
      <c r="G1752" s="203"/>
      <c r="H1752" s="203"/>
      <c r="I1752" s="203"/>
      <c r="J1752" s="203"/>
      <c r="K1752" s="84"/>
      <c r="L1752" s="84"/>
      <c r="M1752" s="84"/>
      <c r="N1752" s="203"/>
      <c r="O1752" s="86"/>
      <c r="P1752" s="203"/>
      <c r="Q1752" s="203"/>
      <c r="R1752" s="84">
        <v>46147</v>
      </c>
      <c r="S1752" s="84">
        <v>46147</v>
      </c>
      <c r="T1752" s="84">
        <v>46154</v>
      </c>
      <c r="U1752" s="84">
        <v>46154</v>
      </c>
      <c r="V1752" s="84">
        <v>46154</v>
      </c>
      <c r="W1752" s="203" t="s">
        <v>9723</v>
      </c>
    </row>
    <row r="1753" spans="1:23" x14ac:dyDescent="0.3">
      <c r="A1753" s="203" t="s">
        <v>1467</v>
      </c>
      <c r="B1753" s="203" t="s">
        <v>1247</v>
      </c>
      <c r="C1753" s="203" t="s">
        <v>34085</v>
      </c>
      <c r="D1753" s="203" t="s">
        <v>34086</v>
      </c>
      <c r="E1753" s="203" t="s">
        <v>34087</v>
      </c>
      <c r="F1753" s="203" t="s">
        <v>9451</v>
      </c>
      <c r="G1753" s="203" t="s">
        <v>34087</v>
      </c>
      <c r="H1753" s="203" t="s">
        <v>34088</v>
      </c>
      <c r="I1753" s="203" t="s">
        <v>9482</v>
      </c>
      <c r="J1753" s="203" t="s">
        <v>13978</v>
      </c>
      <c r="K1753" s="84">
        <v>46253</v>
      </c>
      <c r="L1753" s="84"/>
      <c r="M1753" s="84">
        <v>46387</v>
      </c>
      <c r="N1753" s="203" t="s">
        <v>20603</v>
      </c>
      <c r="O1753" s="86">
        <v>19320075</v>
      </c>
      <c r="P1753" s="203" t="s">
        <v>34089</v>
      </c>
      <c r="Q1753" s="203" t="s">
        <v>13978</v>
      </c>
      <c r="R1753" s="84">
        <v>46252</v>
      </c>
      <c r="S1753" s="84">
        <v>46252</v>
      </c>
      <c r="T1753" s="84"/>
      <c r="U1753" s="84"/>
      <c r="V1753" s="84"/>
      <c r="W1753" s="203" t="s">
        <v>9457</v>
      </c>
    </row>
    <row r="1754" spans="1:23" x14ac:dyDescent="0.3">
      <c r="A1754" s="203" t="s">
        <v>1509</v>
      </c>
      <c r="B1754" s="203" t="s">
        <v>1246</v>
      </c>
      <c r="C1754" s="203" t="s">
        <v>19604</v>
      </c>
      <c r="D1754" s="203" t="s">
        <v>19605</v>
      </c>
      <c r="E1754" s="203" t="s">
        <v>19606</v>
      </c>
      <c r="F1754" s="203" t="s">
        <v>9451</v>
      </c>
      <c r="G1754" s="203" t="s">
        <v>19606</v>
      </c>
      <c r="H1754" s="203" t="s">
        <v>19607</v>
      </c>
      <c r="I1754" s="203" t="s">
        <v>9453</v>
      </c>
      <c r="J1754" s="203" t="s">
        <v>19608</v>
      </c>
      <c r="K1754" s="84">
        <v>45982</v>
      </c>
      <c r="L1754" s="84">
        <v>45982</v>
      </c>
      <c r="M1754" s="84">
        <v>46021</v>
      </c>
      <c r="N1754" s="203" t="s">
        <v>19609</v>
      </c>
      <c r="O1754" s="86">
        <v>6666666.6699999999</v>
      </c>
      <c r="P1754" s="203" t="s">
        <v>19610</v>
      </c>
      <c r="Q1754" s="203" t="s">
        <v>19611</v>
      </c>
      <c r="R1754" s="84">
        <v>45982</v>
      </c>
      <c r="S1754" s="84">
        <v>45982</v>
      </c>
      <c r="T1754" s="84"/>
      <c r="U1754" s="84"/>
      <c r="V1754" s="84"/>
      <c r="W1754" s="203" t="s">
        <v>9457</v>
      </c>
    </row>
    <row r="1755" spans="1:23" x14ac:dyDescent="0.3">
      <c r="A1755" s="203" t="s">
        <v>1605</v>
      </c>
      <c r="B1755" s="203" t="s">
        <v>1247</v>
      </c>
      <c r="C1755" s="203" t="s">
        <v>19612</v>
      </c>
      <c r="D1755" s="203" t="s">
        <v>19613</v>
      </c>
      <c r="E1755" s="203" t="s">
        <v>19614</v>
      </c>
      <c r="F1755" s="203" t="s">
        <v>9451</v>
      </c>
      <c r="G1755" s="203" t="s">
        <v>19614</v>
      </c>
      <c r="H1755" s="203" t="s">
        <v>19615</v>
      </c>
      <c r="I1755" s="203" t="s">
        <v>9453</v>
      </c>
      <c r="J1755" s="203" t="s">
        <v>19616</v>
      </c>
      <c r="K1755" s="84">
        <v>46238</v>
      </c>
      <c r="L1755" s="84">
        <v>46239</v>
      </c>
      <c r="M1755" s="84">
        <v>46385</v>
      </c>
      <c r="N1755" s="203" t="s">
        <v>12811</v>
      </c>
      <c r="O1755" s="86">
        <v>12775674</v>
      </c>
      <c r="P1755" s="203" t="s">
        <v>19617</v>
      </c>
      <c r="Q1755" s="203" t="s">
        <v>19616</v>
      </c>
      <c r="R1755" s="84">
        <v>46235</v>
      </c>
      <c r="S1755" s="84">
        <v>46235</v>
      </c>
      <c r="T1755" s="84"/>
      <c r="U1755" s="84"/>
      <c r="V1755" s="84"/>
      <c r="W1755" s="203" t="s">
        <v>9457</v>
      </c>
    </row>
    <row r="1756" spans="1:23" x14ac:dyDescent="0.3">
      <c r="A1756" s="203" t="s">
        <v>1572</v>
      </c>
      <c r="B1756" s="203" t="s">
        <v>1246</v>
      </c>
      <c r="C1756" s="203" t="s">
        <v>19618</v>
      </c>
      <c r="D1756" s="203" t="s">
        <v>19619</v>
      </c>
      <c r="E1756" s="203" t="s">
        <v>19620</v>
      </c>
      <c r="F1756" s="203" t="s">
        <v>9451</v>
      </c>
      <c r="G1756" s="203" t="s">
        <v>19620</v>
      </c>
      <c r="H1756" s="203" t="s">
        <v>19621</v>
      </c>
      <c r="I1756" s="203" t="s">
        <v>9453</v>
      </c>
      <c r="J1756" s="203" t="s">
        <v>19622</v>
      </c>
      <c r="K1756" s="84">
        <v>45924</v>
      </c>
      <c r="L1756" s="84">
        <v>45929</v>
      </c>
      <c r="M1756" s="84">
        <v>46019</v>
      </c>
      <c r="N1756" s="203" t="s">
        <v>19623</v>
      </c>
      <c r="O1756" s="86">
        <v>15000000</v>
      </c>
      <c r="P1756" s="203" t="s">
        <v>19624</v>
      </c>
      <c r="Q1756" s="203" t="s">
        <v>19622</v>
      </c>
      <c r="R1756" s="84">
        <v>45924</v>
      </c>
      <c r="S1756" s="84">
        <v>45924</v>
      </c>
      <c r="T1756" s="84"/>
      <c r="U1756" s="84"/>
      <c r="V1756" s="84"/>
      <c r="W1756" s="203" t="s">
        <v>9457</v>
      </c>
    </row>
    <row r="1757" spans="1:23" x14ac:dyDescent="0.3">
      <c r="A1757" s="203" t="s">
        <v>1665</v>
      </c>
      <c r="B1757" s="203" t="s">
        <v>1247</v>
      </c>
      <c r="C1757" s="203" t="s">
        <v>19626</v>
      </c>
      <c r="D1757" s="203" t="s">
        <v>19627</v>
      </c>
      <c r="E1757" s="203" t="s">
        <v>19628</v>
      </c>
      <c r="F1757" s="203" t="s">
        <v>9451</v>
      </c>
      <c r="G1757" s="203" t="s">
        <v>19628</v>
      </c>
      <c r="H1757" s="203" t="s">
        <v>19629</v>
      </c>
      <c r="I1757" s="203" t="s">
        <v>9504</v>
      </c>
      <c r="J1757" s="203" t="s">
        <v>19630</v>
      </c>
      <c r="K1757" s="84">
        <v>46049</v>
      </c>
      <c r="L1757" s="84">
        <v>46050</v>
      </c>
      <c r="M1757" s="84">
        <v>46169</v>
      </c>
      <c r="N1757" s="203" t="s">
        <v>14105</v>
      </c>
      <c r="O1757" s="86">
        <v>15600000</v>
      </c>
      <c r="P1757" s="203" t="s">
        <v>19631</v>
      </c>
      <c r="Q1757" s="203" t="s">
        <v>19630</v>
      </c>
      <c r="R1757" s="84">
        <v>46049</v>
      </c>
      <c r="S1757" s="84">
        <v>46049</v>
      </c>
      <c r="T1757" s="84"/>
      <c r="U1757" s="84"/>
      <c r="V1757" s="84"/>
      <c r="W1757" s="203" t="s">
        <v>9457</v>
      </c>
    </row>
    <row r="1758" spans="1:23" x14ac:dyDescent="0.3">
      <c r="A1758" s="203" t="s">
        <v>1447</v>
      </c>
      <c r="B1758" s="203" t="s">
        <v>1246</v>
      </c>
      <c r="C1758" s="203" t="s">
        <v>19632</v>
      </c>
      <c r="D1758" s="203" t="s">
        <v>19633</v>
      </c>
      <c r="E1758" s="203" t="s">
        <v>19634</v>
      </c>
      <c r="F1758" s="203" t="s">
        <v>9451</v>
      </c>
      <c r="G1758" s="203" t="s">
        <v>19634</v>
      </c>
      <c r="H1758" s="203" t="s">
        <v>19635</v>
      </c>
      <c r="I1758" s="203" t="s">
        <v>9453</v>
      </c>
      <c r="J1758" s="203" t="s">
        <v>19636</v>
      </c>
      <c r="K1758" s="84">
        <v>45940</v>
      </c>
      <c r="L1758" s="84">
        <v>45940</v>
      </c>
      <c r="M1758" s="84">
        <v>46020</v>
      </c>
      <c r="N1758" s="203" t="s">
        <v>19637</v>
      </c>
      <c r="O1758" s="86">
        <v>9997328</v>
      </c>
      <c r="P1758" s="203" t="s">
        <v>19638</v>
      </c>
      <c r="Q1758" s="203" t="s">
        <v>19636</v>
      </c>
      <c r="R1758" s="84">
        <v>45940</v>
      </c>
      <c r="S1758" s="84">
        <v>45940</v>
      </c>
      <c r="T1758" s="84"/>
      <c r="U1758" s="84"/>
      <c r="V1758" s="84"/>
      <c r="W1758" s="203" t="s">
        <v>9457</v>
      </c>
    </row>
    <row r="1759" spans="1:23" x14ac:dyDescent="0.3">
      <c r="A1759" s="203" t="s">
        <v>1467</v>
      </c>
      <c r="B1759" s="203" t="s">
        <v>1247</v>
      </c>
      <c r="C1759" s="203" t="s">
        <v>34090</v>
      </c>
      <c r="D1759" s="203" t="s">
        <v>34091</v>
      </c>
      <c r="E1759" s="203" t="s">
        <v>34092</v>
      </c>
      <c r="F1759" s="203" t="s">
        <v>9451</v>
      </c>
      <c r="G1759" s="203" t="s">
        <v>34092</v>
      </c>
      <c r="H1759" s="203" t="s">
        <v>34093</v>
      </c>
      <c r="I1759" s="203" t="s">
        <v>9482</v>
      </c>
      <c r="J1759" s="203" t="s">
        <v>17860</v>
      </c>
      <c r="K1759" s="84">
        <v>46246</v>
      </c>
      <c r="L1759" s="84"/>
      <c r="M1759" s="84">
        <v>46387</v>
      </c>
      <c r="N1759" s="203" t="s">
        <v>32092</v>
      </c>
      <c r="O1759" s="86">
        <v>20035633</v>
      </c>
      <c r="P1759" s="203" t="s">
        <v>34094</v>
      </c>
      <c r="Q1759" s="203" t="s">
        <v>17860</v>
      </c>
      <c r="R1759" s="84">
        <v>46245</v>
      </c>
      <c r="S1759" s="84">
        <v>46245</v>
      </c>
      <c r="T1759" s="84"/>
      <c r="U1759" s="84"/>
      <c r="V1759" s="84"/>
      <c r="W1759" s="203" t="s">
        <v>9457</v>
      </c>
    </row>
    <row r="1760" spans="1:23" x14ac:dyDescent="0.3">
      <c r="A1760" s="203" t="s">
        <v>1605</v>
      </c>
      <c r="B1760" s="203" t="s">
        <v>1247</v>
      </c>
      <c r="C1760" s="203" t="s">
        <v>19639</v>
      </c>
      <c r="D1760" s="203" t="s">
        <v>19640</v>
      </c>
      <c r="E1760" s="203" t="s">
        <v>19641</v>
      </c>
      <c r="F1760" s="203" t="s">
        <v>9451</v>
      </c>
      <c r="G1760" s="203" t="s">
        <v>19641</v>
      </c>
      <c r="H1760" s="203" t="s">
        <v>19642</v>
      </c>
      <c r="I1760" s="203" t="s">
        <v>9453</v>
      </c>
      <c r="J1760" s="203" t="s">
        <v>15589</v>
      </c>
      <c r="K1760" s="84">
        <v>46046</v>
      </c>
      <c r="L1760" s="84">
        <v>46048</v>
      </c>
      <c r="M1760" s="84">
        <v>46228</v>
      </c>
      <c r="N1760" s="203" t="s">
        <v>19187</v>
      </c>
      <c r="O1760" s="86">
        <v>25760100</v>
      </c>
      <c r="P1760" s="203" t="s">
        <v>19643</v>
      </c>
      <c r="Q1760" s="203" t="s">
        <v>15589</v>
      </c>
      <c r="R1760" s="84">
        <v>46045</v>
      </c>
      <c r="S1760" s="84">
        <v>46045</v>
      </c>
      <c r="T1760" s="84"/>
      <c r="U1760" s="84"/>
      <c r="V1760" s="84"/>
      <c r="W1760" s="203" t="s">
        <v>9457</v>
      </c>
    </row>
    <row r="1761" spans="1:23" x14ac:dyDescent="0.3">
      <c r="A1761" s="203" t="s">
        <v>3995</v>
      </c>
      <c r="B1761" s="203" t="s">
        <v>1245</v>
      </c>
      <c r="C1761" s="203" t="s">
        <v>19644</v>
      </c>
      <c r="D1761" s="203" t="s">
        <v>19645</v>
      </c>
      <c r="E1761" s="203" t="s">
        <v>19646</v>
      </c>
      <c r="F1761" s="203" t="s">
        <v>9451</v>
      </c>
      <c r="G1761" s="203" t="s">
        <v>19646</v>
      </c>
      <c r="H1761" s="203" t="s">
        <v>19647</v>
      </c>
      <c r="I1761" s="203" t="s">
        <v>9453</v>
      </c>
      <c r="J1761" s="203" t="s">
        <v>19648</v>
      </c>
      <c r="K1761" s="84">
        <v>45595</v>
      </c>
      <c r="L1761" s="84">
        <v>45596</v>
      </c>
      <c r="M1761" s="84">
        <v>45655</v>
      </c>
      <c r="N1761" s="203" t="s">
        <v>19649</v>
      </c>
      <c r="O1761" s="86">
        <v>8400000</v>
      </c>
      <c r="P1761" s="203" t="s">
        <v>19650</v>
      </c>
      <c r="Q1761" s="203" t="s">
        <v>19648</v>
      </c>
      <c r="R1761" s="84">
        <v>45595</v>
      </c>
      <c r="S1761" s="84">
        <v>45595</v>
      </c>
      <c r="T1761" s="84"/>
      <c r="U1761" s="84"/>
      <c r="V1761" s="84"/>
      <c r="W1761" s="203" t="s">
        <v>9457</v>
      </c>
    </row>
    <row r="1762" spans="1:23" x14ac:dyDescent="0.3">
      <c r="A1762" s="203" t="s">
        <v>1476</v>
      </c>
      <c r="B1762" s="203" t="s">
        <v>1246</v>
      </c>
      <c r="C1762" s="203" t="s">
        <v>19651</v>
      </c>
      <c r="D1762" s="203" t="s">
        <v>19652</v>
      </c>
      <c r="E1762" s="203" t="s">
        <v>19653</v>
      </c>
      <c r="F1762" s="203" t="s">
        <v>9451</v>
      </c>
      <c r="G1762" s="203" t="s">
        <v>19653</v>
      </c>
      <c r="H1762" s="203" t="s">
        <v>19654</v>
      </c>
      <c r="I1762" s="203" t="s">
        <v>9462</v>
      </c>
      <c r="J1762" s="203" t="s">
        <v>16551</v>
      </c>
      <c r="K1762" s="84">
        <v>45716</v>
      </c>
      <c r="L1762" s="84">
        <v>45719</v>
      </c>
      <c r="M1762" s="84">
        <v>45902</v>
      </c>
      <c r="N1762" s="203" t="s">
        <v>19655</v>
      </c>
      <c r="O1762" s="86">
        <v>23918382</v>
      </c>
      <c r="P1762" s="203" t="s">
        <v>19656</v>
      </c>
      <c r="Q1762" s="203" t="s">
        <v>16551</v>
      </c>
      <c r="R1762" s="84">
        <v>45715</v>
      </c>
      <c r="S1762" s="84">
        <v>45715</v>
      </c>
      <c r="T1762" s="84"/>
      <c r="U1762" s="84"/>
      <c r="V1762" s="84"/>
      <c r="W1762" s="203" t="s">
        <v>9457</v>
      </c>
    </row>
    <row r="1763" spans="1:23" x14ac:dyDescent="0.3">
      <c r="A1763" s="203" t="s">
        <v>1572</v>
      </c>
      <c r="B1763" s="203" t="s">
        <v>1246</v>
      </c>
      <c r="C1763" s="203" t="s">
        <v>19657</v>
      </c>
      <c r="D1763" s="203" t="s">
        <v>19658</v>
      </c>
      <c r="E1763" s="203" t="s">
        <v>19659</v>
      </c>
      <c r="F1763" s="203" t="s">
        <v>9451</v>
      </c>
      <c r="G1763" s="203" t="s">
        <v>19659</v>
      </c>
      <c r="H1763" s="203" t="s">
        <v>19660</v>
      </c>
      <c r="I1763" s="203" t="s">
        <v>9453</v>
      </c>
      <c r="J1763" s="203" t="s">
        <v>19661</v>
      </c>
      <c r="K1763" s="84">
        <v>45931</v>
      </c>
      <c r="L1763" s="84">
        <v>45931</v>
      </c>
      <c r="M1763" s="84">
        <v>46022</v>
      </c>
      <c r="N1763" s="203" t="s">
        <v>16317</v>
      </c>
      <c r="O1763" s="86">
        <v>11400000</v>
      </c>
      <c r="P1763" s="203" t="s">
        <v>19662</v>
      </c>
      <c r="Q1763" s="203" t="s">
        <v>19661</v>
      </c>
      <c r="R1763" s="84">
        <v>45930</v>
      </c>
      <c r="S1763" s="84">
        <v>45930</v>
      </c>
      <c r="T1763" s="84"/>
      <c r="U1763" s="84"/>
      <c r="V1763" s="84"/>
      <c r="W1763" s="203" t="s">
        <v>9457</v>
      </c>
    </row>
    <row r="1764" spans="1:23" x14ac:dyDescent="0.3">
      <c r="A1764" s="203" t="s">
        <v>1476</v>
      </c>
      <c r="B1764" s="203" t="s">
        <v>1246</v>
      </c>
      <c r="C1764" s="203" t="s">
        <v>19663</v>
      </c>
      <c r="D1764" s="203" t="s">
        <v>19664</v>
      </c>
      <c r="E1764" s="203" t="s">
        <v>19665</v>
      </c>
      <c r="F1764" s="203" t="s">
        <v>9451</v>
      </c>
      <c r="G1764" s="203" t="s">
        <v>19665</v>
      </c>
      <c r="H1764" s="203" t="s">
        <v>19666</v>
      </c>
      <c r="I1764" s="203" t="s">
        <v>9462</v>
      </c>
      <c r="J1764" s="203" t="s">
        <v>16551</v>
      </c>
      <c r="K1764" s="84">
        <v>45699</v>
      </c>
      <c r="L1764" s="84">
        <v>45699</v>
      </c>
      <c r="M1764" s="84">
        <v>45879</v>
      </c>
      <c r="N1764" s="203" t="s">
        <v>10483</v>
      </c>
      <c r="O1764" s="86">
        <v>23918382</v>
      </c>
      <c r="P1764" s="203" t="s">
        <v>19667</v>
      </c>
      <c r="Q1764" s="203" t="s">
        <v>16551</v>
      </c>
      <c r="R1764" s="84">
        <v>45697</v>
      </c>
      <c r="S1764" s="84">
        <v>45697</v>
      </c>
      <c r="T1764" s="84"/>
      <c r="U1764" s="84"/>
      <c r="V1764" s="84"/>
      <c r="W1764" s="203" t="s">
        <v>9457</v>
      </c>
    </row>
    <row r="1765" spans="1:23" x14ac:dyDescent="0.3">
      <c r="A1765" s="203" t="s">
        <v>1467</v>
      </c>
      <c r="B1765" s="203" t="s">
        <v>1247</v>
      </c>
      <c r="C1765" s="203" t="s">
        <v>34095</v>
      </c>
      <c r="D1765" s="203" t="s">
        <v>34096</v>
      </c>
      <c r="E1765" s="203" t="s">
        <v>34097</v>
      </c>
      <c r="F1765" s="203" t="s">
        <v>9451</v>
      </c>
      <c r="G1765" s="203" t="s">
        <v>34097</v>
      </c>
      <c r="H1765" s="203" t="s">
        <v>34098</v>
      </c>
      <c r="I1765" s="203" t="s">
        <v>9482</v>
      </c>
      <c r="J1765" s="203" t="s">
        <v>34099</v>
      </c>
      <c r="K1765" s="84">
        <v>46253</v>
      </c>
      <c r="L1765" s="84"/>
      <c r="M1765" s="84">
        <v>46387</v>
      </c>
      <c r="N1765" s="203" t="s">
        <v>22841</v>
      </c>
      <c r="O1765" s="86">
        <v>12335134</v>
      </c>
      <c r="P1765" s="203" t="s">
        <v>34100</v>
      </c>
      <c r="Q1765" s="203" t="s">
        <v>34099</v>
      </c>
      <c r="R1765" s="84">
        <v>46244</v>
      </c>
      <c r="S1765" s="84">
        <v>46244</v>
      </c>
      <c r="T1765" s="84"/>
      <c r="U1765" s="84"/>
      <c r="V1765" s="84"/>
      <c r="W1765" s="203" t="s">
        <v>9457</v>
      </c>
    </row>
    <row r="1766" spans="1:23" x14ac:dyDescent="0.3">
      <c r="A1766" s="203" t="s">
        <v>1433</v>
      </c>
      <c r="B1766" s="203" t="s">
        <v>1246</v>
      </c>
      <c r="C1766" s="203" t="s">
        <v>19668</v>
      </c>
      <c r="D1766" s="203" t="s">
        <v>19669</v>
      </c>
      <c r="E1766" s="203" t="s">
        <v>19670</v>
      </c>
      <c r="F1766" s="203" t="s">
        <v>9451</v>
      </c>
      <c r="G1766" s="203" t="s">
        <v>19670</v>
      </c>
      <c r="H1766" s="203" t="s">
        <v>19671</v>
      </c>
      <c r="I1766" s="203" t="s">
        <v>9462</v>
      </c>
      <c r="J1766" s="203" t="s">
        <v>19672</v>
      </c>
      <c r="K1766" s="84">
        <v>45799</v>
      </c>
      <c r="L1766" s="84">
        <v>45800</v>
      </c>
      <c r="M1766" s="84">
        <v>45922</v>
      </c>
      <c r="N1766" s="203" t="s">
        <v>11691</v>
      </c>
      <c r="O1766" s="86">
        <v>15945588</v>
      </c>
      <c r="P1766" s="203" t="s">
        <v>19673</v>
      </c>
      <c r="Q1766" s="203" t="s">
        <v>19672</v>
      </c>
      <c r="R1766" s="84">
        <v>45797</v>
      </c>
      <c r="S1766" s="84">
        <v>45797</v>
      </c>
      <c r="T1766" s="84"/>
      <c r="U1766" s="84"/>
      <c r="V1766" s="84"/>
      <c r="W1766" s="203" t="s">
        <v>9457</v>
      </c>
    </row>
    <row r="1767" spans="1:23" x14ac:dyDescent="0.3">
      <c r="A1767" s="203" t="s">
        <v>5454</v>
      </c>
      <c r="B1767" s="203" t="s">
        <v>1245</v>
      </c>
      <c r="C1767" s="203" t="s">
        <v>19674</v>
      </c>
      <c r="D1767" s="203" t="s">
        <v>19675</v>
      </c>
      <c r="E1767" s="203" t="s">
        <v>19676</v>
      </c>
      <c r="F1767" s="203" t="s">
        <v>9451</v>
      </c>
      <c r="G1767" s="203" t="s">
        <v>19676</v>
      </c>
      <c r="H1767" s="203" t="s">
        <v>19677</v>
      </c>
      <c r="I1767" s="203" t="s">
        <v>9453</v>
      </c>
      <c r="J1767" s="203" t="s">
        <v>19678</v>
      </c>
      <c r="K1767" s="84">
        <v>45537</v>
      </c>
      <c r="L1767" s="84">
        <v>45537</v>
      </c>
      <c r="M1767" s="84">
        <v>45627</v>
      </c>
      <c r="N1767" s="203" t="s">
        <v>19679</v>
      </c>
      <c r="O1767" s="86">
        <v>13500000</v>
      </c>
      <c r="P1767" s="203" t="s">
        <v>19680</v>
      </c>
      <c r="Q1767" s="203" t="s">
        <v>19678</v>
      </c>
      <c r="R1767" s="84">
        <v>45537</v>
      </c>
      <c r="S1767" s="84">
        <v>45537</v>
      </c>
      <c r="T1767" s="84"/>
      <c r="U1767" s="84"/>
      <c r="V1767" s="84"/>
      <c r="W1767" s="203" t="s">
        <v>9457</v>
      </c>
    </row>
    <row r="1768" spans="1:23" x14ac:dyDescent="0.3">
      <c r="A1768" s="203" t="s">
        <v>5454</v>
      </c>
      <c r="B1768" s="203" t="s">
        <v>1245</v>
      </c>
      <c r="C1768" s="203" t="s">
        <v>19681</v>
      </c>
      <c r="D1768" s="203" t="s">
        <v>19682</v>
      </c>
      <c r="E1768" s="203" t="s">
        <v>19683</v>
      </c>
      <c r="F1768" s="203" t="s">
        <v>9451</v>
      </c>
      <c r="G1768" s="203" t="s">
        <v>19683</v>
      </c>
      <c r="H1768" s="203" t="s">
        <v>19684</v>
      </c>
      <c r="I1768" s="203" t="s">
        <v>9453</v>
      </c>
      <c r="J1768" s="203" t="s">
        <v>19685</v>
      </c>
      <c r="K1768" s="84">
        <v>45533</v>
      </c>
      <c r="L1768" s="84">
        <v>45565</v>
      </c>
      <c r="M1768" s="84">
        <v>45625</v>
      </c>
      <c r="N1768" s="203" t="s">
        <v>19686</v>
      </c>
      <c r="O1768" s="86">
        <v>15000000</v>
      </c>
      <c r="P1768" s="203" t="s">
        <v>19687</v>
      </c>
      <c r="Q1768" s="203" t="s">
        <v>19685</v>
      </c>
      <c r="R1768" s="84">
        <v>45533</v>
      </c>
      <c r="S1768" s="84">
        <v>45533</v>
      </c>
      <c r="T1768" s="84"/>
      <c r="U1768" s="84"/>
      <c r="V1768" s="84"/>
      <c r="W1768" s="203" t="s">
        <v>9457</v>
      </c>
    </row>
    <row r="1769" spans="1:23" x14ac:dyDescent="0.3">
      <c r="A1769" s="203" t="s">
        <v>1665</v>
      </c>
      <c r="B1769" s="203" t="s">
        <v>1247</v>
      </c>
      <c r="C1769" s="203" t="s">
        <v>19688</v>
      </c>
      <c r="D1769" s="203" t="s">
        <v>19689</v>
      </c>
      <c r="E1769" s="203" t="s">
        <v>19690</v>
      </c>
      <c r="F1769" s="203" t="s">
        <v>9451</v>
      </c>
      <c r="G1769" s="203" t="s">
        <v>19690</v>
      </c>
      <c r="H1769" s="203" t="s">
        <v>19691</v>
      </c>
      <c r="I1769" s="203" t="s">
        <v>9453</v>
      </c>
      <c r="J1769" s="203" t="s">
        <v>13909</v>
      </c>
      <c r="K1769" s="84">
        <v>46045</v>
      </c>
      <c r="L1769" s="84">
        <v>46049</v>
      </c>
      <c r="M1769" s="84">
        <v>46138</v>
      </c>
      <c r="N1769" s="203" t="s">
        <v>19692</v>
      </c>
      <c r="O1769" s="86">
        <v>12000000</v>
      </c>
      <c r="P1769" s="203" t="s">
        <v>19693</v>
      </c>
      <c r="Q1769" s="203" t="s">
        <v>13909</v>
      </c>
      <c r="R1769" s="84">
        <v>46045</v>
      </c>
      <c r="S1769" s="84">
        <v>46045</v>
      </c>
      <c r="T1769" s="84"/>
      <c r="U1769" s="84"/>
      <c r="V1769" s="84"/>
      <c r="W1769" s="203" t="s">
        <v>9457</v>
      </c>
    </row>
    <row r="1770" spans="1:23" x14ac:dyDescent="0.3">
      <c r="A1770" s="203" t="s">
        <v>1476</v>
      </c>
      <c r="B1770" s="203" t="s">
        <v>1246</v>
      </c>
      <c r="C1770" s="203" t="s">
        <v>19694</v>
      </c>
      <c r="D1770" s="203" t="s">
        <v>9471</v>
      </c>
      <c r="E1770" s="203" t="s">
        <v>19695</v>
      </c>
      <c r="F1770" s="203" t="s">
        <v>9451</v>
      </c>
      <c r="G1770" s="203"/>
      <c r="H1770" s="203"/>
      <c r="I1770" s="203"/>
      <c r="J1770" s="203"/>
      <c r="K1770" s="84"/>
      <c r="L1770" s="84"/>
      <c r="M1770" s="84"/>
      <c r="N1770" s="203"/>
      <c r="O1770" s="86"/>
      <c r="P1770" s="203"/>
      <c r="Q1770" s="203"/>
      <c r="R1770" s="84">
        <v>45716</v>
      </c>
      <c r="S1770" s="84">
        <v>45716</v>
      </c>
      <c r="T1770" s="84">
        <v>45722</v>
      </c>
      <c r="U1770" s="84">
        <v>45722</v>
      </c>
      <c r="V1770" s="84">
        <v>45722</v>
      </c>
      <c r="W1770" s="203" t="s">
        <v>9469</v>
      </c>
    </row>
    <row r="1771" spans="1:23" x14ac:dyDescent="0.3">
      <c r="A1771" s="203" t="s">
        <v>5454</v>
      </c>
      <c r="B1771" s="203" t="s">
        <v>1245</v>
      </c>
      <c r="C1771" s="203" t="s">
        <v>19696</v>
      </c>
      <c r="D1771" s="203" t="s">
        <v>19697</v>
      </c>
      <c r="E1771" s="203" t="s">
        <v>19698</v>
      </c>
      <c r="F1771" s="203" t="s">
        <v>9451</v>
      </c>
      <c r="G1771" s="203" t="s">
        <v>19698</v>
      </c>
      <c r="H1771" s="203" t="s">
        <v>19699</v>
      </c>
      <c r="I1771" s="203" t="s">
        <v>9453</v>
      </c>
      <c r="J1771" s="203" t="s">
        <v>19700</v>
      </c>
      <c r="K1771" s="84">
        <v>45531</v>
      </c>
      <c r="L1771" s="84">
        <v>45532</v>
      </c>
      <c r="M1771" s="84">
        <v>45623</v>
      </c>
      <c r="N1771" s="203" t="s">
        <v>19701</v>
      </c>
      <c r="O1771" s="86">
        <v>12000000</v>
      </c>
      <c r="P1771" s="203" t="s">
        <v>19702</v>
      </c>
      <c r="Q1771" s="203" t="s">
        <v>19700</v>
      </c>
      <c r="R1771" s="84">
        <v>45531</v>
      </c>
      <c r="S1771" s="84">
        <v>45531</v>
      </c>
      <c r="T1771" s="84"/>
      <c r="U1771" s="84"/>
      <c r="V1771" s="84"/>
      <c r="W1771" s="203" t="s">
        <v>9457</v>
      </c>
    </row>
    <row r="1772" spans="1:23" x14ac:dyDescent="0.3">
      <c r="A1772" s="203" t="s">
        <v>5454</v>
      </c>
      <c r="B1772" s="203" t="s">
        <v>1245</v>
      </c>
      <c r="C1772" s="203" t="s">
        <v>19703</v>
      </c>
      <c r="D1772" s="203" t="s">
        <v>19704</v>
      </c>
      <c r="E1772" s="203" t="s">
        <v>19705</v>
      </c>
      <c r="F1772" s="203" t="s">
        <v>9451</v>
      </c>
      <c r="G1772" s="203" t="s">
        <v>19705</v>
      </c>
      <c r="H1772" s="203" t="s">
        <v>19706</v>
      </c>
      <c r="I1772" s="203" t="s">
        <v>9453</v>
      </c>
      <c r="J1772" s="203" t="s">
        <v>19707</v>
      </c>
      <c r="K1772" s="84">
        <v>45553</v>
      </c>
      <c r="L1772" s="84">
        <v>45554</v>
      </c>
      <c r="M1772" s="84">
        <v>45644</v>
      </c>
      <c r="N1772" s="203" t="s">
        <v>19708</v>
      </c>
      <c r="O1772" s="86">
        <v>12000000</v>
      </c>
      <c r="P1772" s="203" t="s">
        <v>19709</v>
      </c>
      <c r="Q1772" s="203" t="s">
        <v>19707</v>
      </c>
      <c r="R1772" s="84">
        <v>45553</v>
      </c>
      <c r="S1772" s="84">
        <v>45553</v>
      </c>
      <c r="T1772" s="84"/>
      <c r="U1772" s="84"/>
      <c r="V1772" s="84"/>
      <c r="W1772" s="203" t="s">
        <v>9457</v>
      </c>
    </row>
    <row r="1773" spans="1:23" x14ac:dyDescent="0.3">
      <c r="A1773" s="203" t="s">
        <v>3253</v>
      </c>
      <c r="B1773" s="203" t="s">
        <v>1245</v>
      </c>
      <c r="C1773" s="203" t="s">
        <v>19710</v>
      </c>
      <c r="D1773" s="203" t="s">
        <v>19711</v>
      </c>
      <c r="E1773" s="203" t="s">
        <v>19712</v>
      </c>
      <c r="F1773" s="203" t="s">
        <v>9451</v>
      </c>
      <c r="G1773" s="203" t="s">
        <v>19712</v>
      </c>
      <c r="H1773" s="203" t="s">
        <v>19713</v>
      </c>
      <c r="I1773" s="203" t="s">
        <v>9462</v>
      </c>
      <c r="J1773" s="203" t="s">
        <v>19714</v>
      </c>
      <c r="K1773" s="84">
        <v>45596</v>
      </c>
      <c r="L1773" s="84">
        <v>45597</v>
      </c>
      <c r="M1773" s="84">
        <v>45656</v>
      </c>
      <c r="N1773" s="203" t="s">
        <v>13126</v>
      </c>
      <c r="O1773" s="86">
        <v>5281482</v>
      </c>
      <c r="P1773" s="203" t="s">
        <v>19715</v>
      </c>
      <c r="Q1773" s="203" t="s">
        <v>19714</v>
      </c>
      <c r="R1773" s="84">
        <v>45596</v>
      </c>
      <c r="S1773" s="84">
        <v>45596</v>
      </c>
      <c r="T1773" s="84"/>
      <c r="U1773" s="84"/>
      <c r="V1773" s="84"/>
      <c r="W1773" s="203" t="s">
        <v>9457</v>
      </c>
    </row>
    <row r="1774" spans="1:23" x14ac:dyDescent="0.3">
      <c r="A1774" s="203" t="s">
        <v>2935</v>
      </c>
      <c r="B1774" s="203" t="s">
        <v>1245</v>
      </c>
      <c r="C1774" s="203" t="s">
        <v>19716</v>
      </c>
      <c r="D1774" s="203" t="s">
        <v>19717</v>
      </c>
      <c r="E1774" s="203" t="s">
        <v>19718</v>
      </c>
      <c r="F1774" s="203" t="s">
        <v>9451</v>
      </c>
      <c r="G1774" s="203" t="s">
        <v>19718</v>
      </c>
      <c r="H1774" s="203" t="s">
        <v>19719</v>
      </c>
      <c r="I1774" s="203" t="s">
        <v>9462</v>
      </c>
      <c r="J1774" s="203" t="s">
        <v>19720</v>
      </c>
      <c r="K1774" s="84">
        <v>45387</v>
      </c>
      <c r="L1774" s="84">
        <v>45387</v>
      </c>
      <c r="M1774" s="84">
        <v>45569</v>
      </c>
      <c r="N1774" s="203" t="s">
        <v>10400</v>
      </c>
      <c r="O1774" s="86">
        <v>12622590</v>
      </c>
      <c r="P1774" s="203" t="s">
        <v>19721</v>
      </c>
      <c r="Q1774" s="203" t="s">
        <v>19722</v>
      </c>
      <c r="R1774" s="84">
        <v>45385</v>
      </c>
      <c r="S1774" s="84">
        <v>45385</v>
      </c>
      <c r="T1774" s="84"/>
      <c r="U1774" s="84"/>
      <c r="V1774" s="84"/>
      <c r="W1774" s="203" t="s">
        <v>9457</v>
      </c>
    </row>
    <row r="1775" spans="1:23" x14ac:dyDescent="0.3">
      <c r="A1775" s="203" t="s">
        <v>1476</v>
      </c>
      <c r="B1775" s="203" t="s">
        <v>1246</v>
      </c>
      <c r="C1775" s="203" t="s">
        <v>19723</v>
      </c>
      <c r="D1775" s="203" t="s">
        <v>19724</v>
      </c>
      <c r="E1775" s="203" t="s">
        <v>19725</v>
      </c>
      <c r="F1775" s="203" t="s">
        <v>9451</v>
      </c>
      <c r="G1775" s="203" t="s">
        <v>19725</v>
      </c>
      <c r="H1775" s="203" t="s">
        <v>19726</v>
      </c>
      <c r="I1775" s="203" t="s">
        <v>9462</v>
      </c>
      <c r="J1775" s="203" t="s">
        <v>9786</v>
      </c>
      <c r="K1775" s="84">
        <v>45905</v>
      </c>
      <c r="L1775" s="84">
        <v>45905</v>
      </c>
      <c r="M1775" s="84">
        <v>46020</v>
      </c>
      <c r="N1775" s="203" t="s">
        <v>18173</v>
      </c>
      <c r="O1775" s="86">
        <v>10122841</v>
      </c>
      <c r="P1775" s="203" t="s">
        <v>19727</v>
      </c>
      <c r="Q1775" s="203" t="s">
        <v>9786</v>
      </c>
      <c r="R1775" s="84">
        <v>45904</v>
      </c>
      <c r="S1775" s="84">
        <v>45904</v>
      </c>
      <c r="T1775" s="84"/>
      <c r="U1775" s="84"/>
      <c r="V1775" s="84"/>
      <c r="W1775" s="203" t="s">
        <v>9457</v>
      </c>
    </row>
    <row r="1776" spans="1:23" x14ac:dyDescent="0.3">
      <c r="A1776" s="203" t="s">
        <v>1701</v>
      </c>
      <c r="B1776" s="203" t="s">
        <v>1246</v>
      </c>
      <c r="C1776" s="203" t="s">
        <v>19728</v>
      </c>
      <c r="D1776" s="203" t="s">
        <v>19729</v>
      </c>
      <c r="E1776" s="203" t="s">
        <v>19730</v>
      </c>
      <c r="F1776" s="203" t="s">
        <v>9451</v>
      </c>
      <c r="G1776" s="203" t="s">
        <v>19730</v>
      </c>
      <c r="H1776" s="203" t="s">
        <v>19731</v>
      </c>
      <c r="I1776" s="203" t="s">
        <v>9504</v>
      </c>
      <c r="J1776" s="203" t="s">
        <v>19732</v>
      </c>
      <c r="K1776" s="84">
        <v>46021</v>
      </c>
      <c r="L1776" s="84">
        <v>46055</v>
      </c>
      <c r="M1776" s="84">
        <v>46296</v>
      </c>
      <c r="N1776" s="203" t="s">
        <v>19733</v>
      </c>
      <c r="O1776" s="86">
        <v>5087181167</v>
      </c>
      <c r="P1776" s="203" t="s">
        <v>19734</v>
      </c>
      <c r="Q1776" s="203" t="s">
        <v>19732</v>
      </c>
      <c r="R1776" s="84">
        <v>45995</v>
      </c>
      <c r="S1776" s="84">
        <v>45995</v>
      </c>
      <c r="T1776" s="84">
        <v>46006</v>
      </c>
      <c r="U1776" s="84">
        <v>46006</v>
      </c>
      <c r="V1776" s="84">
        <v>46006</v>
      </c>
      <c r="W1776" s="203" t="s">
        <v>9457</v>
      </c>
    </row>
    <row r="1777" spans="1:23" x14ac:dyDescent="0.3">
      <c r="A1777" s="203" t="s">
        <v>1604</v>
      </c>
      <c r="B1777" s="203" t="s">
        <v>1246</v>
      </c>
      <c r="C1777" s="203" t="s">
        <v>19728</v>
      </c>
      <c r="D1777" s="203" t="s">
        <v>19729</v>
      </c>
      <c r="E1777" s="203" t="s">
        <v>19730</v>
      </c>
      <c r="F1777" s="203" t="s">
        <v>9451</v>
      </c>
      <c r="G1777" s="203" t="s">
        <v>19730</v>
      </c>
      <c r="H1777" s="203" t="s">
        <v>19731</v>
      </c>
      <c r="I1777" s="203" t="s">
        <v>9504</v>
      </c>
      <c r="J1777" s="203" t="s">
        <v>19732</v>
      </c>
      <c r="K1777" s="84">
        <v>46021</v>
      </c>
      <c r="L1777" s="84">
        <v>46055</v>
      </c>
      <c r="M1777" s="84">
        <v>46296</v>
      </c>
      <c r="N1777" s="203" t="s">
        <v>19733</v>
      </c>
      <c r="O1777" s="86">
        <v>5087181167</v>
      </c>
      <c r="P1777" s="203" t="s">
        <v>19734</v>
      </c>
      <c r="Q1777" s="203" t="s">
        <v>19732</v>
      </c>
      <c r="R1777" s="84">
        <v>45995</v>
      </c>
      <c r="S1777" s="84">
        <v>45995</v>
      </c>
      <c r="T1777" s="84">
        <v>46006</v>
      </c>
      <c r="U1777" s="84">
        <v>46006</v>
      </c>
      <c r="V1777" s="84">
        <v>46006</v>
      </c>
      <c r="W1777" s="203" t="s">
        <v>9457</v>
      </c>
    </row>
    <row r="1778" spans="1:23" x14ac:dyDescent="0.3">
      <c r="A1778" s="203" t="s">
        <v>1604</v>
      </c>
      <c r="B1778" s="203" t="s">
        <v>1246</v>
      </c>
      <c r="C1778" s="203" t="s">
        <v>19728</v>
      </c>
      <c r="D1778" s="203" t="s">
        <v>19735</v>
      </c>
      <c r="E1778" s="203" t="s">
        <v>19730</v>
      </c>
      <c r="F1778" s="203" t="s">
        <v>9451</v>
      </c>
      <c r="G1778" s="203" t="s">
        <v>19730</v>
      </c>
      <c r="H1778" s="203" t="s">
        <v>19736</v>
      </c>
      <c r="I1778" s="203" t="s">
        <v>9482</v>
      </c>
      <c r="J1778" s="203" t="s">
        <v>19737</v>
      </c>
      <c r="K1778" s="84">
        <v>46021</v>
      </c>
      <c r="L1778" s="84"/>
      <c r="M1778" s="84">
        <v>46111</v>
      </c>
      <c r="N1778" s="203" t="s">
        <v>19738</v>
      </c>
      <c r="O1778" s="86">
        <v>1476497588</v>
      </c>
      <c r="P1778" s="203" t="s">
        <v>19734</v>
      </c>
      <c r="Q1778" s="203" t="s">
        <v>19737</v>
      </c>
      <c r="R1778" s="84">
        <v>45995</v>
      </c>
      <c r="S1778" s="84">
        <v>45995</v>
      </c>
      <c r="T1778" s="84">
        <v>46006</v>
      </c>
      <c r="U1778" s="84">
        <v>46006</v>
      </c>
      <c r="V1778" s="84">
        <v>46006</v>
      </c>
      <c r="W1778" s="203" t="s">
        <v>9457</v>
      </c>
    </row>
    <row r="1779" spans="1:23" x14ac:dyDescent="0.3">
      <c r="A1779" s="203" t="s">
        <v>1701</v>
      </c>
      <c r="B1779" s="203" t="s">
        <v>1246</v>
      </c>
      <c r="C1779" s="203" t="s">
        <v>19728</v>
      </c>
      <c r="D1779" s="203" t="s">
        <v>19735</v>
      </c>
      <c r="E1779" s="203" t="s">
        <v>19730</v>
      </c>
      <c r="F1779" s="203" t="s">
        <v>9451</v>
      </c>
      <c r="G1779" s="203" t="s">
        <v>19730</v>
      </c>
      <c r="H1779" s="203" t="s">
        <v>19736</v>
      </c>
      <c r="I1779" s="203" t="s">
        <v>9482</v>
      </c>
      <c r="J1779" s="203" t="s">
        <v>19737</v>
      </c>
      <c r="K1779" s="84">
        <v>46021</v>
      </c>
      <c r="L1779" s="84"/>
      <c r="M1779" s="84">
        <v>46111</v>
      </c>
      <c r="N1779" s="203" t="s">
        <v>19738</v>
      </c>
      <c r="O1779" s="86">
        <v>1476497588</v>
      </c>
      <c r="P1779" s="203" t="s">
        <v>19734</v>
      </c>
      <c r="Q1779" s="203" t="s">
        <v>19737</v>
      </c>
      <c r="R1779" s="84">
        <v>45995</v>
      </c>
      <c r="S1779" s="84">
        <v>45995</v>
      </c>
      <c r="T1779" s="84">
        <v>46006</v>
      </c>
      <c r="U1779" s="84">
        <v>46006</v>
      </c>
      <c r="V1779" s="84">
        <v>46006</v>
      </c>
      <c r="W1779" s="203" t="s">
        <v>9457</v>
      </c>
    </row>
    <row r="1780" spans="1:23" x14ac:dyDescent="0.3">
      <c r="A1780" s="203" t="s">
        <v>5454</v>
      </c>
      <c r="B1780" s="203" t="s">
        <v>1245</v>
      </c>
      <c r="C1780" s="203" t="s">
        <v>19739</v>
      </c>
      <c r="D1780" s="203" t="s">
        <v>19740</v>
      </c>
      <c r="E1780" s="203" t="s">
        <v>19741</v>
      </c>
      <c r="F1780" s="203" t="s">
        <v>9451</v>
      </c>
      <c r="G1780" s="203" t="s">
        <v>19741</v>
      </c>
      <c r="H1780" s="203" t="s">
        <v>19742</v>
      </c>
      <c r="I1780" s="203" t="s">
        <v>9453</v>
      </c>
      <c r="J1780" s="203" t="s">
        <v>11453</v>
      </c>
      <c r="K1780" s="84">
        <v>45554</v>
      </c>
      <c r="L1780" s="84">
        <v>45558</v>
      </c>
      <c r="M1780" s="84">
        <v>45648</v>
      </c>
      <c r="N1780" s="203" t="s">
        <v>9941</v>
      </c>
      <c r="O1780" s="86">
        <v>12000000</v>
      </c>
      <c r="P1780" s="203" t="s">
        <v>19743</v>
      </c>
      <c r="Q1780" s="203" t="s">
        <v>11453</v>
      </c>
      <c r="R1780" s="84">
        <v>45552</v>
      </c>
      <c r="S1780" s="84">
        <v>45552</v>
      </c>
      <c r="T1780" s="84"/>
      <c r="U1780" s="84"/>
      <c r="V1780" s="84"/>
      <c r="W1780" s="203" t="s">
        <v>9457</v>
      </c>
    </row>
    <row r="1781" spans="1:23" x14ac:dyDescent="0.3">
      <c r="A1781" s="203" t="s">
        <v>1505</v>
      </c>
      <c r="B1781" s="203" t="s">
        <v>1246</v>
      </c>
      <c r="C1781" s="203" t="s">
        <v>19744</v>
      </c>
      <c r="D1781" s="203" t="s">
        <v>19745</v>
      </c>
      <c r="E1781" s="203" t="s">
        <v>19746</v>
      </c>
      <c r="F1781" s="203" t="s">
        <v>9451</v>
      </c>
      <c r="G1781" s="203" t="s">
        <v>19746</v>
      </c>
      <c r="H1781" s="203" t="s">
        <v>19747</v>
      </c>
      <c r="I1781" s="203" t="s">
        <v>9462</v>
      </c>
      <c r="J1781" s="203" t="s">
        <v>19748</v>
      </c>
      <c r="K1781" s="84">
        <v>45889</v>
      </c>
      <c r="L1781" s="84">
        <v>45890</v>
      </c>
      <c r="M1781" s="84">
        <v>46011</v>
      </c>
      <c r="N1781" s="203" t="s">
        <v>13416</v>
      </c>
      <c r="O1781" s="86">
        <v>15945588</v>
      </c>
      <c r="P1781" s="203" t="s">
        <v>19749</v>
      </c>
      <c r="Q1781" s="203" t="s">
        <v>19748</v>
      </c>
      <c r="R1781" s="84">
        <v>45889</v>
      </c>
      <c r="S1781" s="84">
        <v>45889</v>
      </c>
      <c r="T1781" s="84"/>
      <c r="U1781" s="84"/>
      <c r="V1781" s="84"/>
      <c r="W1781" s="203" t="s">
        <v>9457</v>
      </c>
    </row>
    <row r="1782" spans="1:23" x14ac:dyDescent="0.3">
      <c r="A1782" s="203" t="s">
        <v>1665</v>
      </c>
      <c r="B1782" s="203" t="s">
        <v>1247</v>
      </c>
      <c r="C1782" s="203" t="s">
        <v>19750</v>
      </c>
      <c r="D1782" s="203" t="s">
        <v>19751</v>
      </c>
      <c r="E1782" s="203" t="s">
        <v>19752</v>
      </c>
      <c r="F1782" s="203" t="s">
        <v>9451</v>
      </c>
      <c r="G1782" s="203" t="s">
        <v>19752</v>
      </c>
      <c r="H1782" s="203" t="s">
        <v>19753</v>
      </c>
      <c r="I1782" s="203" t="s">
        <v>9453</v>
      </c>
      <c r="J1782" s="203" t="s">
        <v>9512</v>
      </c>
      <c r="K1782" s="84">
        <v>46049</v>
      </c>
      <c r="L1782" s="84">
        <v>46050</v>
      </c>
      <c r="M1782" s="84">
        <v>46139</v>
      </c>
      <c r="N1782" s="203" t="s">
        <v>19754</v>
      </c>
      <c r="O1782" s="86">
        <v>10500000</v>
      </c>
      <c r="P1782" s="203" t="s">
        <v>19755</v>
      </c>
      <c r="Q1782" s="203" t="s">
        <v>9512</v>
      </c>
      <c r="R1782" s="84">
        <v>46048</v>
      </c>
      <c r="S1782" s="84">
        <v>46048</v>
      </c>
      <c r="T1782" s="84"/>
      <c r="U1782" s="84"/>
      <c r="V1782" s="84"/>
      <c r="W1782" s="203" t="s">
        <v>9457</v>
      </c>
    </row>
    <row r="1783" spans="1:23" x14ac:dyDescent="0.3">
      <c r="A1783" s="203" t="s">
        <v>1572</v>
      </c>
      <c r="B1783" s="203" t="s">
        <v>1246</v>
      </c>
      <c r="C1783" s="203" t="s">
        <v>19756</v>
      </c>
      <c r="D1783" s="203" t="s">
        <v>19757</v>
      </c>
      <c r="E1783" s="203" t="s">
        <v>19758</v>
      </c>
      <c r="F1783" s="203" t="s">
        <v>9451</v>
      </c>
      <c r="G1783" s="203" t="s">
        <v>19758</v>
      </c>
      <c r="H1783" s="203" t="s">
        <v>19759</v>
      </c>
      <c r="I1783" s="203" t="s">
        <v>9504</v>
      </c>
      <c r="J1783" s="203" t="s">
        <v>19760</v>
      </c>
      <c r="K1783" s="84">
        <v>45931</v>
      </c>
      <c r="L1783" s="84">
        <v>45931</v>
      </c>
      <c r="M1783" s="84">
        <v>46021</v>
      </c>
      <c r="N1783" s="203" t="s">
        <v>19761</v>
      </c>
      <c r="O1783" s="86">
        <v>9000000</v>
      </c>
      <c r="P1783" s="203" t="s">
        <v>19762</v>
      </c>
      <c r="Q1783" s="203" t="s">
        <v>19760</v>
      </c>
      <c r="R1783" s="84">
        <v>45930</v>
      </c>
      <c r="S1783" s="84">
        <v>45930</v>
      </c>
      <c r="T1783" s="84"/>
      <c r="U1783" s="84"/>
      <c r="V1783" s="84"/>
      <c r="W1783" s="203" t="s">
        <v>9457</v>
      </c>
    </row>
    <row r="1784" spans="1:23" x14ac:dyDescent="0.3">
      <c r="A1784" s="203" t="s">
        <v>1505</v>
      </c>
      <c r="B1784" s="203" t="s">
        <v>1246</v>
      </c>
      <c r="C1784" s="203" t="s">
        <v>19763</v>
      </c>
      <c r="D1784" s="203" t="s">
        <v>19764</v>
      </c>
      <c r="E1784" s="203" t="s">
        <v>19765</v>
      </c>
      <c r="F1784" s="203" t="s">
        <v>9451</v>
      </c>
      <c r="G1784" s="203" t="s">
        <v>19765</v>
      </c>
      <c r="H1784" s="203" t="s">
        <v>19766</v>
      </c>
      <c r="I1784" s="203" t="s">
        <v>9462</v>
      </c>
      <c r="J1784" s="203" t="s">
        <v>19767</v>
      </c>
      <c r="K1784" s="84">
        <v>45900</v>
      </c>
      <c r="L1784" s="84">
        <v>45901</v>
      </c>
      <c r="M1784" s="84">
        <v>46021</v>
      </c>
      <c r="N1784" s="203" t="s">
        <v>12770</v>
      </c>
      <c r="O1784" s="86">
        <v>15945588</v>
      </c>
      <c r="P1784" s="203" t="s">
        <v>19768</v>
      </c>
      <c r="Q1784" s="203" t="s">
        <v>19767</v>
      </c>
      <c r="R1784" s="84">
        <v>45900</v>
      </c>
      <c r="S1784" s="84">
        <v>45900</v>
      </c>
      <c r="T1784" s="84"/>
      <c r="U1784" s="84"/>
      <c r="V1784" s="84"/>
      <c r="W1784" s="203" t="s">
        <v>9457</v>
      </c>
    </row>
    <row r="1785" spans="1:23" x14ac:dyDescent="0.3">
      <c r="A1785" s="203" t="s">
        <v>4297</v>
      </c>
      <c r="B1785" s="203" t="s">
        <v>1245</v>
      </c>
      <c r="C1785" s="203" t="s">
        <v>19769</v>
      </c>
      <c r="D1785" s="203" t="s">
        <v>19770</v>
      </c>
      <c r="E1785" s="203" t="s">
        <v>19771</v>
      </c>
      <c r="F1785" s="203" t="s">
        <v>9451</v>
      </c>
      <c r="G1785" s="203" t="s">
        <v>19771</v>
      </c>
      <c r="H1785" s="203" t="s">
        <v>19772</v>
      </c>
      <c r="I1785" s="203" t="s">
        <v>9504</v>
      </c>
      <c r="J1785" s="203" t="s">
        <v>19773</v>
      </c>
      <c r="K1785" s="84">
        <v>45449</v>
      </c>
      <c r="L1785" s="84">
        <v>45454</v>
      </c>
      <c r="M1785" s="84">
        <v>45636</v>
      </c>
      <c r="N1785" s="203" t="s">
        <v>19774</v>
      </c>
      <c r="O1785" s="86">
        <v>16440000</v>
      </c>
      <c r="P1785" s="203" t="s">
        <v>19775</v>
      </c>
      <c r="Q1785" s="203" t="s">
        <v>19776</v>
      </c>
      <c r="R1785" s="84">
        <v>45448</v>
      </c>
      <c r="S1785" s="84">
        <v>45448</v>
      </c>
      <c r="T1785" s="84"/>
      <c r="U1785" s="84"/>
      <c r="V1785" s="84"/>
      <c r="W1785" s="203" t="s">
        <v>9457</v>
      </c>
    </row>
    <row r="1786" spans="1:23" x14ac:dyDescent="0.3">
      <c r="A1786" s="203" t="s">
        <v>2935</v>
      </c>
      <c r="B1786" s="203" t="s">
        <v>1245</v>
      </c>
      <c r="C1786" s="203" t="s">
        <v>19777</v>
      </c>
      <c r="D1786" s="203" t="s">
        <v>19778</v>
      </c>
      <c r="E1786" s="203" t="s">
        <v>19779</v>
      </c>
      <c r="F1786" s="203" t="s">
        <v>9451</v>
      </c>
      <c r="G1786" s="203" t="s">
        <v>19779</v>
      </c>
      <c r="H1786" s="203" t="s">
        <v>19780</v>
      </c>
      <c r="I1786" s="203" t="s">
        <v>9462</v>
      </c>
      <c r="J1786" s="203" t="s">
        <v>19781</v>
      </c>
      <c r="K1786" s="84">
        <v>45454</v>
      </c>
      <c r="L1786" s="84">
        <v>45454</v>
      </c>
      <c r="M1786" s="84">
        <v>45636</v>
      </c>
      <c r="N1786" s="203" t="s">
        <v>17008</v>
      </c>
      <c r="O1786" s="86">
        <v>19560876</v>
      </c>
      <c r="P1786" s="203" t="s">
        <v>19782</v>
      </c>
      <c r="Q1786" s="203" t="s">
        <v>19781</v>
      </c>
      <c r="R1786" s="84">
        <v>45443</v>
      </c>
      <c r="S1786" s="84">
        <v>45443</v>
      </c>
      <c r="T1786" s="84"/>
      <c r="U1786" s="84"/>
      <c r="V1786" s="84"/>
      <c r="W1786" s="203" t="s">
        <v>9739</v>
      </c>
    </row>
    <row r="1787" spans="1:23" x14ac:dyDescent="0.3">
      <c r="A1787" s="203" t="s">
        <v>5454</v>
      </c>
      <c r="B1787" s="203" t="s">
        <v>1245</v>
      </c>
      <c r="C1787" s="203" t="s">
        <v>19783</v>
      </c>
      <c r="D1787" s="203" t="s">
        <v>19784</v>
      </c>
      <c r="E1787" s="203" t="s">
        <v>19785</v>
      </c>
      <c r="F1787" s="203" t="s">
        <v>9451</v>
      </c>
      <c r="G1787" s="203" t="s">
        <v>19785</v>
      </c>
      <c r="H1787" s="203" t="s">
        <v>19786</v>
      </c>
      <c r="I1787" s="203" t="s">
        <v>9453</v>
      </c>
      <c r="J1787" s="203" t="s">
        <v>19787</v>
      </c>
      <c r="K1787" s="84">
        <v>45533</v>
      </c>
      <c r="L1787" s="84">
        <v>45564</v>
      </c>
      <c r="M1787" s="84">
        <v>45625</v>
      </c>
      <c r="N1787" s="203" t="s">
        <v>19788</v>
      </c>
      <c r="O1787" s="86">
        <v>12000000</v>
      </c>
      <c r="P1787" s="203" t="s">
        <v>19789</v>
      </c>
      <c r="Q1787" s="203" t="s">
        <v>19787</v>
      </c>
      <c r="R1787" s="84">
        <v>45532</v>
      </c>
      <c r="S1787" s="84">
        <v>45532</v>
      </c>
      <c r="T1787" s="84"/>
      <c r="U1787" s="84"/>
      <c r="V1787" s="84"/>
      <c r="W1787" s="203" t="s">
        <v>9457</v>
      </c>
    </row>
    <row r="1788" spans="1:23" x14ac:dyDescent="0.3">
      <c r="A1788" s="203" t="s">
        <v>1433</v>
      </c>
      <c r="B1788" s="203" t="s">
        <v>1246</v>
      </c>
      <c r="C1788" s="203" t="s">
        <v>19790</v>
      </c>
      <c r="D1788" s="203" t="s">
        <v>19791</v>
      </c>
      <c r="E1788" s="203" t="s">
        <v>19792</v>
      </c>
      <c r="F1788" s="203" t="s">
        <v>9451</v>
      </c>
      <c r="G1788" s="203" t="s">
        <v>19792</v>
      </c>
      <c r="H1788" s="203" t="s">
        <v>19793</v>
      </c>
      <c r="I1788" s="203" t="s">
        <v>9462</v>
      </c>
      <c r="J1788" s="203" t="s">
        <v>19794</v>
      </c>
      <c r="K1788" s="84">
        <v>45842</v>
      </c>
      <c r="L1788" s="84">
        <v>45845</v>
      </c>
      <c r="M1788" s="84">
        <v>45967</v>
      </c>
      <c r="N1788" s="203" t="s">
        <v>19795</v>
      </c>
      <c r="O1788" s="86">
        <v>12365452</v>
      </c>
      <c r="P1788" s="203" t="s">
        <v>19796</v>
      </c>
      <c r="Q1788" s="203" t="s">
        <v>19794</v>
      </c>
      <c r="R1788" s="84">
        <v>45842</v>
      </c>
      <c r="S1788" s="84">
        <v>45842</v>
      </c>
      <c r="T1788" s="84"/>
      <c r="U1788" s="84"/>
      <c r="V1788" s="84"/>
      <c r="W1788" s="203" t="s">
        <v>9457</v>
      </c>
    </row>
    <row r="1789" spans="1:23" x14ac:dyDescent="0.3">
      <c r="A1789" s="203" t="s">
        <v>1476</v>
      </c>
      <c r="B1789" s="203" t="s">
        <v>1246</v>
      </c>
      <c r="C1789" s="203" t="s">
        <v>19797</v>
      </c>
      <c r="D1789" s="203" t="s">
        <v>19798</v>
      </c>
      <c r="E1789" s="203" t="s">
        <v>19799</v>
      </c>
      <c r="F1789" s="203" t="s">
        <v>9451</v>
      </c>
      <c r="G1789" s="203" t="s">
        <v>19799</v>
      </c>
      <c r="H1789" s="203" t="s">
        <v>19800</v>
      </c>
      <c r="I1789" s="203" t="s">
        <v>9462</v>
      </c>
      <c r="J1789" s="203" t="s">
        <v>14024</v>
      </c>
      <c r="K1789" s="84">
        <v>45694</v>
      </c>
      <c r="L1789" s="84">
        <v>45695</v>
      </c>
      <c r="M1789" s="84">
        <v>45875</v>
      </c>
      <c r="N1789" s="203" t="s">
        <v>19801</v>
      </c>
      <c r="O1789" s="86">
        <v>23918382</v>
      </c>
      <c r="P1789" s="203" t="s">
        <v>19802</v>
      </c>
      <c r="Q1789" s="203" t="s">
        <v>14024</v>
      </c>
      <c r="R1789" s="84">
        <v>45693</v>
      </c>
      <c r="S1789" s="84">
        <v>45693</v>
      </c>
      <c r="T1789" s="84"/>
      <c r="U1789" s="84"/>
      <c r="V1789" s="84"/>
      <c r="W1789" s="203" t="s">
        <v>9457</v>
      </c>
    </row>
    <row r="1790" spans="1:23" x14ac:dyDescent="0.3">
      <c r="A1790" s="203" t="s">
        <v>5454</v>
      </c>
      <c r="B1790" s="203" t="s">
        <v>1245</v>
      </c>
      <c r="C1790" s="203" t="s">
        <v>19803</v>
      </c>
      <c r="D1790" s="203" t="s">
        <v>19804</v>
      </c>
      <c r="E1790" s="203" t="s">
        <v>19805</v>
      </c>
      <c r="F1790" s="203" t="s">
        <v>9451</v>
      </c>
      <c r="G1790" s="203" t="s">
        <v>19805</v>
      </c>
      <c r="H1790" s="203" t="s">
        <v>19806</v>
      </c>
      <c r="I1790" s="203" t="s">
        <v>9453</v>
      </c>
      <c r="J1790" s="203" t="s">
        <v>19807</v>
      </c>
      <c r="K1790" s="84">
        <v>45604</v>
      </c>
      <c r="L1790" s="84">
        <v>45604</v>
      </c>
      <c r="M1790" s="84">
        <v>45648</v>
      </c>
      <c r="N1790" s="203" t="s">
        <v>13494</v>
      </c>
      <c r="O1790" s="86">
        <v>5250000</v>
      </c>
      <c r="P1790" s="203" t="s">
        <v>19808</v>
      </c>
      <c r="Q1790" s="203" t="s">
        <v>19807</v>
      </c>
      <c r="R1790" s="84">
        <v>45602</v>
      </c>
      <c r="S1790" s="84">
        <v>45602</v>
      </c>
      <c r="T1790" s="84"/>
      <c r="U1790" s="84"/>
      <c r="V1790" s="84"/>
      <c r="W1790" s="203" t="s">
        <v>9457</v>
      </c>
    </row>
    <row r="1791" spans="1:23" x14ac:dyDescent="0.3">
      <c r="A1791" s="203" t="s">
        <v>2935</v>
      </c>
      <c r="B1791" s="203" t="s">
        <v>1245</v>
      </c>
      <c r="C1791" s="203" t="s">
        <v>19809</v>
      </c>
      <c r="D1791" s="203" t="s">
        <v>19810</v>
      </c>
      <c r="E1791" s="203" t="s">
        <v>19811</v>
      </c>
      <c r="F1791" s="203" t="s">
        <v>9451</v>
      </c>
      <c r="G1791" s="203" t="s">
        <v>19811</v>
      </c>
      <c r="H1791" s="203" t="s">
        <v>19812</v>
      </c>
      <c r="I1791" s="203" t="s">
        <v>9462</v>
      </c>
      <c r="J1791" s="203" t="s">
        <v>19813</v>
      </c>
      <c r="K1791" s="84">
        <v>45360</v>
      </c>
      <c r="L1791" s="84">
        <v>45362</v>
      </c>
      <c r="M1791" s="84">
        <v>45545</v>
      </c>
      <c r="N1791" s="203" t="s">
        <v>12625</v>
      </c>
      <c r="O1791" s="86">
        <v>11890566</v>
      </c>
      <c r="P1791" s="203" t="s">
        <v>19814</v>
      </c>
      <c r="Q1791" s="203" t="s">
        <v>19815</v>
      </c>
      <c r="R1791" s="84">
        <v>45359</v>
      </c>
      <c r="S1791" s="84">
        <v>45359</v>
      </c>
      <c r="T1791" s="84"/>
      <c r="U1791" s="84"/>
      <c r="V1791" s="84"/>
      <c r="W1791" s="203" t="s">
        <v>9457</v>
      </c>
    </row>
    <row r="1792" spans="1:23" x14ac:dyDescent="0.3">
      <c r="A1792" s="203" t="s">
        <v>1476</v>
      </c>
      <c r="B1792" s="203" t="s">
        <v>1246</v>
      </c>
      <c r="C1792" s="203" t="s">
        <v>19816</v>
      </c>
      <c r="D1792" s="203" t="s">
        <v>19817</v>
      </c>
      <c r="E1792" s="203" t="s">
        <v>19818</v>
      </c>
      <c r="F1792" s="203" t="s">
        <v>9451</v>
      </c>
      <c r="G1792" s="203" t="s">
        <v>19818</v>
      </c>
      <c r="H1792" s="203" t="s">
        <v>19819</v>
      </c>
      <c r="I1792" s="203" t="s">
        <v>9462</v>
      </c>
      <c r="J1792" s="203" t="s">
        <v>19820</v>
      </c>
      <c r="K1792" s="84">
        <v>45736</v>
      </c>
      <c r="L1792" s="84">
        <v>45736</v>
      </c>
      <c r="M1792" s="84">
        <v>46010</v>
      </c>
      <c r="N1792" s="203" t="s">
        <v>13018</v>
      </c>
      <c r="O1792" s="86">
        <v>27822267</v>
      </c>
      <c r="P1792" s="203" t="s">
        <v>19821</v>
      </c>
      <c r="Q1792" s="203" t="s">
        <v>19820</v>
      </c>
      <c r="R1792" s="84">
        <v>45735</v>
      </c>
      <c r="S1792" s="84">
        <v>45735</v>
      </c>
      <c r="T1792" s="84"/>
      <c r="U1792" s="84"/>
      <c r="V1792" s="84"/>
      <c r="W1792" s="203" t="s">
        <v>9457</v>
      </c>
    </row>
    <row r="1793" spans="1:23" x14ac:dyDescent="0.3">
      <c r="A1793" s="203" t="s">
        <v>1572</v>
      </c>
      <c r="B1793" s="203" t="s">
        <v>1246</v>
      </c>
      <c r="C1793" s="203" t="s">
        <v>19822</v>
      </c>
      <c r="D1793" s="203" t="s">
        <v>19823</v>
      </c>
      <c r="E1793" s="203" t="s">
        <v>19824</v>
      </c>
      <c r="F1793" s="203" t="s">
        <v>9451</v>
      </c>
      <c r="G1793" s="203" t="s">
        <v>19824</v>
      </c>
      <c r="H1793" s="203" t="s">
        <v>19825</v>
      </c>
      <c r="I1793" s="203" t="s">
        <v>9453</v>
      </c>
      <c r="J1793" s="203" t="s">
        <v>19826</v>
      </c>
      <c r="K1793" s="84">
        <v>45981</v>
      </c>
      <c r="L1793" s="84">
        <v>45981</v>
      </c>
      <c r="M1793" s="84">
        <v>46010</v>
      </c>
      <c r="N1793" s="203" t="s">
        <v>19827</v>
      </c>
      <c r="O1793" s="86">
        <v>3500000</v>
      </c>
      <c r="P1793" s="203" t="s">
        <v>19828</v>
      </c>
      <c r="Q1793" s="203" t="s">
        <v>19826</v>
      </c>
      <c r="R1793" s="84">
        <v>45981</v>
      </c>
      <c r="S1793" s="84">
        <v>45981</v>
      </c>
      <c r="T1793" s="84"/>
      <c r="U1793" s="84"/>
      <c r="V1793" s="84"/>
      <c r="W1793" s="203" t="s">
        <v>9457</v>
      </c>
    </row>
    <row r="1794" spans="1:23" x14ac:dyDescent="0.3">
      <c r="A1794" s="203" t="s">
        <v>1689</v>
      </c>
      <c r="B1794" s="203" t="s">
        <v>1247</v>
      </c>
      <c r="C1794" s="203" t="s">
        <v>19829</v>
      </c>
      <c r="D1794" s="203" t="s">
        <v>19830</v>
      </c>
      <c r="E1794" s="203" t="s">
        <v>19831</v>
      </c>
      <c r="F1794" s="203" t="s">
        <v>9451</v>
      </c>
      <c r="G1794" s="203" t="s">
        <v>19831</v>
      </c>
      <c r="H1794" s="203" t="s">
        <v>19832</v>
      </c>
      <c r="I1794" s="203" t="s">
        <v>9453</v>
      </c>
      <c r="J1794" s="203" t="s">
        <v>19833</v>
      </c>
      <c r="K1794" s="84">
        <v>46043</v>
      </c>
      <c r="L1794" s="84">
        <v>46048</v>
      </c>
      <c r="M1794" s="84">
        <v>46198</v>
      </c>
      <c r="N1794" s="203" t="s">
        <v>19834</v>
      </c>
      <c r="O1794" s="86">
        <v>13216215</v>
      </c>
      <c r="P1794" s="203" t="s">
        <v>19835</v>
      </c>
      <c r="Q1794" s="203" t="s">
        <v>19833</v>
      </c>
      <c r="R1794" s="84">
        <v>46042</v>
      </c>
      <c r="S1794" s="84">
        <v>46042</v>
      </c>
      <c r="T1794" s="84"/>
      <c r="U1794" s="84"/>
      <c r="V1794" s="84"/>
      <c r="W1794" s="203" t="s">
        <v>9457</v>
      </c>
    </row>
    <row r="1795" spans="1:23" x14ac:dyDescent="0.3">
      <c r="A1795" s="203" t="s">
        <v>1605</v>
      </c>
      <c r="B1795" s="203" t="s">
        <v>1247</v>
      </c>
      <c r="C1795" s="203" t="s">
        <v>19836</v>
      </c>
      <c r="D1795" s="203" t="s">
        <v>19837</v>
      </c>
      <c r="E1795" s="203" t="s">
        <v>19838</v>
      </c>
      <c r="F1795" s="203" t="s">
        <v>9451</v>
      </c>
      <c r="G1795" s="203" t="s">
        <v>19838</v>
      </c>
      <c r="H1795" s="203" t="s">
        <v>19839</v>
      </c>
      <c r="I1795" s="203" t="s">
        <v>9453</v>
      </c>
      <c r="J1795" s="203" t="s">
        <v>19840</v>
      </c>
      <c r="K1795" s="84">
        <v>46050</v>
      </c>
      <c r="L1795" s="84">
        <v>46051</v>
      </c>
      <c r="M1795" s="84">
        <v>46231</v>
      </c>
      <c r="N1795" s="203" t="s">
        <v>13307</v>
      </c>
      <c r="O1795" s="86">
        <v>15859458</v>
      </c>
      <c r="P1795" s="203" t="s">
        <v>19841</v>
      </c>
      <c r="Q1795" s="203" t="s">
        <v>19840</v>
      </c>
      <c r="R1795" s="84">
        <v>46050</v>
      </c>
      <c r="S1795" s="84">
        <v>46050</v>
      </c>
      <c r="T1795" s="84"/>
      <c r="U1795" s="84"/>
      <c r="V1795" s="84"/>
      <c r="W1795" s="203" t="s">
        <v>9457</v>
      </c>
    </row>
    <row r="1796" spans="1:23" x14ac:dyDescent="0.3">
      <c r="A1796" s="203" t="s">
        <v>1572</v>
      </c>
      <c r="B1796" s="203" t="s">
        <v>1246</v>
      </c>
      <c r="C1796" s="203" t="s">
        <v>19842</v>
      </c>
      <c r="D1796" s="203" t="s">
        <v>19843</v>
      </c>
      <c r="E1796" s="203" t="s">
        <v>19844</v>
      </c>
      <c r="F1796" s="203" t="s">
        <v>9451</v>
      </c>
      <c r="G1796" s="203" t="s">
        <v>19844</v>
      </c>
      <c r="H1796" s="203" t="s">
        <v>19845</v>
      </c>
      <c r="I1796" s="203" t="s">
        <v>9453</v>
      </c>
      <c r="J1796" s="203" t="s">
        <v>19846</v>
      </c>
      <c r="K1796" s="84">
        <v>45912</v>
      </c>
      <c r="L1796" s="84">
        <v>45916</v>
      </c>
      <c r="M1796" s="84">
        <v>46002</v>
      </c>
      <c r="N1796" s="203" t="s">
        <v>15113</v>
      </c>
      <c r="O1796" s="86">
        <v>24000000</v>
      </c>
      <c r="P1796" s="203" t="s">
        <v>19847</v>
      </c>
      <c r="Q1796" s="203" t="s">
        <v>19846</v>
      </c>
      <c r="R1796" s="84">
        <v>45912</v>
      </c>
      <c r="S1796" s="84">
        <v>45912</v>
      </c>
      <c r="T1796" s="84"/>
      <c r="U1796" s="84"/>
      <c r="V1796" s="84"/>
      <c r="W1796" s="203" t="s">
        <v>9457</v>
      </c>
    </row>
    <row r="1797" spans="1:23" x14ac:dyDescent="0.3">
      <c r="A1797" s="203" t="s">
        <v>1572</v>
      </c>
      <c r="B1797" s="203" t="s">
        <v>1246</v>
      </c>
      <c r="C1797" s="203" t="s">
        <v>19848</v>
      </c>
      <c r="D1797" s="203" t="s">
        <v>19849</v>
      </c>
      <c r="E1797" s="203" t="s">
        <v>19850</v>
      </c>
      <c r="F1797" s="203" t="s">
        <v>9451</v>
      </c>
      <c r="G1797" s="203" t="s">
        <v>19850</v>
      </c>
      <c r="H1797" s="203" t="s">
        <v>19851</v>
      </c>
      <c r="I1797" s="203" t="s">
        <v>9453</v>
      </c>
      <c r="J1797" s="203" t="s">
        <v>19852</v>
      </c>
      <c r="K1797" s="84">
        <v>45922</v>
      </c>
      <c r="L1797" s="84">
        <v>45922</v>
      </c>
      <c r="M1797" s="84">
        <v>45982</v>
      </c>
      <c r="N1797" s="203" t="s">
        <v>19853</v>
      </c>
      <c r="O1797" s="86">
        <v>8000000</v>
      </c>
      <c r="P1797" s="203" t="s">
        <v>19854</v>
      </c>
      <c r="Q1797" s="203" t="s">
        <v>19852</v>
      </c>
      <c r="R1797" s="84">
        <v>45919</v>
      </c>
      <c r="S1797" s="84">
        <v>45919</v>
      </c>
      <c r="T1797" s="84"/>
      <c r="U1797" s="84"/>
      <c r="V1797" s="84"/>
      <c r="W1797" s="203" t="s">
        <v>9457</v>
      </c>
    </row>
    <row r="1798" spans="1:23" x14ac:dyDescent="0.3">
      <c r="A1798" s="203" t="s">
        <v>2935</v>
      </c>
      <c r="B1798" s="203" t="s">
        <v>1245</v>
      </c>
      <c r="C1798" s="203" t="s">
        <v>19855</v>
      </c>
      <c r="D1798" s="203" t="s">
        <v>19856</v>
      </c>
      <c r="E1798" s="203" t="s">
        <v>19857</v>
      </c>
      <c r="F1798" s="203" t="s">
        <v>9451</v>
      </c>
      <c r="G1798" s="203" t="s">
        <v>19857</v>
      </c>
      <c r="H1798" s="203" t="s">
        <v>19858</v>
      </c>
      <c r="I1798" s="203" t="s">
        <v>9462</v>
      </c>
      <c r="J1798" s="203" t="s">
        <v>19162</v>
      </c>
      <c r="K1798" s="84">
        <v>45372</v>
      </c>
      <c r="L1798" s="84">
        <v>45373</v>
      </c>
      <c r="M1798" s="84">
        <v>45556</v>
      </c>
      <c r="N1798" s="203" t="s">
        <v>11644</v>
      </c>
      <c r="O1798" s="86">
        <v>13481916</v>
      </c>
      <c r="P1798" s="203" t="s">
        <v>19859</v>
      </c>
      <c r="Q1798" s="203" t="s">
        <v>19164</v>
      </c>
      <c r="R1798" s="84">
        <v>45371</v>
      </c>
      <c r="S1798" s="84">
        <v>45371</v>
      </c>
      <c r="T1798" s="84"/>
      <c r="U1798" s="84"/>
      <c r="V1798" s="84"/>
      <c r="W1798" s="203" t="s">
        <v>9457</v>
      </c>
    </row>
    <row r="1799" spans="1:23" x14ac:dyDescent="0.3">
      <c r="A1799" s="203" t="s">
        <v>1572</v>
      </c>
      <c r="B1799" s="203" t="s">
        <v>1246</v>
      </c>
      <c r="C1799" s="203" t="s">
        <v>19860</v>
      </c>
      <c r="D1799" s="203" t="s">
        <v>19861</v>
      </c>
      <c r="E1799" s="203" t="s">
        <v>19862</v>
      </c>
      <c r="F1799" s="203" t="s">
        <v>9451</v>
      </c>
      <c r="G1799" s="203" t="s">
        <v>19862</v>
      </c>
      <c r="H1799" s="203" t="s">
        <v>19863</v>
      </c>
      <c r="I1799" s="203" t="s">
        <v>9453</v>
      </c>
      <c r="J1799" s="203" t="s">
        <v>19864</v>
      </c>
      <c r="K1799" s="84">
        <v>45923</v>
      </c>
      <c r="L1799" s="84">
        <v>45923</v>
      </c>
      <c r="M1799" s="84">
        <v>46013</v>
      </c>
      <c r="N1799" s="203" t="s">
        <v>10435</v>
      </c>
      <c r="O1799" s="86">
        <v>7500000</v>
      </c>
      <c r="P1799" s="203" t="s">
        <v>19865</v>
      </c>
      <c r="Q1799" s="203" t="s">
        <v>19864</v>
      </c>
      <c r="R1799" s="84">
        <v>45922</v>
      </c>
      <c r="S1799" s="84">
        <v>45922</v>
      </c>
      <c r="T1799" s="84"/>
      <c r="U1799" s="84"/>
      <c r="V1799" s="84"/>
      <c r="W1799" s="203" t="s">
        <v>9457</v>
      </c>
    </row>
    <row r="1800" spans="1:23" x14ac:dyDescent="0.3">
      <c r="A1800" s="203" t="s">
        <v>1447</v>
      </c>
      <c r="B1800" s="203" t="s">
        <v>1246</v>
      </c>
      <c r="C1800" s="203" t="s">
        <v>19866</v>
      </c>
      <c r="D1800" s="203" t="s">
        <v>19867</v>
      </c>
      <c r="E1800" s="203" t="s">
        <v>19868</v>
      </c>
      <c r="F1800" s="203" t="s">
        <v>9451</v>
      </c>
      <c r="G1800" s="203" t="s">
        <v>19868</v>
      </c>
      <c r="H1800" s="203" t="s">
        <v>19869</v>
      </c>
      <c r="I1800" s="203" t="s">
        <v>9462</v>
      </c>
      <c r="J1800" s="203" t="s">
        <v>19870</v>
      </c>
      <c r="K1800" s="84">
        <v>45987</v>
      </c>
      <c r="L1800" s="84">
        <v>45987</v>
      </c>
      <c r="M1800" s="84">
        <v>46017</v>
      </c>
      <c r="N1800" s="203" t="s">
        <v>13801</v>
      </c>
      <c r="O1800" s="86">
        <v>2844078</v>
      </c>
      <c r="P1800" s="203" t="s">
        <v>19871</v>
      </c>
      <c r="Q1800" s="203" t="s">
        <v>19870</v>
      </c>
      <c r="R1800" s="84">
        <v>45987</v>
      </c>
      <c r="S1800" s="84">
        <v>45987</v>
      </c>
      <c r="T1800" s="84"/>
      <c r="U1800" s="84"/>
      <c r="V1800" s="84"/>
      <c r="W1800" s="203" t="s">
        <v>9457</v>
      </c>
    </row>
    <row r="1801" spans="1:23" x14ac:dyDescent="0.3">
      <c r="A1801" s="203" t="s">
        <v>1572</v>
      </c>
      <c r="B1801" s="203" t="s">
        <v>1246</v>
      </c>
      <c r="C1801" s="203" t="s">
        <v>19872</v>
      </c>
      <c r="D1801" s="203" t="s">
        <v>19873</v>
      </c>
      <c r="E1801" s="203" t="s">
        <v>19874</v>
      </c>
      <c r="F1801" s="203" t="s">
        <v>9451</v>
      </c>
      <c r="G1801" s="203" t="s">
        <v>19874</v>
      </c>
      <c r="H1801" s="203" t="s">
        <v>19875</v>
      </c>
      <c r="I1801" s="203" t="s">
        <v>9504</v>
      </c>
      <c r="J1801" s="203" t="s">
        <v>19876</v>
      </c>
      <c r="K1801" s="84">
        <v>45982</v>
      </c>
      <c r="L1801" s="84">
        <v>45982</v>
      </c>
      <c r="M1801" s="84">
        <v>46022</v>
      </c>
      <c r="N1801" s="203" t="s">
        <v>17905</v>
      </c>
      <c r="O1801" s="86">
        <v>3416666</v>
      </c>
      <c r="P1801" s="203" t="s">
        <v>19877</v>
      </c>
      <c r="Q1801" s="203" t="s">
        <v>19876</v>
      </c>
      <c r="R1801" s="84">
        <v>45982</v>
      </c>
      <c r="S1801" s="84">
        <v>45982</v>
      </c>
      <c r="T1801" s="84"/>
      <c r="U1801" s="84"/>
      <c r="V1801" s="84"/>
      <c r="W1801" s="203" t="s">
        <v>9457</v>
      </c>
    </row>
    <row r="1802" spans="1:23" x14ac:dyDescent="0.3">
      <c r="A1802" s="203" t="s">
        <v>1476</v>
      </c>
      <c r="B1802" s="203" t="s">
        <v>1246</v>
      </c>
      <c r="C1802" s="203" t="s">
        <v>19878</v>
      </c>
      <c r="D1802" s="203" t="s">
        <v>19879</v>
      </c>
      <c r="E1802" s="203" t="s">
        <v>19880</v>
      </c>
      <c r="F1802" s="203" t="s">
        <v>9451</v>
      </c>
      <c r="G1802" s="203" t="s">
        <v>19880</v>
      </c>
      <c r="H1802" s="203" t="s">
        <v>19881</v>
      </c>
      <c r="I1802" s="203" t="s">
        <v>9462</v>
      </c>
      <c r="J1802" s="203" t="s">
        <v>19882</v>
      </c>
      <c r="K1802" s="84">
        <v>45901</v>
      </c>
      <c r="L1802" s="84">
        <v>45901</v>
      </c>
      <c r="M1802" s="84">
        <v>46020</v>
      </c>
      <c r="N1802" s="203" t="s">
        <v>12479</v>
      </c>
      <c r="O1802" s="86">
        <v>9817060</v>
      </c>
      <c r="P1802" s="203" t="s">
        <v>19883</v>
      </c>
      <c r="Q1802" s="203" t="s">
        <v>19882</v>
      </c>
      <c r="R1802" s="84">
        <v>45900</v>
      </c>
      <c r="S1802" s="84">
        <v>45900</v>
      </c>
      <c r="T1802" s="84"/>
      <c r="U1802" s="84"/>
      <c r="V1802" s="84"/>
      <c r="W1802" s="203" t="s">
        <v>9457</v>
      </c>
    </row>
    <row r="1803" spans="1:23" x14ac:dyDescent="0.3">
      <c r="A1803" s="203" t="s">
        <v>1665</v>
      </c>
      <c r="B1803" s="203" t="s">
        <v>1247</v>
      </c>
      <c r="C1803" s="203" t="s">
        <v>19884</v>
      </c>
      <c r="D1803" s="203" t="s">
        <v>19885</v>
      </c>
      <c r="E1803" s="203" t="s">
        <v>19886</v>
      </c>
      <c r="F1803" s="203" t="s">
        <v>9451</v>
      </c>
      <c r="G1803" s="203" t="s">
        <v>19886</v>
      </c>
      <c r="H1803" s="203" t="s">
        <v>19887</v>
      </c>
      <c r="I1803" s="203" t="s">
        <v>9453</v>
      </c>
      <c r="J1803" s="203" t="s">
        <v>19888</v>
      </c>
      <c r="K1803" s="84">
        <v>46051</v>
      </c>
      <c r="L1803" s="84">
        <v>46055</v>
      </c>
      <c r="M1803" s="84">
        <v>46143</v>
      </c>
      <c r="N1803" s="203" t="s">
        <v>19889</v>
      </c>
      <c r="O1803" s="86">
        <v>15000000</v>
      </c>
      <c r="P1803" s="203" t="s">
        <v>19890</v>
      </c>
      <c r="Q1803" s="203" t="s">
        <v>19888</v>
      </c>
      <c r="R1803" s="84">
        <v>46051</v>
      </c>
      <c r="S1803" s="84">
        <v>46051</v>
      </c>
      <c r="T1803" s="84"/>
      <c r="U1803" s="84"/>
      <c r="V1803" s="84"/>
      <c r="W1803" s="203" t="s">
        <v>9457</v>
      </c>
    </row>
    <row r="1804" spans="1:23" x14ac:dyDescent="0.3">
      <c r="A1804" s="203" t="s">
        <v>1665</v>
      </c>
      <c r="B1804" s="203" t="s">
        <v>1247</v>
      </c>
      <c r="C1804" s="203" t="s">
        <v>19891</v>
      </c>
      <c r="D1804" s="203" t="s">
        <v>19892</v>
      </c>
      <c r="E1804" s="203" t="s">
        <v>19893</v>
      </c>
      <c r="F1804" s="203" t="s">
        <v>9451</v>
      </c>
      <c r="G1804" s="203" t="s">
        <v>19893</v>
      </c>
      <c r="H1804" s="203" t="s">
        <v>19894</v>
      </c>
      <c r="I1804" s="203" t="s">
        <v>9453</v>
      </c>
      <c r="J1804" s="203" t="s">
        <v>19895</v>
      </c>
      <c r="K1804" s="84">
        <v>46051</v>
      </c>
      <c r="L1804" s="84">
        <v>46051</v>
      </c>
      <c r="M1804" s="84">
        <v>46140</v>
      </c>
      <c r="N1804" s="203" t="s">
        <v>10512</v>
      </c>
      <c r="O1804" s="86">
        <v>11400000</v>
      </c>
      <c r="P1804" s="203" t="s">
        <v>19896</v>
      </c>
      <c r="Q1804" s="203" t="s">
        <v>19895</v>
      </c>
      <c r="R1804" s="84">
        <v>46050</v>
      </c>
      <c r="S1804" s="84">
        <v>46050</v>
      </c>
      <c r="T1804" s="84"/>
      <c r="U1804" s="84"/>
      <c r="V1804" s="84"/>
      <c r="W1804" s="203" t="s">
        <v>9457</v>
      </c>
    </row>
    <row r="1805" spans="1:23" x14ac:dyDescent="0.3">
      <c r="A1805" s="203" t="s">
        <v>5454</v>
      </c>
      <c r="B1805" s="203" t="s">
        <v>1245</v>
      </c>
      <c r="C1805" s="203" t="s">
        <v>19897</v>
      </c>
      <c r="D1805" s="203" t="s">
        <v>19898</v>
      </c>
      <c r="E1805" s="203" t="s">
        <v>19899</v>
      </c>
      <c r="F1805" s="203" t="s">
        <v>9451</v>
      </c>
      <c r="G1805" s="203" t="s">
        <v>19899</v>
      </c>
      <c r="H1805" s="203" t="s">
        <v>19900</v>
      </c>
      <c r="I1805" s="203" t="s">
        <v>9453</v>
      </c>
      <c r="J1805" s="203" t="s">
        <v>19901</v>
      </c>
      <c r="K1805" s="84">
        <v>45566</v>
      </c>
      <c r="L1805" s="84">
        <v>45566</v>
      </c>
      <c r="M1805" s="84">
        <v>45657</v>
      </c>
      <c r="N1805" s="203" t="s">
        <v>19902</v>
      </c>
      <c r="O1805" s="86">
        <v>9000000</v>
      </c>
      <c r="P1805" s="203" t="s">
        <v>19903</v>
      </c>
      <c r="Q1805" s="203" t="s">
        <v>19901</v>
      </c>
      <c r="R1805" s="84">
        <v>45565</v>
      </c>
      <c r="S1805" s="84">
        <v>45565</v>
      </c>
      <c r="T1805" s="84"/>
      <c r="U1805" s="84"/>
      <c r="V1805" s="84"/>
      <c r="W1805" s="203" t="s">
        <v>9457</v>
      </c>
    </row>
    <row r="1806" spans="1:23" x14ac:dyDescent="0.3">
      <c r="A1806" s="203" t="s">
        <v>1665</v>
      </c>
      <c r="B1806" s="203" t="s">
        <v>1247</v>
      </c>
      <c r="C1806" s="203" t="s">
        <v>19904</v>
      </c>
      <c r="D1806" s="203" t="s">
        <v>19905</v>
      </c>
      <c r="E1806" s="203" t="s">
        <v>19906</v>
      </c>
      <c r="F1806" s="203" t="s">
        <v>9451</v>
      </c>
      <c r="G1806" s="203" t="s">
        <v>19906</v>
      </c>
      <c r="H1806" s="203" t="s">
        <v>19907</v>
      </c>
      <c r="I1806" s="203" t="s">
        <v>9504</v>
      </c>
      <c r="J1806" s="203" t="s">
        <v>19908</v>
      </c>
      <c r="K1806" s="84">
        <v>46048</v>
      </c>
      <c r="L1806" s="84">
        <v>46049</v>
      </c>
      <c r="M1806" s="84">
        <v>46168</v>
      </c>
      <c r="N1806" s="203" t="s">
        <v>12503</v>
      </c>
      <c r="O1806" s="86">
        <v>20000000</v>
      </c>
      <c r="P1806" s="203" t="s">
        <v>19909</v>
      </c>
      <c r="Q1806" s="203" t="s">
        <v>19908</v>
      </c>
      <c r="R1806" s="84">
        <v>46048</v>
      </c>
      <c r="S1806" s="84">
        <v>46048</v>
      </c>
      <c r="T1806" s="84"/>
      <c r="U1806" s="84"/>
      <c r="V1806" s="84"/>
      <c r="W1806" s="203" t="s">
        <v>9457</v>
      </c>
    </row>
    <row r="1807" spans="1:23" x14ac:dyDescent="0.3">
      <c r="A1807" s="203" t="s">
        <v>1665</v>
      </c>
      <c r="B1807" s="203" t="s">
        <v>1247</v>
      </c>
      <c r="C1807" s="203" t="s">
        <v>19910</v>
      </c>
      <c r="D1807" s="203" t="s">
        <v>19911</v>
      </c>
      <c r="E1807" s="203" t="s">
        <v>19912</v>
      </c>
      <c r="F1807" s="203" t="s">
        <v>9451</v>
      </c>
      <c r="G1807" s="203" t="s">
        <v>19912</v>
      </c>
      <c r="H1807" s="203" t="s">
        <v>19913</v>
      </c>
      <c r="I1807" s="203" t="s">
        <v>9453</v>
      </c>
      <c r="J1807" s="203" t="s">
        <v>19914</v>
      </c>
      <c r="K1807" s="84">
        <v>46048</v>
      </c>
      <c r="L1807" s="84">
        <v>46048</v>
      </c>
      <c r="M1807" s="84">
        <v>46137</v>
      </c>
      <c r="N1807" s="203" t="s">
        <v>19915</v>
      </c>
      <c r="O1807" s="86">
        <v>11100000</v>
      </c>
      <c r="P1807" s="203" t="s">
        <v>19916</v>
      </c>
      <c r="Q1807" s="203" t="s">
        <v>19914</v>
      </c>
      <c r="R1807" s="84">
        <v>46047</v>
      </c>
      <c r="S1807" s="84">
        <v>46047</v>
      </c>
      <c r="T1807" s="84"/>
      <c r="U1807" s="84"/>
      <c r="V1807" s="84"/>
      <c r="W1807" s="203" t="s">
        <v>9457</v>
      </c>
    </row>
    <row r="1808" spans="1:23" x14ac:dyDescent="0.3">
      <c r="A1808" s="203" t="s">
        <v>1665</v>
      </c>
      <c r="B1808" s="203" t="s">
        <v>1247</v>
      </c>
      <c r="C1808" s="203" t="s">
        <v>19917</v>
      </c>
      <c r="D1808" s="203" t="s">
        <v>19918</v>
      </c>
      <c r="E1808" s="203" t="s">
        <v>19919</v>
      </c>
      <c r="F1808" s="203" t="s">
        <v>9451</v>
      </c>
      <c r="G1808" s="203" t="s">
        <v>19919</v>
      </c>
      <c r="H1808" s="203" t="s">
        <v>19920</v>
      </c>
      <c r="I1808" s="203" t="s">
        <v>9453</v>
      </c>
      <c r="J1808" s="203" t="s">
        <v>19921</v>
      </c>
      <c r="K1808" s="84">
        <v>46046</v>
      </c>
      <c r="L1808" s="84">
        <v>46049</v>
      </c>
      <c r="M1808" s="84">
        <v>46138</v>
      </c>
      <c r="N1808" s="203" t="s">
        <v>15839</v>
      </c>
      <c r="O1808" s="86">
        <v>15000000</v>
      </c>
      <c r="P1808" s="203" t="s">
        <v>19922</v>
      </c>
      <c r="Q1808" s="203" t="s">
        <v>19921</v>
      </c>
      <c r="R1808" s="84">
        <v>46046</v>
      </c>
      <c r="S1808" s="84">
        <v>46046</v>
      </c>
      <c r="T1808" s="84"/>
      <c r="U1808" s="84"/>
      <c r="V1808" s="84"/>
      <c r="W1808" s="203" t="s">
        <v>9457</v>
      </c>
    </row>
    <row r="1809" spans="1:23" x14ac:dyDescent="0.3">
      <c r="A1809" s="203" t="s">
        <v>1453</v>
      </c>
      <c r="B1809" s="203" t="s">
        <v>2948</v>
      </c>
      <c r="C1809" s="203" t="s">
        <v>19923</v>
      </c>
      <c r="D1809" s="203" t="s">
        <v>19924</v>
      </c>
      <c r="E1809" s="203" t="s">
        <v>19925</v>
      </c>
      <c r="F1809" s="203" t="s">
        <v>9451</v>
      </c>
      <c r="G1809" s="203" t="s">
        <v>19925</v>
      </c>
      <c r="H1809" s="203" t="s">
        <v>19926</v>
      </c>
      <c r="I1809" s="203" t="s">
        <v>9462</v>
      </c>
      <c r="J1809" s="203" t="s">
        <v>19927</v>
      </c>
      <c r="K1809" s="84">
        <v>45267</v>
      </c>
      <c r="L1809" s="84">
        <v>45267</v>
      </c>
      <c r="M1809" s="84">
        <v>45267</v>
      </c>
      <c r="N1809" s="203" t="s">
        <v>19928</v>
      </c>
      <c r="O1809" s="86">
        <v>284077200</v>
      </c>
      <c r="P1809" s="203" t="s">
        <v>19929</v>
      </c>
      <c r="Q1809" s="203" t="s">
        <v>19930</v>
      </c>
      <c r="R1809" s="84">
        <v>45267</v>
      </c>
      <c r="S1809" s="84">
        <v>45267</v>
      </c>
      <c r="T1809" s="84"/>
      <c r="U1809" s="84"/>
      <c r="V1809" s="84"/>
      <c r="W1809" s="203" t="s">
        <v>9457</v>
      </c>
    </row>
    <row r="1810" spans="1:23" x14ac:dyDescent="0.3">
      <c r="A1810" s="203" t="s">
        <v>4586</v>
      </c>
      <c r="B1810" s="203" t="s">
        <v>1245</v>
      </c>
      <c r="C1810" s="203" t="s">
        <v>19931</v>
      </c>
      <c r="D1810" s="203" t="s">
        <v>19932</v>
      </c>
      <c r="E1810" s="203" t="s">
        <v>19933</v>
      </c>
      <c r="F1810" s="203" t="s">
        <v>9451</v>
      </c>
      <c r="G1810" s="203" t="s">
        <v>19933</v>
      </c>
      <c r="H1810" s="203" t="s">
        <v>19934</v>
      </c>
      <c r="I1810" s="203" t="s">
        <v>9462</v>
      </c>
      <c r="J1810" s="203" t="s">
        <v>19935</v>
      </c>
      <c r="K1810" s="84">
        <v>45394</v>
      </c>
      <c r="L1810" s="84">
        <v>45397</v>
      </c>
      <c r="M1810" s="84">
        <v>45549</v>
      </c>
      <c r="N1810" s="203" t="s">
        <v>13154</v>
      </c>
      <c r="O1810" s="86">
        <v>16300730</v>
      </c>
      <c r="P1810" s="203" t="s">
        <v>19936</v>
      </c>
      <c r="Q1810" s="203" t="s">
        <v>19935</v>
      </c>
      <c r="R1810" s="84">
        <v>45393</v>
      </c>
      <c r="S1810" s="84">
        <v>45393</v>
      </c>
      <c r="T1810" s="84"/>
      <c r="U1810" s="84"/>
      <c r="V1810" s="84"/>
      <c r="W1810" s="203" t="s">
        <v>9457</v>
      </c>
    </row>
    <row r="1811" spans="1:23" x14ac:dyDescent="0.3">
      <c r="A1811" s="203" t="s">
        <v>5454</v>
      </c>
      <c r="B1811" s="203" t="s">
        <v>1245</v>
      </c>
      <c r="C1811" s="203" t="s">
        <v>19937</v>
      </c>
      <c r="D1811" s="203" t="s">
        <v>19938</v>
      </c>
      <c r="E1811" s="203" t="s">
        <v>19939</v>
      </c>
      <c r="F1811" s="203" t="s">
        <v>9451</v>
      </c>
      <c r="G1811" s="203" t="s">
        <v>19939</v>
      </c>
      <c r="H1811" s="203" t="s">
        <v>19940</v>
      </c>
      <c r="I1811" s="203" t="s">
        <v>9453</v>
      </c>
      <c r="J1811" s="203" t="s">
        <v>19941</v>
      </c>
      <c r="K1811" s="84">
        <v>45545</v>
      </c>
      <c r="L1811" s="84">
        <v>45547</v>
      </c>
      <c r="M1811" s="84">
        <v>45635</v>
      </c>
      <c r="N1811" s="203" t="s">
        <v>19942</v>
      </c>
      <c r="O1811" s="86">
        <v>6000000</v>
      </c>
      <c r="P1811" s="203" t="s">
        <v>19943</v>
      </c>
      <c r="Q1811" s="203" t="s">
        <v>19941</v>
      </c>
      <c r="R1811" s="84">
        <v>45544</v>
      </c>
      <c r="S1811" s="84">
        <v>45544</v>
      </c>
      <c r="T1811" s="84"/>
      <c r="U1811" s="84"/>
      <c r="V1811" s="84"/>
      <c r="W1811" s="203" t="s">
        <v>9457</v>
      </c>
    </row>
    <row r="1812" spans="1:23" x14ac:dyDescent="0.3">
      <c r="A1812" s="203" t="s">
        <v>1572</v>
      </c>
      <c r="B1812" s="203" t="s">
        <v>1246</v>
      </c>
      <c r="C1812" s="203" t="s">
        <v>19944</v>
      </c>
      <c r="D1812" s="203" t="s">
        <v>19945</v>
      </c>
      <c r="E1812" s="203" t="s">
        <v>19946</v>
      </c>
      <c r="F1812" s="203" t="s">
        <v>9451</v>
      </c>
      <c r="G1812" s="203" t="s">
        <v>19946</v>
      </c>
      <c r="H1812" s="203" t="s">
        <v>19947</v>
      </c>
      <c r="I1812" s="203" t="s">
        <v>9453</v>
      </c>
      <c r="J1812" s="203" t="s">
        <v>10498</v>
      </c>
      <c r="K1812" s="84">
        <v>45924</v>
      </c>
      <c r="L1812" s="84">
        <v>45929</v>
      </c>
      <c r="M1812" s="84">
        <v>46019</v>
      </c>
      <c r="N1812" s="203" t="s">
        <v>12055</v>
      </c>
      <c r="O1812" s="86">
        <v>9000000</v>
      </c>
      <c r="P1812" s="203" t="s">
        <v>19948</v>
      </c>
      <c r="Q1812" s="203" t="s">
        <v>10498</v>
      </c>
      <c r="R1812" s="84">
        <v>45923</v>
      </c>
      <c r="S1812" s="84">
        <v>45923</v>
      </c>
      <c r="T1812" s="84"/>
      <c r="U1812" s="84"/>
      <c r="V1812" s="84"/>
      <c r="W1812" s="203" t="s">
        <v>9457</v>
      </c>
    </row>
    <row r="1813" spans="1:23" x14ac:dyDescent="0.3">
      <c r="A1813" s="203" t="s">
        <v>2940</v>
      </c>
      <c r="B1813" s="203" t="s">
        <v>1245</v>
      </c>
      <c r="C1813" s="203" t="s">
        <v>19949</v>
      </c>
      <c r="D1813" s="203" t="s">
        <v>19950</v>
      </c>
      <c r="E1813" s="203" t="s">
        <v>19951</v>
      </c>
      <c r="F1813" s="203" t="s">
        <v>9451</v>
      </c>
      <c r="G1813" s="203" t="s">
        <v>19951</v>
      </c>
      <c r="H1813" s="203" t="s">
        <v>19952</v>
      </c>
      <c r="I1813" s="203" t="s">
        <v>9462</v>
      </c>
      <c r="J1813" s="203" t="s">
        <v>10024</v>
      </c>
      <c r="K1813" s="84">
        <v>45643</v>
      </c>
      <c r="L1813" s="84">
        <v>45643</v>
      </c>
      <c r="M1813" s="84">
        <v>45657</v>
      </c>
      <c r="N1813" s="203" t="s">
        <v>11422</v>
      </c>
      <c r="O1813" s="86">
        <v>1320370</v>
      </c>
      <c r="P1813" s="203" t="s">
        <v>19953</v>
      </c>
      <c r="Q1813" s="203" t="s">
        <v>10024</v>
      </c>
      <c r="R1813" s="84">
        <v>45642</v>
      </c>
      <c r="S1813" s="84">
        <v>45642</v>
      </c>
      <c r="T1813" s="84"/>
      <c r="U1813" s="84"/>
      <c r="V1813" s="84"/>
      <c r="W1813" s="203" t="s">
        <v>9457</v>
      </c>
    </row>
    <row r="1814" spans="1:23" x14ac:dyDescent="0.3">
      <c r="A1814" s="203" t="s">
        <v>1572</v>
      </c>
      <c r="B1814" s="203" t="s">
        <v>1246</v>
      </c>
      <c r="C1814" s="203" t="s">
        <v>19954</v>
      </c>
      <c r="D1814" s="203" t="s">
        <v>19955</v>
      </c>
      <c r="E1814" s="203" t="s">
        <v>19956</v>
      </c>
      <c r="F1814" s="203" t="s">
        <v>9451</v>
      </c>
      <c r="G1814" s="203" t="s">
        <v>19956</v>
      </c>
      <c r="H1814" s="203" t="s">
        <v>19957</v>
      </c>
      <c r="I1814" s="203" t="s">
        <v>9453</v>
      </c>
      <c r="J1814" s="203" t="s">
        <v>19958</v>
      </c>
      <c r="K1814" s="84">
        <v>45916</v>
      </c>
      <c r="L1814" s="84">
        <v>45916</v>
      </c>
      <c r="M1814" s="84">
        <v>46006</v>
      </c>
      <c r="N1814" s="203" t="s">
        <v>12727</v>
      </c>
      <c r="O1814" s="86">
        <v>7800000</v>
      </c>
      <c r="P1814" s="203" t="s">
        <v>19959</v>
      </c>
      <c r="Q1814" s="203" t="s">
        <v>19958</v>
      </c>
      <c r="R1814" s="84">
        <v>45915</v>
      </c>
      <c r="S1814" s="84">
        <v>45915</v>
      </c>
      <c r="T1814" s="84"/>
      <c r="U1814" s="84"/>
      <c r="V1814" s="84"/>
      <c r="W1814" s="203" t="s">
        <v>9457</v>
      </c>
    </row>
    <row r="1815" spans="1:23" x14ac:dyDescent="0.3">
      <c r="A1815" s="203" t="s">
        <v>2940</v>
      </c>
      <c r="B1815" s="203" t="s">
        <v>1245</v>
      </c>
      <c r="C1815" s="203" t="s">
        <v>19960</v>
      </c>
      <c r="D1815" s="203" t="s">
        <v>19961</v>
      </c>
      <c r="E1815" s="203" t="s">
        <v>19962</v>
      </c>
      <c r="F1815" s="203" t="s">
        <v>9451</v>
      </c>
      <c r="G1815" s="203" t="s">
        <v>19962</v>
      </c>
      <c r="H1815" s="203" t="s">
        <v>19963</v>
      </c>
      <c r="I1815" s="203" t="s">
        <v>9462</v>
      </c>
      <c r="J1815" s="203" t="s">
        <v>19964</v>
      </c>
      <c r="K1815" s="84">
        <v>45581</v>
      </c>
      <c r="L1815" s="84">
        <v>45582</v>
      </c>
      <c r="M1815" s="84">
        <v>45657</v>
      </c>
      <c r="N1815" s="203" t="s">
        <v>13730</v>
      </c>
      <c r="O1815" s="86">
        <v>6601852</v>
      </c>
      <c r="P1815" s="203" t="s">
        <v>19965</v>
      </c>
      <c r="Q1815" s="203" t="s">
        <v>19964</v>
      </c>
      <c r="R1815" s="84">
        <v>45581</v>
      </c>
      <c r="S1815" s="84">
        <v>45581</v>
      </c>
      <c r="T1815" s="84"/>
      <c r="U1815" s="84"/>
      <c r="V1815" s="84"/>
      <c r="W1815" s="203" t="s">
        <v>9457</v>
      </c>
    </row>
    <row r="1816" spans="1:23" x14ac:dyDescent="0.3">
      <c r="A1816" s="203" t="s">
        <v>1572</v>
      </c>
      <c r="B1816" s="203" t="s">
        <v>1246</v>
      </c>
      <c r="C1816" s="203" t="s">
        <v>19966</v>
      </c>
      <c r="D1816" s="203" t="s">
        <v>19967</v>
      </c>
      <c r="E1816" s="203" t="s">
        <v>19968</v>
      </c>
      <c r="F1816" s="203" t="s">
        <v>9451</v>
      </c>
      <c r="G1816" s="203" t="s">
        <v>19968</v>
      </c>
      <c r="H1816" s="203" t="s">
        <v>19969</v>
      </c>
      <c r="I1816" s="203" t="s">
        <v>9453</v>
      </c>
      <c r="J1816" s="203" t="s">
        <v>19970</v>
      </c>
      <c r="K1816" s="84">
        <v>45924</v>
      </c>
      <c r="L1816" s="84">
        <v>45924</v>
      </c>
      <c r="M1816" s="84">
        <v>46014</v>
      </c>
      <c r="N1816" s="203" t="s">
        <v>19971</v>
      </c>
      <c r="O1816" s="86">
        <v>6000000</v>
      </c>
      <c r="P1816" s="203" t="s">
        <v>19972</v>
      </c>
      <c r="Q1816" s="203" t="s">
        <v>19970</v>
      </c>
      <c r="R1816" s="84">
        <v>45923</v>
      </c>
      <c r="S1816" s="84">
        <v>45923</v>
      </c>
      <c r="T1816" s="84"/>
      <c r="U1816" s="84"/>
      <c r="V1816" s="84"/>
      <c r="W1816" s="203" t="s">
        <v>9457</v>
      </c>
    </row>
    <row r="1817" spans="1:23" x14ac:dyDescent="0.3">
      <c r="A1817" s="203" t="s">
        <v>5636</v>
      </c>
      <c r="B1817" s="203" t="s">
        <v>1245</v>
      </c>
      <c r="C1817" s="203" t="s">
        <v>19973</v>
      </c>
      <c r="D1817" s="203" t="s">
        <v>19974</v>
      </c>
      <c r="E1817" s="203" t="s">
        <v>19975</v>
      </c>
      <c r="F1817" s="203" t="s">
        <v>9451</v>
      </c>
      <c r="G1817" s="203" t="s">
        <v>19975</v>
      </c>
      <c r="H1817" s="203" t="s">
        <v>19976</v>
      </c>
      <c r="I1817" s="203" t="s">
        <v>9462</v>
      </c>
      <c r="J1817" s="203" t="s">
        <v>19977</v>
      </c>
      <c r="K1817" s="84">
        <v>45560</v>
      </c>
      <c r="L1817" s="84">
        <v>45560</v>
      </c>
      <c r="M1817" s="84">
        <v>45650</v>
      </c>
      <c r="N1817" s="203" t="s">
        <v>16002</v>
      </c>
      <c r="O1817" s="86">
        <v>150000000</v>
      </c>
      <c r="P1817" s="203" t="s">
        <v>19978</v>
      </c>
      <c r="Q1817" s="203" t="s">
        <v>19979</v>
      </c>
      <c r="R1817" s="84">
        <v>45544</v>
      </c>
      <c r="S1817" s="84">
        <v>45544</v>
      </c>
      <c r="T1817" s="84">
        <v>45546</v>
      </c>
      <c r="U1817" s="84">
        <v>45546</v>
      </c>
      <c r="V1817" s="84">
        <v>45546</v>
      </c>
      <c r="W1817" s="203" t="s">
        <v>9457</v>
      </c>
    </row>
    <row r="1818" spans="1:23" x14ac:dyDescent="0.3">
      <c r="A1818" s="203" t="s">
        <v>1476</v>
      </c>
      <c r="B1818" s="203" t="s">
        <v>1246</v>
      </c>
      <c r="C1818" s="203" t="s">
        <v>19980</v>
      </c>
      <c r="D1818" s="203" t="s">
        <v>19981</v>
      </c>
      <c r="E1818" s="203" t="s">
        <v>19982</v>
      </c>
      <c r="F1818" s="203" t="s">
        <v>9451</v>
      </c>
      <c r="G1818" s="203" t="s">
        <v>19982</v>
      </c>
      <c r="H1818" s="203" t="s">
        <v>19983</v>
      </c>
      <c r="I1818" s="203" t="s">
        <v>9462</v>
      </c>
      <c r="J1818" s="203" t="s">
        <v>19984</v>
      </c>
      <c r="K1818" s="84">
        <v>45692</v>
      </c>
      <c r="L1818" s="84">
        <v>45692</v>
      </c>
      <c r="M1818" s="84">
        <v>45872</v>
      </c>
      <c r="N1818" s="203" t="s">
        <v>17396</v>
      </c>
      <c r="O1818" s="86">
        <v>15844446</v>
      </c>
      <c r="P1818" s="203" t="s">
        <v>19985</v>
      </c>
      <c r="Q1818" s="203" t="s">
        <v>19984</v>
      </c>
      <c r="R1818" s="84">
        <v>45691</v>
      </c>
      <c r="S1818" s="84">
        <v>45691</v>
      </c>
      <c r="T1818" s="84"/>
      <c r="U1818" s="84"/>
      <c r="V1818" s="84"/>
      <c r="W1818" s="203" t="s">
        <v>9457</v>
      </c>
    </row>
    <row r="1819" spans="1:23" x14ac:dyDescent="0.3">
      <c r="A1819" s="203" t="s">
        <v>5454</v>
      </c>
      <c r="B1819" s="203" t="s">
        <v>1245</v>
      </c>
      <c r="C1819" s="203" t="s">
        <v>19986</v>
      </c>
      <c r="D1819" s="203" t="s">
        <v>19987</v>
      </c>
      <c r="E1819" s="203" t="s">
        <v>19988</v>
      </c>
      <c r="F1819" s="203" t="s">
        <v>9451</v>
      </c>
      <c r="G1819" s="203" t="s">
        <v>19988</v>
      </c>
      <c r="H1819" s="203" t="s">
        <v>19989</v>
      </c>
      <c r="I1819" s="203" t="s">
        <v>9453</v>
      </c>
      <c r="J1819" s="203" t="s">
        <v>19990</v>
      </c>
      <c r="K1819" s="84">
        <v>45554</v>
      </c>
      <c r="L1819" s="84">
        <v>45555</v>
      </c>
      <c r="M1819" s="84">
        <v>45645</v>
      </c>
      <c r="N1819" s="203" t="s">
        <v>19991</v>
      </c>
      <c r="O1819" s="86">
        <v>9000000</v>
      </c>
      <c r="P1819" s="203" t="s">
        <v>19992</v>
      </c>
      <c r="Q1819" s="203" t="s">
        <v>19990</v>
      </c>
      <c r="R1819" s="84">
        <v>45553</v>
      </c>
      <c r="S1819" s="84">
        <v>45553</v>
      </c>
      <c r="T1819" s="84"/>
      <c r="U1819" s="84"/>
      <c r="V1819" s="84"/>
      <c r="W1819" s="203" t="s">
        <v>9457</v>
      </c>
    </row>
    <row r="1820" spans="1:23" x14ac:dyDescent="0.3">
      <c r="A1820" s="203" t="s">
        <v>1665</v>
      </c>
      <c r="B1820" s="203" t="s">
        <v>1247</v>
      </c>
      <c r="C1820" s="203" t="s">
        <v>19993</v>
      </c>
      <c r="D1820" s="203" t="s">
        <v>19994</v>
      </c>
      <c r="E1820" s="203" t="s">
        <v>19995</v>
      </c>
      <c r="F1820" s="203" t="s">
        <v>9451</v>
      </c>
      <c r="G1820" s="203" t="s">
        <v>19995</v>
      </c>
      <c r="H1820" s="203" t="s">
        <v>19996</v>
      </c>
      <c r="I1820" s="203" t="s">
        <v>9453</v>
      </c>
      <c r="J1820" s="203" t="s">
        <v>14469</v>
      </c>
      <c r="K1820" s="84">
        <v>46048</v>
      </c>
      <c r="L1820" s="84">
        <v>46048</v>
      </c>
      <c r="M1820" s="84">
        <v>46138</v>
      </c>
      <c r="N1820" s="203" t="s">
        <v>19997</v>
      </c>
      <c r="O1820" s="86">
        <v>10500000</v>
      </c>
      <c r="P1820" s="203" t="s">
        <v>19998</v>
      </c>
      <c r="Q1820" s="203" t="s">
        <v>14469</v>
      </c>
      <c r="R1820" s="84">
        <v>46046</v>
      </c>
      <c r="S1820" s="84">
        <v>46046</v>
      </c>
      <c r="T1820" s="84"/>
      <c r="U1820" s="84"/>
      <c r="V1820" s="84"/>
      <c r="W1820" s="203" t="s">
        <v>9457</v>
      </c>
    </row>
    <row r="1821" spans="1:23" x14ac:dyDescent="0.3">
      <c r="A1821" s="203" t="s">
        <v>1665</v>
      </c>
      <c r="B1821" s="203" t="s">
        <v>1247</v>
      </c>
      <c r="C1821" s="203" t="s">
        <v>19999</v>
      </c>
      <c r="D1821" s="203" t="s">
        <v>20000</v>
      </c>
      <c r="E1821" s="203" t="s">
        <v>20001</v>
      </c>
      <c r="F1821" s="203" t="s">
        <v>9451</v>
      </c>
      <c r="G1821" s="203" t="s">
        <v>20001</v>
      </c>
      <c r="H1821" s="203" t="s">
        <v>20002</v>
      </c>
      <c r="I1821" s="203" t="s">
        <v>9504</v>
      </c>
      <c r="J1821" s="203" t="s">
        <v>20003</v>
      </c>
      <c r="K1821" s="84">
        <v>46052</v>
      </c>
      <c r="L1821" s="84">
        <v>46052</v>
      </c>
      <c r="M1821" s="84">
        <v>46171</v>
      </c>
      <c r="N1821" s="203" t="s">
        <v>20004</v>
      </c>
      <c r="O1821" s="86">
        <v>14000000</v>
      </c>
      <c r="P1821" s="203" t="s">
        <v>20005</v>
      </c>
      <c r="Q1821" s="203" t="s">
        <v>20006</v>
      </c>
      <c r="R1821" s="84">
        <v>46051</v>
      </c>
      <c r="S1821" s="84">
        <v>46051</v>
      </c>
      <c r="T1821" s="84"/>
      <c r="U1821" s="84"/>
      <c r="V1821" s="84"/>
      <c r="W1821" s="203" t="s">
        <v>9457</v>
      </c>
    </row>
    <row r="1822" spans="1:23" x14ac:dyDescent="0.3">
      <c r="A1822" s="203" t="s">
        <v>3226</v>
      </c>
      <c r="B1822" s="203" t="s">
        <v>1245</v>
      </c>
      <c r="C1822" s="203" t="s">
        <v>20007</v>
      </c>
      <c r="D1822" s="203" t="s">
        <v>20008</v>
      </c>
      <c r="E1822" s="203" t="s">
        <v>20009</v>
      </c>
      <c r="F1822" s="203" t="s">
        <v>9451</v>
      </c>
      <c r="G1822" s="203" t="s">
        <v>20009</v>
      </c>
      <c r="H1822" s="203" t="s">
        <v>20010</v>
      </c>
      <c r="I1822" s="203" t="s">
        <v>9462</v>
      </c>
      <c r="J1822" s="203" t="s">
        <v>20011</v>
      </c>
      <c r="K1822" s="84">
        <v>45383</v>
      </c>
      <c r="L1822" s="84">
        <v>45383</v>
      </c>
      <c r="M1822" s="84">
        <v>45534</v>
      </c>
      <c r="N1822" s="203" t="s">
        <v>11257</v>
      </c>
      <c r="O1822" s="86">
        <v>16300730</v>
      </c>
      <c r="P1822" s="203" t="s">
        <v>20012</v>
      </c>
      <c r="Q1822" s="203" t="s">
        <v>20011</v>
      </c>
      <c r="R1822" s="84">
        <v>45372</v>
      </c>
      <c r="S1822" s="84">
        <v>45372</v>
      </c>
      <c r="T1822" s="84"/>
      <c r="U1822" s="84"/>
      <c r="V1822" s="84"/>
      <c r="W1822" s="203" t="s">
        <v>9457</v>
      </c>
    </row>
    <row r="1823" spans="1:23" x14ac:dyDescent="0.3">
      <c r="A1823" s="203" t="s">
        <v>1467</v>
      </c>
      <c r="B1823" s="203" t="s">
        <v>1247</v>
      </c>
      <c r="C1823" s="203" t="s">
        <v>20013</v>
      </c>
      <c r="D1823" s="203" t="s">
        <v>20014</v>
      </c>
      <c r="E1823" s="203" t="s">
        <v>20015</v>
      </c>
      <c r="F1823" s="203" t="s">
        <v>9451</v>
      </c>
      <c r="G1823" s="203" t="s">
        <v>20015</v>
      </c>
      <c r="H1823" s="203" t="s">
        <v>20016</v>
      </c>
      <c r="I1823" s="203" t="s">
        <v>9453</v>
      </c>
      <c r="J1823" s="203" t="s">
        <v>14667</v>
      </c>
      <c r="K1823" s="84">
        <v>46233</v>
      </c>
      <c r="L1823" s="84">
        <v>46238</v>
      </c>
      <c r="M1823" s="84">
        <v>46387</v>
      </c>
      <c r="N1823" s="203" t="s">
        <v>20017</v>
      </c>
      <c r="O1823" s="86">
        <v>21466750</v>
      </c>
      <c r="P1823" s="203" t="s">
        <v>20018</v>
      </c>
      <c r="Q1823" s="203" t="s">
        <v>14667</v>
      </c>
      <c r="R1823" s="84">
        <v>46232</v>
      </c>
      <c r="S1823" s="84">
        <v>46232</v>
      </c>
      <c r="T1823" s="84"/>
      <c r="U1823" s="84"/>
      <c r="V1823" s="84"/>
      <c r="W1823" s="203" t="s">
        <v>9457</v>
      </c>
    </row>
    <row r="1824" spans="1:23" x14ac:dyDescent="0.3">
      <c r="A1824" s="203" t="s">
        <v>5454</v>
      </c>
      <c r="B1824" s="203" t="s">
        <v>1245</v>
      </c>
      <c r="C1824" s="203" t="s">
        <v>20019</v>
      </c>
      <c r="D1824" s="203" t="s">
        <v>20020</v>
      </c>
      <c r="E1824" s="203" t="s">
        <v>20021</v>
      </c>
      <c r="F1824" s="203" t="s">
        <v>9451</v>
      </c>
      <c r="G1824" s="203" t="s">
        <v>20021</v>
      </c>
      <c r="H1824" s="203" t="s">
        <v>20022</v>
      </c>
      <c r="I1824" s="203" t="s">
        <v>9453</v>
      </c>
      <c r="J1824" s="203" t="s">
        <v>20023</v>
      </c>
      <c r="K1824" s="84">
        <v>45527</v>
      </c>
      <c r="L1824" s="84">
        <v>45527</v>
      </c>
      <c r="M1824" s="84">
        <v>45618</v>
      </c>
      <c r="N1824" s="203" t="s">
        <v>14426</v>
      </c>
      <c r="O1824" s="86">
        <v>10500000</v>
      </c>
      <c r="P1824" s="203" t="s">
        <v>20024</v>
      </c>
      <c r="Q1824" s="203" t="s">
        <v>20023</v>
      </c>
      <c r="R1824" s="84">
        <v>45525</v>
      </c>
      <c r="S1824" s="84">
        <v>45525</v>
      </c>
      <c r="T1824" s="84"/>
      <c r="U1824" s="84"/>
      <c r="V1824" s="84"/>
      <c r="W1824" s="203" t="s">
        <v>9457</v>
      </c>
    </row>
    <row r="1825" spans="1:23" x14ac:dyDescent="0.3">
      <c r="A1825" s="203" t="s">
        <v>5454</v>
      </c>
      <c r="B1825" s="203" t="s">
        <v>1245</v>
      </c>
      <c r="C1825" s="203" t="s">
        <v>20025</v>
      </c>
      <c r="D1825" s="203" t="s">
        <v>20026</v>
      </c>
      <c r="E1825" s="203" t="s">
        <v>20027</v>
      </c>
      <c r="F1825" s="203" t="s">
        <v>9451</v>
      </c>
      <c r="G1825" s="203" t="s">
        <v>20027</v>
      </c>
      <c r="H1825" s="203" t="s">
        <v>20028</v>
      </c>
      <c r="I1825" s="203" t="s">
        <v>9453</v>
      </c>
      <c r="J1825" s="203" t="s">
        <v>14790</v>
      </c>
      <c r="K1825" s="84">
        <v>45532</v>
      </c>
      <c r="L1825" s="84">
        <v>45564</v>
      </c>
      <c r="M1825" s="84">
        <v>45624</v>
      </c>
      <c r="N1825" s="203" t="s">
        <v>13607</v>
      </c>
      <c r="O1825" s="86">
        <v>10500000</v>
      </c>
      <c r="P1825" s="203" t="s">
        <v>20029</v>
      </c>
      <c r="Q1825" s="203" t="s">
        <v>14790</v>
      </c>
      <c r="R1825" s="84">
        <v>45531</v>
      </c>
      <c r="S1825" s="84">
        <v>45531</v>
      </c>
      <c r="T1825" s="84"/>
      <c r="U1825" s="84"/>
      <c r="V1825" s="84"/>
      <c r="W1825" s="203" t="s">
        <v>9457</v>
      </c>
    </row>
    <row r="1826" spans="1:23" x14ac:dyDescent="0.3">
      <c r="A1826" s="203" t="s">
        <v>1665</v>
      </c>
      <c r="B1826" s="203" t="s">
        <v>1247</v>
      </c>
      <c r="C1826" s="203" t="s">
        <v>20030</v>
      </c>
      <c r="D1826" s="203" t="s">
        <v>20031</v>
      </c>
      <c r="E1826" s="203" t="s">
        <v>20032</v>
      </c>
      <c r="F1826" s="203" t="s">
        <v>9451</v>
      </c>
      <c r="G1826" s="203" t="s">
        <v>20032</v>
      </c>
      <c r="H1826" s="203" t="s">
        <v>20033</v>
      </c>
      <c r="I1826" s="203" t="s">
        <v>9504</v>
      </c>
      <c r="J1826" s="203" t="s">
        <v>20034</v>
      </c>
      <c r="K1826" s="84">
        <v>46045</v>
      </c>
      <c r="L1826" s="84">
        <v>46048</v>
      </c>
      <c r="M1826" s="84">
        <v>46167</v>
      </c>
      <c r="N1826" s="203" t="s">
        <v>12151</v>
      </c>
      <c r="O1826" s="86">
        <v>14000000</v>
      </c>
      <c r="P1826" s="203" t="s">
        <v>20035</v>
      </c>
      <c r="Q1826" s="203" t="s">
        <v>20034</v>
      </c>
      <c r="R1826" s="84">
        <v>46044</v>
      </c>
      <c r="S1826" s="84">
        <v>46044</v>
      </c>
      <c r="T1826" s="84"/>
      <c r="U1826" s="84"/>
      <c r="V1826" s="84"/>
      <c r="W1826" s="203" t="s">
        <v>9457</v>
      </c>
    </row>
    <row r="1827" spans="1:23" x14ac:dyDescent="0.3">
      <c r="A1827" s="203" t="s">
        <v>1605</v>
      </c>
      <c r="B1827" s="203" t="s">
        <v>1247</v>
      </c>
      <c r="C1827" s="203" t="s">
        <v>20036</v>
      </c>
      <c r="D1827" s="203" t="s">
        <v>20037</v>
      </c>
      <c r="E1827" s="203" t="s">
        <v>20038</v>
      </c>
      <c r="F1827" s="203" t="s">
        <v>9451</v>
      </c>
      <c r="G1827" s="203" t="s">
        <v>20038</v>
      </c>
      <c r="H1827" s="203" t="s">
        <v>20039</v>
      </c>
      <c r="I1827" s="203" t="s">
        <v>9453</v>
      </c>
      <c r="J1827" s="203" t="s">
        <v>20040</v>
      </c>
      <c r="K1827" s="84">
        <v>46237</v>
      </c>
      <c r="L1827" s="84">
        <v>46240</v>
      </c>
      <c r="M1827" s="84">
        <v>46387</v>
      </c>
      <c r="N1827" s="203" t="s">
        <v>19655</v>
      </c>
      <c r="O1827" s="86">
        <v>20751192</v>
      </c>
      <c r="P1827" s="203" t="s">
        <v>20041</v>
      </c>
      <c r="Q1827" s="203" t="s">
        <v>20040</v>
      </c>
      <c r="R1827" s="84">
        <v>46237</v>
      </c>
      <c r="S1827" s="84">
        <v>46237</v>
      </c>
      <c r="T1827" s="84"/>
      <c r="U1827" s="84"/>
      <c r="V1827" s="84"/>
      <c r="W1827" s="203" t="s">
        <v>9457</v>
      </c>
    </row>
    <row r="1828" spans="1:23" x14ac:dyDescent="0.3">
      <c r="A1828" s="203" t="s">
        <v>1572</v>
      </c>
      <c r="B1828" s="203" t="s">
        <v>1246</v>
      </c>
      <c r="C1828" s="203" t="s">
        <v>20042</v>
      </c>
      <c r="D1828" s="203" t="s">
        <v>20043</v>
      </c>
      <c r="E1828" s="203" t="s">
        <v>20044</v>
      </c>
      <c r="F1828" s="203" t="s">
        <v>9451</v>
      </c>
      <c r="G1828" s="203" t="s">
        <v>20044</v>
      </c>
      <c r="H1828" s="203" t="s">
        <v>20045</v>
      </c>
      <c r="I1828" s="203" t="s">
        <v>9533</v>
      </c>
      <c r="J1828" s="203" t="s">
        <v>20046</v>
      </c>
      <c r="K1828" s="84">
        <v>45954</v>
      </c>
      <c r="L1828" s="84">
        <v>45957</v>
      </c>
      <c r="M1828" s="84">
        <v>46017</v>
      </c>
      <c r="N1828" s="203" t="s">
        <v>20047</v>
      </c>
      <c r="O1828" s="86">
        <v>8000000</v>
      </c>
      <c r="P1828" s="203" t="s">
        <v>20048</v>
      </c>
      <c r="Q1828" s="203" t="s">
        <v>20046</v>
      </c>
      <c r="R1828" s="84">
        <v>45954</v>
      </c>
      <c r="S1828" s="84">
        <v>45954</v>
      </c>
      <c r="T1828" s="84"/>
      <c r="U1828" s="84"/>
      <c r="V1828" s="84"/>
      <c r="W1828" s="203" t="s">
        <v>9457</v>
      </c>
    </row>
    <row r="1829" spans="1:23" x14ac:dyDescent="0.3">
      <c r="A1829" s="203" t="s">
        <v>1572</v>
      </c>
      <c r="B1829" s="203" t="s">
        <v>1246</v>
      </c>
      <c r="C1829" s="203" t="s">
        <v>20049</v>
      </c>
      <c r="D1829" s="203" t="s">
        <v>20050</v>
      </c>
      <c r="E1829" s="203" t="s">
        <v>20051</v>
      </c>
      <c r="F1829" s="203" t="s">
        <v>9451</v>
      </c>
      <c r="G1829" s="203" t="s">
        <v>20051</v>
      </c>
      <c r="H1829" s="203" t="s">
        <v>20052</v>
      </c>
      <c r="I1829" s="203" t="s">
        <v>9453</v>
      </c>
      <c r="J1829" s="203" t="s">
        <v>20053</v>
      </c>
      <c r="K1829" s="84">
        <v>45919</v>
      </c>
      <c r="L1829" s="84">
        <v>45919</v>
      </c>
      <c r="M1829" s="84">
        <v>46009</v>
      </c>
      <c r="N1829" s="203" t="s">
        <v>20054</v>
      </c>
      <c r="O1829" s="86">
        <v>10500000</v>
      </c>
      <c r="P1829" s="203" t="s">
        <v>20055</v>
      </c>
      <c r="Q1829" s="203" t="s">
        <v>20053</v>
      </c>
      <c r="R1829" s="84">
        <v>45918</v>
      </c>
      <c r="S1829" s="84">
        <v>45918</v>
      </c>
      <c r="T1829" s="84"/>
      <c r="U1829" s="84"/>
      <c r="V1829" s="84"/>
      <c r="W1829" s="203" t="s">
        <v>9457</v>
      </c>
    </row>
    <row r="1830" spans="1:23" x14ac:dyDescent="0.3">
      <c r="A1830" s="203" t="s">
        <v>1572</v>
      </c>
      <c r="B1830" s="203" t="s">
        <v>1246</v>
      </c>
      <c r="C1830" s="203" t="s">
        <v>20056</v>
      </c>
      <c r="D1830" s="203" t="s">
        <v>20057</v>
      </c>
      <c r="E1830" s="203" t="s">
        <v>20058</v>
      </c>
      <c r="F1830" s="203" t="s">
        <v>9451</v>
      </c>
      <c r="G1830" s="203" t="s">
        <v>20058</v>
      </c>
      <c r="H1830" s="203" t="s">
        <v>20059</v>
      </c>
      <c r="I1830" s="203" t="s">
        <v>9453</v>
      </c>
      <c r="J1830" s="203" t="s">
        <v>20060</v>
      </c>
      <c r="K1830" s="84">
        <v>45926</v>
      </c>
      <c r="L1830" s="84">
        <v>45931</v>
      </c>
      <c r="M1830" s="84">
        <v>46022</v>
      </c>
      <c r="N1830" s="203" t="s">
        <v>20061</v>
      </c>
      <c r="O1830" s="86">
        <v>12000000</v>
      </c>
      <c r="P1830" s="203" t="s">
        <v>20062</v>
      </c>
      <c r="Q1830" s="203" t="s">
        <v>20060</v>
      </c>
      <c r="R1830" s="84">
        <v>45926</v>
      </c>
      <c r="S1830" s="84">
        <v>45926</v>
      </c>
      <c r="T1830" s="84"/>
      <c r="U1830" s="84"/>
      <c r="V1830" s="84"/>
      <c r="W1830" s="203" t="s">
        <v>9457</v>
      </c>
    </row>
    <row r="1831" spans="1:23" x14ac:dyDescent="0.3">
      <c r="A1831" s="203" t="s">
        <v>1436</v>
      </c>
      <c r="B1831" s="203" t="s">
        <v>1247</v>
      </c>
      <c r="C1831" s="203" t="s">
        <v>20063</v>
      </c>
      <c r="D1831" s="203" t="s">
        <v>20064</v>
      </c>
      <c r="E1831" s="203" t="s">
        <v>20065</v>
      </c>
      <c r="F1831" s="203" t="s">
        <v>9451</v>
      </c>
      <c r="G1831" s="203" t="s">
        <v>20065</v>
      </c>
      <c r="H1831" s="203" t="s">
        <v>20066</v>
      </c>
      <c r="I1831" s="203" t="s">
        <v>9504</v>
      </c>
      <c r="J1831" s="203" t="s">
        <v>20067</v>
      </c>
      <c r="K1831" s="84">
        <v>46044</v>
      </c>
      <c r="L1831" s="84">
        <v>46048</v>
      </c>
      <c r="M1831" s="84">
        <v>46366</v>
      </c>
      <c r="N1831" s="203" t="s">
        <v>11763</v>
      </c>
      <c r="O1831" s="86">
        <v>57528435.600000001</v>
      </c>
      <c r="P1831" s="203" t="s">
        <v>20068</v>
      </c>
      <c r="Q1831" s="203" t="s">
        <v>20067</v>
      </c>
      <c r="R1831" s="84">
        <v>46043</v>
      </c>
      <c r="S1831" s="84">
        <v>46043</v>
      </c>
      <c r="T1831" s="84"/>
      <c r="U1831" s="84"/>
      <c r="V1831" s="84"/>
      <c r="W1831" s="203" t="s">
        <v>9457</v>
      </c>
    </row>
    <row r="1832" spans="1:23" x14ac:dyDescent="0.3">
      <c r="A1832" s="203" t="s">
        <v>1572</v>
      </c>
      <c r="B1832" s="203" t="s">
        <v>1246</v>
      </c>
      <c r="C1832" s="203" t="s">
        <v>20069</v>
      </c>
      <c r="D1832" s="203" t="s">
        <v>20070</v>
      </c>
      <c r="E1832" s="203" t="s">
        <v>20071</v>
      </c>
      <c r="F1832" s="203" t="s">
        <v>9451</v>
      </c>
      <c r="G1832" s="203" t="s">
        <v>20071</v>
      </c>
      <c r="H1832" s="203" t="s">
        <v>20072</v>
      </c>
      <c r="I1832" s="203" t="s">
        <v>9453</v>
      </c>
      <c r="J1832" s="203" t="s">
        <v>20073</v>
      </c>
      <c r="K1832" s="84">
        <v>45965</v>
      </c>
      <c r="L1832" s="84">
        <v>45965</v>
      </c>
      <c r="M1832" s="84">
        <v>46022</v>
      </c>
      <c r="N1832" s="203" t="s">
        <v>20074</v>
      </c>
      <c r="O1832" s="86">
        <v>4000000</v>
      </c>
      <c r="P1832" s="203" t="s">
        <v>20075</v>
      </c>
      <c r="Q1832" s="203" t="s">
        <v>20073</v>
      </c>
      <c r="R1832" s="84">
        <v>45961</v>
      </c>
      <c r="S1832" s="84">
        <v>45961</v>
      </c>
      <c r="T1832" s="84"/>
      <c r="U1832" s="84"/>
      <c r="V1832" s="84"/>
      <c r="W1832" s="203" t="s">
        <v>9457</v>
      </c>
    </row>
    <row r="1833" spans="1:23" x14ac:dyDescent="0.3">
      <c r="A1833" s="203" t="s">
        <v>1747</v>
      </c>
      <c r="B1833" s="203" t="s">
        <v>1246</v>
      </c>
      <c r="C1833" s="203" t="s">
        <v>20076</v>
      </c>
      <c r="D1833" s="203" t="s">
        <v>20077</v>
      </c>
      <c r="E1833" s="203" t="s">
        <v>9722</v>
      </c>
      <c r="F1833" s="203" t="s">
        <v>9451</v>
      </c>
      <c r="G1833" s="203" t="s">
        <v>9722</v>
      </c>
      <c r="H1833" s="203" t="s">
        <v>20078</v>
      </c>
      <c r="I1833" s="203" t="s">
        <v>9482</v>
      </c>
      <c r="J1833" s="203" t="s">
        <v>20079</v>
      </c>
      <c r="K1833" s="84">
        <v>45961</v>
      </c>
      <c r="L1833" s="84"/>
      <c r="M1833" s="84">
        <v>45688</v>
      </c>
      <c r="N1833" s="203" t="s">
        <v>16002</v>
      </c>
      <c r="O1833" s="86">
        <v>150339510</v>
      </c>
      <c r="P1833" s="203" t="s">
        <v>20080</v>
      </c>
      <c r="Q1833" s="203" t="s">
        <v>20079</v>
      </c>
      <c r="R1833" s="84">
        <v>45950</v>
      </c>
      <c r="S1833" s="84">
        <v>45950</v>
      </c>
      <c r="T1833" s="84">
        <v>45952</v>
      </c>
      <c r="U1833" s="84">
        <v>45952</v>
      </c>
      <c r="V1833" s="84">
        <v>45952</v>
      </c>
      <c r="W1833" s="203" t="s">
        <v>9457</v>
      </c>
    </row>
    <row r="1834" spans="1:23" x14ac:dyDescent="0.3">
      <c r="A1834" s="203" t="s">
        <v>1605</v>
      </c>
      <c r="B1834" s="203" t="s">
        <v>1247</v>
      </c>
      <c r="C1834" s="203" t="s">
        <v>20081</v>
      </c>
      <c r="D1834" s="203" t="s">
        <v>20082</v>
      </c>
      <c r="E1834" s="203" t="s">
        <v>20083</v>
      </c>
      <c r="F1834" s="203" t="s">
        <v>9451</v>
      </c>
      <c r="G1834" s="203" t="s">
        <v>20083</v>
      </c>
      <c r="H1834" s="203" t="s">
        <v>20084</v>
      </c>
      <c r="I1834" s="203" t="s">
        <v>9453</v>
      </c>
      <c r="J1834" s="203" t="s">
        <v>15261</v>
      </c>
      <c r="K1834" s="84">
        <v>46052</v>
      </c>
      <c r="L1834" s="84">
        <v>46055</v>
      </c>
      <c r="M1834" s="84">
        <v>46235</v>
      </c>
      <c r="N1834" s="203" t="s">
        <v>20085</v>
      </c>
      <c r="O1834" s="86">
        <v>17064468</v>
      </c>
      <c r="P1834" s="203" t="s">
        <v>20086</v>
      </c>
      <c r="Q1834" s="203" t="s">
        <v>15261</v>
      </c>
      <c r="R1834" s="84">
        <v>46052</v>
      </c>
      <c r="S1834" s="84">
        <v>46052</v>
      </c>
      <c r="T1834" s="84"/>
      <c r="U1834" s="84"/>
      <c r="V1834" s="84"/>
      <c r="W1834" s="203" t="s">
        <v>9457</v>
      </c>
    </row>
    <row r="1835" spans="1:23" x14ac:dyDescent="0.3">
      <c r="A1835" s="203" t="s">
        <v>3253</v>
      </c>
      <c r="B1835" s="203" t="s">
        <v>1245</v>
      </c>
      <c r="C1835" s="203" t="s">
        <v>20087</v>
      </c>
      <c r="D1835" s="203" t="s">
        <v>20088</v>
      </c>
      <c r="E1835" s="203" t="s">
        <v>20089</v>
      </c>
      <c r="F1835" s="203" t="s">
        <v>9451</v>
      </c>
      <c r="G1835" s="203" t="s">
        <v>20089</v>
      </c>
      <c r="H1835" s="203" t="s">
        <v>20090</v>
      </c>
      <c r="I1835" s="203" t="s">
        <v>9462</v>
      </c>
      <c r="J1835" s="203" t="s">
        <v>20091</v>
      </c>
      <c r="K1835" s="84">
        <v>45590</v>
      </c>
      <c r="L1835" s="84">
        <v>45590</v>
      </c>
      <c r="M1835" s="84">
        <v>45655</v>
      </c>
      <c r="N1835" s="203" t="s">
        <v>16777</v>
      </c>
      <c r="O1835" s="86">
        <v>8637193</v>
      </c>
      <c r="P1835" s="203" t="s">
        <v>20092</v>
      </c>
      <c r="Q1835" s="203" t="s">
        <v>20091</v>
      </c>
      <c r="R1835" s="84">
        <v>45590</v>
      </c>
      <c r="S1835" s="84">
        <v>45590</v>
      </c>
      <c r="T1835" s="84"/>
      <c r="U1835" s="84"/>
      <c r="V1835" s="84"/>
      <c r="W1835" s="203" t="s">
        <v>9457</v>
      </c>
    </row>
    <row r="1836" spans="1:23" x14ac:dyDescent="0.3">
      <c r="A1836" s="203" t="s">
        <v>1423</v>
      </c>
      <c r="B1836" s="203" t="s">
        <v>1245</v>
      </c>
      <c r="C1836" s="203" t="s">
        <v>20093</v>
      </c>
      <c r="D1836" s="203" t="s">
        <v>20094</v>
      </c>
      <c r="E1836" s="203" t="s">
        <v>20095</v>
      </c>
      <c r="F1836" s="203" t="s">
        <v>9451</v>
      </c>
      <c r="G1836" s="203" t="s">
        <v>20095</v>
      </c>
      <c r="H1836" s="203" t="s">
        <v>20096</v>
      </c>
      <c r="I1836" s="203" t="s">
        <v>9462</v>
      </c>
      <c r="J1836" s="203" t="s">
        <v>20097</v>
      </c>
      <c r="K1836" s="84">
        <v>45656</v>
      </c>
      <c r="L1836" s="84">
        <v>45840</v>
      </c>
      <c r="M1836" s="84">
        <v>45947</v>
      </c>
      <c r="N1836" s="203" t="s">
        <v>20098</v>
      </c>
      <c r="O1836" s="86">
        <v>429628033.62</v>
      </c>
      <c r="P1836" s="203" t="s">
        <v>20099</v>
      </c>
      <c r="Q1836" s="203" t="s">
        <v>20097</v>
      </c>
      <c r="R1836" s="84">
        <v>45642</v>
      </c>
      <c r="S1836" s="84">
        <v>45642</v>
      </c>
      <c r="T1836" s="84">
        <v>45644</v>
      </c>
      <c r="U1836" s="84">
        <v>45644</v>
      </c>
      <c r="V1836" s="84">
        <v>45644</v>
      </c>
      <c r="W1836" s="203" t="s">
        <v>9457</v>
      </c>
    </row>
    <row r="1837" spans="1:23" x14ac:dyDescent="0.3">
      <c r="A1837" s="203" t="s">
        <v>1572</v>
      </c>
      <c r="B1837" s="203" t="s">
        <v>1246</v>
      </c>
      <c r="C1837" s="203" t="s">
        <v>20100</v>
      </c>
      <c r="D1837" s="203" t="s">
        <v>20101</v>
      </c>
      <c r="E1837" s="203" t="s">
        <v>20102</v>
      </c>
      <c r="F1837" s="203" t="s">
        <v>9451</v>
      </c>
      <c r="G1837" s="203" t="s">
        <v>20102</v>
      </c>
      <c r="H1837" s="203" t="s">
        <v>20103</v>
      </c>
      <c r="I1837" s="203" t="s">
        <v>9453</v>
      </c>
      <c r="J1837" s="203" t="s">
        <v>20104</v>
      </c>
      <c r="K1837" s="84">
        <v>45911</v>
      </c>
      <c r="L1837" s="84">
        <v>45912</v>
      </c>
      <c r="M1837" s="84">
        <v>46002</v>
      </c>
      <c r="N1837" s="203" t="s">
        <v>18471</v>
      </c>
      <c r="O1837" s="86">
        <v>15000000</v>
      </c>
      <c r="P1837" s="203" t="s">
        <v>20105</v>
      </c>
      <c r="Q1837" s="203" t="s">
        <v>20104</v>
      </c>
      <c r="R1837" s="84">
        <v>45910</v>
      </c>
      <c r="S1837" s="84">
        <v>45910</v>
      </c>
      <c r="T1837" s="84"/>
      <c r="U1837" s="84"/>
      <c r="V1837" s="84"/>
      <c r="W1837" s="203" t="s">
        <v>9457</v>
      </c>
    </row>
    <row r="1838" spans="1:23" x14ac:dyDescent="0.3">
      <c r="A1838" s="203" t="s">
        <v>1665</v>
      </c>
      <c r="B1838" s="203" t="s">
        <v>1247</v>
      </c>
      <c r="C1838" s="203" t="s">
        <v>20106</v>
      </c>
      <c r="D1838" s="203" t="s">
        <v>20107</v>
      </c>
      <c r="E1838" s="203" t="s">
        <v>20108</v>
      </c>
      <c r="F1838" s="203" t="s">
        <v>9451</v>
      </c>
      <c r="G1838" s="203" t="s">
        <v>20108</v>
      </c>
      <c r="H1838" s="203" t="s">
        <v>20109</v>
      </c>
      <c r="I1838" s="203" t="s">
        <v>9504</v>
      </c>
      <c r="J1838" s="203" t="s">
        <v>20110</v>
      </c>
      <c r="K1838" s="84">
        <v>46046</v>
      </c>
      <c r="L1838" s="84">
        <v>46048</v>
      </c>
      <c r="M1838" s="84">
        <v>46167</v>
      </c>
      <c r="N1838" s="203" t="s">
        <v>16473</v>
      </c>
      <c r="O1838" s="86">
        <v>20000000</v>
      </c>
      <c r="P1838" s="203" t="s">
        <v>20111</v>
      </c>
      <c r="Q1838" s="203" t="s">
        <v>20110</v>
      </c>
      <c r="R1838" s="84">
        <v>46045</v>
      </c>
      <c r="S1838" s="84">
        <v>46045</v>
      </c>
      <c r="T1838" s="84"/>
      <c r="U1838" s="84"/>
      <c r="V1838" s="84"/>
      <c r="W1838" s="203" t="s">
        <v>9457</v>
      </c>
    </row>
    <row r="1839" spans="1:23" x14ac:dyDescent="0.3">
      <c r="A1839" s="203" t="s">
        <v>3253</v>
      </c>
      <c r="B1839" s="203" t="s">
        <v>1245</v>
      </c>
      <c r="C1839" s="203" t="s">
        <v>20112</v>
      </c>
      <c r="D1839" s="203" t="s">
        <v>20113</v>
      </c>
      <c r="E1839" s="203" t="s">
        <v>20114</v>
      </c>
      <c r="F1839" s="203" t="s">
        <v>9451</v>
      </c>
      <c r="G1839" s="203" t="s">
        <v>20114</v>
      </c>
      <c r="H1839" s="203" t="s">
        <v>20115</v>
      </c>
      <c r="I1839" s="203" t="s">
        <v>9462</v>
      </c>
      <c r="J1839" s="203" t="s">
        <v>20116</v>
      </c>
      <c r="K1839" s="84">
        <v>45602</v>
      </c>
      <c r="L1839" s="84">
        <v>45602</v>
      </c>
      <c r="M1839" s="84">
        <v>45656</v>
      </c>
      <c r="N1839" s="203" t="s">
        <v>13924</v>
      </c>
      <c r="O1839" s="86">
        <v>7308395</v>
      </c>
      <c r="P1839" s="203" t="s">
        <v>20117</v>
      </c>
      <c r="Q1839" s="203" t="s">
        <v>20116</v>
      </c>
      <c r="R1839" s="84">
        <v>45596</v>
      </c>
      <c r="S1839" s="84">
        <v>45596</v>
      </c>
      <c r="T1839" s="84"/>
      <c r="U1839" s="84"/>
      <c r="V1839" s="84"/>
      <c r="W1839" s="203" t="s">
        <v>9457</v>
      </c>
    </row>
    <row r="1840" spans="1:23" x14ac:dyDescent="0.3">
      <c r="A1840" s="203" t="s">
        <v>1476</v>
      </c>
      <c r="B1840" s="203" t="s">
        <v>1246</v>
      </c>
      <c r="C1840" s="203" t="s">
        <v>20118</v>
      </c>
      <c r="D1840" s="203" t="s">
        <v>9471</v>
      </c>
      <c r="E1840" s="203" t="s">
        <v>20119</v>
      </c>
      <c r="F1840" s="203" t="s">
        <v>9451</v>
      </c>
      <c r="G1840" s="203"/>
      <c r="H1840" s="203"/>
      <c r="I1840" s="203"/>
      <c r="J1840" s="203"/>
      <c r="K1840" s="84"/>
      <c r="L1840" s="84"/>
      <c r="M1840" s="84"/>
      <c r="N1840" s="203"/>
      <c r="O1840" s="86"/>
      <c r="P1840" s="203"/>
      <c r="Q1840" s="203"/>
      <c r="R1840" s="84">
        <v>45772</v>
      </c>
      <c r="S1840" s="84">
        <v>45772</v>
      </c>
      <c r="T1840" s="84">
        <v>45779</v>
      </c>
      <c r="U1840" s="84">
        <v>45779</v>
      </c>
      <c r="V1840" s="84"/>
      <c r="W1840" s="203" t="s">
        <v>9469</v>
      </c>
    </row>
    <row r="1841" spans="1:23" x14ac:dyDescent="0.3">
      <c r="A1841" s="203" t="s">
        <v>2820</v>
      </c>
      <c r="B1841" s="203" t="s">
        <v>1246</v>
      </c>
      <c r="C1841" s="203" t="s">
        <v>20120</v>
      </c>
      <c r="D1841" s="203" t="s">
        <v>9471</v>
      </c>
      <c r="E1841" s="203" t="s">
        <v>14734</v>
      </c>
      <c r="F1841" s="203" t="s">
        <v>9451</v>
      </c>
      <c r="G1841" s="203"/>
      <c r="H1841" s="203"/>
      <c r="I1841" s="203"/>
      <c r="J1841" s="203"/>
      <c r="K1841" s="84"/>
      <c r="L1841" s="84"/>
      <c r="M1841" s="84"/>
      <c r="N1841" s="203"/>
      <c r="O1841" s="86"/>
      <c r="P1841" s="203"/>
      <c r="Q1841" s="203"/>
      <c r="R1841" s="84">
        <v>45994</v>
      </c>
      <c r="S1841" s="84">
        <v>45994</v>
      </c>
      <c r="T1841" s="84">
        <v>45996</v>
      </c>
      <c r="U1841" s="84">
        <v>45996</v>
      </c>
      <c r="V1841" s="84">
        <v>45996</v>
      </c>
      <c r="W1841" s="203" t="s">
        <v>14464</v>
      </c>
    </row>
    <row r="1842" spans="1:23" x14ac:dyDescent="0.3">
      <c r="A1842" s="203" t="s">
        <v>1655</v>
      </c>
      <c r="B1842" s="203" t="s">
        <v>1247</v>
      </c>
      <c r="C1842" s="203" t="s">
        <v>20121</v>
      </c>
      <c r="D1842" s="203" t="s">
        <v>20122</v>
      </c>
      <c r="E1842" s="203" t="s">
        <v>20123</v>
      </c>
      <c r="F1842" s="203" t="s">
        <v>9451</v>
      </c>
      <c r="G1842" s="203" t="s">
        <v>20123</v>
      </c>
      <c r="H1842" s="203" t="s">
        <v>20124</v>
      </c>
      <c r="I1842" s="203" t="s">
        <v>9453</v>
      </c>
      <c r="J1842" s="203" t="s">
        <v>20125</v>
      </c>
      <c r="K1842" s="84">
        <v>46052</v>
      </c>
      <c r="L1842" s="84">
        <v>46083</v>
      </c>
      <c r="M1842" s="84">
        <v>46171</v>
      </c>
      <c r="N1842" s="203" t="s">
        <v>14451</v>
      </c>
      <c r="O1842" s="86">
        <v>13035744</v>
      </c>
      <c r="P1842" s="203" t="s">
        <v>20126</v>
      </c>
      <c r="Q1842" s="203" t="s">
        <v>20125</v>
      </c>
      <c r="R1842" s="84">
        <v>46052</v>
      </c>
      <c r="S1842" s="84">
        <v>46052</v>
      </c>
      <c r="T1842" s="84"/>
      <c r="U1842" s="84"/>
      <c r="V1842" s="84"/>
      <c r="W1842" s="203" t="s">
        <v>9457</v>
      </c>
    </row>
    <row r="1843" spans="1:23" x14ac:dyDescent="0.3">
      <c r="A1843" s="203" t="s">
        <v>5454</v>
      </c>
      <c r="B1843" s="203" t="s">
        <v>1245</v>
      </c>
      <c r="C1843" s="203" t="s">
        <v>20127</v>
      </c>
      <c r="D1843" s="203" t="s">
        <v>20128</v>
      </c>
      <c r="E1843" s="203" t="s">
        <v>20129</v>
      </c>
      <c r="F1843" s="203" t="s">
        <v>9451</v>
      </c>
      <c r="G1843" s="203" t="s">
        <v>20129</v>
      </c>
      <c r="H1843" s="203" t="s">
        <v>20130</v>
      </c>
      <c r="I1843" s="203" t="s">
        <v>9453</v>
      </c>
      <c r="J1843" s="203" t="s">
        <v>20131</v>
      </c>
      <c r="K1843" s="84">
        <v>45561</v>
      </c>
      <c r="L1843" s="84">
        <v>45562</v>
      </c>
      <c r="M1843" s="84">
        <v>45652</v>
      </c>
      <c r="N1843" s="203" t="s">
        <v>20132</v>
      </c>
      <c r="O1843" s="86">
        <v>8400000</v>
      </c>
      <c r="P1843" s="203" t="s">
        <v>20133</v>
      </c>
      <c r="Q1843" s="203" t="s">
        <v>20131</v>
      </c>
      <c r="R1843" s="84">
        <v>45561</v>
      </c>
      <c r="S1843" s="84">
        <v>45561</v>
      </c>
      <c r="T1843" s="84"/>
      <c r="U1843" s="84"/>
      <c r="V1843" s="84"/>
      <c r="W1843" s="203" t="s">
        <v>9457</v>
      </c>
    </row>
    <row r="1844" spans="1:23" x14ac:dyDescent="0.3">
      <c r="A1844" s="203" t="s">
        <v>5454</v>
      </c>
      <c r="B1844" s="203" t="s">
        <v>1245</v>
      </c>
      <c r="C1844" s="203" t="s">
        <v>20134</v>
      </c>
      <c r="D1844" s="203" t="s">
        <v>20135</v>
      </c>
      <c r="E1844" s="203" t="s">
        <v>20136</v>
      </c>
      <c r="F1844" s="203" t="s">
        <v>9451</v>
      </c>
      <c r="G1844" s="203" t="s">
        <v>20136</v>
      </c>
      <c r="H1844" s="203" t="s">
        <v>20137</v>
      </c>
      <c r="I1844" s="203" t="s">
        <v>9453</v>
      </c>
      <c r="J1844" s="203" t="s">
        <v>20138</v>
      </c>
      <c r="K1844" s="84">
        <v>45532</v>
      </c>
      <c r="L1844" s="84">
        <v>45534</v>
      </c>
      <c r="M1844" s="84">
        <v>45625</v>
      </c>
      <c r="N1844" s="203" t="s">
        <v>19292</v>
      </c>
      <c r="O1844" s="86">
        <v>13200000</v>
      </c>
      <c r="P1844" s="203" t="s">
        <v>20139</v>
      </c>
      <c r="Q1844" s="203" t="s">
        <v>20138</v>
      </c>
      <c r="R1844" s="84">
        <v>45531</v>
      </c>
      <c r="S1844" s="84">
        <v>45531</v>
      </c>
      <c r="T1844" s="84"/>
      <c r="U1844" s="84"/>
      <c r="V1844" s="84"/>
      <c r="W1844" s="203" t="s">
        <v>9457</v>
      </c>
    </row>
    <row r="1845" spans="1:23" x14ac:dyDescent="0.3">
      <c r="A1845" s="203" t="s">
        <v>1605</v>
      </c>
      <c r="B1845" s="203" t="s">
        <v>1247</v>
      </c>
      <c r="C1845" s="203" t="s">
        <v>34101</v>
      </c>
      <c r="D1845" s="203" t="s">
        <v>34102</v>
      </c>
      <c r="E1845" s="203" t="s">
        <v>34103</v>
      </c>
      <c r="F1845" s="203" t="s">
        <v>9451</v>
      </c>
      <c r="G1845" s="203" t="s">
        <v>34103</v>
      </c>
      <c r="H1845" s="203" t="s">
        <v>34104</v>
      </c>
      <c r="I1845" s="203" t="s">
        <v>33845</v>
      </c>
      <c r="J1845" s="203" t="s">
        <v>34105</v>
      </c>
      <c r="K1845" s="84"/>
      <c r="L1845" s="84"/>
      <c r="M1845" s="84">
        <v>46387</v>
      </c>
      <c r="N1845" s="203" t="s">
        <v>13112</v>
      </c>
      <c r="O1845" s="86">
        <v>18604517</v>
      </c>
      <c r="P1845" s="203" t="s">
        <v>34106</v>
      </c>
      <c r="Q1845" s="203" t="s">
        <v>34105</v>
      </c>
      <c r="R1845" s="84">
        <v>46255</v>
      </c>
      <c r="S1845" s="84">
        <v>46255</v>
      </c>
      <c r="T1845" s="84"/>
      <c r="U1845" s="84"/>
      <c r="V1845" s="84"/>
      <c r="W1845" s="203" t="s">
        <v>9457</v>
      </c>
    </row>
    <row r="1846" spans="1:23" x14ac:dyDescent="0.3">
      <c r="A1846" s="203" t="s">
        <v>1605</v>
      </c>
      <c r="B1846" s="203" t="s">
        <v>1247</v>
      </c>
      <c r="C1846" s="203" t="s">
        <v>20140</v>
      </c>
      <c r="D1846" s="203" t="s">
        <v>20141</v>
      </c>
      <c r="E1846" s="203" t="s">
        <v>20142</v>
      </c>
      <c r="F1846" s="203" t="s">
        <v>9451</v>
      </c>
      <c r="G1846" s="203" t="s">
        <v>20142</v>
      </c>
      <c r="H1846" s="203" t="s">
        <v>20143</v>
      </c>
      <c r="I1846" s="203" t="s">
        <v>9453</v>
      </c>
      <c r="J1846" s="203" t="s">
        <v>20144</v>
      </c>
      <c r="K1846" s="84">
        <v>46231</v>
      </c>
      <c r="L1846" s="84">
        <v>46231</v>
      </c>
      <c r="M1846" s="84">
        <v>46383</v>
      </c>
      <c r="N1846" s="203" t="s">
        <v>17588</v>
      </c>
      <c r="O1846" s="86">
        <v>13216215</v>
      </c>
      <c r="P1846" s="203" t="s">
        <v>20145</v>
      </c>
      <c r="Q1846" s="203" t="s">
        <v>20144</v>
      </c>
      <c r="R1846" s="84">
        <v>46230</v>
      </c>
      <c r="S1846" s="84">
        <v>46230</v>
      </c>
      <c r="T1846" s="84"/>
      <c r="U1846" s="84"/>
      <c r="V1846" s="84"/>
      <c r="W1846" s="203" t="s">
        <v>9457</v>
      </c>
    </row>
    <row r="1847" spans="1:23" x14ac:dyDescent="0.3">
      <c r="A1847" s="203" t="s">
        <v>1476</v>
      </c>
      <c r="B1847" s="203" t="s">
        <v>1246</v>
      </c>
      <c r="C1847" s="203" t="s">
        <v>20146</v>
      </c>
      <c r="D1847" s="203" t="s">
        <v>20147</v>
      </c>
      <c r="E1847" s="203" t="s">
        <v>20148</v>
      </c>
      <c r="F1847" s="203" t="s">
        <v>9451</v>
      </c>
      <c r="G1847" s="203" t="s">
        <v>20148</v>
      </c>
      <c r="H1847" s="203" t="s">
        <v>20149</v>
      </c>
      <c r="I1847" s="203" t="s">
        <v>9462</v>
      </c>
      <c r="J1847" s="203" t="s">
        <v>20150</v>
      </c>
      <c r="K1847" s="84">
        <v>45709</v>
      </c>
      <c r="L1847" s="84">
        <v>45709</v>
      </c>
      <c r="M1847" s="84">
        <v>45889</v>
      </c>
      <c r="N1847" s="203" t="s">
        <v>20151</v>
      </c>
      <c r="O1847" s="86">
        <v>15844446</v>
      </c>
      <c r="P1847" s="203" t="s">
        <v>20152</v>
      </c>
      <c r="Q1847" s="203" t="s">
        <v>20150</v>
      </c>
      <c r="R1847" s="84">
        <v>45708</v>
      </c>
      <c r="S1847" s="84">
        <v>45708</v>
      </c>
      <c r="T1847" s="84"/>
      <c r="U1847" s="84"/>
      <c r="V1847" s="84"/>
      <c r="W1847" s="203" t="s">
        <v>9457</v>
      </c>
    </row>
    <row r="1848" spans="1:23" x14ac:dyDescent="0.3">
      <c r="A1848" s="203" t="s">
        <v>1572</v>
      </c>
      <c r="B1848" s="203" t="s">
        <v>1246</v>
      </c>
      <c r="C1848" s="203" t="s">
        <v>20153</v>
      </c>
      <c r="D1848" s="203" t="s">
        <v>20154</v>
      </c>
      <c r="E1848" s="203" t="s">
        <v>20155</v>
      </c>
      <c r="F1848" s="203" t="s">
        <v>9451</v>
      </c>
      <c r="G1848" s="203" t="s">
        <v>20155</v>
      </c>
      <c r="H1848" s="203" t="s">
        <v>20156</v>
      </c>
      <c r="I1848" s="203" t="s">
        <v>9453</v>
      </c>
      <c r="J1848" s="203" t="s">
        <v>20157</v>
      </c>
      <c r="K1848" s="84">
        <v>45917</v>
      </c>
      <c r="L1848" s="84">
        <v>45918</v>
      </c>
      <c r="M1848" s="84">
        <v>46008</v>
      </c>
      <c r="N1848" s="203" t="s">
        <v>10812</v>
      </c>
      <c r="O1848" s="86">
        <v>12000000</v>
      </c>
      <c r="P1848" s="203" t="s">
        <v>20158</v>
      </c>
      <c r="Q1848" s="203" t="s">
        <v>20157</v>
      </c>
      <c r="R1848" s="84">
        <v>45916</v>
      </c>
      <c r="S1848" s="84">
        <v>45916</v>
      </c>
      <c r="T1848" s="84"/>
      <c r="U1848" s="84"/>
      <c r="V1848" s="84"/>
      <c r="W1848" s="203" t="s">
        <v>9457</v>
      </c>
    </row>
    <row r="1849" spans="1:23" x14ac:dyDescent="0.3">
      <c r="A1849" s="203" t="s">
        <v>1665</v>
      </c>
      <c r="B1849" s="203" t="s">
        <v>1247</v>
      </c>
      <c r="C1849" s="203" t="s">
        <v>20159</v>
      </c>
      <c r="D1849" s="203" t="s">
        <v>20160</v>
      </c>
      <c r="E1849" s="203" t="s">
        <v>20161</v>
      </c>
      <c r="F1849" s="203" t="s">
        <v>9451</v>
      </c>
      <c r="G1849" s="203" t="s">
        <v>20161</v>
      </c>
      <c r="H1849" s="203" t="s">
        <v>20162</v>
      </c>
      <c r="I1849" s="203" t="s">
        <v>9453</v>
      </c>
      <c r="J1849" s="203" t="s">
        <v>20163</v>
      </c>
      <c r="K1849" s="84">
        <v>46052</v>
      </c>
      <c r="L1849" s="84">
        <v>46052</v>
      </c>
      <c r="M1849" s="84">
        <v>46141</v>
      </c>
      <c r="N1849" s="203" t="s">
        <v>12984</v>
      </c>
      <c r="O1849" s="86">
        <v>12000000</v>
      </c>
      <c r="P1849" s="203" t="s">
        <v>20164</v>
      </c>
      <c r="Q1849" s="203" t="s">
        <v>20163</v>
      </c>
      <c r="R1849" s="84">
        <v>46052</v>
      </c>
      <c r="S1849" s="84">
        <v>46052</v>
      </c>
      <c r="T1849" s="84"/>
      <c r="U1849" s="84"/>
      <c r="V1849" s="84"/>
      <c r="W1849" s="203" t="s">
        <v>9457</v>
      </c>
    </row>
    <row r="1850" spans="1:23" x14ac:dyDescent="0.3">
      <c r="A1850" s="203" t="s">
        <v>1572</v>
      </c>
      <c r="B1850" s="203" t="s">
        <v>1246</v>
      </c>
      <c r="C1850" s="203" t="s">
        <v>20165</v>
      </c>
      <c r="D1850" s="203" t="s">
        <v>20166</v>
      </c>
      <c r="E1850" s="203" t="s">
        <v>20167</v>
      </c>
      <c r="F1850" s="203" t="s">
        <v>9451</v>
      </c>
      <c r="G1850" s="203" t="s">
        <v>20167</v>
      </c>
      <c r="H1850" s="203" t="s">
        <v>20168</v>
      </c>
      <c r="I1850" s="203" t="s">
        <v>9453</v>
      </c>
      <c r="J1850" s="203" t="s">
        <v>20169</v>
      </c>
      <c r="K1850" s="84">
        <v>45915</v>
      </c>
      <c r="L1850" s="84">
        <v>45915</v>
      </c>
      <c r="M1850" s="84">
        <v>46005</v>
      </c>
      <c r="N1850" s="203" t="s">
        <v>20170</v>
      </c>
      <c r="O1850" s="86">
        <v>10500000</v>
      </c>
      <c r="P1850" s="203" t="s">
        <v>20171</v>
      </c>
      <c r="Q1850" s="203" t="s">
        <v>20169</v>
      </c>
      <c r="R1850" s="84">
        <v>45912</v>
      </c>
      <c r="S1850" s="84">
        <v>45912</v>
      </c>
      <c r="T1850" s="84"/>
      <c r="U1850" s="84"/>
      <c r="V1850" s="84"/>
      <c r="W1850" s="203" t="s">
        <v>9457</v>
      </c>
    </row>
    <row r="1851" spans="1:23" x14ac:dyDescent="0.3">
      <c r="A1851" s="203" t="s">
        <v>1529</v>
      </c>
      <c r="B1851" s="203" t="s">
        <v>1246</v>
      </c>
      <c r="C1851" s="203" t="s">
        <v>20172</v>
      </c>
      <c r="D1851" s="203" t="s">
        <v>20173</v>
      </c>
      <c r="E1851" s="203" t="s">
        <v>15432</v>
      </c>
      <c r="F1851" s="203" t="s">
        <v>9451</v>
      </c>
      <c r="G1851" s="203" t="s">
        <v>15432</v>
      </c>
      <c r="H1851" s="203" t="s">
        <v>20174</v>
      </c>
      <c r="I1851" s="203" t="s">
        <v>9453</v>
      </c>
      <c r="J1851" s="203" t="s">
        <v>20175</v>
      </c>
      <c r="K1851" s="84">
        <v>46007</v>
      </c>
      <c r="L1851" s="84">
        <v>46017</v>
      </c>
      <c r="M1851" s="84">
        <v>46022</v>
      </c>
      <c r="N1851" s="203" t="s">
        <v>9905</v>
      </c>
      <c r="O1851" s="86">
        <v>499481010.5</v>
      </c>
      <c r="P1851" s="203" t="s">
        <v>20176</v>
      </c>
      <c r="Q1851" s="203" t="s">
        <v>20175</v>
      </c>
      <c r="R1851" s="84">
        <v>45992</v>
      </c>
      <c r="S1851" s="84">
        <v>45992</v>
      </c>
      <c r="T1851" s="84">
        <v>45995</v>
      </c>
      <c r="U1851" s="84">
        <v>45995</v>
      </c>
      <c r="V1851" s="84">
        <v>45995</v>
      </c>
      <c r="W1851" s="203" t="s">
        <v>9457</v>
      </c>
    </row>
    <row r="1852" spans="1:23" x14ac:dyDescent="0.3">
      <c r="A1852" s="203" t="s">
        <v>1760</v>
      </c>
      <c r="B1852" s="203" t="s">
        <v>1246</v>
      </c>
      <c r="C1852" s="203" t="s">
        <v>20177</v>
      </c>
      <c r="D1852" s="203" t="s">
        <v>20178</v>
      </c>
      <c r="E1852" s="203" t="s">
        <v>20179</v>
      </c>
      <c r="F1852" s="203" t="s">
        <v>9451</v>
      </c>
      <c r="G1852" s="203" t="s">
        <v>20179</v>
      </c>
      <c r="H1852" s="203" t="s">
        <v>20180</v>
      </c>
      <c r="I1852" s="203" t="s">
        <v>9462</v>
      </c>
      <c r="J1852" s="203" t="s">
        <v>20181</v>
      </c>
      <c r="K1852" s="84">
        <v>45792</v>
      </c>
      <c r="L1852" s="84">
        <v>45792</v>
      </c>
      <c r="M1852" s="84">
        <v>45914</v>
      </c>
      <c r="N1852" s="203" t="s">
        <v>10915</v>
      </c>
      <c r="O1852" s="86">
        <v>18877076</v>
      </c>
      <c r="P1852" s="203" t="s">
        <v>20182</v>
      </c>
      <c r="Q1852" s="203" t="s">
        <v>20181</v>
      </c>
      <c r="R1852" s="84">
        <v>45792</v>
      </c>
      <c r="S1852" s="84">
        <v>45792</v>
      </c>
      <c r="T1852" s="84"/>
      <c r="U1852" s="84"/>
      <c r="V1852" s="84"/>
      <c r="W1852" s="203" t="s">
        <v>9457</v>
      </c>
    </row>
    <row r="1853" spans="1:23" x14ac:dyDescent="0.3">
      <c r="A1853" s="203" t="s">
        <v>1447</v>
      </c>
      <c r="B1853" s="203" t="s">
        <v>1246</v>
      </c>
      <c r="C1853" s="203" t="s">
        <v>20183</v>
      </c>
      <c r="D1853" s="203" t="s">
        <v>20184</v>
      </c>
      <c r="E1853" s="203" t="s">
        <v>20185</v>
      </c>
      <c r="F1853" s="203" t="s">
        <v>9451</v>
      </c>
      <c r="G1853" s="203" t="s">
        <v>20185</v>
      </c>
      <c r="H1853" s="203" t="s">
        <v>20186</v>
      </c>
      <c r="I1853" s="203" t="s">
        <v>9462</v>
      </c>
      <c r="J1853" s="203" t="s">
        <v>20187</v>
      </c>
      <c r="K1853" s="84">
        <v>45983</v>
      </c>
      <c r="L1853" s="84">
        <v>45983</v>
      </c>
      <c r="M1853" s="84">
        <v>46012</v>
      </c>
      <c r="N1853" s="203" t="s">
        <v>13288</v>
      </c>
      <c r="O1853" s="86">
        <v>3748998</v>
      </c>
      <c r="P1853" s="203" t="s">
        <v>20188</v>
      </c>
      <c r="Q1853" s="203" t="s">
        <v>20187</v>
      </c>
      <c r="R1853" s="84">
        <v>45982</v>
      </c>
      <c r="S1853" s="84">
        <v>45982</v>
      </c>
      <c r="T1853" s="84"/>
      <c r="U1853" s="84"/>
      <c r="V1853" s="84"/>
      <c r="W1853" s="203" t="s">
        <v>9457</v>
      </c>
    </row>
    <row r="1854" spans="1:23" x14ac:dyDescent="0.3">
      <c r="A1854" s="203" t="s">
        <v>1605</v>
      </c>
      <c r="B1854" s="203" t="s">
        <v>1247</v>
      </c>
      <c r="C1854" s="203" t="s">
        <v>20189</v>
      </c>
      <c r="D1854" s="203" t="s">
        <v>20190</v>
      </c>
      <c r="E1854" s="203" t="s">
        <v>20191</v>
      </c>
      <c r="F1854" s="203" t="s">
        <v>9451</v>
      </c>
      <c r="G1854" s="203" t="s">
        <v>20191</v>
      </c>
      <c r="H1854" s="203" t="s">
        <v>20192</v>
      </c>
      <c r="I1854" s="203" t="s">
        <v>9453</v>
      </c>
      <c r="J1854" s="203" t="s">
        <v>20193</v>
      </c>
      <c r="K1854" s="84">
        <v>46050</v>
      </c>
      <c r="L1854" s="84">
        <v>46051</v>
      </c>
      <c r="M1854" s="84">
        <v>46231</v>
      </c>
      <c r="N1854" s="203" t="s">
        <v>20194</v>
      </c>
      <c r="O1854" s="86">
        <v>25760100</v>
      </c>
      <c r="P1854" s="203" t="s">
        <v>20195</v>
      </c>
      <c r="Q1854" s="203" t="s">
        <v>20193</v>
      </c>
      <c r="R1854" s="84">
        <v>46049</v>
      </c>
      <c r="S1854" s="84">
        <v>46049</v>
      </c>
      <c r="T1854" s="84"/>
      <c r="U1854" s="84"/>
      <c r="V1854" s="84"/>
      <c r="W1854" s="203" t="s">
        <v>9457</v>
      </c>
    </row>
    <row r="1855" spans="1:23" x14ac:dyDescent="0.3">
      <c r="A1855" s="203" t="s">
        <v>1572</v>
      </c>
      <c r="B1855" s="203" t="s">
        <v>1246</v>
      </c>
      <c r="C1855" s="203" t="s">
        <v>20196</v>
      </c>
      <c r="D1855" s="203" t="s">
        <v>20197</v>
      </c>
      <c r="E1855" s="203" t="s">
        <v>20198</v>
      </c>
      <c r="F1855" s="203" t="s">
        <v>9451</v>
      </c>
      <c r="G1855" s="203" t="s">
        <v>20198</v>
      </c>
      <c r="H1855" s="203" t="s">
        <v>20199</v>
      </c>
      <c r="I1855" s="203" t="s">
        <v>9453</v>
      </c>
      <c r="J1855" s="203" t="s">
        <v>20200</v>
      </c>
      <c r="K1855" s="84">
        <v>45925</v>
      </c>
      <c r="L1855" s="84">
        <v>45926</v>
      </c>
      <c r="M1855" s="84">
        <v>46016</v>
      </c>
      <c r="N1855" s="203" t="s">
        <v>14156</v>
      </c>
      <c r="O1855" s="86">
        <v>12000000</v>
      </c>
      <c r="P1855" s="203" t="s">
        <v>20201</v>
      </c>
      <c r="Q1855" s="203" t="s">
        <v>20200</v>
      </c>
      <c r="R1855" s="84">
        <v>45925</v>
      </c>
      <c r="S1855" s="84">
        <v>45925</v>
      </c>
      <c r="T1855" s="84"/>
      <c r="U1855" s="84"/>
      <c r="V1855" s="84"/>
      <c r="W1855" s="203" t="s">
        <v>9457</v>
      </c>
    </row>
    <row r="1856" spans="1:23" x14ac:dyDescent="0.3">
      <c r="A1856" s="203" t="s">
        <v>1476</v>
      </c>
      <c r="B1856" s="203" t="s">
        <v>1246</v>
      </c>
      <c r="C1856" s="203" t="s">
        <v>20202</v>
      </c>
      <c r="D1856" s="203" t="s">
        <v>20203</v>
      </c>
      <c r="E1856" s="203" t="s">
        <v>20204</v>
      </c>
      <c r="F1856" s="203" t="s">
        <v>9451</v>
      </c>
      <c r="G1856" s="203" t="s">
        <v>20204</v>
      </c>
      <c r="H1856" s="203" t="s">
        <v>20205</v>
      </c>
      <c r="I1856" s="203" t="s">
        <v>9504</v>
      </c>
      <c r="J1856" s="203" t="s">
        <v>20206</v>
      </c>
      <c r="K1856" s="84">
        <v>45857</v>
      </c>
      <c r="L1856" s="84">
        <v>45870</v>
      </c>
      <c r="M1856" s="84">
        <v>45930</v>
      </c>
      <c r="N1856" s="203" t="s">
        <v>16721</v>
      </c>
      <c r="O1856" s="86">
        <v>79961535.040000007</v>
      </c>
      <c r="P1856" s="203" t="s">
        <v>20207</v>
      </c>
      <c r="Q1856" s="203" t="s">
        <v>20206</v>
      </c>
      <c r="R1856" s="84">
        <v>45796</v>
      </c>
      <c r="S1856" s="84">
        <v>45796</v>
      </c>
      <c r="T1856" s="84">
        <v>45800</v>
      </c>
      <c r="U1856" s="84">
        <v>45800</v>
      </c>
      <c r="V1856" s="84">
        <v>45800</v>
      </c>
      <c r="W1856" s="203" t="s">
        <v>9457</v>
      </c>
    </row>
    <row r="1857" spans="1:23" x14ac:dyDescent="0.3">
      <c r="A1857" s="203" t="s">
        <v>1476</v>
      </c>
      <c r="B1857" s="203" t="s">
        <v>1246</v>
      </c>
      <c r="C1857" s="203" t="s">
        <v>20208</v>
      </c>
      <c r="D1857" s="203" t="s">
        <v>20209</v>
      </c>
      <c r="E1857" s="203" t="s">
        <v>20210</v>
      </c>
      <c r="F1857" s="203" t="s">
        <v>9451</v>
      </c>
      <c r="G1857" s="203" t="s">
        <v>20210</v>
      </c>
      <c r="H1857" s="203" t="s">
        <v>20211</v>
      </c>
      <c r="I1857" s="203" t="s">
        <v>9462</v>
      </c>
      <c r="J1857" s="203" t="s">
        <v>20212</v>
      </c>
      <c r="K1857" s="84">
        <v>45889</v>
      </c>
      <c r="L1857" s="84">
        <v>45889</v>
      </c>
      <c r="M1857" s="84">
        <v>46020</v>
      </c>
      <c r="N1857" s="203" t="s">
        <v>12667</v>
      </c>
      <c r="O1857" s="86">
        <v>17274387</v>
      </c>
      <c r="P1857" s="203" t="s">
        <v>20213</v>
      </c>
      <c r="Q1857" s="203" t="s">
        <v>20212</v>
      </c>
      <c r="R1857" s="84">
        <v>45888</v>
      </c>
      <c r="S1857" s="84">
        <v>45888</v>
      </c>
      <c r="T1857" s="84"/>
      <c r="U1857" s="84"/>
      <c r="V1857" s="84"/>
      <c r="W1857" s="203" t="s">
        <v>9457</v>
      </c>
    </row>
    <row r="1858" spans="1:23" x14ac:dyDescent="0.3">
      <c r="A1858" s="203" t="s">
        <v>1665</v>
      </c>
      <c r="B1858" s="203" t="s">
        <v>1247</v>
      </c>
      <c r="C1858" s="203" t="s">
        <v>20214</v>
      </c>
      <c r="D1858" s="203" t="s">
        <v>20215</v>
      </c>
      <c r="E1858" s="203" t="s">
        <v>20216</v>
      </c>
      <c r="F1858" s="203" t="s">
        <v>9451</v>
      </c>
      <c r="G1858" s="203" t="s">
        <v>20216</v>
      </c>
      <c r="H1858" s="203" t="s">
        <v>20217</v>
      </c>
      <c r="I1858" s="203" t="s">
        <v>9453</v>
      </c>
      <c r="J1858" s="203" t="s">
        <v>20218</v>
      </c>
      <c r="K1858" s="84">
        <v>46052</v>
      </c>
      <c r="L1858" s="84">
        <v>46053</v>
      </c>
      <c r="M1858" s="84">
        <v>46142</v>
      </c>
      <c r="N1858" s="203" t="s">
        <v>20219</v>
      </c>
      <c r="O1858" s="86">
        <v>7500000</v>
      </c>
      <c r="P1858" s="203" t="s">
        <v>20220</v>
      </c>
      <c r="Q1858" s="203" t="s">
        <v>20218</v>
      </c>
      <c r="R1858" s="84">
        <v>46051</v>
      </c>
      <c r="S1858" s="84">
        <v>46051</v>
      </c>
      <c r="T1858" s="84"/>
      <c r="U1858" s="84"/>
      <c r="V1858" s="84"/>
      <c r="W1858" s="203" t="s">
        <v>9457</v>
      </c>
    </row>
    <row r="1859" spans="1:23" x14ac:dyDescent="0.3">
      <c r="A1859" s="203" t="s">
        <v>1433</v>
      </c>
      <c r="B1859" s="203" t="s">
        <v>1246</v>
      </c>
      <c r="C1859" s="203" t="s">
        <v>20221</v>
      </c>
      <c r="D1859" s="203" t="s">
        <v>20222</v>
      </c>
      <c r="E1859" s="203" t="s">
        <v>20223</v>
      </c>
      <c r="F1859" s="203" t="s">
        <v>9451</v>
      </c>
      <c r="G1859" s="203" t="s">
        <v>20223</v>
      </c>
      <c r="H1859" s="203" t="s">
        <v>20224</v>
      </c>
      <c r="I1859" s="203" t="s">
        <v>9462</v>
      </c>
      <c r="J1859" s="203" t="s">
        <v>20225</v>
      </c>
      <c r="K1859" s="84">
        <v>45795</v>
      </c>
      <c r="L1859" s="84">
        <v>45796</v>
      </c>
      <c r="M1859" s="84">
        <v>45918</v>
      </c>
      <c r="N1859" s="203" t="s">
        <v>17638</v>
      </c>
      <c r="O1859" s="86">
        <v>15945588</v>
      </c>
      <c r="P1859" s="203" t="s">
        <v>20226</v>
      </c>
      <c r="Q1859" s="203" t="s">
        <v>20225</v>
      </c>
      <c r="R1859" s="84">
        <v>45795</v>
      </c>
      <c r="S1859" s="84">
        <v>45795</v>
      </c>
      <c r="T1859" s="84"/>
      <c r="U1859" s="84"/>
      <c r="V1859" s="84"/>
      <c r="W1859" s="203" t="s">
        <v>9457</v>
      </c>
    </row>
    <row r="1860" spans="1:23" x14ac:dyDescent="0.3">
      <c r="A1860" s="203" t="s">
        <v>1476</v>
      </c>
      <c r="B1860" s="203" t="s">
        <v>1246</v>
      </c>
      <c r="C1860" s="203" t="s">
        <v>20227</v>
      </c>
      <c r="D1860" s="203" t="s">
        <v>20228</v>
      </c>
      <c r="E1860" s="203" t="s">
        <v>20229</v>
      </c>
      <c r="F1860" s="203" t="s">
        <v>9451</v>
      </c>
      <c r="G1860" s="203" t="s">
        <v>20229</v>
      </c>
      <c r="H1860" s="203" t="s">
        <v>20230</v>
      </c>
      <c r="I1860" s="203" t="s">
        <v>9462</v>
      </c>
      <c r="J1860" s="203" t="s">
        <v>18152</v>
      </c>
      <c r="K1860" s="84">
        <v>45917</v>
      </c>
      <c r="L1860" s="84">
        <v>45917</v>
      </c>
      <c r="M1860" s="84">
        <v>46022</v>
      </c>
      <c r="N1860" s="203" t="s">
        <v>20231</v>
      </c>
      <c r="O1860" s="86">
        <v>9242593</v>
      </c>
      <c r="P1860" s="203" t="s">
        <v>20232</v>
      </c>
      <c r="Q1860" s="203" t="s">
        <v>18152</v>
      </c>
      <c r="R1860" s="84">
        <v>45917</v>
      </c>
      <c r="S1860" s="84">
        <v>45917</v>
      </c>
      <c r="T1860" s="84"/>
      <c r="U1860" s="84"/>
      <c r="V1860" s="84"/>
      <c r="W1860" s="203" t="s">
        <v>9457</v>
      </c>
    </row>
    <row r="1861" spans="1:23" x14ac:dyDescent="0.3">
      <c r="A1861" s="203" t="s">
        <v>1572</v>
      </c>
      <c r="B1861" s="203" t="s">
        <v>1246</v>
      </c>
      <c r="C1861" s="203" t="s">
        <v>20233</v>
      </c>
      <c r="D1861" s="203" t="s">
        <v>20234</v>
      </c>
      <c r="E1861" s="203" t="s">
        <v>20235</v>
      </c>
      <c r="F1861" s="203" t="s">
        <v>9451</v>
      </c>
      <c r="G1861" s="203" t="s">
        <v>20235</v>
      </c>
      <c r="H1861" s="203" t="s">
        <v>20236</v>
      </c>
      <c r="I1861" s="203" t="s">
        <v>9462</v>
      </c>
      <c r="J1861" s="203" t="s">
        <v>20237</v>
      </c>
      <c r="K1861" s="84">
        <v>45931</v>
      </c>
      <c r="L1861" s="84">
        <v>45931</v>
      </c>
      <c r="M1861" s="84">
        <v>46021</v>
      </c>
      <c r="N1861" s="203" t="s">
        <v>20238</v>
      </c>
      <c r="O1861" s="86">
        <v>11959191</v>
      </c>
      <c r="P1861" s="203" t="s">
        <v>20239</v>
      </c>
      <c r="Q1861" s="203" t="s">
        <v>20237</v>
      </c>
      <c r="R1861" s="84">
        <v>45931</v>
      </c>
      <c r="S1861" s="84">
        <v>45931</v>
      </c>
      <c r="T1861" s="84"/>
      <c r="U1861" s="84"/>
      <c r="V1861" s="84"/>
      <c r="W1861" s="203" t="s">
        <v>9457</v>
      </c>
    </row>
    <row r="1862" spans="1:23" x14ac:dyDescent="0.3">
      <c r="A1862" s="203" t="s">
        <v>1505</v>
      </c>
      <c r="B1862" s="203" t="s">
        <v>1246</v>
      </c>
      <c r="C1862" s="203" t="s">
        <v>20240</v>
      </c>
      <c r="D1862" s="203" t="s">
        <v>20241</v>
      </c>
      <c r="E1862" s="203" t="s">
        <v>20242</v>
      </c>
      <c r="F1862" s="203" t="s">
        <v>9451</v>
      </c>
      <c r="G1862" s="203" t="s">
        <v>20242</v>
      </c>
      <c r="H1862" s="203" t="s">
        <v>20243</v>
      </c>
      <c r="I1862" s="203" t="s">
        <v>9462</v>
      </c>
      <c r="J1862" s="203" t="s">
        <v>20244</v>
      </c>
      <c r="K1862" s="84">
        <v>45716</v>
      </c>
      <c r="L1862" s="84">
        <v>45716</v>
      </c>
      <c r="M1862" s="84">
        <v>45895</v>
      </c>
      <c r="N1862" s="203" t="s">
        <v>13808</v>
      </c>
      <c r="O1862" s="86">
        <v>23918382</v>
      </c>
      <c r="P1862" s="203" t="s">
        <v>20245</v>
      </c>
      <c r="Q1862" s="203" t="s">
        <v>20244</v>
      </c>
      <c r="R1862" s="84">
        <v>45715</v>
      </c>
      <c r="S1862" s="84">
        <v>45715</v>
      </c>
      <c r="T1862" s="84"/>
      <c r="U1862" s="84"/>
      <c r="V1862" s="84"/>
      <c r="W1862" s="203" t="s">
        <v>9457</v>
      </c>
    </row>
    <row r="1863" spans="1:23" x14ac:dyDescent="0.3">
      <c r="A1863" s="203" t="s">
        <v>1509</v>
      </c>
      <c r="B1863" s="203" t="s">
        <v>1246</v>
      </c>
      <c r="C1863" s="203" t="s">
        <v>20246</v>
      </c>
      <c r="D1863" s="203" t="s">
        <v>20247</v>
      </c>
      <c r="E1863" s="203" t="s">
        <v>20248</v>
      </c>
      <c r="F1863" s="203" t="s">
        <v>9451</v>
      </c>
      <c r="G1863" s="203" t="s">
        <v>20248</v>
      </c>
      <c r="H1863" s="203" t="s">
        <v>20249</v>
      </c>
      <c r="I1863" s="203" t="s">
        <v>9453</v>
      </c>
      <c r="J1863" s="203" t="s">
        <v>20250</v>
      </c>
      <c r="K1863" s="84">
        <v>45953</v>
      </c>
      <c r="L1863" s="84">
        <v>45957</v>
      </c>
      <c r="M1863" s="84">
        <v>46017</v>
      </c>
      <c r="N1863" s="203" t="s">
        <v>20251</v>
      </c>
      <c r="O1863" s="86">
        <v>14000000</v>
      </c>
      <c r="P1863" s="203" t="s">
        <v>20252</v>
      </c>
      <c r="Q1863" s="203" t="s">
        <v>20253</v>
      </c>
      <c r="R1863" s="84">
        <v>45952</v>
      </c>
      <c r="S1863" s="84">
        <v>45952</v>
      </c>
      <c r="T1863" s="84"/>
      <c r="U1863" s="84"/>
      <c r="V1863" s="84"/>
      <c r="W1863" s="203" t="s">
        <v>9457</v>
      </c>
    </row>
    <row r="1864" spans="1:23" x14ac:dyDescent="0.3">
      <c r="A1864" s="203" t="s">
        <v>1572</v>
      </c>
      <c r="B1864" s="203" t="s">
        <v>1246</v>
      </c>
      <c r="C1864" s="203" t="s">
        <v>20254</v>
      </c>
      <c r="D1864" s="203" t="s">
        <v>20255</v>
      </c>
      <c r="E1864" s="203" t="s">
        <v>20256</v>
      </c>
      <c r="F1864" s="203" t="s">
        <v>9451</v>
      </c>
      <c r="G1864" s="203" t="s">
        <v>20256</v>
      </c>
      <c r="H1864" s="203" t="s">
        <v>20257</v>
      </c>
      <c r="I1864" s="203" t="s">
        <v>9453</v>
      </c>
      <c r="J1864" s="203" t="s">
        <v>20258</v>
      </c>
      <c r="K1864" s="84">
        <v>45988</v>
      </c>
      <c r="L1864" s="84">
        <v>45988</v>
      </c>
      <c r="M1864" s="84">
        <v>46016</v>
      </c>
      <c r="N1864" s="203" t="s">
        <v>10237</v>
      </c>
      <c r="O1864" s="86">
        <v>4000000</v>
      </c>
      <c r="P1864" s="203" t="s">
        <v>20259</v>
      </c>
      <c r="Q1864" s="203" t="s">
        <v>20258</v>
      </c>
      <c r="R1864" s="84">
        <v>45987</v>
      </c>
      <c r="S1864" s="84">
        <v>45987</v>
      </c>
      <c r="T1864" s="84"/>
      <c r="U1864" s="84"/>
      <c r="V1864" s="84"/>
      <c r="W1864" s="203" t="s">
        <v>9457</v>
      </c>
    </row>
    <row r="1865" spans="1:23" x14ac:dyDescent="0.3">
      <c r="A1865" s="203" t="s">
        <v>1572</v>
      </c>
      <c r="B1865" s="203" t="s">
        <v>1246</v>
      </c>
      <c r="C1865" s="203" t="s">
        <v>20260</v>
      </c>
      <c r="D1865" s="203" t="s">
        <v>20261</v>
      </c>
      <c r="E1865" s="203" t="s">
        <v>20262</v>
      </c>
      <c r="F1865" s="203" t="s">
        <v>9451</v>
      </c>
      <c r="G1865" s="203" t="s">
        <v>20262</v>
      </c>
      <c r="H1865" s="203" t="s">
        <v>20263</v>
      </c>
      <c r="I1865" s="203" t="s">
        <v>9453</v>
      </c>
      <c r="J1865" s="203" t="s">
        <v>20264</v>
      </c>
      <c r="K1865" s="84">
        <v>45923</v>
      </c>
      <c r="L1865" s="84">
        <v>45924</v>
      </c>
      <c r="M1865" s="84">
        <v>46014</v>
      </c>
      <c r="N1865" s="203" t="s">
        <v>11966</v>
      </c>
      <c r="O1865" s="86">
        <v>9000000</v>
      </c>
      <c r="P1865" s="203" t="s">
        <v>20265</v>
      </c>
      <c r="Q1865" s="203" t="s">
        <v>20264</v>
      </c>
      <c r="R1865" s="84">
        <v>45922</v>
      </c>
      <c r="S1865" s="84">
        <v>45922</v>
      </c>
      <c r="T1865" s="84"/>
      <c r="U1865" s="84"/>
      <c r="V1865" s="84"/>
      <c r="W1865" s="203" t="s">
        <v>9457</v>
      </c>
    </row>
    <row r="1866" spans="1:23" x14ac:dyDescent="0.3">
      <c r="A1866" s="203" t="s">
        <v>1572</v>
      </c>
      <c r="B1866" s="203" t="s">
        <v>1246</v>
      </c>
      <c r="C1866" s="203" t="s">
        <v>20266</v>
      </c>
      <c r="D1866" s="203" t="s">
        <v>20267</v>
      </c>
      <c r="E1866" s="203" t="s">
        <v>20268</v>
      </c>
      <c r="F1866" s="203" t="s">
        <v>9451</v>
      </c>
      <c r="G1866" s="203" t="s">
        <v>20268</v>
      </c>
      <c r="H1866" s="203" t="s">
        <v>20269</v>
      </c>
      <c r="I1866" s="203" t="s">
        <v>9453</v>
      </c>
      <c r="J1866" s="203" t="s">
        <v>20270</v>
      </c>
      <c r="K1866" s="84">
        <v>45911</v>
      </c>
      <c r="L1866" s="84">
        <v>45911</v>
      </c>
      <c r="M1866" s="84">
        <v>46001</v>
      </c>
      <c r="N1866" s="203" t="s">
        <v>9604</v>
      </c>
      <c r="O1866" s="86">
        <v>15000000</v>
      </c>
      <c r="P1866" s="203" t="s">
        <v>20271</v>
      </c>
      <c r="Q1866" s="203" t="s">
        <v>20270</v>
      </c>
      <c r="R1866" s="84">
        <v>45911</v>
      </c>
      <c r="S1866" s="84">
        <v>45911</v>
      </c>
      <c r="T1866" s="84"/>
      <c r="U1866" s="84"/>
      <c r="V1866" s="84"/>
      <c r="W1866" s="203" t="s">
        <v>9457</v>
      </c>
    </row>
    <row r="1867" spans="1:23" x14ac:dyDescent="0.3">
      <c r="A1867" s="203" t="s">
        <v>2935</v>
      </c>
      <c r="B1867" s="203" t="s">
        <v>1245</v>
      </c>
      <c r="C1867" s="203" t="s">
        <v>20272</v>
      </c>
      <c r="D1867" s="203" t="s">
        <v>20273</v>
      </c>
      <c r="E1867" s="203" t="s">
        <v>20274</v>
      </c>
      <c r="F1867" s="203" t="s">
        <v>9451</v>
      </c>
      <c r="G1867" s="203" t="s">
        <v>20274</v>
      </c>
      <c r="H1867" s="203" t="s">
        <v>20275</v>
      </c>
      <c r="I1867" s="203" t="s">
        <v>9462</v>
      </c>
      <c r="J1867" s="203" t="s">
        <v>9617</v>
      </c>
      <c r="K1867" s="84">
        <v>45387</v>
      </c>
      <c r="L1867" s="84">
        <v>45391</v>
      </c>
      <c r="M1867" s="84">
        <v>45573</v>
      </c>
      <c r="N1867" s="203" t="s">
        <v>20276</v>
      </c>
      <c r="O1867" s="86">
        <v>12622590</v>
      </c>
      <c r="P1867" s="203" t="s">
        <v>20277</v>
      </c>
      <c r="Q1867" s="203" t="s">
        <v>9620</v>
      </c>
      <c r="R1867" s="84">
        <v>45387</v>
      </c>
      <c r="S1867" s="84">
        <v>45387</v>
      </c>
      <c r="T1867" s="84"/>
      <c r="U1867" s="84"/>
      <c r="V1867" s="84"/>
      <c r="W1867" s="203" t="s">
        <v>9457</v>
      </c>
    </row>
    <row r="1868" spans="1:23" x14ac:dyDescent="0.3">
      <c r="A1868" s="203" t="s">
        <v>1505</v>
      </c>
      <c r="B1868" s="203" t="s">
        <v>1246</v>
      </c>
      <c r="C1868" s="203" t="s">
        <v>20278</v>
      </c>
      <c r="D1868" s="203" t="s">
        <v>20279</v>
      </c>
      <c r="E1868" s="203" t="s">
        <v>20280</v>
      </c>
      <c r="F1868" s="203" t="s">
        <v>9451</v>
      </c>
      <c r="G1868" s="203" t="s">
        <v>20280</v>
      </c>
      <c r="H1868" s="203" t="s">
        <v>20281</v>
      </c>
      <c r="I1868" s="203" t="s">
        <v>9462</v>
      </c>
      <c r="J1868" s="203" t="s">
        <v>20282</v>
      </c>
      <c r="K1868" s="84">
        <v>45714</v>
      </c>
      <c r="L1868" s="84">
        <v>45714</v>
      </c>
      <c r="M1868" s="84">
        <v>45894</v>
      </c>
      <c r="N1868" s="203" t="s">
        <v>16989</v>
      </c>
      <c r="O1868" s="86">
        <v>23918382</v>
      </c>
      <c r="P1868" s="203" t="s">
        <v>20283</v>
      </c>
      <c r="Q1868" s="203" t="s">
        <v>20282</v>
      </c>
      <c r="R1868" s="84">
        <v>45710</v>
      </c>
      <c r="S1868" s="84">
        <v>45710</v>
      </c>
      <c r="T1868" s="84"/>
      <c r="U1868" s="84"/>
      <c r="V1868" s="84"/>
      <c r="W1868" s="203" t="s">
        <v>9457</v>
      </c>
    </row>
    <row r="1869" spans="1:23" x14ac:dyDescent="0.3">
      <c r="A1869" s="203" t="s">
        <v>1476</v>
      </c>
      <c r="B1869" s="203" t="s">
        <v>1246</v>
      </c>
      <c r="C1869" s="203" t="s">
        <v>20284</v>
      </c>
      <c r="D1869" s="203" t="s">
        <v>20285</v>
      </c>
      <c r="E1869" s="203" t="s">
        <v>20286</v>
      </c>
      <c r="F1869" s="203" t="s">
        <v>9451</v>
      </c>
      <c r="G1869" s="203" t="s">
        <v>20286</v>
      </c>
      <c r="H1869" s="203" t="s">
        <v>20287</v>
      </c>
      <c r="I1869" s="203" t="s">
        <v>9462</v>
      </c>
      <c r="J1869" s="203" t="s">
        <v>10606</v>
      </c>
      <c r="K1869" s="84">
        <v>45699</v>
      </c>
      <c r="L1869" s="84">
        <v>45700</v>
      </c>
      <c r="M1869" s="84">
        <v>45880</v>
      </c>
      <c r="N1869" s="203" t="s">
        <v>16122</v>
      </c>
      <c r="O1869" s="86">
        <v>23918382</v>
      </c>
      <c r="P1869" s="203" t="s">
        <v>20288</v>
      </c>
      <c r="Q1869" s="203" t="s">
        <v>10606</v>
      </c>
      <c r="R1869" s="84">
        <v>45697</v>
      </c>
      <c r="S1869" s="84">
        <v>45697</v>
      </c>
      <c r="T1869" s="84"/>
      <c r="U1869" s="84"/>
      <c r="V1869" s="84"/>
      <c r="W1869" s="203" t="s">
        <v>9457</v>
      </c>
    </row>
    <row r="1870" spans="1:23" x14ac:dyDescent="0.3">
      <c r="A1870" s="203" t="s">
        <v>1505</v>
      </c>
      <c r="B1870" s="203" t="s">
        <v>1246</v>
      </c>
      <c r="C1870" s="203" t="s">
        <v>20289</v>
      </c>
      <c r="D1870" s="203" t="s">
        <v>20290</v>
      </c>
      <c r="E1870" s="203" t="s">
        <v>20291</v>
      </c>
      <c r="F1870" s="203" t="s">
        <v>9451</v>
      </c>
      <c r="G1870" s="203" t="s">
        <v>20291</v>
      </c>
      <c r="H1870" s="203" t="s">
        <v>20292</v>
      </c>
      <c r="I1870" s="203" t="s">
        <v>9462</v>
      </c>
      <c r="J1870" s="203" t="s">
        <v>20293</v>
      </c>
      <c r="K1870" s="84">
        <v>45888</v>
      </c>
      <c r="L1870" s="84">
        <v>45888</v>
      </c>
      <c r="M1870" s="84">
        <v>46019</v>
      </c>
      <c r="N1870" s="203" t="s">
        <v>10343</v>
      </c>
      <c r="O1870" s="86">
        <v>17274387</v>
      </c>
      <c r="P1870" s="203" t="s">
        <v>20294</v>
      </c>
      <c r="Q1870" s="203" t="s">
        <v>20293</v>
      </c>
      <c r="R1870" s="84">
        <v>45887</v>
      </c>
      <c r="S1870" s="84">
        <v>45887</v>
      </c>
      <c r="T1870" s="84"/>
      <c r="U1870" s="84"/>
      <c r="V1870" s="84"/>
      <c r="W1870" s="203" t="s">
        <v>9457</v>
      </c>
    </row>
    <row r="1871" spans="1:23" x14ac:dyDescent="0.3">
      <c r="A1871" s="203" t="s">
        <v>1433</v>
      </c>
      <c r="B1871" s="203" t="s">
        <v>1246</v>
      </c>
      <c r="C1871" s="203" t="s">
        <v>20295</v>
      </c>
      <c r="D1871" s="203" t="s">
        <v>20296</v>
      </c>
      <c r="E1871" s="203" t="s">
        <v>20297</v>
      </c>
      <c r="F1871" s="203" t="s">
        <v>9451</v>
      </c>
      <c r="G1871" s="203" t="s">
        <v>20297</v>
      </c>
      <c r="H1871" s="203" t="s">
        <v>20298</v>
      </c>
      <c r="I1871" s="203" t="s">
        <v>9462</v>
      </c>
      <c r="J1871" s="203" t="s">
        <v>20299</v>
      </c>
      <c r="K1871" s="84">
        <v>45869</v>
      </c>
      <c r="L1871" s="84">
        <v>45869</v>
      </c>
      <c r="M1871" s="84">
        <v>45991</v>
      </c>
      <c r="N1871" s="203" t="s">
        <v>11314</v>
      </c>
      <c r="O1871" s="86">
        <v>12365452</v>
      </c>
      <c r="P1871" s="203" t="s">
        <v>20300</v>
      </c>
      <c r="Q1871" s="203" t="s">
        <v>20299</v>
      </c>
      <c r="R1871" s="84">
        <v>45869</v>
      </c>
      <c r="S1871" s="84">
        <v>45869</v>
      </c>
      <c r="T1871" s="84"/>
      <c r="U1871" s="84"/>
      <c r="V1871" s="84"/>
      <c r="W1871" s="203" t="s">
        <v>9457</v>
      </c>
    </row>
    <row r="1872" spans="1:23" x14ac:dyDescent="0.3">
      <c r="A1872" s="203" t="s">
        <v>1612</v>
      </c>
      <c r="B1872" s="203" t="s">
        <v>1245</v>
      </c>
      <c r="C1872" s="203" t="s">
        <v>20301</v>
      </c>
      <c r="D1872" s="203" t="s">
        <v>20302</v>
      </c>
      <c r="E1872" s="203" t="s">
        <v>20303</v>
      </c>
      <c r="F1872" s="203" t="s">
        <v>9451</v>
      </c>
      <c r="G1872" s="203" t="s">
        <v>20303</v>
      </c>
      <c r="H1872" s="203" t="s">
        <v>20304</v>
      </c>
      <c r="I1872" s="203" t="s">
        <v>9453</v>
      </c>
      <c r="J1872" s="203" t="s">
        <v>11762</v>
      </c>
      <c r="K1872" s="84">
        <v>45679</v>
      </c>
      <c r="L1872" s="84">
        <v>45680</v>
      </c>
      <c r="M1872" s="84">
        <v>45815</v>
      </c>
      <c r="N1872" s="203" t="s">
        <v>20305</v>
      </c>
      <c r="O1872" s="86">
        <v>23567688</v>
      </c>
      <c r="P1872" s="203" t="s">
        <v>20306</v>
      </c>
      <c r="Q1872" s="203" t="s">
        <v>11762</v>
      </c>
      <c r="R1872" s="84">
        <v>45678</v>
      </c>
      <c r="S1872" s="84">
        <v>45678</v>
      </c>
      <c r="T1872" s="84"/>
      <c r="U1872" s="84"/>
      <c r="V1872" s="84"/>
      <c r="W1872" s="203" t="s">
        <v>9457</v>
      </c>
    </row>
    <row r="1873" spans="1:23" x14ac:dyDescent="0.3">
      <c r="A1873" s="203" t="s">
        <v>1467</v>
      </c>
      <c r="B1873" s="203" t="s">
        <v>1247</v>
      </c>
      <c r="C1873" s="203" t="s">
        <v>20307</v>
      </c>
      <c r="D1873" s="203" t="s">
        <v>20308</v>
      </c>
      <c r="E1873" s="203" t="s">
        <v>20309</v>
      </c>
      <c r="F1873" s="203" t="s">
        <v>9451</v>
      </c>
      <c r="G1873" s="203" t="s">
        <v>20309</v>
      </c>
      <c r="H1873" s="203" t="s">
        <v>20310</v>
      </c>
      <c r="I1873" s="203" t="s">
        <v>9453</v>
      </c>
      <c r="J1873" s="203" t="s">
        <v>20311</v>
      </c>
      <c r="K1873" s="84">
        <v>46040</v>
      </c>
      <c r="L1873" s="84">
        <v>46041</v>
      </c>
      <c r="M1873" s="84">
        <v>46221</v>
      </c>
      <c r="N1873" s="203" t="s">
        <v>15880</v>
      </c>
      <c r="O1873" s="86">
        <v>25760100</v>
      </c>
      <c r="P1873" s="203" t="s">
        <v>20312</v>
      </c>
      <c r="Q1873" s="203" t="s">
        <v>20311</v>
      </c>
      <c r="R1873" s="84">
        <v>46040</v>
      </c>
      <c r="S1873" s="84">
        <v>46040</v>
      </c>
      <c r="T1873" s="84"/>
      <c r="U1873" s="84"/>
      <c r="V1873" s="84"/>
      <c r="W1873" s="203" t="s">
        <v>9457</v>
      </c>
    </row>
    <row r="1874" spans="1:23" x14ac:dyDescent="0.3">
      <c r="A1874" s="203" t="s">
        <v>5454</v>
      </c>
      <c r="B1874" s="203" t="s">
        <v>1245</v>
      </c>
      <c r="C1874" s="203" t="s">
        <v>20313</v>
      </c>
      <c r="D1874" s="203" t="s">
        <v>20314</v>
      </c>
      <c r="E1874" s="203" t="s">
        <v>20315</v>
      </c>
      <c r="F1874" s="203" t="s">
        <v>9451</v>
      </c>
      <c r="G1874" s="203" t="s">
        <v>20315</v>
      </c>
      <c r="H1874" s="203" t="s">
        <v>20316</v>
      </c>
      <c r="I1874" s="203" t="s">
        <v>9453</v>
      </c>
      <c r="J1874" s="203" t="s">
        <v>20317</v>
      </c>
      <c r="K1874" s="84">
        <v>45555</v>
      </c>
      <c r="L1874" s="84">
        <v>45555</v>
      </c>
      <c r="M1874" s="84">
        <v>45645</v>
      </c>
      <c r="N1874" s="203" t="s">
        <v>20318</v>
      </c>
      <c r="O1874" s="86">
        <v>6000000</v>
      </c>
      <c r="P1874" s="203" t="s">
        <v>20319</v>
      </c>
      <c r="Q1874" s="203" t="s">
        <v>20317</v>
      </c>
      <c r="R1874" s="84">
        <v>45554</v>
      </c>
      <c r="S1874" s="84">
        <v>45554</v>
      </c>
      <c r="T1874" s="84"/>
      <c r="U1874" s="84"/>
      <c r="V1874" s="84"/>
      <c r="W1874" s="203" t="s">
        <v>9457</v>
      </c>
    </row>
    <row r="1875" spans="1:23" x14ac:dyDescent="0.3">
      <c r="A1875" s="203" t="s">
        <v>1665</v>
      </c>
      <c r="B1875" s="203" t="s">
        <v>1247</v>
      </c>
      <c r="C1875" s="203" t="s">
        <v>20320</v>
      </c>
      <c r="D1875" s="203" t="s">
        <v>20321</v>
      </c>
      <c r="E1875" s="203" t="s">
        <v>20322</v>
      </c>
      <c r="F1875" s="203" t="s">
        <v>9451</v>
      </c>
      <c r="G1875" s="203" t="s">
        <v>20322</v>
      </c>
      <c r="H1875" s="203" t="s">
        <v>20323</v>
      </c>
      <c r="I1875" s="203" t="s">
        <v>9504</v>
      </c>
      <c r="J1875" s="203" t="s">
        <v>20324</v>
      </c>
      <c r="K1875" s="84">
        <v>46046</v>
      </c>
      <c r="L1875" s="84">
        <v>46048</v>
      </c>
      <c r="M1875" s="84">
        <v>46167</v>
      </c>
      <c r="N1875" s="203" t="s">
        <v>9927</v>
      </c>
      <c r="O1875" s="86">
        <v>25200000</v>
      </c>
      <c r="P1875" s="203" t="s">
        <v>20325</v>
      </c>
      <c r="Q1875" s="203" t="s">
        <v>20324</v>
      </c>
      <c r="R1875" s="84">
        <v>46045</v>
      </c>
      <c r="S1875" s="84">
        <v>46045</v>
      </c>
      <c r="T1875" s="84"/>
      <c r="U1875" s="84"/>
      <c r="V1875" s="84"/>
      <c r="W1875" s="203" t="s">
        <v>9457</v>
      </c>
    </row>
    <row r="1876" spans="1:23" x14ac:dyDescent="0.3">
      <c r="A1876" s="203" t="s">
        <v>3491</v>
      </c>
      <c r="B1876" s="203" t="s">
        <v>1245</v>
      </c>
      <c r="C1876" s="203" t="s">
        <v>20326</v>
      </c>
      <c r="D1876" s="203" t="s">
        <v>20327</v>
      </c>
      <c r="E1876" s="203" t="s">
        <v>20328</v>
      </c>
      <c r="F1876" s="203" t="s">
        <v>9451</v>
      </c>
      <c r="G1876" s="203" t="s">
        <v>20328</v>
      </c>
      <c r="H1876" s="203" t="s">
        <v>20329</v>
      </c>
      <c r="I1876" s="203" t="s">
        <v>9462</v>
      </c>
      <c r="J1876" s="203" t="s">
        <v>20330</v>
      </c>
      <c r="K1876" s="84">
        <v>45582</v>
      </c>
      <c r="L1876" s="84">
        <v>45608</v>
      </c>
      <c r="M1876" s="84">
        <v>45652</v>
      </c>
      <c r="N1876" s="203" t="s">
        <v>20331</v>
      </c>
      <c r="O1876" s="86">
        <v>81800414</v>
      </c>
      <c r="P1876" s="203" t="s">
        <v>20332</v>
      </c>
      <c r="Q1876" s="203" t="s">
        <v>20330</v>
      </c>
      <c r="R1876" s="84">
        <v>45558</v>
      </c>
      <c r="S1876" s="84">
        <v>45558</v>
      </c>
      <c r="T1876" s="84">
        <v>45562</v>
      </c>
      <c r="U1876" s="84">
        <v>45562</v>
      </c>
      <c r="V1876" s="84">
        <v>45562</v>
      </c>
      <c r="W1876" s="203" t="s">
        <v>9457</v>
      </c>
    </row>
    <row r="1877" spans="1:23" x14ac:dyDescent="0.3">
      <c r="A1877" s="203" t="s">
        <v>1505</v>
      </c>
      <c r="B1877" s="203" t="s">
        <v>1246</v>
      </c>
      <c r="C1877" s="203" t="s">
        <v>20333</v>
      </c>
      <c r="D1877" s="203" t="s">
        <v>20334</v>
      </c>
      <c r="E1877" s="203" t="s">
        <v>20335</v>
      </c>
      <c r="F1877" s="203" t="s">
        <v>9451</v>
      </c>
      <c r="G1877" s="203" t="s">
        <v>20335</v>
      </c>
      <c r="H1877" s="203" t="s">
        <v>20336</v>
      </c>
      <c r="I1877" s="203" t="s">
        <v>9462</v>
      </c>
      <c r="J1877" s="203" t="s">
        <v>20337</v>
      </c>
      <c r="K1877" s="84">
        <v>45715</v>
      </c>
      <c r="L1877" s="84">
        <v>45715</v>
      </c>
      <c r="M1877" s="84">
        <v>45890</v>
      </c>
      <c r="N1877" s="203" t="s">
        <v>14784</v>
      </c>
      <c r="O1877" s="86">
        <v>23918382</v>
      </c>
      <c r="P1877" s="203" t="s">
        <v>20338</v>
      </c>
      <c r="Q1877" s="203" t="s">
        <v>20337</v>
      </c>
      <c r="R1877" s="84">
        <v>45709</v>
      </c>
      <c r="S1877" s="84">
        <v>45709</v>
      </c>
      <c r="T1877" s="84"/>
      <c r="U1877" s="84"/>
      <c r="V1877" s="84"/>
      <c r="W1877" s="203" t="s">
        <v>9457</v>
      </c>
    </row>
    <row r="1878" spans="1:23" x14ac:dyDescent="0.3">
      <c r="A1878" s="203" t="s">
        <v>1476</v>
      </c>
      <c r="B1878" s="203" t="s">
        <v>1246</v>
      </c>
      <c r="C1878" s="203" t="s">
        <v>20339</v>
      </c>
      <c r="D1878" s="203" t="s">
        <v>20340</v>
      </c>
      <c r="E1878" s="203" t="s">
        <v>20341</v>
      </c>
      <c r="F1878" s="203" t="s">
        <v>9451</v>
      </c>
      <c r="G1878" s="203" t="s">
        <v>20341</v>
      </c>
      <c r="H1878" s="203" t="s">
        <v>20342</v>
      </c>
      <c r="I1878" s="203" t="s">
        <v>9462</v>
      </c>
      <c r="J1878" s="203" t="s">
        <v>12254</v>
      </c>
      <c r="K1878" s="84">
        <v>45715</v>
      </c>
      <c r="L1878" s="84">
        <v>45715</v>
      </c>
      <c r="M1878" s="84">
        <v>45895</v>
      </c>
      <c r="N1878" s="203" t="s">
        <v>13844</v>
      </c>
      <c r="O1878" s="86">
        <v>15844446</v>
      </c>
      <c r="P1878" s="203" t="s">
        <v>20343</v>
      </c>
      <c r="Q1878" s="203" t="s">
        <v>12254</v>
      </c>
      <c r="R1878" s="84">
        <v>45714</v>
      </c>
      <c r="S1878" s="84">
        <v>45714</v>
      </c>
      <c r="T1878" s="84"/>
      <c r="U1878" s="84"/>
      <c r="V1878" s="84"/>
      <c r="W1878" s="203" t="s">
        <v>9457</v>
      </c>
    </row>
    <row r="1879" spans="1:23" x14ac:dyDescent="0.3">
      <c r="A1879" s="203" t="s">
        <v>2539</v>
      </c>
      <c r="B1879" s="203" t="s">
        <v>1247</v>
      </c>
      <c r="C1879" s="203" t="s">
        <v>20344</v>
      </c>
      <c r="D1879" s="203" t="s">
        <v>9471</v>
      </c>
      <c r="E1879" s="203" t="s">
        <v>15711</v>
      </c>
      <c r="F1879" s="203" t="s">
        <v>9451</v>
      </c>
      <c r="G1879" s="203"/>
      <c r="H1879" s="203"/>
      <c r="I1879" s="203"/>
      <c r="J1879" s="203"/>
      <c r="K1879" s="84"/>
      <c r="L1879" s="84"/>
      <c r="M1879" s="84"/>
      <c r="N1879" s="203"/>
      <c r="O1879" s="86"/>
      <c r="P1879" s="203"/>
      <c r="Q1879" s="203"/>
      <c r="R1879" s="84">
        <v>46206</v>
      </c>
      <c r="S1879" s="84">
        <v>46206</v>
      </c>
      <c r="T1879" s="84">
        <v>46225</v>
      </c>
      <c r="U1879" s="84">
        <v>46225</v>
      </c>
      <c r="V1879" s="84">
        <v>46225</v>
      </c>
      <c r="W1879" s="203" t="s">
        <v>9723</v>
      </c>
    </row>
    <row r="1880" spans="1:23" x14ac:dyDescent="0.3">
      <c r="A1880" s="203" t="s">
        <v>1749</v>
      </c>
      <c r="B1880" s="203" t="s">
        <v>1247</v>
      </c>
      <c r="C1880" s="203" t="s">
        <v>20344</v>
      </c>
      <c r="D1880" s="203" t="s">
        <v>9471</v>
      </c>
      <c r="E1880" s="203" t="s">
        <v>15711</v>
      </c>
      <c r="F1880" s="203" t="s">
        <v>9451</v>
      </c>
      <c r="G1880" s="203"/>
      <c r="H1880" s="203"/>
      <c r="I1880" s="203"/>
      <c r="J1880" s="203"/>
      <c r="K1880" s="84"/>
      <c r="L1880" s="84"/>
      <c r="M1880" s="84"/>
      <c r="N1880" s="203"/>
      <c r="O1880" s="86"/>
      <c r="P1880" s="203"/>
      <c r="Q1880" s="203"/>
      <c r="R1880" s="84">
        <v>46206</v>
      </c>
      <c r="S1880" s="84">
        <v>46206</v>
      </c>
      <c r="T1880" s="84">
        <v>46225</v>
      </c>
      <c r="U1880" s="84">
        <v>46225</v>
      </c>
      <c r="V1880" s="84">
        <v>46225</v>
      </c>
      <c r="W1880" s="203" t="s">
        <v>9723</v>
      </c>
    </row>
    <row r="1881" spans="1:23" x14ac:dyDescent="0.3">
      <c r="A1881" s="203" t="s">
        <v>2935</v>
      </c>
      <c r="B1881" s="203" t="s">
        <v>1245</v>
      </c>
      <c r="C1881" s="203" t="s">
        <v>20345</v>
      </c>
      <c r="D1881" s="203" t="s">
        <v>20346</v>
      </c>
      <c r="E1881" s="203" t="s">
        <v>20347</v>
      </c>
      <c r="F1881" s="203" t="s">
        <v>9451</v>
      </c>
      <c r="G1881" s="203" t="s">
        <v>20347</v>
      </c>
      <c r="H1881" s="203" t="s">
        <v>20348</v>
      </c>
      <c r="I1881" s="203" t="s">
        <v>9462</v>
      </c>
      <c r="J1881" s="203" t="s">
        <v>20349</v>
      </c>
      <c r="K1881" s="84">
        <v>45364</v>
      </c>
      <c r="L1881" s="84">
        <v>45365</v>
      </c>
      <c r="M1881" s="84">
        <v>45548</v>
      </c>
      <c r="N1881" s="203" t="s">
        <v>17028</v>
      </c>
      <c r="O1881" s="86">
        <v>12622590</v>
      </c>
      <c r="P1881" s="203" t="s">
        <v>20350</v>
      </c>
      <c r="Q1881" s="203" t="s">
        <v>20351</v>
      </c>
      <c r="R1881" s="84">
        <v>45362</v>
      </c>
      <c r="S1881" s="84">
        <v>45362</v>
      </c>
      <c r="T1881" s="84"/>
      <c r="U1881" s="84"/>
      <c r="V1881" s="84"/>
      <c r="W1881" s="203" t="s">
        <v>9457</v>
      </c>
    </row>
    <row r="1882" spans="1:23" x14ac:dyDescent="0.3">
      <c r="A1882" s="203" t="s">
        <v>3253</v>
      </c>
      <c r="B1882" s="203" t="s">
        <v>1245</v>
      </c>
      <c r="C1882" s="203" t="s">
        <v>20352</v>
      </c>
      <c r="D1882" s="203" t="s">
        <v>20353</v>
      </c>
      <c r="E1882" s="203" t="s">
        <v>20354</v>
      </c>
      <c r="F1882" s="203" t="s">
        <v>9451</v>
      </c>
      <c r="G1882" s="203" t="s">
        <v>20354</v>
      </c>
      <c r="H1882" s="203" t="s">
        <v>20355</v>
      </c>
      <c r="I1882" s="203" t="s">
        <v>9462</v>
      </c>
      <c r="J1882" s="203" t="s">
        <v>20356</v>
      </c>
      <c r="K1882" s="84">
        <v>45595</v>
      </c>
      <c r="L1882" s="84">
        <v>45596</v>
      </c>
      <c r="M1882" s="84">
        <v>45656</v>
      </c>
      <c r="N1882" s="203" t="s">
        <v>14355</v>
      </c>
      <c r="O1882" s="86">
        <v>4908530</v>
      </c>
      <c r="P1882" s="203" t="s">
        <v>20357</v>
      </c>
      <c r="Q1882" s="203" t="s">
        <v>20356</v>
      </c>
      <c r="R1882" s="84">
        <v>45594</v>
      </c>
      <c r="S1882" s="84">
        <v>45594</v>
      </c>
      <c r="T1882" s="84"/>
      <c r="U1882" s="84"/>
      <c r="V1882" s="84"/>
      <c r="W1882" s="203" t="s">
        <v>9457</v>
      </c>
    </row>
    <row r="1883" spans="1:23" x14ac:dyDescent="0.3">
      <c r="A1883" s="203" t="s">
        <v>1476</v>
      </c>
      <c r="B1883" s="203" t="s">
        <v>1246</v>
      </c>
      <c r="C1883" s="203" t="s">
        <v>20358</v>
      </c>
      <c r="D1883" s="203" t="s">
        <v>20359</v>
      </c>
      <c r="E1883" s="203" t="s">
        <v>20360</v>
      </c>
      <c r="F1883" s="203" t="s">
        <v>9451</v>
      </c>
      <c r="G1883" s="203" t="s">
        <v>20360</v>
      </c>
      <c r="H1883" s="203" t="s">
        <v>20361</v>
      </c>
      <c r="I1883" s="203" t="s">
        <v>9462</v>
      </c>
      <c r="J1883" s="203" t="s">
        <v>13280</v>
      </c>
      <c r="K1883" s="84">
        <v>45891</v>
      </c>
      <c r="L1883" s="84">
        <v>45891</v>
      </c>
      <c r="M1883" s="84">
        <v>46022</v>
      </c>
      <c r="N1883" s="203" t="s">
        <v>14431</v>
      </c>
      <c r="O1883" s="86">
        <v>11443211</v>
      </c>
      <c r="P1883" s="203" t="s">
        <v>20362</v>
      </c>
      <c r="Q1883" s="203" t="s">
        <v>13280</v>
      </c>
      <c r="R1883" s="84">
        <v>45891</v>
      </c>
      <c r="S1883" s="84">
        <v>45891</v>
      </c>
      <c r="T1883" s="84"/>
      <c r="U1883" s="84"/>
      <c r="V1883" s="84"/>
      <c r="W1883" s="203" t="s">
        <v>9457</v>
      </c>
    </row>
    <row r="1884" spans="1:23" x14ac:dyDescent="0.3">
      <c r="A1884" s="203" t="s">
        <v>1730</v>
      </c>
      <c r="B1884" s="203" t="s">
        <v>1246</v>
      </c>
      <c r="C1884" s="203" t="s">
        <v>20363</v>
      </c>
      <c r="D1884" s="203" t="s">
        <v>20364</v>
      </c>
      <c r="E1884" s="203" t="s">
        <v>20365</v>
      </c>
      <c r="F1884" s="203" t="s">
        <v>9451</v>
      </c>
      <c r="G1884" s="203" t="s">
        <v>20365</v>
      </c>
      <c r="H1884" s="203" t="s">
        <v>20366</v>
      </c>
      <c r="I1884" s="203" t="s">
        <v>9462</v>
      </c>
      <c r="J1884" s="203" t="s">
        <v>16465</v>
      </c>
      <c r="K1884" s="84">
        <v>45806</v>
      </c>
      <c r="L1884" s="84">
        <v>45817</v>
      </c>
      <c r="M1884" s="84">
        <v>45938</v>
      </c>
      <c r="N1884" s="203" t="s">
        <v>12241</v>
      </c>
      <c r="O1884" s="86">
        <v>19600000</v>
      </c>
      <c r="P1884" s="203" t="s">
        <v>20367</v>
      </c>
      <c r="Q1884" s="203" t="s">
        <v>16465</v>
      </c>
      <c r="R1884" s="84">
        <v>45806</v>
      </c>
      <c r="S1884" s="84">
        <v>45806</v>
      </c>
      <c r="T1884" s="84"/>
      <c r="U1884" s="84"/>
      <c r="V1884" s="84"/>
      <c r="W1884" s="203" t="s">
        <v>9457</v>
      </c>
    </row>
    <row r="1885" spans="1:23" x14ac:dyDescent="0.3">
      <c r="A1885" s="203" t="s">
        <v>1665</v>
      </c>
      <c r="B1885" s="203" t="s">
        <v>1247</v>
      </c>
      <c r="C1885" s="203" t="s">
        <v>20368</v>
      </c>
      <c r="D1885" s="203" t="s">
        <v>20369</v>
      </c>
      <c r="E1885" s="203" t="s">
        <v>20370</v>
      </c>
      <c r="F1885" s="203" t="s">
        <v>9451</v>
      </c>
      <c r="G1885" s="203" t="s">
        <v>20370</v>
      </c>
      <c r="H1885" s="203" t="s">
        <v>20371</v>
      </c>
      <c r="I1885" s="203" t="s">
        <v>9453</v>
      </c>
      <c r="J1885" s="203" t="s">
        <v>20372</v>
      </c>
      <c r="K1885" s="84">
        <v>46046</v>
      </c>
      <c r="L1885" s="84">
        <v>46050</v>
      </c>
      <c r="M1885" s="84">
        <v>46139</v>
      </c>
      <c r="N1885" s="203" t="s">
        <v>15576</v>
      </c>
      <c r="O1885" s="86">
        <v>9000000</v>
      </c>
      <c r="P1885" s="203" t="s">
        <v>20373</v>
      </c>
      <c r="Q1885" s="203" t="s">
        <v>20372</v>
      </c>
      <c r="R1885" s="84">
        <v>46045</v>
      </c>
      <c r="S1885" s="84">
        <v>46045</v>
      </c>
      <c r="T1885" s="84"/>
      <c r="U1885" s="84"/>
      <c r="V1885" s="84"/>
      <c r="W1885" s="203" t="s">
        <v>9457</v>
      </c>
    </row>
    <row r="1886" spans="1:23" x14ac:dyDescent="0.3">
      <c r="A1886" s="203" t="s">
        <v>1605</v>
      </c>
      <c r="B1886" s="203" t="s">
        <v>1247</v>
      </c>
      <c r="C1886" s="203" t="s">
        <v>20374</v>
      </c>
      <c r="D1886" s="203" t="s">
        <v>20375</v>
      </c>
      <c r="E1886" s="203" t="s">
        <v>20376</v>
      </c>
      <c r="F1886" s="203" t="s">
        <v>9451</v>
      </c>
      <c r="G1886" s="203" t="s">
        <v>20376</v>
      </c>
      <c r="H1886" s="203" t="s">
        <v>20377</v>
      </c>
      <c r="I1886" s="203" t="s">
        <v>9453</v>
      </c>
      <c r="J1886" s="203" t="s">
        <v>10990</v>
      </c>
      <c r="K1886" s="84">
        <v>46042</v>
      </c>
      <c r="L1886" s="84">
        <v>46042</v>
      </c>
      <c r="M1886" s="84">
        <v>46222</v>
      </c>
      <c r="N1886" s="203" t="s">
        <v>12479</v>
      </c>
      <c r="O1886" s="86">
        <v>15859458</v>
      </c>
      <c r="P1886" s="203" t="s">
        <v>20378</v>
      </c>
      <c r="Q1886" s="203" t="s">
        <v>10990</v>
      </c>
      <c r="R1886" s="84">
        <v>46041</v>
      </c>
      <c r="S1886" s="84">
        <v>46041</v>
      </c>
      <c r="T1886" s="84"/>
      <c r="U1886" s="84"/>
      <c r="V1886" s="84"/>
      <c r="W1886" s="203" t="s">
        <v>9457</v>
      </c>
    </row>
    <row r="1887" spans="1:23" x14ac:dyDescent="0.3">
      <c r="A1887" s="203" t="s">
        <v>1665</v>
      </c>
      <c r="B1887" s="203" t="s">
        <v>1247</v>
      </c>
      <c r="C1887" s="203" t="s">
        <v>20379</v>
      </c>
      <c r="D1887" s="203" t="s">
        <v>20380</v>
      </c>
      <c r="E1887" s="203" t="s">
        <v>20381</v>
      </c>
      <c r="F1887" s="203" t="s">
        <v>9451</v>
      </c>
      <c r="G1887" s="203" t="s">
        <v>20381</v>
      </c>
      <c r="H1887" s="203" t="s">
        <v>20382</v>
      </c>
      <c r="I1887" s="203" t="s">
        <v>9453</v>
      </c>
      <c r="J1887" s="203" t="s">
        <v>20383</v>
      </c>
      <c r="K1887" s="84">
        <v>46046</v>
      </c>
      <c r="L1887" s="84">
        <v>46079</v>
      </c>
      <c r="M1887" s="84">
        <v>46137</v>
      </c>
      <c r="N1887" s="203" t="s">
        <v>19701</v>
      </c>
      <c r="O1887" s="86">
        <v>12000000</v>
      </c>
      <c r="P1887" s="203" t="s">
        <v>20384</v>
      </c>
      <c r="Q1887" s="203" t="s">
        <v>20383</v>
      </c>
      <c r="R1887" s="84">
        <v>46045</v>
      </c>
      <c r="S1887" s="84">
        <v>46045</v>
      </c>
      <c r="T1887" s="84"/>
      <c r="U1887" s="84"/>
      <c r="V1887" s="84"/>
      <c r="W1887" s="203" t="s">
        <v>9457</v>
      </c>
    </row>
    <row r="1888" spans="1:23" x14ac:dyDescent="0.3">
      <c r="A1888" s="203" t="s">
        <v>1572</v>
      </c>
      <c r="B1888" s="203" t="s">
        <v>1246</v>
      </c>
      <c r="C1888" s="203" t="s">
        <v>20385</v>
      </c>
      <c r="D1888" s="203" t="s">
        <v>20386</v>
      </c>
      <c r="E1888" s="203" t="s">
        <v>20387</v>
      </c>
      <c r="F1888" s="203" t="s">
        <v>9451</v>
      </c>
      <c r="G1888" s="203" t="s">
        <v>20387</v>
      </c>
      <c r="H1888" s="203" t="s">
        <v>20388</v>
      </c>
      <c r="I1888" s="203" t="s">
        <v>9504</v>
      </c>
      <c r="J1888" s="203" t="s">
        <v>20389</v>
      </c>
      <c r="K1888" s="84">
        <v>45918</v>
      </c>
      <c r="L1888" s="84">
        <v>45919</v>
      </c>
      <c r="M1888" s="84">
        <v>46009</v>
      </c>
      <c r="N1888" s="203" t="s">
        <v>20390</v>
      </c>
      <c r="O1888" s="86">
        <v>12000000</v>
      </c>
      <c r="P1888" s="203" t="s">
        <v>20391</v>
      </c>
      <c r="Q1888" s="203" t="s">
        <v>20389</v>
      </c>
      <c r="R1888" s="84">
        <v>45918</v>
      </c>
      <c r="S1888" s="84">
        <v>45918</v>
      </c>
      <c r="T1888" s="84"/>
      <c r="U1888" s="84"/>
      <c r="V1888" s="84"/>
      <c r="W1888" s="203" t="s">
        <v>9457</v>
      </c>
    </row>
    <row r="1889" spans="1:23" x14ac:dyDescent="0.3">
      <c r="A1889" s="203" t="s">
        <v>5454</v>
      </c>
      <c r="B1889" s="203" t="s">
        <v>1245</v>
      </c>
      <c r="C1889" s="203" t="s">
        <v>20392</v>
      </c>
      <c r="D1889" s="203" t="s">
        <v>20393</v>
      </c>
      <c r="E1889" s="203" t="s">
        <v>20394</v>
      </c>
      <c r="F1889" s="203" t="s">
        <v>9451</v>
      </c>
      <c r="G1889" s="203" t="s">
        <v>20394</v>
      </c>
      <c r="H1889" s="203" t="s">
        <v>20395</v>
      </c>
      <c r="I1889" s="203" t="s">
        <v>9533</v>
      </c>
      <c r="J1889" s="203" t="s">
        <v>20396</v>
      </c>
      <c r="K1889" s="84">
        <v>45537</v>
      </c>
      <c r="L1889" s="84">
        <v>45539</v>
      </c>
      <c r="M1889" s="84">
        <v>45629</v>
      </c>
      <c r="N1889" s="203" t="s">
        <v>18077</v>
      </c>
      <c r="O1889" s="86">
        <v>10500000</v>
      </c>
      <c r="P1889" s="203" t="s">
        <v>20397</v>
      </c>
      <c r="Q1889" s="203" t="s">
        <v>20396</v>
      </c>
      <c r="R1889" s="84">
        <v>45537</v>
      </c>
      <c r="S1889" s="84">
        <v>45537</v>
      </c>
      <c r="T1889" s="84"/>
      <c r="U1889" s="84"/>
      <c r="V1889" s="84"/>
      <c r="W1889" s="203" t="s">
        <v>9457</v>
      </c>
    </row>
    <row r="1890" spans="1:23" x14ac:dyDescent="0.3">
      <c r="A1890" s="203" t="s">
        <v>1572</v>
      </c>
      <c r="B1890" s="203" t="s">
        <v>1246</v>
      </c>
      <c r="C1890" s="203" t="s">
        <v>20398</v>
      </c>
      <c r="D1890" s="203" t="s">
        <v>20399</v>
      </c>
      <c r="E1890" s="203" t="s">
        <v>20400</v>
      </c>
      <c r="F1890" s="203" t="s">
        <v>9451</v>
      </c>
      <c r="G1890" s="203" t="s">
        <v>20400</v>
      </c>
      <c r="H1890" s="203" t="s">
        <v>20401</v>
      </c>
      <c r="I1890" s="203" t="s">
        <v>9462</v>
      </c>
      <c r="J1890" s="203" t="s">
        <v>20402</v>
      </c>
      <c r="K1890" s="84">
        <v>45918</v>
      </c>
      <c r="L1890" s="84">
        <v>45918</v>
      </c>
      <c r="M1890" s="84">
        <v>45978</v>
      </c>
      <c r="N1890" s="203" t="s">
        <v>19679</v>
      </c>
      <c r="O1890" s="86">
        <v>10000000</v>
      </c>
      <c r="P1890" s="203" t="s">
        <v>20403</v>
      </c>
      <c r="Q1890" s="203" t="s">
        <v>20402</v>
      </c>
      <c r="R1890" s="84">
        <v>45918</v>
      </c>
      <c r="S1890" s="84">
        <v>45918</v>
      </c>
      <c r="T1890" s="84"/>
      <c r="U1890" s="84"/>
      <c r="V1890" s="84"/>
      <c r="W1890" s="203" t="s">
        <v>9457</v>
      </c>
    </row>
    <row r="1891" spans="1:23" x14ac:dyDescent="0.3">
      <c r="A1891" s="203" t="s">
        <v>1476</v>
      </c>
      <c r="B1891" s="203" t="s">
        <v>1246</v>
      </c>
      <c r="C1891" s="203" t="s">
        <v>20404</v>
      </c>
      <c r="D1891" s="203" t="s">
        <v>20405</v>
      </c>
      <c r="E1891" s="203" t="s">
        <v>20406</v>
      </c>
      <c r="F1891" s="203" t="s">
        <v>9451</v>
      </c>
      <c r="G1891" s="203" t="s">
        <v>20406</v>
      </c>
      <c r="H1891" s="203" t="s">
        <v>20407</v>
      </c>
      <c r="I1891" s="203" t="s">
        <v>9462</v>
      </c>
      <c r="J1891" s="203" t="s">
        <v>20408</v>
      </c>
      <c r="K1891" s="84">
        <v>45688</v>
      </c>
      <c r="L1891" s="84">
        <v>45688</v>
      </c>
      <c r="M1891" s="84">
        <v>45868</v>
      </c>
      <c r="N1891" s="203" t="s">
        <v>11077</v>
      </c>
      <c r="O1891" s="86">
        <v>29675250</v>
      </c>
      <c r="P1891" s="203" t="s">
        <v>20409</v>
      </c>
      <c r="Q1891" s="203" t="s">
        <v>20408</v>
      </c>
      <c r="R1891" s="84">
        <v>45688</v>
      </c>
      <c r="S1891" s="84">
        <v>45688</v>
      </c>
      <c r="T1891" s="84"/>
      <c r="U1891" s="84"/>
      <c r="V1891" s="84"/>
      <c r="W1891" s="203" t="s">
        <v>9457</v>
      </c>
    </row>
    <row r="1892" spans="1:23" x14ac:dyDescent="0.3">
      <c r="A1892" s="203" t="s">
        <v>5454</v>
      </c>
      <c r="B1892" s="203" t="s">
        <v>1245</v>
      </c>
      <c r="C1892" s="203" t="s">
        <v>20410</v>
      </c>
      <c r="D1892" s="203" t="s">
        <v>20411</v>
      </c>
      <c r="E1892" s="203" t="s">
        <v>20412</v>
      </c>
      <c r="F1892" s="203" t="s">
        <v>9451</v>
      </c>
      <c r="G1892" s="203" t="s">
        <v>20412</v>
      </c>
      <c r="H1892" s="203" t="s">
        <v>20413</v>
      </c>
      <c r="I1892" s="203" t="s">
        <v>9739</v>
      </c>
      <c r="J1892" s="203" t="s">
        <v>10413</v>
      </c>
      <c r="K1892" s="84"/>
      <c r="L1892" s="84"/>
      <c r="M1892" s="84">
        <v>45618</v>
      </c>
      <c r="N1892" s="203" t="s">
        <v>11335</v>
      </c>
      <c r="O1892" s="86">
        <v>12000000</v>
      </c>
      <c r="P1892" s="203" t="s">
        <v>20414</v>
      </c>
      <c r="Q1892" s="203" t="s">
        <v>10413</v>
      </c>
      <c r="R1892" s="84">
        <v>45527</v>
      </c>
      <c r="S1892" s="84">
        <v>45527</v>
      </c>
      <c r="T1892" s="84"/>
      <c r="U1892" s="84"/>
      <c r="V1892" s="84"/>
      <c r="W1892" s="203" t="s">
        <v>9457</v>
      </c>
    </row>
    <row r="1893" spans="1:23" x14ac:dyDescent="0.3">
      <c r="A1893" s="203" t="s">
        <v>1476</v>
      </c>
      <c r="B1893" s="203" t="s">
        <v>1246</v>
      </c>
      <c r="C1893" s="203" t="s">
        <v>20415</v>
      </c>
      <c r="D1893" s="203" t="s">
        <v>20416</v>
      </c>
      <c r="E1893" s="203" t="s">
        <v>20417</v>
      </c>
      <c r="F1893" s="203" t="s">
        <v>9451</v>
      </c>
      <c r="G1893" s="203" t="s">
        <v>20417</v>
      </c>
      <c r="H1893" s="203" t="s">
        <v>20418</v>
      </c>
      <c r="I1893" s="203" t="s">
        <v>9462</v>
      </c>
      <c r="J1893" s="203" t="s">
        <v>10942</v>
      </c>
      <c r="K1893" s="84">
        <v>45700</v>
      </c>
      <c r="L1893" s="84">
        <v>45701</v>
      </c>
      <c r="M1893" s="84">
        <v>45881</v>
      </c>
      <c r="N1893" s="203" t="s">
        <v>10991</v>
      </c>
      <c r="O1893" s="86">
        <v>14725590</v>
      </c>
      <c r="P1893" s="203" t="s">
        <v>20419</v>
      </c>
      <c r="Q1893" s="203" t="s">
        <v>10942</v>
      </c>
      <c r="R1893" s="84">
        <v>45698</v>
      </c>
      <c r="S1893" s="84">
        <v>45698</v>
      </c>
      <c r="T1893" s="84"/>
      <c r="U1893" s="84"/>
      <c r="V1893" s="84"/>
      <c r="W1893" s="203" t="s">
        <v>9457</v>
      </c>
    </row>
    <row r="1894" spans="1:23" x14ac:dyDescent="0.3">
      <c r="A1894" s="203" t="s">
        <v>1665</v>
      </c>
      <c r="B1894" s="203" t="s">
        <v>1247</v>
      </c>
      <c r="C1894" s="203" t="s">
        <v>20420</v>
      </c>
      <c r="D1894" s="203" t="s">
        <v>20421</v>
      </c>
      <c r="E1894" s="203" t="s">
        <v>20422</v>
      </c>
      <c r="F1894" s="203" t="s">
        <v>9451</v>
      </c>
      <c r="G1894" s="203" t="s">
        <v>20422</v>
      </c>
      <c r="H1894" s="203" t="s">
        <v>20423</v>
      </c>
      <c r="I1894" s="203" t="s">
        <v>9453</v>
      </c>
      <c r="J1894" s="203" t="s">
        <v>14697</v>
      </c>
      <c r="K1894" s="84">
        <v>46051</v>
      </c>
      <c r="L1894" s="84">
        <v>46052</v>
      </c>
      <c r="M1894" s="84">
        <v>46141</v>
      </c>
      <c r="N1894" s="203" t="s">
        <v>14237</v>
      </c>
      <c r="O1894" s="86">
        <v>10442712</v>
      </c>
      <c r="P1894" s="203" t="s">
        <v>20424</v>
      </c>
      <c r="Q1894" s="203" t="s">
        <v>14697</v>
      </c>
      <c r="R1894" s="84">
        <v>46051</v>
      </c>
      <c r="S1894" s="84">
        <v>46051</v>
      </c>
      <c r="T1894" s="84"/>
      <c r="U1894" s="84"/>
      <c r="V1894" s="84"/>
      <c r="W1894" s="203" t="s">
        <v>9457</v>
      </c>
    </row>
    <row r="1895" spans="1:23" x14ac:dyDescent="0.3">
      <c r="A1895" s="203" t="s">
        <v>1665</v>
      </c>
      <c r="B1895" s="203" t="s">
        <v>1247</v>
      </c>
      <c r="C1895" s="203" t="s">
        <v>20425</v>
      </c>
      <c r="D1895" s="203" t="s">
        <v>20426</v>
      </c>
      <c r="E1895" s="203" t="s">
        <v>20427</v>
      </c>
      <c r="F1895" s="203" t="s">
        <v>9451</v>
      </c>
      <c r="G1895" s="203" t="s">
        <v>20427</v>
      </c>
      <c r="H1895" s="203" t="s">
        <v>20428</v>
      </c>
      <c r="I1895" s="203" t="s">
        <v>9453</v>
      </c>
      <c r="J1895" s="203" t="s">
        <v>20429</v>
      </c>
      <c r="K1895" s="84">
        <v>46048</v>
      </c>
      <c r="L1895" s="84">
        <v>46049</v>
      </c>
      <c r="M1895" s="84">
        <v>46138</v>
      </c>
      <c r="N1895" s="203" t="s">
        <v>12900</v>
      </c>
      <c r="O1895" s="86">
        <v>12000000</v>
      </c>
      <c r="P1895" s="203" t="s">
        <v>20430</v>
      </c>
      <c r="Q1895" s="203" t="s">
        <v>20429</v>
      </c>
      <c r="R1895" s="84">
        <v>46048</v>
      </c>
      <c r="S1895" s="84">
        <v>46048</v>
      </c>
      <c r="T1895" s="84"/>
      <c r="U1895" s="84"/>
      <c r="V1895" s="84"/>
      <c r="W1895" s="203" t="s">
        <v>9457</v>
      </c>
    </row>
    <row r="1896" spans="1:23" x14ac:dyDescent="0.3">
      <c r="A1896" s="203" t="s">
        <v>1605</v>
      </c>
      <c r="B1896" s="203" t="s">
        <v>1247</v>
      </c>
      <c r="C1896" s="203" t="s">
        <v>20431</v>
      </c>
      <c r="D1896" s="203" t="s">
        <v>20432</v>
      </c>
      <c r="E1896" s="203" t="s">
        <v>20433</v>
      </c>
      <c r="F1896" s="203" t="s">
        <v>9451</v>
      </c>
      <c r="G1896" s="203" t="s">
        <v>20433</v>
      </c>
      <c r="H1896" s="203" t="s">
        <v>20434</v>
      </c>
      <c r="I1896" s="203" t="s">
        <v>9453</v>
      </c>
      <c r="J1896" s="203" t="s">
        <v>20435</v>
      </c>
      <c r="K1896" s="84">
        <v>46045</v>
      </c>
      <c r="L1896" s="84">
        <v>46045</v>
      </c>
      <c r="M1896" s="84">
        <v>46225</v>
      </c>
      <c r="N1896" s="203" t="s">
        <v>9934</v>
      </c>
      <c r="O1896" s="86">
        <v>17064468</v>
      </c>
      <c r="P1896" s="203" t="s">
        <v>20436</v>
      </c>
      <c r="Q1896" s="203" t="s">
        <v>20435</v>
      </c>
      <c r="R1896" s="84">
        <v>46044</v>
      </c>
      <c r="S1896" s="84">
        <v>46044</v>
      </c>
      <c r="T1896" s="84"/>
      <c r="U1896" s="84"/>
      <c r="V1896" s="84"/>
      <c r="W1896" s="203" t="s">
        <v>9457</v>
      </c>
    </row>
    <row r="1897" spans="1:23" x14ac:dyDescent="0.3">
      <c r="A1897" s="203" t="s">
        <v>5454</v>
      </c>
      <c r="B1897" s="203" t="s">
        <v>1245</v>
      </c>
      <c r="C1897" s="203" t="s">
        <v>20437</v>
      </c>
      <c r="D1897" s="203" t="s">
        <v>20438</v>
      </c>
      <c r="E1897" s="203" t="s">
        <v>20439</v>
      </c>
      <c r="F1897" s="203" t="s">
        <v>9451</v>
      </c>
      <c r="G1897" s="203" t="s">
        <v>20439</v>
      </c>
      <c r="H1897" s="203" t="s">
        <v>20440</v>
      </c>
      <c r="I1897" s="203" t="s">
        <v>9453</v>
      </c>
      <c r="J1897" s="203" t="s">
        <v>20441</v>
      </c>
      <c r="K1897" s="84">
        <v>45541</v>
      </c>
      <c r="L1897" s="84">
        <v>45544</v>
      </c>
      <c r="M1897" s="84">
        <v>45634</v>
      </c>
      <c r="N1897" s="203" t="s">
        <v>20442</v>
      </c>
      <c r="O1897" s="86">
        <v>8700000</v>
      </c>
      <c r="P1897" s="203" t="s">
        <v>20443</v>
      </c>
      <c r="Q1897" s="203" t="s">
        <v>20441</v>
      </c>
      <c r="R1897" s="84">
        <v>45539</v>
      </c>
      <c r="S1897" s="84">
        <v>45539</v>
      </c>
      <c r="T1897" s="84"/>
      <c r="U1897" s="84"/>
      <c r="V1897" s="84"/>
      <c r="W1897" s="203" t="s">
        <v>9457</v>
      </c>
    </row>
    <row r="1898" spans="1:23" x14ac:dyDescent="0.3">
      <c r="A1898" s="203" t="s">
        <v>1505</v>
      </c>
      <c r="B1898" s="203" t="s">
        <v>1246</v>
      </c>
      <c r="C1898" s="203" t="s">
        <v>20444</v>
      </c>
      <c r="D1898" s="203" t="s">
        <v>20445</v>
      </c>
      <c r="E1898" s="203" t="s">
        <v>20446</v>
      </c>
      <c r="F1898" s="203" t="s">
        <v>9451</v>
      </c>
      <c r="G1898" s="203" t="s">
        <v>20446</v>
      </c>
      <c r="H1898" s="203" t="s">
        <v>20447</v>
      </c>
      <c r="I1898" s="203" t="s">
        <v>9462</v>
      </c>
      <c r="J1898" s="203" t="s">
        <v>20448</v>
      </c>
      <c r="K1898" s="84">
        <v>45702</v>
      </c>
      <c r="L1898" s="84">
        <v>45705</v>
      </c>
      <c r="M1898" s="84">
        <v>45885</v>
      </c>
      <c r="N1898" s="203" t="s">
        <v>11321</v>
      </c>
      <c r="O1898" s="86">
        <v>23918382</v>
      </c>
      <c r="P1898" s="203" t="s">
        <v>20449</v>
      </c>
      <c r="Q1898" s="203" t="s">
        <v>20448</v>
      </c>
      <c r="R1898" s="84">
        <v>45700</v>
      </c>
      <c r="S1898" s="84">
        <v>45700</v>
      </c>
      <c r="T1898" s="84"/>
      <c r="U1898" s="84"/>
      <c r="V1898" s="84"/>
      <c r="W1898" s="203" t="s">
        <v>9457</v>
      </c>
    </row>
    <row r="1899" spans="1:23" x14ac:dyDescent="0.3">
      <c r="A1899" s="203" t="s">
        <v>1665</v>
      </c>
      <c r="B1899" s="203" t="s">
        <v>1247</v>
      </c>
      <c r="C1899" s="203" t="s">
        <v>20450</v>
      </c>
      <c r="D1899" s="203" t="s">
        <v>20451</v>
      </c>
      <c r="E1899" s="203" t="s">
        <v>20452</v>
      </c>
      <c r="F1899" s="203" t="s">
        <v>9451</v>
      </c>
      <c r="G1899" s="203" t="s">
        <v>20452</v>
      </c>
      <c r="H1899" s="203" t="s">
        <v>20453</v>
      </c>
      <c r="I1899" s="203" t="s">
        <v>9504</v>
      </c>
      <c r="J1899" s="203" t="s">
        <v>20454</v>
      </c>
      <c r="K1899" s="84">
        <v>46048</v>
      </c>
      <c r="L1899" s="84">
        <v>46049</v>
      </c>
      <c r="M1899" s="84">
        <v>46168</v>
      </c>
      <c r="N1899" s="203" t="s">
        <v>20455</v>
      </c>
      <c r="O1899" s="86">
        <v>10000000</v>
      </c>
      <c r="P1899" s="203" t="s">
        <v>20456</v>
      </c>
      <c r="Q1899" s="203" t="s">
        <v>20454</v>
      </c>
      <c r="R1899" s="84">
        <v>46048</v>
      </c>
      <c r="S1899" s="84">
        <v>46048</v>
      </c>
      <c r="T1899" s="84"/>
      <c r="U1899" s="84"/>
      <c r="V1899" s="84"/>
      <c r="W1899" s="203" t="s">
        <v>9457</v>
      </c>
    </row>
    <row r="1900" spans="1:23" x14ac:dyDescent="0.3">
      <c r="A1900" s="203" t="s">
        <v>1476</v>
      </c>
      <c r="B1900" s="203" t="s">
        <v>1246</v>
      </c>
      <c r="C1900" s="203" t="s">
        <v>20457</v>
      </c>
      <c r="D1900" s="203" t="s">
        <v>20458</v>
      </c>
      <c r="E1900" s="203" t="s">
        <v>20459</v>
      </c>
      <c r="F1900" s="203" t="s">
        <v>9451</v>
      </c>
      <c r="G1900" s="203" t="s">
        <v>20459</v>
      </c>
      <c r="H1900" s="203" t="s">
        <v>20460</v>
      </c>
      <c r="I1900" s="203" t="s">
        <v>9462</v>
      </c>
      <c r="J1900" s="203" t="s">
        <v>9786</v>
      </c>
      <c r="K1900" s="84">
        <v>45905</v>
      </c>
      <c r="L1900" s="84">
        <v>45905</v>
      </c>
      <c r="M1900" s="84">
        <v>46020</v>
      </c>
      <c r="N1900" s="203" t="s">
        <v>20461</v>
      </c>
      <c r="O1900" s="86">
        <v>10122841</v>
      </c>
      <c r="P1900" s="203" t="s">
        <v>20462</v>
      </c>
      <c r="Q1900" s="203" t="s">
        <v>9786</v>
      </c>
      <c r="R1900" s="84">
        <v>45905</v>
      </c>
      <c r="S1900" s="84">
        <v>45905</v>
      </c>
      <c r="T1900" s="84"/>
      <c r="U1900" s="84"/>
      <c r="V1900" s="84"/>
      <c r="W1900" s="203" t="s">
        <v>9457</v>
      </c>
    </row>
    <row r="1901" spans="1:23" x14ac:dyDescent="0.3">
      <c r="A1901" s="203" t="s">
        <v>1605</v>
      </c>
      <c r="B1901" s="203" t="s">
        <v>1247</v>
      </c>
      <c r="C1901" s="203" t="s">
        <v>20463</v>
      </c>
      <c r="D1901" s="203" t="s">
        <v>20464</v>
      </c>
      <c r="E1901" s="203" t="s">
        <v>20465</v>
      </c>
      <c r="F1901" s="203" t="s">
        <v>9451</v>
      </c>
      <c r="G1901" s="203" t="s">
        <v>20465</v>
      </c>
      <c r="H1901" s="203" t="s">
        <v>20466</v>
      </c>
      <c r="I1901" s="203" t="s">
        <v>9453</v>
      </c>
      <c r="J1901" s="203" t="s">
        <v>16499</v>
      </c>
      <c r="K1901" s="84">
        <v>46040</v>
      </c>
      <c r="L1901" s="84">
        <v>46041</v>
      </c>
      <c r="M1901" s="84">
        <v>46221</v>
      </c>
      <c r="N1901" s="203" t="s">
        <v>13555</v>
      </c>
      <c r="O1901" s="86">
        <v>31960242</v>
      </c>
      <c r="P1901" s="203" t="s">
        <v>20467</v>
      </c>
      <c r="Q1901" s="203" t="s">
        <v>16499</v>
      </c>
      <c r="R1901" s="84">
        <v>46040</v>
      </c>
      <c r="S1901" s="84">
        <v>46040</v>
      </c>
      <c r="T1901" s="84"/>
      <c r="U1901" s="84"/>
      <c r="V1901" s="84"/>
      <c r="W1901" s="203" t="s">
        <v>9457</v>
      </c>
    </row>
    <row r="1902" spans="1:23" x14ac:dyDescent="0.3">
      <c r="A1902" s="203" t="s">
        <v>1476</v>
      </c>
      <c r="B1902" s="203" t="s">
        <v>1246</v>
      </c>
      <c r="C1902" s="203" t="s">
        <v>20468</v>
      </c>
      <c r="D1902" s="203" t="s">
        <v>20469</v>
      </c>
      <c r="E1902" s="203" t="s">
        <v>20470</v>
      </c>
      <c r="F1902" s="203" t="s">
        <v>9451</v>
      </c>
      <c r="G1902" s="203" t="s">
        <v>20470</v>
      </c>
      <c r="H1902" s="203" t="s">
        <v>20471</v>
      </c>
      <c r="I1902" s="203" t="s">
        <v>9462</v>
      </c>
      <c r="J1902" s="203" t="s">
        <v>16255</v>
      </c>
      <c r="K1902" s="84">
        <v>45697</v>
      </c>
      <c r="L1902" s="84">
        <v>45698</v>
      </c>
      <c r="M1902" s="84">
        <v>45878</v>
      </c>
      <c r="N1902" s="203" t="s">
        <v>20472</v>
      </c>
      <c r="O1902" s="86">
        <v>15844446</v>
      </c>
      <c r="P1902" s="203" t="s">
        <v>20473</v>
      </c>
      <c r="Q1902" s="203" t="s">
        <v>16255</v>
      </c>
      <c r="R1902" s="84">
        <v>45696</v>
      </c>
      <c r="S1902" s="84">
        <v>45696</v>
      </c>
      <c r="T1902" s="84"/>
      <c r="U1902" s="84"/>
      <c r="V1902" s="84"/>
      <c r="W1902" s="203" t="s">
        <v>9457</v>
      </c>
    </row>
    <row r="1903" spans="1:23" x14ac:dyDescent="0.3">
      <c r="A1903" s="203" t="s">
        <v>1665</v>
      </c>
      <c r="B1903" s="203" t="s">
        <v>1247</v>
      </c>
      <c r="C1903" s="203" t="s">
        <v>20474</v>
      </c>
      <c r="D1903" s="203" t="s">
        <v>20475</v>
      </c>
      <c r="E1903" s="203" t="s">
        <v>20476</v>
      </c>
      <c r="F1903" s="203" t="s">
        <v>9451</v>
      </c>
      <c r="G1903" s="203" t="s">
        <v>20476</v>
      </c>
      <c r="H1903" s="203" t="s">
        <v>20477</v>
      </c>
      <c r="I1903" s="203" t="s">
        <v>9453</v>
      </c>
      <c r="J1903" s="203" t="s">
        <v>16944</v>
      </c>
      <c r="K1903" s="84">
        <v>46048</v>
      </c>
      <c r="L1903" s="84">
        <v>46050</v>
      </c>
      <c r="M1903" s="84">
        <v>46139</v>
      </c>
      <c r="N1903" s="203" t="s">
        <v>20478</v>
      </c>
      <c r="O1903" s="86">
        <v>10500000</v>
      </c>
      <c r="P1903" s="203" t="s">
        <v>20479</v>
      </c>
      <c r="Q1903" s="203" t="s">
        <v>16944</v>
      </c>
      <c r="R1903" s="84">
        <v>46046</v>
      </c>
      <c r="S1903" s="84">
        <v>46046</v>
      </c>
      <c r="T1903" s="84"/>
      <c r="U1903" s="84"/>
      <c r="V1903" s="84"/>
      <c r="W1903" s="203" t="s">
        <v>9457</v>
      </c>
    </row>
    <row r="1904" spans="1:23" x14ac:dyDescent="0.3">
      <c r="A1904" s="203" t="s">
        <v>1605</v>
      </c>
      <c r="B1904" s="203" t="s">
        <v>1247</v>
      </c>
      <c r="C1904" s="203" t="s">
        <v>20480</v>
      </c>
      <c r="D1904" s="203" t="s">
        <v>20481</v>
      </c>
      <c r="E1904" s="203" t="s">
        <v>20482</v>
      </c>
      <c r="F1904" s="203" t="s">
        <v>9451</v>
      </c>
      <c r="G1904" s="203" t="s">
        <v>20482</v>
      </c>
      <c r="H1904" s="203" t="s">
        <v>20483</v>
      </c>
      <c r="I1904" s="203" t="s">
        <v>9453</v>
      </c>
      <c r="J1904" s="203" t="s">
        <v>12852</v>
      </c>
      <c r="K1904" s="84">
        <v>46237</v>
      </c>
      <c r="L1904" s="84">
        <v>46238</v>
      </c>
      <c r="M1904" s="84">
        <v>46384</v>
      </c>
      <c r="N1904" s="203" t="s">
        <v>12100</v>
      </c>
      <c r="O1904" s="86">
        <v>13746377</v>
      </c>
      <c r="P1904" s="203" t="s">
        <v>20484</v>
      </c>
      <c r="Q1904" s="203" t="s">
        <v>12852</v>
      </c>
      <c r="R1904" s="84">
        <v>46234</v>
      </c>
      <c r="S1904" s="84">
        <v>46234</v>
      </c>
      <c r="T1904" s="84"/>
      <c r="U1904" s="84"/>
      <c r="V1904" s="84"/>
      <c r="W1904" s="203" t="s">
        <v>9457</v>
      </c>
    </row>
    <row r="1905" spans="1:23" x14ac:dyDescent="0.3">
      <c r="A1905" s="203" t="s">
        <v>1754</v>
      </c>
      <c r="B1905" s="203" t="s">
        <v>1247</v>
      </c>
      <c r="C1905" s="203" t="s">
        <v>34107</v>
      </c>
      <c r="D1905" s="203" t="s">
        <v>34108</v>
      </c>
      <c r="E1905" s="203" t="s">
        <v>34109</v>
      </c>
      <c r="F1905" s="203" t="s">
        <v>9451</v>
      </c>
      <c r="G1905" s="203" t="s">
        <v>34109</v>
      </c>
      <c r="H1905" s="203" t="s">
        <v>34110</v>
      </c>
      <c r="I1905" s="203" t="s">
        <v>9482</v>
      </c>
      <c r="J1905" s="203" t="s">
        <v>34111</v>
      </c>
      <c r="K1905" s="84">
        <v>46253</v>
      </c>
      <c r="L1905" s="84"/>
      <c r="M1905" s="84">
        <v>46386</v>
      </c>
      <c r="N1905" s="203" t="s">
        <v>34112</v>
      </c>
      <c r="O1905" s="86">
        <v>19800000</v>
      </c>
      <c r="P1905" s="203" t="s">
        <v>34113</v>
      </c>
      <c r="Q1905" s="203" t="s">
        <v>34111</v>
      </c>
      <c r="R1905" s="84">
        <v>46252</v>
      </c>
      <c r="S1905" s="84">
        <v>46252</v>
      </c>
      <c r="T1905" s="84"/>
      <c r="U1905" s="84"/>
      <c r="V1905" s="84"/>
      <c r="W1905" s="203" t="s">
        <v>9457</v>
      </c>
    </row>
    <row r="1906" spans="1:23" x14ac:dyDescent="0.3">
      <c r="A1906" s="203" t="s">
        <v>2935</v>
      </c>
      <c r="B1906" s="203" t="s">
        <v>1245</v>
      </c>
      <c r="C1906" s="203" t="s">
        <v>20485</v>
      </c>
      <c r="D1906" s="203" t="s">
        <v>20486</v>
      </c>
      <c r="E1906" s="203" t="s">
        <v>20487</v>
      </c>
      <c r="F1906" s="203" t="s">
        <v>9451</v>
      </c>
      <c r="G1906" s="203" t="s">
        <v>20487</v>
      </c>
      <c r="H1906" s="203" t="s">
        <v>20488</v>
      </c>
      <c r="I1906" s="203" t="s">
        <v>9462</v>
      </c>
      <c r="J1906" s="203" t="s">
        <v>20489</v>
      </c>
      <c r="K1906" s="84">
        <v>45364</v>
      </c>
      <c r="L1906" s="84">
        <v>45364</v>
      </c>
      <c r="M1906" s="84">
        <v>45547</v>
      </c>
      <c r="N1906" s="203" t="s">
        <v>10046</v>
      </c>
      <c r="O1906" s="86">
        <v>19560876</v>
      </c>
      <c r="P1906" s="203" t="s">
        <v>20490</v>
      </c>
      <c r="Q1906" s="203" t="s">
        <v>20491</v>
      </c>
      <c r="R1906" s="84">
        <v>45363</v>
      </c>
      <c r="S1906" s="84">
        <v>45363</v>
      </c>
      <c r="T1906" s="84"/>
      <c r="U1906" s="84"/>
      <c r="V1906" s="84"/>
      <c r="W1906" s="203" t="s">
        <v>9457</v>
      </c>
    </row>
    <row r="1907" spans="1:23" x14ac:dyDescent="0.3">
      <c r="A1907" s="203" t="s">
        <v>1505</v>
      </c>
      <c r="B1907" s="203" t="s">
        <v>1246</v>
      </c>
      <c r="C1907" s="203" t="s">
        <v>20492</v>
      </c>
      <c r="D1907" s="203" t="s">
        <v>20493</v>
      </c>
      <c r="E1907" s="203" t="s">
        <v>20494</v>
      </c>
      <c r="F1907" s="203" t="s">
        <v>9451</v>
      </c>
      <c r="G1907" s="203" t="s">
        <v>20494</v>
      </c>
      <c r="H1907" s="203" t="s">
        <v>20495</v>
      </c>
      <c r="I1907" s="203" t="s">
        <v>9462</v>
      </c>
      <c r="J1907" s="203" t="s">
        <v>20496</v>
      </c>
      <c r="K1907" s="84">
        <v>45740</v>
      </c>
      <c r="L1907" s="84">
        <v>45741</v>
      </c>
      <c r="M1907" s="84">
        <v>46015</v>
      </c>
      <c r="N1907" s="203" t="s">
        <v>13409</v>
      </c>
      <c r="O1907" s="86">
        <v>22088385</v>
      </c>
      <c r="P1907" s="203" t="s">
        <v>20497</v>
      </c>
      <c r="Q1907" s="203" t="s">
        <v>20496</v>
      </c>
      <c r="R1907" s="84">
        <v>45735</v>
      </c>
      <c r="S1907" s="84">
        <v>45735</v>
      </c>
      <c r="T1907" s="84"/>
      <c r="U1907" s="84"/>
      <c r="V1907" s="84"/>
      <c r="W1907" s="203" t="s">
        <v>9457</v>
      </c>
    </row>
    <row r="1908" spans="1:23" x14ac:dyDescent="0.3">
      <c r="A1908" s="203" t="s">
        <v>1505</v>
      </c>
      <c r="B1908" s="203" t="s">
        <v>1246</v>
      </c>
      <c r="C1908" s="203" t="s">
        <v>20501</v>
      </c>
      <c r="D1908" s="203" t="s">
        <v>20502</v>
      </c>
      <c r="E1908" s="203" t="s">
        <v>20503</v>
      </c>
      <c r="F1908" s="203" t="s">
        <v>9451</v>
      </c>
      <c r="G1908" s="203" t="s">
        <v>20503</v>
      </c>
      <c r="H1908" s="203" t="s">
        <v>20504</v>
      </c>
      <c r="I1908" s="203" t="s">
        <v>9462</v>
      </c>
      <c r="J1908" s="203" t="s">
        <v>20505</v>
      </c>
      <c r="K1908" s="84">
        <v>45712</v>
      </c>
      <c r="L1908" s="84">
        <v>45713</v>
      </c>
      <c r="M1908" s="84">
        <v>45893</v>
      </c>
      <c r="N1908" s="203" t="s">
        <v>14355</v>
      </c>
      <c r="O1908" s="86">
        <v>14725590</v>
      </c>
      <c r="P1908" s="203" t="s">
        <v>20506</v>
      </c>
      <c r="Q1908" s="203" t="s">
        <v>20505</v>
      </c>
      <c r="R1908" s="84">
        <v>45710</v>
      </c>
      <c r="S1908" s="84">
        <v>45710</v>
      </c>
      <c r="T1908" s="84"/>
      <c r="U1908" s="84"/>
      <c r="V1908" s="84"/>
      <c r="W1908" s="203" t="s">
        <v>9457</v>
      </c>
    </row>
    <row r="1909" spans="1:23" x14ac:dyDescent="0.3">
      <c r="A1909" s="203" t="s">
        <v>5454</v>
      </c>
      <c r="B1909" s="203" t="s">
        <v>1245</v>
      </c>
      <c r="C1909" s="203" t="s">
        <v>20507</v>
      </c>
      <c r="D1909" s="203" t="s">
        <v>20508</v>
      </c>
      <c r="E1909" s="203" t="s">
        <v>20509</v>
      </c>
      <c r="F1909" s="203" t="s">
        <v>9451</v>
      </c>
      <c r="G1909" s="203" t="s">
        <v>20509</v>
      </c>
      <c r="H1909" s="203" t="s">
        <v>20510</v>
      </c>
      <c r="I1909" s="203" t="s">
        <v>9453</v>
      </c>
      <c r="J1909" s="203" t="s">
        <v>20511</v>
      </c>
      <c r="K1909" s="84">
        <v>45561</v>
      </c>
      <c r="L1909" s="84">
        <v>45562</v>
      </c>
      <c r="M1909" s="84">
        <v>45622</v>
      </c>
      <c r="N1909" s="203" t="s">
        <v>20512</v>
      </c>
      <c r="O1909" s="86">
        <v>6000000</v>
      </c>
      <c r="P1909" s="203" t="s">
        <v>20513</v>
      </c>
      <c r="Q1909" s="203" t="s">
        <v>20511</v>
      </c>
      <c r="R1909" s="84">
        <v>45553</v>
      </c>
      <c r="S1909" s="84">
        <v>45553</v>
      </c>
      <c r="T1909" s="84"/>
      <c r="U1909" s="84"/>
      <c r="V1909" s="84"/>
      <c r="W1909" s="203" t="s">
        <v>9457</v>
      </c>
    </row>
    <row r="1910" spans="1:23" x14ac:dyDescent="0.3">
      <c r="A1910" s="203" t="s">
        <v>1665</v>
      </c>
      <c r="B1910" s="203" t="s">
        <v>1247</v>
      </c>
      <c r="C1910" s="203" t="s">
        <v>20514</v>
      </c>
      <c r="D1910" s="203" t="s">
        <v>20515</v>
      </c>
      <c r="E1910" s="203" t="s">
        <v>20516</v>
      </c>
      <c r="F1910" s="203" t="s">
        <v>9451</v>
      </c>
      <c r="G1910" s="203" t="s">
        <v>20516</v>
      </c>
      <c r="H1910" s="203" t="s">
        <v>20517</v>
      </c>
      <c r="I1910" s="203" t="s">
        <v>9453</v>
      </c>
      <c r="J1910" s="203" t="s">
        <v>12963</v>
      </c>
      <c r="K1910" s="84">
        <v>46048</v>
      </c>
      <c r="L1910" s="84">
        <v>46048</v>
      </c>
      <c r="M1910" s="84">
        <v>46137</v>
      </c>
      <c r="N1910" s="203" t="s">
        <v>17216</v>
      </c>
      <c r="O1910" s="86">
        <v>10442712</v>
      </c>
      <c r="P1910" s="203" t="s">
        <v>20518</v>
      </c>
      <c r="Q1910" s="203" t="s">
        <v>12963</v>
      </c>
      <c r="R1910" s="84">
        <v>46047</v>
      </c>
      <c r="S1910" s="84">
        <v>46047</v>
      </c>
      <c r="T1910" s="84"/>
      <c r="U1910" s="84"/>
      <c r="V1910" s="84"/>
      <c r="W1910" s="203" t="s">
        <v>9457</v>
      </c>
    </row>
    <row r="1911" spans="1:23" x14ac:dyDescent="0.3">
      <c r="A1911" s="203" t="s">
        <v>1539</v>
      </c>
      <c r="B1911" s="203" t="s">
        <v>1246</v>
      </c>
      <c r="C1911" s="203" t="s">
        <v>20519</v>
      </c>
      <c r="D1911" s="203" t="s">
        <v>20520</v>
      </c>
      <c r="E1911" s="203" t="s">
        <v>20521</v>
      </c>
      <c r="F1911" s="203" t="s">
        <v>9451</v>
      </c>
      <c r="G1911" s="203" t="s">
        <v>20521</v>
      </c>
      <c r="H1911" s="203" t="s">
        <v>20522</v>
      </c>
      <c r="I1911" s="203" t="s">
        <v>9462</v>
      </c>
      <c r="J1911" s="203" t="s">
        <v>20523</v>
      </c>
      <c r="K1911" s="84">
        <v>45870</v>
      </c>
      <c r="L1911" s="84">
        <v>45870</v>
      </c>
      <c r="M1911" s="84">
        <v>46021</v>
      </c>
      <c r="N1911" s="203" t="s">
        <v>20524</v>
      </c>
      <c r="O1911" s="86">
        <v>19931985</v>
      </c>
      <c r="P1911" s="203" t="s">
        <v>20525</v>
      </c>
      <c r="Q1911" s="203" t="s">
        <v>20523</v>
      </c>
      <c r="R1911" s="84">
        <v>45869</v>
      </c>
      <c r="S1911" s="84">
        <v>45869</v>
      </c>
      <c r="T1911" s="84"/>
      <c r="U1911" s="84"/>
      <c r="V1911" s="84"/>
      <c r="W1911" s="203" t="s">
        <v>9457</v>
      </c>
    </row>
    <row r="1912" spans="1:23" x14ac:dyDescent="0.3">
      <c r="A1912" s="203" t="s">
        <v>1605</v>
      </c>
      <c r="B1912" s="203" t="s">
        <v>1247</v>
      </c>
      <c r="C1912" s="203" t="s">
        <v>20526</v>
      </c>
      <c r="D1912" s="203" t="s">
        <v>20527</v>
      </c>
      <c r="E1912" s="203" t="s">
        <v>20528</v>
      </c>
      <c r="F1912" s="203" t="s">
        <v>9451</v>
      </c>
      <c r="G1912" s="203" t="s">
        <v>20528</v>
      </c>
      <c r="H1912" s="203" t="s">
        <v>20529</v>
      </c>
      <c r="I1912" s="203" t="s">
        <v>9453</v>
      </c>
      <c r="J1912" s="203" t="s">
        <v>15261</v>
      </c>
      <c r="K1912" s="84">
        <v>46232</v>
      </c>
      <c r="L1912" s="84">
        <v>46237</v>
      </c>
      <c r="M1912" s="84">
        <v>46387</v>
      </c>
      <c r="N1912" s="203" t="s">
        <v>20530</v>
      </c>
      <c r="O1912" s="86">
        <v>14220390</v>
      </c>
      <c r="P1912" s="203" t="s">
        <v>20531</v>
      </c>
      <c r="Q1912" s="203" t="s">
        <v>15261</v>
      </c>
      <c r="R1912" s="84">
        <v>46231</v>
      </c>
      <c r="S1912" s="84">
        <v>46231</v>
      </c>
      <c r="T1912" s="84"/>
      <c r="U1912" s="84"/>
      <c r="V1912" s="84"/>
      <c r="W1912" s="203" t="s">
        <v>9457</v>
      </c>
    </row>
    <row r="1913" spans="1:23" x14ac:dyDescent="0.3">
      <c r="A1913" s="203" t="s">
        <v>1665</v>
      </c>
      <c r="B1913" s="203" t="s">
        <v>1247</v>
      </c>
      <c r="C1913" s="203" t="s">
        <v>20532</v>
      </c>
      <c r="D1913" s="203" t="s">
        <v>20533</v>
      </c>
      <c r="E1913" s="203" t="s">
        <v>20534</v>
      </c>
      <c r="F1913" s="203" t="s">
        <v>9451</v>
      </c>
      <c r="G1913" s="203" t="s">
        <v>20534</v>
      </c>
      <c r="H1913" s="203" t="s">
        <v>20535</v>
      </c>
      <c r="I1913" s="203" t="s">
        <v>9504</v>
      </c>
      <c r="J1913" s="203" t="s">
        <v>20536</v>
      </c>
      <c r="K1913" s="84">
        <v>46048</v>
      </c>
      <c r="L1913" s="84">
        <v>46049</v>
      </c>
      <c r="M1913" s="84">
        <v>46168</v>
      </c>
      <c r="N1913" s="203" t="s">
        <v>20537</v>
      </c>
      <c r="O1913" s="86">
        <v>16000000</v>
      </c>
      <c r="P1913" s="203" t="s">
        <v>20538</v>
      </c>
      <c r="Q1913" s="203" t="s">
        <v>20536</v>
      </c>
      <c r="R1913" s="84">
        <v>46048</v>
      </c>
      <c r="S1913" s="84">
        <v>46048</v>
      </c>
      <c r="T1913" s="84"/>
      <c r="U1913" s="84"/>
      <c r="V1913" s="84"/>
      <c r="W1913" s="203" t="s">
        <v>9457</v>
      </c>
    </row>
    <row r="1914" spans="1:23" x14ac:dyDescent="0.3">
      <c r="A1914" s="203" t="s">
        <v>1476</v>
      </c>
      <c r="B1914" s="203" t="s">
        <v>1246</v>
      </c>
      <c r="C1914" s="203" t="s">
        <v>20541</v>
      </c>
      <c r="D1914" s="203" t="s">
        <v>20542</v>
      </c>
      <c r="E1914" s="203" t="s">
        <v>20543</v>
      </c>
      <c r="F1914" s="203" t="s">
        <v>9451</v>
      </c>
      <c r="G1914" s="203" t="s">
        <v>20543</v>
      </c>
      <c r="H1914" s="203" t="s">
        <v>20544</v>
      </c>
      <c r="I1914" s="203" t="s">
        <v>9462</v>
      </c>
      <c r="J1914" s="203" t="s">
        <v>20545</v>
      </c>
      <c r="K1914" s="84">
        <v>45698</v>
      </c>
      <c r="L1914" s="84">
        <v>45698</v>
      </c>
      <c r="M1914" s="84">
        <v>45878</v>
      </c>
      <c r="N1914" s="203" t="s">
        <v>13648</v>
      </c>
      <c r="O1914" s="86">
        <v>23918382</v>
      </c>
      <c r="P1914" s="203" t="s">
        <v>20546</v>
      </c>
      <c r="Q1914" s="203" t="s">
        <v>20545</v>
      </c>
      <c r="R1914" s="84">
        <v>45697</v>
      </c>
      <c r="S1914" s="84">
        <v>45697</v>
      </c>
      <c r="T1914" s="84"/>
      <c r="U1914" s="84"/>
      <c r="V1914" s="84"/>
      <c r="W1914" s="203" t="s">
        <v>9457</v>
      </c>
    </row>
    <row r="1915" spans="1:23" x14ac:dyDescent="0.3">
      <c r="A1915" s="203" t="s">
        <v>1665</v>
      </c>
      <c r="B1915" s="203" t="s">
        <v>1247</v>
      </c>
      <c r="C1915" s="203" t="s">
        <v>20547</v>
      </c>
      <c r="D1915" s="203" t="s">
        <v>20548</v>
      </c>
      <c r="E1915" s="203" t="s">
        <v>20549</v>
      </c>
      <c r="F1915" s="203" t="s">
        <v>9451</v>
      </c>
      <c r="G1915" s="203" t="s">
        <v>20549</v>
      </c>
      <c r="H1915" s="203" t="s">
        <v>20550</v>
      </c>
      <c r="I1915" s="203" t="s">
        <v>9453</v>
      </c>
      <c r="J1915" s="203" t="s">
        <v>20551</v>
      </c>
      <c r="K1915" s="84">
        <v>46050</v>
      </c>
      <c r="L1915" s="84">
        <v>46050</v>
      </c>
      <c r="M1915" s="84">
        <v>46139</v>
      </c>
      <c r="N1915" s="203" t="s">
        <v>13985</v>
      </c>
      <c r="O1915" s="86">
        <v>10500000</v>
      </c>
      <c r="P1915" s="203" t="s">
        <v>20552</v>
      </c>
      <c r="Q1915" s="203" t="s">
        <v>20551</v>
      </c>
      <c r="R1915" s="84">
        <v>46049</v>
      </c>
      <c r="S1915" s="84">
        <v>46049</v>
      </c>
      <c r="T1915" s="84"/>
      <c r="U1915" s="84"/>
      <c r="V1915" s="84"/>
      <c r="W1915" s="203" t="s">
        <v>9457</v>
      </c>
    </row>
    <row r="1916" spans="1:23" x14ac:dyDescent="0.3">
      <c r="A1916" s="203" t="s">
        <v>1467</v>
      </c>
      <c r="B1916" s="203" t="s">
        <v>1247</v>
      </c>
      <c r="C1916" s="203" t="s">
        <v>20553</v>
      </c>
      <c r="D1916" s="203" t="s">
        <v>20554</v>
      </c>
      <c r="E1916" s="203" t="s">
        <v>20555</v>
      </c>
      <c r="F1916" s="203" t="s">
        <v>9451</v>
      </c>
      <c r="G1916" s="203" t="s">
        <v>20555</v>
      </c>
      <c r="H1916" s="203" t="s">
        <v>20556</v>
      </c>
      <c r="I1916" s="203" t="s">
        <v>9453</v>
      </c>
      <c r="J1916" s="203" t="s">
        <v>20557</v>
      </c>
      <c r="K1916" s="84">
        <v>46041</v>
      </c>
      <c r="L1916" s="84">
        <v>46041</v>
      </c>
      <c r="M1916" s="84">
        <v>46222</v>
      </c>
      <c r="N1916" s="203" t="s">
        <v>16989</v>
      </c>
      <c r="O1916" s="86">
        <v>25760100</v>
      </c>
      <c r="P1916" s="203" t="s">
        <v>20558</v>
      </c>
      <c r="Q1916" s="203" t="s">
        <v>20557</v>
      </c>
      <c r="R1916" s="84">
        <v>46041</v>
      </c>
      <c r="S1916" s="84">
        <v>46041</v>
      </c>
      <c r="T1916" s="84"/>
      <c r="U1916" s="84"/>
      <c r="V1916" s="84"/>
      <c r="W1916" s="203" t="s">
        <v>9457</v>
      </c>
    </row>
    <row r="1917" spans="1:23" x14ac:dyDescent="0.3">
      <c r="A1917" s="203" t="s">
        <v>1724</v>
      </c>
      <c r="B1917" s="203" t="s">
        <v>1247</v>
      </c>
      <c r="C1917" s="203" t="s">
        <v>20559</v>
      </c>
      <c r="D1917" s="203" t="s">
        <v>20560</v>
      </c>
      <c r="E1917" s="203" t="s">
        <v>20561</v>
      </c>
      <c r="F1917" s="203" t="s">
        <v>9451</v>
      </c>
      <c r="G1917" s="203" t="s">
        <v>20561</v>
      </c>
      <c r="H1917" s="203" t="s">
        <v>20562</v>
      </c>
      <c r="I1917" s="203" t="s">
        <v>9453</v>
      </c>
      <c r="J1917" s="203" t="s">
        <v>20563</v>
      </c>
      <c r="K1917" s="84">
        <v>46046</v>
      </c>
      <c r="L1917" s="84">
        <v>46048</v>
      </c>
      <c r="M1917" s="84">
        <v>46198</v>
      </c>
      <c r="N1917" s="203" t="s">
        <v>19795</v>
      </c>
      <c r="O1917" s="86">
        <v>18744990</v>
      </c>
      <c r="P1917" s="203" t="s">
        <v>20564</v>
      </c>
      <c r="Q1917" s="203" t="s">
        <v>20563</v>
      </c>
      <c r="R1917" s="84">
        <v>46045</v>
      </c>
      <c r="S1917" s="84">
        <v>46045</v>
      </c>
      <c r="T1917" s="84"/>
      <c r="U1917" s="84"/>
      <c r="V1917" s="84"/>
      <c r="W1917" s="203" t="s">
        <v>9457</v>
      </c>
    </row>
    <row r="1918" spans="1:23" x14ac:dyDescent="0.3">
      <c r="A1918" s="203" t="s">
        <v>1572</v>
      </c>
      <c r="B1918" s="203" t="s">
        <v>1246</v>
      </c>
      <c r="C1918" s="203" t="s">
        <v>20565</v>
      </c>
      <c r="D1918" s="203" t="s">
        <v>20566</v>
      </c>
      <c r="E1918" s="203" t="s">
        <v>20567</v>
      </c>
      <c r="F1918" s="203" t="s">
        <v>9451</v>
      </c>
      <c r="G1918" s="203" t="s">
        <v>20567</v>
      </c>
      <c r="H1918" s="203" t="s">
        <v>20568</v>
      </c>
      <c r="I1918" s="203" t="s">
        <v>9453</v>
      </c>
      <c r="J1918" s="203" t="s">
        <v>20569</v>
      </c>
      <c r="K1918" s="84">
        <v>45934</v>
      </c>
      <c r="L1918" s="84">
        <v>45936</v>
      </c>
      <c r="M1918" s="84">
        <v>46022</v>
      </c>
      <c r="N1918" s="203" t="s">
        <v>14695</v>
      </c>
      <c r="O1918" s="86">
        <v>9274089</v>
      </c>
      <c r="P1918" s="203" t="s">
        <v>20570</v>
      </c>
      <c r="Q1918" s="203" t="s">
        <v>20569</v>
      </c>
      <c r="R1918" s="84">
        <v>45931</v>
      </c>
      <c r="S1918" s="84">
        <v>45931</v>
      </c>
      <c r="T1918" s="84"/>
      <c r="U1918" s="84"/>
      <c r="V1918" s="84"/>
      <c r="W1918" s="203" t="s">
        <v>9457</v>
      </c>
    </row>
    <row r="1919" spans="1:23" x14ac:dyDescent="0.3">
      <c r="A1919" s="203" t="s">
        <v>1572</v>
      </c>
      <c r="B1919" s="203" t="s">
        <v>1246</v>
      </c>
      <c r="C1919" s="203" t="s">
        <v>20571</v>
      </c>
      <c r="D1919" s="203" t="s">
        <v>20572</v>
      </c>
      <c r="E1919" s="203" t="s">
        <v>20573</v>
      </c>
      <c r="F1919" s="203" t="s">
        <v>9451</v>
      </c>
      <c r="G1919" s="203" t="s">
        <v>20573</v>
      </c>
      <c r="H1919" s="203" t="s">
        <v>20574</v>
      </c>
      <c r="I1919" s="203" t="s">
        <v>9453</v>
      </c>
      <c r="J1919" s="203" t="s">
        <v>20575</v>
      </c>
      <c r="K1919" s="84">
        <v>45959</v>
      </c>
      <c r="L1919" s="84">
        <v>45959</v>
      </c>
      <c r="M1919" s="84">
        <v>46018</v>
      </c>
      <c r="N1919" s="203" t="s">
        <v>12819</v>
      </c>
      <c r="O1919" s="86">
        <v>7067697</v>
      </c>
      <c r="P1919" s="203" t="s">
        <v>20576</v>
      </c>
      <c r="Q1919" s="203" t="s">
        <v>20575</v>
      </c>
      <c r="R1919" s="84">
        <v>45951</v>
      </c>
      <c r="S1919" s="84">
        <v>45951</v>
      </c>
      <c r="T1919" s="84"/>
      <c r="U1919" s="84"/>
      <c r="V1919" s="84"/>
      <c r="W1919" s="203" t="s">
        <v>9457</v>
      </c>
    </row>
    <row r="1920" spans="1:23" x14ac:dyDescent="0.3">
      <c r="A1920" s="203" t="s">
        <v>1572</v>
      </c>
      <c r="B1920" s="203" t="s">
        <v>1246</v>
      </c>
      <c r="C1920" s="203" t="s">
        <v>20577</v>
      </c>
      <c r="D1920" s="203" t="s">
        <v>20578</v>
      </c>
      <c r="E1920" s="203" t="s">
        <v>20579</v>
      </c>
      <c r="F1920" s="203" t="s">
        <v>9451</v>
      </c>
      <c r="G1920" s="203" t="s">
        <v>20579</v>
      </c>
      <c r="H1920" s="203" t="s">
        <v>20580</v>
      </c>
      <c r="I1920" s="203" t="s">
        <v>9453</v>
      </c>
      <c r="J1920" s="203" t="s">
        <v>20581</v>
      </c>
      <c r="K1920" s="84">
        <v>45915</v>
      </c>
      <c r="L1920" s="84">
        <v>45915</v>
      </c>
      <c r="M1920" s="84">
        <v>46005</v>
      </c>
      <c r="N1920" s="203" t="s">
        <v>20582</v>
      </c>
      <c r="O1920" s="86">
        <v>12000000</v>
      </c>
      <c r="P1920" s="203" t="s">
        <v>20583</v>
      </c>
      <c r="Q1920" s="203" t="s">
        <v>20581</v>
      </c>
      <c r="R1920" s="84">
        <v>45912</v>
      </c>
      <c r="S1920" s="84">
        <v>45912</v>
      </c>
      <c r="T1920" s="84"/>
      <c r="U1920" s="84"/>
      <c r="V1920" s="84"/>
      <c r="W1920" s="203" t="s">
        <v>9457</v>
      </c>
    </row>
    <row r="1921" spans="1:23" x14ac:dyDescent="0.3">
      <c r="A1921" s="203" t="s">
        <v>1754</v>
      </c>
      <c r="B1921" s="203" t="s">
        <v>1247</v>
      </c>
      <c r="C1921" s="203" t="s">
        <v>20584</v>
      </c>
      <c r="D1921" s="203" t="s">
        <v>20585</v>
      </c>
      <c r="E1921" s="203" t="s">
        <v>20586</v>
      </c>
      <c r="F1921" s="203" t="s">
        <v>9451</v>
      </c>
      <c r="G1921" s="203" t="s">
        <v>20586</v>
      </c>
      <c r="H1921" s="203" t="s">
        <v>20587</v>
      </c>
      <c r="I1921" s="203" t="s">
        <v>9453</v>
      </c>
      <c r="J1921" s="203" t="s">
        <v>20588</v>
      </c>
      <c r="K1921" s="84">
        <v>46041</v>
      </c>
      <c r="L1921" s="84">
        <v>46043</v>
      </c>
      <c r="M1921" s="84">
        <v>46285</v>
      </c>
      <c r="N1921" s="203" t="s">
        <v>20589</v>
      </c>
      <c r="O1921" s="86">
        <v>28000000</v>
      </c>
      <c r="P1921" s="203" t="s">
        <v>20590</v>
      </c>
      <c r="Q1921" s="203" t="s">
        <v>20588</v>
      </c>
      <c r="R1921" s="84">
        <v>46038</v>
      </c>
      <c r="S1921" s="84">
        <v>46038</v>
      </c>
      <c r="T1921" s="84"/>
      <c r="U1921" s="84"/>
      <c r="V1921" s="84"/>
      <c r="W1921" s="203" t="s">
        <v>9457</v>
      </c>
    </row>
    <row r="1922" spans="1:23" x14ac:dyDescent="0.3">
      <c r="A1922" s="203" t="s">
        <v>1447</v>
      </c>
      <c r="B1922" s="203" t="s">
        <v>1246</v>
      </c>
      <c r="C1922" s="203" t="s">
        <v>20591</v>
      </c>
      <c r="D1922" s="203" t="s">
        <v>20592</v>
      </c>
      <c r="E1922" s="203" t="s">
        <v>20593</v>
      </c>
      <c r="F1922" s="203" t="s">
        <v>9451</v>
      </c>
      <c r="G1922" s="203" t="s">
        <v>20593</v>
      </c>
      <c r="H1922" s="203" t="s">
        <v>20594</v>
      </c>
      <c r="I1922" s="203" t="s">
        <v>9453</v>
      </c>
      <c r="J1922" s="203" t="s">
        <v>20595</v>
      </c>
      <c r="K1922" s="84">
        <v>45929</v>
      </c>
      <c r="L1922" s="84">
        <v>45929</v>
      </c>
      <c r="M1922" s="84">
        <v>46019</v>
      </c>
      <c r="N1922" s="203" t="s">
        <v>20596</v>
      </c>
      <c r="O1922" s="86">
        <v>11246994</v>
      </c>
      <c r="P1922" s="203" t="s">
        <v>20597</v>
      </c>
      <c r="Q1922" s="203" t="s">
        <v>20595</v>
      </c>
      <c r="R1922" s="84">
        <v>45928</v>
      </c>
      <c r="S1922" s="84">
        <v>45928</v>
      </c>
      <c r="T1922" s="84"/>
      <c r="U1922" s="84"/>
      <c r="V1922" s="84"/>
      <c r="W1922" s="203" t="s">
        <v>9457</v>
      </c>
    </row>
    <row r="1923" spans="1:23" x14ac:dyDescent="0.3">
      <c r="A1923" s="203" t="s">
        <v>1467</v>
      </c>
      <c r="B1923" s="203" t="s">
        <v>1247</v>
      </c>
      <c r="C1923" s="203" t="s">
        <v>20598</v>
      </c>
      <c r="D1923" s="203" t="s">
        <v>20599</v>
      </c>
      <c r="E1923" s="203" t="s">
        <v>20600</v>
      </c>
      <c r="F1923" s="203" t="s">
        <v>9451</v>
      </c>
      <c r="G1923" s="203" t="s">
        <v>20600</v>
      </c>
      <c r="H1923" s="203" t="s">
        <v>20601</v>
      </c>
      <c r="I1923" s="203" t="s">
        <v>9453</v>
      </c>
      <c r="J1923" s="203" t="s">
        <v>20602</v>
      </c>
      <c r="K1923" s="84">
        <v>46052</v>
      </c>
      <c r="L1923" s="84">
        <v>46053</v>
      </c>
      <c r="M1923" s="84">
        <v>46233</v>
      </c>
      <c r="N1923" s="203" t="s">
        <v>20603</v>
      </c>
      <c r="O1923" s="86">
        <v>25760100</v>
      </c>
      <c r="P1923" s="203" t="s">
        <v>20604</v>
      </c>
      <c r="Q1923" s="203" t="s">
        <v>20602</v>
      </c>
      <c r="R1923" s="84">
        <v>46052</v>
      </c>
      <c r="S1923" s="84">
        <v>46052</v>
      </c>
      <c r="T1923" s="84"/>
      <c r="U1923" s="84"/>
      <c r="V1923" s="84"/>
      <c r="W1923" s="203" t="s">
        <v>9457</v>
      </c>
    </row>
    <row r="1924" spans="1:23" x14ac:dyDescent="0.3">
      <c r="A1924" s="203" t="s">
        <v>1605</v>
      </c>
      <c r="B1924" s="203" t="s">
        <v>1247</v>
      </c>
      <c r="C1924" s="203" t="s">
        <v>20605</v>
      </c>
      <c r="D1924" s="203" t="s">
        <v>20606</v>
      </c>
      <c r="E1924" s="203" t="s">
        <v>20607</v>
      </c>
      <c r="F1924" s="203" t="s">
        <v>9451</v>
      </c>
      <c r="G1924" s="203" t="s">
        <v>20607</v>
      </c>
      <c r="H1924" s="203" t="s">
        <v>20608</v>
      </c>
      <c r="I1924" s="203" t="s">
        <v>9453</v>
      </c>
      <c r="J1924" s="203" t="s">
        <v>20144</v>
      </c>
      <c r="K1924" s="84">
        <v>46043</v>
      </c>
      <c r="L1924" s="84">
        <v>46043</v>
      </c>
      <c r="M1924" s="84">
        <v>46223</v>
      </c>
      <c r="N1924" s="203" t="s">
        <v>12811</v>
      </c>
      <c r="O1924" s="86">
        <v>15859458</v>
      </c>
      <c r="P1924" s="203" t="s">
        <v>20609</v>
      </c>
      <c r="Q1924" s="203" t="s">
        <v>20144</v>
      </c>
      <c r="R1924" s="84">
        <v>46042</v>
      </c>
      <c r="S1924" s="84">
        <v>46042</v>
      </c>
      <c r="T1924" s="84"/>
      <c r="U1924" s="84"/>
      <c r="V1924" s="84"/>
      <c r="W1924" s="203" t="s">
        <v>9457</v>
      </c>
    </row>
    <row r="1925" spans="1:23" x14ac:dyDescent="0.3">
      <c r="A1925" s="203" t="s">
        <v>1572</v>
      </c>
      <c r="B1925" s="203" t="s">
        <v>1246</v>
      </c>
      <c r="C1925" s="203" t="s">
        <v>20610</v>
      </c>
      <c r="D1925" s="203" t="s">
        <v>20611</v>
      </c>
      <c r="E1925" s="203" t="s">
        <v>20612</v>
      </c>
      <c r="F1925" s="203" t="s">
        <v>9451</v>
      </c>
      <c r="G1925" s="203" t="s">
        <v>20612</v>
      </c>
      <c r="H1925" s="203" t="s">
        <v>20613</v>
      </c>
      <c r="I1925" s="203" t="s">
        <v>9453</v>
      </c>
      <c r="J1925" s="203" t="s">
        <v>20614</v>
      </c>
      <c r="K1925" s="84">
        <v>45937</v>
      </c>
      <c r="L1925" s="84">
        <v>45938</v>
      </c>
      <c r="M1925" s="84">
        <v>45998</v>
      </c>
      <c r="N1925" s="203" t="s">
        <v>20615</v>
      </c>
      <c r="O1925" s="86">
        <v>14000000</v>
      </c>
      <c r="P1925" s="203" t="s">
        <v>20616</v>
      </c>
      <c r="Q1925" s="203" t="s">
        <v>20614</v>
      </c>
      <c r="R1925" s="84">
        <v>45936</v>
      </c>
      <c r="S1925" s="84">
        <v>45936</v>
      </c>
      <c r="T1925" s="84"/>
      <c r="U1925" s="84"/>
      <c r="V1925" s="84"/>
      <c r="W1925" s="203" t="s">
        <v>9457</v>
      </c>
    </row>
    <row r="1926" spans="1:23" x14ac:dyDescent="0.3">
      <c r="A1926" s="203" t="s">
        <v>3253</v>
      </c>
      <c r="B1926" s="203" t="s">
        <v>1245</v>
      </c>
      <c r="C1926" s="203" t="s">
        <v>20617</v>
      </c>
      <c r="D1926" s="203" t="s">
        <v>20618</v>
      </c>
      <c r="E1926" s="203" t="s">
        <v>20619</v>
      </c>
      <c r="F1926" s="203" t="s">
        <v>9451</v>
      </c>
      <c r="G1926" s="203" t="s">
        <v>20619</v>
      </c>
      <c r="H1926" s="203" t="s">
        <v>20620</v>
      </c>
      <c r="I1926" s="203" t="s">
        <v>9462</v>
      </c>
      <c r="J1926" s="203" t="s">
        <v>20621</v>
      </c>
      <c r="K1926" s="84">
        <v>45597</v>
      </c>
      <c r="L1926" s="84">
        <v>45597</v>
      </c>
      <c r="M1926" s="84">
        <v>45657</v>
      </c>
      <c r="N1926" s="203" t="s">
        <v>11005</v>
      </c>
      <c r="O1926" s="86">
        <v>4908530</v>
      </c>
      <c r="P1926" s="203" t="s">
        <v>20622</v>
      </c>
      <c r="Q1926" s="203" t="s">
        <v>20621</v>
      </c>
      <c r="R1926" s="84">
        <v>45597</v>
      </c>
      <c r="S1926" s="84">
        <v>45597</v>
      </c>
      <c r="T1926" s="84"/>
      <c r="U1926" s="84"/>
      <c r="V1926" s="84"/>
      <c r="W1926" s="203" t="s">
        <v>9457</v>
      </c>
    </row>
    <row r="1927" spans="1:23" x14ac:dyDescent="0.3">
      <c r="A1927" s="203" t="s">
        <v>1723</v>
      </c>
      <c r="B1927" s="203" t="s">
        <v>1247</v>
      </c>
      <c r="C1927" s="203" t="s">
        <v>20623</v>
      </c>
      <c r="D1927" s="203" t="s">
        <v>20624</v>
      </c>
      <c r="E1927" s="203" t="s">
        <v>20625</v>
      </c>
      <c r="F1927" s="203" t="s">
        <v>9451</v>
      </c>
      <c r="G1927" s="203" t="s">
        <v>20625</v>
      </c>
      <c r="H1927" s="203" t="s">
        <v>20626</v>
      </c>
      <c r="I1927" s="203" t="s">
        <v>9462</v>
      </c>
      <c r="J1927" s="203" t="s">
        <v>20627</v>
      </c>
      <c r="K1927" s="84">
        <v>46048</v>
      </c>
      <c r="L1927" s="84">
        <v>46048</v>
      </c>
      <c r="M1927" s="84">
        <v>46198</v>
      </c>
      <c r="N1927" s="203" t="s">
        <v>14245</v>
      </c>
      <c r="O1927" s="86">
        <v>18744990</v>
      </c>
      <c r="P1927" s="203" t="s">
        <v>20628</v>
      </c>
      <c r="Q1927" s="203" t="s">
        <v>20627</v>
      </c>
      <c r="R1927" s="84">
        <v>46047</v>
      </c>
      <c r="S1927" s="84">
        <v>46047</v>
      </c>
      <c r="T1927" s="84"/>
      <c r="U1927" s="84"/>
      <c r="V1927" s="84"/>
      <c r="W1927" s="203" t="s">
        <v>9457</v>
      </c>
    </row>
    <row r="1928" spans="1:23" x14ac:dyDescent="0.3">
      <c r="A1928" s="203" t="s">
        <v>1665</v>
      </c>
      <c r="B1928" s="203" t="s">
        <v>1247</v>
      </c>
      <c r="C1928" s="203" t="s">
        <v>20629</v>
      </c>
      <c r="D1928" s="203" t="s">
        <v>20630</v>
      </c>
      <c r="E1928" s="203" t="s">
        <v>20631</v>
      </c>
      <c r="F1928" s="203" t="s">
        <v>9451</v>
      </c>
      <c r="G1928" s="203" t="s">
        <v>20631</v>
      </c>
      <c r="H1928" s="203" t="s">
        <v>20632</v>
      </c>
      <c r="I1928" s="203" t="s">
        <v>9504</v>
      </c>
      <c r="J1928" s="203" t="s">
        <v>16944</v>
      </c>
      <c r="K1928" s="84">
        <v>46046</v>
      </c>
      <c r="L1928" s="84">
        <v>46048</v>
      </c>
      <c r="M1928" s="84">
        <v>46167</v>
      </c>
      <c r="N1928" s="203" t="s">
        <v>10826</v>
      </c>
      <c r="O1928" s="86">
        <v>14000000</v>
      </c>
      <c r="P1928" s="203" t="s">
        <v>20633</v>
      </c>
      <c r="Q1928" s="203" t="s">
        <v>16944</v>
      </c>
      <c r="R1928" s="84">
        <v>46045</v>
      </c>
      <c r="S1928" s="84">
        <v>46045</v>
      </c>
      <c r="T1928" s="84"/>
      <c r="U1928" s="84"/>
      <c r="V1928" s="84"/>
      <c r="W1928" s="203" t="s">
        <v>9457</v>
      </c>
    </row>
    <row r="1929" spans="1:23" x14ac:dyDescent="0.3">
      <c r="A1929" s="203" t="s">
        <v>1665</v>
      </c>
      <c r="B1929" s="203" t="s">
        <v>1247</v>
      </c>
      <c r="C1929" s="203" t="s">
        <v>20634</v>
      </c>
      <c r="D1929" s="203" t="s">
        <v>20635</v>
      </c>
      <c r="E1929" s="203" t="s">
        <v>20636</v>
      </c>
      <c r="F1929" s="203" t="s">
        <v>9451</v>
      </c>
      <c r="G1929" s="203" t="s">
        <v>20636</v>
      </c>
      <c r="H1929" s="203" t="s">
        <v>20637</v>
      </c>
      <c r="I1929" s="203" t="s">
        <v>9453</v>
      </c>
      <c r="J1929" s="203" t="s">
        <v>10100</v>
      </c>
      <c r="K1929" s="84">
        <v>46048</v>
      </c>
      <c r="L1929" s="84">
        <v>46049</v>
      </c>
      <c r="M1929" s="84">
        <v>46138</v>
      </c>
      <c r="N1929" s="203" t="s">
        <v>20638</v>
      </c>
      <c r="O1929" s="86">
        <v>12000000</v>
      </c>
      <c r="P1929" s="203" t="s">
        <v>20639</v>
      </c>
      <c r="Q1929" s="203" t="s">
        <v>10100</v>
      </c>
      <c r="R1929" s="84">
        <v>46048</v>
      </c>
      <c r="S1929" s="84">
        <v>46048</v>
      </c>
      <c r="T1929" s="84"/>
      <c r="U1929" s="84"/>
      <c r="V1929" s="84"/>
      <c r="W1929" s="203" t="s">
        <v>9457</v>
      </c>
    </row>
    <row r="1930" spans="1:23" x14ac:dyDescent="0.3">
      <c r="A1930" s="203" t="s">
        <v>1476</v>
      </c>
      <c r="B1930" s="203" t="s">
        <v>1246</v>
      </c>
      <c r="C1930" s="203" t="s">
        <v>20640</v>
      </c>
      <c r="D1930" s="203" t="s">
        <v>20641</v>
      </c>
      <c r="E1930" s="203" t="s">
        <v>20642</v>
      </c>
      <c r="F1930" s="203" t="s">
        <v>9451</v>
      </c>
      <c r="G1930" s="203" t="s">
        <v>20642</v>
      </c>
      <c r="H1930" s="203" t="s">
        <v>20643</v>
      </c>
      <c r="I1930" s="203" t="s">
        <v>9462</v>
      </c>
      <c r="J1930" s="203" t="s">
        <v>19186</v>
      </c>
      <c r="K1930" s="84">
        <v>45890</v>
      </c>
      <c r="L1930" s="84">
        <v>45891</v>
      </c>
      <c r="M1930" s="84">
        <v>46022</v>
      </c>
      <c r="N1930" s="203" t="s">
        <v>15590</v>
      </c>
      <c r="O1930" s="86">
        <v>20293914</v>
      </c>
      <c r="P1930" s="203" t="s">
        <v>20644</v>
      </c>
      <c r="Q1930" s="203" t="s">
        <v>19186</v>
      </c>
      <c r="R1930" s="84">
        <v>45890</v>
      </c>
      <c r="S1930" s="84">
        <v>45890</v>
      </c>
      <c r="T1930" s="84"/>
      <c r="U1930" s="84"/>
      <c r="V1930" s="84"/>
      <c r="W1930" s="203" t="s">
        <v>9457</v>
      </c>
    </row>
    <row r="1931" spans="1:23" x14ac:dyDescent="0.3">
      <c r="A1931" s="203" t="s">
        <v>1505</v>
      </c>
      <c r="B1931" s="203" t="s">
        <v>1246</v>
      </c>
      <c r="C1931" s="203" t="s">
        <v>20645</v>
      </c>
      <c r="D1931" s="203" t="s">
        <v>20646</v>
      </c>
      <c r="E1931" s="203" t="s">
        <v>20647</v>
      </c>
      <c r="F1931" s="203" t="s">
        <v>9451</v>
      </c>
      <c r="G1931" s="203" t="s">
        <v>20647</v>
      </c>
      <c r="H1931" s="203" t="s">
        <v>20648</v>
      </c>
      <c r="I1931" s="203" t="s">
        <v>9462</v>
      </c>
      <c r="J1931" s="203" t="s">
        <v>20649</v>
      </c>
      <c r="K1931" s="84">
        <v>45712</v>
      </c>
      <c r="L1931" s="84">
        <v>45714</v>
      </c>
      <c r="M1931" s="84">
        <v>45894</v>
      </c>
      <c r="N1931" s="203" t="s">
        <v>11756</v>
      </c>
      <c r="O1931" s="86">
        <v>23918382</v>
      </c>
      <c r="P1931" s="203" t="s">
        <v>20650</v>
      </c>
      <c r="Q1931" s="203" t="s">
        <v>20649</v>
      </c>
      <c r="R1931" s="84">
        <v>45712</v>
      </c>
      <c r="S1931" s="84">
        <v>45712</v>
      </c>
      <c r="T1931" s="84"/>
      <c r="U1931" s="84"/>
      <c r="V1931" s="84"/>
      <c r="W1931" s="203" t="s">
        <v>9457</v>
      </c>
    </row>
    <row r="1932" spans="1:23" x14ac:dyDescent="0.3">
      <c r="A1932" s="203" t="s">
        <v>1476</v>
      </c>
      <c r="B1932" s="203" t="s">
        <v>1246</v>
      </c>
      <c r="C1932" s="203" t="s">
        <v>20651</v>
      </c>
      <c r="D1932" s="203" t="s">
        <v>20652</v>
      </c>
      <c r="E1932" s="203" t="s">
        <v>20653</v>
      </c>
      <c r="F1932" s="203" t="s">
        <v>9451</v>
      </c>
      <c r="G1932" s="203" t="s">
        <v>20653</v>
      </c>
      <c r="H1932" s="203" t="s">
        <v>20654</v>
      </c>
      <c r="I1932" s="203" t="s">
        <v>9462</v>
      </c>
      <c r="J1932" s="203" t="s">
        <v>9669</v>
      </c>
      <c r="K1932" s="84">
        <v>45896</v>
      </c>
      <c r="L1932" s="84">
        <v>45896</v>
      </c>
      <c r="M1932" s="84">
        <v>46022</v>
      </c>
      <c r="N1932" s="203" t="s">
        <v>10032</v>
      </c>
      <c r="O1932" s="86">
        <v>11003088</v>
      </c>
      <c r="P1932" s="203" t="s">
        <v>20655</v>
      </c>
      <c r="Q1932" s="203" t="s">
        <v>9669</v>
      </c>
      <c r="R1932" s="84">
        <v>45896</v>
      </c>
      <c r="S1932" s="84">
        <v>45896</v>
      </c>
      <c r="T1932" s="84"/>
      <c r="U1932" s="84"/>
      <c r="V1932" s="84"/>
      <c r="W1932" s="203" t="s">
        <v>9457</v>
      </c>
    </row>
    <row r="1933" spans="1:23" x14ac:dyDescent="0.3">
      <c r="A1933" s="203" t="s">
        <v>1605</v>
      </c>
      <c r="B1933" s="203" t="s">
        <v>1247</v>
      </c>
      <c r="C1933" s="203" t="s">
        <v>34114</v>
      </c>
      <c r="D1933" s="203" t="s">
        <v>34115</v>
      </c>
      <c r="E1933" s="203" t="s">
        <v>34116</v>
      </c>
      <c r="F1933" s="203" t="s">
        <v>9451</v>
      </c>
      <c r="G1933" s="203" t="s">
        <v>34116</v>
      </c>
      <c r="H1933" s="203" t="s">
        <v>34117</v>
      </c>
      <c r="I1933" s="203" t="s">
        <v>9482</v>
      </c>
      <c r="J1933" s="203" t="s">
        <v>34118</v>
      </c>
      <c r="K1933" s="84">
        <v>46248</v>
      </c>
      <c r="L1933" s="84"/>
      <c r="M1933" s="84">
        <v>46384</v>
      </c>
      <c r="N1933" s="203" t="s">
        <v>25257</v>
      </c>
      <c r="O1933" s="86">
        <v>11894593</v>
      </c>
      <c r="P1933" s="203" t="s">
        <v>34119</v>
      </c>
      <c r="Q1933" s="203" t="s">
        <v>34118</v>
      </c>
      <c r="R1933" s="84">
        <v>46247</v>
      </c>
      <c r="S1933" s="84">
        <v>46247</v>
      </c>
      <c r="T1933" s="84"/>
      <c r="U1933" s="84"/>
      <c r="V1933" s="84"/>
      <c r="W1933" s="203" t="s">
        <v>9457</v>
      </c>
    </row>
    <row r="1934" spans="1:23" x14ac:dyDescent="0.3">
      <c r="A1934" s="203" t="s">
        <v>1723</v>
      </c>
      <c r="B1934" s="203" t="s">
        <v>1247</v>
      </c>
      <c r="C1934" s="203" t="s">
        <v>20656</v>
      </c>
      <c r="D1934" s="203" t="s">
        <v>20657</v>
      </c>
      <c r="E1934" s="203" t="s">
        <v>20658</v>
      </c>
      <c r="F1934" s="203" t="s">
        <v>9451</v>
      </c>
      <c r="G1934" s="203" t="s">
        <v>20658</v>
      </c>
      <c r="H1934" s="203" t="s">
        <v>20659</v>
      </c>
      <c r="I1934" s="203" t="s">
        <v>9453</v>
      </c>
      <c r="J1934" s="203" t="s">
        <v>20660</v>
      </c>
      <c r="K1934" s="84">
        <v>46047</v>
      </c>
      <c r="L1934" s="84">
        <v>46048</v>
      </c>
      <c r="M1934" s="84">
        <v>46198</v>
      </c>
      <c r="N1934" s="203" t="s">
        <v>20661</v>
      </c>
      <c r="O1934" s="86">
        <v>25219090</v>
      </c>
      <c r="P1934" s="203" t="s">
        <v>20662</v>
      </c>
      <c r="Q1934" s="203" t="s">
        <v>20660</v>
      </c>
      <c r="R1934" s="84">
        <v>46045</v>
      </c>
      <c r="S1934" s="84">
        <v>46045</v>
      </c>
      <c r="T1934" s="84"/>
      <c r="U1934" s="84"/>
      <c r="V1934" s="84"/>
      <c r="W1934" s="203" t="s">
        <v>9457</v>
      </c>
    </row>
    <row r="1935" spans="1:23" x14ac:dyDescent="0.3">
      <c r="A1935" s="203" t="s">
        <v>1476</v>
      </c>
      <c r="B1935" s="203" t="s">
        <v>1246</v>
      </c>
      <c r="C1935" s="203" t="s">
        <v>20663</v>
      </c>
      <c r="D1935" s="203" t="s">
        <v>20664</v>
      </c>
      <c r="E1935" s="203" t="s">
        <v>20665</v>
      </c>
      <c r="F1935" s="203" t="s">
        <v>9451</v>
      </c>
      <c r="G1935" s="203" t="s">
        <v>20665</v>
      </c>
      <c r="H1935" s="203" t="s">
        <v>20666</v>
      </c>
      <c r="I1935" s="203" t="s">
        <v>9462</v>
      </c>
      <c r="J1935" s="203" t="s">
        <v>14437</v>
      </c>
      <c r="K1935" s="84">
        <v>45692</v>
      </c>
      <c r="L1935" s="84">
        <v>45692</v>
      </c>
      <c r="M1935" s="84">
        <v>45872</v>
      </c>
      <c r="N1935" s="203" t="s">
        <v>13548</v>
      </c>
      <c r="O1935" s="86">
        <v>29675250</v>
      </c>
      <c r="P1935" s="203" t="s">
        <v>20667</v>
      </c>
      <c r="Q1935" s="203" t="s">
        <v>14437</v>
      </c>
      <c r="R1935" s="84">
        <v>45691</v>
      </c>
      <c r="S1935" s="84">
        <v>45691</v>
      </c>
      <c r="T1935" s="84"/>
      <c r="U1935" s="84"/>
      <c r="V1935" s="84"/>
      <c r="W1935" s="203" t="s">
        <v>9457</v>
      </c>
    </row>
    <row r="1936" spans="1:23" x14ac:dyDescent="0.3">
      <c r="A1936" s="203" t="s">
        <v>1572</v>
      </c>
      <c r="B1936" s="203" t="s">
        <v>1246</v>
      </c>
      <c r="C1936" s="203" t="s">
        <v>20668</v>
      </c>
      <c r="D1936" s="203" t="s">
        <v>20669</v>
      </c>
      <c r="E1936" s="203" t="s">
        <v>20670</v>
      </c>
      <c r="F1936" s="203" t="s">
        <v>9451</v>
      </c>
      <c r="G1936" s="203" t="s">
        <v>20670</v>
      </c>
      <c r="H1936" s="203" t="s">
        <v>20671</v>
      </c>
      <c r="I1936" s="203" t="s">
        <v>9504</v>
      </c>
      <c r="J1936" s="203" t="s">
        <v>11196</v>
      </c>
      <c r="K1936" s="84">
        <v>45922</v>
      </c>
      <c r="L1936" s="84">
        <v>45922</v>
      </c>
      <c r="M1936" s="84">
        <v>46012</v>
      </c>
      <c r="N1936" s="203" t="s">
        <v>9648</v>
      </c>
      <c r="O1936" s="86">
        <v>12000000</v>
      </c>
      <c r="P1936" s="203" t="s">
        <v>20672</v>
      </c>
      <c r="Q1936" s="203" t="s">
        <v>11196</v>
      </c>
      <c r="R1936" s="84">
        <v>45919</v>
      </c>
      <c r="S1936" s="84">
        <v>45919</v>
      </c>
      <c r="T1936" s="84"/>
      <c r="U1936" s="84"/>
      <c r="V1936" s="84"/>
      <c r="W1936" s="203" t="s">
        <v>9457</v>
      </c>
    </row>
    <row r="1937" spans="1:23" x14ac:dyDescent="0.3">
      <c r="A1937" s="203" t="s">
        <v>4538</v>
      </c>
      <c r="B1937" s="203" t="s">
        <v>1245</v>
      </c>
      <c r="C1937" s="203" t="s">
        <v>20673</v>
      </c>
      <c r="D1937" s="203" t="s">
        <v>20674</v>
      </c>
      <c r="E1937" s="203" t="s">
        <v>20675</v>
      </c>
      <c r="F1937" s="203" t="s">
        <v>9451</v>
      </c>
      <c r="G1937" s="203" t="s">
        <v>20675</v>
      </c>
      <c r="H1937" s="203" t="s">
        <v>20676</v>
      </c>
      <c r="I1937" s="203" t="s">
        <v>9453</v>
      </c>
      <c r="J1937" s="203" t="s">
        <v>20677</v>
      </c>
      <c r="K1937" s="84">
        <v>45555</v>
      </c>
      <c r="L1937" s="84">
        <v>45586</v>
      </c>
      <c r="M1937" s="84">
        <v>45657</v>
      </c>
      <c r="N1937" s="203" t="s">
        <v>20678</v>
      </c>
      <c r="O1937" s="86">
        <v>53345965</v>
      </c>
      <c r="P1937" s="203" t="s">
        <v>20679</v>
      </c>
      <c r="Q1937" s="203" t="s">
        <v>20677</v>
      </c>
      <c r="R1937" s="84">
        <v>45539</v>
      </c>
      <c r="S1937" s="84">
        <v>45539</v>
      </c>
      <c r="T1937" s="84">
        <v>45545</v>
      </c>
      <c r="U1937" s="84">
        <v>45545</v>
      </c>
      <c r="V1937" s="84">
        <v>45545</v>
      </c>
      <c r="W1937" s="203" t="s">
        <v>9457</v>
      </c>
    </row>
    <row r="1938" spans="1:23" x14ac:dyDescent="0.3">
      <c r="A1938" s="203" t="s">
        <v>1665</v>
      </c>
      <c r="B1938" s="203" t="s">
        <v>1247</v>
      </c>
      <c r="C1938" s="203" t="s">
        <v>20680</v>
      </c>
      <c r="D1938" s="203" t="s">
        <v>20681</v>
      </c>
      <c r="E1938" s="203" t="s">
        <v>20682</v>
      </c>
      <c r="F1938" s="203" t="s">
        <v>9451</v>
      </c>
      <c r="G1938" s="203" t="s">
        <v>20682</v>
      </c>
      <c r="H1938" s="203" t="s">
        <v>20683</v>
      </c>
      <c r="I1938" s="203" t="s">
        <v>9453</v>
      </c>
      <c r="J1938" s="203" t="s">
        <v>20684</v>
      </c>
      <c r="K1938" s="84">
        <v>46045</v>
      </c>
      <c r="L1938" s="84">
        <v>46048</v>
      </c>
      <c r="M1938" s="84">
        <v>46137</v>
      </c>
      <c r="N1938" s="203" t="s">
        <v>18893</v>
      </c>
      <c r="O1938" s="86">
        <v>12000000</v>
      </c>
      <c r="P1938" s="203" t="s">
        <v>20685</v>
      </c>
      <c r="Q1938" s="203" t="s">
        <v>20684</v>
      </c>
      <c r="R1938" s="84">
        <v>46045</v>
      </c>
      <c r="S1938" s="84">
        <v>46045</v>
      </c>
      <c r="T1938" s="84"/>
      <c r="U1938" s="84"/>
      <c r="V1938" s="84"/>
      <c r="W1938" s="203" t="s">
        <v>9457</v>
      </c>
    </row>
    <row r="1939" spans="1:23" x14ac:dyDescent="0.3">
      <c r="A1939" s="203" t="s">
        <v>1572</v>
      </c>
      <c r="B1939" s="203" t="s">
        <v>1246</v>
      </c>
      <c r="C1939" s="203" t="s">
        <v>20686</v>
      </c>
      <c r="D1939" s="203" t="s">
        <v>20687</v>
      </c>
      <c r="E1939" s="203" t="s">
        <v>20688</v>
      </c>
      <c r="F1939" s="203" t="s">
        <v>9451</v>
      </c>
      <c r="G1939" s="203" t="s">
        <v>20688</v>
      </c>
      <c r="H1939" s="203" t="s">
        <v>20689</v>
      </c>
      <c r="I1939" s="203" t="s">
        <v>9453</v>
      </c>
      <c r="J1939" s="203" t="s">
        <v>20690</v>
      </c>
      <c r="K1939" s="84">
        <v>45919</v>
      </c>
      <c r="L1939" s="84">
        <v>45922</v>
      </c>
      <c r="M1939" s="84">
        <v>46012</v>
      </c>
      <c r="N1939" s="203" t="s">
        <v>20691</v>
      </c>
      <c r="O1939" s="86">
        <v>10500000</v>
      </c>
      <c r="P1939" s="203" t="s">
        <v>20692</v>
      </c>
      <c r="Q1939" s="203" t="s">
        <v>20690</v>
      </c>
      <c r="R1939" s="84">
        <v>45918</v>
      </c>
      <c r="S1939" s="84">
        <v>45918</v>
      </c>
      <c r="T1939" s="84"/>
      <c r="U1939" s="84"/>
      <c r="V1939" s="84"/>
      <c r="W1939" s="203" t="s">
        <v>9457</v>
      </c>
    </row>
    <row r="1940" spans="1:23" x14ac:dyDescent="0.3">
      <c r="A1940" s="203" t="s">
        <v>1572</v>
      </c>
      <c r="B1940" s="203" t="s">
        <v>1246</v>
      </c>
      <c r="C1940" s="203" t="s">
        <v>20693</v>
      </c>
      <c r="D1940" s="203" t="s">
        <v>20694</v>
      </c>
      <c r="E1940" s="203" t="s">
        <v>20695</v>
      </c>
      <c r="F1940" s="203" t="s">
        <v>9451</v>
      </c>
      <c r="G1940" s="203" t="s">
        <v>20695</v>
      </c>
      <c r="H1940" s="203" t="s">
        <v>20696</v>
      </c>
      <c r="I1940" s="203" t="s">
        <v>9453</v>
      </c>
      <c r="J1940" s="203" t="s">
        <v>20697</v>
      </c>
      <c r="K1940" s="84">
        <v>45912</v>
      </c>
      <c r="L1940" s="84">
        <v>45912</v>
      </c>
      <c r="M1940" s="84">
        <v>46002</v>
      </c>
      <c r="N1940" s="203" t="s">
        <v>20698</v>
      </c>
      <c r="O1940" s="86">
        <v>10500000</v>
      </c>
      <c r="P1940" s="203" t="s">
        <v>20699</v>
      </c>
      <c r="Q1940" s="203" t="s">
        <v>20697</v>
      </c>
      <c r="R1940" s="84">
        <v>45911</v>
      </c>
      <c r="S1940" s="84">
        <v>45911</v>
      </c>
      <c r="T1940" s="84"/>
      <c r="U1940" s="84"/>
      <c r="V1940" s="84"/>
      <c r="W1940" s="203" t="s">
        <v>9457</v>
      </c>
    </row>
    <row r="1941" spans="1:23" x14ac:dyDescent="0.3">
      <c r="A1941" s="203" t="s">
        <v>1605</v>
      </c>
      <c r="B1941" s="203" t="s">
        <v>1247</v>
      </c>
      <c r="C1941" s="203" t="s">
        <v>20700</v>
      </c>
      <c r="D1941" s="203" t="s">
        <v>20701</v>
      </c>
      <c r="E1941" s="203" t="s">
        <v>20702</v>
      </c>
      <c r="F1941" s="203" t="s">
        <v>9451</v>
      </c>
      <c r="G1941" s="203" t="s">
        <v>20702</v>
      </c>
      <c r="H1941" s="203" t="s">
        <v>20703</v>
      </c>
      <c r="I1941" s="203" t="s">
        <v>9453</v>
      </c>
      <c r="J1941" s="203" t="s">
        <v>12509</v>
      </c>
      <c r="K1941" s="84">
        <v>46046</v>
      </c>
      <c r="L1941" s="84">
        <v>46048</v>
      </c>
      <c r="M1941" s="84">
        <v>46228</v>
      </c>
      <c r="N1941" s="203" t="s">
        <v>13939</v>
      </c>
      <c r="O1941" s="86">
        <v>25760100</v>
      </c>
      <c r="P1941" s="203" t="s">
        <v>20704</v>
      </c>
      <c r="Q1941" s="203" t="s">
        <v>12509</v>
      </c>
      <c r="R1941" s="84">
        <v>46045</v>
      </c>
      <c r="S1941" s="84">
        <v>46045</v>
      </c>
      <c r="T1941" s="84"/>
      <c r="U1941" s="84"/>
      <c r="V1941" s="84"/>
      <c r="W1941" s="203" t="s">
        <v>9457</v>
      </c>
    </row>
    <row r="1942" spans="1:23" x14ac:dyDescent="0.3">
      <c r="A1942" s="203" t="s">
        <v>5454</v>
      </c>
      <c r="B1942" s="203" t="s">
        <v>1245</v>
      </c>
      <c r="C1942" s="203" t="s">
        <v>20705</v>
      </c>
      <c r="D1942" s="203" t="s">
        <v>20706</v>
      </c>
      <c r="E1942" s="203" t="s">
        <v>20707</v>
      </c>
      <c r="F1942" s="203" t="s">
        <v>9451</v>
      </c>
      <c r="G1942" s="203" t="s">
        <v>20707</v>
      </c>
      <c r="H1942" s="203" t="s">
        <v>20708</v>
      </c>
      <c r="I1942" s="203" t="s">
        <v>9453</v>
      </c>
      <c r="J1942" s="203" t="s">
        <v>20709</v>
      </c>
      <c r="K1942" s="84">
        <v>45537</v>
      </c>
      <c r="L1942" s="84">
        <v>45538</v>
      </c>
      <c r="M1942" s="84">
        <v>45628</v>
      </c>
      <c r="N1942" s="203" t="s">
        <v>20710</v>
      </c>
      <c r="O1942" s="86">
        <v>10500000</v>
      </c>
      <c r="P1942" s="203" t="s">
        <v>20711</v>
      </c>
      <c r="Q1942" s="203" t="s">
        <v>20709</v>
      </c>
      <c r="R1942" s="84">
        <v>45537</v>
      </c>
      <c r="S1942" s="84">
        <v>45537</v>
      </c>
      <c r="T1942" s="84"/>
      <c r="U1942" s="84"/>
      <c r="V1942" s="84"/>
      <c r="W1942" s="203" t="s">
        <v>9457</v>
      </c>
    </row>
    <row r="1943" spans="1:23" x14ac:dyDescent="0.3">
      <c r="A1943" s="203" t="s">
        <v>1447</v>
      </c>
      <c r="B1943" s="203" t="s">
        <v>1246</v>
      </c>
      <c r="C1943" s="203" t="s">
        <v>20712</v>
      </c>
      <c r="D1943" s="203" t="s">
        <v>20713</v>
      </c>
      <c r="E1943" s="203" t="s">
        <v>20714</v>
      </c>
      <c r="F1943" s="203" t="s">
        <v>9451</v>
      </c>
      <c r="G1943" s="203" t="s">
        <v>20714</v>
      </c>
      <c r="H1943" s="203" t="s">
        <v>20715</v>
      </c>
      <c r="I1943" s="203" t="s">
        <v>9462</v>
      </c>
      <c r="J1943" s="203" t="s">
        <v>20716</v>
      </c>
      <c r="K1943" s="84">
        <v>45922</v>
      </c>
      <c r="L1943" s="84">
        <v>45922</v>
      </c>
      <c r="M1943" s="84">
        <v>46012</v>
      </c>
      <c r="N1943" s="203" t="s">
        <v>20717</v>
      </c>
      <c r="O1943" s="86">
        <v>15247959</v>
      </c>
      <c r="P1943" s="203" t="s">
        <v>20718</v>
      </c>
      <c r="Q1943" s="203" t="s">
        <v>20716</v>
      </c>
      <c r="R1943" s="84">
        <v>45922</v>
      </c>
      <c r="S1943" s="84">
        <v>45922</v>
      </c>
      <c r="T1943" s="84"/>
      <c r="U1943" s="84"/>
      <c r="V1943" s="84"/>
      <c r="W1943" s="203" t="s">
        <v>9457</v>
      </c>
    </row>
    <row r="1944" spans="1:23" x14ac:dyDescent="0.3">
      <c r="A1944" s="203" t="s">
        <v>1572</v>
      </c>
      <c r="B1944" s="203" t="s">
        <v>1246</v>
      </c>
      <c r="C1944" s="203" t="s">
        <v>20719</v>
      </c>
      <c r="D1944" s="203" t="s">
        <v>20720</v>
      </c>
      <c r="E1944" s="203" t="s">
        <v>20721</v>
      </c>
      <c r="F1944" s="203" t="s">
        <v>9451</v>
      </c>
      <c r="G1944" s="203" t="s">
        <v>20721</v>
      </c>
      <c r="H1944" s="203" t="s">
        <v>20722</v>
      </c>
      <c r="I1944" s="203" t="s">
        <v>9453</v>
      </c>
      <c r="J1944" s="203" t="s">
        <v>20723</v>
      </c>
      <c r="K1944" s="84">
        <v>45925</v>
      </c>
      <c r="L1944" s="84">
        <v>45929</v>
      </c>
      <c r="M1944" s="84">
        <v>46019</v>
      </c>
      <c r="N1944" s="203" t="s">
        <v>20724</v>
      </c>
      <c r="O1944" s="86">
        <v>10500000</v>
      </c>
      <c r="P1944" s="203" t="s">
        <v>20725</v>
      </c>
      <c r="Q1944" s="203" t="s">
        <v>20723</v>
      </c>
      <c r="R1944" s="84">
        <v>45925</v>
      </c>
      <c r="S1944" s="84">
        <v>45925</v>
      </c>
      <c r="T1944" s="84"/>
      <c r="U1944" s="84"/>
      <c r="V1944" s="84"/>
      <c r="W1944" s="203" t="s">
        <v>9457</v>
      </c>
    </row>
    <row r="1945" spans="1:23" x14ac:dyDescent="0.3">
      <c r="A1945" s="203" t="s">
        <v>1505</v>
      </c>
      <c r="B1945" s="203" t="s">
        <v>1246</v>
      </c>
      <c r="C1945" s="203" t="s">
        <v>20726</v>
      </c>
      <c r="D1945" s="203" t="s">
        <v>20727</v>
      </c>
      <c r="E1945" s="203" t="s">
        <v>20728</v>
      </c>
      <c r="F1945" s="203" t="s">
        <v>9451</v>
      </c>
      <c r="G1945" s="203" t="s">
        <v>20728</v>
      </c>
      <c r="H1945" s="203" t="s">
        <v>20729</v>
      </c>
      <c r="I1945" s="203" t="s">
        <v>9739</v>
      </c>
      <c r="J1945" s="203" t="s">
        <v>20730</v>
      </c>
      <c r="K1945" s="84"/>
      <c r="L1945" s="84"/>
      <c r="M1945" s="84">
        <v>46020</v>
      </c>
      <c r="N1945" s="203" t="s">
        <v>12757</v>
      </c>
      <c r="O1945" s="86">
        <v>15281188</v>
      </c>
      <c r="P1945" s="203" t="s">
        <v>20731</v>
      </c>
      <c r="Q1945" s="203" t="s">
        <v>20732</v>
      </c>
      <c r="R1945" s="84">
        <v>45905</v>
      </c>
      <c r="S1945" s="84">
        <v>45905</v>
      </c>
      <c r="T1945" s="84"/>
      <c r="U1945" s="84"/>
      <c r="V1945" s="84"/>
      <c r="W1945" s="203" t="s">
        <v>9457</v>
      </c>
    </row>
    <row r="1946" spans="1:23" x14ac:dyDescent="0.3">
      <c r="A1946" s="203" t="s">
        <v>2940</v>
      </c>
      <c r="B1946" s="203" t="s">
        <v>1245</v>
      </c>
      <c r="C1946" s="203" t="s">
        <v>20733</v>
      </c>
      <c r="D1946" s="203" t="s">
        <v>20734</v>
      </c>
      <c r="E1946" s="203" t="s">
        <v>20735</v>
      </c>
      <c r="F1946" s="203" t="s">
        <v>9451</v>
      </c>
      <c r="G1946" s="203" t="s">
        <v>20735</v>
      </c>
      <c r="H1946" s="203" t="s">
        <v>20736</v>
      </c>
      <c r="I1946" s="203" t="s">
        <v>9462</v>
      </c>
      <c r="J1946" s="203" t="s">
        <v>10024</v>
      </c>
      <c r="K1946" s="84">
        <v>45581</v>
      </c>
      <c r="L1946" s="84">
        <v>45582</v>
      </c>
      <c r="M1946" s="84">
        <v>45657</v>
      </c>
      <c r="N1946" s="203" t="s">
        <v>11236</v>
      </c>
      <c r="O1946" s="86">
        <v>6601852</v>
      </c>
      <c r="P1946" s="203" t="s">
        <v>20737</v>
      </c>
      <c r="Q1946" s="203" t="s">
        <v>10024</v>
      </c>
      <c r="R1946" s="84">
        <v>45580</v>
      </c>
      <c r="S1946" s="84">
        <v>45580</v>
      </c>
      <c r="T1946" s="84"/>
      <c r="U1946" s="84"/>
      <c r="V1946" s="84"/>
      <c r="W1946" s="203" t="s">
        <v>9457</v>
      </c>
    </row>
    <row r="1947" spans="1:23" x14ac:dyDescent="0.3">
      <c r="A1947" s="203" t="s">
        <v>1665</v>
      </c>
      <c r="B1947" s="203" t="s">
        <v>1247</v>
      </c>
      <c r="C1947" s="203" t="s">
        <v>20738</v>
      </c>
      <c r="D1947" s="203" t="s">
        <v>20739</v>
      </c>
      <c r="E1947" s="203" t="s">
        <v>20740</v>
      </c>
      <c r="F1947" s="203" t="s">
        <v>9451</v>
      </c>
      <c r="G1947" s="203" t="s">
        <v>20740</v>
      </c>
      <c r="H1947" s="203" t="s">
        <v>20741</v>
      </c>
      <c r="I1947" s="203" t="s">
        <v>9453</v>
      </c>
      <c r="J1947" s="203" t="s">
        <v>20742</v>
      </c>
      <c r="K1947" s="84">
        <v>46052</v>
      </c>
      <c r="L1947" s="84">
        <v>46052</v>
      </c>
      <c r="M1947" s="84">
        <v>46203</v>
      </c>
      <c r="N1947" s="203" t="s">
        <v>15688</v>
      </c>
      <c r="O1947" s="86">
        <v>17400000</v>
      </c>
      <c r="P1947" s="203" t="s">
        <v>20743</v>
      </c>
      <c r="Q1947" s="203" t="s">
        <v>20742</v>
      </c>
      <c r="R1947" s="84">
        <v>46052</v>
      </c>
      <c r="S1947" s="84">
        <v>46052</v>
      </c>
      <c r="T1947" s="84"/>
      <c r="U1947" s="84"/>
      <c r="V1947" s="84"/>
      <c r="W1947" s="203" t="s">
        <v>9457</v>
      </c>
    </row>
    <row r="1948" spans="1:23" x14ac:dyDescent="0.3">
      <c r="A1948" s="203" t="s">
        <v>1527</v>
      </c>
      <c r="B1948" s="203" t="s">
        <v>1246</v>
      </c>
      <c r="C1948" s="203" t="s">
        <v>20744</v>
      </c>
      <c r="D1948" s="203" t="s">
        <v>9471</v>
      </c>
      <c r="E1948" s="203" t="s">
        <v>20745</v>
      </c>
      <c r="F1948" s="203" t="s">
        <v>9451</v>
      </c>
      <c r="G1948" s="203"/>
      <c r="H1948" s="203"/>
      <c r="I1948" s="203"/>
      <c r="J1948" s="203"/>
      <c r="K1948" s="84"/>
      <c r="L1948" s="84"/>
      <c r="M1948" s="84"/>
      <c r="N1948" s="203"/>
      <c r="O1948" s="86"/>
      <c r="P1948" s="203"/>
      <c r="Q1948" s="203"/>
      <c r="R1948" s="84">
        <v>45975</v>
      </c>
      <c r="S1948" s="84">
        <v>45975</v>
      </c>
      <c r="T1948" s="84">
        <v>46003</v>
      </c>
      <c r="U1948" s="84">
        <v>46003</v>
      </c>
      <c r="V1948" s="84">
        <v>46003</v>
      </c>
      <c r="W1948" s="203" t="s">
        <v>9723</v>
      </c>
    </row>
    <row r="1949" spans="1:23" x14ac:dyDescent="0.3">
      <c r="A1949" s="203" t="s">
        <v>1476</v>
      </c>
      <c r="B1949" s="203" t="s">
        <v>1246</v>
      </c>
      <c r="C1949" s="203" t="s">
        <v>20746</v>
      </c>
      <c r="D1949" s="203" t="s">
        <v>20747</v>
      </c>
      <c r="E1949" s="203" t="s">
        <v>20748</v>
      </c>
      <c r="F1949" s="203" t="s">
        <v>9451</v>
      </c>
      <c r="G1949" s="203" t="s">
        <v>20748</v>
      </c>
      <c r="H1949" s="203" t="s">
        <v>20749</v>
      </c>
      <c r="I1949" s="203" t="s">
        <v>9462</v>
      </c>
      <c r="J1949" s="203" t="s">
        <v>20750</v>
      </c>
      <c r="K1949" s="84">
        <v>45698</v>
      </c>
      <c r="L1949" s="84">
        <v>45698</v>
      </c>
      <c r="M1949" s="84">
        <v>45878</v>
      </c>
      <c r="N1949" s="203" t="s">
        <v>12557</v>
      </c>
      <c r="O1949" s="86">
        <v>25288842</v>
      </c>
      <c r="P1949" s="203" t="s">
        <v>20751</v>
      </c>
      <c r="Q1949" s="203" t="s">
        <v>20750</v>
      </c>
      <c r="R1949" s="84">
        <v>45697</v>
      </c>
      <c r="S1949" s="84">
        <v>45697</v>
      </c>
      <c r="T1949" s="84"/>
      <c r="U1949" s="84"/>
      <c r="V1949" s="84"/>
      <c r="W1949" s="203" t="s">
        <v>9457</v>
      </c>
    </row>
    <row r="1950" spans="1:23" x14ac:dyDescent="0.3">
      <c r="A1950" s="203" t="s">
        <v>5454</v>
      </c>
      <c r="B1950" s="203" t="s">
        <v>1245</v>
      </c>
      <c r="C1950" s="203" t="s">
        <v>20752</v>
      </c>
      <c r="D1950" s="203" t="s">
        <v>20753</v>
      </c>
      <c r="E1950" s="203" t="s">
        <v>20754</v>
      </c>
      <c r="F1950" s="203" t="s">
        <v>9451</v>
      </c>
      <c r="G1950" s="203" t="s">
        <v>20754</v>
      </c>
      <c r="H1950" s="203" t="s">
        <v>20755</v>
      </c>
      <c r="I1950" s="203" t="s">
        <v>9453</v>
      </c>
      <c r="J1950" s="203" t="s">
        <v>20756</v>
      </c>
      <c r="K1950" s="84">
        <v>45544</v>
      </c>
      <c r="L1950" s="84">
        <v>45555</v>
      </c>
      <c r="M1950" s="84">
        <v>45645</v>
      </c>
      <c r="N1950" s="203" t="s">
        <v>14740</v>
      </c>
      <c r="O1950" s="86">
        <v>15000000</v>
      </c>
      <c r="P1950" s="203" t="s">
        <v>20757</v>
      </c>
      <c r="Q1950" s="203" t="s">
        <v>20756</v>
      </c>
      <c r="R1950" s="84">
        <v>45544</v>
      </c>
      <c r="S1950" s="84">
        <v>45544</v>
      </c>
      <c r="T1950" s="84"/>
      <c r="U1950" s="84"/>
      <c r="V1950" s="84"/>
      <c r="W1950" s="203" t="s">
        <v>9457</v>
      </c>
    </row>
    <row r="1951" spans="1:23" x14ac:dyDescent="0.3">
      <c r="A1951" s="203" t="s">
        <v>1572</v>
      </c>
      <c r="B1951" s="203" t="s">
        <v>1246</v>
      </c>
      <c r="C1951" s="203" t="s">
        <v>20758</v>
      </c>
      <c r="D1951" s="203" t="s">
        <v>20759</v>
      </c>
      <c r="E1951" s="203" t="s">
        <v>20760</v>
      </c>
      <c r="F1951" s="203" t="s">
        <v>9451</v>
      </c>
      <c r="G1951" s="203" t="s">
        <v>20760</v>
      </c>
      <c r="H1951" s="203" t="s">
        <v>20761</v>
      </c>
      <c r="I1951" s="203" t="s">
        <v>9462</v>
      </c>
      <c r="J1951" s="203" t="s">
        <v>20762</v>
      </c>
      <c r="K1951" s="84">
        <v>45916</v>
      </c>
      <c r="L1951" s="84">
        <v>45916</v>
      </c>
      <c r="M1951" s="84">
        <v>46001</v>
      </c>
      <c r="N1951" s="203" t="s">
        <v>20763</v>
      </c>
      <c r="O1951" s="86">
        <v>15900000</v>
      </c>
      <c r="P1951" s="203" t="s">
        <v>20764</v>
      </c>
      <c r="Q1951" s="203" t="s">
        <v>20765</v>
      </c>
      <c r="R1951" s="84">
        <v>45916</v>
      </c>
      <c r="S1951" s="84">
        <v>45916</v>
      </c>
      <c r="T1951" s="84"/>
      <c r="U1951" s="84"/>
      <c r="V1951" s="84"/>
      <c r="W1951" s="203" t="s">
        <v>9457</v>
      </c>
    </row>
    <row r="1952" spans="1:23" x14ac:dyDescent="0.3">
      <c r="A1952" s="203" t="s">
        <v>2935</v>
      </c>
      <c r="B1952" s="203" t="s">
        <v>1245</v>
      </c>
      <c r="C1952" s="203" t="s">
        <v>20766</v>
      </c>
      <c r="D1952" s="203" t="s">
        <v>20767</v>
      </c>
      <c r="E1952" s="203" t="s">
        <v>20768</v>
      </c>
      <c r="F1952" s="203" t="s">
        <v>9451</v>
      </c>
      <c r="G1952" s="203" t="s">
        <v>20768</v>
      </c>
      <c r="H1952" s="203" t="s">
        <v>20769</v>
      </c>
      <c r="I1952" s="203" t="s">
        <v>9462</v>
      </c>
      <c r="J1952" s="203" t="s">
        <v>20770</v>
      </c>
      <c r="K1952" s="84">
        <v>45368</v>
      </c>
      <c r="L1952" s="84">
        <v>45369</v>
      </c>
      <c r="M1952" s="84">
        <v>45552</v>
      </c>
      <c r="N1952" s="203" t="s">
        <v>16741</v>
      </c>
      <c r="O1952" s="86">
        <v>19560876</v>
      </c>
      <c r="P1952" s="203" t="s">
        <v>20771</v>
      </c>
      <c r="Q1952" s="203" t="s">
        <v>20772</v>
      </c>
      <c r="R1952" s="84">
        <v>45366</v>
      </c>
      <c r="S1952" s="84">
        <v>45366</v>
      </c>
      <c r="T1952" s="84"/>
      <c r="U1952" s="84"/>
      <c r="V1952" s="84"/>
      <c r="W1952" s="203" t="s">
        <v>9457</v>
      </c>
    </row>
    <row r="1953" spans="1:23" x14ac:dyDescent="0.3">
      <c r="A1953" s="203" t="s">
        <v>1572</v>
      </c>
      <c r="B1953" s="203" t="s">
        <v>1246</v>
      </c>
      <c r="C1953" s="203" t="s">
        <v>20773</v>
      </c>
      <c r="D1953" s="203" t="s">
        <v>20774</v>
      </c>
      <c r="E1953" s="203" t="s">
        <v>20775</v>
      </c>
      <c r="F1953" s="203" t="s">
        <v>9451</v>
      </c>
      <c r="G1953" s="203" t="s">
        <v>20775</v>
      </c>
      <c r="H1953" s="203" t="s">
        <v>20776</v>
      </c>
      <c r="I1953" s="203" t="s">
        <v>9453</v>
      </c>
      <c r="J1953" s="203" t="s">
        <v>20777</v>
      </c>
      <c r="K1953" s="84">
        <v>45926</v>
      </c>
      <c r="L1953" s="84">
        <v>45930</v>
      </c>
      <c r="M1953" s="84">
        <v>46020</v>
      </c>
      <c r="N1953" s="203" t="s">
        <v>18928</v>
      </c>
      <c r="O1953" s="86">
        <v>12000000</v>
      </c>
      <c r="P1953" s="203" t="s">
        <v>20778</v>
      </c>
      <c r="Q1953" s="203" t="s">
        <v>20777</v>
      </c>
      <c r="R1953" s="84">
        <v>45926</v>
      </c>
      <c r="S1953" s="84">
        <v>45926</v>
      </c>
      <c r="T1953" s="84"/>
      <c r="U1953" s="84"/>
      <c r="V1953" s="84"/>
      <c r="W1953" s="203" t="s">
        <v>9457</v>
      </c>
    </row>
    <row r="1954" spans="1:23" x14ac:dyDescent="0.3">
      <c r="A1954" s="203" t="s">
        <v>1467</v>
      </c>
      <c r="B1954" s="203" t="s">
        <v>1247</v>
      </c>
      <c r="C1954" s="203" t="s">
        <v>34120</v>
      </c>
      <c r="D1954" s="203" t="s">
        <v>34121</v>
      </c>
      <c r="E1954" s="203" t="s">
        <v>34122</v>
      </c>
      <c r="F1954" s="203" t="s">
        <v>9451</v>
      </c>
      <c r="G1954" s="203" t="s">
        <v>34122</v>
      </c>
      <c r="H1954" s="203" t="s">
        <v>34123</v>
      </c>
      <c r="I1954" s="203" t="s">
        <v>9453</v>
      </c>
      <c r="J1954" s="203" t="s">
        <v>33943</v>
      </c>
      <c r="K1954" s="84">
        <v>46246</v>
      </c>
      <c r="L1954" s="84">
        <v>46247</v>
      </c>
      <c r="M1954" s="84">
        <v>46387</v>
      </c>
      <c r="N1954" s="203" t="s">
        <v>10251</v>
      </c>
      <c r="O1954" s="86">
        <v>20035633</v>
      </c>
      <c r="P1954" s="203" t="s">
        <v>34124</v>
      </c>
      <c r="Q1954" s="203" t="s">
        <v>33943</v>
      </c>
      <c r="R1954" s="84">
        <v>46245</v>
      </c>
      <c r="S1954" s="84">
        <v>46245</v>
      </c>
      <c r="T1954" s="84"/>
      <c r="U1954" s="84"/>
      <c r="V1954" s="84"/>
      <c r="W1954" s="203" t="s">
        <v>9457</v>
      </c>
    </row>
    <row r="1955" spans="1:23" x14ac:dyDescent="0.3">
      <c r="A1955" s="203" t="s">
        <v>1605</v>
      </c>
      <c r="B1955" s="203" t="s">
        <v>1247</v>
      </c>
      <c r="C1955" s="203" t="s">
        <v>20779</v>
      </c>
      <c r="D1955" s="203" t="s">
        <v>20780</v>
      </c>
      <c r="E1955" s="203" t="s">
        <v>20781</v>
      </c>
      <c r="F1955" s="203" t="s">
        <v>9451</v>
      </c>
      <c r="G1955" s="203" t="s">
        <v>20781</v>
      </c>
      <c r="H1955" s="203" t="s">
        <v>20782</v>
      </c>
      <c r="I1955" s="203" t="s">
        <v>9453</v>
      </c>
      <c r="J1955" s="203" t="s">
        <v>11798</v>
      </c>
      <c r="K1955" s="84">
        <v>46042</v>
      </c>
      <c r="L1955" s="84">
        <v>46042</v>
      </c>
      <c r="M1955" s="84">
        <v>46222</v>
      </c>
      <c r="N1955" s="203" t="s">
        <v>17396</v>
      </c>
      <c r="O1955" s="86">
        <v>17064468</v>
      </c>
      <c r="P1955" s="203" t="s">
        <v>20783</v>
      </c>
      <c r="Q1955" s="203" t="s">
        <v>11798</v>
      </c>
      <c r="R1955" s="84">
        <v>46041</v>
      </c>
      <c r="S1955" s="84">
        <v>46041</v>
      </c>
      <c r="T1955" s="84"/>
      <c r="U1955" s="84"/>
      <c r="V1955" s="84"/>
      <c r="W1955" s="203" t="s">
        <v>9457</v>
      </c>
    </row>
    <row r="1956" spans="1:23" x14ac:dyDescent="0.3">
      <c r="A1956" s="203" t="s">
        <v>1665</v>
      </c>
      <c r="B1956" s="203" t="s">
        <v>1247</v>
      </c>
      <c r="C1956" s="203" t="s">
        <v>20784</v>
      </c>
      <c r="D1956" s="203" t="s">
        <v>20785</v>
      </c>
      <c r="E1956" s="203" t="s">
        <v>20786</v>
      </c>
      <c r="F1956" s="203" t="s">
        <v>9451</v>
      </c>
      <c r="G1956" s="203" t="s">
        <v>20786</v>
      </c>
      <c r="H1956" s="203" t="s">
        <v>20787</v>
      </c>
      <c r="I1956" s="203" t="s">
        <v>9453</v>
      </c>
      <c r="J1956" s="203" t="s">
        <v>20788</v>
      </c>
      <c r="K1956" s="84">
        <v>46048</v>
      </c>
      <c r="L1956" s="84">
        <v>46048</v>
      </c>
      <c r="M1956" s="84">
        <v>46137</v>
      </c>
      <c r="N1956" s="203" t="s">
        <v>15673</v>
      </c>
      <c r="O1956" s="86">
        <v>9000000</v>
      </c>
      <c r="P1956" s="203" t="s">
        <v>20789</v>
      </c>
      <c r="Q1956" s="203" t="s">
        <v>20788</v>
      </c>
      <c r="R1956" s="84">
        <v>46046</v>
      </c>
      <c r="S1956" s="84">
        <v>46046</v>
      </c>
      <c r="T1956" s="84"/>
      <c r="U1956" s="84"/>
      <c r="V1956" s="84"/>
      <c r="W1956" s="203" t="s">
        <v>9457</v>
      </c>
    </row>
    <row r="1957" spans="1:23" x14ac:dyDescent="0.3">
      <c r="A1957" s="203" t="s">
        <v>1476</v>
      </c>
      <c r="B1957" s="203" t="s">
        <v>1246</v>
      </c>
      <c r="C1957" s="203" t="s">
        <v>20790</v>
      </c>
      <c r="D1957" s="203" t="s">
        <v>20791</v>
      </c>
      <c r="E1957" s="203" t="s">
        <v>20792</v>
      </c>
      <c r="F1957" s="203" t="s">
        <v>9451</v>
      </c>
      <c r="G1957" s="203" t="s">
        <v>20792</v>
      </c>
      <c r="H1957" s="203" t="s">
        <v>20793</v>
      </c>
      <c r="I1957" s="203" t="s">
        <v>9462</v>
      </c>
      <c r="J1957" s="203" t="s">
        <v>13682</v>
      </c>
      <c r="K1957" s="84">
        <v>45922</v>
      </c>
      <c r="L1957" s="84">
        <v>45923</v>
      </c>
      <c r="M1957" s="84">
        <v>46019</v>
      </c>
      <c r="N1957" s="203" t="s">
        <v>20794</v>
      </c>
      <c r="O1957" s="86">
        <v>13287990</v>
      </c>
      <c r="P1957" s="203" t="s">
        <v>20795</v>
      </c>
      <c r="Q1957" s="203" t="s">
        <v>13682</v>
      </c>
      <c r="R1957" s="84">
        <v>45919</v>
      </c>
      <c r="S1957" s="84">
        <v>45919</v>
      </c>
      <c r="T1957" s="84"/>
      <c r="U1957" s="84"/>
      <c r="V1957" s="84"/>
      <c r="W1957" s="203" t="s">
        <v>9457</v>
      </c>
    </row>
    <row r="1958" spans="1:23" x14ac:dyDescent="0.3">
      <c r="A1958" s="203" t="s">
        <v>1505</v>
      </c>
      <c r="B1958" s="203" t="s">
        <v>1246</v>
      </c>
      <c r="C1958" s="203" t="s">
        <v>20796</v>
      </c>
      <c r="D1958" s="203" t="s">
        <v>20797</v>
      </c>
      <c r="E1958" s="203" t="s">
        <v>20798</v>
      </c>
      <c r="F1958" s="203" t="s">
        <v>9451</v>
      </c>
      <c r="G1958" s="203" t="s">
        <v>20798</v>
      </c>
      <c r="H1958" s="203" t="s">
        <v>20799</v>
      </c>
      <c r="I1958" s="203" t="s">
        <v>9462</v>
      </c>
      <c r="J1958" s="203" t="s">
        <v>10301</v>
      </c>
      <c r="K1958" s="84">
        <v>45714</v>
      </c>
      <c r="L1958" s="84">
        <v>45714</v>
      </c>
      <c r="M1958" s="84">
        <v>45894</v>
      </c>
      <c r="N1958" s="203" t="s">
        <v>17702</v>
      </c>
      <c r="O1958" s="86">
        <v>23918382</v>
      </c>
      <c r="P1958" s="203" t="s">
        <v>20800</v>
      </c>
      <c r="Q1958" s="203" t="s">
        <v>10301</v>
      </c>
      <c r="R1958" s="84">
        <v>45713</v>
      </c>
      <c r="S1958" s="84">
        <v>45713</v>
      </c>
      <c r="T1958" s="84"/>
      <c r="U1958" s="84"/>
      <c r="V1958" s="84"/>
      <c r="W1958" s="203" t="s">
        <v>9457</v>
      </c>
    </row>
    <row r="1959" spans="1:23" x14ac:dyDescent="0.3">
      <c r="A1959" s="203" t="s">
        <v>1433</v>
      </c>
      <c r="B1959" s="203" t="s">
        <v>1246</v>
      </c>
      <c r="C1959" s="203" t="s">
        <v>20801</v>
      </c>
      <c r="D1959" s="203" t="s">
        <v>20802</v>
      </c>
      <c r="E1959" s="203" t="s">
        <v>20803</v>
      </c>
      <c r="F1959" s="203" t="s">
        <v>9451</v>
      </c>
      <c r="G1959" s="203" t="s">
        <v>20803</v>
      </c>
      <c r="H1959" s="203" t="s">
        <v>20804</v>
      </c>
      <c r="I1959" s="203" t="s">
        <v>9462</v>
      </c>
      <c r="J1959" s="203" t="s">
        <v>20805</v>
      </c>
      <c r="K1959" s="84">
        <v>45799</v>
      </c>
      <c r="L1959" s="84">
        <v>45800</v>
      </c>
      <c r="M1959" s="84">
        <v>45922</v>
      </c>
      <c r="N1959" s="203" t="s">
        <v>10407</v>
      </c>
      <c r="O1959" s="86">
        <v>15945588</v>
      </c>
      <c r="P1959" s="203" t="s">
        <v>20806</v>
      </c>
      <c r="Q1959" s="203" t="s">
        <v>20805</v>
      </c>
      <c r="R1959" s="84">
        <v>45798</v>
      </c>
      <c r="S1959" s="84">
        <v>45798</v>
      </c>
      <c r="T1959" s="84"/>
      <c r="U1959" s="84"/>
      <c r="V1959" s="84"/>
      <c r="W1959" s="203" t="s">
        <v>9457</v>
      </c>
    </row>
    <row r="1960" spans="1:23" x14ac:dyDescent="0.3">
      <c r="A1960" s="203" t="s">
        <v>5454</v>
      </c>
      <c r="B1960" s="203" t="s">
        <v>1245</v>
      </c>
      <c r="C1960" s="203" t="s">
        <v>20807</v>
      </c>
      <c r="D1960" s="203" t="s">
        <v>20808</v>
      </c>
      <c r="E1960" s="203" t="s">
        <v>20809</v>
      </c>
      <c r="F1960" s="203" t="s">
        <v>9451</v>
      </c>
      <c r="G1960" s="203" t="s">
        <v>20809</v>
      </c>
      <c r="H1960" s="203" t="s">
        <v>20810</v>
      </c>
      <c r="I1960" s="203" t="s">
        <v>9453</v>
      </c>
      <c r="J1960" s="203" t="s">
        <v>20811</v>
      </c>
      <c r="K1960" s="84">
        <v>45602</v>
      </c>
      <c r="L1960" s="84">
        <v>45602</v>
      </c>
      <c r="M1960" s="84">
        <v>45646</v>
      </c>
      <c r="N1960" s="203" t="s">
        <v>14141</v>
      </c>
      <c r="O1960" s="86">
        <v>4500000</v>
      </c>
      <c r="P1960" s="203" t="s">
        <v>20812</v>
      </c>
      <c r="Q1960" s="203" t="s">
        <v>20811</v>
      </c>
      <c r="R1960" s="84">
        <v>45601</v>
      </c>
      <c r="S1960" s="84">
        <v>45601</v>
      </c>
      <c r="T1960" s="84"/>
      <c r="U1960" s="84"/>
      <c r="V1960" s="84"/>
      <c r="W1960" s="203" t="s">
        <v>9457</v>
      </c>
    </row>
    <row r="1961" spans="1:23" x14ac:dyDescent="0.3">
      <c r="A1961" s="203" t="s">
        <v>2935</v>
      </c>
      <c r="B1961" s="203" t="s">
        <v>1245</v>
      </c>
      <c r="C1961" s="203" t="s">
        <v>20813</v>
      </c>
      <c r="D1961" s="203" t="s">
        <v>20814</v>
      </c>
      <c r="E1961" s="203" t="s">
        <v>20815</v>
      </c>
      <c r="F1961" s="203" t="s">
        <v>9451</v>
      </c>
      <c r="G1961" s="203" t="s">
        <v>20815</v>
      </c>
      <c r="H1961" s="203" t="s">
        <v>20816</v>
      </c>
      <c r="I1961" s="203" t="s">
        <v>9462</v>
      </c>
      <c r="J1961" s="203" t="s">
        <v>20817</v>
      </c>
      <c r="K1961" s="84">
        <v>45368</v>
      </c>
      <c r="L1961" s="84">
        <v>45369</v>
      </c>
      <c r="M1961" s="84">
        <v>45552</v>
      </c>
      <c r="N1961" s="203" t="s">
        <v>20818</v>
      </c>
      <c r="O1961" s="86">
        <v>19560876</v>
      </c>
      <c r="P1961" s="203" t="s">
        <v>20819</v>
      </c>
      <c r="Q1961" s="203" t="s">
        <v>20820</v>
      </c>
      <c r="R1961" s="84">
        <v>45366</v>
      </c>
      <c r="S1961" s="84">
        <v>45366</v>
      </c>
      <c r="T1961" s="84"/>
      <c r="U1961" s="84"/>
      <c r="V1961" s="84"/>
      <c r="W1961" s="203" t="s">
        <v>9457</v>
      </c>
    </row>
    <row r="1962" spans="1:23" x14ac:dyDescent="0.3">
      <c r="A1962" s="203" t="s">
        <v>1604</v>
      </c>
      <c r="B1962" s="203" t="s">
        <v>1246</v>
      </c>
      <c r="C1962" s="203" t="s">
        <v>20821</v>
      </c>
      <c r="D1962" s="203" t="s">
        <v>9471</v>
      </c>
      <c r="E1962" s="203" t="s">
        <v>19730</v>
      </c>
      <c r="F1962" s="203" t="s">
        <v>9451</v>
      </c>
      <c r="G1962" s="203"/>
      <c r="H1962" s="203"/>
      <c r="I1962" s="203"/>
      <c r="J1962" s="203"/>
      <c r="K1962" s="84"/>
      <c r="L1962" s="84"/>
      <c r="M1962" s="84"/>
      <c r="N1962" s="203"/>
      <c r="O1962" s="86"/>
      <c r="P1962" s="203"/>
      <c r="Q1962" s="203"/>
      <c r="R1962" s="84">
        <v>45979</v>
      </c>
      <c r="S1962" s="84">
        <v>45979</v>
      </c>
      <c r="T1962" s="84">
        <v>46006</v>
      </c>
      <c r="U1962" s="84">
        <v>46006</v>
      </c>
      <c r="V1962" s="84">
        <v>46006</v>
      </c>
      <c r="W1962" s="203" t="s">
        <v>9723</v>
      </c>
    </row>
    <row r="1963" spans="1:23" x14ac:dyDescent="0.3">
      <c r="A1963" s="203" t="s">
        <v>1701</v>
      </c>
      <c r="B1963" s="203" t="s">
        <v>1246</v>
      </c>
      <c r="C1963" s="203" t="s">
        <v>20821</v>
      </c>
      <c r="D1963" s="203" t="s">
        <v>9471</v>
      </c>
      <c r="E1963" s="203" t="s">
        <v>19730</v>
      </c>
      <c r="F1963" s="203" t="s">
        <v>9451</v>
      </c>
      <c r="G1963" s="203"/>
      <c r="H1963" s="203"/>
      <c r="I1963" s="203"/>
      <c r="J1963" s="203"/>
      <c r="K1963" s="84"/>
      <c r="L1963" s="84"/>
      <c r="M1963" s="84"/>
      <c r="N1963" s="203"/>
      <c r="O1963" s="86"/>
      <c r="P1963" s="203"/>
      <c r="Q1963" s="203"/>
      <c r="R1963" s="84">
        <v>45979</v>
      </c>
      <c r="S1963" s="84">
        <v>45979</v>
      </c>
      <c r="T1963" s="84">
        <v>46006</v>
      </c>
      <c r="U1963" s="84">
        <v>46006</v>
      </c>
      <c r="V1963" s="84">
        <v>46006</v>
      </c>
      <c r="W1963" s="203" t="s">
        <v>9723</v>
      </c>
    </row>
    <row r="1964" spans="1:23" x14ac:dyDescent="0.3">
      <c r="A1964" s="203" t="s">
        <v>5454</v>
      </c>
      <c r="B1964" s="203" t="s">
        <v>1245</v>
      </c>
      <c r="C1964" s="203" t="s">
        <v>20822</v>
      </c>
      <c r="D1964" s="203" t="s">
        <v>20823</v>
      </c>
      <c r="E1964" s="203" t="s">
        <v>20824</v>
      </c>
      <c r="F1964" s="203" t="s">
        <v>9451</v>
      </c>
      <c r="G1964" s="203" t="s">
        <v>20824</v>
      </c>
      <c r="H1964" s="203" t="s">
        <v>20825</v>
      </c>
      <c r="I1964" s="203" t="s">
        <v>9453</v>
      </c>
      <c r="J1964" s="203" t="s">
        <v>20826</v>
      </c>
      <c r="K1964" s="84">
        <v>45560</v>
      </c>
      <c r="L1964" s="84">
        <v>45561</v>
      </c>
      <c r="M1964" s="84">
        <v>45651</v>
      </c>
      <c r="N1964" s="203" t="s">
        <v>20827</v>
      </c>
      <c r="O1964" s="86">
        <v>10500000</v>
      </c>
      <c r="P1964" s="203" t="s">
        <v>20828</v>
      </c>
      <c r="Q1964" s="203" t="s">
        <v>20826</v>
      </c>
      <c r="R1964" s="84">
        <v>45559</v>
      </c>
      <c r="S1964" s="84">
        <v>45559</v>
      </c>
      <c r="T1964" s="84"/>
      <c r="U1964" s="84"/>
      <c r="V1964" s="84"/>
      <c r="W1964" s="203" t="s">
        <v>9457</v>
      </c>
    </row>
    <row r="1965" spans="1:23" x14ac:dyDescent="0.3">
      <c r="A1965" s="203" t="s">
        <v>1665</v>
      </c>
      <c r="B1965" s="203" t="s">
        <v>1247</v>
      </c>
      <c r="C1965" s="203" t="s">
        <v>20829</v>
      </c>
      <c r="D1965" s="203" t="s">
        <v>20830</v>
      </c>
      <c r="E1965" s="203" t="s">
        <v>20831</v>
      </c>
      <c r="F1965" s="203" t="s">
        <v>9451</v>
      </c>
      <c r="G1965" s="203" t="s">
        <v>20831</v>
      </c>
      <c r="H1965" s="203" t="s">
        <v>20832</v>
      </c>
      <c r="I1965" s="203" t="s">
        <v>9453</v>
      </c>
      <c r="J1965" s="203" t="s">
        <v>13387</v>
      </c>
      <c r="K1965" s="84">
        <v>46050</v>
      </c>
      <c r="L1965" s="84">
        <v>46051</v>
      </c>
      <c r="M1965" s="84">
        <v>46140</v>
      </c>
      <c r="N1965" s="203" t="s">
        <v>10614</v>
      </c>
      <c r="O1965" s="86">
        <v>9000000</v>
      </c>
      <c r="P1965" s="203" t="s">
        <v>20833</v>
      </c>
      <c r="Q1965" s="203" t="s">
        <v>13387</v>
      </c>
      <c r="R1965" s="84">
        <v>46050</v>
      </c>
      <c r="S1965" s="84">
        <v>46050</v>
      </c>
      <c r="T1965" s="84"/>
      <c r="U1965" s="84"/>
      <c r="V1965" s="84"/>
      <c r="W1965" s="203" t="s">
        <v>9457</v>
      </c>
    </row>
    <row r="1966" spans="1:23" x14ac:dyDescent="0.3">
      <c r="A1966" s="203" t="s">
        <v>1572</v>
      </c>
      <c r="B1966" s="203" t="s">
        <v>1246</v>
      </c>
      <c r="C1966" s="203" t="s">
        <v>20834</v>
      </c>
      <c r="D1966" s="203" t="s">
        <v>20835</v>
      </c>
      <c r="E1966" s="203" t="s">
        <v>20836</v>
      </c>
      <c r="F1966" s="203" t="s">
        <v>9451</v>
      </c>
      <c r="G1966" s="203" t="s">
        <v>20836</v>
      </c>
      <c r="H1966" s="203" t="s">
        <v>20837</v>
      </c>
      <c r="I1966" s="203" t="s">
        <v>9504</v>
      </c>
      <c r="J1966" s="203" t="s">
        <v>20838</v>
      </c>
      <c r="K1966" s="84">
        <v>45985</v>
      </c>
      <c r="L1966" s="84">
        <v>45986</v>
      </c>
      <c r="M1966" s="84">
        <v>46022</v>
      </c>
      <c r="N1966" s="203" t="s">
        <v>9948</v>
      </c>
      <c r="O1966" s="86">
        <v>7600000</v>
      </c>
      <c r="P1966" s="203" t="s">
        <v>20839</v>
      </c>
      <c r="Q1966" s="203" t="s">
        <v>20838</v>
      </c>
      <c r="R1966" s="84">
        <v>45985</v>
      </c>
      <c r="S1966" s="84">
        <v>45985</v>
      </c>
      <c r="T1966" s="84"/>
      <c r="U1966" s="84"/>
      <c r="V1966" s="84"/>
      <c r="W1966" s="203" t="s">
        <v>9457</v>
      </c>
    </row>
    <row r="1967" spans="1:23" x14ac:dyDescent="0.3">
      <c r="A1967" s="203" t="s">
        <v>5351</v>
      </c>
      <c r="B1967" s="203" t="s">
        <v>1245</v>
      </c>
      <c r="C1967" s="203" t="s">
        <v>20840</v>
      </c>
      <c r="D1967" s="203" t="s">
        <v>20841</v>
      </c>
      <c r="E1967" s="203" t="s">
        <v>20842</v>
      </c>
      <c r="F1967" s="203" t="s">
        <v>9451</v>
      </c>
      <c r="G1967" s="203" t="s">
        <v>20842</v>
      </c>
      <c r="H1967" s="203" t="s">
        <v>20843</v>
      </c>
      <c r="I1967" s="203" t="s">
        <v>9453</v>
      </c>
      <c r="J1967" s="203" t="s">
        <v>20844</v>
      </c>
      <c r="K1967" s="84">
        <v>45344</v>
      </c>
      <c r="L1967" s="84">
        <v>45344</v>
      </c>
      <c r="M1967" s="84">
        <v>45372</v>
      </c>
      <c r="N1967" s="203" t="s">
        <v>13562</v>
      </c>
      <c r="O1967" s="86">
        <v>278396740.62</v>
      </c>
      <c r="P1967" s="203" t="s">
        <v>20845</v>
      </c>
      <c r="Q1967" s="203" t="s">
        <v>20844</v>
      </c>
      <c r="R1967" s="84">
        <v>45343</v>
      </c>
      <c r="S1967" s="84">
        <v>45343</v>
      </c>
      <c r="T1967" s="84"/>
      <c r="U1967" s="84"/>
      <c r="V1967" s="84"/>
      <c r="W1967" s="203" t="s">
        <v>9457</v>
      </c>
    </row>
    <row r="1968" spans="1:23" x14ac:dyDescent="0.3">
      <c r="A1968" s="203" t="s">
        <v>3253</v>
      </c>
      <c r="B1968" s="203" t="s">
        <v>1245</v>
      </c>
      <c r="C1968" s="203" t="s">
        <v>20846</v>
      </c>
      <c r="D1968" s="203" t="s">
        <v>20847</v>
      </c>
      <c r="E1968" s="203" t="s">
        <v>20848</v>
      </c>
      <c r="F1968" s="203" t="s">
        <v>9451</v>
      </c>
      <c r="G1968" s="203" t="s">
        <v>20848</v>
      </c>
      <c r="H1968" s="203" t="s">
        <v>20849</v>
      </c>
      <c r="I1968" s="203" t="s">
        <v>9462</v>
      </c>
      <c r="J1968" s="203" t="s">
        <v>20850</v>
      </c>
      <c r="K1968" s="84">
        <v>45635</v>
      </c>
      <c r="L1968" s="84">
        <v>45637</v>
      </c>
      <c r="M1968" s="84">
        <v>45657</v>
      </c>
      <c r="N1968" s="203" t="s">
        <v>15133</v>
      </c>
      <c r="O1968" s="86">
        <v>3986397</v>
      </c>
      <c r="P1968" s="203" t="s">
        <v>20851</v>
      </c>
      <c r="Q1968" s="203" t="s">
        <v>20850</v>
      </c>
      <c r="R1968" s="84">
        <v>45628</v>
      </c>
      <c r="S1968" s="84">
        <v>45628</v>
      </c>
      <c r="T1968" s="84"/>
      <c r="U1968" s="84"/>
      <c r="V1968" s="84"/>
      <c r="W1968" s="203" t="s">
        <v>9457</v>
      </c>
    </row>
    <row r="1969" spans="1:23" x14ac:dyDescent="0.3">
      <c r="A1969" s="203" t="s">
        <v>1718</v>
      </c>
      <c r="B1969" s="203" t="s">
        <v>1246</v>
      </c>
      <c r="C1969" s="203" t="s">
        <v>20852</v>
      </c>
      <c r="D1969" s="203" t="s">
        <v>20853</v>
      </c>
      <c r="E1969" s="203" t="s">
        <v>20854</v>
      </c>
      <c r="F1969" s="203" t="s">
        <v>9451</v>
      </c>
      <c r="G1969" s="203" t="s">
        <v>20854</v>
      </c>
      <c r="H1969" s="203" t="s">
        <v>20855</v>
      </c>
      <c r="I1969" s="203" t="s">
        <v>9504</v>
      </c>
      <c r="J1969" s="203" t="s">
        <v>20856</v>
      </c>
      <c r="K1969" s="84">
        <v>45845</v>
      </c>
      <c r="L1969" s="84">
        <v>45848</v>
      </c>
      <c r="M1969" s="84">
        <v>45939</v>
      </c>
      <c r="N1969" s="203" t="s">
        <v>20857</v>
      </c>
      <c r="O1969" s="86">
        <v>2257939000</v>
      </c>
      <c r="P1969" s="203" t="s">
        <v>20858</v>
      </c>
      <c r="Q1969" s="203" t="s">
        <v>20856</v>
      </c>
      <c r="R1969" s="84">
        <v>45812</v>
      </c>
      <c r="S1969" s="84">
        <v>45812</v>
      </c>
      <c r="T1969" s="84">
        <v>45819</v>
      </c>
      <c r="U1969" s="84">
        <v>45835</v>
      </c>
      <c r="V1969" s="84">
        <v>45835</v>
      </c>
      <c r="W1969" s="203" t="s">
        <v>9457</v>
      </c>
    </row>
    <row r="1970" spans="1:23" x14ac:dyDescent="0.3">
      <c r="A1970" s="203" t="s">
        <v>1476</v>
      </c>
      <c r="B1970" s="203" t="s">
        <v>1246</v>
      </c>
      <c r="C1970" s="203" t="s">
        <v>20859</v>
      </c>
      <c r="D1970" s="203" t="s">
        <v>20860</v>
      </c>
      <c r="E1970" s="203" t="s">
        <v>20861</v>
      </c>
      <c r="F1970" s="203" t="s">
        <v>9451</v>
      </c>
      <c r="G1970" s="203" t="s">
        <v>20861</v>
      </c>
      <c r="H1970" s="203" t="s">
        <v>20862</v>
      </c>
      <c r="I1970" s="203" t="s">
        <v>9462</v>
      </c>
      <c r="J1970" s="203" t="s">
        <v>17889</v>
      </c>
      <c r="K1970" s="84">
        <v>45917</v>
      </c>
      <c r="L1970" s="84">
        <v>45917</v>
      </c>
      <c r="M1970" s="84">
        <v>46022</v>
      </c>
      <c r="N1970" s="203" t="s">
        <v>9640</v>
      </c>
      <c r="O1970" s="86">
        <v>8589927</v>
      </c>
      <c r="P1970" s="203" t="s">
        <v>20863</v>
      </c>
      <c r="Q1970" s="203" t="s">
        <v>17889</v>
      </c>
      <c r="R1970" s="84">
        <v>45917</v>
      </c>
      <c r="S1970" s="84">
        <v>45917</v>
      </c>
      <c r="T1970" s="84"/>
      <c r="U1970" s="84"/>
      <c r="V1970" s="84"/>
      <c r="W1970" s="203" t="s">
        <v>9457</v>
      </c>
    </row>
    <row r="1971" spans="1:23" x14ac:dyDescent="0.3">
      <c r="A1971" s="203" t="s">
        <v>1572</v>
      </c>
      <c r="B1971" s="203" t="s">
        <v>1246</v>
      </c>
      <c r="C1971" s="203" t="s">
        <v>20864</v>
      </c>
      <c r="D1971" s="203" t="s">
        <v>20865</v>
      </c>
      <c r="E1971" s="203" t="s">
        <v>20866</v>
      </c>
      <c r="F1971" s="203" t="s">
        <v>9451</v>
      </c>
      <c r="G1971" s="203" t="s">
        <v>20866</v>
      </c>
      <c r="H1971" s="203" t="s">
        <v>20867</v>
      </c>
      <c r="I1971" s="203" t="s">
        <v>9453</v>
      </c>
      <c r="J1971" s="203" t="s">
        <v>20868</v>
      </c>
      <c r="K1971" s="84">
        <v>45923</v>
      </c>
      <c r="L1971" s="84">
        <v>45924</v>
      </c>
      <c r="M1971" s="84">
        <v>46014</v>
      </c>
      <c r="N1971" s="203" t="s">
        <v>20455</v>
      </c>
      <c r="O1971" s="86">
        <v>4800000</v>
      </c>
      <c r="P1971" s="203" t="s">
        <v>20869</v>
      </c>
      <c r="Q1971" s="203" t="s">
        <v>20868</v>
      </c>
      <c r="R1971" s="84">
        <v>45923</v>
      </c>
      <c r="S1971" s="84">
        <v>45923</v>
      </c>
      <c r="T1971" s="84"/>
      <c r="U1971" s="84"/>
      <c r="V1971" s="84"/>
      <c r="W1971" s="203" t="s">
        <v>9457</v>
      </c>
    </row>
    <row r="1972" spans="1:23" x14ac:dyDescent="0.3">
      <c r="A1972" s="203" t="s">
        <v>5454</v>
      </c>
      <c r="B1972" s="203" t="s">
        <v>1245</v>
      </c>
      <c r="C1972" s="203" t="s">
        <v>20870</v>
      </c>
      <c r="D1972" s="203" t="s">
        <v>20871</v>
      </c>
      <c r="E1972" s="203" t="s">
        <v>20872</v>
      </c>
      <c r="F1972" s="203" t="s">
        <v>9451</v>
      </c>
      <c r="G1972" s="203" t="s">
        <v>20872</v>
      </c>
      <c r="H1972" s="203" t="s">
        <v>20873</v>
      </c>
      <c r="I1972" s="203" t="s">
        <v>9453</v>
      </c>
      <c r="J1972" s="203" t="s">
        <v>20874</v>
      </c>
      <c r="K1972" s="84">
        <v>45545</v>
      </c>
      <c r="L1972" s="84">
        <v>45547</v>
      </c>
      <c r="M1972" s="84">
        <v>45637</v>
      </c>
      <c r="N1972" s="203" t="s">
        <v>20582</v>
      </c>
      <c r="O1972" s="86">
        <v>11400000</v>
      </c>
      <c r="P1972" s="203" t="s">
        <v>20875</v>
      </c>
      <c r="Q1972" s="203" t="s">
        <v>20874</v>
      </c>
      <c r="R1972" s="84">
        <v>45545</v>
      </c>
      <c r="S1972" s="84">
        <v>45545</v>
      </c>
      <c r="T1972" s="84"/>
      <c r="U1972" s="84"/>
      <c r="V1972" s="84"/>
      <c r="W1972" s="203" t="s">
        <v>9457</v>
      </c>
    </row>
    <row r="1973" spans="1:23" x14ac:dyDescent="0.3">
      <c r="A1973" s="203" t="s">
        <v>1605</v>
      </c>
      <c r="B1973" s="203" t="s">
        <v>1247</v>
      </c>
      <c r="C1973" s="203" t="s">
        <v>20876</v>
      </c>
      <c r="D1973" s="203" t="s">
        <v>20877</v>
      </c>
      <c r="E1973" s="203" t="s">
        <v>20878</v>
      </c>
      <c r="F1973" s="203" t="s">
        <v>9451</v>
      </c>
      <c r="G1973" s="203" t="s">
        <v>20878</v>
      </c>
      <c r="H1973" s="203" t="s">
        <v>20879</v>
      </c>
      <c r="I1973" s="203" t="s">
        <v>9453</v>
      </c>
      <c r="J1973" s="203" t="s">
        <v>20880</v>
      </c>
      <c r="K1973" s="84">
        <v>46042</v>
      </c>
      <c r="L1973" s="84">
        <v>46042</v>
      </c>
      <c r="M1973" s="84">
        <v>46222</v>
      </c>
      <c r="N1973" s="203" t="s">
        <v>20881</v>
      </c>
      <c r="O1973" s="86">
        <v>15859458</v>
      </c>
      <c r="P1973" s="203" t="s">
        <v>20882</v>
      </c>
      <c r="Q1973" s="203" t="s">
        <v>20880</v>
      </c>
      <c r="R1973" s="84">
        <v>46041</v>
      </c>
      <c r="S1973" s="84">
        <v>46041</v>
      </c>
      <c r="T1973" s="84"/>
      <c r="U1973" s="84"/>
      <c r="V1973" s="84"/>
      <c r="W1973" s="203" t="s">
        <v>9457</v>
      </c>
    </row>
    <row r="1974" spans="1:23" x14ac:dyDescent="0.3">
      <c r="A1974" s="203" t="s">
        <v>1505</v>
      </c>
      <c r="B1974" s="203" t="s">
        <v>1246</v>
      </c>
      <c r="C1974" s="203" t="s">
        <v>20883</v>
      </c>
      <c r="D1974" s="203" t="s">
        <v>20884</v>
      </c>
      <c r="E1974" s="203" t="s">
        <v>20885</v>
      </c>
      <c r="F1974" s="203" t="s">
        <v>9451</v>
      </c>
      <c r="G1974" s="203" t="s">
        <v>20885</v>
      </c>
      <c r="H1974" s="203" t="s">
        <v>20886</v>
      </c>
      <c r="I1974" s="203" t="s">
        <v>9462</v>
      </c>
      <c r="J1974" s="203" t="s">
        <v>20887</v>
      </c>
      <c r="K1974" s="84">
        <v>45906</v>
      </c>
      <c r="L1974" s="84">
        <v>45907</v>
      </c>
      <c r="M1974" s="84">
        <v>46020</v>
      </c>
      <c r="N1974" s="203" t="s">
        <v>19594</v>
      </c>
      <c r="O1974" s="86">
        <v>15281188</v>
      </c>
      <c r="P1974" s="203" t="s">
        <v>20888</v>
      </c>
      <c r="Q1974" s="203" t="s">
        <v>20887</v>
      </c>
      <c r="R1974" s="84">
        <v>45905</v>
      </c>
      <c r="S1974" s="84">
        <v>45905</v>
      </c>
      <c r="T1974" s="84"/>
      <c r="U1974" s="84"/>
      <c r="V1974" s="84"/>
      <c r="W1974" s="203" t="s">
        <v>9457</v>
      </c>
    </row>
    <row r="1975" spans="1:23" x14ac:dyDescent="0.3">
      <c r="A1975" s="203" t="s">
        <v>5454</v>
      </c>
      <c r="B1975" s="203" t="s">
        <v>1245</v>
      </c>
      <c r="C1975" s="203" t="s">
        <v>20889</v>
      </c>
      <c r="D1975" s="203" t="s">
        <v>20890</v>
      </c>
      <c r="E1975" s="203" t="s">
        <v>20891</v>
      </c>
      <c r="F1975" s="203" t="s">
        <v>9451</v>
      </c>
      <c r="G1975" s="203" t="s">
        <v>20891</v>
      </c>
      <c r="H1975" s="203" t="s">
        <v>20892</v>
      </c>
      <c r="I1975" s="203" t="s">
        <v>9453</v>
      </c>
      <c r="J1975" s="203" t="s">
        <v>20893</v>
      </c>
      <c r="K1975" s="84">
        <v>45538</v>
      </c>
      <c r="L1975" s="84">
        <v>45539</v>
      </c>
      <c r="M1975" s="84">
        <v>45629</v>
      </c>
      <c r="N1975" s="203" t="s">
        <v>20894</v>
      </c>
      <c r="O1975" s="86">
        <v>11400000</v>
      </c>
      <c r="P1975" s="203" t="s">
        <v>20895</v>
      </c>
      <c r="Q1975" s="203" t="s">
        <v>20893</v>
      </c>
      <c r="R1975" s="84">
        <v>45538</v>
      </c>
      <c r="S1975" s="84">
        <v>45538</v>
      </c>
      <c r="T1975" s="84"/>
      <c r="U1975" s="84"/>
      <c r="V1975" s="84"/>
      <c r="W1975" s="203" t="s">
        <v>9457</v>
      </c>
    </row>
    <row r="1976" spans="1:23" x14ac:dyDescent="0.3">
      <c r="A1976" s="203" t="s">
        <v>2935</v>
      </c>
      <c r="B1976" s="203" t="s">
        <v>1245</v>
      </c>
      <c r="C1976" s="203" t="s">
        <v>20896</v>
      </c>
      <c r="D1976" s="203" t="s">
        <v>20897</v>
      </c>
      <c r="E1976" s="203" t="s">
        <v>20898</v>
      </c>
      <c r="F1976" s="203" t="s">
        <v>9451</v>
      </c>
      <c r="G1976" s="203" t="s">
        <v>20898</v>
      </c>
      <c r="H1976" s="203" t="s">
        <v>20899</v>
      </c>
      <c r="I1976" s="203" t="s">
        <v>9462</v>
      </c>
      <c r="J1976" s="203" t="s">
        <v>20900</v>
      </c>
      <c r="K1976" s="84">
        <v>45384</v>
      </c>
      <c r="L1976" s="84">
        <v>45385</v>
      </c>
      <c r="M1976" s="84">
        <v>45567</v>
      </c>
      <c r="N1976" s="203" t="s">
        <v>13112</v>
      </c>
      <c r="O1976" s="86">
        <v>19560876</v>
      </c>
      <c r="P1976" s="203" t="s">
        <v>20901</v>
      </c>
      <c r="Q1976" s="203" t="s">
        <v>20902</v>
      </c>
      <c r="R1976" s="84">
        <v>45373</v>
      </c>
      <c r="S1976" s="84">
        <v>45373</v>
      </c>
      <c r="T1976" s="84"/>
      <c r="U1976" s="84"/>
      <c r="V1976" s="84"/>
      <c r="W1976" s="203" t="s">
        <v>9457</v>
      </c>
    </row>
    <row r="1977" spans="1:23" x14ac:dyDescent="0.3">
      <c r="A1977" s="203" t="s">
        <v>2935</v>
      </c>
      <c r="B1977" s="203" t="s">
        <v>1245</v>
      </c>
      <c r="C1977" s="203" t="s">
        <v>20903</v>
      </c>
      <c r="D1977" s="203" t="s">
        <v>20904</v>
      </c>
      <c r="E1977" s="203" t="s">
        <v>20905</v>
      </c>
      <c r="F1977" s="203" t="s">
        <v>9451</v>
      </c>
      <c r="G1977" s="203" t="s">
        <v>20905</v>
      </c>
      <c r="H1977" s="203" t="s">
        <v>20906</v>
      </c>
      <c r="I1977" s="203" t="s">
        <v>9462</v>
      </c>
      <c r="J1977" s="203" t="s">
        <v>20907</v>
      </c>
      <c r="K1977" s="84">
        <v>45385</v>
      </c>
      <c r="L1977" s="84">
        <v>45387</v>
      </c>
      <c r="M1977" s="84">
        <v>45569</v>
      </c>
      <c r="N1977" s="203" t="s">
        <v>20908</v>
      </c>
      <c r="O1977" s="86">
        <v>19560876</v>
      </c>
      <c r="P1977" s="203" t="s">
        <v>20909</v>
      </c>
      <c r="Q1977" s="203" t="s">
        <v>20910</v>
      </c>
      <c r="R1977" s="84">
        <v>45384</v>
      </c>
      <c r="S1977" s="84">
        <v>45384</v>
      </c>
      <c r="T1977" s="84"/>
      <c r="U1977" s="84"/>
      <c r="V1977" s="84"/>
      <c r="W1977" s="203" t="s">
        <v>9457</v>
      </c>
    </row>
    <row r="1978" spans="1:23" x14ac:dyDescent="0.3">
      <c r="A1978" s="203" t="s">
        <v>5454</v>
      </c>
      <c r="B1978" s="203" t="s">
        <v>1245</v>
      </c>
      <c r="C1978" s="203" t="s">
        <v>20911</v>
      </c>
      <c r="D1978" s="203" t="s">
        <v>20912</v>
      </c>
      <c r="E1978" s="203" t="s">
        <v>20913</v>
      </c>
      <c r="F1978" s="203" t="s">
        <v>9451</v>
      </c>
      <c r="G1978" s="203" t="s">
        <v>20913</v>
      </c>
      <c r="H1978" s="203" t="s">
        <v>20914</v>
      </c>
      <c r="I1978" s="203" t="s">
        <v>9453</v>
      </c>
      <c r="J1978" s="203" t="s">
        <v>20915</v>
      </c>
      <c r="K1978" s="84">
        <v>45553</v>
      </c>
      <c r="L1978" s="84">
        <v>45555</v>
      </c>
      <c r="M1978" s="84">
        <v>45644</v>
      </c>
      <c r="N1978" s="203" t="s">
        <v>20916</v>
      </c>
      <c r="O1978" s="86">
        <v>7500000</v>
      </c>
      <c r="P1978" s="203" t="s">
        <v>20917</v>
      </c>
      <c r="Q1978" s="203" t="s">
        <v>20915</v>
      </c>
      <c r="R1978" s="84">
        <v>45553</v>
      </c>
      <c r="S1978" s="84">
        <v>45553</v>
      </c>
      <c r="T1978" s="84"/>
      <c r="U1978" s="84"/>
      <c r="V1978" s="84"/>
      <c r="W1978" s="203" t="s">
        <v>9457</v>
      </c>
    </row>
    <row r="1979" spans="1:23" x14ac:dyDescent="0.3">
      <c r="A1979" s="203" t="s">
        <v>1505</v>
      </c>
      <c r="B1979" s="203" t="s">
        <v>1246</v>
      </c>
      <c r="C1979" s="203" t="s">
        <v>20918</v>
      </c>
      <c r="D1979" s="203" t="s">
        <v>20919</v>
      </c>
      <c r="E1979" s="203" t="s">
        <v>20920</v>
      </c>
      <c r="F1979" s="203" t="s">
        <v>9451</v>
      </c>
      <c r="G1979" s="203" t="s">
        <v>20920</v>
      </c>
      <c r="H1979" s="203" t="s">
        <v>20921</v>
      </c>
      <c r="I1979" s="203" t="s">
        <v>9462</v>
      </c>
      <c r="J1979" s="203" t="s">
        <v>20922</v>
      </c>
      <c r="K1979" s="84">
        <v>45716</v>
      </c>
      <c r="L1979" s="84">
        <v>45716</v>
      </c>
      <c r="M1979" s="84">
        <v>45896</v>
      </c>
      <c r="N1979" s="203" t="s">
        <v>18620</v>
      </c>
      <c r="O1979" s="86">
        <v>23918382</v>
      </c>
      <c r="P1979" s="203" t="s">
        <v>20923</v>
      </c>
      <c r="Q1979" s="203" t="s">
        <v>20922</v>
      </c>
      <c r="R1979" s="84">
        <v>45714</v>
      </c>
      <c r="S1979" s="84">
        <v>45714</v>
      </c>
      <c r="T1979" s="84"/>
      <c r="U1979" s="84"/>
      <c r="V1979" s="84"/>
      <c r="W1979" s="203" t="s">
        <v>9457</v>
      </c>
    </row>
    <row r="1980" spans="1:23" x14ac:dyDescent="0.3">
      <c r="A1980" s="203" t="s">
        <v>5217</v>
      </c>
      <c r="B1980" s="203" t="s">
        <v>1245</v>
      </c>
      <c r="C1980" s="203" t="s">
        <v>20924</v>
      </c>
      <c r="D1980" s="203" t="s">
        <v>20925</v>
      </c>
      <c r="E1980" s="203" t="s">
        <v>20926</v>
      </c>
      <c r="F1980" s="203" t="s">
        <v>9451</v>
      </c>
      <c r="G1980" s="203" t="s">
        <v>20926</v>
      </c>
      <c r="H1980" s="203" t="s">
        <v>20927</v>
      </c>
      <c r="I1980" s="203" t="s">
        <v>9462</v>
      </c>
      <c r="J1980" s="203" t="s">
        <v>20928</v>
      </c>
      <c r="K1980" s="84">
        <v>45428</v>
      </c>
      <c r="L1980" s="84">
        <v>45436</v>
      </c>
      <c r="M1980" s="84">
        <v>45457</v>
      </c>
      <c r="N1980" s="203" t="s">
        <v>20929</v>
      </c>
      <c r="O1980" s="86">
        <v>28722222.489999998</v>
      </c>
      <c r="P1980" s="203" t="s">
        <v>20930</v>
      </c>
      <c r="Q1980" s="203" t="s">
        <v>20928</v>
      </c>
      <c r="R1980" s="84">
        <v>45418</v>
      </c>
      <c r="S1980" s="84">
        <v>45418</v>
      </c>
      <c r="T1980" s="84">
        <v>45422</v>
      </c>
      <c r="U1980" s="84">
        <v>45422</v>
      </c>
      <c r="V1980" s="84">
        <v>45422</v>
      </c>
      <c r="W1980" s="203" t="s">
        <v>9457</v>
      </c>
    </row>
    <row r="1981" spans="1:23" x14ac:dyDescent="0.3">
      <c r="A1981" s="203" t="s">
        <v>2935</v>
      </c>
      <c r="B1981" s="203" t="s">
        <v>1245</v>
      </c>
      <c r="C1981" s="203" t="s">
        <v>20924</v>
      </c>
      <c r="D1981" s="203" t="s">
        <v>20925</v>
      </c>
      <c r="E1981" s="203" t="s">
        <v>20926</v>
      </c>
      <c r="F1981" s="203" t="s">
        <v>9451</v>
      </c>
      <c r="G1981" s="203" t="s">
        <v>20926</v>
      </c>
      <c r="H1981" s="203" t="s">
        <v>20927</v>
      </c>
      <c r="I1981" s="203" t="s">
        <v>9462</v>
      </c>
      <c r="J1981" s="203" t="s">
        <v>20928</v>
      </c>
      <c r="K1981" s="84">
        <v>45428</v>
      </c>
      <c r="L1981" s="84">
        <v>45436</v>
      </c>
      <c r="M1981" s="84">
        <v>45457</v>
      </c>
      <c r="N1981" s="203" t="s">
        <v>20929</v>
      </c>
      <c r="O1981" s="86">
        <v>28722222.489999998</v>
      </c>
      <c r="P1981" s="203" t="s">
        <v>20930</v>
      </c>
      <c r="Q1981" s="203" t="s">
        <v>20928</v>
      </c>
      <c r="R1981" s="84">
        <v>45418</v>
      </c>
      <c r="S1981" s="84">
        <v>45418</v>
      </c>
      <c r="T1981" s="84">
        <v>45422</v>
      </c>
      <c r="U1981" s="84">
        <v>45422</v>
      </c>
      <c r="V1981" s="84">
        <v>45422</v>
      </c>
      <c r="W1981" s="203" t="s">
        <v>9457</v>
      </c>
    </row>
    <row r="1982" spans="1:23" x14ac:dyDescent="0.3">
      <c r="A1982" s="203" t="s">
        <v>1505</v>
      </c>
      <c r="B1982" s="203" t="s">
        <v>1246</v>
      </c>
      <c r="C1982" s="203" t="s">
        <v>20931</v>
      </c>
      <c r="D1982" s="203" t="s">
        <v>20932</v>
      </c>
      <c r="E1982" s="203" t="s">
        <v>20933</v>
      </c>
      <c r="F1982" s="203" t="s">
        <v>9451</v>
      </c>
      <c r="G1982" s="203" t="s">
        <v>20933</v>
      </c>
      <c r="H1982" s="203" t="s">
        <v>20934</v>
      </c>
      <c r="I1982" s="203" t="s">
        <v>9453</v>
      </c>
      <c r="J1982" s="203" t="s">
        <v>20935</v>
      </c>
      <c r="K1982" s="84">
        <v>45707</v>
      </c>
      <c r="L1982" s="84">
        <v>45709</v>
      </c>
      <c r="M1982" s="84">
        <v>45889</v>
      </c>
      <c r="N1982" s="203" t="s">
        <v>20936</v>
      </c>
      <c r="O1982" s="86">
        <v>23918382</v>
      </c>
      <c r="P1982" s="203" t="s">
        <v>20937</v>
      </c>
      <c r="Q1982" s="203" t="s">
        <v>20935</v>
      </c>
      <c r="R1982" s="84">
        <v>45700</v>
      </c>
      <c r="S1982" s="84">
        <v>45700</v>
      </c>
      <c r="T1982" s="84"/>
      <c r="U1982" s="84"/>
      <c r="V1982" s="84"/>
      <c r="W1982" s="203" t="s">
        <v>9457</v>
      </c>
    </row>
    <row r="1983" spans="1:23" x14ac:dyDescent="0.3">
      <c r="A1983" s="203" t="s">
        <v>3253</v>
      </c>
      <c r="B1983" s="203" t="s">
        <v>1245</v>
      </c>
      <c r="C1983" s="203" t="s">
        <v>20938</v>
      </c>
      <c r="D1983" s="203" t="s">
        <v>20939</v>
      </c>
      <c r="E1983" s="203" t="s">
        <v>20940</v>
      </c>
      <c r="F1983" s="203" t="s">
        <v>9451</v>
      </c>
      <c r="G1983" s="203" t="s">
        <v>20940</v>
      </c>
      <c r="H1983" s="203" t="s">
        <v>20941</v>
      </c>
      <c r="I1983" s="203" t="s">
        <v>9462</v>
      </c>
      <c r="J1983" s="203" t="s">
        <v>20942</v>
      </c>
      <c r="K1983" s="84">
        <v>45594</v>
      </c>
      <c r="L1983" s="84">
        <v>45595</v>
      </c>
      <c r="M1983" s="84">
        <v>45655</v>
      </c>
      <c r="N1983" s="203" t="s">
        <v>13245</v>
      </c>
      <c r="O1983" s="86">
        <v>4908530</v>
      </c>
      <c r="P1983" s="203" t="s">
        <v>20943</v>
      </c>
      <c r="Q1983" s="203" t="s">
        <v>20942</v>
      </c>
      <c r="R1983" s="84">
        <v>45594</v>
      </c>
      <c r="S1983" s="84">
        <v>45594</v>
      </c>
      <c r="T1983" s="84"/>
      <c r="U1983" s="84"/>
      <c r="V1983" s="84"/>
      <c r="W1983" s="203" t="s">
        <v>9457</v>
      </c>
    </row>
    <row r="1984" spans="1:23" x14ac:dyDescent="0.3">
      <c r="A1984" s="203" t="s">
        <v>1665</v>
      </c>
      <c r="B1984" s="203" t="s">
        <v>1247</v>
      </c>
      <c r="C1984" s="203" t="s">
        <v>20944</v>
      </c>
      <c r="D1984" s="203" t="s">
        <v>20945</v>
      </c>
      <c r="E1984" s="203" t="s">
        <v>20946</v>
      </c>
      <c r="F1984" s="203" t="s">
        <v>9451</v>
      </c>
      <c r="G1984" s="203" t="s">
        <v>20946</v>
      </c>
      <c r="H1984" s="203" t="s">
        <v>20947</v>
      </c>
      <c r="I1984" s="203" t="s">
        <v>9453</v>
      </c>
      <c r="J1984" s="203" t="s">
        <v>20948</v>
      </c>
      <c r="K1984" s="84">
        <v>46052</v>
      </c>
      <c r="L1984" s="84">
        <v>46052</v>
      </c>
      <c r="M1984" s="84">
        <v>46202</v>
      </c>
      <c r="N1984" s="203" t="s">
        <v>20949</v>
      </c>
      <c r="O1984" s="86">
        <v>17404525</v>
      </c>
      <c r="P1984" s="203" t="s">
        <v>20950</v>
      </c>
      <c r="Q1984" s="203" t="s">
        <v>20948</v>
      </c>
      <c r="R1984" s="84">
        <v>46052</v>
      </c>
      <c r="S1984" s="84">
        <v>46052</v>
      </c>
      <c r="T1984" s="84"/>
      <c r="U1984" s="84"/>
      <c r="V1984" s="84"/>
      <c r="W1984" s="203" t="s">
        <v>9457</v>
      </c>
    </row>
    <row r="1985" spans="1:23" x14ac:dyDescent="0.3">
      <c r="A1985" s="203" t="s">
        <v>1572</v>
      </c>
      <c r="B1985" s="203" t="s">
        <v>1246</v>
      </c>
      <c r="C1985" s="203" t="s">
        <v>20951</v>
      </c>
      <c r="D1985" s="203" t="s">
        <v>20952</v>
      </c>
      <c r="E1985" s="203" t="s">
        <v>20953</v>
      </c>
      <c r="F1985" s="203" t="s">
        <v>9451</v>
      </c>
      <c r="G1985" s="203" t="s">
        <v>20953</v>
      </c>
      <c r="H1985" s="203" t="s">
        <v>20954</v>
      </c>
      <c r="I1985" s="203" t="s">
        <v>9462</v>
      </c>
      <c r="J1985" s="203" t="s">
        <v>10461</v>
      </c>
      <c r="K1985" s="84">
        <v>45931</v>
      </c>
      <c r="L1985" s="84">
        <v>45932</v>
      </c>
      <c r="M1985" s="84">
        <v>46022</v>
      </c>
      <c r="N1985" s="203" t="s">
        <v>20955</v>
      </c>
      <c r="O1985" s="86">
        <v>7514124</v>
      </c>
      <c r="P1985" s="203" t="s">
        <v>20956</v>
      </c>
      <c r="Q1985" s="203" t="s">
        <v>10461</v>
      </c>
      <c r="R1985" s="84">
        <v>45931</v>
      </c>
      <c r="S1985" s="84">
        <v>45931</v>
      </c>
      <c r="T1985" s="84"/>
      <c r="U1985" s="84"/>
      <c r="V1985" s="84"/>
      <c r="W1985" s="203" t="s">
        <v>9457</v>
      </c>
    </row>
    <row r="1986" spans="1:23" x14ac:dyDescent="0.3">
      <c r="A1986" s="203" t="s">
        <v>1665</v>
      </c>
      <c r="B1986" s="203" t="s">
        <v>1247</v>
      </c>
      <c r="C1986" s="203" t="s">
        <v>20957</v>
      </c>
      <c r="D1986" s="203" t="s">
        <v>20958</v>
      </c>
      <c r="E1986" s="203" t="s">
        <v>20959</v>
      </c>
      <c r="F1986" s="203" t="s">
        <v>9451</v>
      </c>
      <c r="G1986" s="203" t="s">
        <v>20959</v>
      </c>
      <c r="H1986" s="203" t="s">
        <v>20960</v>
      </c>
      <c r="I1986" s="203" t="s">
        <v>9504</v>
      </c>
      <c r="J1986" s="203" t="s">
        <v>20961</v>
      </c>
      <c r="K1986" s="84">
        <v>46048</v>
      </c>
      <c r="L1986" s="84">
        <v>46049</v>
      </c>
      <c r="M1986" s="84">
        <v>46168</v>
      </c>
      <c r="N1986" s="203" t="s">
        <v>20962</v>
      </c>
      <c r="O1986" s="86">
        <v>14000000</v>
      </c>
      <c r="P1986" s="203" t="s">
        <v>20963</v>
      </c>
      <c r="Q1986" s="203" t="s">
        <v>20961</v>
      </c>
      <c r="R1986" s="84">
        <v>46048</v>
      </c>
      <c r="S1986" s="84">
        <v>46048</v>
      </c>
      <c r="T1986" s="84"/>
      <c r="U1986" s="84"/>
      <c r="V1986" s="84"/>
      <c r="W1986" s="203" t="s">
        <v>9457</v>
      </c>
    </row>
    <row r="1987" spans="1:23" x14ac:dyDescent="0.3">
      <c r="A1987" s="203" t="s">
        <v>1665</v>
      </c>
      <c r="B1987" s="203" t="s">
        <v>1247</v>
      </c>
      <c r="C1987" s="203" t="s">
        <v>20964</v>
      </c>
      <c r="D1987" s="203" t="s">
        <v>20965</v>
      </c>
      <c r="E1987" s="203" t="s">
        <v>20966</v>
      </c>
      <c r="F1987" s="203" t="s">
        <v>9451</v>
      </c>
      <c r="G1987" s="203" t="s">
        <v>20966</v>
      </c>
      <c r="H1987" s="203" t="s">
        <v>20967</v>
      </c>
      <c r="I1987" s="203" t="s">
        <v>9504</v>
      </c>
      <c r="J1987" s="203" t="s">
        <v>15740</v>
      </c>
      <c r="K1987" s="84">
        <v>46044</v>
      </c>
      <c r="L1987" s="84">
        <v>46048</v>
      </c>
      <c r="M1987" s="84">
        <v>46167</v>
      </c>
      <c r="N1987" s="203" t="s">
        <v>11307</v>
      </c>
      <c r="O1987" s="86">
        <v>14800000</v>
      </c>
      <c r="P1987" s="203" t="s">
        <v>20968</v>
      </c>
      <c r="Q1987" s="203" t="s">
        <v>15740</v>
      </c>
      <c r="R1987" s="84">
        <v>46044</v>
      </c>
      <c r="S1987" s="84">
        <v>46044</v>
      </c>
      <c r="T1987" s="84"/>
      <c r="U1987" s="84"/>
      <c r="V1987" s="84"/>
      <c r="W1987" s="203" t="s">
        <v>9457</v>
      </c>
    </row>
    <row r="1988" spans="1:23" x14ac:dyDescent="0.3">
      <c r="A1988" s="203" t="s">
        <v>1665</v>
      </c>
      <c r="B1988" s="203" t="s">
        <v>1247</v>
      </c>
      <c r="C1988" s="203" t="s">
        <v>20969</v>
      </c>
      <c r="D1988" s="203" t="s">
        <v>20970</v>
      </c>
      <c r="E1988" s="203" t="s">
        <v>20971</v>
      </c>
      <c r="F1988" s="203" t="s">
        <v>9451</v>
      </c>
      <c r="G1988" s="203" t="s">
        <v>20971</v>
      </c>
      <c r="H1988" s="203" t="s">
        <v>20972</v>
      </c>
      <c r="I1988" s="203" t="s">
        <v>9504</v>
      </c>
      <c r="J1988" s="203" t="s">
        <v>20973</v>
      </c>
      <c r="K1988" s="84">
        <v>46048</v>
      </c>
      <c r="L1988" s="84">
        <v>46051</v>
      </c>
      <c r="M1988" s="84">
        <v>46170</v>
      </c>
      <c r="N1988" s="203" t="s">
        <v>11875</v>
      </c>
      <c r="O1988" s="86">
        <v>20000000</v>
      </c>
      <c r="P1988" s="203" t="s">
        <v>20974</v>
      </c>
      <c r="Q1988" s="203" t="s">
        <v>20973</v>
      </c>
      <c r="R1988" s="84">
        <v>46048</v>
      </c>
      <c r="S1988" s="84">
        <v>46048</v>
      </c>
      <c r="T1988" s="84"/>
      <c r="U1988" s="84"/>
      <c r="V1988" s="84"/>
      <c r="W1988" s="203" t="s">
        <v>9457</v>
      </c>
    </row>
    <row r="1989" spans="1:23" x14ac:dyDescent="0.3">
      <c r="A1989" s="203" t="s">
        <v>1783</v>
      </c>
      <c r="B1989" s="203" t="s">
        <v>1247</v>
      </c>
      <c r="C1989" s="203" t="s">
        <v>20975</v>
      </c>
      <c r="D1989" s="203" t="s">
        <v>20976</v>
      </c>
      <c r="E1989" s="203" t="s">
        <v>17011</v>
      </c>
      <c r="F1989" s="203" t="s">
        <v>9451</v>
      </c>
      <c r="G1989" s="203" t="s">
        <v>17011</v>
      </c>
      <c r="H1989" s="203" t="s">
        <v>20976</v>
      </c>
      <c r="I1989" s="203" t="s">
        <v>9739</v>
      </c>
      <c r="J1989" s="203" t="s">
        <v>9470</v>
      </c>
      <c r="K1989" s="84"/>
      <c r="L1989" s="84"/>
      <c r="M1989" s="84"/>
      <c r="N1989" s="203" t="s">
        <v>14632</v>
      </c>
      <c r="O1989" s="86">
        <v>330677152</v>
      </c>
      <c r="P1989" s="203" t="s">
        <v>20977</v>
      </c>
      <c r="Q1989" s="203" t="s">
        <v>9473</v>
      </c>
      <c r="R1989" s="84">
        <v>46150</v>
      </c>
      <c r="S1989" s="84">
        <v>46150</v>
      </c>
      <c r="T1989" s="84">
        <v>46154</v>
      </c>
      <c r="U1989" s="84">
        <v>46154</v>
      </c>
      <c r="V1989" s="84">
        <v>46154</v>
      </c>
      <c r="W1989" s="203" t="s">
        <v>9457</v>
      </c>
    </row>
    <row r="1990" spans="1:23" x14ac:dyDescent="0.3">
      <c r="A1990" s="203" t="s">
        <v>1783</v>
      </c>
      <c r="B1990" s="203" t="s">
        <v>1247</v>
      </c>
      <c r="C1990" s="203" t="s">
        <v>20975</v>
      </c>
      <c r="D1990" s="203" t="s">
        <v>20978</v>
      </c>
      <c r="E1990" s="203" t="s">
        <v>17011</v>
      </c>
      <c r="F1990" s="203" t="s">
        <v>9451</v>
      </c>
      <c r="G1990" s="203" t="s">
        <v>17011</v>
      </c>
      <c r="H1990" s="203" t="s">
        <v>20979</v>
      </c>
      <c r="I1990" s="203" t="s">
        <v>9504</v>
      </c>
      <c r="J1990" s="203" t="s">
        <v>20980</v>
      </c>
      <c r="K1990" s="84">
        <v>46168</v>
      </c>
      <c r="L1990" s="84">
        <v>46174</v>
      </c>
      <c r="M1990" s="84">
        <v>46295</v>
      </c>
      <c r="N1990" s="203" t="s">
        <v>14632</v>
      </c>
      <c r="O1990" s="86">
        <v>330677152</v>
      </c>
      <c r="P1990" s="203" t="s">
        <v>20977</v>
      </c>
      <c r="Q1990" s="203" t="s">
        <v>20980</v>
      </c>
      <c r="R1990" s="84">
        <v>46150</v>
      </c>
      <c r="S1990" s="84">
        <v>46150</v>
      </c>
      <c r="T1990" s="84">
        <v>46154</v>
      </c>
      <c r="U1990" s="84">
        <v>46154</v>
      </c>
      <c r="V1990" s="84">
        <v>46154</v>
      </c>
      <c r="W1990" s="203" t="s">
        <v>9457</v>
      </c>
    </row>
    <row r="1991" spans="1:23" x14ac:dyDescent="0.3">
      <c r="A1991" s="203" t="s">
        <v>1476</v>
      </c>
      <c r="B1991" s="203" t="s">
        <v>1246</v>
      </c>
      <c r="C1991" s="203" t="s">
        <v>20981</v>
      </c>
      <c r="D1991" s="203" t="s">
        <v>20982</v>
      </c>
      <c r="E1991" s="203" t="s">
        <v>20983</v>
      </c>
      <c r="F1991" s="203" t="s">
        <v>9451</v>
      </c>
      <c r="G1991" s="203" t="s">
        <v>20983</v>
      </c>
      <c r="H1991" s="203" t="s">
        <v>20984</v>
      </c>
      <c r="I1991" s="203" t="s">
        <v>9462</v>
      </c>
      <c r="J1991" s="203" t="s">
        <v>9463</v>
      </c>
      <c r="K1991" s="84">
        <v>45692</v>
      </c>
      <c r="L1991" s="84">
        <v>45692</v>
      </c>
      <c r="M1991" s="84">
        <v>45872</v>
      </c>
      <c r="N1991" s="203" t="s">
        <v>12173</v>
      </c>
      <c r="O1991" s="86">
        <v>29675250</v>
      </c>
      <c r="P1991" s="203" t="s">
        <v>20985</v>
      </c>
      <c r="Q1991" s="203" t="s">
        <v>9463</v>
      </c>
      <c r="R1991" s="84">
        <v>45691</v>
      </c>
      <c r="S1991" s="84">
        <v>45691</v>
      </c>
      <c r="T1991" s="84"/>
      <c r="U1991" s="84"/>
      <c r="V1991" s="84"/>
      <c r="W1991" s="203" t="s">
        <v>9457</v>
      </c>
    </row>
    <row r="1992" spans="1:23" x14ac:dyDescent="0.3">
      <c r="A1992" s="203" t="s">
        <v>1605</v>
      </c>
      <c r="B1992" s="203" t="s">
        <v>1247</v>
      </c>
      <c r="C1992" s="203" t="s">
        <v>20986</v>
      </c>
      <c r="D1992" s="203" t="s">
        <v>20987</v>
      </c>
      <c r="E1992" s="203" t="s">
        <v>20988</v>
      </c>
      <c r="F1992" s="203" t="s">
        <v>9451</v>
      </c>
      <c r="G1992" s="203" t="s">
        <v>20988</v>
      </c>
      <c r="H1992" s="203" t="s">
        <v>20989</v>
      </c>
      <c r="I1992" s="203" t="s">
        <v>9453</v>
      </c>
      <c r="J1992" s="203" t="s">
        <v>20990</v>
      </c>
      <c r="K1992" s="84">
        <v>46047</v>
      </c>
      <c r="L1992" s="84">
        <v>46048</v>
      </c>
      <c r="M1992" s="84">
        <v>46228</v>
      </c>
      <c r="N1992" s="203" t="s">
        <v>10483</v>
      </c>
      <c r="O1992" s="86">
        <v>25760100</v>
      </c>
      <c r="P1992" s="203" t="s">
        <v>20991</v>
      </c>
      <c r="Q1992" s="203" t="s">
        <v>20990</v>
      </c>
      <c r="R1992" s="84">
        <v>46045</v>
      </c>
      <c r="S1992" s="84">
        <v>46045</v>
      </c>
      <c r="T1992" s="84"/>
      <c r="U1992" s="84"/>
      <c r="V1992" s="84"/>
      <c r="W1992" s="203" t="s">
        <v>9457</v>
      </c>
    </row>
    <row r="1993" spans="1:23" x14ac:dyDescent="0.3">
      <c r="A1993" s="203" t="s">
        <v>1743</v>
      </c>
      <c r="B1993" s="203" t="s">
        <v>1246</v>
      </c>
      <c r="C1993" s="203" t="s">
        <v>20992</v>
      </c>
      <c r="D1993" s="203" t="s">
        <v>20993</v>
      </c>
      <c r="E1993" s="203" t="s">
        <v>20994</v>
      </c>
      <c r="F1993" s="203" t="s">
        <v>9451</v>
      </c>
      <c r="G1993" s="203" t="s">
        <v>20994</v>
      </c>
      <c r="H1993" s="203" t="s">
        <v>20995</v>
      </c>
      <c r="I1993" s="203" t="s">
        <v>9453</v>
      </c>
      <c r="J1993" s="203" t="s">
        <v>20996</v>
      </c>
      <c r="K1993" s="84">
        <v>45988</v>
      </c>
      <c r="L1993" s="84">
        <v>45993</v>
      </c>
      <c r="M1993" s="84">
        <v>46022</v>
      </c>
      <c r="N1993" s="203" t="s">
        <v>20997</v>
      </c>
      <c r="O1993" s="86">
        <v>402631454</v>
      </c>
      <c r="P1993" s="203" t="s">
        <v>20998</v>
      </c>
      <c r="Q1993" s="203" t="s">
        <v>20999</v>
      </c>
      <c r="R1993" s="84">
        <v>45988</v>
      </c>
      <c r="S1993" s="84">
        <v>45988</v>
      </c>
      <c r="T1993" s="84"/>
      <c r="U1993" s="84"/>
      <c r="V1993" s="84"/>
      <c r="W1993" s="203" t="s">
        <v>9457</v>
      </c>
    </row>
    <row r="1994" spans="1:23" x14ac:dyDescent="0.3">
      <c r="A1994" s="203" t="s">
        <v>5454</v>
      </c>
      <c r="B1994" s="203" t="s">
        <v>1245</v>
      </c>
      <c r="C1994" s="203" t="s">
        <v>21002</v>
      </c>
      <c r="D1994" s="203" t="s">
        <v>21003</v>
      </c>
      <c r="E1994" s="203" t="s">
        <v>21004</v>
      </c>
      <c r="F1994" s="203" t="s">
        <v>9451</v>
      </c>
      <c r="G1994" s="203" t="s">
        <v>21004</v>
      </c>
      <c r="H1994" s="203" t="s">
        <v>21005</v>
      </c>
      <c r="I1994" s="203" t="s">
        <v>9453</v>
      </c>
      <c r="J1994" s="203" t="s">
        <v>21006</v>
      </c>
      <c r="K1994" s="84">
        <v>45532</v>
      </c>
      <c r="L1994" s="84">
        <v>45532</v>
      </c>
      <c r="M1994" s="84">
        <v>45623</v>
      </c>
      <c r="N1994" s="203" t="s">
        <v>21007</v>
      </c>
      <c r="O1994" s="86">
        <v>12000000</v>
      </c>
      <c r="P1994" s="203" t="s">
        <v>21008</v>
      </c>
      <c r="Q1994" s="203" t="s">
        <v>21006</v>
      </c>
      <c r="R1994" s="84">
        <v>45531</v>
      </c>
      <c r="S1994" s="84">
        <v>45531</v>
      </c>
      <c r="T1994" s="84"/>
      <c r="U1994" s="84"/>
      <c r="V1994" s="84"/>
      <c r="W1994" s="203" t="s">
        <v>9457</v>
      </c>
    </row>
    <row r="1995" spans="1:23" x14ac:dyDescent="0.3">
      <c r="A1995" s="203" t="s">
        <v>1505</v>
      </c>
      <c r="B1995" s="203" t="s">
        <v>1246</v>
      </c>
      <c r="C1995" s="203" t="s">
        <v>21009</v>
      </c>
      <c r="D1995" s="203" t="s">
        <v>21010</v>
      </c>
      <c r="E1995" s="203" t="s">
        <v>21011</v>
      </c>
      <c r="F1995" s="203" t="s">
        <v>9451</v>
      </c>
      <c r="G1995" s="203" t="s">
        <v>21011</v>
      </c>
      <c r="H1995" s="203" t="s">
        <v>21012</v>
      </c>
      <c r="I1995" s="203" t="s">
        <v>9462</v>
      </c>
      <c r="J1995" s="203" t="s">
        <v>21013</v>
      </c>
      <c r="K1995" s="84">
        <v>45698</v>
      </c>
      <c r="L1995" s="84">
        <v>45699</v>
      </c>
      <c r="M1995" s="84">
        <v>45878</v>
      </c>
      <c r="N1995" s="203" t="s">
        <v>16748</v>
      </c>
      <c r="O1995" s="86">
        <v>29675250</v>
      </c>
      <c r="P1995" s="203" t="s">
        <v>21014</v>
      </c>
      <c r="Q1995" s="203" t="s">
        <v>21013</v>
      </c>
      <c r="R1995" s="84">
        <v>45697</v>
      </c>
      <c r="S1995" s="84">
        <v>45697</v>
      </c>
      <c r="T1995" s="84"/>
      <c r="U1995" s="84"/>
      <c r="V1995" s="84"/>
      <c r="W1995" s="203" t="s">
        <v>9457</v>
      </c>
    </row>
    <row r="1996" spans="1:23" x14ac:dyDescent="0.3">
      <c r="A1996" s="203" t="s">
        <v>1447</v>
      </c>
      <c r="B1996" s="203" t="s">
        <v>1246</v>
      </c>
      <c r="C1996" s="203" t="s">
        <v>21015</v>
      </c>
      <c r="D1996" s="203" t="s">
        <v>21016</v>
      </c>
      <c r="E1996" s="203" t="s">
        <v>21017</v>
      </c>
      <c r="F1996" s="203" t="s">
        <v>9451</v>
      </c>
      <c r="G1996" s="203" t="s">
        <v>21017</v>
      </c>
      <c r="H1996" s="203" t="s">
        <v>21018</v>
      </c>
      <c r="I1996" s="203" t="s">
        <v>9453</v>
      </c>
      <c r="J1996" s="203" t="s">
        <v>21019</v>
      </c>
      <c r="K1996" s="84">
        <v>45947</v>
      </c>
      <c r="L1996" s="84">
        <v>45947</v>
      </c>
      <c r="M1996" s="84">
        <v>46022</v>
      </c>
      <c r="N1996" s="203" t="s">
        <v>21020</v>
      </c>
      <c r="O1996" s="86">
        <v>10733375</v>
      </c>
      <c r="P1996" s="203" t="s">
        <v>21021</v>
      </c>
      <c r="Q1996" s="203" t="s">
        <v>21019</v>
      </c>
      <c r="R1996" s="84">
        <v>45947</v>
      </c>
      <c r="S1996" s="84">
        <v>45947</v>
      </c>
      <c r="T1996" s="84"/>
      <c r="U1996" s="84"/>
      <c r="V1996" s="84"/>
      <c r="W1996" s="203" t="s">
        <v>9457</v>
      </c>
    </row>
    <row r="1997" spans="1:23" x14ac:dyDescent="0.3">
      <c r="A1997" s="203" t="s">
        <v>1433</v>
      </c>
      <c r="B1997" s="203" t="s">
        <v>1246</v>
      </c>
      <c r="C1997" s="203" t="s">
        <v>21022</v>
      </c>
      <c r="D1997" s="203" t="s">
        <v>21023</v>
      </c>
      <c r="E1997" s="203" t="s">
        <v>21024</v>
      </c>
      <c r="F1997" s="203" t="s">
        <v>9451</v>
      </c>
      <c r="G1997" s="203" t="s">
        <v>21024</v>
      </c>
      <c r="H1997" s="203" t="s">
        <v>21025</v>
      </c>
      <c r="I1997" s="203" t="s">
        <v>9462</v>
      </c>
      <c r="J1997" s="203" t="s">
        <v>20225</v>
      </c>
      <c r="K1997" s="84">
        <v>45843</v>
      </c>
      <c r="L1997" s="84">
        <v>45847</v>
      </c>
      <c r="M1997" s="84">
        <v>45969</v>
      </c>
      <c r="N1997" s="203" t="s">
        <v>12094</v>
      </c>
      <c r="O1997" s="86">
        <v>15945588</v>
      </c>
      <c r="P1997" s="203" t="s">
        <v>21026</v>
      </c>
      <c r="Q1997" s="203" t="s">
        <v>20225</v>
      </c>
      <c r="R1997" s="84">
        <v>45810</v>
      </c>
      <c r="S1997" s="84">
        <v>45810</v>
      </c>
      <c r="T1997" s="84"/>
      <c r="U1997" s="84"/>
      <c r="V1997" s="84"/>
      <c r="W1997" s="203" t="s">
        <v>9457</v>
      </c>
    </row>
    <row r="1998" spans="1:23" x14ac:dyDescent="0.3">
      <c r="A1998" s="203" t="s">
        <v>2935</v>
      </c>
      <c r="B1998" s="203" t="s">
        <v>1245</v>
      </c>
      <c r="C1998" s="203" t="s">
        <v>21027</v>
      </c>
      <c r="D1998" s="203" t="s">
        <v>21028</v>
      </c>
      <c r="E1998" s="203" t="s">
        <v>21029</v>
      </c>
      <c r="F1998" s="203" t="s">
        <v>9451</v>
      </c>
      <c r="G1998" s="203" t="s">
        <v>21029</v>
      </c>
      <c r="H1998" s="203" t="s">
        <v>21030</v>
      </c>
      <c r="I1998" s="203" t="s">
        <v>9462</v>
      </c>
      <c r="J1998" s="203" t="s">
        <v>21031</v>
      </c>
      <c r="K1998" s="84">
        <v>45366</v>
      </c>
      <c r="L1998" s="84">
        <v>45366</v>
      </c>
      <c r="M1998" s="84">
        <v>45549</v>
      </c>
      <c r="N1998" s="203" t="s">
        <v>10179</v>
      </c>
      <c r="O1998" s="86">
        <v>19560876</v>
      </c>
      <c r="P1998" s="203" t="s">
        <v>21032</v>
      </c>
      <c r="Q1998" s="203" t="s">
        <v>21033</v>
      </c>
      <c r="R1998" s="84">
        <v>45365</v>
      </c>
      <c r="S1998" s="84">
        <v>45365</v>
      </c>
      <c r="T1998" s="84"/>
      <c r="U1998" s="84"/>
      <c r="V1998" s="84"/>
      <c r="W1998" s="203" t="s">
        <v>9457</v>
      </c>
    </row>
    <row r="1999" spans="1:23" x14ac:dyDescent="0.3">
      <c r="A1999" s="203" t="s">
        <v>1605</v>
      </c>
      <c r="B1999" s="203" t="s">
        <v>1247</v>
      </c>
      <c r="C1999" s="203" t="s">
        <v>21034</v>
      </c>
      <c r="D1999" s="203" t="s">
        <v>21035</v>
      </c>
      <c r="E1999" s="203" t="s">
        <v>21036</v>
      </c>
      <c r="F1999" s="203" t="s">
        <v>9451</v>
      </c>
      <c r="G1999" s="203" t="s">
        <v>21036</v>
      </c>
      <c r="H1999" s="203" t="s">
        <v>21037</v>
      </c>
      <c r="I1999" s="203" t="s">
        <v>9453</v>
      </c>
      <c r="J1999" s="203" t="s">
        <v>21038</v>
      </c>
      <c r="K1999" s="84">
        <v>46046</v>
      </c>
      <c r="L1999" s="84">
        <v>46048</v>
      </c>
      <c r="M1999" s="84">
        <v>46228</v>
      </c>
      <c r="N1999" s="203" t="s">
        <v>9883</v>
      </c>
      <c r="O1999" s="86">
        <v>25760100</v>
      </c>
      <c r="P1999" s="203" t="s">
        <v>21039</v>
      </c>
      <c r="Q1999" s="203" t="s">
        <v>21038</v>
      </c>
      <c r="R1999" s="84">
        <v>46045</v>
      </c>
      <c r="S1999" s="84">
        <v>46045</v>
      </c>
      <c r="T1999" s="84"/>
      <c r="U1999" s="84"/>
      <c r="V1999" s="84"/>
      <c r="W1999" s="203" t="s">
        <v>9457</v>
      </c>
    </row>
    <row r="2000" spans="1:23" x14ac:dyDescent="0.3">
      <c r="A2000" s="203" t="s">
        <v>1605</v>
      </c>
      <c r="B2000" s="203" t="s">
        <v>1247</v>
      </c>
      <c r="C2000" s="203" t="s">
        <v>21040</v>
      </c>
      <c r="D2000" s="203" t="s">
        <v>21041</v>
      </c>
      <c r="E2000" s="203" t="s">
        <v>21042</v>
      </c>
      <c r="F2000" s="203" t="s">
        <v>9451</v>
      </c>
      <c r="G2000" s="203" t="s">
        <v>21042</v>
      </c>
      <c r="H2000" s="203" t="s">
        <v>21043</v>
      </c>
      <c r="I2000" s="203" t="s">
        <v>9453</v>
      </c>
      <c r="J2000" s="203" t="s">
        <v>15261</v>
      </c>
      <c r="K2000" s="84">
        <v>46233</v>
      </c>
      <c r="L2000" s="84">
        <v>46234</v>
      </c>
      <c r="M2000" s="84">
        <v>46386</v>
      </c>
      <c r="N2000" s="203" t="s">
        <v>11020</v>
      </c>
      <c r="O2000" s="86">
        <v>14220390</v>
      </c>
      <c r="P2000" s="203" t="s">
        <v>21044</v>
      </c>
      <c r="Q2000" s="203" t="s">
        <v>15261</v>
      </c>
      <c r="R2000" s="84">
        <v>46232</v>
      </c>
      <c r="S2000" s="84">
        <v>46232</v>
      </c>
      <c r="T2000" s="84"/>
      <c r="U2000" s="84"/>
      <c r="V2000" s="84"/>
      <c r="W2000" s="203" t="s">
        <v>9457</v>
      </c>
    </row>
    <row r="2001" spans="1:23" x14ac:dyDescent="0.3">
      <c r="A2001" s="203" t="s">
        <v>1447</v>
      </c>
      <c r="B2001" s="203" t="s">
        <v>1246</v>
      </c>
      <c r="C2001" s="203" t="s">
        <v>21045</v>
      </c>
      <c r="D2001" s="203" t="s">
        <v>21046</v>
      </c>
      <c r="E2001" s="203" t="s">
        <v>21047</v>
      </c>
      <c r="F2001" s="203" t="s">
        <v>9451</v>
      </c>
      <c r="G2001" s="203" t="s">
        <v>21047</v>
      </c>
      <c r="H2001" s="203" t="s">
        <v>21048</v>
      </c>
      <c r="I2001" s="203" t="s">
        <v>9482</v>
      </c>
      <c r="J2001" s="203" t="s">
        <v>21049</v>
      </c>
      <c r="K2001" s="84">
        <v>45953</v>
      </c>
      <c r="L2001" s="84"/>
      <c r="M2001" s="84">
        <v>46022</v>
      </c>
      <c r="N2001" s="203" t="s">
        <v>21050</v>
      </c>
      <c r="O2001" s="86">
        <v>6446577</v>
      </c>
      <c r="P2001" s="203" t="s">
        <v>21051</v>
      </c>
      <c r="Q2001" s="203" t="s">
        <v>21049</v>
      </c>
      <c r="R2001" s="84">
        <v>45953</v>
      </c>
      <c r="S2001" s="84">
        <v>45953</v>
      </c>
      <c r="T2001" s="84"/>
      <c r="U2001" s="84"/>
      <c r="V2001" s="84"/>
      <c r="W2001" s="203" t="s">
        <v>9457</v>
      </c>
    </row>
    <row r="2002" spans="1:23" x14ac:dyDescent="0.3">
      <c r="A2002" s="203" t="s">
        <v>1665</v>
      </c>
      <c r="B2002" s="203" t="s">
        <v>1247</v>
      </c>
      <c r="C2002" s="203" t="s">
        <v>21052</v>
      </c>
      <c r="D2002" s="203" t="s">
        <v>21053</v>
      </c>
      <c r="E2002" s="203" t="s">
        <v>21054</v>
      </c>
      <c r="F2002" s="203" t="s">
        <v>9451</v>
      </c>
      <c r="G2002" s="203" t="s">
        <v>21054</v>
      </c>
      <c r="H2002" s="203" t="s">
        <v>21055</v>
      </c>
      <c r="I2002" s="203" t="s">
        <v>9453</v>
      </c>
      <c r="J2002" s="203" t="s">
        <v>15819</v>
      </c>
      <c r="K2002" s="84">
        <v>46048</v>
      </c>
      <c r="L2002" s="84">
        <v>46048</v>
      </c>
      <c r="M2002" s="84">
        <v>46244</v>
      </c>
      <c r="N2002" s="203" t="s">
        <v>21056</v>
      </c>
      <c r="O2002" s="86">
        <v>34623595.5</v>
      </c>
      <c r="P2002" s="203" t="s">
        <v>21057</v>
      </c>
      <c r="Q2002" s="203" t="s">
        <v>15821</v>
      </c>
      <c r="R2002" s="84">
        <v>46046</v>
      </c>
      <c r="S2002" s="84">
        <v>46046</v>
      </c>
      <c r="T2002" s="84"/>
      <c r="U2002" s="84"/>
      <c r="V2002" s="84"/>
      <c r="W2002" s="203" t="s">
        <v>9457</v>
      </c>
    </row>
    <row r="2003" spans="1:23" x14ac:dyDescent="0.3">
      <c r="A2003" s="203" t="s">
        <v>1572</v>
      </c>
      <c r="B2003" s="203" t="s">
        <v>1246</v>
      </c>
      <c r="C2003" s="203" t="s">
        <v>21058</v>
      </c>
      <c r="D2003" s="203" t="s">
        <v>21059</v>
      </c>
      <c r="E2003" s="203" t="s">
        <v>21060</v>
      </c>
      <c r="F2003" s="203" t="s">
        <v>9451</v>
      </c>
      <c r="G2003" s="203" t="s">
        <v>21060</v>
      </c>
      <c r="H2003" s="203" t="s">
        <v>21061</v>
      </c>
      <c r="I2003" s="203" t="s">
        <v>9453</v>
      </c>
      <c r="J2003" s="203" t="s">
        <v>21062</v>
      </c>
      <c r="K2003" s="84">
        <v>45935</v>
      </c>
      <c r="L2003" s="84">
        <v>45936</v>
      </c>
      <c r="M2003" s="84">
        <v>46021</v>
      </c>
      <c r="N2003" s="203" t="s">
        <v>16646</v>
      </c>
      <c r="O2003" s="86">
        <v>11294792</v>
      </c>
      <c r="P2003" s="203" t="s">
        <v>21063</v>
      </c>
      <c r="Q2003" s="203" t="s">
        <v>21062</v>
      </c>
      <c r="R2003" s="84">
        <v>45935</v>
      </c>
      <c r="S2003" s="84">
        <v>45935</v>
      </c>
      <c r="T2003" s="84"/>
      <c r="U2003" s="84"/>
      <c r="V2003" s="84"/>
      <c r="W2003" s="203" t="s">
        <v>9457</v>
      </c>
    </row>
    <row r="2004" spans="1:23" x14ac:dyDescent="0.3">
      <c r="A2004" s="203" t="s">
        <v>2940</v>
      </c>
      <c r="B2004" s="203" t="s">
        <v>1245</v>
      </c>
      <c r="C2004" s="203" t="s">
        <v>21064</v>
      </c>
      <c r="D2004" s="203" t="s">
        <v>21065</v>
      </c>
      <c r="E2004" s="203" t="s">
        <v>21066</v>
      </c>
      <c r="F2004" s="203" t="s">
        <v>9451</v>
      </c>
      <c r="G2004" s="203" t="s">
        <v>21066</v>
      </c>
      <c r="H2004" s="203" t="s">
        <v>21067</v>
      </c>
      <c r="I2004" s="203" t="s">
        <v>9462</v>
      </c>
      <c r="J2004" s="203" t="s">
        <v>21068</v>
      </c>
      <c r="K2004" s="84">
        <v>45628</v>
      </c>
      <c r="L2004" s="84">
        <v>45629</v>
      </c>
      <c r="M2004" s="84">
        <v>45657</v>
      </c>
      <c r="N2004" s="203" t="s">
        <v>14723</v>
      </c>
      <c r="O2004" s="86">
        <v>2454265</v>
      </c>
      <c r="P2004" s="203" t="s">
        <v>21069</v>
      </c>
      <c r="Q2004" s="203" t="s">
        <v>21068</v>
      </c>
      <c r="R2004" s="84">
        <v>45624</v>
      </c>
      <c r="S2004" s="84">
        <v>45624</v>
      </c>
      <c r="T2004" s="84"/>
      <c r="U2004" s="84"/>
      <c r="V2004" s="84"/>
      <c r="W2004" s="203" t="s">
        <v>9457</v>
      </c>
    </row>
    <row r="2005" spans="1:23" x14ac:dyDescent="0.3">
      <c r="A2005" s="203" t="s">
        <v>2940</v>
      </c>
      <c r="B2005" s="203" t="s">
        <v>1245</v>
      </c>
      <c r="C2005" s="203" t="s">
        <v>21070</v>
      </c>
      <c r="D2005" s="203" t="s">
        <v>21071</v>
      </c>
      <c r="E2005" s="203" t="s">
        <v>21072</v>
      </c>
      <c r="F2005" s="203" t="s">
        <v>9451</v>
      </c>
      <c r="G2005" s="203" t="s">
        <v>21072</v>
      </c>
      <c r="H2005" s="203" t="s">
        <v>21073</v>
      </c>
      <c r="I2005" s="203" t="s">
        <v>9462</v>
      </c>
      <c r="J2005" s="203" t="s">
        <v>21074</v>
      </c>
      <c r="K2005" s="84">
        <v>45582</v>
      </c>
      <c r="L2005" s="84">
        <v>45582</v>
      </c>
      <c r="M2005" s="84">
        <v>45657</v>
      </c>
      <c r="N2005" s="203" t="s">
        <v>14703</v>
      </c>
      <c r="O2005" s="86">
        <v>12364688</v>
      </c>
      <c r="P2005" s="203" t="s">
        <v>21075</v>
      </c>
      <c r="Q2005" s="203" t="s">
        <v>21074</v>
      </c>
      <c r="R2005" s="84">
        <v>45581</v>
      </c>
      <c r="S2005" s="84">
        <v>45581</v>
      </c>
      <c r="T2005" s="84"/>
      <c r="U2005" s="84"/>
      <c r="V2005" s="84"/>
      <c r="W2005" s="203" t="s">
        <v>9457</v>
      </c>
    </row>
    <row r="2006" spans="1:23" x14ac:dyDescent="0.3">
      <c r="A2006" s="203" t="s">
        <v>1665</v>
      </c>
      <c r="B2006" s="203" t="s">
        <v>1247</v>
      </c>
      <c r="C2006" s="203" t="s">
        <v>21076</v>
      </c>
      <c r="D2006" s="203" t="s">
        <v>21077</v>
      </c>
      <c r="E2006" s="203" t="s">
        <v>21078</v>
      </c>
      <c r="F2006" s="203" t="s">
        <v>9451</v>
      </c>
      <c r="G2006" s="203" t="s">
        <v>21078</v>
      </c>
      <c r="H2006" s="203" t="s">
        <v>21079</v>
      </c>
      <c r="I2006" s="203" t="s">
        <v>9504</v>
      </c>
      <c r="J2006" s="203" t="s">
        <v>21080</v>
      </c>
      <c r="K2006" s="84">
        <v>46052</v>
      </c>
      <c r="L2006" s="84">
        <v>46052</v>
      </c>
      <c r="M2006" s="84">
        <v>46171</v>
      </c>
      <c r="N2006" s="203" t="s">
        <v>21081</v>
      </c>
      <c r="O2006" s="86">
        <v>14000000</v>
      </c>
      <c r="P2006" s="203" t="s">
        <v>21082</v>
      </c>
      <c r="Q2006" s="203" t="s">
        <v>21080</v>
      </c>
      <c r="R2006" s="84">
        <v>46052</v>
      </c>
      <c r="S2006" s="84">
        <v>46052</v>
      </c>
      <c r="T2006" s="84"/>
      <c r="U2006" s="84"/>
      <c r="V2006" s="84"/>
      <c r="W2006" s="203" t="s">
        <v>9457</v>
      </c>
    </row>
    <row r="2007" spans="1:23" x14ac:dyDescent="0.3">
      <c r="A2007" s="203" t="s">
        <v>1467</v>
      </c>
      <c r="B2007" s="203" t="s">
        <v>1247</v>
      </c>
      <c r="C2007" s="203" t="s">
        <v>21083</v>
      </c>
      <c r="D2007" s="203" t="s">
        <v>21084</v>
      </c>
      <c r="E2007" s="203" t="s">
        <v>21085</v>
      </c>
      <c r="F2007" s="203" t="s">
        <v>9451</v>
      </c>
      <c r="G2007" s="203" t="s">
        <v>21085</v>
      </c>
      <c r="H2007" s="203" t="s">
        <v>21086</v>
      </c>
      <c r="I2007" s="203" t="s">
        <v>9453</v>
      </c>
      <c r="J2007" s="203" t="s">
        <v>21087</v>
      </c>
      <c r="K2007" s="84">
        <v>46232</v>
      </c>
      <c r="L2007" s="84">
        <v>46234</v>
      </c>
      <c r="M2007" s="84">
        <v>46386</v>
      </c>
      <c r="N2007" s="203" t="s">
        <v>14216</v>
      </c>
      <c r="O2007" s="86">
        <v>21466750</v>
      </c>
      <c r="P2007" s="203" t="s">
        <v>21088</v>
      </c>
      <c r="Q2007" s="203" t="s">
        <v>21087</v>
      </c>
      <c r="R2007" s="84">
        <v>46231</v>
      </c>
      <c r="S2007" s="84">
        <v>46231</v>
      </c>
      <c r="T2007" s="84"/>
      <c r="U2007" s="84"/>
      <c r="V2007" s="84"/>
      <c r="W2007" s="203" t="s">
        <v>9457</v>
      </c>
    </row>
    <row r="2008" spans="1:23" x14ac:dyDescent="0.3">
      <c r="A2008" s="203" t="s">
        <v>1665</v>
      </c>
      <c r="B2008" s="203" t="s">
        <v>1247</v>
      </c>
      <c r="C2008" s="203" t="s">
        <v>21089</v>
      </c>
      <c r="D2008" s="203" t="s">
        <v>21090</v>
      </c>
      <c r="E2008" s="203" t="s">
        <v>21091</v>
      </c>
      <c r="F2008" s="203" t="s">
        <v>9451</v>
      </c>
      <c r="G2008" s="203" t="s">
        <v>21091</v>
      </c>
      <c r="H2008" s="203" t="s">
        <v>21092</v>
      </c>
      <c r="I2008" s="203" t="s">
        <v>9504</v>
      </c>
      <c r="J2008" s="203" t="s">
        <v>21093</v>
      </c>
      <c r="K2008" s="84">
        <v>46048</v>
      </c>
      <c r="L2008" s="84">
        <v>46048</v>
      </c>
      <c r="M2008" s="84">
        <v>46167</v>
      </c>
      <c r="N2008" s="203" t="s">
        <v>16590</v>
      </c>
      <c r="O2008" s="86">
        <v>12000000</v>
      </c>
      <c r="P2008" s="203" t="s">
        <v>21094</v>
      </c>
      <c r="Q2008" s="203" t="s">
        <v>21093</v>
      </c>
      <c r="R2008" s="84">
        <v>46046</v>
      </c>
      <c r="S2008" s="84">
        <v>46046</v>
      </c>
      <c r="T2008" s="84"/>
      <c r="U2008" s="84"/>
      <c r="V2008" s="84"/>
      <c r="W2008" s="203" t="s">
        <v>9457</v>
      </c>
    </row>
    <row r="2009" spans="1:23" x14ac:dyDescent="0.3">
      <c r="A2009" s="203" t="s">
        <v>1665</v>
      </c>
      <c r="B2009" s="203" t="s">
        <v>1247</v>
      </c>
      <c r="C2009" s="203" t="s">
        <v>21095</v>
      </c>
      <c r="D2009" s="203" t="s">
        <v>21096</v>
      </c>
      <c r="E2009" s="203" t="s">
        <v>21097</v>
      </c>
      <c r="F2009" s="203" t="s">
        <v>9451</v>
      </c>
      <c r="G2009" s="203" t="s">
        <v>21097</v>
      </c>
      <c r="H2009" s="203" t="s">
        <v>21098</v>
      </c>
      <c r="I2009" s="203" t="s">
        <v>9504</v>
      </c>
      <c r="J2009" s="203" t="s">
        <v>21099</v>
      </c>
      <c r="K2009" s="84">
        <v>46048</v>
      </c>
      <c r="L2009" s="84">
        <v>46050</v>
      </c>
      <c r="M2009" s="84">
        <v>46169</v>
      </c>
      <c r="N2009" s="203" t="s">
        <v>21100</v>
      </c>
      <c r="O2009" s="86">
        <v>16000000</v>
      </c>
      <c r="P2009" s="203" t="s">
        <v>21101</v>
      </c>
      <c r="Q2009" s="203" t="s">
        <v>21099</v>
      </c>
      <c r="R2009" s="84">
        <v>46048</v>
      </c>
      <c r="S2009" s="84">
        <v>46048</v>
      </c>
      <c r="T2009" s="84"/>
      <c r="U2009" s="84"/>
      <c r="V2009" s="84"/>
      <c r="W2009" s="203" t="s">
        <v>9457</v>
      </c>
    </row>
    <row r="2010" spans="1:23" x14ac:dyDescent="0.3">
      <c r="A2010" s="203" t="s">
        <v>1572</v>
      </c>
      <c r="B2010" s="203" t="s">
        <v>1246</v>
      </c>
      <c r="C2010" s="203" t="s">
        <v>21102</v>
      </c>
      <c r="D2010" s="203" t="s">
        <v>21103</v>
      </c>
      <c r="E2010" s="203" t="s">
        <v>21104</v>
      </c>
      <c r="F2010" s="203" t="s">
        <v>9451</v>
      </c>
      <c r="G2010" s="203" t="s">
        <v>21104</v>
      </c>
      <c r="H2010" s="203" t="s">
        <v>21105</v>
      </c>
      <c r="I2010" s="203" t="s">
        <v>9453</v>
      </c>
      <c r="J2010" s="203" t="s">
        <v>21106</v>
      </c>
      <c r="K2010" s="84">
        <v>45915</v>
      </c>
      <c r="L2010" s="84">
        <v>45915</v>
      </c>
      <c r="M2010" s="84">
        <v>46005</v>
      </c>
      <c r="N2010" s="203" t="s">
        <v>12783</v>
      </c>
      <c r="O2010" s="86">
        <v>12000000</v>
      </c>
      <c r="P2010" s="203" t="s">
        <v>21107</v>
      </c>
      <c r="Q2010" s="203" t="s">
        <v>21106</v>
      </c>
      <c r="R2010" s="84">
        <v>45912</v>
      </c>
      <c r="S2010" s="84">
        <v>45912</v>
      </c>
      <c r="T2010" s="84"/>
      <c r="U2010" s="84"/>
      <c r="V2010" s="84"/>
      <c r="W2010" s="203" t="s">
        <v>9457</v>
      </c>
    </row>
    <row r="2011" spans="1:23" x14ac:dyDescent="0.3">
      <c r="A2011" s="203" t="s">
        <v>5454</v>
      </c>
      <c r="B2011" s="203" t="s">
        <v>1245</v>
      </c>
      <c r="C2011" s="203" t="s">
        <v>21108</v>
      </c>
      <c r="D2011" s="203" t="s">
        <v>21109</v>
      </c>
      <c r="E2011" s="203" t="s">
        <v>21110</v>
      </c>
      <c r="F2011" s="203" t="s">
        <v>9451</v>
      </c>
      <c r="G2011" s="203" t="s">
        <v>21110</v>
      </c>
      <c r="H2011" s="203" t="s">
        <v>21111</v>
      </c>
      <c r="I2011" s="203" t="s">
        <v>9453</v>
      </c>
      <c r="J2011" s="203" t="s">
        <v>21112</v>
      </c>
      <c r="K2011" s="84">
        <v>45531</v>
      </c>
      <c r="L2011" s="84">
        <v>45534</v>
      </c>
      <c r="M2011" s="84">
        <v>45625</v>
      </c>
      <c r="N2011" s="203" t="s">
        <v>16627</v>
      </c>
      <c r="O2011" s="86">
        <v>10500000</v>
      </c>
      <c r="P2011" s="203" t="s">
        <v>21113</v>
      </c>
      <c r="Q2011" s="203" t="s">
        <v>21112</v>
      </c>
      <c r="R2011" s="84">
        <v>45530</v>
      </c>
      <c r="S2011" s="84">
        <v>45530</v>
      </c>
      <c r="T2011" s="84"/>
      <c r="U2011" s="84"/>
      <c r="V2011" s="84"/>
      <c r="W2011" s="203" t="s">
        <v>9457</v>
      </c>
    </row>
    <row r="2012" spans="1:23" x14ac:dyDescent="0.3">
      <c r="A2012" s="203" t="s">
        <v>1665</v>
      </c>
      <c r="B2012" s="203" t="s">
        <v>1247</v>
      </c>
      <c r="C2012" s="203" t="s">
        <v>21114</v>
      </c>
      <c r="D2012" s="203" t="s">
        <v>21115</v>
      </c>
      <c r="E2012" s="203" t="s">
        <v>21116</v>
      </c>
      <c r="F2012" s="203" t="s">
        <v>9451</v>
      </c>
      <c r="G2012" s="203" t="s">
        <v>21116</v>
      </c>
      <c r="H2012" s="203" t="s">
        <v>21117</v>
      </c>
      <c r="I2012" s="203" t="s">
        <v>9453</v>
      </c>
      <c r="J2012" s="203" t="s">
        <v>21118</v>
      </c>
      <c r="K2012" s="84">
        <v>46048</v>
      </c>
      <c r="L2012" s="84">
        <v>46049</v>
      </c>
      <c r="M2012" s="84">
        <v>46138</v>
      </c>
      <c r="N2012" s="203" t="s">
        <v>21119</v>
      </c>
      <c r="O2012" s="86">
        <v>12000000</v>
      </c>
      <c r="P2012" s="203" t="s">
        <v>21120</v>
      </c>
      <c r="Q2012" s="203" t="s">
        <v>21118</v>
      </c>
      <c r="R2012" s="84">
        <v>46048</v>
      </c>
      <c r="S2012" s="84">
        <v>46048</v>
      </c>
      <c r="T2012" s="84"/>
      <c r="U2012" s="84"/>
      <c r="V2012" s="84"/>
      <c r="W2012" s="203" t="s">
        <v>9457</v>
      </c>
    </row>
    <row r="2013" spans="1:23" x14ac:dyDescent="0.3">
      <c r="A2013" s="203" t="s">
        <v>1476</v>
      </c>
      <c r="B2013" s="203" t="s">
        <v>1246</v>
      </c>
      <c r="C2013" s="203" t="s">
        <v>21121</v>
      </c>
      <c r="D2013" s="203" t="s">
        <v>21122</v>
      </c>
      <c r="E2013" s="203" t="s">
        <v>21123</v>
      </c>
      <c r="F2013" s="203" t="s">
        <v>9451</v>
      </c>
      <c r="G2013" s="203" t="s">
        <v>21123</v>
      </c>
      <c r="H2013" s="203" t="s">
        <v>21124</v>
      </c>
      <c r="I2013" s="203" t="s">
        <v>9462</v>
      </c>
      <c r="J2013" s="203" t="s">
        <v>21125</v>
      </c>
      <c r="K2013" s="84">
        <v>45697</v>
      </c>
      <c r="L2013" s="84">
        <v>45698</v>
      </c>
      <c r="M2013" s="84">
        <v>45878</v>
      </c>
      <c r="N2013" s="203" t="s">
        <v>14182</v>
      </c>
      <c r="O2013" s="86">
        <v>14725590</v>
      </c>
      <c r="P2013" s="203" t="s">
        <v>21126</v>
      </c>
      <c r="Q2013" s="203" t="s">
        <v>21125</v>
      </c>
      <c r="R2013" s="84">
        <v>45697</v>
      </c>
      <c r="S2013" s="84">
        <v>45697</v>
      </c>
      <c r="T2013" s="84"/>
      <c r="U2013" s="84"/>
      <c r="V2013" s="84"/>
      <c r="W2013" s="203" t="s">
        <v>9457</v>
      </c>
    </row>
    <row r="2014" spans="1:23" x14ac:dyDescent="0.3">
      <c r="A2014" s="203" t="s">
        <v>1572</v>
      </c>
      <c r="B2014" s="203" t="s">
        <v>1246</v>
      </c>
      <c r="C2014" s="203" t="s">
        <v>21127</v>
      </c>
      <c r="D2014" s="203" t="s">
        <v>21128</v>
      </c>
      <c r="E2014" s="203" t="s">
        <v>21129</v>
      </c>
      <c r="F2014" s="203" t="s">
        <v>9451</v>
      </c>
      <c r="G2014" s="203" t="s">
        <v>21129</v>
      </c>
      <c r="H2014" s="203" t="s">
        <v>21130</v>
      </c>
      <c r="I2014" s="203" t="s">
        <v>9453</v>
      </c>
      <c r="J2014" s="203" t="s">
        <v>21131</v>
      </c>
      <c r="K2014" s="84">
        <v>45982</v>
      </c>
      <c r="L2014" s="84">
        <v>45982</v>
      </c>
      <c r="M2014" s="84">
        <v>46011</v>
      </c>
      <c r="N2014" s="203" t="s">
        <v>17187</v>
      </c>
      <c r="O2014" s="86">
        <v>4500000</v>
      </c>
      <c r="P2014" s="203" t="s">
        <v>21132</v>
      </c>
      <c r="Q2014" s="203" t="s">
        <v>21131</v>
      </c>
      <c r="R2014" s="84">
        <v>45982</v>
      </c>
      <c r="S2014" s="84">
        <v>45982</v>
      </c>
      <c r="T2014" s="84"/>
      <c r="U2014" s="84"/>
      <c r="V2014" s="84"/>
      <c r="W2014" s="203" t="s">
        <v>9457</v>
      </c>
    </row>
    <row r="2015" spans="1:23" x14ac:dyDescent="0.3">
      <c r="A2015" s="203" t="s">
        <v>3253</v>
      </c>
      <c r="B2015" s="203" t="s">
        <v>1245</v>
      </c>
      <c r="C2015" s="203" t="s">
        <v>21133</v>
      </c>
      <c r="D2015" s="203" t="s">
        <v>21134</v>
      </c>
      <c r="E2015" s="203" t="s">
        <v>21135</v>
      </c>
      <c r="F2015" s="203" t="s">
        <v>9451</v>
      </c>
      <c r="G2015" s="203" t="s">
        <v>21135</v>
      </c>
      <c r="H2015" s="203" t="s">
        <v>21136</v>
      </c>
      <c r="I2015" s="203" t="s">
        <v>9453</v>
      </c>
      <c r="J2015" s="203" t="s">
        <v>21137</v>
      </c>
      <c r="K2015" s="84">
        <v>45618</v>
      </c>
      <c r="L2015" s="84">
        <v>45618</v>
      </c>
      <c r="M2015" s="84">
        <v>45657</v>
      </c>
      <c r="N2015" s="203" t="s">
        <v>21138</v>
      </c>
      <c r="O2015" s="86">
        <v>2621713</v>
      </c>
      <c r="P2015" s="203" t="s">
        <v>21139</v>
      </c>
      <c r="Q2015" s="203" t="s">
        <v>21137</v>
      </c>
      <c r="R2015" s="84">
        <v>45618</v>
      </c>
      <c r="S2015" s="84">
        <v>45618</v>
      </c>
      <c r="T2015" s="84"/>
      <c r="U2015" s="84"/>
      <c r="V2015" s="84"/>
      <c r="W2015" s="203" t="s">
        <v>9457</v>
      </c>
    </row>
    <row r="2016" spans="1:23" x14ac:dyDescent="0.3">
      <c r="A2016" s="203" t="s">
        <v>5454</v>
      </c>
      <c r="B2016" s="203" t="s">
        <v>1245</v>
      </c>
      <c r="C2016" s="203" t="s">
        <v>21140</v>
      </c>
      <c r="D2016" s="203" t="s">
        <v>21141</v>
      </c>
      <c r="E2016" s="203" t="s">
        <v>21142</v>
      </c>
      <c r="F2016" s="203" t="s">
        <v>9451</v>
      </c>
      <c r="G2016" s="203" t="s">
        <v>21142</v>
      </c>
      <c r="H2016" s="203" t="s">
        <v>21143</v>
      </c>
      <c r="I2016" s="203" t="s">
        <v>9453</v>
      </c>
      <c r="J2016" s="203" t="s">
        <v>21144</v>
      </c>
      <c r="K2016" s="84">
        <v>45527</v>
      </c>
      <c r="L2016" s="84">
        <v>45530</v>
      </c>
      <c r="M2016" s="84">
        <v>45621</v>
      </c>
      <c r="N2016" s="203" t="s">
        <v>21145</v>
      </c>
      <c r="O2016" s="86">
        <v>11400000</v>
      </c>
      <c r="P2016" s="203" t="s">
        <v>21146</v>
      </c>
      <c r="Q2016" s="203" t="s">
        <v>21144</v>
      </c>
      <c r="R2016" s="84">
        <v>45527</v>
      </c>
      <c r="S2016" s="84">
        <v>45527</v>
      </c>
      <c r="T2016" s="84"/>
      <c r="U2016" s="84"/>
      <c r="V2016" s="84"/>
      <c r="W2016" s="203" t="s">
        <v>9457</v>
      </c>
    </row>
    <row r="2017" spans="1:23" x14ac:dyDescent="0.3">
      <c r="A2017" s="203" t="s">
        <v>1505</v>
      </c>
      <c r="B2017" s="203" t="s">
        <v>1246</v>
      </c>
      <c r="C2017" s="203" t="s">
        <v>21147</v>
      </c>
      <c r="D2017" s="203" t="s">
        <v>21148</v>
      </c>
      <c r="E2017" s="203" t="s">
        <v>21149</v>
      </c>
      <c r="F2017" s="203" t="s">
        <v>9451</v>
      </c>
      <c r="G2017" s="203" t="s">
        <v>21149</v>
      </c>
      <c r="H2017" s="203" t="s">
        <v>21150</v>
      </c>
      <c r="I2017" s="203" t="s">
        <v>9462</v>
      </c>
      <c r="J2017" s="203" t="s">
        <v>21151</v>
      </c>
      <c r="K2017" s="84">
        <v>45726</v>
      </c>
      <c r="L2017" s="84">
        <v>45726</v>
      </c>
      <c r="M2017" s="84">
        <v>45909</v>
      </c>
      <c r="N2017" s="203" t="s">
        <v>10322</v>
      </c>
      <c r="O2017" s="86">
        <v>23918382</v>
      </c>
      <c r="P2017" s="203" t="s">
        <v>21152</v>
      </c>
      <c r="Q2017" s="203" t="s">
        <v>21151</v>
      </c>
      <c r="R2017" s="84">
        <v>45721</v>
      </c>
      <c r="S2017" s="84">
        <v>45721</v>
      </c>
      <c r="T2017" s="84"/>
      <c r="U2017" s="84"/>
      <c r="V2017" s="84"/>
      <c r="W2017" s="203" t="s">
        <v>9457</v>
      </c>
    </row>
    <row r="2018" spans="1:23" x14ac:dyDescent="0.3">
      <c r="A2018" s="203" t="s">
        <v>1612</v>
      </c>
      <c r="B2018" s="203" t="s">
        <v>1245</v>
      </c>
      <c r="C2018" s="203" t="s">
        <v>21153</v>
      </c>
      <c r="D2018" s="203" t="s">
        <v>21154</v>
      </c>
      <c r="E2018" s="203" t="s">
        <v>21155</v>
      </c>
      <c r="F2018" s="203" t="s">
        <v>9451</v>
      </c>
      <c r="G2018" s="203" t="s">
        <v>21155</v>
      </c>
      <c r="H2018" s="203" t="s">
        <v>21156</v>
      </c>
      <c r="I2018" s="203" t="s">
        <v>9453</v>
      </c>
      <c r="J2018" s="203" t="s">
        <v>21157</v>
      </c>
      <c r="K2018" s="84">
        <v>45674</v>
      </c>
      <c r="L2018" s="84">
        <v>45677</v>
      </c>
      <c r="M2018" s="84">
        <v>45811</v>
      </c>
      <c r="N2018" s="203" t="s">
        <v>12456</v>
      </c>
      <c r="O2018" s="86">
        <v>23567688</v>
      </c>
      <c r="P2018" s="203" t="s">
        <v>21158</v>
      </c>
      <c r="Q2018" s="203" t="s">
        <v>21157</v>
      </c>
      <c r="R2018" s="84">
        <v>45674</v>
      </c>
      <c r="S2018" s="84">
        <v>45674</v>
      </c>
      <c r="T2018" s="84"/>
      <c r="U2018" s="84"/>
      <c r="V2018" s="84"/>
      <c r="W2018" s="203" t="s">
        <v>9457</v>
      </c>
    </row>
    <row r="2019" spans="1:23" x14ac:dyDescent="0.3">
      <c r="A2019" s="203" t="s">
        <v>1759</v>
      </c>
      <c r="B2019" s="203" t="s">
        <v>1246</v>
      </c>
      <c r="C2019" s="203" t="s">
        <v>21159</v>
      </c>
      <c r="D2019" s="203" t="s">
        <v>9471</v>
      </c>
      <c r="E2019" s="203" t="s">
        <v>21160</v>
      </c>
      <c r="F2019" s="203" t="s">
        <v>9451</v>
      </c>
      <c r="G2019" s="203"/>
      <c r="H2019" s="203"/>
      <c r="I2019" s="203"/>
      <c r="J2019" s="203"/>
      <c r="K2019" s="84"/>
      <c r="L2019" s="84"/>
      <c r="M2019" s="84"/>
      <c r="N2019" s="203"/>
      <c r="O2019" s="86"/>
      <c r="P2019" s="203"/>
      <c r="Q2019" s="203"/>
      <c r="R2019" s="84">
        <v>45894</v>
      </c>
      <c r="S2019" s="84">
        <v>45894</v>
      </c>
      <c r="T2019" s="84">
        <v>45897</v>
      </c>
      <c r="U2019" s="84">
        <v>45897</v>
      </c>
      <c r="V2019" s="84">
        <v>45897</v>
      </c>
      <c r="W2019" s="203" t="s">
        <v>14464</v>
      </c>
    </row>
    <row r="2020" spans="1:23" x14ac:dyDescent="0.3">
      <c r="A2020" s="203" t="s">
        <v>1605</v>
      </c>
      <c r="B2020" s="203" t="s">
        <v>1247</v>
      </c>
      <c r="C2020" s="203" t="s">
        <v>21161</v>
      </c>
      <c r="D2020" s="203" t="s">
        <v>21162</v>
      </c>
      <c r="E2020" s="203" t="s">
        <v>21163</v>
      </c>
      <c r="F2020" s="203" t="s">
        <v>9451</v>
      </c>
      <c r="G2020" s="203" t="s">
        <v>21163</v>
      </c>
      <c r="H2020" s="203" t="s">
        <v>21164</v>
      </c>
      <c r="I2020" s="203" t="s">
        <v>9453</v>
      </c>
      <c r="J2020" s="203" t="s">
        <v>21165</v>
      </c>
      <c r="K2020" s="84">
        <v>46238</v>
      </c>
      <c r="L2020" s="84">
        <v>46241</v>
      </c>
      <c r="M2020" s="84">
        <v>46387</v>
      </c>
      <c r="N2020" s="203" t="s">
        <v>10336</v>
      </c>
      <c r="O2020" s="86">
        <v>20751192</v>
      </c>
      <c r="P2020" s="203" t="s">
        <v>21166</v>
      </c>
      <c r="Q2020" s="203" t="s">
        <v>21165</v>
      </c>
      <c r="R2020" s="84">
        <v>46238</v>
      </c>
      <c r="S2020" s="84">
        <v>46238</v>
      </c>
      <c r="T2020" s="84"/>
      <c r="U2020" s="84"/>
      <c r="V2020" s="84"/>
      <c r="W2020" s="203" t="s">
        <v>9457</v>
      </c>
    </row>
    <row r="2021" spans="1:23" x14ac:dyDescent="0.3">
      <c r="A2021" s="203" t="s">
        <v>1476</v>
      </c>
      <c r="B2021" s="203" t="s">
        <v>1246</v>
      </c>
      <c r="C2021" s="203" t="s">
        <v>21167</v>
      </c>
      <c r="D2021" s="203" t="s">
        <v>21168</v>
      </c>
      <c r="E2021" s="203" t="s">
        <v>21169</v>
      </c>
      <c r="F2021" s="203" t="s">
        <v>9451</v>
      </c>
      <c r="G2021" s="203" t="s">
        <v>21169</v>
      </c>
      <c r="H2021" s="203" t="s">
        <v>21170</v>
      </c>
      <c r="I2021" s="203" t="s">
        <v>9462</v>
      </c>
      <c r="J2021" s="203" t="s">
        <v>12014</v>
      </c>
      <c r="K2021" s="84">
        <v>45884</v>
      </c>
      <c r="L2021" s="84">
        <v>45884</v>
      </c>
      <c r="M2021" s="84">
        <v>46021</v>
      </c>
      <c r="N2021" s="203" t="s">
        <v>12173</v>
      </c>
      <c r="O2021" s="86">
        <v>22256438</v>
      </c>
      <c r="P2021" s="203" t="s">
        <v>21171</v>
      </c>
      <c r="Q2021" s="203" t="s">
        <v>12014</v>
      </c>
      <c r="R2021" s="84">
        <v>45884</v>
      </c>
      <c r="S2021" s="84">
        <v>45884</v>
      </c>
      <c r="T2021" s="84"/>
      <c r="U2021" s="84"/>
      <c r="V2021" s="84"/>
      <c r="W2021" s="203" t="s">
        <v>9457</v>
      </c>
    </row>
    <row r="2022" spans="1:23" x14ac:dyDescent="0.3">
      <c r="A2022" s="203" t="s">
        <v>1574</v>
      </c>
      <c r="B2022" s="203" t="s">
        <v>1246</v>
      </c>
      <c r="C2022" s="203" t="s">
        <v>21172</v>
      </c>
      <c r="D2022" s="203" t="s">
        <v>21173</v>
      </c>
      <c r="E2022" s="203" t="s">
        <v>21174</v>
      </c>
      <c r="F2022" s="203" t="s">
        <v>9451</v>
      </c>
      <c r="G2022" s="203" t="s">
        <v>21174</v>
      </c>
      <c r="H2022" s="203" t="s">
        <v>21175</v>
      </c>
      <c r="I2022" s="203" t="s">
        <v>9453</v>
      </c>
      <c r="J2022" s="203" t="s">
        <v>21176</v>
      </c>
      <c r="K2022" s="84">
        <v>45946</v>
      </c>
      <c r="L2022" s="84">
        <v>45965</v>
      </c>
      <c r="M2022" s="84">
        <v>46010</v>
      </c>
      <c r="N2022" s="203" t="s">
        <v>21177</v>
      </c>
      <c r="O2022" s="86">
        <v>77408000</v>
      </c>
      <c r="P2022" s="203" t="s">
        <v>21178</v>
      </c>
      <c r="Q2022" s="203" t="s">
        <v>21176</v>
      </c>
      <c r="R2022" s="84">
        <v>45933</v>
      </c>
      <c r="S2022" s="84">
        <v>45933</v>
      </c>
      <c r="T2022" s="84">
        <v>45939</v>
      </c>
      <c r="U2022" s="84">
        <v>45939</v>
      </c>
      <c r="V2022" s="84">
        <v>45939</v>
      </c>
      <c r="W2022" s="203" t="s">
        <v>9457</v>
      </c>
    </row>
    <row r="2023" spans="1:23" x14ac:dyDescent="0.3">
      <c r="A2023" s="203" t="s">
        <v>1605</v>
      </c>
      <c r="B2023" s="203" t="s">
        <v>1247</v>
      </c>
      <c r="C2023" s="203" t="s">
        <v>21179</v>
      </c>
      <c r="D2023" s="203" t="s">
        <v>21180</v>
      </c>
      <c r="E2023" s="203" t="s">
        <v>21181</v>
      </c>
      <c r="F2023" s="203" t="s">
        <v>9451</v>
      </c>
      <c r="G2023" s="203" t="s">
        <v>21181</v>
      </c>
      <c r="H2023" s="203" t="s">
        <v>21182</v>
      </c>
      <c r="I2023" s="203" t="s">
        <v>9453</v>
      </c>
      <c r="J2023" s="203" t="s">
        <v>13191</v>
      </c>
      <c r="K2023" s="84">
        <v>46046</v>
      </c>
      <c r="L2023" s="84">
        <v>46048</v>
      </c>
      <c r="M2023" s="84">
        <v>46228</v>
      </c>
      <c r="N2023" s="203" t="s">
        <v>9618</v>
      </c>
      <c r="O2023" s="86">
        <v>17064468</v>
      </c>
      <c r="P2023" s="203" t="s">
        <v>21183</v>
      </c>
      <c r="Q2023" s="203" t="s">
        <v>13191</v>
      </c>
      <c r="R2023" s="84">
        <v>46045</v>
      </c>
      <c r="S2023" s="84">
        <v>46045</v>
      </c>
      <c r="T2023" s="84"/>
      <c r="U2023" s="84"/>
      <c r="V2023" s="84"/>
      <c r="W2023" s="203" t="s">
        <v>9457</v>
      </c>
    </row>
    <row r="2024" spans="1:23" x14ac:dyDescent="0.3">
      <c r="A2024" s="203" t="s">
        <v>5454</v>
      </c>
      <c r="B2024" s="203" t="s">
        <v>1245</v>
      </c>
      <c r="C2024" s="203" t="s">
        <v>21184</v>
      </c>
      <c r="D2024" s="203" t="s">
        <v>9471</v>
      </c>
      <c r="E2024" s="203" t="s">
        <v>21185</v>
      </c>
      <c r="F2024" s="203" t="s">
        <v>9451</v>
      </c>
      <c r="G2024" s="203"/>
      <c r="H2024" s="203"/>
      <c r="I2024" s="203"/>
      <c r="J2024" s="203"/>
      <c r="K2024" s="84"/>
      <c r="L2024" s="84"/>
      <c r="M2024" s="84"/>
      <c r="N2024" s="203"/>
      <c r="O2024" s="86"/>
      <c r="P2024" s="203"/>
      <c r="Q2024" s="203"/>
      <c r="R2024" s="84"/>
      <c r="S2024" s="84"/>
      <c r="T2024" s="84"/>
      <c r="U2024" s="84"/>
      <c r="V2024" s="84"/>
      <c r="W2024" s="203" t="s">
        <v>9469</v>
      </c>
    </row>
    <row r="2025" spans="1:23" x14ac:dyDescent="0.3">
      <c r="A2025" s="203" t="s">
        <v>1572</v>
      </c>
      <c r="B2025" s="203" t="s">
        <v>1246</v>
      </c>
      <c r="C2025" s="203" t="s">
        <v>21186</v>
      </c>
      <c r="D2025" s="203" t="s">
        <v>21187</v>
      </c>
      <c r="E2025" s="203" t="s">
        <v>21188</v>
      </c>
      <c r="F2025" s="203" t="s">
        <v>9451</v>
      </c>
      <c r="G2025" s="203" t="s">
        <v>21188</v>
      </c>
      <c r="H2025" s="203" t="s">
        <v>21189</v>
      </c>
      <c r="I2025" s="203" t="s">
        <v>9453</v>
      </c>
      <c r="J2025" s="203" t="s">
        <v>21190</v>
      </c>
      <c r="K2025" s="84">
        <v>45915</v>
      </c>
      <c r="L2025" s="84">
        <v>45915</v>
      </c>
      <c r="M2025" s="84">
        <v>46005</v>
      </c>
      <c r="N2025" s="203" t="s">
        <v>12151</v>
      </c>
      <c r="O2025" s="86">
        <v>10500000</v>
      </c>
      <c r="P2025" s="203" t="s">
        <v>21191</v>
      </c>
      <c r="Q2025" s="203" t="s">
        <v>21190</v>
      </c>
      <c r="R2025" s="84">
        <v>45912</v>
      </c>
      <c r="S2025" s="84">
        <v>45912</v>
      </c>
      <c r="T2025" s="84"/>
      <c r="U2025" s="84"/>
      <c r="V2025" s="84"/>
      <c r="W2025" s="203" t="s">
        <v>9457</v>
      </c>
    </row>
    <row r="2026" spans="1:23" x14ac:dyDescent="0.3">
      <c r="A2026" s="203" t="s">
        <v>5032</v>
      </c>
      <c r="B2026" s="203" t="s">
        <v>1245</v>
      </c>
      <c r="C2026" s="203" t="s">
        <v>21192</v>
      </c>
      <c r="D2026" s="203" t="s">
        <v>21193</v>
      </c>
      <c r="E2026" s="203" t="s">
        <v>21194</v>
      </c>
      <c r="F2026" s="203" t="s">
        <v>9451</v>
      </c>
      <c r="G2026" s="203" t="s">
        <v>21194</v>
      </c>
      <c r="H2026" s="203" t="s">
        <v>21195</v>
      </c>
      <c r="I2026" s="203" t="s">
        <v>9462</v>
      </c>
      <c r="J2026" s="203" t="s">
        <v>21196</v>
      </c>
      <c r="K2026" s="84">
        <v>45369</v>
      </c>
      <c r="L2026" s="84">
        <v>45369</v>
      </c>
      <c r="M2026" s="84">
        <v>45552</v>
      </c>
      <c r="N2026" s="203" t="s">
        <v>11063</v>
      </c>
      <c r="O2026" s="86">
        <v>19560876</v>
      </c>
      <c r="P2026" s="203" t="s">
        <v>21197</v>
      </c>
      <c r="Q2026" s="203" t="s">
        <v>21196</v>
      </c>
      <c r="R2026" s="84">
        <v>45367</v>
      </c>
      <c r="S2026" s="84">
        <v>45367</v>
      </c>
      <c r="T2026" s="84"/>
      <c r="U2026" s="84"/>
      <c r="V2026" s="84"/>
      <c r="W2026" s="203" t="s">
        <v>9457</v>
      </c>
    </row>
    <row r="2027" spans="1:23" x14ac:dyDescent="0.3">
      <c r="A2027" s="203" t="s">
        <v>5454</v>
      </c>
      <c r="B2027" s="203" t="s">
        <v>1245</v>
      </c>
      <c r="C2027" s="203" t="s">
        <v>21198</v>
      </c>
      <c r="D2027" s="203" t="s">
        <v>21199</v>
      </c>
      <c r="E2027" s="203" t="s">
        <v>21200</v>
      </c>
      <c r="F2027" s="203" t="s">
        <v>9451</v>
      </c>
      <c r="G2027" s="203" t="s">
        <v>21200</v>
      </c>
      <c r="H2027" s="203" t="s">
        <v>21201</v>
      </c>
      <c r="I2027" s="203" t="s">
        <v>9453</v>
      </c>
      <c r="J2027" s="203" t="s">
        <v>21202</v>
      </c>
      <c r="K2027" s="84">
        <v>45594</v>
      </c>
      <c r="L2027" s="84">
        <v>45595</v>
      </c>
      <c r="M2027" s="84">
        <v>45657</v>
      </c>
      <c r="N2027" s="203" t="s">
        <v>18471</v>
      </c>
      <c r="O2027" s="86">
        <v>10000000</v>
      </c>
      <c r="P2027" s="203" t="s">
        <v>21203</v>
      </c>
      <c r="Q2027" s="203" t="s">
        <v>21202</v>
      </c>
      <c r="R2027" s="84">
        <v>45594</v>
      </c>
      <c r="S2027" s="84">
        <v>45594</v>
      </c>
      <c r="T2027" s="84"/>
      <c r="U2027" s="84"/>
      <c r="V2027" s="84"/>
      <c r="W2027" s="203" t="s">
        <v>9457</v>
      </c>
    </row>
    <row r="2028" spans="1:23" x14ac:dyDescent="0.3">
      <c r="A2028" s="203" t="s">
        <v>5217</v>
      </c>
      <c r="B2028" s="203" t="s">
        <v>1245</v>
      </c>
      <c r="C2028" s="203" t="s">
        <v>21204</v>
      </c>
      <c r="D2028" s="203" t="s">
        <v>21205</v>
      </c>
      <c r="E2028" s="203" t="s">
        <v>21206</v>
      </c>
      <c r="F2028" s="203" t="s">
        <v>9451</v>
      </c>
      <c r="G2028" s="203" t="s">
        <v>21206</v>
      </c>
      <c r="H2028" s="203" t="s">
        <v>21205</v>
      </c>
      <c r="I2028" s="203" t="s">
        <v>9462</v>
      </c>
      <c r="J2028" s="203" t="s">
        <v>9470</v>
      </c>
      <c r="K2028" s="84">
        <v>45368</v>
      </c>
      <c r="L2028" s="84">
        <v>45369</v>
      </c>
      <c r="M2028" s="84">
        <v>45536</v>
      </c>
      <c r="N2028" s="203" t="s">
        <v>16424</v>
      </c>
      <c r="O2028" s="86">
        <v>10899685</v>
      </c>
      <c r="P2028" s="203" t="s">
        <v>21207</v>
      </c>
      <c r="Q2028" s="203" t="s">
        <v>9473</v>
      </c>
      <c r="R2028" s="84">
        <v>45366</v>
      </c>
      <c r="S2028" s="84">
        <v>45366</v>
      </c>
      <c r="T2028" s="84"/>
      <c r="U2028" s="84"/>
      <c r="V2028" s="84"/>
      <c r="W2028" s="203" t="s">
        <v>9457</v>
      </c>
    </row>
    <row r="2029" spans="1:23" x14ac:dyDescent="0.3">
      <c r="A2029" s="203" t="s">
        <v>1665</v>
      </c>
      <c r="B2029" s="203" t="s">
        <v>1247</v>
      </c>
      <c r="C2029" s="203" t="s">
        <v>21208</v>
      </c>
      <c r="D2029" s="203" t="s">
        <v>21209</v>
      </c>
      <c r="E2029" s="203" t="s">
        <v>21210</v>
      </c>
      <c r="F2029" s="203" t="s">
        <v>9451</v>
      </c>
      <c r="G2029" s="203" t="s">
        <v>21210</v>
      </c>
      <c r="H2029" s="203" t="s">
        <v>21211</v>
      </c>
      <c r="I2029" s="203" t="s">
        <v>9453</v>
      </c>
      <c r="J2029" s="203" t="s">
        <v>21212</v>
      </c>
      <c r="K2029" s="84">
        <v>46048</v>
      </c>
      <c r="L2029" s="84">
        <v>46049</v>
      </c>
      <c r="M2029" s="84">
        <v>46138</v>
      </c>
      <c r="N2029" s="203" t="s">
        <v>21213</v>
      </c>
      <c r="O2029" s="86">
        <v>18000000</v>
      </c>
      <c r="P2029" s="203" t="s">
        <v>21214</v>
      </c>
      <c r="Q2029" s="203" t="s">
        <v>21212</v>
      </c>
      <c r="R2029" s="84">
        <v>46048</v>
      </c>
      <c r="S2029" s="84">
        <v>46048</v>
      </c>
      <c r="T2029" s="84"/>
      <c r="U2029" s="84"/>
      <c r="V2029" s="84"/>
      <c r="W2029" s="203" t="s">
        <v>9457</v>
      </c>
    </row>
    <row r="2030" spans="1:23" x14ac:dyDescent="0.3">
      <c r="A2030" s="203" t="s">
        <v>1433</v>
      </c>
      <c r="B2030" s="203" t="s">
        <v>1246</v>
      </c>
      <c r="C2030" s="203" t="s">
        <v>21215</v>
      </c>
      <c r="D2030" s="203" t="s">
        <v>21216</v>
      </c>
      <c r="E2030" s="203" t="s">
        <v>21217</v>
      </c>
      <c r="F2030" s="203" t="s">
        <v>9451</v>
      </c>
      <c r="G2030" s="203" t="s">
        <v>21217</v>
      </c>
      <c r="H2030" s="203" t="s">
        <v>21218</v>
      </c>
      <c r="I2030" s="203" t="s">
        <v>9462</v>
      </c>
      <c r="J2030" s="203" t="s">
        <v>21219</v>
      </c>
      <c r="K2030" s="84">
        <v>45799</v>
      </c>
      <c r="L2030" s="84">
        <v>45799</v>
      </c>
      <c r="M2030" s="84">
        <v>45921</v>
      </c>
      <c r="N2030" s="203" t="s">
        <v>20238</v>
      </c>
      <c r="O2030" s="86">
        <v>15945588</v>
      </c>
      <c r="P2030" s="203" t="s">
        <v>21220</v>
      </c>
      <c r="Q2030" s="203" t="s">
        <v>21219</v>
      </c>
      <c r="R2030" s="84">
        <v>45797</v>
      </c>
      <c r="S2030" s="84">
        <v>45797</v>
      </c>
      <c r="T2030" s="84"/>
      <c r="U2030" s="84"/>
      <c r="V2030" s="84"/>
      <c r="W2030" s="203" t="s">
        <v>9457</v>
      </c>
    </row>
    <row r="2031" spans="1:23" x14ac:dyDescent="0.3">
      <c r="A2031" s="203" t="s">
        <v>1572</v>
      </c>
      <c r="B2031" s="203" t="s">
        <v>1246</v>
      </c>
      <c r="C2031" s="203" t="s">
        <v>21221</v>
      </c>
      <c r="D2031" s="203" t="s">
        <v>21222</v>
      </c>
      <c r="E2031" s="203" t="s">
        <v>21223</v>
      </c>
      <c r="F2031" s="203" t="s">
        <v>9451</v>
      </c>
      <c r="G2031" s="203" t="s">
        <v>21223</v>
      </c>
      <c r="H2031" s="203" t="s">
        <v>21224</v>
      </c>
      <c r="I2031" s="203" t="s">
        <v>9453</v>
      </c>
      <c r="J2031" s="203" t="s">
        <v>21225</v>
      </c>
      <c r="K2031" s="84">
        <v>45937</v>
      </c>
      <c r="L2031" s="84">
        <v>45937</v>
      </c>
      <c r="M2031" s="84">
        <v>46022</v>
      </c>
      <c r="N2031" s="203" t="s">
        <v>18951</v>
      </c>
      <c r="O2031" s="86">
        <v>8758861</v>
      </c>
      <c r="P2031" s="203" t="s">
        <v>21226</v>
      </c>
      <c r="Q2031" s="203" t="s">
        <v>21225</v>
      </c>
      <c r="R2031" s="84">
        <v>45937</v>
      </c>
      <c r="S2031" s="84">
        <v>45937</v>
      </c>
      <c r="T2031" s="84"/>
      <c r="U2031" s="84"/>
      <c r="V2031" s="84"/>
      <c r="W2031" s="203" t="s">
        <v>9457</v>
      </c>
    </row>
    <row r="2032" spans="1:23" x14ac:dyDescent="0.3">
      <c r="A2032" s="203" t="s">
        <v>1592</v>
      </c>
      <c r="B2032" s="203" t="s">
        <v>1245</v>
      </c>
      <c r="C2032" s="203" t="s">
        <v>21227</v>
      </c>
      <c r="D2032" s="203" t="s">
        <v>9471</v>
      </c>
      <c r="E2032" s="203" t="s">
        <v>11400</v>
      </c>
      <c r="F2032" s="203" t="s">
        <v>9451</v>
      </c>
      <c r="G2032" s="203"/>
      <c r="H2032" s="203"/>
      <c r="I2032" s="203"/>
      <c r="J2032" s="203"/>
      <c r="K2032" s="84"/>
      <c r="L2032" s="84"/>
      <c r="M2032" s="84"/>
      <c r="N2032" s="203"/>
      <c r="O2032" s="86"/>
      <c r="P2032" s="203"/>
      <c r="Q2032" s="203"/>
      <c r="R2032" s="84">
        <v>45603</v>
      </c>
      <c r="S2032" s="84">
        <v>45603</v>
      </c>
      <c r="T2032" s="84">
        <v>45631</v>
      </c>
      <c r="U2032" s="84">
        <v>45631</v>
      </c>
      <c r="V2032" s="84">
        <v>45646</v>
      </c>
      <c r="W2032" s="203" t="s">
        <v>9723</v>
      </c>
    </row>
    <row r="2033" spans="1:23" x14ac:dyDescent="0.3">
      <c r="A2033" s="203" t="s">
        <v>1550</v>
      </c>
      <c r="B2033" s="203" t="s">
        <v>1247</v>
      </c>
      <c r="C2033" s="203" t="s">
        <v>21228</v>
      </c>
      <c r="D2033" s="203" t="s">
        <v>21229</v>
      </c>
      <c r="E2033" s="203" t="s">
        <v>21230</v>
      </c>
      <c r="F2033" s="203" t="s">
        <v>9451</v>
      </c>
      <c r="G2033" s="203" t="s">
        <v>21230</v>
      </c>
      <c r="H2033" s="203" t="s">
        <v>21231</v>
      </c>
      <c r="I2033" s="203" t="s">
        <v>9453</v>
      </c>
      <c r="J2033" s="203" t="s">
        <v>21232</v>
      </c>
      <c r="K2033" s="84">
        <v>46051</v>
      </c>
      <c r="L2033" s="84">
        <v>46051</v>
      </c>
      <c r="M2033" s="84">
        <v>46260</v>
      </c>
      <c r="N2033" s="203" t="s">
        <v>21233</v>
      </c>
      <c r="O2033" s="86">
        <v>46550000</v>
      </c>
      <c r="P2033" s="203" t="s">
        <v>21234</v>
      </c>
      <c r="Q2033" s="203" t="s">
        <v>21235</v>
      </c>
      <c r="R2033" s="84">
        <v>46051</v>
      </c>
      <c r="S2033" s="84">
        <v>46051</v>
      </c>
      <c r="T2033" s="84"/>
      <c r="U2033" s="84"/>
      <c r="V2033" s="84"/>
      <c r="W2033" s="203" t="s">
        <v>9457</v>
      </c>
    </row>
    <row r="2034" spans="1:23" x14ac:dyDescent="0.3">
      <c r="A2034" s="203" t="s">
        <v>1476</v>
      </c>
      <c r="B2034" s="203" t="s">
        <v>1246</v>
      </c>
      <c r="C2034" s="203" t="s">
        <v>21236</v>
      </c>
      <c r="D2034" s="203" t="s">
        <v>21237</v>
      </c>
      <c r="E2034" s="203" t="s">
        <v>21238</v>
      </c>
      <c r="F2034" s="203" t="s">
        <v>9451</v>
      </c>
      <c r="G2034" s="203" t="s">
        <v>21238</v>
      </c>
      <c r="H2034" s="203" t="s">
        <v>21239</v>
      </c>
      <c r="I2034" s="203" t="s">
        <v>9462</v>
      </c>
      <c r="J2034" s="203" t="s">
        <v>21240</v>
      </c>
      <c r="K2034" s="84">
        <v>45708</v>
      </c>
      <c r="L2034" s="84">
        <v>45709</v>
      </c>
      <c r="M2034" s="84">
        <v>45889</v>
      </c>
      <c r="N2034" s="203" t="s">
        <v>15493</v>
      </c>
      <c r="O2034" s="86">
        <v>29675250</v>
      </c>
      <c r="P2034" s="203" t="s">
        <v>21241</v>
      </c>
      <c r="Q2034" s="203" t="s">
        <v>21240</v>
      </c>
      <c r="R2034" s="84">
        <v>45706</v>
      </c>
      <c r="S2034" s="84">
        <v>45706</v>
      </c>
      <c r="T2034" s="84"/>
      <c r="U2034" s="84"/>
      <c r="V2034" s="84"/>
      <c r="W2034" s="203" t="s">
        <v>9457</v>
      </c>
    </row>
    <row r="2035" spans="1:23" x14ac:dyDescent="0.3">
      <c r="A2035" s="203" t="s">
        <v>1754</v>
      </c>
      <c r="B2035" s="203" t="s">
        <v>1247</v>
      </c>
      <c r="C2035" s="203" t="s">
        <v>21242</v>
      </c>
      <c r="D2035" s="203" t="s">
        <v>21243</v>
      </c>
      <c r="E2035" s="203" t="s">
        <v>21244</v>
      </c>
      <c r="F2035" s="203" t="s">
        <v>9451</v>
      </c>
      <c r="G2035" s="203" t="s">
        <v>21244</v>
      </c>
      <c r="H2035" s="203" t="s">
        <v>21245</v>
      </c>
      <c r="I2035" s="203" t="s">
        <v>9453</v>
      </c>
      <c r="J2035" s="203" t="s">
        <v>21246</v>
      </c>
      <c r="K2035" s="84">
        <v>46038</v>
      </c>
      <c r="L2035" s="84">
        <v>46041</v>
      </c>
      <c r="M2035" s="84">
        <v>46283</v>
      </c>
      <c r="N2035" s="203" t="s">
        <v>12070</v>
      </c>
      <c r="O2035" s="86">
        <v>40000000</v>
      </c>
      <c r="P2035" s="203" t="s">
        <v>21247</v>
      </c>
      <c r="Q2035" s="203" t="s">
        <v>21246</v>
      </c>
      <c r="R2035" s="84">
        <v>46036</v>
      </c>
      <c r="S2035" s="84">
        <v>46036</v>
      </c>
      <c r="T2035" s="84"/>
      <c r="U2035" s="84"/>
      <c r="V2035" s="84"/>
      <c r="W2035" s="203" t="s">
        <v>9457</v>
      </c>
    </row>
    <row r="2036" spans="1:23" x14ac:dyDescent="0.3">
      <c r="A2036" s="203" t="s">
        <v>1605</v>
      </c>
      <c r="B2036" s="203" t="s">
        <v>1247</v>
      </c>
      <c r="C2036" s="203" t="s">
        <v>21248</v>
      </c>
      <c r="D2036" s="203" t="s">
        <v>21249</v>
      </c>
      <c r="E2036" s="203" t="s">
        <v>21250</v>
      </c>
      <c r="F2036" s="203" t="s">
        <v>9451</v>
      </c>
      <c r="G2036" s="203" t="s">
        <v>21250</v>
      </c>
      <c r="H2036" s="203" t="s">
        <v>21251</v>
      </c>
      <c r="I2036" s="203" t="s">
        <v>9453</v>
      </c>
      <c r="J2036" s="203" t="s">
        <v>10990</v>
      </c>
      <c r="K2036" s="84">
        <v>46238</v>
      </c>
      <c r="L2036" s="84">
        <v>46239</v>
      </c>
      <c r="M2036" s="84">
        <v>46385</v>
      </c>
      <c r="N2036" s="203" t="s">
        <v>21252</v>
      </c>
      <c r="O2036" s="86">
        <v>12775674</v>
      </c>
      <c r="P2036" s="203" t="s">
        <v>21253</v>
      </c>
      <c r="Q2036" s="203" t="s">
        <v>10990</v>
      </c>
      <c r="R2036" s="84">
        <v>46236</v>
      </c>
      <c r="S2036" s="84">
        <v>46236</v>
      </c>
      <c r="T2036" s="84"/>
      <c r="U2036" s="84"/>
      <c r="V2036" s="84"/>
      <c r="W2036" s="203" t="s">
        <v>9457</v>
      </c>
    </row>
    <row r="2037" spans="1:23" x14ac:dyDescent="0.3">
      <c r="A2037" s="203" t="s">
        <v>1476</v>
      </c>
      <c r="B2037" s="203" t="s">
        <v>1246</v>
      </c>
      <c r="C2037" s="203" t="s">
        <v>21254</v>
      </c>
      <c r="D2037" s="203" t="s">
        <v>21255</v>
      </c>
      <c r="E2037" s="203" t="s">
        <v>21256</v>
      </c>
      <c r="F2037" s="203" t="s">
        <v>9451</v>
      </c>
      <c r="G2037" s="203" t="s">
        <v>21256</v>
      </c>
      <c r="H2037" s="203" t="s">
        <v>21257</v>
      </c>
      <c r="I2037" s="203" t="s">
        <v>9504</v>
      </c>
      <c r="J2037" s="203" t="s">
        <v>21258</v>
      </c>
      <c r="K2037" s="84">
        <v>45712</v>
      </c>
      <c r="L2037" s="84">
        <v>45720</v>
      </c>
      <c r="M2037" s="84">
        <v>46022</v>
      </c>
      <c r="N2037" s="203" t="s">
        <v>12415</v>
      </c>
      <c r="O2037" s="86">
        <v>65650000</v>
      </c>
      <c r="P2037" s="203" t="s">
        <v>21259</v>
      </c>
      <c r="Q2037" s="203" t="s">
        <v>21258</v>
      </c>
      <c r="R2037" s="84">
        <v>45699</v>
      </c>
      <c r="S2037" s="84">
        <v>45699</v>
      </c>
      <c r="T2037" s="84">
        <v>45705</v>
      </c>
      <c r="U2037" s="84">
        <v>45705</v>
      </c>
      <c r="V2037" s="84">
        <v>45705</v>
      </c>
      <c r="W2037" s="203" t="s">
        <v>9457</v>
      </c>
    </row>
    <row r="2038" spans="1:23" x14ac:dyDescent="0.3">
      <c r="A2038" s="203" t="s">
        <v>1476</v>
      </c>
      <c r="B2038" s="203" t="s">
        <v>1246</v>
      </c>
      <c r="C2038" s="203" t="s">
        <v>21260</v>
      </c>
      <c r="D2038" s="203" t="s">
        <v>21261</v>
      </c>
      <c r="E2038" s="203" t="s">
        <v>21262</v>
      </c>
      <c r="F2038" s="203" t="s">
        <v>9451</v>
      </c>
      <c r="G2038" s="203" t="s">
        <v>21262</v>
      </c>
      <c r="H2038" s="203" t="s">
        <v>21263</v>
      </c>
      <c r="I2038" s="203" t="s">
        <v>9462</v>
      </c>
      <c r="J2038" s="203" t="s">
        <v>12254</v>
      </c>
      <c r="K2038" s="84">
        <v>45699</v>
      </c>
      <c r="L2038" s="84">
        <v>45699</v>
      </c>
      <c r="M2038" s="84">
        <v>45879</v>
      </c>
      <c r="N2038" s="203" t="s">
        <v>18185</v>
      </c>
      <c r="O2038" s="86">
        <v>15844446</v>
      </c>
      <c r="P2038" s="203" t="s">
        <v>21264</v>
      </c>
      <c r="Q2038" s="203" t="s">
        <v>12254</v>
      </c>
      <c r="R2038" s="84">
        <v>45697</v>
      </c>
      <c r="S2038" s="84">
        <v>45697</v>
      </c>
      <c r="T2038" s="84"/>
      <c r="U2038" s="84"/>
      <c r="V2038" s="84"/>
      <c r="W2038" s="203" t="s">
        <v>9457</v>
      </c>
    </row>
    <row r="2039" spans="1:23" x14ac:dyDescent="0.3">
      <c r="A2039" s="203" t="s">
        <v>1505</v>
      </c>
      <c r="B2039" s="203" t="s">
        <v>1246</v>
      </c>
      <c r="C2039" s="203" t="s">
        <v>21265</v>
      </c>
      <c r="D2039" s="203" t="s">
        <v>21266</v>
      </c>
      <c r="E2039" s="203" t="s">
        <v>21267</v>
      </c>
      <c r="F2039" s="203" t="s">
        <v>9451</v>
      </c>
      <c r="G2039" s="203" t="s">
        <v>21267</v>
      </c>
      <c r="H2039" s="203" t="s">
        <v>21268</v>
      </c>
      <c r="I2039" s="203" t="s">
        <v>9462</v>
      </c>
      <c r="J2039" s="203" t="s">
        <v>21269</v>
      </c>
      <c r="K2039" s="84">
        <v>45709</v>
      </c>
      <c r="L2039" s="84">
        <v>45709</v>
      </c>
      <c r="M2039" s="84">
        <v>45889</v>
      </c>
      <c r="N2039" s="203" t="s">
        <v>10784</v>
      </c>
      <c r="O2039" s="86">
        <v>23918382</v>
      </c>
      <c r="P2039" s="203" t="s">
        <v>21270</v>
      </c>
      <c r="Q2039" s="203" t="s">
        <v>21269</v>
      </c>
      <c r="R2039" s="84">
        <v>45707</v>
      </c>
      <c r="S2039" s="84">
        <v>45707</v>
      </c>
      <c r="T2039" s="84"/>
      <c r="U2039" s="84"/>
      <c r="V2039" s="84"/>
      <c r="W2039" s="203" t="s">
        <v>9457</v>
      </c>
    </row>
    <row r="2040" spans="1:23" x14ac:dyDescent="0.3">
      <c r="A2040" s="203" t="s">
        <v>1754</v>
      </c>
      <c r="B2040" s="203" t="s">
        <v>1247</v>
      </c>
      <c r="C2040" s="203" t="s">
        <v>21271</v>
      </c>
      <c r="D2040" s="203" t="s">
        <v>21272</v>
      </c>
      <c r="E2040" s="203" t="s">
        <v>21273</v>
      </c>
      <c r="F2040" s="203" t="s">
        <v>9451</v>
      </c>
      <c r="G2040" s="203" t="s">
        <v>21273</v>
      </c>
      <c r="H2040" s="203" t="s">
        <v>21274</v>
      </c>
      <c r="I2040" s="203" t="s">
        <v>9453</v>
      </c>
      <c r="J2040" s="203" t="s">
        <v>21275</v>
      </c>
      <c r="K2040" s="84">
        <v>46038</v>
      </c>
      <c r="L2040" s="84">
        <v>46042</v>
      </c>
      <c r="M2040" s="84">
        <v>46284</v>
      </c>
      <c r="N2040" s="203" t="s">
        <v>21276</v>
      </c>
      <c r="O2040" s="86">
        <v>32000000</v>
      </c>
      <c r="P2040" s="203" t="s">
        <v>21277</v>
      </c>
      <c r="Q2040" s="203" t="s">
        <v>21275</v>
      </c>
      <c r="R2040" s="84">
        <v>46037</v>
      </c>
      <c r="S2040" s="84">
        <v>46037</v>
      </c>
      <c r="T2040" s="84"/>
      <c r="U2040" s="84"/>
      <c r="V2040" s="84"/>
      <c r="W2040" s="203" t="s">
        <v>9457</v>
      </c>
    </row>
    <row r="2041" spans="1:23" x14ac:dyDescent="0.3">
      <c r="A2041" s="203" t="s">
        <v>1720</v>
      </c>
      <c r="B2041" s="203" t="s">
        <v>1247</v>
      </c>
      <c r="C2041" s="203" t="s">
        <v>21278</v>
      </c>
      <c r="D2041" s="203" t="s">
        <v>9471</v>
      </c>
      <c r="E2041" s="203" t="s">
        <v>21279</v>
      </c>
      <c r="F2041" s="203" t="s">
        <v>9451</v>
      </c>
      <c r="G2041" s="203"/>
      <c r="H2041" s="203"/>
      <c r="I2041" s="203"/>
      <c r="J2041" s="203"/>
      <c r="K2041" s="84"/>
      <c r="L2041" s="84"/>
      <c r="M2041" s="84"/>
      <c r="N2041" s="203"/>
      <c r="O2041" s="86"/>
      <c r="P2041" s="203"/>
      <c r="Q2041" s="203"/>
      <c r="R2041" s="84">
        <v>46234</v>
      </c>
      <c r="S2041" s="84">
        <v>46234</v>
      </c>
      <c r="T2041" s="84">
        <v>46240</v>
      </c>
      <c r="U2041" s="84">
        <v>46240</v>
      </c>
      <c r="V2041" s="84"/>
      <c r="W2041" s="203" t="s">
        <v>9723</v>
      </c>
    </row>
    <row r="2042" spans="1:23" x14ac:dyDescent="0.3">
      <c r="A2042" s="203" t="s">
        <v>1605</v>
      </c>
      <c r="B2042" s="203" t="s">
        <v>1247</v>
      </c>
      <c r="C2042" s="203" t="s">
        <v>21280</v>
      </c>
      <c r="D2042" s="203" t="s">
        <v>21281</v>
      </c>
      <c r="E2042" s="203" t="s">
        <v>21282</v>
      </c>
      <c r="F2042" s="203" t="s">
        <v>9451</v>
      </c>
      <c r="G2042" s="203" t="s">
        <v>21282</v>
      </c>
      <c r="H2042" s="203" t="s">
        <v>21283</v>
      </c>
      <c r="I2042" s="203" t="s">
        <v>9453</v>
      </c>
      <c r="J2042" s="203" t="s">
        <v>10755</v>
      </c>
      <c r="K2042" s="84">
        <v>46043</v>
      </c>
      <c r="L2042" s="84">
        <v>46044</v>
      </c>
      <c r="M2042" s="84">
        <v>46224</v>
      </c>
      <c r="N2042" s="203" t="s">
        <v>20530</v>
      </c>
      <c r="O2042" s="86">
        <v>17064468</v>
      </c>
      <c r="P2042" s="203" t="s">
        <v>21284</v>
      </c>
      <c r="Q2042" s="203" t="s">
        <v>10755</v>
      </c>
      <c r="R2042" s="84">
        <v>46042</v>
      </c>
      <c r="S2042" s="84">
        <v>46042</v>
      </c>
      <c r="T2042" s="84"/>
      <c r="U2042" s="84"/>
      <c r="V2042" s="84"/>
      <c r="W2042" s="203" t="s">
        <v>9457</v>
      </c>
    </row>
    <row r="2043" spans="1:23" x14ac:dyDescent="0.3">
      <c r="A2043" s="203" t="s">
        <v>1572</v>
      </c>
      <c r="B2043" s="203" t="s">
        <v>1246</v>
      </c>
      <c r="C2043" s="203" t="s">
        <v>21285</v>
      </c>
      <c r="D2043" s="203" t="s">
        <v>21286</v>
      </c>
      <c r="E2043" s="203" t="s">
        <v>21287</v>
      </c>
      <c r="F2043" s="203" t="s">
        <v>9451</v>
      </c>
      <c r="G2043" s="203" t="s">
        <v>21287</v>
      </c>
      <c r="H2043" s="203" t="s">
        <v>21288</v>
      </c>
      <c r="I2043" s="203" t="s">
        <v>9504</v>
      </c>
      <c r="J2043" s="203" t="s">
        <v>21289</v>
      </c>
      <c r="K2043" s="84">
        <v>45926</v>
      </c>
      <c r="L2043" s="84">
        <v>45926</v>
      </c>
      <c r="M2043" s="84">
        <v>46016</v>
      </c>
      <c r="N2043" s="203" t="s">
        <v>21290</v>
      </c>
      <c r="O2043" s="86">
        <v>18000000</v>
      </c>
      <c r="P2043" s="203" t="s">
        <v>21291</v>
      </c>
      <c r="Q2043" s="203" t="s">
        <v>21289</v>
      </c>
      <c r="R2043" s="84">
        <v>45926</v>
      </c>
      <c r="S2043" s="84">
        <v>45926</v>
      </c>
      <c r="T2043" s="84"/>
      <c r="U2043" s="84"/>
      <c r="V2043" s="84"/>
      <c r="W2043" s="203" t="s">
        <v>9457</v>
      </c>
    </row>
    <row r="2044" spans="1:23" x14ac:dyDescent="0.3">
      <c r="A2044" s="203" t="s">
        <v>5454</v>
      </c>
      <c r="B2044" s="203" t="s">
        <v>1245</v>
      </c>
      <c r="C2044" s="203" t="s">
        <v>21292</v>
      </c>
      <c r="D2044" s="203" t="s">
        <v>21293</v>
      </c>
      <c r="E2044" s="203" t="s">
        <v>21294</v>
      </c>
      <c r="F2044" s="203" t="s">
        <v>9451</v>
      </c>
      <c r="G2044" s="203" t="s">
        <v>21294</v>
      </c>
      <c r="H2044" s="203" t="s">
        <v>21295</v>
      </c>
      <c r="I2044" s="203" t="s">
        <v>9533</v>
      </c>
      <c r="J2044" s="203" t="s">
        <v>21296</v>
      </c>
      <c r="K2044" s="84">
        <v>45533</v>
      </c>
      <c r="L2044" s="84">
        <v>45534</v>
      </c>
      <c r="M2044" s="84">
        <v>45655</v>
      </c>
      <c r="N2044" s="203" t="s">
        <v>21297</v>
      </c>
      <c r="O2044" s="86">
        <v>16000000</v>
      </c>
      <c r="P2044" s="203" t="s">
        <v>21298</v>
      </c>
      <c r="Q2044" s="203" t="s">
        <v>21296</v>
      </c>
      <c r="R2044" s="84">
        <v>45533</v>
      </c>
      <c r="S2044" s="84">
        <v>45533</v>
      </c>
      <c r="T2044" s="84"/>
      <c r="U2044" s="84"/>
      <c r="V2044" s="84"/>
      <c r="W2044" s="203" t="s">
        <v>9457</v>
      </c>
    </row>
    <row r="2045" spans="1:23" x14ac:dyDescent="0.3">
      <c r="A2045" s="203" t="s">
        <v>1665</v>
      </c>
      <c r="B2045" s="203" t="s">
        <v>1247</v>
      </c>
      <c r="C2045" s="203" t="s">
        <v>21299</v>
      </c>
      <c r="D2045" s="203" t="s">
        <v>21300</v>
      </c>
      <c r="E2045" s="203" t="s">
        <v>21301</v>
      </c>
      <c r="F2045" s="203" t="s">
        <v>9451</v>
      </c>
      <c r="G2045" s="203" t="s">
        <v>21301</v>
      </c>
      <c r="H2045" s="203" t="s">
        <v>21302</v>
      </c>
      <c r="I2045" s="203" t="s">
        <v>9504</v>
      </c>
      <c r="J2045" s="203" t="s">
        <v>21303</v>
      </c>
      <c r="K2045" s="84">
        <v>46048</v>
      </c>
      <c r="L2045" s="84">
        <v>46049</v>
      </c>
      <c r="M2045" s="84">
        <v>46168</v>
      </c>
      <c r="N2045" s="203" t="s">
        <v>21304</v>
      </c>
      <c r="O2045" s="86">
        <v>24000000</v>
      </c>
      <c r="P2045" s="203" t="s">
        <v>21305</v>
      </c>
      <c r="Q2045" s="203" t="s">
        <v>21303</v>
      </c>
      <c r="R2045" s="84">
        <v>46048</v>
      </c>
      <c r="S2045" s="84">
        <v>46048</v>
      </c>
      <c r="T2045" s="84"/>
      <c r="U2045" s="84"/>
      <c r="V2045" s="84"/>
      <c r="W2045" s="203" t="s">
        <v>9457</v>
      </c>
    </row>
    <row r="2046" spans="1:23" x14ac:dyDescent="0.3">
      <c r="A2046" s="203" t="s">
        <v>1665</v>
      </c>
      <c r="B2046" s="203" t="s">
        <v>1247</v>
      </c>
      <c r="C2046" s="203" t="s">
        <v>21306</v>
      </c>
      <c r="D2046" s="203" t="s">
        <v>21307</v>
      </c>
      <c r="E2046" s="203" t="s">
        <v>21308</v>
      </c>
      <c r="F2046" s="203" t="s">
        <v>9451</v>
      </c>
      <c r="G2046" s="203" t="s">
        <v>21308</v>
      </c>
      <c r="H2046" s="203" t="s">
        <v>21309</v>
      </c>
      <c r="I2046" s="203" t="s">
        <v>9504</v>
      </c>
      <c r="J2046" s="203" t="s">
        <v>21310</v>
      </c>
      <c r="K2046" s="84">
        <v>46044</v>
      </c>
      <c r="L2046" s="84">
        <v>46048</v>
      </c>
      <c r="M2046" s="84">
        <v>46167</v>
      </c>
      <c r="N2046" s="203" t="s">
        <v>21311</v>
      </c>
      <c r="O2046" s="86">
        <v>12000000</v>
      </c>
      <c r="P2046" s="203" t="s">
        <v>21312</v>
      </c>
      <c r="Q2046" s="203" t="s">
        <v>21310</v>
      </c>
      <c r="R2046" s="84">
        <v>46044</v>
      </c>
      <c r="S2046" s="84">
        <v>46044</v>
      </c>
      <c r="T2046" s="84"/>
      <c r="U2046" s="84"/>
      <c r="V2046" s="84"/>
      <c r="W2046" s="203" t="s">
        <v>9457</v>
      </c>
    </row>
    <row r="2047" spans="1:23" x14ac:dyDescent="0.3">
      <c r="A2047" s="203" t="s">
        <v>2935</v>
      </c>
      <c r="B2047" s="203" t="s">
        <v>1245</v>
      </c>
      <c r="C2047" s="203" t="s">
        <v>21313</v>
      </c>
      <c r="D2047" s="203" t="s">
        <v>21314</v>
      </c>
      <c r="E2047" s="203" t="s">
        <v>21315</v>
      </c>
      <c r="F2047" s="203" t="s">
        <v>9451</v>
      </c>
      <c r="G2047" s="203" t="s">
        <v>21315</v>
      </c>
      <c r="H2047" s="203" t="s">
        <v>21316</v>
      </c>
      <c r="I2047" s="203" t="s">
        <v>9462</v>
      </c>
      <c r="J2047" s="203" t="s">
        <v>21317</v>
      </c>
      <c r="K2047" s="84">
        <v>45371</v>
      </c>
      <c r="L2047" s="84">
        <v>45372</v>
      </c>
      <c r="M2047" s="84">
        <v>45555</v>
      </c>
      <c r="N2047" s="203" t="s">
        <v>13555</v>
      </c>
      <c r="O2047" s="86">
        <v>27237546</v>
      </c>
      <c r="P2047" s="203" t="s">
        <v>21318</v>
      </c>
      <c r="Q2047" s="203" t="s">
        <v>21319</v>
      </c>
      <c r="R2047" s="84">
        <v>45371</v>
      </c>
      <c r="S2047" s="84">
        <v>45371</v>
      </c>
      <c r="T2047" s="84"/>
      <c r="U2047" s="84"/>
      <c r="V2047" s="84"/>
      <c r="W2047" s="203" t="s">
        <v>9457</v>
      </c>
    </row>
    <row r="2048" spans="1:23" x14ac:dyDescent="0.3">
      <c r="A2048" s="203" t="s">
        <v>1665</v>
      </c>
      <c r="B2048" s="203" t="s">
        <v>1247</v>
      </c>
      <c r="C2048" s="203" t="s">
        <v>21320</v>
      </c>
      <c r="D2048" s="203" t="s">
        <v>21321</v>
      </c>
      <c r="E2048" s="203" t="s">
        <v>21322</v>
      </c>
      <c r="F2048" s="203" t="s">
        <v>9451</v>
      </c>
      <c r="G2048" s="203" t="s">
        <v>21322</v>
      </c>
      <c r="H2048" s="203" t="s">
        <v>21323</v>
      </c>
      <c r="I2048" s="203" t="s">
        <v>9504</v>
      </c>
      <c r="J2048" s="203" t="s">
        <v>21324</v>
      </c>
      <c r="K2048" s="84">
        <v>46048</v>
      </c>
      <c r="L2048" s="84">
        <v>46049</v>
      </c>
      <c r="M2048" s="84">
        <v>46168</v>
      </c>
      <c r="N2048" s="203" t="s">
        <v>12846</v>
      </c>
      <c r="O2048" s="86">
        <v>24000000</v>
      </c>
      <c r="P2048" s="203" t="s">
        <v>21325</v>
      </c>
      <c r="Q2048" s="203" t="s">
        <v>21324</v>
      </c>
      <c r="R2048" s="84">
        <v>46046</v>
      </c>
      <c r="S2048" s="84">
        <v>46046</v>
      </c>
      <c r="T2048" s="84"/>
      <c r="U2048" s="84"/>
      <c r="V2048" s="84"/>
      <c r="W2048" s="203" t="s">
        <v>9457</v>
      </c>
    </row>
    <row r="2049" spans="1:23" x14ac:dyDescent="0.3">
      <c r="A2049" s="203" t="s">
        <v>2940</v>
      </c>
      <c r="B2049" s="203" t="s">
        <v>1245</v>
      </c>
      <c r="C2049" s="203" t="s">
        <v>21326</v>
      </c>
      <c r="D2049" s="203" t="s">
        <v>21327</v>
      </c>
      <c r="E2049" s="203" t="s">
        <v>21328</v>
      </c>
      <c r="F2049" s="203" t="s">
        <v>9451</v>
      </c>
      <c r="G2049" s="203" t="s">
        <v>21328</v>
      </c>
      <c r="H2049" s="203" t="s">
        <v>21329</v>
      </c>
      <c r="I2049" s="203" t="s">
        <v>9462</v>
      </c>
      <c r="J2049" s="203" t="s">
        <v>21330</v>
      </c>
      <c r="K2049" s="84">
        <v>45587</v>
      </c>
      <c r="L2049" s="84">
        <v>45588</v>
      </c>
      <c r="M2049" s="84">
        <v>45657</v>
      </c>
      <c r="N2049" s="203" t="s">
        <v>18640</v>
      </c>
      <c r="O2049" s="86">
        <v>9301593</v>
      </c>
      <c r="P2049" s="203" t="s">
        <v>21331</v>
      </c>
      <c r="Q2049" s="203" t="s">
        <v>21330</v>
      </c>
      <c r="R2049" s="84">
        <v>45587</v>
      </c>
      <c r="S2049" s="84">
        <v>45587</v>
      </c>
      <c r="T2049" s="84"/>
      <c r="U2049" s="84"/>
      <c r="V2049" s="84"/>
      <c r="W2049" s="203" t="s">
        <v>9457</v>
      </c>
    </row>
    <row r="2050" spans="1:23" x14ac:dyDescent="0.3">
      <c r="A2050" s="203" t="s">
        <v>1605</v>
      </c>
      <c r="B2050" s="203" t="s">
        <v>1247</v>
      </c>
      <c r="C2050" s="203" t="s">
        <v>34125</v>
      </c>
      <c r="D2050" s="203" t="s">
        <v>34126</v>
      </c>
      <c r="E2050" s="203" t="s">
        <v>34127</v>
      </c>
      <c r="F2050" s="203" t="s">
        <v>9451</v>
      </c>
      <c r="G2050" s="203"/>
      <c r="H2050" s="203"/>
      <c r="I2050" s="203"/>
      <c r="J2050" s="203"/>
      <c r="K2050" s="84"/>
      <c r="L2050" s="84"/>
      <c r="M2050" s="84"/>
      <c r="N2050" s="203"/>
      <c r="O2050" s="86"/>
      <c r="P2050" s="203"/>
      <c r="Q2050" s="203"/>
      <c r="R2050" s="84"/>
      <c r="S2050" s="84"/>
      <c r="T2050" s="84"/>
      <c r="U2050" s="84"/>
      <c r="V2050" s="84"/>
      <c r="W2050" s="203" t="s">
        <v>9482</v>
      </c>
    </row>
    <row r="2051" spans="1:23" x14ac:dyDescent="0.3">
      <c r="A2051" s="203" t="s">
        <v>1665</v>
      </c>
      <c r="B2051" s="203" t="s">
        <v>1247</v>
      </c>
      <c r="C2051" s="203" t="s">
        <v>21332</v>
      </c>
      <c r="D2051" s="203" t="s">
        <v>21333</v>
      </c>
      <c r="E2051" s="203" t="s">
        <v>21334</v>
      </c>
      <c r="F2051" s="203" t="s">
        <v>9451</v>
      </c>
      <c r="G2051" s="203" t="s">
        <v>21334</v>
      </c>
      <c r="H2051" s="203" t="s">
        <v>21335</v>
      </c>
      <c r="I2051" s="203" t="s">
        <v>9453</v>
      </c>
      <c r="J2051" s="203" t="s">
        <v>21336</v>
      </c>
      <c r="K2051" s="84">
        <v>46048</v>
      </c>
      <c r="L2051" s="84">
        <v>46049</v>
      </c>
      <c r="M2051" s="84">
        <v>46138</v>
      </c>
      <c r="N2051" s="203" t="s">
        <v>21337</v>
      </c>
      <c r="O2051" s="86">
        <v>7500000</v>
      </c>
      <c r="P2051" s="203" t="s">
        <v>21338</v>
      </c>
      <c r="Q2051" s="203" t="s">
        <v>21336</v>
      </c>
      <c r="R2051" s="84">
        <v>46048</v>
      </c>
      <c r="S2051" s="84">
        <v>46048</v>
      </c>
      <c r="T2051" s="84"/>
      <c r="U2051" s="84"/>
      <c r="V2051" s="84"/>
      <c r="W2051" s="203" t="s">
        <v>9457</v>
      </c>
    </row>
    <row r="2052" spans="1:23" x14ac:dyDescent="0.3">
      <c r="A2052" s="203" t="s">
        <v>1665</v>
      </c>
      <c r="B2052" s="203" t="s">
        <v>1247</v>
      </c>
      <c r="C2052" s="203" t="s">
        <v>21339</v>
      </c>
      <c r="D2052" s="203" t="s">
        <v>21340</v>
      </c>
      <c r="E2052" s="203" t="s">
        <v>21341</v>
      </c>
      <c r="F2052" s="203" t="s">
        <v>9451</v>
      </c>
      <c r="G2052" s="203" t="s">
        <v>21341</v>
      </c>
      <c r="H2052" s="203" t="s">
        <v>21342</v>
      </c>
      <c r="I2052" s="203" t="s">
        <v>9453</v>
      </c>
      <c r="J2052" s="203" t="s">
        <v>10093</v>
      </c>
      <c r="K2052" s="84">
        <v>46048</v>
      </c>
      <c r="L2052" s="84">
        <v>46048</v>
      </c>
      <c r="M2052" s="84">
        <v>46137</v>
      </c>
      <c r="N2052" s="203" t="s">
        <v>17166</v>
      </c>
      <c r="O2052" s="86">
        <v>12000000</v>
      </c>
      <c r="P2052" s="203" t="s">
        <v>21343</v>
      </c>
      <c r="Q2052" s="203" t="s">
        <v>10093</v>
      </c>
      <c r="R2052" s="84">
        <v>46046</v>
      </c>
      <c r="S2052" s="84">
        <v>46046</v>
      </c>
      <c r="T2052" s="84"/>
      <c r="U2052" s="84"/>
      <c r="V2052" s="84"/>
      <c r="W2052" s="203" t="s">
        <v>9457</v>
      </c>
    </row>
    <row r="2053" spans="1:23" x14ac:dyDescent="0.3">
      <c r="A2053" s="203" t="s">
        <v>3253</v>
      </c>
      <c r="B2053" s="203" t="s">
        <v>1245</v>
      </c>
      <c r="C2053" s="203" t="s">
        <v>21344</v>
      </c>
      <c r="D2053" s="203" t="s">
        <v>21345</v>
      </c>
      <c r="E2053" s="203" t="s">
        <v>21346</v>
      </c>
      <c r="F2053" s="203" t="s">
        <v>9451</v>
      </c>
      <c r="G2053" s="203" t="s">
        <v>21346</v>
      </c>
      <c r="H2053" s="203" t="s">
        <v>21347</v>
      </c>
      <c r="I2053" s="203" t="s">
        <v>9453</v>
      </c>
      <c r="J2053" s="203" t="s">
        <v>21348</v>
      </c>
      <c r="K2053" s="84">
        <v>45639</v>
      </c>
      <c r="L2053" s="84">
        <v>45643</v>
      </c>
      <c r="M2053" s="84">
        <v>45657</v>
      </c>
      <c r="N2053" s="203" t="s">
        <v>21349</v>
      </c>
      <c r="O2053" s="86">
        <v>1636176</v>
      </c>
      <c r="P2053" s="203" t="s">
        <v>21350</v>
      </c>
      <c r="Q2053" s="203" t="s">
        <v>21348</v>
      </c>
      <c r="R2053" s="84">
        <v>45636</v>
      </c>
      <c r="S2053" s="84">
        <v>45636</v>
      </c>
      <c r="T2053" s="84"/>
      <c r="U2053" s="84"/>
      <c r="V2053" s="84"/>
      <c r="W2053" s="203" t="s">
        <v>9457</v>
      </c>
    </row>
    <row r="2054" spans="1:23" x14ac:dyDescent="0.3">
      <c r="A2054" s="203" t="s">
        <v>1605</v>
      </c>
      <c r="B2054" s="203" t="s">
        <v>1247</v>
      </c>
      <c r="C2054" s="203" t="s">
        <v>21351</v>
      </c>
      <c r="D2054" s="203" t="s">
        <v>21352</v>
      </c>
      <c r="E2054" s="203" t="s">
        <v>21353</v>
      </c>
      <c r="F2054" s="203" t="s">
        <v>9451</v>
      </c>
      <c r="G2054" s="203" t="s">
        <v>21353</v>
      </c>
      <c r="H2054" s="203" t="s">
        <v>21354</v>
      </c>
      <c r="I2054" s="203" t="s">
        <v>9453</v>
      </c>
      <c r="J2054" s="203" t="s">
        <v>21355</v>
      </c>
      <c r="K2054" s="84">
        <v>46046</v>
      </c>
      <c r="L2054" s="84">
        <v>46048</v>
      </c>
      <c r="M2054" s="84">
        <v>46228</v>
      </c>
      <c r="N2054" s="203" t="s">
        <v>10230</v>
      </c>
      <c r="O2054" s="86">
        <v>25760100</v>
      </c>
      <c r="P2054" s="203" t="s">
        <v>21356</v>
      </c>
      <c r="Q2054" s="203" t="s">
        <v>21355</v>
      </c>
      <c r="R2054" s="84">
        <v>46045</v>
      </c>
      <c r="S2054" s="84">
        <v>46045</v>
      </c>
      <c r="T2054" s="84"/>
      <c r="U2054" s="84"/>
      <c r="V2054" s="84"/>
      <c r="W2054" s="203" t="s">
        <v>9457</v>
      </c>
    </row>
    <row r="2055" spans="1:23" x14ac:dyDescent="0.3">
      <c r="A2055" s="203" t="s">
        <v>1665</v>
      </c>
      <c r="B2055" s="203" t="s">
        <v>1247</v>
      </c>
      <c r="C2055" s="203" t="s">
        <v>21357</v>
      </c>
      <c r="D2055" s="203" t="s">
        <v>21358</v>
      </c>
      <c r="E2055" s="203" t="s">
        <v>21359</v>
      </c>
      <c r="F2055" s="203" t="s">
        <v>9451</v>
      </c>
      <c r="G2055" s="203" t="s">
        <v>21359</v>
      </c>
      <c r="H2055" s="203" t="s">
        <v>21360</v>
      </c>
      <c r="I2055" s="203" t="s">
        <v>9453</v>
      </c>
      <c r="J2055" s="203" t="s">
        <v>21361</v>
      </c>
      <c r="K2055" s="84">
        <v>46052</v>
      </c>
      <c r="L2055" s="84">
        <v>46057</v>
      </c>
      <c r="M2055" s="84">
        <v>46142</v>
      </c>
      <c r="N2055" s="203" t="s">
        <v>12248</v>
      </c>
      <c r="O2055" s="86">
        <v>9274089</v>
      </c>
      <c r="P2055" s="203" t="s">
        <v>21362</v>
      </c>
      <c r="Q2055" s="203" t="s">
        <v>21361</v>
      </c>
      <c r="R2055" s="84">
        <v>46052</v>
      </c>
      <c r="S2055" s="84">
        <v>46052</v>
      </c>
      <c r="T2055" s="84"/>
      <c r="U2055" s="84"/>
      <c r="V2055" s="84"/>
      <c r="W2055" s="203" t="s">
        <v>9457</v>
      </c>
    </row>
    <row r="2056" spans="1:23" x14ac:dyDescent="0.3">
      <c r="A2056" s="203" t="s">
        <v>1605</v>
      </c>
      <c r="B2056" s="203" t="s">
        <v>1247</v>
      </c>
      <c r="C2056" s="203" t="s">
        <v>21363</v>
      </c>
      <c r="D2056" s="203" t="s">
        <v>21364</v>
      </c>
      <c r="E2056" s="203" t="s">
        <v>21365</v>
      </c>
      <c r="F2056" s="203" t="s">
        <v>9451</v>
      </c>
      <c r="G2056" s="203" t="s">
        <v>21365</v>
      </c>
      <c r="H2056" s="203" t="s">
        <v>21366</v>
      </c>
      <c r="I2056" s="203" t="s">
        <v>9453</v>
      </c>
      <c r="J2056" s="203" t="s">
        <v>21367</v>
      </c>
      <c r="K2056" s="84">
        <v>46045</v>
      </c>
      <c r="L2056" s="84">
        <v>46045</v>
      </c>
      <c r="M2056" s="84">
        <v>46225</v>
      </c>
      <c r="N2056" s="203" t="s">
        <v>18600</v>
      </c>
      <c r="O2056" s="86">
        <v>15859458</v>
      </c>
      <c r="P2056" s="203" t="s">
        <v>21368</v>
      </c>
      <c r="Q2056" s="203" t="s">
        <v>21367</v>
      </c>
      <c r="R2056" s="84">
        <v>46045</v>
      </c>
      <c r="S2056" s="84">
        <v>46045</v>
      </c>
      <c r="T2056" s="84"/>
      <c r="U2056" s="84"/>
      <c r="V2056" s="84"/>
      <c r="W2056" s="203" t="s">
        <v>9457</v>
      </c>
    </row>
    <row r="2057" spans="1:23" x14ac:dyDescent="0.3">
      <c r="A2057" s="203" t="s">
        <v>2935</v>
      </c>
      <c r="B2057" s="203" t="s">
        <v>1245</v>
      </c>
      <c r="C2057" s="203" t="s">
        <v>21369</v>
      </c>
      <c r="D2057" s="203" t="s">
        <v>9471</v>
      </c>
      <c r="E2057" s="203" t="s">
        <v>21370</v>
      </c>
      <c r="F2057" s="203" t="s">
        <v>9451</v>
      </c>
      <c r="G2057" s="203"/>
      <c r="H2057" s="203"/>
      <c r="I2057" s="203"/>
      <c r="J2057" s="203"/>
      <c r="K2057" s="84"/>
      <c r="L2057" s="84"/>
      <c r="M2057" s="84"/>
      <c r="N2057" s="203"/>
      <c r="O2057" s="86"/>
      <c r="P2057" s="203"/>
      <c r="Q2057" s="203"/>
      <c r="R2057" s="84">
        <v>45414</v>
      </c>
      <c r="S2057" s="84">
        <v>45414</v>
      </c>
      <c r="T2057" s="84">
        <v>45433</v>
      </c>
      <c r="U2057" s="84">
        <v>45448</v>
      </c>
      <c r="V2057" s="84">
        <v>45448</v>
      </c>
      <c r="W2057" s="203" t="s">
        <v>9723</v>
      </c>
    </row>
    <row r="2058" spans="1:23" x14ac:dyDescent="0.3">
      <c r="A2058" s="203" t="s">
        <v>1572</v>
      </c>
      <c r="B2058" s="203" t="s">
        <v>1246</v>
      </c>
      <c r="C2058" s="203" t="s">
        <v>21371</v>
      </c>
      <c r="D2058" s="203" t="s">
        <v>21372</v>
      </c>
      <c r="E2058" s="203" t="s">
        <v>21373</v>
      </c>
      <c r="F2058" s="203" t="s">
        <v>9451</v>
      </c>
      <c r="G2058" s="203" t="s">
        <v>21373</v>
      </c>
      <c r="H2058" s="203" t="s">
        <v>21374</v>
      </c>
      <c r="I2058" s="203" t="s">
        <v>9453</v>
      </c>
      <c r="J2058" s="203" t="s">
        <v>21375</v>
      </c>
      <c r="K2058" s="84">
        <v>45911</v>
      </c>
      <c r="L2058" s="84">
        <v>45911</v>
      </c>
      <c r="M2058" s="84">
        <v>46001</v>
      </c>
      <c r="N2058" s="203" t="s">
        <v>15448</v>
      </c>
      <c r="O2058" s="86">
        <v>11100000</v>
      </c>
      <c r="P2058" s="203" t="s">
        <v>21376</v>
      </c>
      <c r="Q2058" s="203" t="s">
        <v>21375</v>
      </c>
      <c r="R2058" s="84">
        <v>45911</v>
      </c>
      <c r="S2058" s="84">
        <v>45911</v>
      </c>
      <c r="T2058" s="84"/>
      <c r="U2058" s="84"/>
      <c r="V2058" s="84"/>
      <c r="W2058" s="203" t="s">
        <v>9457</v>
      </c>
    </row>
    <row r="2059" spans="1:23" x14ac:dyDescent="0.3">
      <c r="A2059" s="203" t="s">
        <v>1572</v>
      </c>
      <c r="B2059" s="203" t="s">
        <v>1246</v>
      </c>
      <c r="C2059" s="203" t="s">
        <v>21377</v>
      </c>
      <c r="D2059" s="203" t="s">
        <v>21378</v>
      </c>
      <c r="E2059" s="203" t="s">
        <v>21379</v>
      </c>
      <c r="F2059" s="203" t="s">
        <v>9451</v>
      </c>
      <c r="G2059" s="203" t="s">
        <v>21379</v>
      </c>
      <c r="H2059" s="203" t="s">
        <v>21380</v>
      </c>
      <c r="I2059" s="203" t="s">
        <v>9453</v>
      </c>
      <c r="J2059" s="203" t="s">
        <v>12990</v>
      </c>
      <c r="K2059" s="84">
        <v>45916</v>
      </c>
      <c r="L2059" s="84">
        <v>45916</v>
      </c>
      <c r="M2059" s="84">
        <v>46006</v>
      </c>
      <c r="N2059" s="203" t="s">
        <v>21381</v>
      </c>
      <c r="O2059" s="86">
        <v>12000000</v>
      </c>
      <c r="P2059" s="203" t="s">
        <v>21382</v>
      </c>
      <c r="Q2059" s="203" t="s">
        <v>12990</v>
      </c>
      <c r="R2059" s="84">
        <v>45916</v>
      </c>
      <c r="S2059" s="84">
        <v>45916</v>
      </c>
      <c r="T2059" s="84"/>
      <c r="U2059" s="84"/>
      <c r="V2059" s="84"/>
      <c r="W2059" s="203" t="s">
        <v>9457</v>
      </c>
    </row>
    <row r="2060" spans="1:23" x14ac:dyDescent="0.3">
      <c r="A2060" s="203" t="s">
        <v>1605</v>
      </c>
      <c r="B2060" s="203" t="s">
        <v>1247</v>
      </c>
      <c r="C2060" s="203" t="s">
        <v>21383</v>
      </c>
      <c r="D2060" s="203" t="s">
        <v>21384</v>
      </c>
      <c r="E2060" s="203" t="s">
        <v>21385</v>
      </c>
      <c r="F2060" s="203" t="s">
        <v>9451</v>
      </c>
      <c r="G2060" s="203" t="s">
        <v>21385</v>
      </c>
      <c r="H2060" s="203" t="s">
        <v>21386</v>
      </c>
      <c r="I2060" s="203" t="s">
        <v>9453</v>
      </c>
      <c r="J2060" s="203" t="s">
        <v>12852</v>
      </c>
      <c r="K2060" s="84">
        <v>46042</v>
      </c>
      <c r="L2060" s="84">
        <v>46042</v>
      </c>
      <c r="M2060" s="84">
        <v>46222</v>
      </c>
      <c r="N2060" s="203" t="s">
        <v>12100</v>
      </c>
      <c r="O2060" s="86">
        <v>17064468</v>
      </c>
      <c r="P2060" s="203" t="s">
        <v>21387</v>
      </c>
      <c r="Q2060" s="203" t="s">
        <v>12852</v>
      </c>
      <c r="R2060" s="84">
        <v>46041</v>
      </c>
      <c r="S2060" s="84">
        <v>46041</v>
      </c>
      <c r="T2060" s="84"/>
      <c r="U2060" s="84"/>
      <c r="V2060" s="84"/>
      <c r="W2060" s="203" t="s">
        <v>9457</v>
      </c>
    </row>
    <row r="2061" spans="1:23" x14ac:dyDescent="0.3">
      <c r="A2061" s="203" t="s">
        <v>1572</v>
      </c>
      <c r="B2061" s="203" t="s">
        <v>1246</v>
      </c>
      <c r="C2061" s="203" t="s">
        <v>21388</v>
      </c>
      <c r="D2061" s="203" t="s">
        <v>21389</v>
      </c>
      <c r="E2061" s="203" t="s">
        <v>21390</v>
      </c>
      <c r="F2061" s="203" t="s">
        <v>9451</v>
      </c>
      <c r="G2061" s="203" t="s">
        <v>21390</v>
      </c>
      <c r="H2061" s="203" t="s">
        <v>21391</v>
      </c>
      <c r="I2061" s="203" t="s">
        <v>9453</v>
      </c>
      <c r="J2061" s="203" t="s">
        <v>21392</v>
      </c>
      <c r="K2061" s="84">
        <v>45916</v>
      </c>
      <c r="L2061" s="84">
        <v>45917</v>
      </c>
      <c r="M2061" s="84">
        <v>46007</v>
      </c>
      <c r="N2061" s="203" t="s">
        <v>10428</v>
      </c>
      <c r="O2061" s="86">
        <v>10500000</v>
      </c>
      <c r="P2061" s="203" t="s">
        <v>21393</v>
      </c>
      <c r="Q2061" s="203" t="s">
        <v>21392</v>
      </c>
      <c r="R2061" s="84">
        <v>45915</v>
      </c>
      <c r="S2061" s="84">
        <v>45915</v>
      </c>
      <c r="T2061" s="84"/>
      <c r="U2061" s="84"/>
      <c r="V2061" s="84"/>
      <c r="W2061" s="203" t="s">
        <v>9457</v>
      </c>
    </row>
    <row r="2062" spans="1:23" x14ac:dyDescent="0.3">
      <c r="A2062" s="203" t="s">
        <v>5454</v>
      </c>
      <c r="B2062" s="203" t="s">
        <v>1245</v>
      </c>
      <c r="C2062" s="203" t="s">
        <v>21394</v>
      </c>
      <c r="D2062" s="203" t="s">
        <v>21395</v>
      </c>
      <c r="E2062" s="203" t="s">
        <v>21396</v>
      </c>
      <c r="F2062" s="203" t="s">
        <v>9451</v>
      </c>
      <c r="G2062" s="203" t="s">
        <v>21396</v>
      </c>
      <c r="H2062" s="203" t="s">
        <v>21397</v>
      </c>
      <c r="I2062" s="203" t="s">
        <v>9453</v>
      </c>
      <c r="J2062" s="203" t="s">
        <v>21398</v>
      </c>
      <c r="K2062" s="84">
        <v>45537</v>
      </c>
      <c r="L2062" s="84">
        <v>45537</v>
      </c>
      <c r="M2062" s="84">
        <v>45625</v>
      </c>
      <c r="N2062" s="203" t="s">
        <v>21399</v>
      </c>
      <c r="O2062" s="86">
        <v>9900000</v>
      </c>
      <c r="P2062" s="203" t="s">
        <v>21400</v>
      </c>
      <c r="Q2062" s="203" t="s">
        <v>21398</v>
      </c>
      <c r="R2062" s="84">
        <v>45534</v>
      </c>
      <c r="S2062" s="84">
        <v>45534</v>
      </c>
      <c r="T2062" s="84"/>
      <c r="U2062" s="84"/>
      <c r="V2062" s="84"/>
      <c r="W2062" s="203" t="s">
        <v>9457</v>
      </c>
    </row>
    <row r="2063" spans="1:23" x14ac:dyDescent="0.3">
      <c r="A2063" s="203" t="s">
        <v>5454</v>
      </c>
      <c r="B2063" s="203" t="s">
        <v>1245</v>
      </c>
      <c r="C2063" s="203" t="s">
        <v>21401</v>
      </c>
      <c r="D2063" s="203" t="s">
        <v>21402</v>
      </c>
      <c r="E2063" s="203" t="s">
        <v>21403</v>
      </c>
      <c r="F2063" s="203" t="s">
        <v>9451</v>
      </c>
      <c r="G2063" s="203" t="s">
        <v>21403</v>
      </c>
      <c r="H2063" s="203" t="s">
        <v>21404</v>
      </c>
      <c r="I2063" s="203" t="s">
        <v>9453</v>
      </c>
      <c r="J2063" s="203" t="s">
        <v>21405</v>
      </c>
      <c r="K2063" s="84">
        <v>45539</v>
      </c>
      <c r="L2063" s="84">
        <v>45540</v>
      </c>
      <c r="M2063" s="84">
        <v>45630</v>
      </c>
      <c r="N2063" s="203" t="s">
        <v>19397</v>
      </c>
      <c r="O2063" s="86">
        <v>12000000</v>
      </c>
      <c r="P2063" s="203" t="s">
        <v>21406</v>
      </c>
      <c r="Q2063" s="203" t="s">
        <v>21405</v>
      </c>
      <c r="R2063" s="84">
        <v>45539</v>
      </c>
      <c r="S2063" s="84">
        <v>45539</v>
      </c>
      <c r="T2063" s="84"/>
      <c r="U2063" s="84"/>
      <c r="V2063" s="84"/>
      <c r="W2063" s="203" t="s">
        <v>9457</v>
      </c>
    </row>
    <row r="2064" spans="1:23" x14ac:dyDescent="0.3">
      <c r="A2064" s="203" t="s">
        <v>1505</v>
      </c>
      <c r="B2064" s="203" t="s">
        <v>1246</v>
      </c>
      <c r="C2064" s="203" t="s">
        <v>21407</v>
      </c>
      <c r="D2064" s="203" t="s">
        <v>21408</v>
      </c>
      <c r="E2064" s="203" t="s">
        <v>21409</v>
      </c>
      <c r="F2064" s="203" t="s">
        <v>9451</v>
      </c>
      <c r="G2064" s="203" t="s">
        <v>21409</v>
      </c>
      <c r="H2064" s="203" t="s">
        <v>21410</v>
      </c>
      <c r="I2064" s="203" t="s">
        <v>9504</v>
      </c>
      <c r="J2064" s="203" t="s">
        <v>21411</v>
      </c>
      <c r="K2064" s="84">
        <v>45729</v>
      </c>
      <c r="L2064" s="84">
        <v>45729</v>
      </c>
      <c r="M2064" s="84">
        <v>46004</v>
      </c>
      <c r="N2064" s="203" t="s">
        <v>21412</v>
      </c>
      <c r="O2064" s="86">
        <v>35877573</v>
      </c>
      <c r="P2064" s="203" t="s">
        <v>21413</v>
      </c>
      <c r="Q2064" s="203" t="s">
        <v>21411</v>
      </c>
      <c r="R2064" s="84">
        <v>45726</v>
      </c>
      <c r="S2064" s="84">
        <v>45726</v>
      </c>
      <c r="T2064" s="84"/>
      <c r="U2064" s="84"/>
      <c r="V2064" s="84"/>
      <c r="W2064" s="203" t="s">
        <v>9457</v>
      </c>
    </row>
    <row r="2065" spans="1:23" x14ac:dyDescent="0.3">
      <c r="A2065" s="203" t="s">
        <v>3226</v>
      </c>
      <c r="B2065" s="203" t="s">
        <v>1245</v>
      </c>
      <c r="C2065" s="203" t="s">
        <v>21414</v>
      </c>
      <c r="D2065" s="203" t="s">
        <v>21415</v>
      </c>
      <c r="E2065" s="203" t="s">
        <v>21416</v>
      </c>
      <c r="F2065" s="203" t="s">
        <v>9451</v>
      </c>
      <c r="G2065" s="203" t="s">
        <v>21416</v>
      </c>
      <c r="H2065" s="203" t="s">
        <v>21417</v>
      </c>
      <c r="I2065" s="203" t="s">
        <v>9462</v>
      </c>
      <c r="J2065" s="203" t="s">
        <v>21418</v>
      </c>
      <c r="K2065" s="84">
        <v>45383</v>
      </c>
      <c r="L2065" s="84">
        <v>45385</v>
      </c>
      <c r="M2065" s="84">
        <v>45537</v>
      </c>
      <c r="N2065" s="203" t="s">
        <v>10777</v>
      </c>
      <c r="O2065" s="86">
        <v>9908805</v>
      </c>
      <c r="P2065" s="203" t="s">
        <v>21419</v>
      </c>
      <c r="Q2065" s="203" t="s">
        <v>21420</v>
      </c>
      <c r="R2065" s="84">
        <v>45373</v>
      </c>
      <c r="S2065" s="84">
        <v>45373</v>
      </c>
      <c r="T2065" s="84"/>
      <c r="U2065" s="84"/>
      <c r="V2065" s="84"/>
      <c r="W2065" s="203" t="s">
        <v>9457</v>
      </c>
    </row>
    <row r="2066" spans="1:23" x14ac:dyDescent="0.3">
      <c r="A2066" s="203" t="s">
        <v>5454</v>
      </c>
      <c r="B2066" s="203" t="s">
        <v>1245</v>
      </c>
      <c r="C2066" s="203" t="s">
        <v>21421</v>
      </c>
      <c r="D2066" s="203" t="s">
        <v>21422</v>
      </c>
      <c r="E2066" s="203" t="s">
        <v>21423</v>
      </c>
      <c r="F2066" s="203" t="s">
        <v>9451</v>
      </c>
      <c r="G2066" s="203" t="s">
        <v>21423</v>
      </c>
      <c r="H2066" s="203" t="s">
        <v>21424</v>
      </c>
      <c r="I2066" s="203" t="s">
        <v>9533</v>
      </c>
      <c r="J2066" s="203" t="s">
        <v>21425</v>
      </c>
      <c r="K2066" s="84">
        <v>45533</v>
      </c>
      <c r="L2066" s="84">
        <v>45533</v>
      </c>
      <c r="M2066" s="84">
        <v>45624</v>
      </c>
      <c r="N2066" s="203" t="s">
        <v>10859</v>
      </c>
      <c r="O2066" s="86">
        <v>12000000</v>
      </c>
      <c r="P2066" s="203" t="s">
        <v>21426</v>
      </c>
      <c r="Q2066" s="203" t="s">
        <v>21427</v>
      </c>
      <c r="R2066" s="84">
        <v>45532</v>
      </c>
      <c r="S2066" s="84">
        <v>45532</v>
      </c>
      <c r="T2066" s="84"/>
      <c r="U2066" s="84"/>
      <c r="V2066" s="84"/>
      <c r="W2066" s="203" t="s">
        <v>9457</v>
      </c>
    </row>
    <row r="2067" spans="1:23" x14ac:dyDescent="0.3">
      <c r="A2067" s="203" t="s">
        <v>1527</v>
      </c>
      <c r="B2067" s="203" t="s">
        <v>1246</v>
      </c>
      <c r="C2067" s="203" t="s">
        <v>21428</v>
      </c>
      <c r="D2067" s="203" t="s">
        <v>9471</v>
      </c>
      <c r="E2067" s="203" t="s">
        <v>21429</v>
      </c>
      <c r="F2067" s="203" t="s">
        <v>9451</v>
      </c>
      <c r="G2067" s="203"/>
      <c r="H2067" s="203"/>
      <c r="I2067" s="203"/>
      <c r="J2067" s="203"/>
      <c r="K2067" s="84"/>
      <c r="L2067" s="84"/>
      <c r="M2067" s="84"/>
      <c r="N2067" s="203"/>
      <c r="O2067" s="86"/>
      <c r="P2067" s="203"/>
      <c r="Q2067" s="203"/>
      <c r="R2067" s="84">
        <v>46001</v>
      </c>
      <c r="S2067" s="84">
        <v>46001</v>
      </c>
      <c r="T2067" s="84">
        <v>46013</v>
      </c>
      <c r="U2067" s="84">
        <v>46013</v>
      </c>
      <c r="V2067" s="84">
        <v>46013</v>
      </c>
      <c r="W2067" s="203" t="s">
        <v>9723</v>
      </c>
    </row>
    <row r="2068" spans="1:23" x14ac:dyDescent="0.3">
      <c r="A2068" s="203" t="s">
        <v>2940</v>
      </c>
      <c r="B2068" s="203" t="s">
        <v>1245</v>
      </c>
      <c r="C2068" s="203" t="s">
        <v>21430</v>
      </c>
      <c r="D2068" s="203" t="s">
        <v>21431</v>
      </c>
      <c r="E2068" s="203" t="s">
        <v>21432</v>
      </c>
      <c r="F2068" s="203" t="s">
        <v>9451</v>
      </c>
      <c r="G2068" s="203" t="s">
        <v>21432</v>
      </c>
      <c r="H2068" s="203" t="s">
        <v>21433</v>
      </c>
      <c r="I2068" s="203" t="s">
        <v>9462</v>
      </c>
      <c r="J2068" s="203" t="s">
        <v>21434</v>
      </c>
      <c r="K2068" s="84">
        <v>45586</v>
      </c>
      <c r="L2068" s="84">
        <v>45587</v>
      </c>
      <c r="M2068" s="84">
        <v>45657</v>
      </c>
      <c r="N2068" s="203" t="s">
        <v>15590</v>
      </c>
      <c r="O2068" s="86">
        <v>10927492</v>
      </c>
      <c r="P2068" s="203" t="s">
        <v>21435</v>
      </c>
      <c r="Q2068" s="203" t="s">
        <v>21434</v>
      </c>
      <c r="R2068" s="84">
        <v>45585</v>
      </c>
      <c r="S2068" s="84">
        <v>45585</v>
      </c>
      <c r="T2068" s="84"/>
      <c r="U2068" s="84"/>
      <c r="V2068" s="84"/>
      <c r="W2068" s="203" t="s">
        <v>9457</v>
      </c>
    </row>
    <row r="2069" spans="1:23" x14ac:dyDescent="0.3">
      <c r="A2069" s="203" t="s">
        <v>1605</v>
      </c>
      <c r="B2069" s="203" t="s">
        <v>1247</v>
      </c>
      <c r="C2069" s="203" t="s">
        <v>21436</v>
      </c>
      <c r="D2069" s="203" t="s">
        <v>21437</v>
      </c>
      <c r="E2069" s="203" t="s">
        <v>21438</v>
      </c>
      <c r="F2069" s="203" t="s">
        <v>9451</v>
      </c>
      <c r="G2069" s="203" t="s">
        <v>21438</v>
      </c>
      <c r="H2069" s="203" t="s">
        <v>21439</v>
      </c>
      <c r="I2069" s="203" t="s">
        <v>9453</v>
      </c>
      <c r="J2069" s="203" t="s">
        <v>9933</v>
      </c>
      <c r="K2069" s="84">
        <v>46042</v>
      </c>
      <c r="L2069" s="84">
        <v>46042</v>
      </c>
      <c r="M2069" s="84">
        <v>46222</v>
      </c>
      <c r="N2069" s="203" t="s">
        <v>18153</v>
      </c>
      <c r="O2069" s="86">
        <v>17064468</v>
      </c>
      <c r="P2069" s="203" t="s">
        <v>21440</v>
      </c>
      <c r="Q2069" s="203" t="s">
        <v>9933</v>
      </c>
      <c r="R2069" s="84">
        <v>46042</v>
      </c>
      <c r="S2069" s="84">
        <v>46042</v>
      </c>
      <c r="T2069" s="84"/>
      <c r="U2069" s="84"/>
      <c r="V2069" s="84"/>
      <c r="W2069" s="203" t="s">
        <v>9457</v>
      </c>
    </row>
    <row r="2070" spans="1:23" x14ac:dyDescent="0.3">
      <c r="A2070" s="203" t="s">
        <v>5454</v>
      </c>
      <c r="B2070" s="203" t="s">
        <v>1245</v>
      </c>
      <c r="C2070" s="203" t="s">
        <v>21441</v>
      </c>
      <c r="D2070" s="203" t="s">
        <v>21442</v>
      </c>
      <c r="E2070" s="203" t="s">
        <v>21443</v>
      </c>
      <c r="F2070" s="203" t="s">
        <v>9451</v>
      </c>
      <c r="G2070" s="203" t="s">
        <v>21443</v>
      </c>
      <c r="H2070" s="203" t="s">
        <v>21444</v>
      </c>
      <c r="I2070" s="203" t="s">
        <v>9453</v>
      </c>
      <c r="J2070" s="203" t="s">
        <v>21445</v>
      </c>
      <c r="K2070" s="84">
        <v>45555</v>
      </c>
      <c r="L2070" s="84">
        <v>45560</v>
      </c>
      <c r="M2070" s="84">
        <v>45650</v>
      </c>
      <c r="N2070" s="203" t="s">
        <v>21446</v>
      </c>
      <c r="O2070" s="86">
        <v>18000000</v>
      </c>
      <c r="P2070" s="203" t="s">
        <v>21447</v>
      </c>
      <c r="Q2070" s="203" t="s">
        <v>21445</v>
      </c>
      <c r="R2070" s="84">
        <v>45554</v>
      </c>
      <c r="S2070" s="84">
        <v>45554</v>
      </c>
      <c r="T2070" s="84"/>
      <c r="U2070" s="84"/>
      <c r="V2070" s="84"/>
      <c r="W2070" s="203" t="s">
        <v>9457</v>
      </c>
    </row>
    <row r="2071" spans="1:23" x14ac:dyDescent="0.3">
      <c r="A2071" s="203" t="s">
        <v>1546</v>
      </c>
      <c r="B2071" s="203" t="s">
        <v>1247</v>
      </c>
      <c r="C2071" s="203" t="s">
        <v>21448</v>
      </c>
      <c r="D2071" s="203" t="s">
        <v>21449</v>
      </c>
      <c r="E2071" s="203" t="s">
        <v>21450</v>
      </c>
      <c r="F2071" s="203" t="s">
        <v>9451</v>
      </c>
      <c r="G2071" s="203" t="s">
        <v>21450</v>
      </c>
      <c r="H2071" s="203" t="s">
        <v>21451</v>
      </c>
      <c r="I2071" s="203" t="s">
        <v>9504</v>
      </c>
      <c r="J2071" s="203" t="s">
        <v>21452</v>
      </c>
      <c r="K2071" s="84">
        <v>46044</v>
      </c>
      <c r="L2071" s="84">
        <v>46051</v>
      </c>
      <c r="M2071" s="84">
        <v>46293</v>
      </c>
      <c r="N2071" s="203" t="s">
        <v>11909</v>
      </c>
      <c r="O2071" s="86">
        <v>24000000</v>
      </c>
      <c r="P2071" s="203" t="s">
        <v>21453</v>
      </c>
      <c r="Q2071" s="203" t="s">
        <v>21452</v>
      </c>
      <c r="R2071" s="84">
        <v>46043</v>
      </c>
      <c r="S2071" s="84">
        <v>46043</v>
      </c>
      <c r="T2071" s="84"/>
      <c r="U2071" s="84"/>
      <c r="V2071" s="84"/>
      <c r="W2071" s="203" t="s">
        <v>9457</v>
      </c>
    </row>
    <row r="2072" spans="1:23" x14ac:dyDescent="0.3">
      <c r="A2072" s="203" t="s">
        <v>1572</v>
      </c>
      <c r="B2072" s="203" t="s">
        <v>1246</v>
      </c>
      <c r="C2072" s="203" t="s">
        <v>21454</v>
      </c>
      <c r="D2072" s="203" t="s">
        <v>21455</v>
      </c>
      <c r="E2072" s="203" t="s">
        <v>21456</v>
      </c>
      <c r="F2072" s="203" t="s">
        <v>9451</v>
      </c>
      <c r="G2072" s="203" t="s">
        <v>21456</v>
      </c>
      <c r="H2072" s="203" t="s">
        <v>21457</v>
      </c>
      <c r="I2072" s="203" t="s">
        <v>9453</v>
      </c>
      <c r="J2072" s="203" t="s">
        <v>21458</v>
      </c>
      <c r="K2072" s="84">
        <v>45917</v>
      </c>
      <c r="L2072" s="84">
        <v>45918</v>
      </c>
      <c r="M2072" s="84">
        <v>46008</v>
      </c>
      <c r="N2072" s="203" t="s">
        <v>14295</v>
      </c>
      <c r="O2072" s="86">
        <v>10500000</v>
      </c>
      <c r="P2072" s="203" t="s">
        <v>21459</v>
      </c>
      <c r="Q2072" s="203" t="s">
        <v>21458</v>
      </c>
      <c r="R2072" s="84">
        <v>45917</v>
      </c>
      <c r="S2072" s="84">
        <v>45917</v>
      </c>
      <c r="T2072" s="84"/>
      <c r="U2072" s="84"/>
      <c r="V2072" s="84"/>
      <c r="W2072" s="203" t="s">
        <v>9457</v>
      </c>
    </row>
    <row r="2073" spans="1:23" x14ac:dyDescent="0.3">
      <c r="A2073" s="203" t="s">
        <v>1505</v>
      </c>
      <c r="B2073" s="203" t="s">
        <v>1246</v>
      </c>
      <c r="C2073" s="203" t="s">
        <v>21460</v>
      </c>
      <c r="D2073" s="203" t="s">
        <v>21461</v>
      </c>
      <c r="E2073" s="203" t="s">
        <v>21462</v>
      </c>
      <c r="F2073" s="203" t="s">
        <v>9451</v>
      </c>
      <c r="G2073" s="203" t="s">
        <v>21462</v>
      </c>
      <c r="H2073" s="203" t="s">
        <v>21463</v>
      </c>
      <c r="I2073" s="203" t="s">
        <v>9462</v>
      </c>
      <c r="J2073" s="203" t="s">
        <v>21464</v>
      </c>
      <c r="K2073" s="84">
        <v>45889</v>
      </c>
      <c r="L2073" s="84">
        <v>45890</v>
      </c>
      <c r="M2073" s="84">
        <v>46022</v>
      </c>
      <c r="N2073" s="203" t="s">
        <v>15659</v>
      </c>
      <c r="O2073" s="86">
        <v>17274387</v>
      </c>
      <c r="P2073" s="203" t="s">
        <v>21465</v>
      </c>
      <c r="Q2073" s="203" t="s">
        <v>21464</v>
      </c>
      <c r="R2073" s="84">
        <v>45887</v>
      </c>
      <c r="S2073" s="84">
        <v>45887</v>
      </c>
      <c r="T2073" s="84"/>
      <c r="U2073" s="84"/>
      <c r="V2073" s="84"/>
      <c r="W2073" s="203" t="s">
        <v>9457</v>
      </c>
    </row>
    <row r="2074" spans="1:23" x14ac:dyDescent="0.3">
      <c r="A2074" s="203" t="s">
        <v>1665</v>
      </c>
      <c r="B2074" s="203" t="s">
        <v>1247</v>
      </c>
      <c r="C2074" s="203" t="s">
        <v>21466</v>
      </c>
      <c r="D2074" s="203" t="s">
        <v>21467</v>
      </c>
      <c r="E2074" s="203" t="s">
        <v>21468</v>
      </c>
      <c r="F2074" s="203" t="s">
        <v>9451</v>
      </c>
      <c r="G2074" s="203" t="s">
        <v>21468</v>
      </c>
      <c r="H2074" s="203" t="s">
        <v>21469</v>
      </c>
      <c r="I2074" s="203" t="s">
        <v>9504</v>
      </c>
      <c r="J2074" s="203" t="s">
        <v>21470</v>
      </c>
      <c r="K2074" s="84">
        <v>46045</v>
      </c>
      <c r="L2074" s="84">
        <v>46048</v>
      </c>
      <c r="M2074" s="84">
        <v>46167</v>
      </c>
      <c r="N2074" s="203" t="s">
        <v>13607</v>
      </c>
      <c r="O2074" s="86">
        <v>16000000</v>
      </c>
      <c r="P2074" s="203" t="s">
        <v>21471</v>
      </c>
      <c r="Q2074" s="203" t="s">
        <v>21470</v>
      </c>
      <c r="R2074" s="84">
        <v>46045</v>
      </c>
      <c r="S2074" s="84">
        <v>46045</v>
      </c>
      <c r="T2074" s="84"/>
      <c r="U2074" s="84"/>
      <c r="V2074" s="84"/>
      <c r="W2074" s="203" t="s">
        <v>9457</v>
      </c>
    </row>
    <row r="2075" spans="1:23" x14ac:dyDescent="0.3">
      <c r="A2075" s="203" t="s">
        <v>1605</v>
      </c>
      <c r="B2075" s="203" t="s">
        <v>1247</v>
      </c>
      <c r="C2075" s="203" t="s">
        <v>21472</v>
      </c>
      <c r="D2075" s="203" t="s">
        <v>21473</v>
      </c>
      <c r="E2075" s="203" t="s">
        <v>21474</v>
      </c>
      <c r="F2075" s="203" t="s">
        <v>9451</v>
      </c>
      <c r="G2075" s="203" t="s">
        <v>21474</v>
      </c>
      <c r="H2075" s="203" t="s">
        <v>21475</v>
      </c>
      <c r="I2075" s="203" t="s">
        <v>9504</v>
      </c>
      <c r="J2075" s="203" t="s">
        <v>21476</v>
      </c>
      <c r="K2075" s="84">
        <v>46043</v>
      </c>
      <c r="L2075" s="84">
        <v>46043</v>
      </c>
      <c r="M2075" s="84">
        <v>46223</v>
      </c>
      <c r="N2075" s="203" t="s">
        <v>15813</v>
      </c>
      <c r="O2075" s="86">
        <v>25760100</v>
      </c>
      <c r="P2075" s="203" t="s">
        <v>21477</v>
      </c>
      <c r="Q2075" s="203" t="s">
        <v>21476</v>
      </c>
      <c r="R2075" s="84">
        <v>46042</v>
      </c>
      <c r="S2075" s="84">
        <v>46042</v>
      </c>
      <c r="T2075" s="84"/>
      <c r="U2075" s="84"/>
      <c r="V2075" s="84"/>
      <c r="W2075" s="203" t="s">
        <v>9457</v>
      </c>
    </row>
    <row r="2076" spans="1:23" x14ac:dyDescent="0.3">
      <c r="A2076" s="203" t="s">
        <v>1605</v>
      </c>
      <c r="B2076" s="203" t="s">
        <v>1247</v>
      </c>
      <c r="C2076" s="203" t="s">
        <v>21472</v>
      </c>
      <c r="D2076" s="203" t="s">
        <v>21478</v>
      </c>
      <c r="E2076" s="203" t="s">
        <v>21474</v>
      </c>
      <c r="F2076" s="203" t="s">
        <v>9451</v>
      </c>
      <c r="G2076" s="203" t="s">
        <v>21474</v>
      </c>
      <c r="H2076" s="203" t="s">
        <v>21478</v>
      </c>
      <c r="I2076" s="203" t="s">
        <v>9469</v>
      </c>
      <c r="J2076" s="203" t="s">
        <v>9470</v>
      </c>
      <c r="K2076" s="84"/>
      <c r="L2076" s="84"/>
      <c r="M2076" s="84">
        <v>46223</v>
      </c>
      <c r="N2076" s="203" t="s">
        <v>9471</v>
      </c>
      <c r="O2076" s="86">
        <v>0</v>
      </c>
      <c r="P2076" s="203" t="s">
        <v>21477</v>
      </c>
      <c r="Q2076" s="203" t="s">
        <v>9473</v>
      </c>
      <c r="R2076" s="84">
        <v>46042</v>
      </c>
      <c r="S2076" s="84">
        <v>46042</v>
      </c>
      <c r="T2076" s="84"/>
      <c r="U2076" s="84"/>
      <c r="V2076" s="84"/>
      <c r="W2076" s="203" t="s">
        <v>9457</v>
      </c>
    </row>
    <row r="2077" spans="1:23" x14ac:dyDescent="0.3">
      <c r="A2077" s="203" t="s">
        <v>1665</v>
      </c>
      <c r="B2077" s="203" t="s">
        <v>1247</v>
      </c>
      <c r="C2077" s="203" t="s">
        <v>21479</v>
      </c>
      <c r="D2077" s="203" t="s">
        <v>21480</v>
      </c>
      <c r="E2077" s="203" t="s">
        <v>21481</v>
      </c>
      <c r="F2077" s="203" t="s">
        <v>9451</v>
      </c>
      <c r="G2077" s="203" t="s">
        <v>21481</v>
      </c>
      <c r="H2077" s="203" t="s">
        <v>21482</v>
      </c>
      <c r="I2077" s="203" t="s">
        <v>9504</v>
      </c>
      <c r="J2077" s="203" t="s">
        <v>21483</v>
      </c>
      <c r="K2077" s="84">
        <v>46048</v>
      </c>
      <c r="L2077" s="84">
        <v>46049</v>
      </c>
      <c r="M2077" s="84">
        <v>46168</v>
      </c>
      <c r="N2077" s="203" t="s">
        <v>12714</v>
      </c>
      <c r="O2077" s="86">
        <v>12000000</v>
      </c>
      <c r="P2077" s="203" t="s">
        <v>21484</v>
      </c>
      <c r="Q2077" s="203" t="s">
        <v>21483</v>
      </c>
      <c r="R2077" s="84">
        <v>46048</v>
      </c>
      <c r="S2077" s="84">
        <v>46048</v>
      </c>
      <c r="T2077" s="84"/>
      <c r="U2077" s="84"/>
      <c r="V2077" s="84"/>
      <c r="W2077" s="203" t="s">
        <v>9457</v>
      </c>
    </row>
    <row r="2078" spans="1:23" x14ac:dyDescent="0.3">
      <c r="A2078" s="203" t="s">
        <v>1665</v>
      </c>
      <c r="B2078" s="203" t="s">
        <v>1247</v>
      </c>
      <c r="C2078" s="203" t="s">
        <v>21485</v>
      </c>
      <c r="D2078" s="203" t="s">
        <v>21486</v>
      </c>
      <c r="E2078" s="203" t="s">
        <v>21487</v>
      </c>
      <c r="F2078" s="203" t="s">
        <v>9451</v>
      </c>
      <c r="G2078" s="203" t="s">
        <v>21487</v>
      </c>
      <c r="H2078" s="203" t="s">
        <v>21488</v>
      </c>
      <c r="I2078" s="203" t="s">
        <v>9453</v>
      </c>
      <c r="J2078" s="203" t="s">
        <v>21489</v>
      </c>
      <c r="K2078" s="84">
        <v>46048</v>
      </c>
      <c r="L2078" s="84">
        <v>46048</v>
      </c>
      <c r="M2078" s="84">
        <v>46198</v>
      </c>
      <c r="N2078" s="203" t="s">
        <v>18776</v>
      </c>
      <c r="O2078" s="86">
        <v>21074035</v>
      </c>
      <c r="P2078" s="203" t="s">
        <v>21490</v>
      </c>
      <c r="Q2078" s="203" t="s">
        <v>21489</v>
      </c>
      <c r="R2078" s="84">
        <v>46047</v>
      </c>
      <c r="S2078" s="84">
        <v>46047</v>
      </c>
      <c r="T2078" s="84"/>
      <c r="U2078" s="84"/>
      <c r="V2078" s="84"/>
      <c r="W2078" s="203" t="s">
        <v>9457</v>
      </c>
    </row>
    <row r="2079" spans="1:23" x14ac:dyDescent="0.3">
      <c r="A2079" s="203" t="s">
        <v>2554</v>
      </c>
      <c r="B2079" s="203" t="s">
        <v>1247</v>
      </c>
      <c r="C2079" s="203" t="s">
        <v>21491</v>
      </c>
      <c r="D2079" s="203" t="s">
        <v>21492</v>
      </c>
      <c r="E2079" s="203" t="s">
        <v>17592</v>
      </c>
      <c r="F2079" s="203" t="s">
        <v>9451</v>
      </c>
      <c r="G2079" s="203" t="s">
        <v>17592</v>
      </c>
      <c r="H2079" s="203" t="s">
        <v>21493</v>
      </c>
      <c r="I2079" s="203" t="s">
        <v>9504</v>
      </c>
      <c r="J2079" s="203" t="s">
        <v>21494</v>
      </c>
      <c r="K2079" s="84">
        <v>46205</v>
      </c>
      <c r="L2079" s="84">
        <v>46234</v>
      </c>
      <c r="M2079" s="84">
        <v>46264</v>
      </c>
      <c r="N2079" s="203" t="s">
        <v>16282</v>
      </c>
      <c r="O2079" s="86">
        <v>199889500</v>
      </c>
      <c r="P2079" s="203" t="s">
        <v>21495</v>
      </c>
      <c r="Q2079" s="203" t="s">
        <v>21494</v>
      </c>
      <c r="R2079" s="84">
        <v>46190</v>
      </c>
      <c r="S2079" s="84">
        <v>46190</v>
      </c>
      <c r="T2079" s="84">
        <v>46192</v>
      </c>
      <c r="U2079" s="84">
        <v>46192</v>
      </c>
      <c r="V2079" s="84">
        <v>46192</v>
      </c>
      <c r="W2079" s="203" t="s">
        <v>9457</v>
      </c>
    </row>
    <row r="2080" spans="1:23" x14ac:dyDescent="0.3">
      <c r="A2080" s="203" t="s">
        <v>1476</v>
      </c>
      <c r="B2080" s="203" t="s">
        <v>1246</v>
      </c>
      <c r="C2080" s="203" t="s">
        <v>21496</v>
      </c>
      <c r="D2080" s="203" t="s">
        <v>21497</v>
      </c>
      <c r="E2080" s="203" t="s">
        <v>21498</v>
      </c>
      <c r="F2080" s="203" t="s">
        <v>9451</v>
      </c>
      <c r="G2080" s="203" t="s">
        <v>21498</v>
      </c>
      <c r="H2080" s="203" t="s">
        <v>21499</v>
      </c>
      <c r="I2080" s="203" t="s">
        <v>9462</v>
      </c>
      <c r="J2080" s="203" t="s">
        <v>21500</v>
      </c>
      <c r="K2080" s="84">
        <v>45700</v>
      </c>
      <c r="L2080" s="84">
        <v>45701</v>
      </c>
      <c r="M2080" s="84">
        <v>45881</v>
      </c>
      <c r="N2080" s="203" t="s">
        <v>17028</v>
      </c>
      <c r="O2080" s="86">
        <v>15844446</v>
      </c>
      <c r="P2080" s="203" t="s">
        <v>21501</v>
      </c>
      <c r="Q2080" s="203" t="s">
        <v>21500</v>
      </c>
      <c r="R2080" s="84">
        <v>45700</v>
      </c>
      <c r="S2080" s="84">
        <v>45700</v>
      </c>
      <c r="T2080" s="84"/>
      <c r="U2080" s="84"/>
      <c r="V2080" s="84"/>
      <c r="W2080" s="203" t="s">
        <v>9457</v>
      </c>
    </row>
    <row r="2081" spans="1:23" x14ac:dyDescent="0.3">
      <c r="A2081" s="203" t="s">
        <v>1572</v>
      </c>
      <c r="B2081" s="203" t="s">
        <v>1246</v>
      </c>
      <c r="C2081" s="203" t="s">
        <v>21502</v>
      </c>
      <c r="D2081" s="203" t="s">
        <v>21503</v>
      </c>
      <c r="E2081" s="203" t="s">
        <v>21504</v>
      </c>
      <c r="F2081" s="203" t="s">
        <v>9451</v>
      </c>
      <c r="G2081" s="203" t="s">
        <v>21504</v>
      </c>
      <c r="H2081" s="203" t="s">
        <v>21505</v>
      </c>
      <c r="I2081" s="203" t="s">
        <v>9453</v>
      </c>
      <c r="J2081" s="203" t="s">
        <v>21506</v>
      </c>
      <c r="K2081" s="84">
        <v>45923</v>
      </c>
      <c r="L2081" s="84">
        <v>45923</v>
      </c>
      <c r="M2081" s="84">
        <v>46022</v>
      </c>
      <c r="N2081" s="203" t="s">
        <v>10915</v>
      </c>
      <c r="O2081" s="86">
        <v>14157807</v>
      </c>
      <c r="P2081" s="203" t="s">
        <v>21507</v>
      </c>
      <c r="Q2081" s="203" t="s">
        <v>21506</v>
      </c>
      <c r="R2081" s="84">
        <v>45922</v>
      </c>
      <c r="S2081" s="84">
        <v>45922</v>
      </c>
      <c r="T2081" s="84"/>
      <c r="U2081" s="84"/>
      <c r="V2081" s="84"/>
      <c r="W2081" s="203" t="s">
        <v>9457</v>
      </c>
    </row>
    <row r="2082" spans="1:23" x14ac:dyDescent="0.3">
      <c r="A2082" s="203" t="s">
        <v>1470</v>
      </c>
      <c r="B2082" s="203" t="s">
        <v>1247</v>
      </c>
      <c r="C2082" s="203" t="s">
        <v>21508</v>
      </c>
      <c r="D2082" s="203" t="s">
        <v>21509</v>
      </c>
      <c r="E2082" s="203" t="s">
        <v>21510</v>
      </c>
      <c r="F2082" s="203" t="s">
        <v>9451</v>
      </c>
      <c r="G2082" s="203" t="s">
        <v>21510</v>
      </c>
      <c r="H2082" s="203" t="s">
        <v>21511</v>
      </c>
      <c r="I2082" s="203" t="s">
        <v>9453</v>
      </c>
      <c r="J2082" s="203" t="s">
        <v>21512</v>
      </c>
      <c r="K2082" s="84">
        <v>46052</v>
      </c>
      <c r="L2082" s="84">
        <v>46053</v>
      </c>
      <c r="M2082" s="84">
        <v>46141</v>
      </c>
      <c r="N2082" s="203" t="s">
        <v>21513</v>
      </c>
      <c r="O2082" s="86">
        <v>11400000</v>
      </c>
      <c r="P2082" s="203" t="s">
        <v>21514</v>
      </c>
      <c r="Q2082" s="203" t="s">
        <v>21512</v>
      </c>
      <c r="R2082" s="84">
        <v>46052</v>
      </c>
      <c r="S2082" s="84">
        <v>46052</v>
      </c>
      <c r="T2082" s="84"/>
      <c r="U2082" s="84"/>
      <c r="V2082" s="84"/>
      <c r="W2082" s="203" t="s">
        <v>9457</v>
      </c>
    </row>
    <row r="2083" spans="1:23" x14ac:dyDescent="0.3">
      <c r="A2083" s="203" t="s">
        <v>1505</v>
      </c>
      <c r="B2083" s="203" t="s">
        <v>1246</v>
      </c>
      <c r="C2083" s="203" t="s">
        <v>21515</v>
      </c>
      <c r="D2083" s="203" t="s">
        <v>21516</v>
      </c>
      <c r="E2083" s="203" t="s">
        <v>21517</v>
      </c>
      <c r="F2083" s="203" t="s">
        <v>9451</v>
      </c>
      <c r="G2083" s="203" t="s">
        <v>21517</v>
      </c>
      <c r="H2083" s="203" t="s">
        <v>21518</v>
      </c>
      <c r="I2083" s="203" t="s">
        <v>9462</v>
      </c>
      <c r="J2083" s="203" t="s">
        <v>21519</v>
      </c>
      <c r="K2083" s="84">
        <v>45704</v>
      </c>
      <c r="L2083" s="84">
        <v>45713</v>
      </c>
      <c r="M2083" s="84">
        <v>45893</v>
      </c>
      <c r="N2083" s="203" t="s">
        <v>15099</v>
      </c>
      <c r="O2083" s="86">
        <v>29675250</v>
      </c>
      <c r="P2083" s="203" t="s">
        <v>21520</v>
      </c>
      <c r="Q2083" s="203" t="s">
        <v>21519</v>
      </c>
      <c r="R2083" s="84">
        <v>45702</v>
      </c>
      <c r="S2083" s="84">
        <v>45702</v>
      </c>
      <c r="T2083" s="84"/>
      <c r="U2083" s="84"/>
      <c r="V2083" s="84"/>
      <c r="W2083" s="203" t="s">
        <v>9457</v>
      </c>
    </row>
    <row r="2084" spans="1:23" x14ac:dyDescent="0.3">
      <c r="A2084" s="203" t="s">
        <v>1433</v>
      </c>
      <c r="B2084" s="203" t="s">
        <v>1246</v>
      </c>
      <c r="C2084" s="203" t="s">
        <v>21521</v>
      </c>
      <c r="D2084" s="203" t="s">
        <v>21522</v>
      </c>
      <c r="E2084" s="203" t="s">
        <v>21523</v>
      </c>
      <c r="F2084" s="203" t="s">
        <v>9451</v>
      </c>
      <c r="G2084" s="203" t="s">
        <v>21523</v>
      </c>
      <c r="H2084" s="203" t="s">
        <v>21522</v>
      </c>
      <c r="I2084" s="203" t="s">
        <v>9469</v>
      </c>
      <c r="J2084" s="203" t="s">
        <v>9470</v>
      </c>
      <c r="K2084" s="84"/>
      <c r="L2084" s="84"/>
      <c r="M2084" s="84">
        <v>45913</v>
      </c>
      <c r="N2084" s="203" t="s">
        <v>9471</v>
      </c>
      <c r="O2084" s="86">
        <v>0</v>
      </c>
      <c r="P2084" s="203" t="s">
        <v>21524</v>
      </c>
      <c r="Q2084" s="203" t="s">
        <v>9473</v>
      </c>
      <c r="R2084" s="84">
        <v>45791</v>
      </c>
      <c r="S2084" s="84">
        <v>45791</v>
      </c>
      <c r="T2084" s="84"/>
      <c r="U2084" s="84"/>
      <c r="V2084" s="84"/>
      <c r="W2084" s="203" t="s">
        <v>9457</v>
      </c>
    </row>
    <row r="2085" spans="1:23" x14ac:dyDescent="0.3">
      <c r="A2085" s="203" t="s">
        <v>1433</v>
      </c>
      <c r="B2085" s="203" t="s">
        <v>1246</v>
      </c>
      <c r="C2085" s="203" t="s">
        <v>21521</v>
      </c>
      <c r="D2085" s="203" t="s">
        <v>21525</v>
      </c>
      <c r="E2085" s="203" t="s">
        <v>21523</v>
      </c>
      <c r="F2085" s="203" t="s">
        <v>9451</v>
      </c>
      <c r="G2085" s="203" t="s">
        <v>21523</v>
      </c>
      <c r="H2085" s="203" t="s">
        <v>21526</v>
      </c>
      <c r="I2085" s="203" t="s">
        <v>9462</v>
      </c>
      <c r="J2085" s="203" t="s">
        <v>21527</v>
      </c>
      <c r="K2085" s="84">
        <v>45792</v>
      </c>
      <c r="L2085" s="84">
        <v>45792</v>
      </c>
      <c r="M2085" s="84">
        <v>45914</v>
      </c>
      <c r="N2085" s="203" t="s">
        <v>15995</v>
      </c>
      <c r="O2085" s="86">
        <v>18877076</v>
      </c>
      <c r="P2085" s="203" t="s">
        <v>21524</v>
      </c>
      <c r="Q2085" s="203" t="s">
        <v>21527</v>
      </c>
      <c r="R2085" s="84">
        <v>45791</v>
      </c>
      <c r="S2085" s="84">
        <v>45791</v>
      </c>
      <c r="T2085" s="84"/>
      <c r="U2085" s="84"/>
      <c r="V2085" s="84"/>
      <c r="W2085" s="203" t="s">
        <v>9457</v>
      </c>
    </row>
    <row r="2086" spans="1:23" x14ac:dyDescent="0.3">
      <c r="A2086" s="203" t="s">
        <v>1476</v>
      </c>
      <c r="B2086" s="203" t="s">
        <v>1246</v>
      </c>
      <c r="C2086" s="203" t="s">
        <v>21528</v>
      </c>
      <c r="D2086" s="203" t="s">
        <v>21529</v>
      </c>
      <c r="E2086" s="203" t="s">
        <v>21530</v>
      </c>
      <c r="F2086" s="203" t="s">
        <v>9451</v>
      </c>
      <c r="G2086" s="203" t="s">
        <v>21530</v>
      </c>
      <c r="H2086" s="203" t="s">
        <v>21531</v>
      </c>
      <c r="I2086" s="203" t="s">
        <v>9462</v>
      </c>
      <c r="J2086" s="203" t="s">
        <v>21532</v>
      </c>
      <c r="K2086" s="84">
        <v>45697</v>
      </c>
      <c r="L2086" s="84">
        <v>45698</v>
      </c>
      <c r="M2086" s="84">
        <v>45878</v>
      </c>
      <c r="N2086" s="203" t="s">
        <v>17008</v>
      </c>
      <c r="O2086" s="86">
        <v>23918382</v>
      </c>
      <c r="P2086" s="203" t="s">
        <v>21533</v>
      </c>
      <c r="Q2086" s="203" t="s">
        <v>21532</v>
      </c>
      <c r="R2086" s="84">
        <v>45697</v>
      </c>
      <c r="S2086" s="84">
        <v>45697</v>
      </c>
      <c r="T2086" s="84"/>
      <c r="U2086" s="84"/>
      <c r="V2086" s="84"/>
      <c r="W2086" s="203" t="s">
        <v>9457</v>
      </c>
    </row>
    <row r="2087" spans="1:23" x14ac:dyDescent="0.3">
      <c r="A2087" s="203" t="s">
        <v>1605</v>
      </c>
      <c r="B2087" s="203" t="s">
        <v>1247</v>
      </c>
      <c r="C2087" s="203" t="s">
        <v>21534</v>
      </c>
      <c r="D2087" s="203" t="s">
        <v>21535</v>
      </c>
      <c r="E2087" s="203" t="s">
        <v>21536</v>
      </c>
      <c r="F2087" s="203" t="s">
        <v>9451</v>
      </c>
      <c r="G2087" s="203" t="s">
        <v>21536</v>
      </c>
      <c r="H2087" s="203" t="s">
        <v>21537</v>
      </c>
      <c r="I2087" s="203" t="s">
        <v>9453</v>
      </c>
      <c r="J2087" s="203" t="s">
        <v>20435</v>
      </c>
      <c r="K2087" s="84">
        <v>46045</v>
      </c>
      <c r="L2087" s="84">
        <v>46045</v>
      </c>
      <c r="M2087" s="84">
        <v>46225</v>
      </c>
      <c r="N2087" s="203" t="s">
        <v>12879</v>
      </c>
      <c r="O2087" s="86">
        <v>17064468</v>
      </c>
      <c r="P2087" s="203" t="s">
        <v>21538</v>
      </c>
      <c r="Q2087" s="203" t="s">
        <v>20435</v>
      </c>
      <c r="R2087" s="84">
        <v>46044</v>
      </c>
      <c r="S2087" s="84">
        <v>46044</v>
      </c>
      <c r="T2087" s="84"/>
      <c r="U2087" s="84"/>
      <c r="V2087" s="84"/>
      <c r="W2087" s="203" t="s">
        <v>9457</v>
      </c>
    </row>
    <row r="2088" spans="1:23" x14ac:dyDescent="0.3">
      <c r="A2088" s="203" t="s">
        <v>1605</v>
      </c>
      <c r="B2088" s="203" t="s">
        <v>1247</v>
      </c>
      <c r="C2088" s="203" t="s">
        <v>21534</v>
      </c>
      <c r="D2088" s="203" t="s">
        <v>21539</v>
      </c>
      <c r="E2088" s="203" t="s">
        <v>21536</v>
      </c>
      <c r="F2088" s="203" t="s">
        <v>9451</v>
      </c>
      <c r="G2088" s="203" t="s">
        <v>21536</v>
      </c>
      <c r="H2088" s="203" t="s">
        <v>21539</v>
      </c>
      <c r="I2088" s="203" t="s">
        <v>9469</v>
      </c>
      <c r="J2088" s="203" t="s">
        <v>9470</v>
      </c>
      <c r="K2088" s="84"/>
      <c r="L2088" s="84"/>
      <c r="M2088" s="84">
        <v>46225</v>
      </c>
      <c r="N2088" s="203" t="s">
        <v>9471</v>
      </c>
      <c r="O2088" s="86">
        <v>0</v>
      </c>
      <c r="P2088" s="203" t="s">
        <v>21538</v>
      </c>
      <c r="Q2088" s="203" t="s">
        <v>9473</v>
      </c>
      <c r="R2088" s="84">
        <v>46044</v>
      </c>
      <c r="S2088" s="84">
        <v>46044</v>
      </c>
      <c r="T2088" s="84"/>
      <c r="U2088" s="84"/>
      <c r="V2088" s="84"/>
      <c r="W2088" s="203" t="s">
        <v>9457</v>
      </c>
    </row>
    <row r="2089" spans="1:23" x14ac:dyDescent="0.3">
      <c r="A2089" s="203" t="s">
        <v>5454</v>
      </c>
      <c r="B2089" s="203" t="s">
        <v>1245</v>
      </c>
      <c r="C2089" s="203" t="s">
        <v>21540</v>
      </c>
      <c r="D2089" s="203" t="s">
        <v>21541</v>
      </c>
      <c r="E2089" s="203" t="s">
        <v>21542</v>
      </c>
      <c r="F2089" s="203" t="s">
        <v>9451</v>
      </c>
      <c r="G2089" s="203" t="s">
        <v>21542</v>
      </c>
      <c r="H2089" s="203" t="s">
        <v>21543</v>
      </c>
      <c r="I2089" s="203" t="s">
        <v>9453</v>
      </c>
      <c r="J2089" s="203" t="s">
        <v>21544</v>
      </c>
      <c r="K2089" s="84">
        <v>45603</v>
      </c>
      <c r="L2089" s="84">
        <v>45604</v>
      </c>
      <c r="M2089" s="84">
        <v>45648</v>
      </c>
      <c r="N2089" s="203" t="s">
        <v>21545</v>
      </c>
      <c r="O2089" s="86">
        <v>5700000</v>
      </c>
      <c r="P2089" s="203" t="s">
        <v>21546</v>
      </c>
      <c r="Q2089" s="203" t="s">
        <v>21544</v>
      </c>
      <c r="R2089" s="84">
        <v>45601</v>
      </c>
      <c r="S2089" s="84">
        <v>45601</v>
      </c>
      <c r="T2089" s="84"/>
      <c r="U2089" s="84"/>
      <c r="V2089" s="84"/>
      <c r="W2089" s="203" t="s">
        <v>9457</v>
      </c>
    </row>
    <row r="2090" spans="1:23" x14ac:dyDescent="0.3">
      <c r="A2090" s="203" t="s">
        <v>5454</v>
      </c>
      <c r="B2090" s="203" t="s">
        <v>1245</v>
      </c>
      <c r="C2090" s="203" t="s">
        <v>21540</v>
      </c>
      <c r="D2090" s="203" t="s">
        <v>21547</v>
      </c>
      <c r="E2090" s="203" t="s">
        <v>21542</v>
      </c>
      <c r="F2090" s="203" t="s">
        <v>9451</v>
      </c>
      <c r="G2090" s="203" t="s">
        <v>21542</v>
      </c>
      <c r="H2090" s="203" t="s">
        <v>21543</v>
      </c>
      <c r="I2090" s="203" t="s">
        <v>10289</v>
      </c>
      <c r="J2090" s="203" t="s">
        <v>21544</v>
      </c>
      <c r="K2090" s="84"/>
      <c r="L2090" s="84"/>
      <c r="M2090" s="84">
        <v>45646</v>
      </c>
      <c r="N2090" s="203" t="s">
        <v>21548</v>
      </c>
      <c r="O2090" s="86">
        <v>5700000</v>
      </c>
      <c r="P2090" s="203" t="s">
        <v>21546</v>
      </c>
      <c r="Q2090" s="203" t="s">
        <v>21544</v>
      </c>
      <c r="R2090" s="84">
        <v>45601</v>
      </c>
      <c r="S2090" s="84">
        <v>45601</v>
      </c>
      <c r="T2090" s="84"/>
      <c r="U2090" s="84"/>
      <c r="V2090" s="84"/>
      <c r="W2090" s="203" t="s">
        <v>9457</v>
      </c>
    </row>
    <row r="2091" spans="1:23" x14ac:dyDescent="0.3">
      <c r="A2091" s="203" t="s">
        <v>1467</v>
      </c>
      <c r="B2091" s="203" t="s">
        <v>1247</v>
      </c>
      <c r="C2091" s="203" t="s">
        <v>21549</v>
      </c>
      <c r="D2091" s="203" t="s">
        <v>21550</v>
      </c>
      <c r="E2091" s="203" t="s">
        <v>21551</v>
      </c>
      <c r="F2091" s="203" t="s">
        <v>9451</v>
      </c>
      <c r="G2091" s="203" t="s">
        <v>21551</v>
      </c>
      <c r="H2091" s="203" t="s">
        <v>21552</v>
      </c>
      <c r="I2091" s="203" t="s">
        <v>9504</v>
      </c>
      <c r="J2091" s="203" t="s">
        <v>21553</v>
      </c>
      <c r="K2091" s="84">
        <v>46042</v>
      </c>
      <c r="L2091" s="84">
        <v>46048</v>
      </c>
      <c r="M2091" s="84">
        <v>46228</v>
      </c>
      <c r="N2091" s="203" t="s">
        <v>11293</v>
      </c>
      <c r="O2091" s="86">
        <v>25760100</v>
      </c>
      <c r="P2091" s="203" t="s">
        <v>21554</v>
      </c>
      <c r="Q2091" s="203" t="s">
        <v>21553</v>
      </c>
      <c r="R2091" s="84">
        <v>46041</v>
      </c>
      <c r="S2091" s="84">
        <v>46041</v>
      </c>
      <c r="T2091" s="84"/>
      <c r="U2091" s="84"/>
      <c r="V2091" s="84"/>
      <c r="W2091" s="203" t="s">
        <v>9457</v>
      </c>
    </row>
    <row r="2092" spans="1:23" x14ac:dyDescent="0.3">
      <c r="A2092" s="203" t="s">
        <v>1665</v>
      </c>
      <c r="B2092" s="203" t="s">
        <v>1247</v>
      </c>
      <c r="C2092" s="203" t="s">
        <v>21555</v>
      </c>
      <c r="D2092" s="203" t="s">
        <v>21556</v>
      </c>
      <c r="E2092" s="203" t="s">
        <v>21557</v>
      </c>
      <c r="F2092" s="203" t="s">
        <v>9451</v>
      </c>
      <c r="G2092" s="203" t="s">
        <v>21557</v>
      </c>
      <c r="H2092" s="203" t="s">
        <v>21558</v>
      </c>
      <c r="I2092" s="203" t="s">
        <v>9453</v>
      </c>
      <c r="J2092" s="203" t="s">
        <v>21559</v>
      </c>
      <c r="K2092" s="84">
        <v>46052</v>
      </c>
      <c r="L2092" s="84">
        <v>46052</v>
      </c>
      <c r="M2092" s="84">
        <v>46202</v>
      </c>
      <c r="N2092" s="203" t="s">
        <v>21560</v>
      </c>
      <c r="O2092" s="86">
        <v>23596345</v>
      </c>
      <c r="P2092" s="203" t="s">
        <v>21561</v>
      </c>
      <c r="Q2092" s="203" t="s">
        <v>21559</v>
      </c>
      <c r="R2092" s="84">
        <v>46051</v>
      </c>
      <c r="S2092" s="84">
        <v>46051</v>
      </c>
      <c r="T2092" s="84"/>
      <c r="U2092" s="84"/>
      <c r="V2092" s="84"/>
      <c r="W2092" s="203" t="s">
        <v>9457</v>
      </c>
    </row>
    <row r="2093" spans="1:23" x14ac:dyDescent="0.3">
      <c r="A2093" s="203" t="s">
        <v>5454</v>
      </c>
      <c r="B2093" s="203" t="s">
        <v>1245</v>
      </c>
      <c r="C2093" s="203" t="s">
        <v>21562</v>
      </c>
      <c r="D2093" s="203" t="s">
        <v>21563</v>
      </c>
      <c r="E2093" s="203" t="s">
        <v>21564</v>
      </c>
      <c r="F2093" s="203" t="s">
        <v>9451</v>
      </c>
      <c r="G2093" s="203" t="s">
        <v>21564</v>
      </c>
      <c r="H2093" s="203" t="s">
        <v>21565</v>
      </c>
      <c r="I2093" s="203" t="s">
        <v>9453</v>
      </c>
      <c r="J2093" s="203" t="s">
        <v>21566</v>
      </c>
      <c r="K2093" s="84">
        <v>45575</v>
      </c>
      <c r="L2093" s="84">
        <v>45575</v>
      </c>
      <c r="M2093" s="84">
        <v>45635</v>
      </c>
      <c r="N2093" s="203" t="s">
        <v>21567</v>
      </c>
      <c r="O2093" s="86">
        <v>10000000</v>
      </c>
      <c r="P2093" s="203" t="s">
        <v>21568</v>
      </c>
      <c r="Q2093" s="203" t="s">
        <v>21566</v>
      </c>
      <c r="R2093" s="84">
        <v>45574</v>
      </c>
      <c r="S2093" s="84">
        <v>45574</v>
      </c>
      <c r="T2093" s="84"/>
      <c r="U2093" s="84"/>
      <c r="V2093" s="84"/>
      <c r="W2093" s="203" t="s">
        <v>9457</v>
      </c>
    </row>
    <row r="2094" spans="1:23" x14ac:dyDescent="0.3">
      <c r="A2094" s="203" t="s">
        <v>1749</v>
      </c>
      <c r="B2094" s="203" t="s">
        <v>1247</v>
      </c>
      <c r="C2094" s="203" t="s">
        <v>21569</v>
      </c>
      <c r="D2094" s="203" t="s">
        <v>21570</v>
      </c>
      <c r="E2094" s="203" t="s">
        <v>21571</v>
      </c>
      <c r="F2094" s="203" t="s">
        <v>9451</v>
      </c>
      <c r="G2094" s="203" t="s">
        <v>21571</v>
      </c>
      <c r="H2094" s="203" t="s">
        <v>21572</v>
      </c>
      <c r="I2094" s="203" t="s">
        <v>9453</v>
      </c>
      <c r="J2094" s="203" t="s">
        <v>21573</v>
      </c>
      <c r="K2094" s="84">
        <v>46052</v>
      </c>
      <c r="L2094" s="84">
        <v>46052</v>
      </c>
      <c r="M2094" s="84">
        <v>46232</v>
      </c>
      <c r="N2094" s="203" t="s">
        <v>21574</v>
      </c>
      <c r="O2094" s="86">
        <v>19553616</v>
      </c>
      <c r="P2094" s="203" t="s">
        <v>21575</v>
      </c>
      <c r="Q2094" s="203" t="s">
        <v>21573</v>
      </c>
      <c r="R2094" s="84">
        <v>46052</v>
      </c>
      <c r="S2094" s="84">
        <v>46052</v>
      </c>
      <c r="T2094" s="84"/>
      <c r="U2094" s="84"/>
      <c r="V2094" s="84"/>
      <c r="W2094" s="203" t="s">
        <v>9457</v>
      </c>
    </row>
    <row r="2095" spans="1:23" x14ac:dyDescent="0.3">
      <c r="A2095" s="203" t="s">
        <v>4586</v>
      </c>
      <c r="B2095" s="203" t="s">
        <v>1245</v>
      </c>
      <c r="C2095" s="203" t="s">
        <v>21576</v>
      </c>
      <c r="D2095" s="203" t="s">
        <v>21577</v>
      </c>
      <c r="E2095" s="203" t="s">
        <v>21578</v>
      </c>
      <c r="F2095" s="203" t="s">
        <v>9451</v>
      </c>
      <c r="G2095" s="203" t="s">
        <v>21578</v>
      </c>
      <c r="H2095" s="203" t="s">
        <v>21579</v>
      </c>
      <c r="I2095" s="203" t="s">
        <v>9462</v>
      </c>
      <c r="J2095" s="203" t="s">
        <v>21580</v>
      </c>
      <c r="K2095" s="84">
        <v>45370</v>
      </c>
      <c r="L2095" s="84">
        <v>45371</v>
      </c>
      <c r="M2095" s="84">
        <v>45523</v>
      </c>
      <c r="N2095" s="203" t="s">
        <v>10887</v>
      </c>
      <c r="O2095" s="86">
        <v>16300730</v>
      </c>
      <c r="P2095" s="203" t="s">
        <v>21581</v>
      </c>
      <c r="Q2095" s="203" t="s">
        <v>21582</v>
      </c>
      <c r="R2095" s="84">
        <v>45369</v>
      </c>
      <c r="S2095" s="84">
        <v>45369</v>
      </c>
      <c r="T2095" s="84"/>
      <c r="U2095" s="84"/>
      <c r="V2095" s="84"/>
      <c r="W2095" s="203" t="s">
        <v>9457</v>
      </c>
    </row>
    <row r="2096" spans="1:23" x14ac:dyDescent="0.3">
      <c r="A2096" s="203" t="s">
        <v>1730</v>
      </c>
      <c r="B2096" s="203" t="s">
        <v>1246</v>
      </c>
      <c r="C2096" s="203" t="s">
        <v>21583</v>
      </c>
      <c r="D2096" s="203" t="s">
        <v>21584</v>
      </c>
      <c r="E2096" s="203" t="s">
        <v>21585</v>
      </c>
      <c r="F2096" s="203" t="s">
        <v>9451</v>
      </c>
      <c r="G2096" s="203" t="s">
        <v>21585</v>
      </c>
      <c r="H2096" s="203" t="s">
        <v>21586</v>
      </c>
      <c r="I2096" s="203" t="s">
        <v>9453</v>
      </c>
      <c r="J2096" s="203" t="s">
        <v>13073</v>
      </c>
      <c r="K2096" s="84">
        <v>45806</v>
      </c>
      <c r="L2096" s="84">
        <v>45807</v>
      </c>
      <c r="M2096" s="84">
        <v>45929</v>
      </c>
      <c r="N2096" s="203" t="s">
        <v>10329</v>
      </c>
      <c r="O2096" s="86">
        <v>12000000</v>
      </c>
      <c r="P2096" s="203" t="s">
        <v>21587</v>
      </c>
      <c r="Q2096" s="203" t="s">
        <v>13073</v>
      </c>
      <c r="R2096" s="84">
        <v>45804</v>
      </c>
      <c r="S2096" s="84">
        <v>45804</v>
      </c>
      <c r="T2096" s="84"/>
      <c r="U2096" s="84"/>
      <c r="V2096" s="84"/>
      <c r="W2096" s="203" t="s">
        <v>9457</v>
      </c>
    </row>
    <row r="2097" spans="1:23" x14ac:dyDescent="0.3">
      <c r="A2097" s="203" t="s">
        <v>2539</v>
      </c>
      <c r="B2097" s="203" t="s">
        <v>1247</v>
      </c>
      <c r="C2097" s="203" t="s">
        <v>21588</v>
      </c>
      <c r="D2097" s="203" t="s">
        <v>9471</v>
      </c>
      <c r="E2097" s="203" t="s">
        <v>21589</v>
      </c>
      <c r="F2097" s="203" t="s">
        <v>9451</v>
      </c>
      <c r="G2097" s="203"/>
      <c r="H2097" s="203"/>
      <c r="I2097" s="203"/>
      <c r="J2097" s="203"/>
      <c r="K2097" s="84"/>
      <c r="L2097" s="84"/>
      <c r="M2097" s="84"/>
      <c r="N2097" s="203"/>
      <c r="O2097" s="86"/>
      <c r="P2097" s="203"/>
      <c r="Q2097" s="203"/>
      <c r="R2097" s="84">
        <v>46174</v>
      </c>
      <c r="S2097" s="84">
        <v>46174</v>
      </c>
      <c r="T2097" s="84">
        <v>46183</v>
      </c>
      <c r="U2097" s="84">
        <v>46218</v>
      </c>
      <c r="V2097" s="84">
        <v>46185</v>
      </c>
      <c r="W2097" s="203" t="s">
        <v>9723</v>
      </c>
    </row>
    <row r="2098" spans="1:23" x14ac:dyDescent="0.3">
      <c r="A2098" s="203" t="s">
        <v>2940</v>
      </c>
      <c r="B2098" s="203" t="s">
        <v>1245</v>
      </c>
      <c r="C2098" s="203" t="s">
        <v>21590</v>
      </c>
      <c r="D2098" s="203" t="s">
        <v>21591</v>
      </c>
      <c r="E2098" s="203" t="s">
        <v>21592</v>
      </c>
      <c r="F2098" s="203" t="s">
        <v>9451</v>
      </c>
      <c r="G2098" s="203" t="s">
        <v>21592</v>
      </c>
      <c r="H2098" s="203" t="s">
        <v>21593</v>
      </c>
      <c r="I2098" s="203" t="s">
        <v>9462</v>
      </c>
      <c r="J2098" s="203" t="s">
        <v>12832</v>
      </c>
      <c r="K2098" s="84">
        <v>45582</v>
      </c>
      <c r="L2098" s="84">
        <v>45586</v>
      </c>
      <c r="M2098" s="84">
        <v>45657</v>
      </c>
      <c r="N2098" s="203" t="s">
        <v>11041</v>
      </c>
      <c r="O2098" s="86">
        <v>12364688</v>
      </c>
      <c r="P2098" s="203" t="s">
        <v>21594</v>
      </c>
      <c r="Q2098" s="203" t="s">
        <v>12832</v>
      </c>
      <c r="R2098" s="84">
        <v>45581</v>
      </c>
      <c r="S2098" s="84">
        <v>45581</v>
      </c>
      <c r="T2098" s="84"/>
      <c r="U2098" s="84"/>
      <c r="V2098" s="84"/>
      <c r="W2098" s="203" t="s">
        <v>9457</v>
      </c>
    </row>
    <row r="2099" spans="1:23" x14ac:dyDescent="0.3">
      <c r="A2099" s="203" t="s">
        <v>1665</v>
      </c>
      <c r="B2099" s="203" t="s">
        <v>1247</v>
      </c>
      <c r="C2099" s="203" t="s">
        <v>21595</v>
      </c>
      <c r="D2099" s="203" t="s">
        <v>21596</v>
      </c>
      <c r="E2099" s="203" t="s">
        <v>21597</v>
      </c>
      <c r="F2099" s="203" t="s">
        <v>9451</v>
      </c>
      <c r="G2099" s="203" t="s">
        <v>21597</v>
      </c>
      <c r="H2099" s="203" t="s">
        <v>21598</v>
      </c>
      <c r="I2099" s="203" t="s">
        <v>9504</v>
      </c>
      <c r="J2099" s="203" t="s">
        <v>21599</v>
      </c>
      <c r="K2099" s="84">
        <v>46046</v>
      </c>
      <c r="L2099" s="84">
        <v>46048</v>
      </c>
      <c r="M2099" s="84">
        <v>46167</v>
      </c>
      <c r="N2099" s="203" t="s">
        <v>21297</v>
      </c>
      <c r="O2099" s="86">
        <v>16800000</v>
      </c>
      <c r="P2099" s="203" t="s">
        <v>21600</v>
      </c>
      <c r="Q2099" s="203" t="s">
        <v>21599</v>
      </c>
      <c r="R2099" s="84">
        <v>46045</v>
      </c>
      <c r="S2099" s="84">
        <v>46045</v>
      </c>
      <c r="T2099" s="84"/>
      <c r="U2099" s="84"/>
      <c r="V2099" s="84"/>
      <c r="W2099" s="203" t="s">
        <v>9457</v>
      </c>
    </row>
    <row r="2100" spans="1:23" x14ac:dyDescent="0.3">
      <c r="A2100" s="203" t="s">
        <v>1754</v>
      </c>
      <c r="B2100" s="203" t="s">
        <v>1247</v>
      </c>
      <c r="C2100" s="203" t="s">
        <v>21601</v>
      </c>
      <c r="D2100" s="203" t="s">
        <v>21602</v>
      </c>
      <c r="E2100" s="203" t="s">
        <v>21603</v>
      </c>
      <c r="F2100" s="203" t="s">
        <v>9451</v>
      </c>
      <c r="G2100" s="203" t="s">
        <v>21603</v>
      </c>
      <c r="H2100" s="203" t="s">
        <v>21604</v>
      </c>
      <c r="I2100" s="203" t="s">
        <v>9453</v>
      </c>
      <c r="J2100" s="203" t="s">
        <v>21605</v>
      </c>
      <c r="K2100" s="84">
        <v>46036</v>
      </c>
      <c r="L2100" s="84">
        <v>46037</v>
      </c>
      <c r="M2100" s="84">
        <v>46279</v>
      </c>
      <c r="N2100" s="203" t="s">
        <v>10852</v>
      </c>
      <c r="O2100" s="86">
        <v>32000000</v>
      </c>
      <c r="P2100" s="203" t="s">
        <v>21606</v>
      </c>
      <c r="Q2100" s="203" t="s">
        <v>21605</v>
      </c>
      <c r="R2100" s="84">
        <v>46036</v>
      </c>
      <c r="S2100" s="84">
        <v>46036</v>
      </c>
      <c r="T2100" s="84"/>
      <c r="U2100" s="84"/>
      <c r="V2100" s="84"/>
      <c r="W2100" s="203" t="s">
        <v>9457</v>
      </c>
    </row>
    <row r="2101" spans="1:23" x14ac:dyDescent="0.3">
      <c r="A2101" s="203" t="s">
        <v>1505</v>
      </c>
      <c r="B2101" s="203" t="s">
        <v>1246</v>
      </c>
      <c r="C2101" s="203" t="s">
        <v>21607</v>
      </c>
      <c r="D2101" s="203" t="s">
        <v>21608</v>
      </c>
      <c r="E2101" s="203" t="s">
        <v>21609</v>
      </c>
      <c r="F2101" s="203" t="s">
        <v>9451</v>
      </c>
      <c r="G2101" s="203" t="s">
        <v>21609</v>
      </c>
      <c r="H2101" s="203" t="s">
        <v>21610</v>
      </c>
      <c r="I2101" s="203" t="s">
        <v>9453</v>
      </c>
      <c r="J2101" s="203" t="s">
        <v>10257</v>
      </c>
      <c r="K2101" s="84">
        <v>45888</v>
      </c>
      <c r="L2101" s="84">
        <v>45888</v>
      </c>
      <c r="M2101" s="84">
        <v>46019</v>
      </c>
      <c r="N2101" s="203" t="s">
        <v>21611</v>
      </c>
      <c r="O2101" s="86">
        <v>20293914</v>
      </c>
      <c r="P2101" s="203" t="s">
        <v>21612</v>
      </c>
      <c r="Q2101" s="203" t="s">
        <v>10257</v>
      </c>
      <c r="R2101" s="84">
        <v>45888</v>
      </c>
      <c r="S2101" s="84">
        <v>45888</v>
      </c>
      <c r="T2101" s="84"/>
      <c r="U2101" s="84"/>
      <c r="V2101" s="84"/>
      <c r="W2101" s="203" t="s">
        <v>9457</v>
      </c>
    </row>
    <row r="2102" spans="1:23" x14ac:dyDescent="0.3">
      <c r="A2102" s="203" t="s">
        <v>5454</v>
      </c>
      <c r="B2102" s="203" t="s">
        <v>1245</v>
      </c>
      <c r="C2102" s="203" t="s">
        <v>21613</v>
      </c>
      <c r="D2102" s="203" t="s">
        <v>21614</v>
      </c>
      <c r="E2102" s="203" t="s">
        <v>21615</v>
      </c>
      <c r="F2102" s="203" t="s">
        <v>9451</v>
      </c>
      <c r="G2102" s="203" t="s">
        <v>21615</v>
      </c>
      <c r="H2102" s="203" t="s">
        <v>21616</v>
      </c>
      <c r="I2102" s="203" t="s">
        <v>9453</v>
      </c>
      <c r="J2102" s="203" t="s">
        <v>21617</v>
      </c>
      <c r="K2102" s="84">
        <v>45537</v>
      </c>
      <c r="L2102" s="84">
        <v>45541</v>
      </c>
      <c r="M2102" s="84">
        <v>45631</v>
      </c>
      <c r="N2102" s="203" t="s">
        <v>10073</v>
      </c>
      <c r="O2102" s="86">
        <v>15000000</v>
      </c>
      <c r="P2102" s="203" t="s">
        <v>21618</v>
      </c>
      <c r="Q2102" s="203" t="s">
        <v>21617</v>
      </c>
      <c r="R2102" s="84">
        <v>45537</v>
      </c>
      <c r="S2102" s="84">
        <v>45537</v>
      </c>
      <c r="T2102" s="84"/>
      <c r="U2102" s="84"/>
      <c r="V2102" s="84"/>
      <c r="W2102" s="203" t="s">
        <v>9457</v>
      </c>
    </row>
    <row r="2103" spans="1:23" x14ac:dyDescent="0.3">
      <c r="A2103" s="203" t="s">
        <v>5079</v>
      </c>
      <c r="B2103" s="203" t="s">
        <v>1245</v>
      </c>
      <c r="C2103" s="203" t="s">
        <v>21619</v>
      </c>
      <c r="D2103" s="203" t="s">
        <v>21620</v>
      </c>
      <c r="E2103" s="203" t="s">
        <v>21621</v>
      </c>
      <c r="F2103" s="203" t="s">
        <v>9451</v>
      </c>
      <c r="G2103" s="203" t="s">
        <v>21621</v>
      </c>
      <c r="H2103" s="203" t="s">
        <v>21622</v>
      </c>
      <c r="I2103" s="203" t="s">
        <v>9453</v>
      </c>
      <c r="J2103" s="203" t="s">
        <v>14846</v>
      </c>
      <c r="K2103" s="84">
        <v>45532</v>
      </c>
      <c r="L2103" s="84">
        <v>45534</v>
      </c>
      <c r="M2103" s="84">
        <v>45655</v>
      </c>
      <c r="N2103" s="203" t="s">
        <v>21623</v>
      </c>
      <c r="O2103" s="86">
        <v>14400000</v>
      </c>
      <c r="P2103" s="203" t="s">
        <v>21624</v>
      </c>
      <c r="Q2103" s="203" t="s">
        <v>14846</v>
      </c>
      <c r="R2103" s="84">
        <v>45530</v>
      </c>
      <c r="S2103" s="84">
        <v>45530</v>
      </c>
      <c r="T2103" s="84"/>
      <c r="U2103" s="84"/>
      <c r="V2103" s="84"/>
      <c r="W2103" s="203" t="s">
        <v>9457</v>
      </c>
    </row>
    <row r="2104" spans="1:23" x14ac:dyDescent="0.3">
      <c r="A2104" s="203" t="s">
        <v>5454</v>
      </c>
      <c r="B2104" s="203" t="s">
        <v>1245</v>
      </c>
      <c r="C2104" s="203" t="s">
        <v>21625</v>
      </c>
      <c r="D2104" s="203" t="s">
        <v>21626</v>
      </c>
      <c r="E2104" s="203" t="s">
        <v>21627</v>
      </c>
      <c r="F2104" s="203" t="s">
        <v>9451</v>
      </c>
      <c r="G2104" s="203" t="s">
        <v>21627</v>
      </c>
      <c r="H2104" s="203" t="s">
        <v>21628</v>
      </c>
      <c r="I2104" s="203" t="s">
        <v>9453</v>
      </c>
      <c r="J2104" s="203" t="s">
        <v>21629</v>
      </c>
      <c r="K2104" s="84">
        <v>45596</v>
      </c>
      <c r="L2104" s="84">
        <v>45596</v>
      </c>
      <c r="M2104" s="84">
        <v>45656</v>
      </c>
      <c r="N2104" s="203" t="s">
        <v>10115</v>
      </c>
      <c r="O2104" s="86">
        <v>6000000</v>
      </c>
      <c r="P2104" s="203" t="s">
        <v>21630</v>
      </c>
      <c r="Q2104" s="203" t="s">
        <v>21629</v>
      </c>
      <c r="R2104" s="84">
        <v>45595</v>
      </c>
      <c r="S2104" s="84">
        <v>45595</v>
      </c>
      <c r="T2104" s="84"/>
      <c r="U2104" s="84"/>
      <c r="V2104" s="84"/>
      <c r="W2104" s="203" t="s">
        <v>9457</v>
      </c>
    </row>
    <row r="2105" spans="1:23" x14ac:dyDescent="0.3">
      <c r="A2105" s="203" t="s">
        <v>3253</v>
      </c>
      <c r="B2105" s="203" t="s">
        <v>1245</v>
      </c>
      <c r="C2105" s="203" t="s">
        <v>21631</v>
      </c>
      <c r="D2105" s="203" t="s">
        <v>21632</v>
      </c>
      <c r="E2105" s="203" t="s">
        <v>21633</v>
      </c>
      <c r="F2105" s="203" t="s">
        <v>9451</v>
      </c>
      <c r="G2105" s="203" t="s">
        <v>21633</v>
      </c>
      <c r="H2105" s="203" t="s">
        <v>21634</v>
      </c>
      <c r="I2105" s="203" t="s">
        <v>9453</v>
      </c>
      <c r="J2105" s="203" t="s">
        <v>21635</v>
      </c>
      <c r="K2105" s="84">
        <v>45595</v>
      </c>
      <c r="L2105" s="84">
        <v>45596</v>
      </c>
      <c r="M2105" s="84">
        <v>45657</v>
      </c>
      <c r="N2105" s="203" t="s">
        <v>21636</v>
      </c>
      <c r="O2105" s="86">
        <v>7972794</v>
      </c>
      <c r="P2105" s="203" t="s">
        <v>21637</v>
      </c>
      <c r="Q2105" s="203" t="s">
        <v>21635</v>
      </c>
      <c r="R2105" s="84">
        <v>45595</v>
      </c>
      <c r="S2105" s="84">
        <v>45595</v>
      </c>
      <c r="T2105" s="84"/>
      <c r="U2105" s="84"/>
      <c r="V2105" s="84"/>
      <c r="W2105" s="203" t="s">
        <v>9457</v>
      </c>
    </row>
    <row r="2106" spans="1:23" x14ac:dyDescent="0.3">
      <c r="A2106" s="203" t="s">
        <v>1605</v>
      </c>
      <c r="B2106" s="203" t="s">
        <v>1247</v>
      </c>
      <c r="C2106" s="203" t="s">
        <v>21638</v>
      </c>
      <c r="D2106" s="203" t="s">
        <v>21639</v>
      </c>
      <c r="E2106" s="203" t="s">
        <v>21640</v>
      </c>
      <c r="F2106" s="203" t="s">
        <v>9451</v>
      </c>
      <c r="G2106" s="203" t="s">
        <v>21640</v>
      </c>
      <c r="H2106" s="203" t="s">
        <v>21641</v>
      </c>
      <c r="I2106" s="203" t="s">
        <v>9453</v>
      </c>
      <c r="J2106" s="203" t="s">
        <v>10663</v>
      </c>
      <c r="K2106" s="84">
        <v>46226</v>
      </c>
      <c r="L2106" s="84">
        <v>46231</v>
      </c>
      <c r="M2106" s="84">
        <v>46383</v>
      </c>
      <c r="N2106" s="203" t="s">
        <v>15214</v>
      </c>
      <c r="O2106" s="86">
        <v>21466750</v>
      </c>
      <c r="P2106" s="203" t="s">
        <v>21642</v>
      </c>
      <c r="Q2106" s="203" t="s">
        <v>10663</v>
      </c>
      <c r="R2106" s="84">
        <v>46225</v>
      </c>
      <c r="S2106" s="84">
        <v>46225</v>
      </c>
      <c r="T2106" s="84"/>
      <c r="U2106" s="84"/>
      <c r="V2106" s="84"/>
      <c r="W2106" s="203" t="s">
        <v>9457</v>
      </c>
    </row>
    <row r="2107" spans="1:23" x14ac:dyDescent="0.3">
      <c r="A2107" s="203" t="s">
        <v>1505</v>
      </c>
      <c r="B2107" s="203" t="s">
        <v>1246</v>
      </c>
      <c r="C2107" s="203" t="s">
        <v>21643</v>
      </c>
      <c r="D2107" s="203" t="s">
        <v>21644</v>
      </c>
      <c r="E2107" s="203" t="s">
        <v>21645</v>
      </c>
      <c r="F2107" s="203" t="s">
        <v>9451</v>
      </c>
      <c r="G2107" s="203" t="s">
        <v>21645</v>
      </c>
      <c r="H2107" s="203" t="s">
        <v>21646</v>
      </c>
      <c r="I2107" s="203" t="s">
        <v>9462</v>
      </c>
      <c r="J2107" s="203" t="s">
        <v>21647</v>
      </c>
      <c r="K2107" s="84">
        <v>45900</v>
      </c>
      <c r="L2107" s="84">
        <v>45901</v>
      </c>
      <c r="M2107" s="84">
        <v>46021</v>
      </c>
      <c r="N2107" s="203" t="s">
        <v>16902</v>
      </c>
      <c r="O2107" s="86">
        <v>16859228</v>
      </c>
      <c r="P2107" s="203" t="s">
        <v>21648</v>
      </c>
      <c r="Q2107" s="203" t="s">
        <v>21647</v>
      </c>
      <c r="R2107" s="84">
        <v>45900</v>
      </c>
      <c r="S2107" s="84">
        <v>45900</v>
      </c>
      <c r="T2107" s="84"/>
      <c r="U2107" s="84"/>
      <c r="V2107" s="84"/>
      <c r="W2107" s="203" t="s">
        <v>9457</v>
      </c>
    </row>
    <row r="2108" spans="1:23" x14ac:dyDescent="0.3">
      <c r="A2108" s="203" t="s">
        <v>1665</v>
      </c>
      <c r="B2108" s="203" t="s">
        <v>1247</v>
      </c>
      <c r="C2108" s="203" t="s">
        <v>21649</v>
      </c>
      <c r="D2108" s="203" t="s">
        <v>21650</v>
      </c>
      <c r="E2108" s="203" t="s">
        <v>21651</v>
      </c>
      <c r="F2108" s="203" t="s">
        <v>9451</v>
      </c>
      <c r="G2108" s="203" t="s">
        <v>21651</v>
      </c>
      <c r="H2108" s="203" t="s">
        <v>21652</v>
      </c>
      <c r="I2108" s="203" t="s">
        <v>9504</v>
      </c>
      <c r="J2108" s="203" t="s">
        <v>21653</v>
      </c>
      <c r="K2108" s="84">
        <v>46048</v>
      </c>
      <c r="L2108" s="84">
        <v>46049</v>
      </c>
      <c r="M2108" s="84">
        <v>46168</v>
      </c>
      <c r="N2108" s="203" t="s">
        <v>21654</v>
      </c>
      <c r="O2108" s="86">
        <v>19200000</v>
      </c>
      <c r="P2108" s="203" t="s">
        <v>21655</v>
      </c>
      <c r="Q2108" s="203" t="s">
        <v>21653</v>
      </c>
      <c r="R2108" s="84">
        <v>46046</v>
      </c>
      <c r="S2108" s="84">
        <v>46046</v>
      </c>
      <c r="T2108" s="84"/>
      <c r="U2108" s="84"/>
      <c r="V2108" s="84"/>
      <c r="W2108" s="203" t="s">
        <v>9457</v>
      </c>
    </row>
    <row r="2109" spans="1:23" x14ac:dyDescent="0.3">
      <c r="A2109" s="203" t="s">
        <v>2935</v>
      </c>
      <c r="B2109" s="203" t="s">
        <v>1245</v>
      </c>
      <c r="C2109" s="203" t="s">
        <v>21656</v>
      </c>
      <c r="D2109" s="203" t="s">
        <v>21657</v>
      </c>
      <c r="E2109" s="203" t="s">
        <v>21658</v>
      </c>
      <c r="F2109" s="203" t="s">
        <v>9451</v>
      </c>
      <c r="G2109" s="203" t="s">
        <v>21658</v>
      </c>
      <c r="H2109" s="203" t="s">
        <v>21657</v>
      </c>
      <c r="I2109" s="203" t="s">
        <v>9462</v>
      </c>
      <c r="J2109" s="203" t="s">
        <v>21659</v>
      </c>
      <c r="K2109" s="84">
        <v>45427</v>
      </c>
      <c r="L2109" s="84">
        <v>45435</v>
      </c>
      <c r="M2109" s="84">
        <v>45657</v>
      </c>
      <c r="N2109" s="203" t="s">
        <v>12415</v>
      </c>
      <c r="O2109" s="86">
        <v>50000000</v>
      </c>
      <c r="P2109" s="203" t="s">
        <v>21660</v>
      </c>
      <c r="Q2109" s="203" t="s">
        <v>21659</v>
      </c>
      <c r="R2109" s="84">
        <v>45411</v>
      </c>
      <c r="S2109" s="84">
        <v>45411</v>
      </c>
      <c r="T2109" s="84">
        <v>45419</v>
      </c>
      <c r="U2109" s="84">
        <v>45419</v>
      </c>
      <c r="V2109" s="84">
        <v>45419</v>
      </c>
      <c r="W2109" s="203" t="s">
        <v>9457</v>
      </c>
    </row>
    <row r="2110" spans="1:23" x14ac:dyDescent="0.3">
      <c r="A2110" s="203" t="s">
        <v>1476</v>
      </c>
      <c r="B2110" s="203" t="s">
        <v>1246</v>
      </c>
      <c r="C2110" s="203" t="s">
        <v>21661</v>
      </c>
      <c r="D2110" s="203" t="s">
        <v>21662</v>
      </c>
      <c r="E2110" s="203" t="s">
        <v>21663</v>
      </c>
      <c r="F2110" s="203" t="s">
        <v>9451</v>
      </c>
      <c r="G2110" s="203" t="s">
        <v>21663</v>
      </c>
      <c r="H2110" s="203" t="s">
        <v>21664</v>
      </c>
      <c r="I2110" s="203" t="s">
        <v>9462</v>
      </c>
      <c r="J2110" s="203" t="s">
        <v>17965</v>
      </c>
      <c r="K2110" s="84">
        <v>45889</v>
      </c>
      <c r="L2110" s="84">
        <v>45889</v>
      </c>
      <c r="M2110" s="84">
        <v>46021</v>
      </c>
      <c r="N2110" s="203" t="s">
        <v>21665</v>
      </c>
      <c r="O2110" s="86">
        <v>13395906</v>
      </c>
      <c r="P2110" s="203" t="s">
        <v>21666</v>
      </c>
      <c r="Q2110" s="203" t="s">
        <v>17965</v>
      </c>
      <c r="R2110" s="84">
        <v>45887</v>
      </c>
      <c r="S2110" s="84">
        <v>45887</v>
      </c>
      <c r="T2110" s="84"/>
      <c r="U2110" s="84"/>
      <c r="V2110" s="84"/>
      <c r="W2110" s="203" t="s">
        <v>9457</v>
      </c>
    </row>
    <row r="2111" spans="1:23" x14ac:dyDescent="0.3">
      <c r="A2111" s="203" t="s">
        <v>5454</v>
      </c>
      <c r="B2111" s="203" t="s">
        <v>1245</v>
      </c>
      <c r="C2111" s="203" t="s">
        <v>21667</v>
      </c>
      <c r="D2111" s="203" t="s">
        <v>21668</v>
      </c>
      <c r="E2111" s="203" t="s">
        <v>21669</v>
      </c>
      <c r="F2111" s="203" t="s">
        <v>9451</v>
      </c>
      <c r="G2111" s="203" t="s">
        <v>21669</v>
      </c>
      <c r="H2111" s="203" t="s">
        <v>21670</v>
      </c>
      <c r="I2111" s="203" t="s">
        <v>9533</v>
      </c>
      <c r="J2111" s="203" t="s">
        <v>21671</v>
      </c>
      <c r="K2111" s="84">
        <v>45566</v>
      </c>
      <c r="L2111" s="84">
        <v>45566</v>
      </c>
      <c r="M2111" s="84">
        <v>45657</v>
      </c>
      <c r="N2111" s="203" t="s">
        <v>10929</v>
      </c>
      <c r="O2111" s="86">
        <v>10500000</v>
      </c>
      <c r="P2111" s="203" t="s">
        <v>21672</v>
      </c>
      <c r="Q2111" s="203" t="s">
        <v>21671</v>
      </c>
      <c r="R2111" s="84">
        <v>45566</v>
      </c>
      <c r="S2111" s="84">
        <v>45566</v>
      </c>
      <c r="T2111" s="84"/>
      <c r="U2111" s="84"/>
      <c r="V2111" s="84"/>
      <c r="W2111" s="203" t="s">
        <v>9457</v>
      </c>
    </row>
    <row r="2112" spans="1:23" x14ac:dyDescent="0.3">
      <c r="A2112" s="203" t="s">
        <v>1572</v>
      </c>
      <c r="B2112" s="203" t="s">
        <v>1246</v>
      </c>
      <c r="C2112" s="203" t="s">
        <v>21673</v>
      </c>
      <c r="D2112" s="203" t="s">
        <v>21674</v>
      </c>
      <c r="E2112" s="203" t="s">
        <v>21675</v>
      </c>
      <c r="F2112" s="203" t="s">
        <v>9451</v>
      </c>
      <c r="G2112" s="203" t="s">
        <v>21675</v>
      </c>
      <c r="H2112" s="203" t="s">
        <v>21676</v>
      </c>
      <c r="I2112" s="203" t="s">
        <v>9453</v>
      </c>
      <c r="J2112" s="203" t="s">
        <v>21677</v>
      </c>
      <c r="K2112" s="84">
        <v>45931</v>
      </c>
      <c r="L2112" s="84">
        <v>45931</v>
      </c>
      <c r="M2112" s="84">
        <v>46021</v>
      </c>
      <c r="N2112" s="203" t="s">
        <v>21678</v>
      </c>
      <c r="O2112" s="86">
        <v>9274089</v>
      </c>
      <c r="P2112" s="203" t="s">
        <v>21679</v>
      </c>
      <c r="Q2112" s="203" t="s">
        <v>21677</v>
      </c>
      <c r="R2112" s="84">
        <v>45931</v>
      </c>
      <c r="S2112" s="84">
        <v>45931</v>
      </c>
      <c r="T2112" s="84"/>
      <c r="U2112" s="84"/>
      <c r="V2112" s="84"/>
      <c r="W2112" s="203" t="s">
        <v>9457</v>
      </c>
    </row>
    <row r="2113" spans="1:23" x14ac:dyDescent="0.3">
      <c r="A2113" s="203" t="s">
        <v>1505</v>
      </c>
      <c r="B2113" s="203" t="s">
        <v>1246</v>
      </c>
      <c r="C2113" s="203" t="s">
        <v>21680</v>
      </c>
      <c r="D2113" s="203" t="s">
        <v>21681</v>
      </c>
      <c r="E2113" s="203" t="s">
        <v>21682</v>
      </c>
      <c r="F2113" s="203" t="s">
        <v>9451</v>
      </c>
      <c r="G2113" s="203" t="s">
        <v>21682</v>
      </c>
      <c r="H2113" s="203" t="s">
        <v>21683</v>
      </c>
      <c r="I2113" s="203" t="s">
        <v>9462</v>
      </c>
      <c r="J2113" s="203" t="s">
        <v>21684</v>
      </c>
      <c r="K2113" s="84">
        <v>45926</v>
      </c>
      <c r="L2113" s="84">
        <v>45926</v>
      </c>
      <c r="M2113" s="84">
        <v>46021</v>
      </c>
      <c r="N2113" s="203" t="s">
        <v>21685</v>
      </c>
      <c r="O2113" s="86">
        <v>12623590</v>
      </c>
      <c r="P2113" s="203" t="s">
        <v>21686</v>
      </c>
      <c r="Q2113" s="203" t="s">
        <v>21684</v>
      </c>
      <c r="R2113" s="84">
        <v>45926</v>
      </c>
      <c r="S2113" s="84">
        <v>45926</v>
      </c>
      <c r="T2113" s="84"/>
      <c r="U2113" s="84"/>
      <c r="V2113" s="84"/>
      <c r="W2113" s="203" t="s">
        <v>9457</v>
      </c>
    </row>
    <row r="2114" spans="1:23" x14ac:dyDescent="0.3">
      <c r="A2114" s="203" t="s">
        <v>5454</v>
      </c>
      <c r="B2114" s="203" t="s">
        <v>1245</v>
      </c>
      <c r="C2114" s="203" t="s">
        <v>21687</v>
      </c>
      <c r="D2114" s="203" t="s">
        <v>21688</v>
      </c>
      <c r="E2114" s="203" t="s">
        <v>21689</v>
      </c>
      <c r="F2114" s="203" t="s">
        <v>9451</v>
      </c>
      <c r="G2114" s="203" t="s">
        <v>21689</v>
      </c>
      <c r="H2114" s="203" t="s">
        <v>21690</v>
      </c>
      <c r="I2114" s="203" t="s">
        <v>9453</v>
      </c>
      <c r="J2114" s="203" t="s">
        <v>21691</v>
      </c>
      <c r="K2114" s="84">
        <v>45561</v>
      </c>
      <c r="L2114" s="84">
        <v>45562</v>
      </c>
      <c r="M2114" s="84">
        <v>45652</v>
      </c>
      <c r="N2114" s="203" t="s">
        <v>9829</v>
      </c>
      <c r="O2114" s="86">
        <v>10500000</v>
      </c>
      <c r="P2114" s="203" t="s">
        <v>21692</v>
      </c>
      <c r="Q2114" s="203" t="s">
        <v>21691</v>
      </c>
      <c r="R2114" s="84">
        <v>45561</v>
      </c>
      <c r="S2114" s="84">
        <v>45561</v>
      </c>
      <c r="T2114" s="84"/>
      <c r="U2114" s="84"/>
      <c r="V2114" s="84"/>
      <c r="W2114" s="203" t="s">
        <v>9457</v>
      </c>
    </row>
    <row r="2115" spans="1:23" x14ac:dyDescent="0.3">
      <c r="A2115" s="203" t="s">
        <v>1605</v>
      </c>
      <c r="B2115" s="203" t="s">
        <v>1247</v>
      </c>
      <c r="C2115" s="203" t="s">
        <v>21693</v>
      </c>
      <c r="D2115" s="203" t="s">
        <v>21694</v>
      </c>
      <c r="E2115" s="203" t="s">
        <v>21695</v>
      </c>
      <c r="F2115" s="203" t="s">
        <v>9451</v>
      </c>
      <c r="G2115" s="203" t="s">
        <v>21695</v>
      </c>
      <c r="H2115" s="203" t="s">
        <v>21696</v>
      </c>
      <c r="I2115" s="203" t="s">
        <v>9453</v>
      </c>
      <c r="J2115" s="203" t="s">
        <v>19616</v>
      </c>
      <c r="K2115" s="84">
        <v>46237</v>
      </c>
      <c r="L2115" s="84">
        <v>46239</v>
      </c>
      <c r="M2115" s="84">
        <v>46385</v>
      </c>
      <c r="N2115" s="203" t="s">
        <v>17229</v>
      </c>
      <c r="O2115" s="86">
        <v>12775674</v>
      </c>
      <c r="P2115" s="203" t="s">
        <v>21697</v>
      </c>
      <c r="Q2115" s="203" t="s">
        <v>19616</v>
      </c>
      <c r="R2115" s="84">
        <v>46236</v>
      </c>
      <c r="S2115" s="84">
        <v>46236</v>
      </c>
      <c r="T2115" s="84"/>
      <c r="U2115" s="84"/>
      <c r="V2115" s="84"/>
      <c r="W2115" s="203" t="s">
        <v>9457</v>
      </c>
    </row>
    <row r="2116" spans="1:23" x14ac:dyDescent="0.3">
      <c r="A2116" s="203" t="s">
        <v>1618</v>
      </c>
      <c r="B2116" s="203" t="s">
        <v>1247</v>
      </c>
      <c r="C2116" s="203" t="s">
        <v>21698</v>
      </c>
      <c r="D2116" s="203" t="s">
        <v>21699</v>
      </c>
      <c r="E2116" s="203" t="s">
        <v>21700</v>
      </c>
      <c r="F2116" s="203" t="s">
        <v>9451</v>
      </c>
      <c r="G2116" s="203" t="s">
        <v>21700</v>
      </c>
      <c r="H2116" s="203" t="s">
        <v>21701</v>
      </c>
      <c r="I2116" s="203" t="s">
        <v>9482</v>
      </c>
      <c r="J2116" s="203" t="s">
        <v>21702</v>
      </c>
      <c r="K2116" s="84">
        <v>46092</v>
      </c>
      <c r="L2116" s="84"/>
      <c r="M2116" s="84">
        <v>46365</v>
      </c>
      <c r="N2116" s="203" t="s">
        <v>21703</v>
      </c>
      <c r="O2116" s="86">
        <v>95171175</v>
      </c>
      <c r="P2116" s="203" t="s">
        <v>21704</v>
      </c>
      <c r="Q2116" s="203" t="s">
        <v>21702</v>
      </c>
      <c r="R2116" s="84">
        <v>46072</v>
      </c>
      <c r="S2116" s="84">
        <v>46072</v>
      </c>
      <c r="T2116" s="84">
        <v>46078</v>
      </c>
      <c r="U2116" s="84">
        <v>46078</v>
      </c>
      <c r="V2116" s="84">
        <v>46078</v>
      </c>
      <c r="W2116" s="203" t="s">
        <v>9457</v>
      </c>
    </row>
    <row r="2117" spans="1:23" x14ac:dyDescent="0.3">
      <c r="A2117" s="203" t="s">
        <v>1572</v>
      </c>
      <c r="B2117" s="203" t="s">
        <v>1246</v>
      </c>
      <c r="C2117" s="203" t="s">
        <v>21705</v>
      </c>
      <c r="D2117" s="203" t="s">
        <v>21706</v>
      </c>
      <c r="E2117" s="203" t="s">
        <v>21707</v>
      </c>
      <c r="F2117" s="203" t="s">
        <v>9451</v>
      </c>
      <c r="G2117" s="203" t="s">
        <v>21707</v>
      </c>
      <c r="H2117" s="203" t="s">
        <v>21708</v>
      </c>
      <c r="I2117" s="203" t="s">
        <v>9453</v>
      </c>
      <c r="J2117" s="203" t="s">
        <v>10114</v>
      </c>
      <c r="K2117" s="84">
        <v>45926</v>
      </c>
      <c r="L2117" s="84">
        <v>45926</v>
      </c>
      <c r="M2117" s="84">
        <v>46016</v>
      </c>
      <c r="N2117" s="203" t="s">
        <v>18944</v>
      </c>
      <c r="O2117" s="86">
        <v>11100000</v>
      </c>
      <c r="P2117" s="203" t="s">
        <v>21709</v>
      </c>
      <c r="Q2117" s="203" t="s">
        <v>10114</v>
      </c>
      <c r="R2117" s="84">
        <v>45925</v>
      </c>
      <c r="S2117" s="84">
        <v>45925</v>
      </c>
      <c r="T2117" s="84"/>
      <c r="U2117" s="84"/>
      <c r="V2117" s="84"/>
      <c r="W2117" s="203" t="s">
        <v>9457</v>
      </c>
    </row>
    <row r="2118" spans="1:23" x14ac:dyDescent="0.3">
      <c r="A2118" s="203" t="s">
        <v>1476</v>
      </c>
      <c r="B2118" s="203" t="s">
        <v>1246</v>
      </c>
      <c r="C2118" s="203" t="s">
        <v>21710</v>
      </c>
      <c r="D2118" s="203" t="s">
        <v>21711</v>
      </c>
      <c r="E2118" s="203" t="s">
        <v>21712</v>
      </c>
      <c r="F2118" s="203" t="s">
        <v>9451</v>
      </c>
      <c r="G2118" s="203" t="s">
        <v>21712</v>
      </c>
      <c r="H2118" s="203" t="s">
        <v>21713</v>
      </c>
      <c r="I2118" s="203" t="s">
        <v>9462</v>
      </c>
      <c r="J2118" s="203" t="s">
        <v>9669</v>
      </c>
      <c r="K2118" s="84">
        <v>45922</v>
      </c>
      <c r="L2118" s="84">
        <v>45923</v>
      </c>
      <c r="M2118" s="84">
        <v>46022</v>
      </c>
      <c r="N2118" s="203" t="s">
        <v>10756</v>
      </c>
      <c r="O2118" s="86">
        <v>8802470</v>
      </c>
      <c r="P2118" s="203" t="s">
        <v>21714</v>
      </c>
      <c r="Q2118" s="203" t="s">
        <v>9669</v>
      </c>
      <c r="R2118" s="84">
        <v>45922</v>
      </c>
      <c r="S2118" s="84">
        <v>45922</v>
      </c>
      <c r="T2118" s="84"/>
      <c r="U2118" s="84"/>
      <c r="V2118" s="84"/>
      <c r="W2118" s="203" t="s">
        <v>9457</v>
      </c>
    </row>
    <row r="2119" spans="1:23" x14ac:dyDescent="0.3">
      <c r="A2119" s="203" t="s">
        <v>1476</v>
      </c>
      <c r="B2119" s="203" t="s">
        <v>1246</v>
      </c>
      <c r="C2119" s="203" t="s">
        <v>21715</v>
      </c>
      <c r="D2119" s="203" t="s">
        <v>21716</v>
      </c>
      <c r="E2119" s="203" t="s">
        <v>21717</v>
      </c>
      <c r="F2119" s="203" t="s">
        <v>9451</v>
      </c>
      <c r="G2119" s="203" t="s">
        <v>21717</v>
      </c>
      <c r="H2119" s="203" t="s">
        <v>21718</v>
      </c>
      <c r="I2119" s="203" t="s">
        <v>9462</v>
      </c>
      <c r="J2119" s="203" t="s">
        <v>10942</v>
      </c>
      <c r="K2119" s="84">
        <v>45702</v>
      </c>
      <c r="L2119" s="84">
        <v>45705</v>
      </c>
      <c r="M2119" s="84">
        <v>45885</v>
      </c>
      <c r="N2119" s="203" t="s">
        <v>21252</v>
      </c>
      <c r="O2119" s="86">
        <v>14725590</v>
      </c>
      <c r="P2119" s="203" t="s">
        <v>21719</v>
      </c>
      <c r="Q2119" s="203" t="s">
        <v>10942</v>
      </c>
      <c r="R2119" s="84">
        <v>45701</v>
      </c>
      <c r="S2119" s="84">
        <v>45701</v>
      </c>
      <c r="T2119" s="84"/>
      <c r="U2119" s="84"/>
      <c r="V2119" s="84"/>
      <c r="W2119" s="203" t="s">
        <v>9457</v>
      </c>
    </row>
    <row r="2120" spans="1:23" x14ac:dyDescent="0.3">
      <c r="A2120" s="203" t="s">
        <v>1572</v>
      </c>
      <c r="B2120" s="203" t="s">
        <v>1246</v>
      </c>
      <c r="C2120" s="203" t="s">
        <v>21720</v>
      </c>
      <c r="D2120" s="203" t="s">
        <v>21721</v>
      </c>
      <c r="E2120" s="203" t="s">
        <v>21722</v>
      </c>
      <c r="F2120" s="203" t="s">
        <v>9451</v>
      </c>
      <c r="G2120" s="203" t="s">
        <v>21722</v>
      </c>
      <c r="H2120" s="203" t="s">
        <v>21723</v>
      </c>
      <c r="I2120" s="203" t="s">
        <v>9453</v>
      </c>
      <c r="J2120" s="203" t="s">
        <v>21724</v>
      </c>
      <c r="K2120" s="84">
        <v>45931</v>
      </c>
      <c r="L2120" s="84">
        <v>45931</v>
      </c>
      <c r="M2120" s="84">
        <v>46021</v>
      </c>
      <c r="N2120" s="203" t="s">
        <v>21725</v>
      </c>
      <c r="O2120" s="86">
        <v>9786042</v>
      </c>
      <c r="P2120" s="203" t="s">
        <v>21726</v>
      </c>
      <c r="Q2120" s="203" t="s">
        <v>21724</v>
      </c>
      <c r="R2120" s="84">
        <v>45928</v>
      </c>
      <c r="S2120" s="84">
        <v>45928</v>
      </c>
      <c r="T2120" s="84"/>
      <c r="U2120" s="84"/>
      <c r="V2120" s="84"/>
      <c r="W2120" s="203" t="s">
        <v>9457</v>
      </c>
    </row>
    <row r="2121" spans="1:23" x14ac:dyDescent="0.3">
      <c r="A2121" s="203" t="s">
        <v>1476</v>
      </c>
      <c r="B2121" s="203" t="s">
        <v>1246</v>
      </c>
      <c r="C2121" s="203" t="s">
        <v>21727</v>
      </c>
      <c r="D2121" s="203" t="s">
        <v>21728</v>
      </c>
      <c r="E2121" s="203" t="s">
        <v>21729</v>
      </c>
      <c r="F2121" s="203" t="s">
        <v>9451</v>
      </c>
      <c r="G2121" s="203" t="s">
        <v>21729</v>
      </c>
      <c r="H2121" s="203" t="s">
        <v>21730</v>
      </c>
      <c r="I2121" s="203" t="s">
        <v>9462</v>
      </c>
      <c r="J2121" s="203" t="s">
        <v>9669</v>
      </c>
      <c r="K2121" s="84">
        <v>45901</v>
      </c>
      <c r="L2121" s="84">
        <v>45901</v>
      </c>
      <c r="M2121" s="84">
        <v>46022</v>
      </c>
      <c r="N2121" s="203" t="s">
        <v>14568</v>
      </c>
      <c r="O2121" s="86">
        <v>10562964</v>
      </c>
      <c r="P2121" s="203" t="s">
        <v>21731</v>
      </c>
      <c r="Q2121" s="203" t="s">
        <v>9669</v>
      </c>
      <c r="R2121" s="84">
        <v>45900</v>
      </c>
      <c r="S2121" s="84">
        <v>45900</v>
      </c>
      <c r="T2121" s="84"/>
      <c r="U2121" s="84"/>
      <c r="V2121" s="84"/>
      <c r="W2121" s="203" t="s">
        <v>9457</v>
      </c>
    </row>
    <row r="2122" spans="1:23" x14ac:dyDescent="0.3">
      <c r="A2122" s="203" t="s">
        <v>1665</v>
      </c>
      <c r="B2122" s="203" t="s">
        <v>1247</v>
      </c>
      <c r="C2122" s="203" t="s">
        <v>21732</v>
      </c>
      <c r="D2122" s="203" t="s">
        <v>21733</v>
      </c>
      <c r="E2122" s="203" t="s">
        <v>21734</v>
      </c>
      <c r="F2122" s="203" t="s">
        <v>9451</v>
      </c>
      <c r="G2122" s="203" t="s">
        <v>21734</v>
      </c>
      <c r="H2122" s="203" t="s">
        <v>21735</v>
      </c>
      <c r="I2122" s="203" t="s">
        <v>9453</v>
      </c>
      <c r="J2122" s="203" t="s">
        <v>21736</v>
      </c>
      <c r="K2122" s="84">
        <v>46049</v>
      </c>
      <c r="L2122" s="84">
        <v>46049</v>
      </c>
      <c r="M2122" s="84">
        <v>46199</v>
      </c>
      <c r="N2122" s="203" t="s">
        <v>21737</v>
      </c>
      <c r="O2122" s="86">
        <v>19931985</v>
      </c>
      <c r="P2122" s="203" t="s">
        <v>21738</v>
      </c>
      <c r="Q2122" s="203" t="s">
        <v>21736</v>
      </c>
      <c r="R2122" s="84">
        <v>46049</v>
      </c>
      <c r="S2122" s="84">
        <v>46049</v>
      </c>
      <c r="T2122" s="84"/>
      <c r="U2122" s="84"/>
      <c r="V2122" s="84"/>
      <c r="W2122" s="203" t="s">
        <v>9457</v>
      </c>
    </row>
    <row r="2123" spans="1:23" x14ac:dyDescent="0.3">
      <c r="A2123" s="203" t="s">
        <v>1605</v>
      </c>
      <c r="B2123" s="203" t="s">
        <v>1247</v>
      </c>
      <c r="C2123" s="203" t="s">
        <v>21739</v>
      </c>
      <c r="D2123" s="203" t="s">
        <v>21740</v>
      </c>
      <c r="E2123" s="203" t="s">
        <v>21741</v>
      </c>
      <c r="F2123" s="203" t="s">
        <v>9451</v>
      </c>
      <c r="G2123" s="203" t="s">
        <v>21741</v>
      </c>
      <c r="H2123" s="203" t="s">
        <v>21742</v>
      </c>
      <c r="I2123" s="203" t="s">
        <v>9453</v>
      </c>
      <c r="J2123" s="203" t="s">
        <v>19524</v>
      </c>
      <c r="K2123" s="84">
        <v>46242</v>
      </c>
      <c r="L2123" s="84">
        <v>46243</v>
      </c>
      <c r="M2123" s="84">
        <v>46387</v>
      </c>
      <c r="N2123" s="203" t="s">
        <v>11567</v>
      </c>
      <c r="O2123" s="86">
        <v>20751191</v>
      </c>
      <c r="P2123" s="203" t="s">
        <v>21743</v>
      </c>
      <c r="Q2123" s="203" t="s">
        <v>19524</v>
      </c>
      <c r="R2123" s="84">
        <v>46239</v>
      </c>
      <c r="S2123" s="84">
        <v>46239</v>
      </c>
      <c r="T2123" s="84"/>
      <c r="U2123" s="84"/>
      <c r="V2123" s="84"/>
      <c r="W2123" s="203" t="s">
        <v>9457</v>
      </c>
    </row>
    <row r="2124" spans="1:23" x14ac:dyDescent="0.3">
      <c r="A2124" s="203" t="s">
        <v>5454</v>
      </c>
      <c r="B2124" s="203" t="s">
        <v>1245</v>
      </c>
      <c r="C2124" s="203" t="s">
        <v>21744</v>
      </c>
      <c r="D2124" s="203" t="s">
        <v>21745</v>
      </c>
      <c r="E2124" s="203" t="s">
        <v>21746</v>
      </c>
      <c r="F2124" s="203" t="s">
        <v>9451</v>
      </c>
      <c r="G2124" s="203" t="s">
        <v>21746</v>
      </c>
      <c r="H2124" s="203" t="s">
        <v>21747</v>
      </c>
      <c r="I2124" s="203" t="s">
        <v>9453</v>
      </c>
      <c r="J2124" s="203" t="s">
        <v>21748</v>
      </c>
      <c r="K2124" s="84">
        <v>45531</v>
      </c>
      <c r="L2124" s="84">
        <v>45533</v>
      </c>
      <c r="M2124" s="84">
        <v>45624</v>
      </c>
      <c r="N2124" s="203" t="s">
        <v>21749</v>
      </c>
      <c r="O2124" s="86">
        <v>10800000</v>
      </c>
      <c r="P2124" s="203" t="s">
        <v>21750</v>
      </c>
      <c r="Q2124" s="203" t="s">
        <v>21748</v>
      </c>
      <c r="R2124" s="84">
        <v>45530</v>
      </c>
      <c r="S2124" s="84">
        <v>45530</v>
      </c>
      <c r="T2124" s="84"/>
      <c r="U2124" s="84"/>
      <c r="V2124" s="84"/>
      <c r="W2124" s="203" t="s">
        <v>9457</v>
      </c>
    </row>
    <row r="2125" spans="1:23" x14ac:dyDescent="0.3">
      <c r="A2125" s="203" t="s">
        <v>5454</v>
      </c>
      <c r="B2125" s="203" t="s">
        <v>1245</v>
      </c>
      <c r="C2125" s="203" t="s">
        <v>21751</v>
      </c>
      <c r="D2125" s="203" t="s">
        <v>21752</v>
      </c>
      <c r="E2125" s="203" t="s">
        <v>21753</v>
      </c>
      <c r="F2125" s="203" t="s">
        <v>9451</v>
      </c>
      <c r="G2125" s="203" t="s">
        <v>21753</v>
      </c>
      <c r="H2125" s="203" t="s">
        <v>21754</v>
      </c>
      <c r="I2125" s="203" t="s">
        <v>9453</v>
      </c>
      <c r="J2125" s="203" t="s">
        <v>21755</v>
      </c>
      <c r="K2125" s="84">
        <v>45566</v>
      </c>
      <c r="L2125" s="84">
        <v>45566</v>
      </c>
      <c r="M2125" s="84">
        <v>45657</v>
      </c>
      <c r="N2125" s="203" t="s">
        <v>21756</v>
      </c>
      <c r="O2125" s="86">
        <v>13500000</v>
      </c>
      <c r="P2125" s="203" t="s">
        <v>21757</v>
      </c>
      <c r="Q2125" s="203" t="s">
        <v>21755</v>
      </c>
      <c r="R2125" s="84">
        <v>45566</v>
      </c>
      <c r="S2125" s="84">
        <v>45566</v>
      </c>
      <c r="T2125" s="84"/>
      <c r="U2125" s="84"/>
      <c r="V2125" s="84"/>
      <c r="W2125" s="203" t="s">
        <v>9457</v>
      </c>
    </row>
    <row r="2126" spans="1:23" x14ac:dyDescent="0.3">
      <c r="A2126" s="203" t="s">
        <v>1605</v>
      </c>
      <c r="B2126" s="203" t="s">
        <v>1247</v>
      </c>
      <c r="C2126" s="203" t="s">
        <v>21758</v>
      </c>
      <c r="D2126" s="203" t="s">
        <v>21759</v>
      </c>
      <c r="E2126" s="203" t="s">
        <v>21760</v>
      </c>
      <c r="F2126" s="203" t="s">
        <v>9451</v>
      </c>
      <c r="G2126" s="203" t="s">
        <v>21760</v>
      </c>
      <c r="H2126" s="203" t="s">
        <v>21761</v>
      </c>
      <c r="I2126" s="203" t="s">
        <v>9453</v>
      </c>
      <c r="J2126" s="203" t="s">
        <v>12852</v>
      </c>
      <c r="K2126" s="84">
        <v>46045</v>
      </c>
      <c r="L2126" s="84">
        <v>46045</v>
      </c>
      <c r="M2126" s="84">
        <v>46225</v>
      </c>
      <c r="N2126" s="203" t="s">
        <v>13204</v>
      </c>
      <c r="O2126" s="86">
        <v>17064468</v>
      </c>
      <c r="P2126" s="203" t="s">
        <v>21762</v>
      </c>
      <c r="Q2126" s="203" t="s">
        <v>12852</v>
      </c>
      <c r="R2126" s="84">
        <v>46044</v>
      </c>
      <c r="S2126" s="84">
        <v>46044</v>
      </c>
      <c r="T2126" s="84"/>
      <c r="U2126" s="84"/>
      <c r="V2126" s="84"/>
      <c r="W2126" s="203" t="s">
        <v>9457</v>
      </c>
    </row>
    <row r="2127" spans="1:23" x14ac:dyDescent="0.3">
      <c r="A2127" s="203" t="s">
        <v>1476</v>
      </c>
      <c r="B2127" s="203" t="s">
        <v>1246</v>
      </c>
      <c r="C2127" s="203" t="s">
        <v>21763</v>
      </c>
      <c r="D2127" s="203" t="s">
        <v>21764</v>
      </c>
      <c r="E2127" s="203" t="s">
        <v>21765</v>
      </c>
      <c r="F2127" s="203" t="s">
        <v>9451</v>
      </c>
      <c r="G2127" s="203" t="s">
        <v>21765</v>
      </c>
      <c r="H2127" s="203" t="s">
        <v>21766</v>
      </c>
      <c r="I2127" s="203" t="s">
        <v>9462</v>
      </c>
      <c r="J2127" s="203" t="s">
        <v>21767</v>
      </c>
      <c r="K2127" s="84">
        <v>45905</v>
      </c>
      <c r="L2127" s="84">
        <v>45905</v>
      </c>
      <c r="M2127" s="84">
        <v>46020</v>
      </c>
      <c r="N2127" s="203" t="s">
        <v>10046</v>
      </c>
      <c r="O2127" s="86">
        <v>15281189</v>
      </c>
      <c r="P2127" s="203" t="s">
        <v>21768</v>
      </c>
      <c r="Q2127" s="203" t="s">
        <v>21767</v>
      </c>
      <c r="R2127" s="84">
        <v>45905</v>
      </c>
      <c r="S2127" s="84">
        <v>45905</v>
      </c>
      <c r="T2127" s="84"/>
      <c r="U2127" s="84"/>
      <c r="V2127" s="84"/>
      <c r="W2127" s="203" t="s">
        <v>9457</v>
      </c>
    </row>
    <row r="2128" spans="1:23" x14ac:dyDescent="0.3">
      <c r="A2128" s="203" t="s">
        <v>1698</v>
      </c>
      <c r="B2128" s="203" t="s">
        <v>1246</v>
      </c>
      <c r="C2128" s="203" t="s">
        <v>21769</v>
      </c>
      <c r="D2128" s="203" t="s">
        <v>21770</v>
      </c>
      <c r="E2128" s="203" t="s">
        <v>21771</v>
      </c>
      <c r="F2128" s="203" t="s">
        <v>9451</v>
      </c>
      <c r="G2128" s="203" t="s">
        <v>21771</v>
      </c>
      <c r="H2128" s="203" t="s">
        <v>21772</v>
      </c>
      <c r="I2128" s="203" t="s">
        <v>9504</v>
      </c>
      <c r="J2128" s="203" t="s">
        <v>21773</v>
      </c>
      <c r="K2128" s="84">
        <v>45939</v>
      </c>
      <c r="L2128" s="84">
        <v>45940</v>
      </c>
      <c r="M2128" s="84">
        <v>46212</v>
      </c>
      <c r="N2128" s="203" t="s">
        <v>16150</v>
      </c>
      <c r="O2128" s="86">
        <v>162000000</v>
      </c>
      <c r="P2128" s="203" t="s">
        <v>21774</v>
      </c>
      <c r="Q2128" s="203" t="s">
        <v>21773</v>
      </c>
      <c r="R2128" s="84">
        <v>45937</v>
      </c>
      <c r="S2128" s="84">
        <v>45937</v>
      </c>
      <c r="T2128" s="84"/>
      <c r="U2128" s="84"/>
      <c r="V2128" s="84"/>
      <c r="W2128" s="203" t="s">
        <v>9457</v>
      </c>
    </row>
    <row r="2129" spans="1:23" x14ac:dyDescent="0.3">
      <c r="A2129" s="203" t="s">
        <v>1572</v>
      </c>
      <c r="B2129" s="203" t="s">
        <v>1246</v>
      </c>
      <c r="C2129" s="203" t="s">
        <v>21775</v>
      </c>
      <c r="D2129" s="203" t="s">
        <v>21776</v>
      </c>
      <c r="E2129" s="203" t="s">
        <v>21777</v>
      </c>
      <c r="F2129" s="203" t="s">
        <v>9451</v>
      </c>
      <c r="G2129" s="203" t="s">
        <v>21777</v>
      </c>
      <c r="H2129" s="203" t="s">
        <v>21778</v>
      </c>
      <c r="I2129" s="203" t="s">
        <v>9453</v>
      </c>
      <c r="J2129" s="203" t="s">
        <v>21779</v>
      </c>
      <c r="K2129" s="84">
        <v>45930</v>
      </c>
      <c r="L2129" s="84">
        <v>45931</v>
      </c>
      <c r="M2129" s="84">
        <v>46022</v>
      </c>
      <c r="N2129" s="203" t="s">
        <v>21780</v>
      </c>
      <c r="O2129" s="86">
        <v>10500000</v>
      </c>
      <c r="P2129" s="203" t="s">
        <v>21781</v>
      </c>
      <c r="Q2129" s="203" t="s">
        <v>21779</v>
      </c>
      <c r="R2129" s="84">
        <v>45929</v>
      </c>
      <c r="S2129" s="84">
        <v>45929</v>
      </c>
      <c r="T2129" s="84"/>
      <c r="U2129" s="84"/>
      <c r="V2129" s="84"/>
      <c r="W2129" s="203" t="s">
        <v>9457</v>
      </c>
    </row>
    <row r="2130" spans="1:23" x14ac:dyDescent="0.3">
      <c r="A2130" s="203" t="s">
        <v>2940</v>
      </c>
      <c r="B2130" s="203" t="s">
        <v>1245</v>
      </c>
      <c r="C2130" s="203" t="s">
        <v>21782</v>
      </c>
      <c r="D2130" s="203" t="s">
        <v>21783</v>
      </c>
      <c r="E2130" s="203" t="s">
        <v>21784</v>
      </c>
      <c r="F2130" s="203" t="s">
        <v>9451</v>
      </c>
      <c r="G2130" s="203" t="s">
        <v>21784</v>
      </c>
      <c r="H2130" s="203" t="s">
        <v>21785</v>
      </c>
      <c r="I2130" s="203" t="s">
        <v>9462</v>
      </c>
      <c r="J2130" s="203" t="s">
        <v>21786</v>
      </c>
      <c r="K2130" s="84">
        <v>45597</v>
      </c>
      <c r="L2130" s="84">
        <v>45598</v>
      </c>
      <c r="M2130" s="84">
        <v>45657</v>
      </c>
      <c r="N2130" s="203" t="s">
        <v>21787</v>
      </c>
      <c r="O2130" s="86">
        <v>7972794</v>
      </c>
      <c r="P2130" s="203" t="s">
        <v>21788</v>
      </c>
      <c r="Q2130" s="203" t="s">
        <v>21786</v>
      </c>
      <c r="R2130" s="84">
        <v>45597</v>
      </c>
      <c r="S2130" s="84">
        <v>45597</v>
      </c>
      <c r="T2130" s="84"/>
      <c r="U2130" s="84"/>
      <c r="V2130" s="84"/>
      <c r="W2130" s="203" t="s">
        <v>9457</v>
      </c>
    </row>
    <row r="2131" spans="1:23" x14ac:dyDescent="0.3">
      <c r="A2131" s="203" t="s">
        <v>1572</v>
      </c>
      <c r="B2131" s="203" t="s">
        <v>1246</v>
      </c>
      <c r="C2131" s="203" t="s">
        <v>21789</v>
      </c>
      <c r="D2131" s="203" t="s">
        <v>21790</v>
      </c>
      <c r="E2131" s="203" t="s">
        <v>21791</v>
      </c>
      <c r="F2131" s="203" t="s">
        <v>9451</v>
      </c>
      <c r="G2131" s="203" t="s">
        <v>21791</v>
      </c>
      <c r="H2131" s="203" t="s">
        <v>21792</v>
      </c>
      <c r="I2131" s="203" t="s">
        <v>9453</v>
      </c>
      <c r="J2131" s="203" t="s">
        <v>21793</v>
      </c>
      <c r="K2131" s="84">
        <v>45917</v>
      </c>
      <c r="L2131" s="84">
        <v>45918</v>
      </c>
      <c r="M2131" s="84">
        <v>46008</v>
      </c>
      <c r="N2131" s="203" t="s">
        <v>21794</v>
      </c>
      <c r="O2131" s="86">
        <v>7500000</v>
      </c>
      <c r="P2131" s="203" t="s">
        <v>21795</v>
      </c>
      <c r="Q2131" s="203" t="s">
        <v>21793</v>
      </c>
      <c r="R2131" s="84">
        <v>45917</v>
      </c>
      <c r="S2131" s="84">
        <v>45917</v>
      </c>
      <c r="T2131" s="84"/>
      <c r="U2131" s="84"/>
      <c r="V2131" s="84"/>
      <c r="W2131" s="203" t="s">
        <v>9457</v>
      </c>
    </row>
    <row r="2132" spans="1:23" x14ac:dyDescent="0.3">
      <c r="A2132" s="203" t="s">
        <v>2940</v>
      </c>
      <c r="B2132" s="203" t="s">
        <v>1245</v>
      </c>
      <c r="C2132" s="203" t="s">
        <v>21796</v>
      </c>
      <c r="D2132" s="203" t="s">
        <v>21797</v>
      </c>
      <c r="E2132" s="203" t="s">
        <v>21798</v>
      </c>
      <c r="F2132" s="203" t="s">
        <v>9451</v>
      </c>
      <c r="G2132" s="203" t="s">
        <v>21798</v>
      </c>
      <c r="H2132" s="203" t="s">
        <v>21799</v>
      </c>
      <c r="I2132" s="203" t="s">
        <v>9462</v>
      </c>
      <c r="J2132" s="203" t="s">
        <v>21800</v>
      </c>
      <c r="K2132" s="84">
        <v>45611</v>
      </c>
      <c r="L2132" s="84">
        <v>45611</v>
      </c>
      <c r="M2132" s="84">
        <v>45655</v>
      </c>
      <c r="N2132" s="203" t="s">
        <v>17223</v>
      </c>
      <c r="O2132" s="86">
        <v>5979595</v>
      </c>
      <c r="P2132" s="203" t="s">
        <v>21801</v>
      </c>
      <c r="Q2132" s="203" t="s">
        <v>21800</v>
      </c>
      <c r="R2132" s="84">
        <v>45610</v>
      </c>
      <c r="S2132" s="84">
        <v>45610</v>
      </c>
      <c r="T2132" s="84"/>
      <c r="U2132" s="84"/>
      <c r="V2132" s="84"/>
      <c r="W2132" s="203" t="s">
        <v>9457</v>
      </c>
    </row>
    <row r="2133" spans="1:23" x14ac:dyDescent="0.3">
      <c r="A2133" s="203" t="s">
        <v>1605</v>
      </c>
      <c r="B2133" s="203" t="s">
        <v>1247</v>
      </c>
      <c r="C2133" s="203" t="s">
        <v>21802</v>
      </c>
      <c r="D2133" s="203" t="s">
        <v>21803</v>
      </c>
      <c r="E2133" s="203" t="s">
        <v>21804</v>
      </c>
      <c r="F2133" s="203" t="s">
        <v>9451</v>
      </c>
      <c r="G2133" s="203" t="s">
        <v>21804</v>
      </c>
      <c r="H2133" s="203" t="s">
        <v>21805</v>
      </c>
      <c r="I2133" s="203" t="s">
        <v>9453</v>
      </c>
      <c r="J2133" s="203" t="s">
        <v>21806</v>
      </c>
      <c r="K2133" s="84">
        <v>46045</v>
      </c>
      <c r="L2133" s="84">
        <v>46045</v>
      </c>
      <c r="M2133" s="84">
        <v>46225</v>
      </c>
      <c r="N2133" s="203" t="s">
        <v>13301</v>
      </c>
      <c r="O2133" s="86">
        <v>25760100</v>
      </c>
      <c r="P2133" s="203" t="s">
        <v>21807</v>
      </c>
      <c r="Q2133" s="203" t="s">
        <v>21806</v>
      </c>
      <c r="R2133" s="84">
        <v>46044</v>
      </c>
      <c r="S2133" s="84">
        <v>46044</v>
      </c>
      <c r="T2133" s="84"/>
      <c r="U2133" s="84"/>
      <c r="V2133" s="84"/>
      <c r="W2133" s="203" t="s">
        <v>9457</v>
      </c>
    </row>
    <row r="2134" spans="1:23" x14ac:dyDescent="0.3">
      <c r="A2134" s="203" t="s">
        <v>3233</v>
      </c>
      <c r="B2134" s="203" t="s">
        <v>1245</v>
      </c>
      <c r="C2134" s="203" t="s">
        <v>21808</v>
      </c>
      <c r="D2134" s="203" t="s">
        <v>21809</v>
      </c>
      <c r="E2134" s="203" t="s">
        <v>21810</v>
      </c>
      <c r="F2134" s="203" t="s">
        <v>9451</v>
      </c>
      <c r="G2134" s="203" t="s">
        <v>21810</v>
      </c>
      <c r="H2134" s="203" t="s">
        <v>21811</v>
      </c>
      <c r="I2134" s="203" t="s">
        <v>9462</v>
      </c>
      <c r="J2134" s="203" t="s">
        <v>21812</v>
      </c>
      <c r="K2134" s="84">
        <v>45401</v>
      </c>
      <c r="L2134" s="84">
        <v>45404</v>
      </c>
      <c r="M2134" s="84">
        <v>45556</v>
      </c>
      <c r="N2134" s="203" t="s">
        <v>14355</v>
      </c>
      <c r="O2134" s="86">
        <v>9908805</v>
      </c>
      <c r="P2134" s="203" t="s">
        <v>21813</v>
      </c>
      <c r="Q2134" s="203" t="s">
        <v>21814</v>
      </c>
      <c r="R2134" s="84">
        <v>45400</v>
      </c>
      <c r="S2134" s="84">
        <v>45400</v>
      </c>
      <c r="T2134" s="84"/>
      <c r="U2134" s="84"/>
      <c r="V2134" s="84"/>
      <c r="W2134" s="203" t="s">
        <v>9457</v>
      </c>
    </row>
    <row r="2135" spans="1:23" x14ac:dyDescent="0.3">
      <c r="A2135" s="203" t="s">
        <v>1605</v>
      </c>
      <c r="B2135" s="203" t="s">
        <v>1247</v>
      </c>
      <c r="C2135" s="203" t="s">
        <v>16805</v>
      </c>
      <c r="D2135" s="203" t="s">
        <v>34128</v>
      </c>
      <c r="E2135" s="203" t="s">
        <v>16806</v>
      </c>
      <c r="F2135" s="203" t="s">
        <v>9451</v>
      </c>
      <c r="G2135" s="203" t="s">
        <v>16806</v>
      </c>
      <c r="H2135" s="203" t="s">
        <v>34129</v>
      </c>
      <c r="I2135" s="203" t="s">
        <v>9453</v>
      </c>
      <c r="J2135" s="203" t="s">
        <v>9483</v>
      </c>
      <c r="K2135" s="84">
        <v>46245</v>
      </c>
      <c r="L2135" s="84">
        <v>46246</v>
      </c>
      <c r="M2135" s="84">
        <v>46387</v>
      </c>
      <c r="N2135" s="203" t="s">
        <v>12386</v>
      </c>
      <c r="O2135" s="86">
        <v>13272497</v>
      </c>
      <c r="P2135" s="203" t="s">
        <v>34130</v>
      </c>
      <c r="Q2135" s="203" t="s">
        <v>9483</v>
      </c>
      <c r="R2135" s="84">
        <v>46243</v>
      </c>
      <c r="S2135" s="84">
        <v>46243</v>
      </c>
      <c r="T2135" s="84"/>
      <c r="U2135" s="84"/>
      <c r="V2135" s="84"/>
      <c r="W2135" s="203" t="s">
        <v>9457</v>
      </c>
    </row>
    <row r="2136" spans="1:23" x14ac:dyDescent="0.3">
      <c r="A2136" s="203" t="s">
        <v>1605</v>
      </c>
      <c r="B2136" s="203" t="s">
        <v>1247</v>
      </c>
      <c r="C2136" s="203" t="s">
        <v>21815</v>
      </c>
      <c r="D2136" s="203" t="s">
        <v>21816</v>
      </c>
      <c r="E2136" s="203" t="s">
        <v>21817</v>
      </c>
      <c r="F2136" s="203" t="s">
        <v>9451</v>
      </c>
      <c r="G2136" s="203" t="s">
        <v>21817</v>
      </c>
      <c r="H2136" s="203" t="s">
        <v>21818</v>
      </c>
      <c r="I2136" s="203" t="s">
        <v>9453</v>
      </c>
      <c r="J2136" s="203" t="s">
        <v>21819</v>
      </c>
      <c r="K2136" s="84">
        <v>46046</v>
      </c>
      <c r="L2136" s="84">
        <v>46048</v>
      </c>
      <c r="M2136" s="84">
        <v>46228</v>
      </c>
      <c r="N2136" s="203" t="s">
        <v>11125</v>
      </c>
      <c r="O2136" s="86">
        <v>17064468</v>
      </c>
      <c r="P2136" s="203" t="s">
        <v>21820</v>
      </c>
      <c r="Q2136" s="203" t="s">
        <v>21819</v>
      </c>
      <c r="R2136" s="84">
        <v>46045</v>
      </c>
      <c r="S2136" s="84">
        <v>46045</v>
      </c>
      <c r="T2136" s="84"/>
      <c r="U2136" s="84"/>
      <c r="V2136" s="84"/>
      <c r="W2136" s="203" t="s">
        <v>9457</v>
      </c>
    </row>
    <row r="2137" spans="1:23" x14ac:dyDescent="0.3">
      <c r="A2137" s="203" t="s">
        <v>3024</v>
      </c>
      <c r="B2137" s="203" t="s">
        <v>1245</v>
      </c>
      <c r="C2137" s="203" t="s">
        <v>21821</v>
      </c>
      <c r="D2137" s="203" t="s">
        <v>21822</v>
      </c>
      <c r="E2137" s="203" t="s">
        <v>12459</v>
      </c>
      <c r="F2137" s="203" t="s">
        <v>9451</v>
      </c>
      <c r="G2137" s="203" t="s">
        <v>12459</v>
      </c>
      <c r="H2137" s="203" t="s">
        <v>21823</v>
      </c>
      <c r="I2137" s="203" t="s">
        <v>9462</v>
      </c>
      <c r="J2137" s="203" t="s">
        <v>21824</v>
      </c>
      <c r="K2137" s="84">
        <v>45532</v>
      </c>
      <c r="L2137" s="84">
        <v>45534</v>
      </c>
      <c r="M2137" s="84">
        <v>45657</v>
      </c>
      <c r="N2137" s="203" t="s">
        <v>21825</v>
      </c>
      <c r="O2137" s="86">
        <v>589944513</v>
      </c>
      <c r="P2137" s="203" t="s">
        <v>21826</v>
      </c>
      <c r="Q2137" s="203" t="s">
        <v>21824</v>
      </c>
      <c r="R2137" s="84">
        <v>45518</v>
      </c>
      <c r="S2137" s="84">
        <v>45518</v>
      </c>
      <c r="T2137" s="84">
        <v>45520</v>
      </c>
      <c r="U2137" s="84">
        <v>45520</v>
      </c>
      <c r="V2137" s="84">
        <v>45520</v>
      </c>
      <c r="W2137" s="203" t="s">
        <v>9457</v>
      </c>
    </row>
    <row r="2138" spans="1:23" x14ac:dyDescent="0.3">
      <c r="A2138" s="203" t="s">
        <v>1476</v>
      </c>
      <c r="B2138" s="203" t="s">
        <v>1246</v>
      </c>
      <c r="C2138" s="203" t="s">
        <v>21827</v>
      </c>
      <c r="D2138" s="203" t="s">
        <v>21828</v>
      </c>
      <c r="E2138" s="203" t="s">
        <v>21829</v>
      </c>
      <c r="F2138" s="203" t="s">
        <v>9451</v>
      </c>
      <c r="G2138" s="203" t="s">
        <v>21829</v>
      </c>
      <c r="H2138" s="203" t="s">
        <v>21830</v>
      </c>
      <c r="I2138" s="203" t="s">
        <v>9462</v>
      </c>
      <c r="J2138" s="203" t="s">
        <v>16423</v>
      </c>
      <c r="K2138" s="84">
        <v>45889</v>
      </c>
      <c r="L2138" s="84">
        <v>45889</v>
      </c>
      <c r="M2138" s="84">
        <v>46020</v>
      </c>
      <c r="N2138" s="203" t="s">
        <v>10991</v>
      </c>
      <c r="O2138" s="86">
        <v>10635148</v>
      </c>
      <c r="P2138" s="203" t="s">
        <v>21831</v>
      </c>
      <c r="Q2138" s="203" t="s">
        <v>16423</v>
      </c>
      <c r="R2138" s="84">
        <v>45888</v>
      </c>
      <c r="S2138" s="84">
        <v>45888</v>
      </c>
      <c r="T2138" s="84"/>
      <c r="U2138" s="84"/>
      <c r="V2138" s="84"/>
      <c r="W2138" s="203" t="s">
        <v>9457</v>
      </c>
    </row>
    <row r="2139" spans="1:23" x14ac:dyDescent="0.3">
      <c r="A2139" s="203" t="s">
        <v>1688</v>
      </c>
      <c r="B2139" s="203" t="s">
        <v>1246</v>
      </c>
      <c r="C2139" s="203" t="s">
        <v>21832</v>
      </c>
      <c r="D2139" s="203" t="s">
        <v>21833</v>
      </c>
      <c r="E2139" s="203" t="s">
        <v>21834</v>
      </c>
      <c r="F2139" s="203" t="s">
        <v>9451</v>
      </c>
      <c r="G2139" s="203" t="s">
        <v>21834</v>
      </c>
      <c r="H2139" s="203" t="s">
        <v>21835</v>
      </c>
      <c r="I2139" s="203" t="s">
        <v>9453</v>
      </c>
      <c r="J2139" s="203" t="s">
        <v>21836</v>
      </c>
      <c r="K2139" s="84">
        <v>45744</v>
      </c>
      <c r="L2139" s="84">
        <v>45747</v>
      </c>
      <c r="M2139" s="84">
        <v>46021</v>
      </c>
      <c r="N2139" s="203" t="s">
        <v>21837</v>
      </c>
      <c r="O2139" s="86">
        <v>31328676</v>
      </c>
      <c r="P2139" s="203" t="s">
        <v>21838</v>
      </c>
      <c r="Q2139" s="203" t="s">
        <v>21836</v>
      </c>
      <c r="R2139" s="84">
        <v>45743</v>
      </c>
      <c r="S2139" s="84">
        <v>45743</v>
      </c>
      <c r="T2139" s="84"/>
      <c r="U2139" s="84"/>
      <c r="V2139" s="84"/>
      <c r="W2139" s="203" t="s">
        <v>9457</v>
      </c>
    </row>
    <row r="2140" spans="1:23" x14ac:dyDescent="0.3">
      <c r="A2140" s="203" t="s">
        <v>1605</v>
      </c>
      <c r="B2140" s="203" t="s">
        <v>1247</v>
      </c>
      <c r="C2140" s="203" t="s">
        <v>21839</v>
      </c>
      <c r="D2140" s="203" t="s">
        <v>21840</v>
      </c>
      <c r="E2140" s="203" t="s">
        <v>21841</v>
      </c>
      <c r="F2140" s="203" t="s">
        <v>9451</v>
      </c>
      <c r="G2140" s="203" t="s">
        <v>21841</v>
      </c>
      <c r="H2140" s="203" t="s">
        <v>21842</v>
      </c>
      <c r="I2140" s="203" t="s">
        <v>9453</v>
      </c>
      <c r="J2140" s="203" t="s">
        <v>9519</v>
      </c>
      <c r="K2140" s="84">
        <v>46045</v>
      </c>
      <c r="L2140" s="84">
        <v>46045</v>
      </c>
      <c r="M2140" s="84">
        <v>46225</v>
      </c>
      <c r="N2140" s="203" t="s">
        <v>11356</v>
      </c>
      <c r="O2140" s="86">
        <v>25760100</v>
      </c>
      <c r="P2140" s="203" t="s">
        <v>21843</v>
      </c>
      <c r="Q2140" s="203" t="s">
        <v>9519</v>
      </c>
      <c r="R2140" s="84">
        <v>46045</v>
      </c>
      <c r="S2140" s="84">
        <v>46045</v>
      </c>
      <c r="T2140" s="84"/>
      <c r="U2140" s="84"/>
      <c r="V2140" s="84"/>
      <c r="W2140" s="203" t="s">
        <v>9457</v>
      </c>
    </row>
    <row r="2141" spans="1:23" x14ac:dyDescent="0.3">
      <c r="A2141" s="203" t="s">
        <v>1665</v>
      </c>
      <c r="B2141" s="203" t="s">
        <v>1247</v>
      </c>
      <c r="C2141" s="203" t="s">
        <v>21844</v>
      </c>
      <c r="D2141" s="203" t="s">
        <v>21845</v>
      </c>
      <c r="E2141" s="203" t="s">
        <v>21846</v>
      </c>
      <c r="F2141" s="203" t="s">
        <v>9451</v>
      </c>
      <c r="G2141" s="203" t="s">
        <v>21846</v>
      </c>
      <c r="H2141" s="203" t="s">
        <v>21847</v>
      </c>
      <c r="I2141" s="203" t="s">
        <v>9504</v>
      </c>
      <c r="J2141" s="203" t="s">
        <v>21848</v>
      </c>
      <c r="K2141" s="84">
        <v>46048</v>
      </c>
      <c r="L2141" s="84">
        <v>46048</v>
      </c>
      <c r="M2141" s="84">
        <v>46167</v>
      </c>
      <c r="N2141" s="203" t="s">
        <v>21849</v>
      </c>
      <c r="O2141" s="86">
        <v>14000000</v>
      </c>
      <c r="P2141" s="203" t="s">
        <v>21850</v>
      </c>
      <c r="Q2141" s="203" t="s">
        <v>21848</v>
      </c>
      <c r="R2141" s="84">
        <v>46047</v>
      </c>
      <c r="S2141" s="84">
        <v>46047</v>
      </c>
      <c r="T2141" s="84"/>
      <c r="U2141" s="84"/>
      <c r="V2141" s="84"/>
      <c r="W2141" s="203" t="s">
        <v>9457</v>
      </c>
    </row>
    <row r="2142" spans="1:23" x14ac:dyDescent="0.3">
      <c r="A2142" s="203" t="s">
        <v>1727</v>
      </c>
      <c r="B2142" s="203" t="s">
        <v>2948</v>
      </c>
      <c r="C2142" s="203" t="s">
        <v>21851</v>
      </c>
      <c r="D2142" s="203" t="s">
        <v>21852</v>
      </c>
      <c r="E2142" s="203" t="s">
        <v>21853</v>
      </c>
      <c r="F2142" s="203" t="s">
        <v>9451</v>
      </c>
      <c r="G2142" s="203" t="s">
        <v>21853</v>
      </c>
      <c r="H2142" s="203" t="s">
        <v>21854</v>
      </c>
      <c r="I2142" s="203" t="s">
        <v>9462</v>
      </c>
      <c r="J2142" s="203" t="s">
        <v>21855</v>
      </c>
      <c r="K2142" s="84">
        <v>45153</v>
      </c>
      <c r="L2142" s="84">
        <v>45261</v>
      </c>
      <c r="M2142" s="84">
        <v>45944</v>
      </c>
      <c r="N2142" s="203" t="s">
        <v>21856</v>
      </c>
      <c r="O2142" s="86">
        <v>28921921890</v>
      </c>
      <c r="P2142" s="203" t="s">
        <v>21857</v>
      </c>
      <c r="Q2142" s="203" t="s">
        <v>21855</v>
      </c>
      <c r="R2142" s="84">
        <v>45091</v>
      </c>
      <c r="S2142" s="84">
        <v>45091</v>
      </c>
      <c r="T2142" s="84">
        <v>45104</v>
      </c>
      <c r="U2142" s="84">
        <v>45133</v>
      </c>
      <c r="V2142" s="84">
        <v>45138</v>
      </c>
      <c r="W2142" s="203" t="s">
        <v>9457</v>
      </c>
    </row>
    <row r="2143" spans="1:23" x14ac:dyDescent="0.3">
      <c r="A2143" s="203" t="s">
        <v>1467</v>
      </c>
      <c r="B2143" s="203" t="s">
        <v>1247</v>
      </c>
      <c r="C2143" s="203" t="s">
        <v>21858</v>
      </c>
      <c r="D2143" s="203" t="s">
        <v>21859</v>
      </c>
      <c r="E2143" s="203" t="s">
        <v>21860</v>
      </c>
      <c r="F2143" s="203" t="s">
        <v>9451</v>
      </c>
      <c r="G2143" s="203" t="s">
        <v>21860</v>
      </c>
      <c r="H2143" s="203" t="s">
        <v>21861</v>
      </c>
      <c r="I2143" s="203" t="s">
        <v>9453</v>
      </c>
      <c r="J2143" s="203" t="s">
        <v>14168</v>
      </c>
      <c r="K2143" s="84">
        <v>46051</v>
      </c>
      <c r="L2143" s="84">
        <v>46051</v>
      </c>
      <c r="M2143" s="84">
        <v>46231</v>
      </c>
      <c r="N2143" s="203" t="s">
        <v>21862</v>
      </c>
      <c r="O2143" s="86">
        <v>12706134</v>
      </c>
      <c r="P2143" s="203" t="s">
        <v>21863</v>
      </c>
      <c r="Q2143" s="203" t="s">
        <v>14168</v>
      </c>
      <c r="R2143" s="84">
        <v>46050</v>
      </c>
      <c r="S2143" s="84">
        <v>46050</v>
      </c>
      <c r="T2143" s="84"/>
      <c r="U2143" s="84"/>
      <c r="V2143" s="84"/>
      <c r="W2143" s="203" t="s">
        <v>9457</v>
      </c>
    </row>
    <row r="2144" spans="1:23" x14ac:dyDescent="0.3">
      <c r="A2144" s="203" t="s">
        <v>1605</v>
      </c>
      <c r="B2144" s="203" t="s">
        <v>1247</v>
      </c>
      <c r="C2144" s="203" t="s">
        <v>21864</v>
      </c>
      <c r="D2144" s="203" t="s">
        <v>21865</v>
      </c>
      <c r="E2144" s="203" t="s">
        <v>21866</v>
      </c>
      <c r="F2144" s="203" t="s">
        <v>9451</v>
      </c>
      <c r="G2144" s="203" t="s">
        <v>21866</v>
      </c>
      <c r="H2144" s="203" t="s">
        <v>21867</v>
      </c>
      <c r="I2144" s="203" t="s">
        <v>9453</v>
      </c>
      <c r="J2144" s="203" t="s">
        <v>21868</v>
      </c>
      <c r="K2144" s="84">
        <v>46048</v>
      </c>
      <c r="L2144" s="84">
        <v>46050</v>
      </c>
      <c r="M2144" s="84">
        <v>46230</v>
      </c>
      <c r="N2144" s="203" t="s">
        <v>21869</v>
      </c>
      <c r="O2144" s="86">
        <v>31960242</v>
      </c>
      <c r="P2144" s="203" t="s">
        <v>21870</v>
      </c>
      <c r="Q2144" s="203" t="s">
        <v>21868</v>
      </c>
      <c r="R2144" s="84">
        <v>46047</v>
      </c>
      <c r="S2144" s="84">
        <v>46047</v>
      </c>
      <c r="T2144" s="84"/>
      <c r="U2144" s="84"/>
      <c r="V2144" s="84"/>
      <c r="W2144" s="203" t="s">
        <v>9457</v>
      </c>
    </row>
    <row r="2145" spans="1:23" x14ac:dyDescent="0.3">
      <c r="A2145" s="203" t="s">
        <v>1605</v>
      </c>
      <c r="B2145" s="203" t="s">
        <v>1247</v>
      </c>
      <c r="C2145" s="203" t="s">
        <v>21871</v>
      </c>
      <c r="D2145" s="203" t="s">
        <v>21872</v>
      </c>
      <c r="E2145" s="203" t="s">
        <v>21873</v>
      </c>
      <c r="F2145" s="203" t="s">
        <v>9451</v>
      </c>
      <c r="G2145" s="203" t="s">
        <v>21873</v>
      </c>
      <c r="H2145" s="203" t="s">
        <v>21874</v>
      </c>
      <c r="I2145" s="203" t="s">
        <v>9453</v>
      </c>
      <c r="J2145" s="203" t="s">
        <v>12324</v>
      </c>
      <c r="K2145" s="84">
        <v>46046</v>
      </c>
      <c r="L2145" s="84">
        <v>46048</v>
      </c>
      <c r="M2145" s="84">
        <v>46228</v>
      </c>
      <c r="N2145" s="203" t="s">
        <v>13281</v>
      </c>
      <c r="O2145" s="86">
        <v>17064468</v>
      </c>
      <c r="P2145" s="203" t="s">
        <v>21875</v>
      </c>
      <c r="Q2145" s="203" t="s">
        <v>12324</v>
      </c>
      <c r="R2145" s="84">
        <v>46045</v>
      </c>
      <c r="S2145" s="84">
        <v>46045</v>
      </c>
      <c r="T2145" s="84"/>
      <c r="U2145" s="84"/>
      <c r="V2145" s="84"/>
      <c r="W2145" s="203" t="s">
        <v>9457</v>
      </c>
    </row>
    <row r="2146" spans="1:23" x14ac:dyDescent="0.3">
      <c r="A2146" s="203" t="s">
        <v>3233</v>
      </c>
      <c r="B2146" s="203" t="s">
        <v>1245</v>
      </c>
      <c r="C2146" s="203" t="s">
        <v>21876</v>
      </c>
      <c r="D2146" s="203" t="s">
        <v>21877</v>
      </c>
      <c r="E2146" s="203" t="s">
        <v>21878</v>
      </c>
      <c r="F2146" s="203" t="s">
        <v>9451</v>
      </c>
      <c r="G2146" s="203" t="s">
        <v>21878</v>
      </c>
      <c r="H2146" s="203" t="s">
        <v>21879</v>
      </c>
      <c r="I2146" s="203" t="s">
        <v>9462</v>
      </c>
      <c r="J2146" s="203" t="s">
        <v>21880</v>
      </c>
      <c r="K2146" s="84">
        <v>45394</v>
      </c>
      <c r="L2146" s="84">
        <v>45397</v>
      </c>
      <c r="M2146" s="84">
        <v>45549</v>
      </c>
      <c r="N2146" s="203" t="s">
        <v>13924</v>
      </c>
      <c r="O2146" s="86">
        <v>16300730</v>
      </c>
      <c r="P2146" s="203" t="s">
        <v>21881</v>
      </c>
      <c r="Q2146" s="203" t="s">
        <v>21882</v>
      </c>
      <c r="R2146" s="84">
        <v>45392</v>
      </c>
      <c r="S2146" s="84">
        <v>45392</v>
      </c>
      <c r="T2146" s="84"/>
      <c r="U2146" s="84"/>
      <c r="V2146" s="84"/>
      <c r="W2146" s="203" t="s">
        <v>9457</v>
      </c>
    </row>
    <row r="2147" spans="1:23" x14ac:dyDescent="0.3">
      <c r="A2147" s="203" t="s">
        <v>1572</v>
      </c>
      <c r="B2147" s="203" t="s">
        <v>1246</v>
      </c>
      <c r="C2147" s="203" t="s">
        <v>21883</v>
      </c>
      <c r="D2147" s="203" t="s">
        <v>21884</v>
      </c>
      <c r="E2147" s="203" t="s">
        <v>21885</v>
      </c>
      <c r="F2147" s="203" t="s">
        <v>9451</v>
      </c>
      <c r="G2147" s="203" t="s">
        <v>21885</v>
      </c>
      <c r="H2147" s="203" t="s">
        <v>21886</v>
      </c>
      <c r="I2147" s="203" t="s">
        <v>9462</v>
      </c>
      <c r="J2147" s="203" t="s">
        <v>21887</v>
      </c>
      <c r="K2147" s="84">
        <v>45946</v>
      </c>
      <c r="L2147" s="84">
        <v>45946</v>
      </c>
      <c r="M2147" s="84">
        <v>46021</v>
      </c>
      <c r="N2147" s="203" t="s">
        <v>21888</v>
      </c>
      <c r="O2147" s="86">
        <v>8702260</v>
      </c>
      <c r="P2147" s="203" t="s">
        <v>21889</v>
      </c>
      <c r="Q2147" s="203" t="s">
        <v>21887</v>
      </c>
      <c r="R2147" s="84">
        <v>45945</v>
      </c>
      <c r="S2147" s="84">
        <v>45945</v>
      </c>
      <c r="T2147" s="84"/>
      <c r="U2147" s="84"/>
      <c r="V2147" s="84"/>
      <c r="W2147" s="203" t="s">
        <v>9457</v>
      </c>
    </row>
    <row r="2148" spans="1:23" x14ac:dyDescent="0.3">
      <c r="A2148" s="203" t="s">
        <v>3253</v>
      </c>
      <c r="B2148" s="203" t="s">
        <v>1245</v>
      </c>
      <c r="C2148" s="203" t="s">
        <v>21890</v>
      </c>
      <c r="D2148" s="203" t="s">
        <v>21891</v>
      </c>
      <c r="E2148" s="203" t="s">
        <v>21892</v>
      </c>
      <c r="F2148" s="203" t="s">
        <v>9451</v>
      </c>
      <c r="G2148" s="203" t="s">
        <v>21892</v>
      </c>
      <c r="H2148" s="203" t="s">
        <v>21893</v>
      </c>
      <c r="I2148" s="203" t="s">
        <v>9462</v>
      </c>
      <c r="J2148" s="203" t="s">
        <v>21894</v>
      </c>
      <c r="K2148" s="84">
        <v>45590</v>
      </c>
      <c r="L2148" s="84">
        <v>45590</v>
      </c>
      <c r="M2148" s="84">
        <v>45655</v>
      </c>
      <c r="N2148" s="203" t="s">
        <v>14840</v>
      </c>
      <c r="O2148" s="86">
        <v>10146957</v>
      </c>
      <c r="P2148" s="203" t="s">
        <v>21895</v>
      </c>
      <c r="Q2148" s="203" t="s">
        <v>21894</v>
      </c>
      <c r="R2148" s="84">
        <v>45590</v>
      </c>
      <c r="S2148" s="84">
        <v>45590</v>
      </c>
      <c r="T2148" s="84"/>
      <c r="U2148" s="84"/>
      <c r="V2148" s="84"/>
      <c r="W2148" s="203" t="s">
        <v>9457</v>
      </c>
    </row>
    <row r="2149" spans="1:23" x14ac:dyDescent="0.3">
      <c r="A2149" s="203" t="s">
        <v>1665</v>
      </c>
      <c r="B2149" s="203" t="s">
        <v>1247</v>
      </c>
      <c r="C2149" s="203" t="s">
        <v>21896</v>
      </c>
      <c r="D2149" s="203" t="s">
        <v>21897</v>
      </c>
      <c r="E2149" s="203" t="s">
        <v>21898</v>
      </c>
      <c r="F2149" s="203" t="s">
        <v>9451</v>
      </c>
      <c r="G2149" s="203" t="s">
        <v>21898</v>
      </c>
      <c r="H2149" s="203" t="s">
        <v>21899</v>
      </c>
      <c r="I2149" s="203" t="s">
        <v>9504</v>
      </c>
      <c r="J2149" s="203" t="s">
        <v>21900</v>
      </c>
      <c r="K2149" s="84">
        <v>46048</v>
      </c>
      <c r="L2149" s="84">
        <v>46049</v>
      </c>
      <c r="M2149" s="84">
        <v>46229</v>
      </c>
      <c r="N2149" s="203" t="s">
        <v>21901</v>
      </c>
      <c r="O2149" s="86">
        <v>18000000</v>
      </c>
      <c r="P2149" s="203" t="s">
        <v>21902</v>
      </c>
      <c r="Q2149" s="203" t="s">
        <v>21900</v>
      </c>
      <c r="R2149" s="84">
        <v>46047</v>
      </c>
      <c r="S2149" s="84">
        <v>46047</v>
      </c>
      <c r="T2149" s="84"/>
      <c r="U2149" s="84"/>
      <c r="V2149" s="84"/>
      <c r="W2149" s="203" t="s">
        <v>9457</v>
      </c>
    </row>
    <row r="2150" spans="1:23" x14ac:dyDescent="0.3">
      <c r="A2150" s="203" t="s">
        <v>1467</v>
      </c>
      <c r="B2150" s="203" t="s">
        <v>1247</v>
      </c>
      <c r="C2150" s="203" t="s">
        <v>21903</v>
      </c>
      <c r="D2150" s="203" t="s">
        <v>21904</v>
      </c>
      <c r="E2150" s="203" t="s">
        <v>21905</v>
      </c>
      <c r="F2150" s="203" t="s">
        <v>9451</v>
      </c>
      <c r="G2150" s="203" t="s">
        <v>21905</v>
      </c>
      <c r="H2150" s="203" t="s">
        <v>21906</v>
      </c>
      <c r="I2150" s="203" t="s">
        <v>9453</v>
      </c>
      <c r="J2150" s="203" t="s">
        <v>21907</v>
      </c>
      <c r="K2150" s="84">
        <v>46233</v>
      </c>
      <c r="L2150" s="84">
        <v>46237</v>
      </c>
      <c r="M2150" s="84">
        <v>46387</v>
      </c>
      <c r="N2150" s="203" t="s">
        <v>19385</v>
      </c>
      <c r="O2150" s="86">
        <v>21466750</v>
      </c>
      <c r="P2150" s="203" t="s">
        <v>21908</v>
      </c>
      <c r="Q2150" s="203" t="s">
        <v>21907</v>
      </c>
      <c r="R2150" s="84">
        <v>46232</v>
      </c>
      <c r="S2150" s="84">
        <v>46232</v>
      </c>
      <c r="T2150" s="84"/>
      <c r="U2150" s="84"/>
      <c r="V2150" s="84"/>
      <c r="W2150" s="203" t="s">
        <v>9457</v>
      </c>
    </row>
    <row r="2151" spans="1:23" x14ac:dyDescent="0.3">
      <c r="A2151" s="203" t="s">
        <v>3253</v>
      </c>
      <c r="B2151" s="203" t="s">
        <v>1245</v>
      </c>
      <c r="C2151" s="203" t="s">
        <v>21909</v>
      </c>
      <c r="D2151" s="203" t="s">
        <v>21910</v>
      </c>
      <c r="E2151" s="203" t="s">
        <v>21911</v>
      </c>
      <c r="F2151" s="203" t="s">
        <v>9451</v>
      </c>
      <c r="G2151" s="203" t="s">
        <v>21911</v>
      </c>
      <c r="H2151" s="203" t="s">
        <v>21912</v>
      </c>
      <c r="I2151" s="203" t="s">
        <v>9462</v>
      </c>
      <c r="J2151" s="203" t="s">
        <v>18997</v>
      </c>
      <c r="K2151" s="84">
        <v>45591</v>
      </c>
      <c r="L2151" s="84">
        <v>45591</v>
      </c>
      <c r="M2151" s="84">
        <v>45655</v>
      </c>
      <c r="N2151" s="203" t="s">
        <v>10251</v>
      </c>
      <c r="O2151" s="86">
        <v>8637193</v>
      </c>
      <c r="P2151" s="203" t="s">
        <v>21913</v>
      </c>
      <c r="Q2151" s="203" t="s">
        <v>18997</v>
      </c>
      <c r="R2151" s="84">
        <v>45590</v>
      </c>
      <c r="S2151" s="84">
        <v>45590</v>
      </c>
      <c r="T2151" s="84"/>
      <c r="U2151" s="84"/>
      <c r="V2151" s="84"/>
      <c r="W2151" s="203" t="s">
        <v>9457</v>
      </c>
    </row>
    <row r="2152" spans="1:23" x14ac:dyDescent="0.3">
      <c r="A2152" s="203" t="s">
        <v>5454</v>
      </c>
      <c r="B2152" s="203" t="s">
        <v>1245</v>
      </c>
      <c r="C2152" s="203" t="s">
        <v>21916</v>
      </c>
      <c r="D2152" s="203" t="s">
        <v>21917</v>
      </c>
      <c r="E2152" s="203" t="s">
        <v>21918</v>
      </c>
      <c r="F2152" s="203" t="s">
        <v>9451</v>
      </c>
      <c r="G2152" s="203" t="s">
        <v>21918</v>
      </c>
      <c r="H2152" s="203" t="s">
        <v>21919</v>
      </c>
      <c r="I2152" s="203" t="s">
        <v>9453</v>
      </c>
      <c r="J2152" s="203" t="s">
        <v>21920</v>
      </c>
      <c r="K2152" s="84">
        <v>45573</v>
      </c>
      <c r="L2152" s="84">
        <v>45574</v>
      </c>
      <c r="M2152" s="84">
        <v>45654</v>
      </c>
      <c r="N2152" s="203" t="s">
        <v>21213</v>
      </c>
      <c r="O2152" s="86">
        <v>10666667</v>
      </c>
      <c r="P2152" s="203" t="s">
        <v>21921</v>
      </c>
      <c r="Q2152" s="203" t="s">
        <v>21920</v>
      </c>
      <c r="R2152" s="84">
        <v>45572</v>
      </c>
      <c r="S2152" s="84">
        <v>45572</v>
      </c>
      <c r="T2152" s="84"/>
      <c r="U2152" s="84"/>
      <c r="V2152" s="84"/>
      <c r="W2152" s="203" t="s">
        <v>9457</v>
      </c>
    </row>
    <row r="2153" spans="1:23" x14ac:dyDescent="0.3">
      <c r="A2153" s="203" t="s">
        <v>1665</v>
      </c>
      <c r="B2153" s="203" t="s">
        <v>1247</v>
      </c>
      <c r="C2153" s="203" t="s">
        <v>21922</v>
      </c>
      <c r="D2153" s="203" t="s">
        <v>21923</v>
      </c>
      <c r="E2153" s="203" t="s">
        <v>21924</v>
      </c>
      <c r="F2153" s="203" t="s">
        <v>9451</v>
      </c>
      <c r="G2153" s="203" t="s">
        <v>21924</v>
      </c>
      <c r="H2153" s="203" t="s">
        <v>21925</v>
      </c>
      <c r="I2153" s="203" t="s">
        <v>9462</v>
      </c>
      <c r="J2153" s="203" t="s">
        <v>15994</v>
      </c>
      <c r="K2153" s="84">
        <v>46045</v>
      </c>
      <c r="L2153" s="84">
        <v>46045</v>
      </c>
      <c r="M2153" s="84">
        <v>46195</v>
      </c>
      <c r="N2153" s="203" t="s">
        <v>21926</v>
      </c>
      <c r="O2153" s="86">
        <v>23596345</v>
      </c>
      <c r="P2153" s="203" t="s">
        <v>21927</v>
      </c>
      <c r="Q2153" s="203" t="s">
        <v>15994</v>
      </c>
      <c r="R2153" s="84">
        <v>46045</v>
      </c>
      <c r="S2153" s="84">
        <v>46045</v>
      </c>
      <c r="T2153" s="84"/>
      <c r="U2153" s="84"/>
      <c r="V2153" s="84"/>
      <c r="W2153" s="203" t="s">
        <v>9457</v>
      </c>
    </row>
    <row r="2154" spans="1:23" x14ac:dyDescent="0.3">
      <c r="A2154" s="203" t="s">
        <v>1572</v>
      </c>
      <c r="B2154" s="203" t="s">
        <v>1246</v>
      </c>
      <c r="C2154" s="203" t="s">
        <v>21928</v>
      </c>
      <c r="D2154" s="203" t="s">
        <v>21929</v>
      </c>
      <c r="E2154" s="203" t="s">
        <v>21930</v>
      </c>
      <c r="F2154" s="203" t="s">
        <v>9451</v>
      </c>
      <c r="G2154" s="203" t="s">
        <v>21930</v>
      </c>
      <c r="H2154" s="203" t="s">
        <v>21931</v>
      </c>
      <c r="I2154" s="203" t="s">
        <v>9453</v>
      </c>
      <c r="J2154" s="203" t="s">
        <v>19113</v>
      </c>
      <c r="K2154" s="84">
        <v>45915</v>
      </c>
      <c r="L2154" s="84">
        <v>45916</v>
      </c>
      <c r="M2154" s="84">
        <v>46006</v>
      </c>
      <c r="N2154" s="203" t="s">
        <v>21932</v>
      </c>
      <c r="O2154" s="86">
        <v>10500000</v>
      </c>
      <c r="P2154" s="203" t="s">
        <v>21933</v>
      </c>
      <c r="Q2154" s="203" t="s">
        <v>19113</v>
      </c>
      <c r="R2154" s="84">
        <v>45915</v>
      </c>
      <c r="S2154" s="84">
        <v>45915</v>
      </c>
      <c r="T2154" s="84"/>
      <c r="U2154" s="84"/>
      <c r="V2154" s="84"/>
      <c r="W2154" s="203" t="s">
        <v>9457</v>
      </c>
    </row>
    <row r="2155" spans="1:23" x14ac:dyDescent="0.3">
      <c r="A2155" s="203" t="s">
        <v>1665</v>
      </c>
      <c r="B2155" s="203" t="s">
        <v>1247</v>
      </c>
      <c r="C2155" s="203" t="s">
        <v>21934</v>
      </c>
      <c r="D2155" s="203" t="s">
        <v>21935</v>
      </c>
      <c r="E2155" s="203" t="s">
        <v>21936</v>
      </c>
      <c r="F2155" s="203" t="s">
        <v>9451</v>
      </c>
      <c r="G2155" s="203" t="s">
        <v>21936</v>
      </c>
      <c r="H2155" s="203" t="s">
        <v>21937</v>
      </c>
      <c r="I2155" s="203" t="s">
        <v>9453</v>
      </c>
      <c r="J2155" s="203" t="s">
        <v>21938</v>
      </c>
      <c r="K2155" s="84">
        <v>46051</v>
      </c>
      <c r="L2155" s="84">
        <v>46053</v>
      </c>
      <c r="M2155" s="84">
        <v>46142</v>
      </c>
      <c r="N2155" s="203" t="s">
        <v>21939</v>
      </c>
      <c r="O2155" s="86">
        <v>12000000</v>
      </c>
      <c r="P2155" s="203" t="s">
        <v>21940</v>
      </c>
      <c r="Q2155" s="203" t="s">
        <v>21938</v>
      </c>
      <c r="R2155" s="84">
        <v>46051</v>
      </c>
      <c r="S2155" s="84">
        <v>46051</v>
      </c>
      <c r="T2155" s="84"/>
      <c r="U2155" s="84"/>
      <c r="V2155" s="84"/>
      <c r="W2155" s="203" t="s">
        <v>9457</v>
      </c>
    </row>
    <row r="2156" spans="1:23" x14ac:dyDescent="0.3">
      <c r="A2156" s="203" t="s">
        <v>1605</v>
      </c>
      <c r="B2156" s="203" t="s">
        <v>1247</v>
      </c>
      <c r="C2156" s="203" t="s">
        <v>21941</v>
      </c>
      <c r="D2156" s="203" t="s">
        <v>21942</v>
      </c>
      <c r="E2156" s="203" t="s">
        <v>21943</v>
      </c>
      <c r="F2156" s="203" t="s">
        <v>9451</v>
      </c>
      <c r="G2156" s="203" t="s">
        <v>21943</v>
      </c>
      <c r="H2156" s="203" t="s">
        <v>21944</v>
      </c>
      <c r="I2156" s="203" t="s">
        <v>9453</v>
      </c>
      <c r="J2156" s="203" t="s">
        <v>12852</v>
      </c>
      <c r="K2156" s="84">
        <v>46042</v>
      </c>
      <c r="L2156" s="84">
        <v>46042</v>
      </c>
      <c r="M2156" s="84">
        <v>46222</v>
      </c>
      <c r="N2156" s="203" t="s">
        <v>12255</v>
      </c>
      <c r="O2156" s="86">
        <v>17064468</v>
      </c>
      <c r="P2156" s="203" t="s">
        <v>21945</v>
      </c>
      <c r="Q2156" s="203" t="s">
        <v>12852</v>
      </c>
      <c r="R2156" s="84">
        <v>46041</v>
      </c>
      <c r="S2156" s="84">
        <v>46041</v>
      </c>
      <c r="T2156" s="84"/>
      <c r="U2156" s="84"/>
      <c r="V2156" s="84"/>
      <c r="W2156" s="203" t="s">
        <v>9457</v>
      </c>
    </row>
    <row r="2157" spans="1:23" x14ac:dyDescent="0.3">
      <c r="A2157" s="203" t="s">
        <v>1605</v>
      </c>
      <c r="B2157" s="203" t="s">
        <v>1247</v>
      </c>
      <c r="C2157" s="203" t="s">
        <v>21946</v>
      </c>
      <c r="D2157" s="203" t="s">
        <v>21947</v>
      </c>
      <c r="E2157" s="203" t="s">
        <v>21948</v>
      </c>
      <c r="F2157" s="203" t="s">
        <v>9451</v>
      </c>
      <c r="G2157" s="203" t="s">
        <v>21948</v>
      </c>
      <c r="H2157" s="203" t="s">
        <v>21949</v>
      </c>
      <c r="I2157" s="203" t="s">
        <v>9453</v>
      </c>
      <c r="J2157" s="203" t="s">
        <v>21950</v>
      </c>
      <c r="K2157" s="84">
        <v>46040</v>
      </c>
      <c r="L2157" s="84">
        <v>46041</v>
      </c>
      <c r="M2157" s="84">
        <v>46222</v>
      </c>
      <c r="N2157" s="203" t="s">
        <v>11279</v>
      </c>
      <c r="O2157" s="86">
        <v>31960242</v>
      </c>
      <c r="P2157" s="203" t="s">
        <v>21951</v>
      </c>
      <c r="Q2157" s="203" t="s">
        <v>21950</v>
      </c>
      <c r="R2157" s="84">
        <v>46040</v>
      </c>
      <c r="S2157" s="84">
        <v>46040</v>
      </c>
      <c r="T2157" s="84"/>
      <c r="U2157" s="84"/>
      <c r="V2157" s="84"/>
      <c r="W2157" s="203" t="s">
        <v>9457</v>
      </c>
    </row>
    <row r="2158" spans="1:23" x14ac:dyDescent="0.3">
      <c r="A2158" s="203" t="s">
        <v>1433</v>
      </c>
      <c r="B2158" s="203" t="s">
        <v>1246</v>
      </c>
      <c r="C2158" s="203" t="s">
        <v>21952</v>
      </c>
      <c r="D2158" s="203" t="s">
        <v>21953</v>
      </c>
      <c r="E2158" s="203" t="s">
        <v>21954</v>
      </c>
      <c r="F2158" s="203" t="s">
        <v>9451</v>
      </c>
      <c r="G2158" s="203" t="s">
        <v>21954</v>
      </c>
      <c r="H2158" s="203" t="s">
        <v>21955</v>
      </c>
      <c r="I2158" s="203" t="s">
        <v>9462</v>
      </c>
      <c r="J2158" s="203" t="s">
        <v>21956</v>
      </c>
      <c r="K2158" s="84">
        <v>45797</v>
      </c>
      <c r="L2158" s="84">
        <v>45797</v>
      </c>
      <c r="M2158" s="84">
        <v>45919</v>
      </c>
      <c r="N2158" s="203" t="s">
        <v>21737</v>
      </c>
      <c r="O2158" s="86">
        <v>12365452</v>
      </c>
      <c r="P2158" s="203" t="s">
        <v>21957</v>
      </c>
      <c r="Q2158" s="203" t="s">
        <v>21956</v>
      </c>
      <c r="R2158" s="84">
        <v>45796</v>
      </c>
      <c r="S2158" s="84">
        <v>45796</v>
      </c>
      <c r="T2158" s="84"/>
      <c r="U2158" s="84"/>
      <c r="V2158" s="84"/>
      <c r="W2158" s="203" t="s">
        <v>9457</v>
      </c>
    </row>
    <row r="2159" spans="1:23" x14ac:dyDescent="0.3">
      <c r="A2159" s="203" t="s">
        <v>3253</v>
      </c>
      <c r="B2159" s="203" t="s">
        <v>1245</v>
      </c>
      <c r="C2159" s="203" t="s">
        <v>21958</v>
      </c>
      <c r="D2159" s="203" t="s">
        <v>21959</v>
      </c>
      <c r="E2159" s="203" t="s">
        <v>21960</v>
      </c>
      <c r="F2159" s="203" t="s">
        <v>9451</v>
      </c>
      <c r="G2159" s="203" t="s">
        <v>21960</v>
      </c>
      <c r="H2159" s="203" t="s">
        <v>21961</v>
      </c>
      <c r="I2159" s="203" t="s">
        <v>9462</v>
      </c>
      <c r="J2159" s="203" t="s">
        <v>21962</v>
      </c>
      <c r="K2159" s="84">
        <v>45639</v>
      </c>
      <c r="L2159" s="84">
        <v>45639</v>
      </c>
      <c r="M2159" s="84">
        <v>45656</v>
      </c>
      <c r="N2159" s="203" t="s">
        <v>21685</v>
      </c>
      <c r="O2159" s="86">
        <v>2391838</v>
      </c>
      <c r="P2159" s="203" t="s">
        <v>21963</v>
      </c>
      <c r="Q2159" s="203" t="s">
        <v>21962</v>
      </c>
      <c r="R2159" s="84">
        <v>45636</v>
      </c>
      <c r="S2159" s="84">
        <v>45636</v>
      </c>
      <c r="T2159" s="84"/>
      <c r="U2159" s="84"/>
      <c r="V2159" s="84"/>
      <c r="W2159" s="203" t="s">
        <v>9457</v>
      </c>
    </row>
    <row r="2160" spans="1:23" x14ac:dyDescent="0.3">
      <c r="A2160" s="203" t="s">
        <v>1572</v>
      </c>
      <c r="B2160" s="203" t="s">
        <v>1246</v>
      </c>
      <c r="C2160" s="203" t="s">
        <v>21964</v>
      </c>
      <c r="D2160" s="203" t="s">
        <v>21965</v>
      </c>
      <c r="E2160" s="203" t="s">
        <v>21966</v>
      </c>
      <c r="F2160" s="203" t="s">
        <v>9451</v>
      </c>
      <c r="G2160" s="203" t="s">
        <v>21966</v>
      </c>
      <c r="H2160" s="203" t="s">
        <v>21967</v>
      </c>
      <c r="I2160" s="203" t="s">
        <v>9453</v>
      </c>
      <c r="J2160" s="203" t="s">
        <v>21968</v>
      </c>
      <c r="K2160" s="84">
        <v>45924</v>
      </c>
      <c r="L2160" s="84">
        <v>45926</v>
      </c>
      <c r="M2160" s="84">
        <v>46016</v>
      </c>
      <c r="N2160" s="203" t="s">
        <v>21969</v>
      </c>
      <c r="O2160" s="86">
        <v>10500000</v>
      </c>
      <c r="P2160" s="203" t="s">
        <v>21970</v>
      </c>
      <c r="Q2160" s="203" t="s">
        <v>21968</v>
      </c>
      <c r="R2160" s="84">
        <v>45924</v>
      </c>
      <c r="S2160" s="84">
        <v>45924</v>
      </c>
      <c r="T2160" s="84"/>
      <c r="U2160" s="84"/>
      <c r="V2160" s="84"/>
      <c r="W2160" s="203" t="s">
        <v>9457</v>
      </c>
    </row>
    <row r="2161" spans="1:23" x14ac:dyDescent="0.3">
      <c r="A2161" s="203" t="s">
        <v>1612</v>
      </c>
      <c r="B2161" s="203" t="s">
        <v>1245</v>
      </c>
      <c r="C2161" s="203" t="s">
        <v>21971</v>
      </c>
      <c r="D2161" s="203" t="s">
        <v>21972</v>
      </c>
      <c r="E2161" s="203" t="s">
        <v>21973</v>
      </c>
      <c r="F2161" s="203" t="s">
        <v>9451</v>
      </c>
      <c r="G2161" s="203" t="s">
        <v>21973</v>
      </c>
      <c r="H2161" s="203" t="s">
        <v>21974</v>
      </c>
      <c r="I2161" s="203" t="s">
        <v>9453</v>
      </c>
      <c r="J2161" s="203" t="s">
        <v>21975</v>
      </c>
      <c r="K2161" s="84">
        <v>45679</v>
      </c>
      <c r="L2161" s="84">
        <v>45680</v>
      </c>
      <c r="M2161" s="84">
        <v>45815</v>
      </c>
      <c r="N2161" s="203" t="s">
        <v>14764</v>
      </c>
      <c r="O2161" s="86">
        <v>23567688</v>
      </c>
      <c r="P2161" s="203" t="s">
        <v>21976</v>
      </c>
      <c r="Q2161" s="203" t="s">
        <v>21975</v>
      </c>
      <c r="R2161" s="84">
        <v>45678</v>
      </c>
      <c r="S2161" s="84">
        <v>45678</v>
      </c>
      <c r="T2161" s="84"/>
      <c r="U2161" s="84"/>
      <c r="V2161" s="84"/>
      <c r="W2161" s="203" t="s">
        <v>9457</v>
      </c>
    </row>
    <row r="2162" spans="1:23" x14ac:dyDescent="0.3">
      <c r="A2162" s="203" t="s">
        <v>1605</v>
      </c>
      <c r="B2162" s="203" t="s">
        <v>1247</v>
      </c>
      <c r="C2162" s="203" t="s">
        <v>21977</v>
      </c>
      <c r="D2162" s="203" t="s">
        <v>21978</v>
      </c>
      <c r="E2162" s="203" t="s">
        <v>21979</v>
      </c>
      <c r="F2162" s="203" t="s">
        <v>9451</v>
      </c>
      <c r="G2162" s="203" t="s">
        <v>21979</v>
      </c>
      <c r="H2162" s="203" t="s">
        <v>21980</v>
      </c>
      <c r="I2162" s="203" t="s">
        <v>9453</v>
      </c>
      <c r="J2162" s="203" t="s">
        <v>10755</v>
      </c>
      <c r="K2162" s="84">
        <v>46043</v>
      </c>
      <c r="L2162" s="84">
        <v>46043</v>
      </c>
      <c r="M2162" s="84">
        <v>46223</v>
      </c>
      <c r="N2162" s="203" t="s">
        <v>13067</v>
      </c>
      <c r="O2162" s="86">
        <v>17064468</v>
      </c>
      <c r="P2162" s="203" t="s">
        <v>21981</v>
      </c>
      <c r="Q2162" s="203" t="s">
        <v>10755</v>
      </c>
      <c r="R2162" s="84">
        <v>46042</v>
      </c>
      <c r="S2162" s="84">
        <v>46042</v>
      </c>
      <c r="T2162" s="84"/>
      <c r="U2162" s="84"/>
      <c r="V2162" s="84"/>
      <c r="W2162" s="203" t="s">
        <v>9457</v>
      </c>
    </row>
    <row r="2163" spans="1:23" x14ac:dyDescent="0.3">
      <c r="A2163" s="203" t="s">
        <v>3699</v>
      </c>
      <c r="B2163" s="203" t="s">
        <v>1245</v>
      </c>
      <c r="C2163" s="203" t="s">
        <v>21982</v>
      </c>
      <c r="D2163" s="203" t="s">
        <v>9471</v>
      </c>
      <c r="E2163" s="203" t="s">
        <v>21983</v>
      </c>
      <c r="F2163" s="203" t="s">
        <v>9451</v>
      </c>
      <c r="G2163" s="203"/>
      <c r="H2163" s="203"/>
      <c r="I2163" s="203"/>
      <c r="J2163" s="203"/>
      <c r="K2163" s="84"/>
      <c r="L2163" s="84"/>
      <c r="M2163" s="84"/>
      <c r="N2163" s="203"/>
      <c r="O2163" s="86"/>
      <c r="P2163" s="203"/>
      <c r="Q2163" s="203"/>
      <c r="R2163" s="84"/>
      <c r="S2163" s="84"/>
      <c r="T2163" s="84">
        <v>45408</v>
      </c>
      <c r="U2163" s="84">
        <v>45408</v>
      </c>
      <c r="V2163" s="84"/>
      <c r="W2163" s="203" t="s">
        <v>9469</v>
      </c>
    </row>
    <row r="2164" spans="1:23" x14ac:dyDescent="0.3">
      <c r="A2164" s="203" t="s">
        <v>1467</v>
      </c>
      <c r="B2164" s="203" t="s">
        <v>1247</v>
      </c>
      <c r="C2164" s="203" t="s">
        <v>34131</v>
      </c>
      <c r="D2164" s="203" t="s">
        <v>34132</v>
      </c>
      <c r="E2164" s="203" t="s">
        <v>34133</v>
      </c>
      <c r="F2164" s="203" t="s">
        <v>9451</v>
      </c>
      <c r="G2164" s="203" t="s">
        <v>34133</v>
      </c>
      <c r="H2164" s="203" t="s">
        <v>34134</v>
      </c>
      <c r="I2164" s="203" t="s">
        <v>9453</v>
      </c>
      <c r="J2164" s="203" t="s">
        <v>14168</v>
      </c>
      <c r="K2164" s="84">
        <v>46246</v>
      </c>
      <c r="L2164" s="84">
        <v>46248</v>
      </c>
      <c r="M2164" s="84">
        <v>46387</v>
      </c>
      <c r="N2164" s="203" t="s">
        <v>14169</v>
      </c>
      <c r="O2164" s="86">
        <v>9882548</v>
      </c>
      <c r="P2164" s="203" t="s">
        <v>34135</v>
      </c>
      <c r="Q2164" s="203" t="s">
        <v>14168</v>
      </c>
      <c r="R2164" s="84">
        <v>46245</v>
      </c>
      <c r="S2164" s="84">
        <v>46245</v>
      </c>
      <c r="T2164" s="84"/>
      <c r="U2164" s="84"/>
      <c r="V2164" s="84"/>
      <c r="W2164" s="203" t="s">
        <v>9457</v>
      </c>
    </row>
    <row r="2165" spans="1:23" x14ac:dyDescent="0.3">
      <c r="A2165" s="203" t="s">
        <v>1605</v>
      </c>
      <c r="B2165" s="203" t="s">
        <v>1247</v>
      </c>
      <c r="C2165" s="203" t="s">
        <v>21984</v>
      </c>
      <c r="D2165" s="203" t="s">
        <v>21985</v>
      </c>
      <c r="E2165" s="203" t="s">
        <v>21986</v>
      </c>
      <c r="F2165" s="203" t="s">
        <v>9451</v>
      </c>
      <c r="G2165" s="203" t="s">
        <v>21986</v>
      </c>
      <c r="H2165" s="203" t="s">
        <v>21987</v>
      </c>
      <c r="I2165" s="203" t="s">
        <v>9453</v>
      </c>
      <c r="J2165" s="203" t="s">
        <v>21988</v>
      </c>
      <c r="K2165" s="84">
        <v>46043</v>
      </c>
      <c r="L2165" s="84">
        <v>46043</v>
      </c>
      <c r="M2165" s="84">
        <v>46223</v>
      </c>
      <c r="N2165" s="203" t="s">
        <v>15085</v>
      </c>
      <c r="O2165" s="86">
        <v>15859458</v>
      </c>
      <c r="P2165" s="203" t="s">
        <v>21989</v>
      </c>
      <c r="Q2165" s="203" t="s">
        <v>21988</v>
      </c>
      <c r="R2165" s="84">
        <v>46042</v>
      </c>
      <c r="S2165" s="84">
        <v>46042</v>
      </c>
      <c r="T2165" s="84"/>
      <c r="U2165" s="84"/>
      <c r="V2165" s="84"/>
      <c r="W2165" s="203" t="s">
        <v>9457</v>
      </c>
    </row>
    <row r="2166" spans="1:23" x14ac:dyDescent="0.3">
      <c r="A2166" s="203" t="s">
        <v>1605</v>
      </c>
      <c r="B2166" s="203" t="s">
        <v>1247</v>
      </c>
      <c r="C2166" s="203" t="s">
        <v>21990</v>
      </c>
      <c r="D2166" s="203" t="s">
        <v>21991</v>
      </c>
      <c r="E2166" s="203" t="s">
        <v>21992</v>
      </c>
      <c r="F2166" s="203" t="s">
        <v>9451</v>
      </c>
      <c r="G2166" s="203" t="s">
        <v>21992</v>
      </c>
      <c r="H2166" s="203" t="s">
        <v>21993</v>
      </c>
      <c r="I2166" s="203" t="s">
        <v>9453</v>
      </c>
      <c r="J2166" s="203" t="s">
        <v>21994</v>
      </c>
      <c r="K2166" s="84">
        <v>46226</v>
      </c>
      <c r="L2166" s="84">
        <v>46227</v>
      </c>
      <c r="M2166" s="84">
        <v>46379</v>
      </c>
      <c r="N2166" s="203" t="s">
        <v>14223</v>
      </c>
      <c r="O2166" s="86">
        <v>21466750</v>
      </c>
      <c r="P2166" s="203" t="s">
        <v>21995</v>
      </c>
      <c r="Q2166" s="203" t="s">
        <v>21994</v>
      </c>
      <c r="R2166" s="84">
        <v>46225</v>
      </c>
      <c r="S2166" s="84">
        <v>46225</v>
      </c>
      <c r="T2166" s="84"/>
      <c r="U2166" s="84"/>
      <c r="V2166" s="84"/>
      <c r="W2166" s="203" t="s">
        <v>9457</v>
      </c>
    </row>
    <row r="2167" spans="1:23" x14ac:dyDescent="0.3">
      <c r="A2167" s="203" t="s">
        <v>5672</v>
      </c>
      <c r="B2167" s="203" t="s">
        <v>1245</v>
      </c>
      <c r="C2167" s="203" t="s">
        <v>21996</v>
      </c>
      <c r="D2167" s="203" t="s">
        <v>21997</v>
      </c>
      <c r="E2167" s="203" t="s">
        <v>21998</v>
      </c>
      <c r="F2167" s="203" t="s">
        <v>9451</v>
      </c>
      <c r="G2167" s="203" t="s">
        <v>21998</v>
      </c>
      <c r="H2167" s="203" t="s">
        <v>21999</v>
      </c>
      <c r="I2167" s="203" t="s">
        <v>9453</v>
      </c>
      <c r="J2167" s="203" t="s">
        <v>22000</v>
      </c>
      <c r="K2167" s="84">
        <v>45643</v>
      </c>
      <c r="L2167" s="84">
        <v>45649</v>
      </c>
      <c r="M2167" s="84">
        <v>45657</v>
      </c>
      <c r="N2167" s="203" t="s">
        <v>22001</v>
      </c>
      <c r="O2167" s="86">
        <v>7035374</v>
      </c>
      <c r="P2167" s="203" t="s">
        <v>22002</v>
      </c>
      <c r="Q2167" s="203" t="s">
        <v>22000</v>
      </c>
      <c r="R2167" s="84">
        <v>45639</v>
      </c>
      <c r="S2167" s="84">
        <v>45639</v>
      </c>
      <c r="T2167" s="84"/>
      <c r="U2167" s="84"/>
      <c r="V2167" s="84"/>
      <c r="W2167" s="203" t="s">
        <v>9457</v>
      </c>
    </row>
    <row r="2168" spans="1:23" x14ac:dyDescent="0.3">
      <c r="A2168" s="203" t="s">
        <v>1476</v>
      </c>
      <c r="B2168" s="203" t="s">
        <v>1246</v>
      </c>
      <c r="C2168" s="203" t="s">
        <v>22003</v>
      </c>
      <c r="D2168" s="203" t="s">
        <v>22004</v>
      </c>
      <c r="E2168" s="203" t="s">
        <v>22005</v>
      </c>
      <c r="F2168" s="203" t="s">
        <v>9451</v>
      </c>
      <c r="G2168" s="203" t="s">
        <v>22005</v>
      </c>
      <c r="H2168" s="203" t="s">
        <v>22006</v>
      </c>
      <c r="I2168" s="203" t="s">
        <v>9462</v>
      </c>
      <c r="J2168" s="203" t="s">
        <v>22007</v>
      </c>
      <c r="K2168" s="84">
        <v>45890</v>
      </c>
      <c r="L2168" s="84">
        <v>45891</v>
      </c>
      <c r="M2168" s="84">
        <v>46022</v>
      </c>
      <c r="N2168" s="203" t="s">
        <v>18640</v>
      </c>
      <c r="O2168" s="86">
        <v>17274387</v>
      </c>
      <c r="P2168" s="203" t="s">
        <v>22008</v>
      </c>
      <c r="Q2168" s="203" t="s">
        <v>22007</v>
      </c>
      <c r="R2168" s="84">
        <v>45890</v>
      </c>
      <c r="S2168" s="84">
        <v>45890</v>
      </c>
      <c r="T2168" s="84"/>
      <c r="U2168" s="84"/>
      <c r="V2168" s="84"/>
      <c r="W2168" s="203" t="s">
        <v>9457</v>
      </c>
    </row>
    <row r="2169" spans="1:23" x14ac:dyDescent="0.3">
      <c r="A2169" s="203" t="s">
        <v>2940</v>
      </c>
      <c r="B2169" s="203" t="s">
        <v>1245</v>
      </c>
      <c r="C2169" s="203" t="s">
        <v>22009</v>
      </c>
      <c r="D2169" s="203" t="s">
        <v>22010</v>
      </c>
      <c r="E2169" s="203" t="s">
        <v>22011</v>
      </c>
      <c r="F2169" s="203" t="s">
        <v>9451</v>
      </c>
      <c r="G2169" s="203" t="s">
        <v>22011</v>
      </c>
      <c r="H2169" s="203" t="s">
        <v>22012</v>
      </c>
      <c r="I2169" s="203" t="s">
        <v>9453</v>
      </c>
      <c r="J2169" s="203" t="s">
        <v>22013</v>
      </c>
      <c r="K2169" s="84">
        <v>45597</v>
      </c>
      <c r="L2169" s="84">
        <v>45598</v>
      </c>
      <c r="M2169" s="84">
        <v>45657</v>
      </c>
      <c r="N2169" s="203" t="s">
        <v>22014</v>
      </c>
      <c r="O2169" s="86">
        <v>7972794</v>
      </c>
      <c r="P2169" s="203" t="s">
        <v>22015</v>
      </c>
      <c r="Q2169" s="203" t="s">
        <v>22013</v>
      </c>
      <c r="R2169" s="84">
        <v>45597</v>
      </c>
      <c r="S2169" s="84">
        <v>45597</v>
      </c>
      <c r="T2169" s="84"/>
      <c r="U2169" s="84"/>
      <c r="V2169" s="84"/>
      <c r="W2169" s="203" t="s">
        <v>9457</v>
      </c>
    </row>
    <row r="2170" spans="1:23" x14ac:dyDescent="0.3">
      <c r="A2170" s="203" t="s">
        <v>1476</v>
      </c>
      <c r="B2170" s="203" t="s">
        <v>1246</v>
      </c>
      <c r="C2170" s="203" t="s">
        <v>22016</v>
      </c>
      <c r="D2170" s="203" t="s">
        <v>9471</v>
      </c>
      <c r="E2170" s="203" t="s">
        <v>15947</v>
      </c>
      <c r="F2170" s="203" t="s">
        <v>9451</v>
      </c>
      <c r="G2170" s="203"/>
      <c r="H2170" s="203"/>
      <c r="I2170" s="203"/>
      <c r="J2170" s="203"/>
      <c r="K2170" s="84"/>
      <c r="L2170" s="84"/>
      <c r="M2170" s="84"/>
      <c r="N2170" s="203"/>
      <c r="O2170" s="86"/>
      <c r="P2170" s="203"/>
      <c r="Q2170" s="203"/>
      <c r="R2170" s="84">
        <v>45819</v>
      </c>
      <c r="S2170" s="84">
        <v>45819</v>
      </c>
      <c r="T2170" s="84">
        <v>45828</v>
      </c>
      <c r="U2170" s="84">
        <v>45828</v>
      </c>
      <c r="V2170" s="84">
        <v>45828</v>
      </c>
      <c r="W2170" s="203" t="s">
        <v>9723</v>
      </c>
    </row>
    <row r="2171" spans="1:23" x14ac:dyDescent="0.3">
      <c r="A2171" s="203" t="s">
        <v>1505</v>
      </c>
      <c r="B2171" s="203" t="s">
        <v>1246</v>
      </c>
      <c r="C2171" s="203" t="s">
        <v>22016</v>
      </c>
      <c r="D2171" s="203" t="s">
        <v>9471</v>
      </c>
      <c r="E2171" s="203" t="s">
        <v>15947</v>
      </c>
      <c r="F2171" s="203" t="s">
        <v>9451</v>
      </c>
      <c r="G2171" s="203"/>
      <c r="H2171" s="203"/>
      <c r="I2171" s="203"/>
      <c r="J2171" s="203"/>
      <c r="K2171" s="84"/>
      <c r="L2171" s="84"/>
      <c r="M2171" s="84"/>
      <c r="N2171" s="203"/>
      <c r="O2171" s="86"/>
      <c r="P2171" s="203"/>
      <c r="Q2171" s="203"/>
      <c r="R2171" s="84">
        <v>45819</v>
      </c>
      <c r="S2171" s="84">
        <v>45819</v>
      </c>
      <c r="T2171" s="84">
        <v>45828</v>
      </c>
      <c r="U2171" s="84">
        <v>45828</v>
      </c>
      <c r="V2171" s="84">
        <v>45828</v>
      </c>
      <c r="W2171" s="203" t="s">
        <v>9723</v>
      </c>
    </row>
    <row r="2172" spans="1:23" x14ac:dyDescent="0.3">
      <c r="A2172" s="203" t="s">
        <v>5454</v>
      </c>
      <c r="B2172" s="203" t="s">
        <v>1245</v>
      </c>
      <c r="C2172" s="203" t="s">
        <v>22017</v>
      </c>
      <c r="D2172" s="203" t="s">
        <v>22018</v>
      </c>
      <c r="E2172" s="203" t="s">
        <v>22019</v>
      </c>
      <c r="F2172" s="203" t="s">
        <v>9451</v>
      </c>
      <c r="G2172" s="203" t="s">
        <v>22019</v>
      </c>
      <c r="H2172" s="203" t="s">
        <v>22020</v>
      </c>
      <c r="I2172" s="203" t="s">
        <v>9453</v>
      </c>
      <c r="J2172" s="203" t="s">
        <v>22021</v>
      </c>
      <c r="K2172" s="84">
        <v>45534</v>
      </c>
      <c r="L2172" s="84">
        <v>45534</v>
      </c>
      <c r="M2172" s="84">
        <v>45656</v>
      </c>
      <c r="N2172" s="203" t="s">
        <v>22022</v>
      </c>
      <c r="O2172" s="86">
        <v>15200000</v>
      </c>
      <c r="P2172" s="203" t="s">
        <v>22023</v>
      </c>
      <c r="Q2172" s="203" t="s">
        <v>22021</v>
      </c>
      <c r="R2172" s="84">
        <v>45534</v>
      </c>
      <c r="S2172" s="84">
        <v>45534</v>
      </c>
      <c r="T2172" s="84"/>
      <c r="U2172" s="84"/>
      <c r="V2172" s="84"/>
      <c r="W2172" s="203" t="s">
        <v>9457</v>
      </c>
    </row>
    <row r="2173" spans="1:23" x14ac:dyDescent="0.3">
      <c r="A2173" s="203" t="s">
        <v>1542</v>
      </c>
      <c r="B2173" s="203" t="s">
        <v>1245</v>
      </c>
      <c r="C2173" s="203" t="s">
        <v>22024</v>
      </c>
      <c r="D2173" s="203" t="s">
        <v>22025</v>
      </c>
      <c r="E2173" s="203" t="s">
        <v>22026</v>
      </c>
      <c r="F2173" s="203" t="s">
        <v>9451</v>
      </c>
      <c r="G2173" s="203" t="s">
        <v>22026</v>
      </c>
      <c r="H2173" s="203" t="s">
        <v>22027</v>
      </c>
      <c r="I2173" s="203" t="s">
        <v>9453</v>
      </c>
      <c r="J2173" s="203" t="s">
        <v>22028</v>
      </c>
      <c r="K2173" s="84">
        <v>45639</v>
      </c>
      <c r="L2173" s="84">
        <v>45650</v>
      </c>
      <c r="M2173" s="84">
        <v>45657</v>
      </c>
      <c r="N2173" s="203" t="s">
        <v>22029</v>
      </c>
      <c r="O2173" s="86">
        <v>19369140</v>
      </c>
      <c r="P2173" s="203" t="s">
        <v>22030</v>
      </c>
      <c r="Q2173" s="203" t="s">
        <v>22028</v>
      </c>
      <c r="R2173" s="84">
        <v>45624</v>
      </c>
      <c r="S2173" s="84">
        <v>45624</v>
      </c>
      <c r="T2173" s="84">
        <v>45630</v>
      </c>
      <c r="U2173" s="84">
        <v>45630</v>
      </c>
      <c r="V2173" s="84">
        <v>45630</v>
      </c>
      <c r="W2173" s="203" t="s">
        <v>9457</v>
      </c>
    </row>
    <row r="2174" spans="1:23" x14ac:dyDescent="0.3">
      <c r="A2174" s="203" t="s">
        <v>2940</v>
      </c>
      <c r="B2174" s="203" t="s">
        <v>1245</v>
      </c>
      <c r="C2174" s="203" t="s">
        <v>22031</v>
      </c>
      <c r="D2174" s="203" t="s">
        <v>22032</v>
      </c>
      <c r="E2174" s="203" t="s">
        <v>22033</v>
      </c>
      <c r="F2174" s="203" t="s">
        <v>9451</v>
      </c>
      <c r="G2174" s="203" t="s">
        <v>22033</v>
      </c>
      <c r="H2174" s="203" t="s">
        <v>22034</v>
      </c>
      <c r="I2174" s="203" t="s">
        <v>9462</v>
      </c>
      <c r="J2174" s="203" t="s">
        <v>22035</v>
      </c>
      <c r="K2174" s="84">
        <v>45597</v>
      </c>
      <c r="L2174" s="84">
        <v>45597</v>
      </c>
      <c r="M2174" s="84">
        <v>45657</v>
      </c>
      <c r="N2174" s="203" t="s">
        <v>10936</v>
      </c>
      <c r="O2174" s="86">
        <v>7972794</v>
      </c>
      <c r="P2174" s="203" t="s">
        <v>22036</v>
      </c>
      <c r="Q2174" s="203" t="s">
        <v>22035</v>
      </c>
      <c r="R2174" s="84">
        <v>45596</v>
      </c>
      <c r="S2174" s="84">
        <v>45596</v>
      </c>
      <c r="T2174" s="84"/>
      <c r="U2174" s="84"/>
      <c r="V2174" s="84"/>
      <c r="W2174" s="203" t="s">
        <v>9457</v>
      </c>
    </row>
    <row r="2175" spans="1:23" x14ac:dyDescent="0.3">
      <c r="A2175" s="203" t="s">
        <v>1447</v>
      </c>
      <c r="B2175" s="203" t="s">
        <v>1246</v>
      </c>
      <c r="C2175" s="203" t="s">
        <v>22037</v>
      </c>
      <c r="D2175" s="203" t="s">
        <v>22038</v>
      </c>
      <c r="E2175" s="203" t="s">
        <v>22039</v>
      </c>
      <c r="F2175" s="203" t="s">
        <v>9451</v>
      </c>
      <c r="G2175" s="203" t="s">
        <v>22039</v>
      </c>
      <c r="H2175" s="203" t="s">
        <v>22040</v>
      </c>
      <c r="I2175" s="203" t="s">
        <v>9482</v>
      </c>
      <c r="J2175" s="203" t="s">
        <v>22041</v>
      </c>
      <c r="K2175" s="84">
        <v>45937</v>
      </c>
      <c r="L2175" s="84"/>
      <c r="M2175" s="84">
        <v>46022</v>
      </c>
      <c r="N2175" s="203" t="s">
        <v>22042</v>
      </c>
      <c r="O2175" s="86">
        <v>9433294</v>
      </c>
      <c r="P2175" s="203" t="s">
        <v>22043</v>
      </c>
      <c r="Q2175" s="203" t="s">
        <v>22041</v>
      </c>
      <c r="R2175" s="84">
        <v>45937</v>
      </c>
      <c r="S2175" s="84">
        <v>45937</v>
      </c>
      <c r="T2175" s="84"/>
      <c r="U2175" s="84"/>
      <c r="V2175" s="84"/>
      <c r="W2175" s="203" t="s">
        <v>9457</v>
      </c>
    </row>
    <row r="2176" spans="1:23" x14ac:dyDescent="0.3">
      <c r="A2176" s="203" t="s">
        <v>2940</v>
      </c>
      <c r="B2176" s="203" t="s">
        <v>1245</v>
      </c>
      <c r="C2176" s="203" t="s">
        <v>22044</v>
      </c>
      <c r="D2176" s="203" t="s">
        <v>22045</v>
      </c>
      <c r="E2176" s="203" t="s">
        <v>22046</v>
      </c>
      <c r="F2176" s="203" t="s">
        <v>9451</v>
      </c>
      <c r="G2176" s="203" t="s">
        <v>22046</v>
      </c>
      <c r="H2176" s="203" t="s">
        <v>22047</v>
      </c>
      <c r="I2176" s="203" t="s">
        <v>9462</v>
      </c>
      <c r="J2176" s="203" t="s">
        <v>17727</v>
      </c>
      <c r="K2176" s="84">
        <v>45587</v>
      </c>
      <c r="L2176" s="84">
        <v>45587</v>
      </c>
      <c r="M2176" s="84">
        <v>45657</v>
      </c>
      <c r="N2176" s="203" t="s">
        <v>16237</v>
      </c>
      <c r="O2176" s="86">
        <v>6161729</v>
      </c>
      <c r="P2176" s="203" t="s">
        <v>22048</v>
      </c>
      <c r="Q2176" s="203" t="s">
        <v>17727</v>
      </c>
      <c r="R2176" s="84">
        <v>45587</v>
      </c>
      <c r="S2176" s="84">
        <v>45587</v>
      </c>
      <c r="T2176" s="84"/>
      <c r="U2176" s="84"/>
      <c r="V2176" s="84"/>
      <c r="W2176" s="203" t="s">
        <v>9457</v>
      </c>
    </row>
    <row r="2177" spans="1:23" x14ac:dyDescent="0.3">
      <c r="A2177" s="203" t="s">
        <v>3058</v>
      </c>
      <c r="B2177" s="203" t="s">
        <v>1245</v>
      </c>
      <c r="C2177" s="203" t="s">
        <v>22049</v>
      </c>
      <c r="D2177" s="203" t="s">
        <v>22050</v>
      </c>
      <c r="E2177" s="203" t="s">
        <v>22051</v>
      </c>
      <c r="F2177" s="203" t="s">
        <v>9451</v>
      </c>
      <c r="G2177" s="203" t="s">
        <v>22051</v>
      </c>
      <c r="H2177" s="203" t="s">
        <v>22052</v>
      </c>
      <c r="I2177" s="203" t="s">
        <v>9462</v>
      </c>
      <c r="J2177" s="203" t="s">
        <v>22053</v>
      </c>
      <c r="K2177" s="84">
        <v>45384</v>
      </c>
      <c r="L2177" s="84">
        <v>45385</v>
      </c>
      <c r="M2177" s="84">
        <v>45567</v>
      </c>
      <c r="N2177" s="203" t="s">
        <v>17702</v>
      </c>
      <c r="O2177" s="86">
        <v>19560876</v>
      </c>
      <c r="P2177" s="203" t="s">
        <v>22054</v>
      </c>
      <c r="Q2177" s="203" t="s">
        <v>22053</v>
      </c>
      <c r="R2177" s="84">
        <v>45373</v>
      </c>
      <c r="S2177" s="84">
        <v>45373</v>
      </c>
      <c r="T2177" s="84"/>
      <c r="U2177" s="84"/>
      <c r="V2177" s="84"/>
      <c r="W2177" s="203" t="s">
        <v>9457</v>
      </c>
    </row>
    <row r="2178" spans="1:23" x14ac:dyDescent="0.3">
      <c r="A2178" s="203" t="s">
        <v>1505</v>
      </c>
      <c r="B2178" s="203" t="s">
        <v>1246</v>
      </c>
      <c r="C2178" s="203" t="s">
        <v>22055</v>
      </c>
      <c r="D2178" s="203" t="s">
        <v>22056</v>
      </c>
      <c r="E2178" s="203" t="s">
        <v>22057</v>
      </c>
      <c r="F2178" s="203" t="s">
        <v>9451</v>
      </c>
      <c r="G2178" s="203" t="s">
        <v>22057</v>
      </c>
      <c r="H2178" s="203" t="s">
        <v>22058</v>
      </c>
      <c r="I2178" s="203" t="s">
        <v>9462</v>
      </c>
      <c r="J2178" s="203" t="s">
        <v>22059</v>
      </c>
      <c r="K2178" s="84">
        <v>45744</v>
      </c>
      <c r="L2178" s="84">
        <v>45745</v>
      </c>
      <c r="M2178" s="84">
        <v>46019</v>
      </c>
      <c r="N2178" s="203" t="s">
        <v>9853</v>
      </c>
      <c r="O2178" s="86">
        <v>37933263</v>
      </c>
      <c r="P2178" s="203" t="s">
        <v>22060</v>
      </c>
      <c r="Q2178" s="203" t="s">
        <v>22059</v>
      </c>
      <c r="R2178" s="84">
        <v>45743</v>
      </c>
      <c r="S2178" s="84">
        <v>45743</v>
      </c>
      <c r="T2178" s="84"/>
      <c r="U2178" s="84"/>
      <c r="V2178" s="84"/>
      <c r="W2178" s="203" t="s">
        <v>9457</v>
      </c>
    </row>
    <row r="2179" spans="1:23" x14ac:dyDescent="0.3">
      <c r="A2179" s="203" t="s">
        <v>5636</v>
      </c>
      <c r="B2179" s="203" t="s">
        <v>1245</v>
      </c>
      <c r="C2179" s="203" t="s">
        <v>22061</v>
      </c>
      <c r="D2179" s="203" t="s">
        <v>9471</v>
      </c>
      <c r="E2179" s="203" t="s">
        <v>19975</v>
      </c>
      <c r="F2179" s="203" t="s">
        <v>9451</v>
      </c>
      <c r="G2179" s="203"/>
      <c r="H2179" s="203"/>
      <c r="I2179" s="203"/>
      <c r="J2179" s="203"/>
      <c r="K2179" s="84"/>
      <c r="L2179" s="84"/>
      <c r="M2179" s="84"/>
      <c r="N2179" s="203"/>
      <c r="O2179" s="86"/>
      <c r="P2179" s="203"/>
      <c r="Q2179" s="203"/>
      <c r="R2179" s="84">
        <v>45538</v>
      </c>
      <c r="S2179" s="84">
        <v>45538</v>
      </c>
      <c r="T2179" s="84">
        <v>45546</v>
      </c>
      <c r="U2179" s="84">
        <v>45546</v>
      </c>
      <c r="V2179" s="84">
        <v>45546</v>
      </c>
      <c r="W2179" s="203" t="s">
        <v>9723</v>
      </c>
    </row>
    <row r="2180" spans="1:23" x14ac:dyDescent="0.3">
      <c r="A2180" s="203" t="s">
        <v>1476</v>
      </c>
      <c r="B2180" s="203" t="s">
        <v>1246</v>
      </c>
      <c r="C2180" s="203" t="s">
        <v>22062</v>
      </c>
      <c r="D2180" s="203" t="s">
        <v>22063</v>
      </c>
      <c r="E2180" s="203" t="s">
        <v>22064</v>
      </c>
      <c r="F2180" s="203" t="s">
        <v>9451</v>
      </c>
      <c r="G2180" s="203" t="s">
        <v>22064</v>
      </c>
      <c r="H2180" s="203" t="s">
        <v>22065</v>
      </c>
      <c r="I2180" s="203" t="s">
        <v>9462</v>
      </c>
      <c r="J2180" s="203" t="s">
        <v>22066</v>
      </c>
      <c r="K2180" s="84">
        <v>45896</v>
      </c>
      <c r="L2180" s="84">
        <v>45896</v>
      </c>
      <c r="M2180" s="84">
        <v>46022</v>
      </c>
      <c r="N2180" s="203" t="s">
        <v>17939</v>
      </c>
      <c r="O2180" s="86">
        <v>10226104</v>
      </c>
      <c r="P2180" s="203" t="s">
        <v>22067</v>
      </c>
      <c r="Q2180" s="203" t="s">
        <v>22066</v>
      </c>
      <c r="R2180" s="84">
        <v>45894</v>
      </c>
      <c r="S2180" s="84">
        <v>45894</v>
      </c>
      <c r="T2180" s="84"/>
      <c r="U2180" s="84"/>
      <c r="V2180" s="84"/>
      <c r="W2180" s="203" t="s">
        <v>9457</v>
      </c>
    </row>
    <row r="2181" spans="1:23" x14ac:dyDescent="0.3">
      <c r="A2181" s="203" t="s">
        <v>1589</v>
      </c>
      <c r="B2181" s="203" t="s">
        <v>1246</v>
      </c>
      <c r="C2181" s="203" t="s">
        <v>22068</v>
      </c>
      <c r="D2181" s="203" t="s">
        <v>22069</v>
      </c>
      <c r="E2181" s="203" t="s">
        <v>22070</v>
      </c>
      <c r="F2181" s="203" t="s">
        <v>9451</v>
      </c>
      <c r="G2181" s="203" t="s">
        <v>22070</v>
      </c>
      <c r="H2181" s="203" t="s">
        <v>22071</v>
      </c>
      <c r="I2181" s="203" t="s">
        <v>9453</v>
      </c>
      <c r="J2181" s="203" t="s">
        <v>22072</v>
      </c>
      <c r="K2181" s="84">
        <v>45995</v>
      </c>
      <c r="L2181" s="84">
        <v>45996</v>
      </c>
      <c r="M2181" s="84">
        <v>46022</v>
      </c>
      <c r="N2181" s="203" t="s">
        <v>22073</v>
      </c>
      <c r="O2181" s="86">
        <v>85000000</v>
      </c>
      <c r="P2181" s="203" t="s">
        <v>22074</v>
      </c>
      <c r="Q2181" s="203" t="s">
        <v>22072</v>
      </c>
      <c r="R2181" s="84">
        <v>45994</v>
      </c>
      <c r="S2181" s="84">
        <v>45994</v>
      </c>
      <c r="T2181" s="84"/>
      <c r="U2181" s="84"/>
      <c r="V2181" s="84"/>
      <c r="W2181" s="203" t="s">
        <v>9457</v>
      </c>
    </row>
    <row r="2182" spans="1:23" x14ac:dyDescent="0.3">
      <c r="A2182" s="203" t="s">
        <v>1505</v>
      </c>
      <c r="B2182" s="203" t="s">
        <v>1246</v>
      </c>
      <c r="C2182" s="203" t="s">
        <v>22075</v>
      </c>
      <c r="D2182" s="203" t="s">
        <v>22076</v>
      </c>
      <c r="E2182" s="203" t="s">
        <v>22077</v>
      </c>
      <c r="F2182" s="203" t="s">
        <v>9451</v>
      </c>
      <c r="G2182" s="203" t="s">
        <v>22077</v>
      </c>
      <c r="H2182" s="203" t="s">
        <v>22078</v>
      </c>
      <c r="I2182" s="203" t="s">
        <v>9462</v>
      </c>
      <c r="J2182" s="203" t="s">
        <v>22079</v>
      </c>
      <c r="K2182" s="84">
        <v>45719</v>
      </c>
      <c r="L2182" s="84">
        <v>45720</v>
      </c>
      <c r="M2182" s="84">
        <v>45903</v>
      </c>
      <c r="N2182" s="203" t="s">
        <v>21685</v>
      </c>
      <c r="O2182" s="86">
        <v>23918382</v>
      </c>
      <c r="P2182" s="203" t="s">
        <v>22080</v>
      </c>
      <c r="Q2182" s="203" t="s">
        <v>22079</v>
      </c>
      <c r="R2182" s="84">
        <v>45717</v>
      </c>
      <c r="S2182" s="84">
        <v>45717</v>
      </c>
      <c r="T2182" s="84"/>
      <c r="U2182" s="84"/>
      <c r="V2182" s="84"/>
      <c r="W2182" s="203" t="s">
        <v>9457</v>
      </c>
    </row>
    <row r="2183" spans="1:23" x14ac:dyDescent="0.3">
      <c r="A2183" s="203" t="s">
        <v>1476</v>
      </c>
      <c r="B2183" s="203" t="s">
        <v>1246</v>
      </c>
      <c r="C2183" s="203" t="s">
        <v>22081</v>
      </c>
      <c r="D2183" s="203" t="s">
        <v>22082</v>
      </c>
      <c r="E2183" s="203" t="s">
        <v>22083</v>
      </c>
      <c r="F2183" s="203" t="s">
        <v>9451</v>
      </c>
      <c r="G2183" s="203" t="s">
        <v>22083</v>
      </c>
      <c r="H2183" s="203" t="s">
        <v>22084</v>
      </c>
      <c r="I2183" s="203" t="s">
        <v>9453</v>
      </c>
      <c r="J2183" s="203" t="s">
        <v>22085</v>
      </c>
      <c r="K2183" s="84">
        <v>45839</v>
      </c>
      <c r="L2183" s="84">
        <v>45845</v>
      </c>
      <c r="M2183" s="84">
        <v>45967</v>
      </c>
      <c r="N2183" s="203" t="s">
        <v>13170</v>
      </c>
      <c r="O2183" s="86">
        <v>316025200</v>
      </c>
      <c r="P2183" s="203" t="s">
        <v>22086</v>
      </c>
      <c r="Q2183" s="203" t="s">
        <v>22085</v>
      </c>
      <c r="R2183" s="84">
        <v>45813</v>
      </c>
      <c r="S2183" s="84">
        <v>45813</v>
      </c>
      <c r="T2183" s="84">
        <v>45821</v>
      </c>
      <c r="U2183" s="84">
        <v>45833</v>
      </c>
      <c r="V2183" s="84">
        <v>45833</v>
      </c>
      <c r="W2183" s="203" t="s">
        <v>9457</v>
      </c>
    </row>
    <row r="2184" spans="1:23" x14ac:dyDescent="0.3">
      <c r="A2184" s="203" t="s">
        <v>2935</v>
      </c>
      <c r="B2184" s="203" t="s">
        <v>1245</v>
      </c>
      <c r="C2184" s="203" t="s">
        <v>22087</v>
      </c>
      <c r="D2184" s="203" t="s">
        <v>22088</v>
      </c>
      <c r="E2184" s="203" t="s">
        <v>22089</v>
      </c>
      <c r="F2184" s="203" t="s">
        <v>9451</v>
      </c>
      <c r="G2184" s="203" t="s">
        <v>22089</v>
      </c>
      <c r="H2184" s="203" t="s">
        <v>22090</v>
      </c>
      <c r="I2184" s="203" t="s">
        <v>9462</v>
      </c>
      <c r="J2184" s="203" t="s">
        <v>22091</v>
      </c>
      <c r="K2184" s="84">
        <v>45436</v>
      </c>
      <c r="L2184" s="84">
        <v>45439</v>
      </c>
      <c r="M2184" s="84">
        <v>45622</v>
      </c>
      <c r="N2184" s="203" t="s">
        <v>10322</v>
      </c>
      <c r="O2184" s="86">
        <v>19560876</v>
      </c>
      <c r="P2184" s="203" t="s">
        <v>22092</v>
      </c>
      <c r="Q2184" s="203" t="s">
        <v>22093</v>
      </c>
      <c r="R2184" s="84">
        <v>45435</v>
      </c>
      <c r="S2184" s="84">
        <v>45435</v>
      </c>
      <c r="T2184" s="84"/>
      <c r="U2184" s="84"/>
      <c r="V2184" s="84"/>
      <c r="W2184" s="203" t="s">
        <v>9457</v>
      </c>
    </row>
    <row r="2185" spans="1:23" x14ac:dyDescent="0.3">
      <c r="A2185" s="203" t="s">
        <v>1657</v>
      </c>
      <c r="B2185" s="203" t="s">
        <v>1247</v>
      </c>
      <c r="C2185" s="203" t="s">
        <v>22094</v>
      </c>
      <c r="D2185" s="203" t="s">
        <v>9471</v>
      </c>
      <c r="E2185" s="203" t="s">
        <v>16905</v>
      </c>
      <c r="F2185" s="203" t="s">
        <v>9451</v>
      </c>
      <c r="G2185" s="203"/>
      <c r="H2185" s="203"/>
      <c r="I2185" s="203"/>
      <c r="J2185" s="203"/>
      <c r="K2185" s="84"/>
      <c r="L2185" s="84"/>
      <c r="M2185" s="84"/>
      <c r="N2185" s="203"/>
      <c r="O2185" s="86"/>
      <c r="P2185" s="203"/>
      <c r="Q2185" s="203"/>
      <c r="R2185" s="84">
        <v>46118</v>
      </c>
      <c r="S2185" s="84">
        <v>46118</v>
      </c>
      <c r="T2185" s="84">
        <v>46125</v>
      </c>
      <c r="U2185" s="84">
        <v>46125</v>
      </c>
      <c r="V2185" s="84"/>
      <c r="W2185" s="203" t="s">
        <v>9723</v>
      </c>
    </row>
    <row r="2186" spans="1:23" x14ac:dyDescent="0.3">
      <c r="A2186" s="203" t="s">
        <v>1476</v>
      </c>
      <c r="B2186" s="203" t="s">
        <v>1246</v>
      </c>
      <c r="C2186" s="203" t="s">
        <v>22095</v>
      </c>
      <c r="D2186" s="203" t="s">
        <v>22096</v>
      </c>
      <c r="E2186" s="203" t="s">
        <v>22097</v>
      </c>
      <c r="F2186" s="203" t="s">
        <v>9451</v>
      </c>
      <c r="G2186" s="203" t="s">
        <v>22097</v>
      </c>
      <c r="H2186" s="203" t="s">
        <v>22098</v>
      </c>
      <c r="I2186" s="203" t="s">
        <v>9462</v>
      </c>
      <c r="J2186" s="203" t="s">
        <v>22099</v>
      </c>
      <c r="K2186" s="84">
        <v>45888</v>
      </c>
      <c r="L2186" s="84">
        <v>45888</v>
      </c>
      <c r="M2186" s="84">
        <v>46019</v>
      </c>
      <c r="N2186" s="203" t="s">
        <v>12625</v>
      </c>
      <c r="O2186" s="86">
        <v>10635148</v>
      </c>
      <c r="P2186" s="203" t="s">
        <v>22100</v>
      </c>
      <c r="Q2186" s="203" t="s">
        <v>22099</v>
      </c>
      <c r="R2186" s="84">
        <v>45887</v>
      </c>
      <c r="S2186" s="84">
        <v>45887</v>
      </c>
      <c r="T2186" s="84"/>
      <c r="U2186" s="84"/>
      <c r="V2186" s="84"/>
      <c r="W2186" s="203" t="s">
        <v>9457</v>
      </c>
    </row>
    <row r="2187" spans="1:23" x14ac:dyDescent="0.3">
      <c r="A2187" s="203" t="s">
        <v>1509</v>
      </c>
      <c r="B2187" s="203" t="s">
        <v>1246</v>
      </c>
      <c r="C2187" s="203" t="s">
        <v>22101</v>
      </c>
      <c r="D2187" s="203" t="s">
        <v>22102</v>
      </c>
      <c r="E2187" s="203" t="s">
        <v>22103</v>
      </c>
      <c r="F2187" s="203" t="s">
        <v>9451</v>
      </c>
      <c r="G2187" s="203" t="s">
        <v>22103</v>
      </c>
      <c r="H2187" s="203" t="s">
        <v>22104</v>
      </c>
      <c r="I2187" s="203" t="s">
        <v>9453</v>
      </c>
      <c r="J2187" s="203" t="s">
        <v>22105</v>
      </c>
      <c r="K2187" s="84">
        <v>45982</v>
      </c>
      <c r="L2187" s="84">
        <v>45982</v>
      </c>
      <c r="M2187" s="84">
        <v>46021</v>
      </c>
      <c r="N2187" s="203" t="s">
        <v>22106</v>
      </c>
      <c r="O2187" s="86">
        <v>6666666.6699999999</v>
      </c>
      <c r="P2187" s="203" t="s">
        <v>22107</v>
      </c>
      <c r="Q2187" s="203" t="s">
        <v>22108</v>
      </c>
      <c r="R2187" s="84">
        <v>45982</v>
      </c>
      <c r="S2187" s="84">
        <v>45982</v>
      </c>
      <c r="T2187" s="84"/>
      <c r="U2187" s="84"/>
      <c r="V2187" s="84"/>
      <c r="W2187" s="203" t="s">
        <v>9457</v>
      </c>
    </row>
    <row r="2188" spans="1:23" x14ac:dyDescent="0.3">
      <c r="A2188" s="203" t="s">
        <v>1572</v>
      </c>
      <c r="B2188" s="203" t="s">
        <v>1246</v>
      </c>
      <c r="C2188" s="203" t="s">
        <v>22109</v>
      </c>
      <c r="D2188" s="203" t="s">
        <v>22110</v>
      </c>
      <c r="E2188" s="203" t="s">
        <v>22111</v>
      </c>
      <c r="F2188" s="203" t="s">
        <v>9451</v>
      </c>
      <c r="G2188" s="203" t="s">
        <v>22111</v>
      </c>
      <c r="H2188" s="203" t="s">
        <v>22112</v>
      </c>
      <c r="I2188" s="203" t="s">
        <v>9453</v>
      </c>
      <c r="J2188" s="203" t="s">
        <v>12990</v>
      </c>
      <c r="K2188" s="84">
        <v>45917</v>
      </c>
      <c r="L2188" s="84">
        <v>45918</v>
      </c>
      <c r="M2188" s="84">
        <v>46008</v>
      </c>
      <c r="N2188" s="203" t="s">
        <v>22113</v>
      </c>
      <c r="O2188" s="86">
        <v>10500000</v>
      </c>
      <c r="P2188" s="203" t="s">
        <v>22114</v>
      </c>
      <c r="Q2188" s="203" t="s">
        <v>12990</v>
      </c>
      <c r="R2188" s="84">
        <v>45917</v>
      </c>
      <c r="S2188" s="84">
        <v>45917</v>
      </c>
      <c r="T2188" s="84"/>
      <c r="U2188" s="84"/>
      <c r="V2188" s="84"/>
      <c r="W2188" s="203" t="s">
        <v>9457</v>
      </c>
    </row>
    <row r="2189" spans="1:23" x14ac:dyDescent="0.3">
      <c r="A2189" s="203" t="s">
        <v>1447</v>
      </c>
      <c r="B2189" s="203" t="s">
        <v>1246</v>
      </c>
      <c r="C2189" s="203" t="s">
        <v>22115</v>
      </c>
      <c r="D2189" s="203" t="s">
        <v>22116</v>
      </c>
      <c r="E2189" s="203" t="s">
        <v>22117</v>
      </c>
      <c r="F2189" s="203" t="s">
        <v>9451</v>
      </c>
      <c r="G2189" s="203" t="s">
        <v>22117</v>
      </c>
      <c r="H2189" s="203" t="s">
        <v>22118</v>
      </c>
      <c r="I2189" s="203" t="s">
        <v>9453</v>
      </c>
      <c r="J2189" s="203" t="s">
        <v>22119</v>
      </c>
      <c r="K2189" s="84">
        <v>45926</v>
      </c>
      <c r="L2189" s="84">
        <v>45926</v>
      </c>
      <c r="M2189" s="84">
        <v>46001</v>
      </c>
      <c r="N2189" s="203" t="s">
        <v>22120</v>
      </c>
      <c r="O2189" s="86">
        <v>11348367.5</v>
      </c>
      <c r="P2189" s="203" t="s">
        <v>22121</v>
      </c>
      <c r="Q2189" s="203" t="s">
        <v>22119</v>
      </c>
      <c r="R2189" s="84">
        <v>45926</v>
      </c>
      <c r="S2189" s="84">
        <v>45926</v>
      </c>
      <c r="T2189" s="84"/>
      <c r="U2189" s="84"/>
      <c r="V2189" s="84"/>
      <c r="W2189" s="203" t="s">
        <v>9457</v>
      </c>
    </row>
    <row r="2190" spans="1:23" x14ac:dyDescent="0.3">
      <c r="A2190" s="203" t="s">
        <v>1605</v>
      </c>
      <c r="B2190" s="203" t="s">
        <v>1247</v>
      </c>
      <c r="C2190" s="203" t="s">
        <v>34136</v>
      </c>
      <c r="D2190" s="203" t="s">
        <v>34137</v>
      </c>
      <c r="E2190" s="203" t="s">
        <v>34138</v>
      </c>
      <c r="F2190" s="203" t="s">
        <v>9451</v>
      </c>
      <c r="G2190" s="203" t="s">
        <v>34138</v>
      </c>
      <c r="H2190" s="203" t="s">
        <v>34139</v>
      </c>
      <c r="I2190" s="203" t="s">
        <v>33845</v>
      </c>
      <c r="J2190" s="203" t="s">
        <v>34140</v>
      </c>
      <c r="K2190" s="84"/>
      <c r="L2190" s="84"/>
      <c r="M2190" s="84">
        <v>46387</v>
      </c>
      <c r="N2190" s="203" t="s">
        <v>13872</v>
      </c>
      <c r="O2190" s="86">
        <v>18604517</v>
      </c>
      <c r="P2190" s="203" t="s">
        <v>34141</v>
      </c>
      <c r="Q2190" s="203" t="s">
        <v>34140</v>
      </c>
      <c r="R2190" s="84">
        <v>46257</v>
      </c>
      <c r="S2190" s="84">
        <v>46257</v>
      </c>
      <c r="T2190" s="84"/>
      <c r="U2190" s="84"/>
      <c r="V2190" s="84"/>
      <c r="W2190" s="203" t="s">
        <v>9457</v>
      </c>
    </row>
    <row r="2191" spans="1:23" x14ac:dyDescent="0.3">
      <c r="A2191" s="203" t="s">
        <v>2940</v>
      </c>
      <c r="B2191" s="203" t="s">
        <v>1245</v>
      </c>
      <c r="C2191" s="203" t="s">
        <v>22122</v>
      </c>
      <c r="D2191" s="203" t="s">
        <v>22123</v>
      </c>
      <c r="E2191" s="203" t="s">
        <v>22124</v>
      </c>
      <c r="F2191" s="203" t="s">
        <v>9451</v>
      </c>
      <c r="G2191" s="203" t="s">
        <v>22124</v>
      </c>
      <c r="H2191" s="203" t="s">
        <v>22125</v>
      </c>
      <c r="I2191" s="203" t="s">
        <v>9462</v>
      </c>
      <c r="J2191" s="203" t="s">
        <v>22126</v>
      </c>
      <c r="K2191" s="84">
        <v>45597</v>
      </c>
      <c r="L2191" s="84">
        <v>45597</v>
      </c>
      <c r="M2191" s="84">
        <v>45657</v>
      </c>
      <c r="N2191" s="203" t="s">
        <v>16437</v>
      </c>
      <c r="O2191" s="86">
        <v>5281482</v>
      </c>
      <c r="P2191" s="203" t="s">
        <v>22127</v>
      </c>
      <c r="Q2191" s="203" t="s">
        <v>22126</v>
      </c>
      <c r="R2191" s="84">
        <v>45597</v>
      </c>
      <c r="S2191" s="84">
        <v>45597</v>
      </c>
      <c r="T2191" s="84"/>
      <c r="U2191" s="84"/>
      <c r="V2191" s="84"/>
      <c r="W2191" s="203" t="s">
        <v>9457</v>
      </c>
    </row>
    <row r="2192" spans="1:23" x14ac:dyDescent="0.3">
      <c r="A2192" s="203" t="s">
        <v>1433</v>
      </c>
      <c r="B2192" s="203" t="s">
        <v>1246</v>
      </c>
      <c r="C2192" s="203" t="s">
        <v>22128</v>
      </c>
      <c r="D2192" s="203" t="s">
        <v>22129</v>
      </c>
      <c r="E2192" s="203" t="s">
        <v>22130</v>
      </c>
      <c r="F2192" s="203" t="s">
        <v>9451</v>
      </c>
      <c r="G2192" s="203" t="s">
        <v>22130</v>
      </c>
      <c r="H2192" s="203" t="s">
        <v>22131</v>
      </c>
      <c r="I2192" s="203" t="s">
        <v>9462</v>
      </c>
      <c r="J2192" s="203" t="s">
        <v>22132</v>
      </c>
      <c r="K2192" s="84">
        <v>45798</v>
      </c>
      <c r="L2192" s="84">
        <v>45799</v>
      </c>
      <c r="M2192" s="84">
        <v>45921</v>
      </c>
      <c r="N2192" s="203" t="s">
        <v>9542</v>
      </c>
      <c r="O2192" s="86">
        <v>16859228</v>
      </c>
      <c r="P2192" s="203" t="s">
        <v>22133</v>
      </c>
      <c r="Q2192" s="203" t="s">
        <v>22132</v>
      </c>
      <c r="R2192" s="84">
        <v>45798</v>
      </c>
      <c r="S2192" s="84">
        <v>45798</v>
      </c>
      <c r="T2192" s="84"/>
      <c r="U2192" s="84"/>
      <c r="V2192" s="84"/>
      <c r="W2192" s="203" t="s">
        <v>9457</v>
      </c>
    </row>
    <row r="2193" spans="1:23" x14ac:dyDescent="0.3">
      <c r="A2193" s="203" t="s">
        <v>1467</v>
      </c>
      <c r="B2193" s="203" t="s">
        <v>1247</v>
      </c>
      <c r="C2193" s="203" t="s">
        <v>22134</v>
      </c>
      <c r="D2193" s="203" t="s">
        <v>22135</v>
      </c>
      <c r="E2193" s="203" t="s">
        <v>22136</v>
      </c>
      <c r="F2193" s="203" t="s">
        <v>9451</v>
      </c>
      <c r="G2193" s="203" t="s">
        <v>22136</v>
      </c>
      <c r="H2193" s="203" t="s">
        <v>22137</v>
      </c>
      <c r="I2193" s="203" t="s">
        <v>9453</v>
      </c>
      <c r="J2193" s="203" t="s">
        <v>22138</v>
      </c>
      <c r="K2193" s="84">
        <v>46238</v>
      </c>
      <c r="L2193" s="84">
        <v>46240</v>
      </c>
      <c r="M2193" s="84">
        <v>46386</v>
      </c>
      <c r="N2193" s="203" t="s">
        <v>12757</v>
      </c>
      <c r="O2193" s="86">
        <v>20751192</v>
      </c>
      <c r="P2193" s="203" t="s">
        <v>22139</v>
      </c>
      <c r="Q2193" s="203" t="s">
        <v>22138</v>
      </c>
      <c r="R2193" s="84">
        <v>46237</v>
      </c>
      <c r="S2193" s="84">
        <v>46237</v>
      </c>
      <c r="T2193" s="84"/>
      <c r="U2193" s="84"/>
      <c r="V2193" s="84"/>
      <c r="W2193" s="203" t="s">
        <v>9457</v>
      </c>
    </row>
    <row r="2194" spans="1:23" x14ac:dyDescent="0.3">
      <c r="A2194" s="203" t="s">
        <v>4029</v>
      </c>
      <c r="B2194" s="203" t="s">
        <v>1245</v>
      </c>
      <c r="C2194" s="203" t="s">
        <v>22140</v>
      </c>
      <c r="D2194" s="203" t="s">
        <v>22141</v>
      </c>
      <c r="E2194" s="203" t="s">
        <v>22142</v>
      </c>
      <c r="F2194" s="203" t="s">
        <v>9451</v>
      </c>
      <c r="G2194" s="203" t="s">
        <v>22142</v>
      </c>
      <c r="H2194" s="203" t="s">
        <v>22143</v>
      </c>
      <c r="I2194" s="203" t="s">
        <v>9453</v>
      </c>
      <c r="J2194" s="203" t="s">
        <v>22144</v>
      </c>
      <c r="K2194" s="84">
        <v>45449</v>
      </c>
      <c r="L2194" s="84">
        <v>45449</v>
      </c>
      <c r="M2194" s="84">
        <v>45601</v>
      </c>
      <c r="N2194" s="203" t="s">
        <v>22145</v>
      </c>
      <c r="O2194" s="86">
        <v>17500000</v>
      </c>
      <c r="P2194" s="203" t="s">
        <v>22146</v>
      </c>
      <c r="Q2194" s="203" t="s">
        <v>22147</v>
      </c>
      <c r="R2194" s="84">
        <v>45448</v>
      </c>
      <c r="S2194" s="84">
        <v>45448</v>
      </c>
      <c r="T2194" s="84"/>
      <c r="U2194" s="84"/>
      <c r="V2194" s="84"/>
      <c r="W2194" s="203" t="s">
        <v>9457</v>
      </c>
    </row>
    <row r="2195" spans="1:23" x14ac:dyDescent="0.3">
      <c r="A2195" s="203" t="s">
        <v>1572</v>
      </c>
      <c r="B2195" s="203" t="s">
        <v>1246</v>
      </c>
      <c r="C2195" s="203" t="s">
        <v>22148</v>
      </c>
      <c r="D2195" s="203" t="s">
        <v>22149</v>
      </c>
      <c r="E2195" s="203" t="s">
        <v>22150</v>
      </c>
      <c r="F2195" s="203" t="s">
        <v>9451</v>
      </c>
      <c r="G2195" s="203" t="s">
        <v>22150</v>
      </c>
      <c r="H2195" s="203" t="s">
        <v>22151</v>
      </c>
      <c r="I2195" s="203" t="s">
        <v>9453</v>
      </c>
      <c r="J2195" s="203" t="s">
        <v>22152</v>
      </c>
      <c r="K2195" s="84">
        <v>45919</v>
      </c>
      <c r="L2195" s="84">
        <v>45922</v>
      </c>
      <c r="M2195" s="84">
        <v>46012</v>
      </c>
      <c r="N2195" s="203" t="s">
        <v>20132</v>
      </c>
      <c r="O2195" s="86">
        <v>9000000</v>
      </c>
      <c r="P2195" s="203" t="s">
        <v>22153</v>
      </c>
      <c r="Q2195" s="203" t="s">
        <v>22152</v>
      </c>
      <c r="R2195" s="84">
        <v>45919</v>
      </c>
      <c r="S2195" s="84">
        <v>45919</v>
      </c>
      <c r="T2195" s="84"/>
      <c r="U2195" s="84"/>
      <c r="V2195" s="84"/>
      <c r="W2195" s="203" t="s">
        <v>9457</v>
      </c>
    </row>
    <row r="2196" spans="1:23" x14ac:dyDescent="0.3">
      <c r="A2196" s="203" t="s">
        <v>1476</v>
      </c>
      <c r="B2196" s="203" t="s">
        <v>1246</v>
      </c>
      <c r="C2196" s="203" t="s">
        <v>22154</v>
      </c>
      <c r="D2196" s="203" t="s">
        <v>22155</v>
      </c>
      <c r="E2196" s="203" t="s">
        <v>22156</v>
      </c>
      <c r="F2196" s="203" t="s">
        <v>9451</v>
      </c>
      <c r="G2196" s="203" t="s">
        <v>22156</v>
      </c>
      <c r="H2196" s="203" t="s">
        <v>22157</v>
      </c>
      <c r="I2196" s="203" t="s">
        <v>9462</v>
      </c>
      <c r="J2196" s="203" t="s">
        <v>12254</v>
      </c>
      <c r="K2196" s="84">
        <v>45708</v>
      </c>
      <c r="L2196" s="84">
        <v>45708</v>
      </c>
      <c r="M2196" s="84">
        <v>45888</v>
      </c>
      <c r="N2196" s="203" t="s">
        <v>22158</v>
      </c>
      <c r="O2196" s="86">
        <v>15844446</v>
      </c>
      <c r="P2196" s="203" t="s">
        <v>22159</v>
      </c>
      <c r="Q2196" s="203" t="s">
        <v>12254</v>
      </c>
      <c r="R2196" s="84">
        <v>45707</v>
      </c>
      <c r="S2196" s="84">
        <v>45707</v>
      </c>
      <c r="T2196" s="84"/>
      <c r="U2196" s="84"/>
      <c r="V2196" s="84"/>
      <c r="W2196" s="203" t="s">
        <v>9457</v>
      </c>
    </row>
    <row r="2197" spans="1:23" x14ac:dyDescent="0.3">
      <c r="A2197" s="203" t="s">
        <v>1542</v>
      </c>
      <c r="B2197" s="203" t="s">
        <v>1245</v>
      </c>
      <c r="C2197" s="203" t="s">
        <v>22160</v>
      </c>
      <c r="D2197" s="203" t="s">
        <v>22161</v>
      </c>
      <c r="E2197" s="203" t="s">
        <v>22162</v>
      </c>
      <c r="F2197" s="203" t="s">
        <v>9451</v>
      </c>
      <c r="G2197" s="203" t="s">
        <v>22162</v>
      </c>
      <c r="H2197" s="203" t="s">
        <v>22163</v>
      </c>
      <c r="I2197" s="203" t="s">
        <v>9453</v>
      </c>
      <c r="J2197" s="203" t="s">
        <v>22164</v>
      </c>
      <c r="K2197" s="84">
        <v>45631</v>
      </c>
      <c r="L2197" s="84">
        <v>45637</v>
      </c>
      <c r="M2197" s="84">
        <v>45657</v>
      </c>
      <c r="N2197" s="203" t="s">
        <v>22165</v>
      </c>
      <c r="O2197" s="86">
        <v>41797501</v>
      </c>
      <c r="P2197" s="203" t="s">
        <v>22166</v>
      </c>
      <c r="Q2197" s="203" t="s">
        <v>22164</v>
      </c>
      <c r="R2197" s="84">
        <v>45597</v>
      </c>
      <c r="S2197" s="84">
        <v>45597</v>
      </c>
      <c r="T2197" s="84">
        <v>45604</v>
      </c>
      <c r="U2197" s="84">
        <v>45604</v>
      </c>
      <c r="V2197" s="84">
        <v>45604</v>
      </c>
      <c r="W2197" s="203" t="s">
        <v>9457</v>
      </c>
    </row>
    <row r="2198" spans="1:23" x14ac:dyDescent="0.3">
      <c r="A2198" s="203" t="s">
        <v>1547</v>
      </c>
      <c r="B2198" s="203" t="s">
        <v>1246</v>
      </c>
      <c r="C2198" s="203" t="s">
        <v>22167</v>
      </c>
      <c r="D2198" s="203" t="s">
        <v>22168</v>
      </c>
      <c r="E2198" s="203" t="s">
        <v>22169</v>
      </c>
      <c r="F2198" s="203" t="s">
        <v>9451</v>
      </c>
      <c r="G2198" s="203" t="s">
        <v>22169</v>
      </c>
      <c r="H2198" s="203" t="s">
        <v>22170</v>
      </c>
      <c r="I2198" s="203" t="s">
        <v>9453</v>
      </c>
      <c r="J2198" s="203" t="s">
        <v>22171</v>
      </c>
      <c r="K2198" s="84">
        <v>45730</v>
      </c>
      <c r="L2198" s="84">
        <v>45744</v>
      </c>
      <c r="M2198" s="84">
        <v>45988</v>
      </c>
      <c r="N2198" s="203" t="s">
        <v>22172</v>
      </c>
      <c r="O2198" s="86">
        <v>241096321.36000001</v>
      </c>
      <c r="P2198" s="203" t="s">
        <v>22173</v>
      </c>
      <c r="Q2198" s="203" t="s">
        <v>22171</v>
      </c>
      <c r="R2198" s="84">
        <v>45728</v>
      </c>
      <c r="S2198" s="84">
        <v>45728</v>
      </c>
      <c r="T2198" s="84"/>
      <c r="U2198" s="84"/>
      <c r="V2198" s="84"/>
      <c r="W2198" s="203" t="s">
        <v>9457</v>
      </c>
    </row>
    <row r="2199" spans="1:23" x14ac:dyDescent="0.3">
      <c r="A2199" s="203" t="s">
        <v>3253</v>
      </c>
      <c r="B2199" s="203" t="s">
        <v>1245</v>
      </c>
      <c r="C2199" s="203" t="s">
        <v>22174</v>
      </c>
      <c r="D2199" s="203" t="s">
        <v>22175</v>
      </c>
      <c r="E2199" s="203" t="s">
        <v>22176</v>
      </c>
      <c r="F2199" s="203" t="s">
        <v>9451</v>
      </c>
      <c r="G2199" s="203" t="s">
        <v>22176</v>
      </c>
      <c r="H2199" s="203" t="s">
        <v>22177</v>
      </c>
      <c r="I2199" s="203" t="s">
        <v>9462</v>
      </c>
      <c r="J2199" s="203" t="s">
        <v>22178</v>
      </c>
      <c r="K2199" s="84">
        <v>45591</v>
      </c>
      <c r="L2199" s="84">
        <v>45593</v>
      </c>
      <c r="M2199" s="84">
        <v>45657</v>
      </c>
      <c r="N2199" s="203" t="s">
        <v>17244</v>
      </c>
      <c r="O2199" s="86">
        <v>8637193</v>
      </c>
      <c r="P2199" s="203" t="s">
        <v>22179</v>
      </c>
      <c r="Q2199" s="203" t="s">
        <v>22178</v>
      </c>
      <c r="R2199" s="84">
        <v>45590</v>
      </c>
      <c r="S2199" s="84">
        <v>45590</v>
      </c>
      <c r="T2199" s="84"/>
      <c r="U2199" s="84"/>
      <c r="V2199" s="84"/>
      <c r="W2199" s="203" t="s">
        <v>9457</v>
      </c>
    </row>
    <row r="2200" spans="1:23" x14ac:dyDescent="0.3">
      <c r="A2200" s="203" t="s">
        <v>1665</v>
      </c>
      <c r="B2200" s="203" t="s">
        <v>1247</v>
      </c>
      <c r="C2200" s="203" t="s">
        <v>22180</v>
      </c>
      <c r="D2200" s="203" t="s">
        <v>22181</v>
      </c>
      <c r="E2200" s="203" t="s">
        <v>22182</v>
      </c>
      <c r="F2200" s="203" t="s">
        <v>9451</v>
      </c>
      <c r="G2200" s="203" t="s">
        <v>22182</v>
      </c>
      <c r="H2200" s="203" t="s">
        <v>22183</v>
      </c>
      <c r="I2200" s="203" t="s">
        <v>9453</v>
      </c>
      <c r="J2200" s="203" t="s">
        <v>22184</v>
      </c>
      <c r="K2200" s="84">
        <v>46050</v>
      </c>
      <c r="L2200" s="84">
        <v>46050</v>
      </c>
      <c r="M2200" s="84">
        <v>46139</v>
      </c>
      <c r="N2200" s="203" t="s">
        <v>15393</v>
      </c>
      <c r="O2200" s="86">
        <v>11400000</v>
      </c>
      <c r="P2200" s="203" t="s">
        <v>22185</v>
      </c>
      <c r="Q2200" s="203" t="s">
        <v>22184</v>
      </c>
      <c r="R2200" s="84">
        <v>46049</v>
      </c>
      <c r="S2200" s="84">
        <v>46049</v>
      </c>
      <c r="T2200" s="84"/>
      <c r="U2200" s="84"/>
      <c r="V2200" s="84"/>
      <c r="W2200" s="203" t="s">
        <v>9457</v>
      </c>
    </row>
    <row r="2201" spans="1:23" x14ac:dyDescent="0.3">
      <c r="A2201" s="203" t="s">
        <v>1665</v>
      </c>
      <c r="B2201" s="203" t="s">
        <v>1247</v>
      </c>
      <c r="C2201" s="203" t="s">
        <v>22186</v>
      </c>
      <c r="D2201" s="203" t="s">
        <v>22187</v>
      </c>
      <c r="E2201" s="203" t="s">
        <v>22188</v>
      </c>
      <c r="F2201" s="203" t="s">
        <v>9451</v>
      </c>
      <c r="G2201" s="203" t="s">
        <v>22188</v>
      </c>
      <c r="H2201" s="203" t="s">
        <v>22189</v>
      </c>
      <c r="I2201" s="203" t="s">
        <v>9453</v>
      </c>
      <c r="J2201" s="203" t="s">
        <v>22190</v>
      </c>
      <c r="K2201" s="84">
        <v>46051</v>
      </c>
      <c r="L2201" s="84">
        <v>46052</v>
      </c>
      <c r="M2201" s="84">
        <v>46140</v>
      </c>
      <c r="N2201" s="203" t="s">
        <v>22191</v>
      </c>
      <c r="O2201" s="86">
        <v>10500000</v>
      </c>
      <c r="P2201" s="203" t="s">
        <v>22192</v>
      </c>
      <c r="Q2201" s="203" t="s">
        <v>22190</v>
      </c>
      <c r="R2201" s="84">
        <v>46050</v>
      </c>
      <c r="S2201" s="84">
        <v>46050</v>
      </c>
      <c r="T2201" s="84"/>
      <c r="U2201" s="84"/>
      <c r="V2201" s="84"/>
      <c r="W2201" s="203" t="s">
        <v>9457</v>
      </c>
    </row>
    <row r="2202" spans="1:23" x14ac:dyDescent="0.3">
      <c r="A2202" s="203" t="s">
        <v>1476</v>
      </c>
      <c r="B2202" s="203" t="s">
        <v>1246</v>
      </c>
      <c r="C2202" s="203" t="s">
        <v>22193</v>
      </c>
      <c r="D2202" s="203" t="s">
        <v>22194</v>
      </c>
      <c r="E2202" s="203" t="s">
        <v>22195</v>
      </c>
      <c r="F2202" s="203" t="s">
        <v>9451</v>
      </c>
      <c r="G2202" s="203" t="s">
        <v>22195</v>
      </c>
      <c r="H2202" s="203" t="s">
        <v>22196</v>
      </c>
      <c r="I2202" s="203" t="s">
        <v>9462</v>
      </c>
      <c r="J2202" s="203" t="s">
        <v>22197</v>
      </c>
      <c r="K2202" s="84">
        <v>45715</v>
      </c>
      <c r="L2202" s="84">
        <v>45715</v>
      </c>
      <c r="M2202" s="84">
        <v>45895</v>
      </c>
      <c r="N2202" s="203" t="s">
        <v>14521</v>
      </c>
      <c r="O2202" s="86">
        <v>23918382</v>
      </c>
      <c r="P2202" s="203" t="s">
        <v>22198</v>
      </c>
      <c r="Q2202" s="203" t="s">
        <v>22197</v>
      </c>
      <c r="R2202" s="84">
        <v>45712</v>
      </c>
      <c r="S2202" s="84">
        <v>45712</v>
      </c>
      <c r="T2202" s="84"/>
      <c r="U2202" s="84"/>
      <c r="V2202" s="84"/>
      <c r="W2202" s="203" t="s">
        <v>9457</v>
      </c>
    </row>
    <row r="2203" spans="1:23" x14ac:dyDescent="0.3">
      <c r="A2203" s="203" t="s">
        <v>5454</v>
      </c>
      <c r="B2203" s="203" t="s">
        <v>1245</v>
      </c>
      <c r="C2203" s="203" t="s">
        <v>22199</v>
      </c>
      <c r="D2203" s="203" t="s">
        <v>22200</v>
      </c>
      <c r="E2203" s="203" t="s">
        <v>22201</v>
      </c>
      <c r="F2203" s="203" t="s">
        <v>9451</v>
      </c>
      <c r="G2203" s="203" t="s">
        <v>22201</v>
      </c>
      <c r="H2203" s="203" t="s">
        <v>22202</v>
      </c>
      <c r="I2203" s="203" t="s">
        <v>9453</v>
      </c>
      <c r="J2203" s="203" t="s">
        <v>11459</v>
      </c>
      <c r="K2203" s="84">
        <v>45537</v>
      </c>
      <c r="L2203" s="84">
        <v>45539</v>
      </c>
      <c r="M2203" s="84">
        <v>45629</v>
      </c>
      <c r="N2203" s="203" t="s">
        <v>22203</v>
      </c>
      <c r="O2203" s="86">
        <v>7500000</v>
      </c>
      <c r="P2203" s="203" t="s">
        <v>22204</v>
      </c>
      <c r="Q2203" s="203" t="s">
        <v>11459</v>
      </c>
      <c r="R2203" s="84">
        <v>45537</v>
      </c>
      <c r="S2203" s="84">
        <v>45537</v>
      </c>
      <c r="T2203" s="84"/>
      <c r="U2203" s="84"/>
      <c r="V2203" s="84"/>
      <c r="W2203" s="203" t="s">
        <v>9457</v>
      </c>
    </row>
    <row r="2204" spans="1:23" x14ac:dyDescent="0.3">
      <c r="A2204" s="203" t="s">
        <v>3058</v>
      </c>
      <c r="B2204" s="203" t="s">
        <v>1245</v>
      </c>
      <c r="C2204" s="203" t="s">
        <v>22205</v>
      </c>
      <c r="D2204" s="203" t="s">
        <v>22206</v>
      </c>
      <c r="E2204" s="203" t="s">
        <v>22207</v>
      </c>
      <c r="F2204" s="203" t="s">
        <v>9451</v>
      </c>
      <c r="G2204" s="203" t="s">
        <v>22207</v>
      </c>
      <c r="H2204" s="203" t="s">
        <v>22208</v>
      </c>
      <c r="I2204" s="203" t="s">
        <v>9462</v>
      </c>
      <c r="J2204" s="203" t="s">
        <v>22209</v>
      </c>
      <c r="K2204" s="84">
        <v>45460</v>
      </c>
      <c r="L2204" s="84">
        <v>45461</v>
      </c>
      <c r="M2204" s="84">
        <v>45643</v>
      </c>
      <c r="N2204" s="203" t="s">
        <v>13808</v>
      </c>
      <c r="O2204" s="86">
        <v>19560876</v>
      </c>
      <c r="P2204" s="203" t="s">
        <v>22210</v>
      </c>
      <c r="Q2204" s="203" t="s">
        <v>22209</v>
      </c>
      <c r="R2204" s="84">
        <v>45457</v>
      </c>
      <c r="S2204" s="84">
        <v>45457</v>
      </c>
      <c r="T2204" s="84"/>
      <c r="U2204" s="84"/>
      <c r="V2204" s="84"/>
      <c r="W2204" s="203" t="s">
        <v>9457</v>
      </c>
    </row>
    <row r="2205" spans="1:23" x14ac:dyDescent="0.3">
      <c r="A2205" s="203" t="s">
        <v>1605</v>
      </c>
      <c r="B2205" s="203" t="s">
        <v>1247</v>
      </c>
      <c r="C2205" s="203" t="s">
        <v>22211</v>
      </c>
      <c r="D2205" s="203" t="s">
        <v>22212</v>
      </c>
      <c r="E2205" s="203" t="s">
        <v>22213</v>
      </c>
      <c r="F2205" s="203" t="s">
        <v>9451</v>
      </c>
      <c r="G2205" s="203" t="s">
        <v>22213</v>
      </c>
      <c r="H2205" s="203" t="s">
        <v>22214</v>
      </c>
      <c r="I2205" s="203" t="s">
        <v>9453</v>
      </c>
      <c r="J2205" s="203" t="s">
        <v>12852</v>
      </c>
      <c r="K2205" s="84">
        <v>46048</v>
      </c>
      <c r="L2205" s="84">
        <v>46049</v>
      </c>
      <c r="M2205" s="84">
        <v>46229</v>
      </c>
      <c r="N2205" s="203" t="s">
        <v>22215</v>
      </c>
      <c r="O2205" s="86">
        <v>17064468</v>
      </c>
      <c r="P2205" s="203" t="s">
        <v>22216</v>
      </c>
      <c r="Q2205" s="203" t="s">
        <v>12852</v>
      </c>
      <c r="R2205" s="84">
        <v>46047</v>
      </c>
      <c r="S2205" s="84">
        <v>46047</v>
      </c>
      <c r="T2205" s="84"/>
      <c r="U2205" s="84"/>
      <c r="V2205" s="84"/>
      <c r="W2205" s="203" t="s">
        <v>9457</v>
      </c>
    </row>
    <row r="2206" spans="1:23" x14ac:dyDescent="0.3">
      <c r="A2206" s="203" t="s">
        <v>1467</v>
      </c>
      <c r="B2206" s="203" t="s">
        <v>1247</v>
      </c>
      <c r="C2206" s="203" t="s">
        <v>22217</v>
      </c>
      <c r="D2206" s="203" t="s">
        <v>22218</v>
      </c>
      <c r="E2206" s="203" t="s">
        <v>22219</v>
      </c>
      <c r="F2206" s="203" t="s">
        <v>9451</v>
      </c>
      <c r="G2206" s="203" t="s">
        <v>22219</v>
      </c>
      <c r="H2206" s="203" t="s">
        <v>22220</v>
      </c>
      <c r="I2206" s="203" t="s">
        <v>9453</v>
      </c>
      <c r="J2206" s="203" t="s">
        <v>14168</v>
      </c>
      <c r="K2206" s="84">
        <v>46051</v>
      </c>
      <c r="L2206" s="84">
        <v>46051</v>
      </c>
      <c r="M2206" s="84">
        <v>46231</v>
      </c>
      <c r="N2206" s="203" t="s">
        <v>15500</v>
      </c>
      <c r="O2206" s="86">
        <v>12706134</v>
      </c>
      <c r="P2206" s="203" t="s">
        <v>22221</v>
      </c>
      <c r="Q2206" s="203" t="s">
        <v>14168</v>
      </c>
      <c r="R2206" s="84">
        <v>46050</v>
      </c>
      <c r="S2206" s="84">
        <v>46050</v>
      </c>
      <c r="T2206" s="84"/>
      <c r="U2206" s="84"/>
      <c r="V2206" s="84"/>
      <c r="W2206" s="203" t="s">
        <v>9457</v>
      </c>
    </row>
    <row r="2207" spans="1:23" x14ac:dyDescent="0.3">
      <c r="A2207" s="203" t="s">
        <v>1572</v>
      </c>
      <c r="B2207" s="203" t="s">
        <v>1246</v>
      </c>
      <c r="C2207" s="203" t="s">
        <v>22222</v>
      </c>
      <c r="D2207" s="203" t="s">
        <v>22223</v>
      </c>
      <c r="E2207" s="203" t="s">
        <v>22224</v>
      </c>
      <c r="F2207" s="203" t="s">
        <v>9451</v>
      </c>
      <c r="G2207" s="203" t="s">
        <v>22224</v>
      </c>
      <c r="H2207" s="203" t="s">
        <v>22225</v>
      </c>
      <c r="I2207" s="203" t="s">
        <v>9453</v>
      </c>
      <c r="J2207" s="203" t="s">
        <v>22226</v>
      </c>
      <c r="K2207" s="84">
        <v>45911</v>
      </c>
      <c r="L2207" s="84">
        <v>45924</v>
      </c>
      <c r="M2207" s="84">
        <v>46014</v>
      </c>
      <c r="N2207" s="203" t="s">
        <v>12425</v>
      </c>
      <c r="O2207" s="86">
        <v>7200000</v>
      </c>
      <c r="P2207" s="203" t="s">
        <v>22227</v>
      </c>
      <c r="Q2207" s="203" t="s">
        <v>22226</v>
      </c>
      <c r="R2207" s="84">
        <v>45911</v>
      </c>
      <c r="S2207" s="84">
        <v>45911</v>
      </c>
      <c r="T2207" s="84"/>
      <c r="U2207" s="84"/>
      <c r="V2207" s="84"/>
      <c r="W2207" s="203" t="s">
        <v>9457</v>
      </c>
    </row>
    <row r="2208" spans="1:23" x14ac:dyDescent="0.3">
      <c r="A2208" s="203" t="s">
        <v>1572</v>
      </c>
      <c r="B2208" s="203" t="s">
        <v>1246</v>
      </c>
      <c r="C2208" s="203" t="s">
        <v>22228</v>
      </c>
      <c r="D2208" s="203" t="s">
        <v>22229</v>
      </c>
      <c r="E2208" s="203" t="s">
        <v>22230</v>
      </c>
      <c r="F2208" s="203" t="s">
        <v>9451</v>
      </c>
      <c r="G2208" s="203" t="s">
        <v>22230</v>
      </c>
      <c r="H2208" s="203" t="s">
        <v>22231</v>
      </c>
      <c r="I2208" s="203" t="s">
        <v>9462</v>
      </c>
      <c r="J2208" s="203" t="s">
        <v>22232</v>
      </c>
      <c r="K2208" s="84">
        <v>45937</v>
      </c>
      <c r="L2208" s="84">
        <v>45937</v>
      </c>
      <c r="M2208" s="84">
        <v>46022</v>
      </c>
      <c r="N2208" s="203" t="s">
        <v>22233</v>
      </c>
      <c r="O2208" s="86">
        <v>8758862</v>
      </c>
      <c r="P2208" s="203" t="s">
        <v>22234</v>
      </c>
      <c r="Q2208" s="203" t="s">
        <v>22232</v>
      </c>
      <c r="R2208" s="84">
        <v>45936</v>
      </c>
      <c r="S2208" s="84">
        <v>45936</v>
      </c>
      <c r="T2208" s="84"/>
      <c r="U2208" s="84"/>
      <c r="V2208" s="84"/>
      <c r="W2208" s="203" t="s">
        <v>9457</v>
      </c>
    </row>
    <row r="2209" spans="1:23" x14ac:dyDescent="0.3">
      <c r="A2209" s="203" t="s">
        <v>5454</v>
      </c>
      <c r="B2209" s="203" t="s">
        <v>1245</v>
      </c>
      <c r="C2209" s="203" t="s">
        <v>22235</v>
      </c>
      <c r="D2209" s="203" t="s">
        <v>22236</v>
      </c>
      <c r="E2209" s="203" t="s">
        <v>22237</v>
      </c>
      <c r="F2209" s="203" t="s">
        <v>9451</v>
      </c>
      <c r="G2209" s="203" t="s">
        <v>22237</v>
      </c>
      <c r="H2209" s="203" t="s">
        <v>22238</v>
      </c>
      <c r="I2209" s="203" t="s">
        <v>9453</v>
      </c>
      <c r="J2209" s="203" t="s">
        <v>22239</v>
      </c>
      <c r="K2209" s="84">
        <v>45533</v>
      </c>
      <c r="L2209" s="84">
        <v>45533</v>
      </c>
      <c r="M2209" s="84">
        <v>45624</v>
      </c>
      <c r="N2209" s="203" t="s">
        <v>9506</v>
      </c>
      <c r="O2209" s="86">
        <v>9000000</v>
      </c>
      <c r="P2209" s="203" t="s">
        <v>22240</v>
      </c>
      <c r="Q2209" s="203" t="s">
        <v>22239</v>
      </c>
      <c r="R2209" s="84">
        <v>45532</v>
      </c>
      <c r="S2209" s="84">
        <v>45532</v>
      </c>
      <c r="T2209" s="84"/>
      <c r="U2209" s="84"/>
      <c r="V2209" s="84"/>
      <c r="W2209" s="203" t="s">
        <v>9457</v>
      </c>
    </row>
    <row r="2210" spans="1:23" x14ac:dyDescent="0.3">
      <c r="A2210" s="203" t="s">
        <v>1572</v>
      </c>
      <c r="B2210" s="203" t="s">
        <v>1246</v>
      </c>
      <c r="C2210" s="203" t="s">
        <v>22241</v>
      </c>
      <c r="D2210" s="203" t="s">
        <v>22242</v>
      </c>
      <c r="E2210" s="203" t="s">
        <v>22243</v>
      </c>
      <c r="F2210" s="203" t="s">
        <v>9451</v>
      </c>
      <c r="G2210" s="203" t="s">
        <v>22243</v>
      </c>
      <c r="H2210" s="203" t="s">
        <v>22244</v>
      </c>
      <c r="I2210" s="203" t="s">
        <v>9453</v>
      </c>
      <c r="J2210" s="203" t="s">
        <v>22245</v>
      </c>
      <c r="K2210" s="84">
        <v>45935</v>
      </c>
      <c r="L2210" s="84">
        <v>45936</v>
      </c>
      <c r="M2210" s="84">
        <v>46022</v>
      </c>
      <c r="N2210" s="203" t="s">
        <v>22246</v>
      </c>
      <c r="O2210" s="86">
        <v>10539498</v>
      </c>
      <c r="P2210" s="203" t="s">
        <v>22247</v>
      </c>
      <c r="Q2210" s="203" t="s">
        <v>22245</v>
      </c>
      <c r="R2210" s="84">
        <v>45935</v>
      </c>
      <c r="S2210" s="84">
        <v>45935</v>
      </c>
      <c r="T2210" s="84"/>
      <c r="U2210" s="84"/>
      <c r="V2210" s="84"/>
      <c r="W2210" s="203" t="s">
        <v>9457</v>
      </c>
    </row>
    <row r="2211" spans="1:23" x14ac:dyDescent="0.3">
      <c r="A2211" s="203" t="s">
        <v>3366</v>
      </c>
      <c r="B2211" s="203" t="s">
        <v>1247</v>
      </c>
      <c r="C2211" s="203" t="s">
        <v>34142</v>
      </c>
      <c r="D2211" s="203" t="s">
        <v>34143</v>
      </c>
      <c r="E2211" s="203" t="s">
        <v>34144</v>
      </c>
      <c r="F2211" s="203" t="s">
        <v>9451</v>
      </c>
      <c r="G2211" s="203" t="s">
        <v>34144</v>
      </c>
      <c r="H2211" s="203" t="s">
        <v>34145</v>
      </c>
      <c r="I2211" s="203" t="s">
        <v>9482</v>
      </c>
      <c r="J2211" s="203" t="s">
        <v>34146</v>
      </c>
      <c r="K2211" s="84">
        <v>46255</v>
      </c>
      <c r="L2211" s="84"/>
      <c r="M2211" s="84">
        <v>46361</v>
      </c>
      <c r="N2211" s="203" t="s">
        <v>28744</v>
      </c>
      <c r="O2211" s="86">
        <v>14039998</v>
      </c>
      <c r="P2211" s="203" t="s">
        <v>34147</v>
      </c>
      <c r="Q2211" s="203" t="s">
        <v>34148</v>
      </c>
      <c r="R2211" s="84">
        <v>46254</v>
      </c>
      <c r="S2211" s="84">
        <v>46254</v>
      </c>
      <c r="T2211" s="84"/>
      <c r="U2211" s="84"/>
      <c r="V2211" s="84"/>
      <c r="W2211" s="203" t="s">
        <v>9457</v>
      </c>
    </row>
    <row r="2212" spans="1:23" x14ac:dyDescent="0.3">
      <c r="A2212" s="203" t="s">
        <v>3253</v>
      </c>
      <c r="B2212" s="203" t="s">
        <v>1245</v>
      </c>
      <c r="C2212" s="203" t="s">
        <v>22248</v>
      </c>
      <c r="D2212" s="203" t="s">
        <v>22249</v>
      </c>
      <c r="E2212" s="203" t="s">
        <v>22250</v>
      </c>
      <c r="F2212" s="203" t="s">
        <v>9451</v>
      </c>
      <c r="G2212" s="203" t="s">
        <v>22250</v>
      </c>
      <c r="H2212" s="203" t="s">
        <v>22251</v>
      </c>
      <c r="I2212" s="203" t="s">
        <v>9462</v>
      </c>
      <c r="J2212" s="203" t="s">
        <v>22252</v>
      </c>
      <c r="K2212" s="84">
        <v>45602</v>
      </c>
      <c r="L2212" s="84">
        <v>45602</v>
      </c>
      <c r="M2212" s="84">
        <v>45657</v>
      </c>
      <c r="N2212" s="203" t="s">
        <v>13480</v>
      </c>
      <c r="O2212" s="86">
        <v>7308394</v>
      </c>
      <c r="P2212" s="203" t="s">
        <v>22253</v>
      </c>
      <c r="Q2212" s="203" t="s">
        <v>22252</v>
      </c>
      <c r="R2212" s="84">
        <v>45602</v>
      </c>
      <c r="S2212" s="84">
        <v>45602</v>
      </c>
      <c r="T2212" s="84"/>
      <c r="U2212" s="84"/>
      <c r="V2212" s="84"/>
      <c r="W2212" s="203" t="s">
        <v>9457</v>
      </c>
    </row>
    <row r="2213" spans="1:23" x14ac:dyDescent="0.3">
      <c r="A2213" s="203" t="s">
        <v>1572</v>
      </c>
      <c r="B2213" s="203" t="s">
        <v>1246</v>
      </c>
      <c r="C2213" s="203" t="s">
        <v>22254</v>
      </c>
      <c r="D2213" s="203" t="s">
        <v>22255</v>
      </c>
      <c r="E2213" s="203" t="s">
        <v>22256</v>
      </c>
      <c r="F2213" s="203" t="s">
        <v>9451</v>
      </c>
      <c r="G2213" s="203" t="s">
        <v>22256</v>
      </c>
      <c r="H2213" s="203" t="s">
        <v>22257</v>
      </c>
      <c r="I2213" s="203" t="s">
        <v>9453</v>
      </c>
      <c r="J2213" s="203" t="s">
        <v>22258</v>
      </c>
      <c r="K2213" s="84">
        <v>45925</v>
      </c>
      <c r="L2213" s="84">
        <v>45926</v>
      </c>
      <c r="M2213" s="84">
        <v>46016</v>
      </c>
      <c r="N2213" s="203" t="s">
        <v>15065</v>
      </c>
      <c r="O2213" s="86">
        <v>12000000</v>
      </c>
      <c r="P2213" s="203" t="s">
        <v>22259</v>
      </c>
      <c r="Q2213" s="203" t="s">
        <v>22258</v>
      </c>
      <c r="R2213" s="84">
        <v>45924</v>
      </c>
      <c r="S2213" s="84">
        <v>45924</v>
      </c>
      <c r="T2213" s="84"/>
      <c r="U2213" s="84"/>
      <c r="V2213" s="84"/>
      <c r="W2213" s="203" t="s">
        <v>9457</v>
      </c>
    </row>
    <row r="2214" spans="1:23" x14ac:dyDescent="0.3">
      <c r="A2214" s="203" t="s">
        <v>4503</v>
      </c>
      <c r="B2214" s="203" t="s">
        <v>1245</v>
      </c>
      <c r="C2214" s="203" t="s">
        <v>22260</v>
      </c>
      <c r="D2214" s="203" t="s">
        <v>22261</v>
      </c>
      <c r="E2214" s="203" t="s">
        <v>22262</v>
      </c>
      <c r="F2214" s="203" t="s">
        <v>9451</v>
      </c>
      <c r="G2214" s="203" t="s">
        <v>22262</v>
      </c>
      <c r="H2214" s="203" t="s">
        <v>22263</v>
      </c>
      <c r="I2214" s="203" t="s">
        <v>9462</v>
      </c>
      <c r="J2214" s="203" t="s">
        <v>22264</v>
      </c>
      <c r="K2214" s="84">
        <v>45527</v>
      </c>
      <c r="L2214" s="84">
        <v>45531</v>
      </c>
      <c r="M2214" s="84">
        <v>45652</v>
      </c>
      <c r="N2214" s="203" t="s">
        <v>22265</v>
      </c>
      <c r="O2214" s="86">
        <v>205000000</v>
      </c>
      <c r="P2214" s="203" t="s">
        <v>22266</v>
      </c>
      <c r="Q2214" s="203" t="s">
        <v>22264</v>
      </c>
      <c r="R2214" s="84">
        <v>45525</v>
      </c>
      <c r="S2214" s="84">
        <v>45525</v>
      </c>
      <c r="T2214" s="84"/>
      <c r="U2214" s="84"/>
      <c r="V2214" s="84"/>
      <c r="W2214" s="203" t="s">
        <v>9457</v>
      </c>
    </row>
    <row r="2215" spans="1:23" x14ac:dyDescent="0.3">
      <c r="A2215" s="203" t="s">
        <v>1779</v>
      </c>
      <c r="B2215" s="203" t="s">
        <v>1245</v>
      </c>
      <c r="C2215" s="203" t="s">
        <v>22267</v>
      </c>
      <c r="D2215" s="203" t="s">
        <v>22268</v>
      </c>
      <c r="E2215" s="203" t="s">
        <v>22269</v>
      </c>
      <c r="F2215" s="203" t="s">
        <v>9451</v>
      </c>
      <c r="G2215" s="203" t="s">
        <v>22269</v>
      </c>
      <c r="H2215" s="203" t="s">
        <v>22270</v>
      </c>
      <c r="I2215" s="203" t="s">
        <v>9504</v>
      </c>
      <c r="J2215" s="203" t="s">
        <v>19235</v>
      </c>
      <c r="K2215" s="84">
        <v>45653</v>
      </c>
      <c r="L2215" s="84">
        <v>45653</v>
      </c>
      <c r="M2215" s="84">
        <v>45773</v>
      </c>
      <c r="N2215" s="203" t="s">
        <v>13508</v>
      </c>
      <c r="O2215" s="86">
        <v>22000000</v>
      </c>
      <c r="P2215" s="203" t="s">
        <v>22271</v>
      </c>
      <c r="Q2215" s="203" t="s">
        <v>19235</v>
      </c>
      <c r="R2215" s="84">
        <v>45652</v>
      </c>
      <c r="S2215" s="84">
        <v>45652</v>
      </c>
      <c r="T2215" s="84"/>
      <c r="U2215" s="84"/>
      <c r="V2215" s="84"/>
      <c r="W2215" s="203" t="s">
        <v>9457</v>
      </c>
    </row>
    <row r="2216" spans="1:23" x14ac:dyDescent="0.3">
      <c r="A2216" s="203" t="s">
        <v>1605</v>
      </c>
      <c r="B2216" s="203" t="s">
        <v>1247</v>
      </c>
      <c r="C2216" s="203" t="s">
        <v>34149</v>
      </c>
      <c r="D2216" s="203" t="s">
        <v>34150</v>
      </c>
      <c r="E2216" s="203" t="s">
        <v>34151</v>
      </c>
      <c r="F2216" s="203" t="s">
        <v>9451</v>
      </c>
      <c r="G2216" s="203" t="s">
        <v>34151</v>
      </c>
      <c r="H2216" s="203" t="s">
        <v>34152</v>
      </c>
      <c r="I2216" s="203" t="s">
        <v>9453</v>
      </c>
      <c r="J2216" s="203" t="s">
        <v>12509</v>
      </c>
      <c r="K2216" s="84">
        <v>46248</v>
      </c>
      <c r="L2216" s="84">
        <v>46252</v>
      </c>
      <c r="M2216" s="84">
        <v>46387</v>
      </c>
      <c r="N2216" s="203" t="s">
        <v>19801</v>
      </c>
      <c r="O2216" s="86">
        <v>20035633</v>
      </c>
      <c r="P2216" s="203" t="s">
        <v>34153</v>
      </c>
      <c r="Q2216" s="203" t="s">
        <v>12509</v>
      </c>
      <c r="R2216" s="84">
        <v>46246</v>
      </c>
      <c r="S2216" s="84">
        <v>46246</v>
      </c>
      <c r="T2216" s="84"/>
      <c r="U2216" s="84"/>
      <c r="V2216" s="84"/>
      <c r="W2216" s="203" t="s">
        <v>9457</v>
      </c>
    </row>
    <row r="2217" spans="1:23" x14ac:dyDescent="0.3">
      <c r="A2217" s="203" t="s">
        <v>1433</v>
      </c>
      <c r="B2217" s="203" t="s">
        <v>1246</v>
      </c>
      <c r="C2217" s="203" t="s">
        <v>22272</v>
      </c>
      <c r="D2217" s="203" t="s">
        <v>22273</v>
      </c>
      <c r="E2217" s="203" t="s">
        <v>22274</v>
      </c>
      <c r="F2217" s="203" t="s">
        <v>9451</v>
      </c>
      <c r="G2217" s="203" t="s">
        <v>22274</v>
      </c>
      <c r="H2217" s="203" t="s">
        <v>22275</v>
      </c>
      <c r="I2217" s="203" t="s">
        <v>9462</v>
      </c>
      <c r="J2217" s="203" t="s">
        <v>22276</v>
      </c>
      <c r="K2217" s="84">
        <v>45805</v>
      </c>
      <c r="L2217" s="84">
        <v>45806</v>
      </c>
      <c r="M2217" s="84">
        <v>45928</v>
      </c>
      <c r="N2217" s="203" t="s">
        <v>12819</v>
      </c>
      <c r="O2217" s="86">
        <v>13048056</v>
      </c>
      <c r="P2217" s="203" t="s">
        <v>22277</v>
      </c>
      <c r="Q2217" s="203" t="s">
        <v>22276</v>
      </c>
      <c r="R2217" s="84">
        <v>45803</v>
      </c>
      <c r="S2217" s="84">
        <v>45803</v>
      </c>
      <c r="T2217" s="84"/>
      <c r="U2217" s="84"/>
      <c r="V2217" s="84"/>
      <c r="W2217" s="203" t="s">
        <v>9457</v>
      </c>
    </row>
    <row r="2218" spans="1:23" x14ac:dyDescent="0.3">
      <c r="A2218" s="203" t="s">
        <v>1605</v>
      </c>
      <c r="B2218" s="203" t="s">
        <v>1247</v>
      </c>
      <c r="C2218" s="203" t="s">
        <v>22278</v>
      </c>
      <c r="D2218" s="203" t="s">
        <v>22279</v>
      </c>
      <c r="E2218" s="203" t="s">
        <v>14641</v>
      </c>
      <c r="F2218" s="203" t="s">
        <v>9451</v>
      </c>
      <c r="G2218" s="203" t="s">
        <v>14641</v>
      </c>
      <c r="H2218" s="203" t="s">
        <v>22280</v>
      </c>
      <c r="I2218" s="203" t="s">
        <v>9453</v>
      </c>
      <c r="J2218" s="203" t="s">
        <v>22281</v>
      </c>
      <c r="K2218" s="84">
        <v>46199</v>
      </c>
      <c r="L2218" s="84">
        <v>46205</v>
      </c>
      <c r="M2218" s="84">
        <v>46327</v>
      </c>
      <c r="N2218" s="203" t="s">
        <v>22282</v>
      </c>
      <c r="O2218" s="86">
        <v>930286149</v>
      </c>
      <c r="P2218" s="203" t="s">
        <v>22283</v>
      </c>
      <c r="Q2218" s="203" t="s">
        <v>22281</v>
      </c>
      <c r="R2218" s="84">
        <v>46183</v>
      </c>
      <c r="S2218" s="84">
        <v>46183</v>
      </c>
      <c r="T2218" s="84">
        <v>46190</v>
      </c>
      <c r="U2218" s="84">
        <v>46190</v>
      </c>
      <c r="V2218" s="84">
        <v>46198</v>
      </c>
      <c r="W2218" s="203" t="s">
        <v>9457</v>
      </c>
    </row>
    <row r="2219" spans="1:23" x14ac:dyDescent="0.3">
      <c r="A2219" s="203" t="s">
        <v>1433</v>
      </c>
      <c r="B2219" s="203" t="s">
        <v>1246</v>
      </c>
      <c r="C2219" s="203" t="s">
        <v>22286</v>
      </c>
      <c r="D2219" s="203" t="s">
        <v>22287</v>
      </c>
      <c r="E2219" s="203" t="s">
        <v>22288</v>
      </c>
      <c r="F2219" s="203" t="s">
        <v>9451</v>
      </c>
      <c r="G2219" s="203" t="s">
        <v>22288</v>
      </c>
      <c r="H2219" s="203" t="s">
        <v>22289</v>
      </c>
      <c r="I2219" s="203" t="s">
        <v>9462</v>
      </c>
      <c r="J2219" s="203" t="s">
        <v>22290</v>
      </c>
      <c r="K2219" s="84">
        <v>45799</v>
      </c>
      <c r="L2219" s="84">
        <v>45799</v>
      </c>
      <c r="M2219" s="84">
        <v>45921</v>
      </c>
      <c r="N2219" s="203" t="s">
        <v>10462</v>
      </c>
      <c r="O2219" s="86">
        <v>11412660</v>
      </c>
      <c r="P2219" s="203" t="s">
        <v>22291</v>
      </c>
      <c r="Q2219" s="203" t="s">
        <v>22290</v>
      </c>
      <c r="R2219" s="84">
        <v>45795</v>
      </c>
      <c r="S2219" s="84">
        <v>45795</v>
      </c>
      <c r="T2219" s="84"/>
      <c r="U2219" s="84"/>
      <c r="V2219" s="84"/>
      <c r="W2219" s="203" t="s">
        <v>9457</v>
      </c>
    </row>
    <row r="2220" spans="1:23" x14ac:dyDescent="0.3">
      <c r="A2220" s="203" t="s">
        <v>2940</v>
      </c>
      <c r="B2220" s="203" t="s">
        <v>1245</v>
      </c>
      <c r="C2220" s="203" t="s">
        <v>22292</v>
      </c>
      <c r="D2220" s="203" t="s">
        <v>22293</v>
      </c>
      <c r="E2220" s="203" t="s">
        <v>22294</v>
      </c>
      <c r="F2220" s="203" t="s">
        <v>9451</v>
      </c>
      <c r="G2220" s="203" t="s">
        <v>22294</v>
      </c>
      <c r="H2220" s="203" t="s">
        <v>22295</v>
      </c>
      <c r="I2220" s="203" t="s">
        <v>9462</v>
      </c>
      <c r="J2220" s="203" t="s">
        <v>22296</v>
      </c>
      <c r="K2220" s="84">
        <v>45596</v>
      </c>
      <c r="L2220" s="84">
        <v>45597</v>
      </c>
      <c r="M2220" s="84">
        <v>45656</v>
      </c>
      <c r="N2220" s="203" t="s">
        <v>22297</v>
      </c>
      <c r="O2220" s="86">
        <v>7972794</v>
      </c>
      <c r="P2220" s="203" t="s">
        <v>22298</v>
      </c>
      <c r="Q2220" s="203" t="s">
        <v>22296</v>
      </c>
      <c r="R2220" s="84">
        <v>45596</v>
      </c>
      <c r="S2220" s="84">
        <v>45596</v>
      </c>
      <c r="T2220" s="84"/>
      <c r="U2220" s="84"/>
      <c r="V2220" s="84"/>
      <c r="W2220" s="203" t="s">
        <v>9457</v>
      </c>
    </row>
    <row r="2221" spans="1:23" x14ac:dyDescent="0.3">
      <c r="A2221" s="203" t="s">
        <v>1572</v>
      </c>
      <c r="B2221" s="203" t="s">
        <v>1246</v>
      </c>
      <c r="C2221" s="203" t="s">
        <v>22299</v>
      </c>
      <c r="D2221" s="203" t="s">
        <v>22300</v>
      </c>
      <c r="E2221" s="203" t="s">
        <v>22301</v>
      </c>
      <c r="F2221" s="203" t="s">
        <v>9451</v>
      </c>
      <c r="G2221" s="203" t="s">
        <v>22301</v>
      </c>
      <c r="H2221" s="203" t="s">
        <v>22302</v>
      </c>
      <c r="I2221" s="203" t="s">
        <v>9739</v>
      </c>
      <c r="J2221" s="203" t="s">
        <v>22303</v>
      </c>
      <c r="K2221" s="84"/>
      <c r="L2221" s="84"/>
      <c r="M2221" s="84">
        <v>46021</v>
      </c>
      <c r="N2221" s="203" t="s">
        <v>22304</v>
      </c>
      <c r="O2221" s="86">
        <v>6000000</v>
      </c>
      <c r="P2221" s="203" t="s">
        <v>22305</v>
      </c>
      <c r="Q2221" s="203" t="s">
        <v>22303</v>
      </c>
      <c r="R2221" s="84">
        <v>45931</v>
      </c>
      <c r="S2221" s="84">
        <v>45931</v>
      </c>
      <c r="T2221" s="84"/>
      <c r="U2221" s="84"/>
      <c r="V2221" s="84"/>
      <c r="W2221" s="203" t="s">
        <v>9457</v>
      </c>
    </row>
    <row r="2222" spans="1:23" x14ac:dyDescent="0.3">
      <c r="A2222" s="203" t="s">
        <v>5454</v>
      </c>
      <c r="B2222" s="203" t="s">
        <v>1245</v>
      </c>
      <c r="C2222" s="203" t="s">
        <v>22306</v>
      </c>
      <c r="D2222" s="203" t="s">
        <v>22307</v>
      </c>
      <c r="E2222" s="203" t="s">
        <v>22308</v>
      </c>
      <c r="F2222" s="203" t="s">
        <v>9451</v>
      </c>
      <c r="G2222" s="203" t="s">
        <v>22308</v>
      </c>
      <c r="H2222" s="203" t="s">
        <v>22309</v>
      </c>
      <c r="I2222" s="203" t="s">
        <v>9453</v>
      </c>
      <c r="J2222" s="203" t="s">
        <v>22310</v>
      </c>
      <c r="K2222" s="84">
        <v>45541</v>
      </c>
      <c r="L2222" s="84">
        <v>45544</v>
      </c>
      <c r="M2222" s="84">
        <v>45635</v>
      </c>
      <c r="N2222" s="203" t="s">
        <v>22311</v>
      </c>
      <c r="O2222" s="86">
        <v>12000000</v>
      </c>
      <c r="P2222" s="203" t="s">
        <v>22312</v>
      </c>
      <c r="Q2222" s="203" t="s">
        <v>22310</v>
      </c>
      <c r="R2222" s="84">
        <v>45540</v>
      </c>
      <c r="S2222" s="84">
        <v>45540</v>
      </c>
      <c r="T2222" s="84"/>
      <c r="U2222" s="84"/>
      <c r="V2222" s="84"/>
      <c r="W2222" s="203" t="s">
        <v>9457</v>
      </c>
    </row>
    <row r="2223" spans="1:23" x14ac:dyDescent="0.3">
      <c r="A2223" s="203" t="s">
        <v>1572</v>
      </c>
      <c r="B2223" s="203" t="s">
        <v>1246</v>
      </c>
      <c r="C2223" s="203" t="s">
        <v>22313</v>
      </c>
      <c r="D2223" s="203" t="s">
        <v>22314</v>
      </c>
      <c r="E2223" s="203" t="s">
        <v>22315</v>
      </c>
      <c r="F2223" s="203" t="s">
        <v>9451</v>
      </c>
      <c r="G2223" s="203" t="s">
        <v>22315</v>
      </c>
      <c r="H2223" s="203" t="s">
        <v>22316</v>
      </c>
      <c r="I2223" s="203" t="s">
        <v>9453</v>
      </c>
      <c r="J2223" s="203" t="s">
        <v>22317</v>
      </c>
      <c r="K2223" s="84">
        <v>45931</v>
      </c>
      <c r="L2223" s="84">
        <v>45931</v>
      </c>
      <c r="M2223" s="84">
        <v>46021</v>
      </c>
      <c r="N2223" s="203" t="s">
        <v>15525</v>
      </c>
      <c r="O2223" s="86">
        <v>9000000</v>
      </c>
      <c r="P2223" s="203" t="s">
        <v>22318</v>
      </c>
      <c r="Q2223" s="203" t="s">
        <v>22317</v>
      </c>
      <c r="R2223" s="84">
        <v>45931</v>
      </c>
      <c r="S2223" s="84">
        <v>45931</v>
      </c>
      <c r="T2223" s="84"/>
      <c r="U2223" s="84"/>
      <c r="V2223" s="84"/>
      <c r="W2223" s="203" t="s">
        <v>9457</v>
      </c>
    </row>
    <row r="2224" spans="1:23" x14ac:dyDescent="0.3">
      <c r="A2224" s="203" t="s">
        <v>5454</v>
      </c>
      <c r="B2224" s="203" t="s">
        <v>1245</v>
      </c>
      <c r="C2224" s="203" t="s">
        <v>22319</v>
      </c>
      <c r="D2224" s="203" t="s">
        <v>22320</v>
      </c>
      <c r="E2224" s="203" t="s">
        <v>22321</v>
      </c>
      <c r="F2224" s="203" t="s">
        <v>9451</v>
      </c>
      <c r="G2224" s="203" t="s">
        <v>22321</v>
      </c>
      <c r="H2224" s="203" t="s">
        <v>22322</v>
      </c>
      <c r="I2224" s="203" t="s">
        <v>9453</v>
      </c>
      <c r="J2224" s="203" t="s">
        <v>22323</v>
      </c>
      <c r="K2224" s="84">
        <v>45566</v>
      </c>
      <c r="L2224" s="84">
        <v>45566</v>
      </c>
      <c r="M2224" s="84">
        <v>45656</v>
      </c>
      <c r="N2224" s="203" t="s">
        <v>17166</v>
      </c>
      <c r="O2224" s="86">
        <v>12000000</v>
      </c>
      <c r="P2224" s="203" t="s">
        <v>22324</v>
      </c>
      <c r="Q2224" s="203" t="s">
        <v>22323</v>
      </c>
      <c r="R2224" s="84">
        <v>45566</v>
      </c>
      <c r="S2224" s="84">
        <v>45566</v>
      </c>
      <c r="T2224" s="84"/>
      <c r="U2224" s="84"/>
      <c r="V2224" s="84"/>
      <c r="W2224" s="203" t="s">
        <v>9457</v>
      </c>
    </row>
    <row r="2225" spans="1:23" x14ac:dyDescent="0.3">
      <c r="A2225" s="203" t="s">
        <v>1605</v>
      </c>
      <c r="B2225" s="203" t="s">
        <v>1247</v>
      </c>
      <c r="C2225" s="203" t="s">
        <v>22325</v>
      </c>
      <c r="D2225" s="203" t="s">
        <v>22326</v>
      </c>
      <c r="E2225" s="203" t="s">
        <v>22327</v>
      </c>
      <c r="F2225" s="203" t="s">
        <v>9451</v>
      </c>
      <c r="G2225" s="203" t="s">
        <v>22327</v>
      </c>
      <c r="H2225" s="203" t="s">
        <v>22328</v>
      </c>
      <c r="I2225" s="203" t="s">
        <v>9453</v>
      </c>
      <c r="J2225" s="203" t="s">
        <v>15261</v>
      </c>
      <c r="K2225" s="84">
        <v>46052</v>
      </c>
      <c r="L2225" s="84">
        <v>46052</v>
      </c>
      <c r="M2225" s="84">
        <v>46232</v>
      </c>
      <c r="N2225" s="203" t="s">
        <v>12997</v>
      </c>
      <c r="O2225" s="86">
        <v>17064468</v>
      </c>
      <c r="P2225" s="203" t="s">
        <v>22329</v>
      </c>
      <c r="Q2225" s="203" t="s">
        <v>15261</v>
      </c>
      <c r="R2225" s="84">
        <v>46052</v>
      </c>
      <c r="S2225" s="84">
        <v>46052</v>
      </c>
      <c r="T2225" s="84"/>
      <c r="U2225" s="84"/>
      <c r="V2225" s="84"/>
      <c r="W2225" s="203" t="s">
        <v>9457</v>
      </c>
    </row>
    <row r="2226" spans="1:23" x14ac:dyDescent="0.3">
      <c r="A2226" s="203" t="s">
        <v>1476</v>
      </c>
      <c r="B2226" s="203" t="s">
        <v>1246</v>
      </c>
      <c r="C2226" s="203" t="s">
        <v>22330</v>
      </c>
      <c r="D2226" s="203" t="s">
        <v>22331</v>
      </c>
      <c r="E2226" s="203" t="s">
        <v>18743</v>
      </c>
      <c r="F2226" s="203" t="s">
        <v>9451</v>
      </c>
      <c r="G2226" s="203" t="s">
        <v>18743</v>
      </c>
      <c r="H2226" s="203" t="s">
        <v>22332</v>
      </c>
      <c r="I2226" s="203" t="s">
        <v>9462</v>
      </c>
      <c r="J2226" s="203" t="s">
        <v>22333</v>
      </c>
      <c r="K2226" s="84">
        <v>46006</v>
      </c>
      <c r="L2226" s="84">
        <v>46009</v>
      </c>
      <c r="M2226" s="84">
        <v>46022</v>
      </c>
      <c r="N2226" s="203" t="s">
        <v>13891</v>
      </c>
      <c r="O2226" s="86">
        <v>150508570</v>
      </c>
      <c r="P2226" s="203" t="s">
        <v>22334</v>
      </c>
      <c r="Q2226" s="203" t="s">
        <v>22333</v>
      </c>
      <c r="R2226" s="84">
        <v>45989</v>
      </c>
      <c r="S2226" s="84">
        <v>45989</v>
      </c>
      <c r="T2226" s="84">
        <v>45995</v>
      </c>
      <c r="U2226" s="84">
        <v>45995</v>
      </c>
      <c r="V2226" s="84">
        <v>46002</v>
      </c>
      <c r="W2226" s="203" t="s">
        <v>9457</v>
      </c>
    </row>
    <row r="2227" spans="1:23" x14ac:dyDescent="0.3">
      <c r="A2227" s="203" t="s">
        <v>1572</v>
      </c>
      <c r="B2227" s="203" t="s">
        <v>1246</v>
      </c>
      <c r="C2227" s="203" t="s">
        <v>22335</v>
      </c>
      <c r="D2227" s="203" t="s">
        <v>22336</v>
      </c>
      <c r="E2227" s="203" t="s">
        <v>22337</v>
      </c>
      <c r="F2227" s="203" t="s">
        <v>9451</v>
      </c>
      <c r="G2227" s="203" t="s">
        <v>22337</v>
      </c>
      <c r="H2227" s="203" t="s">
        <v>22338</v>
      </c>
      <c r="I2227" s="203" t="s">
        <v>9453</v>
      </c>
      <c r="J2227" s="203" t="s">
        <v>22339</v>
      </c>
      <c r="K2227" s="84">
        <v>45916</v>
      </c>
      <c r="L2227" s="84">
        <v>45919</v>
      </c>
      <c r="M2227" s="84">
        <v>46009</v>
      </c>
      <c r="N2227" s="203" t="s">
        <v>10894</v>
      </c>
      <c r="O2227" s="86">
        <v>10500000</v>
      </c>
      <c r="P2227" s="203" t="s">
        <v>22340</v>
      </c>
      <c r="Q2227" s="203" t="s">
        <v>22341</v>
      </c>
      <c r="R2227" s="84">
        <v>45915</v>
      </c>
      <c r="S2227" s="84">
        <v>45915</v>
      </c>
      <c r="T2227" s="84"/>
      <c r="U2227" s="84"/>
      <c r="V2227" s="84"/>
      <c r="W2227" s="203" t="s">
        <v>9457</v>
      </c>
    </row>
    <row r="2228" spans="1:23" x14ac:dyDescent="0.3">
      <c r="A2228" s="203" t="s">
        <v>1608</v>
      </c>
      <c r="B2228" s="203" t="s">
        <v>1246</v>
      </c>
      <c r="C2228" s="203" t="s">
        <v>22342</v>
      </c>
      <c r="D2228" s="203" t="s">
        <v>9471</v>
      </c>
      <c r="E2228" s="203" t="s">
        <v>22343</v>
      </c>
      <c r="F2228" s="203" t="s">
        <v>9451</v>
      </c>
      <c r="G2228" s="203"/>
      <c r="H2228" s="203"/>
      <c r="I2228" s="203"/>
      <c r="J2228" s="203"/>
      <c r="K2228" s="84"/>
      <c r="L2228" s="84"/>
      <c r="M2228" s="84"/>
      <c r="N2228" s="203"/>
      <c r="O2228" s="86"/>
      <c r="P2228" s="203"/>
      <c r="Q2228" s="203"/>
      <c r="R2228" s="84">
        <v>45726</v>
      </c>
      <c r="S2228" s="84">
        <v>45726</v>
      </c>
      <c r="T2228" s="84">
        <v>45730</v>
      </c>
      <c r="U2228" s="84">
        <v>45730</v>
      </c>
      <c r="V2228" s="84">
        <v>45730</v>
      </c>
      <c r="W2228" s="203" t="s">
        <v>14464</v>
      </c>
    </row>
    <row r="2229" spans="1:23" x14ac:dyDescent="0.3">
      <c r="A2229" s="203" t="s">
        <v>5454</v>
      </c>
      <c r="B2229" s="203" t="s">
        <v>1245</v>
      </c>
      <c r="C2229" s="203" t="s">
        <v>22344</v>
      </c>
      <c r="D2229" s="203" t="s">
        <v>22345</v>
      </c>
      <c r="E2229" s="203" t="s">
        <v>22346</v>
      </c>
      <c r="F2229" s="203" t="s">
        <v>9451</v>
      </c>
      <c r="G2229" s="203" t="s">
        <v>22346</v>
      </c>
      <c r="H2229" s="203" t="s">
        <v>22347</v>
      </c>
      <c r="I2229" s="203" t="s">
        <v>9453</v>
      </c>
      <c r="J2229" s="203" t="s">
        <v>22348</v>
      </c>
      <c r="K2229" s="84">
        <v>45566</v>
      </c>
      <c r="L2229" s="84">
        <v>45566</v>
      </c>
      <c r="M2229" s="84">
        <v>45656</v>
      </c>
      <c r="N2229" s="203" t="s">
        <v>20724</v>
      </c>
      <c r="O2229" s="86">
        <v>10500000</v>
      </c>
      <c r="P2229" s="203" t="s">
        <v>22349</v>
      </c>
      <c r="Q2229" s="203" t="s">
        <v>22348</v>
      </c>
      <c r="R2229" s="84">
        <v>45566</v>
      </c>
      <c r="S2229" s="84">
        <v>45566</v>
      </c>
      <c r="T2229" s="84"/>
      <c r="U2229" s="84"/>
      <c r="V2229" s="84"/>
      <c r="W2229" s="203" t="s">
        <v>9457</v>
      </c>
    </row>
    <row r="2230" spans="1:23" x14ac:dyDescent="0.3">
      <c r="A2230" s="203" t="s">
        <v>1505</v>
      </c>
      <c r="B2230" s="203" t="s">
        <v>1246</v>
      </c>
      <c r="C2230" s="203" t="s">
        <v>22350</v>
      </c>
      <c r="D2230" s="203" t="s">
        <v>22351</v>
      </c>
      <c r="E2230" s="203" t="s">
        <v>22352</v>
      </c>
      <c r="F2230" s="203" t="s">
        <v>9451</v>
      </c>
      <c r="G2230" s="203" t="s">
        <v>22352</v>
      </c>
      <c r="H2230" s="203" t="s">
        <v>22353</v>
      </c>
      <c r="I2230" s="203" t="s">
        <v>9453</v>
      </c>
      <c r="J2230" s="203" t="s">
        <v>22354</v>
      </c>
      <c r="K2230" s="84">
        <v>45905</v>
      </c>
      <c r="L2230" s="84">
        <v>45906</v>
      </c>
      <c r="M2230" s="84">
        <v>46020</v>
      </c>
      <c r="N2230" s="203" t="s">
        <v>10777</v>
      </c>
      <c r="O2230" s="86">
        <v>9408015</v>
      </c>
      <c r="P2230" s="203" t="s">
        <v>22355</v>
      </c>
      <c r="Q2230" s="203" t="s">
        <v>22356</v>
      </c>
      <c r="R2230" s="84">
        <v>45905</v>
      </c>
      <c r="S2230" s="84">
        <v>45905</v>
      </c>
      <c r="T2230" s="84"/>
      <c r="U2230" s="84"/>
      <c r="V2230" s="84"/>
      <c r="W2230" s="203" t="s">
        <v>9457</v>
      </c>
    </row>
    <row r="2231" spans="1:23" x14ac:dyDescent="0.3">
      <c r="A2231" s="203" t="s">
        <v>3253</v>
      </c>
      <c r="B2231" s="203" t="s">
        <v>1245</v>
      </c>
      <c r="C2231" s="203" t="s">
        <v>22363</v>
      </c>
      <c r="D2231" s="203" t="s">
        <v>22364</v>
      </c>
      <c r="E2231" s="203" t="s">
        <v>22365</v>
      </c>
      <c r="F2231" s="203" t="s">
        <v>9451</v>
      </c>
      <c r="G2231" s="203" t="s">
        <v>22365</v>
      </c>
      <c r="H2231" s="203" t="s">
        <v>22366</v>
      </c>
      <c r="I2231" s="203" t="s">
        <v>9462</v>
      </c>
      <c r="J2231" s="203" t="s">
        <v>22367</v>
      </c>
      <c r="K2231" s="84">
        <v>45596</v>
      </c>
      <c r="L2231" s="84">
        <v>45596</v>
      </c>
      <c r="M2231" s="84">
        <v>45657</v>
      </c>
      <c r="N2231" s="203" t="s">
        <v>10476</v>
      </c>
      <c r="O2231" s="86">
        <v>9891750</v>
      </c>
      <c r="P2231" s="203" t="s">
        <v>22368</v>
      </c>
      <c r="Q2231" s="203" t="s">
        <v>22367</v>
      </c>
      <c r="R2231" s="84">
        <v>45596</v>
      </c>
      <c r="S2231" s="84">
        <v>45596</v>
      </c>
      <c r="T2231" s="84"/>
      <c r="U2231" s="84"/>
      <c r="V2231" s="84"/>
      <c r="W2231" s="203" t="s">
        <v>9457</v>
      </c>
    </row>
    <row r="2232" spans="1:23" x14ac:dyDescent="0.3">
      <c r="A2232" s="203" t="s">
        <v>5672</v>
      </c>
      <c r="B2232" s="203" t="s">
        <v>1245</v>
      </c>
      <c r="C2232" s="203" t="s">
        <v>22369</v>
      </c>
      <c r="D2232" s="203" t="s">
        <v>22370</v>
      </c>
      <c r="E2232" s="203" t="s">
        <v>22371</v>
      </c>
      <c r="F2232" s="203" t="s">
        <v>9451</v>
      </c>
      <c r="G2232" s="203" t="s">
        <v>22371</v>
      </c>
      <c r="H2232" s="203" t="s">
        <v>22372</v>
      </c>
      <c r="I2232" s="203" t="s">
        <v>9462</v>
      </c>
      <c r="J2232" s="203" t="s">
        <v>22373</v>
      </c>
      <c r="K2232" s="84">
        <v>45629</v>
      </c>
      <c r="L2232" s="84">
        <v>45631</v>
      </c>
      <c r="M2232" s="84">
        <v>45657</v>
      </c>
      <c r="N2232" s="203" t="s">
        <v>22374</v>
      </c>
      <c r="O2232" s="86">
        <v>32200000</v>
      </c>
      <c r="P2232" s="203" t="s">
        <v>22375</v>
      </c>
      <c r="Q2232" s="203" t="s">
        <v>22373</v>
      </c>
      <c r="R2232" s="84">
        <v>45616</v>
      </c>
      <c r="S2232" s="84">
        <v>45616</v>
      </c>
      <c r="T2232" s="84">
        <v>45623</v>
      </c>
      <c r="U2232" s="84">
        <v>45623</v>
      </c>
      <c r="V2232" s="84">
        <v>45623</v>
      </c>
      <c r="W2232" s="203" t="s">
        <v>9457</v>
      </c>
    </row>
    <row r="2233" spans="1:23" x14ac:dyDescent="0.3">
      <c r="A2233" s="203" t="s">
        <v>5454</v>
      </c>
      <c r="B2233" s="203" t="s">
        <v>1245</v>
      </c>
      <c r="C2233" s="203" t="s">
        <v>22376</v>
      </c>
      <c r="D2233" s="203" t="s">
        <v>22377</v>
      </c>
      <c r="E2233" s="203" t="s">
        <v>22378</v>
      </c>
      <c r="F2233" s="203" t="s">
        <v>9451</v>
      </c>
      <c r="G2233" s="203" t="s">
        <v>22378</v>
      </c>
      <c r="H2233" s="203" t="s">
        <v>22379</v>
      </c>
      <c r="I2233" s="203" t="s">
        <v>9453</v>
      </c>
      <c r="J2233" s="203" t="s">
        <v>22380</v>
      </c>
      <c r="K2233" s="84">
        <v>45561</v>
      </c>
      <c r="L2233" s="84">
        <v>45562</v>
      </c>
      <c r="M2233" s="84">
        <v>45652</v>
      </c>
      <c r="N2233" s="203" t="s">
        <v>20717</v>
      </c>
      <c r="O2233" s="86">
        <v>12000000</v>
      </c>
      <c r="P2233" s="203" t="s">
        <v>22381</v>
      </c>
      <c r="Q2233" s="203" t="s">
        <v>22380</v>
      </c>
      <c r="R2233" s="84">
        <v>45560</v>
      </c>
      <c r="S2233" s="84">
        <v>45560</v>
      </c>
      <c r="T2233" s="84"/>
      <c r="U2233" s="84"/>
      <c r="V2233" s="84"/>
      <c r="W2233" s="203" t="s">
        <v>9457</v>
      </c>
    </row>
    <row r="2234" spans="1:23" x14ac:dyDescent="0.3">
      <c r="A2234" s="203" t="s">
        <v>1467</v>
      </c>
      <c r="B2234" s="203" t="s">
        <v>1247</v>
      </c>
      <c r="C2234" s="203" t="s">
        <v>22382</v>
      </c>
      <c r="D2234" s="203" t="s">
        <v>22383</v>
      </c>
      <c r="E2234" s="203" t="s">
        <v>22384</v>
      </c>
      <c r="F2234" s="203" t="s">
        <v>9451</v>
      </c>
      <c r="G2234" s="203" t="s">
        <v>22384</v>
      </c>
      <c r="H2234" s="203" t="s">
        <v>22385</v>
      </c>
      <c r="I2234" s="203" t="s">
        <v>9453</v>
      </c>
      <c r="J2234" s="203" t="s">
        <v>17860</v>
      </c>
      <c r="K2234" s="84">
        <v>46039</v>
      </c>
      <c r="L2234" s="84">
        <v>46041</v>
      </c>
      <c r="M2234" s="84">
        <v>46221</v>
      </c>
      <c r="N2234" s="203" t="s">
        <v>12866</v>
      </c>
      <c r="O2234" s="86">
        <v>25760100</v>
      </c>
      <c r="P2234" s="203" t="s">
        <v>22386</v>
      </c>
      <c r="Q2234" s="203" t="s">
        <v>17860</v>
      </c>
      <c r="R2234" s="84">
        <v>46039</v>
      </c>
      <c r="S2234" s="84">
        <v>46039</v>
      </c>
      <c r="T2234" s="84"/>
      <c r="U2234" s="84"/>
      <c r="V2234" s="84"/>
      <c r="W2234" s="203" t="s">
        <v>9457</v>
      </c>
    </row>
    <row r="2235" spans="1:23" x14ac:dyDescent="0.3">
      <c r="A2235" s="203" t="s">
        <v>1467</v>
      </c>
      <c r="B2235" s="203" t="s">
        <v>1247</v>
      </c>
      <c r="C2235" s="203" t="s">
        <v>34154</v>
      </c>
      <c r="D2235" s="203" t="s">
        <v>34155</v>
      </c>
      <c r="E2235" s="203" t="s">
        <v>34156</v>
      </c>
      <c r="F2235" s="203" t="s">
        <v>9451</v>
      </c>
      <c r="G2235" s="203" t="s">
        <v>34156</v>
      </c>
      <c r="H2235" s="203" t="s">
        <v>34157</v>
      </c>
      <c r="I2235" s="203" t="s">
        <v>9482</v>
      </c>
      <c r="J2235" s="203" t="s">
        <v>34158</v>
      </c>
      <c r="K2235" s="84">
        <v>46248</v>
      </c>
      <c r="L2235" s="84"/>
      <c r="M2235" s="84">
        <v>46385</v>
      </c>
      <c r="N2235" s="203" t="s">
        <v>11718</v>
      </c>
      <c r="O2235" s="86">
        <v>11894594</v>
      </c>
      <c r="P2235" s="203" t="s">
        <v>34159</v>
      </c>
      <c r="Q2235" s="203" t="s">
        <v>34158</v>
      </c>
      <c r="R2235" s="84">
        <v>46247</v>
      </c>
      <c r="S2235" s="84">
        <v>46247</v>
      </c>
      <c r="T2235" s="84"/>
      <c r="U2235" s="84"/>
      <c r="V2235" s="84"/>
      <c r="W2235" s="203" t="s">
        <v>9457</v>
      </c>
    </row>
    <row r="2236" spans="1:23" x14ac:dyDescent="0.3">
      <c r="A2236" s="203" t="s">
        <v>1572</v>
      </c>
      <c r="B2236" s="203" t="s">
        <v>1246</v>
      </c>
      <c r="C2236" s="203" t="s">
        <v>22387</v>
      </c>
      <c r="D2236" s="203" t="s">
        <v>22388</v>
      </c>
      <c r="E2236" s="203" t="s">
        <v>22389</v>
      </c>
      <c r="F2236" s="203" t="s">
        <v>9451</v>
      </c>
      <c r="G2236" s="203" t="s">
        <v>22389</v>
      </c>
      <c r="H2236" s="203" t="s">
        <v>22390</v>
      </c>
      <c r="I2236" s="203" t="s">
        <v>9453</v>
      </c>
      <c r="J2236" s="203" t="s">
        <v>22391</v>
      </c>
      <c r="K2236" s="84">
        <v>46006</v>
      </c>
      <c r="L2236" s="84">
        <v>46007</v>
      </c>
      <c r="M2236" s="84">
        <v>46021</v>
      </c>
      <c r="N2236" s="203" t="s">
        <v>11286</v>
      </c>
      <c r="O2236" s="86">
        <v>1750000</v>
      </c>
      <c r="P2236" s="203" t="s">
        <v>22392</v>
      </c>
      <c r="Q2236" s="203" t="s">
        <v>22391</v>
      </c>
      <c r="R2236" s="84">
        <v>46006</v>
      </c>
      <c r="S2236" s="84">
        <v>46006</v>
      </c>
      <c r="T2236" s="84"/>
      <c r="U2236" s="84"/>
      <c r="V2236" s="84"/>
      <c r="W2236" s="203" t="s">
        <v>9457</v>
      </c>
    </row>
    <row r="2237" spans="1:23" x14ac:dyDescent="0.3">
      <c r="A2237" s="203" t="s">
        <v>2823</v>
      </c>
      <c r="B2237" s="203" t="s">
        <v>1245</v>
      </c>
      <c r="C2237" s="203" t="s">
        <v>22393</v>
      </c>
      <c r="D2237" s="203" t="s">
        <v>22394</v>
      </c>
      <c r="E2237" s="203" t="s">
        <v>22395</v>
      </c>
      <c r="F2237" s="203" t="s">
        <v>9451</v>
      </c>
      <c r="G2237" s="203" t="s">
        <v>22395</v>
      </c>
      <c r="H2237" s="203" t="s">
        <v>22396</v>
      </c>
      <c r="I2237" s="203" t="s">
        <v>9453</v>
      </c>
      <c r="J2237" s="203" t="s">
        <v>22397</v>
      </c>
      <c r="K2237" s="84">
        <v>45562</v>
      </c>
      <c r="L2237" s="84">
        <v>45565</v>
      </c>
      <c r="M2237" s="84">
        <v>45655</v>
      </c>
      <c r="N2237" s="203" t="s">
        <v>22398</v>
      </c>
      <c r="O2237" s="86">
        <v>23660000</v>
      </c>
      <c r="P2237" s="203" t="s">
        <v>22399</v>
      </c>
      <c r="Q2237" s="203" t="s">
        <v>22397</v>
      </c>
      <c r="R2237" s="84">
        <v>45544</v>
      </c>
      <c r="S2237" s="84">
        <v>45544</v>
      </c>
      <c r="T2237" s="84">
        <v>45548</v>
      </c>
      <c r="U2237" s="84">
        <v>45548</v>
      </c>
      <c r="V2237" s="84">
        <v>45548</v>
      </c>
      <c r="W2237" s="203" t="s">
        <v>9457</v>
      </c>
    </row>
    <row r="2238" spans="1:23" x14ac:dyDescent="0.3">
      <c r="A2238" s="203" t="s">
        <v>2940</v>
      </c>
      <c r="B2238" s="203" t="s">
        <v>1245</v>
      </c>
      <c r="C2238" s="203" t="s">
        <v>22400</v>
      </c>
      <c r="D2238" s="203" t="s">
        <v>22401</v>
      </c>
      <c r="E2238" s="203" t="s">
        <v>22402</v>
      </c>
      <c r="F2238" s="203" t="s">
        <v>9451</v>
      </c>
      <c r="G2238" s="203" t="s">
        <v>22402</v>
      </c>
      <c r="H2238" s="203" t="s">
        <v>22403</v>
      </c>
      <c r="I2238" s="203" t="s">
        <v>9462</v>
      </c>
      <c r="J2238" s="203" t="s">
        <v>22404</v>
      </c>
      <c r="K2238" s="84">
        <v>45587</v>
      </c>
      <c r="L2238" s="84">
        <v>45587</v>
      </c>
      <c r="M2238" s="84">
        <v>45657</v>
      </c>
      <c r="N2238" s="203" t="s">
        <v>16122</v>
      </c>
      <c r="O2238" s="86">
        <v>9301594</v>
      </c>
      <c r="P2238" s="203" t="s">
        <v>22405</v>
      </c>
      <c r="Q2238" s="203" t="s">
        <v>22404</v>
      </c>
      <c r="R2238" s="84">
        <v>45587</v>
      </c>
      <c r="S2238" s="84">
        <v>45587</v>
      </c>
      <c r="T2238" s="84"/>
      <c r="U2238" s="84"/>
      <c r="V2238" s="84"/>
      <c r="W2238" s="203" t="s">
        <v>9457</v>
      </c>
    </row>
    <row r="2239" spans="1:23" x14ac:dyDescent="0.3">
      <c r="A2239" s="203" t="s">
        <v>1505</v>
      </c>
      <c r="B2239" s="203" t="s">
        <v>1246</v>
      </c>
      <c r="C2239" s="203" t="s">
        <v>22406</v>
      </c>
      <c r="D2239" s="203" t="s">
        <v>22407</v>
      </c>
      <c r="E2239" s="203" t="s">
        <v>22408</v>
      </c>
      <c r="F2239" s="203" t="s">
        <v>9451</v>
      </c>
      <c r="G2239" s="203" t="s">
        <v>22408</v>
      </c>
      <c r="H2239" s="203" t="s">
        <v>22409</v>
      </c>
      <c r="I2239" s="203" t="s">
        <v>9462</v>
      </c>
      <c r="J2239" s="203" t="s">
        <v>22410</v>
      </c>
      <c r="K2239" s="84">
        <v>45702</v>
      </c>
      <c r="L2239" s="84">
        <v>45708</v>
      </c>
      <c r="M2239" s="84">
        <v>45881</v>
      </c>
      <c r="N2239" s="203" t="s">
        <v>14668</v>
      </c>
      <c r="O2239" s="86">
        <v>23918382</v>
      </c>
      <c r="P2239" s="203" t="s">
        <v>22411</v>
      </c>
      <c r="Q2239" s="203" t="s">
        <v>22410</v>
      </c>
      <c r="R2239" s="84">
        <v>45700</v>
      </c>
      <c r="S2239" s="84">
        <v>45700</v>
      </c>
      <c r="T2239" s="84"/>
      <c r="U2239" s="84"/>
      <c r="V2239" s="84"/>
      <c r="W2239" s="203" t="s">
        <v>9457</v>
      </c>
    </row>
    <row r="2240" spans="1:23" x14ac:dyDescent="0.3">
      <c r="A2240" s="203" t="s">
        <v>2940</v>
      </c>
      <c r="B2240" s="203" t="s">
        <v>1245</v>
      </c>
      <c r="C2240" s="203" t="s">
        <v>22412</v>
      </c>
      <c r="D2240" s="203" t="s">
        <v>22413</v>
      </c>
      <c r="E2240" s="203" t="s">
        <v>22414</v>
      </c>
      <c r="F2240" s="203" t="s">
        <v>9451</v>
      </c>
      <c r="G2240" s="203" t="s">
        <v>22414</v>
      </c>
      <c r="H2240" s="203" t="s">
        <v>22415</v>
      </c>
      <c r="I2240" s="203" t="s">
        <v>9462</v>
      </c>
      <c r="J2240" s="203" t="s">
        <v>22416</v>
      </c>
      <c r="K2240" s="84">
        <v>45616</v>
      </c>
      <c r="L2240" s="84">
        <v>45616</v>
      </c>
      <c r="M2240" s="84">
        <v>45655</v>
      </c>
      <c r="N2240" s="203" t="s">
        <v>12437</v>
      </c>
      <c r="O2240" s="86">
        <v>5315196</v>
      </c>
      <c r="P2240" s="203" t="s">
        <v>22417</v>
      </c>
      <c r="Q2240" s="203" t="s">
        <v>22416</v>
      </c>
      <c r="R2240" s="84">
        <v>45615</v>
      </c>
      <c r="S2240" s="84">
        <v>45615</v>
      </c>
      <c r="T2240" s="84"/>
      <c r="U2240" s="84"/>
      <c r="V2240" s="84"/>
      <c r="W2240" s="203" t="s">
        <v>9457</v>
      </c>
    </row>
    <row r="2241" spans="1:23" x14ac:dyDescent="0.3">
      <c r="A2241" s="203" t="s">
        <v>1572</v>
      </c>
      <c r="B2241" s="203" t="s">
        <v>1246</v>
      </c>
      <c r="C2241" s="203" t="s">
        <v>22418</v>
      </c>
      <c r="D2241" s="203" t="s">
        <v>22419</v>
      </c>
      <c r="E2241" s="203" t="s">
        <v>22420</v>
      </c>
      <c r="F2241" s="203" t="s">
        <v>9451</v>
      </c>
      <c r="G2241" s="203" t="s">
        <v>22420</v>
      </c>
      <c r="H2241" s="203" t="s">
        <v>22421</v>
      </c>
      <c r="I2241" s="203" t="s">
        <v>9453</v>
      </c>
      <c r="J2241" s="203" t="s">
        <v>22422</v>
      </c>
      <c r="K2241" s="84">
        <v>45946</v>
      </c>
      <c r="L2241" s="84">
        <v>45946</v>
      </c>
      <c r="M2241" s="84">
        <v>46021</v>
      </c>
      <c r="N2241" s="203" t="s">
        <v>22423</v>
      </c>
      <c r="O2241" s="86">
        <v>12364688</v>
      </c>
      <c r="P2241" s="203" t="s">
        <v>22424</v>
      </c>
      <c r="Q2241" s="203" t="s">
        <v>22422</v>
      </c>
      <c r="R2241" s="84">
        <v>45946</v>
      </c>
      <c r="S2241" s="84">
        <v>45946</v>
      </c>
      <c r="T2241" s="84"/>
      <c r="U2241" s="84"/>
      <c r="V2241" s="84"/>
      <c r="W2241" s="203" t="s">
        <v>9457</v>
      </c>
    </row>
    <row r="2242" spans="1:23" x14ac:dyDescent="0.3">
      <c r="A2242" s="203" t="s">
        <v>1665</v>
      </c>
      <c r="B2242" s="203" t="s">
        <v>1247</v>
      </c>
      <c r="C2242" s="203" t="s">
        <v>22425</v>
      </c>
      <c r="D2242" s="203" t="s">
        <v>22426</v>
      </c>
      <c r="E2242" s="203" t="s">
        <v>22427</v>
      </c>
      <c r="F2242" s="203" t="s">
        <v>9451</v>
      </c>
      <c r="G2242" s="203" t="s">
        <v>22427</v>
      </c>
      <c r="H2242" s="203" t="s">
        <v>22428</v>
      </c>
      <c r="I2242" s="203" t="s">
        <v>9453</v>
      </c>
      <c r="J2242" s="203" t="s">
        <v>17854</v>
      </c>
      <c r="K2242" s="84">
        <v>46046</v>
      </c>
      <c r="L2242" s="84">
        <v>46048</v>
      </c>
      <c r="M2242" s="84">
        <v>46137</v>
      </c>
      <c r="N2242" s="203" t="s">
        <v>10880</v>
      </c>
      <c r="O2242" s="86">
        <v>15000000</v>
      </c>
      <c r="P2242" s="203" t="s">
        <v>22429</v>
      </c>
      <c r="Q2242" s="203" t="s">
        <v>17854</v>
      </c>
      <c r="R2242" s="84">
        <v>46045</v>
      </c>
      <c r="S2242" s="84">
        <v>46045</v>
      </c>
      <c r="T2242" s="84"/>
      <c r="U2242" s="84"/>
      <c r="V2242" s="84"/>
      <c r="W2242" s="203" t="s">
        <v>9457</v>
      </c>
    </row>
    <row r="2243" spans="1:23" x14ac:dyDescent="0.3">
      <c r="A2243" s="203" t="s">
        <v>1665</v>
      </c>
      <c r="B2243" s="203" t="s">
        <v>1247</v>
      </c>
      <c r="C2243" s="203" t="s">
        <v>22430</v>
      </c>
      <c r="D2243" s="203" t="s">
        <v>22431</v>
      </c>
      <c r="E2243" s="203" t="s">
        <v>22432</v>
      </c>
      <c r="F2243" s="203" t="s">
        <v>9451</v>
      </c>
      <c r="G2243" s="203" t="s">
        <v>22432</v>
      </c>
      <c r="H2243" s="203" t="s">
        <v>22433</v>
      </c>
      <c r="I2243" s="203" t="s">
        <v>9453</v>
      </c>
      <c r="J2243" s="203" t="s">
        <v>18556</v>
      </c>
      <c r="K2243" s="84">
        <v>46045</v>
      </c>
      <c r="L2243" s="84">
        <v>46049</v>
      </c>
      <c r="M2243" s="84">
        <v>46138</v>
      </c>
      <c r="N2243" s="203" t="s">
        <v>14141</v>
      </c>
      <c r="O2243" s="86">
        <v>9000000</v>
      </c>
      <c r="P2243" s="203" t="s">
        <v>22434</v>
      </c>
      <c r="Q2243" s="203" t="s">
        <v>18556</v>
      </c>
      <c r="R2243" s="84">
        <v>46045</v>
      </c>
      <c r="S2243" s="84">
        <v>46045</v>
      </c>
      <c r="T2243" s="84"/>
      <c r="U2243" s="84"/>
      <c r="V2243" s="84"/>
      <c r="W2243" s="203" t="s">
        <v>9457</v>
      </c>
    </row>
    <row r="2244" spans="1:23" x14ac:dyDescent="0.3">
      <c r="A2244" s="203" t="s">
        <v>1572</v>
      </c>
      <c r="B2244" s="203" t="s">
        <v>1246</v>
      </c>
      <c r="C2244" s="203" t="s">
        <v>22435</v>
      </c>
      <c r="D2244" s="203" t="s">
        <v>22436</v>
      </c>
      <c r="E2244" s="203" t="s">
        <v>22437</v>
      </c>
      <c r="F2244" s="203" t="s">
        <v>9451</v>
      </c>
      <c r="G2244" s="203" t="s">
        <v>22437</v>
      </c>
      <c r="H2244" s="203" t="s">
        <v>22438</v>
      </c>
      <c r="I2244" s="203" t="s">
        <v>9453</v>
      </c>
      <c r="J2244" s="203" t="s">
        <v>22439</v>
      </c>
      <c r="K2244" s="84">
        <v>45912</v>
      </c>
      <c r="L2244" s="84">
        <v>45916</v>
      </c>
      <c r="M2244" s="84">
        <v>46006</v>
      </c>
      <c r="N2244" s="203" t="s">
        <v>21311</v>
      </c>
      <c r="O2244" s="86">
        <v>8400000</v>
      </c>
      <c r="P2244" s="203" t="s">
        <v>22440</v>
      </c>
      <c r="Q2244" s="203" t="s">
        <v>22439</v>
      </c>
      <c r="R2244" s="84">
        <v>45912</v>
      </c>
      <c r="S2244" s="84">
        <v>45912</v>
      </c>
      <c r="T2244" s="84"/>
      <c r="U2244" s="84"/>
      <c r="V2244" s="84"/>
      <c r="W2244" s="203" t="s">
        <v>9457</v>
      </c>
    </row>
    <row r="2245" spans="1:23" x14ac:dyDescent="0.3">
      <c r="A2245" s="203" t="s">
        <v>1572</v>
      </c>
      <c r="B2245" s="203" t="s">
        <v>1246</v>
      </c>
      <c r="C2245" s="203" t="s">
        <v>22441</v>
      </c>
      <c r="D2245" s="203" t="s">
        <v>22442</v>
      </c>
      <c r="E2245" s="203" t="s">
        <v>22443</v>
      </c>
      <c r="F2245" s="203" t="s">
        <v>9451</v>
      </c>
      <c r="G2245" s="203" t="s">
        <v>22443</v>
      </c>
      <c r="H2245" s="203" t="s">
        <v>22444</v>
      </c>
      <c r="I2245" s="203" t="s">
        <v>9739</v>
      </c>
      <c r="J2245" s="203" t="s">
        <v>22445</v>
      </c>
      <c r="K2245" s="84"/>
      <c r="L2245" s="84"/>
      <c r="M2245" s="84">
        <v>46002</v>
      </c>
      <c r="N2245" s="203" t="s">
        <v>11335</v>
      </c>
      <c r="O2245" s="86">
        <v>15000000</v>
      </c>
      <c r="P2245" s="203" t="s">
        <v>22446</v>
      </c>
      <c r="Q2245" s="203" t="s">
        <v>22445</v>
      </c>
      <c r="R2245" s="84">
        <v>45911</v>
      </c>
      <c r="S2245" s="84">
        <v>45911</v>
      </c>
      <c r="T2245" s="84"/>
      <c r="U2245" s="84"/>
      <c r="V2245" s="84"/>
      <c r="W2245" s="203" t="s">
        <v>9457</v>
      </c>
    </row>
    <row r="2246" spans="1:23" x14ac:dyDescent="0.3">
      <c r="A2246" s="203" t="s">
        <v>5454</v>
      </c>
      <c r="B2246" s="203" t="s">
        <v>1245</v>
      </c>
      <c r="C2246" s="203" t="s">
        <v>22447</v>
      </c>
      <c r="D2246" s="203" t="s">
        <v>22448</v>
      </c>
      <c r="E2246" s="203" t="s">
        <v>22449</v>
      </c>
      <c r="F2246" s="203" t="s">
        <v>9451</v>
      </c>
      <c r="G2246" s="203" t="s">
        <v>22449</v>
      </c>
      <c r="H2246" s="203" t="s">
        <v>22450</v>
      </c>
      <c r="I2246" s="203" t="s">
        <v>9453</v>
      </c>
      <c r="J2246" s="203" t="s">
        <v>22451</v>
      </c>
      <c r="K2246" s="84">
        <v>45554</v>
      </c>
      <c r="L2246" s="84">
        <v>45554</v>
      </c>
      <c r="M2246" s="84">
        <v>45644</v>
      </c>
      <c r="N2246" s="203" t="s">
        <v>13865</v>
      </c>
      <c r="O2246" s="86">
        <v>9000000</v>
      </c>
      <c r="P2246" s="203" t="s">
        <v>22452</v>
      </c>
      <c r="Q2246" s="203" t="s">
        <v>22451</v>
      </c>
      <c r="R2246" s="84">
        <v>45553</v>
      </c>
      <c r="S2246" s="84">
        <v>45553</v>
      </c>
      <c r="T2246" s="84"/>
      <c r="U2246" s="84"/>
      <c r="V2246" s="84"/>
      <c r="W2246" s="203" t="s">
        <v>9457</v>
      </c>
    </row>
    <row r="2247" spans="1:23" x14ac:dyDescent="0.3">
      <c r="A2247" s="203" t="s">
        <v>1467</v>
      </c>
      <c r="B2247" s="203" t="s">
        <v>1247</v>
      </c>
      <c r="C2247" s="203" t="s">
        <v>34160</v>
      </c>
      <c r="D2247" s="203" t="s">
        <v>34161</v>
      </c>
      <c r="E2247" s="203" t="s">
        <v>34162</v>
      </c>
      <c r="F2247" s="203" t="s">
        <v>9451</v>
      </c>
      <c r="G2247" s="203" t="s">
        <v>34162</v>
      </c>
      <c r="H2247" s="203" t="s">
        <v>34163</v>
      </c>
      <c r="I2247" s="203" t="s">
        <v>9482</v>
      </c>
      <c r="J2247" s="203" t="s">
        <v>34164</v>
      </c>
      <c r="K2247" s="84">
        <v>46248</v>
      </c>
      <c r="L2247" s="84"/>
      <c r="M2247" s="84">
        <v>46387</v>
      </c>
      <c r="N2247" s="203" t="s">
        <v>12001</v>
      </c>
      <c r="O2247" s="86">
        <v>19320075</v>
      </c>
      <c r="P2247" s="203" t="s">
        <v>34165</v>
      </c>
      <c r="Q2247" s="203" t="s">
        <v>34164</v>
      </c>
      <c r="R2247" s="84">
        <v>46248</v>
      </c>
      <c r="S2247" s="84">
        <v>46248</v>
      </c>
      <c r="T2247" s="84"/>
      <c r="U2247" s="84"/>
      <c r="V2247" s="84"/>
      <c r="W2247" s="203" t="s">
        <v>9457</v>
      </c>
    </row>
    <row r="2248" spans="1:23" x14ac:dyDescent="0.3">
      <c r="A2248" s="203" t="s">
        <v>5454</v>
      </c>
      <c r="B2248" s="203" t="s">
        <v>1245</v>
      </c>
      <c r="C2248" s="203" t="s">
        <v>22453</v>
      </c>
      <c r="D2248" s="203" t="s">
        <v>22454</v>
      </c>
      <c r="E2248" s="203" t="s">
        <v>22455</v>
      </c>
      <c r="F2248" s="203" t="s">
        <v>9451</v>
      </c>
      <c r="G2248" s="203" t="s">
        <v>22455</v>
      </c>
      <c r="H2248" s="203" t="s">
        <v>22456</v>
      </c>
      <c r="I2248" s="203" t="s">
        <v>9453</v>
      </c>
      <c r="J2248" s="203" t="s">
        <v>22457</v>
      </c>
      <c r="K2248" s="84">
        <v>45531</v>
      </c>
      <c r="L2248" s="84">
        <v>45531</v>
      </c>
      <c r="M2248" s="84">
        <v>45654</v>
      </c>
      <c r="N2248" s="203" t="s">
        <v>22458</v>
      </c>
      <c r="O2248" s="86">
        <v>10000000</v>
      </c>
      <c r="P2248" s="203" t="s">
        <v>22459</v>
      </c>
      <c r="Q2248" s="203" t="s">
        <v>22457</v>
      </c>
      <c r="R2248" s="84">
        <v>45527</v>
      </c>
      <c r="S2248" s="84">
        <v>45527</v>
      </c>
      <c r="T2248" s="84"/>
      <c r="U2248" s="84"/>
      <c r="V2248" s="84"/>
      <c r="W2248" s="203" t="s">
        <v>9457</v>
      </c>
    </row>
    <row r="2249" spans="1:23" x14ac:dyDescent="0.3">
      <c r="A2249" s="203" t="s">
        <v>1572</v>
      </c>
      <c r="B2249" s="203" t="s">
        <v>1246</v>
      </c>
      <c r="C2249" s="203" t="s">
        <v>22460</v>
      </c>
      <c r="D2249" s="203" t="s">
        <v>22461</v>
      </c>
      <c r="E2249" s="203" t="s">
        <v>22462</v>
      </c>
      <c r="F2249" s="203" t="s">
        <v>9451</v>
      </c>
      <c r="G2249" s="203" t="s">
        <v>22462</v>
      </c>
      <c r="H2249" s="203" t="s">
        <v>22463</v>
      </c>
      <c r="I2249" s="203" t="s">
        <v>9453</v>
      </c>
      <c r="J2249" s="203" t="s">
        <v>22464</v>
      </c>
      <c r="K2249" s="84">
        <v>45915</v>
      </c>
      <c r="L2249" s="84">
        <v>45915</v>
      </c>
      <c r="M2249" s="84">
        <v>46005</v>
      </c>
      <c r="N2249" s="203" t="s">
        <v>10819</v>
      </c>
      <c r="O2249" s="86">
        <v>6000000</v>
      </c>
      <c r="P2249" s="203" t="s">
        <v>22465</v>
      </c>
      <c r="Q2249" s="203" t="s">
        <v>22464</v>
      </c>
      <c r="R2249" s="84">
        <v>45912</v>
      </c>
      <c r="S2249" s="84">
        <v>45912</v>
      </c>
      <c r="T2249" s="84"/>
      <c r="U2249" s="84"/>
      <c r="V2249" s="84"/>
      <c r="W2249" s="203" t="s">
        <v>9457</v>
      </c>
    </row>
    <row r="2250" spans="1:23" x14ac:dyDescent="0.3">
      <c r="A2250" s="203" t="s">
        <v>1572</v>
      </c>
      <c r="B2250" s="203" t="s">
        <v>1246</v>
      </c>
      <c r="C2250" s="203" t="s">
        <v>22466</v>
      </c>
      <c r="D2250" s="203" t="s">
        <v>22467</v>
      </c>
      <c r="E2250" s="203" t="s">
        <v>22468</v>
      </c>
      <c r="F2250" s="203" t="s">
        <v>9451</v>
      </c>
      <c r="G2250" s="203" t="s">
        <v>22468</v>
      </c>
      <c r="H2250" s="203" t="s">
        <v>22469</v>
      </c>
      <c r="I2250" s="203" t="s">
        <v>9453</v>
      </c>
      <c r="J2250" s="203" t="s">
        <v>22470</v>
      </c>
      <c r="K2250" s="84">
        <v>45922</v>
      </c>
      <c r="L2250" s="84">
        <v>45922</v>
      </c>
      <c r="M2250" s="84">
        <v>46012</v>
      </c>
      <c r="N2250" s="203" t="s">
        <v>16982</v>
      </c>
      <c r="O2250" s="86">
        <v>8559495</v>
      </c>
      <c r="P2250" s="203" t="s">
        <v>22471</v>
      </c>
      <c r="Q2250" s="203" t="s">
        <v>22470</v>
      </c>
      <c r="R2250" s="84">
        <v>45918</v>
      </c>
      <c r="S2250" s="84">
        <v>45918</v>
      </c>
      <c r="T2250" s="84"/>
      <c r="U2250" s="84"/>
      <c r="V2250" s="84"/>
      <c r="W2250" s="203" t="s">
        <v>9457</v>
      </c>
    </row>
    <row r="2251" spans="1:23" x14ac:dyDescent="0.3">
      <c r="A2251" s="203" t="s">
        <v>1467</v>
      </c>
      <c r="B2251" s="203" t="s">
        <v>1247</v>
      </c>
      <c r="C2251" s="203" t="s">
        <v>22472</v>
      </c>
      <c r="D2251" s="203" t="s">
        <v>22473</v>
      </c>
      <c r="E2251" s="203" t="s">
        <v>22474</v>
      </c>
      <c r="F2251" s="203" t="s">
        <v>9451</v>
      </c>
      <c r="G2251" s="203" t="s">
        <v>22474</v>
      </c>
      <c r="H2251" s="203" t="s">
        <v>22475</v>
      </c>
      <c r="I2251" s="203" t="s">
        <v>9482</v>
      </c>
      <c r="J2251" s="203" t="s">
        <v>22476</v>
      </c>
      <c r="K2251" s="84">
        <v>46231</v>
      </c>
      <c r="L2251" s="84"/>
      <c r="M2251" s="84">
        <v>46383</v>
      </c>
      <c r="N2251" s="203" t="s">
        <v>16902</v>
      </c>
      <c r="O2251" s="86">
        <v>22696735</v>
      </c>
      <c r="P2251" s="203" t="s">
        <v>22477</v>
      </c>
      <c r="Q2251" s="203" t="s">
        <v>22476</v>
      </c>
      <c r="R2251" s="84">
        <v>46230</v>
      </c>
      <c r="S2251" s="84">
        <v>46230</v>
      </c>
      <c r="T2251" s="84"/>
      <c r="U2251" s="84"/>
      <c r="V2251" s="84"/>
      <c r="W2251" s="203" t="s">
        <v>9457</v>
      </c>
    </row>
    <row r="2252" spans="1:23" x14ac:dyDescent="0.3">
      <c r="A2252" s="203" t="s">
        <v>2935</v>
      </c>
      <c r="B2252" s="203" t="s">
        <v>1245</v>
      </c>
      <c r="C2252" s="203" t="s">
        <v>22478</v>
      </c>
      <c r="D2252" s="203" t="s">
        <v>22479</v>
      </c>
      <c r="E2252" s="203" t="s">
        <v>22480</v>
      </c>
      <c r="F2252" s="203" t="s">
        <v>9451</v>
      </c>
      <c r="G2252" s="203" t="s">
        <v>22480</v>
      </c>
      <c r="H2252" s="203" t="s">
        <v>22481</v>
      </c>
      <c r="I2252" s="203" t="s">
        <v>9462</v>
      </c>
      <c r="J2252" s="203" t="s">
        <v>22482</v>
      </c>
      <c r="K2252" s="84">
        <v>45391</v>
      </c>
      <c r="L2252" s="84">
        <v>45391</v>
      </c>
      <c r="M2252" s="84">
        <v>45573</v>
      </c>
      <c r="N2252" s="203" t="s">
        <v>13683</v>
      </c>
      <c r="O2252" s="86">
        <v>19560876</v>
      </c>
      <c r="P2252" s="203" t="s">
        <v>22483</v>
      </c>
      <c r="Q2252" s="203" t="s">
        <v>22484</v>
      </c>
      <c r="R2252" s="84">
        <v>45390</v>
      </c>
      <c r="S2252" s="84">
        <v>45390</v>
      </c>
      <c r="T2252" s="84"/>
      <c r="U2252" s="84"/>
      <c r="V2252" s="84"/>
      <c r="W2252" s="203" t="s">
        <v>9457</v>
      </c>
    </row>
    <row r="2253" spans="1:23" x14ac:dyDescent="0.3">
      <c r="A2253" s="203" t="s">
        <v>2940</v>
      </c>
      <c r="B2253" s="203" t="s">
        <v>1245</v>
      </c>
      <c r="C2253" s="203" t="s">
        <v>22485</v>
      </c>
      <c r="D2253" s="203" t="s">
        <v>22486</v>
      </c>
      <c r="E2253" s="203" t="s">
        <v>22487</v>
      </c>
      <c r="F2253" s="203" t="s">
        <v>9451</v>
      </c>
      <c r="G2253" s="203" t="s">
        <v>22487</v>
      </c>
      <c r="H2253" s="203" t="s">
        <v>22488</v>
      </c>
      <c r="I2253" s="203" t="s">
        <v>9462</v>
      </c>
      <c r="J2253" s="203" t="s">
        <v>22489</v>
      </c>
      <c r="K2253" s="84">
        <v>45605</v>
      </c>
      <c r="L2253" s="84">
        <v>45608</v>
      </c>
      <c r="M2253" s="84">
        <v>45657</v>
      </c>
      <c r="N2253" s="203" t="s">
        <v>14245</v>
      </c>
      <c r="O2253" s="86">
        <v>8902575</v>
      </c>
      <c r="P2253" s="203" t="s">
        <v>22490</v>
      </c>
      <c r="Q2253" s="203" t="s">
        <v>22489</v>
      </c>
      <c r="R2253" s="84">
        <v>45604</v>
      </c>
      <c r="S2253" s="84">
        <v>45604</v>
      </c>
      <c r="T2253" s="84"/>
      <c r="U2253" s="84"/>
      <c r="V2253" s="84"/>
      <c r="W2253" s="203" t="s">
        <v>9457</v>
      </c>
    </row>
    <row r="2254" spans="1:23" x14ac:dyDescent="0.3">
      <c r="A2254" s="203" t="s">
        <v>1476</v>
      </c>
      <c r="B2254" s="203" t="s">
        <v>1246</v>
      </c>
      <c r="C2254" s="203" t="s">
        <v>22491</v>
      </c>
      <c r="D2254" s="203" t="s">
        <v>22492</v>
      </c>
      <c r="E2254" s="203" t="s">
        <v>22493</v>
      </c>
      <c r="F2254" s="203" t="s">
        <v>9451</v>
      </c>
      <c r="G2254" s="203" t="s">
        <v>22493</v>
      </c>
      <c r="H2254" s="203" t="s">
        <v>22494</v>
      </c>
      <c r="I2254" s="203" t="s">
        <v>9462</v>
      </c>
      <c r="J2254" s="203" t="s">
        <v>9786</v>
      </c>
      <c r="K2254" s="84">
        <v>45889</v>
      </c>
      <c r="L2254" s="84">
        <v>45889</v>
      </c>
      <c r="M2254" s="84">
        <v>46020</v>
      </c>
      <c r="N2254" s="203" t="s">
        <v>9934</v>
      </c>
      <c r="O2254" s="86">
        <v>11443211</v>
      </c>
      <c r="P2254" s="203" t="s">
        <v>22495</v>
      </c>
      <c r="Q2254" s="203" t="s">
        <v>9786</v>
      </c>
      <c r="R2254" s="84">
        <v>45888</v>
      </c>
      <c r="S2254" s="84">
        <v>45888</v>
      </c>
      <c r="T2254" s="84"/>
      <c r="U2254" s="84"/>
      <c r="V2254" s="84"/>
      <c r="W2254" s="203" t="s">
        <v>9457</v>
      </c>
    </row>
    <row r="2255" spans="1:23" x14ac:dyDescent="0.3">
      <c r="A2255" s="203" t="s">
        <v>1467</v>
      </c>
      <c r="B2255" s="203" t="s">
        <v>1247</v>
      </c>
      <c r="C2255" s="203" t="s">
        <v>22498</v>
      </c>
      <c r="D2255" s="203" t="s">
        <v>22499</v>
      </c>
      <c r="E2255" s="203" t="s">
        <v>22500</v>
      </c>
      <c r="F2255" s="203" t="s">
        <v>9451</v>
      </c>
      <c r="G2255" s="203" t="s">
        <v>22500</v>
      </c>
      <c r="H2255" s="203" t="s">
        <v>22501</v>
      </c>
      <c r="I2255" s="203" t="s">
        <v>9453</v>
      </c>
      <c r="J2255" s="203" t="s">
        <v>22502</v>
      </c>
      <c r="K2255" s="84">
        <v>46052</v>
      </c>
      <c r="L2255" s="84">
        <v>46055</v>
      </c>
      <c r="M2255" s="84">
        <v>46235</v>
      </c>
      <c r="N2255" s="203" t="s">
        <v>22503</v>
      </c>
      <c r="O2255" s="86">
        <v>15859458</v>
      </c>
      <c r="P2255" s="203" t="s">
        <v>22504</v>
      </c>
      <c r="Q2255" s="203" t="s">
        <v>22502</v>
      </c>
      <c r="R2255" s="84">
        <v>46052</v>
      </c>
      <c r="S2255" s="84">
        <v>46052</v>
      </c>
      <c r="T2255" s="84"/>
      <c r="U2255" s="84"/>
      <c r="V2255" s="84"/>
      <c r="W2255" s="203" t="s">
        <v>9457</v>
      </c>
    </row>
    <row r="2256" spans="1:23" x14ac:dyDescent="0.3">
      <c r="A2256" s="203" t="s">
        <v>4652</v>
      </c>
      <c r="B2256" s="203" t="s">
        <v>1247</v>
      </c>
      <c r="C2256" s="203" t="s">
        <v>34166</v>
      </c>
      <c r="D2256" s="203" t="s">
        <v>34167</v>
      </c>
      <c r="E2256" s="203" t="s">
        <v>34168</v>
      </c>
      <c r="F2256" s="203" t="s">
        <v>9451</v>
      </c>
      <c r="G2256" s="203" t="s">
        <v>34168</v>
      </c>
      <c r="H2256" s="203" t="s">
        <v>34169</v>
      </c>
      <c r="I2256" s="203" t="s">
        <v>9482</v>
      </c>
      <c r="J2256" s="203" t="s">
        <v>34170</v>
      </c>
      <c r="K2256" s="84">
        <v>46248</v>
      </c>
      <c r="L2256" s="84"/>
      <c r="M2256" s="84">
        <v>46387</v>
      </c>
      <c r="N2256" s="203" t="s">
        <v>14245</v>
      </c>
      <c r="O2256" s="86">
        <v>21856954</v>
      </c>
      <c r="P2256" s="203" t="s">
        <v>34171</v>
      </c>
      <c r="Q2256" s="203" t="s">
        <v>34170</v>
      </c>
      <c r="R2256" s="84">
        <v>46248</v>
      </c>
      <c r="S2256" s="84">
        <v>46248</v>
      </c>
      <c r="T2256" s="84"/>
      <c r="U2256" s="84"/>
      <c r="V2256" s="84"/>
      <c r="W2256" s="203" t="s">
        <v>9457</v>
      </c>
    </row>
    <row r="2257" spans="1:23" x14ac:dyDescent="0.3">
      <c r="A2257" s="203" t="s">
        <v>2935</v>
      </c>
      <c r="B2257" s="203" t="s">
        <v>1245</v>
      </c>
      <c r="C2257" s="203" t="s">
        <v>22505</v>
      </c>
      <c r="D2257" s="203" t="s">
        <v>22506</v>
      </c>
      <c r="E2257" s="203" t="s">
        <v>22507</v>
      </c>
      <c r="F2257" s="203" t="s">
        <v>9451</v>
      </c>
      <c r="G2257" s="203" t="s">
        <v>22507</v>
      </c>
      <c r="H2257" s="203" t="s">
        <v>22508</v>
      </c>
      <c r="I2257" s="203" t="s">
        <v>9462</v>
      </c>
      <c r="J2257" s="203" t="s">
        <v>22509</v>
      </c>
      <c r="K2257" s="84">
        <v>45362</v>
      </c>
      <c r="L2257" s="84">
        <v>45362</v>
      </c>
      <c r="M2257" s="84">
        <v>45545</v>
      </c>
      <c r="N2257" s="203" t="s">
        <v>10455</v>
      </c>
      <c r="O2257" s="86">
        <v>11890566</v>
      </c>
      <c r="P2257" s="203" t="s">
        <v>22510</v>
      </c>
      <c r="Q2257" s="203" t="s">
        <v>19083</v>
      </c>
      <c r="R2257" s="84">
        <v>45359</v>
      </c>
      <c r="S2257" s="84">
        <v>45359</v>
      </c>
      <c r="T2257" s="84"/>
      <c r="U2257" s="84"/>
      <c r="V2257" s="84"/>
      <c r="W2257" s="203" t="s">
        <v>9457</v>
      </c>
    </row>
    <row r="2258" spans="1:23" x14ac:dyDescent="0.3">
      <c r="A2258" s="203" t="s">
        <v>1605</v>
      </c>
      <c r="B2258" s="203" t="s">
        <v>1247</v>
      </c>
      <c r="C2258" s="203" t="s">
        <v>22511</v>
      </c>
      <c r="D2258" s="203" t="s">
        <v>22512</v>
      </c>
      <c r="E2258" s="203" t="s">
        <v>22513</v>
      </c>
      <c r="F2258" s="203" t="s">
        <v>9451</v>
      </c>
      <c r="G2258" s="203" t="s">
        <v>22513</v>
      </c>
      <c r="H2258" s="203" t="s">
        <v>22514</v>
      </c>
      <c r="I2258" s="203" t="s">
        <v>9453</v>
      </c>
      <c r="J2258" s="203" t="s">
        <v>22515</v>
      </c>
      <c r="K2258" s="84">
        <v>46050</v>
      </c>
      <c r="L2258" s="84">
        <v>46050</v>
      </c>
      <c r="M2258" s="84">
        <v>46230</v>
      </c>
      <c r="N2258" s="203" t="s">
        <v>12386</v>
      </c>
      <c r="O2258" s="86">
        <v>17064468</v>
      </c>
      <c r="P2258" s="203" t="s">
        <v>22516</v>
      </c>
      <c r="Q2258" s="203" t="s">
        <v>22515</v>
      </c>
      <c r="R2258" s="84">
        <v>46050</v>
      </c>
      <c r="S2258" s="84">
        <v>46050</v>
      </c>
      <c r="T2258" s="84"/>
      <c r="U2258" s="84"/>
      <c r="V2258" s="84"/>
      <c r="W2258" s="203" t="s">
        <v>9457</v>
      </c>
    </row>
    <row r="2259" spans="1:23" x14ac:dyDescent="0.3">
      <c r="A2259" s="203" t="s">
        <v>1665</v>
      </c>
      <c r="B2259" s="203" t="s">
        <v>1247</v>
      </c>
      <c r="C2259" s="203" t="s">
        <v>22517</v>
      </c>
      <c r="D2259" s="203" t="s">
        <v>22518</v>
      </c>
      <c r="E2259" s="203" t="s">
        <v>22519</v>
      </c>
      <c r="F2259" s="203" t="s">
        <v>9451</v>
      </c>
      <c r="G2259" s="203" t="s">
        <v>22519</v>
      </c>
      <c r="H2259" s="203" t="s">
        <v>22520</v>
      </c>
      <c r="I2259" s="203" t="s">
        <v>9504</v>
      </c>
      <c r="J2259" s="203" t="s">
        <v>22521</v>
      </c>
      <c r="K2259" s="84">
        <v>46050</v>
      </c>
      <c r="L2259" s="84">
        <v>46051</v>
      </c>
      <c r="M2259" s="84">
        <v>46170</v>
      </c>
      <c r="N2259" s="203" t="s">
        <v>11896</v>
      </c>
      <c r="O2259" s="86">
        <v>10000000</v>
      </c>
      <c r="P2259" s="203" t="s">
        <v>22522</v>
      </c>
      <c r="Q2259" s="203" t="s">
        <v>22521</v>
      </c>
      <c r="R2259" s="84">
        <v>46050</v>
      </c>
      <c r="S2259" s="84">
        <v>46050</v>
      </c>
      <c r="T2259" s="84"/>
      <c r="U2259" s="84"/>
      <c r="V2259" s="84"/>
      <c r="W2259" s="203" t="s">
        <v>9457</v>
      </c>
    </row>
    <row r="2260" spans="1:23" x14ac:dyDescent="0.3">
      <c r="A2260" s="203" t="s">
        <v>1719</v>
      </c>
      <c r="B2260" s="203" t="s">
        <v>1246</v>
      </c>
      <c r="C2260" s="203" t="s">
        <v>22523</v>
      </c>
      <c r="D2260" s="203" t="s">
        <v>9471</v>
      </c>
      <c r="E2260" s="203" t="s">
        <v>14815</v>
      </c>
      <c r="F2260" s="203" t="s">
        <v>9451</v>
      </c>
      <c r="G2260" s="203"/>
      <c r="H2260" s="203"/>
      <c r="I2260" s="203"/>
      <c r="J2260" s="203"/>
      <c r="K2260" s="84"/>
      <c r="L2260" s="84"/>
      <c r="M2260" s="84"/>
      <c r="N2260" s="203"/>
      <c r="O2260" s="86"/>
      <c r="P2260" s="203"/>
      <c r="Q2260" s="203"/>
      <c r="R2260" s="84">
        <v>45804</v>
      </c>
      <c r="S2260" s="84">
        <v>45804</v>
      </c>
      <c r="T2260" s="84">
        <v>45812</v>
      </c>
      <c r="U2260" s="84">
        <v>45812</v>
      </c>
      <c r="V2260" s="84">
        <v>45812</v>
      </c>
      <c r="W2260" s="203" t="s">
        <v>9723</v>
      </c>
    </row>
    <row r="2261" spans="1:23" x14ac:dyDescent="0.3">
      <c r="A2261" s="203" t="s">
        <v>5454</v>
      </c>
      <c r="B2261" s="203" t="s">
        <v>1245</v>
      </c>
      <c r="C2261" s="203" t="s">
        <v>22524</v>
      </c>
      <c r="D2261" s="203" t="s">
        <v>22525</v>
      </c>
      <c r="E2261" s="203" t="s">
        <v>22526</v>
      </c>
      <c r="F2261" s="203" t="s">
        <v>9451</v>
      </c>
      <c r="G2261" s="203" t="s">
        <v>22526</v>
      </c>
      <c r="H2261" s="203" t="s">
        <v>22527</v>
      </c>
      <c r="I2261" s="203" t="s">
        <v>9453</v>
      </c>
      <c r="J2261" s="203" t="s">
        <v>22528</v>
      </c>
      <c r="K2261" s="84">
        <v>45539</v>
      </c>
      <c r="L2261" s="84">
        <v>45539</v>
      </c>
      <c r="M2261" s="84">
        <v>45629</v>
      </c>
      <c r="N2261" s="203" t="s">
        <v>21932</v>
      </c>
      <c r="O2261" s="86">
        <v>10500000</v>
      </c>
      <c r="P2261" s="203" t="s">
        <v>22529</v>
      </c>
      <c r="Q2261" s="203" t="s">
        <v>22528</v>
      </c>
      <c r="R2261" s="84">
        <v>45539</v>
      </c>
      <c r="S2261" s="84">
        <v>45539</v>
      </c>
      <c r="T2261" s="84"/>
      <c r="U2261" s="84"/>
      <c r="V2261" s="84"/>
      <c r="W2261" s="203" t="s">
        <v>9457</v>
      </c>
    </row>
    <row r="2262" spans="1:23" x14ac:dyDescent="0.3">
      <c r="A2262" s="203" t="s">
        <v>1476</v>
      </c>
      <c r="B2262" s="203" t="s">
        <v>1246</v>
      </c>
      <c r="C2262" s="203" t="s">
        <v>22530</v>
      </c>
      <c r="D2262" s="203" t="s">
        <v>22531</v>
      </c>
      <c r="E2262" s="203" t="s">
        <v>22532</v>
      </c>
      <c r="F2262" s="203" t="s">
        <v>9451</v>
      </c>
      <c r="G2262" s="203" t="s">
        <v>22532</v>
      </c>
      <c r="H2262" s="203" t="s">
        <v>22533</v>
      </c>
      <c r="I2262" s="203" t="s">
        <v>9462</v>
      </c>
      <c r="J2262" s="203" t="s">
        <v>22534</v>
      </c>
      <c r="K2262" s="84">
        <v>45694</v>
      </c>
      <c r="L2262" s="84">
        <v>45694</v>
      </c>
      <c r="M2262" s="84">
        <v>45874</v>
      </c>
      <c r="N2262" s="203" t="s">
        <v>17966</v>
      </c>
      <c r="O2262" s="86">
        <v>18548178</v>
      </c>
      <c r="P2262" s="203" t="s">
        <v>22535</v>
      </c>
      <c r="Q2262" s="203" t="s">
        <v>22534</v>
      </c>
      <c r="R2262" s="84">
        <v>45692</v>
      </c>
      <c r="S2262" s="84">
        <v>45692</v>
      </c>
      <c r="T2262" s="84"/>
      <c r="U2262" s="84"/>
      <c r="V2262" s="84"/>
      <c r="W2262" s="203" t="s">
        <v>9457</v>
      </c>
    </row>
    <row r="2263" spans="1:23" x14ac:dyDescent="0.3">
      <c r="A2263" s="203" t="s">
        <v>2940</v>
      </c>
      <c r="B2263" s="203" t="s">
        <v>1245</v>
      </c>
      <c r="C2263" s="203" t="s">
        <v>22536</v>
      </c>
      <c r="D2263" s="203" t="s">
        <v>22537</v>
      </c>
      <c r="E2263" s="203" t="s">
        <v>22538</v>
      </c>
      <c r="F2263" s="203" t="s">
        <v>9451</v>
      </c>
      <c r="G2263" s="203" t="s">
        <v>22538</v>
      </c>
      <c r="H2263" s="203" t="s">
        <v>22539</v>
      </c>
      <c r="I2263" s="203" t="s">
        <v>9462</v>
      </c>
      <c r="J2263" s="203" t="s">
        <v>12832</v>
      </c>
      <c r="K2263" s="84">
        <v>45605</v>
      </c>
      <c r="L2263" s="84">
        <v>45609</v>
      </c>
      <c r="M2263" s="84">
        <v>45657</v>
      </c>
      <c r="N2263" s="203" t="s">
        <v>16606</v>
      </c>
      <c r="O2263" s="86">
        <v>9067438</v>
      </c>
      <c r="P2263" s="203" t="s">
        <v>22540</v>
      </c>
      <c r="Q2263" s="203" t="s">
        <v>12832</v>
      </c>
      <c r="R2263" s="84">
        <v>45604</v>
      </c>
      <c r="S2263" s="84">
        <v>45604</v>
      </c>
      <c r="T2263" s="84"/>
      <c r="U2263" s="84"/>
      <c r="V2263" s="84"/>
      <c r="W2263" s="203" t="s">
        <v>9457</v>
      </c>
    </row>
    <row r="2264" spans="1:23" x14ac:dyDescent="0.3">
      <c r="A2264" s="203" t="s">
        <v>4586</v>
      </c>
      <c r="B2264" s="203" t="s">
        <v>1245</v>
      </c>
      <c r="C2264" s="203" t="s">
        <v>22541</v>
      </c>
      <c r="D2264" s="203" t="s">
        <v>22542</v>
      </c>
      <c r="E2264" s="203" t="s">
        <v>22543</v>
      </c>
      <c r="F2264" s="203" t="s">
        <v>9451</v>
      </c>
      <c r="G2264" s="203" t="s">
        <v>22543</v>
      </c>
      <c r="H2264" s="203" t="s">
        <v>22544</v>
      </c>
      <c r="I2264" s="203" t="s">
        <v>9462</v>
      </c>
      <c r="J2264" s="203" t="s">
        <v>22545</v>
      </c>
      <c r="K2264" s="84">
        <v>45387</v>
      </c>
      <c r="L2264" s="84">
        <v>45387</v>
      </c>
      <c r="M2264" s="84">
        <v>45539</v>
      </c>
      <c r="N2264" s="203" t="s">
        <v>14560</v>
      </c>
      <c r="O2264" s="86">
        <v>16300730</v>
      </c>
      <c r="P2264" s="203" t="s">
        <v>22546</v>
      </c>
      <c r="Q2264" s="203" t="s">
        <v>22545</v>
      </c>
      <c r="R2264" s="84">
        <v>45383</v>
      </c>
      <c r="S2264" s="84">
        <v>45383</v>
      </c>
      <c r="T2264" s="84"/>
      <c r="U2264" s="84"/>
      <c r="V2264" s="84"/>
      <c r="W2264" s="203" t="s">
        <v>9457</v>
      </c>
    </row>
    <row r="2265" spans="1:23" x14ac:dyDescent="0.3">
      <c r="A2265" s="203" t="s">
        <v>5454</v>
      </c>
      <c r="B2265" s="203" t="s">
        <v>1245</v>
      </c>
      <c r="C2265" s="203" t="s">
        <v>22547</v>
      </c>
      <c r="D2265" s="203" t="s">
        <v>22548</v>
      </c>
      <c r="E2265" s="203" t="s">
        <v>22549</v>
      </c>
      <c r="F2265" s="203" t="s">
        <v>9451</v>
      </c>
      <c r="G2265" s="203" t="s">
        <v>22549</v>
      </c>
      <c r="H2265" s="203" t="s">
        <v>22550</v>
      </c>
      <c r="I2265" s="203" t="s">
        <v>9453</v>
      </c>
      <c r="J2265" s="203" t="s">
        <v>22551</v>
      </c>
      <c r="K2265" s="84">
        <v>45541</v>
      </c>
      <c r="L2265" s="84">
        <v>45544</v>
      </c>
      <c r="M2265" s="84">
        <v>45634</v>
      </c>
      <c r="N2265" s="203" t="s">
        <v>22552</v>
      </c>
      <c r="O2265" s="86">
        <v>18000000</v>
      </c>
      <c r="P2265" s="203" t="s">
        <v>22553</v>
      </c>
      <c r="Q2265" s="203" t="s">
        <v>22551</v>
      </c>
      <c r="R2265" s="84">
        <v>45540</v>
      </c>
      <c r="S2265" s="84">
        <v>45540</v>
      </c>
      <c r="T2265" s="84"/>
      <c r="U2265" s="84"/>
      <c r="V2265" s="84"/>
      <c r="W2265" s="203" t="s">
        <v>9457</v>
      </c>
    </row>
    <row r="2266" spans="1:23" x14ac:dyDescent="0.3">
      <c r="A2266" s="203" t="s">
        <v>5487</v>
      </c>
      <c r="B2266" s="203" t="s">
        <v>1246</v>
      </c>
      <c r="C2266" s="203" t="s">
        <v>22554</v>
      </c>
      <c r="D2266" s="203" t="s">
        <v>9471</v>
      </c>
      <c r="E2266" s="203" t="s">
        <v>22555</v>
      </c>
      <c r="F2266" s="203" t="s">
        <v>9451</v>
      </c>
      <c r="G2266" s="203"/>
      <c r="H2266" s="203"/>
      <c r="I2266" s="203"/>
      <c r="J2266" s="203"/>
      <c r="K2266" s="84"/>
      <c r="L2266" s="84"/>
      <c r="M2266" s="84"/>
      <c r="N2266" s="203"/>
      <c r="O2266" s="86"/>
      <c r="P2266" s="203"/>
      <c r="Q2266" s="203"/>
      <c r="R2266" s="84">
        <v>45884</v>
      </c>
      <c r="S2266" s="84">
        <v>45884</v>
      </c>
      <c r="T2266" s="84">
        <v>45895</v>
      </c>
      <c r="U2266" s="84">
        <v>45931</v>
      </c>
      <c r="V2266" s="84">
        <v>45895</v>
      </c>
      <c r="W2266" s="203" t="s">
        <v>9723</v>
      </c>
    </row>
    <row r="2267" spans="1:23" x14ac:dyDescent="0.3">
      <c r="A2267" s="203" t="s">
        <v>1665</v>
      </c>
      <c r="B2267" s="203" t="s">
        <v>1247</v>
      </c>
      <c r="C2267" s="203" t="s">
        <v>22556</v>
      </c>
      <c r="D2267" s="203" t="s">
        <v>22557</v>
      </c>
      <c r="E2267" s="203" t="s">
        <v>22558</v>
      </c>
      <c r="F2267" s="203" t="s">
        <v>9451</v>
      </c>
      <c r="G2267" s="203" t="s">
        <v>22558</v>
      </c>
      <c r="H2267" s="203" t="s">
        <v>22559</v>
      </c>
      <c r="I2267" s="203" t="s">
        <v>9504</v>
      </c>
      <c r="J2267" s="203" t="s">
        <v>22560</v>
      </c>
      <c r="K2267" s="84">
        <v>46048</v>
      </c>
      <c r="L2267" s="84">
        <v>46049</v>
      </c>
      <c r="M2267" s="84">
        <v>46229</v>
      </c>
      <c r="N2267" s="203" t="s">
        <v>22561</v>
      </c>
      <c r="O2267" s="86">
        <v>18000000</v>
      </c>
      <c r="P2267" s="203" t="s">
        <v>22562</v>
      </c>
      <c r="Q2267" s="203" t="s">
        <v>22560</v>
      </c>
      <c r="R2267" s="84">
        <v>46048</v>
      </c>
      <c r="S2267" s="84">
        <v>46048</v>
      </c>
      <c r="T2267" s="84"/>
      <c r="U2267" s="84"/>
      <c r="V2267" s="84"/>
      <c r="W2267" s="203" t="s">
        <v>9457</v>
      </c>
    </row>
    <row r="2268" spans="1:23" x14ac:dyDescent="0.3">
      <c r="A2268" s="203" t="s">
        <v>1429</v>
      </c>
      <c r="B2268" s="203" t="s">
        <v>1246</v>
      </c>
      <c r="C2268" s="203" t="s">
        <v>22563</v>
      </c>
      <c r="D2268" s="203" t="s">
        <v>22564</v>
      </c>
      <c r="E2268" s="203" t="s">
        <v>22565</v>
      </c>
      <c r="F2268" s="203" t="s">
        <v>9451</v>
      </c>
      <c r="G2268" s="203" t="s">
        <v>22565</v>
      </c>
      <c r="H2268" s="203" t="s">
        <v>22566</v>
      </c>
      <c r="I2268" s="203" t="s">
        <v>9453</v>
      </c>
      <c r="J2268" s="203" t="s">
        <v>10086</v>
      </c>
      <c r="K2268" s="84">
        <v>45853</v>
      </c>
      <c r="L2268" s="84">
        <v>45854</v>
      </c>
      <c r="M2268" s="84">
        <v>45976</v>
      </c>
      <c r="N2268" s="203" t="s">
        <v>15536</v>
      </c>
      <c r="O2268" s="86">
        <v>20949056</v>
      </c>
      <c r="P2268" s="203" t="s">
        <v>22567</v>
      </c>
      <c r="Q2268" s="203" t="s">
        <v>10086</v>
      </c>
      <c r="R2268" s="84">
        <v>45853</v>
      </c>
      <c r="S2268" s="84">
        <v>45853</v>
      </c>
      <c r="T2268" s="84"/>
      <c r="U2268" s="84"/>
      <c r="V2268" s="84"/>
      <c r="W2268" s="203" t="s">
        <v>9457</v>
      </c>
    </row>
    <row r="2269" spans="1:23" x14ac:dyDescent="0.3">
      <c r="A2269" s="203" t="s">
        <v>1732</v>
      </c>
      <c r="B2269" s="203" t="s">
        <v>1246</v>
      </c>
      <c r="C2269" s="203" t="s">
        <v>22568</v>
      </c>
      <c r="D2269" s="203" t="s">
        <v>22569</v>
      </c>
      <c r="E2269" s="203" t="s">
        <v>22570</v>
      </c>
      <c r="F2269" s="203" t="s">
        <v>9451</v>
      </c>
      <c r="G2269" s="203" t="s">
        <v>22570</v>
      </c>
      <c r="H2269" s="203" t="s">
        <v>22571</v>
      </c>
      <c r="I2269" s="203" t="s">
        <v>9453</v>
      </c>
      <c r="J2269" s="203" t="s">
        <v>22572</v>
      </c>
      <c r="K2269" s="84">
        <v>45723</v>
      </c>
      <c r="L2269" s="84">
        <v>45730</v>
      </c>
      <c r="M2269" s="84">
        <v>45808</v>
      </c>
      <c r="N2269" s="203" t="s">
        <v>10542</v>
      </c>
      <c r="O2269" s="86">
        <v>379107928</v>
      </c>
      <c r="P2269" s="203" t="s">
        <v>22573</v>
      </c>
      <c r="Q2269" s="203" t="s">
        <v>22572</v>
      </c>
      <c r="R2269" s="84">
        <v>45720</v>
      </c>
      <c r="S2269" s="84">
        <v>45720</v>
      </c>
      <c r="T2269" s="84"/>
      <c r="U2269" s="84"/>
      <c r="V2269" s="84"/>
      <c r="W2269" s="203" t="s">
        <v>9457</v>
      </c>
    </row>
    <row r="2270" spans="1:23" x14ac:dyDescent="0.3">
      <c r="A2270" s="203" t="s">
        <v>1467</v>
      </c>
      <c r="B2270" s="203" t="s">
        <v>1247</v>
      </c>
      <c r="C2270" s="203" t="s">
        <v>34172</v>
      </c>
      <c r="D2270" s="203" t="s">
        <v>34173</v>
      </c>
      <c r="E2270" s="203" t="s">
        <v>34174</v>
      </c>
      <c r="F2270" s="203" t="s">
        <v>9451</v>
      </c>
      <c r="G2270" s="203" t="s">
        <v>34174</v>
      </c>
      <c r="H2270" s="203" t="s">
        <v>34175</v>
      </c>
      <c r="I2270" s="203" t="s">
        <v>9482</v>
      </c>
      <c r="J2270" s="203" t="s">
        <v>33852</v>
      </c>
      <c r="K2270" s="84">
        <v>46248</v>
      </c>
      <c r="L2270" s="84"/>
      <c r="M2270" s="84">
        <v>46387</v>
      </c>
      <c r="N2270" s="203" t="s">
        <v>10379</v>
      </c>
      <c r="O2270" s="86">
        <v>12335134</v>
      </c>
      <c r="P2270" s="203" t="s">
        <v>34176</v>
      </c>
      <c r="Q2270" s="203" t="s">
        <v>33852</v>
      </c>
      <c r="R2270" s="84">
        <v>46248</v>
      </c>
      <c r="S2270" s="84">
        <v>46248</v>
      </c>
      <c r="T2270" s="84"/>
      <c r="U2270" s="84"/>
      <c r="V2270" s="84"/>
      <c r="W2270" s="203" t="s">
        <v>9457</v>
      </c>
    </row>
    <row r="2271" spans="1:23" x14ac:dyDescent="0.3">
      <c r="A2271" s="203" t="s">
        <v>3737</v>
      </c>
      <c r="B2271" s="203" t="s">
        <v>1245</v>
      </c>
      <c r="C2271" s="203" t="s">
        <v>22574</v>
      </c>
      <c r="D2271" s="203" t="s">
        <v>22575</v>
      </c>
      <c r="E2271" s="203" t="s">
        <v>22576</v>
      </c>
      <c r="F2271" s="203" t="s">
        <v>9451</v>
      </c>
      <c r="G2271" s="203" t="s">
        <v>22576</v>
      </c>
      <c r="H2271" s="203" t="s">
        <v>22577</v>
      </c>
      <c r="I2271" s="203" t="s">
        <v>9462</v>
      </c>
      <c r="J2271" s="203" t="s">
        <v>22578</v>
      </c>
      <c r="K2271" s="84">
        <v>45372</v>
      </c>
      <c r="L2271" s="84">
        <v>45372</v>
      </c>
      <c r="M2271" s="84">
        <v>45524</v>
      </c>
      <c r="N2271" s="203" t="s">
        <v>21611</v>
      </c>
      <c r="O2271" s="86">
        <v>19006025</v>
      </c>
      <c r="P2271" s="203" t="s">
        <v>22579</v>
      </c>
      <c r="Q2271" s="203" t="s">
        <v>22580</v>
      </c>
      <c r="R2271" s="84">
        <v>45368</v>
      </c>
      <c r="S2271" s="84">
        <v>45368</v>
      </c>
      <c r="T2271" s="84"/>
      <c r="U2271" s="84"/>
      <c r="V2271" s="84"/>
      <c r="W2271" s="203" t="s">
        <v>9457</v>
      </c>
    </row>
    <row r="2272" spans="1:23" x14ac:dyDescent="0.3">
      <c r="A2272" s="203" t="s">
        <v>3226</v>
      </c>
      <c r="B2272" s="203" t="s">
        <v>1245</v>
      </c>
      <c r="C2272" s="203" t="s">
        <v>22581</v>
      </c>
      <c r="D2272" s="203" t="s">
        <v>22582</v>
      </c>
      <c r="E2272" s="203" t="s">
        <v>22583</v>
      </c>
      <c r="F2272" s="203" t="s">
        <v>9451</v>
      </c>
      <c r="G2272" s="203" t="s">
        <v>22583</v>
      </c>
      <c r="H2272" s="203" t="s">
        <v>22584</v>
      </c>
      <c r="I2272" s="203" t="s">
        <v>9462</v>
      </c>
      <c r="J2272" s="203" t="s">
        <v>22585</v>
      </c>
      <c r="K2272" s="84">
        <v>45387</v>
      </c>
      <c r="L2272" s="84">
        <v>45387</v>
      </c>
      <c r="M2272" s="84">
        <v>45539</v>
      </c>
      <c r="N2272" s="203" t="s">
        <v>12770</v>
      </c>
      <c r="O2272" s="86">
        <v>16300730</v>
      </c>
      <c r="P2272" s="203" t="s">
        <v>22586</v>
      </c>
      <c r="Q2272" s="203" t="s">
        <v>22587</v>
      </c>
      <c r="R2272" s="84">
        <v>45383</v>
      </c>
      <c r="S2272" s="84">
        <v>45383</v>
      </c>
      <c r="T2272" s="84"/>
      <c r="U2272" s="84"/>
      <c r="V2272" s="84"/>
      <c r="W2272" s="203" t="s">
        <v>9457</v>
      </c>
    </row>
    <row r="2273" spans="1:23" x14ac:dyDescent="0.3">
      <c r="A2273" s="203" t="s">
        <v>1572</v>
      </c>
      <c r="B2273" s="203" t="s">
        <v>1246</v>
      </c>
      <c r="C2273" s="203" t="s">
        <v>22588</v>
      </c>
      <c r="D2273" s="203" t="s">
        <v>22589</v>
      </c>
      <c r="E2273" s="203" t="s">
        <v>22590</v>
      </c>
      <c r="F2273" s="203" t="s">
        <v>9451</v>
      </c>
      <c r="G2273" s="203" t="s">
        <v>22590</v>
      </c>
      <c r="H2273" s="203" t="s">
        <v>22591</v>
      </c>
      <c r="I2273" s="203" t="s">
        <v>9469</v>
      </c>
      <c r="J2273" s="203" t="s">
        <v>22592</v>
      </c>
      <c r="K2273" s="84"/>
      <c r="L2273" s="84"/>
      <c r="M2273" s="84">
        <v>46008</v>
      </c>
      <c r="N2273" s="203" t="s">
        <v>9471</v>
      </c>
      <c r="O2273" s="86">
        <v>0</v>
      </c>
      <c r="P2273" s="203" t="s">
        <v>22593</v>
      </c>
      <c r="Q2273" s="203" t="s">
        <v>22592</v>
      </c>
      <c r="R2273" s="84">
        <v>45918</v>
      </c>
      <c r="S2273" s="84">
        <v>45918</v>
      </c>
      <c r="T2273" s="84"/>
      <c r="U2273" s="84"/>
      <c r="V2273" s="84"/>
      <c r="W2273" s="203" t="s">
        <v>9457</v>
      </c>
    </row>
    <row r="2274" spans="1:23" x14ac:dyDescent="0.3">
      <c r="A2274" s="203" t="s">
        <v>1702</v>
      </c>
      <c r="B2274" s="203" t="s">
        <v>1246</v>
      </c>
      <c r="C2274" s="203" t="s">
        <v>22594</v>
      </c>
      <c r="D2274" s="203" t="s">
        <v>9471</v>
      </c>
      <c r="E2274" s="203" t="s">
        <v>22595</v>
      </c>
      <c r="F2274" s="203" t="s">
        <v>9451</v>
      </c>
      <c r="G2274" s="203"/>
      <c r="H2274" s="203"/>
      <c r="I2274" s="203"/>
      <c r="J2274" s="203"/>
      <c r="K2274" s="84"/>
      <c r="L2274" s="84"/>
      <c r="M2274" s="84"/>
      <c r="N2274" s="203"/>
      <c r="O2274" s="86"/>
      <c r="P2274" s="203"/>
      <c r="Q2274" s="203"/>
      <c r="R2274" s="84">
        <v>45988</v>
      </c>
      <c r="S2274" s="84">
        <v>45988</v>
      </c>
      <c r="T2274" s="84">
        <v>45994</v>
      </c>
      <c r="U2274" s="84">
        <v>45994</v>
      </c>
      <c r="V2274" s="84">
        <v>45994</v>
      </c>
      <c r="W2274" s="203" t="s">
        <v>9723</v>
      </c>
    </row>
    <row r="2275" spans="1:23" x14ac:dyDescent="0.3">
      <c r="A2275" s="203" t="s">
        <v>1476</v>
      </c>
      <c r="B2275" s="203" t="s">
        <v>1246</v>
      </c>
      <c r="C2275" s="203" t="s">
        <v>22596</v>
      </c>
      <c r="D2275" s="203" t="s">
        <v>22597</v>
      </c>
      <c r="E2275" s="203" t="s">
        <v>22598</v>
      </c>
      <c r="F2275" s="203" t="s">
        <v>9451</v>
      </c>
      <c r="G2275" s="203" t="s">
        <v>22598</v>
      </c>
      <c r="H2275" s="203" t="s">
        <v>22599</v>
      </c>
      <c r="I2275" s="203" t="s">
        <v>9462</v>
      </c>
      <c r="J2275" s="203" t="s">
        <v>22600</v>
      </c>
      <c r="K2275" s="84">
        <v>45720</v>
      </c>
      <c r="L2275" s="84">
        <v>45721</v>
      </c>
      <c r="M2275" s="84">
        <v>45904</v>
      </c>
      <c r="N2275" s="203" t="s">
        <v>12853</v>
      </c>
      <c r="O2275" s="86">
        <v>15844446</v>
      </c>
      <c r="P2275" s="203" t="s">
        <v>22601</v>
      </c>
      <c r="Q2275" s="203" t="s">
        <v>22600</v>
      </c>
      <c r="R2275" s="84">
        <v>45720</v>
      </c>
      <c r="S2275" s="84">
        <v>45720</v>
      </c>
      <c r="T2275" s="84"/>
      <c r="U2275" s="84"/>
      <c r="V2275" s="84"/>
      <c r="W2275" s="203" t="s">
        <v>9457</v>
      </c>
    </row>
    <row r="2276" spans="1:23" x14ac:dyDescent="0.3">
      <c r="A2276" s="203" t="s">
        <v>2552</v>
      </c>
      <c r="B2276" s="203" t="s">
        <v>1247</v>
      </c>
      <c r="C2276" s="203" t="s">
        <v>22602</v>
      </c>
      <c r="D2276" s="203" t="s">
        <v>22603</v>
      </c>
      <c r="E2276" s="203" t="s">
        <v>22604</v>
      </c>
      <c r="F2276" s="203" t="s">
        <v>9451</v>
      </c>
      <c r="G2276" s="203" t="s">
        <v>22604</v>
      </c>
      <c r="H2276" s="203" t="s">
        <v>22605</v>
      </c>
      <c r="I2276" s="203" t="s">
        <v>9453</v>
      </c>
      <c r="J2276" s="203" t="s">
        <v>22606</v>
      </c>
      <c r="K2276" s="84">
        <v>46150</v>
      </c>
      <c r="L2276" s="84">
        <v>46155</v>
      </c>
      <c r="M2276" s="84">
        <v>46185</v>
      </c>
      <c r="N2276" s="203" t="s">
        <v>22607</v>
      </c>
      <c r="O2276" s="86">
        <v>70000000</v>
      </c>
      <c r="P2276" s="203" t="s">
        <v>22608</v>
      </c>
      <c r="Q2276" s="203" t="s">
        <v>22606</v>
      </c>
      <c r="R2276" s="84"/>
      <c r="S2276" s="84"/>
      <c r="T2276" s="84">
        <v>46140</v>
      </c>
      <c r="U2276" s="84">
        <v>46140</v>
      </c>
      <c r="V2276" s="84">
        <v>46140</v>
      </c>
      <c r="W2276" s="203" t="s">
        <v>9457</v>
      </c>
    </row>
    <row r="2277" spans="1:23" x14ac:dyDescent="0.3">
      <c r="A2277" s="203" t="s">
        <v>1572</v>
      </c>
      <c r="B2277" s="203" t="s">
        <v>1246</v>
      </c>
      <c r="C2277" s="203" t="s">
        <v>22609</v>
      </c>
      <c r="D2277" s="203" t="s">
        <v>22610</v>
      </c>
      <c r="E2277" s="203" t="s">
        <v>22611</v>
      </c>
      <c r="F2277" s="203" t="s">
        <v>9451</v>
      </c>
      <c r="G2277" s="203" t="s">
        <v>22611</v>
      </c>
      <c r="H2277" s="203" t="s">
        <v>22612</v>
      </c>
      <c r="I2277" s="203" t="s">
        <v>9453</v>
      </c>
      <c r="J2277" s="203" t="s">
        <v>22613</v>
      </c>
      <c r="K2277" s="84">
        <v>45953</v>
      </c>
      <c r="L2277" s="84">
        <v>45954</v>
      </c>
      <c r="M2277" s="84">
        <v>46014</v>
      </c>
      <c r="N2277" s="203" t="s">
        <v>22614</v>
      </c>
      <c r="O2277" s="86">
        <v>4000000</v>
      </c>
      <c r="P2277" s="203" t="s">
        <v>22615</v>
      </c>
      <c r="Q2277" s="203" t="s">
        <v>22613</v>
      </c>
      <c r="R2277" s="84">
        <v>45952</v>
      </c>
      <c r="S2277" s="84">
        <v>45952</v>
      </c>
      <c r="T2277" s="84"/>
      <c r="U2277" s="84"/>
      <c r="V2277" s="84"/>
      <c r="W2277" s="203" t="s">
        <v>9457</v>
      </c>
    </row>
    <row r="2278" spans="1:23" x14ac:dyDescent="0.3">
      <c r="A2278" s="203" t="s">
        <v>1467</v>
      </c>
      <c r="B2278" s="203" t="s">
        <v>1247</v>
      </c>
      <c r="C2278" s="203" t="s">
        <v>22616</v>
      </c>
      <c r="D2278" s="203" t="s">
        <v>22617</v>
      </c>
      <c r="E2278" s="203" t="s">
        <v>22618</v>
      </c>
      <c r="F2278" s="203" t="s">
        <v>9451</v>
      </c>
      <c r="G2278" s="203" t="s">
        <v>22618</v>
      </c>
      <c r="H2278" s="203" t="s">
        <v>22619</v>
      </c>
      <c r="I2278" s="203" t="s">
        <v>9453</v>
      </c>
      <c r="J2278" s="203" t="s">
        <v>22620</v>
      </c>
      <c r="K2278" s="84">
        <v>46240</v>
      </c>
      <c r="L2278" s="84">
        <v>46245</v>
      </c>
      <c r="M2278" s="84">
        <v>46387</v>
      </c>
      <c r="N2278" s="203" t="s">
        <v>17244</v>
      </c>
      <c r="O2278" s="86">
        <v>20751191</v>
      </c>
      <c r="P2278" s="203" t="s">
        <v>22621</v>
      </c>
      <c r="Q2278" s="203" t="s">
        <v>22620</v>
      </c>
      <c r="R2278" s="84">
        <v>46239</v>
      </c>
      <c r="S2278" s="84">
        <v>46239</v>
      </c>
      <c r="T2278" s="84"/>
      <c r="U2278" s="84"/>
      <c r="V2278" s="84"/>
      <c r="W2278" s="203" t="s">
        <v>9457</v>
      </c>
    </row>
    <row r="2279" spans="1:23" x14ac:dyDescent="0.3">
      <c r="A2279" s="203" t="s">
        <v>1605</v>
      </c>
      <c r="B2279" s="203" t="s">
        <v>1247</v>
      </c>
      <c r="C2279" s="203" t="s">
        <v>22622</v>
      </c>
      <c r="D2279" s="203" t="s">
        <v>22623</v>
      </c>
      <c r="E2279" s="203" t="s">
        <v>22624</v>
      </c>
      <c r="F2279" s="203" t="s">
        <v>9451</v>
      </c>
      <c r="G2279" s="203" t="s">
        <v>22624</v>
      </c>
      <c r="H2279" s="203" t="s">
        <v>22625</v>
      </c>
      <c r="I2279" s="203" t="s">
        <v>9453</v>
      </c>
      <c r="J2279" s="203" t="s">
        <v>22626</v>
      </c>
      <c r="K2279" s="84">
        <v>46043</v>
      </c>
      <c r="L2279" s="84">
        <v>46044</v>
      </c>
      <c r="M2279" s="84">
        <v>46223</v>
      </c>
      <c r="N2279" s="203" t="s">
        <v>11371</v>
      </c>
      <c r="O2279" s="86">
        <v>25760100</v>
      </c>
      <c r="P2279" s="203" t="s">
        <v>22627</v>
      </c>
      <c r="Q2279" s="203" t="s">
        <v>22626</v>
      </c>
      <c r="R2279" s="84">
        <v>46042</v>
      </c>
      <c r="S2279" s="84">
        <v>46042</v>
      </c>
      <c r="T2279" s="84"/>
      <c r="U2279" s="84"/>
      <c r="V2279" s="84"/>
      <c r="W2279" s="203" t="s">
        <v>9457</v>
      </c>
    </row>
    <row r="2280" spans="1:23" x14ac:dyDescent="0.3">
      <c r="A2280" s="203" t="s">
        <v>2940</v>
      </c>
      <c r="B2280" s="203" t="s">
        <v>1245</v>
      </c>
      <c r="C2280" s="203" t="s">
        <v>22628</v>
      </c>
      <c r="D2280" s="203" t="s">
        <v>22629</v>
      </c>
      <c r="E2280" s="203" t="s">
        <v>22630</v>
      </c>
      <c r="F2280" s="203" t="s">
        <v>9451</v>
      </c>
      <c r="G2280" s="203" t="s">
        <v>22630</v>
      </c>
      <c r="H2280" s="203" t="s">
        <v>22631</v>
      </c>
      <c r="I2280" s="203" t="s">
        <v>9462</v>
      </c>
      <c r="J2280" s="203" t="s">
        <v>22632</v>
      </c>
      <c r="K2280" s="84">
        <v>45643</v>
      </c>
      <c r="L2280" s="84">
        <v>45643</v>
      </c>
      <c r="M2280" s="84">
        <v>45657</v>
      </c>
      <c r="N2280" s="203" t="s">
        <v>18769</v>
      </c>
      <c r="O2280" s="86">
        <v>1993198</v>
      </c>
      <c r="P2280" s="203" t="s">
        <v>22633</v>
      </c>
      <c r="Q2280" s="203" t="s">
        <v>22632</v>
      </c>
      <c r="R2280" s="84">
        <v>45642</v>
      </c>
      <c r="S2280" s="84">
        <v>45642</v>
      </c>
      <c r="T2280" s="84"/>
      <c r="U2280" s="84"/>
      <c r="V2280" s="84"/>
      <c r="W2280" s="203" t="s">
        <v>9457</v>
      </c>
    </row>
    <row r="2281" spans="1:23" x14ac:dyDescent="0.3">
      <c r="A2281" s="203" t="s">
        <v>1505</v>
      </c>
      <c r="B2281" s="203" t="s">
        <v>1246</v>
      </c>
      <c r="C2281" s="203" t="s">
        <v>22634</v>
      </c>
      <c r="D2281" s="203" t="s">
        <v>22635</v>
      </c>
      <c r="E2281" s="203" t="s">
        <v>22636</v>
      </c>
      <c r="F2281" s="203" t="s">
        <v>9451</v>
      </c>
      <c r="G2281" s="203" t="s">
        <v>22636</v>
      </c>
      <c r="H2281" s="203" t="s">
        <v>22637</v>
      </c>
      <c r="I2281" s="203" t="s">
        <v>9462</v>
      </c>
      <c r="J2281" s="203" t="s">
        <v>22638</v>
      </c>
      <c r="K2281" s="84">
        <v>45902</v>
      </c>
      <c r="L2281" s="84">
        <v>45902</v>
      </c>
      <c r="M2281" s="84">
        <v>46022</v>
      </c>
      <c r="N2281" s="203" t="s">
        <v>11005</v>
      </c>
      <c r="O2281" s="86">
        <v>9817060</v>
      </c>
      <c r="P2281" s="203" t="s">
        <v>22639</v>
      </c>
      <c r="Q2281" s="203" t="s">
        <v>22640</v>
      </c>
      <c r="R2281" s="84">
        <v>45902</v>
      </c>
      <c r="S2281" s="84">
        <v>45902</v>
      </c>
      <c r="T2281" s="84"/>
      <c r="U2281" s="84"/>
      <c r="V2281" s="84"/>
      <c r="W2281" s="203" t="s">
        <v>9457</v>
      </c>
    </row>
    <row r="2282" spans="1:23" x14ac:dyDescent="0.3">
      <c r="A2282" s="203" t="s">
        <v>1572</v>
      </c>
      <c r="B2282" s="203" t="s">
        <v>1246</v>
      </c>
      <c r="C2282" s="203" t="s">
        <v>22641</v>
      </c>
      <c r="D2282" s="203" t="s">
        <v>22642</v>
      </c>
      <c r="E2282" s="203" t="s">
        <v>22643</v>
      </c>
      <c r="F2282" s="203" t="s">
        <v>9451</v>
      </c>
      <c r="G2282" s="203" t="s">
        <v>22643</v>
      </c>
      <c r="H2282" s="203" t="s">
        <v>22644</v>
      </c>
      <c r="I2282" s="203" t="s">
        <v>9453</v>
      </c>
      <c r="J2282" s="203" t="s">
        <v>22645</v>
      </c>
      <c r="K2282" s="84">
        <v>45932</v>
      </c>
      <c r="L2282" s="84">
        <v>45932</v>
      </c>
      <c r="M2282" s="84">
        <v>46022</v>
      </c>
      <c r="N2282" s="203" t="s">
        <v>22646</v>
      </c>
      <c r="O2282" s="86">
        <v>9274089</v>
      </c>
      <c r="P2282" s="203" t="s">
        <v>22647</v>
      </c>
      <c r="Q2282" s="203" t="s">
        <v>22645</v>
      </c>
      <c r="R2282" s="84">
        <v>45932</v>
      </c>
      <c r="S2282" s="84">
        <v>45932</v>
      </c>
      <c r="T2282" s="84"/>
      <c r="U2282" s="84"/>
      <c r="V2282" s="84"/>
      <c r="W2282" s="203" t="s">
        <v>9457</v>
      </c>
    </row>
    <row r="2283" spans="1:23" x14ac:dyDescent="0.3">
      <c r="A2283" s="203" t="s">
        <v>1561</v>
      </c>
      <c r="B2283" s="203" t="s">
        <v>1245</v>
      </c>
      <c r="C2283" s="203" t="s">
        <v>22648</v>
      </c>
      <c r="D2283" s="203" t="s">
        <v>9471</v>
      </c>
      <c r="E2283" s="203" t="s">
        <v>14714</v>
      </c>
      <c r="F2283" s="203" t="s">
        <v>9451</v>
      </c>
      <c r="G2283" s="203"/>
      <c r="H2283" s="203"/>
      <c r="I2283" s="203"/>
      <c r="J2283" s="203"/>
      <c r="K2283" s="84"/>
      <c r="L2283" s="84"/>
      <c r="M2283" s="84"/>
      <c r="N2283" s="203"/>
      <c r="O2283" s="86"/>
      <c r="P2283" s="203"/>
      <c r="Q2283" s="203"/>
      <c r="R2283" s="84">
        <v>45610</v>
      </c>
      <c r="S2283" s="84">
        <v>45610</v>
      </c>
      <c r="T2283" s="84">
        <v>45616</v>
      </c>
      <c r="U2283" s="84">
        <v>45616</v>
      </c>
      <c r="V2283" s="84">
        <v>45616</v>
      </c>
      <c r="W2283" s="203" t="s">
        <v>9723</v>
      </c>
    </row>
    <row r="2284" spans="1:23" x14ac:dyDescent="0.3">
      <c r="A2284" s="203" t="s">
        <v>1665</v>
      </c>
      <c r="B2284" s="203" t="s">
        <v>1247</v>
      </c>
      <c r="C2284" s="203" t="s">
        <v>22649</v>
      </c>
      <c r="D2284" s="203" t="s">
        <v>22650</v>
      </c>
      <c r="E2284" s="203" t="s">
        <v>22651</v>
      </c>
      <c r="F2284" s="203" t="s">
        <v>9451</v>
      </c>
      <c r="G2284" s="203" t="s">
        <v>22651</v>
      </c>
      <c r="H2284" s="203" t="s">
        <v>22652</v>
      </c>
      <c r="I2284" s="203" t="s">
        <v>9504</v>
      </c>
      <c r="J2284" s="203" t="s">
        <v>22653</v>
      </c>
      <c r="K2284" s="84">
        <v>46048</v>
      </c>
      <c r="L2284" s="84">
        <v>46049</v>
      </c>
      <c r="M2284" s="84">
        <v>46138</v>
      </c>
      <c r="N2284" s="203" t="s">
        <v>22654</v>
      </c>
      <c r="O2284" s="86">
        <v>11400000</v>
      </c>
      <c r="P2284" s="203" t="s">
        <v>22655</v>
      </c>
      <c r="Q2284" s="203" t="s">
        <v>22653</v>
      </c>
      <c r="R2284" s="84">
        <v>46048</v>
      </c>
      <c r="S2284" s="84">
        <v>46048</v>
      </c>
      <c r="T2284" s="84"/>
      <c r="U2284" s="84"/>
      <c r="V2284" s="84"/>
      <c r="W2284" s="203" t="s">
        <v>9457</v>
      </c>
    </row>
    <row r="2285" spans="1:23" x14ac:dyDescent="0.3">
      <c r="A2285" s="203" t="s">
        <v>1467</v>
      </c>
      <c r="B2285" s="203" t="s">
        <v>1247</v>
      </c>
      <c r="C2285" s="203" t="s">
        <v>22656</v>
      </c>
      <c r="D2285" s="203" t="s">
        <v>22657</v>
      </c>
      <c r="E2285" s="203" t="s">
        <v>22658</v>
      </c>
      <c r="F2285" s="203" t="s">
        <v>9451</v>
      </c>
      <c r="G2285" s="203" t="s">
        <v>22658</v>
      </c>
      <c r="H2285" s="203" t="s">
        <v>22659</v>
      </c>
      <c r="I2285" s="203" t="s">
        <v>9453</v>
      </c>
      <c r="J2285" s="203" t="s">
        <v>11217</v>
      </c>
      <c r="K2285" s="84">
        <v>46041</v>
      </c>
      <c r="L2285" s="84">
        <v>46041</v>
      </c>
      <c r="M2285" s="84">
        <v>46221</v>
      </c>
      <c r="N2285" s="203" t="s">
        <v>13515</v>
      </c>
      <c r="O2285" s="86">
        <v>25760100</v>
      </c>
      <c r="P2285" s="203" t="s">
        <v>22660</v>
      </c>
      <c r="Q2285" s="203" t="s">
        <v>11217</v>
      </c>
      <c r="R2285" s="84">
        <v>46041</v>
      </c>
      <c r="S2285" s="84">
        <v>46041</v>
      </c>
      <c r="T2285" s="84"/>
      <c r="U2285" s="84"/>
      <c r="V2285" s="84"/>
      <c r="W2285" s="203" t="s">
        <v>9457</v>
      </c>
    </row>
    <row r="2286" spans="1:23" x14ac:dyDescent="0.3">
      <c r="A2286" s="203" t="s">
        <v>5454</v>
      </c>
      <c r="B2286" s="203" t="s">
        <v>1245</v>
      </c>
      <c r="C2286" s="203" t="s">
        <v>22661</v>
      </c>
      <c r="D2286" s="203" t="s">
        <v>22662</v>
      </c>
      <c r="E2286" s="203" t="s">
        <v>22663</v>
      </c>
      <c r="F2286" s="203" t="s">
        <v>9451</v>
      </c>
      <c r="G2286" s="203" t="s">
        <v>22663</v>
      </c>
      <c r="H2286" s="203" t="s">
        <v>22664</v>
      </c>
      <c r="I2286" s="203" t="s">
        <v>9453</v>
      </c>
      <c r="J2286" s="203" t="s">
        <v>22665</v>
      </c>
      <c r="K2286" s="84">
        <v>45534</v>
      </c>
      <c r="L2286" s="84">
        <v>45534</v>
      </c>
      <c r="M2286" s="84">
        <v>45657</v>
      </c>
      <c r="N2286" s="203" t="s">
        <v>22666</v>
      </c>
      <c r="O2286" s="86">
        <v>16000000</v>
      </c>
      <c r="P2286" s="203" t="s">
        <v>22667</v>
      </c>
      <c r="Q2286" s="203" t="s">
        <v>22665</v>
      </c>
      <c r="R2286" s="84">
        <v>45534</v>
      </c>
      <c r="S2286" s="84">
        <v>45534</v>
      </c>
      <c r="T2286" s="84"/>
      <c r="U2286" s="84"/>
      <c r="V2286" s="84"/>
      <c r="W2286" s="203" t="s">
        <v>9457</v>
      </c>
    </row>
    <row r="2287" spans="1:23" x14ac:dyDescent="0.3">
      <c r="A2287" s="203" t="s">
        <v>1572</v>
      </c>
      <c r="B2287" s="203" t="s">
        <v>1246</v>
      </c>
      <c r="C2287" s="203" t="s">
        <v>22668</v>
      </c>
      <c r="D2287" s="203" t="s">
        <v>22669</v>
      </c>
      <c r="E2287" s="203" t="s">
        <v>22670</v>
      </c>
      <c r="F2287" s="203" t="s">
        <v>9451</v>
      </c>
      <c r="G2287" s="203" t="s">
        <v>22670</v>
      </c>
      <c r="H2287" s="203" t="s">
        <v>22671</v>
      </c>
      <c r="I2287" s="203" t="s">
        <v>9453</v>
      </c>
      <c r="J2287" s="203" t="s">
        <v>22672</v>
      </c>
      <c r="K2287" s="84">
        <v>45919</v>
      </c>
      <c r="L2287" s="84">
        <v>45926</v>
      </c>
      <c r="M2287" s="84">
        <v>46016</v>
      </c>
      <c r="N2287" s="203" t="s">
        <v>22673</v>
      </c>
      <c r="O2287" s="86">
        <v>10500000</v>
      </c>
      <c r="P2287" s="203" t="s">
        <v>22674</v>
      </c>
      <c r="Q2287" s="203" t="s">
        <v>22672</v>
      </c>
      <c r="R2287" s="84">
        <v>45919</v>
      </c>
      <c r="S2287" s="84">
        <v>45919</v>
      </c>
      <c r="T2287" s="84"/>
      <c r="U2287" s="84"/>
      <c r="V2287" s="84"/>
      <c r="W2287" s="203" t="s">
        <v>9457</v>
      </c>
    </row>
    <row r="2288" spans="1:23" x14ac:dyDescent="0.3">
      <c r="A2288" s="203" t="s">
        <v>1572</v>
      </c>
      <c r="B2288" s="203" t="s">
        <v>1246</v>
      </c>
      <c r="C2288" s="203" t="s">
        <v>22675</v>
      </c>
      <c r="D2288" s="203" t="s">
        <v>22676</v>
      </c>
      <c r="E2288" s="203" t="s">
        <v>22677</v>
      </c>
      <c r="F2288" s="203" t="s">
        <v>9451</v>
      </c>
      <c r="G2288" s="203" t="s">
        <v>22677</v>
      </c>
      <c r="H2288" s="203" t="s">
        <v>22678</v>
      </c>
      <c r="I2288" s="203" t="s">
        <v>9453</v>
      </c>
      <c r="J2288" s="203" t="s">
        <v>22679</v>
      </c>
      <c r="K2288" s="84">
        <v>45923</v>
      </c>
      <c r="L2288" s="84">
        <v>45923</v>
      </c>
      <c r="M2288" s="84">
        <v>46013</v>
      </c>
      <c r="N2288" s="203" t="s">
        <v>10512</v>
      </c>
      <c r="O2288" s="86">
        <v>11400000</v>
      </c>
      <c r="P2288" s="203" t="s">
        <v>22680</v>
      </c>
      <c r="Q2288" s="203" t="s">
        <v>22679</v>
      </c>
      <c r="R2288" s="84">
        <v>45922</v>
      </c>
      <c r="S2288" s="84">
        <v>45922</v>
      </c>
      <c r="T2288" s="84"/>
      <c r="U2288" s="84"/>
      <c r="V2288" s="84"/>
      <c r="W2288" s="203" t="s">
        <v>9457</v>
      </c>
    </row>
    <row r="2289" spans="1:23" x14ac:dyDescent="0.3">
      <c r="A2289" s="203" t="s">
        <v>1509</v>
      </c>
      <c r="B2289" s="203" t="s">
        <v>1246</v>
      </c>
      <c r="C2289" s="203" t="s">
        <v>22681</v>
      </c>
      <c r="D2289" s="203" t="s">
        <v>9471</v>
      </c>
      <c r="E2289" s="203" t="s">
        <v>22682</v>
      </c>
      <c r="F2289" s="203" t="s">
        <v>9451</v>
      </c>
      <c r="G2289" s="203"/>
      <c r="H2289" s="203"/>
      <c r="I2289" s="203"/>
      <c r="J2289" s="203"/>
      <c r="K2289" s="84"/>
      <c r="L2289" s="84"/>
      <c r="M2289" s="84"/>
      <c r="N2289" s="203"/>
      <c r="O2289" s="86"/>
      <c r="P2289" s="203"/>
      <c r="Q2289" s="203"/>
      <c r="R2289" s="84">
        <v>45944</v>
      </c>
      <c r="S2289" s="84">
        <v>45944</v>
      </c>
      <c r="T2289" s="84">
        <v>45958</v>
      </c>
      <c r="U2289" s="84">
        <v>45958</v>
      </c>
      <c r="V2289" s="84">
        <v>45958</v>
      </c>
      <c r="W2289" s="203" t="s">
        <v>9723</v>
      </c>
    </row>
    <row r="2290" spans="1:23" x14ac:dyDescent="0.3">
      <c r="A2290" s="203" t="s">
        <v>1572</v>
      </c>
      <c r="B2290" s="203" t="s">
        <v>1246</v>
      </c>
      <c r="C2290" s="203" t="s">
        <v>22683</v>
      </c>
      <c r="D2290" s="203" t="s">
        <v>22684</v>
      </c>
      <c r="E2290" s="203" t="s">
        <v>22685</v>
      </c>
      <c r="F2290" s="203" t="s">
        <v>9451</v>
      </c>
      <c r="G2290" s="203" t="s">
        <v>22685</v>
      </c>
      <c r="H2290" s="203" t="s">
        <v>22686</v>
      </c>
      <c r="I2290" s="203" t="s">
        <v>9453</v>
      </c>
      <c r="J2290" s="203" t="s">
        <v>22687</v>
      </c>
      <c r="K2290" s="84">
        <v>45937</v>
      </c>
      <c r="L2290" s="84">
        <v>45937</v>
      </c>
      <c r="M2290" s="84">
        <v>46022</v>
      </c>
      <c r="N2290" s="203" t="s">
        <v>22688</v>
      </c>
      <c r="O2290" s="86">
        <v>14013313</v>
      </c>
      <c r="P2290" s="203" t="s">
        <v>22689</v>
      </c>
      <c r="Q2290" s="203" t="s">
        <v>22687</v>
      </c>
      <c r="R2290" s="84">
        <v>45937</v>
      </c>
      <c r="S2290" s="84">
        <v>45937</v>
      </c>
      <c r="T2290" s="84"/>
      <c r="U2290" s="84"/>
      <c r="V2290" s="84"/>
      <c r="W2290" s="203" t="s">
        <v>9457</v>
      </c>
    </row>
    <row r="2291" spans="1:23" x14ac:dyDescent="0.3">
      <c r="A2291" s="203" t="s">
        <v>1476</v>
      </c>
      <c r="B2291" s="203" t="s">
        <v>1246</v>
      </c>
      <c r="C2291" s="203" t="s">
        <v>22690</v>
      </c>
      <c r="D2291" s="203" t="s">
        <v>22691</v>
      </c>
      <c r="E2291" s="203" t="s">
        <v>22692</v>
      </c>
      <c r="F2291" s="203" t="s">
        <v>9451</v>
      </c>
      <c r="G2291" s="203" t="s">
        <v>22692</v>
      </c>
      <c r="H2291" s="203" t="s">
        <v>22693</v>
      </c>
      <c r="I2291" s="203" t="s">
        <v>9462</v>
      </c>
      <c r="J2291" s="203" t="s">
        <v>22694</v>
      </c>
      <c r="K2291" s="84">
        <v>45700</v>
      </c>
      <c r="L2291" s="84">
        <v>45701</v>
      </c>
      <c r="M2291" s="84">
        <v>45881</v>
      </c>
      <c r="N2291" s="203" t="s">
        <v>10336</v>
      </c>
      <c r="O2291" s="86">
        <v>23918382</v>
      </c>
      <c r="P2291" s="203" t="s">
        <v>22695</v>
      </c>
      <c r="Q2291" s="203" t="s">
        <v>22694</v>
      </c>
      <c r="R2291" s="84">
        <v>45700</v>
      </c>
      <c r="S2291" s="84">
        <v>45700</v>
      </c>
      <c r="T2291" s="84"/>
      <c r="U2291" s="84"/>
      <c r="V2291" s="84"/>
      <c r="W2291" s="203" t="s">
        <v>9457</v>
      </c>
    </row>
    <row r="2292" spans="1:23" x14ac:dyDescent="0.3">
      <c r="A2292" s="203" t="s">
        <v>1665</v>
      </c>
      <c r="B2292" s="203" t="s">
        <v>1247</v>
      </c>
      <c r="C2292" s="203" t="s">
        <v>22696</v>
      </c>
      <c r="D2292" s="203" t="s">
        <v>22697</v>
      </c>
      <c r="E2292" s="203" t="s">
        <v>22698</v>
      </c>
      <c r="F2292" s="203" t="s">
        <v>9451</v>
      </c>
      <c r="G2292" s="203" t="s">
        <v>22698</v>
      </c>
      <c r="H2292" s="203" t="s">
        <v>22699</v>
      </c>
      <c r="I2292" s="203" t="s">
        <v>9504</v>
      </c>
      <c r="J2292" s="203" t="s">
        <v>22700</v>
      </c>
      <c r="K2292" s="84">
        <v>46046</v>
      </c>
      <c r="L2292" s="84">
        <v>46048</v>
      </c>
      <c r="M2292" s="84">
        <v>46167</v>
      </c>
      <c r="N2292" s="203" t="s">
        <v>13676</v>
      </c>
      <c r="O2292" s="86">
        <v>20000000</v>
      </c>
      <c r="P2292" s="203" t="s">
        <v>22701</v>
      </c>
      <c r="Q2292" s="203" t="s">
        <v>22700</v>
      </c>
      <c r="R2292" s="84">
        <v>46046</v>
      </c>
      <c r="S2292" s="84">
        <v>46046</v>
      </c>
      <c r="T2292" s="84"/>
      <c r="U2292" s="84"/>
      <c r="V2292" s="84"/>
      <c r="W2292" s="203" t="s">
        <v>9457</v>
      </c>
    </row>
    <row r="2293" spans="1:23" x14ac:dyDescent="0.3">
      <c r="A2293" s="203" t="s">
        <v>1605</v>
      </c>
      <c r="B2293" s="203" t="s">
        <v>1247</v>
      </c>
      <c r="C2293" s="203" t="s">
        <v>22702</v>
      </c>
      <c r="D2293" s="203" t="s">
        <v>22703</v>
      </c>
      <c r="E2293" s="203" t="s">
        <v>22704</v>
      </c>
      <c r="F2293" s="203" t="s">
        <v>9451</v>
      </c>
      <c r="G2293" s="203" t="s">
        <v>22704</v>
      </c>
      <c r="H2293" s="203" t="s">
        <v>22705</v>
      </c>
      <c r="I2293" s="203" t="s">
        <v>9453</v>
      </c>
      <c r="J2293" s="203" t="s">
        <v>13191</v>
      </c>
      <c r="K2293" s="84">
        <v>46046</v>
      </c>
      <c r="L2293" s="84">
        <v>46048</v>
      </c>
      <c r="M2293" s="84">
        <v>46228</v>
      </c>
      <c r="N2293" s="203" t="s">
        <v>11049</v>
      </c>
      <c r="O2293" s="86">
        <v>17064468</v>
      </c>
      <c r="P2293" s="203" t="s">
        <v>22706</v>
      </c>
      <c r="Q2293" s="203" t="s">
        <v>13191</v>
      </c>
      <c r="R2293" s="84">
        <v>46044</v>
      </c>
      <c r="S2293" s="84">
        <v>46044</v>
      </c>
      <c r="T2293" s="84"/>
      <c r="U2293" s="84"/>
      <c r="V2293" s="84"/>
      <c r="W2293" s="203" t="s">
        <v>9457</v>
      </c>
    </row>
    <row r="2294" spans="1:23" x14ac:dyDescent="0.3">
      <c r="A2294" s="203" t="s">
        <v>1572</v>
      </c>
      <c r="B2294" s="203" t="s">
        <v>1246</v>
      </c>
      <c r="C2294" s="203" t="s">
        <v>22707</v>
      </c>
      <c r="D2294" s="203" t="s">
        <v>22708</v>
      </c>
      <c r="E2294" s="203" t="s">
        <v>22709</v>
      </c>
      <c r="F2294" s="203" t="s">
        <v>9451</v>
      </c>
      <c r="G2294" s="203" t="s">
        <v>22709</v>
      </c>
      <c r="H2294" s="203" t="s">
        <v>22710</v>
      </c>
      <c r="I2294" s="203" t="s">
        <v>9453</v>
      </c>
      <c r="J2294" s="203" t="s">
        <v>22711</v>
      </c>
      <c r="K2294" s="84">
        <v>45931</v>
      </c>
      <c r="L2294" s="84">
        <v>45931</v>
      </c>
      <c r="M2294" s="84">
        <v>46022</v>
      </c>
      <c r="N2294" s="203" t="s">
        <v>22712</v>
      </c>
      <c r="O2294" s="86">
        <v>10500000</v>
      </c>
      <c r="P2294" s="203" t="s">
        <v>22713</v>
      </c>
      <c r="Q2294" s="203" t="s">
        <v>22711</v>
      </c>
      <c r="R2294" s="84">
        <v>45931</v>
      </c>
      <c r="S2294" s="84">
        <v>45931</v>
      </c>
      <c r="T2294" s="84"/>
      <c r="U2294" s="84"/>
      <c r="V2294" s="84"/>
      <c r="W2294" s="203" t="s">
        <v>9457</v>
      </c>
    </row>
    <row r="2295" spans="1:23" x14ac:dyDescent="0.3">
      <c r="A2295" s="203" t="s">
        <v>1476</v>
      </c>
      <c r="B2295" s="203" t="s">
        <v>1246</v>
      </c>
      <c r="C2295" s="203" t="s">
        <v>22714</v>
      </c>
      <c r="D2295" s="203" t="s">
        <v>22715</v>
      </c>
      <c r="E2295" s="203" t="s">
        <v>22716</v>
      </c>
      <c r="F2295" s="203" t="s">
        <v>9451</v>
      </c>
      <c r="G2295" s="203" t="s">
        <v>22716</v>
      </c>
      <c r="H2295" s="203" t="s">
        <v>22717</v>
      </c>
      <c r="I2295" s="203" t="s">
        <v>9462</v>
      </c>
      <c r="J2295" s="203" t="s">
        <v>21367</v>
      </c>
      <c r="K2295" s="84">
        <v>45795</v>
      </c>
      <c r="L2295" s="84">
        <v>45796</v>
      </c>
      <c r="M2295" s="84">
        <v>46022</v>
      </c>
      <c r="N2295" s="203" t="s">
        <v>18600</v>
      </c>
      <c r="O2295" s="86">
        <v>18243369</v>
      </c>
      <c r="P2295" s="203" t="s">
        <v>22718</v>
      </c>
      <c r="Q2295" s="203" t="s">
        <v>21367</v>
      </c>
      <c r="R2295" s="84">
        <v>45795</v>
      </c>
      <c r="S2295" s="84">
        <v>45795</v>
      </c>
      <c r="T2295" s="84"/>
      <c r="U2295" s="84"/>
      <c r="V2295" s="84"/>
      <c r="W2295" s="203" t="s">
        <v>9457</v>
      </c>
    </row>
    <row r="2296" spans="1:23" x14ac:dyDescent="0.3">
      <c r="A2296" s="203" t="s">
        <v>2935</v>
      </c>
      <c r="B2296" s="203" t="s">
        <v>1245</v>
      </c>
      <c r="C2296" s="203" t="s">
        <v>22719</v>
      </c>
      <c r="D2296" s="203" t="s">
        <v>22720</v>
      </c>
      <c r="E2296" s="203" t="s">
        <v>22721</v>
      </c>
      <c r="F2296" s="203" t="s">
        <v>9451</v>
      </c>
      <c r="G2296" s="203" t="s">
        <v>22721</v>
      </c>
      <c r="H2296" s="203" t="s">
        <v>22722</v>
      </c>
      <c r="I2296" s="203" t="s">
        <v>9462</v>
      </c>
      <c r="J2296" s="203" t="s">
        <v>22723</v>
      </c>
      <c r="K2296" s="84">
        <v>45368</v>
      </c>
      <c r="L2296" s="84">
        <v>45369</v>
      </c>
      <c r="M2296" s="84">
        <v>45552</v>
      </c>
      <c r="N2296" s="203" t="s">
        <v>19801</v>
      </c>
      <c r="O2296" s="86">
        <v>19560876</v>
      </c>
      <c r="P2296" s="203" t="s">
        <v>22724</v>
      </c>
      <c r="Q2296" s="203" t="s">
        <v>22725</v>
      </c>
      <c r="R2296" s="84">
        <v>45366</v>
      </c>
      <c r="S2296" s="84">
        <v>45366</v>
      </c>
      <c r="T2296" s="84"/>
      <c r="U2296" s="84"/>
      <c r="V2296" s="84"/>
      <c r="W2296" s="203" t="s">
        <v>9457</v>
      </c>
    </row>
    <row r="2297" spans="1:23" x14ac:dyDescent="0.3">
      <c r="A2297" s="203" t="s">
        <v>1476</v>
      </c>
      <c r="B2297" s="203" t="s">
        <v>1246</v>
      </c>
      <c r="C2297" s="203" t="s">
        <v>22726</v>
      </c>
      <c r="D2297" s="203" t="s">
        <v>22727</v>
      </c>
      <c r="E2297" s="203" t="s">
        <v>22728</v>
      </c>
      <c r="F2297" s="203" t="s">
        <v>9451</v>
      </c>
      <c r="G2297" s="203" t="s">
        <v>22728</v>
      </c>
      <c r="H2297" s="203" t="s">
        <v>22729</v>
      </c>
      <c r="I2297" s="203" t="s">
        <v>9462</v>
      </c>
      <c r="J2297" s="203" t="s">
        <v>22730</v>
      </c>
      <c r="K2297" s="84">
        <v>45734</v>
      </c>
      <c r="L2297" s="84">
        <v>45735</v>
      </c>
      <c r="M2297" s="84">
        <v>45918</v>
      </c>
      <c r="N2297" s="203" t="s">
        <v>14065</v>
      </c>
      <c r="O2297" s="86">
        <v>23918382</v>
      </c>
      <c r="P2297" s="203" t="s">
        <v>22731</v>
      </c>
      <c r="Q2297" s="203" t="s">
        <v>22730</v>
      </c>
      <c r="R2297" s="84">
        <v>45734</v>
      </c>
      <c r="S2297" s="84">
        <v>45734</v>
      </c>
      <c r="T2297" s="84"/>
      <c r="U2297" s="84"/>
      <c r="V2297" s="84"/>
      <c r="W2297" s="203" t="s">
        <v>9457</v>
      </c>
    </row>
    <row r="2298" spans="1:23" x14ac:dyDescent="0.3">
      <c r="A2298" s="203" t="s">
        <v>2940</v>
      </c>
      <c r="B2298" s="203" t="s">
        <v>1245</v>
      </c>
      <c r="C2298" s="203" t="s">
        <v>22732</v>
      </c>
      <c r="D2298" s="203" t="s">
        <v>22733</v>
      </c>
      <c r="E2298" s="203" t="s">
        <v>22734</v>
      </c>
      <c r="F2298" s="203" t="s">
        <v>9451</v>
      </c>
      <c r="G2298" s="203" t="s">
        <v>22734</v>
      </c>
      <c r="H2298" s="203" t="s">
        <v>22735</v>
      </c>
      <c r="I2298" s="203" t="s">
        <v>9462</v>
      </c>
      <c r="J2298" s="203" t="s">
        <v>22736</v>
      </c>
      <c r="K2298" s="84">
        <v>45587</v>
      </c>
      <c r="L2298" s="84">
        <v>45587</v>
      </c>
      <c r="M2298" s="84">
        <v>45657</v>
      </c>
      <c r="N2298" s="203" t="s">
        <v>12557</v>
      </c>
      <c r="O2298" s="86">
        <v>9834550</v>
      </c>
      <c r="P2298" s="203" t="s">
        <v>22737</v>
      </c>
      <c r="Q2298" s="203" t="s">
        <v>22736</v>
      </c>
      <c r="R2298" s="84">
        <v>45587</v>
      </c>
      <c r="S2298" s="84">
        <v>45587</v>
      </c>
      <c r="T2298" s="84"/>
      <c r="U2298" s="84"/>
      <c r="V2298" s="84"/>
      <c r="W2298" s="203" t="s">
        <v>9457</v>
      </c>
    </row>
    <row r="2299" spans="1:23" x14ac:dyDescent="0.3">
      <c r="A2299" s="203" t="s">
        <v>1572</v>
      </c>
      <c r="B2299" s="203" t="s">
        <v>1246</v>
      </c>
      <c r="C2299" s="203" t="s">
        <v>22738</v>
      </c>
      <c r="D2299" s="203" t="s">
        <v>22739</v>
      </c>
      <c r="E2299" s="203" t="s">
        <v>22740</v>
      </c>
      <c r="F2299" s="203" t="s">
        <v>9451</v>
      </c>
      <c r="G2299" s="203" t="s">
        <v>22740</v>
      </c>
      <c r="H2299" s="203" t="s">
        <v>22741</v>
      </c>
      <c r="I2299" s="203" t="s">
        <v>9453</v>
      </c>
      <c r="J2299" s="203" t="s">
        <v>22742</v>
      </c>
      <c r="K2299" s="84">
        <v>45961</v>
      </c>
      <c r="L2299" s="84">
        <v>45962</v>
      </c>
      <c r="M2299" s="84">
        <v>46022</v>
      </c>
      <c r="N2299" s="203" t="s">
        <v>22743</v>
      </c>
      <c r="O2299" s="86">
        <v>8000000</v>
      </c>
      <c r="P2299" s="203" t="s">
        <v>22744</v>
      </c>
      <c r="Q2299" s="203" t="s">
        <v>22742</v>
      </c>
      <c r="R2299" s="84">
        <v>45961</v>
      </c>
      <c r="S2299" s="84">
        <v>45961</v>
      </c>
      <c r="T2299" s="84"/>
      <c r="U2299" s="84"/>
      <c r="V2299" s="84"/>
      <c r="W2299" s="203" t="s">
        <v>9457</v>
      </c>
    </row>
    <row r="2300" spans="1:23" x14ac:dyDescent="0.3">
      <c r="A2300" s="203" t="s">
        <v>1572</v>
      </c>
      <c r="B2300" s="203" t="s">
        <v>1246</v>
      </c>
      <c r="C2300" s="203" t="s">
        <v>22738</v>
      </c>
      <c r="D2300" s="203" t="s">
        <v>22745</v>
      </c>
      <c r="E2300" s="203" t="s">
        <v>22740</v>
      </c>
      <c r="F2300" s="203" t="s">
        <v>9451</v>
      </c>
      <c r="G2300" s="203" t="s">
        <v>22740</v>
      </c>
      <c r="H2300" s="203" t="s">
        <v>22745</v>
      </c>
      <c r="I2300" s="203" t="s">
        <v>9739</v>
      </c>
      <c r="J2300" s="203" t="s">
        <v>9470</v>
      </c>
      <c r="K2300" s="84"/>
      <c r="L2300" s="84"/>
      <c r="M2300" s="84">
        <v>45958</v>
      </c>
      <c r="N2300" s="203" t="s">
        <v>9471</v>
      </c>
      <c r="O2300" s="86">
        <v>0</v>
      </c>
      <c r="P2300" s="203" t="s">
        <v>22744</v>
      </c>
      <c r="Q2300" s="203" t="s">
        <v>9473</v>
      </c>
      <c r="R2300" s="84">
        <v>45961</v>
      </c>
      <c r="S2300" s="84">
        <v>45961</v>
      </c>
      <c r="T2300" s="84"/>
      <c r="U2300" s="84"/>
      <c r="V2300" s="84"/>
      <c r="W2300" s="203" t="s">
        <v>9457</v>
      </c>
    </row>
    <row r="2301" spans="1:23" x14ac:dyDescent="0.3">
      <c r="A2301" s="203" t="s">
        <v>3366</v>
      </c>
      <c r="B2301" s="203" t="s">
        <v>1247</v>
      </c>
      <c r="C2301" s="203" t="s">
        <v>34177</v>
      </c>
      <c r="D2301" s="203" t="s">
        <v>34178</v>
      </c>
      <c r="E2301" s="203" t="s">
        <v>34179</v>
      </c>
      <c r="F2301" s="203" t="s">
        <v>9451</v>
      </c>
      <c r="G2301" s="203" t="s">
        <v>34179</v>
      </c>
      <c r="H2301" s="203" t="s">
        <v>34180</v>
      </c>
      <c r="I2301" s="203" t="s">
        <v>33845</v>
      </c>
      <c r="J2301" s="203" t="s">
        <v>34181</v>
      </c>
      <c r="K2301" s="84"/>
      <c r="L2301" s="84"/>
      <c r="M2301" s="84">
        <v>46361</v>
      </c>
      <c r="N2301" s="203" t="s">
        <v>10066</v>
      </c>
      <c r="O2301" s="86">
        <v>18889097</v>
      </c>
      <c r="P2301" s="203" t="s">
        <v>34182</v>
      </c>
      <c r="Q2301" s="203" t="s">
        <v>34181</v>
      </c>
      <c r="R2301" s="84">
        <v>46252</v>
      </c>
      <c r="S2301" s="84">
        <v>46252</v>
      </c>
      <c r="T2301" s="84"/>
      <c r="U2301" s="84"/>
      <c r="V2301" s="84"/>
      <c r="W2301" s="203" t="s">
        <v>9457</v>
      </c>
    </row>
    <row r="2302" spans="1:23" x14ac:dyDescent="0.3">
      <c r="A2302" s="203" t="s">
        <v>5454</v>
      </c>
      <c r="B2302" s="203" t="s">
        <v>1245</v>
      </c>
      <c r="C2302" s="203" t="s">
        <v>22746</v>
      </c>
      <c r="D2302" s="203" t="s">
        <v>22747</v>
      </c>
      <c r="E2302" s="203" t="s">
        <v>22748</v>
      </c>
      <c r="F2302" s="203" t="s">
        <v>9451</v>
      </c>
      <c r="G2302" s="203" t="s">
        <v>22748</v>
      </c>
      <c r="H2302" s="203" t="s">
        <v>22749</v>
      </c>
      <c r="I2302" s="203" t="s">
        <v>9453</v>
      </c>
      <c r="J2302" s="203" t="s">
        <v>12571</v>
      </c>
      <c r="K2302" s="84">
        <v>45566</v>
      </c>
      <c r="L2302" s="84">
        <v>45566</v>
      </c>
      <c r="M2302" s="84">
        <v>45657</v>
      </c>
      <c r="N2302" s="203" t="s">
        <v>22750</v>
      </c>
      <c r="O2302" s="86">
        <v>9900000</v>
      </c>
      <c r="P2302" s="203" t="s">
        <v>22751</v>
      </c>
      <c r="Q2302" s="203" t="s">
        <v>12571</v>
      </c>
      <c r="R2302" s="84">
        <v>45566</v>
      </c>
      <c r="S2302" s="84">
        <v>45566</v>
      </c>
      <c r="T2302" s="84"/>
      <c r="U2302" s="84"/>
      <c r="V2302" s="84"/>
      <c r="W2302" s="203" t="s">
        <v>9457</v>
      </c>
    </row>
    <row r="2303" spans="1:23" x14ac:dyDescent="0.3">
      <c r="A2303" s="203" t="s">
        <v>2940</v>
      </c>
      <c r="B2303" s="203" t="s">
        <v>1245</v>
      </c>
      <c r="C2303" s="203" t="s">
        <v>22752</v>
      </c>
      <c r="D2303" s="203" t="s">
        <v>22753</v>
      </c>
      <c r="E2303" s="203" t="s">
        <v>22754</v>
      </c>
      <c r="F2303" s="203" t="s">
        <v>9451</v>
      </c>
      <c r="G2303" s="203" t="s">
        <v>22754</v>
      </c>
      <c r="H2303" s="203" t="s">
        <v>22755</v>
      </c>
      <c r="I2303" s="203" t="s">
        <v>9462</v>
      </c>
      <c r="J2303" s="203" t="s">
        <v>22756</v>
      </c>
      <c r="K2303" s="84">
        <v>45581</v>
      </c>
      <c r="L2303" s="84">
        <v>45581</v>
      </c>
      <c r="M2303" s="84">
        <v>45656</v>
      </c>
      <c r="N2303" s="203" t="s">
        <v>11279</v>
      </c>
      <c r="O2303" s="86">
        <v>12364687</v>
      </c>
      <c r="P2303" s="203" t="s">
        <v>22757</v>
      </c>
      <c r="Q2303" s="203" t="s">
        <v>22756</v>
      </c>
      <c r="R2303" s="84">
        <v>45580</v>
      </c>
      <c r="S2303" s="84">
        <v>45580</v>
      </c>
      <c r="T2303" s="84"/>
      <c r="U2303" s="84"/>
      <c r="V2303" s="84"/>
      <c r="W2303" s="203" t="s">
        <v>9457</v>
      </c>
    </row>
    <row r="2304" spans="1:23" x14ac:dyDescent="0.3">
      <c r="A2304" s="203" t="s">
        <v>1505</v>
      </c>
      <c r="B2304" s="203" t="s">
        <v>1246</v>
      </c>
      <c r="C2304" s="203" t="s">
        <v>22758</v>
      </c>
      <c r="D2304" s="203" t="s">
        <v>22759</v>
      </c>
      <c r="E2304" s="203" t="s">
        <v>22760</v>
      </c>
      <c r="F2304" s="203" t="s">
        <v>9451</v>
      </c>
      <c r="G2304" s="203" t="s">
        <v>22760</v>
      </c>
      <c r="H2304" s="203" t="s">
        <v>22761</v>
      </c>
      <c r="I2304" s="203" t="s">
        <v>9453</v>
      </c>
      <c r="J2304" s="203" t="s">
        <v>22762</v>
      </c>
      <c r="K2304" s="84">
        <v>45905</v>
      </c>
      <c r="L2304" s="84">
        <v>45905</v>
      </c>
      <c r="M2304" s="84">
        <v>46021</v>
      </c>
      <c r="N2304" s="203" t="s">
        <v>12646</v>
      </c>
      <c r="O2304" s="86">
        <v>9408015</v>
      </c>
      <c r="P2304" s="203" t="s">
        <v>22763</v>
      </c>
      <c r="Q2304" s="203" t="s">
        <v>22762</v>
      </c>
      <c r="R2304" s="84">
        <v>45904</v>
      </c>
      <c r="S2304" s="84">
        <v>45904</v>
      </c>
      <c r="T2304" s="84"/>
      <c r="U2304" s="84"/>
      <c r="V2304" s="84"/>
      <c r="W2304" s="203" t="s">
        <v>9457</v>
      </c>
    </row>
    <row r="2305" spans="1:23" x14ac:dyDescent="0.3">
      <c r="A2305" s="203" t="s">
        <v>1447</v>
      </c>
      <c r="B2305" s="203" t="s">
        <v>1246</v>
      </c>
      <c r="C2305" s="203" t="s">
        <v>22764</v>
      </c>
      <c r="D2305" s="203" t="s">
        <v>22765</v>
      </c>
      <c r="E2305" s="203" t="s">
        <v>22766</v>
      </c>
      <c r="F2305" s="203" t="s">
        <v>9451</v>
      </c>
      <c r="G2305" s="203" t="s">
        <v>22766</v>
      </c>
      <c r="H2305" s="203" t="s">
        <v>22767</v>
      </c>
      <c r="I2305" s="203" t="s">
        <v>9462</v>
      </c>
      <c r="J2305" s="203" t="s">
        <v>22768</v>
      </c>
      <c r="K2305" s="84">
        <v>45987</v>
      </c>
      <c r="L2305" s="84">
        <v>45987</v>
      </c>
      <c r="M2305" s="84">
        <v>46017</v>
      </c>
      <c r="N2305" s="203" t="s">
        <v>12797</v>
      </c>
      <c r="O2305" s="86">
        <v>4293350</v>
      </c>
      <c r="P2305" s="203" t="s">
        <v>22769</v>
      </c>
      <c r="Q2305" s="203" t="s">
        <v>22768</v>
      </c>
      <c r="R2305" s="84">
        <v>45987</v>
      </c>
      <c r="S2305" s="84">
        <v>45987</v>
      </c>
      <c r="T2305" s="84"/>
      <c r="U2305" s="84"/>
      <c r="V2305" s="84"/>
      <c r="W2305" s="203" t="s">
        <v>9457</v>
      </c>
    </row>
    <row r="2306" spans="1:23" x14ac:dyDescent="0.3">
      <c r="A2306" s="203" t="s">
        <v>1277</v>
      </c>
      <c r="B2306" s="203" t="s">
        <v>1246</v>
      </c>
      <c r="C2306" s="203" t="s">
        <v>22770</v>
      </c>
      <c r="D2306" s="203" t="s">
        <v>22771</v>
      </c>
      <c r="E2306" s="203" t="s">
        <v>22772</v>
      </c>
      <c r="F2306" s="203" t="s">
        <v>9451</v>
      </c>
      <c r="G2306" s="203" t="s">
        <v>22772</v>
      </c>
      <c r="H2306" s="203" t="s">
        <v>22773</v>
      </c>
      <c r="I2306" s="203" t="s">
        <v>9504</v>
      </c>
      <c r="J2306" s="203" t="s">
        <v>22774</v>
      </c>
      <c r="K2306" s="84">
        <v>46009</v>
      </c>
      <c r="L2306" s="84">
        <v>46010</v>
      </c>
      <c r="M2306" s="84">
        <v>46568</v>
      </c>
      <c r="N2306" s="203" t="s">
        <v>22775</v>
      </c>
      <c r="O2306" s="86">
        <v>2444094354</v>
      </c>
      <c r="P2306" s="203" t="s">
        <v>22776</v>
      </c>
      <c r="Q2306" s="203" t="s">
        <v>22774</v>
      </c>
      <c r="R2306" s="84">
        <v>45985</v>
      </c>
      <c r="S2306" s="84">
        <v>45985</v>
      </c>
      <c r="T2306" s="84">
        <v>45993</v>
      </c>
      <c r="U2306" s="84">
        <v>45993</v>
      </c>
      <c r="V2306" s="84">
        <v>45993</v>
      </c>
      <c r="W2306" s="203" t="s">
        <v>9457</v>
      </c>
    </row>
    <row r="2307" spans="1:23" x14ac:dyDescent="0.3">
      <c r="A2307" s="203" t="s">
        <v>1618</v>
      </c>
      <c r="B2307" s="203" t="s">
        <v>1247</v>
      </c>
      <c r="C2307" s="203" t="s">
        <v>22777</v>
      </c>
      <c r="D2307" s="203" t="s">
        <v>9471</v>
      </c>
      <c r="E2307" s="203" t="s">
        <v>22778</v>
      </c>
      <c r="F2307" s="203" t="s">
        <v>9451</v>
      </c>
      <c r="G2307" s="203"/>
      <c r="H2307" s="203"/>
      <c r="I2307" s="203"/>
      <c r="J2307" s="203"/>
      <c r="K2307" s="84"/>
      <c r="L2307" s="84"/>
      <c r="M2307" s="84"/>
      <c r="N2307" s="203"/>
      <c r="O2307" s="86"/>
      <c r="P2307" s="203"/>
      <c r="Q2307" s="203"/>
      <c r="R2307" s="84"/>
      <c r="S2307" s="84"/>
      <c r="T2307" s="84"/>
      <c r="U2307" s="84"/>
      <c r="V2307" s="84"/>
      <c r="W2307" s="203" t="s">
        <v>12551</v>
      </c>
    </row>
    <row r="2308" spans="1:23" x14ac:dyDescent="0.3">
      <c r="A2308" s="203" t="s">
        <v>4652</v>
      </c>
      <c r="B2308" s="203" t="s">
        <v>1247</v>
      </c>
      <c r="C2308" s="203" t="s">
        <v>34183</v>
      </c>
      <c r="D2308" s="203" t="s">
        <v>34184</v>
      </c>
      <c r="E2308" s="203" t="s">
        <v>34185</v>
      </c>
      <c r="F2308" s="203" t="s">
        <v>9451</v>
      </c>
      <c r="G2308" s="203" t="s">
        <v>34185</v>
      </c>
      <c r="H2308" s="203" t="s">
        <v>34186</v>
      </c>
      <c r="I2308" s="203" t="s">
        <v>9482</v>
      </c>
      <c r="J2308" s="203" t="s">
        <v>34187</v>
      </c>
      <c r="K2308" s="84">
        <v>46248</v>
      </c>
      <c r="L2308" s="84"/>
      <c r="M2308" s="84">
        <v>46387</v>
      </c>
      <c r="N2308" s="203" t="s">
        <v>12547</v>
      </c>
      <c r="O2308" s="86">
        <v>20672482</v>
      </c>
      <c r="P2308" s="203" t="s">
        <v>34188</v>
      </c>
      <c r="Q2308" s="203" t="s">
        <v>34187</v>
      </c>
      <c r="R2308" s="84">
        <v>46248</v>
      </c>
      <c r="S2308" s="84">
        <v>46248</v>
      </c>
      <c r="T2308" s="84"/>
      <c r="U2308" s="84"/>
      <c r="V2308" s="84"/>
      <c r="W2308" s="203" t="s">
        <v>9457</v>
      </c>
    </row>
    <row r="2309" spans="1:23" x14ac:dyDescent="0.3">
      <c r="A2309" s="203" t="s">
        <v>2940</v>
      </c>
      <c r="B2309" s="203" t="s">
        <v>1245</v>
      </c>
      <c r="C2309" s="203" t="s">
        <v>22779</v>
      </c>
      <c r="D2309" s="203" t="s">
        <v>22780</v>
      </c>
      <c r="E2309" s="203" t="s">
        <v>22781</v>
      </c>
      <c r="F2309" s="203" t="s">
        <v>9451</v>
      </c>
      <c r="G2309" s="203" t="s">
        <v>22781</v>
      </c>
      <c r="H2309" s="203" t="s">
        <v>22782</v>
      </c>
      <c r="I2309" s="203" t="s">
        <v>9462</v>
      </c>
      <c r="J2309" s="203" t="s">
        <v>11048</v>
      </c>
      <c r="K2309" s="84">
        <v>45587</v>
      </c>
      <c r="L2309" s="84">
        <v>45587</v>
      </c>
      <c r="M2309" s="84">
        <v>45657</v>
      </c>
      <c r="N2309" s="203" t="s">
        <v>13294</v>
      </c>
      <c r="O2309" s="86">
        <v>6161729</v>
      </c>
      <c r="P2309" s="203" t="s">
        <v>22783</v>
      </c>
      <c r="Q2309" s="203" t="s">
        <v>11048</v>
      </c>
      <c r="R2309" s="84">
        <v>45585</v>
      </c>
      <c r="S2309" s="84">
        <v>45585</v>
      </c>
      <c r="T2309" s="84"/>
      <c r="U2309" s="84"/>
      <c r="V2309" s="84"/>
      <c r="W2309" s="203" t="s">
        <v>9457</v>
      </c>
    </row>
    <row r="2310" spans="1:23" x14ac:dyDescent="0.3">
      <c r="A2310" s="203" t="s">
        <v>1546</v>
      </c>
      <c r="B2310" s="203" t="s">
        <v>1247</v>
      </c>
      <c r="C2310" s="203" t="s">
        <v>22784</v>
      </c>
      <c r="D2310" s="203" t="s">
        <v>22785</v>
      </c>
      <c r="E2310" s="203" t="s">
        <v>22786</v>
      </c>
      <c r="F2310" s="203" t="s">
        <v>9451</v>
      </c>
      <c r="G2310" s="203" t="s">
        <v>22786</v>
      </c>
      <c r="H2310" s="203" t="s">
        <v>22787</v>
      </c>
      <c r="I2310" s="203" t="s">
        <v>9504</v>
      </c>
      <c r="J2310" s="203" t="s">
        <v>22788</v>
      </c>
      <c r="K2310" s="84">
        <v>46044</v>
      </c>
      <c r="L2310" s="84">
        <v>46051</v>
      </c>
      <c r="M2310" s="84">
        <v>46293</v>
      </c>
      <c r="N2310" s="203" t="s">
        <v>22789</v>
      </c>
      <c r="O2310" s="86">
        <v>30400000</v>
      </c>
      <c r="P2310" s="203" t="s">
        <v>22790</v>
      </c>
      <c r="Q2310" s="203" t="s">
        <v>22788</v>
      </c>
      <c r="R2310" s="84">
        <v>46044</v>
      </c>
      <c r="S2310" s="84">
        <v>46044</v>
      </c>
      <c r="T2310" s="84"/>
      <c r="U2310" s="84"/>
      <c r="V2310" s="84"/>
      <c r="W2310" s="203" t="s">
        <v>9457</v>
      </c>
    </row>
    <row r="2311" spans="1:23" x14ac:dyDescent="0.3">
      <c r="A2311" s="203" t="s">
        <v>2940</v>
      </c>
      <c r="B2311" s="203" t="s">
        <v>1245</v>
      </c>
      <c r="C2311" s="203" t="s">
        <v>22791</v>
      </c>
      <c r="D2311" s="203" t="s">
        <v>22792</v>
      </c>
      <c r="E2311" s="203" t="s">
        <v>22793</v>
      </c>
      <c r="F2311" s="203" t="s">
        <v>9451</v>
      </c>
      <c r="G2311" s="203" t="s">
        <v>22793</v>
      </c>
      <c r="H2311" s="203" t="s">
        <v>22794</v>
      </c>
      <c r="I2311" s="203" t="s">
        <v>9462</v>
      </c>
      <c r="J2311" s="203" t="s">
        <v>22795</v>
      </c>
      <c r="K2311" s="84">
        <v>45590</v>
      </c>
      <c r="L2311" s="84">
        <v>45590</v>
      </c>
      <c r="M2311" s="84">
        <v>45657</v>
      </c>
      <c r="N2311" s="203" t="s">
        <v>11077</v>
      </c>
      <c r="O2311" s="86">
        <v>11210650</v>
      </c>
      <c r="P2311" s="203" t="s">
        <v>22796</v>
      </c>
      <c r="Q2311" s="203" t="s">
        <v>22795</v>
      </c>
      <c r="R2311" s="84">
        <v>45589</v>
      </c>
      <c r="S2311" s="84">
        <v>45589</v>
      </c>
      <c r="T2311" s="84"/>
      <c r="U2311" s="84"/>
      <c r="V2311" s="84"/>
      <c r="W2311" s="203" t="s">
        <v>9457</v>
      </c>
    </row>
    <row r="2312" spans="1:23" x14ac:dyDescent="0.3">
      <c r="A2312" s="203" t="s">
        <v>1476</v>
      </c>
      <c r="B2312" s="203" t="s">
        <v>1246</v>
      </c>
      <c r="C2312" s="203" t="s">
        <v>22797</v>
      </c>
      <c r="D2312" s="203" t="s">
        <v>22798</v>
      </c>
      <c r="E2312" s="203" t="s">
        <v>22799</v>
      </c>
      <c r="F2312" s="203" t="s">
        <v>9451</v>
      </c>
      <c r="G2312" s="203" t="s">
        <v>22799</v>
      </c>
      <c r="H2312" s="203" t="s">
        <v>22800</v>
      </c>
      <c r="I2312" s="203" t="s">
        <v>9462</v>
      </c>
      <c r="J2312" s="203" t="s">
        <v>12254</v>
      </c>
      <c r="K2312" s="84">
        <v>45700</v>
      </c>
      <c r="L2312" s="84">
        <v>45702</v>
      </c>
      <c r="M2312" s="84">
        <v>45882</v>
      </c>
      <c r="N2312" s="203" t="s">
        <v>9787</v>
      </c>
      <c r="O2312" s="86">
        <v>15844446</v>
      </c>
      <c r="P2312" s="203" t="s">
        <v>22801</v>
      </c>
      <c r="Q2312" s="203" t="s">
        <v>12254</v>
      </c>
      <c r="R2312" s="84">
        <v>45698</v>
      </c>
      <c r="S2312" s="84">
        <v>45698</v>
      </c>
      <c r="T2312" s="84"/>
      <c r="U2312" s="84"/>
      <c r="V2312" s="84"/>
      <c r="W2312" s="203" t="s">
        <v>9457</v>
      </c>
    </row>
    <row r="2313" spans="1:23" x14ac:dyDescent="0.3">
      <c r="A2313" s="203" t="s">
        <v>1476</v>
      </c>
      <c r="B2313" s="203" t="s">
        <v>1246</v>
      </c>
      <c r="C2313" s="203" t="s">
        <v>22802</v>
      </c>
      <c r="D2313" s="203" t="s">
        <v>22803</v>
      </c>
      <c r="E2313" s="203" t="s">
        <v>22804</v>
      </c>
      <c r="F2313" s="203" t="s">
        <v>9451</v>
      </c>
      <c r="G2313" s="203" t="s">
        <v>22804</v>
      </c>
      <c r="H2313" s="203" t="s">
        <v>22805</v>
      </c>
      <c r="I2313" s="203" t="s">
        <v>9462</v>
      </c>
      <c r="J2313" s="203" t="s">
        <v>22806</v>
      </c>
      <c r="K2313" s="84">
        <v>45896</v>
      </c>
      <c r="L2313" s="84">
        <v>45896</v>
      </c>
      <c r="M2313" s="84">
        <v>46022</v>
      </c>
      <c r="N2313" s="203" t="s">
        <v>11020</v>
      </c>
      <c r="O2313" s="86">
        <v>11003088</v>
      </c>
      <c r="P2313" s="203" t="s">
        <v>22807</v>
      </c>
      <c r="Q2313" s="203" t="s">
        <v>22806</v>
      </c>
      <c r="R2313" s="84">
        <v>45896</v>
      </c>
      <c r="S2313" s="84">
        <v>45896</v>
      </c>
      <c r="T2313" s="84"/>
      <c r="U2313" s="84"/>
      <c r="V2313" s="84"/>
      <c r="W2313" s="203" t="s">
        <v>9457</v>
      </c>
    </row>
    <row r="2314" spans="1:23" x14ac:dyDescent="0.3">
      <c r="A2314" s="203" t="s">
        <v>1605</v>
      </c>
      <c r="B2314" s="203" t="s">
        <v>1247</v>
      </c>
      <c r="C2314" s="203" t="s">
        <v>22808</v>
      </c>
      <c r="D2314" s="203" t="s">
        <v>22809</v>
      </c>
      <c r="E2314" s="203" t="s">
        <v>22810</v>
      </c>
      <c r="F2314" s="203" t="s">
        <v>9451</v>
      </c>
      <c r="G2314" s="203" t="s">
        <v>22810</v>
      </c>
      <c r="H2314" s="203" t="s">
        <v>22811</v>
      </c>
      <c r="I2314" s="203" t="s">
        <v>9453</v>
      </c>
      <c r="J2314" s="203" t="s">
        <v>22812</v>
      </c>
      <c r="K2314" s="84">
        <v>46234</v>
      </c>
      <c r="L2314" s="84">
        <v>46238</v>
      </c>
      <c r="M2314" s="84">
        <v>46387</v>
      </c>
      <c r="N2314" s="203" t="s">
        <v>15462</v>
      </c>
      <c r="O2314" s="86">
        <v>21466750</v>
      </c>
      <c r="P2314" s="203" t="s">
        <v>22813</v>
      </c>
      <c r="Q2314" s="203" t="s">
        <v>22812</v>
      </c>
      <c r="R2314" s="84">
        <v>46233</v>
      </c>
      <c r="S2314" s="84">
        <v>46233</v>
      </c>
      <c r="T2314" s="84"/>
      <c r="U2314" s="84"/>
      <c r="V2314" s="84"/>
      <c r="W2314" s="203" t="s">
        <v>9457</v>
      </c>
    </row>
    <row r="2315" spans="1:23" x14ac:dyDescent="0.3">
      <c r="A2315" s="203" t="s">
        <v>1505</v>
      </c>
      <c r="B2315" s="203" t="s">
        <v>1246</v>
      </c>
      <c r="C2315" s="203" t="s">
        <v>22814</v>
      </c>
      <c r="D2315" s="203" t="s">
        <v>22815</v>
      </c>
      <c r="E2315" s="203" t="s">
        <v>22816</v>
      </c>
      <c r="F2315" s="203" t="s">
        <v>9451</v>
      </c>
      <c r="G2315" s="203" t="s">
        <v>22816</v>
      </c>
      <c r="H2315" s="203" t="s">
        <v>22817</v>
      </c>
      <c r="I2315" s="203" t="s">
        <v>9462</v>
      </c>
      <c r="J2315" s="203" t="s">
        <v>22818</v>
      </c>
      <c r="K2315" s="84">
        <v>45704</v>
      </c>
      <c r="L2315" s="84">
        <v>45705</v>
      </c>
      <c r="M2315" s="84">
        <v>45885</v>
      </c>
      <c r="N2315" s="203" t="s">
        <v>10570</v>
      </c>
      <c r="O2315" s="86">
        <v>23918382</v>
      </c>
      <c r="P2315" s="203" t="s">
        <v>22819</v>
      </c>
      <c r="Q2315" s="203" t="s">
        <v>22818</v>
      </c>
      <c r="R2315" s="84">
        <v>45702</v>
      </c>
      <c r="S2315" s="84">
        <v>45702</v>
      </c>
      <c r="T2315" s="84"/>
      <c r="U2315" s="84"/>
      <c r="V2315" s="84"/>
      <c r="W2315" s="203" t="s">
        <v>9457</v>
      </c>
    </row>
    <row r="2316" spans="1:23" x14ac:dyDescent="0.3">
      <c r="A2316" s="203" t="s">
        <v>1572</v>
      </c>
      <c r="B2316" s="203" t="s">
        <v>1246</v>
      </c>
      <c r="C2316" s="203" t="s">
        <v>22820</v>
      </c>
      <c r="D2316" s="203" t="s">
        <v>22821</v>
      </c>
      <c r="E2316" s="203" t="s">
        <v>22822</v>
      </c>
      <c r="F2316" s="203" t="s">
        <v>9451</v>
      </c>
      <c r="G2316" s="203" t="s">
        <v>22822</v>
      </c>
      <c r="H2316" s="203" t="s">
        <v>22823</v>
      </c>
      <c r="I2316" s="203" t="s">
        <v>9453</v>
      </c>
      <c r="J2316" s="203" t="s">
        <v>22824</v>
      </c>
      <c r="K2316" s="84">
        <v>45912</v>
      </c>
      <c r="L2316" s="84">
        <v>45915</v>
      </c>
      <c r="M2316" s="84">
        <v>46001</v>
      </c>
      <c r="N2316" s="203" t="s">
        <v>13771</v>
      </c>
      <c r="O2316" s="86">
        <v>9600000</v>
      </c>
      <c r="P2316" s="203" t="s">
        <v>22825</v>
      </c>
      <c r="Q2316" s="203" t="s">
        <v>22824</v>
      </c>
      <c r="R2316" s="84">
        <v>45912</v>
      </c>
      <c r="S2316" s="84">
        <v>45912</v>
      </c>
      <c r="T2316" s="84"/>
      <c r="U2316" s="84"/>
      <c r="V2316" s="84"/>
      <c r="W2316" s="203" t="s">
        <v>9457</v>
      </c>
    </row>
    <row r="2317" spans="1:23" x14ac:dyDescent="0.3">
      <c r="A2317" s="203" t="s">
        <v>1476</v>
      </c>
      <c r="B2317" s="203" t="s">
        <v>1246</v>
      </c>
      <c r="C2317" s="203" t="s">
        <v>22826</v>
      </c>
      <c r="D2317" s="203" t="s">
        <v>22827</v>
      </c>
      <c r="E2317" s="203" t="s">
        <v>22828</v>
      </c>
      <c r="F2317" s="203" t="s">
        <v>9451</v>
      </c>
      <c r="G2317" s="203" t="s">
        <v>22828</v>
      </c>
      <c r="H2317" s="203" t="s">
        <v>22829</v>
      </c>
      <c r="I2317" s="203" t="s">
        <v>9462</v>
      </c>
      <c r="J2317" s="203" t="s">
        <v>13878</v>
      </c>
      <c r="K2317" s="84">
        <v>45714</v>
      </c>
      <c r="L2317" s="84">
        <v>45719</v>
      </c>
      <c r="M2317" s="84">
        <v>45902</v>
      </c>
      <c r="N2317" s="203" t="s">
        <v>9484</v>
      </c>
      <c r="O2317" s="86">
        <v>15844446</v>
      </c>
      <c r="P2317" s="203" t="s">
        <v>22830</v>
      </c>
      <c r="Q2317" s="203" t="s">
        <v>13878</v>
      </c>
      <c r="R2317" s="84">
        <v>45712</v>
      </c>
      <c r="S2317" s="84">
        <v>45712</v>
      </c>
      <c r="T2317" s="84"/>
      <c r="U2317" s="84"/>
      <c r="V2317" s="84"/>
      <c r="W2317" s="203" t="s">
        <v>9457</v>
      </c>
    </row>
    <row r="2318" spans="1:23" x14ac:dyDescent="0.3">
      <c r="A2318" s="203" t="s">
        <v>1572</v>
      </c>
      <c r="B2318" s="203" t="s">
        <v>1246</v>
      </c>
      <c r="C2318" s="203" t="s">
        <v>22831</v>
      </c>
      <c r="D2318" s="203" t="s">
        <v>22832</v>
      </c>
      <c r="E2318" s="203" t="s">
        <v>22833</v>
      </c>
      <c r="F2318" s="203" t="s">
        <v>9451</v>
      </c>
      <c r="G2318" s="203" t="s">
        <v>22833</v>
      </c>
      <c r="H2318" s="203" t="s">
        <v>22834</v>
      </c>
      <c r="I2318" s="203" t="s">
        <v>9453</v>
      </c>
      <c r="J2318" s="203" t="s">
        <v>21392</v>
      </c>
      <c r="K2318" s="84">
        <v>45918</v>
      </c>
      <c r="L2318" s="84">
        <v>45922</v>
      </c>
      <c r="M2318" s="84">
        <v>46012</v>
      </c>
      <c r="N2318" s="203" t="s">
        <v>19991</v>
      </c>
      <c r="O2318" s="86">
        <v>9000000</v>
      </c>
      <c r="P2318" s="203" t="s">
        <v>22835</v>
      </c>
      <c r="Q2318" s="203" t="s">
        <v>21392</v>
      </c>
      <c r="R2318" s="84">
        <v>45918</v>
      </c>
      <c r="S2318" s="84">
        <v>45918</v>
      </c>
      <c r="T2318" s="84"/>
      <c r="U2318" s="84"/>
      <c r="V2318" s="84"/>
      <c r="W2318" s="203" t="s">
        <v>9457</v>
      </c>
    </row>
    <row r="2319" spans="1:23" x14ac:dyDescent="0.3">
      <c r="A2319" s="203" t="s">
        <v>1505</v>
      </c>
      <c r="B2319" s="203" t="s">
        <v>1246</v>
      </c>
      <c r="C2319" s="203" t="s">
        <v>22836</v>
      </c>
      <c r="D2319" s="203" t="s">
        <v>22837</v>
      </c>
      <c r="E2319" s="203" t="s">
        <v>22838</v>
      </c>
      <c r="F2319" s="203" t="s">
        <v>9451</v>
      </c>
      <c r="G2319" s="203" t="s">
        <v>22838</v>
      </c>
      <c r="H2319" s="203" t="s">
        <v>22839</v>
      </c>
      <c r="I2319" s="203" t="s">
        <v>9462</v>
      </c>
      <c r="J2319" s="203" t="s">
        <v>22840</v>
      </c>
      <c r="K2319" s="84">
        <v>45700</v>
      </c>
      <c r="L2319" s="84">
        <v>45701</v>
      </c>
      <c r="M2319" s="84">
        <v>45881</v>
      </c>
      <c r="N2319" s="203" t="s">
        <v>22841</v>
      </c>
      <c r="O2319" s="86">
        <v>14725590</v>
      </c>
      <c r="P2319" s="203" t="s">
        <v>22842</v>
      </c>
      <c r="Q2319" s="203" t="s">
        <v>22840</v>
      </c>
      <c r="R2319" s="84">
        <v>45700</v>
      </c>
      <c r="S2319" s="84">
        <v>45700</v>
      </c>
      <c r="T2319" s="84"/>
      <c r="U2319" s="84"/>
      <c r="V2319" s="84"/>
      <c r="W2319" s="203" t="s">
        <v>9457</v>
      </c>
    </row>
    <row r="2320" spans="1:23" x14ac:dyDescent="0.3">
      <c r="A2320" s="203" t="s">
        <v>1665</v>
      </c>
      <c r="B2320" s="203" t="s">
        <v>1247</v>
      </c>
      <c r="C2320" s="203" t="s">
        <v>22843</v>
      </c>
      <c r="D2320" s="203" t="s">
        <v>22844</v>
      </c>
      <c r="E2320" s="203" t="s">
        <v>22845</v>
      </c>
      <c r="F2320" s="203" t="s">
        <v>9451</v>
      </c>
      <c r="G2320" s="203" t="s">
        <v>22845</v>
      </c>
      <c r="H2320" s="203" t="s">
        <v>22846</v>
      </c>
      <c r="I2320" s="203" t="s">
        <v>9453</v>
      </c>
      <c r="J2320" s="203" t="s">
        <v>22847</v>
      </c>
      <c r="K2320" s="84">
        <v>46052</v>
      </c>
      <c r="L2320" s="84">
        <v>46052</v>
      </c>
      <c r="M2320" s="84">
        <v>46202</v>
      </c>
      <c r="N2320" s="203" t="s">
        <v>22848</v>
      </c>
      <c r="O2320" s="86">
        <v>18744990</v>
      </c>
      <c r="P2320" s="203" t="s">
        <v>22849</v>
      </c>
      <c r="Q2320" s="203" t="s">
        <v>22847</v>
      </c>
      <c r="R2320" s="84">
        <v>46052</v>
      </c>
      <c r="S2320" s="84">
        <v>46052</v>
      </c>
      <c r="T2320" s="84"/>
      <c r="U2320" s="84"/>
      <c r="V2320" s="84"/>
      <c r="W2320" s="203" t="s">
        <v>9457</v>
      </c>
    </row>
    <row r="2321" spans="1:23" x14ac:dyDescent="0.3">
      <c r="A2321" s="203" t="s">
        <v>5217</v>
      </c>
      <c r="B2321" s="203" t="s">
        <v>1245</v>
      </c>
      <c r="C2321" s="203" t="s">
        <v>22850</v>
      </c>
      <c r="D2321" s="203" t="s">
        <v>22851</v>
      </c>
      <c r="E2321" s="203" t="s">
        <v>22852</v>
      </c>
      <c r="F2321" s="203" t="s">
        <v>9451</v>
      </c>
      <c r="G2321" s="203" t="s">
        <v>22852</v>
      </c>
      <c r="H2321" s="203" t="s">
        <v>22853</v>
      </c>
      <c r="I2321" s="203" t="s">
        <v>9462</v>
      </c>
      <c r="J2321" s="203" t="s">
        <v>22854</v>
      </c>
      <c r="K2321" s="84">
        <v>45418</v>
      </c>
      <c r="L2321" s="84">
        <v>45418</v>
      </c>
      <c r="M2321" s="84">
        <v>45601</v>
      </c>
      <c r="N2321" s="203" t="s">
        <v>20461</v>
      </c>
      <c r="O2321" s="86">
        <v>12622590</v>
      </c>
      <c r="P2321" s="203" t="s">
        <v>22855</v>
      </c>
      <c r="Q2321" s="203" t="s">
        <v>22856</v>
      </c>
      <c r="R2321" s="84">
        <v>45416</v>
      </c>
      <c r="S2321" s="84">
        <v>45416</v>
      </c>
      <c r="T2321" s="84"/>
      <c r="U2321" s="84"/>
      <c r="V2321" s="84"/>
      <c r="W2321" s="203" t="s">
        <v>9457</v>
      </c>
    </row>
    <row r="2322" spans="1:23" x14ac:dyDescent="0.3">
      <c r="A2322" s="203" t="s">
        <v>5454</v>
      </c>
      <c r="B2322" s="203" t="s">
        <v>1245</v>
      </c>
      <c r="C2322" s="203" t="s">
        <v>22857</v>
      </c>
      <c r="D2322" s="203" t="s">
        <v>22858</v>
      </c>
      <c r="E2322" s="203" t="s">
        <v>22859</v>
      </c>
      <c r="F2322" s="203" t="s">
        <v>9451</v>
      </c>
      <c r="G2322" s="203" t="s">
        <v>22859</v>
      </c>
      <c r="H2322" s="203" t="s">
        <v>22860</v>
      </c>
      <c r="I2322" s="203" t="s">
        <v>9453</v>
      </c>
      <c r="J2322" s="203" t="s">
        <v>22861</v>
      </c>
      <c r="K2322" s="84">
        <v>45574</v>
      </c>
      <c r="L2322" s="84">
        <v>45574</v>
      </c>
      <c r="M2322" s="84">
        <v>45634</v>
      </c>
      <c r="N2322" s="203" t="s">
        <v>17932</v>
      </c>
      <c r="O2322" s="86">
        <v>6000000</v>
      </c>
      <c r="P2322" s="203" t="s">
        <v>22862</v>
      </c>
      <c r="Q2322" s="203" t="s">
        <v>22861</v>
      </c>
      <c r="R2322" s="84">
        <v>45573</v>
      </c>
      <c r="S2322" s="84">
        <v>45573</v>
      </c>
      <c r="T2322" s="84"/>
      <c r="U2322" s="84"/>
      <c r="V2322" s="84"/>
      <c r="W2322" s="203" t="s">
        <v>9457</v>
      </c>
    </row>
    <row r="2323" spans="1:23" x14ac:dyDescent="0.3">
      <c r="A2323" s="203" t="s">
        <v>1505</v>
      </c>
      <c r="B2323" s="203" t="s">
        <v>1246</v>
      </c>
      <c r="C2323" s="203" t="s">
        <v>22863</v>
      </c>
      <c r="D2323" s="203" t="s">
        <v>22864</v>
      </c>
      <c r="E2323" s="203" t="s">
        <v>22865</v>
      </c>
      <c r="F2323" s="203" t="s">
        <v>9451</v>
      </c>
      <c r="G2323" s="203" t="s">
        <v>22865</v>
      </c>
      <c r="H2323" s="203" t="s">
        <v>22866</v>
      </c>
      <c r="I2323" s="203" t="s">
        <v>9462</v>
      </c>
      <c r="J2323" s="203" t="s">
        <v>22867</v>
      </c>
      <c r="K2323" s="84">
        <v>45704</v>
      </c>
      <c r="L2323" s="84">
        <v>45704</v>
      </c>
      <c r="M2323" s="84">
        <v>45882</v>
      </c>
      <c r="N2323" s="203" t="s">
        <v>10251</v>
      </c>
      <c r="O2323" s="86">
        <v>23918382</v>
      </c>
      <c r="P2323" s="203" t="s">
        <v>22868</v>
      </c>
      <c r="Q2323" s="203" t="s">
        <v>22867</v>
      </c>
      <c r="R2323" s="84">
        <v>45701</v>
      </c>
      <c r="S2323" s="84">
        <v>45701</v>
      </c>
      <c r="T2323" s="84"/>
      <c r="U2323" s="84"/>
      <c r="V2323" s="84"/>
      <c r="W2323" s="203" t="s">
        <v>9457</v>
      </c>
    </row>
    <row r="2324" spans="1:23" x14ac:dyDescent="0.3">
      <c r="A2324" s="203" t="s">
        <v>1612</v>
      </c>
      <c r="B2324" s="203" t="s">
        <v>1245</v>
      </c>
      <c r="C2324" s="203" t="s">
        <v>22869</v>
      </c>
      <c r="D2324" s="203" t="s">
        <v>22870</v>
      </c>
      <c r="E2324" s="203" t="s">
        <v>22871</v>
      </c>
      <c r="F2324" s="203" t="s">
        <v>9451</v>
      </c>
      <c r="G2324" s="203" t="s">
        <v>22871</v>
      </c>
      <c r="H2324" s="203" t="s">
        <v>22872</v>
      </c>
      <c r="I2324" s="203" t="s">
        <v>9453</v>
      </c>
      <c r="J2324" s="203" t="s">
        <v>22873</v>
      </c>
      <c r="K2324" s="84">
        <v>45679</v>
      </c>
      <c r="L2324" s="84">
        <v>45680</v>
      </c>
      <c r="M2324" s="84">
        <v>45815</v>
      </c>
      <c r="N2324" s="203" t="s">
        <v>16225</v>
      </c>
      <c r="O2324" s="86">
        <v>23567688</v>
      </c>
      <c r="P2324" s="203" t="s">
        <v>22874</v>
      </c>
      <c r="Q2324" s="203" t="s">
        <v>22873</v>
      </c>
      <c r="R2324" s="84">
        <v>45674</v>
      </c>
      <c r="S2324" s="84">
        <v>45674</v>
      </c>
      <c r="T2324" s="84"/>
      <c r="U2324" s="84"/>
      <c r="V2324" s="84"/>
      <c r="W2324" s="203" t="s">
        <v>9457</v>
      </c>
    </row>
    <row r="2325" spans="1:23" x14ac:dyDescent="0.3">
      <c r="A2325" s="203" t="s">
        <v>1605</v>
      </c>
      <c r="B2325" s="203" t="s">
        <v>1247</v>
      </c>
      <c r="C2325" s="203" t="s">
        <v>22875</v>
      </c>
      <c r="D2325" s="203" t="s">
        <v>22876</v>
      </c>
      <c r="E2325" s="203" t="s">
        <v>22877</v>
      </c>
      <c r="F2325" s="203" t="s">
        <v>9451</v>
      </c>
      <c r="G2325" s="203" t="s">
        <v>22877</v>
      </c>
      <c r="H2325" s="203" t="s">
        <v>22878</v>
      </c>
      <c r="I2325" s="203" t="s">
        <v>9453</v>
      </c>
      <c r="J2325" s="203" t="s">
        <v>22879</v>
      </c>
      <c r="K2325" s="84">
        <v>46045</v>
      </c>
      <c r="L2325" s="84">
        <v>46045</v>
      </c>
      <c r="M2325" s="84">
        <v>46225</v>
      </c>
      <c r="N2325" s="203" t="s">
        <v>19278</v>
      </c>
      <c r="O2325" s="86">
        <v>25760100</v>
      </c>
      <c r="P2325" s="203" t="s">
        <v>22880</v>
      </c>
      <c r="Q2325" s="203" t="s">
        <v>22879</v>
      </c>
      <c r="R2325" s="84">
        <v>46044</v>
      </c>
      <c r="S2325" s="84">
        <v>46044</v>
      </c>
      <c r="T2325" s="84"/>
      <c r="U2325" s="84"/>
      <c r="V2325" s="84"/>
      <c r="W2325" s="203" t="s">
        <v>9457</v>
      </c>
    </row>
    <row r="2326" spans="1:23" x14ac:dyDescent="0.3">
      <c r="A2326" s="203" t="s">
        <v>5454</v>
      </c>
      <c r="B2326" s="203" t="s">
        <v>1245</v>
      </c>
      <c r="C2326" s="203" t="s">
        <v>22881</v>
      </c>
      <c r="D2326" s="203" t="s">
        <v>22882</v>
      </c>
      <c r="E2326" s="203" t="s">
        <v>22883</v>
      </c>
      <c r="F2326" s="203" t="s">
        <v>9451</v>
      </c>
      <c r="G2326" s="203" t="s">
        <v>22883</v>
      </c>
      <c r="H2326" s="203" t="s">
        <v>22884</v>
      </c>
      <c r="I2326" s="203" t="s">
        <v>9453</v>
      </c>
      <c r="J2326" s="203" t="s">
        <v>20893</v>
      </c>
      <c r="K2326" s="84">
        <v>45594</v>
      </c>
      <c r="L2326" s="84">
        <v>45595</v>
      </c>
      <c r="M2326" s="84">
        <v>45655</v>
      </c>
      <c r="N2326" s="203" t="s">
        <v>22885</v>
      </c>
      <c r="O2326" s="86">
        <v>6000000</v>
      </c>
      <c r="P2326" s="203" t="s">
        <v>22886</v>
      </c>
      <c r="Q2326" s="203" t="s">
        <v>20893</v>
      </c>
      <c r="R2326" s="84">
        <v>45594</v>
      </c>
      <c r="S2326" s="84">
        <v>45594</v>
      </c>
      <c r="T2326" s="84"/>
      <c r="U2326" s="84"/>
      <c r="V2326" s="84"/>
      <c r="W2326" s="203" t="s">
        <v>9457</v>
      </c>
    </row>
    <row r="2327" spans="1:23" x14ac:dyDescent="0.3">
      <c r="A2327" s="203" t="s">
        <v>5217</v>
      </c>
      <c r="B2327" s="203" t="s">
        <v>1245</v>
      </c>
      <c r="C2327" s="203" t="s">
        <v>22887</v>
      </c>
      <c r="D2327" s="203" t="s">
        <v>22888</v>
      </c>
      <c r="E2327" s="203" t="s">
        <v>22889</v>
      </c>
      <c r="F2327" s="203" t="s">
        <v>9451</v>
      </c>
      <c r="G2327" s="203" t="s">
        <v>22889</v>
      </c>
      <c r="H2327" s="203" t="s">
        <v>22890</v>
      </c>
      <c r="I2327" s="203" t="s">
        <v>9462</v>
      </c>
      <c r="J2327" s="203" t="s">
        <v>22891</v>
      </c>
      <c r="K2327" s="84">
        <v>45398</v>
      </c>
      <c r="L2327" s="84">
        <v>45400</v>
      </c>
      <c r="M2327" s="84">
        <v>45582</v>
      </c>
      <c r="N2327" s="203" t="s">
        <v>22892</v>
      </c>
      <c r="O2327" s="86">
        <v>12622590</v>
      </c>
      <c r="P2327" s="203" t="s">
        <v>22893</v>
      </c>
      <c r="Q2327" s="203" t="s">
        <v>16439</v>
      </c>
      <c r="R2327" s="84">
        <v>45397</v>
      </c>
      <c r="S2327" s="84">
        <v>45397</v>
      </c>
      <c r="T2327" s="84"/>
      <c r="U2327" s="84"/>
      <c r="V2327" s="84"/>
      <c r="W2327" s="203" t="s">
        <v>9457</v>
      </c>
    </row>
    <row r="2328" spans="1:23" x14ac:dyDescent="0.3">
      <c r="A2328" s="203" t="s">
        <v>1519</v>
      </c>
      <c r="B2328" s="203" t="s">
        <v>1245</v>
      </c>
      <c r="C2328" s="203" t="s">
        <v>22894</v>
      </c>
      <c r="D2328" s="203" t="s">
        <v>9471</v>
      </c>
      <c r="E2328" s="203" t="s">
        <v>15205</v>
      </c>
      <c r="F2328" s="203" t="s">
        <v>9451</v>
      </c>
      <c r="G2328" s="203"/>
      <c r="H2328" s="203"/>
      <c r="I2328" s="203"/>
      <c r="J2328" s="203"/>
      <c r="K2328" s="84"/>
      <c r="L2328" s="84"/>
      <c r="M2328" s="84"/>
      <c r="N2328" s="203"/>
      <c r="O2328" s="86"/>
      <c r="P2328" s="203"/>
      <c r="Q2328" s="203"/>
      <c r="R2328" s="84">
        <v>45639</v>
      </c>
      <c r="S2328" s="84">
        <v>45639</v>
      </c>
      <c r="T2328" s="84">
        <v>45644</v>
      </c>
      <c r="U2328" s="84">
        <v>45644</v>
      </c>
      <c r="V2328" s="84">
        <v>45644</v>
      </c>
      <c r="W2328" s="203" t="s">
        <v>9723</v>
      </c>
    </row>
    <row r="2329" spans="1:23" x14ac:dyDescent="0.3">
      <c r="A2329" s="203" t="s">
        <v>1476</v>
      </c>
      <c r="B2329" s="203" t="s">
        <v>1246</v>
      </c>
      <c r="C2329" s="203" t="s">
        <v>22895</v>
      </c>
      <c r="D2329" s="203" t="s">
        <v>22896</v>
      </c>
      <c r="E2329" s="203" t="s">
        <v>22897</v>
      </c>
      <c r="F2329" s="203" t="s">
        <v>9451</v>
      </c>
      <c r="G2329" s="203" t="s">
        <v>22897</v>
      </c>
      <c r="H2329" s="203" t="s">
        <v>22898</v>
      </c>
      <c r="I2329" s="203" t="s">
        <v>9462</v>
      </c>
      <c r="J2329" s="203" t="s">
        <v>13878</v>
      </c>
      <c r="K2329" s="84">
        <v>45932</v>
      </c>
      <c r="L2329" s="84">
        <v>45933</v>
      </c>
      <c r="M2329" s="84">
        <v>46022</v>
      </c>
      <c r="N2329" s="203" t="s">
        <v>16577</v>
      </c>
      <c r="O2329" s="86">
        <v>7922223</v>
      </c>
      <c r="P2329" s="203" t="s">
        <v>22899</v>
      </c>
      <c r="Q2329" s="203" t="s">
        <v>13878</v>
      </c>
      <c r="R2329" s="84">
        <v>45932</v>
      </c>
      <c r="S2329" s="84">
        <v>45932</v>
      </c>
      <c r="T2329" s="84"/>
      <c r="U2329" s="84"/>
      <c r="V2329" s="84"/>
      <c r="W2329" s="203" t="s">
        <v>9457</v>
      </c>
    </row>
    <row r="2330" spans="1:23" x14ac:dyDescent="0.3">
      <c r="A2330" s="203" t="s">
        <v>1433</v>
      </c>
      <c r="B2330" s="203" t="s">
        <v>1246</v>
      </c>
      <c r="C2330" s="203" t="s">
        <v>22900</v>
      </c>
      <c r="D2330" s="203" t="s">
        <v>22901</v>
      </c>
      <c r="E2330" s="203" t="s">
        <v>22902</v>
      </c>
      <c r="F2330" s="203" t="s">
        <v>9451</v>
      </c>
      <c r="G2330" s="203" t="s">
        <v>22902</v>
      </c>
      <c r="H2330" s="203" t="s">
        <v>22903</v>
      </c>
      <c r="I2330" s="203" t="s">
        <v>9462</v>
      </c>
      <c r="J2330" s="203" t="s">
        <v>22904</v>
      </c>
      <c r="K2330" s="84">
        <v>45793</v>
      </c>
      <c r="L2330" s="84">
        <v>45793</v>
      </c>
      <c r="M2330" s="84">
        <v>45915</v>
      </c>
      <c r="N2330" s="203" t="s">
        <v>15756</v>
      </c>
      <c r="O2330" s="86">
        <v>18877076</v>
      </c>
      <c r="P2330" s="203" t="s">
        <v>22905</v>
      </c>
      <c r="Q2330" s="203" t="s">
        <v>22904</v>
      </c>
      <c r="R2330" s="84">
        <v>45791</v>
      </c>
      <c r="S2330" s="84">
        <v>45791</v>
      </c>
      <c r="T2330" s="84"/>
      <c r="U2330" s="84"/>
      <c r="V2330" s="84"/>
      <c r="W2330" s="203" t="s">
        <v>9457</v>
      </c>
    </row>
    <row r="2331" spans="1:23" x14ac:dyDescent="0.3">
      <c r="A2331" s="203" t="s">
        <v>1572</v>
      </c>
      <c r="B2331" s="203" t="s">
        <v>1246</v>
      </c>
      <c r="C2331" s="203" t="s">
        <v>22906</v>
      </c>
      <c r="D2331" s="203" t="s">
        <v>22907</v>
      </c>
      <c r="E2331" s="203" t="s">
        <v>22908</v>
      </c>
      <c r="F2331" s="203" t="s">
        <v>9451</v>
      </c>
      <c r="G2331" s="203" t="s">
        <v>22908</v>
      </c>
      <c r="H2331" s="203" t="s">
        <v>22909</v>
      </c>
      <c r="I2331" s="203" t="s">
        <v>9453</v>
      </c>
      <c r="J2331" s="203" t="s">
        <v>22910</v>
      </c>
      <c r="K2331" s="84">
        <v>45931</v>
      </c>
      <c r="L2331" s="84">
        <v>45931</v>
      </c>
      <c r="M2331" s="84">
        <v>46020</v>
      </c>
      <c r="N2331" s="203" t="s">
        <v>22911</v>
      </c>
      <c r="O2331" s="86">
        <v>9000000</v>
      </c>
      <c r="P2331" s="203" t="s">
        <v>22912</v>
      </c>
      <c r="Q2331" s="203" t="s">
        <v>22910</v>
      </c>
      <c r="R2331" s="84">
        <v>45930</v>
      </c>
      <c r="S2331" s="84">
        <v>45930</v>
      </c>
      <c r="T2331" s="84"/>
      <c r="U2331" s="84"/>
      <c r="V2331" s="84"/>
      <c r="W2331" s="203" t="s">
        <v>9457</v>
      </c>
    </row>
    <row r="2332" spans="1:23" x14ac:dyDescent="0.3">
      <c r="A2332" s="203" t="s">
        <v>1499</v>
      </c>
      <c r="B2332" s="203" t="s">
        <v>2948</v>
      </c>
      <c r="C2332" s="203" t="s">
        <v>22913</v>
      </c>
      <c r="D2332" s="203" t="s">
        <v>9471</v>
      </c>
      <c r="E2332" s="203" t="s">
        <v>18196</v>
      </c>
      <c r="F2332" s="203" t="s">
        <v>9451</v>
      </c>
      <c r="G2332" s="203"/>
      <c r="H2332" s="203"/>
      <c r="I2332" s="203"/>
      <c r="J2332" s="203"/>
      <c r="K2332" s="84"/>
      <c r="L2332" s="84"/>
      <c r="M2332" s="84"/>
      <c r="N2332" s="203"/>
      <c r="O2332" s="86"/>
      <c r="P2332" s="203"/>
      <c r="Q2332" s="203"/>
      <c r="R2332" s="84">
        <v>45281</v>
      </c>
      <c r="S2332" s="84">
        <v>45281</v>
      </c>
      <c r="T2332" s="84">
        <v>45313</v>
      </c>
      <c r="U2332" s="84">
        <v>45313</v>
      </c>
      <c r="V2332" s="84">
        <v>45313</v>
      </c>
      <c r="W2332" s="203" t="s">
        <v>9723</v>
      </c>
    </row>
    <row r="2333" spans="1:23" x14ac:dyDescent="0.3">
      <c r="A2333" s="203" t="s">
        <v>5454</v>
      </c>
      <c r="B2333" s="203" t="s">
        <v>1245</v>
      </c>
      <c r="C2333" s="203" t="s">
        <v>22914</v>
      </c>
      <c r="D2333" s="203" t="s">
        <v>22915</v>
      </c>
      <c r="E2333" s="203" t="s">
        <v>22916</v>
      </c>
      <c r="F2333" s="203" t="s">
        <v>9451</v>
      </c>
      <c r="G2333" s="203" t="s">
        <v>22916</v>
      </c>
      <c r="H2333" s="203" t="s">
        <v>22917</v>
      </c>
      <c r="I2333" s="203" t="s">
        <v>9453</v>
      </c>
      <c r="J2333" s="203" t="s">
        <v>13146</v>
      </c>
      <c r="K2333" s="84">
        <v>45596</v>
      </c>
      <c r="L2333" s="84">
        <v>45596</v>
      </c>
      <c r="M2333" s="84">
        <v>45657</v>
      </c>
      <c r="N2333" s="203" t="s">
        <v>21381</v>
      </c>
      <c r="O2333" s="86">
        <v>8000000</v>
      </c>
      <c r="P2333" s="203" t="s">
        <v>22918</v>
      </c>
      <c r="Q2333" s="203" t="s">
        <v>13146</v>
      </c>
      <c r="R2333" s="84">
        <v>45596</v>
      </c>
      <c r="S2333" s="84">
        <v>45596</v>
      </c>
      <c r="T2333" s="84"/>
      <c r="U2333" s="84"/>
      <c r="V2333" s="84"/>
      <c r="W2333" s="203" t="s">
        <v>9457</v>
      </c>
    </row>
    <row r="2334" spans="1:23" x14ac:dyDescent="0.3">
      <c r="A2334" s="203" t="s">
        <v>2940</v>
      </c>
      <c r="B2334" s="203" t="s">
        <v>1245</v>
      </c>
      <c r="C2334" s="203" t="s">
        <v>22919</v>
      </c>
      <c r="D2334" s="203" t="s">
        <v>22920</v>
      </c>
      <c r="E2334" s="203" t="s">
        <v>22921</v>
      </c>
      <c r="F2334" s="203" t="s">
        <v>9451</v>
      </c>
      <c r="G2334" s="203" t="s">
        <v>22921</v>
      </c>
      <c r="H2334" s="203" t="s">
        <v>22922</v>
      </c>
      <c r="I2334" s="203" t="s">
        <v>9462</v>
      </c>
      <c r="J2334" s="203" t="s">
        <v>22923</v>
      </c>
      <c r="K2334" s="84">
        <v>45596</v>
      </c>
      <c r="L2334" s="84">
        <v>45596</v>
      </c>
      <c r="M2334" s="84">
        <v>45656</v>
      </c>
      <c r="N2334" s="203" t="s">
        <v>16213</v>
      </c>
      <c r="O2334" s="86">
        <v>7972794</v>
      </c>
      <c r="P2334" s="203" t="s">
        <v>22924</v>
      </c>
      <c r="Q2334" s="203" t="s">
        <v>22923</v>
      </c>
      <c r="R2334" s="84">
        <v>45596</v>
      </c>
      <c r="S2334" s="84">
        <v>45596</v>
      </c>
      <c r="T2334" s="84"/>
      <c r="U2334" s="84"/>
      <c r="V2334" s="84"/>
      <c r="W2334" s="203" t="s">
        <v>9457</v>
      </c>
    </row>
    <row r="2335" spans="1:23" x14ac:dyDescent="0.3">
      <c r="A2335" s="203" t="s">
        <v>1627</v>
      </c>
      <c r="B2335" s="203" t="s">
        <v>1246</v>
      </c>
      <c r="C2335" s="203" t="s">
        <v>22925</v>
      </c>
      <c r="D2335" s="203" t="s">
        <v>22926</v>
      </c>
      <c r="E2335" s="203" t="s">
        <v>22927</v>
      </c>
      <c r="F2335" s="203" t="s">
        <v>9451</v>
      </c>
      <c r="G2335" s="203" t="s">
        <v>22927</v>
      </c>
      <c r="H2335" s="203" t="s">
        <v>22928</v>
      </c>
      <c r="I2335" s="203" t="s">
        <v>9453</v>
      </c>
      <c r="J2335" s="203" t="s">
        <v>22929</v>
      </c>
      <c r="K2335" s="84">
        <v>45707</v>
      </c>
      <c r="L2335" s="84">
        <v>45708</v>
      </c>
      <c r="M2335" s="84">
        <v>45856</v>
      </c>
      <c r="N2335" s="203" t="s">
        <v>18853</v>
      </c>
      <c r="O2335" s="86">
        <v>12271325</v>
      </c>
      <c r="P2335" s="203" t="s">
        <v>22930</v>
      </c>
      <c r="Q2335" s="203" t="s">
        <v>22931</v>
      </c>
      <c r="R2335" s="84">
        <v>45706</v>
      </c>
      <c r="S2335" s="84">
        <v>45706</v>
      </c>
      <c r="T2335" s="84"/>
      <c r="U2335" s="84"/>
      <c r="V2335" s="84"/>
      <c r="W2335" s="203" t="s">
        <v>9457</v>
      </c>
    </row>
    <row r="2336" spans="1:23" x14ac:dyDescent="0.3">
      <c r="A2336" s="203" t="s">
        <v>5454</v>
      </c>
      <c r="B2336" s="203" t="s">
        <v>1245</v>
      </c>
      <c r="C2336" s="203" t="s">
        <v>22932</v>
      </c>
      <c r="D2336" s="203" t="s">
        <v>22933</v>
      </c>
      <c r="E2336" s="203" t="s">
        <v>22934</v>
      </c>
      <c r="F2336" s="203" t="s">
        <v>9451</v>
      </c>
      <c r="G2336" s="203" t="s">
        <v>22934</v>
      </c>
      <c r="H2336" s="203" t="s">
        <v>22935</v>
      </c>
      <c r="I2336" s="203" t="s">
        <v>9453</v>
      </c>
      <c r="J2336" s="203" t="s">
        <v>22936</v>
      </c>
      <c r="K2336" s="84">
        <v>45566</v>
      </c>
      <c r="L2336" s="84">
        <v>45566</v>
      </c>
      <c r="M2336" s="84">
        <v>45657</v>
      </c>
      <c r="N2336" s="203" t="s">
        <v>19215</v>
      </c>
      <c r="O2336" s="86">
        <v>10500000</v>
      </c>
      <c r="P2336" s="203" t="s">
        <v>22937</v>
      </c>
      <c r="Q2336" s="203" t="s">
        <v>22936</v>
      </c>
      <c r="R2336" s="84">
        <v>45565</v>
      </c>
      <c r="S2336" s="84">
        <v>45565</v>
      </c>
      <c r="T2336" s="84"/>
      <c r="U2336" s="84"/>
      <c r="V2336" s="84"/>
      <c r="W2336" s="203" t="s">
        <v>9457</v>
      </c>
    </row>
    <row r="2337" spans="1:23" x14ac:dyDescent="0.3">
      <c r="A2337" s="203" t="s">
        <v>1429</v>
      </c>
      <c r="B2337" s="203" t="s">
        <v>1246</v>
      </c>
      <c r="C2337" s="203" t="s">
        <v>22938</v>
      </c>
      <c r="D2337" s="203" t="s">
        <v>22939</v>
      </c>
      <c r="E2337" s="203" t="s">
        <v>22940</v>
      </c>
      <c r="F2337" s="203" t="s">
        <v>9451</v>
      </c>
      <c r="G2337" s="203" t="s">
        <v>22940</v>
      </c>
      <c r="H2337" s="203" t="s">
        <v>22941</v>
      </c>
      <c r="I2337" s="203" t="s">
        <v>9453</v>
      </c>
      <c r="J2337" s="203" t="s">
        <v>11415</v>
      </c>
      <c r="K2337" s="84">
        <v>45849</v>
      </c>
      <c r="L2337" s="84">
        <v>45850</v>
      </c>
      <c r="M2337" s="84">
        <v>45983</v>
      </c>
      <c r="N2337" s="203" t="s">
        <v>12143</v>
      </c>
      <c r="O2337" s="86">
        <v>23043961</v>
      </c>
      <c r="P2337" s="203" t="s">
        <v>22942</v>
      </c>
      <c r="Q2337" s="203" t="s">
        <v>11415</v>
      </c>
      <c r="R2337" s="84">
        <v>45849</v>
      </c>
      <c r="S2337" s="84">
        <v>45849</v>
      </c>
      <c r="T2337" s="84"/>
      <c r="U2337" s="84"/>
      <c r="V2337" s="84"/>
      <c r="W2337" s="203" t="s">
        <v>9457</v>
      </c>
    </row>
    <row r="2338" spans="1:23" x14ac:dyDescent="0.3">
      <c r="A2338" s="203" t="s">
        <v>5454</v>
      </c>
      <c r="B2338" s="203" t="s">
        <v>1245</v>
      </c>
      <c r="C2338" s="203" t="s">
        <v>22943</v>
      </c>
      <c r="D2338" s="203" t="s">
        <v>22944</v>
      </c>
      <c r="E2338" s="203" t="s">
        <v>22945</v>
      </c>
      <c r="F2338" s="203" t="s">
        <v>9451</v>
      </c>
      <c r="G2338" s="203" t="s">
        <v>22945</v>
      </c>
      <c r="H2338" s="203" t="s">
        <v>22946</v>
      </c>
      <c r="I2338" s="203" t="s">
        <v>9453</v>
      </c>
      <c r="J2338" s="203" t="s">
        <v>22947</v>
      </c>
      <c r="K2338" s="84">
        <v>45561</v>
      </c>
      <c r="L2338" s="84">
        <v>45565</v>
      </c>
      <c r="M2338" s="84">
        <v>45655</v>
      </c>
      <c r="N2338" s="203" t="s">
        <v>13448</v>
      </c>
      <c r="O2338" s="86">
        <v>6000000</v>
      </c>
      <c r="P2338" s="203" t="s">
        <v>22948</v>
      </c>
      <c r="Q2338" s="203" t="s">
        <v>22947</v>
      </c>
      <c r="R2338" s="84">
        <v>45559</v>
      </c>
      <c r="S2338" s="84">
        <v>45559</v>
      </c>
      <c r="T2338" s="84"/>
      <c r="U2338" s="84"/>
      <c r="V2338" s="84"/>
      <c r="W2338" s="203" t="s">
        <v>9457</v>
      </c>
    </row>
    <row r="2339" spans="1:23" x14ac:dyDescent="0.3">
      <c r="A2339" s="203" t="s">
        <v>5454</v>
      </c>
      <c r="B2339" s="203" t="s">
        <v>1245</v>
      </c>
      <c r="C2339" s="203" t="s">
        <v>22949</v>
      </c>
      <c r="D2339" s="203" t="s">
        <v>22950</v>
      </c>
      <c r="E2339" s="203" t="s">
        <v>22951</v>
      </c>
      <c r="F2339" s="203" t="s">
        <v>9451</v>
      </c>
      <c r="G2339" s="203" t="s">
        <v>22951</v>
      </c>
      <c r="H2339" s="203" t="s">
        <v>22952</v>
      </c>
      <c r="I2339" s="203" t="s">
        <v>9453</v>
      </c>
      <c r="J2339" s="203" t="s">
        <v>11936</v>
      </c>
      <c r="K2339" s="84">
        <v>45545</v>
      </c>
      <c r="L2339" s="84">
        <v>45546</v>
      </c>
      <c r="M2339" s="84">
        <v>45636</v>
      </c>
      <c r="N2339" s="203" t="s">
        <v>17260</v>
      </c>
      <c r="O2339" s="86">
        <v>10500000</v>
      </c>
      <c r="P2339" s="203" t="s">
        <v>22953</v>
      </c>
      <c r="Q2339" s="203" t="s">
        <v>11936</v>
      </c>
      <c r="R2339" s="84">
        <v>45544</v>
      </c>
      <c r="S2339" s="84">
        <v>45544</v>
      </c>
      <c r="T2339" s="84"/>
      <c r="U2339" s="84"/>
      <c r="V2339" s="84"/>
      <c r="W2339" s="203" t="s">
        <v>9457</v>
      </c>
    </row>
    <row r="2340" spans="1:23" x14ac:dyDescent="0.3">
      <c r="A2340" s="203" t="s">
        <v>1572</v>
      </c>
      <c r="B2340" s="203" t="s">
        <v>1246</v>
      </c>
      <c r="C2340" s="203" t="s">
        <v>22954</v>
      </c>
      <c r="D2340" s="203" t="s">
        <v>22955</v>
      </c>
      <c r="E2340" s="203" t="s">
        <v>22956</v>
      </c>
      <c r="F2340" s="203" t="s">
        <v>9451</v>
      </c>
      <c r="G2340" s="203" t="s">
        <v>22956</v>
      </c>
      <c r="H2340" s="203" t="s">
        <v>22957</v>
      </c>
      <c r="I2340" s="203" t="s">
        <v>9453</v>
      </c>
      <c r="J2340" s="203" t="s">
        <v>16206</v>
      </c>
      <c r="K2340" s="84">
        <v>45989</v>
      </c>
      <c r="L2340" s="84">
        <v>45992</v>
      </c>
      <c r="M2340" s="84">
        <v>46017</v>
      </c>
      <c r="N2340" s="203" t="s">
        <v>16734</v>
      </c>
      <c r="O2340" s="86">
        <v>4000000</v>
      </c>
      <c r="P2340" s="203" t="s">
        <v>22958</v>
      </c>
      <c r="Q2340" s="203" t="s">
        <v>16206</v>
      </c>
      <c r="R2340" s="84">
        <v>45988</v>
      </c>
      <c r="S2340" s="84">
        <v>45988</v>
      </c>
      <c r="T2340" s="84"/>
      <c r="U2340" s="84"/>
      <c r="V2340" s="84"/>
      <c r="W2340" s="203" t="s">
        <v>9457</v>
      </c>
    </row>
    <row r="2341" spans="1:23" x14ac:dyDescent="0.3">
      <c r="A2341" s="203" t="s">
        <v>3253</v>
      </c>
      <c r="B2341" s="203" t="s">
        <v>1245</v>
      </c>
      <c r="C2341" s="203" t="s">
        <v>22959</v>
      </c>
      <c r="D2341" s="203" t="s">
        <v>22960</v>
      </c>
      <c r="E2341" s="203" t="s">
        <v>22961</v>
      </c>
      <c r="F2341" s="203" t="s">
        <v>9451</v>
      </c>
      <c r="G2341" s="203" t="s">
        <v>22961</v>
      </c>
      <c r="H2341" s="203" t="s">
        <v>22962</v>
      </c>
      <c r="I2341" s="203" t="s">
        <v>9462</v>
      </c>
      <c r="J2341" s="203" t="s">
        <v>22963</v>
      </c>
      <c r="K2341" s="84">
        <v>45587</v>
      </c>
      <c r="L2341" s="84">
        <v>45587</v>
      </c>
      <c r="M2341" s="84">
        <v>45657</v>
      </c>
      <c r="N2341" s="203" t="s">
        <v>21611</v>
      </c>
      <c r="O2341" s="86">
        <v>10927492</v>
      </c>
      <c r="P2341" s="203" t="s">
        <v>22964</v>
      </c>
      <c r="Q2341" s="203" t="s">
        <v>22963</v>
      </c>
      <c r="R2341" s="84">
        <v>45587</v>
      </c>
      <c r="S2341" s="84">
        <v>45587</v>
      </c>
      <c r="T2341" s="84"/>
      <c r="U2341" s="84"/>
      <c r="V2341" s="84"/>
      <c r="W2341" s="203" t="s">
        <v>9457</v>
      </c>
    </row>
    <row r="2342" spans="1:23" x14ac:dyDescent="0.3">
      <c r="A2342" s="203" t="s">
        <v>1467</v>
      </c>
      <c r="B2342" s="203" t="s">
        <v>1247</v>
      </c>
      <c r="C2342" s="203" t="s">
        <v>22965</v>
      </c>
      <c r="D2342" s="203" t="s">
        <v>22966</v>
      </c>
      <c r="E2342" s="203" t="s">
        <v>22967</v>
      </c>
      <c r="F2342" s="203" t="s">
        <v>9451</v>
      </c>
      <c r="G2342" s="203" t="s">
        <v>22967</v>
      </c>
      <c r="H2342" s="203" t="s">
        <v>22968</v>
      </c>
      <c r="I2342" s="203" t="s">
        <v>9482</v>
      </c>
      <c r="J2342" s="203" t="s">
        <v>22969</v>
      </c>
      <c r="K2342" s="84">
        <v>46239</v>
      </c>
      <c r="L2342" s="84"/>
      <c r="M2342" s="84">
        <v>46385</v>
      </c>
      <c r="N2342" s="203" t="s">
        <v>13154</v>
      </c>
      <c r="O2342" s="86">
        <v>20751191</v>
      </c>
      <c r="P2342" s="203" t="s">
        <v>22970</v>
      </c>
      <c r="Q2342" s="203" t="s">
        <v>22969</v>
      </c>
      <c r="R2342" s="84">
        <v>46238</v>
      </c>
      <c r="S2342" s="84">
        <v>46238</v>
      </c>
      <c r="T2342" s="84"/>
      <c r="U2342" s="84"/>
      <c r="V2342" s="84"/>
      <c r="W2342" s="203" t="s">
        <v>9457</v>
      </c>
    </row>
    <row r="2343" spans="1:23" x14ac:dyDescent="0.3">
      <c r="A2343" s="203" t="s">
        <v>5454</v>
      </c>
      <c r="B2343" s="203" t="s">
        <v>1245</v>
      </c>
      <c r="C2343" s="203" t="s">
        <v>22971</v>
      </c>
      <c r="D2343" s="203" t="s">
        <v>22972</v>
      </c>
      <c r="E2343" s="203" t="s">
        <v>22973</v>
      </c>
      <c r="F2343" s="203" t="s">
        <v>9451</v>
      </c>
      <c r="G2343" s="203" t="s">
        <v>22973</v>
      </c>
      <c r="H2343" s="203" t="s">
        <v>22974</v>
      </c>
      <c r="I2343" s="203" t="s">
        <v>9453</v>
      </c>
      <c r="J2343" s="203" t="s">
        <v>22975</v>
      </c>
      <c r="K2343" s="84">
        <v>45595</v>
      </c>
      <c r="L2343" s="84">
        <v>45595</v>
      </c>
      <c r="M2343" s="84">
        <v>45655</v>
      </c>
      <c r="N2343" s="203" t="s">
        <v>22976</v>
      </c>
      <c r="O2343" s="86">
        <v>7000000</v>
      </c>
      <c r="P2343" s="203" t="s">
        <v>22977</v>
      </c>
      <c r="Q2343" s="203" t="s">
        <v>22975</v>
      </c>
      <c r="R2343" s="84">
        <v>45595</v>
      </c>
      <c r="S2343" s="84">
        <v>45595</v>
      </c>
      <c r="T2343" s="84"/>
      <c r="U2343" s="84"/>
      <c r="V2343" s="84"/>
      <c r="W2343" s="203" t="s">
        <v>9457</v>
      </c>
    </row>
    <row r="2344" spans="1:23" x14ac:dyDescent="0.3">
      <c r="A2344" s="203" t="s">
        <v>1690</v>
      </c>
      <c r="B2344" s="203" t="s">
        <v>1246</v>
      </c>
      <c r="C2344" s="203" t="s">
        <v>22978</v>
      </c>
      <c r="D2344" s="203" t="s">
        <v>22979</v>
      </c>
      <c r="E2344" s="203" t="s">
        <v>22980</v>
      </c>
      <c r="F2344" s="203" t="s">
        <v>9451</v>
      </c>
      <c r="G2344" s="203" t="s">
        <v>22980</v>
      </c>
      <c r="H2344" s="203" t="s">
        <v>22981</v>
      </c>
      <c r="I2344" s="203" t="s">
        <v>9453</v>
      </c>
      <c r="J2344" s="203" t="s">
        <v>22982</v>
      </c>
      <c r="K2344" s="84">
        <v>45806</v>
      </c>
      <c r="L2344" s="84">
        <v>45811</v>
      </c>
      <c r="M2344" s="84">
        <v>45840</v>
      </c>
      <c r="N2344" s="203" t="s">
        <v>22983</v>
      </c>
      <c r="O2344" s="86">
        <v>53759890</v>
      </c>
      <c r="P2344" s="203" t="s">
        <v>22984</v>
      </c>
      <c r="Q2344" s="203" t="s">
        <v>22982</v>
      </c>
      <c r="R2344" s="84">
        <v>45791</v>
      </c>
      <c r="S2344" s="84">
        <v>45791</v>
      </c>
      <c r="T2344" s="84">
        <v>45797</v>
      </c>
      <c r="U2344" s="84">
        <v>45797</v>
      </c>
      <c r="V2344" s="84">
        <v>45797</v>
      </c>
      <c r="W2344" s="203" t="s">
        <v>9457</v>
      </c>
    </row>
    <row r="2345" spans="1:23" x14ac:dyDescent="0.3">
      <c r="A2345" s="203" t="s">
        <v>2935</v>
      </c>
      <c r="B2345" s="203" t="s">
        <v>1245</v>
      </c>
      <c r="C2345" s="203" t="s">
        <v>22985</v>
      </c>
      <c r="D2345" s="203" t="s">
        <v>22986</v>
      </c>
      <c r="E2345" s="203" t="s">
        <v>22987</v>
      </c>
      <c r="F2345" s="203" t="s">
        <v>9451</v>
      </c>
      <c r="G2345" s="203" t="s">
        <v>22987</v>
      </c>
      <c r="H2345" s="203" t="s">
        <v>22988</v>
      </c>
      <c r="I2345" s="203" t="s">
        <v>9462</v>
      </c>
      <c r="J2345" s="203" t="s">
        <v>22989</v>
      </c>
      <c r="K2345" s="84">
        <v>45628</v>
      </c>
      <c r="L2345" s="84">
        <v>45628</v>
      </c>
      <c r="M2345" s="84">
        <v>45656</v>
      </c>
      <c r="N2345" s="203" t="s">
        <v>22990</v>
      </c>
      <c r="O2345" s="86">
        <v>6485500</v>
      </c>
      <c r="P2345" s="203" t="s">
        <v>22991</v>
      </c>
      <c r="Q2345" s="203" t="s">
        <v>22989</v>
      </c>
      <c r="R2345" s="84">
        <v>45610</v>
      </c>
      <c r="S2345" s="84">
        <v>45610</v>
      </c>
      <c r="T2345" s="84">
        <v>45617</v>
      </c>
      <c r="U2345" s="84">
        <v>45617</v>
      </c>
      <c r="V2345" s="84">
        <v>45617</v>
      </c>
      <c r="W2345" s="203" t="s">
        <v>9457</v>
      </c>
    </row>
    <row r="2346" spans="1:23" x14ac:dyDescent="0.3">
      <c r="A2346" s="203" t="s">
        <v>1572</v>
      </c>
      <c r="B2346" s="203" t="s">
        <v>1246</v>
      </c>
      <c r="C2346" s="203" t="s">
        <v>22992</v>
      </c>
      <c r="D2346" s="203" t="s">
        <v>22993</v>
      </c>
      <c r="E2346" s="203" t="s">
        <v>22994</v>
      </c>
      <c r="F2346" s="203" t="s">
        <v>9451</v>
      </c>
      <c r="G2346" s="203" t="s">
        <v>22994</v>
      </c>
      <c r="H2346" s="203" t="s">
        <v>22995</v>
      </c>
      <c r="I2346" s="203" t="s">
        <v>9504</v>
      </c>
      <c r="J2346" s="203" t="s">
        <v>22996</v>
      </c>
      <c r="K2346" s="84">
        <v>45926</v>
      </c>
      <c r="L2346" s="84">
        <v>45926</v>
      </c>
      <c r="M2346" s="84">
        <v>46016</v>
      </c>
      <c r="N2346" s="203" t="s">
        <v>12700</v>
      </c>
      <c r="O2346" s="86">
        <v>10442712</v>
      </c>
      <c r="P2346" s="203" t="s">
        <v>22997</v>
      </c>
      <c r="Q2346" s="203" t="s">
        <v>22996</v>
      </c>
      <c r="R2346" s="84">
        <v>45924</v>
      </c>
      <c r="S2346" s="84">
        <v>45924</v>
      </c>
      <c r="T2346" s="84"/>
      <c r="U2346" s="84"/>
      <c r="V2346" s="84"/>
      <c r="W2346" s="203" t="s">
        <v>9457</v>
      </c>
    </row>
    <row r="2347" spans="1:23" x14ac:dyDescent="0.3">
      <c r="A2347" s="203" t="s">
        <v>2572</v>
      </c>
      <c r="B2347" s="203" t="s">
        <v>1247</v>
      </c>
      <c r="C2347" s="203" t="s">
        <v>19625</v>
      </c>
      <c r="D2347" s="203" t="s">
        <v>9471</v>
      </c>
      <c r="E2347" s="203" t="s">
        <v>14732</v>
      </c>
      <c r="F2347" s="203" t="s">
        <v>9451</v>
      </c>
      <c r="G2347" s="203"/>
      <c r="H2347" s="203"/>
      <c r="I2347" s="203"/>
      <c r="J2347" s="203"/>
      <c r="K2347" s="84"/>
      <c r="L2347" s="84"/>
      <c r="M2347" s="84"/>
      <c r="N2347" s="203"/>
      <c r="O2347" s="86"/>
      <c r="P2347" s="203"/>
      <c r="Q2347" s="203"/>
      <c r="R2347" s="84">
        <v>46231</v>
      </c>
      <c r="S2347" s="84">
        <v>46231</v>
      </c>
      <c r="T2347" s="84">
        <v>46238</v>
      </c>
      <c r="U2347" s="84">
        <v>46238</v>
      </c>
      <c r="V2347" s="84">
        <v>46238</v>
      </c>
      <c r="W2347" s="203" t="s">
        <v>9723</v>
      </c>
    </row>
    <row r="2348" spans="1:23" x14ac:dyDescent="0.3">
      <c r="A2348" s="203" t="s">
        <v>1572</v>
      </c>
      <c r="B2348" s="203" t="s">
        <v>1246</v>
      </c>
      <c r="C2348" s="203" t="s">
        <v>22998</v>
      </c>
      <c r="D2348" s="203" t="s">
        <v>22999</v>
      </c>
      <c r="E2348" s="203" t="s">
        <v>23000</v>
      </c>
      <c r="F2348" s="203" t="s">
        <v>9451</v>
      </c>
      <c r="G2348" s="203" t="s">
        <v>23000</v>
      </c>
      <c r="H2348" s="203" t="s">
        <v>23001</v>
      </c>
      <c r="I2348" s="203" t="s">
        <v>9453</v>
      </c>
      <c r="J2348" s="203" t="s">
        <v>23002</v>
      </c>
      <c r="K2348" s="84">
        <v>45926</v>
      </c>
      <c r="L2348" s="84">
        <v>45926</v>
      </c>
      <c r="M2348" s="84">
        <v>46016</v>
      </c>
      <c r="N2348" s="203" t="s">
        <v>23003</v>
      </c>
      <c r="O2348" s="86">
        <v>10442712</v>
      </c>
      <c r="P2348" s="203" t="s">
        <v>23004</v>
      </c>
      <c r="Q2348" s="203" t="s">
        <v>23002</v>
      </c>
      <c r="R2348" s="84">
        <v>45926</v>
      </c>
      <c r="S2348" s="84">
        <v>45926</v>
      </c>
      <c r="T2348" s="84"/>
      <c r="U2348" s="84"/>
      <c r="V2348" s="84"/>
      <c r="W2348" s="203" t="s">
        <v>9457</v>
      </c>
    </row>
    <row r="2349" spans="1:23" x14ac:dyDescent="0.3">
      <c r="A2349" s="203" t="s">
        <v>1572</v>
      </c>
      <c r="B2349" s="203" t="s">
        <v>1246</v>
      </c>
      <c r="C2349" s="203" t="s">
        <v>23005</v>
      </c>
      <c r="D2349" s="203" t="s">
        <v>23006</v>
      </c>
      <c r="E2349" s="203" t="s">
        <v>23007</v>
      </c>
      <c r="F2349" s="203" t="s">
        <v>9451</v>
      </c>
      <c r="G2349" s="203" t="s">
        <v>23007</v>
      </c>
      <c r="H2349" s="203" t="s">
        <v>23008</v>
      </c>
      <c r="I2349" s="203" t="s">
        <v>9453</v>
      </c>
      <c r="J2349" s="203" t="s">
        <v>23009</v>
      </c>
      <c r="K2349" s="84">
        <v>45931</v>
      </c>
      <c r="L2349" s="84">
        <v>45931</v>
      </c>
      <c r="M2349" s="84">
        <v>46021</v>
      </c>
      <c r="N2349" s="203" t="s">
        <v>18550</v>
      </c>
      <c r="O2349" s="86">
        <v>6000000</v>
      </c>
      <c r="P2349" s="203" t="s">
        <v>23010</v>
      </c>
      <c r="Q2349" s="203" t="s">
        <v>23009</v>
      </c>
      <c r="R2349" s="84">
        <v>45926</v>
      </c>
      <c r="S2349" s="84">
        <v>45926</v>
      </c>
      <c r="T2349" s="84"/>
      <c r="U2349" s="84"/>
      <c r="V2349" s="84"/>
      <c r="W2349" s="203" t="s">
        <v>9457</v>
      </c>
    </row>
    <row r="2350" spans="1:23" x14ac:dyDescent="0.3">
      <c r="A2350" s="203" t="s">
        <v>2940</v>
      </c>
      <c r="B2350" s="203" t="s">
        <v>1245</v>
      </c>
      <c r="C2350" s="203" t="s">
        <v>23011</v>
      </c>
      <c r="D2350" s="203" t="s">
        <v>23012</v>
      </c>
      <c r="E2350" s="203" t="s">
        <v>23013</v>
      </c>
      <c r="F2350" s="203" t="s">
        <v>9451</v>
      </c>
      <c r="G2350" s="203" t="s">
        <v>23013</v>
      </c>
      <c r="H2350" s="203" t="s">
        <v>23014</v>
      </c>
      <c r="I2350" s="203" t="s">
        <v>9462</v>
      </c>
      <c r="J2350" s="203" t="s">
        <v>10024</v>
      </c>
      <c r="K2350" s="84">
        <v>45582</v>
      </c>
      <c r="L2350" s="84">
        <v>45582</v>
      </c>
      <c r="M2350" s="84">
        <v>45657</v>
      </c>
      <c r="N2350" s="203" t="s">
        <v>18128</v>
      </c>
      <c r="O2350" s="86">
        <v>6601852</v>
      </c>
      <c r="P2350" s="203" t="s">
        <v>23015</v>
      </c>
      <c r="Q2350" s="203" t="s">
        <v>10024</v>
      </c>
      <c r="R2350" s="84">
        <v>45581</v>
      </c>
      <c r="S2350" s="84">
        <v>45581</v>
      </c>
      <c r="T2350" s="84"/>
      <c r="U2350" s="84"/>
      <c r="V2350" s="84"/>
      <c r="W2350" s="203" t="s">
        <v>9457</v>
      </c>
    </row>
    <row r="2351" spans="1:23" x14ac:dyDescent="0.3">
      <c r="A2351" s="203" t="s">
        <v>1572</v>
      </c>
      <c r="B2351" s="203" t="s">
        <v>1246</v>
      </c>
      <c r="C2351" s="203" t="s">
        <v>23016</v>
      </c>
      <c r="D2351" s="203" t="s">
        <v>23017</v>
      </c>
      <c r="E2351" s="203" t="s">
        <v>23018</v>
      </c>
      <c r="F2351" s="203" t="s">
        <v>9451</v>
      </c>
      <c r="G2351" s="203" t="s">
        <v>23018</v>
      </c>
      <c r="H2351" s="203" t="s">
        <v>23019</v>
      </c>
      <c r="I2351" s="203" t="s">
        <v>9504</v>
      </c>
      <c r="J2351" s="203" t="s">
        <v>23020</v>
      </c>
      <c r="K2351" s="84">
        <v>45911</v>
      </c>
      <c r="L2351" s="84">
        <v>45911</v>
      </c>
      <c r="M2351" s="84">
        <v>46016</v>
      </c>
      <c r="N2351" s="203" t="s">
        <v>15037</v>
      </c>
      <c r="O2351" s="86">
        <v>12950000</v>
      </c>
      <c r="P2351" s="203" t="s">
        <v>23021</v>
      </c>
      <c r="Q2351" s="203" t="s">
        <v>23020</v>
      </c>
      <c r="R2351" s="84">
        <v>45910</v>
      </c>
      <c r="S2351" s="84">
        <v>45910</v>
      </c>
      <c r="T2351" s="84"/>
      <c r="U2351" s="84"/>
      <c r="V2351" s="84"/>
      <c r="W2351" s="203" t="s">
        <v>9457</v>
      </c>
    </row>
    <row r="2352" spans="1:23" x14ac:dyDescent="0.3">
      <c r="A2352" s="203" t="s">
        <v>1605</v>
      </c>
      <c r="B2352" s="203" t="s">
        <v>1247</v>
      </c>
      <c r="C2352" s="203" t="s">
        <v>23022</v>
      </c>
      <c r="D2352" s="203" t="s">
        <v>23023</v>
      </c>
      <c r="E2352" s="203" t="s">
        <v>23024</v>
      </c>
      <c r="F2352" s="203" t="s">
        <v>9451</v>
      </c>
      <c r="G2352" s="203" t="s">
        <v>23024</v>
      </c>
      <c r="H2352" s="203" t="s">
        <v>23025</v>
      </c>
      <c r="I2352" s="203" t="s">
        <v>9453</v>
      </c>
      <c r="J2352" s="203" t="s">
        <v>9933</v>
      </c>
      <c r="K2352" s="84">
        <v>46042</v>
      </c>
      <c r="L2352" s="84">
        <v>46042</v>
      </c>
      <c r="M2352" s="84">
        <v>46222</v>
      </c>
      <c r="N2352" s="203" t="s">
        <v>22158</v>
      </c>
      <c r="O2352" s="86">
        <v>17064468</v>
      </c>
      <c r="P2352" s="203" t="s">
        <v>23026</v>
      </c>
      <c r="Q2352" s="203" t="s">
        <v>9933</v>
      </c>
      <c r="R2352" s="84">
        <v>46041</v>
      </c>
      <c r="S2352" s="84">
        <v>46041</v>
      </c>
      <c r="T2352" s="84"/>
      <c r="U2352" s="84"/>
      <c r="V2352" s="84"/>
      <c r="W2352" s="203" t="s">
        <v>9457</v>
      </c>
    </row>
    <row r="2353" spans="1:23" x14ac:dyDescent="0.3">
      <c r="A2353" s="203" t="s">
        <v>1572</v>
      </c>
      <c r="B2353" s="203" t="s">
        <v>1246</v>
      </c>
      <c r="C2353" s="203" t="s">
        <v>23027</v>
      </c>
      <c r="D2353" s="203" t="s">
        <v>23028</v>
      </c>
      <c r="E2353" s="203" t="s">
        <v>23029</v>
      </c>
      <c r="F2353" s="203" t="s">
        <v>9451</v>
      </c>
      <c r="G2353" s="203" t="s">
        <v>23029</v>
      </c>
      <c r="H2353" s="203" t="s">
        <v>23030</v>
      </c>
      <c r="I2353" s="203" t="s">
        <v>9453</v>
      </c>
      <c r="J2353" s="203" t="s">
        <v>23031</v>
      </c>
      <c r="K2353" s="84">
        <v>45918</v>
      </c>
      <c r="L2353" s="84">
        <v>45923</v>
      </c>
      <c r="M2353" s="84">
        <v>46013</v>
      </c>
      <c r="N2353" s="203" t="s">
        <v>23032</v>
      </c>
      <c r="O2353" s="86">
        <v>7500000</v>
      </c>
      <c r="P2353" s="203" t="s">
        <v>23033</v>
      </c>
      <c r="Q2353" s="203" t="s">
        <v>23031</v>
      </c>
      <c r="R2353" s="84">
        <v>45917</v>
      </c>
      <c r="S2353" s="84">
        <v>45917</v>
      </c>
      <c r="T2353" s="84"/>
      <c r="U2353" s="84"/>
      <c r="V2353" s="84"/>
      <c r="W2353" s="203" t="s">
        <v>9457</v>
      </c>
    </row>
    <row r="2354" spans="1:23" x14ac:dyDescent="0.3">
      <c r="A2354" s="203" t="s">
        <v>1433</v>
      </c>
      <c r="B2354" s="203" t="s">
        <v>1246</v>
      </c>
      <c r="C2354" s="203" t="s">
        <v>23034</v>
      </c>
      <c r="D2354" s="203" t="s">
        <v>23035</v>
      </c>
      <c r="E2354" s="203" t="s">
        <v>23036</v>
      </c>
      <c r="F2354" s="203" t="s">
        <v>9451</v>
      </c>
      <c r="G2354" s="203" t="s">
        <v>23036</v>
      </c>
      <c r="H2354" s="203" t="s">
        <v>23037</v>
      </c>
      <c r="I2354" s="203" t="s">
        <v>9462</v>
      </c>
      <c r="J2354" s="203" t="s">
        <v>23038</v>
      </c>
      <c r="K2354" s="84">
        <v>45797</v>
      </c>
      <c r="L2354" s="84">
        <v>45798</v>
      </c>
      <c r="M2354" s="84">
        <v>45919</v>
      </c>
      <c r="N2354" s="203" t="s">
        <v>10678</v>
      </c>
      <c r="O2354" s="86">
        <v>16859228</v>
      </c>
      <c r="P2354" s="203" t="s">
        <v>23039</v>
      </c>
      <c r="Q2354" s="203" t="s">
        <v>23038</v>
      </c>
      <c r="R2354" s="84">
        <v>45797</v>
      </c>
      <c r="S2354" s="84">
        <v>45797</v>
      </c>
      <c r="T2354" s="84"/>
      <c r="U2354" s="84"/>
      <c r="V2354" s="84"/>
      <c r="W2354" s="203" t="s">
        <v>9457</v>
      </c>
    </row>
    <row r="2355" spans="1:23" x14ac:dyDescent="0.3">
      <c r="A2355" s="203" t="s">
        <v>1665</v>
      </c>
      <c r="B2355" s="203" t="s">
        <v>1247</v>
      </c>
      <c r="C2355" s="203" t="s">
        <v>23040</v>
      </c>
      <c r="D2355" s="203" t="s">
        <v>23041</v>
      </c>
      <c r="E2355" s="203" t="s">
        <v>23042</v>
      </c>
      <c r="F2355" s="203" t="s">
        <v>9451</v>
      </c>
      <c r="G2355" s="203" t="s">
        <v>23042</v>
      </c>
      <c r="H2355" s="203" t="s">
        <v>23043</v>
      </c>
      <c r="I2355" s="203" t="s">
        <v>9453</v>
      </c>
      <c r="J2355" s="203" t="s">
        <v>23044</v>
      </c>
      <c r="K2355" s="84">
        <v>46046</v>
      </c>
      <c r="L2355" s="84">
        <v>46048</v>
      </c>
      <c r="M2355" s="84">
        <v>46137</v>
      </c>
      <c r="N2355" s="203" t="s">
        <v>11596</v>
      </c>
      <c r="O2355" s="86">
        <v>15000000</v>
      </c>
      <c r="P2355" s="203" t="s">
        <v>23045</v>
      </c>
      <c r="Q2355" s="203" t="s">
        <v>23046</v>
      </c>
      <c r="R2355" s="84">
        <v>46045</v>
      </c>
      <c r="S2355" s="84">
        <v>46045</v>
      </c>
      <c r="T2355" s="84"/>
      <c r="U2355" s="84"/>
      <c r="V2355" s="84"/>
      <c r="W2355" s="203" t="s">
        <v>9457</v>
      </c>
    </row>
    <row r="2356" spans="1:23" x14ac:dyDescent="0.3">
      <c r="A2356" s="203" t="s">
        <v>1665</v>
      </c>
      <c r="B2356" s="203" t="s">
        <v>1247</v>
      </c>
      <c r="C2356" s="203" t="s">
        <v>23047</v>
      </c>
      <c r="D2356" s="203" t="s">
        <v>23048</v>
      </c>
      <c r="E2356" s="203" t="s">
        <v>23049</v>
      </c>
      <c r="F2356" s="203" t="s">
        <v>9451</v>
      </c>
      <c r="G2356" s="203" t="s">
        <v>23049</v>
      </c>
      <c r="H2356" s="203" t="s">
        <v>23050</v>
      </c>
      <c r="I2356" s="203" t="s">
        <v>9453</v>
      </c>
      <c r="J2356" s="203" t="s">
        <v>23051</v>
      </c>
      <c r="K2356" s="84">
        <v>46052</v>
      </c>
      <c r="L2356" s="84">
        <v>46052</v>
      </c>
      <c r="M2356" s="84">
        <v>46141</v>
      </c>
      <c r="N2356" s="203" t="s">
        <v>23052</v>
      </c>
      <c r="O2356" s="86">
        <v>9000000</v>
      </c>
      <c r="P2356" s="203" t="s">
        <v>23053</v>
      </c>
      <c r="Q2356" s="203" t="s">
        <v>23051</v>
      </c>
      <c r="R2356" s="84">
        <v>46052</v>
      </c>
      <c r="S2356" s="84">
        <v>46052</v>
      </c>
      <c r="T2356" s="84"/>
      <c r="U2356" s="84"/>
      <c r="V2356" s="84"/>
      <c r="W2356" s="203" t="s">
        <v>9457</v>
      </c>
    </row>
    <row r="2357" spans="1:23" x14ac:dyDescent="0.3">
      <c r="A2357" s="203" t="s">
        <v>1467</v>
      </c>
      <c r="B2357" s="203" t="s">
        <v>1247</v>
      </c>
      <c r="C2357" s="203" t="s">
        <v>34189</v>
      </c>
      <c r="D2357" s="203" t="s">
        <v>34190</v>
      </c>
      <c r="E2357" s="203" t="s">
        <v>34191</v>
      </c>
      <c r="F2357" s="203" t="s">
        <v>9451</v>
      </c>
      <c r="G2357" s="203" t="s">
        <v>34191</v>
      </c>
      <c r="H2357" s="203" t="s">
        <v>34192</v>
      </c>
      <c r="I2357" s="203" t="s">
        <v>9482</v>
      </c>
      <c r="J2357" s="203" t="s">
        <v>34193</v>
      </c>
      <c r="K2357" s="84">
        <v>46246</v>
      </c>
      <c r="L2357" s="84"/>
      <c r="M2357" s="84">
        <v>46387</v>
      </c>
      <c r="N2357" s="203" t="s">
        <v>10302</v>
      </c>
      <c r="O2357" s="86">
        <v>20035633</v>
      </c>
      <c r="P2357" s="203" t="s">
        <v>34194</v>
      </c>
      <c r="Q2357" s="203" t="s">
        <v>34193</v>
      </c>
      <c r="R2357" s="84">
        <v>46245</v>
      </c>
      <c r="S2357" s="84">
        <v>46245</v>
      </c>
      <c r="T2357" s="84"/>
      <c r="U2357" s="84"/>
      <c r="V2357" s="84"/>
      <c r="W2357" s="203" t="s">
        <v>9457</v>
      </c>
    </row>
    <row r="2358" spans="1:23" x14ac:dyDescent="0.3">
      <c r="A2358" s="203" t="s">
        <v>5454</v>
      </c>
      <c r="B2358" s="203" t="s">
        <v>1245</v>
      </c>
      <c r="C2358" s="203" t="s">
        <v>23054</v>
      </c>
      <c r="D2358" s="203" t="s">
        <v>23055</v>
      </c>
      <c r="E2358" s="203" t="s">
        <v>23056</v>
      </c>
      <c r="F2358" s="203" t="s">
        <v>9451</v>
      </c>
      <c r="G2358" s="203" t="s">
        <v>23056</v>
      </c>
      <c r="H2358" s="203" t="s">
        <v>23057</v>
      </c>
      <c r="I2358" s="203" t="s">
        <v>9453</v>
      </c>
      <c r="J2358" s="203" t="s">
        <v>23058</v>
      </c>
      <c r="K2358" s="84">
        <v>45616</v>
      </c>
      <c r="L2358" s="84">
        <v>45616</v>
      </c>
      <c r="M2358" s="84">
        <v>45645</v>
      </c>
      <c r="N2358" s="203" t="s">
        <v>23059</v>
      </c>
      <c r="O2358" s="86">
        <v>3500000</v>
      </c>
      <c r="P2358" s="203" t="s">
        <v>23060</v>
      </c>
      <c r="Q2358" s="203" t="s">
        <v>23058</v>
      </c>
      <c r="R2358" s="84">
        <v>45614</v>
      </c>
      <c r="S2358" s="84">
        <v>45614</v>
      </c>
      <c r="T2358" s="84"/>
      <c r="U2358" s="84"/>
      <c r="V2358" s="84"/>
      <c r="W2358" s="203" t="s">
        <v>9457</v>
      </c>
    </row>
    <row r="2359" spans="1:23" x14ac:dyDescent="0.3">
      <c r="A2359" s="203" t="s">
        <v>1665</v>
      </c>
      <c r="B2359" s="203" t="s">
        <v>1247</v>
      </c>
      <c r="C2359" s="203" t="s">
        <v>23061</v>
      </c>
      <c r="D2359" s="203" t="s">
        <v>23062</v>
      </c>
      <c r="E2359" s="203" t="s">
        <v>23063</v>
      </c>
      <c r="F2359" s="203" t="s">
        <v>9451</v>
      </c>
      <c r="G2359" s="203" t="s">
        <v>23063</v>
      </c>
      <c r="H2359" s="203" t="s">
        <v>23064</v>
      </c>
      <c r="I2359" s="203" t="s">
        <v>9504</v>
      </c>
      <c r="J2359" s="203" t="s">
        <v>23065</v>
      </c>
      <c r="K2359" s="84">
        <v>46046</v>
      </c>
      <c r="L2359" s="84">
        <v>46048</v>
      </c>
      <c r="M2359" s="84">
        <v>46167</v>
      </c>
      <c r="N2359" s="203" t="s">
        <v>18607</v>
      </c>
      <c r="O2359" s="86">
        <v>16000000</v>
      </c>
      <c r="P2359" s="203" t="s">
        <v>23066</v>
      </c>
      <c r="Q2359" s="203" t="s">
        <v>23065</v>
      </c>
      <c r="R2359" s="84">
        <v>46045</v>
      </c>
      <c r="S2359" s="84">
        <v>46045</v>
      </c>
      <c r="T2359" s="84"/>
      <c r="U2359" s="84"/>
      <c r="V2359" s="84"/>
      <c r="W2359" s="203" t="s">
        <v>9457</v>
      </c>
    </row>
    <row r="2360" spans="1:23" x14ac:dyDescent="0.3">
      <c r="A2360" s="203" t="s">
        <v>1605</v>
      </c>
      <c r="B2360" s="203" t="s">
        <v>1247</v>
      </c>
      <c r="C2360" s="203" t="s">
        <v>23067</v>
      </c>
      <c r="D2360" s="203" t="s">
        <v>23068</v>
      </c>
      <c r="E2360" s="203" t="s">
        <v>23069</v>
      </c>
      <c r="F2360" s="203" t="s">
        <v>9451</v>
      </c>
      <c r="G2360" s="203" t="s">
        <v>23069</v>
      </c>
      <c r="H2360" s="203" t="s">
        <v>23070</v>
      </c>
      <c r="I2360" s="203" t="s">
        <v>9453</v>
      </c>
      <c r="J2360" s="203" t="s">
        <v>11124</v>
      </c>
      <c r="K2360" s="84">
        <v>46046</v>
      </c>
      <c r="L2360" s="84">
        <v>46048</v>
      </c>
      <c r="M2360" s="84">
        <v>46228</v>
      </c>
      <c r="N2360" s="203" t="s">
        <v>16175</v>
      </c>
      <c r="O2360" s="86">
        <v>17064468</v>
      </c>
      <c r="P2360" s="203" t="s">
        <v>23071</v>
      </c>
      <c r="Q2360" s="203" t="s">
        <v>11124</v>
      </c>
      <c r="R2360" s="84">
        <v>46045</v>
      </c>
      <c r="S2360" s="84">
        <v>46045</v>
      </c>
      <c r="T2360" s="84"/>
      <c r="U2360" s="84"/>
      <c r="V2360" s="84"/>
      <c r="W2360" s="203" t="s">
        <v>9457</v>
      </c>
    </row>
    <row r="2361" spans="1:23" x14ac:dyDescent="0.3">
      <c r="A2361" s="203" t="s">
        <v>5454</v>
      </c>
      <c r="B2361" s="203" t="s">
        <v>1245</v>
      </c>
      <c r="C2361" s="203" t="s">
        <v>23072</v>
      </c>
      <c r="D2361" s="203" t="s">
        <v>23073</v>
      </c>
      <c r="E2361" s="203" t="s">
        <v>23074</v>
      </c>
      <c r="F2361" s="203" t="s">
        <v>9451</v>
      </c>
      <c r="G2361" s="203" t="s">
        <v>23074</v>
      </c>
      <c r="H2361" s="203" t="s">
        <v>23075</v>
      </c>
      <c r="I2361" s="203" t="s">
        <v>9453</v>
      </c>
      <c r="J2361" s="203" t="s">
        <v>23076</v>
      </c>
      <c r="K2361" s="84">
        <v>45552</v>
      </c>
      <c r="L2361" s="84">
        <v>45553</v>
      </c>
      <c r="M2361" s="84">
        <v>45643</v>
      </c>
      <c r="N2361" s="203" t="s">
        <v>17390</v>
      </c>
      <c r="O2361" s="86">
        <v>10500000</v>
      </c>
      <c r="P2361" s="203" t="s">
        <v>23077</v>
      </c>
      <c r="Q2361" s="203" t="s">
        <v>23076</v>
      </c>
      <c r="R2361" s="84">
        <v>45551</v>
      </c>
      <c r="S2361" s="84">
        <v>45551</v>
      </c>
      <c r="T2361" s="84"/>
      <c r="U2361" s="84"/>
      <c r="V2361" s="84"/>
      <c r="W2361" s="203" t="s">
        <v>9457</v>
      </c>
    </row>
    <row r="2362" spans="1:23" x14ac:dyDescent="0.3">
      <c r="A2362" s="203" t="s">
        <v>3341</v>
      </c>
      <c r="B2362" s="203" t="s">
        <v>3320</v>
      </c>
      <c r="C2362" s="203" t="s">
        <v>23078</v>
      </c>
      <c r="D2362" s="203" t="s">
        <v>23079</v>
      </c>
      <c r="E2362" s="203" t="s">
        <v>15744</v>
      </c>
      <c r="F2362" s="203" t="s">
        <v>9451</v>
      </c>
      <c r="G2362" s="203" t="s">
        <v>15744</v>
      </c>
      <c r="H2362" s="203" t="s">
        <v>23080</v>
      </c>
      <c r="I2362" s="203" t="s">
        <v>9462</v>
      </c>
      <c r="J2362" s="203" t="s">
        <v>23081</v>
      </c>
      <c r="K2362" s="84">
        <v>45065</v>
      </c>
      <c r="L2362" s="84">
        <v>45146</v>
      </c>
      <c r="M2362" s="84">
        <v>45809</v>
      </c>
      <c r="N2362" s="203" t="s">
        <v>23082</v>
      </c>
      <c r="O2362" s="86">
        <v>1526949494</v>
      </c>
      <c r="P2362" s="203" t="s">
        <v>23083</v>
      </c>
      <c r="Q2362" s="203" t="s">
        <v>23081</v>
      </c>
      <c r="R2362" s="84">
        <v>44963</v>
      </c>
      <c r="S2362" s="84">
        <v>44963</v>
      </c>
      <c r="T2362" s="84">
        <v>44978</v>
      </c>
      <c r="U2362" s="84">
        <v>45040</v>
      </c>
      <c r="V2362" s="84">
        <v>45040</v>
      </c>
      <c r="W2362" s="203" t="s">
        <v>9457</v>
      </c>
    </row>
    <row r="2363" spans="1:23" x14ac:dyDescent="0.3">
      <c r="A2363" s="203" t="s">
        <v>1476</v>
      </c>
      <c r="B2363" s="203" t="s">
        <v>1246</v>
      </c>
      <c r="C2363" s="203" t="s">
        <v>23084</v>
      </c>
      <c r="D2363" s="203" t="s">
        <v>23085</v>
      </c>
      <c r="E2363" s="203" t="s">
        <v>23086</v>
      </c>
      <c r="F2363" s="203" t="s">
        <v>9451</v>
      </c>
      <c r="G2363" s="203" t="s">
        <v>23086</v>
      </c>
      <c r="H2363" s="203" t="s">
        <v>23087</v>
      </c>
      <c r="I2363" s="203" t="s">
        <v>9462</v>
      </c>
      <c r="J2363" s="203" t="s">
        <v>23088</v>
      </c>
      <c r="K2363" s="84">
        <v>45891</v>
      </c>
      <c r="L2363" s="84">
        <v>45892</v>
      </c>
      <c r="M2363" s="84">
        <v>46022</v>
      </c>
      <c r="N2363" s="203" t="s">
        <v>16122</v>
      </c>
      <c r="O2363" s="86">
        <v>17274387</v>
      </c>
      <c r="P2363" s="203" t="s">
        <v>23089</v>
      </c>
      <c r="Q2363" s="203" t="s">
        <v>23088</v>
      </c>
      <c r="R2363" s="84">
        <v>45891</v>
      </c>
      <c r="S2363" s="84">
        <v>45891</v>
      </c>
      <c r="T2363" s="84"/>
      <c r="U2363" s="84"/>
      <c r="V2363" s="84"/>
      <c r="W2363" s="203" t="s">
        <v>9457</v>
      </c>
    </row>
    <row r="2364" spans="1:23" x14ac:dyDescent="0.3">
      <c r="A2364" s="203" t="s">
        <v>1572</v>
      </c>
      <c r="B2364" s="203" t="s">
        <v>1246</v>
      </c>
      <c r="C2364" s="203" t="s">
        <v>23090</v>
      </c>
      <c r="D2364" s="203" t="s">
        <v>23091</v>
      </c>
      <c r="E2364" s="203" t="s">
        <v>23092</v>
      </c>
      <c r="F2364" s="203" t="s">
        <v>9451</v>
      </c>
      <c r="G2364" s="203" t="s">
        <v>23092</v>
      </c>
      <c r="H2364" s="203" t="s">
        <v>23093</v>
      </c>
      <c r="I2364" s="203" t="s">
        <v>9462</v>
      </c>
      <c r="J2364" s="203" t="s">
        <v>23094</v>
      </c>
      <c r="K2364" s="84">
        <v>45919</v>
      </c>
      <c r="L2364" s="84">
        <v>45922</v>
      </c>
      <c r="M2364" s="84">
        <v>46012</v>
      </c>
      <c r="N2364" s="203" t="s">
        <v>23095</v>
      </c>
      <c r="O2364" s="86">
        <v>10500000</v>
      </c>
      <c r="P2364" s="203" t="s">
        <v>23096</v>
      </c>
      <c r="Q2364" s="203" t="s">
        <v>23094</v>
      </c>
      <c r="R2364" s="84">
        <v>45919</v>
      </c>
      <c r="S2364" s="84">
        <v>45919</v>
      </c>
      <c r="T2364" s="84"/>
      <c r="U2364" s="84"/>
      <c r="V2364" s="84"/>
      <c r="W2364" s="203" t="s">
        <v>9457</v>
      </c>
    </row>
    <row r="2365" spans="1:23" x14ac:dyDescent="0.3">
      <c r="A2365" s="203" t="s">
        <v>1605</v>
      </c>
      <c r="B2365" s="203" t="s">
        <v>1247</v>
      </c>
      <c r="C2365" s="203" t="s">
        <v>34195</v>
      </c>
      <c r="D2365" s="203" t="s">
        <v>34196</v>
      </c>
      <c r="E2365" s="203" t="s">
        <v>34197</v>
      </c>
      <c r="F2365" s="203" t="s">
        <v>9451</v>
      </c>
      <c r="G2365" s="203" t="s">
        <v>34197</v>
      </c>
      <c r="H2365" s="203" t="s">
        <v>34198</v>
      </c>
      <c r="I2365" s="203" t="s">
        <v>9482</v>
      </c>
      <c r="J2365" s="203" t="s">
        <v>34199</v>
      </c>
      <c r="K2365" s="84">
        <v>46248</v>
      </c>
      <c r="L2365" s="84"/>
      <c r="M2365" s="84">
        <v>46387</v>
      </c>
      <c r="N2365" s="203" t="s">
        <v>16803</v>
      </c>
      <c r="O2365" s="86">
        <v>12335134</v>
      </c>
      <c r="P2365" s="203" t="s">
        <v>34200</v>
      </c>
      <c r="Q2365" s="203" t="s">
        <v>34199</v>
      </c>
      <c r="R2365" s="84">
        <v>46247</v>
      </c>
      <c r="S2365" s="84">
        <v>46247</v>
      </c>
      <c r="T2365" s="84"/>
      <c r="U2365" s="84"/>
      <c r="V2365" s="84"/>
      <c r="W2365" s="203" t="s">
        <v>9457</v>
      </c>
    </row>
    <row r="2366" spans="1:23" x14ac:dyDescent="0.3">
      <c r="A2366" s="203" t="s">
        <v>2940</v>
      </c>
      <c r="B2366" s="203" t="s">
        <v>1245</v>
      </c>
      <c r="C2366" s="203" t="s">
        <v>23097</v>
      </c>
      <c r="D2366" s="203" t="s">
        <v>23098</v>
      </c>
      <c r="E2366" s="203" t="s">
        <v>23099</v>
      </c>
      <c r="F2366" s="203" t="s">
        <v>9451</v>
      </c>
      <c r="G2366" s="203" t="s">
        <v>23099</v>
      </c>
      <c r="H2366" s="203" t="s">
        <v>23100</v>
      </c>
      <c r="I2366" s="203" t="s">
        <v>9462</v>
      </c>
      <c r="J2366" s="203" t="s">
        <v>23101</v>
      </c>
      <c r="K2366" s="84">
        <v>45587</v>
      </c>
      <c r="L2366" s="84">
        <v>45587</v>
      </c>
      <c r="M2366" s="84">
        <v>45657</v>
      </c>
      <c r="N2366" s="203" t="s">
        <v>15106</v>
      </c>
      <c r="O2366" s="86">
        <v>9301593</v>
      </c>
      <c r="P2366" s="203" t="s">
        <v>23102</v>
      </c>
      <c r="Q2366" s="203" t="s">
        <v>23101</v>
      </c>
      <c r="R2366" s="84">
        <v>45587</v>
      </c>
      <c r="S2366" s="84">
        <v>45587</v>
      </c>
      <c r="T2366" s="84"/>
      <c r="U2366" s="84"/>
      <c r="V2366" s="84"/>
      <c r="W2366" s="203" t="s">
        <v>9457</v>
      </c>
    </row>
    <row r="2367" spans="1:23" x14ac:dyDescent="0.3">
      <c r="A2367" s="203" t="s">
        <v>2935</v>
      </c>
      <c r="B2367" s="203" t="s">
        <v>1245</v>
      </c>
      <c r="C2367" s="203" t="s">
        <v>23103</v>
      </c>
      <c r="D2367" s="203" t="s">
        <v>23104</v>
      </c>
      <c r="E2367" s="203" t="s">
        <v>23105</v>
      </c>
      <c r="F2367" s="203" t="s">
        <v>9451</v>
      </c>
      <c r="G2367" s="203" t="s">
        <v>23105</v>
      </c>
      <c r="H2367" s="203" t="s">
        <v>23106</v>
      </c>
      <c r="I2367" s="203" t="s">
        <v>9462</v>
      </c>
      <c r="J2367" s="203" t="s">
        <v>23107</v>
      </c>
      <c r="K2367" s="84">
        <v>45394</v>
      </c>
      <c r="L2367" s="84">
        <v>45397</v>
      </c>
      <c r="M2367" s="84">
        <v>45579</v>
      </c>
      <c r="N2367" s="203" t="s">
        <v>14245</v>
      </c>
      <c r="O2367" s="86">
        <v>27237546</v>
      </c>
      <c r="P2367" s="203" t="s">
        <v>23108</v>
      </c>
      <c r="Q2367" s="203" t="s">
        <v>23107</v>
      </c>
      <c r="R2367" s="84">
        <v>45393</v>
      </c>
      <c r="S2367" s="84">
        <v>45393</v>
      </c>
      <c r="T2367" s="84"/>
      <c r="U2367" s="84"/>
      <c r="V2367" s="84"/>
      <c r="W2367" s="203" t="s">
        <v>9457</v>
      </c>
    </row>
    <row r="2368" spans="1:23" x14ac:dyDescent="0.3">
      <c r="A2368" s="203" t="s">
        <v>1476</v>
      </c>
      <c r="B2368" s="203" t="s">
        <v>1246</v>
      </c>
      <c r="C2368" s="203" t="s">
        <v>23109</v>
      </c>
      <c r="D2368" s="203" t="s">
        <v>23110</v>
      </c>
      <c r="E2368" s="203" t="s">
        <v>23111</v>
      </c>
      <c r="F2368" s="203" t="s">
        <v>9451</v>
      </c>
      <c r="G2368" s="203" t="s">
        <v>23111</v>
      </c>
      <c r="H2368" s="203" t="s">
        <v>23112</v>
      </c>
      <c r="I2368" s="203" t="s">
        <v>9462</v>
      </c>
      <c r="J2368" s="203" t="s">
        <v>23113</v>
      </c>
      <c r="K2368" s="84">
        <v>45694</v>
      </c>
      <c r="L2368" s="84">
        <v>45695</v>
      </c>
      <c r="M2368" s="84">
        <v>45874</v>
      </c>
      <c r="N2368" s="203" t="s">
        <v>21665</v>
      </c>
      <c r="O2368" s="86">
        <v>18548178</v>
      </c>
      <c r="P2368" s="203" t="s">
        <v>23114</v>
      </c>
      <c r="Q2368" s="203" t="s">
        <v>23113</v>
      </c>
      <c r="R2368" s="84">
        <v>45692</v>
      </c>
      <c r="S2368" s="84">
        <v>45692</v>
      </c>
      <c r="T2368" s="84"/>
      <c r="U2368" s="84"/>
      <c r="V2368" s="84"/>
      <c r="W2368" s="203" t="s">
        <v>9457</v>
      </c>
    </row>
    <row r="2369" spans="1:23" x14ac:dyDescent="0.3">
      <c r="A2369" s="203" t="s">
        <v>1572</v>
      </c>
      <c r="B2369" s="203" t="s">
        <v>1246</v>
      </c>
      <c r="C2369" s="203" t="s">
        <v>23115</v>
      </c>
      <c r="D2369" s="203" t="s">
        <v>23116</v>
      </c>
      <c r="E2369" s="203" t="s">
        <v>23117</v>
      </c>
      <c r="F2369" s="203" t="s">
        <v>9451</v>
      </c>
      <c r="G2369" s="203" t="s">
        <v>23117</v>
      </c>
      <c r="H2369" s="203" t="s">
        <v>23118</v>
      </c>
      <c r="I2369" s="203" t="s">
        <v>9453</v>
      </c>
      <c r="J2369" s="203" t="s">
        <v>23119</v>
      </c>
      <c r="K2369" s="84">
        <v>45939</v>
      </c>
      <c r="L2369" s="84">
        <v>45940</v>
      </c>
      <c r="M2369" s="84">
        <v>46000</v>
      </c>
      <c r="N2369" s="203" t="s">
        <v>10901</v>
      </c>
      <c r="O2369" s="86">
        <v>16000000</v>
      </c>
      <c r="P2369" s="203" t="s">
        <v>23120</v>
      </c>
      <c r="Q2369" s="203" t="s">
        <v>23119</v>
      </c>
      <c r="R2369" s="84">
        <v>45938</v>
      </c>
      <c r="S2369" s="84">
        <v>45938</v>
      </c>
      <c r="T2369" s="84"/>
      <c r="U2369" s="84"/>
      <c r="V2369" s="84"/>
      <c r="W2369" s="203" t="s">
        <v>9457</v>
      </c>
    </row>
    <row r="2370" spans="1:23" x14ac:dyDescent="0.3">
      <c r="A2370" s="203" t="s">
        <v>1433</v>
      </c>
      <c r="B2370" s="203" t="s">
        <v>1246</v>
      </c>
      <c r="C2370" s="203" t="s">
        <v>23123</v>
      </c>
      <c r="D2370" s="203" t="s">
        <v>23124</v>
      </c>
      <c r="E2370" s="203" t="s">
        <v>23125</v>
      </c>
      <c r="F2370" s="203" t="s">
        <v>9451</v>
      </c>
      <c r="G2370" s="203" t="s">
        <v>23125</v>
      </c>
      <c r="H2370" s="203" t="s">
        <v>23126</v>
      </c>
      <c r="I2370" s="203" t="s">
        <v>9453</v>
      </c>
      <c r="J2370" s="203" t="s">
        <v>23127</v>
      </c>
      <c r="K2370" s="84">
        <v>45826</v>
      </c>
      <c r="L2370" s="84">
        <v>45860</v>
      </c>
      <c r="M2370" s="84">
        <v>45972</v>
      </c>
      <c r="N2370" s="203" t="s">
        <v>13792</v>
      </c>
      <c r="O2370" s="86">
        <v>13923856</v>
      </c>
      <c r="P2370" s="203" t="s">
        <v>23128</v>
      </c>
      <c r="Q2370" s="203" t="s">
        <v>23127</v>
      </c>
      <c r="R2370" s="84">
        <v>45825</v>
      </c>
      <c r="S2370" s="84">
        <v>45825</v>
      </c>
      <c r="T2370" s="84"/>
      <c r="U2370" s="84"/>
      <c r="V2370" s="84"/>
      <c r="W2370" s="203" t="s">
        <v>9457</v>
      </c>
    </row>
    <row r="2371" spans="1:23" x14ac:dyDescent="0.3">
      <c r="A2371" s="203" t="s">
        <v>5454</v>
      </c>
      <c r="B2371" s="203" t="s">
        <v>1245</v>
      </c>
      <c r="C2371" s="203" t="s">
        <v>23129</v>
      </c>
      <c r="D2371" s="203" t="s">
        <v>23130</v>
      </c>
      <c r="E2371" s="203" t="s">
        <v>23131</v>
      </c>
      <c r="F2371" s="203" t="s">
        <v>9451</v>
      </c>
      <c r="G2371" s="203" t="s">
        <v>23131</v>
      </c>
      <c r="H2371" s="203" t="s">
        <v>23132</v>
      </c>
      <c r="I2371" s="203" t="s">
        <v>9453</v>
      </c>
      <c r="J2371" s="203" t="s">
        <v>23133</v>
      </c>
      <c r="K2371" s="84">
        <v>45573</v>
      </c>
      <c r="L2371" s="84">
        <v>45574</v>
      </c>
      <c r="M2371" s="84">
        <v>45654</v>
      </c>
      <c r="N2371" s="203" t="s">
        <v>21780</v>
      </c>
      <c r="O2371" s="86">
        <v>9450000</v>
      </c>
      <c r="P2371" s="203" t="s">
        <v>23134</v>
      </c>
      <c r="Q2371" s="203" t="s">
        <v>23133</v>
      </c>
      <c r="R2371" s="84">
        <v>45572</v>
      </c>
      <c r="S2371" s="84">
        <v>45572</v>
      </c>
      <c r="T2371" s="84"/>
      <c r="U2371" s="84"/>
      <c r="V2371" s="84"/>
      <c r="W2371" s="203" t="s">
        <v>9457</v>
      </c>
    </row>
    <row r="2372" spans="1:23" x14ac:dyDescent="0.3">
      <c r="A2372" s="203" t="s">
        <v>1665</v>
      </c>
      <c r="B2372" s="203" t="s">
        <v>1247</v>
      </c>
      <c r="C2372" s="203" t="s">
        <v>23135</v>
      </c>
      <c r="D2372" s="203" t="s">
        <v>23136</v>
      </c>
      <c r="E2372" s="203" t="s">
        <v>23137</v>
      </c>
      <c r="F2372" s="203" t="s">
        <v>9451</v>
      </c>
      <c r="G2372" s="203" t="s">
        <v>23137</v>
      </c>
      <c r="H2372" s="203" t="s">
        <v>23138</v>
      </c>
      <c r="I2372" s="203" t="s">
        <v>9453</v>
      </c>
      <c r="J2372" s="203" t="s">
        <v>23139</v>
      </c>
      <c r="K2372" s="84">
        <v>46051</v>
      </c>
      <c r="L2372" s="84">
        <v>46052</v>
      </c>
      <c r="M2372" s="84">
        <v>46141</v>
      </c>
      <c r="N2372" s="203" t="s">
        <v>23140</v>
      </c>
      <c r="O2372" s="86">
        <v>13500000</v>
      </c>
      <c r="P2372" s="203" t="s">
        <v>23141</v>
      </c>
      <c r="Q2372" s="203" t="s">
        <v>23139</v>
      </c>
      <c r="R2372" s="84">
        <v>46051</v>
      </c>
      <c r="S2372" s="84">
        <v>46051</v>
      </c>
      <c r="T2372" s="84"/>
      <c r="U2372" s="84"/>
      <c r="V2372" s="84"/>
      <c r="W2372" s="203" t="s">
        <v>9457</v>
      </c>
    </row>
    <row r="2373" spans="1:23" x14ac:dyDescent="0.3">
      <c r="A2373" s="203" t="s">
        <v>1447</v>
      </c>
      <c r="B2373" s="203" t="s">
        <v>1246</v>
      </c>
      <c r="C2373" s="203" t="s">
        <v>23142</v>
      </c>
      <c r="D2373" s="203" t="s">
        <v>23143</v>
      </c>
      <c r="E2373" s="203" t="s">
        <v>23144</v>
      </c>
      <c r="F2373" s="203" t="s">
        <v>9451</v>
      </c>
      <c r="G2373" s="203" t="s">
        <v>23144</v>
      </c>
      <c r="H2373" s="203" t="s">
        <v>23145</v>
      </c>
      <c r="I2373" s="203" t="s">
        <v>9462</v>
      </c>
      <c r="J2373" s="203" t="s">
        <v>23146</v>
      </c>
      <c r="K2373" s="84">
        <v>45923</v>
      </c>
      <c r="L2373" s="84">
        <v>45923</v>
      </c>
      <c r="M2373" s="84">
        <v>45998</v>
      </c>
      <c r="N2373" s="203" t="s">
        <v>23147</v>
      </c>
      <c r="O2373" s="86">
        <v>10733375</v>
      </c>
      <c r="P2373" s="203" t="s">
        <v>23148</v>
      </c>
      <c r="Q2373" s="203" t="s">
        <v>23146</v>
      </c>
      <c r="R2373" s="84">
        <v>45922</v>
      </c>
      <c r="S2373" s="84">
        <v>45922</v>
      </c>
      <c r="T2373" s="84"/>
      <c r="U2373" s="84"/>
      <c r="V2373" s="84"/>
      <c r="W2373" s="203" t="s">
        <v>9457</v>
      </c>
    </row>
    <row r="2374" spans="1:23" x14ac:dyDescent="0.3">
      <c r="A2374" s="203" t="s">
        <v>1505</v>
      </c>
      <c r="B2374" s="203" t="s">
        <v>1246</v>
      </c>
      <c r="C2374" s="203" t="s">
        <v>23149</v>
      </c>
      <c r="D2374" s="203" t="s">
        <v>23150</v>
      </c>
      <c r="E2374" s="203" t="s">
        <v>23151</v>
      </c>
      <c r="F2374" s="203" t="s">
        <v>9451</v>
      </c>
      <c r="G2374" s="203" t="s">
        <v>23151</v>
      </c>
      <c r="H2374" s="203" t="s">
        <v>23152</v>
      </c>
      <c r="I2374" s="203" t="s">
        <v>9469</v>
      </c>
      <c r="J2374" s="203" t="s">
        <v>12193</v>
      </c>
      <c r="K2374" s="84"/>
      <c r="L2374" s="84"/>
      <c r="M2374" s="84">
        <v>46013</v>
      </c>
      <c r="N2374" s="203" t="s">
        <v>14979</v>
      </c>
      <c r="O2374" s="86">
        <v>16486250</v>
      </c>
      <c r="P2374" s="203" t="s">
        <v>23153</v>
      </c>
      <c r="Q2374" s="203" t="s">
        <v>12193</v>
      </c>
      <c r="R2374" s="84">
        <v>45922</v>
      </c>
      <c r="S2374" s="84">
        <v>45922</v>
      </c>
      <c r="T2374" s="84"/>
      <c r="U2374" s="84"/>
      <c r="V2374" s="84"/>
      <c r="W2374" s="203" t="s">
        <v>9457</v>
      </c>
    </row>
    <row r="2375" spans="1:23" x14ac:dyDescent="0.3">
      <c r="A2375" s="203" t="s">
        <v>1505</v>
      </c>
      <c r="B2375" s="203" t="s">
        <v>1246</v>
      </c>
      <c r="C2375" s="203" t="s">
        <v>23149</v>
      </c>
      <c r="D2375" s="203" t="s">
        <v>23154</v>
      </c>
      <c r="E2375" s="203" t="s">
        <v>23151</v>
      </c>
      <c r="F2375" s="203" t="s">
        <v>9451</v>
      </c>
      <c r="G2375" s="203" t="s">
        <v>23151</v>
      </c>
      <c r="H2375" s="203" t="s">
        <v>23152</v>
      </c>
      <c r="I2375" s="203" t="s">
        <v>9453</v>
      </c>
      <c r="J2375" s="203" t="s">
        <v>23155</v>
      </c>
      <c r="K2375" s="84">
        <v>45928</v>
      </c>
      <c r="L2375" s="84">
        <v>45930</v>
      </c>
      <c r="M2375" s="84">
        <v>46022</v>
      </c>
      <c r="N2375" s="203" t="s">
        <v>14979</v>
      </c>
      <c r="O2375" s="86">
        <v>16486250</v>
      </c>
      <c r="P2375" s="203" t="s">
        <v>23153</v>
      </c>
      <c r="Q2375" s="203" t="s">
        <v>23155</v>
      </c>
      <c r="R2375" s="84">
        <v>45922</v>
      </c>
      <c r="S2375" s="84">
        <v>45922</v>
      </c>
      <c r="T2375" s="84"/>
      <c r="U2375" s="84"/>
      <c r="V2375" s="84"/>
      <c r="W2375" s="203" t="s">
        <v>9457</v>
      </c>
    </row>
    <row r="2376" spans="1:23" x14ac:dyDescent="0.3">
      <c r="A2376" s="203" t="s">
        <v>1665</v>
      </c>
      <c r="B2376" s="203" t="s">
        <v>1247</v>
      </c>
      <c r="C2376" s="203" t="s">
        <v>23156</v>
      </c>
      <c r="D2376" s="203" t="s">
        <v>23157</v>
      </c>
      <c r="E2376" s="203" t="s">
        <v>23158</v>
      </c>
      <c r="F2376" s="203" t="s">
        <v>9451</v>
      </c>
      <c r="G2376" s="203" t="s">
        <v>23158</v>
      </c>
      <c r="H2376" s="203" t="s">
        <v>23159</v>
      </c>
      <c r="I2376" s="203" t="s">
        <v>9453</v>
      </c>
      <c r="J2376" s="203" t="s">
        <v>23160</v>
      </c>
      <c r="K2376" s="84">
        <v>46048</v>
      </c>
      <c r="L2376" s="84">
        <v>46049</v>
      </c>
      <c r="M2376" s="84">
        <v>46138</v>
      </c>
      <c r="N2376" s="203" t="s">
        <v>23161</v>
      </c>
      <c r="O2376" s="86">
        <v>15000000</v>
      </c>
      <c r="P2376" s="203" t="s">
        <v>23162</v>
      </c>
      <c r="Q2376" s="203" t="s">
        <v>23160</v>
      </c>
      <c r="R2376" s="84">
        <v>46047</v>
      </c>
      <c r="S2376" s="84">
        <v>46047</v>
      </c>
      <c r="T2376" s="84"/>
      <c r="U2376" s="84"/>
      <c r="V2376" s="84"/>
      <c r="W2376" s="203" t="s">
        <v>9457</v>
      </c>
    </row>
    <row r="2377" spans="1:23" x14ac:dyDescent="0.3">
      <c r="A2377" s="203" t="s">
        <v>1665</v>
      </c>
      <c r="B2377" s="203" t="s">
        <v>1247</v>
      </c>
      <c r="C2377" s="203" t="s">
        <v>23163</v>
      </c>
      <c r="D2377" s="203" t="s">
        <v>23164</v>
      </c>
      <c r="E2377" s="203" t="s">
        <v>23165</v>
      </c>
      <c r="F2377" s="203" t="s">
        <v>9451</v>
      </c>
      <c r="G2377" s="203" t="s">
        <v>23165</v>
      </c>
      <c r="H2377" s="203" t="s">
        <v>23166</v>
      </c>
      <c r="I2377" s="203" t="s">
        <v>9504</v>
      </c>
      <c r="J2377" s="203" t="s">
        <v>23167</v>
      </c>
      <c r="K2377" s="84">
        <v>46049</v>
      </c>
      <c r="L2377" s="84">
        <v>46050</v>
      </c>
      <c r="M2377" s="84">
        <v>46169</v>
      </c>
      <c r="N2377" s="203" t="s">
        <v>23168</v>
      </c>
      <c r="O2377" s="86">
        <v>16000000</v>
      </c>
      <c r="P2377" s="203" t="s">
        <v>23169</v>
      </c>
      <c r="Q2377" s="203" t="s">
        <v>23167</v>
      </c>
      <c r="R2377" s="84">
        <v>46049</v>
      </c>
      <c r="S2377" s="84">
        <v>46049</v>
      </c>
      <c r="T2377" s="84"/>
      <c r="U2377" s="84"/>
      <c r="V2377" s="84"/>
      <c r="W2377" s="203" t="s">
        <v>9457</v>
      </c>
    </row>
    <row r="2378" spans="1:23" x14ac:dyDescent="0.3">
      <c r="A2378" s="203" t="s">
        <v>1665</v>
      </c>
      <c r="B2378" s="203" t="s">
        <v>1247</v>
      </c>
      <c r="C2378" s="203" t="s">
        <v>23170</v>
      </c>
      <c r="D2378" s="203" t="s">
        <v>23171</v>
      </c>
      <c r="E2378" s="203" t="s">
        <v>23172</v>
      </c>
      <c r="F2378" s="203" t="s">
        <v>9451</v>
      </c>
      <c r="G2378" s="203" t="s">
        <v>23172</v>
      </c>
      <c r="H2378" s="203" t="s">
        <v>23173</v>
      </c>
      <c r="I2378" s="203" t="s">
        <v>9453</v>
      </c>
      <c r="J2378" s="203" t="s">
        <v>23174</v>
      </c>
      <c r="K2378" s="84">
        <v>46046</v>
      </c>
      <c r="L2378" s="84">
        <v>46048</v>
      </c>
      <c r="M2378" s="84">
        <v>46137</v>
      </c>
      <c r="N2378" s="203" t="s">
        <v>11725</v>
      </c>
      <c r="O2378" s="86">
        <v>10500000</v>
      </c>
      <c r="P2378" s="203" t="s">
        <v>23175</v>
      </c>
      <c r="Q2378" s="203" t="s">
        <v>23174</v>
      </c>
      <c r="R2378" s="84">
        <v>46045</v>
      </c>
      <c r="S2378" s="84">
        <v>46045</v>
      </c>
      <c r="T2378" s="84"/>
      <c r="U2378" s="84"/>
      <c r="V2378" s="84"/>
      <c r="W2378" s="203" t="s">
        <v>9457</v>
      </c>
    </row>
    <row r="2379" spans="1:23" x14ac:dyDescent="0.3">
      <c r="A2379" s="203" t="s">
        <v>5487</v>
      </c>
      <c r="B2379" s="203" t="s">
        <v>1246</v>
      </c>
      <c r="C2379" s="203" t="s">
        <v>23176</v>
      </c>
      <c r="D2379" s="203" t="s">
        <v>9471</v>
      </c>
      <c r="E2379" s="203" t="s">
        <v>22555</v>
      </c>
      <c r="F2379" s="203" t="s">
        <v>9451</v>
      </c>
      <c r="G2379" s="203"/>
      <c r="H2379" s="203"/>
      <c r="I2379" s="203"/>
      <c r="J2379" s="203"/>
      <c r="K2379" s="84"/>
      <c r="L2379" s="84"/>
      <c r="M2379" s="84"/>
      <c r="N2379" s="203"/>
      <c r="O2379" s="86"/>
      <c r="P2379" s="203"/>
      <c r="Q2379" s="203"/>
      <c r="R2379" s="84">
        <v>45856</v>
      </c>
      <c r="S2379" s="84">
        <v>45856</v>
      </c>
      <c r="T2379" s="84">
        <v>45875</v>
      </c>
      <c r="U2379" s="84">
        <v>45890</v>
      </c>
      <c r="V2379" s="84">
        <v>45890</v>
      </c>
      <c r="W2379" s="203" t="s">
        <v>9723</v>
      </c>
    </row>
    <row r="2380" spans="1:23" x14ac:dyDescent="0.3">
      <c r="A2380" s="203" t="s">
        <v>2940</v>
      </c>
      <c r="B2380" s="203" t="s">
        <v>1245</v>
      </c>
      <c r="C2380" s="203" t="s">
        <v>23177</v>
      </c>
      <c r="D2380" s="203" t="s">
        <v>23178</v>
      </c>
      <c r="E2380" s="203" t="s">
        <v>23179</v>
      </c>
      <c r="F2380" s="203" t="s">
        <v>9451</v>
      </c>
      <c r="G2380" s="203" t="s">
        <v>23179</v>
      </c>
      <c r="H2380" s="203" t="s">
        <v>23180</v>
      </c>
      <c r="I2380" s="203" t="s">
        <v>9462</v>
      </c>
      <c r="J2380" s="203" t="s">
        <v>23181</v>
      </c>
      <c r="K2380" s="84">
        <v>45587</v>
      </c>
      <c r="L2380" s="84">
        <v>45587</v>
      </c>
      <c r="M2380" s="84">
        <v>45657</v>
      </c>
      <c r="N2380" s="203" t="s">
        <v>9477</v>
      </c>
      <c r="O2380" s="86">
        <v>9301593</v>
      </c>
      <c r="P2380" s="203" t="s">
        <v>23182</v>
      </c>
      <c r="Q2380" s="203" t="s">
        <v>23181</v>
      </c>
      <c r="R2380" s="84">
        <v>45587</v>
      </c>
      <c r="S2380" s="84">
        <v>45587</v>
      </c>
      <c r="T2380" s="84"/>
      <c r="U2380" s="84"/>
      <c r="V2380" s="84"/>
      <c r="W2380" s="203" t="s">
        <v>9457</v>
      </c>
    </row>
    <row r="2381" spans="1:23" x14ac:dyDescent="0.3">
      <c r="A2381" s="203" t="s">
        <v>1665</v>
      </c>
      <c r="B2381" s="203" t="s">
        <v>1247</v>
      </c>
      <c r="C2381" s="203" t="s">
        <v>23183</v>
      </c>
      <c r="D2381" s="203" t="s">
        <v>23184</v>
      </c>
      <c r="E2381" s="203" t="s">
        <v>23185</v>
      </c>
      <c r="F2381" s="203" t="s">
        <v>9451</v>
      </c>
      <c r="G2381" s="203" t="s">
        <v>23185</v>
      </c>
      <c r="H2381" s="203" t="s">
        <v>23186</v>
      </c>
      <c r="I2381" s="203" t="s">
        <v>9453</v>
      </c>
      <c r="J2381" s="203" t="s">
        <v>23187</v>
      </c>
      <c r="K2381" s="84">
        <v>46052</v>
      </c>
      <c r="L2381" s="84">
        <v>46052</v>
      </c>
      <c r="M2381" s="84">
        <v>46141</v>
      </c>
      <c r="N2381" s="203" t="s">
        <v>17662</v>
      </c>
      <c r="O2381" s="86">
        <v>10500000</v>
      </c>
      <c r="P2381" s="203" t="s">
        <v>23188</v>
      </c>
      <c r="Q2381" s="203" t="s">
        <v>23187</v>
      </c>
      <c r="R2381" s="84">
        <v>46051</v>
      </c>
      <c r="S2381" s="84">
        <v>46051</v>
      </c>
      <c r="T2381" s="84"/>
      <c r="U2381" s="84"/>
      <c r="V2381" s="84"/>
      <c r="W2381" s="203" t="s">
        <v>9457</v>
      </c>
    </row>
    <row r="2382" spans="1:23" x14ac:dyDescent="0.3">
      <c r="A2382" s="203" t="s">
        <v>1505</v>
      </c>
      <c r="B2382" s="203" t="s">
        <v>1246</v>
      </c>
      <c r="C2382" s="203" t="s">
        <v>23189</v>
      </c>
      <c r="D2382" s="203" t="s">
        <v>23190</v>
      </c>
      <c r="E2382" s="203" t="s">
        <v>23191</v>
      </c>
      <c r="F2382" s="203" t="s">
        <v>9451</v>
      </c>
      <c r="G2382" s="203" t="s">
        <v>23191</v>
      </c>
      <c r="H2382" s="203" t="s">
        <v>23192</v>
      </c>
      <c r="I2382" s="203" t="s">
        <v>9453</v>
      </c>
      <c r="J2382" s="203" t="s">
        <v>23193</v>
      </c>
      <c r="K2382" s="84">
        <v>45937</v>
      </c>
      <c r="L2382" s="84">
        <v>45937</v>
      </c>
      <c r="M2382" s="84">
        <v>46022</v>
      </c>
      <c r="N2382" s="203" t="s">
        <v>23194</v>
      </c>
      <c r="O2382" s="86">
        <v>11294791</v>
      </c>
      <c r="P2382" s="203" t="s">
        <v>23195</v>
      </c>
      <c r="Q2382" s="203" t="s">
        <v>23193</v>
      </c>
      <c r="R2382" s="84">
        <v>45937</v>
      </c>
      <c r="S2382" s="84">
        <v>45937</v>
      </c>
      <c r="T2382" s="84"/>
      <c r="U2382" s="84"/>
      <c r="V2382" s="84"/>
      <c r="W2382" s="203" t="s">
        <v>9457</v>
      </c>
    </row>
    <row r="2383" spans="1:23" x14ac:dyDescent="0.3">
      <c r="A2383" s="203" t="s">
        <v>1572</v>
      </c>
      <c r="B2383" s="203" t="s">
        <v>1246</v>
      </c>
      <c r="C2383" s="203" t="s">
        <v>23196</v>
      </c>
      <c r="D2383" s="203" t="s">
        <v>23197</v>
      </c>
      <c r="E2383" s="203" t="s">
        <v>23198</v>
      </c>
      <c r="F2383" s="203" t="s">
        <v>9451</v>
      </c>
      <c r="G2383" s="203" t="s">
        <v>23198</v>
      </c>
      <c r="H2383" s="203" t="s">
        <v>23199</v>
      </c>
      <c r="I2383" s="203" t="s">
        <v>9453</v>
      </c>
      <c r="J2383" s="203" t="s">
        <v>23200</v>
      </c>
      <c r="K2383" s="84">
        <v>45931</v>
      </c>
      <c r="L2383" s="84">
        <v>45931</v>
      </c>
      <c r="M2383" s="84">
        <v>46022</v>
      </c>
      <c r="N2383" s="203" t="s">
        <v>23201</v>
      </c>
      <c r="O2383" s="86">
        <v>6600000</v>
      </c>
      <c r="P2383" s="203" t="s">
        <v>23202</v>
      </c>
      <c r="Q2383" s="203" t="s">
        <v>23200</v>
      </c>
      <c r="R2383" s="84">
        <v>45931</v>
      </c>
      <c r="S2383" s="84">
        <v>45931</v>
      </c>
      <c r="T2383" s="84"/>
      <c r="U2383" s="84"/>
      <c r="V2383" s="84"/>
      <c r="W2383" s="203" t="s">
        <v>9457</v>
      </c>
    </row>
    <row r="2384" spans="1:23" x14ac:dyDescent="0.3">
      <c r="A2384" s="203" t="s">
        <v>3328</v>
      </c>
      <c r="B2384" s="203" t="s">
        <v>2948</v>
      </c>
      <c r="C2384" s="203" t="s">
        <v>23203</v>
      </c>
      <c r="D2384" s="203" t="s">
        <v>23204</v>
      </c>
      <c r="E2384" s="203" t="s">
        <v>14494</v>
      </c>
      <c r="F2384" s="203" t="s">
        <v>9451</v>
      </c>
      <c r="G2384" s="203" t="s">
        <v>14494</v>
      </c>
      <c r="H2384" s="203" t="s">
        <v>23205</v>
      </c>
      <c r="I2384" s="203" t="s">
        <v>9859</v>
      </c>
      <c r="J2384" s="203" t="s">
        <v>23206</v>
      </c>
      <c r="K2384" s="84">
        <v>45135</v>
      </c>
      <c r="L2384" s="84">
        <v>45163</v>
      </c>
      <c r="M2384" s="84">
        <v>45646</v>
      </c>
      <c r="N2384" s="203" t="s">
        <v>9471</v>
      </c>
      <c r="O2384" s="86">
        <v>4154366078</v>
      </c>
      <c r="P2384" s="203" t="s">
        <v>23207</v>
      </c>
      <c r="Q2384" s="203" t="s">
        <v>23206</v>
      </c>
      <c r="R2384" s="84">
        <v>45092</v>
      </c>
      <c r="S2384" s="84">
        <v>45092</v>
      </c>
      <c r="T2384" s="84">
        <v>45104</v>
      </c>
      <c r="U2384" s="84">
        <v>45104</v>
      </c>
      <c r="V2384" s="84">
        <v>45104</v>
      </c>
      <c r="W2384" s="203" t="s">
        <v>9457</v>
      </c>
    </row>
    <row r="2385" spans="1:23" x14ac:dyDescent="0.3">
      <c r="A2385" s="203" t="s">
        <v>1572</v>
      </c>
      <c r="B2385" s="203" t="s">
        <v>1246</v>
      </c>
      <c r="C2385" s="203" t="s">
        <v>23215</v>
      </c>
      <c r="D2385" s="203" t="s">
        <v>23216</v>
      </c>
      <c r="E2385" s="203" t="s">
        <v>23217</v>
      </c>
      <c r="F2385" s="203" t="s">
        <v>9451</v>
      </c>
      <c r="G2385" s="203" t="s">
        <v>23217</v>
      </c>
      <c r="H2385" s="203" t="s">
        <v>23218</v>
      </c>
      <c r="I2385" s="203" t="s">
        <v>9453</v>
      </c>
      <c r="J2385" s="203" t="s">
        <v>23219</v>
      </c>
      <c r="K2385" s="84">
        <v>45959</v>
      </c>
      <c r="L2385" s="84">
        <v>45959</v>
      </c>
      <c r="M2385" s="84">
        <v>46019</v>
      </c>
      <c r="N2385" s="203" t="s">
        <v>16466</v>
      </c>
      <c r="O2385" s="86">
        <v>7800000</v>
      </c>
      <c r="P2385" s="203" t="s">
        <v>23220</v>
      </c>
      <c r="Q2385" s="203" t="s">
        <v>23221</v>
      </c>
      <c r="R2385" s="84">
        <v>45957</v>
      </c>
      <c r="S2385" s="84">
        <v>45957</v>
      </c>
      <c r="T2385" s="84"/>
      <c r="U2385" s="84"/>
      <c r="V2385" s="84"/>
      <c r="W2385" s="203" t="s">
        <v>9457</v>
      </c>
    </row>
    <row r="2386" spans="1:23" x14ac:dyDescent="0.3">
      <c r="A2386" s="203" t="s">
        <v>1572</v>
      </c>
      <c r="B2386" s="203" t="s">
        <v>1246</v>
      </c>
      <c r="C2386" s="203" t="s">
        <v>23222</v>
      </c>
      <c r="D2386" s="203" t="s">
        <v>23223</v>
      </c>
      <c r="E2386" s="203" t="s">
        <v>23224</v>
      </c>
      <c r="F2386" s="203" t="s">
        <v>9451</v>
      </c>
      <c r="G2386" s="203" t="s">
        <v>23224</v>
      </c>
      <c r="H2386" s="203" t="s">
        <v>23225</v>
      </c>
      <c r="I2386" s="203" t="s">
        <v>9453</v>
      </c>
      <c r="J2386" s="203" t="s">
        <v>23226</v>
      </c>
      <c r="K2386" s="84">
        <v>45911</v>
      </c>
      <c r="L2386" s="84">
        <v>45911</v>
      </c>
      <c r="M2386" s="84">
        <v>46001</v>
      </c>
      <c r="N2386" s="203" t="s">
        <v>23227</v>
      </c>
      <c r="O2386" s="86">
        <v>11400000</v>
      </c>
      <c r="P2386" s="203" t="s">
        <v>23228</v>
      </c>
      <c r="Q2386" s="203" t="s">
        <v>23226</v>
      </c>
      <c r="R2386" s="84">
        <v>45910</v>
      </c>
      <c r="S2386" s="84">
        <v>45910</v>
      </c>
      <c r="T2386" s="84"/>
      <c r="U2386" s="84"/>
      <c r="V2386" s="84"/>
      <c r="W2386" s="203" t="s">
        <v>9457</v>
      </c>
    </row>
    <row r="2387" spans="1:23" x14ac:dyDescent="0.3">
      <c r="A2387" s="203" t="s">
        <v>2940</v>
      </c>
      <c r="B2387" s="203" t="s">
        <v>1245</v>
      </c>
      <c r="C2387" s="203" t="s">
        <v>23229</v>
      </c>
      <c r="D2387" s="203" t="s">
        <v>23230</v>
      </c>
      <c r="E2387" s="203" t="s">
        <v>23231</v>
      </c>
      <c r="F2387" s="203" t="s">
        <v>9451</v>
      </c>
      <c r="G2387" s="203" t="s">
        <v>23231</v>
      </c>
      <c r="H2387" s="203" t="s">
        <v>23232</v>
      </c>
      <c r="I2387" s="203" t="s">
        <v>9462</v>
      </c>
      <c r="J2387" s="203" t="s">
        <v>23233</v>
      </c>
      <c r="K2387" s="84">
        <v>45604</v>
      </c>
      <c r="L2387" s="84">
        <v>45608</v>
      </c>
      <c r="M2387" s="84">
        <v>45657</v>
      </c>
      <c r="N2387" s="203" t="s">
        <v>18517</v>
      </c>
      <c r="O2387" s="86">
        <v>7308394</v>
      </c>
      <c r="P2387" s="203" t="s">
        <v>23234</v>
      </c>
      <c r="Q2387" s="203" t="s">
        <v>23233</v>
      </c>
      <c r="R2387" s="84">
        <v>45604</v>
      </c>
      <c r="S2387" s="84">
        <v>45604</v>
      </c>
      <c r="T2387" s="84"/>
      <c r="U2387" s="84"/>
      <c r="V2387" s="84"/>
      <c r="W2387" s="203" t="s">
        <v>9457</v>
      </c>
    </row>
    <row r="2388" spans="1:23" x14ac:dyDescent="0.3">
      <c r="A2388" s="203" t="s">
        <v>1572</v>
      </c>
      <c r="B2388" s="203" t="s">
        <v>1246</v>
      </c>
      <c r="C2388" s="203" t="s">
        <v>23235</v>
      </c>
      <c r="D2388" s="203" t="s">
        <v>23236</v>
      </c>
      <c r="E2388" s="203" t="s">
        <v>23237</v>
      </c>
      <c r="F2388" s="203" t="s">
        <v>9451</v>
      </c>
      <c r="G2388" s="203" t="s">
        <v>23237</v>
      </c>
      <c r="H2388" s="203" t="s">
        <v>23238</v>
      </c>
      <c r="I2388" s="203" t="s">
        <v>9453</v>
      </c>
      <c r="J2388" s="203" t="s">
        <v>23239</v>
      </c>
      <c r="K2388" s="84">
        <v>45931</v>
      </c>
      <c r="L2388" s="84">
        <v>45931</v>
      </c>
      <c r="M2388" s="84">
        <v>46021</v>
      </c>
      <c r="N2388" s="203" t="s">
        <v>18375</v>
      </c>
      <c r="O2388" s="86">
        <v>9900000</v>
      </c>
      <c r="P2388" s="203" t="s">
        <v>23240</v>
      </c>
      <c r="Q2388" s="203" t="s">
        <v>23239</v>
      </c>
      <c r="R2388" s="84">
        <v>45931</v>
      </c>
      <c r="S2388" s="84">
        <v>45931</v>
      </c>
      <c r="T2388" s="84"/>
      <c r="U2388" s="84"/>
      <c r="V2388" s="84"/>
      <c r="W2388" s="203" t="s">
        <v>9457</v>
      </c>
    </row>
    <row r="2389" spans="1:23" x14ac:dyDescent="0.3">
      <c r="A2389" s="203" t="s">
        <v>1665</v>
      </c>
      <c r="B2389" s="203" t="s">
        <v>1247</v>
      </c>
      <c r="C2389" s="203" t="s">
        <v>23241</v>
      </c>
      <c r="D2389" s="203" t="s">
        <v>23242</v>
      </c>
      <c r="E2389" s="203" t="s">
        <v>23243</v>
      </c>
      <c r="F2389" s="203" t="s">
        <v>9451</v>
      </c>
      <c r="G2389" s="203" t="s">
        <v>23243</v>
      </c>
      <c r="H2389" s="203" t="s">
        <v>23244</v>
      </c>
      <c r="I2389" s="203" t="s">
        <v>9504</v>
      </c>
      <c r="J2389" s="203" t="s">
        <v>23245</v>
      </c>
      <c r="K2389" s="84">
        <v>46048</v>
      </c>
      <c r="L2389" s="84">
        <v>46050</v>
      </c>
      <c r="M2389" s="84">
        <v>46169</v>
      </c>
      <c r="N2389" s="203" t="s">
        <v>21446</v>
      </c>
      <c r="O2389" s="86">
        <v>24000000</v>
      </c>
      <c r="P2389" s="203" t="s">
        <v>23246</v>
      </c>
      <c r="Q2389" s="203" t="s">
        <v>23245</v>
      </c>
      <c r="R2389" s="84">
        <v>46048</v>
      </c>
      <c r="S2389" s="84">
        <v>46048</v>
      </c>
      <c r="T2389" s="84"/>
      <c r="U2389" s="84"/>
      <c r="V2389" s="84"/>
      <c r="W2389" s="203" t="s">
        <v>9457</v>
      </c>
    </row>
    <row r="2390" spans="1:23" x14ac:dyDescent="0.3">
      <c r="A2390" s="203" t="s">
        <v>3995</v>
      </c>
      <c r="B2390" s="203" t="s">
        <v>1245</v>
      </c>
      <c r="C2390" s="203" t="s">
        <v>23247</v>
      </c>
      <c r="D2390" s="203" t="s">
        <v>23248</v>
      </c>
      <c r="E2390" s="203" t="s">
        <v>23249</v>
      </c>
      <c r="F2390" s="203" t="s">
        <v>9451</v>
      </c>
      <c r="G2390" s="203" t="s">
        <v>23249</v>
      </c>
      <c r="H2390" s="203" t="s">
        <v>23250</v>
      </c>
      <c r="I2390" s="203" t="s">
        <v>9453</v>
      </c>
      <c r="J2390" s="203" t="s">
        <v>23251</v>
      </c>
      <c r="K2390" s="84">
        <v>45596</v>
      </c>
      <c r="L2390" s="84">
        <v>45597</v>
      </c>
      <c r="M2390" s="84">
        <v>45656</v>
      </c>
      <c r="N2390" s="203" t="s">
        <v>23252</v>
      </c>
      <c r="O2390" s="86">
        <v>8400000</v>
      </c>
      <c r="P2390" s="203" t="s">
        <v>23253</v>
      </c>
      <c r="Q2390" s="203" t="s">
        <v>23251</v>
      </c>
      <c r="R2390" s="84">
        <v>45596</v>
      </c>
      <c r="S2390" s="84">
        <v>45596</v>
      </c>
      <c r="T2390" s="84"/>
      <c r="U2390" s="84"/>
      <c r="V2390" s="84"/>
      <c r="W2390" s="203" t="s">
        <v>9457</v>
      </c>
    </row>
    <row r="2391" spans="1:23" x14ac:dyDescent="0.3">
      <c r="A2391" s="203" t="s">
        <v>1476</v>
      </c>
      <c r="B2391" s="203" t="s">
        <v>1246</v>
      </c>
      <c r="C2391" s="203" t="s">
        <v>23254</v>
      </c>
      <c r="D2391" s="203" t="s">
        <v>23255</v>
      </c>
      <c r="E2391" s="203" t="s">
        <v>23256</v>
      </c>
      <c r="F2391" s="203" t="s">
        <v>9451</v>
      </c>
      <c r="G2391" s="203" t="s">
        <v>23256</v>
      </c>
      <c r="H2391" s="203" t="s">
        <v>23257</v>
      </c>
      <c r="I2391" s="203" t="s">
        <v>9453</v>
      </c>
      <c r="J2391" s="203" t="s">
        <v>14527</v>
      </c>
      <c r="K2391" s="84">
        <v>45708</v>
      </c>
      <c r="L2391" s="84">
        <v>45708</v>
      </c>
      <c r="M2391" s="84">
        <v>45888</v>
      </c>
      <c r="N2391" s="203" t="s">
        <v>23258</v>
      </c>
      <c r="O2391" s="86">
        <v>15844446</v>
      </c>
      <c r="P2391" s="203" t="s">
        <v>23259</v>
      </c>
      <c r="Q2391" s="203" t="s">
        <v>14527</v>
      </c>
      <c r="R2391" s="84">
        <v>45707</v>
      </c>
      <c r="S2391" s="84">
        <v>45707</v>
      </c>
      <c r="T2391" s="84"/>
      <c r="U2391" s="84"/>
      <c r="V2391" s="84"/>
      <c r="W2391" s="203" t="s">
        <v>9457</v>
      </c>
    </row>
    <row r="2392" spans="1:23" x14ac:dyDescent="0.3">
      <c r="A2392" s="203" t="s">
        <v>1436</v>
      </c>
      <c r="B2392" s="203" t="s">
        <v>1247</v>
      </c>
      <c r="C2392" s="203" t="s">
        <v>23260</v>
      </c>
      <c r="D2392" s="203" t="s">
        <v>23261</v>
      </c>
      <c r="E2392" s="203" t="s">
        <v>23262</v>
      </c>
      <c r="F2392" s="203" t="s">
        <v>9451</v>
      </c>
      <c r="G2392" s="203" t="s">
        <v>23262</v>
      </c>
      <c r="H2392" s="203" t="s">
        <v>23263</v>
      </c>
      <c r="I2392" s="203" t="s">
        <v>9739</v>
      </c>
      <c r="J2392" s="203" t="s">
        <v>23264</v>
      </c>
      <c r="K2392" s="84"/>
      <c r="L2392" s="84"/>
      <c r="M2392" s="84">
        <v>46245</v>
      </c>
      <c r="N2392" s="203" t="s">
        <v>14150</v>
      </c>
      <c r="O2392" s="86">
        <v>34623595.5</v>
      </c>
      <c r="P2392" s="203" t="s">
        <v>23265</v>
      </c>
      <c r="Q2392" s="203" t="s">
        <v>23266</v>
      </c>
      <c r="R2392" s="84">
        <v>46050</v>
      </c>
      <c r="S2392" s="84">
        <v>46050</v>
      </c>
      <c r="T2392" s="84"/>
      <c r="U2392" s="84"/>
      <c r="V2392" s="84"/>
      <c r="W2392" s="203" t="s">
        <v>9457</v>
      </c>
    </row>
    <row r="2393" spans="1:23" x14ac:dyDescent="0.3">
      <c r="A2393" s="203" t="s">
        <v>1665</v>
      </c>
      <c r="B2393" s="203" t="s">
        <v>1247</v>
      </c>
      <c r="C2393" s="203" t="s">
        <v>23267</v>
      </c>
      <c r="D2393" s="203" t="s">
        <v>23268</v>
      </c>
      <c r="E2393" s="203" t="s">
        <v>23269</v>
      </c>
      <c r="F2393" s="203" t="s">
        <v>9451</v>
      </c>
      <c r="G2393" s="203" t="s">
        <v>23269</v>
      </c>
      <c r="H2393" s="203" t="s">
        <v>23270</v>
      </c>
      <c r="I2393" s="203" t="s">
        <v>9504</v>
      </c>
      <c r="J2393" s="203" t="s">
        <v>10498</v>
      </c>
      <c r="K2393" s="84">
        <v>46048</v>
      </c>
      <c r="L2393" s="84">
        <v>46049</v>
      </c>
      <c r="M2393" s="84">
        <v>46183</v>
      </c>
      <c r="N2393" s="203" t="s">
        <v>12346</v>
      </c>
      <c r="O2393" s="86">
        <v>18000000</v>
      </c>
      <c r="P2393" s="203" t="s">
        <v>23271</v>
      </c>
      <c r="Q2393" s="203" t="s">
        <v>10498</v>
      </c>
      <c r="R2393" s="84">
        <v>46046</v>
      </c>
      <c r="S2393" s="84">
        <v>46046</v>
      </c>
      <c r="T2393" s="84"/>
      <c r="U2393" s="84"/>
      <c r="V2393" s="84"/>
      <c r="W2393" s="203" t="s">
        <v>9457</v>
      </c>
    </row>
    <row r="2394" spans="1:23" x14ac:dyDescent="0.3">
      <c r="A2394" s="203" t="s">
        <v>1572</v>
      </c>
      <c r="B2394" s="203" t="s">
        <v>1246</v>
      </c>
      <c r="C2394" s="203" t="s">
        <v>23272</v>
      </c>
      <c r="D2394" s="203" t="s">
        <v>23273</v>
      </c>
      <c r="E2394" s="203" t="s">
        <v>23274</v>
      </c>
      <c r="F2394" s="203" t="s">
        <v>9451</v>
      </c>
      <c r="G2394" s="203" t="s">
        <v>23274</v>
      </c>
      <c r="H2394" s="203" t="s">
        <v>23275</v>
      </c>
      <c r="I2394" s="203" t="s">
        <v>9453</v>
      </c>
      <c r="J2394" s="203" t="s">
        <v>23276</v>
      </c>
      <c r="K2394" s="84">
        <v>45911</v>
      </c>
      <c r="L2394" s="84">
        <v>45911</v>
      </c>
      <c r="M2394" s="84">
        <v>46001</v>
      </c>
      <c r="N2394" s="203" t="s">
        <v>23277</v>
      </c>
      <c r="O2394" s="86">
        <v>7500000</v>
      </c>
      <c r="P2394" s="203" t="s">
        <v>23278</v>
      </c>
      <c r="Q2394" s="203" t="s">
        <v>23276</v>
      </c>
      <c r="R2394" s="84">
        <v>45911</v>
      </c>
      <c r="S2394" s="84">
        <v>45911</v>
      </c>
      <c r="T2394" s="84"/>
      <c r="U2394" s="84"/>
      <c r="V2394" s="84"/>
      <c r="W2394" s="203" t="s">
        <v>9457</v>
      </c>
    </row>
    <row r="2395" spans="1:23" x14ac:dyDescent="0.3">
      <c r="A2395" s="203" t="s">
        <v>1665</v>
      </c>
      <c r="B2395" s="203" t="s">
        <v>1247</v>
      </c>
      <c r="C2395" s="203" t="s">
        <v>23279</v>
      </c>
      <c r="D2395" s="203" t="s">
        <v>23280</v>
      </c>
      <c r="E2395" s="203" t="s">
        <v>23281</v>
      </c>
      <c r="F2395" s="203" t="s">
        <v>9451</v>
      </c>
      <c r="G2395" s="203" t="s">
        <v>23281</v>
      </c>
      <c r="H2395" s="203" t="s">
        <v>23282</v>
      </c>
      <c r="I2395" s="203" t="s">
        <v>9453</v>
      </c>
      <c r="J2395" s="203" t="s">
        <v>23283</v>
      </c>
      <c r="K2395" s="84">
        <v>46046</v>
      </c>
      <c r="L2395" s="84">
        <v>46049</v>
      </c>
      <c r="M2395" s="84">
        <v>46138</v>
      </c>
      <c r="N2395" s="203" t="s">
        <v>23227</v>
      </c>
      <c r="O2395" s="86">
        <v>11400000</v>
      </c>
      <c r="P2395" s="203" t="s">
        <v>23284</v>
      </c>
      <c r="Q2395" s="203" t="s">
        <v>23283</v>
      </c>
      <c r="R2395" s="84">
        <v>46046</v>
      </c>
      <c r="S2395" s="84">
        <v>46046</v>
      </c>
      <c r="T2395" s="84"/>
      <c r="U2395" s="84"/>
      <c r="V2395" s="84"/>
      <c r="W2395" s="203" t="s">
        <v>9457</v>
      </c>
    </row>
    <row r="2396" spans="1:23" x14ac:dyDescent="0.3">
      <c r="A2396" s="203" t="s">
        <v>5454</v>
      </c>
      <c r="B2396" s="203" t="s">
        <v>1245</v>
      </c>
      <c r="C2396" s="203" t="s">
        <v>23285</v>
      </c>
      <c r="D2396" s="203" t="s">
        <v>23286</v>
      </c>
      <c r="E2396" s="203" t="s">
        <v>23287</v>
      </c>
      <c r="F2396" s="203" t="s">
        <v>9451</v>
      </c>
      <c r="G2396" s="203" t="s">
        <v>23287</v>
      </c>
      <c r="H2396" s="203" t="s">
        <v>23288</v>
      </c>
      <c r="I2396" s="203" t="s">
        <v>9453</v>
      </c>
      <c r="J2396" s="203" t="s">
        <v>18717</v>
      </c>
      <c r="K2396" s="84">
        <v>45545</v>
      </c>
      <c r="L2396" s="84">
        <v>45548</v>
      </c>
      <c r="M2396" s="84">
        <v>45638</v>
      </c>
      <c r="N2396" s="203" t="s">
        <v>23289</v>
      </c>
      <c r="O2396" s="86">
        <v>12000000</v>
      </c>
      <c r="P2396" s="203" t="s">
        <v>23290</v>
      </c>
      <c r="Q2396" s="203" t="s">
        <v>18717</v>
      </c>
      <c r="R2396" s="84">
        <v>45544</v>
      </c>
      <c r="S2396" s="84">
        <v>45544</v>
      </c>
      <c r="T2396" s="84"/>
      <c r="U2396" s="84"/>
      <c r="V2396" s="84"/>
      <c r="W2396" s="203" t="s">
        <v>9457</v>
      </c>
    </row>
    <row r="2397" spans="1:23" x14ac:dyDescent="0.3">
      <c r="A2397" s="203" t="s">
        <v>1665</v>
      </c>
      <c r="B2397" s="203" t="s">
        <v>1247</v>
      </c>
      <c r="C2397" s="203" t="s">
        <v>23291</v>
      </c>
      <c r="D2397" s="203" t="s">
        <v>23292</v>
      </c>
      <c r="E2397" s="203" t="s">
        <v>23293</v>
      </c>
      <c r="F2397" s="203" t="s">
        <v>9451</v>
      </c>
      <c r="G2397" s="203" t="s">
        <v>23293</v>
      </c>
      <c r="H2397" s="203" t="s">
        <v>23294</v>
      </c>
      <c r="I2397" s="203" t="s">
        <v>9453</v>
      </c>
      <c r="J2397" s="203" t="s">
        <v>23295</v>
      </c>
      <c r="K2397" s="84">
        <v>46050</v>
      </c>
      <c r="L2397" s="84">
        <v>46051</v>
      </c>
      <c r="M2397" s="84">
        <v>46140</v>
      </c>
      <c r="N2397" s="203" t="s">
        <v>23296</v>
      </c>
      <c r="O2397" s="86">
        <v>10500000</v>
      </c>
      <c r="P2397" s="203" t="s">
        <v>23297</v>
      </c>
      <c r="Q2397" s="203" t="s">
        <v>23295</v>
      </c>
      <c r="R2397" s="84">
        <v>46050</v>
      </c>
      <c r="S2397" s="84">
        <v>46050</v>
      </c>
      <c r="T2397" s="84"/>
      <c r="U2397" s="84"/>
      <c r="V2397" s="84"/>
      <c r="W2397" s="203" t="s">
        <v>9457</v>
      </c>
    </row>
    <row r="2398" spans="1:23" x14ac:dyDescent="0.3">
      <c r="A2398" s="203" t="s">
        <v>1605</v>
      </c>
      <c r="B2398" s="203" t="s">
        <v>1247</v>
      </c>
      <c r="C2398" s="203" t="s">
        <v>23298</v>
      </c>
      <c r="D2398" s="203" t="s">
        <v>23299</v>
      </c>
      <c r="E2398" s="203" t="s">
        <v>23300</v>
      </c>
      <c r="F2398" s="203" t="s">
        <v>9451</v>
      </c>
      <c r="G2398" s="203" t="s">
        <v>23300</v>
      </c>
      <c r="H2398" s="203" t="s">
        <v>23301</v>
      </c>
      <c r="I2398" s="203" t="s">
        <v>9453</v>
      </c>
      <c r="J2398" s="203" t="s">
        <v>10990</v>
      </c>
      <c r="K2398" s="84">
        <v>46238</v>
      </c>
      <c r="L2398" s="84">
        <v>46239</v>
      </c>
      <c r="M2398" s="84">
        <v>46385</v>
      </c>
      <c r="N2398" s="203" t="s">
        <v>16424</v>
      </c>
      <c r="O2398" s="86">
        <v>12775674</v>
      </c>
      <c r="P2398" s="203" t="s">
        <v>23302</v>
      </c>
      <c r="Q2398" s="203" t="s">
        <v>10990</v>
      </c>
      <c r="R2398" s="84">
        <v>46236</v>
      </c>
      <c r="S2398" s="84">
        <v>46236</v>
      </c>
      <c r="T2398" s="84"/>
      <c r="U2398" s="84"/>
      <c r="V2398" s="84"/>
      <c r="W2398" s="203" t="s">
        <v>9457</v>
      </c>
    </row>
    <row r="2399" spans="1:23" x14ac:dyDescent="0.3">
      <c r="A2399" s="203" t="s">
        <v>1476</v>
      </c>
      <c r="B2399" s="203" t="s">
        <v>1246</v>
      </c>
      <c r="C2399" s="203" t="s">
        <v>23303</v>
      </c>
      <c r="D2399" s="203" t="s">
        <v>23304</v>
      </c>
      <c r="E2399" s="203" t="s">
        <v>23305</v>
      </c>
      <c r="F2399" s="203" t="s">
        <v>9451</v>
      </c>
      <c r="G2399" s="203" t="s">
        <v>23305</v>
      </c>
      <c r="H2399" s="203" t="s">
        <v>23306</v>
      </c>
      <c r="I2399" s="203" t="s">
        <v>9462</v>
      </c>
      <c r="J2399" s="203" t="s">
        <v>23307</v>
      </c>
      <c r="K2399" s="84">
        <v>45890</v>
      </c>
      <c r="L2399" s="84">
        <v>45891</v>
      </c>
      <c r="M2399" s="84">
        <v>46022</v>
      </c>
      <c r="N2399" s="203" t="s">
        <v>14869</v>
      </c>
      <c r="O2399" s="86">
        <v>17274387</v>
      </c>
      <c r="P2399" s="203" t="s">
        <v>23308</v>
      </c>
      <c r="Q2399" s="203" t="s">
        <v>23307</v>
      </c>
      <c r="R2399" s="84">
        <v>45890</v>
      </c>
      <c r="S2399" s="84">
        <v>45890</v>
      </c>
      <c r="T2399" s="84"/>
      <c r="U2399" s="84"/>
      <c r="V2399" s="84"/>
      <c r="W2399" s="203" t="s">
        <v>9457</v>
      </c>
    </row>
    <row r="2400" spans="1:23" x14ac:dyDescent="0.3">
      <c r="A2400" s="203" t="s">
        <v>3253</v>
      </c>
      <c r="B2400" s="203" t="s">
        <v>1245</v>
      </c>
      <c r="C2400" s="203" t="s">
        <v>23309</v>
      </c>
      <c r="D2400" s="203" t="s">
        <v>23310</v>
      </c>
      <c r="E2400" s="203" t="s">
        <v>23311</v>
      </c>
      <c r="F2400" s="203" t="s">
        <v>9451</v>
      </c>
      <c r="G2400" s="203" t="s">
        <v>23311</v>
      </c>
      <c r="H2400" s="203" t="s">
        <v>23312</v>
      </c>
      <c r="I2400" s="203" t="s">
        <v>9462</v>
      </c>
      <c r="J2400" s="203" t="s">
        <v>23313</v>
      </c>
      <c r="K2400" s="84">
        <v>45593</v>
      </c>
      <c r="L2400" s="84">
        <v>45597</v>
      </c>
      <c r="M2400" s="84">
        <v>45657</v>
      </c>
      <c r="N2400" s="203" t="s">
        <v>13515</v>
      </c>
      <c r="O2400" s="86">
        <v>7972794</v>
      </c>
      <c r="P2400" s="203" t="s">
        <v>23314</v>
      </c>
      <c r="Q2400" s="203" t="s">
        <v>23313</v>
      </c>
      <c r="R2400" s="84">
        <v>45593</v>
      </c>
      <c r="S2400" s="84">
        <v>45593</v>
      </c>
      <c r="T2400" s="84"/>
      <c r="U2400" s="84"/>
      <c r="V2400" s="84"/>
      <c r="W2400" s="203" t="s">
        <v>9457</v>
      </c>
    </row>
    <row r="2401" spans="1:23" x14ac:dyDescent="0.3">
      <c r="A2401" s="203" t="s">
        <v>1665</v>
      </c>
      <c r="B2401" s="203" t="s">
        <v>1247</v>
      </c>
      <c r="C2401" s="203" t="s">
        <v>23315</v>
      </c>
      <c r="D2401" s="203" t="s">
        <v>23316</v>
      </c>
      <c r="E2401" s="203" t="s">
        <v>23317</v>
      </c>
      <c r="F2401" s="203" t="s">
        <v>9451</v>
      </c>
      <c r="G2401" s="203" t="s">
        <v>23317</v>
      </c>
      <c r="H2401" s="203" t="s">
        <v>23318</v>
      </c>
      <c r="I2401" s="203" t="s">
        <v>9533</v>
      </c>
      <c r="J2401" s="203" t="s">
        <v>23319</v>
      </c>
      <c r="K2401" s="84">
        <v>46048</v>
      </c>
      <c r="L2401" s="84">
        <v>46049</v>
      </c>
      <c r="M2401" s="84">
        <v>46138</v>
      </c>
      <c r="N2401" s="203" t="s">
        <v>14288</v>
      </c>
      <c r="O2401" s="86">
        <v>15000000</v>
      </c>
      <c r="P2401" s="203" t="s">
        <v>23320</v>
      </c>
      <c r="Q2401" s="203" t="s">
        <v>23319</v>
      </c>
      <c r="R2401" s="84">
        <v>46046</v>
      </c>
      <c r="S2401" s="84">
        <v>46046</v>
      </c>
      <c r="T2401" s="84"/>
      <c r="U2401" s="84"/>
      <c r="V2401" s="84"/>
      <c r="W2401" s="203" t="s">
        <v>9457</v>
      </c>
    </row>
    <row r="2402" spans="1:23" x14ac:dyDescent="0.3">
      <c r="A2402" s="203" t="s">
        <v>3328</v>
      </c>
      <c r="B2402" s="203" t="s">
        <v>1245</v>
      </c>
      <c r="C2402" s="203" t="s">
        <v>23321</v>
      </c>
      <c r="D2402" s="203" t="s">
        <v>23322</v>
      </c>
      <c r="E2402" s="203" t="s">
        <v>23323</v>
      </c>
      <c r="F2402" s="203" t="s">
        <v>9451</v>
      </c>
      <c r="G2402" s="203" t="s">
        <v>23323</v>
      </c>
      <c r="H2402" s="203" t="s">
        <v>23324</v>
      </c>
      <c r="I2402" s="203" t="s">
        <v>9469</v>
      </c>
      <c r="J2402" s="203" t="s">
        <v>15942</v>
      </c>
      <c r="K2402" s="84"/>
      <c r="L2402" s="84"/>
      <c r="M2402" s="84">
        <v>45647</v>
      </c>
      <c r="N2402" s="203" t="s">
        <v>14757</v>
      </c>
      <c r="O2402" s="86">
        <v>507060000</v>
      </c>
      <c r="P2402" s="203" t="s">
        <v>23325</v>
      </c>
      <c r="Q2402" s="203" t="s">
        <v>15942</v>
      </c>
      <c r="R2402" s="84">
        <v>45618</v>
      </c>
      <c r="S2402" s="84">
        <v>45618</v>
      </c>
      <c r="T2402" s="84"/>
      <c r="U2402" s="84"/>
      <c r="V2402" s="84"/>
      <c r="W2402" s="203" t="s">
        <v>9457</v>
      </c>
    </row>
    <row r="2403" spans="1:23" x14ac:dyDescent="0.3">
      <c r="A2403" s="203" t="s">
        <v>1467</v>
      </c>
      <c r="B2403" s="203" t="s">
        <v>1247</v>
      </c>
      <c r="C2403" s="203" t="s">
        <v>23326</v>
      </c>
      <c r="D2403" s="203" t="s">
        <v>23327</v>
      </c>
      <c r="E2403" s="203" t="s">
        <v>23328</v>
      </c>
      <c r="F2403" s="203" t="s">
        <v>9451</v>
      </c>
      <c r="G2403" s="203" t="s">
        <v>23328</v>
      </c>
      <c r="H2403" s="203" t="s">
        <v>23329</v>
      </c>
      <c r="I2403" s="203" t="s">
        <v>9453</v>
      </c>
      <c r="J2403" s="203" t="s">
        <v>23330</v>
      </c>
      <c r="K2403" s="84">
        <v>46040</v>
      </c>
      <c r="L2403" s="84">
        <v>46041</v>
      </c>
      <c r="M2403" s="84">
        <v>46221</v>
      </c>
      <c r="N2403" s="203" t="s">
        <v>22841</v>
      </c>
      <c r="O2403" s="86">
        <v>15859458</v>
      </c>
      <c r="P2403" s="203" t="s">
        <v>23331</v>
      </c>
      <c r="Q2403" s="203" t="s">
        <v>23330</v>
      </c>
      <c r="R2403" s="84">
        <v>46039</v>
      </c>
      <c r="S2403" s="84">
        <v>46039</v>
      </c>
      <c r="T2403" s="84"/>
      <c r="U2403" s="84"/>
      <c r="V2403" s="84"/>
      <c r="W2403" s="203" t="s">
        <v>9457</v>
      </c>
    </row>
    <row r="2404" spans="1:23" x14ac:dyDescent="0.3">
      <c r="A2404" s="203" t="s">
        <v>5454</v>
      </c>
      <c r="B2404" s="203" t="s">
        <v>1245</v>
      </c>
      <c r="C2404" s="203" t="s">
        <v>23332</v>
      </c>
      <c r="D2404" s="203" t="s">
        <v>23333</v>
      </c>
      <c r="E2404" s="203" t="s">
        <v>23334</v>
      </c>
      <c r="F2404" s="203" t="s">
        <v>9451</v>
      </c>
      <c r="G2404" s="203" t="s">
        <v>23334</v>
      </c>
      <c r="H2404" s="203" t="s">
        <v>23335</v>
      </c>
      <c r="I2404" s="203" t="s">
        <v>9453</v>
      </c>
      <c r="J2404" s="203" t="s">
        <v>23336</v>
      </c>
      <c r="K2404" s="84">
        <v>45566</v>
      </c>
      <c r="L2404" s="84">
        <v>45567</v>
      </c>
      <c r="M2404" s="84">
        <v>45657</v>
      </c>
      <c r="N2404" s="203" t="s">
        <v>23337</v>
      </c>
      <c r="O2404" s="86">
        <v>12000000</v>
      </c>
      <c r="P2404" s="203" t="s">
        <v>23338</v>
      </c>
      <c r="Q2404" s="203" t="s">
        <v>23336</v>
      </c>
      <c r="R2404" s="84">
        <v>45566</v>
      </c>
      <c r="S2404" s="84">
        <v>45566</v>
      </c>
      <c r="T2404" s="84"/>
      <c r="U2404" s="84"/>
      <c r="V2404" s="84"/>
      <c r="W2404" s="203" t="s">
        <v>9457</v>
      </c>
    </row>
    <row r="2405" spans="1:23" x14ac:dyDescent="0.3">
      <c r="A2405" s="203" t="s">
        <v>1572</v>
      </c>
      <c r="B2405" s="203" t="s">
        <v>1246</v>
      </c>
      <c r="C2405" s="203" t="s">
        <v>23339</v>
      </c>
      <c r="D2405" s="203" t="s">
        <v>23340</v>
      </c>
      <c r="E2405" s="203" t="s">
        <v>23341</v>
      </c>
      <c r="F2405" s="203" t="s">
        <v>9451</v>
      </c>
      <c r="G2405" s="203" t="s">
        <v>23341</v>
      </c>
      <c r="H2405" s="203" t="s">
        <v>23342</v>
      </c>
      <c r="I2405" s="203" t="s">
        <v>9462</v>
      </c>
      <c r="J2405" s="203" t="s">
        <v>20237</v>
      </c>
      <c r="K2405" s="84">
        <v>45931</v>
      </c>
      <c r="L2405" s="84">
        <v>45931</v>
      </c>
      <c r="M2405" s="84">
        <v>46021</v>
      </c>
      <c r="N2405" s="203" t="s">
        <v>23343</v>
      </c>
      <c r="O2405" s="86">
        <v>11959191</v>
      </c>
      <c r="P2405" s="203" t="s">
        <v>23344</v>
      </c>
      <c r="Q2405" s="203" t="s">
        <v>20237</v>
      </c>
      <c r="R2405" s="84">
        <v>45930</v>
      </c>
      <c r="S2405" s="84">
        <v>45930</v>
      </c>
      <c r="T2405" s="84"/>
      <c r="U2405" s="84"/>
      <c r="V2405" s="84"/>
      <c r="W2405" s="203" t="s">
        <v>9457</v>
      </c>
    </row>
    <row r="2406" spans="1:23" x14ac:dyDescent="0.3">
      <c r="A2406" s="203" t="s">
        <v>1467</v>
      </c>
      <c r="B2406" s="203" t="s">
        <v>1247</v>
      </c>
      <c r="C2406" s="203" t="s">
        <v>23345</v>
      </c>
      <c r="D2406" s="203" t="s">
        <v>23346</v>
      </c>
      <c r="E2406" s="203" t="s">
        <v>23347</v>
      </c>
      <c r="F2406" s="203" t="s">
        <v>9451</v>
      </c>
      <c r="G2406" s="203" t="s">
        <v>23347</v>
      </c>
      <c r="H2406" s="203" t="s">
        <v>23348</v>
      </c>
      <c r="I2406" s="203" t="s">
        <v>9453</v>
      </c>
      <c r="J2406" s="203" t="s">
        <v>23349</v>
      </c>
      <c r="K2406" s="84">
        <v>46226</v>
      </c>
      <c r="L2406" s="84">
        <v>46226</v>
      </c>
      <c r="M2406" s="84">
        <v>46378</v>
      </c>
      <c r="N2406" s="203" t="s">
        <v>14032</v>
      </c>
      <c r="O2406" s="86">
        <v>13216215</v>
      </c>
      <c r="P2406" s="203" t="s">
        <v>23350</v>
      </c>
      <c r="Q2406" s="203" t="s">
        <v>23349</v>
      </c>
      <c r="R2406" s="84">
        <v>46225</v>
      </c>
      <c r="S2406" s="84">
        <v>46225</v>
      </c>
      <c r="T2406" s="84"/>
      <c r="U2406" s="84"/>
      <c r="V2406" s="84"/>
      <c r="W2406" s="203" t="s">
        <v>9457</v>
      </c>
    </row>
    <row r="2407" spans="1:23" x14ac:dyDescent="0.3">
      <c r="A2407" s="203" t="s">
        <v>1678</v>
      </c>
      <c r="B2407" s="203" t="s">
        <v>1245</v>
      </c>
      <c r="C2407" s="203" t="s">
        <v>23351</v>
      </c>
      <c r="D2407" s="203" t="s">
        <v>9471</v>
      </c>
      <c r="E2407" s="203" t="s">
        <v>23352</v>
      </c>
      <c r="F2407" s="203" t="s">
        <v>9451</v>
      </c>
      <c r="G2407" s="203"/>
      <c r="H2407" s="203"/>
      <c r="I2407" s="203"/>
      <c r="J2407" s="203"/>
      <c r="K2407" s="84"/>
      <c r="L2407" s="84"/>
      <c r="M2407" s="84"/>
      <c r="N2407" s="203"/>
      <c r="O2407" s="86"/>
      <c r="P2407" s="203"/>
      <c r="Q2407" s="203"/>
      <c r="R2407" s="84">
        <v>45583</v>
      </c>
      <c r="S2407" s="84">
        <v>45583</v>
      </c>
      <c r="T2407" s="84">
        <v>45589</v>
      </c>
      <c r="U2407" s="84">
        <v>45589</v>
      </c>
      <c r="V2407" s="84">
        <v>45589</v>
      </c>
      <c r="W2407" s="203" t="s">
        <v>9469</v>
      </c>
    </row>
    <row r="2408" spans="1:23" x14ac:dyDescent="0.3">
      <c r="A2408" s="203" t="s">
        <v>2935</v>
      </c>
      <c r="B2408" s="203" t="s">
        <v>1245</v>
      </c>
      <c r="C2408" s="203" t="s">
        <v>23353</v>
      </c>
      <c r="D2408" s="203" t="s">
        <v>23354</v>
      </c>
      <c r="E2408" s="203" t="s">
        <v>23355</v>
      </c>
      <c r="F2408" s="203" t="s">
        <v>9451</v>
      </c>
      <c r="G2408" s="203" t="s">
        <v>23355</v>
      </c>
      <c r="H2408" s="203" t="s">
        <v>23356</v>
      </c>
      <c r="I2408" s="203" t="s">
        <v>9462</v>
      </c>
      <c r="J2408" s="203" t="s">
        <v>9617</v>
      </c>
      <c r="K2408" s="84">
        <v>45406</v>
      </c>
      <c r="L2408" s="84">
        <v>45406</v>
      </c>
      <c r="M2408" s="84">
        <v>45588</v>
      </c>
      <c r="N2408" s="203" t="s">
        <v>16577</v>
      </c>
      <c r="O2408" s="86">
        <v>12622590</v>
      </c>
      <c r="P2408" s="203" t="s">
        <v>23357</v>
      </c>
      <c r="Q2408" s="203" t="s">
        <v>9620</v>
      </c>
      <c r="R2408" s="84">
        <v>45403</v>
      </c>
      <c r="S2408" s="84">
        <v>45403</v>
      </c>
      <c r="T2408" s="84"/>
      <c r="U2408" s="84"/>
      <c r="V2408" s="84"/>
      <c r="W2408" s="203" t="s">
        <v>9457</v>
      </c>
    </row>
    <row r="2409" spans="1:23" x14ac:dyDescent="0.3">
      <c r="A2409" s="203" t="s">
        <v>5454</v>
      </c>
      <c r="B2409" s="203" t="s">
        <v>1245</v>
      </c>
      <c r="C2409" s="203" t="s">
        <v>23358</v>
      </c>
      <c r="D2409" s="203" t="s">
        <v>23359</v>
      </c>
      <c r="E2409" s="203" t="s">
        <v>23360</v>
      </c>
      <c r="F2409" s="203" t="s">
        <v>9451</v>
      </c>
      <c r="G2409" s="203" t="s">
        <v>23360</v>
      </c>
      <c r="H2409" s="203" t="s">
        <v>23361</v>
      </c>
      <c r="I2409" s="203" t="s">
        <v>9453</v>
      </c>
      <c r="J2409" s="203" t="s">
        <v>23362</v>
      </c>
      <c r="K2409" s="84">
        <v>45602</v>
      </c>
      <c r="L2409" s="84">
        <v>45602</v>
      </c>
      <c r="M2409" s="84">
        <v>45646</v>
      </c>
      <c r="N2409" s="203" t="s">
        <v>23363</v>
      </c>
      <c r="O2409" s="86">
        <v>6000000</v>
      </c>
      <c r="P2409" s="203" t="s">
        <v>23364</v>
      </c>
      <c r="Q2409" s="203" t="s">
        <v>23362</v>
      </c>
      <c r="R2409" s="84">
        <v>45601</v>
      </c>
      <c r="S2409" s="84">
        <v>45601</v>
      </c>
      <c r="T2409" s="84"/>
      <c r="U2409" s="84"/>
      <c r="V2409" s="84"/>
      <c r="W2409" s="203" t="s">
        <v>9457</v>
      </c>
    </row>
    <row r="2410" spans="1:23" x14ac:dyDescent="0.3">
      <c r="A2410" s="203" t="s">
        <v>2935</v>
      </c>
      <c r="B2410" s="203" t="s">
        <v>1245</v>
      </c>
      <c r="C2410" s="203" t="s">
        <v>23365</v>
      </c>
      <c r="D2410" s="203" t="s">
        <v>23366</v>
      </c>
      <c r="E2410" s="203" t="s">
        <v>23367</v>
      </c>
      <c r="F2410" s="203" t="s">
        <v>9451</v>
      </c>
      <c r="G2410" s="203" t="s">
        <v>23367</v>
      </c>
      <c r="H2410" s="203" t="s">
        <v>23368</v>
      </c>
      <c r="I2410" s="203" t="s">
        <v>9462</v>
      </c>
      <c r="J2410" s="203" t="s">
        <v>23369</v>
      </c>
      <c r="K2410" s="84">
        <v>45366</v>
      </c>
      <c r="L2410" s="84">
        <v>45366</v>
      </c>
      <c r="M2410" s="84">
        <v>45549</v>
      </c>
      <c r="N2410" s="203" t="s">
        <v>19594</v>
      </c>
      <c r="O2410" s="86">
        <v>19560876</v>
      </c>
      <c r="P2410" s="203" t="s">
        <v>23370</v>
      </c>
      <c r="Q2410" s="203" t="s">
        <v>23371</v>
      </c>
      <c r="R2410" s="84">
        <v>45365</v>
      </c>
      <c r="S2410" s="84">
        <v>45365</v>
      </c>
      <c r="T2410" s="84"/>
      <c r="U2410" s="84"/>
      <c r="V2410" s="84"/>
      <c r="W2410" s="203" t="s">
        <v>9457</v>
      </c>
    </row>
    <row r="2411" spans="1:23" x14ac:dyDescent="0.3">
      <c r="A2411" s="203" t="s">
        <v>1476</v>
      </c>
      <c r="B2411" s="203" t="s">
        <v>1246</v>
      </c>
      <c r="C2411" s="203" t="s">
        <v>23372</v>
      </c>
      <c r="D2411" s="203" t="s">
        <v>23373</v>
      </c>
      <c r="E2411" s="203" t="s">
        <v>23374</v>
      </c>
      <c r="F2411" s="203" t="s">
        <v>9451</v>
      </c>
      <c r="G2411" s="203" t="s">
        <v>23374</v>
      </c>
      <c r="H2411" s="203" t="s">
        <v>23375</v>
      </c>
      <c r="I2411" s="203" t="s">
        <v>9462</v>
      </c>
      <c r="J2411" s="203" t="s">
        <v>22600</v>
      </c>
      <c r="K2411" s="84">
        <v>45754</v>
      </c>
      <c r="L2411" s="84">
        <v>45758</v>
      </c>
      <c r="M2411" s="84">
        <v>46021</v>
      </c>
      <c r="N2411" s="203" t="s">
        <v>12325</v>
      </c>
      <c r="O2411" s="86">
        <v>22974446</v>
      </c>
      <c r="P2411" s="203" t="s">
        <v>23376</v>
      </c>
      <c r="Q2411" s="203" t="s">
        <v>22600</v>
      </c>
      <c r="R2411" s="84">
        <v>45751</v>
      </c>
      <c r="S2411" s="84">
        <v>45751</v>
      </c>
      <c r="T2411" s="84"/>
      <c r="U2411" s="84"/>
      <c r="V2411" s="84"/>
      <c r="W2411" s="203" t="s">
        <v>9457</v>
      </c>
    </row>
    <row r="2412" spans="1:23" x14ac:dyDescent="0.3">
      <c r="A2412" s="203" t="s">
        <v>3058</v>
      </c>
      <c r="B2412" s="203" t="s">
        <v>1245</v>
      </c>
      <c r="C2412" s="203" t="s">
        <v>23377</v>
      </c>
      <c r="D2412" s="203" t="s">
        <v>23378</v>
      </c>
      <c r="E2412" s="203" t="s">
        <v>23379</v>
      </c>
      <c r="F2412" s="203" t="s">
        <v>9451</v>
      </c>
      <c r="G2412" s="203" t="s">
        <v>23379</v>
      </c>
      <c r="H2412" s="203" t="s">
        <v>23380</v>
      </c>
      <c r="I2412" s="203" t="s">
        <v>9462</v>
      </c>
      <c r="J2412" s="203" t="s">
        <v>23381</v>
      </c>
      <c r="K2412" s="84">
        <v>45394</v>
      </c>
      <c r="L2412" s="84">
        <v>45397</v>
      </c>
      <c r="M2412" s="84">
        <v>45579</v>
      </c>
      <c r="N2412" s="203" t="s">
        <v>19121</v>
      </c>
      <c r="O2412" s="86">
        <v>19560876</v>
      </c>
      <c r="P2412" s="203" t="s">
        <v>23382</v>
      </c>
      <c r="Q2412" s="203" t="s">
        <v>23381</v>
      </c>
      <c r="R2412" s="84">
        <v>45394</v>
      </c>
      <c r="S2412" s="84">
        <v>45394</v>
      </c>
      <c r="T2412" s="84"/>
      <c r="U2412" s="84"/>
      <c r="V2412" s="84"/>
      <c r="W2412" s="203" t="s">
        <v>9457</v>
      </c>
    </row>
    <row r="2413" spans="1:23" x14ac:dyDescent="0.3">
      <c r="A2413" s="203" t="s">
        <v>1572</v>
      </c>
      <c r="B2413" s="203" t="s">
        <v>1246</v>
      </c>
      <c r="C2413" s="203" t="s">
        <v>23383</v>
      </c>
      <c r="D2413" s="203" t="s">
        <v>23384</v>
      </c>
      <c r="E2413" s="203" t="s">
        <v>23385</v>
      </c>
      <c r="F2413" s="203" t="s">
        <v>9451</v>
      </c>
      <c r="G2413" s="203" t="s">
        <v>23385</v>
      </c>
      <c r="H2413" s="203" t="s">
        <v>23386</v>
      </c>
      <c r="I2413" s="203" t="s">
        <v>9504</v>
      </c>
      <c r="J2413" s="203" t="s">
        <v>23387</v>
      </c>
      <c r="K2413" s="84">
        <v>45918</v>
      </c>
      <c r="L2413" s="84">
        <v>45922</v>
      </c>
      <c r="M2413" s="84">
        <v>46012</v>
      </c>
      <c r="N2413" s="203" t="s">
        <v>19215</v>
      </c>
      <c r="O2413" s="86">
        <v>12000000</v>
      </c>
      <c r="P2413" s="203" t="s">
        <v>23388</v>
      </c>
      <c r="Q2413" s="203" t="s">
        <v>23387</v>
      </c>
      <c r="R2413" s="84">
        <v>45917</v>
      </c>
      <c r="S2413" s="84">
        <v>45917</v>
      </c>
      <c r="T2413" s="84"/>
      <c r="U2413" s="84"/>
      <c r="V2413" s="84"/>
      <c r="W2413" s="203" t="s">
        <v>9457</v>
      </c>
    </row>
    <row r="2414" spans="1:23" x14ac:dyDescent="0.3">
      <c r="A2414" s="203" t="s">
        <v>1665</v>
      </c>
      <c r="B2414" s="203" t="s">
        <v>1247</v>
      </c>
      <c r="C2414" s="203" t="s">
        <v>23390</v>
      </c>
      <c r="D2414" s="203" t="s">
        <v>23391</v>
      </c>
      <c r="E2414" s="203" t="s">
        <v>23392</v>
      </c>
      <c r="F2414" s="203" t="s">
        <v>9451</v>
      </c>
      <c r="G2414" s="203" t="s">
        <v>23392</v>
      </c>
      <c r="H2414" s="203" t="s">
        <v>23393</v>
      </c>
      <c r="I2414" s="203" t="s">
        <v>9504</v>
      </c>
      <c r="J2414" s="203" t="s">
        <v>23394</v>
      </c>
      <c r="K2414" s="84">
        <v>46046</v>
      </c>
      <c r="L2414" s="84">
        <v>46048</v>
      </c>
      <c r="M2414" s="84">
        <v>46167</v>
      </c>
      <c r="N2414" s="203" t="s">
        <v>17524</v>
      </c>
      <c r="O2414" s="86">
        <v>12000000</v>
      </c>
      <c r="P2414" s="203" t="s">
        <v>23395</v>
      </c>
      <c r="Q2414" s="203" t="s">
        <v>23394</v>
      </c>
      <c r="R2414" s="84">
        <v>46045</v>
      </c>
      <c r="S2414" s="84">
        <v>46045</v>
      </c>
      <c r="T2414" s="84"/>
      <c r="U2414" s="84"/>
      <c r="V2414" s="84"/>
      <c r="W2414" s="203" t="s">
        <v>9457</v>
      </c>
    </row>
    <row r="2415" spans="1:23" x14ac:dyDescent="0.3">
      <c r="A2415" s="203" t="s">
        <v>5672</v>
      </c>
      <c r="B2415" s="203" t="s">
        <v>1245</v>
      </c>
      <c r="C2415" s="203" t="s">
        <v>23396</v>
      </c>
      <c r="D2415" s="203" t="s">
        <v>23397</v>
      </c>
      <c r="E2415" s="203" t="s">
        <v>23398</v>
      </c>
      <c r="F2415" s="203" t="s">
        <v>9451</v>
      </c>
      <c r="G2415" s="203" t="s">
        <v>23398</v>
      </c>
      <c r="H2415" s="203" t="s">
        <v>23399</v>
      </c>
      <c r="I2415" s="203" t="s">
        <v>9453</v>
      </c>
      <c r="J2415" s="203" t="s">
        <v>23400</v>
      </c>
      <c r="K2415" s="84">
        <v>45604</v>
      </c>
      <c r="L2415" s="84">
        <v>45609</v>
      </c>
      <c r="M2415" s="84">
        <v>45653</v>
      </c>
      <c r="N2415" s="203" t="s">
        <v>23401</v>
      </c>
      <c r="O2415" s="86">
        <v>6750000</v>
      </c>
      <c r="P2415" s="203" t="s">
        <v>23402</v>
      </c>
      <c r="Q2415" s="203" t="s">
        <v>23400</v>
      </c>
      <c r="R2415" s="84">
        <v>45604</v>
      </c>
      <c r="S2415" s="84">
        <v>45604</v>
      </c>
      <c r="T2415" s="84"/>
      <c r="U2415" s="84"/>
      <c r="V2415" s="84"/>
      <c r="W2415" s="203" t="s">
        <v>9457</v>
      </c>
    </row>
    <row r="2416" spans="1:23" x14ac:dyDescent="0.3">
      <c r="A2416" s="203" t="s">
        <v>1665</v>
      </c>
      <c r="B2416" s="203" t="s">
        <v>1247</v>
      </c>
      <c r="C2416" s="203" t="s">
        <v>23403</v>
      </c>
      <c r="D2416" s="203" t="s">
        <v>23404</v>
      </c>
      <c r="E2416" s="203" t="s">
        <v>23405</v>
      </c>
      <c r="F2416" s="203" t="s">
        <v>9451</v>
      </c>
      <c r="G2416" s="203" t="s">
        <v>23405</v>
      </c>
      <c r="H2416" s="203" t="s">
        <v>23406</v>
      </c>
      <c r="I2416" s="203" t="s">
        <v>9453</v>
      </c>
      <c r="J2416" s="203" t="s">
        <v>23407</v>
      </c>
      <c r="K2416" s="84">
        <v>46047</v>
      </c>
      <c r="L2416" s="84">
        <v>46048</v>
      </c>
      <c r="M2416" s="84">
        <v>46198</v>
      </c>
      <c r="N2416" s="203" t="s">
        <v>12008</v>
      </c>
      <c r="O2416" s="86">
        <v>19931985</v>
      </c>
      <c r="P2416" s="203" t="s">
        <v>23408</v>
      </c>
      <c r="Q2416" s="203" t="s">
        <v>23407</v>
      </c>
      <c r="R2416" s="84">
        <v>46047</v>
      </c>
      <c r="S2416" s="84">
        <v>46047</v>
      </c>
      <c r="T2416" s="84"/>
      <c r="U2416" s="84"/>
      <c r="V2416" s="84"/>
      <c r="W2416" s="203" t="s">
        <v>9457</v>
      </c>
    </row>
    <row r="2417" spans="1:23" x14ac:dyDescent="0.3">
      <c r="A2417" s="203" t="s">
        <v>1546</v>
      </c>
      <c r="B2417" s="203" t="s">
        <v>1246</v>
      </c>
      <c r="C2417" s="203" t="s">
        <v>23409</v>
      </c>
      <c r="D2417" s="203" t="s">
        <v>23410</v>
      </c>
      <c r="E2417" s="203" t="s">
        <v>23411</v>
      </c>
      <c r="F2417" s="203" t="s">
        <v>9451</v>
      </c>
      <c r="G2417" s="203" t="s">
        <v>23411</v>
      </c>
      <c r="H2417" s="203" t="s">
        <v>23412</v>
      </c>
      <c r="I2417" s="203" t="s">
        <v>9739</v>
      </c>
      <c r="J2417" s="203" t="s">
        <v>23413</v>
      </c>
      <c r="K2417" s="84"/>
      <c r="L2417" s="84"/>
      <c r="M2417" s="84">
        <v>46021</v>
      </c>
      <c r="N2417" s="203" t="s">
        <v>16289</v>
      </c>
      <c r="O2417" s="86">
        <v>5800000</v>
      </c>
      <c r="P2417" s="203" t="s">
        <v>23414</v>
      </c>
      <c r="Q2417" s="203" t="s">
        <v>23413</v>
      </c>
      <c r="R2417" s="84">
        <v>45961</v>
      </c>
      <c r="S2417" s="84">
        <v>45961</v>
      </c>
      <c r="T2417" s="84"/>
      <c r="U2417" s="84"/>
      <c r="V2417" s="84"/>
      <c r="W2417" s="203" t="s">
        <v>9457</v>
      </c>
    </row>
    <row r="2418" spans="1:23" x14ac:dyDescent="0.3">
      <c r="A2418" s="203" t="s">
        <v>1572</v>
      </c>
      <c r="B2418" s="203" t="s">
        <v>1246</v>
      </c>
      <c r="C2418" s="203" t="s">
        <v>23415</v>
      </c>
      <c r="D2418" s="203" t="s">
        <v>23416</v>
      </c>
      <c r="E2418" s="203" t="s">
        <v>23417</v>
      </c>
      <c r="F2418" s="203" t="s">
        <v>9451</v>
      </c>
      <c r="G2418" s="203" t="s">
        <v>23417</v>
      </c>
      <c r="H2418" s="203" t="s">
        <v>23418</v>
      </c>
      <c r="I2418" s="203" t="s">
        <v>9453</v>
      </c>
      <c r="J2418" s="203" t="s">
        <v>23419</v>
      </c>
      <c r="K2418" s="84">
        <v>45918</v>
      </c>
      <c r="L2418" s="84">
        <v>45918</v>
      </c>
      <c r="M2418" s="84">
        <v>45978</v>
      </c>
      <c r="N2418" s="203" t="s">
        <v>19827</v>
      </c>
      <c r="O2418" s="86">
        <v>7000000</v>
      </c>
      <c r="P2418" s="203" t="s">
        <v>23420</v>
      </c>
      <c r="Q2418" s="203" t="s">
        <v>23419</v>
      </c>
      <c r="R2418" s="84">
        <v>45918</v>
      </c>
      <c r="S2418" s="84">
        <v>45918</v>
      </c>
      <c r="T2418" s="84"/>
      <c r="U2418" s="84"/>
      <c r="V2418" s="84"/>
      <c r="W2418" s="203" t="s">
        <v>9457</v>
      </c>
    </row>
    <row r="2419" spans="1:23" x14ac:dyDescent="0.3">
      <c r="A2419" s="203" t="s">
        <v>1572</v>
      </c>
      <c r="B2419" s="203" t="s">
        <v>1246</v>
      </c>
      <c r="C2419" s="203" t="s">
        <v>23421</v>
      </c>
      <c r="D2419" s="203" t="s">
        <v>23422</v>
      </c>
      <c r="E2419" s="203" t="s">
        <v>23423</v>
      </c>
      <c r="F2419" s="203" t="s">
        <v>9451</v>
      </c>
      <c r="G2419" s="203" t="s">
        <v>23423</v>
      </c>
      <c r="H2419" s="203" t="s">
        <v>23424</v>
      </c>
      <c r="I2419" s="203" t="s">
        <v>9453</v>
      </c>
      <c r="J2419" s="203" t="s">
        <v>23425</v>
      </c>
      <c r="K2419" s="84">
        <v>45961</v>
      </c>
      <c r="L2419" s="84">
        <v>45961</v>
      </c>
      <c r="M2419" s="84">
        <v>46021</v>
      </c>
      <c r="N2419" s="203" t="s">
        <v>19692</v>
      </c>
      <c r="O2419" s="86">
        <v>8000000</v>
      </c>
      <c r="P2419" s="203" t="s">
        <v>23426</v>
      </c>
      <c r="Q2419" s="203" t="s">
        <v>23425</v>
      </c>
      <c r="R2419" s="84">
        <v>45961</v>
      </c>
      <c r="S2419" s="84">
        <v>45961</v>
      </c>
      <c r="T2419" s="84"/>
      <c r="U2419" s="84"/>
      <c r="V2419" s="84"/>
      <c r="W2419" s="203" t="s">
        <v>9457</v>
      </c>
    </row>
    <row r="2420" spans="1:23" x14ac:dyDescent="0.3">
      <c r="A2420" s="203" t="s">
        <v>1572</v>
      </c>
      <c r="B2420" s="203" t="s">
        <v>1246</v>
      </c>
      <c r="C2420" s="203" t="s">
        <v>23427</v>
      </c>
      <c r="D2420" s="203" t="s">
        <v>23428</v>
      </c>
      <c r="E2420" s="203" t="s">
        <v>23429</v>
      </c>
      <c r="F2420" s="203" t="s">
        <v>9451</v>
      </c>
      <c r="G2420" s="203" t="s">
        <v>23429</v>
      </c>
      <c r="H2420" s="203" t="s">
        <v>23430</v>
      </c>
      <c r="I2420" s="203" t="s">
        <v>9453</v>
      </c>
      <c r="J2420" s="203" t="s">
        <v>23431</v>
      </c>
      <c r="K2420" s="84">
        <v>45937</v>
      </c>
      <c r="L2420" s="84">
        <v>45937</v>
      </c>
      <c r="M2420" s="84">
        <v>46022</v>
      </c>
      <c r="N2420" s="203" t="s">
        <v>20949</v>
      </c>
      <c r="O2420" s="86">
        <v>9862565</v>
      </c>
      <c r="P2420" s="203" t="s">
        <v>23432</v>
      </c>
      <c r="Q2420" s="203" t="s">
        <v>23431</v>
      </c>
      <c r="R2420" s="84">
        <v>45937</v>
      </c>
      <c r="S2420" s="84">
        <v>45937</v>
      </c>
      <c r="T2420" s="84"/>
      <c r="U2420" s="84"/>
      <c r="V2420" s="84"/>
      <c r="W2420" s="203" t="s">
        <v>9457</v>
      </c>
    </row>
    <row r="2421" spans="1:23" x14ac:dyDescent="0.3">
      <c r="A2421" s="203" t="s">
        <v>1467</v>
      </c>
      <c r="B2421" s="203" t="s">
        <v>1247</v>
      </c>
      <c r="C2421" s="203" t="s">
        <v>23433</v>
      </c>
      <c r="D2421" s="203" t="s">
        <v>23434</v>
      </c>
      <c r="E2421" s="203" t="s">
        <v>23435</v>
      </c>
      <c r="F2421" s="203" t="s">
        <v>9451</v>
      </c>
      <c r="G2421" s="203" t="s">
        <v>23435</v>
      </c>
      <c r="H2421" s="203" t="s">
        <v>23436</v>
      </c>
      <c r="I2421" s="203" t="s">
        <v>9453</v>
      </c>
      <c r="J2421" s="203" t="s">
        <v>23437</v>
      </c>
      <c r="K2421" s="84">
        <v>46042</v>
      </c>
      <c r="L2421" s="84">
        <v>46042</v>
      </c>
      <c r="M2421" s="84">
        <v>46222</v>
      </c>
      <c r="N2421" s="203" t="s">
        <v>13569</v>
      </c>
      <c r="O2421" s="86">
        <v>25760100</v>
      </c>
      <c r="P2421" s="203" t="s">
        <v>23438</v>
      </c>
      <c r="Q2421" s="203" t="s">
        <v>23437</v>
      </c>
      <c r="R2421" s="84">
        <v>46041</v>
      </c>
      <c r="S2421" s="84">
        <v>46041</v>
      </c>
      <c r="T2421" s="84"/>
      <c r="U2421" s="84"/>
      <c r="V2421" s="84"/>
      <c r="W2421" s="203" t="s">
        <v>9457</v>
      </c>
    </row>
    <row r="2422" spans="1:23" x14ac:dyDescent="0.3">
      <c r="A2422" s="203" t="s">
        <v>1605</v>
      </c>
      <c r="B2422" s="203" t="s">
        <v>1247</v>
      </c>
      <c r="C2422" s="203" t="s">
        <v>23439</v>
      </c>
      <c r="D2422" s="203" t="s">
        <v>23440</v>
      </c>
      <c r="E2422" s="203" t="s">
        <v>23441</v>
      </c>
      <c r="F2422" s="203" t="s">
        <v>9451</v>
      </c>
      <c r="G2422" s="203" t="s">
        <v>23441</v>
      </c>
      <c r="H2422" s="203" t="s">
        <v>23442</v>
      </c>
      <c r="I2422" s="203" t="s">
        <v>9453</v>
      </c>
      <c r="J2422" s="203" t="s">
        <v>9933</v>
      </c>
      <c r="K2422" s="84">
        <v>46233</v>
      </c>
      <c r="L2422" s="84">
        <v>46234</v>
      </c>
      <c r="M2422" s="84">
        <v>46386</v>
      </c>
      <c r="N2422" s="203" t="s">
        <v>18153</v>
      </c>
      <c r="O2422" s="86">
        <v>14220390</v>
      </c>
      <c r="P2422" s="203" t="s">
        <v>23443</v>
      </c>
      <c r="Q2422" s="203" t="s">
        <v>9933</v>
      </c>
      <c r="R2422" s="84">
        <v>46232</v>
      </c>
      <c r="S2422" s="84">
        <v>46232</v>
      </c>
      <c r="T2422" s="84"/>
      <c r="U2422" s="84"/>
      <c r="V2422" s="84"/>
      <c r="W2422" s="203" t="s">
        <v>9457</v>
      </c>
    </row>
    <row r="2423" spans="1:23" x14ac:dyDescent="0.3">
      <c r="A2423" s="203" t="s">
        <v>1693</v>
      </c>
      <c r="B2423" s="203" t="s">
        <v>1246</v>
      </c>
      <c r="C2423" s="203" t="s">
        <v>23444</v>
      </c>
      <c r="D2423" s="203" t="s">
        <v>9471</v>
      </c>
      <c r="E2423" s="203" t="s">
        <v>23445</v>
      </c>
      <c r="F2423" s="203" t="s">
        <v>9451</v>
      </c>
      <c r="G2423" s="203"/>
      <c r="H2423" s="203"/>
      <c r="I2423" s="203"/>
      <c r="J2423" s="203"/>
      <c r="K2423" s="84"/>
      <c r="L2423" s="84"/>
      <c r="M2423" s="84"/>
      <c r="N2423" s="203"/>
      <c r="O2423" s="86"/>
      <c r="P2423" s="203"/>
      <c r="Q2423" s="203"/>
      <c r="R2423" s="84">
        <v>45824</v>
      </c>
      <c r="S2423" s="84">
        <v>45824</v>
      </c>
      <c r="T2423" s="84">
        <v>45828</v>
      </c>
      <c r="U2423" s="84">
        <v>45828</v>
      </c>
      <c r="V2423" s="84"/>
      <c r="W2423" s="203" t="s">
        <v>9723</v>
      </c>
    </row>
    <row r="2424" spans="1:23" x14ac:dyDescent="0.3">
      <c r="A2424" s="203" t="s">
        <v>2940</v>
      </c>
      <c r="B2424" s="203" t="s">
        <v>1245</v>
      </c>
      <c r="C2424" s="203" t="s">
        <v>23446</v>
      </c>
      <c r="D2424" s="203" t="s">
        <v>23447</v>
      </c>
      <c r="E2424" s="203" t="s">
        <v>23448</v>
      </c>
      <c r="F2424" s="203" t="s">
        <v>9451</v>
      </c>
      <c r="G2424" s="203" t="s">
        <v>23448</v>
      </c>
      <c r="H2424" s="203" t="s">
        <v>23449</v>
      </c>
      <c r="I2424" s="203" t="s">
        <v>9462</v>
      </c>
      <c r="J2424" s="203" t="s">
        <v>23450</v>
      </c>
      <c r="K2424" s="84">
        <v>45585</v>
      </c>
      <c r="L2424" s="84">
        <v>45586</v>
      </c>
      <c r="M2424" s="84">
        <v>45656</v>
      </c>
      <c r="N2424" s="203" t="s">
        <v>20818</v>
      </c>
      <c r="O2424" s="86">
        <v>9301593</v>
      </c>
      <c r="P2424" s="203" t="s">
        <v>23451</v>
      </c>
      <c r="Q2424" s="203" t="s">
        <v>23450</v>
      </c>
      <c r="R2424" s="84">
        <v>45585</v>
      </c>
      <c r="S2424" s="84">
        <v>45585</v>
      </c>
      <c r="T2424" s="84"/>
      <c r="U2424" s="84"/>
      <c r="V2424" s="84"/>
      <c r="W2424" s="203" t="s">
        <v>9457</v>
      </c>
    </row>
    <row r="2425" spans="1:23" x14ac:dyDescent="0.3">
      <c r="A2425" s="203" t="s">
        <v>5454</v>
      </c>
      <c r="B2425" s="203" t="s">
        <v>1245</v>
      </c>
      <c r="C2425" s="203" t="s">
        <v>23452</v>
      </c>
      <c r="D2425" s="203" t="s">
        <v>23453</v>
      </c>
      <c r="E2425" s="203" t="s">
        <v>23454</v>
      </c>
      <c r="F2425" s="203" t="s">
        <v>9451</v>
      </c>
      <c r="G2425" s="203" t="s">
        <v>23454</v>
      </c>
      <c r="H2425" s="203" t="s">
        <v>23455</v>
      </c>
      <c r="I2425" s="203" t="s">
        <v>9453</v>
      </c>
      <c r="J2425" s="203" t="s">
        <v>9968</v>
      </c>
      <c r="K2425" s="84">
        <v>45566</v>
      </c>
      <c r="L2425" s="84">
        <v>45566</v>
      </c>
      <c r="M2425" s="84">
        <v>45657</v>
      </c>
      <c r="N2425" s="203" t="s">
        <v>19512</v>
      </c>
      <c r="O2425" s="86">
        <v>15000000</v>
      </c>
      <c r="P2425" s="203" t="s">
        <v>23456</v>
      </c>
      <c r="Q2425" s="203" t="s">
        <v>9968</v>
      </c>
      <c r="R2425" s="84">
        <v>45566</v>
      </c>
      <c r="S2425" s="84">
        <v>45566</v>
      </c>
      <c r="T2425" s="84"/>
      <c r="U2425" s="84"/>
      <c r="V2425" s="84"/>
      <c r="W2425" s="203" t="s">
        <v>9457</v>
      </c>
    </row>
    <row r="2426" spans="1:23" x14ac:dyDescent="0.3">
      <c r="A2426" s="203" t="s">
        <v>1643</v>
      </c>
      <c r="B2426" s="203" t="s">
        <v>1246</v>
      </c>
      <c r="C2426" s="203" t="s">
        <v>23457</v>
      </c>
      <c r="D2426" s="203" t="s">
        <v>23458</v>
      </c>
      <c r="E2426" s="203" t="s">
        <v>23459</v>
      </c>
      <c r="F2426" s="203" t="s">
        <v>9451</v>
      </c>
      <c r="G2426" s="203" t="s">
        <v>23459</v>
      </c>
      <c r="H2426" s="203" t="s">
        <v>23460</v>
      </c>
      <c r="I2426" s="203" t="s">
        <v>9453</v>
      </c>
      <c r="J2426" s="203" t="s">
        <v>23461</v>
      </c>
      <c r="K2426" s="84">
        <v>45726</v>
      </c>
      <c r="L2426" s="84">
        <v>45728</v>
      </c>
      <c r="M2426" s="84">
        <v>45850</v>
      </c>
      <c r="N2426" s="203" t="s">
        <v>23462</v>
      </c>
      <c r="O2426" s="86">
        <v>423647512</v>
      </c>
      <c r="P2426" s="203" t="s">
        <v>23463</v>
      </c>
      <c r="Q2426" s="203" t="s">
        <v>23461</v>
      </c>
      <c r="R2426" s="84">
        <v>45712</v>
      </c>
      <c r="S2426" s="84">
        <v>45712</v>
      </c>
      <c r="T2426" s="84"/>
      <c r="U2426" s="84"/>
      <c r="V2426" s="84"/>
      <c r="W2426" s="203" t="s">
        <v>9457</v>
      </c>
    </row>
    <row r="2427" spans="1:23" x14ac:dyDescent="0.3">
      <c r="A2427" s="203" t="s">
        <v>2940</v>
      </c>
      <c r="B2427" s="203" t="s">
        <v>1245</v>
      </c>
      <c r="C2427" s="203" t="s">
        <v>23464</v>
      </c>
      <c r="D2427" s="203" t="s">
        <v>23465</v>
      </c>
      <c r="E2427" s="203" t="s">
        <v>23466</v>
      </c>
      <c r="F2427" s="203" t="s">
        <v>9451</v>
      </c>
      <c r="G2427" s="203" t="s">
        <v>23466</v>
      </c>
      <c r="H2427" s="203" t="s">
        <v>23467</v>
      </c>
      <c r="I2427" s="203" t="s">
        <v>9462</v>
      </c>
      <c r="J2427" s="203" t="s">
        <v>23468</v>
      </c>
      <c r="K2427" s="84">
        <v>45603</v>
      </c>
      <c r="L2427" s="84">
        <v>45603</v>
      </c>
      <c r="M2427" s="84">
        <v>45657</v>
      </c>
      <c r="N2427" s="203" t="s">
        <v>13112</v>
      </c>
      <c r="O2427" s="86">
        <v>7308395</v>
      </c>
      <c r="P2427" s="203" t="s">
        <v>23469</v>
      </c>
      <c r="Q2427" s="203" t="s">
        <v>23468</v>
      </c>
      <c r="R2427" s="84">
        <v>45603</v>
      </c>
      <c r="S2427" s="84">
        <v>45603</v>
      </c>
      <c r="T2427" s="84"/>
      <c r="U2427" s="84"/>
      <c r="V2427" s="84"/>
      <c r="W2427" s="203" t="s">
        <v>9457</v>
      </c>
    </row>
    <row r="2428" spans="1:23" x14ac:dyDescent="0.3">
      <c r="A2428" s="203" t="s">
        <v>3253</v>
      </c>
      <c r="B2428" s="203" t="s">
        <v>1245</v>
      </c>
      <c r="C2428" s="203" t="s">
        <v>23470</v>
      </c>
      <c r="D2428" s="203" t="s">
        <v>23471</v>
      </c>
      <c r="E2428" s="203" t="s">
        <v>23472</v>
      </c>
      <c r="F2428" s="203" t="s">
        <v>9451</v>
      </c>
      <c r="G2428" s="203" t="s">
        <v>23472</v>
      </c>
      <c r="H2428" s="203" t="s">
        <v>23473</v>
      </c>
      <c r="I2428" s="203" t="s">
        <v>9453</v>
      </c>
      <c r="J2428" s="203" t="s">
        <v>23474</v>
      </c>
      <c r="K2428" s="84">
        <v>45639</v>
      </c>
      <c r="L2428" s="84">
        <v>45639</v>
      </c>
      <c r="M2428" s="84">
        <v>45657</v>
      </c>
      <c r="N2428" s="203" t="s">
        <v>14972</v>
      </c>
      <c r="O2428" s="86">
        <v>2657598</v>
      </c>
      <c r="P2428" s="203" t="s">
        <v>23475</v>
      </c>
      <c r="Q2428" s="203" t="s">
        <v>23474</v>
      </c>
      <c r="R2428" s="84">
        <v>45635</v>
      </c>
      <c r="S2428" s="84">
        <v>45635</v>
      </c>
      <c r="T2428" s="84"/>
      <c r="U2428" s="84"/>
      <c r="V2428" s="84"/>
      <c r="W2428" s="203" t="s">
        <v>9457</v>
      </c>
    </row>
    <row r="2429" spans="1:23" x14ac:dyDescent="0.3">
      <c r="A2429" s="203" t="s">
        <v>4586</v>
      </c>
      <c r="B2429" s="203" t="s">
        <v>1245</v>
      </c>
      <c r="C2429" s="203" t="s">
        <v>23476</v>
      </c>
      <c r="D2429" s="203" t="s">
        <v>23477</v>
      </c>
      <c r="E2429" s="203" t="s">
        <v>23478</v>
      </c>
      <c r="F2429" s="203" t="s">
        <v>9451</v>
      </c>
      <c r="G2429" s="203" t="s">
        <v>23478</v>
      </c>
      <c r="H2429" s="203" t="s">
        <v>23479</v>
      </c>
      <c r="I2429" s="203" t="s">
        <v>9482</v>
      </c>
      <c r="J2429" s="203" t="s">
        <v>23480</v>
      </c>
      <c r="K2429" s="84">
        <v>45401</v>
      </c>
      <c r="L2429" s="84"/>
      <c r="M2429" s="84">
        <v>45583</v>
      </c>
      <c r="N2429" s="203" t="s">
        <v>10080</v>
      </c>
      <c r="O2429" s="86">
        <v>19560876</v>
      </c>
      <c r="P2429" s="203" t="s">
        <v>23481</v>
      </c>
      <c r="Q2429" s="203" t="s">
        <v>23482</v>
      </c>
      <c r="R2429" s="84">
        <v>45400</v>
      </c>
      <c r="S2429" s="84">
        <v>45400</v>
      </c>
      <c r="T2429" s="84"/>
      <c r="U2429" s="84"/>
      <c r="V2429" s="84"/>
      <c r="W2429" s="203" t="s">
        <v>9457</v>
      </c>
    </row>
    <row r="2430" spans="1:23" x14ac:dyDescent="0.3">
      <c r="A2430" s="203" t="s">
        <v>1476</v>
      </c>
      <c r="B2430" s="203" t="s">
        <v>1246</v>
      </c>
      <c r="C2430" s="203" t="s">
        <v>23483</v>
      </c>
      <c r="D2430" s="203" t="s">
        <v>23484</v>
      </c>
      <c r="E2430" s="203" t="s">
        <v>23485</v>
      </c>
      <c r="F2430" s="203" t="s">
        <v>9451</v>
      </c>
      <c r="G2430" s="203" t="s">
        <v>23485</v>
      </c>
      <c r="H2430" s="203" t="s">
        <v>23486</v>
      </c>
      <c r="I2430" s="203" t="s">
        <v>9462</v>
      </c>
      <c r="J2430" s="203" t="s">
        <v>13938</v>
      </c>
      <c r="K2430" s="84">
        <v>45911</v>
      </c>
      <c r="L2430" s="84">
        <v>45912</v>
      </c>
      <c r="M2430" s="84">
        <v>46022</v>
      </c>
      <c r="N2430" s="203" t="s">
        <v>11153</v>
      </c>
      <c r="O2430" s="86">
        <v>14616789</v>
      </c>
      <c r="P2430" s="203" t="s">
        <v>23487</v>
      </c>
      <c r="Q2430" s="203" t="s">
        <v>13938</v>
      </c>
      <c r="R2430" s="84">
        <v>45910</v>
      </c>
      <c r="S2430" s="84">
        <v>45910</v>
      </c>
      <c r="T2430" s="84"/>
      <c r="U2430" s="84"/>
      <c r="V2430" s="84"/>
      <c r="W2430" s="203" t="s">
        <v>9457</v>
      </c>
    </row>
    <row r="2431" spans="1:23" x14ac:dyDescent="0.3">
      <c r="A2431" s="203" t="s">
        <v>2935</v>
      </c>
      <c r="B2431" s="203" t="s">
        <v>1245</v>
      </c>
      <c r="C2431" s="203" t="s">
        <v>23488</v>
      </c>
      <c r="D2431" s="203" t="s">
        <v>23489</v>
      </c>
      <c r="E2431" s="203" t="s">
        <v>23490</v>
      </c>
      <c r="F2431" s="203" t="s">
        <v>9451</v>
      </c>
      <c r="G2431" s="203" t="s">
        <v>23490</v>
      </c>
      <c r="H2431" s="203" t="s">
        <v>23491</v>
      </c>
      <c r="I2431" s="203" t="s">
        <v>9453</v>
      </c>
      <c r="J2431" s="203" t="s">
        <v>23492</v>
      </c>
      <c r="K2431" s="84">
        <v>45455</v>
      </c>
      <c r="L2431" s="84">
        <v>45457</v>
      </c>
      <c r="M2431" s="84">
        <v>45639</v>
      </c>
      <c r="N2431" s="203" t="s">
        <v>23493</v>
      </c>
      <c r="O2431" s="86">
        <v>12622590</v>
      </c>
      <c r="P2431" s="203" t="s">
        <v>23494</v>
      </c>
      <c r="Q2431" s="203" t="s">
        <v>23495</v>
      </c>
      <c r="R2431" s="84">
        <v>45450</v>
      </c>
      <c r="S2431" s="84">
        <v>45450</v>
      </c>
      <c r="T2431" s="84"/>
      <c r="U2431" s="84"/>
      <c r="V2431" s="84"/>
      <c r="W2431" s="203" t="s">
        <v>9457</v>
      </c>
    </row>
    <row r="2432" spans="1:23" x14ac:dyDescent="0.3">
      <c r="A2432" s="203" t="s">
        <v>1665</v>
      </c>
      <c r="B2432" s="203" t="s">
        <v>1247</v>
      </c>
      <c r="C2432" s="203" t="s">
        <v>23496</v>
      </c>
      <c r="D2432" s="203" t="s">
        <v>23502</v>
      </c>
      <c r="E2432" s="203" t="s">
        <v>23498</v>
      </c>
      <c r="F2432" s="203" t="s">
        <v>9451</v>
      </c>
      <c r="G2432" s="203" t="s">
        <v>23498</v>
      </c>
      <c r="H2432" s="203" t="s">
        <v>23502</v>
      </c>
      <c r="I2432" s="203" t="s">
        <v>9739</v>
      </c>
      <c r="J2432" s="203" t="s">
        <v>9470</v>
      </c>
      <c r="K2432" s="84"/>
      <c r="L2432" s="84"/>
      <c r="M2432" s="84">
        <v>46136</v>
      </c>
      <c r="N2432" s="203" t="s">
        <v>9471</v>
      </c>
      <c r="O2432" s="86">
        <v>0</v>
      </c>
      <c r="P2432" s="203" t="s">
        <v>23501</v>
      </c>
      <c r="Q2432" s="203" t="s">
        <v>9473</v>
      </c>
      <c r="R2432" s="84">
        <v>46048</v>
      </c>
      <c r="S2432" s="84">
        <v>46048</v>
      </c>
      <c r="T2432" s="84"/>
      <c r="U2432" s="84"/>
      <c r="V2432" s="84"/>
      <c r="W2432" s="203" t="s">
        <v>9457</v>
      </c>
    </row>
    <row r="2433" spans="1:23" x14ac:dyDescent="0.3">
      <c r="A2433" s="203" t="s">
        <v>1665</v>
      </c>
      <c r="B2433" s="203" t="s">
        <v>1247</v>
      </c>
      <c r="C2433" s="203" t="s">
        <v>23496</v>
      </c>
      <c r="D2433" s="203" t="s">
        <v>23497</v>
      </c>
      <c r="E2433" s="203" t="s">
        <v>23498</v>
      </c>
      <c r="F2433" s="203" t="s">
        <v>9451</v>
      </c>
      <c r="G2433" s="203" t="s">
        <v>23498</v>
      </c>
      <c r="H2433" s="203" t="s">
        <v>23499</v>
      </c>
      <c r="I2433" s="203" t="s">
        <v>9504</v>
      </c>
      <c r="J2433" s="203" t="s">
        <v>23500</v>
      </c>
      <c r="K2433" s="84">
        <v>46048</v>
      </c>
      <c r="L2433" s="84">
        <v>46049</v>
      </c>
      <c r="M2433" s="84">
        <v>46168</v>
      </c>
      <c r="N2433" s="203" t="s">
        <v>13348</v>
      </c>
      <c r="O2433" s="86">
        <v>20000000</v>
      </c>
      <c r="P2433" s="203" t="s">
        <v>23501</v>
      </c>
      <c r="Q2433" s="203" t="s">
        <v>23500</v>
      </c>
      <c r="R2433" s="84">
        <v>46048</v>
      </c>
      <c r="S2433" s="84">
        <v>46048</v>
      </c>
      <c r="T2433" s="84"/>
      <c r="U2433" s="84"/>
      <c r="V2433" s="84"/>
      <c r="W2433" s="203" t="s">
        <v>9457</v>
      </c>
    </row>
    <row r="2434" spans="1:23" x14ac:dyDescent="0.3">
      <c r="A2434" s="203" t="s">
        <v>1505</v>
      </c>
      <c r="B2434" s="203" t="s">
        <v>1246</v>
      </c>
      <c r="C2434" s="203" t="s">
        <v>23503</v>
      </c>
      <c r="D2434" s="203" t="s">
        <v>23504</v>
      </c>
      <c r="E2434" s="203" t="s">
        <v>23505</v>
      </c>
      <c r="F2434" s="203" t="s">
        <v>9451</v>
      </c>
      <c r="G2434" s="203" t="s">
        <v>23505</v>
      </c>
      <c r="H2434" s="203" t="s">
        <v>23506</v>
      </c>
      <c r="I2434" s="203" t="s">
        <v>9453</v>
      </c>
      <c r="J2434" s="203" t="s">
        <v>23507</v>
      </c>
      <c r="K2434" s="84">
        <v>45934</v>
      </c>
      <c r="L2434" s="84">
        <v>45936</v>
      </c>
      <c r="M2434" s="84">
        <v>45961</v>
      </c>
      <c r="N2434" s="203" t="s">
        <v>23508</v>
      </c>
      <c r="O2434" s="86">
        <v>5571140</v>
      </c>
      <c r="P2434" s="203" t="s">
        <v>23509</v>
      </c>
      <c r="Q2434" s="203" t="s">
        <v>23507</v>
      </c>
      <c r="R2434" s="84">
        <v>45933</v>
      </c>
      <c r="S2434" s="84">
        <v>45933</v>
      </c>
      <c r="T2434" s="84"/>
      <c r="U2434" s="84"/>
      <c r="V2434" s="84"/>
      <c r="W2434" s="203" t="s">
        <v>9457</v>
      </c>
    </row>
    <row r="2435" spans="1:23" x14ac:dyDescent="0.3">
      <c r="A2435" s="203" t="s">
        <v>1697</v>
      </c>
      <c r="B2435" s="203" t="s">
        <v>1246</v>
      </c>
      <c r="C2435" s="203" t="s">
        <v>23510</v>
      </c>
      <c r="D2435" s="203" t="s">
        <v>9471</v>
      </c>
      <c r="E2435" s="203" t="s">
        <v>17755</v>
      </c>
      <c r="F2435" s="203" t="s">
        <v>9451</v>
      </c>
      <c r="G2435" s="203"/>
      <c r="H2435" s="203"/>
      <c r="I2435" s="203"/>
      <c r="J2435" s="203"/>
      <c r="K2435" s="84"/>
      <c r="L2435" s="84"/>
      <c r="M2435" s="84"/>
      <c r="N2435" s="203"/>
      <c r="O2435" s="86"/>
      <c r="P2435" s="203"/>
      <c r="Q2435" s="203"/>
      <c r="R2435" s="84">
        <v>45996</v>
      </c>
      <c r="S2435" s="84">
        <v>45996</v>
      </c>
      <c r="T2435" s="84">
        <v>46008</v>
      </c>
      <c r="U2435" s="84">
        <v>46008</v>
      </c>
      <c r="V2435" s="84">
        <v>46008</v>
      </c>
      <c r="W2435" s="203" t="s">
        <v>9723</v>
      </c>
    </row>
    <row r="2436" spans="1:23" x14ac:dyDescent="0.3">
      <c r="A2436" s="203" t="s">
        <v>3660</v>
      </c>
      <c r="B2436" s="203" t="s">
        <v>1245</v>
      </c>
      <c r="C2436" s="203" t="s">
        <v>23511</v>
      </c>
      <c r="D2436" s="203" t="s">
        <v>23512</v>
      </c>
      <c r="E2436" s="203" t="s">
        <v>23513</v>
      </c>
      <c r="F2436" s="203" t="s">
        <v>9451</v>
      </c>
      <c r="G2436" s="203" t="s">
        <v>23513</v>
      </c>
      <c r="H2436" s="203" t="s">
        <v>23514</v>
      </c>
      <c r="I2436" s="203" t="s">
        <v>9453</v>
      </c>
      <c r="J2436" s="203" t="s">
        <v>23515</v>
      </c>
      <c r="K2436" s="84">
        <v>45429</v>
      </c>
      <c r="L2436" s="84">
        <v>45434</v>
      </c>
      <c r="M2436" s="84">
        <v>45618</v>
      </c>
      <c r="N2436" s="203" t="s">
        <v>17403</v>
      </c>
      <c r="O2436" s="86">
        <v>22200000</v>
      </c>
      <c r="P2436" s="203" t="s">
        <v>23516</v>
      </c>
      <c r="Q2436" s="203" t="s">
        <v>23515</v>
      </c>
      <c r="R2436" s="84">
        <v>45429</v>
      </c>
      <c r="S2436" s="84">
        <v>45429</v>
      </c>
      <c r="T2436" s="84"/>
      <c r="U2436" s="84"/>
      <c r="V2436" s="84"/>
      <c r="W2436" s="203" t="s">
        <v>9457</v>
      </c>
    </row>
    <row r="2437" spans="1:23" x14ac:dyDescent="0.3">
      <c r="A2437" s="203" t="s">
        <v>3253</v>
      </c>
      <c r="B2437" s="203" t="s">
        <v>1245</v>
      </c>
      <c r="C2437" s="203" t="s">
        <v>23517</v>
      </c>
      <c r="D2437" s="203" t="s">
        <v>23518</v>
      </c>
      <c r="E2437" s="203" t="s">
        <v>23519</v>
      </c>
      <c r="F2437" s="203" t="s">
        <v>9451</v>
      </c>
      <c r="G2437" s="203" t="s">
        <v>23519</v>
      </c>
      <c r="H2437" s="203" t="s">
        <v>23520</v>
      </c>
      <c r="I2437" s="203" t="s">
        <v>9462</v>
      </c>
      <c r="J2437" s="203" t="s">
        <v>23521</v>
      </c>
      <c r="K2437" s="84">
        <v>45626</v>
      </c>
      <c r="L2437" s="84">
        <v>45628</v>
      </c>
      <c r="M2437" s="84">
        <v>45653</v>
      </c>
      <c r="N2437" s="203" t="s">
        <v>20936</v>
      </c>
      <c r="O2437" s="86">
        <v>3986397</v>
      </c>
      <c r="P2437" s="203" t="s">
        <v>23522</v>
      </c>
      <c r="Q2437" s="203" t="s">
        <v>23521</v>
      </c>
      <c r="R2437" s="84">
        <v>45624</v>
      </c>
      <c r="S2437" s="84">
        <v>45624</v>
      </c>
      <c r="T2437" s="84"/>
      <c r="U2437" s="84"/>
      <c r="V2437" s="84"/>
      <c r="W2437" s="203" t="s">
        <v>9457</v>
      </c>
    </row>
    <row r="2438" spans="1:23" x14ac:dyDescent="0.3">
      <c r="A2438" s="203" t="s">
        <v>1481</v>
      </c>
      <c r="B2438" s="203" t="s">
        <v>1245</v>
      </c>
      <c r="C2438" s="203" t="s">
        <v>23523</v>
      </c>
      <c r="D2438" s="203" t="s">
        <v>23524</v>
      </c>
      <c r="E2438" s="203" t="s">
        <v>23525</v>
      </c>
      <c r="F2438" s="203" t="s">
        <v>9451</v>
      </c>
      <c r="G2438" s="203" t="s">
        <v>23525</v>
      </c>
      <c r="H2438" s="203" t="s">
        <v>23526</v>
      </c>
      <c r="I2438" s="203" t="s">
        <v>9504</v>
      </c>
      <c r="J2438" s="203" t="s">
        <v>23527</v>
      </c>
      <c r="K2438" s="84">
        <v>45700</v>
      </c>
      <c r="L2438" s="84">
        <v>45733</v>
      </c>
      <c r="M2438" s="84">
        <v>46308</v>
      </c>
      <c r="N2438" s="203" t="s">
        <v>23528</v>
      </c>
      <c r="O2438" s="86">
        <v>250334146.15000001</v>
      </c>
      <c r="P2438" s="203" t="s">
        <v>23529</v>
      </c>
      <c r="Q2438" s="203" t="s">
        <v>23527</v>
      </c>
      <c r="R2438" s="84">
        <v>45646</v>
      </c>
      <c r="S2438" s="84">
        <v>45646</v>
      </c>
      <c r="T2438" s="84">
        <v>45652</v>
      </c>
      <c r="U2438" s="84">
        <v>45652</v>
      </c>
      <c r="V2438" s="84">
        <v>45653</v>
      </c>
      <c r="W2438" s="203" t="s">
        <v>9457</v>
      </c>
    </row>
    <row r="2439" spans="1:23" x14ac:dyDescent="0.3">
      <c r="A2439" s="203" t="s">
        <v>1665</v>
      </c>
      <c r="B2439" s="203" t="s">
        <v>1247</v>
      </c>
      <c r="C2439" s="203" t="s">
        <v>23530</v>
      </c>
      <c r="D2439" s="203" t="s">
        <v>23531</v>
      </c>
      <c r="E2439" s="203" t="s">
        <v>23532</v>
      </c>
      <c r="F2439" s="203" t="s">
        <v>9451</v>
      </c>
      <c r="G2439" s="203" t="s">
        <v>23532</v>
      </c>
      <c r="H2439" s="203" t="s">
        <v>23533</v>
      </c>
      <c r="I2439" s="203" t="s">
        <v>9533</v>
      </c>
      <c r="J2439" s="203" t="s">
        <v>23534</v>
      </c>
      <c r="K2439" s="84">
        <v>46046</v>
      </c>
      <c r="L2439" s="84">
        <v>46048</v>
      </c>
      <c r="M2439" s="84">
        <v>46137</v>
      </c>
      <c r="N2439" s="203" t="s">
        <v>23535</v>
      </c>
      <c r="O2439" s="86">
        <v>12000000</v>
      </c>
      <c r="P2439" s="203" t="s">
        <v>23536</v>
      </c>
      <c r="Q2439" s="203" t="s">
        <v>23534</v>
      </c>
      <c r="R2439" s="84"/>
      <c r="S2439" s="84"/>
      <c r="T2439" s="84"/>
      <c r="U2439" s="84"/>
      <c r="V2439" s="84"/>
      <c r="W2439" s="203" t="s">
        <v>9457</v>
      </c>
    </row>
    <row r="2440" spans="1:23" x14ac:dyDescent="0.3">
      <c r="A2440" s="203" t="s">
        <v>1467</v>
      </c>
      <c r="B2440" s="203" t="s">
        <v>1247</v>
      </c>
      <c r="C2440" s="203" t="s">
        <v>28011</v>
      </c>
      <c r="D2440" s="203" t="s">
        <v>34201</v>
      </c>
      <c r="E2440" s="203" t="s">
        <v>28012</v>
      </c>
      <c r="F2440" s="203" t="s">
        <v>9451</v>
      </c>
      <c r="G2440" s="203" t="s">
        <v>28012</v>
      </c>
      <c r="H2440" s="203" t="s">
        <v>34202</v>
      </c>
      <c r="I2440" s="203" t="s">
        <v>9453</v>
      </c>
      <c r="J2440" s="203" t="s">
        <v>34203</v>
      </c>
      <c r="K2440" s="84">
        <v>46246</v>
      </c>
      <c r="L2440" s="84">
        <v>46246</v>
      </c>
      <c r="M2440" s="84">
        <v>46387</v>
      </c>
      <c r="N2440" s="203" t="s">
        <v>28640</v>
      </c>
      <c r="O2440" s="86">
        <v>20035633</v>
      </c>
      <c r="P2440" s="203" t="s">
        <v>34204</v>
      </c>
      <c r="Q2440" s="203" t="s">
        <v>34203</v>
      </c>
      <c r="R2440" s="84">
        <v>46245</v>
      </c>
      <c r="S2440" s="84">
        <v>46245</v>
      </c>
      <c r="T2440" s="84"/>
      <c r="U2440" s="84"/>
      <c r="V2440" s="84"/>
      <c r="W2440" s="203" t="s">
        <v>9457</v>
      </c>
    </row>
    <row r="2441" spans="1:23" x14ac:dyDescent="0.3">
      <c r="A2441" s="203" t="s">
        <v>3253</v>
      </c>
      <c r="B2441" s="203" t="s">
        <v>1245</v>
      </c>
      <c r="C2441" s="203" t="s">
        <v>23537</v>
      </c>
      <c r="D2441" s="203" t="s">
        <v>23538</v>
      </c>
      <c r="E2441" s="203" t="s">
        <v>23539</v>
      </c>
      <c r="F2441" s="203" t="s">
        <v>9451</v>
      </c>
      <c r="G2441" s="203" t="s">
        <v>23539</v>
      </c>
      <c r="H2441" s="203" t="s">
        <v>23540</v>
      </c>
      <c r="I2441" s="203" t="s">
        <v>9462</v>
      </c>
      <c r="J2441" s="203" t="s">
        <v>23541</v>
      </c>
      <c r="K2441" s="84">
        <v>45602</v>
      </c>
      <c r="L2441" s="84">
        <v>45603</v>
      </c>
      <c r="M2441" s="84">
        <v>45657</v>
      </c>
      <c r="N2441" s="203" t="s">
        <v>12866</v>
      </c>
      <c r="O2441" s="86">
        <v>7308394</v>
      </c>
      <c r="P2441" s="203" t="s">
        <v>23542</v>
      </c>
      <c r="Q2441" s="203" t="s">
        <v>23541</v>
      </c>
      <c r="R2441" s="84">
        <v>45601</v>
      </c>
      <c r="S2441" s="84">
        <v>45601</v>
      </c>
      <c r="T2441" s="84"/>
      <c r="U2441" s="84"/>
      <c r="V2441" s="84"/>
      <c r="W2441" s="203" t="s">
        <v>9457</v>
      </c>
    </row>
    <row r="2442" spans="1:23" x14ac:dyDescent="0.3">
      <c r="A2442" s="203" t="s">
        <v>1665</v>
      </c>
      <c r="B2442" s="203" t="s">
        <v>1247</v>
      </c>
      <c r="C2442" s="203" t="s">
        <v>23543</v>
      </c>
      <c r="D2442" s="203" t="s">
        <v>23544</v>
      </c>
      <c r="E2442" s="203" t="s">
        <v>23545</v>
      </c>
      <c r="F2442" s="203" t="s">
        <v>9451</v>
      </c>
      <c r="G2442" s="203" t="s">
        <v>23545</v>
      </c>
      <c r="H2442" s="203" t="s">
        <v>23546</v>
      </c>
      <c r="I2442" s="203" t="s">
        <v>9453</v>
      </c>
      <c r="J2442" s="203" t="s">
        <v>18556</v>
      </c>
      <c r="K2442" s="84">
        <v>46049</v>
      </c>
      <c r="L2442" s="84">
        <v>46050</v>
      </c>
      <c r="M2442" s="84">
        <v>46139</v>
      </c>
      <c r="N2442" s="203" t="s">
        <v>23547</v>
      </c>
      <c r="O2442" s="86">
        <v>7500000</v>
      </c>
      <c r="P2442" s="203" t="s">
        <v>23548</v>
      </c>
      <c r="Q2442" s="203" t="s">
        <v>18556</v>
      </c>
      <c r="R2442" s="84">
        <v>46049</v>
      </c>
      <c r="S2442" s="84">
        <v>46049</v>
      </c>
      <c r="T2442" s="84"/>
      <c r="U2442" s="84"/>
      <c r="V2442" s="84"/>
      <c r="W2442" s="203" t="s">
        <v>9457</v>
      </c>
    </row>
    <row r="2443" spans="1:23" x14ac:dyDescent="0.3">
      <c r="A2443" s="203" t="s">
        <v>2935</v>
      </c>
      <c r="B2443" s="203" t="s">
        <v>1245</v>
      </c>
      <c r="C2443" s="203" t="s">
        <v>23549</v>
      </c>
      <c r="D2443" s="203" t="s">
        <v>23550</v>
      </c>
      <c r="E2443" s="203" t="s">
        <v>23551</v>
      </c>
      <c r="F2443" s="203" t="s">
        <v>9451</v>
      </c>
      <c r="G2443" s="203" t="s">
        <v>23551</v>
      </c>
      <c r="H2443" s="203" t="s">
        <v>23552</v>
      </c>
      <c r="I2443" s="203" t="s">
        <v>9462</v>
      </c>
      <c r="J2443" s="203" t="s">
        <v>23553</v>
      </c>
      <c r="K2443" s="84">
        <v>45363</v>
      </c>
      <c r="L2443" s="84">
        <v>45364</v>
      </c>
      <c r="M2443" s="84">
        <v>45547</v>
      </c>
      <c r="N2443" s="203" t="s">
        <v>20794</v>
      </c>
      <c r="O2443" s="86">
        <v>19560876</v>
      </c>
      <c r="P2443" s="203" t="s">
        <v>23554</v>
      </c>
      <c r="Q2443" s="203" t="s">
        <v>23555</v>
      </c>
      <c r="R2443" s="84">
        <v>45359</v>
      </c>
      <c r="S2443" s="84">
        <v>45359</v>
      </c>
      <c r="T2443" s="84"/>
      <c r="U2443" s="84"/>
      <c r="V2443" s="84"/>
      <c r="W2443" s="203" t="s">
        <v>9457</v>
      </c>
    </row>
    <row r="2444" spans="1:23" x14ac:dyDescent="0.3">
      <c r="A2444" s="203" t="s">
        <v>2940</v>
      </c>
      <c r="B2444" s="203" t="s">
        <v>1245</v>
      </c>
      <c r="C2444" s="203" t="s">
        <v>23556</v>
      </c>
      <c r="D2444" s="203" t="s">
        <v>23557</v>
      </c>
      <c r="E2444" s="203" t="s">
        <v>23558</v>
      </c>
      <c r="F2444" s="203" t="s">
        <v>9451</v>
      </c>
      <c r="G2444" s="203" t="s">
        <v>23558</v>
      </c>
      <c r="H2444" s="203" t="s">
        <v>23559</v>
      </c>
      <c r="I2444" s="203" t="s">
        <v>9462</v>
      </c>
      <c r="J2444" s="203" t="s">
        <v>23560</v>
      </c>
      <c r="K2444" s="84">
        <v>45645</v>
      </c>
      <c r="L2444" s="84">
        <v>45656</v>
      </c>
      <c r="M2444" s="84">
        <v>45674</v>
      </c>
      <c r="N2444" s="203" t="s">
        <v>16411</v>
      </c>
      <c r="O2444" s="86">
        <v>79487513.700000003</v>
      </c>
      <c r="P2444" s="203" t="s">
        <v>23561</v>
      </c>
      <c r="Q2444" s="203" t="s">
        <v>23560</v>
      </c>
      <c r="R2444" s="84">
        <v>45635</v>
      </c>
      <c r="S2444" s="84">
        <v>45635</v>
      </c>
      <c r="T2444" s="84">
        <v>45639</v>
      </c>
      <c r="U2444" s="84">
        <v>45639</v>
      </c>
      <c r="V2444" s="84">
        <v>45639</v>
      </c>
      <c r="W2444" s="203" t="s">
        <v>9457</v>
      </c>
    </row>
    <row r="2445" spans="1:23" x14ac:dyDescent="0.3">
      <c r="A2445" s="203" t="s">
        <v>1605</v>
      </c>
      <c r="B2445" s="203" t="s">
        <v>1247</v>
      </c>
      <c r="C2445" s="203" t="s">
        <v>23562</v>
      </c>
      <c r="D2445" s="203" t="s">
        <v>23563</v>
      </c>
      <c r="E2445" s="203" t="s">
        <v>23564</v>
      </c>
      <c r="F2445" s="203" t="s">
        <v>9451</v>
      </c>
      <c r="G2445" s="203" t="s">
        <v>23564</v>
      </c>
      <c r="H2445" s="203" t="s">
        <v>23565</v>
      </c>
      <c r="I2445" s="203" t="s">
        <v>9453</v>
      </c>
      <c r="J2445" s="203" t="s">
        <v>14387</v>
      </c>
      <c r="K2445" s="84">
        <v>46039</v>
      </c>
      <c r="L2445" s="84">
        <v>46041</v>
      </c>
      <c r="M2445" s="84">
        <v>46222</v>
      </c>
      <c r="N2445" s="203" t="s">
        <v>9520</v>
      </c>
      <c r="O2445" s="86">
        <v>25760100</v>
      </c>
      <c r="P2445" s="203" t="s">
        <v>23566</v>
      </c>
      <c r="Q2445" s="203" t="s">
        <v>14387</v>
      </c>
      <c r="R2445" s="84">
        <v>46039</v>
      </c>
      <c r="S2445" s="84">
        <v>46039</v>
      </c>
      <c r="T2445" s="84"/>
      <c r="U2445" s="84"/>
      <c r="V2445" s="84"/>
      <c r="W2445" s="203" t="s">
        <v>9457</v>
      </c>
    </row>
    <row r="2446" spans="1:23" x14ac:dyDescent="0.3">
      <c r="A2446" s="203" t="s">
        <v>1433</v>
      </c>
      <c r="B2446" s="203" t="s">
        <v>1246</v>
      </c>
      <c r="C2446" s="203" t="s">
        <v>23567</v>
      </c>
      <c r="D2446" s="203" t="s">
        <v>23568</v>
      </c>
      <c r="E2446" s="203" t="s">
        <v>23569</v>
      </c>
      <c r="F2446" s="203" t="s">
        <v>9451</v>
      </c>
      <c r="G2446" s="203" t="s">
        <v>23569</v>
      </c>
      <c r="H2446" s="203" t="s">
        <v>23568</v>
      </c>
      <c r="I2446" s="203" t="s">
        <v>9739</v>
      </c>
      <c r="J2446" s="203" t="s">
        <v>9470</v>
      </c>
      <c r="K2446" s="84"/>
      <c r="L2446" s="84"/>
      <c r="M2446" s="84"/>
      <c r="N2446" s="203" t="s">
        <v>9471</v>
      </c>
      <c r="O2446" s="86">
        <v>0</v>
      </c>
      <c r="P2446" s="203" t="s">
        <v>23570</v>
      </c>
      <c r="Q2446" s="203" t="s">
        <v>9473</v>
      </c>
      <c r="R2446" s="84">
        <v>45817</v>
      </c>
      <c r="S2446" s="84">
        <v>45817</v>
      </c>
      <c r="T2446" s="84"/>
      <c r="U2446" s="84"/>
      <c r="V2446" s="84"/>
      <c r="W2446" s="203" t="s">
        <v>9457</v>
      </c>
    </row>
    <row r="2447" spans="1:23" x14ac:dyDescent="0.3">
      <c r="A2447" s="203" t="s">
        <v>1433</v>
      </c>
      <c r="B2447" s="203" t="s">
        <v>1246</v>
      </c>
      <c r="C2447" s="203" t="s">
        <v>23567</v>
      </c>
      <c r="D2447" s="203" t="s">
        <v>23571</v>
      </c>
      <c r="E2447" s="203" t="s">
        <v>23569</v>
      </c>
      <c r="F2447" s="203" t="s">
        <v>9451</v>
      </c>
      <c r="G2447" s="203" t="s">
        <v>23569</v>
      </c>
      <c r="H2447" s="203" t="s">
        <v>23572</v>
      </c>
      <c r="I2447" s="203" t="s">
        <v>9462</v>
      </c>
      <c r="J2447" s="203" t="s">
        <v>23573</v>
      </c>
      <c r="K2447" s="84">
        <v>45818</v>
      </c>
      <c r="L2447" s="84">
        <v>45819</v>
      </c>
      <c r="M2447" s="84">
        <v>45940</v>
      </c>
      <c r="N2447" s="203" t="s">
        <v>18084</v>
      </c>
      <c r="O2447" s="86">
        <v>11412660</v>
      </c>
      <c r="P2447" s="203" t="s">
        <v>23570</v>
      </c>
      <c r="Q2447" s="203" t="s">
        <v>23573</v>
      </c>
      <c r="R2447" s="84">
        <v>45817</v>
      </c>
      <c r="S2447" s="84">
        <v>45817</v>
      </c>
      <c r="T2447" s="84"/>
      <c r="U2447" s="84"/>
      <c r="V2447" s="84"/>
      <c r="W2447" s="203" t="s">
        <v>9457</v>
      </c>
    </row>
    <row r="2448" spans="1:23" x14ac:dyDescent="0.3">
      <c r="A2448" s="203" t="s">
        <v>5454</v>
      </c>
      <c r="B2448" s="203" t="s">
        <v>1245</v>
      </c>
      <c r="C2448" s="203" t="s">
        <v>23574</v>
      </c>
      <c r="D2448" s="203" t="s">
        <v>23575</v>
      </c>
      <c r="E2448" s="203" t="s">
        <v>23576</v>
      </c>
      <c r="F2448" s="203" t="s">
        <v>9451</v>
      </c>
      <c r="G2448" s="203" t="s">
        <v>23576</v>
      </c>
      <c r="H2448" s="203" t="s">
        <v>23577</v>
      </c>
      <c r="I2448" s="203" t="s">
        <v>9453</v>
      </c>
      <c r="J2448" s="203" t="s">
        <v>23578</v>
      </c>
      <c r="K2448" s="84">
        <v>45531</v>
      </c>
      <c r="L2448" s="84">
        <v>45538</v>
      </c>
      <c r="M2448" s="84">
        <v>45628</v>
      </c>
      <c r="N2448" s="203" t="s">
        <v>23579</v>
      </c>
      <c r="O2448" s="86">
        <v>10200000</v>
      </c>
      <c r="P2448" s="203" t="s">
        <v>23580</v>
      </c>
      <c r="Q2448" s="203" t="s">
        <v>23578</v>
      </c>
      <c r="R2448" s="84">
        <v>45530</v>
      </c>
      <c r="S2448" s="84">
        <v>45530</v>
      </c>
      <c r="T2448" s="84"/>
      <c r="U2448" s="84"/>
      <c r="V2448" s="84"/>
      <c r="W2448" s="203" t="s">
        <v>9457</v>
      </c>
    </row>
    <row r="2449" spans="1:23" x14ac:dyDescent="0.3">
      <c r="A2449" s="203" t="s">
        <v>2940</v>
      </c>
      <c r="B2449" s="203" t="s">
        <v>1245</v>
      </c>
      <c r="C2449" s="203" t="s">
        <v>23581</v>
      </c>
      <c r="D2449" s="203" t="s">
        <v>23582</v>
      </c>
      <c r="E2449" s="203" t="s">
        <v>23583</v>
      </c>
      <c r="F2449" s="203" t="s">
        <v>9451</v>
      </c>
      <c r="G2449" s="203" t="s">
        <v>23583</v>
      </c>
      <c r="H2449" s="203" t="s">
        <v>23584</v>
      </c>
      <c r="I2449" s="203" t="s">
        <v>9462</v>
      </c>
      <c r="J2449" s="203" t="s">
        <v>23585</v>
      </c>
      <c r="K2449" s="84">
        <v>45596</v>
      </c>
      <c r="L2449" s="84">
        <v>45597</v>
      </c>
      <c r="M2449" s="84">
        <v>45657</v>
      </c>
      <c r="N2449" s="203" t="s">
        <v>10621</v>
      </c>
      <c r="O2449" s="86">
        <v>7972794</v>
      </c>
      <c r="P2449" s="203" t="s">
        <v>23586</v>
      </c>
      <c r="Q2449" s="203" t="s">
        <v>23585</v>
      </c>
      <c r="R2449" s="84">
        <v>45596</v>
      </c>
      <c r="S2449" s="84">
        <v>45596</v>
      </c>
      <c r="T2449" s="84"/>
      <c r="U2449" s="84"/>
      <c r="V2449" s="84"/>
      <c r="W2449" s="203" t="s">
        <v>9457</v>
      </c>
    </row>
    <row r="2450" spans="1:23" x14ac:dyDescent="0.3">
      <c r="A2450" s="203" t="s">
        <v>1572</v>
      </c>
      <c r="B2450" s="203" t="s">
        <v>1246</v>
      </c>
      <c r="C2450" s="203" t="s">
        <v>23587</v>
      </c>
      <c r="D2450" s="203" t="s">
        <v>23588</v>
      </c>
      <c r="E2450" s="203" t="s">
        <v>23589</v>
      </c>
      <c r="F2450" s="203" t="s">
        <v>9451</v>
      </c>
      <c r="G2450" s="203" t="s">
        <v>23589</v>
      </c>
      <c r="H2450" s="203" t="s">
        <v>23590</v>
      </c>
      <c r="I2450" s="203" t="s">
        <v>9453</v>
      </c>
      <c r="J2450" s="203" t="s">
        <v>23591</v>
      </c>
      <c r="K2450" s="84">
        <v>45919</v>
      </c>
      <c r="L2450" s="84">
        <v>45922</v>
      </c>
      <c r="M2450" s="84">
        <v>46008</v>
      </c>
      <c r="N2450" s="203" t="s">
        <v>22654</v>
      </c>
      <c r="O2450" s="86">
        <v>11400000</v>
      </c>
      <c r="P2450" s="203" t="s">
        <v>23592</v>
      </c>
      <c r="Q2450" s="203" t="s">
        <v>23591</v>
      </c>
      <c r="R2450" s="84">
        <v>45919</v>
      </c>
      <c r="S2450" s="84">
        <v>45919</v>
      </c>
      <c r="T2450" s="84"/>
      <c r="U2450" s="84"/>
      <c r="V2450" s="84"/>
      <c r="W2450" s="203" t="s">
        <v>9457</v>
      </c>
    </row>
    <row r="2451" spans="1:23" x14ac:dyDescent="0.3">
      <c r="A2451" s="203" t="s">
        <v>1672</v>
      </c>
      <c r="B2451" s="203" t="s">
        <v>1246</v>
      </c>
      <c r="C2451" s="203" t="s">
        <v>23593</v>
      </c>
      <c r="D2451" s="203" t="s">
        <v>23594</v>
      </c>
      <c r="E2451" s="203" t="s">
        <v>23595</v>
      </c>
      <c r="F2451" s="203" t="s">
        <v>9451</v>
      </c>
      <c r="G2451" s="203" t="s">
        <v>23595</v>
      </c>
      <c r="H2451" s="203" t="s">
        <v>23596</v>
      </c>
      <c r="I2451" s="203" t="s">
        <v>9453</v>
      </c>
      <c r="J2451" s="203" t="s">
        <v>23597</v>
      </c>
      <c r="K2451" s="84">
        <v>45911</v>
      </c>
      <c r="L2451" s="84">
        <v>45912</v>
      </c>
      <c r="M2451" s="84">
        <v>45998</v>
      </c>
      <c r="N2451" s="203" t="s">
        <v>17102</v>
      </c>
      <c r="O2451" s="86">
        <v>1267000140</v>
      </c>
      <c r="P2451" s="203" t="s">
        <v>23598</v>
      </c>
      <c r="Q2451" s="203" t="s">
        <v>23597</v>
      </c>
      <c r="R2451" s="84">
        <v>45903</v>
      </c>
      <c r="S2451" s="84">
        <v>45903</v>
      </c>
      <c r="T2451" s="84"/>
      <c r="U2451" s="84"/>
      <c r="V2451" s="84"/>
      <c r="W2451" s="203" t="s">
        <v>9457</v>
      </c>
    </row>
    <row r="2452" spans="1:23" x14ac:dyDescent="0.3">
      <c r="A2452" s="203" t="s">
        <v>4339</v>
      </c>
      <c r="B2452" s="203" t="s">
        <v>1245</v>
      </c>
      <c r="C2452" s="203" t="s">
        <v>23599</v>
      </c>
      <c r="D2452" s="203" t="s">
        <v>23600</v>
      </c>
      <c r="E2452" s="203" t="s">
        <v>23601</v>
      </c>
      <c r="F2452" s="203" t="s">
        <v>9451</v>
      </c>
      <c r="G2452" s="203" t="s">
        <v>23601</v>
      </c>
      <c r="H2452" s="203" t="s">
        <v>23602</v>
      </c>
      <c r="I2452" s="203" t="s">
        <v>9453</v>
      </c>
      <c r="J2452" s="203" t="s">
        <v>23603</v>
      </c>
      <c r="K2452" s="84">
        <v>45593</v>
      </c>
      <c r="L2452" s="84">
        <v>45593</v>
      </c>
      <c r="M2452" s="84">
        <v>45624</v>
      </c>
      <c r="N2452" s="203" t="s">
        <v>23604</v>
      </c>
      <c r="O2452" s="86">
        <v>363569000</v>
      </c>
      <c r="P2452" s="203" t="s">
        <v>23605</v>
      </c>
      <c r="Q2452" s="203" t="s">
        <v>23603</v>
      </c>
      <c r="R2452" s="84">
        <v>45576</v>
      </c>
      <c r="S2452" s="84">
        <v>45576</v>
      </c>
      <c r="T2452" s="84">
        <v>45581</v>
      </c>
      <c r="U2452" s="84">
        <v>45581</v>
      </c>
      <c r="V2452" s="84">
        <v>45581</v>
      </c>
      <c r="W2452" s="203" t="s">
        <v>9457</v>
      </c>
    </row>
    <row r="2453" spans="1:23" x14ac:dyDescent="0.3">
      <c r="A2453" s="203" t="s">
        <v>1665</v>
      </c>
      <c r="B2453" s="203" t="s">
        <v>1247</v>
      </c>
      <c r="C2453" s="203" t="s">
        <v>23606</v>
      </c>
      <c r="D2453" s="203" t="s">
        <v>23607</v>
      </c>
      <c r="E2453" s="203" t="s">
        <v>23608</v>
      </c>
      <c r="F2453" s="203" t="s">
        <v>9451</v>
      </c>
      <c r="G2453" s="203" t="s">
        <v>23608</v>
      </c>
      <c r="H2453" s="203" t="s">
        <v>23609</v>
      </c>
      <c r="I2453" s="203" t="s">
        <v>9453</v>
      </c>
      <c r="J2453" s="203" t="s">
        <v>9940</v>
      </c>
      <c r="K2453" s="84">
        <v>46048</v>
      </c>
      <c r="L2453" s="84">
        <v>46048</v>
      </c>
      <c r="M2453" s="84">
        <v>46137</v>
      </c>
      <c r="N2453" s="203" t="s">
        <v>11300</v>
      </c>
      <c r="O2453" s="86">
        <v>12000000</v>
      </c>
      <c r="P2453" s="203" t="s">
        <v>23610</v>
      </c>
      <c r="Q2453" s="203" t="s">
        <v>9940</v>
      </c>
      <c r="R2453" s="84">
        <v>46046</v>
      </c>
      <c r="S2453" s="84">
        <v>46046</v>
      </c>
      <c r="T2453" s="84"/>
      <c r="U2453" s="84"/>
      <c r="V2453" s="84"/>
      <c r="W2453" s="203" t="s">
        <v>9457</v>
      </c>
    </row>
    <row r="2454" spans="1:23" x14ac:dyDescent="0.3">
      <c r="A2454" s="203" t="s">
        <v>1605</v>
      </c>
      <c r="B2454" s="203" t="s">
        <v>1247</v>
      </c>
      <c r="C2454" s="203" t="s">
        <v>23611</v>
      </c>
      <c r="D2454" s="203" t="s">
        <v>23612</v>
      </c>
      <c r="E2454" s="203" t="s">
        <v>23613</v>
      </c>
      <c r="F2454" s="203" t="s">
        <v>9451</v>
      </c>
      <c r="G2454" s="203" t="s">
        <v>23613</v>
      </c>
      <c r="H2454" s="203" t="s">
        <v>23614</v>
      </c>
      <c r="I2454" s="203" t="s">
        <v>9453</v>
      </c>
      <c r="J2454" s="203" t="s">
        <v>15261</v>
      </c>
      <c r="K2454" s="84">
        <v>46234</v>
      </c>
      <c r="L2454" s="84">
        <v>46237</v>
      </c>
      <c r="M2454" s="84">
        <v>46387</v>
      </c>
      <c r="N2454" s="203" t="s">
        <v>16577</v>
      </c>
      <c r="O2454" s="86">
        <v>14220390</v>
      </c>
      <c r="P2454" s="203" t="s">
        <v>23615</v>
      </c>
      <c r="Q2454" s="203" t="s">
        <v>15261</v>
      </c>
      <c r="R2454" s="84">
        <v>46233</v>
      </c>
      <c r="S2454" s="84">
        <v>46233</v>
      </c>
      <c r="T2454" s="84"/>
      <c r="U2454" s="84"/>
      <c r="V2454" s="84"/>
      <c r="W2454" s="203" t="s">
        <v>9457</v>
      </c>
    </row>
    <row r="2455" spans="1:23" x14ac:dyDescent="0.3">
      <c r="A2455" s="203" t="s">
        <v>1505</v>
      </c>
      <c r="B2455" s="203" t="s">
        <v>1246</v>
      </c>
      <c r="C2455" s="203" t="s">
        <v>23616</v>
      </c>
      <c r="D2455" s="203" t="s">
        <v>23617</v>
      </c>
      <c r="E2455" s="203" t="s">
        <v>23618</v>
      </c>
      <c r="F2455" s="203" t="s">
        <v>9451</v>
      </c>
      <c r="G2455" s="203" t="s">
        <v>23618</v>
      </c>
      <c r="H2455" s="203" t="s">
        <v>23617</v>
      </c>
      <c r="I2455" s="203" t="s">
        <v>9469</v>
      </c>
      <c r="J2455" s="203" t="s">
        <v>9470</v>
      </c>
      <c r="K2455" s="84"/>
      <c r="L2455" s="84"/>
      <c r="M2455" s="84">
        <v>45881</v>
      </c>
      <c r="N2455" s="203" t="s">
        <v>9471</v>
      </c>
      <c r="O2455" s="86">
        <v>0</v>
      </c>
      <c r="P2455" s="203" t="s">
        <v>23619</v>
      </c>
      <c r="Q2455" s="203" t="s">
        <v>9473</v>
      </c>
      <c r="R2455" s="84">
        <v>45700</v>
      </c>
      <c r="S2455" s="84">
        <v>45700</v>
      </c>
      <c r="T2455" s="84"/>
      <c r="U2455" s="84"/>
      <c r="V2455" s="84"/>
      <c r="W2455" s="203" t="s">
        <v>9457</v>
      </c>
    </row>
    <row r="2456" spans="1:23" x14ac:dyDescent="0.3">
      <c r="A2456" s="203" t="s">
        <v>1505</v>
      </c>
      <c r="B2456" s="203" t="s">
        <v>1246</v>
      </c>
      <c r="C2456" s="203" t="s">
        <v>23616</v>
      </c>
      <c r="D2456" s="203" t="s">
        <v>23620</v>
      </c>
      <c r="E2456" s="203" t="s">
        <v>23618</v>
      </c>
      <c r="F2456" s="203" t="s">
        <v>9451</v>
      </c>
      <c r="G2456" s="203" t="s">
        <v>23618</v>
      </c>
      <c r="H2456" s="203" t="s">
        <v>23620</v>
      </c>
      <c r="I2456" s="203" t="s">
        <v>9469</v>
      </c>
      <c r="J2456" s="203" t="s">
        <v>9470</v>
      </c>
      <c r="K2456" s="84"/>
      <c r="L2456" s="84"/>
      <c r="M2456" s="84">
        <v>45881</v>
      </c>
      <c r="N2456" s="203" t="s">
        <v>9471</v>
      </c>
      <c r="O2456" s="86">
        <v>0</v>
      </c>
      <c r="P2456" s="203" t="s">
        <v>23619</v>
      </c>
      <c r="Q2456" s="203" t="s">
        <v>9473</v>
      </c>
      <c r="R2456" s="84">
        <v>45700</v>
      </c>
      <c r="S2456" s="84">
        <v>45700</v>
      </c>
      <c r="T2456" s="84"/>
      <c r="U2456" s="84"/>
      <c r="V2456" s="84"/>
      <c r="W2456" s="203" t="s">
        <v>9457</v>
      </c>
    </row>
    <row r="2457" spans="1:23" x14ac:dyDescent="0.3">
      <c r="A2457" s="203" t="s">
        <v>1505</v>
      </c>
      <c r="B2457" s="203" t="s">
        <v>1246</v>
      </c>
      <c r="C2457" s="203" t="s">
        <v>23616</v>
      </c>
      <c r="D2457" s="203" t="s">
        <v>23621</v>
      </c>
      <c r="E2457" s="203" t="s">
        <v>23618</v>
      </c>
      <c r="F2457" s="203" t="s">
        <v>9451</v>
      </c>
      <c r="G2457" s="203" t="s">
        <v>23618</v>
      </c>
      <c r="H2457" s="203" t="s">
        <v>23621</v>
      </c>
      <c r="I2457" s="203" t="s">
        <v>9469</v>
      </c>
      <c r="J2457" s="203" t="s">
        <v>9470</v>
      </c>
      <c r="K2457" s="84"/>
      <c r="L2457" s="84"/>
      <c r="M2457" s="84">
        <v>45881</v>
      </c>
      <c r="N2457" s="203" t="s">
        <v>9471</v>
      </c>
      <c r="O2457" s="86">
        <v>0</v>
      </c>
      <c r="P2457" s="203" t="s">
        <v>23619</v>
      </c>
      <c r="Q2457" s="203" t="s">
        <v>9473</v>
      </c>
      <c r="R2457" s="84">
        <v>45700</v>
      </c>
      <c r="S2457" s="84">
        <v>45700</v>
      </c>
      <c r="T2457" s="84"/>
      <c r="U2457" s="84"/>
      <c r="V2457" s="84"/>
      <c r="W2457" s="203" t="s">
        <v>9457</v>
      </c>
    </row>
    <row r="2458" spans="1:23" x14ac:dyDescent="0.3">
      <c r="A2458" s="203" t="s">
        <v>1505</v>
      </c>
      <c r="B2458" s="203" t="s">
        <v>1246</v>
      </c>
      <c r="C2458" s="203" t="s">
        <v>23616</v>
      </c>
      <c r="D2458" s="203" t="s">
        <v>23622</v>
      </c>
      <c r="E2458" s="203" t="s">
        <v>23618</v>
      </c>
      <c r="F2458" s="203" t="s">
        <v>9451</v>
      </c>
      <c r="G2458" s="203" t="s">
        <v>23618</v>
      </c>
      <c r="H2458" s="203" t="s">
        <v>23622</v>
      </c>
      <c r="I2458" s="203" t="s">
        <v>9469</v>
      </c>
      <c r="J2458" s="203" t="s">
        <v>9470</v>
      </c>
      <c r="K2458" s="84"/>
      <c r="L2458" s="84"/>
      <c r="M2458" s="84">
        <v>45881</v>
      </c>
      <c r="N2458" s="203" t="s">
        <v>9471</v>
      </c>
      <c r="O2458" s="86">
        <v>0</v>
      </c>
      <c r="P2458" s="203" t="s">
        <v>23619</v>
      </c>
      <c r="Q2458" s="203" t="s">
        <v>9473</v>
      </c>
      <c r="R2458" s="84">
        <v>45700</v>
      </c>
      <c r="S2458" s="84">
        <v>45700</v>
      </c>
      <c r="T2458" s="84"/>
      <c r="U2458" s="84"/>
      <c r="V2458" s="84"/>
      <c r="W2458" s="203" t="s">
        <v>9457</v>
      </c>
    </row>
    <row r="2459" spans="1:23" x14ac:dyDescent="0.3">
      <c r="A2459" s="203" t="s">
        <v>1505</v>
      </c>
      <c r="B2459" s="203" t="s">
        <v>1246</v>
      </c>
      <c r="C2459" s="203" t="s">
        <v>23616</v>
      </c>
      <c r="D2459" s="203" t="s">
        <v>23623</v>
      </c>
      <c r="E2459" s="203" t="s">
        <v>23618</v>
      </c>
      <c r="F2459" s="203" t="s">
        <v>9451</v>
      </c>
      <c r="G2459" s="203" t="s">
        <v>23618</v>
      </c>
      <c r="H2459" s="203" t="s">
        <v>23624</v>
      </c>
      <c r="I2459" s="203" t="s">
        <v>9462</v>
      </c>
      <c r="J2459" s="203" t="s">
        <v>23625</v>
      </c>
      <c r="K2459" s="84">
        <v>45702</v>
      </c>
      <c r="L2459" s="84">
        <v>45709</v>
      </c>
      <c r="M2459" s="84">
        <v>45889</v>
      </c>
      <c r="N2459" s="203" t="s">
        <v>10379</v>
      </c>
      <c r="O2459" s="86">
        <v>14725590</v>
      </c>
      <c r="P2459" s="203" t="s">
        <v>23619</v>
      </c>
      <c r="Q2459" s="203" t="s">
        <v>23625</v>
      </c>
      <c r="R2459" s="84">
        <v>45700</v>
      </c>
      <c r="S2459" s="84">
        <v>45700</v>
      </c>
      <c r="T2459" s="84"/>
      <c r="U2459" s="84"/>
      <c r="V2459" s="84"/>
      <c r="W2459" s="203" t="s">
        <v>9457</v>
      </c>
    </row>
    <row r="2460" spans="1:23" x14ac:dyDescent="0.3">
      <c r="A2460" s="203" t="s">
        <v>1467</v>
      </c>
      <c r="B2460" s="203" t="s">
        <v>1247</v>
      </c>
      <c r="C2460" s="203" t="s">
        <v>23626</v>
      </c>
      <c r="D2460" s="203" t="s">
        <v>23627</v>
      </c>
      <c r="E2460" s="203" t="s">
        <v>23628</v>
      </c>
      <c r="F2460" s="203" t="s">
        <v>9451</v>
      </c>
      <c r="G2460" s="203" t="s">
        <v>23628</v>
      </c>
      <c r="H2460" s="203" t="s">
        <v>23629</v>
      </c>
      <c r="I2460" s="203" t="s">
        <v>9453</v>
      </c>
      <c r="J2460" s="203" t="s">
        <v>23630</v>
      </c>
      <c r="K2460" s="84">
        <v>46046</v>
      </c>
      <c r="L2460" s="84">
        <v>46046</v>
      </c>
      <c r="M2460" s="84">
        <v>46226</v>
      </c>
      <c r="N2460" s="203" t="s">
        <v>10476</v>
      </c>
      <c r="O2460" s="86">
        <v>31960242</v>
      </c>
      <c r="P2460" s="203" t="s">
        <v>23631</v>
      </c>
      <c r="Q2460" s="203" t="s">
        <v>23630</v>
      </c>
      <c r="R2460" s="84"/>
      <c r="S2460" s="84"/>
      <c r="T2460" s="84"/>
      <c r="U2460" s="84"/>
      <c r="V2460" s="84"/>
      <c r="W2460" s="203" t="s">
        <v>9457</v>
      </c>
    </row>
    <row r="2461" spans="1:23" x14ac:dyDescent="0.3">
      <c r="A2461" s="203" t="s">
        <v>1605</v>
      </c>
      <c r="B2461" s="203" t="s">
        <v>1247</v>
      </c>
      <c r="C2461" s="203" t="s">
        <v>23632</v>
      </c>
      <c r="D2461" s="203" t="s">
        <v>23633</v>
      </c>
      <c r="E2461" s="203" t="s">
        <v>23634</v>
      </c>
      <c r="F2461" s="203" t="s">
        <v>9451</v>
      </c>
      <c r="G2461" s="203" t="s">
        <v>23634</v>
      </c>
      <c r="H2461" s="203" t="s">
        <v>23635</v>
      </c>
      <c r="I2461" s="203" t="s">
        <v>9453</v>
      </c>
      <c r="J2461" s="203" t="s">
        <v>23636</v>
      </c>
      <c r="K2461" s="84">
        <v>46045</v>
      </c>
      <c r="L2461" s="84">
        <v>46045</v>
      </c>
      <c r="M2461" s="84">
        <v>46225</v>
      </c>
      <c r="N2461" s="203" t="s">
        <v>11637</v>
      </c>
      <c r="O2461" s="86">
        <v>15859458</v>
      </c>
      <c r="P2461" s="203" t="s">
        <v>23637</v>
      </c>
      <c r="Q2461" s="203" t="s">
        <v>23636</v>
      </c>
      <c r="R2461" s="84">
        <v>46044</v>
      </c>
      <c r="S2461" s="84">
        <v>46044</v>
      </c>
      <c r="T2461" s="84"/>
      <c r="U2461" s="84"/>
      <c r="V2461" s="84"/>
      <c r="W2461" s="203" t="s">
        <v>9457</v>
      </c>
    </row>
    <row r="2462" spans="1:23" x14ac:dyDescent="0.3">
      <c r="A2462" s="203" t="s">
        <v>3699</v>
      </c>
      <c r="B2462" s="203" t="s">
        <v>1245</v>
      </c>
      <c r="C2462" s="203" t="s">
        <v>23638</v>
      </c>
      <c r="D2462" s="203" t="s">
        <v>23639</v>
      </c>
      <c r="E2462" s="203" t="s">
        <v>23640</v>
      </c>
      <c r="F2462" s="203" t="s">
        <v>9451</v>
      </c>
      <c r="G2462" s="203" t="s">
        <v>23640</v>
      </c>
      <c r="H2462" s="203" t="s">
        <v>23641</v>
      </c>
      <c r="I2462" s="203" t="s">
        <v>9462</v>
      </c>
      <c r="J2462" s="203" t="s">
        <v>23642</v>
      </c>
      <c r="K2462" s="84">
        <v>45360</v>
      </c>
      <c r="L2462" s="84">
        <v>45360</v>
      </c>
      <c r="M2462" s="84">
        <v>45543</v>
      </c>
      <c r="N2462" s="203" t="s">
        <v>14032</v>
      </c>
      <c r="O2462" s="86">
        <v>11890566</v>
      </c>
      <c r="P2462" s="203" t="s">
        <v>23643</v>
      </c>
      <c r="Q2462" s="203" t="s">
        <v>23644</v>
      </c>
      <c r="R2462" s="84">
        <v>45359</v>
      </c>
      <c r="S2462" s="84">
        <v>45359</v>
      </c>
      <c r="T2462" s="84"/>
      <c r="U2462" s="84"/>
      <c r="V2462" s="84"/>
      <c r="W2462" s="203" t="s">
        <v>9457</v>
      </c>
    </row>
    <row r="2463" spans="1:23" x14ac:dyDescent="0.3">
      <c r="A2463" s="203" t="s">
        <v>1476</v>
      </c>
      <c r="B2463" s="203" t="s">
        <v>1246</v>
      </c>
      <c r="C2463" s="203" t="s">
        <v>23645</v>
      </c>
      <c r="D2463" s="203" t="s">
        <v>23646</v>
      </c>
      <c r="E2463" s="203" t="s">
        <v>23647</v>
      </c>
      <c r="F2463" s="203" t="s">
        <v>9451</v>
      </c>
      <c r="G2463" s="203" t="s">
        <v>23647</v>
      </c>
      <c r="H2463" s="203" t="s">
        <v>23648</v>
      </c>
      <c r="I2463" s="203" t="s">
        <v>9462</v>
      </c>
      <c r="J2463" s="203" t="s">
        <v>9786</v>
      </c>
      <c r="K2463" s="84">
        <v>45905</v>
      </c>
      <c r="L2463" s="84">
        <v>45905</v>
      </c>
      <c r="M2463" s="84">
        <v>46020</v>
      </c>
      <c r="N2463" s="203" t="s">
        <v>12879</v>
      </c>
      <c r="O2463" s="86">
        <v>10122841</v>
      </c>
      <c r="P2463" s="203" t="s">
        <v>23649</v>
      </c>
      <c r="Q2463" s="203" t="s">
        <v>9786</v>
      </c>
      <c r="R2463" s="84">
        <v>45904</v>
      </c>
      <c r="S2463" s="84">
        <v>45904</v>
      </c>
      <c r="T2463" s="84"/>
      <c r="U2463" s="84"/>
      <c r="V2463" s="84"/>
      <c r="W2463" s="203" t="s">
        <v>9457</v>
      </c>
    </row>
    <row r="2464" spans="1:23" x14ac:dyDescent="0.3">
      <c r="A2464" s="203" t="s">
        <v>1476</v>
      </c>
      <c r="B2464" s="203" t="s">
        <v>1246</v>
      </c>
      <c r="C2464" s="203" t="s">
        <v>23650</v>
      </c>
      <c r="D2464" s="203" t="s">
        <v>23651</v>
      </c>
      <c r="E2464" s="203" t="s">
        <v>23652</v>
      </c>
      <c r="F2464" s="203" t="s">
        <v>9451</v>
      </c>
      <c r="G2464" s="203" t="s">
        <v>23652</v>
      </c>
      <c r="H2464" s="203" t="s">
        <v>23653</v>
      </c>
      <c r="I2464" s="203" t="s">
        <v>9462</v>
      </c>
      <c r="J2464" s="203" t="s">
        <v>12254</v>
      </c>
      <c r="K2464" s="84">
        <v>45931</v>
      </c>
      <c r="L2464" s="84">
        <v>45932</v>
      </c>
      <c r="M2464" s="84">
        <v>46022</v>
      </c>
      <c r="N2464" s="203" t="s">
        <v>12853</v>
      </c>
      <c r="O2464" s="86">
        <v>7922223</v>
      </c>
      <c r="P2464" s="203" t="s">
        <v>23654</v>
      </c>
      <c r="Q2464" s="203" t="s">
        <v>12254</v>
      </c>
      <c r="R2464" s="84">
        <v>45931</v>
      </c>
      <c r="S2464" s="84">
        <v>45931</v>
      </c>
      <c r="T2464" s="84"/>
      <c r="U2464" s="84"/>
      <c r="V2464" s="84"/>
      <c r="W2464" s="203" t="s">
        <v>9457</v>
      </c>
    </row>
    <row r="2465" spans="1:23" x14ac:dyDescent="0.3">
      <c r="A2465" s="203" t="s">
        <v>3253</v>
      </c>
      <c r="B2465" s="203" t="s">
        <v>1245</v>
      </c>
      <c r="C2465" s="203" t="s">
        <v>23655</v>
      </c>
      <c r="D2465" s="203" t="s">
        <v>23656</v>
      </c>
      <c r="E2465" s="203" t="s">
        <v>23657</v>
      </c>
      <c r="F2465" s="203" t="s">
        <v>9451</v>
      </c>
      <c r="G2465" s="203" t="s">
        <v>23657</v>
      </c>
      <c r="H2465" s="203" t="s">
        <v>23658</v>
      </c>
      <c r="I2465" s="203" t="s">
        <v>9462</v>
      </c>
      <c r="J2465" s="203" t="s">
        <v>23659</v>
      </c>
      <c r="K2465" s="84">
        <v>45628</v>
      </c>
      <c r="L2465" s="84">
        <v>45628</v>
      </c>
      <c r="M2465" s="84">
        <v>45655</v>
      </c>
      <c r="N2465" s="203" t="s">
        <v>10448</v>
      </c>
      <c r="O2465" s="86">
        <v>5770187</v>
      </c>
      <c r="P2465" s="203" t="s">
        <v>23660</v>
      </c>
      <c r="Q2465" s="203" t="s">
        <v>23659</v>
      </c>
      <c r="R2465" s="84">
        <v>45621</v>
      </c>
      <c r="S2465" s="84">
        <v>45621</v>
      </c>
      <c r="T2465" s="84"/>
      <c r="U2465" s="84"/>
      <c r="V2465" s="84"/>
      <c r="W2465" s="203" t="s">
        <v>9457</v>
      </c>
    </row>
    <row r="2466" spans="1:23" x14ac:dyDescent="0.3">
      <c r="A2466" s="203" t="s">
        <v>1505</v>
      </c>
      <c r="B2466" s="203" t="s">
        <v>1246</v>
      </c>
      <c r="C2466" s="203" t="s">
        <v>23661</v>
      </c>
      <c r="D2466" s="203" t="s">
        <v>23662</v>
      </c>
      <c r="E2466" s="203" t="s">
        <v>23663</v>
      </c>
      <c r="F2466" s="203" t="s">
        <v>9451</v>
      </c>
      <c r="G2466" s="203" t="s">
        <v>23663</v>
      </c>
      <c r="H2466" s="203" t="s">
        <v>23664</v>
      </c>
      <c r="I2466" s="203" t="s">
        <v>9453</v>
      </c>
      <c r="J2466" s="203" t="s">
        <v>23665</v>
      </c>
      <c r="K2466" s="84">
        <v>45922</v>
      </c>
      <c r="L2466" s="84">
        <v>45922</v>
      </c>
      <c r="M2466" s="84">
        <v>46022</v>
      </c>
      <c r="N2466" s="203" t="s">
        <v>23666</v>
      </c>
      <c r="O2466" s="86">
        <v>13287990</v>
      </c>
      <c r="P2466" s="203" t="s">
        <v>23667</v>
      </c>
      <c r="Q2466" s="203" t="s">
        <v>23665</v>
      </c>
      <c r="R2466" s="84">
        <v>45921</v>
      </c>
      <c r="S2466" s="84">
        <v>45921</v>
      </c>
      <c r="T2466" s="84"/>
      <c r="U2466" s="84"/>
      <c r="V2466" s="84"/>
      <c r="W2466" s="203" t="s">
        <v>9457</v>
      </c>
    </row>
    <row r="2467" spans="1:23" x14ac:dyDescent="0.3">
      <c r="A2467" s="203" t="s">
        <v>1665</v>
      </c>
      <c r="B2467" s="203" t="s">
        <v>1247</v>
      </c>
      <c r="C2467" s="203" t="s">
        <v>23668</v>
      </c>
      <c r="D2467" s="203" t="s">
        <v>23669</v>
      </c>
      <c r="E2467" s="203" t="s">
        <v>23670</v>
      </c>
      <c r="F2467" s="203" t="s">
        <v>9451</v>
      </c>
      <c r="G2467" s="203" t="s">
        <v>23670</v>
      </c>
      <c r="H2467" s="203" t="s">
        <v>23671</v>
      </c>
      <c r="I2467" s="203" t="s">
        <v>9453</v>
      </c>
      <c r="J2467" s="203" t="s">
        <v>23672</v>
      </c>
      <c r="K2467" s="84">
        <v>46052</v>
      </c>
      <c r="L2467" s="84">
        <v>46052</v>
      </c>
      <c r="M2467" s="84">
        <v>46202</v>
      </c>
      <c r="N2467" s="203" t="s">
        <v>23673</v>
      </c>
      <c r="O2467" s="86">
        <v>18744990</v>
      </c>
      <c r="P2467" s="203" t="s">
        <v>23674</v>
      </c>
      <c r="Q2467" s="203" t="s">
        <v>23672</v>
      </c>
      <c r="R2467" s="84">
        <v>46051</v>
      </c>
      <c r="S2467" s="84">
        <v>46051</v>
      </c>
      <c r="T2467" s="84"/>
      <c r="U2467" s="84"/>
      <c r="V2467" s="84"/>
      <c r="W2467" s="203" t="s">
        <v>9457</v>
      </c>
    </row>
    <row r="2468" spans="1:23" x14ac:dyDescent="0.3">
      <c r="A2468" s="203" t="s">
        <v>1436</v>
      </c>
      <c r="B2468" s="203" t="s">
        <v>1247</v>
      </c>
      <c r="C2468" s="203" t="s">
        <v>23675</v>
      </c>
      <c r="D2468" s="203" t="s">
        <v>23676</v>
      </c>
      <c r="E2468" s="203" t="s">
        <v>23677</v>
      </c>
      <c r="F2468" s="203" t="s">
        <v>9451</v>
      </c>
      <c r="G2468" s="203" t="s">
        <v>23677</v>
      </c>
      <c r="H2468" s="203" t="s">
        <v>23676</v>
      </c>
      <c r="I2468" s="203" t="s">
        <v>9469</v>
      </c>
      <c r="J2468" s="203" t="s">
        <v>9470</v>
      </c>
      <c r="K2468" s="84"/>
      <c r="L2468" s="84"/>
      <c r="M2468" s="84">
        <v>46232</v>
      </c>
      <c r="N2468" s="203" t="s">
        <v>9471</v>
      </c>
      <c r="O2468" s="86">
        <v>0</v>
      </c>
      <c r="P2468" s="203" t="s">
        <v>23678</v>
      </c>
      <c r="Q2468" s="203" t="s">
        <v>9473</v>
      </c>
      <c r="R2468" s="84">
        <v>46045</v>
      </c>
      <c r="S2468" s="84">
        <v>46045</v>
      </c>
      <c r="T2468" s="84"/>
      <c r="U2468" s="84"/>
      <c r="V2468" s="84"/>
      <c r="W2468" s="203" t="s">
        <v>9457</v>
      </c>
    </row>
    <row r="2469" spans="1:23" x14ac:dyDescent="0.3">
      <c r="A2469" s="203" t="s">
        <v>1436</v>
      </c>
      <c r="B2469" s="203" t="s">
        <v>1247</v>
      </c>
      <c r="C2469" s="203" t="s">
        <v>23675</v>
      </c>
      <c r="D2469" s="203" t="s">
        <v>23679</v>
      </c>
      <c r="E2469" s="203" t="s">
        <v>23677</v>
      </c>
      <c r="F2469" s="203" t="s">
        <v>9451</v>
      </c>
      <c r="G2469" s="203" t="s">
        <v>23677</v>
      </c>
      <c r="H2469" s="203" t="s">
        <v>18533</v>
      </c>
      <c r="I2469" s="203" t="s">
        <v>9469</v>
      </c>
      <c r="J2469" s="203" t="s">
        <v>23680</v>
      </c>
      <c r="K2469" s="84"/>
      <c r="L2469" s="84"/>
      <c r="M2469" s="84">
        <v>46232</v>
      </c>
      <c r="N2469" s="203" t="s">
        <v>23681</v>
      </c>
      <c r="O2469" s="86">
        <v>1102448525781484.1</v>
      </c>
      <c r="P2469" s="203" t="s">
        <v>23678</v>
      </c>
      <c r="Q2469" s="203" t="s">
        <v>23682</v>
      </c>
      <c r="R2469" s="84">
        <v>46045</v>
      </c>
      <c r="S2469" s="84">
        <v>46045</v>
      </c>
      <c r="T2469" s="84"/>
      <c r="U2469" s="84"/>
      <c r="V2469" s="84"/>
      <c r="W2469" s="203" t="s">
        <v>9457</v>
      </c>
    </row>
    <row r="2470" spans="1:23" x14ac:dyDescent="0.3">
      <c r="A2470" s="203" t="s">
        <v>1505</v>
      </c>
      <c r="B2470" s="203" t="s">
        <v>1246</v>
      </c>
      <c r="C2470" s="203" t="s">
        <v>23683</v>
      </c>
      <c r="D2470" s="203" t="s">
        <v>23684</v>
      </c>
      <c r="E2470" s="203" t="s">
        <v>23685</v>
      </c>
      <c r="F2470" s="203" t="s">
        <v>9451</v>
      </c>
      <c r="G2470" s="203" t="s">
        <v>23685</v>
      </c>
      <c r="H2470" s="203" t="s">
        <v>23686</v>
      </c>
      <c r="I2470" s="203" t="s">
        <v>9462</v>
      </c>
      <c r="J2470" s="203" t="s">
        <v>23687</v>
      </c>
      <c r="K2470" s="84">
        <v>45901</v>
      </c>
      <c r="L2470" s="84">
        <v>45901</v>
      </c>
      <c r="M2470" s="84">
        <v>46021</v>
      </c>
      <c r="N2470" s="203" t="s">
        <v>11718</v>
      </c>
      <c r="O2470" s="86">
        <v>9817060</v>
      </c>
      <c r="P2470" s="203" t="s">
        <v>23688</v>
      </c>
      <c r="Q2470" s="203" t="s">
        <v>23689</v>
      </c>
      <c r="R2470" s="84">
        <v>45901</v>
      </c>
      <c r="S2470" s="84">
        <v>45901</v>
      </c>
      <c r="T2470" s="84"/>
      <c r="U2470" s="84"/>
      <c r="V2470" s="84"/>
      <c r="W2470" s="203" t="s">
        <v>9457</v>
      </c>
    </row>
    <row r="2471" spans="1:23" x14ac:dyDescent="0.3">
      <c r="A2471" s="203" t="s">
        <v>1467</v>
      </c>
      <c r="B2471" s="203" t="s">
        <v>1247</v>
      </c>
      <c r="C2471" s="203" t="s">
        <v>23690</v>
      </c>
      <c r="D2471" s="203" t="s">
        <v>23691</v>
      </c>
      <c r="E2471" s="203" t="s">
        <v>23692</v>
      </c>
      <c r="F2471" s="203" t="s">
        <v>9451</v>
      </c>
      <c r="G2471" s="203" t="s">
        <v>23692</v>
      </c>
      <c r="H2471" s="203" t="s">
        <v>23693</v>
      </c>
      <c r="I2471" s="203" t="s">
        <v>9453</v>
      </c>
      <c r="J2471" s="203" t="s">
        <v>23694</v>
      </c>
      <c r="K2471" s="84">
        <v>46051</v>
      </c>
      <c r="L2471" s="84">
        <v>46051</v>
      </c>
      <c r="M2471" s="84">
        <v>46231</v>
      </c>
      <c r="N2471" s="203" t="s">
        <v>17702</v>
      </c>
      <c r="O2471" s="86">
        <v>25760100</v>
      </c>
      <c r="P2471" s="203" t="s">
        <v>23695</v>
      </c>
      <c r="Q2471" s="203" t="s">
        <v>23694</v>
      </c>
      <c r="R2471" s="84">
        <v>46050</v>
      </c>
      <c r="S2471" s="84">
        <v>46050</v>
      </c>
      <c r="T2471" s="84"/>
      <c r="U2471" s="84"/>
      <c r="V2471" s="84"/>
      <c r="W2471" s="203" t="s">
        <v>9457</v>
      </c>
    </row>
    <row r="2472" spans="1:23" x14ac:dyDescent="0.3">
      <c r="A2472" s="203" t="s">
        <v>5217</v>
      </c>
      <c r="B2472" s="203" t="s">
        <v>1245</v>
      </c>
      <c r="C2472" s="203" t="s">
        <v>23696</v>
      </c>
      <c r="D2472" s="203" t="s">
        <v>23697</v>
      </c>
      <c r="E2472" s="203" t="s">
        <v>23698</v>
      </c>
      <c r="F2472" s="203" t="s">
        <v>9451</v>
      </c>
      <c r="G2472" s="203" t="s">
        <v>23698</v>
      </c>
      <c r="H2472" s="203" t="s">
        <v>23699</v>
      </c>
      <c r="I2472" s="203" t="s">
        <v>9462</v>
      </c>
      <c r="J2472" s="203" t="s">
        <v>9639</v>
      </c>
      <c r="K2472" s="84">
        <v>45370</v>
      </c>
      <c r="L2472" s="84">
        <v>45371</v>
      </c>
      <c r="M2472" s="84">
        <v>45568</v>
      </c>
      <c r="N2472" s="203" t="s">
        <v>12479</v>
      </c>
      <c r="O2472" s="86">
        <v>10899685</v>
      </c>
      <c r="P2472" s="203" t="s">
        <v>23700</v>
      </c>
      <c r="Q2472" s="203" t="s">
        <v>13962</v>
      </c>
      <c r="R2472" s="84">
        <v>45369</v>
      </c>
      <c r="S2472" s="84">
        <v>45369</v>
      </c>
      <c r="T2472" s="84"/>
      <c r="U2472" s="84"/>
      <c r="V2472" s="84"/>
      <c r="W2472" s="203" t="s">
        <v>9457</v>
      </c>
    </row>
    <row r="2473" spans="1:23" x14ac:dyDescent="0.3">
      <c r="A2473" s="203" t="s">
        <v>1605</v>
      </c>
      <c r="B2473" s="203" t="s">
        <v>1247</v>
      </c>
      <c r="C2473" s="203" t="s">
        <v>23701</v>
      </c>
      <c r="D2473" s="203" t="s">
        <v>23702</v>
      </c>
      <c r="E2473" s="203" t="s">
        <v>23703</v>
      </c>
      <c r="F2473" s="203" t="s">
        <v>9451</v>
      </c>
      <c r="G2473" s="203" t="s">
        <v>23703</v>
      </c>
      <c r="H2473" s="203" t="s">
        <v>23704</v>
      </c>
      <c r="I2473" s="203" t="s">
        <v>9453</v>
      </c>
      <c r="J2473" s="203" t="s">
        <v>10990</v>
      </c>
      <c r="K2473" s="84">
        <v>46237</v>
      </c>
      <c r="L2473" s="84">
        <v>46239</v>
      </c>
      <c r="M2473" s="84">
        <v>46385</v>
      </c>
      <c r="N2473" s="203" t="s">
        <v>10635</v>
      </c>
      <c r="O2473" s="86">
        <v>12775674</v>
      </c>
      <c r="P2473" s="203" t="s">
        <v>23705</v>
      </c>
      <c r="Q2473" s="203" t="s">
        <v>10990</v>
      </c>
      <c r="R2473" s="84">
        <v>46236</v>
      </c>
      <c r="S2473" s="84">
        <v>46236</v>
      </c>
      <c r="T2473" s="84"/>
      <c r="U2473" s="84"/>
      <c r="V2473" s="84"/>
      <c r="W2473" s="203" t="s">
        <v>9457</v>
      </c>
    </row>
    <row r="2474" spans="1:23" x14ac:dyDescent="0.3">
      <c r="A2474" s="203" t="s">
        <v>1476</v>
      </c>
      <c r="B2474" s="203" t="s">
        <v>1246</v>
      </c>
      <c r="C2474" s="203" t="s">
        <v>23706</v>
      </c>
      <c r="D2474" s="203" t="s">
        <v>23707</v>
      </c>
      <c r="E2474" s="203" t="s">
        <v>23708</v>
      </c>
      <c r="F2474" s="203" t="s">
        <v>9451</v>
      </c>
      <c r="G2474" s="203" t="s">
        <v>23708</v>
      </c>
      <c r="H2474" s="203" t="s">
        <v>23709</v>
      </c>
      <c r="I2474" s="203" t="s">
        <v>9462</v>
      </c>
      <c r="J2474" s="203" t="s">
        <v>18152</v>
      </c>
      <c r="K2474" s="84">
        <v>45905</v>
      </c>
      <c r="L2474" s="84">
        <v>45905</v>
      </c>
      <c r="M2474" s="84">
        <v>46020</v>
      </c>
      <c r="N2474" s="203" t="s">
        <v>20151</v>
      </c>
      <c r="O2474" s="86">
        <v>10122841</v>
      </c>
      <c r="P2474" s="203" t="s">
        <v>23710</v>
      </c>
      <c r="Q2474" s="203" t="s">
        <v>18152</v>
      </c>
      <c r="R2474" s="84">
        <v>45905</v>
      </c>
      <c r="S2474" s="84">
        <v>45905</v>
      </c>
      <c r="T2474" s="84"/>
      <c r="U2474" s="84"/>
      <c r="V2474" s="84"/>
      <c r="W2474" s="203" t="s">
        <v>9457</v>
      </c>
    </row>
    <row r="2475" spans="1:23" x14ac:dyDescent="0.3">
      <c r="A2475" s="203" t="s">
        <v>1665</v>
      </c>
      <c r="B2475" s="203" t="s">
        <v>1247</v>
      </c>
      <c r="C2475" s="203" t="s">
        <v>23711</v>
      </c>
      <c r="D2475" s="203" t="s">
        <v>23712</v>
      </c>
      <c r="E2475" s="203" t="s">
        <v>23713</v>
      </c>
      <c r="F2475" s="203" t="s">
        <v>9451</v>
      </c>
      <c r="G2475" s="203" t="s">
        <v>23713</v>
      </c>
      <c r="H2475" s="203" t="s">
        <v>23714</v>
      </c>
      <c r="I2475" s="203" t="s">
        <v>9453</v>
      </c>
      <c r="J2475" s="203" t="s">
        <v>23715</v>
      </c>
      <c r="K2475" s="84">
        <v>46051</v>
      </c>
      <c r="L2475" s="84">
        <v>46052</v>
      </c>
      <c r="M2475" s="84">
        <v>46142</v>
      </c>
      <c r="N2475" s="203" t="s">
        <v>23716</v>
      </c>
      <c r="O2475" s="86">
        <v>12644421</v>
      </c>
      <c r="P2475" s="203" t="s">
        <v>23717</v>
      </c>
      <c r="Q2475" s="203" t="s">
        <v>23715</v>
      </c>
      <c r="R2475" s="84">
        <v>46051</v>
      </c>
      <c r="S2475" s="84">
        <v>46051</v>
      </c>
      <c r="T2475" s="84"/>
      <c r="U2475" s="84"/>
      <c r="V2475" s="84"/>
      <c r="W2475" s="203" t="s">
        <v>9457</v>
      </c>
    </row>
    <row r="2476" spans="1:23" x14ac:dyDescent="0.3">
      <c r="A2476" s="203" t="s">
        <v>1467</v>
      </c>
      <c r="B2476" s="203" t="s">
        <v>1247</v>
      </c>
      <c r="C2476" s="203" t="s">
        <v>23718</v>
      </c>
      <c r="D2476" s="203" t="s">
        <v>23719</v>
      </c>
      <c r="E2476" s="203" t="s">
        <v>23720</v>
      </c>
      <c r="F2476" s="203" t="s">
        <v>9451</v>
      </c>
      <c r="G2476" s="203" t="s">
        <v>23720</v>
      </c>
      <c r="H2476" s="203" t="s">
        <v>23721</v>
      </c>
      <c r="I2476" s="203" t="s">
        <v>9739</v>
      </c>
      <c r="J2476" s="203" t="s">
        <v>23722</v>
      </c>
      <c r="K2476" s="84"/>
      <c r="L2476" s="84"/>
      <c r="M2476" s="84">
        <v>46387</v>
      </c>
      <c r="N2476" s="203" t="s">
        <v>11718</v>
      </c>
      <c r="O2476" s="86">
        <v>13746377</v>
      </c>
      <c r="P2476" s="203" t="s">
        <v>33558</v>
      </c>
      <c r="Q2476" s="203" t="s">
        <v>23722</v>
      </c>
      <c r="R2476" s="84">
        <v>46240</v>
      </c>
      <c r="S2476" s="84">
        <v>46240</v>
      </c>
      <c r="T2476" s="84"/>
      <c r="U2476" s="84"/>
      <c r="V2476" s="84"/>
      <c r="W2476" s="203" t="s">
        <v>9457</v>
      </c>
    </row>
    <row r="2477" spans="1:23" x14ac:dyDescent="0.3">
      <c r="A2477" s="203" t="s">
        <v>1665</v>
      </c>
      <c r="B2477" s="203" t="s">
        <v>1247</v>
      </c>
      <c r="C2477" s="203" t="s">
        <v>23723</v>
      </c>
      <c r="D2477" s="203" t="s">
        <v>23724</v>
      </c>
      <c r="E2477" s="203" t="s">
        <v>23725</v>
      </c>
      <c r="F2477" s="203" t="s">
        <v>9451</v>
      </c>
      <c r="G2477" s="203" t="s">
        <v>23725</v>
      </c>
      <c r="H2477" s="203" t="s">
        <v>23726</v>
      </c>
      <c r="I2477" s="203" t="s">
        <v>9453</v>
      </c>
      <c r="J2477" s="203" t="s">
        <v>23727</v>
      </c>
      <c r="K2477" s="84">
        <v>46052</v>
      </c>
      <c r="L2477" s="84">
        <v>46053</v>
      </c>
      <c r="M2477" s="84">
        <v>46142</v>
      </c>
      <c r="N2477" s="203" t="s">
        <v>23728</v>
      </c>
      <c r="O2477" s="86">
        <v>10500000</v>
      </c>
      <c r="P2477" s="203" t="s">
        <v>23729</v>
      </c>
      <c r="Q2477" s="203" t="s">
        <v>23730</v>
      </c>
      <c r="R2477" s="84">
        <v>46052</v>
      </c>
      <c r="S2477" s="84">
        <v>46052</v>
      </c>
      <c r="T2477" s="84"/>
      <c r="U2477" s="84"/>
      <c r="V2477" s="84"/>
      <c r="W2477" s="203" t="s">
        <v>9457</v>
      </c>
    </row>
    <row r="2478" spans="1:23" x14ac:dyDescent="0.3">
      <c r="A2478" s="203" t="s">
        <v>1476</v>
      </c>
      <c r="B2478" s="203" t="s">
        <v>1246</v>
      </c>
      <c r="C2478" s="203" t="s">
        <v>23731</v>
      </c>
      <c r="D2478" s="203" t="s">
        <v>23732</v>
      </c>
      <c r="E2478" s="203" t="s">
        <v>23733</v>
      </c>
      <c r="F2478" s="203" t="s">
        <v>9451</v>
      </c>
      <c r="G2478" s="203" t="s">
        <v>23733</v>
      </c>
      <c r="H2478" s="203" t="s">
        <v>23734</v>
      </c>
      <c r="I2478" s="203" t="s">
        <v>9462</v>
      </c>
      <c r="J2478" s="203" t="s">
        <v>23735</v>
      </c>
      <c r="K2478" s="84">
        <v>45692</v>
      </c>
      <c r="L2478" s="84">
        <v>45692</v>
      </c>
      <c r="M2478" s="84">
        <v>45872</v>
      </c>
      <c r="N2478" s="203" t="s">
        <v>12632</v>
      </c>
      <c r="O2478" s="86">
        <v>29675250</v>
      </c>
      <c r="P2478" s="203" t="s">
        <v>23736</v>
      </c>
      <c r="Q2478" s="203" t="s">
        <v>23735</v>
      </c>
      <c r="R2478" s="84">
        <v>45691</v>
      </c>
      <c r="S2478" s="84">
        <v>45691</v>
      </c>
      <c r="T2478" s="84"/>
      <c r="U2478" s="84"/>
      <c r="V2478" s="84"/>
      <c r="W2478" s="203" t="s">
        <v>9457</v>
      </c>
    </row>
    <row r="2479" spans="1:23" x14ac:dyDescent="0.3">
      <c r="A2479" s="203" t="s">
        <v>1572</v>
      </c>
      <c r="B2479" s="203" t="s">
        <v>1246</v>
      </c>
      <c r="C2479" s="203" t="s">
        <v>23737</v>
      </c>
      <c r="D2479" s="203" t="s">
        <v>23738</v>
      </c>
      <c r="E2479" s="203" t="s">
        <v>23739</v>
      </c>
      <c r="F2479" s="203" t="s">
        <v>9451</v>
      </c>
      <c r="G2479" s="203" t="s">
        <v>23739</v>
      </c>
      <c r="H2479" s="203" t="s">
        <v>23740</v>
      </c>
      <c r="I2479" s="203" t="s">
        <v>9453</v>
      </c>
      <c r="J2479" s="203" t="s">
        <v>23741</v>
      </c>
      <c r="K2479" s="84">
        <v>45911</v>
      </c>
      <c r="L2479" s="84">
        <v>45912</v>
      </c>
      <c r="M2479" s="84">
        <v>46002</v>
      </c>
      <c r="N2479" s="203" t="s">
        <v>21276</v>
      </c>
      <c r="O2479" s="86">
        <v>12000000</v>
      </c>
      <c r="P2479" s="203" t="s">
        <v>23742</v>
      </c>
      <c r="Q2479" s="203" t="s">
        <v>23741</v>
      </c>
      <c r="R2479" s="84">
        <v>45911</v>
      </c>
      <c r="S2479" s="84">
        <v>45911</v>
      </c>
      <c r="T2479" s="84"/>
      <c r="U2479" s="84"/>
      <c r="V2479" s="84"/>
      <c r="W2479" s="203" t="s">
        <v>9457</v>
      </c>
    </row>
    <row r="2480" spans="1:23" x14ac:dyDescent="0.3">
      <c r="A2480" s="203" t="s">
        <v>1697</v>
      </c>
      <c r="B2480" s="203" t="s">
        <v>1246</v>
      </c>
      <c r="C2480" s="203" t="s">
        <v>23743</v>
      </c>
      <c r="D2480" s="203" t="s">
        <v>23744</v>
      </c>
      <c r="E2480" s="203" t="s">
        <v>17755</v>
      </c>
      <c r="F2480" s="203" t="s">
        <v>9451</v>
      </c>
      <c r="G2480" s="203" t="s">
        <v>17755</v>
      </c>
      <c r="H2480" s="203" t="s">
        <v>23745</v>
      </c>
      <c r="I2480" s="203" t="s">
        <v>9504</v>
      </c>
      <c r="J2480" s="203" t="s">
        <v>23746</v>
      </c>
      <c r="K2480" s="84">
        <v>46015</v>
      </c>
      <c r="L2480" s="84">
        <v>46029</v>
      </c>
      <c r="M2480" s="84">
        <v>46129</v>
      </c>
      <c r="N2480" s="203" t="s">
        <v>9905</v>
      </c>
      <c r="O2480" s="86">
        <v>255333046</v>
      </c>
      <c r="P2480" s="203" t="s">
        <v>23747</v>
      </c>
      <c r="Q2480" s="203" t="s">
        <v>23746</v>
      </c>
      <c r="R2480" s="84">
        <v>46000</v>
      </c>
      <c r="S2480" s="84">
        <v>46000</v>
      </c>
      <c r="T2480" s="84">
        <v>46008</v>
      </c>
      <c r="U2480" s="84">
        <v>46008</v>
      </c>
      <c r="V2480" s="84">
        <v>46008</v>
      </c>
      <c r="W2480" s="203" t="s">
        <v>9457</v>
      </c>
    </row>
    <row r="2481" spans="1:23" x14ac:dyDescent="0.3">
      <c r="A2481" s="203" t="s">
        <v>1467</v>
      </c>
      <c r="B2481" s="203" t="s">
        <v>1247</v>
      </c>
      <c r="C2481" s="203" t="s">
        <v>23748</v>
      </c>
      <c r="D2481" s="203" t="s">
        <v>23749</v>
      </c>
      <c r="E2481" s="203" t="s">
        <v>23750</v>
      </c>
      <c r="F2481" s="203" t="s">
        <v>9451</v>
      </c>
      <c r="G2481" s="203" t="s">
        <v>23750</v>
      </c>
      <c r="H2481" s="203" t="s">
        <v>23751</v>
      </c>
      <c r="I2481" s="203" t="s">
        <v>9453</v>
      </c>
      <c r="J2481" s="203" t="s">
        <v>23752</v>
      </c>
      <c r="K2481" s="84">
        <v>46043</v>
      </c>
      <c r="L2481" s="84">
        <v>46043</v>
      </c>
      <c r="M2481" s="84">
        <v>46223</v>
      </c>
      <c r="N2481" s="203" t="s">
        <v>23753</v>
      </c>
      <c r="O2481" s="86">
        <v>25760100</v>
      </c>
      <c r="P2481" s="203" t="s">
        <v>23754</v>
      </c>
      <c r="Q2481" s="203" t="s">
        <v>23752</v>
      </c>
      <c r="R2481" s="84">
        <v>46042</v>
      </c>
      <c r="S2481" s="84">
        <v>46042</v>
      </c>
      <c r="T2481" s="84"/>
      <c r="U2481" s="84"/>
      <c r="V2481" s="84"/>
      <c r="W2481" s="203" t="s">
        <v>9457</v>
      </c>
    </row>
    <row r="2482" spans="1:23" x14ac:dyDescent="0.3">
      <c r="A2482" s="203" t="s">
        <v>1509</v>
      </c>
      <c r="B2482" s="203" t="s">
        <v>1246</v>
      </c>
      <c r="C2482" s="203" t="s">
        <v>23755</v>
      </c>
      <c r="D2482" s="203" t="s">
        <v>23756</v>
      </c>
      <c r="E2482" s="203" t="s">
        <v>23757</v>
      </c>
      <c r="F2482" s="203" t="s">
        <v>9451</v>
      </c>
      <c r="G2482" s="203" t="s">
        <v>23757</v>
      </c>
      <c r="H2482" s="203" t="s">
        <v>23758</v>
      </c>
      <c r="I2482" s="203" t="s">
        <v>9453</v>
      </c>
      <c r="J2482" s="203" t="s">
        <v>12443</v>
      </c>
      <c r="K2482" s="84">
        <v>45951</v>
      </c>
      <c r="L2482" s="84">
        <v>45952</v>
      </c>
      <c r="M2482" s="84">
        <v>46012</v>
      </c>
      <c r="N2482" s="203" t="s">
        <v>23759</v>
      </c>
      <c r="O2482" s="86">
        <v>10000000</v>
      </c>
      <c r="P2482" s="203" t="s">
        <v>23760</v>
      </c>
      <c r="Q2482" s="203" t="s">
        <v>10601</v>
      </c>
      <c r="R2482" s="84">
        <v>45950</v>
      </c>
      <c r="S2482" s="84">
        <v>45950</v>
      </c>
      <c r="T2482" s="84"/>
      <c r="U2482" s="84"/>
      <c r="V2482" s="84"/>
      <c r="W2482" s="203" t="s">
        <v>9457</v>
      </c>
    </row>
    <row r="2483" spans="1:23" x14ac:dyDescent="0.3">
      <c r="A2483" s="203" t="s">
        <v>5600</v>
      </c>
      <c r="B2483" s="203" t="s">
        <v>1245</v>
      </c>
      <c r="C2483" s="203" t="s">
        <v>23761</v>
      </c>
      <c r="D2483" s="203" t="s">
        <v>23762</v>
      </c>
      <c r="E2483" s="203" t="s">
        <v>23763</v>
      </c>
      <c r="F2483" s="203" t="s">
        <v>9451</v>
      </c>
      <c r="G2483" s="203" t="s">
        <v>23763</v>
      </c>
      <c r="H2483" s="203" t="s">
        <v>23764</v>
      </c>
      <c r="I2483" s="203" t="s">
        <v>9462</v>
      </c>
      <c r="J2483" s="203" t="s">
        <v>23765</v>
      </c>
      <c r="K2483" s="84">
        <v>45394</v>
      </c>
      <c r="L2483" s="84">
        <v>45397</v>
      </c>
      <c r="M2483" s="84">
        <v>45579</v>
      </c>
      <c r="N2483" s="203" t="s">
        <v>14979</v>
      </c>
      <c r="O2483" s="86">
        <v>19560876</v>
      </c>
      <c r="P2483" s="203" t="s">
        <v>23766</v>
      </c>
      <c r="Q2483" s="203" t="s">
        <v>23765</v>
      </c>
      <c r="R2483" s="84">
        <v>45394</v>
      </c>
      <c r="S2483" s="84">
        <v>45394</v>
      </c>
      <c r="T2483" s="84"/>
      <c r="U2483" s="84"/>
      <c r="V2483" s="84"/>
      <c r="W2483" s="203" t="s">
        <v>9457</v>
      </c>
    </row>
    <row r="2484" spans="1:23" x14ac:dyDescent="0.3">
      <c r="A2484" s="203" t="s">
        <v>1572</v>
      </c>
      <c r="B2484" s="203" t="s">
        <v>1246</v>
      </c>
      <c r="C2484" s="203" t="s">
        <v>23767</v>
      </c>
      <c r="D2484" s="203" t="s">
        <v>23768</v>
      </c>
      <c r="E2484" s="203" t="s">
        <v>23769</v>
      </c>
      <c r="F2484" s="203" t="s">
        <v>9451</v>
      </c>
      <c r="G2484" s="203" t="s">
        <v>23769</v>
      </c>
      <c r="H2484" s="203" t="s">
        <v>23770</v>
      </c>
      <c r="I2484" s="203" t="s">
        <v>9453</v>
      </c>
      <c r="J2484" s="203" t="s">
        <v>23771</v>
      </c>
      <c r="K2484" s="84">
        <v>45917</v>
      </c>
      <c r="L2484" s="84">
        <v>45917</v>
      </c>
      <c r="M2484" s="84">
        <v>46007</v>
      </c>
      <c r="N2484" s="203" t="s">
        <v>23140</v>
      </c>
      <c r="O2484" s="86">
        <v>13500000</v>
      </c>
      <c r="P2484" s="203" t="s">
        <v>23772</v>
      </c>
      <c r="Q2484" s="203" t="s">
        <v>23771</v>
      </c>
      <c r="R2484" s="84">
        <v>45916</v>
      </c>
      <c r="S2484" s="84">
        <v>45916</v>
      </c>
      <c r="T2484" s="84"/>
      <c r="U2484" s="84"/>
      <c r="V2484" s="84"/>
      <c r="W2484" s="203" t="s">
        <v>9457</v>
      </c>
    </row>
    <row r="2485" spans="1:23" x14ac:dyDescent="0.3">
      <c r="A2485" s="203" t="s">
        <v>1572</v>
      </c>
      <c r="B2485" s="203" t="s">
        <v>1246</v>
      </c>
      <c r="C2485" s="203" t="s">
        <v>23773</v>
      </c>
      <c r="D2485" s="203" t="s">
        <v>23774</v>
      </c>
      <c r="E2485" s="203" t="s">
        <v>23775</v>
      </c>
      <c r="F2485" s="203" t="s">
        <v>9451</v>
      </c>
      <c r="G2485" s="203" t="s">
        <v>23775</v>
      </c>
      <c r="H2485" s="203" t="s">
        <v>23776</v>
      </c>
      <c r="I2485" s="203" t="s">
        <v>9533</v>
      </c>
      <c r="J2485" s="203" t="s">
        <v>23777</v>
      </c>
      <c r="K2485" s="84">
        <v>45922</v>
      </c>
      <c r="L2485" s="84">
        <v>45924</v>
      </c>
      <c r="M2485" s="84">
        <v>46014</v>
      </c>
      <c r="N2485" s="203" t="s">
        <v>23778</v>
      </c>
      <c r="O2485" s="86">
        <v>9000000</v>
      </c>
      <c r="P2485" s="203" t="s">
        <v>23779</v>
      </c>
      <c r="Q2485" s="203" t="s">
        <v>23777</v>
      </c>
      <c r="R2485" s="84">
        <v>45919</v>
      </c>
      <c r="S2485" s="84">
        <v>45919</v>
      </c>
      <c r="T2485" s="84"/>
      <c r="U2485" s="84"/>
      <c r="V2485" s="84"/>
      <c r="W2485" s="203" t="s">
        <v>9457</v>
      </c>
    </row>
    <row r="2486" spans="1:23" x14ac:dyDescent="0.3">
      <c r="A2486" s="203" t="s">
        <v>1423</v>
      </c>
      <c r="B2486" s="203" t="s">
        <v>1245</v>
      </c>
      <c r="C2486" s="203" t="s">
        <v>23780</v>
      </c>
      <c r="D2486" s="203" t="s">
        <v>9471</v>
      </c>
      <c r="E2486" s="203" t="s">
        <v>20095</v>
      </c>
      <c r="F2486" s="203" t="s">
        <v>9451</v>
      </c>
      <c r="G2486" s="203"/>
      <c r="H2486" s="203"/>
      <c r="I2486" s="203"/>
      <c r="J2486" s="203"/>
      <c r="K2486" s="84"/>
      <c r="L2486" s="84"/>
      <c r="M2486" s="84"/>
      <c r="N2486" s="203"/>
      <c r="O2486" s="86"/>
      <c r="P2486" s="203"/>
      <c r="Q2486" s="203"/>
      <c r="R2486" s="84">
        <v>45629</v>
      </c>
      <c r="S2486" s="84">
        <v>45629</v>
      </c>
      <c r="T2486" s="84">
        <v>45644</v>
      </c>
      <c r="U2486" s="84">
        <v>45644</v>
      </c>
      <c r="V2486" s="84">
        <v>45644</v>
      </c>
      <c r="W2486" s="203" t="s">
        <v>9723</v>
      </c>
    </row>
    <row r="2487" spans="1:23" x14ac:dyDescent="0.3">
      <c r="A2487" s="203" t="s">
        <v>1467</v>
      </c>
      <c r="B2487" s="203" t="s">
        <v>1247</v>
      </c>
      <c r="C2487" s="203" t="s">
        <v>23781</v>
      </c>
      <c r="D2487" s="203" t="s">
        <v>23782</v>
      </c>
      <c r="E2487" s="203" t="s">
        <v>23783</v>
      </c>
      <c r="F2487" s="203" t="s">
        <v>9451</v>
      </c>
      <c r="G2487" s="203" t="s">
        <v>23783</v>
      </c>
      <c r="H2487" s="203" t="s">
        <v>23784</v>
      </c>
      <c r="I2487" s="203" t="s">
        <v>9453</v>
      </c>
      <c r="J2487" s="203" t="s">
        <v>23785</v>
      </c>
      <c r="K2487" s="84">
        <v>46040</v>
      </c>
      <c r="L2487" s="84">
        <v>46041</v>
      </c>
      <c r="M2487" s="84">
        <v>46221</v>
      </c>
      <c r="N2487" s="203" t="s">
        <v>14575</v>
      </c>
      <c r="O2487" s="86">
        <v>15859458</v>
      </c>
      <c r="P2487" s="203" t="s">
        <v>23786</v>
      </c>
      <c r="Q2487" s="203" t="s">
        <v>23785</v>
      </c>
      <c r="R2487" s="84">
        <v>46040</v>
      </c>
      <c r="S2487" s="84">
        <v>46040</v>
      </c>
      <c r="T2487" s="84"/>
      <c r="U2487" s="84"/>
      <c r="V2487" s="84"/>
      <c r="W2487" s="203" t="s">
        <v>9457</v>
      </c>
    </row>
    <row r="2488" spans="1:23" x14ac:dyDescent="0.3">
      <c r="A2488" s="203" t="s">
        <v>1572</v>
      </c>
      <c r="B2488" s="203" t="s">
        <v>1246</v>
      </c>
      <c r="C2488" s="203" t="s">
        <v>23787</v>
      </c>
      <c r="D2488" s="203" t="s">
        <v>23788</v>
      </c>
      <c r="E2488" s="203" t="s">
        <v>23789</v>
      </c>
      <c r="F2488" s="203" t="s">
        <v>9451</v>
      </c>
      <c r="G2488" s="203" t="s">
        <v>23789</v>
      </c>
      <c r="H2488" s="203" t="s">
        <v>23790</v>
      </c>
      <c r="I2488" s="203" t="s">
        <v>9453</v>
      </c>
      <c r="J2488" s="203" t="s">
        <v>23791</v>
      </c>
      <c r="K2488" s="84">
        <v>45922</v>
      </c>
      <c r="L2488" s="84">
        <v>45923</v>
      </c>
      <c r="M2488" s="84">
        <v>46013</v>
      </c>
      <c r="N2488" s="203" t="s">
        <v>11725</v>
      </c>
      <c r="O2488" s="86">
        <v>10500000</v>
      </c>
      <c r="P2488" s="203" t="s">
        <v>23792</v>
      </c>
      <c r="Q2488" s="203" t="s">
        <v>23791</v>
      </c>
      <c r="R2488" s="84">
        <v>45922</v>
      </c>
      <c r="S2488" s="84">
        <v>45922</v>
      </c>
      <c r="T2488" s="84"/>
      <c r="U2488" s="84"/>
      <c r="V2488" s="84"/>
      <c r="W2488" s="203" t="s">
        <v>9457</v>
      </c>
    </row>
    <row r="2489" spans="1:23" x14ac:dyDescent="0.3">
      <c r="A2489" s="203" t="s">
        <v>1665</v>
      </c>
      <c r="B2489" s="203" t="s">
        <v>1247</v>
      </c>
      <c r="C2489" s="203" t="s">
        <v>23793</v>
      </c>
      <c r="D2489" s="203" t="s">
        <v>23794</v>
      </c>
      <c r="E2489" s="203" t="s">
        <v>23795</v>
      </c>
      <c r="F2489" s="203" t="s">
        <v>9451</v>
      </c>
      <c r="G2489" s="203" t="s">
        <v>23795</v>
      </c>
      <c r="H2489" s="203" t="s">
        <v>23796</v>
      </c>
      <c r="I2489" s="203" t="s">
        <v>9504</v>
      </c>
      <c r="J2489" s="203" t="s">
        <v>23797</v>
      </c>
      <c r="K2489" s="84">
        <v>46048</v>
      </c>
      <c r="L2489" s="84">
        <v>46049</v>
      </c>
      <c r="M2489" s="84">
        <v>46168</v>
      </c>
      <c r="N2489" s="203" t="s">
        <v>18239</v>
      </c>
      <c r="O2489" s="86">
        <v>18000000</v>
      </c>
      <c r="P2489" s="203" t="s">
        <v>23798</v>
      </c>
      <c r="Q2489" s="203" t="s">
        <v>23797</v>
      </c>
      <c r="R2489" s="84">
        <v>46046</v>
      </c>
      <c r="S2489" s="84">
        <v>46046</v>
      </c>
      <c r="T2489" s="84"/>
      <c r="U2489" s="84"/>
      <c r="V2489" s="84"/>
      <c r="W2489" s="203" t="s">
        <v>9457</v>
      </c>
    </row>
    <row r="2490" spans="1:23" x14ac:dyDescent="0.3">
      <c r="A2490" s="203" t="s">
        <v>1476</v>
      </c>
      <c r="B2490" s="203" t="s">
        <v>1246</v>
      </c>
      <c r="C2490" s="203" t="s">
        <v>23799</v>
      </c>
      <c r="D2490" s="203" t="s">
        <v>23800</v>
      </c>
      <c r="E2490" s="203" t="s">
        <v>23801</v>
      </c>
      <c r="F2490" s="203" t="s">
        <v>9451</v>
      </c>
      <c r="G2490" s="203" t="s">
        <v>23801</v>
      </c>
      <c r="H2490" s="203" t="s">
        <v>23802</v>
      </c>
      <c r="I2490" s="203" t="s">
        <v>9462</v>
      </c>
      <c r="J2490" s="203" t="s">
        <v>10942</v>
      </c>
      <c r="K2490" s="84">
        <v>45708</v>
      </c>
      <c r="L2490" s="84">
        <v>45708</v>
      </c>
      <c r="M2490" s="84">
        <v>45888</v>
      </c>
      <c r="N2490" s="203" t="s">
        <v>12811</v>
      </c>
      <c r="O2490" s="86">
        <v>14725590</v>
      </c>
      <c r="P2490" s="203" t="s">
        <v>23803</v>
      </c>
      <c r="Q2490" s="203" t="s">
        <v>10942</v>
      </c>
      <c r="R2490" s="84">
        <v>45707</v>
      </c>
      <c r="S2490" s="84">
        <v>45707</v>
      </c>
      <c r="T2490" s="84"/>
      <c r="U2490" s="84"/>
      <c r="V2490" s="84"/>
      <c r="W2490" s="203" t="s">
        <v>9457</v>
      </c>
    </row>
    <row r="2491" spans="1:23" x14ac:dyDescent="0.3">
      <c r="A2491" s="203" t="s">
        <v>1605</v>
      </c>
      <c r="B2491" s="203" t="s">
        <v>1247</v>
      </c>
      <c r="C2491" s="203" t="s">
        <v>23804</v>
      </c>
      <c r="D2491" s="203" t="s">
        <v>23805</v>
      </c>
      <c r="E2491" s="203" t="s">
        <v>23806</v>
      </c>
      <c r="F2491" s="203" t="s">
        <v>9451</v>
      </c>
      <c r="G2491" s="203" t="s">
        <v>23806</v>
      </c>
      <c r="H2491" s="203" t="s">
        <v>23807</v>
      </c>
      <c r="I2491" s="203" t="s">
        <v>9453</v>
      </c>
      <c r="J2491" s="203" t="s">
        <v>23808</v>
      </c>
      <c r="K2491" s="84">
        <v>46052</v>
      </c>
      <c r="L2491" s="84">
        <v>46052</v>
      </c>
      <c r="M2491" s="84">
        <v>46202</v>
      </c>
      <c r="N2491" s="203" t="s">
        <v>23809</v>
      </c>
      <c r="O2491" s="86">
        <v>15456815</v>
      </c>
      <c r="P2491" s="203" t="s">
        <v>23810</v>
      </c>
      <c r="Q2491" s="203" t="s">
        <v>23808</v>
      </c>
      <c r="R2491" s="84">
        <v>46052</v>
      </c>
      <c r="S2491" s="84">
        <v>46052</v>
      </c>
      <c r="T2491" s="84"/>
      <c r="U2491" s="84"/>
      <c r="V2491" s="84"/>
      <c r="W2491" s="203" t="s">
        <v>9457</v>
      </c>
    </row>
    <row r="2492" spans="1:23" x14ac:dyDescent="0.3">
      <c r="A2492" s="203" t="s">
        <v>1447</v>
      </c>
      <c r="B2492" s="203" t="s">
        <v>1246</v>
      </c>
      <c r="C2492" s="203" t="s">
        <v>23811</v>
      </c>
      <c r="D2492" s="203" t="s">
        <v>23812</v>
      </c>
      <c r="E2492" s="203" t="s">
        <v>23813</v>
      </c>
      <c r="F2492" s="203" t="s">
        <v>9451</v>
      </c>
      <c r="G2492" s="203" t="s">
        <v>23813</v>
      </c>
      <c r="H2492" s="203" t="s">
        <v>23814</v>
      </c>
      <c r="I2492" s="203" t="s">
        <v>9453</v>
      </c>
      <c r="J2492" s="203" t="s">
        <v>23815</v>
      </c>
      <c r="K2492" s="84">
        <v>45937</v>
      </c>
      <c r="L2492" s="84">
        <v>45937</v>
      </c>
      <c r="M2492" s="84">
        <v>46022</v>
      </c>
      <c r="N2492" s="203" t="s">
        <v>23816</v>
      </c>
      <c r="O2492" s="86">
        <v>12164491</v>
      </c>
      <c r="P2492" s="203" t="s">
        <v>23817</v>
      </c>
      <c r="Q2492" s="203" t="s">
        <v>23815</v>
      </c>
      <c r="R2492" s="84">
        <v>45937</v>
      </c>
      <c r="S2492" s="84">
        <v>45937</v>
      </c>
      <c r="T2492" s="84"/>
      <c r="U2492" s="84"/>
      <c r="V2492" s="84"/>
      <c r="W2492" s="203" t="s">
        <v>9457</v>
      </c>
    </row>
    <row r="2493" spans="1:23" x14ac:dyDescent="0.3">
      <c r="A2493" s="203" t="s">
        <v>3366</v>
      </c>
      <c r="B2493" s="203" t="s">
        <v>1247</v>
      </c>
      <c r="C2493" s="203" t="s">
        <v>34205</v>
      </c>
      <c r="D2493" s="203" t="s">
        <v>34206</v>
      </c>
      <c r="E2493" s="203" t="s">
        <v>34207</v>
      </c>
      <c r="F2493" s="203" t="s">
        <v>9451</v>
      </c>
      <c r="G2493" s="203" t="s">
        <v>34207</v>
      </c>
      <c r="H2493" s="203" t="s">
        <v>34208</v>
      </c>
      <c r="I2493" s="203" t="s">
        <v>9482</v>
      </c>
      <c r="J2493" s="203" t="s">
        <v>33834</v>
      </c>
      <c r="K2493" s="84">
        <v>46248</v>
      </c>
      <c r="L2493" s="84"/>
      <c r="M2493" s="84">
        <v>46384</v>
      </c>
      <c r="N2493" s="203" t="s">
        <v>12121</v>
      </c>
      <c r="O2493" s="86">
        <v>14039998</v>
      </c>
      <c r="P2493" s="203" t="s">
        <v>34209</v>
      </c>
      <c r="Q2493" s="203" t="s">
        <v>33834</v>
      </c>
      <c r="R2493" s="84">
        <v>46247</v>
      </c>
      <c r="S2493" s="84">
        <v>46247</v>
      </c>
      <c r="T2493" s="84"/>
      <c r="U2493" s="84"/>
      <c r="V2493" s="84"/>
      <c r="W2493" s="203" t="s">
        <v>9457</v>
      </c>
    </row>
    <row r="2494" spans="1:23" x14ac:dyDescent="0.3">
      <c r="A2494" s="203" t="s">
        <v>1665</v>
      </c>
      <c r="B2494" s="203" t="s">
        <v>1247</v>
      </c>
      <c r="C2494" s="203" t="s">
        <v>23818</v>
      </c>
      <c r="D2494" s="203" t="s">
        <v>23819</v>
      </c>
      <c r="E2494" s="203" t="s">
        <v>23820</v>
      </c>
      <c r="F2494" s="203" t="s">
        <v>9451</v>
      </c>
      <c r="G2494" s="203" t="s">
        <v>23820</v>
      </c>
      <c r="H2494" s="203" t="s">
        <v>23821</v>
      </c>
      <c r="I2494" s="203" t="s">
        <v>9462</v>
      </c>
      <c r="J2494" s="203" t="s">
        <v>23822</v>
      </c>
      <c r="K2494" s="84">
        <v>46048</v>
      </c>
      <c r="L2494" s="84">
        <v>46048</v>
      </c>
      <c r="M2494" s="84">
        <v>46137</v>
      </c>
      <c r="N2494" s="203" t="s">
        <v>23823</v>
      </c>
      <c r="O2494" s="86">
        <v>15000000</v>
      </c>
      <c r="P2494" s="203" t="s">
        <v>23824</v>
      </c>
      <c r="Q2494" s="203" t="s">
        <v>23822</v>
      </c>
      <c r="R2494" s="84">
        <v>46046</v>
      </c>
      <c r="S2494" s="84">
        <v>46046</v>
      </c>
      <c r="T2494" s="84"/>
      <c r="U2494" s="84"/>
      <c r="V2494" s="84"/>
      <c r="W2494" s="203" t="s">
        <v>9457</v>
      </c>
    </row>
    <row r="2495" spans="1:23" x14ac:dyDescent="0.3">
      <c r="A2495" s="203" t="s">
        <v>1572</v>
      </c>
      <c r="B2495" s="203" t="s">
        <v>1246</v>
      </c>
      <c r="C2495" s="203" t="s">
        <v>23825</v>
      </c>
      <c r="D2495" s="203" t="s">
        <v>23826</v>
      </c>
      <c r="E2495" s="203" t="s">
        <v>23827</v>
      </c>
      <c r="F2495" s="203" t="s">
        <v>9451</v>
      </c>
      <c r="G2495" s="203" t="s">
        <v>23827</v>
      </c>
      <c r="H2495" s="203" t="s">
        <v>23828</v>
      </c>
      <c r="I2495" s="203" t="s">
        <v>9453</v>
      </c>
      <c r="J2495" s="203" t="s">
        <v>23829</v>
      </c>
      <c r="K2495" s="84">
        <v>45926</v>
      </c>
      <c r="L2495" s="84">
        <v>45926</v>
      </c>
      <c r="M2495" s="84">
        <v>46016</v>
      </c>
      <c r="N2495" s="203" t="s">
        <v>23830</v>
      </c>
      <c r="O2495" s="86">
        <v>9600000</v>
      </c>
      <c r="P2495" s="203" t="s">
        <v>23831</v>
      </c>
      <c r="Q2495" s="203" t="s">
        <v>23829</v>
      </c>
      <c r="R2495" s="84">
        <v>45926</v>
      </c>
      <c r="S2495" s="84">
        <v>45926</v>
      </c>
      <c r="T2495" s="84"/>
      <c r="U2495" s="84"/>
      <c r="V2495" s="84"/>
      <c r="W2495" s="203" t="s">
        <v>9457</v>
      </c>
    </row>
    <row r="2496" spans="1:23" x14ac:dyDescent="0.3">
      <c r="A2496" s="203" t="s">
        <v>1476</v>
      </c>
      <c r="B2496" s="203" t="s">
        <v>1246</v>
      </c>
      <c r="C2496" s="203" t="s">
        <v>23832</v>
      </c>
      <c r="D2496" s="203" t="s">
        <v>23833</v>
      </c>
      <c r="E2496" s="203" t="s">
        <v>23834</v>
      </c>
      <c r="F2496" s="203" t="s">
        <v>9451</v>
      </c>
      <c r="G2496" s="203" t="s">
        <v>23834</v>
      </c>
      <c r="H2496" s="203" t="s">
        <v>23835</v>
      </c>
      <c r="I2496" s="203" t="s">
        <v>9453</v>
      </c>
      <c r="J2496" s="203" t="s">
        <v>23836</v>
      </c>
      <c r="K2496" s="84">
        <v>45726</v>
      </c>
      <c r="L2496" s="84">
        <v>45726</v>
      </c>
      <c r="M2496" s="84">
        <v>45909</v>
      </c>
      <c r="N2496" s="203" t="s">
        <v>19411</v>
      </c>
      <c r="O2496" s="86">
        <v>14725590</v>
      </c>
      <c r="P2496" s="203" t="s">
        <v>23837</v>
      </c>
      <c r="Q2496" s="203" t="s">
        <v>23836</v>
      </c>
      <c r="R2496" s="84">
        <v>45723</v>
      </c>
      <c r="S2496" s="84">
        <v>45723</v>
      </c>
      <c r="T2496" s="84"/>
      <c r="U2496" s="84"/>
      <c r="V2496" s="84"/>
      <c r="W2496" s="203" t="s">
        <v>9457</v>
      </c>
    </row>
    <row r="2497" spans="1:23" x14ac:dyDescent="0.3">
      <c r="A2497" s="203" t="s">
        <v>1476</v>
      </c>
      <c r="B2497" s="203" t="s">
        <v>1246</v>
      </c>
      <c r="C2497" s="203" t="s">
        <v>23838</v>
      </c>
      <c r="D2497" s="203" t="s">
        <v>23839</v>
      </c>
      <c r="E2497" s="203" t="s">
        <v>23840</v>
      </c>
      <c r="F2497" s="203" t="s">
        <v>9451</v>
      </c>
      <c r="G2497" s="203" t="s">
        <v>23840</v>
      </c>
      <c r="H2497" s="203" t="s">
        <v>23841</v>
      </c>
      <c r="I2497" s="203" t="s">
        <v>9462</v>
      </c>
      <c r="J2497" s="203" t="s">
        <v>10955</v>
      </c>
      <c r="K2497" s="84">
        <v>45890</v>
      </c>
      <c r="L2497" s="84">
        <v>45891</v>
      </c>
      <c r="M2497" s="84">
        <v>46022</v>
      </c>
      <c r="N2497" s="203" t="s">
        <v>14703</v>
      </c>
      <c r="O2497" s="86">
        <v>21432125</v>
      </c>
      <c r="P2497" s="203" t="s">
        <v>23842</v>
      </c>
      <c r="Q2497" s="203" t="s">
        <v>10955</v>
      </c>
      <c r="R2497" s="84">
        <v>45890</v>
      </c>
      <c r="S2497" s="84">
        <v>45890</v>
      </c>
      <c r="T2497" s="84"/>
      <c r="U2497" s="84"/>
      <c r="V2497" s="84"/>
      <c r="W2497" s="203" t="s">
        <v>9457</v>
      </c>
    </row>
    <row r="2498" spans="1:23" x14ac:dyDescent="0.3">
      <c r="A2498" s="203" t="s">
        <v>1572</v>
      </c>
      <c r="B2498" s="203" t="s">
        <v>1246</v>
      </c>
      <c r="C2498" s="203" t="s">
        <v>23843</v>
      </c>
      <c r="D2498" s="203" t="s">
        <v>23844</v>
      </c>
      <c r="E2498" s="203" t="s">
        <v>23845</v>
      </c>
      <c r="F2498" s="203" t="s">
        <v>9451</v>
      </c>
      <c r="G2498" s="203" t="s">
        <v>23845</v>
      </c>
      <c r="H2498" s="203" t="s">
        <v>23846</v>
      </c>
      <c r="I2498" s="203" t="s">
        <v>9453</v>
      </c>
      <c r="J2498" s="203" t="s">
        <v>23847</v>
      </c>
      <c r="K2498" s="84">
        <v>45917</v>
      </c>
      <c r="L2498" s="84">
        <v>45918</v>
      </c>
      <c r="M2498" s="84">
        <v>45978</v>
      </c>
      <c r="N2498" s="203" t="s">
        <v>10237</v>
      </c>
      <c r="O2498" s="86">
        <v>8000000</v>
      </c>
      <c r="P2498" s="203" t="s">
        <v>23848</v>
      </c>
      <c r="Q2498" s="203" t="s">
        <v>23847</v>
      </c>
      <c r="R2498" s="84">
        <v>45917</v>
      </c>
      <c r="S2498" s="84">
        <v>45917</v>
      </c>
      <c r="T2498" s="84"/>
      <c r="U2498" s="84"/>
      <c r="V2498" s="84"/>
      <c r="W2498" s="203" t="s">
        <v>9457</v>
      </c>
    </row>
    <row r="2499" spans="1:23" x14ac:dyDescent="0.3">
      <c r="A2499" s="203" t="s">
        <v>1572</v>
      </c>
      <c r="B2499" s="203" t="s">
        <v>1246</v>
      </c>
      <c r="C2499" s="203" t="s">
        <v>23849</v>
      </c>
      <c r="D2499" s="203" t="s">
        <v>23850</v>
      </c>
      <c r="E2499" s="203" t="s">
        <v>23851</v>
      </c>
      <c r="F2499" s="203" t="s">
        <v>9451</v>
      </c>
      <c r="G2499" s="203" t="s">
        <v>23851</v>
      </c>
      <c r="H2499" s="203" t="s">
        <v>23852</v>
      </c>
      <c r="I2499" s="203" t="s">
        <v>9453</v>
      </c>
      <c r="J2499" s="203" t="s">
        <v>23853</v>
      </c>
      <c r="K2499" s="84">
        <v>45916</v>
      </c>
      <c r="L2499" s="84">
        <v>45917</v>
      </c>
      <c r="M2499" s="84">
        <v>46007</v>
      </c>
      <c r="N2499" s="203" t="s">
        <v>23854</v>
      </c>
      <c r="O2499" s="86">
        <v>12000000</v>
      </c>
      <c r="P2499" s="203" t="s">
        <v>23855</v>
      </c>
      <c r="Q2499" s="203" t="s">
        <v>23853</v>
      </c>
      <c r="R2499" s="84">
        <v>45916</v>
      </c>
      <c r="S2499" s="84">
        <v>45916</v>
      </c>
      <c r="T2499" s="84"/>
      <c r="U2499" s="84"/>
      <c r="V2499" s="84"/>
      <c r="W2499" s="203" t="s">
        <v>9457</v>
      </c>
    </row>
    <row r="2500" spans="1:23" x14ac:dyDescent="0.3">
      <c r="A2500" s="203" t="s">
        <v>1505</v>
      </c>
      <c r="B2500" s="203" t="s">
        <v>1246</v>
      </c>
      <c r="C2500" s="203" t="s">
        <v>23856</v>
      </c>
      <c r="D2500" s="203" t="s">
        <v>23857</v>
      </c>
      <c r="E2500" s="203" t="s">
        <v>23858</v>
      </c>
      <c r="F2500" s="203" t="s">
        <v>9451</v>
      </c>
      <c r="G2500" s="203" t="s">
        <v>23858</v>
      </c>
      <c r="H2500" s="203" t="s">
        <v>23859</v>
      </c>
      <c r="I2500" s="203" t="s">
        <v>9462</v>
      </c>
      <c r="J2500" s="203" t="s">
        <v>23860</v>
      </c>
      <c r="K2500" s="84">
        <v>45697</v>
      </c>
      <c r="L2500" s="84">
        <v>45698</v>
      </c>
      <c r="M2500" s="84">
        <v>45878</v>
      </c>
      <c r="N2500" s="203" t="s">
        <v>21611</v>
      </c>
      <c r="O2500" s="86">
        <v>28099266</v>
      </c>
      <c r="P2500" s="203" t="s">
        <v>23861</v>
      </c>
      <c r="Q2500" s="203" t="s">
        <v>23860</v>
      </c>
      <c r="R2500" s="84">
        <v>45697</v>
      </c>
      <c r="S2500" s="84">
        <v>45697</v>
      </c>
      <c r="T2500" s="84"/>
      <c r="U2500" s="84"/>
      <c r="V2500" s="84"/>
      <c r="W2500" s="203" t="s">
        <v>9457</v>
      </c>
    </row>
    <row r="2501" spans="1:23" x14ac:dyDescent="0.3">
      <c r="A2501" s="203" t="s">
        <v>5454</v>
      </c>
      <c r="B2501" s="203" t="s">
        <v>1245</v>
      </c>
      <c r="C2501" s="203" t="s">
        <v>23862</v>
      </c>
      <c r="D2501" s="203" t="s">
        <v>23863</v>
      </c>
      <c r="E2501" s="203" t="s">
        <v>23864</v>
      </c>
      <c r="F2501" s="203" t="s">
        <v>9451</v>
      </c>
      <c r="G2501" s="203" t="s">
        <v>23864</v>
      </c>
      <c r="H2501" s="203" t="s">
        <v>23865</v>
      </c>
      <c r="I2501" s="203" t="s">
        <v>9453</v>
      </c>
      <c r="J2501" s="203" t="s">
        <v>23866</v>
      </c>
      <c r="K2501" s="84">
        <v>45527</v>
      </c>
      <c r="L2501" s="84">
        <v>45532</v>
      </c>
      <c r="M2501" s="84">
        <v>45621</v>
      </c>
      <c r="N2501" s="203" t="s">
        <v>23867</v>
      </c>
      <c r="O2501" s="86">
        <v>10500000</v>
      </c>
      <c r="P2501" s="203" t="s">
        <v>23868</v>
      </c>
      <c r="Q2501" s="203" t="s">
        <v>23866</v>
      </c>
      <c r="R2501" s="84">
        <v>45526</v>
      </c>
      <c r="S2501" s="84">
        <v>45526</v>
      </c>
      <c r="T2501" s="84"/>
      <c r="U2501" s="84"/>
      <c r="V2501" s="84"/>
      <c r="W2501" s="203" t="s">
        <v>9457</v>
      </c>
    </row>
    <row r="2502" spans="1:23" x14ac:dyDescent="0.3">
      <c r="A2502" s="203" t="s">
        <v>2935</v>
      </c>
      <c r="B2502" s="203" t="s">
        <v>1245</v>
      </c>
      <c r="C2502" s="203" t="s">
        <v>23870</v>
      </c>
      <c r="D2502" s="203" t="s">
        <v>23871</v>
      </c>
      <c r="E2502" s="203" t="s">
        <v>23872</v>
      </c>
      <c r="F2502" s="203" t="s">
        <v>9451</v>
      </c>
      <c r="G2502" s="203" t="s">
        <v>23872</v>
      </c>
      <c r="H2502" s="203" t="s">
        <v>23873</v>
      </c>
      <c r="I2502" s="203" t="s">
        <v>9462</v>
      </c>
      <c r="J2502" s="203" t="s">
        <v>23874</v>
      </c>
      <c r="K2502" s="84">
        <v>45366</v>
      </c>
      <c r="L2502" s="84">
        <v>45366</v>
      </c>
      <c r="M2502" s="84">
        <v>45549</v>
      </c>
      <c r="N2502" s="203" t="s">
        <v>14025</v>
      </c>
      <c r="O2502" s="86">
        <v>19560876</v>
      </c>
      <c r="P2502" s="203" t="s">
        <v>23875</v>
      </c>
      <c r="Q2502" s="203" t="s">
        <v>23876</v>
      </c>
      <c r="R2502" s="84">
        <v>45365</v>
      </c>
      <c r="S2502" s="84">
        <v>45365</v>
      </c>
      <c r="T2502" s="84"/>
      <c r="U2502" s="84"/>
      <c r="V2502" s="84"/>
      <c r="W2502" s="203" t="s">
        <v>9457</v>
      </c>
    </row>
    <row r="2503" spans="1:23" x14ac:dyDescent="0.3">
      <c r="A2503" s="203" t="s">
        <v>1476</v>
      </c>
      <c r="B2503" s="203" t="s">
        <v>1246</v>
      </c>
      <c r="C2503" s="203" t="s">
        <v>23877</v>
      </c>
      <c r="D2503" s="203" t="s">
        <v>23878</v>
      </c>
      <c r="E2503" s="203" t="s">
        <v>23879</v>
      </c>
      <c r="F2503" s="203" t="s">
        <v>9451</v>
      </c>
      <c r="G2503" s="203" t="s">
        <v>23879</v>
      </c>
      <c r="H2503" s="203" t="s">
        <v>23880</v>
      </c>
      <c r="I2503" s="203" t="s">
        <v>9462</v>
      </c>
      <c r="J2503" s="203" t="s">
        <v>23881</v>
      </c>
      <c r="K2503" s="84">
        <v>45905</v>
      </c>
      <c r="L2503" s="84">
        <v>45905</v>
      </c>
      <c r="M2503" s="84">
        <v>46020</v>
      </c>
      <c r="N2503" s="203" t="s">
        <v>15813</v>
      </c>
      <c r="O2503" s="86">
        <v>15281188</v>
      </c>
      <c r="P2503" s="203" t="s">
        <v>23882</v>
      </c>
      <c r="Q2503" s="203" t="s">
        <v>23881</v>
      </c>
      <c r="R2503" s="84">
        <v>45905</v>
      </c>
      <c r="S2503" s="84">
        <v>45905</v>
      </c>
      <c r="T2503" s="84"/>
      <c r="U2503" s="84"/>
      <c r="V2503" s="84"/>
      <c r="W2503" s="203" t="s">
        <v>9457</v>
      </c>
    </row>
    <row r="2504" spans="1:23" x14ac:dyDescent="0.3">
      <c r="A2504" s="203" t="s">
        <v>1467</v>
      </c>
      <c r="B2504" s="203" t="s">
        <v>1247</v>
      </c>
      <c r="C2504" s="203" t="s">
        <v>23883</v>
      </c>
      <c r="D2504" s="203" t="s">
        <v>23884</v>
      </c>
      <c r="E2504" s="203" t="s">
        <v>23885</v>
      </c>
      <c r="F2504" s="203" t="s">
        <v>9451</v>
      </c>
      <c r="G2504" s="203" t="s">
        <v>23885</v>
      </c>
      <c r="H2504" s="203" t="s">
        <v>23886</v>
      </c>
      <c r="I2504" s="203" t="s">
        <v>9482</v>
      </c>
      <c r="J2504" s="203" t="s">
        <v>23887</v>
      </c>
      <c r="K2504" s="84">
        <v>46233</v>
      </c>
      <c r="L2504" s="84"/>
      <c r="M2504" s="84">
        <v>46386</v>
      </c>
      <c r="N2504" s="203" t="s">
        <v>16269</v>
      </c>
      <c r="O2504" s="86">
        <v>21466750</v>
      </c>
      <c r="P2504" s="203" t="s">
        <v>23888</v>
      </c>
      <c r="Q2504" s="203" t="s">
        <v>23887</v>
      </c>
      <c r="R2504" s="84">
        <v>46232</v>
      </c>
      <c r="S2504" s="84">
        <v>46232</v>
      </c>
      <c r="T2504" s="84"/>
      <c r="U2504" s="84"/>
      <c r="V2504" s="84"/>
      <c r="W2504" s="203" t="s">
        <v>9457</v>
      </c>
    </row>
    <row r="2505" spans="1:23" x14ac:dyDescent="0.3">
      <c r="A2505" s="203" t="s">
        <v>1665</v>
      </c>
      <c r="B2505" s="203" t="s">
        <v>1247</v>
      </c>
      <c r="C2505" s="203" t="s">
        <v>23889</v>
      </c>
      <c r="D2505" s="203" t="s">
        <v>23890</v>
      </c>
      <c r="E2505" s="203" t="s">
        <v>23891</v>
      </c>
      <c r="F2505" s="203" t="s">
        <v>9451</v>
      </c>
      <c r="G2505" s="203" t="s">
        <v>23891</v>
      </c>
      <c r="H2505" s="203" t="s">
        <v>23892</v>
      </c>
      <c r="I2505" s="203" t="s">
        <v>9453</v>
      </c>
      <c r="J2505" s="203" t="s">
        <v>23893</v>
      </c>
      <c r="K2505" s="84">
        <v>46049</v>
      </c>
      <c r="L2505" s="84">
        <v>46050</v>
      </c>
      <c r="M2505" s="84">
        <v>46140</v>
      </c>
      <c r="N2505" s="203" t="s">
        <v>23894</v>
      </c>
      <c r="O2505" s="86">
        <v>10500000</v>
      </c>
      <c r="P2505" s="203" t="s">
        <v>23895</v>
      </c>
      <c r="Q2505" s="203" t="s">
        <v>23893</v>
      </c>
      <c r="R2505" s="84">
        <v>46049</v>
      </c>
      <c r="S2505" s="84">
        <v>46049</v>
      </c>
      <c r="T2505" s="84"/>
      <c r="U2505" s="84"/>
      <c r="V2505" s="84"/>
      <c r="W2505" s="203" t="s">
        <v>9457</v>
      </c>
    </row>
    <row r="2506" spans="1:23" x14ac:dyDescent="0.3">
      <c r="A2506" s="203" t="s">
        <v>1665</v>
      </c>
      <c r="B2506" s="203" t="s">
        <v>1247</v>
      </c>
      <c r="C2506" s="203" t="s">
        <v>23896</v>
      </c>
      <c r="D2506" s="203" t="s">
        <v>23897</v>
      </c>
      <c r="E2506" s="203" t="s">
        <v>23898</v>
      </c>
      <c r="F2506" s="203" t="s">
        <v>9451</v>
      </c>
      <c r="G2506" s="203" t="s">
        <v>23898</v>
      </c>
      <c r="H2506" s="203" t="s">
        <v>23899</v>
      </c>
      <c r="I2506" s="203" t="s">
        <v>9453</v>
      </c>
      <c r="J2506" s="203" t="s">
        <v>10093</v>
      </c>
      <c r="K2506" s="84">
        <v>46048</v>
      </c>
      <c r="L2506" s="84">
        <v>46049</v>
      </c>
      <c r="M2506" s="84">
        <v>46138</v>
      </c>
      <c r="N2506" s="203" t="s">
        <v>17147</v>
      </c>
      <c r="O2506" s="86">
        <v>12000000</v>
      </c>
      <c r="P2506" s="203" t="s">
        <v>23900</v>
      </c>
      <c r="Q2506" s="203" t="s">
        <v>10093</v>
      </c>
      <c r="R2506" s="84">
        <v>46048</v>
      </c>
      <c r="S2506" s="84">
        <v>46048</v>
      </c>
      <c r="T2506" s="84"/>
      <c r="U2506" s="84"/>
      <c r="V2506" s="84"/>
      <c r="W2506" s="203" t="s">
        <v>9457</v>
      </c>
    </row>
    <row r="2507" spans="1:23" x14ac:dyDescent="0.3">
      <c r="A2507" s="203" t="s">
        <v>1546</v>
      </c>
      <c r="B2507" s="203" t="s">
        <v>1247</v>
      </c>
      <c r="C2507" s="203" t="s">
        <v>23901</v>
      </c>
      <c r="D2507" s="203" t="s">
        <v>23902</v>
      </c>
      <c r="E2507" s="203" t="s">
        <v>23903</v>
      </c>
      <c r="F2507" s="203" t="s">
        <v>9451</v>
      </c>
      <c r="G2507" s="203" t="s">
        <v>23903</v>
      </c>
      <c r="H2507" s="203" t="s">
        <v>23904</v>
      </c>
      <c r="I2507" s="203" t="s">
        <v>9462</v>
      </c>
      <c r="J2507" s="203" t="s">
        <v>22788</v>
      </c>
      <c r="K2507" s="84">
        <v>46043</v>
      </c>
      <c r="L2507" s="84">
        <v>46051</v>
      </c>
      <c r="M2507" s="84">
        <v>46293</v>
      </c>
      <c r="N2507" s="203" t="s">
        <v>23905</v>
      </c>
      <c r="O2507" s="86">
        <v>30400000</v>
      </c>
      <c r="P2507" s="203" t="s">
        <v>23906</v>
      </c>
      <c r="Q2507" s="203" t="s">
        <v>22788</v>
      </c>
      <c r="R2507" s="84">
        <v>46043</v>
      </c>
      <c r="S2507" s="84">
        <v>46043</v>
      </c>
      <c r="T2507" s="84"/>
      <c r="U2507" s="84"/>
      <c r="V2507" s="84"/>
      <c r="W2507" s="203" t="s">
        <v>9457</v>
      </c>
    </row>
    <row r="2508" spans="1:23" x14ac:dyDescent="0.3">
      <c r="A2508" s="203" t="s">
        <v>2935</v>
      </c>
      <c r="B2508" s="203" t="s">
        <v>1245</v>
      </c>
      <c r="C2508" s="203" t="s">
        <v>23907</v>
      </c>
      <c r="D2508" s="203" t="s">
        <v>23908</v>
      </c>
      <c r="E2508" s="203" t="s">
        <v>23909</v>
      </c>
      <c r="F2508" s="203" t="s">
        <v>9451</v>
      </c>
      <c r="G2508" s="203" t="s">
        <v>23909</v>
      </c>
      <c r="H2508" s="203" t="s">
        <v>23910</v>
      </c>
      <c r="I2508" s="203" t="s">
        <v>9462</v>
      </c>
      <c r="J2508" s="203" t="s">
        <v>11355</v>
      </c>
      <c r="K2508" s="84">
        <v>45360</v>
      </c>
      <c r="L2508" s="84">
        <v>45362</v>
      </c>
      <c r="M2508" s="84">
        <v>45545</v>
      </c>
      <c r="N2508" s="203" t="s">
        <v>14388</v>
      </c>
      <c r="O2508" s="86">
        <v>19560876</v>
      </c>
      <c r="P2508" s="203" t="s">
        <v>23911</v>
      </c>
      <c r="Q2508" s="203" t="s">
        <v>11358</v>
      </c>
      <c r="R2508" s="84">
        <v>45359</v>
      </c>
      <c r="S2508" s="84">
        <v>45359</v>
      </c>
      <c r="T2508" s="84"/>
      <c r="U2508" s="84"/>
      <c r="V2508" s="84"/>
      <c r="W2508" s="203" t="s">
        <v>9457</v>
      </c>
    </row>
    <row r="2509" spans="1:23" x14ac:dyDescent="0.3">
      <c r="A2509" s="203" t="s">
        <v>4392</v>
      </c>
      <c r="B2509" s="203" t="s">
        <v>1245</v>
      </c>
      <c r="C2509" s="203" t="s">
        <v>23912</v>
      </c>
      <c r="D2509" s="203" t="s">
        <v>23913</v>
      </c>
      <c r="E2509" s="203" t="s">
        <v>23914</v>
      </c>
      <c r="F2509" s="203" t="s">
        <v>9451</v>
      </c>
      <c r="G2509" s="203" t="s">
        <v>23914</v>
      </c>
      <c r="H2509" s="203" t="s">
        <v>23915</v>
      </c>
      <c r="I2509" s="203" t="s">
        <v>9462</v>
      </c>
      <c r="J2509" s="203" t="s">
        <v>23916</v>
      </c>
      <c r="K2509" s="84">
        <v>45531</v>
      </c>
      <c r="L2509" s="84">
        <v>45538</v>
      </c>
      <c r="M2509" s="84">
        <v>45567</v>
      </c>
      <c r="N2509" s="203" t="s">
        <v>16819</v>
      </c>
      <c r="O2509" s="86">
        <v>56700000</v>
      </c>
      <c r="P2509" s="203" t="s">
        <v>23917</v>
      </c>
      <c r="Q2509" s="203" t="s">
        <v>23916</v>
      </c>
      <c r="R2509" s="84">
        <v>45517</v>
      </c>
      <c r="S2509" s="84">
        <v>45517</v>
      </c>
      <c r="T2509" s="84">
        <v>45524</v>
      </c>
      <c r="U2509" s="84">
        <v>45524</v>
      </c>
      <c r="V2509" s="84">
        <v>45524</v>
      </c>
      <c r="W2509" s="203" t="s">
        <v>9457</v>
      </c>
    </row>
    <row r="2510" spans="1:23" x14ac:dyDescent="0.3">
      <c r="A2510" s="203" t="s">
        <v>1572</v>
      </c>
      <c r="B2510" s="203" t="s">
        <v>1246</v>
      </c>
      <c r="C2510" s="203" t="s">
        <v>23918</v>
      </c>
      <c r="D2510" s="203" t="s">
        <v>23919</v>
      </c>
      <c r="E2510" s="203" t="s">
        <v>23920</v>
      </c>
      <c r="F2510" s="203" t="s">
        <v>9451</v>
      </c>
      <c r="G2510" s="203" t="s">
        <v>23920</v>
      </c>
      <c r="H2510" s="203" t="s">
        <v>23921</v>
      </c>
      <c r="I2510" s="203" t="s">
        <v>9453</v>
      </c>
      <c r="J2510" s="203" t="s">
        <v>23922</v>
      </c>
      <c r="K2510" s="84">
        <v>45923</v>
      </c>
      <c r="L2510" s="84">
        <v>45923</v>
      </c>
      <c r="M2510" s="84">
        <v>46013</v>
      </c>
      <c r="N2510" s="203" t="s">
        <v>23923</v>
      </c>
      <c r="O2510" s="86">
        <v>9900000</v>
      </c>
      <c r="P2510" s="203" t="s">
        <v>23924</v>
      </c>
      <c r="Q2510" s="203" t="s">
        <v>23922</v>
      </c>
      <c r="R2510" s="84">
        <v>45922</v>
      </c>
      <c r="S2510" s="84">
        <v>45922</v>
      </c>
      <c r="T2510" s="84"/>
      <c r="U2510" s="84"/>
      <c r="V2510" s="84"/>
      <c r="W2510" s="203" t="s">
        <v>9457</v>
      </c>
    </row>
    <row r="2511" spans="1:23" x14ac:dyDescent="0.3">
      <c r="A2511" s="203" t="s">
        <v>1476</v>
      </c>
      <c r="B2511" s="203" t="s">
        <v>1246</v>
      </c>
      <c r="C2511" s="203" t="s">
        <v>23925</v>
      </c>
      <c r="D2511" s="203" t="s">
        <v>23926</v>
      </c>
      <c r="E2511" s="203" t="s">
        <v>23927</v>
      </c>
      <c r="F2511" s="203" t="s">
        <v>9451</v>
      </c>
      <c r="G2511" s="203" t="s">
        <v>23927</v>
      </c>
      <c r="H2511" s="203" t="s">
        <v>23928</v>
      </c>
      <c r="I2511" s="203" t="s">
        <v>9462</v>
      </c>
      <c r="J2511" s="203" t="s">
        <v>10441</v>
      </c>
      <c r="K2511" s="84">
        <v>45708</v>
      </c>
      <c r="L2511" s="84">
        <v>45708</v>
      </c>
      <c r="M2511" s="84">
        <v>45888</v>
      </c>
      <c r="N2511" s="203" t="s">
        <v>23929</v>
      </c>
      <c r="O2511" s="86">
        <v>15844446</v>
      </c>
      <c r="P2511" s="203" t="s">
        <v>23930</v>
      </c>
      <c r="Q2511" s="203" t="s">
        <v>10441</v>
      </c>
      <c r="R2511" s="84">
        <v>45707</v>
      </c>
      <c r="S2511" s="84">
        <v>45707</v>
      </c>
      <c r="T2511" s="84"/>
      <c r="U2511" s="84"/>
      <c r="V2511" s="84"/>
      <c r="W2511" s="203" t="s">
        <v>9457</v>
      </c>
    </row>
    <row r="2512" spans="1:23" x14ac:dyDescent="0.3">
      <c r="A2512" s="203" t="s">
        <v>1572</v>
      </c>
      <c r="B2512" s="203" t="s">
        <v>1246</v>
      </c>
      <c r="C2512" s="203" t="s">
        <v>23931</v>
      </c>
      <c r="D2512" s="203" t="s">
        <v>23932</v>
      </c>
      <c r="E2512" s="203" t="s">
        <v>23933</v>
      </c>
      <c r="F2512" s="203" t="s">
        <v>9451</v>
      </c>
      <c r="G2512" s="203" t="s">
        <v>23933</v>
      </c>
      <c r="H2512" s="203" t="s">
        <v>23934</v>
      </c>
      <c r="I2512" s="203" t="s">
        <v>9453</v>
      </c>
      <c r="J2512" s="203" t="s">
        <v>23935</v>
      </c>
      <c r="K2512" s="84">
        <v>45982</v>
      </c>
      <c r="L2512" s="84">
        <v>45985</v>
      </c>
      <c r="M2512" s="84">
        <v>46010</v>
      </c>
      <c r="N2512" s="203" t="s">
        <v>23936</v>
      </c>
      <c r="O2512" s="86">
        <v>4000000</v>
      </c>
      <c r="P2512" s="203" t="s">
        <v>23937</v>
      </c>
      <c r="Q2512" s="203" t="s">
        <v>23935</v>
      </c>
      <c r="R2512" s="84">
        <v>45981</v>
      </c>
      <c r="S2512" s="84">
        <v>45981</v>
      </c>
      <c r="T2512" s="84"/>
      <c r="U2512" s="84"/>
      <c r="V2512" s="84"/>
      <c r="W2512" s="203" t="s">
        <v>9457</v>
      </c>
    </row>
    <row r="2513" spans="1:23" x14ac:dyDescent="0.3">
      <c r="A2513" s="203" t="s">
        <v>2554</v>
      </c>
      <c r="B2513" s="203" t="s">
        <v>1247</v>
      </c>
      <c r="C2513" s="203" t="s">
        <v>23938</v>
      </c>
      <c r="D2513" s="203" t="s">
        <v>9471</v>
      </c>
      <c r="E2513" s="203" t="s">
        <v>17592</v>
      </c>
      <c r="F2513" s="203" t="s">
        <v>9451</v>
      </c>
      <c r="G2513" s="203"/>
      <c r="H2513" s="203"/>
      <c r="I2513" s="203"/>
      <c r="J2513" s="203"/>
      <c r="K2513" s="84"/>
      <c r="L2513" s="84"/>
      <c r="M2513" s="84"/>
      <c r="N2513" s="203"/>
      <c r="O2513" s="86"/>
      <c r="P2513" s="203"/>
      <c r="Q2513" s="203"/>
      <c r="R2513" s="84">
        <v>46175</v>
      </c>
      <c r="S2513" s="84">
        <v>46175</v>
      </c>
      <c r="T2513" s="84">
        <v>46191</v>
      </c>
      <c r="U2513" s="84">
        <v>46191</v>
      </c>
      <c r="V2513" s="84">
        <v>46196</v>
      </c>
      <c r="W2513" s="203" t="s">
        <v>9723</v>
      </c>
    </row>
    <row r="2514" spans="1:23" x14ac:dyDescent="0.3">
      <c r="A2514" s="203" t="s">
        <v>1505</v>
      </c>
      <c r="B2514" s="203" t="s">
        <v>1246</v>
      </c>
      <c r="C2514" s="203" t="s">
        <v>23939</v>
      </c>
      <c r="D2514" s="203" t="s">
        <v>23940</v>
      </c>
      <c r="E2514" s="203" t="s">
        <v>23941</v>
      </c>
      <c r="F2514" s="203" t="s">
        <v>9451</v>
      </c>
      <c r="G2514" s="203" t="s">
        <v>23941</v>
      </c>
      <c r="H2514" s="203" t="s">
        <v>23942</v>
      </c>
      <c r="I2514" s="203" t="s">
        <v>9462</v>
      </c>
      <c r="J2514" s="203" t="s">
        <v>23943</v>
      </c>
      <c r="K2514" s="84">
        <v>45905</v>
      </c>
      <c r="L2514" s="84">
        <v>45905</v>
      </c>
      <c r="M2514" s="84">
        <v>46021</v>
      </c>
      <c r="N2514" s="203" t="s">
        <v>16269</v>
      </c>
      <c r="O2514" s="86">
        <v>15281188</v>
      </c>
      <c r="P2514" s="203" t="s">
        <v>23944</v>
      </c>
      <c r="Q2514" s="203" t="s">
        <v>23943</v>
      </c>
      <c r="R2514" s="84">
        <v>45904</v>
      </c>
      <c r="S2514" s="84">
        <v>45904</v>
      </c>
      <c r="T2514" s="84"/>
      <c r="U2514" s="84"/>
      <c r="V2514" s="84"/>
      <c r="W2514" s="203" t="s">
        <v>9457</v>
      </c>
    </row>
    <row r="2515" spans="1:23" x14ac:dyDescent="0.3">
      <c r="A2515" s="203" t="s">
        <v>1467</v>
      </c>
      <c r="B2515" s="203" t="s">
        <v>1247</v>
      </c>
      <c r="C2515" s="203" t="s">
        <v>23945</v>
      </c>
      <c r="D2515" s="203" t="s">
        <v>23946</v>
      </c>
      <c r="E2515" s="203" t="s">
        <v>23947</v>
      </c>
      <c r="F2515" s="203" t="s">
        <v>9451</v>
      </c>
      <c r="G2515" s="203" t="s">
        <v>23947</v>
      </c>
      <c r="H2515" s="203" t="s">
        <v>23948</v>
      </c>
      <c r="I2515" s="203" t="s">
        <v>9482</v>
      </c>
      <c r="J2515" s="203" t="s">
        <v>23785</v>
      </c>
      <c r="K2515" s="84">
        <v>46232</v>
      </c>
      <c r="L2515" s="84"/>
      <c r="M2515" s="84">
        <v>46384</v>
      </c>
      <c r="N2515" s="203" t="s">
        <v>14575</v>
      </c>
      <c r="O2515" s="86">
        <v>13216215</v>
      </c>
      <c r="P2515" s="203" t="s">
        <v>23949</v>
      </c>
      <c r="Q2515" s="203" t="s">
        <v>23785</v>
      </c>
      <c r="R2515" s="84">
        <v>46232</v>
      </c>
      <c r="S2515" s="84">
        <v>46232</v>
      </c>
      <c r="T2515" s="84"/>
      <c r="U2515" s="84"/>
      <c r="V2515" s="84"/>
      <c r="W2515" s="203" t="s">
        <v>9457</v>
      </c>
    </row>
    <row r="2516" spans="1:23" x14ac:dyDescent="0.3">
      <c r="A2516" s="203" t="s">
        <v>1665</v>
      </c>
      <c r="B2516" s="203" t="s">
        <v>1247</v>
      </c>
      <c r="C2516" s="203" t="s">
        <v>23950</v>
      </c>
      <c r="D2516" s="203" t="s">
        <v>23951</v>
      </c>
      <c r="E2516" s="203" t="s">
        <v>23952</v>
      </c>
      <c r="F2516" s="203" t="s">
        <v>9451</v>
      </c>
      <c r="G2516" s="203" t="s">
        <v>23952</v>
      </c>
      <c r="H2516" s="203" t="s">
        <v>23953</v>
      </c>
      <c r="I2516" s="203" t="s">
        <v>9504</v>
      </c>
      <c r="J2516" s="203" t="s">
        <v>23954</v>
      </c>
      <c r="K2516" s="84">
        <v>46052</v>
      </c>
      <c r="L2516" s="84">
        <v>46052</v>
      </c>
      <c r="M2516" s="84">
        <v>46171</v>
      </c>
      <c r="N2516" s="203" t="s">
        <v>10172</v>
      </c>
      <c r="O2516" s="86">
        <v>14000000</v>
      </c>
      <c r="P2516" s="203" t="s">
        <v>23955</v>
      </c>
      <c r="Q2516" s="203" t="s">
        <v>23954</v>
      </c>
      <c r="R2516" s="84">
        <v>46051</v>
      </c>
      <c r="S2516" s="84">
        <v>46051</v>
      </c>
      <c r="T2516" s="84"/>
      <c r="U2516" s="84"/>
      <c r="V2516" s="84"/>
      <c r="W2516" s="203" t="s">
        <v>9457</v>
      </c>
    </row>
    <row r="2517" spans="1:23" x14ac:dyDescent="0.3">
      <c r="A2517" s="203" t="s">
        <v>5454</v>
      </c>
      <c r="B2517" s="203" t="s">
        <v>1245</v>
      </c>
      <c r="C2517" s="203" t="s">
        <v>23956</v>
      </c>
      <c r="D2517" s="203" t="s">
        <v>23957</v>
      </c>
      <c r="E2517" s="203" t="s">
        <v>23958</v>
      </c>
      <c r="F2517" s="203" t="s">
        <v>9451</v>
      </c>
      <c r="G2517" s="203" t="s">
        <v>23958</v>
      </c>
      <c r="H2517" s="203" t="s">
        <v>23959</v>
      </c>
      <c r="I2517" s="203" t="s">
        <v>9453</v>
      </c>
      <c r="J2517" s="203" t="s">
        <v>23960</v>
      </c>
      <c r="K2517" s="84">
        <v>45533</v>
      </c>
      <c r="L2517" s="84">
        <v>45533</v>
      </c>
      <c r="M2517" s="84">
        <v>45624</v>
      </c>
      <c r="N2517" s="203" t="s">
        <v>11574</v>
      </c>
      <c r="O2517" s="86">
        <v>10500000</v>
      </c>
      <c r="P2517" s="203" t="s">
        <v>23961</v>
      </c>
      <c r="Q2517" s="203" t="s">
        <v>23960</v>
      </c>
      <c r="R2517" s="84">
        <v>45532</v>
      </c>
      <c r="S2517" s="84">
        <v>45532</v>
      </c>
      <c r="T2517" s="84"/>
      <c r="U2517" s="84"/>
      <c r="V2517" s="84"/>
      <c r="W2517" s="203" t="s">
        <v>9457</v>
      </c>
    </row>
    <row r="2518" spans="1:23" x14ac:dyDescent="0.3">
      <c r="A2518" s="203" t="s">
        <v>1572</v>
      </c>
      <c r="B2518" s="203" t="s">
        <v>1246</v>
      </c>
      <c r="C2518" s="203" t="s">
        <v>23962</v>
      </c>
      <c r="D2518" s="203" t="s">
        <v>23963</v>
      </c>
      <c r="E2518" s="203" t="s">
        <v>23964</v>
      </c>
      <c r="F2518" s="203" t="s">
        <v>9451</v>
      </c>
      <c r="G2518" s="203" t="s">
        <v>23964</v>
      </c>
      <c r="H2518" s="203" t="s">
        <v>23965</v>
      </c>
      <c r="I2518" s="203" t="s">
        <v>9482</v>
      </c>
      <c r="J2518" s="203" t="s">
        <v>23966</v>
      </c>
      <c r="K2518" s="84">
        <v>45965</v>
      </c>
      <c r="L2518" s="84"/>
      <c r="M2518" s="84">
        <v>46022</v>
      </c>
      <c r="N2518" s="203" t="s">
        <v>23967</v>
      </c>
      <c r="O2518" s="86">
        <v>6961810</v>
      </c>
      <c r="P2518" s="203" t="s">
        <v>23968</v>
      </c>
      <c r="Q2518" s="203" t="s">
        <v>23966</v>
      </c>
      <c r="R2518" s="84">
        <v>45961</v>
      </c>
      <c r="S2518" s="84">
        <v>45961</v>
      </c>
      <c r="T2518" s="84"/>
      <c r="U2518" s="84"/>
      <c r="V2518" s="84"/>
      <c r="W2518" s="203" t="s">
        <v>9457</v>
      </c>
    </row>
    <row r="2519" spans="1:23" x14ac:dyDescent="0.3">
      <c r="A2519" s="203" t="s">
        <v>1605</v>
      </c>
      <c r="B2519" s="203" t="s">
        <v>1247</v>
      </c>
      <c r="C2519" s="203" t="s">
        <v>23969</v>
      </c>
      <c r="D2519" s="203" t="s">
        <v>23970</v>
      </c>
      <c r="E2519" s="203" t="s">
        <v>23971</v>
      </c>
      <c r="F2519" s="203" t="s">
        <v>9451</v>
      </c>
      <c r="G2519" s="203" t="s">
        <v>23971</v>
      </c>
      <c r="H2519" s="203" t="s">
        <v>23972</v>
      </c>
      <c r="I2519" s="203" t="s">
        <v>9504</v>
      </c>
      <c r="J2519" s="203" t="s">
        <v>23973</v>
      </c>
      <c r="K2519" s="84">
        <v>46046</v>
      </c>
      <c r="L2519" s="84">
        <v>46048</v>
      </c>
      <c r="M2519" s="84">
        <v>46198</v>
      </c>
      <c r="N2519" s="203" t="s">
        <v>10936</v>
      </c>
      <c r="O2519" s="86">
        <v>25760100</v>
      </c>
      <c r="P2519" s="203" t="s">
        <v>23974</v>
      </c>
      <c r="Q2519" s="203" t="s">
        <v>23973</v>
      </c>
      <c r="R2519" s="84">
        <v>46045</v>
      </c>
      <c r="S2519" s="84">
        <v>46045</v>
      </c>
      <c r="T2519" s="84"/>
      <c r="U2519" s="84"/>
      <c r="V2519" s="84"/>
      <c r="W2519" s="203" t="s">
        <v>9457</v>
      </c>
    </row>
    <row r="2520" spans="1:23" x14ac:dyDescent="0.3">
      <c r="A2520" s="203" t="s">
        <v>1572</v>
      </c>
      <c r="B2520" s="203" t="s">
        <v>1246</v>
      </c>
      <c r="C2520" s="203" t="s">
        <v>23975</v>
      </c>
      <c r="D2520" s="203" t="s">
        <v>23976</v>
      </c>
      <c r="E2520" s="203" t="s">
        <v>23977</v>
      </c>
      <c r="F2520" s="203" t="s">
        <v>9451</v>
      </c>
      <c r="G2520" s="203" t="s">
        <v>23977</v>
      </c>
      <c r="H2520" s="203" t="s">
        <v>23978</v>
      </c>
      <c r="I2520" s="203" t="s">
        <v>9504</v>
      </c>
      <c r="J2520" s="203" t="s">
        <v>23979</v>
      </c>
      <c r="K2520" s="84">
        <v>45912</v>
      </c>
      <c r="L2520" s="84">
        <v>45912</v>
      </c>
      <c r="M2520" s="84">
        <v>46017</v>
      </c>
      <c r="N2520" s="203" t="s">
        <v>13676</v>
      </c>
      <c r="O2520" s="86">
        <v>15750000</v>
      </c>
      <c r="P2520" s="203" t="s">
        <v>23980</v>
      </c>
      <c r="Q2520" s="203" t="s">
        <v>23979</v>
      </c>
      <c r="R2520" s="84">
        <v>45912</v>
      </c>
      <c r="S2520" s="84">
        <v>45912</v>
      </c>
      <c r="T2520" s="84"/>
      <c r="U2520" s="84"/>
      <c r="V2520" s="84"/>
      <c r="W2520" s="203" t="s">
        <v>9457</v>
      </c>
    </row>
    <row r="2521" spans="1:23" x14ac:dyDescent="0.3">
      <c r="A2521" s="203" t="s">
        <v>1572</v>
      </c>
      <c r="B2521" s="203" t="s">
        <v>1246</v>
      </c>
      <c r="C2521" s="203" t="s">
        <v>23981</v>
      </c>
      <c r="D2521" s="203" t="s">
        <v>23982</v>
      </c>
      <c r="E2521" s="203" t="s">
        <v>23983</v>
      </c>
      <c r="F2521" s="203" t="s">
        <v>9451</v>
      </c>
      <c r="G2521" s="203" t="s">
        <v>23983</v>
      </c>
      <c r="H2521" s="203" t="s">
        <v>23984</v>
      </c>
      <c r="I2521" s="203" t="s">
        <v>9453</v>
      </c>
      <c r="J2521" s="203" t="s">
        <v>23985</v>
      </c>
      <c r="K2521" s="84">
        <v>45950</v>
      </c>
      <c r="L2521" s="84">
        <v>45951</v>
      </c>
      <c r="M2521" s="84">
        <v>46011</v>
      </c>
      <c r="N2521" s="203" t="s">
        <v>15227</v>
      </c>
      <c r="O2521" s="86">
        <v>7000000</v>
      </c>
      <c r="P2521" s="203" t="s">
        <v>23986</v>
      </c>
      <c r="Q2521" s="203" t="s">
        <v>23985</v>
      </c>
      <c r="R2521" s="84">
        <v>45947</v>
      </c>
      <c r="S2521" s="84">
        <v>45947</v>
      </c>
      <c r="T2521" s="84"/>
      <c r="U2521" s="84"/>
      <c r="V2521" s="84"/>
      <c r="W2521" s="203" t="s">
        <v>9457</v>
      </c>
    </row>
    <row r="2522" spans="1:23" x14ac:dyDescent="0.3">
      <c r="A2522" s="203" t="s">
        <v>5454</v>
      </c>
      <c r="B2522" s="203" t="s">
        <v>1245</v>
      </c>
      <c r="C2522" s="203" t="s">
        <v>23987</v>
      </c>
      <c r="D2522" s="203" t="s">
        <v>23988</v>
      </c>
      <c r="E2522" s="203" t="s">
        <v>23989</v>
      </c>
      <c r="F2522" s="203" t="s">
        <v>9451</v>
      </c>
      <c r="G2522" s="203" t="s">
        <v>23989</v>
      </c>
      <c r="H2522" s="203" t="s">
        <v>23990</v>
      </c>
      <c r="I2522" s="203" t="s">
        <v>9453</v>
      </c>
      <c r="J2522" s="203" t="s">
        <v>23991</v>
      </c>
      <c r="K2522" s="84">
        <v>45573</v>
      </c>
      <c r="L2522" s="84">
        <v>45573</v>
      </c>
      <c r="M2522" s="84">
        <v>45633</v>
      </c>
      <c r="N2522" s="203" t="s">
        <v>21304</v>
      </c>
      <c r="O2522" s="86">
        <v>12000000</v>
      </c>
      <c r="P2522" s="203" t="s">
        <v>23992</v>
      </c>
      <c r="Q2522" s="203" t="s">
        <v>23991</v>
      </c>
      <c r="R2522" s="84">
        <v>45573</v>
      </c>
      <c r="S2522" s="84">
        <v>45573</v>
      </c>
      <c r="T2522" s="84"/>
      <c r="U2522" s="84"/>
      <c r="V2522" s="84"/>
      <c r="W2522" s="203" t="s">
        <v>9457</v>
      </c>
    </row>
    <row r="2523" spans="1:23" x14ac:dyDescent="0.3">
      <c r="A2523" s="203" t="s">
        <v>2935</v>
      </c>
      <c r="B2523" s="203" t="s">
        <v>1245</v>
      </c>
      <c r="C2523" s="203" t="s">
        <v>23993</v>
      </c>
      <c r="D2523" s="203" t="s">
        <v>23994</v>
      </c>
      <c r="E2523" s="203" t="s">
        <v>23995</v>
      </c>
      <c r="F2523" s="203" t="s">
        <v>9451</v>
      </c>
      <c r="G2523" s="203" t="s">
        <v>23995</v>
      </c>
      <c r="H2523" s="203" t="s">
        <v>23996</v>
      </c>
      <c r="I2523" s="203" t="s">
        <v>9462</v>
      </c>
      <c r="J2523" s="203" t="s">
        <v>12061</v>
      </c>
      <c r="K2523" s="84">
        <v>45366</v>
      </c>
      <c r="L2523" s="84">
        <v>45366</v>
      </c>
      <c r="M2523" s="84">
        <v>45549</v>
      </c>
      <c r="N2523" s="203" t="s">
        <v>19464</v>
      </c>
      <c r="O2523" s="86">
        <v>19560876</v>
      </c>
      <c r="P2523" s="203" t="s">
        <v>23997</v>
      </c>
      <c r="Q2523" s="203" t="s">
        <v>12064</v>
      </c>
      <c r="R2523" s="84">
        <v>45365</v>
      </c>
      <c r="S2523" s="84">
        <v>45365</v>
      </c>
      <c r="T2523" s="84"/>
      <c r="U2523" s="84"/>
      <c r="V2523" s="84"/>
      <c r="W2523" s="203" t="s">
        <v>9457</v>
      </c>
    </row>
    <row r="2524" spans="1:23" x14ac:dyDescent="0.3">
      <c r="A2524" s="203" t="s">
        <v>1605</v>
      </c>
      <c r="B2524" s="203" t="s">
        <v>1247</v>
      </c>
      <c r="C2524" s="203" t="s">
        <v>23998</v>
      </c>
      <c r="D2524" s="203" t="s">
        <v>23999</v>
      </c>
      <c r="E2524" s="203" t="s">
        <v>24000</v>
      </c>
      <c r="F2524" s="203" t="s">
        <v>9451</v>
      </c>
      <c r="G2524" s="203" t="s">
        <v>24000</v>
      </c>
      <c r="H2524" s="203" t="s">
        <v>33559</v>
      </c>
      <c r="I2524" s="203" t="s">
        <v>9453</v>
      </c>
      <c r="J2524" s="203" t="s">
        <v>16121</v>
      </c>
      <c r="K2524" s="84">
        <v>46243</v>
      </c>
      <c r="L2524" s="84">
        <v>46246</v>
      </c>
      <c r="M2524" s="84">
        <v>46387</v>
      </c>
      <c r="N2524" s="203" t="s">
        <v>10046</v>
      </c>
      <c r="O2524" s="86">
        <v>20035633</v>
      </c>
      <c r="P2524" s="203" t="s">
        <v>33560</v>
      </c>
      <c r="Q2524" s="203" t="s">
        <v>16121</v>
      </c>
      <c r="R2524" s="84">
        <v>46241</v>
      </c>
      <c r="S2524" s="84">
        <v>46241</v>
      </c>
      <c r="T2524" s="84"/>
      <c r="U2524" s="84"/>
      <c r="V2524" s="84"/>
      <c r="W2524" s="203" t="s">
        <v>9457</v>
      </c>
    </row>
    <row r="2525" spans="1:23" x14ac:dyDescent="0.3">
      <c r="A2525" s="203" t="s">
        <v>1467</v>
      </c>
      <c r="B2525" s="203" t="s">
        <v>1247</v>
      </c>
      <c r="C2525" s="203" t="s">
        <v>34210</v>
      </c>
      <c r="D2525" s="203" t="s">
        <v>34211</v>
      </c>
      <c r="E2525" s="203" t="s">
        <v>34212</v>
      </c>
      <c r="F2525" s="203" t="s">
        <v>9451</v>
      </c>
      <c r="G2525" s="203" t="s">
        <v>34212</v>
      </c>
      <c r="H2525" s="203" t="s">
        <v>34213</v>
      </c>
      <c r="I2525" s="203" t="s">
        <v>9453</v>
      </c>
      <c r="J2525" s="203" t="s">
        <v>12337</v>
      </c>
      <c r="K2525" s="84">
        <v>46246</v>
      </c>
      <c r="L2525" s="84">
        <v>46248</v>
      </c>
      <c r="M2525" s="84">
        <v>46387</v>
      </c>
      <c r="N2525" s="203" t="s">
        <v>12338</v>
      </c>
      <c r="O2525" s="86">
        <v>20035633</v>
      </c>
      <c r="P2525" s="203" t="s">
        <v>34214</v>
      </c>
      <c r="Q2525" s="203" t="s">
        <v>12337</v>
      </c>
      <c r="R2525" s="84">
        <v>46245</v>
      </c>
      <c r="S2525" s="84">
        <v>46245</v>
      </c>
      <c r="T2525" s="84"/>
      <c r="U2525" s="84"/>
      <c r="V2525" s="84"/>
      <c r="W2525" s="203" t="s">
        <v>9457</v>
      </c>
    </row>
    <row r="2526" spans="1:23" x14ac:dyDescent="0.3">
      <c r="A2526" s="203" t="s">
        <v>1413</v>
      </c>
      <c r="B2526" s="203" t="s">
        <v>1245</v>
      </c>
      <c r="C2526" s="203" t="s">
        <v>24001</v>
      </c>
      <c r="D2526" s="203" t="s">
        <v>9471</v>
      </c>
      <c r="E2526" s="203" t="s">
        <v>10140</v>
      </c>
      <c r="F2526" s="203" t="s">
        <v>9451</v>
      </c>
      <c r="G2526" s="203"/>
      <c r="H2526" s="203"/>
      <c r="I2526" s="203"/>
      <c r="J2526" s="203"/>
      <c r="K2526" s="84"/>
      <c r="L2526" s="84"/>
      <c r="M2526" s="84"/>
      <c r="N2526" s="203"/>
      <c r="O2526" s="86"/>
      <c r="P2526" s="203"/>
      <c r="Q2526" s="203"/>
      <c r="R2526" s="84">
        <v>45617</v>
      </c>
      <c r="S2526" s="84">
        <v>45617</v>
      </c>
      <c r="T2526" s="84">
        <v>45635</v>
      </c>
      <c r="U2526" s="84">
        <v>45635</v>
      </c>
      <c r="V2526" s="84">
        <v>45635</v>
      </c>
      <c r="W2526" s="203" t="s">
        <v>9723</v>
      </c>
    </row>
    <row r="2527" spans="1:23" x14ac:dyDescent="0.3">
      <c r="A2527" s="203" t="s">
        <v>1665</v>
      </c>
      <c r="B2527" s="203" t="s">
        <v>1247</v>
      </c>
      <c r="C2527" s="203" t="s">
        <v>24002</v>
      </c>
      <c r="D2527" s="203" t="s">
        <v>24003</v>
      </c>
      <c r="E2527" s="203" t="s">
        <v>24004</v>
      </c>
      <c r="F2527" s="203" t="s">
        <v>9451</v>
      </c>
      <c r="G2527" s="203" t="s">
        <v>24004</v>
      </c>
      <c r="H2527" s="203" t="s">
        <v>24005</v>
      </c>
      <c r="I2527" s="203" t="s">
        <v>9504</v>
      </c>
      <c r="J2527" s="203" t="s">
        <v>24006</v>
      </c>
      <c r="K2527" s="84">
        <v>46048</v>
      </c>
      <c r="L2527" s="84">
        <v>46051</v>
      </c>
      <c r="M2527" s="84">
        <v>46170</v>
      </c>
      <c r="N2527" s="203" t="s">
        <v>24007</v>
      </c>
      <c r="O2527" s="86">
        <v>14000000</v>
      </c>
      <c r="P2527" s="203" t="s">
        <v>24008</v>
      </c>
      <c r="Q2527" s="203" t="s">
        <v>24006</v>
      </c>
      <c r="R2527" s="84">
        <v>46047</v>
      </c>
      <c r="S2527" s="84">
        <v>46047</v>
      </c>
      <c r="T2527" s="84"/>
      <c r="U2527" s="84"/>
      <c r="V2527" s="84"/>
      <c r="W2527" s="203" t="s">
        <v>9457</v>
      </c>
    </row>
    <row r="2528" spans="1:23" x14ac:dyDescent="0.3">
      <c r="A2528" s="203" t="s">
        <v>1605</v>
      </c>
      <c r="B2528" s="203" t="s">
        <v>1247</v>
      </c>
      <c r="C2528" s="203" t="s">
        <v>24009</v>
      </c>
      <c r="D2528" s="203" t="s">
        <v>24010</v>
      </c>
      <c r="E2528" s="203" t="s">
        <v>24011</v>
      </c>
      <c r="F2528" s="203" t="s">
        <v>9451</v>
      </c>
      <c r="G2528" s="203" t="s">
        <v>24011</v>
      </c>
      <c r="H2528" s="203" t="s">
        <v>24012</v>
      </c>
      <c r="I2528" s="203" t="s">
        <v>9453</v>
      </c>
      <c r="J2528" s="203" t="s">
        <v>24013</v>
      </c>
      <c r="K2528" s="84">
        <v>46046</v>
      </c>
      <c r="L2528" s="84">
        <v>46048</v>
      </c>
      <c r="M2528" s="84">
        <v>46228</v>
      </c>
      <c r="N2528" s="203" t="s">
        <v>15462</v>
      </c>
      <c r="O2528" s="86">
        <v>25760100</v>
      </c>
      <c r="P2528" s="203" t="s">
        <v>24014</v>
      </c>
      <c r="Q2528" s="203" t="s">
        <v>24013</v>
      </c>
      <c r="R2528" s="84">
        <v>46044</v>
      </c>
      <c r="S2528" s="84">
        <v>46044</v>
      </c>
      <c r="T2528" s="84"/>
      <c r="U2528" s="84"/>
      <c r="V2528" s="84"/>
      <c r="W2528" s="203" t="s">
        <v>9457</v>
      </c>
    </row>
    <row r="2529" spans="1:23" x14ac:dyDescent="0.3">
      <c r="A2529" s="203" t="s">
        <v>1572</v>
      </c>
      <c r="B2529" s="203" t="s">
        <v>1246</v>
      </c>
      <c r="C2529" s="203" t="s">
        <v>24015</v>
      </c>
      <c r="D2529" s="203" t="s">
        <v>24016</v>
      </c>
      <c r="E2529" s="203" t="s">
        <v>24017</v>
      </c>
      <c r="F2529" s="203" t="s">
        <v>9451</v>
      </c>
      <c r="G2529" s="203" t="s">
        <v>24017</v>
      </c>
      <c r="H2529" s="203" t="s">
        <v>24018</v>
      </c>
      <c r="I2529" s="203" t="s">
        <v>9453</v>
      </c>
      <c r="J2529" s="203" t="s">
        <v>24019</v>
      </c>
      <c r="K2529" s="84">
        <v>45911</v>
      </c>
      <c r="L2529" s="84">
        <v>45911</v>
      </c>
      <c r="M2529" s="84">
        <v>46001</v>
      </c>
      <c r="N2529" s="203" t="s">
        <v>24020</v>
      </c>
      <c r="O2529" s="86">
        <v>10500000</v>
      </c>
      <c r="P2529" s="203" t="s">
        <v>24021</v>
      </c>
      <c r="Q2529" s="203" t="s">
        <v>24019</v>
      </c>
      <c r="R2529" s="84">
        <v>45911</v>
      </c>
      <c r="S2529" s="84">
        <v>45911</v>
      </c>
      <c r="T2529" s="84"/>
      <c r="U2529" s="84"/>
      <c r="V2529" s="84"/>
      <c r="W2529" s="203" t="s">
        <v>9457</v>
      </c>
    </row>
    <row r="2530" spans="1:23" x14ac:dyDescent="0.3">
      <c r="A2530" s="203" t="s">
        <v>1665</v>
      </c>
      <c r="B2530" s="203" t="s">
        <v>1247</v>
      </c>
      <c r="C2530" s="203" t="s">
        <v>24022</v>
      </c>
      <c r="D2530" s="203" t="s">
        <v>24023</v>
      </c>
      <c r="E2530" s="203" t="s">
        <v>24024</v>
      </c>
      <c r="F2530" s="203" t="s">
        <v>9451</v>
      </c>
      <c r="G2530" s="203" t="s">
        <v>24024</v>
      </c>
      <c r="H2530" s="203" t="s">
        <v>24025</v>
      </c>
      <c r="I2530" s="203" t="s">
        <v>9453</v>
      </c>
      <c r="J2530" s="203" t="s">
        <v>24026</v>
      </c>
      <c r="K2530" s="84">
        <v>46052</v>
      </c>
      <c r="L2530" s="84">
        <v>46052</v>
      </c>
      <c r="M2530" s="84">
        <v>46202</v>
      </c>
      <c r="N2530" s="203" t="s">
        <v>24027</v>
      </c>
      <c r="O2530" s="86">
        <v>19931985</v>
      </c>
      <c r="P2530" s="203" t="s">
        <v>24028</v>
      </c>
      <c r="Q2530" s="203" t="s">
        <v>24026</v>
      </c>
      <c r="R2530" s="84">
        <v>46052</v>
      </c>
      <c r="S2530" s="84">
        <v>46052</v>
      </c>
      <c r="T2530" s="84"/>
      <c r="U2530" s="84"/>
      <c r="V2530" s="84"/>
      <c r="W2530" s="203" t="s">
        <v>9457</v>
      </c>
    </row>
    <row r="2531" spans="1:23" x14ac:dyDescent="0.3">
      <c r="A2531" s="203" t="s">
        <v>1476</v>
      </c>
      <c r="B2531" s="203" t="s">
        <v>1246</v>
      </c>
      <c r="C2531" s="203" t="s">
        <v>24029</v>
      </c>
      <c r="D2531" s="203" t="s">
        <v>9471</v>
      </c>
      <c r="E2531" s="203" t="s">
        <v>22083</v>
      </c>
      <c r="F2531" s="203" t="s">
        <v>9451</v>
      </c>
      <c r="G2531" s="203"/>
      <c r="H2531" s="203"/>
      <c r="I2531" s="203"/>
      <c r="J2531" s="203"/>
      <c r="K2531" s="84"/>
      <c r="L2531" s="84"/>
      <c r="M2531" s="84"/>
      <c r="N2531" s="203"/>
      <c r="O2531" s="86"/>
      <c r="P2531" s="203"/>
      <c r="Q2531" s="203"/>
      <c r="R2531" s="84">
        <v>45803</v>
      </c>
      <c r="S2531" s="84">
        <v>45803</v>
      </c>
      <c r="T2531" s="84">
        <v>45821</v>
      </c>
      <c r="U2531" s="84">
        <v>45821</v>
      </c>
      <c r="V2531" s="84">
        <v>45833</v>
      </c>
      <c r="W2531" s="203" t="s">
        <v>9723</v>
      </c>
    </row>
    <row r="2532" spans="1:23" x14ac:dyDescent="0.3">
      <c r="A2532" s="203" t="s">
        <v>1505</v>
      </c>
      <c r="B2532" s="203" t="s">
        <v>1246</v>
      </c>
      <c r="C2532" s="203" t="s">
        <v>24030</v>
      </c>
      <c r="D2532" s="203" t="s">
        <v>24031</v>
      </c>
      <c r="E2532" s="203" t="s">
        <v>24032</v>
      </c>
      <c r="F2532" s="203" t="s">
        <v>9451</v>
      </c>
      <c r="G2532" s="203" t="s">
        <v>24032</v>
      </c>
      <c r="H2532" s="203" t="s">
        <v>24033</v>
      </c>
      <c r="I2532" s="203" t="s">
        <v>9462</v>
      </c>
      <c r="J2532" s="203" t="s">
        <v>24034</v>
      </c>
      <c r="K2532" s="84">
        <v>45709</v>
      </c>
      <c r="L2532" s="84">
        <v>45709</v>
      </c>
      <c r="M2532" s="84">
        <v>45889</v>
      </c>
      <c r="N2532" s="203" t="s">
        <v>10122</v>
      </c>
      <c r="O2532" s="86">
        <v>23918382</v>
      </c>
      <c r="P2532" s="203" t="s">
        <v>24035</v>
      </c>
      <c r="Q2532" s="203" t="s">
        <v>24034</v>
      </c>
      <c r="R2532" s="84">
        <v>45702</v>
      </c>
      <c r="S2532" s="84">
        <v>45702</v>
      </c>
      <c r="T2532" s="84"/>
      <c r="U2532" s="84"/>
      <c r="V2532" s="84"/>
      <c r="W2532" s="203" t="s">
        <v>9457</v>
      </c>
    </row>
    <row r="2533" spans="1:23" x14ac:dyDescent="0.3">
      <c r="A2533" s="203" t="s">
        <v>1509</v>
      </c>
      <c r="B2533" s="203" t="s">
        <v>1246</v>
      </c>
      <c r="C2533" s="203" t="s">
        <v>24036</v>
      </c>
      <c r="D2533" s="203" t="s">
        <v>24037</v>
      </c>
      <c r="E2533" s="203" t="s">
        <v>24038</v>
      </c>
      <c r="F2533" s="203" t="s">
        <v>9451</v>
      </c>
      <c r="G2533" s="203" t="s">
        <v>24038</v>
      </c>
      <c r="H2533" s="203" t="s">
        <v>24039</v>
      </c>
      <c r="I2533" s="203" t="s">
        <v>9453</v>
      </c>
      <c r="J2533" s="203" t="s">
        <v>12443</v>
      </c>
      <c r="K2533" s="84">
        <v>45951</v>
      </c>
      <c r="L2533" s="84">
        <v>45953</v>
      </c>
      <c r="M2533" s="84">
        <v>46013</v>
      </c>
      <c r="N2533" s="203" t="s">
        <v>24040</v>
      </c>
      <c r="O2533" s="86">
        <v>10000000</v>
      </c>
      <c r="P2533" s="203" t="s">
        <v>24041</v>
      </c>
      <c r="Q2533" s="203" t="s">
        <v>10601</v>
      </c>
      <c r="R2533" s="84">
        <v>45950</v>
      </c>
      <c r="S2533" s="84">
        <v>45950</v>
      </c>
      <c r="T2533" s="84"/>
      <c r="U2533" s="84"/>
      <c r="V2533" s="84"/>
      <c r="W2533" s="203" t="s">
        <v>9457</v>
      </c>
    </row>
    <row r="2534" spans="1:23" x14ac:dyDescent="0.3">
      <c r="A2534" s="203" t="s">
        <v>5454</v>
      </c>
      <c r="B2534" s="203" t="s">
        <v>1245</v>
      </c>
      <c r="C2534" s="203" t="s">
        <v>24042</v>
      </c>
      <c r="D2534" s="203" t="s">
        <v>24043</v>
      </c>
      <c r="E2534" s="203" t="s">
        <v>24044</v>
      </c>
      <c r="F2534" s="203" t="s">
        <v>9451</v>
      </c>
      <c r="G2534" s="203" t="s">
        <v>24044</v>
      </c>
      <c r="H2534" s="203" t="s">
        <v>24045</v>
      </c>
      <c r="I2534" s="203" t="s">
        <v>9453</v>
      </c>
      <c r="J2534" s="203" t="s">
        <v>24046</v>
      </c>
      <c r="K2534" s="84">
        <v>45531</v>
      </c>
      <c r="L2534" s="84">
        <v>45533</v>
      </c>
      <c r="M2534" s="84">
        <v>45624</v>
      </c>
      <c r="N2534" s="203" t="s">
        <v>11875</v>
      </c>
      <c r="O2534" s="86">
        <v>15000000</v>
      </c>
      <c r="P2534" s="203" t="s">
        <v>24047</v>
      </c>
      <c r="Q2534" s="203" t="s">
        <v>24046</v>
      </c>
      <c r="R2534" s="84">
        <v>45530</v>
      </c>
      <c r="S2534" s="84">
        <v>45530</v>
      </c>
      <c r="T2534" s="84"/>
      <c r="U2534" s="84"/>
      <c r="V2534" s="84"/>
      <c r="W2534" s="203" t="s">
        <v>9457</v>
      </c>
    </row>
    <row r="2535" spans="1:23" x14ac:dyDescent="0.3">
      <c r="A2535" s="203" t="s">
        <v>1572</v>
      </c>
      <c r="B2535" s="203" t="s">
        <v>1246</v>
      </c>
      <c r="C2535" s="203" t="s">
        <v>24048</v>
      </c>
      <c r="D2535" s="203" t="s">
        <v>24049</v>
      </c>
      <c r="E2535" s="203" t="s">
        <v>24050</v>
      </c>
      <c r="F2535" s="203" t="s">
        <v>9451</v>
      </c>
      <c r="G2535" s="203" t="s">
        <v>24050</v>
      </c>
      <c r="H2535" s="203" t="s">
        <v>24051</v>
      </c>
      <c r="I2535" s="203" t="s">
        <v>9504</v>
      </c>
      <c r="J2535" s="203" t="s">
        <v>24052</v>
      </c>
      <c r="K2535" s="84">
        <v>45924</v>
      </c>
      <c r="L2535" s="84">
        <v>45924</v>
      </c>
      <c r="M2535" s="84">
        <v>46014</v>
      </c>
      <c r="N2535" s="203" t="s">
        <v>17147</v>
      </c>
      <c r="O2535" s="86">
        <v>12000000</v>
      </c>
      <c r="P2535" s="203" t="s">
        <v>24053</v>
      </c>
      <c r="Q2535" s="203" t="s">
        <v>24052</v>
      </c>
      <c r="R2535" s="84">
        <v>45923</v>
      </c>
      <c r="S2535" s="84">
        <v>45923</v>
      </c>
      <c r="T2535" s="84"/>
      <c r="U2535" s="84"/>
      <c r="V2535" s="84"/>
      <c r="W2535" s="203" t="s">
        <v>9457</v>
      </c>
    </row>
    <row r="2536" spans="1:23" x14ac:dyDescent="0.3">
      <c r="A2536" s="203" t="s">
        <v>1467</v>
      </c>
      <c r="B2536" s="203" t="s">
        <v>1247</v>
      </c>
      <c r="C2536" s="203" t="s">
        <v>24054</v>
      </c>
      <c r="D2536" s="203" t="s">
        <v>24060</v>
      </c>
      <c r="E2536" s="203" t="s">
        <v>24056</v>
      </c>
      <c r="F2536" s="203" t="s">
        <v>9451</v>
      </c>
      <c r="G2536" s="203" t="s">
        <v>24056</v>
      </c>
      <c r="H2536" s="203" t="s">
        <v>24060</v>
      </c>
      <c r="I2536" s="203" t="s">
        <v>9739</v>
      </c>
      <c r="J2536" s="203" t="s">
        <v>9470</v>
      </c>
      <c r="K2536" s="84"/>
      <c r="L2536" s="84"/>
      <c r="M2536" s="84"/>
      <c r="N2536" s="203" t="s">
        <v>9471</v>
      </c>
      <c r="O2536" s="86">
        <v>0</v>
      </c>
      <c r="P2536" s="203" t="s">
        <v>24059</v>
      </c>
      <c r="Q2536" s="203" t="s">
        <v>9473</v>
      </c>
      <c r="R2536" s="84">
        <v>46052</v>
      </c>
      <c r="S2536" s="84">
        <v>46052</v>
      </c>
      <c r="T2536" s="84"/>
      <c r="U2536" s="84"/>
      <c r="V2536" s="84"/>
      <c r="W2536" s="203" t="s">
        <v>9457</v>
      </c>
    </row>
    <row r="2537" spans="1:23" x14ac:dyDescent="0.3">
      <c r="A2537" s="203" t="s">
        <v>1467</v>
      </c>
      <c r="B2537" s="203" t="s">
        <v>1247</v>
      </c>
      <c r="C2537" s="203" t="s">
        <v>24054</v>
      </c>
      <c r="D2537" s="203" t="s">
        <v>24055</v>
      </c>
      <c r="E2537" s="203" t="s">
        <v>24056</v>
      </c>
      <c r="F2537" s="203" t="s">
        <v>9451</v>
      </c>
      <c r="G2537" s="203" t="s">
        <v>24056</v>
      </c>
      <c r="H2537" s="203" t="s">
        <v>24057</v>
      </c>
      <c r="I2537" s="203" t="s">
        <v>9453</v>
      </c>
      <c r="J2537" s="203" t="s">
        <v>24058</v>
      </c>
      <c r="K2537" s="84">
        <v>46052</v>
      </c>
      <c r="L2537" s="84">
        <v>46053</v>
      </c>
      <c r="M2537" s="84">
        <v>46233</v>
      </c>
      <c r="N2537" s="203" t="s">
        <v>16391</v>
      </c>
      <c r="O2537" s="86">
        <v>25760100</v>
      </c>
      <c r="P2537" s="203" t="s">
        <v>24059</v>
      </c>
      <c r="Q2537" s="203" t="s">
        <v>24058</v>
      </c>
      <c r="R2537" s="84">
        <v>46052</v>
      </c>
      <c r="S2537" s="84">
        <v>46052</v>
      </c>
      <c r="T2537" s="84"/>
      <c r="U2537" s="84"/>
      <c r="V2537" s="84"/>
      <c r="W2537" s="203" t="s">
        <v>9457</v>
      </c>
    </row>
    <row r="2538" spans="1:23" x14ac:dyDescent="0.3">
      <c r="A2538" s="203" t="s">
        <v>2940</v>
      </c>
      <c r="B2538" s="203" t="s">
        <v>1245</v>
      </c>
      <c r="C2538" s="203" t="s">
        <v>24061</v>
      </c>
      <c r="D2538" s="203" t="s">
        <v>24062</v>
      </c>
      <c r="E2538" s="203" t="s">
        <v>24063</v>
      </c>
      <c r="F2538" s="203" t="s">
        <v>9451</v>
      </c>
      <c r="G2538" s="203" t="s">
        <v>24063</v>
      </c>
      <c r="H2538" s="203" t="s">
        <v>24064</v>
      </c>
      <c r="I2538" s="203" t="s">
        <v>9462</v>
      </c>
      <c r="J2538" s="203" t="s">
        <v>24065</v>
      </c>
      <c r="K2538" s="84">
        <v>45639</v>
      </c>
      <c r="L2538" s="84">
        <v>45639</v>
      </c>
      <c r="M2538" s="84">
        <v>45657</v>
      </c>
      <c r="N2538" s="203" t="s">
        <v>14521</v>
      </c>
      <c r="O2538" s="86">
        <v>2657598</v>
      </c>
      <c r="P2538" s="203" t="s">
        <v>24066</v>
      </c>
      <c r="Q2538" s="203" t="s">
        <v>24065</v>
      </c>
      <c r="R2538" s="84">
        <v>45636</v>
      </c>
      <c r="S2538" s="84">
        <v>45636</v>
      </c>
      <c r="T2538" s="84"/>
      <c r="U2538" s="84"/>
      <c r="V2538" s="84"/>
      <c r="W2538" s="203" t="s">
        <v>9457</v>
      </c>
    </row>
    <row r="2539" spans="1:23" x14ac:dyDescent="0.3">
      <c r="A2539" s="203" t="s">
        <v>1476</v>
      </c>
      <c r="B2539" s="203" t="s">
        <v>1246</v>
      </c>
      <c r="C2539" s="203" t="s">
        <v>24067</v>
      </c>
      <c r="D2539" s="203" t="s">
        <v>24068</v>
      </c>
      <c r="E2539" s="203" t="s">
        <v>24069</v>
      </c>
      <c r="F2539" s="203" t="s">
        <v>9451</v>
      </c>
      <c r="G2539" s="203" t="s">
        <v>24069</v>
      </c>
      <c r="H2539" s="203" t="s">
        <v>24070</v>
      </c>
      <c r="I2539" s="203" t="s">
        <v>9462</v>
      </c>
      <c r="J2539" s="203" t="s">
        <v>24071</v>
      </c>
      <c r="K2539" s="84">
        <v>45709</v>
      </c>
      <c r="L2539" s="84">
        <v>45709</v>
      </c>
      <c r="M2539" s="84">
        <v>45888</v>
      </c>
      <c r="N2539" s="203" t="s">
        <v>18723</v>
      </c>
      <c r="O2539" s="86">
        <v>15844446</v>
      </c>
      <c r="P2539" s="203" t="s">
        <v>24072</v>
      </c>
      <c r="Q2539" s="203" t="s">
        <v>24071</v>
      </c>
      <c r="R2539" s="84">
        <v>45707</v>
      </c>
      <c r="S2539" s="84">
        <v>45707</v>
      </c>
      <c r="T2539" s="84"/>
      <c r="U2539" s="84"/>
      <c r="V2539" s="84"/>
      <c r="W2539" s="203" t="s">
        <v>9457</v>
      </c>
    </row>
    <row r="2540" spans="1:23" x14ac:dyDescent="0.3">
      <c r="A2540" s="203" t="s">
        <v>5487</v>
      </c>
      <c r="B2540" s="203" t="s">
        <v>1245</v>
      </c>
      <c r="C2540" s="203" t="s">
        <v>24073</v>
      </c>
      <c r="D2540" s="203" t="s">
        <v>9471</v>
      </c>
      <c r="E2540" s="203" t="s">
        <v>24074</v>
      </c>
      <c r="F2540" s="203" t="s">
        <v>9451</v>
      </c>
      <c r="G2540" s="203"/>
      <c r="H2540" s="203"/>
      <c r="I2540" s="203"/>
      <c r="J2540" s="203"/>
      <c r="K2540" s="84"/>
      <c r="L2540" s="84"/>
      <c r="M2540" s="84"/>
      <c r="N2540" s="203"/>
      <c r="O2540" s="86"/>
      <c r="P2540" s="203"/>
      <c r="Q2540" s="203"/>
      <c r="R2540" s="84">
        <v>45590</v>
      </c>
      <c r="S2540" s="84">
        <v>45590</v>
      </c>
      <c r="T2540" s="84">
        <v>45609</v>
      </c>
      <c r="U2540" s="84">
        <v>45609</v>
      </c>
      <c r="V2540" s="84">
        <v>45621</v>
      </c>
      <c r="W2540" s="203" t="s">
        <v>9723</v>
      </c>
    </row>
    <row r="2541" spans="1:23" x14ac:dyDescent="0.3">
      <c r="A2541" s="203" t="s">
        <v>3233</v>
      </c>
      <c r="B2541" s="203" t="s">
        <v>1245</v>
      </c>
      <c r="C2541" s="203" t="s">
        <v>24075</v>
      </c>
      <c r="D2541" s="203" t="s">
        <v>24076</v>
      </c>
      <c r="E2541" s="203" t="s">
        <v>24077</v>
      </c>
      <c r="F2541" s="203" t="s">
        <v>9451</v>
      </c>
      <c r="G2541" s="203" t="s">
        <v>24077</v>
      </c>
      <c r="H2541" s="203" t="s">
        <v>24078</v>
      </c>
      <c r="I2541" s="203" t="s">
        <v>9462</v>
      </c>
      <c r="J2541" s="203" t="s">
        <v>24079</v>
      </c>
      <c r="K2541" s="84">
        <v>45398</v>
      </c>
      <c r="L2541" s="84">
        <v>45398</v>
      </c>
      <c r="M2541" s="84">
        <v>45550</v>
      </c>
      <c r="N2541" s="203" t="s">
        <v>24080</v>
      </c>
      <c r="O2541" s="86">
        <v>16300730</v>
      </c>
      <c r="P2541" s="203" t="s">
        <v>24081</v>
      </c>
      <c r="Q2541" s="203" t="s">
        <v>24082</v>
      </c>
      <c r="R2541" s="84">
        <v>45397</v>
      </c>
      <c r="S2541" s="84">
        <v>45397</v>
      </c>
      <c r="T2541" s="84"/>
      <c r="U2541" s="84"/>
      <c r="V2541" s="84"/>
      <c r="W2541" s="203" t="s">
        <v>9457</v>
      </c>
    </row>
    <row r="2542" spans="1:23" x14ac:dyDescent="0.3">
      <c r="A2542" s="203" t="s">
        <v>1665</v>
      </c>
      <c r="B2542" s="203" t="s">
        <v>1247</v>
      </c>
      <c r="C2542" s="203" t="s">
        <v>24083</v>
      </c>
      <c r="D2542" s="203" t="s">
        <v>24084</v>
      </c>
      <c r="E2542" s="203" t="s">
        <v>24085</v>
      </c>
      <c r="F2542" s="203" t="s">
        <v>9451</v>
      </c>
      <c r="G2542" s="203" t="s">
        <v>24085</v>
      </c>
      <c r="H2542" s="203" t="s">
        <v>24086</v>
      </c>
      <c r="I2542" s="203" t="s">
        <v>9453</v>
      </c>
      <c r="J2542" s="203" t="s">
        <v>24087</v>
      </c>
      <c r="K2542" s="84">
        <v>46052</v>
      </c>
      <c r="L2542" s="84">
        <v>46056</v>
      </c>
      <c r="M2542" s="84">
        <v>46144</v>
      </c>
      <c r="N2542" s="203" t="s">
        <v>19336</v>
      </c>
      <c r="O2542" s="86">
        <v>9000000</v>
      </c>
      <c r="P2542" s="203" t="s">
        <v>24088</v>
      </c>
      <c r="Q2542" s="203" t="s">
        <v>24089</v>
      </c>
      <c r="R2542" s="84">
        <v>46051</v>
      </c>
      <c r="S2542" s="84">
        <v>46051</v>
      </c>
      <c r="T2542" s="84"/>
      <c r="U2542" s="84"/>
      <c r="V2542" s="84"/>
      <c r="W2542" s="203" t="s">
        <v>9457</v>
      </c>
    </row>
    <row r="2543" spans="1:23" x14ac:dyDescent="0.3">
      <c r="A2543" s="203" t="s">
        <v>1665</v>
      </c>
      <c r="B2543" s="203" t="s">
        <v>1247</v>
      </c>
      <c r="C2543" s="203" t="s">
        <v>24090</v>
      </c>
      <c r="D2543" s="203" t="s">
        <v>24091</v>
      </c>
      <c r="E2543" s="203" t="s">
        <v>24092</v>
      </c>
      <c r="F2543" s="203" t="s">
        <v>9451</v>
      </c>
      <c r="G2543" s="203" t="s">
        <v>24092</v>
      </c>
      <c r="H2543" s="203" t="s">
        <v>24093</v>
      </c>
      <c r="I2543" s="203" t="s">
        <v>9504</v>
      </c>
      <c r="J2543" s="203" t="s">
        <v>24094</v>
      </c>
      <c r="K2543" s="84">
        <v>46051</v>
      </c>
      <c r="L2543" s="84">
        <v>46052</v>
      </c>
      <c r="M2543" s="84">
        <v>46294</v>
      </c>
      <c r="N2543" s="203" t="s">
        <v>24095</v>
      </c>
      <c r="O2543" s="86">
        <v>24000000</v>
      </c>
      <c r="P2543" s="203" t="s">
        <v>24096</v>
      </c>
      <c r="Q2543" s="203" t="s">
        <v>24094</v>
      </c>
      <c r="R2543" s="84">
        <v>46050</v>
      </c>
      <c r="S2543" s="84">
        <v>46050</v>
      </c>
      <c r="T2543" s="84"/>
      <c r="U2543" s="84"/>
      <c r="V2543" s="84"/>
      <c r="W2543" s="203" t="s">
        <v>9457</v>
      </c>
    </row>
    <row r="2544" spans="1:23" x14ac:dyDescent="0.3">
      <c r="A2544" s="203" t="s">
        <v>1505</v>
      </c>
      <c r="B2544" s="203" t="s">
        <v>1246</v>
      </c>
      <c r="C2544" s="203" t="s">
        <v>24097</v>
      </c>
      <c r="D2544" s="203" t="s">
        <v>24098</v>
      </c>
      <c r="E2544" s="203" t="s">
        <v>24099</v>
      </c>
      <c r="F2544" s="203" t="s">
        <v>9451</v>
      </c>
      <c r="G2544" s="203" t="s">
        <v>24099</v>
      </c>
      <c r="H2544" s="203" t="s">
        <v>24100</v>
      </c>
      <c r="I2544" s="203" t="s">
        <v>9462</v>
      </c>
      <c r="J2544" s="203" t="s">
        <v>24101</v>
      </c>
      <c r="K2544" s="84">
        <v>45698</v>
      </c>
      <c r="L2544" s="84">
        <v>45699</v>
      </c>
      <c r="M2544" s="84">
        <v>45879</v>
      </c>
      <c r="N2544" s="203" t="s">
        <v>24102</v>
      </c>
      <c r="O2544" s="86">
        <v>28099266</v>
      </c>
      <c r="P2544" s="203" t="s">
        <v>24103</v>
      </c>
      <c r="Q2544" s="203" t="s">
        <v>24101</v>
      </c>
      <c r="R2544" s="84">
        <v>45697</v>
      </c>
      <c r="S2544" s="84">
        <v>45697</v>
      </c>
      <c r="T2544" s="84"/>
      <c r="U2544" s="84"/>
      <c r="V2544" s="84"/>
      <c r="W2544" s="203" t="s">
        <v>9457</v>
      </c>
    </row>
    <row r="2545" spans="1:23" x14ac:dyDescent="0.3">
      <c r="A2545" s="203" t="s">
        <v>1467</v>
      </c>
      <c r="B2545" s="203" t="s">
        <v>1247</v>
      </c>
      <c r="C2545" s="203" t="s">
        <v>24104</v>
      </c>
      <c r="D2545" s="203" t="s">
        <v>24105</v>
      </c>
      <c r="E2545" s="203" t="s">
        <v>24106</v>
      </c>
      <c r="F2545" s="203" t="s">
        <v>9451</v>
      </c>
      <c r="G2545" s="203" t="s">
        <v>24106</v>
      </c>
      <c r="H2545" s="203" t="s">
        <v>24107</v>
      </c>
      <c r="I2545" s="203" t="s">
        <v>9453</v>
      </c>
      <c r="J2545" s="203" t="s">
        <v>24108</v>
      </c>
      <c r="K2545" s="84">
        <v>46048</v>
      </c>
      <c r="L2545" s="84">
        <v>46049</v>
      </c>
      <c r="M2545" s="84">
        <v>46229</v>
      </c>
      <c r="N2545" s="203" t="s">
        <v>12639</v>
      </c>
      <c r="O2545" s="86">
        <v>25760100</v>
      </c>
      <c r="P2545" s="203" t="s">
        <v>24109</v>
      </c>
      <c r="Q2545" s="203" t="s">
        <v>24108</v>
      </c>
      <c r="R2545" s="84">
        <v>46048</v>
      </c>
      <c r="S2545" s="84">
        <v>46048</v>
      </c>
      <c r="T2545" s="84"/>
      <c r="U2545" s="84"/>
      <c r="V2545" s="84"/>
      <c r="W2545" s="203" t="s">
        <v>9457</v>
      </c>
    </row>
    <row r="2546" spans="1:23" x14ac:dyDescent="0.3">
      <c r="A2546" s="203" t="s">
        <v>1665</v>
      </c>
      <c r="B2546" s="203" t="s">
        <v>1247</v>
      </c>
      <c r="C2546" s="203" t="s">
        <v>24110</v>
      </c>
      <c r="D2546" s="203" t="s">
        <v>24111</v>
      </c>
      <c r="E2546" s="203" t="s">
        <v>24112</v>
      </c>
      <c r="F2546" s="203" t="s">
        <v>9451</v>
      </c>
      <c r="G2546" s="203" t="s">
        <v>24112</v>
      </c>
      <c r="H2546" s="203" t="s">
        <v>24113</v>
      </c>
      <c r="I2546" s="203" t="s">
        <v>9453</v>
      </c>
      <c r="J2546" s="203" t="s">
        <v>14697</v>
      </c>
      <c r="K2546" s="84">
        <v>46051</v>
      </c>
      <c r="L2546" s="84">
        <v>46051</v>
      </c>
      <c r="M2546" s="84">
        <v>46140</v>
      </c>
      <c r="N2546" s="203" t="s">
        <v>9984</v>
      </c>
      <c r="O2546" s="86">
        <v>9274089</v>
      </c>
      <c r="P2546" s="203" t="s">
        <v>24114</v>
      </c>
      <c r="Q2546" s="203" t="s">
        <v>14697</v>
      </c>
      <c r="R2546" s="84">
        <v>46050</v>
      </c>
      <c r="S2546" s="84">
        <v>46050</v>
      </c>
      <c r="T2546" s="84"/>
      <c r="U2546" s="84"/>
      <c r="V2546" s="84"/>
      <c r="W2546" s="203" t="s">
        <v>9457</v>
      </c>
    </row>
    <row r="2547" spans="1:23" x14ac:dyDescent="0.3">
      <c r="A2547" s="203" t="s">
        <v>1467</v>
      </c>
      <c r="B2547" s="203" t="s">
        <v>1247</v>
      </c>
      <c r="C2547" s="203" t="s">
        <v>24115</v>
      </c>
      <c r="D2547" s="203" t="s">
        <v>24116</v>
      </c>
      <c r="E2547" s="203" t="s">
        <v>24117</v>
      </c>
      <c r="F2547" s="203" t="s">
        <v>9451</v>
      </c>
      <c r="G2547" s="203" t="s">
        <v>24117</v>
      </c>
      <c r="H2547" s="203" t="s">
        <v>24118</v>
      </c>
      <c r="I2547" s="203" t="s">
        <v>9453</v>
      </c>
      <c r="J2547" s="203" t="s">
        <v>24119</v>
      </c>
      <c r="K2547" s="84">
        <v>46052</v>
      </c>
      <c r="L2547" s="84">
        <v>46052</v>
      </c>
      <c r="M2547" s="84">
        <v>46232</v>
      </c>
      <c r="N2547" s="203" t="s">
        <v>12579</v>
      </c>
      <c r="O2547" s="86">
        <v>25760100</v>
      </c>
      <c r="P2547" s="203" t="s">
        <v>24120</v>
      </c>
      <c r="Q2547" s="203" t="s">
        <v>24119</v>
      </c>
      <c r="R2547" s="84">
        <v>46052</v>
      </c>
      <c r="S2547" s="84">
        <v>46052</v>
      </c>
      <c r="T2547" s="84"/>
      <c r="U2547" s="84"/>
      <c r="V2547" s="84"/>
      <c r="W2547" s="203" t="s">
        <v>9457</v>
      </c>
    </row>
    <row r="2548" spans="1:23" x14ac:dyDescent="0.3">
      <c r="A2548" s="203" t="s">
        <v>3226</v>
      </c>
      <c r="B2548" s="203" t="s">
        <v>1245</v>
      </c>
      <c r="C2548" s="203" t="s">
        <v>24121</v>
      </c>
      <c r="D2548" s="203" t="s">
        <v>24122</v>
      </c>
      <c r="E2548" s="203" t="s">
        <v>24123</v>
      </c>
      <c r="F2548" s="203" t="s">
        <v>9451</v>
      </c>
      <c r="G2548" s="203" t="s">
        <v>24123</v>
      </c>
      <c r="H2548" s="203" t="s">
        <v>24124</v>
      </c>
      <c r="I2548" s="203" t="s">
        <v>9462</v>
      </c>
      <c r="J2548" s="203" t="s">
        <v>24125</v>
      </c>
      <c r="K2548" s="84">
        <v>45441</v>
      </c>
      <c r="L2548" s="84">
        <v>45442</v>
      </c>
      <c r="M2548" s="84">
        <v>45594</v>
      </c>
      <c r="N2548" s="203" t="s">
        <v>16902</v>
      </c>
      <c r="O2548" s="86">
        <v>17500000</v>
      </c>
      <c r="P2548" s="203" t="s">
        <v>24126</v>
      </c>
      <c r="Q2548" s="203" t="s">
        <v>24127</v>
      </c>
      <c r="R2548" s="84">
        <v>45440</v>
      </c>
      <c r="S2548" s="84">
        <v>45440</v>
      </c>
      <c r="T2548" s="84"/>
      <c r="U2548" s="84"/>
      <c r="V2548" s="84"/>
      <c r="W2548" s="203" t="s">
        <v>9457</v>
      </c>
    </row>
    <row r="2549" spans="1:23" x14ac:dyDescent="0.3">
      <c r="A2549" s="203" t="s">
        <v>2940</v>
      </c>
      <c r="B2549" s="203" t="s">
        <v>1245</v>
      </c>
      <c r="C2549" s="203" t="s">
        <v>24128</v>
      </c>
      <c r="D2549" s="203" t="s">
        <v>24129</v>
      </c>
      <c r="E2549" s="203" t="s">
        <v>24130</v>
      </c>
      <c r="F2549" s="203" t="s">
        <v>9451</v>
      </c>
      <c r="G2549" s="203" t="s">
        <v>24130</v>
      </c>
      <c r="H2549" s="203" t="s">
        <v>24131</v>
      </c>
      <c r="I2549" s="203" t="s">
        <v>9462</v>
      </c>
      <c r="J2549" s="203" t="s">
        <v>24132</v>
      </c>
      <c r="K2549" s="84">
        <v>45582</v>
      </c>
      <c r="L2549" s="84">
        <v>45582</v>
      </c>
      <c r="M2549" s="84">
        <v>45657</v>
      </c>
      <c r="N2549" s="203" t="s">
        <v>13555</v>
      </c>
      <c r="O2549" s="86">
        <v>12364687</v>
      </c>
      <c r="P2549" s="203" t="s">
        <v>24133</v>
      </c>
      <c r="Q2549" s="203" t="s">
        <v>24132</v>
      </c>
      <c r="R2549" s="84">
        <v>45581</v>
      </c>
      <c r="S2549" s="84">
        <v>45581</v>
      </c>
      <c r="T2549" s="84"/>
      <c r="U2549" s="84"/>
      <c r="V2549" s="84"/>
      <c r="W2549" s="203" t="s">
        <v>9457</v>
      </c>
    </row>
    <row r="2550" spans="1:23" x14ac:dyDescent="0.3">
      <c r="A2550" s="203" t="s">
        <v>1665</v>
      </c>
      <c r="B2550" s="203" t="s">
        <v>1247</v>
      </c>
      <c r="C2550" s="203" t="s">
        <v>24134</v>
      </c>
      <c r="D2550" s="203" t="s">
        <v>24135</v>
      </c>
      <c r="E2550" s="203" t="s">
        <v>24136</v>
      </c>
      <c r="F2550" s="203" t="s">
        <v>9451</v>
      </c>
      <c r="G2550" s="203" t="s">
        <v>24136</v>
      </c>
      <c r="H2550" s="203" t="s">
        <v>24137</v>
      </c>
      <c r="I2550" s="203" t="s">
        <v>9453</v>
      </c>
      <c r="J2550" s="203" t="s">
        <v>24138</v>
      </c>
      <c r="K2550" s="84">
        <v>46045</v>
      </c>
      <c r="L2550" s="84">
        <v>46045</v>
      </c>
      <c r="M2550" s="84">
        <v>46195</v>
      </c>
      <c r="N2550" s="203" t="s">
        <v>24139</v>
      </c>
      <c r="O2550" s="86">
        <v>13203705</v>
      </c>
      <c r="P2550" s="203" t="s">
        <v>24140</v>
      </c>
      <c r="Q2550" s="203" t="s">
        <v>24138</v>
      </c>
      <c r="R2550" s="84">
        <v>46045</v>
      </c>
      <c r="S2550" s="84">
        <v>46045</v>
      </c>
      <c r="T2550" s="84"/>
      <c r="U2550" s="84"/>
      <c r="V2550" s="84"/>
      <c r="W2550" s="203" t="s">
        <v>9457</v>
      </c>
    </row>
    <row r="2551" spans="1:23" x14ac:dyDescent="0.3">
      <c r="A2551" s="203" t="s">
        <v>1572</v>
      </c>
      <c r="B2551" s="203" t="s">
        <v>1246</v>
      </c>
      <c r="C2551" s="203" t="s">
        <v>24141</v>
      </c>
      <c r="D2551" s="203" t="s">
        <v>24142</v>
      </c>
      <c r="E2551" s="203" t="s">
        <v>24143</v>
      </c>
      <c r="F2551" s="203" t="s">
        <v>9451</v>
      </c>
      <c r="G2551" s="203" t="s">
        <v>24143</v>
      </c>
      <c r="H2551" s="203" t="s">
        <v>24144</v>
      </c>
      <c r="I2551" s="203" t="s">
        <v>9453</v>
      </c>
      <c r="J2551" s="203" t="s">
        <v>24145</v>
      </c>
      <c r="K2551" s="84">
        <v>45923</v>
      </c>
      <c r="L2551" s="84">
        <v>45923</v>
      </c>
      <c r="M2551" s="84">
        <v>46013</v>
      </c>
      <c r="N2551" s="203" t="s">
        <v>20512</v>
      </c>
      <c r="O2551" s="86">
        <v>9000000</v>
      </c>
      <c r="P2551" s="203" t="s">
        <v>24146</v>
      </c>
      <c r="Q2551" s="203" t="s">
        <v>24145</v>
      </c>
      <c r="R2551" s="84">
        <v>45922</v>
      </c>
      <c r="S2551" s="84">
        <v>45922</v>
      </c>
      <c r="T2551" s="84"/>
      <c r="U2551" s="84"/>
      <c r="V2551" s="84"/>
      <c r="W2551" s="203" t="s">
        <v>9457</v>
      </c>
    </row>
    <row r="2552" spans="1:23" x14ac:dyDescent="0.3">
      <c r="A2552" s="203" t="s">
        <v>1433</v>
      </c>
      <c r="B2552" s="203" t="s">
        <v>1246</v>
      </c>
      <c r="C2552" s="203" t="s">
        <v>24147</v>
      </c>
      <c r="D2552" s="203" t="s">
        <v>24148</v>
      </c>
      <c r="E2552" s="203" t="s">
        <v>24149</v>
      </c>
      <c r="F2552" s="203" t="s">
        <v>9451</v>
      </c>
      <c r="G2552" s="203" t="s">
        <v>24149</v>
      </c>
      <c r="H2552" s="203" t="s">
        <v>24150</v>
      </c>
      <c r="I2552" s="203" t="s">
        <v>9462</v>
      </c>
      <c r="J2552" s="203" t="s">
        <v>24151</v>
      </c>
      <c r="K2552" s="84">
        <v>45799</v>
      </c>
      <c r="L2552" s="84">
        <v>45800</v>
      </c>
      <c r="M2552" s="84">
        <v>45922</v>
      </c>
      <c r="N2552" s="203" t="s">
        <v>15146</v>
      </c>
      <c r="O2552" s="86">
        <v>15945588</v>
      </c>
      <c r="P2552" s="203" t="s">
        <v>24152</v>
      </c>
      <c r="Q2552" s="203" t="s">
        <v>24151</v>
      </c>
      <c r="R2552" s="84">
        <v>45798</v>
      </c>
      <c r="S2552" s="84">
        <v>45798</v>
      </c>
      <c r="T2552" s="84"/>
      <c r="U2552" s="84"/>
      <c r="V2552" s="84"/>
      <c r="W2552" s="203" t="s">
        <v>9457</v>
      </c>
    </row>
    <row r="2553" spans="1:23" x14ac:dyDescent="0.3">
      <c r="A2553" s="203" t="s">
        <v>1505</v>
      </c>
      <c r="B2553" s="203" t="s">
        <v>1246</v>
      </c>
      <c r="C2553" s="203" t="s">
        <v>24153</v>
      </c>
      <c r="D2553" s="203" t="s">
        <v>24154</v>
      </c>
      <c r="E2553" s="203" t="s">
        <v>24155</v>
      </c>
      <c r="F2553" s="203" t="s">
        <v>9451</v>
      </c>
      <c r="G2553" s="203" t="s">
        <v>24155</v>
      </c>
      <c r="H2553" s="203" t="s">
        <v>24156</v>
      </c>
      <c r="I2553" s="203" t="s">
        <v>9462</v>
      </c>
      <c r="J2553" s="203" t="s">
        <v>24157</v>
      </c>
      <c r="K2553" s="84">
        <v>45720</v>
      </c>
      <c r="L2553" s="84">
        <v>45720</v>
      </c>
      <c r="M2553" s="84">
        <v>45904</v>
      </c>
      <c r="N2553" s="203" t="s">
        <v>11178</v>
      </c>
      <c r="O2553" s="86">
        <v>23918382</v>
      </c>
      <c r="P2553" s="203" t="s">
        <v>24158</v>
      </c>
      <c r="Q2553" s="203" t="s">
        <v>24157</v>
      </c>
      <c r="R2553" s="84">
        <v>45719</v>
      </c>
      <c r="S2553" s="84">
        <v>45719</v>
      </c>
      <c r="T2553" s="84"/>
      <c r="U2553" s="84"/>
      <c r="V2553" s="84"/>
      <c r="W2553" s="203" t="s">
        <v>9457</v>
      </c>
    </row>
    <row r="2554" spans="1:23" x14ac:dyDescent="0.3">
      <c r="A2554" s="203" t="s">
        <v>1572</v>
      </c>
      <c r="B2554" s="203" t="s">
        <v>1246</v>
      </c>
      <c r="C2554" s="203" t="s">
        <v>24159</v>
      </c>
      <c r="D2554" s="203" t="s">
        <v>24160</v>
      </c>
      <c r="E2554" s="203" t="s">
        <v>24161</v>
      </c>
      <c r="F2554" s="203" t="s">
        <v>9451</v>
      </c>
      <c r="G2554" s="203" t="s">
        <v>24161</v>
      </c>
      <c r="H2554" s="203" t="s">
        <v>24162</v>
      </c>
      <c r="I2554" s="203" t="s">
        <v>9453</v>
      </c>
      <c r="J2554" s="203" t="s">
        <v>11164</v>
      </c>
      <c r="K2554" s="84">
        <v>45916</v>
      </c>
      <c r="L2554" s="84">
        <v>45917</v>
      </c>
      <c r="M2554" s="84">
        <v>46007</v>
      </c>
      <c r="N2554" s="203" t="s">
        <v>9801</v>
      </c>
      <c r="O2554" s="86">
        <v>12000000</v>
      </c>
      <c r="P2554" s="203" t="s">
        <v>24163</v>
      </c>
      <c r="Q2554" s="203" t="s">
        <v>11164</v>
      </c>
      <c r="R2554" s="84">
        <v>45916</v>
      </c>
      <c r="S2554" s="84">
        <v>45916</v>
      </c>
      <c r="T2554" s="84"/>
      <c r="U2554" s="84"/>
      <c r="V2554" s="84"/>
      <c r="W2554" s="203" t="s">
        <v>9457</v>
      </c>
    </row>
    <row r="2555" spans="1:23" x14ac:dyDescent="0.3">
      <c r="A2555" s="203" t="s">
        <v>1433</v>
      </c>
      <c r="B2555" s="203" t="s">
        <v>1246</v>
      </c>
      <c r="C2555" s="203" t="s">
        <v>24164</v>
      </c>
      <c r="D2555" s="203" t="s">
        <v>24165</v>
      </c>
      <c r="E2555" s="203" t="s">
        <v>24166</v>
      </c>
      <c r="F2555" s="203" t="s">
        <v>9451</v>
      </c>
      <c r="G2555" s="203" t="s">
        <v>24166</v>
      </c>
      <c r="H2555" s="203" t="s">
        <v>24167</v>
      </c>
      <c r="I2555" s="203" t="s">
        <v>9462</v>
      </c>
      <c r="J2555" s="203" t="s">
        <v>24168</v>
      </c>
      <c r="K2555" s="84">
        <v>45795</v>
      </c>
      <c r="L2555" s="84">
        <v>45796</v>
      </c>
      <c r="M2555" s="84">
        <v>45918</v>
      </c>
      <c r="N2555" s="203" t="s">
        <v>9766</v>
      </c>
      <c r="O2555" s="86">
        <v>12365452</v>
      </c>
      <c r="P2555" s="203" t="s">
        <v>24169</v>
      </c>
      <c r="Q2555" s="203" t="s">
        <v>24168</v>
      </c>
      <c r="R2555" s="84">
        <v>45795</v>
      </c>
      <c r="S2555" s="84">
        <v>45795</v>
      </c>
      <c r="T2555" s="84"/>
      <c r="U2555" s="84"/>
      <c r="V2555" s="84"/>
      <c r="W2555" s="203" t="s">
        <v>9457</v>
      </c>
    </row>
    <row r="2556" spans="1:23" x14ac:dyDescent="0.3">
      <c r="A2556" s="203" t="s">
        <v>1605</v>
      </c>
      <c r="B2556" s="203" t="s">
        <v>1247</v>
      </c>
      <c r="C2556" s="203" t="s">
        <v>24170</v>
      </c>
      <c r="D2556" s="203" t="s">
        <v>24171</v>
      </c>
      <c r="E2556" s="203" t="s">
        <v>24172</v>
      </c>
      <c r="F2556" s="203" t="s">
        <v>9451</v>
      </c>
      <c r="G2556" s="203" t="s">
        <v>24172</v>
      </c>
      <c r="H2556" s="203" t="s">
        <v>24173</v>
      </c>
      <c r="I2556" s="203" t="s">
        <v>9453</v>
      </c>
      <c r="J2556" s="203" t="s">
        <v>10990</v>
      </c>
      <c r="K2556" s="84">
        <v>46042</v>
      </c>
      <c r="L2556" s="84">
        <v>46042</v>
      </c>
      <c r="M2556" s="84">
        <v>46222</v>
      </c>
      <c r="N2556" s="203" t="s">
        <v>11505</v>
      </c>
      <c r="O2556" s="86">
        <v>15859458</v>
      </c>
      <c r="P2556" s="203" t="s">
        <v>24174</v>
      </c>
      <c r="Q2556" s="203" t="s">
        <v>10990</v>
      </c>
      <c r="R2556" s="84">
        <v>46041</v>
      </c>
      <c r="S2556" s="84">
        <v>46041</v>
      </c>
      <c r="T2556" s="84"/>
      <c r="U2556" s="84"/>
      <c r="V2556" s="84"/>
      <c r="W2556" s="203" t="s">
        <v>9457</v>
      </c>
    </row>
    <row r="2557" spans="1:23" x14ac:dyDescent="0.3">
      <c r="A2557" s="203" t="s">
        <v>4029</v>
      </c>
      <c r="B2557" s="203" t="s">
        <v>1245</v>
      </c>
      <c r="C2557" s="203" t="s">
        <v>24175</v>
      </c>
      <c r="D2557" s="203" t="s">
        <v>24176</v>
      </c>
      <c r="E2557" s="203" t="s">
        <v>24177</v>
      </c>
      <c r="F2557" s="203" t="s">
        <v>9451</v>
      </c>
      <c r="G2557" s="203" t="s">
        <v>24177</v>
      </c>
      <c r="H2557" s="203" t="s">
        <v>24178</v>
      </c>
      <c r="I2557" s="203" t="s">
        <v>9453</v>
      </c>
      <c r="J2557" s="203" t="s">
        <v>24179</v>
      </c>
      <c r="K2557" s="84">
        <v>45456</v>
      </c>
      <c r="L2557" s="84">
        <v>45457</v>
      </c>
      <c r="M2557" s="84">
        <v>45609</v>
      </c>
      <c r="N2557" s="203" t="s">
        <v>17473</v>
      </c>
      <c r="O2557" s="86">
        <v>12500000</v>
      </c>
      <c r="P2557" s="203" t="s">
        <v>24180</v>
      </c>
      <c r="Q2557" s="203" t="s">
        <v>24179</v>
      </c>
      <c r="R2557" s="84">
        <v>45455</v>
      </c>
      <c r="S2557" s="84">
        <v>45455</v>
      </c>
      <c r="T2557" s="84"/>
      <c r="U2557" s="84"/>
      <c r="V2557" s="84"/>
      <c r="W2557" s="203" t="s">
        <v>9457</v>
      </c>
    </row>
    <row r="2558" spans="1:23" x14ac:dyDescent="0.3">
      <c r="A2558" s="203" t="s">
        <v>1665</v>
      </c>
      <c r="B2558" s="203" t="s">
        <v>1247</v>
      </c>
      <c r="C2558" s="203" t="s">
        <v>24181</v>
      </c>
      <c r="D2558" s="203" t="s">
        <v>24182</v>
      </c>
      <c r="E2558" s="203" t="s">
        <v>24183</v>
      </c>
      <c r="F2558" s="203" t="s">
        <v>9451</v>
      </c>
      <c r="G2558" s="203" t="s">
        <v>24183</v>
      </c>
      <c r="H2558" s="203" t="s">
        <v>24184</v>
      </c>
      <c r="I2558" s="203" t="s">
        <v>9453</v>
      </c>
      <c r="J2558" s="203" t="s">
        <v>24185</v>
      </c>
      <c r="K2558" s="84">
        <v>46052</v>
      </c>
      <c r="L2558" s="84">
        <v>46052</v>
      </c>
      <c r="M2558" s="84">
        <v>46202</v>
      </c>
      <c r="N2558" s="203" t="s">
        <v>10295</v>
      </c>
      <c r="O2558" s="86">
        <v>17404520</v>
      </c>
      <c r="P2558" s="203" t="s">
        <v>24186</v>
      </c>
      <c r="Q2558" s="203" t="s">
        <v>24185</v>
      </c>
      <c r="R2558" s="84">
        <v>46051</v>
      </c>
      <c r="S2558" s="84">
        <v>46051</v>
      </c>
      <c r="T2558" s="84"/>
      <c r="U2558" s="84"/>
      <c r="V2558" s="84"/>
      <c r="W2558" s="203" t="s">
        <v>9457</v>
      </c>
    </row>
    <row r="2559" spans="1:23" x14ac:dyDescent="0.3">
      <c r="A2559" s="203" t="s">
        <v>2935</v>
      </c>
      <c r="B2559" s="203" t="s">
        <v>1245</v>
      </c>
      <c r="C2559" s="203" t="s">
        <v>24187</v>
      </c>
      <c r="D2559" s="203" t="s">
        <v>24188</v>
      </c>
      <c r="E2559" s="203" t="s">
        <v>24189</v>
      </c>
      <c r="F2559" s="203" t="s">
        <v>9451</v>
      </c>
      <c r="G2559" s="203" t="s">
        <v>24189</v>
      </c>
      <c r="H2559" s="203" t="s">
        <v>24190</v>
      </c>
      <c r="I2559" s="203" t="s">
        <v>9462</v>
      </c>
      <c r="J2559" s="203" t="s">
        <v>24191</v>
      </c>
      <c r="K2559" s="84">
        <v>45366</v>
      </c>
      <c r="L2559" s="84">
        <v>45366</v>
      </c>
      <c r="M2559" s="84">
        <v>45549</v>
      </c>
      <c r="N2559" s="203" t="s">
        <v>16122</v>
      </c>
      <c r="O2559" s="86">
        <v>19560876</v>
      </c>
      <c r="P2559" s="203" t="s">
        <v>24192</v>
      </c>
      <c r="Q2559" s="203" t="s">
        <v>24191</v>
      </c>
      <c r="R2559" s="84">
        <v>45364</v>
      </c>
      <c r="S2559" s="84">
        <v>45364</v>
      </c>
      <c r="T2559" s="84"/>
      <c r="U2559" s="84"/>
      <c r="V2559" s="84"/>
      <c r="W2559" s="203" t="s">
        <v>9457</v>
      </c>
    </row>
    <row r="2560" spans="1:23" x14ac:dyDescent="0.3">
      <c r="A2560" s="203" t="s">
        <v>1467</v>
      </c>
      <c r="B2560" s="203" t="s">
        <v>1247</v>
      </c>
      <c r="C2560" s="203" t="s">
        <v>16878</v>
      </c>
      <c r="D2560" s="203" t="s">
        <v>34215</v>
      </c>
      <c r="E2560" s="203" t="s">
        <v>16879</v>
      </c>
      <c r="F2560" s="203" t="s">
        <v>9451</v>
      </c>
      <c r="G2560" s="203" t="s">
        <v>16879</v>
      </c>
      <c r="H2560" s="203" t="s">
        <v>34216</v>
      </c>
      <c r="I2560" s="203" t="s">
        <v>9469</v>
      </c>
      <c r="J2560" s="203" t="s">
        <v>34217</v>
      </c>
      <c r="K2560" s="84"/>
      <c r="L2560" s="84"/>
      <c r="M2560" s="84">
        <v>46387</v>
      </c>
      <c r="N2560" s="203" t="s">
        <v>15880</v>
      </c>
      <c r="O2560" s="86">
        <v>20035733</v>
      </c>
      <c r="P2560" s="203" t="s">
        <v>34218</v>
      </c>
      <c r="Q2560" s="203" t="s">
        <v>34217</v>
      </c>
      <c r="R2560" s="84">
        <v>46246</v>
      </c>
      <c r="S2560" s="84">
        <v>46246</v>
      </c>
      <c r="T2560" s="84"/>
      <c r="U2560" s="84"/>
      <c r="V2560" s="84"/>
      <c r="W2560" s="203" t="s">
        <v>9457</v>
      </c>
    </row>
    <row r="2561" spans="1:23" x14ac:dyDescent="0.3">
      <c r="A2561" s="203" t="s">
        <v>1613</v>
      </c>
      <c r="B2561" s="203" t="s">
        <v>1246</v>
      </c>
      <c r="C2561" s="203" t="s">
        <v>24193</v>
      </c>
      <c r="D2561" s="203" t="s">
        <v>9471</v>
      </c>
      <c r="E2561" s="203" t="s">
        <v>24194</v>
      </c>
      <c r="F2561" s="203" t="s">
        <v>9451</v>
      </c>
      <c r="G2561" s="203"/>
      <c r="H2561" s="203"/>
      <c r="I2561" s="203"/>
      <c r="J2561" s="203"/>
      <c r="K2561" s="84"/>
      <c r="L2561" s="84"/>
      <c r="M2561" s="84"/>
      <c r="N2561" s="203"/>
      <c r="O2561" s="86"/>
      <c r="P2561" s="203"/>
      <c r="Q2561" s="203"/>
      <c r="R2561" s="84">
        <v>45847</v>
      </c>
      <c r="S2561" s="84">
        <v>45847</v>
      </c>
      <c r="T2561" s="84">
        <v>45855</v>
      </c>
      <c r="U2561" s="84">
        <v>45855</v>
      </c>
      <c r="V2561" s="84">
        <v>45855</v>
      </c>
      <c r="W2561" s="203" t="s">
        <v>9723</v>
      </c>
    </row>
    <row r="2562" spans="1:23" x14ac:dyDescent="0.3">
      <c r="A2562" s="203" t="s">
        <v>1665</v>
      </c>
      <c r="B2562" s="203" t="s">
        <v>1247</v>
      </c>
      <c r="C2562" s="203" t="s">
        <v>24195</v>
      </c>
      <c r="D2562" s="203" t="s">
        <v>24196</v>
      </c>
      <c r="E2562" s="203" t="s">
        <v>24197</v>
      </c>
      <c r="F2562" s="203" t="s">
        <v>9451</v>
      </c>
      <c r="G2562" s="203" t="s">
        <v>24197</v>
      </c>
      <c r="H2562" s="203" t="s">
        <v>24198</v>
      </c>
      <c r="I2562" s="203" t="s">
        <v>9453</v>
      </c>
      <c r="J2562" s="203" t="s">
        <v>11223</v>
      </c>
      <c r="K2562" s="84">
        <v>46048</v>
      </c>
      <c r="L2562" s="84">
        <v>46050</v>
      </c>
      <c r="M2562" s="84">
        <v>46139</v>
      </c>
      <c r="N2562" s="203" t="s">
        <v>24199</v>
      </c>
      <c r="O2562" s="86">
        <v>11400000</v>
      </c>
      <c r="P2562" s="203" t="s">
        <v>24200</v>
      </c>
      <c r="Q2562" s="203" t="s">
        <v>11223</v>
      </c>
      <c r="R2562" s="84">
        <v>46048</v>
      </c>
      <c r="S2562" s="84">
        <v>46048</v>
      </c>
      <c r="T2562" s="84"/>
      <c r="U2562" s="84"/>
      <c r="V2562" s="84"/>
      <c r="W2562" s="203" t="s">
        <v>9457</v>
      </c>
    </row>
    <row r="2563" spans="1:23" x14ac:dyDescent="0.3">
      <c r="A2563" s="203" t="s">
        <v>1505</v>
      </c>
      <c r="B2563" s="203" t="s">
        <v>1246</v>
      </c>
      <c r="C2563" s="203" t="s">
        <v>24201</v>
      </c>
      <c r="D2563" s="203" t="s">
        <v>24202</v>
      </c>
      <c r="E2563" s="203" t="s">
        <v>24203</v>
      </c>
      <c r="F2563" s="203" t="s">
        <v>9451</v>
      </c>
      <c r="G2563" s="203" t="s">
        <v>24203</v>
      </c>
      <c r="H2563" s="203" t="s">
        <v>24204</v>
      </c>
      <c r="I2563" s="203" t="s">
        <v>9462</v>
      </c>
      <c r="J2563" s="203" t="s">
        <v>24205</v>
      </c>
      <c r="K2563" s="84">
        <v>45922</v>
      </c>
      <c r="L2563" s="84">
        <v>45922</v>
      </c>
      <c r="M2563" s="84">
        <v>46022</v>
      </c>
      <c r="N2563" s="203" t="s">
        <v>15666</v>
      </c>
      <c r="O2563" s="86">
        <v>13287990</v>
      </c>
      <c r="P2563" s="203" t="s">
        <v>24206</v>
      </c>
      <c r="Q2563" s="203" t="s">
        <v>24205</v>
      </c>
      <c r="R2563" s="84">
        <v>45922</v>
      </c>
      <c r="S2563" s="84">
        <v>45922</v>
      </c>
      <c r="T2563" s="84"/>
      <c r="U2563" s="84"/>
      <c r="V2563" s="84"/>
      <c r="W2563" s="203" t="s">
        <v>9457</v>
      </c>
    </row>
    <row r="2564" spans="1:23" x14ac:dyDescent="0.3">
      <c r="A2564" s="203" t="s">
        <v>1572</v>
      </c>
      <c r="B2564" s="203" t="s">
        <v>1246</v>
      </c>
      <c r="C2564" s="203" t="s">
        <v>24207</v>
      </c>
      <c r="D2564" s="203" t="s">
        <v>24208</v>
      </c>
      <c r="E2564" s="203" t="s">
        <v>24209</v>
      </c>
      <c r="F2564" s="203" t="s">
        <v>9451</v>
      </c>
      <c r="G2564" s="203" t="s">
        <v>24209</v>
      </c>
      <c r="H2564" s="203" t="s">
        <v>24210</v>
      </c>
      <c r="I2564" s="203" t="s">
        <v>9453</v>
      </c>
      <c r="J2564" s="203" t="s">
        <v>24211</v>
      </c>
      <c r="K2564" s="84">
        <v>45916</v>
      </c>
      <c r="L2564" s="84">
        <v>45916</v>
      </c>
      <c r="M2564" s="84">
        <v>46006</v>
      </c>
      <c r="N2564" s="203" t="s">
        <v>16037</v>
      </c>
      <c r="O2564" s="86">
        <v>11100000</v>
      </c>
      <c r="P2564" s="203" t="s">
        <v>24212</v>
      </c>
      <c r="Q2564" s="203" t="s">
        <v>24211</v>
      </c>
      <c r="R2564" s="84">
        <v>45915</v>
      </c>
      <c r="S2564" s="84">
        <v>45915</v>
      </c>
      <c r="T2564" s="84"/>
      <c r="U2564" s="84"/>
      <c r="V2564" s="84"/>
      <c r="W2564" s="203" t="s">
        <v>9457</v>
      </c>
    </row>
    <row r="2565" spans="1:23" x14ac:dyDescent="0.3">
      <c r="A2565" s="203" t="s">
        <v>1476</v>
      </c>
      <c r="B2565" s="203" t="s">
        <v>1246</v>
      </c>
      <c r="C2565" s="203" t="s">
        <v>24213</v>
      </c>
      <c r="D2565" s="203" t="s">
        <v>24214</v>
      </c>
      <c r="E2565" s="203" t="s">
        <v>24215</v>
      </c>
      <c r="F2565" s="203" t="s">
        <v>9451</v>
      </c>
      <c r="G2565" s="203" t="s">
        <v>24215</v>
      </c>
      <c r="H2565" s="203" t="s">
        <v>24216</v>
      </c>
      <c r="I2565" s="203" t="s">
        <v>9462</v>
      </c>
      <c r="J2565" s="203" t="s">
        <v>24217</v>
      </c>
      <c r="K2565" s="84">
        <v>45923</v>
      </c>
      <c r="L2565" s="84">
        <v>45924</v>
      </c>
      <c r="M2565" s="84">
        <v>46022</v>
      </c>
      <c r="N2565" s="203" t="s">
        <v>15044</v>
      </c>
      <c r="O2565" s="86">
        <v>16486250</v>
      </c>
      <c r="P2565" s="203" t="s">
        <v>24218</v>
      </c>
      <c r="Q2565" s="203" t="s">
        <v>24217</v>
      </c>
      <c r="R2565" s="84">
        <v>45922</v>
      </c>
      <c r="S2565" s="84">
        <v>45922</v>
      </c>
      <c r="T2565" s="84"/>
      <c r="U2565" s="84"/>
      <c r="V2565" s="84"/>
      <c r="W2565" s="203" t="s">
        <v>9457</v>
      </c>
    </row>
    <row r="2566" spans="1:23" x14ac:dyDescent="0.3">
      <c r="A2566" s="203" t="s">
        <v>1476</v>
      </c>
      <c r="B2566" s="203" t="s">
        <v>1246</v>
      </c>
      <c r="C2566" s="203" t="s">
        <v>24219</v>
      </c>
      <c r="D2566" s="203" t="s">
        <v>24220</v>
      </c>
      <c r="E2566" s="203" t="s">
        <v>24221</v>
      </c>
      <c r="F2566" s="203" t="s">
        <v>9451</v>
      </c>
      <c r="G2566" s="203" t="s">
        <v>24221</v>
      </c>
      <c r="H2566" s="203" t="s">
        <v>24222</v>
      </c>
      <c r="I2566" s="203" t="s">
        <v>9462</v>
      </c>
      <c r="J2566" s="203" t="s">
        <v>9669</v>
      </c>
      <c r="K2566" s="84">
        <v>45905</v>
      </c>
      <c r="L2566" s="84">
        <v>45905</v>
      </c>
      <c r="M2566" s="84">
        <v>46020</v>
      </c>
      <c r="N2566" s="203" t="s">
        <v>13730</v>
      </c>
      <c r="O2566" s="86">
        <v>10122841</v>
      </c>
      <c r="P2566" s="203" t="s">
        <v>24223</v>
      </c>
      <c r="Q2566" s="203" t="s">
        <v>9669</v>
      </c>
      <c r="R2566" s="84">
        <v>45904</v>
      </c>
      <c r="S2566" s="84">
        <v>45904</v>
      </c>
      <c r="T2566" s="84"/>
      <c r="U2566" s="84"/>
      <c r="V2566" s="84"/>
      <c r="W2566" s="203" t="s">
        <v>9457</v>
      </c>
    </row>
    <row r="2567" spans="1:23" x14ac:dyDescent="0.3">
      <c r="A2567" s="203" t="s">
        <v>1467</v>
      </c>
      <c r="B2567" s="203" t="s">
        <v>1247</v>
      </c>
      <c r="C2567" s="203" t="s">
        <v>24224</v>
      </c>
      <c r="D2567" s="203" t="s">
        <v>24225</v>
      </c>
      <c r="E2567" s="203" t="s">
        <v>24226</v>
      </c>
      <c r="F2567" s="203" t="s">
        <v>9451</v>
      </c>
      <c r="G2567" s="203" t="s">
        <v>24226</v>
      </c>
      <c r="H2567" s="203" t="s">
        <v>24227</v>
      </c>
      <c r="I2567" s="203" t="s">
        <v>9453</v>
      </c>
      <c r="J2567" s="203" t="s">
        <v>24228</v>
      </c>
      <c r="K2567" s="84">
        <v>46047</v>
      </c>
      <c r="L2567" s="84">
        <v>46048</v>
      </c>
      <c r="M2567" s="84">
        <v>46228</v>
      </c>
      <c r="N2567" s="203" t="s">
        <v>24102</v>
      </c>
      <c r="O2567" s="86">
        <v>30262908</v>
      </c>
      <c r="P2567" s="203" t="s">
        <v>24229</v>
      </c>
      <c r="Q2567" s="203" t="s">
        <v>24228</v>
      </c>
      <c r="R2567" s="84">
        <v>46046</v>
      </c>
      <c r="S2567" s="84">
        <v>46046</v>
      </c>
      <c r="T2567" s="84"/>
      <c r="U2567" s="84"/>
      <c r="V2567" s="84"/>
      <c r="W2567" s="203" t="s">
        <v>9457</v>
      </c>
    </row>
    <row r="2568" spans="1:23" x14ac:dyDescent="0.3">
      <c r="A2568" s="203" t="s">
        <v>1605</v>
      </c>
      <c r="B2568" s="203" t="s">
        <v>1247</v>
      </c>
      <c r="C2568" s="203" t="s">
        <v>24230</v>
      </c>
      <c r="D2568" s="203" t="s">
        <v>24231</v>
      </c>
      <c r="E2568" s="203" t="s">
        <v>24232</v>
      </c>
      <c r="F2568" s="203" t="s">
        <v>9451</v>
      </c>
      <c r="G2568" s="203" t="s">
        <v>24232</v>
      </c>
      <c r="H2568" s="203" t="s">
        <v>24233</v>
      </c>
      <c r="I2568" s="203" t="s">
        <v>9453</v>
      </c>
      <c r="J2568" s="203" t="s">
        <v>21819</v>
      </c>
      <c r="K2568" s="84">
        <v>46046</v>
      </c>
      <c r="L2568" s="84">
        <v>46049</v>
      </c>
      <c r="M2568" s="84">
        <v>46229</v>
      </c>
      <c r="N2568" s="203" t="s">
        <v>14279</v>
      </c>
      <c r="O2568" s="86">
        <v>17064468</v>
      </c>
      <c r="P2568" s="203" t="s">
        <v>24234</v>
      </c>
      <c r="Q2568" s="203" t="s">
        <v>21819</v>
      </c>
      <c r="R2568" s="84">
        <v>46045</v>
      </c>
      <c r="S2568" s="84">
        <v>46045</v>
      </c>
      <c r="T2568" s="84"/>
      <c r="U2568" s="84"/>
      <c r="V2568" s="84"/>
      <c r="W2568" s="203" t="s">
        <v>9457</v>
      </c>
    </row>
    <row r="2569" spans="1:23" x14ac:dyDescent="0.3">
      <c r="A2569" s="203" t="s">
        <v>1476</v>
      </c>
      <c r="B2569" s="203" t="s">
        <v>1246</v>
      </c>
      <c r="C2569" s="203" t="s">
        <v>24237</v>
      </c>
      <c r="D2569" s="203" t="s">
        <v>24238</v>
      </c>
      <c r="E2569" s="203" t="s">
        <v>24239</v>
      </c>
      <c r="F2569" s="203" t="s">
        <v>9451</v>
      </c>
      <c r="G2569" s="203" t="s">
        <v>24239</v>
      </c>
      <c r="H2569" s="203" t="s">
        <v>24240</v>
      </c>
      <c r="I2569" s="203" t="s">
        <v>9462</v>
      </c>
      <c r="J2569" s="203" t="s">
        <v>24241</v>
      </c>
      <c r="K2569" s="84">
        <v>45700</v>
      </c>
      <c r="L2569" s="84">
        <v>45701</v>
      </c>
      <c r="M2569" s="84">
        <v>45881</v>
      </c>
      <c r="N2569" s="203" t="s">
        <v>10400</v>
      </c>
      <c r="O2569" s="86">
        <v>15844446</v>
      </c>
      <c r="P2569" s="203" t="s">
        <v>24242</v>
      </c>
      <c r="Q2569" s="203" t="s">
        <v>24241</v>
      </c>
      <c r="R2569" s="84">
        <v>45698</v>
      </c>
      <c r="S2569" s="84">
        <v>45698</v>
      </c>
      <c r="T2569" s="84"/>
      <c r="U2569" s="84"/>
      <c r="V2569" s="84"/>
      <c r="W2569" s="203" t="s">
        <v>9457</v>
      </c>
    </row>
    <row r="2570" spans="1:23" x14ac:dyDescent="0.3">
      <c r="A2570" s="203" t="s">
        <v>1572</v>
      </c>
      <c r="B2570" s="203" t="s">
        <v>1246</v>
      </c>
      <c r="C2570" s="203" t="s">
        <v>24243</v>
      </c>
      <c r="D2570" s="203" t="s">
        <v>24244</v>
      </c>
      <c r="E2570" s="203" t="s">
        <v>24245</v>
      </c>
      <c r="F2570" s="203" t="s">
        <v>9451</v>
      </c>
      <c r="G2570" s="203" t="s">
        <v>24245</v>
      </c>
      <c r="H2570" s="203" t="s">
        <v>24246</v>
      </c>
      <c r="I2570" s="203" t="s">
        <v>9453</v>
      </c>
      <c r="J2570" s="203" t="s">
        <v>24247</v>
      </c>
      <c r="K2570" s="84">
        <v>45922</v>
      </c>
      <c r="L2570" s="84">
        <v>45922</v>
      </c>
      <c r="M2570" s="84">
        <v>46012</v>
      </c>
      <c r="N2570" s="203" t="s">
        <v>14591</v>
      </c>
      <c r="O2570" s="86">
        <v>9274089</v>
      </c>
      <c r="P2570" s="203" t="s">
        <v>24248</v>
      </c>
      <c r="Q2570" s="203" t="s">
        <v>24247</v>
      </c>
      <c r="R2570" s="84">
        <v>45919</v>
      </c>
      <c r="S2570" s="84">
        <v>45919</v>
      </c>
      <c r="T2570" s="84"/>
      <c r="U2570" s="84"/>
      <c r="V2570" s="84"/>
      <c r="W2570" s="203" t="s">
        <v>9457</v>
      </c>
    </row>
    <row r="2571" spans="1:23" x14ac:dyDescent="0.3">
      <c r="A2571" s="203" t="s">
        <v>1486</v>
      </c>
      <c r="B2571" s="203" t="s">
        <v>1246</v>
      </c>
      <c r="C2571" s="203" t="s">
        <v>24249</v>
      </c>
      <c r="D2571" s="203" t="s">
        <v>24250</v>
      </c>
      <c r="E2571" s="203" t="s">
        <v>24251</v>
      </c>
      <c r="F2571" s="203" t="s">
        <v>9451</v>
      </c>
      <c r="G2571" s="203" t="s">
        <v>24251</v>
      </c>
      <c r="H2571" s="203" t="s">
        <v>24252</v>
      </c>
      <c r="I2571" s="203" t="s">
        <v>9453</v>
      </c>
      <c r="J2571" s="203" t="s">
        <v>14407</v>
      </c>
      <c r="K2571" s="84">
        <v>45769</v>
      </c>
      <c r="L2571" s="84">
        <v>45771</v>
      </c>
      <c r="M2571" s="84">
        <v>46014</v>
      </c>
      <c r="N2571" s="203" t="s">
        <v>14408</v>
      </c>
      <c r="O2571" s="86">
        <v>37465688</v>
      </c>
      <c r="P2571" s="203" t="s">
        <v>24253</v>
      </c>
      <c r="Q2571" s="203" t="s">
        <v>14407</v>
      </c>
      <c r="R2571" s="84">
        <v>45756</v>
      </c>
      <c r="S2571" s="84">
        <v>45756</v>
      </c>
      <c r="T2571" s="84"/>
      <c r="U2571" s="84"/>
      <c r="V2571" s="84"/>
      <c r="W2571" s="203" t="s">
        <v>9457</v>
      </c>
    </row>
    <row r="2572" spans="1:23" x14ac:dyDescent="0.3">
      <c r="A2572" s="203" t="s">
        <v>5600</v>
      </c>
      <c r="B2572" s="203" t="s">
        <v>1245</v>
      </c>
      <c r="C2572" s="203" t="s">
        <v>24254</v>
      </c>
      <c r="D2572" s="203" t="s">
        <v>24255</v>
      </c>
      <c r="E2572" s="203" t="s">
        <v>24256</v>
      </c>
      <c r="F2572" s="203" t="s">
        <v>9451</v>
      </c>
      <c r="G2572" s="203" t="s">
        <v>24256</v>
      </c>
      <c r="H2572" s="203" t="s">
        <v>24257</v>
      </c>
      <c r="I2572" s="203" t="s">
        <v>9453</v>
      </c>
      <c r="J2572" s="203" t="s">
        <v>24258</v>
      </c>
      <c r="K2572" s="84">
        <v>45394</v>
      </c>
      <c r="L2572" s="84">
        <v>45397</v>
      </c>
      <c r="M2572" s="84">
        <v>45576</v>
      </c>
      <c r="N2572" s="203" t="s">
        <v>24259</v>
      </c>
      <c r="O2572" s="86">
        <v>11890566</v>
      </c>
      <c r="P2572" s="203" t="s">
        <v>24260</v>
      </c>
      <c r="Q2572" s="203" t="s">
        <v>24258</v>
      </c>
      <c r="R2572" s="84">
        <v>45394</v>
      </c>
      <c r="S2572" s="84">
        <v>45394</v>
      </c>
      <c r="T2572" s="84"/>
      <c r="U2572" s="84"/>
      <c r="V2572" s="84"/>
      <c r="W2572" s="203" t="s">
        <v>9457</v>
      </c>
    </row>
    <row r="2573" spans="1:23" x14ac:dyDescent="0.3">
      <c r="A2573" s="203" t="s">
        <v>1572</v>
      </c>
      <c r="B2573" s="203" t="s">
        <v>1246</v>
      </c>
      <c r="C2573" s="203" t="s">
        <v>24261</v>
      </c>
      <c r="D2573" s="203" t="s">
        <v>24262</v>
      </c>
      <c r="E2573" s="203" t="s">
        <v>24263</v>
      </c>
      <c r="F2573" s="203" t="s">
        <v>9451</v>
      </c>
      <c r="G2573" s="203" t="s">
        <v>24263</v>
      </c>
      <c r="H2573" s="203" t="s">
        <v>24264</v>
      </c>
      <c r="I2573" s="203" t="s">
        <v>9453</v>
      </c>
      <c r="J2573" s="203" t="s">
        <v>24265</v>
      </c>
      <c r="K2573" s="84">
        <v>45925</v>
      </c>
      <c r="L2573" s="84">
        <v>45926</v>
      </c>
      <c r="M2573" s="84">
        <v>46016</v>
      </c>
      <c r="N2573" s="203" t="s">
        <v>13395</v>
      </c>
      <c r="O2573" s="86">
        <v>10500000</v>
      </c>
      <c r="P2573" s="203" t="s">
        <v>24266</v>
      </c>
      <c r="Q2573" s="203" t="s">
        <v>24265</v>
      </c>
      <c r="R2573" s="84">
        <v>45924</v>
      </c>
      <c r="S2573" s="84">
        <v>45924</v>
      </c>
      <c r="T2573" s="84"/>
      <c r="U2573" s="84"/>
      <c r="V2573" s="84"/>
      <c r="W2573" s="203" t="s">
        <v>9457</v>
      </c>
    </row>
    <row r="2574" spans="1:23" x14ac:dyDescent="0.3">
      <c r="A2574" s="203" t="s">
        <v>1665</v>
      </c>
      <c r="B2574" s="203" t="s">
        <v>1247</v>
      </c>
      <c r="C2574" s="203" t="s">
        <v>24267</v>
      </c>
      <c r="D2574" s="203" t="s">
        <v>24268</v>
      </c>
      <c r="E2574" s="203" t="s">
        <v>24269</v>
      </c>
      <c r="F2574" s="203" t="s">
        <v>9451</v>
      </c>
      <c r="G2574" s="203" t="s">
        <v>24269</v>
      </c>
      <c r="H2574" s="203" t="s">
        <v>24270</v>
      </c>
      <c r="I2574" s="203" t="s">
        <v>9453</v>
      </c>
      <c r="J2574" s="203" t="s">
        <v>24271</v>
      </c>
      <c r="K2574" s="84">
        <v>46052</v>
      </c>
      <c r="L2574" s="84">
        <v>46052</v>
      </c>
      <c r="M2574" s="84">
        <v>46141</v>
      </c>
      <c r="N2574" s="203" t="s">
        <v>19248</v>
      </c>
      <c r="O2574" s="86">
        <v>9000000</v>
      </c>
      <c r="P2574" s="203" t="s">
        <v>24272</v>
      </c>
      <c r="Q2574" s="203" t="s">
        <v>24273</v>
      </c>
      <c r="R2574" s="84">
        <v>46051</v>
      </c>
      <c r="S2574" s="84">
        <v>46051</v>
      </c>
      <c r="T2574" s="84"/>
      <c r="U2574" s="84"/>
      <c r="V2574" s="84"/>
      <c r="W2574" s="203" t="s">
        <v>9457</v>
      </c>
    </row>
    <row r="2575" spans="1:23" x14ac:dyDescent="0.3">
      <c r="A2575" s="203" t="s">
        <v>1467</v>
      </c>
      <c r="B2575" s="203" t="s">
        <v>1247</v>
      </c>
      <c r="C2575" s="203" t="s">
        <v>24274</v>
      </c>
      <c r="D2575" s="203" t="s">
        <v>24275</v>
      </c>
      <c r="E2575" s="203" t="s">
        <v>24276</v>
      </c>
      <c r="F2575" s="203" t="s">
        <v>9451</v>
      </c>
      <c r="G2575" s="203" t="s">
        <v>24276</v>
      </c>
      <c r="H2575" s="203" t="s">
        <v>24277</v>
      </c>
      <c r="I2575" s="203" t="s">
        <v>9453</v>
      </c>
      <c r="J2575" s="203" t="s">
        <v>24278</v>
      </c>
      <c r="K2575" s="84">
        <v>46043</v>
      </c>
      <c r="L2575" s="84">
        <v>46043</v>
      </c>
      <c r="M2575" s="84">
        <v>46223</v>
      </c>
      <c r="N2575" s="203" t="s">
        <v>19269</v>
      </c>
      <c r="O2575" s="86">
        <v>12706134</v>
      </c>
      <c r="P2575" s="203" t="s">
        <v>24279</v>
      </c>
      <c r="Q2575" s="203" t="s">
        <v>24278</v>
      </c>
      <c r="R2575" s="84">
        <v>46041</v>
      </c>
      <c r="S2575" s="84">
        <v>46041</v>
      </c>
      <c r="T2575" s="84"/>
      <c r="U2575" s="84"/>
      <c r="V2575" s="84"/>
      <c r="W2575" s="203" t="s">
        <v>9457</v>
      </c>
    </row>
    <row r="2576" spans="1:23" x14ac:dyDescent="0.3">
      <c r="A2576" s="203" t="s">
        <v>1466</v>
      </c>
      <c r="B2576" s="203" t="s">
        <v>1245</v>
      </c>
      <c r="C2576" s="203" t="s">
        <v>24280</v>
      </c>
      <c r="D2576" s="203" t="s">
        <v>9471</v>
      </c>
      <c r="E2576" s="203" t="s">
        <v>24281</v>
      </c>
      <c r="F2576" s="203" t="s">
        <v>9451</v>
      </c>
      <c r="G2576" s="203"/>
      <c r="H2576" s="203"/>
      <c r="I2576" s="203"/>
      <c r="J2576" s="203"/>
      <c r="K2576" s="84"/>
      <c r="L2576" s="84"/>
      <c r="M2576" s="84"/>
      <c r="N2576" s="203"/>
      <c r="O2576" s="86"/>
      <c r="P2576" s="203"/>
      <c r="Q2576" s="203"/>
      <c r="R2576" s="84">
        <v>45603</v>
      </c>
      <c r="S2576" s="84">
        <v>45603</v>
      </c>
      <c r="T2576" s="84">
        <v>45636</v>
      </c>
      <c r="U2576" s="84">
        <v>45636</v>
      </c>
      <c r="V2576" s="84">
        <v>45636</v>
      </c>
      <c r="W2576" s="203" t="s">
        <v>9723</v>
      </c>
    </row>
    <row r="2577" spans="1:23" x14ac:dyDescent="0.3">
      <c r="A2577" s="203" t="s">
        <v>1572</v>
      </c>
      <c r="B2577" s="203" t="s">
        <v>1246</v>
      </c>
      <c r="C2577" s="203" t="s">
        <v>24282</v>
      </c>
      <c r="D2577" s="203" t="s">
        <v>24283</v>
      </c>
      <c r="E2577" s="203" t="s">
        <v>24284</v>
      </c>
      <c r="F2577" s="203" t="s">
        <v>9451</v>
      </c>
      <c r="G2577" s="203" t="s">
        <v>24284</v>
      </c>
      <c r="H2577" s="203" t="s">
        <v>24285</v>
      </c>
      <c r="I2577" s="203" t="s">
        <v>9453</v>
      </c>
      <c r="J2577" s="203" t="s">
        <v>24286</v>
      </c>
      <c r="K2577" s="84">
        <v>45918</v>
      </c>
      <c r="L2577" s="84">
        <v>45919</v>
      </c>
      <c r="M2577" s="84">
        <v>46009</v>
      </c>
      <c r="N2577" s="203" t="s">
        <v>21297</v>
      </c>
      <c r="O2577" s="86">
        <v>12600000</v>
      </c>
      <c r="P2577" s="203" t="s">
        <v>24287</v>
      </c>
      <c r="Q2577" s="203" t="s">
        <v>24286</v>
      </c>
      <c r="R2577" s="84">
        <v>45918</v>
      </c>
      <c r="S2577" s="84">
        <v>45918</v>
      </c>
      <c r="T2577" s="84"/>
      <c r="U2577" s="84"/>
      <c r="V2577" s="84"/>
      <c r="W2577" s="203" t="s">
        <v>9457</v>
      </c>
    </row>
    <row r="2578" spans="1:23" x14ac:dyDescent="0.3">
      <c r="A2578" s="203" t="s">
        <v>1476</v>
      </c>
      <c r="B2578" s="203" t="s">
        <v>1246</v>
      </c>
      <c r="C2578" s="203" t="s">
        <v>24288</v>
      </c>
      <c r="D2578" s="203" t="s">
        <v>24289</v>
      </c>
      <c r="E2578" s="203" t="s">
        <v>24290</v>
      </c>
      <c r="F2578" s="203" t="s">
        <v>9451</v>
      </c>
      <c r="G2578" s="203" t="s">
        <v>24290</v>
      </c>
      <c r="H2578" s="203" t="s">
        <v>24291</v>
      </c>
      <c r="I2578" s="203" t="s">
        <v>9462</v>
      </c>
      <c r="J2578" s="203" t="s">
        <v>18761</v>
      </c>
      <c r="K2578" s="84">
        <v>45702</v>
      </c>
      <c r="L2578" s="84">
        <v>45702</v>
      </c>
      <c r="M2578" s="84">
        <v>45882</v>
      </c>
      <c r="N2578" s="203" t="s">
        <v>16424</v>
      </c>
      <c r="O2578" s="86">
        <v>14725590</v>
      </c>
      <c r="P2578" s="203" t="s">
        <v>24292</v>
      </c>
      <c r="Q2578" s="203" t="s">
        <v>18761</v>
      </c>
      <c r="R2578" s="84">
        <v>45698</v>
      </c>
      <c r="S2578" s="84">
        <v>45698</v>
      </c>
      <c r="T2578" s="84"/>
      <c r="U2578" s="84"/>
      <c r="V2578" s="84"/>
      <c r="W2578" s="203" t="s">
        <v>9457</v>
      </c>
    </row>
    <row r="2579" spans="1:23" x14ac:dyDescent="0.3">
      <c r="A2579" s="203" t="s">
        <v>1476</v>
      </c>
      <c r="B2579" s="203" t="s">
        <v>1246</v>
      </c>
      <c r="C2579" s="203" t="s">
        <v>24293</v>
      </c>
      <c r="D2579" s="203" t="s">
        <v>24294</v>
      </c>
      <c r="E2579" s="203" t="s">
        <v>24295</v>
      </c>
      <c r="F2579" s="203" t="s">
        <v>9451</v>
      </c>
      <c r="G2579" s="203" t="s">
        <v>24295</v>
      </c>
      <c r="H2579" s="203" t="s">
        <v>24296</v>
      </c>
      <c r="I2579" s="203" t="s">
        <v>9462</v>
      </c>
      <c r="J2579" s="203" t="s">
        <v>10441</v>
      </c>
      <c r="K2579" s="84">
        <v>45700</v>
      </c>
      <c r="L2579" s="84">
        <v>45701</v>
      </c>
      <c r="M2579" s="84">
        <v>45881</v>
      </c>
      <c r="N2579" s="203" t="s">
        <v>18265</v>
      </c>
      <c r="O2579" s="86">
        <v>15844446</v>
      </c>
      <c r="P2579" s="203" t="s">
        <v>24297</v>
      </c>
      <c r="Q2579" s="203" t="s">
        <v>10441</v>
      </c>
      <c r="R2579" s="84">
        <v>45698</v>
      </c>
      <c r="S2579" s="84">
        <v>45698</v>
      </c>
      <c r="T2579" s="84"/>
      <c r="U2579" s="84"/>
      <c r="V2579" s="84"/>
      <c r="W2579" s="203" t="s">
        <v>9457</v>
      </c>
    </row>
    <row r="2580" spans="1:23" x14ac:dyDescent="0.3">
      <c r="A2580" s="203" t="s">
        <v>1505</v>
      </c>
      <c r="B2580" s="203" t="s">
        <v>1246</v>
      </c>
      <c r="C2580" s="203" t="s">
        <v>24298</v>
      </c>
      <c r="D2580" s="203" t="s">
        <v>24299</v>
      </c>
      <c r="E2580" s="203" t="s">
        <v>24300</v>
      </c>
      <c r="F2580" s="203" t="s">
        <v>9451</v>
      </c>
      <c r="G2580" s="203" t="s">
        <v>24300</v>
      </c>
      <c r="H2580" s="203" t="s">
        <v>24301</v>
      </c>
      <c r="I2580" s="203" t="s">
        <v>9462</v>
      </c>
      <c r="J2580" s="203" t="s">
        <v>14301</v>
      </c>
      <c r="K2580" s="84">
        <v>45905</v>
      </c>
      <c r="L2580" s="84">
        <v>45905</v>
      </c>
      <c r="M2580" s="84">
        <v>46021</v>
      </c>
      <c r="N2580" s="203" t="s">
        <v>10251</v>
      </c>
      <c r="O2580" s="86">
        <v>15281188</v>
      </c>
      <c r="P2580" s="203" t="s">
        <v>24302</v>
      </c>
      <c r="Q2580" s="203" t="s">
        <v>14301</v>
      </c>
      <c r="R2580" s="84">
        <v>45905</v>
      </c>
      <c r="S2580" s="84">
        <v>45905</v>
      </c>
      <c r="T2580" s="84"/>
      <c r="U2580" s="84"/>
      <c r="V2580" s="84"/>
      <c r="W2580" s="203" t="s">
        <v>9457</v>
      </c>
    </row>
    <row r="2581" spans="1:23" x14ac:dyDescent="0.3">
      <c r="A2581" s="203" t="s">
        <v>1595</v>
      </c>
      <c r="B2581" s="203" t="s">
        <v>1247</v>
      </c>
      <c r="C2581" s="203" t="s">
        <v>24303</v>
      </c>
      <c r="D2581" s="203" t="s">
        <v>24304</v>
      </c>
      <c r="E2581" s="203" t="s">
        <v>24305</v>
      </c>
      <c r="F2581" s="203" t="s">
        <v>9451</v>
      </c>
      <c r="G2581" s="203" t="s">
        <v>24305</v>
      </c>
      <c r="H2581" s="203" t="s">
        <v>24306</v>
      </c>
      <c r="I2581" s="203" t="s">
        <v>9453</v>
      </c>
      <c r="J2581" s="203" t="s">
        <v>24307</v>
      </c>
      <c r="K2581" s="84">
        <v>46041</v>
      </c>
      <c r="L2581" s="84">
        <v>46042</v>
      </c>
      <c r="M2581" s="84">
        <v>46284</v>
      </c>
      <c r="N2581" s="203" t="s">
        <v>24308</v>
      </c>
      <c r="O2581" s="86">
        <v>34346800</v>
      </c>
      <c r="P2581" s="203" t="s">
        <v>24309</v>
      </c>
      <c r="Q2581" s="203" t="s">
        <v>24310</v>
      </c>
      <c r="R2581" s="84">
        <v>46041</v>
      </c>
      <c r="S2581" s="84">
        <v>46041</v>
      </c>
      <c r="T2581" s="84"/>
      <c r="U2581" s="84"/>
      <c r="V2581" s="84"/>
      <c r="W2581" s="203" t="s">
        <v>9457</v>
      </c>
    </row>
    <row r="2582" spans="1:23" x14ac:dyDescent="0.3">
      <c r="A2582" s="203" t="s">
        <v>1572</v>
      </c>
      <c r="B2582" s="203" t="s">
        <v>1246</v>
      </c>
      <c r="C2582" s="203" t="s">
        <v>24311</v>
      </c>
      <c r="D2582" s="203" t="s">
        <v>24312</v>
      </c>
      <c r="E2582" s="203" t="s">
        <v>24313</v>
      </c>
      <c r="F2582" s="203" t="s">
        <v>9451</v>
      </c>
      <c r="G2582" s="203" t="s">
        <v>24313</v>
      </c>
      <c r="H2582" s="203" t="s">
        <v>24314</v>
      </c>
      <c r="I2582" s="203" t="s">
        <v>9453</v>
      </c>
      <c r="J2582" s="203" t="s">
        <v>24315</v>
      </c>
      <c r="K2582" s="84">
        <v>45923</v>
      </c>
      <c r="L2582" s="84">
        <v>45923</v>
      </c>
      <c r="M2582" s="84">
        <v>46013</v>
      </c>
      <c r="N2582" s="203" t="s">
        <v>12028</v>
      </c>
      <c r="O2582" s="86">
        <v>11400000</v>
      </c>
      <c r="P2582" s="203" t="s">
        <v>24316</v>
      </c>
      <c r="Q2582" s="203" t="s">
        <v>24315</v>
      </c>
      <c r="R2582" s="84">
        <v>45922</v>
      </c>
      <c r="S2582" s="84">
        <v>45922</v>
      </c>
      <c r="T2582" s="84"/>
      <c r="U2582" s="84"/>
      <c r="V2582" s="84"/>
      <c r="W2582" s="203" t="s">
        <v>9457</v>
      </c>
    </row>
    <row r="2583" spans="1:23" x14ac:dyDescent="0.3">
      <c r="A2583" s="203" t="s">
        <v>2940</v>
      </c>
      <c r="B2583" s="203" t="s">
        <v>1245</v>
      </c>
      <c r="C2583" s="203" t="s">
        <v>24317</v>
      </c>
      <c r="D2583" s="203" t="s">
        <v>24318</v>
      </c>
      <c r="E2583" s="203" t="s">
        <v>24319</v>
      </c>
      <c r="F2583" s="203" t="s">
        <v>9451</v>
      </c>
      <c r="G2583" s="203" t="s">
        <v>24319</v>
      </c>
      <c r="H2583" s="203" t="s">
        <v>24320</v>
      </c>
      <c r="I2583" s="203" t="s">
        <v>9462</v>
      </c>
      <c r="J2583" s="203" t="s">
        <v>10024</v>
      </c>
      <c r="K2583" s="84">
        <v>45586</v>
      </c>
      <c r="L2583" s="84">
        <v>45587</v>
      </c>
      <c r="M2583" s="84">
        <v>45657</v>
      </c>
      <c r="N2583" s="203" t="s">
        <v>24321</v>
      </c>
      <c r="O2583" s="86">
        <v>6161729</v>
      </c>
      <c r="P2583" s="203" t="s">
        <v>24322</v>
      </c>
      <c r="Q2583" s="203" t="s">
        <v>10024</v>
      </c>
      <c r="R2583" s="84">
        <v>45586</v>
      </c>
      <c r="S2583" s="84">
        <v>45586</v>
      </c>
      <c r="T2583" s="84"/>
      <c r="U2583" s="84"/>
      <c r="V2583" s="84"/>
      <c r="W2583" s="203" t="s">
        <v>9457</v>
      </c>
    </row>
    <row r="2584" spans="1:23" x14ac:dyDescent="0.3">
      <c r="A2584" s="203" t="s">
        <v>1467</v>
      </c>
      <c r="B2584" s="203" t="s">
        <v>1247</v>
      </c>
      <c r="C2584" s="203" t="s">
        <v>24323</v>
      </c>
      <c r="D2584" s="203" t="s">
        <v>24324</v>
      </c>
      <c r="E2584" s="203" t="s">
        <v>24325</v>
      </c>
      <c r="F2584" s="203" t="s">
        <v>9451</v>
      </c>
      <c r="G2584" s="203" t="s">
        <v>24325</v>
      </c>
      <c r="H2584" s="203" t="s">
        <v>24326</v>
      </c>
      <c r="I2584" s="203" t="s">
        <v>9453</v>
      </c>
      <c r="J2584" s="203" t="s">
        <v>24327</v>
      </c>
      <c r="K2584" s="84">
        <v>46238</v>
      </c>
      <c r="L2584" s="84">
        <v>46250</v>
      </c>
      <c r="M2584" s="84">
        <v>46387</v>
      </c>
      <c r="N2584" s="203" t="s">
        <v>15099</v>
      </c>
      <c r="O2584" s="86">
        <v>25745750</v>
      </c>
      <c r="P2584" s="203" t="s">
        <v>24328</v>
      </c>
      <c r="Q2584" s="203" t="s">
        <v>24327</v>
      </c>
      <c r="R2584" s="84">
        <v>46237</v>
      </c>
      <c r="S2584" s="84">
        <v>46237</v>
      </c>
      <c r="T2584" s="84"/>
      <c r="U2584" s="84"/>
      <c r="V2584" s="84"/>
      <c r="W2584" s="203" t="s">
        <v>9457</v>
      </c>
    </row>
    <row r="2585" spans="1:23" x14ac:dyDescent="0.3">
      <c r="A2585" s="203" t="s">
        <v>1433</v>
      </c>
      <c r="B2585" s="203" t="s">
        <v>1246</v>
      </c>
      <c r="C2585" s="203" t="s">
        <v>24329</v>
      </c>
      <c r="D2585" s="203" t="s">
        <v>24330</v>
      </c>
      <c r="E2585" s="203" t="s">
        <v>24331</v>
      </c>
      <c r="F2585" s="203" t="s">
        <v>9451</v>
      </c>
      <c r="G2585" s="203" t="s">
        <v>24331</v>
      </c>
      <c r="H2585" s="203" t="s">
        <v>24332</v>
      </c>
      <c r="I2585" s="203" t="s">
        <v>9462</v>
      </c>
      <c r="J2585" s="203" t="s">
        <v>24333</v>
      </c>
      <c r="K2585" s="84">
        <v>45813</v>
      </c>
      <c r="L2585" s="84">
        <v>45814</v>
      </c>
      <c r="M2585" s="84">
        <v>45932</v>
      </c>
      <c r="N2585" s="203" t="s">
        <v>22423</v>
      </c>
      <c r="O2585" s="86">
        <v>19783500</v>
      </c>
      <c r="P2585" s="203" t="s">
        <v>24334</v>
      </c>
      <c r="Q2585" s="203" t="s">
        <v>24333</v>
      </c>
      <c r="R2585" s="84">
        <v>45807</v>
      </c>
      <c r="S2585" s="84">
        <v>45807</v>
      </c>
      <c r="T2585" s="84"/>
      <c r="U2585" s="84"/>
      <c r="V2585" s="84"/>
      <c r="W2585" s="203" t="s">
        <v>9457</v>
      </c>
    </row>
    <row r="2586" spans="1:23" x14ac:dyDescent="0.3">
      <c r="A2586" s="203" t="s">
        <v>1665</v>
      </c>
      <c r="B2586" s="203" t="s">
        <v>1247</v>
      </c>
      <c r="C2586" s="203" t="s">
        <v>24335</v>
      </c>
      <c r="D2586" s="203" t="s">
        <v>24336</v>
      </c>
      <c r="E2586" s="203" t="s">
        <v>24337</v>
      </c>
      <c r="F2586" s="203" t="s">
        <v>9451</v>
      </c>
      <c r="G2586" s="203" t="s">
        <v>24337</v>
      </c>
      <c r="H2586" s="203" t="s">
        <v>24338</v>
      </c>
      <c r="I2586" s="203" t="s">
        <v>9453</v>
      </c>
      <c r="J2586" s="203" t="s">
        <v>24339</v>
      </c>
      <c r="K2586" s="84">
        <v>46051</v>
      </c>
      <c r="L2586" s="84">
        <v>46051</v>
      </c>
      <c r="M2586" s="84">
        <v>46140</v>
      </c>
      <c r="N2586" s="203" t="s">
        <v>24340</v>
      </c>
      <c r="O2586" s="86">
        <v>7500000</v>
      </c>
      <c r="P2586" s="203" t="s">
        <v>24341</v>
      </c>
      <c r="Q2586" s="203" t="s">
        <v>24342</v>
      </c>
      <c r="R2586" s="84">
        <v>46050</v>
      </c>
      <c r="S2586" s="84">
        <v>46050</v>
      </c>
      <c r="T2586" s="84"/>
      <c r="U2586" s="84"/>
      <c r="V2586" s="84"/>
      <c r="W2586" s="203" t="s">
        <v>9457</v>
      </c>
    </row>
    <row r="2587" spans="1:23" x14ac:dyDescent="0.3">
      <c r="A2587" s="203" t="s">
        <v>1572</v>
      </c>
      <c r="B2587" s="203" t="s">
        <v>1246</v>
      </c>
      <c r="C2587" s="203" t="s">
        <v>24343</v>
      </c>
      <c r="D2587" s="203" t="s">
        <v>24344</v>
      </c>
      <c r="E2587" s="203" t="s">
        <v>24345</v>
      </c>
      <c r="F2587" s="203" t="s">
        <v>9451</v>
      </c>
      <c r="G2587" s="203" t="s">
        <v>24345</v>
      </c>
      <c r="H2587" s="203" t="s">
        <v>24346</v>
      </c>
      <c r="I2587" s="203" t="s">
        <v>9453</v>
      </c>
      <c r="J2587" s="203" t="s">
        <v>24347</v>
      </c>
      <c r="K2587" s="84">
        <v>45911</v>
      </c>
      <c r="L2587" s="84">
        <v>45912</v>
      </c>
      <c r="M2587" s="84">
        <v>46002</v>
      </c>
      <c r="N2587" s="203" t="s">
        <v>24348</v>
      </c>
      <c r="O2587" s="86">
        <v>10500000</v>
      </c>
      <c r="P2587" s="203" t="s">
        <v>24349</v>
      </c>
      <c r="Q2587" s="203" t="s">
        <v>24347</v>
      </c>
      <c r="R2587" s="84">
        <v>45910</v>
      </c>
      <c r="S2587" s="84">
        <v>45910</v>
      </c>
      <c r="T2587" s="84"/>
      <c r="U2587" s="84"/>
      <c r="V2587" s="84"/>
      <c r="W2587" s="203" t="s">
        <v>9457</v>
      </c>
    </row>
    <row r="2588" spans="1:23" x14ac:dyDescent="0.3">
      <c r="A2588" s="203" t="s">
        <v>1665</v>
      </c>
      <c r="B2588" s="203" t="s">
        <v>1247</v>
      </c>
      <c r="C2588" s="203" t="s">
        <v>24350</v>
      </c>
      <c r="D2588" s="203" t="s">
        <v>24351</v>
      </c>
      <c r="E2588" s="203" t="s">
        <v>24352</v>
      </c>
      <c r="F2588" s="203" t="s">
        <v>9451</v>
      </c>
      <c r="G2588" s="203" t="s">
        <v>24352</v>
      </c>
      <c r="H2588" s="203" t="s">
        <v>24353</v>
      </c>
      <c r="I2588" s="203" t="s">
        <v>9504</v>
      </c>
      <c r="J2588" s="203" t="s">
        <v>24354</v>
      </c>
      <c r="K2588" s="84">
        <v>46051</v>
      </c>
      <c r="L2588" s="84">
        <v>46052</v>
      </c>
      <c r="M2588" s="84">
        <v>46171</v>
      </c>
      <c r="N2588" s="203" t="s">
        <v>24355</v>
      </c>
      <c r="O2588" s="86">
        <v>16000000</v>
      </c>
      <c r="P2588" s="203" t="s">
        <v>24356</v>
      </c>
      <c r="Q2588" s="203" t="s">
        <v>24354</v>
      </c>
      <c r="R2588" s="84">
        <v>46050</v>
      </c>
      <c r="S2588" s="84">
        <v>46050</v>
      </c>
      <c r="T2588" s="84"/>
      <c r="U2588" s="84"/>
      <c r="V2588" s="84"/>
      <c r="W2588" s="203" t="s">
        <v>9457</v>
      </c>
    </row>
    <row r="2589" spans="1:23" x14ac:dyDescent="0.3">
      <c r="A2589" s="203" t="s">
        <v>1627</v>
      </c>
      <c r="B2589" s="203" t="s">
        <v>1246</v>
      </c>
      <c r="C2589" s="203" t="s">
        <v>24357</v>
      </c>
      <c r="D2589" s="203" t="s">
        <v>24358</v>
      </c>
      <c r="E2589" s="203" t="s">
        <v>24359</v>
      </c>
      <c r="F2589" s="203" t="s">
        <v>9451</v>
      </c>
      <c r="G2589" s="203" t="s">
        <v>24359</v>
      </c>
      <c r="H2589" s="203" t="s">
        <v>24360</v>
      </c>
      <c r="I2589" s="203" t="s">
        <v>9453</v>
      </c>
      <c r="J2589" s="203" t="s">
        <v>24361</v>
      </c>
      <c r="K2589" s="84">
        <v>45708</v>
      </c>
      <c r="L2589" s="84">
        <v>45709</v>
      </c>
      <c r="M2589" s="84">
        <v>45856</v>
      </c>
      <c r="N2589" s="203" t="s">
        <v>24362</v>
      </c>
      <c r="O2589" s="86">
        <v>12271325</v>
      </c>
      <c r="P2589" s="203" t="s">
        <v>24363</v>
      </c>
      <c r="Q2589" s="203" t="s">
        <v>24364</v>
      </c>
      <c r="R2589" s="84">
        <v>45707</v>
      </c>
      <c r="S2589" s="84">
        <v>45707</v>
      </c>
      <c r="T2589" s="84"/>
      <c r="U2589" s="84"/>
      <c r="V2589" s="84"/>
      <c r="W2589" s="203" t="s">
        <v>9457</v>
      </c>
    </row>
    <row r="2590" spans="1:23" x14ac:dyDescent="0.3">
      <c r="A2590" s="203" t="s">
        <v>2940</v>
      </c>
      <c r="B2590" s="203" t="s">
        <v>1245</v>
      </c>
      <c r="C2590" s="203" t="s">
        <v>24365</v>
      </c>
      <c r="D2590" s="203" t="s">
        <v>24366</v>
      </c>
      <c r="E2590" s="203" t="s">
        <v>24367</v>
      </c>
      <c r="F2590" s="203" t="s">
        <v>9451</v>
      </c>
      <c r="G2590" s="203" t="s">
        <v>24367</v>
      </c>
      <c r="H2590" s="203" t="s">
        <v>24368</v>
      </c>
      <c r="I2590" s="203" t="s">
        <v>9462</v>
      </c>
      <c r="J2590" s="203" t="s">
        <v>24369</v>
      </c>
      <c r="K2590" s="84">
        <v>45580</v>
      </c>
      <c r="L2590" s="84">
        <v>45581</v>
      </c>
      <c r="M2590" s="84">
        <v>45657</v>
      </c>
      <c r="N2590" s="203" t="s">
        <v>11356</v>
      </c>
      <c r="O2590" s="86">
        <v>9965993</v>
      </c>
      <c r="P2590" s="203" t="s">
        <v>24370</v>
      </c>
      <c r="Q2590" s="203" t="s">
        <v>24369</v>
      </c>
      <c r="R2590" s="84">
        <v>45580</v>
      </c>
      <c r="S2590" s="84">
        <v>45580</v>
      </c>
      <c r="T2590" s="84"/>
      <c r="U2590" s="84"/>
      <c r="V2590" s="84"/>
      <c r="W2590" s="203" t="s">
        <v>9457</v>
      </c>
    </row>
    <row r="2591" spans="1:23" x14ac:dyDescent="0.3">
      <c r="A2591" s="203" t="s">
        <v>5454</v>
      </c>
      <c r="B2591" s="203" t="s">
        <v>1245</v>
      </c>
      <c r="C2591" s="203" t="s">
        <v>24371</v>
      </c>
      <c r="D2591" s="203" t="s">
        <v>24372</v>
      </c>
      <c r="E2591" s="203" t="s">
        <v>24373</v>
      </c>
      <c r="F2591" s="203" t="s">
        <v>9451</v>
      </c>
      <c r="G2591" s="203" t="s">
        <v>24373</v>
      </c>
      <c r="H2591" s="203" t="s">
        <v>24374</v>
      </c>
      <c r="I2591" s="203" t="s">
        <v>9453</v>
      </c>
      <c r="J2591" s="203" t="s">
        <v>24375</v>
      </c>
      <c r="K2591" s="84">
        <v>45527</v>
      </c>
      <c r="L2591" s="84">
        <v>45533</v>
      </c>
      <c r="M2591" s="84">
        <v>45624</v>
      </c>
      <c r="N2591" s="203" t="s">
        <v>24376</v>
      </c>
      <c r="O2591" s="86">
        <v>9000000</v>
      </c>
      <c r="P2591" s="203" t="s">
        <v>24377</v>
      </c>
      <c r="Q2591" s="203" t="s">
        <v>24375</v>
      </c>
      <c r="R2591" s="84">
        <v>45526</v>
      </c>
      <c r="S2591" s="84">
        <v>45526</v>
      </c>
      <c r="T2591" s="84"/>
      <c r="U2591" s="84"/>
      <c r="V2591" s="84"/>
      <c r="W2591" s="203" t="s">
        <v>9457</v>
      </c>
    </row>
    <row r="2592" spans="1:23" x14ac:dyDescent="0.3">
      <c r="A2592" s="203" t="s">
        <v>1572</v>
      </c>
      <c r="B2592" s="203" t="s">
        <v>1246</v>
      </c>
      <c r="C2592" s="203" t="s">
        <v>24378</v>
      </c>
      <c r="D2592" s="203" t="s">
        <v>24379</v>
      </c>
      <c r="E2592" s="203" t="s">
        <v>24380</v>
      </c>
      <c r="F2592" s="203" t="s">
        <v>9451</v>
      </c>
      <c r="G2592" s="203" t="s">
        <v>24380</v>
      </c>
      <c r="H2592" s="203" t="s">
        <v>24381</v>
      </c>
      <c r="I2592" s="203" t="s">
        <v>9504</v>
      </c>
      <c r="J2592" s="203" t="s">
        <v>24382</v>
      </c>
      <c r="K2592" s="84">
        <v>45911</v>
      </c>
      <c r="L2592" s="84">
        <v>45911</v>
      </c>
      <c r="M2592" s="84">
        <v>46016</v>
      </c>
      <c r="N2592" s="203" t="s">
        <v>13865</v>
      </c>
      <c r="O2592" s="86">
        <v>13300000</v>
      </c>
      <c r="P2592" s="203" t="s">
        <v>24383</v>
      </c>
      <c r="Q2592" s="203" t="s">
        <v>24382</v>
      </c>
      <c r="R2592" s="84">
        <v>45910</v>
      </c>
      <c r="S2592" s="84">
        <v>45910</v>
      </c>
      <c r="T2592" s="84"/>
      <c r="U2592" s="84"/>
      <c r="V2592" s="84"/>
      <c r="W2592" s="203" t="s">
        <v>9457</v>
      </c>
    </row>
    <row r="2593" spans="1:23" x14ac:dyDescent="0.3">
      <c r="A2593" s="203" t="s">
        <v>1467</v>
      </c>
      <c r="B2593" s="203" t="s">
        <v>1247</v>
      </c>
      <c r="C2593" s="203" t="s">
        <v>24384</v>
      </c>
      <c r="D2593" s="203" t="s">
        <v>24385</v>
      </c>
      <c r="E2593" s="203" t="s">
        <v>24386</v>
      </c>
      <c r="F2593" s="203" t="s">
        <v>9451</v>
      </c>
      <c r="G2593" s="203" t="s">
        <v>24386</v>
      </c>
      <c r="H2593" s="203" t="s">
        <v>24387</v>
      </c>
      <c r="I2593" s="203" t="s">
        <v>9453</v>
      </c>
      <c r="J2593" s="203" t="s">
        <v>24388</v>
      </c>
      <c r="K2593" s="84">
        <v>46231</v>
      </c>
      <c r="L2593" s="84">
        <v>46234</v>
      </c>
      <c r="M2593" s="84">
        <v>46386</v>
      </c>
      <c r="N2593" s="203" t="s">
        <v>9626</v>
      </c>
      <c r="O2593" s="86">
        <v>21466750</v>
      </c>
      <c r="P2593" s="203" t="s">
        <v>24389</v>
      </c>
      <c r="Q2593" s="203" t="s">
        <v>24388</v>
      </c>
      <c r="R2593" s="84">
        <v>46229</v>
      </c>
      <c r="S2593" s="84">
        <v>46229</v>
      </c>
      <c r="T2593" s="84"/>
      <c r="U2593" s="84"/>
      <c r="V2593" s="84"/>
      <c r="W2593" s="203" t="s">
        <v>9457</v>
      </c>
    </row>
    <row r="2594" spans="1:23" x14ac:dyDescent="0.3">
      <c r="A2594" s="203" t="s">
        <v>1572</v>
      </c>
      <c r="B2594" s="203" t="s">
        <v>1246</v>
      </c>
      <c r="C2594" s="203" t="s">
        <v>24390</v>
      </c>
      <c r="D2594" s="203" t="s">
        <v>24391</v>
      </c>
      <c r="E2594" s="203" t="s">
        <v>24392</v>
      </c>
      <c r="F2594" s="203" t="s">
        <v>9451</v>
      </c>
      <c r="G2594" s="203" t="s">
        <v>24392</v>
      </c>
      <c r="H2594" s="203" t="s">
        <v>24393</v>
      </c>
      <c r="I2594" s="203" t="s">
        <v>9453</v>
      </c>
      <c r="J2594" s="203" t="s">
        <v>24394</v>
      </c>
      <c r="K2594" s="84">
        <v>45992</v>
      </c>
      <c r="L2594" s="84">
        <v>45992</v>
      </c>
      <c r="M2594" s="84">
        <v>46022</v>
      </c>
      <c r="N2594" s="203" t="s">
        <v>24395</v>
      </c>
      <c r="O2594" s="86">
        <v>6000000</v>
      </c>
      <c r="P2594" s="203" t="s">
        <v>24396</v>
      </c>
      <c r="Q2594" s="203" t="s">
        <v>24394</v>
      </c>
      <c r="R2594" s="84">
        <v>45989</v>
      </c>
      <c r="S2594" s="84">
        <v>45989</v>
      </c>
      <c r="T2594" s="84"/>
      <c r="U2594" s="84"/>
      <c r="V2594" s="84"/>
      <c r="W2594" s="203" t="s">
        <v>9457</v>
      </c>
    </row>
    <row r="2595" spans="1:23" x14ac:dyDescent="0.3">
      <c r="A2595" s="203" t="s">
        <v>1433</v>
      </c>
      <c r="B2595" s="203" t="s">
        <v>1246</v>
      </c>
      <c r="C2595" s="203" t="s">
        <v>24397</v>
      </c>
      <c r="D2595" s="203" t="s">
        <v>24398</v>
      </c>
      <c r="E2595" s="203" t="s">
        <v>24399</v>
      </c>
      <c r="F2595" s="203" t="s">
        <v>9451</v>
      </c>
      <c r="G2595" s="203" t="s">
        <v>24399</v>
      </c>
      <c r="H2595" s="203" t="s">
        <v>24400</v>
      </c>
      <c r="I2595" s="203" t="s">
        <v>9462</v>
      </c>
      <c r="J2595" s="203" t="s">
        <v>24401</v>
      </c>
      <c r="K2595" s="84">
        <v>45814</v>
      </c>
      <c r="L2595" s="84">
        <v>45817</v>
      </c>
      <c r="M2595" s="84">
        <v>45938</v>
      </c>
      <c r="N2595" s="203" t="s">
        <v>24402</v>
      </c>
      <c r="O2595" s="86">
        <v>13923856</v>
      </c>
      <c r="P2595" s="203" t="s">
        <v>24403</v>
      </c>
      <c r="Q2595" s="203" t="s">
        <v>24401</v>
      </c>
      <c r="R2595" s="84">
        <v>45813</v>
      </c>
      <c r="S2595" s="84">
        <v>45813</v>
      </c>
      <c r="T2595" s="84"/>
      <c r="U2595" s="84"/>
      <c r="V2595" s="84"/>
      <c r="W2595" s="203" t="s">
        <v>9457</v>
      </c>
    </row>
    <row r="2596" spans="1:23" x14ac:dyDescent="0.3">
      <c r="A2596" s="203" t="s">
        <v>1433</v>
      </c>
      <c r="B2596" s="203" t="s">
        <v>1246</v>
      </c>
      <c r="C2596" s="203" t="s">
        <v>24404</v>
      </c>
      <c r="D2596" s="203" t="s">
        <v>24405</v>
      </c>
      <c r="E2596" s="203" t="s">
        <v>24406</v>
      </c>
      <c r="F2596" s="203" t="s">
        <v>9451</v>
      </c>
      <c r="G2596" s="203" t="s">
        <v>24406</v>
      </c>
      <c r="H2596" s="203" t="s">
        <v>24407</v>
      </c>
      <c r="I2596" s="203" t="s">
        <v>9462</v>
      </c>
      <c r="J2596" s="203" t="s">
        <v>24408</v>
      </c>
      <c r="K2596" s="84">
        <v>45840</v>
      </c>
      <c r="L2596" s="84">
        <v>45840</v>
      </c>
      <c r="M2596" s="84">
        <v>45962</v>
      </c>
      <c r="N2596" s="203" t="s">
        <v>15486</v>
      </c>
      <c r="O2596" s="86">
        <v>13923856</v>
      </c>
      <c r="P2596" s="203" t="s">
        <v>24409</v>
      </c>
      <c r="Q2596" s="203" t="s">
        <v>24408</v>
      </c>
      <c r="R2596" s="84">
        <v>45840</v>
      </c>
      <c r="S2596" s="84">
        <v>45840</v>
      </c>
      <c r="T2596" s="84"/>
      <c r="U2596" s="84"/>
      <c r="V2596" s="84"/>
      <c r="W2596" s="203" t="s">
        <v>9457</v>
      </c>
    </row>
    <row r="2597" spans="1:23" x14ac:dyDescent="0.3">
      <c r="A2597" s="203" t="s">
        <v>1605</v>
      </c>
      <c r="B2597" s="203" t="s">
        <v>1247</v>
      </c>
      <c r="C2597" s="203" t="s">
        <v>24410</v>
      </c>
      <c r="D2597" s="203" t="s">
        <v>24411</v>
      </c>
      <c r="E2597" s="203" t="s">
        <v>24412</v>
      </c>
      <c r="F2597" s="203" t="s">
        <v>9451</v>
      </c>
      <c r="G2597" s="203" t="s">
        <v>24412</v>
      </c>
      <c r="H2597" s="203" t="s">
        <v>24411</v>
      </c>
      <c r="I2597" s="203" t="s">
        <v>9469</v>
      </c>
      <c r="J2597" s="203" t="s">
        <v>9470</v>
      </c>
      <c r="K2597" s="84"/>
      <c r="L2597" s="84"/>
      <c r="M2597" s="84">
        <v>46233</v>
      </c>
      <c r="N2597" s="203" t="s">
        <v>9471</v>
      </c>
      <c r="O2597" s="86">
        <v>0</v>
      </c>
      <c r="P2597" s="203" t="s">
        <v>24413</v>
      </c>
      <c r="Q2597" s="203" t="s">
        <v>9473</v>
      </c>
      <c r="R2597" s="84">
        <v>46052</v>
      </c>
      <c r="S2597" s="84">
        <v>46052</v>
      </c>
      <c r="T2597" s="84"/>
      <c r="U2597" s="84"/>
      <c r="V2597" s="84"/>
      <c r="W2597" s="203" t="s">
        <v>9457</v>
      </c>
    </row>
    <row r="2598" spans="1:23" x14ac:dyDescent="0.3">
      <c r="A2598" s="203" t="s">
        <v>1605</v>
      </c>
      <c r="B2598" s="203" t="s">
        <v>1247</v>
      </c>
      <c r="C2598" s="203" t="s">
        <v>24410</v>
      </c>
      <c r="D2598" s="203" t="s">
        <v>24414</v>
      </c>
      <c r="E2598" s="203" t="s">
        <v>24412</v>
      </c>
      <c r="F2598" s="203" t="s">
        <v>9451</v>
      </c>
      <c r="G2598" s="203" t="s">
        <v>24412</v>
      </c>
      <c r="H2598" s="203" t="s">
        <v>24415</v>
      </c>
      <c r="I2598" s="203" t="s">
        <v>9504</v>
      </c>
      <c r="J2598" s="203" t="s">
        <v>24416</v>
      </c>
      <c r="K2598" s="84">
        <v>46052</v>
      </c>
      <c r="L2598" s="84">
        <v>46052</v>
      </c>
      <c r="M2598" s="84">
        <v>46232</v>
      </c>
      <c r="N2598" s="203" t="s">
        <v>24417</v>
      </c>
      <c r="O2598" s="86">
        <v>25760100</v>
      </c>
      <c r="P2598" s="203" t="s">
        <v>24413</v>
      </c>
      <c r="Q2598" s="203" t="s">
        <v>24416</v>
      </c>
      <c r="R2598" s="84">
        <v>46052</v>
      </c>
      <c r="S2598" s="84">
        <v>46052</v>
      </c>
      <c r="T2598" s="84"/>
      <c r="U2598" s="84"/>
      <c r="V2598" s="84"/>
      <c r="W2598" s="203" t="s">
        <v>9457</v>
      </c>
    </row>
    <row r="2599" spans="1:23" x14ac:dyDescent="0.3">
      <c r="A2599" s="203" t="s">
        <v>1665</v>
      </c>
      <c r="B2599" s="203" t="s">
        <v>1247</v>
      </c>
      <c r="C2599" s="203" t="s">
        <v>24418</v>
      </c>
      <c r="D2599" s="203" t="s">
        <v>24419</v>
      </c>
      <c r="E2599" s="203" t="s">
        <v>24420</v>
      </c>
      <c r="F2599" s="203" t="s">
        <v>9451</v>
      </c>
      <c r="G2599" s="203" t="s">
        <v>24420</v>
      </c>
      <c r="H2599" s="203" t="s">
        <v>24421</v>
      </c>
      <c r="I2599" s="203" t="s">
        <v>9504</v>
      </c>
      <c r="J2599" s="203" t="s">
        <v>21080</v>
      </c>
      <c r="K2599" s="84">
        <v>46045</v>
      </c>
      <c r="L2599" s="84">
        <v>46048</v>
      </c>
      <c r="M2599" s="84">
        <v>46167</v>
      </c>
      <c r="N2599" s="203" t="s">
        <v>19538</v>
      </c>
      <c r="O2599" s="86">
        <v>16000000</v>
      </c>
      <c r="P2599" s="203" t="s">
        <v>24422</v>
      </c>
      <c r="Q2599" s="203" t="s">
        <v>21080</v>
      </c>
      <c r="R2599" s="84"/>
      <c r="S2599" s="84"/>
      <c r="T2599" s="84"/>
      <c r="U2599" s="84"/>
      <c r="V2599" s="84"/>
      <c r="W2599" s="203" t="s">
        <v>9457</v>
      </c>
    </row>
    <row r="2600" spans="1:23" x14ac:dyDescent="0.3">
      <c r="A2600" s="203" t="s">
        <v>5454</v>
      </c>
      <c r="B2600" s="203" t="s">
        <v>1245</v>
      </c>
      <c r="C2600" s="203" t="s">
        <v>24423</v>
      </c>
      <c r="D2600" s="203" t="s">
        <v>24424</v>
      </c>
      <c r="E2600" s="203" t="s">
        <v>24425</v>
      </c>
      <c r="F2600" s="203" t="s">
        <v>9451</v>
      </c>
      <c r="G2600" s="203" t="s">
        <v>24425</v>
      </c>
      <c r="H2600" s="203" t="s">
        <v>24426</v>
      </c>
      <c r="I2600" s="203" t="s">
        <v>9453</v>
      </c>
      <c r="J2600" s="203" t="s">
        <v>24427</v>
      </c>
      <c r="K2600" s="84">
        <v>45539</v>
      </c>
      <c r="L2600" s="84">
        <v>45555</v>
      </c>
      <c r="M2600" s="84">
        <v>45645</v>
      </c>
      <c r="N2600" s="203" t="s">
        <v>24428</v>
      </c>
      <c r="O2600" s="86">
        <v>10500000</v>
      </c>
      <c r="P2600" s="203" t="s">
        <v>24429</v>
      </c>
      <c r="Q2600" s="203" t="s">
        <v>24427</v>
      </c>
      <c r="R2600" s="84">
        <v>45537</v>
      </c>
      <c r="S2600" s="84">
        <v>45537</v>
      </c>
      <c r="T2600" s="84"/>
      <c r="U2600" s="84"/>
      <c r="V2600" s="84"/>
      <c r="W2600" s="203" t="s">
        <v>9457</v>
      </c>
    </row>
    <row r="2601" spans="1:23" x14ac:dyDescent="0.3">
      <c r="A2601" s="203" t="s">
        <v>2935</v>
      </c>
      <c r="B2601" s="203" t="s">
        <v>1245</v>
      </c>
      <c r="C2601" s="203" t="s">
        <v>24430</v>
      </c>
      <c r="D2601" s="203" t="s">
        <v>24431</v>
      </c>
      <c r="E2601" s="203" t="s">
        <v>24432</v>
      </c>
      <c r="F2601" s="203" t="s">
        <v>9451</v>
      </c>
      <c r="G2601" s="203" t="s">
        <v>24432</v>
      </c>
      <c r="H2601" s="203" t="s">
        <v>24433</v>
      </c>
      <c r="I2601" s="203" t="s">
        <v>9462</v>
      </c>
      <c r="J2601" s="203" t="s">
        <v>24434</v>
      </c>
      <c r="K2601" s="84">
        <v>45368</v>
      </c>
      <c r="L2601" s="84">
        <v>45369</v>
      </c>
      <c r="M2601" s="84">
        <v>45552</v>
      </c>
      <c r="N2601" s="203" t="s">
        <v>11973</v>
      </c>
      <c r="O2601" s="86">
        <v>13481916</v>
      </c>
      <c r="P2601" s="203" t="s">
        <v>24435</v>
      </c>
      <c r="Q2601" s="203" t="s">
        <v>24436</v>
      </c>
      <c r="R2601" s="84">
        <v>45366</v>
      </c>
      <c r="S2601" s="84">
        <v>45366</v>
      </c>
      <c r="T2601" s="84"/>
      <c r="U2601" s="84"/>
      <c r="V2601" s="84"/>
      <c r="W2601" s="203" t="s">
        <v>9457</v>
      </c>
    </row>
    <row r="2602" spans="1:23" x14ac:dyDescent="0.3">
      <c r="A2602" s="203" t="s">
        <v>1505</v>
      </c>
      <c r="B2602" s="203" t="s">
        <v>1246</v>
      </c>
      <c r="C2602" s="203" t="s">
        <v>24437</v>
      </c>
      <c r="D2602" s="203" t="s">
        <v>24438</v>
      </c>
      <c r="E2602" s="203" t="s">
        <v>24439</v>
      </c>
      <c r="F2602" s="203" t="s">
        <v>9451</v>
      </c>
      <c r="G2602" s="203" t="s">
        <v>24439</v>
      </c>
      <c r="H2602" s="203" t="s">
        <v>24440</v>
      </c>
      <c r="I2602" s="203" t="s">
        <v>9462</v>
      </c>
      <c r="J2602" s="203" t="s">
        <v>14045</v>
      </c>
      <c r="K2602" s="84">
        <v>45905</v>
      </c>
      <c r="L2602" s="84">
        <v>45905</v>
      </c>
      <c r="M2602" s="84">
        <v>46022</v>
      </c>
      <c r="N2602" s="203" t="s">
        <v>14011</v>
      </c>
      <c r="O2602" s="86">
        <v>15281188</v>
      </c>
      <c r="P2602" s="203" t="s">
        <v>24441</v>
      </c>
      <c r="Q2602" s="203" t="s">
        <v>14045</v>
      </c>
      <c r="R2602" s="84">
        <v>45905</v>
      </c>
      <c r="S2602" s="84">
        <v>45905</v>
      </c>
      <c r="T2602" s="84"/>
      <c r="U2602" s="84"/>
      <c r="V2602" s="84"/>
      <c r="W2602" s="203" t="s">
        <v>9457</v>
      </c>
    </row>
    <row r="2603" spans="1:23" x14ac:dyDescent="0.3">
      <c r="A2603" s="203" t="s">
        <v>1467</v>
      </c>
      <c r="B2603" s="203" t="s">
        <v>1247</v>
      </c>
      <c r="C2603" s="203" t="s">
        <v>24442</v>
      </c>
      <c r="D2603" s="203" t="s">
        <v>24443</v>
      </c>
      <c r="E2603" s="203" t="s">
        <v>24444</v>
      </c>
      <c r="F2603" s="203" t="s">
        <v>9451</v>
      </c>
      <c r="G2603" s="203" t="s">
        <v>24444</v>
      </c>
      <c r="H2603" s="203" t="s">
        <v>24445</v>
      </c>
      <c r="I2603" s="203" t="s">
        <v>9453</v>
      </c>
      <c r="J2603" s="203" t="s">
        <v>24446</v>
      </c>
      <c r="K2603" s="84">
        <v>46051</v>
      </c>
      <c r="L2603" s="84">
        <v>46051</v>
      </c>
      <c r="M2603" s="84">
        <v>46231</v>
      </c>
      <c r="N2603" s="203" t="s">
        <v>24447</v>
      </c>
      <c r="O2603" s="86">
        <v>25760100</v>
      </c>
      <c r="P2603" s="203" t="s">
        <v>24448</v>
      </c>
      <c r="Q2603" s="203" t="s">
        <v>24446</v>
      </c>
      <c r="R2603" s="84">
        <v>46050</v>
      </c>
      <c r="S2603" s="84">
        <v>46050</v>
      </c>
      <c r="T2603" s="84"/>
      <c r="U2603" s="84"/>
      <c r="V2603" s="84"/>
      <c r="W2603" s="203" t="s">
        <v>9457</v>
      </c>
    </row>
    <row r="2604" spans="1:23" x14ac:dyDescent="0.3">
      <c r="A2604" s="203" t="s">
        <v>1447</v>
      </c>
      <c r="B2604" s="203" t="s">
        <v>1246</v>
      </c>
      <c r="C2604" s="203" t="s">
        <v>24449</v>
      </c>
      <c r="D2604" s="203" t="s">
        <v>24450</v>
      </c>
      <c r="E2604" s="203" t="s">
        <v>24451</v>
      </c>
      <c r="F2604" s="203" t="s">
        <v>9451</v>
      </c>
      <c r="G2604" s="203" t="s">
        <v>24451</v>
      </c>
      <c r="H2604" s="203" t="s">
        <v>24452</v>
      </c>
      <c r="I2604" s="203" t="s">
        <v>9504</v>
      </c>
      <c r="J2604" s="203" t="s">
        <v>24453</v>
      </c>
      <c r="K2604" s="84">
        <v>45929</v>
      </c>
      <c r="L2604" s="84">
        <v>45929</v>
      </c>
      <c r="M2604" s="84">
        <v>46019</v>
      </c>
      <c r="N2604" s="203" t="s">
        <v>24454</v>
      </c>
      <c r="O2604" s="86">
        <v>12880050</v>
      </c>
      <c r="P2604" s="203" t="s">
        <v>24455</v>
      </c>
      <c r="Q2604" s="203" t="s">
        <v>24453</v>
      </c>
      <c r="R2604" s="84">
        <v>45929</v>
      </c>
      <c r="S2604" s="84">
        <v>45929</v>
      </c>
      <c r="T2604" s="84"/>
      <c r="U2604" s="84"/>
      <c r="V2604" s="84"/>
      <c r="W2604" s="203" t="s">
        <v>9457</v>
      </c>
    </row>
    <row r="2605" spans="1:23" x14ac:dyDescent="0.3">
      <c r="A2605" s="203" t="s">
        <v>1467</v>
      </c>
      <c r="B2605" s="203" t="s">
        <v>1247</v>
      </c>
      <c r="C2605" s="203" t="s">
        <v>34219</v>
      </c>
      <c r="D2605" s="203" t="s">
        <v>34220</v>
      </c>
      <c r="E2605" s="203" t="s">
        <v>34221</v>
      </c>
      <c r="F2605" s="203" t="s">
        <v>9451</v>
      </c>
      <c r="G2605" s="203" t="s">
        <v>34221</v>
      </c>
      <c r="H2605" s="203" t="s">
        <v>34222</v>
      </c>
      <c r="I2605" s="203" t="s">
        <v>9482</v>
      </c>
      <c r="J2605" s="203" t="s">
        <v>27229</v>
      </c>
      <c r="K2605" s="84">
        <v>46248</v>
      </c>
      <c r="L2605" s="84"/>
      <c r="M2605" s="84">
        <v>46384</v>
      </c>
      <c r="N2605" s="203" t="s">
        <v>18226</v>
      </c>
      <c r="O2605" s="86">
        <v>19320075</v>
      </c>
      <c r="P2605" s="203" t="s">
        <v>34223</v>
      </c>
      <c r="Q2605" s="203" t="s">
        <v>27229</v>
      </c>
      <c r="R2605" s="84">
        <v>46248</v>
      </c>
      <c r="S2605" s="84">
        <v>46248</v>
      </c>
      <c r="T2605" s="84"/>
      <c r="U2605" s="84"/>
      <c r="V2605" s="84"/>
      <c r="W2605" s="203" t="s">
        <v>9457</v>
      </c>
    </row>
    <row r="2606" spans="1:23" x14ac:dyDescent="0.3">
      <c r="A2606" s="203" t="s">
        <v>1605</v>
      </c>
      <c r="B2606" s="203" t="s">
        <v>1247</v>
      </c>
      <c r="C2606" s="203" t="s">
        <v>24456</v>
      </c>
      <c r="D2606" s="203" t="s">
        <v>24457</v>
      </c>
      <c r="E2606" s="203" t="s">
        <v>24458</v>
      </c>
      <c r="F2606" s="203" t="s">
        <v>9451</v>
      </c>
      <c r="G2606" s="203" t="s">
        <v>24458</v>
      </c>
      <c r="H2606" s="203" t="s">
        <v>24459</v>
      </c>
      <c r="I2606" s="203" t="s">
        <v>9453</v>
      </c>
      <c r="J2606" s="203" t="s">
        <v>20435</v>
      </c>
      <c r="K2606" s="84">
        <v>46045</v>
      </c>
      <c r="L2606" s="84">
        <v>46045</v>
      </c>
      <c r="M2606" s="84">
        <v>46225</v>
      </c>
      <c r="N2606" s="203" t="s">
        <v>18762</v>
      </c>
      <c r="O2606" s="86">
        <v>17064468</v>
      </c>
      <c r="P2606" s="203" t="s">
        <v>24460</v>
      </c>
      <c r="Q2606" s="203" t="s">
        <v>20435</v>
      </c>
      <c r="R2606" s="84">
        <v>46044</v>
      </c>
      <c r="S2606" s="84">
        <v>46044</v>
      </c>
      <c r="T2606" s="84"/>
      <c r="U2606" s="84"/>
      <c r="V2606" s="84"/>
      <c r="W2606" s="203" t="s">
        <v>9457</v>
      </c>
    </row>
    <row r="2607" spans="1:23" x14ac:dyDescent="0.3">
      <c r="A2607" s="203" t="s">
        <v>1476</v>
      </c>
      <c r="B2607" s="203" t="s">
        <v>1246</v>
      </c>
      <c r="C2607" s="203" t="s">
        <v>24461</v>
      </c>
      <c r="D2607" s="203" t="s">
        <v>24462</v>
      </c>
      <c r="E2607" s="203" t="s">
        <v>24463</v>
      </c>
      <c r="F2607" s="203" t="s">
        <v>9451</v>
      </c>
      <c r="G2607" s="203" t="s">
        <v>24463</v>
      </c>
      <c r="H2607" s="203" t="s">
        <v>24464</v>
      </c>
      <c r="I2607" s="203" t="s">
        <v>9462</v>
      </c>
      <c r="J2607" s="203" t="s">
        <v>24465</v>
      </c>
      <c r="K2607" s="84">
        <v>45700</v>
      </c>
      <c r="L2607" s="84">
        <v>45701</v>
      </c>
      <c r="M2607" s="84">
        <v>45881</v>
      </c>
      <c r="N2607" s="203" t="s">
        <v>17588</v>
      </c>
      <c r="O2607" s="86">
        <v>14725590</v>
      </c>
      <c r="P2607" s="203" t="s">
        <v>24466</v>
      </c>
      <c r="Q2607" s="203" t="s">
        <v>24465</v>
      </c>
      <c r="R2607" s="84">
        <v>45699</v>
      </c>
      <c r="S2607" s="84">
        <v>45699</v>
      </c>
      <c r="T2607" s="84"/>
      <c r="U2607" s="84"/>
      <c r="V2607" s="84"/>
      <c r="W2607" s="203" t="s">
        <v>9457</v>
      </c>
    </row>
    <row r="2608" spans="1:23" x14ac:dyDescent="0.3">
      <c r="A2608" s="203" t="s">
        <v>1572</v>
      </c>
      <c r="B2608" s="203" t="s">
        <v>1246</v>
      </c>
      <c r="C2608" s="203" t="s">
        <v>24467</v>
      </c>
      <c r="D2608" s="203" t="s">
        <v>24468</v>
      </c>
      <c r="E2608" s="203" t="s">
        <v>24469</v>
      </c>
      <c r="F2608" s="203" t="s">
        <v>9451</v>
      </c>
      <c r="G2608" s="203" t="s">
        <v>24469</v>
      </c>
      <c r="H2608" s="203" t="s">
        <v>24470</v>
      </c>
      <c r="I2608" s="203" t="s">
        <v>9453</v>
      </c>
      <c r="J2608" s="203" t="s">
        <v>24471</v>
      </c>
      <c r="K2608" s="84">
        <v>45930</v>
      </c>
      <c r="L2608" s="84">
        <v>45931</v>
      </c>
      <c r="M2608" s="84">
        <v>45991</v>
      </c>
      <c r="N2608" s="203" t="s">
        <v>24472</v>
      </c>
      <c r="O2608" s="86">
        <v>7000000</v>
      </c>
      <c r="P2608" s="203" t="s">
        <v>24473</v>
      </c>
      <c r="Q2608" s="203" t="s">
        <v>24471</v>
      </c>
      <c r="R2608" s="84">
        <v>45929</v>
      </c>
      <c r="S2608" s="84">
        <v>45929</v>
      </c>
      <c r="T2608" s="84"/>
      <c r="U2608" s="84"/>
      <c r="V2608" s="84"/>
      <c r="W2608" s="203" t="s">
        <v>9457</v>
      </c>
    </row>
    <row r="2609" spans="1:23" x14ac:dyDescent="0.3">
      <c r="A2609" s="203" t="s">
        <v>1613</v>
      </c>
      <c r="B2609" s="203" t="s">
        <v>1246</v>
      </c>
      <c r="C2609" s="203" t="s">
        <v>24474</v>
      </c>
      <c r="D2609" s="203" t="s">
        <v>24475</v>
      </c>
      <c r="E2609" s="203" t="s">
        <v>24194</v>
      </c>
      <c r="F2609" s="203" t="s">
        <v>9451</v>
      </c>
      <c r="G2609" s="203" t="s">
        <v>24194</v>
      </c>
      <c r="H2609" s="203" t="s">
        <v>24476</v>
      </c>
      <c r="I2609" s="203" t="s">
        <v>9504</v>
      </c>
      <c r="J2609" s="203" t="s">
        <v>24477</v>
      </c>
      <c r="K2609" s="84">
        <v>45873</v>
      </c>
      <c r="L2609" s="84">
        <v>45880</v>
      </c>
      <c r="M2609" s="84">
        <v>46002</v>
      </c>
      <c r="N2609" s="203" t="s">
        <v>14632</v>
      </c>
      <c r="O2609" s="86">
        <v>464637712</v>
      </c>
      <c r="P2609" s="203" t="s">
        <v>24478</v>
      </c>
      <c r="Q2609" s="203" t="s">
        <v>24477</v>
      </c>
      <c r="R2609" s="84">
        <v>45849</v>
      </c>
      <c r="S2609" s="84">
        <v>45849</v>
      </c>
      <c r="T2609" s="84">
        <v>45855</v>
      </c>
      <c r="U2609" s="84">
        <v>45855</v>
      </c>
      <c r="V2609" s="84">
        <v>45855</v>
      </c>
      <c r="W2609" s="203" t="s">
        <v>9457</v>
      </c>
    </row>
    <row r="2610" spans="1:23" x14ac:dyDescent="0.3">
      <c r="A2610" s="203" t="s">
        <v>1433</v>
      </c>
      <c r="B2610" s="203" t="s">
        <v>1246</v>
      </c>
      <c r="C2610" s="203" t="s">
        <v>24479</v>
      </c>
      <c r="D2610" s="203" t="s">
        <v>24480</v>
      </c>
      <c r="E2610" s="203" t="s">
        <v>24481</v>
      </c>
      <c r="F2610" s="203" t="s">
        <v>9451</v>
      </c>
      <c r="G2610" s="203" t="s">
        <v>24481</v>
      </c>
      <c r="H2610" s="203" t="s">
        <v>24482</v>
      </c>
      <c r="I2610" s="203" t="s">
        <v>9462</v>
      </c>
      <c r="J2610" s="203" t="s">
        <v>24483</v>
      </c>
      <c r="K2610" s="84">
        <v>45792</v>
      </c>
      <c r="L2610" s="84">
        <v>45792</v>
      </c>
      <c r="M2610" s="84">
        <v>45914</v>
      </c>
      <c r="N2610" s="203" t="s">
        <v>22120</v>
      </c>
      <c r="O2610" s="86">
        <v>16859228</v>
      </c>
      <c r="P2610" s="203" t="s">
        <v>24484</v>
      </c>
      <c r="Q2610" s="203" t="s">
        <v>24483</v>
      </c>
      <c r="R2610" s="84">
        <v>45791</v>
      </c>
      <c r="S2610" s="84">
        <v>45791</v>
      </c>
      <c r="T2610" s="84"/>
      <c r="U2610" s="84"/>
      <c r="V2610" s="84"/>
      <c r="W2610" s="203" t="s">
        <v>9457</v>
      </c>
    </row>
    <row r="2611" spans="1:23" x14ac:dyDescent="0.3">
      <c r="A2611" s="203" t="s">
        <v>2940</v>
      </c>
      <c r="B2611" s="203" t="s">
        <v>1245</v>
      </c>
      <c r="C2611" s="203" t="s">
        <v>24485</v>
      </c>
      <c r="D2611" s="203" t="s">
        <v>24486</v>
      </c>
      <c r="E2611" s="203" t="s">
        <v>24487</v>
      </c>
      <c r="F2611" s="203" t="s">
        <v>9451</v>
      </c>
      <c r="G2611" s="203" t="s">
        <v>24487</v>
      </c>
      <c r="H2611" s="203" t="s">
        <v>24488</v>
      </c>
      <c r="I2611" s="203" t="s">
        <v>9462</v>
      </c>
      <c r="J2611" s="203" t="s">
        <v>17727</v>
      </c>
      <c r="K2611" s="84">
        <v>45587</v>
      </c>
      <c r="L2611" s="84">
        <v>45587</v>
      </c>
      <c r="M2611" s="84">
        <v>45657</v>
      </c>
      <c r="N2611" s="203" t="s">
        <v>14476</v>
      </c>
      <c r="O2611" s="86">
        <v>6161729</v>
      </c>
      <c r="P2611" s="203" t="s">
        <v>24489</v>
      </c>
      <c r="Q2611" s="203" t="s">
        <v>17727</v>
      </c>
      <c r="R2611" s="84">
        <v>45587</v>
      </c>
      <c r="S2611" s="84">
        <v>45587</v>
      </c>
      <c r="T2611" s="84"/>
      <c r="U2611" s="84"/>
      <c r="V2611" s="84"/>
      <c r="W2611" s="203" t="s">
        <v>9457</v>
      </c>
    </row>
    <row r="2612" spans="1:23" x14ac:dyDescent="0.3">
      <c r="A2612" s="203" t="s">
        <v>1605</v>
      </c>
      <c r="B2612" s="203" t="s">
        <v>1247</v>
      </c>
      <c r="C2612" s="203" t="s">
        <v>24490</v>
      </c>
      <c r="D2612" s="203" t="s">
        <v>24491</v>
      </c>
      <c r="E2612" s="203" t="s">
        <v>24492</v>
      </c>
      <c r="F2612" s="203" t="s">
        <v>9451</v>
      </c>
      <c r="G2612" s="203" t="s">
        <v>24492</v>
      </c>
      <c r="H2612" s="203" t="s">
        <v>24493</v>
      </c>
      <c r="I2612" s="203" t="s">
        <v>9453</v>
      </c>
      <c r="J2612" s="203" t="s">
        <v>9483</v>
      </c>
      <c r="K2612" s="84">
        <v>46233</v>
      </c>
      <c r="L2612" s="84">
        <v>46234</v>
      </c>
      <c r="M2612" s="84">
        <v>46386</v>
      </c>
      <c r="N2612" s="203" t="s">
        <v>15262</v>
      </c>
      <c r="O2612" s="86">
        <v>14220390</v>
      </c>
      <c r="P2612" s="203" t="s">
        <v>24494</v>
      </c>
      <c r="Q2612" s="203" t="s">
        <v>9483</v>
      </c>
      <c r="R2612" s="84">
        <v>46233</v>
      </c>
      <c r="S2612" s="84">
        <v>46233</v>
      </c>
      <c r="T2612" s="84"/>
      <c r="U2612" s="84"/>
      <c r="V2612" s="84"/>
      <c r="W2612" s="203" t="s">
        <v>9457</v>
      </c>
    </row>
    <row r="2613" spans="1:23" x14ac:dyDescent="0.3">
      <c r="A2613" s="203" t="s">
        <v>1505</v>
      </c>
      <c r="B2613" s="203" t="s">
        <v>1246</v>
      </c>
      <c r="C2613" s="203" t="s">
        <v>24495</v>
      </c>
      <c r="D2613" s="203" t="s">
        <v>24496</v>
      </c>
      <c r="E2613" s="203" t="s">
        <v>24497</v>
      </c>
      <c r="F2613" s="203" t="s">
        <v>9451</v>
      </c>
      <c r="G2613" s="203" t="s">
        <v>24497</v>
      </c>
      <c r="H2613" s="203" t="s">
        <v>24498</v>
      </c>
      <c r="I2613" s="203" t="s">
        <v>9462</v>
      </c>
      <c r="J2613" s="203" t="s">
        <v>24499</v>
      </c>
      <c r="K2613" s="84">
        <v>45901</v>
      </c>
      <c r="L2613" s="84">
        <v>45902</v>
      </c>
      <c r="M2613" s="84">
        <v>46022</v>
      </c>
      <c r="N2613" s="203" t="s">
        <v>15099</v>
      </c>
      <c r="O2613" s="86">
        <v>19783500</v>
      </c>
      <c r="P2613" s="203" t="s">
        <v>24500</v>
      </c>
      <c r="Q2613" s="203" t="s">
        <v>24499</v>
      </c>
      <c r="R2613" s="84">
        <v>45901</v>
      </c>
      <c r="S2613" s="84">
        <v>45901</v>
      </c>
      <c r="T2613" s="84"/>
      <c r="U2613" s="84"/>
      <c r="V2613" s="84"/>
      <c r="W2613" s="203" t="s">
        <v>9457</v>
      </c>
    </row>
    <row r="2614" spans="1:23" x14ac:dyDescent="0.3">
      <c r="A2614" s="203" t="s">
        <v>2935</v>
      </c>
      <c r="B2614" s="203" t="s">
        <v>1245</v>
      </c>
      <c r="C2614" s="203" t="s">
        <v>24501</v>
      </c>
      <c r="D2614" s="203" t="s">
        <v>24502</v>
      </c>
      <c r="E2614" s="203" t="s">
        <v>24503</v>
      </c>
      <c r="F2614" s="203" t="s">
        <v>9451</v>
      </c>
      <c r="G2614" s="203" t="s">
        <v>24503</v>
      </c>
      <c r="H2614" s="203" t="s">
        <v>24504</v>
      </c>
      <c r="I2614" s="203" t="s">
        <v>9462</v>
      </c>
      <c r="J2614" s="203" t="s">
        <v>24505</v>
      </c>
      <c r="K2614" s="84">
        <v>45369</v>
      </c>
      <c r="L2614" s="84">
        <v>45370</v>
      </c>
      <c r="M2614" s="84">
        <v>45553</v>
      </c>
      <c r="N2614" s="203" t="s">
        <v>11526</v>
      </c>
      <c r="O2614" s="86">
        <v>27237546</v>
      </c>
      <c r="P2614" s="203" t="s">
        <v>24506</v>
      </c>
      <c r="Q2614" s="203" t="s">
        <v>24507</v>
      </c>
      <c r="R2614" s="84">
        <v>45366</v>
      </c>
      <c r="S2614" s="84">
        <v>45366</v>
      </c>
      <c r="T2614" s="84"/>
      <c r="U2614" s="84"/>
      <c r="V2614" s="84"/>
      <c r="W2614" s="203" t="s">
        <v>9457</v>
      </c>
    </row>
    <row r="2615" spans="1:23" x14ac:dyDescent="0.3">
      <c r="A2615" s="203" t="s">
        <v>1572</v>
      </c>
      <c r="B2615" s="203" t="s">
        <v>1246</v>
      </c>
      <c r="C2615" s="203" t="s">
        <v>24508</v>
      </c>
      <c r="D2615" s="203" t="s">
        <v>24509</v>
      </c>
      <c r="E2615" s="203" t="s">
        <v>24510</v>
      </c>
      <c r="F2615" s="203" t="s">
        <v>9451</v>
      </c>
      <c r="G2615" s="203" t="s">
        <v>24510</v>
      </c>
      <c r="H2615" s="203" t="s">
        <v>24511</v>
      </c>
      <c r="I2615" s="203" t="s">
        <v>9453</v>
      </c>
      <c r="J2615" s="203" t="s">
        <v>24512</v>
      </c>
      <c r="K2615" s="84">
        <v>45915</v>
      </c>
      <c r="L2615" s="84">
        <v>45915</v>
      </c>
      <c r="M2615" s="84">
        <v>45975</v>
      </c>
      <c r="N2615" s="203" t="s">
        <v>15343</v>
      </c>
      <c r="O2615" s="86">
        <v>10000000</v>
      </c>
      <c r="P2615" s="203" t="s">
        <v>24513</v>
      </c>
      <c r="Q2615" s="203" t="s">
        <v>24512</v>
      </c>
      <c r="R2615" s="84">
        <v>45912</v>
      </c>
      <c r="S2615" s="84">
        <v>45912</v>
      </c>
      <c r="T2615" s="84"/>
      <c r="U2615" s="84"/>
      <c r="V2615" s="84"/>
      <c r="W2615" s="203" t="s">
        <v>9457</v>
      </c>
    </row>
    <row r="2616" spans="1:23" x14ac:dyDescent="0.3">
      <c r="A2616" s="203" t="s">
        <v>1665</v>
      </c>
      <c r="B2616" s="203" t="s">
        <v>1247</v>
      </c>
      <c r="C2616" s="203" t="s">
        <v>24514</v>
      </c>
      <c r="D2616" s="203" t="s">
        <v>24515</v>
      </c>
      <c r="E2616" s="203" t="s">
        <v>24516</v>
      </c>
      <c r="F2616" s="203" t="s">
        <v>9451</v>
      </c>
      <c r="G2616" s="203" t="s">
        <v>24516</v>
      </c>
      <c r="H2616" s="203" t="s">
        <v>24517</v>
      </c>
      <c r="I2616" s="203" t="s">
        <v>9453</v>
      </c>
      <c r="J2616" s="203" t="s">
        <v>24518</v>
      </c>
      <c r="K2616" s="84">
        <v>46049</v>
      </c>
      <c r="L2616" s="84">
        <v>46049</v>
      </c>
      <c r="M2616" s="84">
        <v>46200</v>
      </c>
      <c r="N2616" s="203" t="s">
        <v>24519</v>
      </c>
      <c r="O2616" s="86">
        <v>19931985</v>
      </c>
      <c r="P2616" s="203" t="s">
        <v>24520</v>
      </c>
      <c r="Q2616" s="203" t="s">
        <v>24518</v>
      </c>
      <c r="R2616" s="84">
        <v>46049</v>
      </c>
      <c r="S2616" s="84">
        <v>46049</v>
      </c>
      <c r="T2616" s="84"/>
      <c r="U2616" s="84"/>
      <c r="V2616" s="84"/>
      <c r="W2616" s="203" t="s">
        <v>9457</v>
      </c>
    </row>
    <row r="2617" spans="1:23" x14ac:dyDescent="0.3">
      <c r="A2617" s="203" t="s">
        <v>1572</v>
      </c>
      <c r="B2617" s="203" t="s">
        <v>1246</v>
      </c>
      <c r="C2617" s="203" t="s">
        <v>24521</v>
      </c>
      <c r="D2617" s="203" t="s">
        <v>24522</v>
      </c>
      <c r="E2617" s="203" t="s">
        <v>24523</v>
      </c>
      <c r="F2617" s="203" t="s">
        <v>9451</v>
      </c>
      <c r="G2617" s="203" t="s">
        <v>24523</v>
      </c>
      <c r="H2617" s="203" t="s">
        <v>24524</v>
      </c>
      <c r="I2617" s="203" t="s">
        <v>9453</v>
      </c>
      <c r="J2617" s="203" t="s">
        <v>24525</v>
      </c>
      <c r="K2617" s="84">
        <v>45931</v>
      </c>
      <c r="L2617" s="84">
        <v>45931</v>
      </c>
      <c r="M2617" s="84">
        <v>46021</v>
      </c>
      <c r="N2617" s="203" t="s">
        <v>24526</v>
      </c>
      <c r="O2617" s="86">
        <v>10500000</v>
      </c>
      <c r="P2617" s="203" t="s">
        <v>24527</v>
      </c>
      <c r="Q2617" s="203" t="s">
        <v>24525</v>
      </c>
      <c r="R2617" s="84">
        <v>45931</v>
      </c>
      <c r="S2617" s="84">
        <v>45931</v>
      </c>
      <c r="T2617" s="84"/>
      <c r="U2617" s="84"/>
      <c r="V2617" s="84"/>
      <c r="W2617" s="203" t="s">
        <v>9457</v>
      </c>
    </row>
    <row r="2618" spans="1:23" x14ac:dyDescent="0.3">
      <c r="A2618" s="203" t="s">
        <v>1665</v>
      </c>
      <c r="B2618" s="203" t="s">
        <v>1247</v>
      </c>
      <c r="C2618" s="203" t="s">
        <v>24528</v>
      </c>
      <c r="D2618" s="203" t="s">
        <v>24529</v>
      </c>
      <c r="E2618" s="203" t="s">
        <v>24530</v>
      </c>
      <c r="F2618" s="203" t="s">
        <v>9451</v>
      </c>
      <c r="G2618" s="203" t="s">
        <v>24530</v>
      </c>
      <c r="H2618" s="203" t="s">
        <v>24531</v>
      </c>
      <c r="I2618" s="203" t="s">
        <v>9504</v>
      </c>
      <c r="J2618" s="203" t="s">
        <v>21093</v>
      </c>
      <c r="K2618" s="84">
        <v>46048</v>
      </c>
      <c r="L2618" s="84">
        <v>46048</v>
      </c>
      <c r="M2618" s="84">
        <v>46167</v>
      </c>
      <c r="N2618" s="203" t="s">
        <v>24532</v>
      </c>
      <c r="O2618" s="86">
        <v>14000000</v>
      </c>
      <c r="P2618" s="203" t="s">
        <v>24533</v>
      </c>
      <c r="Q2618" s="203" t="s">
        <v>21093</v>
      </c>
      <c r="R2618" s="84">
        <v>46047</v>
      </c>
      <c r="S2618" s="84">
        <v>46047</v>
      </c>
      <c r="T2618" s="84"/>
      <c r="U2618" s="84"/>
      <c r="V2618" s="84"/>
      <c r="W2618" s="203" t="s">
        <v>9457</v>
      </c>
    </row>
    <row r="2619" spans="1:23" x14ac:dyDescent="0.3">
      <c r="A2619" s="203" t="s">
        <v>1665</v>
      </c>
      <c r="B2619" s="203" t="s">
        <v>1247</v>
      </c>
      <c r="C2619" s="203" t="s">
        <v>24534</v>
      </c>
      <c r="D2619" s="203" t="s">
        <v>24535</v>
      </c>
      <c r="E2619" s="203" t="s">
        <v>24536</v>
      </c>
      <c r="F2619" s="203" t="s">
        <v>9451</v>
      </c>
      <c r="G2619" s="203" t="s">
        <v>24536</v>
      </c>
      <c r="H2619" s="203" t="s">
        <v>24537</v>
      </c>
      <c r="I2619" s="203" t="s">
        <v>9504</v>
      </c>
      <c r="J2619" s="203" t="s">
        <v>24538</v>
      </c>
      <c r="K2619" s="84">
        <v>46046</v>
      </c>
      <c r="L2619" s="84">
        <v>46049</v>
      </c>
      <c r="M2619" s="84">
        <v>46168</v>
      </c>
      <c r="N2619" s="203" t="s">
        <v>19444</v>
      </c>
      <c r="O2619" s="86">
        <v>16000000</v>
      </c>
      <c r="P2619" s="203" t="s">
        <v>24539</v>
      </c>
      <c r="Q2619" s="203" t="s">
        <v>24538</v>
      </c>
      <c r="R2619" s="84">
        <v>46046</v>
      </c>
      <c r="S2619" s="84">
        <v>46046</v>
      </c>
      <c r="T2619" s="84"/>
      <c r="U2619" s="84"/>
      <c r="V2619" s="84"/>
      <c r="W2619" s="203" t="s">
        <v>9457</v>
      </c>
    </row>
    <row r="2620" spans="1:23" x14ac:dyDescent="0.3">
      <c r="A2620" s="203" t="s">
        <v>1665</v>
      </c>
      <c r="B2620" s="203" t="s">
        <v>1247</v>
      </c>
      <c r="C2620" s="203" t="s">
        <v>24540</v>
      </c>
      <c r="D2620" s="203" t="s">
        <v>24541</v>
      </c>
      <c r="E2620" s="203" t="s">
        <v>24542</v>
      </c>
      <c r="F2620" s="203" t="s">
        <v>9451</v>
      </c>
      <c r="G2620" s="203" t="s">
        <v>24542</v>
      </c>
      <c r="H2620" s="203" t="s">
        <v>24543</v>
      </c>
      <c r="I2620" s="203" t="s">
        <v>9453</v>
      </c>
      <c r="J2620" s="203" t="s">
        <v>24544</v>
      </c>
      <c r="K2620" s="84">
        <v>46050</v>
      </c>
      <c r="L2620" s="84">
        <v>46050</v>
      </c>
      <c r="M2620" s="84">
        <v>46140</v>
      </c>
      <c r="N2620" s="203" t="s">
        <v>19101</v>
      </c>
      <c r="O2620" s="86">
        <v>9274089</v>
      </c>
      <c r="P2620" s="203" t="s">
        <v>24545</v>
      </c>
      <c r="Q2620" s="203" t="s">
        <v>24544</v>
      </c>
      <c r="R2620" s="84">
        <v>46049</v>
      </c>
      <c r="S2620" s="84">
        <v>46049</v>
      </c>
      <c r="T2620" s="84"/>
      <c r="U2620" s="84"/>
      <c r="V2620" s="84"/>
      <c r="W2620" s="203" t="s">
        <v>9457</v>
      </c>
    </row>
    <row r="2621" spans="1:23" x14ac:dyDescent="0.3">
      <c r="A2621" s="203" t="s">
        <v>1665</v>
      </c>
      <c r="B2621" s="203" t="s">
        <v>1247</v>
      </c>
      <c r="C2621" s="203" t="s">
        <v>24540</v>
      </c>
      <c r="D2621" s="203" t="s">
        <v>24546</v>
      </c>
      <c r="E2621" s="203" t="s">
        <v>24542</v>
      </c>
      <c r="F2621" s="203" t="s">
        <v>9451</v>
      </c>
      <c r="G2621" s="203" t="s">
        <v>24542</v>
      </c>
      <c r="H2621" s="203" t="s">
        <v>24546</v>
      </c>
      <c r="I2621" s="203" t="s">
        <v>9739</v>
      </c>
      <c r="J2621" s="203" t="s">
        <v>9470</v>
      </c>
      <c r="K2621" s="84"/>
      <c r="L2621" s="84"/>
      <c r="M2621" s="84">
        <v>46138</v>
      </c>
      <c r="N2621" s="203" t="s">
        <v>9471</v>
      </c>
      <c r="O2621" s="86">
        <v>0</v>
      </c>
      <c r="P2621" s="203" t="s">
        <v>24545</v>
      </c>
      <c r="Q2621" s="203" t="s">
        <v>9473</v>
      </c>
      <c r="R2621" s="84">
        <v>46049</v>
      </c>
      <c r="S2621" s="84">
        <v>46049</v>
      </c>
      <c r="T2621" s="84"/>
      <c r="U2621" s="84"/>
      <c r="V2621" s="84"/>
      <c r="W2621" s="203" t="s">
        <v>9457</v>
      </c>
    </row>
    <row r="2622" spans="1:23" x14ac:dyDescent="0.3">
      <c r="A2622" s="203" t="s">
        <v>3253</v>
      </c>
      <c r="B2622" s="203" t="s">
        <v>1245</v>
      </c>
      <c r="C2622" s="203" t="s">
        <v>24547</v>
      </c>
      <c r="D2622" s="203" t="s">
        <v>24548</v>
      </c>
      <c r="E2622" s="203" t="s">
        <v>24549</v>
      </c>
      <c r="F2622" s="203" t="s">
        <v>9451</v>
      </c>
      <c r="G2622" s="203" t="s">
        <v>24549</v>
      </c>
      <c r="H2622" s="203" t="s">
        <v>24550</v>
      </c>
      <c r="I2622" s="203" t="s">
        <v>9462</v>
      </c>
      <c r="J2622" s="203" t="s">
        <v>24551</v>
      </c>
      <c r="K2622" s="84">
        <v>45589</v>
      </c>
      <c r="L2622" s="84">
        <v>45589</v>
      </c>
      <c r="M2622" s="84">
        <v>45657</v>
      </c>
      <c r="N2622" s="203" t="s">
        <v>10784</v>
      </c>
      <c r="O2622" s="86">
        <v>9168713</v>
      </c>
      <c r="P2622" s="203" t="s">
        <v>24552</v>
      </c>
      <c r="Q2622" s="203" t="s">
        <v>24551</v>
      </c>
      <c r="R2622" s="84">
        <v>45588</v>
      </c>
      <c r="S2622" s="84">
        <v>45588</v>
      </c>
      <c r="T2622" s="84"/>
      <c r="U2622" s="84"/>
      <c r="V2622" s="84"/>
      <c r="W2622" s="203" t="s">
        <v>9457</v>
      </c>
    </row>
    <row r="2623" spans="1:23" x14ac:dyDescent="0.3">
      <c r="A2623" s="203" t="s">
        <v>1605</v>
      </c>
      <c r="B2623" s="203" t="s">
        <v>1247</v>
      </c>
      <c r="C2623" s="203" t="s">
        <v>24553</v>
      </c>
      <c r="D2623" s="203" t="s">
        <v>24554</v>
      </c>
      <c r="E2623" s="203" t="s">
        <v>24555</v>
      </c>
      <c r="F2623" s="203" t="s">
        <v>9451</v>
      </c>
      <c r="G2623" s="203" t="s">
        <v>24555</v>
      </c>
      <c r="H2623" s="203" t="s">
        <v>24556</v>
      </c>
      <c r="I2623" s="203" t="s">
        <v>9453</v>
      </c>
      <c r="J2623" s="203" t="s">
        <v>10990</v>
      </c>
      <c r="K2623" s="84">
        <v>46042</v>
      </c>
      <c r="L2623" s="84">
        <v>46042</v>
      </c>
      <c r="M2623" s="84">
        <v>46222</v>
      </c>
      <c r="N2623" s="203" t="s">
        <v>16424</v>
      </c>
      <c r="O2623" s="86">
        <v>15859458</v>
      </c>
      <c r="P2623" s="203" t="s">
        <v>24557</v>
      </c>
      <c r="Q2623" s="203" t="s">
        <v>10990</v>
      </c>
      <c r="R2623" s="84">
        <v>46041</v>
      </c>
      <c r="S2623" s="84">
        <v>46041</v>
      </c>
      <c r="T2623" s="84"/>
      <c r="U2623" s="84"/>
      <c r="V2623" s="84"/>
      <c r="W2623" s="203" t="s">
        <v>9457</v>
      </c>
    </row>
    <row r="2624" spans="1:23" x14ac:dyDescent="0.3">
      <c r="A2624" s="203" t="s">
        <v>1521</v>
      </c>
      <c r="B2624" s="203" t="s">
        <v>1246</v>
      </c>
      <c r="C2624" s="203" t="s">
        <v>24558</v>
      </c>
      <c r="D2624" s="203" t="s">
        <v>24559</v>
      </c>
      <c r="E2624" s="203" t="s">
        <v>24560</v>
      </c>
      <c r="F2624" s="203" t="s">
        <v>9451</v>
      </c>
      <c r="G2624" s="203" t="s">
        <v>24560</v>
      </c>
      <c r="H2624" s="203" t="s">
        <v>24561</v>
      </c>
      <c r="I2624" s="203" t="s">
        <v>9453</v>
      </c>
      <c r="J2624" s="203" t="s">
        <v>24562</v>
      </c>
      <c r="K2624" s="84">
        <v>45736</v>
      </c>
      <c r="L2624" s="84">
        <v>45737</v>
      </c>
      <c r="M2624" s="84">
        <v>45767</v>
      </c>
      <c r="N2624" s="203" t="s">
        <v>16721</v>
      </c>
      <c r="O2624" s="86">
        <v>68734648.319999993</v>
      </c>
      <c r="P2624" s="203" t="s">
        <v>24563</v>
      </c>
      <c r="Q2624" s="203" t="s">
        <v>24562</v>
      </c>
      <c r="R2624" s="84">
        <v>45722</v>
      </c>
      <c r="S2624" s="84">
        <v>45722</v>
      </c>
      <c r="T2624" s="84">
        <v>45728</v>
      </c>
      <c r="U2624" s="84">
        <v>45728</v>
      </c>
      <c r="V2624" s="84">
        <v>45728</v>
      </c>
      <c r="W2624" s="203" t="s">
        <v>9457</v>
      </c>
    </row>
    <row r="2625" spans="1:23" x14ac:dyDescent="0.3">
      <c r="A2625" s="203" t="s">
        <v>1476</v>
      </c>
      <c r="B2625" s="203" t="s">
        <v>1246</v>
      </c>
      <c r="C2625" s="203" t="s">
        <v>24564</v>
      </c>
      <c r="D2625" s="203" t="s">
        <v>24565</v>
      </c>
      <c r="E2625" s="203" t="s">
        <v>24566</v>
      </c>
      <c r="F2625" s="203" t="s">
        <v>9451</v>
      </c>
      <c r="G2625" s="203" t="s">
        <v>24566</v>
      </c>
      <c r="H2625" s="203" t="s">
        <v>24567</v>
      </c>
      <c r="I2625" s="203" t="s">
        <v>9462</v>
      </c>
      <c r="J2625" s="203" t="s">
        <v>24568</v>
      </c>
      <c r="K2625" s="84">
        <v>45890</v>
      </c>
      <c r="L2625" s="84">
        <v>45891</v>
      </c>
      <c r="M2625" s="84">
        <v>46022</v>
      </c>
      <c r="N2625" s="203" t="s">
        <v>14535</v>
      </c>
      <c r="O2625" s="86">
        <v>17274387</v>
      </c>
      <c r="P2625" s="203" t="s">
        <v>24569</v>
      </c>
      <c r="Q2625" s="203" t="s">
        <v>24568</v>
      </c>
      <c r="R2625" s="84">
        <v>45889</v>
      </c>
      <c r="S2625" s="84">
        <v>45889</v>
      </c>
      <c r="T2625" s="84"/>
      <c r="U2625" s="84"/>
      <c r="V2625" s="84"/>
      <c r="W2625" s="203" t="s">
        <v>9457</v>
      </c>
    </row>
    <row r="2626" spans="1:23" x14ac:dyDescent="0.3">
      <c r="A2626" s="203" t="s">
        <v>3995</v>
      </c>
      <c r="B2626" s="203" t="s">
        <v>1245</v>
      </c>
      <c r="C2626" s="203" t="s">
        <v>24570</v>
      </c>
      <c r="D2626" s="203" t="s">
        <v>24571</v>
      </c>
      <c r="E2626" s="203" t="s">
        <v>24572</v>
      </c>
      <c r="F2626" s="203" t="s">
        <v>9451</v>
      </c>
      <c r="G2626" s="203" t="s">
        <v>24572</v>
      </c>
      <c r="H2626" s="203" t="s">
        <v>24573</v>
      </c>
      <c r="I2626" s="203" t="s">
        <v>9453</v>
      </c>
      <c r="J2626" s="203" t="s">
        <v>16019</v>
      </c>
      <c r="K2626" s="84">
        <v>45596</v>
      </c>
      <c r="L2626" s="84">
        <v>45597</v>
      </c>
      <c r="M2626" s="84">
        <v>49308</v>
      </c>
      <c r="N2626" s="203" t="s">
        <v>24574</v>
      </c>
      <c r="O2626" s="86">
        <v>8400000</v>
      </c>
      <c r="P2626" s="203" t="s">
        <v>24575</v>
      </c>
      <c r="Q2626" s="203" t="s">
        <v>16019</v>
      </c>
      <c r="R2626" s="84">
        <v>45596</v>
      </c>
      <c r="S2626" s="84">
        <v>45596</v>
      </c>
      <c r="T2626" s="84"/>
      <c r="U2626" s="84"/>
      <c r="V2626" s="84"/>
      <c r="W2626" s="203" t="s">
        <v>9457</v>
      </c>
    </row>
    <row r="2627" spans="1:23" x14ac:dyDescent="0.3">
      <c r="A2627" s="203" t="s">
        <v>3058</v>
      </c>
      <c r="B2627" s="203" t="s">
        <v>1245</v>
      </c>
      <c r="C2627" s="203" t="s">
        <v>24576</v>
      </c>
      <c r="D2627" s="203" t="s">
        <v>24577</v>
      </c>
      <c r="E2627" s="203" t="s">
        <v>24578</v>
      </c>
      <c r="F2627" s="203" t="s">
        <v>9451</v>
      </c>
      <c r="G2627" s="203" t="s">
        <v>24578</v>
      </c>
      <c r="H2627" s="203" t="s">
        <v>24579</v>
      </c>
      <c r="I2627" s="203" t="s">
        <v>9462</v>
      </c>
      <c r="J2627" s="203" t="s">
        <v>24580</v>
      </c>
      <c r="K2627" s="84">
        <v>45385</v>
      </c>
      <c r="L2627" s="84">
        <v>45387</v>
      </c>
      <c r="M2627" s="84">
        <v>45539</v>
      </c>
      <c r="N2627" s="203" t="s">
        <v>10476</v>
      </c>
      <c r="O2627" s="86">
        <v>22697955</v>
      </c>
      <c r="P2627" s="203" t="s">
        <v>24581</v>
      </c>
      <c r="Q2627" s="203" t="s">
        <v>24580</v>
      </c>
      <c r="R2627" s="84">
        <v>45384</v>
      </c>
      <c r="S2627" s="84">
        <v>45384</v>
      </c>
      <c r="T2627" s="84"/>
      <c r="U2627" s="84"/>
      <c r="V2627" s="84"/>
      <c r="W2627" s="203" t="s">
        <v>9457</v>
      </c>
    </row>
    <row r="2628" spans="1:23" x14ac:dyDescent="0.3">
      <c r="A2628" s="203" t="s">
        <v>5454</v>
      </c>
      <c r="B2628" s="203" t="s">
        <v>1245</v>
      </c>
      <c r="C2628" s="203" t="s">
        <v>24582</v>
      </c>
      <c r="D2628" s="203" t="s">
        <v>24583</v>
      </c>
      <c r="E2628" s="203" t="s">
        <v>24584</v>
      </c>
      <c r="F2628" s="203" t="s">
        <v>9451</v>
      </c>
      <c r="G2628" s="203" t="s">
        <v>24584</v>
      </c>
      <c r="H2628" s="203" t="s">
        <v>24585</v>
      </c>
      <c r="I2628" s="203" t="s">
        <v>9453</v>
      </c>
      <c r="J2628" s="203" t="s">
        <v>24586</v>
      </c>
      <c r="K2628" s="84">
        <v>45548</v>
      </c>
      <c r="L2628" s="84">
        <v>45548</v>
      </c>
      <c r="M2628" s="84">
        <v>45638</v>
      </c>
      <c r="N2628" s="203" t="s">
        <v>24587</v>
      </c>
      <c r="O2628" s="86">
        <v>10500000</v>
      </c>
      <c r="P2628" s="203" t="s">
        <v>24588</v>
      </c>
      <c r="Q2628" s="203" t="s">
        <v>24586</v>
      </c>
      <c r="R2628" s="84">
        <v>45546</v>
      </c>
      <c r="S2628" s="84">
        <v>45546</v>
      </c>
      <c r="T2628" s="84"/>
      <c r="U2628" s="84"/>
      <c r="V2628" s="84"/>
      <c r="W2628" s="203" t="s">
        <v>9457</v>
      </c>
    </row>
    <row r="2629" spans="1:23" x14ac:dyDescent="0.3">
      <c r="A2629" s="203" t="s">
        <v>1476</v>
      </c>
      <c r="B2629" s="203" t="s">
        <v>1246</v>
      </c>
      <c r="C2629" s="203" t="s">
        <v>24589</v>
      </c>
      <c r="D2629" s="203" t="s">
        <v>24590</v>
      </c>
      <c r="E2629" s="203" t="s">
        <v>24591</v>
      </c>
      <c r="F2629" s="203" t="s">
        <v>9451</v>
      </c>
      <c r="G2629" s="203" t="s">
        <v>24591</v>
      </c>
      <c r="H2629" s="203" t="s">
        <v>24592</v>
      </c>
      <c r="I2629" s="203" t="s">
        <v>9462</v>
      </c>
      <c r="J2629" s="203" t="s">
        <v>24593</v>
      </c>
      <c r="K2629" s="84">
        <v>45884</v>
      </c>
      <c r="L2629" s="84">
        <v>45884</v>
      </c>
      <c r="M2629" s="84">
        <v>46020</v>
      </c>
      <c r="N2629" s="203" t="s">
        <v>9520</v>
      </c>
      <c r="O2629" s="86">
        <v>17938787</v>
      </c>
      <c r="P2629" s="203" t="s">
        <v>24594</v>
      </c>
      <c r="Q2629" s="203" t="s">
        <v>24593</v>
      </c>
      <c r="R2629" s="84">
        <v>45883</v>
      </c>
      <c r="S2629" s="84">
        <v>45883</v>
      </c>
      <c r="T2629" s="84"/>
      <c r="U2629" s="84"/>
      <c r="V2629" s="84"/>
      <c r="W2629" s="203" t="s">
        <v>9457</v>
      </c>
    </row>
    <row r="2630" spans="1:23" x14ac:dyDescent="0.3">
      <c r="A2630" s="203" t="s">
        <v>1476</v>
      </c>
      <c r="B2630" s="203" t="s">
        <v>1246</v>
      </c>
      <c r="C2630" s="203" t="s">
        <v>24595</v>
      </c>
      <c r="D2630" s="203" t="s">
        <v>24596</v>
      </c>
      <c r="E2630" s="203" t="s">
        <v>24597</v>
      </c>
      <c r="F2630" s="203" t="s">
        <v>9451</v>
      </c>
      <c r="G2630" s="203" t="s">
        <v>24597</v>
      </c>
      <c r="H2630" s="203" t="s">
        <v>24598</v>
      </c>
      <c r="I2630" s="203" t="s">
        <v>9462</v>
      </c>
      <c r="J2630" s="203" t="s">
        <v>13878</v>
      </c>
      <c r="K2630" s="84">
        <v>45726</v>
      </c>
      <c r="L2630" s="84">
        <v>45726</v>
      </c>
      <c r="M2630" s="84">
        <v>45909</v>
      </c>
      <c r="N2630" s="203" t="s">
        <v>16577</v>
      </c>
      <c r="O2630" s="86">
        <v>15844446</v>
      </c>
      <c r="P2630" s="203" t="s">
        <v>24599</v>
      </c>
      <c r="Q2630" s="203" t="s">
        <v>13878</v>
      </c>
      <c r="R2630" s="84">
        <v>45712</v>
      </c>
      <c r="S2630" s="84">
        <v>45712</v>
      </c>
      <c r="T2630" s="84"/>
      <c r="U2630" s="84"/>
      <c r="V2630" s="84"/>
      <c r="W2630" s="203" t="s">
        <v>9457</v>
      </c>
    </row>
    <row r="2631" spans="1:23" x14ac:dyDescent="0.3">
      <c r="A2631" s="203" t="s">
        <v>2935</v>
      </c>
      <c r="B2631" s="203" t="s">
        <v>1245</v>
      </c>
      <c r="C2631" s="203" t="s">
        <v>24600</v>
      </c>
      <c r="D2631" s="203" t="s">
        <v>24601</v>
      </c>
      <c r="E2631" s="203" t="s">
        <v>24602</v>
      </c>
      <c r="F2631" s="203" t="s">
        <v>9451</v>
      </c>
      <c r="G2631" s="203" t="s">
        <v>24602</v>
      </c>
      <c r="H2631" s="203" t="s">
        <v>24603</v>
      </c>
      <c r="I2631" s="203" t="s">
        <v>9462</v>
      </c>
      <c r="J2631" s="203" t="s">
        <v>24604</v>
      </c>
      <c r="K2631" s="84">
        <v>45398</v>
      </c>
      <c r="L2631" s="84">
        <v>45399</v>
      </c>
      <c r="M2631" s="84">
        <v>45581</v>
      </c>
      <c r="N2631" s="203" t="s">
        <v>17966</v>
      </c>
      <c r="O2631" s="86">
        <v>13481916</v>
      </c>
      <c r="P2631" s="203" t="s">
        <v>24605</v>
      </c>
      <c r="Q2631" s="203" t="s">
        <v>24606</v>
      </c>
      <c r="R2631" s="84">
        <v>45393</v>
      </c>
      <c r="S2631" s="84">
        <v>45393</v>
      </c>
      <c r="T2631" s="84"/>
      <c r="U2631" s="84"/>
      <c r="V2631" s="84"/>
      <c r="W2631" s="203" t="s">
        <v>9457</v>
      </c>
    </row>
    <row r="2632" spans="1:23" x14ac:dyDescent="0.3">
      <c r="A2632" s="203" t="s">
        <v>2940</v>
      </c>
      <c r="B2632" s="203" t="s">
        <v>1245</v>
      </c>
      <c r="C2632" s="203" t="s">
        <v>24607</v>
      </c>
      <c r="D2632" s="203" t="s">
        <v>24608</v>
      </c>
      <c r="E2632" s="203" t="s">
        <v>24609</v>
      </c>
      <c r="F2632" s="203" t="s">
        <v>9451</v>
      </c>
      <c r="G2632" s="203" t="s">
        <v>24609</v>
      </c>
      <c r="H2632" s="203" t="s">
        <v>24610</v>
      </c>
      <c r="I2632" s="203" t="s">
        <v>9462</v>
      </c>
      <c r="J2632" s="203" t="s">
        <v>24611</v>
      </c>
      <c r="K2632" s="84">
        <v>45585</v>
      </c>
      <c r="L2632" s="84">
        <v>45586</v>
      </c>
      <c r="M2632" s="84">
        <v>45656</v>
      </c>
      <c r="N2632" s="203" t="s">
        <v>16741</v>
      </c>
      <c r="O2632" s="86">
        <v>9301593</v>
      </c>
      <c r="P2632" s="203" t="s">
        <v>24612</v>
      </c>
      <c r="Q2632" s="203" t="s">
        <v>24611</v>
      </c>
      <c r="R2632" s="84">
        <v>45584</v>
      </c>
      <c r="S2632" s="84">
        <v>45584</v>
      </c>
      <c r="T2632" s="84"/>
      <c r="U2632" s="84"/>
      <c r="V2632" s="84"/>
      <c r="W2632" s="203" t="s">
        <v>9457</v>
      </c>
    </row>
    <row r="2633" spans="1:23" x14ac:dyDescent="0.3">
      <c r="A2633" s="203" t="s">
        <v>3253</v>
      </c>
      <c r="B2633" s="203" t="s">
        <v>1245</v>
      </c>
      <c r="C2633" s="203" t="s">
        <v>24613</v>
      </c>
      <c r="D2633" s="203" t="s">
        <v>24614</v>
      </c>
      <c r="E2633" s="203" t="s">
        <v>24615</v>
      </c>
      <c r="F2633" s="203" t="s">
        <v>9451</v>
      </c>
      <c r="G2633" s="203" t="s">
        <v>24615</v>
      </c>
      <c r="H2633" s="203" t="s">
        <v>24616</v>
      </c>
      <c r="I2633" s="203" t="s">
        <v>9462</v>
      </c>
      <c r="J2633" s="203" t="s">
        <v>24617</v>
      </c>
      <c r="K2633" s="84">
        <v>45593</v>
      </c>
      <c r="L2633" s="84">
        <v>45594</v>
      </c>
      <c r="M2633" s="84">
        <v>45657</v>
      </c>
      <c r="N2633" s="203" t="s">
        <v>15659</v>
      </c>
      <c r="O2633" s="86">
        <v>8371433</v>
      </c>
      <c r="P2633" s="203" t="s">
        <v>24618</v>
      </c>
      <c r="Q2633" s="203" t="s">
        <v>24617</v>
      </c>
      <c r="R2633" s="84">
        <v>45593</v>
      </c>
      <c r="S2633" s="84">
        <v>45593</v>
      </c>
      <c r="T2633" s="84"/>
      <c r="U2633" s="84"/>
      <c r="V2633" s="84"/>
      <c r="W2633" s="203" t="s">
        <v>9457</v>
      </c>
    </row>
    <row r="2634" spans="1:23" x14ac:dyDescent="0.3">
      <c r="A2634" s="203" t="s">
        <v>4652</v>
      </c>
      <c r="B2634" s="203" t="s">
        <v>1247</v>
      </c>
      <c r="C2634" s="203" t="s">
        <v>34224</v>
      </c>
      <c r="D2634" s="203" t="s">
        <v>34225</v>
      </c>
      <c r="E2634" s="203" t="s">
        <v>34226</v>
      </c>
      <c r="F2634" s="203" t="s">
        <v>9451</v>
      </c>
      <c r="G2634" s="203" t="s">
        <v>34226</v>
      </c>
      <c r="H2634" s="203" t="s">
        <v>34227</v>
      </c>
      <c r="I2634" s="203" t="s">
        <v>9482</v>
      </c>
      <c r="J2634" s="203" t="s">
        <v>34228</v>
      </c>
      <c r="K2634" s="84">
        <v>46251</v>
      </c>
      <c r="L2634" s="84"/>
      <c r="M2634" s="84">
        <v>46387</v>
      </c>
      <c r="N2634" s="203" t="s">
        <v>13718</v>
      </c>
      <c r="O2634" s="86">
        <v>10370911</v>
      </c>
      <c r="P2634" s="203" t="s">
        <v>34229</v>
      </c>
      <c r="Q2634" s="203" t="s">
        <v>34228</v>
      </c>
      <c r="R2634" s="84">
        <v>46251</v>
      </c>
      <c r="S2634" s="84">
        <v>46251</v>
      </c>
      <c r="T2634" s="84"/>
      <c r="U2634" s="84"/>
      <c r="V2634" s="84"/>
      <c r="W2634" s="203" t="s">
        <v>9457</v>
      </c>
    </row>
    <row r="2635" spans="1:23" x14ac:dyDescent="0.3">
      <c r="A2635" s="203" t="s">
        <v>5454</v>
      </c>
      <c r="B2635" s="203" t="s">
        <v>1245</v>
      </c>
      <c r="C2635" s="203" t="s">
        <v>24619</v>
      </c>
      <c r="D2635" s="203" t="s">
        <v>24620</v>
      </c>
      <c r="E2635" s="203" t="s">
        <v>24621</v>
      </c>
      <c r="F2635" s="203" t="s">
        <v>9451</v>
      </c>
      <c r="G2635" s="203" t="s">
        <v>24621</v>
      </c>
      <c r="H2635" s="203" t="s">
        <v>24622</v>
      </c>
      <c r="I2635" s="203" t="s">
        <v>9453</v>
      </c>
      <c r="J2635" s="203" t="s">
        <v>24623</v>
      </c>
      <c r="K2635" s="84">
        <v>45537</v>
      </c>
      <c r="L2635" s="84">
        <v>45537</v>
      </c>
      <c r="M2635" s="84">
        <v>45628</v>
      </c>
      <c r="N2635" s="203" t="s">
        <v>24624</v>
      </c>
      <c r="O2635" s="86">
        <v>12000000</v>
      </c>
      <c r="P2635" s="203" t="s">
        <v>24625</v>
      </c>
      <c r="Q2635" s="203" t="s">
        <v>24623</v>
      </c>
      <c r="R2635" s="84">
        <v>45534</v>
      </c>
      <c r="S2635" s="84">
        <v>45534</v>
      </c>
      <c r="T2635" s="84"/>
      <c r="U2635" s="84"/>
      <c r="V2635" s="84"/>
      <c r="W2635" s="203" t="s">
        <v>9457</v>
      </c>
    </row>
    <row r="2636" spans="1:23" x14ac:dyDescent="0.3">
      <c r="A2636" s="203" t="s">
        <v>1572</v>
      </c>
      <c r="B2636" s="203" t="s">
        <v>1246</v>
      </c>
      <c r="C2636" s="203" t="s">
        <v>24626</v>
      </c>
      <c r="D2636" s="203" t="s">
        <v>24627</v>
      </c>
      <c r="E2636" s="203" t="s">
        <v>24628</v>
      </c>
      <c r="F2636" s="203" t="s">
        <v>9451</v>
      </c>
      <c r="G2636" s="203" t="s">
        <v>24628</v>
      </c>
      <c r="H2636" s="203" t="s">
        <v>24629</v>
      </c>
      <c r="I2636" s="203" t="s">
        <v>9533</v>
      </c>
      <c r="J2636" s="203" t="s">
        <v>24630</v>
      </c>
      <c r="K2636" s="84">
        <v>45931</v>
      </c>
      <c r="L2636" s="84">
        <v>45931</v>
      </c>
      <c r="M2636" s="84">
        <v>46022</v>
      </c>
      <c r="N2636" s="203" t="s">
        <v>11896</v>
      </c>
      <c r="O2636" s="86">
        <v>7500000</v>
      </c>
      <c r="P2636" s="203" t="s">
        <v>24631</v>
      </c>
      <c r="Q2636" s="203" t="s">
        <v>24630</v>
      </c>
      <c r="R2636" s="84">
        <v>45931</v>
      </c>
      <c r="S2636" s="84">
        <v>45931</v>
      </c>
      <c r="T2636" s="84"/>
      <c r="U2636" s="84"/>
      <c r="V2636" s="84"/>
      <c r="W2636" s="203" t="s">
        <v>9457</v>
      </c>
    </row>
    <row r="2637" spans="1:23" x14ac:dyDescent="0.3">
      <c r="A2637" s="203" t="s">
        <v>1476</v>
      </c>
      <c r="B2637" s="203" t="s">
        <v>1246</v>
      </c>
      <c r="C2637" s="203" t="s">
        <v>24632</v>
      </c>
      <c r="D2637" s="203" t="s">
        <v>24633</v>
      </c>
      <c r="E2637" s="203" t="s">
        <v>24634</v>
      </c>
      <c r="F2637" s="203" t="s">
        <v>9451</v>
      </c>
      <c r="G2637" s="203" t="s">
        <v>24634</v>
      </c>
      <c r="H2637" s="203" t="s">
        <v>24635</v>
      </c>
      <c r="I2637" s="203" t="s">
        <v>9462</v>
      </c>
      <c r="J2637" s="203" t="s">
        <v>24636</v>
      </c>
      <c r="K2637" s="84">
        <v>45905</v>
      </c>
      <c r="L2637" s="84">
        <v>45905</v>
      </c>
      <c r="M2637" s="84">
        <v>46020</v>
      </c>
      <c r="N2637" s="203" t="s">
        <v>23929</v>
      </c>
      <c r="O2637" s="86">
        <v>10122841</v>
      </c>
      <c r="P2637" s="203" t="s">
        <v>24637</v>
      </c>
      <c r="Q2637" s="203" t="s">
        <v>24636</v>
      </c>
      <c r="R2637" s="84">
        <v>45905</v>
      </c>
      <c r="S2637" s="84">
        <v>45905</v>
      </c>
      <c r="T2637" s="84"/>
      <c r="U2637" s="84"/>
      <c r="V2637" s="84"/>
      <c r="W2637" s="203" t="s">
        <v>9457</v>
      </c>
    </row>
    <row r="2638" spans="1:23" x14ac:dyDescent="0.3">
      <c r="A2638" s="203" t="s">
        <v>2940</v>
      </c>
      <c r="B2638" s="203" t="s">
        <v>1245</v>
      </c>
      <c r="C2638" s="203" t="s">
        <v>24638</v>
      </c>
      <c r="D2638" s="203" t="s">
        <v>24639</v>
      </c>
      <c r="E2638" s="203" t="s">
        <v>24640</v>
      </c>
      <c r="F2638" s="203" t="s">
        <v>9451</v>
      </c>
      <c r="G2638" s="203" t="s">
        <v>24640</v>
      </c>
      <c r="H2638" s="203" t="s">
        <v>24641</v>
      </c>
      <c r="I2638" s="203" t="s">
        <v>9462</v>
      </c>
      <c r="J2638" s="203" t="s">
        <v>24642</v>
      </c>
      <c r="K2638" s="84">
        <v>45585</v>
      </c>
      <c r="L2638" s="84">
        <v>45586</v>
      </c>
      <c r="M2638" s="84">
        <v>45657</v>
      </c>
      <c r="N2638" s="203" t="s">
        <v>11125</v>
      </c>
      <c r="O2638" s="86">
        <v>6161729</v>
      </c>
      <c r="P2638" s="203" t="s">
        <v>24643</v>
      </c>
      <c r="Q2638" s="203" t="s">
        <v>24642</v>
      </c>
      <c r="R2638" s="84">
        <v>45585</v>
      </c>
      <c r="S2638" s="84">
        <v>45585</v>
      </c>
      <c r="T2638" s="84"/>
      <c r="U2638" s="84"/>
      <c r="V2638" s="84"/>
      <c r="W2638" s="203" t="s">
        <v>9457</v>
      </c>
    </row>
    <row r="2639" spans="1:23" x14ac:dyDescent="0.3">
      <c r="A2639" s="203" t="s">
        <v>1665</v>
      </c>
      <c r="B2639" s="203" t="s">
        <v>1247</v>
      </c>
      <c r="C2639" s="203" t="s">
        <v>24644</v>
      </c>
      <c r="D2639" s="203" t="s">
        <v>24645</v>
      </c>
      <c r="E2639" s="203" t="s">
        <v>24646</v>
      </c>
      <c r="F2639" s="203" t="s">
        <v>9451</v>
      </c>
      <c r="G2639" s="203" t="s">
        <v>24646</v>
      </c>
      <c r="H2639" s="203" t="s">
        <v>24647</v>
      </c>
      <c r="I2639" s="203" t="s">
        <v>9504</v>
      </c>
      <c r="J2639" s="203" t="s">
        <v>13387</v>
      </c>
      <c r="K2639" s="84">
        <v>46052</v>
      </c>
      <c r="L2639" s="84">
        <v>46052</v>
      </c>
      <c r="M2639" s="84">
        <v>46171</v>
      </c>
      <c r="N2639" s="203" t="s">
        <v>24648</v>
      </c>
      <c r="O2639" s="86">
        <v>8000000</v>
      </c>
      <c r="P2639" s="203" t="s">
        <v>24649</v>
      </c>
      <c r="Q2639" s="203" t="s">
        <v>13387</v>
      </c>
      <c r="R2639" s="84">
        <v>46051</v>
      </c>
      <c r="S2639" s="84">
        <v>46051</v>
      </c>
      <c r="T2639" s="84"/>
      <c r="U2639" s="84"/>
      <c r="V2639" s="84"/>
      <c r="W2639" s="203" t="s">
        <v>9457</v>
      </c>
    </row>
    <row r="2640" spans="1:23" x14ac:dyDescent="0.3">
      <c r="A2640" s="203" t="s">
        <v>2940</v>
      </c>
      <c r="B2640" s="203" t="s">
        <v>1245</v>
      </c>
      <c r="C2640" s="203" t="s">
        <v>24650</v>
      </c>
      <c r="D2640" s="203" t="s">
        <v>24651</v>
      </c>
      <c r="E2640" s="203" t="s">
        <v>24652</v>
      </c>
      <c r="F2640" s="203" t="s">
        <v>9451</v>
      </c>
      <c r="G2640" s="203" t="s">
        <v>24652</v>
      </c>
      <c r="H2640" s="203" t="s">
        <v>24653</v>
      </c>
      <c r="I2640" s="203" t="s">
        <v>9462</v>
      </c>
      <c r="J2640" s="203" t="s">
        <v>22126</v>
      </c>
      <c r="K2640" s="84">
        <v>45594</v>
      </c>
      <c r="L2640" s="84">
        <v>45595</v>
      </c>
      <c r="M2640" s="84">
        <v>45655</v>
      </c>
      <c r="N2640" s="203" t="s">
        <v>14528</v>
      </c>
      <c r="O2640" s="86">
        <v>5281482</v>
      </c>
      <c r="P2640" s="203" t="s">
        <v>24654</v>
      </c>
      <c r="Q2640" s="203" t="s">
        <v>22126</v>
      </c>
      <c r="R2640" s="84">
        <v>45594</v>
      </c>
      <c r="S2640" s="84">
        <v>45594</v>
      </c>
      <c r="T2640" s="84"/>
      <c r="U2640" s="84"/>
      <c r="V2640" s="84"/>
      <c r="W2640" s="203" t="s">
        <v>9457</v>
      </c>
    </row>
    <row r="2641" spans="1:23" x14ac:dyDescent="0.3">
      <c r="A2641" s="203" t="s">
        <v>1476</v>
      </c>
      <c r="B2641" s="203" t="s">
        <v>1246</v>
      </c>
      <c r="C2641" s="203" t="s">
        <v>24655</v>
      </c>
      <c r="D2641" s="203" t="s">
        <v>24656</v>
      </c>
      <c r="E2641" s="203" t="s">
        <v>24657</v>
      </c>
      <c r="F2641" s="203" t="s">
        <v>9451</v>
      </c>
      <c r="G2641" s="203" t="s">
        <v>24657</v>
      </c>
      <c r="H2641" s="203" t="s">
        <v>24658</v>
      </c>
      <c r="I2641" s="203" t="s">
        <v>9462</v>
      </c>
      <c r="J2641" s="203" t="s">
        <v>24659</v>
      </c>
      <c r="K2641" s="84">
        <v>45902</v>
      </c>
      <c r="L2641" s="84">
        <v>45902</v>
      </c>
      <c r="M2641" s="84">
        <v>46022</v>
      </c>
      <c r="N2641" s="203" t="s">
        <v>12100</v>
      </c>
      <c r="O2641" s="86">
        <v>10562964</v>
      </c>
      <c r="P2641" s="203" t="s">
        <v>24660</v>
      </c>
      <c r="Q2641" s="203" t="s">
        <v>24659</v>
      </c>
      <c r="R2641" s="84">
        <v>45901</v>
      </c>
      <c r="S2641" s="84">
        <v>45901</v>
      </c>
      <c r="T2641" s="84"/>
      <c r="U2641" s="84"/>
      <c r="V2641" s="84"/>
      <c r="W2641" s="203" t="s">
        <v>9457</v>
      </c>
    </row>
    <row r="2642" spans="1:23" x14ac:dyDescent="0.3">
      <c r="A2642" s="203" t="s">
        <v>1572</v>
      </c>
      <c r="B2642" s="203" t="s">
        <v>1246</v>
      </c>
      <c r="C2642" s="203" t="s">
        <v>24661</v>
      </c>
      <c r="D2642" s="203" t="s">
        <v>24662</v>
      </c>
      <c r="E2642" s="203" t="s">
        <v>24663</v>
      </c>
      <c r="F2642" s="203" t="s">
        <v>9451</v>
      </c>
      <c r="G2642" s="203" t="s">
        <v>24663</v>
      </c>
      <c r="H2642" s="203" t="s">
        <v>24664</v>
      </c>
      <c r="I2642" s="203" t="s">
        <v>9453</v>
      </c>
      <c r="J2642" s="203" t="s">
        <v>24665</v>
      </c>
      <c r="K2642" s="84">
        <v>45981</v>
      </c>
      <c r="L2642" s="84">
        <v>45982</v>
      </c>
      <c r="M2642" s="84">
        <v>46021</v>
      </c>
      <c r="N2642" s="203" t="s">
        <v>24666</v>
      </c>
      <c r="O2642" s="86">
        <v>5333333</v>
      </c>
      <c r="P2642" s="203" t="s">
        <v>24667</v>
      </c>
      <c r="Q2642" s="203" t="s">
        <v>24665</v>
      </c>
      <c r="R2642" s="84">
        <v>45981</v>
      </c>
      <c r="S2642" s="84">
        <v>45981</v>
      </c>
      <c r="T2642" s="84"/>
      <c r="U2642" s="84"/>
      <c r="V2642" s="84"/>
      <c r="W2642" s="203" t="s">
        <v>9457</v>
      </c>
    </row>
    <row r="2643" spans="1:23" x14ac:dyDescent="0.3">
      <c r="A2643" s="203" t="s">
        <v>1605</v>
      </c>
      <c r="B2643" s="203" t="s">
        <v>1247</v>
      </c>
      <c r="C2643" s="203" t="s">
        <v>34230</v>
      </c>
      <c r="D2643" s="203" t="s">
        <v>34231</v>
      </c>
      <c r="E2643" s="203" t="s">
        <v>34232</v>
      </c>
      <c r="F2643" s="203" t="s">
        <v>9451</v>
      </c>
      <c r="G2643" s="203" t="s">
        <v>34232</v>
      </c>
      <c r="H2643" s="203" t="s">
        <v>34233</v>
      </c>
      <c r="I2643" s="203" t="s">
        <v>9482</v>
      </c>
      <c r="J2643" s="203" t="s">
        <v>28107</v>
      </c>
      <c r="K2643" s="84">
        <v>46253</v>
      </c>
      <c r="L2643" s="84"/>
      <c r="M2643" s="84">
        <v>46387</v>
      </c>
      <c r="N2643" s="203" t="s">
        <v>24417</v>
      </c>
      <c r="O2643" s="86">
        <v>18604520</v>
      </c>
      <c r="P2643" s="203" t="s">
        <v>34234</v>
      </c>
      <c r="Q2643" s="203" t="s">
        <v>28107</v>
      </c>
      <c r="R2643" s="84">
        <v>46252</v>
      </c>
      <c r="S2643" s="84">
        <v>46252</v>
      </c>
      <c r="T2643" s="84"/>
      <c r="U2643" s="84"/>
      <c r="V2643" s="84"/>
      <c r="W2643" s="203" t="s">
        <v>9457</v>
      </c>
    </row>
    <row r="2644" spans="1:23" x14ac:dyDescent="0.3">
      <c r="A2644" s="203" t="s">
        <v>1429</v>
      </c>
      <c r="B2644" s="203" t="s">
        <v>1246</v>
      </c>
      <c r="C2644" s="203" t="s">
        <v>24668</v>
      </c>
      <c r="D2644" s="203" t="s">
        <v>24669</v>
      </c>
      <c r="E2644" s="203" t="s">
        <v>24670</v>
      </c>
      <c r="F2644" s="203" t="s">
        <v>9451</v>
      </c>
      <c r="G2644" s="203" t="s">
        <v>24670</v>
      </c>
      <c r="H2644" s="203" t="s">
        <v>24671</v>
      </c>
      <c r="I2644" s="203" t="s">
        <v>9504</v>
      </c>
      <c r="J2644" s="203" t="s">
        <v>24672</v>
      </c>
      <c r="K2644" s="84">
        <v>45733</v>
      </c>
      <c r="L2644" s="84">
        <v>45748</v>
      </c>
      <c r="M2644" s="84">
        <v>45989</v>
      </c>
      <c r="N2644" s="203" t="s">
        <v>24673</v>
      </c>
      <c r="O2644" s="86">
        <v>8735707129.0699997</v>
      </c>
      <c r="P2644" s="203" t="s">
        <v>24674</v>
      </c>
      <c r="Q2644" s="203" t="s">
        <v>24672</v>
      </c>
      <c r="R2644" s="84">
        <v>45730</v>
      </c>
      <c r="S2644" s="84">
        <v>45730</v>
      </c>
      <c r="T2644" s="84"/>
      <c r="U2644" s="84"/>
      <c r="V2644" s="84"/>
      <c r="W2644" s="203" t="s">
        <v>9457</v>
      </c>
    </row>
    <row r="2645" spans="1:23" x14ac:dyDescent="0.3">
      <c r="A2645" s="203" t="s">
        <v>1612</v>
      </c>
      <c r="B2645" s="203" t="s">
        <v>1245</v>
      </c>
      <c r="C2645" s="203" t="s">
        <v>24675</v>
      </c>
      <c r="D2645" s="203" t="s">
        <v>24676</v>
      </c>
      <c r="E2645" s="203" t="s">
        <v>24677</v>
      </c>
      <c r="F2645" s="203" t="s">
        <v>9451</v>
      </c>
      <c r="G2645" s="203" t="s">
        <v>24677</v>
      </c>
      <c r="H2645" s="203" t="s">
        <v>24678</v>
      </c>
      <c r="I2645" s="203" t="s">
        <v>9504</v>
      </c>
      <c r="J2645" s="203" t="s">
        <v>24679</v>
      </c>
      <c r="K2645" s="84">
        <v>45677</v>
      </c>
      <c r="L2645" s="84">
        <v>45678</v>
      </c>
      <c r="M2645" s="84">
        <v>45813</v>
      </c>
      <c r="N2645" s="203" t="s">
        <v>11416</v>
      </c>
      <c r="O2645" s="86">
        <v>23567688</v>
      </c>
      <c r="P2645" s="203" t="s">
        <v>24680</v>
      </c>
      <c r="Q2645" s="203" t="s">
        <v>24679</v>
      </c>
      <c r="R2645" s="84">
        <v>45674</v>
      </c>
      <c r="S2645" s="84">
        <v>45674</v>
      </c>
      <c r="T2645" s="84"/>
      <c r="U2645" s="84"/>
      <c r="V2645" s="84"/>
      <c r="W2645" s="203" t="s">
        <v>9457</v>
      </c>
    </row>
    <row r="2646" spans="1:23" x14ac:dyDescent="0.3">
      <c r="A2646" s="203" t="s">
        <v>1665</v>
      </c>
      <c r="B2646" s="203" t="s">
        <v>1247</v>
      </c>
      <c r="C2646" s="203" t="s">
        <v>24681</v>
      </c>
      <c r="D2646" s="203" t="s">
        <v>24682</v>
      </c>
      <c r="E2646" s="203" t="s">
        <v>24683</v>
      </c>
      <c r="F2646" s="203" t="s">
        <v>9451</v>
      </c>
      <c r="G2646" s="203" t="s">
        <v>24683</v>
      </c>
      <c r="H2646" s="203" t="s">
        <v>24684</v>
      </c>
      <c r="I2646" s="203" t="s">
        <v>9504</v>
      </c>
      <c r="J2646" s="203" t="s">
        <v>24685</v>
      </c>
      <c r="K2646" s="84">
        <v>46050</v>
      </c>
      <c r="L2646" s="84">
        <v>46051</v>
      </c>
      <c r="M2646" s="84">
        <v>46170</v>
      </c>
      <c r="N2646" s="203" t="s">
        <v>24686</v>
      </c>
      <c r="O2646" s="86">
        <v>12000000</v>
      </c>
      <c r="P2646" s="203" t="s">
        <v>24687</v>
      </c>
      <c r="Q2646" s="203" t="s">
        <v>24685</v>
      </c>
      <c r="R2646" s="84">
        <v>46050</v>
      </c>
      <c r="S2646" s="84">
        <v>46050</v>
      </c>
      <c r="T2646" s="84"/>
      <c r="U2646" s="84"/>
      <c r="V2646" s="84"/>
      <c r="W2646" s="203" t="s">
        <v>9457</v>
      </c>
    </row>
    <row r="2647" spans="1:23" x14ac:dyDescent="0.3">
      <c r="A2647" s="203" t="s">
        <v>1467</v>
      </c>
      <c r="B2647" s="203" t="s">
        <v>1247</v>
      </c>
      <c r="C2647" s="203" t="s">
        <v>24688</v>
      </c>
      <c r="D2647" s="203" t="s">
        <v>24689</v>
      </c>
      <c r="E2647" s="203" t="s">
        <v>24690</v>
      </c>
      <c r="F2647" s="203" t="s">
        <v>9451</v>
      </c>
      <c r="G2647" s="203" t="s">
        <v>24690</v>
      </c>
      <c r="H2647" s="203" t="s">
        <v>24691</v>
      </c>
      <c r="I2647" s="203" t="s">
        <v>9482</v>
      </c>
      <c r="J2647" s="203" t="s">
        <v>24692</v>
      </c>
      <c r="K2647" s="84">
        <v>46238</v>
      </c>
      <c r="L2647" s="84"/>
      <c r="M2647" s="84">
        <v>46359</v>
      </c>
      <c r="N2647" s="203" t="s">
        <v>14840</v>
      </c>
      <c r="O2647" s="86">
        <v>20175272</v>
      </c>
      <c r="P2647" s="203" t="s">
        <v>24693</v>
      </c>
      <c r="Q2647" s="203" t="s">
        <v>24692</v>
      </c>
      <c r="R2647" s="84">
        <v>46235</v>
      </c>
      <c r="S2647" s="84">
        <v>46235</v>
      </c>
      <c r="T2647" s="84"/>
      <c r="U2647" s="84"/>
      <c r="V2647" s="84"/>
      <c r="W2647" s="203" t="s">
        <v>9457</v>
      </c>
    </row>
    <row r="2648" spans="1:23" x14ac:dyDescent="0.3">
      <c r="A2648" s="203" t="s">
        <v>1433</v>
      </c>
      <c r="B2648" s="203" t="s">
        <v>1246</v>
      </c>
      <c r="C2648" s="203" t="s">
        <v>24694</v>
      </c>
      <c r="D2648" s="203" t="s">
        <v>24695</v>
      </c>
      <c r="E2648" s="203" t="s">
        <v>24696</v>
      </c>
      <c r="F2648" s="203" t="s">
        <v>9451</v>
      </c>
      <c r="G2648" s="203" t="s">
        <v>24696</v>
      </c>
      <c r="H2648" s="203" t="s">
        <v>24697</v>
      </c>
      <c r="I2648" s="203" t="s">
        <v>9462</v>
      </c>
      <c r="J2648" s="203" t="s">
        <v>21527</v>
      </c>
      <c r="K2648" s="84">
        <v>45797</v>
      </c>
      <c r="L2648" s="84">
        <v>45798</v>
      </c>
      <c r="M2648" s="84">
        <v>45920</v>
      </c>
      <c r="N2648" s="203" t="s">
        <v>24698</v>
      </c>
      <c r="O2648" s="86">
        <v>15945588</v>
      </c>
      <c r="P2648" s="203" t="s">
        <v>24699</v>
      </c>
      <c r="Q2648" s="203" t="s">
        <v>21527</v>
      </c>
      <c r="R2648" s="84">
        <v>45796</v>
      </c>
      <c r="S2648" s="84">
        <v>45796</v>
      </c>
      <c r="T2648" s="84"/>
      <c r="U2648" s="84"/>
      <c r="V2648" s="84"/>
      <c r="W2648" s="203" t="s">
        <v>9457</v>
      </c>
    </row>
    <row r="2649" spans="1:23" x14ac:dyDescent="0.3">
      <c r="A2649" s="203" t="s">
        <v>1723</v>
      </c>
      <c r="B2649" s="203" t="s">
        <v>1247</v>
      </c>
      <c r="C2649" s="203" t="s">
        <v>24700</v>
      </c>
      <c r="D2649" s="203" t="s">
        <v>24701</v>
      </c>
      <c r="E2649" s="203" t="s">
        <v>24702</v>
      </c>
      <c r="F2649" s="203" t="s">
        <v>9451</v>
      </c>
      <c r="G2649" s="203" t="s">
        <v>24702</v>
      </c>
      <c r="H2649" s="203" t="s">
        <v>24703</v>
      </c>
      <c r="I2649" s="203" t="s">
        <v>9453</v>
      </c>
      <c r="J2649" s="203" t="s">
        <v>24704</v>
      </c>
      <c r="K2649" s="84">
        <v>46051</v>
      </c>
      <c r="L2649" s="84">
        <v>46052</v>
      </c>
      <c r="M2649" s="84">
        <v>46202</v>
      </c>
      <c r="N2649" s="203" t="s">
        <v>24454</v>
      </c>
      <c r="O2649" s="86">
        <v>18744990</v>
      </c>
      <c r="P2649" s="203" t="s">
        <v>24705</v>
      </c>
      <c r="Q2649" s="203" t="s">
        <v>24704</v>
      </c>
      <c r="R2649" s="84">
        <v>46050</v>
      </c>
      <c r="S2649" s="84">
        <v>46050</v>
      </c>
      <c r="T2649" s="84"/>
      <c r="U2649" s="84"/>
      <c r="V2649" s="84"/>
      <c r="W2649" s="203" t="s">
        <v>9457</v>
      </c>
    </row>
    <row r="2650" spans="1:23" x14ac:dyDescent="0.3">
      <c r="A2650" s="203" t="s">
        <v>1605</v>
      </c>
      <c r="B2650" s="203" t="s">
        <v>1247</v>
      </c>
      <c r="C2650" s="203" t="s">
        <v>24706</v>
      </c>
      <c r="D2650" s="203" t="s">
        <v>24707</v>
      </c>
      <c r="E2650" s="203" t="s">
        <v>24708</v>
      </c>
      <c r="F2650" s="203" t="s">
        <v>9451</v>
      </c>
      <c r="G2650" s="203" t="s">
        <v>24708</v>
      </c>
      <c r="H2650" s="203" t="s">
        <v>24709</v>
      </c>
      <c r="I2650" s="203" t="s">
        <v>9453</v>
      </c>
      <c r="J2650" s="203" t="s">
        <v>24710</v>
      </c>
      <c r="K2650" s="84">
        <v>46231</v>
      </c>
      <c r="L2650" s="84">
        <v>46239</v>
      </c>
      <c r="M2650" s="84">
        <v>46387</v>
      </c>
      <c r="N2650" s="203" t="s">
        <v>18600</v>
      </c>
      <c r="O2650" s="86">
        <v>13216215</v>
      </c>
      <c r="P2650" s="203" t="s">
        <v>24711</v>
      </c>
      <c r="Q2650" s="203" t="s">
        <v>24710</v>
      </c>
      <c r="R2650" s="84">
        <v>46231</v>
      </c>
      <c r="S2650" s="84">
        <v>46231</v>
      </c>
      <c r="T2650" s="84"/>
      <c r="U2650" s="84"/>
      <c r="V2650" s="84"/>
      <c r="W2650" s="203" t="s">
        <v>9457</v>
      </c>
    </row>
    <row r="2651" spans="1:23" x14ac:dyDescent="0.3">
      <c r="A2651" s="203" t="s">
        <v>1605</v>
      </c>
      <c r="B2651" s="203" t="s">
        <v>1247</v>
      </c>
      <c r="C2651" s="203" t="s">
        <v>24712</v>
      </c>
      <c r="D2651" s="203" t="s">
        <v>24713</v>
      </c>
      <c r="E2651" s="203" t="s">
        <v>24714</v>
      </c>
      <c r="F2651" s="203" t="s">
        <v>9451</v>
      </c>
      <c r="G2651" s="203" t="s">
        <v>24714</v>
      </c>
      <c r="H2651" s="203" t="s">
        <v>24715</v>
      </c>
      <c r="I2651" s="203" t="s">
        <v>9453</v>
      </c>
      <c r="J2651" s="203" t="s">
        <v>24716</v>
      </c>
      <c r="K2651" s="84">
        <v>46046</v>
      </c>
      <c r="L2651" s="84">
        <v>46048</v>
      </c>
      <c r="M2651" s="84">
        <v>46228</v>
      </c>
      <c r="N2651" s="203" t="s">
        <v>15493</v>
      </c>
      <c r="O2651" s="86">
        <v>31960242</v>
      </c>
      <c r="P2651" s="203" t="s">
        <v>24717</v>
      </c>
      <c r="Q2651" s="203" t="s">
        <v>24716</v>
      </c>
      <c r="R2651" s="84">
        <v>46045</v>
      </c>
      <c r="S2651" s="84">
        <v>46045</v>
      </c>
      <c r="T2651" s="84"/>
      <c r="U2651" s="84"/>
      <c r="V2651" s="84"/>
      <c r="W2651" s="203" t="s">
        <v>9457</v>
      </c>
    </row>
    <row r="2652" spans="1:23" x14ac:dyDescent="0.3">
      <c r="A2652" s="203" t="s">
        <v>1467</v>
      </c>
      <c r="B2652" s="203" t="s">
        <v>1247</v>
      </c>
      <c r="C2652" s="203" t="s">
        <v>24718</v>
      </c>
      <c r="D2652" s="203" t="s">
        <v>24719</v>
      </c>
      <c r="E2652" s="203" t="s">
        <v>24720</v>
      </c>
      <c r="F2652" s="203" t="s">
        <v>9451</v>
      </c>
      <c r="G2652" s="203" t="s">
        <v>24720</v>
      </c>
      <c r="H2652" s="203" t="s">
        <v>24721</v>
      </c>
      <c r="I2652" s="203" t="s">
        <v>9453</v>
      </c>
      <c r="J2652" s="203" t="s">
        <v>24722</v>
      </c>
      <c r="K2652" s="84">
        <v>46047</v>
      </c>
      <c r="L2652" s="84">
        <v>46048</v>
      </c>
      <c r="M2652" s="84">
        <v>46228</v>
      </c>
      <c r="N2652" s="203" t="s">
        <v>9576</v>
      </c>
      <c r="O2652" s="86">
        <v>25760100</v>
      </c>
      <c r="P2652" s="203" t="s">
        <v>24723</v>
      </c>
      <c r="Q2652" s="203" t="s">
        <v>24722</v>
      </c>
      <c r="R2652" s="84">
        <v>46045</v>
      </c>
      <c r="S2652" s="84">
        <v>46045</v>
      </c>
      <c r="T2652" s="84"/>
      <c r="U2652" s="84"/>
      <c r="V2652" s="84"/>
      <c r="W2652" s="203" t="s">
        <v>9457</v>
      </c>
    </row>
    <row r="2653" spans="1:23" x14ac:dyDescent="0.3">
      <c r="A2653" s="203" t="s">
        <v>1665</v>
      </c>
      <c r="B2653" s="203" t="s">
        <v>1247</v>
      </c>
      <c r="C2653" s="203" t="s">
        <v>24724</v>
      </c>
      <c r="D2653" s="203" t="s">
        <v>24725</v>
      </c>
      <c r="E2653" s="203" t="s">
        <v>24726</v>
      </c>
      <c r="F2653" s="203" t="s">
        <v>9451</v>
      </c>
      <c r="G2653" s="203" t="s">
        <v>24726</v>
      </c>
      <c r="H2653" s="203" t="s">
        <v>24727</v>
      </c>
      <c r="I2653" s="203" t="s">
        <v>9504</v>
      </c>
      <c r="J2653" s="203" t="s">
        <v>24728</v>
      </c>
      <c r="K2653" s="84">
        <v>46051</v>
      </c>
      <c r="L2653" s="84">
        <v>46051</v>
      </c>
      <c r="M2653" s="84">
        <v>46170</v>
      </c>
      <c r="N2653" s="203" t="s">
        <v>24472</v>
      </c>
      <c r="O2653" s="86">
        <v>12000000</v>
      </c>
      <c r="P2653" s="203" t="s">
        <v>24729</v>
      </c>
      <c r="Q2653" s="203" t="s">
        <v>24730</v>
      </c>
      <c r="R2653" s="84">
        <v>46050</v>
      </c>
      <c r="S2653" s="84">
        <v>46050</v>
      </c>
      <c r="T2653" s="84"/>
      <c r="U2653" s="84"/>
      <c r="V2653" s="84"/>
      <c r="W2653" s="203" t="s">
        <v>9457</v>
      </c>
    </row>
    <row r="2654" spans="1:23" x14ac:dyDescent="0.3">
      <c r="A2654" s="203" t="s">
        <v>5454</v>
      </c>
      <c r="B2654" s="203" t="s">
        <v>1245</v>
      </c>
      <c r="C2654" s="203" t="s">
        <v>24731</v>
      </c>
      <c r="D2654" s="203" t="s">
        <v>24732</v>
      </c>
      <c r="E2654" s="203" t="s">
        <v>24733</v>
      </c>
      <c r="F2654" s="203" t="s">
        <v>9451</v>
      </c>
      <c r="G2654" s="203" t="s">
        <v>24733</v>
      </c>
      <c r="H2654" s="203" t="s">
        <v>24734</v>
      </c>
      <c r="I2654" s="203" t="s">
        <v>9453</v>
      </c>
      <c r="J2654" s="203" t="s">
        <v>24735</v>
      </c>
      <c r="K2654" s="84">
        <v>45555</v>
      </c>
      <c r="L2654" s="84">
        <v>45560</v>
      </c>
      <c r="M2654" s="84">
        <v>45644</v>
      </c>
      <c r="N2654" s="203" t="s">
        <v>24736</v>
      </c>
      <c r="O2654" s="86">
        <v>5400000</v>
      </c>
      <c r="P2654" s="203" t="s">
        <v>24737</v>
      </c>
      <c r="Q2654" s="203" t="s">
        <v>24735</v>
      </c>
      <c r="R2654" s="84">
        <v>45554</v>
      </c>
      <c r="S2654" s="84">
        <v>45554</v>
      </c>
      <c r="T2654" s="84"/>
      <c r="U2654" s="84"/>
      <c r="V2654" s="84"/>
      <c r="W2654" s="203" t="s">
        <v>9457</v>
      </c>
    </row>
    <row r="2655" spans="1:23" x14ac:dyDescent="0.3">
      <c r="A2655" s="203" t="s">
        <v>1572</v>
      </c>
      <c r="B2655" s="203" t="s">
        <v>1246</v>
      </c>
      <c r="C2655" s="203" t="s">
        <v>24738</v>
      </c>
      <c r="D2655" s="203" t="s">
        <v>24739</v>
      </c>
      <c r="E2655" s="203" t="s">
        <v>24740</v>
      </c>
      <c r="F2655" s="203" t="s">
        <v>9451</v>
      </c>
      <c r="G2655" s="203" t="s">
        <v>24740</v>
      </c>
      <c r="H2655" s="203" t="s">
        <v>24741</v>
      </c>
      <c r="I2655" s="203" t="s">
        <v>9453</v>
      </c>
      <c r="J2655" s="203" t="s">
        <v>24742</v>
      </c>
      <c r="K2655" s="84">
        <v>45931</v>
      </c>
      <c r="L2655" s="84">
        <v>45931</v>
      </c>
      <c r="M2655" s="84">
        <v>46021</v>
      </c>
      <c r="N2655" s="203" t="s">
        <v>11651</v>
      </c>
      <c r="O2655" s="86">
        <v>11959191</v>
      </c>
      <c r="P2655" s="203" t="s">
        <v>24743</v>
      </c>
      <c r="Q2655" s="203" t="s">
        <v>24742</v>
      </c>
      <c r="R2655" s="84">
        <v>45931</v>
      </c>
      <c r="S2655" s="84">
        <v>45931</v>
      </c>
      <c r="T2655" s="84"/>
      <c r="U2655" s="84"/>
      <c r="V2655" s="84"/>
      <c r="W2655" s="203" t="s">
        <v>9457</v>
      </c>
    </row>
    <row r="2656" spans="1:23" x14ac:dyDescent="0.3">
      <c r="A2656" s="203" t="s">
        <v>1572</v>
      </c>
      <c r="B2656" s="203" t="s">
        <v>1246</v>
      </c>
      <c r="C2656" s="203" t="s">
        <v>24744</v>
      </c>
      <c r="D2656" s="203" t="s">
        <v>24745</v>
      </c>
      <c r="E2656" s="203" t="s">
        <v>24746</v>
      </c>
      <c r="F2656" s="203" t="s">
        <v>9451</v>
      </c>
      <c r="G2656" s="203" t="s">
        <v>24746</v>
      </c>
      <c r="H2656" s="203" t="s">
        <v>24747</v>
      </c>
      <c r="I2656" s="203" t="s">
        <v>9453</v>
      </c>
      <c r="J2656" s="203" t="s">
        <v>24748</v>
      </c>
      <c r="K2656" s="84">
        <v>45911</v>
      </c>
      <c r="L2656" s="84">
        <v>45912</v>
      </c>
      <c r="M2656" s="84">
        <v>46002</v>
      </c>
      <c r="N2656" s="203" t="s">
        <v>24749</v>
      </c>
      <c r="O2656" s="86">
        <v>15000000</v>
      </c>
      <c r="P2656" s="203" t="s">
        <v>24750</v>
      </c>
      <c r="Q2656" s="203" t="s">
        <v>24748</v>
      </c>
      <c r="R2656" s="84">
        <v>45911</v>
      </c>
      <c r="S2656" s="84">
        <v>45911</v>
      </c>
      <c r="T2656" s="84"/>
      <c r="U2656" s="84"/>
      <c r="V2656" s="84"/>
      <c r="W2656" s="203" t="s">
        <v>9457</v>
      </c>
    </row>
    <row r="2657" spans="1:23" x14ac:dyDescent="0.3">
      <c r="A2657" s="203" t="s">
        <v>5454</v>
      </c>
      <c r="B2657" s="203" t="s">
        <v>1245</v>
      </c>
      <c r="C2657" s="203" t="s">
        <v>24751</v>
      </c>
      <c r="D2657" s="203" t="s">
        <v>24752</v>
      </c>
      <c r="E2657" s="203" t="s">
        <v>24753</v>
      </c>
      <c r="F2657" s="203" t="s">
        <v>9451</v>
      </c>
      <c r="G2657" s="203" t="s">
        <v>24753</v>
      </c>
      <c r="H2657" s="203" t="s">
        <v>24754</v>
      </c>
      <c r="I2657" s="203" t="s">
        <v>9453</v>
      </c>
      <c r="J2657" s="203" t="s">
        <v>24755</v>
      </c>
      <c r="K2657" s="84">
        <v>45539</v>
      </c>
      <c r="L2657" s="84">
        <v>45544</v>
      </c>
      <c r="M2657" s="84">
        <v>45629</v>
      </c>
      <c r="N2657" s="203" t="s">
        <v>24756</v>
      </c>
      <c r="O2657" s="86">
        <v>11700000</v>
      </c>
      <c r="P2657" s="203" t="s">
        <v>24757</v>
      </c>
      <c r="Q2657" s="203" t="s">
        <v>24755</v>
      </c>
      <c r="R2657" s="84">
        <v>45538</v>
      </c>
      <c r="S2657" s="84">
        <v>45538</v>
      </c>
      <c r="T2657" s="84"/>
      <c r="U2657" s="84"/>
      <c r="V2657" s="84"/>
      <c r="W2657" s="203" t="s">
        <v>9457</v>
      </c>
    </row>
    <row r="2658" spans="1:23" x14ac:dyDescent="0.3">
      <c r="A2658" s="203" t="s">
        <v>1605</v>
      </c>
      <c r="B2658" s="203" t="s">
        <v>1247</v>
      </c>
      <c r="C2658" s="203" t="s">
        <v>24758</v>
      </c>
      <c r="D2658" s="203" t="s">
        <v>24759</v>
      </c>
      <c r="E2658" s="203" t="s">
        <v>24760</v>
      </c>
      <c r="F2658" s="203" t="s">
        <v>9451</v>
      </c>
      <c r="G2658" s="203" t="s">
        <v>24760</v>
      </c>
      <c r="H2658" s="203" t="s">
        <v>24761</v>
      </c>
      <c r="I2658" s="203" t="s">
        <v>9453</v>
      </c>
      <c r="J2658" s="203" t="s">
        <v>13547</v>
      </c>
      <c r="K2658" s="84">
        <v>46232</v>
      </c>
      <c r="L2658" s="84">
        <v>46237</v>
      </c>
      <c r="M2658" s="84">
        <v>46387</v>
      </c>
      <c r="N2658" s="203" t="s">
        <v>14703</v>
      </c>
      <c r="O2658" s="86">
        <v>26633535</v>
      </c>
      <c r="P2658" s="203" t="s">
        <v>24762</v>
      </c>
      <c r="Q2658" s="203" t="s">
        <v>13547</v>
      </c>
      <c r="R2658" s="84">
        <v>46231</v>
      </c>
      <c r="S2658" s="84">
        <v>46231</v>
      </c>
      <c r="T2658" s="84"/>
      <c r="U2658" s="84"/>
      <c r="V2658" s="84"/>
      <c r="W2658" s="203" t="s">
        <v>9457</v>
      </c>
    </row>
    <row r="2659" spans="1:23" x14ac:dyDescent="0.3">
      <c r="A2659" s="203" t="s">
        <v>1605</v>
      </c>
      <c r="B2659" s="203" t="s">
        <v>1247</v>
      </c>
      <c r="C2659" s="203" t="s">
        <v>24763</v>
      </c>
      <c r="D2659" s="203" t="s">
        <v>24764</v>
      </c>
      <c r="E2659" s="203" t="s">
        <v>24765</v>
      </c>
      <c r="F2659" s="203" t="s">
        <v>9451</v>
      </c>
      <c r="G2659" s="203" t="s">
        <v>24765</v>
      </c>
      <c r="H2659" s="203" t="s">
        <v>24766</v>
      </c>
      <c r="I2659" s="203" t="s">
        <v>9453</v>
      </c>
      <c r="J2659" s="203" t="s">
        <v>9933</v>
      </c>
      <c r="K2659" s="84">
        <v>46045</v>
      </c>
      <c r="L2659" s="84">
        <v>46045</v>
      </c>
      <c r="M2659" s="84">
        <v>46225</v>
      </c>
      <c r="N2659" s="203" t="s">
        <v>24767</v>
      </c>
      <c r="O2659" s="86">
        <v>17064468</v>
      </c>
      <c r="P2659" s="203" t="s">
        <v>24768</v>
      </c>
      <c r="Q2659" s="203" t="s">
        <v>9933</v>
      </c>
      <c r="R2659" s="84">
        <v>46044</v>
      </c>
      <c r="S2659" s="84">
        <v>46044</v>
      </c>
      <c r="T2659" s="84"/>
      <c r="U2659" s="84"/>
      <c r="V2659" s="84"/>
      <c r="W2659" s="203" t="s">
        <v>9457</v>
      </c>
    </row>
    <row r="2660" spans="1:23" x14ac:dyDescent="0.3">
      <c r="A2660" s="203" t="s">
        <v>1505</v>
      </c>
      <c r="B2660" s="203" t="s">
        <v>1246</v>
      </c>
      <c r="C2660" s="203" t="s">
        <v>24769</v>
      </c>
      <c r="D2660" s="203" t="s">
        <v>24770</v>
      </c>
      <c r="E2660" s="203" t="s">
        <v>24771</v>
      </c>
      <c r="F2660" s="203" t="s">
        <v>9451</v>
      </c>
      <c r="G2660" s="203" t="s">
        <v>24771</v>
      </c>
      <c r="H2660" s="203" t="s">
        <v>24772</v>
      </c>
      <c r="I2660" s="203" t="s">
        <v>9462</v>
      </c>
      <c r="J2660" s="203" t="s">
        <v>24773</v>
      </c>
      <c r="K2660" s="84">
        <v>45702</v>
      </c>
      <c r="L2660" s="84">
        <v>45706</v>
      </c>
      <c r="M2660" s="84">
        <v>45886</v>
      </c>
      <c r="N2660" s="203" t="s">
        <v>14216</v>
      </c>
      <c r="O2660" s="86">
        <v>23918382</v>
      </c>
      <c r="P2660" s="203" t="s">
        <v>24774</v>
      </c>
      <c r="Q2660" s="203" t="s">
        <v>24773</v>
      </c>
      <c r="R2660" s="84">
        <v>45701</v>
      </c>
      <c r="S2660" s="84">
        <v>45701</v>
      </c>
      <c r="T2660" s="84"/>
      <c r="U2660" s="84"/>
      <c r="V2660" s="84"/>
      <c r="W2660" s="203" t="s">
        <v>9457</v>
      </c>
    </row>
    <row r="2661" spans="1:23" x14ac:dyDescent="0.3">
      <c r="A2661" s="203" t="s">
        <v>2940</v>
      </c>
      <c r="B2661" s="203" t="s">
        <v>1245</v>
      </c>
      <c r="C2661" s="203" t="s">
        <v>24775</v>
      </c>
      <c r="D2661" s="203" t="s">
        <v>24776</v>
      </c>
      <c r="E2661" s="203" t="s">
        <v>24777</v>
      </c>
      <c r="F2661" s="203" t="s">
        <v>9451</v>
      </c>
      <c r="G2661" s="203" t="s">
        <v>24777</v>
      </c>
      <c r="H2661" s="203" t="s">
        <v>24778</v>
      </c>
      <c r="I2661" s="203" t="s">
        <v>9462</v>
      </c>
      <c r="J2661" s="203" t="s">
        <v>12832</v>
      </c>
      <c r="K2661" s="84">
        <v>45581</v>
      </c>
      <c r="L2661" s="84">
        <v>45582</v>
      </c>
      <c r="M2661" s="84">
        <v>45657</v>
      </c>
      <c r="N2661" s="203" t="s">
        <v>9464</v>
      </c>
      <c r="O2661" s="86">
        <v>12364688</v>
      </c>
      <c r="P2661" s="203" t="s">
        <v>24779</v>
      </c>
      <c r="Q2661" s="203" t="s">
        <v>12832</v>
      </c>
      <c r="R2661" s="84">
        <v>45580</v>
      </c>
      <c r="S2661" s="84">
        <v>45580</v>
      </c>
      <c r="T2661" s="84"/>
      <c r="U2661" s="84"/>
      <c r="V2661" s="84"/>
      <c r="W2661" s="203" t="s">
        <v>9457</v>
      </c>
    </row>
    <row r="2662" spans="1:23" x14ac:dyDescent="0.3">
      <c r="A2662" s="203" t="s">
        <v>1572</v>
      </c>
      <c r="B2662" s="203" t="s">
        <v>1246</v>
      </c>
      <c r="C2662" s="203" t="s">
        <v>24780</v>
      </c>
      <c r="D2662" s="203" t="s">
        <v>24781</v>
      </c>
      <c r="E2662" s="203" t="s">
        <v>24782</v>
      </c>
      <c r="F2662" s="203" t="s">
        <v>9451</v>
      </c>
      <c r="G2662" s="203" t="s">
        <v>24782</v>
      </c>
      <c r="H2662" s="203" t="s">
        <v>24783</v>
      </c>
      <c r="I2662" s="203" t="s">
        <v>9453</v>
      </c>
      <c r="J2662" s="203" t="s">
        <v>24784</v>
      </c>
      <c r="K2662" s="84">
        <v>45925</v>
      </c>
      <c r="L2662" s="84">
        <v>45929</v>
      </c>
      <c r="M2662" s="84">
        <v>45989</v>
      </c>
      <c r="N2662" s="203" t="s">
        <v>10094</v>
      </c>
      <c r="O2662" s="86">
        <v>8000000</v>
      </c>
      <c r="P2662" s="203" t="s">
        <v>24785</v>
      </c>
      <c r="Q2662" s="203" t="s">
        <v>24784</v>
      </c>
      <c r="R2662" s="84">
        <v>45925</v>
      </c>
      <c r="S2662" s="84">
        <v>45925</v>
      </c>
      <c r="T2662" s="84"/>
      <c r="U2662" s="84"/>
      <c r="V2662" s="84"/>
      <c r="W2662" s="203" t="s">
        <v>9457</v>
      </c>
    </row>
    <row r="2663" spans="1:23" x14ac:dyDescent="0.3">
      <c r="A2663" s="203" t="s">
        <v>1467</v>
      </c>
      <c r="B2663" s="203" t="s">
        <v>1247</v>
      </c>
      <c r="C2663" s="203" t="s">
        <v>24786</v>
      </c>
      <c r="D2663" s="203" t="s">
        <v>24787</v>
      </c>
      <c r="E2663" s="203" t="s">
        <v>24788</v>
      </c>
      <c r="F2663" s="203" t="s">
        <v>9451</v>
      </c>
      <c r="G2663" s="203" t="s">
        <v>24788</v>
      </c>
      <c r="H2663" s="203" t="s">
        <v>24789</v>
      </c>
      <c r="I2663" s="203" t="s">
        <v>9453</v>
      </c>
      <c r="J2663" s="203" t="s">
        <v>24790</v>
      </c>
      <c r="K2663" s="84">
        <v>46039</v>
      </c>
      <c r="L2663" s="84">
        <v>46041</v>
      </c>
      <c r="M2663" s="84">
        <v>46221</v>
      </c>
      <c r="N2663" s="203" t="s">
        <v>16748</v>
      </c>
      <c r="O2663" s="86">
        <v>31960242</v>
      </c>
      <c r="P2663" s="203" t="s">
        <v>24791</v>
      </c>
      <c r="Q2663" s="203" t="s">
        <v>24790</v>
      </c>
      <c r="R2663" s="84">
        <v>46039</v>
      </c>
      <c r="S2663" s="84">
        <v>46039</v>
      </c>
      <c r="T2663" s="84"/>
      <c r="U2663" s="84"/>
      <c r="V2663" s="84"/>
      <c r="W2663" s="203" t="s">
        <v>9457</v>
      </c>
    </row>
    <row r="2664" spans="1:23" x14ac:dyDescent="0.3">
      <c r="A2664" s="203" t="s">
        <v>2940</v>
      </c>
      <c r="B2664" s="203" t="s">
        <v>1245</v>
      </c>
      <c r="C2664" s="203" t="s">
        <v>24792</v>
      </c>
      <c r="D2664" s="203" t="s">
        <v>24793</v>
      </c>
      <c r="E2664" s="203" t="s">
        <v>24794</v>
      </c>
      <c r="F2664" s="203" t="s">
        <v>9451</v>
      </c>
      <c r="G2664" s="203" t="s">
        <v>24794</v>
      </c>
      <c r="H2664" s="203" t="s">
        <v>24795</v>
      </c>
      <c r="I2664" s="203" t="s">
        <v>9462</v>
      </c>
      <c r="J2664" s="203" t="s">
        <v>24796</v>
      </c>
      <c r="K2664" s="84">
        <v>45593</v>
      </c>
      <c r="L2664" s="84">
        <v>45593</v>
      </c>
      <c r="M2664" s="84">
        <v>45657</v>
      </c>
      <c r="N2664" s="203" t="s">
        <v>10922</v>
      </c>
      <c r="O2664" s="86">
        <v>8637193</v>
      </c>
      <c r="P2664" s="203" t="s">
        <v>24797</v>
      </c>
      <c r="Q2664" s="203" t="s">
        <v>24796</v>
      </c>
      <c r="R2664" s="84">
        <v>45590</v>
      </c>
      <c r="S2664" s="84">
        <v>45590</v>
      </c>
      <c r="T2664" s="84"/>
      <c r="U2664" s="84"/>
      <c r="V2664" s="84"/>
      <c r="W2664" s="203" t="s">
        <v>9457</v>
      </c>
    </row>
    <row r="2665" spans="1:23" x14ac:dyDescent="0.3">
      <c r="A2665" s="203" t="s">
        <v>1665</v>
      </c>
      <c r="B2665" s="203" t="s">
        <v>1247</v>
      </c>
      <c r="C2665" s="203" t="s">
        <v>24798</v>
      </c>
      <c r="D2665" s="203" t="s">
        <v>24799</v>
      </c>
      <c r="E2665" s="203" t="s">
        <v>24800</v>
      </c>
      <c r="F2665" s="203" t="s">
        <v>9451</v>
      </c>
      <c r="G2665" s="203" t="s">
        <v>24800</v>
      </c>
      <c r="H2665" s="203" t="s">
        <v>24801</v>
      </c>
      <c r="I2665" s="203" t="s">
        <v>9453</v>
      </c>
      <c r="J2665" s="203" t="s">
        <v>24802</v>
      </c>
      <c r="K2665" s="84">
        <v>46050</v>
      </c>
      <c r="L2665" s="84">
        <v>46051</v>
      </c>
      <c r="M2665" s="84">
        <v>46140</v>
      </c>
      <c r="N2665" s="203" t="s">
        <v>24803</v>
      </c>
      <c r="O2665" s="86">
        <v>15000000</v>
      </c>
      <c r="P2665" s="203" t="s">
        <v>24804</v>
      </c>
      <c r="Q2665" s="203" t="s">
        <v>24802</v>
      </c>
      <c r="R2665" s="84">
        <v>46049</v>
      </c>
      <c r="S2665" s="84">
        <v>46049</v>
      </c>
      <c r="T2665" s="84"/>
      <c r="U2665" s="84"/>
      <c r="V2665" s="84"/>
      <c r="W2665" s="203" t="s">
        <v>9457</v>
      </c>
    </row>
    <row r="2666" spans="1:23" x14ac:dyDescent="0.3">
      <c r="A2666" s="203" t="s">
        <v>1665</v>
      </c>
      <c r="B2666" s="203" t="s">
        <v>1247</v>
      </c>
      <c r="C2666" s="203" t="s">
        <v>24805</v>
      </c>
      <c r="D2666" s="203" t="s">
        <v>24806</v>
      </c>
      <c r="E2666" s="203" t="s">
        <v>24807</v>
      </c>
      <c r="F2666" s="203" t="s">
        <v>9451</v>
      </c>
      <c r="G2666" s="203" t="s">
        <v>24807</v>
      </c>
      <c r="H2666" s="203" t="s">
        <v>24808</v>
      </c>
      <c r="I2666" s="203" t="s">
        <v>9453</v>
      </c>
      <c r="J2666" s="203" t="s">
        <v>12686</v>
      </c>
      <c r="K2666" s="84">
        <v>46051</v>
      </c>
      <c r="L2666" s="84">
        <v>46052</v>
      </c>
      <c r="M2666" s="84">
        <v>46141</v>
      </c>
      <c r="N2666" s="203" t="s">
        <v>24809</v>
      </c>
      <c r="O2666" s="86">
        <v>9000000</v>
      </c>
      <c r="P2666" s="203" t="s">
        <v>24810</v>
      </c>
      <c r="Q2666" s="203" t="s">
        <v>12686</v>
      </c>
      <c r="R2666" s="84">
        <v>46051</v>
      </c>
      <c r="S2666" s="84">
        <v>46051</v>
      </c>
      <c r="T2666" s="84"/>
      <c r="U2666" s="84"/>
      <c r="V2666" s="84"/>
      <c r="W2666" s="203" t="s">
        <v>9457</v>
      </c>
    </row>
    <row r="2667" spans="1:23" x14ac:dyDescent="0.3">
      <c r="A2667" s="203" t="s">
        <v>1505</v>
      </c>
      <c r="B2667" s="203" t="s">
        <v>1246</v>
      </c>
      <c r="C2667" s="203" t="s">
        <v>24811</v>
      </c>
      <c r="D2667" s="203" t="s">
        <v>24812</v>
      </c>
      <c r="E2667" s="203" t="s">
        <v>24813</v>
      </c>
      <c r="F2667" s="203" t="s">
        <v>9451</v>
      </c>
      <c r="G2667" s="203" t="s">
        <v>24813</v>
      </c>
      <c r="H2667" s="203" t="s">
        <v>24814</v>
      </c>
      <c r="I2667" s="203" t="s">
        <v>9462</v>
      </c>
      <c r="J2667" s="203" t="s">
        <v>24815</v>
      </c>
      <c r="K2667" s="84">
        <v>45908</v>
      </c>
      <c r="L2667" s="84">
        <v>45909</v>
      </c>
      <c r="M2667" s="84">
        <v>46019</v>
      </c>
      <c r="N2667" s="203" t="s">
        <v>12757</v>
      </c>
      <c r="O2667" s="86">
        <v>14616789</v>
      </c>
      <c r="P2667" s="203" t="s">
        <v>24816</v>
      </c>
      <c r="Q2667" s="203" t="s">
        <v>24815</v>
      </c>
      <c r="R2667" s="84">
        <v>45908</v>
      </c>
      <c r="S2667" s="84">
        <v>45908</v>
      </c>
      <c r="T2667" s="84"/>
      <c r="U2667" s="84"/>
      <c r="V2667" s="84"/>
      <c r="W2667" s="203" t="s">
        <v>9457</v>
      </c>
    </row>
    <row r="2668" spans="1:23" x14ac:dyDescent="0.3">
      <c r="A2668" s="203" t="s">
        <v>2935</v>
      </c>
      <c r="B2668" s="203" t="s">
        <v>1245</v>
      </c>
      <c r="C2668" s="203" t="s">
        <v>24817</v>
      </c>
      <c r="D2668" s="203" t="s">
        <v>24818</v>
      </c>
      <c r="E2668" s="203" t="s">
        <v>24819</v>
      </c>
      <c r="F2668" s="203" t="s">
        <v>9451</v>
      </c>
      <c r="G2668" s="203" t="s">
        <v>24819</v>
      </c>
      <c r="H2668" s="203" t="s">
        <v>24820</v>
      </c>
      <c r="I2668" s="203" t="s">
        <v>9462</v>
      </c>
      <c r="J2668" s="203" t="s">
        <v>24821</v>
      </c>
      <c r="K2668" s="84">
        <v>45366</v>
      </c>
      <c r="L2668" s="84">
        <v>45366</v>
      </c>
      <c r="M2668" s="84">
        <v>45549</v>
      </c>
      <c r="N2668" s="203" t="s">
        <v>15590</v>
      </c>
      <c r="O2668" s="86">
        <v>22463496</v>
      </c>
      <c r="P2668" s="203" t="s">
        <v>24822</v>
      </c>
      <c r="Q2668" s="203" t="s">
        <v>24823</v>
      </c>
      <c r="R2668" s="84">
        <v>45365</v>
      </c>
      <c r="S2668" s="84">
        <v>45365</v>
      </c>
      <c r="T2668" s="84"/>
      <c r="U2668" s="84"/>
      <c r="V2668" s="84"/>
      <c r="W2668" s="203" t="s">
        <v>9457</v>
      </c>
    </row>
    <row r="2669" spans="1:23" x14ac:dyDescent="0.3">
      <c r="A2669" s="203" t="s">
        <v>1476</v>
      </c>
      <c r="B2669" s="203" t="s">
        <v>1246</v>
      </c>
      <c r="C2669" s="203" t="s">
        <v>24824</v>
      </c>
      <c r="D2669" s="203" t="s">
        <v>24825</v>
      </c>
      <c r="E2669" s="203" t="s">
        <v>24826</v>
      </c>
      <c r="F2669" s="203" t="s">
        <v>9451</v>
      </c>
      <c r="G2669" s="203" t="s">
        <v>24826</v>
      </c>
      <c r="H2669" s="203" t="s">
        <v>24827</v>
      </c>
      <c r="I2669" s="203" t="s">
        <v>9462</v>
      </c>
      <c r="J2669" s="203" t="s">
        <v>17889</v>
      </c>
      <c r="K2669" s="84">
        <v>45911</v>
      </c>
      <c r="L2669" s="84">
        <v>45912</v>
      </c>
      <c r="M2669" s="84">
        <v>46022</v>
      </c>
      <c r="N2669" s="203" t="s">
        <v>21252</v>
      </c>
      <c r="O2669" s="86">
        <v>8998971</v>
      </c>
      <c r="P2669" s="203" t="s">
        <v>24828</v>
      </c>
      <c r="Q2669" s="203" t="s">
        <v>17889</v>
      </c>
      <c r="R2669" s="84">
        <v>45910</v>
      </c>
      <c r="S2669" s="84">
        <v>45910</v>
      </c>
      <c r="T2669" s="84"/>
      <c r="U2669" s="84"/>
      <c r="V2669" s="84"/>
      <c r="W2669" s="203" t="s">
        <v>9457</v>
      </c>
    </row>
    <row r="2670" spans="1:23" x14ac:dyDescent="0.3">
      <c r="A2670" s="203" t="s">
        <v>1572</v>
      </c>
      <c r="B2670" s="203" t="s">
        <v>1246</v>
      </c>
      <c r="C2670" s="203" t="s">
        <v>24829</v>
      </c>
      <c r="D2670" s="203" t="s">
        <v>24830</v>
      </c>
      <c r="E2670" s="203" t="s">
        <v>24831</v>
      </c>
      <c r="F2670" s="203" t="s">
        <v>9451</v>
      </c>
      <c r="G2670" s="203" t="s">
        <v>24831</v>
      </c>
      <c r="H2670" s="203" t="s">
        <v>24832</v>
      </c>
      <c r="I2670" s="203" t="s">
        <v>9453</v>
      </c>
      <c r="J2670" s="203" t="s">
        <v>24833</v>
      </c>
      <c r="K2670" s="84">
        <v>45930</v>
      </c>
      <c r="L2670" s="84">
        <v>45931</v>
      </c>
      <c r="M2670" s="84">
        <v>46022</v>
      </c>
      <c r="N2670" s="203" t="s">
        <v>15741</v>
      </c>
      <c r="O2670" s="86">
        <v>11100000</v>
      </c>
      <c r="P2670" s="203" t="s">
        <v>24834</v>
      </c>
      <c r="Q2670" s="203" t="s">
        <v>24833</v>
      </c>
      <c r="R2670" s="84">
        <v>45926</v>
      </c>
      <c r="S2670" s="84">
        <v>45926</v>
      </c>
      <c r="T2670" s="84"/>
      <c r="U2670" s="84"/>
      <c r="V2670" s="84"/>
      <c r="W2670" s="203" t="s">
        <v>9457</v>
      </c>
    </row>
    <row r="2671" spans="1:23" x14ac:dyDescent="0.3">
      <c r="A2671" s="203" t="s">
        <v>1447</v>
      </c>
      <c r="B2671" s="203" t="s">
        <v>1246</v>
      </c>
      <c r="C2671" s="203" t="s">
        <v>24835</v>
      </c>
      <c r="D2671" s="203" t="s">
        <v>24836</v>
      </c>
      <c r="E2671" s="203" t="s">
        <v>24837</v>
      </c>
      <c r="F2671" s="203" t="s">
        <v>9451</v>
      </c>
      <c r="G2671" s="203" t="s">
        <v>24837</v>
      </c>
      <c r="H2671" s="203" t="s">
        <v>24838</v>
      </c>
      <c r="I2671" s="203" t="s">
        <v>9453</v>
      </c>
      <c r="J2671" s="203" t="s">
        <v>24839</v>
      </c>
      <c r="K2671" s="84">
        <v>45932</v>
      </c>
      <c r="L2671" s="84">
        <v>45932</v>
      </c>
      <c r="M2671" s="84">
        <v>46007</v>
      </c>
      <c r="N2671" s="203" t="s">
        <v>24840</v>
      </c>
      <c r="O2671" s="86">
        <v>7110195</v>
      </c>
      <c r="P2671" s="203" t="s">
        <v>24841</v>
      </c>
      <c r="Q2671" s="203" t="s">
        <v>24839</v>
      </c>
      <c r="R2671" s="84">
        <v>45932</v>
      </c>
      <c r="S2671" s="84">
        <v>45932</v>
      </c>
      <c r="T2671" s="84"/>
      <c r="U2671" s="84"/>
      <c r="V2671" s="84"/>
      <c r="W2671" s="203" t="s">
        <v>9457</v>
      </c>
    </row>
    <row r="2672" spans="1:23" x14ac:dyDescent="0.3">
      <c r="A2672" s="203" t="s">
        <v>1476</v>
      </c>
      <c r="B2672" s="203" t="s">
        <v>1246</v>
      </c>
      <c r="C2672" s="203" t="s">
        <v>24842</v>
      </c>
      <c r="D2672" s="203" t="s">
        <v>24843</v>
      </c>
      <c r="E2672" s="203" t="s">
        <v>24844</v>
      </c>
      <c r="F2672" s="203" t="s">
        <v>9451</v>
      </c>
      <c r="G2672" s="203" t="s">
        <v>24844</v>
      </c>
      <c r="H2672" s="203" t="s">
        <v>24845</v>
      </c>
      <c r="I2672" s="203" t="s">
        <v>9462</v>
      </c>
      <c r="J2672" s="203" t="s">
        <v>24846</v>
      </c>
      <c r="K2672" s="84">
        <v>45901</v>
      </c>
      <c r="L2672" s="84">
        <v>45901</v>
      </c>
      <c r="M2672" s="84">
        <v>46020</v>
      </c>
      <c r="N2672" s="203" t="s">
        <v>15106</v>
      </c>
      <c r="O2672" s="86">
        <v>15945588</v>
      </c>
      <c r="P2672" s="203" t="s">
        <v>24847</v>
      </c>
      <c r="Q2672" s="203" t="s">
        <v>24846</v>
      </c>
      <c r="R2672" s="84">
        <v>45900</v>
      </c>
      <c r="S2672" s="84">
        <v>45900</v>
      </c>
      <c r="T2672" s="84"/>
      <c r="U2672" s="84"/>
      <c r="V2672" s="84"/>
      <c r="W2672" s="203" t="s">
        <v>9457</v>
      </c>
    </row>
    <row r="2673" spans="1:23" x14ac:dyDescent="0.3">
      <c r="A2673" s="203" t="s">
        <v>1563</v>
      </c>
      <c r="B2673" s="203" t="s">
        <v>1246</v>
      </c>
      <c r="C2673" s="203" t="s">
        <v>24848</v>
      </c>
      <c r="D2673" s="203" t="s">
        <v>24849</v>
      </c>
      <c r="E2673" s="203" t="s">
        <v>24850</v>
      </c>
      <c r="F2673" s="203" t="s">
        <v>9451</v>
      </c>
      <c r="G2673" s="203" t="s">
        <v>24850</v>
      </c>
      <c r="H2673" s="203" t="s">
        <v>24851</v>
      </c>
      <c r="I2673" s="203" t="s">
        <v>9453</v>
      </c>
      <c r="J2673" s="203" t="s">
        <v>24852</v>
      </c>
      <c r="K2673" s="84">
        <v>45891</v>
      </c>
      <c r="L2673" s="84">
        <v>45895</v>
      </c>
      <c r="M2673" s="84">
        <v>46016</v>
      </c>
      <c r="N2673" s="203" t="s">
        <v>10011</v>
      </c>
      <c r="O2673" s="86">
        <v>14248176</v>
      </c>
      <c r="P2673" s="203" t="s">
        <v>24853</v>
      </c>
      <c r="Q2673" s="203" t="s">
        <v>24852</v>
      </c>
      <c r="R2673" s="84">
        <v>45889</v>
      </c>
      <c r="S2673" s="84">
        <v>45889</v>
      </c>
      <c r="T2673" s="84"/>
      <c r="U2673" s="84"/>
      <c r="V2673" s="84"/>
      <c r="W2673" s="203" t="s">
        <v>9457</v>
      </c>
    </row>
    <row r="2674" spans="1:23" x14ac:dyDescent="0.3">
      <c r="A2674" s="203" t="s">
        <v>4586</v>
      </c>
      <c r="B2674" s="203" t="s">
        <v>1245</v>
      </c>
      <c r="C2674" s="203" t="s">
        <v>24854</v>
      </c>
      <c r="D2674" s="203" t="s">
        <v>24855</v>
      </c>
      <c r="E2674" s="203" t="s">
        <v>24856</v>
      </c>
      <c r="F2674" s="203" t="s">
        <v>9451</v>
      </c>
      <c r="G2674" s="203" t="s">
        <v>24856</v>
      </c>
      <c r="H2674" s="203" t="s">
        <v>24857</v>
      </c>
      <c r="I2674" s="203" t="s">
        <v>9462</v>
      </c>
      <c r="J2674" s="203" t="s">
        <v>24858</v>
      </c>
      <c r="K2674" s="84">
        <v>45415</v>
      </c>
      <c r="L2674" s="84">
        <v>45415</v>
      </c>
      <c r="M2674" s="84">
        <v>45567</v>
      </c>
      <c r="N2674" s="203" t="s">
        <v>11321</v>
      </c>
      <c r="O2674" s="86">
        <v>16300730</v>
      </c>
      <c r="P2674" s="203" t="s">
        <v>24859</v>
      </c>
      <c r="Q2674" s="203" t="s">
        <v>24860</v>
      </c>
      <c r="R2674" s="84">
        <v>45413</v>
      </c>
      <c r="S2674" s="84">
        <v>45413</v>
      </c>
      <c r="T2674" s="84"/>
      <c r="U2674" s="84"/>
      <c r="V2674" s="84"/>
      <c r="W2674" s="203" t="s">
        <v>9457</v>
      </c>
    </row>
    <row r="2675" spans="1:23" x14ac:dyDescent="0.3">
      <c r="A2675" s="203" t="s">
        <v>1572</v>
      </c>
      <c r="B2675" s="203" t="s">
        <v>1246</v>
      </c>
      <c r="C2675" s="203" t="s">
        <v>24861</v>
      </c>
      <c r="D2675" s="203" t="s">
        <v>24862</v>
      </c>
      <c r="E2675" s="203" t="s">
        <v>24863</v>
      </c>
      <c r="F2675" s="203" t="s">
        <v>9451</v>
      </c>
      <c r="G2675" s="203" t="s">
        <v>24863</v>
      </c>
      <c r="H2675" s="203" t="s">
        <v>24864</v>
      </c>
      <c r="I2675" s="203" t="s">
        <v>9453</v>
      </c>
      <c r="J2675" s="203" t="s">
        <v>24865</v>
      </c>
      <c r="K2675" s="84">
        <v>45932</v>
      </c>
      <c r="L2675" s="84">
        <v>45932</v>
      </c>
      <c r="M2675" s="84">
        <v>46022</v>
      </c>
      <c r="N2675" s="203" t="s">
        <v>11105</v>
      </c>
      <c r="O2675" s="86">
        <v>11959191</v>
      </c>
      <c r="P2675" s="203" t="s">
        <v>24866</v>
      </c>
      <c r="Q2675" s="203" t="s">
        <v>24865</v>
      </c>
      <c r="R2675" s="84">
        <v>45932</v>
      </c>
      <c r="S2675" s="84">
        <v>45932</v>
      </c>
      <c r="T2675" s="84"/>
      <c r="U2675" s="84"/>
      <c r="V2675" s="84"/>
      <c r="W2675" s="203" t="s">
        <v>9457</v>
      </c>
    </row>
    <row r="2676" spans="1:23" x14ac:dyDescent="0.3">
      <c r="A2676" s="203" t="s">
        <v>5454</v>
      </c>
      <c r="B2676" s="203" t="s">
        <v>1245</v>
      </c>
      <c r="C2676" s="203" t="s">
        <v>24867</v>
      </c>
      <c r="D2676" s="203" t="s">
        <v>24868</v>
      </c>
      <c r="E2676" s="203" t="s">
        <v>24869</v>
      </c>
      <c r="F2676" s="203" t="s">
        <v>9451</v>
      </c>
      <c r="G2676" s="203" t="s">
        <v>24869</v>
      </c>
      <c r="H2676" s="203" t="s">
        <v>24870</v>
      </c>
      <c r="I2676" s="203" t="s">
        <v>9453</v>
      </c>
      <c r="J2676" s="203" t="s">
        <v>11459</v>
      </c>
      <c r="K2676" s="84">
        <v>45566</v>
      </c>
      <c r="L2676" s="84">
        <v>45567</v>
      </c>
      <c r="M2676" s="84">
        <v>45657</v>
      </c>
      <c r="N2676" s="203" t="s">
        <v>12380</v>
      </c>
      <c r="O2676" s="86">
        <v>8700000</v>
      </c>
      <c r="P2676" s="203" t="s">
        <v>24871</v>
      </c>
      <c r="Q2676" s="203" t="s">
        <v>11459</v>
      </c>
      <c r="R2676" s="84">
        <v>45566</v>
      </c>
      <c r="S2676" s="84">
        <v>45566</v>
      </c>
      <c r="T2676" s="84"/>
      <c r="U2676" s="84"/>
      <c r="V2676" s="84"/>
      <c r="W2676" s="203" t="s">
        <v>9457</v>
      </c>
    </row>
    <row r="2677" spans="1:23" x14ac:dyDescent="0.3">
      <c r="A2677" s="203" t="s">
        <v>3253</v>
      </c>
      <c r="B2677" s="203" t="s">
        <v>1245</v>
      </c>
      <c r="C2677" s="203" t="s">
        <v>24872</v>
      </c>
      <c r="D2677" s="203" t="s">
        <v>24873</v>
      </c>
      <c r="E2677" s="203" t="s">
        <v>24874</v>
      </c>
      <c r="F2677" s="203" t="s">
        <v>9451</v>
      </c>
      <c r="G2677" s="203" t="s">
        <v>24874</v>
      </c>
      <c r="H2677" s="203" t="s">
        <v>24875</v>
      </c>
      <c r="I2677" s="203" t="s">
        <v>9462</v>
      </c>
      <c r="J2677" s="203" t="s">
        <v>24876</v>
      </c>
      <c r="K2677" s="84">
        <v>45590</v>
      </c>
      <c r="L2677" s="84">
        <v>45590</v>
      </c>
      <c r="M2677" s="84">
        <v>45655</v>
      </c>
      <c r="N2677" s="203" t="s">
        <v>14302</v>
      </c>
      <c r="O2677" s="86">
        <v>8637193</v>
      </c>
      <c r="P2677" s="203" t="s">
        <v>24877</v>
      </c>
      <c r="Q2677" s="203" t="s">
        <v>24876</v>
      </c>
      <c r="R2677" s="84">
        <v>45590</v>
      </c>
      <c r="S2677" s="84">
        <v>45590</v>
      </c>
      <c r="T2677" s="84"/>
      <c r="U2677" s="84"/>
      <c r="V2677" s="84"/>
      <c r="W2677" s="203" t="s">
        <v>9457</v>
      </c>
    </row>
    <row r="2678" spans="1:23" x14ac:dyDescent="0.3">
      <c r="A2678" s="203" t="s">
        <v>1640</v>
      </c>
      <c r="B2678" s="203" t="s">
        <v>1246</v>
      </c>
      <c r="C2678" s="203" t="s">
        <v>24878</v>
      </c>
      <c r="D2678" s="203" t="s">
        <v>9471</v>
      </c>
      <c r="E2678" s="203" t="s">
        <v>24879</v>
      </c>
      <c r="F2678" s="203" t="s">
        <v>9451</v>
      </c>
      <c r="G2678" s="203"/>
      <c r="H2678" s="203"/>
      <c r="I2678" s="203"/>
      <c r="J2678" s="203"/>
      <c r="K2678" s="84"/>
      <c r="L2678" s="84"/>
      <c r="M2678" s="84"/>
      <c r="N2678" s="203"/>
      <c r="O2678" s="86"/>
      <c r="P2678" s="203"/>
      <c r="Q2678" s="203"/>
      <c r="R2678" s="84"/>
      <c r="S2678" s="84"/>
      <c r="T2678" s="84"/>
      <c r="U2678" s="84"/>
      <c r="V2678" s="84"/>
      <c r="W2678" s="203" t="s">
        <v>9739</v>
      </c>
    </row>
    <row r="2679" spans="1:23" x14ac:dyDescent="0.3">
      <c r="A2679" s="203" t="s">
        <v>1542</v>
      </c>
      <c r="B2679" s="203" t="s">
        <v>1245</v>
      </c>
      <c r="C2679" s="203" t="s">
        <v>24880</v>
      </c>
      <c r="D2679" s="203" t="s">
        <v>24881</v>
      </c>
      <c r="E2679" s="203" t="s">
        <v>24882</v>
      </c>
      <c r="F2679" s="203" t="s">
        <v>9451</v>
      </c>
      <c r="G2679" s="203" t="s">
        <v>24882</v>
      </c>
      <c r="H2679" s="203" t="s">
        <v>24881</v>
      </c>
      <c r="I2679" s="203" t="s">
        <v>9739</v>
      </c>
      <c r="J2679" s="203" t="s">
        <v>9470</v>
      </c>
      <c r="K2679" s="84"/>
      <c r="L2679" s="84"/>
      <c r="M2679" s="84">
        <v>45657</v>
      </c>
      <c r="N2679" s="203" t="s">
        <v>9471</v>
      </c>
      <c r="O2679" s="86">
        <v>0</v>
      </c>
      <c r="P2679" s="203" t="s">
        <v>24883</v>
      </c>
      <c r="Q2679" s="203" t="s">
        <v>9473</v>
      </c>
      <c r="R2679" s="84">
        <v>45588</v>
      </c>
      <c r="S2679" s="84">
        <v>45588</v>
      </c>
      <c r="T2679" s="84"/>
      <c r="U2679" s="84"/>
      <c r="V2679" s="84"/>
      <c r="W2679" s="203" t="s">
        <v>9457</v>
      </c>
    </row>
    <row r="2680" spans="1:23" x14ac:dyDescent="0.3">
      <c r="A2680" s="203" t="s">
        <v>1542</v>
      </c>
      <c r="B2680" s="203" t="s">
        <v>1245</v>
      </c>
      <c r="C2680" s="203" t="s">
        <v>24880</v>
      </c>
      <c r="D2680" s="203" t="s">
        <v>24884</v>
      </c>
      <c r="E2680" s="203" t="s">
        <v>24882</v>
      </c>
      <c r="F2680" s="203" t="s">
        <v>9451</v>
      </c>
      <c r="G2680" s="203" t="s">
        <v>24882</v>
      </c>
      <c r="H2680" s="203" t="s">
        <v>24885</v>
      </c>
      <c r="I2680" s="203" t="s">
        <v>9462</v>
      </c>
      <c r="J2680" s="203" t="s">
        <v>24886</v>
      </c>
      <c r="K2680" s="84">
        <v>45590</v>
      </c>
      <c r="L2680" s="84">
        <v>45590</v>
      </c>
      <c r="M2680" s="84">
        <v>45657</v>
      </c>
      <c r="N2680" s="203" t="s">
        <v>13858</v>
      </c>
      <c r="O2680" s="86">
        <v>8633333</v>
      </c>
      <c r="P2680" s="203" t="s">
        <v>24883</v>
      </c>
      <c r="Q2680" s="203" t="s">
        <v>24886</v>
      </c>
      <c r="R2680" s="84">
        <v>45588</v>
      </c>
      <c r="S2680" s="84">
        <v>45588</v>
      </c>
      <c r="T2680" s="84"/>
      <c r="U2680" s="84"/>
      <c r="V2680" s="84"/>
      <c r="W2680" s="203" t="s">
        <v>9457</v>
      </c>
    </row>
    <row r="2681" spans="1:23" x14ac:dyDescent="0.3">
      <c r="A2681" s="203" t="s">
        <v>5454</v>
      </c>
      <c r="B2681" s="203" t="s">
        <v>1245</v>
      </c>
      <c r="C2681" s="203" t="s">
        <v>24887</v>
      </c>
      <c r="D2681" s="203" t="s">
        <v>24888</v>
      </c>
      <c r="E2681" s="203" t="s">
        <v>24889</v>
      </c>
      <c r="F2681" s="203" t="s">
        <v>9451</v>
      </c>
      <c r="G2681" s="203" t="s">
        <v>24889</v>
      </c>
      <c r="H2681" s="203" t="s">
        <v>24890</v>
      </c>
      <c r="I2681" s="203" t="s">
        <v>9453</v>
      </c>
      <c r="J2681" s="203" t="s">
        <v>24891</v>
      </c>
      <c r="K2681" s="84">
        <v>45547</v>
      </c>
      <c r="L2681" s="84">
        <v>45548</v>
      </c>
      <c r="M2681" s="84">
        <v>45638</v>
      </c>
      <c r="N2681" s="203" t="s">
        <v>9648</v>
      </c>
      <c r="O2681" s="86">
        <v>12000000</v>
      </c>
      <c r="P2681" s="203" t="s">
        <v>24892</v>
      </c>
      <c r="Q2681" s="203" t="s">
        <v>24891</v>
      </c>
      <c r="R2681" s="84">
        <v>45546</v>
      </c>
      <c r="S2681" s="84">
        <v>45546</v>
      </c>
      <c r="T2681" s="84"/>
      <c r="U2681" s="84"/>
      <c r="V2681" s="84"/>
      <c r="W2681" s="203" t="s">
        <v>9457</v>
      </c>
    </row>
    <row r="2682" spans="1:23" x14ac:dyDescent="0.3">
      <c r="A2682" s="203" t="s">
        <v>1467</v>
      </c>
      <c r="B2682" s="203" t="s">
        <v>1247</v>
      </c>
      <c r="C2682" s="203" t="s">
        <v>24893</v>
      </c>
      <c r="D2682" s="203" t="s">
        <v>24894</v>
      </c>
      <c r="E2682" s="203" t="s">
        <v>24895</v>
      </c>
      <c r="F2682" s="203" t="s">
        <v>9451</v>
      </c>
      <c r="G2682" s="203" t="s">
        <v>24895</v>
      </c>
      <c r="H2682" s="203" t="s">
        <v>24896</v>
      </c>
      <c r="I2682" s="203" t="s">
        <v>9453</v>
      </c>
      <c r="J2682" s="203" t="s">
        <v>17860</v>
      </c>
      <c r="K2682" s="84">
        <v>46228</v>
      </c>
      <c r="L2682" s="84">
        <v>46230</v>
      </c>
      <c r="M2682" s="84">
        <v>46382</v>
      </c>
      <c r="N2682" s="203" t="s">
        <v>15911</v>
      </c>
      <c r="O2682" s="86">
        <v>21466750</v>
      </c>
      <c r="P2682" s="203" t="s">
        <v>24897</v>
      </c>
      <c r="Q2682" s="203" t="s">
        <v>17860</v>
      </c>
      <c r="R2682" s="84">
        <v>46227</v>
      </c>
      <c r="S2682" s="84">
        <v>46227</v>
      </c>
      <c r="T2682" s="84"/>
      <c r="U2682" s="84"/>
      <c r="V2682" s="84"/>
      <c r="W2682" s="203" t="s">
        <v>9457</v>
      </c>
    </row>
    <row r="2683" spans="1:23" x14ac:dyDescent="0.3">
      <c r="A2683" s="203" t="s">
        <v>1605</v>
      </c>
      <c r="B2683" s="203" t="s">
        <v>1247</v>
      </c>
      <c r="C2683" s="203" t="s">
        <v>24898</v>
      </c>
      <c r="D2683" s="203" t="s">
        <v>24899</v>
      </c>
      <c r="E2683" s="203" t="s">
        <v>24900</v>
      </c>
      <c r="F2683" s="203" t="s">
        <v>9451</v>
      </c>
      <c r="G2683" s="203" t="s">
        <v>24900</v>
      </c>
      <c r="H2683" s="203" t="s">
        <v>24901</v>
      </c>
      <c r="I2683" s="203" t="s">
        <v>9453</v>
      </c>
      <c r="J2683" s="203" t="s">
        <v>21988</v>
      </c>
      <c r="K2683" s="84">
        <v>46043</v>
      </c>
      <c r="L2683" s="84">
        <v>46043</v>
      </c>
      <c r="M2683" s="84">
        <v>46223</v>
      </c>
      <c r="N2683" s="203" t="s">
        <v>17588</v>
      </c>
      <c r="O2683" s="86">
        <v>15859458</v>
      </c>
      <c r="P2683" s="203" t="s">
        <v>24902</v>
      </c>
      <c r="Q2683" s="203" t="s">
        <v>21988</v>
      </c>
      <c r="R2683" s="84">
        <v>46042</v>
      </c>
      <c r="S2683" s="84">
        <v>46042</v>
      </c>
      <c r="T2683" s="84"/>
      <c r="U2683" s="84"/>
      <c r="V2683" s="84"/>
      <c r="W2683" s="203" t="s">
        <v>9457</v>
      </c>
    </row>
    <row r="2684" spans="1:23" x14ac:dyDescent="0.3">
      <c r="A2684" s="203" t="s">
        <v>1572</v>
      </c>
      <c r="B2684" s="203" t="s">
        <v>1246</v>
      </c>
      <c r="C2684" s="203" t="s">
        <v>24903</v>
      </c>
      <c r="D2684" s="203" t="s">
        <v>24904</v>
      </c>
      <c r="E2684" s="203" t="s">
        <v>24905</v>
      </c>
      <c r="F2684" s="203" t="s">
        <v>9451</v>
      </c>
      <c r="G2684" s="203" t="s">
        <v>24905</v>
      </c>
      <c r="H2684" s="203" t="s">
        <v>24906</v>
      </c>
      <c r="I2684" s="203" t="s">
        <v>9504</v>
      </c>
      <c r="J2684" s="203" t="s">
        <v>24907</v>
      </c>
      <c r="K2684" s="84">
        <v>45930</v>
      </c>
      <c r="L2684" s="84">
        <v>45931</v>
      </c>
      <c r="M2684" s="84">
        <v>46022</v>
      </c>
      <c r="N2684" s="203" t="s">
        <v>24908</v>
      </c>
      <c r="O2684" s="86">
        <v>15000000</v>
      </c>
      <c r="P2684" s="203" t="s">
        <v>24909</v>
      </c>
      <c r="Q2684" s="203" t="s">
        <v>24907</v>
      </c>
      <c r="R2684" s="84">
        <v>45929</v>
      </c>
      <c r="S2684" s="84">
        <v>45929</v>
      </c>
      <c r="T2684" s="84"/>
      <c r="U2684" s="84"/>
      <c r="V2684" s="84"/>
      <c r="W2684" s="203" t="s">
        <v>9457</v>
      </c>
    </row>
    <row r="2685" spans="1:23" x14ac:dyDescent="0.3">
      <c r="A2685" s="203" t="s">
        <v>1665</v>
      </c>
      <c r="B2685" s="203" t="s">
        <v>1247</v>
      </c>
      <c r="C2685" s="203" t="s">
        <v>24910</v>
      </c>
      <c r="D2685" s="203" t="s">
        <v>24911</v>
      </c>
      <c r="E2685" s="203" t="s">
        <v>24912</v>
      </c>
      <c r="F2685" s="203" t="s">
        <v>9451</v>
      </c>
      <c r="G2685" s="203" t="s">
        <v>24912</v>
      </c>
      <c r="H2685" s="203" t="s">
        <v>24913</v>
      </c>
      <c r="I2685" s="203" t="s">
        <v>9504</v>
      </c>
      <c r="J2685" s="203" t="s">
        <v>24914</v>
      </c>
      <c r="K2685" s="84">
        <v>46044</v>
      </c>
      <c r="L2685" s="84">
        <v>46048</v>
      </c>
      <c r="M2685" s="84">
        <v>46167</v>
      </c>
      <c r="N2685" s="203" t="s">
        <v>24915</v>
      </c>
      <c r="O2685" s="86">
        <v>14000000</v>
      </c>
      <c r="P2685" s="203" t="s">
        <v>24916</v>
      </c>
      <c r="Q2685" s="203" t="s">
        <v>24914</v>
      </c>
      <c r="R2685" s="84"/>
      <c r="S2685" s="84"/>
      <c r="T2685" s="84"/>
      <c r="U2685" s="84"/>
      <c r="V2685" s="84"/>
      <c r="W2685" s="203" t="s">
        <v>9457</v>
      </c>
    </row>
    <row r="2686" spans="1:23" x14ac:dyDescent="0.3">
      <c r="A2686" s="203" t="s">
        <v>1665</v>
      </c>
      <c r="B2686" s="203" t="s">
        <v>1247</v>
      </c>
      <c r="C2686" s="203" t="s">
        <v>24917</v>
      </c>
      <c r="D2686" s="203" t="s">
        <v>24918</v>
      </c>
      <c r="E2686" s="203" t="s">
        <v>24919</v>
      </c>
      <c r="F2686" s="203" t="s">
        <v>9451</v>
      </c>
      <c r="G2686" s="203" t="s">
        <v>24919</v>
      </c>
      <c r="H2686" s="203" t="s">
        <v>24920</v>
      </c>
      <c r="I2686" s="203" t="s">
        <v>9453</v>
      </c>
      <c r="J2686" s="203" t="s">
        <v>24921</v>
      </c>
      <c r="K2686" s="84">
        <v>46051</v>
      </c>
      <c r="L2686" s="84">
        <v>46051</v>
      </c>
      <c r="M2686" s="84">
        <v>46140</v>
      </c>
      <c r="N2686" s="203" t="s">
        <v>24922</v>
      </c>
      <c r="O2686" s="86">
        <v>15000000</v>
      </c>
      <c r="P2686" s="203" t="s">
        <v>24923</v>
      </c>
      <c r="Q2686" s="203" t="s">
        <v>24921</v>
      </c>
      <c r="R2686" s="84">
        <v>46050</v>
      </c>
      <c r="S2686" s="84">
        <v>46050</v>
      </c>
      <c r="T2686" s="84"/>
      <c r="U2686" s="84"/>
      <c r="V2686" s="84"/>
      <c r="W2686" s="203" t="s">
        <v>9457</v>
      </c>
    </row>
    <row r="2687" spans="1:23" x14ac:dyDescent="0.3">
      <c r="A2687" s="203" t="s">
        <v>1505</v>
      </c>
      <c r="B2687" s="203" t="s">
        <v>1246</v>
      </c>
      <c r="C2687" s="203" t="s">
        <v>24924</v>
      </c>
      <c r="D2687" s="203" t="s">
        <v>24925</v>
      </c>
      <c r="E2687" s="203" t="s">
        <v>24926</v>
      </c>
      <c r="F2687" s="203" t="s">
        <v>9451</v>
      </c>
      <c r="G2687" s="203" t="s">
        <v>24926</v>
      </c>
      <c r="H2687" s="203" t="s">
        <v>24927</v>
      </c>
      <c r="I2687" s="203" t="s">
        <v>9462</v>
      </c>
      <c r="J2687" s="203" t="s">
        <v>24928</v>
      </c>
      <c r="K2687" s="84">
        <v>45726</v>
      </c>
      <c r="L2687" s="84">
        <v>45733</v>
      </c>
      <c r="M2687" s="84">
        <v>45910</v>
      </c>
      <c r="N2687" s="203" t="s">
        <v>23666</v>
      </c>
      <c r="O2687" s="86">
        <v>23918382</v>
      </c>
      <c r="P2687" s="203" t="s">
        <v>24929</v>
      </c>
      <c r="Q2687" s="203" t="s">
        <v>24928</v>
      </c>
      <c r="R2687" s="84">
        <v>45726</v>
      </c>
      <c r="S2687" s="84">
        <v>45726</v>
      </c>
      <c r="T2687" s="84"/>
      <c r="U2687" s="84"/>
      <c r="V2687" s="84"/>
      <c r="W2687" s="203" t="s">
        <v>9457</v>
      </c>
    </row>
    <row r="2688" spans="1:23" x14ac:dyDescent="0.3">
      <c r="A2688" s="203" t="s">
        <v>2687</v>
      </c>
      <c r="B2688" s="203" t="s">
        <v>1245</v>
      </c>
      <c r="C2688" s="203" t="s">
        <v>24930</v>
      </c>
      <c r="D2688" s="203" t="s">
        <v>24931</v>
      </c>
      <c r="E2688" s="203" t="s">
        <v>24932</v>
      </c>
      <c r="F2688" s="203" t="s">
        <v>9451</v>
      </c>
      <c r="G2688" s="203" t="s">
        <v>24932</v>
      </c>
      <c r="H2688" s="203" t="s">
        <v>24933</v>
      </c>
      <c r="I2688" s="203" t="s">
        <v>9504</v>
      </c>
      <c r="J2688" s="203" t="s">
        <v>24934</v>
      </c>
      <c r="K2688" s="84">
        <v>45603</v>
      </c>
      <c r="L2688" s="84">
        <v>45614</v>
      </c>
      <c r="M2688" s="84">
        <v>46022</v>
      </c>
      <c r="N2688" s="203" t="s">
        <v>12839</v>
      </c>
      <c r="O2688" s="86">
        <v>4227895846.3299999</v>
      </c>
      <c r="P2688" s="203" t="s">
        <v>24935</v>
      </c>
      <c r="Q2688" s="203" t="s">
        <v>24934</v>
      </c>
      <c r="R2688" s="84">
        <v>45602</v>
      </c>
      <c r="S2688" s="84">
        <v>45602</v>
      </c>
      <c r="T2688" s="84">
        <v>45603</v>
      </c>
      <c r="U2688" s="84"/>
      <c r="V2688" s="84">
        <v>45602</v>
      </c>
      <c r="W2688" s="203" t="s">
        <v>9457</v>
      </c>
    </row>
    <row r="2689" spans="1:23" x14ac:dyDescent="0.3">
      <c r="A2689" s="203" t="s">
        <v>1612</v>
      </c>
      <c r="B2689" s="203" t="s">
        <v>1245</v>
      </c>
      <c r="C2689" s="203" t="s">
        <v>24936</v>
      </c>
      <c r="D2689" s="203" t="s">
        <v>24937</v>
      </c>
      <c r="E2689" s="203" t="s">
        <v>24938</v>
      </c>
      <c r="F2689" s="203" t="s">
        <v>9451</v>
      </c>
      <c r="G2689" s="203" t="s">
        <v>24938</v>
      </c>
      <c r="H2689" s="203" t="s">
        <v>24939</v>
      </c>
      <c r="I2689" s="203" t="s">
        <v>9453</v>
      </c>
      <c r="J2689" s="203" t="s">
        <v>24940</v>
      </c>
      <c r="K2689" s="84">
        <v>45679</v>
      </c>
      <c r="L2689" s="84">
        <v>45680</v>
      </c>
      <c r="M2689" s="84">
        <v>45815</v>
      </c>
      <c r="N2689" s="203" t="s">
        <v>24941</v>
      </c>
      <c r="O2689" s="86">
        <v>23567688</v>
      </c>
      <c r="P2689" s="203" t="s">
        <v>24942</v>
      </c>
      <c r="Q2689" s="203" t="s">
        <v>24940</v>
      </c>
      <c r="R2689" s="84">
        <v>45678</v>
      </c>
      <c r="S2689" s="84">
        <v>45678</v>
      </c>
      <c r="T2689" s="84"/>
      <c r="U2689" s="84"/>
      <c r="V2689" s="84"/>
      <c r="W2689" s="203" t="s">
        <v>9457</v>
      </c>
    </row>
    <row r="2690" spans="1:23" x14ac:dyDescent="0.3">
      <c r="A2690" s="203" t="s">
        <v>1612</v>
      </c>
      <c r="B2690" s="203" t="s">
        <v>1245</v>
      </c>
      <c r="C2690" s="203" t="s">
        <v>24943</v>
      </c>
      <c r="D2690" s="203" t="s">
        <v>24944</v>
      </c>
      <c r="E2690" s="203" t="s">
        <v>24945</v>
      </c>
      <c r="F2690" s="203" t="s">
        <v>9451</v>
      </c>
      <c r="G2690" s="203" t="s">
        <v>24945</v>
      </c>
      <c r="H2690" s="203" t="s">
        <v>24946</v>
      </c>
      <c r="I2690" s="203" t="s">
        <v>9453</v>
      </c>
      <c r="J2690" s="203" t="s">
        <v>21975</v>
      </c>
      <c r="K2690" s="84">
        <v>45679</v>
      </c>
      <c r="L2690" s="84">
        <v>45680</v>
      </c>
      <c r="M2690" s="84">
        <v>45815</v>
      </c>
      <c r="N2690" s="203" t="s">
        <v>24947</v>
      </c>
      <c r="O2690" s="86">
        <v>23567688</v>
      </c>
      <c r="P2690" s="203" t="s">
        <v>24948</v>
      </c>
      <c r="Q2690" s="203" t="s">
        <v>21975</v>
      </c>
      <c r="R2690" s="84">
        <v>45674</v>
      </c>
      <c r="S2690" s="84">
        <v>45674</v>
      </c>
      <c r="T2690" s="84"/>
      <c r="U2690" s="84"/>
      <c r="V2690" s="84"/>
      <c r="W2690" s="203" t="s">
        <v>9457</v>
      </c>
    </row>
    <row r="2691" spans="1:23" x14ac:dyDescent="0.3">
      <c r="A2691" s="203" t="s">
        <v>1572</v>
      </c>
      <c r="B2691" s="203" t="s">
        <v>1246</v>
      </c>
      <c r="C2691" s="203" t="s">
        <v>24949</v>
      </c>
      <c r="D2691" s="203" t="s">
        <v>24950</v>
      </c>
      <c r="E2691" s="203" t="s">
        <v>24951</v>
      </c>
      <c r="F2691" s="203" t="s">
        <v>9451</v>
      </c>
      <c r="G2691" s="203" t="s">
        <v>24951</v>
      </c>
      <c r="H2691" s="203" t="s">
        <v>24952</v>
      </c>
      <c r="I2691" s="203" t="s">
        <v>9533</v>
      </c>
      <c r="J2691" s="203" t="s">
        <v>24953</v>
      </c>
      <c r="K2691" s="84">
        <v>45931</v>
      </c>
      <c r="L2691" s="84">
        <v>45931</v>
      </c>
      <c r="M2691" s="84">
        <v>46022</v>
      </c>
      <c r="N2691" s="203" t="s">
        <v>24954</v>
      </c>
      <c r="O2691" s="86">
        <v>9600000</v>
      </c>
      <c r="P2691" s="203" t="s">
        <v>24955</v>
      </c>
      <c r="Q2691" s="203" t="s">
        <v>24953</v>
      </c>
      <c r="R2691" s="84">
        <v>45930</v>
      </c>
      <c r="S2691" s="84">
        <v>45930</v>
      </c>
      <c r="T2691" s="84"/>
      <c r="U2691" s="84"/>
      <c r="V2691" s="84"/>
      <c r="W2691" s="203" t="s">
        <v>9457</v>
      </c>
    </row>
    <row r="2692" spans="1:23" x14ac:dyDescent="0.3">
      <c r="A2692" s="203" t="s">
        <v>5454</v>
      </c>
      <c r="B2692" s="203" t="s">
        <v>1245</v>
      </c>
      <c r="C2692" s="203" t="s">
        <v>24956</v>
      </c>
      <c r="D2692" s="203" t="s">
        <v>24957</v>
      </c>
      <c r="E2692" s="203" t="s">
        <v>24958</v>
      </c>
      <c r="F2692" s="203" t="s">
        <v>9451</v>
      </c>
      <c r="G2692" s="203" t="s">
        <v>24958</v>
      </c>
      <c r="H2692" s="203" t="s">
        <v>24959</v>
      </c>
      <c r="I2692" s="203" t="s">
        <v>9453</v>
      </c>
      <c r="J2692" s="203" t="s">
        <v>24960</v>
      </c>
      <c r="K2692" s="84">
        <v>45544</v>
      </c>
      <c r="L2692" s="84">
        <v>45544</v>
      </c>
      <c r="M2692" s="84">
        <v>45635</v>
      </c>
      <c r="N2692" s="203" t="s">
        <v>12991</v>
      </c>
      <c r="O2692" s="86">
        <v>12000000</v>
      </c>
      <c r="P2692" s="203" t="s">
        <v>24961</v>
      </c>
      <c r="Q2692" s="203" t="s">
        <v>24962</v>
      </c>
      <c r="R2692" s="84">
        <v>45541</v>
      </c>
      <c r="S2692" s="84">
        <v>45541</v>
      </c>
      <c r="T2692" s="84"/>
      <c r="U2692" s="84"/>
      <c r="V2692" s="84"/>
      <c r="W2692" s="203" t="s">
        <v>9457</v>
      </c>
    </row>
    <row r="2693" spans="1:23" x14ac:dyDescent="0.3">
      <c r="A2693" s="203" t="s">
        <v>5454</v>
      </c>
      <c r="B2693" s="203" t="s">
        <v>1245</v>
      </c>
      <c r="C2693" s="203" t="s">
        <v>24963</v>
      </c>
      <c r="D2693" s="203" t="s">
        <v>24964</v>
      </c>
      <c r="E2693" s="203" t="s">
        <v>24965</v>
      </c>
      <c r="F2693" s="203" t="s">
        <v>9451</v>
      </c>
      <c r="G2693" s="203" t="s">
        <v>24965</v>
      </c>
      <c r="H2693" s="203" t="s">
        <v>24966</v>
      </c>
      <c r="I2693" s="203" t="s">
        <v>9504</v>
      </c>
      <c r="J2693" s="203" t="s">
        <v>24967</v>
      </c>
      <c r="K2693" s="84">
        <v>45531</v>
      </c>
      <c r="L2693" s="84">
        <v>45532</v>
      </c>
      <c r="M2693" s="84">
        <v>45653</v>
      </c>
      <c r="N2693" s="203" t="s">
        <v>24968</v>
      </c>
      <c r="O2693" s="86">
        <v>16000000</v>
      </c>
      <c r="P2693" s="203" t="s">
        <v>24969</v>
      </c>
      <c r="Q2693" s="203" t="s">
        <v>24967</v>
      </c>
      <c r="R2693" s="84">
        <v>45530</v>
      </c>
      <c r="S2693" s="84">
        <v>45530</v>
      </c>
      <c r="T2693" s="84"/>
      <c r="U2693" s="84"/>
      <c r="V2693" s="84"/>
      <c r="W2693" s="203" t="s">
        <v>9457</v>
      </c>
    </row>
    <row r="2694" spans="1:23" x14ac:dyDescent="0.3">
      <c r="A2694" s="203" t="s">
        <v>2940</v>
      </c>
      <c r="B2694" s="203" t="s">
        <v>1245</v>
      </c>
      <c r="C2694" s="203" t="s">
        <v>24970</v>
      </c>
      <c r="D2694" s="203" t="s">
        <v>24971</v>
      </c>
      <c r="E2694" s="203" t="s">
        <v>24972</v>
      </c>
      <c r="F2694" s="203" t="s">
        <v>9451</v>
      </c>
      <c r="G2694" s="203" t="s">
        <v>24972</v>
      </c>
      <c r="H2694" s="203" t="s">
        <v>24973</v>
      </c>
      <c r="I2694" s="203" t="s">
        <v>9462</v>
      </c>
      <c r="J2694" s="203" t="s">
        <v>22126</v>
      </c>
      <c r="K2694" s="84">
        <v>45594</v>
      </c>
      <c r="L2694" s="84">
        <v>45595</v>
      </c>
      <c r="M2694" s="84">
        <v>45655</v>
      </c>
      <c r="N2694" s="203" t="s">
        <v>22892</v>
      </c>
      <c r="O2694" s="86">
        <v>5281482</v>
      </c>
      <c r="P2694" s="203" t="s">
        <v>24974</v>
      </c>
      <c r="Q2694" s="203" t="s">
        <v>22126</v>
      </c>
      <c r="R2694" s="84">
        <v>45594</v>
      </c>
      <c r="S2694" s="84">
        <v>45594</v>
      </c>
      <c r="T2694" s="84"/>
      <c r="U2694" s="84"/>
      <c r="V2694" s="84"/>
      <c r="W2694" s="203" t="s">
        <v>9457</v>
      </c>
    </row>
    <row r="2695" spans="1:23" x14ac:dyDescent="0.3">
      <c r="A2695" s="203" t="s">
        <v>1476</v>
      </c>
      <c r="B2695" s="203" t="s">
        <v>1246</v>
      </c>
      <c r="C2695" s="203" t="s">
        <v>24975</v>
      </c>
      <c r="D2695" s="203" t="s">
        <v>24976</v>
      </c>
      <c r="E2695" s="203" t="s">
        <v>24977</v>
      </c>
      <c r="F2695" s="203" t="s">
        <v>9451</v>
      </c>
      <c r="G2695" s="203" t="s">
        <v>24977</v>
      </c>
      <c r="H2695" s="203" t="s">
        <v>24978</v>
      </c>
      <c r="I2695" s="203" t="s">
        <v>9462</v>
      </c>
      <c r="J2695" s="203" t="s">
        <v>10441</v>
      </c>
      <c r="K2695" s="84">
        <v>45708</v>
      </c>
      <c r="L2695" s="84">
        <v>45708</v>
      </c>
      <c r="M2695" s="84">
        <v>45888</v>
      </c>
      <c r="N2695" s="203" t="s">
        <v>11049</v>
      </c>
      <c r="O2695" s="86">
        <v>15844446</v>
      </c>
      <c r="P2695" s="203" t="s">
        <v>24979</v>
      </c>
      <c r="Q2695" s="203" t="s">
        <v>10441</v>
      </c>
      <c r="R2695" s="84">
        <v>45707</v>
      </c>
      <c r="S2695" s="84">
        <v>45707</v>
      </c>
      <c r="T2695" s="84"/>
      <c r="U2695" s="84"/>
      <c r="V2695" s="84"/>
      <c r="W2695" s="203" t="s">
        <v>9457</v>
      </c>
    </row>
    <row r="2696" spans="1:23" x14ac:dyDescent="0.3">
      <c r="A2696" s="203" t="s">
        <v>1688</v>
      </c>
      <c r="B2696" s="203" t="s">
        <v>1246</v>
      </c>
      <c r="C2696" s="203" t="s">
        <v>24980</v>
      </c>
      <c r="D2696" s="203" t="s">
        <v>24981</v>
      </c>
      <c r="E2696" s="203" t="s">
        <v>24982</v>
      </c>
      <c r="F2696" s="203" t="s">
        <v>9451</v>
      </c>
      <c r="G2696" s="203" t="s">
        <v>24982</v>
      </c>
      <c r="H2696" s="203" t="s">
        <v>24983</v>
      </c>
      <c r="I2696" s="203" t="s">
        <v>9453</v>
      </c>
      <c r="J2696" s="203" t="s">
        <v>24984</v>
      </c>
      <c r="K2696" s="84">
        <v>45754</v>
      </c>
      <c r="L2696" s="84">
        <v>45754</v>
      </c>
      <c r="M2696" s="84">
        <v>46017</v>
      </c>
      <c r="N2696" s="203" t="s">
        <v>24985</v>
      </c>
      <c r="O2696" s="86">
        <v>30168354</v>
      </c>
      <c r="P2696" s="203" t="s">
        <v>24986</v>
      </c>
      <c r="Q2696" s="203" t="s">
        <v>12160</v>
      </c>
      <c r="R2696" s="84">
        <v>45751</v>
      </c>
      <c r="S2696" s="84">
        <v>45751</v>
      </c>
      <c r="T2696" s="84"/>
      <c r="U2696" s="84"/>
      <c r="V2696" s="84"/>
      <c r="W2696" s="203" t="s">
        <v>9457</v>
      </c>
    </row>
    <row r="2697" spans="1:23" x14ac:dyDescent="0.3">
      <c r="A2697" s="203" t="s">
        <v>1665</v>
      </c>
      <c r="B2697" s="203" t="s">
        <v>1247</v>
      </c>
      <c r="C2697" s="203" t="s">
        <v>24987</v>
      </c>
      <c r="D2697" s="203" t="s">
        <v>24988</v>
      </c>
      <c r="E2697" s="203" t="s">
        <v>24989</v>
      </c>
      <c r="F2697" s="203" t="s">
        <v>9451</v>
      </c>
      <c r="G2697" s="203" t="s">
        <v>24989</v>
      </c>
      <c r="H2697" s="203" t="s">
        <v>24990</v>
      </c>
      <c r="I2697" s="203" t="s">
        <v>9453</v>
      </c>
      <c r="J2697" s="203" t="s">
        <v>18859</v>
      </c>
      <c r="K2697" s="84">
        <v>46046</v>
      </c>
      <c r="L2697" s="84">
        <v>46048</v>
      </c>
      <c r="M2697" s="84">
        <v>46137</v>
      </c>
      <c r="N2697" s="203" t="s">
        <v>24991</v>
      </c>
      <c r="O2697" s="86">
        <v>9000000</v>
      </c>
      <c r="P2697" s="203" t="s">
        <v>24992</v>
      </c>
      <c r="Q2697" s="203" t="s">
        <v>18859</v>
      </c>
      <c r="R2697" s="84">
        <v>46045</v>
      </c>
      <c r="S2697" s="84">
        <v>46045</v>
      </c>
      <c r="T2697" s="84"/>
      <c r="U2697" s="84"/>
      <c r="V2697" s="84"/>
      <c r="W2697" s="203" t="s">
        <v>9457</v>
      </c>
    </row>
    <row r="2698" spans="1:23" x14ac:dyDescent="0.3">
      <c r="A2698" s="203" t="s">
        <v>5217</v>
      </c>
      <c r="B2698" s="203" t="s">
        <v>1245</v>
      </c>
      <c r="C2698" s="203" t="s">
        <v>24993</v>
      </c>
      <c r="D2698" s="203" t="s">
        <v>24994</v>
      </c>
      <c r="E2698" s="203" t="s">
        <v>24995</v>
      </c>
      <c r="F2698" s="203" t="s">
        <v>9451</v>
      </c>
      <c r="G2698" s="203" t="s">
        <v>24995</v>
      </c>
      <c r="H2698" s="203" t="s">
        <v>24996</v>
      </c>
      <c r="I2698" s="203" t="s">
        <v>9462</v>
      </c>
      <c r="J2698" s="203" t="s">
        <v>24997</v>
      </c>
      <c r="K2698" s="84">
        <v>45369</v>
      </c>
      <c r="L2698" s="84">
        <v>45372</v>
      </c>
      <c r="M2698" s="84">
        <v>45555</v>
      </c>
      <c r="N2698" s="203" t="s">
        <v>20881</v>
      </c>
      <c r="O2698" s="86">
        <v>11890566</v>
      </c>
      <c r="P2698" s="203" t="s">
        <v>24998</v>
      </c>
      <c r="Q2698" s="203" t="s">
        <v>24999</v>
      </c>
      <c r="R2698" s="84">
        <v>45368</v>
      </c>
      <c r="S2698" s="84">
        <v>45368</v>
      </c>
      <c r="T2698" s="84"/>
      <c r="U2698" s="84"/>
      <c r="V2698" s="84"/>
      <c r="W2698" s="203" t="s">
        <v>9457</v>
      </c>
    </row>
    <row r="2699" spans="1:23" x14ac:dyDescent="0.3">
      <c r="A2699" s="203" t="s">
        <v>2940</v>
      </c>
      <c r="B2699" s="203" t="s">
        <v>1245</v>
      </c>
      <c r="C2699" s="203" t="s">
        <v>25000</v>
      </c>
      <c r="D2699" s="203" t="s">
        <v>25001</v>
      </c>
      <c r="E2699" s="203" t="s">
        <v>25002</v>
      </c>
      <c r="F2699" s="203" t="s">
        <v>9451</v>
      </c>
      <c r="G2699" s="203" t="s">
        <v>25002</v>
      </c>
      <c r="H2699" s="203" t="s">
        <v>25003</v>
      </c>
      <c r="I2699" s="203" t="s">
        <v>9462</v>
      </c>
      <c r="J2699" s="203" t="s">
        <v>17727</v>
      </c>
      <c r="K2699" s="84">
        <v>45587</v>
      </c>
      <c r="L2699" s="84">
        <v>45587</v>
      </c>
      <c r="M2699" s="84">
        <v>45657</v>
      </c>
      <c r="N2699" s="203" t="s">
        <v>18185</v>
      </c>
      <c r="O2699" s="86">
        <v>6161729</v>
      </c>
      <c r="P2699" s="203" t="s">
        <v>25004</v>
      </c>
      <c r="Q2699" s="203" t="s">
        <v>17727</v>
      </c>
      <c r="R2699" s="84">
        <v>45587</v>
      </c>
      <c r="S2699" s="84">
        <v>45587</v>
      </c>
      <c r="T2699" s="84"/>
      <c r="U2699" s="84"/>
      <c r="V2699" s="84"/>
      <c r="W2699" s="203" t="s">
        <v>9457</v>
      </c>
    </row>
    <row r="2700" spans="1:23" x14ac:dyDescent="0.3">
      <c r="A2700" s="203" t="s">
        <v>5454</v>
      </c>
      <c r="B2700" s="203" t="s">
        <v>1245</v>
      </c>
      <c r="C2700" s="203" t="s">
        <v>25005</v>
      </c>
      <c r="D2700" s="203" t="s">
        <v>25006</v>
      </c>
      <c r="E2700" s="203" t="s">
        <v>25007</v>
      </c>
      <c r="F2700" s="203" t="s">
        <v>9451</v>
      </c>
      <c r="G2700" s="203" t="s">
        <v>25007</v>
      </c>
      <c r="H2700" s="203" t="s">
        <v>25008</v>
      </c>
      <c r="I2700" s="203" t="s">
        <v>9504</v>
      </c>
      <c r="J2700" s="203" t="s">
        <v>25009</v>
      </c>
      <c r="K2700" s="84">
        <v>45532</v>
      </c>
      <c r="L2700" s="84">
        <v>45532</v>
      </c>
      <c r="M2700" s="84">
        <v>45623</v>
      </c>
      <c r="N2700" s="203" t="s">
        <v>17883</v>
      </c>
      <c r="O2700" s="86">
        <v>10500000</v>
      </c>
      <c r="P2700" s="203" t="s">
        <v>25010</v>
      </c>
      <c r="Q2700" s="203" t="s">
        <v>25009</v>
      </c>
      <c r="R2700" s="84">
        <v>45531</v>
      </c>
      <c r="S2700" s="84">
        <v>45531</v>
      </c>
      <c r="T2700" s="84"/>
      <c r="U2700" s="84"/>
      <c r="V2700" s="84"/>
      <c r="W2700" s="203" t="s">
        <v>9457</v>
      </c>
    </row>
    <row r="2701" spans="1:23" x14ac:dyDescent="0.3">
      <c r="A2701" s="203" t="s">
        <v>1433</v>
      </c>
      <c r="B2701" s="203" t="s">
        <v>1246</v>
      </c>
      <c r="C2701" s="203" t="s">
        <v>25011</v>
      </c>
      <c r="D2701" s="203" t="s">
        <v>25012</v>
      </c>
      <c r="E2701" s="203" t="s">
        <v>25013</v>
      </c>
      <c r="F2701" s="203" t="s">
        <v>9451</v>
      </c>
      <c r="G2701" s="203" t="s">
        <v>25013</v>
      </c>
      <c r="H2701" s="203" t="s">
        <v>25014</v>
      </c>
      <c r="I2701" s="203" t="s">
        <v>9462</v>
      </c>
      <c r="J2701" s="203" t="s">
        <v>25015</v>
      </c>
      <c r="K2701" s="84">
        <v>45798</v>
      </c>
      <c r="L2701" s="84">
        <v>45800</v>
      </c>
      <c r="M2701" s="84">
        <v>45922</v>
      </c>
      <c r="N2701" s="203" t="s">
        <v>12409</v>
      </c>
      <c r="O2701" s="86">
        <v>19783500</v>
      </c>
      <c r="P2701" s="203" t="s">
        <v>25016</v>
      </c>
      <c r="Q2701" s="203" t="s">
        <v>25015</v>
      </c>
      <c r="R2701" s="84">
        <v>45796</v>
      </c>
      <c r="S2701" s="84">
        <v>45796</v>
      </c>
      <c r="T2701" s="84"/>
      <c r="U2701" s="84"/>
      <c r="V2701" s="84"/>
      <c r="W2701" s="203" t="s">
        <v>9457</v>
      </c>
    </row>
    <row r="2702" spans="1:23" x14ac:dyDescent="0.3">
      <c r="A2702" s="203" t="s">
        <v>1665</v>
      </c>
      <c r="B2702" s="203" t="s">
        <v>1247</v>
      </c>
      <c r="C2702" s="203" t="s">
        <v>25017</v>
      </c>
      <c r="D2702" s="203" t="s">
        <v>25018</v>
      </c>
      <c r="E2702" s="203" t="s">
        <v>25019</v>
      </c>
      <c r="F2702" s="203" t="s">
        <v>9451</v>
      </c>
      <c r="G2702" s="203" t="s">
        <v>25019</v>
      </c>
      <c r="H2702" s="203" t="s">
        <v>25020</v>
      </c>
      <c r="I2702" s="203" t="s">
        <v>9504</v>
      </c>
      <c r="J2702" s="203" t="s">
        <v>25021</v>
      </c>
      <c r="K2702" s="84">
        <v>46044</v>
      </c>
      <c r="L2702" s="84">
        <v>46045</v>
      </c>
      <c r="M2702" s="84">
        <v>46164</v>
      </c>
      <c r="N2702" s="203" t="s">
        <v>18272</v>
      </c>
      <c r="O2702" s="86">
        <v>16000000</v>
      </c>
      <c r="P2702" s="203" t="s">
        <v>25022</v>
      </c>
      <c r="Q2702" s="203" t="s">
        <v>25021</v>
      </c>
      <c r="R2702" s="84"/>
      <c r="S2702" s="84"/>
      <c r="T2702" s="84"/>
      <c r="U2702" s="84"/>
      <c r="V2702" s="84"/>
      <c r="W2702" s="203" t="s">
        <v>9457</v>
      </c>
    </row>
    <row r="2703" spans="1:23" x14ac:dyDescent="0.3">
      <c r="A2703" s="203" t="s">
        <v>2940</v>
      </c>
      <c r="B2703" s="203" t="s">
        <v>1245</v>
      </c>
      <c r="C2703" s="203" t="s">
        <v>25023</v>
      </c>
      <c r="D2703" s="203" t="s">
        <v>25024</v>
      </c>
      <c r="E2703" s="203" t="s">
        <v>25025</v>
      </c>
      <c r="F2703" s="203" t="s">
        <v>9451</v>
      </c>
      <c r="G2703" s="203" t="s">
        <v>25025</v>
      </c>
      <c r="H2703" s="203" t="s">
        <v>25026</v>
      </c>
      <c r="I2703" s="203" t="s">
        <v>9462</v>
      </c>
      <c r="J2703" s="203" t="s">
        <v>25027</v>
      </c>
      <c r="K2703" s="84">
        <v>45580</v>
      </c>
      <c r="L2703" s="84">
        <v>45581</v>
      </c>
      <c r="M2703" s="84">
        <v>45656</v>
      </c>
      <c r="N2703" s="203" t="s">
        <v>14223</v>
      </c>
      <c r="O2703" s="86">
        <v>9965992</v>
      </c>
      <c r="P2703" s="203" t="s">
        <v>25028</v>
      </c>
      <c r="Q2703" s="203" t="s">
        <v>25027</v>
      </c>
      <c r="R2703" s="84">
        <v>45580</v>
      </c>
      <c r="S2703" s="84">
        <v>45580</v>
      </c>
      <c r="T2703" s="84"/>
      <c r="U2703" s="84"/>
      <c r="V2703" s="84"/>
      <c r="W2703" s="203" t="s">
        <v>9457</v>
      </c>
    </row>
    <row r="2704" spans="1:23" x14ac:dyDescent="0.3">
      <c r="A2704" s="203" t="s">
        <v>1572</v>
      </c>
      <c r="B2704" s="203" t="s">
        <v>1246</v>
      </c>
      <c r="C2704" s="203" t="s">
        <v>25029</v>
      </c>
      <c r="D2704" s="203" t="s">
        <v>25030</v>
      </c>
      <c r="E2704" s="203" t="s">
        <v>25031</v>
      </c>
      <c r="F2704" s="203" t="s">
        <v>9451</v>
      </c>
      <c r="G2704" s="203" t="s">
        <v>25031</v>
      </c>
      <c r="H2704" s="203" t="s">
        <v>25032</v>
      </c>
      <c r="I2704" s="203" t="s">
        <v>9453</v>
      </c>
      <c r="J2704" s="203" t="s">
        <v>25033</v>
      </c>
      <c r="K2704" s="84">
        <v>45915</v>
      </c>
      <c r="L2704" s="84">
        <v>45917</v>
      </c>
      <c r="M2704" s="84">
        <v>46007</v>
      </c>
      <c r="N2704" s="203" t="s">
        <v>25034</v>
      </c>
      <c r="O2704" s="86">
        <v>10500000</v>
      </c>
      <c r="P2704" s="203" t="s">
        <v>25035</v>
      </c>
      <c r="Q2704" s="203" t="s">
        <v>25033</v>
      </c>
      <c r="R2704" s="84">
        <v>45912</v>
      </c>
      <c r="S2704" s="84">
        <v>45912</v>
      </c>
      <c r="T2704" s="84"/>
      <c r="U2704" s="84"/>
      <c r="V2704" s="84"/>
      <c r="W2704" s="203" t="s">
        <v>9457</v>
      </c>
    </row>
    <row r="2705" spans="1:23" x14ac:dyDescent="0.3">
      <c r="A2705" s="203" t="s">
        <v>1467</v>
      </c>
      <c r="B2705" s="203" t="s">
        <v>1247</v>
      </c>
      <c r="C2705" s="203" t="s">
        <v>34235</v>
      </c>
      <c r="D2705" s="203" t="s">
        <v>34236</v>
      </c>
      <c r="E2705" s="203" t="s">
        <v>34237</v>
      </c>
      <c r="F2705" s="203" t="s">
        <v>9451</v>
      </c>
      <c r="G2705" s="203" t="s">
        <v>34237</v>
      </c>
      <c r="H2705" s="203" t="s">
        <v>34216</v>
      </c>
      <c r="I2705" s="203" t="s">
        <v>9453</v>
      </c>
      <c r="J2705" s="203" t="s">
        <v>34238</v>
      </c>
      <c r="K2705" s="84">
        <v>46248</v>
      </c>
      <c r="L2705" s="84">
        <v>46252</v>
      </c>
      <c r="M2705" s="84">
        <v>46387</v>
      </c>
      <c r="N2705" s="203" t="s">
        <v>15880</v>
      </c>
      <c r="O2705" s="86">
        <v>19749410</v>
      </c>
      <c r="P2705" s="203" t="s">
        <v>34239</v>
      </c>
      <c r="Q2705" s="203" t="s">
        <v>34238</v>
      </c>
      <c r="R2705" s="84">
        <v>46247</v>
      </c>
      <c r="S2705" s="84">
        <v>46247</v>
      </c>
      <c r="T2705" s="84"/>
      <c r="U2705" s="84"/>
      <c r="V2705" s="84"/>
      <c r="W2705" s="203" t="s">
        <v>9457</v>
      </c>
    </row>
    <row r="2706" spans="1:23" x14ac:dyDescent="0.3">
      <c r="A2706" s="203" t="s">
        <v>1572</v>
      </c>
      <c r="B2706" s="203" t="s">
        <v>1246</v>
      </c>
      <c r="C2706" s="203" t="s">
        <v>25036</v>
      </c>
      <c r="D2706" s="203" t="s">
        <v>25037</v>
      </c>
      <c r="E2706" s="203" t="s">
        <v>25038</v>
      </c>
      <c r="F2706" s="203" t="s">
        <v>9451</v>
      </c>
      <c r="G2706" s="203" t="s">
        <v>25038</v>
      </c>
      <c r="H2706" s="203" t="s">
        <v>25039</v>
      </c>
      <c r="I2706" s="203" t="s">
        <v>9453</v>
      </c>
      <c r="J2706" s="203" t="s">
        <v>25040</v>
      </c>
      <c r="K2706" s="84">
        <v>45922</v>
      </c>
      <c r="L2706" s="84">
        <v>45922</v>
      </c>
      <c r="M2706" s="84">
        <v>46012</v>
      </c>
      <c r="N2706" s="203" t="s">
        <v>25041</v>
      </c>
      <c r="O2706" s="86">
        <v>10500000</v>
      </c>
      <c r="P2706" s="203" t="s">
        <v>25042</v>
      </c>
      <c r="Q2706" s="203" t="s">
        <v>25040</v>
      </c>
      <c r="R2706" s="84">
        <v>45919</v>
      </c>
      <c r="S2706" s="84">
        <v>45919</v>
      </c>
      <c r="T2706" s="84"/>
      <c r="U2706" s="84"/>
      <c r="V2706" s="84"/>
      <c r="W2706" s="203" t="s">
        <v>9457</v>
      </c>
    </row>
    <row r="2707" spans="1:23" x14ac:dyDescent="0.3">
      <c r="A2707" s="203" t="s">
        <v>1605</v>
      </c>
      <c r="B2707" s="203" t="s">
        <v>1247</v>
      </c>
      <c r="C2707" s="203" t="s">
        <v>25043</v>
      </c>
      <c r="D2707" s="203" t="s">
        <v>25044</v>
      </c>
      <c r="E2707" s="203" t="s">
        <v>25045</v>
      </c>
      <c r="F2707" s="203" t="s">
        <v>9451</v>
      </c>
      <c r="G2707" s="203" t="s">
        <v>25045</v>
      </c>
      <c r="H2707" s="203" t="s">
        <v>25046</v>
      </c>
      <c r="I2707" s="203" t="s">
        <v>9453</v>
      </c>
      <c r="J2707" s="203" t="s">
        <v>12852</v>
      </c>
      <c r="K2707" s="84">
        <v>46240</v>
      </c>
      <c r="L2707" s="84">
        <v>46246</v>
      </c>
      <c r="M2707" s="84">
        <v>46387</v>
      </c>
      <c r="N2707" s="203" t="s">
        <v>14528</v>
      </c>
      <c r="O2707" s="86">
        <v>13746377</v>
      </c>
      <c r="P2707" s="203" t="s">
        <v>25047</v>
      </c>
      <c r="Q2707" s="203" t="s">
        <v>12852</v>
      </c>
      <c r="R2707" s="84">
        <v>46239</v>
      </c>
      <c r="S2707" s="84">
        <v>46239</v>
      </c>
      <c r="T2707" s="84"/>
      <c r="U2707" s="84"/>
      <c r="V2707" s="84"/>
      <c r="W2707" s="203" t="s">
        <v>9457</v>
      </c>
    </row>
    <row r="2708" spans="1:23" x14ac:dyDescent="0.3">
      <c r="A2708" s="203" t="s">
        <v>1476</v>
      </c>
      <c r="B2708" s="203" t="s">
        <v>1246</v>
      </c>
      <c r="C2708" s="203" t="s">
        <v>25048</v>
      </c>
      <c r="D2708" s="203" t="s">
        <v>25049</v>
      </c>
      <c r="E2708" s="203" t="s">
        <v>25050</v>
      </c>
      <c r="F2708" s="203" t="s">
        <v>9451</v>
      </c>
      <c r="G2708" s="203" t="s">
        <v>25050</v>
      </c>
      <c r="H2708" s="203" t="s">
        <v>25051</v>
      </c>
      <c r="I2708" s="203" t="s">
        <v>9462</v>
      </c>
      <c r="J2708" s="203" t="s">
        <v>25052</v>
      </c>
      <c r="K2708" s="84">
        <v>45888</v>
      </c>
      <c r="L2708" s="84">
        <v>45888</v>
      </c>
      <c r="M2708" s="84">
        <v>46019</v>
      </c>
      <c r="N2708" s="203" t="s">
        <v>10455</v>
      </c>
      <c r="O2708" s="86">
        <v>10635148</v>
      </c>
      <c r="P2708" s="203" t="s">
        <v>25053</v>
      </c>
      <c r="Q2708" s="203" t="s">
        <v>25052</v>
      </c>
      <c r="R2708" s="84">
        <v>45887</v>
      </c>
      <c r="S2708" s="84">
        <v>45887</v>
      </c>
      <c r="T2708" s="84"/>
      <c r="U2708" s="84"/>
      <c r="V2708" s="84"/>
      <c r="W2708" s="203" t="s">
        <v>9457</v>
      </c>
    </row>
    <row r="2709" spans="1:23" x14ac:dyDescent="0.3">
      <c r="A2709" s="203" t="s">
        <v>1476</v>
      </c>
      <c r="B2709" s="203" t="s">
        <v>1246</v>
      </c>
      <c r="C2709" s="203" t="s">
        <v>25054</v>
      </c>
      <c r="D2709" s="203" t="s">
        <v>25055</v>
      </c>
      <c r="E2709" s="203" t="s">
        <v>25056</v>
      </c>
      <c r="F2709" s="203" t="s">
        <v>9451</v>
      </c>
      <c r="G2709" s="203" t="s">
        <v>25056</v>
      </c>
      <c r="H2709" s="203" t="s">
        <v>25057</v>
      </c>
      <c r="I2709" s="203" t="s">
        <v>9462</v>
      </c>
      <c r="J2709" s="203" t="s">
        <v>12254</v>
      </c>
      <c r="K2709" s="84">
        <v>45901</v>
      </c>
      <c r="L2709" s="84">
        <v>45902</v>
      </c>
      <c r="M2709" s="84">
        <v>46022</v>
      </c>
      <c r="N2709" s="203" t="s">
        <v>22158</v>
      </c>
      <c r="O2709" s="86">
        <v>10562964</v>
      </c>
      <c r="P2709" s="203" t="s">
        <v>25058</v>
      </c>
      <c r="Q2709" s="203" t="s">
        <v>12254</v>
      </c>
      <c r="R2709" s="84">
        <v>45901</v>
      </c>
      <c r="S2709" s="84">
        <v>45901</v>
      </c>
      <c r="T2709" s="84"/>
      <c r="U2709" s="84"/>
      <c r="V2709" s="84"/>
      <c r="W2709" s="203" t="s">
        <v>9457</v>
      </c>
    </row>
    <row r="2710" spans="1:23" x14ac:dyDescent="0.3">
      <c r="A2710" s="203" t="s">
        <v>5454</v>
      </c>
      <c r="B2710" s="203" t="s">
        <v>1245</v>
      </c>
      <c r="C2710" s="203" t="s">
        <v>25059</v>
      </c>
      <c r="D2710" s="203" t="s">
        <v>25060</v>
      </c>
      <c r="E2710" s="203" t="s">
        <v>25061</v>
      </c>
      <c r="F2710" s="203" t="s">
        <v>9451</v>
      </c>
      <c r="G2710" s="203" t="s">
        <v>25061</v>
      </c>
      <c r="H2710" s="203" t="s">
        <v>25062</v>
      </c>
      <c r="I2710" s="203" t="s">
        <v>9504</v>
      </c>
      <c r="J2710" s="203" t="s">
        <v>25063</v>
      </c>
      <c r="K2710" s="84">
        <v>45539</v>
      </c>
      <c r="L2710" s="84">
        <v>45546</v>
      </c>
      <c r="M2710" s="84">
        <v>45636</v>
      </c>
      <c r="N2710" s="203" t="s">
        <v>9719</v>
      </c>
      <c r="O2710" s="86">
        <v>9000000</v>
      </c>
      <c r="P2710" s="203" t="s">
        <v>25064</v>
      </c>
      <c r="Q2710" s="203" t="s">
        <v>25063</v>
      </c>
      <c r="R2710" s="84">
        <v>45538</v>
      </c>
      <c r="S2710" s="84">
        <v>45538</v>
      </c>
      <c r="T2710" s="84"/>
      <c r="U2710" s="84"/>
      <c r="V2710" s="84"/>
      <c r="W2710" s="203" t="s">
        <v>9457</v>
      </c>
    </row>
    <row r="2711" spans="1:23" x14ac:dyDescent="0.3">
      <c r="A2711" s="203" t="s">
        <v>1665</v>
      </c>
      <c r="B2711" s="203" t="s">
        <v>1247</v>
      </c>
      <c r="C2711" s="203" t="s">
        <v>25072</v>
      </c>
      <c r="D2711" s="203" t="s">
        <v>25073</v>
      </c>
      <c r="E2711" s="203" t="s">
        <v>25074</v>
      </c>
      <c r="F2711" s="203" t="s">
        <v>9451</v>
      </c>
      <c r="G2711" s="203" t="s">
        <v>25074</v>
      </c>
      <c r="H2711" s="203" t="s">
        <v>25075</v>
      </c>
      <c r="I2711" s="203" t="s">
        <v>9453</v>
      </c>
      <c r="J2711" s="203" t="s">
        <v>25076</v>
      </c>
      <c r="K2711" s="84">
        <v>46051</v>
      </c>
      <c r="L2711" s="84">
        <v>46051</v>
      </c>
      <c r="M2711" s="84">
        <v>46201</v>
      </c>
      <c r="N2711" s="203" t="s">
        <v>17417</v>
      </c>
      <c r="O2711" s="86">
        <v>17404520</v>
      </c>
      <c r="P2711" s="203" t="s">
        <v>25077</v>
      </c>
      <c r="Q2711" s="203" t="s">
        <v>25076</v>
      </c>
      <c r="R2711" s="84">
        <v>46050</v>
      </c>
      <c r="S2711" s="84">
        <v>46050</v>
      </c>
      <c r="T2711" s="84"/>
      <c r="U2711" s="84"/>
      <c r="V2711" s="84"/>
      <c r="W2711" s="203" t="s">
        <v>9457</v>
      </c>
    </row>
    <row r="2712" spans="1:23" x14ac:dyDescent="0.3">
      <c r="A2712" s="203" t="s">
        <v>2940</v>
      </c>
      <c r="B2712" s="203" t="s">
        <v>1245</v>
      </c>
      <c r="C2712" s="203" t="s">
        <v>25078</v>
      </c>
      <c r="D2712" s="203" t="s">
        <v>25079</v>
      </c>
      <c r="E2712" s="203" t="s">
        <v>25080</v>
      </c>
      <c r="F2712" s="203" t="s">
        <v>9451</v>
      </c>
      <c r="G2712" s="203" t="s">
        <v>25080</v>
      </c>
      <c r="H2712" s="203" t="s">
        <v>25081</v>
      </c>
      <c r="I2712" s="203" t="s">
        <v>9462</v>
      </c>
      <c r="J2712" s="203" t="s">
        <v>25082</v>
      </c>
      <c r="K2712" s="84">
        <v>45580</v>
      </c>
      <c r="L2712" s="84">
        <v>45581</v>
      </c>
      <c r="M2712" s="84">
        <v>45657</v>
      </c>
      <c r="N2712" s="203" t="s">
        <v>14388</v>
      </c>
      <c r="O2712" s="86">
        <v>9965993</v>
      </c>
      <c r="P2712" s="203" t="s">
        <v>25083</v>
      </c>
      <c r="Q2712" s="203" t="s">
        <v>25082</v>
      </c>
      <c r="R2712" s="84">
        <v>45580</v>
      </c>
      <c r="S2712" s="84">
        <v>45580</v>
      </c>
      <c r="T2712" s="84"/>
      <c r="U2712" s="84"/>
      <c r="V2712" s="84"/>
      <c r="W2712" s="203" t="s">
        <v>9457</v>
      </c>
    </row>
    <row r="2713" spans="1:23" x14ac:dyDescent="0.3">
      <c r="A2713" s="203" t="s">
        <v>2935</v>
      </c>
      <c r="B2713" s="203" t="s">
        <v>1245</v>
      </c>
      <c r="C2713" s="203" t="s">
        <v>25084</v>
      </c>
      <c r="D2713" s="203" t="s">
        <v>9471</v>
      </c>
      <c r="E2713" s="203" t="s">
        <v>25085</v>
      </c>
      <c r="F2713" s="203" t="s">
        <v>9451</v>
      </c>
      <c r="G2713" s="203"/>
      <c r="H2713" s="203"/>
      <c r="I2713" s="203"/>
      <c r="J2713" s="203"/>
      <c r="K2713" s="84"/>
      <c r="L2713" s="84"/>
      <c r="M2713" s="84"/>
      <c r="N2713" s="203"/>
      <c r="O2713" s="86"/>
      <c r="P2713" s="203"/>
      <c r="Q2713" s="203"/>
      <c r="R2713" s="84">
        <v>45404</v>
      </c>
      <c r="S2713" s="84">
        <v>45404</v>
      </c>
      <c r="T2713" s="84">
        <v>45408</v>
      </c>
      <c r="U2713" s="84">
        <v>45408</v>
      </c>
      <c r="V2713" s="84">
        <v>45408</v>
      </c>
      <c r="W2713" s="203" t="s">
        <v>9469</v>
      </c>
    </row>
    <row r="2714" spans="1:23" x14ac:dyDescent="0.3">
      <c r="A2714" s="203" t="s">
        <v>4586</v>
      </c>
      <c r="B2714" s="203" t="s">
        <v>1245</v>
      </c>
      <c r="C2714" s="203" t="s">
        <v>25086</v>
      </c>
      <c r="D2714" s="203" t="s">
        <v>25087</v>
      </c>
      <c r="E2714" s="203" t="s">
        <v>25088</v>
      </c>
      <c r="F2714" s="203" t="s">
        <v>9451</v>
      </c>
      <c r="G2714" s="203" t="s">
        <v>25088</v>
      </c>
      <c r="H2714" s="203" t="s">
        <v>25089</v>
      </c>
      <c r="I2714" s="203" t="s">
        <v>9462</v>
      </c>
      <c r="J2714" s="203" t="s">
        <v>25090</v>
      </c>
      <c r="K2714" s="84">
        <v>45383</v>
      </c>
      <c r="L2714" s="84">
        <v>45383</v>
      </c>
      <c r="M2714" s="84">
        <v>45565</v>
      </c>
      <c r="N2714" s="203" t="s">
        <v>12866</v>
      </c>
      <c r="O2714" s="86">
        <v>19560876</v>
      </c>
      <c r="P2714" s="203" t="s">
        <v>25091</v>
      </c>
      <c r="Q2714" s="203" t="s">
        <v>25090</v>
      </c>
      <c r="R2714" s="84">
        <v>45373</v>
      </c>
      <c r="S2714" s="84">
        <v>45373</v>
      </c>
      <c r="T2714" s="84"/>
      <c r="U2714" s="84"/>
      <c r="V2714" s="84"/>
      <c r="W2714" s="203" t="s">
        <v>9457</v>
      </c>
    </row>
    <row r="2715" spans="1:23" x14ac:dyDescent="0.3">
      <c r="A2715" s="203" t="s">
        <v>1476</v>
      </c>
      <c r="B2715" s="203" t="s">
        <v>1246</v>
      </c>
      <c r="C2715" s="203" t="s">
        <v>25092</v>
      </c>
      <c r="D2715" s="203" t="s">
        <v>25093</v>
      </c>
      <c r="E2715" s="203" t="s">
        <v>25094</v>
      </c>
      <c r="F2715" s="203" t="s">
        <v>9451</v>
      </c>
      <c r="G2715" s="203" t="s">
        <v>25094</v>
      </c>
      <c r="H2715" s="203" t="s">
        <v>25095</v>
      </c>
      <c r="I2715" s="203" t="s">
        <v>9462</v>
      </c>
      <c r="J2715" s="203" t="s">
        <v>9669</v>
      </c>
      <c r="K2715" s="84">
        <v>45896</v>
      </c>
      <c r="L2715" s="84">
        <v>45896</v>
      </c>
      <c r="M2715" s="84">
        <v>46022</v>
      </c>
      <c r="N2715" s="203" t="s">
        <v>13294</v>
      </c>
      <c r="O2715" s="86">
        <v>11003088</v>
      </c>
      <c r="P2715" s="203" t="s">
        <v>25096</v>
      </c>
      <c r="Q2715" s="203" t="s">
        <v>9669</v>
      </c>
      <c r="R2715" s="84">
        <v>45896</v>
      </c>
      <c r="S2715" s="84">
        <v>45896</v>
      </c>
      <c r="T2715" s="84"/>
      <c r="U2715" s="84"/>
      <c r="V2715" s="84"/>
      <c r="W2715" s="203" t="s">
        <v>9457</v>
      </c>
    </row>
    <row r="2716" spans="1:23" x14ac:dyDescent="0.3">
      <c r="A2716" s="203" t="s">
        <v>5454</v>
      </c>
      <c r="B2716" s="203" t="s">
        <v>1245</v>
      </c>
      <c r="C2716" s="203" t="s">
        <v>25097</v>
      </c>
      <c r="D2716" s="203" t="s">
        <v>25098</v>
      </c>
      <c r="E2716" s="203" t="s">
        <v>25099</v>
      </c>
      <c r="F2716" s="203" t="s">
        <v>9451</v>
      </c>
      <c r="G2716" s="203" t="s">
        <v>25099</v>
      </c>
      <c r="H2716" s="203" t="s">
        <v>25100</v>
      </c>
      <c r="I2716" s="203" t="s">
        <v>9453</v>
      </c>
      <c r="J2716" s="203" t="s">
        <v>25101</v>
      </c>
      <c r="K2716" s="84">
        <v>45538</v>
      </c>
      <c r="L2716" s="84">
        <v>45538</v>
      </c>
      <c r="M2716" s="84">
        <v>45628</v>
      </c>
      <c r="N2716" s="203" t="s">
        <v>10805</v>
      </c>
      <c r="O2716" s="86">
        <v>19500000</v>
      </c>
      <c r="P2716" s="203" t="s">
        <v>25102</v>
      </c>
      <c r="Q2716" s="203" t="s">
        <v>25101</v>
      </c>
      <c r="R2716" s="84">
        <v>45537</v>
      </c>
      <c r="S2716" s="84">
        <v>45537</v>
      </c>
      <c r="T2716" s="84"/>
      <c r="U2716" s="84"/>
      <c r="V2716" s="84"/>
      <c r="W2716" s="203" t="s">
        <v>9457</v>
      </c>
    </row>
    <row r="2717" spans="1:23" x14ac:dyDescent="0.3">
      <c r="A2717" s="203" t="s">
        <v>3253</v>
      </c>
      <c r="B2717" s="203" t="s">
        <v>1245</v>
      </c>
      <c r="C2717" s="203" t="s">
        <v>25103</v>
      </c>
      <c r="D2717" s="203" t="s">
        <v>25104</v>
      </c>
      <c r="E2717" s="203" t="s">
        <v>25105</v>
      </c>
      <c r="F2717" s="203" t="s">
        <v>9451</v>
      </c>
      <c r="G2717" s="203" t="s">
        <v>25105</v>
      </c>
      <c r="H2717" s="203" t="s">
        <v>25106</v>
      </c>
      <c r="I2717" s="203" t="s">
        <v>9462</v>
      </c>
      <c r="J2717" s="203" t="s">
        <v>25107</v>
      </c>
      <c r="K2717" s="84">
        <v>45594</v>
      </c>
      <c r="L2717" s="84">
        <v>45595</v>
      </c>
      <c r="M2717" s="84">
        <v>45655</v>
      </c>
      <c r="N2717" s="203" t="s">
        <v>11203</v>
      </c>
      <c r="O2717" s="86">
        <v>9891750</v>
      </c>
      <c r="P2717" s="203" t="s">
        <v>25108</v>
      </c>
      <c r="Q2717" s="203" t="s">
        <v>25107</v>
      </c>
      <c r="R2717" s="84">
        <v>45594</v>
      </c>
      <c r="S2717" s="84">
        <v>45594</v>
      </c>
      <c r="T2717" s="84"/>
      <c r="U2717" s="84"/>
      <c r="V2717" s="84"/>
      <c r="W2717" s="203" t="s">
        <v>9457</v>
      </c>
    </row>
    <row r="2718" spans="1:23" x14ac:dyDescent="0.3">
      <c r="A2718" s="203" t="s">
        <v>1618</v>
      </c>
      <c r="B2718" s="203" t="s">
        <v>1247</v>
      </c>
      <c r="C2718" s="203" t="s">
        <v>25109</v>
      </c>
      <c r="D2718" s="203" t="s">
        <v>25110</v>
      </c>
      <c r="E2718" s="203" t="s">
        <v>25111</v>
      </c>
      <c r="F2718" s="203" t="s">
        <v>9451</v>
      </c>
      <c r="G2718" s="203" t="s">
        <v>25111</v>
      </c>
      <c r="H2718" s="203" t="s">
        <v>25112</v>
      </c>
      <c r="I2718" s="203" t="s">
        <v>9504</v>
      </c>
      <c r="J2718" s="203" t="s">
        <v>25113</v>
      </c>
      <c r="K2718" s="84">
        <v>46045</v>
      </c>
      <c r="L2718" s="84">
        <v>46046</v>
      </c>
      <c r="M2718" s="84">
        <v>46349</v>
      </c>
      <c r="N2718" s="203" t="s">
        <v>25114</v>
      </c>
      <c r="O2718" s="86">
        <v>37489980</v>
      </c>
      <c r="P2718" s="203" t="s">
        <v>25115</v>
      </c>
      <c r="Q2718" s="203" t="s">
        <v>25113</v>
      </c>
      <c r="R2718" s="84"/>
      <c r="S2718" s="84"/>
      <c r="T2718" s="84"/>
      <c r="U2718" s="84"/>
      <c r="V2718" s="84"/>
      <c r="W2718" s="203" t="s">
        <v>9457</v>
      </c>
    </row>
    <row r="2719" spans="1:23" x14ac:dyDescent="0.3">
      <c r="A2719" s="203" t="s">
        <v>1509</v>
      </c>
      <c r="B2719" s="203" t="s">
        <v>1246</v>
      </c>
      <c r="C2719" s="203" t="s">
        <v>25116</v>
      </c>
      <c r="D2719" s="203" t="s">
        <v>25117</v>
      </c>
      <c r="E2719" s="203" t="s">
        <v>22682</v>
      </c>
      <c r="F2719" s="203" t="s">
        <v>9451</v>
      </c>
      <c r="G2719" s="203" t="s">
        <v>22682</v>
      </c>
      <c r="H2719" s="203" t="s">
        <v>25118</v>
      </c>
      <c r="I2719" s="203" t="s">
        <v>9504</v>
      </c>
      <c r="J2719" s="203" t="s">
        <v>25119</v>
      </c>
      <c r="K2719" s="84">
        <v>45988</v>
      </c>
      <c r="L2719" s="84">
        <v>46042</v>
      </c>
      <c r="M2719" s="84">
        <v>46285</v>
      </c>
      <c r="N2719" s="203" t="s">
        <v>13238</v>
      </c>
      <c r="O2719" s="86">
        <v>480470837</v>
      </c>
      <c r="P2719" s="203" t="s">
        <v>25120</v>
      </c>
      <c r="Q2719" s="203" t="s">
        <v>25119</v>
      </c>
      <c r="R2719" s="84">
        <v>45967</v>
      </c>
      <c r="S2719" s="84">
        <v>45967</v>
      </c>
      <c r="T2719" s="84">
        <v>45973</v>
      </c>
      <c r="U2719" s="84">
        <v>45973</v>
      </c>
      <c r="V2719" s="84">
        <v>45973</v>
      </c>
      <c r="W2719" s="203" t="s">
        <v>9457</v>
      </c>
    </row>
    <row r="2720" spans="1:23" x14ac:dyDescent="0.3">
      <c r="A2720" s="203" t="s">
        <v>1564</v>
      </c>
      <c r="B2720" s="203" t="s">
        <v>1247</v>
      </c>
      <c r="C2720" s="203" t="s">
        <v>25121</v>
      </c>
      <c r="D2720" s="203" t="s">
        <v>25122</v>
      </c>
      <c r="E2720" s="203" t="s">
        <v>25123</v>
      </c>
      <c r="F2720" s="203" t="s">
        <v>9451</v>
      </c>
      <c r="G2720" s="203" t="s">
        <v>25123</v>
      </c>
      <c r="H2720" s="203" t="s">
        <v>25124</v>
      </c>
      <c r="I2720" s="203" t="s">
        <v>9453</v>
      </c>
      <c r="J2720" s="203" t="s">
        <v>25125</v>
      </c>
      <c r="K2720" s="84">
        <v>46048</v>
      </c>
      <c r="L2720" s="84">
        <v>46049</v>
      </c>
      <c r="M2720" s="84">
        <v>46321</v>
      </c>
      <c r="N2720" s="203" t="s">
        <v>25126</v>
      </c>
      <c r="O2720" s="86">
        <v>33740982</v>
      </c>
      <c r="P2720" s="203" t="s">
        <v>25127</v>
      </c>
      <c r="Q2720" s="203" t="s">
        <v>12277</v>
      </c>
      <c r="R2720" s="84">
        <v>46046</v>
      </c>
      <c r="S2720" s="84">
        <v>46046</v>
      </c>
      <c r="T2720" s="84"/>
      <c r="U2720" s="84"/>
      <c r="V2720" s="84"/>
      <c r="W2720" s="203" t="s">
        <v>9457</v>
      </c>
    </row>
    <row r="2721" spans="1:23" x14ac:dyDescent="0.3">
      <c r="A2721" s="203" t="s">
        <v>1505</v>
      </c>
      <c r="B2721" s="203" t="s">
        <v>1246</v>
      </c>
      <c r="C2721" s="203" t="s">
        <v>25128</v>
      </c>
      <c r="D2721" s="203" t="s">
        <v>25129</v>
      </c>
      <c r="E2721" s="203" t="s">
        <v>25130</v>
      </c>
      <c r="F2721" s="203" t="s">
        <v>9451</v>
      </c>
      <c r="G2721" s="203" t="s">
        <v>25130</v>
      </c>
      <c r="H2721" s="203" t="s">
        <v>25131</v>
      </c>
      <c r="I2721" s="203" t="s">
        <v>9462</v>
      </c>
      <c r="J2721" s="203" t="s">
        <v>25132</v>
      </c>
      <c r="K2721" s="84">
        <v>45965</v>
      </c>
      <c r="L2721" s="84">
        <v>45965</v>
      </c>
      <c r="M2721" s="84">
        <v>46022</v>
      </c>
      <c r="N2721" s="203" t="s">
        <v>13569</v>
      </c>
      <c r="O2721" s="86">
        <v>7972794</v>
      </c>
      <c r="P2721" s="203" t="s">
        <v>25133</v>
      </c>
      <c r="Q2721" s="203" t="s">
        <v>25132</v>
      </c>
      <c r="R2721" s="84">
        <v>45961</v>
      </c>
      <c r="S2721" s="84">
        <v>45961</v>
      </c>
      <c r="T2721" s="84"/>
      <c r="U2721" s="84"/>
      <c r="V2721" s="84"/>
      <c r="W2721" s="203" t="s">
        <v>9457</v>
      </c>
    </row>
    <row r="2722" spans="1:23" x14ac:dyDescent="0.3">
      <c r="A2722" s="203" t="s">
        <v>1476</v>
      </c>
      <c r="B2722" s="203" t="s">
        <v>1246</v>
      </c>
      <c r="C2722" s="203" t="s">
        <v>25134</v>
      </c>
      <c r="D2722" s="203" t="s">
        <v>25135</v>
      </c>
      <c r="E2722" s="203" t="s">
        <v>25136</v>
      </c>
      <c r="F2722" s="203" t="s">
        <v>9451</v>
      </c>
      <c r="G2722" s="203" t="s">
        <v>25136</v>
      </c>
      <c r="H2722" s="203" t="s">
        <v>25137</v>
      </c>
      <c r="I2722" s="203" t="s">
        <v>9462</v>
      </c>
      <c r="J2722" s="203" t="s">
        <v>25138</v>
      </c>
      <c r="K2722" s="84">
        <v>45694</v>
      </c>
      <c r="L2722" s="84">
        <v>45694</v>
      </c>
      <c r="M2722" s="84">
        <v>45874</v>
      </c>
      <c r="N2722" s="203" t="s">
        <v>10455</v>
      </c>
      <c r="O2722" s="86">
        <v>14725590</v>
      </c>
      <c r="P2722" s="203" t="s">
        <v>25139</v>
      </c>
      <c r="Q2722" s="203" t="s">
        <v>25138</v>
      </c>
      <c r="R2722" s="84">
        <v>45693</v>
      </c>
      <c r="S2722" s="84">
        <v>45693</v>
      </c>
      <c r="T2722" s="84"/>
      <c r="U2722" s="84"/>
      <c r="V2722" s="84"/>
      <c r="W2722" s="203" t="s">
        <v>9457</v>
      </c>
    </row>
    <row r="2723" spans="1:23" x14ac:dyDescent="0.3">
      <c r="A2723" s="203" t="s">
        <v>2940</v>
      </c>
      <c r="B2723" s="203" t="s">
        <v>1245</v>
      </c>
      <c r="C2723" s="203" t="s">
        <v>25140</v>
      </c>
      <c r="D2723" s="203" t="s">
        <v>25141</v>
      </c>
      <c r="E2723" s="203" t="s">
        <v>25142</v>
      </c>
      <c r="F2723" s="203" t="s">
        <v>9451</v>
      </c>
      <c r="G2723" s="203" t="s">
        <v>25142</v>
      </c>
      <c r="H2723" s="203" t="s">
        <v>25143</v>
      </c>
      <c r="I2723" s="203" t="s">
        <v>9462</v>
      </c>
      <c r="J2723" s="203" t="s">
        <v>11048</v>
      </c>
      <c r="K2723" s="84">
        <v>45582</v>
      </c>
      <c r="L2723" s="84">
        <v>45582</v>
      </c>
      <c r="M2723" s="84">
        <v>45657</v>
      </c>
      <c r="N2723" s="203" t="s">
        <v>20530</v>
      </c>
      <c r="O2723" s="86">
        <v>6601852</v>
      </c>
      <c r="P2723" s="203" t="s">
        <v>25144</v>
      </c>
      <c r="Q2723" s="203" t="s">
        <v>11048</v>
      </c>
      <c r="R2723" s="84">
        <v>45581</v>
      </c>
      <c r="S2723" s="84">
        <v>45581</v>
      </c>
      <c r="T2723" s="84"/>
      <c r="U2723" s="84"/>
      <c r="V2723" s="84"/>
      <c r="W2723" s="203" t="s">
        <v>9457</v>
      </c>
    </row>
    <row r="2724" spans="1:23" x14ac:dyDescent="0.3">
      <c r="A2724" s="203" t="s">
        <v>1605</v>
      </c>
      <c r="B2724" s="203" t="s">
        <v>1247</v>
      </c>
      <c r="C2724" s="203" t="s">
        <v>25145</v>
      </c>
      <c r="D2724" s="203" t="s">
        <v>9471</v>
      </c>
      <c r="E2724" s="203" t="s">
        <v>17440</v>
      </c>
      <c r="F2724" s="203" t="s">
        <v>9451</v>
      </c>
      <c r="G2724" s="203"/>
      <c r="H2724" s="203"/>
      <c r="I2724" s="203"/>
      <c r="J2724" s="203"/>
      <c r="K2724" s="84"/>
      <c r="L2724" s="84"/>
      <c r="M2724" s="84"/>
      <c r="N2724" s="203"/>
      <c r="O2724" s="86"/>
      <c r="P2724" s="203"/>
      <c r="Q2724" s="203"/>
      <c r="R2724" s="84">
        <v>46220</v>
      </c>
      <c r="S2724" s="84">
        <v>46220</v>
      </c>
      <c r="T2724" s="84">
        <v>46238</v>
      </c>
      <c r="U2724" s="84">
        <v>46238</v>
      </c>
      <c r="V2724" s="84">
        <v>46238</v>
      </c>
      <c r="W2724" s="203" t="s">
        <v>9723</v>
      </c>
    </row>
    <row r="2725" spans="1:23" x14ac:dyDescent="0.3">
      <c r="A2725" s="203" t="s">
        <v>3366</v>
      </c>
      <c r="B2725" s="203" t="s">
        <v>1247</v>
      </c>
      <c r="C2725" s="203" t="s">
        <v>34240</v>
      </c>
      <c r="D2725" s="203" t="s">
        <v>34241</v>
      </c>
      <c r="E2725" s="203" t="s">
        <v>34242</v>
      </c>
      <c r="F2725" s="203" t="s">
        <v>9451</v>
      </c>
      <c r="G2725" s="203" t="s">
        <v>34242</v>
      </c>
      <c r="H2725" s="203" t="s">
        <v>34243</v>
      </c>
      <c r="I2725" s="203" t="s">
        <v>9482</v>
      </c>
      <c r="J2725" s="203" t="s">
        <v>34244</v>
      </c>
      <c r="K2725" s="84">
        <v>46248</v>
      </c>
      <c r="L2725" s="84"/>
      <c r="M2725" s="84">
        <v>46387</v>
      </c>
      <c r="N2725" s="203" t="s">
        <v>20661</v>
      </c>
      <c r="O2725" s="86">
        <v>18889097</v>
      </c>
      <c r="P2725" s="203" t="s">
        <v>34245</v>
      </c>
      <c r="Q2725" s="203" t="s">
        <v>34244</v>
      </c>
      <c r="R2725" s="84">
        <v>46248</v>
      </c>
      <c r="S2725" s="84">
        <v>46248</v>
      </c>
      <c r="T2725" s="84"/>
      <c r="U2725" s="84"/>
      <c r="V2725" s="84"/>
      <c r="W2725" s="203" t="s">
        <v>9457</v>
      </c>
    </row>
    <row r="2726" spans="1:23" x14ac:dyDescent="0.3">
      <c r="A2726" s="203" t="s">
        <v>5454</v>
      </c>
      <c r="B2726" s="203" t="s">
        <v>1245</v>
      </c>
      <c r="C2726" s="203" t="s">
        <v>25148</v>
      </c>
      <c r="D2726" s="203" t="s">
        <v>25149</v>
      </c>
      <c r="E2726" s="203" t="s">
        <v>25150</v>
      </c>
      <c r="F2726" s="203" t="s">
        <v>9451</v>
      </c>
      <c r="G2726" s="203" t="s">
        <v>25150</v>
      </c>
      <c r="H2726" s="203" t="s">
        <v>25151</v>
      </c>
      <c r="I2726" s="203" t="s">
        <v>9453</v>
      </c>
      <c r="J2726" s="203" t="s">
        <v>25152</v>
      </c>
      <c r="K2726" s="84">
        <v>45531</v>
      </c>
      <c r="L2726" s="84">
        <v>45532</v>
      </c>
      <c r="M2726" s="84">
        <v>45623</v>
      </c>
      <c r="N2726" s="203" t="s">
        <v>25153</v>
      </c>
      <c r="O2726" s="86">
        <v>12000000</v>
      </c>
      <c r="P2726" s="203" t="s">
        <v>25154</v>
      </c>
      <c r="Q2726" s="203" t="s">
        <v>25152</v>
      </c>
      <c r="R2726" s="84">
        <v>45530</v>
      </c>
      <c r="S2726" s="84">
        <v>45530</v>
      </c>
      <c r="T2726" s="84"/>
      <c r="U2726" s="84"/>
      <c r="V2726" s="84"/>
      <c r="W2726" s="203" t="s">
        <v>9457</v>
      </c>
    </row>
    <row r="2727" spans="1:23" x14ac:dyDescent="0.3">
      <c r="A2727" s="203" t="s">
        <v>2940</v>
      </c>
      <c r="B2727" s="203" t="s">
        <v>1245</v>
      </c>
      <c r="C2727" s="203" t="s">
        <v>25155</v>
      </c>
      <c r="D2727" s="203" t="s">
        <v>25156</v>
      </c>
      <c r="E2727" s="203" t="s">
        <v>25157</v>
      </c>
      <c r="F2727" s="203" t="s">
        <v>9451</v>
      </c>
      <c r="G2727" s="203" t="s">
        <v>25157</v>
      </c>
      <c r="H2727" s="203" t="s">
        <v>25158</v>
      </c>
      <c r="I2727" s="203" t="s">
        <v>9462</v>
      </c>
      <c r="J2727" s="203" t="s">
        <v>10024</v>
      </c>
      <c r="K2727" s="84">
        <v>45582</v>
      </c>
      <c r="L2727" s="84">
        <v>45582</v>
      </c>
      <c r="M2727" s="84">
        <v>45657</v>
      </c>
      <c r="N2727" s="203" t="s">
        <v>16404</v>
      </c>
      <c r="O2727" s="86">
        <v>6601852</v>
      </c>
      <c r="P2727" s="203" t="s">
        <v>25159</v>
      </c>
      <c r="Q2727" s="203" t="s">
        <v>10024</v>
      </c>
      <c r="R2727" s="84">
        <v>45581</v>
      </c>
      <c r="S2727" s="84">
        <v>45581</v>
      </c>
      <c r="T2727" s="84"/>
      <c r="U2727" s="84"/>
      <c r="V2727" s="84"/>
      <c r="W2727" s="203" t="s">
        <v>9457</v>
      </c>
    </row>
    <row r="2728" spans="1:23" x14ac:dyDescent="0.3">
      <c r="A2728" s="203" t="s">
        <v>1467</v>
      </c>
      <c r="B2728" s="203" t="s">
        <v>1247</v>
      </c>
      <c r="C2728" s="203" t="s">
        <v>25160</v>
      </c>
      <c r="D2728" s="203" t="s">
        <v>25161</v>
      </c>
      <c r="E2728" s="203" t="s">
        <v>25162</v>
      </c>
      <c r="F2728" s="203" t="s">
        <v>9451</v>
      </c>
      <c r="G2728" s="203" t="s">
        <v>25162</v>
      </c>
      <c r="H2728" s="203" t="s">
        <v>25163</v>
      </c>
      <c r="I2728" s="203" t="s">
        <v>9453</v>
      </c>
      <c r="J2728" s="203" t="s">
        <v>25164</v>
      </c>
      <c r="K2728" s="84">
        <v>46040</v>
      </c>
      <c r="L2728" s="84">
        <v>46041</v>
      </c>
      <c r="M2728" s="84">
        <v>46221</v>
      </c>
      <c r="N2728" s="203" t="s">
        <v>11178</v>
      </c>
      <c r="O2728" s="86">
        <v>25760100</v>
      </c>
      <c r="P2728" s="203" t="s">
        <v>25165</v>
      </c>
      <c r="Q2728" s="203" t="s">
        <v>25164</v>
      </c>
      <c r="R2728" s="84">
        <v>46040</v>
      </c>
      <c r="S2728" s="84">
        <v>46040</v>
      </c>
      <c r="T2728" s="84"/>
      <c r="U2728" s="84"/>
      <c r="V2728" s="84"/>
      <c r="W2728" s="203" t="s">
        <v>9457</v>
      </c>
    </row>
    <row r="2729" spans="1:23" x14ac:dyDescent="0.3">
      <c r="A2729" s="203" t="s">
        <v>1572</v>
      </c>
      <c r="B2729" s="203" t="s">
        <v>1246</v>
      </c>
      <c r="C2729" s="203" t="s">
        <v>25166</v>
      </c>
      <c r="D2729" s="203" t="s">
        <v>25167</v>
      </c>
      <c r="E2729" s="203" t="s">
        <v>25168</v>
      </c>
      <c r="F2729" s="203" t="s">
        <v>9451</v>
      </c>
      <c r="G2729" s="203" t="s">
        <v>25168</v>
      </c>
      <c r="H2729" s="203" t="s">
        <v>25169</v>
      </c>
      <c r="I2729" s="203" t="s">
        <v>9453</v>
      </c>
      <c r="J2729" s="203" t="s">
        <v>25170</v>
      </c>
      <c r="K2729" s="84">
        <v>45923</v>
      </c>
      <c r="L2729" s="84">
        <v>45923</v>
      </c>
      <c r="M2729" s="84">
        <v>46013</v>
      </c>
      <c r="N2729" s="203" t="s">
        <v>18483</v>
      </c>
      <c r="O2729" s="86">
        <v>9000000</v>
      </c>
      <c r="P2729" s="203" t="s">
        <v>25171</v>
      </c>
      <c r="Q2729" s="203" t="s">
        <v>25170</v>
      </c>
      <c r="R2729" s="84">
        <v>45922</v>
      </c>
      <c r="S2729" s="84">
        <v>45922</v>
      </c>
      <c r="T2729" s="84"/>
      <c r="U2729" s="84"/>
      <c r="V2729" s="84"/>
      <c r="W2729" s="203" t="s">
        <v>9457</v>
      </c>
    </row>
    <row r="2730" spans="1:23" x14ac:dyDescent="0.3">
      <c r="A2730" s="203" t="s">
        <v>3233</v>
      </c>
      <c r="B2730" s="203" t="s">
        <v>1245</v>
      </c>
      <c r="C2730" s="203" t="s">
        <v>25172</v>
      </c>
      <c r="D2730" s="203" t="s">
        <v>25173</v>
      </c>
      <c r="E2730" s="203" t="s">
        <v>25174</v>
      </c>
      <c r="F2730" s="203" t="s">
        <v>9451</v>
      </c>
      <c r="G2730" s="203" t="s">
        <v>25174</v>
      </c>
      <c r="H2730" s="203" t="s">
        <v>25175</v>
      </c>
      <c r="I2730" s="203" t="s">
        <v>9462</v>
      </c>
      <c r="J2730" s="203" t="s">
        <v>25176</v>
      </c>
      <c r="K2730" s="84">
        <v>45450</v>
      </c>
      <c r="L2730" s="84">
        <v>45454</v>
      </c>
      <c r="M2730" s="84">
        <v>45606</v>
      </c>
      <c r="N2730" s="203" t="s">
        <v>15988</v>
      </c>
      <c r="O2730" s="86">
        <v>16300730</v>
      </c>
      <c r="P2730" s="203" t="s">
        <v>25177</v>
      </c>
      <c r="Q2730" s="203" t="s">
        <v>25178</v>
      </c>
      <c r="R2730" s="84">
        <v>45449</v>
      </c>
      <c r="S2730" s="84">
        <v>45449</v>
      </c>
      <c r="T2730" s="84"/>
      <c r="U2730" s="84"/>
      <c r="V2730" s="84"/>
      <c r="W2730" s="203" t="s">
        <v>9457</v>
      </c>
    </row>
    <row r="2731" spans="1:23" x14ac:dyDescent="0.3">
      <c r="A2731" s="203" t="s">
        <v>1476</v>
      </c>
      <c r="B2731" s="203" t="s">
        <v>1246</v>
      </c>
      <c r="C2731" s="203" t="s">
        <v>25179</v>
      </c>
      <c r="D2731" s="203" t="s">
        <v>25180</v>
      </c>
      <c r="E2731" s="203" t="s">
        <v>25181</v>
      </c>
      <c r="F2731" s="203" t="s">
        <v>9451</v>
      </c>
      <c r="G2731" s="203" t="s">
        <v>25181</v>
      </c>
      <c r="H2731" s="203" t="s">
        <v>25182</v>
      </c>
      <c r="I2731" s="203" t="s">
        <v>9462</v>
      </c>
      <c r="J2731" s="203" t="s">
        <v>13682</v>
      </c>
      <c r="K2731" s="84">
        <v>45700</v>
      </c>
      <c r="L2731" s="84">
        <v>45700</v>
      </c>
      <c r="M2731" s="84">
        <v>45879</v>
      </c>
      <c r="N2731" s="203" t="s">
        <v>10202</v>
      </c>
      <c r="O2731" s="86">
        <v>23918382</v>
      </c>
      <c r="P2731" s="203" t="s">
        <v>25183</v>
      </c>
      <c r="Q2731" s="203" t="s">
        <v>13682</v>
      </c>
      <c r="R2731" s="84">
        <v>45698</v>
      </c>
      <c r="S2731" s="84">
        <v>45698</v>
      </c>
      <c r="T2731" s="84"/>
      <c r="U2731" s="84"/>
      <c r="V2731" s="84"/>
      <c r="W2731" s="203" t="s">
        <v>9457</v>
      </c>
    </row>
    <row r="2732" spans="1:23" x14ac:dyDescent="0.3">
      <c r="A2732" s="203" t="s">
        <v>1572</v>
      </c>
      <c r="B2732" s="203" t="s">
        <v>1246</v>
      </c>
      <c r="C2732" s="203" t="s">
        <v>25184</v>
      </c>
      <c r="D2732" s="203" t="s">
        <v>25185</v>
      </c>
      <c r="E2732" s="203" t="s">
        <v>25186</v>
      </c>
      <c r="F2732" s="203" t="s">
        <v>9451</v>
      </c>
      <c r="G2732" s="203" t="s">
        <v>25186</v>
      </c>
      <c r="H2732" s="203" t="s">
        <v>25187</v>
      </c>
      <c r="I2732" s="203" t="s">
        <v>9453</v>
      </c>
      <c r="J2732" s="203" t="s">
        <v>25188</v>
      </c>
      <c r="K2732" s="84">
        <v>45911</v>
      </c>
      <c r="L2732" s="84">
        <v>45911</v>
      </c>
      <c r="M2732" s="84">
        <v>46001</v>
      </c>
      <c r="N2732" s="203" t="s">
        <v>25189</v>
      </c>
      <c r="O2732" s="86">
        <v>12000000</v>
      </c>
      <c r="P2732" s="203" t="s">
        <v>25190</v>
      </c>
      <c r="Q2732" s="203" t="s">
        <v>25188</v>
      </c>
      <c r="R2732" s="84">
        <v>45910</v>
      </c>
      <c r="S2732" s="84">
        <v>45910</v>
      </c>
      <c r="T2732" s="84"/>
      <c r="U2732" s="84"/>
      <c r="V2732" s="84"/>
      <c r="W2732" s="203" t="s">
        <v>9457</v>
      </c>
    </row>
    <row r="2733" spans="1:23" x14ac:dyDescent="0.3">
      <c r="A2733" s="203" t="s">
        <v>5454</v>
      </c>
      <c r="B2733" s="203" t="s">
        <v>1245</v>
      </c>
      <c r="C2733" s="203" t="s">
        <v>25191</v>
      </c>
      <c r="D2733" s="203" t="s">
        <v>25192</v>
      </c>
      <c r="E2733" s="203" t="s">
        <v>25193</v>
      </c>
      <c r="F2733" s="203" t="s">
        <v>9451</v>
      </c>
      <c r="G2733" s="203" t="s">
        <v>25193</v>
      </c>
      <c r="H2733" s="203" t="s">
        <v>25194</v>
      </c>
      <c r="I2733" s="203" t="s">
        <v>9453</v>
      </c>
      <c r="J2733" s="203" t="s">
        <v>25195</v>
      </c>
      <c r="K2733" s="84">
        <v>45533</v>
      </c>
      <c r="L2733" s="84">
        <v>45533</v>
      </c>
      <c r="M2733" s="84">
        <v>45624</v>
      </c>
      <c r="N2733" s="203" t="s">
        <v>25196</v>
      </c>
      <c r="O2733" s="86">
        <v>12000000</v>
      </c>
      <c r="P2733" s="203" t="s">
        <v>25197</v>
      </c>
      <c r="Q2733" s="203" t="s">
        <v>25195</v>
      </c>
      <c r="R2733" s="84">
        <v>45532</v>
      </c>
      <c r="S2733" s="84">
        <v>45532</v>
      </c>
      <c r="T2733" s="84"/>
      <c r="U2733" s="84"/>
      <c r="V2733" s="84"/>
      <c r="W2733" s="203" t="s">
        <v>9457</v>
      </c>
    </row>
    <row r="2734" spans="1:23" x14ac:dyDescent="0.3">
      <c r="A2734" s="203" t="s">
        <v>1605</v>
      </c>
      <c r="B2734" s="203" t="s">
        <v>1247</v>
      </c>
      <c r="C2734" s="203" t="s">
        <v>20498</v>
      </c>
      <c r="D2734" s="203" t="s">
        <v>34246</v>
      </c>
      <c r="E2734" s="203" t="s">
        <v>20499</v>
      </c>
      <c r="F2734" s="203" t="s">
        <v>9451</v>
      </c>
      <c r="G2734" s="203" t="s">
        <v>20499</v>
      </c>
      <c r="H2734" s="203" t="s">
        <v>34247</v>
      </c>
      <c r="I2734" s="203" t="s">
        <v>9453</v>
      </c>
      <c r="J2734" s="203" t="s">
        <v>25586</v>
      </c>
      <c r="K2734" s="84">
        <v>46246</v>
      </c>
      <c r="L2734" s="84">
        <v>46247</v>
      </c>
      <c r="M2734" s="84">
        <v>46387</v>
      </c>
      <c r="N2734" s="203" t="s">
        <v>15085</v>
      </c>
      <c r="O2734" s="86">
        <v>12335134</v>
      </c>
      <c r="P2734" s="203" t="s">
        <v>34248</v>
      </c>
      <c r="Q2734" s="203" t="s">
        <v>25586</v>
      </c>
      <c r="R2734" s="84">
        <v>46245</v>
      </c>
      <c r="S2734" s="84">
        <v>46245</v>
      </c>
      <c r="T2734" s="84"/>
      <c r="U2734" s="84"/>
      <c r="V2734" s="84"/>
      <c r="W2734" s="203" t="s">
        <v>9457</v>
      </c>
    </row>
    <row r="2735" spans="1:23" x14ac:dyDescent="0.3">
      <c r="A2735" s="203" t="s">
        <v>3253</v>
      </c>
      <c r="B2735" s="203" t="s">
        <v>1245</v>
      </c>
      <c r="C2735" s="203" t="s">
        <v>25198</v>
      </c>
      <c r="D2735" s="203" t="s">
        <v>25199</v>
      </c>
      <c r="E2735" s="203" t="s">
        <v>25200</v>
      </c>
      <c r="F2735" s="203" t="s">
        <v>9451</v>
      </c>
      <c r="G2735" s="203" t="s">
        <v>25200</v>
      </c>
      <c r="H2735" s="203" t="s">
        <v>25201</v>
      </c>
      <c r="I2735" s="203" t="s">
        <v>9462</v>
      </c>
      <c r="J2735" s="203" t="s">
        <v>25202</v>
      </c>
      <c r="K2735" s="84">
        <v>45590</v>
      </c>
      <c r="L2735" s="84">
        <v>45590</v>
      </c>
      <c r="M2735" s="84">
        <v>45655</v>
      </c>
      <c r="N2735" s="203" t="s">
        <v>13341</v>
      </c>
      <c r="O2735" s="86">
        <v>8637193</v>
      </c>
      <c r="P2735" s="203" t="s">
        <v>25203</v>
      </c>
      <c r="Q2735" s="203" t="s">
        <v>25202</v>
      </c>
      <c r="R2735" s="84">
        <v>45590</v>
      </c>
      <c r="S2735" s="84">
        <v>45590</v>
      </c>
      <c r="T2735" s="84"/>
      <c r="U2735" s="84"/>
      <c r="V2735" s="84"/>
      <c r="W2735" s="203" t="s">
        <v>9457</v>
      </c>
    </row>
    <row r="2736" spans="1:23" x14ac:dyDescent="0.3">
      <c r="A2736" s="203" t="s">
        <v>1665</v>
      </c>
      <c r="B2736" s="203" t="s">
        <v>1247</v>
      </c>
      <c r="C2736" s="203" t="s">
        <v>25204</v>
      </c>
      <c r="D2736" s="203" t="s">
        <v>25205</v>
      </c>
      <c r="E2736" s="203" t="s">
        <v>25206</v>
      </c>
      <c r="F2736" s="203" t="s">
        <v>9451</v>
      </c>
      <c r="G2736" s="203" t="s">
        <v>25206</v>
      </c>
      <c r="H2736" s="203" t="s">
        <v>25207</v>
      </c>
      <c r="I2736" s="203" t="s">
        <v>9504</v>
      </c>
      <c r="J2736" s="203" t="s">
        <v>25208</v>
      </c>
      <c r="K2736" s="84">
        <v>46049</v>
      </c>
      <c r="L2736" s="84">
        <v>46050</v>
      </c>
      <c r="M2736" s="84">
        <v>46169</v>
      </c>
      <c r="N2736" s="203" t="s">
        <v>25189</v>
      </c>
      <c r="O2736" s="86">
        <v>16000000</v>
      </c>
      <c r="P2736" s="203" t="s">
        <v>25209</v>
      </c>
      <c r="Q2736" s="203" t="s">
        <v>25208</v>
      </c>
      <c r="R2736" s="84">
        <v>46048</v>
      </c>
      <c r="S2736" s="84">
        <v>46048</v>
      </c>
      <c r="T2736" s="84"/>
      <c r="U2736" s="84"/>
      <c r="V2736" s="84"/>
      <c r="W2736" s="203" t="s">
        <v>9457</v>
      </c>
    </row>
    <row r="2737" spans="1:23" x14ac:dyDescent="0.3">
      <c r="A2737" s="203" t="s">
        <v>5454</v>
      </c>
      <c r="B2737" s="203" t="s">
        <v>1245</v>
      </c>
      <c r="C2737" s="203" t="s">
        <v>25210</v>
      </c>
      <c r="D2737" s="203" t="s">
        <v>25211</v>
      </c>
      <c r="E2737" s="203" t="s">
        <v>25212</v>
      </c>
      <c r="F2737" s="203" t="s">
        <v>9451</v>
      </c>
      <c r="G2737" s="203" t="s">
        <v>25212</v>
      </c>
      <c r="H2737" s="203" t="s">
        <v>25213</v>
      </c>
      <c r="I2737" s="203" t="s">
        <v>9453</v>
      </c>
      <c r="J2737" s="203" t="s">
        <v>25214</v>
      </c>
      <c r="K2737" s="84">
        <v>45565</v>
      </c>
      <c r="L2737" s="84">
        <v>45566</v>
      </c>
      <c r="M2737" s="84">
        <v>45626</v>
      </c>
      <c r="N2737" s="203" t="s">
        <v>10237</v>
      </c>
      <c r="O2737" s="86">
        <v>8000000</v>
      </c>
      <c r="P2737" s="203" t="s">
        <v>25215</v>
      </c>
      <c r="Q2737" s="203" t="s">
        <v>25214</v>
      </c>
      <c r="R2737" s="84">
        <v>45561</v>
      </c>
      <c r="S2737" s="84">
        <v>45561</v>
      </c>
      <c r="T2737" s="84"/>
      <c r="U2737" s="84"/>
      <c r="V2737" s="84"/>
      <c r="W2737" s="203" t="s">
        <v>9457</v>
      </c>
    </row>
    <row r="2738" spans="1:23" x14ac:dyDescent="0.3">
      <c r="A2738" s="203" t="s">
        <v>5454</v>
      </c>
      <c r="B2738" s="203" t="s">
        <v>1245</v>
      </c>
      <c r="C2738" s="203" t="s">
        <v>25216</v>
      </c>
      <c r="D2738" s="203" t="s">
        <v>25217</v>
      </c>
      <c r="E2738" s="203" t="s">
        <v>25218</v>
      </c>
      <c r="F2738" s="203" t="s">
        <v>9451</v>
      </c>
      <c r="G2738" s="203" t="s">
        <v>25218</v>
      </c>
      <c r="H2738" s="203" t="s">
        <v>25219</v>
      </c>
      <c r="I2738" s="203" t="s">
        <v>9453</v>
      </c>
      <c r="J2738" s="203" t="s">
        <v>25220</v>
      </c>
      <c r="K2738" s="84">
        <v>45526</v>
      </c>
      <c r="L2738" s="84">
        <v>45527</v>
      </c>
      <c r="M2738" s="84">
        <v>45618</v>
      </c>
      <c r="N2738" s="203" t="s">
        <v>24348</v>
      </c>
      <c r="O2738" s="86">
        <v>10500000</v>
      </c>
      <c r="P2738" s="203" t="s">
        <v>25221</v>
      </c>
      <c r="Q2738" s="203" t="s">
        <v>25220</v>
      </c>
      <c r="R2738" s="84">
        <v>45525</v>
      </c>
      <c r="S2738" s="84">
        <v>45525</v>
      </c>
      <c r="T2738" s="84"/>
      <c r="U2738" s="84"/>
      <c r="V2738" s="84"/>
      <c r="W2738" s="203" t="s">
        <v>9457</v>
      </c>
    </row>
    <row r="2739" spans="1:23" x14ac:dyDescent="0.3">
      <c r="A2739" s="203" t="s">
        <v>1505</v>
      </c>
      <c r="B2739" s="203" t="s">
        <v>1246</v>
      </c>
      <c r="C2739" s="203" t="s">
        <v>25222</v>
      </c>
      <c r="D2739" s="203" t="s">
        <v>25223</v>
      </c>
      <c r="E2739" s="203" t="s">
        <v>25224</v>
      </c>
      <c r="F2739" s="203" t="s">
        <v>9451</v>
      </c>
      <c r="G2739" s="203" t="s">
        <v>25224</v>
      </c>
      <c r="H2739" s="203" t="s">
        <v>25225</v>
      </c>
      <c r="I2739" s="203" t="s">
        <v>9504</v>
      </c>
      <c r="J2739" s="203" t="s">
        <v>10301</v>
      </c>
      <c r="K2739" s="84">
        <v>45789</v>
      </c>
      <c r="L2739" s="84">
        <v>45790</v>
      </c>
      <c r="M2739" s="84">
        <v>46018</v>
      </c>
      <c r="N2739" s="203" t="s">
        <v>25226</v>
      </c>
      <c r="O2739" s="86">
        <v>29897978</v>
      </c>
      <c r="P2739" s="203" t="s">
        <v>25227</v>
      </c>
      <c r="Q2739" s="203" t="s">
        <v>10301</v>
      </c>
      <c r="R2739" s="84">
        <v>45785</v>
      </c>
      <c r="S2739" s="84">
        <v>45785</v>
      </c>
      <c r="T2739" s="84"/>
      <c r="U2739" s="84"/>
      <c r="V2739" s="84"/>
      <c r="W2739" s="203" t="s">
        <v>9457</v>
      </c>
    </row>
    <row r="2740" spans="1:23" x14ac:dyDescent="0.3">
      <c r="A2740" s="203" t="s">
        <v>1665</v>
      </c>
      <c r="B2740" s="203" t="s">
        <v>1247</v>
      </c>
      <c r="C2740" s="203" t="s">
        <v>25228</v>
      </c>
      <c r="D2740" s="203" t="s">
        <v>25229</v>
      </c>
      <c r="E2740" s="203" t="s">
        <v>25230</v>
      </c>
      <c r="F2740" s="203" t="s">
        <v>9451</v>
      </c>
      <c r="G2740" s="203" t="s">
        <v>25230</v>
      </c>
      <c r="H2740" s="203" t="s">
        <v>25231</v>
      </c>
      <c r="I2740" s="203" t="s">
        <v>9453</v>
      </c>
      <c r="J2740" s="203" t="s">
        <v>11965</v>
      </c>
      <c r="K2740" s="84">
        <v>46048</v>
      </c>
      <c r="L2740" s="84">
        <v>46050</v>
      </c>
      <c r="M2740" s="84">
        <v>46139</v>
      </c>
      <c r="N2740" s="203" t="s">
        <v>25232</v>
      </c>
      <c r="O2740" s="86">
        <v>9000000</v>
      </c>
      <c r="P2740" s="203" t="s">
        <v>25233</v>
      </c>
      <c r="Q2740" s="203" t="s">
        <v>11965</v>
      </c>
      <c r="R2740" s="84">
        <v>46047</v>
      </c>
      <c r="S2740" s="84">
        <v>46047</v>
      </c>
      <c r="T2740" s="84"/>
      <c r="U2740" s="84"/>
      <c r="V2740" s="84"/>
      <c r="W2740" s="203" t="s">
        <v>9457</v>
      </c>
    </row>
    <row r="2741" spans="1:23" x14ac:dyDescent="0.3">
      <c r="A2741" s="203" t="s">
        <v>1572</v>
      </c>
      <c r="B2741" s="203" t="s">
        <v>1246</v>
      </c>
      <c r="C2741" s="203" t="s">
        <v>25234</v>
      </c>
      <c r="D2741" s="203" t="s">
        <v>25235</v>
      </c>
      <c r="E2741" s="203" t="s">
        <v>25236</v>
      </c>
      <c r="F2741" s="203" t="s">
        <v>9451</v>
      </c>
      <c r="G2741" s="203" t="s">
        <v>25236</v>
      </c>
      <c r="H2741" s="203" t="s">
        <v>25237</v>
      </c>
      <c r="I2741" s="203" t="s">
        <v>9504</v>
      </c>
      <c r="J2741" s="203" t="s">
        <v>10797</v>
      </c>
      <c r="K2741" s="84">
        <v>45931</v>
      </c>
      <c r="L2741" s="84">
        <v>45931</v>
      </c>
      <c r="M2741" s="84">
        <v>46021</v>
      </c>
      <c r="N2741" s="203" t="s">
        <v>24922</v>
      </c>
      <c r="O2741" s="86">
        <v>15000000</v>
      </c>
      <c r="P2741" s="203" t="s">
        <v>25238</v>
      </c>
      <c r="Q2741" s="203" t="s">
        <v>10797</v>
      </c>
      <c r="R2741" s="84">
        <v>45930</v>
      </c>
      <c r="S2741" s="84">
        <v>45930</v>
      </c>
      <c r="T2741" s="84"/>
      <c r="U2741" s="84"/>
      <c r="V2741" s="84"/>
      <c r="W2741" s="203" t="s">
        <v>9457</v>
      </c>
    </row>
    <row r="2742" spans="1:23" x14ac:dyDescent="0.3">
      <c r="A2742" s="203" t="s">
        <v>5454</v>
      </c>
      <c r="B2742" s="203" t="s">
        <v>1245</v>
      </c>
      <c r="C2742" s="203" t="s">
        <v>25239</v>
      </c>
      <c r="D2742" s="203" t="s">
        <v>25240</v>
      </c>
      <c r="E2742" s="203" t="s">
        <v>25241</v>
      </c>
      <c r="F2742" s="203" t="s">
        <v>9451</v>
      </c>
      <c r="G2742" s="203" t="s">
        <v>25241</v>
      </c>
      <c r="H2742" s="203" t="s">
        <v>25242</v>
      </c>
      <c r="I2742" s="203" t="s">
        <v>9453</v>
      </c>
      <c r="J2742" s="203" t="s">
        <v>25243</v>
      </c>
      <c r="K2742" s="84">
        <v>45624</v>
      </c>
      <c r="L2742" s="84">
        <v>45625</v>
      </c>
      <c r="M2742" s="84">
        <v>45654</v>
      </c>
      <c r="N2742" s="203" t="s">
        <v>25244</v>
      </c>
      <c r="O2742" s="86">
        <v>3000000</v>
      </c>
      <c r="P2742" s="203" t="s">
        <v>25245</v>
      </c>
      <c r="Q2742" s="203" t="s">
        <v>25243</v>
      </c>
      <c r="R2742" s="84">
        <v>45622</v>
      </c>
      <c r="S2742" s="84">
        <v>45622</v>
      </c>
      <c r="T2742" s="84"/>
      <c r="U2742" s="84"/>
      <c r="V2742" s="84"/>
      <c r="W2742" s="203" t="s">
        <v>9457</v>
      </c>
    </row>
    <row r="2743" spans="1:23" x14ac:dyDescent="0.3">
      <c r="A2743" s="203" t="s">
        <v>5454</v>
      </c>
      <c r="B2743" s="203" t="s">
        <v>1245</v>
      </c>
      <c r="C2743" s="203" t="s">
        <v>25246</v>
      </c>
      <c r="D2743" s="203" t="s">
        <v>25247</v>
      </c>
      <c r="E2743" s="203" t="s">
        <v>25248</v>
      </c>
      <c r="F2743" s="203" t="s">
        <v>9451</v>
      </c>
      <c r="G2743" s="203" t="s">
        <v>25248</v>
      </c>
      <c r="H2743" s="203" t="s">
        <v>25249</v>
      </c>
      <c r="I2743" s="203" t="s">
        <v>9453</v>
      </c>
      <c r="J2743" s="203" t="s">
        <v>25250</v>
      </c>
      <c r="K2743" s="84">
        <v>45566</v>
      </c>
      <c r="L2743" s="84">
        <v>45567</v>
      </c>
      <c r="M2743" s="84">
        <v>45657</v>
      </c>
      <c r="N2743" s="203" t="s">
        <v>10108</v>
      </c>
      <c r="O2743" s="86">
        <v>12000000</v>
      </c>
      <c r="P2743" s="203" t="s">
        <v>25251</v>
      </c>
      <c r="Q2743" s="203" t="s">
        <v>25250</v>
      </c>
      <c r="R2743" s="84">
        <v>45566</v>
      </c>
      <c r="S2743" s="84">
        <v>45566</v>
      </c>
      <c r="T2743" s="84"/>
      <c r="U2743" s="84"/>
      <c r="V2743" s="84"/>
      <c r="W2743" s="203" t="s">
        <v>9457</v>
      </c>
    </row>
    <row r="2744" spans="1:23" x14ac:dyDescent="0.3">
      <c r="A2744" s="203" t="s">
        <v>1605</v>
      </c>
      <c r="B2744" s="203" t="s">
        <v>1247</v>
      </c>
      <c r="C2744" s="203" t="s">
        <v>25252</v>
      </c>
      <c r="D2744" s="203" t="s">
        <v>25253</v>
      </c>
      <c r="E2744" s="203" t="s">
        <v>25254</v>
      </c>
      <c r="F2744" s="203" t="s">
        <v>9451</v>
      </c>
      <c r="G2744" s="203" t="s">
        <v>25254</v>
      </c>
      <c r="H2744" s="203" t="s">
        <v>25255</v>
      </c>
      <c r="I2744" s="203" t="s">
        <v>9453</v>
      </c>
      <c r="J2744" s="203" t="s">
        <v>25256</v>
      </c>
      <c r="K2744" s="84">
        <v>46052</v>
      </c>
      <c r="L2744" s="84">
        <v>46052</v>
      </c>
      <c r="M2744" s="84">
        <v>46237</v>
      </c>
      <c r="N2744" s="203" t="s">
        <v>25257</v>
      </c>
      <c r="O2744" s="86">
        <v>15859458</v>
      </c>
      <c r="P2744" s="203" t="s">
        <v>25258</v>
      </c>
      <c r="Q2744" s="203" t="s">
        <v>25256</v>
      </c>
      <c r="R2744" s="84">
        <v>46051</v>
      </c>
      <c r="S2744" s="84">
        <v>46051</v>
      </c>
      <c r="T2744" s="84"/>
      <c r="U2744" s="84"/>
      <c r="V2744" s="84"/>
      <c r="W2744" s="203" t="s">
        <v>9457</v>
      </c>
    </row>
    <row r="2745" spans="1:23" x14ac:dyDescent="0.3">
      <c r="A2745" s="203" t="s">
        <v>5454</v>
      </c>
      <c r="B2745" s="203" t="s">
        <v>1245</v>
      </c>
      <c r="C2745" s="203" t="s">
        <v>25259</v>
      </c>
      <c r="D2745" s="203" t="s">
        <v>25260</v>
      </c>
      <c r="E2745" s="203" t="s">
        <v>25261</v>
      </c>
      <c r="F2745" s="203" t="s">
        <v>9451</v>
      </c>
      <c r="G2745" s="203" t="s">
        <v>25261</v>
      </c>
      <c r="H2745" s="203" t="s">
        <v>25262</v>
      </c>
      <c r="I2745" s="203" t="s">
        <v>9453</v>
      </c>
      <c r="J2745" s="203" t="s">
        <v>25263</v>
      </c>
      <c r="K2745" s="84">
        <v>45555</v>
      </c>
      <c r="L2745" s="84">
        <v>45561</v>
      </c>
      <c r="M2745" s="84">
        <v>45644</v>
      </c>
      <c r="N2745" s="203" t="s">
        <v>25264</v>
      </c>
      <c r="O2745" s="86">
        <v>10500000</v>
      </c>
      <c r="P2745" s="203" t="s">
        <v>25265</v>
      </c>
      <c r="Q2745" s="203" t="s">
        <v>25263</v>
      </c>
      <c r="R2745" s="84">
        <v>45554</v>
      </c>
      <c r="S2745" s="84">
        <v>45554</v>
      </c>
      <c r="T2745" s="84"/>
      <c r="U2745" s="84"/>
      <c r="V2745" s="84"/>
      <c r="W2745" s="203" t="s">
        <v>9457</v>
      </c>
    </row>
    <row r="2746" spans="1:23" x14ac:dyDescent="0.3">
      <c r="A2746" s="203" t="s">
        <v>2940</v>
      </c>
      <c r="B2746" s="203" t="s">
        <v>1245</v>
      </c>
      <c r="C2746" s="203" t="s">
        <v>25266</v>
      </c>
      <c r="D2746" s="203" t="s">
        <v>9471</v>
      </c>
      <c r="E2746" s="203" t="s">
        <v>11361</v>
      </c>
      <c r="F2746" s="203" t="s">
        <v>9451</v>
      </c>
      <c r="G2746" s="203"/>
      <c r="H2746" s="203"/>
      <c r="I2746" s="203"/>
      <c r="J2746" s="203"/>
      <c r="K2746" s="84"/>
      <c r="L2746" s="84"/>
      <c r="M2746" s="84"/>
      <c r="N2746" s="203"/>
      <c r="O2746" s="86"/>
      <c r="P2746" s="203"/>
      <c r="Q2746" s="203"/>
      <c r="R2746" s="84">
        <v>45629</v>
      </c>
      <c r="S2746" s="84">
        <v>45629</v>
      </c>
      <c r="T2746" s="84">
        <v>45643</v>
      </c>
      <c r="U2746" s="84">
        <v>45643</v>
      </c>
      <c r="V2746" s="84">
        <v>45649</v>
      </c>
      <c r="W2746" s="203" t="s">
        <v>9723</v>
      </c>
    </row>
    <row r="2747" spans="1:23" x14ac:dyDescent="0.3">
      <c r="A2747" s="203" t="s">
        <v>5454</v>
      </c>
      <c r="B2747" s="203" t="s">
        <v>1245</v>
      </c>
      <c r="C2747" s="203" t="s">
        <v>25267</v>
      </c>
      <c r="D2747" s="203" t="s">
        <v>25268</v>
      </c>
      <c r="E2747" s="203" t="s">
        <v>25269</v>
      </c>
      <c r="F2747" s="203" t="s">
        <v>9451</v>
      </c>
      <c r="G2747" s="203" t="s">
        <v>25269</v>
      </c>
      <c r="H2747" s="203" t="s">
        <v>25270</v>
      </c>
      <c r="I2747" s="203" t="s">
        <v>9453</v>
      </c>
      <c r="J2747" s="203" t="s">
        <v>25271</v>
      </c>
      <c r="K2747" s="84">
        <v>45596</v>
      </c>
      <c r="L2747" s="84">
        <v>45596</v>
      </c>
      <c r="M2747" s="84">
        <v>45655</v>
      </c>
      <c r="N2747" s="203" t="s">
        <v>17194</v>
      </c>
      <c r="O2747" s="86">
        <v>6000000</v>
      </c>
      <c r="P2747" s="203" t="s">
        <v>25272</v>
      </c>
      <c r="Q2747" s="203" t="s">
        <v>25271</v>
      </c>
      <c r="R2747" s="84">
        <v>45595</v>
      </c>
      <c r="S2747" s="84">
        <v>45595</v>
      </c>
      <c r="T2747" s="84"/>
      <c r="U2747" s="84"/>
      <c r="V2747" s="84"/>
      <c r="W2747" s="203" t="s">
        <v>9457</v>
      </c>
    </row>
    <row r="2748" spans="1:23" x14ac:dyDescent="0.3">
      <c r="A2748" s="203" t="s">
        <v>1605</v>
      </c>
      <c r="B2748" s="203" t="s">
        <v>1247</v>
      </c>
      <c r="C2748" s="203" t="s">
        <v>25273</v>
      </c>
      <c r="D2748" s="203" t="s">
        <v>25274</v>
      </c>
      <c r="E2748" s="203" t="s">
        <v>25275</v>
      </c>
      <c r="F2748" s="203" t="s">
        <v>9451</v>
      </c>
      <c r="G2748" s="203" t="s">
        <v>25275</v>
      </c>
      <c r="H2748" s="203" t="s">
        <v>25276</v>
      </c>
      <c r="I2748" s="203" t="s">
        <v>9453</v>
      </c>
      <c r="J2748" s="203" t="s">
        <v>21806</v>
      </c>
      <c r="K2748" s="84">
        <v>46048</v>
      </c>
      <c r="L2748" s="84">
        <v>46049</v>
      </c>
      <c r="M2748" s="84">
        <v>46229</v>
      </c>
      <c r="N2748" s="203" t="s">
        <v>25277</v>
      </c>
      <c r="O2748" s="86">
        <v>25760100</v>
      </c>
      <c r="P2748" s="203" t="s">
        <v>25278</v>
      </c>
      <c r="Q2748" s="203" t="s">
        <v>21806</v>
      </c>
      <c r="R2748" s="84">
        <v>46048</v>
      </c>
      <c r="S2748" s="84">
        <v>46048</v>
      </c>
      <c r="T2748" s="84"/>
      <c r="U2748" s="84"/>
      <c r="V2748" s="84"/>
      <c r="W2748" s="203" t="s">
        <v>9457</v>
      </c>
    </row>
    <row r="2749" spans="1:23" x14ac:dyDescent="0.3">
      <c r="A2749" s="203" t="s">
        <v>1665</v>
      </c>
      <c r="B2749" s="203" t="s">
        <v>1247</v>
      </c>
      <c r="C2749" s="203" t="s">
        <v>25279</v>
      </c>
      <c r="D2749" s="203" t="s">
        <v>25280</v>
      </c>
      <c r="E2749" s="203" t="s">
        <v>25281</v>
      </c>
      <c r="F2749" s="203" t="s">
        <v>9451</v>
      </c>
      <c r="G2749" s="203" t="s">
        <v>25281</v>
      </c>
      <c r="H2749" s="203" t="s">
        <v>25282</v>
      </c>
      <c r="I2749" s="203" t="s">
        <v>9453</v>
      </c>
      <c r="J2749" s="203" t="s">
        <v>25283</v>
      </c>
      <c r="K2749" s="84">
        <v>46052</v>
      </c>
      <c r="L2749" s="84">
        <v>46052</v>
      </c>
      <c r="M2749" s="84">
        <v>46202</v>
      </c>
      <c r="N2749" s="203" t="s">
        <v>25284</v>
      </c>
      <c r="O2749" s="86">
        <v>18744990</v>
      </c>
      <c r="P2749" s="203" t="s">
        <v>25285</v>
      </c>
      <c r="Q2749" s="203" t="s">
        <v>25283</v>
      </c>
      <c r="R2749" s="84">
        <v>46052</v>
      </c>
      <c r="S2749" s="84">
        <v>46052</v>
      </c>
      <c r="T2749" s="84"/>
      <c r="U2749" s="84"/>
      <c r="V2749" s="84"/>
      <c r="W2749" s="203" t="s">
        <v>9457</v>
      </c>
    </row>
    <row r="2750" spans="1:23" x14ac:dyDescent="0.3">
      <c r="A2750" s="203" t="s">
        <v>5454</v>
      </c>
      <c r="B2750" s="203" t="s">
        <v>1245</v>
      </c>
      <c r="C2750" s="203" t="s">
        <v>25286</v>
      </c>
      <c r="D2750" s="203" t="s">
        <v>25287</v>
      </c>
      <c r="E2750" s="203" t="s">
        <v>25288</v>
      </c>
      <c r="F2750" s="203" t="s">
        <v>9451</v>
      </c>
      <c r="G2750" s="203" t="s">
        <v>25288</v>
      </c>
      <c r="H2750" s="203" t="s">
        <v>25289</v>
      </c>
      <c r="I2750" s="203" t="s">
        <v>9453</v>
      </c>
      <c r="J2750" s="203" t="s">
        <v>25290</v>
      </c>
      <c r="K2750" s="84">
        <v>45548</v>
      </c>
      <c r="L2750" s="84">
        <v>45548</v>
      </c>
      <c r="M2750" s="84">
        <v>45629</v>
      </c>
      <c r="N2750" s="203" t="s">
        <v>25291</v>
      </c>
      <c r="O2750" s="86">
        <v>13500000</v>
      </c>
      <c r="P2750" s="203" t="s">
        <v>25292</v>
      </c>
      <c r="Q2750" s="203" t="s">
        <v>25290</v>
      </c>
      <c r="R2750" s="84">
        <v>45539</v>
      </c>
      <c r="S2750" s="84">
        <v>45539</v>
      </c>
      <c r="T2750" s="84"/>
      <c r="U2750" s="84"/>
      <c r="V2750" s="84"/>
      <c r="W2750" s="203" t="s">
        <v>9457</v>
      </c>
    </row>
    <row r="2751" spans="1:23" x14ac:dyDescent="0.3">
      <c r="A2751" s="203" t="s">
        <v>1505</v>
      </c>
      <c r="B2751" s="203" t="s">
        <v>1246</v>
      </c>
      <c r="C2751" s="203" t="s">
        <v>25293</v>
      </c>
      <c r="D2751" s="203" t="s">
        <v>25294</v>
      </c>
      <c r="E2751" s="203" t="s">
        <v>25295</v>
      </c>
      <c r="F2751" s="203" t="s">
        <v>9451</v>
      </c>
      <c r="G2751" s="203" t="s">
        <v>25295</v>
      </c>
      <c r="H2751" s="203" t="s">
        <v>25296</v>
      </c>
      <c r="I2751" s="203" t="s">
        <v>9462</v>
      </c>
      <c r="J2751" s="203" t="s">
        <v>25297</v>
      </c>
      <c r="K2751" s="84">
        <v>45722</v>
      </c>
      <c r="L2751" s="84">
        <v>45722</v>
      </c>
      <c r="M2751" s="84">
        <v>45905</v>
      </c>
      <c r="N2751" s="203" t="s">
        <v>14598</v>
      </c>
      <c r="O2751" s="86">
        <v>23918382</v>
      </c>
      <c r="P2751" s="203" t="s">
        <v>25298</v>
      </c>
      <c r="Q2751" s="203" t="s">
        <v>25297</v>
      </c>
      <c r="R2751" s="84">
        <v>45721</v>
      </c>
      <c r="S2751" s="84">
        <v>45721</v>
      </c>
      <c r="T2751" s="84"/>
      <c r="U2751" s="84"/>
      <c r="V2751" s="84"/>
      <c r="W2751" s="203" t="s">
        <v>9457</v>
      </c>
    </row>
    <row r="2752" spans="1:23" x14ac:dyDescent="0.3">
      <c r="A2752" s="203" t="s">
        <v>3097</v>
      </c>
      <c r="B2752" s="203" t="s">
        <v>1245</v>
      </c>
      <c r="C2752" s="203" t="s">
        <v>25299</v>
      </c>
      <c r="D2752" s="203" t="s">
        <v>9471</v>
      </c>
      <c r="E2752" s="203" t="s">
        <v>14629</v>
      </c>
      <c r="F2752" s="203" t="s">
        <v>9451</v>
      </c>
      <c r="G2752" s="203"/>
      <c r="H2752" s="203"/>
      <c r="I2752" s="203"/>
      <c r="J2752" s="203"/>
      <c r="K2752" s="84"/>
      <c r="L2752" s="84"/>
      <c r="M2752" s="84"/>
      <c r="N2752" s="203"/>
      <c r="O2752" s="86"/>
      <c r="P2752" s="203"/>
      <c r="Q2752" s="203"/>
      <c r="R2752" s="84">
        <v>45457</v>
      </c>
      <c r="S2752" s="84">
        <v>45457</v>
      </c>
      <c r="T2752" s="84">
        <v>45475</v>
      </c>
      <c r="U2752" s="84">
        <v>45475</v>
      </c>
      <c r="V2752" s="84">
        <v>45475</v>
      </c>
      <c r="W2752" s="203" t="s">
        <v>9723</v>
      </c>
    </row>
    <row r="2753" spans="1:23" x14ac:dyDescent="0.3">
      <c r="A2753" s="203" t="s">
        <v>5454</v>
      </c>
      <c r="B2753" s="203" t="s">
        <v>1245</v>
      </c>
      <c r="C2753" s="203" t="s">
        <v>25300</v>
      </c>
      <c r="D2753" s="203" t="s">
        <v>25301</v>
      </c>
      <c r="E2753" s="203" t="s">
        <v>25302</v>
      </c>
      <c r="F2753" s="203" t="s">
        <v>9451</v>
      </c>
      <c r="G2753" s="203" t="s">
        <v>25302</v>
      </c>
      <c r="H2753" s="203" t="s">
        <v>25303</v>
      </c>
      <c r="I2753" s="203" t="s">
        <v>9453</v>
      </c>
      <c r="J2753" s="203" t="s">
        <v>25304</v>
      </c>
      <c r="K2753" s="84">
        <v>45520</v>
      </c>
      <c r="L2753" s="84">
        <v>45520</v>
      </c>
      <c r="M2753" s="84">
        <v>45611</v>
      </c>
      <c r="N2753" s="203" t="s">
        <v>17187</v>
      </c>
      <c r="O2753" s="86">
        <v>13500000</v>
      </c>
      <c r="P2753" s="203" t="s">
        <v>25305</v>
      </c>
      <c r="Q2753" s="203" t="s">
        <v>25304</v>
      </c>
      <c r="R2753" s="84">
        <v>45520</v>
      </c>
      <c r="S2753" s="84">
        <v>45520</v>
      </c>
      <c r="T2753" s="84"/>
      <c r="U2753" s="84"/>
      <c r="V2753" s="84"/>
      <c r="W2753" s="203" t="s">
        <v>9457</v>
      </c>
    </row>
    <row r="2754" spans="1:23" x14ac:dyDescent="0.3">
      <c r="A2754" s="203" t="s">
        <v>1572</v>
      </c>
      <c r="B2754" s="203" t="s">
        <v>1246</v>
      </c>
      <c r="C2754" s="203" t="s">
        <v>25306</v>
      </c>
      <c r="D2754" s="203" t="s">
        <v>25307</v>
      </c>
      <c r="E2754" s="203" t="s">
        <v>25308</v>
      </c>
      <c r="F2754" s="203" t="s">
        <v>9451</v>
      </c>
      <c r="G2754" s="203" t="s">
        <v>25308</v>
      </c>
      <c r="H2754" s="203" t="s">
        <v>25309</v>
      </c>
      <c r="I2754" s="203" t="s">
        <v>9453</v>
      </c>
      <c r="J2754" s="203" t="s">
        <v>10797</v>
      </c>
      <c r="K2754" s="84">
        <v>45985</v>
      </c>
      <c r="L2754" s="84">
        <v>45985</v>
      </c>
      <c r="M2754" s="84">
        <v>46014</v>
      </c>
      <c r="N2754" s="203" t="s">
        <v>25310</v>
      </c>
      <c r="O2754" s="86">
        <v>4000000</v>
      </c>
      <c r="P2754" s="203" t="s">
        <v>25311</v>
      </c>
      <c r="Q2754" s="203" t="s">
        <v>10797</v>
      </c>
      <c r="R2754" s="84">
        <v>45985</v>
      </c>
      <c r="S2754" s="84">
        <v>45985</v>
      </c>
      <c r="T2754" s="84"/>
      <c r="U2754" s="84"/>
      <c r="V2754" s="84"/>
      <c r="W2754" s="203" t="s">
        <v>9457</v>
      </c>
    </row>
    <row r="2755" spans="1:23" x14ac:dyDescent="0.3">
      <c r="A2755" s="203" t="s">
        <v>1476</v>
      </c>
      <c r="B2755" s="203" t="s">
        <v>1246</v>
      </c>
      <c r="C2755" s="203" t="s">
        <v>25312</v>
      </c>
      <c r="D2755" s="203" t="s">
        <v>25313</v>
      </c>
      <c r="E2755" s="203" t="s">
        <v>25314</v>
      </c>
      <c r="F2755" s="203" t="s">
        <v>9451</v>
      </c>
      <c r="G2755" s="203" t="s">
        <v>25314</v>
      </c>
      <c r="H2755" s="203" t="s">
        <v>25315</v>
      </c>
      <c r="I2755" s="203" t="s">
        <v>9462</v>
      </c>
      <c r="J2755" s="203" t="s">
        <v>25316</v>
      </c>
      <c r="K2755" s="84">
        <v>45700</v>
      </c>
      <c r="L2755" s="84">
        <v>45701</v>
      </c>
      <c r="M2755" s="84">
        <v>45881</v>
      </c>
      <c r="N2755" s="203" t="s">
        <v>21787</v>
      </c>
      <c r="O2755" s="86">
        <v>23918382</v>
      </c>
      <c r="P2755" s="203" t="s">
        <v>25317</v>
      </c>
      <c r="Q2755" s="203" t="s">
        <v>25316</v>
      </c>
      <c r="R2755" s="84">
        <v>45700</v>
      </c>
      <c r="S2755" s="84">
        <v>45700</v>
      </c>
      <c r="T2755" s="84"/>
      <c r="U2755" s="84"/>
      <c r="V2755" s="84"/>
      <c r="W2755" s="203" t="s">
        <v>9457</v>
      </c>
    </row>
    <row r="2756" spans="1:23" x14ac:dyDescent="0.3">
      <c r="A2756" s="203" t="s">
        <v>5672</v>
      </c>
      <c r="B2756" s="203" t="s">
        <v>1245</v>
      </c>
      <c r="C2756" s="203" t="s">
        <v>25318</v>
      </c>
      <c r="D2756" s="203" t="s">
        <v>25319</v>
      </c>
      <c r="E2756" s="203" t="s">
        <v>25320</v>
      </c>
      <c r="F2756" s="203" t="s">
        <v>9451</v>
      </c>
      <c r="G2756" s="203" t="s">
        <v>25320</v>
      </c>
      <c r="H2756" s="203" t="s">
        <v>25321</v>
      </c>
      <c r="I2756" s="203" t="s">
        <v>9453</v>
      </c>
      <c r="J2756" s="203" t="s">
        <v>25322</v>
      </c>
      <c r="K2756" s="84">
        <v>45604</v>
      </c>
      <c r="L2756" s="84">
        <v>45604</v>
      </c>
      <c r="M2756" s="84">
        <v>45648</v>
      </c>
      <c r="N2756" s="203" t="s">
        <v>15329</v>
      </c>
      <c r="O2756" s="86">
        <v>6000000</v>
      </c>
      <c r="P2756" s="203" t="s">
        <v>25323</v>
      </c>
      <c r="Q2756" s="203" t="s">
        <v>25322</v>
      </c>
      <c r="R2756" s="84">
        <v>45602</v>
      </c>
      <c r="S2756" s="84">
        <v>45602</v>
      </c>
      <c r="T2756" s="84"/>
      <c r="U2756" s="84"/>
      <c r="V2756" s="84"/>
      <c r="W2756" s="203" t="s">
        <v>9457</v>
      </c>
    </row>
    <row r="2757" spans="1:23" x14ac:dyDescent="0.3">
      <c r="A2757" s="203" t="s">
        <v>2567</v>
      </c>
      <c r="B2757" s="203" t="s">
        <v>1247</v>
      </c>
      <c r="C2757" s="203" t="s">
        <v>34249</v>
      </c>
      <c r="D2757" s="203" t="s">
        <v>34250</v>
      </c>
      <c r="E2757" s="203" t="s">
        <v>34251</v>
      </c>
      <c r="F2757" s="203" t="s">
        <v>9451</v>
      </c>
      <c r="G2757" s="203"/>
      <c r="H2757" s="203"/>
      <c r="I2757" s="203"/>
      <c r="J2757" s="203"/>
      <c r="K2757" s="84"/>
      <c r="L2757" s="84"/>
      <c r="M2757" s="84"/>
      <c r="N2757" s="203"/>
      <c r="O2757" s="86"/>
      <c r="P2757" s="203"/>
      <c r="Q2757" s="203"/>
      <c r="R2757" s="84">
        <v>46244</v>
      </c>
      <c r="S2757" s="84">
        <v>46244</v>
      </c>
      <c r="T2757" s="84">
        <v>46248</v>
      </c>
      <c r="U2757" s="84">
        <v>46248</v>
      </c>
      <c r="V2757" s="84">
        <v>46248</v>
      </c>
      <c r="W2757" s="203" t="s">
        <v>9457</v>
      </c>
    </row>
    <row r="2758" spans="1:23" x14ac:dyDescent="0.3">
      <c r="A2758" s="203" t="s">
        <v>1665</v>
      </c>
      <c r="B2758" s="203" t="s">
        <v>1247</v>
      </c>
      <c r="C2758" s="203" t="s">
        <v>25324</v>
      </c>
      <c r="D2758" s="203" t="s">
        <v>25325</v>
      </c>
      <c r="E2758" s="203" t="s">
        <v>25326</v>
      </c>
      <c r="F2758" s="203" t="s">
        <v>9451</v>
      </c>
      <c r="G2758" s="203" t="s">
        <v>25326</v>
      </c>
      <c r="H2758" s="203" t="s">
        <v>25327</v>
      </c>
      <c r="I2758" s="203" t="s">
        <v>9453</v>
      </c>
      <c r="J2758" s="203" t="s">
        <v>25328</v>
      </c>
      <c r="K2758" s="84">
        <v>46052</v>
      </c>
      <c r="L2758" s="84">
        <v>46052</v>
      </c>
      <c r="M2758" s="84">
        <v>46142</v>
      </c>
      <c r="N2758" s="203" t="s">
        <v>25329</v>
      </c>
      <c r="O2758" s="86">
        <v>7922223</v>
      </c>
      <c r="P2758" s="203" t="s">
        <v>25330</v>
      </c>
      <c r="Q2758" s="203" t="s">
        <v>25328</v>
      </c>
      <c r="R2758" s="84">
        <v>46052</v>
      </c>
      <c r="S2758" s="84">
        <v>46052</v>
      </c>
      <c r="T2758" s="84"/>
      <c r="U2758" s="84"/>
      <c r="V2758" s="84"/>
      <c r="W2758" s="203" t="s">
        <v>9457</v>
      </c>
    </row>
    <row r="2759" spans="1:23" x14ac:dyDescent="0.3">
      <c r="A2759" s="203" t="s">
        <v>3366</v>
      </c>
      <c r="B2759" s="203" t="s">
        <v>1247</v>
      </c>
      <c r="C2759" s="203" t="s">
        <v>34252</v>
      </c>
      <c r="D2759" s="203" t="s">
        <v>34253</v>
      </c>
      <c r="E2759" s="203" t="s">
        <v>34254</v>
      </c>
      <c r="F2759" s="203" t="s">
        <v>9451</v>
      </c>
      <c r="G2759" s="203" t="s">
        <v>34254</v>
      </c>
      <c r="H2759" s="203" t="s">
        <v>34255</v>
      </c>
      <c r="I2759" s="203" t="s">
        <v>33845</v>
      </c>
      <c r="J2759" s="203" t="s">
        <v>34256</v>
      </c>
      <c r="K2759" s="84"/>
      <c r="L2759" s="84"/>
      <c r="M2759" s="84">
        <v>46365</v>
      </c>
      <c r="N2759" s="203" t="s">
        <v>24454</v>
      </c>
      <c r="O2759" s="86">
        <v>14039998</v>
      </c>
      <c r="P2759" s="203" t="s">
        <v>34257</v>
      </c>
      <c r="Q2759" s="203" t="s">
        <v>34256</v>
      </c>
      <c r="R2759" s="84">
        <v>46257</v>
      </c>
      <c r="S2759" s="84">
        <v>46257</v>
      </c>
      <c r="T2759" s="84"/>
      <c r="U2759" s="84"/>
      <c r="V2759" s="84"/>
      <c r="W2759" s="203" t="s">
        <v>9457</v>
      </c>
    </row>
    <row r="2760" spans="1:23" x14ac:dyDescent="0.3">
      <c r="A2760" s="203" t="s">
        <v>1572</v>
      </c>
      <c r="B2760" s="203" t="s">
        <v>1246</v>
      </c>
      <c r="C2760" s="203" t="s">
        <v>25331</v>
      </c>
      <c r="D2760" s="203" t="s">
        <v>25332</v>
      </c>
      <c r="E2760" s="203" t="s">
        <v>25333</v>
      </c>
      <c r="F2760" s="203" t="s">
        <v>9451</v>
      </c>
      <c r="G2760" s="203" t="s">
        <v>25333</v>
      </c>
      <c r="H2760" s="203" t="s">
        <v>25334</v>
      </c>
      <c r="I2760" s="203" t="s">
        <v>9453</v>
      </c>
      <c r="J2760" s="203" t="s">
        <v>9968</v>
      </c>
      <c r="K2760" s="84">
        <v>45925</v>
      </c>
      <c r="L2760" s="84">
        <v>45926</v>
      </c>
      <c r="M2760" s="84">
        <v>46016</v>
      </c>
      <c r="N2760" s="203" t="s">
        <v>15981</v>
      </c>
      <c r="O2760" s="86">
        <v>9000000</v>
      </c>
      <c r="P2760" s="203" t="s">
        <v>25335</v>
      </c>
      <c r="Q2760" s="203" t="s">
        <v>9968</v>
      </c>
      <c r="R2760" s="84">
        <v>45924</v>
      </c>
      <c r="S2760" s="84">
        <v>45924</v>
      </c>
      <c r="T2760" s="84"/>
      <c r="U2760" s="84"/>
      <c r="V2760" s="84"/>
      <c r="W2760" s="203" t="s">
        <v>9457</v>
      </c>
    </row>
    <row r="2761" spans="1:23" x14ac:dyDescent="0.3">
      <c r="A2761" s="203" t="s">
        <v>1605</v>
      </c>
      <c r="B2761" s="203" t="s">
        <v>1247</v>
      </c>
      <c r="C2761" s="203" t="s">
        <v>21914</v>
      </c>
      <c r="D2761" s="203" t="s">
        <v>34258</v>
      </c>
      <c r="E2761" s="203" t="s">
        <v>21915</v>
      </c>
      <c r="F2761" s="203" t="s">
        <v>9451</v>
      </c>
      <c r="G2761" s="203" t="s">
        <v>21915</v>
      </c>
      <c r="H2761" s="203" t="s">
        <v>34259</v>
      </c>
      <c r="I2761" s="203" t="s">
        <v>9482</v>
      </c>
      <c r="J2761" s="203" t="s">
        <v>34260</v>
      </c>
      <c r="K2761" s="84">
        <v>46248</v>
      </c>
      <c r="L2761" s="84"/>
      <c r="M2761" s="84">
        <v>46387</v>
      </c>
      <c r="N2761" s="203" t="s">
        <v>13730</v>
      </c>
      <c r="O2761" s="86">
        <v>13272364</v>
      </c>
      <c r="P2761" s="203" t="s">
        <v>34261</v>
      </c>
      <c r="Q2761" s="203" t="s">
        <v>34260</v>
      </c>
      <c r="R2761" s="84">
        <v>46247</v>
      </c>
      <c r="S2761" s="84">
        <v>46247</v>
      </c>
      <c r="T2761" s="84"/>
      <c r="U2761" s="84"/>
      <c r="V2761" s="84"/>
      <c r="W2761" s="203" t="s">
        <v>9457</v>
      </c>
    </row>
    <row r="2762" spans="1:23" x14ac:dyDescent="0.3">
      <c r="A2762" s="203" t="s">
        <v>1476</v>
      </c>
      <c r="B2762" s="203" t="s">
        <v>1246</v>
      </c>
      <c r="C2762" s="203" t="s">
        <v>25336</v>
      </c>
      <c r="D2762" s="203" t="s">
        <v>25337</v>
      </c>
      <c r="E2762" s="203" t="s">
        <v>25338</v>
      </c>
      <c r="F2762" s="203" t="s">
        <v>9451</v>
      </c>
      <c r="G2762" s="203" t="s">
        <v>25338</v>
      </c>
      <c r="H2762" s="203" t="s">
        <v>25339</v>
      </c>
      <c r="I2762" s="203" t="s">
        <v>9462</v>
      </c>
      <c r="J2762" s="203" t="s">
        <v>25340</v>
      </c>
      <c r="K2762" s="84">
        <v>45696</v>
      </c>
      <c r="L2762" s="84">
        <v>45698</v>
      </c>
      <c r="M2762" s="84">
        <v>45878</v>
      </c>
      <c r="N2762" s="203" t="s">
        <v>11526</v>
      </c>
      <c r="O2762" s="86">
        <v>29675250</v>
      </c>
      <c r="P2762" s="203" t="s">
        <v>25341</v>
      </c>
      <c r="Q2762" s="203" t="s">
        <v>25340</v>
      </c>
      <c r="R2762" s="84">
        <v>45694</v>
      </c>
      <c r="S2762" s="84">
        <v>45694</v>
      </c>
      <c r="T2762" s="84"/>
      <c r="U2762" s="84"/>
      <c r="V2762" s="84"/>
      <c r="W2762" s="203" t="s">
        <v>9457</v>
      </c>
    </row>
    <row r="2763" spans="1:23" x14ac:dyDescent="0.3">
      <c r="A2763" s="203" t="s">
        <v>5454</v>
      </c>
      <c r="B2763" s="203" t="s">
        <v>1245</v>
      </c>
      <c r="C2763" s="203" t="s">
        <v>25342</v>
      </c>
      <c r="D2763" s="203" t="s">
        <v>25343</v>
      </c>
      <c r="E2763" s="203" t="s">
        <v>25344</v>
      </c>
      <c r="F2763" s="203" t="s">
        <v>9451</v>
      </c>
      <c r="G2763" s="203" t="s">
        <v>25344</v>
      </c>
      <c r="H2763" s="203" t="s">
        <v>25345</v>
      </c>
      <c r="I2763" s="203" t="s">
        <v>9453</v>
      </c>
      <c r="J2763" s="203" t="s">
        <v>25346</v>
      </c>
      <c r="K2763" s="84">
        <v>45538</v>
      </c>
      <c r="L2763" s="84">
        <v>45538</v>
      </c>
      <c r="M2763" s="84">
        <v>45632</v>
      </c>
      <c r="N2763" s="203" t="s">
        <v>13743</v>
      </c>
      <c r="O2763" s="86">
        <v>10500000</v>
      </c>
      <c r="P2763" s="203" t="s">
        <v>25347</v>
      </c>
      <c r="Q2763" s="203" t="s">
        <v>25346</v>
      </c>
      <c r="R2763" s="84">
        <v>45537</v>
      </c>
      <c r="S2763" s="84">
        <v>45537</v>
      </c>
      <c r="T2763" s="84"/>
      <c r="U2763" s="84"/>
      <c r="V2763" s="84"/>
      <c r="W2763" s="203" t="s">
        <v>9457</v>
      </c>
    </row>
    <row r="2764" spans="1:23" x14ac:dyDescent="0.3">
      <c r="A2764" s="203" t="s">
        <v>4639</v>
      </c>
      <c r="B2764" s="203" t="s">
        <v>1245</v>
      </c>
      <c r="C2764" s="203" t="s">
        <v>25348</v>
      </c>
      <c r="D2764" s="203" t="s">
        <v>25349</v>
      </c>
      <c r="E2764" s="203" t="s">
        <v>25350</v>
      </c>
      <c r="F2764" s="203" t="s">
        <v>9451</v>
      </c>
      <c r="G2764" s="203" t="s">
        <v>25350</v>
      </c>
      <c r="H2764" s="203" t="s">
        <v>25351</v>
      </c>
      <c r="I2764" s="203" t="s">
        <v>9453</v>
      </c>
      <c r="J2764" s="203" t="s">
        <v>25352</v>
      </c>
      <c r="K2764" s="84">
        <v>45517</v>
      </c>
      <c r="L2764" s="84">
        <v>45518</v>
      </c>
      <c r="M2764" s="84">
        <v>45548</v>
      </c>
      <c r="N2764" s="203" t="s">
        <v>13562</v>
      </c>
      <c r="O2764" s="86">
        <v>198307259</v>
      </c>
      <c r="P2764" s="203" t="s">
        <v>25353</v>
      </c>
      <c r="Q2764" s="203" t="s">
        <v>25352</v>
      </c>
      <c r="R2764" s="84">
        <v>45517</v>
      </c>
      <c r="S2764" s="84">
        <v>45517</v>
      </c>
      <c r="T2764" s="84"/>
      <c r="U2764" s="84"/>
      <c r="V2764" s="84"/>
      <c r="W2764" s="203" t="s">
        <v>9457</v>
      </c>
    </row>
    <row r="2765" spans="1:23" x14ac:dyDescent="0.3">
      <c r="A2765" s="203" t="s">
        <v>4538</v>
      </c>
      <c r="B2765" s="203" t="s">
        <v>1245</v>
      </c>
      <c r="C2765" s="203" t="s">
        <v>25354</v>
      </c>
      <c r="D2765" s="203" t="s">
        <v>9471</v>
      </c>
      <c r="E2765" s="203" t="s">
        <v>9695</v>
      </c>
      <c r="F2765" s="203" t="s">
        <v>9451</v>
      </c>
      <c r="G2765" s="203"/>
      <c r="H2765" s="203"/>
      <c r="I2765" s="203"/>
      <c r="J2765" s="203"/>
      <c r="K2765" s="84"/>
      <c r="L2765" s="84"/>
      <c r="M2765" s="84"/>
      <c r="N2765" s="203"/>
      <c r="O2765" s="86"/>
      <c r="P2765" s="203"/>
      <c r="Q2765" s="203"/>
      <c r="R2765" s="84">
        <v>45485</v>
      </c>
      <c r="S2765" s="84">
        <v>45485</v>
      </c>
      <c r="T2765" s="84">
        <v>45505</v>
      </c>
      <c r="U2765" s="84">
        <v>45505</v>
      </c>
      <c r="V2765" s="84">
        <v>45505</v>
      </c>
      <c r="W2765" s="203" t="s">
        <v>9723</v>
      </c>
    </row>
    <row r="2766" spans="1:23" x14ac:dyDescent="0.3">
      <c r="A2766" s="203" t="s">
        <v>1572</v>
      </c>
      <c r="B2766" s="203" t="s">
        <v>1246</v>
      </c>
      <c r="C2766" s="203" t="s">
        <v>25355</v>
      </c>
      <c r="D2766" s="203" t="s">
        <v>25356</v>
      </c>
      <c r="E2766" s="203" t="s">
        <v>25357</v>
      </c>
      <c r="F2766" s="203" t="s">
        <v>9451</v>
      </c>
      <c r="G2766" s="203" t="s">
        <v>25357</v>
      </c>
      <c r="H2766" s="203" t="s">
        <v>25358</v>
      </c>
      <c r="I2766" s="203" t="s">
        <v>9504</v>
      </c>
      <c r="J2766" s="203" t="s">
        <v>25359</v>
      </c>
      <c r="K2766" s="84">
        <v>45986</v>
      </c>
      <c r="L2766" s="84">
        <v>45986</v>
      </c>
      <c r="M2766" s="84">
        <v>46022</v>
      </c>
      <c r="N2766" s="203" t="s">
        <v>19853</v>
      </c>
      <c r="O2766" s="86">
        <v>5066666</v>
      </c>
      <c r="P2766" s="203" t="s">
        <v>25360</v>
      </c>
      <c r="Q2766" s="203" t="s">
        <v>25359</v>
      </c>
      <c r="R2766" s="84">
        <v>45985</v>
      </c>
      <c r="S2766" s="84">
        <v>45985</v>
      </c>
      <c r="T2766" s="84"/>
      <c r="U2766" s="84"/>
      <c r="V2766" s="84"/>
      <c r="W2766" s="203" t="s">
        <v>9457</v>
      </c>
    </row>
    <row r="2767" spans="1:23" x14ac:dyDescent="0.3">
      <c r="A2767" s="203" t="s">
        <v>1572</v>
      </c>
      <c r="B2767" s="203" t="s">
        <v>1246</v>
      </c>
      <c r="C2767" s="203" t="s">
        <v>25361</v>
      </c>
      <c r="D2767" s="203" t="s">
        <v>25362</v>
      </c>
      <c r="E2767" s="203" t="s">
        <v>25363</v>
      </c>
      <c r="F2767" s="203" t="s">
        <v>9451</v>
      </c>
      <c r="G2767" s="203" t="s">
        <v>25363</v>
      </c>
      <c r="H2767" s="203" t="s">
        <v>25364</v>
      </c>
      <c r="I2767" s="203" t="s">
        <v>9462</v>
      </c>
      <c r="J2767" s="203" t="s">
        <v>25365</v>
      </c>
      <c r="K2767" s="84">
        <v>45922</v>
      </c>
      <c r="L2767" s="84">
        <v>45924</v>
      </c>
      <c r="M2767" s="84">
        <v>46014</v>
      </c>
      <c r="N2767" s="203" t="s">
        <v>25366</v>
      </c>
      <c r="O2767" s="86">
        <v>7922223</v>
      </c>
      <c r="P2767" s="203" t="s">
        <v>25367</v>
      </c>
      <c r="Q2767" s="203" t="s">
        <v>25365</v>
      </c>
      <c r="R2767" s="84">
        <v>45922</v>
      </c>
      <c r="S2767" s="84">
        <v>45922</v>
      </c>
      <c r="T2767" s="84"/>
      <c r="U2767" s="84"/>
      <c r="V2767" s="84"/>
      <c r="W2767" s="203" t="s">
        <v>9457</v>
      </c>
    </row>
    <row r="2768" spans="1:23" x14ac:dyDescent="0.3">
      <c r="A2768" s="203" t="s">
        <v>2940</v>
      </c>
      <c r="B2768" s="203" t="s">
        <v>1245</v>
      </c>
      <c r="C2768" s="203" t="s">
        <v>25368</v>
      </c>
      <c r="D2768" s="203" t="s">
        <v>25369</v>
      </c>
      <c r="E2768" s="203" t="s">
        <v>25370</v>
      </c>
      <c r="F2768" s="203" t="s">
        <v>9451</v>
      </c>
      <c r="G2768" s="203" t="s">
        <v>25370</v>
      </c>
      <c r="H2768" s="203" t="s">
        <v>25371</v>
      </c>
      <c r="I2768" s="203" t="s">
        <v>9462</v>
      </c>
      <c r="J2768" s="203" t="s">
        <v>25372</v>
      </c>
      <c r="K2768" s="84">
        <v>45614</v>
      </c>
      <c r="L2768" s="84">
        <v>45615</v>
      </c>
      <c r="M2768" s="84">
        <v>45657</v>
      </c>
      <c r="N2768" s="203" t="s">
        <v>17816</v>
      </c>
      <c r="O2768" s="86">
        <v>3681397</v>
      </c>
      <c r="P2768" s="203" t="s">
        <v>25373</v>
      </c>
      <c r="Q2768" s="203" t="s">
        <v>25374</v>
      </c>
      <c r="R2768" s="84">
        <v>45610</v>
      </c>
      <c r="S2768" s="84">
        <v>45610</v>
      </c>
      <c r="T2768" s="84"/>
      <c r="U2768" s="84"/>
      <c r="V2768" s="84"/>
      <c r="W2768" s="203" t="s">
        <v>9457</v>
      </c>
    </row>
    <row r="2769" spans="1:23" x14ac:dyDescent="0.3">
      <c r="A2769" s="203" t="s">
        <v>3253</v>
      </c>
      <c r="B2769" s="203" t="s">
        <v>1245</v>
      </c>
      <c r="C2769" s="203" t="s">
        <v>25375</v>
      </c>
      <c r="D2769" s="203" t="s">
        <v>25376</v>
      </c>
      <c r="E2769" s="203" t="s">
        <v>25377</v>
      </c>
      <c r="F2769" s="203" t="s">
        <v>9451</v>
      </c>
      <c r="G2769" s="203" t="s">
        <v>25377</v>
      </c>
      <c r="H2769" s="203" t="s">
        <v>25378</v>
      </c>
      <c r="I2769" s="203" t="s">
        <v>9462</v>
      </c>
      <c r="J2769" s="203" t="s">
        <v>25379</v>
      </c>
      <c r="K2769" s="84">
        <v>45597</v>
      </c>
      <c r="L2769" s="84">
        <v>45601</v>
      </c>
      <c r="M2769" s="84">
        <v>45657</v>
      </c>
      <c r="N2769" s="203" t="s">
        <v>9655</v>
      </c>
      <c r="O2769" s="86">
        <v>8429614</v>
      </c>
      <c r="P2769" s="203" t="s">
        <v>25380</v>
      </c>
      <c r="Q2769" s="203" t="s">
        <v>25379</v>
      </c>
      <c r="R2769" s="84">
        <v>45596</v>
      </c>
      <c r="S2769" s="84">
        <v>45596</v>
      </c>
      <c r="T2769" s="84"/>
      <c r="U2769" s="84"/>
      <c r="V2769" s="84"/>
      <c r="W2769" s="203" t="s">
        <v>9457</v>
      </c>
    </row>
    <row r="2770" spans="1:23" x14ac:dyDescent="0.3">
      <c r="A2770" s="203" t="s">
        <v>1467</v>
      </c>
      <c r="B2770" s="203" t="s">
        <v>1247</v>
      </c>
      <c r="C2770" s="203" t="s">
        <v>22496</v>
      </c>
      <c r="D2770" s="203" t="s">
        <v>34262</v>
      </c>
      <c r="E2770" s="203" t="s">
        <v>22497</v>
      </c>
      <c r="F2770" s="203" t="s">
        <v>9451</v>
      </c>
      <c r="G2770" s="203" t="s">
        <v>22497</v>
      </c>
      <c r="H2770" s="203" t="s">
        <v>34263</v>
      </c>
      <c r="I2770" s="203" t="s">
        <v>9453</v>
      </c>
      <c r="J2770" s="203" t="s">
        <v>23722</v>
      </c>
      <c r="K2770" s="84">
        <v>46248</v>
      </c>
      <c r="L2770" s="84">
        <v>46248</v>
      </c>
      <c r="M2770" s="84">
        <v>46384</v>
      </c>
      <c r="N2770" s="203" t="s">
        <v>13126</v>
      </c>
      <c r="O2770" s="86">
        <v>12798351</v>
      </c>
      <c r="P2770" s="203" t="s">
        <v>34264</v>
      </c>
      <c r="Q2770" s="203" t="s">
        <v>23722</v>
      </c>
      <c r="R2770" s="84">
        <v>46247</v>
      </c>
      <c r="S2770" s="84">
        <v>46247</v>
      </c>
      <c r="T2770" s="84"/>
      <c r="U2770" s="84"/>
      <c r="V2770" s="84"/>
      <c r="W2770" s="203" t="s">
        <v>9457</v>
      </c>
    </row>
    <row r="2771" spans="1:23" x14ac:dyDescent="0.3">
      <c r="A2771" s="203" t="s">
        <v>1657</v>
      </c>
      <c r="B2771" s="203" t="s">
        <v>1247</v>
      </c>
      <c r="C2771" s="203" t="s">
        <v>25381</v>
      </c>
      <c r="D2771" s="203" t="s">
        <v>9471</v>
      </c>
      <c r="E2771" s="203" t="s">
        <v>25382</v>
      </c>
      <c r="F2771" s="203" t="s">
        <v>9451</v>
      </c>
      <c r="G2771" s="203"/>
      <c r="H2771" s="203"/>
      <c r="I2771" s="203"/>
      <c r="J2771" s="203"/>
      <c r="K2771" s="84"/>
      <c r="L2771" s="84"/>
      <c r="M2771" s="84"/>
      <c r="N2771" s="203"/>
      <c r="O2771" s="86"/>
      <c r="P2771" s="203"/>
      <c r="Q2771" s="203"/>
      <c r="R2771" s="84">
        <v>46185</v>
      </c>
      <c r="S2771" s="84">
        <v>46185</v>
      </c>
      <c r="T2771" s="84">
        <v>46191</v>
      </c>
      <c r="U2771" s="84">
        <v>46191</v>
      </c>
      <c r="V2771" s="84">
        <v>46191</v>
      </c>
      <c r="W2771" s="203" t="s">
        <v>14464</v>
      </c>
    </row>
    <row r="2772" spans="1:23" x14ac:dyDescent="0.3">
      <c r="A2772" s="203" t="s">
        <v>1476</v>
      </c>
      <c r="B2772" s="203" t="s">
        <v>1246</v>
      </c>
      <c r="C2772" s="203" t="s">
        <v>25383</v>
      </c>
      <c r="D2772" s="203" t="s">
        <v>25384</v>
      </c>
      <c r="E2772" s="203" t="s">
        <v>25385</v>
      </c>
      <c r="F2772" s="203" t="s">
        <v>9451</v>
      </c>
      <c r="G2772" s="203" t="s">
        <v>25385</v>
      </c>
      <c r="H2772" s="203" t="s">
        <v>25386</v>
      </c>
      <c r="I2772" s="203" t="s">
        <v>9462</v>
      </c>
      <c r="J2772" s="203" t="s">
        <v>19882</v>
      </c>
      <c r="K2772" s="84">
        <v>45901</v>
      </c>
      <c r="L2772" s="84">
        <v>45901</v>
      </c>
      <c r="M2772" s="84">
        <v>46020</v>
      </c>
      <c r="N2772" s="203" t="s">
        <v>15085</v>
      </c>
      <c r="O2772" s="86">
        <v>9817060</v>
      </c>
      <c r="P2772" s="203" t="s">
        <v>25387</v>
      </c>
      <c r="Q2772" s="203" t="s">
        <v>19882</v>
      </c>
      <c r="R2772" s="84">
        <v>45900</v>
      </c>
      <c r="S2772" s="84">
        <v>45900</v>
      </c>
      <c r="T2772" s="84"/>
      <c r="U2772" s="84"/>
      <c r="V2772" s="84"/>
      <c r="W2772" s="203" t="s">
        <v>9457</v>
      </c>
    </row>
    <row r="2773" spans="1:23" x14ac:dyDescent="0.3">
      <c r="A2773" s="203" t="s">
        <v>1579</v>
      </c>
      <c r="B2773" s="203" t="s">
        <v>1246</v>
      </c>
      <c r="C2773" s="203" t="s">
        <v>25388</v>
      </c>
      <c r="D2773" s="203" t="s">
        <v>25389</v>
      </c>
      <c r="E2773" s="203" t="s">
        <v>25390</v>
      </c>
      <c r="F2773" s="203" t="s">
        <v>9451</v>
      </c>
      <c r="G2773" s="203" t="s">
        <v>25390</v>
      </c>
      <c r="H2773" s="203" t="s">
        <v>25391</v>
      </c>
      <c r="I2773" s="203" t="s">
        <v>9504</v>
      </c>
      <c r="J2773" s="203" t="s">
        <v>25392</v>
      </c>
      <c r="K2773" s="84">
        <v>45920</v>
      </c>
      <c r="L2773" s="84">
        <v>45922</v>
      </c>
      <c r="M2773" s="84">
        <v>46010</v>
      </c>
      <c r="N2773" s="203" t="s">
        <v>25393</v>
      </c>
      <c r="O2773" s="86">
        <v>5256197924</v>
      </c>
      <c r="P2773" s="203" t="s">
        <v>25394</v>
      </c>
      <c r="Q2773" s="203" t="s">
        <v>25392</v>
      </c>
      <c r="R2773" s="84">
        <v>45919</v>
      </c>
      <c r="S2773" s="84">
        <v>45919</v>
      </c>
      <c r="T2773" s="84"/>
      <c r="U2773" s="84"/>
      <c r="V2773" s="84"/>
      <c r="W2773" s="203" t="s">
        <v>9457</v>
      </c>
    </row>
    <row r="2774" spans="1:23" x14ac:dyDescent="0.3">
      <c r="A2774" s="203" t="s">
        <v>1433</v>
      </c>
      <c r="B2774" s="203" t="s">
        <v>1246</v>
      </c>
      <c r="C2774" s="203" t="s">
        <v>25395</v>
      </c>
      <c r="D2774" s="203" t="s">
        <v>25396</v>
      </c>
      <c r="E2774" s="203" t="s">
        <v>25397</v>
      </c>
      <c r="F2774" s="203" t="s">
        <v>9451</v>
      </c>
      <c r="G2774" s="203" t="s">
        <v>25397</v>
      </c>
      <c r="H2774" s="203" t="s">
        <v>25398</v>
      </c>
      <c r="I2774" s="203" t="s">
        <v>9504</v>
      </c>
      <c r="J2774" s="203" t="s">
        <v>25399</v>
      </c>
      <c r="K2774" s="84">
        <v>45798</v>
      </c>
      <c r="L2774" s="84">
        <v>45799</v>
      </c>
      <c r="M2774" s="84">
        <v>45921</v>
      </c>
      <c r="N2774" s="203" t="s">
        <v>17550</v>
      </c>
      <c r="O2774" s="86">
        <v>19783500</v>
      </c>
      <c r="P2774" s="203" t="s">
        <v>25400</v>
      </c>
      <c r="Q2774" s="203" t="s">
        <v>25399</v>
      </c>
      <c r="R2774" s="84">
        <v>45798</v>
      </c>
      <c r="S2774" s="84">
        <v>45798</v>
      </c>
      <c r="T2774" s="84"/>
      <c r="U2774" s="84"/>
      <c r="V2774" s="84"/>
      <c r="W2774" s="203" t="s">
        <v>9457</v>
      </c>
    </row>
    <row r="2775" spans="1:23" x14ac:dyDescent="0.3">
      <c r="A2775" s="203" t="s">
        <v>3525</v>
      </c>
      <c r="B2775" s="203" t="s">
        <v>1245</v>
      </c>
      <c r="C2775" s="203" t="s">
        <v>25401</v>
      </c>
      <c r="D2775" s="203" t="s">
        <v>25402</v>
      </c>
      <c r="E2775" s="203" t="s">
        <v>25403</v>
      </c>
      <c r="F2775" s="203" t="s">
        <v>9451</v>
      </c>
      <c r="G2775" s="203" t="s">
        <v>25403</v>
      </c>
      <c r="H2775" s="203" t="s">
        <v>25404</v>
      </c>
      <c r="I2775" s="203" t="s">
        <v>9504</v>
      </c>
      <c r="J2775" s="203" t="s">
        <v>25405</v>
      </c>
      <c r="K2775" s="84">
        <v>45429</v>
      </c>
      <c r="L2775" s="84">
        <v>45429</v>
      </c>
      <c r="M2775" s="84">
        <v>45459</v>
      </c>
      <c r="N2775" s="203" t="s">
        <v>10685</v>
      </c>
      <c r="O2775" s="86">
        <v>142842080</v>
      </c>
      <c r="P2775" s="203" t="s">
        <v>25406</v>
      </c>
      <c r="Q2775" s="203" t="s">
        <v>25405</v>
      </c>
      <c r="R2775" s="84">
        <v>45429</v>
      </c>
      <c r="S2775" s="84">
        <v>45429</v>
      </c>
      <c r="T2775" s="84"/>
      <c r="U2775" s="84"/>
      <c r="V2775" s="84"/>
      <c r="W2775" s="203" t="s">
        <v>9457</v>
      </c>
    </row>
    <row r="2776" spans="1:23" x14ac:dyDescent="0.3">
      <c r="A2776" s="203" t="s">
        <v>2940</v>
      </c>
      <c r="B2776" s="203" t="s">
        <v>1245</v>
      </c>
      <c r="C2776" s="203" t="s">
        <v>25407</v>
      </c>
      <c r="D2776" s="203" t="s">
        <v>25408</v>
      </c>
      <c r="E2776" s="203" t="s">
        <v>25409</v>
      </c>
      <c r="F2776" s="203" t="s">
        <v>9451</v>
      </c>
      <c r="G2776" s="203" t="s">
        <v>25409</v>
      </c>
      <c r="H2776" s="203" t="s">
        <v>25410</v>
      </c>
      <c r="I2776" s="203" t="s">
        <v>9462</v>
      </c>
      <c r="J2776" s="203" t="s">
        <v>25411</v>
      </c>
      <c r="K2776" s="84">
        <v>45597</v>
      </c>
      <c r="L2776" s="84">
        <v>45598</v>
      </c>
      <c r="M2776" s="84">
        <v>45657</v>
      </c>
      <c r="N2776" s="203" t="s">
        <v>20908</v>
      </c>
      <c r="O2776" s="86">
        <v>7972794</v>
      </c>
      <c r="P2776" s="203" t="s">
        <v>25412</v>
      </c>
      <c r="Q2776" s="203" t="s">
        <v>25411</v>
      </c>
      <c r="R2776" s="84">
        <v>45596</v>
      </c>
      <c r="S2776" s="84">
        <v>45596</v>
      </c>
      <c r="T2776" s="84"/>
      <c r="U2776" s="84"/>
      <c r="V2776" s="84"/>
      <c r="W2776" s="203" t="s">
        <v>9457</v>
      </c>
    </row>
    <row r="2777" spans="1:23" x14ac:dyDescent="0.3">
      <c r="A2777" s="203" t="s">
        <v>1665</v>
      </c>
      <c r="B2777" s="203" t="s">
        <v>1247</v>
      </c>
      <c r="C2777" s="203" t="s">
        <v>25413</v>
      </c>
      <c r="D2777" s="203" t="s">
        <v>25414</v>
      </c>
      <c r="E2777" s="203" t="s">
        <v>25415</v>
      </c>
      <c r="F2777" s="203" t="s">
        <v>9451</v>
      </c>
      <c r="G2777" s="203" t="s">
        <v>25415</v>
      </c>
      <c r="H2777" s="203" t="s">
        <v>25416</v>
      </c>
      <c r="I2777" s="203" t="s">
        <v>9453</v>
      </c>
      <c r="J2777" s="203" t="s">
        <v>25417</v>
      </c>
      <c r="K2777" s="84">
        <v>46051</v>
      </c>
      <c r="L2777" s="84">
        <v>46052</v>
      </c>
      <c r="M2777" s="84">
        <v>46141</v>
      </c>
      <c r="N2777" s="203" t="s">
        <v>25418</v>
      </c>
      <c r="O2777" s="86">
        <v>9000000</v>
      </c>
      <c r="P2777" s="203" t="s">
        <v>25419</v>
      </c>
      <c r="Q2777" s="203" t="s">
        <v>25417</v>
      </c>
      <c r="R2777" s="84">
        <v>46050</v>
      </c>
      <c r="S2777" s="84">
        <v>46050</v>
      </c>
      <c r="T2777" s="84"/>
      <c r="U2777" s="84"/>
      <c r="V2777" s="84"/>
      <c r="W2777" s="203" t="s">
        <v>9457</v>
      </c>
    </row>
    <row r="2778" spans="1:23" x14ac:dyDescent="0.3">
      <c r="A2778" s="203" t="s">
        <v>1476</v>
      </c>
      <c r="B2778" s="203" t="s">
        <v>1246</v>
      </c>
      <c r="C2778" s="203" t="s">
        <v>25420</v>
      </c>
      <c r="D2778" s="203" t="s">
        <v>25421</v>
      </c>
      <c r="E2778" s="203" t="s">
        <v>25422</v>
      </c>
      <c r="F2778" s="203" t="s">
        <v>9451</v>
      </c>
      <c r="G2778" s="203" t="s">
        <v>25422</v>
      </c>
      <c r="H2778" s="203" t="s">
        <v>25423</v>
      </c>
      <c r="I2778" s="203" t="s">
        <v>9462</v>
      </c>
      <c r="J2778" s="203" t="s">
        <v>25424</v>
      </c>
      <c r="K2778" s="84">
        <v>45899</v>
      </c>
      <c r="L2778" s="84">
        <v>45901</v>
      </c>
      <c r="M2778" s="84">
        <v>46022</v>
      </c>
      <c r="N2778" s="203" t="s">
        <v>11512</v>
      </c>
      <c r="O2778" s="86">
        <v>15945588</v>
      </c>
      <c r="P2778" s="203" t="s">
        <v>25425</v>
      </c>
      <c r="Q2778" s="203" t="s">
        <v>25424</v>
      </c>
      <c r="R2778" s="84">
        <v>45898</v>
      </c>
      <c r="S2778" s="84">
        <v>45898</v>
      </c>
      <c r="T2778" s="84"/>
      <c r="U2778" s="84"/>
      <c r="V2778" s="84"/>
      <c r="W2778" s="203" t="s">
        <v>9457</v>
      </c>
    </row>
    <row r="2779" spans="1:23" x14ac:dyDescent="0.3">
      <c r="A2779" s="203" t="s">
        <v>1572</v>
      </c>
      <c r="B2779" s="203" t="s">
        <v>1246</v>
      </c>
      <c r="C2779" s="203" t="s">
        <v>25426</v>
      </c>
      <c r="D2779" s="203" t="s">
        <v>25427</v>
      </c>
      <c r="E2779" s="203" t="s">
        <v>25428</v>
      </c>
      <c r="F2779" s="203" t="s">
        <v>9451</v>
      </c>
      <c r="G2779" s="203" t="s">
        <v>25428</v>
      </c>
      <c r="H2779" s="203" t="s">
        <v>25429</v>
      </c>
      <c r="I2779" s="203" t="s">
        <v>9453</v>
      </c>
      <c r="J2779" s="203" t="s">
        <v>25430</v>
      </c>
      <c r="K2779" s="84">
        <v>45989</v>
      </c>
      <c r="L2779" s="84">
        <v>45992</v>
      </c>
      <c r="M2779" s="84">
        <v>46017</v>
      </c>
      <c r="N2779" s="203" t="s">
        <v>25431</v>
      </c>
      <c r="O2779" s="86">
        <v>6000000</v>
      </c>
      <c r="P2779" s="203" t="s">
        <v>25432</v>
      </c>
      <c r="Q2779" s="203" t="s">
        <v>25430</v>
      </c>
      <c r="R2779" s="84">
        <v>45987</v>
      </c>
      <c r="S2779" s="84">
        <v>45987</v>
      </c>
      <c r="T2779" s="84"/>
      <c r="U2779" s="84"/>
      <c r="V2779" s="84"/>
      <c r="W2779" s="203" t="s">
        <v>9457</v>
      </c>
    </row>
    <row r="2780" spans="1:23" x14ac:dyDescent="0.3">
      <c r="A2780" s="203" t="s">
        <v>1605</v>
      </c>
      <c r="B2780" s="203" t="s">
        <v>1247</v>
      </c>
      <c r="C2780" s="203" t="s">
        <v>34265</v>
      </c>
      <c r="D2780" s="203" t="s">
        <v>34266</v>
      </c>
      <c r="E2780" s="203" t="s">
        <v>34267</v>
      </c>
      <c r="F2780" s="203" t="s">
        <v>9451</v>
      </c>
      <c r="G2780" s="203" t="s">
        <v>34267</v>
      </c>
      <c r="H2780" s="203" t="s">
        <v>34268</v>
      </c>
      <c r="I2780" s="203" t="s">
        <v>9482</v>
      </c>
      <c r="J2780" s="203" t="s">
        <v>15261</v>
      </c>
      <c r="K2780" s="84">
        <v>46248</v>
      </c>
      <c r="L2780" s="84"/>
      <c r="M2780" s="84">
        <v>46384</v>
      </c>
      <c r="N2780" s="203" t="s">
        <v>34269</v>
      </c>
      <c r="O2780" s="86">
        <v>12798351</v>
      </c>
      <c r="P2780" s="203" t="s">
        <v>34270</v>
      </c>
      <c r="Q2780" s="203" t="s">
        <v>15261</v>
      </c>
      <c r="R2780" s="84">
        <v>46247</v>
      </c>
      <c r="S2780" s="84">
        <v>46247</v>
      </c>
      <c r="T2780" s="84"/>
      <c r="U2780" s="84"/>
      <c r="V2780" s="84"/>
      <c r="W2780" s="203" t="s">
        <v>9457</v>
      </c>
    </row>
    <row r="2781" spans="1:23" x14ac:dyDescent="0.3">
      <c r="A2781" s="203" t="s">
        <v>1476</v>
      </c>
      <c r="B2781" s="203" t="s">
        <v>1246</v>
      </c>
      <c r="C2781" s="203" t="s">
        <v>25433</v>
      </c>
      <c r="D2781" s="203" t="s">
        <v>25434</v>
      </c>
      <c r="E2781" s="203" t="s">
        <v>25435</v>
      </c>
      <c r="F2781" s="203" t="s">
        <v>9451</v>
      </c>
      <c r="G2781" s="203" t="s">
        <v>25435</v>
      </c>
      <c r="H2781" s="203" t="s">
        <v>25436</v>
      </c>
      <c r="I2781" s="203" t="s">
        <v>9462</v>
      </c>
      <c r="J2781" s="203" t="s">
        <v>9669</v>
      </c>
      <c r="K2781" s="84">
        <v>45699</v>
      </c>
      <c r="L2781" s="84">
        <v>45700</v>
      </c>
      <c r="M2781" s="84">
        <v>45880</v>
      </c>
      <c r="N2781" s="203" t="s">
        <v>10032</v>
      </c>
      <c r="O2781" s="86">
        <v>15844446</v>
      </c>
      <c r="P2781" s="203" t="s">
        <v>25437</v>
      </c>
      <c r="Q2781" s="203" t="s">
        <v>9669</v>
      </c>
      <c r="R2781" s="84">
        <v>45697</v>
      </c>
      <c r="S2781" s="84">
        <v>45697</v>
      </c>
      <c r="T2781" s="84"/>
      <c r="U2781" s="84"/>
      <c r="V2781" s="84"/>
      <c r="W2781" s="203" t="s">
        <v>9457</v>
      </c>
    </row>
    <row r="2782" spans="1:23" x14ac:dyDescent="0.3">
      <c r="A2782" s="203" t="s">
        <v>2935</v>
      </c>
      <c r="B2782" s="203" t="s">
        <v>1245</v>
      </c>
      <c r="C2782" s="203" t="s">
        <v>25438</v>
      </c>
      <c r="D2782" s="203" t="s">
        <v>25439</v>
      </c>
      <c r="E2782" s="203" t="s">
        <v>25440</v>
      </c>
      <c r="F2782" s="203" t="s">
        <v>9451</v>
      </c>
      <c r="G2782" s="203" t="s">
        <v>25440</v>
      </c>
      <c r="H2782" s="203" t="s">
        <v>25441</v>
      </c>
      <c r="I2782" s="203" t="s">
        <v>9453</v>
      </c>
      <c r="J2782" s="203" t="s">
        <v>12061</v>
      </c>
      <c r="K2782" s="84">
        <v>45366</v>
      </c>
      <c r="L2782" s="84">
        <v>45369</v>
      </c>
      <c r="M2782" s="84">
        <v>45552</v>
      </c>
      <c r="N2782" s="203" t="s">
        <v>13301</v>
      </c>
      <c r="O2782" s="86">
        <v>19560876</v>
      </c>
      <c r="P2782" s="203" t="s">
        <v>25442</v>
      </c>
      <c r="Q2782" s="203" t="s">
        <v>12064</v>
      </c>
      <c r="R2782" s="84">
        <v>45365</v>
      </c>
      <c r="S2782" s="84">
        <v>45365</v>
      </c>
      <c r="T2782" s="84"/>
      <c r="U2782" s="84"/>
      <c r="V2782" s="84"/>
      <c r="W2782" s="203" t="s">
        <v>9457</v>
      </c>
    </row>
    <row r="2783" spans="1:23" x14ac:dyDescent="0.3">
      <c r="A2783" s="203" t="s">
        <v>1605</v>
      </c>
      <c r="B2783" s="203" t="s">
        <v>1247</v>
      </c>
      <c r="C2783" s="203" t="s">
        <v>34271</v>
      </c>
      <c r="D2783" s="203" t="s">
        <v>34272</v>
      </c>
      <c r="E2783" s="203" t="s">
        <v>34273</v>
      </c>
      <c r="F2783" s="203" t="s">
        <v>9451</v>
      </c>
      <c r="G2783" s="203" t="s">
        <v>34273</v>
      </c>
      <c r="H2783" s="203" t="s">
        <v>34274</v>
      </c>
      <c r="I2783" s="203" t="s">
        <v>9482</v>
      </c>
      <c r="J2783" s="203" t="s">
        <v>34275</v>
      </c>
      <c r="K2783" s="84">
        <v>46251</v>
      </c>
      <c r="L2783" s="84"/>
      <c r="M2783" s="84">
        <v>46387</v>
      </c>
      <c r="N2783" s="203" t="s">
        <v>13939</v>
      </c>
      <c r="O2783" s="86">
        <v>20035633</v>
      </c>
      <c r="P2783" s="203" t="s">
        <v>34276</v>
      </c>
      <c r="Q2783" s="203" t="s">
        <v>34275</v>
      </c>
      <c r="R2783" s="84">
        <v>46251</v>
      </c>
      <c r="S2783" s="84">
        <v>46251</v>
      </c>
      <c r="T2783" s="84"/>
      <c r="U2783" s="84"/>
      <c r="V2783" s="84"/>
      <c r="W2783" s="203" t="s">
        <v>9457</v>
      </c>
    </row>
    <row r="2784" spans="1:23" x14ac:dyDescent="0.3">
      <c r="A2784" s="203" t="s">
        <v>1505</v>
      </c>
      <c r="B2784" s="203" t="s">
        <v>1246</v>
      </c>
      <c r="C2784" s="203" t="s">
        <v>25443</v>
      </c>
      <c r="D2784" s="203" t="s">
        <v>25444</v>
      </c>
      <c r="E2784" s="203" t="s">
        <v>25445</v>
      </c>
      <c r="F2784" s="203" t="s">
        <v>9451</v>
      </c>
      <c r="G2784" s="203" t="s">
        <v>25445</v>
      </c>
      <c r="H2784" s="203" t="s">
        <v>25446</v>
      </c>
      <c r="I2784" s="203" t="s">
        <v>10289</v>
      </c>
      <c r="J2784" s="203" t="s">
        <v>25447</v>
      </c>
      <c r="K2784" s="84"/>
      <c r="L2784" s="84"/>
      <c r="M2784" s="84">
        <v>45911</v>
      </c>
      <c r="N2784" s="203" t="s">
        <v>25448</v>
      </c>
      <c r="O2784" s="86">
        <v>23918382</v>
      </c>
      <c r="P2784" s="203" t="s">
        <v>25449</v>
      </c>
      <c r="Q2784" s="203" t="s">
        <v>25447</v>
      </c>
      <c r="R2784" s="84">
        <v>45727</v>
      </c>
      <c r="S2784" s="84">
        <v>45727</v>
      </c>
      <c r="T2784" s="84"/>
      <c r="U2784" s="84"/>
      <c r="V2784" s="84"/>
      <c r="W2784" s="203" t="s">
        <v>9457</v>
      </c>
    </row>
    <row r="2785" spans="1:23" x14ac:dyDescent="0.3">
      <c r="A2785" s="203" t="s">
        <v>1505</v>
      </c>
      <c r="B2785" s="203" t="s">
        <v>1246</v>
      </c>
      <c r="C2785" s="203" t="s">
        <v>25443</v>
      </c>
      <c r="D2785" s="203" t="s">
        <v>25450</v>
      </c>
      <c r="E2785" s="203" t="s">
        <v>25445</v>
      </c>
      <c r="F2785" s="203" t="s">
        <v>9451</v>
      </c>
      <c r="G2785" s="203" t="s">
        <v>25445</v>
      </c>
      <c r="H2785" s="203" t="s">
        <v>25446</v>
      </c>
      <c r="I2785" s="203" t="s">
        <v>9462</v>
      </c>
      <c r="J2785" s="203" t="s">
        <v>25451</v>
      </c>
      <c r="K2785" s="84">
        <v>45734</v>
      </c>
      <c r="L2785" s="84">
        <v>45734</v>
      </c>
      <c r="M2785" s="84">
        <v>45917</v>
      </c>
      <c r="N2785" s="203" t="s">
        <v>25448</v>
      </c>
      <c r="O2785" s="86">
        <v>23918382</v>
      </c>
      <c r="P2785" s="203" t="s">
        <v>25449</v>
      </c>
      <c r="Q2785" s="203" t="s">
        <v>25451</v>
      </c>
      <c r="R2785" s="84">
        <v>45727</v>
      </c>
      <c r="S2785" s="84">
        <v>45727</v>
      </c>
      <c r="T2785" s="84"/>
      <c r="U2785" s="84"/>
      <c r="V2785" s="84"/>
      <c r="W2785" s="203" t="s">
        <v>9457</v>
      </c>
    </row>
    <row r="2786" spans="1:23" x14ac:dyDescent="0.3">
      <c r="A2786" s="203" t="s">
        <v>1572</v>
      </c>
      <c r="B2786" s="203" t="s">
        <v>1246</v>
      </c>
      <c r="C2786" s="203" t="s">
        <v>25452</v>
      </c>
      <c r="D2786" s="203" t="s">
        <v>25453</v>
      </c>
      <c r="E2786" s="203" t="s">
        <v>25454</v>
      </c>
      <c r="F2786" s="203" t="s">
        <v>9451</v>
      </c>
      <c r="G2786" s="203" t="s">
        <v>25454</v>
      </c>
      <c r="H2786" s="203" t="s">
        <v>25455</v>
      </c>
      <c r="I2786" s="203" t="s">
        <v>9453</v>
      </c>
      <c r="J2786" s="203" t="s">
        <v>14381</v>
      </c>
      <c r="K2786" s="84">
        <v>45923</v>
      </c>
      <c r="L2786" s="84">
        <v>45931</v>
      </c>
      <c r="M2786" s="84">
        <v>46021</v>
      </c>
      <c r="N2786" s="203" t="s">
        <v>15800</v>
      </c>
      <c r="O2786" s="86">
        <v>12000000</v>
      </c>
      <c r="P2786" s="203" t="s">
        <v>25456</v>
      </c>
      <c r="Q2786" s="203" t="s">
        <v>14381</v>
      </c>
      <c r="R2786" s="84">
        <v>45922</v>
      </c>
      <c r="S2786" s="84">
        <v>45922</v>
      </c>
      <c r="T2786" s="84"/>
      <c r="U2786" s="84"/>
      <c r="V2786" s="84"/>
      <c r="W2786" s="203" t="s">
        <v>9457</v>
      </c>
    </row>
    <row r="2787" spans="1:23" x14ac:dyDescent="0.3">
      <c r="A2787" s="203" t="s">
        <v>1467</v>
      </c>
      <c r="B2787" s="203" t="s">
        <v>1247</v>
      </c>
      <c r="C2787" s="203" t="s">
        <v>34277</v>
      </c>
      <c r="D2787" s="203" t="s">
        <v>34278</v>
      </c>
      <c r="E2787" s="203" t="s">
        <v>34279</v>
      </c>
      <c r="F2787" s="203" t="s">
        <v>9451</v>
      </c>
      <c r="G2787" s="203" t="s">
        <v>34279</v>
      </c>
      <c r="H2787" s="203" t="s">
        <v>34280</v>
      </c>
      <c r="I2787" s="203" t="s">
        <v>9453</v>
      </c>
      <c r="J2787" s="203" t="s">
        <v>34281</v>
      </c>
      <c r="K2787" s="84">
        <v>46246</v>
      </c>
      <c r="L2787" s="84">
        <v>46254</v>
      </c>
      <c r="M2787" s="84">
        <v>46375</v>
      </c>
      <c r="N2787" s="203" t="s">
        <v>11777</v>
      </c>
      <c r="O2787" s="86">
        <v>17173400</v>
      </c>
      <c r="P2787" s="203" t="s">
        <v>34282</v>
      </c>
      <c r="Q2787" s="203" t="s">
        <v>34281</v>
      </c>
      <c r="R2787" s="84">
        <v>46245</v>
      </c>
      <c r="S2787" s="84">
        <v>46245</v>
      </c>
      <c r="T2787" s="84"/>
      <c r="U2787" s="84"/>
      <c r="V2787" s="84"/>
      <c r="W2787" s="203" t="s">
        <v>9457</v>
      </c>
    </row>
    <row r="2788" spans="1:23" x14ac:dyDescent="0.3">
      <c r="A2788" s="203" t="s">
        <v>1595</v>
      </c>
      <c r="B2788" s="203" t="s">
        <v>1247</v>
      </c>
      <c r="C2788" s="203" t="s">
        <v>25457</v>
      </c>
      <c r="D2788" s="203" t="s">
        <v>25458</v>
      </c>
      <c r="E2788" s="203" t="s">
        <v>25459</v>
      </c>
      <c r="F2788" s="203" t="s">
        <v>9451</v>
      </c>
      <c r="G2788" s="203" t="s">
        <v>25459</v>
      </c>
      <c r="H2788" s="203" t="s">
        <v>25460</v>
      </c>
      <c r="I2788" s="203" t="s">
        <v>9453</v>
      </c>
      <c r="J2788" s="203" t="s">
        <v>25461</v>
      </c>
      <c r="K2788" s="84">
        <v>46050</v>
      </c>
      <c r="L2788" s="84">
        <v>46051</v>
      </c>
      <c r="M2788" s="84">
        <v>46293</v>
      </c>
      <c r="N2788" s="203" t="s">
        <v>25462</v>
      </c>
      <c r="O2788" s="86">
        <v>34346800</v>
      </c>
      <c r="P2788" s="203" t="s">
        <v>25463</v>
      </c>
      <c r="Q2788" s="203" t="s">
        <v>25461</v>
      </c>
      <c r="R2788" s="84">
        <v>46050</v>
      </c>
      <c r="S2788" s="84">
        <v>46050</v>
      </c>
      <c r="T2788" s="84"/>
      <c r="U2788" s="84"/>
      <c r="V2788" s="84"/>
      <c r="W2788" s="203" t="s">
        <v>9457</v>
      </c>
    </row>
    <row r="2789" spans="1:23" x14ac:dyDescent="0.3">
      <c r="A2789" s="203" t="s">
        <v>1572</v>
      </c>
      <c r="B2789" s="203" t="s">
        <v>1246</v>
      </c>
      <c r="C2789" s="203" t="s">
        <v>25464</v>
      </c>
      <c r="D2789" s="203" t="s">
        <v>25465</v>
      </c>
      <c r="E2789" s="203" t="s">
        <v>25466</v>
      </c>
      <c r="F2789" s="203" t="s">
        <v>9451</v>
      </c>
      <c r="G2789" s="203" t="s">
        <v>25466</v>
      </c>
      <c r="H2789" s="203" t="s">
        <v>25467</v>
      </c>
      <c r="I2789" s="203" t="s">
        <v>9453</v>
      </c>
      <c r="J2789" s="203" t="s">
        <v>25468</v>
      </c>
      <c r="K2789" s="84">
        <v>45931</v>
      </c>
      <c r="L2789" s="84">
        <v>45932</v>
      </c>
      <c r="M2789" s="84">
        <v>46022</v>
      </c>
      <c r="N2789" s="203" t="s">
        <v>16857</v>
      </c>
      <c r="O2789" s="86">
        <v>7500000</v>
      </c>
      <c r="P2789" s="203" t="s">
        <v>25469</v>
      </c>
      <c r="Q2789" s="203" t="s">
        <v>25468</v>
      </c>
      <c r="R2789" s="84">
        <v>45931</v>
      </c>
      <c r="S2789" s="84">
        <v>45931</v>
      </c>
      <c r="T2789" s="84"/>
      <c r="U2789" s="84"/>
      <c r="V2789" s="84"/>
      <c r="W2789" s="203" t="s">
        <v>9457</v>
      </c>
    </row>
    <row r="2790" spans="1:23" x14ac:dyDescent="0.3">
      <c r="A2790" s="203" t="s">
        <v>1665</v>
      </c>
      <c r="B2790" s="203" t="s">
        <v>1247</v>
      </c>
      <c r="C2790" s="203" t="s">
        <v>25470</v>
      </c>
      <c r="D2790" s="203" t="s">
        <v>25471</v>
      </c>
      <c r="E2790" s="203" t="s">
        <v>25472</v>
      </c>
      <c r="F2790" s="203" t="s">
        <v>9451</v>
      </c>
      <c r="G2790" s="203" t="s">
        <v>25472</v>
      </c>
      <c r="H2790" s="203" t="s">
        <v>25473</v>
      </c>
      <c r="I2790" s="203" t="s">
        <v>9453</v>
      </c>
      <c r="J2790" s="203" t="s">
        <v>25474</v>
      </c>
      <c r="K2790" s="84">
        <v>46052</v>
      </c>
      <c r="L2790" s="84">
        <v>46053</v>
      </c>
      <c r="M2790" s="84">
        <v>46142</v>
      </c>
      <c r="N2790" s="203" t="s">
        <v>25475</v>
      </c>
      <c r="O2790" s="86">
        <v>10500000</v>
      </c>
      <c r="P2790" s="203" t="s">
        <v>25476</v>
      </c>
      <c r="Q2790" s="203" t="s">
        <v>25474</v>
      </c>
      <c r="R2790" s="84">
        <v>46052</v>
      </c>
      <c r="S2790" s="84">
        <v>46052</v>
      </c>
      <c r="T2790" s="84"/>
      <c r="U2790" s="84"/>
      <c r="V2790" s="84"/>
      <c r="W2790" s="203" t="s">
        <v>9457</v>
      </c>
    </row>
    <row r="2791" spans="1:23" x14ac:dyDescent="0.3">
      <c r="A2791" s="203" t="s">
        <v>1698</v>
      </c>
      <c r="B2791" s="203" t="s">
        <v>1246</v>
      </c>
      <c r="C2791" s="203" t="s">
        <v>25477</v>
      </c>
      <c r="D2791" s="203" t="s">
        <v>9471</v>
      </c>
      <c r="E2791" s="203" t="s">
        <v>13970</v>
      </c>
      <c r="F2791" s="203" t="s">
        <v>9451</v>
      </c>
      <c r="G2791" s="203"/>
      <c r="H2791" s="203"/>
      <c r="I2791" s="203"/>
      <c r="J2791" s="203"/>
      <c r="K2791" s="84"/>
      <c r="L2791" s="84"/>
      <c r="M2791" s="84"/>
      <c r="N2791" s="203"/>
      <c r="O2791" s="86"/>
      <c r="P2791" s="203"/>
      <c r="Q2791" s="203"/>
      <c r="R2791" s="84">
        <v>45953</v>
      </c>
      <c r="S2791" s="84">
        <v>45953</v>
      </c>
      <c r="T2791" s="84">
        <v>45971</v>
      </c>
      <c r="U2791" s="84">
        <v>45971</v>
      </c>
      <c r="V2791" s="84">
        <v>45971</v>
      </c>
      <c r="W2791" s="203" t="s">
        <v>9723</v>
      </c>
    </row>
    <row r="2792" spans="1:23" x14ac:dyDescent="0.3">
      <c r="A2792" s="203" t="s">
        <v>2935</v>
      </c>
      <c r="B2792" s="203" t="s">
        <v>1245</v>
      </c>
      <c r="C2792" s="203" t="s">
        <v>25478</v>
      </c>
      <c r="D2792" s="203" t="s">
        <v>25479</v>
      </c>
      <c r="E2792" s="203" t="s">
        <v>25480</v>
      </c>
      <c r="F2792" s="203" t="s">
        <v>9451</v>
      </c>
      <c r="G2792" s="203" t="s">
        <v>25480</v>
      </c>
      <c r="H2792" s="203" t="s">
        <v>25481</v>
      </c>
      <c r="I2792" s="203" t="s">
        <v>9462</v>
      </c>
      <c r="J2792" s="203" t="s">
        <v>9617</v>
      </c>
      <c r="K2792" s="84">
        <v>45387</v>
      </c>
      <c r="L2792" s="84">
        <v>45390</v>
      </c>
      <c r="M2792" s="84">
        <v>45572</v>
      </c>
      <c r="N2792" s="203" t="s">
        <v>25482</v>
      </c>
      <c r="O2792" s="86">
        <v>12622590</v>
      </c>
      <c r="P2792" s="203" t="s">
        <v>25483</v>
      </c>
      <c r="Q2792" s="203" t="s">
        <v>11147</v>
      </c>
      <c r="R2792" s="84">
        <v>45387</v>
      </c>
      <c r="S2792" s="84">
        <v>45387</v>
      </c>
      <c r="T2792" s="84"/>
      <c r="U2792" s="84"/>
      <c r="V2792" s="84"/>
      <c r="W2792" s="203" t="s">
        <v>9457</v>
      </c>
    </row>
    <row r="2793" spans="1:23" x14ac:dyDescent="0.3">
      <c r="A2793" s="203" t="s">
        <v>1572</v>
      </c>
      <c r="B2793" s="203" t="s">
        <v>1246</v>
      </c>
      <c r="C2793" s="203" t="s">
        <v>25484</v>
      </c>
      <c r="D2793" s="203" t="s">
        <v>25485</v>
      </c>
      <c r="E2793" s="203" t="s">
        <v>25486</v>
      </c>
      <c r="F2793" s="203" t="s">
        <v>9451</v>
      </c>
      <c r="G2793" s="203" t="s">
        <v>25486</v>
      </c>
      <c r="H2793" s="203" t="s">
        <v>25487</v>
      </c>
      <c r="I2793" s="203" t="s">
        <v>9533</v>
      </c>
      <c r="J2793" s="203" t="s">
        <v>25488</v>
      </c>
      <c r="K2793" s="84">
        <v>45919</v>
      </c>
      <c r="L2793" s="84">
        <v>45922</v>
      </c>
      <c r="M2793" s="84">
        <v>45982</v>
      </c>
      <c r="N2793" s="203" t="s">
        <v>14288</v>
      </c>
      <c r="O2793" s="86">
        <v>10000000</v>
      </c>
      <c r="P2793" s="203" t="s">
        <v>25489</v>
      </c>
      <c r="Q2793" s="203" t="s">
        <v>25488</v>
      </c>
      <c r="R2793" s="84">
        <v>45918</v>
      </c>
      <c r="S2793" s="84">
        <v>45918</v>
      </c>
      <c r="T2793" s="84"/>
      <c r="U2793" s="84"/>
      <c r="V2793" s="84"/>
      <c r="W2793" s="203" t="s">
        <v>9457</v>
      </c>
    </row>
    <row r="2794" spans="1:23" x14ac:dyDescent="0.3">
      <c r="A2794" s="203" t="s">
        <v>1527</v>
      </c>
      <c r="B2794" s="203" t="s">
        <v>1246</v>
      </c>
      <c r="C2794" s="203" t="s">
        <v>25490</v>
      </c>
      <c r="D2794" s="203" t="s">
        <v>25491</v>
      </c>
      <c r="E2794" s="203" t="s">
        <v>20745</v>
      </c>
      <c r="F2794" s="203" t="s">
        <v>9451</v>
      </c>
      <c r="G2794" s="203" t="s">
        <v>20745</v>
      </c>
      <c r="H2794" s="203" t="s">
        <v>25492</v>
      </c>
      <c r="I2794" s="203" t="s">
        <v>9453</v>
      </c>
      <c r="J2794" s="203" t="s">
        <v>25493</v>
      </c>
      <c r="K2794" s="84">
        <v>46049</v>
      </c>
      <c r="L2794" s="84">
        <v>46080</v>
      </c>
      <c r="M2794" s="84">
        <v>46382</v>
      </c>
      <c r="N2794" s="203" t="s">
        <v>22983</v>
      </c>
      <c r="O2794" s="86">
        <v>4210644447</v>
      </c>
      <c r="P2794" s="203" t="s">
        <v>25494</v>
      </c>
      <c r="Q2794" s="203" t="s">
        <v>25493</v>
      </c>
      <c r="R2794" s="84">
        <v>45993</v>
      </c>
      <c r="S2794" s="84">
        <v>45993</v>
      </c>
      <c r="T2794" s="84">
        <v>46003</v>
      </c>
      <c r="U2794" s="84">
        <v>46003</v>
      </c>
      <c r="V2794" s="84">
        <v>46003</v>
      </c>
      <c r="W2794" s="203" t="s">
        <v>9457</v>
      </c>
    </row>
    <row r="2795" spans="1:23" x14ac:dyDescent="0.3">
      <c r="A2795" s="203" t="s">
        <v>3995</v>
      </c>
      <c r="B2795" s="203" t="s">
        <v>1245</v>
      </c>
      <c r="C2795" s="203" t="s">
        <v>25495</v>
      </c>
      <c r="D2795" s="203" t="s">
        <v>25496</v>
      </c>
      <c r="E2795" s="203" t="s">
        <v>25497</v>
      </c>
      <c r="F2795" s="203" t="s">
        <v>9451</v>
      </c>
      <c r="G2795" s="203" t="s">
        <v>25497</v>
      </c>
      <c r="H2795" s="203" t="s">
        <v>25498</v>
      </c>
      <c r="I2795" s="203" t="s">
        <v>9453</v>
      </c>
      <c r="J2795" s="203" t="s">
        <v>25499</v>
      </c>
      <c r="K2795" s="84">
        <v>45513</v>
      </c>
      <c r="L2795" s="84">
        <v>45513</v>
      </c>
      <c r="M2795" s="84">
        <v>45657</v>
      </c>
      <c r="N2795" s="203" t="s">
        <v>25500</v>
      </c>
      <c r="O2795" s="86">
        <v>216137293</v>
      </c>
      <c r="P2795" s="203" t="s">
        <v>25501</v>
      </c>
      <c r="Q2795" s="203" t="s">
        <v>25499</v>
      </c>
      <c r="R2795" s="84">
        <v>45513</v>
      </c>
      <c r="S2795" s="84">
        <v>45513</v>
      </c>
      <c r="T2795" s="84"/>
      <c r="U2795" s="84"/>
      <c r="V2795" s="84"/>
      <c r="W2795" s="203" t="s">
        <v>9457</v>
      </c>
    </row>
    <row r="2796" spans="1:23" x14ac:dyDescent="0.3">
      <c r="A2796" s="203" t="s">
        <v>1665</v>
      </c>
      <c r="B2796" s="203" t="s">
        <v>1247</v>
      </c>
      <c r="C2796" s="203" t="s">
        <v>25502</v>
      </c>
      <c r="D2796" s="203" t="s">
        <v>25503</v>
      </c>
      <c r="E2796" s="203" t="s">
        <v>25504</v>
      </c>
      <c r="F2796" s="203" t="s">
        <v>9451</v>
      </c>
      <c r="G2796" s="203" t="s">
        <v>25504</v>
      </c>
      <c r="H2796" s="203" t="s">
        <v>25505</v>
      </c>
      <c r="I2796" s="203" t="s">
        <v>9504</v>
      </c>
      <c r="J2796" s="203" t="s">
        <v>25506</v>
      </c>
      <c r="K2796" s="84">
        <v>46051</v>
      </c>
      <c r="L2796" s="84">
        <v>46051</v>
      </c>
      <c r="M2796" s="84">
        <v>46170</v>
      </c>
      <c r="N2796" s="203" t="s">
        <v>25507</v>
      </c>
      <c r="O2796" s="86">
        <v>24000000</v>
      </c>
      <c r="P2796" s="203" t="s">
        <v>25508</v>
      </c>
      <c r="Q2796" s="203" t="s">
        <v>25506</v>
      </c>
      <c r="R2796" s="84">
        <v>46050</v>
      </c>
      <c r="S2796" s="84">
        <v>46050</v>
      </c>
      <c r="T2796" s="84"/>
      <c r="U2796" s="84"/>
      <c r="V2796" s="84"/>
      <c r="W2796" s="203" t="s">
        <v>9457</v>
      </c>
    </row>
    <row r="2797" spans="1:23" x14ac:dyDescent="0.3">
      <c r="A2797" s="203" t="s">
        <v>1476</v>
      </c>
      <c r="B2797" s="203" t="s">
        <v>1246</v>
      </c>
      <c r="C2797" s="203" t="s">
        <v>25509</v>
      </c>
      <c r="D2797" s="203" t="s">
        <v>25510</v>
      </c>
      <c r="E2797" s="203" t="s">
        <v>25511</v>
      </c>
      <c r="F2797" s="203" t="s">
        <v>9451</v>
      </c>
      <c r="G2797" s="203" t="s">
        <v>25511</v>
      </c>
      <c r="H2797" s="203" t="s">
        <v>25512</v>
      </c>
      <c r="I2797" s="203" t="s">
        <v>9462</v>
      </c>
      <c r="J2797" s="203" t="s">
        <v>21125</v>
      </c>
      <c r="K2797" s="84">
        <v>45698</v>
      </c>
      <c r="L2797" s="84">
        <v>45699</v>
      </c>
      <c r="M2797" s="84">
        <v>45879</v>
      </c>
      <c r="N2797" s="203" t="s">
        <v>14723</v>
      </c>
      <c r="O2797" s="86">
        <v>14725590</v>
      </c>
      <c r="P2797" s="203" t="s">
        <v>25513</v>
      </c>
      <c r="Q2797" s="203" t="s">
        <v>21125</v>
      </c>
      <c r="R2797" s="84">
        <v>45697</v>
      </c>
      <c r="S2797" s="84">
        <v>45697</v>
      </c>
      <c r="T2797" s="84"/>
      <c r="U2797" s="84"/>
      <c r="V2797" s="84"/>
      <c r="W2797" s="203" t="s">
        <v>9457</v>
      </c>
    </row>
    <row r="2798" spans="1:23" x14ac:dyDescent="0.3">
      <c r="A2798" s="203" t="s">
        <v>1572</v>
      </c>
      <c r="B2798" s="203" t="s">
        <v>1246</v>
      </c>
      <c r="C2798" s="203" t="s">
        <v>25514</v>
      </c>
      <c r="D2798" s="203" t="s">
        <v>25515</v>
      </c>
      <c r="E2798" s="203" t="s">
        <v>25516</v>
      </c>
      <c r="F2798" s="203" t="s">
        <v>9451</v>
      </c>
      <c r="G2798" s="203" t="s">
        <v>25516</v>
      </c>
      <c r="H2798" s="203" t="s">
        <v>25515</v>
      </c>
      <c r="I2798" s="203" t="s">
        <v>9469</v>
      </c>
      <c r="J2798" s="203" t="s">
        <v>9470</v>
      </c>
      <c r="K2798" s="84"/>
      <c r="L2798" s="84"/>
      <c r="M2798" s="84"/>
      <c r="N2798" s="203" t="s">
        <v>9471</v>
      </c>
      <c r="O2798" s="86">
        <v>0</v>
      </c>
      <c r="P2798" s="203" t="s">
        <v>25517</v>
      </c>
      <c r="Q2798" s="203" t="s">
        <v>9473</v>
      </c>
      <c r="R2798" s="84">
        <v>45926</v>
      </c>
      <c r="S2798" s="84">
        <v>45926</v>
      </c>
      <c r="T2798" s="84"/>
      <c r="U2798" s="84"/>
      <c r="V2798" s="84"/>
      <c r="W2798" s="203" t="s">
        <v>9457</v>
      </c>
    </row>
    <row r="2799" spans="1:23" x14ac:dyDescent="0.3">
      <c r="A2799" s="203" t="s">
        <v>1572</v>
      </c>
      <c r="B2799" s="203" t="s">
        <v>1246</v>
      </c>
      <c r="C2799" s="203" t="s">
        <v>25514</v>
      </c>
      <c r="D2799" s="203" t="s">
        <v>25518</v>
      </c>
      <c r="E2799" s="203" t="s">
        <v>25516</v>
      </c>
      <c r="F2799" s="203" t="s">
        <v>9451</v>
      </c>
      <c r="G2799" s="203" t="s">
        <v>25516</v>
      </c>
      <c r="H2799" s="203" t="s">
        <v>25519</v>
      </c>
      <c r="I2799" s="203" t="s">
        <v>9462</v>
      </c>
      <c r="J2799" s="203" t="s">
        <v>25520</v>
      </c>
      <c r="K2799" s="84">
        <v>45929</v>
      </c>
      <c r="L2799" s="84">
        <v>45929</v>
      </c>
      <c r="M2799" s="84">
        <v>46019</v>
      </c>
      <c r="N2799" s="203" t="s">
        <v>25521</v>
      </c>
      <c r="O2799" s="86">
        <v>9274089</v>
      </c>
      <c r="P2799" s="203" t="s">
        <v>25517</v>
      </c>
      <c r="Q2799" s="203" t="s">
        <v>25520</v>
      </c>
      <c r="R2799" s="84">
        <v>45926</v>
      </c>
      <c r="S2799" s="84">
        <v>45926</v>
      </c>
      <c r="T2799" s="84"/>
      <c r="U2799" s="84"/>
      <c r="V2799" s="84"/>
      <c r="W2799" s="203" t="s">
        <v>9457</v>
      </c>
    </row>
    <row r="2800" spans="1:23" x14ac:dyDescent="0.3">
      <c r="A2800" s="203" t="s">
        <v>1476</v>
      </c>
      <c r="B2800" s="203" t="s">
        <v>1246</v>
      </c>
      <c r="C2800" s="203" t="s">
        <v>25522</v>
      </c>
      <c r="D2800" s="203" t="s">
        <v>25523</v>
      </c>
      <c r="E2800" s="203" t="s">
        <v>25524</v>
      </c>
      <c r="F2800" s="203" t="s">
        <v>9451</v>
      </c>
      <c r="G2800" s="203" t="s">
        <v>25524</v>
      </c>
      <c r="H2800" s="203" t="s">
        <v>25525</v>
      </c>
      <c r="I2800" s="203" t="s">
        <v>9739</v>
      </c>
      <c r="J2800" s="203" t="s">
        <v>18458</v>
      </c>
      <c r="K2800" s="84"/>
      <c r="L2800" s="84"/>
      <c r="M2800" s="84">
        <v>45871</v>
      </c>
      <c r="N2800" s="203" t="s">
        <v>14245</v>
      </c>
      <c r="O2800" s="86">
        <v>29675250</v>
      </c>
      <c r="P2800" s="203" t="s">
        <v>25526</v>
      </c>
      <c r="Q2800" s="203" t="s">
        <v>18458</v>
      </c>
      <c r="R2800" s="84">
        <v>45691</v>
      </c>
      <c r="S2800" s="84">
        <v>45691</v>
      </c>
      <c r="T2800" s="84"/>
      <c r="U2800" s="84"/>
      <c r="V2800" s="84"/>
      <c r="W2800" s="203" t="s">
        <v>9457</v>
      </c>
    </row>
    <row r="2801" spans="1:23" x14ac:dyDescent="0.3">
      <c r="A2801" s="203" t="s">
        <v>1665</v>
      </c>
      <c r="B2801" s="203" t="s">
        <v>1247</v>
      </c>
      <c r="C2801" s="203" t="s">
        <v>25527</v>
      </c>
      <c r="D2801" s="203" t="s">
        <v>25528</v>
      </c>
      <c r="E2801" s="203" t="s">
        <v>25529</v>
      </c>
      <c r="F2801" s="203" t="s">
        <v>9451</v>
      </c>
      <c r="G2801" s="203" t="s">
        <v>25529</v>
      </c>
      <c r="H2801" s="203" t="s">
        <v>25530</v>
      </c>
      <c r="I2801" s="203" t="s">
        <v>9453</v>
      </c>
      <c r="J2801" s="203" t="s">
        <v>25531</v>
      </c>
      <c r="K2801" s="84">
        <v>46051</v>
      </c>
      <c r="L2801" s="84">
        <v>46051</v>
      </c>
      <c r="M2801" s="84">
        <v>46140</v>
      </c>
      <c r="N2801" s="203" t="s">
        <v>22246</v>
      </c>
      <c r="O2801" s="86">
        <v>9900000</v>
      </c>
      <c r="P2801" s="203" t="s">
        <v>25532</v>
      </c>
      <c r="Q2801" s="203" t="s">
        <v>25531</v>
      </c>
      <c r="R2801" s="84">
        <v>46050</v>
      </c>
      <c r="S2801" s="84">
        <v>46050</v>
      </c>
      <c r="T2801" s="84"/>
      <c r="U2801" s="84"/>
      <c r="V2801" s="84"/>
      <c r="W2801" s="203" t="s">
        <v>9457</v>
      </c>
    </row>
    <row r="2802" spans="1:23" x14ac:dyDescent="0.3">
      <c r="A2802" s="203" t="s">
        <v>1791</v>
      </c>
      <c r="B2802" s="203" t="s">
        <v>1247</v>
      </c>
      <c r="C2802" s="203" t="s">
        <v>25533</v>
      </c>
      <c r="D2802" s="203" t="s">
        <v>9471</v>
      </c>
      <c r="E2802" s="203" t="s">
        <v>22359</v>
      </c>
      <c r="F2802" s="203" t="s">
        <v>9451</v>
      </c>
      <c r="G2802" s="203"/>
      <c r="H2802" s="203"/>
      <c r="I2802" s="203"/>
      <c r="J2802" s="203"/>
      <c r="K2802" s="84"/>
      <c r="L2802" s="84"/>
      <c r="M2802" s="84"/>
      <c r="N2802" s="203"/>
      <c r="O2802" s="86"/>
      <c r="P2802" s="203"/>
      <c r="Q2802" s="203"/>
      <c r="R2802" s="84">
        <v>46073</v>
      </c>
      <c r="S2802" s="84">
        <v>46073</v>
      </c>
      <c r="T2802" s="84">
        <v>46090</v>
      </c>
      <c r="U2802" s="84">
        <v>46100</v>
      </c>
      <c r="V2802" s="84">
        <v>46100</v>
      </c>
      <c r="W2802" s="203" t="s">
        <v>9723</v>
      </c>
    </row>
    <row r="2803" spans="1:23" x14ac:dyDescent="0.3">
      <c r="A2803" s="203" t="s">
        <v>1447</v>
      </c>
      <c r="B2803" s="203" t="s">
        <v>1246</v>
      </c>
      <c r="C2803" s="203" t="s">
        <v>25534</v>
      </c>
      <c r="D2803" s="203" t="s">
        <v>25535</v>
      </c>
      <c r="E2803" s="203" t="s">
        <v>25536</v>
      </c>
      <c r="F2803" s="203" t="s">
        <v>9451</v>
      </c>
      <c r="G2803" s="203" t="s">
        <v>25536</v>
      </c>
      <c r="H2803" s="203" t="s">
        <v>25537</v>
      </c>
      <c r="I2803" s="203" t="s">
        <v>9453</v>
      </c>
      <c r="J2803" s="203" t="s">
        <v>25538</v>
      </c>
      <c r="K2803" s="84">
        <v>46000</v>
      </c>
      <c r="L2803" s="84">
        <v>46000</v>
      </c>
      <c r="M2803" s="84">
        <v>46022</v>
      </c>
      <c r="N2803" s="203" t="s">
        <v>15369</v>
      </c>
      <c r="O2803" s="86">
        <v>3148456</v>
      </c>
      <c r="P2803" s="203" t="s">
        <v>25539</v>
      </c>
      <c r="Q2803" s="203" t="s">
        <v>25538</v>
      </c>
      <c r="R2803" s="84">
        <v>46000</v>
      </c>
      <c r="S2803" s="84">
        <v>46000</v>
      </c>
      <c r="T2803" s="84"/>
      <c r="U2803" s="84"/>
      <c r="V2803" s="84"/>
      <c r="W2803" s="203" t="s">
        <v>9457</v>
      </c>
    </row>
    <row r="2804" spans="1:23" x14ac:dyDescent="0.3">
      <c r="A2804" s="203" t="s">
        <v>1572</v>
      </c>
      <c r="B2804" s="203" t="s">
        <v>1246</v>
      </c>
      <c r="C2804" s="203" t="s">
        <v>25540</v>
      </c>
      <c r="D2804" s="203" t="s">
        <v>25541</v>
      </c>
      <c r="E2804" s="203" t="s">
        <v>25542</v>
      </c>
      <c r="F2804" s="203" t="s">
        <v>9451</v>
      </c>
      <c r="G2804" s="203" t="s">
        <v>25542</v>
      </c>
      <c r="H2804" s="203" t="s">
        <v>25543</v>
      </c>
      <c r="I2804" s="203" t="s">
        <v>9453</v>
      </c>
      <c r="J2804" s="203" t="s">
        <v>25544</v>
      </c>
      <c r="K2804" s="84">
        <v>45922</v>
      </c>
      <c r="L2804" s="84">
        <v>45922</v>
      </c>
      <c r="M2804" s="84">
        <v>46012</v>
      </c>
      <c r="N2804" s="203" t="s">
        <v>25232</v>
      </c>
      <c r="O2804" s="86">
        <v>9000000</v>
      </c>
      <c r="P2804" s="203" t="s">
        <v>25545</v>
      </c>
      <c r="Q2804" s="203" t="s">
        <v>25544</v>
      </c>
      <c r="R2804" s="84">
        <v>45919</v>
      </c>
      <c r="S2804" s="84">
        <v>45919</v>
      </c>
      <c r="T2804" s="84"/>
      <c r="U2804" s="84"/>
      <c r="V2804" s="84"/>
      <c r="W2804" s="203" t="s">
        <v>9457</v>
      </c>
    </row>
    <row r="2805" spans="1:23" x14ac:dyDescent="0.3">
      <c r="A2805" s="203" t="s">
        <v>1572</v>
      </c>
      <c r="B2805" s="203" t="s">
        <v>1246</v>
      </c>
      <c r="C2805" s="203" t="s">
        <v>25546</v>
      </c>
      <c r="D2805" s="203" t="s">
        <v>25547</v>
      </c>
      <c r="E2805" s="203" t="s">
        <v>25548</v>
      </c>
      <c r="F2805" s="203" t="s">
        <v>9451</v>
      </c>
      <c r="G2805" s="203" t="s">
        <v>25548</v>
      </c>
      <c r="H2805" s="203" t="s">
        <v>25549</v>
      </c>
      <c r="I2805" s="203" t="s">
        <v>9533</v>
      </c>
      <c r="J2805" s="203" t="s">
        <v>25550</v>
      </c>
      <c r="K2805" s="84">
        <v>45912</v>
      </c>
      <c r="L2805" s="84">
        <v>45915</v>
      </c>
      <c r="M2805" s="84">
        <v>46005</v>
      </c>
      <c r="N2805" s="203" t="s">
        <v>25551</v>
      </c>
      <c r="O2805" s="86">
        <v>12000000</v>
      </c>
      <c r="P2805" s="203" t="s">
        <v>25552</v>
      </c>
      <c r="Q2805" s="203" t="s">
        <v>25550</v>
      </c>
      <c r="R2805" s="84">
        <v>45912</v>
      </c>
      <c r="S2805" s="84">
        <v>45912</v>
      </c>
      <c r="T2805" s="84"/>
      <c r="U2805" s="84"/>
      <c r="V2805" s="84"/>
      <c r="W2805" s="203" t="s">
        <v>9457</v>
      </c>
    </row>
    <row r="2806" spans="1:23" x14ac:dyDescent="0.3">
      <c r="A2806" s="203" t="s">
        <v>5217</v>
      </c>
      <c r="B2806" s="203" t="s">
        <v>1245</v>
      </c>
      <c r="C2806" s="203" t="s">
        <v>25553</v>
      </c>
      <c r="D2806" s="203" t="s">
        <v>25554</v>
      </c>
      <c r="E2806" s="203" t="s">
        <v>25555</v>
      </c>
      <c r="F2806" s="203" t="s">
        <v>9451</v>
      </c>
      <c r="G2806" s="203" t="s">
        <v>25555</v>
      </c>
      <c r="H2806" s="203" t="s">
        <v>25556</v>
      </c>
      <c r="I2806" s="203" t="s">
        <v>9462</v>
      </c>
      <c r="J2806" s="203" t="s">
        <v>13633</v>
      </c>
      <c r="K2806" s="84">
        <v>45368</v>
      </c>
      <c r="L2806" s="84">
        <v>45369</v>
      </c>
      <c r="M2806" s="84">
        <v>45552</v>
      </c>
      <c r="N2806" s="203" t="s">
        <v>11236</v>
      </c>
      <c r="O2806" s="86">
        <v>12622590</v>
      </c>
      <c r="P2806" s="203" t="s">
        <v>25557</v>
      </c>
      <c r="Q2806" s="203" t="s">
        <v>13846</v>
      </c>
      <c r="R2806" s="84">
        <v>45366</v>
      </c>
      <c r="S2806" s="84">
        <v>45366</v>
      </c>
      <c r="T2806" s="84"/>
      <c r="U2806" s="84"/>
      <c r="V2806" s="84"/>
      <c r="W2806" s="203" t="s">
        <v>9457</v>
      </c>
    </row>
    <row r="2807" spans="1:23" x14ac:dyDescent="0.3">
      <c r="A2807" s="203" t="s">
        <v>1572</v>
      </c>
      <c r="B2807" s="203" t="s">
        <v>1246</v>
      </c>
      <c r="C2807" s="203" t="s">
        <v>25558</v>
      </c>
      <c r="D2807" s="203" t="s">
        <v>25559</v>
      </c>
      <c r="E2807" s="203" t="s">
        <v>25560</v>
      </c>
      <c r="F2807" s="203" t="s">
        <v>9451</v>
      </c>
      <c r="G2807" s="203" t="s">
        <v>25560</v>
      </c>
      <c r="H2807" s="203" t="s">
        <v>25561</v>
      </c>
      <c r="I2807" s="203" t="s">
        <v>9453</v>
      </c>
      <c r="J2807" s="203" t="s">
        <v>25562</v>
      </c>
      <c r="K2807" s="84">
        <v>45925</v>
      </c>
      <c r="L2807" s="84">
        <v>45926</v>
      </c>
      <c r="M2807" s="84">
        <v>45986</v>
      </c>
      <c r="N2807" s="203" t="s">
        <v>15079</v>
      </c>
      <c r="O2807" s="86">
        <v>11000000</v>
      </c>
      <c r="P2807" s="203" t="s">
        <v>25563</v>
      </c>
      <c r="Q2807" s="203" t="s">
        <v>25562</v>
      </c>
      <c r="R2807" s="84">
        <v>45925</v>
      </c>
      <c r="S2807" s="84">
        <v>45925</v>
      </c>
      <c r="T2807" s="84"/>
      <c r="U2807" s="84"/>
      <c r="V2807" s="84"/>
      <c r="W2807" s="203" t="s">
        <v>9457</v>
      </c>
    </row>
    <row r="2808" spans="1:23" x14ac:dyDescent="0.3">
      <c r="A2808" s="203" t="s">
        <v>1605</v>
      </c>
      <c r="B2808" s="203" t="s">
        <v>1247</v>
      </c>
      <c r="C2808" s="203" t="s">
        <v>25564</v>
      </c>
      <c r="D2808" s="203" t="s">
        <v>25565</v>
      </c>
      <c r="E2808" s="203" t="s">
        <v>25566</v>
      </c>
      <c r="F2808" s="203" t="s">
        <v>9451</v>
      </c>
      <c r="G2808" s="203" t="s">
        <v>25566</v>
      </c>
      <c r="H2808" s="203" t="s">
        <v>25567</v>
      </c>
      <c r="I2808" s="203" t="s">
        <v>9453</v>
      </c>
      <c r="J2808" s="203" t="s">
        <v>12509</v>
      </c>
      <c r="K2808" s="84">
        <v>46046</v>
      </c>
      <c r="L2808" s="84">
        <v>46048</v>
      </c>
      <c r="M2808" s="84">
        <v>46228</v>
      </c>
      <c r="N2808" s="203" t="s">
        <v>19801</v>
      </c>
      <c r="O2808" s="86">
        <v>25760100</v>
      </c>
      <c r="P2808" s="203" t="s">
        <v>25568</v>
      </c>
      <c r="Q2808" s="203" t="s">
        <v>12509</v>
      </c>
      <c r="R2808" s="84">
        <v>46043</v>
      </c>
      <c r="S2808" s="84">
        <v>46043</v>
      </c>
      <c r="T2808" s="84"/>
      <c r="U2808" s="84"/>
      <c r="V2808" s="84"/>
      <c r="W2808" s="203" t="s">
        <v>9457</v>
      </c>
    </row>
    <row r="2809" spans="1:23" x14ac:dyDescent="0.3">
      <c r="A2809" s="203" t="s">
        <v>1665</v>
      </c>
      <c r="B2809" s="203" t="s">
        <v>1247</v>
      </c>
      <c r="C2809" s="203" t="s">
        <v>25569</v>
      </c>
      <c r="D2809" s="203" t="s">
        <v>25570</v>
      </c>
      <c r="E2809" s="203" t="s">
        <v>25571</v>
      </c>
      <c r="F2809" s="203" t="s">
        <v>9451</v>
      </c>
      <c r="G2809" s="203" t="s">
        <v>25571</v>
      </c>
      <c r="H2809" s="203" t="s">
        <v>25572</v>
      </c>
      <c r="I2809" s="203" t="s">
        <v>9504</v>
      </c>
      <c r="J2809" s="203" t="s">
        <v>25573</v>
      </c>
      <c r="K2809" s="84">
        <v>46046</v>
      </c>
      <c r="L2809" s="84">
        <v>46048</v>
      </c>
      <c r="M2809" s="84">
        <v>46167</v>
      </c>
      <c r="N2809" s="203" t="s">
        <v>25574</v>
      </c>
      <c r="O2809" s="86">
        <v>13200000</v>
      </c>
      <c r="P2809" s="203" t="s">
        <v>25575</v>
      </c>
      <c r="Q2809" s="203" t="s">
        <v>25573</v>
      </c>
      <c r="R2809" s="84">
        <v>46045</v>
      </c>
      <c r="S2809" s="84">
        <v>46045</v>
      </c>
      <c r="T2809" s="84"/>
      <c r="U2809" s="84"/>
      <c r="V2809" s="84"/>
      <c r="W2809" s="203" t="s">
        <v>9457</v>
      </c>
    </row>
    <row r="2810" spans="1:23" x14ac:dyDescent="0.3">
      <c r="A2810" s="203" t="s">
        <v>1572</v>
      </c>
      <c r="B2810" s="203" t="s">
        <v>1246</v>
      </c>
      <c r="C2810" s="203" t="s">
        <v>25576</v>
      </c>
      <c r="D2810" s="203" t="s">
        <v>25577</v>
      </c>
      <c r="E2810" s="203" t="s">
        <v>25578</v>
      </c>
      <c r="F2810" s="203" t="s">
        <v>9451</v>
      </c>
      <c r="G2810" s="203" t="s">
        <v>25578</v>
      </c>
      <c r="H2810" s="203" t="s">
        <v>25579</v>
      </c>
      <c r="I2810" s="203" t="s">
        <v>9453</v>
      </c>
      <c r="J2810" s="203" t="s">
        <v>25580</v>
      </c>
      <c r="K2810" s="84">
        <v>45931</v>
      </c>
      <c r="L2810" s="84">
        <v>45931</v>
      </c>
      <c r="M2810" s="84">
        <v>46022</v>
      </c>
      <c r="N2810" s="203" t="s">
        <v>23716</v>
      </c>
      <c r="O2810" s="86">
        <v>12644421</v>
      </c>
      <c r="P2810" s="203" t="s">
        <v>25581</v>
      </c>
      <c r="Q2810" s="203" t="s">
        <v>25580</v>
      </c>
      <c r="R2810" s="84">
        <v>45931</v>
      </c>
      <c r="S2810" s="84">
        <v>45931</v>
      </c>
      <c r="T2810" s="84"/>
      <c r="U2810" s="84"/>
      <c r="V2810" s="84"/>
      <c r="W2810" s="203" t="s">
        <v>9457</v>
      </c>
    </row>
    <row r="2811" spans="1:23" x14ac:dyDescent="0.3">
      <c r="A2811" s="203" t="s">
        <v>1605</v>
      </c>
      <c r="B2811" s="203" t="s">
        <v>1247</v>
      </c>
      <c r="C2811" s="203" t="s">
        <v>25582</v>
      </c>
      <c r="D2811" s="203" t="s">
        <v>25583</v>
      </c>
      <c r="E2811" s="203" t="s">
        <v>25584</v>
      </c>
      <c r="F2811" s="203" t="s">
        <v>9451</v>
      </c>
      <c r="G2811" s="203" t="s">
        <v>25584</v>
      </c>
      <c r="H2811" s="203" t="s">
        <v>25585</v>
      </c>
      <c r="I2811" s="203" t="s">
        <v>9453</v>
      </c>
      <c r="J2811" s="203" t="s">
        <v>25586</v>
      </c>
      <c r="K2811" s="84">
        <v>46052</v>
      </c>
      <c r="L2811" s="84">
        <v>46052</v>
      </c>
      <c r="M2811" s="84">
        <v>46232</v>
      </c>
      <c r="N2811" s="203" t="s">
        <v>25587</v>
      </c>
      <c r="O2811" s="86">
        <v>15859458</v>
      </c>
      <c r="P2811" s="203" t="s">
        <v>25588</v>
      </c>
      <c r="Q2811" s="203" t="s">
        <v>25586</v>
      </c>
      <c r="R2811" s="84">
        <v>46050</v>
      </c>
      <c r="S2811" s="84">
        <v>46050</v>
      </c>
      <c r="T2811" s="84"/>
      <c r="U2811" s="84"/>
      <c r="V2811" s="84"/>
      <c r="W2811" s="203" t="s">
        <v>9457</v>
      </c>
    </row>
    <row r="2812" spans="1:23" x14ac:dyDescent="0.3">
      <c r="A2812" s="203" t="s">
        <v>1572</v>
      </c>
      <c r="B2812" s="203" t="s">
        <v>1246</v>
      </c>
      <c r="C2812" s="203" t="s">
        <v>25589</v>
      </c>
      <c r="D2812" s="203" t="s">
        <v>25590</v>
      </c>
      <c r="E2812" s="203" t="s">
        <v>25591</v>
      </c>
      <c r="F2812" s="203" t="s">
        <v>9451</v>
      </c>
      <c r="G2812" s="203" t="s">
        <v>25591</v>
      </c>
      <c r="H2812" s="203" t="s">
        <v>25592</v>
      </c>
      <c r="I2812" s="203" t="s">
        <v>9453</v>
      </c>
      <c r="J2812" s="203" t="s">
        <v>25593</v>
      </c>
      <c r="K2812" s="84">
        <v>45918</v>
      </c>
      <c r="L2812" s="84">
        <v>45918</v>
      </c>
      <c r="M2812" s="84">
        <v>45978</v>
      </c>
      <c r="N2812" s="203" t="s">
        <v>16108</v>
      </c>
      <c r="O2812" s="86">
        <v>7600000</v>
      </c>
      <c r="P2812" s="203" t="s">
        <v>25594</v>
      </c>
      <c r="Q2812" s="203" t="s">
        <v>25593</v>
      </c>
      <c r="R2812" s="84">
        <v>45918</v>
      </c>
      <c r="S2812" s="84">
        <v>45918</v>
      </c>
      <c r="T2812" s="84"/>
      <c r="U2812" s="84"/>
      <c r="V2812" s="84"/>
      <c r="W2812" s="203" t="s">
        <v>9457</v>
      </c>
    </row>
    <row r="2813" spans="1:23" x14ac:dyDescent="0.3">
      <c r="A2813" s="203" t="s">
        <v>5454</v>
      </c>
      <c r="B2813" s="203" t="s">
        <v>1245</v>
      </c>
      <c r="C2813" s="203" t="s">
        <v>25595</v>
      </c>
      <c r="D2813" s="203" t="s">
        <v>25596</v>
      </c>
      <c r="E2813" s="203" t="s">
        <v>25597</v>
      </c>
      <c r="F2813" s="203" t="s">
        <v>9451</v>
      </c>
      <c r="G2813" s="203" t="s">
        <v>25597</v>
      </c>
      <c r="H2813" s="203" t="s">
        <v>25598</v>
      </c>
      <c r="I2813" s="203" t="s">
        <v>9453</v>
      </c>
      <c r="J2813" s="203" t="s">
        <v>25599</v>
      </c>
      <c r="K2813" s="84">
        <v>45565</v>
      </c>
      <c r="L2813" s="84">
        <v>45566</v>
      </c>
      <c r="M2813" s="84">
        <v>45655</v>
      </c>
      <c r="N2813" s="203" t="s">
        <v>21276</v>
      </c>
      <c r="O2813" s="86">
        <v>12000000</v>
      </c>
      <c r="P2813" s="203" t="s">
        <v>25600</v>
      </c>
      <c r="Q2813" s="203" t="s">
        <v>25599</v>
      </c>
      <c r="R2813" s="84">
        <v>45565</v>
      </c>
      <c r="S2813" s="84">
        <v>45565</v>
      </c>
      <c r="T2813" s="84"/>
      <c r="U2813" s="84"/>
      <c r="V2813" s="84"/>
      <c r="W2813" s="203" t="s">
        <v>9457</v>
      </c>
    </row>
    <row r="2814" spans="1:23" x14ac:dyDescent="0.3">
      <c r="A2814" s="203" t="s">
        <v>1486</v>
      </c>
      <c r="B2814" s="203" t="s">
        <v>1246</v>
      </c>
      <c r="C2814" s="203" t="s">
        <v>25601</v>
      </c>
      <c r="D2814" s="203" t="s">
        <v>25602</v>
      </c>
      <c r="E2814" s="203" t="s">
        <v>25603</v>
      </c>
      <c r="F2814" s="203" t="s">
        <v>9451</v>
      </c>
      <c r="G2814" s="203" t="s">
        <v>25603</v>
      </c>
      <c r="H2814" s="203" t="s">
        <v>25604</v>
      </c>
      <c r="I2814" s="203" t="s">
        <v>9453</v>
      </c>
      <c r="J2814" s="203" t="s">
        <v>25605</v>
      </c>
      <c r="K2814" s="84">
        <v>45868</v>
      </c>
      <c r="L2814" s="84">
        <v>45868</v>
      </c>
      <c r="M2814" s="84">
        <v>46020</v>
      </c>
      <c r="N2814" s="203" t="s">
        <v>25606</v>
      </c>
      <c r="O2814" s="86">
        <v>12271325</v>
      </c>
      <c r="P2814" s="203" t="s">
        <v>25607</v>
      </c>
      <c r="Q2814" s="203" t="s">
        <v>25608</v>
      </c>
      <c r="R2814" s="84">
        <v>45868</v>
      </c>
      <c r="S2814" s="84">
        <v>45868</v>
      </c>
      <c r="T2814" s="84"/>
      <c r="U2814" s="84"/>
      <c r="V2814" s="84"/>
      <c r="W2814" s="203" t="s">
        <v>9457</v>
      </c>
    </row>
    <row r="2815" spans="1:23" x14ac:dyDescent="0.3">
      <c r="A2815" s="203" t="s">
        <v>3737</v>
      </c>
      <c r="B2815" s="203" t="s">
        <v>1245</v>
      </c>
      <c r="C2815" s="203" t="s">
        <v>25609</v>
      </c>
      <c r="D2815" s="203" t="s">
        <v>25610</v>
      </c>
      <c r="E2815" s="203" t="s">
        <v>25611</v>
      </c>
      <c r="F2815" s="203" t="s">
        <v>9451</v>
      </c>
      <c r="G2815" s="203" t="s">
        <v>25611</v>
      </c>
      <c r="H2815" s="203" t="s">
        <v>25612</v>
      </c>
      <c r="I2815" s="203" t="s">
        <v>9462</v>
      </c>
      <c r="J2815" s="203" t="s">
        <v>25613</v>
      </c>
      <c r="K2815" s="84">
        <v>45372</v>
      </c>
      <c r="L2815" s="84">
        <v>45372</v>
      </c>
      <c r="M2815" s="84">
        <v>45555</v>
      </c>
      <c r="N2815" s="203" t="s">
        <v>14575</v>
      </c>
      <c r="O2815" s="86">
        <v>11890566</v>
      </c>
      <c r="P2815" s="203" t="s">
        <v>25614</v>
      </c>
      <c r="Q2815" s="203" t="s">
        <v>25613</v>
      </c>
      <c r="R2815" s="84">
        <v>45370</v>
      </c>
      <c r="S2815" s="84">
        <v>45370</v>
      </c>
      <c r="T2815" s="84"/>
      <c r="U2815" s="84"/>
      <c r="V2815" s="84"/>
      <c r="W2815" s="203" t="s">
        <v>9457</v>
      </c>
    </row>
    <row r="2816" spans="1:23" x14ac:dyDescent="0.3">
      <c r="A2816" s="203" t="s">
        <v>5454</v>
      </c>
      <c r="B2816" s="203" t="s">
        <v>1245</v>
      </c>
      <c r="C2816" s="203" t="s">
        <v>25615</v>
      </c>
      <c r="D2816" s="203" t="s">
        <v>25616</v>
      </c>
      <c r="E2816" s="203" t="s">
        <v>25617</v>
      </c>
      <c r="F2816" s="203" t="s">
        <v>9451</v>
      </c>
      <c r="G2816" s="203" t="s">
        <v>25617</v>
      </c>
      <c r="H2816" s="203" t="s">
        <v>25618</v>
      </c>
      <c r="I2816" s="203" t="s">
        <v>9453</v>
      </c>
      <c r="J2816" s="203" t="s">
        <v>25619</v>
      </c>
      <c r="K2816" s="84">
        <v>45574</v>
      </c>
      <c r="L2816" s="84">
        <v>45574</v>
      </c>
      <c r="M2816" s="84">
        <v>45634</v>
      </c>
      <c r="N2816" s="203" t="s">
        <v>12846</v>
      </c>
      <c r="O2816" s="86">
        <v>10000000</v>
      </c>
      <c r="P2816" s="203" t="s">
        <v>25620</v>
      </c>
      <c r="Q2816" s="203" t="s">
        <v>25619</v>
      </c>
      <c r="R2816" s="84">
        <v>45573</v>
      </c>
      <c r="S2816" s="84">
        <v>45573</v>
      </c>
      <c r="T2816" s="84"/>
      <c r="U2816" s="84"/>
      <c r="V2816" s="84"/>
      <c r="W2816" s="203" t="s">
        <v>9457</v>
      </c>
    </row>
    <row r="2817" spans="1:23" x14ac:dyDescent="0.3">
      <c r="A2817" s="203" t="s">
        <v>1564</v>
      </c>
      <c r="B2817" s="203" t="s">
        <v>1247</v>
      </c>
      <c r="C2817" s="203" t="s">
        <v>25621</v>
      </c>
      <c r="D2817" s="203" t="s">
        <v>25622</v>
      </c>
      <c r="E2817" s="203" t="s">
        <v>25623</v>
      </c>
      <c r="F2817" s="203" t="s">
        <v>9451</v>
      </c>
      <c r="G2817" s="203" t="s">
        <v>25623</v>
      </c>
      <c r="H2817" s="203" t="s">
        <v>25624</v>
      </c>
      <c r="I2817" s="203" t="s">
        <v>9453</v>
      </c>
      <c r="J2817" s="203" t="s">
        <v>25625</v>
      </c>
      <c r="K2817" s="84">
        <v>46046</v>
      </c>
      <c r="L2817" s="84">
        <v>46048</v>
      </c>
      <c r="M2817" s="84">
        <v>46320</v>
      </c>
      <c r="N2817" s="203" t="s">
        <v>25626</v>
      </c>
      <c r="O2817" s="86">
        <v>33740982</v>
      </c>
      <c r="P2817" s="203" t="s">
        <v>25627</v>
      </c>
      <c r="Q2817" s="203" t="s">
        <v>25628</v>
      </c>
      <c r="R2817" s="84">
        <v>46045</v>
      </c>
      <c r="S2817" s="84">
        <v>46045</v>
      </c>
      <c r="T2817" s="84"/>
      <c r="U2817" s="84"/>
      <c r="V2817" s="84"/>
      <c r="W2817" s="203" t="s">
        <v>9457</v>
      </c>
    </row>
    <row r="2818" spans="1:23" x14ac:dyDescent="0.3">
      <c r="A2818" s="203" t="s">
        <v>1572</v>
      </c>
      <c r="B2818" s="203" t="s">
        <v>1246</v>
      </c>
      <c r="C2818" s="203" t="s">
        <v>25629</v>
      </c>
      <c r="D2818" s="203" t="s">
        <v>25630</v>
      </c>
      <c r="E2818" s="203" t="s">
        <v>25631</v>
      </c>
      <c r="F2818" s="203" t="s">
        <v>9451</v>
      </c>
      <c r="G2818" s="203" t="s">
        <v>25631</v>
      </c>
      <c r="H2818" s="203" t="s">
        <v>25632</v>
      </c>
      <c r="I2818" s="203" t="s">
        <v>9453</v>
      </c>
      <c r="J2818" s="203" t="s">
        <v>25633</v>
      </c>
      <c r="K2818" s="84">
        <v>45912</v>
      </c>
      <c r="L2818" s="84">
        <v>45915</v>
      </c>
      <c r="M2818" s="84">
        <v>46005</v>
      </c>
      <c r="N2818" s="203" t="s">
        <v>12790</v>
      </c>
      <c r="O2818" s="86">
        <v>14400000</v>
      </c>
      <c r="P2818" s="203" t="s">
        <v>25634</v>
      </c>
      <c r="Q2818" s="203" t="s">
        <v>25633</v>
      </c>
      <c r="R2818" s="84">
        <v>45912</v>
      </c>
      <c r="S2818" s="84">
        <v>45912</v>
      </c>
      <c r="T2818" s="84"/>
      <c r="U2818" s="84"/>
      <c r="V2818" s="84"/>
      <c r="W2818" s="203" t="s">
        <v>9457</v>
      </c>
    </row>
    <row r="2819" spans="1:23" x14ac:dyDescent="0.3">
      <c r="A2819" s="203" t="s">
        <v>1476</v>
      </c>
      <c r="B2819" s="203" t="s">
        <v>1246</v>
      </c>
      <c r="C2819" s="203" t="s">
        <v>25635</v>
      </c>
      <c r="D2819" s="203" t="s">
        <v>25636</v>
      </c>
      <c r="E2819" s="203" t="s">
        <v>25637</v>
      </c>
      <c r="F2819" s="203" t="s">
        <v>9451</v>
      </c>
      <c r="G2819" s="203" t="s">
        <v>25637</v>
      </c>
      <c r="H2819" s="203" t="s">
        <v>25638</v>
      </c>
      <c r="I2819" s="203" t="s">
        <v>9739</v>
      </c>
      <c r="J2819" s="203" t="s">
        <v>12014</v>
      </c>
      <c r="K2819" s="84"/>
      <c r="L2819" s="84"/>
      <c r="M2819" s="84">
        <v>46022</v>
      </c>
      <c r="N2819" s="203" t="s">
        <v>17022</v>
      </c>
      <c r="O2819" s="86">
        <v>21432125</v>
      </c>
      <c r="P2819" s="203" t="s">
        <v>25639</v>
      </c>
      <c r="Q2819" s="203" t="s">
        <v>12014</v>
      </c>
      <c r="R2819" s="84">
        <v>45887</v>
      </c>
      <c r="S2819" s="84">
        <v>45887</v>
      </c>
      <c r="T2819" s="84"/>
      <c r="U2819" s="84"/>
      <c r="V2819" s="84"/>
      <c r="W2819" s="203" t="s">
        <v>9457</v>
      </c>
    </row>
    <row r="2820" spans="1:23" x14ac:dyDescent="0.3">
      <c r="A2820" s="203" t="s">
        <v>1476</v>
      </c>
      <c r="B2820" s="203" t="s">
        <v>1246</v>
      </c>
      <c r="C2820" s="203" t="s">
        <v>25640</v>
      </c>
      <c r="D2820" s="203" t="s">
        <v>25641</v>
      </c>
      <c r="E2820" s="203" t="s">
        <v>25642</v>
      </c>
      <c r="F2820" s="203" t="s">
        <v>9451</v>
      </c>
      <c r="G2820" s="203" t="s">
        <v>25642</v>
      </c>
      <c r="H2820" s="203" t="s">
        <v>25643</v>
      </c>
      <c r="I2820" s="203" t="s">
        <v>9462</v>
      </c>
      <c r="J2820" s="203" t="s">
        <v>25644</v>
      </c>
      <c r="K2820" s="84">
        <v>45696</v>
      </c>
      <c r="L2820" s="84">
        <v>45698</v>
      </c>
      <c r="M2820" s="84">
        <v>45878</v>
      </c>
      <c r="N2820" s="203" t="s">
        <v>15214</v>
      </c>
      <c r="O2820" s="86">
        <v>23918382</v>
      </c>
      <c r="P2820" s="203" t="s">
        <v>25645</v>
      </c>
      <c r="Q2820" s="203" t="s">
        <v>25644</v>
      </c>
      <c r="R2820" s="84">
        <v>45694</v>
      </c>
      <c r="S2820" s="84">
        <v>45694</v>
      </c>
      <c r="T2820" s="84"/>
      <c r="U2820" s="84"/>
      <c r="V2820" s="84"/>
      <c r="W2820" s="203" t="s">
        <v>9457</v>
      </c>
    </row>
    <row r="2821" spans="1:23" x14ac:dyDescent="0.3">
      <c r="A2821" s="203" t="s">
        <v>2935</v>
      </c>
      <c r="B2821" s="203" t="s">
        <v>1245</v>
      </c>
      <c r="C2821" s="203" t="s">
        <v>25646</v>
      </c>
      <c r="D2821" s="203" t="s">
        <v>25647</v>
      </c>
      <c r="E2821" s="203" t="s">
        <v>25648</v>
      </c>
      <c r="F2821" s="203" t="s">
        <v>9451</v>
      </c>
      <c r="G2821" s="203" t="s">
        <v>25648</v>
      </c>
      <c r="H2821" s="203" t="s">
        <v>25649</v>
      </c>
      <c r="I2821" s="203" t="s">
        <v>9462</v>
      </c>
      <c r="J2821" s="203" t="s">
        <v>9617</v>
      </c>
      <c r="K2821" s="84">
        <v>45455</v>
      </c>
      <c r="L2821" s="84">
        <v>45457</v>
      </c>
      <c r="M2821" s="84">
        <v>45639</v>
      </c>
      <c r="N2821" s="203" t="s">
        <v>25650</v>
      </c>
      <c r="O2821" s="86">
        <v>12622590</v>
      </c>
      <c r="P2821" s="203" t="s">
        <v>25651</v>
      </c>
      <c r="Q2821" s="203" t="s">
        <v>11147</v>
      </c>
      <c r="R2821" s="84">
        <v>45454</v>
      </c>
      <c r="S2821" s="84">
        <v>45454</v>
      </c>
      <c r="T2821" s="84"/>
      <c r="U2821" s="84"/>
      <c r="V2821" s="84"/>
      <c r="W2821" s="203" t="s">
        <v>9457</v>
      </c>
    </row>
    <row r="2822" spans="1:23" x14ac:dyDescent="0.3">
      <c r="A2822" s="203" t="s">
        <v>1572</v>
      </c>
      <c r="B2822" s="203" t="s">
        <v>1246</v>
      </c>
      <c r="C2822" s="203" t="s">
        <v>25652</v>
      </c>
      <c r="D2822" s="203" t="s">
        <v>25653</v>
      </c>
      <c r="E2822" s="203" t="s">
        <v>25654</v>
      </c>
      <c r="F2822" s="203" t="s">
        <v>9451</v>
      </c>
      <c r="G2822" s="203" t="s">
        <v>25654</v>
      </c>
      <c r="H2822" s="203" t="s">
        <v>25655</v>
      </c>
      <c r="I2822" s="203" t="s">
        <v>9453</v>
      </c>
      <c r="J2822" s="203" t="s">
        <v>25656</v>
      </c>
      <c r="K2822" s="84">
        <v>45944</v>
      </c>
      <c r="L2822" s="84">
        <v>45957</v>
      </c>
      <c r="M2822" s="84">
        <v>46017</v>
      </c>
      <c r="N2822" s="203" t="s">
        <v>25657</v>
      </c>
      <c r="O2822" s="86">
        <v>6000000</v>
      </c>
      <c r="P2822" s="203" t="s">
        <v>25658</v>
      </c>
      <c r="Q2822" s="203" t="s">
        <v>25656</v>
      </c>
      <c r="R2822" s="84">
        <v>45940</v>
      </c>
      <c r="S2822" s="84">
        <v>45940</v>
      </c>
      <c r="T2822" s="84"/>
      <c r="U2822" s="84"/>
      <c r="V2822" s="84"/>
      <c r="W2822" s="203" t="s">
        <v>9457</v>
      </c>
    </row>
    <row r="2823" spans="1:23" x14ac:dyDescent="0.3">
      <c r="A2823" s="203" t="s">
        <v>5454</v>
      </c>
      <c r="B2823" s="203" t="s">
        <v>1245</v>
      </c>
      <c r="C2823" s="203" t="s">
        <v>25659</v>
      </c>
      <c r="D2823" s="203" t="s">
        <v>25660</v>
      </c>
      <c r="E2823" s="203" t="s">
        <v>25661</v>
      </c>
      <c r="F2823" s="203" t="s">
        <v>9451</v>
      </c>
      <c r="G2823" s="203" t="s">
        <v>25661</v>
      </c>
      <c r="H2823" s="203" t="s">
        <v>25662</v>
      </c>
      <c r="I2823" s="203" t="s">
        <v>9453</v>
      </c>
      <c r="J2823" s="203" t="s">
        <v>25663</v>
      </c>
      <c r="K2823" s="84">
        <v>45548</v>
      </c>
      <c r="L2823" s="84">
        <v>45548</v>
      </c>
      <c r="M2823" s="84">
        <v>45638</v>
      </c>
      <c r="N2823" s="203" t="s">
        <v>25664</v>
      </c>
      <c r="O2823" s="86">
        <v>9000000</v>
      </c>
      <c r="P2823" s="203" t="s">
        <v>25665</v>
      </c>
      <c r="Q2823" s="203" t="s">
        <v>25663</v>
      </c>
      <c r="R2823" s="84">
        <v>45547</v>
      </c>
      <c r="S2823" s="84">
        <v>45547</v>
      </c>
      <c r="T2823" s="84"/>
      <c r="U2823" s="84"/>
      <c r="V2823" s="84"/>
      <c r="W2823" s="203" t="s">
        <v>9457</v>
      </c>
    </row>
    <row r="2824" spans="1:23" x14ac:dyDescent="0.3">
      <c r="A2824" s="203" t="s">
        <v>2935</v>
      </c>
      <c r="B2824" s="203" t="s">
        <v>1245</v>
      </c>
      <c r="C2824" s="203" t="s">
        <v>25666</v>
      </c>
      <c r="D2824" s="203" t="s">
        <v>25667</v>
      </c>
      <c r="E2824" s="203" t="s">
        <v>25668</v>
      </c>
      <c r="F2824" s="203" t="s">
        <v>9451</v>
      </c>
      <c r="G2824" s="203" t="s">
        <v>25668</v>
      </c>
      <c r="H2824" s="203" t="s">
        <v>25669</v>
      </c>
      <c r="I2824" s="203" t="s">
        <v>9462</v>
      </c>
      <c r="J2824" s="203" t="s">
        <v>20928</v>
      </c>
      <c r="K2824" s="84">
        <v>45470</v>
      </c>
      <c r="L2824" s="84">
        <v>45485</v>
      </c>
      <c r="M2824" s="84">
        <v>45546</v>
      </c>
      <c r="N2824" s="203" t="s">
        <v>20929</v>
      </c>
      <c r="O2824" s="86">
        <v>66222227</v>
      </c>
      <c r="P2824" s="203" t="s">
        <v>25670</v>
      </c>
      <c r="Q2824" s="203" t="s">
        <v>20928</v>
      </c>
      <c r="R2824" s="84">
        <v>45460</v>
      </c>
      <c r="S2824" s="84">
        <v>45460</v>
      </c>
      <c r="T2824" s="84">
        <v>45464</v>
      </c>
      <c r="U2824" s="84">
        <v>45464</v>
      </c>
      <c r="V2824" s="84">
        <v>45464</v>
      </c>
      <c r="W2824" s="203" t="s">
        <v>9457</v>
      </c>
    </row>
    <row r="2825" spans="1:23" x14ac:dyDescent="0.3">
      <c r="A2825" s="203" t="s">
        <v>5217</v>
      </c>
      <c r="B2825" s="203" t="s">
        <v>1245</v>
      </c>
      <c r="C2825" s="203" t="s">
        <v>25666</v>
      </c>
      <c r="D2825" s="203" t="s">
        <v>25667</v>
      </c>
      <c r="E2825" s="203" t="s">
        <v>25668</v>
      </c>
      <c r="F2825" s="203" t="s">
        <v>9451</v>
      </c>
      <c r="G2825" s="203" t="s">
        <v>25668</v>
      </c>
      <c r="H2825" s="203" t="s">
        <v>25669</v>
      </c>
      <c r="I2825" s="203" t="s">
        <v>9462</v>
      </c>
      <c r="J2825" s="203" t="s">
        <v>20928</v>
      </c>
      <c r="K2825" s="84">
        <v>45470</v>
      </c>
      <c r="L2825" s="84">
        <v>45485</v>
      </c>
      <c r="M2825" s="84">
        <v>45546</v>
      </c>
      <c r="N2825" s="203" t="s">
        <v>20929</v>
      </c>
      <c r="O2825" s="86">
        <v>66222227</v>
      </c>
      <c r="P2825" s="203" t="s">
        <v>25670</v>
      </c>
      <c r="Q2825" s="203" t="s">
        <v>20928</v>
      </c>
      <c r="R2825" s="84">
        <v>45460</v>
      </c>
      <c r="S2825" s="84">
        <v>45460</v>
      </c>
      <c r="T2825" s="84">
        <v>45464</v>
      </c>
      <c r="U2825" s="84">
        <v>45464</v>
      </c>
      <c r="V2825" s="84">
        <v>45464</v>
      </c>
      <c r="W2825" s="203" t="s">
        <v>9457</v>
      </c>
    </row>
    <row r="2826" spans="1:23" x14ac:dyDescent="0.3">
      <c r="A2826" s="203" t="s">
        <v>5325</v>
      </c>
      <c r="B2826" s="203" t="s">
        <v>1245</v>
      </c>
      <c r="C2826" s="203" t="s">
        <v>25671</v>
      </c>
      <c r="D2826" s="203" t="s">
        <v>25672</v>
      </c>
      <c r="E2826" s="203" t="s">
        <v>25673</v>
      </c>
      <c r="F2826" s="203" t="s">
        <v>9451</v>
      </c>
      <c r="G2826" s="203" t="s">
        <v>25673</v>
      </c>
      <c r="H2826" s="203" t="s">
        <v>25674</v>
      </c>
      <c r="I2826" s="203" t="s">
        <v>9462</v>
      </c>
      <c r="J2826" s="203" t="s">
        <v>25675</v>
      </c>
      <c r="K2826" s="84">
        <v>45632</v>
      </c>
      <c r="L2826" s="84">
        <v>45637</v>
      </c>
      <c r="M2826" s="84">
        <v>45657</v>
      </c>
      <c r="N2826" s="203" t="s">
        <v>11603</v>
      </c>
      <c r="O2826" s="86">
        <v>173877283.5</v>
      </c>
      <c r="P2826" s="203" t="s">
        <v>25676</v>
      </c>
      <c r="Q2826" s="203" t="s">
        <v>25675</v>
      </c>
      <c r="R2826" s="84">
        <v>45632</v>
      </c>
      <c r="S2826" s="84">
        <v>45632</v>
      </c>
      <c r="T2826" s="84"/>
      <c r="U2826" s="84"/>
      <c r="V2826" s="84"/>
      <c r="W2826" s="203" t="s">
        <v>9457</v>
      </c>
    </row>
    <row r="2827" spans="1:23" x14ac:dyDescent="0.3">
      <c r="A2827" s="203" t="s">
        <v>5672</v>
      </c>
      <c r="B2827" s="203" t="s">
        <v>1245</v>
      </c>
      <c r="C2827" s="203" t="s">
        <v>25677</v>
      </c>
      <c r="D2827" s="203" t="s">
        <v>25678</v>
      </c>
      <c r="E2827" s="203" t="s">
        <v>25679</v>
      </c>
      <c r="F2827" s="203" t="s">
        <v>9451</v>
      </c>
      <c r="G2827" s="203" t="s">
        <v>25679</v>
      </c>
      <c r="H2827" s="203" t="s">
        <v>25680</v>
      </c>
      <c r="I2827" s="203" t="s">
        <v>9453</v>
      </c>
      <c r="J2827" s="203" t="s">
        <v>25681</v>
      </c>
      <c r="K2827" s="84">
        <v>45610</v>
      </c>
      <c r="L2827" s="84">
        <v>45610</v>
      </c>
      <c r="M2827" s="84">
        <v>45654</v>
      </c>
      <c r="N2827" s="203" t="s">
        <v>13105</v>
      </c>
      <c r="O2827" s="86">
        <v>7500000</v>
      </c>
      <c r="P2827" s="203" t="s">
        <v>25682</v>
      </c>
      <c r="Q2827" s="203" t="s">
        <v>25681</v>
      </c>
      <c r="R2827" s="84">
        <v>45609</v>
      </c>
      <c r="S2827" s="84">
        <v>45609</v>
      </c>
      <c r="T2827" s="84"/>
      <c r="U2827" s="84"/>
      <c r="V2827" s="84"/>
      <c r="W2827" s="203" t="s">
        <v>9457</v>
      </c>
    </row>
    <row r="2828" spans="1:23" x14ac:dyDescent="0.3">
      <c r="A2828" s="203" t="s">
        <v>1433</v>
      </c>
      <c r="B2828" s="203" t="s">
        <v>1246</v>
      </c>
      <c r="C2828" s="203" t="s">
        <v>25683</v>
      </c>
      <c r="D2828" s="203" t="s">
        <v>25684</v>
      </c>
      <c r="E2828" s="203" t="s">
        <v>25685</v>
      </c>
      <c r="F2828" s="203" t="s">
        <v>9451</v>
      </c>
      <c r="G2828" s="203" t="s">
        <v>25685</v>
      </c>
      <c r="H2828" s="203" t="s">
        <v>25686</v>
      </c>
      <c r="I2828" s="203" t="s">
        <v>9504</v>
      </c>
      <c r="J2828" s="203" t="s">
        <v>12007</v>
      </c>
      <c r="K2828" s="84">
        <v>45812</v>
      </c>
      <c r="L2828" s="84">
        <v>45812</v>
      </c>
      <c r="M2828" s="84">
        <v>45933</v>
      </c>
      <c r="N2828" s="203" t="s">
        <v>21020</v>
      </c>
      <c r="O2828" s="86">
        <v>13923856</v>
      </c>
      <c r="P2828" s="203" t="s">
        <v>25687</v>
      </c>
      <c r="Q2828" s="203" t="s">
        <v>12007</v>
      </c>
      <c r="R2828" s="84">
        <v>45807</v>
      </c>
      <c r="S2828" s="84">
        <v>45807</v>
      </c>
      <c r="T2828" s="84"/>
      <c r="U2828" s="84"/>
      <c r="V2828" s="84"/>
      <c r="W2828" s="203" t="s">
        <v>9457</v>
      </c>
    </row>
    <row r="2829" spans="1:23" x14ac:dyDescent="0.3">
      <c r="A2829" s="203" t="s">
        <v>1543</v>
      </c>
      <c r="B2829" s="203" t="s">
        <v>1247</v>
      </c>
      <c r="C2829" s="203" t="s">
        <v>25688</v>
      </c>
      <c r="D2829" s="203" t="s">
        <v>25689</v>
      </c>
      <c r="E2829" s="203" t="s">
        <v>25690</v>
      </c>
      <c r="F2829" s="203" t="s">
        <v>9451</v>
      </c>
      <c r="G2829" s="203" t="s">
        <v>25690</v>
      </c>
      <c r="H2829" s="203" t="s">
        <v>25691</v>
      </c>
      <c r="I2829" s="203" t="s">
        <v>9453</v>
      </c>
      <c r="J2829" s="203" t="s">
        <v>25692</v>
      </c>
      <c r="K2829" s="84">
        <v>46052</v>
      </c>
      <c r="L2829" s="84">
        <v>46059</v>
      </c>
      <c r="M2829" s="84">
        <v>46331</v>
      </c>
      <c r="N2829" s="203" t="s">
        <v>22172</v>
      </c>
      <c r="O2829" s="86">
        <v>357132671.75</v>
      </c>
      <c r="P2829" s="203" t="s">
        <v>25693</v>
      </c>
      <c r="Q2829" s="203" t="s">
        <v>25692</v>
      </c>
      <c r="R2829" s="84">
        <v>46052</v>
      </c>
      <c r="S2829" s="84">
        <v>46052</v>
      </c>
      <c r="T2829" s="84"/>
      <c r="U2829" s="84"/>
      <c r="V2829" s="84"/>
      <c r="W2829" s="203" t="s">
        <v>9457</v>
      </c>
    </row>
    <row r="2830" spans="1:23" x14ac:dyDescent="0.3">
      <c r="A2830" s="203" t="s">
        <v>1605</v>
      </c>
      <c r="B2830" s="203" t="s">
        <v>1247</v>
      </c>
      <c r="C2830" s="203" t="s">
        <v>25694</v>
      </c>
      <c r="D2830" s="203" t="s">
        <v>25695</v>
      </c>
      <c r="E2830" s="203" t="s">
        <v>25696</v>
      </c>
      <c r="F2830" s="203" t="s">
        <v>9451</v>
      </c>
      <c r="G2830" s="203" t="s">
        <v>25696</v>
      </c>
      <c r="H2830" s="203" t="s">
        <v>25697</v>
      </c>
      <c r="I2830" s="203" t="s">
        <v>9453</v>
      </c>
      <c r="J2830" s="203" t="s">
        <v>12324</v>
      </c>
      <c r="K2830" s="84">
        <v>46045</v>
      </c>
      <c r="L2830" s="84">
        <v>46045</v>
      </c>
      <c r="M2830" s="84">
        <v>46225</v>
      </c>
      <c r="N2830" s="203" t="s">
        <v>17668</v>
      </c>
      <c r="O2830" s="86">
        <v>17064468</v>
      </c>
      <c r="P2830" s="203" t="s">
        <v>25698</v>
      </c>
      <c r="Q2830" s="203" t="s">
        <v>12324</v>
      </c>
      <c r="R2830" s="84">
        <v>46044</v>
      </c>
      <c r="S2830" s="84">
        <v>46044</v>
      </c>
      <c r="T2830" s="84"/>
      <c r="U2830" s="84"/>
      <c r="V2830" s="84"/>
      <c r="W2830" s="203" t="s">
        <v>9457</v>
      </c>
    </row>
    <row r="2831" spans="1:23" x14ac:dyDescent="0.3">
      <c r="A2831" s="203" t="s">
        <v>1476</v>
      </c>
      <c r="B2831" s="203" t="s">
        <v>1246</v>
      </c>
      <c r="C2831" s="203" t="s">
        <v>25699</v>
      </c>
      <c r="D2831" s="203" t="s">
        <v>25700</v>
      </c>
      <c r="E2831" s="203" t="s">
        <v>25701</v>
      </c>
      <c r="F2831" s="203" t="s">
        <v>9451</v>
      </c>
      <c r="G2831" s="203" t="s">
        <v>25701</v>
      </c>
      <c r="H2831" s="203" t="s">
        <v>25702</v>
      </c>
      <c r="I2831" s="203" t="s">
        <v>9462</v>
      </c>
      <c r="J2831" s="203" t="s">
        <v>25703</v>
      </c>
      <c r="K2831" s="84">
        <v>45931</v>
      </c>
      <c r="L2831" s="84">
        <v>45933</v>
      </c>
      <c r="M2831" s="84">
        <v>46022</v>
      </c>
      <c r="N2831" s="203" t="s">
        <v>13879</v>
      </c>
      <c r="O2831" s="86">
        <v>7922223</v>
      </c>
      <c r="P2831" s="203" t="s">
        <v>25704</v>
      </c>
      <c r="Q2831" s="203" t="s">
        <v>25703</v>
      </c>
      <c r="R2831" s="84">
        <v>45931</v>
      </c>
      <c r="S2831" s="84">
        <v>45931</v>
      </c>
      <c r="T2831" s="84"/>
      <c r="U2831" s="84"/>
      <c r="V2831" s="84"/>
      <c r="W2831" s="203" t="s">
        <v>9457</v>
      </c>
    </row>
    <row r="2832" spans="1:23" x14ac:dyDescent="0.3">
      <c r="A2832" s="203" t="s">
        <v>1524</v>
      </c>
      <c r="B2832" s="203" t="s">
        <v>1246</v>
      </c>
      <c r="C2832" s="203" t="s">
        <v>25705</v>
      </c>
      <c r="D2832" s="203" t="s">
        <v>9471</v>
      </c>
      <c r="E2832" s="203" t="s">
        <v>9840</v>
      </c>
      <c r="F2832" s="203" t="s">
        <v>9451</v>
      </c>
      <c r="G2832" s="203"/>
      <c r="H2832" s="203"/>
      <c r="I2832" s="203"/>
      <c r="J2832" s="203"/>
      <c r="K2832" s="84"/>
      <c r="L2832" s="84"/>
      <c r="M2832" s="84"/>
      <c r="N2832" s="203"/>
      <c r="O2832" s="86"/>
      <c r="P2832" s="203"/>
      <c r="Q2832" s="203"/>
      <c r="R2832" s="84">
        <v>45954</v>
      </c>
      <c r="S2832" s="84">
        <v>45954</v>
      </c>
      <c r="T2832" s="84">
        <v>45967</v>
      </c>
      <c r="U2832" s="84">
        <v>45967</v>
      </c>
      <c r="V2832" s="84">
        <v>45967</v>
      </c>
      <c r="W2832" s="203" t="s">
        <v>9723</v>
      </c>
    </row>
    <row r="2833" spans="1:23" x14ac:dyDescent="0.3">
      <c r="A2833" s="203" t="s">
        <v>3253</v>
      </c>
      <c r="B2833" s="203" t="s">
        <v>1245</v>
      </c>
      <c r="C2833" s="203" t="s">
        <v>25706</v>
      </c>
      <c r="D2833" s="203" t="s">
        <v>25707</v>
      </c>
      <c r="E2833" s="203" t="s">
        <v>25708</v>
      </c>
      <c r="F2833" s="203" t="s">
        <v>9451</v>
      </c>
      <c r="G2833" s="203" t="s">
        <v>25708</v>
      </c>
      <c r="H2833" s="203" t="s">
        <v>25709</v>
      </c>
      <c r="I2833" s="203" t="s">
        <v>9462</v>
      </c>
      <c r="J2833" s="203" t="s">
        <v>25710</v>
      </c>
      <c r="K2833" s="84">
        <v>45608</v>
      </c>
      <c r="L2833" s="84">
        <v>45608</v>
      </c>
      <c r="M2833" s="84">
        <v>45657</v>
      </c>
      <c r="N2833" s="203" t="s">
        <v>16902</v>
      </c>
      <c r="O2833" s="86">
        <v>7586652</v>
      </c>
      <c r="P2833" s="203" t="s">
        <v>25711</v>
      </c>
      <c r="Q2833" s="203" t="s">
        <v>25710</v>
      </c>
      <c r="R2833" s="84">
        <v>45604</v>
      </c>
      <c r="S2833" s="84">
        <v>45604</v>
      </c>
      <c r="T2833" s="84"/>
      <c r="U2833" s="84"/>
      <c r="V2833" s="84"/>
      <c r="W2833" s="203" t="s">
        <v>9457</v>
      </c>
    </row>
    <row r="2834" spans="1:23" x14ac:dyDescent="0.3">
      <c r="A2834" s="203" t="s">
        <v>1665</v>
      </c>
      <c r="B2834" s="203" t="s">
        <v>1247</v>
      </c>
      <c r="C2834" s="203" t="s">
        <v>25712</v>
      </c>
      <c r="D2834" s="203" t="s">
        <v>25713</v>
      </c>
      <c r="E2834" s="203" t="s">
        <v>25714</v>
      </c>
      <c r="F2834" s="203" t="s">
        <v>9451</v>
      </c>
      <c r="G2834" s="203" t="s">
        <v>25714</v>
      </c>
      <c r="H2834" s="203" t="s">
        <v>25715</v>
      </c>
      <c r="I2834" s="203" t="s">
        <v>9504</v>
      </c>
      <c r="J2834" s="203" t="s">
        <v>25716</v>
      </c>
      <c r="K2834" s="84">
        <v>46048</v>
      </c>
      <c r="L2834" s="84">
        <v>46049</v>
      </c>
      <c r="M2834" s="84">
        <v>46168</v>
      </c>
      <c r="N2834" s="203" t="s">
        <v>24968</v>
      </c>
      <c r="O2834" s="86">
        <v>16000000</v>
      </c>
      <c r="P2834" s="203" t="s">
        <v>25717</v>
      </c>
      <c r="Q2834" s="203" t="s">
        <v>25716</v>
      </c>
      <c r="R2834" s="84">
        <v>46047</v>
      </c>
      <c r="S2834" s="84">
        <v>46047</v>
      </c>
      <c r="T2834" s="84"/>
      <c r="U2834" s="84"/>
      <c r="V2834" s="84"/>
      <c r="W2834" s="203" t="s">
        <v>9457</v>
      </c>
    </row>
    <row r="2835" spans="1:23" x14ac:dyDescent="0.3">
      <c r="A2835" s="203" t="s">
        <v>1605</v>
      </c>
      <c r="B2835" s="203" t="s">
        <v>1247</v>
      </c>
      <c r="C2835" s="203" t="s">
        <v>25718</v>
      </c>
      <c r="D2835" s="203" t="s">
        <v>25719</v>
      </c>
      <c r="E2835" s="203" t="s">
        <v>25720</v>
      </c>
      <c r="F2835" s="203" t="s">
        <v>9451</v>
      </c>
      <c r="G2835" s="203" t="s">
        <v>25720</v>
      </c>
      <c r="H2835" s="203" t="s">
        <v>25721</v>
      </c>
      <c r="I2835" s="203" t="s">
        <v>9453</v>
      </c>
      <c r="J2835" s="203" t="s">
        <v>10990</v>
      </c>
      <c r="K2835" s="84">
        <v>46238</v>
      </c>
      <c r="L2835" s="84">
        <v>46240</v>
      </c>
      <c r="M2835" s="84">
        <v>46386</v>
      </c>
      <c r="N2835" s="203" t="s">
        <v>12479</v>
      </c>
      <c r="O2835" s="86">
        <v>12775674</v>
      </c>
      <c r="P2835" s="203" t="s">
        <v>25722</v>
      </c>
      <c r="Q2835" s="203" t="s">
        <v>10990</v>
      </c>
      <c r="R2835" s="84">
        <v>46236</v>
      </c>
      <c r="S2835" s="84">
        <v>46236</v>
      </c>
      <c r="T2835" s="84"/>
      <c r="U2835" s="84"/>
      <c r="V2835" s="84"/>
      <c r="W2835" s="203" t="s">
        <v>9457</v>
      </c>
    </row>
    <row r="2836" spans="1:23" x14ac:dyDescent="0.3">
      <c r="A2836" s="203" t="s">
        <v>1447</v>
      </c>
      <c r="B2836" s="203" t="s">
        <v>1246</v>
      </c>
      <c r="C2836" s="203" t="s">
        <v>25723</v>
      </c>
      <c r="D2836" s="203" t="s">
        <v>25724</v>
      </c>
      <c r="E2836" s="203" t="s">
        <v>25725</v>
      </c>
      <c r="F2836" s="203" t="s">
        <v>9451</v>
      </c>
      <c r="G2836" s="203" t="s">
        <v>25725</v>
      </c>
      <c r="H2836" s="203" t="s">
        <v>25726</v>
      </c>
      <c r="I2836" s="203" t="s">
        <v>9453</v>
      </c>
      <c r="J2836" s="203" t="s">
        <v>25727</v>
      </c>
      <c r="K2836" s="84">
        <v>45940</v>
      </c>
      <c r="L2836" s="84">
        <v>45940</v>
      </c>
      <c r="M2836" s="84">
        <v>46000</v>
      </c>
      <c r="N2836" s="203" t="s">
        <v>19199</v>
      </c>
      <c r="O2836" s="86">
        <v>7497996</v>
      </c>
      <c r="P2836" s="203" t="s">
        <v>25728</v>
      </c>
      <c r="Q2836" s="203" t="s">
        <v>25727</v>
      </c>
      <c r="R2836" s="84">
        <v>45939</v>
      </c>
      <c r="S2836" s="84">
        <v>45939</v>
      </c>
      <c r="T2836" s="84"/>
      <c r="U2836" s="84"/>
      <c r="V2836" s="84"/>
      <c r="W2836" s="203" t="s">
        <v>9457</v>
      </c>
    </row>
    <row r="2837" spans="1:23" x14ac:dyDescent="0.3">
      <c r="A2837" s="203" t="s">
        <v>1572</v>
      </c>
      <c r="B2837" s="203" t="s">
        <v>1246</v>
      </c>
      <c r="C2837" s="203" t="s">
        <v>25729</v>
      </c>
      <c r="D2837" s="203" t="s">
        <v>25730</v>
      </c>
      <c r="E2837" s="203" t="s">
        <v>25731</v>
      </c>
      <c r="F2837" s="203" t="s">
        <v>9451</v>
      </c>
      <c r="G2837" s="203" t="s">
        <v>25731</v>
      </c>
      <c r="H2837" s="203" t="s">
        <v>25732</v>
      </c>
      <c r="I2837" s="203" t="s">
        <v>9453</v>
      </c>
      <c r="J2837" s="203" t="s">
        <v>25733</v>
      </c>
      <c r="K2837" s="84">
        <v>45946</v>
      </c>
      <c r="L2837" s="84">
        <v>45947</v>
      </c>
      <c r="M2837" s="84">
        <v>46007</v>
      </c>
      <c r="N2837" s="203" t="s">
        <v>25734</v>
      </c>
      <c r="O2837" s="86">
        <v>5600000</v>
      </c>
      <c r="P2837" s="203" t="s">
        <v>25735</v>
      </c>
      <c r="Q2837" s="203" t="s">
        <v>25733</v>
      </c>
      <c r="R2837" s="84">
        <v>45945</v>
      </c>
      <c r="S2837" s="84">
        <v>45945</v>
      </c>
      <c r="T2837" s="84"/>
      <c r="U2837" s="84"/>
      <c r="V2837" s="84"/>
      <c r="W2837" s="203" t="s">
        <v>9457</v>
      </c>
    </row>
    <row r="2838" spans="1:23" x14ac:dyDescent="0.3">
      <c r="A2838" s="203" t="s">
        <v>2940</v>
      </c>
      <c r="B2838" s="203" t="s">
        <v>1245</v>
      </c>
      <c r="C2838" s="203" t="s">
        <v>25736</v>
      </c>
      <c r="D2838" s="203" t="s">
        <v>25737</v>
      </c>
      <c r="E2838" s="203" t="s">
        <v>25738</v>
      </c>
      <c r="F2838" s="203" t="s">
        <v>9451</v>
      </c>
      <c r="G2838" s="203" t="s">
        <v>25738</v>
      </c>
      <c r="H2838" s="203" t="s">
        <v>25739</v>
      </c>
      <c r="I2838" s="203" t="s">
        <v>9462</v>
      </c>
      <c r="J2838" s="203" t="s">
        <v>25740</v>
      </c>
      <c r="K2838" s="84">
        <v>45595</v>
      </c>
      <c r="L2838" s="84">
        <v>45596</v>
      </c>
      <c r="M2838" s="84">
        <v>45656</v>
      </c>
      <c r="N2838" s="203" t="s">
        <v>23147</v>
      </c>
      <c r="O2838" s="86">
        <v>7972794</v>
      </c>
      <c r="P2838" s="203" t="s">
        <v>25741</v>
      </c>
      <c r="Q2838" s="203" t="s">
        <v>25740</v>
      </c>
      <c r="R2838" s="84">
        <v>45595</v>
      </c>
      <c r="S2838" s="84">
        <v>45595</v>
      </c>
      <c r="T2838" s="84"/>
      <c r="U2838" s="84"/>
      <c r="V2838" s="84"/>
      <c r="W2838" s="203" t="s">
        <v>9457</v>
      </c>
    </row>
    <row r="2839" spans="1:23" x14ac:dyDescent="0.3">
      <c r="A2839" s="203" t="s">
        <v>1665</v>
      </c>
      <c r="B2839" s="203" t="s">
        <v>1247</v>
      </c>
      <c r="C2839" s="203" t="s">
        <v>25742</v>
      </c>
      <c r="D2839" s="203" t="s">
        <v>25743</v>
      </c>
      <c r="E2839" s="203" t="s">
        <v>25744</v>
      </c>
      <c r="F2839" s="203" t="s">
        <v>9451</v>
      </c>
      <c r="G2839" s="203" t="s">
        <v>25744</v>
      </c>
      <c r="H2839" s="203" t="s">
        <v>25745</v>
      </c>
      <c r="I2839" s="203" t="s">
        <v>9504</v>
      </c>
      <c r="J2839" s="203" t="s">
        <v>25746</v>
      </c>
      <c r="K2839" s="84">
        <v>46049</v>
      </c>
      <c r="L2839" s="84">
        <v>46050</v>
      </c>
      <c r="M2839" s="84">
        <v>46169</v>
      </c>
      <c r="N2839" s="203" t="s">
        <v>19026</v>
      </c>
      <c r="O2839" s="86">
        <v>14000000</v>
      </c>
      <c r="P2839" s="203" t="s">
        <v>25747</v>
      </c>
      <c r="Q2839" s="203" t="s">
        <v>25746</v>
      </c>
      <c r="R2839" s="84">
        <v>46049</v>
      </c>
      <c r="S2839" s="84">
        <v>46049</v>
      </c>
      <c r="T2839" s="84"/>
      <c r="U2839" s="84"/>
      <c r="V2839" s="84"/>
      <c r="W2839" s="203" t="s">
        <v>9457</v>
      </c>
    </row>
    <row r="2840" spans="1:23" x14ac:dyDescent="0.3">
      <c r="A2840" s="203" t="s">
        <v>1605</v>
      </c>
      <c r="B2840" s="203" t="s">
        <v>1247</v>
      </c>
      <c r="C2840" s="203" t="s">
        <v>25748</v>
      </c>
      <c r="D2840" s="203" t="s">
        <v>25749</v>
      </c>
      <c r="E2840" s="203" t="s">
        <v>25750</v>
      </c>
      <c r="F2840" s="203" t="s">
        <v>9451</v>
      </c>
      <c r="G2840" s="203" t="s">
        <v>25750</v>
      </c>
      <c r="H2840" s="203" t="s">
        <v>25751</v>
      </c>
      <c r="I2840" s="203" t="s">
        <v>9453</v>
      </c>
      <c r="J2840" s="203" t="s">
        <v>25752</v>
      </c>
      <c r="K2840" s="84">
        <v>46238</v>
      </c>
      <c r="L2840" s="84">
        <v>46239</v>
      </c>
      <c r="M2840" s="84">
        <v>46385</v>
      </c>
      <c r="N2840" s="203" t="s">
        <v>12255</v>
      </c>
      <c r="O2840" s="86">
        <v>13746377</v>
      </c>
      <c r="P2840" s="203" t="s">
        <v>25753</v>
      </c>
      <c r="Q2840" s="203" t="s">
        <v>25752</v>
      </c>
      <c r="R2840" s="84">
        <v>46237</v>
      </c>
      <c r="S2840" s="84">
        <v>46237</v>
      </c>
      <c r="T2840" s="84"/>
      <c r="U2840" s="84"/>
      <c r="V2840" s="84"/>
      <c r="W2840" s="203" t="s">
        <v>9457</v>
      </c>
    </row>
    <row r="2841" spans="1:23" x14ac:dyDescent="0.3">
      <c r="A2841" s="203" t="s">
        <v>5217</v>
      </c>
      <c r="B2841" s="203" t="s">
        <v>1245</v>
      </c>
      <c r="C2841" s="203" t="s">
        <v>25754</v>
      </c>
      <c r="D2841" s="203" t="s">
        <v>25755</v>
      </c>
      <c r="E2841" s="203" t="s">
        <v>25756</v>
      </c>
      <c r="F2841" s="203" t="s">
        <v>9451</v>
      </c>
      <c r="G2841" s="203" t="s">
        <v>25756</v>
      </c>
      <c r="H2841" s="203" t="s">
        <v>25757</v>
      </c>
      <c r="I2841" s="203" t="s">
        <v>9462</v>
      </c>
      <c r="J2841" s="203" t="s">
        <v>13633</v>
      </c>
      <c r="K2841" s="84">
        <v>45368</v>
      </c>
      <c r="L2841" s="84">
        <v>45369</v>
      </c>
      <c r="M2841" s="84">
        <v>45552</v>
      </c>
      <c r="N2841" s="203" t="s">
        <v>25758</v>
      </c>
      <c r="O2841" s="86">
        <v>12622590</v>
      </c>
      <c r="P2841" s="203" t="s">
        <v>25759</v>
      </c>
      <c r="Q2841" s="203" t="s">
        <v>13846</v>
      </c>
      <c r="R2841" s="84">
        <v>45366</v>
      </c>
      <c r="S2841" s="84">
        <v>45366</v>
      </c>
      <c r="T2841" s="84"/>
      <c r="U2841" s="84"/>
      <c r="V2841" s="84"/>
      <c r="W2841" s="203" t="s">
        <v>9457</v>
      </c>
    </row>
    <row r="2842" spans="1:23" x14ac:dyDescent="0.3">
      <c r="A2842" s="203" t="s">
        <v>1605</v>
      </c>
      <c r="B2842" s="203" t="s">
        <v>1247</v>
      </c>
      <c r="C2842" s="203" t="s">
        <v>25760</v>
      </c>
      <c r="D2842" s="203" t="s">
        <v>25761</v>
      </c>
      <c r="E2842" s="203" t="s">
        <v>13827</v>
      </c>
      <c r="F2842" s="203" t="s">
        <v>9451</v>
      </c>
      <c r="G2842" s="203" t="s">
        <v>13827</v>
      </c>
      <c r="H2842" s="203" t="s">
        <v>25762</v>
      </c>
      <c r="I2842" s="203" t="s">
        <v>9453</v>
      </c>
      <c r="J2842" s="203" t="s">
        <v>25763</v>
      </c>
      <c r="K2842" s="84">
        <v>46136</v>
      </c>
      <c r="L2842" s="84">
        <v>46190</v>
      </c>
      <c r="M2842" s="84">
        <v>46387</v>
      </c>
      <c r="N2842" s="203" t="s">
        <v>11070</v>
      </c>
      <c r="O2842" s="86">
        <v>470400000</v>
      </c>
      <c r="P2842" s="203" t="s">
        <v>25764</v>
      </c>
      <c r="Q2842" s="203" t="s">
        <v>25763</v>
      </c>
      <c r="R2842" s="84">
        <v>46120</v>
      </c>
      <c r="S2842" s="84">
        <v>46120</v>
      </c>
      <c r="T2842" s="84">
        <v>46125</v>
      </c>
      <c r="U2842" s="84">
        <v>46125</v>
      </c>
      <c r="V2842" s="84">
        <v>46125</v>
      </c>
      <c r="W2842" s="203" t="s">
        <v>9457</v>
      </c>
    </row>
    <row r="2843" spans="1:23" x14ac:dyDescent="0.3">
      <c r="A2843" s="203" t="s">
        <v>1505</v>
      </c>
      <c r="B2843" s="203" t="s">
        <v>1246</v>
      </c>
      <c r="C2843" s="203" t="s">
        <v>25765</v>
      </c>
      <c r="D2843" s="203" t="s">
        <v>25766</v>
      </c>
      <c r="E2843" s="203" t="s">
        <v>25767</v>
      </c>
      <c r="F2843" s="203" t="s">
        <v>9451</v>
      </c>
      <c r="G2843" s="203" t="s">
        <v>25767</v>
      </c>
      <c r="H2843" s="203" t="s">
        <v>25768</v>
      </c>
      <c r="I2843" s="203" t="s">
        <v>9462</v>
      </c>
      <c r="J2843" s="203" t="s">
        <v>22867</v>
      </c>
      <c r="K2843" s="84">
        <v>45704</v>
      </c>
      <c r="L2843" s="84">
        <v>45704</v>
      </c>
      <c r="M2843" s="84">
        <v>45881</v>
      </c>
      <c r="N2843" s="203" t="s">
        <v>11293</v>
      </c>
      <c r="O2843" s="86">
        <v>23918382</v>
      </c>
      <c r="P2843" s="203" t="s">
        <v>25769</v>
      </c>
      <c r="Q2843" s="203" t="s">
        <v>22867</v>
      </c>
      <c r="R2843" s="84">
        <v>45700</v>
      </c>
      <c r="S2843" s="84">
        <v>45700</v>
      </c>
      <c r="T2843" s="84"/>
      <c r="U2843" s="84"/>
      <c r="V2843" s="84"/>
      <c r="W2843" s="203" t="s">
        <v>9457</v>
      </c>
    </row>
    <row r="2844" spans="1:23" x14ac:dyDescent="0.3">
      <c r="A2844" s="203" t="s">
        <v>1605</v>
      </c>
      <c r="B2844" s="203" t="s">
        <v>1247</v>
      </c>
      <c r="C2844" s="203" t="s">
        <v>25770</v>
      </c>
      <c r="D2844" s="203" t="s">
        <v>25771</v>
      </c>
      <c r="E2844" s="203" t="s">
        <v>25772</v>
      </c>
      <c r="F2844" s="203" t="s">
        <v>9451</v>
      </c>
      <c r="G2844" s="203" t="s">
        <v>25772</v>
      </c>
      <c r="H2844" s="203" t="s">
        <v>33561</v>
      </c>
      <c r="I2844" s="203" t="s">
        <v>9453</v>
      </c>
      <c r="J2844" s="203" t="s">
        <v>13627</v>
      </c>
      <c r="K2844" s="84">
        <v>46242</v>
      </c>
      <c r="L2844" s="84">
        <v>46244</v>
      </c>
      <c r="M2844" s="84">
        <v>46387</v>
      </c>
      <c r="N2844" s="203" t="s">
        <v>10956</v>
      </c>
      <c r="O2844" s="86">
        <v>25745751</v>
      </c>
      <c r="P2844" s="203" t="s">
        <v>33562</v>
      </c>
      <c r="Q2844" s="203" t="s">
        <v>13627</v>
      </c>
      <c r="R2844" s="84">
        <v>46240</v>
      </c>
      <c r="S2844" s="84">
        <v>46240</v>
      </c>
      <c r="T2844" s="84"/>
      <c r="U2844" s="84"/>
      <c r="V2844" s="84"/>
      <c r="W2844" s="203" t="s">
        <v>9457</v>
      </c>
    </row>
    <row r="2845" spans="1:23" x14ac:dyDescent="0.3">
      <c r="A2845" s="203" t="s">
        <v>1605</v>
      </c>
      <c r="B2845" s="203" t="s">
        <v>1247</v>
      </c>
      <c r="C2845" s="203" t="s">
        <v>25773</v>
      </c>
      <c r="D2845" s="203" t="s">
        <v>25774</v>
      </c>
      <c r="E2845" s="203" t="s">
        <v>25775</v>
      </c>
      <c r="F2845" s="203" t="s">
        <v>9451</v>
      </c>
      <c r="G2845" s="203" t="s">
        <v>25775</v>
      </c>
      <c r="H2845" s="203" t="s">
        <v>25776</v>
      </c>
      <c r="I2845" s="203" t="s">
        <v>9453</v>
      </c>
      <c r="J2845" s="203" t="s">
        <v>25777</v>
      </c>
      <c r="K2845" s="84">
        <v>46242</v>
      </c>
      <c r="L2845" s="84">
        <v>46243</v>
      </c>
      <c r="M2845" s="84">
        <v>46387</v>
      </c>
      <c r="N2845" s="203" t="s">
        <v>20717</v>
      </c>
      <c r="O2845" s="86">
        <v>20751191</v>
      </c>
      <c r="P2845" s="203" t="s">
        <v>25778</v>
      </c>
      <c r="Q2845" s="203" t="s">
        <v>25777</v>
      </c>
      <c r="R2845" s="84">
        <v>46239</v>
      </c>
      <c r="S2845" s="84">
        <v>46239</v>
      </c>
      <c r="T2845" s="84"/>
      <c r="U2845" s="84"/>
      <c r="V2845" s="84"/>
      <c r="W2845" s="203" t="s">
        <v>9457</v>
      </c>
    </row>
    <row r="2846" spans="1:23" x14ac:dyDescent="0.3">
      <c r="A2846" s="203" t="s">
        <v>5079</v>
      </c>
      <c r="B2846" s="203" t="s">
        <v>1245</v>
      </c>
      <c r="C2846" s="203" t="s">
        <v>25779</v>
      </c>
      <c r="D2846" s="203" t="s">
        <v>25780</v>
      </c>
      <c r="E2846" s="203" t="s">
        <v>25781</v>
      </c>
      <c r="F2846" s="203" t="s">
        <v>9451</v>
      </c>
      <c r="G2846" s="203" t="s">
        <v>25781</v>
      </c>
      <c r="H2846" s="203" t="s">
        <v>25782</v>
      </c>
      <c r="I2846" s="203" t="s">
        <v>9453</v>
      </c>
      <c r="J2846" s="203" t="s">
        <v>14846</v>
      </c>
      <c r="K2846" s="84">
        <v>45533</v>
      </c>
      <c r="L2846" s="84">
        <v>45534</v>
      </c>
      <c r="M2846" s="84">
        <v>45655</v>
      </c>
      <c r="N2846" s="203" t="s">
        <v>18879</v>
      </c>
      <c r="O2846" s="86">
        <v>14400000</v>
      </c>
      <c r="P2846" s="203" t="s">
        <v>25783</v>
      </c>
      <c r="Q2846" s="203" t="s">
        <v>14846</v>
      </c>
      <c r="R2846" s="84">
        <v>45533</v>
      </c>
      <c r="S2846" s="84">
        <v>45533</v>
      </c>
      <c r="T2846" s="84"/>
      <c r="U2846" s="84"/>
      <c r="V2846" s="84"/>
      <c r="W2846" s="203" t="s">
        <v>9457</v>
      </c>
    </row>
    <row r="2847" spans="1:23" x14ac:dyDescent="0.3">
      <c r="A2847" s="203" t="s">
        <v>1665</v>
      </c>
      <c r="B2847" s="203" t="s">
        <v>1247</v>
      </c>
      <c r="C2847" s="203" t="s">
        <v>25784</v>
      </c>
      <c r="D2847" s="203" t="s">
        <v>25785</v>
      </c>
      <c r="E2847" s="203" t="s">
        <v>25786</v>
      </c>
      <c r="F2847" s="203" t="s">
        <v>9451</v>
      </c>
      <c r="G2847" s="203" t="s">
        <v>25786</v>
      </c>
      <c r="H2847" s="203" t="s">
        <v>25787</v>
      </c>
      <c r="I2847" s="203" t="s">
        <v>9504</v>
      </c>
      <c r="J2847" s="203" t="s">
        <v>21080</v>
      </c>
      <c r="K2847" s="84">
        <v>46048</v>
      </c>
      <c r="L2847" s="84">
        <v>46048</v>
      </c>
      <c r="M2847" s="84">
        <v>46167</v>
      </c>
      <c r="N2847" s="203" t="s">
        <v>25788</v>
      </c>
      <c r="O2847" s="86">
        <v>14000000</v>
      </c>
      <c r="P2847" s="203" t="s">
        <v>25789</v>
      </c>
      <c r="Q2847" s="203" t="s">
        <v>21080</v>
      </c>
      <c r="R2847" s="84">
        <v>46047</v>
      </c>
      <c r="S2847" s="84">
        <v>46047</v>
      </c>
      <c r="T2847" s="84"/>
      <c r="U2847" s="84"/>
      <c r="V2847" s="84"/>
      <c r="W2847" s="203" t="s">
        <v>9457</v>
      </c>
    </row>
    <row r="2848" spans="1:23" x14ac:dyDescent="0.3">
      <c r="A2848" s="203" t="s">
        <v>1572</v>
      </c>
      <c r="B2848" s="203" t="s">
        <v>1246</v>
      </c>
      <c r="C2848" s="203" t="s">
        <v>25790</v>
      </c>
      <c r="D2848" s="203" t="s">
        <v>25791</v>
      </c>
      <c r="E2848" s="203" t="s">
        <v>25792</v>
      </c>
      <c r="F2848" s="203" t="s">
        <v>9451</v>
      </c>
      <c r="G2848" s="203" t="s">
        <v>25792</v>
      </c>
      <c r="H2848" s="203" t="s">
        <v>25793</v>
      </c>
      <c r="I2848" s="203" t="s">
        <v>9453</v>
      </c>
      <c r="J2848" s="203" t="s">
        <v>25794</v>
      </c>
      <c r="K2848" s="84">
        <v>45918</v>
      </c>
      <c r="L2848" s="84">
        <v>45922</v>
      </c>
      <c r="M2848" s="84">
        <v>46012</v>
      </c>
      <c r="N2848" s="203" t="s">
        <v>25795</v>
      </c>
      <c r="O2848" s="86">
        <v>21000000</v>
      </c>
      <c r="P2848" s="203" t="s">
        <v>25796</v>
      </c>
      <c r="Q2848" s="203" t="s">
        <v>25794</v>
      </c>
      <c r="R2848" s="84">
        <v>45918</v>
      </c>
      <c r="S2848" s="84">
        <v>45918</v>
      </c>
      <c r="T2848" s="84"/>
      <c r="U2848" s="84"/>
      <c r="V2848" s="84"/>
      <c r="W2848" s="203" t="s">
        <v>9457</v>
      </c>
    </row>
    <row r="2849" spans="1:23" x14ac:dyDescent="0.3">
      <c r="A2849" s="203" t="s">
        <v>1476</v>
      </c>
      <c r="B2849" s="203" t="s">
        <v>1246</v>
      </c>
      <c r="C2849" s="203" t="s">
        <v>25797</v>
      </c>
      <c r="D2849" s="203" t="s">
        <v>25798</v>
      </c>
      <c r="E2849" s="203" t="s">
        <v>25799</v>
      </c>
      <c r="F2849" s="203" t="s">
        <v>9451</v>
      </c>
      <c r="G2849" s="203" t="s">
        <v>25799</v>
      </c>
      <c r="H2849" s="203" t="s">
        <v>25800</v>
      </c>
      <c r="I2849" s="203" t="s">
        <v>9462</v>
      </c>
      <c r="J2849" s="203" t="s">
        <v>25801</v>
      </c>
      <c r="K2849" s="84">
        <v>45889</v>
      </c>
      <c r="L2849" s="84">
        <v>45890</v>
      </c>
      <c r="M2849" s="84">
        <v>46021</v>
      </c>
      <c r="N2849" s="203" t="s">
        <v>13555</v>
      </c>
      <c r="O2849" s="86">
        <v>21432125</v>
      </c>
      <c r="P2849" s="203" t="s">
        <v>25802</v>
      </c>
      <c r="Q2849" s="203" t="s">
        <v>25801</v>
      </c>
      <c r="R2849" s="84">
        <v>45887</v>
      </c>
      <c r="S2849" s="84">
        <v>45887</v>
      </c>
      <c r="T2849" s="84"/>
      <c r="U2849" s="84"/>
      <c r="V2849" s="84"/>
      <c r="W2849" s="203" t="s">
        <v>9457</v>
      </c>
    </row>
    <row r="2850" spans="1:23" x14ac:dyDescent="0.3">
      <c r="A2850" s="203" t="s">
        <v>1505</v>
      </c>
      <c r="B2850" s="203" t="s">
        <v>1246</v>
      </c>
      <c r="C2850" s="203" t="s">
        <v>25803</v>
      </c>
      <c r="D2850" s="203" t="s">
        <v>25804</v>
      </c>
      <c r="E2850" s="203" t="s">
        <v>25805</v>
      </c>
      <c r="F2850" s="203" t="s">
        <v>9451</v>
      </c>
      <c r="G2850" s="203" t="s">
        <v>25805</v>
      </c>
      <c r="H2850" s="203" t="s">
        <v>25806</v>
      </c>
      <c r="I2850" s="203" t="s">
        <v>9462</v>
      </c>
      <c r="J2850" s="203" t="s">
        <v>25807</v>
      </c>
      <c r="K2850" s="84">
        <v>45715</v>
      </c>
      <c r="L2850" s="84">
        <v>45715</v>
      </c>
      <c r="M2850" s="84">
        <v>45895</v>
      </c>
      <c r="N2850" s="203" t="s">
        <v>15988</v>
      </c>
      <c r="O2850" s="86">
        <v>23918382</v>
      </c>
      <c r="P2850" s="203" t="s">
        <v>25808</v>
      </c>
      <c r="Q2850" s="203" t="s">
        <v>25807</v>
      </c>
      <c r="R2850" s="84">
        <v>45713</v>
      </c>
      <c r="S2850" s="84">
        <v>45713</v>
      </c>
      <c r="T2850" s="84"/>
      <c r="U2850" s="84"/>
      <c r="V2850" s="84"/>
      <c r="W2850" s="203" t="s">
        <v>9457</v>
      </c>
    </row>
    <row r="2851" spans="1:23" x14ac:dyDescent="0.3">
      <c r="A2851" s="203" t="s">
        <v>1505</v>
      </c>
      <c r="B2851" s="203" t="s">
        <v>1246</v>
      </c>
      <c r="C2851" s="203" t="s">
        <v>25809</v>
      </c>
      <c r="D2851" s="203" t="s">
        <v>25810</v>
      </c>
      <c r="E2851" s="203" t="s">
        <v>25811</v>
      </c>
      <c r="F2851" s="203" t="s">
        <v>9451</v>
      </c>
      <c r="G2851" s="203" t="s">
        <v>25811</v>
      </c>
      <c r="H2851" s="203" t="s">
        <v>25812</v>
      </c>
      <c r="I2851" s="203" t="s">
        <v>9462</v>
      </c>
      <c r="J2851" s="203" t="s">
        <v>25813</v>
      </c>
      <c r="K2851" s="84">
        <v>45697</v>
      </c>
      <c r="L2851" s="84">
        <v>45698</v>
      </c>
      <c r="M2851" s="84">
        <v>45878</v>
      </c>
      <c r="N2851" s="203" t="s">
        <v>17244</v>
      </c>
      <c r="O2851" s="86">
        <v>23918382</v>
      </c>
      <c r="P2851" s="203" t="s">
        <v>25814</v>
      </c>
      <c r="Q2851" s="203" t="s">
        <v>25813</v>
      </c>
      <c r="R2851" s="84">
        <v>45697</v>
      </c>
      <c r="S2851" s="84">
        <v>45697</v>
      </c>
      <c r="T2851" s="84"/>
      <c r="U2851" s="84"/>
      <c r="V2851" s="84"/>
      <c r="W2851" s="203" t="s">
        <v>9457</v>
      </c>
    </row>
    <row r="2852" spans="1:23" x14ac:dyDescent="0.3">
      <c r="A2852" s="203" t="s">
        <v>1665</v>
      </c>
      <c r="B2852" s="203" t="s">
        <v>1247</v>
      </c>
      <c r="C2852" s="203" t="s">
        <v>25815</v>
      </c>
      <c r="D2852" s="203" t="s">
        <v>25816</v>
      </c>
      <c r="E2852" s="203" t="s">
        <v>25817</v>
      </c>
      <c r="F2852" s="203" t="s">
        <v>9451</v>
      </c>
      <c r="G2852" s="203" t="s">
        <v>25817</v>
      </c>
      <c r="H2852" s="203" t="s">
        <v>25818</v>
      </c>
      <c r="I2852" s="203" t="s">
        <v>9453</v>
      </c>
      <c r="J2852" s="203" t="s">
        <v>14797</v>
      </c>
      <c r="K2852" s="84">
        <v>46048</v>
      </c>
      <c r="L2852" s="84">
        <v>46049</v>
      </c>
      <c r="M2852" s="84">
        <v>46138</v>
      </c>
      <c r="N2852" s="203" t="s">
        <v>11951</v>
      </c>
      <c r="O2852" s="86">
        <v>11700000</v>
      </c>
      <c r="P2852" s="203" t="s">
        <v>25819</v>
      </c>
      <c r="Q2852" s="203" t="s">
        <v>14797</v>
      </c>
      <c r="R2852" s="84">
        <v>46048</v>
      </c>
      <c r="S2852" s="84">
        <v>46048</v>
      </c>
      <c r="T2852" s="84"/>
      <c r="U2852" s="84"/>
      <c r="V2852" s="84"/>
      <c r="W2852" s="203" t="s">
        <v>9457</v>
      </c>
    </row>
    <row r="2853" spans="1:23" x14ac:dyDescent="0.3">
      <c r="A2853" s="203" t="s">
        <v>1514</v>
      </c>
      <c r="B2853" s="203" t="s">
        <v>1246</v>
      </c>
      <c r="C2853" s="203" t="s">
        <v>25820</v>
      </c>
      <c r="D2853" s="203" t="s">
        <v>9471</v>
      </c>
      <c r="E2853" s="203" t="s">
        <v>16408</v>
      </c>
      <c r="F2853" s="203" t="s">
        <v>9451</v>
      </c>
      <c r="G2853" s="203"/>
      <c r="H2853" s="203"/>
      <c r="I2853" s="203"/>
      <c r="J2853" s="203"/>
      <c r="K2853" s="84"/>
      <c r="L2853" s="84"/>
      <c r="M2853" s="84"/>
      <c r="N2853" s="203"/>
      <c r="O2853" s="86"/>
      <c r="P2853" s="203"/>
      <c r="Q2853" s="203"/>
      <c r="R2853" s="84">
        <v>45975</v>
      </c>
      <c r="S2853" s="84">
        <v>45975</v>
      </c>
      <c r="T2853" s="84">
        <v>46002</v>
      </c>
      <c r="U2853" s="84">
        <v>46020</v>
      </c>
      <c r="V2853" s="84">
        <v>46020</v>
      </c>
      <c r="W2853" s="203" t="s">
        <v>9723</v>
      </c>
    </row>
    <row r="2854" spans="1:23" x14ac:dyDescent="0.3">
      <c r="A2854" s="203" t="s">
        <v>1689</v>
      </c>
      <c r="B2854" s="203" t="s">
        <v>1247</v>
      </c>
      <c r="C2854" s="203" t="s">
        <v>25821</v>
      </c>
      <c r="D2854" s="203" t="s">
        <v>25822</v>
      </c>
      <c r="E2854" s="203" t="s">
        <v>25823</v>
      </c>
      <c r="F2854" s="203" t="s">
        <v>9451</v>
      </c>
      <c r="G2854" s="203" t="s">
        <v>25823</v>
      </c>
      <c r="H2854" s="203" t="s">
        <v>25824</v>
      </c>
      <c r="I2854" s="203" t="s">
        <v>9453</v>
      </c>
      <c r="J2854" s="203" t="s">
        <v>25825</v>
      </c>
      <c r="K2854" s="84">
        <v>46046</v>
      </c>
      <c r="L2854" s="84">
        <v>46048</v>
      </c>
      <c r="M2854" s="84">
        <v>46167</v>
      </c>
      <c r="N2854" s="203" t="s">
        <v>13105</v>
      </c>
      <c r="O2854" s="86">
        <v>17173400</v>
      </c>
      <c r="P2854" s="203" t="s">
        <v>25826</v>
      </c>
      <c r="Q2854" s="203" t="s">
        <v>25825</v>
      </c>
      <c r="R2854" s="84">
        <v>46045</v>
      </c>
      <c r="S2854" s="84">
        <v>46045</v>
      </c>
      <c r="T2854" s="84"/>
      <c r="U2854" s="84"/>
      <c r="V2854" s="84"/>
      <c r="W2854" s="203" t="s">
        <v>9457</v>
      </c>
    </row>
    <row r="2855" spans="1:23" x14ac:dyDescent="0.3">
      <c r="A2855" s="203" t="s">
        <v>1779</v>
      </c>
      <c r="B2855" s="203" t="s">
        <v>1245</v>
      </c>
      <c r="C2855" s="203" t="s">
        <v>25827</v>
      </c>
      <c r="D2855" s="203" t="s">
        <v>25828</v>
      </c>
      <c r="E2855" s="203" t="s">
        <v>25829</v>
      </c>
      <c r="F2855" s="203" t="s">
        <v>9451</v>
      </c>
      <c r="G2855" s="203" t="s">
        <v>25829</v>
      </c>
      <c r="H2855" s="203" t="s">
        <v>25830</v>
      </c>
      <c r="I2855" s="203" t="s">
        <v>9504</v>
      </c>
      <c r="J2855" s="203" t="s">
        <v>19235</v>
      </c>
      <c r="K2855" s="84">
        <v>45656</v>
      </c>
      <c r="L2855" s="84">
        <v>45656</v>
      </c>
      <c r="M2855" s="84">
        <v>45776</v>
      </c>
      <c r="N2855" s="203" t="s">
        <v>25831</v>
      </c>
      <c r="O2855" s="86">
        <v>20000000</v>
      </c>
      <c r="P2855" s="203" t="s">
        <v>25832</v>
      </c>
      <c r="Q2855" s="203" t="s">
        <v>19235</v>
      </c>
      <c r="R2855" s="84">
        <v>45656</v>
      </c>
      <c r="S2855" s="84">
        <v>45656</v>
      </c>
      <c r="T2855" s="84"/>
      <c r="U2855" s="84"/>
      <c r="V2855" s="84"/>
      <c r="W2855" s="203" t="s">
        <v>9457</v>
      </c>
    </row>
    <row r="2856" spans="1:23" x14ac:dyDescent="0.3">
      <c r="A2856" s="203" t="s">
        <v>3660</v>
      </c>
      <c r="B2856" s="203" t="s">
        <v>1245</v>
      </c>
      <c r="C2856" s="203" t="s">
        <v>25833</v>
      </c>
      <c r="D2856" s="203" t="s">
        <v>25834</v>
      </c>
      <c r="E2856" s="203" t="s">
        <v>25835</v>
      </c>
      <c r="F2856" s="203" t="s">
        <v>9451</v>
      </c>
      <c r="G2856" s="203" t="s">
        <v>25835</v>
      </c>
      <c r="H2856" s="203" t="s">
        <v>25836</v>
      </c>
      <c r="I2856" s="203" t="s">
        <v>9462</v>
      </c>
      <c r="J2856" s="203" t="s">
        <v>25837</v>
      </c>
      <c r="K2856" s="84">
        <v>45420</v>
      </c>
      <c r="L2856" s="84">
        <v>45420</v>
      </c>
      <c r="M2856" s="84">
        <v>45606</v>
      </c>
      <c r="N2856" s="203" t="s">
        <v>25838</v>
      </c>
      <c r="O2856" s="86">
        <v>31200000</v>
      </c>
      <c r="P2856" s="203" t="s">
        <v>25839</v>
      </c>
      <c r="Q2856" s="203" t="s">
        <v>25837</v>
      </c>
      <c r="R2856" s="84">
        <v>45419</v>
      </c>
      <c r="S2856" s="84">
        <v>45419</v>
      </c>
      <c r="T2856" s="84"/>
      <c r="U2856" s="84"/>
      <c r="V2856" s="84"/>
      <c r="W2856" s="203" t="s">
        <v>9457</v>
      </c>
    </row>
    <row r="2857" spans="1:23" x14ac:dyDescent="0.3">
      <c r="A2857" s="203" t="s">
        <v>2935</v>
      </c>
      <c r="B2857" s="203" t="s">
        <v>1245</v>
      </c>
      <c r="C2857" s="203" t="s">
        <v>25840</v>
      </c>
      <c r="D2857" s="203" t="s">
        <v>25841</v>
      </c>
      <c r="E2857" s="203" t="s">
        <v>25842</v>
      </c>
      <c r="F2857" s="203" t="s">
        <v>9451</v>
      </c>
      <c r="G2857" s="203" t="s">
        <v>25842</v>
      </c>
      <c r="H2857" s="203" t="s">
        <v>25843</v>
      </c>
      <c r="I2857" s="203" t="s">
        <v>9462</v>
      </c>
      <c r="J2857" s="203" t="s">
        <v>19162</v>
      </c>
      <c r="K2857" s="84">
        <v>45365</v>
      </c>
      <c r="L2857" s="84">
        <v>45365</v>
      </c>
      <c r="M2857" s="84">
        <v>45548</v>
      </c>
      <c r="N2857" s="203" t="s">
        <v>11125</v>
      </c>
      <c r="O2857" s="86">
        <v>13481916</v>
      </c>
      <c r="P2857" s="203" t="s">
        <v>25844</v>
      </c>
      <c r="Q2857" s="203" t="s">
        <v>19164</v>
      </c>
      <c r="R2857" s="84">
        <v>45364</v>
      </c>
      <c r="S2857" s="84">
        <v>45364</v>
      </c>
      <c r="T2857" s="84"/>
      <c r="U2857" s="84"/>
      <c r="V2857" s="84"/>
      <c r="W2857" s="203" t="s">
        <v>9457</v>
      </c>
    </row>
    <row r="2858" spans="1:23" x14ac:dyDescent="0.3">
      <c r="A2858" s="203" t="s">
        <v>1476</v>
      </c>
      <c r="B2858" s="203" t="s">
        <v>1246</v>
      </c>
      <c r="C2858" s="203" t="s">
        <v>25845</v>
      </c>
      <c r="D2858" s="203" t="s">
        <v>25846</v>
      </c>
      <c r="E2858" s="203" t="s">
        <v>25847</v>
      </c>
      <c r="F2858" s="203" t="s">
        <v>9451</v>
      </c>
      <c r="G2858" s="203" t="s">
        <v>25847</v>
      </c>
      <c r="H2858" s="203" t="s">
        <v>25848</v>
      </c>
      <c r="I2858" s="203" t="s">
        <v>9462</v>
      </c>
      <c r="J2858" s="203" t="s">
        <v>25849</v>
      </c>
      <c r="K2858" s="84">
        <v>45694</v>
      </c>
      <c r="L2858" s="84">
        <v>45695</v>
      </c>
      <c r="M2858" s="84">
        <v>45874</v>
      </c>
      <c r="N2858" s="203" t="s">
        <v>13700</v>
      </c>
      <c r="O2858" s="86">
        <v>23918382</v>
      </c>
      <c r="P2858" s="203" t="s">
        <v>25850</v>
      </c>
      <c r="Q2858" s="203" t="s">
        <v>25849</v>
      </c>
      <c r="R2858" s="84">
        <v>45693</v>
      </c>
      <c r="S2858" s="84">
        <v>45693</v>
      </c>
      <c r="T2858" s="84"/>
      <c r="U2858" s="84"/>
      <c r="V2858" s="84"/>
      <c r="W2858" s="203" t="s">
        <v>9457</v>
      </c>
    </row>
    <row r="2859" spans="1:23" x14ac:dyDescent="0.3">
      <c r="A2859" s="203" t="s">
        <v>1665</v>
      </c>
      <c r="B2859" s="203" t="s">
        <v>1247</v>
      </c>
      <c r="C2859" s="203" t="s">
        <v>25851</v>
      </c>
      <c r="D2859" s="203" t="s">
        <v>25852</v>
      </c>
      <c r="E2859" s="203" t="s">
        <v>25853</v>
      </c>
      <c r="F2859" s="203" t="s">
        <v>9451</v>
      </c>
      <c r="G2859" s="203" t="s">
        <v>25853</v>
      </c>
      <c r="H2859" s="203" t="s">
        <v>25854</v>
      </c>
      <c r="I2859" s="203" t="s">
        <v>9453</v>
      </c>
      <c r="J2859" s="203" t="s">
        <v>25855</v>
      </c>
      <c r="K2859" s="84">
        <v>46049</v>
      </c>
      <c r="L2859" s="84">
        <v>46050</v>
      </c>
      <c r="M2859" s="84">
        <v>46139</v>
      </c>
      <c r="N2859" s="203" t="s">
        <v>18122</v>
      </c>
      <c r="O2859" s="86">
        <v>18000000</v>
      </c>
      <c r="P2859" s="203" t="s">
        <v>25856</v>
      </c>
      <c r="Q2859" s="203" t="s">
        <v>25855</v>
      </c>
      <c r="R2859" s="84">
        <v>46049</v>
      </c>
      <c r="S2859" s="84">
        <v>46049</v>
      </c>
      <c r="T2859" s="84"/>
      <c r="U2859" s="84"/>
      <c r="V2859" s="84"/>
      <c r="W2859" s="203" t="s">
        <v>9457</v>
      </c>
    </row>
    <row r="2860" spans="1:23" x14ac:dyDescent="0.3">
      <c r="A2860" s="203" t="s">
        <v>5636</v>
      </c>
      <c r="B2860" s="203" t="s">
        <v>1245</v>
      </c>
      <c r="C2860" s="203" t="s">
        <v>25857</v>
      </c>
      <c r="D2860" s="203" t="s">
        <v>9471</v>
      </c>
      <c r="E2860" s="203" t="s">
        <v>19975</v>
      </c>
      <c r="F2860" s="203" t="s">
        <v>9451</v>
      </c>
      <c r="G2860" s="203"/>
      <c r="H2860" s="203"/>
      <c r="I2860" s="203"/>
      <c r="J2860" s="203"/>
      <c r="K2860" s="84"/>
      <c r="L2860" s="84"/>
      <c r="M2860" s="84"/>
      <c r="N2860" s="203"/>
      <c r="O2860" s="86"/>
      <c r="P2860" s="203"/>
      <c r="Q2860" s="203"/>
      <c r="R2860" s="84">
        <v>45524</v>
      </c>
      <c r="S2860" s="84">
        <v>45524</v>
      </c>
      <c r="T2860" s="84">
        <v>45545</v>
      </c>
      <c r="U2860" s="84">
        <v>45545</v>
      </c>
      <c r="V2860" s="84">
        <v>45545</v>
      </c>
      <c r="W2860" s="203" t="s">
        <v>9723</v>
      </c>
    </row>
    <row r="2861" spans="1:23" x14ac:dyDescent="0.3">
      <c r="A2861" s="203" t="s">
        <v>3058</v>
      </c>
      <c r="B2861" s="203" t="s">
        <v>1245</v>
      </c>
      <c r="C2861" s="203" t="s">
        <v>25858</v>
      </c>
      <c r="D2861" s="203" t="s">
        <v>25859</v>
      </c>
      <c r="E2861" s="203" t="s">
        <v>25860</v>
      </c>
      <c r="F2861" s="203" t="s">
        <v>9451</v>
      </c>
      <c r="G2861" s="203" t="s">
        <v>25860</v>
      </c>
      <c r="H2861" s="203" t="s">
        <v>25861</v>
      </c>
      <c r="I2861" s="203" t="s">
        <v>9462</v>
      </c>
      <c r="J2861" s="203" t="s">
        <v>25862</v>
      </c>
      <c r="K2861" s="84">
        <v>45387</v>
      </c>
      <c r="L2861" s="84">
        <v>45390</v>
      </c>
      <c r="M2861" s="84">
        <v>45511</v>
      </c>
      <c r="N2861" s="203" t="s">
        <v>11777</v>
      </c>
      <c r="O2861" s="86">
        <v>13040584</v>
      </c>
      <c r="P2861" s="203" t="s">
        <v>25863</v>
      </c>
      <c r="Q2861" s="203" t="s">
        <v>25862</v>
      </c>
      <c r="R2861" s="84">
        <v>45387</v>
      </c>
      <c r="S2861" s="84">
        <v>45387</v>
      </c>
      <c r="T2861" s="84"/>
      <c r="U2861" s="84"/>
      <c r="V2861" s="84"/>
      <c r="W2861" s="203" t="s">
        <v>9457</v>
      </c>
    </row>
    <row r="2862" spans="1:23" x14ac:dyDescent="0.3">
      <c r="A2862" s="203" t="s">
        <v>1511</v>
      </c>
      <c r="B2862" s="203" t="s">
        <v>1245</v>
      </c>
      <c r="C2862" s="203" t="s">
        <v>25864</v>
      </c>
      <c r="D2862" s="203" t="s">
        <v>9471</v>
      </c>
      <c r="E2862" s="203" t="s">
        <v>15504</v>
      </c>
      <c r="F2862" s="203" t="s">
        <v>9451</v>
      </c>
      <c r="G2862" s="203"/>
      <c r="H2862" s="203"/>
      <c r="I2862" s="203"/>
      <c r="J2862" s="203"/>
      <c r="K2862" s="84"/>
      <c r="L2862" s="84"/>
      <c r="M2862" s="84"/>
      <c r="N2862" s="203"/>
      <c r="O2862" s="86"/>
      <c r="P2862" s="203"/>
      <c r="Q2862" s="203"/>
      <c r="R2862" s="84">
        <v>45628</v>
      </c>
      <c r="S2862" s="84">
        <v>45628</v>
      </c>
      <c r="T2862" s="84">
        <v>45632</v>
      </c>
      <c r="U2862" s="84">
        <v>45632</v>
      </c>
      <c r="V2862" s="84">
        <v>45632</v>
      </c>
      <c r="W2862" s="203" t="s">
        <v>9723</v>
      </c>
    </row>
    <row r="2863" spans="1:23" x14ac:dyDescent="0.3">
      <c r="A2863" s="203" t="s">
        <v>1605</v>
      </c>
      <c r="B2863" s="203" t="s">
        <v>1247</v>
      </c>
      <c r="C2863" s="203" t="s">
        <v>25865</v>
      </c>
      <c r="D2863" s="203" t="s">
        <v>25866</v>
      </c>
      <c r="E2863" s="203" t="s">
        <v>25867</v>
      </c>
      <c r="F2863" s="203" t="s">
        <v>9451</v>
      </c>
      <c r="G2863" s="203" t="s">
        <v>25867</v>
      </c>
      <c r="H2863" s="203" t="s">
        <v>25868</v>
      </c>
      <c r="I2863" s="203" t="s">
        <v>9453</v>
      </c>
      <c r="J2863" s="203" t="s">
        <v>16430</v>
      </c>
      <c r="K2863" s="84">
        <v>46240</v>
      </c>
      <c r="L2863" s="84">
        <v>46245</v>
      </c>
      <c r="M2863" s="84">
        <v>46387</v>
      </c>
      <c r="N2863" s="203" t="s">
        <v>11041</v>
      </c>
      <c r="O2863" s="86">
        <v>25745751</v>
      </c>
      <c r="P2863" s="203" t="s">
        <v>25869</v>
      </c>
      <c r="Q2863" s="203" t="s">
        <v>16430</v>
      </c>
      <c r="R2863" s="84">
        <v>46240</v>
      </c>
      <c r="S2863" s="84">
        <v>46240</v>
      </c>
      <c r="T2863" s="84"/>
      <c r="U2863" s="84"/>
      <c r="V2863" s="84"/>
      <c r="W2863" s="203" t="s">
        <v>9457</v>
      </c>
    </row>
    <row r="2864" spans="1:23" x14ac:dyDescent="0.3">
      <c r="A2864" s="203" t="s">
        <v>2935</v>
      </c>
      <c r="B2864" s="203" t="s">
        <v>1245</v>
      </c>
      <c r="C2864" s="203" t="s">
        <v>25870</v>
      </c>
      <c r="D2864" s="203" t="s">
        <v>25871</v>
      </c>
      <c r="E2864" s="203" t="s">
        <v>25872</v>
      </c>
      <c r="F2864" s="203" t="s">
        <v>9451</v>
      </c>
      <c r="G2864" s="203" t="s">
        <v>25872</v>
      </c>
      <c r="H2864" s="203" t="s">
        <v>25873</v>
      </c>
      <c r="I2864" s="203" t="s">
        <v>9462</v>
      </c>
      <c r="J2864" s="203" t="s">
        <v>25874</v>
      </c>
      <c r="K2864" s="84">
        <v>45387</v>
      </c>
      <c r="L2864" s="84">
        <v>45390</v>
      </c>
      <c r="M2864" s="84">
        <v>45572</v>
      </c>
      <c r="N2864" s="203" t="s">
        <v>22297</v>
      </c>
      <c r="O2864" s="86">
        <v>19560876</v>
      </c>
      <c r="P2864" s="203" t="s">
        <v>25875</v>
      </c>
      <c r="Q2864" s="203" t="s">
        <v>25876</v>
      </c>
      <c r="R2864" s="84">
        <v>45387</v>
      </c>
      <c r="S2864" s="84">
        <v>45387</v>
      </c>
      <c r="T2864" s="84"/>
      <c r="U2864" s="84"/>
      <c r="V2864" s="84"/>
      <c r="W2864" s="203" t="s">
        <v>9457</v>
      </c>
    </row>
    <row r="2865" spans="1:23" x14ac:dyDescent="0.3">
      <c r="A2865" s="203" t="s">
        <v>1647</v>
      </c>
      <c r="B2865" s="203" t="s">
        <v>1246</v>
      </c>
      <c r="C2865" s="203" t="s">
        <v>25877</v>
      </c>
      <c r="D2865" s="203" t="s">
        <v>25878</v>
      </c>
      <c r="E2865" s="203" t="s">
        <v>25879</v>
      </c>
      <c r="F2865" s="203" t="s">
        <v>9451</v>
      </c>
      <c r="G2865" s="203" t="s">
        <v>25879</v>
      </c>
      <c r="H2865" s="203" t="s">
        <v>25880</v>
      </c>
      <c r="I2865" s="203" t="s">
        <v>9453</v>
      </c>
      <c r="J2865" s="203" t="s">
        <v>25881</v>
      </c>
      <c r="K2865" s="84">
        <v>45994</v>
      </c>
      <c r="L2865" s="84">
        <v>46007</v>
      </c>
      <c r="M2865" s="84">
        <v>46022</v>
      </c>
      <c r="N2865" s="203" t="s">
        <v>25882</v>
      </c>
      <c r="O2865" s="86">
        <v>73793995</v>
      </c>
      <c r="P2865" s="203" t="s">
        <v>25883</v>
      </c>
      <c r="Q2865" s="203" t="s">
        <v>25881</v>
      </c>
      <c r="R2865" s="84">
        <v>45985</v>
      </c>
      <c r="S2865" s="84">
        <v>45985</v>
      </c>
      <c r="T2865" s="84">
        <v>45989</v>
      </c>
      <c r="U2865" s="84">
        <v>45989</v>
      </c>
      <c r="V2865" s="84">
        <v>45989</v>
      </c>
      <c r="W2865" s="203" t="s">
        <v>9457</v>
      </c>
    </row>
    <row r="2866" spans="1:23" x14ac:dyDescent="0.3">
      <c r="A2866" s="203" t="s">
        <v>1455</v>
      </c>
      <c r="B2866" s="203" t="s">
        <v>1246</v>
      </c>
      <c r="C2866" s="203" t="s">
        <v>25877</v>
      </c>
      <c r="D2866" s="203" t="s">
        <v>25878</v>
      </c>
      <c r="E2866" s="203" t="s">
        <v>25879</v>
      </c>
      <c r="F2866" s="203" t="s">
        <v>9451</v>
      </c>
      <c r="G2866" s="203" t="s">
        <v>25879</v>
      </c>
      <c r="H2866" s="203" t="s">
        <v>25880</v>
      </c>
      <c r="I2866" s="203" t="s">
        <v>9453</v>
      </c>
      <c r="J2866" s="203" t="s">
        <v>25881</v>
      </c>
      <c r="K2866" s="84">
        <v>45994</v>
      </c>
      <c r="L2866" s="84">
        <v>46007</v>
      </c>
      <c r="M2866" s="84">
        <v>46022</v>
      </c>
      <c r="N2866" s="203" t="s">
        <v>25882</v>
      </c>
      <c r="O2866" s="86">
        <v>73793995</v>
      </c>
      <c r="P2866" s="203" t="s">
        <v>25883</v>
      </c>
      <c r="Q2866" s="203" t="s">
        <v>25881</v>
      </c>
      <c r="R2866" s="84">
        <v>45985</v>
      </c>
      <c r="S2866" s="84">
        <v>45985</v>
      </c>
      <c r="T2866" s="84">
        <v>45989</v>
      </c>
      <c r="U2866" s="84">
        <v>45989</v>
      </c>
      <c r="V2866" s="84">
        <v>45989</v>
      </c>
      <c r="W2866" s="203" t="s">
        <v>9457</v>
      </c>
    </row>
    <row r="2867" spans="1:23" x14ac:dyDescent="0.3">
      <c r="A2867" s="203" t="s">
        <v>1726</v>
      </c>
      <c r="B2867" s="203" t="s">
        <v>1246</v>
      </c>
      <c r="C2867" s="203" t="s">
        <v>25884</v>
      </c>
      <c r="D2867" s="203" t="s">
        <v>25885</v>
      </c>
      <c r="E2867" s="203" t="s">
        <v>25886</v>
      </c>
      <c r="F2867" s="203" t="s">
        <v>9451</v>
      </c>
      <c r="G2867" s="203" t="s">
        <v>25886</v>
      </c>
      <c r="H2867" s="203" t="s">
        <v>25887</v>
      </c>
      <c r="I2867" s="203" t="s">
        <v>9453</v>
      </c>
      <c r="J2867" s="203" t="s">
        <v>25888</v>
      </c>
      <c r="K2867" s="84">
        <v>45707</v>
      </c>
      <c r="L2867" s="84">
        <v>45707</v>
      </c>
      <c r="M2867" s="84">
        <v>45795</v>
      </c>
      <c r="N2867" s="203" t="s">
        <v>10642</v>
      </c>
      <c r="O2867" s="86">
        <v>11100000</v>
      </c>
      <c r="P2867" s="203" t="s">
        <v>25889</v>
      </c>
      <c r="Q2867" s="203" t="s">
        <v>25888</v>
      </c>
      <c r="R2867" s="84">
        <v>45706</v>
      </c>
      <c r="S2867" s="84">
        <v>45706</v>
      </c>
      <c r="T2867" s="84"/>
      <c r="U2867" s="84"/>
      <c r="V2867" s="84"/>
      <c r="W2867" s="203" t="s">
        <v>9457</v>
      </c>
    </row>
    <row r="2868" spans="1:23" x14ac:dyDescent="0.3">
      <c r="A2868" s="203" t="s">
        <v>1605</v>
      </c>
      <c r="B2868" s="203" t="s">
        <v>1247</v>
      </c>
      <c r="C2868" s="203" t="s">
        <v>25890</v>
      </c>
      <c r="D2868" s="203" t="s">
        <v>25891</v>
      </c>
      <c r="E2868" s="203" t="s">
        <v>25892</v>
      </c>
      <c r="F2868" s="203" t="s">
        <v>9451</v>
      </c>
      <c r="G2868" s="203" t="s">
        <v>25892</v>
      </c>
      <c r="H2868" s="203" t="s">
        <v>25893</v>
      </c>
      <c r="I2868" s="203" t="s">
        <v>9453</v>
      </c>
      <c r="J2868" s="203" t="s">
        <v>25894</v>
      </c>
      <c r="K2868" s="84">
        <v>46043</v>
      </c>
      <c r="L2868" s="84">
        <v>46043</v>
      </c>
      <c r="M2868" s="84">
        <v>46223</v>
      </c>
      <c r="N2868" s="203" t="s">
        <v>16552</v>
      </c>
      <c r="O2868" s="86">
        <v>25760100</v>
      </c>
      <c r="P2868" s="203" t="s">
        <v>25895</v>
      </c>
      <c r="Q2868" s="203" t="s">
        <v>25894</v>
      </c>
      <c r="R2868" s="84">
        <v>46042</v>
      </c>
      <c r="S2868" s="84">
        <v>46042</v>
      </c>
      <c r="T2868" s="84"/>
      <c r="U2868" s="84"/>
      <c r="V2868" s="84"/>
      <c r="W2868" s="203" t="s">
        <v>9457</v>
      </c>
    </row>
    <row r="2869" spans="1:23" x14ac:dyDescent="0.3">
      <c r="A2869" s="203" t="s">
        <v>1665</v>
      </c>
      <c r="B2869" s="203" t="s">
        <v>1247</v>
      </c>
      <c r="C2869" s="203" t="s">
        <v>25896</v>
      </c>
      <c r="D2869" s="203" t="s">
        <v>9471</v>
      </c>
      <c r="E2869" s="203" t="s">
        <v>25897</v>
      </c>
      <c r="F2869" s="203" t="s">
        <v>9451</v>
      </c>
      <c r="G2869" s="203"/>
      <c r="H2869" s="203"/>
      <c r="I2869" s="203"/>
      <c r="J2869" s="203"/>
      <c r="K2869" s="84"/>
      <c r="L2869" s="84"/>
      <c r="M2869" s="84"/>
      <c r="N2869" s="203"/>
      <c r="O2869" s="86"/>
      <c r="P2869" s="203"/>
      <c r="Q2869" s="203"/>
      <c r="R2869" s="84"/>
      <c r="S2869" s="84"/>
      <c r="T2869" s="84"/>
      <c r="U2869" s="84"/>
      <c r="V2869" s="84"/>
      <c r="W2869" s="203" t="s">
        <v>9739</v>
      </c>
    </row>
    <row r="2870" spans="1:23" x14ac:dyDescent="0.3">
      <c r="A2870" s="203" t="s">
        <v>1665</v>
      </c>
      <c r="B2870" s="203" t="s">
        <v>1247</v>
      </c>
      <c r="C2870" s="203" t="s">
        <v>25898</v>
      </c>
      <c r="D2870" s="203" t="s">
        <v>25899</v>
      </c>
      <c r="E2870" s="203" t="s">
        <v>25900</v>
      </c>
      <c r="F2870" s="203" t="s">
        <v>9451</v>
      </c>
      <c r="G2870" s="203" t="s">
        <v>25900</v>
      </c>
      <c r="H2870" s="203" t="s">
        <v>25901</v>
      </c>
      <c r="I2870" s="203" t="s">
        <v>9453</v>
      </c>
      <c r="J2870" s="203" t="s">
        <v>25902</v>
      </c>
      <c r="K2870" s="84">
        <v>46050</v>
      </c>
      <c r="L2870" s="84">
        <v>46051</v>
      </c>
      <c r="M2870" s="84">
        <v>46140</v>
      </c>
      <c r="N2870" s="203" t="s">
        <v>25903</v>
      </c>
      <c r="O2870" s="86">
        <v>12000000</v>
      </c>
      <c r="P2870" s="203" t="s">
        <v>25904</v>
      </c>
      <c r="Q2870" s="203" t="s">
        <v>25902</v>
      </c>
      <c r="R2870" s="84">
        <v>46049</v>
      </c>
      <c r="S2870" s="84">
        <v>46049</v>
      </c>
      <c r="T2870" s="84"/>
      <c r="U2870" s="84"/>
      <c r="V2870" s="84"/>
      <c r="W2870" s="203" t="s">
        <v>9457</v>
      </c>
    </row>
    <row r="2871" spans="1:23" x14ac:dyDescent="0.3">
      <c r="A2871" s="203" t="s">
        <v>1665</v>
      </c>
      <c r="B2871" s="203" t="s">
        <v>1247</v>
      </c>
      <c r="C2871" s="203" t="s">
        <v>25905</v>
      </c>
      <c r="D2871" s="203" t="s">
        <v>25906</v>
      </c>
      <c r="E2871" s="203" t="s">
        <v>25907</v>
      </c>
      <c r="F2871" s="203" t="s">
        <v>9451</v>
      </c>
      <c r="G2871" s="203" t="s">
        <v>25907</v>
      </c>
      <c r="H2871" s="203" t="s">
        <v>25908</v>
      </c>
      <c r="I2871" s="203" t="s">
        <v>9453</v>
      </c>
      <c r="J2871" s="203" t="s">
        <v>25909</v>
      </c>
      <c r="K2871" s="84">
        <v>46047</v>
      </c>
      <c r="L2871" s="84">
        <v>46047</v>
      </c>
      <c r="M2871" s="84">
        <v>46199</v>
      </c>
      <c r="N2871" s="203" t="s">
        <v>13750</v>
      </c>
      <c r="O2871" s="86">
        <v>19931985</v>
      </c>
      <c r="P2871" s="203" t="s">
        <v>25910</v>
      </c>
      <c r="Q2871" s="203" t="s">
        <v>25909</v>
      </c>
      <c r="R2871" s="84">
        <v>46047</v>
      </c>
      <c r="S2871" s="84">
        <v>46047</v>
      </c>
      <c r="T2871" s="84"/>
      <c r="U2871" s="84"/>
      <c r="V2871" s="84"/>
      <c r="W2871" s="203" t="s">
        <v>9457</v>
      </c>
    </row>
    <row r="2872" spans="1:23" x14ac:dyDescent="0.3">
      <c r="A2872" s="203" t="s">
        <v>4207</v>
      </c>
      <c r="B2872" s="203" t="s">
        <v>1245</v>
      </c>
      <c r="C2872" s="203" t="s">
        <v>25911</v>
      </c>
      <c r="D2872" s="203" t="s">
        <v>25912</v>
      </c>
      <c r="E2872" s="203" t="s">
        <v>25913</v>
      </c>
      <c r="F2872" s="203" t="s">
        <v>9451</v>
      </c>
      <c r="G2872" s="203" t="s">
        <v>25913</v>
      </c>
      <c r="H2872" s="203" t="s">
        <v>25914</v>
      </c>
      <c r="I2872" s="203" t="s">
        <v>9462</v>
      </c>
      <c r="J2872" s="203" t="s">
        <v>25915</v>
      </c>
      <c r="K2872" s="84">
        <v>45420</v>
      </c>
      <c r="L2872" s="84">
        <v>45421</v>
      </c>
      <c r="M2872" s="84">
        <v>45604</v>
      </c>
      <c r="N2872" s="203" t="s">
        <v>21412</v>
      </c>
      <c r="O2872" s="86">
        <v>19560876</v>
      </c>
      <c r="P2872" s="203" t="s">
        <v>25916</v>
      </c>
      <c r="Q2872" s="203" t="s">
        <v>25915</v>
      </c>
      <c r="R2872" s="84">
        <v>45416</v>
      </c>
      <c r="S2872" s="84">
        <v>45416</v>
      </c>
      <c r="T2872" s="84"/>
      <c r="U2872" s="84"/>
      <c r="V2872" s="84"/>
      <c r="W2872" s="203" t="s">
        <v>9457</v>
      </c>
    </row>
    <row r="2873" spans="1:23" x14ac:dyDescent="0.3">
      <c r="A2873" s="203" t="s">
        <v>3226</v>
      </c>
      <c r="B2873" s="203" t="s">
        <v>1245</v>
      </c>
      <c r="C2873" s="203" t="s">
        <v>25917</v>
      </c>
      <c r="D2873" s="203" t="s">
        <v>25918</v>
      </c>
      <c r="E2873" s="203" t="s">
        <v>25919</v>
      </c>
      <c r="F2873" s="203" t="s">
        <v>9451</v>
      </c>
      <c r="G2873" s="203" t="s">
        <v>25919</v>
      </c>
      <c r="H2873" s="203" t="s">
        <v>25920</v>
      </c>
      <c r="I2873" s="203" t="s">
        <v>9462</v>
      </c>
      <c r="J2873" s="203" t="s">
        <v>25921</v>
      </c>
      <c r="K2873" s="84">
        <v>45433</v>
      </c>
      <c r="L2873" s="84">
        <v>45433</v>
      </c>
      <c r="M2873" s="84">
        <v>45585</v>
      </c>
      <c r="N2873" s="203" t="s">
        <v>15120</v>
      </c>
      <c r="O2873" s="86">
        <v>9908805</v>
      </c>
      <c r="P2873" s="203" t="s">
        <v>25922</v>
      </c>
      <c r="Q2873" s="203" t="s">
        <v>25923</v>
      </c>
      <c r="R2873" s="84">
        <v>45432</v>
      </c>
      <c r="S2873" s="84">
        <v>45432</v>
      </c>
      <c r="T2873" s="84"/>
      <c r="U2873" s="84"/>
      <c r="V2873" s="84"/>
      <c r="W2873" s="203" t="s">
        <v>9457</v>
      </c>
    </row>
    <row r="2874" spans="1:23" x14ac:dyDescent="0.3">
      <c r="A2874" s="203" t="s">
        <v>5454</v>
      </c>
      <c r="B2874" s="203" t="s">
        <v>1245</v>
      </c>
      <c r="C2874" s="203" t="s">
        <v>25924</v>
      </c>
      <c r="D2874" s="203" t="s">
        <v>25925</v>
      </c>
      <c r="E2874" s="203" t="s">
        <v>25926</v>
      </c>
      <c r="F2874" s="203" t="s">
        <v>9451</v>
      </c>
      <c r="G2874" s="203" t="s">
        <v>25926</v>
      </c>
      <c r="H2874" s="203" t="s">
        <v>25927</v>
      </c>
      <c r="I2874" s="203" t="s">
        <v>9453</v>
      </c>
      <c r="J2874" s="203" t="s">
        <v>25928</v>
      </c>
      <c r="K2874" s="84">
        <v>45520</v>
      </c>
      <c r="L2874" s="84">
        <v>45520</v>
      </c>
      <c r="M2874" s="84">
        <v>45611</v>
      </c>
      <c r="N2874" s="203" t="s">
        <v>19827</v>
      </c>
      <c r="O2874" s="86">
        <v>10500000</v>
      </c>
      <c r="P2874" s="203" t="s">
        <v>25929</v>
      </c>
      <c r="Q2874" s="203" t="s">
        <v>25928</v>
      </c>
      <c r="R2874" s="84">
        <v>45520</v>
      </c>
      <c r="S2874" s="84">
        <v>45520</v>
      </c>
      <c r="T2874" s="84"/>
      <c r="U2874" s="84"/>
      <c r="V2874" s="84"/>
      <c r="W2874" s="203" t="s">
        <v>9457</v>
      </c>
    </row>
    <row r="2875" spans="1:23" x14ac:dyDescent="0.3">
      <c r="A2875" s="203" t="s">
        <v>2940</v>
      </c>
      <c r="B2875" s="203" t="s">
        <v>1245</v>
      </c>
      <c r="C2875" s="203" t="s">
        <v>25930</v>
      </c>
      <c r="D2875" s="203" t="s">
        <v>25931</v>
      </c>
      <c r="E2875" s="203" t="s">
        <v>25932</v>
      </c>
      <c r="F2875" s="203" t="s">
        <v>9451</v>
      </c>
      <c r="G2875" s="203" t="s">
        <v>25932</v>
      </c>
      <c r="H2875" s="203" t="s">
        <v>25933</v>
      </c>
      <c r="I2875" s="203" t="s">
        <v>9462</v>
      </c>
      <c r="J2875" s="203" t="s">
        <v>25934</v>
      </c>
      <c r="K2875" s="84">
        <v>45597</v>
      </c>
      <c r="L2875" s="84">
        <v>45597</v>
      </c>
      <c r="M2875" s="84">
        <v>45657</v>
      </c>
      <c r="N2875" s="203" t="s">
        <v>17458</v>
      </c>
      <c r="O2875" s="86">
        <v>4908530</v>
      </c>
      <c r="P2875" s="203" t="s">
        <v>25935</v>
      </c>
      <c r="Q2875" s="203" t="s">
        <v>25934</v>
      </c>
      <c r="R2875" s="84">
        <v>45597</v>
      </c>
      <c r="S2875" s="84">
        <v>45597</v>
      </c>
      <c r="T2875" s="84"/>
      <c r="U2875" s="84"/>
      <c r="V2875" s="84"/>
      <c r="W2875" s="203" t="s">
        <v>9457</v>
      </c>
    </row>
    <row r="2876" spans="1:23" x14ac:dyDescent="0.3">
      <c r="A2876" s="203" t="s">
        <v>1476</v>
      </c>
      <c r="B2876" s="203" t="s">
        <v>1246</v>
      </c>
      <c r="C2876" s="203" t="s">
        <v>25936</v>
      </c>
      <c r="D2876" s="203" t="s">
        <v>25937</v>
      </c>
      <c r="E2876" s="203" t="s">
        <v>25938</v>
      </c>
      <c r="F2876" s="203" t="s">
        <v>9451</v>
      </c>
      <c r="G2876" s="203" t="s">
        <v>25938</v>
      </c>
      <c r="H2876" s="203" t="s">
        <v>25939</v>
      </c>
      <c r="I2876" s="203" t="s">
        <v>9453</v>
      </c>
      <c r="J2876" s="203" t="s">
        <v>25940</v>
      </c>
      <c r="K2876" s="84">
        <v>45818</v>
      </c>
      <c r="L2876" s="84">
        <v>45827</v>
      </c>
      <c r="M2876" s="84">
        <v>46022</v>
      </c>
      <c r="N2876" s="203" t="s">
        <v>25941</v>
      </c>
      <c r="O2876" s="86">
        <v>3565000</v>
      </c>
      <c r="P2876" s="203" t="s">
        <v>25942</v>
      </c>
      <c r="Q2876" s="203" t="s">
        <v>25940</v>
      </c>
      <c r="R2876" s="84">
        <v>45803</v>
      </c>
      <c r="S2876" s="84">
        <v>45803</v>
      </c>
      <c r="T2876" s="84">
        <v>45807</v>
      </c>
      <c r="U2876" s="84">
        <v>45807</v>
      </c>
      <c r="V2876" s="84">
        <v>45807</v>
      </c>
      <c r="W2876" s="203" t="s">
        <v>9457</v>
      </c>
    </row>
    <row r="2877" spans="1:23" x14ac:dyDescent="0.3">
      <c r="A2877" s="203" t="s">
        <v>1447</v>
      </c>
      <c r="B2877" s="203" t="s">
        <v>1246</v>
      </c>
      <c r="C2877" s="203" t="s">
        <v>25943</v>
      </c>
      <c r="D2877" s="203" t="s">
        <v>25944</v>
      </c>
      <c r="E2877" s="203" t="s">
        <v>25945</v>
      </c>
      <c r="F2877" s="203" t="s">
        <v>9451</v>
      </c>
      <c r="G2877" s="203" t="s">
        <v>25945</v>
      </c>
      <c r="H2877" s="203" t="s">
        <v>25946</v>
      </c>
      <c r="I2877" s="203" t="s">
        <v>9462</v>
      </c>
      <c r="J2877" s="203" t="s">
        <v>25947</v>
      </c>
      <c r="K2877" s="84">
        <v>45926</v>
      </c>
      <c r="L2877" s="84">
        <v>45926</v>
      </c>
      <c r="M2877" s="84">
        <v>46016</v>
      </c>
      <c r="N2877" s="203" t="s">
        <v>25948</v>
      </c>
      <c r="O2877" s="86">
        <v>11246994</v>
      </c>
      <c r="P2877" s="203" t="s">
        <v>25949</v>
      </c>
      <c r="Q2877" s="203" t="s">
        <v>25947</v>
      </c>
      <c r="R2877" s="84">
        <v>45926</v>
      </c>
      <c r="S2877" s="84">
        <v>45926</v>
      </c>
      <c r="T2877" s="84"/>
      <c r="U2877" s="84"/>
      <c r="V2877" s="84"/>
      <c r="W2877" s="203" t="s">
        <v>9457</v>
      </c>
    </row>
    <row r="2878" spans="1:23" x14ac:dyDescent="0.3">
      <c r="A2878" s="203" t="s">
        <v>1572</v>
      </c>
      <c r="B2878" s="203" t="s">
        <v>1246</v>
      </c>
      <c r="C2878" s="203" t="s">
        <v>25950</v>
      </c>
      <c r="D2878" s="203" t="s">
        <v>25951</v>
      </c>
      <c r="E2878" s="203" t="s">
        <v>25952</v>
      </c>
      <c r="F2878" s="203" t="s">
        <v>9451</v>
      </c>
      <c r="G2878" s="203" t="s">
        <v>25952</v>
      </c>
      <c r="H2878" s="203" t="s">
        <v>25953</v>
      </c>
      <c r="I2878" s="203" t="s">
        <v>9453</v>
      </c>
      <c r="J2878" s="203" t="s">
        <v>25954</v>
      </c>
      <c r="K2878" s="84">
        <v>45929</v>
      </c>
      <c r="L2878" s="84">
        <v>45929</v>
      </c>
      <c r="M2878" s="84">
        <v>46019</v>
      </c>
      <c r="N2878" s="203" t="s">
        <v>25329</v>
      </c>
      <c r="O2878" s="86">
        <v>7922223</v>
      </c>
      <c r="P2878" s="203" t="s">
        <v>25955</v>
      </c>
      <c r="Q2878" s="203" t="s">
        <v>25954</v>
      </c>
      <c r="R2878" s="84">
        <v>45929</v>
      </c>
      <c r="S2878" s="84">
        <v>45929</v>
      </c>
      <c r="T2878" s="84"/>
      <c r="U2878" s="84"/>
      <c r="V2878" s="84"/>
      <c r="W2878" s="203" t="s">
        <v>9457</v>
      </c>
    </row>
    <row r="2879" spans="1:23" x14ac:dyDescent="0.3">
      <c r="A2879" s="203" t="s">
        <v>1572</v>
      </c>
      <c r="B2879" s="203" t="s">
        <v>1246</v>
      </c>
      <c r="C2879" s="203" t="s">
        <v>25956</v>
      </c>
      <c r="D2879" s="203" t="s">
        <v>25957</v>
      </c>
      <c r="E2879" s="203" t="s">
        <v>25958</v>
      </c>
      <c r="F2879" s="203" t="s">
        <v>9451</v>
      </c>
      <c r="G2879" s="203" t="s">
        <v>25958</v>
      </c>
      <c r="H2879" s="203" t="s">
        <v>25959</v>
      </c>
      <c r="I2879" s="203" t="s">
        <v>9504</v>
      </c>
      <c r="J2879" s="203" t="s">
        <v>25960</v>
      </c>
      <c r="K2879" s="84">
        <v>45960</v>
      </c>
      <c r="L2879" s="84">
        <v>45967</v>
      </c>
      <c r="M2879" s="84">
        <v>45996</v>
      </c>
      <c r="N2879" s="203" t="s">
        <v>11951</v>
      </c>
      <c r="O2879" s="86">
        <v>3000000</v>
      </c>
      <c r="P2879" s="203" t="s">
        <v>25961</v>
      </c>
      <c r="Q2879" s="203" t="s">
        <v>25960</v>
      </c>
      <c r="R2879" s="84">
        <v>45959</v>
      </c>
      <c r="S2879" s="84">
        <v>45959</v>
      </c>
      <c r="T2879" s="84"/>
      <c r="U2879" s="84"/>
      <c r="V2879" s="84"/>
      <c r="W2879" s="203" t="s">
        <v>9457</v>
      </c>
    </row>
    <row r="2880" spans="1:23" x14ac:dyDescent="0.3">
      <c r="A2880" s="203" t="s">
        <v>3253</v>
      </c>
      <c r="B2880" s="203" t="s">
        <v>1245</v>
      </c>
      <c r="C2880" s="203" t="s">
        <v>25962</v>
      </c>
      <c r="D2880" s="203" t="s">
        <v>25963</v>
      </c>
      <c r="E2880" s="203" t="s">
        <v>25964</v>
      </c>
      <c r="F2880" s="203" t="s">
        <v>9451</v>
      </c>
      <c r="G2880" s="203" t="s">
        <v>25964</v>
      </c>
      <c r="H2880" s="203" t="s">
        <v>25965</v>
      </c>
      <c r="I2880" s="203" t="s">
        <v>9462</v>
      </c>
      <c r="J2880" s="203" t="s">
        <v>25966</v>
      </c>
      <c r="K2880" s="84">
        <v>45618</v>
      </c>
      <c r="L2880" s="84">
        <v>45618</v>
      </c>
      <c r="M2880" s="84">
        <v>45657</v>
      </c>
      <c r="N2880" s="203" t="s">
        <v>22841</v>
      </c>
      <c r="O2880" s="86">
        <v>3272353</v>
      </c>
      <c r="P2880" s="203" t="s">
        <v>25967</v>
      </c>
      <c r="Q2880" s="203" t="s">
        <v>25966</v>
      </c>
      <c r="R2880" s="84">
        <v>45616</v>
      </c>
      <c r="S2880" s="84">
        <v>45616</v>
      </c>
      <c r="T2880" s="84"/>
      <c r="U2880" s="84"/>
      <c r="V2880" s="84"/>
      <c r="W2880" s="203" t="s">
        <v>9457</v>
      </c>
    </row>
    <row r="2881" spans="1:23" x14ac:dyDescent="0.3">
      <c r="A2881" s="203" t="s">
        <v>5454</v>
      </c>
      <c r="B2881" s="203" t="s">
        <v>1245</v>
      </c>
      <c r="C2881" s="203" t="s">
        <v>25968</v>
      </c>
      <c r="D2881" s="203" t="s">
        <v>25969</v>
      </c>
      <c r="E2881" s="203" t="s">
        <v>25970</v>
      </c>
      <c r="F2881" s="203" t="s">
        <v>9451</v>
      </c>
      <c r="G2881" s="203" t="s">
        <v>25970</v>
      </c>
      <c r="H2881" s="203" t="s">
        <v>25971</v>
      </c>
      <c r="I2881" s="203" t="s">
        <v>9453</v>
      </c>
      <c r="J2881" s="203" t="s">
        <v>25972</v>
      </c>
      <c r="K2881" s="84">
        <v>45527</v>
      </c>
      <c r="L2881" s="84">
        <v>45530</v>
      </c>
      <c r="M2881" s="84">
        <v>45621</v>
      </c>
      <c r="N2881" s="203" t="s">
        <v>17959</v>
      </c>
      <c r="O2881" s="86">
        <v>13500000</v>
      </c>
      <c r="P2881" s="203" t="s">
        <v>25973</v>
      </c>
      <c r="Q2881" s="203" t="s">
        <v>25972</v>
      </c>
      <c r="R2881" s="84">
        <v>45525</v>
      </c>
      <c r="S2881" s="84">
        <v>45525</v>
      </c>
      <c r="T2881" s="84"/>
      <c r="U2881" s="84"/>
      <c r="V2881" s="84"/>
      <c r="W2881" s="203" t="s">
        <v>9457</v>
      </c>
    </row>
    <row r="2882" spans="1:23" x14ac:dyDescent="0.3">
      <c r="A2882" s="203" t="s">
        <v>3233</v>
      </c>
      <c r="B2882" s="203" t="s">
        <v>1245</v>
      </c>
      <c r="C2882" s="203" t="s">
        <v>25974</v>
      </c>
      <c r="D2882" s="203" t="s">
        <v>25975</v>
      </c>
      <c r="E2882" s="203" t="s">
        <v>25976</v>
      </c>
      <c r="F2882" s="203" t="s">
        <v>9451</v>
      </c>
      <c r="G2882" s="203" t="s">
        <v>25976</v>
      </c>
      <c r="H2882" s="203" t="s">
        <v>25977</v>
      </c>
      <c r="I2882" s="203" t="s">
        <v>9462</v>
      </c>
      <c r="J2882" s="203" t="s">
        <v>25978</v>
      </c>
      <c r="K2882" s="84">
        <v>45363</v>
      </c>
      <c r="L2882" s="84">
        <v>45363</v>
      </c>
      <c r="M2882" s="84">
        <v>45516</v>
      </c>
      <c r="N2882" s="203" t="s">
        <v>9611</v>
      </c>
      <c r="O2882" s="86">
        <v>16300730</v>
      </c>
      <c r="P2882" s="203" t="s">
        <v>25979</v>
      </c>
      <c r="Q2882" s="203" t="s">
        <v>25978</v>
      </c>
      <c r="R2882" s="84">
        <v>45362</v>
      </c>
      <c r="S2882" s="84">
        <v>45362</v>
      </c>
      <c r="T2882" s="84"/>
      <c r="U2882" s="84"/>
      <c r="V2882" s="84"/>
      <c r="W2882" s="203" t="s">
        <v>9457</v>
      </c>
    </row>
    <row r="2883" spans="1:23" x14ac:dyDescent="0.3">
      <c r="A2883" s="203" t="s">
        <v>2935</v>
      </c>
      <c r="B2883" s="203" t="s">
        <v>1245</v>
      </c>
      <c r="C2883" s="203" t="s">
        <v>25980</v>
      </c>
      <c r="D2883" s="203" t="s">
        <v>25981</v>
      </c>
      <c r="E2883" s="203" t="s">
        <v>25982</v>
      </c>
      <c r="F2883" s="203" t="s">
        <v>9451</v>
      </c>
      <c r="G2883" s="203" t="s">
        <v>25982</v>
      </c>
      <c r="H2883" s="203" t="s">
        <v>25983</v>
      </c>
      <c r="I2883" s="203" t="s">
        <v>9462</v>
      </c>
      <c r="J2883" s="203" t="s">
        <v>25984</v>
      </c>
      <c r="K2883" s="84">
        <v>45400</v>
      </c>
      <c r="L2883" s="84">
        <v>45401</v>
      </c>
      <c r="M2883" s="84">
        <v>45583</v>
      </c>
      <c r="N2883" s="203" t="s">
        <v>11512</v>
      </c>
      <c r="O2883" s="86">
        <v>19560876</v>
      </c>
      <c r="P2883" s="203" t="s">
        <v>25985</v>
      </c>
      <c r="Q2883" s="203" t="s">
        <v>25984</v>
      </c>
      <c r="R2883" s="84">
        <v>45400</v>
      </c>
      <c r="S2883" s="84">
        <v>45400</v>
      </c>
      <c r="T2883" s="84"/>
      <c r="U2883" s="84"/>
      <c r="V2883" s="84"/>
      <c r="W2883" s="203" t="s">
        <v>9457</v>
      </c>
    </row>
    <row r="2884" spans="1:23" x14ac:dyDescent="0.3">
      <c r="A2884" s="203" t="s">
        <v>1649</v>
      </c>
      <c r="B2884" s="203" t="s">
        <v>1246</v>
      </c>
      <c r="C2884" s="203" t="s">
        <v>25986</v>
      </c>
      <c r="D2884" s="203" t="s">
        <v>9471</v>
      </c>
      <c r="E2884" s="203" t="s">
        <v>25987</v>
      </c>
      <c r="F2884" s="203" t="s">
        <v>9451</v>
      </c>
      <c r="G2884" s="203"/>
      <c r="H2884" s="203"/>
      <c r="I2884" s="203"/>
      <c r="J2884" s="203"/>
      <c r="K2884" s="84"/>
      <c r="L2884" s="84"/>
      <c r="M2884" s="84"/>
      <c r="N2884" s="203"/>
      <c r="O2884" s="86"/>
      <c r="P2884" s="203"/>
      <c r="Q2884" s="203"/>
      <c r="R2884" s="84">
        <v>45937</v>
      </c>
      <c r="S2884" s="84">
        <v>45937</v>
      </c>
      <c r="T2884" s="84">
        <v>45944</v>
      </c>
      <c r="U2884" s="84">
        <v>45944</v>
      </c>
      <c r="V2884" s="84">
        <v>45944</v>
      </c>
      <c r="W2884" s="203" t="s">
        <v>9469</v>
      </c>
    </row>
    <row r="2885" spans="1:23" x14ac:dyDescent="0.3">
      <c r="A2885" s="203" t="s">
        <v>1564</v>
      </c>
      <c r="B2885" s="203" t="s">
        <v>1247</v>
      </c>
      <c r="C2885" s="203" t="s">
        <v>25988</v>
      </c>
      <c r="D2885" s="203" t="s">
        <v>25989</v>
      </c>
      <c r="E2885" s="203" t="s">
        <v>25990</v>
      </c>
      <c r="F2885" s="203" t="s">
        <v>9451</v>
      </c>
      <c r="G2885" s="203" t="s">
        <v>25990</v>
      </c>
      <c r="H2885" s="203" t="s">
        <v>25989</v>
      </c>
      <c r="I2885" s="203" t="s">
        <v>9739</v>
      </c>
      <c r="J2885" s="203" t="s">
        <v>9470</v>
      </c>
      <c r="K2885" s="84"/>
      <c r="L2885" s="84"/>
      <c r="M2885" s="84">
        <v>46322</v>
      </c>
      <c r="N2885" s="203" t="s">
        <v>9471</v>
      </c>
      <c r="O2885" s="86">
        <v>0</v>
      </c>
      <c r="P2885" s="203" t="s">
        <v>25991</v>
      </c>
      <c r="Q2885" s="203" t="s">
        <v>9473</v>
      </c>
      <c r="R2885" s="84">
        <v>46050</v>
      </c>
      <c r="S2885" s="84">
        <v>46050</v>
      </c>
      <c r="T2885" s="84"/>
      <c r="U2885" s="84"/>
      <c r="V2885" s="84"/>
      <c r="W2885" s="203" t="s">
        <v>9457</v>
      </c>
    </row>
    <row r="2886" spans="1:23" x14ac:dyDescent="0.3">
      <c r="A2886" s="203" t="s">
        <v>1564</v>
      </c>
      <c r="B2886" s="203" t="s">
        <v>1247</v>
      </c>
      <c r="C2886" s="203" t="s">
        <v>25988</v>
      </c>
      <c r="D2886" s="203" t="s">
        <v>25992</v>
      </c>
      <c r="E2886" s="203" t="s">
        <v>25990</v>
      </c>
      <c r="F2886" s="203" t="s">
        <v>9451</v>
      </c>
      <c r="G2886" s="203" t="s">
        <v>25990</v>
      </c>
      <c r="H2886" s="203" t="s">
        <v>25993</v>
      </c>
      <c r="I2886" s="203" t="s">
        <v>9453</v>
      </c>
      <c r="J2886" s="203" t="s">
        <v>25994</v>
      </c>
      <c r="K2886" s="84">
        <v>46051</v>
      </c>
      <c r="L2886" s="84">
        <v>46051</v>
      </c>
      <c r="M2886" s="84">
        <v>46323</v>
      </c>
      <c r="N2886" s="203" t="s">
        <v>25995</v>
      </c>
      <c r="O2886" s="86">
        <v>33740982</v>
      </c>
      <c r="P2886" s="203" t="s">
        <v>25991</v>
      </c>
      <c r="Q2886" s="203" t="s">
        <v>25996</v>
      </c>
      <c r="R2886" s="84">
        <v>46050</v>
      </c>
      <c r="S2886" s="84">
        <v>46050</v>
      </c>
      <c r="T2886" s="84"/>
      <c r="U2886" s="84"/>
      <c r="V2886" s="84"/>
      <c r="W2886" s="203" t="s">
        <v>9457</v>
      </c>
    </row>
    <row r="2887" spans="1:23" x14ac:dyDescent="0.3">
      <c r="A2887" s="203" t="s">
        <v>5454</v>
      </c>
      <c r="B2887" s="203" t="s">
        <v>1245</v>
      </c>
      <c r="C2887" s="203" t="s">
        <v>25997</v>
      </c>
      <c r="D2887" s="203" t="s">
        <v>25998</v>
      </c>
      <c r="E2887" s="203" t="s">
        <v>25999</v>
      </c>
      <c r="F2887" s="203" t="s">
        <v>9451</v>
      </c>
      <c r="G2887" s="203" t="s">
        <v>25999</v>
      </c>
      <c r="H2887" s="203" t="s">
        <v>26000</v>
      </c>
      <c r="I2887" s="203" t="s">
        <v>9453</v>
      </c>
      <c r="J2887" s="203" t="s">
        <v>26001</v>
      </c>
      <c r="K2887" s="84">
        <v>45537</v>
      </c>
      <c r="L2887" s="84">
        <v>45539</v>
      </c>
      <c r="M2887" s="84">
        <v>45629</v>
      </c>
      <c r="N2887" s="203" t="s">
        <v>26002</v>
      </c>
      <c r="O2887" s="86">
        <v>10500000</v>
      </c>
      <c r="P2887" s="203" t="s">
        <v>26003</v>
      </c>
      <c r="Q2887" s="203" t="s">
        <v>26001</v>
      </c>
      <c r="R2887" s="84">
        <v>45533</v>
      </c>
      <c r="S2887" s="84">
        <v>45533</v>
      </c>
      <c r="T2887" s="84"/>
      <c r="U2887" s="84"/>
      <c r="V2887" s="84"/>
      <c r="W2887" s="203" t="s">
        <v>9457</v>
      </c>
    </row>
    <row r="2888" spans="1:23" x14ac:dyDescent="0.3">
      <c r="A2888" s="203" t="s">
        <v>5454</v>
      </c>
      <c r="B2888" s="203" t="s">
        <v>1245</v>
      </c>
      <c r="C2888" s="203" t="s">
        <v>26004</v>
      </c>
      <c r="D2888" s="203" t="s">
        <v>26005</v>
      </c>
      <c r="E2888" s="203" t="s">
        <v>26006</v>
      </c>
      <c r="F2888" s="203" t="s">
        <v>9451</v>
      </c>
      <c r="G2888" s="203" t="s">
        <v>26006</v>
      </c>
      <c r="H2888" s="203" t="s">
        <v>26007</v>
      </c>
      <c r="I2888" s="203" t="s">
        <v>9453</v>
      </c>
      <c r="J2888" s="203" t="s">
        <v>10648</v>
      </c>
      <c r="K2888" s="84">
        <v>45566</v>
      </c>
      <c r="L2888" s="84">
        <v>45566</v>
      </c>
      <c r="M2888" s="84">
        <v>45656</v>
      </c>
      <c r="N2888" s="203" t="s">
        <v>10499</v>
      </c>
      <c r="O2888" s="86">
        <v>12000000</v>
      </c>
      <c r="P2888" s="203" t="s">
        <v>26008</v>
      </c>
      <c r="Q2888" s="203" t="s">
        <v>10648</v>
      </c>
      <c r="R2888" s="84">
        <v>45566</v>
      </c>
      <c r="S2888" s="84">
        <v>45566</v>
      </c>
      <c r="T2888" s="84"/>
      <c r="U2888" s="84"/>
      <c r="V2888" s="84"/>
      <c r="W2888" s="203" t="s">
        <v>9457</v>
      </c>
    </row>
    <row r="2889" spans="1:23" x14ac:dyDescent="0.3">
      <c r="A2889" s="203" t="s">
        <v>1546</v>
      </c>
      <c r="B2889" s="203" t="s">
        <v>1247</v>
      </c>
      <c r="C2889" s="203" t="s">
        <v>26009</v>
      </c>
      <c r="D2889" s="203" t="s">
        <v>26010</v>
      </c>
      <c r="E2889" s="203" t="s">
        <v>26011</v>
      </c>
      <c r="F2889" s="203" t="s">
        <v>9451</v>
      </c>
      <c r="G2889" s="203" t="s">
        <v>26011</v>
      </c>
      <c r="H2889" s="203" t="s">
        <v>26012</v>
      </c>
      <c r="I2889" s="203" t="s">
        <v>9453</v>
      </c>
      <c r="J2889" s="203" t="s">
        <v>26013</v>
      </c>
      <c r="K2889" s="84">
        <v>46052</v>
      </c>
      <c r="L2889" s="84">
        <v>46052</v>
      </c>
      <c r="M2889" s="84">
        <v>46294</v>
      </c>
      <c r="N2889" s="203" t="s">
        <v>26014</v>
      </c>
      <c r="O2889" s="86">
        <v>30400000</v>
      </c>
      <c r="P2889" s="203" t="s">
        <v>26015</v>
      </c>
      <c r="Q2889" s="203" t="s">
        <v>26013</v>
      </c>
      <c r="R2889" s="84">
        <v>46051</v>
      </c>
      <c r="S2889" s="84">
        <v>46051</v>
      </c>
      <c r="T2889" s="84"/>
      <c r="U2889" s="84"/>
      <c r="V2889" s="84"/>
      <c r="W2889" s="203" t="s">
        <v>9457</v>
      </c>
    </row>
    <row r="2890" spans="1:23" x14ac:dyDescent="0.3">
      <c r="A2890" s="203" t="s">
        <v>5454</v>
      </c>
      <c r="B2890" s="203" t="s">
        <v>1245</v>
      </c>
      <c r="C2890" s="203" t="s">
        <v>26016</v>
      </c>
      <c r="D2890" s="203" t="s">
        <v>26017</v>
      </c>
      <c r="E2890" s="203" t="s">
        <v>26018</v>
      </c>
      <c r="F2890" s="203" t="s">
        <v>9451</v>
      </c>
      <c r="G2890" s="203" t="s">
        <v>26018</v>
      </c>
      <c r="H2890" s="203" t="s">
        <v>26019</v>
      </c>
      <c r="I2890" s="203" t="s">
        <v>9453</v>
      </c>
      <c r="J2890" s="203" t="s">
        <v>26020</v>
      </c>
      <c r="K2890" s="84">
        <v>45572</v>
      </c>
      <c r="L2890" s="84">
        <v>45575</v>
      </c>
      <c r="M2890" s="84">
        <v>45635</v>
      </c>
      <c r="N2890" s="203" t="s">
        <v>15393</v>
      </c>
      <c r="O2890" s="86">
        <v>6000000</v>
      </c>
      <c r="P2890" s="203" t="s">
        <v>26021</v>
      </c>
      <c r="Q2890" s="203" t="s">
        <v>26020</v>
      </c>
      <c r="R2890" s="84">
        <v>45568</v>
      </c>
      <c r="S2890" s="84">
        <v>45568</v>
      </c>
      <c r="T2890" s="84"/>
      <c r="U2890" s="84"/>
      <c r="V2890" s="84"/>
      <c r="W2890" s="203" t="s">
        <v>9457</v>
      </c>
    </row>
    <row r="2891" spans="1:23" x14ac:dyDescent="0.3">
      <c r="A2891" s="203" t="s">
        <v>1476</v>
      </c>
      <c r="B2891" s="203" t="s">
        <v>1246</v>
      </c>
      <c r="C2891" s="203" t="s">
        <v>26022</v>
      </c>
      <c r="D2891" s="203" t="s">
        <v>26023</v>
      </c>
      <c r="E2891" s="203" t="s">
        <v>26024</v>
      </c>
      <c r="F2891" s="203" t="s">
        <v>9451</v>
      </c>
      <c r="G2891" s="203" t="s">
        <v>26024</v>
      </c>
      <c r="H2891" s="203" t="s">
        <v>26025</v>
      </c>
      <c r="I2891" s="203" t="s">
        <v>9453</v>
      </c>
      <c r="J2891" s="203" t="s">
        <v>12254</v>
      </c>
      <c r="K2891" s="84">
        <v>45697</v>
      </c>
      <c r="L2891" s="84">
        <v>45698</v>
      </c>
      <c r="M2891" s="84">
        <v>45878</v>
      </c>
      <c r="N2891" s="203" t="s">
        <v>24321</v>
      </c>
      <c r="O2891" s="86">
        <v>15844446</v>
      </c>
      <c r="P2891" s="203" t="s">
        <v>26026</v>
      </c>
      <c r="Q2891" s="203" t="s">
        <v>12254</v>
      </c>
      <c r="R2891" s="84">
        <v>45697</v>
      </c>
      <c r="S2891" s="84">
        <v>45697</v>
      </c>
      <c r="T2891" s="84"/>
      <c r="U2891" s="84"/>
      <c r="V2891" s="84"/>
      <c r="W2891" s="203" t="s">
        <v>9457</v>
      </c>
    </row>
    <row r="2892" spans="1:23" x14ac:dyDescent="0.3">
      <c r="A2892" s="203" t="s">
        <v>1433</v>
      </c>
      <c r="B2892" s="203" t="s">
        <v>1246</v>
      </c>
      <c r="C2892" s="203" t="s">
        <v>26027</v>
      </c>
      <c r="D2892" s="203" t="s">
        <v>26028</v>
      </c>
      <c r="E2892" s="203" t="s">
        <v>26029</v>
      </c>
      <c r="F2892" s="203" t="s">
        <v>9451</v>
      </c>
      <c r="G2892" s="203" t="s">
        <v>26029</v>
      </c>
      <c r="H2892" s="203" t="s">
        <v>26030</v>
      </c>
      <c r="I2892" s="203" t="s">
        <v>9739</v>
      </c>
      <c r="J2892" s="203" t="s">
        <v>26031</v>
      </c>
      <c r="K2892" s="84"/>
      <c r="L2892" s="84"/>
      <c r="M2892" s="84">
        <v>45946</v>
      </c>
      <c r="N2892" s="203" t="s">
        <v>14833</v>
      </c>
      <c r="O2892" s="86">
        <v>13923856</v>
      </c>
      <c r="P2892" s="203" t="s">
        <v>26032</v>
      </c>
      <c r="Q2892" s="203" t="s">
        <v>26031</v>
      </c>
      <c r="R2892" s="84">
        <v>45824</v>
      </c>
      <c r="S2892" s="84">
        <v>45824</v>
      </c>
      <c r="T2892" s="84"/>
      <c r="U2892" s="84"/>
      <c r="V2892" s="84"/>
      <c r="W2892" s="203" t="s">
        <v>9457</v>
      </c>
    </row>
    <row r="2893" spans="1:23" x14ac:dyDescent="0.3">
      <c r="A2893" s="203" t="s">
        <v>1474</v>
      </c>
      <c r="B2893" s="203" t="s">
        <v>1245</v>
      </c>
      <c r="C2893" s="203" t="s">
        <v>26033</v>
      </c>
      <c r="D2893" s="203" t="s">
        <v>9471</v>
      </c>
      <c r="E2893" s="203" t="s">
        <v>14187</v>
      </c>
      <c r="F2893" s="203" t="s">
        <v>9451</v>
      </c>
      <c r="G2893" s="203"/>
      <c r="H2893" s="203"/>
      <c r="I2893" s="203"/>
      <c r="J2893" s="203"/>
      <c r="K2893" s="84"/>
      <c r="L2893" s="84"/>
      <c r="M2893" s="84"/>
      <c r="N2893" s="203"/>
      <c r="O2893" s="86"/>
      <c r="P2893" s="203"/>
      <c r="Q2893" s="203"/>
      <c r="R2893" s="84">
        <v>45643</v>
      </c>
      <c r="S2893" s="84">
        <v>45643</v>
      </c>
      <c r="T2893" s="84">
        <v>45649</v>
      </c>
      <c r="U2893" s="84">
        <v>45649</v>
      </c>
      <c r="V2893" s="84">
        <v>45649</v>
      </c>
      <c r="W2893" s="203" t="s">
        <v>9723</v>
      </c>
    </row>
    <row r="2894" spans="1:23" x14ac:dyDescent="0.3">
      <c r="A2894" s="203" t="s">
        <v>1572</v>
      </c>
      <c r="B2894" s="203" t="s">
        <v>1246</v>
      </c>
      <c r="C2894" s="203" t="s">
        <v>26034</v>
      </c>
      <c r="D2894" s="203" t="s">
        <v>26035</v>
      </c>
      <c r="E2894" s="203" t="s">
        <v>26036</v>
      </c>
      <c r="F2894" s="203" t="s">
        <v>9451</v>
      </c>
      <c r="G2894" s="203" t="s">
        <v>26036</v>
      </c>
      <c r="H2894" s="203" t="s">
        <v>26037</v>
      </c>
      <c r="I2894" s="203" t="s">
        <v>9453</v>
      </c>
      <c r="J2894" s="203" t="s">
        <v>26038</v>
      </c>
      <c r="K2894" s="84">
        <v>45922</v>
      </c>
      <c r="L2894" s="84">
        <v>45922</v>
      </c>
      <c r="M2894" s="84">
        <v>46012</v>
      </c>
      <c r="N2894" s="203" t="s">
        <v>26039</v>
      </c>
      <c r="O2894" s="86">
        <v>10500000</v>
      </c>
      <c r="P2894" s="203" t="s">
        <v>26040</v>
      </c>
      <c r="Q2894" s="203" t="s">
        <v>26038</v>
      </c>
      <c r="R2894" s="84">
        <v>45919</v>
      </c>
      <c r="S2894" s="84">
        <v>45919</v>
      </c>
      <c r="T2894" s="84"/>
      <c r="U2894" s="84"/>
      <c r="V2894" s="84"/>
      <c r="W2894" s="203" t="s">
        <v>9457</v>
      </c>
    </row>
    <row r="2895" spans="1:23" x14ac:dyDescent="0.3">
      <c r="A2895" s="203" t="s">
        <v>1572</v>
      </c>
      <c r="B2895" s="203" t="s">
        <v>1246</v>
      </c>
      <c r="C2895" s="203" t="s">
        <v>26041</v>
      </c>
      <c r="D2895" s="203" t="s">
        <v>26042</v>
      </c>
      <c r="E2895" s="203" t="s">
        <v>26043</v>
      </c>
      <c r="F2895" s="203" t="s">
        <v>9451</v>
      </c>
      <c r="G2895" s="203" t="s">
        <v>26043</v>
      </c>
      <c r="H2895" s="203" t="s">
        <v>26044</v>
      </c>
      <c r="I2895" s="203" t="s">
        <v>9453</v>
      </c>
      <c r="J2895" s="203" t="s">
        <v>26045</v>
      </c>
      <c r="K2895" s="84">
        <v>45924</v>
      </c>
      <c r="L2895" s="84">
        <v>45924</v>
      </c>
      <c r="M2895" s="84">
        <v>46014</v>
      </c>
      <c r="N2895" s="203" t="s">
        <v>26046</v>
      </c>
      <c r="O2895" s="86">
        <v>16500000</v>
      </c>
      <c r="P2895" s="203" t="s">
        <v>26047</v>
      </c>
      <c r="Q2895" s="203" t="s">
        <v>26045</v>
      </c>
      <c r="R2895" s="84">
        <v>45923</v>
      </c>
      <c r="S2895" s="84">
        <v>45923</v>
      </c>
      <c r="T2895" s="84"/>
      <c r="U2895" s="84"/>
      <c r="V2895" s="84"/>
      <c r="W2895" s="203" t="s">
        <v>9457</v>
      </c>
    </row>
    <row r="2896" spans="1:23" x14ac:dyDescent="0.3">
      <c r="A2896" s="203" t="s">
        <v>5672</v>
      </c>
      <c r="B2896" s="203" t="s">
        <v>1245</v>
      </c>
      <c r="C2896" s="203" t="s">
        <v>26048</v>
      </c>
      <c r="D2896" s="203" t="s">
        <v>26049</v>
      </c>
      <c r="E2896" s="203" t="s">
        <v>26050</v>
      </c>
      <c r="F2896" s="203" t="s">
        <v>9451</v>
      </c>
      <c r="G2896" s="203" t="s">
        <v>26050</v>
      </c>
      <c r="H2896" s="203" t="s">
        <v>26051</v>
      </c>
      <c r="I2896" s="203" t="s">
        <v>9453</v>
      </c>
      <c r="J2896" s="203" t="s">
        <v>26052</v>
      </c>
      <c r="K2896" s="84">
        <v>45609</v>
      </c>
      <c r="L2896" s="84">
        <v>45611</v>
      </c>
      <c r="M2896" s="84">
        <v>45655</v>
      </c>
      <c r="N2896" s="203" t="s">
        <v>26053</v>
      </c>
      <c r="O2896" s="86">
        <v>4500000</v>
      </c>
      <c r="P2896" s="203" t="s">
        <v>26054</v>
      </c>
      <c r="Q2896" s="203" t="s">
        <v>26052</v>
      </c>
      <c r="R2896" s="84">
        <v>45609</v>
      </c>
      <c r="S2896" s="84">
        <v>45609</v>
      </c>
      <c r="T2896" s="84"/>
      <c r="U2896" s="84"/>
      <c r="V2896" s="84"/>
      <c r="W2896" s="203" t="s">
        <v>9457</v>
      </c>
    </row>
    <row r="2897" spans="1:23" x14ac:dyDescent="0.3">
      <c r="A2897" s="203" t="s">
        <v>1561</v>
      </c>
      <c r="B2897" s="203" t="s">
        <v>1246</v>
      </c>
      <c r="C2897" s="203" t="s">
        <v>26055</v>
      </c>
      <c r="D2897" s="203" t="s">
        <v>9471</v>
      </c>
      <c r="E2897" s="203" t="s">
        <v>16454</v>
      </c>
      <c r="F2897" s="203" t="s">
        <v>9451</v>
      </c>
      <c r="G2897" s="203"/>
      <c r="H2897" s="203"/>
      <c r="I2897" s="203"/>
      <c r="J2897" s="203"/>
      <c r="K2897" s="84"/>
      <c r="L2897" s="84"/>
      <c r="M2897" s="84"/>
      <c r="N2897" s="203"/>
      <c r="O2897" s="86"/>
      <c r="P2897" s="203"/>
      <c r="Q2897" s="203"/>
      <c r="R2897" s="84">
        <v>45889</v>
      </c>
      <c r="S2897" s="84">
        <v>45889</v>
      </c>
      <c r="T2897" s="84">
        <v>45894</v>
      </c>
      <c r="U2897" s="84">
        <v>45894</v>
      </c>
      <c r="V2897" s="84">
        <v>45894</v>
      </c>
      <c r="W2897" s="203" t="s">
        <v>9469</v>
      </c>
    </row>
    <row r="2898" spans="1:23" x14ac:dyDescent="0.3">
      <c r="A2898" s="203" t="s">
        <v>1605</v>
      </c>
      <c r="B2898" s="203" t="s">
        <v>1247</v>
      </c>
      <c r="C2898" s="203" t="s">
        <v>26056</v>
      </c>
      <c r="D2898" s="203" t="s">
        <v>26057</v>
      </c>
      <c r="E2898" s="203" t="s">
        <v>26058</v>
      </c>
      <c r="F2898" s="203" t="s">
        <v>9451</v>
      </c>
      <c r="G2898" s="203" t="s">
        <v>26058</v>
      </c>
      <c r="H2898" s="203" t="s">
        <v>26059</v>
      </c>
      <c r="I2898" s="203" t="s">
        <v>9453</v>
      </c>
      <c r="J2898" s="203" t="s">
        <v>10990</v>
      </c>
      <c r="K2898" s="84">
        <v>46042</v>
      </c>
      <c r="L2898" s="84">
        <v>46042</v>
      </c>
      <c r="M2898" s="84">
        <v>46222</v>
      </c>
      <c r="N2898" s="203" t="s">
        <v>17229</v>
      </c>
      <c r="O2898" s="86">
        <v>15859458</v>
      </c>
      <c r="P2898" s="203" t="s">
        <v>26060</v>
      </c>
      <c r="Q2898" s="203" t="s">
        <v>10990</v>
      </c>
      <c r="R2898" s="84">
        <v>46041</v>
      </c>
      <c r="S2898" s="84">
        <v>46041</v>
      </c>
      <c r="T2898" s="84"/>
      <c r="U2898" s="84"/>
      <c r="V2898" s="84"/>
      <c r="W2898" s="203" t="s">
        <v>9457</v>
      </c>
    </row>
    <row r="2899" spans="1:23" x14ac:dyDescent="0.3">
      <c r="A2899" s="203" t="s">
        <v>1572</v>
      </c>
      <c r="B2899" s="203" t="s">
        <v>1246</v>
      </c>
      <c r="C2899" s="203" t="s">
        <v>26061</v>
      </c>
      <c r="D2899" s="203" t="s">
        <v>26062</v>
      </c>
      <c r="E2899" s="203" t="s">
        <v>26063</v>
      </c>
      <c r="F2899" s="203" t="s">
        <v>9451</v>
      </c>
      <c r="G2899" s="203" t="s">
        <v>26063</v>
      </c>
      <c r="H2899" s="203" t="s">
        <v>26064</v>
      </c>
      <c r="I2899" s="203" t="s">
        <v>9453</v>
      </c>
      <c r="J2899" s="203" t="s">
        <v>26065</v>
      </c>
      <c r="K2899" s="84">
        <v>45916</v>
      </c>
      <c r="L2899" s="84">
        <v>45917</v>
      </c>
      <c r="M2899" s="84">
        <v>46007</v>
      </c>
      <c r="N2899" s="203" t="s">
        <v>19997</v>
      </c>
      <c r="O2899" s="86">
        <v>10500000</v>
      </c>
      <c r="P2899" s="203" t="s">
        <v>26066</v>
      </c>
      <c r="Q2899" s="203" t="s">
        <v>26065</v>
      </c>
      <c r="R2899" s="84">
        <v>45915</v>
      </c>
      <c r="S2899" s="84">
        <v>45915</v>
      </c>
      <c r="T2899" s="84"/>
      <c r="U2899" s="84"/>
      <c r="V2899" s="84"/>
      <c r="W2899" s="203" t="s">
        <v>9457</v>
      </c>
    </row>
    <row r="2900" spans="1:23" x14ac:dyDescent="0.3">
      <c r="A2900" s="203" t="s">
        <v>1505</v>
      </c>
      <c r="B2900" s="203" t="s">
        <v>1246</v>
      </c>
      <c r="C2900" s="203" t="s">
        <v>26067</v>
      </c>
      <c r="D2900" s="203" t="s">
        <v>26068</v>
      </c>
      <c r="E2900" s="203" t="s">
        <v>26069</v>
      </c>
      <c r="F2900" s="203" t="s">
        <v>9451</v>
      </c>
      <c r="G2900" s="203" t="s">
        <v>26069</v>
      </c>
      <c r="H2900" s="203" t="s">
        <v>26070</v>
      </c>
      <c r="I2900" s="203" t="s">
        <v>9462</v>
      </c>
      <c r="J2900" s="203" t="s">
        <v>26071</v>
      </c>
      <c r="K2900" s="84">
        <v>45890</v>
      </c>
      <c r="L2900" s="84">
        <v>45891</v>
      </c>
      <c r="M2900" s="84">
        <v>46022</v>
      </c>
      <c r="N2900" s="203" t="s">
        <v>22841</v>
      </c>
      <c r="O2900" s="86">
        <v>10635148</v>
      </c>
      <c r="P2900" s="203" t="s">
        <v>26072</v>
      </c>
      <c r="Q2900" s="203" t="s">
        <v>26071</v>
      </c>
      <c r="R2900" s="84">
        <v>45890</v>
      </c>
      <c r="S2900" s="84">
        <v>45890</v>
      </c>
      <c r="T2900" s="84"/>
      <c r="U2900" s="84"/>
      <c r="V2900" s="84"/>
      <c r="W2900" s="203" t="s">
        <v>9457</v>
      </c>
    </row>
    <row r="2901" spans="1:23" x14ac:dyDescent="0.3">
      <c r="A2901" s="203" t="s">
        <v>1509</v>
      </c>
      <c r="B2901" s="203" t="s">
        <v>1246</v>
      </c>
      <c r="C2901" s="203" t="s">
        <v>26073</v>
      </c>
      <c r="D2901" s="203" t="s">
        <v>26074</v>
      </c>
      <c r="E2901" s="203" t="s">
        <v>26075</v>
      </c>
      <c r="F2901" s="203" t="s">
        <v>9451</v>
      </c>
      <c r="G2901" s="203" t="s">
        <v>26075</v>
      </c>
      <c r="H2901" s="203" t="s">
        <v>26076</v>
      </c>
      <c r="I2901" s="203" t="s">
        <v>9453</v>
      </c>
      <c r="J2901" s="203" t="s">
        <v>26077</v>
      </c>
      <c r="K2901" s="84">
        <v>45953</v>
      </c>
      <c r="L2901" s="84">
        <v>45954</v>
      </c>
      <c r="M2901" s="84">
        <v>46014</v>
      </c>
      <c r="N2901" s="203" t="s">
        <v>26078</v>
      </c>
      <c r="O2901" s="86">
        <v>14000000</v>
      </c>
      <c r="P2901" s="203" t="s">
        <v>26079</v>
      </c>
      <c r="Q2901" s="203" t="s">
        <v>26080</v>
      </c>
      <c r="R2901" s="84">
        <v>45951</v>
      </c>
      <c r="S2901" s="84">
        <v>45951</v>
      </c>
      <c r="T2901" s="84"/>
      <c r="U2901" s="84"/>
      <c r="V2901" s="84"/>
      <c r="W2901" s="203" t="s">
        <v>9457</v>
      </c>
    </row>
    <row r="2902" spans="1:23" x14ac:dyDescent="0.3">
      <c r="A2902" s="203" t="s">
        <v>2935</v>
      </c>
      <c r="B2902" s="203" t="s">
        <v>1245</v>
      </c>
      <c r="C2902" s="203" t="s">
        <v>26081</v>
      </c>
      <c r="D2902" s="203" t="s">
        <v>26082</v>
      </c>
      <c r="E2902" s="203" t="s">
        <v>21370</v>
      </c>
      <c r="F2902" s="203" t="s">
        <v>9451</v>
      </c>
      <c r="G2902" s="203" t="s">
        <v>21370</v>
      </c>
      <c r="H2902" s="203" t="s">
        <v>26083</v>
      </c>
      <c r="I2902" s="203" t="s">
        <v>9462</v>
      </c>
      <c r="J2902" s="203" t="s">
        <v>26084</v>
      </c>
      <c r="K2902" s="84">
        <v>45456</v>
      </c>
      <c r="L2902" s="84">
        <v>45460</v>
      </c>
      <c r="M2902" s="84">
        <v>45642</v>
      </c>
      <c r="N2902" s="203" t="s">
        <v>26085</v>
      </c>
      <c r="O2902" s="86">
        <v>798868677</v>
      </c>
      <c r="P2902" s="203" t="s">
        <v>26086</v>
      </c>
      <c r="Q2902" s="203" t="s">
        <v>26084</v>
      </c>
      <c r="R2902" s="84">
        <v>45426</v>
      </c>
      <c r="S2902" s="84">
        <v>45426</v>
      </c>
      <c r="T2902" s="84">
        <v>45435</v>
      </c>
      <c r="U2902" s="84">
        <v>45435</v>
      </c>
      <c r="V2902" s="84">
        <v>45448</v>
      </c>
      <c r="W2902" s="203" t="s">
        <v>9457</v>
      </c>
    </row>
    <row r="2903" spans="1:23" x14ac:dyDescent="0.3">
      <c r="A2903" s="203" t="s">
        <v>2940</v>
      </c>
      <c r="B2903" s="203" t="s">
        <v>1245</v>
      </c>
      <c r="C2903" s="203" t="s">
        <v>26087</v>
      </c>
      <c r="D2903" s="203" t="s">
        <v>26088</v>
      </c>
      <c r="E2903" s="203" t="s">
        <v>26089</v>
      </c>
      <c r="F2903" s="203" t="s">
        <v>9451</v>
      </c>
      <c r="G2903" s="203" t="s">
        <v>26089</v>
      </c>
      <c r="H2903" s="203" t="s">
        <v>26090</v>
      </c>
      <c r="I2903" s="203" t="s">
        <v>9462</v>
      </c>
      <c r="J2903" s="203" t="s">
        <v>12832</v>
      </c>
      <c r="K2903" s="84">
        <v>45581</v>
      </c>
      <c r="L2903" s="84">
        <v>45582</v>
      </c>
      <c r="M2903" s="84">
        <v>45657</v>
      </c>
      <c r="N2903" s="203" t="s">
        <v>10956</v>
      </c>
      <c r="O2903" s="86">
        <v>12364688</v>
      </c>
      <c r="P2903" s="203" t="s">
        <v>26091</v>
      </c>
      <c r="Q2903" s="203" t="s">
        <v>12832</v>
      </c>
      <c r="R2903" s="84">
        <v>45581</v>
      </c>
      <c r="S2903" s="84">
        <v>45581</v>
      </c>
      <c r="T2903" s="84"/>
      <c r="U2903" s="84"/>
      <c r="V2903" s="84"/>
      <c r="W2903" s="203" t="s">
        <v>9457</v>
      </c>
    </row>
    <row r="2904" spans="1:23" x14ac:dyDescent="0.3">
      <c r="A2904" s="203" t="s">
        <v>1539</v>
      </c>
      <c r="B2904" s="203" t="s">
        <v>1246</v>
      </c>
      <c r="C2904" s="203" t="s">
        <v>26092</v>
      </c>
      <c r="D2904" s="203" t="s">
        <v>26093</v>
      </c>
      <c r="E2904" s="203" t="s">
        <v>26094</v>
      </c>
      <c r="F2904" s="203" t="s">
        <v>9451</v>
      </c>
      <c r="G2904" s="203" t="s">
        <v>26094</v>
      </c>
      <c r="H2904" s="203" t="s">
        <v>26095</v>
      </c>
      <c r="I2904" s="203" t="s">
        <v>9462</v>
      </c>
      <c r="J2904" s="203" t="s">
        <v>26096</v>
      </c>
      <c r="K2904" s="84">
        <v>45855</v>
      </c>
      <c r="L2904" s="84">
        <v>45856</v>
      </c>
      <c r="M2904" s="84">
        <v>46008</v>
      </c>
      <c r="N2904" s="203" t="s">
        <v>16276</v>
      </c>
      <c r="O2904" s="86">
        <v>24729375</v>
      </c>
      <c r="P2904" s="203" t="s">
        <v>26097</v>
      </c>
      <c r="Q2904" s="203" t="s">
        <v>26096</v>
      </c>
      <c r="R2904" s="84">
        <v>45854</v>
      </c>
      <c r="S2904" s="84">
        <v>45854</v>
      </c>
      <c r="T2904" s="84"/>
      <c r="U2904" s="84"/>
      <c r="V2904" s="84"/>
      <c r="W2904" s="203" t="s">
        <v>9457</v>
      </c>
    </row>
    <row r="2905" spans="1:23" x14ac:dyDescent="0.3">
      <c r="A2905" s="203" t="s">
        <v>1665</v>
      </c>
      <c r="B2905" s="203" t="s">
        <v>1247</v>
      </c>
      <c r="C2905" s="203" t="s">
        <v>26098</v>
      </c>
      <c r="D2905" s="203" t="s">
        <v>26099</v>
      </c>
      <c r="E2905" s="203" t="s">
        <v>26100</v>
      </c>
      <c r="F2905" s="203" t="s">
        <v>9451</v>
      </c>
      <c r="G2905" s="203" t="s">
        <v>26100</v>
      </c>
      <c r="H2905" s="203" t="s">
        <v>26101</v>
      </c>
      <c r="I2905" s="203" t="s">
        <v>9453</v>
      </c>
      <c r="J2905" s="203" t="s">
        <v>26102</v>
      </c>
      <c r="K2905" s="84">
        <v>46051</v>
      </c>
      <c r="L2905" s="84">
        <v>46052</v>
      </c>
      <c r="M2905" s="84">
        <v>46141</v>
      </c>
      <c r="N2905" s="203" t="s">
        <v>26103</v>
      </c>
      <c r="O2905" s="86">
        <v>10500000</v>
      </c>
      <c r="P2905" s="203" t="s">
        <v>26104</v>
      </c>
      <c r="Q2905" s="203" t="s">
        <v>26102</v>
      </c>
      <c r="R2905" s="84">
        <v>46051</v>
      </c>
      <c r="S2905" s="84">
        <v>46051</v>
      </c>
      <c r="T2905" s="84"/>
      <c r="U2905" s="84"/>
      <c r="V2905" s="84"/>
      <c r="W2905" s="203" t="s">
        <v>9457</v>
      </c>
    </row>
    <row r="2906" spans="1:23" x14ac:dyDescent="0.3">
      <c r="A2906" s="203" t="s">
        <v>5454</v>
      </c>
      <c r="B2906" s="203" t="s">
        <v>1245</v>
      </c>
      <c r="C2906" s="203" t="s">
        <v>26105</v>
      </c>
      <c r="D2906" s="203" t="s">
        <v>26106</v>
      </c>
      <c r="E2906" s="203" t="s">
        <v>26107</v>
      </c>
      <c r="F2906" s="203" t="s">
        <v>9451</v>
      </c>
      <c r="G2906" s="203" t="s">
        <v>26107</v>
      </c>
      <c r="H2906" s="203" t="s">
        <v>26108</v>
      </c>
      <c r="I2906" s="203" t="s">
        <v>9453</v>
      </c>
      <c r="J2906" s="203" t="s">
        <v>26109</v>
      </c>
      <c r="K2906" s="84">
        <v>45539</v>
      </c>
      <c r="L2906" s="84">
        <v>45555</v>
      </c>
      <c r="M2906" s="84">
        <v>45645</v>
      </c>
      <c r="N2906" s="203" t="s">
        <v>9780</v>
      </c>
      <c r="O2906" s="86">
        <v>9300000</v>
      </c>
      <c r="P2906" s="203" t="s">
        <v>26110</v>
      </c>
      <c r="Q2906" s="203" t="s">
        <v>26109</v>
      </c>
      <c r="R2906" s="84">
        <v>45538</v>
      </c>
      <c r="S2906" s="84">
        <v>45538</v>
      </c>
      <c r="T2906" s="84"/>
      <c r="U2906" s="84"/>
      <c r="V2906" s="84"/>
      <c r="W2906" s="203" t="s">
        <v>9457</v>
      </c>
    </row>
    <row r="2907" spans="1:23" x14ac:dyDescent="0.3">
      <c r="A2907" s="203" t="s">
        <v>2940</v>
      </c>
      <c r="B2907" s="203" t="s">
        <v>1245</v>
      </c>
      <c r="C2907" s="203" t="s">
        <v>26111</v>
      </c>
      <c r="D2907" s="203" t="s">
        <v>26112</v>
      </c>
      <c r="E2907" s="203" t="s">
        <v>26113</v>
      </c>
      <c r="F2907" s="203" t="s">
        <v>9451</v>
      </c>
      <c r="G2907" s="203" t="s">
        <v>26113</v>
      </c>
      <c r="H2907" s="203" t="s">
        <v>26114</v>
      </c>
      <c r="I2907" s="203" t="s">
        <v>9462</v>
      </c>
      <c r="J2907" s="203" t="s">
        <v>10024</v>
      </c>
      <c r="K2907" s="84">
        <v>45582</v>
      </c>
      <c r="L2907" s="84">
        <v>45582</v>
      </c>
      <c r="M2907" s="84">
        <v>45657</v>
      </c>
      <c r="N2907" s="203" t="s">
        <v>13844</v>
      </c>
      <c r="O2907" s="86">
        <v>6601852</v>
      </c>
      <c r="P2907" s="203" t="s">
        <v>26115</v>
      </c>
      <c r="Q2907" s="203" t="s">
        <v>10024</v>
      </c>
      <c r="R2907" s="84">
        <v>45581</v>
      </c>
      <c r="S2907" s="84">
        <v>45581</v>
      </c>
      <c r="T2907" s="84"/>
      <c r="U2907" s="84"/>
      <c r="V2907" s="84"/>
      <c r="W2907" s="203" t="s">
        <v>9457</v>
      </c>
    </row>
    <row r="2908" spans="1:23" x14ac:dyDescent="0.3">
      <c r="A2908" s="203" t="s">
        <v>1505</v>
      </c>
      <c r="B2908" s="203" t="s">
        <v>1246</v>
      </c>
      <c r="C2908" s="203" t="s">
        <v>26116</v>
      </c>
      <c r="D2908" s="203" t="s">
        <v>26117</v>
      </c>
      <c r="E2908" s="203" t="s">
        <v>26118</v>
      </c>
      <c r="F2908" s="203" t="s">
        <v>9451</v>
      </c>
      <c r="G2908" s="203" t="s">
        <v>26118</v>
      </c>
      <c r="H2908" s="203" t="s">
        <v>26119</v>
      </c>
      <c r="I2908" s="203" t="s">
        <v>9462</v>
      </c>
      <c r="J2908" s="203" t="s">
        <v>10128</v>
      </c>
      <c r="K2908" s="84">
        <v>45709</v>
      </c>
      <c r="L2908" s="84">
        <v>45709</v>
      </c>
      <c r="M2908" s="84">
        <v>45886</v>
      </c>
      <c r="N2908" s="203" t="s">
        <v>14302</v>
      </c>
      <c r="O2908" s="86">
        <v>23918382</v>
      </c>
      <c r="P2908" s="203" t="s">
        <v>26120</v>
      </c>
      <c r="Q2908" s="203" t="s">
        <v>10128</v>
      </c>
      <c r="R2908" s="84">
        <v>45705</v>
      </c>
      <c r="S2908" s="84">
        <v>45705</v>
      </c>
      <c r="T2908" s="84"/>
      <c r="U2908" s="84"/>
      <c r="V2908" s="84"/>
      <c r="W2908" s="203" t="s">
        <v>9457</v>
      </c>
    </row>
    <row r="2909" spans="1:23" x14ac:dyDescent="0.3">
      <c r="A2909" s="203" t="s">
        <v>5454</v>
      </c>
      <c r="B2909" s="203" t="s">
        <v>1245</v>
      </c>
      <c r="C2909" s="203" t="s">
        <v>26121</v>
      </c>
      <c r="D2909" s="203" t="s">
        <v>26122</v>
      </c>
      <c r="E2909" s="203" t="s">
        <v>26123</v>
      </c>
      <c r="F2909" s="203" t="s">
        <v>9451</v>
      </c>
      <c r="G2909" s="203" t="s">
        <v>26123</v>
      </c>
      <c r="H2909" s="203" t="s">
        <v>26124</v>
      </c>
      <c r="I2909" s="203" t="s">
        <v>9453</v>
      </c>
      <c r="J2909" s="203" t="s">
        <v>26125</v>
      </c>
      <c r="K2909" s="84">
        <v>45560</v>
      </c>
      <c r="L2909" s="84">
        <v>45561</v>
      </c>
      <c r="M2909" s="84">
        <v>45651</v>
      </c>
      <c r="N2909" s="203" t="s">
        <v>21969</v>
      </c>
      <c r="O2909" s="86">
        <v>10500000</v>
      </c>
      <c r="P2909" s="203" t="s">
        <v>26126</v>
      </c>
      <c r="Q2909" s="203" t="s">
        <v>26125</v>
      </c>
      <c r="R2909" s="84">
        <v>45558</v>
      </c>
      <c r="S2909" s="84">
        <v>45558</v>
      </c>
      <c r="T2909" s="84"/>
      <c r="U2909" s="84"/>
      <c r="V2909" s="84"/>
      <c r="W2909" s="203" t="s">
        <v>9457</v>
      </c>
    </row>
    <row r="2910" spans="1:23" x14ac:dyDescent="0.3">
      <c r="A2910" s="203" t="s">
        <v>1476</v>
      </c>
      <c r="B2910" s="203" t="s">
        <v>1246</v>
      </c>
      <c r="C2910" s="203" t="s">
        <v>26127</v>
      </c>
      <c r="D2910" s="203" t="s">
        <v>26128</v>
      </c>
      <c r="E2910" s="203" t="s">
        <v>26129</v>
      </c>
      <c r="F2910" s="203" t="s">
        <v>9451</v>
      </c>
      <c r="G2910" s="203" t="s">
        <v>26129</v>
      </c>
      <c r="H2910" s="203" t="s">
        <v>26130</v>
      </c>
      <c r="I2910" s="203" t="s">
        <v>9462</v>
      </c>
      <c r="J2910" s="203" t="s">
        <v>26131</v>
      </c>
      <c r="K2910" s="84">
        <v>45901</v>
      </c>
      <c r="L2910" s="84">
        <v>45901</v>
      </c>
      <c r="M2910" s="84">
        <v>46020</v>
      </c>
      <c r="N2910" s="203" t="s">
        <v>18762</v>
      </c>
      <c r="O2910" s="86">
        <v>9817060</v>
      </c>
      <c r="P2910" s="203" t="s">
        <v>26132</v>
      </c>
      <c r="Q2910" s="203" t="s">
        <v>26131</v>
      </c>
      <c r="R2910" s="84">
        <v>45900</v>
      </c>
      <c r="S2910" s="84">
        <v>45900</v>
      </c>
      <c r="T2910" s="84"/>
      <c r="U2910" s="84"/>
      <c r="V2910" s="84"/>
      <c r="W2910" s="203" t="s">
        <v>9457</v>
      </c>
    </row>
    <row r="2911" spans="1:23" x14ac:dyDescent="0.3">
      <c r="A2911" s="203" t="s">
        <v>1505</v>
      </c>
      <c r="B2911" s="203" t="s">
        <v>1246</v>
      </c>
      <c r="C2911" s="203" t="s">
        <v>26133</v>
      </c>
      <c r="D2911" s="203" t="s">
        <v>26134</v>
      </c>
      <c r="E2911" s="203" t="s">
        <v>26135</v>
      </c>
      <c r="F2911" s="203" t="s">
        <v>9451</v>
      </c>
      <c r="G2911" s="203" t="s">
        <v>26135</v>
      </c>
      <c r="H2911" s="203" t="s">
        <v>26136</v>
      </c>
      <c r="I2911" s="203" t="s">
        <v>9453</v>
      </c>
      <c r="J2911" s="203" t="s">
        <v>26137</v>
      </c>
      <c r="K2911" s="84">
        <v>45932</v>
      </c>
      <c r="L2911" s="84">
        <v>45932</v>
      </c>
      <c r="M2911" s="84">
        <v>46022</v>
      </c>
      <c r="N2911" s="203" t="s">
        <v>10322</v>
      </c>
      <c r="O2911" s="86">
        <v>11959191</v>
      </c>
      <c r="P2911" s="203" t="s">
        <v>26138</v>
      </c>
      <c r="Q2911" s="203" t="s">
        <v>26137</v>
      </c>
      <c r="R2911" s="84">
        <v>45928</v>
      </c>
      <c r="S2911" s="84">
        <v>45928</v>
      </c>
      <c r="T2911" s="84"/>
      <c r="U2911" s="84"/>
      <c r="V2911" s="84"/>
      <c r="W2911" s="203" t="s">
        <v>9457</v>
      </c>
    </row>
    <row r="2912" spans="1:23" x14ac:dyDescent="0.3">
      <c r="A2912" s="203" t="s">
        <v>1605</v>
      </c>
      <c r="B2912" s="203" t="s">
        <v>1247</v>
      </c>
      <c r="C2912" s="203" t="s">
        <v>26139</v>
      </c>
      <c r="D2912" s="203" t="s">
        <v>26140</v>
      </c>
      <c r="E2912" s="203" t="s">
        <v>26141</v>
      </c>
      <c r="F2912" s="203" t="s">
        <v>9451</v>
      </c>
      <c r="G2912" s="203" t="s">
        <v>26141</v>
      </c>
      <c r="H2912" s="203" t="s">
        <v>26142</v>
      </c>
      <c r="I2912" s="203" t="s">
        <v>9453</v>
      </c>
      <c r="J2912" s="203" t="s">
        <v>12509</v>
      </c>
      <c r="K2912" s="84">
        <v>46040</v>
      </c>
      <c r="L2912" s="84">
        <v>46041</v>
      </c>
      <c r="M2912" s="84">
        <v>46221</v>
      </c>
      <c r="N2912" s="203" t="s">
        <v>14025</v>
      </c>
      <c r="O2912" s="86">
        <v>25760100</v>
      </c>
      <c r="P2912" s="203" t="s">
        <v>26143</v>
      </c>
      <c r="Q2912" s="203" t="s">
        <v>12509</v>
      </c>
      <c r="R2912" s="84">
        <v>46040</v>
      </c>
      <c r="S2912" s="84">
        <v>46040</v>
      </c>
      <c r="T2912" s="84"/>
      <c r="U2912" s="84"/>
      <c r="V2912" s="84"/>
      <c r="W2912" s="203" t="s">
        <v>9457</v>
      </c>
    </row>
    <row r="2913" spans="1:23" x14ac:dyDescent="0.3">
      <c r="A2913" s="203" t="s">
        <v>1607</v>
      </c>
      <c r="B2913" s="203" t="s">
        <v>1246</v>
      </c>
      <c r="C2913" s="203" t="s">
        <v>26144</v>
      </c>
      <c r="D2913" s="203" t="s">
        <v>26145</v>
      </c>
      <c r="E2913" s="203" t="s">
        <v>13262</v>
      </c>
      <c r="F2913" s="203" t="s">
        <v>9451</v>
      </c>
      <c r="G2913" s="203" t="s">
        <v>13262</v>
      </c>
      <c r="H2913" s="203" t="s">
        <v>26146</v>
      </c>
      <c r="I2913" s="203" t="s">
        <v>9504</v>
      </c>
      <c r="J2913" s="203" t="s">
        <v>26147</v>
      </c>
      <c r="K2913" s="84">
        <v>46008</v>
      </c>
      <c r="L2913" s="84">
        <v>46020</v>
      </c>
      <c r="M2913" s="84">
        <v>46231</v>
      </c>
      <c r="N2913" s="203" t="s">
        <v>26148</v>
      </c>
      <c r="O2913" s="86">
        <v>2255905700</v>
      </c>
      <c r="P2913" s="203" t="s">
        <v>26149</v>
      </c>
      <c r="Q2913" s="203" t="s">
        <v>26147</v>
      </c>
      <c r="R2913" s="84">
        <v>45985</v>
      </c>
      <c r="S2913" s="84">
        <v>45985</v>
      </c>
      <c r="T2913" s="84">
        <v>45992</v>
      </c>
      <c r="U2913" s="84">
        <v>46006</v>
      </c>
      <c r="V2913" s="84">
        <v>46006</v>
      </c>
      <c r="W2913" s="203" t="s">
        <v>9457</v>
      </c>
    </row>
    <row r="2914" spans="1:23" x14ac:dyDescent="0.3">
      <c r="A2914" s="203" t="s">
        <v>1564</v>
      </c>
      <c r="B2914" s="203" t="s">
        <v>1247</v>
      </c>
      <c r="C2914" s="203" t="s">
        <v>26150</v>
      </c>
      <c r="D2914" s="203" t="s">
        <v>26151</v>
      </c>
      <c r="E2914" s="203" t="s">
        <v>26152</v>
      </c>
      <c r="F2914" s="203" t="s">
        <v>9451</v>
      </c>
      <c r="G2914" s="203" t="s">
        <v>26152</v>
      </c>
      <c r="H2914" s="203" t="s">
        <v>26153</v>
      </c>
      <c r="I2914" s="203" t="s">
        <v>9453</v>
      </c>
      <c r="J2914" s="203" t="s">
        <v>14346</v>
      </c>
      <c r="K2914" s="84">
        <v>46048</v>
      </c>
      <c r="L2914" s="84">
        <v>46049</v>
      </c>
      <c r="M2914" s="84">
        <v>46321</v>
      </c>
      <c r="N2914" s="203" t="s">
        <v>26154</v>
      </c>
      <c r="O2914" s="86">
        <v>33740982</v>
      </c>
      <c r="P2914" s="203" t="s">
        <v>26155</v>
      </c>
      <c r="Q2914" s="203" t="s">
        <v>26156</v>
      </c>
      <c r="R2914" s="84">
        <v>46048</v>
      </c>
      <c r="S2914" s="84">
        <v>46048</v>
      </c>
      <c r="T2914" s="84"/>
      <c r="U2914" s="84"/>
      <c r="V2914" s="84"/>
      <c r="W2914" s="203" t="s">
        <v>9457</v>
      </c>
    </row>
    <row r="2915" spans="1:23" x14ac:dyDescent="0.3">
      <c r="A2915" s="203" t="s">
        <v>5372</v>
      </c>
      <c r="B2915" s="203" t="s">
        <v>1245</v>
      </c>
      <c r="C2915" s="203" t="s">
        <v>26157</v>
      </c>
      <c r="D2915" s="203" t="s">
        <v>9471</v>
      </c>
      <c r="E2915" s="203" t="s">
        <v>17757</v>
      </c>
      <c r="F2915" s="203" t="s">
        <v>9451</v>
      </c>
      <c r="G2915" s="203"/>
      <c r="H2915" s="203"/>
      <c r="I2915" s="203"/>
      <c r="J2915" s="203"/>
      <c r="K2915" s="84"/>
      <c r="L2915" s="84"/>
      <c r="M2915" s="84"/>
      <c r="N2915" s="203"/>
      <c r="O2915" s="86"/>
      <c r="P2915" s="203"/>
      <c r="Q2915" s="203"/>
      <c r="R2915" s="84">
        <v>45568</v>
      </c>
      <c r="S2915" s="84">
        <v>45568</v>
      </c>
      <c r="T2915" s="84">
        <v>45589</v>
      </c>
      <c r="U2915" s="84">
        <v>45589</v>
      </c>
      <c r="V2915" s="84">
        <v>45589</v>
      </c>
      <c r="W2915" s="203" t="s">
        <v>9723</v>
      </c>
    </row>
    <row r="2916" spans="1:23" x14ac:dyDescent="0.3">
      <c r="A2916" s="203" t="s">
        <v>1572</v>
      </c>
      <c r="B2916" s="203" t="s">
        <v>1246</v>
      </c>
      <c r="C2916" s="203" t="s">
        <v>26158</v>
      </c>
      <c r="D2916" s="203" t="s">
        <v>26159</v>
      </c>
      <c r="E2916" s="203" t="s">
        <v>26160</v>
      </c>
      <c r="F2916" s="203" t="s">
        <v>9451</v>
      </c>
      <c r="G2916" s="203" t="s">
        <v>26160</v>
      </c>
      <c r="H2916" s="203" t="s">
        <v>26161</v>
      </c>
      <c r="I2916" s="203" t="s">
        <v>9453</v>
      </c>
      <c r="J2916" s="203" t="s">
        <v>26162</v>
      </c>
      <c r="K2916" s="84">
        <v>45929</v>
      </c>
      <c r="L2916" s="84">
        <v>45929</v>
      </c>
      <c r="M2916" s="84">
        <v>46020</v>
      </c>
      <c r="N2916" s="203" t="s">
        <v>26163</v>
      </c>
      <c r="O2916" s="86">
        <v>9274089</v>
      </c>
      <c r="P2916" s="203" t="s">
        <v>26164</v>
      </c>
      <c r="Q2916" s="203" t="s">
        <v>26162</v>
      </c>
      <c r="R2916" s="84">
        <v>45929</v>
      </c>
      <c r="S2916" s="84">
        <v>45929</v>
      </c>
      <c r="T2916" s="84"/>
      <c r="U2916" s="84"/>
      <c r="V2916" s="84"/>
      <c r="W2916" s="203" t="s">
        <v>9457</v>
      </c>
    </row>
    <row r="2917" spans="1:23" x14ac:dyDescent="0.3">
      <c r="A2917" s="203" t="s">
        <v>1476</v>
      </c>
      <c r="B2917" s="203" t="s">
        <v>1246</v>
      </c>
      <c r="C2917" s="203" t="s">
        <v>26165</v>
      </c>
      <c r="D2917" s="203" t="s">
        <v>26166</v>
      </c>
      <c r="E2917" s="203" t="s">
        <v>26167</v>
      </c>
      <c r="F2917" s="203" t="s">
        <v>9451</v>
      </c>
      <c r="G2917" s="203" t="s">
        <v>26167</v>
      </c>
      <c r="H2917" s="203" t="s">
        <v>26168</v>
      </c>
      <c r="I2917" s="203" t="s">
        <v>9462</v>
      </c>
      <c r="J2917" s="203" t="s">
        <v>26169</v>
      </c>
      <c r="K2917" s="84">
        <v>45701</v>
      </c>
      <c r="L2917" s="84">
        <v>45701</v>
      </c>
      <c r="M2917" s="84">
        <v>45881</v>
      </c>
      <c r="N2917" s="203" t="s">
        <v>14535</v>
      </c>
      <c r="O2917" s="86">
        <v>23918382</v>
      </c>
      <c r="P2917" s="203" t="s">
        <v>26170</v>
      </c>
      <c r="Q2917" s="203" t="s">
        <v>26169</v>
      </c>
      <c r="R2917" s="84">
        <v>45700</v>
      </c>
      <c r="S2917" s="84">
        <v>45700</v>
      </c>
      <c r="T2917" s="84"/>
      <c r="U2917" s="84"/>
      <c r="V2917" s="84"/>
      <c r="W2917" s="203" t="s">
        <v>9457</v>
      </c>
    </row>
    <row r="2918" spans="1:23" x14ac:dyDescent="0.3">
      <c r="A2918" s="203" t="s">
        <v>5454</v>
      </c>
      <c r="B2918" s="203" t="s">
        <v>1245</v>
      </c>
      <c r="C2918" s="203" t="s">
        <v>26171</v>
      </c>
      <c r="D2918" s="203" t="s">
        <v>26172</v>
      </c>
      <c r="E2918" s="203" t="s">
        <v>26173</v>
      </c>
      <c r="F2918" s="203" t="s">
        <v>9451</v>
      </c>
      <c r="G2918" s="203" t="s">
        <v>26173</v>
      </c>
      <c r="H2918" s="203" t="s">
        <v>26174</v>
      </c>
      <c r="I2918" s="203" t="s">
        <v>9453</v>
      </c>
      <c r="J2918" s="203" t="s">
        <v>26175</v>
      </c>
      <c r="K2918" s="84">
        <v>45547</v>
      </c>
      <c r="L2918" s="84">
        <v>45548</v>
      </c>
      <c r="M2918" s="84">
        <v>45638</v>
      </c>
      <c r="N2918" s="203" t="s">
        <v>26176</v>
      </c>
      <c r="O2918" s="86">
        <v>9000000</v>
      </c>
      <c r="P2918" s="203" t="s">
        <v>26177</v>
      </c>
      <c r="Q2918" s="203" t="s">
        <v>26175</v>
      </c>
      <c r="R2918" s="84">
        <v>45545</v>
      </c>
      <c r="S2918" s="84">
        <v>45545</v>
      </c>
      <c r="T2918" s="84"/>
      <c r="U2918" s="84"/>
      <c r="V2918" s="84"/>
      <c r="W2918" s="203" t="s">
        <v>9457</v>
      </c>
    </row>
    <row r="2919" spans="1:23" x14ac:dyDescent="0.3">
      <c r="A2919" s="203" t="s">
        <v>5079</v>
      </c>
      <c r="B2919" s="203" t="s">
        <v>1245</v>
      </c>
      <c r="C2919" s="203" t="s">
        <v>26178</v>
      </c>
      <c r="D2919" s="203" t="s">
        <v>26179</v>
      </c>
      <c r="E2919" s="203" t="s">
        <v>26180</v>
      </c>
      <c r="F2919" s="203" t="s">
        <v>9451</v>
      </c>
      <c r="G2919" s="203" t="s">
        <v>26180</v>
      </c>
      <c r="H2919" s="203" t="s">
        <v>26181</v>
      </c>
      <c r="I2919" s="203" t="s">
        <v>9453</v>
      </c>
      <c r="J2919" s="203" t="s">
        <v>14846</v>
      </c>
      <c r="K2919" s="84">
        <v>45533</v>
      </c>
      <c r="L2919" s="84">
        <v>45534</v>
      </c>
      <c r="M2919" s="84">
        <v>45655</v>
      </c>
      <c r="N2919" s="203" t="s">
        <v>26182</v>
      </c>
      <c r="O2919" s="86">
        <v>24000000</v>
      </c>
      <c r="P2919" s="203" t="s">
        <v>26183</v>
      </c>
      <c r="Q2919" s="203" t="s">
        <v>14846</v>
      </c>
      <c r="R2919" s="84">
        <v>45533</v>
      </c>
      <c r="S2919" s="84">
        <v>45533</v>
      </c>
      <c r="T2919" s="84"/>
      <c r="U2919" s="84"/>
      <c r="V2919" s="84"/>
      <c r="W2919" s="203" t="s">
        <v>9457</v>
      </c>
    </row>
    <row r="2920" spans="1:23" x14ac:dyDescent="0.3">
      <c r="A2920" s="203" t="s">
        <v>1505</v>
      </c>
      <c r="B2920" s="203" t="s">
        <v>1246</v>
      </c>
      <c r="C2920" s="203" t="s">
        <v>26184</v>
      </c>
      <c r="D2920" s="203" t="s">
        <v>26185</v>
      </c>
      <c r="E2920" s="203" t="s">
        <v>26186</v>
      </c>
      <c r="F2920" s="203" t="s">
        <v>9451</v>
      </c>
      <c r="G2920" s="203" t="s">
        <v>26186</v>
      </c>
      <c r="H2920" s="203" t="s">
        <v>26187</v>
      </c>
      <c r="I2920" s="203" t="s">
        <v>9462</v>
      </c>
      <c r="J2920" s="203" t="s">
        <v>26188</v>
      </c>
      <c r="K2920" s="84">
        <v>45926</v>
      </c>
      <c r="L2920" s="84">
        <v>45926</v>
      </c>
      <c r="M2920" s="84">
        <v>46021</v>
      </c>
      <c r="N2920" s="203" t="s">
        <v>15133</v>
      </c>
      <c r="O2920" s="86">
        <v>12623590</v>
      </c>
      <c r="P2920" s="203" t="s">
        <v>26189</v>
      </c>
      <c r="Q2920" s="203" t="s">
        <v>26188</v>
      </c>
      <c r="R2920" s="84">
        <v>45926</v>
      </c>
      <c r="S2920" s="84">
        <v>45926</v>
      </c>
      <c r="T2920" s="84"/>
      <c r="U2920" s="84"/>
      <c r="V2920" s="84"/>
      <c r="W2920" s="203" t="s">
        <v>9457</v>
      </c>
    </row>
    <row r="2921" spans="1:23" x14ac:dyDescent="0.3">
      <c r="A2921" s="203" t="s">
        <v>1655</v>
      </c>
      <c r="B2921" s="203" t="s">
        <v>1247</v>
      </c>
      <c r="C2921" s="203" t="s">
        <v>26190</v>
      </c>
      <c r="D2921" s="203" t="s">
        <v>26191</v>
      </c>
      <c r="E2921" s="203" t="s">
        <v>26192</v>
      </c>
      <c r="F2921" s="203" t="s">
        <v>9451</v>
      </c>
      <c r="G2921" s="203" t="s">
        <v>26192</v>
      </c>
      <c r="H2921" s="203" t="s">
        <v>26193</v>
      </c>
      <c r="I2921" s="203" t="s">
        <v>9453</v>
      </c>
      <c r="J2921" s="203" t="s">
        <v>26194</v>
      </c>
      <c r="K2921" s="84">
        <v>46052</v>
      </c>
      <c r="L2921" s="84">
        <v>46052</v>
      </c>
      <c r="M2921" s="84">
        <v>46171</v>
      </c>
      <c r="N2921" s="203" t="s">
        <v>13334</v>
      </c>
      <c r="O2921" s="86">
        <v>14052756</v>
      </c>
      <c r="P2921" s="203" t="s">
        <v>26195</v>
      </c>
      <c r="Q2921" s="203" t="s">
        <v>26194</v>
      </c>
      <c r="R2921" s="84">
        <v>46052</v>
      </c>
      <c r="S2921" s="84">
        <v>46052</v>
      </c>
      <c r="T2921" s="84"/>
      <c r="U2921" s="84"/>
      <c r="V2921" s="84"/>
      <c r="W2921" s="203" t="s">
        <v>9457</v>
      </c>
    </row>
    <row r="2922" spans="1:23" x14ac:dyDescent="0.3">
      <c r="A2922" s="203" t="s">
        <v>1665</v>
      </c>
      <c r="B2922" s="203" t="s">
        <v>1247</v>
      </c>
      <c r="C2922" s="203" t="s">
        <v>26196</v>
      </c>
      <c r="D2922" s="203" t="s">
        <v>26197</v>
      </c>
      <c r="E2922" s="203" t="s">
        <v>26198</v>
      </c>
      <c r="F2922" s="203" t="s">
        <v>9451</v>
      </c>
      <c r="G2922" s="203" t="s">
        <v>26198</v>
      </c>
      <c r="H2922" s="203" t="s">
        <v>26199</v>
      </c>
      <c r="I2922" s="203" t="s">
        <v>9504</v>
      </c>
      <c r="J2922" s="203" t="s">
        <v>11223</v>
      </c>
      <c r="K2922" s="84">
        <v>46051</v>
      </c>
      <c r="L2922" s="84">
        <v>46051</v>
      </c>
      <c r="M2922" s="84">
        <v>46170</v>
      </c>
      <c r="N2922" s="203" t="s">
        <v>26200</v>
      </c>
      <c r="O2922" s="86">
        <v>14800000</v>
      </c>
      <c r="P2922" s="203" t="s">
        <v>26201</v>
      </c>
      <c r="Q2922" s="203" t="s">
        <v>11223</v>
      </c>
      <c r="R2922" s="84">
        <v>46051</v>
      </c>
      <c r="S2922" s="84">
        <v>46051</v>
      </c>
      <c r="T2922" s="84"/>
      <c r="U2922" s="84"/>
      <c r="V2922" s="84"/>
      <c r="W2922" s="203" t="s">
        <v>9457</v>
      </c>
    </row>
    <row r="2923" spans="1:23" x14ac:dyDescent="0.3">
      <c r="A2923" s="203" t="s">
        <v>1572</v>
      </c>
      <c r="B2923" s="203" t="s">
        <v>1246</v>
      </c>
      <c r="C2923" s="203" t="s">
        <v>26202</v>
      </c>
      <c r="D2923" s="203" t="s">
        <v>26203</v>
      </c>
      <c r="E2923" s="203" t="s">
        <v>26204</v>
      </c>
      <c r="F2923" s="203" t="s">
        <v>9451</v>
      </c>
      <c r="G2923" s="203" t="s">
        <v>26204</v>
      </c>
      <c r="H2923" s="203" t="s">
        <v>26205</v>
      </c>
      <c r="I2923" s="203" t="s">
        <v>9453</v>
      </c>
      <c r="J2923" s="203" t="s">
        <v>26206</v>
      </c>
      <c r="K2923" s="84">
        <v>45926</v>
      </c>
      <c r="L2923" s="84">
        <v>45929</v>
      </c>
      <c r="M2923" s="84">
        <v>46019</v>
      </c>
      <c r="N2923" s="203" t="s">
        <v>26207</v>
      </c>
      <c r="O2923" s="86">
        <v>12000000</v>
      </c>
      <c r="P2923" s="203" t="s">
        <v>26208</v>
      </c>
      <c r="Q2923" s="203" t="s">
        <v>26206</v>
      </c>
      <c r="R2923" s="84">
        <v>45926</v>
      </c>
      <c r="S2923" s="84">
        <v>45926</v>
      </c>
      <c r="T2923" s="84"/>
      <c r="U2923" s="84"/>
      <c r="V2923" s="84"/>
      <c r="W2923" s="203" t="s">
        <v>9457</v>
      </c>
    </row>
    <row r="2924" spans="1:23" x14ac:dyDescent="0.3">
      <c r="A2924" s="203" t="s">
        <v>1605</v>
      </c>
      <c r="B2924" s="203" t="s">
        <v>1247</v>
      </c>
      <c r="C2924" s="203" t="s">
        <v>26209</v>
      </c>
      <c r="D2924" s="203" t="s">
        <v>26210</v>
      </c>
      <c r="E2924" s="203" t="s">
        <v>26211</v>
      </c>
      <c r="F2924" s="203" t="s">
        <v>9451</v>
      </c>
      <c r="G2924" s="203" t="s">
        <v>26211</v>
      </c>
      <c r="H2924" s="203" t="s">
        <v>26212</v>
      </c>
      <c r="I2924" s="203" t="s">
        <v>9453</v>
      </c>
      <c r="J2924" s="203" t="s">
        <v>26213</v>
      </c>
      <c r="K2924" s="84">
        <v>46240</v>
      </c>
      <c r="L2924" s="84">
        <v>46245</v>
      </c>
      <c r="M2924" s="84">
        <v>46387</v>
      </c>
      <c r="N2924" s="203" t="s">
        <v>16213</v>
      </c>
      <c r="O2924" s="86">
        <v>20751191</v>
      </c>
      <c r="P2924" s="203" t="s">
        <v>26214</v>
      </c>
      <c r="Q2924" s="203" t="s">
        <v>26213</v>
      </c>
      <c r="R2924" s="84">
        <v>46239</v>
      </c>
      <c r="S2924" s="84">
        <v>46239</v>
      </c>
      <c r="T2924" s="84"/>
      <c r="U2924" s="84"/>
      <c r="V2924" s="84"/>
      <c r="W2924" s="203" t="s">
        <v>9457</v>
      </c>
    </row>
    <row r="2925" spans="1:23" x14ac:dyDescent="0.3">
      <c r="A2925" s="203" t="s">
        <v>1572</v>
      </c>
      <c r="B2925" s="203" t="s">
        <v>1246</v>
      </c>
      <c r="C2925" s="203" t="s">
        <v>26215</v>
      </c>
      <c r="D2925" s="203" t="s">
        <v>26216</v>
      </c>
      <c r="E2925" s="203" t="s">
        <v>26217</v>
      </c>
      <c r="F2925" s="203" t="s">
        <v>9451</v>
      </c>
      <c r="G2925" s="203" t="s">
        <v>26217</v>
      </c>
      <c r="H2925" s="203" t="s">
        <v>26218</v>
      </c>
      <c r="I2925" s="203" t="s">
        <v>9453</v>
      </c>
      <c r="J2925" s="203" t="s">
        <v>10093</v>
      </c>
      <c r="K2925" s="84">
        <v>45918</v>
      </c>
      <c r="L2925" s="84">
        <v>45919</v>
      </c>
      <c r="M2925" s="84">
        <v>46009</v>
      </c>
      <c r="N2925" s="203" t="s">
        <v>10372</v>
      </c>
      <c r="O2925" s="86">
        <v>12000000</v>
      </c>
      <c r="P2925" s="203" t="s">
        <v>26219</v>
      </c>
      <c r="Q2925" s="203" t="s">
        <v>10093</v>
      </c>
      <c r="R2925" s="84">
        <v>45918</v>
      </c>
      <c r="S2925" s="84">
        <v>45918</v>
      </c>
      <c r="T2925" s="84"/>
      <c r="U2925" s="84"/>
      <c r="V2925" s="84"/>
      <c r="W2925" s="203" t="s">
        <v>9457</v>
      </c>
    </row>
    <row r="2926" spans="1:23" x14ac:dyDescent="0.3">
      <c r="A2926" s="203" t="s">
        <v>1433</v>
      </c>
      <c r="B2926" s="203" t="s">
        <v>1246</v>
      </c>
      <c r="C2926" s="203" t="s">
        <v>26220</v>
      </c>
      <c r="D2926" s="203" t="s">
        <v>26221</v>
      </c>
      <c r="E2926" s="203" t="s">
        <v>26222</v>
      </c>
      <c r="F2926" s="203" t="s">
        <v>9451</v>
      </c>
      <c r="G2926" s="203" t="s">
        <v>26222</v>
      </c>
      <c r="H2926" s="203" t="s">
        <v>26223</v>
      </c>
      <c r="I2926" s="203" t="s">
        <v>9462</v>
      </c>
      <c r="J2926" s="203" t="s">
        <v>26224</v>
      </c>
      <c r="K2926" s="84">
        <v>45840</v>
      </c>
      <c r="L2926" s="84">
        <v>45841</v>
      </c>
      <c r="M2926" s="84">
        <v>45963</v>
      </c>
      <c r="N2926" s="203" t="s">
        <v>13872</v>
      </c>
      <c r="O2926" s="86">
        <v>15945588</v>
      </c>
      <c r="P2926" s="203" t="s">
        <v>26225</v>
      </c>
      <c r="Q2926" s="203" t="s">
        <v>26224</v>
      </c>
      <c r="R2926" s="84">
        <v>45840</v>
      </c>
      <c r="S2926" s="84">
        <v>45840</v>
      </c>
      <c r="T2926" s="84"/>
      <c r="U2926" s="84"/>
      <c r="V2926" s="84"/>
      <c r="W2926" s="203" t="s">
        <v>9457</v>
      </c>
    </row>
    <row r="2927" spans="1:23" x14ac:dyDescent="0.3">
      <c r="A2927" s="203" t="s">
        <v>4908</v>
      </c>
      <c r="B2927" s="203" t="s">
        <v>3320</v>
      </c>
      <c r="C2927" s="203" t="s">
        <v>26226</v>
      </c>
      <c r="D2927" s="203" t="s">
        <v>26227</v>
      </c>
      <c r="E2927" s="203" t="s">
        <v>26228</v>
      </c>
      <c r="F2927" s="203" t="s">
        <v>9451</v>
      </c>
      <c r="G2927" s="203" t="s">
        <v>26228</v>
      </c>
      <c r="H2927" s="203" t="s">
        <v>26229</v>
      </c>
      <c r="I2927" s="203" t="s">
        <v>9504</v>
      </c>
      <c r="J2927" s="203" t="s">
        <v>12943</v>
      </c>
      <c r="K2927" s="84">
        <v>45020</v>
      </c>
      <c r="L2927" s="84">
        <v>45044</v>
      </c>
      <c r="M2927" s="84">
        <v>45589</v>
      </c>
      <c r="N2927" s="203" t="s">
        <v>26230</v>
      </c>
      <c r="O2927" s="86">
        <v>2673984822</v>
      </c>
      <c r="P2927" s="203" t="s">
        <v>26231</v>
      </c>
      <c r="Q2927" s="203" t="s">
        <v>12943</v>
      </c>
      <c r="R2927" s="84">
        <v>44978</v>
      </c>
      <c r="S2927" s="84">
        <v>44978</v>
      </c>
      <c r="T2927" s="84">
        <v>44991</v>
      </c>
      <c r="U2927" s="84">
        <v>44991</v>
      </c>
      <c r="V2927" s="84">
        <v>44991</v>
      </c>
      <c r="W2927" s="203" t="s">
        <v>9457</v>
      </c>
    </row>
    <row r="2928" spans="1:23" x14ac:dyDescent="0.3">
      <c r="A2928" s="203" t="s">
        <v>5032</v>
      </c>
      <c r="B2928" s="203" t="s">
        <v>1245</v>
      </c>
      <c r="C2928" s="203" t="s">
        <v>26232</v>
      </c>
      <c r="D2928" s="203" t="s">
        <v>26233</v>
      </c>
      <c r="E2928" s="203" t="s">
        <v>26234</v>
      </c>
      <c r="F2928" s="203" t="s">
        <v>9451</v>
      </c>
      <c r="G2928" s="203" t="s">
        <v>26234</v>
      </c>
      <c r="H2928" s="203" t="s">
        <v>26235</v>
      </c>
      <c r="I2928" s="203" t="s">
        <v>9462</v>
      </c>
      <c r="J2928" s="203" t="s">
        <v>26236</v>
      </c>
      <c r="K2928" s="84">
        <v>45546</v>
      </c>
      <c r="L2928" s="84">
        <v>45547</v>
      </c>
      <c r="M2928" s="84">
        <v>45607</v>
      </c>
      <c r="N2928" s="203" t="s">
        <v>10129</v>
      </c>
      <c r="O2928" s="86">
        <v>6520292</v>
      </c>
      <c r="P2928" s="203" t="s">
        <v>26237</v>
      </c>
      <c r="Q2928" s="203" t="s">
        <v>26236</v>
      </c>
      <c r="R2928" s="84">
        <v>45539</v>
      </c>
      <c r="S2928" s="84">
        <v>45539</v>
      </c>
      <c r="T2928" s="84"/>
      <c r="U2928" s="84"/>
      <c r="V2928" s="84"/>
      <c r="W2928" s="203" t="s">
        <v>9457</v>
      </c>
    </row>
    <row r="2929" spans="1:23" x14ac:dyDescent="0.3">
      <c r="A2929" s="203" t="s">
        <v>5454</v>
      </c>
      <c r="B2929" s="203" t="s">
        <v>1245</v>
      </c>
      <c r="C2929" s="203" t="s">
        <v>26238</v>
      </c>
      <c r="D2929" s="203" t="s">
        <v>9471</v>
      </c>
      <c r="E2929" s="203" t="s">
        <v>26239</v>
      </c>
      <c r="F2929" s="203" t="s">
        <v>9451</v>
      </c>
      <c r="G2929" s="203"/>
      <c r="H2929" s="203"/>
      <c r="I2929" s="203"/>
      <c r="J2929" s="203"/>
      <c r="K2929" s="84"/>
      <c r="L2929" s="84"/>
      <c r="M2929" s="84"/>
      <c r="N2929" s="203"/>
      <c r="O2929" s="86"/>
      <c r="P2929" s="203"/>
      <c r="Q2929" s="203"/>
      <c r="R2929" s="84"/>
      <c r="S2929" s="84"/>
      <c r="T2929" s="84"/>
      <c r="U2929" s="84"/>
      <c r="V2929" s="84"/>
      <c r="W2929" s="203" t="s">
        <v>9739</v>
      </c>
    </row>
    <row r="2930" spans="1:23" x14ac:dyDescent="0.3">
      <c r="A2930" s="203" t="s">
        <v>1467</v>
      </c>
      <c r="B2930" s="203" t="s">
        <v>1247</v>
      </c>
      <c r="C2930" s="203" t="s">
        <v>34283</v>
      </c>
      <c r="D2930" s="203" t="s">
        <v>34284</v>
      </c>
      <c r="E2930" s="203" t="s">
        <v>34285</v>
      </c>
      <c r="F2930" s="203" t="s">
        <v>9451</v>
      </c>
      <c r="G2930" s="203" t="s">
        <v>34285</v>
      </c>
      <c r="H2930" s="203" t="s">
        <v>34286</v>
      </c>
      <c r="I2930" s="203" t="s">
        <v>9482</v>
      </c>
      <c r="J2930" s="203" t="s">
        <v>34287</v>
      </c>
      <c r="K2930" s="84">
        <v>46248</v>
      </c>
      <c r="L2930" s="84"/>
      <c r="M2930" s="84">
        <v>46387</v>
      </c>
      <c r="N2930" s="203" t="s">
        <v>17611</v>
      </c>
      <c r="O2930" s="86">
        <v>20035633</v>
      </c>
      <c r="P2930" s="203" t="s">
        <v>34288</v>
      </c>
      <c r="Q2930" s="203" t="s">
        <v>34287</v>
      </c>
      <c r="R2930" s="84">
        <v>46246</v>
      </c>
      <c r="S2930" s="84">
        <v>46246</v>
      </c>
      <c r="T2930" s="84"/>
      <c r="U2930" s="84"/>
      <c r="V2930" s="84"/>
      <c r="W2930" s="203" t="s">
        <v>9457</v>
      </c>
    </row>
    <row r="2931" spans="1:23" x14ac:dyDescent="0.3">
      <c r="A2931" s="203" t="s">
        <v>1467</v>
      </c>
      <c r="B2931" s="203" t="s">
        <v>1247</v>
      </c>
      <c r="C2931" s="203" t="s">
        <v>26240</v>
      </c>
      <c r="D2931" s="203" t="s">
        <v>26241</v>
      </c>
      <c r="E2931" s="203" t="s">
        <v>26242</v>
      </c>
      <c r="F2931" s="203" t="s">
        <v>9451</v>
      </c>
      <c r="G2931" s="203" t="s">
        <v>26242</v>
      </c>
      <c r="H2931" s="203" t="s">
        <v>26243</v>
      </c>
      <c r="I2931" s="203" t="s">
        <v>9453</v>
      </c>
      <c r="J2931" s="203" t="s">
        <v>26244</v>
      </c>
      <c r="K2931" s="84">
        <v>46051</v>
      </c>
      <c r="L2931" s="84">
        <v>46052</v>
      </c>
      <c r="M2931" s="84">
        <v>46232</v>
      </c>
      <c r="N2931" s="203" t="s">
        <v>26245</v>
      </c>
      <c r="O2931" s="86">
        <v>25760100</v>
      </c>
      <c r="P2931" s="203" t="s">
        <v>26246</v>
      </c>
      <c r="Q2931" s="203" t="s">
        <v>26244</v>
      </c>
      <c r="R2931" s="84">
        <v>46050</v>
      </c>
      <c r="S2931" s="84">
        <v>46050</v>
      </c>
      <c r="T2931" s="84"/>
      <c r="U2931" s="84"/>
      <c r="V2931" s="84"/>
      <c r="W2931" s="203" t="s">
        <v>9457</v>
      </c>
    </row>
    <row r="2932" spans="1:23" x14ac:dyDescent="0.3">
      <c r="A2932" s="203" t="s">
        <v>2940</v>
      </c>
      <c r="B2932" s="203" t="s">
        <v>1245</v>
      </c>
      <c r="C2932" s="203" t="s">
        <v>26247</v>
      </c>
      <c r="D2932" s="203" t="s">
        <v>26248</v>
      </c>
      <c r="E2932" s="203" t="s">
        <v>26249</v>
      </c>
      <c r="F2932" s="203" t="s">
        <v>9451</v>
      </c>
      <c r="G2932" s="203" t="s">
        <v>26249</v>
      </c>
      <c r="H2932" s="203" t="s">
        <v>26250</v>
      </c>
      <c r="I2932" s="203" t="s">
        <v>9462</v>
      </c>
      <c r="J2932" s="203" t="s">
        <v>10024</v>
      </c>
      <c r="K2932" s="84">
        <v>45587</v>
      </c>
      <c r="L2932" s="84">
        <v>45587</v>
      </c>
      <c r="M2932" s="84">
        <v>45657</v>
      </c>
      <c r="N2932" s="203" t="s">
        <v>17830</v>
      </c>
      <c r="O2932" s="86">
        <v>6161729</v>
      </c>
      <c r="P2932" s="203" t="s">
        <v>26251</v>
      </c>
      <c r="Q2932" s="203" t="s">
        <v>10024</v>
      </c>
      <c r="R2932" s="84">
        <v>45587</v>
      </c>
      <c r="S2932" s="84">
        <v>45587</v>
      </c>
      <c r="T2932" s="84"/>
      <c r="U2932" s="84"/>
      <c r="V2932" s="84"/>
      <c r="W2932" s="203" t="s">
        <v>9457</v>
      </c>
    </row>
    <row r="2933" spans="1:23" x14ac:dyDescent="0.3">
      <c r="A2933" s="203" t="s">
        <v>1572</v>
      </c>
      <c r="B2933" s="203" t="s">
        <v>1246</v>
      </c>
      <c r="C2933" s="203" t="s">
        <v>26252</v>
      </c>
      <c r="D2933" s="203" t="s">
        <v>26253</v>
      </c>
      <c r="E2933" s="203" t="s">
        <v>26254</v>
      </c>
      <c r="F2933" s="203" t="s">
        <v>9451</v>
      </c>
      <c r="G2933" s="203" t="s">
        <v>26254</v>
      </c>
      <c r="H2933" s="203" t="s">
        <v>26255</v>
      </c>
      <c r="I2933" s="203" t="s">
        <v>9504</v>
      </c>
      <c r="J2933" s="203" t="s">
        <v>26256</v>
      </c>
      <c r="K2933" s="84">
        <v>45925</v>
      </c>
      <c r="L2933" s="84">
        <v>45930</v>
      </c>
      <c r="M2933" s="84">
        <v>46020</v>
      </c>
      <c r="N2933" s="203" t="s">
        <v>18097</v>
      </c>
      <c r="O2933" s="86">
        <v>10500000</v>
      </c>
      <c r="P2933" s="203" t="s">
        <v>26257</v>
      </c>
      <c r="Q2933" s="203" t="s">
        <v>26256</v>
      </c>
      <c r="R2933" s="84">
        <v>45925</v>
      </c>
      <c r="S2933" s="84">
        <v>45925</v>
      </c>
      <c r="T2933" s="84"/>
      <c r="U2933" s="84"/>
      <c r="V2933" s="84"/>
      <c r="W2933" s="203" t="s">
        <v>9457</v>
      </c>
    </row>
    <row r="2934" spans="1:23" x14ac:dyDescent="0.3">
      <c r="A2934" s="203" t="s">
        <v>1572</v>
      </c>
      <c r="B2934" s="203" t="s">
        <v>1246</v>
      </c>
      <c r="C2934" s="203" t="s">
        <v>26258</v>
      </c>
      <c r="D2934" s="203" t="s">
        <v>26259</v>
      </c>
      <c r="E2934" s="203" t="s">
        <v>26260</v>
      </c>
      <c r="F2934" s="203" t="s">
        <v>9451</v>
      </c>
      <c r="G2934" s="203" t="s">
        <v>26260</v>
      </c>
      <c r="H2934" s="203" t="s">
        <v>26261</v>
      </c>
      <c r="I2934" s="203" t="s">
        <v>9453</v>
      </c>
      <c r="J2934" s="203" t="s">
        <v>26262</v>
      </c>
      <c r="K2934" s="84">
        <v>45938</v>
      </c>
      <c r="L2934" s="84">
        <v>45939</v>
      </c>
      <c r="M2934" s="84">
        <v>45969</v>
      </c>
      <c r="N2934" s="203" t="s">
        <v>13508</v>
      </c>
      <c r="O2934" s="86">
        <v>4900000</v>
      </c>
      <c r="P2934" s="203" t="s">
        <v>26263</v>
      </c>
      <c r="Q2934" s="203" t="s">
        <v>26264</v>
      </c>
      <c r="R2934" s="84">
        <v>45937</v>
      </c>
      <c r="S2934" s="84">
        <v>45937</v>
      </c>
      <c r="T2934" s="84"/>
      <c r="U2934" s="84"/>
      <c r="V2934" s="84"/>
      <c r="W2934" s="203" t="s">
        <v>9457</v>
      </c>
    </row>
    <row r="2935" spans="1:23" x14ac:dyDescent="0.3">
      <c r="A2935" s="203" t="s">
        <v>3233</v>
      </c>
      <c r="B2935" s="203" t="s">
        <v>1245</v>
      </c>
      <c r="C2935" s="203" t="s">
        <v>26265</v>
      </c>
      <c r="D2935" s="203" t="s">
        <v>26266</v>
      </c>
      <c r="E2935" s="203" t="s">
        <v>26267</v>
      </c>
      <c r="F2935" s="203" t="s">
        <v>9451</v>
      </c>
      <c r="G2935" s="203" t="s">
        <v>26267</v>
      </c>
      <c r="H2935" s="203" t="s">
        <v>26268</v>
      </c>
      <c r="I2935" s="203" t="s">
        <v>9462</v>
      </c>
      <c r="J2935" s="203" t="s">
        <v>26269</v>
      </c>
      <c r="K2935" s="84">
        <v>45398</v>
      </c>
      <c r="L2935" s="84">
        <v>45398</v>
      </c>
      <c r="M2935" s="84">
        <v>45550</v>
      </c>
      <c r="N2935" s="203" t="s">
        <v>13409</v>
      </c>
      <c r="O2935" s="86">
        <v>9908805</v>
      </c>
      <c r="P2935" s="203" t="s">
        <v>26270</v>
      </c>
      <c r="Q2935" s="203" t="s">
        <v>26271</v>
      </c>
      <c r="R2935" s="84">
        <v>45397</v>
      </c>
      <c r="S2935" s="84">
        <v>45397</v>
      </c>
      <c r="T2935" s="84"/>
      <c r="U2935" s="84"/>
      <c r="V2935" s="84"/>
      <c r="W2935" s="203" t="s">
        <v>9457</v>
      </c>
    </row>
    <row r="2936" spans="1:23" x14ac:dyDescent="0.3">
      <c r="A2936" s="203" t="s">
        <v>4118</v>
      </c>
      <c r="B2936" s="203" t="s">
        <v>1245</v>
      </c>
      <c r="C2936" s="203" t="s">
        <v>26272</v>
      </c>
      <c r="D2936" s="203" t="s">
        <v>9471</v>
      </c>
      <c r="E2936" s="203" t="s">
        <v>9847</v>
      </c>
      <c r="F2936" s="203" t="s">
        <v>9451</v>
      </c>
      <c r="G2936" s="203"/>
      <c r="H2936" s="203"/>
      <c r="I2936" s="203"/>
      <c r="J2936" s="203"/>
      <c r="K2936" s="84"/>
      <c r="L2936" s="84"/>
      <c r="M2936" s="84"/>
      <c r="N2936" s="203"/>
      <c r="O2936" s="86"/>
      <c r="P2936" s="203"/>
      <c r="Q2936" s="203"/>
      <c r="R2936" s="84">
        <v>45573</v>
      </c>
      <c r="S2936" s="84">
        <v>45573</v>
      </c>
      <c r="T2936" s="84">
        <v>45581</v>
      </c>
      <c r="U2936" s="84">
        <v>45581</v>
      </c>
      <c r="V2936" s="84">
        <v>45581</v>
      </c>
      <c r="W2936" s="203" t="s">
        <v>9723</v>
      </c>
    </row>
    <row r="2937" spans="1:23" x14ac:dyDescent="0.3">
      <c r="A2937" s="203" t="s">
        <v>1605</v>
      </c>
      <c r="B2937" s="203" t="s">
        <v>1247</v>
      </c>
      <c r="C2937" s="203" t="s">
        <v>26273</v>
      </c>
      <c r="D2937" s="203" t="s">
        <v>26274</v>
      </c>
      <c r="E2937" s="203" t="s">
        <v>26275</v>
      </c>
      <c r="F2937" s="203" t="s">
        <v>9451</v>
      </c>
      <c r="G2937" s="203" t="s">
        <v>26275</v>
      </c>
      <c r="H2937" s="203" t="s">
        <v>26276</v>
      </c>
      <c r="I2937" s="203" t="s">
        <v>9453</v>
      </c>
      <c r="J2937" s="203" t="s">
        <v>26277</v>
      </c>
      <c r="K2937" s="84">
        <v>46046</v>
      </c>
      <c r="L2937" s="84">
        <v>46046</v>
      </c>
      <c r="M2937" s="84">
        <v>46225</v>
      </c>
      <c r="N2937" s="203" t="s">
        <v>15956</v>
      </c>
      <c r="O2937" s="86">
        <v>25760100</v>
      </c>
      <c r="P2937" s="203" t="s">
        <v>26278</v>
      </c>
      <c r="Q2937" s="203" t="s">
        <v>26277</v>
      </c>
      <c r="R2937" s="84">
        <v>46044</v>
      </c>
      <c r="S2937" s="84">
        <v>46044</v>
      </c>
      <c r="T2937" s="84"/>
      <c r="U2937" s="84"/>
      <c r="V2937" s="84"/>
      <c r="W2937" s="203" t="s">
        <v>9457</v>
      </c>
    </row>
    <row r="2938" spans="1:23" x14ac:dyDescent="0.3">
      <c r="A2938" s="203" t="s">
        <v>1433</v>
      </c>
      <c r="B2938" s="203" t="s">
        <v>1246</v>
      </c>
      <c r="C2938" s="203" t="s">
        <v>26279</v>
      </c>
      <c r="D2938" s="203" t="s">
        <v>26280</v>
      </c>
      <c r="E2938" s="203" t="s">
        <v>26281</v>
      </c>
      <c r="F2938" s="203" t="s">
        <v>9451</v>
      </c>
      <c r="G2938" s="203" t="s">
        <v>26281</v>
      </c>
      <c r="H2938" s="203" t="s">
        <v>26282</v>
      </c>
      <c r="I2938" s="203" t="s">
        <v>9462</v>
      </c>
      <c r="J2938" s="203" t="s">
        <v>26283</v>
      </c>
      <c r="K2938" s="84">
        <v>45806</v>
      </c>
      <c r="L2938" s="84">
        <v>45807</v>
      </c>
      <c r="M2938" s="84">
        <v>45929</v>
      </c>
      <c r="N2938" s="203" t="s">
        <v>13161</v>
      </c>
      <c r="O2938" s="86">
        <v>15945588</v>
      </c>
      <c r="P2938" s="203" t="s">
        <v>26284</v>
      </c>
      <c r="Q2938" s="203" t="s">
        <v>26283</v>
      </c>
      <c r="R2938" s="84">
        <v>45803</v>
      </c>
      <c r="S2938" s="84">
        <v>45803</v>
      </c>
      <c r="T2938" s="84"/>
      <c r="U2938" s="84"/>
      <c r="V2938" s="84"/>
      <c r="W2938" s="203" t="s">
        <v>9457</v>
      </c>
    </row>
    <row r="2939" spans="1:23" x14ac:dyDescent="0.3">
      <c r="A2939" s="203" t="s">
        <v>5314</v>
      </c>
      <c r="B2939" s="203" t="s">
        <v>1245</v>
      </c>
      <c r="C2939" s="203" t="s">
        <v>26285</v>
      </c>
      <c r="D2939" s="203" t="s">
        <v>9471</v>
      </c>
      <c r="E2939" s="203" t="s">
        <v>26286</v>
      </c>
      <c r="F2939" s="203" t="s">
        <v>9451</v>
      </c>
      <c r="G2939" s="203"/>
      <c r="H2939" s="203"/>
      <c r="I2939" s="203"/>
      <c r="J2939" s="203"/>
      <c r="K2939" s="84"/>
      <c r="L2939" s="84"/>
      <c r="M2939" s="84"/>
      <c r="N2939" s="203"/>
      <c r="O2939" s="86"/>
      <c r="P2939" s="203"/>
      <c r="Q2939" s="203"/>
      <c r="R2939" s="84">
        <v>45639</v>
      </c>
      <c r="S2939" s="84">
        <v>45639</v>
      </c>
      <c r="T2939" s="84"/>
      <c r="U2939" s="84"/>
      <c r="V2939" s="84"/>
      <c r="W2939" s="203" t="s">
        <v>12551</v>
      </c>
    </row>
    <row r="2940" spans="1:23" x14ac:dyDescent="0.3">
      <c r="A2940" s="203" t="s">
        <v>1476</v>
      </c>
      <c r="B2940" s="203" t="s">
        <v>1246</v>
      </c>
      <c r="C2940" s="203" t="s">
        <v>26287</v>
      </c>
      <c r="D2940" s="203" t="s">
        <v>26288</v>
      </c>
      <c r="E2940" s="203" t="s">
        <v>26289</v>
      </c>
      <c r="F2940" s="203" t="s">
        <v>9451</v>
      </c>
      <c r="G2940" s="203" t="s">
        <v>26289</v>
      </c>
      <c r="H2940" s="203" t="s">
        <v>26290</v>
      </c>
      <c r="I2940" s="203" t="s">
        <v>9462</v>
      </c>
      <c r="J2940" s="203" t="s">
        <v>26291</v>
      </c>
      <c r="K2940" s="84">
        <v>45712</v>
      </c>
      <c r="L2940" s="84">
        <v>45715</v>
      </c>
      <c r="M2940" s="84">
        <v>45895</v>
      </c>
      <c r="N2940" s="203" t="s">
        <v>15044</v>
      </c>
      <c r="O2940" s="86">
        <v>29675250</v>
      </c>
      <c r="P2940" s="203" t="s">
        <v>26292</v>
      </c>
      <c r="Q2940" s="203" t="s">
        <v>26291</v>
      </c>
      <c r="R2940" s="84">
        <v>45710</v>
      </c>
      <c r="S2940" s="84">
        <v>45710</v>
      </c>
      <c r="T2940" s="84"/>
      <c r="U2940" s="84"/>
      <c r="V2940" s="84"/>
      <c r="W2940" s="203" t="s">
        <v>9457</v>
      </c>
    </row>
    <row r="2941" spans="1:23" x14ac:dyDescent="0.3">
      <c r="A2941" s="203" t="s">
        <v>1665</v>
      </c>
      <c r="B2941" s="203" t="s">
        <v>1247</v>
      </c>
      <c r="C2941" s="203" t="s">
        <v>26293</v>
      </c>
      <c r="D2941" s="203" t="s">
        <v>26294</v>
      </c>
      <c r="E2941" s="203" t="s">
        <v>26295</v>
      </c>
      <c r="F2941" s="203" t="s">
        <v>9451</v>
      </c>
      <c r="G2941" s="203" t="s">
        <v>26295</v>
      </c>
      <c r="H2941" s="203" t="s">
        <v>26296</v>
      </c>
      <c r="I2941" s="203" t="s">
        <v>9504</v>
      </c>
      <c r="J2941" s="203" t="s">
        <v>26297</v>
      </c>
      <c r="K2941" s="84">
        <v>46048</v>
      </c>
      <c r="L2941" s="84">
        <v>46051</v>
      </c>
      <c r="M2941" s="84">
        <v>46170</v>
      </c>
      <c r="N2941" s="203" t="s">
        <v>23923</v>
      </c>
      <c r="O2941" s="86">
        <v>13200000</v>
      </c>
      <c r="P2941" s="203" t="s">
        <v>26298</v>
      </c>
      <c r="Q2941" s="203" t="s">
        <v>26297</v>
      </c>
      <c r="R2941" s="84">
        <v>46048</v>
      </c>
      <c r="S2941" s="84">
        <v>46048</v>
      </c>
      <c r="T2941" s="84"/>
      <c r="U2941" s="84"/>
      <c r="V2941" s="84"/>
      <c r="W2941" s="203" t="s">
        <v>9457</v>
      </c>
    </row>
    <row r="2942" spans="1:23" x14ac:dyDescent="0.3">
      <c r="A2942" s="203" t="s">
        <v>3699</v>
      </c>
      <c r="B2942" s="203" t="s">
        <v>1245</v>
      </c>
      <c r="C2942" s="203" t="s">
        <v>26299</v>
      </c>
      <c r="D2942" s="203" t="s">
        <v>26300</v>
      </c>
      <c r="E2942" s="203" t="s">
        <v>26301</v>
      </c>
      <c r="F2942" s="203" t="s">
        <v>9451</v>
      </c>
      <c r="G2942" s="203" t="s">
        <v>26301</v>
      </c>
      <c r="H2942" s="203" t="s">
        <v>26302</v>
      </c>
      <c r="I2942" s="203" t="s">
        <v>9462</v>
      </c>
      <c r="J2942" s="203" t="s">
        <v>26303</v>
      </c>
      <c r="K2942" s="84">
        <v>45366</v>
      </c>
      <c r="L2942" s="84">
        <v>45367</v>
      </c>
      <c r="M2942" s="84">
        <v>45548</v>
      </c>
      <c r="N2942" s="203" t="s">
        <v>12674</v>
      </c>
      <c r="O2942" s="86">
        <v>19560876</v>
      </c>
      <c r="P2942" s="203" t="s">
        <v>26304</v>
      </c>
      <c r="Q2942" s="203" t="s">
        <v>26305</v>
      </c>
      <c r="R2942" s="84">
        <v>45364</v>
      </c>
      <c r="S2942" s="84">
        <v>45364</v>
      </c>
      <c r="T2942" s="84"/>
      <c r="U2942" s="84"/>
      <c r="V2942" s="84"/>
      <c r="W2942" s="203" t="s">
        <v>9457</v>
      </c>
    </row>
    <row r="2943" spans="1:23" x14ac:dyDescent="0.3">
      <c r="A2943" s="203" t="s">
        <v>1605</v>
      </c>
      <c r="B2943" s="203" t="s">
        <v>1247</v>
      </c>
      <c r="C2943" s="203" t="s">
        <v>26306</v>
      </c>
      <c r="D2943" s="203" t="s">
        <v>26307</v>
      </c>
      <c r="E2943" s="203" t="s">
        <v>26308</v>
      </c>
      <c r="F2943" s="203" t="s">
        <v>9451</v>
      </c>
      <c r="G2943" s="203" t="s">
        <v>26308</v>
      </c>
      <c r="H2943" s="203" t="s">
        <v>26309</v>
      </c>
      <c r="I2943" s="203" t="s">
        <v>9453</v>
      </c>
      <c r="J2943" s="203" t="s">
        <v>10990</v>
      </c>
      <c r="K2943" s="84">
        <v>46231</v>
      </c>
      <c r="L2943" s="84">
        <v>46232</v>
      </c>
      <c r="M2943" s="84">
        <v>46384</v>
      </c>
      <c r="N2943" s="203" t="s">
        <v>10991</v>
      </c>
      <c r="O2943" s="86">
        <v>13216215</v>
      </c>
      <c r="P2943" s="203" t="s">
        <v>26310</v>
      </c>
      <c r="Q2943" s="203" t="s">
        <v>10990</v>
      </c>
      <c r="R2943" s="84">
        <v>46231</v>
      </c>
      <c r="S2943" s="84">
        <v>46231</v>
      </c>
      <c r="T2943" s="84"/>
      <c r="U2943" s="84"/>
      <c r="V2943" s="84"/>
      <c r="W2943" s="203" t="s">
        <v>9457</v>
      </c>
    </row>
    <row r="2944" spans="1:23" x14ac:dyDescent="0.3">
      <c r="A2944" s="203" t="s">
        <v>1505</v>
      </c>
      <c r="B2944" s="203" t="s">
        <v>1246</v>
      </c>
      <c r="C2944" s="203" t="s">
        <v>26311</v>
      </c>
      <c r="D2944" s="203" t="s">
        <v>26312</v>
      </c>
      <c r="E2944" s="203" t="s">
        <v>26313</v>
      </c>
      <c r="F2944" s="203" t="s">
        <v>9451</v>
      </c>
      <c r="G2944" s="203" t="s">
        <v>26313</v>
      </c>
      <c r="H2944" s="203" t="s">
        <v>26314</v>
      </c>
      <c r="I2944" s="203" t="s">
        <v>9462</v>
      </c>
      <c r="J2944" s="203" t="s">
        <v>26315</v>
      </c>
      <c r="K2944" s="84">
        <v>45754</v>
      </c>
      <c r="L2944" s="84">
        <v>45754</v>
      </c>
      <c r="M2944" s="84">
        <v>46021</v>
      </c>
      <c r="N2944" s="203" t="s">
        <v>26316</v>
      </c>
      <c r="O2944" s="86">
        <v>17368850</v>
      </c>
      <c r="P2944" s="203" t="s">
        <v>26317</v>
      </c>
      <c r="Q2944" s="203" t="s">
        <v>26315</v>
      </c>
      <c r="R2944" s="84">
        <v>45754</v>
      </c>
      <c r="S2944" s="84">
        <v>45754</v>
      </c>
      <c r="T2944" s="84"/>
      <c r="U2944" s="84"/>
      <c r="V2944" s="84"/>
      <c r="W2944" s="203" t="s">
        <v>9457</v>
      </c>
    </row>
    <row r="2945" spans="1:23" x14ac:dyDescent="0.3">
      <c r="A2945" s="203" t="s">
        <v>1572</v>
      </c>
      <c r="B2945" s="203" t="s">
        <v>1246</v>
      </c>
      <c r="C2945" s="203" t="s">
        <v>26318</v>
      </c>
      <c r="D2945" s="203" t="s">
        <v>26319</v>
      </c>
      <c r="E2945" s="203" t="s">
        <v>26320</v>
      </c>
      <c r="F2945" s="203" t="s">
        <v>9451</v>
      </c>
      <c r="G2945" s="203" t="s">
        <v>26320</v>
      </c>
      <c r="H2945" s="203" t="s">
        <v>26321</v>
      </c>
      <c r="I2945" s="203" t="s">
        <v>9453</v>
      </c>
      <c r="J2945" s="203" t="s">
        <v>26322</v>
      </c>
      <c r="K2945" s="84">
        <v>45915</v>
      </c>
      <c r="L2945" s="84">
        <v>45915</v>
      </c>
      <c r="M2945" s="84">
        <v>46001</v>
      </c>
      <c r="N2945" s="203" t="s">
        <v>19701</v>
      </c>
      <c r="O2945" s="86">
        <v>12000000</v>
      </c>
      <c r="P2945" s="203" t="s">
        <v>26323</v>
      </c>
      <c r="Q2945" s="203" t="s">
        <v>26322</v>
      </c>
      <c r="R2945" s="84">
        <v>45912</v>
      </c>
      <c r="S2945" s="84">
        <v>45912</v>
      </c>
      <c r="T2945" s="84"/>
      <c r="U2945" s="84"/>
      <c r="V2945" s="84"/>
      <c r="W2945" s="203" t="s">
        <v>9457</v>
      </c>
    </row>
    <row r="2946" spans="1:23" x14ac:dyDescent="0.3">
      <c r="A2946" s="203" t="s">
        <v>2940</v>
      </c>
      <c r="B2946" s="203" t="s">
        <v>1245</v>
      </c>
      <c r="C2946" s="203" t="s">
        <v>26324</v>
      </c>
      <c r="D2946" s="203" t="s">
        <v>26325</v>
      </c>
      <c r="E2946" s="203" t="s">
        <v>26326</v>
      </c>
      <c r="F2946" s="203" t="s">
        <v>9451</v>
      </c>
      <c r="G2946" s="203" t="s">
        <v>26326</v>
      </c>
      <c r="H2946" s="203" t="s">
        <v>26327</v>
      </c>
      <c r="I2946" s="203" t="s">
        <v>9462</v>
      </c>
      <c r="J2946" s="203" t="s">
        <v>26328</v>
      </c>
      <c r="K2946" s="84">
        <v>45596</v>
      </c>
      <c r="L2946" s="84">
        <v>45597</v>
      </c>
      <c r="M2946" s="84">
        <v>45657</v>
      </c>
      <c r="N2946" s="203" t="s">
        <v>12667</v>
      </c>
      <c r="O2946" s="86">
        <v>7972794</v>
      </c>
      <c r="P2946" s="203" t="s">
        <v>26329</v>
      </c>
      <c r="Q2946" s="203" t="s">
        <v>26328</v>
      </c>
      <c r="R2946" s="84">
        <v>45596</v>
      </c>
      <c r="S2946" s="84">
        <v>45596</v>
      </c>
      <c r="T2946" s="84"/>
      <c r="U2946" s="84"/>
      <c r="V2946" s="84"/>
      <c r="W2946" s="203" t="s">
        <v>9457</v>
      </c>
    </row>
    <row r="2947" spans="1:23" x14ac:dyDescent="0.3">
      <c r="A2947" s="203" t="s">
        <v>1605</v>
      </c>
      <c r="B2947" s="203" t="s">
        <v>1247</v>
      </c>
      <c r="C2947" s="203" t="s">
        <v>26330</v>
      </c>
      <c r="D2947" s="203" t="s">
        <v>26331</v>
      </c>
      <c r="E2947" s="203" t="s">
        <v>26332</v>
      </c>
      <c r="F2947" s="203" t="s">
        <v>9451</v>
      </c>
      <c r="G2947" s="203" t="s">
        <v>26332</v>
      </c>
      <c r="H2947" s="203" t="s">
        <v>18030</v>
      </c>
      <c r="I2947" s="203" t="s">
        <v>9739</v>
      </c>
      <c r="J2947" s="203" t="s">
        <v>10045</v>
      </c>
      <c r="K2947" s="84"/>
      <c r="L2947" s="84"/>
      <c r="M2947" s="84">
        <v>46225</v>
      </c>
      <c r="N2947" s="203" t="s">
        <v>16122</v>
      </c>
      <c r="O2947" s="86">
        <v>25760100</v>
      </c>
      <c r="P2947" s="203" t="s">
        <v>26333</v>
      </c>
      <c r="Q2947" s="203" t="s">
        <v>10045</v>
      </c>
      <c r="R2947" s="84">
        <v>46045</v>
      </c>
      <c r="S2947" s="84">
        <v>46045</v>
      </c>
      <c r="T2947" s="84"/>
      <c r="U2947" s="84"/>
      <c r="V2947" s="84"/>
      <c r="W2947" s="203" t="s">
        <v>9457</v>
      </c>
    </row>
    <row r="2948" spans="1:23" x14ac:dyDescent="0.3">
      <c r="A2948" s="203" t="s">
        <v>1605</v>
      </c>
      <c r="B2948" s="203" t="s">
        <v>1247</v>
      </c>
      <c r="C2948" s="203" t="s">
        <v>26334</v>
      </c>
      <c r="D2948" s="203" t="s">
        <v>26335</v>
      </c>
      <c r="E2948" s="203" t="s">
        <v>26336</v>
      </c>
      <c r="F2948" s="203" t="s">
        <v>9451</v>
      </c>
      <c r="G2948" s="203" t="s">
        <v>26336</v>
      </c>
      <c r="H2948" s="203" t="s">
        <v>26337</v>
      </c>
      <c r="I2948" s="203" t="s">
        <v>9453</v>
      </c>
      <c r="J2948" s="203" t="s">
        <v>12852</v>
      </c>
      <c r="K2948" s="84">
        <v>46049</v>
      </c>
      <c r="L2948" s="84">
        <v>46050</v>
      </c>
      <c r="M2948" s="84">
        <v>46230</v>
      </c>
      <c r="N2948" s="203" t="s">
        <v>26338</v>
      </c>
      <c r="O2948" s="86">
        <v>17064468</v>
      </c>
      <c r="P2948" s="203" t="s">
        <v>26339</v>
      </c>
      <c r="Q2948" s="203" t="s">
        <v>12852</v>
      </c>
      <c r="R2948" s="84">
        <v>46048</v>
      </c>
      <c r="S2948" s="84">
        <v>46048</v>
      </c>
      <c r="T2948" s="84"/>
      <c r="U2948" s="84"/>
      <c r="V2948" s="84"/>
      <c r="W2948" s="203" t="s">
        <v>9457</v>
      </c>
    </row>
    <row r="2949" spans="1:23" x14ac:dyDescent="0.3">
      <c r="A2949" s="203" t="s">
        <v>1572</v>
      </c>
      <c r="B2949" s="203" t="s">
        <v>1246</v>
      </c>
      <c r="C2949" s="203" t="s">
        <v>26340</v>
      </c>
      <c r="D2949" s="203" t="s">
        <v>26341</v>
      </c>
      <c r="E2949" s="203" t="s">
        <v>26342</v>
      </c>
      <c r="F2949" s="203" t="s">
        <v>9451</v>
      </c>
      <c r="G2949" s="203" t="s">
        <v>26342</v>
      </c>
      <c r="H2949" s="203" t="s">
        <v>26343</v>
      </c>
      <c r="I2949" s="203" t="s">
        <v>9453</v>
      </c>
      <c r="J2949" s="203" t="s">
        <v>18852</v>
      </c>
      <c r="K2949" s="84">
        <v>45931</v>
      </c>
      <c r="L2949" s="84">
        <v>45931</v>
      </c>
      <c r="M2949" s="84">
        <v>46022</v>
      </c>
      <c r="N2949" s="203" t="s">
        <v>14209</v>
      </c>
      <c r="O2949" s="86">
        <v>6000000</v>
      </c>
      <c r="P2949" s="203" t="s">
        <v>26344</v>
      </c>
      <c r="Q2949" s="203" t="s">
        <v>18852</v>
      </c>
      <c r="R2949" s="84">
        <v>45931</v>
      </c>
      <c r="S2949" s="84">
        <v>45931</v>
      </c>
      <c r="T2949" s="84"/>
      <c r="U2949" s="84"/>
      <c r="V2949" s="84"/>
      <c r="W2949" s="203" t="s">
        <v>9457</v>
      </c>
    </row>
    <row r="2950" spans="1:23" x14ac:dyDescent="0.3">
      <c r="A2950" s="203" t="s">
        <v>1447</v>
      </c>
      <c r="B2950" s="203" t="s">
        <v>1246</v>
      </c>
      <c r="C2950" s="203" t="s">
        <v>26345</v>
      </c>
      <c r="D2950" s="203" t="s">
        <v>26346</v>
      </c>
      <c r="E2950" s="203" t="s">
        <v>26347</v>
      </c>
      <c r="F2950" s="203" t="s">
        <v>9451</v>
      </c>
      <c r="G2950" s="203" t="s">
        <v>26347</v>
      </c>
      <c r="H2950" s="203" t="s">
        <v>26348</v>
      </c>
      <c r="I2950" s="203" t="s">
        <v>9453</v>
      </c>
      <c r="J2950" s="203" t="s">
        <v>26349</v>
      </c>
      <c r="K2950" s="84">
        <v>45946</v>
      </c>
      <c r="L2950" s="84">
        <v>45946</v>
      </c>
      <c r="M2950" s="84">
        <v>46021</v>
      </c>
      <c r="N2950" s="203" t="s">
        <v>26350</v>
      </c>
      <c r="O2950" s="86">
        <v>12706632</v>
      </c>
      <c r="P2950" s="203" t="s">
        <v>26351</v>
      </c>
      <c r="Q2950" s="203" t="s">
        <v>26349</v>
      </c>
      <c r="R2950" s="84">
        <v>45945</v>
      </c>
      <c r="S2950" s="84">
        <v>45945</v>
      </c>
      <c r="T2950" s="84"/>
      <c r="U2950" s="84"/>
      <c r="V2950" s="84"/>
      <c r="W2950" s="203" t="s">
        <v>9457</v>
      </c>
    </row>
    <row r="2951" spans="1:23" x14ac:dyDescent="0.3">
      <c r="A2951" s="203" t="s">
        <v>1467</v>
      </c>
      <c r="B2951" s="203" t="s">
        <v>1247</v>
      </c>
      <c r="C2951" s="203" t="s">
        <v>26352</v>
      </c>
      <c r="D2951" s="203" t="s">
        <v>26353</v>
      </c>
      <c r="E2951" s="203" t="s">
        <v>26354</v>
      </c>
      <c r="F2951" s="203" t="s">
        <v>9451</v>
      </c>
      <c r="G2951" s="203" t="s">
        <v>26354</v>
      </c>
      <c r="H2951" s="203" t="s">
        <v>26355</v>
      </c>
      <c r="I2951" s="203" t="s">
        <v>9453</v>
      </c>
      <c r="J2951" s="203" t="s">
        <v>26356</v>
      </c>
      <c r="K2951" s="84">
        <v>46046</v>
      </c>
      <c r="L2951" s="84">
        <v>46048</v>
      </c>
      <c r="M2951" s="84">
        <v>46228</v>
      </c>
      <c r="N2951" s="203" t="s">
        <v>19594</v>
      </c>
      <c r="O2951" s="86">
        <v>25760100</v>
      </c>
      <c r="P2951" s="203" t="s">
        <v>26357</v>
      </c>
      <c r="Q2951" s="203" t="s">
        <v>26356</v>
      </c>
      <c r="R2951" s="84">
        <v>46045</v>
      </c>
      <c r="S2951" s="84">
        <v>46045</v>
      </c>
      <c r="T2951" s="84"/>
      <c r="U2951" s="84"/>
      <c r="V2951" s="84"/>
      <c r="W2951" s="203" t="s">
        <v>9457</v>
      </c>
    </row>
    <row r="2952" spans="1:23" x14ac:dyDescent="0.3">
      <c r="A2952" s="203" t="s">
        <v>5169</v>
      </c>
      <c r="B2952" s="203" t="s">
        <v>1245</v>
      </c>
      <c r="C2952" s="203" t="s">
        <v>26358</v>
      </c>
      <c r="D2952" s="203" t="s">
        <v>26359</v>
      </c>
      <c r="E2952" s="203" t="s">
        <v>26360</v>
      </c>
      <c r="F2952" s="203" t="s">
        <v>9451</v>
      </c>
      <c r="G2952" s="203" t="s">
        <v>26360</v>
      </c>
      <c r="H2952" s="203" t="s">
        <v>26361</v>
      </c>
      <c r="I2952" s="203" t="s">
        <v>9504</v>
      </c>
      <c r="J2952" s="203" t="s">
        <v>26362</v>
      </c>
      <c r="K2952" s="84">
        <v>45345</v>
      </c>
      <c r="L2952" s="84">
        <v>45350</v>
      </c>
      <c r="M2952" s="84">
        <v>45653</v>
      </c>
      <c r="N2952" s="203" t="s">
        <v>10542</v>
      </c>
      <c r="O2952" s="86">
        <v>842937733</v>
      </c>
      <c r="P2952" s="203" t="s">
        <v>26363</v>
      </c>
      <c r="Q2952" s="203" t="s">
        <v>26362</v>
      </c>
      <c r="R2952" s="84">
        <v>45345</v>
      </c>
      <c r="S2952" s="84">
        <v>45345</v>
      </c>
      <c r="T2952" s="84"/>
      <c r="U2952" s="84"/>
      <c r="V2952" s="84"/>
      <c r="W2952" s="203" t="s">
        <v>9457</v>
      </c>
    </row>
    <row r="2953" spans="1:23" x14ac:dyDescent="0.3">
      <c r="A2953" s="203" t="s">
        <v>1476</v>
      </c>
      <c r="B2953" s="203" t="s">
        <v>1246</v>
      </c>
      <c r="C2953" s="203" t="s">
        <v>26364</v>
      </c>
      <c r="D2953" s="203" t="s">
        <v>26365</v>
      </c>
      <c r="E2953" s="203" t="s">
        <v>26366</v>
      </c>
      <c r="F2953" s="203" t="s">
        <v>9451</v>
      </c>
      <c r="G2953" s="203" t="s">
        <v>26366</v>
      </c>
      <c r="H2953" s="203" t="s">
        <v>26367</v>
      </c>
      <c r="I2953" s="203" t="s">
        <v>9462</v>
      </c>
      <c r="J2953" s="203" t="s">
        <v>26368</v>
      </c>
      <c r="K2953" s="84">
        <v>45888</v>
      </c>
      <c r="L2953" s="84">
        <v>45888</v>
      </c>
      <c r="M2953" s="84">
        <v>46019</v>
      </c>
      <c r="N2953" s="203" t="s">
        <v>10664</v>
      </c>
      <c r="O2953" s="86">
        <v>17274387</v>
      </c>
      <c r="P2953" s="203" t="s">
        <v>26369</v>
      </c>
      <c r="Q2953" s="203" t="s">
        <v>26368</v>
      </c>
      <c r="R2953" s="84">
        <v>45887</v>
      </c>
      <c r="S2953" s="84">
        <v>45887</v>
      </c>
      <c r="T2953" s="84"/>
      <c r="U2953" s="84"/>
      <c r="V2953" s="84"/>
      <c r="W2953" s="203" t="s">
        <v>9457</v>
      </c>
    </row>
    <row r="2954" spans="1:23" x14ac:dyDescent="0.3">
      <c r="A2954" s="203" t="s">
        <v>3253</v>
      </c>
      <c r="B2954" s="203" t="s">
        <v>1245</v>
      </c>
      <c r="C2954" s="203" t="s">
        <v>26370</v>
      </c>
      <c r="D2954" s="203" t="s">
        <v>26371</v>
      </c>
      <c r="E2954" s="203" t="s">
        <v>26372</v>
      </c>
      <c r="F2954" s="203" t="s">
        <v>9451</v>
      </c>
      <c r="G2954" s="203" t="s">
        <v>26372</v>
      </c>
      <c r="H2954" s="203" t="s">
        <v>26373</v>
      </c>
      <c r="I2954" s="203" t="s">
        <v>9462</v>
      </c>
      <c r="J2954" s="203" t="s">
        <v>26374</v>
      </c>
      <c r="K2954" s="84">
        <v>45597</v>
      </c>
      <c r="L2954" s="84">
        <v>45597</v>
      </c>
      <c r="M2954" s="84">
        <v>45657</v>
      </c>
      <c r="N2954" s="203" t="s">
        <v>9752</v>
      </c>
      <c r="O2954" s="86">
        <v>7972794</v>
      </c>
      <c r="P2954" s="203" t="s">
        <v>26375</v>
      </c>
      <c r="Q2954" s="203" t="s">
        <v>26374</v>
      </c>
      <c r="R2954" s="84">
        <v>45597</v>
      </c>
      <c r="S2954" s="84">
        <v>45597</v>
      </c>
      <c r="T2954" s="84"/>
      <c r="U2954" s="84"/>
      <c r="V2954" s="84"/>
      <c r="W2954" s="203" t="s">
        <v>9457</v>
      </c>
    </row>
    <row r="2955" spans="1:23" x14ac:dyDescent="0.3">
      <c r="A2955" s="203" t="s">
        <v>1467</v>
      </c>
      <c r="B2955" s="203" t="s">
        <v>1247</v>
      </c>
      <c r="C2955" s="203" t="s">
        <v>34289</v>
      </c>
      <c r="D2955" s="203" t="s">
        <v>34290</v>
      </c>
      <c r="E2955" s="203" t="s">
        <v>34291</v>
      </c>
      <c r="F2955" s="203" t="s">
        <v>9451</v>
      </c>
      <c r="G2955" s="203" t="s">
        <v>34291</v>
      </c>
      <c r="H2955" s="203" t="s">
        <v>34292</v>
      </c>
      <c r="I2955" s="203" t="s">
        <v>9482</v>
      </c>
      <c r="J2955" s="203" t="s">
        <v>34293</v>
      </c>
      <c r="K2955" s="84">
        <v>46252</v>
      </c>
      <c r="L2955" s="84"/>
      <c r="M2955" s="84">
        <v>46387</v>
      </c>
      <c r="N2955" s="203" t="s">
        <v>21685</v>
      </c>
      <c r="O2955" s="86">
        <v>18604516</v>
      </c>
      <c r="P2955" s="203" t="s">
        <v>34294</v>
      </c>
      <c r="Q2955" s="203" t="s">
        <v>34293</v>
      </c>
      <c r="R2955" s="84">
        <v>46250</v>
      </c>
      <c r="S2955" s="84">
        <v>46250</v>
      </c>
      <c r="T2955" s="84"/>
      <c r="U2955" s="84"/>
      <c r="V2955" s="84"/>
      <c r="W2955" s="203" t="s">
        <v>9457</v>
      </c>
    </row>
    <row r="2956" spans="1:23" x14ac:dyDescent="0.3">
      <c r="A2956" s="203" t="s">
        <v>1754</v>
      </c>
      <c r="B2956" s="203" t="s">
        <v>1247</v>
      </c>
      <c r="C2956" s="203" t="s">
        <v>26376</v>
      </c>
      <c r="D2956" s="203" t="s">
        <v>26377</v>
      </c>
      <c r="E2956" s="203" t="s">
        <v>26378</v>
      </c>
      <c r="F2956" s="203" t="s">
        <v>9451</v>
      </c>
      <c r="G2956" s="203" t="s">
        <v>26378</v>
      </c>
      <c r="H2956" s="203" t="s">
        <v>26379</v>
      </c>
      <c r="I2956" s="203" t="s">
        <v>9453</v>
      </c>
      <c r="J2956" s="203" t="s">
        <v>26380</v>
      </c>
      <c r="K2956" s="84">
        <v>46037</v>
      </c>
      <c r="L2956" s="84">
        <v>46041</v>
      </c>
      <c r="M2956" s="84">
        <v>46283</v>
      </c>
      <c r="N2956" s="203" t="s">
        <v>10329</v>
      </c>
      <c r="O2956" s="86">
        <v>32000000</v>
      </c>
      <c r="P2956" s="203" t="s">
        <v>26381</v>
      </c>
      <c r="Q2956" s="203" t="s">
        <v>26380</v>
      </c>
      <c r="R2956" s="84">
        <v>46036</v>
      </c>
      <c r="S2956" s="84">
        <v>46036</v>
      </c>
      <c r="T2956" s="84"/>
      <c r="U2956" s="84"/>
      <c r="V2956" s="84"/>
      <c r="W2956" s="203" t="s">
        <v>9457</v>
      </c>
    </row>
    <row r="2957" spans="1:23" x14ac:dyDescent="0.3">
      <c r="A2957" s="203" t="s">
        <v>1572</v>
      </c>
      <c r="B2957" s="203" t="s">
        <v>1246</v>
      </c>
      <c r="C2957" s="203" t="s">
        <v>26382</v>
      </c>
      <c r="D2957" s="203" t="s">
        <v>26383</v>
      </c>
      <c r="E2957" s="203" t="s">
        <v>26384</v>
      </c>
      <c r="F2957" s="203" t="s">
        <v>9451</v>
      </c>
      <c r="G2957" s="203" t="s">
        <v>26384</v>
      </c>
      <c r="H2957" s="203" t="s">
        <v>26385</v>
      </c>
      <c r="I2957" s="203" t="s">
        <v>9453</v>
      </c>
      <c r="J2957" s="203" t="s">
        <v>20893</v>
      </c>
      <c r="K2957" s="84">
        <v>45915</v>
      </c>
      <c r="L2957" s="84">
        <v>45916</v>
      </c>
      <c r="M2957" s="84">
        <v>46006</v>
      </c>
      <c r="N2957" s="203" t="s">
        <v>20894</v>
      </c>
      <c r="O2957" s="86">
        <v>11400000</v>
      </c>
      <c r="P2957" s="203" t="s">
        <v>26386</v>
      </c>
      <c r="Q2957" s="203" t="s">
        <v>20893</v>
      </c>
      <c r="R2957" s="84">
        <v>45915</v>
      </c>
      <c r="S2957" s="84">
        <v>45915</v>
      </c>
      <c r="T2957" s="84"/>
      <c r="U2957" s="84"/>
      <c r="V2957" s="84"/>
      <c r="W2957" s="203" t="s">
        <v>9457</v>
      </c>
    </row>
    <row r="2958" spans="1:23" x14ac:dyDescent="0.3">
      <c r="A2958" s="203" t="s">
        <v>1572</v>
      </c>
      <c r="B2958" s="203" t="s">
        <v>1246</v>
      </c>
      <c r="C2958" s="203" t="s">
        <v>26387</v>
      </c>
      <c r="D2958" s="203" t="s">
        <v>26388</v>
      </c>
      <c r="E2958" s="203" t="s">
        <v>26389</v>
      </c>
      <c r="F2958" s="203" t="s">
        <v>9451</v>
      </c>
      <c r="G2958" s="203" t="s">
        <v>26389</v>
      </c>
      <c r="H2958" s="203" t="s">
        <v>26390</v>
      </c>
      <c r="I2958" s="203" t="s">
        <v>9453</v>
      </c>
      <c r="J2958" s="203" t="s">
        <v>26391</v>
      </c>
      <c r="K2958" s="84">
        <v>45989</v>
      </c>
      <c r="L2958" s="84">
        <v>45992</v>
      </c>
      <c r="M2958" s="84">
        <v>46015</v>
      </c>
      <c r="N2958" s="203" t="s">
        <v>18246</v>
      </c>
      <c r="O2958" s="86">
        <v>6000000</v>
      </c>
      <c r="P2958" s="203" t="s">
        <v>26392</v>
      </c>
      <c r="Q2958" s="203" t="s">
        <v>26391</v>
      </c>
      <c r="R2958" s="84">
        <v>45987</v>
      </c>
      <c r="S2958" s="84">
        <v>45987</v>
      </c>
      <c r="T2958" s="84"/>
      <c r="U2958" s="84"/>
      <c r="V2958" s="84"/>
      <c r="W2958" s="203" t="s">
        <v>9457</v>
      </c>
    </row>
    <row r="2959" spans="1:23" x14ac:dyDescent="0.3">
      <c r="A2959" s="203" t="s">
        <v>1572</v>
      </c>
      <c r="B2959" s="203" t="s">
        <v>1246</v>
      </c>
      <c r="C2959" s="203" t="s">
        <v>26393</v>
      </c>
      <c r="D2959" s="203" t="s">
        <v>26394</v>
      </c>
      <c r="E2959" s="203" t="s">
        <v>26395</v>
      </c>
      <c r="F2959" s="203" t="s">
        <v>9451</v>
      </c>
      <c r="G2959" s="203" t="s">
        <v>26395</v>
      </c>
      <c r="H2959" s="203" t="s">
        <v>26396</v>
      </c>
      <c r="I2959" s="203" t="s">
        <v>9453</v>
      </c>
      <c r="J2959" s="203" t="s">
        <v>26397</v>
      </c>
      <c r="K2959" s="84">
        <v>45916</v>
      </c>
      <c r="L2959" s="84">
        <v>45918</v>
      </c>
      <c r="M2959" s="84">
        <v>46008</v>
      </c>
      <c r="N2959" s="203" t="s">
        <v>12804</v>
      </c>
      <c r="O2959" s="86">
        <v>12000000</v>
      </c>
      <c r="P2959" s="203" t="s">
        <v>26398</v>
      </c>
      <c r="Q2959" s="203" t="s">
        <v>26397</v>
      </c>
      <c r="R2959" s="84">
        <v>45916</v>
      </c>
      <c r="S2959" s="84">
        <v>45916</v>
      </c>
      <c r="T2959" s="84"/>
      <c r="U2959" s="84"/>
      <c r="V2959" s="84"/>
      <c r="W2959" s="203" t="s">
        <v>9457</v>
      </c>
    </row>
    <row r="2960" spans="1:23" x14ac:dyDescent="0.3">
      <c r="A2960" s="203" t="s">
        <v>1605</v>
      </c>
      <c r="B2960" s="203" t="s">
        <v>1247</v>
      </c>
      <c r="C2960" s="203" t="s">
        <v>26399</v>
      </c>
      <c r="D2960" s="203" t="s">
        <v>26400</v>
      </c>
      <c r="E2960" s="203" t="s">
        <v>26401</v>
      </c>
      <c r="F2960" s="203" t="s">
        <v>9451</v>
      </c>
      <c r="G2960" s="203" t="s">
        <v>26401</v>
      </c>
      <c r="H2960" s="203" t="s">
        <v>26402</v>
      </c>
      <c r="I2960" s="203" t="s">
        <v>9453</v>
      </c>
      <c r="J2960" s="203" t="s">
        <v>17001</v>
      </c>
      <c r="K2960" s="84">
        <v>46232</v>
      </c>
      <c r="L2960" s="84">
        <v>46234</v>
      </c>
      <c r="M2960" s="84">
        <v>46386</v>
      </c>
      <c r="N2960" s="203" t="s">
        <v>19464</v>
      </c>
      <c r="O2960" s="86">
        <v>21466750</v>
      </c>
      <c r="P2960" s="203" t="s">
        <v>26403</v>
      </c>
      <c r="Q2960" s="203" t="s">
        <v>17001</v>
      </c>
      <c r="R2960" s="84">
        <v>46231</v>
      </c>
      <c r="S2960" s="84">
        <v>46231</v>
      </c>
      <c r="T2960" s="84"/>
      <c r="U2960" s="84"/>
      <c r="V2960" s="84"/>
      <c r="W2960" s="203" t="s">
        <v>9457</v>
      </c>
    </row>
    <row r="2961" spans="1:23" x14ac:dyDescent="0.3">
      <c r="A2961" s="203" t="s">
        <v>1714</v>
      </c>
      <c r="B2961" s="203" t="s">
        <v>1246</v>
      </c>
      <c r="C2961" s="203" t="s">
        <v>26404</v>
      </c>
      <c r="D2961" s="203" t="s">
        <v>26405</v>
      </c>
      <c r="E2961" s="203" t="s">
        <v>17863</v>
      </c>
      <c r="F2961" s="203" t="s">
        <v>9451</v>
      </c>
      <c r="G2961" s="203" t="s">
        <v>17863</v>
      </c>
      <c r="H2961" s="203" t="s">
        <v>26406</v>
      </c>
      <c r="I2961" s="203" t="s">
        <v>9453</v>
      </c>
      <c r="J2961" s="203" t="s">
        <v>26407</v>
      </c>
      <c r="K2961" s="84">
        <v>46012</v>
      </c>
      <c r="L2961" s="84">
        <v>46021</v>
      </c>
      <c r="M2961" s="84">
        <v>46022</v>
      </c>
      <c r="N2961" s="203" t="s">
        <v>26408</v>
      </c>
      <c r="O2961" s="86">
        <v>832855800</v>
      </c>
      <c r="P2961" s="203" t="s">
        <v>26409</v>
      </c>
      <c r="Q2961" s="203" t="s">
        <v>26407</v>
      </c>
      <c r="R2961" s="84">
        <v>46000</v>
      </c>
      <c r="S2961" s="84">
        <v>46000</v>
      </c>
      <c r="T2961" s="84">
        <v>46006</v>
      </c>
      <c r="U2961" s="84">
        <v>46006</v>
      </c>
      <c r="V2961" s="84">
        <v>46010</v>
      </c>
      <c r="W2961" s="203" t="s">
        <v>9457</v>
      </c>
    </row>
    <row r="2962" spans="1:23" x14ac:dyDescent="0.3">
      <c r="A2962" s="203" t="s">
        <v>1665</v>
      </c>
      <c r="B2962" s="203" t="s">
        <v>1247</v>
      </c>
      <c r="C2962" s="203" t="s">
        <v>26410</v>
      </c>
      <c r="D2962" s="203" t="s">
        <v>26411</v>
      </c>
      <c r="E2962" s="203" t="s">
        <v>26412</v>
      </c>
      <c r="F2962" s="203" t="s">
        <v>9451</v>
      </c>
      <c r="G2962" s="203" t="s">
        <v>26412</v>
      </c>
      <c r="H2962" s="203" t="s">
        <v>26413</v>
      </c>
      <c r="I2962" s="203" t="s">
        <v>9453</v>
      </c>
      <c r="J2962" s="203" t="s">
        <v>18083</v>
      </c>
      <c r="K2962" s="84">
        <v>46048</v>
      </c>
      <c r="L2962" s="84">
        <v>46048</v>
      </c>
      <c r="M2962" s="84">
        <v>46198</v>
      </c>
      <c r="N2962" s="203" t="s">
        <v>20955</v>
      </c>
      <c r="O2962" s="86">
        <v>12523540</v>
      </c>
      <c r="P2962" s="203" t="s">
        <v>26414</v>
      </c>
      <c r="Q2962" s="203" t="s">
        <v>18083</v>
      </c>
      <c r="R2962" s="84">
        <v>46048</v>
      </c>
      <c r="S2962" s="84">
        <v>46048</v>
      </c>
      <c r="T2962" s="84"/>
      <c r="U2962" s="84"/>
      <c r="V2962" s="84"/>
      <c r="W2962" s="203" t="s">
        <v>9457</v>
      </c>
    </row>
    <row r="2963" spans="1:23" x14ac:dyDescent="0.3">
      <c r="A2963" s="203" t="s">
        <v>1665</v>
      </c>
      <c r="B2963" s="203" t="s">
        <v>1247</v>
      </c>
      <c r="C2963" s="203" t="s">
        <v>26415</v>
      </c>
      <c r="D2963" s="203" t="s">
        <v>26416</v>
      </c>
      <c r="E2963" s="203" t="s">
        <v>26417</v>
      </c>
      <c r="F2963" s="203" t="s">
        <v>9451</v>
      </c>
      <c r="G2963" s="203" t="s">
        <v>26417</v>
      </c>
      <c r="H2963" s="203" t="s">
        <v>26418</v>
      </c>
      <c r="I2963" s="203" t="s">
        <v>9504</v>
      </c>
      <c r="J2963" s="203" t="s">
        <v>26419</v>
      </c>
      <c r="K2963" s="84">
        <v>46050</v>
      </c>
      <c r="L2963" s="84">
        <v>46051</v>
      </c>
      <c r="M2963" s="84">
        <v>46170</v>
      </c>
      <c r="N2963" s="203" t="s">
        <v>16317</v>
      </c>
      <c r="O2963" s="86">
        <v>15600000</v>
      </c>
      <c r="P2963" s="203" t="s">
        <v>26420</v>
      </c>
      <c r="Q2963" s="203" t="s">
        <v>26419</v>
      </c>
      <c r="R2963" s="84">
        <v>46050</v>
      </c>
      <c r="S2963" s="84">
        <v>46050</v>
      </c>
      <c r="T2963" s="84"/>
      <c r="U2963" s="84"/>
      <c r="V2963" s="84"/>
      <c r="W2963" s="203" t="s">
        <v>9457</v>
      </c>
    </row>
    <row r="2964" spans="1:23" x14ac:dyDescent="0.3">
      <c r="A2964" s="203" t="s">
        <v>3417</v>
      </c>
      <c r="B2964" s="203" t="s">
        <v>1247</v>
      </c>
      <c r="C2964" s="203" t="s">
        <v>34295</v>
      </c>
      <c r="D2964" s="203" t="s">
        <v>34296</v>
      </c>
      <c r="E2964" s="203" t="s">
        <v>34297</v>
      </c>
      <c r="F2964" s="203" t="s">
        <v>9451</v>
      </c>
      <c r="G2964" s="203" t="s">
        <v>34297</v>
      </c>
      <c r="H2964" s="203" t="s">
        <v>34298</v>
      </c>
      <c r="I2964" s="203" t="s">
        <v>33845</v>
      </c>
      <c r="J2964" s="203" t="s">
        <v>34299</v>
      </c>
      <c r="K2964" s="84"/>
      <c r="L2964" s="84"/>
      <c r="M2964" s="84">
        <v>46335</v>
      </c>
      <c r="N2964" s="203" t="s">
        <v>10706</v>
      </c>
      <c r="O2964" s="86">
        <v>9397780</v>
      </c>
      <c r="P2964" s="203" t="s">
        <v>34300</v>
      </c>
      <c r="Q2964" s="203" t="s">
        <v>34299</v>
      </c>
      <c r="R2964" s="84">
        <v>46257</v>
      </c>
      <c r="S2964" s="84">
        <v>46257</v>
      </c>
      <c r="T2964" s="84"/>
      <c r="U2964" s="84"/>
      <c r="V2964" s="84"/>
      <c r="W2964" s="203" t="s">
        <v>9457</v>
      </c>
    </row>
    <row r="2965" spans="1:23" x14ac:dyDescent="0.3">
      <c r="A2965" s="203" t="s">
        <v>1605</v>
      </c>
      <c r="B2965" s="203" t="s">
        <v>1247</v>
      </c>
      <c r="C2965" s="203" t="s">
        <v>26421</v>
      </c>
      <c r="D2965" s="203" t="s">
        <v>26422</v>
      </c>
      <c r="E2965" s="203" t="s">
        <v>26423</v>
      </c>
      <c r="F2965" s="203" t="s">
        <v>9451</v>
      </c>
      <c r="G2965" s="203" t="s">
        <v>26423</v>
      </c>
      <c r="H2965" s="203" t="s">
        <v>26424</v>
      </c>
      <c r="I2965" s="203" t="s">
        <v>9504</v>
      </c>
      <c r="J2965" s="203" t="s">
        <v>26425</v>
      </c>
      <c r="K2965" s="84">
        <v>46045</v>
      </c>
      <c r="L2965" s="84">
        <v>46045</v>
      </c>
      <c r="M2965" s="84">
        <v>46225</v>
      </c>
      <c r="N2965" s="203" t="s">
        <v>10748</v>
      </c>
      <c r="O2965" s="86">
        <v>15859458</v>
      </c>
      <c r="P2965" s="203" t="s">
        <v>26426</v>
      </c>
      <c r="Q2965" s="203" t="s">
        <v>26425</v>
      </c>
      <c r="R2965" s="84">
        <v>46044</v>
      </c>
      <c r="S2965" s="84">
        <v>46044</v>
      </c>
      <c r="T2965" s="84"/>
      <c r="U2965" s="84"/>
      <c r="V2965" s="84"/>
      <c r="W2965" s="203" t="s">
        <v>9457</v>
      </c>
    </row>
    <row r="2966" spans="1:23" x14ac:dyDescent="0.3">
      <c r="A2966" s="203" t="s">
        <v>2940</v>
      </c>
      <c r="B2966" s="203" t="s">
        <v>1245</v>
      </c>
      <c r="C2966" s="203" t="s">
        <v>26427</v>
      </c>
      <c r="D2966" s="203" t="s">
        <v>26428</v>
      </c>
      <c r="E2966" s="203" t="s">
        <v>26429</v>
      </c>
      <c r="F2966" s="203" t="s">
        <v>9451</v>
      </c>
      <c r="G2966" s="203" t="s">
        <v>26429</v>
      </c>
      <c r="H2966" s="203" t="s">
        <v>26430</v>
      </c>
      <c r="I2966" s="203" t="s">
        <v>9462</v>
      </c>
      <c r="J2966" s="203" t="s">
        <v>26431</v>
      </c>
      <c r="K2966" s="84">
        <v>45591</v>
      </c>
      <c r="L2966" s="84">
        <v>45593</v>
      </c>
      <c r="M2966" s="84">
        <v>45657</v>
      </c>
      <c r="N2966" s="203" t="s">
        <v>13683</v>
      </c>
      <c r="O2966" s="86">
        <v>8637193</v>
      </c>
      <c r="P2966" s="203" t="s">
        <v>26432</v>
      </c>
      <c r="Q2966" s="203" t="s">
        <v>26431</v>
      </c>
      <c r="R2966" s="84">
        <v>45590</v>
      </c>
      <c r="S2966" s="84">
        <v>45590</v>
      </c>
      <c r="T2966" s="84"/>
      <c r="U2966" s="84"/>
      <c r="V2966" s="84"/>
      <c r="W2966" s="203" t="s">
        <v>9457</v>
      </c>
    </row>
    <row r="2967" spans="1:23" x14ac:dyDescent="0.3">
      <c r="A2967" s="203" t="s">
        <v>1572</v>
      </c>
      <c r="B2967" s="203" t="s">
        <v>1246</v>
      </c>
      <c r="C2967" s="203" t="s">
        <v>26433</v>
      </c>
      <c r="D2967" s="203" t="s">
        <v>9471</v>
      </c>
      <c r="E2967" s="203" t="s">
        <v>26434</v>
      </c>
      <c r="F2967" s="203" t="s">
        <v>9451</v>
      </c>
      <c r="G2967" s="203"/>
      <c r="H2967" s="203"/>
      <c r="I2967" s="203"/>
      <c r="J2967" s="203"/>
      <c r="K2967" s="84"/>
      <c r="L2967" s="84"/>
      <c r="M2967" s="84"/>
      <c r="N2967" s="203"/>
      <c r="O2967" s="86"/>
      <c r="P2967" s="203"/>
      <c r="Q2967" s="203"/>
      <c r="R2967" s="84"/>
      <c r="S2967" s="84"/>
      <c r="T2967" s="84"/>
      <c r="U2967" s="84"/>
      <c r="V2967" s="84"/>
      <c r="W2967" s="203" t="s">
        <v>9739</v>
      </c>
    </row>
    <row r="2968" spans="1:23" x14ac:dyDescent="0.3">
      <c r="A2968" s="203" t="s">
        <v>1433</v>
      </c>
      <c r="B2968" s="203" t="s">
        <v>1246</v>
      </c>
      <c r="C2968" s="203" t="s">
        <v>26435</v>
      </c>
      <c r="D2968" s="203" t="s">
        <v>26436</v>
      </c>
      <c r="E2968" s="203" t="s">
        <v>26437</v>
      </c>
      <c r="F2968" s="203" t="s">
        <v>9451</v>
      </c>
      <c r="G2968" s="203" t="s">
        <v>26437</v>
      </c>
      <c r="H2968" s="203" t="s">
        <v>26438</v>
      </c>
      <c r="I2968" s="203" t="s">
        <v>9462</v>
      </c>
      <c r="J2968" s="203" t="s">
        <v>26439</v>
      </c>
      <c r="K2968" s="84">
        <v>45797</v>
      </c>
      <c r="L2968" s="84">
        <v>45797</v>
      </c>
      <c r="M2968" s="84">
        <v>45919</v>
      </c>
      <c r="N2968" s="203" t="s">
        <v>11651</v>
      </c>
      <c r="O2968" s="86">
        <v>15945588</v>
      </c>
      <c r="P2968" s="203" t="s">
        <v>26440</v>
      </c>
      <c r="Q2968" s="203" t="s">
        <v>26439</v>
      </c>
      <c r="R2968" s="84">
        <v>45797</v>
      </c>
      <c r="S2968" s="84">
        <v>45797</v>
      </c>
      <c r="T2968" s="84"/>
      <c r="U2968" s="84"/>
      <c r="V2968" s="84"/>
      <c r="W2968" s="203" t="s">
        <v>9457</v>
      </c>
    </row>
    <row r="2969" spans="1:23" x14ac:dyDescent="0.3">
      <c r="A2969" s="203" t="s">
        <v>2539</v>
      </c>
      <c r="B2969" s="203" t="s">
        <v>1247</v>
      </c>
      <c r="C2969" s="203" t="s">
        <v>26441</v>
      </c>
      <c r="D2969" s="203" t="s">
        <v>9471</v>
      </c>
      <c r="E2969" s="203" t="s">
        <v>21589</v>
      </c>
      <c r="F2969" s="203" t="s">
        <v>9451</v>
      </c>
      <c r="G2969" s="203"/>
      <c r="H2969" s="203"/>
      <c r="I2969" s="203"/>
      <c r="J2969" s="203"/>
      <c r="K2969" s="84"/>
      <c r="L2969" s="84"/>
      <c r="M2969" s="84"/>
      <c r="N2969" s="203"/>
      <c r="O2969" s="86"/>
      <c r="P2969" s="203"/>
      <c r="Q2969" s="203"/>
      <c r="R2969" s="84">
        <v>46154</v>
      </c>
      <c r="S2969" s="84">
        <v>46154</v>
      </c>
      <c r="T2969" s="84">
        <v>46175</v>
      </c>
      <c r="U2969" s="84">
        <v>46175</v>
      </c>
      <c r="V2969" s="84">
        <v>46175</v>
      </c>
      <c r="W2969" s="203" t="s">
        <v>9723</v>
      </c>
    </row>
    <row r="2970" spans="1:23" x14ac:dyDescent="0.3">
      <c r="A2970" s="203" t="s">
        <v>1749</v>
      </c>
      <c r="B2970" s="203" t="s">
        <v>1247</v>
      </c>
      <c r="C2970" s="203" t="s">
        <v>26442</v>
      </c>
      <c r="D2970" s="203" t="s">
        <v>26443</v>
      </c>
      <c r="E2970" s="203" t="s">
        <v>26444</v>
      </c>
      <c r="F2970" s="203" t="s">
        <v>9451</v>
      </c>
      <c r="G2970" s="203" t="s">
        <v>26444</v>
      </c>
      <c r="H2970" s="203" t="s">
        <v>26445</v>
      </c>
      <c r="I2970" s="203" t="s">
        <v>9453</v>
      </c>
      <c r="J2970" s="203" t="s">
        <v>26446</v>
      </c>
      <c r="K2970" s="84">
        <v>46052</v>
      </c>
      <c r="L2970" s="84">
        <v>46053</v>
      </c>
      <c r="M2970" s="84">
        <v>46233</v>
      </c>
      <c r="N2970" s="203" t="s">
        <v>26447</v>
      </c>
      <c r="O2970" s="86">
        <v>22493988</v>
      </c>
      <c r="P2970" s="203" t="s">
        <v>26448</v>
      </c>
      <c r="Q2970" s="203" t="s">
        <v>26446</v>
      </c>
      <c r="R2970" s="84">
        <v>46052</v>
      </c>
      <c r="S2970" s="84">
        <v>46052</v>
      </c>
      <c r="T2970" s="84"/>
      <c r="U2970" s="84"/>
      <c r="V2970" s="84"/>
      <c r="W2970" s="203" t="s">
        <v>9457</v>
      </c>
    </row>
    <row r="2971" spans="1:23" x14ac:dyDescent="0.3">
      <c r="A2971" s="203" t="s">
        <v>2940</v>
      </c>
      <c r="B2971" s="203" t="s">
        <v>1245</v>
      </c>
      <c r="C2971" s="203" t="s">
        <v>26449</v>
      </c>
      <c r="D2971" s="203" t="s">
        <v>26450</v>
      </c>
      <c r="E2971" s="203" t="s">
        <v>26451</v>
      </c>
      <c r="F2971" s="203" t="s">
        <v>9451</v>
      </c>
      <c r="G2971" s="203" t="s">
        <v>26451</v>
      </c>
      <c r="H2971" s="203" t="s">
        <v>26452</v>
      </c>
      <c r="I2971" s="203" t="s">
        <v>9462</v>
      </c>
      <c r="J2971" s="203" t="s">
        <v>12872</v>
      </c>
      <c r="K2971" s="84">
        <v>45593</v>
      </c>
      <c r="L2971" s="84">
        <v>45593</v>
      </c>
      <c r="M2971" s="84">
        <v>45657</v>
      </c>
      <c r="N2971" s="203" t="s">
        <v>17588</v>
      </c>
      <c r="O2971" s="86">
        <v>5317574</v>
      </c>
      <c r="P2971" s="203" t="s">
        <v>26453</v>
      </c>
      <c r="Q2971" s="203" t="s">
        <v>12872</v>
      </c>
      <c r="R2971" s="84">
        <v>45590</v>
      </c>
      <c r="S2971" s="84">
        <v>45590</v>
      </c>
      <c r="T2971" s="84"/>
      <c r="U2971" s="84"/>
      <c r="V2971" s="84"/>
      <c r="W2971" s="203" t="s">
        <v>9457</v>
      </c>
    </row>
    <row r="2972" spans="1:23" x14ac:dyDescent="0.3">
      <c r="A2972" s="203" t="s">
        <v>2940</v>
      </c>
      <c r="B2972" s="203" t="s">
        <v>1245</v>
      </c>
      <c r="C2972" s="203" t="s">
        <v>26454</v>
      </c>
      <c r="D2972" s="203" t="s">
        <v>26455</v>
      </c>
      <c r="E2972" s="203" t="s">
        <v>26456</v>
      </c>
      <c r="F2972" s="203" t="s">
        <v>9451</v>
      </c>
      <c r="G2972" s="203" t="s">
        <v>26456</v>
      </c>
      <c r="H2972" s="203" t="s">
        <v>26457</v>
      </c>
      <c r="I2972" s="203" t="s">
        <v>9462</v>
      </c>
      <c r="J2972" s="203" t="s">
        <v>26458</v>
      </c>
      <c r="K2972" s="84">
        <v>45626</v>
      </c>
      <c r="L2972" s="84">
        <v>45627</v>
      </c>
      <c r="M2972" s="84">
        <v>45657</v>
      </c>
      <c r="N2972" s="203" t="s">
        <v>19278</v>
      </c>
      <c r="O2972" s="86">
        <v>3986397</v>
      </c>
      <c r="P2972" s="203" t="s">
        <v>26459</v>
      </c>
      <c r="Q2972" s="203" t="s">
        <v>26458</v>
      </c>
      <c r="R2972" s="84">
        <v>45624</v>
      </c>
      <c r="S2972" s="84">
        <v>45624</v>
      </c>
      <c r="T2972" s="84"/>
      <c r="U2972" s="84"/>
      <c r="V2972" s="84"/>
      <c r="W2972" s="203" t="s">
        <v>9457</v>
      </c>
    </row>
    <row r="2973" spans="1:23" x14ac:dyDescent="0.3">
      <c r="A2973" s="203" t="s">
        <v>1467</v>
      </c>
      <c r="B2973" s="203" t="s">
        <v>1247</v>
      </c>
      <c r="C2973" s="203" t="s">
        <v>34301</v>
      </c>
      <c r="D2973" s="203" t="s">
        <v>34302</v>
      </c>
      <c r="E2973" s="203" t="s">
        <v>34303</v>
      </c>
      <c r="F2973" s="203" t="s">
        <v>9451</v>
      </c>
      <c r="G2973" s="203" t="s">
        <v>34303</v>
      </c>
      <c r="H2973" s="203" t="s">
        <v>34304</v>
      </c>
      <c r="I2973" s="203" t="s">
        <v>9482</v>
      </c>
      <c r="J2973" s="203" t="s">
        <v>29406</v>
      </c>
      <c r="K2973" s="84">
        <v>46255</v>
      </c>
      <c r="L2973" s="84"/>
      <c r="M2973" s="84">
        <v>46386</v>
      </c>
      <c r="N2973" s="203" t="s">
        <v>12283</v>
      </c>
      <c r="O2973" s="86">
        <v>18604516</v>
      </c>
      <c r="P2973" s="203" t="s">
        <v>34305</v>
      </c>
      <c r="Q2973" s="203" t="s">
        <v>29406</v>
      </c>
      <c r="R2973" s="84">
        <v>46254</v>
      </c>
      <c r="S2973" s="84">
        <v>46254</v>
      </c>
      <c r="T2973" s="84"/>
      <c r="U2973" s="84"/>
      <c r="V2973" s="84"/>
      <c r="W2973" s="203" t="s">
        <v>9457</v>
      </c>
    </row>
    <row r="2974" spans="1:23" x14ac:dyDescent="0.3">
      <c r="A2974" s="203" t="s">
        <v>4652</v>
      </c>
      <c r="B2974" s="203" t="s">
        <v>1247</v>
      </c>
      <c r="C2974" s="203" t="s">
        <v>34306</v>
      </c>
      <c r="D2974" s="203" t="s">
        <v>34307</v>
      </c>
      <c r="E2974" s="203" t="s">
        <v>34308</v>
      </c>
      <c r="F2974" s="203" t="s">
        <v>9451</v>
      </c>
      <c r="G2974" s="203" t="s">
        <v>34308</v>
      </c>
      <c r="H2974" s="203" t="s">
        <v>34309</v>
      </c>
      <c r="I2974" s="203" t="s">
        <v>33845</v>
      </c>
      <c r="J2974" s="203" t="s">
        <v>34310</v>
      </c>
      <c r="K2974" s="84"/>
      <c r="L2974" s="84"/>
      <c r="M2974" s="84">
        <v>46387</v>
      </c>
      <c r="N2974" s="203" t="s">
        <v>29100</v>
      </c>
      <c r="O2974" s="86">
        <v>9986803</v>
      </c>
      <c r="P2974" s="203" t="s">
        <v>34311</v>
      </c>
      <c r="Q2974" s="203" t="s">
        <v>34310</v>
      </c>
      <c r="R2974" s="84">
        <v>46257</v>
      </c>
      <c r="S2974" s="84">
        <v>46257</v>
      </c>
      <c r="T2974" s="84"/>
      <c r="U2974" s="84"/>
      <c r="V2974" s="84"/>
      <c r="W2974" s="203" t="s">
        <v>9457</v>
      </c>
    </row>
    <row r="2975" spans="1:23" x14ac:dyDescent="0.3">
      <c r="A2975" s="203" t="s">
        <v>5454</v>
      </c>
      <c r="B2975" s="203" t="s">
        <v>1245</v>
      </c>
      <c r="C2975" s="203" t="s">
        <v>26460</v>
      </c>
      <c r="D2975" s="203" t="s">
        <v>26461</v>
      </c>
      <c r="E2975" s="203" t="s">
        <v>26462</v>
      </c>
      <c r="F2975" s="203" t="s">
        <v>9451</v>
      </c>
      <c r="G2975" s="203" t="s">
        <v>26462</v>
      </c>
      <c r="H2975" s="203" t="s">
        <v>26463</v>
      </c>
      <c r="I2975" s="203" t="s">
        <v>9453</v>
      </c>
      <c r="J2975" s="203" t="s">
        <v>26464</v>
      </c>
      <c r="K2975" s="84">
        <v>45531</v>
      </c>
      <c r="L2975" s="84">
        <v>45532</v>
      </c>
      <c r="M2975" s="84">
        <v>45623</v>
      </c>
      <c r="N2975" s="203" t="s">
        <v>26465</v>
      </c>
      <c r="O2975" s="86">
        <v>9000000</v>
      </c>
      <c r="P2975" s="203" t="s">
        <v>26466</v>
      </c>
      <c r="Q2975" s="203" t="s">
        <v>26464</v>
      </c>
      <c r="R2975" s="84">
        <v>45530</v>
      </c>
      <c r="S2975" s="84">
        <v>45530</v>
      </c>
      <c r="T2975" s="84"/>
      <c r="U2975" s="84"/>
      <c r="V2975" s="84"/>
      <c r="W2975" s="203" t="s">
        <v>9457</v>
      </c>
    </row>
    <row r="2976" spans="1:23" x14ac:dyDescent="0.3">
      <c r="A2976" s="203" t="s">
        <v>1476</v>
      </c>
      <c r="B2976" s="203" t="s">
        <v>1246</v>
      </c>
      <c r="C2976" s="203" t="s">
        <v>26467</v>
      </c>
      <c r="D2976" s="203" t="s">
        <v>26468</v>
      </c>
      <c r="E2976" s="203" t="s">
        <v>26469</v>
      </c>
      <c r="F2976" s="203" t="s">
        <v>9451</v>
      </c>
      <c r="G2976" s="203" t="s">
        <v>26469</v>
      </c>
      <c r="H2976" s="203" t="s">
        <v>26470</v>
      </c>
      <c r="I2976" s="203" t="s">
        <v>9462</v>
      </c>
      <c r="J2976" s="203" t="s">
        <v>14527</v>
      </c>
      <c r="K2976" s="84">
        <v>45698</v>
      </c>
      <c r="L2976" s="84">
        <v>45698</v>
      </c>
      <c r="M2976" s="84">
        <v>45878</v>
      </c>
      <c r="N2976" s="203" t="s">
        <v>11236</v>
      </c>
      <c r="O2976" s="86">
        <v>15844446</v>
      </c>
      <c r="P2976" s="203" t="s">
        <v>26471</v>
      </c>
      <c r="Q2976" s="203" t="s">
        <v>14527</v>
      </c>
      <c r="R2976" s="84">
        <v>45697</v>
      </c>
      <c r="S2976" s="84">
        <v>45697</v>
      </c>
      <c r="T2976" s="84"/>
      <c r="U2976" s="84"/>
      <c r="V2976" s="84"/>
      <c r="W2976" s="203" t="s">
        <v>9457</v>
      </c>
    </row>
    <row r="2977" spans="1:23" x14ac:dyDescent="0.3">
      <c r="A2977" s="203" t="s">
        <v>1476</v>
      </c>
      <c r="B2977" s="203" t="s">
        <v>1246</v>
      </c>
      <c r="C2977" s="203" t="s">
        <v>26472</v>
      </c>
      <c r="D2977" s="203" t="s">
        <v>26473</v>
      </c>
      <c r="E2977" s="203" t="s">
        <v>26474</v>
      </c>
      <c r="F2977" s="203" t="s">
        <v>9451</v>
      </c>
      <c r="G2977" s="203" t="s">
        <v>26474</v>
      </c>
      <c r="H2977" s="203" t="s">
        <v>26475</v>
      </c>
      <c r="I2977" s="203" t="s">
        <v>9462</v>
      </c>
      <c r="J2977" s="203" t="s">
        <v>12254</v>
      </c>
      <c r="K2977" s="84">
        <v>45901</v>
      </c>
      <c r="L2977" s="84">
        <v>45902</v>
      </c>
      <c r="M2977" s="84">
        <v>46022</v>
      </c>
      <c r="N2977" s="203" t="s">
        <v>14528</v>
      </c>
      <c r="O2977" s="86">
        <v>10562964</v>
      </c>
      <c r="P2977" s="203" t="s">
        <v>26476</v>
      </c>
      <c r="Q2977" s="203" t="s">
        <v>12254</v>
      </c>
      <c r="R2977" s="84">
        <v>45900</v>
      </c>
      <c r="S2977" s="84">
        <v>45900</v>
      </c>
      <c r="T2977" s="84"/>
      <c r="U2977" s="84"/>
      <c r="V2977" s="84"/>
      <c r="W2977" s="203" t="s">
        <v>9457</v>
      </c>
    </row>
    <row r="2978" spans="1:23" x14ac:dyDescent="0.3">
      <c r="A2978" s="203" t="s">
        <v>1447</v>
      </c>
      <c r="B2978" s="203" t="s">
        <v>1246</v>
      </c>
      <c r="C2978" s="203" t="s">
        <v>26477</v>
      </c>
      <c r="D2978" s="203" t="s">
        <v>26478</v>
      </c>
      <c r="E2978" s="203" t="s">
        <v>26479</v>
      </c>
      <c r="F2978" s="203" t="s">
        <v>9451</v>
      </c>
      <c r="G2978" s="203" t="s">
        <v>26479</v>
      </c>
      <c r="H2978" s="203" t="s">
        <v>26480</v>
      </c>
      <c r="I2978" s="203" t="s">
        <v>9453</v>
      </c>
      <c r="J2978" s="203" t="s">
        <v>26481</v>
      </c>
      <c r="K2978" s="84">
        <v>45989</v>
      </c>
      <c r="L2978" s="84">
        <v>45989</v>
      </c>
      <c r="M2978" s="84">
        <v>46018</v>
      </c>
      <c r="N2978" s="203" t="s">
        <v>26482</v>
      </c>
      <c r="O2978" s="86">
        <v>2643243</v>
      </c>
      <c r="P2978" s="203" t="s">
        <v>26483</v>
      </c>
      <c r="Q2978" s="203" t="s">
        <v>26481</v>
      </c>
      <c r="R2978" s="84">
        <v>45988</v>
      </c>
      <c r="S2978" s="84">
        <v>45988</v>
      </c>
      <c r="T2978" s="84"/>
      <c r="U2978" s="84"/>
      <c r="V2978" s="84"/>
      <c r="W2978" s="203" t="s">
        <v>9457</v>
      </c>
    </row>
    <row r="2979" spans="1:23" x14ac:dyDescent="0.3">
      <c r="A2979" s="203" t="s">
        <v>2762</v>
      </c>
      <c r="B2979" s="203" t="s">
        <v>1245</v>
      </c>
      <c r="C2979" s="203" t="s">
        <v>26484</v>
      </c>
      <c r="D2979" s="203" t="s">
        <v>9471</v>
      </c>
      <c r="E2979" s="203" t="s">
        <v>26485</v>
      </c>
      <c r="F2979" s="203" t="s">
        <v>9451</v>
      </c>
      <c r="G2979" s="203"/>
      <c r="H2979" s="203"/>
      <c r="I2979" s="203"/>
      <c r="J2979" s="203"/>
      <c r="K2979" s="84"/>
      <c r="L2979" s="84"/>
      <c r="M2979" s="84"/>
      <c r="N2979" s="203"/>
      <c r="O2979" s="86"/>
      <c r="P2979" s="203"/>
      <c r="Q2979" s="203"/>
      <c r="R2979" s="84">
        <v>45604</v>
      </c>
      <c r="S2979" s="84">
        <v>45604</v>
      </c>
      <c r="T2979" s="84">
        <v>45621</v>
      </c>
      <c r="U2979" s="84">
        <v>45621</v>
      </c>
      <c r="V2979" s="84">
        <v>45621</v>
      </c>
      <c r="W2979" s="203" t="s">
        <v>9723</v>
      </c>
    </row>
    <row r="2980" spans="1:23" x14ac:dyDescent="0.3">
      <c r="A2980" s="203" t="s">
        <v>1572</v>
      </c>
      <c r="B2980" s="203" t="s">
        <v>1246</v>
      </c>
      <c r="C2980" s="203" t="s">
        <v>26486</v>
      </c>
      <c r="D2980" s="203" t="s">
        <v>26487</v>
      </c>
      <c r="E2980" s="203" t="s">
        <v>26488</v>
      </c>
      <c r="F2980" s="203" t="s">
        <v>9451</v>
      </c>
      <c r="G2980" s="203" t="s">
        <v>26488</v>
      </c>
      <c r="H2980" s="203" t="s">
        <v>26489</v>
      </c>
      <c r="I2980" s="203" t="s">
        <v>9453</v>
      </c>
      <c r="J2980" s="203" t="s">
        <v>26490</v>
      </c>
      <c r="K2980" s="84">
        <v>45912</v>
      </c>
      <c r="L2980" s="84">
        <v>45918</v>
      </c>
      <c r="M2980" s="84">
        <v>46003</v>
      </c>
      <c r="N2980" s="203" t="s">
        <v>26491</v>
      </c>
      <c r="O2980" s="86">
        <v>12000000</v>
      </c>
      <c r="P2980" s="203" t="s">
        <v>26492</v>
      </c>
      <c r="Q2980" s="203" t="s">
        <v>26490</v>
      </c>
      <c r="R2980" s="84">
        <v>45912</v>
      </c>
      <c r="S2980" s="84">
        <v>45912</v>
      </c>
      <c r="T2980" s="84"/>
      <c r="U2980" s="84"/>
      <c r="V2980" s="84"/>
      <c r="W2980" s="203" t="s">
        <v>9457</v>
      </c>
    </row>
    <row r="2981" spans="1:23" x14ac:dyDescent="0.3">
      <c r="A2981" s="203" t="s">
        <v>3660</v>
      </c>
      <c r="B2981" s="203" t="s">
        <v>1245</v>
      </c>
      <c r="C2981" s="203" t="s">
        <v>26493</v>
      </c>
      <c r="D2981" s="203" t="s">
        <v>26494</v>
      </c>
      <c r="E2981" s="203" t="s">
        <v>26495</v>
      </c>
      <c r="F2981" s="203" t="s">
        <v>9451</v>
      </c>
      <c r="G2981" s="203" t="s">
        <v>26495</v>
      </c>
      <c r="H2981" s="203" t="s">
        <v>26496</v>
      </c>
      <c r="I2981" s="203" t="s">
        <v>9453</v>
      </c>
      <c r="J2981" s="203" t="s">
        <v>23515</v>
      </c>
      <c r="K2981" s="84">
        <v>45364</v>
      </c>
      <c r="L2981" s="84">
        <v>45365</v>
      </c>
      <c r="M2981" s="84">
        <v>45549</v>
      </c>
      <c r="N2981" s="203" t="s">
        <v>13858</v>
      </c>
      <c r="O2981" s="86">
        <v>22200000</v>
      </c>
      <c r="P2981" s="203" t="s">
        <v>26497</v>
      </c>
      <c r="Q2981" s="203" t="s">
        <v>23515</v>
      </c>
      <c r="R2981" s="84">
        <v>45363</v>
      </c>
      <c r="S2981" s="84">
        <v>45363</v>
      </c>
      <c r="T2981" s="84"/>
      <c r="U2981" s="84"/>
      <c r="V2981" s="84"/>
      <c r="W2981" s="203" t="s">
        <v>9457</v>
      </c>
    </row>
    <row r="2982" spans="1:23" x14ac:dyDescent="0.3">
      <c r="A2982" s="203" t="s">
        <v>2940</v>
      </c>
      <c r="B2982" s="203" t="s">
        <v>1245</v>
      </c>
      <c r="C2982" s="203" t="s">
        <v>26498</v>
      </c>
      <c r="D2982" s="203" t="s">
        <v>26499</v>
      </c>
      <c r="E2982" s="203" t="s">
        <v>26500</v>
      </c>
      <c r="F2982" s="203" t="s">
        <v>9451</v>
      </c>
      <c r="G2982" s="203" t="s">
        <v>26500</v>
      </c>
      <c r="H2982" s="203" t="s">
        <v>26501</v>
      </c>
      <c r="I2982" s="203" t="s">
        <v>9462</v>
      </c>
      <c r="J2982" s="203" t="s">
        <v>18179</v>
      </c>
      <c r="K2982" s="84">
        <v>45587</v>
      </c>
      <c r="L2982" s="84">
        <v>45596</v>
      </c>
      <c r="M2982" s="84">
        <v>45657</v>
      </c>
      <c r="N2982" s="203" t="s">
        <v>13301</v>
      </c>
      <c r="O2982" s="86">
        <v>9301593</v>
      </c>
      <c r="P2982" s="203" t="s">
        <v>26502</v>
      </c>
      <c r="Q2982" s="203" t="s">
        <v>18179</v>
      </c>
      <c r="R2982" s="84">
        <v>45587</v>
      </c>
      <c r="S2982" s="84">
        <v>45587</v>
      </c>
      <c r="T2982" s="84"/>
      <c r="U2982" s="84"/>
      <c r="V2982" s="84"/>
      <c r="W2982" s="203" t="s">
        <v>9457</v>
      </c>
    </row>
    <row r="2983" spans="1:23" x14ac:dyDescent="0.3">
      <c r="A2983" s="203" t="s">
        <v>1467</v>
      </c>
      <c r="B2983" s="203" t="s">
        <v>1247</v>
      </c>
      <c r="C2983" s="203" t="s">
        <v>26503</v>
      </c>
      <c r="D2983" s="203" t="s">
        <v>26504</v>
      </c>
      <c r="E2983" s="203" t="s">
        <v>26505</v>
      </c>
      <c r="F2983" s="203" t="s">
        <v>9451</v>
      </c>
      <c r="G2983" s="203" t="s">
        <v>26505</v>
      </c>
      <c r="H2983" s="203" t="s">
        <v>26506</v>
      </c>
      <c r="I2983" s="203" t="s">
        <v>9453</v>
      </c>
      <c r="J2983" s="203" t="s">
        <v>26507</v>
      </c>
      <c r="K2983" s="84">
        <v>46043</v>
      </c>
      <c r="L2983" s="84">
        <v>46043</v>
      </c>
      <c r="M2983" s="84">
        <v>46223</v>
      </c>
      <c r="N2983" s="203" t="s">
        <v>10887</v>
      </c>
      <c r="O2983" s="86">
        <v>25760100</v>
      </c>
      <c r="P2983" s="203" t="s">
        <v>26508</v>
      </c>
      <c r="Q2983" s="203" t="s">
        <v>26507</v>
      </c>
      <c r="R2983" s="84">
        <v>46042</v>
      </c>
      <c r="S2983" s="84">
        <v>46042</v>
      </c>
      <c r="T2983" s="84"/>
      <c r="U2983" s="84"/>
      <c r="V2983" s="84"/>
      <c r="W2983" s="203" t="s">
        <v>9457</v>
      </c>
    </row>
    <row r="2984" spans="1:23" x14ac:dyDescent="0.3">
      <c r="A2984" s="203" t="s">
        <v>1572</v>
      </c>
      <c r="B2984" s="203" t="s">
        <v>1246</v>
      </c>
      <c r="C2984" s="203" t="s">
        <v>26509</v>
      </c>
      <c r="D2984" s="203" t="s">
        <v>26510</v>
      </c>
      <c r="E2984" s="203" t="s">
        <v>26511</v>
      </c>
      <c r="F2984" s="203" t="s">
        <v>9451</v>
      </c>
      <c r="G2984" s="203" t="s">
        <v>26511</v>
      </c>
      <c r="H2984" s="203" t="s">
        <v>26512</v>
      </c>
      <c r="I2984" s="203" t="s">
        <v>9453</v>
      </c>
      <c r="J2984" s="203" t="s">
        <v>26513</v>
      </c>
      <c r="K2984" s="84">
        <v>45929</v>
      </c>
      <c r="L2984" s="84">
        <v>45931</v>
      </c>
      <c r="M2984" s="84">
        <v>46021</v>
      </c>
      <c r="N2984" s="203" t="s">
        <v>11139</v>
      </c>
      <c r="O2984" s="86">
        <v>12000000</v>
      </c>
      <c r="P2984" s="203" t="s">
        <v>26514</v>
      </c>
      <c r="Q2984" s="203" t="s">
        <v>26513</v>
      </c>
      <c r="R2984" s="84">
        <v>45926</v>
      </c>
      <c r="S2984" s="84">
        <v>45926</v>
      </c>
      <c r="T2984" s="84"/>
      <c r="U2984" s="84"/>
      <c r="V2984" s="84"/>
      <c r="W2984" s="203" t="s">
        <v>9457</v>
      </c>
    </row>
    <row r="2985" spans="1:23" x14ac:dyDescent="0.3">
      <c r="A2985" s="203" t="s">
        <v>1416</v>
      </c>
      <c r="B2985" s="203" t="s">
        <v>1246</v>
      </c>
      <c r="C2985" s="203" t="s">
        <v>26515</v>
      </c>
      <c r="D2985" s="203" t="s">
        <v>26516</v>
      </c>
      <c r="E2985" s="203" t="s">
        <v>26517</v>
      </c>
      <c r="F2985" s="203" t="s">
        <v>9451</v>
      </c>
      <c r="G2985" s="203" t="s">
        <v>26517</v>
      </c>
      <c r="H2985" s="203" t="s">
        <v>26518</v>
      </c>
      <c r="I2985" s="203" t="s">
        <v>9504</v>
      </c>
      <c r="J2985" s="203" t="s">
        <v>26519</v>
      </c>
      <c r="K2985" s="84">
        <v>46006</v>
      </c>
      <c r="L2985" s="84">
        <v>46010</v>
      </c>
      <c r="M2985" s="84">
        <v>46096</v>
      </c>
      <c r="N2985" s="203" t="s">
        <v>26520</v>
      </c>
      <c r="O2985" s="86">
        <v>252000000</v>
      </c>
      <c r="P2985" s="203" t="s">
        <v>26521</v>
      </c>
      <c r="Q2985" s="203" t="s">
        <v>26519</v>
      </c>
      <c r="R2985" s="84">
        <v>46002</v>
      </c>
      <c r="S2985" s="84">
        <v>46002</v>
      </c>
      <c r="T2985" s="84"/>
      <c r="U2985" s="84"/>
      <c r="V2985" s="84"/>
      <c r="W2985" s="203" t="s">
        <v>9457</v>
      </c>
    </row>
    <row r="2986" spans="1:23" x14ac:dyDescent="0.3">
      <c r="A2986" s="203" t="s">
        <v>1760</v>
      </c>
      <c r="B2986" s="203" t="s">
        <v>1246</v>
      </c>
      <c r="C2986" s="203" t="s">
        <v>26522</v>
      </c>
      <c r="D2986" s="203" t="s">
        <v>26523</v>
      </c>
      <c r="E2986" s="203" t="s">
        <v>26524</v>
      </c>
      <c r="F2986" s="203" t="s">
        <v>9451</v>
      </c>
      <c r="G2986" s="203" t="s">
        <v>26524</v>
      </c>
      <c r="H2986" s="203" t="s">
        <v>26525</v>
      </c>
      <c r="I2986" s="203" t="s">
        <v>9462</v>
      </c>
      <c r="J2986" s="203" t="s">
        <v>20627</v>
      </c>
      <c r="K2986" s="84">
        <v>45792</v>
      </c>
      <c r="L2986" s="84">
        <v>45792</v>
      </c>
      <c r="M2986" s="84">
        <v>45914</v>
      </c>
      <c r="N2986" s="203" t="s">
        <v>12121</v>
      </c>
      <c r="O2986" s="86">
        <v>11412660</v>
      </c>
      <c r="P2986" s="203" t="s">
        <v>26526</v>
      </c>
      <c r="Q2986" s="203" t="s">
        <v>20627</v>
      </c>
      <c r="R2986" s="84">
        <v>45791</v>
      </c>
      <c r="S2986" s="84">
        <v>45791</v>
      </c>
      <c r="T2986" s="84"/>
      <c r="U2986" s="84"/>
      <c r="V2986" s="84"/>
      <c r="W2986" s="203" t="s">
        <v>9457</v>
      </c>
    </row>
    <row r="2987" spans="1:23" x14ac:dyDescent="0.3">
      <c r="A2987" s="203" t="s">
        <v>1665</v>
      </c>
      <c r="B2987" s="203" t="s">
        <v>1247</v>
      </c>
      <c r="C2987" s="203" t="s">
        <v>26527</v>
      </c>
      <c r="D2987" s="203" t="s">
        <v>26528</v>
      </c>
      <c r="E2987" s="203" t="s">
        <v>26529</v>
      </c>
      <c r="F2987" s="203" t="s">
        <v>9451</v>
      </c>
      <c r="G2987" s="203" t="s">
        <v>26529</v>
      </c>
      <c r="H2987" s="203" t="s">
        <v>26530</v>
      </c>
      <c r="I2987" s="203" t="s">
        <v>9453</v>
      </c>
      <c r="J2987" s="203" t="s">
        <v>26531</v>
      </c>
      <c r="K2987" s="84">
        <v>46051</v>
      </c>
      <c r="L2987" s="84">
        <v>46055</v>
      </c>
      <c r="M2987" s="84">
        <v>46143</v>
      </c>
      <c r="N2987" s="203" t="s">
        <v>26491</v>
      </c>
      <c r="O2987" s="86">
        <v>13500000</v>
      </c>
      <c r="P2987" s="203" t="s">
        <v>26532</v>
      </c>
      <c r="Q2987" s="203" t="s">
        <v>26531</v>
      </c>
      <c r="R2987" s="84">
        <v>46050</v>
      </c>
      <c r="S2987" s="84">
        <v>46050</v>
      </c>
      <c r="T2987" s="84"/>
      <c r="U2987" s="84"/>
      <c r="V2987" s="84"/>
      <c r="W2987" s="203" t="s">
        <v>9457</v>
      </c>
    </row>
    <row r="2988" spans="1:23" x14ac:dyDescent="0.3">
      <c r="A2988" s="203" t="s">
        <v>1572</v>
      </c>
      <c r="B2988" s="203" t="s">
        <v>1246</v>
      </c>
      <c r="C2988" s="203" t="s">
        <v>26533</v>
      </c>
      <c r="D2988" s="203" t="s">
        <v>26534</v>
      </c>
      <c r="E2988" s="203" t="s">
        <v>26535</v>
      </c>
      <c r="F2988" s="203" t="s">
        <v>9451</v>
      </c>
      <c r="G2988" s="203" t="s">
        <v>26535</v>
      </c>
      <c r="H2988" s="203" t="s">
        <v>26536</v>
      </c>
      <c r="I2988" s="203" t="s">
        <v>9453</v>
      </c>
      <c r="J2988" s="203" t="s">
        <v>26537</v>
      </c>
      <c r="K2988" s="84">
        <v>45919</v>
      </c>
      <c r="L2988" s="84">
        <v>45919</v>
      </c>
      <c r="M2988" s="84">
        <v>46009</v>
      </c>
      <c r="N2988" s="203" t="s">
        <v>26538</v>
      </c>
      <c r="O2988" s="86">
        <v>10500000</v>
      </c>
      <c r="P2988" s="203" t="s">
        <v>26539</v>
      </c>
      <c r="Q2988" s="203" t="s">
        <v>26537</v>
      </c>
      <c r="R2988" s="84">
        <v>45918</v>
      </c>
      <c r="S2988" s="84">
        <v>45918</v>
      </c>
      <c r="T2988" s="84"/>
      <c r="U2988" s="84"/>
      <c r="V2988" s="84"/>
      <c r="W2988" s="203" t="s">
        <v>9457</v>
      </c>
    </row>
    <row r="2989" spans="1:23" x14ac:dyDescent="0.3">
      <c r="A2989" s="203" t="s">
        <v>1505</v>
      </c>
      <c r="B2989" s="203" t="s">
        <v>1246</v>
      </c>
      <c r="C2989" s="203" t="s">
        <v>26540</v>
      </c>
      <c r="D2989" s="203" t="s">
        <v>26541</v>
      </c>
      <c r="E2989" s="203" t="s">
        <v>26542</v>
      </c>
      <c r="F2989" s="203" t="s">
        <v>9451</v>
      </c>
      <c r="G2989" s="203" t="s">
        <v>26542</v>
      </c>
      <c r="H2989" s="203" t="s">
        <v>26543</v>
      </c>
      <c r="I2989" s="203" t="s">
        <v>9462</v>
      </c>
      <c r="J2989" s="203" t="s">
        <v>24928</v>
      </c>
      <c r="K2989" s="84">
        <v>45734</v>
      </c>
      <c r="L2989" s="84">
        <v>45768</v>
      </c>
      <c r="M2989" s="84">
        <v>46011</v>
      </c>
      <c r="N2989" s="203" t="s">
        <v>23753</v>
      </c>
      <c r="O2989" s="86">
        <v>35877573</v>
      </c>
      <c r="P2989" s="203" t="s">
        <v>26544</v>
      </c>
      <c r="Q2989" s="203" t="s">
        <v>24928</v>
      </c>
      <c r="R2989" s="84">
        <v>45734</v>
      </c>
      <c r="S2989" s="84">
        <v>45734</v>
      </c>
      <c r="T2989" s="84"/>
      <c r="U2989" s="84"/>
      <c r="V2989" s="84"/>
      <c r="W2989" s="203" t="s">
        <v>9457</v>
      </c>
    </row>
    <row r="2990" spans="1:23" x14ac:dyDescent="0.3">
      <c r="A2990" s="203" t="s">
        <v>1718</v>
      </c>
      <c r="B2990" s="203" t="s">
        <v>1246</v>
      </c>
      <c r="C2990" s="203" t="s">
        <v>26545</v>
      </c>
      <c r="D2990" s="203" t="s">
        <v>9471</v>
      </c>
      <c r="E2990" s="203" t="s">
        <v>20854</v>
      </c>
      <c r="F2990" s="203" t="s">
        <v>9451</v>
      </c>
      <c r="G2990" s="203"/>
      <c r="H2990" s="203"/>
      <c r="I2990" s="203"/>
      <c r="J2990" s="203"/>
      <c r="K2990" s="84"/>
      <c r="L2990" s="84"/>
      <c r="M2990" s="84"/>
      <c r="N2990" s="203"/>
      <c r="O2990" s="86"/>
      <c r="P2990" s="203"/>
      <c r="Q2990" s="203"/>
      <c r="R2990" s="84">
        <v>45800</v>
      </c>
      <c r="S2990" s="84">
        <v>45800</v>
      </c>
      <c r="T2990" s="84">
        <v>45819</v>
      </c>
      <c r="U2990" s="84">
        <v>45819</v>
      </c>
      <c r="V2990" s="84">
        <v>45834</v>
      </c>
      <c r="W2990" s="203" t="s">
        <v>9723</v>
      </c>
    </row>
    <row r="2991" spans="1:23" x14ac:dyDescent="0.3">
      <c r="A2991" s="203" t="s">
        <v>1652</v>
      </c>
      <c r="B2991" s="203" t="s">
        <v>1247</v>
      </c>
      <c r="C2991" s="203" t="s">
        <v>26546</v>
      </c>
      <c r="D2991" s="203" t="s">
        <v>26547</v>
      </c>
      <c r="E2991" s="203" t="s">
        <v>26548</v>
      </c>
      <c r="F2991" s="203" t="s">
        <v>9451</v>
      </c>
      <c r="G2991" s="203" t="s">
        <v>26548</v>
      </c>
      <c r="H2991" s="203" t="s">
        <v>26549</v>
      </c>
      <c r="I2991" s="203" t="s">
        <v>9504</v>
      </c>
      <c r="J2991" s="203" t="s">
        <v>26550</v>
      </c>
      <c r="K2991" s="84">
        <v>46052</v>
      </c>
      <c r="L2991" s="84">
        <v>46053</v>
      </c>
      <c r="M2991" s="84">
        <v>46371</v>
      </c>
      <c r="N2991" s="203" t="s">
        <v>14764</v>
      </c>
      <c r="O2991" s="86">
        <v>55930423.5</v>
      </c>
      <c r="P2991" s="203" t="s">
        <v>26551</v>
      </c>
      <c r="Q2991" s="203" t="s">
        <v>26552</v>
      </c>
      <c r="R2991" s="84">
        <v>46052</v>
      </c>
      <c r="S2991" s="84">
        <v>46052</v>
      </c>
      <c r="T2991" s="84"/>
      <c r="U2991" s="84"/>
      <c r="V2991" s="84"/>
      <c r="W2991" s="203" t="s">
        <v>9457</v>
      </c>
    </row>
    <row r="2992" spans="1:23" x14ac:dyDescent="0.3">
      <c r="A2992" s="203" t="s">
        <v>1605</v>
      </c>
      <c r="B2992" s="203" t="s">
        <v>1247</v>
      </c>
      <c r="C2992" s="203" t="s">
        <v>26553</v>
      </c>
      <c r="D2992" s="203" t="s">
        <v>26554</v>
      </c>
      <c r="E2992" s="203" t="s">
        <v>26555</v>
      </c>
      <c r="F2992" s="203" t="s">
        <v>9451</v>
      </c>
      <c r="G2992" s="203" t="s">
        <v>26555</v>
      </c>
      <c r="H2992" s="203" t="s">
        <v>26556</v>
      </c>
      <c r="I2992" s="203" t="s">
        <v>9453</v>
      </c>
      <c r="J2992" s="203" t="s">
        <v>12852</v>
      </c>
      <c r="K2992" s="84">
        <v>46238</v>
      </c>
      <c r="L2992" s="84">
        <v>46240</v>
      </c>
      <c r="M2992" s="84">
        <v>46386</v>
      </c>
      <c r="N2992" s="203" t="s">
        <v>24767</v>
      </c>
      <c r="O2992" s="86">
        <v>13746377</v>
      </c>
      <c r="P2992" s="203" t="s">
        <v>26557</v>
      </c>
      <c r="Q2992" s="203" t="s">
        <v>12852</v>
      </c>
      <c r="R2992" s="84">
        <v>46237</v>
      </c>
      <c r="S2992" s="84">
        <v>46237</v>
      </c>
      <c r="T2992" s="84"/>
      <c r="U2992" s="84"/>
      <c r="V2992" s="84"/>
      <c r="W2992" s="203" t="s">
        <v>9457</v>
      </c>
    </row>
    <row r="2993" spans="1:23" x14ac:dyDescent="0.3">
      <c r="A2993" s="203" t="s">
        <v>2940</v>
      </c>
      <c r="B2993" s="203" t="s">
        <v>1245</v>
      </c>
      <c r="C2993" s="203" t="s">
        <v>26558</v>
      </c>
      <c r="D2993" s="203" t="s">
        <v>9471</v>
      </c>
      <c r="E2993" s="203" t="s">
        <v>15682</v>
      </c>
      <c r="F2993" s="203" t="s">
        <v>9451</v>
      </c>
      <c r="G2993" s="203"/>
      <c r="H2993" s="203"/>
      <c r="I2993" s="203"/>
      <c r="J2993" s="203"/>
      <c r="K2993" s="84"/>
      <c r="L2993" s="84"/>
      <c r="M2993" s="84"/>
      <c r="N2993" s="203"/>
      <c r="O2993" s="86"/>
      <c r="P2993" s="203"/>
      <c r="Q2993" s="203"/>
      <c r="R2993" s="84">
        <v>45610</v>
      </c>
      <c r="S2993" s="84">
        <v>45610</v>
      </c>
      <c r="T2993" s="84">
        <v>45621</v>
      </c>
      <c r="U2993" s="84">
        <v>45621</v>
      </c>
      <c r="V2993" s="84">
        <v>45621</v>
      </c>
      <c r="W2993" s="203" t="s">
        <v>9723</v>
      </c>
    </row>
    <row r="2994" spans="1:23" x14ac:dyDescent="0.3">
      <c r="A2994" s="203" t="s">
        <v>3215</v>
      </c>
      <c r="B2994" s="203" t="s">
        <v>1245</v>
      </c>
      <c r="C2994" s="203" t="s">
        <v>26559</v>
      </c>
      <c r="D2994" s="203" t="s">
        <v>26560</v>
      </c>
      <c r="E2994" s="203" t="s">
        <v>26561</v>
      </c>
      <c r="F2994" s="203" t="s">
        <v>9451</v>
      </c>
      <c r="G2994" s="203" t="s">
        <v>26561</v>
      </c>
      <c r="H2994" s="203" t="s">
        <v>26562</v>
      </c>
      <c r="I2994" s="203" t="s">
        <v>9453</v>
      </c>
      <c r="J2994" s="203" t="s">
        <v>26563</v>
      </c>
      <c r="K2994" s="84">
        <v>45475</v>
      </c>
      <c r="L2994" s="84">
        <v>45476</v>
      </c>
      <c r="M2994" s="84">
        <v>45659</v>
      </c>
      <c r="N2994" s="203" t="s">
        <v>21837</v>
      </c>
      <c r="O2994" s="86">
        <v>17400000</v>
      </c>
      <c r="P2994" s="203" t="s">
        <v>26564</v>
      </c>
      <c r="Q2994" s="203" t="s">
        <v>26563</v>
      </c>
      <c r="R2994" s="84">
        <v>45471</v>
      </c>
      <c r="S2994" s="84">
        <v>45471</v>
      </c>
      <c r="T2994" s="84"/>
      <c r="U2994" s="84"/>
      <c r="V2994" s="84"/>
      <c r="W2994" s="203" t="s">
        <v>9457</v>
      </c>
    </row>
    <row r="2995" spans="1:23" x14ac:dyDescent="0.3">
      <c r="A2995" s="203" t="s">
        <v>2935</v>
      </c>
      <c r="B2995" s="203" t="s">
        <v>1245</v>
      </c>
      <c r="C2995" s="203" t="s">
        <v>26565</v>
      </c>
      <c r="D2995" s="203" t="s">
        <v>26566</v>
      </c>
      <c r="E2995" s="203" t="s">
        <v>26567</v>
      </c>
      <c r="F2995" s="203" t="s">
        <v>9451</v>
      </c>
      <c r="G2995" s="203" t="s">
        <v>26567</v>
      </c>
      <c r="H2995" s="203" t="s">
        <v>26568</v>
      </c>
      <c r="I2995" s="203" t="s">
        <v>9462</v>
      </c>
      <c r="J2995" s="203" t="s">
        <v>26569</v>
      </c>
      <c r="K2995" s="84">
        <v>45360</v>
      </c>
      <c r="L2995" s="84">
        <v>45360</v>
      </c>
      <c r="M2995" s="84">
        <v>45544</v>
      </c>
      <c r="N2995" s="203" t="s">
        <v>11279</v>
      </c>
      <c r="O2995" s="86">
        <v>27237546</v>
      </c>
      <c r="P2995" s="203" t="s">
        <v>26570</v>
      </c>
      <c r="Q2995" s="203" t="s">
        <v>26571</v>
      </c>
      <c r="R2995" s="84">
        <v>45359</v>
      </c>
      <c r="S2995" s="84">
        <v>45359</v>
      </c>
      <c r="T2995" s="84"/>
      <c r="U2995" s="84"/>
      <c r="V2995" s="84"/>
      <c r="W2995" s="203" t="s">
        <v>9457</v>
      </c>
    </row>
    <row r="2996" spans="1:23" x14ac:dyDescent="0.3">
      <c r="A2996" s="203" t="s">
        <v>1665</v>
      </c>
      <c r="B2996" s="203" t="s">
        <v>1247</v>
      </c>
      <c r="C2996" s="203" t="s">
        <v>26572</v>
      </c>
      <c r="D2996" s="203" t="s">
        <v>26573</v>
      </c>
      <c r="E2996" s="203" t="s">
        <v>26574</v>
      </c>
      <c r="F2996" s="203" t="s">
        <v>9451</v>
      </c>
      <c r="G2996" s="203" t="s">
        <v>26574</v>
      </c>
      <c r="H2996" s="203" t="s">
        <v>26575</v>
      </c>
      <c r="I2996" s="203" t="s">
        <v>9453</v>
      </c>
      <c r="J2996" s="203" t="s">
        <v>26576</v>
      </c>
      <c r="K2996" s="84">
        <v>46048</v>
      </c>
      <c r="L2996" s="84">
        <v>46048</v>
      </c>
      <c r="M2996" s="84">
        <v>46198</v>
      </c>
      <c r="N2996" s="203" t="s">
        <v>20238</v>
      </c>
      <c r="O2996" s="86">
        <v>19931985</v>
      </c>
      <c r="P2996" s="203" t="s">
        <v>26577</v>
      </c>
      <c r="Q2996" s="203" t="s">
        <v>26576</v>
      </c>
      <c r="R2996" s="84">
        <v>46047</v>
      </c>
      <c r="S2996" s="84">
        <v>46047</v>
      </c>
      <c r="T2996" s="84"/>
      <c r="U2996" s="84"/>
      <c r="V2996" s="84"/>
      <c r="W2996" s="203" t="s">
        <v>9457</v>
      </c>
    </row>
    <row r="2997" spans="1:23" x14ac:dyDescent="0.3">
      <c r="A2997" s="203" t="s">
        <v>1467</v>
      </c>
      <c r="B2997" s="203" t="s">
        <v>1247</v>
      </c>
      <c r="C2997" s="203" t="s">
        <v>26578</v>
      </c>
      <c r="D2997" s="203" t="s">
        <v>26579</v>
      </c>
      <c r="E2997" s="203" t="s">
        <v>26580</v>
      </c>
      <c r="F2997" s="203" t="s">
        <v>9451</v>
      </c>
      <c r="G2997" s="203" t="s">
        <v>26580</v>
      </c>
      <c r="H2997" s="203" t="s">
        <v>26581</v>
      </c>
      <c r="I2997" s="203" t="s">
        <v>9453</v>
      </c>
      <c r="J2997" s="203" t="s">
        <v>26582</v>
      </c>
      <c r="K2997" s="84">
        <v>46233</v>
      </c>
      <c r="L2997" s="84">
        <v>46234</v>
      </c>
      <c r="M2997" s="84">
        <v>46385</v>
      </c>
      <c r="N2997" s="203" t="s">
        <v>11005</v>
      </c>
      <c r="O2997" s="86">
        <v>13216215</v>
      </c>
      <c r="P2997" s="203" t="s">
        <v>26583</v>
      </c>
      <c r="Q2997" s="203" t="s">
        <v>26584</v>
      </c>
      <c r="R2997" s="84">
        <v>46232</v>
      </c>
      <c r="S2997" s="84">
        <v>46232</v>
      </c>
      <c r="T2997" s="84"/>
      <c r="U2997" s="84"/>
      <c r="V2997" s="84"/>
      <c r="W2997" s="203" t="s">
        <v>9457</v>
      </c>
    </row>
    <row r="2998" spans="1:23" x14ac:dyDescent="0.3">
      <c r="A2998" s="203" t="s">
        <v>1433</v>
      </c>
      <c r="B2998" s="203" t="s">
        <v>1246</v>
      </c>
      <c r="C2998" s="203" t="s">
        <v>26585</v>
      </c>
      <c r="D2998" s="203" t="s">
        <v>26586</v>
      </c>
      <c r="E2998" s="203" t="s">
        <v>26587</v>
      </c>
      <c r="F2998" s="203" t="s">
        <v>9451</v>
      </c>
      <c r="G2998" s="203" t="s">
        <v>26587</v>
      </c>
      <c r="H2998" s="203" t="s">
        <v>26588</v>
      </c>
      <c r="I2998" s="203" t="s">
        <v>9462</v>
      </c>
      <c r="J2998" s="203" t="s">
        <v>26589</v>
      </c>
      <c r="K2998" s="84">
        <v>45906</v>
      </c>
      <c r="L2998" s="84">
        <v>45910</v>
      </c>
      <c r="M2998" s="84">
        <v>46022</v>
      </c>
      <c r="N2998" s="203" t="s">
        <v>26590</v>
      </c>
      <c r="O2998" s="86">
        <v>17952309</v>
      </c>
      <c r="P2998" s="203" t="s">
        <v>26591</v>
      </c>
      <c r="Q2998" s="203" t="s">
        <v>26589</v>
      </c>
      <c r="R2998" s="84">
        <v>45905</v>
      </c>
      <c r="S2998" s="84">
        <v>45905</v>
      </c>
      <c r="T2998" s="84"/>
      <c r="U2998" s="84"/>
      <c r="V2998" s="84"/>
      <c r="W2998" s="203" t="s">
        <v>9457</v>
      </c>
    </row>
    <row r="2999" spans="1:23" x14ac:dyDescent="0.3">
      <c r="A2999" s="203" t="s">
        <v>2935</v>
      </c>
      <c r="B2999" s="203" t="s">
        <v>1245</v>
      </c>
      <c r="C2999" s="203" t="s">
        <v>26592</v>
      </c>
      <c r="D2999" s="203" t="s">
        <v>26593</v>
      </c>
      <c r="E2999" s="203" t="s">
        <v>26594</v>
      </c>
      <c r="F2999" s="203" t="s">
        <v>9451</v>
      </c>
      <c r="G2999" s="203" t="s">
        <v>26594</v>
      </c>
      <c r="H2999" s="203" t="s">
        <v>26595</v>
      </c>
      <c r="I2999" s="203" t="s">
        <v>9462</v>
      </c>
      <c r="J2999" s="203" t="s">
        <v>16619</v>
      </c>
      <c r="K2999" s="84">
        <v>45435</v>
      </c>
      <c r="L2999" s="84">
        <v>45441</v>
      </c>
      <c r="M2999" s="84">
        <v>45471</v>
      </c>
      <c r="N2999" s="203" t="s">
        <v>26596</v>
      </c>
      <c r="O2999" s="86">
        <v>50000000</v>
      </c>
      <c r="P2999" s="203" t="s">
        <v>26597</v>
      </c>
      <c r="Q2999" s="203" t="s">
        <v>16619</v>
      </c>
      <c r="R2999" s="84">
        <v>45432</v>
      </c>
      <c r="S2999" s="84">
        <v>45432</v>
      </c>
      <c r="T2999" s="84"/>
      <c r="U2999" s="84"/>
      <c r="V2999" s="84"/>
      <c r="W2999" s="203" t="s">
        <v>9457</v>
      </c>
    </row>
    <row r="3000" spans="1:23" x14ac:dyDescent="0.3">
      <c r="A3000" s="203" t="s">
        <v>5454</v>
      </c>
      <c r="B3000" s="203" t="s">
        <v>1245</v>
      </c>
      <c r="C3000" s="203" t="s">
        <v>26598</v>
      </c>
      <c r="D3000" s="203" t="s">
        <v>26599</v>
      </c>
      <c r="E3000" s="203" t="s">
        <v>26600</v>
      </c>
      <c r="F3000" s="203" t="s">
        <v>9451</v>
      </c>
      <c r="G3000" s="203" t="s">
        <v>26600</v>
      </c>
      <c r="H3000" s="203" t="s">
        <v>26601</v>
      </c>
      <c r="I3000" s="203" t="s">
        <v>9453</v>
      </c>
      <c r="J3000" s="203" t="s">
        <v>26602</v>
      </c>
      <c r="K3000" s="84">
        <v>45565</v>
      </c>
      <c r="L3000" s="84">
        <v>45565</v>
      </c>
      <c r="M3000" s="84">
        <v>45655</v>
      </c>
      <c r="N3000" s="203" t="s">
        <v>16473</v>
      </c>
      <c r="O3000" s="86">
        <v>15000000</v>
      </c>
      <c r="P3000" s="203" t="s">
        <v>26603</v>
      </c>
      <c r="Q3000" s="203" t="s">
        <v>26602</v>
      </c>
      <c r="R3000" s="84">
        <v>45562</v>
      </c>
      <c r="S3000" s="84">
        <v>45562</v>
      </c>
      <c r="T3000" s="84"/>
      <c r="U3000" s="84"/>
      <c r="V3000" s="84"/>
      <c r="W3000" s="203" t="s">
        <v>9457</v>
      </c>
    </row>
    <row r="3001" spans="1:23" x14ac:dyDescent="0.3">
      <c r="A3001" s="203" t="s">
        <v>1693</v>
      </c>
      <c r="B3001" s="203" t="s">
        <v>1246</v>
      </c>
      <c r="C3001" s="203" t="s">
        <v>26604</v>
      </c>
      <c r="D3001" s="203" t="s">
        <v>26605</v>
      </c>
      <c r="E3001" s="203" t="s">
        <v>26606</v>
      </c>
      <c r="F3001" s="203" t="s">
        <v>9451</v>
      </c>
      <c r="G3001" s="203" t="s">
        <v>26606</v>
      </c>
      <c r="H3001" s="203" t="s">
        <v>26607</v>
      </c>
      <c r="I3001" s="203" t="s">
        <v>9462</v>
      </c>
      <c r="J3001" s="203" t="s">
        <v>26608</v>
      </c>
      <c r="K3001" s="84">
        <v>45847</v>
      </c>
      <c r="L3001" s="84">
        <v>45859</v>
      </c>
      <c r="M3001" s="84">
        <v>45889</v>
      </c>
      <c r="N3001" s="203" t="s">
        <v>26609</v>
      </c>
      <c r="O3001" s="86">
        <v>39999500</v>
      </c>
      <c r="P3001" s="203" t="s">
        <v>26610</v>
      </c>
      <c r="Q3001" s="203" t="s">
        <v>26608</v>
      </c>
      <c r="R3001" s="84">
        <v>45833</v>
      </c>
      <c r="S3001" s="84">
        <v>45833</v>
      </c>
      <c r="T3001" s="84">
        <v>45840</v>
      </c>
      <c r="U3001" s="84">
        <v>45840</v>
      </c>
      <c r="V3001" s="84">
        <v>45840</v>
      </c>
      <c r="W3001" s="203" t="s">
        <v>9457</v>
      </c>
    </row>
    <row r="3002" spans="1:23" x14ac:dyDescent="0.3">
      <c r="A3002" s="203" t="s">
        <v>3253</v>
      </c>
      <c r="B3002" s="203" t="s">
        <v>1245</v>
      </c>
      <c r="C3002" s="203" t="s">
        <v>26611</v>
      </c>
      <c r="D3002" s="203" t="s">
        <v>26612</v>
      </c>
      <c r="E3002" s="203" t="s">
        <v>26613</v>
      </c>
      <c r="F3002" s="203" t="s">
        <v>9451</v>
      </c>
      <c r="G3002" s="203" t="s">
        <v>26613</v>
      </c>
      <c r="H3002" s="203" t="s">
        <v>26614</v>
      </c>
      <c r="I3002" s="203" t="s">
        <v>9453</v>
      </c>
      <c r="J3002" s="203" t="s">
        <v>26615</v>
      </c>
      <c r="K3002" s="84">
        <v>45593</v>
      </c>
      <c r="L3002" s="84">
        <v>45593</v>
      </c>
      <c r="M3002" s="84">
        <v>45653</v>
      </c>
      <c r="N3002" s="203" t="s">
        <v>26616</v>
      </c>
      <c r="O3002" s="86">
        <v>9366422</v>
      </c>
      <c r="P3002" s="203" t="s">
        <v>26617</v>
      </c>
      <c r="Q3002" s="203" t="s">
        <v>26615</v>
      </c>
      <c r="R3002" s="84">
        <v>45593</v>
      </c>
      <c r="S3002" s="84">
        <v>45593</v>
      </c>
      <c r="T3002" s="84"/>
      <c r="U3002" s="84"/>
      <c r="V3002" s="84"/>
      <c r="W3002" s="203" t="s">
        <v>9457</v>
      </c>
    </row>
    <row r="3003" spans="1:23" x14ac:dyDescent="0.3">
      <c r="A3003" s="203" t="s">
        <v>1665</v>
      </c>
      <c r="B3003" s="203" t="s">
        <v>1247</v>
      </c>
      <c r="C3003" s="203" t="s">
        <v>26618</v>
      </c>
      <c r="D3003" s="203" t="s">
        <v>26619</v>
      </c>
      <c r="E3003" s="203" t="s">
        <v>26620</v>
      </c>
      <c r="F3003" s="203" t="s">
        <v>9451</v>
      </c>
      <c r="G3003" s="203" t="s">
        <v>26620</v>
      </c>
      <c r="H3003" s="203" t="s">
        <v>26621</v>
      </c>
      <c r="I3003" s="203" t="s">
        <v>9504</v>
      </c>
      <c r="J3003" s="203" t="s">
        <v>26622</v>
      </c>
      <c r="K3003" s="84">
        <v>46048</v>
      </c>
      <c r="L3003" s="84">
        <v>46049</v>
      </c>
      <c r="M3003" s="84">
        <v>46168</v>
      </c>
      <c r="N3003" s="203" t="s">
        <v>20691</v>
      </c>
      <c r="O3003" s="86">
        <v>14000000</v>
      </c>
      <c r="P3003" s="203" t="s">
        <v>26623</v>
      </c>
      <c r="Q3003" s="203" t="s">
        <v>26622</v>
      </c>
      <c r="R3003" s="84">
        <v>46048</v>
      </c>
      <c r="S3003" s="84">
        <v>46048</v>
      </c>
      <c r="T3003" s="84"/>
      <c r="U3003" s="84"/>
      <c r="V3003" s="84"/>
      <c r="W3003" s="203" t="s">
        <v>9457</v>
      </c>
    </row>
    <row r="3004" spans="1:23" x14ac:dyDescent="0.3">
      <c r="A3004" s="203" t="s">
        <v>1476</v>
      </c>
      <c r="B3004" s="203" t="s">
        <v>1246</v>
      </c>
      <c r="C3004" s="203" t="s">
        <v>26624</v>
      </c>
      <c r="D3004" s="203" t="s">
        <v>26625</v>
      </c>
      <c r="E3004" s="203" t="s">
        <v>26626</v>
      </c>
      <c r="F3004" s="203" t="s">
        <v>9451</v>
      </c>
      <c r="G3004" s="203" t="s">
        <v>26626</v>
      </c>
      <c r="H3004" s="203" t="s">
        <v>26627</v>
      </c>
      <c r="I3004" s="203" t="s">
        <v>9462</v>
      </c>
      <c r="J3004" s="203" t="s">
        <v>26628</v>
      </c>
      <c r="K3004" s="84">
        <v>45694</v>
      </c>
      <c r="L3004" s="84">
        <v>45695</v>
      </c>
      <c r="M3004" s="84">
        <v>45875</v>
      </c>
      <c r="N3004" s="203" t="s">
        <v>11637</v>
      </c>
      <c r="O3004" s="86">
        <v>14725590</v>
      </c>
      <c r="P3004" s="203" t="s">
        <v>26629</v>
      </c>
      <c r="Q3004" s="203" t="s">
        <v>26628</v>
      </c>
      <c r="R3004" s="84">
        <v>45693</v>
      </c>
      <c r="S3004" s="84">
        <v>45693</v>
      </c>
      <c r="T3004" s="84"/>
      <c r="U3004" s="84"/>
      <c r="V3004" s="84"/>
      <c r="W3004" s="203" t="s">
        <v>9457</v>
      </c>
    </row>
    <row r="3005" spans="1:23" x14ac:dyDescent="0.3">
      <c r="A3005" s="203" t="s">
        <v>1467</v>
      </c>
      <c r="B3005" s="203" t="s">
        <v>1247</v>
      </c>
      <c r="C3005" s="203" t="s">
        <v>26630</v>
      </c>
      <c r="D3005" s="203" t="s">
        <v>26631</v>
      </c>
      <c r="E3005" s="203" t="s">
        <v>26632</v>
      </c>
      <c r="F3005" s="203" t="s">
        <v>9451</v>
      </c>
      <c r="G3005" s="203" t="s">
        <v>26632</v>
      </c>
      <c r="H3005" s="203" t="s">
        <v>26633</v>
      </c>
      <c r="I3005" s="203" t="s">
        <v>9453</v>
      </c>
      <c r="J3005" s="203" t="s">
        <v>21553</v>
      </c>
      <c r="K3005" s="84">
        <v>46052</v>
      </c>
      <c r="L3005" s="84">
        <v>46052</v>
      </c>
      <c r="M3005" s="84">
        <v>46232</v>
      </c>
      <c r="N3005" s="203" t="s">
        <v>25948</v>
      </c>
      <c r="O3005" s="86">
        <v>25760100</v>
      </c>
      <c r="P3005" s="203" t="s">
        <v>26634</v>
      </c>
      <c r="Q3005" s="203" t="s">
        <v>21553</v>
      </c>
      <c r="R3005" s="84">
        <v>46052</v>
      </c>
      <c r="S3005" s="84">
        <v>46052</v>
      </c>
      <c r="T3005" s="84"/>
      <c r="U3005" s="84"/>
      <c r="V3005" s="84"/>
      <c r="W3005" s="203" t="s">
        <v>9457</v>
      </c>
    </row>
    <row r="3006" spans="1:23" x14ac:dyDescent="0.3">
      <c r="A3006" s="203" t="s">
        <v>1665</v>
      </c>
      <c r="B3006" s="203" t="s">
        <v>1247</v>
      </c>
      <c r="C3006" s="203" t="s">
        <v>26635</v>
      </c>
      <c r="D3006" s="203" t="s">
        <v>26636</v>
      </c>
      <c r="E3006" s="203" t="s">
        <v>26637</v>
      </c>
      <c r="F3006" s="203" t="s">
        <v>9451</v>
      </c>
      <c r="G3006" s="203" t="s">
        <v>26637</v>
      </c>
      <c r="H3006" s="203" t="s">
        <v>26638</v>
      </c>
      <c r="I3006" s="203" t="s">
        <v>9453</v>
      </c>
      <c r="J3006" s="203" t="s">
        <v>10093</v>
      </c>
      <c r="K3006" s="84">
        <v>46050</v>
      </c>
      <c r="L3006" s="84">
        <v>46051</v>
      </c>
      <c r="M3006" s="84">
        <v>46140</v>
      </c>
      <c r="N3006" s="203" t="s">
        <v>23289</v>
      </c>
      <c r="O3006" s="86">
        <v>12000000</v>
      </c>
      <c r="P3006" s="203" t="s">
        <v>26639</v>
      </c>
      <c r="Q3006" s="203" t="s">
        <v>10093</v>
      </c>
      <c r="R3006" s="84">
        <v>46050</v>
      </c>
      <c r="S3006" s="84">
        <v>46050</v>
      </c>
      <c r="T3006" s="84"/>
      <c r="U3006" s="84"/>
      <c r="V3006" s="84"/>
      <c r="W3006" s="203" t="s">
        <v>9457</v>
      </c>
    </row>
    <row r="3007" spans="1:23" x14ac:dyDescent="0.3">
      <c r="A3007" s="203" t="s">
        <v>5504</v>
      </c>
      <c r="B3007" s="203" t="s">
        <v>1246</v>
      </c>
      <c r="C3007" s="203" t="s">
        <v>26640</v>
      </c>
      <c r="D3007" s="203" t="s">
        <v>9471</v>
      </c>
      <c r="E3007" s="203" t="s">
        <v>22595</v>
      </c>
      <c r="F3007" s="203" t="s">
        <v>9451</v>
      </c>
      <c r="G3007" s="203"/>
      <c r="H3007" s="203"/>
      <c r="I3007" s="203"/>
      <c r="J3007" s="203"/>
      <c r="K3007" s="84"/>
      <c r="L3007" s="84"/>
      <c r="M3007" s="84"/>
      <c r="N3007" s="203"/>
      <c r="O3007" s="86"/>
      <c r="P3007" s="203"/>
      <c r="Q3007" s="203"/>
      <c r="R3007" s="84">
        <v>45980</v>
      </c>
      <c r="S3007" s="84">
        <v>45980</v>
      </c>
      <c r="T3007" s="84">
        <v>45994</v>
      </c>
      <c r="U3007" s="84">
        <v>45994</v>
      </c>
      <c r="V3007" s="84">
        <v>45994</v>
      </c>
      <c r="W3007" s="203" t="s">
        <v>9723</v>
      </c>
    </row>
    <row r="3008" spans="1:23" x14ac:dyDescent="0.3">
      <c r="A3008" s="203" t="s">
        <v>1719</v>
      </c>
      <c r="B3008" s="203" t="s">
        <v>1246</v>
      </c>
      <c r="C3008" s="203" t="s">
        <v>26641</v>
      </c>
      <c r="D3008" s="203" t="s">
        <v>9471</v>
      </c>
      <c r="E3008" s="203" t="s">
        <v>10905</v>
      </c>
      <c r="F3008" s="203" t="s">
        <v>9451</v>
      </c>
      <c r="G3008" s="203"/>
      <c r="H3008" s="203"/>
      <c r="I3008" s="203"/>
      <c r="J3008" s="203"/>
      <c r="K3008" s="84"/>
      <c r="L3008" s="84"/>
      <c r="M3008" s="84"/>
      <c r="N3008" s="203"/>
      <c r="O3008" s="86"/>
      <c r="P3008" s="203"/>
      <c r="Q3008" s="203"/>
      <c r="R3008" s="84">
        <v>45951</v>
      </c>
      <c r="S3008" s="84">
        <v>45951</v>
      </c>
      <c r="T3008" s="84">
        <v>45967</v>
      </c>
      <c r="U3008" s="84">
        <v>45967</v>
      </c>
      <c r="V3008" s="84">
        <v>45980</v>
      </c>
      <c r="W3008" s="203" t="s">
        <v>9723</v>
      </c>
    </row>
    <row r="3009" spans="1:23" x14ac:dyDescent="0.3">
      <c r="A3009" s="203" t="s">
        <v>1655</v>
      </c>
      <c r="B3009" s="203" t="s">
        <v>1247</v>
      </c>
      <c r="C3009" s="203" t="s">
        <v>26642</v>
      </c>
      <c r="D3009" s="203" t="s">
        <v>26643</v>
      </c>
      <c r="E3009" s="203" t="s">
        <v>26644</v>
      </c>
      <c r="F3009" s="203" t="s">
        <v>9451</v>
      </c>
      <c r="G3009" s="203" t="s">
        <v>26644</v>
      </c>
      <c r="H3009" s="203" t="s">
        <v>26645</v>
      </c>
      <c r="I3009" s="203" t="s">
        <v>9453</v>
      </c>
      <c r="J3009" s="203" t="s">
        <v>26646</v>
      </c>
      <c r="K3009" s="84">
        <v>46052</v>
      </c>
      <c r="L3009" s="84">
        <v>46052</v>
      </c>
      <c r="M3009" s="84">
        <v>46171</v>
      </c>
      <c r="N3009" s="203" t="s">
        <v>9815</v>
      </c>
      <c r="O3009" s="86">
        <v>14052756</v>
      </c>
      <c r="P3009" s="203" t="s">
        <v>26647</v>
      </c>
      <c r="Q3009" s="203" t="s">
        <v>26646</v>
      </c>
      <c r="R3009" s="84">
        <v>46052</v>
      </c>
      <c r="S3009" s="84">
        <v>46052</v>
      </c>
      <c r="T3009" s="84"/>
      <c r="U3009" s="84"/>
      <c r="V3009" s="84"/>
      <c r="W3009" s="203" t="s">
        <v>9457</v>
      </c>
    </row>
    <row r="3010" spans="1:23" x14ac:dyDescent="0.3">
      <c r="A3010" s="203" t="s">
        <v>1572</v>
      </c>
      <c r="B3010" s="203" t="s">
        <v>1246</v>
      </c>
      <c r="C3010" s="203" t="s">
        <v>26648</v>
      </c>
      <c r="D3010" s="203" t="s">
        <v>26649</v>
      </c>
      <c r="E3010" s="203" t="s">
        <v>26650</v>
      </c>
      <c r="F3010" s="203" t="s">
        <v>9451</v>
      </c>
      <c r="G3010" s="203" t="s">
        <v>26650</v>
      </c>
      <c r="H3010" s="203" t="s">
        <v>26651</v>
      </c>
      <c r="I3010" s="203" t="s">
        <v>9453</v>
      </c>
      <c r="J3010" s="203" t="s">
        <v>26652</v>
      </c>
      <c r="K3010" s="84">
        <v>45910</v>
      </c>
      <c r="L3010" s="84">
        <v>45910</v>
      </c>
      <c r="M3010" s="84">
        <v>46000</v>
      </c>
      <c r="N3010" s="203" t="s">
        <v>18382</v>
      </c>
      <c r="O3010" s="86">
        <v>12000000</v>
      </c>
      <c r="P3010" s="203" t="s">
        <v>26653</v>
      </c>
      <c r="Q3010" s="203" t="s">
        <v>26652</v>
      </c>
      <c r="R3010" s="84">
        <v>45909</v>
      </c>
      <c r="S3010" s="84">
        <v>45909</v>
      </c>
      <c r="T3010" s="84"/>
      <c r="U3010" s="84"/>
      <c r="V3010" s="84"/>
      <c r="W3010" s="203" t="s">
        <v>9457</v>
      </c>
    </row>
    <row r="3011" spans="1:23" x14ac:dyDescent="0.3">
      <c r="A3011" s="203" t="s">
        <v>2935</v>
      </c>
      <c r="B3011" s="203" t="s">
        <v>1245</v>
      </c>
      <c r="C3011" s="203" t="s">
        <v>26654</v>
      </c>
      <c r="D3011" s="203" t="s">
        <v>26655</v>
      </c>
      <c r="E3011" s="203" t="s">
        <v>26656</v>
      </c>
      <c r="F3011" s="203" t="s">
        <v>9451</v>
      </c>
      <c r="G3011" s="203" t="s">
        <v>26656</v>
      </c>
      <c r="H3011" s="203" t="s">
        <v>26657</v>
      </c>
      <c r="I3011" s="203" t="s">
        <v>9462</v>
      </c>
      <c r="J3011" s="203" t="s">
        <v>26658</v>
      </c>
      <c r="K3011" s="84">
        <v>45393</v>
      </c>
      <c r="L3011" s="84">
        <v>45394</v>
      </c>
      <c r="M3011" s="84">
        <v>45576</v>
      </c>
      <c r="N3011" s="203" t="s">
        <v>10922</v>
      </c>
      <c r="O3011" s="86">
        <v>19560876</v>
      </c>
      <c r="P3011" s="203" t="s">
        <v>26659</v>
      </c>
      <c r="Q3011" s="203" t="s">
        <v>26660</v>
      </c>
      <c r="R3011" s="84">
        <v>45393</v>
      </c>
      <c r="S3011" s="84">
        <v>45393</v>
      </c>
      <c r="T3011" s="84"/>
      <c r="U3011" s="84"/>
      <c r="V3011" s="84"/>
      <c r="W3011" s="203" t="s">
        <v>9457</v>
      </c>
    </row>
    <row r="3012" spans="1:23" x14ac:dyDescent="0.3">
      <c r="A3012" s="203" t="s">
        <v>4118</v>
      </c>
      <c r="B3012" s="203" t="s">
        <v>1245</v>
      </c>
      <c r="C3012" s="203" t="s">
        <v>26661</v>
      </c>
      <c r="D3012" s="203" t="s">
        <v>26662</v>
      </c>
      <c r="E3012" s="203" t="s">
        <v>26663</v>
      </c>
      <c r="F3012" s="203" t="s">
        <v>9451</v>
      </c>
      <c r="G3012" s="203" t="s">
        <v>26663</v>
      </c>
      <c r="H3012" s="203" t="s">
        <v>26664</v>
      </c>
      <c r="I3012" s="203" t="s">
        <v>9453</v>
      </c>
      <c r="J3012" s="203" t="s">
        <v>26665</v>
      </c>
      <c r="K3012" s="84">
        <v>45610</v>
      </c>
      <c r="L3012" s="84">
        <v>45611</v>
      </c>
      <c r="M3012" s="84">
        <v>45656</v>
      </c>
      <c r="N3012" s="203" t="s">
        <v>26666</v>
      </c>
      <c r="O3012" s="86">
        <v>15938950</v>
      </c>
      <c r="P3012" s="203" t="s">
        <v>26667</v>
      </c>
      <c r="Q3012" s="203" t="s">
        <v>26665</v>
      </c>
      <c r="R3012" s="84">
        <v>45595</v>
      </c>
      <c r="S3012" s="84">
        <v>45595</v>
      </c>
      <c r="T3012" s="84">
        <v>45603</v>
      </c>
      <c r="U3012" s="84">
        <v>45603</v>
      </c>
      <c r="V3012" s="84">
        <v>45603</v>
      </c>
      <c r="W3012" s="203" t="s">
        <v>9457</v>
      </c>
    </row>
    <row r="3013" spans="1:23" x14ac:dyDescent="0.3">
      <c r="A3013" s="203" t="s">
        <v>2940</v>
      </c>
      <c r="B3013" s="203" t="s">
        <v>1245</v>
      </c>
      <c r="C3013" s="203" t="s">
        <v>26668</v>
      </c>
      <c r="D3013" s="203" t="s">
        <v>26669</v>
      </c>
      <c r="E3013" s="203" t="s">
        <v>26670</v>
      </c>
      <c r="F3013" s="203" t="s">
        <v>9451</v>
      </c>
      <c r="G3013" s="203" t="s">
        <v>26670</v>
      </c>
      <c r="H3013" s="203" t="s">
        <v>26671</v>
      </c>
      <c r="I3013" s="203" t="s">
        <v>9462</v>
      </c>
      <c r="J3013" s="203" t="s">
        <v>26672</v>
      </c>
      <c r="K3013" s="84">
        <v>45617</v>
      </c>
      <c r="L3013" s="84">
        <v>45618</v>
      </c>
      <c r="M3013" s="84">
        <v>45657</v>
      </c>
      <c r="N3013" s="203" t="s">
        <v>12839</v>
      </c>
      <c r="O3013" s="86">
        <v>1611068029.5</v>
      </c>
      <c r="P3013" s="203" t="s">
        <v>26673</v>
      </c>
      <c r="Q3013" s="203" t="s">
        <v>26672</v>
      </c>
      <c r="R3013" s="84">
        <v>45616</v>
      </c>
      <c r="S3013" s="84">
        <v>45616</v>
      </c>
      <c r="T3013" s="84">
        <v>45616</v>
      </c>
      <c r="U3013" s="84"/>
      <c r="V3013" s="84">
        <v>45616</v>
      </c>
      <c r="W3013" s="203" t="s">
        <v>9457</v>
      </c>
    </row>
    <row r="3014" spans="1:23" x14ac:dyDescent="0.3">
      <c r="A3014" s="203" t="s">
        <v>5026</v>
      </c>
      <c r="B3014" s="203" t="s">
        <v>1245</v>
      </c>
      <c r="C3014" s="203" t="s">
        <v>26668</v>
      </c>
      <c r="D3014" s="203" t="s">
        <v>26669</v>
      </c>
      <c r="E3014" s="203" t="s">
        <v>26670</v>
      </c>
      <c r="F3014" s="203" t="s">
        <v>9451</v>
      </c>
      <c r="G3014" s="203" t="s">
        <v>26670</v>
      </c>
      <c r="H3014" s="203" t="s">
        <v>26671</v>
      </c>
      <c r="I3014" s="203" t="s">
        <v>9462</v>
      </c>
      <c r="J3014" s="203" t="s">
        <v>26672</v>
      </c>
      <c r="K3014" s="84">
        <v>45617</v>
      </c>
      <c r="L3014" s="84">
        <v>45618</v>
      </c>
      <c r="M3014" s="84">
        <v>45657</v>
      </c>
      <c r="N3014" s="203" t="s">
        <v>12839</v>
      </c>
      <c r="O3014" s="86">
        <v>1611068029.5</v>
      </c>
      <c r="P3014" s="203" t="s">
        <v>26673</v>
      </c>
      <c r="Q3014" s="203" t="s">
        <v>26672</v>
      </c>
      <c r="R3014" s="84">
        <v>45616</v>
      </c>
      <c r="S3014" s="84">
        <v>45616</v>
      </c>
      <c r="T3014" s="84">
        <v>45616</v>
      </c>
      <c r="U3014" s="84"/>
      <c r="V3014" s="84">
        <v>45616</v>
      </c>
      <c r="W3014" s="203" t="s">
        <v>9457</v>
      </c>
    </row>
    <row r="3015" spans="1:23" x14ac:dyDescent="0.3">
      <c r="A3015" s="203" t="s">
        <v>1509</v>
      </c>
      <c r="B3015" s="203" t="s">
        <v>1246</v>
      </c>
      <c r="C3015" s="203" t="s">
        <v>26674</v>
      </c>
      <c r="D3015" s="203" t="s">
        <v>26675</v>
      </c>
      <c r="E3015" s="203" t="s">
        <v>26676</v>
      </c>
      <c r="F3015" s="203" t="s">
        <v>9451</v>
      </c>
      <c r="G3015" s="203" t="s">
        <v>26676</v>
      </c>
      <c r="H3015" s="203" t="s">
        <v>26677</v>
      </c>
      <c r="I3015" s="203" t="s">
        <v>9453</v>
      </c>
      <c r="J3015" s="203" t="s">
        <v>26678</v>
      </c>
      <c r="K3015" s="84">
        <v>45953</v>
      </c>
      <c r="L3015" s="84">
        <v>45954</v>
      </c>
      <c r="M3015" s="84">
        <v>46014</v>
      </c>
      <c r="N3015" s="203" t="s">
        <v>26679</v>
      </c>
      <c r="O3015" s="86">
        <v>8400000</v>
      </c>
      <c r="P3015" s="203" t="s">
        <v>26680</v>
      </c>
      <c r="Q3015" s="203" t="s">
        <v>26681</v>
      </c>
      <c r="R3015" s="84">
        <v>45952</v>
      </c>
      <c r="S3015" s="84">
        <v>45952</v>
      </c>
      <c r="T3015" s="84"/>
      <c r="U3015" s="84"/>
      <c r="V3015" s="84"/>
      <c r="W3015" s="203" t="s">
        <v>9457</v>
      </c>
    </row>
    <row r="3016" spans="1:23" x14ac:dyDescent="0.3">
      <c r="A3016" s="203" t="s">
        <v>1572</v>
      </c>
      <c r="B3016" s="203" t="s">
        <v>1246</v>
      </c>
      <c r="C3016" s="203" t="s">
        <v>26682</v>
      </c>
      <c r="D3016" s="203" t="s">
        <v>26683</v>
      </c>
      <c r="E3016" s="203" t="s">
        <v>26684</v>
      </c>
      <c r="F3016" s="203" t="s">
        <v>9451</v>
      </c>
      <c r="G3016" s="203" t="s">
        <v>26684</v>
      </c>
      <c r="H3016" s="203" t="s">
        <v>26685</v>
      </c>
      <c r="I3016" s="203" t="s">
        <v>9453</v>
      </c>
      <c r="J3016" s="203" t="s">
        <v>26686</v>
      </c>
      <c r="K3016" s="84">
        <v>45926</v>
      </c>
      <c r="L3016" s="84">
        <v>45929</v>
      </c>
      <c r="M3016" s="84">
        <v>46019</v>
      </c>
      <c r="N3016" s="203" t="s">
        <v>26687</v>
      </c>
      <c r="O3016" s="86">
        <v>9274089</v>
      </c>
      <c r="P3016" s="203" t="s">
        <v>26688</v>
      </c>
      <c r="Q3016" s="203" t="s">
        <v>26686</v>
      </c>
      <c r="R3016" s="84">
        <v>45926</v>
      </c>
      <c r="S3016" s="84">
        <v>45926</v>
      </c>
      <c r="T3016" s="84"/>
      <c r="U3016" s="84"/>
      <c r="V3016" s="84"/>
      <c r="W3016" s="203" t="s">
        <v>9457</v>
      </c>
    </row>
    <row r="3017" spans="1:23" x14ac:dyDescent="0.3">
      <c r="A3017" s="203" t="s">
        <v>2940</v>
      </c>
      <c r="B3017" s="203" t="s">
        <v>1245</v>
      </c>
      <c r="C3017" s="203" t="s">
        <v>26689</v>
      </c>
      <c r="D3017" s="203" t="s">
        <v>26690</v>
      </c>
      <c r="E3017" s="203" t="s">
        <v>26691</v>
      </c>
      <c r="F3017" s="203" t="s">
        <v>9451</v>
      </c>
      <c r="G3017" s="203" t="s">
        <v>26691</v>
      </c>
      <c r="H3017" s="203" t="s">
        <v>26692</v>
      </c>
      <c r="I3017" s="203" t="s">
        <v>9462</v>
      </c>
      <c r="J3017" s="203" t="s">
        <v>26693</v>
      </c>
      <c r="K3017" s="84">
        <v>45594</v>
      </c>
      <c r="L3017" s="84">
        <v>45595</v>
      </c>
      <c r="M3017" s="84">
        <v>45655</v>
      </c>
      <c r="N3017" s="203" t="s">
        <v>18173</v>
      </c>
      <c r="O3017" s="86">
        <v>5281482</v>
      </c>
      <c r="P3017" s="203" t="s">
        <v>26694</v>
      </c>
      <c r="Q3017" s="203" t="s">
        <v>26693</v>
      </c>
      <c r="R3017" s="84">
        <v>45594</v>
      </c>
      <c r="S3017" s="84">
        <v>45594</v>
      </c>
      <c r="T3017" s="84"/>
      <c r="U3017" s="84"/>
      <c r="V3017" s="84"/>
      <c r="W3017" s="203" t="s">
        <v>9457</v>
      </c>
    </row>
    <row r="3018" spans="1:23" x14ac:dyDescent="0.3">
      <c r="A3018" s="203" t="s">
        <v>5454</v>
      </c>
      <c r="B3018" s="203" t="s">
        <v>1245</v>
      </c>
      <c r="C3018" s="203" t="s">
        <v>26695</v>
      </c>
      <c r="D3018" s="203" t="s">
        <v>26696</v>
      </c>
      <c r="E3018" s="203" t="s">
        <v>26697</v>
      </c>
      <c r="F3018" s="203" t="s">
        <v>9451</v>
      </c>
      <c r="G3018" s="203" t="s">
        <v>26697</v>
      </c>
      <c r="H3018" s="203" t="s">
        <v>26698</v>
      </c>
      <c r="I3018" s="203" t="s">
        <v>9453</v>
      </c>
      <c r="J3018" s="203" t="s">
        <v>26699</v>
      </c>
      <c r="K3018" s="84">
        <v>45538</v>
      </c>
      <c r="L3018" s="84">
        <v>45539</v>
      </c>
      <c r="M3018" s="84">
        <v>45629</v>
      </c>
      <c r="N3018" s="203" t="s">
        <v>11624</v>
      </c>
      <c r="O3018" s="86">
        <v>13500000</v>
      </c>
      <c r="P3018" s="203" t="s">
        <v>26700</v>
      </c>
      <c r="Q3018" s="203" t="s">
        <v>26699</v>
      </c>
      <c r="R3018" s="84">
        <v>45538</v>
      </c>
      <c r="S3018" s="84">
        <v>45538</v>
      </c>
      <c r="T3018" s="84"/>
      <c r="U3018" s="84"/>
      <c r="V3018" s="84"/>
      <c r="W3018" s="203" t="s">
        <v>9457</v>
      </c>
    </row>
    <row r="3019" spans="1:23" x14ac:dyDescent="0.3">
      <c r="A3019" s="203" t="s">
        <v>3417</v>
      </c>
      <c r="B3019" s="203" t="s">
        <v>1247</v>
      </c>
      <c r="C3019" s="203" t="s">
        <v>34312</v>
      </c>
      <c r="D3019" s="203" t="s">
        <v>34313</v>
      </c>
      <c r="E3019" s="203" t="s">
        <v>34314</v>
      </c>
      <c r="F3019" s="203" t="s">
        <v>9451</v>
      </c>
      <c r="G3019" s="203" t="s">
        <v>34314</v>
      </c>
      <c r="H3019" s="203" t="s">
        <v>34315</v>
      </c>
      <c r="I3019" s="203" t="s">
        <v>33845</v>
      </c>
      <c r="J3019" s="203" t="s">
        <v>34316</v>
      </c>
      <c r="K3019" s="84"/>
      <c r="L3019" s="84"/>
      <c r="M3019" s="84">
        <v>46335</v>
      </c>
      <c r="N3019" s="203" t="s">
        <v>9815</v>
      </c>
      <c r="O3019" s="86">
        <v>9397780</v>
      </c>
      <c r="P3019" s="203" t="s">
        <v>34317</v>
      </c>
      <c r="Q3019" s="203" t="s">
        <v>34316</v>
      </c>
      <c r="R3019" s="84">
        <v>46257</v>
      </c>
      <c r="S3019" s="84">
        <v>46257</v>
      </c>
      <c r="T3019" s="84"/>
      <c r="U3019" s="84"/>
      <c r="V3019" s="84"/>
      <c r="W3019" s="203" t="s">
        <v>9457</v>
      </c>
    </row>
    <row r="3020" spans="1:23" x14ac:dyDescent="0.3">
      <c r="A3020" s="203" t="s">
        <v>2940</v>
      </c>
      <c r="B3020" s="203" t="s">
        <v>1245</v>
      </c>
      <c r="C3020" s="203" t="s">
        <v>26701</v>
      </c>
      <c r="D3020" s="203" t="s">
        <v>26702</v>
      </c>
      <c r="E3020" s="203" t="s">
        <v>26703</v>
      </c>
      <c r="F3020" s="203" t="s">
        <v>9451</v>
      </c>
      <c r="G3020" s="203" t="s">
        <v>26703</v>
      </c>
      <c r="H3020" s="203" t="s">
        <v>26704</v>
      </c>
      <c r="I3020" s="203" t="s">
        <v>9462</v>
      </c>
      <c r="J3020" s="203" t="s">
        <v>26705</v>
      </c>
      <c r="K3020" s="84">
        <v>45587</v>
      </c>
      <c r="L3020" s="84">
        <v>45587</v>
      </c>
      <c r="M3020" s="84">
        <v>45657</v>
      </c>
      <c r="N3020" s="203" t="s">
        <v>11671</v>
      </c>
      <c r="O3020" s="86">
        <v>5726618</v>
      </c>
      <c r="P3020" s="203" t="s">
        <v>26706</v>
      </c>
      <c r="Q3020" s="203" t="s">
        <v>26705</v>
      </c>
      <c r="R3020" s="84">
        <v>45587</v>
      </c>
      <c r="S3020" s="84">
        <v>45587</v>
      </c>
      <c r="T3020" s="84"/>
      <c r="U3020" s="84"/>
      <c r="V3020" s="84"/>
      <c r="W3020" s="203" t="s">
        <v>9457</v>
      </c>
    </row>
    <row r="3021" spans="1:23" x14ac:dyDescent="0.3">
      <c r="A3021" s="203" t="s">
        <v>1572</v>
      </c>
      <c r="B3021" s="203" t="s">
        <v>1246</v>
      </c>
      <c r="C3021" s="203" t="s">
        <v>26707</v>
      </c>
      <c r="D3021" s="203" t="s">
        <v>26708</v>
      </c>
      <c r="E3021" s="203" t="s">
        <v>26709</v>
      </c>
      <c r="F3021" s="203" t="s">
        <v>9451</v>
      </c>
      <c r="G3021" s="203" t="s">
        <v>26709</v>
      </c>
      <c r="H3021" s="203" t="s">
        <v>26710</v>
      </c>
      <c r="I3021" s="203" t="s">
        <v>9453</v>
      </c>
      <c r="J3021" s="203" t="s">
        <v>26711</v>
      </c>
      <c r="K3021" s="84">
        <v>45919</v>
      </c>
      <c r="L3021" s="84">
        <v>45922</v>
      </c>
      <c r="M3021" s="84">
        <v>46012</v>
      </c>
      <c r="N3021" s="203" t="s">
        <v>26712</v>
      </c>
      <c r="O3021" s="86">
        <v>10500000</v>
      </c>
      <c r="P3021" s="203" t="s">
        <v>26713</v>
      </c>
      <c r="Q3021" s="203" t="s">
        <v>26711</v>
      </c>
      <c r="R3021" s="84">
        <v>45919</v>
      </c>
      <c r="S3021" s="84">
        <v>45919</v>
      </c>
      <c r="T3021" s="84"/>
      <c r="U3021" s="84"/>
      <c r="V3021" s="84"/>
      <c r="W3021" s="203" t="s">
        <v>9457</v>
      </c>
    </row>
    <row r="3022" spans="1:23" x14ac:dyDescent="0.3">
      <c r="A3022" s="203" t="s">
        <v>5454</v>
      </c>
      <c r="B3022" s="203" t="s">
        <v>1245</v>
      </c>
      <c r="C3022" s="203" t="s">
        <v>26714</v>
      </c>
      <c r="D3022" s="203" t="s">
        <v>26715</v>
      </c>
      <c r="E3022" s="203" t="s">
        <v>26716</v>
      </c>
      <c r="F3022" s="203" t="s">
        <v>9451</v>
      </c>
      <c r="G3022" s="203" t="s">
        <v>26716</v>
      </c>
      <c r="H3022" s="203" t="s">
        <v>26717</v>
      </c>
      <c r="I3022" s="203" t="s">
        <v>9453</v>
      </c>
      <c r="J3022" s="203" t="s">
        <v>26718</v>
      </c>
      <c r="K3022" s="84">
        <v>45524</v>
      </c>
      <c r="L3022" s="84">
        <v>45524</v>
      </c>
      <c r="M3022" s="84">
        <v>45615</v>
      </c>
      <c r="N3022" s="203" t="s">
        <v>26719</v>
      </c>
      <c r="O3022" s="86">
        <v>12000000</v>
      </c>
      <c r="P3022" s="203" t="s">
        <v>26720</v>
      </c>
      <c r="Q3022" s="203" t="s">
        <v>26718</v>
      </c>
      <c r="R3022" s="84">
        <v>45520</v>
      </c>
      <c r="S3022" s="84">
        <v>45520</v>
      </c>
      <c r="T3022" s="84"/>
      <c r="U3022" s="84"/>
      <c r="V3022" s="84"/>
      <c r="W3022" s="203" t="s">
        <v>9457</v>
      </c>
    </row>
    <row r="3023" spans="1:23" x14ac:dyDescent="0.3">
      <c r="A3023" s="203" t="s">
        <v>1470</v>
      </c>
      <c r="B3023" s="203" t="s">
        <v>1247</v>
      </c>
      <c r="C3023" s="203" t="s">
        <v>26721</v>
      </c>
      <c r="D3023" s="203" t="s">
        <v>26722</v>
      </c>
      <c r="E3023" s="203" t="s">
        <v>26723</v>
      </c>
      <c r="F3023" s="203" t="s">
        <v>9451</v>
      </c>
      <c r="G3023" s="203" t="s">
        <v>26723</v>
      </c>
      <c r="H3023" s="203" t="s">
        <v>26722</v>
      </c>
      <c r="I3023" s="203" t="s">
        <v>9739</v>
      </c>
      <c r="J3023" s="203" t="s">
        <v>9470</v>
      </c>
      <c r="K3023" s="84"/>
      <c r="L3023" s="84"/>
      <c r="M3023" s="84"/>
      <c r="N3023" s="203" t="s">
        <v>9471</v>
      </c>
      <c r="O3023" s="86">
        <v>0</v>
      </c>
      <c r="P3023" s="203" t="s">
        <v>26724</v>
      </c>
      <c r="Q3023" s="203" t="s">
        <v>9473</v>
      </c>
      <c r="R3023" s="84">
        <v>46052</v>
      </c>
      <c r="S3023" s="84">
        <v>46052</v>
      </c>
      <c r="T3023" s="84"/>
      <c r="U3023" s="84"/>
      <c r="V3023" s="84"/>
      <c r="W3023" s="203" t="s">
        <v>9457</v>
      </c>
    </row>
    <row r="3024" spans="1:23" x14ac:dyDescent="0.3">
      <c r="A3024" s="203" t="s">
        <v>1470</v>
      </c>
      <c r="B3024" s="203" t="s">
        <v>1247</v>
      </c>
      <c r="C3024" s="203" t="s">
        <v>26721</v>
      </c>
      <c r="D3024" s="203" t="s">
        <v>26725</v>
      </c>
      <c r="E3024" s="203" t="s">
        <v>26723</v>
      </c>
      <c r="F3024" s="203" t="s">
        <v>9451</v>
      </c>
      <c r="G3024" s="203" t="s">
        <v>26723</v>
      </c>
      <c r="H3024" s="203" t="s">
        <v>26726</v>
      </c>
      <c r="I3024" s="203" t="s">
        <v>9453</v>
      </c>
      <c r="J3024" s="203" t="s">
        <v>26727</v>
      </c>
      <c r="K3024" s="84">
        <v>46052</v>
      </c>
      <c r="L3024" s="84">
        <v>46059</v>
      </c>
      <c r="M3024" s="84">
        <v>46178</v>
      </c>
      <c r="N3024" s="203" t="s">
        <v>26728</v>
      </c>
      <c r="O3024" s="86">
        <v>16400000</v>
      </c>
      <c r="P3024" s="203" t="s">
        <v>26724</v>
      </c>
      <c r="Q3024" s="203" t="s">
        <v>26727</v>
      </c>
      <c r="R3024" s="84">
        <v>46052</v>
      </c>
      <c r="S3024" s="84">
        <v>46052</v>
      </c>
      <c r="T3024" s="84"/>
      <c r="U3024" s="84"/>
      <c r="V3024" s="84"/>
      <c r="W3024" s="203" t="s">
        <v>9457</v>
      </c>
    </row>
    <row r="3025" spans="1:23" x14ac:dyDescent="0.3">
      <c r="A3025" s="203" t="s">
        <v>5454</v>
      </c>
      <c r="B3025" s="203" t="s">
        <v>1245</v>
      </c>
      <c r="C3025" s="203" t="s">
        <v>26729</v>
      </c>
      <c r="D3025" s="203" t="s">
        <v>26730</v>
      </c>
      <c r="E3025" s="203" t="s">
        <v>26731</v>
      </c>
      <c r="F3025" s="203" t="s">
        <v>9451</v>
      </c>
      <c r="G3025" s="203" t="s">
        <v>26731</v>
      </c>
      <c r="H3025" s="203" t="s">
        <v>26732</v>
      </c>
      <c r="I3025" s="203" t="s">
        <v>9453</v>
      </c>
      <c r="J3025" s="203" t="s">
        <v>26733</v>
      </c>
      <c r="K3025" s="84">
        <v>45566</v>
      </c>
      <c r="L3025" s="84">
        <v>45567</v>
      </c>
      <c r="M3025" s="84">
        <v>45657</v>
      </c>
      <c r="N3025" s="203" t="s">
        <v>26734</v>
      </c>
      <c r="O3025" s="86">
        <v>12600000</v>
      </c>
      <c r="P3025" s="203" t="s">
        <v>26735</v>
      </c>
      <c r="Q3025" s="203" t="s">
        <v>26733</v>
      </c>
      <c r="R3025" s="84">
        <v>45566</v>
      </c>
      <c r="S3025" s="84">
        <v>45566</v>
      </c>
      <c r="T3025" s="84"/>
      <c r="U3025" s="84"/>
      <c r="V3025" s="84"/>
      <c r="W3025" s="203" t="s">
        <v>9457</v>
      </c>
    </row>
    <row r="3026" spans="1:23" x14ac:dyDescent="0.3">
      <c r="A3026" s="203" t="s">
        <v>1572</v>
      </c>
      <c r="B3026" s="203" t="s">
        <v>1246</v>
      </c>
      <c r="C3026" s="203" t="s">
        <v>26736</v>
      </c>
      <c r="D3026" s="203" t="s">
        <v>26737</v>
      </c>
      <c r="E3026" s="203" t="s">
        <v>26738</v>
      </c>
      <c r="F3026" s="203" t="s">
        <v>9451</v>
      </c>
      <c r="G3026" s="203" t="s">
        <v>26738</v>
      </c>
      <c r="H3026" s="203" t="s">
        <v>26739</v>
      </c>
      <c r="I3026" s="203" t="s">
        <v>9453</v>
      </c>
      <c r="J3026" s="203" t="s">
        <v>12990</v>
      </c>
      <c r="K3026" s="84">
        <v>45918</v>
      </c>
      <c r="L3026" s="84">
        <v>45919</v>
      </c>
      <c r="M3026" s="84">
        <v>46009</v>
      </c>
      <c r="N3026" s="203" t="s">
        <v>13147</v>
      </c>
      <c r="O3026" s="86">
        <v>10500000</v>
      </c>
      <c r="P3026" s="203" t="s">
        <v>26740</v>
      </c>
      <c r="Q3026" s="203" t="s">
        <v>12990</v>
      </c>
      <c r="R3026" s="84">
        <v>45918</v>
      </c>
      <c r="S3026" s="84">
        <v>45918</v>
      </c>
      <c r="T3026" s="84"/>
      <c r="U3026" s="84"/>
      <c r="V3026" s="84"/>
      <c r="W3026" s="203" t="s">
        <v>9457</v>
      </c>
    </row>
    <row r="3027" spans="1:23" x14ac:dyDescent="0.3">
      <c r="A3027" s="203" t="s">
        <v>1572</v>
      </c>
      <c r="B3027" s="203" t="s">
        <v>1246</v>
      </c>
      <c r="C3027" s="203" t="s">
        <v>26741</v>
      </c>
      <c r="D3027" s="203" t="s">
        <v>26742</v>
      </c>
      <c r="E3027" s="203" t="s">
        <v>26743</v>
      </c>
      <c r="F3027" s="203" t="s">
        <v>9451</v>
      </c>
      <c r="G3027" s="203" t="s">
        <v>26743</v>
      </c>
      <c r="H3027" s="203" t="s">
        <v>26744</v>
      </c>
      <c r="I3027" s="203" t="s">
        <v>9453</v>
      </c>
      <c r="J3027" s="203" t="s">
        <v>26745</v>
      </c>
      <c r="K3027" s="84">
        <v>45953</v>
      </c>
      <c r="L3027" s="84">
        <v>45957</v>
      </c>
      <c r="M3027" s="84">
        <v>46017</v>
      </c>
      <c r="N3027" s="203" t="s">
        <v>26746</v>
      </c>
      <c r="O3027" s="86">
        <v>6000000</v>
      </c>
      <c r="P3027" s="203" t="s">
        <v>26747</v>
      </c>
      <c r="Q3027" s="203" t="s">
        <v>26745</v>
      </c>
      <c r="R3027" s="84">
        <v>45953</v>
      </c>
      <c r="S3027" s="84">
        <v>45953</v>
      </c>
      <c r="T3027" s="84"/>
      <c r="U3027" s="84"/>
      <c r="V3027" s="84"/>
      <c r="W3027" s="203" t="s">
        <v>9457</v>
      </c>
    </row>
    <row r="3028" spans="1:23" x14ac:dyDescent="0.3">
      <c r="A3028" s="203" t="s">
        <v>2940</v>
      </c>
      <c r="B3028" s="203" t="s">
        <v>1245</v>
      </c>
      <c r="C3028" s="203" t="s">
        <v>26748</v>
      </c>
      <c r="D3028" s="203" t="s">
        <v>26749</v>
      </c>
      <c r="E3028" s="203" t="s">
        <v>26750</v>
      </c>
      <c r="F3028" s="203" t="s">
        <v>9451</v>
      </c>
      <c r="G3028" s="203" t="s">
        <v>26750</v>
      </c>
      <c r="H3028" s="203" t="s">
        <v>26751</v>
      </c>
      <c r="I3028" s="203" t="s">
        <v>9462</v>
      </c>
      <c r="J3028" s="203" t="s">
        <v>26752</v>
      </c>
      <c r="K3028" s="84">
        <v>45587</v>
      </c>
      <c r="L3028" s="84">
        <v>45587</v>
      </c>
      <c r="M3028" s="84">
        <v>45657</v>
      </c>
      <c r="N3028" s="203" t="s">
        <v>20881</v>
      </c>
      <c r="O3028" s="86">
        <v>5726618</v>
      </c>
      <c r="P3028" s="203" t="s">
        <v>26753</v>
      </c>
      <c r="Q3028" s="203" t="s">
        <v>26752</v>
      </c>
      <c r="R3028" s="84">
        <v>45585</v>
      </c>
      <c r="S3028" s="84">
        <v>45585</v>
      </c>
      <c r="T3028" s="84"/>
      <c r="U3028" s="84"/>
      <c r="V3028" s="84"/>
      <c r="W3028" s="203" t="s">
        <v>9457</v>
      </c>
    </row>
    <row r="3029" spans="1:23" x14ac:dyDescent="0.3">
      <c r="A3029" s="203" t="s">
        <v>5217</v>
      </c>
      <c r="B3029" s="203" t="s">
        <v>1245</v>
      </c>
      <c r="C3029" s="203" t="s">
        <v>26754</v>
      </c>
      <c r="D3029" s="203" t="s">
        <v>26755</v>
      </c>
      <c r="E3029" s="203" t="s">
        <v>26756</v>
      </c>
      <c r="F3029" s="203" t="s">
        <v>9451</v>
      </c>
      <c r="G3029" s="203" t="s">
        <v>26756</v>
      </c>
      <c r="H3029" s="203" t="s">
        <v>26757</v>
      </c>
      <c r="I3029" s="203" t="s">
        <v>9462</v>
      </c>
      <c r="J3029" s="203" t="s">
        <v>13633</v>
      </c>
      <c r="K3029" s="84">
        <v>45366</v>
      </c>
      <c r="L3029" s="84">
        <v>45369</v>
      </c>
      <c r="M3029" s="84">
        <v>45552</v>
      </c>
      <c r="N3029" s="203" t="s">
        <v>12100</v>
      </c>
      <c r="O3029" s="86">
        <v>12622590</v>
      </c>
      <c r="P3029" s="203" t="s">
        <v>26758</v>
      </c>
      <c r="Q3029" s="203" t="s">
        <v>13846</v>
      </c>
      <c r="R3029" s="84">
        <v>45364</v>
      </c>
      <c r="S3029" s="84">
        <v>45364</v>
      </c>
      <c r="T3029" s="84"/>
      <c r="U3029" s="84"/>
      <c r="V3029" s="84"/>
      <c r="W3029" s="203" t="s">
        <v>9457</v>
      </c>
    </row>
    <row r="3030" spans="1:23" x14ac:dyDescent="0.3">
      <c r="A3030" s="203" t="s">
        <v>1655</v>
      </c>
      <c r="B3030" s="203" t="s">
        <v>1247</v>
      </c>
      <c r="C3030" s="203" t="s">
        <v>26759</v>
      </c>
      <c r="D3030" s="203" t="s">
        <v>26760</v>
      </c>
      <c r="E3030" s="203" t="s">
        <v>26761</v>
      </c>
      <c r="F3030" s="203" t="s">
        <v>9451</v>
      </c>
      <c r="G3030" s="203" t="s">
        <v>26761</v>
      </c>
      <c r="H3030" s="203" t="s">
        <v>26762</v>
      </c>
      <c r="I3030" s="203" t="s">
        <v>9453</v>
      </c>
      <c r="J3030" s="203" t="s">
        <v>26763</v>
      </c>
      <c r="K3030" s="84">
        <v>46052</v>
      </c>
      <c r="L3030" s="84">
        <v>46052</v>
      </c>
      <c r="M3030" s="84">
        <v>46141</v>
      </c>
      <c r="N3030" s="203" t="s">
        <v>15702</v>
      </c>
      <c r="O3030" s="86">
        <v>6246087</v>
      </c>
      <c r="P3030" s="203" t="s">
        <v>26764</v>
      </c>
      <c r="Q3030" s="203" t="s">
        <v>26763</v>
      </c>
      <c r="R3030" s="84">
        <v>46052</v>
      </c>
      <c r="S3030" s="84">
        <v>46052</v>
      </c>
      <c r="T3030" s="84"/>
      <c r="U3030" s="84"/>
      <c r="V3030" s="84"/>
      <c r="W3030" s="203" t="s">
        <v>9457</v>
      </c>
    </row>
    <row r="3031" spans="1:23" x14ac:dyDescent="0.3">
      <c r="A3031" s="203" t="s">
        <v>5454</v>
      </c>
      <c r="B3031" s="203" t="s">
        <v>1245</v>
      </c>
      <c r="C3031" s="203" t="s">
        <v>26765</v>
      </c>
      <c r="D3031" s="203" t="s">
        <v>26766</v>
      </c>
      <c r="E3031" s="203" t="s">
        <v>26767</v>
      </c>
      <c r="F3031" s="203" t="s">
        <v>9451</v>
      </c>
      <c r="G3031" s="203" t="s">
        <v>26767</v>
      </c>
      <c r="H3031" s="203" t="s">
        <v>26768</v>
      </c>
      <c r="I3031" s="203" t="s">
        <v>9453</v>
      </c>
      <c r="J3031" s="203" t="s">
        <v>26769</v>
      </c>
      <c r="K3031" s="84">
        <v>45531</v>
      </c>
      <c r="L3031" s="84">
        <v>45539</v>
      </c>
      <c r="M3031" s="84">
        <v>45629</v>
      </c>
      <c r="N3031" s="203" t="s">
        <v>10094</v>
      </c>
      <c r="O3031" s="86">
        <v>12000000</v>
      </c>
      <c r="P3031" s="203" t="s">
        <v>26770</v>
      </c>
      <c r="Q3031" s="203" t="s">
        <v>26769</v>
      </c>
      <c r="R3031" s="84">
        <v>45530</v>
      </c>
      <c r="S3031" s="84">
        <v>45530</v>
      </c>
      <c r="T3031" s="84"/>
      <c r="U3031" s="84"/>
      <c r="V3031" s="84"/>
      <c r="W3031" s="203" t="s">
        <v>9457</v>
      </c>
    </row>
    <row r="3032" spans="1:23" x14ac:dyDescent="0.3">
      <c r="A3032" s="203" t="s">
        <v>1605</v>
      </c>
      <c r="B3032" s="203" t="s">
        <v>1247</v>
      </c>
      <c r="C3032" s="203" t="s">
        <v>26771</v>
      </c>
      <c r="D3032" s="203" t="s">
        <v>26772</v>
      </c>
      <c r="E3032" s="203" t="s">
        <v>26773</v>
      </c>
      <c r="F3032" s="203" t="s">
        <v>9451</v>
      </c>
      <c r="G3032" s="203" t="s">
        <v>26773</v>
      </c>
      <c r="H3032" s="203" t="s">
        <v>26774</v>
      </c>
      <c r="I3032" s="203" t="s">
        <v>9453</v>
      </c>
      <c r="J3032" s="203" t="s">
        <v>12852</v>
      </c>
      <c r="K3032" s="84">
        <v>46045</v>
      </c>
      <c r="L3032" s="84">
        <v>46045</v>
      </c>
      <c r="M3032" s="84">
        <v>46225</v>
      </c>
      <c r="N3032" s="203" t="s">
        <v>26775</v>
      </c>
      <c r="O3032" s="86">
        <v>17064468</v>
      </c>
      <c r="P3032" s="203" t="s">
        <v>26776</v>
      </c>
      <c r="Q3032" s="203" t="s">
        <v>12852</v>
      </c>
      <c r="R3032" s="84">
        <v>46044</v>
      </c>
      <c r="S3032" s="84">
        <v>46044</v>
      </c>
      <c r="T3032" s="84"/>
      <c r="U3032" s="84"/>
      <c r="V3032" s="84"/>
      <c r="W3032" s="203" t="s">
        <v>9457</v>
      </c>
    </row>
    <row r="3033" spans="1:23" x14ac:dyDescent="0.3">
      <c r="A3033" s="203" t="s">
        <v>1665</v>
      </c>
      <c r="B3033" s="203" t="s">
        <v>1247</v>
      </c>
      <c r="C3033" s="203" t="s">
        <v>26777</v>
      </c>
      <c r="D3033" s="203" t="s">
        <v>26778</v>
      </c>
      <c r="E3033" s="203" t="s">
        <v>26779</v>
      </c>
      <c r="F3033" s="203" t="s">
        <v>9451</v>
      </c>
      <c r="G3033" s="203" t="s">
        <v>26779</v>
      </c>
      <c r="H3033" s="203" t="s">
        <v>26780</v>
      </c>
      <c r="I3033" s="203" t="s">
        <v>9453</v>
      </c>
      <c r="J3033" s="203" t="s">
        <v>26781</v>
      </c>
      <c r="K3033" s="84">
        <v>46051</v>
      </c>
      <c r="L3033" s="84">
        <v>46051</v>
      </c>
      <c r="M3033" s="84">
        <v>46140</v>
      </c>
      <c r="N3033" s="203" t="s">
        <v>19971</v>
      </c>
      <c r="O3033" s="86">
        <v>9000000</v>
      </c>
      <c r="P3033" s="203" t="s">
        <v>26782</v>
      </c>
      <c r="Q3033" s="203" t="s">
        <v>26781</v>
      </c>
      <c r="R3033" s="84">
        <v>46051</v>
      </c>
      <c r="S3033" s="84">
        <v>46051</v>
      </c>
      <c r="T3033" s="84"/>
      <c r="U3033" s="84"/>
      <c r="V3033" s="84"/>
      <c r="W3033" s="203" t="s">
        <v>9457</v>
      </c>
    </row>
    <row r="3034" spans="1:23" x14ac:dyDescent="0.3">
      <c r="A3034" s="203" t="s">
        <v>1505</v>
      </c>
      <c r="B3034" s="203" t="s">
        <v>1246</v>
      </c>
      <c r="C3034" s="203" t="s">
        <v>26783</v>
      </c>
      <c r="D3034" s="203" t="s">
        <v>26784</v>
      </c>
      <c r="E3034" s="203" t="s">
        <v>26785</v>
      </c>
      <c r="F3034" s="203" t="s">
        <v>9451</v>
      </c>
      <c r="G3034" s="203" t="s">
        <v>26785</v>
      </c>
      <c r="H3034" s="203" t="s">
        <v>26786</v>
      </c>
      <c r="I3034" s="203" t="s">
        <v>9462</v>
      </c>
      <c r="J3034" s="203" t="s">
        <v>26787</v>
      </c>
      <c r="K3034" s="84">
        <v>45905</v>
      </c>
      <c r="L3034" s="84">
        <v>45905</v>
      </c>
      <c r="M3034" s="84">
        <v>46022</v>
      </c>
      <c r="N3034" s="203" t="s">
        <v>10279</v>
      </c>
      <c r="O3034" s="86">
        <v>15281166</v>
      </c>
      <c r="P3034" s="203" t="s">
        <v>26788</v>
      </c>
      <c r="Q3034" s="203" t="s">
        <v>26787</v>
      </c>
      <c r="R3034" s="84">
        <v>45905</v>
      </c>
      <c r="S3034" s="84">
        <v>45905</v>
      </c>
      <c r="T3034" s="84"/>
      <c r="U3034" s="84"/>
      <c r="V3034" s="84"/>
      <c r="W3034" s="203" t="s">
        <v>9457</v>
      </c>
    </row>
    <row r="3035" spans="1:23" x14ac:dyDescent="0.3">
      <c r="A3035" s="203" t="s">
        <v>1572</v>
      </c>
      <c r="B3035" s="203" t="s">
        <v>1246</v>
      </c>
      <c r="C3035" s="203" t="s">
        <v>26789</v>
      </c>
      <c r="D3035" s="203" t="s">
        <v>26790</v>
      </c>
      <c r="E3035" s="203" t="s">
        <v>26791</v>
      </c>
      <c r="F3035" s="203" t="s">
        <v>9451</v>
      </c>
      <c r="G3035" s="203" t="s">
        <v>26791</v>
      </c>
      <c r="H3035" s="203" t="s">
        <v>26792</v>
      </c>
      <c r="I3035" s="203" t="s">
        <v>9453</v>
      </c>
      <c r="J3035" s="203" t="s">
        <v>26793</v>
      </c>
      <c r="K3035" s="84">
        <v>45919</v>
      </c>
      <c r="L3035" s="84">
        <v>45919</v>
      </c>
      <c r="M3035" s="84">
        <v>46009</v>
      </c>
      <c r="N3035" s="203" t="s">
        <v>26002</v>
      </c>
      <c r="O3035" s="86">
        <v>10500000</v>
      </c>
      <c r="P3035" s="203" t="s">
        <v>26794</v>
      </c>
      <c r="Q3035" s="203" t="s">
        <v>26793</v>
      </c>
      <c r="R3035" s="84">
        <v>45918</v>
      </c>
      <c r="S3035" s="84">
        <v>45918</v>
      </c>
      <c r="T3035" s="84"/>
      <c r="U3035" s="84"/>
      <c r="V3035" s="84"/>
      <c r="W3035" s="203" t="s">
        <v>9457</v>
      </c>
    </row>
    <row r="3036" spans="1:23" x14ac:dyDescent="0.3">
      <c r="A3036" s="203" t="s">
        <v>3253</v>
      </c>
      <c r="B3036" s="203" t="s">
        <v>1245</v>
      </c>
      <c r="C3036" s="203" t="s">
        <v>26795</v>
      </c>
      <c r="D3036" s="203" t="s">
        <v>26796</v>
      </c>
      <c r="E3036" s="203" t="s">
        <v>26797</v>
      </c>
      <c r="F3036" s="203" t="s">
        <v>9451</v>
      </c>
      <c r="G3036" s="203" t="s">
        <v>26797</v>
      </c>
      <c r="H3036" s="203" t="s">
        <v>26798</v>
      </c>
      <c r="I3036" s="203" t="s">
        <v>9462</v>
      </c>
      <c r="J3036" s="203" t="s">
        <v>21962</v>
      </c>
      <c r="K3036" s="84">
        <v>45602</v>
      </c>
      <c r="L3036" s="84">
        <v>45602</v>
      </c>
      <c r="M3036" s="84">
        <v>45656</v>
      </c>
      <c r="N3036" s="203" t="s">
        <v>16989</v>
      </c>
      <c r="O3036" s="86">
        <v>7308395</v>
      </c>
      <c r="P3036" s="203" t="s">
        <v>26799</v>
      </c>
      <c r="Q3036" s="203" t="s">
        <v>21962</v>
      </c>
      <c r="R3036" s="84">
        <v>45596</v>
      </c>
      <c r="S3036" s="84">
        <v>45596</v>
      </c>
      <c r="T3036" s="84"/>
      <c r="U3036" s="84"/>
      <c r="V3036" s="84"/>
      <c r="W3036" s="203" t="s">
        <v>9457</v>
      </c>
    </row>
    <row r="3037" spans="1:23" x14ac:dyDescent="0.3">
      <c r="A3037" s="203" t="s">
        <v>1572</v>
      </c>
      <c r="B3037" s="203" t="s">
        <v>1246</v>
      </c>
      <c r="C3037" s="203" t="s">
        <v>26800</v>
      </c>
      <c r="D3037" s="203" t="s">
        <v>26801</v>
      </c>
      <c r="E3037" s="203" t="s">
        <v>26802</v>
      </c>
      <c r="F3037" s="203" t="s">
        <v>9451</v>
      </c>
      <c r="G3037" s="203" t="s">
        <v>26802</v>
      </c>
      <c r="H3037" s="203" t="s">
        <v>26803</v>
      </c>
      <c r="I3037" s="203" t="s">
        <v>9739</v>
      </c>
      <c r="J3037" s="203" t="s">
        <v>26804</v>
      </c>
      <c r="K3037" s="84"/>
      <c r="L3037" s="84"/>
      <c r="M3037" s="84">
        <v>46006</v>
      </c>
      <c r="N3037" s="203" t="s">
        <v>22654</v>
      </c>
      <c r="O3037" s="86">
        <v>11400000</v>
      </c>
      <c r="P3037" s="203" t="s">
        <v>26805</v>
      </c>
      <c r="Q3037" s="203" t="s">
        <v>26804</v>
      </c>
      <c r="R3037" s="84">
        <v>45916</v>
      </c>
      <c r="S3037" s="84">
        <v>45916</v>
      </c>
      <c r="T3037" s="84"/>
      <c r="U3037" s="84"/>
      <c r="V3037" s="84"/>
      <c r="W3037" s="203" t="s">
        <v>9457</v>
      </c>
    </row>
    <row r="3038" spans="1:23" x14ac:dyDescent="0.3">
      <c r="A3038" s="203" t="s">
        <v>3253</v>
      </c>
      <c r="B3038" s="203" t="s">
        <v>1245</v>
      </c>
      <c r="C3038" s="203" t="s">
        <v>26806</v>
      </c>
      <c r="D3038" s="203" t="s">
        <v>26807</v>
      </c>
      <c r="E3038" s="203" t="s">
        <v>26808</v>
      </c>
      <c r="F3038" s="203" t="s">
        <v>9451</v>
      </c>
      <c r="G3038" s="203" t="s">
        <v>26808</v>
      </c>
      <c r="H3038" s="203" t="s">
        <v>26809</v>
      </c>
      <c r="I3038" s="203" t="s">
        <v>9462</v>
      </c>
      <c r="J3038" s="203" t="s">
        <v>26810</v>
      </c>
      <c r="K3038" s="84">
        <v>45583</v>
      </c>
      <c r="L3038" s="84">
        <v>45583</v>
      </c>
      <c r="M3038" s="84">
        <v>45656</v>
      </c>
      <c r="N3038" s="203" t="s">
        <v>12393</v>
      </c>
      <c r="O3038" s="86">
        <v>9700232</v>
      </c>
      <c r="P3038" s="203" t="s">
        <v>26811</v>
      </c>
      <c r="Q3038" s="203" t="s">
        <v>26810</v>
      </c>
      <c r="R3038" s="84">
        <v>45583</v>
      </c>
      <c r="S3038" s="84">
        <v>45583</v>
      </c>
      <c r="T3038" s="84"/>
      <c r="U3038" s="84"/>
      <c r="V3038" s="84"/>
      <c r="W3038" s="203" t="s">
        <v>9457</v>
      </c>
    </row>
    <row r="3039" spans="1:23" x14ac:dyDescent="0.3">
      <c r="A3039" s="203" t="s">
        <v>4029</v>
      </c>
      <c r="B3039" s="203" t="s">
        <v>1245</v>
      </c>
      <c r="C3039" s="203" t="s">
        <v>26812</v>
      </c>
      <c r="D3039" s="203" t="s">
        <v>26813</v>
      </c>
      <c r="E3039" s="203" t="s">
        <v>26814</v>
      </c>
      <c r="F3039" s="203" t="s">
        <v>9451</v>
      </c>
      <c r="G3039" s="203" t="s">
        <v>26814</v>
      </c>
      <c r="H3039" s="203" t="s">
        <v>26815</v>
      </c>
      <c r="I3039" s="203" t="s">
        <v>9453</v>
      </c>
      <c r="J3039" s="203" t="s">
        <v>26816</v>
      </c>
      <c r="K3039" s="84">
        <v>45481</v>
      </c>
      <c r="L3039" s="84">
        <v>45484</v>
      </c>
      <c r="M3039" s="84">
        <v>45636</v>
      </c>
      <c r="N3039" s="203" t="s">
        <v>26817</v>
      </c>
      <c r="O3039" s="86">
        <v>12500000</v>
      </c>
      <c r="P3039" s="203" t="s">
        <v>26818</v>
      </c>
      <c r="Q3039" s="203" t="s">
        <v>26816</v>
      </c>
      <c r="R3039" s="84">
        <v>45477</v>
      </c>
      <c r="S3039" s="84">
        <v>45477</v>
      </c>
      <c r="T3039" s="84"/>
      <c r="U3039" s="84"/>
      <c r="V3039" s="84"/>
      <c r="W3039" s="203" t="s">
        <v>9457</v>
      </c>
    </row>
    <row r="3040" spans="1:23" x14ac:dyDescent="0.3">
      <c r="A3040" s="203" t="s">
        <v>1572</v>
      </c>
      <c r="B3040" s="203" t="s">
        <v>1246</v>
      </c>
      <c r="C3040" s="203" t="s">
        <v>26819</v>
      </c>
      <c r="D3040" s="203" t="s">
        <v>26820</v>
      </c>
      <c r="E3040" s="203" t="s">
        <v>26821</v>
      </c>
      <c r="F3040" s="203" t="s">
        <v>9451</v>
      </c>
      <c r="G3040" s="203" t="s">
        <v>26821</v>
      </c>
      <c r="H3040" s="203" t="s">
        <v>26822</v>
      </c>
      <c r="I3040" s="203" t="s">
        <v>9453</v>
      </c>
      <c r="J3040" s="203" t="s">
        <v>26823</v>
      </c>
      <c r="K3040" s="84">
        <v>45911</v>
      </c>
      <c r="L3040" s="84">
        <v>45911</v>
      </c>
      <c r="M3040" s="84">
        <v>46001</v>
      </c>
      <c r="N3040" s="203" t="s">
        <v>26824</v>
      </c>
      <c r="O3040" s="86">
        <v>11100000</v>
      </c>
      <c r="P3040" s="203" t="s">
        <v>26825</v>
      </c>
      <c r="Q3040" s="203" t="s">
        <v>26823</v>
      </c>
      <c r="R3040" s="84">
        <v>45910</v>
      </c>
      <c r="S3040" s="84">
        <v>45910</v>
      </c>
      <c r="T3040" s="84"/>
      <c r="U3040" s="84"/>
      <c r="V3040" s="84"/>
      <c r="W3040" s="203" t="s">
        <v>9457</v>
      </c>
    </row>
    <row r="3041" spans="1:23" x14ac:dyDescent="0.3">
      <c r="A3041" s="203" t="s">
        <v>1572</v>
      </c>
      <c r="B3041" s="203" t="s">
        <v>1246</v>
      </c>
      <c r="C3041" s="203" t="s">
        <v>26826</v>
      </c>
      <c r="D3041" s="203" t="s">
        <v>26827</v>
      </c>
      <c r="E3041" s="203" t="s">
        <v>26828</v>
      </c>
      <c r="F3041" s="203" t="s">
        <v>9451</v>
      </c>
      <c r="G3041" s="203" t="s">
        <v>26828</v>
      </c>
      <c r="H3041" s="203" t="s">
        <v>26829</v>
      </c>
      <c r="I3041" s="203" t="s">
        <v>9453</v>
      </c>
      <c r="J3041" s="203" t="s">
        <v>26830</v>
      </c>
      <c r="K3041" s="84">
        <v>45917</v>
      </c>
      <c r="L3041" s="84">
        <v>45918</v>
      </c>
      <c r="M3041" s="84">
        <v>46008</v>
      </c>
      <c r="N3041" s="203" t="s">
        <v>26831</v>
      </c>
      <c r="O3041" s="86">
        <v>12000000</v>
      </c>
      <c r="P3041" s="203" t="s">
        <v>26832</v>
      </c>
      <c r="Q3041" s="203" t="s">
        <v>26830</v>
      </c>
      <c r="R3041" s="84">
        <v>45917</v>
      </c>
      <c r="S3041" s="84">
        <v>45917</v>
      </c>
      <c r="T3041" s="84"/>
      <c r="U3041" s="84"/>
      <c r="V3041" s="84"/>
      <c r="W3041" s="203" t="s">
        <v>9457</v>
      </c>
    </row>
    <row r="3042" spans="1:23" x14ac:dyDescent="0.3">
      <c r="A3042" s="203" t="s">
        <v>2940</v>
      </c>
      <c r="B3042" s="203" t="s">
        <v>1245</v>
      </c>
      <c r="C3042" s="203" t="s">
        <v>26833</v>
      </c>
      <c r="D3042" s="203" t="s">
        <v>26834</v>
      </c>
      <c r="E3042" s="203" t="s">
        <v>26835</v>
      </c>
      <c r="F3042" s="203" t="s">
        <v>9451</v>
      </c>
      <c r="G3042" s="203" t="s">
        <v>26835</v>
      </c>
      <c r="H3042" s="203" t="s">
        <v>26836</v>
      </c>
      <c r="I3042" s="203" t="s">
        <v>9462</v>
      </c>
      <c r="J3042" s="203" t="s">
        <v>11048</v>
      </c>
      <c r="K3042" s="84">
        <v>45596</v>
      </c>
      <c r="L3042" s="84">
        <v>45596</v>
      </c>
      <c r="M3042" s="84">
        <v>45656</v>
      </c>
      <c r="N3042" s="203" t="s">
        <v>10756</v>
      </c>
      <c r="O3042" s="86">
        <v>5281482</v>
      </c>
      <c r="P3042" s="203" t="s">
        <v>26837</v>
      </c>
      <c r="Q3042" s="203" t="s">
        <v>11048</v>
      </c>
      <c r="R3042" s="84">
        <v>45596</v>
      </c>
      <c r="S3042" s="84">
        <v>45596</v>
      </c>
      <c r="T3042" s="84"/>
      <c r="U3042" s="84"/>
      <c r="V3042" s="84"/>
      <c r="W3042" s="203" t="s">
        <v>9457</v>
      </c>
    </row>
    <row r="3043" spans="1:23" x14ac:dyDescent="0.3">
      <c r="A3043" s="203" t="s">
        <v>1605</v>
      </c>
      <c r="B3043" s="203" t="s">
        <v>1247</v>
      </c>
      <c r="C3043" s="203" t="s">
        <v>26838</v>
      </c>
      <c r="D3043" s="203" t="s">
        <v>26839</v>
      </c>
      <c r="E3043" s="203" t="s">
        <v>26840</v>
      </c>
      <c r="F3043" s="203" t="s">
        <v>9451</v>
      </c>
      <c r="G3043" s="203" t="s">
        <v>26840</v>
      </c>
      <c r="H3043" s="203" t="s">
        <v>26841</v>
      </c>
      <c r="I3043" s="203" t="s">
        <v>9453</v>
      </c>
      <c r="J3043" s="203" t="s">
        <v>11798</v>
      </c>
      <c r="K3043" s="84">
        <v>46046</v>
      </c>
      <c r="L3043" s="84">
        <v>46048</v>
      </c>
      <c r="M3043" s="84">
        <v>46228</v>
      </c>
      <c r="N3043" s="203" t="s">
        <v>20472</v>
      </c>
      <c r="O3043" s="86">
        <v>17064468</v>
      </c>
      <c r="P3043" s="203" t="s">
        <v>26842</v>
      </c>
      <c r="Q3043" s="203" t="s">
        <v>11798</v>
      </c>
      <c r="R3043" s="84">
        <v>46045</v>
      </c>
      <c r="S3043" s="84">
        <v>46045</v>
      </c>
      <c r="T3043" s="84"/>
      <c r="U3043" s="84"/>
      <c r="V3043" s="84"/>
      <c r="W3043" s="203" t="s">
        <v>9457</v>
      </c>
    </row>
    <row r="3044" spans="1:23" x14ac:dyDescent="0.3">
      <c r="A3044" s="203" t="s">
        <v>1605</v>
      </c>
      <c r="B3044" s="203" t="s">
        <v>1247</v>
      </c>
      <c r="C3044" s="203" t="s">
        <v>26843</v>
      </c>
      <c r="D3044" s="203" t="s">
        <v>26844</v>
      </c>
      <c r="E3044" s="203" t="s">
        <v>26845</v>
      </c>
      <c r="F3044" s="203" t="s">
        <v>9451</v>
      </c>
      <c r="G3044" s="203" t="s">
        <v>26845</v>
      </c>
      <c r="H3044" s="203" t="s">
        <v>26846</v>
      </c>
      <c r="I3044" s="203" t="s">
        <v>9453</v>
      </c>
      <c r="J3044" s="203" t="s">
        <v>26847</v>
      </c>
      <c r="K3044" s="84">
        <v>46045</v>
      </c>
      <c r="L3044" s="84">
        <v>46045</v>
      </c>
      <c r="M3044" s="84">
        <v>46225</v>
      </c>
      <c r="N3044" s="203" t="s">
        <v>9464</v>
      </c>
      <c r="O3044" s="86">
        <v>31960242</v>
      </c>
      <c r="P3044" s="203" t="s">
        <v>26848</v>
      </c>
      <c r="Q3044" s="203" t="s">
        <v>26847</v>
      </c>
      <c r="R3044" s="84">
        <v>46044</v>
      </c>
      <c r="S3044" s="84">
        <v>46044</v>
      </c>
      <c r="T3044" s="84"/>
      <c r="U3044" s="84"/>
      <c r="V3044" s="84"/>
      <c r="W3044" s="203" t="s">
        <v>9457</v>
      </c>
    </row>
    <row r="3045" spans="1:23" x14ac:dyDescent="0.3">
      <c r="A3045" s="203" t="s">
        <v>1605</v>
      </c>
      <c r="B3045" s="203" t="s">
        <v>1247</v>
      </c>
      <c r="C3045" s="203" t="s">
        <v>17231</v>
      </c>
      <c r="D3045" s="203" t="s">
        <v>34318</v>
      </c>
      <c r="E3045" s="203" t="s">
        <v>17232</v>
      </c>
      <c r="F3045" s="203" t="s">
        <v>9451</v>
      </c>
      <c r="G3045" s="203" t="s">
        <v>17232</v>
      </c>
      <c r="H3045" s="203" t="s">
        <v>34319</v>
      </c>
      <c r="I3045" s="203" t="s">
        <v>9482</v>
      </c>
      <c r="J3045" s="203" t="s">
        <v>9483</v>
      </c>
      <c r="K3045" s="84">
        <v>46245</v>
      </c>
      <c r="L3045" s="84"/>
      <c r="M3045" s="84">
        <v>46387</v>
      </c>
      <c r="N3045" s="203" t="s">
        <v>12997</v>
      </c>
      <c r="O3045" s="86">
        <v>13272497</v>
      </c>
      <c r="P3045" s="203" t="s">
        <v>34320</v>
      </c>
      <c r="Q3045" s="203" t="s">
        <v>9483</v>
      </c>
      <c r="R3045" s="84">
        <v>46243</v>
      </c>
      <c r="S3045" s="84">
        <v>46243</v>
      </c>
      <c r="T3045" s="84"/>
      <c r="U3045" s="84"/>
      <c r="V3045" s="84"/>
      <c r="W3045" s="203" t="s">
        <v>9457</v>
      </c>
    </row>
    <row r="3046" spans="1:23" x14ac:dyDescent="0.3">
      <c r="A3046" s="203" t="s">
        <v>1476</v>
      </c>
      <c r="B3046" s="203" t="s">
        <v>1246</v>
      </c>
      <c r="C3046" s="203" t="s">
        <v>26849</v>
      </c>
      <c r="D3046" s="203" t="s">
        <v>26850</v>
      </c>
      <c r="E3046" s="203" t="s">
        <v>26851</v>
      </c>
      <c r="F3046" s="203" t="s">
        <v>9451</v>
      </c>
      <c r="G3046" s="203" t="s">
        <v>26851</v>
      </c>
      <c r="H3046" s="203" t="s">
        <v>26852</v>
      </c>
      <c r="I3046" s="203" t="s">
        <v>9462</v>
      </c>
      <c r="J3046" s="203" t="s">
        <v>9669</v>
      </c>
      <c r="K3046" s="84">
        <v>45900</v>
      </c>
      <c r="L3046" s="84">
        <v>45901</v>
      </c>
      <c r="M3046" s="84">
        <v>46022</v>
      </c>
      <c r="N3046" s="203" t="s">
        <v>9491</v>
      </c>
      <c r="O3046" s="86">
        <v>10562964</v>
      </c>
      <c r="P3046" s="203" t="s">
        <v>26853</v>
      </c>
      <c r="Q3046" s="203" t="s">
        <v>9669</v>
      </c>
      <c r="R3046" s="84">
        <v>45900</v>
      </c>
      <c r="S3046" s="84">
        <v>45900</v>
      </c>
      <c r="T3046" s="84"/>
      <c r="U3046" s="84"/>
      <c r="V3046" s="84"/>
      <c r="W3046" s="203" t="s">
        <v>9457</v>
      </c>
    </row>
    <row r="3047" spans="1:23" x14ac:dyDescent="0.3">
      <c r="A3047" s="203" t="s">
        <v>1476</v>
      </c>
      <c r="B3047" s="203" t="s">
        <v>1246</v>
      </c>
      <c r="C3047" s="203" t="s">
        <v>26854</v>
      </c>
      <c r="D3047" s="203" t="s">
        <v>26855</v>
      </c>
      <c r="E3047" s="203" t="s">
        <v>26856</v>
      </c>
      <c r="F3047" s="203" t="s">
        <v>9451</v>
      </c>
      <c r="G3047" s="203" t="s">
        <v>26856</v>
      </c>
      <c r="H3047" s="203" t="s">
        <v>26857</v>
      </c>
      <c r="I3047" s="203" t="s">
        <v>9462</v>
      </c>
      <c r="J3047" s="203" t="s">
        <v>26858</v>
      </c>
      <c r="K3047" s="84">
        <v>45890</v>
      </c>
      <c r="L3047" s="84">
        <v>45891</v>
      </c>
      <c r="M3047" s="84">
        <v>46022</v>
      </c>
      <c r="N3047" s="203" t="s">
        <v>14438</v>
      </c>
      <c r="O3047" s="86">
        <v>21432125</v>
      </c>
      <c r="P3047" s="203" t="s">
        <v>26859</v>
      </c>
      <c r="Q3047" s="203" t="s">
        <v>26858</v>
      </c>
      <c r="R3047" s="84">
        <v>45889</v>
      </c>
      <c r="S3047" s="84">
        <v>45889</v>
      </c>
      <c r="T3047" s="84"/>
      <c r="U3047" s="84"/>
      <c r="V3047" s="84"/>
      <c r="W3047" s="203" t="s">
        <v>9457</v>
      </c>
    </row>
    <row r="3048" spans="1:23" x14ac:dyDescent="0.3">
      <c r="A3048" s="203" t="s">
        <v>1505</v>
      </c>
      <c r="B3048" s="203" t="s">
        <v>1246</v>
      </c>
      <c r="C3048" s="203" t="s">
        <v>26860</v>
      </c>
      <c r="D3048" s="203" t="s">
        <v>26861</v>
      </c>
      <c r="E3048" s="203" t="s">
        <v>26862</v>
      </c>
      <c r="F3048" s="203" t="s">
        <v>9451</v>
      </c>
      <c r="G3048" s="203" t="s">
        <v>26862</v>
      </c>
      <c r="H3048" s="203" t="s">
        <v>26863</v>
      </c>
      <c r="I3048" s="203" t="s">
        <v>9462</v>
      </c>
      <c r="J3048" s="203" t="s">
        <v>26864</v>
      </c>
      <c r="K3048" s="84">
        <v>45704</v>
      </c>
      <c r="L3048" s="84">
        <v>45704</v>
      </c>
      <c r="M3048" s="84">
        <v>45881</v>
      </c>
      <c r="N3048" s="203" t="s">
        <v>16269</v>
      </c>
      <c r="O3048" s="86">
        <v>23918382</v>
      </c>
      <c r="P3048" s="203" t="s">
        <v>26865</v>
      </c>
      <c r="Q3048" s="203" t="s">
        <v>26864</v>
      </c>
      <c r="R3048" s="84">
        <v>45700</v>
      </c>
      <c r="S3048" s="84">
        <v>45700</v>
      </c>
      <c r="T3048" s="84"/>
      <c r="U3048" s="84"/>
      <c r="V3048" s="84"/>
      <c r="W3048" s="203" t="s">
        <v>9457</v>
      </c>
    </row>
    <row r="3049" spans="1:23" x14ac:dyDescent="0.3">
      <c r="A3049" s="203" t="s">
        <v>1749</v>
      </c>
      <c r="B3049" s="203" t="s">
        <v>1247</v>
      </c>
      <c r="C3049" s="203" t="s">
        <v>26866</v>
      </c>
      <c r="D3049" s="203" t="s">
        <v>26867</v>
      </c>
      <c r="E3049" s="203" t="s">
        <v>15711</v>
      </c>
      <c r="F3049" s="203" t="s">
        <v>9451</v>
      </c>
      <c r="G3049" s="203" t="s">
        <v>15711</v>
      </c>
      <c r="H3049" s="203" t="s">
        <v>26868</v>
      </c>
      <c r="I3049" s="203" t="s">
        <v>9482</v>
      </c>
      <c r="J3049" s="203" t="s">
        <v>26869</v>
      </c>
      <c r="K3049" s="84">
        <v>46238</v>
      </c>
      <c r="L3049" s="84"/>
      <c r="M3049" s="84">
        <v>46387</v>
      </c>
      <c r="N3049" s="203" t="s">
        <v>12747</v>
      </c>
      <c r="O3049" s="86">
        <v>877150944</v>
      </c>
      <c r="P3049" s="203" t="s">
        <v>26870</v>
      </c>
      <c r="Q3049" s="203" t="s">
        <v>26869</v>
      </c>
      <c r="R3049" s="84">
        <v>46220</v>
      </c>
      <c r="S3049" s="84">
        <v>46220</v>
      </c>
      <c r="T3049" s="84">
        <v>46225</v>
      </c>
      <c r="U3049" s="84">
        <v>46225</v>
      </c>
      <c r="V3049" s="84">
        <v>46225</v>
      </c>
      <c r="W3049" s="203" t="s">
        <v>9457</v>
      </c>
    </row>
    <row r="3050" spans="1:23" x14ac:dyDescent="0.3">
      <c r="A3050" s="203" t="s">
        <v>2539</v>
      </c>
      <c r="B3050" s="203" t="s">
        <v>1247</v>
      </c>
      <c r="C3050" s="203" t="s">
        <v>26866</v>
      </c>
      <c r="D3050" s="203" t="s">
        <v>26867</v>
      </c>
      <c r="E3050" s="203" t="s">
        <v>15711</v>
      </c>
      <c r="F3050" s="203" t="s">
        <v>9451</v>
      </c>
      <c r="G3050" s="203" t="s">
        <v>15711</v>
      </c>
      <c r="H3050" s="203" t="s">
        <v>26868</v>
      </c>
      <c r="I3050" s="203" t="s">
        <v>9482</v>
      </c>
      <c r="J3050" s="203" t="s">
        <v>26869</v>
      </c>
      <c r="K3050" s="84">
        <v>46238</v>
      </c>
      <c r="L3050" s="84"/>
      <c r="M3050" s="84">
        <v>46387</v>
      </c>
      <c r="N3050" s="203" t="s">
        <v>12747</v>
      </c>
      <c r="O3050" s="86">
        <v>877150944</v>
      </c>
      <c r="P3050" s="203" t="s">
        <v>26870</v>
      </c>
      <c r="Q3050" s="203" t="s">
        <v>26869</v>
      </c>
      <c r="R3050" s="84">
        <v>46220</v>
      </c>
      <c r="S3050" s="84">
        <v>46220</v>
      </c>
      <c r="T3050" s="84">
        <v>46225</v>
      </c>
      <c r="U3050" s="84">
        <v>46225</v>
      </c>
      <c r="V3050" s="84">
        <v>46225</v>
      </c>
      <c r="W3050" s="203" t="s">
        <v>9457</v>
      </c>
    </row>
    <row r="3051" spans="1:23" x14ac:dyDescent="0.3">
      <c r="A3051" s="203" t="s">
        <v>2935</v>
      </c>
      <c r="B3051" s="203" t="s">
        <v>1245</v>
      </c>
      <c r="C3051" s="203" t="s">
        <v>26871</v>
      </c>
      <c r="D3051" s="203" t="s">
        <v>26872</v>
      </c>
      <c r="E3051" s="203" t="s">
        <v>26873</v>
      </c>
      <c r="F3051" s="203" t="s">
        <v>9451</v>
      </c>
      <c r="G3051" s="203" t="s">
        <v>26873</v>
      </c>
      <c r="H3051" s="203" t="s">
        <v>26874</v>
      </c>
      <c r="I3051" s="203" t="s">
        <v>9462</v>
      </c>
      <c r="J3051" s="203" t="s">
        <v>19162</v>
      </c>
      <c r="K3051" s="84">
        <v>45454</v>
      </c>
      <c r="L3051" s="84">
        <v>45454</v>
      </c>
      <c r="M3051" s="84">
        <v>45636</v>
      </c>
      <c r="N3051" s="203" t="s">
        <v>16175</v>
      </c>
      <c r="O3051" s="86">
        <v>13481916</v>
      </c>
      <c r="P3051" s="203" t="s">
        <v>26875</v>
      </c>
      <c r="Q3051" s="203" t="s">
        <v>19164</v>
      </c>
      <c r="R3051" s="84">
        <v>45449</v>
      </c>
      <c r="S3051" s="84">
        <v>45449</v>
      </c>
      <c r="T3051" s="84"/>
      <c r="U3051" s="84"/>
      <c r="V3051" s="84"/>
      <c r="W3051" s="203" t="s">
        <v>9457</v>
      </c>
    </row>
    <row r="3052" spans="1:23" x14ac:dyDescent="0.3">
      <c r="A3052" s="203" t="s">
        <v>1605</v>
      </c>
      <c r="B3052" s="203" t="s">
        <v>1247</v>
      </c>
      <c r="C3052" s="203" t="s">
        <v>26876</v>
      </c>
      <c r="D3052" s="203" t="s">
        <v>26877</v>
      </c>
      <c r="E3052" s="203" t="s">
        <v>26878</v>
      </c>
      <c r="F3052" s="203" t="s">
        <v>9451</v>
      </c>
      <c r="G3052" s="203" t="s">
        <v>26878</v>
      </c>
      <c r="H3052" s="203" t="s">
        <v>26879</v>
      </c>
      <c r="I3052" s="203" t="s">
        <v>9482</v>
      </c>
      <c r="J3052" s="203" t="s">
        <v>15186</v>
      </c>
      <c r="K3052" s="84">
        <v>46240</v>
      </c>
      <c r="L3052" s="84"/>
      <c r="M3052" s="84">
        <v>46381</v>
      </c>
      <c r="N3052" s="203" t="s">
        <v>15995</v>
      </c>
      <c r="O3052" s="86">
        <v>24857966</v>
      </c>
      <c r="P3052" s="203" t="s">
        <v>26880</v>
      </c>
      <c r="Q3052" s="203" t="s">
        <v>15186</v>
      </c>
      <c r="R3052" s="84">
        <v>46239</v>
      </c>
      <c r="S3052" s="84">
        <v>46239</v>
      </c>
      <c r="T3052" s="84"/>
      <c r="U3052" s="84"/>
      <c r="V3052" s="84"/>
      <c r="W3052" s="203" t="s">
        <v>9457</v>
      </c>
    </row>
    <row r="3053" spans="1:23" x14ac:dyDescent="0.3">
      <c r="A3053" s="203" t="s">
        <v>3058</v>
      </c>
      <c r="B3053" s="203" t="s">
        <v>1245</v>
      </c>
      <c r="C3053" s="203" t="s">
        <v>26881</v>
      </c>
      <c r="D3053" s="203" t="s">
        <v>26882</v>
      </c>
      <c r="E3053" s="203" t="s">
        <v>26883</v>
      </c>
      <c r="F3053" s="203" t="s">
        <v>9451</v>
      </c>
      <c r="G3053" s="203" t="s">
        <v>26883</v>
      </c>
      <c r="H3053" s="203" t="s">
        <v>26884</v>
      </c>
      <c r="I3053" s="203" t="s">
        <v>9462</v>
      </c>
      <c r="J3053" s="203" t="s">
        <v>26885</v>
      </c>
      <c r="K3053" s="84">
        <v>45372</v>
      </c>
      <c r="L3053" s="84">
        <v>45372</v>
      </c>
      <c r="M3053" s="84">
        <v>45555</v>
      </c>
      <c r="N3053" s="203" t="s">
        <v>11718</v>
      </c>
      <c r="O3053" s="86">
        <v>11890566</v>
      </c>
      <c r="P3053" s="203" t="s">
        <v>26886</v>
      </c>
      <c r="Q3053" s="203" t="s">
        <v>26885</v>
      </c>
      <c r="R3053" s="84">
        <v>45371</v>
      </c>
      <c r="S3053" s="84">
        <v>45371</v>
      </c>
      <c r="T3053" s="84"/>
      <c r="U3053" s="84"/>
      <c r="V3053" s="84"/>
      <c r="W3053" s="203" t="s">
        <v>9457</v>
      </c>
    </row>
    <row r="3054" spans="1:23" x14ac:dyDescent="0.3">
      <c r="A3054" s="203" t="s">
        <v>1754</v>
      </c>
      <c r="B3054" s="203" t="s">
        <v>1247</v>
      </c>
      <c r="C3054" s="203" t="s">
        <v>26887</v>
      </c>
      <c r="D3054" s="203" t="s">
        <v>26888</v>
      </c>
      <c r="E3054" s="203" t="s">
        <v>26889</v>
      </c>
      <c r="F3054" s="203" t="s">
        <v>9451</v>
      </c>
      <c r="G3054" s="203" t="s">
        <v>26889</v>
      </c>
      <c r="H3054" s="203" t="s">
        <v>26890</v>
      </c>
      <c r="I3054" s="203" t="s">
        <v>9453</v>
      </c>
      <c r="J3054" s="203" t="s">
        <v>26891</v>
      </c>
      <c r="K3054" s="84">
        <v>46038</v>
      </c>
      <c r="L3054" s="84">
        <v>46038</v>
      </c>
      <c r="M3054" s="84">
        <v>46280</v>
      </c>
      <c r="N3054" s="203" t="s">
        <v>24348</v>
      </c>
      <c r="O3054" s="86">
        <v>32000000</v>
      </c>
      <c r="P3054" s="203" t="s">
        <v>26892</v>
      </c>
      <c r="Q3054" s="203" t="s">
        <v>26891</v>
      </c>
      <c r="R3054" s="84">
        <v>46037</v>
      </c>
      <c r="S3054" s="84">
        <v>46037</v>
      </c>
      <c r="T3054" s="84"/>
      <c r="U3054" s="84"/>
      <c r="V3054" s="84"/>
      <c r="W3054" s="203" t="s">
        <v>9457</v>
      </c>
    </row>
    <row r="3055" spans="1:23" x14ac:dyDescent="0.3">
      <c r="A3055" s="203" t="s">
        <v>1719</v>
      </c>
      <c r="B3055" s="203" t="s">
        <v>1246</v>
      </c>
      <c r="C3055" s="203" t="s">
        <v>26893</v>
      </c>
      <c r="D3055" s="203" t="s">
        <v>26894</v>
      </c>
      <c r="E3055" s="203" t="s">
        <v>14815</v>
      </c>
      <c r="F3055" s="203" t="s">
        <v>9451</v>
      </c>
      <c r="G3055" s="203" t="s">
        <v>14815</v>
      </c>
      <c r="H3055" s="203" t="s">
        <v>26895</v>
      </c>
      <c r="I3055" s="203" t="s">
        <v>9504</v>
      </c>
      <c r="J3055" s="203" t="s">
        <v>26896</v>
      </c>
      <c r="K3055" s="84">
        <v>45825</v>
      </c>
      <c r="L3055" s="84">
        <v>45832</v>
      </c>
      <c r="M3055" s="84">
        <v>46022</v>
      </c>
      <c r="N3055" s="203" t="s">
        <v>21825</v>
      </c>
      <c r="O3055" s="86">
        <v>925273936</v>
      </c>
      <c r="P3055" s="203" t="s">
        <v>26897</v>
      </c>
      <c r="Q3055" s="203" t="s">
        <v>26896</v>
      </c>
      <c r="R3055" s="84">
        <v>45806</v>
      </c>
      <c r="S3055" s="84">
        <v>45806</v>
      </c>
      <c r="T3055" s="84">
        <v>45812</v>
      </c>
      <c r="U3055" s="84">
        <v>45812</v>
      </c>
      <c r="V3055" s="84">
        <v>45812</v>
      </c>
      <c r="W3055" s="203" t="s">
        <v>9457</v>
      </c>
    </row>
    <row r="3056" spans="1:23" x14ac:dyDescent="0.3">
      <c r="A3056" s="203" t="s">
        <v>2935</v>
      </c>
      <c r="B3056" s="203" t="s">
        <v>1245</v>
      </c>
      <c r="C3056" s="203" t="s">
        <v>26898</v>
      </c>
      <c r="D3056" s="203" t="s">
        <v>26899</v>
      </c>
      <c r="E3056" s="203" t="s">
        <v>26900</v>
      </c>
      <c r="F3056" s="203" t="s">
        <v>9451</v>
      </c>
      <c r="G3056" s="203" t="s">
        <v>26900</v>
      </c>
      <c r="H3056" s="203" t="s">
        <v>26901</v>
      </c>
      <c r="I3056" s="203" t="s">
        <v>9462</v>
      </c>
      <c r="J3056" s="203" t="s">
        <v>19162</v>
      </c>
      <c r="K3056" s="84">
        <v>45365</v>
      </c>
      <c r="L3056" s="84">
        <v>45365</v>
      </c>
      <c r="M3056" s="84">
        <v>45548</v>
      </c>
      <c r="N3056" s="203" t="s">
        <v>14279</v>
      </c>
      <c r="O3056" s="86">
        <v>13481916</v>
      </c>
      <c r="P3056" s="203" t="s">
        <v>26902</v>
      </c>
      <c r="Q3056" s="203" t="s">
        <v>19164</v>
      </c>
      <c r="R3056" s="84">
        <v>45364</v>
      </c>
      <c r="S3056" s="84">
        <v>45364</v>
      </c>
      <c r="T3056" s="84"/>
      <c r="U3056" s="84"/>
      <c r="V3056" s="84"/>
      <c r="W3056" s="203" t="s">
        <v>9457</v>
      </c>
    </row>
    <row r="3057" spans="1:23" x14ac:dyDescent="0.3">
      <c r="A3057" s="203" t="s">
        <v>1665</v>
      </c>
      <c r="B3057" s="203" t="s">
        <v>1247</v>
      </c>
      <c r="C3057" s="203" t="s">
        <v>26903</v>
      </c>
      <c r="D3057" s="203" t="s">
        <v>26904</v>
      </c>
      <c r="E3057" s="203" t="s">
        <v>26905</v>
      </c>
      <c r="F3057" s="203" t="s">
        <v>9451</v>
      </c>
      <c r="G3057" s="203" t="s">
        <v>26905</v>
      </c>
      <c r="H3057" s="203" t="s">
        <v>26906</v>
      </c>
      <c r="I3057" s="203" t="s">
        <v>9453</v>
      </c>
      <c r="J3057" s="203" t="s">
        <v>26907</v>
      </c>
      <c r="K3057" s="84">
        <v>46050</v>
      </c>
      <c r="L3057" s="84">
        <v>46052</v>
      </c>
      <c r="M3057" s="84">
        <v>46141</v>
      </c>
      <c r="N3057" s="203" t="s">
        <v>26908</v>
      </c>
      <c r="O3057" s="86">
        <v>24000000</v>
      </c>
      <c r="P3057" s="203" t="s">
        <v>26909</v>
      </c>
      <c r="Q3057" s="203" t="s">
        <v>26907</v>
      </c>
      <c r="R3057" s="84">
        <v>46049</v>
      </c>
      <c r="S3057" s="84">
        <v>46049</v>
      </c>
      <c r="T3057" s="84"/>
      <c r="U3057" s="84"/>
      <c r="V3057" s="84"/>
      <c r="W3057" s="203" t="s">
        <v>9457</v>
      </c>
    </row>
    <row r="3058" spans="1:23" x14ac:dyDescent="0.3">
      <c r="A3058" s="203" t="s">
        <v>1665</v>
      </c>
      <c r="B3058" s="203" t="s">
        <v>1247</v>
      </c>
      <c r="C3058" s="203" t="s">
        <v>26910</v>
      </c>
      <c r="D3058" s="203" t="s">
        <v>26911</v>
      </c>
      <c r="E3058" s="203" t="s">
        <v>26912</v>
      </c>
      <c r="F3058" s="203" t="s">
        <v>9451</v>
      </c>
      <c r="G3058" s="203" t="s">
        <v>26912</v>
      </c>
      <c r="H3058" s="203" t="s">
        <v>26913</v>
      </c>
      <c r="I3058" s="203" t="s">
        <v>9453</v>
      </c>
      <c r="J3058" s="203" t="s">
        <v>26914</v>
      </c>
      <c r="K3058" s="84">
        <v>46051</v>
      </c>
      <c r="L3058" s="84">
        <v>46051</v>
      </c>
      <c r="M3058" s="84">
        <v>46140</v>
      </c>
      <c r="N3058" s="203" t="s">
        <v>26915</v>
      </c>
      <c r="O3058" s="86">
        <v>9000000</v>
      </c>
      <c r="P3058" s="203" t="s">
        <v>26916</v>
      </c>
      <c r="Q3058" s="203" t="s">
        <v>26914</v>
      </c>
      <c r="R3058" s="84">
        <v>46050</v>
      </c>
      <c r="S3058" s="84">
        <v>46050</v>
      </c>
      <c r="T3058" s="84"/>
      <c r="U3058" s="84"/>
      <c r="V3058" s="84"/>
      <c r="W3058" s="203" t="s">
        <v>9457</v>
      </c>
    </row>
    <row r="3059" spans="1:23" x14ac:dyDescent="0.3">
      <c r="A3059" s="203" t="s">
        <v>1665</v>
      </c>
      <c r="B3059" s="203" t="s">
        <v>1247</v>
      </c>
      <c r="C3059" s="203" t="s">
        <v>26917</v>
      </c>
      <c r="D3059" s="203" t="s">
        <v>26918</v>
      </c>
      <c r="E3059" s="203" t="s">
        <v>26919</v>
      </c>
      <c r="F3059" s="203" t="s">
        <v>9451</v>
      </c>
      <c r="G3059" s="203" t="s">
        <v>26919</v>
      </c>
      <c r="H3059" s="203" t="s">
        <v>26920</v>
      </c>
      <c r="I3059" s="203" t="s">
        <v>9462</v>
      </c>
      <c r="J3059" s="203" t="s">
        <v>26921</v>
      </c>
      <c r="K3059" s="84">
        <v>46051</v>
      </c>
      <c r="L3059" s="84">
        <v>46055</v>
      </c>
      <c r="M3059" s="84">
        <v>46143</v>
      </c>
      <c r="N3059" s="203" t="s">
        <v>26922</v>
      </c>
      <c r="O3059" s="86">
        <v>12000000</v>
      </c>
      <c r="P3059" s="203" t="s">
        <v>26923</v>
      </c>
      <c r="Q3059" s="203" t="s">
        <v>26921</v>
      </c>
      <c r="R3059" s="84">
        <v>46050</v>
      </c>
      <c r="S3059" s="84">
        <v>46050</v>
      </c>
      <c r="T3059" s="84"/>
      <c r="U3059" s="84"/>
      <c r="V3059" s="84"/>
      <c r="W3059" s="203" t="s">
        <v>9457</v>
      </c>
    </row>
    <row r="3060" spans="1:23" x14ac:dyDescent="0.3">
      <c r="A3060" s="203" t="s">
        <v>1605</v>
      </c>
      <c r="B3060" s="203" t="s">
        <v>1247</v>
      </c>
      <c r="C3060" s="203" t="s">
        <v>34321</v>
      </c>
      <c r="D3060" s="203" t="s">
        <v>34322</v>
      </c>
      <c r="E3060" s="203" t="s">
        <v>34323</v>
      </c>
      <c r="F3060" s="203" t="s">
        <v>9451</v>
      </c>
      <c r="G3060" s="203" t="s">
        <v>34323</v>
      </c>
      <c r="H3060" s="203" t="s">
        <v>34324</v>
      </c>
      <c r="I3060" s="203" t="s">
        <v>9482</v>
      </c>
      <c r="J3060" s="203" t="s">
        <v>10285</v>
      </c>
      <c r="K3060" s="84">
        <v>46253</v>
      </c>
      <c r="L3060" s="84"/>
      <c r="M3060" s="84">
        <v>46387</v>
      </c>
      <c r="N3060" s="203" t="s">
        <v>19795</v>
      </c>
      <c r="O3060" s="86">
        <v>19320075</v>
      </c>
      <c r="P3060" s="203" t="s">
        <v>34325</v>
      </c>
      <c r="Q3060" s="203" t="s">
        <v>10285</v>
      </c>
      <c r="R3060" s="84">
        <v>46252</v>
      </c>
      <c r="S3060" s="84">
        <v>46252</v>
      </c>
      <c r="T3060" s="84"/>
      <c r="U3060" s="84"/>
      <c r="V3060" s="84"/>
      <c r="W3060" s="203" t="s">
        <v>9457</v>
      </c>
    </row>
    <row r="3061" spans="1:23" x14ac:dyDescent="0.3">
      <c r="A3061" s="203" t="s">
        <v>2935</v>
      </c>
      <c r="B3061" s="203" t="s">
        <v>1245</v>
      </c>
      <c r="C3061" s="203" t="s">
        <v>26924</v>
      </c>
      <c r="D3061" s="203" t="s">
        <v>26925</v>
      </c>
      <c r="E3061" s="203" t="s">
        <v>26926</v>
      </c>
      <c r="F3061" s="203" t="s">
        <v>9451</v>
      </c>
      <c r="G3061" s="203" t="s">
        <v>26926</v>
      </c>
      <c r="H3061" s="203" t="s">
        <v>26927</v>
      </c>
      <c r="I3061" s="203" t="s">
        <v>9462</v>
      </c>
      <c r="J3061" s="203" t="s">
        <v>12061</v>
      </c>
      <c r="K3061" s="84">
        <v>45411</v>
      </c>
      <c r="L3061" s="84">
        <v>45412</v>
      </c>
      <c r="M3061" s="84">
        <v>45594</v>
      </c>
      <c r="N3061" s="203" t="s">
        <v>16672</v>
      </c>
      <c r="O3061" s="86">
        <v>19560876</v>
      </c>
      <c r="P3061" s="203" t="s">
        <v>26928</v>
      </c>
      <c r="Q3061" s="203" t="s">
        <v>12064</v>
      </c>
      <c r="R3061" s="84">
        <v>45405</v>
      </c>
      <c r="S3061" s="84">
        <v>45405</v>
      </c>
      <c r="T3061" s="84"/>
      <c r="U3061" s="84"/>
      <c r="V3061" s="84"/>
      <c r="W3061" s="203" t="s">
        <v>9457</v>
      </c>
    </row>
    <row r="3062" spans="1:23" x14ac:dyDescent="0.3">
      <c r="A3062" s="203" t="s">
        <v>1447</v>
      </c>
      <c r="B3062" s="203" t="s">
        <v>1246</v>
      </c>
      <c r="C3062" s="203" t="s">
        <v>26929</v>
      </c>
      <c r="D3062" s="203" t="s">
        <v>26930</v>
      </c>
      <c r="E3062" s="203" t="s">
        <v>26931</v>
      </c>
      <c r="F3062" s="203" t="s">
        <v>9451</v>
      </c>
      <c r="G3062" s="203" t="s">
        <v>26931</v>
      </c>
      <c r="H3062" s="203" t="s">
        <v>26932</v>
      </c>
      <c r="I3062" s="203" t="s">
        <v>9453</v>
      </c>
      <c r="J3062" s="203" t="s">
        <v>12120</v>
      </c>
      <c r="K3062" s="84">
        <v>45922</v>
      </c>
      <c r="L3062" s="84">
        <v>45922</v>
      </c>
      <c r="M3062" s="84">
        <v>46012</v>
      </c>
      <c r="N3062" s="203" t="s">
        <v>26933</v>
      </c>
      <c r="O3062" s="86">
        <v>11246994</v>
      </c>
      <c r="P3062" s="203" t="s">
        <v>26934</v>
      </c>
      <c r="Q3062" s="203" t="s">
        <v>12120</v>
      </c>
      <c r="R3062" s="84">
        <v>45921</v>
      </c>
      <c r="S3062" s="84">
        <v>45921</v>
      </c>
      <c r="T3062" s="84"/>
      <c r="U3062" s="84"/>
      <c r="V3062" s="84"/>
      <c r="W3062" s="203" t="s">
        <v>9457</v>
      </c>
    </row>
    <row r="3063" spans="1:23" x14ac:dyDescent="0.3">
      <c r="A3063" s="203" t="s">
        <v>1771</v>
      </c>
      <c r="B3063" s="203" t="s">
        <v>1247</v>
      </c>
      <c r="C3063" s="203" t="s">
        <v>26935</v>
      </c>
      <c r="D3063" s="203" t="s">
        <v>26936</v>
      </c>
      <c r="E3063" s="203" t="s">
        <v>26937</v>
      </c>
      <c r="F3063" s="203" t="s">
        <v>9451</v>
      </c>
      <c r="G3063" s="203" t="s">
        <v>26937</v>
      </c>
      <c r="H3063" s="203" t="s">
        <v>26938</v>
      </c>
      <c r="I3063" s="203" t="s">
        <v>9453</v>
      </c>
      <c r="J3063" s="203" t="s">
        <v>26939</v>
      </c>
      <c r="K3063" s="84">
        <v>46085</v>
      </c>
      <c r="L3063" s="84">
        <v>46085</v>
      </c>
      <c r="M3063" s="84">
        <v>46145</v>
      </c>
      <c r="N3063" s="203" t="s">
        <v>10517</v>
      </c>
      <c r="O3063" s="86">
        <v>63999031.200000003</v>
      </c>
      <c r="P3063" s="203" t="s">
        <v>26940</v>
      </c>
      <c r="Q3063" s="203" t="s">
        <v>26939</v>
      </c>
      <c r="R3063" s="84">
        <v>46071</v>
      </c>
      <c r="S3063" s="84">
        <v>46071</v>
      </c>
      <c r="T3063" s="84">
        <v>46078</v>
      </c>
      <c r="U3063" s="84">
        <v>46078</v>
      </c>
      <c r="V3063" s="84">
        <v>46078</v>
      </c>
      <c r="W3063" s="203" t="s">
        <v>9457</v>
      </c>
    </row>
    <row r="3064" spans="1:23" x14ac:dyDescent="0.3">
      <c r="A3064" s="203" t="s">
        <v>1771</v>
      </c>
      <c r="B3064" s="203" t="s">
        <v>1247</v>
      </c>
      <c r="C3064" s="203" t="s">
        <v>26935</v>
      </c>
      <c r="D3064" s="203" t="s">
        <v>26941</v>
      </c>
      <c r="E3064" s="203" t="s">
        <v>26937</v>
      </c>
      <c r="F3064" s="203" t="s">
        <v>9451</v>
      </c>
      <c r="G3064" s="203" t="s">
        <v>26937</v>
      </c>
      <c r="H3064" s="203" t="s">
        <v>26941</v>
      </c>
      <c r="I3064" s="203" t="s">
        <v>9469</v>
      </c>
      <c r="J3064" s="203" t="s">
        <v>9470</v>
      </c>
      <c r="K3064" s="84"/>
      <c r="L3064" s="84"/>
      <c r="M3064" s="84">
        <v>46146</v>
      </c>
      <c r="N3064" s="203" t="s">
        <v>10517</v>
      </c>
      <c r="O3064" s="86">
        <v>63999031.200000003</v>
      </c>
      <c r="P3064" s="203" t="s">
        <v>26940</v>
      </c>
      <c r="Q3064" s="203" t="s">
        <v>9473</v>
      </c>
      <c r="R3064" s="84">
        <v>46071</v>
      </c>
      <c r="S3064" s="84">
        <v>46071</v>
      </c>
      <c r="T3064" s="84">
        <v>46078</v>
      </c>
      <c r="U3064" s="84">
        <v>46078</v>
      </c>
      <c r="V3064" s="84">
        <v>46078</v>
      </c>
      <c r="W3064" s="203" t="s">
        <v>9457</v>
      </c>
    </row>
    <row r="3065" spans="1:23" x14ac:dyDescent="0.3">
      <c r="A3065" s="203" t="s">
        <v>1605</v>
      </c>
      <c r="B3065" s="203" t="s">
        <v>1247</v>
      </c>
      <c r="C3065" s="203" t="s">
        <v>26942</v>
      </c>
      <c r="D3065" s="203" t="s">
        <v>26943</v>
      </c>
      <c r="E3065" s="203" t="s">
        <v>26944</v>
      </c>
      <c r="F3065" s="203" t="s">
        <v>9451</v>
      </c>
      <c r="G3065" s="203" t="s">
        <v>26944</v>
      </c>
      <c r="H3065" s="203" t="s">
        <v>26945</v>
      </c>
      <c r="I3065" s="203" t="s">
        <v>9453</v>
      </c>
      <c r="J3065" s="203" t="s">
        <v>26946</v>
      </c>
      <c r="K3065" s="84">
        <v>46237</v>
      </c>
      <c r="L3065" s="84">
        <v>46239</v>
      </c>
      <c r="M3065" s="84">
        <v>46385</v>
      </c>
      <c r="N3065" s="203" t="s">
        <v>12557</v>
      </c>
      <c r="O3065" s="86">
        <v>21940177</v>
      </c>
      <c r="P3065" s="203" t="s">
        <v>26947</v>
      </c>
      <c r="Q3065" s="203" t="s">
        <v>26946</v>
      </c>
      <c r="R3065" s="84">
        <v>46235</v>
      </c>
      <c r="S3065" s="84">
        <v>46235</v>
      </c>
      <c r="T3065" s="84"/>
      <c r="U3065" s="84"/>
      <c r="V3065" s="84"/>
      <c r="W3065" s="203" t="s">
        <v>9457</v>
      </c>
    </row>
    <row r="3066" spans="1:23" x14ac:dyDescent="0.3">
      <c r="A3066" s="203" t="s">
        <v>1572</v>
      </c>
      <c r="B3066" s="203" t="s">
        <v>1246</v>
      </c>
      <c r="C3066" s="203" t="s">
        <v>26948</v>
      </c>
      <c r="D3066" s="203" t="s">
        <v>26949</v>
      </c>
      <c r="E3066" s="203" t="s">
        <v>26950</v>
      </c>
      <c r="F3066" s="203" t="s">
        <v>9451</v>
      </c>
      <c r="G3066" s="203" t="s">
        <v>26950</v>
      </c>
      <c r="H3066" s="203" t="s">
        <v>26951</v>
      </c>
      <c r="I3066" s="203" t="s">
        <v>9504</v>
      </c>
      <c r="J3066" s="203" t="s">
        <v>26952</v>
      </c>
      <c r="K3066" s="84">
        <v>45924</v>
      </c>
      <c r="L3066" s="84">
        <v>45926</v>
      </c>
      <c r="M3066" s="84">
        <v>46016</v>
      </c>
      <c r="N3066" s="203" t="s">
        <v>26953</v>
      </c>
      <c r="O3066" s="86">
        <v>10500000</v>
      </c>
      <c r="P3066" s="203" t="s">
        <v>26954</v>
      </c>
      <c r="Q3066" s="203" t="s">
        <v>26952</v>
      </c>
      <c r="R3066" s="84">
        <v>45923</v>
      </c>
      <c r="S3066" s="84">
        <v>45923</v>
      </c>
      <c r="T3066" s="84"/>
      <c r="U3066" s="84"/>
      <c r="V3066" s="84"/>
      <c r="W3066" s="203" t="s">
        <v>9457</v>
      </c>
    </row>
    <row r="3067" spans="1:23" x14ac:dyDescent="0.3">
      <c r="A3067" s="203" t="s">
        <v>1476</v>
      </c>
      <c r="B3067" s="203" t="s">
        <v>1246</v>
      </c>
      <c r="C3067" s="203" t="s">
        <v>26955</v>
      </c>
      <c r="D3067" s="203" t="s">
        <v>26956</v>
      </c>
      <c r="E3067" s="203" t="s">
        <v>26957</v>
      </c>
      <c r="F3067" s="203" t="s">
        <v>9451</v>
      </c>
      <c r="G3067" s="203" t="s">
        <v>26957</v>
      </c>
      <c r="H3067" s="203" t="s">
        <v>26958</v>
      </c>
      <c r="I3067" s="203" t="s">
        <v>9462</v>
      </c>
      <c r="J3067" s="203" t="s">
        <v>12254</v>
      </c>
      <c r="K3067" s="84">
        <v>45707</v>
      </c>
      <c r="L3067" s="84">
        <v>45707</v>
      </c>
      <c r="M3067" s="84">
        <v>45887</v>
      </c>
      <c r="N3067" s="203" t="s">
        <v>18153</v>
      </c>
      <c r="O3067" s="86">
        <v>15844446</v>
      </c>
      <c r="P3067" s="203" t="s">
        <v>26959</v>
      </c>
      <c r="Q3067" s="203" t="s">
        <v>12254</v>
      </c>
      <c r="R3067" s="84">
        <v>45706</v>
      </c>
      <c r="S3067" s="84">
        <v>45706</v>
      </c>
      <c r="T3067" s="84"/>
      <c r="U3067" s="84"/>
      <c r="V3067" s="84"/>
      <c r="W3067" s="203" t="s">
        <v>9457</v>
      </c>
    </row>
    <row r="3068" spans="1:23" x14ac:dyDescent="0.3">
      <c r="A3068" s="203" t="s">
        <v>1433</v>
      </c>
      <c r="B3068" s="203" t="s">
        <v>1246</v>
      </c>
      <c r="C3068" s="203" t="s">
        <v>26960</v>
      </c>
      <c r="D3068" s="203" t="s">
        <v>26961</v>
      </c>
      <c r="E3068" s="203" t="s">
        <v>26962</v>
      </c>
      <c r="F3068" s="203" t="s">
        <v>9451</v>
      </c>
      <c r="G3068" s="203" t="s">
        <v>26962</v>
      </c>
      <c r="H3068" s="203" t="s">
        <v>26963</v>
      </c>
      <c r="I3068" s="203" t="s">
        <v>9462</v>
      </c>
      <c r="J3068" s="203" t="s">
        <v>26964</v>
      </c>
      <c r="K3068" s="84">
        <v>45797</v>
      </c>
      <c r="L3068" s="84">
        <v>45797</v>
      </c>
      <c r="M3068" s="84">
        <v>45919</v>
      </c>
      <c r="N3068" s="203" t="s">
        <v>12488</v>
      </c>
      <c r="O3068" s="86">
        <v>15945588</v>
      </c>
      <c r="P3068" s="203" t="s">
        <v>26965</v>
      </c>
      <c r="Q3068" s="203" t="s">
        <v>26964</v>
      </c>
      <c r="R3068" s="84">
        <v>45797</v>
      </c>
      <c r="S3068" s="84">
        <v>45797</v>
      </c>
      <c r="T3068" s="84"/>
      <c r="U3068" s="84"/>
      <c r="V3068" s="84"/>
      <c r="W3068" s="203" t="s">
        <v>9457</v>
      </c>
    </row>
    <row r="3069" spans="1:23" x14ac:dyDescent="0.3">
      <c r="A3069" s="203" t="s">
        <v>4029</v>
      </c>
      <c r="B3069" s="203" t="s">
        <v>1245</v>
      </c>
      <c r="C3069" s="203" t="s">
        <v>26966</v>
      </c>
      <c r="D3069" s="203" t="s">
        <v>26967</v>
      </c>
      <c r="E3069" s="203" t="s">
        <v>26968</v>
      </c>
      <c r="F3069" s="203" t="s">
        <v>9451</v>
      </c>
      <c r="G3069" s="203" t="s">
        <v>26968</v>
      </c>
      <c r="H3069" s="203" t="s">
        <v>26969</v>
      </c>
      <c r="I3069" s="203" t="s">
        <v>9453</v>
      </c>
      <c r="J3069" s="203" t="s">
        <v>26970</v>
      </c>
      <c r="K3069" s="84">
        <v>45448</v>
      </c>
      <c r="L3069" s="84">
        <v>45454</v>
      </c>
      <c r="M3069" s="84">
        <v>45606</v>
      </c>
      <c r="N3069" s="203" t="s">
        <v>9808</v>
      </c>
      <c r="O3069" s="86">
        <v>22500000</v>
      </c>
      <c r="P3069" s="203" t="s">
        <v>26971</v>
      </c>
      <c r="Q3069" s="203" t="s">
        <v>26970</v>
      </c>
      <c r="R3069" s="84">
        <v>45448</v>
      </c>
      <c r="S3069" s="84">
        <v>45448</v>
      </c>
      <c r="T3069" s="84"/>
      <c r="U3069" s="84"/>
      <c r="V3069" s="84"/>
      <c r="W3069" s="203" t="s">
        <v>9457</v>
      </c>
    </row>
    <row r="3070" spans="1:23" x14ac:dyDescent="0.3">
      <c r="A3070" s="203" t="s">
        <v>1665</v>
      </c>
      <c r="B3070" s="203" t="s">
        <v>1247</v>
      </c>
      <c r="C3070" s="203" t="s">
        <v>26972</v>
      </c>
      <c r="D3070" s="203" t="s">
        <v>26973</v>
      </c>
      <c r="E3070" s="203" t="s">
        <v>26974</v>
      </c>
      <c r="F3070" s="203" t="s">
        <v>9451</v>
      </c>
      <c r="G3070" s="203" t="s">
        <v>26974</v>
      </c>
      <c r="H3070" s="203" t="s">
        <v>26975</v>
      </c>
      <c r="I3070" s="203" t="s">
        <v>9453</v>
      </c>
      <c r="J3070" s="203" t="s">
        <v>26976</v>
      </c>
      <c r="K3070" s="84">
        <v>46052</v>
      </c>
      <c r="L3070" s="84">
        <v>46052</v>
      </c>
      <c r="M3070" s="84">
        <v>46141</v>
      </c>
      <c r="N3070" s="203" t="s">
        <v>26977</v>
      </c>
      <c r="O3070" s="86">
        <v>9000000</v>
      </c>
      <c r="P3070" s="203" t="s">
        <v>26978</v>
      </c>
      <c r="Q3070" s="203" t="s">
        <v>26976</v>
      </c>
      <c r="R3070" s="84">
        <v>46052</v>
      </c>
      <c r="S3070" s="84">
        <v>46052</v>
      </c>
      <c r="T3070" s="84"/>
      <c r="U3070" s="84"/>
      <c r="V3070" s="84"/>
      <c r="W3070" s="203" t="s">
        <v>9457</v>
      </c>
    </row>
    <row r="3071" spans="1:23" x14ac:dyDescent="0.3">
      <c r="A3071" s="203" t="s">
        <v>2935</v>
      </c>
      <c r="B3071" s="203" t="s">
        <v>1245</v>
      </c>
      <c r="C3071" s="203" t="s">
        <v>26979</v>
      </c>
      <c r="D3071" s="203" t="s">
        <v>26980</v>
      </c>
      <c r="E3071" s="203" t="s">
        <v>26981</v>
      </c>
      <c r="F3071" s="203" t="s">
        <v>9451</v>
      </c>
      <c r="G3071" s="203" t="s">
        <v>26981</v>
      </c>
      <c r="H3071" s="203" t="s">
        <v>26982</v>
      </c>
      <c r="I3071" s="203" t="s">
        <v>9462</v>
      </c>
      <c r="J3071" s="203" t="s">
        <v>26983</v>
      </c>
      <c r="K3071" s="84">
        <v>45360</v>
      </c>
      <c r="L3071" s="84">
        <v>45362</v>
      </c>
      <c r="M3071" s="84">
        <v>45545</v>
      </c>
      <c r="N3071" s="203" t="s">
        <v>13548</v>
      </c>
      <c r="O3071" s="86">
        <v>27237546</v>
      </c>
      <c r="P3071" s="203" t="s">
        <v>26984</v>
      </c>
      <c r="Q3071" s="203" t="s">
        <v>26985</v>
      </c>
      <c r="R3071" s="84">
        <v>45359</v>
      </c>
      <c r="S3071" s="84">
        <v>45359</v>
      </c>
      <c r="T3071" s="84"/>
      <c r="U3071" s="84"/>
      <c r="V3071" s="84"/>
      <c r="W3071" s="203" t="s">
        <v>9457</v>
      </c>
    </row>
    <row r="3072" spans="1:23" x14ac:dyDescent="0.3">
      <c r="A3072" s="203" t="s">
        <v>1433</v>
      </c>
      <c r="B3072" s="203" t="s">
        <v>1246</v>
      </c>
      <c r="C3072" s="203" t="s">
        <v>26986</v>
      </c>
      <c r="D3072" s="203" t="s">
        <v>26987</v>
      </c>
      <c r="E3072" s="203" t="s">
        <v>26988</v>
      </c>
      <c r="F3072" s="203" t="s">
        <v>9451</v>
      </c>
      <c r="G3072" s="203" t="s">
        <v>26988</v>
      </c>
      <c r="H3072" s="203" t="s">
        <v>26989</v>
      </c>
      <c r="I3072" s="203" t="s">
        <v>9462</v>
      </c>
      <c r="J3072" s="203" t="s">
        <v>26990</v>
      </c>
      <c r="K3072" s="84">
        <v>45799</v>
      </c>
      <c r="L3072" s="84">
        <v>45799</v>
      </c>
      <c r="M3072" s="84">
        <v>45921</v>
      </c>
      <c r="N3072" s="203" t="s">
        <v>18776</v>
      </c>
      <c r="O3072" s="86">
        <v>18732844</v>
      </c>
      <c r="P3072" s="203" t="s">
        <v>26991</v>
      </c>
      <c r="Q3072" s="203" t="s">
        <v>26990</v>
      </c>
      <c r="R3072" s="84">
        <v>45797</v>
      </c>
      <c r="S3072" s="84">
        <v>45797</v>
      </c>
      <c r="T3072" s="84"/>
      <c r="U3072" s="84"/>
      <c r="V3072" s="84"/>
      <c r="W3072" s="203" t="s">
        <v>9457</v>
      </c>
    </row>
    <row r="3073" spans="1:23" x14ac:dyDescent="0.3">
      <c r="A3073" s="203" t="s">
        <v>1605</v>
      </c>
      <c r="B3073" s="203" t="s">
        <v>1247</v>
      </c>
      <c r="C3073" s="203" t="s">
        <v>26992</v>
      </c>
      <c r="D3073" s="203" t="s">
        <v>26993</v>
      </c>
      <c r="E3073" s="203" t="s">
        <v>26994</v>
      </c>
      <c r="F3073" s="203" t="s">
        <v>9451</v>
      </c>
      <c r="G3073" s="203" t="s">
        <v>26994</v>
      </c>
      <c r="H3073" s="203" t="s">
        <v>26995</v>
      </c>
      <c r="I3073" s="203" t="s">
        <v>9453</v>
      </c>
      <c r="J3073" s="203" t="s">
        <v>12852</v>
      </c>
      <c r="K3073" s="84">
        <v>46240</v>
      </c>
      <c r="L3073" s="84">
        <v>46246</v>
      </c>
      <c r="M3073" s="84">
        <v>46387</v>
      </c>
      <c r="N3073" s="203" t="s">
        <v>9787</v>
      </c>
      <c r="O3073" s="86">
        <v>13746377</v>
      </c>
      <c r="P3073" s="203" t="s">
        <v>26996</v>
      </c>
      <c r="Q3073" s="203" t="s">
        <v>12852</v>
      </c>
      <c r="R3073" s="84">
        <v>46239</v>
      </c>
      <c r="S3073" s="84">
        <v>46239</v>
      </c>
      <c r="T3073" s="84"/>
      <c r="U3073" s="84"/>
      <c r="V3073" s="84"/>
      <c r="W3073" s="203" t="s">
        <v>9457</v>
      </c>
    </row>
    <row r="3074" spans="1:23" x14ac:dyDescent="0.3">
      <c r="A3074" s="203" t="s">
        <v>1754</v>
      </c>
      <c r="B3074" s="203" t="s">
        <v>1247</v>
      </c>
      <c r="C3074" s="203" t="s">
        <v>26997</v>
      </c>
      <c r="D3074" s="203" t="s">
        <v>26998</v>
      </c>
      <c r="E3074" s="203" t="s">
        <v>26999</v>
      </c>
      <c r="F3074" s="203" t="s">
        <v>9451</v>
      </c>
      <c r="G3074" s="203" t="s">
        <v>26999</v>
      </c>
      <c r="H3074" s="203" t="s">
        <v>27000</v>
      </c>
      <c r="I3074" s="203" t="s">
        <v>9453</v>
      </c>
      <c r="J3074" s="203" t="s">
        <v>27001</v>
      </c>
      <c r="K3074" s="84">
        <v>46037</v>
      </c>
      <c r="L3074" s="84">
        <v>46037</v>
      </c>
      <c r="M3074" s="84">
        <v>46279</v>
      </c>
      <c r="N3074" s="203" t="s">
        <v>27002</v>
      </c>
      <c r="O3074" s="86">
        <v>32000000</v>
      </c>
      <c r="P3074" s="203" t="s">
        <v>27003</v>
      </c>
      <c r="Q3074" s="203" t="s">
        <v>27001</v>
      </c>
      <c r="R3074" s="84">
        <v>46036</v>
      </c>
      <c r="S3074" s="84">
        <v>46036</v>
      </c>
      <c r="T3074" s="84"/>
      <c r="U3074" s="84"/>
      <c r="V3074" s="84"/>
      <c r="W3074" s="203" t="s">
        <v>9457</v>
      </c>
    </row>
    <row r="3075" spans="1:23" x14ac:dyDescent="0.3">
      <c r="A3075" s="203" t="s">
        <v>4908</v>
      </c>
      <c r="B3075" s="203" t="s">
        <v>3320</v>
      </c>
      <c r="C3075" s="203" t="s">
        <v>27004</v>
      </c>
      <c r="D3075" s="203" t="s">
        <v>9471</v>
      </c>
      <c r="E3075" s="203" t="s">
        <v>26228</v>
      </c>
      <c r="F3075" s="203" t="s">
        <v>9451</v>
      </c>
      <c r="G3075" s="203"/>
      <c r="H3075" s="203"/>
      <c r="I3075" s="203"/>
      <c r="J3075" s="203"/>
      <c r="K3075" s="84"/>
      <c r="L3075" s="84"/>
      <c r="M3075" s="84"/>
      <c r="N3075" s="203"/>
      <c r="O3075" s="86"/>
      <c r="P3075" s="203"/>
      <c r="Q3075" s="203"/>
      <c r="R3075" s="84">
        <v>44924</v>
      </c>
      <c r="S3075" s="84">
        <v>44924</v>
      </c>
      <c r="T3075" s="84">
        <v>44953</v>
      </c>
      <c r="U3075" s="84">
        <v>44953</v>
      </c>
      <c r="V3075" s="84">
        <v>44953</v>
      </c>
      <c r="W3075" s="203" t="s">
        <v>9723</v>
      </c>
    </row>
    <row r="3076" spans="1:23" x14ac:dyDescent="0.3">
      <c r="A3076" s="203" t="s">
        <v>1665</v>
      </c>
      <c r="B3076" s="203" t="s">
        <v>1247</v>
      </c>
      <c r="C3076" s="203" t="s">
        <v>27005</v>
      </c>
      <c r="D3076" s="203" t="s">
        <v>27006</v>
      </c>
      <c r="E3076" s="203" t="s">
        <v>27007</v>
      </c>
      <c r="F3076" s="203" t="s">
        <v>9451</v>
      </c>
      <c r="G3076" s="203" t="s">
        <v>27007</v>
      </c>
      <c r="H3076" s="203" t="s">
        <v>27008</v>
      </c>
      <c r="I3076" s="203" t="s">
        <v>9453</v>
      </c>
      <c r="J3076" s="203" t="s">
        <v>27009</v>
      </c>
      <c r="K3076" s="84">
        <v>46051</v>
      </c>
      <c r="L3076" s="84">
        <v>46053</v>
      </c>
      <c r="M3076" s="84">
        <v>46264</v>
      </c>
      <c r="N3076" s="203" t="s">
        <v>27010</v>
      </c>
      <c r="O3076" s="86">
        <v>35350000</v>
      </c>
      <c r="P3076" s="203" t="s">
        <v>27011</v>
      </c>
      <c r="Q3076" s="203" t="s">
        <v>27012</v>
      </c>
      <c r="R3076" s="84">
        <v>46050</v>
      </c>
      <c r="S3076" s="84">
        <v>46050</v>
      </c>
      <c r="T3076" s="84"/>
      <c r="U3076" s="84"/>
      <c r="V3076" s="84"/>
      <c r="W3076" s="203" t="s">
        <v>9457</v>
      </c>
    </row>
    <row r="3077" spans="1:23" x14ac:dyDescent="0.3">
      <c r="A3077" s="203" t="s">
        <v>3253</v>
      </c>
      <c r="B3077" s="203" t="s">
        <v>1245</v>
      </c>
      <c r="C3077" s="203" t="s">
        <v>27013</v>
      </c>
      <c r="D3077" s="203" t="s">
        <v>27014</v>
      </c>
      <c r="E3077" s="203" t="s">
        <v>27015</v>
      </c>
      <c r="F3077" s="203" t="s">
        <v>9451</v>
      </c>
      <c r="G3077" s="203" t="s">
        <v>27015</v>
      </c>
      <c r="H3077" s="203" t="s">
        <v>27016</v>
      </c>
      <c r="I3077" s="203" t="s">
        <v>9462</v>
      </c>
      <c r="J3077" s="203" t="s">
        <v>27017</v>
      </c>
      <c r="K3077" s="84">
        <v>45594</v>
      </c>
      <c r="L3077" s="84">
        <v>45594</v>
      </c>
      <c r="M3077" s="84">
        <v>45654</v>
      </c>
      <c r="N3077" s="203" t="s">
        <v>12811</v>
      </c>
      <c r="O3077" s="86">
        <v>4908530</v>
      </c>
      <c r="P3077" s="203" t="s">
        <v>27018</v>
      </c>
      <c r="Q3077" s="203" t="s">
        <v>27017</v>
      </c>
      <c r="R3077" s="84">
        <v>45593</v>
      </c>
      <c r="S3077" s="84">
        <v>45593</v>
      </c>
      <c r="T3077" s="84"/>
      <c r="U3077" s="84"/>
      <c r="V3077" s="84"/>
      <c r="W3077" s="203" t="s">
        <v>9457</v>
      </c>
    </row>
    <row r="3078" spans="1:23" x14ac:dyDescent="0.3">
      <c r="A3078" s="203" t="s">
        <v>1433</v>
      </c>
      <c r="B3078" s="203" t="s">
        <v>1246</v>
      </c>
      <c r="C3078" s="203" t="s">
        <v>27019</v>
      </c>
      <c r="D3078" s="203" t="s">
        <v>27020</v>
      </c>
      <c r="E3078" s="203" t="s">
        <v>27021</v>
      </c>
      <c r="F3078" s="203" t="s">
        <v>9451</v>
      </c>
      <c r="G3078" s="203" t="s">
        <v>27021</v>
      </c>
      <c r="H3078" s="203" t="s">
        <v>27022</v>
      </c>
      <c r="I3078" s="203" t="s">
        <v>9462</v>
      </c>
      <c r="J3078" s="203" t="s">
        <v>27023</v>
      </c>
      <c r="K3078" s="84">
        <v>45826</v>
      </c>
      <c r="L3078" s="84">
        <v>45827</v>
      </c>
      <c r="M3078" s="84">
        <v>45946</v>
      </c>
      <c r="N3078" s="203" t="s">
        <v>14833</v>
      </c>
      <c r="O3078" s="86">
        <v>13923856</v>
      </c>
      <c r="P3078" s="203" t="s">
        <v>27024</v>
      </c>
      <c r="Q3078" s="203" t="s">
        <v>27023</v>
      </c>
      <c r="R3078" s="84">
        <v>45824</v>
      </c>
      <c r="S3078" s="84">
        <v>45824</v>
      </c>
      <c r="T3078" s="84"/>
      <c r="U3078" s="84"/>
      <c r="V3078" s="84"/>
      <c r="W3078" s="203" t="s">
        <v>9457</v>
      </c>
    </row>
    <row r="3079" spans="1:23" x14ac:dyDescent="0.3">
      <c r="A3079" s="203" t="s">
        <v>5454</v>
      </c>
      <c r="B3079" s="203" t="s">
        <v>1245</v>
      </c>
      <c r="C3079" s="203" t="s">
        <v>27025</v>
      </c>
      <c r="D3079" s="203" t="s">
        <v>27026</v>
      </c>
      <c r="E3079" s="203" t="s">
        <v>27027</v>
      </c>
      <c r="F3079" s="203" t="s">
        <v>9451</v>
      </c>
      <c r="G3079" s="203" t="s">
        <v>27027</v>
      </c>
      <c r="H3079" s="203" t="s">
        <v>27028</v>
      </c>
      <c r="I3079" s="203" t="s">
        <v>9453</v>
      </c>
      <c r="J3079" s="203" t="s">
        <v>27029</v>
      </c>
      <c r="K3079" s="84">
        <v>45527</v>
      </c>
      <c r="L3079" s="84">
        <v>45530</v>
      </c>
      <c r="M3079" s="84">
        <v>45621</v>
      </c>
      <c r="N3079" s="203" t="s">
        <v>27030</v>
      </c>
      <c r="O3079" s="86">
        <v>12000000</v>
      </c>
      <c r="P3079" s="203" t="s">
        <v>27031</v>
      </c>
      <c r="Q3079" s="203" t="s">
        <v>27029</v>
      </c>
      <c r="R3079" s="84">
        <v>45527</v>
      </c>
      <c r="S3079" s="84">
        <v>45527</v>
      </c>
      <c r="T3079" s="84"/>
      <c r="U3079" s="84"/>
      <c r="V3079" s="84"/>
      <c r="W3079" s="203" t="s">
        <v>9457</v>
      </c>
    </row>
    <row r="3080" spans="1:23" x14ac:dyDescent="0.3">
      <c r="A3080" s="203" t="s">
        <v>1529</v>
      </c>
      <c r="B3080" s="203" t="s">
        <v>1246</v>
      </c>
      <c r="C3080" s="203" t="s">
        <v>27032</v>
      </c>
      <c r="D3080" s="203" t="s">
        <v>9471</v>
      </c>
      <c r="E3080" s="203" t="s">
        <v>15432</v>
      </c>
      <c r="F3080" s="203" t="s">
        <v>9451</v>
      </c>
      <c r="G3080" s="203"/>
      <c r="H3080" s="203"/>
      <c r="I3080" s="203"/>
      <c r="J3080" s="203"/>
      <c r="K3080" s="84"/>
      <c r="L3080" s="84"/>
      <c r="M3080" s="84"/>
      <c r="N3080" s="203"/>
      <c r="O3080" s="86"/>
      <c r="P3080" s="203"/>
      <c r="Q3080" s="203"/>
      <c r="R3080" s="84">
        <v>45981</v>
      </c>
      <c r="S3080" s="84">
        <v>45981</v>
      </c>
      <c r="T3080" s="84">
        <v>45995</v>
      </c>
      <c r="U3080" s="84">
        <v>45995</v>
      </c>
      <c r="V3080" s="84">
        <v>45995</v>
      </c>
      <c r="W3080" s="203" t="s">
        <v>9723</v>
      </c>
    </row>
    <row r="3081" spans="1:23" x14ac:dyDescent="0.3">
      <c r="A3081" s="203" t="s">
        <v>1605</v>
      </c>
      <c r="B3081" s="203" t="s">
        <v>1247</v>
      </c>
      <c r="C3081" s="203" t="s">
        <v>27033</v>
      </c>
      <c r="D3081" s="203" t="s">
        <v>27034</v>
      </c>
      <c r="E3081" s="203" t="s">
        <v>27035</v>
      </c>
      <c r="F3081" s="203" t="s">
        <v>9451</v>
      </c>
      <c r="G3081" s="203" t="s">
        <v>27035</v>
      </c>
      <c r="H3081" s="203" t="s">
        <v>27036</v>
      </c>
      <c r="I3081" s="203" t="s">
        <v>9453</v>
      </c>
      <c r="J3081" s="203" t="s">
        <v>27037</v>
      </c>
      <c r="K3081" s="84">
        <v>46231</v>
      </c>
      <c r="L3081" s="84">
        <v>46232</v>
      </c>
      <c r="M3081" s="84">
        <v>46384</v>
      </c>
      <c r="N3081" s="203" t="s">
        <v>18173</v>
      </c>
      <c r="O3081" s="86">
        <v>14220390</v>
      </c>
      <c r="P3081" s="203" t="s">
        <v>27038</v>
      </c>
      <c r="Q3081" s="203" t="s">
        <v>27037</v>
      </c>
      <c r="R3081" s="84">
        <v>46231</v>
      </c>
      <c r="S3081" s="84">
        <v>46231</v>
      </c>
      <c r="T3081" s="84"/>
      <c r="U3081" s="84"/>
      <c r="V3081" s="84"/>
      <c r="W3081" s="203" t="s">
        <v>9457</v>
      </c>
    </row>
    <row r="3082" spans="1:23" x14ac:dyDescent="0.3">
      <c r="A3082" s="203" t="s">
        <v>1688</v>
      </c>
      <c r="B3082" s="203" t="s">
        <v>1246</v>
      </c>
      <c r="C3082" s="203" t="s">
        <v>27039</v>
      </c>
      <c r="D3082" s="203" t="s">
        <v>27040</v>
      </c>
      <c r="E3082" s="203" t="s">
        <v>27041</v>
      </c>
      <c r="F3082" s="203" t="s">
        <v>9451</v>
      </c>
      <c r="G3082" s="203" t="s">
        <v>27041</v>
      </c>
      <c r="H3082" s="203" t="s">
        <v>27042</v>
      </c>
      <c r="I3082" s="203" t="s">
        <v>9453</v>
      </c>
      <c r="J3082" s="203" t="s">
        <v>27043</v>
      </c>
      <c r="K3082" s="84">
        <v>45744</v>
      </c>
      <c r="L3082" s="84">
        <v>45747</v>
      </c>
      <c r="M3082" s="84">
        <v>46022</v>
      </c>
      <c r="N3082" s="203" t="s">
        <v>27044</v>
      </c>
      <c r="O3082" s="86">
        <v>31328676</v>
      </c>
      <c r="P3082" s="203" t="s">
        <v>27045</v>
      </c>
      <c r="Q3082" s="203" t="s">
        <v>27046</v>
      </c>
      <c r="R3082" s="84">
        <v>45743</v>
      </c>
      <c r="S3082" s="84">
        <v>45743</v>
      </c>
      <c r="T3082" s="84"/>
      <c r="U3082" s="84"/>
      <c r="V3082" s="84"/>
      <c r="W3082" s="203" t="s">
        <v>9457</v>
      </c>
    </row>
    <row r="3083" spans="1:23" x14ac:dyDescent="0.3">
      <c r="A3083" s="203" t="s">
        <v>1665</v>
      </c>
      <c r="B3083" s="203" t="s">
        <v>1247</v>
      </c>
      <c r="C3083" s="203" t="s">
        <v>27047</v>
      </c>
      <c r="D3083" s="203" t="s">
        <v>27048</v>
      </c>
      <c r="E3083" s="203" t="s">
        <v>27049</v>
      </c>
      <c r="F3083" s="203" t="s">
        <v>9451</v>
      </c>
      <c r="G3083" s="203" t="s">
        <v>27049</v>
      </c>
      <c r="H3083" s="203" t="s">
        <v>27050</v>
      </c>
      <c r="I3083" s="203" t="s">
        <v>9533</v>
      </c>
      <c r="J3083" s="203" t="s">
        <v>27051</v>
      </c>
      <c r="K3083" s="84">
        <v>46052</v>
      </c>
      <c r="L3083" s="84">
        <v>46053</v>
      </c>
      <c r="M3083" s="84">
        <v>46142</v>
      </c>
      <c r="N3083" s="203" t="s">
        <v>27052</v>
      </c>
      <c r="O3083" s="86">
        <v>13500000</v>
      </c>
      <c r="P3083" s="203" t="s">
        <v>27053</v>
      </c>
      <c r="Q3083" s="203" t="s">
        <v>27051</v>
      </c>
      <c r="R3083" s="84">
        <v>46051</v>
      </c>
      <c r="S3083" s="84">
        <v>46051</v>
      </c>
      <c r="T3083" s="84"/>
      <c r="U3083" s="84"/>
      <c r="V3083" s="84"/>
      <c r="W3083" s="203" t="s">
        <v>9457</v>
      </c>
    </row>
    <row r="3084" spans="1:23" x14ac:dyDescent="0.3">
      <c r="A3084" s="203" t="s">
        <v>1467</v>
      </c>
      <c r="B3084" s="203" t="s">
        <v>1247</v>
      </c>
      <c r="C3084" s="203" t="s">
        <v>27054</v>
      </c>
      <c r="D3084" s="203" t="s">
        <v>27055</v>
      </c>
      <c r="E3084" s="203" t="s">
        <v>27056</v>
      </c>
      <c r="F3084" s="203" t="s">
        <v>9451</v>
      </c>
      <c r="G3084" s="203" t="s">
        <v>27056</v>
      </c>
      <c r="H3084" s="203" t="s">
        <v>27057</v>
      </c>
      <c r="I3084" s="203" t="s">
        <v>9453</v>
      </c>
      <c r="J3084" s="203" t="s">
        <v>12776</v>
      </c>
      <c r="K3084" s="84">
        <v>46051</v>
      </c>
      <c r="L3084" s="84">
        <v>46051</v>
      </c>
      <c r="M3084" s="84">
        <v>46231</v>
      </c>
      <c r="N3084" s="203" t="s">
        <v>12770</v>
      </c>
      <c r="O3084" s="86">
        <v>25760100</v>
      </c>
      <c r="P3084" s="203" t="s">
        <v>27058</v>
      </c>
      <c r="Q3084" s="203" t="s">
        <v>12776</v>
      </c>
      <c r="R3084" s="84">
        <v>46050</v>
      </c>
      <c r="S3084" s="84">
        <v>46050</v>
      </c>
      <c r="T3084" s="84"/>
      <c r="U3084" s="84"/>
      <c r="V3084" s="84"/>
      <c r="W3084" s="203" t="s">
        <v>9457</v>
      </c>
    </row>
    <row r="3085" spans="1:23" x14ac:dyDescent="0.3">
      <c r="A3085" s="203" t="s">
        <v>1467</v>
      </c>
      <c r="B3085" s="203" t="s">
        <v>1247</v>
      </c>
      <c r="C3085" s="203" t="s">
        <v>27059</v>
      </c>
      <c r="D3085" s="203" t="s">
        <v>27060</v>
      </c>
      <c r="E3085" s="203" t="s">
        <v>27061</v>
      </c>
      <c r="F3085" s="203" t="s">
        <v>9451</v>
      </c>
      <c r="G3085" s="203" t="s">
        <v>27061</v>
      </c>
      <c r="H3085" s="203" t="s">
        <v>27062</v>
      </c>
      <c r="I3085" s="203" t="s">
        <v>9453</v>
      </c>
      <c r="J3085" s="203" t="s">
        <v>24278</v>
      </c>
      <c r="K3085" s="84">
        <v>46042</v>
      </c>
      <c r="L3085" s="84">
        <v>46043</v>
      </c>
      <c r="M3085" s="84">
        <v>46223</v>
      </c>
      <c r="N3085" s="203" t="s">
        <v>26316</v>
      </c>
      <c r="O3085" s="86">
        <v>12706134</v>
      </c>
      <c r="P3085" s="203" t="s">
        <v>27063</v>
      </c>
      <c r="Q3085" s="203" t="s">
        <v>24278</v>
      </c>
      <c r="R3085" s="84">
        <v>46041</v>
      </c>
      <c r="S3085" s="84">
        <v>46041</v>
      </c>
      <c r="T3085" s="84"/>
      <c r="U3085" s="84"/>
      <c r="V3085" s="84"/>
      <c r="W3085" s="203" t="s">
        <v>9457</v>
      </c>
    </row>
    <row r="3086" spans="1:23" x14ac:dyDescent="0.3">
      <c r="A3086" s="203" t="s">
        <v>5454</v>
      </c>
      <c r="B3086" s="203" t="s">
        <v>1245</v>
      </c>
      <c r="C3086" s="203" t="s">
        <v>27064</v>
      </c>
      <c r="D3086" s="203" t="s">
        <v>27065</v>
      </c>
      <c r="E3086" s="203" t="s">
        <v>27066</v>
      </c>
      <c r="F3086" s="203" t="s">
        <v>9451</v>
      </c>
      <c r="G3086" s="203" t="s">
        <v>27066</v>
      </c>
      <c r="H3086" s="203" t="s">
        <v>27067</v>
      </c>
      <c r="I3086" s="203" t="s">
        <v>9453</v>
      </c>
      <c r="J3086" s="203" t="s">
        <v>27068</v>
      </c>
      <c r="K3086" s="84">
        <v>45547</v>
      </c>
      <c r="L3086" s="84">
        <v>45547</v>
      </c>
      <c r="M3086" s="84">
        <v>45638</v>
      </c>
      <c r="N3086" s="203" t="s">
        <v>27069</v>
      </c>
      <c r="O3086" s="86">
        <v>9000000</v>
      </c>
      <c r="P3086" s="203" t="s">
        <v>27070</v>
      </c>
      <c r="Q3086" s="203" t="s">
        <v>27068</v>
      </c>
      <c r="R3086" s="84">
        <v>45545</v>
      </c>
      <c r="S3086" s="84">
        <v>45545</v>
      </c>
      <c r="T3086" s="84"/>
      <c r="U3086" s="84"/>
      <c r="V3086" s="84"/>
      <c r="W3086" s="203" t="s">
        <v>9457</v>
      </c>
    </row>
    <row r="3087" spans="1:23" x14ac:dyDescent="0.3">
      <c r="A3087" s="203" t="s">
        <v>1605</v>
      </c>
      <c r="B3087" s="203" t="s">
        <v>1247</v>
      </c>
      <c r="C3087" s="203" t="s">
        <v>27071</v>
      </c>
      <c r="D3087" s="203" t="s">
        <v>27072</v>
      </c>
      <c r="E3087" s="203" t="s">
        <v>27073</v>
      </c>
      <c r="F3087" s="203" t="s">
        <v>9451</v>
      </c>
      <c r="G3087" s="203" t="s">
        <v>27073</v>
      </c>
      <c r="H3087" s="203" t="s">
        <v>27074</v>
      </c>
      <c r="I3087" s="203" t="s">
        <v>9453</v>
      </c>
      <c r="J3087" s="203" t="s">
        <v>21806</v>
      </c>
      <c r="K3087" s="84">
        <v>46046</v>
      </c>
      <c r="L3087" s="84">
        <v>46048</v>
      </c>
      <c r="M3087" s="84">
        <v>46228</v>
      </c>
      <c r="N3087" s="203" t="s">
        <v>13112</v>
      </c>
      <c r="O3087" s="86">
        <v>25760100</v>
      </c>
      <c r="P3087" s="203" t="s">
        <v>27075</v>
      </c>
      <c r="Q3087" s="203" t="s">
        <v>21806</v>
      </c>
      <c r="R3087" s="84">
        <v>46045</v>
      </c>
      <c r="S3087" s="84">
        <v>46045</v>
      </c>
      <c r="T3087" s="84"/>
      <c r="U3087" s="84"/>
      <c r="V3087" s="84"/>
      <c r="W3087" s="203" t="s">
        <v>9457</v>
      </c>
    </row>
    <row r="3088" spans="1:23" x14ac:dyDescent="0.3">
      <c r="A3088" s="203" t="s">
        <v>1476</v>
      </c>
      <c r="B3088" s="203" t="s">
        <v>1246</v>
      </c>
      <c r="C3088" s="203" t="s">
        <v>27076</v>
      </c>
      <c r="D3088" s="203" t="s">
        <v>27077</v>
      </c>
      <c r="E3088" s="203" t="s">
        <v>27078</v>
      </c>
      <c r="F3088" s="203" t="s">
        <v>9451</v>
      </c>
      <c r="G3088" s="203" t="s">
        <v>27078</v>
      </c>
      <c r="H3088" s="203" t="s">
        <v>27079</v>
      </c>
      <c r="I3088" s="203" t="s">
        <v>9462</v>
      </c>
      <c r="J3088" s="203" t="s">
        <v>27080</v>
      </c>
      <c r="K3088" s="84">
        <v>45888</v>
      </c>
      <c r="L3088" s="84">
        <v>45888</v>
      </c>
      <c r="M3088" s="84">
        <v>46019</v>
      </c>
      <c r="N3088" s="203" t="s">
        <v>10922</v>
      </c>
      <c r="O3088" s="86">
        <v>17274387</v>
      </c>
      <c r="P3088" s="203" t="s">
        <v>27081</v>
      </c>
      <c r="Q3088" s="203" t="s">
        <v>27080</v>
      </c>
      <c r="R3088" s="84">
        <v>45887</v>
      </c>
      <c r="S3088" s="84">
        <v>45887</v>
      </c>
      <c r="T3088" s="84"/>
      <c r="U3088" s="84"/>
      <c r="V3088" s="84"/>
      <c r="W3088" s="203" t="s">
        <v>9457</v>
      </c>
    </row>
    <row r="3089" spans="1:23" x14ac:dyDescent="0.3">
      <c r="A3089" s="203" t="s">
        <v>1467</v>
      </c>
      <c r="B3089" s="203" t="s">
        <v>1247</v>
      </c>
      <c r="C3089" s="203" t="s">
        <v>34326</v>
      </c>
      <c r="D3089" s="203" t="s">
        <v>34327</v>
      </c>
      <c r="E3089" s="203" t="s">
        <v>34328</v>
      </c>
      <c r="F3089" s="203" t="s">
        <v>9451</v>
      </c>
      <c r="G3089" s="203" t="s">
        <v>34328</v>
      </c>
      <c r="H3089" s="203" t="s">
        <v>34329</v>
      </c>
      <c r="I3089" s="203" t="s">
        <v>33845</v>
      </c>
      <c r="J3089" s="203" t="s">
        <v>33852</v>
      </c>
      <c r="K3089" s="84"/>
      <c r="L3089" s="84"/>
      <c r="M3089" s="84">
        <v>46387</v>
      </c>
      <c r="N3089" s="203" t="s">
        <v>16175</v>
      </c>
      <c r="O3089" s="86">
        <v>11454053</v>
      </c>
      <c r="P3089" s="203" t="s">
        <v>34330</v>
      </c>
      <c r="Q3089" s="203" t="s">
        <v>33852</v>
      </c>
      <c r="R3089" s="84">
        <v>46254</v>
      </c>
      <c r="S3089" s="84">
        <v>46254</v>
      </c>
      <c r="T3089" s="84"/>
      <c r="U3089" s="84"/>
      <c r="V3089" s="84"/>
      <c r="W3089" s="203" t="s">
        <v>9457</v>
      </c>
    </row>
    <row r="3090" spans="1:23" x14ac:dyDescent="0.3">
      <c r="A3090" s="203" t="s">
        <v>2550</v>
      </c>
      <c r="B3090" s="203" t="s">
        <v>1247</v>
      </c>
      <c r="C3090" s="203" t="s">
        <v>27082</v>
      </c>
      <c r="D3090" s="203" t="s">
        <v>9471</v>
      </c>
      <c r="E3090" s="203" t="s">
        <v>15794</v>
      </c>
      <c r="F3090" s="203" t="s">
        <v>9451</v>
      </c>
      <c r="G3090" s="203"/>
      <c r="H3090" s="203"/>
      <c r="I3090" s="203"/>
      <c r="J3090" s="203"/>
      <c r="K3090" s="84"/>
      <c r="L3090" s="84"/>
      <c r="M3090" s="84"/>
      <c r="N3090" s="203"/>
      <c r="O3090" s="86"/>
      <c r="P3090" s="203"/>
      <c r="Q3090" s="203"/>
      <c r="R3090" s="84">
        <v>46198</v>
      </c>
      <c r="S3090" s="84">
        <v>46198</v>
      </c>
      <c r="T3090" s="84">
        <v>46219</v>
      </c>
      <c r="U3090" s="84">
        <v>46219</v>
      </c>
      <c r="V3090" s="84">
        <v>46219</v>
      </c>
      <c r="W3090" s="203" t="s">
        <v>9723</v>
      </c>
    </row>
    <row r="3091" spans="1:23" x14ac:dyDescent="0.3">
      <c r="A3091" s="203" t="s">
        <v>1572</v>
      </c>
      <c r="B3091" s="203" t="s">
        <v>1246</v>
      </c>
      <c r="C3091" s="203" t="s">
        <v>27083</v>
      </c>
      <c r="D3091" s="203" t="s">
        <v>27084</v>
      </c>
      <c r="E3091" s="203" t="s">
        <v>27085</v>
      </c>
      <c r="F3091" s="203" t="s">
        <v>9451</v>
      </c>
      <c r="G3091" s="203" t="s">
        <v>27085</v>
      </c>
      <c r="H3091" s="203" t="s">
        <v>27086</v>
      </c>
      <c r="I3091" s="203" t="s">
        <v>9453</v>
      </c>
      <c r="J3091" s="203" t="s">
        <v>27087</v>
      </c>
      <c r="K3091" s="84">
        <v>45912</v>
      </c>
      <c r="L3091" s="84">
        <v>45915</v>
      </c>
      <c r="M3091" s="84">
        <v>46001</v>
      </c>
      <c r="N3091" s="203" t="s">
        <v>23161</v>
      </c>
      <c r="O3091" s="86">
        <v>15000000</v>
      </c>
      <c r="P3091" s="203" t="s">
        <v>27088</v>
      </c>
      <c r="Q3091" s="203" t="s">
        <v>27087</v>
      </c>
      <c r="R3091" s="84">
        <v>45912</v>
      </c>
      <c r="S3091" s="84">
        <v>45912</v>
      </c>
      <c r="T3091" s="84"/>
      <c r="U3091" s="84"/>
      <c r="V3091" s="84"/>
      <c r="W3091" s="203" t="s">
        <v>9457</v>
      </c>
    </row>
    <row r="3092" spans="1:23" x14ac:dyDescent="0.3">
      <c r="A3092" s="203" t="s">
        <v>1665</v>
      </c>
      <c r="B3092" s="203" t="s">
        <v>1247</v>
      </c>
      <c r="C3092" s="203" t="s">
        <v>27089</v>
      </c>
      <c r="D3092" s="203" t="s">
        <v>27090</v>
      </c>
      <c r="E3092" s="203" t="s">
        <v>27091</v>
      </c>
      <c r="F3092" s="203" t="s">
        <v>9451</v>
      </c>
      <c r="G3092" s="203" t="s">
        <v>27091</v>
      </c>
      <c r="H3092" s="203" t="s">
        <v>27092</v>
      </c>
      <c r="I3092" s="203" t="s">
        <v>9453</v>
      </c>
      <c r="J3092" s="203" t="s">
        <v>27093</v>
      </c>
      <c r="K3092" s="84">
        <v>46052</v>
      </c>
      <c r="L3092" s="84">
        <v>46052</v>
      </c>
      <c r="M3092" s="84">
        <v>46141</v>
      </c>
      <c r="N3092" s="203" t="s">
        <v>27094</v>
      </c>
      <c r="O3092" s="86">
        <v>15000000</v>
      </c>
      <c r="P3092" s="203" t="s">
        <v>27095</v>
      </c>
      <c r="Q3092" s="203" t="s">
        <v>27093</v>
      </c>
      <c r="R3092" s="84">
        <v>46051</v>
      </c>
      <c r="S3092" s="84">
        <v>46051</v>
      </c>
      <c r="T3092" s="84"/>
      <c r="U3092" s="84"/>
      <c r="V3092" s="84"/>
      <c r="W3092" s="203" t="s">
        <v>9457</v>
      </c>
    </row>
    <row r="3093" spans="1:23" x14ac:dyDescent="0.3">
      <c r="A3093" s="203" t="s">
        <v>2820</v>
      </c>
      <c r="B3093" s="203" t="s">
        <v>1246</v>
      </c>
      <c r="C3093" s="203" t="s">
        <v>27096</v>
      </c>
      <c r="D3093" s="203" t="s">
        <v>9471</v>
      </c>
      <c r="E3093" s="203" t="s">
        <v>14734</v>
      </c>
      <c r="F3093" s="203" t="s">
        <v>9451</v>
      </c>
      <c r="G3093" s="203"/>
      <c r="H3093" s="203"/>
      <c r="I3093" s="203"/>
      <c r="J3093" s="203"/>
      <c r="K3093" s="84"/>
      <c r="L3093" s="84"/>
      <c r="M3093" s="84"/>
      <c r="N3093" s="203"/>
      <c r="O3093" s="86"/>
      <c r="P3093" s="203"/>
      <c r="Q3093" s="203"/>
      <c r="R3093" s="84">
        <v>45992</v>
      </c>
      <c r="S3093" s="84">
        <v>45992</v>
      </c>
      <c r="T3093" s="84">
        <v>45996</v>
      </c>
      <c r="U3093" s="84">
        <v>45996</v>
      </c>
      <c r="V3093" s="84">
        <v>45996</v>
      </c>
      <c r="W3093" s="203" t="s">
        <v>9723</v>
      </c>
    </row>
    <row r="3094" spans="1:23" x14ac:dyDescent="0.3">
      <c r="A3094" s="203" t="s">
        <v>2940</v>
      </c>
      <c r="B3094" s="203" t="s">
        <v>1245</v>
      </c>
      <c r="C3094" s="203" t="s">
        <v>27097</v>
      </c>
      <c r="D3094" s="203" t="s">
        <v>27098</v>
      </c>
      <c r="E3094" s="203" t="s">
        <v>27099</v>
      </c>
      <c r="F3094" s="203" t="s">
        <v>9451</v>
      </c>
      <c r="G3094" s="203" t="s">
        <v>27099</v>
      </c>
      <c r="H3094" s="203" t="s">
        <v>27100</v>
      </c>
      <c r="I3094" s="203" t="s">
        <v>9462</v>
      </c>
      <c r="J3094" s="203" t="s">
        <v>12832</v>
      </c>
      <c r="K3094" s="84">
        <v>45581</v>
      </c>
      <c r="L3094" s="84">
        <v>45581</v>
      </c>
      <c r="M3094" s="84">
        <v>45657</v>
      </c>
      <c r="N3094" s="203" t="s">
        <v>13548</v>
      </c>
      <c r="O3094" s="86">
        <v>12364688</v>
      </c>
      <c r="P3094" s="203" t="s">
        <v>27101</v>
      </c>
      <c r="Q3094" s="203" t="s">
        <v>12832</v>
      </c>
      <c r="R3094" s="84">
        <v>45580</v>
      </c>
      <c r="S3094" s="84">
        <v>45580</v>
      </c>
      <c r="T3094" s="84"/>
      <c r="U3094" s="84"/>
      <c r="V3094" s="84"/>
      <c r="W3094" s="203" t="s">
        <v>9457</v>
      </c>
    </row>
    <row r="3095" spans="1:23" x14ac:dyDescent="0.3">
      <c r="A3095" s="203" t="s">
        <v>5454</v>
      </c>
      <c r="B3095" s="203" t="s">
        <v>1245</v>
      </c>
      <c r="C3095" s="203" t="s">
        <v>27102</v>
      </c>
      <c r="D3095" s="203" t="s">
        <v>27103</v>
      </c>
      <c r="E3095" s="203" t="s">
        <v>27104</v>
      </c>
      <c r="F3095" s="203" t="s">
        <v>9451</v>
      </c>
      <c r="G3095" s="203" t="s">
        <v>27104</v>
      </c>
      <c r="H3095" s="203" t="s">
        <v>27105</v>
      </c>
      <c r="I3095" s="203" t="s">
        <v>9453</v>
      </c>
      <c r="J3095" s="203" t="s">
        <v>18211</v>
      </c>
      <c r="K3095" s="84">
        <v>45566</v>
      </c>
      <c r="L3095" s="84">
        <v>45566</v>
      </c>
      <c r="M3095" s="84">
        <v>45656</v>
      </c>
      <c r="N3095" s="203" t="s">
        <v>27106</v>
      </c>
      <c r="O3095" s="86">
        <v>9000000</v>
      </c>
      <c r="P3095" s="203" t="s">
        <v>27107</v>
      </c>
      <c r="Q3095" s="203" t="s">
        <v>18211</v>
      </c>
      <c r="R3095" s="84">
        <v>45566</v>
      </c>
      <c r="S3095" s="84">
        <v>45566</v>
      </c>
      <c r="T3095" s="84"/>
      <c r="U3095" s="84"/>
      <c r="V3095" s="84"/>
      <c r="W3095" s="203" t="s">
        <v>9457</v>
      </c>
    </row>
    <row r="3096" spans="1:23" x14ac:dyDescent="0.3">
      <c r="A3096" s="203" t="s">
        <v>1655</v>
      </c>
      <c r="B3096" s="203" t="s">
        <v>1247</v>
      </c>
      <c r="C3096" s="203" t="s">
        <v>27108</v>
      </c>
      <c r="D3096" s="203" t="s">
        <v>27109</v>
      </c>
      <c r="E3096" s="203" t="s">
        <v>27110</v>
      </c>
      <c r="F3096" s="203" t="s">
        <v>9451</v>
      </c>
      <c r="G3096" s="203" t="s">
        <v>27110</v>
      </c>
      <c r="H3096" s="203" t="s">
        <v>27111</v>
      </c>
      <c r="I3096" s="203" t="s">
        <v>9453</v>
      </c>
      <c r="J3096" s="203" t="s">
        <v>27112</v>
      </c>
      <c r="K3096" s="84">
        <v>46052</v>
      </c>
      <c r="L3096" s="84">
        <v>46052</v>
      </c>
      <c r="M3096" s="84">
        <v>46172</v>
      </c>
      <c r="N3096" s="203" t="s">
        <v>19199</v>
      </c>
      <c r="O3096" s="86">
        <v>13317592</v>
      </c>
      <c r="P3096" s="203" t="s">
        <v>27113</v>
      </c>
      <c r="Q3096" s="203" t="s">
        <v>27112</v>
      </c>
      <c r="R3096" s="84">
        <v>46052</v>
      </c>
      <c r="S3096" s="84">
        <v>46052</v>
      </c>
      <c r="T3096" s="84"/>
      <c r="U3096" s="84"/>
      <c r="V3096" s="84"/>
      <c r="W3096" s="203" t="s">
        <v>9457</v>
      </c>
    </row>
    <row r="3097" spans="1:23" x14ac:dyDescent="0.3">
      <c r="A3097" s="203" t="s">
        <v>5454</v>
      </c>
      <c r="B3097" s="203" t="s">
        <v>1245</v>
      </c>
      <c r="C3097" s="203" t="s">
        <v>27114</v>
      </c>
      <c r="D3097" s="203" t="s">
        <v>27115</v>
      </c>
      <c r="E3097" s="203" t="s">
        <v>27116</v>
      </c>
      <c r="F3097" s="203" t="s">
        <v>9451</v>
      </c>
      <c r="G3097" s="203" t="s">
        <v>27116</v>
      </c>
      <c r="H3097" s="203" t="s">
        <v>27117</v>
      </c>
      <c r="I3097" s="203" t="s">
        <v>9453</v>
      </c>
      <c r="J3097" s="203" t="s">
        <v>27118</v>
      </c>
      <c r="K3097" s="84">
        <v>45531</v>
      </c>
      <c r="L3097" s="84">
        <v>45533</v>
      </c>
      <c r="M3097" s="84">
        <v>45624</v>
      </c>
      <c r="N3097" s="203" t="s">
        <v>23854</v>
      </c>
      <c r="O3097" s="86">
        <v>12000000</v>
      </c>
      <c r="P3097" s="203" t="s">
        <v>27119</v>
      </c>
      <c r="Q3097" s="203" t="s">
        <v>27118</v>
      </c>
      <c r="R3097" s="84">
        <v>45530</v>
      </c>
      <c r="S3097" s="84">
        <v>45530</v>
      </c>
      <c r="T3097" s="84"/>
      <c r="U3097" s="84"/>
      <c r="V3097" s="84"/>
      <c r="W3097" s="203" t="s">
        <v>9457</v>
      </c>
    </row>
    <row r="3098" spans="1:23" x14ac:dyDescent="0.3">
      <c r="A3098" s="203" t="s">
        <v>1505</v>
      </c>
      <c r="B3098" s="203" t="s">
        <v>1246</v>
      </c>
      <c r="C3098" s="203" t="s">
        <v>27120</v>
      </c>
      <c r="D3098" s="203" t="s">
        <v>27121</v>
      </c>
      <c r="E3098" s="203" t="s">
        <v>27122</v>
      </c>
      <c r="F3098" s="203" t="s">
        <v>9451</v>
      </c>
      <c r="G3098" s="203" t="s">
        <v>27122</v>
      </c>
      <c r="H3098" s="203" t="s">
        <v>27123</v>
      </c>
      <c r="I3098" s="203" t="s">
        <v>9462</v>
      </c>
      <c r="J3098" s="203" t="s">
        <v>27124</v>
      </c>
      <c r="K3098" s="84">
        <v>45700</v>
      </c>
      <c r="L3098" s="84">
        <v>45700</v>
      </c>
      <c r="M3098" s="84">
        <v>45880</v>
      </c>
      <c r="N3098" s="203" t="s">
        <v>13341</v>
      </c>
      <c r="O3098" s="86">
        <v>23918382</v>
      </c>
      <c r="P3098" s="203" t="s">
        <v>27125</v>
      </c>
      <c r="Q3098" s="203" t="s">
        <v>27124</v>
      </c>
      <c r="R3098" s="84">
        <v>45698</v>
      </c>
      <c r="S3098" s="84">
        <v>45698</v>
      </c>
      <c r="T3098" s="84"/>
      <c r="U3098" s="84"/>
      <c r="V3098" s="84"/>
      <c r="W3098" s="203" t="s">
        <v>9457</v>
      </c>
    </row>
    <row r="3099" spans="1:23" x14ac:dyDescent="0.3">
      <c r="A3099" s="203" t="s">
        <v>1688</v>
      </c>
      <c r="B3099" s="203" t="s">
        <v>1246</v>
      </c>
      <c r="C3099" s="203" t="s">
        <v>27126</v>
      </c>
      <c r="D3099" s="203" t="s">
        <v>27127</v>
      </c>
      <c r="E3099" s="203" t="s">
        <v>27128</v>
      </c>
      <c r="F3099" s="203" t="s">
        <v>9451</v>
      </c>
      <c r="G3099" s="203" t="s">
        <v>27128</v>
      </c>
      <c r="H3099" s="203" t="s">
        <v>27129</v>
      </c>
      <c r="I3099" s="203" t="s">
        <v>9453</v>
      </c>
      <c r="J3099" s="203" t="s">
        <v>14963</v>
      </c>
      <c r="K3099" s="84">
        <v>45749</v>
      </c>
      <c r="L3099" s="84">
        <v>45749</v>
      </c>
      <c r="M3099" s="84">
        <v>46013</v>
      </c>
      <c r="N3099" s="203" t="s">
        <v>27130</v>
      </c>
      <c r="O3099" s="86">
        <v>30168354</v>
      </c>
      <c r="P3099" s="203" t="s">
        <v>27131</v>
      </c>
      <c r="Q3099" s="203" t="s">
        <v>14966</v>
      </c>
      <c r="R3099" s="84">
        <v>45748</v>
      </c>
      <c r="S3099" s="84">
        <v>45748</v>
      </c>
      <c r="T3099" s="84"/>
      <c r="U3099" s="84"/>
      <c r="V3099" s="84"/>
      <c r="W3099" s="203" t="s">
        <v>9457</v>
      </c>
    </row>
    <row r="3100" spans="1:23" x14ac:dyDescent="0.3">
      <c r="A3100" s="203" t="s">
        <v>3503</v>
      </c>
      <c r="B3100" s="203" t="s">
        <v>1245</v>
      </c>
      <c r="C3100" s="203" t="s">
        <v>27132</v>
      </c>
      <c r="D3100" s="203" t="s">
        <v>27133</v>
      </c>
      <c r="E3100" s="203" t="s">
        <v>27134</v>
      </c>
      <c r="F3100" s="203" t="s">
        <v>9451</v>
      </c>
      <c r="G3100" s="203" t="s">
        <v>27134</v>
      </c>
      <c r="H3100" s="203" t="s">
        <v>27135</v>
      </c>
      <c r="I3100" s="203" t="s">
        <v>9462</v>
      </c>
      <c r="J3100" s="203" t="s">
        <v>27136</v>
      </c>
      <c r="K3100" s="84">
        <v>45609</v>
      </c>
      <c r="L3100" s="84">
        <v>45622</v>
      </c>
      <c r="M3100" s="84">
        <v>45651</v>
      </c>
      <c r="N3100" s="203" t="s">
        <v>27137</v>
      </c>
      <c r="O3100" s="86">
        <v>63525650.5</v>
      </c>
      <c r="P3100" s="203" t="s">
        <v>27138</v>
      </c>
      <c r="Q3100" s="203" t="s">
        <v>27136</v>
      </c>
      <c r="R3100" s="84">
        <v>45590</v>
      </c>
      <c r="S3100" s="84">
        <v>45590</v>
      </c>
      <c r="T3100" s="84">
        <v>45596</v>
      </c>
      <c r="U3100" s="84">
        <v>45596</v>
      </c>
      <c r="V3100" s="84">
        <v>45596</v>
      </c>
      <c r="W3100" s="203" t="s">
        <v>9457</v>
      </c>
    </row>
    <row r="3101" spans="1:23" x14ac:dyDescent="0.3">
      <c r="A3101" s="203" t="s">
        <v>1476</v>
      </c>
      <c r="B3101" s="203" t="s">
        <v>1246</v>
      </c>
      <c r="C3101" s="203" t="s">
        <v>27139</v>
      </c>
      <c r="D3101" s="203" t="s">
        <v>27140</v>
      </c>
      <c r="E3101" s="203" t="s">
        <v>27141</v>
      </c>
      <c r="F3101" s="203" t="s">
        <v>9451</v>
      </c>
      <c r="G3101" s="203" t="s">
        <v>27141</v>
      </c>
      <c r="H3101" s="203" t="s">
        <v>27142</v>
      </c>
      <c r="I3101" s="203" t="s">
        <v>9462</v>
      </c>
      <c r="J3101" s="203" t="s">
        <v>27143</v>
      </c>
      <c r="K3101" s="84">
        <v>45698</v>
      </c>
      <c r="L3101" s="84">
        <v>45698</v>
      </c>
      <c r="M3101" s="84">
        <v>45878</v>
      </c>
      <c r="N3101" s="203" t="s">
        <v>15462</v>
      </c>
      <c r="O3101" s="86">
        <v>23918382</v>
      </c>
      <c r="P3101" s="203" t="s">
        <v>27144</v>
      </c>
      <c r="Q3101" s="203" t="s">
        <v>27143</v>
      </c>
      <c r="R3101" s="84">
        <v>45697</v>
      </c>
      <c r="S3101" s="84">
        <v>45697</v>
      </c>
      <c r="T3101" s="84"/>
      <c r="U3101" s="84"/>
      <c r="V3101" s="84"/>
      <c r="W3101" s="203" t="s">
        <v>9457</v>
      </c>
    </row>
    <row r="3102" spans="1:23" x14ac:dyDescent="0.3">
      <c r="A3102" s="203" t="s">
        <v>1563</v>
      </c>
      <c r="B3102" s="203" t="s">
        <v>1246</v>
      </c>
      <c r="C3102" s="203" t="s">
        <v>27145</v>
      </c>
      <c r="D3102" s="203" t="s">
        <v>27146</v>
      </c>
      <c r="E3102" s="203" t="s">
        <v>27147</v>
      </c>
      <c r="F3102" s="203" t="s">
        <v>9451</v>
      </c>
      <c r="G3102" s="203" t="s">
        <v>27147</v>
      </c>
      <c r="H3102" s="203" t="s">
        <v>27148</v>
      </c>
      <c r="I3102" s="203" t="s">
        <v>9504</v>
      </c>
      <c r="J3102" s="203" t="s">
        <v>27149</v>
      </c>
      <c r="K3102" s="84">
        <v>45744</v>
      </c>
      <c r="L3102" s="84">
        <v>45748</v>
      </c>
      <c r="M3102" s="84">
        <v>46021</v>
      </c>
      <c r="N3102" s="203" t="s">
        <v>10073</v>
      </c>
      <c r="O3102" s="86">
        <v>47135376</v>
      </c>
      <c r="P3102" s="203" t="s">
        <v>27150</v>
      </c>
      <c r="Q3102" s="203" t="s">
        <v>27149</v>
      </c>
      <c r="R3102" s="84">
        <v>45736</v>
      </c>
      <c r="S3102" s="84">
        <v>45736</v>
      </c>
      <c r="T3102" s="84"/>
      <c r="U3102" s="84"/>
      <c r="V3102" s="84"/>
      <c r="W3102" s="203" t="s">
        <v>9457</v>
      </c>
    </row>
    <row r="3103" spans="1:23" x14ac:dyDescent="0.3">
      <c r="A3103" s="203" t="s">
        <v>1505</v>
      </c>
      <c r="B3103" s="203" t="s">
        <v>1246</v>
      </c>
      <c r="C3103" s="203" t="s">
        <v>27151</v>
      </c>
      <c r="D3103" s="203" t="s">
        <v>27152</v>
      </c>
      <c r="E3103" s="203" t="s">
        <v>27153</v>
      </c>
      <c r="F3103" s="203" t="s">
        <v>9451</v>
      </c>
      <c r="G3103" s="203" t="s">
        <v>27153</v>
      </c>
      <c r="H3103" s="203" t="s">
        <v>27154</v>
      </c>
      <c r="I3103" s="203" t="s">
        <v>9462</v>
      </c>
      <c r="J3103" s="203" t="s">
        <v>27155</v>
      </c>
      <c r="K3103" s="84">
        <v>45744</v>
      </c>
      <c r="L3103" s="84">
        <v>45745</v>
      </c>
      <c r="M3103" s="84">
        <v>46019</v>
      </c>
      <c r="N3103" s="203" t="s">
        <v>12338</v>
      </c>
      <c r="O3103" s="86">
        <v>35877573</v>
      </c>
      <c r="P3103" s="203" t="s">
        <v>27156</v>
      </c>
      <c r="Q3103" s="203" t="s">
        <v>27155</v>
      </c>
      <c r="R3103" s="84">
        <v>45741</v>
      </c>
      <c r="S3103" s="84">
        <v>45741</v>
      </c>
      <c r="T3103" s="84"/>
      <c r="U3103" s="84"/>
      <c r="V3103" s="84"/>
      <c r="W3103" s="203" t="s">
        <v>9457</v>
      </c>
    </row>
    <row r="3104" spans="1:23" x14ac:dyDescent="0.3">
      <c r="A3104" s="203" t="s">
        <v>3830</v>
      </c>
      <c r="B3104" s="203" t="s">
        <v>1245</v>
      </c>
      <c r="C3104" s="203" t="s">
        <v>27157</v>
      </c>
      <c r="D3104" s="203" t="s">
        <v>27158</v>
      </c>
      <c r="E3104" s="203" t="s">
        <v>27159</v>
      </c>
      <c r="F3104" s="203" t="s">
        <v>9451</v>
      </c>
      <c r="G3104" s="203" t="s">
        <v>27159</v>
      </c>
      <c r="H3104" s="203" t="s">
        <v>27160</v>
      </c>
      <c r="I3104" s="203" t="s">
        <v>9462</v>
      </c>
      <c r="J3104" s="203" t="s">
        <v>27161</v>
      </c>
      <c r="K3104" s="84">
        <v>45454</v>
      </c>
      <c r="L3104" s="84">
        <v>45461</v>
      </c>
      <c r="M3104" s="84">
        <v>45490</v>
      </c>
      <c r="N3104" s="203" t="s">
        <v>15153</v>
      </c>
      <c r="O3104" s="86">
        <v>79815632.659999996</v>
      </c>
      <c r="P3104" s="203" t="s">
        <v>27162</v>
      </c>
      <c r="Q3104" s="203" t="s">
        <v>27161</v>
      </c>
      <c r="R3104" s="84">
        <v>45439</v>
      </c>
      <c r="S3104" s="84">
        <v>45439</v>
      </c>
      <c r="T3104" s="84">
        <v>45443</v>
      </c>
      <c r="U3104" s="84">
        <v>45443</v>
      </c>
      <c r="V3104" s="84">
        <v>45443</v>
      </c>
      <c r="W3104" s="203" t="s">
        <v>9457</v>
      </c>
    </row>
    <row r="3105" spans="1:23" x14ac:dyDescent="0.3">
      <c r="A3105" s="203" t="s">
        <v>1665</v>
      </c>
      <c r="B3105" s="203" t="s">
        <v>1247</v>
      </c>
      <c r="C3105" s="203" t="s">
        <v>27163</v>
      </c>
      <c r="D3105" s="203" t="s">
        <v>27164</v>
      </c>
      <c r="E3105" s="203" t="s">
        <v>27165</v>
      </c>
      <c r="F3105" s="203" t="s">
        <v>9451</v>
      </c>
      <c r="G3105" s="203" t="s">
        <v>27165</v>
      </c>
      <c r="H3105" s="203" t="s">
        <v>27166</v>
      </c>
      <c r="I3105" s="203" t="s">
        <v>9504</v>
      </c>
      <c r="J3105" s="203" t="s">
        <v>27167</v>
      </c>
      <c r="K3105" s="84">
        <v>46048</v>
      </c>
      <c r="L3105" s="84">
        <v>46049</v>
      </c>
      <c r="M3105" s="84">
        <v>46168</v>
      </c>
      <c r="N3105" s="203" t="s">
        <v>27168</v>
      </c>
      <c r="O3105" s="86">
        <v>17200000</v>
      </c>
      <c r="P3105" s="203" t="s">
        <v>27169</v>
      </c>
      <c r="Q3105" s="203" t="s">
        <v>27167</v>
      </c>
      <c r="R3105" s="84">
        <v>46046</v>
      </c>
      <c r="S3105" s="84">
        <v>46046</v>
      </c>
      <c r="T3105" s="84"/>
      <c r="U3105" s="84"/>
      <c r="V3105" s="84"/>
      <c r="W3105" s="203" t="s">
        <v>9457</v>
      </c>
    </row>
    <row r="3106" spans="1:23" x14ac:dyDescent="0.3">
      <c r="A3106" s="203" t="s">
        <v>2940</v>
      </c>
      <c r="B3106" s="203" t="s">
        <v>1245</v>
      </c>
      <c r="C3106" s="203" t="s">
        <v>27170</v>
      </c>
      <c r="D3106" s="203" t="s">
        <v>27171</v>
      </c>
      <c r="E3106" s="203" t="s">
        <v>27172</v>
      </c>
      <c r="F3106" s="203" t="s">
        <v>9451</v>
      </c>
      <c r="G3106" s="203" t="s">
        <v>27172</v>
      </c>
      <c r="H3106" s="203" t="s">
        <v>27173</v>
      </c>
      <c r="I3106" s="203" t="s">
        <v>9462</v>
      </c>
      <c r="J3106" s="203" t="s">
        <v>27174</v>
      </c>
      <c r="K3106" s="84">
        <v>45591</v>
      </c>
      <c r="L3106" s="84">
        <v>45591</v>
      </c>
      <c r="M3106" s="84">
        <v>45656</v>
      </c>
      <c r="N3106" s="203" t="s">
        <v>18977</v>
      </c>
      <c r="O3106" s="86">
        <v>6697953</v>
      </c>
      <c r="P3106" s="203" t="s">
        <v>27175</v>
      </c>
      <c r="Q3106" s="203" t="s">
        <v>27174</v>
      </c>
      <c r="R3106" s="84">
        <v>45590</v>
      </c>
      <c r="S3106" s="84">
        <v>45590</v>
      </c>
      <c r="T3106" s="84"/>
      <c r="U3106" s="84"/>
      <c r="V3106" s="84"/>
      <c r="W3106" s="203" t="s">
        <v>9457</v>
      </c>
    </row>
    <row r="3107" spans="1:23" x14ac:dyDescent="0.3">
      <c r="A3107" s="203" t="s">
        <v>1466</v>
      </c>
      <c r="B3107" s="203" t="s">
        <v>1245</v>
      </c>
      <c r="C3107" s="203" t="s">
        <v>27176</v>
      </c>
      <c r="D3107" s="203" t="s">
        <v>27177</v>
      </c>
      <c r="E3107" s="203" t="s">
        <v>24281</v>
      </c>
      <c r="F3107" s="203" t="s">
        <v>9451</v>
      </c>
      <c r="G3107" s="203" t="s">
        <v>24281</v>
      </c>
      <c r="H3107" s="203" t="s">
        <v>27178</v>
      </c>
      <c r="I3107" s="203" t="s">
        <v>9462</v>
      </c>
      <c r="J3107" s="203" t="s">
        <v>27179</v>
      </c>
      <c r="K3107" s="84">
        <v>45656</v>
      </c>
      <c r="L3107" s="84">
        <v>45686</v>
      </c>
      <c r="M3107" s="84">
        <v>45824</v>
      </c>
      <c r="N3107" s="203" t="s">
        <v>27180</v>
      </c>
      <c r="O3107" s="86">
        <v>643124906.29999995</v>
      </c>
      <c r="P3107" s="203" t="s">
        <v>27181</v>
      </c>
      <c r="Q3107" s="203" t="s">
        <v>27179</v>
      </c>
      <c r="R3107" s="84">
        <v>45621</v>
      </c>
      <c r="S3107" s="84">
        <v>45621</v>
      </c>
      <c r="T3107" s="84">
        <v>45631</v>
      </c>
      <c r="U3107" s="84">
        <v>45631</v>
      </c>
      <c r="V3107" s="84">
        <v>45631</v>
      </c>
      <c r="W3107" s="203" t="s">
        <v>9457</v>
      </c>
    </row>
    <row r="3108" spans="1:23" x14ac:dyDescent="0.3">
      <c r="A3108" s="203" t="s">
        <v>1780</v>
      </c>
      <c r="B3108" s="203" t="s">
        <v>1247</v>
      </c>
      <c r="C3108" s="203" t="s">
        <v>27182</v>
      </c>
      <c r="D3108" s="203" t="s">
        <v>27183</v>
      </c>
      <c r="E3108" s="203" t="s">
        <v>27184</v>
      </c>
      <c r="F3108" s="203" t="s">
        <v>9451</v>
      </c>
      <c r="G3108" s="203" t="s">
        <v>27184</v>
      </c>
      <c r="H3108" s="203" t="s">
        <v>27185</v>
      </c>
      <c r="I3108" s="203" t="s">
        <v>9504</v>
      </c>
      <c r="J3108" s="203" t="s">
        <v>27186</v>
      </c>
      <c r="K3108" s="84">
        <v>46168</v>
      </c>
      <c r="L3108" s="84">
        <v>46169</v>
      </c>
      <c r="M3108" s="84">
        <v>46387</v>
      </c>
      <c r="N3108" s="203" t="s">
        <v>12590</v>
      </c>
      <c r="O3108" s="86">
        <v>2663338802</v>
      </c>
      <c r="P3108" s="203" t="s">
        <v>27187</v>
      </c>
      <c r="Q3108" s="203" t="s">
        <v>27188</v>
      </c>
      <c r="R3108" s="84">
        <v>46149</v>
      </c>
      <c r="S3108" s="84">
        <v>46149</v>
      </c>
      <c r="T3108" s="84">
        <v>46155</v>
      </c>
      <c r="U3108" s="84">
        <v>46155</v>
      </c>
      <c r="V3108" s="84">
        <v>46155</v>
      </c>
      <c r="W3108" s="203" t="s">
        <v>9457</v>
      </c>
    </row>
    <row r="3109" spans="1:23" x14ac:dyDescent="0.3">
      <c r="A3109" s="203" t="s">
        <v>1476</v>
      </c>
      <c r="B3109" s="203" t="s">
        <v>1246</v>
      </c>
      <c r="C3109" s="203" t="s">
        <v>27189</v>
      </c>
      <c r="D3109" s="203" t="s">
        <v>27190</v>
      </c>
      <c r="E3109" s="203" t="s">
        <v>27191</v>
      </c>
      <c r="F3109" s="203" t="s">
        <v>9451</v>
      </c>
      <c r="G3109" s="203" t="s">
        <v>27191</v>
      </c>
      <c r="H3109" s="203" t="s">
        <v>27192</v>
      </c>
      <c r="I3109" s="203" t="s">
        <v>9462</v>
      </c>
      <c r="J3109" s="203" t="s">
        <v>27193</v>
      </c>
      <c r="K3109" s="84">
        <v>45729</v>
      </c>
      <c r="L3109" s="84">
        <v>45730</v>
      </c>
      <c r="M3109" s="84">
        <v>45912</v>
      </c>
      <c r="N3109" s="203" t="s">
        <v>11112</v>
      </c>
      <c r="O3109" s="86">
        <v>23918382</v>
      </c>
      <c r="P3109" s="203" t="s">
        <v>27194</v>
      </c>
      <c r="Q3109" s="203" t="s">
        <v>27193</v>
      </c>
      <c r="R3109" s="84">
        <v>45727</v>
      </c>
      <c r="S3109" s="84">
        <v>45727</v>
      </c>
      <c r="T3109" s="84"/>
      <c r="U3109" s="84"/>
      <c r="V3109" s="84"/>
      <c r="W3109" s="203" t="s">
        <v>9457</v>
      </c>
    </row>
    <row r="3110" spans="1:23" x14ac:dyDescent="0.3">
      <c r="A3110" s="203" t="s">
        <v>1433</v>
      </c>
      <c r="B3110" s="203" t="s">
        <v>1246</v>
      </c>
      <c r="C3110" s="203" t="s">
        <v>27195</v>
      </c>
      <c r="D3110" s="203" t="s">
        <v>27196</v>
      </c>
      <c r="E3110" s="203" t="s">
        <v>27197</v>
      </c>
      <c r="F3110" s="203" t="s">
        <v>9451</v>
      </c>
      <c r="G3110" s="203" t="s">
        <v>27197</v>
      </c>
      <c r="H3110" s="203" t="s">
        <v>27198</v>
      </c>
      <c r="I3110" s="203" t="s">
        <v>9462</v>
      </c>
      <c r="J3110" s="203" t="s">
        <v>27199</v>
      </c>
      <c r="K3110" s="84">
        <v>45813</v>
      </c>
      <c r="L3110" s="84">
        <v>45814</v>
      </c>
      <c r="M3110" s="84">
        <v>45935</v>
      </c>
      <c r="N3110" s="203" t="s">
        <v>27200</v>
      </c>
      <c r="O3110" s="86">
        <v>15945588</v>
      </c>
      <c r="P3110" s="203" t="s">
        <v>27201</v>
      </c>
      <c r="Q3110" s="203" t="s">
        <v>27199</v>
      </c>
      <c r="R3110" s="84">
        <v>45810</v>
      </c>
      <c r="S3110" s="84">
        <v>45810</v>
      </c>
      <c r="T3110" s="84"/>
      <c r="U3110" s="84"/>
      <c r="V3110" s="84"/>
      <c r="W3110" s="203" t="s">
        <v>9457</v>
      </c>
    </row>
    <row r="3111" spans="1:23" x14ac:dyDescent="0.3">
      <c r="A3111" s="203" t="s">
        <v>5217</v>
      </c>
      <c r="B3111" s="203" t="s">
        <v>1245</v>
      </c>
      <c r="C3111" s="203" t="s">
        <v>27202</v>
      </c>
      <c r="D3111" s="203" t="s">
        <v>27203</v>
      </c>
      <c r="E3111" s="203" t="s">
        <v>27204</v>
      </c>
      <c r="F3111" s="203" t="s">
        <v>9451</v>
      </c>
      <c r="G3111" s="203" t="s">
        <v>27204</v>
      </c>
      <c r="H3111" s="203" t="s">
        <v>27205</v>
      </c>
      <c r="I3111" s="203" t="s">
        <v>9462</v>
      </c>
      <c r="J3111" s="203" t="s">
        <v>13633</v>
      </c>
      <c r="K3111" s="84">
        <v>45370</v>
      </c>
      <c r="L3111" s="84">
        <v>45371</v>
      </c>
      <c r="M3111" s="84">
        <v>45554</v>
      </c>
      <c r="N3111" s="203" t="s">
        <v>17728</v>
      </c>
      <c r="O3111" s="86">
        <v>12622590</v>
      </c>
      <c r="P3111" s="203" t="s">
        <v>27206</v>
      </c>
      <c r="Q3111" s="203" t="s">
        <v>13635</v>
      </c>
      <c r="R3111" s="84">
        <v>45370</v>
      </c>
      <c r="S3111" s="84">
        <v>45370</v>
      </c>
      <c r="T3111" s="84"/>
      <c r="U3111" s="84"/>
      <c r="V3111" s="84"/>
      <c r="W3111" s="203" t="s">
        <v>9457</v>
      </c>
    </row>
    <row r="3112" spans="1:23" x14ac:dyDescent="0.3">
      <c r="A3112" s="203" t="s">
        <v>1476</v>
      </c>
      <c r="B3112" s="203" t="s">
        <v>1246</v>
      </c>
      <c r="C3112" s="203" t="s">
        <v>27207</v>
      </c>
      <c r="D3112" s="203" t="s">
        <v>27208</v>
      </c>
      <c r="E3112" s="203" t="s">
        <v>27209</v>
      </c>
      <c r="F3112" s="203" t="s">
        <v>9451</v>
      </c>
      <c r="G3112" s="203" t="s">
        <v>27209</v>
      </c>
      <c r="H3112" s="203" t="s">
        <v>27210</v>
      </c>
      <c r="I3112" s="203" t="s">
        <v>9462</v>
      </c>
      <c r="J3112" s="203" t="s">
        <v>9669</v>
      </c>
      <c r="K3112" s="84">
        <v>45798</v>
      </c>
      <c r="L3112" s="84">
        <v>45799</v>
      </c>
      <c r="M3112" s="84">
        <v>46022</v>
      </c>
      <c r="N3112" s="203" t="s">
        <v>27211</v>
      </c>
      <c r="O3112" s="86">
        <v>19277409</v>
      </c>
      <c r="P3112" s="203" t="s">
        <v>27212</v>
      </c>
      <c r="Q3112" s="203" t="s">
        <v>9669</v>
      </c>
      <c r="R3112" s="84">
        <v>45798</v>
      </c>
      <c r="S3112" s="84">
        <v>45798</v>
      </c>
      <c r="T3112" s="84"/>
      <c r="U3112" s="84"/>
      <c r="V3112" s="84"/>
      <c r="W3112" s="203" t="s">
        <v>9457</v>
      </c>
    </row>
    <row r="3113" spans="1:23" x14ac:dyDescent="0.3">
      <c r="A3113" s="203" t="s">
        <v>5454</v>
      </c>
      <c r="B3113" s="203" t="s">
        <v>1245</v>
      </c>
      <c r="C3113" s="203" t="s">
        <v>27213</v>
      </c>
      <c r="D3113" s="203" t="s">
        <v>27214</v>
      </c>
      <c r="E3113" s="203" t="s">
        <v>27215</v>
      </c>
      <c r="F3113" s="203" t="s">
        <v>9451</v>
      </c>
      <c r="G3113" s="203" t="s">
        <v>27215</v>
      </c>
      <c r="H3113" s="203" t="s">
        <v>27216</v>
      </c>
      <c r="I3113" s="203" t="s">
        <v>9453</v>
      </c>
      <c r="J3113" s="203" t="s">
        <v>27217</v>
      </c>
      <c r="K3113" s="84">
        <v>45597</v>
      </c>
      <c r="L3113" s="84">
        <v>45597</v>
      </c>
      <c r="M3113" s="84">
        <v>45656</v>
      </c>
      <c r="N3113" s="203" t="s">
        <v>18886</v>
      </c>
      <c r="O3113" s="86">
        <v>4000000</v>
      </c>
      <c r="P3113" s="203" t="s">
        <v>27218</v>
      </c>
      <c r="Q3113" s="203" t="s">
        <v>27217</v>
      </c>
      <c r="R3113" s="84">
        <v>45597</v>
      </c>
      <c r="S3113" s="84">
        <v>45597</v>
      </c>
      <c r="T3113" s="84"/>
      <c r="U3113" s="84"/>
      <c r="V3113" s="84"/>
      <c r="W3113" s="203" t="s">
        <v>9457</v>
      </c>
    </row>
    <row r="3114" spans="1:23" x14ac:dyDescent="0.3">
      <c r="A3114" s="203" t="s">
        <v>1598</v>
      </c>
      <c r="B3114" s="203" t="s">
        <v>1247</v>
      </c>
      <c r="C3114" s="203" t="s">
        <v>27219</v>
      </c>
      <c r="D3114" s="203" t="s">
        <v>27220</v>
      </c>
      <c r="E3114" s="203" t="s">
        <v>27221</v>
      </c>
      <c r="F3114" s="203" t="s">
        <v>9451</v>
      </c>
      <c r="G3114" s="203" t="s">
        <v>27221</v>
      </c>
      <c r="H3114" s="203" t="s">
        <v>27222</v>
      </c>
      <c r="I3114" s="203" t="s">
        <v>9453</v>
      </c>
      <c r="J3114" s="203" t="s">
        <v>27223</v>
      </c>
      <c r="K3114" s="84">
        <v>46085</v>
      </c>
      <c r="L3114" s="84">
        <v>46106</v>
      </c>
      <c r="M3114" s="84">
        <v>46139</v>
      </c>
      <c r="N3114" s="203" t="s">
        <v>10517</v>
      </c>
      <c r="O3114" s="86">
        <v>61999116</v>
      </c>
      <c r="P3114" s="203" t="s">
        <v>27224</v>
      </c>
      <c r="Q3114" s="203" t="s">
        <v>27223</v>
      </c>
      <c r="R3114" s="84">
        <v>46072</v>
      </c>
      <c r="S3114" s="84">
        <v>46072</v>
      </c>
      <c r="T3114" s="84">
        <v>46078</v>
      </c>
      <c r="U3114" s="84">
        <v>46078</v>
      </c>
      <c r="V3114" s="84">
        <v>46078</v>
      </c>
      <c r="W3114" s="203" t="s">
        <v>9457</v>
      </c>
    </row>
    <row r="3115" spans="1:23" x14ac:dyDescent="0.3">
      <c r="A3115" s="203" t="s">
        <v>1467</v>
      </c>
      <c r="B3115" s="203" t="s">
        <v>1247</v>
      </c>
      <c r="C3115" s="203" t="s">
        <v>27225</v>
      </c>
      <c r="D3115" s="203" t="s">
        <v>27226</v>
      </c>
      <c r="E3115" s="203" t="s">
        <v>27227</v>
      </c>
      <c r="F3115" s="203" t="s">
        <v>9451</v>
      </c>
      <c r="G3115" s="203" t="s">
        <v>27227</v>
      </c>
      <c r="H3115" s="203" t="s">
        <v>27228</v>
      </c>
      <c r="I3115" s="203" t="s">
        <v>9453</v>
      </c>
      <c r="J3115" s="203" t="s">
        <v>27229</v>
      </c>
      <c r="K3115" s="84">
        <v>46052</v>
      </c>
      <c r="L3115" s="84">
        <v>46055</v>
      </c>
      <c r="M3115" s="84">
        <v>46235</v>
      </c>
      <c r="N3115" s="203" t="s">
        <v>18226</v>
      </c>
      <c r="O3115" s="86">
        <v>25760100</v>
      </c>
      <c r="P3115" s="203" t="s">
        <v>27230</v>
      </c>
      <c r="Q3115" s="203" t="s">
        <v>27229</v>
      </c>
      <c r="R3115" s="84">
        <v>46051</v>
      </c>
      <c r="S3115" s="84">
        <v>46051</v>
      </c>
      <c r="T3115" s="84"/>
      <c r="U3115" s="84"/>
      <c r="V3115" s="84"/>
      <c r="W3115" s="203" t="s">
        <v>9457</v>
      </c>
    </row>
    <row r="3116" spans="1:23" x14ac:dyDescent="0.3">
      <c r="A3116" s="203" t="s">
        <v>1476</v>
      </c>
      <c r="B3116" s="203" t="s">
        <v>1246</v>
      </c>
      <c r="C3116" s="203" t="s">
        <v>27231</v>
      </c>
      <c r="D3116" s="203" t="s">
        <v>27232</v>
      </c>
      <c r="E3116" s="203" t="s">
        <v>27233</v>
      </c>
      <c r="F3116" s="203" t="s">
        <v>9451</v>
      </c>
      <c r="G3116" s="203" t="s">
        <v>27233</v>
      </c>
      <c r="H3116" s="203" t="s">
        <v>27234</v>
      </c>
      <c r="I3116" s="203" t="s">
        <v>9462</v>
      </c>
      <c r="J3116" s="203" t="s">
        <v>27235</v>
      </c>
      <c r="K3116" s="84">
        <v>45901</v>
      </c>
      <c r="L3116" s="84">
        <v>45901</v>
      </c>
      <c r="M3116" s="84">
        <v>46022</v>
      </c>
      <c r="N3116" s="203" t="s">
        <v>10607</v>
      </c>
      <c r="O3116" s="86">
        <v>15945588</v>
      </c>
      <c r="P3116" s="203" t="s">
        <v>27236</v>
      </c>
      <c r="Q3116" s="203" t="s">
        <v>27235</v>
      </c>
      <c r="R3116" s="84">
        <v>45900</v>
      </c>
      <c r="S3116" s="84">
        <v>45900</v>
      </c>
      <c r="T3116" s="84"/>
      <c r="U3116" s="84"/>
      <c r="V3116" s="84"/>
      <c r="W3116" s="203" t="s">
        <v>9457</v>
      </c>
    </row>
    <row r="3117" spans="1:23" x14ac:dyDescent="0.3">
      <c r="A3117" s="203" t="s">
        <v>5454</v>
      </c>
      <c r="B3117" s="203" t="s">
        <v>1245</v>
      </c>
      <c r="C3117" s="203" t="s">
        <v>27237</v>
      </c>
      <c r="D3117" s="203" t="s">
        <v>27238</v>
      </c>
      <c r="E3117" s="203" t="s">
        <v>27239</v>
      </c>
      <c r="F3117" s="203" t="s">
        <v>9451</v>
      </c>
      <c r="G3117" s="203" t="s">
        <v>27239</v>
      </c>
      <c r="H3117" s="203" t="s">
        <v>27240</v>
      </c>
      <c r="I3117" s="203" t="s">
        <v>9453</v>
      </c>
      <c r="J3117" s="203" t="s">
        <v>27241</v>
      </c>
      <c r="K3117" s="84">
        <v>45539</v>
      </c>
      <c r="L3117" s="84">
        <v>45539</v>
      </c>
      <c r="M3117" s="84">
        <v>45629</v>
      </c>
      <c r="N3117" s="203" t="s">
        <v>16136</v>
      </c>
      <c r="O3117" s="86">
        <v>7500000</v>
      </c>
      <c r="P3117" s="203" t="s">
        <v>27242</v>
      </c>
      <c r="Q3117" s="203" t="s">
        <v>27241</v>
      </c>
      <c r="R3117" s="84">
        <v>45539</v>
      </c>
      <c r="S3117" s="84">
        <v>45539</v>
      </c>
      <c r="T3117" s="84"/>
      <c r="U3117" s="84"/>
      <c r="V3117" s="84"/>
      <c r="W3117" s="203" t="s">
        <v>9457</v>
      </c>
    </row>
    <row r="3118" spans="1:23" x14ac:dyDescent="0.3">
      <c r="A3118" s="203" t="s">
        <v>1726</v>
      </c>
      <c r="B3118" s="203" t="s">
        <v>1246</v>
      </c>
      <c r="C3118" s="203" t="s">
        <v>27243</v>
      </c>
      <c r="D3118" s="203" t="s">
        <v>27244</v>
      </c>
      <c r="E3118" s="203" t="s">
        <v>27245</v>
      </c>
      <c r="F3118" s="203" t="s">
        <v>9451</v>
      </c>
      <c r="G3118" s="203" t="s">
        <v>27245</v>
      </c>
      <c r="H3118" s="203" t="s">
        <v>27246</v>
      </c>
      <c r="I3118" s="203" t="s">
        <v>9453</v>
      </c>
      <c r="J3118" s="203" t="s">
        <v>27247</v>
      </c>
      <c r="K3118" s="84">
        <v>45712</v>
      </c>
      <c r="L3118" s="84">
        <v>45712</v>
      </c>
      <c r="M3118" s="84">
        <v>45800</v>
      </c>
      <c r="N3118" s="203" t="s">
        <v>13858</v>
      </c>
      <c r="O3118" s="86">
        <v>11100000</v>
      </c>
      <c r="P3118" s="203" t="s">
        <v>27248</v>
      </c>
      <c r="Q3118" s="203" t="s">
        <v>27247</v>
      </c>
      <c r="R3118" s="84">
        <v>45708</v>
      </c>
      <c r="S3118" s="84">
        <v>45708</v>
      </c>
      <c r="T3118" s="84"/>
      <c r="U3118" s="84"/>
      <c r="V3118" s="84"/>
      <c r="W3118" s="203" t="s">
        <v>9457</v>
      </c>
    </row>
    <row r="3119" spans="1:23" x14ac:dyDescent="0.3">
      <c r="A3119" s="203" t="s">
        <v>1436</v>
      </c>
      <c r="B3119" s="203" t="s">
        <v>1247</v>
      </c>
      <c r="C3119" s="203" t="s">
        <v>27249</v>
      </c>
      <c r="D3119" s="203" t="s">
        <v>27250</v>
      </c>
      <c r="E3119" s="203" t="s">
        <v>27251</v>
      </c>
      <c r="F3119" s="203" t="s">
        <v>9451</v>
      </c>
      <c r="G3119" s="203" t="s">
        <v>27251</v>
      </c>
      <c r="H3119" s="203" t="s">
        <v>27252</v>
      </c>
      <c r="I3119" s="203" t="s">
        <v>9453</v>
      </c>
      <c r="J3119" s="203" t="s">
        <v>27253</v>
      </c>
      <c r="K3119" s="84">
        <v>46052</v>
      </c>
      <c r="L3119" s="84">
        <v>46053</v>
      </c>
      <c r="M3119" s="84">
        <v>46142</v>
      </c>
      <c r="N3119" s="203" t="s">
        <v>14771</v>
      </c>
      <c r="O3119" s="86">
        <v>12000000</v>
      </c>
      <c r="P3119" s="203" t="s">
        <v>27254</v>
      </c>
      <c r="Q3119" s="203" t="s">
        <v>27253</v>
      </c>
      <c r="R3119" s="84">
        <v>46052</v>
      </c>
      <c r="S3119" s="84">
        <v>46052</v>
      </c>
      <c r="T3119" s="84"/>
      <c r="U3119" s="84"/>
      <c r="V3119" s="84"/>
      <c r="W3119" s="203" t="s">
        <v>9457</v>
      </c>
    </row>
    <row r="3120" spans="1:23" x14ac:dyDescent="0.3">
      <c r="A3120" s="203" t="s">
        <v>2940</v>
      </c>
      <c r="B3120" s="203" t="s">
        <v>1245</v>
      </c>
      <c r="C3120" s="203" t="s">
        <v>27255</v>
      </c>
      <c r="D3120" s="203" t="s">
        <v>27256</v>
      </c>
      <c r="E3120" s="203" t="s">
        <v>27257</v>
      </c>
      <c r="F3120" s="203" t="s">
        <v>9451</v>
      </c>
      <c r="G3120" s="203" t="s">
        <v>27257</v>
      </c>
      <c r="H3120" s="203" t="s">
        <v>27258</v>
      </c>
      <c r="I3120" s="203" t="s">
        <v>9462</v>
      </c>
      <c r="J3120" s="203" t="s">
        <v>10031</v>
      </c>
      <c r="K3120" s="84">
        <v>45587</v>
      </c>
      <c r="L3120" s="84">
        <v>45587</v>
      </c>
      <c r="M3120" s="84">
        <v>45657</v>
      </c>
      <c r="N3120" s="203" t="s">
        <v>17028</v>
      </c>
      <c r="O3120" s="86">
        <v>6161729</v>
      </c>
      <c r="P3120" s="203" t="s">
        <v>27259</v>
      </c>
      <c r="Q3120" s="203" t="s">
        <v>10031</v>
      </c>
      <c r="R3120" s="84">
        <v>45587</v>
      </c>
      <c r="S3120" s="84">
        <v>45587</v>
      </c>
      <c r="T3120" s="84"/>
      <c r="U3120" s="84"/>
      <c r="V3120" s="84"/>
      <c r="W3120" s="203" t="s">
        <v>9457</v>
      </c>
    </row>
    <row r="3121" spans="1:23" x14ac:dyDescent="0.3">
      <c r="A3121" s="203" t="s">
        <v>1605</v>
      </c>
      <c r="B3121" s="203" t="s">
        <v>1247</v>
      </c>
      <c r="C3121" s="203" t="s">
        <v>27260</v>
      </c>
      <c r="D3121" s="203" t="s">
        <v>27261</v>
      </c>
      <c r="E3121" s="203" t="s">
        <v>27262</v>
      </c>
      <c r="F3121" s="203" t="s">
        <v>9451</v>
      </c>
      <c r="G3121" s="203" t="s">
        <v>27262</v>
      </c>
      <c r="H3121" s="203" t="s">
        <v>27263</v>
      </c>
      <c r="I3121" s="203" t="s">
        <v>9453</v>
      </c>
      <c r="J3121" s="203" t="s">
        <v>10201</v>
      </c>
      <c r="K3121" s="84">
        <v>46045</v>
      </c>
      <c r="L3121" s="84">
        <v>46045</v>
      </c>
      <c r="M3121" s="84">
        <v>46225</v>
      </c>
      <c r="N3121" s="203" t="s">
        <v>13683</v>
      </c>
      <c r="O3121" s="86">
        <v>25760100</v>
      </c>
      <c r="P3121" s="203" t="s">
        <v>27264</v>
      </c>
      <c r="Q3121" s="203" t="s">
        <v>10201</v>
      </c>
      <c r="R3121" s="84">
        <v>46044</v>
      </c>
      <c r="S3121" s="84">
        <v>46044</v>
      </c>
      <c r="T3121" s="84"/>
      <c r="U3121" s="84"/>
      <c r="V3121" s="84"/>
      <c r="W3121" s="203" t="s">
        <v>9457</v>
      </c>
    </row>
    <row r="3122" spans="1:23" x14ac:dyDescent="0.3">
      <c r="A3122" s="203" t="s">
        <v>2940</v>
      </c>
      <c r="B3122" s="203" t="s">
        <v>1245</v>
      </c>
      <c r="C3122" s="203" t="s">
        <v>27265</v>
      </c>
      <c r="D3122" s="203" t="s">
        <v>27266</v>
      </c>
      <c r="E3122" s="203" t="s">
        <v>27267</v>
      </c>
      <c r="F3122" s="203" t="s">
        <v>9451</v>
      </c>
      <c r="G3122" s="203" t="s">
        <v>27267</v>
      </c>
      <c r="H3122" s="203" t="s">
        <v>27268</v>
      </c>
      <c r="I3122" s="203" t="s">
        <v>9462</v>
      </c>
      <c r="J3122" s="203" t="s">
        <v>27269</v>
      </c>
      <c r="K3122" s="84">
        <v>45594</v>
      </c>
      <c r="L3122" s="84">
        <v>45595</v>
      </c>
      <c r="M3122" s="84">
        <v>45655</v>
      </c>
      <c r="N3122" s="203" t="s">
        <v>10230</v>
      </c>
      <c r="O3122" s="86">
        <v>7972794</v>
      </c>
      <c r="P3122" s="203" t="s">
        <v>27270</v>
      </c>
      <c r="Q3122" s="203" t="s">
        <v>27269</v>
      </c>
      <c r="R3122" s="84">
        <v>45594</v>
      </c>
      <c r="S3122" s="84">
        <v>45594</v>
      </c>
      <c r="T3122" s="84"/>
      <c r="U3122" s="84"/>
      <c r="V3122" s="84"/>
      <c r="W3122" s="203" t="s">
        <v>9457</v>
      </c>
    </row>
    <row r="3123" spans="1:23" x14ac:dyDescent="0.3">
      <c r="A3123" s="203" t="s">
        <v>1665</v>
      </c>
      <c r="B3123" s="203" t="s">
        <v>1247</v>
      </c>
      <c r="C3123" s="203" t="s">
        <v>27271</v>
      </c>
      <c r="D3123" s="203" t="s">
        <v>27272</v>
      </c>
      <c r="E3123" s="203" t="s">
        <v>27273</v>
      </c>
      <c r="F3123" s="203" t="s">
        <v>9451</v>
      </c>
      <c r="G3123" s="203" t="s">
        <v>27273</v>
      </c>
      <c r="H3123" s="203" t="s">
        <v>27274</v>
      </c>
      <c r="I3123" s="203" t="s">
        <v>9453</v>
      </c>
      <c r="J3123" s="203" t="s">
        <v>27275</v>
      </c>
      <c r="K3123" s="84">
        <v>46051</v>
      </c>
      <c r="L3123" s="84">
        <v>46051</v>
      </c>
      <c r="M3123" s="84">
        <v>46141</v>
      </c>
      <c r="N3123" s="203" t="s">
        <v>14092</v>
      </c>
      <c r="O3123" s="86">
        <v>10442712</v>
      </c>
      <c r="P3123" s="203" t="s">
        <v>27276</v>
      </c>
      <c r="Q3123" s="203" t="s">
        <v>27275</v>
      </c>
      <c r="R3123" s="84">
        <v>46050</v>
      </c>
      <c r="S3123" s="84">
        <v>46050</v>
      </c>
      <c r="T3123" s="84"/>
      <c r="U3123" s="84"/>
      <c r="V3123" s="84"/>
      <c r="W3123" s="203" t="s">
        <v>9457</v>
      </c>
    </row>
    <row r="3124" spans="1:23" x14ac:dyDescent="0.3">
      <c r="A3124" s="203" t="s">
        <v>1605</v>
      </c>
      <c r="B3124" s="203" t="s">
        <v>1247</v>
      </c>
      <c r="C3124" s="203" t="s">
        <v>27277</v>
      </c>
      <c r="D3124" s="203" t="s">
        <v>27278</v>
      </c>
      <c r="E3124" s="203" t="s">
        <v>27279</v>
      </c>
      <c r="F3124" s="203" t="s">
        <v>9451</v>
      </c>
      <c r="G3124" s="203" t="s">
        <v>27279</v>
      </c>
      <c r="H3124" s="203" t="s">
        <v>27280</v>
      </c>
      <c r="I3124" s="203" t="s">
        <v>9453</v>
      </c>
      <c r="J3124" s="203" t="s">
        <v>9933</v>
      </c>
      <c r="K3124" s="84">
        <v>46043</v>
      </c>
      <c r="L3124" s="84">
        <v>46043</v>
      </c>
      <c r="M3124" s="84">
        <v>46223</v>
      </c>
      <c r="N3124" s="203" t="s">
        <v>25758</v>
      </c>
      <c r="O3124" s="86">
        <v>17064468</v>
      </c>
      <c r="P3124" s="203" t="s">
        <v>27281</v>
      </c>
      <c r="Q3124" s="203" t="s">
        <v>9933</v>
      </c>
      <c r="R3124" s="84">
        <v>46042</v>
      </c>
      <c r="S3124" s="84">
        <v>46042</v>
      </c>
      <c r="T3124" s="84"/>
      <c r="U3124" s="84"/>
      <c r="V3124" s="84"/>
      <c r="W3124" s="203" t="s">
        <v>9457</v>
      </c>
    </row>
    <row r="3125" spans="1:23" x14ac:dyDescent="0.3">
      <c r="A3125" s="203" t="s">
        <v>5454</v>
      </c>
      <c r="B3125" s="203" t="s">
        <v>1245</v>
      </c>
      <c r="C3125" s="203" t="s">
        <v>27282</v>
      </c>
      <c r="D3125" s="203" t="s">
        <v>27283</v>
      </c>
      <c r="E3125" s="203" t="s">
        <v>27284</v>
      </c>
      <c r="F3125" s="203" t="s">
        <v>9451</v>
      </c>
      <c r="G3125" s="203" t="s">
        <v>27284</v>
      </c>
      <c r="H3125" s="203" t="s">
        <v>27285</v>
      </c>
      <c r="I3125" s="203" t="s">
        <v>9453</v>
      </c>
      <c r="J3125" s="203" t="s">
        <v>27286</v>
      </c>
      <c r="K3125" s="84">
        <v>45539</v>
      </c>
      <c r="L3125" s="84">
        <v>45540</v>
      </c>
      <c r="M3125" s="84">
        <v>45630</v>
      </c>
      <c r="N3125" s="203" t="s">
        <v>23032</v>
      </c>
      <c r="O3125" s="86">
        <v>7500000</v>
      </c>
      <c r="P3125" s="203" t="s">
        <v>27287</v>
      </c>
      <c r="Q3125" s="203" t="s">
        <v>27286</v>
      </c>
      <c r="R3125" s="84">
        <v>45539</v>
      </c>
      <c r="S3125" s="84">
        <v>45539</v>
      </c>
      <c r="T3125" s="84"/>
      <c r="U3125" s="84"/>
      <c r="V3125" s="84"/>
      <c r="W3125" s="203" t="s">
        <v>9457</v>
      </c>
    </row>
    <row r="3126" spans="1:23" x14ac:dyDescent="0.3">
      <c r="A3126" s="203" t="s">
        <v>1665</v>
      </c>
      <c r="B3126" s="203" t="s">
        <v>1247</v>
      </c>
      <c r="C3126" s="203" t="s">
        <v>27288</v>
      </c>
      <c r="D3126" s="203" t="s">
        <v>27289</v>
      </c>
      <c r="E3126" s="203" t="s">
        <v>27290</v>
      </c>
      <c r="F3126" s="203" t="s">
        <v>9451</v>
      </c>
      <c r="G3126" s="203" t="s">
        <v>27290</v>
      </c>
      <c r="H3126" s="203" t="s">
        <v>27291</v>
      </c>
      <c r="I3126" s="203" t="s">
        <v>9453</v>
      </c>
      <c r="J3126" s="203" t="s">
        <v>27292</v>
      </c>
      <c r="K3126" s="84">
        <v>46046</v>
      </c>
      <c r="L3126" s="84">
        <v>46049</v>
      </c>
      <c r="M3126" s="84">
        <v>46138</v>
      </c>
      <c r="N3126" s="203" t="s">
        <v>27293</v>
      </c>
      <c r="O3126" s="86">
        <v>9000000</v>
      </c>
      <c r="P3126" s="203" t="s">
        <v>27294</v>
      </c>
      <c r="Q3126" s="203" t="s">
        <v>27292</v>
      </c>
      <c r="R3126" s="84">
        <v>46045</v>
      </c>
      <c r="S3126" s="84">
        <v>46045</v>
      </c>
      <c r="T3126" s="84"/>
      <c r="U3126" s="84"/>
      <c r="V3126" s="84"/>
      <c r="W3126" s="203" t="s">
        <v>9457</v>
      </c>
    </row>
    <row r="3127" spans="1:23" x14ac:dyDescent="0.3">
      <c r="A3127" s="203" t="s">
        <v>1605</v>
      </c>
      <c r="B3127" s="203" t="s">
        <v>1247</v>
      </c>
      <c r="C3127" s="203" t="s">
        <v>27295</v>
      </c>
      <c r="D3127" s="203" t="s">
        <v>27296</v>
      </c>
      <c r="E3127" s="203" t="s">
        <v>27297</v>
      </c>
      <c r="F3127" s="203" t="s">
        <v>9451</v>
      </c>
      <c r="G3127" s="203" t="s">
        <v>27297</v>
      </c>
      <c r="H3127" s="203" t="s">
        <v>27298</v>
      </c>
      <c r="I3127" s="203" t="s">
        <v>9453</v>
      </c>
      <c r="J3127" s="203" t="s">
        <v>27299</v>
      </c>
      <c r="K3127" s="84">
        <v>46047</v>
      </c>
      <c r="L3127" s="84">
        <v>46048</v>
      </c>
      <c r="M3127" s="84">
        <v>46228</v>
      </c>
      <c r="N3127" s="203" t="s">
        <v>20908</v>
      </c>
      <c r="O3127" s="86">
        <v>25760100</v>
      </c>
      <c r="P3127" s="203" t="s">
        <v>27300</v>
      </c>
      <c r="Q3127" s="203" t="s">
        <v>27299</v>
      </c>
      <c r="R3127" s="84">
        <v>46046</v>
      </c>
      <c r="S3127" s="84">
        <v>46046</v>
      </c>
      <c r="T3127" s="84"/>
      <c r="U3127" s="84"/>
      <c r="V3127" s="84"/>
      <c r="W3127" s="203" t="s">
        <v>9457</v>
      </c>
    </row>
    <row r="3128" spans="1:23" x14ac:dyDescent="0.3">
      <c r="A3128" s="203" t="s">
        <v>1476</v>
      </c>
      <c r="B3128" s="203" t="s">
        <v>1246</v>
      </c>
      <c r="C3128" s="203" t="s">
        <v>27301</v>
      </c>
      <c r="D3128" s="203" t="s">
        <v>27302</v>
      </c>
      <c r="E3128" s="203" t="s">
        <v>27303</v>
      </c>
      <c r="F3128" s="203" t="s">
        <v>9451</v>
      </c>
      <c r="G3128" s="203" t="s">
        <v>27303</v>
      </c>
      <c r="H3128" s="203" t="s">
        <v>27304</v>
      </c>
      <c r="I3128" s="203" t="s">
        <v>9462</v>
      </c>
      <c r="J3128" s="203" t="s">
        <v>9669</v>
      </c>
      <c r="K3128" s="84">
        <v>45901</v>
      </c>
      <c r="L3128" s="84">
        <v>45901</v>
      </c>
      <c r="M3128" s="84">
        <v>46022</v>
      </c>
      <c r="N3128" s="203" t="s">
        <v>20530</v>
      </c>
      <c r="O3128" s="86">
        <v>10562964</v>
      </c>
      <c r="P3128" s="203" t="s">
        <v>27305</v>
      </c>
      <c r="Q3128" s="203" t="s">
        <v>9669</v>
      </c>
      <c r="R3128" s="84">
        <v>45901</v>
      </c>
      <c r="S3128" s="84">
        <v>45901</v>
      </c>
      <c r="T3128" s="84"/>
      <c r="U3128" s="84"/>
      <c r="V3128" s="84"/>
      <c r="W3128" s="203" t="s">
        <v>9457</v>
      </c>
    </row>
    <row r="3129" spans="1:23" x14ac:dyDescent="0.3">
      <c r="A3129" s="203" t="s">
        <v>1665</v>
      </c>
      <c r="B3129" s="203" t="s">
        <v>1247</v>
      </c>
      <c r="C3129" s="203" t="s">
        <v>27306</v>
      </c>
      <c r="D3129" s="203" t="s">
        <v>27307</v>
      </c>
      <c r="E3129" s="203" t="s">
        <v>27308</v>
      </c>
      <c r="F3129" s="203" t="s">
        <v>9451</v>
      </c>
      <c r="G3129" s="203" t="s">
        <v>27308</v>
      </c>
      <c r="H3129" s="203" t="s">
        <v>27309</v>
      </c>
      <c r="I3129" s="203" t="s">
        <v>9453</v>
      </c>
      <c r="J3129" s="203" t="s">
        <v>27310</v>
      </c>
      <c r="K3129" s="84">
        <v>46048</v>
      </c>
      <c r="L3129" s="84">
        <v>46051</v>
      </c>
      <c r="M3129" s="84">
        <v>46140</v>
      </c>
      <c r="N3129" s="203" t="s">
        <v>25153</v>
      </c>
      <c r="O3129" s="86">
        <v>12000000</v>
      </c>
      <c r="P3129" s="203" t="s">
        <v>27311</v>
      </c>
      <c r="Q3129" s="203" t="s">
        <v>27310</v>
      </c>
      <c r="R3129" s="84">
        <v>46044</v>
      </c>
      <c r="S3129" s="84">
        <v>46044</v>
      </c>
      <c r="T3129" s="84"/>
      <c r="U3129" s="84"/>
      <c r="V3129" s="84"/>
      <c r="W3129" s="203" t="s">
        <v>9457</v>
      </c>
    </row>
    <row r="3130" spans="1:23" x14ac:dyDescent="0.3">
      <c r="A3130" s="203" t="s">
        <v>1572</v>
      </c>
      <c r="B3130" s="203" t="s">
        <v>1246</v>
      </c>
      <c r="C3130" s="203" t="s">
        <v>27312</v>
      </c>
      <c r="D3130" s="203" t="s">
        <v>27313</v>
      </c>
      <c r="E3130" s="203" t="s">
        <v>27314</v>
      </c>
      <c r="F3130" s="203" t="s">
        <v>9451</v>
      </c>
      <c r="G3130" s="203" t="s">
        <v>27314</v>
      </c>
      <c r="H3130" s="203" t="s">
        <v>27315</v>
      </c>
      <c r="I3130" s="203" t="s">
        <v>9453</v>
      </c>
      <c r="J3130" s="203" t="s">
        <v>27316</v>
      </c>
      <c r="K3130" s="84">
        <v>45917</v>
      </c>
      <c r="L3130" s="84">
        <v>45918</v>
      </c>
      <c r="M3130" s="84">
        <v>46008</v>
      </c>
      <c r="N3130" s="203" t="s">
        <v>27317</v>
      </c>
      <c r="O3130" s="86">
        <v>9000000</v>
      </c>
      <c r="P3130" s="203" t="s">
        <v>27318</v>
      </c>
      <c r="Q3130" s="203" t="s">
        <v>27316</v>
      </c>
      <c r="R3130" s="84">
        <v>45916</v>
      </c>
      <c r="S3130" s="84">
        <v>45916</v>
      </c>
      <c r="T3130" s="84"/>
      <c r="U3130" s="84"/>
      <c r="V3130" s="84"/>
      <c r="W3130" s="203" t="s">
        <v>9457</v>
      </c>
    </row>
    <row r="3131" spans="1:23" x14ac:dyDescent="0.3">
      <c r="A3131" s="203" t="s">
        <v>1476</v>
      </c>
      <c r="B3131" s="203" t="s">
        <v>1246</v>
      </c>
      <c r="C3131" s="203" t="s">
        <v>27319</v>
      </c>
      <c r="D3131" s="203" t="s">
        <v>27320</v>
      </c>
      <c r="E3131" s="203" t="s">
        <v>27321</v>
      </c>
      <c r="F3131" s="203" t="s">
        <v>9451</v>
      </c>
      <c r="G3131" s="203" t="s">
        <v>27321</v>
      </c>
      <c r="H3131" s="203" t="s">
        <v>27322</v>
      </c>
      <c r="I3131" s="203" t="s">
        <v>9462</v>
      </c>
      <c r="J3131" s="203" t="s">
        <v>27323</v>
      </c>
      <c r="K3131" s="84">
        <v>45899</v>
      </c>
      <c r="L3131" s="84">
        <v>45901</v>
      </c>
      <c r="M3131" s="84">
        <v>46020</v>
      </c>
      <c r="N3131" s="203" t="s">
        <v>20881</v>
      </c>
      <c r="O3131" s="86">
        <v>9817060</v>
      </c>
      <c r="P3131" s="203" t="s">
        <v>27324</v>
      </c>
      <c r="Q3131" s="203" t="s">
        <v>27323</v>
      </c>
      <c r="R3131" s="84">
        <v>45898</v>
      </c>
      <c r="S3131" s="84">
        <v>45898</v>
      </c>
      <c r="T3131" s="84"/>
      <c r="U3131" s="84"/>
      <c r="V3131" s="84"/>
      <c r="W3131" s="203" t="s">
        <v>9457</v>
      </c>
    </row>
    <row r="3132" spans="1:23" x14ac:dyDescent="0.3">
      <c r="A3132" s="203" t="s">
        <v>1605</v>
      </c>
      <c r="B3132" s="203" t="s">
        <v>1247</v>
      </c>
      <c r="C3132" s="203" t="s">
        <v>27325</v>
      </c>
      <c r="D3132" s="203" t="s">
        <v>27326</v>
      </c>
      <c r="E3132" s="203" t="s">
        <v>27327</v>
      </c>
      <c r="F3132" s="203" t="s">
        <v>9451</v>
      </c>
      <c r="G3132" s="203" t="s">
        <v>27327</v>
      </c>
      <c r="H3132" s="203" t="s">
        <v>27328</v>
      </c>
      <c r="I3132" s="203" t="s">
        <v>9453</v>
      </c>
      <c r="J3132" s="203" t="s">
        <v>12852</v>
      </c>
      <c r="K3132" s="84">
        <v>46238</v>
      </c>
      <c r="L3132" s="84">
        <v>46240</v>
      </c>
      <c r="M3132" s="84">
        <v>46386</v>
      </c>
      <c r="N3132" s="203" t="s">
        <v>13281</v>
      </c>
      <c r="O3132" s="86">
        <v>13746377</v>
      </c>
      <c r="P3132" s="203" t="s">
        <v>27329</v>
      </c>
      <c r="Q3132" s="203" t="s">
        <v>12852</v>
      </c>
      <c r="R3132" s="84">
        <v>46237</v>
      </c>
      <c r="S3132" s="84">
        <v>46237</v>
      </c>
      <c r="T3132" s="84"/>
      <c r="U3132" s="84"/>
      <c r="V3132" s="84"/>
      <c r="W3132" s="203" t="s">
        <v>9457</v>
      </c>
    </row>
    <row r="3133" spans="1:23" x14ac:dyDescent="0.3">
      <c r="A3133" s="203" t="s">
        <v>1476</v>
      </c>
      <c r="B3133" s="203" t="s">
        <v>1246</v>
      </c>
      <c r="C3133" s="203" t="s">
        <v>27330</v>
      </c>
      <c r="D3133" s="203" t="s">
        <v>27331</v>
      </c>
      <c r="E3133" s="203" t="s">
        <v>27332</v>
      </c>
      <c r="F3133" s="203" t="s">
        <v>9451</v>
      </c>
      <c r="G3133" s="203" t="s">
        <v>27332</v>
      </c>
      <c r="H3133" s="203" t="s">
        <v>27333</v>
      </c>
      <c r="I3133" s="203" t="s">
        <v>9462</v>
      </c>
      <c r="J3133" s="203" t="s">
        <v>27334</v>
      </c>
      <c r="K3133" s="84">
        <v>45692</v>
      </c>
      <c r="L3133" s="84">
        <v>45692</v>
      </c>
      <c r="M3133" s="84">
        <v>45872</v>
      </c>
      <c r="N3133" s="203" t="s">
        <v>11356</v>
      </c>
      <c r="O3133" s="86">
        <v>23918382</v>
      </c>
      <c r="P3133" s="203" t="s">
        <v>27335</v>
      </c>
      <c r="Q3133" s="203" t="s">
        <v>27334</v>
      </c>
      <c r="R3133" s="84">
        <v>45691</v>
      </c>
      <c r="S3133" s="84">
        <v>45691</v>
      </c>
      <c r="T3133" s="84"/>
      <c r="U3133" s="84"/>
      <c r="V3133" s="84"/>
      <c r="W3133" s="203" t="s">
        <v>9457</v>
      </c>
    </row>
    <row r="3134" spans="1:23" x14ac:dyDescent="0.3">
      <c r="A3134" s="203" t="s">
        <v>1572</v>
      </c>
      <c r="B3134" s="203" t="s">
        <v>1246</v>
      </c>
      <c r="C3134" s="203" t="s">
        <v>27336</v>
      </c>
      <c r="D3134" s="203" t="s">
        <v>27337</v>
      </c>
      <c r="E3134" s="203" t="s">
        <v>27338</v>
      </c>
      <c r="F3134" s="203" t="s">
        <v>9451</v>
      </c>
      <c r="G3134" s="203" t="s">
        <v>27338</v>
      </c>
      <c r="H3134" s="203" t="s">
        <v>27339</v>
      </c>
      <c r="I3134" s="203" t="s">
        <v>9453</v>
      </c>
      <c r="J3134" s="203" t="s">
        <v>27340</v>
      </c>
      <c r="K3134" s="84">
        <v>45922</v>
      </c>
      <c r="L3134" s="84">
        <v>45923</v>
      </c>
      <c r="M3134" s="84">
        <v>46013</v>
      </c>
      <c r="N3134" s="203" t="s">
        <v>27341</v>
      </c>
      <c r="O3134" s="86">
        <v>9000000</v>
      </c>
      <c r="P3134" s="203" t="s">
        <v>27342</v>
      </c>
      <c r="Q3134" s="203" t="s">
        <v>27340</v>
      </c>
      <c r="R3134" s="84">
        <v>45922</v>
      </c>
      <c r="S3134" s="84">
        <v>45922</v>
      </c>
      <c r="T3134" s="84"/>
      <c r="U3134" s="84"/>
      <c r="V3134" s="84"/>
      <c r="W3134" s="203" t="s">
        <v>9457</v>
      </c>
    </row>
    <row r="3135" spans="1:23" x14ac:dyDescent="0.3">
      <c r="A3135" s="203" t="s">
        <v>1481</v>
      </c>
      <c r="B3135" s="203" t="s">
        <v>1245</v>
      </c>
      <c r="C3135" s="203" t="s">
        <v>27343</v>
      </c>
      <c r="D3135" s="203" t="s">
        <v>9471</v>
      </c>
      <c r="E3135" s="203" t="s">
        <v>23525</v>
      </c>
      <c r="F3135" s="203" t="s">
        <v>9451</v>
      </c>
      <c r="G3135" s="203"/>
      <c r="H3135" s="203"/>
      <c r="I3135" s="203"/>
      <c r="J3135" s="203"/>
      <c r="K3135" s="84"/>
      <c r="L3135" s="84"/>
      <c r="M3135" s="84"/>
      <c r="N3135" s="203"/>
      <c r="O3135" s="86"/>
      <c r="P3135" s="203"/>
      <c r="Q3135" s="203"/>
      <c r="R3135" s="84">
        <v>45638</v>
      </c>
      <c r="S3135" s="84">
        <v>45638</v>
      </c>
      <c r="T3135" s="84">
        <v>45652</v>
      </c>
      <c r="U3135" s="84">
        <v>45652</v>
      </c>
      <c r="V3135" s="84">
        <v>45652</v>
      </c>
      <c r="W3135" s="203" t="s">
        <v>9723</v>
      </c>
    </row>
    <row r="3136" spans="1:23" x14ac:dyDescent="0.3">
      <c r="A3136" s="203" t="s">
        <v>1505</v>
      </c>
      <c r="B3136" s="203" t="s">
        <v>1246</v>
      </c>
      <c r="C3136" s="203" t="s">
        <v>27344</v>
      </c>
      <c r="D3136" s="203" t="s">
        <v>27345</v>
      </c>
      <c r="E3136" s="203" t="s">
        <v>27346</v>
      </c>
      <c r="F3136" s="203" t="s">
        <v>9451</v>
      </c>
      <c r="G3136" s="203" t="s">
        <v>27346</v>
      </c>
      <c r="H3136" s="203" t="s">
        <v>27347</v>
      </c>
      <c r="I3136" s="203" t="s">
        <v>9462</v>
      </c>
      <c r="J3136" s="203" t="s">
        <v>27348</v>
      </c>
      <c r="K3136" s="84">
        <v>45702</v>
      </c>
      <c r="L3136" s="84">
        <v>45705</v>
      </c>
      <c r="M3136" s="84">
        <v>45885</v>
      </c>
      <c r="N3136" s="203" t="s">
        <v>13245</v>
      </c>
      <c r="O3136" s="86">
        <v>14725590</v>
      </c>
      <c r="P3136" s="203" t="s">
        <v>27349</v>
      </c>
      <c r="Q3136" s="203" t="s">
        <v>27348</v>
      </c>
      <c r="R3136" s="84">
        <v>45701</v>
      </c>
      <c r="S3136" s="84">
        <v>45701</v>
      </c>
      <c r="T3136" s="84"/>
      <c r="U3136" s="84"/>
      <c r="V3136" s="84"/>
      <c r="W3136" s="203" t="s">
        <v>9457</v>
      </c>
    </row>
    <row r="3137" spans="1:23" x14ac:dyDescent="0.3">
      <c r="A3137" s="203" t="s">
        <v>1564</v>
      </c>
      <c r="B3137" s="203" t="s">
        <v>1247</v>
      </c>
      <c r="C3137" s="203" t="s">
        <v>27350</v>
      </c>
      <c r="D3137" s="203" t="s">
        <v>27351</v>
      </c>
      <c r="E3137" s="203" t="s">
        <v>27352</v>
      </c>
      <c r="F3137" s="203" t="s">
        <v>9451</v>
      </c>
      <c r="G3137" s="203" t="s">
        <v>27352</v>
      </c>
      <c r="H3137" s="203" t="s">
        <v>27353</v>
      </c>
      <c r="I3137" s="203" t="s">
        <v>9453</v>
      </c>
      <c r="J3137" s="203" t="s">
        <v>14346</v>
      </c>
      <c r="K3137" s="84">
        <v>46046</v>
      </c>
      <c r="L3137" s="84">
        <v>46048</v>
      </c>
      <c r="M3137" s="84">
        <v>46320</v>
      </c>
      <c r="N3137" s="203" t="s">
        <v>23258</v>
      </c>
      <c r="O3137" s="86">
        <v>33740982</v>
      </c>
      <c r="P3137" s="203" t="s">
        <v>27354</v>
      </c>
      <c r="Q3137" s="203" t="s">
        <v>26156</v>
      </c>
      <c r="R3137" s="84">
        <v>46046</v>
      </c>
      <c r="S3137" s="84">
        <v>46046</v>
      </c>
      <c r="T3137" s="84"/>
      <c r="U3137" s="84"/>
      <c r="V3137" s="84"/>
      <c r="W3137" s="203" t="s">
        <v>9457</v>
      </c>
    </row>
    <row r="3138" spans="1:23" x14ac:dyDescent="0.3">
      <c r="A3138" s="203" t="s">
        <v>1572</v>
      </c>
      <c r="B3138" s="203" t="s">
        <v>1246</v>
      </c>
      <c r="C3138" s="203" t="s">
        <v>27355</v>
      </c>
      <c r="D3138" s="203" t="s">
        <v>27356</v>
      </c>
      <c r="E3138" s="203" t="s">
        <v>27357</v>
      </c>
      <c r="F3138" s="203" t="s">
        <v>9451</v>
      </c>
      <c r="G3138" s="203" t="s">
        <v>27357</v>
      </c>
      <c r="H3138" s="203" t="s">
        <v>27358</v>
      </c>
      <c r="I3138" s="203" t="s">
        <v>9453</v>
      </c>
      <c r="J3138" s="203" t="s">
        <v>27359</v>
      </c>
      <c r="K3138" s="84">
        <v>45911</v>
      </c>
      <c r="L3138" s="84">
        <v>45915</v>
      </c>
      <c r="M3138" s="84">
        <v>46005</v>
      </c>
      <c r="N3138" s="203" t="s">
        <v>13614</v>
      </c>
      <c r="O3138" s="86">
        <v>12000000</v>
      </c>
      <c r="P3138" s="203" t="s">
        <v>27360</v>
      </c>
      <c r="Q3138" s="203" t="s">
        <v>27359</v>
      </c>
      <c r="R3138" s="84">
        <v>45911</v>
      </c>
      <c r="S3138" s="84">
        <v>45911</v>
      </c>
      <c r="T3138" s="84"/>
      <c r="U3138" s="84"/>
      <c r="V3138" s="84"/>
      <c r="W3138" s="203" t="s">
        <v>9457</v>
      </c>
    </row>
    <row r="3139" spans="1:23" x14ac:dyDescent="0.3">
      <c r="A3139" s="203" t="s">
        <v>2940</v>
      </c>
      <c r="B3139" s="203" t="s">
        <v>1245</v>
      </c>
      <c r="C3139" s="203" t="s">
        <v>27361</v>
      </c>
      <c r="D3139" s="203" t="s">
        <v>27362</v>
      </c>
      <c r="E3139" s="203" t="s">
        <v>27363</v>
      </c>
      <c r="F3139" s="203" t="s">
        <v>9451</v>
      </c>
      <c r="G3139" s="203" t="s">
        <v>27363</v>
      </c>
      <c r="H3139" s="203" t="s">
        <v>27364</v>
      </c>
      <c r="I3139" s="203" t="s">
        <v>9462</v>
      </c>
      <c r="J3139" s="203" t="s">
        <v>27365</v>
      </c>
      <c r="K3139" s="84">
        <v>45582</v>
      </c>
      <c r="L3139" s="84">
        <v>45582</v>
      </c>
      <c r="M3139" s="84">
        <v>45657</v>
      </c>
      <c r="N3139" s="203" t="s">
        <v>11526</v>
      </c>
      <c r="O3139" s="86">
        <v>12364687</v>
      </c>
      <c r="P3139" s="203" t="s">
        <v>27366</v>
      </c>
      <c r="Q3139" s="203" t="s">
        <v>27365</v>
      </c>
      <c r="R3139" s="84">
        <v>45581</v>
      </c>
      <c r="S3139" s="84">
        <v>45581</v>
      </c>
      <c r="T3139" s="84"/>
      <c r="U3139" s="84"/>
      <c r="V3139" s="84"/>
      <c r="W3139" s="203" t="s">
        <v>9457</v>
      </c>
    </row>
    <row r="3140" spans="1:23" x14ac:dyDescent="0.3">
      <c r="A3140" s="203" t="s">
        <v>5454</v>
      </c>
      <c r="B3140" s="203" t="s">
        <v>1245</v>
      </c>
      <c r="C3140" s="203" t="s">
        <v>27367</v>
      </c>
      <c r="D3140" s="203" t="s">
        <v>27368</v>
      </c>
      <c r="E3140" s="203" t="s">
        <v>27369</v>
      </c>
      <c r="F3140" s="203" t="s">
        <v>9451</v>
      </c>
      <c r="G3140" s="203" t="s">
        <v>27369</v>
      </c>
      <c r="H3140" s="203" t="s">
        <v>27370</v>
      </c>
      <c r="I3140" s="203" t="s">
        <v>9453</v>
      </c>
      <c r="J3140" s="203" t="s">
        <v>27371</v>
      </c>
      <c r="K3140" s="84">
        <v>45527</v>
      </c>
      <c r="L3140" s="84">
        <v>45527</v>
      </c>
      <c r="M3140" s="84">
        <v>45618</v>
      </c>
      <c r="N3140" s="203" t="s">
        <v>11396</v>
      </c>
      <c r="O3140" s="86">
        <v>10200000</v>
      </c>
      <c r="P3140" s="203" t="s">
        <v>27372</v>
      </c>
      <c r="Q3140" s="203" t="s">
        <v>27371</v>
      </c>
      <c r="R3140" s="84">
        <v>45525</v>
      </c>
      <c r="S3140" s="84">
        <v>45525</v>
      </c>
      <c r="T3140" s="84"/>
      <c r="U3140" s="84"/>
      <c r="V3140" s="84"/>
      <c r="W3140" s="203" t="s">
        <v>9457</v>
      </c>
    </row>
    <row r="3141" spans="1:23" x14ac:dyDescent="0.3">
      <c r="A3141" s="203" t="s">
        <v>1476</v>
      </c>
      <c r="B3141" s="203" t="s">
        <v>1246</v>
      </c>
      <c r="C3141" s="203" t="s">
        <v>27373</v>
      </c>
      <c r="D3141" s="203" t="s">
        <v>27374</v>
      </c>
      <c r="E3141" s="203" t="s">
        <v>27375</v>
      </c>
      <c r="F3141" s="203" t="s">
        <v>9451</v>
      </c>
      <c r="G3141" s="203" t="s">
        <v>27375</v>
      </c>
      <c r="H3141" s="203" t="s">
        <v>27376</v>
      </c>
      <c r="I3141" s="203" t="s">
        <v>9462</v>
      </c>
      <c r="J3141" s="203" t="s">
        <v>10441</v>
      </c>
      <c r="K3141" s="84">
        <v>45700</v>
      </c>
      <c r="L3141" s="84">
        <v>45701</v>
      </c>
      <c r="M3141" s="84">
        <v>45881</v>
      </c>
      <c r="N3141" s="203" t="s">
        <v>11020</v>
      </c>
      <c r="O3141" s="86">
        <v>15844446</v>
      </c>
      <c r="P3141" s="203" t="s">
        <v>27377</v>
      </c>
      <c r="Q3141" s="203" t="s">
        <v>10441</v>
      </c>
      <c r="R3141" s="84">
        <v>45700</v>
      </c>
      <c r="S3141" s="84">
        <v>45700</v>
      </c>
      <c r="T3141" s="84"/>
      <c r="U3141" s="84"/>
      <c r="V3141" s="84"/>
      <c r="W3141" s="203" t="s">
        <v>9457</v>
      </c>
    </row>
    <row r="3142" spans="1:23" x14ac:dyDescent="0.3">
      <c r="A3142" s="203" t="s">
        <v>1665</v>
      </c>
      <c r="B3142" s="203" t="s">
        <v>1247</v>
      </c>
      <c r="C3142" s="203" t="s">
        <v>27378</v>
      </c>
      <c r="D3142" s="203" t="s">
        <v>27379</v>
      </c>
      <c r="E3142" s="203" t="s">
        <v>27380</v>
      </c>
      <c r="F3142" s="203" t="s">
        <v>9451</v>
      </c>
      <c r="G3142" s="203" t="s">
        <v>27380</v>
      </c>
      <c r="H3142" s="203" t="s">
        <v>27381</v>
      </c>
      <c r="I3142" s="203" t="s">
        <v>9453</v>
      </c>
      <c r="J3142" s="203" t="s">
        <v>27382</v>
      </c>
      <c r="K3142" s="84">
        <v>46050</v>
      </c>
      <c r="L3142" s="84">
        <v>46052</v>
      </c>
      <c r="M3142" s="84">
        <v>46141</v>
      </c>
      <c r="N3142" s="203" t="s">
        <v>27383</v>
      </c>
      <c r="O3142" s="86">
        <v>15000000</v>
      </c>
      <c r="P3142" s="203" t="s">
        <v>27384</v>
      </c>
      <c r="Q3142" s="203" t="s">
        <v>27382</v>
      </c>
      <c r="R3142" s="84">
        <v>46050</v>
      </c>
      <c r="S3142" s="84">
        <v>46050</v>
      </c>
      <c r="T3142" s="84"/>
      <c r="U3142" s="84"/>
      <c r="V3142" s="84"/>
      <c r="W3142" s="203" t="s">
        <v>9457</v>
      </c>
    </row>
    <row r="3143" spans="1:23" x14ac:dyDescent="0.3">
      <c r="A3143" s="203" t="s">
        <v>5454</v>
      </c>
      <c r="B3143" s="203" t="s">
        <v>1245</v>
      </c>
      <c r="C3143" s="203" t="s">
        <v>27385</v>
      </c>
      <c r="D3143" s="203" t="s">
        <v>27386</v>
      </c>
      <c r="E3143" s="203" t="s">
        <v>27387</v>
      </c>
      <c r="F3143" s="203" t="s">
        <v>9451</v>
      </c>
      <c r="G3143" s="203" t="s">
        <v>27387</v>
      </c>
      <c r="H3143" s="203" t="s">
        <v>27388</v>
      </c>
      <c r="I3143" s="203" t="s">
        <v>9453</v>
      </c>
      <c r="J3143" s="203" t="s">
        <v>27389</v>
      </c>
      <c r="K3143" s="84">
        <v>45533</v>
      </c>
      <c r="L3143" s="84">
        <v>45534</v>
      </c>
      <c r="M3143" s="84">
        <v>45655</v>
      </c>
      <c r="N3143" s="203" t="s">
        <v>16885</v>
      </c>
      <c r="O3143" s="86">
        <v>12000000</v>
      </c>
      <c r="P3143" s="203" t="s">
        <v>27390</v>
      </c>
      <c r="Q3143" s="203" t="s">
        <v>27389</v>
      </c>
      <c r="R3143" s="84">
        <v>45533</v>
      </c>
      <c r="S3143" s="84">
        <v>45533</v>
      </c>
      <c r="T3143" s="84"/>
      <c r="U3143" s="84"/>
      <c r="V3143" s="84"/>
      <c r="W3143" s="203" t="s">
        <v>9457</v>
      </c>
    </row>
    <row r="3144" spans="1:23" x14ac:dyDescent="0.3">
      <c r="A3144" s="203" t="s">
        <v>1605</v>
      </c>
      <c r="B3144" s="203" t="s">
        <v>1247</v>
      </c>
      <c r="C3144" s="203" t="s">
        <v>27391</v>
      </c>
      <c r="D3144" s="203" t="s">
        <v>27392</v>
      </c>
      <c r="E3144" s="203" t="s">
        <v>27393</v>
      </c>
      <c r="F3144" s="203" t="s">
        <v>9451</v>
      </c>
      <c r="G3144" s="203" t="s">
        <v>27393</v>
      </c>
      <c r="H3144" s="203" t="s">
        <v>27394</v>
      </c>
      <c r="I3144" s="203" t="s">
        <v>9453</v>
      </c>
      <c r="J3144" s="203" t="s">
        <v>10663</v>
      </c>
      <c r="K3144" s="84">
        <v>46226</v>
      </c>
      <c r="L3144" s="84">
        <v>46230</v>
      </c>
      <c r="M3144" s="84">
        <v>46382</v>
      </c>
      <c r="N3144" s="203" t="s">
        <v>10664</v>
      </c>
      <c r="O3144" s="86">
        <v>21466750</v>
      </c>
      <c r="P3144" s="203" t="s">
        <v>27395</v>
      </c>
      <c r="Q3144" s="203" t="s">
        <v>10663</v>
      </c>
      <c r="R3144" s="84">
        <v>46225</v>
      </c>
      <c r="S3144" s="84">
        <v>46225</v>
      </c>
      <c r="T3144" s="84"/>
      <c r="U3144" s="84"/>
      <c r="V3144" s="84"/>
      <c r="W3144" s="203" t="s">
        <v>9457</v>
      </c>
    </row>
    <row r="3145" spans="1:23" x14ac:dyDescent="0.3">
      <c r="A3145" s="203" t="s">
        <v>1476</v>
      </c>
      <c r="B3145" s="203" t="s">
        <v>1246</v>
      </c>
      <c r="C3145" s="203" t="s">
        <v>27396</v>
      </c>
      <c r="D3145" s="203" t="s">
        <v>27397</v>
      </c>
      <c r="E3145" s="203" t="s">
        <v>27398</v>
      </c>
      <c r="F3145" s="203" t="s">
        <v>9451</v>
      </c>
      <c r="G3145" s="203" t="s">
        <v>27398</v>
      </c>
      <c r="H3145" s="203" t="s">
        <v>27399</v>
      </c>
      <c r="I3145" s="203" t="s">
        <v>9462</v>
      </c>
      <c r="J3145" s="203" t="s">
        <v>12254</v>
      </c>
      <c r="K3145" s="84">
        <v>45716</v>
      </c>
      <c r="L3145" s="84">
        <v>45716</v>
      </c>
      <c r="M3145" s="84">
        <v>45896</v>
      </c>
      <c r="N3145" s="203" t="s">
        <v>20461</v>
      </c>
      <c r="O3145" s="86">
        <v>15844446</v>
      </c>
      <c r="P3145" s="203" t="s">
        <v>27400</v>
      </c>
      <c r="Q3145" s="203" t="s">
        <v>12254</v>
      </c>
      <c r="R3145" s="84">
        <v>45715</v>
      </c>
      <c r="S3145" s="84">
        <v>45715</v>
      </c>
      <c r="T3145" s="84"/>
      <c r="U3145" s="84"/>
      <c r="V3145" s="84"/>
      <c r="W3145" s="203" t="s">
        <v>9457</v>
      </c>
    </row>
    <row r="3146" spans="1:23" x14ac:dyDescent="0.3">
      <c r="A3146" s="203" t="s">
        <v>1433</v>
      </c>
      <c r="B3146" s="203" t="s">
        <v>1246</v>
      </c>
      <c r="C3146" s="203" t="s">
        <v>27401</v>
      </c>
      <c r="D3146" s="203" t="s">
        <v>27402</v>
      </c>
      <c r="E3146" s="203" t="s">
        <v>27403</v>
      </c>
      <c r="F3146" s="203" t="s">
        <v>9451</v>
      </c>
      <c r="G3146" s="203" t="s">
        <v>27403</v>
      </c>
      <c r="H3146" s="203" t="s">
        <v>27404</v>
      </c>
      <c r="I3146" s="203" t="s">
        <v>9462</v>
      </c>
      <c r="J3146" s="203" t="s">
        <v>27405</v>
      </c>
      <c r="K3146" s="84">
        <v>45799</v>
      </c>
      <c r="L3146" s="84">
        <v>45830</v>
      </c>
      <c r="M3146" s="84">
        <v>45921</v>
      </c>
      <c r="N3146" s="203" t="s">
        <v>23343</v>
      </c>
      <c r="O3146" s="86">
        <v>15945588</v>
      </c>
      <c r="P3146" s="203" t="s">
        <v>27406</v>
      </c>
      <c r="Q3146" s="203" t="s">
        <v>27405</v>
      </c>
      <c r="R3146" s="84">
        <v>45795</v>
      </c>
      <c r="S3146" s="84">
        <v>45795</v>
      </c>
      <c r="T3146" s="84"/>
      <c r="U3146" s="84"/>
      <c r="V3146" s="84"/>
      <c r="W3146" s="203" t="s">
        <v>9457</v>
      </c>
    </row>
    <row r="3147" spans="1:23" x14ac:dyDescent="0.3">
      <c r="A3147" s="203" t="s">
        <v>1572</v>
      </c>
      <c r="B3147" s="203" t="s">
        <v>1246</v>
      </c>
      <c r="C3147" s="203" t="s">
        <v>27407</v>
      </c>
      <c r="D3147" s="203" t="s">
        <v>27408</v>
      </c>
      <c r="E3147" s="203" t="s">
        <v>27409</v>
      </c>
      <c r="F3147" s="203" t="s">
        <v>9451</v>
      </c>
      <c r="G3147" s="203" t="s">
        <v>27409</v>
      </c>
      <c r="H3147" s="203" t="s">
        <v>27410</v>
      </c>
      <c r="I3147" s="203" t="s">
        <v>9453</v>
      </c>
      <c r="J3147" s="203" t="s">
        <v>25619</v>
      </c>
      <c r="K3147" s="84">
        <v>45915</v>
      </c>
      <c r="L3147" s="84">
        <v>45916</v>
      </c>
      <c r="M3147" s="84">
        <v>46006</v>
      </c>
      <c r="N3147" s="203" t="s">
        <v>9684</v>
      </c>
      <c r="O3147" s="86">
        <v>9000000</v>
      </c>
      <c r="P3147" s="203" t="s">
        <v>27411</v>
      </c>
      <c r="Q3147" s="203" t="s">
        <v>25619</v>
      </c>
      <c r="R3147" s="84">
        <v>45915</v>
      </c>
      <c r="S3147" s="84">
        <v>45915</v>
      </c>
      <c r="T3147" s="84"/>
      <c r="U3147" s="84"/>
      <c r="V3147" s="84"/>
      <c r="W3147" s="203" t="s">
        <v>9457</v>
      </c>
    </row>
    <row r="3148" spans="1:23" x14ac:dyDescent="0.3">
      <c r="A3148" s="203" t="s">
        <v>1447</v>
      </c>
      <c r="B3148" s="203" t="s">
        <v>1246</v>
      </c>
      <c r="C3148" s="203" t="s">
        <v>27412</v>
      </c>
      <c r="D3148" s="203" t="s">
        <v>27413</v>
      </c>
      <c r="E3148" s="203" t="s">
        <v>27414</v>
      </c>
      <c r="F3148" s="203" t="s">
        <v>9451</v>
      </c>
      <c r="G3148" s="203" t="s">
        <v>27414</v>
      </c>
      <c r="H3148" s="203" t="s">
        <v>27415</v>
      </c>
      <c r="I3148" s="203" t="s">
        <v>9453</v>
      </c>
      <c r="J3148" s="203" t="s">
        <v>27416</v>
      </c>
      <c r="K3148" s="84">
        <v>45926</v>
      </c>
      <c r="L3148" s="84">
        <v>45932</v>
      </c>
      <c r="M3148" s="84">
        <v>45992</v>
      </c>
      <c r="N3148" s="203" t="s">
        <v>27417</v>
      </c>
      <c r="O3148" s="86">
        <v>7497996</v>
      </c>
      <c r="P3148" s="203" t="s">
        <v>27418</v>
      </c>
      <c r="Q3148" s="203" t="s">
        <v>27416</v>
      </c>
      <c r="R3148" s="84">
        <v>45926</v>
      </c>
      <c r="S3148" s="84">
        <v>45926</v>
      </c>
      <c r="T3148" s="84"/>
      <c r="U3148" s="84"/>
      <c r="V3148" s="84"/>
      <c r="W3148" s="203" t="s">
        <v>9457</v>
      </c>
    </row>
    <row r="3149" spans="1:23" x14ac:dyDescent="0.3">
      <c r="A3149" s="203" t="s">
        <v>1665</v>
      </c>
      <c r="B3149" s="203" t="s">
        <v>1247</v>
      </c>
      <c r="C3149" s="203" t="s">
        <v>27419</v>
      </c>
      <c r="D3149" s="203" t="s">
        <v>27420</v>
      </c>
      <c r="E3149" s="203" t="s">
        <v>27421</v>
      </c>
      <c r="F3149" s="203" t="s">
        <v>9451</v>
      </c>
      <c r="G3149" s="203" t="s">
        <v>27421</v>
      </c>
      <c r="H3149" s="203" t="s">
        <v>27422</v>
      </c>
      <c r="I3149" s="203" t="s">
        <v>9453</v>
      </c>
      <c r="J3149" s="203" t="s">
        <v>27423</v>
      </c>
      <c r="K3149" s="84">
        <v>46051</v>
      </c>
      <c r="L3149" s="84">
        <v>46051</v>
      </c>
      <c r="M3149" s="84">
        <v>46140</v>
      </c>
      <c r="N3149" s="203" t="s">
        <v>9455</v>
      </c>
      <c r="O3149" s="86">
        <v>9000000</v>
      </c>
      <c r="P3149" s="203" t="s">
        <v>27424</v>
      </c>
      <c r="Q3149" s="203" t="s">
        <v>27423</v>
      </c>
      <c r="R3149" s="84">
        <v>46051</v>
      </c>
      <c r="S3149" s="84">
        <v>46051</v>
      </c>
      <c r="T3149" s="84"/>
      <c r="U3149" s="84"/>
      <c r="V3149" s="84"/>
      <c r="W3149" s="203" t="s">
        <v>9457</v>
      </c>
    </row>
    <row r="3150" spans="1:23" x14ac:dyDescent="0.3">
      <c r="A3150" s="203" t="s">
        <v>1505</v>
      </c>
      <c r="B3150" s="203" t="s">
        <v>1246</v>
      </c>
      <c r="C3150" s="203" t="s">
        <v>27425</v>
      </c>
      <c r="D3150" s="203" t="s">
        <v>27426</v>
      </c>
      <c r="E3150" s="203" t="s">
        <v>27427</v>
      </c>
      <c r="F3150" s="203" t="s">
        <v>9451</v>
      </c>
      <c r="G3150" s="203" t="s">
        <v>27427</v>
      </c>
      <c r="H3150" s="203" t="s">
        <v>27428</v>
      </c>
      <c r="I3150" s="203" t="s">
        <v>9462</v>
      </c>
      <c r="J3150" s="203" t="s">
        <v>17701</v>
      </c>
      <c r="K3150" s="84">
        <v>45712</v>
      </c>
      <c r="L3150" s="84">
        <v>45713</v>
      </c>
      <c r="M3150" s="84">
        <v>45893</v>
      </c>
      <c r="N3150" s="203" t="s">
        <v>19121</v>
      </c>
      <c r="O3150" s="86">
        <v>29675250</v>
      </c>
      <c r="P3150" s="203" t="s">
        <v>27429</v>
      </c>
      <c r="Q3150" s="203" t="s">
        <v>17701</v>
      </c>
      <c r="R3150" s="84">
        <v>45712</v>
      </c>
      <c r="S3150" s="84">
        <v>45712</v>
      </c>
      <c r="T3150" s="84"/>
      <c r="U3150" s="84"/>
      <c r="V3150" s="84"/>
      <c r="W3150" s="203" t="s">
        <v>9457</v>
      </c>
    </row>
    <row r="3151" spans="1:23" x14ac:dyDescent="0.3">
      <c r="A3151" s="203" t="s">
        <v>1505</v>
      </c>
      <c r="B3151" s="203" t="s">
        <v>1246</v>
      </c>
      <c r="C3151" s="203" t="s">
        <v>27430</v>
      </c>
      <c r="D3151" s="203" t="s">
        <v>27431</v>
      </c>
      <c r="E3151" s="203" t="s">
        <v>27432</v>
      </c>
      <c r="F3151" s="203" t="s">
        <v>9451</v>
      </c>
      <c r="G3151" s="203" t="s">
        <v>27432</v>
      </c>
      <c r="H3151" s="203" t="s">
        <v>27433</v>
      </c>
      <c r="I3151" s="203" t="s">
        <v>9462</v>
      </c>
      <c r="J3151" s="203" t="s">
        <v>27434</v>
      </c>
      <c r="K3151" s="84">
        <v>45707</v>
      </c>
      <c r="L3151" s="84">
        <v>45708</v>
      </c>
      <c r="M3151" s="84">
        <v>45888</v>
      </c>
      <c r="N3151" s="203" t="s">
        <v>13154</v>
      </c>
      <c r="O3151" s="86">
        <v>23918382</v>
      </c>
      <c r="P3151" s="203" t="s">
        <v>27435</v>
      </c>
      <c r="Q3151" s="203" t="s">
        <v>27434</v>
      </c>
      <c r="R3151" s="84">
        <v>45705</v>
      </c>
      <c r="S3151" s="84">
        <v>45705</v>
      </c>
      <c r="T3151" s="84"/>
      <c r="U3151" s="84"/>
      <c r="V3151" s="84"/>
      <c r="W3151" s="203" t="s">
        <v>9457</v>
      </c>
    </row>
    <row r="3152" spans="1:23" x14ac:dyDescent="0.3">
      <c r="A3152" s="203" t="s">
        <v>3058</v>
      </c>
      <c r="B3152" s="203" t="s">
        <v>1245</v>
      </c>
      <c r="C3152" s="203" t="s">
        <v>27436</v>
      </c>
      <c r="D3152" s="203" t="s">
        <v>27437</v>
      </c>
      <c r="E3152" s="203" t="s">
        <v>27438</v>
      </c>
      <c r="F3152" s="203" t="s">
        <v>9451</v>
      </c>
      <c r="G3152" s="203" t="s">
        <v>27438</v>
      </c>
      <c r="H3152" s="203" t="s">
        <v>27439</v>
      </c>
      <c r="I3152" s="203" t="s">
        <v>9462</v>
      </c>
      <c r="J3152" s="203" t="s">
        <v>27440</v>
      </c>
      <c r="K3152" s="84">
        <v>45401</v>
      </c>
      <c r="L3152" s="84">
        <v>45404</v>
      </c>
      <c r="M3152" s="84">
        <v>45556</v>
      </c>
      <c r="N3152" s="203" t="s">
        <v>11756</v>
      </c>
      <c r="O3152" s="86">
        <v>16300730</v>
      </c>
      <c r="P3152" s="203" t="s">
        <v>27441</v>
      </c>
      <c r="Q3152" s="203" t="s">
        <v>27440</v>
      </c>
      <c r="R3152" s="84">
        <v>45401</v>
      </c>
      <c r="S3152" s="84">
        <v>45401</v>
      </c>
      <c r="T3152" s="84"/>
      <c r="U3152" s="84"/>
      <c r="V3152" s="84"/>
      <c r="W3152" s="203" t="s">
        <v>9457</v>
      </c>
    </row>
    <row r="3153" spans="1:23" x14ac:dyDescent="0.3">
      <c r="A3153" s="203" t="s">
        <v>1572</v>
      </c>
      <c r="B3153" s="203" t="s">
        <v>1246</v>
      </c>
      <c r="C3153" s="203" t="s">
        <v>27442</v>
      </c>
      <c r="D3153" s="203" t="s">
        <v>27443</v>
      </c>
      <c r="E3153" s="203" t="s">
        <v>27444</v>
      </c>
      <c r="F3153" s="203" t="s">
        <v>9451</v>
      </c>
      <c r="G3153" s="203" t="s">
        <v>27444</v>
      </c>
      <c r="H3153" s="203" t="s">
        <v>27445</v>
      </c>
      <c r="I3153" s="203" t="s">
        <v>9462</v>
      </c>
      <c r="J3153" s="203" t="s">
        <v>27446</v>
      </c>
      <c r="K3153" s="84">
        <v>45937</v>
      </c>
      <c r="L3153" s="84">
        <v>45937</v>
      </c>
      <c r="M3153" s="84">
        <v>46022</v>
      </c>
      <c r="N3153" s="203" t="s">
        <v>17216</v>
      </c>
      <c r="O3153" s="86">
        <v>9862562</v>
      </c>
      <c r="P3153" s="203" t="s">
        <v>27447</v>
      </c>
      <c r="Q3153" s="203" t="s">
        <v>27446</v>
      </c>
      <c r="R3153" s="84">
        <v>45936</v>
      </c>
      <c r="S3153" s="84">
        <v>45936</v>
      </c>
      <c r="T3153" s="84"/>
      <c r="U3153" s="84"/>
      <c r="V3153" s="84"/>
      <c r="W3153" s="203" t="s">
        <v>9457</v>
      </c>
    </row>
    <row r="3154" spans="1:23" x14ac:dyDescent="0.3">
      <c r="A3154" s="203" t="s">
        <v>2935</v>
      </c>
      <c r="B3154" s="203" t="s">
        <v>1245</v>
      </c>
      <c r="C3154" s="203" t="s">
        <v>27448</v>
      </c>
      <c r="D3154" s="203" t="s">
        <v>27449</v>
      </c>
      <c r="E3154" s="203" t="s">
        <v>27450</v>
      </c>
      <c r="F3154" s="203" t="s">
        <v>9451</v>
      </c>
      <c r="G3154" s="203" t="s">
        <v>27450</v>
      </c>
      <c r="H3154" s="203" t="s">
        <v>27451</v>
      </c>
      <c r="I3154" s="203" t="s">
        <v>9462</v>
      </c>
      <c r="J3154" s="203" t="s">
        <v>27452</v>
      </c>
      <c r="K3154" s="84">
        <v>45368</v>
      </c>
      <c r="L3154" s="84">
        <v>45369</v>
      </c>
      <c r="M3154" s="84">
        <v>45552</v>
      </c>
      <c r="N3154" s="203" t="s">
        <v>11049</v>
      </c>
      <c r="O3154" s="86">
        <v>12622590</v>
      </c>
      <c r="P3154" s="203" t="s">
        <v>27453</v>
      </c>
      <c r="Q3154" s="203" t="s">
        <v>27454</v>
      </c>
      <c r="R3154" s="84">
        <v>45366</v>
      </c>
      <c r="S3154" s="84">
        <v>45366</v>
      </c>
      <c r="T3154" s="84"/>
      <c r="U3154" s="84"/>
      <c r="V3154" s="84"/>
      <c r="W3154" s="203" t="s">
        <v>9457</v>
      </c>
    </row>
    <row r="3155" spans="1:23" x14ac:dyDescent="0.3">
      <c r="A3155" s="203" t="s">
        <v>1433</v>
      </c>
      <c r="B3155" s="203" t="s">
        <v>1246</v>
      </c>
      <c r="C3155" s="203" t="s">
        <v>27455</v>
      </c>
      <c r="D3155" s="203" t="s">
        <v>27456</v>
      </c>
      <c r="E3155" s="203" t="s">
        <v>27457</v>
      </c>
      <c r="F3155" s="203" t="s">
        <v>9451</v>
      </c>
      <c r="G3155" s="203" t="s">
        <v>27457</v>
      </c>
      <c r="H3155" s="203" t="s">
        <v>27458</v>
      </c>
      <c r="I3155" s="203" t="s">
        <v>9462</v>
      </c>
      <c r="J3155" s="203" t="s">
        <v>27459</v>
      </c>
      <c r="K3155" s="84">
        <v>45797</v>
      </c>
      <c r="L3155" s="84">
        <v>45797</v>
      </c>
      <c r="M3155" s="84">
        <v>45919</v>
      </c>
      <c r="N3155" s="203" t="s">
        <v>21725</v>
      </c>
      <c r="O3155" s="86">
        <v>13048056</v>
      </c>
      <c r="P3155" s="203" t="s">
        <v>27460</v>
      </c>
      <c r="Q3155" s="203" t="s">
        <v>27459</v>
      </c>
      <c r="R3155" s="84">
        <v>45795</v>
      </c>
      <c r="S3155" s="84">
        <v>45795</v>
      </c>
      <c r="T3155" s="84"/>
      <c r="U3155" s="84"/>
      <c r="V3155" s="84"/>
      <c r="W3155" s="203" t="s">
        <v>9457</v>
      </c>
    </row>
    <row r="3156" spans="1:23" x14ac:dyDescent="0.3">
      <c r="A3156" s="203" t="s">
        <v>1633</v>
      </c>
      <c r="B3156" s="203" t="s">
        <v>1247</v>
      </c>
      <c r="C3156" s="203" t="s">
        <v>27461</v>
      </c>
      <c r="D3156" s="203" t="s">
        <v>9471</v>
      </c>
      <c r="E3156" s="203" t="s">
        <v>15999</v>
      </c>
      <c r="F3156" s="203" t="s">
        <v>9451</v>
      </c>
      <c r="G3156" s="203"/>
      <c r="H3156" s="203"/>
      <c r="I3156" s="203"/>
      <c r="J3156" s="203"/>
      <c r="K3156" s="84"/>
      <c r="L3156" s="84"/>
      <c r="M3156" s="84"/>
      <c r="N3156" s="203"/>
      <c r="O3156" s="86"/>
      <c r="P3156" s="203"/>
      <c r="Q3156" s="203"/>
      <c r="R3156" s="84">
        <v>46066</v>
      </c>
      <c r="S3156" s="84">
        <v>46066</v>
      </c>
      <c r="T3156" s="84">
        <v>46072</v>
      </c>
      <c r="U3156" s="84">
        <v>46072</v>
      </c>
      <c r="V3156" s="84">
        <v>46072</v>
      </c>
      <c r="W3156" s="203" t="s">
        <v>9723</v>
      </c>
    </row>
    <row r="3157" spans="1:23" x14ac:dyDescent="0.3">
      <c r="A3157" s="203" t="s">
        <v>1572</v>
      </c>
      <c r="B3157" s="203" t="s">
        <v>1246</v>
      </c>
      <c r="C3157" s="203" t="s">
        <v>27462</v>
      </c>
      <c r="D3157" s="203" t="s">
        <v>27463</v>
      </c>
      <c r="E3157" s="203" t="s">
        <v>27464</v>
      </c>
      <c r="F3157" s="203" t="s">
        <v>9451</v>
      </c>
      <c r="G3157" s="203" t="s">
        <v>27464</v>
      </c>
      <c r="H3157" s="203" t="s">
        <v>27465</v>
      </c>
      <c r="I3157" s="203" t="s">
        <v>9453</v>
      </c>
      <c r="J3157" s="203" t="s">
        <v>27466</v>
      </c>
      <c r="K3157" s="84">
        <v>45980</v>
      </c>
      <c r="L3157" s="84">
        <v>45980</v>
      </c>
      <c r="M3157" s="84">
        <v>46019</v>
      </c>
      <c r="N3157" s="203" t="s">
        <v>27467</v>
      </c>
      <c r="O3157" s="86">
        <v>4000000</v>
      </c>
      <c r="P3157" s="203" t="s">
        <v>27468</v>
      </c>
      <c r="Q3157" s="203" t="s">
        <v>27466</v>
      </c>
      <c r="R3157" s="84">
        <v>45980</v>
      </c>
      <c r="S3157" s="84">
        <v>45980</v>
      </c>
      <c r="T3157" s="84"/>
      <c r="U3157" s="84"/>
      <c r="V3157" s="84"/>
      <c r="W3157" s="203" t="s">
        <v>9457</v>
      </c>
    </row>
    <row r="3158" spans="1:23" x14ac:dyDescent="0.3">
      <c r="A3158" s="203" t="s">
        <v>2940</v>
      </c>
      <c r="B3158" s="203" t="s">
        <v>1245</v>
      </c>
      <c r="C3158" s="203" t="s">
        <v>27469</v>
      </c>
      <c r="D3158" s="203" t="s">
        <v>27470</v>
      </c>
      <c r="E3158" s="203" t="s">
        <v>27471</v>
      </c>
      <c r="F3158" s="203" t="s">
        <v>9451</v>
      </c>
      <c r="G3158" s="203" t="s">
        <v>27471</v>
      </c>
      <c r="H3158" s="203" t="s">
        <v>27472</v>
      </c>
      <c r="I3158" s="203" t="s">
        <v>9462</v>
      </c>
      <c r="J3158" s="203" t="s">
        <v>27473</v>
      </c>
      <c r="K3158" s="84">
        <v>45595</v>
      </c>
      <c r="L3158" s="84">
        <v>45595</v>
      </c>
      <c r="M3158" s="84">
        <v>45655</v>
      </c>
      <c r="N3158" s="203" t="s">
        <v>18723</v>
      </c>
      <c r="O3158" s="86">
        <v>5281482</v>
      </c>
      <c r="P3158" s="203" t="s">
        <v>27474</v>
      </c>
      <c r="Q3158" s="203" t="s">
        <v>27473</v>
      </c>
      <c r="R3158" s="84">
        <v>45595</v>
      </c>
      <c r="S3158" s="84">
        <v>45595</v>
      </c>
      <c r="T3158" s="84"/>
      <c r="U3158" s="84"/>
      <c r="V3158" s="84"/>
      <c r="W3158" s="203" t="s">
        <v>9457</v>
      </c>
    </row>
    <row r="3159" spans="1:23" x14ac:dyDescent="0.3">
      <c r="A3159" s="203" t="s">
        <v>2940</v>
      </c>
      <c r="B3159" s="203" t="s">
        <v>1245</v>
      </c>
      <c r="C3159" s="203" t="s">
        <v>27469</v>
      </c>
      <c r="D3159" s="203" t="s">
        <v>27475</v>
      </c>
      <c r="E3159" s="203" t="s">
        <v>27471</v>
      </c>
      <c r="F3159" s="203" t="s">
        <v>9451</v>
      </c>
      <c r="G3159" s="203" t="s">
        <v>27471</v>
      </c>
      <c r="H3159" s="203" t="s">
        <v>27475</v>
      </c>
      <c r="I3159" s="203" t="s">
        <v>9739</v>
      </c>
      <c r="J3159" s="203" t="s">
        <v>9470</v>
      </c>
      <c r="K3159" s="84"/>
      <c r="L3159" s="84"/>
      <c r="M3159" s="84"/>
      <c r="N3159" s="203" t="s">
        <v>9471</v>
      </c>
      <c r="O3159" s="86">
        <v>0</v>
      </c>
      <c r="P3159" s="203" t="s">
        <v>27474</v>
      </c>
      <c r="Q3159" s="203" t="s">
        <v>9473</v>
      </c>
      <c r="R3159" s="84">
        <v>45595</v>
      </c>
      <c r="S3159" s="84">
        <v>45595</v>
      </c>
      <c r="T3159" s="84"/>
      <c r="U3159" s="84"/>
      <c r="V3159" s="84"/>
      <c r="W3159" s="203" t="s">
        <v>9457</v>
      </c>
    </row>
    <row r="3160" spans="1:23" x14ac:dyDescent="0.3">
      <c r="A3160" s="203" t="s">
        <v>1505</v>
      </c>
      <c r="B3160" s="203" t="s">
        <v>1246</v>
      </c>
      <c r="C3160" s="203" t="s">
        <v>27476</v>
      </c>
      <c r="D3160" s="203" t="s">
        <v>27477</v>
      </c>
      <c r="E3160" s="203" t="s">
        <v>27478</v>
      </c>
      <c r="F3160" s="203" t="s">
        <v>9451</v>
      </c>
      <c r="G3160" s="203" t="s">
        <v>27478</v>
      </c>
      <c r="H3160" s="203" t="s">
        <v>27479</v>
      </c>
      <c r="I3160" s="203" t="s">
        <v>9462</v>
      </c>
      <c r="J3160" s="203" t="s">
        <v>27480</v>
      </c>
      <c r="K3160" s="84">
        <v>45708</v>
      </c>
      <c r="L3160" s="84">
        <v>45708</v>
      </c>
      <c r="M3160" s="84">
        <v>45887</v>
      </c>
      <c r="N3160" s="203" t="s">
        <v>12639</v>
      </c>
      <c r="O3160" s="86">
        <v>23918382</v>
      </c>
      <c r="P3160" s="203" t="s">
        <v>27481</v>
      </c>
      <c r="Q3160" s="203" t="s">
        <v>27480</v>
      </c>
      <c r="R3160" s="84">
        <v>45706</v>
      </c>
      <c r="S3160" s="84">
        <v>45706</v>
      </c>
      <c r="T3160" s="84"/>
      <c r="U3160" s="84"/>
      <c r="V3160" s="84"/>
      <c r="W3160" s="203" t="s">
        <v>9457</v>
      </c>
    </row>
    <row r="3161" spans="1:23" x14ac:dyDescent="0.3">
      <c r="A3161" s="203" t="s">
        <v>5454</v>
      </c>
      <c r="B3161" s="203" t="s">
        <v>1245</v>
      </c>
      <c r="C3161" s="203" t="s">
        <v>27482</v>
      </c>
      <c r="D3161" s="203" t="s">
        <v>27483</v>
      </c>
      <c r="E3161" s="203" t="s">
        <v>27484</v>
      </c>
      <c r="F3161" s="203" t="s">
        <v>9451</v>
      </c>
      <c r="G3161" s="203" t="s">
        <v>27484</v>
      </c>
      <c r="H3161" s="203" t="s">
        <v>27485</v>
      </c>
      <c r="I3161" s="203" t="s">
        <v>9504</v>
      </c>
      <c r="J3161" s="203" t="s">
        <v>27486</v>
      </c>
      <c r="K3161" s="84">
        <v>45527</v>
      </c>
      <c r="L3161" s="84">
        <v>45527</v>
      </c>
      <c r="M3161" s="84">
        <v>45618</v>
      </c>
      <c r="N3161" s="203" t="s">
        <v>27487</v>
      </c>
      <c r="O3161" s="86">
        <v>13500000</v>
      </c>
      <c r="P3161" s="203" t="s">
        <v>27488</v>
      </c>
      <c r="Q3161" s="203" t="s">
        <v>27486</v>
      </c>
      <c r="R3161" s="84">
        <v>45526</v>
      </c>
      <c r="S3161" s="84">
        <v>45526</v>
      </c>
      <c r="T3161" s="84"/>
      <c r="U3161" s="84"/>
      <c r="V3161" s="84"/>
      <c r="W3161" s="203" t="s">
        <v>9457</v>
      </c>
    </row>
    <row r="3162" spans="1:23" x14ac:dyDescent="0.3">
      <c r="A3162" s="203" t="s">
        <v>1665</v>
      </c>
      <c r="B3162" s="203" t="s">
        <v>1247</v>
      </c>
      <c r="C3162" s="203" t="s">
        <v>27489</v>
      </c>
      <c r="D3162" s="203" t="s">
        <v>27490</v>
      </c>
      <c r="E3162" s="203" t="s">
        <v>27491</v>
      </c>
      <c r="F3162" s="203" t="s">
        <v>9451</v>
      </c>
      <c r="G3162" s="203" t="s">
        <v>27491</v>
      </c>
      <c r="H3162" s="203" t="s">
        <v>27492</v>
      </c>
      <c r="I3162" s="203" t="s">
        <v>9504</v>
      </c>
      <c r="J3162" s="203" t="s">
        <v>27493</v>
      </c>
      <c r="K3162" s="84">
        <v>46050</v>
      </c>
      <c r="L3162" s="84">
        <v>46051</v>
      </c>
      <c r="M3162" s="84">
        <v>46185</v>
      </c>
      <c r="N3162" s="203" t="s">
        <v>27494</v>
      </c>
      <c r="O3162" s="86">
        <v>13500000</v>
      </c>
      <c r="P3162" s="203" t="s">
        <v>27495</v>
      </c>
      <c r="Q3162" s="203" t="s">
        <v>27493</v>
      </c>
      <c r="R3162" s="84">
        <v>46049</v>
      </c>
      <c r="S3162" s="84">
        <v>46049</v>
      </c>
      <c r="T3162" s="84"/>
      <c r="U3162" s="84"/>
      <c r="V3162" s="84"/>
      <c r="W3162" s="203" t="s">
        <v>9457</v>
      </c>
    </row>
    <row r="3163" spans="1:23" x14ac:dyDescent="0.3">
      <c r="A3163" s="203" t="s">
        <v>1572</v>
      </c>
      <c r="B3163" s="203" t="s">
        <v>1246</v>
      </c>
      <c r="C3163" s="203" t="s">
        <v>27496</v>
      </c>
      <c r="D3163" s="203" t="s">
        <v>27497</v>
      </c>
      <c r="E3163" s="203" t="s">
        <v>27498</v>
      </c>
      <c r="F3163" s="203" t="s">
        <v>9451</v>
      </c>
      <c r="G3163" s="203" t="s">
        <v>27498</v>
      </c>
      <c r="H3163" s="203" t="s">
        <v>27499</v>
      </c>
      <c r="I3163" s="203" t="s">
        <v>9453</v>
      </c>
      <c r="J3163" s="203" t="s">
        <v>27500</v>
      </c>
      <c r="K3163" s="84">
        <v>45918</v>
      </c>
      <c r="L3163" s="84">
        <v>45923</v>
      </c>
      <c r="M3163" s="84">
        <v>46013</v>
      </c>
      <c r="N3163" s="203" t="s">
        <v>21081</v>
      </c>
      <c r="O3163" s="86">
        <v>9000000</v>
      </c>
      <c r="P3163" s="203" t="s">
        <v>27501</v>
      </c>
      <c r="Q3163" s="203" t="s">
        <v>27500</v>
      </c>
      <c r="R3163" s="84">
        <v>45918</v>
      </c>
      <c r="S3163" s="84">
        <v>45918</v>
      </c>
      <c r="T3163" s="84"/>
      <c r="U3163" s="84"/>
      <c r="V3163" s="84"/>
      <c r="W3163" s="203" t="s">
        <v>9457</v>
      </c>
    </row>
    <row r="3164" spans="1:23" x14ac:dyDescent="0.3">
      <c r="A3164" s="203" t="s">
        <v>1467</v>
      </c>
      <c r="B3164" s="203" t="s">
        <v>1247</v>
      </c>
      <c r="C3164" s="203" t="s">
        <v>27502</v>
      </c>
      <c r="D3164" s="203" t="s">
        <v>27503</v>
      </c>
      <c r="E3164" s="203" t="s">
        <v>27504</v>
      </c>
      <c r="F3164" s="203" t="s">
        <v>9451</v>
      </c>
      <c r="G3164" s="203" t="s">
        <v>27504</v>
      </c>
      <c r="H3164" s="203" t="s">
        <v>27505</v>
      </c>
      <c r="I3164" s="203" t="s">
        <v>9453</v>
      </c>
      <c r="J3164" s="203" t="s">
        <v>27506</v>
      </c>
      <c r="K3164" s="84">
        <v>46234</v>
      </c>
      <c r="L3164" s="84">
        <v>46237</v>
      </c>
      <c r="M3164" s="84">
        <v>46387</v>
      </c>
      <c r="N3164" s="203" t="s">
        <v>27507</v>
      </c>
      <c r="O3164" s="86">
        <v>10588445</v>
      </c>
      <c r="P3164" s="203" t="s">
        <v>27508</v>
      </c>
      <c r="Q3164" s="203" t="s">
        <v>27506</v>
      </c>
      <c r="R3164" s="84">
        <v>46233</v>
      </c>
      <c r="S3164" s="84">
        <v>46233</v>
      </c>
      <c r="T3164" s="84"/>
      <c r="U3164" s="84"/>
      <c r="V3164" s="84"/>
      <c r="W3164" s="203" t="s">
        <v>9457</v>
      </c>
    </row>
    <row r="3165" spans="1:23" x14ac:dyDescent="0.3">
      <c r="A3165" s="203" t="s">
        <v>1605</v>
      </c>
      <c r="B3165" s="203" t="s">
        <v>1247</v>
      </c>
      <c r="C3165" s="203" t="s">
        <v>27509</v>
      </c>
      <c r="D3165" s="203" t="s">
        <v>27510</v>
      </c>
      <c r="E3165" s="203" t="s">
        <v>27511</v>
      </c>
      <c r="F3165" s="203" t="s">
        <v>9451</v>
      </c>
      <c r="G3165" s="203" t="s">
        <v>27511</v>
      </c>
      <c r="H3165" s="203" t="s">
        <v>27512</v>
      </c>
      <c r="I3165" s="203" t="s">
        <v>9453</v>
      </c>
      <c r="J3165" s="203" t="s">
        <v>27513</v>
      </c>
      <c r="K3165" s="84">
        <v>46043</v>
      </c>
      <c r="L3165" s="84">
        <v>46044</v>
      </c>
      <c r="M3165" s="84">
        <v>46224</v>
      </c>
      <c r="N3165" s="203" t="s">
        <v>17008</v>
      </c>
      <c r="O3165" s="86">
        <v>25760100</v>
      </c>
      <c r="P3165" s="203" t="s">
        <v>27514</v>
      </c>
      <c r="Q3165" s="203" t="s">
        <v>27513</v>
      </c>
      <c r="R3165" s="84">
        <v>46042</v>
      </c>
      <c r="S3165" s="84">
        <v>46042</v>
      </c>
      <c r="T3165" s="84"/>
      <c r="U3165" s="84"/>
      <c r="V3165" s="84"/>
      <c r="W3165" s="203" t="s">
        <v>9457</v>
      </c>
    </row>
    <row r="3166" spans="1:23" x14ac:dyDescent="0.3">
      <c r="A3166" s="203" t="s">
        <v>2935</v>
      </c>
      <c r="B3166" s="203" t="s">
        <v>1245</v>
      </c>
      <c r="C3166" s="203" t="s">
        <v>27515</v>
      </c>
      <c r="D3166" s="203" t="s">
        <v>27516</v>
      </c>
      <c r="E3166" s="203" t="s">
        <v>27517</v>
      </c>
      <c r="F3166" s="203" t="s">
        <v>9451</v>
      </c>
      <c r="G3166" s="203" t="s">
        <v>27517</v>
      </c>
      <c r="H3166" s="203" t="s">
        <v>27518</v>
      </c>
      <c r="I3166" s="203" t="s">
        <v>9462</v>
      </c>
      <c r="J3166" s="203" t="s">
        <v>27519</v>
      </c>
      <c r="K3166" s="84">
        <v>45455</v>
      </c>
      <c r="L3166" s="84">
        <v>45457</v>
      </c>
      <c r="M3166" s="84">
        <v>45639</v>
      </c>
      <c r="N3166" s="203" t="s">
        <v>27520</v>
      </c>
      <c r="O3166" s="86">
        <v>11890566</v>
      </c>
      <c r="P3166" s="203" t="s">
        <v>27521</v>
      </c>
      <c r="Q3166" s="203" t="s">
        <v>27522</v>
      </c>
      <c r="R3166" s="84">
        <v>45454</v>
      </c>
      <c r="S3166" s="84">
        <v>45454</v>
      </c>
      <c r="T3166" s="84"/>
      <c r="U3166" s="84"/>
      <c r="V3166" s="84"/>
      <c r="W3166" s="203" t="s">
        <v>9457</v>
      </c>
    </row>
    <row r="3167" spans="1:23" x14ac:dyDescent="0.3">
      <c r="A3167" s="203" t="s">
        <v>2935</v>
      </c>
      <c r="B3167" s="203" t="s">
        <v>1245</v>
      </c>
      <c r="C3167" s="203" t="s">
        <v>27523</v>
      </c>
      <c r="D3167" s="203" t="s">
        <v>27524</v>
      </c>
      <c r="E3167" s="203" t="s">
        <v>27525</v>
      </c>
      <c r="F3167" s="203" t="s">
        <v>9451</v>
      </c>
      <c r="G3167" s="203" t="s">
        <v>27525</v>
      </c>
      <c r="H3167" s="203" t="s">
        <v>27526</v>
      </c>
      <c r="I3167" s="203" t="s">
        <v>9462</v>
      </c>
      <c r="J3167" s="203" t="s">
        <v>27527</v>
      </c>
      <c r="K3167" s="84">
        <v>45393</v>
      </c>
      <c r="L3167" s="84">
        <v>45394</v>
      </c>
      <c r="M3167" s="84">
        <v>45576</v>
      </c>
      <c r="N3167" s="203" t="s">
        <v>12667</v>
      </c>
      <c r="O3167" s="86">
        <v>19560876</v>
      </c>
      <c r="P3167" s="203" t="s">
        <v>27528</v>
      </c>
      <c r="Q3167" s="203" t="s">
        <v>27529</v>
      </c>
      <c r="R3167" s="84">
        <v>45391</v>
      </c>
      <c r="S3167" s="84">
        <v>45391</v>
      </c>
      <c r="T3167" s="84"/>
      <c r="U3167" s="84"/>
      <c r="V3167" s="84"/>
      <c r="W3167" s="203" t="s">
        <v>9457</v>
      </c>
    </row>
    <row r="3168" spans="1:23" x14ac:dyDescent="0.3">
      <c r="A3168" s="203" t="s">
        <v>1665</v>
      </c>
      <c r="B3168" s="203" t="s">
        <v>1247</v>
      </c>
      <c r="C3168" s="203" t="s">
        <v>27530</v>
      </c>
      <c r="D3168" s="203" t="s">
        <v>27531</v>
      </c>
      <c r="E3168" s="203" t="s">
        <v>27532</v>
      </c>
      <c r="F3168" s="203" t="s">
        <v>9451</v>
      </c>
      <c r="G3168" s="203" t="s">
        <v>27532</v>
      </c>
      <c r="H3168" s="203" t="s">
        <v>27533</v>
      </c>
      <c r="I3168" s="203" t="s">
        <v>9504</v>
      </c>
      <c r="J3168" s="203" t="s">
        <v>27534</v>
      </c>
      <c r="K3168" s="84">
        <v>46048</v>
      </c>
      <c r="L3168" s="84">
        <v>46049</v>
      </c>
      <c r="M3168" s="84">
        <v>46183</v>
      </c>
      <c r="N3168" s="203" t="s">
        <v>21787</v>
      </c>
      <c r="O3168" s="86">
        <v>15750000</v>
      </c>
      <c r="P3168" s="203" t="s">
        <v>27535</v>
      </c>
      <c r="Q3168" s="203" t="s">
        <v>27534</v>
      </c>
      <c r="R3168" s="84">
        <v>46047</v>
      </c>
      <c r="S3168" s="84">
        <v>46047</v>
      </c>
      <c r="T3168" s="84"/>
      <c r="U3168" s="84"/>
      <c r="V3168" s="84"/>
      <c r="W3168" s="203" t="s">
        <v>9457</v>
      </c>
    </row>
    <row r="3169" spans="1:23" x14ac:dyDescent="0.3">
      <c r="A3169" s="203" t="s">
        <v>2940</v>
      </c>
      <c r="B3169" s="203" t="s">
        <v>1245</v>
      </c>
      <c r="C3169" s="203" t="s">
        <v>27536</v>
      </c>
      <c r="D3169" s="203" t="s">
        <v>27537</v>
      </c>
      <c r="E3169" s="203" t="s">
        <v>27538</v>
      </c>
      <c r="F3169" s="203" t="s">
        <v>9451</v>
      </c>
      <c r="G3169" s="203" t="s">
        <v>27538</v>
      </c>
      <c r="H3169" s="203" t="s">
        <v>27539</v>
      </c>
      <c r="I3169" s="203" t="s">
        <v>9462</v>
      </c>
      <c r="J3169" s="203" t="s">
        <v>10024</v>
      </c>
      <c r="K3169" s="84">
        <v>45587</v>
      </c>
      <c r="L3169" s="84">
        <v>45587</v>
      </c>
      <c r="M3169" s="84">
        <v>45657</v>
      </c>
      <c r="N3169" s="203" t="s">
        <v>10059</v>
      </c>
      <c r="O3169" s="86">
        <v>6161729</v>
      </c>
      <c r="P3169" s="203" t="s">
        <v>27540</v>
      </c>
      <c r="Q3169" s="203" t="s">
        <v>10024</v>
      </c>
      <c r="R3169" s="84">
        <v>45587</v>
      </c>
      <c r="S3169" s="84">
        <v>45587</v>
      </c>
      <c r="T3169" s="84"/>
      <c r="U3169" s="84"/>
      <c r="V3169" s="84"/>
      <c r="W3169" s="203" t="s">
        <v>9457</v>
      </c>
    </row>
    <row r="3170" spans="1:23" x14ac:dyDescent="0.3">
      <c r="A3170" s="203" t="s">
        <v>1572</v>
      </c>
      <c r="B3170" s="203" t="s">
        <v>1246</v>
      </c>
      <c r="C3170" s="203" t="s">
        <v>27541</v>
      </c>
      <c r="D3170" s="203" t="s">
        <v>27542</v>
      </c>
      <c r="E3170" s="203" t="s">
        <v>27543</v>
      </c>
      <c r="F3170" s="203" t="s">
        <v>9451</v>
      </c>
      <c r="G3170" s="203" t="s">
        <v>27543</v>
      </c>
      <c r="H3170" s="203" t="s">
        <v>27544</v>
      </c>
      <c r="I3170" s="203" t="s">
        <v>9453</v>
      </c>
      <c r="J3170" s="203" t="s">
        <v>27545</v>
      </c>
      <c r="K3170" s="84">
        <v>45931</v>
      </c>
      <c r="L3170" s="84">
        <v>45931</v>
      </c>
      <c r="M3170" s="84">
        <v>46021</v>
      </c>
      <c r="N3170" s="203" t="s">
        <v>27546</v>
      </c>
      <c r="O3170" s="86">
        <v>18000000</v>
      </c>
      <c r="P3170" s="203" t="s">
        <v>27547</v>
      </c>
      <c r="Q3170" s="203" t="s">
        <v>27545</v>
      </c>
      <c r="R3170" s="84">
        <v>45930</v>
      </c>
      <c r="S3170" s="84">
        <v>45930</v>
      </c>
      <c r="T3170" s="84"/>
      <c r="U3170" s="84"/>
      <c r="V3170" s="84"/>
      <c r="W3170" s="203" t="s">
        <v>9457</v>
      </c>
    </row>
    <row r="3171" spans="1:23" x14ac:dyDescent="0.3">
      <c r="A3171" s="203" t="s">
        <v>1467</v>
      </c>
      <c r="B3171" s="203" t="s">
        <v>1247</v>
      </c>
      <c r="C3171" s="203" t="s">
        <v>27548</v>
      </c>
      <c r="D3171" s="203" t="s">
        <v>27549</v>
      </c>
      <c r="E3171" s="203" t="s">
        <v>27550</v>
      </c>
      <c r="F3171" s="203" t="s">
        <v>9451</v>
      </c>
      <c r="G3171" s="203" t="s">
        <v>27550</v>
      </c>
      <c r="H3171" s="203" t="s">
        <v>27551</v>
      </c>
      <c r="I3171" s="203" t="s">
        <v>9453</v>
      </c>
      <c r="J3171" s="203" t="s">
        <v>27552</v>
      </c>
      <c r="K3171" s="84">
        <v>46231</v>
      </c>
      <c r="L3171" s="84">
        <v>46234</v>
      </c>
      <c r="M3171" s="84">
        <v>46386</v>
      </c>
      <c r="N3171" s="203" t="s">
        <v>13245</v>
      </c>
      <c r="O3171" s="86">
        <v>13216215</v>
      </c>
      <c r="P3171" s="203" t="s">
        <v>27553</v>
      </c>
      <c r="Q3171" s="203" t="s">
        <v>27552</v>
      </c>
      <c r="R3171" s="84">
        <v>46229</v>
      </c>
      <c r="S3171" s="84">
        <v>46229</v>
      </c>
      <c r="T3171" s="84"/>
      <c r="U3171" s="84"/>
      <c r="V3171" s="84"/>
      <c r="W3171" s="203" t="s">
        <v>9457</v>
      </c>
    </row>
    <row r="3172" spans="1:23" x14ac:dyDescent="0.3">
      <c r="A3172" s="203" t="s">
        <v>1665</v>
      </c>
      <c r="B3172" s="203" t="s">
        <v>1247</v>
      </c>
      <c r="C3172" s="203" t="s">
        <v>27554</v>
      </c>
      <c r="D3172" s="203" t="s">
        <v>27555</v>
      </c>
      <c r="E3172" s="203" t="s">
        <v>27556</v>
      </c>
      <c r="F3172" s="203" t="s">
        <v>9451</v>
      </c>
      <c r="G3172" s="203" t="s">
        <v>27556</v>
      </c>
      <c r="H3172" s="203" t="s">
        <v>27557</v>
      </c>
      <c r="I3172" s="203" t="s">
        <v>9504</v>
      </c>
      <c r="J3172" s="203" t="s">
        <v>10498</v>
      </c>
      <c r="K3172" s="84">
        <v>46048</v>
      </c>
      <c r="L3172" s="84">
        <v>46049</v>
      </c>
      <c r="M3172" s="84">
        <v>46168</v>
      </c>
      <c r="N3172" s="203" t="s">
        <v>15800</v>
      </c>
      <c r="O3172" s="86">
        <v>16000000</v>
      </c>
      <c r="P3172" s="203" t="s">
        <v>27558</v>
      </c>
      <c r="Q3172" s="203" t="s">
        <v>10498</v>
      </c>
      <c r="R3172" s="84">
        <v>46047</v>
      </c>
      <c r="S3172" s="84">
        <v>46047</v>
      </c>
      <c r="T3172" s="84"/>
      <c r="U3172" s="84"/>
      <c r="V3172" s="84"/>
      <c r="W3172" s="203" t="s">
        <v>9457</v>
      </c>
    </row>
    <row r="3173" spans="1:23" x14ac:dyDescent="0.3">
      <c r="A3173" s="203" t="s">
        <v>1665</v>
      </c>
      <c r="B3173" s="203" t="s">
        <v>1247</v>
      </c>
      <c r="C3173" s="203" t="s">
        <v>27559</v>
      </c>
      <c r="D3173" s="203" t="s">
        <v>27560</v>
      </c>
      <c r="E3173" s="203" t="s">
        <v>27561</v>
      </c>
      <c r="F3173" s="203" t="s">
        <v>9451</v>
      </c>
      <c r="G3173" s="203" t="s">
        <v>27561</v>
      </c>
      <c r="H3173" s="203" t="s">
        <v>27562</v>
      </c>
      <c r="I3173" s="203" t="s">
        <v>9453</v>
      </c>
      <c r="J3173" s="203" t="s">
        <v>26576</v>
      </c>
      <c r="K3173" s="84">
        <v>46047</v>
      </c>
      <c r="L3173" s="84">
        <v>46047</v>
      </c>
      <c r="M3173" s="84">
        <v>46199</v>
      </c>
      <c r="N3173" s="203" t="s">
        <v>17638</v>
      </c>
      <c r="O3173" s="86">
        <v>19931985</v>
      </c>
      <c r="P3173" s="203" t="s">
        <v>27563</v>
      </c>
      <c r="Q3173" s="203" t="s">
        <v>26576</v>
      </c>
      <c r="R3173" s="84">
        <v>46047</v>
      </c>
      <c r="S3173" s="84">
        <v>46047</v>
      </c>
      <c r="T3173" s="84"/>
      <c r="U3173" s="84"/>
      <c r="V3173" s="84"/>
      <c r="W3173" s="203" t="s">
        <v>9457</v>
      </c>
    </row>
    <row r="3174" spans="1:23" x14ac:dyDescent="0.3">
      <c r="A3174" s="203" t="s">
        <v>1511</v>
      </c>
      <c r="B3174" s="203" t="s">
        <v>1245</v>
      </c>
      <c r="C3174" s="203" t="s">
        <v>27564</v>
      </c>
      <c r="D3174" s="203" t="s">
        <v>9471</v>
      </c>
      <c r="E3174" s="203" t="s">
        <v>15504</v>
      </c>
      <c r="F3174" s="203" t="s">
        <v>9451</v>
      </c>
      <c r="G3174" s="203"/>
      <c r="H3174" s="203"/>
      <c r="I3174" s="203"/>
      <c r="J3174" s="203"/>
      <c r="K3174" s="84"/>
      <c r="L3174" s="84"/>
      <c r="M3174" s="84"/>
      <c r="N3174" s="203"/>
      <c r="O3174" s="86"/>
      <c r="P3174" s="203"/>
      <c r="Q3174" s="203"/>
      <c r="R3174" s="84">
        <v>45618</v>
      </c>
      <c r="S3174" s="84">
        <v>45618</v>
      </c>
      <c r="T3174" s="84">
        <v>45632</v>
      </c>
      <c r="U3174" s="84">
        <v>45632</v>
      </c>
      <c r="V3174" s="84">
        <v>45632</v>
      </c>
      <c r="W3174" s="203" t="s">
        <v>9723</v>
      </c>
    </row>
    <row r="3175" spans="1:23" x14ac:dyDescent="0.3">
      <c r="A3175" s="203" t="s">
        <v>1476</v>
      </c>
      <c r="B3175" s="203" t="s">
        <v>1246</v>
      </c>
      <c r="C3175" s="203" t="s">
        <v>27565</v>
      </c>
      <c r="D3175" s="203" t="s">
        <v>27566</v>
      </c>
      <c r="E3175" s="203" t="s">
        <v>27567</v>
      </c>
      <c r="F3175" s="203" t="s">
        <v>9451</v>
      </c>
      <c r="G3175" s="203" t="s">
        <v>27567</v>
      </c>
      <c r="H3175" s="203" t="s">
        <v>27568</v>
      </c>
      <c r="I3175" s="203" t="s">
        <v>9462</v>
      </c>
      <c r="J3175" s="203" t="s">
        <v>27569</v>
      </c>
      <c r="K3175" s="84">
        <v>45884</v>
      </c>
      <c r="L3175" s="84">
        <v>45884</v>
      </c>
      <c r="M3175" s="84">
        <v>46021</v>
      </c>
      <c r="N3175" s="203" t="s">
        <v>17128</v>
      </c>
      <c r="O3175" s="86">
        <v>22256437</v>
      </c>
      <c r="P3175" s="203" t="s">
        <v>27570</v>
      </c>
      <c r="Q3175" s="203" t="s">
        <v>27569</v>
      </c>
      <c r="R3175" s="84">
        <v>45883</v>
      </c>
      <c r="S3175" s="84">
        <v>45883</v>
      </c>
      <c r="T3175" s="84"/>
      <c r="U3175" s="84"/>
      <c r="V3175" s="84"/>
      <c r="W3175" s="203" t="s">
        <v>9457</v>
      </c>
    </row>
    <row r="3176" spans="1:23" x14ac:dyDescent="0.3">
      <c r="A3176" s="203" t="s">
        <v>1467</v>
      </c>
      <c r="B3176" s="203" t="s">
        <v>1247</v>
      </c>
      <c r="C3176" s="203" t="s">
        <v>27571</v>
      </c>
      <c r="D3176" s="203" t="s">
        <v>27572</v>
      </c>
      <c r="E3176" s="203" t="s">
        <v>27573</v>
      </c>
      <c r="F3176" s="203" t="s">
        <v>9451</v>
      </c>
      <c r="G3176" s="203" t="s">
        <v>27573</v>
      </c>
      <c r="H3176" s="203" t="s">
        <v>27574</v>
      </c>
      <c r="I3176" s="203" t="s">
        <v>9453</v>
      </c>
      <c r="J3176" s="203" t="s">
        <v>27575</v>
      </c>
      <c r="K3176" s="84">
        <v>46052</v>
      </c>
      <c r="L3176" s="84">
        <v>46052</v>
      </c>
      <c r="M3176" s="84">
        <v>46232</v>
      </c>
      <c r="N3176" s="203" t="s">
        <v>27576</v>
      </c>
      <c r="O3176" s="86">
        <v>25760100</v>
      </c>
      <c r="P3176" s="203" t="s">
        <v>27577</v>
      </c>
      <c r="Q3176" s="203" t="s">
        <v>27575</v>
      </c>
      <c r="R3176" s="84">
        <v>46051</v>
      </c>
      <c r="S3176" s="84">
        <v>46051</v>
      </c>
      <c r="T3176" s="84"/>
      <c r="U3176" s="84"/>
      <c r="V3176" s="84"/>
      <c r="W3176" s="203" t="s">
        <v>9457</v>
      </c>
    </row>
    <row r="3177" spans="1:23" x14ac:dyDescent="0.3">
      <c r="A3177" s="203" t="s">
        <v>1572</v>
      </c>
      <c r="B3177" s="203" t="s">
        <v>1246</v>
      </c>
      <c r="C3177" s="203" t="s">
        <v>27578</v>
      </c>
      <c r="D3177" s="203" t="s">
        <v>27579</v>
      </c>
      <c r="E3177" s="203" t="s">
        <v>27580</v>
      </c>
      <c r="F3177" s="203" t="s">
        <v>9451</v>
      </c>
      <c r="G3177" s="203" t="s">
        <v>27580</v>
      </c>
      <c r="H3177" s="203" t="s">
        <v>27581</v>
      </c>
      <c r="I3177" s="203" t="s">
        <v>9504</v>
      </c>
      <c r="J3177" s="203" t="s">
        <v>27582</v>
      </c>
      <c r="K3177" s="84">
        <v>45915</v>
      </c>
      <c r="L3177" s="84">
        <v>45916</v>
      </c>
      <c r="M3177" s="84">
        <v>46021</v>
      </c>
      <c r="N3177" s="203" t="s">
        <v>27583</v>
      </c>
      <c r="O3177" s="86">
        <v>12250000</v>
      </c>
      <c r="P3177" s="203" t="s">
        <v>27584</v>
      </c>
      <c r="Q3177" s="203" t="s">
        <v>27582</v>
      </c>
      <c r="R3177" s="84">
        <v>45915</v>
      </c>
      <c r="S3177" s="84">
        <v>45915</v>
      </c>
      <c r="T3177" s="84"/>
      <c r="U3177" s="84"/>
      <c r="V3177" s="84"/>
      <c r="W3177" s="203" t="s">
        <v>9457</v>
      </c>
    </row>
    <row r="3178" spans="1:23" x14ac:dyDescent="0.3">
      <c r="A3178" s="203" t="s">
        <v>1665</v>
      </c>
      <c r="B3178" s="203" t="s">
        <v>1247</v>
      </c>
      <c r="C3178" s="203" t="s">
        <v>27585</v>
      </c>
      <c r="D3178" s="203" t="s">
        <v>27586</v>
      </c>
      <c r="E3178" s="203" t="s">
        <v>27587</v>
      </c>
      <c r="F3178" s="203" t="s">
        <v>9451</v>
      </c>
      <c r="G3178" s="203" t="s">
        <v>27587</v>
      </c>
      <c r="H3178" s="203" t="s">
        <v>27588</v>
      </c>
      <c r="I3178" s="203" t="s">
        <v>9504</v>
      </c>
      <c r="J3178" s="203" t="s">
        <v>27589</v>
      </c>
      <c r="K3178" s="84">
        <v>46048</v>
      </c>
      <c r="L3178" s="84">
        <v>46049</v>
      </c>
      <c r="M3178" s="84">
        <v>46168</v>
      </c>
      <c r="N3178" s="203" t="s">
        <v>19397</v>
      </c>
      <c r="O3178" s="86">
        <v>16000000</v>
      </c>
      <c r="P3178" s="203" t="s">
        <v>27590</v>
      </c>
      <c r="Q3178" s="203" t="s">
        <v>27589</v>
      </c>
      <c r="R3178" s="84">
        <v>46048</v>
      </c>
      <c r="S3178" s="84">
        <v>46048</v>
      </c>
      <c r="T3178" s="84"/>
      <c r="U3178" s="84"/>
      <c r="V3178" s="84"/>
      <c r="W3178" s="203" t="s">
        <v>9457</v>
      </c>
    </row>
    <row r="3179" spans="1:23" x14ac:dyDescent="0.3">
      <c r="A3179" s="203" t="s">
        <v>3253</v>
      </c>
      <c r="B3179" s="203" t="s">
        <v>1245</v>
      </c>
      <c r="C3179" s="203" t="s">
        <v>27591</v>
      </c>
      <c r="D3179" s="203" t="s">
        <v>27592</v>
      </c>
      <c r="E3179" s="203" t="s">
        <v>27593</v>
      </c>
      <c r="F3179" s="203" t="s">
        <v>9451</v>
      </c>
      <c r="G3179" s="203" t="s">
        <v>27593</v>
      </c>
      <c r="H3179" s="203" t="s">
        <v>27594</v>
      </c>
      <c r="I3179" s="203" t="s">
        <v>9462</v>
      </c>
      <c r="J3179" s="203" t="s">
        <v>27595</v>
      </c>
      <c r="K3179" s="84">
        <v>45587</v>
      </c>
      <c r="L3179" s="84">
        <v>45610</v>
      </c>
      <c r="M3179" s="84">
        <v>45657</v>
      </c>
      <c r="N3179" s="203" t="s">
        <v>15911</v>
      </c>
      <c r="O3179" s="86">
        <v>9301593</v>
      </c>
      <c r="P3179" s="203" t="s">
        <v>27596</v>
      </c>
      <c r="Q3179" s="203" t="s">
        <v>27595</v>
      </c>
      <c r="R3179" s="84">
        <v>45587</v>
      </c>
      <c r="S3179" s="84">
        <v>45587</v>
      </c>
      <c r="T3179" s="84"/>
      <c r="U3179" s="84"/>
      <c r="V3179" s="84"/>
      <c r="W3179" s="203" t="s">
        <v>9457</v>
      </c>
    </row>
    <row r="3180" spans="1:23" x14ac:dyDescent="0.3">
      <c r="A3180" s="203" t="s">
        <v>3253</v>
      </c>
      <c r="B3180" s="203" t="s">
        <v>1245</v>
      </c>
      <c r="C3180" s="203" t="s">
        <v>27591</v>
      </c>
      <c r="D3180" s="203" t="s">
        <v>27597</v>
      </c>
      <c r="E3180" s="203" t="s">
        <v>27593</v>
      </c>
      <c r="F3180" s="203" t="s">
        <v>9451</v>
      </c>
      <c r="G3180" s="203" t="s">
        <v>27593</v>
      </c>
      <c r="H3180" s="203" t="s">
        <v>27597</v>
      </c>
      <c r="I3180" s="203" t="s">
        <v>9739</v>
      </c>
      <c r="J3180" s="203" t="s">
        <v>9470</v>
      </c>
      <c r="K3180" s="84"/>
      <c r="L3180" s="84"/>
      <c r="M3180" s="84">
        <v>45657</v>
      </c>
      <c r="N3180" s="203" t="s">
        <v>9471</v>
      </c>
      <c r="O3180" s="86">
        <v>0</v>
      </c>
      <c r="P3180" s="203" t="s">
        <v>27596</v>
      </c>
      <c r="Q3180" s="203" t="s">
        <v>9473</v>
      </c>
      <c r="R3180" s="84">
        <v>45587</v>
      </c>
      <c r="S3180" s="84">
        <v>45587</v>
      </c>
      <c r="T3180" s="84"/>
      <c r="U3180" s="84"/>
      <c r="V3180" s="84"/>
      <c r="W3180" s="203" t="s">
        <v>9457</v>
      </c>
    </row>
    <row r="3181" spans="1:23" x14ac:dyDescent="0.3">
      <c r="A3181" s="203" t="s">
        <v>1524</v>
      </c>
      <c r="B3181" s="203" t="s">
        <v>1246</v>
      </c>
      <c r="C3181" s="203" t="s">
        <v>27598</v>
      </c>
      <c r="D3181" s="203" t="s">
        <v>9471</v>
      </c>
      <c r="E3181" s="203" t="s">
        <v>9840</v>
      </c>
      <c r="F3181" s="203" t="s">
        <v>9451</v>
      </c>
      <c r="G3181" s="203"/>
      <c r="H3181" s="203"/>
      <c r="I3181" s="203"/>
      <c r="J3181" s="203"/>
      <c r="K3181" s="84"/>
      <c r="L3181" s="84"/>
      <c r="M3181" s="84"/>
      <c r="N3181" s="203"/>
      <c r="O3181" s="86"/>
      <c r="P3181" s="203"/>
      <c r="Q3181" s="203"/>
      <c r="R3181" s="84">
        <v>45946</v>
      </c>
      <c r="S3181" s="84">
        <v>45946</v>
      </c>
      <c r="T3181" s="84">
        <v>45967</v>
      </c>
      <c r="U3181" s="84">
        <v>45967</v>
      </c>
      <c r="V3181" s="84">
        <v>45967</v>
      </c>
      <c r="W3181" s="203" t="s">
        <v>9723</v>
      </c>
    </row>
    <row r="3182" spans="1:23" x14ac:dyDescent="0.3">
      <c r="A3182" s="203" t="s">
        <v>1505</v>
      </c>
      <c r="B3182" s="203" t="s">
        <v>1246</v>
      </c>
      <c r="C3182" s="203" t="s">
        <v>27599</v>
      </c>
      <c r="D3182" s="203" t="s">
        <v>27600</v>
      </c>
      <c r="E3182" s="203" t="s">
        <v>27601</v>
      </c>
      <c r="F3182" s="203" t="s">
        <v>9451</v>
      </c>
      <c r="G3182" s="203" t="s">
        <v>27601</v>
      </c>
      <c r="H3182" s="203" t="s">
        <v>27602</v>
      </c>
      <c r="I3182" s="203" t="s">
        <v>9462</v>
      </c>
      <c r="J3182" s="203" t="s">
        <v>27603</v>
      </c>
      <c r="K3182" s="84">
        <v>45905</v>
      </c>
      <c r="L3182" s="84">
        <v>45905</v>
      </c>
      <c r="M3182" s="84">
        <v>46021</v>
      </c>
      <c r="N3182" s="203" t="s">
        <v>11293</v>
      </c>
      <c r="O3182" s="86">
        <v>15281188</v>
      </c>
      <c r="P3182" s="203" t="s">
        <v>27604</v>
      </c>
      <c r="Q3182" s="203" t="s">
        <v>27603</v>
      </c>
      <c r="R3182" s="84">
        <v>45905</v>
      </c>
      <c r="S3182" s="84">
        <v>45905</v>
      </c>
      <c r="T3182" s="84"/>
      <c r="U3182" s="84"/>
      <c r="V3182" s="84"/>
      <c r="W3182" s="203" t="s">
        <v>9457</v>
      </c>
    </row>
    <row r="3183" spans="1:23" x14ac:dyDescent="0.3">
      <c r="A3183" s="203" t="s">
        <v>1467</v>
      </c>
      <c r="B3183" s="203" t="s">
        <v>1247</v>
      </c>
      <c r="C3183" s="203" t="s">
        <v>34331</v>
      </c>
      <c r="D3183" s="203" t="s">
        <v>34332</v>
      </c>
      <c r="E3183" s="203" t="s">
        <v>34333</v>
      </c>
      <c r="F3183" s="203" t="s">
        <v>9451</v>
      </c>
      <c r="G3183" s="203" t="s">
        <v>34333</v>
      </c>
      <c r="H3183" s="203" t="s">
        <v>34334</v>
      </c>
      <c r="I3183" s="203" t="s">
        <v>9453</v>
      </c>
      <c r="J3183" s="203" t="s">
        <v>34335</v>
      </c>
      <c r="K3183" s="84">
        <v>46248</v>
      </c>
      <c r="L3183" s="84">
        <v>46252</v>
      </c>
      <c r="M3183" s="84">
        <v>46387</v>
      </c>
      <c r="N3183" s="203" t="s">
        <v>10678</v>
      </c>
      <c r="O3183" s="86">
        <v>20035633</v>
      </c>
      <c r="P3183" s="203" t="s">
        <v>34336</v>
      </c>
      <c r="Q3183" s="203" t="s">
        <v>34335</v>
      </c>
      <c r="R3183" s="84">
        <v>46246</v>
      </c>
      <c r="S3183" s="84">
        <v>46246</v>
      </c>
      <c r="T3183" s="84"/>
      <c r="U3183" s="84"/>
      <c r="V3183" s="84"/>
      <c r="W3183" s="203" t="s">
        <v>9457</v>
      </c>
    </row>
    <row r="3184" spans="1:23" x14ac:dyDescent="0.3">
      <c r="A3184" s="203" t="s">
        <v>1572</v>
      </c>
      <c r="B3184" s="203" t="s">
        <v>1246</v>
      </c>
      <c r="C3184" s="203" t="s">
        <v>27605</v>
      </c>
      <c r="D3184" s="203" t="s">
        <v>27606</v>
      </c>
      <c r="E3184" s="203" t="s">
        <v>27607</v>
      </c>
      <c r="F3184" s="203" t="s">
        <v>9451</v>
      </c>
      <c r="G3184" s="203" t="s">
        <v>27607</v>
      </c>
      <c r="H3184" s="203" t="s">
        <v>27608</v>
      </c>
      <c r="I3184" s="203" t="s">
        <v>9453</v>
      </c>
      <c r="J3184" s="203" t="s">
        <v>27609</v>
      </c>
      <c r="K3184" s="84">
        <v>45917</v>
      </c>
      <c r="L3184" s="84">
        <v>45922</v>
      </c>
      <c r="M3184" s="84">
        <v>46012</v>
      </c>
      <c r="N3184" s="203" t="s">
        <v>22750</v>
      </c>
      <c r="O3184" s="86">
        <v>11400000</v>
      </c>
      <c r="P3184" s="203" t="s">
        <v>27610</v>
      </c>
      <c r="Q3184" s="203" t="s">
        <v>27609</v>
      </c>
      <c r="R3184" s="84">
        <v>45917</v>
      </c>
      <c r="S3184" s="84">
        <v>45917</v>
      </c>
      <c r="T3184" s="84"/>
      <c r="U3184" s="84"/>
      <c r="V3184" s="84"/>
      <c r="W3184" s="203" t="s">
        <v>9457</v>
      </c>
    </row>
    <row r="3185" spans="1:23" x14ac:dyDescent="0.3">
      <c r="A3185" s="203" t="s">
        <v>1572</v>
      </c>
      <c r="B3185" s="203" t="s">
        <v>1246</v>
      </c>
      <c r="C3185" s="203" t="s">
        <v>27611</v>
      </c>
      <c r="D3185" s="203" t="s">
        <v>27612</v>
      </c>
      <c r="E3185" s="203" t="s">
        <v>27613</v>
      </c>
      <c r="F3185" s="203" t="s">
        <v>9451</v>
      </c>
      <c r="G3185" s="203" t="s">
        <v>27613</v>
      </c>
      <c r="H3185" s="203" t="s">
        <v>27614</v>
      </c>
      <c r="I3185" s="203" t="s">
        <v>9453</v>
      </c>
      <c r="J3185" s="203" t="s">
        <v>27615</v>
      </c>
      <c r="K3185" s="84">
        <v>45929</v>
      </c>
      <c r="L3185" s="84">
        <v>45929</v>
      </c>
      <c r="M3185" s="84">
        <v>46019</v>
      </c>
      <c r="N3185" s="203" t="s">
        <v>12488</v>
      </c>
      <c r="O3185" s="86">
        <v>11959191</v>
      </c>
      <c r="P3185" s="203" t="s">
        <v>27616</v>
      </c>
      <c r="Q3185" s="203" t="s">
        <v>27615</v>
      </c>
      <c r="R3185" s="84">
        <v>45928</v>
      </c>
      <c r="S3185" s="84">
        <v>45928</v>
      </c>
      <c r="T3185" s="84"/>
      <c r="U3185" s="84"/>
      <c r="V3185" s="84"/>
      <c r="W3185" s="203" t="s">
        <v>9457</v>
      </c>
    </row>
    <row r="3186" spans="1:23" x14ac:dyDescent="0.3">
      <c r="A3186" s="203" t="s">
        <v>2935</v>
      </c>
      <c r="B3186" s="203" t="s">
        <v>1245</v>
      </c>
      <c r="C3186" s="203" t="s">
        <v>27617</v>
      </c>
      <c r="D3186" s="203" t="s">
        <v>27618</v>
      </c>
      <c r="E3186" s="203" t="s">
        <v>27619</v>
      </c>
      <c r="F3186" s="203" t="s">
        <v>9451</v>
      </c>
      <c r="G3186" s="203" t="s">
        <v>27619</v>
      </c>
      <c r="H3186" s="203" t="s">
        <v>27620</v>
      </c>
      <c r="I3186" s="203" t="s">
        <v>9462</v>
      </c>
      <c r="J3186" s="203" t="s">
        <v>27621</v>
      </c>
      <c r="K3186" s="84">
        <v>45441</v>
      </c>
      <c r="L3186" s="84">
        <v>45442</v>
      </c>
      <c r="M3186" s="84">
        <v>45625</v>
      </c>
      <c r="N3186" s="203" t="s">
        <v>15214</v>
      </c>
      <c r="O3186" s="86">
        <v>19560876</v>
      </c>
      <c r="P3186" s="203" t="s">
        <v>27622</v>
      </c>
      <c r="Q3186" s="203" t="s">
        <v>27623</v>
      </c>
      <c r="R3186" s="84">
        <v>45440</v>
      </c>
      <c r="S3186" s="84">
        <v>45440</v>
      </c>
      <c r="T3186" s="84"/>
      <c r="U3186" s="84"/>
      <c r="V3186" s="84"/>
      <c r="W3186" s="203" t="s">
        <v>9457</v>
      </c>
    </row>
    <row r="3187" spans="1:23" x14ac:dyDescent="0.3">
      <c r="A3187" s="203" t="s">
        <v>5079</v>
      </c>
      <c r="B3187" s="203" t="s">
        <v>1245</v>
      </c>
      <c r="C3187" s="203" t="s">
        <v>27624</v>
      </c>
      <c r="D3187" s="203" t="s">
        <v>27625</v>
      </c>
      <c r="E3187" s="203" t="s">
        <v>27626</v>
      </c>
      <c r="F3187" s="203" t="s">
        <v>9451</v>
      </c>
      <c r="G3187" s="203" t="s">
        <v>27626</v>
      </c>
      <c r="H3187" s="203" t="s">
        <v>27627</v>
      </c>
      <c r="I3187" s="203" t="s">
        <v>9453</v>
      </c>
      <c r="J3187" s="203" t="s">
        <v>14846</v>
      </c>
      <c r="K3187" s="84">
        <v>45531</v>
      </c>
      <c r="L3187" s="84">
        <v>45532</v>
      </c>
      <c r="M3187" s="84">
        <v>45653</v>
      </c>
      <c r="N3187" s="203" t="s">
        <v>27628</v>
      </c>
      <c r="O3187" s="86">
        <v>18400000</v>
      </c>
      <c r="P3187" s="203" t="s">
        <v>27629</v>
      </c>
      <c r="Q3187" s="203" t="s">
        <v>14846</v>
      </c>
      <c r="R3187" s="84">
        <v>45531</v>
      </c>
      <c r="S3187" s="84">
        <v>45531</v>
      </c>
      <c r="T3187" s="84"/>
      <c r="U3187" s="84"/>
      <c r="V3187" s="84"/>
      <c r="W3187" s="203" t="s">
        <v>9457</v>
      </c>
    </row>
    <row r="3188" spans="1:23" x14ac:dyDescent="0.3">
      <c r="A3188" s="203" t="s">
        <v>1572</v>
      </c>
      <c r="B3188" s="203" t="s">
        <v>1246</v>
      </c>
      <c r="C3188" s="203" t="s">
        <v>27630</v>
      </c>
      <c r="D3188" s="203" t="s">
        <v>27631</v>
      </c>
      <c r="E3188" s="203" t="s">
        <v>27632</v>
      </c>
      <c r="F3188" s="203" t="s">
        <v>9451</v>
      </c>
      <c r="G3188" s="203" t="s">
        <v>27632</v>
      </c>
      <c r="H3188" s="203" t="s">
        <v>27633</v>
      </c>
      <c r="I3188" s="203" t="s">
        <v>9533</v>
      </c>
      <c r="J3188" s="203" t="s">
        <v>27634</v>
      </c>
      <c r="K3188" s="84">
        <v>45911</v>
      </c>
      <c r="L3188" s="84">
        <v>45912</v>
      </c>
      <c r="M3188" s="84">
        <v>46002</v>
      </c>
      <c r="N3188" s="203" t="s">
        <v>27635</v>
      </c>
      <c r="O3188" s="86">
        <v>10500000</v>
      </c>
      <c r="P3188" s="203" t="s">
        <v>27636</v>
      </c>
      <c r="Q3188" s="203" t="s">
        <v>27634</v>
      </c>
      <c r="R3188" s="84">
        <v>45911</v>
      </c>
      <c r="S3188" s="84">
        <v>45911</v>
      </c>
      <c r="T3188" s="84"/>
      <c r="U3188" s="84"/>
      <c r="V3188" s="84"/>
      <c r="W3188" s="203" t="s">
        <v>9457</v>
      </c>
    </row>
    <row r="3189" spans="1:23" x14ac:dyDescent="0.3">
      <c r="A3189" s="203" t="s">
        <v>5454</v>
      </c>
      <c r="B3189" s="203" t="s">
        <v>1245</v>
      </c>
      <c r="C3189" s="203" t="s">
        <v>27637</v>
      </c>
      <c r="D3189" s="203" t="s">
        <v>27638</v>
      </c>
      <c r="E3189" s="203" t="s">
        <v>27639</v>
      </c>
      <c r="F3189" s="203" t="s">
        <v>9451</v>
      </c>
      <c r="G3189" s="203" t="s">
        <v>27639</v>
      </c>
      <c r="H3189" s="203" t="s">
        <v>27640</v>
      </c>
      <c r="I3189" s="203" t="s">
        <v>9453</v>
      </c>
      <c r="J3189" s="203" t="s">
        <v>27641</v>
      </c>
      <c r="K3189" s="84">
        <v>45545</v>
      </c>
      <c r="L3189" s="84">
        <v>45548</v>
      </c>
      <c r="M3189" s="84">
        <v>45638</v>
      </c>
      <c r="N3189" s="203" t="s">
        <v>18711</v>
      </c>
      <c r="O3189" s="86">
        <v>10500000</v>
      </c>
      <c r="P3189" s="203" t="s">
        <v>27642</v>
      </c>
      <c r="Q3189" s="203" t="s">
        <v>27641</v>
      </c>
      <c r="R3189" s="84">
        <v>45544</v>
      </c>
      <c r="S3189" s="84">
        <v>45544</v>
      </c>
      <c r="T3189" s="84"/>
      <c r="U3189" s="84"/>
      <c r="V3189" s="84"/>
      <c r="W3189" s="203" t="s">
        <v>9457</v>
      </c>
    </row>
    <row r="3190" spans="1:23" x14ac:dyDescent="0.3">
      <c r="A3190" s="203" t="s">
        <v>1572</v>
      </c>
      <c r="B3190" s="203" t="s">
        <v>1246</v>
      </c>
      <c r="C3190" s="203" t="s">
        <v>27643</v>
      </c>
      <c r="D3190" s="203" t="s">
        <v>27644</v>
      </c>
      <c r="E3190" s="203" t="s">
        <v>27645</v>
      </c>
      <c r="F3190" s="203" t="s">
        <v>9451</v>
      </c>
      <c r="G3190" s="203" t="s">
        <v>27645</v>
      </c>
      <c r="H3190" s="203" t="s">
        <v>27646</v>
      </c>
      <c r="I3190" s="203" t="s">
        <v>9453</v>
      </c>
      <c r="J3190" s="203" t="s">
        <v>27647</v>
      </c>
      <c r="K3190" s="84">
        <v>45915</v>
      </c>
      <c r="L3190" s="84">
        <v>45915</v>
      </c>
      <c r="M3190" s="84">
        <v>46005</v>
      </c>
      <c r="N3190" s="203" t="s">
        <v>22458</v>
      </c>
      <c r="O3190" s="86">
        <v>7500000</v>
      </c>
      <c r="P3190" s="203" t="s">
        <v>27648</v>
      </c>
      <c r="Q3190" s="203" t="s">
        <v>27647</v>
      </c>
      <c r="R3190" s="84">
        <v>45912</v>
      </c>
      <c r="S3190" s="84">
        <v>45912</v>
      </c>
      <c r="T3190" s="84"/>
      <c r="U3190" s="84"/>
      <c r="V3190" s="84"/>
      <c r="W3190" s="203" t="s">
        <v>9457</v>
      </c>
    </row>
    <row r="3191" spans="1:23" x14ac:dyDescent="0.3">
      <c r="A3191" s="203" t="s">
        <v>1665</v>
      </c>
      <c r="B3191" s="203" t="s">
        <v>1247</v>
      </c>
      <c r="C3191" s="203" t="s">
        <v>27649</v>
      </c>
      <c r="D3191" s="203" t="s">
        <v>27650</v>
      </c>
      <c r="E3191" s="203" t="s">
        <v>27651</v>
      </c>
      <c r="F3191" s="203" t="s">
        <v>9451</v>
      </c>
      <c r="G3191" s="203" t="s">
        <v>27651</v>
      </c>
      <c r="H3191" s="203" t="s">
        <v>27652</v>
      </c>
      <c r="I3191" s="203" t="s">
        <v>9504</v>
      </c>
      <c r="J3191" s="203" t="s">
        <v>27653</v>
      </c>
      <c r="K3191" s="84">
        <v>46048</v>
      </c>
      <c r="L3191" s="84">
        <v>46050</v>
      </c>
      <c r="M3191" s="84">
        <v>46169</v>
      </c>
      <c r="N3191" s="203" t="s">
        <v>27654</v>
      </c>
      <c r="O3191" s="86">
        <v>8000000</v>
      </c>
      <c r="P3191" s="203" t="s">
        <v>27655</v>
      </c>
      <c r="Q3191" s="203" t="s">
        <v>27653</v>
      </c>
      <c r="R3191" s="84">
        <v>46048</v>
      </c>
      <c r="S3191" s="84">
        <v>46048</v>
      </c>
      <c r="T3191" s="84"/>
      <c r="U3191" s="84"/>
      <c r="V3191" s="84"/>
      <c r="W3191" s="203" t="s">
        <v>9457</v>
      </c>
    </row>
    <row r="3192" spans="1:23" x14ac:dyDescent="0.3">
      <c r="A3192" s="203" t="s">
        <v>2940</v>
      </c>
      <c r="B3192" s="203" t="s">
        <v>1245</v>
      </c>
      <c r="C3192" s="203" t="s">
        <v>27656</v>
      </c>
      <c r="D3192" s="203" t="s">
        <v>27657</v>
      </c>
      <c r="E3192" s="203" t="s">
        <v>27658</v>
      </c>
      <c r="F3192" s="203" t="s">
        <v>9451</v>
      </c>
      <c r="G3192" s="203" t="s">
        <v>27658</v>
      </c>
      <c r="H3192" s="203" t="s">
        <v>27659</v>
      </c>
      <c r="I3192" s="203" t="s">
        <v>9462</v>
      </c>
      <c r="J3192" s="203" t="s">
        <v>12872</v>
      </c>
      <c r="K3192" s="84">
        <v>45582</v>
      </c>
      <c r="L3192" s="84">
        <v>45582</v>
      </c>
      <c r="M3192" s="84">
        <v>45657</v>
      </c>
      <c r="N3192" s="203" t="s">
        <v>16424</v>
      </c>
      <c r="O3192" s="86">
        <v>6135662</v>
      </c>
      <c r="P3192" s="203" t="s">
        <v>27660</v>
      </c>
      <c r="Q3192" s="203" t="s">
        <v>12872</v>
      </c>
      <c r="R3192" s="84">
        <v>45581</v>
      </c>
      <c r="S3192" s="84">
        <v>45581</v>
      </c>
      <c r="T3192" s="84"/>
      <c r="U3192" s="84"/>
      <c r="V3192" s="84"/>
      <c r="W3192" s="203" t="s">
        <v>9457</v>
      </c>
    </row>
    <row r="3193" spans="1:23" x14ac:dyDescent="0.3">
      <c r="A3193" s="203" t="s">
        <v>2940</v>
      </c>
      <c r="B3193" s="203" t="s">
        <v>1245</v>
      </c>
      <c r="C3193" s="203" t="s">
        <v>27661</v>
      </c>
      <c r="D3193" s="203" t="s">
        <v>27662</v>
      </c>
      <c r="E3193" s="203" t="s">
        <v>27663</v>
      </c>
      <c r="F3193" s="203" t="s">
        <v>9451</v>
      </c>
      <c r="G3193" s="203" t="s">
        <v>27663</v>
      </c>
      <c r="H3193" s="203" t="s">
        <v>27664</v>
      </c>
      <c r="I3193" s="203" t="s">
        <v>9462</v>
      </c>
      <c r="J3193" s="203" t="s">
        <v>27665</v>
      </c>
      <c r="K3193" s="84">
        <v>45580</v>
      </c>
      <c r="L3193" s="84">
        <v>45581</v>
      </c>
      <c r="M3193" s="84">
        <v>45656</v>
      </c>
      <c r="N3193" s="203" t="s">
        <v>10455</v>
      </c>
      <c r="O3193" s="86">
        <v>6135662</v>
      </c>
      <c r="P3193" s="203" t="s">
        <v>27666</v>
      </c>
      <c r="Q3193" s="203" t="s">
        <v>27665</v>
      </c>
      <c r="R3193" s="84">
        <v>45580</v>
      </c>
      <c r="S3193" s="84">
        <v>45580</v>
      </c>
      <c r="T3193" s="84"/>
      <c r="U3193" s="84"/>
      <c r="V3193" s="84"/>
      <c r="W3193" s="203" t="s">
        <v>9457</v>
      </c>
    </row>
    <row r="3194" spans="1:23" x14ac:dyDescent="0.3">
      <c r="A3194" s="203" t="s">
        <v>1726</v>
      </c>
      <c r="B3194" s="203" t="s">
        <v>1246</v>
      </c>
      <c r="C3194" s="203" t="s">
        <v>27667</v>
      </c>
      <c r="D3194" s="203" t="s">
        <v>27668</v>
      </c>
      <c r="E3194" s="203" t="s">
        <v>27669</v>
      </c>
      <c r="F3194" s="203" t="s">
        <v>9451</v>
      </c>
      <c r="G3194" s="203" t="s">
        <v>27669</v>
      </c>
      <c r="H3194" s="203" t="s">
        <v>27670</v>
      </c>
      <c r="I3194" s="203" t="s">
        <v>9453</v>
      </c>
      <c r="J3194" s="203" t="s">
        <v>27247</v>
      </c>
      <c r="K3194" s="84">
        <v>45708</v>
      </c>
      <c r="L3194" s="84">
        <v>45709</v>
      </c>
      <c r="M3194" s="84">
        <v>45797</v>
      </c>
      <c r="N3194" s="203" t="s">
        <v>27671</v>
      </c>
      <c r="O3194" s="86">
        <v>11100000</v>
      </c>
      <c r="P3194" s="203" t="s">
        <v>27672</v>
      </c>
      <c r="Q3194" s="203" t="s">
        <v>27247</v>
      </c>
      <c r="R3194" s="84">
        <v>45708</v>
      </c>
      <c r="S3194" s="84">
        <v>45708</v>
      </c>
      <c r="T3194" s="84"/>
      <c r="U3194" s="84"/>
      <c r="V3194" s="84"/>
      <c r="W3194" s="203" t="s">
        <v>9457</v>
      </c>
    </row>
    <row r="3195" spans="1:23" x14ac:dyDescent="0.3">
      <c r="A3195" s="203" t="s">
        <v>1433</v>
      </c>
      <c r="B3195" s="203" t="s">
        <v>1246</v>
      </c>
      <c r="C3195" s="203" t="s">
        <v>27673</v>
      </c>
      <c r="D3195" s="203" t="s">
        <v>27674</v>
      </c>
      <c r="E3195" s="203" t="s">
        <v>27675</v>
      </c>
      <c r="F3195" s="203" t="s">
        <v>9451</v>
      </c>
      <c r="G3195" s="203" t="s">
        <v>27675</v>
      </c>
      <c r="H3195" s="203" t="s">
        <v>27676</v>
      </c>
      <c r="I3195" s="203" t="s">
        <v>9462</v>
      </c>
      <c r="J3195" s="203" t="s">
        <v>16520</v>
      </c>
      <c r="K3195" s="84">
        <v>45803</v>
      </c>
      <c r="L3195" s="84">
        <v>45803</v>
      </c>
      <c r="M3195" s="84">
        <v>45925</v>
      </c>
      <c r="N3195" s="203" t="s">
        <v>21926</v>
      </c>
      <c r="O3195" s="86">
        <v>18877076</v>
      </c>
      <c r="P3195" s="203" t="s">
        <v>27677</v>
      </c>
      <c r="Q3195" s="203" t="s">
        <v>16520</v>
      </c>
      <c r="R3195" s="84">
        <v>45800</v>
      </c>
      <c r="S3195" s="84">
        <v>45800</v>
      </c>
      <c r="T3195" s="84"/>
      <c r="U3195" s="84"/>
      <c r="V3195" s="84"/>
      <c r="W3195" s="203" t="s">
        <v>9457</v>
      </c>
    </row>
    <row r="3196" spans="1:23" x14ac:dyDescent="0.3">
      <c r="A3196" s="203" t="s">
        <v>1476</v>
      </c>
      <c r="B3196" s="203" t="s">
        <v>1246</v>
      </c>
      <c r="C3196" s="203" t="s">
        <v>27678</v>
      </c>
      <c r="D3196" s="203" t="s">
        <v>27679</v>
      </c>
      <c r="E3196" s="203" t="s">
        <v>27680</v>
      </c>
      <c r="F3196" s="203" t="s">
        <v>9451</v>
      </c>
      <c r="G3196" s="203" t="s">
        <v>27680</v>
      </c>
      <c r="H3196" s="203" t="s">
        <v>27681</v>
      </c>
      <c r="I3196" s="203" t="s">
        <v>9462</v>
      </c>
      <c r="J3196" s="203" t="s">
        <v>27682</v>
      </c>
      <c r="K3196" s="84">
        <v>45720</v>
      </c>
      <c r="L3196" s="84">
        <v>45721</v>
      </c>
      <c r="M3196" s="84">
        <v>45904</v>
      </c>
      <c r="N3196" s="203" t="s">
        <v>11553</v>
      </c>
      <c r="O3196" s="86">
        <v>14725590</v>
      </c>
      <c r="P3196" s="203" t="s">
        <v>27683</v>
      </c>
      <c r="Q3196" s="203" t="s">
        <v>27682</v>
      </c>
      <c r="R3196" s="84">
        <v>45720</v>
      </c>
      <c r="S3196" s="84">
        <v>45720</v>
      </c>
      <c r="T3196" s="84"/>
      <c r="U3196" s="84"/>
      <c r="V3196" s="84"/>
      <c r="W3196" s="203" t="s">
        <v>9457</v>
      </c>
    </row>
    <row r="3197" spans="1:23" x14ac:dyDescent="0.3">
      <c r="A3197" s="203" t="s">
        <v>2935</v>
      </c>
      <c r="B3197" s="203" t="s">
        <v>1245</v>
      </c>
      <c r="C3197" s="203" t="s">
        <v>27684</v>
      </c>
      <c r="D3197" s="203" t="s">
        <v>27685</v>
      </c>
      <c r="E3197" s="203" t="s">
        <v>27686</v>
      </c>
      <c r="F3197" s="203" t="s">
        <v>9451</v>
      </c>
      <c r="G3197" s="203" t="s">
        <v>27686</v>
      </c>
      <c r="H3197" s="203" t="s">
        <v>27687</v>
      </c>
      <c r="I3197" s="203" t="s">
        <v>9462</v>
      </c>
      <c r="J3197" s="203" t="s">
        <v>9617</v>
      </c>
      <c r="K3197" s="84">
        <v>45420</v>
      </c>
      <c r="L3197" s="84">
        <v>45421</v>
      </c>
      <c r="M3197" s="84">
        <v>45604</v>
      </c>
      <c r="N3197" s="203" t="s">
        <v>27688</v>
      </c>
      <c r="O3197" s="86">
        <v>12622590</v>
      </c>
      <c r="P3197" s="203" t="s">
        <v>27689</v>
      </c>
      <c r="Q3197" s="203" t="s">
        <v>11147</v>
      </c>
      <c r="R3197" s="84">
        <v>45418</v>
      </c>
      <c r="S3197" s="84">
        <v>45418</v>
      </c>
      <c r="T3197" s="84"/>
      <c r="U3197" s="84"/>
      <c r="V3197" s="84"/>
      <c r="W3197" s="203" t="s">
        <v>9457</v>
      </c>
    </row>
    <row r="3198" spans="1:23" x14ac:dyDescent="0.3">
      <c r="A3198" s="203" t="s">
        <v>5454</v>
      </c>
      <c r="B3198" s="203" t="s">
        <v>1245</v>
      </c>
      <c r="C3198" s="203" t="s">
        <v>27690</v>
      </c>
      <c r="D3198" s="203" t="s">
        <v>27691</v>
      </c>
      <c r="E3198" s="203" t="s">
        <v>27692</v>
      </c>
      <c r="F3198" s="203" t="s">
        <v>9451</v>
      </c>
      <c r="G3198" s="203" t="s">
        <v>27692</v>
      </c>
      <c r="H3198" s="203" t="s">
        <v>27693</v>
      </c>
      <c r="I3198" s="203" t="s">
        <v>9453</v>
      </c>
      <c r="J3198" s="203" t="s">
        <v>11131</v>
      </c>
      <c r="K3198" s="84">
        <v>45533</v>
      </c>
      <c r="L3198" s="84">
        <v>45565</v>
      </c>
      <c r="M3198" s="84">
        <v>45625</v>
      </c>
      <c r="N3198" s="203" t="s">
        <v>27694</v>
      </c>
      <c r="O3198" s="86">
        <v>12000000</v>
      </c>
      <c r="P3198" s="203" t="s">
        <v>27695</v>
      </c>
      <c r="Q3198" s="203" t="s">
        <v>11131</v>
      </c>
      <c r="R3198" s="84">
        <v>45532</v>
      </c>
      <c r="S3198" s="84">
        <v>45532</v>
      </c>
      <c r="T3198" s="84"/>
      <c r="U3198" s="84"/>
      <c r="V3198" s="84"/>
      <c r="W3198" s="203" t="s">
        <v>9457</v>
      </c>
    </row>
    <row r="3199" spans="1:23" x14ac:dyDescent="0.3">
      <c r="A3199" s="203" t="s">
        <v>1467</v>
      </c>
      <c r="B3199" s="203" t="s">
        <v>1247</v>
      </c>
      <c r="C3199" s="203" t="s">
        <v>27696</v>
      </c>
      <c r="D3199" s="203" t="s">
        <v>27697</v>
      </c>
      <c r="E3199" s="203" t="s">
        <v>27698</v>
      </c>
      <c r="F3199" s="203" t="s">
        <v>9451</v>
      </c>
      <c r="G3199" s="203" t="s">
        <v>27698</v>
      </c>
      <c r="H3199" s="203" t="s">
        <v>27699</v>
      </c>
      <c r="I3199" s="203" t="s">
        <v>9453</v>
      </c>
      <c r="J3199" s="203" t="s">
        <v>27700</v>
      </c>
      <c r="K3199" s="84">
        <v>46232</v>
      </c>
      <c r="L3199" s="84">
        <v>46234</v>
      </c>
      <c r="M3199" s="84">
        <v>46386</v>
      </c>
      <c r="N3199" s="203" t="s">
        <v>12393</v>
      </c>
      <c r="O3199" s="86">
        <v>21466750</v>
      </c>
      <c r="P3199" s="203" t="s">
        <v>27701</v>
      </c>
      <c r="Q3199" s="203" t="s">
        <v>27700</v>
      </c>
      <c r="R3199" s="84">
        <v>46232</v>
      </c>
      <c r="S3199" s="84">
        <v>46232</v>
      </c>
      <c r="T3199" s="84"/>
      <c r="U3199" s="84"/>
      <c r="V3199" s="84"/>
      <c r="W3199" s="203" t="s">
        <v>9457</v>
      </c>
    </row>
    <row r="3200" spans="1:23" x14ac:dyDescent="0.3">
      <c r="A3200" s="203" t="s">
        <v>2940</v>
      </c>
      <c r="B3200" s="203" t="s">
        <v>1245</v>
      </c>
      <c r="C3200" s="203" t="s">
        <v>27702</v>
      </c>
      <c r="D3200" s="203" t="s">
        <v>27703</v>
      </c>
      <c r="E3200" s="203" t="s">
        <v>27704</v>
      </c>
      <c r="F3200" s="203" t="s">
        <v>9451</v>
      </c>
      <c r="G3200" s="203" t="s">
        <v>27704</v>
      </c>
      <c r="H3200" s="203" t="s">
        <v>27705</v>
      </c>
      <c r="I3200" s="203" t="s">
        <v>9462</v>
      </c>
      <c r="J3200" s="203" t="s">
        <v>10031</v>
      </c>
      <c r="K3200" s="84">
        <v>45628</v>
      </c>
      <c r="L3200" s="84">
        <v>45628</v>
      </c>
      <c r="M3200" s="84">
        <v>45657</v>
      </c>
      <c r="N3200" s="203" t="s">
        <v>9491</v>
      </c>
      <c r="O3200" s="86">
        <v>2640741</v>
      </c>
      <c r="P3200" s="203" t="s">
        <v>27706</v>
      </c>
      <c r="Q3200" s="203" t="s">
        <v>10031</v>
      </c>
      <c r="R3200" s="84">
        <v>45628</v>
      </c>
      <c r="S3200" s="84">
        <v>45628</v>
      </c>
      <c r="T3200" s="84"/>
      <c r="U3200" s="84"/>
      <c r="V3200" s="84"/>
      <c r="W3200" s="203" t="s">
        <v>9457</v>
      </c>
    </row>
    <row r="3201" spans="1:23" x14ac:dyDescent="0.3">
      <c r="A3201" s="203" t="s">
        <v>1605</v>
      </c>
      <c r="B3201" s="203" t="s">
        <v>1247</v>
      </c>
      <c r="C3201" s="203" t="s">
        <v>27707</v>
      </c>
      <c r="D3201" s="203" t="s">
        <v>27708</v>
      </c>
      <c r="E3201" s="203" t="s">
        <v>27709</v>
      </c>
      <c r="F3201" s="203" t="s">
        <v>9451</v>
      </c>
      <c r="G3201" s="203" t="s">
        <v>27709</v>
      </c>
      <c r="H3201" s="203" t="s">
        <v>27710</v>
      </c>
      <c r="I3201" s="203" t="s">
        <v>9453</v>
      </c>
      <c r="J3201" s="203" t="s">
        <v>26847</v>
      </c>
      <c r="K3201" s="84">
        <v>46040</v>
      </c>
      <c r="L3201" s="84">
        <v>46041</v>
      </c>
      <c r="M3201" s="84">
        <v>46221</v>
      </c>
      <c r="N3201" s="203" t="s">
        <v>14703</v>
      </c>
      <c r="O3201" s="86">
        <v>31960242</v>
      </c>
      <c r="P3201" s="203" t="s">
        <v>27711</v>
      </c>
      <c r="Q3201" s="203" t="s">
        <v>26847</v>
      </c>
      <c r="R3201" s="84">
        <v>46039</v>
      </c>
      <c r="S3201" s="84">
        <v>46039</v>
      </c>
      <c r="T3201" s="84"/>
      <c r="U3201" s="84"/>
      <c r="V3201" s="84"/>
      <c r="W3201" s="203" t="s">
        <v>9457</v>
      </c>
    </row>
    <row r="3202" spans="1:23" x14ac:dyDescent="0.3">
      <c r="A3202" s="203" t="s">
        <v>1476</v>
      </c>
      <c r="B3202" s="203" t="s">
        <v>1246</v>
      </c>
      <c r="C3202" s="203" t="s">
        <v>27712</v>
      </c>
      <c r="D3202" s="203" t="s">
        <v>27713</v>
      </c>
      <c r="E3202" s="203" t="s">
        <v>27714</v>
      </c>
      <c r="F3202" s="203" t="s">
        <v>9451</v>
      </c>
      <c r="G3202" s="203" t="s">
        <v>27714</v>
      </c>
      <c r="H3202" s="203" t="s">
        <v>27715</v>
      </c>
      <c r="I3202" s="203" t="s">
        <v>9462</v>
      </c>
      <c r="J3202" s="203" t="s">
        <v>14527</v>
      </c>
      <c r="K3202" s="84">
        <v>45902</v>
      </c>
      <c r="L3202" s="84">
        <v>45902</v>
      </c>
      <c r="M3202" s="84">
        <v>46022</v>
      </c>
      <c r="N3202" s="203" t="s">
        <v>12255</v>
      </c>
      <c r="O3202" s="86">
        <v>10562964</v>
      </c>
      <c r="P3202" s="203" t="s">
        <v>27716</v>
      </c>
      <c r="Q3202" s="203" t="s">
        <v>14527</v>
      </c>
      <c r="R3202" s="84">
        <v>45902</v>
      </c>
      <c r="S3202" s="84">
        <v>45902</v>
      </c>
      <c r="T3202" s="84"/>
      <c r="U3202" s="84"/>
      <c r="V3202" s="84"/>
      <c r="W3202" s="203" t="s">
        <v>9457</v>
      </c>
    </row>
    <row r="3203" spans="1:23" x14ac:dyDescent="0.3">
      <c r="A3203" s="203" t="s">
        <v>1665</v>
      </c>
      <c r="B3203" s="203" t="s">
        <v>1247</v>
      </c>
      <c r="C3203" s="203" t="s">
        <v>27717</v>
      </c>
      <c r="D3203" s="203" t="s">
        <v>27718</v>
      </c>
      <c r="E3203" s="203" t="s">
        <v>27719</v>
      </c>
      <c r="F3203" s="203" t="s">
        <v>9451</v>
      </c>
      <c r="G3203" s="203" t="s">
        <v>27719</v>
      </c>
      <c r="H3203" s="203" t="s">
        <v>27720</v>
      </c>
      <c r="I3203" s="203" t="s">
        <v>9453</v>
      </c>
      <c r="J3203" s="203" t="s">
        <v>27721</v>
      </c>
      <c r="K3203" s="84">
        <v>46050</v>
      </c>
      <c r="L3203" s="84">
        <v>46051</v>
      </c>
      <c r="M3203" s="84">
        <v>46140</v>
      </c>
      <c r="N3203" s="203" t="s">
        <v>27722</v>
      </c>
      <c r="O3203" s="86">
        <v>10500000</v>
      </c>
      <c r="P3203" s="203" t="s">
        <v>27723</v>
      </c>
      <c r="Q3203" s="203" t="s">
        <v>27721</v>
      </c>
      <c r="R3203" s="84">
        <v>46049</v>
      </c>
      <c r="S3203" s="84">
        <v>46049</v>
      </c>
      <c r="T3203" s="84"/>
      <c r="U3203" s="84"/>
      <c r="V3203" s="84"/>
      <c r="W3203" s="203" t="s">
        <v>9457</v>
      </c>
    </row>
    <row r="3204" spans="1:23" x14ac:dyDescent="0.3">
      <c r="A3204" s="203" t="s">
        <v>1572</v>
      </c>
      <c r="B3204" s="203" t="s">
        <v>1246</v>
      </c>
      <c r="C3204" s="203" t="s">
        <v>27724</v>
      </c>
      <c r="D3204" s="203" t="s">
        <v>27725</v>
      </c>
      <c r="E3204" s="203" t="s">
        <v>27726</v>
      </c>
      <c r="F3204" s="203" t="s">
        <v>9451</v>
      </c>
      <c r="G3204" s="203" t="s">
        <v>27726</v>
      </c>
      <c r="H3204" s="203" t="s">
        <v>27727</v>
      </c>
      <c r="I3204" s="203" t="s">
        <v>9453</v>
      </c>
      <c r="J3204" s="203" t="s">
        <v>27728</v>
      </c>
      <c r="K3204" s="84">
        <v>45911</v>
      </c>
      <c r="L3204" s="84">
        <v>45911</v>
      </c>
      <c r="M3204" s="84">
        <v>46001</v>
      </c>
      <c r="N3204" s="203" t="s">
        <v>27729</v>
      </c>
      <c r="O3204" s="86">
        <v>9000000</v>
      </c>
      <c r="P3204" s="203" t="s">
        <v>27730</v>
      </c>
      <c r="Q3204" s="203" t="s">
        <v>27728</v>
      </c>
      <c r="R3204" s="84">
        <v>45910</v>
      </c>
      <c r="S3204" s="84">
        <v>45910</v>
      </c>
      <c r="T3204" s="84"/>
      <c r="U3204" s="84"/>
      <c r="V3204" s="84"/>
      <c r="W3204" s="203" t="s">
        <v>9457</v>
      </c>
    </row>
    <row r="3205" spans="1:23" x14ac:dyDescent="0.3">
      <c r="A3205" s="203" t="s">
        <v>3215</v>
      </c>
      <c r="B3205" s="203" t="s">
        <v>1245</v>
      </c>
      <c r="C3205" s="203" t="s">
        <v>27731</v>
      </c>
      <c r="D3205" s="203" t="s">
        <v>27732</v>
      </c>
      <c r="E3205" s="203" t="s">
        <v>27733</v>
      </c>
      <c r="F3205" s="203" t="s">
        <v>9451</v>
      </c>
      <c r="G3205" s="203" t="s">
        <v>27733</v>
      </c>
      <c r="H3205" s="203" t="s">
        <v>27734</v>
      </c>
      <c r="I3205" s="203" t="s">
        <v>10289</v>
      </c>
      <c r="J3205" s="203" t="s">
        <v>27735</v>
      </c>
      <c r="K3205" s="84"/>
      <c r="L3205" s="84"/>
      <c r="M3205" s="84">
        <v>45655</v>
      </c>
      <c r="N3205" s="203" t="s">
        <v>21837</v>
      </c>
      <c r="O3205" s="86">
        <v>20300000</v>
      </c>
      <c r="P3205" s="203" t="s">
        <v>27736</v>
      </c>
      <c r="Q3205" s="203" t="s">
        <v>27735</v>
      </c>
      <c r="R3205" s="84">
        <v>45441</v>
      </c>
      <c r="S3205" s="84">
        <v>45441</v>
      </c>
      <c r="T3205" s="84"/>
      <c r="U3205" s="84"/>
      <c r="V3205" s="84"/>
      <c r="W3205" s="203" t="s">
        <v>9457</v>
      </c>
    </row>
    <row r="3206" spans="1:23" x14ac:dyDescent="0.3">
      <c r="A3206" s="203" t="s">
        <v>1476</v>
      </c>
      <c r="B3206" s="203" t="s">
        <v>1246</v>
      </c>
      <c r="C3206" s="203" t="s">
        <v>27737</v>
      </c>
      <c r="D3206" s="203" t="s">
        <v>27738</v>
      </c>
      <c r="E3206" s="203" t="s">
        <v>27739</v>
      </c>
      <c r="F3206" s="203" t="s">
        <v>9451</v>
      </c>
      <c r="G3206" s="203" t="s">
        <v>27739</v>
      </c>
      <c r="H3206" s="203" t="s">
        <v>27740</v>
      </c>
      <c r="I3206" s="203" t="s">
        <v>9462</v>
      </c>
      <c r="J3206" s="203" t="s">
        <v>25703</v>
      </c>
      <c r="K3206" s="84">
        <v>45890</v>
      </c>
      <c r="L3206" s="84">
        <v>45891</v>
      </c>
      <c r="M3206" s="84">
        <v>46022</v>
      </c>
      <c r="N3206" s="203" t="s">
        <v>13487</v>
      </c>
      <c r="O3206" s="86">
        <v>11443211</v>
      </c>
      <c r="P3206" s="203" t="s">
        <v>27741</v>
      </c>
      <c r="Q3206" s="203" t="s">
        <v>25703</v>
      </c>
      <c r="R3206" s="84">
        <v>45890</v>
      </c>
      <c r="S3206" s="84">
        <v>45890</v>
      </c>
      <c r="T3206" s="84"/>
      <c r="U3206" s="84"/>
      <c r="V3206" s="84"/>
      <c r="W3206" s="203" t="s">
        <v>9457</v>
      </c>
    </row>
    <row r="3207" spans="1:23" x14ac:dyDescent="0.3">
      <c r="A3207" s="203" t="s">
        <v>2940</v>
      </c>
      <c r="B3207" s="203" t="s">
        <v>1245</v>
      </c>
      <c r="C3207" s="203" t="s">
        <v>27742</v>
      </c>
      <c r="D3207" s="203" t="s">
        <v>27743</v>
      </c>
      <c r="E3207" s="203" t="s">
        <v>27744</v>
      </c>
      <c r="F3207" s="203" t="s">
        <v>9451</v>
      </c>
      <c r="G3207" s="203" t="s">
        <v>27744</v>
      </c>
      <c r="H3207" s="203" t="s">
        <v>27745</v>
      </c>
      <c r="I3207" s="203" t="s">
        <v>9462</v>
      </c>
      <c r="J3207" s="203" t="s">
        <v>27746</v>
      </c>
      <c r="K3207" s="84">
        <v>45581</v>
      </c>
      <c r="L3207" s="84">
        <v>45581</v>
      </c>
      <c r="M3207" s="84">
        <v>45657</v>
      </c>
      <c r="N3207" s="203" t="s">
        <v>9520</v>
      </c>
      <c r="O3207" s="86">
        <v>9965993</v>
      </c>
      <c r="P3207" s="203" t="s">
        <v>27747</v>
      </c>
      <c r="Q3207" s="203" t="s">
        <v>27746</v>
      </c>
      <c r="R3207" s="84">
        <v>45580</v>
      </c>
      <c r="S3207" s="84">
        <v>45580</v>
      </c>
      <c r="T3207" s="84"/>
      <c r="U3207" s="84"/>
      <c r="V3207" s="84"/>
      <c r="W3207" s="203" t="s">
        <v>9457</v>
      </c>
    </row>
    <row r="3208" spans="1:23" x14ac:dyDescent="0.3">
      <c r="A3208" s="203" t="s">
        <v>1665</v>
      </c>
      <c r="B3208" s="203" t="s">
        <v>1247</v>
      </c>
      <c r="C3208" s="203" t="s">
        <v>27748</v>
      </c>
      <c r="D3208" s="203" t="s">
        <v>27749</v>
      </c>
      <c r="E3208" s="203" t="s">
        <v>27750</v>
      </c>
      <c r="F3208" s="203" t="s">
        <v>9451</v>
      </c>
      <c r="G3208" s="203" t="s">
        <v>27750</v>
      </c>
      <c r="H3208" s="203" t="s">
        <v>27751</v>
      </c>
      <c r="I3208" s="203" t="s">
        <v>9453</v>
      </c>
      <c r="J3208" s="203" t="s">
        <v>27752</v>
      </c>
      <c r="K3208" s="84">
        <v>46052</v>
      </c>
      <c r="L3208" s="84">
        <v>46055</v>
      </c>
      <c r="M3208" s="84">
        <v>46143</v>
      </c>
      <c r="N3208" s="203" t="s">
        <v>17896</v>
      </c>
      <c r="O3208" s="86">
        <v>10800000</v>
      </c>
      <c r="P3208" s="203" t="s">
        <v>27753</v>
      </c>
      <c r="Q3208" s="203" t="s">
        <v>27752</v>
      </c>
      <c r="R3208" s="84">
        <v>46052</v>
      </c>
      <c r="S3208" s="84">
        <v>46052</v>
      </c>
      <c r="T3208" s="84"/>
      <c r="U3208" s="84"/>
      <c r="V3208" s="84"/>
      <c r="W3208" s="203" t="s">
        <v>9457</v>
      </c>
    </row>
    <row r="3209" spans="1:23" x14ac:dyDescent="0.3">
      <c r="A3209" s="203" t="s">
        <v>1665</v>
      </c>
      <c r="B3209" s="203" t="s">
        <v>1247</v>
      </c>
      <c r="C3209" s="203" t="s">
        <v>27754</v>
      </c>
      <c r="D3209" s="203" t="s">
        <v>27755</v>
      </c>
      <c r="E3209" s="203" t="s">
        <v>27756</v>
      </c>
      <c r="F3209" s="203" t="s">
        <v>9451</v>
      </c>
      <c r="G3209" s="203" t="s">
        <v>27756</v>
      </c>
      <c r="H3209" s="203" t="s">
        <v>27757</v>
      </c>
      <c r="I3209" s="203" t="s">
        <v>9504</v>
      </c>
      <c r="J3209" s="203" t="s">
        <v>16188</v>
      </c>
      <c r="K3209" s="84">
        <v>46051</v>
      </c>
      <c r="L3209" s="84">
        <v>46051</v>
      </c>
      <c r="M3209" s="84">
        <v>46170</v>
      </c>
      <c r="N3209" s="203" t="s">
        <v>27758</v>
      </c>
      <c r="O3209" s="86">
        <v>16000000</v>
      </c>
      <c r="P3209" s="203" t="s">
        <v>27759</v>
      </c>
      <c r="Q3209" s="203" t="s">
        <v>16188</v>
      </c>
      <c r="R3209" s="84">
        <v>46050</v>
      </c>
      <c r="S3209" s="84">
        <v>46050</v>
      </c>
      <c r="T3209" s="84"/>
      <c r="U3209" s="84"/>
      <c r="V3209" s="84"/>
      <c r="W3209" s="203" t="s">
        <v>9457</v>
      </c>
    </row>
    <row r="3210" spans="1:23" x14ac:dyDescent="0.3">
      <c r="A3210" s="203" t="s">
        <v>5454</v>
      </c>
      <c r="B3210" s="203" t="s">
        <v>1245</v>
      </c>
      <c r="C3210" s="203" t="s">
        <v>27760</v>
      </c>
      <c r="D3210" s="203" t="s">
        <v>27761</v>
      </c>
      <c r="E3210" s="203" t="s">
        <v>27762</v>
      </c>
      <c r="F3210" s="203" t="s">
        <v>9451</v>
      </c>
      <c r="G3210" s="203" t="s">
        <v>27762</v>
      </c>
      <c r="H3210" s="203" t="s">
        <v>27763</v>
      </c>
      <c r="I3210" s="203" t="s">
        <v>9453</v>
      </c>
      <c r="J3210" s="203" t="s">
        <v>27764</v>
      </c>
      <c r="K3210" s="84">
        <v>45532</v>
      </c>
      <c r="L3210" s="84">
        <v>45533</v>
      </c>
      <c r="M3210" s="84">
        <v>45624</v>
      </c>
      <c r="N3210" s="203" t="s">
        <v>23535</v>
      </c>
      <c r="O3210" s="86">
        <v>12000000</v>
      </c>
      <c r="P3210" s="203" t="s">
        <v>27765</v>
      </c>
      <c r="Q3210" s="203" t="s">
        <v>27764</v>
      </c>
      <c r="R3210" s="84">
        <v>45531</v>
      </c>
      <c r="S3210" s="84">
        <v>45531</v>
      </c>
      <c r="T3210" s="84"/>
      <c r="U3210" s="84"/>
      <c r="V3210" s="84"/>
      <c r="W3210" s="203" t="s">
        <v>9457</v>
      </c>
    </row>
    <row r="3211" spans="1:23" x14ac:dyDescent="0.3">
      <c r="A3211" s="203" t="s">
        <v>1572</v>
      </c>
      <c r="B3211" s="203" t="s">
        <v>1246</v>
      </c>
      <c r="C3211" s="203" t="s">
        <v>27766</v>
      </c>
      <c r="D3211" s="203" t="s">
        <v>27767</v>
      </c>
      <c r="E3211" s="203" t="s">
        <v>27768</v>
      </c>
      <c r="F3211" s="203" t="s">
        <v>9451</v>
      </c>
      <c r="G3211" s="203" t="s">
        <v>27768</v>
      </c>
      <c r="H3211" s="203" t="s">
        <v>27769</v>
      </c>
      <c r="I3211" s="203" t="s">
        <v>9453</v>
      </c>
      <c r="J3211" s="203" t="s">
        <v>27770</v>
      </c>
      <c r="K3211" s="84">
        <v>45944</v>
      </c>
      <c r="L3211" s="84">
        <v>45944</v>
      </c>
      <c r="M3211" s="84">
        <v>46020</v>
      </c>
      <c r="N3211" s="203" t="s">
        <v>17714</v>
      </c>
      <c r="O3211" s="86">
        <v>8702260</v>
      </c>
      <c r="P3211" s="203" t="s">
        <v>27771</v>
      </c>
      <c r="Q3211" s="203" t="s">
        <v>27770</v>
      </c>
      <c r="R3211" s="84">
        <v>45943</v>
      </c>
      <c r="S3211" s="84">
        <v>45943</v>
      </c>
      <c r="T3211" s="84"/>
      <c r="U3211" s="84"/>
      <c r="V3211" s="84"/>
      <c r="W3211" s="203" t="s">
        <v>9457</v>
      </c>
    </row>
    <row r="3212" spans="1:23" x14ac:dyDescent="0.3">
      <c r="A3212" s="203" t="s">
        <v>1433</v>
      </c>
      <c r="B3212" s="203" t="s">
        <v>1246</v>
      </c>
      <c r="C3212" s="203" t="s">
        <v>27772</v>
      </c>
      <c r="D3212" s="203" t="s">
        <v>27773</v>
      </c>
      <c r="E3212" s="203" t="s">
        <v>27774</v>
      </c>
      <c r="F3212" s="203" t="s">
        <v>9451</v>
      </c>
      <c r="G3212" s="203" t="s">
        <v>27774</v>
      </c>
      <c r="H3212" s="203" t="s">
        <v>27775</v>
      </c>
      <c r="I3212" s="203" t="s">
        <v>9453</v>
      </c>
      <c r="J3212" s="203" t="s">
        <v>27776</v>
      </c>
      <c r="K3212" s="84">
        <v>45793</v>
      </c>
      <c r="L3212" s="84">
        <v>45798</v>
      </c>
      <c r="M3212" s="84">
        <v>45920</v>
      </c>
      <c r="N3212" s="203" t="s">
        <v>27777</v>
      </c>
      <c r="O3212" s="86">
        <v>21657116</v>
      </c>
      <c r="P3212" s="203" t="s">
        <v>27778</v>
      </c>
      <c r="Q3212" s="203" t="s">
        <v>27776</v>
      </c>
      <c r="R3212" s="84">
        <v>45791</v>
      </c>
      <c r="S3212" s="84">
        <v>45791</v>
      </c>
      <c r="T3212" s="84"/>
      <c r="U3212" s="84"/>
      <c r="V3212" s="84"/>
      <c r="W3212" s="203" t="s">
        <v>9457</v>
      </c>
    </row>
    <row r="3213" spans="1:23" x14ac:dyDescent="0.3">
      <c r="A3213" s="203" t="s">
        <v>5454</v>
      </c>
      <c r="B3213" s="203" t="s">
        <v>1245</v>
      </c>
      <c r="C3213" s="203" t="s">
        <v>27779</v>
      </c>
      <c r="D3213" s="203" t="s">
        <v>27780</v>
      </c>
      <c r="E3213" s="203" t="s">
        <v>27781</v>
      </c>
      <c r="F3213" s="203" t="s">
        <v>9451</v>
      </c>
      <c r="G3213" s="203" t="s">
        <v>27781</v>
      </c>
      <c r="H3213" s="203" t="s">
        <v>27782</v>
      </c>
      <c r="I3213" s="203" t="s">
        <v>9453</v>
      </c>
      <c r="J3213" s="203" t="s">
        <v>27783</v>
      </c>
      <c r="K3213" s="84">
        <v>45538</v>
      </c>
      <c r="L3213" s="84">
        <v>45538</v>
      </c>
      <c r="M3213" s="84">
        <v>45629</v>
      </c>
      <c r="N3213" s="203" t="s">
        <v>26039</v>
      </c>
      <c r="O3213" s="86">
        <v>10500000</v>
      </c>
      <c r="P3213" s="203" t="s">
        <v>27784</v>
      </c>
      <c r="Q3213" s="203" t="s">
        <v>27783</v>
      </c>
      <c r="R3213" s="84">
        <v>45538</v>
      </c>
      <c r="S3213" s="84">
        <v>45538</v>
      </c>
      <c r="T3213" s="84"/>
      <c r="U3213" s="84"/>
      <c r="V3213" s="84"/>
      <c r="W3213" s="203" t="s">
        <v>9457</v>
      </c>
    </row>
    <row r="3214" spans="1:23" x14ac:dyDescent="0.3">
      <c r="A3214" s="203" t="s">
        <v>1665</v>
      </c>
      <c r="B3214" s="203" t="s">
        <v>1247</v>
      </c>
      <c r="C3214" s="203" t="s">
        <v>27785</v>
      </c>
      <c r="D3214" s="203" t="s">
        <v>27786</v>
      </c>
      <c r="E3214" s="203" t="s">
        <v>27787</v>
      </c>
      <c r="F3214" s="203" t="s">
        <v>9451</v>
      </c>
      <c r="G3214" s="203" t="s">
        <v>27787</v>
      </c>
      <c r="H3214" s="203" t="s">
        <v>27788</v>
      </c>
      <c r="I3214" s="203" t="s">
        <v>9453</v>
      </c>
      <c r="J3214" s="203" t="s">
        <v>10498</v>
      </c>
      <c r="K3214" s="84">
        <v>46050</v>
      </c>
      <c r="L3214" s="84">
        <v>46050</v>
      </c>
      <c r="M3214" s="84">
        <v>46139</v>
      </c>
      <c r="N3214" s="203" t="s">
        <v>27789</v>
      </c>
      <c r="O3214" s="86">
        <v>12000000</v>
      </c>
      <c r="P3214" s="203" t="s">
        <v>27790</v>
      </c>
      <c r="Q3214" s="203" t="s">
        <v>10498</v>
      </c>
      <c r="R3214" s="84">
        <v>46049</v>
      </c>
      <c r="S3214" s="84">
        <v>46049</v>
      </c>
      <c r="T3214" s="84"/>
      <c r="U3214" s="84"/>
      <c r="V3214" s="84"/>
      <c r="W3214" s="203" t="s">
        <v>9457</v>
      </c>
    </row>
    <row r="3215" spans="1:23" x14ac:dyDescent="0.3">
      <c r="A3215" s="203" t="s">
        <v>1539</v>
      </c>
      <c r="B3215" s="203" t="s">
        <v>1246</v>
      </c>
      <c r="C3215" s="203" t="s">
        <v>27791</v>
      </c>
      <c r="D3215" s="203" t="s">
        <v>27792</v>
      </c>
      <c r="E3215" s="203" t="s">
        <v>27793</v>
      </c>
      <c r="F3215" s="203" t="s">
        <v>9451</v>
      </c>
      <c r="G3215" s="203" t="s">
        <v>27793</v>
      </c>
      <c r="H3215" s="203" t="s">
        <v>27794</v>
      </c>
      <c r="I3215" s="203" t="s">
        <v>9453</v>
      </c>
      <c r="J3215" s="203" t="s">
        <v>27795</v>
      </c>
      <c r="K3215" s="84">
        <v>45961</v>
      </c>
      <c r="L3215" s="84">
        <v>45961</v>
      </c>
      <c r="M3215" s="84">
        <v>46020</v>
      </c>
      <c r="N3215" s="203" t="s">
        <v>27796</v>
      </c>
      <c r="O3215" s="86">
        <v>7972794</v>
      </c>
      <c r="P3215" s="203" t="s">
        <v>27797</v>
      </c>
      <c r="Q3215" s="203" t="s">
        <v>27795</v>
      </c>
      <c r="R3215" s="84">
        <v>45960</v>
      </c>
      <c r="S3215" s="84">
        <v>45960</v>
      </c>
      <c r="T3215" s="84"/>
      <c r="U3215" s="84"/>
      <c r="V3215" s="84"/>
      <c r="W3215" s="203" t="s">
        <v>9457</v>
      </c>
    </row>
    <row r="3216" spans="1:23" x14ac:dyDescent="0.3">
      <c r="A3216" s="203" t="s">
        <v>5454</v>
      </c>
      <c r="B3216" s="203" t="s">
        <v>1245</v>
      </c>
      <c r="C3216" s="203" t="s">
        <v>27798</v>
      </c>
      <c r="D3216" s="203" t="s">
        <v>27799</v>
      </c>
      <c r="E3216" s="203" t="s">
        <v>27800</v>
      </c>
      <c r="F3216" s="203" t="s">
        <v>9451</v>
      </c>
      <c r="G3216" s="203" t="s">
        <v>27800</v>
      </c>
      <c r="H3216" s="203" t="s">
        <v>27801</v>
      </c>
      <c r="I3216" s="203" t="s">
        <v>9453</v>
      </c>
      <c r="J3216" s="203" t="s">
        <v>10511</v>
      </c>
      <c r="K3216" s="84">
        <v>45527</v>
      </c>
      <c r="L3216" s="84">
        <v>45532</v>
      </c>
      <c r="M3216" s="84">
        <v>45623</v>
      </c>
      <c r="N3216" s="203" t="s">
        <v>27802</v>
      </c>
      <c r="O3216" s="86">
        <v>9000000</v>
      </c>
      <c r="P3216" s="203" t="s">
        <v>27803</v>
      </c>
      <c r="Q3216" s="203" t="s">
        <v>10511</v>
      </c>
      <c r="R3216" s="84">
        <v>45525</v>
      </c>
      <c r="S3216" s="84">
        <v>45525</v>
      </c>
      <c r="T3216" s="84"/>
      <c r="U3216" s="84"/>
      <c r="V3216" s="84"/>
      <c r="W3216" s="203" t="s">
        <v>9457</v>
      </c>
    </row>
    <row r="3217" spans="1:23" x14ac:dyDescent="0.3">
      <c r="A3217" s="203" t="s">
        <v>2560</v>
      </c>
      <c r="B3217" s="203" t="s">
        <v>1247</v>
      </c>
      <c r="C3217" s="203" t="s">
        <v>27804</v>
      </c>
      <c r="D3217" s="203" t="s">
        <v>27805</v>
      </c>
      <c r="E3217" s="203" t="s">
        <v>27806</v>
      </c>
      <c r="F3217" s="203" t="s">
        <v>9451</v>
      </c>
      <c r="G3217" s="203" t="s">
        <v>27806</v>
      </c>
      <c r="H3217" s="203" t="s">
        <v>27807</v>
      </c>
      <c r="I3217" s="203" t="s">
        <v>9482</v>
      </c>
      <c r="J3217" s="203" t="s">
        <v>27808</v>
      </c>
      <c r="K3217" s="84">
        <v>46226</v>
      </c>
      <c r="L3217" s="84"/>
      <c r="M3217" s="84">
        <v>46316</v>
      </c>
      <c r="N3217" s="203" t="s">
        <v>16721</v>
      </c>
      <c r="O3217" s="86">
        <v>64000001</v>
      </c>
      <c r="P3217" s="203" t="s">
        <v>27809</v>
      </c>
      <c r="Q3217" s="203" t="s">
        <v>27808</v>
      </c>
      <c r="R3217" s="84">
        <v>46197</v>
      </c>
      <c r="S3217" s="84">
        <v>46197</v>
      </c>
      <c r="T3217" s="84">
        <v>46205</v>
      </c>
      <c r="U3217" s="84">
        <v>46205</v>
      </c>
      <c r="V3217" s="84">
        <v>46205</v>
      </c>
      <c r="W3217" s="203" t="s">
        <v>9457</v>
      </c>
    </row>
    <row r="3218" spans="1:23" x14ac:dyDescent="0.3">
      <c r="A3218" s="203" t="s">
        <v>5032</v>
      </c>
      <c r="B3218" s="203" t="s">
        <v>1245</v>
      </c>
      <c r="C3218" s="203" t="s">
        <v>27810</v>
      </c>
      <c r="D3218" s="203" t="s">
        <v>27811</v>
      </c>
      <c r="E3218" s="203" t="s">
        <v>27812</v>
      </c>
      <c r="F3218" s="203" t="s">
        <v>9451</v>
      </c>
      <c r="G3218" s="203" t="s">
        <v>27812</v>
      </c>
      <c r="H3218" s="203" t="s">
        <v>27813</v>
      </c>
      <c r="I3218" s="203" t="s">
        <v>9462</v>
      </c>
      <c r="J3218" s="203" t="s">
        <v>27814</v>
      </c>
      <c r="K3218" s="84">
        <v>45370</v>
      </c>
      <c r="L3218" s="84">
        <v>45370</v>
      </c>
      <c r="M3218" s="84">
        <v>45553</v>
      </c>
      <c r="N3218" s="203" t="s">
        <v>12646</v>
      </c>
      <c r="O3218" s="86">
        <v>11890566</v>
      </c>
      <c r="P3218" s="203" t="s">
        <v>27815</v>
      </c>
      <c r="Q3218" s="203" t="s">
        <v>27814</v>
      </c>
      <c r="R3218" s="84">
        <v>45368</v>
      </c>
      <c r="S3218" s="84">
        <v>45368</v>
      </c>
      <c r="T3218" s="84"/>
      <c r="U3218" s="84"/>
      <c r="V3218" s="84"/>
      <c r="W3218" s="203" t="s">
        <v>9457</v>
      </c>
    </row>
    <row r="3219" spans="1:23" x14ac:dyDescent="0.3">
      <c r="A3219" s="203" t="s">
        <v>1665</v>
      </c>
      <c r="B3219" s="203" t="s">
        <v>1247</v>
      </c>
      <c r="C3219" s="203" t="s">
        <v>27816</v>
      </c>
      <c r="D3219" s="203" t="s">
        <v>27817</v>
      </c>
      <c r="E3219" s="203" t="s">
        <v>27818</v>
      </c>
      <c r="F3219" s="203" t="s">
        <v>9451</v>
      </c>
      <c r="G3219" s="203" t="s">
        <v>27818</v>
      </c>
      <c r="H3219" s="203" t="s">
        <v>27819</v>
      </c>
      <c r="I3219" s="203" t="s">
        <v>9453</v>
      </c>
      <c r="J3219" s="203" t="s">
        <v>27820</v>
      </c>
      <c r="K3219" s="84">
        <v>46051</v>
      </c>
      <c r="L3219" s="84">
        <v>46052</v>
      </c>
      <c r="M3219" s="84">
        <v>46141</v>
      </c>
      <c r="N3219" s="203" t="s">
        <v>17563</v>
      </c>
      <c r="O3219" s="86">
        <v>11100000</v>
      </c>
      <c r="P3219" s="203" t="s">
        <v>27821</v>
      </c>
      <c r="Q3219" s="203" t="s">
        <v>27820</v>
      </c>
      <c r="R3219" s="84">
        <v>46051</v>
      </c>
      <c r="S3219" s="84">
        <v>46051</v>
      </c>
      <c r="T3219" s="84"/>
      <c r="U3219" s="84"/>
      <c r="V3219" s="84"/>
      <c r="W3219" s="203" t="s">
        <v>9457</v>
      </c>
    </row>
    <row r="3220" spans="1:23" x14ac:dyDescent="0.3">
      <c r="A3220" s="203" t="s">
        <v>1665</v>
      </c>
      <c r="B3220" s="203" t="s">
        <v>1247</v>
      </c>
      <c r="C3220" s="203" t="s">
        <v>27822</v>
      </c>
      <c r="D3220" s="203" t="s">
        <v>27823</v>
      </c>
      <c r="E3220" s="203" t="s">
        <v>27824</v>
      </c>
      <c r="F3220" s="203" t="s">
        <v>9451</v>
      </c>
      <c r="G3220" s="203" t="s">
        <v>27824</v>
      </c>
      <c r="H3220" s="203" t="s">
        <v>27825</v>
      </c>
      <c r="I3220" s="203" t="s">
        <v>9453</v>
      </c>
      <c r="J3220" s="203" t="s">
        <v>12963</v>
      </c>
      <c r="K3220" s="84">
        <v>46050</v>
      </c>
      <c r="L3220" s="84">
        <v>46050</v>
      </c>
      <c r="M3220" s="84">
        <v>46140</v>
      </c>
      <c r="N3220" s="203" t="s">
        <v>17346</v>
      </c>
      <c r="O3220" s="86">
        <v>9274089</v>
      </c>
      <c r="P3220" s="203" t="s">
        <v>27826</v>
      </c>
      <c r="Q3220" s="203" t="s">
        <v>12963</v>
      </c>
      <c r="R3220" s="84">
        <v>46049</v>
      </c>
      <c r="S3220" s="84">
        <v>46049</v>
      </c>
      <c r="T3220" s="84"/>
      <c r="U3220" s="84"/>
      <c r="V3220" s="84"/>
      <c r="W3220" s="203" t="s">
        <v>9457</v>
      </c>
    </row>
    <row r="3221" spans="1:23" x14ac:dyDescent="0.3">
      <c r="A3221" s="203" t="s">
        <v>1605</v>
      </c>
      <c r="B3221" s="203" t="s">
        <v>1247</v>
      </c>
      <c r="C3221" s="203" t="s">
        <v>27827</v>
      </c>
      <c r="D3221" s="203" t="s">
        <v>27828</v>
      </c>
      <c r="E3221" s="203" t="s">
        <v>27829</v>
      </c>
      <c r="F3221" s="203" t="s">
        <v>9451</v>
      </c>
      <c r="G3221" s="203" t="s">
        <v>27829</v>
      </c>
      <c r="H3221" s="203" t="s">
        <v>27830</v>
      </c>
      <c r="I3221" s="203" t="s">
        <v>9453</v>
      </c>
      <c r="J3221" s="203" t="s">
        <v>10990</v>
      </c>
      <c r="K3221" s="84">
        <v>46242</v>
      </c>
      <c r="L3221" s="84">
        <v>46244</v>
      </c>
      <c r="M3221" s="84">
        <v>46385</v>
      </c>
      <c r="N3221" s="203" t="s">
        <v>27831</v>
      </c>
      <c r="O3221" s="86">
        <v>12775674</v>
      </c>
      <c r="P3221" s="203" t="s">
        <v>27832</v>
      </c>
      <c r="Q3221" s="203" t="s">
        <v>10990</v>
      </c>
      <c r="R3221" s="84">
        <v>46239</v>
      </c>
      <c r="S3221" s="84">
        <v>46239</v>
      </c>
      <c r="T3221" s="84"/>
      <c r="U3221" s="84"/>
      <c r="V3221" s="84"/>
      <c r="W3221" s="203" t="s">
        <v>9457</v>
      </c>
    </row>
    <row r="3222" spans="1:23" x14ac:dyDescent="0.3">
      <c r="A3222" s="203" t="s">
        <v>1572</v>
      </c>
      <c r="B3222" s="203" t="s">
        <v>1246</v>
      </c>
      <c r="C3222" s="203" t="s">
        <v>27833</v>
      </c>
      <c r="D3222" s="203" t="s">
        <v>27834</v>
      </c>
      <c r="E3222" s="203" t="s">
        <v>27835</v>
      </c>
      <c r="F3222" s="203" t="s">
        <v>9451</v>
      </c>
      <c r="G3222" s="203" t="s">
        <v>27835</v>
      </c>
      <c r="H3222" s="203" t="s">
        <v>27836</v>
      </c>
      <c r="I3222" s="203" t="s">
        <v>9453</v>
      </c>
      <c r="J3222" s="203" t="s">
        <v>27837</v>
      </c>
      <c r="K3222" s="84">
        <v>45940</v>
      </c>
      <c r="L3222" s="84">
        <v>45940</v>
      </c>
      <c r="M3222" s="84">
        <v>46000</v>
      </c>
      <c r="N3222" s="203" t="s">
        <v>27722</v>
      </c>
      <c r="O3222" s="86">
        <v>7000000</v>
      </c>
      <c r="P3222" s="203" t="s">
        <v>27838</v>
      </c>
      <c r="Q3222" s="203" t="s">
        <v>27837</v>
      </c>
      <c r="R3222" s="84">
        <v>45939</v>
      </c>
      <c r="S3222" s="84">
        <v>45939</v>
      </c>
      <c r="T3222" s="84"/>
      <c r="U3222" s="84"/>
      <c r="V3222" s="84"/>
      <c r="W3222" s="203" t="s">
        <v>9457</v>
      </c>
    </row>
    <row r="3223" spans="1:23" x14ac:dyDescent="0.3">
      <c r="A3223" s="203" t="s">
        <v>1467</v>
      </c>
      <c r="B3223" s="203" t="s">
        <v>1247</v>
      </c>
      <c r="C3223" s="203" t="s">
        <v>27839</v>
      </c>
      <c r="D3223" s="203" t="s">
        <v>27840</v>
      </c>
      <c r="E3223" s="203" t="s">
        <v>27841</v>
      </c>
      <c r="F3223" s="203" t="s">
        <v>9451</v>
      </c>
      <c r="G3223" s="203" t="s">
        <v>27841</v>
      </c>
      <c r="H3223" s="203" t="s">
        <v>27842</v>
      </c>
      <c r="I3223" s="203" t="s">
        <v>9453</v>
      </c>
      <c r="J3223" s="203" t="s">
        <v>15929</v>
      </c>
      <c r="K3223" s="84">
        <v>46238</v>
      </c>
      <c r="L3223" s="84">
        <v>46240</v>
      </c>
      <c r="M3223" s="84">
        <v>46386</v>
      </c>
      <c r="N3223" s="203" t="s">
        <v>9752</v>
      </c>
      <c r="O3223" s="86">
        <v>20751191</v>
      </c>
      <c r="P3223" s="203" t="s">
        <v>27843</v>
      </c>
      <c r="Q3223" s="203" t="s">
        <v>15929</v>
      </c>
      <c r="R3223" s="84">
        <v>46238</v>
      </c>
      <c r="S3223" s="84">
        <v>46238</v>
      </c>
      <c r="T3223" s="84"/>
      <c r="U3223" s="84"/>
      <c r="V3223" s="84"/>
      <c r="W3223" s="203" t="s">
        <v>9457</v>
      </c>
    </row>
    <row r="3224" spans="1:23" x14ac:dyDescent="0.3">
      <c r="A3224" s="203" t="s">
        <v>1433</v>
      </c>
      <c r="B3224" s="203" t="s">
        <v>1246</v>
      </c>
      <c r="C3224" s="203" t="s">
        <v>27844</v>
      </c>
      <c r="D3224" s="203" t="s">
        <v>27845</v>
      </c>
      <c r="E3224" s="203" t="s">
        <v>27846</v>
      </c>
      <c r="F3224" s="203" t="s">
        <v>9451</v>
      </c>
      <c r="G3224" s="203" t="s">
        <v>27846</v>
      </c>
      <c r="H3224" s="203" t="s">
        <v>27847</v>
      </c>
      <c r="I3224" s="203" t="s">
        <v>9462</v>
      </c>
      <c r="J3224" s="203" t="s">
        <v>27848</v>
      </c>
      <c r="K3224" s="84">
        <v>45797</v>
      </c>
      <c r="L3224" s="84">
        <v>45797</v>
      </c>
      <c r="M3224" s="84">
        <v>45920</v>
      </c>
      <c r="N3224" s="203" t="s">
        <v>12565</v>
      </c>
      <c r="O3224" s="86">
        <v>18732844</v>
      </c>
      <c r="P3224" s="203" t="s">
        <v>27849</v>
      </c>
      <c r="Q3224" s="203" t="s">
        <v>27848</v>
      </c>
      <c r="R3224" s="84">
        <v>45797</v>
      </c>
      <c r="S3224" s="84">
        <v>45797</v>
      </c>
      <c r="T3224" s="84"/>
      <c r="U3224" s="84"/>
      <c r="V3224" s="84"/>
      <c r="W3224" s="203" t="s">
        <v>9457</v>
      </c>
    </row>
    <row r="3225" spans="1:23" x14ac:dyDescent="0.3">
      <c r="A3225" s="203" t="s">
        <v>1539</v>
      </c>
      <c r="B3225" s="203" t="s">
        <v>1246</v>
      </c>
      <c r="C3225" s="203" t="s">
        <v>27850</v>
      </c>
      <c r="D3225" s="203" t="s">
        <v>27851</v>
      </c>
      <c r="E3225" s="203" t="s">
        <v>27852</v>
      </c>
      <c r="F3225" s="203" t="s">
        <v>9451</v>
      </c>
      <c r="G3225" s="203" t="s">
        <v>27852</v>
      </c>
      <c r="H3225" s="203" t="s">
        <v>27853</v>
      </c>
      <c r="I3225" s="203" t="s">
        <v>9453</v>
      </c>
      <c r="J3225" s="203" t="s">
        <v>27854</v>
      </c>
      <c r="K3225" s="84">
        <v>45855</v>
      </c>
      <c r="L3225" s="84">
        <v>45856</v>
      </c>
      <c r="M3225" s="84">
        <v>45978</v>
      </c>
      <c r="N3225" s="203" t="s">
        <v>27855</v>
      </c>
      <c r="O3225" s="86">
        <v>9817060</v>
      </c>
      <c r="P3225" s="203" t="s">
        <v>27856</v>
      </c>
      <c r="Q3225" s="203" t="s">
        <v>27854</v>
      </c>
      <c r="R3225" s="84">
        <v>45854</v>
      </c>
      <c r="S3225" s="84">
        <v>45854</v>
      </c>
      <c r="T3225" s="84"/>
      <c r="U3225" s="84"/>
      <c r="V3225" s="84"/>
      <c r="W3225" s="203" t="s">
        <v>9457</v>
      </c>
    </row>
    <row r="3226" spans="1:23" x14ac:dyDescent="0.3">
      <c r="A3226" s="203" t="s">
        <v>1505</v>
      </c>
      <c r="B3226" s="203" t="s">
        <v>1246</v>
      </c>
      <c r="C3226" s="203" t="s">
        <v>27857</v>
      </c>
      <c r="D3226" s="203" t="s">
        <v>27858</v>
      </c>
      <c r="E3226" s="203" t="s">
        <v>27859</v>
      </c>
      <c r="F3226" s="203" t="s">
        <v>9451</v>
      </c>
      <c r="G3226" s="203" t="s">
        <v>27859</v>
      </c>
      <c r="H3226" s="203" t="s">
        <v>27860</v>
      </c>
      <c r="I3226" s="203" t="s">
        <v>9462</v>
      </c>
      <c r="J3226" s="203" t="s">
        <v>27861</v>
      </c>
      <c r="K3226" s="84">
        <v>45891</v>
      </c>
      <c r="L3226" s="84">
        <v>45892</v>
      </c>
      <c r="M3226" s="84">
        <v>46022</v>
      </c>
      <c r="N3226" s="203" t="s">
        <v>10570</v>
      </c>
      <c r="O3226" s="86">
        <v>17274387</v>
      </c>
      <c r="P3226" s="203" t="s">
        <v>27862</v>
      </c>
      <c r="Q3226" s="203" t="s">
        <v>27861</v>
      </c>
      <c r="R3226" s="84">
        <v>45891</v>
      </c>
      <c r="S3226" s="84">
        <v>45891</v>
      </c>
      <c r="T3226" s="84"/>
      <c r="U3226" s="84"/>
      <c r="V3226" s="84"/>
      <c r="W3226" s="203" t="s">
        <v>9457</v>
      </c>
    </row>
    <row r="3227" spans="1:23" x14ac:dyDescent="0.3">
      <c r="A3227" s="203" t="s">
        <v>1613</v>
      </c>
      <c r="B3227" s="203" t="s">
        <v>1246</v>
      </c>
      <c r="C3227" s="203" t="s">
        <v>27863</v>
      </c>
      <c r="D3227" s="203" t="s">
        <v>9471</v>
      </c>
      <c r="E3227" s="203" t="s">
        <v>24194</v>
      </c>
      <c r="F3227" s="203" t="s">
        <v>9451</v>
      </c>
      <c r="G3227" s="203"/>
      <c r="H3227" s="203"/>
      <c r="I3227" s="203"/>
      <c r="J3227" s="203"/>
      <c r="K3227" s="84"/>
      <c r="L3227" s="84"/>
      <c r="M3227" s="84"/>
      <c r="N3227" s="203"/>
      <c r="O3227" s="86"/>
      <c r="P3227" s="203"/>
      <c r="Q3227" s="203"/>
      <c r="R3227" s="84">
        <v>45826</v>
      </c>
      <c r="S3227" s="84">
        <v>45826</v>
      </c>
      <c r="T3227" s="84">
        <v>45847</v>
      </c>
      <c r="U3227" s="84">
        <v>45847</v>
      </c>
      <c r="V3227" s="84">
        <v>45847</v>
      </c>
      <c r="W3227" s="203" t="s">
        <v>9723</v>
      </c>
    </row>
    <row r="3228" spans="1:23" x14ac:dyDescent="0.3">
      <c r="A3228" s="203" t="s">
        <v>2519</v>
      </c>
      <c r="B3228" s="203" t="s">
        <v>1247</v>
      </c>
      <c r="C3228" s="203" t="s">
        <v>23869</v>
      </c>
      <c r="D3228" s="203" t="s">
        <v>9471</v>
      </c>
      <c r="E3228" s="203" t="s">
        <v>10182</v>
      </c>
      <c r="F3228" s="203" t="s">
        <v>9451</v>
      </c>
      <c r="G3228" s="203"/>
      <c r="H3228" s="203"/>
      <c r="I3228" s="203"/>
      <c r="J3228" s="203"/>
      <c r="K3228" s="84"/>
      <c r="L3228" s="84"/>
      <c r="M3228" s="84"/>
      <c r="N3228" s="203"/>
      <c r="O3228" s="86"/>
      <c r="P3228" s="203"/>
      <c r="Q3228" s="203"/>
      <c r="R3228" s="84">
        <v>46211</v>
      </c>
      <c r="S3228" s="84">
        <v>46211</v>
      </c>
      <c r="T3228" s="84">
        <v>46233</v>
      </c>
      <c r="U3228" s="84">
        <v>46233</v>
      </c>
      <c r="V3228" s="84">
        <v>46233</v>
      </c>
      <c r="W3228" s="203" t="s">
        <v>9723</v>
      </c>
    </row>
    <row r="3229" spans="1:23" x14ac:dyDescent="0.3">
      <c r="A3229" s="203" t="s">
        <v>1605</v>
      </c>
      <c r="B3229" s="203" t="s">
        <v>1247</v>
      </c>
      <c r="C3229" s="203" t="s">
        <v>34337</v>
      </c>
      <c r="D3229" s="203" t="s">
        <v>34338</v>
      </c>
      <c r="E3229" s="203" t="s">
        <v>34339</v>
      </c>
      <c r="F3229" s="203" t="s">
        <v>9451</v>
      </c>
      <c r="G3229" s="203" t="s">
        <v>34339</v>
      </c>
      <c r="H3229" s="203" t="s">
        <v>34340</v>
      </c>
      <c r="I3229" s="203" t="s">
        <v>9453</v>
      </c>
      <c r="J3229" s="203" t="s">
        <v>34341</v>
      </c>
      <c r="K3229" s="84">
        <v>46252</v>
      </c>
      <c r="L3229" s="84">
        <v>46254</v>
      </c>
      <c r="M3229" s="84">
        <v>46387</v>
      </c>
      <c r="N3229" s="203" t="s">
        <v>10728</v>
      </c>
      <c r="O3229" s="86">
        <v>19320075</v>
      </c>
      <c r="P3229" s="203" t="s">
        <v>34342</v>
      </c>
      <c r="Q3229" s="203" t="s">
        <v>34341</v>
      </c>
      <c r="R3229" s="84">
        <v>46251</v>
      </c>
      <c r="S3229" s="84">
        <v>46251</v>
      </c>
      <c r="T3229" s="84"/>
      <c r="U3229" s="84"/>
      <c r="V3229" s="84"/>
      <c r="W3229" s="203" t="s">
        <v>9457</v>
      </c>
    </row>
    <row r="3230" spans="1:23" x14ac:dyDescent="0.3">
      <c r="A3230" s="203" t="s">
        <v>5454</v>
      </c>
      <c r="B3230" s="203" t="s">
        <v>1245</v>
      </c>
      <c r="C3230" s="203" t="s">
        <v>27864</v>
      </c>
      <c r="D3230" s="203" t="s">
        <v>27865</v>
      </c>
      <c r="E3230" s="203" t="s">
        <v>27866</v>
      </c>
      <c r="F3230" s="203" t="s">
        <v>9451</v>
      </c>
      <c r="G3230" s="203" t="s">
        <v>27866</v>
      </c>
      <c r="H3230" s="203" t="s">
        <v>27867</v>
      </c>
      <c r="I3230" s="203" t="s">
        <v>9453</v>
      </c>
      <c r="J3230" s="203" t="s">
        <v>27868</v>
      </c>
      <c r="K3230" s="84">
        <v>45527</v>
      </c>
      <c r="L3230" s="84">
        <v>45530</v>
      </c>
      <c r="M3230" s="84">
        <v>45621</v>
      </c>
      <c r="N3230" s="203" t="s">
        <v>12214</v>
      </c>
      <c r="O3230" s="86">
        <v>12000000</v>
      </c>
      <c r="P3230" s="203" t="s">
        <v>27869</v>
      </c>
      <c r="Q3230" s="203" t="s">
        <v>27868</v>
      </c>
      <c r="R3230" s="84">
        <v>45526</v>
      </c>
      <c r="S3230" s="84">
        <v>45526</v>
      </c>
      <c r="T3230" s="84"/>
      <c r="U3230" s="84"/>
      <c r="V3230" s="84"/>
      <c r="W3230" s="203" t="s">
        <v>9457</v>
      </c>
    </row>
    <row r="3231" spans="1:23" x14ac:dyDescent="0.3">
      <c r="A3231" s="203" t="s">
        <v>1467</v>
      </c>
      <c r="B3231" s="203" t="s">
        <v>1247</v>
      </c>
      <c r="C3231" s="203" t="s">
        <v>34343</v>
      </c>
      <c r="D3231" s="203" t="s">
        <v>34344</v>
      </c>
      <c r="E3231" s="203" t="s">
        <v>34345</v>
      </c>
      <c r="F3231" s="203" t="s">
        <v>9451</v>
      </c>
      <c r="G3231" s="203" t="s">
        <v>34345</v>
      </c>
      <c r="H3231" s="203" t="s">
        <v>34346</v>
      </c>
      <c r="I3231" s="203" t="s">
        <v>9453</v>
      </c>
      <c r="J3231" s="203" t="s">
        <v>34347</v>
      </c>
      <c r="K3231" s="84">
        <v>46246</v>
      </c>
      <c r="L3231" s="84">
        <v>46248</v>
      </c>
      <c r="M3231" s="84">
        <v>46387</v>
      </c>
      <c r="N3231" s="203" t="s">
        <v>15666</v>
      </c>
      <c r="O3231" s="86">
        <v>20035633</v>
      </c>
      <c r="P3231" s="203" t="s">
        <v>34348</v>
      </c>
      <c r="Q3231" s="203" t="s">
        <v>34347</v>
      </c>
      <c r="R3231" s="84">
        <v>46245</v>
      </c>
      <c r="S3231" s="84">
        <v>46245</v>
      </c>
      <c r="T3231" s="84"/>
      <c r="U3231" s="84"/>
      <c r="V3231" s="84"/>
      <c r="W3231" s="203" t="s">
        <v>9457</v>
      </c>
    </row>
    <row r="3232" spans="1:23" x14ac:dyDescent="0.3">
      <c r="A3232" s="203" t="s">
        <v>1476</v>
      </c>
      <c r="B3232" s="203" t="s">
        <v>1246</v>
      </c>
      <c r="C3232" s="203" t="s">
        <v>27870</v>
      </c>
      <c r="D3232" s="203" t="s">
        <v>27871</v>
      </c>
      <c r="E3232" s="203" t="s">
        <v>27872</v>
      </c>
      <c r="F3232" s="203" t="s">
        <v>9451</v>
      </c>
      <c r="G3232" s="203" t="s">
        <v>27872</v>
      </c>
      <c r="H3232" s="203" t="s">
        <v>27873</v>
      </c>
      <c r="I3232" s="203" t="s">
        <v>9462</v>
      </c>
      <c r="J3232" s="203" t="s">
        <v>27874</v>
      </c>
      <c r="K3232" s="84">
        <v>45694</v>
      </c>
      <c r="L3232" s="84">
        <v>45694</v>
      </c>
      <c r="M3232" s="84">
        <v>45874</v>
      </c>
      <c r="N3232" s="203" t="s">
        <v>10179</v>
      </c>
      <c r="O3232" s="86">
        <v>23918382</v>
      </c>
      <c r="P3232" s="203" t="s">
        <v>27875</v>
      </c>
      <c r="Q3232" s="203" t="s">
        <v>27874</v>
      </c>
      <c r="R3232" s="84">
        <v>45693</v>
      </c>
      <c r="S3232" s="84">
        <v>45693</v>
      </c>
      <c r="T3232" s="84"/>
      <c r="U3232" s="84"/>
      <c r="V3232" s="84"/>
      <c r="W3232" s="203" t="s">
        <v>9457</v>
      </c>
    </row>
    <row r="3233" spans="1:23" x14ac:dyDescent="0.3">
      <c r="A3233" s="203" t="s">
        <v>1603</v>
      </c>
      <c r="B3233" s="203" t="s">
        <v>1246</v>
      </c>
      <c r="C3233" s="203" t="s">
        <v>27876</v>
      </c>
      <c r="D3233" s="203" t="s">
        <v>9471</v>
      </c>
      <c r="E3233" s="203" t="s">
        <v>23210</v>
      </c>
      <c r="F3233" s="203" t="s">
        <v>9451</v>
      </c>
      <c r="G3233" s="203"/>
      <c r="H3233" s="203"/>
      <c r="I3233" s="203"/>
      <c r="J3233" s="203"/>
      <c r="K3233" s="84"/>
      <c r="L3233" s="84"/>
      <c r="M3233" s="84"/>
      <c r="N3233" s="203"/>
      <c r="O3233" s="86"/>
      <c r="P3233" s="203"/>
      <c r="Q3233" s="203"/>
      <c r="R3233" s="84">
        <v>45926</v>
      </c>
      <c r="S3233" s="84">
        <v>45926</v>
      </c>
      <c r="T3233" s="84">
        <v>45947</v>
      </c>
      <c r="U3233" s="84">
        <v>45947</v>
      </c>
      <c r="V3233" s="84">
        <v>45961</v>
      </c>
      <c r="W3233" s="203" t="s">
        <v>9723</v>
      </c>
    </row>
    <row r="3234" spans="1:23" x14ac:dyDescent="0.3">
      <c r="A3234" s="203" t="s">
        <v>1665</v>
      </c>
      <c r="B3234" s="203" t="s">
        <v>1247</v>
      </c>
      <c r="C3234" s="203" t="s">
        <v>27877</v>
      </c>
      <c r="D3234" s="203" t="s">
        <v>9471</v>
      </c>
      <c r="E3234" s="203" t="s">
        <v>27878</v>
      </c>
      <c r="F3234" s="203" t="s">
        <v>9451</v>
      </c>
      <c r="G3234" s="203"/>
      <c r="H3234" s="203"/>
      <c r="I3234" s="203"/>
      <c r="J3234" s="203"/>
      <c r="K3234" s="84"/>
      <c r="L3234" s="84"/>
      <c r="M3234" s="84"/>
      <c r="N3234" s="203"/>
      <c r="O3234" s="86"/>
      <c r="P3234" s="203"/>
      <c r="Q3234" s="203"/>
      <c r="R3234" s="84"/>
      <c r="S3234" s="84"/>
      <c r="T3234" s="84"/>
      <c r="U3234" s="84"/>
      <c r="V3234" s="84"/>
      <c r="W3234" s="203" t="s">
        <v>9739</v>
      </c>
    </row>
    <row r="3235" spans="1:23" x14ac:dyDescent="0.3">
      <c r="A3235" s="203" t="s">
        <v>1665</v>
      </c>
      <c r="B3235" s="203" t="s">
        <v>1247</v>
      </c>
      <c r="C3235" s="203" t="s">
        <v>27879</v>
      </c>
      <c r="D3235" s="203" t="s">
        <v>27880</v>
      </c>
      <c r="E3235" s="203" t="s">
        <v>27881</v>
      </c>
      <c r="F3235" s="203" t="s">
        <v>9451</v>
      </c>
      <c r="G3235" s="203" t="s">
        <v>27881</v>
      </c>
      <c r="H3235" s="203" t="s">
        <v>27882</v>
      </c>
      <c r="I3235" s="203" t="s">
        <v>9462</v>
      </c>
      <c r="J3235" s="203" t="s">
        <v>14697</v>
      </c>
      <c r="K3235" s="84">
        <v>46051</v>
      </c>
      <c r="L3235" s="84">
        <v>46052</v>
      </c>
      <c r="M3235" s="84">
        <v>46141</v>
      </c>
      <c r="N3235" s="203" t="s">
        <v>18160</v>
      </c>
      <c r="O3235" s="86">
        <v>9274089</v>
      </c>
      <c r="P3235" s="203" t="s">
        <v>27883</v>
      </c>
      <c r="Q3235" s="203" t="s">
        <v>14697</v>
      </c>
      <c r="R3235" s="84">
        <v>46050</v>
      </c>
      <c r="S3235" s="84">
        <v>46050</v>
      </c>
      <c r="T3235" s="84"/>
      <c r="U3235" s="84"/>
      <c r="V3235" s="84"/>
      <c r="W3235" s="203" t="s">
        <v>9457</v>
      </c>
    </row>
    <row r="3236" spans="1:23" x14ac:dyDescent="0.3">
      <c r="A3236" s="203" t="s">
        <v>2568</v>
      </c>
      <c r="B3236" s="203" t="s">
        <v>1247</v>
      </c>
      <c r="C3236" s="203" t="s">
        <v>27884</v>
      </c>
      <c r="D3236" s="203" t="s">
        <v>9471</v>
      </c>
      <c r="E3236" s="203" t="s">
        <v>10593</v>
      </c>
      <c r="F3236" s="203" t="s">
        <v>9451</v>
      </c>
      <c r="G3236" s="203"/>
      <c r="H3236" s="203"/>
      <c r="I3236" s="203"/>
      <c r="J3236" s="203"/>
      <c r="K3236" s="84"/>
      <c r="L3236" s="84"/>
      <c r="M3236" s="84"/>
      <c r="N3236" s="203"/>
      <c r="O3236" s="86"/>
      <c r="P3236" s="203"/>
      <c r="Q3236" s="203"/>
      <c r="R3236" s="84">
        <v>46163</v>
      </c>
      <c r="S3236" s="84">
        <v>46163</v>
      </c>
      <c r="T3236" s="84">
        <v>46178</v>
      </c>
      <c r="U3236" s="84">
        <v>46178</v>
      </c>
      <c r="V3236" s="84">
        <v>46178</v>
      </c>
      <c r="W3236" s="203" t="s">
        <v>9723</v>
      </c>
    </row>
    <row r="3237" spans="1:23" x14ac:dyDescent="0.3">
      <c r="A3237" s="203" t="s">
        <v>2570</v>
      </c>
      <c r="B3237" s="203" t="s">
        <v>1247</v>
      </c>
      <c r="C3237" s="203" t="s">
        <v>27884</v>
      </c>
      <c r="D3237" s="203" t="s">
        <v>9471</v>
      </c>
      <c r="E3237" s="203" t="s">
        <v>10593</v>
      </c>
      <c r="F3237" s="203" t="s">
        <v>9451</v>
      </c>
      <c r="G3237" s="203"/>
      <c r="H3237" s="203"/>
      <c r="I3237" s="203"/>
      <c r="J3237" s="203"/>
      <c r="K3237" s="84"/>
      <c r="L3237" s="84"/>
      <c r="M3237" s="84"/>
      <c r="N3237" s="203"/>
      <c r="O3237" s="86"/>
      <c r="P3237" s="203"/>
      <c r="Q3237" s="203"/>
      <c r="R3237" s="84">
        <v>46163</v>
      </c>
      <c r="S3237" s="84">
        <v>46163</v>
      </c>
      <c r="T3237" s="84">
        <v>46178</v>
      </c>
      <c r="U3237" s="84">
        <v>46178</v>
      </c>
      <c r="V3237" s="84">
        <v>46178</v>
      </c>
      <c r="W3237" s="203" t="s">
        <v>9723</v>
      </c>
    </row>
    <row r="3238" spans="1:23" x14ac:dyDescent="0.3">
      <c r="A3238" s="203" t="s">
        <v>1621</v>
      </c>
      <c r="B3238" s="203" t="s">
        <v>1246</v>
      </c>
      <c r="C3238" s="203" t="s">
        <v>27885</v>
      </c>
      <c r="D3238" s="203" t="s">
        <v>27886</v>
      </c>
      <c r="E3238" s="203" t="s">
        <v>27887</v>
      </c>
      <c r="F3238" s="203" t="s">
        <v>9451</v>
      </c>
      <c r="G3238" s="203" t="s">
        <v>27887</v>
      </c>
      <c r="H3238" s="203" t="s">
        <v>27888</v>
      </c>
      <c r="I3238" s="203" t="s">
        <v>9462</v>
      </c>
      <c r="J3238" s="203" t="s">
        <v>27889</v>
      </c>
      <c r="K3238" s="84">
        <v>45926</v>
      </c>
      <c r="L3238" s="84">
        <v>45931</v>
      </c>
      <c r="M3238" s="84">
        <v>46022</v>
      </c>
      <c r="N3238" s="203" t="s">
        <v>11603</v>
      </c>
      <c r="O3238" s="86">
        <v>154365002</v>
      </c>
      <c r="P3238" s="203" t="s">
        <v>27890</v>
      </c>
      <c r="Q3238" s="203" t="s">
        <v>27889</v>
      </c>
      <c r="R3238" s="84">
        <v>45925</v>
      </c>
      <c r="S3238" s="84">
        <v>45925</v>
      </c>
      <c r="T3238" s="84"/>
      <c r="U3238" s="84"/>
      <c r="V3238" s="84"/>
      <c r="W3238" s="203" t="s">
        <v>9457</v>
      </c>
    </row>
    <row r="3239" spans="1:23" x14ac:dyDescent="0.3">
      <c r="A3239" s="203" t="s">
        <v>1572</v>
      </c>
      <c r="B3239" s="203" t="s">
        <v>1246</v>
      </c>
      <c r="C3239" s="203" t="s">
        <v>27891</v>
      </c>
      <c r="D3239" s="203" t="s">
        <v>27892</v>
      </c>
      <c r="E3239" s="203" t="s">
        <v>27893</v>
      </c>
      <c r="F3239" s="203" t="s">
        <v>9451</v>
      </c>
      <c r="G3239" s="203" t="s">
        <v>27893</v>
      </c>
      <c r="H3239" s="203" t="s">
        <v>27894</v>
      </c>
      <c r="I3239" s="203" t="s">
        <v>9462</v>
      </c>
      <c r="J3239" s="203" t="s">
        <v>27895</v>
      </c>
      <c r="K3239" s="84">
        <v>45923</v>
      </c>
      <c r="L3239" s="84">
        <v>45923</v>
      </c>
      <c r="M3239" s="84">
        <v>46022</v>
      </c>
      <c r="N3239" s="203" t="s">
        <v>12008</v>
      </c>
      <c r="O3239" s="86">
        <v>10442712</v>
      </c>
      <c r="P3239" s="203" t="s">
        <v>27896</v>
      </c>
      <c r="Q3239" s="203" t="s">
        <v>27895</v>
      </c>
      <c r="R3239" s="84">
        <v>45922</v>
      </c>
      <c r="S3239" s="84">
        <v>45922</v>
      </c>
      <c r="T3239" s="84"/>
      <c r="U3239" s="84"/>
      <c r="V3239" s="84"/>
      <c r="W3239" s="203" t="s">
        <v>9457</v>
      </c>
    </row>
    <row r="3240" spans="1:23" x14ac:dyDescent="0.3">
      <c r="A3240" s="203" t="s">
        <v>2935</v>
      </c>
      <c r="B3240" s="203" t="s">
        <v>1245</v>
      </c>
      <c r="C3240" s="203" t="s">
        <v>27897</v>
      </c>
      <c r="D3240" s="203" t="s">
        <v>27898</v>
      </c>
      <c r="E3240" s="203" t="s">
        <v>27899</v>
      </c>
      <c r="F3240" s="203" t="s">
        <v>9451</v>
      </c>
      <c r="G3240" s="203" t="s">
        <v>27899</v>
      </c>
      <c r="H3240" s="203" t="s">
        <v>27900</v>
      </c>
      <c r="I3240" s="203" t="s">
        <v>9462</v>
      </c>
      <c r="J3240" s="203" t="s">
        <v>22091</v>
      </c>
      <c r="K3240" s="84">
        <v>45418</v>
      </c>
      <c r="L3240" s="84">
        <v>45418</v>
      </c>
      <c r="M3240" s="84">
        <v>45601</v>
      </c>
      <c r="N3240" s="203" t="s">
        <v>17223</v>
      </c>
      <c r="O3240" s="86">
        <v>19560876</v>
      </c>
      <c r="P3240" s="203" t="s">
        <v>27901</v>
      </c>
      <c r="Q3240" s="203" t="s">
        <v>22093</v>
      </c>
      <c r="R3240" s="84">
        <v>45416</v>
      </c>
      <c r="S3240" s="84">
        <v>45416</v>
      </c>
      <c r="T3240" s="84"/>
      <c r="U3240" s="84"/>
      <c r="V3240" s="84"/>
      <c r="W3240" s="203" t="s">
        <v>9457</v>
      </c>
    </row>
    <row r="3241" spans="1:23" x14ac:dyDescent="0.3">
      <c r="A3241" s="203" t="s">
        <v>2940</v>
      </c>
      <c r="B3241" s="203" t="s">
        <v>1245</v>
      </c>
      <c r="C3241" s="203" t="s">
        <v>27902</v>
      </c>
      <c r="D3241" s="203" t="s">
        <v>27903</v>
      </c>
      <c r="E3241" s="203" t="s">
        <v>27904</v>
      </c>
      <c r="F3241" s="203" t="s">
        <v>9451</v>
      </c>
      <c r="G3241" s="203" t="s">
        <v>27904</v>
      </c>
      <c r="H3241" s="203" t="s">
        <v>27905</v>
      </c>
      <c r="I3241" s="203" t="s">
        <v>9462</v>
      </c>
      <c r="J3241" s="203" t="s">
        <v>27906</v>
      </c>
      <c r="K3241" s="84">
        <v>45589</v>
      </c>
      <c r="L3241" s="84">
        <v>45589</v>
      </c>
      <c r="M3241" s="84">
        <v>45657</v>
      </c>
      <c r="N3241" s="203" t="s">
        <v>17128</v>
      </c>
      <c r="O3241" s="86">
        <v>11210650</v>
      </c>
      <c r="P3241" s="203" t="s">
        <v>27907</v>
      </c>
      <c r="Q3241" s="203" t="s">
        <v>27906</v>
      </c>
      <c r="R3241" s="84">
        <v>45589</v>
      </c>
      <c r="S3241" s="84">
        <v>45589</v>
      </c>
      <c r="T3241" s="84"/>
      <c r="U3241" s="84"/>
      <c r="V3241" s="84"/>
      <c r="W3241" s="203" t="s">
        <v>9457</v>
      </c>
    </row>
    <row r="3242" spans="1:23" x14ac:dyDescent="0.3">
      <c r="A3242" s="203" t="s">
        <v>2935</v>
      </c>
      <c r="B3242" s="203" t="s">
        <v>1245</v>
      </c>
      <c r="C3242" s="203" t="s">
        <v>27908</v>
      </c>
      <c r="D3242" s="203" t="s">
        <v>27909</v>
      </c>
      <c r="E3242" s="203" t="s">
        <v>27910</v>
      </c>
      <c r="F3242" s="203" t="s">
        <v>9451</v>
      </c>
      <c r="G3242" s="203" t="s">
        <v>27910</v>
      </c>
      <c r="H3242" s="203" t="s">
        <v>27911</v>
      </c>
      <c r="I3242" s="203" t="s">
        <v>9462</v>
      </c>
      <c r="J3242" s="203" t="s">
        <v>27912</v>
      </c>
      <c r="K3242" s="84">
        <v>45455</v>
      </c>
      <c r="L3242" s="84">
        <v>45457</v>
      </c>
      <c r="M3242" s="84">
        <v>45639</v>
      </c>
      <c r="N3242" s="203" t="s">
        <v>10664</v>
      </c>
      <c r="O3242" s="86">
        <v>19560876</v>
      </c>
      <c r="P3242" s="203" t="s">
        <v>27913</v>
      </c>
      <c r="Q3242" s="203" t="s">
        <v>27914</v>
      </c>
      <c r="R3242" s="84">
        <v>45443</v>
      </c>
      <c r="S3242" s="84">
        <v>45443</v>
      </c>
      <c r="T3242" s="84"/>
      <c r="U3242" s="84"/>
      <c r="V3242" s="84"/>
      <c r="W3242" s="203" t="s">
        <v>9739</v>
      </c>
    </row>
    <row r="3243" spans="1:23" x14ac:dyDescent="0.3">
      <c r="A3243" s="203" t="s">
        <v>1572</v>
      </c>
      <c r="B3243" s="203" t="s">
        <v>1246</v>
      </c>
      <c r="C3243" s="203" t="s">
        <v>27915</v>
      </c>
      <c r="D3243" s="203" t="s">
        <v>27916</v>
      </c>
      <c r="E3243" s="203" t="s">
        <v>27917</v>
      </c>
      <c r="F3243" s="203" t="s">
        <v>9451</v>
      </c>
      <c r="G3243" s="203" t="s">
        <v>27917</v>
      </c>
      <c r="H3243" s="203" t="s">
        <v>27918</v>
      </c>
      <c r="I3243" s="203" t="s">
        <v>9453</v>
      </c>
      <c r="J3243" s="203" t="s">
        <v>21392</v>
      </c>
      <c r="K3243" s="84">
        <v>45912</v>
      </c>
      <c r="L3243" s="84">
        <v>45915</v>
      </c>
      <c r="M3243" s="84">
        <v>45975</v>
      </c>
      <c r="N3243" s="203" t="s">
        <v>13669</v>
      </c>
      <c r="O3243" s="86">
        <v>8000000</v>
      </c>
      <c r="P3243" s="203" t="s">
        <v>27919</v>
      </c>
      <c r="Q3243" s="203" t="s">
        <v>21392</v>
      </c>
      <c r="R3243" s="84">
        <v>45911</v>
      </c>
      <c r="S3243" s="84">
        <v>45911</v>
      </c>
      <c r="T3243" s="84"/>
      <c r="U3243" s="84"/>
      <c r="V3243" s="84"/>
      <c r="W3243" s="203" t="s">
        <v>9457</v>
      </c>
    </row>
    <row r="3244" spans="1:23" x14ac:dyDescent="0.3">
      <c r="A3244" s="203" t="s">
        <v>1665</v>
      </c>
      <c r="B3244" s="203" t="s">
        <v>1247</v>
      </c>
      <c r="C3244" s="203" t="s">
        <v>27920</v>
      </c>
      <c r="D3244" s="203" t="s">
        <v>27921</v>
      </c>
      <c r="E3244" s="203" t="s">
        <v>27922</v>
      </c>
      <c r="F3244" s="203" t="s">
        <v>9451</v>
      </c>
      <c r="G3244" s="203" t="s">
        <v>27922</v>
      </c>
      <c r="H3244" s="203" t="s">
        <v>27923</v>
      </c>
      <c r="I3244" s="203" t="s">
        <v>9453</v>
      </c>
      <c r="J3244" s="203" t="s">
        <v>27924</v>
      </c>
      <c r="K3244" s="84">
        <v>46048</v>
      </c>
      <c r="L3244" s="84">
        <v>46050</v>
      </c>
      <c r="M3244" s="84">
        <v>46139</v>
      </c>
      <c r="N3244" s="203" t="s">
        <v>26831</v>
      </c>
      <c r="O3244" s="86">
        <v>12000000</v>
      </c>
      <c r="P3244" s="203" t="s">
        <v>27925</v>
      </c>
      <c r="Q3244" s="203" t="s">
        <v>27924</v>
      </c>
      <c r="R3244" s="84">
        <v>46046</v>
      </c>
      <c r="S3244" s="84">
        <v>46046</v>
      </c>
      <c r="T3244" s="84"/>
      <c r="U3244" s="84"/>
      <c r="V3244" s="84"/>
      <c r="W3244" s="203" t="s">
        <v>9457</v>
      </c>
    </row>
    <row r="3245" spans="1:23" x14ac:dyDescent="0.3">
      <c r="A3245" s="203" t="s">
        <v>5454</v>
      </c>
      <c r="B3245" s="203" t="s">
        <v>1245</v>
      </c>
      <c r="C3245" s="203" t="s">
        <v>27926</v>
      </c>
      <c r="D3245" s="203" t="s">
        <v>27927</v>
      </c>
      <c r="E3245" s="203" t="s">
        <v>27928</v>
      </c>
      <c r="F3245" s="203" t="s">
        <v>9451</v>
      </c>
      <c r="G3245" s="203" t="s">
        <v>27928</v>
      </c>
      <c r="H3245" s="203" t="s">
        <v>27929</v>
      </c>
      <c r="I3245" s="203" t="s">
        <v>9453</v>
      </c>
      <c r="J3245" s="203" t="s">
        <v>27930</v>
      </c>
      <c r="K3245" s="84">
        <v>45537</v>
      </c>
      <c r="L3245" s="84">
        <v>45539</v>
      </c>
      <c r="M3245" s="84">
        <v>45629</v>
      </c>
      <c r="N3245" s="203" t="s">
        <v>10195</v>
      </c>
      <c r="O3245" s="86">
        <v>10500000</v>
      </c>
      <c r="P3245" s="203" t="s">
        <v>27931</v>
      </c>
      <c r="Q3245" s="203" t="s">
        <v>27930</v>
      </c>
      <c r="R3245" s="84">
        <v>45537</v>
      </c>
      <c r="S3245" s="84">
        <v>45537</v>
      </c>
      <c r="T3245" s="84"/>
      <c r="U3245" s="84"/>
      <c r="V3245" s="84"/>
      <c r="W3245" s="203" t="s">
        <v>9457</v>
      </c>
    </row>
    <row r="3246" spans="1:23" x14ac:dyDescent="0.3">
      <c r="A3246" s="203" t="s">
        <v>2940</v>
      </c>
      <c r="B3246" s="203" t="s">
        <v>1245</v>
      </c>
      <c r="C3246" s="203" t="s">
        <v>27932</v>
      </c>
      <c r="D3246" s="203" t="s">
        <v>27933</v>
      </c>
      <c r="E3246" s="203" t="s">
        <v>27934</v>
      </c>
      <c r="F3246" s="203" t="s">
        <v>9451</v>
      </c>
      <c r="G3246" s="203" t="s">
        <v>27934</v>
      </c>
      <c r="H3246" s="203" t="s">
        <v>27935</v>
      </c>
      <c r="I3246" s="203" t="s">
        <v>9462</v>
      </c>
      <c r="J3246" s="203" t="s">
        <v>10031</v>
      </c>
      <c r="K3246" s="84">
        <v>45594</v>
      </c>
      <c r="L3246" s="84">
        <v>45594</v>
      </c>
      <c r="M3246" s="84">
        <v>45654</v>
      </c>
      <c r="N3246" s="203" t="s">
        <v>11145</v>
      </c>
      <c r="O3246" s="86">
        <v>5281482</v>
      </c>
      <c r="P3246" s="203" t="s">
        <v>27936</v>
      </c>
      <c r="Q3246" s="203" t="s">
        <v>10031</v>
      </c>
      <c r="R3246" s="84">
        <v>45594</v>
      </c>
      <c r="S3246" s="84">
        <v>45594</v>
      </c>
      <c r="T3246" s="84"/>
      <c r="U3246" s="84"/>
      <c r="V3246" s="84"/>
      <c r="W3246" s="203" t="s">
        <v>9457</v>
      </c>
    </row>
    <row r="3247" spans="1:23" x14ac:dyDescent="0.3">
      <c r="A3247" s="203" t="s">
        <v>1572</v>
      </c>
      <c r="B3247" s="203" t="s">
        <v>1246</v>
      </c>
      <c r="C3247" s="203" t="s">
        <v>27937</v>
      </c>
      <c r="D3247" s="203" t="s">
        <v>27938</v>
      </c>
      <c r="E3247" s="203" t="s">
        <v>27939</v>
      </c>
      <c r="F3247" s="203" t="s">
        <v>9451</v>
      </c>
      <c r="G3247" s="203" t="s">
        <v>27939</v>
      </c>
      <c r="H3247" s="203" t="s">
        <v>27940</v>
      </c>
      <c r="I3247" s="203" t="s">
        <v>9462</v>
      </c>
      <c r="J3247" s="203" t="s">
        <v>27941</v>
      </c>
      <c r="K3247" s="84">
        <v>45929</v>
      </c>
      <c r="L3247" s="84">
        <v>45931</v>
      </c>
      <c r="M3247" s="84">
        <v>46022</v>
      </c>
      <c r="N3247" s="203" t="s">
        <v>21926</v>
      </c>
      <c r="O3247" s="86">
        <v>14157807</v>
      </c>
      <c r="P3247" s="203" t="s">
        <v>27942</v>
      </c>
      <c r="Q3247" s="203" t="s">
        <v>27941</v>
      </c>
      <c r="R3247" s="84">
        <v>45929</v>
      </c>
      <c r="S3247" s="84">
        <v>45929</v>
      </c>
      <c r="T3247" s="84"/>
      <c r="U3247" s="84"/>
      <c r="V3247" s="84"/>
      <c r="W3247" s="203" t="s">
        <v>9457</v>
      </c>
    </row>
    <row r="3248" spans="1:23" x14ac:dyDescent="0.3">
      <c r="A3248" s="203" t="s">
        <v>1665</v>
      </c>
      <c r="B3248" s="203" t="s">
        <v>1247</v>
      </c>
      <c r="C3248" s="203" t="s">
        <v>27943</v>
      </c>
      <c r="D3248" s="203" t="s">
        <v>27944</v>
      </c>
      <c r="E3248" s="203" t="s">
        <v>27945</v>
      </c>
      <c r="F3248" s="203" t="s">
        <v>9451</v>
      </c>
      <c r="G3248" s="203" t="s">
        <v>27945</v>
      </c>
      <c r="H3248" s="203" t="s">
        <v>27946</v>
      </c>
      <c r="I3248" s="203" t="s">
        <v>9504</v>
      </c>
      <c r="J3248" s="203" t="s">
        <v>27947</v>
      </c>
      <c r="K3248" s="84">
        <v>46048</v>
      </c>
      <c r="L3248" s="84">
        <v>46050</v>
      </c>
      <c r="M3248" s="84">
        <v>46169</v>
      </c>
      <c r="N3248" s="203" t="s">
        <v>23095</v>
      </c>
      <c r="O3248" s="86">
        <v>14800000</v>
      </c>
      <c r="P3248" s="203" t="s">
        <v>27948</v>
      </c>
      <c r="Q3248" s="203" t="s">
        <v>27947</v>
      </c>
      <c r="R3248" s="84">
        <v>46048</v>
      </c>
      <c r="S3248" s="84">
        <v>46048</v>
      </c>
      <c r="T3248" s="84"/>
      <c r="U3248" s="84"/>
      <c r="V3248" s="84"/>
      <c r="W3248" s="203" t="s">
        <v>9457</v>
      </c>
    </row>
    <row r="3249" spans="1:23" x14ac:dyDescent="0.3">
      <c r="A3249" s="203" t="s">
        <v>1433</v>
      </c>
      <c r="B3249" s="203" t="s">
        <v>1246</v>
      </c>
      <c r="C3249" s="203" t="s">
        <v>27949</v>
      </c>
      <c r="D3249" s="203" t="s">
        <v>27950</v>
      </c>
      <c r="E3249" s="203" t="s">
        <v>27951</v>
      </c>
      <c r="F3249" s="203" t="s">
        <v>9451</v>
      </c>
      <c r="G3249" s="203" t="s">
        <v>27951</v>
      </c>
      <c r="H3249" s="203" t="s">
        <v>27952</v>
      </c>
      <c r="I3249" s="203" t="s">
        <v>9462</v>
      </c>
      <c r="J3249" s="203" t="s">
        <v>27953</v>
      </c>
      <c r="K3249" s="84">
        <v>45840</v>
      </c>
      <c r="L3249" s="84">
        <v>45840</v>
      </c>
      <c r="M3249" s="84">
        <v>45962</v>
      </c>
      <c r="N3249" s="203" t="s">
        <v>27954</v>
      </c>
      <c r="O3249" s="86">
        <v>15945588</v>
      </c>
      <c r="P3249" s="203" t="s">
        <v>27955</v>
      </c>
      <c r="Q3249" s="203" t="s">
        <v>27953</v>
      </c>
      <c r="R3249" s="84">
        <v>45840</v>
      </c>
      <c r="S3249" s="84">
        <v>45840</v>
      </c>
      <c r="T3249" s="84"/>
      <c r="U3249" s="84"/>
      <c r="V3249" s="84"/>
      <c r="W3249" s="203" t="s">
        <v>9457</v>
      </c>
    </row>
    <row r="3250" spans="1:23" x14ac:dyDescent="0.3">
      <c r="A3250" s="203" t="s">
        <v>1665</v>
      </c>
      <c r="B3250" s="203" t="s">
        <v>1247</v>
      </c>
      <c r="C3250" s="203" t="s">
        <v>27956</v>
      </c>
      <c r="D3250" s="203" t="s">
        <v>27957</v>
      </c>
      <c r="E3250" s="203" t="s">
        <v>27958</v>
      </c>
      <c r="F3250" s="203" t="s">
        <v>9451</v>
      </c>
      <c r="G3250" s="203" t="s">
        <v>27958</v>
      </c>
      <c r="H3250" s="203" t="s">
        <v>27959</v>
      </c>
      <c r="I3250" s="203" t="s">
        <v>9533</v>
      </c>
      <c r="J3250" s="203" t="s">
        <v>13320</v>
      </c>
      <c r="K3250" s="84">
        <v>46046</v>
      </c>
      <c r="L3250" s="84">
        <v>46048</v>
      </c>
      <c r="M3250" s="84">
        <v>46137</v>
      </c>
      <c r="N3250" s="203" t="s">
        <v>20047</v>
      </c>
      <c r="O3250" s="86">
        <v>12000000</v>
      </c>
      <c r="P3250" s="203" t="s">
        <v>27960</v>
      </c>
      <c r="Q3250" s="203" t="s">
        <v>13320</v>
      </c>
      <c r="R3250" s="84">
        <v>46046</v>
      </c>
      <c r="S3250" s="84">
        <v>46046</v>
      </c>
      <c r="T3250" s="84"/>
      <c r="U3250" s="84"/>
      <c r="V3250" s="84"/>
      <c r="W3250" s="203" t="s">
        <v>9457</v>
      </c>
    </row>
    <row r="3251" spans="1:23" x14ac:dyDescent="0.3">
      <c r="A3251" s="203" t="s">
        <v>1467</v>
      </c>
      <c r="B3251" s="203" t="s">
        <v>1247</v>
      </c>
      <c r="C3251" s="203" t="s">
        <v>27961</v>
      </c>
      <c r="D3251" s="203" t="s">
        <v>27962</v>
      </c>
      <c r="E3251" s="203" t="s">
        <v>27963</v>
      </c>
      <c r="F3251" s="203" t="s">
        <v>9451</v>
      </c>
      <c r="G3251" s="203" t="s">
        <v>27963</v>
      </c>
      <c r="H3251" s="203" t="s">
        <v>27964</v>
      </c>
      <c r="I3251" s="203" t="s">
        <v>9453</v>
      </c>
      <c r="J3251" s="203" t="s">
        <v>14667</v>
      </c>
      <c r="K3251" s="84">
        <v>46233</v>
      </c>
      <c r="L3251" s="84">
        <v>46234</v>
      </c>
      <c r="M3251" s="84">
        <v>46386</v>
      </c>
      <c r="N3251" s="203" t="s">
        <v>23753</v>
      </c>
      <c r="O3251" s="86">
        <v>21466750</v>
      </c>
      <c r="P3251" s="203" t="s">
        <v>27965</v>
      </c>
      <c r="Q3251" s="203" t="s">
        <v>14667</v>
      </c>
      <c r="R3251" s="84">
        <v>46232</v>
      </c>
      <c r="S3251" s="84">
        <v>46232</v>
      </c>
      <c r="T3251" s="84"/>
      <c r="U3251" s="84"/>
      <c r="V3251" s="84"/>
      <c r="W3251" s="203" t="s">
        <v>9457</v>
      </c>
    </row>
    <row r="3252" spans="1:23" x14ac:dyDescent="0.3">
      <c r="A3252" s="203" t="s">
        <v>1605</v>
      </c>
      <c r="B3252" s="203" t="s">
        <v>1247</v>
      </c>
      <c r="C3252" s="203" t="s">
        <v>27966</v>
      </c>
      <c r="D3252" s="203" t="s">
        <v>27967</v>
      </c>
      <c r="E3252" s="203" t="s">
        <v>27968</v>
      </c>
      <c r="F3252" s="203" t="s">
        <v>9451</v>
      </c>
      <c r="G3252" s="203" t="s">
        <v>27968</v>
      </c>
      <c r="H3252" s="203" t="s">
        <v>27969</v>
      </c>
      <c r="I3252" s="203" t="s">
        <v>9453</v>
      </c>
      <c r="J3252" s="203" t="s">
        <v>13547</v>
      </c>
      <c r="K3252" s="84">
        <v>46238</v>
      </c>
      <c r="L3252" s="84">
        <v>46240</v>
      </c>
      <c r="M3252" s="84">
        <v>46386</v>
      </c>
      <c r="N3252" s="203" t="s">
        <v>14438</v>
      </c>
      <c r="O3252" s="86">
        <v>25745751</v>
      </c>
      <c r="P3252" s="203" t="s">
        <v>27970</v>
      </c>
      <c r="Q3252" s="203" t="s">
        <v>13547</v>
      </c>
      <c r="R3252" s="84">
        <v>46238</v>
      </c>
      <c r="S3252" s="84">
        <v>46238</v>
      </c>
      <c r="T3252" s="84"/>
      <c r="U3252" s="84"/>
      <c r="V3252" s="84"/>
      <c r="W3252" s="203" t="s">
        <v>9457</v>
      </c>
    </row>
    <row r="3253" spans="1:23" x14ac:dyDescent="0.3">
      <c r="A3253" s="203" t="s">
        <v>1572</v>
      </c>
      <c r="B3253" s="203" t="s">
        <v>1246</v>
      </c>
      <c r="C3253" s="203" t="s">
        <v>27971</v>
      </c>
      <c r="D3253" s="203" t="s">
        <v>27972</v>
      </c>
      <c r="E3253" s="203" t="s">
        <v>27973</v>
      </c>
      <c r="F3253" s="203" t="s">
        <v>9451</v>
      </c>
      <c r="G3253" s="203" t="s">
        <v>27973</v>
      </c>
      <c r="H3253" s="203" t="s">
        <v>27974</v>
      </c>
      <c r="I3253" s="203" t="s">
        <v>9453</v>
      </c>
      <c r="J3253" s="203" t="s">
        <v>27975</v>
      </c>
      <c r="K3253" s="84">
        <v>45966</v>
      </c>
      <c r="L3253" s="84">
        <v>45967</v>
      </c>
      <c r="M3253" s="84">
        <v>46022</v>
      </c>
      <c r="N3253" s="203" t="s">
        <v>27976</v>
      </c>
      <c r="O3253" s="86">
        <v>7333333</v>
      </c>
      <c r="P3253" s="203" t="s">
        <v>27977</v>
      </c>
      <c r="Q3253" s="203" t="s">
        <v>27975</v>
      </c>
      <c r="R3253" s="84">
        <v>45965</v>
      </c>
      <c r="S3253" s="84">
        <v>45965</v>
      </c>
      <c r="T3253" s="84"/>
      <c r="U3253" s="84"/>
      <c r="V3253" s="84"/>
      <c r="W3253" s="203" t="s">
        <v>9457</v>
      </c>
    </row>
    <row r="3254" spans="1:23" x14ac:dyDescent="0.3">
      <c r="A3254" s="203" t="s">
        <v>1505</v>
      </c>
      <c r="B3254" s="203" t="s">
        <v>1246</v>
      </c>
      <c r="C3254" s="203" t="s">
        <v>27978</v>
      </c>
      <c r="D3254" s="203" t="s">
        <v>27979</v>
      </c>
      <c r="E3254" s="203" t="s">
        <v>27980</v>
      </c>
      <c r="F3254" s="203" t="s">
        <v>9451</v>
      </c>
      <c r="G3254" s="203" t="s">
        <v>27980</v>
      </c>
      <c r="H3254" s="203" t="s">
        <v>27981</v>
      </c>
      <c r="I3254" s="203" t="s">
        <v>9462</v>
      </c>
      <c r="J3254" s="203" t="s">
        <v>19767</v>
      </c>
      <c r="K3254" s="84">
        <v>45900</v>
      </c>
      <c r="L3254" s="84">
        <v>45901</v>
      </c>
      <c r="M3254" s="84">
        <v>46021</v>
      </c>
      <c r="N3254" s="203" t="s">
        <v>16777</v>
      </c>
      <c r="O3254" s="86">
        <v>15945588</v>
      </c>
      <c r="P3254" s="203" t="s">
        <v>27982</v>
      </c>
      <c r="Q3254" s="203" t="s">
        <v>19767</v>
      </c>
      <c r="R3254" s="84">
        <v>45900</v>
      </c>
      <c r="S3254" s="84">
        <v>45900</v>
      </c>
      <c r="T3254" s="84"/>
      <c r="U3254" s="84"/>
      <c r="V3254" s="84"/>
      <c r="W3254" s="203" t="s">
        <v>9457</v>
      </c>
    </row>
    <row r="3255" spans="1:23" x14ac:dyDescent="0.3">
      <c r="A3255" s="203" t="s">
        <v>1605</v>
      </c>
      <c r="B3255" s="203" t="s">
        <v>1247</v>
      </c>
      <c r="C3255" s="203" t="s">
        <v>27983</v>
      </c>
      <c r="D3255" s="203" t="s">
        <v>27984</v>
      </c>
      <c r="E3255" s="203" t="s">
        <v>27985</v>
      </c>
      <c r="F3255" s="203" t="s">
        <v>9451</v>
      </c>
      <c r="G3255" s="203" t="s">
        <v>27985</v>
      </c>
      <c r="H3255" s="203" t="s">
        <v>27986</v>
      </c>
      <c r="I3255" s="203" t="s">
        <v>9453</v>
      </c>
      <c r="J3255" s="203" t="s">
        <v>27987</v>
      </c>
      <c r="K3255" s="84">
        <v>46047</v>
      </c>
      <c r="L3255" s="84">
        <v>46049</v>
      </c>
      <c r="M3255" s="84">
        <v>46229</v>
      </c>
      <c r="N3255" s="203" t="s">
        <v>16803</v>
      </c>
      <c r="O3255" s="86">
        <v>15859458</v>
      </c>
      <c r="P3255" s="203" t="s">
        <v>27988</v>
      </c>
      <c r="Q3255" s="203" t="s">
        <v>27987</v>
      </c>
      <c r="R3255" s="84">
        <v>46047</v>
      </c>
      <c r="S3255" s="84">
        <v>46047</v>
      </c>
      <c r="T3255" s="84"/>
      <c r="U3255" s="84"/>
      <c r="V3255" s="84"/>
      <c r="W3255" s="203" t="s">
        <v>9457</v>
      </c>
    </row>
    <row r="3256" spans="1:23" x14ac:dyDescent="0.3">
      <c r="A3256" s="203" t="s">
        <v>1476</v>
      </c>
      <c r="B3256" s="203" t="s">
        <v>1246</v>
      </c>
      <c r="C3256" s="203" t="s">
        <v>27989</v>
      </c>
      <c r="D3256" s="203" t="s">
        <v>27990</v>
      </c>
      <c r="E3256" s="203" t="s">
        <v>27991</v>
      </c>
      <c r="F3256" s="203" t="s">
        <v>9451</v>
      </c>
      <c r="G3256" s="203" t="s">
        <v>27991</v>
      </c>
      <c r="H3256" s="203" t="s">
        <v>27992</v>
      </c>
      <c r="I3256" s="203" t="s">
        <v>9462</v>
      </c>
      <c r="J3256" s="203" t="s">
        <v>18458</v>
      </c>
      <c r="K3256" s="84">
        <v>45692</v>
      </c>
      <c r="L3256" s="84">
        <v>45692</v>
      </c>
      <c r="M3256" s="84">
        <v>45872</v>
      </c>
      <c r="N3256" s="203" t="s">
        <v>17128</v>
      </c>
      <c r="O3256" s="86">
        <v>29675250</v>
      </c>
      <c r="P3256" s="203" t="s">
        <v>27993</v>
      </c>
      <c r="Q3256" s="203" t="s">
        <v>18458</v>
      </c>
      <c r="R3256" s="84">
        <v>45691</v>
      </c>
      <c r="S3256" s="84">
        <v>45691</v>
      </c>
      <c r="T3256" s="84"/>
      <c r="U3256" s="84"/>
      <c r="V3256" s="84"/>
      <c r="W3256" s="203" t="s">
        <v>9457</v>
      </c>
    </row>
    <row r="3257" spans="1:23" x14ac:dyDescent="0.3">
      <c r="A3257" s="203" t="s">
        <v>1476</v>
      </c>
      <c r="B3257" s="203" t="s">
        <v>1246</v>
      </c>
      <c r="C3257" s="203" t="s">
        <v>27994</v>
      </c>
      <c r="D3257" s="203" t="s">
        <v>27995</v>
      </c>
      <c r="E3257" s="203" t="s">
        <v>27996</v>
      </c>
      <c r="F3257" s="203" t="s">
        <v>9451</v>
      </c>
      <c r="G3257" s="203" t="s">
        <v>27996</v>
      </c>
      <c r="H3257" s="203" t="s">
        <v>27995</v>
      </c>
      <c r="I3257" s="203" t="s">
        <v>9469</v>
      </c>
      <c r="J3257" s="203" t="s">
        <v>9470</v>
      </c>
      <c r="K3257" s="84"/>
      <c r="L3257" s="84"/>
      <c r="M3257" s="84">
        <v>45876</v>
      </c>
      <c r="N3257" s="203" t="s">
        <v>9471</v>
      </c>
      <c r="O3257" s="86">
        <v>0</v>
      </c>
      <c r="P3257" s="203" t="s">
        <v>27997</v>
      </c>
      <c r="Q3257" s="203" t="s">
        <v>9473</v>
      </c>
      <c r="R3257" s="84">
        <v>45696</v>
      </c>
      <c r="S3257" s="84">
        <v>45696</v>
      </c>
      <c r="T3257" s="84"/>
      <c r="U3257" s="84"/>
      <c r="V3257" s="84"/>
      <c r="W3257" s="203" t="s">
        <v>9457</v>
      </c>
    </row>
    <row r="3258" spans="1:23" x14ac:dyDescent="0.3">
      <c r="A3258" s="203" t="s">
        <v>1476</v>
      </c>
      <c r="B3258" s="203" t="s">
        <v>1246</v>
      </c>
      <c r="C3258" s="203" t="s">
        <v>27994</v>
      </c>
      <c r="D3258" s="203" t="s">
        <v>27998</v>
      </c>
      <c r="E3258" s="203" t="s">
        <v>27996</v>
      </c>
      <c r="F3258" s="203" t="s">
        <v>9451</v>
      </c>
      <c r="G3258" s="203" t="s">
        <v>27996</v>
      </c>
      <c r="H3258" s="203" t="s">
        <v>27998</v>
      </c>
      <c r="I3258" s="203" t="s">
        <v>9469</v>
      </c>
      <c r="J3258" s="203" t="s">
        <v>9470</v>
      </c>
      <c r="K3258" s="84"/>
      <c r="L3258" s="84"/>
      <c r="M3258" s="84">
        <v>45876</v>
      </c>
      <c r="N3258" s="203" t="s">
        <v>9471</v>
      </c>
      <c r="O3258" s="86">
        <v>0</v>
      </c>
      <c r="P3258" s="203" t="s">
        <v>27997</v>
      </c>
      <c r="Q3258" s="203" t="s">
        <v>9473</v>
      </c>
      <c r="R3258" s="84">
        <v>45696</v>
      </c>
      <c r="S3258" s="84">
        <v>45696</v>
      </c>
      <c r="T3258" s="84"/>
      <c r="U3258" s="84"/>
      <c r="V3258" s="84"/>
      <c r="W3258" s="203" t="s">
        <v>9457</v>
      </c>
    </row>
    <row r="3259" spans="1:23" x14ac:dyDescent="0.3">
      <c r="A3259" s="203" t="s">
        <v>1505</v>
      </c>
      <c r="B3259" s="203" t="s">
        <v>1246</v>
      </c>
      <c r="C3259" s="203" t="s">
        <v>27999</v>
      </c>
      <c r="D3259" s="203" t="s">
        <v>28000</v>
      </c>
      <c r="E3259" s="203" t="s">
        <v>28001</v>
      </c>
      <c r="F3259" s="203" t="s">
        <v>9451</v>
      </c>
      <c r="G3259" s="203" t="s">
        <v>28001</v>
      </c>
      <c r="H3259" s="203" t="s">
        <v>28002</v>
      </c>
      <c r="I3259" s="203" t="s">
        <v>9462</v>
      </c>
      <c r="J3259" s="203" t="s">
        <v>28003</v>
      </c>
      <c r="K3259" s="84">
        <v>45905</v>
      </c>
      <c r="L3259" s="84">
        <v>45905</v>
      </c>
      <c r="M3259" s="84">
        <v>46021</v>
      </c>
      <c r="N3259" s="203" t="s">
        <v>11063</v>
      </c>
      <c r="O3259" s="86">
        <v>15281188</v>
      </c>
      <c r="P3259" s="203" t="s">
        <v>28004</v>
      </c>
      <c r="Q3259" s="203" t="s">
        <v>28003</v>
      </c>
      <c r="R3259" s="84">
        <v>45905</v>
      </c>
      <c r="S3259" s="84">
        <v>45905</v>
      </c>
      <c r="T3259" s="84"/>
      <c r="U3259" s="84"/>
      <c r="V3259" s="84"/>
      <c r="W3259" s="203" t="s">
        <v>9457</v>
      </c>
    </row>
    <row r="3260" spans="1:23" x14ac:dyDescent="0.3">
      <c r="A3260" s="203" t="s">
        <v>1572</v>
      </c>
      <c r="B3260" s="203" t="s">
        <v>1246</v>
      </c>
      <c r="C3260" s="203" t="s">
        <v>28005</v>
      </c>
      <c r="D3260" s="203" t="s">
        <v>28006</v>
      </c>
      <c r="E3260" s="203" t="s">
        <v>28007</v>
      </c>
      <c r="F3260" s="203" t="s">
        <v>9451</v>
      </c>
      <c r="G3260" s="203" t="s">
        <v>28007</v>
      </c>
      <c r="H3260" s="203" t="s">
        <v>28008</v>
      </c>
      <c r="I3260" s="203" t="s">
        <v>9453</v>
      </c>
      <c r="J3260" s="203" t="s">
        <v>28009</v>
      </c>
      <c r="K3260" s="84">
        <v>45917</v>
      </c>
      <c r="L3260" s="84">
        <v>45922</v>
      </c>
      <c r="M3260" s="84">
        <v>46012</v>
      </c>
      <c r="N3260" s="203" t="s">
        <v>16262</v>
      </c>
      <c r="O3260" s="86">
        <v>12000000</v>
      </c>
      <c r="P3260" s="203" t="s">
        <v>28010</v>
      </c>
      <c r="Q3260" s="203" t="s">
        <v>28009</v>
      </c>
      <c r="R3260" s="84">
        <v>45917</v>
      </c>
      <c r="S3260" s="84">
        <v>45917</v>
      </c>
      <c r="T3260" s="84"/>
      <c r="U3260" s="84"/>
      <c r="V3260" s="84"/>
      <c r="W3260" s="203" t="s">
        <v>9457</v>
      </c>
    </row>
    <row r="3261" spans="1:23" x14ac:dyDescent="0.3">
      <c r="A3261" s="203" t="s">
        <v>5454</v>
      </c>
      <c r="B3261" s="203" t="s">
        <v>1245</v>
      </c>
      <c r="C3261" s="203" t="s">
        <v>28013</v>
      </c>
      <c r="D3261" s="203" t="s">
        <v>28014</v>
      </c>
      <c r="E3261" s="203" t="s">
        <v>28015</v>
      </c>
      <c r="F3261" s="203" t="s">
        <v>20500</v>
      </c>
      <c r="G3261" s="203" t="s">
        <v>28015</v>
      </c>
      <c r="H3261" s="203" t="s">
        <v>28016</v>
      </c>
      <c r="I3261" s="203" t="s">
        <v>9453</v>
      </c>
      <c r="J3261" s="203" t="s">
        <v>28017</v>
      </c>
      <c r="K3261" s="84">
        <v>45533</v>
      </c>
      <c r="L3261" s="84">
        <v>45534</v>
      </c>
      <c r="M3261" s="84">
        <v>45624</v>
      </c>
      <c r="N3261" s="203" t="s">
        <v>28018</v>
      </c>
      <c r="O3261" s="86">
        <v>7500000</v>
      </c>
      <c r="P3261" s="203" t="s">
        <v>28019</v>
      </c>
      <c r="Q3261" s="203" t="s">
        <v>28017</v>
      </c>
      <c r="R3261" s="84">
        <v>45533</v>
      </c>
      <c r="S3261" s="84">
        <v>45533</v>
      </c>
      <c r="T3261" s="84"/>
      <c r="U3261" s="84"/>
      <c r="V3261" s="84"/>
      <c r="W3261" s="203" t="s">
        <v>9457</v>
      </c>
    </row>
    <row r="3262" spans="1:23" x14ac:dyDescent="0.3">
      <c r="A3262" s="203" t="s">
        <v>1605</v>
      </c>
      <c r="B3262" s="203" t="s">
        <v>1247</v>
      </c>
      <c r="C3262" s="203" t="s">
        <v>28020</v>
      </c>
      <c r="D3262" s="203" t="s">
        <v>28021</v>
      </c>
      <c r="E3262" s="203" t="s">
        <v>28022</v>
      </c>
      <c r="F3262" s="203" t="s">
        <v>9451</v>
      </c>
      <c r="G3262" s="203" t="s">
        <v>28022</v>
      </c>
      <c r="H3262" s="203" t="s">
        <v>28023</v>
      </c>
      <c r="I3262" s="203" t="s">
        <v>9453</v>
      </c>
      <c r="J3262" s="203" t="s">
        <v>9933</v>
      </c>
      <c r="K3262" s="84">
        <v>46042</v>
      </c>
      <c r="L3262" s="84">
        <v>46042</v>
      </c>
      <c r="M3262" s="84">
        <v>46222</v>
      </c>
      <c r="N3262" s="203" t="s">
        <v>13844</v>
      </c>
      <c r="O3262" s="86">
        <v>17064468</v>
      </c>
      <c r="P3262" s="203" t="s">
        <v>28024</v>
      </c>
      <c r="Q3262" s="203" t="s">
        <v>9933</v>
      </c>
      <c r="R3262" s="84">
        <v>46042</v>
      </c>
      <c r="S3262" s="84">
        <v>46042</v>
      </c>
      <c r="T3262" s="84"/>
      <c r="U3262" s="84"/>
      <c r="V3262" s="84"/>
      <c r="W3262" s="203" t="s">
        <v>9457</v>
      </c>
    </row>
    <row r="3263" spans="1:23" x14ac:dyDescent="0.3">
      <c r="A3263" s="203" t="s">
        <v>1605</v>
      </c>
      <c r="B3263" s="203" t="s">
        <v>1247</v>
      </c>
      <c r="C3263" s="203" t="s">
        <v>28025</v>
      </c>
      <c r="D3263" s="203" t="s">
        <v>28026</v>
      </c>
      <c r="E3263" s="203" t="s">
        <v>28027</v>
      </c>
      <c r="F3263" s="203" t="s">
        <v>9451</v>
      </c>
      <c r="G3263" s="203" t="s">
        <v>28027</v>
      </c>
      <c r="H3263" s="203" t="s">
        <v>28028</v>
      </c>
      <c r="I3263" s="203" t="s">
        <v>9453</v>
      </c>
      <c r="J3263" s="203" t="s">
        <v>10921</v>
      </c>
      <c r="K3263" s="84">
        <v>46040</v>
      </c>
      <c r="L3263" s="84">
        <v>46041</v>
      </c>
      <c r="M3263" s="84">
        <v>46222</v>
      </c>
      <c r="N3263" s="203" t="s">
        <v>10922</v>
      </c>
      <c r="O3263" s="86">
        <v>25760100</v>
      </c>
      <c r="P3263" s="203" t="s">
        <v>28029</v>
      </c>
      <c r="Q3263" s="203" t="s">
        <v>10921</v>
      </c>
      <c r="R3263" s="84">
        <v>46040</v>
      </c>
      <c r="S3263" s="84">
        <v>46040</v>
      </c>
      <c r="T3263" s="84"/>
      <c r="U3263" s="84"/>
      <c r="V3263" s="84"/>
      <c r="W3263" s="203" t="s">
        <v>9457</v>
      </c>
    </row>
    <row r="3264" spans="1:23" x14ac:dyDescent="0.3">
      <c r="A3264" s="203" t="s">
        <v>1476</v>
      </c>
      <c r="B3264" s="203" t="s">
        <v>1246</v>
      </c>
      <c r="C3264" s="203" t="s">
        <v>28030</v>
      </c>
      <c r="D3264" s="203" t="s">
        <v>28031</v>
      </c>
      <c r="E3264" s="203" t="s">
        <v>28032</v>
      </c>
      <c r="F3264" s="203" t="s">
        <v>9451</v>
      </c>
      <c r="G3264" s="203" t="s">
        <v>28032</v>
      </c>
      <c r="H3264" s="203" t="s">
        <v>28033</v>
      </c>
      <c r="I3264" s="203" t="s">
        <v>9462</v>
      </c>
      <c r="J3264" s="203" t="s">
        <v>28034</v>
      </c>
      <c r="K3264" s="84">
        <v>45884</v>
      </c>
      <c r="L3264" s="84">
        <v>45884</v>
      </c>
      <c r="M3264" s="84">
        <v>46021</v>
      </c>
      <c r="N3264" s="203" t="s">
        <v>14388</v>
      </c>
      <c r="O3264" s="86">
        <v>17938787</v>
      </c>
      <c r="P3264" s="203" t="s">
        <v>28035</v>
      </c>
      <c r="Q3264" s="203" t="s">
        <v>28034</v>
      </c>
      <c r="R3264" s="84">
        <v>45884</v>
      </c>
      <c r="S3264" s="84">
        <v>45884</v>
      </c>
      <c r="T3264" s="84"/>
      <c r="U3264" s="84"/>
      <c r="V3264" s="84"/>
      <c r="W3264" s="203" t="s">
        <v>9457</v>
      </c>
    </row>
    <row r="3265" spans="1:23" x14ac:dyDescent="0.3">
      <c r="A3265" s="203" t="s">
        <v>1476</v>
      </c>
      <c r="B3265" s="203" t="s">
        <v>1246</v>
      </c>
      <c r="C3265" s="203" t="s">
        <v>28036</v>
      </c>
      <c r="D3265" s="203" t="s">
        <v>28037</v>
      </c>
      <c r="E3265" s="203" t="s">
        <v>28038</v>
      </c>
      <c r="F3265" s="203" t="s">
        <v>9451</v>
      </c>
      <c r="G3265" s="203" t="s">
        <v>28038</v>
      </c>
      <c r="H3265" s="203" t="s">
        <v>28039</v>
      </c>
      <c r="I3265" s="203" t="s">
        <v>9462</v>
      </c>
      <c r="J3265" s="203" t="s">
        <v>28040</v>
      </c>
      <c r="K3265" s="84">
        <v>45696</v>
      </c>
      <c r="L3265" s="84">
        <v>45698</v>
      </c>
      <c r="M3265" s="84">
        <v>45878</v>
      </c>
      <c r="N3265" s="203" t="s">
        <v>10922</v>
      </c>
      <c r="O3265" s="86">
        <v>23918382</v>
      </c>
      <c r="P3265" s="203" t="s">
        <v>28041</v>
      </c>
      <c r="Q3265" s="203" t="s">
        <v>28040</v>
      </c>
      <c r="R3265" s="84">
        <v>45696</v>
      </c>
      <c r="S3265" s="84">
        <v>45696</v>
      </c>
      <c r="T3265" s="84"/>
      <c r="U3265" s="84"/>
      <c r="V3265" s="84"/>
      <c r="W3265" s="203" t="s">
        <v>9457</v>
      </c>
    </row>
    <row r="3266" spans="1:23" x14ac:dyDescent="0.3">
      <c r="A3266" s="203" t="s">
        <v>1467</v>
      </c>
      <c r="B3266" s="203" t="s">
        <v>1247</v>
      </c>
      <c r="C3266" s="203" t="s">
        <v>28042</v>
      </c>
      <c r="D3266" s="203" t="s">
        <v>28043</v>
      </c>
      <c r="E3266" s="203" t="s">
        <v>28044</v>
      </c>
      <c r="F3266" s="203" t="s">
        <v>9451</v>
      </c>
      <c r="G3266" s="203" t="s">
        <v>28044</v>
      </c>
      <c r="H3266" s="203" t="s">
        <v>28045</v>
      </c>
      <c r="I3266" s="203" t="s">
        <v>9453</v>
      </c>
      <c r="J3266" s="203" t="s">
        <v>28046</v>
      </c>
      <c r="K3266" s="84">
        <v>46048</v>
      </c>
      <c r="L3266" s="84">
        <v>46049</v>
      </c>
      <c r="M3266" s="84">
        <v>46229</v>
      </c>
      <c r="N3266" s="203" t="s">
        <v>17223</v>
      </c>
      <c r="O3266" s="86">
        <v>25760100</v>
      </c>
      <c r="P3266" s="203" t="s">
        <v>28047</v>
      </c>
      <c r="Q3266" s="203" t="s">
        <v>28046</v>
      </c>
      <c r="R3266" s="84">
        <v>46047</v>
      </c>
      <c r="S3266" s="84">
        <v>46047</v>
      </c>
      <c r="T3266" s="84"/>
      <c r="U3266" s="84"/>
      <c r="V3266" s="84"/>
      <c r="W3266" s="203" t="s">
        <v>9457</v>
      </c>
    </row>
    <row r="3267" spans="1:23" x14ac:dyDescent="0.3">
      <c r="A3267" s="203" t="s">
        <v>1665</v>
      </c>
      <c r="B3267" s="203" t="s">
        <v>1247</v>
      </c>
      <c r="C3267" s="203" t="s">
        <v>28048</v>
      </c>
      <c r="D3267" s="203" t="s">
        <v>28049</v>
      </c>
      <c r="E3267" s="203" t="s">
        <v>28050</v>
      </c>
      <c r="F3267" s="203" t="s">
        <v>9451</v>
      </c>
      <c r="G3267" s="203" t="s">
        <v>28050</v>
      </c>
      <c r="H3267" s="203" t="s">
        <v>28051</v>
      </c>
      <c r="I3267" s="203" t="s">
        <v>9453</v>
      </c>
      <c r="J3267" s="203" t="s">
        <v>28052</v>
      </c>
      <c r="K3267" s="84">
        <v>46048</v>
      </c>
      <c r="L3267" s="84">
        <v>46048</v>
      </c>
      <c r="M3267" s="84">
        <v>46137</v>
      </c>
      <c r="N3267" s="203" t="s">
        <v>28053</v>
      </c>
      <c r="O3267" s="86">
        <v>12000000</v>
      </c>
      <c r="P3267" s="203" t="s">
        <v>28054</v>
      </c>
      <c r="Q3267" s="203" t="s">
        <v>28052</v>
      </c>
      <c r="R3267" s="84">
        <v>46046</v>
      </c>
      <c r="S3267" s="84">
        <v>46046</v>
      </c>
      <c r="T3267" s="84"/>
      <c r="U3267" s="84"/>
      <c r="V3267" s="84"/>
      <c r="W3267" s="203" t="s">
        <v>9457</v>
      </c>
    </row>
    <row r="3268" spans="1:23" x14ac:dyDescent="0.3">
      <c r="A3268" s="203" t="s">
        <v>1467</v>
      </c>
      <c r="B3268" s="203" t="s">
        <v>1247</v>
      </c>
      <c r="C3268" s="203" t="s">
        <v>28055</v>
      </c>
      <c r="D3268" s="203" t="s">
        <v>28056</v>
      </c>
      <c r="E3268" s="203" t="s">
        <v>28057</v>
      </c>
      <c r="F3268" s="203" t="s">
        <v>9451</v>
      </c>
      <c r="G3268" s="203" t="s">
        <v>28057</v>
      </c>
      <c r="H3268" s="203" t="s">
        <v>28058</v>
      </c>
      <c r="I3268" s="203" t="s">
        <v>9453</v>
      </c>
      <c r="J3268" s="203" t="s">
        <v>28059</v>
      </c>
      <c r="K3268" s="84">
        <v>46040</v>
      </c>
      <c r="L3268" s="84">
        <v>46041</v>
      </c>
      <c r="M3268" s="84">
        <v>46221</v>
      </c>
      <c r="N3268" s="203" t="s">
        <v>14840</v>
      </c>
      <c r="O3268" s="86">
        <v>30262908</v>
      </c>
      <c r="P3268" s="203" t="s">
        <v>28060</v>
      </c>
      <c r="Q3268" s="203" t="s">
        <v>28059</v>
      </c>
      <c r="R3268" s="84">
        <v>46040</v>
      </c>
      <c r="S3268" s="84">
        <v>46040</v>
      </c>
      <c r="T3268" s="84"/>
      <c r="U3268" s="84"/>
      <c r="V3268" s="84"/>
      <c r="W3268" s="203" t="s">
        <v>9457</v>
      </c>
    </row>
    <row r="3269" spans="1:23" x14ac:dyDescent="0.3">
      <c r="A3269" s="203" t="s">
        <v>1572</v>
      </c>
      <c r="B3269" s="203" t="s">
        <v>1246</v>
      </c>
      <c r="C3269" s="203" t="s">
        <v>28061</v>
      </c>
      <c r="D3269" s="203" t="s">
        <v>28062</v>
      </c>
      <c r="E3269" s="203" t="s">
        <v>28063</v>
      </c>
      <c r="F3269" s="203" t="s">
        <v>9451</v>
      </c>
      <c r="G3269" s="203" t="s">
        <v>28063</v>
      </c>
      <c r="H3269" s="203" t="s">
        <v>28064</v>
      </c>
      <c r="I3269" s="203" t="s">
        <v>9453</v>
      </c>
      <c r="J3269" s="203" t="s">
        <v>28065</v>
      </c>
      <c r="K3269" s="84">
        <v>45915</v>
      </c>
      <c r="L3269" s="84">
        <v>45916</v>
      </c>
      <c r="M3269" s="84">
        <v>46006</v>
      </c>
      <c r="N3269" s="203" t="s">
        <v>24532</v>
      </c>
      <c r="O3269" s="86">
        <v>10500000</v>
      </c>
      <c r="P3269" s="203" t="s">
        <v>28066</v>
      </c>
      <c r="Q3269" s="203" t="s">
        <v>28065</v>
      </c>
      <c r="R3269" s="84">
        <v>45915</v>
      </c>
      <c r="S3269" s="84">
        <v>45915</v>
      </c>
      <c r="T3269" s="84"/>
      <c r="U3269" s="84"/>
      <c r="V3269" s="84"/>
      <c r="W3269" s="203" t="s">
        <v>9457</v>
      </c>
    </row>
    <row r="3270" spans="1:23" x14ac:dyDescent="0.3">
      <c r="A3270" s="203" t="s">
        <v>1572</v>
      </c>
      <c r="B3270" s="203" t="s">
        <v>1246</v>
      </c>
      <c r="C3270" s="203" t="s">
        <v>28067</v>
      </c>
      <c r="D3270" s="203" t="s">
        <v>28068</v>
      </c>
      <c r="E3270" s="203" t="s">
        <v>28069</v>
      </c>
      <c r="F3270" s="203" t="s">
        <v>9451</v>
      </c>
      <c r="G3270" s="203" t="s">
        <v>28069</v>
      </c>
      <c r="H3270" s="203" t="s">
        <v>28070</v>
      </c>
      <c r="I3270" s="203" t="s">
        <v>9453</v>
      </c>
      <c r="J3270" s="203" t="s">
        <v>28071</v>
      </c>
      <c r="K3270" s="84">
        <v>45919</v>
      </c>
      <c r="L3270" s="84">
        <v>45922</v>
      </c>
      <c r="M3270" s="84">
        <v>46012</v>
      </c>
      <c r="N3270" s="203" t="s">
        <v>12900</v>
      </c>
      <c r="O3270" s="86">
        <v>12000000</v>
      </c>
      <c r="P3270" s="203" t="s">
        <v>28072</v>
      </c>
      <c r="Q3270" s="203" t="s">
        <v>28071</v>
      </c>
      <c r="R3270" s="84">
        <v>45919</v>
      </c>
      <c r="S3270" s="84">
        <v>45919</v>
      </c>
      <c r="T3270" s="84"/>
      <c r="U3270" s="84"/>
      <c r="V3270" s="84"/>
      <c r="W3270" s="203" t="s">
        <v>9457</v>
      </c>
    </row>
    <row r="3271" spans="1:23" x14ac:dyDescent="0.3">
      <c r="A3271" s="203" t="s">
        <v>1476</v>
      </c>
      <c r="B3271" s="203" t="s">
        <v>1246</v>
      </c>
      <c r="C3271" s="203" t="s">
        <v>28073</v>
      </c>
      <c r="D3271" s="203" t="s">
        <v>28074</v>
      </c>
      <c r="E3271" s="203" t="s">
        <v>28075</v>
      </c>
      <c r="F3271" s="203" t="s">
        <v>9451</v>
      </c>
      <c r="G3271" s="203" t="s">
        <v>28075</v>
      </c>
      <c r="H3271" s="203" t="s">
        <v>28076</v>
      </c>
      <c r="I3271" s="203" t="s">
        <v>9462</v>
      </c>
      <c r="J3271" s="203" t="s">
        <v>28077</v>
      </c>
      <c r="K3271" s="84">
        <v>45889</v>
      </c>
      <c r="L3271" s="84">
        <v>45889</v>
      </c>
      <c r="M3271" s="84">
        <v>46020</v>
      </c>
      <c r="N3271" s="203" t="s">
        <v>10721</v>
      </c>
      <c r="O3271" s="86">
        <v>17274387</v>
      </c>
      <c r="P3271" s="203" t="s">
        <v>28078</v>
      </c>
      <c r="Q3271" s="203" t="s">
        <v>28077</v>
      </c>
      <c r="R3271" s="84">
        <v>45888</v>
      </c>
      <c r="S3271" s="84">
        <v>45888</v>
      </c>
      <c r="T3271" s="84"/>
      <c r="U3271" s="84"/>
      <c r="V3271" s="84"/>
      <c r="W3271" s="203" t="s">
        <v>9457</v>
      </c>
    </row>
    <row r="3272" spans="1:23" x14ac:dyDescent="0.3">
      <c r="A3272" s="203" t="s">
        <v>1605</v>
      </c>
      <c r="B3272" s="203" t="s">
        <v>1247</v>
      </c>
      <c r="C3272" s="203" t="s">
        <v>28079</v>
      </c>
      <c r="D3272" s="203" t="s">
        <v>28080</v>
      </c>
      <c r="E3272" s="203" t="s">
        <v>28081</v>
      </c>
      <c r="F3272" s="203" t="s">
        <v>9451</v>
      </c>
      <c r="G3272" s="203" t="s">
        <v>28081</v>
      </c>
      <c r="H3272" s="203" t="s">
        <v>28082</v>
      </c>
      <c r="I3272" s="203" t="s">
        <v>9453</v>
      </c>
      <c r="J3272" s="203" t="s">
        <v>20435</v>
      </c>
      <c r="K3272" s="84">
        <v>46045</v>
      </c>
      <c r="L3272" s="84">
        <v>46045</v>
      </c>
      <c r="M3272" s="84">
        <v>46225</v>
      </c>
      <c r="N3272" s="203" t="s">
        <v>9787</v>
      </c>
      <c r="O3272" s="86">
        <v>17064468</v>
      </c>
      <c r="P3272" s="203" t="s">
        <v>28083</v>
      </c>
      <c r="Q3272" s="203" t="s">
        <v>20435</v>
      </c>
      <c r="R3272" s="84">
        <v>46044</v>
      </c>
      <c r="S3272" s="84">
        <v>46044</v>
      </c>
      <c r="T3272" s="84"/>
      <c r="U3272" s="84"/>
      <c r="V3272" s="84"/>
      <c r="W3272" s="203" t="s">
        <v>9457</v>
      </c>
    </row>
    <row r="3273" spans="1:23" x14ac:dyDescent="0.3">
      <c r="A3273" s="203" t="s">
        <v>1689</v>
      </c>
      <c r="B3273" s="203" t="s">
        <v>1247</v>
      </c>
      <c r="C3273" s="203" t="s">
        <v>28084</v>
      </c>
      <c r="D3273" s="203" t="s">
        <v>28085</v>
      </c>
      <c r="E3273" s="203" t="s">
        <v>28086</v>
      </c>
      <c r="F3273" s="203" t="s">
        <v>9451</v>
      </c>
      <c r="G3273" s="203" t="s">
        <v>28086</v>
      </c>
      <c r="H3273" s="203" t="s">
        <v>28087</v>
      </c>
      <c r="I3273" s="203" t="s">
        <v>9453</v>
      </c>
      <c r="J3273" s="203" t="s">
        <v>28088</v>
      </c>
      <c r="K3273" s="84">
        <v>46043</v>
      </c>
      <c r="L3273" s="84">
        <v>46048</v>
      </c>
      <c r="M3273" s="84">
        <v>46320</v>
      </c>
      <c r="N3273" s="203" t="s">
        <v>10073</v>
      </c>
      <c r="O3273" s="86">
        <v>47940363</v>
      </c>
      <c r="P3273" s="203" t="s">
        <v>28089</v>
      </c>
      <c r="Q3273" s="203" t="s">
        <v>28088</v>
      </c>
      <c r="R3273" s="84">
        <v>46042</v>
      </c>
      <c r="S3273" s="84">
        <v>46042</v>
      </c>
      <c r="T3273" s="84"/>
      <c r="U3273" s="84"/>
      <c r="V3273" s="84"/>
      <c r="W3273" s="203" t="s">
        <v>9457</v>
      </c>
    </row>
    <row r="3274" spans="1:23" x14ac:dyDescent="0.3">
      <c r="A3274" s="203" t="s">
        <v>1423</v>
      </c>
      <c r="B3274" s="203" t="s">
        <v>1245</v>
      </c>
      <c r="C3274" s="203" t="s">
        <v>28090</v>
      </c>
      <c r="D3274" s="203" t="s">
        <v>9471</v>
      </c>
      <c r="E3274" s="203" t="s">
        <v>20095</v>
      </c>
      <c r="F3274" s="203" t="s">
        <v>9451</v>
      </c>
      <c r="G3274" s="203"/>
      <c r="H3274" s="203"/>
      <c r="I3274" s="203"/>
      <c r="J3274" s="203"/>
      <c r="K3274" s="84"/>
      <c r="L3274" s="84"/>
      <c r="M3274" s="84"/>
      <c r="N3274" s="203"/>
      <c r="O3274" s="86"/>
      <c r="P3274" s="203"/>
      <c r="Q3274" s="203"/>
      <c r="R3274" s="84">
        <v>45637</v>
      </c>
      <c r="S3274" s="84">
        <v>45637</v>
      </c>
      <c r="T3274" s="84">
        <v>45644</v>
      </c>
      <c r="U3274" s="84">
        <v>45644</v>
      </c>
      <c r="V3274" s="84">
        <v>45644</v>
      </c>
      <c r="W3274" s="203" t="s">
        <v>9723</v>
      </c>
    </row>
    <row r="3275" spans="1:23" x14ac:dyDescent="0.3">
      <c r="A3275" s="203" t="s">
        <v>1605</v>
      </c>
      <c r="B3275" s="203" t="s">
        <v>1247</v>
      </c>
      <c r="C3275" s="203" t="s">
        <v>28091</v>
      </c>
      <c r="D3275" s="203" t="s">
        <v>28092</v>
      </c>
      <c r="E3275" s="203" t="s">
        <v>28093</v>
      </c>
      <c r="F3275" s="203" t="s">
        <v>9451</v>
      </c>
      <c r="G3275" s="203" t="s">
        <v>28093</v>
      </c>
      <c r="H3275" s="203" t="s">
        <v>28094</v>
      </c>
      <c r="I3275" s="203" t="s">
        <v>9482</v>
      </c>
      <c r="J3275" s="203" t="s">
        <v>28095</v>
      </c>
      <c r="K3275" s="84">
        <v>46232</v>
      </c>
      <c r="L3275" s="84"/>
      <c r="M3275" s="84">
        <v>46385</v>
      </c>
      <c r="N3275" s="203" t="s">
        <v>17966</v>
      </c>
      <c r="O3275" s="86">
        <v>16646990</v>
      </c>
      <c r="P3275" s="203" t="s">
        <v>28096</v>
      </c>
      <c r="Q3275" s="203" t="s">
        <v>28095</v>
      </c>
      <c r="R3275" s="84">
        <v>46232</v>
      </c>
      <c r="S3275" s="84">
        <v>46232</v>
      </c>
      <c r="T3275" s="84"/>
      <c r="U3275" s="84"/>
      <c r="V3275" s="84"/>
      <c r="W3275" s="203" t="s">
        <v>9457</v>
      </c>
    </row>
    <row r="3276" spans="1:23" x14ac:dyDescent="0.3">
      <c r="A3276" s="203" t="s">
        <v>1476</v>
      </c>
      <c r="B3276" s="203" t="s">
        <v>1246</v>
      </c>
      <c r="C3276" s="203" t="s">
        <v>28097</v>
      </c>
      <c r="D3276" s="203" t="s">
        <v>28098</v>
      </c>
      <c r="E3276" s="203" t="s">
        <v>28099</v>
      </c>
      <c r="F3276" s="203" t="s">
        <v>9451</v>
      </c>
      <c r="G3276" s="203" t="s">
        <v>28099</v>
      </c>
      <c r="H3276" s="203" t="s">
        <v>28100</v>
      </c>
      <c r="I3276" s="203" t="s">
        <v>9453</v>
      </c>
      <c r="J3276" s="203" t="s">
        <v>28101</v>
      </c>
      <c r="K3276" s="84">
        <v>45891</v>
      </c>
      <c r="L3276" s="84">
        <v>45892</v>
      </c>
      <c r="M3276" s="84">
        <v>46022</v>
      </c>
      <c r="N3276" s="203" t="s">
        <v>21787</v>
      </c>
      <c r="O3276" s="86">
        <v>17274387</v>
      </c>
      <c r="P3276" s="203" t="s">
        <v>28102</v>
      </c>
      <c r="Q3276" s="203" t="s">
        <v>28101</v>
      </c>
      <c r="R3276" s="84">
        <v>45891</v>
      </c>
      <c r="S3276" s="84">
        <v>45891</v>
      </c>
      <c r="T3276" s="84"/>
      <c r="U3276" s="84"/>
      <c r="V3276" s="84"/>
      <c r="W3276" s="203" t="s">
        <v>9457</v>
      </c>
    </row>
    <row r="3277" spans="1:23" x14ac:dyDescent="0.3">
      <c r="A3277" s="203" t="s">
        <v>4652</v>
      </c>
      <c r="B3277" s="203" t="s">
        <v>1247</v>
      </c>
      <c r="C3277" s="203" t="s">
        <v>34349</v>
      </c>
      <c r="D3277" s="203" t="s">
        <v>34350</v>
      </c>
      <c r="E3277" s="203" t="s">
        <v>34351</v>
      </c>
      <c r="F3277" s="203" t="s">
        <v>9451</v>
      </c>
      <c r="G3277" s="203" t="s">
        <v>34351</v>
      </c>
      <c r="H3277" s="203" t="s">
        <v>34352</v>
      </c>
      <c r="I3277" s="203" t="s">
        <v>9482</v>
      </c>
      <c r="J3277" s="203" t="s">
        <v>34064</v>
      </c>
      <c r="K3277" s="84">
        <v>46255</v>
      </c>
      <c r="L3277" s="84"/>
      <c r="M3277" s="84">
        <v>46387</v>
      </c>
      <c r="N3277" s="203" t="s">
        <v>25366</v>
      </c>
      <c r="O3277" s="86">
        <v>10370911</v>
      </c>
      <c r="P3277" s="203" t="s">
        <v>34353</v>
      </c>
      <c r="Q3277" s="203" t="s">
        <v>34064</v>
      </c>
      <c r="R3277" s="84">
        <v>46254</v>
      </c>
      <c r="S3277" s="84">
        <v>46254</v>
      </c>
      <c r="T3277" s="84"/>
      <c r="U3277" s="84"/>
      <c r="V3277" s="84"/>
      <c r="W3277" s="203" t="s">
        <v>9457</v>
      </c>
    </row>
    <row r="3278" spans="1:23" x14ac:dyDescent="0.3">
      <c r="A3278" s="203" t="s">
        <v>1605</v>
      </c>
      <c r="B3278" s="203" t="s">
        <v>1247</v>
      </c>
      <c r="C3278" s="203" t="s">
        <v>28103</v>
      </c>
      <c r="D3278" s="203" t="s">
        <v>28104</v>
      </c>
      <c r="E3278" s="203" t="s">
        <v>28105</v>
      </c>
      <c r="F3278" s="203" t="s">
        <v>9451</v>
      </c>
      <c r="G3278" s="203" t="s">
        <v>28105</v>
      </c>
      <c r="H3278" s="203" t="s">
        <v>28106</v>
      </c>
      <c r="I3278" s="203" t="s">
        <v>9453</v>
      </c>
      <c r="J3278" s="203" t="s">
        <v>28107</v>
      </c>
      <c r="K3278" s="84">
        <v>46238</v>
      </c>
      <c r="L3278" s="84">
        <v>46240</v>
      </c>
      <c r="M3278" s="84">
        <v>46386</v>
      </c>
      <c r="N3278" s="203" t="s">
        <v>15106</v>
      </c>
      <c r="O3278" s="86">
        <v>20751191</v>
      </c>
      <c r="P3278" s="203" t="s">
        <v>28108</v>
      </c>
      <c r="Q3278" s="203" t="s">
        <v>28107</v>
      </c>
      <c r="R3278" s="84">
        <v>46237</v>
      </c>
      <c r="S3278" s="84">
        <v>46237</v>
      </c>
      <c r="T3278" s="84"/>
      <c r="U3278" s="84"/>
      <c r="V3278" s="84"/>
      <c r="W3278" s="203" t="s">
        <v>9457</v>
      </c>
    </row>
    <row r="3279" spans="1:23" x14ac:dyDescent="0.3">
      <c r="A3279" s="203" t="s">
        <v>1572</v>
      </c>
      <c r="B3279" s="203" t="s">
        <v>1246</v>
      </c>
      <c r="C3279" s="203" t="s">
        <v>28109</v>
      </c>
      <c r="D3279" s="203" t="s">
        <v>28110</v>
      </c>
      <c r="E3279" s="203" t="s">
        <v>28111</v>
      </c>
      <c r="F3279" s="203" t="s">
        <v>9451</v>
      </c>
      <c r="G3279" s="203" t="s">
        <v>28111</v>
      </c>
      <c r="H3279" s="203" t="s">
        <v>28112</v>
      </c>
      <c r="I3279" s="203" t="s">
        <v>9453</v>
      </c>
      <c r="J3279" s="203" t="s">
        <v>28113</v>
      </c>
      <c r="K3279" s="84">
        <v>45989</v>
      </c>
      <c r="L3279" s="84">
        <v>45993</v>
      </c>
      <c r="M3279" s="84">
        <v>46017</v>
      </c>
      <c r="N3279" s="203" t="s">
        <v>28114</v>
      </c>
      <c r="O3279" s="86">
        <v>2533333.34</v>
      </c>
      <c r="P3279" s="203" t="s">
        <v>28115</v>
      </c>
      <c r="Q3279" s="203" t="s">
        <v>28113</v>
      </c>
      <c r="R3279" s="84">
        <v>45987</v>
      </c>
      <c r="S3279" s="84">
        <v>45987</v>
      </c>
      <c r="T3279" s="84"/>
      <c r="U3279" s="84"/>
      <c r="V3279" s="84"/>
      <c r="W3279" s="203" t="s">
        <v>9457</v>
      </c>
    </row>
    <row r="3280" spans="1:23" x14ac:dyDescent="0.3">
      <c r="A3280" s="203" t="s">
        <v>5454</v>
      </c>
      <c r="B3280" s="203" t="s">
        <v>1245</v>
      </c>
      <c r="C3280" s="203" t="s">
        <v>28116</v>
      </c>
      <c r="D3280" s="203" t="s">
        <v>28117</v>
      </c>
      <c r="E3280" s="203" t="s">
        <v>28118</v>
      </c>
      <c r="F3280" s="203" t="s">
        <v>9451</v>
      </c>
      <c r="G3280" s="203" t="s">
        <v>28118</v>
      </c>
      <c r="H3280" s="203" t="s">
        <v>28119</v>
      </c>
      <c r="I3280" s="203" t="s">
        <v>9504</v>
      </c>
      <c r="J3280" s="203" t="s">
        <v>28120</v>
      </c>
      <c r="K3280" s="84">
        <v>45566</v>
      </c>
      <c r="L3280" s="84">
        <v>45566</v>
      </c>
      <c r="M3280" s="84">
        <v>45657</v>
      </c>
      <c r="N3280" s="203" t="s">
        <v>28121</v>
      </c>
      <c r="O3280" s="86">
        <v>11400000</v>
      </c>
      <c r="P3280" s="203" t="s">
        <v>28122</v>
      </c>
      <c r="Q3280" s="203" t="s">
        <v>28120</v>
      </c>
      <c r="R3280" s="84">
        <v>45565</v>
      </c>
      <c r="S3280" s="84">
        <v>45565</v>
      </c>
      <c r="T3280" s="84"/>
      <c r="U3280" s="84"/>
      <c r="V3280" s="84"/>
      <c r="W3280" s="203" t="s">
        <v>9457</v>
      </c>
    </row>
    <row r="3281" spans="1:23" x14ac:dyDescent="0.3">
      <c r="A3281" s="203" t="s">
        <v>1665</v>
      </c>
      <c r="B3281" s="203" t="s">
        <v>1247</v>
      </c>
      <c r="C3281" s="203" t="s">
        <v>28123</v>
      </c>
      <c r="D3281" s="203" t="s">
        <v>28124</v>
      </c>
      <c r="E3281" s="203" t="s">
        <v>28125</v>
      </c>
      <c r="F3281" s="203" t="s">
        <v>9451</v>
      </c>
      <c r="G3281" s="203" t="s">
        <v>28125</v>
      </c>
      <c r="H3281" s="203" t="s">
        <v>28126</v>
      </c>
      <c r="I3281" s="203" t="s">
        <v>9504</v>
      </c>
      <c r="J3281" s="203" t="s">
        <v>28127</v>
      </c>
      <c r="K3281" s="84">
        <v>46045</v>
      </c>
      <c r="L3281" s="84">
        <v>46048</v>
      </c>
      <c r="M3281" s="84">
        <v>46167</v>
      </c>
      <c r="N3281" s="203" t="s">
        <v>13147</v>
      </c>
      <c r="O3281" s="86">
        <v>14000000</v>
      </c>
      <c r="P3281" s="203" t="s">
        <v>28128</v>
      </c>
      <c r="Q3281" s="203" t="s">
        <v>28127</v>
      </c>
      <c r="R3281" s="84">
        <v>46045</v>
      </c>
      <c r="S3281" s="84">
        <v>46045</v>
      </c>
      <c r="T3281" s="84"/>
      <c r="U3281" s="84"/>
      <c r="V3281" s="84"/>
      <c r="W3281" s="203" t="s">
        <v>9457</v>
      </c>
    </row>
    <row r="3282" spans="1:23" x14ac:dyDescent="0.3">
      <c r="A3282" s="203" t="s">
        <v>1467</v>
      </c>
      <c r="B3282" s="203" t="s">
        <v>1247</v>
      </c>
      <c r="C3282" s="203" t="s">
        <v>34354</v>
      </c>
      <c r="D3282" s="203" t="s">
        <v>34355</v>
      </c>
      <c r="E3282" s="203" t="s">
        <v>34356</v>
      </c>
      <c r="F3282" s="203" t="s">
        <v>9451</v>
      </c>
      <c r="G3282" s="203" t="s">
        <v>34356</v>
      </c>
      <c r="H3282" s="203" t="s">
        <v>34357</v>
      </c>
      <c r="I3282" s="203" t="s">
        <v>9453</v>
      </c>
      <c r="J3282" s="203" t="s">
        <v>34358</v>
      </c>
      <c r="K3282" s="84">
        <v>46246</v>
      </c>
      <c r="L3282" s="84">
        <v>46252</v>
      </c>
      <c r="M3282" s="84">
        <v>46387</v>
      </c>
      <c r="N3282" s="203" t="s">
        <v>18620</v>
      </c>
      <c r="O3282" s="86">
        <v>20035633</v>
      </c>
      <c r="P3282" s="203" t="s">
        <v>34359</v>
      </c>
      <c r="Q3282" s="203" t="s">
        <v>34358</v>
      </c>
      <c r="R3282" s="84">
        <v>46245</v>
      </c>
      <c r="S3282" s="84">
        <v>46245</v>
      </c>
      <c r="T3282" s="84"/>
      <c r="U3282" s="84"/>
      <c r="V3282" s="84"/>
      <c r="W3282" s="203" t="s">
        <v>9457</v>
      </c>
    </row>
    <row r="3283" spans="1:23" x14ac:dyDescent="0.3">
      <c r="A3283" s="203" t="s">
        <v>1665</v>
      </c>
      <c r="B3283" s="203" t="s">
        <v>1247</v>
      </c>
      <c r="C3283" s="203" t="s">
        <v>28129</v>
      </c>
      <c r="D3283" s="203" t="s">
        <v>28130</v>
      </c>
      <c r="E3283" s="203" t="s">
        <v>28131</v>
      </c>
      <c r="F3283" s="203" t="s">
        <v>9451</v>
      </c>
      <c r="G3283" s="203" t="s">
        <v>28131</v>
      </c>
      <c r="H3283" s="203" t="s">
        <v>28132</v>
      </c>
      <c r="I3283" s="203" t="s">
        <v>9453</v>
      </c>
      <c r="J3283" s="203" t="s">
        <v>28133</v>
      </c>
      <c r="K3283" s="84">
        <v>46046</v>
      </c>
      <c r="L3283" s="84">
        <v>46049</v>
      </c>
      <c r="M3283" s="84">
        <v>46138</v>
      </c>
      <c r="N3283" s="203" t="s">
        <v>14470</v>
      </c>
      <c r="O3283" s="86">
        <v>18000000</v>
      </c>
      <c r="P3283" s="203" t="s">
        <v>28134</v>
      </c>
      <c r="Q3283" s="203" t="s">
        <v>28133</v>
      </c>
      <c r="R3283" s="84">
        <v>46045</v>
      </c>
      <c r="S3283" s="84">
        <v>46045</v>
      </c>
      <c r="T3283" s="84"/>
      <c r="U3283" s="84"/>
      <c r="V3283" s="84"/>
      <c r="W3283" s="203" t="s">
        <v>9457</v>
      </c>
    </row>
    <row r="3284" spans="1:23" x14ac:dyDescent="0.3">
      <c r="A3284" s="203" t="s">
        <v>1561</v>
      </c>
      <c r="B3284" s="203" t="s">
        <v>1246</v>
      </c>
      <c r="C3284" s="203" t="s">
        <v>28135</v>
      </c>
      <c r="D3284" s="203" t="s">
        <v>9471</v>
      </c>
      <c r="E3284" s="203" t="s">
        <v>9902</v>
      </c>
      <c r="F3284" s="203" t="s">
        <v>9451</v>
      </c>
      <c r="G3284" s="203"/>
      <c r="H3284" s="203"/>
      <c r="I3284" s="203"/>
      <c r="J3284" s="203"/>
      <c r="K3284" s="84"/>
      <c r="L3284" s="84"/>
      <c r="M3284" s="84"/>
      <c r="N3284" s="203"/>
      <c r="O3284" s="86"/>
      <c r="P3284" s="203"/>
      <c r="Q3284" s="203"/>
      <c r="R3284" s="84">
        <v>45912</v>
      </c>
      <c r="S3284" s="84">
        <v>45912</v>
      </c>
      <c r="T3284" s="84">
        <v>45919</v>
      </c>
      <c r="U3284" s="84">
        <v>45919</v>
      </c>
      <c r="V3284" s="84">
        <v>45919</v>
      </c>
      <c r="W3284" s="203" t="s">
        <v>9723</v>
      </c>
    </row>
    <row r="3285" spans="1:23" x14ac:dyDescent="0.3">
      <c r="A3285" s="203" t="s">
        <v>5248</v>
      </c>
      <c r="B3285" s="203" t="s">
        <v>1245</v>
      </c>
      <c r="C3285" s="203" t="s">
        <v>28136</v>
      </c>
      <c r="D3285" s="203" t="s">
        <v>9471</v>
      </c>
      <c r="E3285" s="203" t="s">
        <v>28137</v>
      </c>
      <c r="F3285" s="203" t="s">
        <v>9451</v>
      </c>
      <c r="G3285" s="203"/>
      <c r="H3285" s="203"/>
      <c r="I3285" s="203"/>
      <c r="J3285" s="203"/>
      <c r="K3285" s="84"/>
      <c r="L3285" s="84"/>
      <c r="M3285" s="84"/>
      <c r="N3285" s="203"/>
      <c r="O3285" s="86"/>
      <c r="P3285" s="203"/>
      <c r="Q3285" s="203"/>
      <c r="R3285" s="84">
        <v>45558</v>
      </c>
      <c r="S3285" s="84">
        <v>45558</v>
      </c>
      <c r="T3285" s="84">
        <v>45576</v>
      </c>
      <c r="U3285" s="84">
        <v>45576</v>
      </c>
      <c r="V3285" s="84">
        <v>45576</v>
      </c>
      <c r="W3285" s="203" t="s">
        <v>9723</v>
      </c>
    </row>
    <row r="3286" spans="1:23" x14ac:dyDescent="0.3">
      <c r="A3286" s="203" t="s">
        <v>1467</v>
      </c>
      <c r="B3286" s="203" t="s">
        <v>1247</v>
      </c>
      <c r="C3286" s="203" t="s">
        <v>31113</v>
      </c>
      <c r="D3286" s="203" t="s">
        <v>34360</v>
      </c>
      <c r="E3286" s="203" t="s">
        <v>31114</v>
      </c>
      <c r="F3286" s="203" t="s">
        <v>9451</v>
      </c>
      <c r="G3286" s="203" t="s">
        <v>31114</v>
      </c>
      <c r="H3286" s="203" t="s">
        <v>34361</v>
      </c>
      <c r="I3286" s="203" t="s">
        <v>9453</v>
      </c>
      <c r="J3286" s="203" t="s">
        <v>34362</v>
      </c>
      <c r="K3286" s="84">
        <v>46244</v>
      </c>
      <c r="L3286" s="84">
        <v>46246</v>
      </c>
      <c r="M3286" s="84">
        <v>46387</v>
      </c>
      <c r="N3286" s="203" t="s">
        <v>13341</v>
      </c>
      <c r="O3286" s="86">
        <v>20035633</v>
      </c>
      <c r="P3286" s="203" t="s">
        <v>34363</v>
      </c>
      <c r="Q3286" s="203" t="s">
        <v>34362</v>
      </c>
      <c r="R3286" s="84">
        <v>46243</v>
      </c>
      <c r="S3286" s="84">
        <v>46243</v>
      </c>
      <c r="T3286" s="84"/>
      <c r="U3286" s="84"/>
      <c r="V3286" s="84"/>
      <c r="W3286" s="203" t="s">
        <v>9457</v>
      </c>
    </row>
    <row r="3287" spans="1:23" x14ac:dyDescent="0.3">
      <c r="A3287" s="203" t="s">
        <v>2935</v>
      </c>
      <c r="B3287" s="203" t="s">
        <v>1245</v>
      </c>
      <c r="C3287" s="203" t="s">
        <v>28138</v>
      </c>
      <c r="D3287" s="203" t="s">
        <v>28139</v>
      </c>
      <c r="E3287" s="203" t="s">
        <v>28140</v>
      </c>
      <c r="F3287" s="203" t="s">
        <v>9451</v>
      </c>
      <c r="G3287" s="203" t="s">
        <v>28140</v>
      </c>
      <c r="H3287" s="203" t="s">
        <v>28141</v>
      </c>
      <c r="I3287" s="203" t="s">
        <v>9462</v>
      </c>
      <c r="J3287" s="203" t="s">
        <v>28142</v>
      </c>
      <c r="K3287" s="84">
        <v>45401</v>
      </c>
      <c r="L3287" s="84">
        <v>45404</v>
      </c>
      <c r="M3287" s="84">
        <v>45586</v>
      </c>
      <c r="N3287" s="203" t="s">
        <v>28143</v>
      </c>
      <c r="O3287" s="86">
        <v>27237546</v>
      </c>
      <c r="P3287" s="203" t="s">
        <v>28144</v>
      </c>
      <c r="Q3287" s="203" t="s">
        <v>28142</v>
      </c>
      <c r="R3287" s="84">
        <v>45400</v>
      </c>
      <c r="S3287" s="84">
        <v>45400</v>
      </c>
      <c r="T3287" s="84"/>
      <c r="U3287" s="84"/>
      <c r="V3287" s="84"/>
      <c r="W3287" s="203" t="s">
        <v>9457</v>
      </c>
    </row>
    <row r="3288" spans="1:23" x14ac:dyDescent="0.3">
      <c r="A3288" s="203" t="s">
        <v>1605</v>
      </c>
      <c r="B3288" s="203" t="s">
        <v>1247</v>
      </c>
      <c r="C3288" s="203" t="s">
        <v>28145</v>
      </c>
      <c r="D3288" s="203" t="s">
        <v>28146</v>
      </c>
      <c r="E3288" s="203" t="s">
        <v>28147</v>
      </c>
      <c r="F3288" s="203" t="s">
        <v>9451</v>
      </c>
      <c r="G3288" s="203" t="s">
        <v>28147</v>
      </c>
      <c r="H3288" s="203" t="s">
        <v>28146</v>
      </c>
      <c r="I3288" s="203" t="s">
        <v>9739</v>
      </c>
      <c r="J3288" s="203" t="s">
        <v>9470</v>
      </c>
      <c r="K3288" s="84"/>
      <c r="L3288" s="84"/>
      <c r="M3288" s="84"/>
      <c r="N3288" s="203" t="s">
        <v>9471</v>
      </c>
      <c r="O3288" s="86">
        <v>0</v>
      </c>
      <c r="P3288" s="203" t="s">
        <v>28148</v>
      </c>
      <c r="Q3288" s="203" t="s">
        <v>9473</v>
      </c>
      <c r="R3288" s="84"/>
      <c r="S3288" s="84"/>
      <c r="T3288" s="84"/>
      <c r="U3288" s="84"/>
      <c r="V3288" s="84"/>
      <c r="W3288" s="203" t="s">
        <v>9457</v>
      </c>
    </row>
    <row r="3289" spans="1:23" x14ac:dyDescent="0.3">
      <c r="A3289" s="203" t="s">
        <v>1605</v>
      </c>
      <c r="B3289" s="203" t="s">
        <v>1247</v>
      </c>
      <c r="C3289" s="203" t="s">
        <v>28145</v>
      </c>
      <c r="D3289" s="203" t="s">
        <v>28149</v>
      </c>
      <c r="E3289" s="203" t="s">
        <v>28147</v>
      </c>
      <c r="F3289" s="203" t="s">
        <v>9451</v>
      </c>
      <c r="G3289" s="203" t="s">
        <v>28147</v>
      </c>
      <c r="H3289" s="203" t="s">
        <v>28150</v>
      </c>
      <c r="I3289" s="203" t="s">
        <v>9453</v>
      </c>
      <c r="J3289" s="203" t="s">
        <v>12852</v>
      </c>
      <c r="K3289" s="84">
        <v>46045</v>
      </c>
      <c r="L3289" s="84">
        <v>46045</v>
      </c>
      <c r="M3289" s="84">
        <v>46225</v>
      </c>
      <c r="N3289" s="203" t="s">
        <v>14528</v>
      </c>
      <c r="O3289" s="86">
        <v>17064468</v>
      </c>
      <c r="P3289" s="203" t="s">
        <v>28148</v>
      </c>
      <c r="Q3289" s="203" t="s">
        <v>12852</v>
      </c>
      <c r="R3289" s="84"/>
      <c r="S3289" s="84"/>
      <c r="T3289" s="84"/>
      <c r="U3289" s="84"/>
      <c r="V3289" s="84"/>
      <c r="W3289" s="203" t="s">
        <v>9457</v>
      </c>
    </row>
    <row r="3290" spans="1:23" x14ac:dyDescent="0.3">
      <c r="A3290" s="203" t="s">
        <v>1572</v>
      </c>
      <c r="B3290" s="203" t="s">
        <v>1246</v>
      </c>
      <c r="C3290" s="203" t="s">
        <v>28151</v>
      </c>
      <c r="D3290" s="203" t="s">
        <v>28152</v>
      </c>
      <c r="E3290" s="203" t="s">
        <v>28153</v>
      </c>
      <c r="F3290" s="203" t="s">
        <v>9451</v>
      </c>
      <c r="G3290" s="203" t="s">
        <v>28153</v>
      </c>
      <c r="H3290" s="203" t="s">
        <v>28154</v>
      </c>
      <c r="I3290" s="203" t="s">
        <v>9453</v>
      </c>
      <c r="J3290" s="203" t="s">
        <v>28155</v>
      </c>
      <c r="K3290" s="84">
        <v>45931</v>
      </c>
      <c r="L3290" s="84">
        <v>45932</v>
      </c>
      <c r="M3290" s="84">
        <v>46022</v>
      </c>
      <c r="N3290" s="203" t="s">
        <v>28156</v>
      </c>
      <c r="O3290" s="86">
        <v>5400000</v>
      </c>
      <c r="P3290" s="203" t="s">
        <v>28157</v>
      </c>
      <c r="Q3290" s="203" t="s">
        <v>28155</v>
      </c>
      <c r="R3290" s="84">
        <v>45931</v>
      </c>
      <c r="S3290" s="84">
        <v>45931</v>
      </c>
      <c r="T3290" s="84"/>
      <c r="U3290" s="84"/>
      <c r="V3290" s="84"/>
      <c r="W3290" s="203" t="s">
        <v>9457</v>
      </c>
    </row>
    <row r="3291" spans="1:23" x14ac:dyDescent="0.3">
      <c r="A3291" s="203" t="s">
        <v>1429</v>
      </c>
      <c r="B3291" s="203" t="s">
        <v>1246</v>
      </c>
      <c r="C3291" s="203" t="s">
        <v>28158</v>
      </c>
      <c r="D3291" s="203" t="s">
        <v>28159</v>
      </c>
      <c r="E3291" s="203" t="s">
        <v>28160</v>
      </c>
      <c r="F3291" s="203" t="s">
        <v>9451</v>
      </c>
      <c r="G3291" s="203" t="s">
        <v>28160</v>
      </c>
      <c r="H3291" s="203" t="s">
        <v>28161</v>
      </c>
      <c r="I3291" s="203" t="s">
        <v>9453</v>
      </c>
      <c r="J3291" s="203" t="s">
        <v>10086</v>
      </c>
      <c r="K3291" s="84">
        <v>45849</v>
      </c>
      <c r="L3291" s="84">
        <v>45852</v>
      </c>
      <c r="M3291" s="84">
        <v>45971</v>
      </c>
      <c r="N3291" s="203" t="s">
        <v>24947</v>
      </c>
      <c r="O3291" s="86">
        <v>20949056</v>
      </c>
      <c r="P3291" s="203" t="s">
        <v>28162</v>
      </c>
      <c r="Q3291" s="203" t="s">
        <v>10086</v>
      </c>
      <c r="R3291" s="84">
        <v>45849</v>
      </c>
      <c r="S3291" s="84">
        <v>45849</v>
      </c>
      <c r="T3291" s="84"/>
      <c r="U3291" s="84"/>
      <c r="V3291" s="84"/>
      <c r="W3291" s="203" t="s">
        <v>9457</v>
      </c>
    </row>
    <row r="3292" spans="1:23" x14ac:dyDescent="0.3">
      <c r="A3292" s="203" t="s">
        <v>1476</v>
      </c>
      <c r="B3292" s="203" t="s">
        <v>1246</v>
      </c>
      <c r="C3292" s="203" t="s">
        <v>28163</v>
      </c>
      <c r="D3292" s="203" t="s">
        <v>28164</v>
      </c>
      <c r="E3292" s="203" t="s">
        <v>28165</v>
      </c>
      <c r="F3292" s="203" t="s">
        <v>9451</v>
      </c>
      <c r="G3292" s="203" t="s">
        <v>28165</v>
      </c>
      <c r="H3292" s="203" t="s">
        <v>28166</v>
      </c>
      <c r="I3292" s="203" t="s">
        <v>9462</v>
      </c>
      <c r="J3292" s="203" t="s">
        <v>10441</v>
      </c>
      <c r="K3292" s="84">
        <v>45709</v>
      </c>
      <c r="L3292" s="84">
        <v>45709</v>
      </c>
      <c r="M3292" s="84">
        <v>45889</v>
      </c>
      <c r="N3292" s="203" t="s">
        <v>10583</v>
      </c>
      <c r="O3292" s="86">
        <v>15844446</v>
      </c>
      <c r="P3292" s="203" t="s">
        <v>28167</v>
      </c>
      <c r="Q3292" s="203" t="s">
        <v>10441</v>
      </c>
      <c r="R3292" s="84">
        <v>45707</v>
      </c>
      <c r="S3292" s="84">
        <v>45707</v>
      </c>
      <c r="T3292" s="84"/>
      <c r="U3292" s="84"/>
      <c r="V3292" s="84"/>
      <c r="W3292" s="203" t="s">
        <v>9457</v>
      </c>
    </row>
    <row r="3293" spans="1:23" x14ac:dyDescent="0.3">
      <c r="A3293" s="203" t="s">
        <v>1572</v>
      </c>
      <c r="B3293" s="203" t="s">
        <v>1246</v>
      </c>
      <c r="C3293" s="203" t="s">
        <v>28168</v>
      </c>
      <c r="D3293" s="203" t="s">
        <v>28169</v>
      </c>
      <c r="E3293" s="203" t="s">
        <v>28170</v>
      </c>
      <c r="F3293" s="203" t="s">
        <v>9451</v>
      </c>
      <c r="G3293" s="203" t="s">
        <v>28170</v>
      </c>
      <c r="H3293" s="203" t="s">
        <v>28171</v>
      </c>
      <c r="I3293" s="203" t="s">
        <v>9462</v>
      </c>
      <c r="J3293" s="203" t="s">
        <v>28172</v>
      </c>
      <c r="K3293" s="84">
        <v>45940</v>
      </c>
      <c r="L3293" s="84">
        <v>45940</v>
      </c>
      <c r="M3293" s="84">
        <v>46021</v>
      </c>
      <c r="N3293" s="203" t="s">
        <v>15146</v>
      </c>
      <c r="O3293" s="86">
        <v>11239485</v>
      </c>
      <c r="P3293" s="203" t="s">
        <v>28173</v>
      </c>
      <c r="Q3293" s="203" t="s">
        <v>28172</v>
      </c>
      <c r="R3293" s="84">
        <v>45939</v>
      </c>
      <c r="S3293" s="84">
        <v>45939</v>
      </c>
      <c r="T3293" s="84"/>
      <c r="U3293" s="84"/>
      <c r="V3293" s="84"/>
      <c r="W3293" s="203" t="s">
        <v>9457</v>
      </c>
    </row>
    <row r="3294" spans="1:23" x14ac:dyDescent="0.3">
      <c r="A3294" s="203" t="s">
        <v>1572</v>
      </c>
      <c r="B3294" s="203" t="s">
        <v>1246</v>
      </c>
      <c r="C3294" s="203" t="s">
        <v>28174</v>
      </c>
      <c r="D3294" s="203" t="s">
        <v>9471</v>
      </c>
      <c r="E3294" s="203" t="s">
        <v>28175</v>
      </c>
      <c r="F3294" s="203" t="s">
        <v>9451</v>
      </c>
      <c r="G3294" s="203"/>
      <c r="H3294" s="203"/>
      <c r="I3294" s="203"/>
      <c r="J3294" s="203"/>
      <c r="K3294" s="84"/>
      <c r="L3294" s="84"/>
      <c r="M3294" s="84"/>
      <c r="N3294" s="203"/>
      <c r="O3294" s="86"/>
      <c r="P3294" s="203"/>
      <c r="Q3294" s="203"/>
      <c r="R3294" s="84"/>
      <c r="S3294" s="84"/>
      <c r="T3294" s="84"/>
      <c r="U3294" s="84"/>
      <c r="V3294" s="84"/>
      <c r="W3294" s="203" t="s">
        <v>9739</v>
      </c>
    </row>
    <row r="3295" spans="1:23" x14ac:dyDescent="0.3">
      <c r="A3295" s="203" t="s">
        <v>1665</v>
      </c>
      <c r="B3295" s="203" t="s">
        <v>1247</v>
      </c>
      <c r="C3295" s="203" t="s">
        <v>28176</v>
      </c>
      <c r="D3295" s="203" t="s">
        <v>28177</v>
      </c>
      <c r="E3295" s="203" t="s">
        <v>28178</v>
      </c>
      <c r="F3295" s="203" t="s">
        <v>9451</v>
      </c>
      <c r="G3295" s="203" t="s">
        <v>28178</v>
      </c>
      <c r="H3295" s="203" t="s">
        <v>28179</v>
      </c>
      <c r="I3295" s="203" t="s">
        <v>9504</v>
      </c>
      <c r="J3295" s="203" t="s">
        <v>28180</v>
      </c>
      <c r="K3295" s="84">
        <v>46051</v>
      </c>
      <c r="L3295" s="84">
        <v>46051</v>
      </c>
      <c r="M3295" s="84">
        <v>46170</v>
      </c>
      <c r="N3295" s="203" t="s">
        <v>28181</v>
      </c>
      <c r="O3295" s="86">
        <v>12000000</v>
      </c>
      <c r="P3295" s="203" t="s">
        <v>28182</v>
      </c>
      <c r="Q3295" s="203" t="s">
        <v>28180</v>
      </c>
      <c r="R3295" s="84">
        <v>46050</v>
      </c>
      <c r="S3295" s="84">
        <v>46050</v>
      </c>
      <c r="T3295" s="84"/>
      <c r="U3295" s="84"/>
      <c r="V3295" s="84"/>
      <c r="W3295" s="203" t="s">
        <v>9457</v>
      </c>
    </row>
    <row r="3296" spans="1:23" x14ac:dyDescent="0.3">
      <c r="A3296" s="203" t="s">
        <v>2935</v>
      </c>
      <c r="B3296" s="203" t="s">
        <v>1245</v>
      </c>
      <c r="C3296" s="203" t="s">
        <v>28183</v>
      </c>
      <c r="D3296" s="203" t="s">
        <v>28184</v>
      </c>
      <c r="E3296" s="203" t="s">
        <v>28185</v>
      </c>
      <c r="F3296" s="203" t="s">
        <v>9451</v>
      </c>
      <c r="G3296" s="203" t="s">
        <v>28185</v>
      </c>
      <c r="H3296" s="203" t="s">
        <v>28186</v>
      </c>
      <c r="I3296" s="203" t="s">
        <v>9462</v>
      </c>
      <c r="J3296" s="203" t="s">
        <v>28187</v>
      </c>
      <c r="K3296" s="84">
        <v>45450</v>
      </c>
      <c r="L3296" s="84">
        <v>45454</v>
      </c>
      <c r="M3296" s="84">
        <v>45636</v>
      </c>
      <c r="N3296" s="203" t="s">
        <v>15956</v>
      </c>
      <c r="O3296" s="86">
        <v>11890566</v>
      </c>
      <c r="P3296" s="203" t="s">
        <v>28188</v>
      </c>
      <c r="Q3296" s="203" t="s">
        <v>28189</v>
      </c>
      <c r="R3296" s="84">
        <v>45443</v>
      </c>
      <c r="S3296" s="84">
        <v>45443</v>
      </c>
      <c r="T3296" s="84"/>
      <c r="U3296" s="84"/>
      <c r="V3296" s="84"/>
      <c r="W3296" s="203" t="s">
        <v>9739</v>
      </c>
    </row>
    <row r="3297" spans="1:23" x14ac:dyDescent="0.3">
      <c r="A3297" s="203" t="s">
        <v>5454</v>
      </c>
      <c r="B3297" s="203" t="s">
        <v>1245</v>
      </c>
      <c r="C3297" s="203" t="s">
        <v>28190</v>
      </c>
      <c r="D3297" s="203" t="s">
        <v>28191</v>
      </c>
      <c r="E3297" s="203" t="s">
        <v>28192</v>
      </c>
      <c r="F3297" s="203" t="s">
        <v>9451</v>
      </c>
      <c r="G3297" s="203" t="s">
        <v>28192</v>
      </c>
      <c r="H3297" s="203" t="s">
        <v>28193</v>
      </c>
      <c r="I3297" s="203" t="s">
        <v>9453</v>
      </c>
      <c r="J3297" s="203" t="s">
        <v>28194</v>
      </c>
      <c r="K3297" s="84">
        <v>45537</v>
      </c>
      <c r="L3297" s="84">
        <v>45538</v>
      </c>
      <c r="M3297" s="84">
        <v>45598</v>
      </c>
      <c r="N3297" s="203" t="s">
        <v>14805</v>
      </c>
      <c r="O3297" s="86">
        <v>8000000</v>
      </c>
      <c r="P3297" s="203" t="s">
        <v>28195</v>
      </c>
      <c r="Q3297" s="203" t="s">
        <v>28194</v>
      </c>
      <c r="R3297" s="84">
        <v>45531</v>
      </c>
      <c r="S3297" s="84">
        <v>45531</v>
      </c>
      <c r="T3297" s="84"/>
      <c r="U3297" s="84"/>
      <c r="V3297" s="84"/>
      <c r="W3297" s="203" t="s">
        <v>9457</v>
      </c>
    </row>
    <row r="3298" spans="1:23" x14ac:dyDescent="0.3">
      <c r="A3298" s="203" t="s">
        <v>1476</v>
      </c>
      <c r="B3298" s="203" t="s">
        <v>1246</v>
      </c>
      <c r="C3298" s="203" t="s">
        <v>28196</v>
      </c>
      <c r="D3298" s="203" t="s">
        <v>28197</v>
      </c>
      <c r="E3298" s="203" t="s">
        <v>28198</v>
      </c>
      <c r="F3298" s="203" t="s">
        <v>9451</v>
      </c>
      <c r="G3298" s="203" t="s">
        <v>28198</v>
      </c>
      <c r="H3298" s="203" t="s">
        <v>28199</v>
      </c>
      <c r="I3298" s="203" t="s">
        <v>9462</v>
      </c>
      <c r="J3298" s="203" t="s">
        <v>12254</v>
      </c>
      <c r="K3298" s="84">
        <v>45697</v>
      </c>
      <c r="L3298" s="84">
        <v>45698</v>
      </c>
      <c r="M3298" s="84">
        <v>45878</v>
      </c>
      <c r="N3298" s="203" t="s">
        <v>25758</v>
      </c>
      <c r="O3298" s="86">
        <v>15844446</v>
      </c>
      <c r="P3298" s="203" t="s">
        <v>28200</v>
      </c>
      <c r="Q3298" s="203" t="s">
        <v>12254</v>
      </c>
      <c r="R3298" s="84">
        <v>45697</v>
      </c>
      <c r="S3298" s="84">
        <v>45697</v>
      </c>
      <c r="T3298" s="84"/>
      <c r="U3298" s="84"/>
      <c r="V3298" s="84"/>
      <c r="W3298" s="203" t="s">
        <v>9457</v>
      </c>
    </row>
    <row r="3299" spans="1:23" x14ac:dyDescent="0.3">
      <c r="A3299" s="203" t="s">
        <v>1572</v>
      </c>
      <c r="B3299" s="203" t="s">
        <v>1246</v>
      </c>
      <c r="C3299" s="203" t="s">
        <v>28201</v>
      </c>
      <c r="D3299" s="203" t="s">
        <v>28202</v>
      </c>
      <c r="E3299" s="203" t="s">
        <v>28203</v>
      </c>
      <c r="F3299" s="203" t="s">
        <v>9451</v>
      </c>
      <c r="G3299" s="203" t="s">
        <v>28203</v>
      </c>
      <c r="H3299" s="203" t="s">
        <v>28204</v>
      </c>
      <c r="I3299" s="203" t="s">
        <v>9462</v>
      </c>
      <c r="J3299" s="203" t="s">
        <v>28205</v>
      </c>
      <c r="K3299" s="84">
        <v>45923</v>
      </c>
      <c r="L3299" s="84">
        <v>45924</v>
      </c>
      <c r="M3299" s="84">
        <v>46014</v>
      </c>
      <c r="N3299" s="203" t="s">
        <v>28206</v>
      </c>
      <c r="O3299" s="86">
        <v>12000000</v>
      </c>
      <c r="P3299" s="203" t="s">
        <v>28207</v>
      </c>
      <c r="Q3299" s="203" t="s">
        <v>28205</v>
      </c>
      <c r="R3299" s="84">
        <v>45923</v>
      </c>
      <c r="S3299" s="84">
        <v>45923</v>
      </c>
      <c r="T3299" s="84"/>
      <c r="U3299" s="84"/>
      <c r="V3299" s="84"/>
      <c r="W3299" s="203" t="s">
        <v>9457</v>
      </c>
    </row>
    <row r="3300" spans="1:23" x14ac:dyDescent="0.3">
      <c r="A3300" s="203" t="s">
        <v>1476</v>
      </c>
      <c r="B3300" s="203" t="s">
        <v>1246</v>
      </c>
      <c r="C3300" s="203" t="s">
        <v>28208</v>
      </c>
      <c r="D3300" s="203" t="s">
        <v>28209</v>
      </c>
      <c r="E3300" s="203" t="s">
        <v>28210</v>
      </c>
      <c r="F3300" s="203" t="s">
        <v>9451</v>
      </c>
      <c r="G3300" s="203" t="s">
        <v>28210</v>
      </c>
      <c r="H3300" s="203" t="s">
        <v>28211</v>
      </c>
      <c r="I3300" s="203" t="s">
        <v>9462</v>
      </c>
      <c r="J3300" s="203" t="s">
        <v>28212</v>
      </c>
      <c r="K3300" s="84">
        <v>45694</v>
      </c>
      <c r="L3300" s="84">
        <v>45694</v>
      </c>
      <c r="M3300" s="84">
        <v>45874</v>
      </c>
      <c r="N3300" s="203" t="s">
        <v>14703</v>
      </c>
      <c r="O3300" s="86">
        <v>29675250</v>
      </c>
      <c r="P3300" s="203" t="s">
        <v>28213</v>
      </c>
      <c r="Q3300" s="203" t="s">
        <v>28212</v>
      </c>
      <c r="R3300" s="84">
        <v>45692</v>
      </c>
      <c r="S3300" s="84">
        <v>45692</v>
      </c>
      <c r="T3300" s="84"/>
      <c r="U3300" s="84"/>
      <c r="V3300" s="84"/>
      <c r="W3300" s="203" t="s">
        <v>9457</v>
      </c>
    </row>
    <row r="3301" spans="1:23" x14ac:dyDescent="0.3">
      <c r="A3301" s="203" t="s">
        <v>5454</v>
      </c>
      <c r="B3301" s="203" t="s">
        <v>1245</v>
      </c>
      <c r="C3301" s="203" t="s">
        <v>28214</v>
      </c>
      <c r="D3301" s="203" t="s">
        <v>28215</v>
      </c>
      <c r="E3301" s="203" t="s">
        <v>28216</v>
      </c>
      <c r="F3301" s="203" t="s">
        <v>9451</v>
      </c>
      <c r="G3301" s="203" t="s">
        <v>28216</v>
      </c>
      <c r="H3301" s="203" t="s">
        <v>28217</v>
      </c>
      <c r="I3301" s="203" t="s">
        <v>9453</v>
      </c>
      <c r="J3301" s="203" t="s">
        <v>18317</v>
      </c>
      <c r="K3301" s="84">
        <v>45525</v>
      </c>
      <c r="L3301" s="84">
        <v>45525</v>
      </c>
      <c r="M3301" s="84">
        <v>45646</v>
      </c>
      <c r="N3301" s="203" t="s">
        <v>16182</v>
      </c>
      <c r="O3301" s="86">
        <v>16800000</v>
      </c>
      <c r="P3301" s="203" t="s">
        <v>28218</v>
      </c>
      <c r="Q3301" s="203" t="s">
        <v>18317</v>
      </c>
      <c r="R3301" s="84">
        <v>45524</v>
      </c>
      <c r="S3301" s="84">
        <v>45524</v>
      </c>
      <c r="T3301" s="84"/>
      <c r="U3301" s="84"/>
      <c r="V3301" s="84"/>
      <c r="W3301" s="203" t="s">
        <v>9457</v>
      </c>
    </row>
    <row r="3302" spans="1:23" x14ac:dyDescent="0.3">
      <c r="A3302" s="203" t="s">
        <v>1665</v>
      </c>
      <c r="B3302" s="203" t="s">
        <v>1247</v>
      </c>
      <c r="C3302" s="203" t="s">
        <v>28219</v>
      </c>
      <c r="D3302" s="203" t="s">
        <v>28220</v>
      </c>
      <c r="E3302" s="203" t="s">
        <v>28221</v>
      </c>
      <c r="F3302" s="203" t="s">
        <v>9451</v>
      </c>
      <c r="G3302" s="203" t="s">
        <v>28221</v>
      </c>
      <c r="H3302" s="203" t="s">
        <v>28222</v>
      </c>
      <c r="I3302" s="203" t="s">
        <v>9453</v>
      </c>
      <c r="J3302" s="203" t="s">
        <v>28223</v>
      </c>
      <c r="K3302" s="84">
        <v>46052</v>
      </c>
      <c r="L3302" s="84">
        <v>46052</v>
      </c>
      <c r="M3302" s="84">
        <v>46141</v>
      </c>
      <c r="N3302" s="203" t="s">
        <v>10244</v>
      </c>
      <c r="O3302" s="86">
        <v>18000000</v>
      </c>
      <c r="P3302" s="203" t="s">
        <v>28224</v>
      </c>
      <c r="Q3302" s="203" t="s">
        <v>28225</v>
      </c>
      <c r="R3302" s="84">
        <v>46051</v>
      </c>
      <c r="S3302" s="84">
        <v>46051</v>
      </c>
      <c r="T3302" s="84"/>
      <c r="U3302" s="84"/>
      <c r="V3302" s="84"/>
      <c r="W3302" s="203" t="s">
        <v>9457</v>
      </c>
    </row>
    <row r="3303" spans="1:23" x14ac:dyDescent="0.3">
      <c r="A3303" s="203" t="s">
        <v>1665</v>
      </c>
      <c r="B3303" s="203" t="s">
        <v>1247</v>
      </c>
      <c r="C3303" s="203" t="s">
        <v>28226</v>
      </c>
      <c r="D3303" s="203" t="s">
        <v>28227</v>
      </c>
      <c r="E3303" s="203" t="s">
        <v>28228</v>
      </c>
      <c r="F3303" s="203" t="s">
        <v>9451</v>
      </c>
      <c r="G3303" s="203" t="s">
        <v>28228</v>
      </c>
      <c r="H3303" s="203" t="s">
        <v>28229</v>
      </c>
      <c r="I3303" s="203" t="s">
        <v>9453</v>
      </c>
      <c r="J3303" s="203" t="s">
        <v>19470</v>
      </c>
      <c r="K3303" s="84">
        <v>46052</v>
      </c>
      <c r="L3303" s="84">
        <v>46052</v>
      </c>
      <c r="M3303" s="84">
        <v>46141</v>
      </c>
      <c r="N3303" s="203" t="s">
        <v>10365</v>
      </c>
      <c r="O3303" s="86">
        <v>8476996</v>
      </c>
      <c r="P3303" s="203" t="s">
        <v>28230</v>
      </c>
      <c r="Q3303" s="203" t="s">
        <v>19470</v>
      </c>
      <c r="R3303" s="84">
        <v>46052</v>
      </c>
      <c r="S3303" s="84">
        <v>46052</v>
      </c>
      <c r="T3303" s="84"/>
      <c r="U3303" s="84"/>
      <c r="V3303" s="84"/>
      <c r="W3303" s="203" t="s">
        <v>9457</v>
      </c>
    </row>
    <row r="3304" spans="1:23" x14ac:dyDescent="0.3">
      <c r="A3304" s="203" t="s">
        <v>1702</v>
      </c>
      <c r="B3304" s="203" t="s">
        <v>1246</v>
      </c>
      <c r="C3304" s="203" t="s">
        <v>28231</v>
      </c>
      <c r="D3304" s="203" t="s">
        <v>28232</v>
      </c>
      <c r="E3304" s="203" t="s">
        <v>22595</v>
      </c>
      <c r="F3304" s="203" t="s">
        <v>9451</v>
      </c>
      <c r="G3304" s="203" t="s">
        <v>22595</v>
      </c>
      <c r="H3304" s="203" t="s">
        <v>28233</v>
      </c>
      <c r="I3304" s="203" t="s">
        <v>9453</v>
      </c>
      <c r="J3304" s="203" t="s">
        <v>28234</v>
      </c>
      <c r="K3304" s="84">
        <v>46001</v>
      </c>
      <c r="L3304" s="84">
        <v>46002</v>
      </c>
      <c r="M3304" s="84">
        <v>46008</v>
      </c>
      <c r="N3304" s="203" t="s">
        <v>10517</v>
      </c>
      <c r="O3304" s="86">
        <v>530000000</v>
      </c>
      <c r="P3304" s="203" t="s">
        <v>28235</v>
      </c>
      <c r="Q3304" s="203" t="s">
        <v>28234</v>
      </c>
      <c r="R3304" s="84">
        <v>45992</v>
      </c>
      <c r="S3304" s="84">
        <v>45992</v>
      </c>
      <c r="T3304" s="84">
        <v>45994</v>
      </c>
      <c r="U3304" s="84">
        <v>45994</v>
      </c>
      <c r="V3304" s="84">
        <v>45994</v>
      </c>
      <c r="W3304" s="203" t="s">
        <v>9457</v>
      </c>
    </row>
    <row r="3305" spans="1:23" x14ac:dyDescent="0.3">
      <c r="A3305" s="203" t="s">
        <v>3253</v>
      </c>
      <c r="B3305" s="203" t="s">
        <v>1245</v>
      </c>
      <c r="C3305" s="203" t="s">
        <v>28236</v>
      </c>
      <c r="D3305" s="203" t="s">
        <v>28237</v>
      </c>
      <c r="E3305" s="203" t="s">
        <v>28238</v>
      </c>
      <c r="F3305" s="203" t="s">
        <v>9451</v>
      </c>
      <c r="G3305" s="203" t="s">
        <v>28238</v>
      </c>
      <c r="H3305" s="203" t="s">
        <v>28239</v>
      </c>
      <c r="I3305" s="203" t="s">
        <v>9462</v>
      </c>
      <c r="J3305" s="203" t="s">
        <v>28240</v>
      </c>
      <c r="K3305" s="84">
        <v>45593</v>
      </c>
      <c r="L3305" s="84">
        <v>45593</v>
      </c>
      <c r="M3305" s="84">
        <v>45653</v>
      </c>
      <c r="N3305" s="203" t="s">
        <v>14560</v>
      </c>
      <c r="O3305" s="86">
        <v>7972794</v>
      </c>
      <c r="P3305" s="203" t="s">
        <v>28241</v>
      </c>
      <c r="Q3305" s="203" t="s">
        <v>28240</v>
      </c>
      <c r="R3305" s="84">
        <v>45593</v>
      </c>
      <c r="S3305" s="84">
        <v>45593</v>
      </c>
      <c r="T3305" s="84"/>
      <c r="U3305" s="84"/>
      <c r="V3305" s="84"/>
      <c r="W3305" s="203" t="s">
        <v>9457</v>
      </c>
    </row>
    <row r="3306" spans="1:23" x14ac:dyDescent="0.3">
      <c r="A3306" s="203" t="s">
        <v>4207</v>
      </c>
      <c r="B3306" s="203" t="s">
        <v>1245</v>
      </c>
      <c r="C3306" s="203" t="s">
        <v>28242</v>
      </c>
      <c r="D3306" s="203" t="s">
        <v>28243</v>
      </c>
      <c r="E3306" s="203" t="s">
        <v>28244</v>
      </c>
      <c r="F3306" s="203" t="s">
        <v>9451</v>
      </c>
      <c r="G3306" s="203" t="s">
        <v>28244</v>
      </c>
      <c r="H3306" s="203" t="s">
        <v>28245</v>
      </c>
      <c r="I3306" s="203" t="s">
        <v>9462</v>
      </c>
      <c r="J3306" s="203" t="s">
        <v>28246</v>
      </c>
      <c r="K3306" s="84">
        <v>45385</v>
      </c>
      <c r="L3306" s="84">
        <v>45386</v>
      </c>
      <c r="M3306" s="84">
        <v>45568</v>
      </c>
      <c r="N3306" s="203" t="s">
        <v>11178</v>
      </c>
      <c r="O3306" s="86">
        <v>19560876</v>
      </c>
      <c r="P3306" s="203" t="s">
        <v>28247</v>
      </c>
      <c r="Q3306" s="203" t="s">
        <v>28246</v>
      </c>
      <c r="R3306" s="84">
        <v>45384</v>
      </c>
      <c r="S3306" s="84">
        <v>45384</v>
      </c>
      <c r="T3306" s="84"/>
      <c r="U3306" s="84"/>
      <c r="V3306" s="84"/>
      <c r="W3306" s="203" t="s">
        <v>9457</v>
      </c>
    </row>
    <row r="3307" spans="1:23" x14ac:dyDescent="0.3">
      <c r="A3307" s="203" t="s">
        <v>5217</v>
      </c>
      <c r="B3307" s="203" t="s">
        <v>1245</v>
      </c>
      <c r="C3307" s="203" t="s">
        <v>28248</v>
      </c>
      <c r="D3307" s="203" t="s">
        <v>28249</v>
      </c>
      <c r="E3307" s="203" t="s">
        <v>28250</v>
      </c>
      <c r="F3307" s="203" t="s">
        <v>9451</v>
      </c>
      <c r="G3307" s="203" t="s">
        <v>28250</v>
      </c>
      <c r="H3307" s="203" t="s">
        <v>28251</v>
      </c>
      <c r="I3307" s="203" t="s">
        <v>9462</v>
      </c>
      <c r="J3307" s="203" t="s">
        <v>13633</v>
      </c>
      <c r="K3307" s="84">
        <v>45385</v>
      </c>
      <c r="L3307" s="84">
        <v>45385</v>
      </c>
      <c r="M3307" s="84">
        <v>45567</v>
      </c>
      <c r="N3307" s="203" t="s">
        <v>18173</v>
      </c>
      <c r="O3307" s="86">
        <v>12622590</v>
      </c>
      <c r="P3307" s="203" t="s">
        <v>28252</v>
      </c>
      <c r="Q3307" s="203" t="s">
        <v>13846</v>
      </c>
      <c r="R3307" s="84">
        <v>45385</v>
      </c>
      <c r="S3307" s="84">
        <v>45385</v>
      </c>
      <c r="T3307" s="84"/>
      <c r="U3307" s="84"/>
      <c r="V3307" s="84"/>
      <c r="W3307" s="203" t="s">
        <v>9457</v>
      </c>
    </row>
    <row r="3308" spans="1:23" x14ac:dyDescent="0.3">
      <c r="A3308" s="203" t="s">
        <v>3253</v>
      </c>
      <c r="B3308" s="203" t="s">
        <v>1245</v>
      </c>
      <c r="C3308" s="203" t="s">
        <v>28253</v>
      </c>
      <c r="D3308" s="203" t="s">
        <v>28254</v>
      </c>
      <c r="E3308" s="203" t="s">
        <v>28255</v>
      </c>
      <c r="F3308" s="203" t="s">
        <v>9451</v>
      </c>
      <c r="G3308" s="203" t="s">
        <v>28255</v>
      </c>
      <c r="H3308" s="203" t="s">
        <v>28256</v>
      </c>
      <c r="I3308" s="203" t="s">
        <v>9462</v>
      </c>
      <c r="J3308" s="203" t="s">
        <v>28257</v>
      </c>
      <c r="K3308" s="84">
        <v>45583</v>
      </c>
      <c r="L3308" s="84">
        <v>45583</v>
      </c>
      <c r="M3308" s="84">
        <v>45656</v>
      </c>
      <c r="N3308" s="203" t="s">
        <v>14506</v>
      </c>
      <c r="O3308" s="86">
        <v>9700232</v>
      </c>
      <c r="P3308" s="203" t="s">
        <v>28258</v>
      </c>
      <c r="Q3308" s="203" t="s">
        <v>28257</v>
      </c>
      <c r="R3308" s="84">
        <v>45583</v>
      </c>
      <c r="S3308" s="84">
        <v>45583</v>
      </c>
      <c r="T3308" s="84"/>
      <c r="U3308" s="84"/>
      <c r="V3308" s="84"/>
      <c r="W3308" s="203" t="s">
        <v>9457</v>
      </c>
    </row>
    <row r="3309" spans="1:23" x14ac:dyDescent="0.3">
      <c r="A3309" s="203" t="s">
        <v>1731</v>
      </c>
      <c r="B3309" s="203" t="s">
        <v>1246</v>
      </c>
      <c r="C3309" s="203" t="s">
        <v>28259</v>
      </c>
      <c r="D3309" s="203" t="s">
        <v>28260</v>
      </c>
      <c r="E3309" s="203" t="s">
        <v>28261</v>
      </c>
      <c r="F3309" s="203" t="s">
        <v>9451</v>
      </c>
      <c r="G3309" s="203" t="s">
        <v>28261</v>
      </c>
      <c r="H3309" s="203" t="s">
        <v>28262</v>
      </c>
      <c r="I3309" s="203" t="s">
        <v>9453</v>
      </c>
      <c r="J3309" s="203" t="s">
        <v>28263</v>
      </c>
      <c r="K3309" s="84">
        <v>45870</v>
      </c>
      <c r="L3309" s="84">
        <v>45870</v>
      </c>
      <c r="M3309" s="84">
        <v>46022</v>
      </c>
      <c r="N3309" s="203" t="s">
        <v>10216</v>
      </c>
      <c r="O3309" s="86">
        <v>867000000</v>
      </c>
      <c r="P3309" s="203" t="s">
        <v>28264</v>
      </c>
      <c r="Q3309" s="203" t="s">
        <v>28263</v>
      </c>
      <c r="R3309" s="84">
        <v>45870</v>
      </c>
      <c r="S3309" s="84">
        <v>45870</v>
      </c>
      <c r="T3309" s="84"/>
      <c r="U3309" s="84"/>
      <c r="V3309" s="84"/>
      <c r="W3309" s="203" t="s">
        <v>9457</v>
      </c>
    </row>
    <row r="3310" spans="1:23" x14ac:dyDescent="0.3">
      <c r="A3310" s="203" t="s">
        <v>5217</v>
      </c>
      <c r="B3310" s="203" t="s">
        <v>1245</v>
      </c>
      <c r="C3310" s="203" t="s">
        <v>28265</v>
      </c>
      <c r="D3310" s="203" t="s">
        <v>28266</v>
      </c>
      <c r="E3310" s="203" t="s">
        <v>28267</v>
      </c>
      <c r="F3310" s="203" t="s">
        <v>9451</v>
      </c>
      <c r="G3310" s="203" t="s">
        <v>28267</v>
      </c>
      <c r="H3310" s="203" t="s">
        <v>28268</v>
      </c>
      <c r="I3310" s="203" t="s">
        <v>9462</v>
      </c>
      <c r="J3310" s="203" t="s">
        <v>13633</v>
      </c>
      <c r="K3310" s="84">
        <v>45385</v>
      </c>
      <c r="L3310" s="84">
        <v>45385</v>
      </c>
      <c r="M3310" s="84">
        <v>45567</v>
      </c>
      <c r="N3310" s="203" t="s">
        <v>24321</v>
      </c>
      <c r="O3310" s="86">
        <v>12622590</v>
      </c>
      <c r="P3310" s="203" t="s">
        <v>28269</v>
      </c>
      <c r="Q3310" s="203" t="s">
        <v>13635</v>
      </c>
      <c r="R3310" s="84">
        <v>45372</v>
      </c>
      <c r="S3310" s="84">
        <v>45372</v>
      </c>
      <c r="T3310" s="84"/>
      <c r="U3310" s="84"/>
      <c r="V3310" s="84"/>
      <c r="W3310" s="203" t="s">
        <v>9457</v>
      </c>
    </row>
    <row r="3311" spans="1:23" x14ac:dyDescent="0.3">
      <c r="A3311" s="203" t="s">
        <v>1665</v>
      </c>
      <c r="B3311" s="203" t="s">
        <v>1247</v>
      </c>
      <c r="C3311" s="203" t="s">
        <v>28270</v>
      </c>
      <c r="D3311" s="203" t="s">
        <v>28271</v>
      </c>
      <c r="E3311" s="203" t="s">
        <v>28272</v>
      </c>
      <c r="F3311" s="203" t="s">
        <v>9451</v>
      </c>
      <c r="G3311" s="203" t="s">
        <v>28272</v>
      </c>
      <c r="H3311" s="203" t="s">
        <v>28273</v>
      </c>
      <c r="I3311" s="203" t="s">
        <v>9504</v>
      </c>
      <c r="J3311" s="203" t="s">
        <v>15368</v>
      </c>
      <c r="K3311" s="84">
        <v>46044</v>
      </c>
      <c r="L3311" s="84">
        <v>46049</v>
      </c>
      <c r="M3311" s="84">
        <v>46168</v>
      </c>
      <c r="N3311" s="203" t="s">
        <v>25795</v>
      </c>
      <c r="O3311" s="86">
        <v>28000000</v>
      </c>
      <c r="P3311" s="203" t="s">
        <v>28274</v>
      </c>
      <c r="Q3311" s="203" t="s">
        <v>15368</v>
      </c>
      <c r="R3311" s="84">
        <v>46044</v>
      </c>
      <c r="S3311" s="84">
        <v>46044</v>
      </c>
      <c r="T3311" s="84"/>
      <c r="U3311" s="84"/>
      <c r="V3311" s="84"/>
      <c r="W3311" s="203" t="s">
        <v>9457</v>
      </c>
    </row>
    <row r="3312" spans="1:23" x14ac:dyDescent="0.3">
      <c r="A3312" s="203" t="s">
        <v>1628</v>
      </c>
      <c r="B3312" s="203" t="s">
        <v>1246</v>
      </c>
      <c r="C3312" s="203" t="s">
        <v>28275</v>
      </c>
      <c r="D3312" s="203" t="s">
        <v>28276</v>
      </c>
      <c r="E3312" s="203" t="s">
        <v>28277</v>
      </c>
      <c r="F3312" s="203" t="s">
        <v>9451</v>
      </c>
      <c r="G3312" s="203" t="s">
        <v>28277</v>
      </c>
      <c r="H3312" s="203" t="s">
        <v>28278</v>
      </c>
      <c r="I3312" s="203" t="s">
        <v>9453</v>
      </c>
      <c r="J3312" s="203" t="s">
        <v>28279</v>
      </c>
      <c r="K3312" s="84">
        <v>46021</v>
      </c>
      <c r="L3312" s="84">
        <v>46030</v>
      </c>
      <c r="M3312" s="84">
        <v>46111</v>
      </c>
      <c r="N3312" s="203" t="s">
        <v>28280</v>
      </c>
      <c r="O3312" s="86">
        <v>24016972</v>
      </c>
      <c r="P3312" s="203" t="s">
        <v>28281</v>
      </c>
      <c r="Q3312" s="203" t="s">
        <v>28279</v>
      </c>
      <c r="R3312" s="84">
        <v>46010</v>
      </c>
      <c r="S3312" s="84">
        <v>46010</v>
      </c>
      <c r="T3312" s="84">
        <v>46017</v>
      </c>
      <c r="U3312" s="84">
        <v>46017</v>
      </c>
      <c r="V3312" s="84">
        <v>46017</v>
      </c>
      <c r="W3312" s="203" t="s">
        <v>9457</v>
      </c>
    </row>
    <row r="3313" spans="1:23" x14ac:dyDescent="0.3">
      <c r="A3313" s="203" t="s">
        <v>1476</v>
      </c>
      <c r="B3313" s="203" t="s">
        <v>1246</v>
      </c>
      <c r="C3313" s="203" t="s">
        <v>28282</v>
      </c>
      <c r="D3313" s="203" t="s">
        <v>28283</v>
      </c>
      <c r="E3313" s="203" t="s">
        <v>28284</v>
      </c>
      <c r="F3313" s="203" t="s">
        <v>9451</v>
      </c>
      <c r="G3313" s="203" t="s">
        <v>28284</v>
      </c>
      <c r="H3313" s="203" t="s">
        <v>28285</v>
      </c>
      <c r="I3313" s="203" t="s">
        <v>9462</v>
      </c>
      <c r="J3313" s="203" t="s">
        <v>28286</v>
      </c>
      <c r="K3313" s="84">
        <v>45891</v>
      </c>
      <c r="L3313" s="84">
        <v>45891</v>
      </c>
      <c r="M3313" s="84">
        <v>46022</v>
      </c>
      <c r="N3313" s="203" t="s">
        <v>11505</v>
      </c>
      <c r="O3313" s="86">
        <v>10635148</v>
      </c>
      <c r="P3313" s="203" t="s">
        <v>28287</v>
      </c>
      <c r="Q3313" s="203" t="s">
        <v>28286</v>
      </c>
      <c r="R3313" s="84">
        <v>45891</v>
      </c>
      <c r="S3313" s="84">
        <v>45891</v>
      </c>
      <c r="T3313" s="84"/>
      <c r="U3313" s="84"/>
      <c r="V3313" s="84"/>
      <c r="W3313" s="203" t="s">
        <v>9457</v>
      </c>
    </row>
    <row r="3314" spans="1:23" x14ac:dyDescent="0.3">
      <c r="A3314" s="203" t="s">
        <v>3253</v>
      </c>
      <c r="B3314" s="203" t="s">
        <v>1245</v>
      </c>
      <c r="C3314" s="203" t="s">
        <v>28288</v>
      </c>
      <c r="D3314" s="203" t="s">
        <v>28289</v>
      </c>
      <c r="E3314" s="203" t="s">
        <v>28290</v>
      </c>
      <c r="F3314" s="203" t="s">
        <v>9451</v>
      </c>
      <c r="G3314" s="203" t="s">
        <v>28290</v>
      </c>
      <c r="H3314" s="203" t="s">
        <v>28291</v>
      </c>
      <c r="I3314" s="203" t="s">
        <v>9462</v>
      </c>
      <c r="J3314" s="203" t="s">
        <v>28292</v>
      </c>
      <c r="K3314" s="84">
        <v>45596</v>
      </c>
      <c r="L3314" s="84">
        <v>45597</v>
      </c>
      <c r="M3314" s="84">
        <v>45657</v>
      </c>
      <c r="N3314" s="203" t="s">
        <v>10570</v>
      </c>
      <c r="O3314" s="86">
        <v>7972794</v>
      </c>
      <c r="P3314" s="203" t="s">
        <v>28293</v>
      </c>
      <c r="Q3314" s="203" t="s">
        <v>28292</v>
      </c>
      <c r="R3314" s="84">
        <v>45596</v>
      </c>
      <c r="S3314" s="84">
        <v>45596</v>
      </c>
      <c r="T3314" s="84"/>
      <c r="U3314" s="84"/>
      <c r="V3314" s="84"/>
      <c r="W3314" s="203" t="s">
        <v>9457</v>
      </c>
    </row>
    <row r="3315" spans="1:23" x14ac:dyDescent="0.3">
      <c r="A3315" s="203" t="s">
        <v>1572</v>
      </c>
      <c r="B3315" s="203" t="s">
        <v>1246</v>
      </c>
      <c r="C3315" s="203" t="s">
        <v>28294</v>
      </c>
      <c r="D3315" s="203" t="s">
        <v>28295</v>
      </c>
      <c r="E3315" s="203" t="s">
        <v>28296</v>
      </c>
      <c r="F3315" s="203" t="s">
        <v>9451</v>
      </c>
      <c r="G3315" s="203" t="s">
        <v>28296</v>
      </c>
      <c r="H3315" s="203" t="s">
        <v>28297</v>
      </c>
      <c r="I3315" s="203" t="s">
        <v>9453</v>
      </c>
      <c r="J3315" s="203" t="s">
        <v>28298</v>
      </c>
      <c r="K3315" s="84">
        <v>45915</v>
      </c>
      <c r="L3315" s="84">
        <v>45916</v>
      </c>
      <c r="M3315" s="84">
        <v>46006</v>
      </c>
      <c r="N3315" s="203" t="s">
        <v>10549</v>
      </c>
      <c r="O3315" s="86">
        <v>10500000</v>
      </c>
      <c r="P3315" s="203" t="s">
        <v>28299</v>
      </c>
      <c r="Q3315" s="203" t="s">
        <v>28298</v>
      </c>
      <c r="R3315" s="84">
        <v>45915</v>
      </c>
      <c r="S3315" s="84">
        <v>45915</v>
      </c>
      <c r="T3315" s="84"/>
      <c r="U3315" s="84"/>
      <c r="V3315" s="84"/>
      <c r="W3315" s="203" t="s">
        <v>9457</v>
      </c>
    </row>
    <row r="3316" spans="1:23" x14ac:dyDescent="0.3">
      <c r="A3316" s="203" t="s">
        <v>1467</v>
      </c>
      <c r="B3316" s="203" t="s">
        <v>1247</v>
      </c>
      <c r="C3316" s="203" t="s">
        <v>28300</v>
      </c>
      <c r="D3316" s="203" t="s">
        <v>28301</v>
      </c>
      <c r="E3316" s="203" t="s">
        <v>28302</v>
      </c>
      <c r="F3316" s="203" t="s">
        <v>9451</v>
      </c>
      <c r="G3316" s="203" t="s">
        <v>28302</v>
      </c>
      <c r="H3316" s="203" t="s">
        <v>28303</v>
      </c>
      <c r="I3316" s="203" t="s">
        <v>11188</v>
      </c>
      <c r="J3316" s="203" t="s">
        <v>27575</v>
      </c>
      <c r="K3316" s="84">
        <v>46052</v>
      </c>
      <c r="L3316" s="84">
        <v>46052</v>
      </c>
      <c r="M3316" s="84">
        <v>46232</v>
      </c>
      <c r="N3316" s="203" t="s">
        <v>28304</v>
      </c>
      <c r="O3316" s="86">
        <v>25760100</v>
      </c>
      <c r="P3316" s="203" t="s">
        <v>28305</v>
      </c>
      <c r="Q3316" s="203" t="s">
        <v>27575</v>
      </c>
      <c r="R3316" s="84">
        <v>46051</v>
      </c>
      <c r="S3316" s="84">
        <v>46051</v>
      </c>
      <c r="T3316" s="84"/>
      <c r="U3316" s="84"/>
      <c r="V3316" s="84"/>
      <c r="W3316" s="203" t="s">
        <v>9457</v>
      </c>
    </row>
    <row r="3317" spans="1:23" x14ac:dyDescent="0.3">
      <c r="A3317" s="203" t="s">
        <v>1572</v>
      </c>
      <c r="B3317" s="203" t="s">
        <v>1246</v>
      </c>
      <c r="C3317" s="203" t="s">
        <v>28306</v>
      </c>
      <c r="D3317" s="203" t="s">
        <v>28307</v>
      </c>
      <c r="E3317" s="203" t="s">
        <v>28308</v>
      </c>
      <c r="F3317" s="203" t="s">
        <v>9451</v>
      </c>
      <c r="G3317" s="203" t="s">
        <v>28308</v>
      </c>
      <c r="H3317" s="203" t="s">
        <v>28309</v>
      </c>
      <c r="I3317" s="203" t="s">
        <v>9504</v>
      </c>
      <c r="J3317" s="203" t="s">
        <v>28310</v>
      </c>
      <c r="K3317" s="84">
        <v>45924</v>
      </c>
      <c r="L3317" s="84">
        <v>45925</v>
      </c>
      <c r="M3317" s="84">
        <v>46015</v>
      </c>
      <c r="N3317" s="203" t="s">
        <v>28311</v>
      </c>
      <c r="O3317" s="86">
        <v>12000000</v>
      </c>
      <c r="P3317" s="203" t="s">
        <v>28312</v>
      </c>
      <c r="Q3317" s="203" t="s">
        <v>28310</v>
      </c>
      <c r="R3317" s="84">
        <v>45923</v>
      </c>
      <c r="S3317" s="84">
        <v>45923</v>
      </c>
      <c r="T3317" s="84"/>
      <c r="U3317" s="84"/>
      <c r="V3317" s="84"/>
      <c r="W3317" s="203" t="s">
        <v>9457</v>
      </c>
    </row>
    <row r="3318" spans="1:23" x14ac:dyDescent="0.3">
      <c r="A3318" s="203" t="s">
        <v>1612</v>
      </c>
      <c r="B3318" s="203" t="s">
        <v>1245</v>
      </c>
      <c r="C3318" s="203" t="s">
        <v>28313</v>
      </c>
      <c r="D3318" s="203" t="s">
        <v>28314</v>
      </c>
      <c r="E3318" s="203" t="s">
        <v>14492</v>
      </c>
      <c r="F3318" s="203" t="s">
        <v>9451</v>
      </c>
      <c r="G3318" s="203" t="s">
        <v>14492</v>
      </c>
      <c r="H3318" s="203" t="s">
        <v>28315</v>
      </c>
      <c r="I3318" s="203" t="s">
        <v>9504</v>
      </c>
      <c r="J3318" s="203" t="s">
        <v>28316</v>
      </c>
      <c r="K3318" s="84">
        <v>45656</v>
      </c>
      <c r="L3318" s="84">
        <v>45667</v>
      </c>
      <c r="M3318" s="84">
        <v>45821</v>
      </c>
      <c r="N3318" s="203" t="s">
        <v>28317</v>
      </c>
      <c r="O3318" s="86">
        <v>16908750112</v>
      </c>
      <c r="P3318" s="203" t="s">
        <v>28318</v>
      </c>
      <c r="Q3318" s="203" t="s">
        <v>28316</v>
      </c>
      <c r="R3318" s="84">
        <v>45628</v>
      </c>
      <c r="S3318" s="84">
        <v>45628</v>
      </c>
      <c r="T3318" s="84">
        <v>45636</v>
      </c>
      <c r="U3318" s="84">
        <v>45636</v>
      </c>
      <c r="V3318" s="84">
        <v>45636</v>
      </c>
      <c r="W3318" s="203" t="s">
        <v>9457</v>
      </c>
    </row>
    <row r="3319" spans="1:23" x14ac:dyDescent="0.3">
      <c r="A3319" s="203" t="s">
        <v>1514</v>
      </c>
      <c r="B3319" s="203" t="s">
        <v>1246</v>
      </c>
      <c r="C3319" s="203" t="s">
        <v>28319</v>
      </c>
      <c r="D3319" s="203" t="s">
        <v>9471</v>
      </c>
      <c r="E3319" s="203" t="s">
        <v>13652</v>
      </c>
      <c r="F3319" s="203" t="s">
        <v>9451</v>
      </c>
      <c r="G3319" s="203"/>
      <c r="H3319" s="203"/>
      <c r="I3319" s="203"/>
      <c r="J3319" s="203"/>
      <c r="K3319" s="84"/>
      <c r="L3319" s="84"/>
      <c r="M3319" s="84"/>
      <c r="N3319" s="203"/>
      <c r="O3319" s="86"/>
      <c r="P3319" s="203"/>
      <c r="Q3319" s="203"/>
      <c r="R3319" s="84">
        <v>45988</v>
      </c>
      <c r="S3319" s="84">
        <v>45988</v>
      </c>
      <c r="T3319" s="84">
        <v>46003</v>
      </c>
      <c r="U3319" s="84">
        <v>46003</v>
      </c>
      <c r="V3319" s="84">
        <v>46003</v>
      </c>
      <c r="W3319" s="203" t="s">
        <v>9723</v>
      </c>
    </row>
    <row r="3320" spans="1:23" x14ac:dyDescent="0.3">
      <c r="A3320" s="203" t="s">
        <v>1723</v>
      </c>
      <c r="B3320" s="203" t="s">
        <v>1247</v>
      </c>
      <c r="C3320" s="203" t="s">
        <v>28320</v>
      </c>
      <c r="D3320" s="203" t="s">
        <v>28321</v>
      </c>
      <c r="E3320" s="203" t="s">
        <v>28322</v>
      </c>
      <c r="F3320" s="203" t="s">
        <v>9451</v>
      </c>
      <c r="G3320" s="203" t="s">
        <v>28322</v>
      </c>
      <c r="H3320" s="203" t="s">
        <v>28323</v>
      </c>
      <c r="I3320" s="203" t="s">
        <v>9453</v>
      </c>
      <c r="J3320" s="203" t="s">
        <v>10914</v>
      </c>
      <c r="K3320" s="84">
        <v>46047</v>
      </c>
      <c r="L3320" s="84">
        <v>46049</v>
      </c>
      <c r="M3320" s="84">
        <v>46199</v>
      </c>
      <c r="N3320" s="203" t="s">
        <v>16627</v>
      </c>
      <c r="O3320" s="86">
        <v>18744990</v>
      </c>
      <c r="P3320" s="203" t="s">
        <v>28324</v>
      </c>
      <c r="Q3320" s="203" t="s">
        <v>10914</v>
      </c>
      <c r="R3320" s="84">
        <v>46047</v>
      </c>
      <c r="S3320" s="84">
        <v>46047</v>
      </c>
      <c r="T3320" s="84"/>
      <c r="U3320" s="84"/>
      <c r="V3320" s="84"/>
      <c r="W3320" s="203" t="s">
        <v>9457</v>
      </c>
    </row>
    <row r="3321" spans="1:23" x14ac:dyDescent="0.3">
      <c r="A3321" s="203" t="s">
        <v>1572</v>
      </c>
      <c r="B3321" s="203" t="s">
        <v>1246</v>
      </c>
      <c r="C3321" s="203" t="s">
        <v>28325</v>
      </c>
      <c r="D3321" s="203" t="s">
        <v>28326</v>
      </c>
      <c r="E3321" s="203" t="s">
        <v>28327</v>
      </c>
      <c r="F3321" s="203" t="s">
        <v>9451</v>
      </c>
      <c r="G3321" s="203" t="s">
        <v>28327</v>
      </c>
      <c r="H3321" s="203" t="s">
        <v>28328</v>
      </c>
      <c r="I3321" s="203" t="s">
        <v>9453</v>
      </c>
      <c r="J3321" s="203" t="s">
        <v>28329</v>
      </c>
      <c r="K3321" s="84">
        <v>45912</v>
      </c>
      <c r="L3321" s="84">
        <v>45915</v>
      </c>
      <c r="M3321" s="84">
        <v>45975</v>
      </c>
      <c r="N3321" s="203" t="s">
        <v>18077</v>
      </c>
      <c r="O3321" s="86">
        <v>18000000</v>
      </c>
      <c r="P3321" s="203" t="s">
        <v>28330</v>
      </c>
      <c r="Q3321" s="203" t="s">
        <v>28329</v>
      </c>
      <c r="R3321" s="84">
        <v>45912</v>
      </c>
      <c r="S3321" s="84">
        <v>45912</v>
      </c>
      <c r="T3321" s="84"/>
      <c r="U3321" s="84"/>
      <c r="V3321" s="84"/>
      <c r="W3321" s="203" t="s">
        <v>9457</v>
      </c>
    </row>
    <row r="3322" spans="1:23" x14ac:dyDescent="0.3">
      <c r="A3322" s="203" t="s">
        <v>1572</v>
      </c>
      <c r="B3322" s="203" t="s">
        <v>1246</v>
      </c>
      <c r="C3322" s="203" t="s">
        <v>28331</v>
      </c>
      <c r="D3322" s="203" t="s">
        <v>28332</v>
      </c>
      <c r="E3322" s="203" t="s">
        <v>28333</v>
      </c>
      <c r="F3322" s="203" t="s">
        <v>9451</v>
      </c>
      <c r="G3322" s="203" t="s">
        <v>28333</v>
      </c>
      <c r="H3322" s="203" t="s">
        <v>28334</v>
      </c>
      <c r="I3322" s="203" t="s">
        <v>9453</v>
      </c>
      <c r="J3322" s="203" t="s">
        <v>28335</v>
      </c>
      <c r="K3322" s="84">
        <v>45954</v>
      </c>
      <c r="L3322" s="84">
        <v>45957</v>
      </c>
      <c r="M3322" s="84">
        <v>46017</v>
      </c>
      <c r="N3322" s="203" t="s">
        <v>28336</v>
      </c>
      <c r="O3322" s="86">
        <v>7000000</v>
      </c>
      <c r="P3322" s="203" t="s">
        <v>28337</v>
      </c>
      <c r="Q3322" s="203" t="s">
        <v>28338</v>
      </c>
      <c r="R3322" s="84">
        <v>45953</v>
      </c>
      <c r="S3322" s="84">
        <v>45953</v>
      </c>
      <c r="T3322" s="84"/>
      <c r="U3322" s="84"/>
      <c r="V3322" s="84"/>
      <c r="W3322" s="203" t="s">
        <v>9457</v>
      </c>
    </row>
    <row r="3323" spans="1:23" x14ac:dyDescent="0.3">
      <c r="A3323" s="203" t="s">
        <v>1476</v>
      </c>
      <c r="B3323" s="203" t="s">
        <v>1246</v>
      </c>
      <c r="C3323" s="203" t="s">
        <v>28339</v>
      </c>
      <c r="D3323" s="203" t="s">
        <v>28340</v>
      </c>
      <c r="E3323" s="203" t="s">
        <v>28341</v>
      </c>
      <c r="F3323" s="203" t="s">
        <v>9451</v>
      </c>
      <c r="G3323" s="203" t="s">
        <v>28341</v>
      </c>
      <c r="H3323" s="203" t="s">
        <v>28342</v>
      </c>
      <c r="I3323" s="203" t="s">
        <v>9453</v>
      </c>
      <c r="J3323" s="203" t="s">
        <v>13280</v>
      </c>
      <c r="K3323" s="84">
        <v>45900</v>
      </c>
      <c r="L3323" s="84">
        <v>45901</v>
      </c>
      <c r="M3323" s="84">
        <v>46020</v>
      </c>
      <c r="N3323" s="203" t="s">
        <v>23258</v>
      </c>
      <c r="O3323" s="86">
        <v>10562964</v>
      </c>
      <c r="P3323" s="203" t="s">
        <v>28343</v>
      </c>
      <c r="Q3323" s="203" t="s">
        <v>13280</v>
      </c>
      <c r="R3323" s="84">
        <v>45899</v>
      </c>
      <c r="S3323" s="84">
        <v>45899</v>
      </c>
      <c r="T3323" s="84"/>
      <c r="U3323" s="84"/>
      <c r="V3323" s="84"/>
      <c r="W3323" s="203" t="s">
        <v>9457</v>
      </c>
    </row>
    <row r="3324" spans="1:23" x14ac:dyDescent="0.3">
      <c r="A3324" s="203" t="s">
        <v>1476</v>
      </c>
      <c r="B3324" s="203" t="s">
        <v>1246</v>
      </c>
      <c r="C3324" s="203" t="s">
        <v>28344</v>
      </c>
      <c r="D3324" s="203" t="s">
        <v>28345</v>
      </c>
      <c r="E3324" s="203" t="s">
        <v>28346</v>
      </c>
      <c r="F3324" s="203" t="s">
        <v>9451</v>
      </c>
      <c r="G3324" s="203" t="s">
        <v>28346</v>
      </c>
      <c r="H3324" s="203" t="s">
        <v>28347</v>
      </c>
      <c r="I3324" s="203" t="s">
        <v>9462</v>
      </c>
      <c r="J3324" s="203" t="s">
        <v>14024</v>
      </c>
      <c r="K3324" s="84">
        <v>45700</v>
      </c>
      <c r="L3324" s="84">
        <v>45701</v>
      </c>
      <c r="M3324" s="84">
        <v>45881</v>
      </c>
      <c r="N3324" s="203" t="s">
        <v>13939</v>
      </c>
      <c r="O3324" s="86">
        <v>23918382</v>
      </c>
      <c r="P3324" s="203" t="s">
        <v>28348</v>
      </c>
      <c r="Q3324" s="203" t="s">
        <v>14024</v>
      </c>
      <c r="R3324" s="84">
        <v>45693</v>
      </c>
      <c r="S3324" s="84">
        <v>45693</v>
      </c>
      <c r="T3324" s="84"/>
      <c r="U3324" s="84"/>
      <c r="V3324" s="84"/>
      <c r="W3324" s="203" t="s">
        <v>9457</v>
      </c>
    </row>
    <row r="3325" spans="1:23" x14ac:dyDescent="0.3">
      <c r="A3325" s="203" t="s">
        <v>1476</v>
      </c>
      <c r="B3325" s="203" t="s">
        <v>1246</v>
      </c>
      <c r="C3325" s="203" t="s">
        <v>28349</v>
      </c>
      <c r="D3325" s="203" t="s">
        <v>28350</v>
      </c>
      <c r="E3325" s="203" t="s">
        <v>28351</v>
      </c>
      <c r="F3325" s="203" t="s">
        <v>9451</v>
      </c>
      <c r="G3325" s="203" t="s">
        <v>28351</v>
      </c>
      <c r="H3325" s="203" t="s">
        <v>28352</v>
      </c>
      <c r="I3325" s="203" t="s">
        <v>9462</v>
      </c>
      <c r="J3325" s="203" t="s">
        <v>17430</v>
      </c>
      <c r="K3325" s="84">
        <v>45701</v>
      </c>
      <c r="L3325" s="84">
        <v>45701</v>
      </c>
      <c r="M3325" s="84">
        <v>45881</v>
      </c>
      <c r="N3325" s="203" t="s">
        <v>13112</v>
      </c>
      <c r="O3325" s="86">
        <v>23918382</v>
      </c>
      <c r="P3325" s="203" t="s">
        <v>28353</v>
      </c>
      <c r="Q3325" s="203" t="s">
        <v>17430</v>
      </c>
      <c r="R3325" s="84">
        <v>45701</v>
      </c>
      <c r="S3325" s="84">
        <v>45701</v>
      </c>
      <c r="T3325" s="84"/>
      <c r="U3325" s="84"/>
      <c r="V3325" s="84"/>
      <c r="W3325" s="203" t="s">
        <v>9457</v>
      </c>
    </row>
    <row r="3326" spans="1:23" x14ac:dyDescent="0.3">
      <c r="A3326" s="203" t="s">
        <v>3253</v>
      </c>
      <c r="B3326" s="203" t="s">
        <v>1245</v>
      </c>
      <c r="C3326" s="203" t="s">
        <v>28354</v>
      </c>
      <c r="D3326" s="203" t="s">
        <v>28355</v>
      </c>
      <c r="E3326" s="203" t="s">
        <v>28356</v>
      </c>
      <c r="F3326" s="203" t="s">
        <v>9451</v>
      </c>
      <c r="G3326" s="203" t="s">
        <v>28356</v>
      </c>
      <c r="H3326" s="203" t="s">
        <v>28357</v>
      </c>
      <c r="I3326" s="203" t="s">
        <v>9739</v>
      </c>
      <c r="J3326" s="203" t="s">
        <v>28358</v>
      </c>
      <c r="K3326" s="84"/>
      <c r="L3326" s="84"/>
      <c r="M3326" s="84">
        <v>45656</v>
      </c>
      <c r="N3326" s="203" t="s">
        <v>21412</v>
      </c>
      <c r="O3326" s="86">
        <v>5315196</v>
      </c>
      <c r="P3326" s="203" t="s">
        <v>28359</v>
      </c>
      <c r="Q3326" s="203" t="s">
        <v>28358</v>
      </c>
      <c r="R3326" s="84">
        <v>45617</v>
      </c>
      <c r="S3326" s="84">
        <v>45617</v>
      </c>
      <c r="T3326" s="84"/>
      <c r="U3326" s="84"/>
      <c r="V3326" s="84"/>
      <c r="W3326" s="203" t="s">
        <v>9457</v>
      </c>
    </row>
    <row r="3327" spans="1:23" x14ac:dyDescent="0.3">
      <c r="A3327" s="203" t="s">
        <v>1605</v>
      </c>
      <c r="B3327" s="203" t="s">
        <v>1247</v>
      </c>
      <c r="C3327" s="203" t="s">
        <v>28360</v>
      </c>
      <c r="D3327" s="203" t="s">
        <v>28361</v>
      </c>
      <c r="E3327" s="203" t="s">
        <v>28362</v>
      </c>
      <c r="F3327" s="203" t="s">
        <v>9451</v>
      </c>
      <c r="G3327" s="203" t="s">
        <v>28362</v>
      </c>
      <c r="H3327" s="203" t="s">
        <v>28363</v>
      </c>
      <c r="I3327" s="203" t="s">
        <v>9453</v>
      </c>
      <c r="J3327" s="203" t="s">
        <v>28364</v>
      </c>
      <c r="K3327" s="84">
        <v>46233</v>
      </c>
      <c r="L3327" s="84">
        <v>46233</v>
      </c>
      <c r="M3327" s="84">
        <v>46385</v>
      </c>
      <c r="N3327" s="203" t="s">
        <v>22158</v>
      </c>
      <c r="O3327" s="86">
        <v>14220390</v>
      </c>
      <c r="P3327" s="203" t="s">
        <v>28365</v>
      </c>
      <c r="Q3327" s="203" t="s">
        <v>28364</v>
      </c>
      <c r="R3327" s="84">
        <v>46232</v>
      </c>
      <c r="S3327" s="84">
        <v>46232</v>
      </c>
      <c r="T3327" s="84"/>
      <c r="U3327" s="84"/>
      <c r="V3327" s="84"/>
      <c r="W3327" s="203" t="s">
        <v>9457</v>
      </c>
    </row>
    <row r="3328" spans="1:23" x14ac:dyDescent="0.3">
      <c r="A3328" s="203" t="s">
        <v>3253</v>
      </c>
      <c r="B3328" s="203" t="s">
        <v>1245</v>
      </c>
      <c r="C3328" s="203" t="s">
        <v>28366</v>
      </c>
      <c r="D3328" s="203" t="s">
        <v>28367</v>
      </c>
      <c r="E3328" s="203" t="s">
        <v>28368</v>
      </c>
      <c r="F3328" s="203" t="s">
        <v>9451</v>
      </c>
      <c r="G3328" s="203" t="s">
        <v>28368</v>
      </c>
      <c r="H3328" s="203" t="s">
        <v>28369</v>
      </c>
      <c r="I3328" s="203" t="s">
        <v>9462</v>
      </c>
      <c r="J3328" s="203" t="s">
        <v>28370</v>
      </c>
      <c r="K3328" s="84">
        <v>45596</v>
      </c>
      <c r="L3328" s="84">
        <v>45597</v>
      </c>
      <c r="M3328" s="84">
        <v>45657</v>
      </c>
      <c r="N3328" s="203" t="s">
        <v>16748</v>
      </c>
      <c r="O3328" s="86">
        <v>7972794</v>
      </c>
      <c r="P3328" s="203" t="s">
        <v>28371</v>
      </c>
      <c r="Q3328" s="203" t="s">
        <v>28370</v>
      </c>
      <c r="R3328" s="84">
        <v>45596</v>
      </c>
      <c r="S3328" s="84">
        <v>45596</v>
      </c>
      <c r="T3328" s="84"/>
      <c r="U3328" s="84"/>
      <c r="V3328" s="84"/>
      <c r="W3328" s="203" t="s">
        <v>9457</v>
      </c>
    </row>
    <row r="3329" spans="1:23" x14ac:dyDescent="0.3">
      <c r="A3329" s="203" t="s">
        <v>1433</v>
      </c>
      <c r="B3329" s="203" t="s">
        <v>1246</v>
      </c>
      <c r="C3329" s="203" t="s">
        <v>28372</v>
      </c>
      <c r="D3329" s="203" t="s">
        <v>28373</v>
      </c>
      <c r="E3329" s="203" t="s">
        <v>28374</v>
      </c>
      <c r="F3329" s="203" t="s">
        <v>9451</v>
      </c>
      <c r="G3329" s="203" t="s">
        <v>28374</v>
      </c>
      <c r="H3329" s="203" t="s">
        <v>28375</v>
      </c>
      <c r="I3329" s="203" t="s">
        <v>9462</v>
      </c>
      <c r="J3329" s="203" t="s">
        <v>28376</v>
      </c>
      <c r="K3329" s="84">
        <v>45797</v>
      </c>
      <c r="L3329" s="84">
        <v>45797</v>
      </c>
      <c r="M3329" s="84">
        <v>45919</v>
      </c>
      <c r="N3329" s="203" t="s">
        <v>22688</v>
      </c>
      <c r="O3329" s="86">
        <v>16859228</v>
      </c>
      <c r="P3329" s="203" t="s">
        <v>28377</v>
      </c>
      <c r="Q3329" s="203" t="s">
        <v>28376</v>
      </c>
      <c r="R3329" s="84">
        <v>45797</v>
      </c>
      <c r="S3329" s="84">
        <v>45797</v>
      </c>
      <c r="T3329" s="84"/>
      <c r="U3329" s="84"/>
      <c r="V3329" s="84"/>
      <c r="W3329" s="203" t="s">
        <v>9457</v>
      </c>
    </row>
    <row r="3330" spans="1:23" x14ac:dyDescent="0.3">
      <c r="A3330" s="203" t="s">
        <v>1505</v>
      </c>
      <c r="B3330" s="203" t="s">
        <v>1246</v>
      </c>
      <c r="C3330" s="203" t="s">
        <v>28378</v>
      </c>
      <c r="D3330" s="203" t="s">
        <v>28379</v>
      </c>
      <c r="E3330" s="203" t="s">
        <v>28380</v>
      </c>
      <c r="F3330" s="203" t="s">
        <v>9451</v>
      </c>
      <c r="G3330" s="203" t="s">
        <v>28380</v>
      </c>
      <c r="H3330" s="203" t="s">
        <v>28381</v>
      </c>
      <c r="I3330" s="203" t="s">
        <v>9462</v>
      </c>
      <c r="J3330" s="203" t="s">
        <v>28382</v>
      </c>
      <c r="K3330" s="84">
        <v>45719</v>
      </c>
      <c r="L3330" s="84">
        <v>45720</v>
      </c>
      <c r="M3330" s="84">
        <v>45896</v>
      </c>
      <c r="N3330" s="203" t="s">
        <v>11257</v>
      </c>
      <c r="O3330" s="86">
        <v>23918382</v>
      </c>
      <c r="P3330" s="203" t="s">
        <v>28383</v>
      </c>
      <c r="Q3330" s="203" t="s">
        <v>28382</v>
      </c>
      <c r="R3330" s="84">
        <v>45716</v>
      </c>
      <c r="S3330" s="84">
        <v>45716</v>
      </c>
      <c r="T3330" s="84"/>
      <c r="U3330" s="84"/>
      <c r="V3330" s="84"/>
      <c r="W3330" s="203" t="s">
        <v>9457</v>
      </c>
    </row>
    <row r="3331" spans="1:23" x14ac:dyDescent="0.3">
      <c r="A3331" s="203" t="s">
        <v>1665</v>
      </c>
      <c r="B3331" s="203" t="s">
        <v>1247</v>
      </c>
      <c r="C3331" s="203" t="s">
        <v>28384</v>
      </c>
      <c r="D3331" s="203" t="s">
        <v>28385</v>
      </c>
      <c r="E3331" s="203" t="s">
        <v>28386</v>
      </c>
      <c r="F3331" s="203" t="s">
        <v>9451</v>
      </c>
      <c r="G3331" s="203" t="s">
        <v>28386</v>
      </c>
      <c r="H3331" s="203" t="s">
        <v>28387</v>
      </c>
      <c r="I3331" s="203" t="s">
        <v>9504</v>
      </c>
      <c r="J3331" s="203" t="s">
        <v>28388</v>
      </c>
      <c r="K3331" s="84">
        <v>46050</v>
      </c>
      <c r="L3331" s="84">
        <v>46051</v>
      </c>
      <c r="M3331" s="84">
        <v>46170</v>
      </c>
      <c r="N3331" s="203" t="s">
        <v>13448</v>
      </c>
      <c r="O3331" s="86">
        <v>8000000</v>
      </c>
      <c r="P3331" s="203" t="s">
        <v>28389</v>
      </c>
      <c r="Q3331" s="203" t="s">
        <v>28388</v>
      </c>
      <c r="R3331" s="84">
        <v>46048</v>
      </c>
      <c r="S3331" s="84">
        <v>46048</v>
      </c>
      <c r="T3331" s="84"/>
      <c r="U3331" s="84"/>
      <c r="V3331" s="84"/>
      <c r="W3331" s="203" t="s">
        <v>9457</v>
      </c>
    </row>
    <row r="3332" spans="1:23" x14ac:dyDescent="0.3">
      <c r="A3332" s="203" t="s">
        <v>1655</v>
      </c>
      <c r="B3332" s="203" t="s">
        <v>1247</v>
      </c>
      <c r="C3332" s="203" t="s">
        <v>28390</v>
      </c>
      <c r="D3332" s="203" t="s">
        <v>28391</v>
      </c>
      <c r="E3332" s="203" t="s">
        <v>28392</v>
      </c>
      <c r="F3332" s="203" t="s">
        <v>9451</v>
      </c>
      <c r="G3332" s="203" t="s">
        <v>28392</v>
      </c>
      <c r="H3332" s="203" t="s">
        <v>28393</v>
      </c>
      <c r="I3332" s="203" t="s">
        <v>9453</v>
      </c>
      <c r="J3332" s="203" t="s">
        <v>28394</v>
      </c>
      <c r="K3332" s="84">
        <v>46052</v>
      </c>
      <c r="L3332" s="84">
        <v>46052</v>
      </c>
      <c r="M3332" s="84">
        <v>46171</v>
      </c>
      <c r="N3332" s="203" t="s">
        <v>16115</v>
      </c>
      <c r="O3332" s="86">
        <v>13035744</v>
      </c>
      <c r="P3332" s="203" t="s">
        <v>28395</v>
      </c>
      <c r="Q3332" s="203" t="s">
        <v>28394</v>
      </c>
      <c r="R3332" s="84">
        <v>46052</v>
      </c>
      <c r="S3332" s="84">
        <v>46052</v>
      </c>
      <c r="T3332" s="84"/>
      <c r="U3332" s="84"/>
      <c r="V3332" s="84"/>
      <c r="W3332" s="203" t="s">
        <v>9457</v>
      </c>
    </row>
    <row r="3333" spans="1:23" x14ac:dyDescent="0.3">
      <c r="A3333" s="203" t="s">
        <v>1572</v>
      </c>
      <c r="B3333" s="203" t="s">
        <v>1246</v>
      </c>
      <c r="C3333" s="203" t="s">
        <v>28396</v>
      </c>
      <c r="D3333" s="203" t="s">
        <v>28397</v>
      </c>
      <c r="E3333" s="203" t="s">
        <v>28398</v>
      </c>
      <c r="F3333" s="203" t="s">
        <v>9451</v>
      </c>
      <c r="G3333" s="203" t="s">
        <v>28398</v>
      </c>
      <c r="H3333" s="203" t="s">
        <v>28399</v>
      </c>
      <c r="I3333" s="203" t="s">
        <v>9504</v>
      </c>
      <c r="J3333" s="203" t="s">
        <v>28400</v>
      </c>
      <c r="K3333" s="84">
        <v>45926</v>
      </c>
      <c r="L3333" s="84">
        <v>45929</v>
      </c>
      <c r="M3333" s="84">
        <v>46019</v>
      </c>
      <c r="N3333" s="203" t="s">
        <v>19601</v>
      </c>
      <c r="O3333" s="86">
        <v>11400000</v>
      </c>
      <c r="P3333" s="203" t="s">
        <v>28401</v>
      </c>
      <c r="Q3333" s="203" t="s">
        <v>28400</v>
      </c>
      <c r="R3333" s="84">
        <v>45926</v>
      </c>
      <c r="S3333" s="84">
        <v>45926</v>
      </c>
      <c r="T3333" s="84"/>
      <c r="U3333" s="84"/>
      <c r="V3333" s="84"/>
      <c r="W3333" s="203" t="s">
        <v>9457</v>
      </c>
    </row>
    <row r="3334" spans="1:23" x14ac:dyDescent="0.3">
      <c r="A3334" s="203" t="s">
        <v>1572</v>
      </c>
      <c r="B3334" s="203" t="s">
        <v>1246</v>
      </c>
      <c r="C3334" s="203" t="s">
        <v>28402</v>
      </c>
      <c r="D3334" s="203" t="s">
        <v>28403</v>
      </c>
      <c r="E3334" s="203" t="s">
        <v>28404</v>
      </c>
      <c r="F3334" s="203" t="s">
        <v>9451</v>
      </c>
      <c r="G3334" s="203" t="s">
        <v>28404</v>
      </c>
      <c r="H3334" s="203" t="s">
        <v>28405</v>
      </c>
      <c r="I3334" s="203" t="s">
        <v>9504</v>
      </c>
      <c r="J3334" s="203" t="s">
        <v>28406</v>
      </c>
      <c r="K3334" s="84">
        <v>45925</v>
      </c>
      <c r="L3334" s="84">
        <v>45930</v>
      </c>
      <c r="M3334" s="84">
        <v>46020</v>
      </c>
      <c r="N3334" s="203" t="s">
        <v>12707</v>
      </c>
      <c r="O3334" s="86">
        <v>12000000</v>
      </c>
      <c r="P3334" s="203" t="s">
        <v>28407</v>
      </c>
      <c r="Q3334" s="203" t="s">
        <v>28406</v>
      </c>
      <c r="R3334" s="84">
        <v>45924</v>
      </c>
      <c r="S3334" s="84">
        <v>45924</v>
      </c>
      <c r="T3334" s="84"/>
      <c r="U3334" s="84"/>
      <c r="V3334" s="84"/>
      <c r="W3334" s="203" t="s">
        <v>9457</v>
      </c>
    </row>
    <row r="3335" spans="1:23" x14ac:dyDescent="0.3">
      <c r="A3335" s="203" t="s">
        <v>1460</v>
      </c>
      <c r="B3335" s="203" t="s">
        <v>1246</v>
      </c>
      <c r="C3335" s="203" t="s">
        <v>28408</v>
      </c>
      <c r="D3335" s="203" t="s">
        <v>28409</v>
      </c>
      <c r="E3335" s="203" t="s">
        <v>28410</v>
      </c>
      <c r="F3335" s="203" t="s">
        <v>9451</v>
      </c>
      <c r="G3335" s="203" t="s">
        <v>28410</v>
      </c>
      <c r="H3335" s="203" t="s">
        <v>28411</v>
      </c>
      <c r="I3335" s="203" t="s">
        <v>9504</v>
      </c>
      <c r="J3335" s="203" t="s">
        <v>28412</v>
      </c>
      <c r="K3335" s="84">
        <v>45744</v>
      </c>
      <c r="L3335" s="84">
        <v>45768</v>
      </c>
      <c r="M3335" s="84">
        <v>46022</v>
      </c>
      <c r="N3335" s="203" t="s">
        <v>12839</v>
      </c>
      <c r="O3335" s="86">
        <v>3990000000</v>
      </c>
      <c r="P3335" s="203" t="s">
        <v>28413</v>
      </c>
      <c r="Q3335" s="203" t="s">
        <v>28412</v>
      </c>
      <c r="R3335" s="84">
        <v>45743</v>
      </c>
      <c r="S3335" s="84">
        <v>45743</v>
      </c>
      <c r="T3335" s="84">
        <v>45744</v>
      </c>
      <c r="U3335" s="84"/>
      <c r="V3335" s="84">
        <v>45743</v>
      </c>
      <c r="W3335" s="203" t="s">
        <v>9457</v>
      </c>
    </row>
    <row r="3336" spans="1:23" x14ac:dyDescent="0.3">
      <c r="A3336" s="203" t="s">
        <v>1476</v>
      </c>
      <c r="B3336" s="203" t="s">
        <v>1246</v>
      </c>
      <c r="C3336" s="203" t="s">
        <v>28408</v>
      </c>
      <c r="D3336" s="203" t="s">
        <v>28409</v>
      </c>
      <c r="E3336" s="203" t="s">
        <v>28410</v>
      </c>
      <c r="F3336" s="203" t="s">
        <v>9451</v>
      </c>
      <c r="G3336" s="203" t="s">
        <v>28410</v>
      </c>
      <c r="H3336" s="203" t="s">
        <v>28411</v>
      </c>
      <c r="I3336" s="203" t="s">
        <v>9504</v>
      </c>
      <c r="J3336" s="203" t="s">
        <v>28412</v>
      </c>
      <c r="K3336" s="84">
        <v>45744</v>
      </c>
      <c r="L3336" s="84">
        <v>45768</v>
      </c>
      <c r="M3336" s="84">
        <v>46022</v>
      </c>
      <c r="N3336" s="203" t="s">
        <v>12839</v>
      </c>
      <c r="O3336" s="86">
        <v>3990000000</v>
      </c>
      <c r="P3336" s="203" t="s">
        <v>28413</v>
      </c>
      <c r="Q3336" s="203" t="s">
        <v>28412</v>
      </c>
      <c r="R3336" s="84">
        <v>45743</v>
      </c>
      <c r="S3336" s="84">
        <v>45743</v>
      </c>
      <c r="T3336" s="84">
        <v>45744</v>
      </c>
      <c r="U3336" s="84"/>
      <c r="V3336" s="84">
        <v>45743</v>
      </c>
      <c r="W3336" s="203" t="s">
        <v>9457</v>
      </c>
    </row>
    <row r="3337" spans="1:23" x14ac:dyDescent="0.3">
      <c r="A3337" s="203" t="s">
        <v>1665</v>
      </c>
      <c r="B3337" s="203" t="s">
        <v>1247</v>
      </c>
      <c r="C3337" s="203" t="s">
        <v>28414</v>
      </c>
      <c r="D3337" s="203" t="s">
        <v>28415</v>
      </c>
      <c r="E3337" s="203" t="s">
        <v>28416</v>
      </c>
      <c r="F3337" s="203" t="s">
        <v>9451</v>
      </c>
      <c r="G3337" s="203" t="s">
        <v>28416</v>
      </c>
      <c r="H3337" s="203" t="s">
        <v>28417</v>
      </c>
      <c r="I3337" s="203" t="s">
        <v>9504</v>
      </c>
      <c r="J3337" s="203" t="s">
        <v>28418</v>
      </c>
      <c r="K3337" s="84">
        <v>46050</v>
      </c>
      <c r="L3337" s="84">
        <v>46050</v>
      </c>
      <c r="M3337" s="84">
        <v>46169</v>
      </c>
      <c r="N3337" s="203" t="s">
        <v>28419</v>
      </c>
      <c r="O3337" s="86">
        <v>15740000</v>
      </c>
      <c r="P3337" s="203" t="s">
        <v>28420</v>
      </c>
      <c r="Q3337" s="203" t="s">
        <v>28421</v>
      </c>
      <c r="R3337" s="84">
        <v>46049</v>
      </c>
      <c r="S3337" s="84">
        <v>46049</v>
      </c>
      <c r="T3337" s="84"/>
      <c r="U3337" s="84"/>
      <c r="V3337" s="84"/>
      <c r="W3337" s="203" t="s">
        <v>9457</v>
      </c>
    </row>
    <row r="3338" spans="1:23" x14ac:dyDescent="0.3">
      <c r="A3338" s="203" t="s">
        <v>1572</v>
      </c>
      <c r="B3338" s="203" t="s">
        <v>1246</v>
      </c>
      <c r="C3338" s="203" t="s">
        <v>28422</v>
      </c>
      <c r="D3338" s="203" t="s">
        <v>28423</v>
      </c>
      <c r="E3338" s="203" t="s">
        <v>28424</v>
      </c>
      <c r="F3338" s="203" t="s">
        <v>9451</v>
      </c>
      <c r="G3338" s="203" t="s">
        <v>28424</v>
      </c>
      <c r="H3338" s="203" t="s">
        <v>28425</v>
      </c>
      <c r="I3338" s="203" t="s">
        <v>9453</v>
      </c>
      <c r="J3338" s="203" t="s">
        <v>9765</v>
      </c>
      <c r="K3338" s="84">
        <v>45926</v>
      </c>
      <c r="L3338" s="84">
        <v>45926</v>
      </c>
      <c r="M3338" s="84">
        <v>46016</v>
      </c>
      <c r="N3338" s="203" t="s">
        <v>9766</v>
      </c>
      <c r="O3338" s="86">
        <v>9274089</v>
      </c>
      <c r="P3338" s="203" t="s">
        <v>28426</v>
      </c>
      <c r="Q3338" s="203" t="s">
        <v>9765</v>
      </c>
      <c r="R3338" s="84">
        <v>45926</v>
      </c>
      <c r="S3338" s="84">
        <v>45926</v>
      </c>
      <c r="T3338" s="84"/>
      <c r="U3338" s="84"/>
      <c r="V3338" s="84"/>
      <c r="W3338" s="203" t="s">
        <v>9457</v>
      </c>
    </row>
    <row r="3339" spans="1:23" x14ac:dyDescent="0.3">
      <c r="A3339" s="203" t="s">
        <v>2935</v>
      </c>
      <c r="B3339" s="203" t="s">
        <v>1245</v>
      </c>
      <c r="C3339" s="203" t="s">
        <v>28427</v>
      </c>
      <c r="D3339" s="203" t="s">
        <v>28428</v>
      </c>
      <c r="E3339" s="203" t="s">
        <v>28429</v>
      </c>
      <c r="F3339" s="203" t="s">
        <v>9451</v>
      </c>
      <c r="G3339" s="203" t="s">
        <v>28429</v>
      </c>
      <c r="H3339" s="203" t="s">
        <v>28430</v>
      </c>
      <c r="I3339" s="203" t="s">
        <v>9462</v>
      </c>
      <c r="J3339" s="203" t="s">
        <v>28431</v>
      </c>
      <c r="K3339" s="84">
        <v>45365</v>
      </c>
      <c r="L3339" s="84">
        <v>45365</v>
      </c>
      <c r="M3339" s="84">
        <v>45549</v>
      </c>
      <c r="N3339" s="203" t="s">
        <v>14223</v>
      </c>
      <c r="O3339" s="86">
        <v>19560876</v>
      </c>
      <c r="P3339" s="203" t="s">
        <v>28432</v>
      </c>
      <c r="Q3339" s="203" t="s">
        <v>28433</v>
      </c>
      <c r="R3339" s="84">
        <v>45364</v>
      </c>
      <c r="S3339" s="84">
        <v>45364</v>
      </c>
      <c r="T3339" s="84"/>
      <c r="U3339" s="84"/>
      <c r="V3339" s="84"/>
      <c r="W3339" s="203" t="s">
        <v>9457</v>
      </c>
    </row>
    <row r="3340" spans="1:23" x14ac:dyDescent="0.3">
      <c r="A3340" s="203" t="s">
        <v>1549</v>
      </c>
      <c r="B3340" s="203" t="s">
        <v>1247</v>
      </c>
      <c r="C3340" s="203" t="s">
        <v>28434</v>
      </c>
      <c r="D3340" s="203" t="s">
        <v>9471</v>
      </c>
      <c r="E3340" s="203" t="s">
        <v>28435</v>
      </c>
      <c r="F3340" s="203" t="s">
        <v>9451</v>
      </c>
      <c r="G3340" s="203"/>
      <c r="H3340" s="203"/>
      <c r="I3340" s="203"/>
      <c r="J3340" s="203"/>
      <c r="K3340" s="84"/>
      <c r="L3340" s="84"/>
      <c r="M3340" s="84"/>
      <c r="N3340" s="203"/>
      <c r="O3340" s="86"/>
      <c r="P3340" s="203"/>
      <c r="Q3340" s="203"/>
      <c r="R3340" s="84">
        <v>46055</v>
      </c>
      <c r="S3340" s="84">
        <v>46055</v>
      </c>
      <c r="T3340" s="84">
        <v>46069</v>
      </c>
      <c r="U3340" s="84">
        <v>46069</v>
      </c>
      <c r="V3340" s="84">
        <v>46069</v>
      </c>
      <c r="W3340" s="203" t="s">
        <v>9469</v>
      </c>
    </row>
    <row r="3341" spans="1:23" x14ac:dyDescent="0.3">
      <c r="A3341" s="203" t="s">
        <v>1476</v>
      </c>
      <c r="B3341" s="203" t="s">
        <v>1246</v>
      </c>
      <c r="C3341" s="203" t="s">
        <v>28436</v>
      </c>
      <c r="D3341" s="203" t="s">
        <v>28437</v>
      </c>
      <c r="E3341" s="203" t="s">
        <v>28438</v>
      </c>
      <c r="F3341" s="203" t="s">
        <v>9451</v>
      </c>
      <c r="G3341" s="203" t="s">
        <v>28438</v>
      </c>
      <c r="H3341" s="203" t="s">
        <v>28439</v>
      </c>
      <c r="I3341" s="203" t="s">
        <v>9462</v>
      </c>
      <c r="J3341" s="203" t="s">
        <v>22600</v>
      </c>
      <c r="K3341" s="84">
        <v>45720</v>
      </c>
      <c r="L3341" s="84">
        <v>45720</v>
      </c>
      <c r="M3341" s="84">
        <v>45903</v>
      </c>
      <c r="N3341" s="203" t="s">
        <v>11422</v>
      </c>
      <c r="O3341" s="86">
        <v>15844446</v>
      </c>
      <c r="P3341" s="203" t="s">
        <v>28440</v>
      </c>
      <c r="Q3341" s="203" t="s">
        <v>22600</v>
      </c>
      <c r="R3341" s="84">
        <v>45719</v>
      </c>
      <c r="S3341" s="84">
        <v>45719</v>
      </c>
      <c r="T3341" s="84"/>
      <c r="U3341" s="84"/>
      <c r="V3341" s="84"/>
      <c r="W3341" s="203" t="s">
        <v>9457</v>
      </c>
    </row>
    <row r="3342" spans="1:23" x14ac:dyDescent="0.3">
      <c r="A3342" s="203" t="s">
        <v>1665</v>
      </c>
      <c r="B3342" s="203" t="s">
        <v>1247</v>
      </c>
      <c r="C3342" s="203" t="s">
        <v>28441</v>
      </c>
      <c r="D3342" s="203" t="s">
        <v>28442</v>
      </c>
      <c r="E3342" s="203" t="s">
        <v>28443</v>
      </c>
      <c r="F3342" s="203" t="s">
        <v>9451</v>
      </c>
      <c r="G3342" s="203" t="s">
        <v>28443</v>
      </c>
      <c r="H3342" s="203" t="s">
        <v>28444</v>
      </c>
      <c r="I3342" s="203" t="s">
        <v>9453</v>
      </c>
      <c r="J3342" s="203" t="s">
        <v>28445</v>
      </c>
      <c r="K3342" s="84">
        <v>46046</v>
      </c>
      <c r="L3342" s="84">
        <v>46048</v>
      </c>
      <c r="M3342" s="84">
        <v>46137</v>
      </c>
      <c r="N3342" s="203" t="s">
        <v>20894</v>
      </c>
      <c r="O3342" s="86">
        <v>11400000</v>
      </c>
      <c r="P3342" s="203" t="s">
        <v>28446</v>
      </c>
      <c r="Q3342" s="203" t="s">
        <v>28445</v>
      </c>
      <c r="R3342" s="84">
        <v>46046</v>
      </c>
      <c r="S3342" s="84">
        <v>46046</v>
      </c>
      <c r="T3342" s="84"/>
      <c r="U3342" s="84"/>
      <c r="V3342" s="84"/>
      <c r="W3342" s="203" t="s">
        <v>9457</v>
      </c>
    </row>
    <row r="3343" spans="1:23" x14ac:dyDescent="0.3">
      <c r="A3343" s="203" t="s">
        <v>1476</v>
      </c>
      <c r="B3343" s="203" t="s">
        <v>1246</v>
      </c>
      <c r="C3343" s="203" t="s">
        <v>28447</v>
      </c>
      <c r="D3343" s="203" t="s">
        <v>28448</v>
      </c>
      <c r="E3343" s="203" t="s">
        <v>28449</v>
      </c>
      <c r="F3343" s="203" t="s">
        <v>9451</v>
      </c>
      <c r="G3343" s="203" t="s">
        <v>28449</v>
      </c>
      <c r="H3343" s="203" t="s">
        <v>28450</v>
      </c>
      <c r="I3343" s="203" t="s">
        <v>9462</v>
      </c>
      <c r="J3343" s="203" t="s">
        <v>28451</v>
      </c>
      <c r="K3343" s="84">
        <v>45699</v>
      </c>
      <c r="L3343" s="84">
        <v>45701</v>
      </c>
      <c r="M3343" s="84">
        <v>45881</v>
      </c>
      <c r="N3343" s="203" t="s">
        <v>9491</v>
      </c>
      <c r="O3343" s="86">
        <v>15844446</v>
      </c>
      <c r="P3343" s="203" t="s">
        <v>28452</v>
      </c>
      <c r="Q3343" s="203" t="s">
        <v>28451</v>
      </c>
      <c r="R3343" s="84">
        <v>45698</v>
      </c>
      <c r="S3343" s="84">
        <v>45698</v>
      </c>
      <c r="T3343" s="84"/>
      <c r="U3343" s="84"/>
      <c r="V3343" s="84"/>
      <c r="W3343" s="203" t="s">
        <v>9457</v>
      </c>
    </row>
    <row r="3344" spans="1:23" x14ac:dyDescent="0.3">
      <c r="A3344" s="203" t="s">
        <v>5217</v>
      </c>
      <c r="B3344" s="203" t="s">
        <v>1245</v>
      </c>
      <c r="C3344" s="203" t="s">
        <v>28453</v>
      </c>
      <c r="D3344" s="203" t="s">
        <v>28454</v>
      </c>
      <c r="E3344" s="203" t="s">
        <v>28455</v>
      </c>
      <c r="F3344" s="203" t="s">
        <v>9451</v>
      </c>
      <c r="G3344" s="203" t="s">
        <v>28455</v>
      </c>
      <c r="H3344" s="203" t="s">
        <v>28456</v>
      </c>
      <c r="I3344" s="203" t="s">
        <v>9462</v>
      </c>
      <c r="J3344" s="203" t="s">
        <v>28457</v>
      </c>
      <c r="K3344" s="84">
        <v>45369</v>
      </c>
      <c r="L3344" s="84">
        <v>45369</v>
      </c>
      <c r="M3344" s="84">
        <v>45552</v>
      </c>
      <c r="N3344" s="203" t="s">
        <v>16237</v>
      </c>
      <c r="O3344" s="86">
        <v>12622590</v>
      </c>
      <c r="P3344" s="203" t="s">
        <v>28458</v>
      </c>
      <c r="Q3344" s="203" t="s">
        <v>28459</v>
      </c>
      <c r="R3344" s="84">
        <v>45369</v>
      </c>
      <c r="S3344" s="84">
        <v>45369</v>
      </c>
      <c r="T3344" s="84"/>
      <c r="U3344" s="84"/>
      <c r="V3344" s="84"/>
      <c r="W3344" s="203" t="s">
        <v>9457</v>
      </c>
    </row>
    <row r="3345" spans="1:23" x14ac:dyDescent="0.3">
      <c r="A3345" s="203" t="s">
        <v>1476</v>
      </c>
      <c r="B3345" s="203" t="s">
        <v>1246</v>
      </c>
      <c r="C3345" s="203" t="s">
        <v>28460</v>
      </c>
      <c r="D3345" s="203" t="s">
        <v>28461</v>
      </c>
      <c r="E3345" s="203" t="s">
        <v>28462</v>
      </c>
      <c r="F3345" s="203" t="s">
        <v>9451</v>
      </c>
      <c r="G3345" s="203" t="s">
        <v>28462</v>
      </c>
      <c r="H3345" s="203" t="s">
        <v>28463</v>
      </c>
      <c r="I3345" s="203" t="s">
        <v>9462</v>
      </c>
      <c r="J3345" s="203" t="s">
        <v>9669</v>
      </c>
      <c r="K3345" s="84">
        <v>45901</v>
      </c>
      <c r="L3345" s="84">
        <v>45901</v>
      </c>
      <c r="M3345" s="84">
        <v>46022</v>
      </c>
      <c r="N3345" s="203" t="s">
        <v>9618</v>
      </c>
      <c r="O3345" s="86">
        <v>10562964</v>
      </c>
      <c r="P3345" s="203" t="s">
        <v>28464</v>
      </c>
      <c r="Q3345" s="203" t="s">
        <v>9669</v>
      </c>
      <c r="R3345" s="84">
        <v>45900</v>
      </c>
      <c r="S3345" s="84">
        <v>45900</v>
      </c>
      <c r="T3345" s="84"/>
      <c r="U3345" s="84"/>
      <c r="V3345" s="84"/>
      <c r="W3345" s="203" t="s">
        <v>9457</v>
      </c>
    </row>
    <row r="3346" spans="1:23" x14ac:dyDescent="0.3">
      <c r="A3346" s="203" t="s">
        <v>1476</v>
      </c>
      <c r="B3346" s="203" t="s">
        <v>1246</v>
      </c>
      <c r="C3346" s="203" t="s">
        <v>28465</v>
      </c>
      <c r="D3346" s="203" t="s">
        <v>28466</v>
      </c>
      <c r="E3346" s="203" t="s">
        <v>28467</v>
      </c>
      <c r="F3346" s="203" t="s">
        <v>9451</v>
      </c>
      <c r="G3346" s="203" t="s">
        <v>28467</v>
      </c>
      <c r="H3346" s="203" t="s">
        <v>28468</v>
      </c>
      <c r="I3346" s="203" t="s">
        <v>9462</v>
      </c>
      <c r="J3346" s="203" t="s">
        <v>28469</v>
      </c>
      <c r="K3346" s="84">
        <v>45915</v>
      </c>
      <c r="L3346" s="84">
        <v>45917</v>
      </c>
      <c r="M3346" s="84">
        <v>46022</v>
      </c>
      <c r="N3346" s="203" t="s">
        <v>9477</v>
      </c>
      <c r="O3346" s="86">
        <v>14616789</v>
      </c>
      <c r="P3346" s="203" t="s">
        <v>28470</v>
      </c>
      <c r="Q3346" s="203" t="s">
        <v>28469</v>
      </c>
      <c r="R3346" s="84">
        <v>45910</v>
      </c>
      <c r="S3346" s="84">
        <v>45910</v>
      </c>
      <c r="T3346" s="84"/>
      <c r="U3346" s="84"/>
      <c r="V3346" s="84"/>
      <c r="W3346" s="203" t="s">
        <v>9457</v>
      </c>
    </row>
    <row r="3347" spans="1:23" x14ac:dyDescent="0.3">
      <c r="A3347" s="203" t="s">
        <v>1572</v>
      </c>
      <c r="B3347" s="203" t="s">
        <v>1246</v>
      </c>
      <c r="C3347" s="203" t="s">
        <v>28471</v>
      </c>
      <c r="D3347" s="203" t="s">
        <v>28472</v>
      </c>
      <c r="E3347" s="203" t="s">
        <v>28473</v>
      </c>
      <c r="F3347" s="203" t="s">
        <v>9451</v>
      </c>
      <c r="G3347" s="203" t="s">
        <v>28473</v>
      </c>
      <c r="H3347" s="203" t="s">
        <v>28474</v>
      </c>
      <c r="I3347" s="203" t="s">
        <v>9453</v>
      </c>
      <c r="J3347" s="203" t="s">
        <v>28475</v>
      </c>
      <c r="K3347" s="84">
        <v>45919</v>
      </c>
      <c r="L3347" s="84">
        <v>45923</v>
      </c>
      <c r="M3347" s="84">
        <v>46013</v>
      </c>
      <c r="N3347" s="203" t="s">
        <v>16377</v>
      </c>
      <c r="O3347" s="86">
        <v>15000000</v>
      </c>
      <c r="P3347" s="203" t="s">
        <v>28476</v>
      </c>
      <c r="Q3347" s="203" t="s">
        <v>28475</v>
      </c>
      <c r="R3347" s="84">
        <v>45919</v>
      </c>
      <c r="S3347" s="84">
        <v>45919</v>
      </c>
      <c r="T3347" s="84"/>
      <c r="U3347" s="84"/>
      <c r="V3347" s="84"/>
      <c r="W3347" s="203" t="s">
        <v>9457</v>
      </c>
    </row>
    <row r="3348" spans="1:23" x14ac:dyDescent="0.3">
      <c r="A3348" s="203" t="s">
        <v>1505</v>
      </c>
      <c r="B3348" s="203" t="s">
        <v>1246</v>
      </c>
      <c r="C3348" s="203" t="s">
        <v>28477</v>
      </c>
      <c r="D3348" s="203" t="s">
        <v>28478</v>
      </c>
      <c r="E3348" s="203" t="s">
        <v>28479</v>
      </c>
      <c r="F3348" s="203" t="s">
        <v>9451</v>
      </c>
      <c r="G3348" s="203" t="s">
        <v>28479</v>
      </c>
      <c r="H3348" s="203" t="s">
        <v>28480</v>
      </c>
      <c r="I3348" s="203" t="s">
        <v>9462</v>
      </c>
      <c r="J3348" s="203" t="s">
        <v>28481</v>
      </c>
      <c r="K3348" s="84">
        <v>45922</v>
      </c>
      <c r="L3348" s="84">
        <v>45923</v>
      </c>
      <c r="M3348" s="84">
        <v>46022</v>
      </c>
      <c r="N3348" s="203" t="s">
        <v>18620</v>
      </c>
      <c r="O3348" s="86">
        <v>13287990</v>
      </c>
      <c r="P3348" s="203" t="s">
        <v>28482</v>
      </c>
      <c r="Q3348" s="203" t="s">
        <v>28481</v>
      </c>
      <c r="R3348" s="84">
        <v>45918</v>
      </c>
      <c r="S3348" s="84">
        <v>45918</v>
      </c>
      <c r="T3348" s="84"/>
      <c r="U3348" s="84"/>
      <c r="V3348" s="84"/>
      <c r="W3348" s="203" t="s">
        <v>9457</v>
      </c>
    </row>
    <row r="3349" spans="1:23" x14ac:dyDescent="0.3">
      <c r="A3349" s="203" t="s">
        <v>1572</v>
      </c>
      <c r="B3349" s="203" t="s">
        <v>1246</v>
      </c>
      <c r="C3349" s="203" t="s">
        <v>28483</v>
      </c>
      <c r="D3349" s="203" t="s">
        <v>28484</v>
      </c>
      <c r="E3349" s="203" t="s">
        <v>28485</v>
      </c>
      <c r="F3349" s="203" t="s">
        <v>9451</v>
      </c>
      <c r="G3349" s="203" t="s">
        <v>28485</v>
      </c>
      <c r="H3349" s="203" t="s">
        <v>28486</v>
      </c>
      <c r="I3349" s="203" t="s">
        <v>9504</v>
      </c>
      <c r="J3349" s="203" t="s">
        <v>28487</v>
      </c>
      <c r="K3349" s="84">
        <v>45919</v>
      </c>
      <c r="L3349" s="84">
        <v>45922</v>
      </c>
      <c r="M3349" s="84">
        <v>46012</v>
      </c>
      <c r="N3349" s="203" t="s">
        <v>15052</v>
      </c>
      <c r="O3349" s="86">
        <v>9000000</v>
      </c>
      <c r="P3349" s="203" t="s">
        <v>28488</v>
      </c>
      <c r="Q3349" s="203" t="s">
        <v>28487</v>
      </c>
      <c r="R3349" s="84">
        <v>45919</v>
      </c>
      <c r="S3349" s="84">
        <v>45919</v>
      </c>
      <c r="T3349" s="84"/>
      <c r="U3349" s="84"/>
      <c r="V3349" s="84"/>
      <c r="W3349" s="203" t="s">
        <v>9457</v>
      </c>
    </row>
    <row r="3350" spans="1:23" x14ac:dyDescent="0.3">
      <c r="A3350" s="203" t="s">
        <v>1605</v>
      </c>
      <c r="B3350" s="203" t="s">
        <v>1247</v>
      </c>
      <c r="C3350" s="203" t="s">
        <v>28489</v>
      </c>
      <c r="D3350" s="203" t="s">
        <v>28490</v>
      </c>
      <c r="E3350" s="203" t="s">
        <v>28491</v>
      </c>
      <c r="F3350" s="203" t="s">
        <v>9451</v>
      </c>
      <c r="G3350" s="203" t="s">
        <v>28491</v>
      </c>
      <c r="H3350" s="203" t="s">
        <v>28492</v>
      </c>
      <c r="I3350" s="203" t="s">
        <v>9453</v>
      </c>
      <c r="J3350" s="203" t="s">
        <v>28364</v>
      </c>
      <c r="K3350" s="84">
        <v>46043</v>
      </c>
      <c r="L3350" s="84">
        <v>46043</v>
      </c>
      <c r="M3350" s="84">
        <v>46223</v>
      </c>
      <c r="N3350" s="203" t="s">
        <v>20151</v>
      </c>
      <c r="O3350" s="86">
        <v>17064468</v>
      </c>
      <c r="P3350" s="203" t="s">
        <v>28493</v>
      </c>
      <c r="Q3350" s="203" t="s">
        <v>28364</v>
      </c>
      <c r="R3350" s="84">
        <v>46042</v>
      </c>
      <c r="S3350" s="84">
        <v>46042</v>
      </c>
      <c r="T3350" s="84"/>
      <c r="U3350" s="84"/>
      <c r="V3350" s="84"/>
      <c r="W3350" s="203" t="s">
        <v>9457</v>
      </c>
    </row>
    <row r="3351" spans="1:23" x14ac:dyDescent="0.3">
      <c r="A3351" s="203" t="s">
        <v>1467</v>
      </c>
      <c r="B3351" s="203" t="s">
        <v>1247</v>
      </c>
      <c r="C3351" s="203" t="s">
        <v>28494</v>
      </c>
      <c r="D3351" s="203" t="s">
        <v>28495</v>
      </c>
      <c r="E3351" s="203" t="s">
        <v>28496</v>
      </c>
      <c r="F3351" s="203" t="s">
        <v>9451</v>
      </c>
      <c r="G3351" s="203" t="s">
        <v>28496</v>
      </c>
      <c r="H3351" s="203" t="s">
        <v>28497</v>
      </c>
      <c r="I3351" s="203" t="s">
        <v>9453</v>
      </c>
      <c r="J3351" s="203" t="s">
        <v>15658</v>
      </c>
      <c r="K3351" s="84">
        <v>46228</v>
      </c>
      <c r="L3351" s="84">
        <v>46231</v>
      </c>
      <c r="M3351" s="84">
        <v>46383</v>
      </c>
      <c r="N3351" s="203" t="s">
        <v>10343</v>
      </c>
      <c r="O3351" s="86">
        <v>21466750</v>
      </c>
      <c r="P3351" s="203" t="s">
        <v>28498</v>
      </c>
      <c r="Q3351" s="203" t="s">
        <v>15658</v>
      </c>
      <c r="R3351" s="84">
        <v>46227</v>
      </c>
      <c r="S3351" s="84">
        <v>46227</v>
      </c>
      <c r="T3351" s="84"/>
      <c r="U3351" s="84"/>
      <c r="V3351" s="84"/>
      <c r="W3351" s="203" t="s">
        <v>9457</v>
      </c>
    </row>
    <row r="3352" spans="1:23" x14ac:dyDescent="0.3">
      <c r="A3352" s="203" t="s">
        <v>1564</v>
      </c>
      <c r="B3352" s="203" t="s">
        <v>1247</v>
      </c>
      <c r="C3352" s="203" t="s">
        <v>28499</v>
      </c>
      <c r="D3352" s="203" t="s">
        <v>28500</v>
      </c>
      <c r="E3352" s="203" t="s">
        <v>28501</v>
      </c>
      <c r="F3352" s="203" t="s">
        <v>9451</v>
      </c>
      <c r="G3352" s="203" t="s">
        <v>28501</v>
      </c>
      <c r="H3352" s="203" t="s">
        <v>28500</v>
      </c>
      <c r="I3352" s="203" t="s">
        <v>9739</v>
      </c>
      <c r="J3352" s="203" t="s">
        <v>9470</v>
      </c>
      <c r="K3352" s="84"/>
      <c r="L3352" s="84"/>
      <c r="M3352" s="84">
        <v>46324</v>
      </c>
      <c r="N3352" s="203" t="s">
        <v>9471</v>
      </c>
      <c r="O3352" s="86">
        <v>0</v>
      </c>
      <c r="P3352" s="203" t="s">
        <v>28502</v>
      </c>
      <c r="Q3352" s="203" t="s">
        <v>9473</v>
      </c>
      <c r="R3352" s="84">
        <v>46052</v>
      </c>
      <c r="S3352" s="84">
        <v>46052</v>
      </c>
      <c r="T3352" s="84"/>
      <c r="U3352" s="84"/>
      <c r="V3352" s="84"/>
      <c r="W3352" s="203" t="s">
        <v>9457</v>
      </c>
    </row>
    <row r="3353" spans="1:23" x14ac:dyDescent="0.3">
      <c r="A3353" s="203" t="s">
        <v>1564</v>
      </c>
      <c r="B3353" s="203" t="s">
        <v>1247</v>
      </c>
      <c r="C3353" s="203" t="s">
        <v>28499</v>
      </c>
      <c r="D3353" s="203" t="s">
        <v>28503</v>
      </c>
      <c r="E3353" s="203" t="s">
        <v>28501</v>
      </c>
      <c r="F3353" s="203" t="s">
        <v>9451</v>
      </c>
      <c r="G3353" s="203" t="s">
        <v>28501</v>
      </c>
      <c r="H3353" s="203" t="s">
        <v>28504</v>
      </c>
      <c r="I3353" s="203" t="s">
        <v>9453</v>
      </c>
      <c r="J3353" s="203" t="s">
        <v>25625</v>
      </c>
      <c r="K3353" s="84">
        <v>46052</v>
      </c>
      <c r="L3353" s="84">
        <v>46053</v>
      </c>
      <c r="M3353" s="84">
        <v>46325</v>
      </c>
      <c r="N3353" s="203" t="s">
        <v>28505</v>
      </c>
      <c r="O3353" s="86">
        <v>33740982</v>
      </c>
      <c r="P3353" s="203" t="s">
        <v>28502</v>
      </c>
      <c r="Q3353" s="203" t="s">
        <v>25628</v>
      </c>
      <c r="R3353" s="84">
        <v>46052</v>
      </c>
      <c r="S3353" s="84">
        <v>46052</v>
      </c>
      <c r="T3353" s="84"/>
      <c r="U3353" s="84"/>
      <c r="V3353" s="84"/>
      <c r="W3353" s="203" t="s">
        <v>9457</v>
      </c>
    </row>
    <row r="3354" spans="1:23" x14ac:dyDescent="0.3">
      <c r="A3354" s="203" t="s">
        <v>2566</v>
      </c>
      <c r="B3354" s="203" t="s">
        <v>1247</v>
      </c>
      <c r="C3354" s="203" t="s">
        <v>17441</v>
      </c>
      <c r="D3354" s="203" t="s">
        <v>9471</v>
      </c>
      <c r="E3354" s="203" t="s">
        <v>16701</v>
      </c>
      <c r="F3354" s="203" t="s">
        <v>9451</v>
      </c>
      <c r="G3354" s="203"/>
      <c r="H3354" s="203"/>
      <c r="I3354" s="203"/>
      <c r="J3354" s="203"/>
      <c r="K3354" s="84"/>
      <c r="L3354" s="84"/>
      <c r="M3354" s="84"/>
      <c r="N3354" s="203"/>
      <c r="O3354" s="86"/>
      <c r="P3354" s="203"/>
      <c r="Q3354" s="203"/>
      <c r="R3354" s="84">
        <v>46234</v>
      </c>
      <c r="S3354" s="84">
        <v>46234</v>
      </c>
      <c r="T3354" s="84">
        <v>46244</v>
      </c>
      <c r="U3354" s="84">
        <v>46244</v>
      </c>
      <c r="V3354" s="84">
        <v>46244</v>
      </c>
      <c r="W3354" s="203" t="s">
        <v>9723</v>
      </c>
    </row>
    <row r="3355" spans="1:23" x14ac:dyDescent="0.3">
      <c r="A3355" s="203" t="s">
        <v>1605</v>
      </c>
      <c r="B3355" s="203" t="s">
        <v>1247</v>
      </c>
      <c r="C3355" s="203" t="s">
        <v>28506</v>
      </c>
      <c r="D3355" s="203" t="s">
        <v>28507</v>
      </c>
      <c r="E3355" s="203" t="s">
        <v>28508</v>
      </c>
      <c r="F3355" s="203" t="s">
        <v>9451</v>
      </c>
      <c r="G3355" s="203" t="s">
        <v>28508</v>
      </c>
      <c r="H3355" s="203" t="s">
        <v>28509</v>
      </c>
      <c r="I3355" s="203" t="s">
        <v>9453</v>
      </c>
      <c r="J3355" s="203" t="s">
        <v>14868</v>
      </c>
      <c r="K3355" s="84">
        <v>46242</v>
      </c>
      <c r="L3355" s="84">
        <v>46246</v>
      </c>
      <c r="M3355" s="84">
        <v>46387</v>
      </c>
      <c r="N3355" s="203" t="s">
        <v>10505</v>
      </c>
      <c r="O3355" s="86">
        <v>20751191</v>
      </c>
      <c r="P3355" s="203" t="s">
        <v>28510</v>
      </c>
      <c r="Q3355" s="203" t="s">
        <v>14868</v>
      </c>
      <c r="R3355" s="84">
        <v>46239</v>
      </c>
      <c r="S3355" s="84">
        <v>46239</v>
      </c>
      <c r="T3355" s="84"/>
      <c r="U3355" s="84"/>
      <c r="V3355" s="84"/>
      <c r="W3355" s="203" t="s">
        <v>9457</v>
      </c>
    </row>
    <row r="3356" spans="1:23" x14ac:dyDescent="0.3">
      <c r="A3356" s="203" t="s">
        <v>1467</v>
      </c>
      <c r="B3356" s="203" t="s">
        <v>1247</v>
      </c>
      <c r="C3356" s="203" t="s">
        <v>34364</v>
      </c>
      <c r="D3356" s="203" t="s">
        <v>34365</v>
      </c>
      <c r="E3356" s="203" t="s">
        <v>34366</v>
      </c>
      <c r="F3356" s="203" t="s">
        <v>9451</v>
      </c>
      <c r="G3356" s="203" t="s">
        <v>34366</v>
      </c>
      <c r="H3356" s="203" t="s">
        <v>34367</v>
      </c>
      <c r="I3356" s="203" t="s">
        <v>9453</v>
      </c>
      <c r="J3356" s="203" t="s">
        <v>34368</v>
      </c>
      <c r="K3356" s="84">
        <v>46246</v>
      </c>
      <c r="L3356" s="84">
        <v>46252</v>
      </c>
      <c r="M3356" s="84">
        <v>46387</v>
      </c>
      <c r="N3356" s="203" t="s">
        <v>13434</v>
      </c>
      <c r="O3356" s="86">
        <v>20035633</v>
      </c>
      <c r="P3356" s="203" t="s">
        <v>34369</v>
      </c>
      <c r="Q3356" s="203" t="s">
        <v>34368</v>
      </c>
      <c r="R3356" s="84">
        <v>46245</v>
      </c>
      <c r="S3356" s="84">
        <v>46245</v>
      </c>
      <c r="T3356" s="84"/>
      <c r="U3356" s="84"/>
      <c r="V3356" s="84"/>
      <c r="W3356" s="203" t="s">
        <v>9457</v>
      </c>
    </row>
    <row r="3357" spans="1:23" x14ac:dyDescent="0.3">
      <c r="A3357" s="203" t="s">
        <v>1605</v>
      </c>
      <c r="B3357" s="203" t="s">
        <v>1247</v>
      </c>
      <c r="C3357" s="203" t="s">
        <v>28511</v>
      </c>
      <c r="D3357" s="203" t="s">
        <v>28512</v>
      </c>
      <c r="E3357" s="203" t="s">
        <v>28513</v>
      </c>
      <c r="F3357" s="203" t="s">
        <v>9451</v>
      </c>
      <c r="G3357" s="203" t="s">
        <v>28513</v>
      </c>
      <c r="H3357" s="203" t="s">
        <v>28514</v>
      </c>
      <c r="I3357" s="203" t="s">
        <v>9453</v>
      </c>
      <c r="J3357" s="203" t="s">
        <v>28515</v>
      </c>
      <c r="K3357" s="84">
        <v>46106</v>
      </c>
      <c r="L3357" s="84">
        <v>46120</v>
      </c>
      <c r="M3357" s="84">
        <v>46387</v>
      </c>
      <c r="N3357" s="203" t="s">
        <v>25941</v>
      </c>
      <c r="O3357" s="86">
        <v>4200000</v>
      </c>
      <c r="P3357" s="203" t="s">
        <v>28516</v>
      </c>
      <c r="Q3357" s="203" t="s">
        <v>28515</v>
      </c>
      <c r="R3357" s="84">
        <v>46093</v>
      </c>
      <c r="S3357" s="84">
        <v>46093</v>
      </c>
      <c r="T3357" s="84">
        <v>46099</v>
      </c>
      <c r="U3357" s="84">
        <v>46099</v>
      </c>
      <c r="V3357" s="84">
        <v>46099</v>
      </c>
      <c r="W3357" s="203" t="s">
        <v>9457</v>
      </c>
    </row>
    <row r="3358" spans="1:23" x14ac:dyDescent="0.3">
      <c r="A3358" s="203" t="s">
        <v>1605</v>
      </c>
      <c r="B3358" s="203" t="s">
        <v>1247</v>
      </c>
      <c r="C3358" s="203" t="s">
        <v>28517</v>
      </c>
      <c r="D3358" s="203" t="s">
        <v>28518</v>
      </c>
      <c r="E3358" s="203" t="s">
        <v>28519</v>
      </c>
      <c r="F3358" s="203" t="s">
        <v>9451</v>
      </c>
      <c r="G3358" s="203" t="s">
        <v>28519</v>
      </c>
      <c r="H3358" s="203" t="s">
        <v>28520</v>
      </c>
      <c r="I3358" s="203" t="s">
        <v>9453</v>
      </c>
      <c r="J3358" s="203" t="s">
        <v>28521</v>
      </c>
      <c r="K3358" s="84">
        <v>46047</v>
      </c>
      <c r="L3358" s="84">
        <v>46048</v>
      </c>
      <c r="M3358" s="84">
        <v>46228</v>
      </c>
      <c r="N3358" s="203" t="s">
        <v>21665</v>
      </c>
      <c r="O3358" s="86">
        <v>19976388</v>
      </c>
      <c r="P3358" s="203" t="s">
        <v>28522</v>
      </c>
      <c r="Q3358" s="203" t="s">
        <v>28521</v>
      </c>
      <c r="R3358" s="84">
        <v>46046</v>
      </c>
      <c r="S3358" s="84">
        <v>46046</v>
      </c>
      <c r="T3358" s="84"/>
      <c r="U3358" s="84"/>
      <c r="V3358" s="84"/>
      <c r="W3358" s="203" t="s">
        <v>9457</v>
      </c>
    </row>
    <row r="3359" spans="1:23" x14ac:dyDescent="0.3">
      <c r="A3359" s="203" t="s">
        <v>1505</v>
      </c>
      <c r="B3359" s="203" t="s">
        <v>1246</v>
      </c>
      <c r="C3359" s="203" t="s">
        <v>28523</v>
      </c>
      <c r="D3359" s="203" t="s">
        <v>28524</v>
      </c>
      <c r="E3359" s="203" t="s">
        <v>28525</v>
      </c>
      <c r="F3359" s="203" t="s">
        <v>9451</v>
      </c>
      <c r="G3359" s="203" t="s">
        <v>28525</v>
      </c>
      <c r="H3359" s="203" t="s">
        <v>28526</v>
      </c>
      <c r="I3359" s="203" t="s">
        <v>9504</v>
      </c>
      <c r="J3359" s="203" t="s">
        <v>28527</v>
      </c>
      <c r="K3359" s="84">
        <v>45792</v>
      </c>
      <c r="L3359" s="84">
        <v>45793</v>
      </c>
      <c r="M3359" s="84">
        <v>46021</v>
      </c>
      <c r="N3359" s="203" t="s">
        <v>21349</v>
      </c>
      <c r="O3359" s="86">
        <v>18406987.5</v>
      </c>
      <c r="P3359" s="203" t="s">
        <v>28528</v>
      </c>
      <c r="Q3359" s="203" t="s">
        <v>28527</v>
      </c>
      <c r="R3359" s="84">
        <v>45791</v>
      </c>
      <c r="S3359" s="84">
        <v>45791</v>
      </c>
      <c r="T3359" s="84"/>
      <c r="U3359" s="84"/>
      <c r="V3359" s="84"/>
      <c r="W3359" s="203" t="s">
        <v>9457</v>
      </c>
    </row>
    <row r="3360" spans="1:23" x14ac:dyDescent="0.3">
      <c r="A3360" s="203" t="s">
        <v>1433</v>
      </c>
      <c r="B3360" s="203" t="s">
        <v>1246</v>
      </c>
      <c r="C3360" s="203" t="s">
        <v>28529</v>
      </c>
      <c r="D3360" s="203" t="s">
        <v>28530</v>
      </c>
      <c r="E3360" s="203" t="s">
        <v>28531</v>
      </c>
      <c r="F3360" s="203" t="s">
        <v>9451</v>
      </c>
      <c r="G3360" s="203" t="s">
        <v>28531</v>
      </c>
      <c r="H3360" s="203" t="s">
        <v>28532</v>
      </c>
      <c r="I3360" s="203" t="s">
        <v>9462</v>
      </c>
      <c r="J3360" s="203" t="s">
        <v>28533</v>
      </c>
      <c r="K3360" s="84">
        <v>45797</v>
      </c>
      <c r="L3360" s="84">
        <v>45797</v>
      </c>
      <c r="M3360" s="84">
        <v>45919</v>
      </c>
      <c r="N3360" s="203" t="s">
        <v>28534</v>
      </c>
      <c r="O3360" s="86">
        <v>15945588</v>
      </c>
      <c r="P3360" s="203" t="s">
        <v>28535</v>
      </c>
      <c r="Q3360" s="203" t="s">
        <v>28533</v>
      </c>
      <c r="R3360" s="84">
        <v>45797</v>
      </c>
      <c r="S3360" s="84">
        <v>45797</v>
      </c>
      <c r="T3360" s="84"/>
      <c r="U3360" s="84"/>
      <c r="V3360" s="84"/>
      <c r="W3360" s="203" t="s">
        <v>9457</v>
      </c>
    </row>
    <row r="3361" spans="1:23" x14ac:dyDescent="0.3">
      <c r="A3361" s="203" t="s">
        <v>3253</v>
      </c>
      <c r="B3361" s="203" t="s">
        <v>1245</v>
      </c>
      <c r="C3361" s="203" t="s">
        <v>28536</v>
      </c>
      <c r="D3361" s="203" t="s">
        <v>28537</v>
      </c>
      <c r="E3361" s="203" t="s">
        <v>28538</v>
      </c>
      <c r="F3361" s="203" t="s">
        <v>9451</v>
      </c>
      <c r="G3361" s="203" t="s">
        <v>28538</v>
      </c>
      <c r="H3361" s="203" t="s">
        <v>28539</v>
      </c>
      <c r="I3361" s="203" t="s">
        <v>9462</v>
      </c>
      <c r="J3361" s="203" t="s">
        <v>28540</v>
      </c>
      <c r="K3361" s="84">
        <v>45590</v>
      </c>
      <c r="L3361" s="84">
        <v>45590</v>
      </c>
      <c r="M3361" s="84">
        <v>45655</v>
      </c>
      <c r="N3361" s="203" t="s">
        <v>12770</v>
      </c>
      <c r="O3361" s="86">
        <v>8637193</v>
      </c>
      <c r="P3361" s="203" t="s">
        <v>28541</v>
      </c>
      <c r="Q3361" s="203" t="s">
        <v>28540</v>
      </c>
      <c r="R3361" s="84">
        <v>45590</v>
      </c>
      <c r="S3361" s="84">
        <v>45590</v>
      </c>
      <c r="T3361" s="84"/>
      <c r="U3361" s="84"/>
      <c r="V3361" s="84"/>
      <c r="W3361" s="203" t="s">
        <v>9457</v>
      </c>
    </row>
    <row r="3362" spans="1:23" x14ac:dyDescent="0.3">
      <c r="A3362" s="203" t="s">
        <v>1605</v>
      </c>
      <c r="B3362" s="203" t="s">
        <v>1247</v>
      </c>
      <c r="C3362" s="203" t="s">
        <v>28542</v>
      </c>
      <c r="D3362" s="203" t="s">
        <v>28543</v>
      </c>
      <c r="E3362" s="203" t="s">
        <v>28544</v>
      </c>
      <c r="F3362" s="203" t="s">
        <v>9451</v>
      </c>
      <c r="G3362" s="203" t="s">
        <v>28544</v>
      </c>
      <c r="H3362" s="203" t="s">
        <v>28545</v>
      </c>
      <c r="I3362" s="203" t="s">
        <v>9453</v>
      </c>
      <c r="J3362" s="203" t="s">
        <v>28546</v>
      </c>
      <c r="K3362" s="84">
        <v>46046</v>
      </c>
      <c r="L3362" s="84">
        <v>46048</v>
      </c>
      <c r="M3362" s="84">
        <v>46228</v>
      </c>
      <c r="N3362" s="203" t="s">
        <v>19655</v>
      </c>
      <c r="O3362" s="86">
        <v>25760100</v>
      </c>
      <c r="P3362" s="203" t="s">
        <v>28547</v>
      </c>
      <c r="Q3362" s="203" t="s">
        <v>28546</v>
      </c>
      <c r="R3362" s="84">
        <v>46045</v>
      </c>
      <c r="S3362" s="84">
        <v>46045</v>
      </c>
      <c r="T3362" s="84"/>
      <c r="U3362" s="84"/>
      <c r="V3362" s="84"/>
      <c r="W3362" s="203" t="s">
        <v>9457</v>
      </c>
    </row>
    <row r="3363" spans="1:23" x14ac:dyDescent="0.3">
      <c r="A3363" s="203" t="s">
        <v>1572</v>
      </c>
      <c r="B3363" s="203" t="s">
        <v>1246</v>
      </c>
      <c r="C3363" s="203" t="s">
        <v>28548</v>
      </c>
      <c r="D3363" s="203" t="s">
        <v>28549</v>
      </c>
      <c r="E3363" s="203" t="s">
        <v>28550</v>
      </c>
      <c r="F3363" s="203" t="s">
        <v>9451</v>
      </c>
      <c r="G3363" s="203" t="s">
        <v>28550</v>
      </c>
      <c r="H3363" s="203" t="s">
        <v>28551</v>
      </c>
      <c r="I3363" s="203" t="s">
        <v>9453</v>
      </c>
      <c r="J3363" s="203" t="s">
        <v>28552</v>
      </c>
      <c r="K3363" s="84">
        <v>45915</v>
      </c>
      <c r="L3363" s="84">
        <v>45915</v>
      </c>
      <c r="M3363" s="84">
        <v>46005</v>
      </c>
      <c r="N3363" s="203" t="s">
        <v>17410</v>
      </c>
      <c r="O3363" s="86">
        <v>10500000</v>
      </c>
      <c r="P3363" s="203" t="s">
        <v>28553</v>
      </c>
      <c r="Q3363" s="203" t="s">
        <v>28552</v>
      </c>
      <c r="R3363" s="84">
        <v>45912</v>
      </c>
      <c r="S3363" s="84">
        <v>45912</v>
      </c>
      <c r="T3363" s="84"/>
      <c r="U3363" s="84"/>
      <c r="V3363" s="84"/>
      <c r="W3363" s="203" t="s">
        <v>9457</v>
      </c>
    </row>
    <row r="3364" spans="1:23" x14ac:dyDescent="0.3">
      <c r="A3364" s="203" t="s">
        <v>1572</v>
      </c>
      <c r="B3364" s="203" t="s">
        <v>1246</v>
      </c>
      <c r="C3364" s="203" t="s">
        <v>28554</v>
      </c>
      <c r="D3364" s="203" t="s">
        <v>28555</v>
      </c>
      <c r="E3364" s="203" t="s">
        <v>28556</v>
      </c>
      <c r="F3364" s="203" t="s">
        <v>9451</v>
      </c>
      <c r="G3364" s="203" t="s">
        <v>28556</v>
      </c>
      <c r="H3364" s="203" t="s">
        <v>28557</v>
      </c>
      <c r="I3364" s="203" t="s">
        <v>9462</v>
      </c>
      <c r="J3364" s="203" t="s">
        <v>28558</v>
      </c>
      <c r="K3364" s="84">
        <v>45935</v>
      </c>
      <c r="L3364" s="84">
        <v>45936</v>
      </c>
      <c r="M3364" s="84">
        <v>46022</v>
      </c>
      <c r="N3364" s="203" t="s">
        <v>20661</v>
      </c>
      <c r="O3364" s="86">
        <v>13371263</v>
      </c>
      <c r="P3364" s="203" t="s">
        <v>28559</v>
      </c>
      <c r="Q3364" s="203" t="s">
        <v>28558</v>
      </c>
      <c r="R3364" s="84">
        <v>45935</v>
      </c>
      <c r="S3364" s="84">
        <v>45935</v>
      </c>
      <c r="T3364" s="84"/>
      <c r="U3364" s="84"/>
      <c r="V3364" s="84"/>
      <c r="W3364" s="203" t="s">
        <v>9457</v>
      </c>
    </row>
    <row r="3365" spans="1:23" x14ac:dyDescent="0.3">
      <c r="A3365" s="203" t="s">
        <v>1605</v>
      </c>
      <c r="B3365" s="203" t="s">
        <v>1247</v>
      </c>
      <c r="C3365" s="203" t="s">
        <v>28560</v>
      </c>
      <c r="D3365" s="203" t="s">
        <v>28561</v>
      </c>
      <c r="E3365" s="203" t="s">
        <v>28562</v>
      </c>
      <c r="F3365" s="203" t="s">
        <v>9451</v>
      </c>
      <c r="G3365" s="203" t="s">
        <v>28562</v>
      </c>
      <c r="H3365" s="203" t="s">
        <v>28563</v>
      </c>
      <c r="I3365" s="203" t="s">
        <v>9504</v>
      </c>
      <c r="J3365" s="203" t="s">
        <v>28564</v>
      </c>
      <c r="K3365" s="84">
        <v>46047</v>
      </c>
      <c r="L3365" s="84">
        <v>46047</v>
      </c>
      <c r="M3365" s="84">
        <v>46227</v>
      </c>
      <c r="N3365" s="203" t="s">
        <v>28565</v>
      </c>
      <c r="O3365" s="86">
        <v>31960242</v>
      </c>
      <c r="P3365" s="203" t="s">
        <v>28566</v>
      </c>
      <c r="Q3365" s="203" t="s">
        <v>28564</v>
      </c>
      <c r="R3365" s="84">
        <v>46046</v>
      </c>
      <c r="S3365" s="84">
        <v>46046</v>
      </c>
      <c r="T3365" s="84"/>
      <c r="U3365" s="84"/>
      <c r="V3365" s="84"/>
      <c r="W3365" s="203" t="s">
        <v>9457</v>
      </c>
    </row>
    <row r="3366" spans="1:23" x14ac:dyDescent="0.3">
      <c r="A3366" s="203" t="s">
        <v>1572</v>
      </c>
      <c r="B3366" s="203" t="s">
        <v>1246</v>
      </c>
      <c r="C3366" s="203" t="s">
        <v>28567</v>
      </c>
      <c r="D3366" s="203" t="s">
        <v>28568</v>
      </c>
      <c r="E3366" s="203" t="s">
        <v>28569</v>
      </c>
      <c r="F3366" s="203" t="s">
        <v>9451</v>
      </c>
      <c r="G3366" s="203" t="s">
        <v>28569</v>
      </c>
      <c r="H3366" s="203" t="s">
        <v>28570</v>
      </c>
      <c r="I3366" s="203" t="s">
        <v>9453</v>
      </c>
      <c r="J3366" s="203" t="s">
        <v>28571</v>
      </c>
      <c r="K3366" s="84">
        <v>45925</v>
      </c>
      <c r="L3366" s="84">
        <v>45926</v>
      </c>
      <c r="M3366" s="84">
        <v>46016</v>
      </c>
      <c r="N3366" s="203" t="s">
        <v>20638</v>
      </c>
      <c r="O3366" s="86">
        <v>12000000</v>
      </c>
      <c r="P3366" s="203" t="s">
        <v>28572</v>
      </c>
      <c r="Q3366" s="203" t="s">
        <v>28571</v>
      </c>
      <c r="R3366" s="84">
        <v>45924</v>
      </c>
      <c r="S3366" s="84">
        <v>45924</v>
      </c>
      <c r="T3366" s="84"/>
      <c r="U3366" s="84"/>
      <c r="V3366" s="84"/>
      <c r="W3366" s="203" t="s">
        <v>9457</v>
      </c>
    </row>
    <row r="3367" spans="1:23" x14ac:dyDescent="0.3">
      <c r="A3367" s="203" t="s">
        <v>5454</v>
      </c>
      <c r="B3367" s="203" t="s">
        <v>1245</v>
      </c>
      <c r="C3367" s="203" t="s">
        <v>28573</v>
      </c>
      <c r="D3367" s="203" t="s">
        <v>28574</v>
      </c>
      <c r="E3367" s="203" t="s">
        <v>28575</v>
      </c>
      <c r="F3367" s="203" t="s">
        <v>9451</v>
      </c>
      <c r="G3367" s="203" t="s">
        <v>28575</v>
      </c>
      <c r="H3367" s="203" t="s">
        <v>28576</v>
      </c>
      <c r="I3367" s="203" t="s">
        <v>9453</v>
      </c>
      <c r="J3367" s="203" t="s">
        <v>28577</v>
      </c>
      <c r="K3367" s="84">
        <v>45604</v>
      </c>
      <c r="L3367" s="84">
        <v>45604</v>
      </c>
      <c r="M3367" s="84">
        <v>45648</v>
      </c>
      <c r="N3367" s="203" t="s">
        <v>28578</v>
      </c>
      <c r="O3367" s="86">
        <v>5250000</v>
      </c>
      <c r="P3367" s="203" t="s">
        <v>28579</v>
      </c>
      <c r="Q3367" s="203" t="s">
        <v>28577</v>
      </c>
      <c r="R3367" s="84">
        <v>45603</v>
      </c>
      <c r="S3367" s="84">
        <v>45603</v>
      </c>
      <c r="T3367" s="84"/>
      <c r="U3367" s="84"/>
      <c r="V3367" s="84"/>
      <c r="W3367" s="203" t="s">
        <v>9457</v>
      </c>
    </row>
    <row r="3368" spans="1:23" x14ac:dyDescent="0.3">
      <c r="A3368" s="203" t="s">
        <v>3366</v>
      </c>
      <c r="B3368" s="203" t="s">
        <v>1247</v>
      </c>
      <c r="C3368" s="203" t="s">
        <v>34370</v>
      </c>
      <c r="D3368" s="203" t="s">
        <v>34371</v>
      </c>
      <c r="E3368" s="203" t="s">
        <v>34372</v>
      </c>
      <c r="F3368" s="203" t="s">
        <v>9451</v>
      </c>
      <c r="G3368" s="203" t="s">
        <v>34372</v>
      </c>
      <c r="H3368" s="203" t="s">
        <v>34373</v>
      </c>
      <c r="I3368" s="203" t="s">
        <v>33845</v>
      </c>
      <c r="J3368" s="203" t="s">
        <v>34374</v>
      </c>
      <c r="K3368" s="84"/>
      <c r="L3368" s="84"/>
      <c r="M3368" s="84">
        <v>46359</v>
      </c>
      <c r="N3368" s="203" t="s">
        <v>10915</v>
      </c>
      <c r="O3368" s="86">
        <v>18889097</v>
      </c>
      <c r="P3368" s="203" t="s">
        <v>34375</v>
      </c>
      <c r="Q3368" s="203" t="s">
        <v>34374</v>
      </c>
      <c r="R3368" s="84">
        <v>46252</v>
      </c>
      <c r="S3368" s="84">
        <v>46252</v>
      </c>
      <c r="T3368" s="84"/>
      <c r="U3368" s="84"/>
      <c r="V3368" s="84"/>
      <c r="W3368" s="203" t="s">
        <v>9457</v>
      </c>
    </row>
    <row r="3369" spans="1:23" x14ac:dyDescent="0.3">
      <c r="A3369" s="203" t="s">
        <v>1665</v>
      </c>
      <c r="B3369" s="203" t="s">
        <v>1247</v>
      </c>
      <c r="C3369" s="203" t="s">
        <v>28580</v>
      </c>
      <c r="D3369" s="203" t="s">
        <v>28581</v>
      </c>
      <c r="E3369" s="203" t="s">
        <v>28582</v>
      </c>
      <c r="F3369" s="203" t="s">
        <v>9451</v>
      </c>
      <c r="G3369" s="203" t="s">
        <v>28582</v>
      </c>
      <c r="H3369" s="203" t="s">
        <v>28583</v>
      </c>
      <c r="I3369" s="203" t="s">
        <v>9504</v>
      </c>
      <c r="J3369" s="203" t="s">
        <v>28584</v>
      </c>
      <c r="K3369" s="84">
        <v>46045</v>
      </c>
      <c r="L3369" s="84">
        <v>46052</v>
      </c>
      <c r="M3369" s="84">
        <v>46171</v>
      </c>
      <c r="N3369" s="203" t="s">
        <v>20582</v>
      </c>
      <c r="O3369" s="86">
        <v>16800000</v>
      </c>
      <c r="P3369" s="203" t="s">
        <v>28585</v>
      </c>
      <c r="Q3369" s="203" t="s">
        <v>28584</v>
      </c>
      <c r="R3369" s="84"/>
      <c r="S3369" s="84"/>
      <c r="T3369" s="84"/>
      <c r="U3369" s="84"/>
      <c r="V3369" s="84"/>
      <c r="W3369" s="203" t="s">
        <v>9457</v>
      </c>
    </row>
    <row r="3370" spans="1:23" x14ac:dyDescent="0.3">
      <c r="A3370" s="203" t="s">
        <v>1467</v>
      </c>
      <c r="B3370" s="203" t="s">
        <v>1247</v>
      </c>
      <c r="C3370" s="203" t="s">
        <v>28586</v>
      </c>
      <c r="D3370" s="203" t="s">
        <v>28587</v>
      </c>
      <c r="E3370" s="203" t="s">
        <v>28588</v>
      </c>
      <c r="F3370" s="203" t="s">
        <v>9451</v>
      </c>
      <c r="G3370" s="203" t="s">
        <v>28588</v>
      </c>
      <c r="H3370" s="203" t="s">
        <v>28589</v>
      </c>
      <c r="I3370" s="203" t="s">
        <v>9453</v>
      </c>
      <c r="J3370" s="203" t="s">
        <v>28590</v>
      </c>
      <c r="K3370" s="84">
        <v>46042</v>
      </c>
      <c r="L3370" s="84">
        <v>46043</v>
      </c>
      <c r="M3370" s="84">
        <v>46223</v>
      </c>
      <c r="N3370" s="203" t="s">
        <v>21685</v>
      </c>
      <c r="O3370" s="86">
        <v>25760100</v>
      </c>
      <c r="P3370" s="203" t="s">
        <v>28591</v>
      </c>
      <c r="Q3370" s="203" t="s">
        <v>28590</v>
      </c>
      <c r="R3370" s="84">
        <v>46041</v>
      </c>
      <c r="S3370" s="84">
        <v>46041</v>
      </c>
      <c r="T3370" s="84"/>
      <c r="U3370" s="84"/>
      <c r="V3370" s="84"/>
      <c r="W3370" s="203" t="s">
        <v>9457</v>
      </c>
    </row>
    <row r="3371" spans="1:23" x14ac:dyDescent="0.3">
      <c r="A3371" s="203" t="s">
        <v>1572</v>
      </c>
      <c r="B3371" s="203" t="s">
        <v>1246</v>
      </c>
      <c r="C3371" s="203" t="s">
        <v>28592</v>
      </c>
      <c r="D3371" s="203" t="s">
        <v>28593</v>
      </c>
      <c r="E3371" s="203" t="s">
        <v>28594</v>
      </c>
      <c r="F3371" s="203" t="s">
        <v>9451</v>
      </c>
      <c r="G3371" s="203" t="s">
        <v>28594</v>
      </c>
      <c r="H3371" s="203" t="s">
        <v>28595</v>
      </c>
      <c r="I3371" s="203" t="s">
        <v>9453</v>
      </c>
      <c r="J3371" s="203" t="s">
        <v>28596</v>
      </c>
      <c r="K3371" s="84">
        <v>45924</v>
      </c>
      <c r="L3371" s="84">
        <v>45929</v>
      </c>
      <c r="M3371" s="84">
        <v>46019</v>
      </c>
      <c r="N3371" s="203" t="s">
        <v>14740</v>
      </c>
      <c r="O3371" s="86">
        <v>15000000</v>
      </c>
      <c r="P3371" s="203" t="s">
        <v>28597</v>
      </c>
      <c r="Q3371" s="203" t="s">
        <v>28596</v>
      </c>
      <c r="R3371" s="84">
        <v>45924</v>
      </c>
      <c r="S3371" s="84">
        <v>45924</v>
      </c>
      <c r="T3371" s="84"/>
      <c r="U3371" s="84"/>
      <c r="V3371" s="84"/>
      <c r="W3371" s="203" t="s">
        <v>9457</v>
      </c>
    </row>
    <row r="3372" spans="1:23" x14ac:dyDescent="0.3">
      <c r="A3372" s="203" t="s">
        <v>3253</v>
      </c>
      <c r="B3372" s="203" t="s">
        <v>1245</v>
      </c>
      <c r="C3372" s="203" t="s">
        <v>28598</v>
      </c>
      <c r="D3372" s="203" t="s">
        <v>28599</v>
      </c>
      <c r="E3372" s="203" t="s">
        <v>28600</v>
      </c>
      <c r="F3372" s="203" t="s">
        <v>9451</v>
      </c>
      <c r="G3372" s="203" t="s">
        <v>28600</v>
      </c>
      <c r="H3372" s="203" t="s">
        <v>28601</v>
      </c>
      <c r="I3372" s="203" t="s">
        <v>9462</v>
      </c>
      <c r="J3372" s="203" t="s">
        <v>24617</v>
      </c>
      <c r="K3372" s="84">
        <v>45591</v>
      </c>
      <c r="L3372" s="84">
        <v>45593</v>
      </c>
      <c r="M3372" s="84">
        <v>45655</v>
      </c>
      <c r="N3372" s="203" t="s">
        <v>10343</v>
      </c>
      <c r="O3372" s="86">
        <v>8637193</v>
      </c>
      <c r="P3372" s="203" t="s">
        <v>28602</v>
      </c>
      <c r="Q3372" s="203" t="s">
        <v>24617</v>
      </c>
      <c r="R3372" s="84">
        <v>45590</v>
      </c>
      <c r="S3372" s="84">
        <v>45590</v>
      </c>
      <c r="T3372" s="84"/>
      <c r="U3372" s="84"/>
      <c r="V3372" s="84"/>
      <c r="W3372" s="203" t="s">
        <v>9457</v>
      </c>
    </row>
    <row r="3373" spans="1:23" x14ac:dyDescent="0.3">
      <c r="A3373" s="203" t="s">
        <v>1605</v>
      </c>
      <c r="B3373" s="203" t="s">
        <v>1247</v>
      </c>
      <c r="C3373" s="203" t="s">
        <v>28603</v>
      </c>
      <c r="D3373" s="203" t="s">
        <v>28604</v>
      </c>
      <c r="E3373" s="203" t="s">
        <v>28605</v>
      </c>
      <c r="F3373" s="203" t="s">
        <v>9451</v>
      </c>
      <c r="G3373" s="203" t="s">
        <v>28605</v>
      </c>
      <c r="H3373" s="203" t="s">
        <v>28606</v>
      </c>
      <c r="I3373" s="203" t="s">
        <v>9453</v>
      </c>
      <c r="J3373" s="203" t="s">
        <v>11124</v>
      </c>
      <c r="K3373" s="84">
        <v>46238</v>
      </c>
      <c r="L3373" s="84">
        <v>46239</v>
      </c>
      <c r="M3373" s="84">
        <v>46385</v>
      </c>
      <c r="N3373" s="203" t="s">
        <v>20472</v>
      </c>
      <c r="O3373" s="86">
        <v>13746377</v>
      </c>
      <c r="P3373" s="203" t="s">
        <v>28607</v>
      </c>
      <c r="Q3373" s="203" t="s">
        <v>11124</v>
      </c>
      <c r="R3373" s="84">
        <v>46235</v>
      </c>
      <c r="S3373" s="84">
        <v>46235</v>
      </c>
      <c r="T3373" s="84"/>
      <c r="U3373" s="84"/>
      <c r="V3373" s="84"/>
      <c r="W3373" s="203" t="s">
        <v>9457</v>
      </c>
    </row>
    <row r="3374" spans="1:23" x14ac:dyDescent="0.3">
      <c r="A3374" s="203" t="s">
        <v>5454</v>
      </c>
      <c r="B3374" s="203" t="s">
        <v>1245</v>
      </c>
      <c r="C3374" s="203" t="s">
        <v>28608</v>
      </c>
      <c r="D3374" s="203" t="s">
        <v>28609</v>
      </c>
      <c r="E3374" s="203" t="s">
        <v>28610</v>
      </c>
      <c r="F3374" s="203" t="s">
        <v>9451</v>
      </c>
      <c r="G3374" s="203" t="s">
        <v>28610</v>
      </c>
      <c r="H3374" s="203" t="s">
        <v>28611</v>
      </c>
      <c r="I3374" s="203" t="s">
        <v>9739</v>
      </c>
      <c r="J3374" s="203" t="s">
        <v>28612</v>
      </c>
      <c r="K3374" s="84"/>
      <c r="L3374" s="84"/>
      <c r="M3374" s="84">
        <v>45656</v>
      </c>
      <c r="N3374" s="203" t="s">
        <v>28613</v>
      </c>
      <c r="O3374" s="86">
        <v>9000000</v>
      </c>
      <c r="P3374" s="203" t="s">
        <v>28614</v>
      </c>
      <c r="Q3374" s="203" t="s">
        <v>28612</v>
      </c>
      <c r="R3374" s="84">
        <v>45565</v>
      </c>
      <c r="S3374" s="84">
        <v>45565</v>
      </c>
      <c r="T3374" s="84"/>
      <c r="U3374" s="84"/>
      <c r="V3374" s="84"/>
      <c r="W3374" s="203" t="s">
        <v>9457</v>
      </c>
    </row>
    <row r="3375" spans="1:23" x14ac:dyDescent="0.3">
      <c r="A3375" s="203" t="s">
        <v>1605</v>
      </c>
      <c r="B3375" s="203" t="s">
        <v>1247</v>
      </c>
      <c r="C3375" s="203" t="s">
        <v>28615</v>
      </c>
      <c r="D3375" s="203" t="s">
        <v>28616</v>
      </c>
      <c r="E3375" s="203" t="s">
        <v>28617</v>
      </c>
      <c r="F3375" s="203" t="s">
        <v>9451</v>
      </c>
      <c r="G3375" s="203" t="s">
        <v>28617</v>
      </c>
      <c r="H3375" s="203" t="s">
        <v>33563</v>
      </c>
      <c r="I3375" s="203" t="s">
        <v>9453</v>
      </c>
      <c r="J3375" s="203" t="s">
        <v>33564</v>
      </c>
      <c r="K3375" s="84">
        <v>46243</v>
      </c>
      <c r="L3375" s="84">
        <v>46252</v>
      </c>
      <c r="M3375" s="84">
        <v>46387</v>
      </c>
      <c r="N3375" s="203" t="s">
        <v>11582</v>
      </c>
      <c r="O3375" s="86">
        <v>20751191</v>
      </c>
      <c r="P3375" s="203" t="s">
        <v>33565</v>
      </c>
      <c r="Q3375" s="203" t="s">
        <v>33564</v>
      </c>
      <c r="R3375" s="84">
        <v>46241</v>
      </c>
      <c r="S3375" s="84">
        <v>46241</v>
      </c>
      <c r="T3375" s="84"/>
      <c r="U3375" s="84"/>
      <c r="V3375" s="84"/>
      <c r="W3375" s="203" t="s">
        <v>9457</v>
      </c>
    </row>
    <row r="3376" spans="1:23" x14ac:dyDescent="0.3">
      <c r="A3376" s="203" t="s">
        <v>1572</v>
      </c>
      <c r="B3376" s="203" t="s">
        <v>1246</v>
      </c>
      <c r="C3376" s="203" t="s">
        <v>28618</v>
      </c>
      <c r="D3376" s="203" t="s">
        <v>28619</v>
      </c>
      <c r="E3376" s="203" t="s">
        <v>28620</v>
      </c>
      <c r="F3376" s="203" t="s">
        <v>9451</v>
      </c>
      <c r="G3376" s="203" t="s">
        <v>28620</v>
      </c>
      <c r="H3376" s="203" t="s">
        <v>28621</v>
      </c>
      <c r="I3376" s="203" t="s">
        <v>9453</v>
      </c>
      <c r="J3376" s="203" t="s">
        <v>28622</v>
      </c>
      <c r="K3376" s="84">
        <v>45911</v>
      </c>
      <c r="L3376" s="84">
        <v>45912</v>
      </c>
      <c r="M3376" s="84">
        <v>46002</v>
      </c>
      <c r="N3376" s="203" t="s">
        <v>21119</v>
      </c>
      <c r="O3376" s="86">
        <v>12000000</v>
      </c>
      <c r="P3376" s="203" t="s">
        <v>28623</v>
      </c>
      <c r="Q3376" s="203" t="s">
        <v>28622</v>
      </c>
      <c r="R3376" s="84">
        <v>45911</v>
      </c>
      <c r="S3376" s="84">
        <v>45911</v>
      </c>
      <c r="T3376" s="84"/>
      <c r="U3376" s="84"/>
      <c r="V3376" s="84"/>
      <c r="W3376" s="203" t="s">
        <v>9457</v>
      </c>
    </row>
    <row r="3377" spans="1:23" x14ac:dyDescent="0.3">
      <c r="A3377" s="203" t="s">
        <v>2940</v>
      </c>
      <c r="B3377" s="203" t="s">
        <v>1245</v>
      </c>
      <c r="C3377" s="203" t="s">
        <v>28624</v>
      </c>
      <c r="D3377" s="203" t="s">
        <v>28625</v>
      </c>
      <c r="E3377" s="203" t="s">
        <v>28626</v>
      </c>
      <c r="F3377" s="203" t="s">
        <v>9451</v>
      </c>
      <c r="G3377" s="203" t="s">
        <v>28626</v>
      </c>
      <c r="H3377" s="203" t="s">
        <v>28627</v>
      </c>
      <c r="I3377" s="203" t="s">
        <v>9462</v>
      </c>
      <c r="J3377" s="203" t="s">
        <v>16666</v>
      </c>
      <c r="K3377" s="84">
        <v>45590</v>
      </c>
      <c r="L3377" s="84">
        <v>45590</v>
      </c>
      <c r="M3377" s="84">
        <v>45655</v>
      </c>
      <c r="N3377" s="203" t="s">
        <v>12479</v>
      </c>
      <c r="O3377" s="86">
        <v>5317574</v>
      </c>
      <c r="P3377" s="203" t="s">
        <v>28628</v>
      </c>
      <c r="Q3377" s="203" t="s">
        <v>16666</v>
      </c>
      <c r="R3377" s="84">
        <v>45590</v>
      </c>
      <c r="S3377" s="84">
        <v>45590</v>
      </c>
      <c r="T3377" s="84"/>
      <c r="U3377" s="84"/>
      <c r="V3377" s="84"/>
      <c r="W3377" s="203" t="s">
        <v>9457</v>
      </c>
    </row>
    <row r="3378" spans="1:23" x14ac:dyDescent="0.3">
      <c r="A3378" s="203" t="s">
        <v>3233</v>
      </c>
      <c r="B3378" s="203" t="s">
        <v>1245</v>
      </c>
      <c r="C3378" s="203" t="s">
        <v>28629</v>
      </c>
      <c r="D3378" s="203" t="s">
        <v>28630</v>
      </c>
      <c r="E3378" s="203" t="s">
        <v>28631</v>
      </c>
      <c r="F3378" s="203" t="s">
        <v>9451</v>
      </c>
      <c r="G3378" s="203" t="s">
        <v>28631</v>
      </c>
      <c r="H3378" s="203" t="s">
        <v>28632</v>
      </c>
      <c r="I3378" s="203" t="s">
        <v>9462</v>
      </c>
      <c r="J3378" s="203" t="s">
        <v>28633</v>
      </c>
      <c r="K3378" s="84">
        <v>45441</v>
      </c>
      <c r="L3378" s="84">
        <v>45442</v>
      </c>
      <c r="M3378" s="84">
        <v>45594</v>
      </c>
      <c r="N3378" s="203" t="s">
        <v>21349</v>
      </c>
      <c r="O3378" s="86">
        <v>9908805</v>
      </c>
      <c r="P3378" s="203" t="s">
        <v>28634</v>
      </c>
      <c r="Q3378" s="203" t="s">
        <v>28635</v>
      </c>
      <c r="R3378" s="84">
        <v>45439</v>
      </c>
      <c r="S3378" s="84">
        <v>45439</v>
      </c>
      <c r="T3378" s="84"/>
      <c r="U3378" s="84"/>
      <c r="V3378" s="84"/>
      <c r="W3378" s="203" t="s">
        <v>9457</v>
      </c>
    </row>
    <row r="3379" spans="1:23" x14ac:dyDescent="0.3">
      <c r="A3379" s="203" t="s">
        <v>1467</v>
      </c>
      <c r="B3379" s="203" t="s">
        <v>1247</v>
      </c>
      <c r="C3379" s="203" t="s">
        <v>28636</v>
      </c>
      <c r="D3379" s="203" t="s">
        <v>28637</v>
      </c>
      <c r="E3379" s="203" t="s">
        <v>28638</v>
      </c>
      <c r="F3379" s="203" t="s">
        <v>9451</v>
      </c>
      <c r="G3379" s="203" t="s">
        <v>28638</v>
      </c>
      <c r="H3379" s="203" t="s">
        <v>28639</v>
      </c>
      <c r="I3379" s="203" t="s">
        <v>9453</v>
      </c>
      <c r="J3379" s="203" t="s">
        <v>27575</v>
      </c>
      <c r="K3379" s="84">
        <v>46052</v>
      </c>
      <c r="L3379" s="84">
        <v>46052</v>
      </c>
      <c r="M3379" s="84">
        <v>46232</v>
      </c>
      <c r="N3379" s="203" t="s">
        <v>28640</v>
      </c>
      <c r="O3379" s="86">
        <v>25760100</v>
      </c>
      <c r="P3379" s="203" t="s">
        <v>28641</v>
      </c>
      <c r="Q3379" s="203" t="s">
        <v>27575</v>
      </c>
      <c r="R3379" s="84">
        <v>46052</v>
      </c>
      <c r="S3379" s="84">
        <v>46052</v>
      </c>
      <c r="T3379" s="84"/>
      <c r="U3379" s="84"/>
      <c r="V3379" s="84"/>
      <c r="W3379" s="203" t="s">
        <v>9457</v>
      </c>
    </row>
    <row r="3380" spans="1:23" x14ac:dyDescent="0.3">
      <c r="A3380" s="203" t="s">
        <v>2940</v>
      </c>
      <c r="B3380" s="203" t="s">
        <v>1245</v>
      </c>
      <c r="C3380" s="203" t="s">
        <v>28642</v>
      </c>
      <c r="D3380" s="203" t="s">
        <v>28643</v>
      </c>
      <c r="E3380" s="203" t="s">
        <v>28644</v>
      </c>
      <c r="F3380" s="203" t="s">
        <v>9451</v>
      </c>
      <c r="G3380" s="203" t="s">
        <v>28644</v>
      </c>
      <c r="H3380" s="203" t="s">
        <v>28645</v>
      </c>
      <c r="I3380" s="203" t="s">
        <v>9462</v>
      </c>
      <c r="J3380" s="203" t="s">
        <v>10024</v>
      </c>
      <c r="K3380" s="84">
        <v>45587</v>
      </c>
      <c r="L3380" s="84">
        <v>45587</v>
      </c>
      <c r="M3380" s="84">
        <v>45657</v>
      </c>
      <c r="N3380" s="203" t="s">
        <v>25758</v>
      </c>
      <c r="O3380" s="86">
        <v>6161729</v>
      </c>
      <c r="P3380" s="203" t="s">
        <v>28646</v>
      </c>
      <c r="Q3380" s="203" t="s">
        <v>10024</v>
      </c>
      <c r="R3380" s="84">
        <v>45585</v>
      </c>
      <c r="S3380" s="84">
        <v>45585</v>
      </c>
      <c r="T3380" s="84"/>
      <c r="U3380" s="84"/>
      <c r="V3380" s="84"/>
      <c r="W3380" s="203" t="s">
        <v>9457</v>
      </c>
    </row>
    <row r="3381" spans="1:23" x14ac:dyDescent="0.3">
      <c r="A3381" s="203" t="s">
        <v>1476</v>
      </c>
      <c r="B3381" s="203" t="s">
        <v>1246</v>
      </c>
      <c r="C3381" s="203" t="s">
        <v>28647</v>
      </c>
      <c r="D3381" s="203" t="s">
        <v>28648</v>
      </c>
      <c r="E3381" s="203" t="s">
        <v>28649</v>
      </c>
      <c r="F3381" s="203" t="s">
        <v>9451</v>
      </c>
      <c r="G3381" s="203" t="s">
        <v>28649</v>
      </c>
      <c r="H3381" s="203" t="s">
        <v>28650</v>
      </c>
      <c r="I3381" s="203" t="s">
        <v>9462</v>
      </c>
      <c r="J3381" s="203" t="s">
        <v>25703</v>
      </c>
      <c r="K3381" s="84">
        <v>45937</v>
      </c>
      <c r="L3381" s="84">
        <v>45937</v>
      </c>
      <c r="M3381" s="84">
        <v>46022</v>
      </c>
      <c r="N3381" s="203" t="s">
        <v>9484</v>
      </c>
      <c r="O3381" s="86">
        <v>7482100</v>
      </c>
      <c r="P3381" s="203" t="s">
        <v>28651</v>
      </c>
      <c r="Q3381" s="203" t="s">
        <v>25703</v>
      </c>
      <c r="R3381" s="84">
        <v>45936</v>
      </c>
      <c r="S3381" s="84">
        <v>45936</v>
      </c>
      <c r="T3381" s="84"/>
      <c r="U3381" s="84"/>
      <c r="V3381" s="84"/>
      <c r="W3381" s="203" t="s">
        <v>9457</v>
      </c>
    </row>
    <row r="3382" spans="1:23" x14ac:dyDescent="0.3">
      <c r="A3382" s="203" t="s">
        <v>1605</v>
      </c>
      <c r="B3382" s="203" t="s">
        <v>1247</v>
      </c>
      <c r="C3382" s="203" t="s">
        <v>28652</v>
      </c>
      <c r="D3382" s="203" t="s">
        <v>28653</v>
      </c>
      <c r="E3382" s="203" t="s">
        <v>28654</v>
      </c>
      <c r="F3382" s="203" t="s">
        <v>9451</v>
      </c>
      <c r="G3382" s="203" t="s">
        <v>28654</v>
      </c>
      <c r="H3382" s="203" t="s">
        <v>28655</v>
      </c>
      <c r="I3382" s="203" t="s">
        <v>9453</v>
      </c>
      <c r="J3382" s="203" t="s">
        <v>28656</v>
      </c>
      <c r="K3382" s="84">
        <v>46226</v>
      </c>
      <c r="L3382" s="84">
        <v>46230</v>
      </c>
      <c r="M3382" s="84">
        <v>46382</v>
      </c>
      <c r="N3382" s="203" t="s">
        <v>11526</v>
      </c>
      <c r="O3382" s="86">
        <v>26633535</v>
      </c>
      <c r="P3382" s="203" t="s">
        <v>28657</v>
      </c>
      <c r="Q3382" s="203" t="s">
        <v>28656</v>
      </c>
      <c r="R3382" s="84">
        <v>46226</v>
      </c>
      <c r="S3382" s="84">
        <v>46226</v>
      </c>
      <c r="T3382" s="84"/>
      <c r="U3382" s="84"/>
      <c r="V3382" s="84"/>
      <c r="W3382" s="203" t="s">
        <v>9457</v>
      </c>
    </row>
    <row r="3383" spans="1:23" x14ac:dyDescent="0.3">
      <c r="A3383" s="203" t="s">
        <v>1467</v>
      </c>
      <c r="B3383" s="203" t="s">
        <v>1247</v>
      </c>
      <c r="C3383" s="203" t="s">
        <v>28658</v>
      </c>
      <c r="D3383" s="203" t="s">
        <v>28659</v>
      </c>
      <c r="E3383" s="203" t="s">
        <v>28660</v>
      </c>
      <c r="F3383" s="203" t="s">
        <v>9451</v>
      </c>
      <c r="G3383" s="203" t="s">
        <v>28660</v>
      </c>
      <c r="H3383" s="203" t="s">
        <v>28661</v>
      </c>
      <c r="I3383" s="203" t="s">
        <v>9453</v>
      </c>
      <c r="J3383" s="203" t="s">
        <v>28662</v>
      </c>
      <c r="K3383" s="84">
        <v>46052</v>
      </c>
      <c r="L3383" s="84">
        <v>46052</v>
      </c>
      <c r="M3383" s="84">
        <v>46232</v>
      </c>
      <c r="N3383" s="203" t="s">
        <v>12653</v>
      </c>
      <c r="O3383" s="86">
        <v>25760100</v>
      </c>
      <c r="P3383" s="203" t="s">
        <v>28663</v>
      </c>
      <c r="Q3383" s="203" t="s">
        <v>28662</v>
      </c>
      <c r="R3383" s="84">
        <v>46051</v>
      </c>
      <c r="S3383" s="84">
        <v>46051</v>
      </c>
      <c r="T3383" s="84"/>
      <c r="U3383" s="84"/>
      <c r="V3383" s="84"/>
      <c r="W3383" s="203" t="s">
        <v>9457</v>
      </c>
    </row>
    <row r="3384" spans="1:23" x14ac:dyDescent="0.3">
      <c r="A3384" s="203" t="s">
        <v>1754</v>
      </c>
      <c r="B3384" s="203" t="s">
        <v>1247</v>
      </c>
      <c r="C3384" s="203" t="s">
        <v>34376</v>
      </c>
      <c r="D3384" s="203" t="s">
        <v>34377</v>
      </c>
      <c r="E3384" s="203" t="s">
        <v>34378</v>
      </c>
      <c r="F3384" s="203" t="s">
        <v>9451</v>
      </c>
      <c r="G3384" s="203" t="s">
        <v>34378</v>
      </c>
      <c r="H3384" s="203" t="s">
        <v>34379</v>
      </c>
      <c r="I3384" s="203" t="s">
        <v>9482</v>
      </c>
      <c r="J3384" s="203" t="s">
        <v>15036</v>
      </c>
      <c r="K3384" s="84">
        <v>46255</v>
      </c>
      <c r="L3384" s="84"/>
      <c r="M3384" s="84">
        <v>46377</v>
      </c>
      <c r="N3384" s="203" t="s">
        <v>31055</v>
      </c>
      <c r="O3384" s="86">
        <v>18000000</v>
      </c>
      <c r="P3384" s="203" t="s">
        <v>34380</v>
      </c>
      <c r="Q3384" s="203" t="s">
        <v>15036</v>
      </c>
      <c r="R3384" s="84">
        <v>46255</v>
      </c>
      <c r="S3384" s="84">
        <v>46255</v>
      </c>
      <c r="T3384" s="84"/>
      <c r="U3384" s="84"/>
      <c r="V3384" s="84"/>
      <c r="W3384" s="203" t="s">
        <v>9457</v>
      </c>
    </row>
    <row r="3385" spans="1:23" x14ac:dyDescent="0.3">
      <c r="A3385" s="203" t="s">
        <v>5454</v>
      </c>
      <c r="B3385" s="203" t="s">
        <v>1245</v>
      </c>
      <c r="C3385" s="203" t="s">
        <v>28664</v>
      </c>
      <c r="D3385" s="203" t="s">
        <v>28665</v>
      </c>
      <c r="E3385" s="203" t="s">
        <v>28666</v>
      </c>
      <c r="F3385" s="203" t="s">
        <v>9451</v>
      </c>
      <c r="G3385" s="203" t="s">
        <v>28666</v>
      </c>
      <c r="H3385" s="203" t="s">
        <v>28667</v>
      </c>
      <c r="I3385" s="203" t="s">
        <v>9453</v>
      </c>
      <c r="J3385" s="203" t="s">
        <v>28668</v>
      </c>
      <c r="K3385" s="84">
        <v>45573</v>
      </c>
      <c r="L3385" s="84">
        <v>45581</v>
      </c>
      <c r="M3385" s="84">
        <v>45657</v>
      </c>
      <c r="N3385" s="203" t="s">
        <v>28669</v>
      </c>
      <c r="O3385" s="86">
        <v>5000000</v>
      </c>
      <c r="P3385" s="203" t="s">
        <v>28670</v>
      </c>
      <c r="Q3385" s="203" t="s">
        <v>28668</v>
      </c>
      <c r="R3385" s="84">
        <v>45572</v>
      </c>
      <c r="S3385" s="84">
        <v>45572</v>
      </c>
      <c r="T3385" s="84"/>
      <c r="U3385" s="84"/>
      <c r="V3385" s="84"/>
      <c r="W3385" s="203" t="s">
        <v>9457</v>
      </c>
    </row>
    <row r="3386" spans="1:23" x14ac:dyDescent="0.3">
      <c r="A3386" s="203" t="s">
        <v>4297</v>
      </c>
      <c r="B3386" s="203" t="s">
        <v>1245</v>
      </c>
      <c r="C3386" s="203" t="s">
        <v>28671</v>
      </c>
      <c r="D3386" s="203" t="s">
        <v>28672</v>
      </c>
      <c r="E3386" s="203" t="s">
        <v>28673</v>
      </c>
      <c r="F3386" s="203" t="s">
        <v>9451</v>
      </c>
      <c r="G3386" s="203" t="s">
        <v>28673</v>
      </c>
      <c r="H3386" s="203" t="s">
        <v>28674</v>
      </c>
      <c r="I3386" s="203" t="s">
        <v>9453</v>
      </c>
      <c r="J3386" s="203" t="s">
        <v>28675</v>
      </c>
      <c r="K3386" s="84">
        <v>45420</v>
      </c>
      <c r="L3386" s="84">
        <v>45420</v>
      </c>
      <c r="M3386" s="84">
        <v>45603</v>
      </c>
      <c r="N3386" s="203" t="s">
        <v>27130</v>
      </c>
      <c r="O3386" s="86">
        <v>16440000</v>
      </c>
      <c r="P3386" s="203" t="s">
        <v>28676</v>
      </c>
      <c r="Q3386" s="203" t="s">
        <v>28677</v>
      </c>
      <c r="R3386" s="84">
        <v>45412</v>
      </c>
      <c r="S3386" s="84">
        <v>45412</v>
      </c>
      <c r="T3386" s="84"/>
      <c r="U3386" s="84"/>
      <c r="V3386" s="84"/>
      <c r="W3386" s="203" t="s">
        <v>9457</v>
      </c>
    </row>
    <row r="3387" spans="1:23" x14ac:dyDescent="0.3">
      <c r="A3387" s="203" t="s">
        <v>5454</v>
      </c>
      <c r="B3387" s="203" t="s">
        <v>1245</v>
      </c>
      <c r="C3387" s="203" t="s">
        <v>28678</v>
      </c>
      <c r="D3387" s="203" t="s">
        <v>28679</v>
      </c>
      <c r="E3387" s="203" t="s">
        <v>28680</v>
      </c>
      <c r="F3387" s="203" t="s">
        <v>9451</v>
      </c>
      <c r="G3387" s="203" t="s">
        <v>28680</v>
      </c>
      <c r="H3387" s="203" t="s">
        <v>28681</v>
      </c>
      <c r="I3387" s="203" t="s">
        <v>9453</v>
      </c>
      <c r="J3387" s="203" t="s">
        <v>28682</v>
      </c>
      <c r="K3387" s="84">
        <v>45618</v>
      </c>
      <c r="L3387" s="84">
        <v>45621</v>
      </c>
      <c r="M3387" s="84">
        <v>45650</v>
      </c>
      <c r="N3387" s="203" t="s">
        <v>25114</v>
      </c>
      <c r="O3387" s="86">
        <v>3000000</v>
      </c>
      <c r="P3387" s="203" t="s">
        <v>28683</v>
      </c>
      <c r="Q3387" s="203" t="s">
        <v>28682</v>
      </c>
      <c r="R3387" s="84">
        <v>45617</v>
      </c>
      <c r="S3387" s="84">
        <v>45617</v>
      </c>
      <c r="T3387" s="84"/>
      <c r="U3387" s="84"/>
      <c r="V3387" s="84"/>
      <c r="W3387" s="203" t="s">
        <v>9457</v>
      </c>
    </row>
    <row r="3388" spans="1:23" x14ac:dyDescent="0.3">
      <c r="A3388" s="203" t="s">
        <v>1605</v>
      </c>
      <c r="B3388" s="203" t="s">
        <v>1247</v>
      </c>
      <c r="C3388" s="203" t="s">
        <v>28684</v>
      </c>
      <c r="D3388" s="203" t="s">
        <v>28685</v>
      </c>
      <c r="E3388" s="203" t="s">
        <v>28686</v>
      </c>
      <c r="F3388" s="203" t="s">
        <v>9451</v>
      </c>
      <c r="G3388" s="203" t="s">
        <v>28686</v>
      </c>
      <c r="H3388" s="203" t="s">
        <v>28687</v>
      </c>
      <c r="I3388" s="203" t="s">
        <v>9453</v>
      </c>
      <c r="J3388" s="203" t="s">
        <v>21988</v>
      </c>
      <c r="K3388" s="84">
        <v>46043</v>
      </c>
      <c r="L3388" s="84">
        <v>46043</v>
      </c>
      <c r="M3388" s="84">
        <v>46223</v>
      </c>
      <c r="N3388" s="203" t="s">
        <v>21252</v>
      </c>
      <c r="O3388" s="86">
        <v>15859458</v>
      </c>
      <c r="P3388" s="203" t="s">
        <v>28688</v>
      </c>
      <c r="Q3388" s="203" t="s">
        <v>21988</v>
      </c>
      <c r="R3388" s="84">
        <v>46042</v>
      </c>
      <c r="S3388" s="84">
        <v>46042</v>
      </c>
      <c r="T3388" s="84"/>
      <c r="U3388" s="84"/>
      <c r="V3388" s="84"/>
      <c r="W3388" s="203" t="s">
        <v>9457</v>
      </c>
    </row>
    <row r="3389" spans="1:23" x14ac:dyDescent="0.3">
      <c r="A3389" s="203" t="s">
        <v>3253</v>
      </c>
      <c r="B3389" s="203" t="s">
        <v>1245</v>
      </c>
      <c r="C3389" s="203" t="s">
        <v>28689</v>
      </c>
      <c r="D3389" s="203" t="s">
        <v>28690</v>
      </c>
      <c r="E3389" s="203" t="s">
        <v>28691</v>
      </c>
      <c r="F3389" s="203" t="s">
        <v>9451</v>
      </c>
      <c r="G3389" s="203" t="s">
        <v>28691</v>
      </c>
      <c r="H3389" s="203" t="s">
        <v>28692</v>
      </c>
      <c r="I3389" s="203" t="s">
        <v>9462</v>
      </c>
      <c r="J3389" s="203" t="s">
        <v>28693</v>
      </c>
      <c r="K3389" s="84">
        <v>45603</v>
      </c>
      <c r="L3389" s="84">
        <v>45604</v>
      </c>
      <c r="M3389" s="84">
        <v>45657</v>
      </c>
      <c r="N3389" s="203" t="s">
        <v>15099</v>
      </c>
      <c r="O3389" s="86">
        <v>9891750</v>
      </c>
      <c r="P3389" s="203" t="s">
        <v>28694</v>
      </c>
      <c r="Q3389" s="203" t="s">
        <v>28693</v>
      </c>
      <c r="R3389" s="84">
        <v>45597</v>
      </c>
      <c r="S3389" s="84">
        <v>45597</v>
      </c>
      <c r="T3389" s="84"/>
      <c r="U3389" s="84"/>
      <c r="V3389" s="84"/>
      <c r="W3389" s="203" t="s">
        <v>9457</v>
      </c>
    </row>
    <row r="3390" spans="1:23" x14ac:dyDescent="0.3">
      <c r="A3390" s="203" t="s">
        <v>1467</v>
      </c>
      <c r="B3390" s="203" t="s">
        <v>1247</v>
      </c>
      <c r="C3390" s="203" t="s">
        <v>28695</v>
      </c>
      <c r="D3390" s="203" t="s">
        <v>28696</v>
      </c>
      <c r="E3390" s="203" t="s">
        <v>28697</v>
      </c>
      <c r="F3390" s="203" t="s">
        <v>9451</v>
      </c>
      <c r="G3390" s="203" t="s">
        <v>28697</v>
      </c>
      <c r="H3390" s="203" t="s">
        <v>28698</v>
      </c>
      <c r="I3390" s="203" t="s">
        <v>9453</v>
      </c>
      <c r="J3390" s="203" t="s">
        <v>28699</v>
      </c>
      <c r="K3390" s="84">
        <v>46048</v>
      </c>
      <c r="L3390" s="84">
        <v>46049</v>
      </c>
      <c r="M3390" s="84">
        <v>46229</v>
      </c>
      <c r="N3390" s="203" t="s">
        <v>28700</v>
      </c>
      <c r="O3390" s="86">
        <v>25760100</v>
      </c>
      <c r="P3390" s="203" t="s">
        <v>28701</v>
      </c>
      <c r="Q3390" s="203" t="s">
        <v>28699</v>
      </c>
      <c r="R3390" s="84">
        <v>46047</v>
      </c>
      <c r="S3390" s="84">
        <v>46047</v>
      </c>
      <c r="T3390" s="84"/>
      <c r="U3390" s="84"/>
      <c r="V3390" s="84"/>
      <c r="W3390" s="203" t="s">
        <v>9457</v>
      </c>
    </row>
    <row r="3391" spans="1:23" x14ac:dyDescent="0.3">
      <c r="A3391" s="203" t="s">
        <v>2935</v>
      </c>
      <c r="B3391" s="203" t="s">
        <v>1245</v>
      </c>
      <c r="C3391" s="203" t="s">
        <v>28702</v>
      </c>
      <c r="D3391" s="203" t="s">
        <v>28703</v>
      </c>
      <c r="E3391" s="203" t="s">
        <v>28704</v>
      </c>
      <c r="F3391" s="203" t="s">
        <v>9451</v>
      </c>
      <c r="G3391" s="203" t="s">
        <v>28704</v>
      </c>
      <c r="H3391" s="203" t="s">
        <v>28705</v>
      </c>
      <c r="I3391" s="203" t="s">
        <v>9462</v>
      </c>
      <c r="J3391" s="203" t="s">
        <v>28706</v>
      </c>
      <c r="K3391" s="84">
        <v>45368</v>
      </c>
      <c r="L3391" s="84">
        <v>45369</v>
      </c>
      <c r="M3391" s="84">
        <v>45552</v>
      </c>
      <c r="N3391" s="203" t="s">
        <v>18977</v>
      </c>
      <c r="O3391" s="86">
        <v>13481916</v>
      </c>
      <c r="P3391" s="203" t="s">
        <v>28707</v>
      </c>
      <c r="Q3391" s="203" t="s">
        <v>28708</v>
      </c>
      <c r="R3391" s="84">
        <v>45366</v>
      </c>
      <c r="S3391" s="84">
        <v>45366</v>
      </c>
      <c r="T3391" s="84"/>
      <c r="U3391" s="84"/>
      <c r="V3391" s="84"/>
      <c r="W3391" s="203" t="s">
        <v>9457</v>
      </c>
    </row>
    <row r="3392" spans="1:23" x14ac:dyDescent="0.3">
      <c r="A3392" s="203" t="s">
        <v>1605</v>
      </c>
      <c r="B3392" s="203" t="s">
        <v>1247</v>
      </c>
      <c r="C3392" s="203" t="s">
        <v>28709</v>
      </c>
      <c r="D3392" s="203" t="s">
        <v>28710</v>
      </c>
      <c r="E3392" s="203" t="s">
        <v>28711</v>
      </c>
      <c r="F3392" s="203" t="s">
        <v>9451</v>
      </c>
      <c r="G3392" s="203" t="s">
        <v>28711</v>
      </c>
      <c r="H3392" s="203" t="s">
        <v>28712</v>
      </c>
      <c r="I3392" s="203" t="s">
        <v>9453</v>
      </c>
      <c r="J3392" s="203" t="s">
        <v>9490</v>
      </c>
      <c r="K3392" s="84">
        <v>46238</v>
      </c>
      <c r="L3392" s="84">
        <v>46240</v>
      </c>
      <c r="M3392" s="84">
        <v>46387</v>
      </c>
      <c r="N3392" s="203" t="s">
        <v>18265</v>
      </c>
      <c r="O3392" s="86">
        <v>13746377</v>
      </c>
      <c r="P3392" s="203" t="s">
        <v>28713</v>
      </c>
      <c r="Q3392" s="203" t="s">
        <v>9490</v>
      </c>
      <c r="R3392" s="84">
        <v>46237</v>
      </c>
      <c r="S3392" s="84">
        <v>46237</v>
      </c>
      <c r="T3392" s="84"/>
      <c r="U3392" s="84"/>
      <c r="V3392" s="84"/>
      <c r="W3392" s="203" t="s">
        <v>9457</v>
      </c>
    </row>
    <row r="3393" spans="1:23" x14ac:dyDescent="0.3">
      <c r="A3393" s="203" t="s">
        <v>5454</v>
      </c>
      <c r="B3393" s="203" t="s">
        <v>1245</v>
      </c>
      <c r="C3393" s="203" t="s">
        <v>28714</v>
      </c>
      <c r="D3393" s="203" t="s">
        <v>28715</v>
      </c>
      <c r="E3393" s="203" t="s">
        <v>28716</v>
      </c>
      <c r="F3393" s="203" t="s">
        <v>9451</v>
      </c>
      <c r="G3393" s="203" t="s">
        <v>28716</v>
      </c>
      <c r="H3393" s="203" t="s">
        <v>28717</v>
      </c>
      <c r="I3393" s="203" t="s">
        <v>9453</v>
      </c>
      <c r="J3393" s="203" t="s">
        <v>28718</v>
      </c>
      <c r="K3393" s="84">
        <v>45533</v>
      </c>
      <c r="L3393" s="84">
        <v>45533</v>
      </c>
      <c r="M3393" s="84">
        <v>45624</v>
      </c>
      <c r="N3393" s="203" t="s">
        <v>28719</v>
      </c>
      <c r="O3393" s="86">
        <v>12000000</v>
      </c>
      <c r="P3393" s="203" t="s">
        <v>28720</v>
      </c>
      <c r="Q3393" s="203" t="s">
        <v>28718</v>
      </c>
      <c r="R3393" s="84">
        <v>45532</v>
      </c>
      <c r="S3393" s="84">
        <v>45532</v>
      </c>
      <c r="T3393" s="84"/>
      <c r="U3393" s="84"/>
      <c r="V3393" s="84"/>
      <c r="W3393" s="203" t="s">
        <v>9457</v>
      </c>
    </row>
    <row r="3394" spans="1:23" x14ac:dyDescent="0.3">
      <c r="A3394" s="203" t="s">
        <v>1503</v>
      </c>
      <c r="B3394" s="203" t="s">
        <v>1246</v>
      </c>
      <c r="C3394" s="203" t="s">
        <v>28721</v>
      </c>
      <c r="D3394" s="203" t="s">
        <v>28722</v>
      </c>
      <c r="E3394" s="203" t="s">
        <v>28723</v>
      </c>
      <c r="F3394" s="203" t="s">
        <v>9451</v>
      </c>
      <c r="G3394" s="203" t="s">
        <v>28723</v>
      </c>
      <c r="H3394" s="203" t="s">
        <v>28724</v>
      </c>
      <c r="I3394" s="203" t="s">
        <v>9462</v>
      </c>
      <c r="J3394" s="203" t="s">
        <v>28725</v>
      </c>
      <c r="K3394" s="84">
        <v>45826</v>
      </c>
      <c r="L3394" s="84">
        <v>45826</v>
      </c>
      <c r="M3394" s="84">
        <v>45977</v>
      </c>
      <c r="N3394" s="203" t="s">
        <v>13641</v>
      </c>
      <c r="O3394" s="86">
        <v>12271325</v>
      </c>
      <c r="P3394" s="203" t="s">
        <v>28726</v>
      </c>
      <c r="Q3394" s="203" t="s">
        <v>28725</v>
      </c>
      <c r="R3394" s="84">
        <v>45824</v>
      </c>
      <c r="S3394" s="84">
        <v>45824</v>
      </c>
      <c r="T3394" s="84"/>
      <c r="U3394" s="84"/>
      <c r="V3394" s="84"/>
      <c r="W3394" s="203" t="s">
        <v>9457</v>
      </c>
    </row>
    <row r="3395" spans="1:23" x14ac:dyDescent="0.3">
      <c r="A3395" s="203" t="s">
        <v>2935</v>
      </c>
      <c r="B3395" s="203" t="s">
        <v>1245</v>
      </c>
      <c r="C3395" s="203" t="s">
        <v>28727</v>
      </c>
      <c r="D3395" s="203" t="s">
        <v>28728</v>
      </c>
      <c r="E3395" s="203" t="s">
        <v>28729</v>
      </c>
      <c r="F3395" s="203" t="s">
        <v>9451</v>
      </c>
      <c r="G3395" s="203" t="s">
        <v>28729</v>
      </c>
      <c r="H3395" s="203" t="s">
        <v>28730</v>
      </c>
      <c r="I3395" s="203" t="s">
        <v>9462</v>
      </c>
      <c r="J3395" s="203" t="s">
        <v>28731</v>
      </c>
      <c r="K3395" s="84">
        <v>45366</v>
      </c>
      <c r="L3395" s="84">
        <v>45366</v>
      </c>
      <c r="M3395" s="84">
        <v>45549</v>
      </c>
      <c r="N3395" s="203" t="s">
        <v>18640</v>
      </c>
      <c r="O3395" s="86">
        <v>19560876</v>
      </c>
      <c r="P3395" s="203" t="s">
        <v>28732</v>
      </c>
      <c r="Q3395" s="203" t="s">
        <v>28733</v>
      </c>
      <c r="R3395" s="84">
        <v>45365</v>
      </c>
      <c r="S3395" s="84">
        <v>45365</v>
      </c>
      <c r="T3395" s="84"/>
      <c r="U3395" s="84"/>
      <c r="V3395" s="84"/>
      <c r="W3395" s="203" t="s">
        <v>9457</v>
      </c>
    </row>
    <row r="3396" spans="1:23" x14ac:dyDescent="0.3">
      <c r="A3396" s="203" t="s">
        <v>1572</v>
      </c>
      <c r="B3396" s="203" t="s">
        <v>1246</v>
      </c>
      <c r="C3396" s="203" t="s">
        <v>28734</v>
      </c>
      <c r="D3396" s="203" t="s">
        <v>28735</v>
      </c>
      <c r="E3396" s="203" t="s">
        <v>28736</v>
      </c>
      <c r="F3396" s="203" t="s">
        <v>9451</v>
      </c>
      <c r="G3396" s="203" t="s">
        <v>28736</v>
      </c>
      <c r="H3396" s="203" t="s">
        <v>28737</v>
      </c>
      <c r="I3396" s="203" t="s">
        <v>9453</v>
      </c>
      <c r="J3396" s="203" t="s">
        <v>18317</v>
      </c>
      <c r="K3396" s="84">
        <v>45922</v>
      </c>
      <c r="L3396" s="84">
        <v>45923</v>
      </c>
      <c r="M3396" s="84">
        <v>46013</v>
      </c>
      <c r="N3396" s="203" t="s">
        <v>19754</v>
      </c>
      <c r="O3396" s="86">
        <v>10500000</v>
      </c>
      <c r="P3396" s="203" t="s">
        <v>28738</v>
      </c>
      <c r="Q3396" s="203" t="s">
        <v>18317</v>
      </c>
      <c r="R3396" s="84">
        <v>45922</v>
      </c>
      <c r="S3396" s="84">
        <v>45922</v>
      </c>
      <c r="T3396" s="84"/>
      <c r="U3396" s="84"/>
      <c r="V3396" s="84"/>
      <c r="W3396" s="203" t="s">
        <v>9457</v>
      </c>
    </row>
    <row r="3397" spans="1:23" x14ac:dyDescent="0.3">
      <c r="A3397" s="203" t="s">
        <v>1572</v>
      </c>
      <c r="B3397" s="203" t="s">
        <v>1246</v>
      </c>
      <c r="C3397" s="203" t="s">
        <v>28739</v>
      </c>
      <c r="D3397" s="203" t="s">
        <v>28740</v>
      </c>
      <c r="E3397" s="203" t="s">
        <v>28741</v>
      </c>
      <c r="F3397" s="203" t="s">
        <v>9451</v>
      </c>
      <c r="G3397" s="203" t="s">
        <v>28741</v>
      </c>
      <c r="H3397" s="203" t="s">
        <v>28742</v>
      </c>
      <c r="I3397" s="203" t="s">
        <v>9462</v>
      </c>
      <c r="J3397" s="203" t="s">
        <v>28743</v>
      </c>
      <c r="K3397" s="84">
        <v>45975</v>
      </c>
      <c r="L3397" s="84">
        <v>45975</v>
      </c>
      <c r="M3397" s="84">
        <v>46020</v>
      </c>
      <c r="N3397" s="203" t="s">
        <v>28744</v>
      </c>
      <c r="O3397" s="86">
        <v>6750000</v>
      </c>
      <c r="P3397" s="203" t="s">
        <v>28745</v>
      </c>
      <c r="Q3397" s="203" t="s">
        <v>28743</v>
      </c>
      <c r="R3397" s="84">
        <v>45975</v>
      </c>
      <c r="S3397" s="84">
        <v>45975</v>
      </c>
      <c r="T3397" s="84"/>
      <c r="U3397" s="84"/>
      <c r="V3397" s="84"/>
      <c r="W3397" s="203" t="s">
        <v>9457</v>
      </c>
    </row>
    <row r="3398" spans="1:23" x14ac:dyDescent="0.3">
      <c r="A3398" s="203" t="s">
        <v>1605</v>
      </c>
      <c r="B3398" s="203" t="s">
        <v>1247</v>
      </c>
      <c r="C3398" s="203" t="s">
        <v>34381</v>
      </c>
      <c r="D3398" s="203" t="s">
        <v>34382</v>
      </c>
      <c r="E3398" s="203" t="s">
        <v>34383</v>
      </c>
      <c r="F3398" s="203" t="s">
        <v>9451</v>
      </c>
      <c r="G3398" s="203" t="s">
        <v>34383</v>
      </c>
      <c r="H3398" s="203" t="s">
        <v>34384</v>
      </c>
      <c r="I3398" s="203" t="s">
        <v>9453</v>
      </c>
      <c r="J3398" s="203" t="s">
        <v>17842</v>
      </c>
      <c r="K3398" s="84">
        <v>46248</v>
      </c>
      <c r="L3398" s="84">
        <v>46248</v>
      </c>
      <c r="M3398" s="84">
        <v>46387</v>
      </c>
      <c r="N3398" s="203" t="s">
        <v>21869</v>
      </c>
      <c r="O3398" s="86">
        <v>24857966</v>
      </c>
      <c r="P3398" s="203" t="s">
        <v>34385</v>
      </c>
      <c r="Q3398" s="203" t="s">
        <v>17842</v>
      </c>
      <c r="R3398" s="84">
        <v>46245</v>
      </c>
      <c r="S3398" s="84">
        <v>46245</v>
      </c>
      <c r="T3398" s="84"/>
      <c r="U3398" s="84"/>
      <c r="V3398" s="84"/>
      <c r="W3398" s="203" t="s">
        <v>9457</v>
      </c>
    </row>
    <row r="3399" spans="1:23" x14ac:dyDescent="0.3">
      <c r="A3399" s="203" t="s">
        <v>5454</v>
      </c>
      <c r="B3399" s="203" t="s">
        <v>1245</v>
      </c>
      <c r="C3399" s="203" t="s">
        <v>28746</v>
      </c>
      <c r="D3399" s="203" t="s">
        <v>28747</v>
      </c>
      <c r="E3399" s="203" t="s">
        <v>28748</v>
      </c>
      <c r="F3399" s="203" t="s">
        <v>9451</v>
      </c>
      <c r="G3399" s="203" t="s">
        <v>28748</v>
      </c>
      <c r="H3399" s="203" t="s">
        <v>28749</v>
      </c>
      <c r="I3399" s="203" t="s">
        <v>9453</v>
      </c>
      <c r="J3399" s="203" t="s">
        <v>28750</v>
      </c>
      <c r="K3399" s="84">
        <v>45562</v>
      </c>
      <c r="L3399" s="84">
        <v>45565</v>
      </c>
      <c r="M3399" s="84">
        <v>45655</v>
      </c>
      <c r="N3399" s="203" t="s">
        <v>28751</v>
      </c>
      <c r="O3399" s="86">
        <v>7500000</v>
      </c>
      <c r="P3399" s="203" t="s">
        <v>28752</v>
      </c>
      <c r="Q3399" s="203" t="s">
        <v>28750</v>
      </c>
      <c r="R3399" s="84">
        <v>45562</v>
      </c>
      <c r="S3399" s="84">
        <v>45562</v>
      </c>
      <c r="T3399" s="84"/>
      <c r="U3399" s="84"/>
      <c r="V3399" s="84"/>
      <c r="W3399" s="203" t="s">
        <v>9457</v>
      </c>
    </row>
    <row r="3400" spans="1:23" x14ac:dyDescent="0.3">
      <c r="A3400" s="203" t="s">
        <v>4029</v>
      </c>
      <c r="B3400" s="203" t="s">
        <v>1245</v>
      </c>
      <c r="C3400" s="203" t="s">
        <v>28753</v>
      </c>
      <c r="D3400" s="203" t="s">
        <v>28754</v>
      </c>
      <c r="E3400" s="203" t="s">
        <v>28755</v>
      </c>
      <c r="F3400" s="203" t="s">
        <v>9451</v>
      </c>
      <c r="G3400" s="203" t="s">
        <v>28755</v>
      </c>
      <c r="H3400" s="203" t="s">
        <v>28756</v>
      </c>
      <c r="I3400" s="203" t="s">
        <v>9453</v>
      </c>
      <c r="J3400" s="203" t="s">
        <v>28757</v>
      </c>
      <c r="K3400" s="84">
        <v>45454</v>
      </c>
      <c r="L3400" s="84">
        <v>45455</v>
      </c>
      <c r="M3400" s="84">
        <v>45607</v>
      </c>
      <c r="N3400" s="203" t="s">
        <v>16926</v>
      </c>
      <c r="O3400" s="86">
        <v>20000000</v>
      </c>
      <c r="P3400" s="203" t="s">
        <v>28758</v>
      </c>
      <c r="Q3400" s="203" t="s">
        <v>28757</v>
      </c>
      <c r="R3400" s="84">
        <v>45449</v>
      </c>
      <c r="S3400" s="84">
        <v>45449</v>
      </c>
      <c r="T3400" s="84"/>
      <c r="U3400" s="84"/>
      <c r="V3400" s="84"/>
      <c r="W3400" s="203" t="s">
        <v>9457</v>
      </c>
    </row>
    <row r="3401" spans="1:23" x14ac:dyDescent="0.3">
      <c r="A3401" s="203" t="s">
        <v>1519</v>
      </c>
      <c r="B3401" s="203" t="s">
        <v>1245</v>
      </c>
      <c r="C3401" s="203" t="s">
        <v>28759</v>
      </c>
      <c r="D3401" s="203" t="s">
        <v>9471</v>
      </c>
      <c r="E3401" s="203" t="s">
        <v>15205</v>
      </c>
      <c r="F3401" s="203" t="s">
        <v>9451</v>
      </c>
      <c r="G3401" s="203"/>
      <c r="H3401" s="203"/>
      <c r="I3401" s="203"/>
      <c r="J3401" s="203"/>
      <c r="K3401" s="84"/>
      <c r="L3401" s="84"/>
      <c r="M3401" s="84"/>
      <c r="N3401" s="203"/>
      <c r="O3401" s="86"/>
      <c r="P3401" s="203"/>
      <c r="Q3401" s="203"/>
      <c r="R3401" s="84">
        <v>45630</v>
      </c>
      <c r="S3401" s="84">
        <v>45630</v>
      </c>
      <c r="T3401" s="84">
        <v>45645</v>
      </c>
      <c r="U3401" s="84">
        <v>45645</v>
      </c>
      <c r="V3401" s="84">
        <v>45645</v>
      </c>
      <c r="W3401" s="203" t="s">
        <v>9723</v>
      </c>
    </row>
    <row r="3402" spans="1:23" x14ac:dyDescent="0.3">
      <c r="A3402" s="203" t="s">
        <v>1723</v>
      </c>
      <c r="B3402" s="203" t="s">
        <v>1247</v>
      </c>
      <c r="C3402" s="203" t="s">
        <v>28760</v>
      </c>
      <c r="D3402" s="203" t="s">
        <v>28761</v>
      </c>
      <c r="E3402" s="203" t="s">
        <v>28762</v>
      </c>
      <c r="F3402" s="203" t="s">
        <v>9451</v>
      </c>
      <c r="G3402" s="203" t="s">
        <v>28762</v>
      </c>
      <c r="H3402" s="203" t="s">
        <v>28763</v>
      </c>
      <c r="I3402" s="203" t="s">
        <v>9453</v>
      </c>
      <c r="J3402" s="203" t="s">
        <v>28764</v>
      </c>
      <c r="K3402" s="84">
        <v>46052</v>
      </c>
      <c r="L3402" s="84">
        <v>46052</v>
      </c>
      <c r="M3402" s="84">
        <v>46202</v>
      </c>
      <c r="N3402" s="203" t="s">
        <v>28744</v>
      </c>
      <c r="O3402" s="86">
        <v>18744990</v>
      </c>
      <c r="P3402" s="203" t="s">
        <v>28765</v>
      </c>
      <c r="Q3402" s="203" t="s">
        <v>28764</v>
      </c>
      <c r="R3402" s="84">
        <v>46052</v>
      </c>
      <c r="S3402" s="84">
        <v>46052</v>
      </c>
      <c r="T3402" s="84"/>
      <c r="U3402" s="84"/>
      <c r="V3402" s="84"/>
      <c r="W3402" s="203" t="s">
        <v>9457</v>
      </c>
    </row>
    <row r="3403" spans="1:23" x14ac:dyDescent="0.3">
      <c r="A3403" s="203" t="s">
        <v>1572</v>
      </c>
      <c r="B3403" s="203" t="s">
        <v>1246</v>
      </c>
      <c r="C3403" s="203" t="s">
        <v>28766</v>
      </c>
      <c r="D3403" s="203" t="s">
        <v>28767</v>
      </c>
      <c r="E3403" s="203" t="s">
        <v>28768</v>
      </c>
      <c r="F3403" s="203" t="s">
        <v>9451</v>
      </c>
      <c r="G3403" s="203" t="s">
        <v>28768</v>
      </c>
      <c r="H3403" s="203" t="s">
        <v>28769</v>
      </c>
      <c r="I3403" s="203" t="s">
        <v>9453</v>
      </c>
      <c r="J3403" s="203" t="s">
        <v>28770</v>
      </c>
      <c r="K3403" s="84">
        <v>45931</v>
      </c>
      <c r="L3403" s="84">
        <v>45931</v>
      </c>
      <c r="M3403" s="84">
        <v>46022</v>
      </c>
      <c r="N3403" s="203" t="s">
        <v>28534</v>
      </c>
      <c r="O3403" s="86">
        <v>10442712</v>
      </c>
      <c r="P3403" s="203" t="s">
        <v>28771</v>
      </c>
      <c r="Q3403" s="203" t="s">
        <v>28770</v>
      </c>
      <c r="R3403" s="84">
        <v>45931</v>
      </c>
      <c r="S3403" s="84">
        <v>45931</v>
      </c>
      <c r="T3403" s="84"/>
      <c r="U3403" s="84"/>
      <c r="V3403" s="84"/>
      <c r="W3403" s="203" t="s">
        <v>9457</v>
      </c>
    </row>
    <row r="3404" spans="1:23" x14ac:dyDescent="0.3">
      <c r="A3404" s="203" t="s">
        <v>1605</v>
      </c>
      <c r="B3404" s="203" t="s">
        <v>1247</v>
      </c>
      <c r="C3404" s="203" t="s">
        <v>28772</v>
      </c>
      <c r="D3404" s="203" t="s">
        <v>28773</v>
      </c>
      <c r="E3404" s="203" t="s">
        <v>28774</v>
      </c>
      <c r="F3404" s="203" t="s">
        <v>9451</v>
      </c>
      <c r="G3404" s="203" t="s">
        <v>28774</v>
      </c>
      <c r="H3404" s="203" t="s">
        <v>28775</v>
      </c>
      <c r="I3404" s="203" t="s">
        <v>9453</v>
      </c>
      <c r="J3404" s="203" t="s">
        <v>28776</v>
      </c>
      <c r="K3404" s="84">
        <v>46240</v>
      </c>
      <c r="L3404" s="84">
        <v>46241</v>
      </c>
      <c r="M3404" s="84">
        <v>46384</v>
      </c>
      <c r="N3404" s="203" t="s">
        <v>20794</v>
      </c>
      <c r="O3404" s="86">
        <v>20751191</v>
      </c>
      <c r="P3404" s="203" t="s">
        <v>28777</v>
      </c>
      <c r="Q3404" s="203" t="s">
        <v>28776</v>
      </c>
      <c r="R3404" s="84">
        <v>46235</v>
      </c>
      <c r="S3404" s="84">
        <v>46235</v>
      </c>
      <c r="T3404" s="84"/>
      <c r="U3404" s="84"/>
      <c r="V3404" s="84"/>
      <c r="W3404" s="203" t="s">
        <v>9457</v>
      </c>
    </row>
    <row r="3405" spans="1:23" x14ac:dyDescent="0.3">
      <c r="A3405" s="203" t="s">
        <v>3699</v>
      </c>
      <c r="B3405" s="203" t="s">
        <v>1245</v>
      </c>
      <c r="C3405" s="203" t="s">
        <v>28778</v>
      </c>
      <c r="D3405" s="203" t="s">
        <v>28779</v>
      </c>
      <c r="E3405" s="203" t="s">
        <v>28780</v>
      </c>
      <c r="F3405" s="203" t="s">
        <v>9451</v>
      </c>
      <c r="G3405" s="203" t="s">
        <v>28780</v>
      </c>
      <c r="H3405" s="203" t="s">
        <v>28781</v>
      </c>
      <c r="I3405" s="203" t="s">
        <v>9462</v>
      </c>
      <c r="J3405" s="203" t="s">
        <v>28782</v>
      </c>
      <c r="K3405" s="84">
        <v>45368</v>
      </c>
      <c r="L3405" s="84">
        <v>45369</v>
      </c>
      <c r="M3405" s="84">
        <v>45552</v>
      </c>
      <c r="N3405" s="203" t="s">
        <v>17048</v>
      </c>
      <c r="O3405" s="86">
        <v>19560876</v>
      </c>
      <c r="P3405" s="203" t="s">
        <v>28783</v>
      </c>
      <c r="Q3405" s="203" t="s">
        <v>28784</v>
      </c>
      <c r="R3405" s="84">
        <v>45367</v>
      </c>
      <c r="S3405" s="84">
        <v>45367</v>
      </c>
      <c r="T3405" s="84"/>
      <c r="U3405" s="84"/>
      <c r="V3405" s="84"/>
      <c r="W3405" s="203" t="s">
        <v>9457</v>
      </c>
    </row>
    <row r="3406" spans="1:23" x14ac:dyDescent="0.3">
      <c r="A3406" s="203" t="s">
        <v>1476</v>
      </c>
      <c r="B3406" s="203" t="s">
        <v>1246</v>
      </c>
      <c r="C3406" s="203" t="s">
        <v>28785</v>
      </c>
      <c r="D3406" s="203" t="s">
        <v>28786</v>
      </c>
      <c r="E3406" s="203" t="s">
        <v>28787</v>
      </c>
      <c r="F3406" s="203" t="s">
        <v>9451</v>
      </c>
      <c r="G3406" s="203" t="s">
        <v>28787</v>
      </c>
      <c r="H3406" s="203" t="s">
        <v>28786</v>
      </c>
      <c r="I3406" s="203" t="s">
        <v>9469</v>
      </c>
      <c r="J3406" s="203" t="s">
        <v>9470</v>
      </c>
      <c r="K3406" s="84"/>
      <c r="L3406" s="84"/>
      <c r="M3406" s="84">
        <v>45881</v>
      </c>
      <c r="N3406" s="203" t="s">
        <v>9471</v>
      </c>
      <c r="O3406" s="86">
        <v>0</v>
      </c>
      <c r="P3406" s="203" t="s">
        <v>28788</v>
      </c>
      <c r="Q3406" s="203" t="s">
        <v>9473</v>
      </c>
      <c r="R3406" s="84">
        <v>45701</v>
      </c>
      <c r="S3406" s="84">
        <v>45701</v>
      </c>
      <c r="T3406" s="84"/>
      <c r="U3406" s="84"/>
      <c r="V3406" s="84"/>
      <c r="W3406" s="203" t="s">
        <v>9457</v>
      </c>
    </row>
    <row r="3407" spans="1:23" x14ac:dyDescent="0.3">
      <c r="A3407" s="203" t="s">
        <v>1476</v>
      </c>
      <c r="B3407" s="203" t="s">
        <v>1246</v>
      </c>
      <c r="C3407" s="203" t="s">
        <v>28785</v>
      </c>
      <c r="D3407" s="203" t="s">
        <v>28789</v>
      </c>
      <c r="E3407" s="203" t="s">
        <v>28787</v>
      </c>
      <c r="F3407" s="203" t="s">
        <v>9451</v>
      </c>
      <c r="G3407" s="203" t="s">
        <v>28787</v>
      </c>
      <c r="H3407" s="203" t="s">
        <v>28790</v>
      </c>
      <c r="I3407" s="203" t="s">
        <v>9469</v>
      </c>
      <c r="J3407" s="203" t="s">
        <v>10606</v>
      </c>
      <c r="K3407" s="84"/>
      <c r="L3407" s="84"/>
      <c r="M3407" s="84">
        <v>45881</v>
      </c>
      <c r="N3407" s="203" t="s">
        <v>10046</v>
      </c>
      <c r="O3407" s="86">
        <v>2391838200</v>
      </c>
      <c r="P3407" s="203" t="s">
        <v>28788</v>
      </c>
      <c r="Q3407" s="203" t="s">
        <v>10606</v>
      </c>
      <c r="R3407" s="84">
        <v>45701</v>
      </c>
      <c r="S3407" s="84">
        <v>45701</v>
      </c>
      <c r="T3407" s="84"/>
      <c r="U3407" s="84"/>
      <c r="V3407" s="84"/>
      <c r="W3407" s="203" t="s">
        <v>9457</v>
      </c>
    </row>
    <row r="3408" spans="1:23" x14ac:dyDescent="0.3">
      <c r="A3408" s="203" t="s">
        <v>1633</v>
      </c>
      <c r="B3408" s="203" t="s">
        <v>1247</v>
      </c>
      <c r="C3408" s="203" t="s">
        <v>28791</v>
      </c>
      <c r="D3408" s="203" t="s">
        <v>9471</v>
      </c>
      <c r="E3408" s="203" t="s">
        <v>15999</v>
      </c>
      <c r="F3408" s="203" t="s">
        <v>9451</v>
      </c>
      <c r="G3408" s="203"/>
      <c r="H3408" s="203"/>
      <c r="I3408" s="203"/>
      <c r="J3408" s="203"/>
      <c r="K3408" s="84"/>
      <c r="L3408" s="84"/>
      <c r="M3408" s="84"/>
      <c r="N3408" s="203"/>
      <c r="O3408" s="86"/>
      <c r="P3408" s="203"/>
      <c r="Q3408" s="203"/>
      <c r="R3408" s="84">
        <v>46058</v>
      </c>
      <c r="S3408" s="84">
        <v>46058</v>
      </c>
      <c r="T3408" s="84">
        <v>46072</v>
      </c>
      <c r="U3408" s="84">
        <v>46072</v>
      </c>
      <c r="V3408" s="84">
        <v>46072</v>
      </c>
      <c r="W3408" s="203" t="s">
        <v>9723</v>
      </c>
    </row>
    <row r="3409" spans="1:23" x14ac:dyDescent="0.3">
      <c r="A3409" s="203" t="s">
        <v>1605</v>
      </c>
      <c r="B3409" s="203" t="s">
        <v>1247</v>
      </c>
      <c r="C3409" s="203" t="s">
        <v>28792</v>
      </c>
      <c r="D3409" s="203" t="s">
        <v>28793</v>
      </c>
      <c r="E3409" s="203" t="s">
        <v>28794</v>
      </c>
      <c r="F3409" s="203" t="s">
        <v>9451</v>
      </c>
      <c r="G3409" s="203" t="s">
        <v>28794</v>
      </c>
      <c r="H3409" s="203" t="s">
        <v>28795</v>
      </c>
      <c r="I3409" s="203" t="s">
        <v>9453</v>
      </c>
      <c r="J3409" s="203" t="s">
        <v>28796</v>
      </c>
      <c r="K3409" s="84">
        <v>46047</v>
      </c>
      <c r="L3409" s="84">
        <v>46048</v>
      </c>
      <c r="M3409" s="84">
        <v>46228</v>
      </c>
      <c r="N3409" s="203" t="s">
        <v>17966</v>
      </c>
      <c r="O3409" s="86">
        <v>19976388</v>
      </c>
      <c r="P3409" s="203" t="s">
        <v>28797</v>
      </c>
      <c r="Q3409" s="203" t="s">
        <v>28796</v>
      </c>
      <c r="R3409" s="84">
        <v>46046</v>
      </c>
      <c r="S3409" s="84">
        <v>46046</v>
      </c>
      <c r="T3409" s="84"/>
      <c r="U3409" s="84"/>
      <c r="V3409" s="84"/>
      <c r="W3409" s="203" t="s">
        <v>9457</v>
      </c>
    </row>
    <row r="3410" spans="1:23" x14ac:dyDescent="0.3">
      <c r="A3410" s="203" t="s">
        <v>5454</v>
      </c>
      <c r="B3410" s="203" t="s">
        <v>1245</v>
      </c>
      <c r="C3410" s="203" t="s">
        <v>28798</v>
      </c>
      <c r="D3410" s="203" t="s">
        <v>28799</v>
      </c>
      <c r="E3410" s="203" t="s">
        <v>28800</v>
      </c>
      <c r="F3410" s="203" t="s">
        <v>9451</v>
      </c>
      <c r="G3410" s="203" t="s">
        <v>28800</v>
      </c>
      <c r="H3410" s="203" t="s">
        <v>28801</v>
      </c>
      <c r="I3410" s="203" t="s">
        <v>9453</v>
      </c>
      <c r="J3410" s="203" t="s">
        <v>28802</v>
      </c>
      <c r="K3410" s="84">
        <v>45533</v>
      </c>
      <c r="L3410" s="84">
        <v>45533</v>
      </c>
      <c r="M3410" s="84">
        <v>45624</v>
      </c>
      <c r="N3410" s="203" t="s">
        <v>9549</v>
      </c>
      <c r="O3410" s="86">
        <v>10500000</v>
      </c>
      <c r="P3410" s="203" t="s">
        <v>28803</v>
      </c>
      <c r="Q3410" s="203" t="s">
        <v>28802</v>
      </c>
      <c r="R3410" s="84">
        <v>45532</v>
      </c>
      <c r="S3410" s="84">
        <v>45532</v>
      </c>
      <c r="T3410" s="84"/>
      <c r="U3410" s="84"/>
      <c r="V3410" s="84"/>
      <c r="W3410" s="203" t="s">
        <v>9457</v>
      </c>
    </row>
    <row r="3411" spans="1:23" x14ac:dyDescent="0.3">
      <c r="A3411" s="203" t="s">
        <v>1467</v>
      </c>
      <c r="B3411" s="203" t="s">
        <v>1247</v>
      </c>
      <c r="C3411" s="203" t="s">
        <v>28804</v>
      </c>
      <c r="D3411" s="203" t="s">
        <v>28805</v>
      </c>
      <c r="E3411" s="203" t="s">
        <v>28806</v>
      </c>
      <c r="F3411" s="203" t="s">
        <v>9451</v>
      </c>
      <c r="G3411" s="203" t="s">
        <v>28806</v>
      </c>
      <c r="H3411" s="203" t="s">
        <v>28807</v>
      </c>
      <c r="I3411" s="203" t="s">
        <v>9453</v>
      </c>
      <c r="J3411" s="203" t="s">
        <v>28808</v>
      </c>
      <c r="K3411" s="84">
        <v>46232</v>
      </c>
      <c r="L3411" s="84">
        <v>46234</v>
      </c>
      <c r="M3411" s="84">
        <v>46386</v>
      </c>
      <c r="N3411" s="203" t="s">
        <v>10887</v>
      </c>
      <c r="O3411" s="86">
        <v>21466750</v>
      </c>
      <c r="P3411" s="203" t="s">
        <v>28809</v>
      </c>
      <c r="Q3411" s="203" t="s">
        <v>28808</v>
      </c>
      <c r="R3411" s="84">
        <v>46231</v>
      </c>
      <c r="S3411" s="84">
        <v>46231</v>
      </c>
      <c r="T3411" s="84"/>
      <c r="U3411" s="84"/>
      <c r="V3411" s="84"/>
      <c r="W3411" s="203" t="s">
        <v>9457</v>
      </c>
    </row>
    <row r="3412" spans="1:23" x14ac:dyDescent="0.3">
      <c r="A3412" s="203" t="s">
        <v>1688</v>
      </c>
      <c r="B3412" s="203" t="s">
        <v>1246</v>
      </c>
      <c r="C3412" s="203" t="s">
        <v>28810</v>
      </c>
      <c r="D3412" s="203" t="s">
        <v>28811</v>
      </c>
      <c r="E3412" s="203" t="s">
        <v>28812</v>
      </c>
      <c r="F3412" s="203" t="s">
        <v>9451</v>
      </c>
      <c r="G3412" s="203" t="s">
        <v>28812</v>
      </c>
      <c r="H3412" s="203" t="s">
        <v>28813</v>
      </c>
      <c r="I3412" s="203" t="s">
        <v>9504</v>
      </c>
      <c r="J3412" s="203" t="s">
        <v>14963</v>
      </c>
      <c r="K3412" s="84">
        <v>45748</v>
      </c>
      <c r="L3412" s="84">
        <v>45749</v>
      </c>
      <c r="M3412" s="84">
        <v>46022</v>
      </c>
      <c r="N3412" s="203" t="s">
        <v>14259</v>
      </c>
      <c r="O3412" s="86">
        <v>31212643</v>
      </c>
      <c r="P3412" s="203" t="s">
        <v>28814</v>
      </c>
      <c r="Q3412" s="203" t="s">
        <v>14966</v>
      </c>
      <c r="R3412" s="84">
        <v>45747</v>
      </c>
      <c r="S3412" s="84">
        <v>45747</v>
      </c>
      <c r="T3412" s="84"/>
      <c r="U3412" s="84"/>
      <c r="V3412" s="84"/>
      <c r="W3412" s="203" t="s">
        <v>9457</v>
      </c>
    </row>
    <row r="3413" spans="1:23" x14ac:dyDescent="0.3">
      <c r="A3413" s="203" t="s">
        <v>1665</v>
      </c>
      <c r="B3413" s="203" t="s">
        <v>1247</v>
      </c>
      <c r="C3413" s="203" t="s">
        <v>28815</v>
      </c>
      <c r="D3413" s="203" t="s">
        <v>28816</v>
      </c>
      <c r="E3413" s="203" t="s">
        <v>28817</v>
      </c>
      <c r="F3413" s="203" t="s">
        <v>9451</v>
      </c>
      <c r="G3413" s="203" t="s">
        <v>28817</v>
      </c>
      <c r="H3413" s="203" t="s">
        <v>28818</v>
      </c>
      <c r="I3413" s="203" t="s">
        <v>9462</v>
      </c>
      <c r="J3413" s="203" t="s">
        <v>10222</v>
      </c>
      <c r="K3413" s="84">
        <v>46048</v>
      </c>
      <c r="L3413" s="84">
        <v>46048</v>
      </c>
      <c r="M3413" s="84">
        <v>46167</v>
      </c>
      <c r="N3413" s="203" t="s">
        <v>28819</v>
      </c>
      <c r="O3413" s="86">
        <v>28000000</v>
      </c>
      <c r="P3413" s="203" t="s">
        <v>28820</v>
      </c>
      <c r="Q3413" s="203" t="s">
        <v>10222</v>
      </c>
      <c r="R3413" s="84">
        <v>46046</v>
      </c>
      <c r="S3413" s="84">
        <v>46046</v>
      </c>
      <c r="T3413" s="84"/>
      <c r="U3413" s="84"/>
      <c r="V3413" s="84"/>
      <c r="W3413" s="203" t="s">
        <v>9457</v>
      </c>
    </row>
    <row r="3414" spans="1:23" x14ac:dyDescent="0.3">
      <c r="A3414" s="203" t="s">
        <v>1467</v>
      </c>
      <c r="B3414" s="203" t="s">
        <v>1247</v>
      </c>
      <c r="C3414" s="203" t="s">
        <v>28821</v>
      </c>
      <c r="D3414" s="203" t="s">
        <v>28822</v>
      </c>
      <c r="E3414" s="203" t="s">
        <v>28823</v>
      </c>
      <c r="F3414" s="203" t="s">
        <v>9451</v>
      </c>
      <c r="G3414" s="203" t="s">
        <v>28823</v>
      </c>
      <c r="H3414" s="203" t="s">
        <v>28824</v>
      </c>
      <c r="I3414" s="203" t="s">
        <v>9453</v>
      </c>
      <c r="J3414" s="203" t="s">
        <v>28825</v>
      </c>
      <c r="K3414" s="84">
        <v>46051</v>
      </c>
      <c r="L3414" s="84">
        <v>46051</v>
      </c>
      <c r="M3414" s="84">
        <v>46231</v>
      </c>
      <c r="N3414" s="203" t="s">
        <v>15666</v>
      </c>
      <c r="O3414" s="86">
        <v>25760100</v>
      </c>
      <c r="P3414" s="203" t="s">
        <v>28826</v>
      </c>
      <c r="Q3414" s="203" t="s">
        <v>28825</v>
      </c>
      <c r="R3414" s="84">
        <v>46050</v>
      </c>
      <c r="S3414" s="84">
        <v>46050</v>
      </c>
      <c r="T3414" s="84"/>
      <c r="U3414" s="84"/>
      <c r="V3414" s="84"/>
      <c r="W3414" s="203" t="s">
        <v>9457</v>
      </c>
    </row>
    <row r="3415" spans="1:23" x14ac:dyDescent="0.3">
      <c r="A3415" s="203" t="s">
        <v>2484</v>
      </c>
      <c r="B3415" s="203" t="s">
        <v>1247</v>
      </c>
      <c r="C3415" s="203" t="s">
        <v>28827</v>
      </c>
      <c r="D3415" s="203" t="s">
        <v>9471</v>
      </c>
      <c r="E3415" s="203" t="s">
        <v>22285</v>
      </c>
      <c r="F3415" s="203" t="s">
        <v>9451</v>
      </c>
      <c r="G3415" s="203"/>
      <c r="H3415" s="203"/>
      <c r="I3415" s="203"/>
      <c r="J3415" s="203"/>
      <c r="K3415" s="84"/>
      <c r="L3415" s="84"/>
      <c r="M3415" s="84"/>
      <c r="N3415" s="203"/>
      <c r="O3415" s="86"/>
      <c r="P3415" s="203"/>
      <c r="Q3415" s="203"/>
      <c r="R3415" s="84">
        <v>46189</v>
      </c>
      <c r="S3415" s="84">
        <v>46189</v>
      </c>
      <c r="T3415" s="84">
        <v>46205</v>
      </c>
      <c r="U3415" s="84">
        <v>46205</v>
      </c>
      <c r="V3415" s="84">
        <v>46205</v>
      </c>
      <c r="W3415" s="203" t="s">
        <v>9723</v>
      </c>
    </row>
    <row r="3416" spans="1:23" x14ac:dyDescent="0.3">
      <c r="A3416" s="203" t="s">
        <v>1505</v>
      </c>
      <c r="B3416" s="203" t="s">
        <v>1246</v>
      </c>
      <c r="C3416" s="203" t="s">
        <v>28828</v>
      </c>
      <c r="D3416" s="203" t="s">
        <v>28829</v>
      </c>
      <c r="E3416" s="203" t="s">
        <v>28830</v>
      </c>
      <c r="F3416" s="203" t="s">
        <v>9451</v>
      </c>
      <c r="G3416" s="203" t="s">
        <v>28830</v>
      </c>
      <c r="H3416" s="203" t="s">
        <v>28831</v>
      </c>
      <c r="I3416" s="203" t="s">
        <v>9453</v>
      </c>
      <c r="J3416" s="203" t="s">
        <v>28832</v>
      </c>
      <c r="K3416" s="84">
        <v>45918</v>
      </c>
      <c r="L3416" s="84">
        <v>45918</v>
      </c>
      <c r="M3416" s="84">
        <v>46022</v>
      </c>
      <c r="N3416" s="203" t="s">
        <v>10448</v>
      </c>
      <c r="O3416" s="86">
        <v>17310562</v>
      </c>
      <c r="P3416" s="203" t="s">
        <v>28833</v>
      </c>
      <c r="Q3416" s="203" t="s">
        <v>28832</v>
      </c>
      <c r="R3416" s="84">
        <v>45917</v>
      </c>
      <c r="S3416" s="84">
        <v>45917</v>
      </c>
      <c r="T3416" s="84"/>
      <c r="U3416" s="84"/>
      <c r="V3416" s="84"/>
      <c r="W3416" s="203" t="s">
        <v>9457</v>
      </c>
    </row>
    <row r="3417" spans="1:23" x14ac:dyDescent="0.3">
      <c r="A3417" s="203" t="s">
        <v>1665</v>
      </c>
      <c r="B3417" s="203" t="s">
        <v>1247</v>
      </c>
      <c r="C3417" s="203" t="s">
        <v>28834</v>
      </c>
      <c r="D3417" s="203" t="s">
        <v>28835</v>
      </c>
      <c r="E3417" s="203" t="s">
        <v>28836</v>
      </c>
      <c r="F3417" s="203" t="s">
        <v>9451</v>
      </c>
      <c r="G3417" s="203" t="s">
        <v>28836</v>
      </c>
      <c r="H3417" s="203" t="s">
        <v>28837</v>
      </c>
      <c r="I3417" s="203" t="s">
        <v>9453</v>
      </c>
      <c r="J3417" s="203" t="s">
        <v>28838</v>
      </c>
      <c r="K3417" s="84">
        <v>46049</v>
      </c>
      <c r="L3417" s="84">
        <v>46050</v>
      </c>
      <c r="M3417" s="84">
        <v>46139</v>
      </c>
      <c r="N3417" s="203" t="s">
        <v>26538</v>
      </c>
      <c r="O3417" s="86">
        <v>12000000</v>
      </c>
      <c r="P3417" s="203" t="s">
        <v>28839</v>
      </c>
      <c r="Q3417" s="203" t="s">
        <v>28838</v>
      </c>
      <c r="R3417" s="84">
        <v>46048</v>
      </c>
      <c r="S3417" s="84">
        <v>46048</v>
      </c>
      <c r="T3417" s="84"/>
      <c r="U3417" s="84"/>
      <c r="V3417" s="84"/>
      <c r="W3417" s="203" t="s">
        <v>9457</v>
      </c>
    </row>
    <row r="3418" spans="1:23" x14ac:dyDescent="0.3">
      <c r="A3418" s="203" t="s">
        <v>1754</v>
      </c>
      <c r="B3418" s="203" t="s">
        <v>1247</v>
      </c>
      <c r="C3418" s="203" t="s">
        <v>28840</v>
      </c>
      <c r="D3418" s="203" t="s">
        <v>28841</v>
      </c>
      <c r="E3418" s="203" t="s">
        <v>28842</v>
      </c>
      <c r="F3418" s="203" t="s">
        <v>9451</v>
      </c>
      <c r="G3418" s="203" t="s">
        <v>28842</v>
      </c>
      <c r="H3418" s="203" t="s">
        <v>28843</v>
      </c>
      <c r="I3418" s="203" t="s">
        <v>9453</v>
      </c>
      <c r="J3418" s="203" t="s">
        <v>28844</v>
      </c>
      <c r="K3418" s="84">
        <v>46036</v>
      </c>
      <c r="L3418" s="84">
        <v>46038</v>
      </c>
      <c r="M3418" s="84">
        <v>46280</v>
      </c>
      <c r="N3418" s="203" t="s">
        <v>11349</v>
      </c>
      <c r="O3418" s="86">
        <v>30400000</v>
      </c>
      <c r="P3418" s="203" t="s">
        <v>28845</v>
      </c>
      <c r="Q3418" s="203" t="s">
        <v>28846</v>
      </c>
      <c r="R3418" s="84">
        <v>46036</v>
      </c>
      <c r="S3418" s="84">
        <v>46036</v>
      </c>
      <c r="T3418" s="84"/>
      <c r="U3418" s="84"/>
      <c r="V3418" s="84"/>
      <c r="W3418" s="203" t="s">
        <v>9457</v>
      </c>
    </row>
    <row r="3419" spans="1:23" x14ac:dyDescent="0.3">
      <c r="A3419" s="203" t="s">
        <v>1572</v>
      </c>
      <c r="B3419" s="203" t="s">
        <v>1246</v>
      </c>
      <c r="C3419" s="203" t="s">
        <v>28847</v>
      </c>
      <c r="D3419" s="203" t="s">
        <v>28848</v>
      </c>
      <c r="E3419" s="203" t="s">
        <v>28849</v>
      </c>
      <c r="F3419" s="203" t="s">
        <v>9451</v>
      </c>
      <c r="G3419" s="203" t="s">
        <v>28849</v>
      </c>
      <c r="H3419" s="203" t="s">
        <v>28850</v>
      </c>
      <c r="I3419" s="203" t="s">
        <v>9453</v>
      </c>
      <c r="J3419" s="203" t="s">
        <v>28851</v>
      </c>
      <c r="K3419" s="84">
        <v>45987</v>
      </c>
      <c r="L3419" s="84">
        <v>45988</v>
      </c>
      <c r="M3419" s="84">
        <v>46016</v>
      </c>
      <c r="N3419" s="203" t="s">
        <v>17932</v>
      </c>
      <c r="O3419" s="86">
        <v>3800000</v>
      </c>
      <c r="P3419" s="203" t="s">
        <v>28852</v>
      </c>
      <c r="Q3419" s="203" t="s">
        <v>28851</v>
      </c>
      <c r="R3419" s="84">
        <v>45987</v>
      </c>
      <c r="S3419" s="84">
        <v>45987</v>
      </c>
      <c r="T3419" s="84"/>
      <c r="U3419" s="84"/>
      <c r="V3419" s="84"/>
      <c r="W3419" s="203" t="s">
        <v>9457</v>
      </c>
    </row>
    <row r="3420" spans="1:23" x14ac:dyDescent="0.3">
      <c r="A3420" s="203" t="s">
        <v>1503</v>
      </c>
      <c r="B3420" s="203" t="s">
        <v>1246</v>
      </c>
      <c r="C3420" s="203" t="s">
        <v>28853</v>
      </c>
      <c r="D3420" s="203" t="s">
        <v>28854</v>
      </c>
      <c r="E3420" s="203" t="s">
        <v>28855</v>
      </c>
      <c r="F3420" s="203" t="s">
        <v>9451</v>
      </c>
      <c r="G3420" s="203" t="s">
        <v>28855</v>
      </c>
      <c r="H3420" s="203" t="s">
        <v>28856</v>
      </c>
      <c r="I3420" s="203" t="s">
        <v>9462</v>
      </c>
      <c r="J3420" s="203" t="s">
        <v>28857</v>
      </c>
      <c r="K3420" s="84">
        <v>45814</v>
      </c>
      <c r="L3420" s="84">
        <v>45814</v>
      </c>
      <c r="M3420" s="84">
        <v>45966</v>
      </c>
      <c r="N3420" s="203" t="s">
        <v>12547</v>
      </c>
      <c r="O3420" s="86">
        <v>19931985</v>
      </c>
      <c r="P3420" s="203" t="s">
        <v>28858</v>
      </c>
      <c r="Q3420" s="203" t="s">
        <v>28857</v>
      </c>
      <c r="R3420" s="84">
        <v>45811</v>
      </c>
      <c r="S3420" s="84">
        <v>45811</v>
      </c>
      <c r="T3420" s="84"/>
      <c r="U3420" s="84"/>
      <c r="V3420" s="84"/>
      <c r="W3420" s="203" t="s">
        <v>9457</v>
      </c>
    </row>
    <row r="3421" spans="1:23" x14ac:dyDescent="0.3">
      <c r="A3421" s="203" t="s">
        <v>1467</v>
      </c>
      <c r="B3421" s="203" t="s">
        <v>1247</v>
      </c>
      <c r="C3421" s="203" t="s">
        <v>34386</v>
      </c>
      <c r="D3421" s="203" t="s">
        <v>34387</v>
      </c>
      <c r="E3421" s="203" t="s">
        <v>34388</v>
      </c>
      <c r="F3421" s="203" t="s">
        <v>9451</v>
      </c>
      <c r="G3421" s="203" t="s">
        <v>34388</v>
      </c>
      <c r="H3421" s="203" t="s">
        <v>34389</v>
      </c>
      <c r="I3421" s="203" t="s">
        <v>9453</v>
      </c>
      <c r="J3421" s="203" t="s">
        <v>34390</v>
      </c>
      <c r="K3421" s="84">
        <v>46246</v>
      </c>
      <c r="L3421" s="84">
        <v>46252</v>
      </c>
      <c r="M3421" s="84">
        <v>46387</v>
      </c>
      <c r="N3421" s="203" t="s">
        <v>9576</v>
      </c>
      <c r="O3421" s="86">
        <v>20035633</v>
      </c>
      <c r="P3421" s="203" t="s">
        <v>34391</v>
      </c>
      <c r="Q3421" s="203" t="s">
        <v>34390</v>
      </c>
      <c r="R3421" s="84">
        <v>46245</v>
      </c>
      <c r="S3421" s="84">
        <v>46245</v>
      </c>
      <c r="T3421" s="84"/>
      <c r="U3421" s="84"/>
      <c r="V3421" s="84"/>
      <c r="W3421" s="203" t="s">
        <v>9457</v>
      </c>
    </row>
    <row r="3422" spans="1:23" x14ac:dyDescent="0.3">
      <c r="A3422" s="203" t="s">
        <v>1447</v>
      </c>
      <c r="B3422" s="203" t="s">
        <v>1246</v>
      </c>
      <c r="C3422" s="203" t="s">
        <v>28859</v>
      </c>
      <c r="D3422" s="203" t="s">
        <v>28860</v>
      </c>
      <c r="E3422" s="203" t="s">
        <v>28861</v>
      </c>
      <c r="F3422" s="203" t="s">
        <v>9451</v>
      </c>
      <c r="G3422" s="203" t="s">
        <v>28861</v>
      </c>
      <c r="H3422" s="203" t="s">
        <v>28862</v>
      </c>
      <c r="I3422" s="203" t="s">
        <v>9462</v>
      </c>
      <c r="J3422" s="203" t="s">
        <v>28863</v>
      </c>
      <c r="K3422" s="84">
        <v>45950</v>
      </c>
      <c r="L3422" s="84">
        <v>45950</v>
      </c>
      <c r="M3422" s="84">
        <v>46021</v>
      </c>
      <c r="N3422" s="203" t="s">
        <v>16384</v>
      </c>
      <c r="O3422" s="86">
        <v>10017817</v>
      </c>
      <c r="P3422" s="203" t="s">
        <v>28864</v>
      </c>
      <c r="Q3422" s="203" t="s">
        <v>28863</v>
      </c>
      <c r="R3422" s="84">
        <v>45950</v>
      </c>
      <c r="S3422" s="84">
        <v>45950</v>
      </c>
      <c r="T3422" s="84"/>
      <c r="U3422" s="84"/>
      <c r="V3422" s="84"/>
      <c r="W3422" s="203" t="s">
        <v>9457</v>
      </c>
    </row>
    <row r="3423" spans="1:23" x14ac:dyDescent="0.3">
      <c r="A3423" s="203" t="s">
        <v>1546</v>
      </c>
      <c r="B3423" s="203" t="s">
        <v>1247</v>
      </c>
      <c r="C3423" s="203" t="s">
        <v>28865</v>
      </c>
      <c r="D3423" s="203" t="s">
        <v>28866</v>
      </c>
      <c r="E3423" s="203" t="s">
        <v>28867</v>
      </c>
      <c r="F3423" s="203" t="s">
        <v>9451</v>
      </c>
      <c r="G3423" s="203" t="s">
        <v>28867</v>
      </c>
      <c r="H3423" s="203" t="s">
        <v>28868</v>
      </c>
      <c r="I3423" s="203" t="s">
        <v>9453</v>
      </c>
      <c r="J3423" s="203" t="s">
        <v>28869</v>
      </c>
      <c r="K3423" s="84">
        <v>46042</v>
      </c>
      <c r="L3423" s="84">
        <v>46051</v>
      </c>
      <c r="M3423" s="84">
        <v>46293</v>
      </c>
      <c r="N3423" s="203" t="s">
        <v>17403</v>
      </c>
      <c r="O3423" s="86">
        <v>30400000</v>
      </c>
      <c r="P3423" s="203" t="s">
        <v>28870</v>
      </c>
      <c r="Q3423" s="203" t="s">
        <v>28869</v>
      </c>
      <c r="R3423" s="84">
        <v>46038</v>
      </c>
      <c r="S3423" s="84">
        <v>46038</v>
      </c>
      <c r="T3423" s="84"/>
      <c r="U3423" s="84"/>
      <c r="V3423" s="84"/>
      <c r="W3423" s="203" t="s">
        <v>9457</v>
      </c>
    </row>
    <row r="3424" spans="1:23" x14ac:dyDescent="0.3">
      <c r="A3424" s="203" t="s">
        <v>2676</v>
      </c>
      <c r="B3424" s="203" t="s">
        <v>1246</v>
      </c>
      <c r="C3424" s="203" t="s">
        <v>28871</v>
      </c>
      <c r="D3424" s="203" t="s">
        <v>28872</v>
      </c>
      <c r="E3424" s="203" t="s">
        <v>28873</v>
      </c>
      <c r="F3424" s="203" t="s">
        <v>9451</v>
      </c>
      <c r="G3424" s="203" t="s">
        <v>28873</v>
      </c>
      <c r="H3424" s="203" t="s">
        <v>28874</v>
      </c>
      <c r="I3424" s="203" t="s">
        <v>9504</v>
      </c>
      <c r="J3424" s="203" t="s">
        <v>28875</v>
      </c>
      <c r="K3424" s="84">
        <v>45842</v>
      </c>
      <c r="L3424" s="84">
        <v>45848</v>
      </c>
      <c r="M3424" s="84">
        <v>46022</v>
      </c>
      <c r="N3424" s="203" t="s">
        <v>28876</v>
      </c>
      <c r="O3424" s="86">
        <v>39999960</v>
      </c>
      <c r="P3424" s="203" t="s">
        <v>28877</v>
      </c>
      <c r="Q3424" s="203" t="s">
        <v>28875</v>
      </c>
      <c r="R3424" s="84">
        <v>45824</v>
      </c>
      <c r="S3424" s="84">
        <v>45824</v>
      </c>
      <c r="T3424" s="84">
        <v>45832</v>
      </c>
      <c r="U3424" s="84">
        <v>45832</v>
      </c>
      <c r="V3424" s="84">
        <v>45832</v>
      </c>
      <c r="W3424" s="203" t="s">
        <v>9457</v>
      </c>
    </row>
    <row r="3425" spans="1:23" x14ac:dyDescent="0.3">
      <c r="A3425" s="203" t="s">
        <v>1476</v>
      </c>
      <c r="B3425" s="203" t="s">
        <v>1246</v>
      </c>
      <c r="C3425" s="203" t="s">
        <v>28878</v>
      </c>
      <c r="D3425" s="203" t="s">
        <v>28879</v>
      </c>
      <c r="E3425" s="203" t="s">
        <v>28880</v>
      </c>
      <c r="F3425" s="203" t="s">
        <v>9451</v>
      </c>
      <c r="G3425" s="203" t="s">
        <v>28880</v>
      </c>
      <c r="H3425" s="203" t="s">
        <v>28881</v>
      </c>
      <c r="I3425" s="203" t="s">
        <v>9462</v>
      </c>
      <c r="J3425" s="203" t="s">
        <v>28882</v>
      </c>
      <c r="K3425" s="84">
        <v>45696</v>
      </c>
      <c r="L3425" s="84">
        <v>45698</v>
      </c>
      <c r="M3425" s="84">
        <v>45909</v>
      </c>
      <c r="N3425" s="203" t="s">
        <v>23147</v>
      </c>
      <c r="O3425" s="86">
        <v>27904779</v>
      </c>
      <c r="P3425" s="203" t="s">
        <v>28883</v>
      </c>
      <c r="Q3425" s="203" t="s">
        <v>28882</v>
      </c>
      <c r="R3425" s="84">
        <v>45695</v>
      </c>
      <c r="S3425" s="84">
        <v>45695</v>
      </c>
      <c r="T3425" s="84"/>
      <c r="U3425" s="84"/>
      <c r="V3425" s="84"/>
      <c r="W3425" s="203" t="s">
        <v>9457</v>
      </c>
    </row>
    <row r="3426" spans="1:23" x14ac:dyDescent="0.3">
      <c r="A3426" s="203" t="s">
        <v>1605</v>
      </c>
      <c r="B3426" s="203" t="s">
        <v>1247</v>
      </c>
      <c r="C3426" s="203" t="s">
        <v>28884</v>
      </c>
      <c r="D3426" s="203" t="s">
        <v>28885</v>
      </c>
      <c r="E3426" s="203" t="s">
        <v>28886</v>
      </c>
      <c r="F3426" s="203" t="s">
        <v>9451</v>
      </c>
      <c r="G3426" s="203" t="s">
        <v>28886</v>
      </c>
      <c r="H3426" s="203" t="s">
        <v>28887</v>
      </c>
      <c r="I3426" s="203" t="s">
        <v>9453</v>
      </c>
      <c r="J3426" s="203" t="s">
        <v>28888</v>
      </c>
      <c r="K3426" s="84">
        <v>46050</v>
      </c>
      <c r="L3426" s="84">
        <v>46050</v>
      </c>
      <c r="M3426" s="84">
        <v>46230</v>
      </c>
      <c r="N3426" s="203" t="s">
        <v>11671</v>
      </c>
      <c r="O3426" s="86">
        <v>15859458</v>
      </c>
      <c r="P3426" s="203" t="s">
        <v>28889</v>
      </c>
      <c r="Q3426" s="203" t="s">
        <v>28888</v>
      </c>
      <c r="R3426" s="84">
        <v>46049</v>
      </c>
      <c r="S3426" s="84">
        <v>46049</v>
      </c>
      <c r="T3426" s="84"/>
      <c r="U3426" s="84"/>
      <c r="V3426" s="84"/>
      <c r="W3426" s="203" t="s">
        <v>9457</v>
      </c>
    </row>
    <row r="3427" spans="1:23" x14ac:dyDescent="0.3">
      <c r="A3427" s="203" t="s">
        <v>1447</v>
      </c>
      <c r="B3427" s="203" t="s">
        <v>1246</v>
      </c>
      <c r="C3427" s="203" t="s">
        <v>28890</v>
      </c>
      <c r="D3427" s="203" t="s">
        <v>28891</v>
      </c>
      <c r="E3427" s="203" t="s">
        <v>28892</v>
      </c>
      <c r="F3427" s="203" t="s">
        <v>9451</v>
      </c>
      <c r="G3427" s="203" t="s">
        <v>28892</v>
      </c>
      <c r="H3427" s="203" t="s">
        <v>28893</v>
      </c>
      <c r="I3427" s="203" t="s">
        <v>9504</v>
      </c>
      <c r="J3427" s="203" t="s">
        <v>28894</v>
      </c>
      <c r="K3427" s="84">
        <v>45954</v>
      </c>
      <c r="L3427" s="84">
        <v>45954</v>
      </c>
      <c r="M3427" s="84">
        <v>46022</v>
      </c>
      <c r="N3427" s="203" t="s">
        <v>24402</v>
      </c>
      <c r="O3427" s="86">
        <v>9731593</v>
      </c>
      <c r="P3427" s="203" t="s">
        <v>28895</v>
      </c>
      <c r="Q3427" s="203" t="s">
        <v>28894</v>
      </c>
      <c r="R3427" s="84">
        <v>45951</v>
      </c>
      <c r="S3427" s="84">
        <v>45951</v>
      </c>
      <c r="T3427" s="84"/>
      <c r="U3427" s="84"/>
      <c r="V3427" s="84"/>
      <c r="W3427" s="203" t="s">
        <v>9457</v>
      </c>
    </row>
    <row r="3428" spans="1:23" x14ac:dyDescent="0.3">
      <c r="A3428" s="203" t="s">
        <v>1665</v>
      </c>
      <c r="B3428" s="203" t="s">
        <v>1247</v>
      </c>
      <c r="C3428" s="203" t="s">
        <v>28896</v>
      </c>
      <c r="D3428" s="203" t="s">
        <v>28897</v>
      </c>
      <c r="E3428" s="203" t="s">
        <v>28898</v>
      </c>
      <c r="F3428" s="203" t="s">
        <v>9451</v>
      </c>
      <c r="G3428" s="203" t="s">
        <v>28898</v>
      </c>
      <c r="H3428" s="203" t="s">
        <v>28899</v>
      </c>
      <c r="I3428" s="203" t="s">
        <v>9453</v>
      </c>
      <c r="J3428" s="203" t="s">
        <v>28900</v>
      </c>
      <c r="K3428" s="84">
        <v>46051</v>
      </c>
      <c r="L3428" s="84">
        <v>46051</v>
      </c>
      <c r="M3428" s="84">
        <v>46140</v>
      </c>
      <c r="N3428" s="203" t="s">
        <v>22304</v>
      </c>
      <c r="O3428" s="86">
        <v>9000000</v>
      </c>
      <c r="P3428" s="203" t="s">
        <v>28901</v>
      </c>
      <c r="Q3428" s="203" t="s">
        <v>28900</v>
      </c>
      <c r="R3428" s="84">
        <v>46050</v>
      </c>
      <c r="S3428" s="84">
        <v>46050</v>
      </c>
      <c r="T3428" s="84"/>
      <c r="U3428" s="84"/>
      <c r="V3428" s="84"/>
      <c r="W3428" s="203" t="s">
        <v>9457</v>
      </c>
    </row>
    <row r="3429" spans="1:23" x14ac:dyDescent="0.3">
      <c r="A3429" s="203" t="s">
        <v>5454</v>
      </c>
      <c r="B3429" s="203" t="s">
        <v>1245</v>
      </c>
      <c r="C3429" s="203" t="s">
        <v>28902</v>
      </c>
      <c r="D3429" s="203" t="s">
        <v>28903</v>
      </c>
      <c r="E3429" s="203" t="s">
        <v>28904</v>
      </c>
      <c r="F3429" s="203" t="s">
        <v>9451</v>
      </c>
      <c r="G3429" s="203" t="s">
        <v>28904</v>
      </c>
      <c r="H3429" s="203" t="s">
        <v>28905</v>
      </c>
      <c r="I3429" s="203" t="s">
        <v>9453</v>
      </c>
      <c r="J3429" s="203" t="s">
        <v>28906</v>
      </c>
      <c r="K3429" s="84">
        <v>45554</v>
      </c>
      <c r="L3429" s="84">
        <v>45554</v>
      </c>
      <c r="M3429" s="84">
        <v>45644</v>
      </c>
      <c r="N3429" s="203" t="s">
        <v>11139</v>
      </c>
      <c r="O3429" s="86">
        <v>12000000</v>
      </c>
      <c r="P3429" s="203" t="s">
        <v>28907</v>
      </c>
      <c r="Q3429" s="203" t="s">
        <v>28906</v>
      </c>
      <c r="R3429" s="84">
        <v>45554</v>
      </c>
      <c r="S3429" s="84">
        <v>45554</v>
      </c>
      <c r="T3429" s="84"/>
      <c r="U3429" s="84"/>
      <c r="V3429" s="84"/>
      <c r="W3429" s="203" t="s">
        <v>9457</v>
      </c>
    </row>
    <row r="3430" spans="1:23" x14ac:dyDescent="0.3">
      <c r="A3430" s="203" t="s">
        <v>1546</v>
      </c>
      <c r="B3430" s="203" t="s">
        <v>1246</v>
      </c>
      <c r="C3430" s="203" t="s">
        <v>28908</v>
      </c>
      <c r="D3430" s="203" t="s">
        <v>28909</v>
      </c>
      <c r="E3430" s="203" t="s">
        <v>28910</v>
      </c>
      <c r="F3430" s="203" t="s">
        <v>9451</v>
      </c>
      <c r="G3430" s="203" t="s">
        <v>28910</v>
      </c>
      <c r="H3430" s="203" t="s">
        <v>28911</v>
      </c>
      <c r="I3430" s="203" t="s">
        <v>9453</v>
      </c>
      <c r="J3430" s="203" t="s">
        <v>13216</v>
      </c>
      <c r="K3430" s="84">
        <v>45961</v>
      </c>
      <c r="L3430" s="84">
        <v>45961</v>
      </c>
      <c r="M3430" s="84">
        <v>46021</v>
      </c>
      <c r="N3430" s="203" t="s">
        <v>28912</v>
      </c>
      <c r="O3430" s="86">
        <v>7400000</v>
      </c>
      <c r="P3430" s="203" t="s">
        <v>28913</v>
      </c>
      <c r="Q3430" s="203" t="s">
        <v>13216</v>
      </c>
      <c r="R3430" s="84">
        <v>45961</v>
      </c>
      <c r="S3430" s="84">
        <v>45961</v>
      </c>
      <c r="T3430" s="84"/>
      <c r="U3430" s="84"/>
      <c r="V3430" s="84"/>
      <c r="W3430" s="203" t="s">
        <v>9457</v>
      </c>
    </row>
    <row r="3431" spans="1:23" x14ac:dyDescent="0.3">
      <c r="A3431" s="203" t="s">
        <v>2940</v>
      </c>
      <c r="B3431" s="203" t="s">
        <v>1245</v>
      </c>
      <c r="C3431" s="203" t="s">
        <v>28914</v>
      </c>
      <c r="D3431" s="203" t="s">
        <v>28915</v>
      </c>
      <c r="E3431" s="203" t="s">
        <v>28916</v>
      </c>
      <c r="F3431" s="203" t="s">
        <v>9451</v>
      </c>
      <c r="G3431" s="203" t="s">
        <v>28916</v>
      </c>
      <c r="H3431" s="203" t="s">
        <v>28917</v>
      </c>
      <c r="I3431" s="203" t="s">
        <v>9462</v>
      </c>
      <c r="J3431" s="203" t="s">
        <v>19437</v>
      </c>
      <c r="K3431" s="84">
        <v>45581</v>
      </c>
      <c r="L3431" s="84">
        <v>45582</v>
      </c>
      <c r="M3431" s="84">
        <v>45656</v>
      </c>
      <c r="N3431" s="203" t="s">
        <v>21665</v>
      </c>
      <c r="O3431" s="86">
        <v>7728407</v>
      </c>
      <c r="P3431" s="203" t="s">
        <v>28918</v>
      </c>
      <c r="Q3431" s="203" t="s">
        <v>19437</v>
      </c>
      <c r="R3431" s="84">
        <v>45581</v>
      </c>
      <c r="S3431" s="84">
        <v>45581</v>
      </c>
      <c r="T3431" s="84"/>
      <c r="U3431" s="84"/>
      <c r="V3431" s="84"/>
      <c r="W3431" s="203" t="s">
        <v>9457</v>
      </c>
    </row>
    <row r="3432" spans="1:23" x14ac:dyDescent="0.3">
      <c r="A3432" s="203" t="s">
        <v>1665</v>
      </c>
      <c r="B3432" s="203" t="s">
        <v>1247</v>
      </c>
      <c r="C3432" s="203" t="s">
        <v>28921</v>
      </c>
      <c r="D3432" s="203" t="s">
        <v>28922</v>
      </c>
      <c r="E3432" s="203" t="s">
        <v>28923</v>
      </c>
      <c r="F3432" s="203" t="s">
        <v>9451</v>
      </c>
      <c r="G3432" s="203" t="s">
        <v>28923</v>
      </c>
      <c r="H3432" s="203" t="s">
        <v>28924</v>
      </c>
      <c r="I3432" s="203" t="s">
        <v>9453</v>
      </c>
      <c r="J3432" s="203" t="s">
        <v>18388</v>
      </c>
      <c r="K3432" s="84">
        <v>46051</v>
      </c>
      <c r="L3432" s="84">
        <v>46055</v>
      </c>
      <c r="M3432" s="84">
        <v>46143</v>
      </c>
      <c r="N3432" s="203" t="s">
        <v>20615</v>
      </c>
      <c r="O3432" s="86">
        <v>21000000</v>
      </c>
      <c r="P3432" s="203" t="s">
        <v>28925</v>
      </c>
      <c r="Q3432" s="203" t="s">
        <v>18388</v>
      </c>
      <c r="R3432" s="84">
        <v>46050</v>
      </c>
      <c r="S3432" s="84">
        <v>46050</v>
      </c>
      <c r="T3432" s="84"/>
      <c r="U3432" s="84"/>
      <c r="V3432" s="84"/>
      <c r="W3432" s="203" t="s">
        <v>9457</v>
      </c>
    </row>
    <row r="3433" spans="1:23" x14ac:dyDescent="0.3">
      <c r="A3433" s="203" t="s">
        <v>1572</v>
      </c>
      <c r="B3433" s="203" t="s">
        <v>1246</v>
      </c>
      <c r="C3433" s="203" t="s">
        <v>28926</v>
      </c>
      <c r="D3433" s="203" t="s">
        <v>28927</v>
      </c>
      <c r="E3433" s="203" t="s">
        <v>28928</v>
      </c>
      <c r="F3433" s="203" t="s">
        <v>9451</v>
      </c>
      <c r="G3433" s="203" t="s">
        <v>28928</v>
      </c>
      <c r="H3433" s="203" t="s">
        <v>28929</v>
      </c>
      <c r="I3433" s="203" t="s">
        <v>9453</v>
      </c>
      <c r="J3433" s="203" t="s">
        <v>28930</v>
      </c>
      <c r="K3433" s="84">
        <v>45985</v>
      </c>
      <c r="L3433" s="84">
        <v>45986</v>
      </c>
      <c r="M3433" s="84">
        <v>46011</v>
      </c>
      <c r="N3433" s="203" t="s">
        <v>28931</v>
      </c>
      <c r="O3433" s="86">
        <v>4000000</v>
      </c>
      <c r="P3433" s="203" t="s">
        <v>28932</v>
      </c>
      <c r="Q3433" s="203" t="s">
        <v>28930</v>
      </c>
      <c r="R3433" s="84">
        <v>45982</v>
      </c>
      <c r="S3433" s="84">
        <v>45982</v>
      </c>
      <c r="T3433" s="84"/>
      <c r="U3433" s="84"/>
      <c r="V3433" s="84"/>
      <c r="W3433" s="203" t="s">
        <v>9457</v>
      </c>
    </row>
    <row r="3434" spans="1:23" x14ac:dyDescent="0.3">
      <c r="A3434" s="203" t="s">
        <v>1590</v>
      </c>
      <c r="B3434" s="203" t="s">
        <v>1246</v>
      </c>
      <c r="C3434" s="203" t="s">
        <v>28933</v>
      </c>
      <c r="D3434" s="203" t="s">
        <v>28934</v>
      </c>
      <c r="E3434" s="203" t="s">
        <v>28935</v>
      </c>
      <c r="F3434" s="203" t="s">
        <v>9451</v>
      </c>
      <c r="G3434" s="203" t="s">
        <v>28935</v>
      </c>
      <c r="H3434" s="203" t="s">
        <v>28936</v>
      </c>
      <c r="I3434" s="203" t="s">
        <v>9453</v>
      </c>
      <c r="J3434" s="203" t="s">
        <v>28937</v>
      </c>
      <c r="K3434" s="84">
        <v>45973</v>
      </c>
      <c r="L3434" s="84">
        <v>45985</v>
      </c>
      <c r="M3434" s="84">
        <v>46002</v>
      </c>
      <c r="N3434" s="203" t="s">
        <v>16721</v>
      </c>
      <c r="O3434" s="86">
        <v>48086680.950000003</v>
      </c>
      <c r="P3434" s="203" t="s">
        <v>28938</v>
      </c>
      <c r="Q3434" s="203" t="s">
        <v>28937</v>
      </c>
      <c r="R3434" s="84">
        <v>45953</v>
      </c>
      <c r="S3434" s="84">
        <v>45953</v>
      </c>
      <c r="T3434" s="84">
        <v>45959</v>
      </c>
      <c r="U3434" s="84">
        <v>45959</v>
      </c>
      <c r="V3434" s="84">
        <v>45959</v>
      </c>
      <c r="W3434" s="203" t="s">
        <v>9457</v>
      </c>
    </row>
    <row r="3435" spans="1:23" x14ac:dyDescent="0.3">
      <c r="A3435" s="203" t="s">
        <v>2940</v>
      </c>
      <c r="B3435" s="203" t="s">
        <v>1245</v>
      </c>
      <c r="C3435" s="203" t="s">
        <v>28939</v>
      </c>
      <c r="D3435" s="203" t="s">
        <v>28940</v>
      </c>
      <c r="E3435" s="203" t="s">
        <v>28941</v>
      </c>
      <c r="F3435" s="203" t="s">
        <v>9451</v>
      </c>
      <c r="G3435" s="203" t="s">
        <v>28941</v>
      </c>
      <c r="H3435" s="203" t="s">
        <v>28942</v>
      </c>
      <c r="I3435" s="203" t="s">
        <v>9462</v>
      </c>
      <c r="J3435" s="203" t="s">
        <v>28943</v>
      </c>
      <c r="K3435" s="84">
        <v>45653</v>
      </c>
      <c r="L3435" s="84">
        <v>45656</v>
      </c>
      <c r="M3435" s="84">
        <v>45674</v>
      </c>
      <c r="N3435" s="203" t="s">
        <v>16411</v>
      </c>
      <c r="O3435" s="86">
        <v>37470958</v>
      </c>
      <c r="P3435" s="203" t="s">
        <v>28944</v>
      </c>
      <c r="Q3435" s="203" t="s">
        <v>28943</v>
      </c>
      <c r="R3435" s="84">
        <v>45642</v>
      </c>
      <c r="S3435" s="84">
        <v>45642</v>
      </c>
      <c r="T3435" s="84">
        <v>45646</v>
      </c>
      <c r="U3435" s="84">
        <v>45646</v>
      </c>
      <c r="V3435" s="84">
        <v>45646</v>
      </c>
      <c r="W3435" s="203" t="s">
        <v>9457</v>
      </c>
    </row>
    <row r="3436" spans="1:23" x14ac:dyDescent="0.3">
      <c r="A3436" s="203" t="s">
        <v>1572</v>
      </c>
      <c r="B3436" s="203" t="s">
        <v>1246</v>
      </c>
      <c r="C3436" s="203" t="s">
        <v>28945</v>
      </c>
      <c r="D3436" s="203" t="s">
        <v>28946</v>
      </c>
      <c r="E3436" s="203" t="s">
        <v>28947</v>
      </c>
      <c r="F3436" s="203" t="s">
        <v>9451</v>
      </c>
      <c r="G3436" s="203" t="s">
        <v>28947</v>
      </c>
      <c r="H3436" s="203" t="s">
        <v>28948</v>
      </c>
      <c r="I3436" s="203" t="s">
        <v>9504</v>
      </c>
      <c r="J3436" s="203" t="s">
        <v>27721</v>
      </c>
      <c r="K3436" s="84">
        <v>45923</v>
      </c>
      <c r="L3436" s="84">
        <v>45924</v>
      </c>
      <c r="M3436" s="84">
        <v>46014</v>
      </c>
      <c r="N3436" s="203" t="s">
        <v>11158</v>
      </c>
      <c r="O3436" s="86">
        <v>10500000</v>
      </c>
      <c r="P3436" s="203" t="s">
        <v>28949</v>
      </c>
      <c r="Q3436" s="203" t="s">
        <v>27721</v>
      </c>
      <c r="R3436" s="84">
        <v>45923</v>
      </c>
      <c r="S3436" s="84">
        <v>45923</v>
      </c>
      <c r="T3436" s="84"/>
      <c r="U3436" s="84"/>
      <c r="V3436" s="84"/>
      <c r="W3436" s="203" t="s">
        <v>9457</v>
      </c>
    </row>
    <row r="3437" spans="1:23" x14ac:dyDescent="0.3">
      <c r="A3437" s="203" t="s">
        <v>1647</v>
      </c>
      <c r="B3437" s="203" t="s">
        <v>1246</v>
      </c>
      <c r="C3437" s="203" t="s">
        <v>28950</v>
      </c>
      <c r="D3437" s="203" t="s">
        <v>28951</v>
      </c>
      <c r="E3437" s="203" t="s">
        <v>28952</v>
      </c>
      <c r="F3437" s="203" t="s">
        <v>9451</v>
      </c>
      <c r="G3437" s="203" t="s">
        <v>28952</v>
      </c>
      <c r="H3437" s="203" t="s">
        <v>28953</v>
      </c>
      <c r="I3437" s="203" t="s">
        <v>9453</v>
      </c>
      <c r="J3437" s="203" t="s">
        <v>28954</v>
      </c>
      <c r="K3437" s="84">
        <v>45996</v>
      </c>
      <c r="L3437" s="84">
        <v>46021</v>
      </c>
      <c r="M3437" s="84">
        <v>46022</v>
      </c>
      <c r="N3437" s="203" t="s">
        <v>28955</v>
      </c>
      <c r="O3437" s="86">
        <v>36097610</v>
      </c>
      <c r="P3437" s="203" t="s">
        <v>28956</v>
      </c>
      <c r="Q3437" s="203" t="s">
        <v>28954</v>
      </c>
      <c r="R3437" s="84">
        <v>45985</v>
      </c>
      <c r="S3437" s="84">
        <v>45985</v>
      </c>
      <c r="T3437" s="84">
        <v>45989</v>
      </c>
      <c r="U3437" s="84">
        <v>45989</v>
      </c>
      <c r="V3437" s="84">
        <v>45989</v>
      </c>
      <c r="W3437" s="203" t="s">
        <v>9457</v>
      </c>
    </row>
    <row r="3438" spans="1:23" x14ac:dyDescent="0.3">
      <c r="A3438" s="203" t="s">
        <v>1455</v>
      </c>
      <c r="B3438" s="203" t="s">
        <v>1246</v>
      </c>
      <c r="C3438" s="203" t="s">
        <v>28950</v>
      </c>
      <c r="D3438" s="203" t="s">
        <v>28951</v>
      </c>
      <c r="E3438" s="203" t="s">
        <v>28952</v>
      </c>
      <c r="F3438" s="203" t="s">
        <v>9451</v>
      </c>
      <c r="G3438" s="203" t="s">
        <v>28952</v>
      </c>
      <c r="H3438" s="203" t="s">
        <v>28953</v>
      </c>
      <c r="I3438" s="203" t="s">
        <v>9453</v>
      </c>
      <c r="J3438" s="203" t="s">
        <v>28954</v>
      </c>
      <c r="K3438" s="84">
        <v>45996</v>
      </c>
      <c r="L3438" s="84">
        <v>46021</v>
      </c>
      <c r="M3438" s="84">
        <v>46022</v>
      </c>
      <c r="N3438" s="203" t="s">
        <v>28955</v>
      </c>
      <c r="O3438" s="86">
        <v>36097610</v>
      </c>
      <c r="P3438" s="203" t="s">
        <v>28956</v>
      </c>
      <c r="Q3438" s="203" t="s">
        <v>28954</v>
      </c>
      <c r="R3438" s="84">
        <v>45985</v>
      </c>
      <c r="S3438" s="84">
        <v>45985</v>
      </c>
      <c r="T3438" s="84">
        <v>45989</v>
      </c>
      <c r="U3438" s="84">
        <v>45989</v>
      </c>
      <c r="V3438" s="84">
        <v>45989</v>
      </c>
      <c r="W3438" s="203" t="s">
        <v>9457</v>
      </c>
    </row>
    <row r="3439" spans="1:23" x14ac:dyDescent="0.3">
      <c r="A3439" s="203" t="s">
        <v>1476</v>
      </c>
      <c r="B3439" s="203" t="s">
        <v>1246</v>
      </c>
      <c r="C3439" s="203" t="s">
        <v>28957</v>
      </c>
      <c r="D3439" s="203" t="s">
        <v>28958</v>
      </c>
      <c r="E3439" s="203" t="s">
        <v>28959</v>
      </c>
      <c r="F3439" s="203" t="s">
        <v>9451</v>
      </c>
      <c r="G3439" s="203" t="s">
        <v>28959</v>
      </c>
      <c r="H3439" s="203" t="s">
        <v>28960</v>
      </c>
      <c r="I3439" s="203" t="s">
        <v>9462</v>
      </c>
      <c r="J3439" s="203" t="s">
        <v>18976</v>
      </c>
      <c r="K3439" s="84">
        <v>45722</v>
      </c>
      <c r="L3439" s="84">
        <v>45723</v>
      </c>
      <c r="M3439" s="84">
        <v>45906</v>
      </c>
      <c r="N3439" s="203" t="s">
        <v>18977</v>
      </c>
      <c r="O3439" s="86">
        <v>18548178</v>
      </c>
      <c r="P3439" s="203" t="s">
        <v>28961</v>
      </c>
      <c r="Q3439" s="203" t="s">
        <v>18976</v>
      </c>
      <c r="R3439" s="84">
        <v>45721</v>
      </c>
      <c r="S3439" s="84">
        <v>45721</v>
      </c>
      <c r="T3439" s="84"/>
      <c r="U3439" s="84"/>
      <c r="V3439" s="84"/>
      <c r="W3439" s="203" t="s">
        <v>9457</v>
      </c>
    </row>
    <row r="3440" spans="1:23" x14ac:dyDescent="0.3">
      <c r="A3440" s="203" t="s">
        <v>5454</v>
      </c>
      <c r="B3440" s="203" t="s">
        <v>1245</v>
      </c>
      <c r="C3440" s="203" t="s">
        <v>28962</v>
      </c>
      <c r="D3440" s="203" t="s">
        <v>28963</v>
      </c>
      <c r="E3440" s="203" t="s">
        <v>28964</v>
      </c>
      <c r="F3440" s="203" t="s">
        <v>9451</v>
      </c>
      <c r="G3440" s="203" t="s">
        <v>28964</v>
      </c>
      <c r="H3440" s="203" t="s">
        <v>28965</v>
      </c>
      <c r="I3440" s="203" t="s">
        <v>9453</v>
      </c>
      <c r="J3440" s="203" t="s">
        <v>28966</v>
      </c>
      <c r="K3440" s="84">
        <v>45537</v>
      </c>
      <c r="L3440" s="84">
        <v>45537</v>
      </c>
      <c r="M3440" s="84">
        <v>45628</v>
      </c>
      <c r="N3440" s="203" t="s">
        <v>24020</v>
      </c>
      <c r="O3440" s="86">
        <v>9900000</v>
      </c>
      <c r="P3440" s="203" t="s">
        <v>28967</v>
      </c>
      <c r="Q3440" s="203" t="s">
        <v>28966</v>
      </c>
      <c r="R3440" s="84">
        <v>45537</v>
      </c>
      <c r="S3440" s="84">
        <v>45537</v>
      </c>
      <c r="T3440" s="84"/>
      <c r="U3440" s="84"/>
      <c r="V3440" s="84"/>
      <c r="W3440" s="203" t="s">
        <v>9457</v>
      </c>
    </row>
    <row r="3441" spans="1:23" x14ac:dyDescent="0.3">
      <c r="A3441" s="203" t="s">
        <v>1572</v>
      </c>
      <c r="B3441" s="203" t="s">
        <v>1246</v>
      </c>
      <c r="C3441" s="203" t="s">
        <v>28968</v>
      </c>
      <c r="D3441" s="203" t="s">
        <v>28969</v>
      </c>
      <c r="E3441" s="203" t="s">
        <v>28970</v>
      </c>
      <c r="F3441" s="203" t="s">
        <v>9451</v>
      </c>
      <c r="G3441" s="203" t="s">
        <v>28970</v>
      </c>
      <c r="H3441" s="203" t="s">
        <v>28971</v>
      </c>
      <c r="I3441" s="203" t="s">
        <v>9453</v>
      </c>
      <c r="J3441" s="203" t="s">
        <v>28972</v>
      </c>
      <c r="K3441" s="84">
        <v>45993</v>
      </c>
      <c r="L3441" s="84">
        <v>45993</v>
      </c>
      <c r="M3441" s="84">
        <v>46022</v>
      </c>
      <c r="N3441" s="203" t="s">
        <v>17871</v>
      </c>
      <c r="O3441" s="86">
        <v>3000000</v>
      </c>
      <c r="P3441" s="203" t="s">
        <v>28973</v>
      </c>
      <c r="Q3441" s="203" t="s">
        <v>28972</v>
      </c>
      <c r="R3441" s="84">
        <v>45993</v>
      </c>
      <c r="S3441" s="84">
        <v>45993</v>
      </c>
      <c r="T3441" s="84"/>
      <c r="U3441" s="84"/>
      <c r="V3441" s="84"/>
      <c r="W3441" s="203" t="s">
        <v>9457</v>
      </c>
    </row>
    <row r="3442" spans="1:23" x14ac:dyDescent="0.3">
      <c r="A3442" s="203" t="s">
        <v>1572</v>
      </c>
      <c r="B3442" s="203" t="s">
        <v>1246</v>
      </c>
      <c r="C3442" s="203" t="s">
        <v>28974</v>
      </c>
      <c r="D3442" s="203" t="s">
        <v>28975</v>
      </c>
      <c r="E3442" s="203" t="s">
        <v>28976</v>
      </c>
      <c r="F3442" s="203" t="s">
        <v>9451</v>
      </c>
      <c r="G3442" s="203" t="s">
        <v>28976</v>
      </c>
      <c r="H3442" s="203" t="s">
        <v>28977</v>
      </c>
      <c r="I3442" s="203" t="s">
        <v>9453</v>
      </c>
      <c r="J3442" s="203" t="s">
        <v>28978</v>
      </c>
      <c r="K3442" s="84">
        <v>45917</v>
      </c>
      <c r="L3442" s="84">
        <v>45918</v>
      </c>
      <c r="M3442" s="84">
        <v>46008</v>
      </c>
      <c r="N3442" s="203" t="s">
        <v>17260</v>
      </c>
      <c r="O3442" s="86">
        <v>10500000</v>
      </c>
      <c r="P3442" s="203" t="s">
        <v>28979</v>
      </c>
      <c r="Q3442" s="203" t="s">
        <v>28978</v>
      </c>
      <c r="R3442" s="84">
        <v>45917</v>
      </c>
      <c r="S3442" s="84">
        <v>45917</v>
      </c>
      <c r="T3442" s="84"/>
      <c r="U3442" s="84"/>
      <c r="V3442" s="84"/>
      <c r="W3442" s="203" t="s">
        <v>9457</v>
      </c>
    </row>
    <row r="3443" spans="1:23" x14ac:dyDescent="0.3">
      <c r="A3443" s="203" t="s">
        <v>5454</v>
      </c>
      <c r="B3443" s="203" t="s">
        <v>1245</v>
      </c>
      <c r="C3443" s="203" t="s">
        <v>28980</v>
      </c>
      <c r="D3443" s="203" t="s">
        <v>28981</v>
      </c>
      <c r="E3443" s="203" t="s">
        <v>28982</v>
      </c>
      <c r="F3443" s="203" t="s">
        <v>9451</v>
      </c>
      <c r="G3443" s="203" t="s">
        <v>28982</v>
      </c>
      <c r="H3443" s="203" t="s">
        <v>28983</v>
      </c>
      <c r="I3443" s="203" t="s">
        <v>9462</v>
      </c>
      <c r="J3443" s="203" t="s">
        <v>28984</v>
      </c>
      <c r="K3443" s="84">
        <v>45562</v>
      </c>
      <c r="L3443" s="84">
        <v>45562</v>
      </c>
      <c r="M3443" s="84">
        <v>45652</v>
      </c>
      <c r="N3443" s="203" t="s">
        <v>28985</v>
      </c>
      <c r="O3443" s="86">
        <v>10500000</v>
      </c>
      <c r="P3443" s="203" t="s">
        <v>28986</v>
      </c>
      <c r="Q3443" s="203" t="s">
        <v>28984</v>
      </c>
      <c r="R3443" s="84">
        <v>45562</v>
      </c>
      <c r="S3443" s="84">
        <v>45562</v>
      </c>
      <c r="T3443" s="84"/>
      <c r="U3443" s="84"/>
      <c r="V3443" s="84"/>
      <c r="W3443" s="203" t="s">
        <v>9457</v>
      </c>
    </row>
    <row r="3444" spans="1:23" x14ac:dyDescent="0.3">
      <c r="A3444" s="203" t="s">
        <v>3253</v>
      </c>
      <c r="B3444" s="203" t="s">
        <v>1245</v>
      </c>
      <c r="C3444" s="203" t="s">
        <v>28987</v>
      </c>
      <c r="D3444" s="203" t="s">
        <v>28988</v>
      </c>
      <c r="E3444" s="203" t="s">
        <v>28989</v>
      </c>
      <c r="F3444" s="203" t="s">
        <v>9451</v>
      </c>
      <c r="G3444" s="203" t="s">
        <v>28989</v>
      </c>
      <c r="H3444" s="203" t="s">
        <v>13698</v>
      </c>
      <c r="I3444" s="203" t="s">
        <v>9462</v>
      </c>
      <c r="J3444" s="203" t="s">
        <v>28292</v>
      </c>
      <c r="K3444" s="84">
        <v>45595</v>
      </c>
      <c r="L3444" s="84">
        <v>45597</v>
      </c>
      <c r="M3444" s="84">
        <v>45657</v>
      </c>
      <c r="N3444" s="203" t="s">
        <v>17048</v>
      </c>
      <c r="O3444" s="86">
        <v>7972794</v>
      </c>
      <c r="P3444" s="203" t="s">
        <v>28990</v>
      </c>
      <c r="Q3444" s="203" t="s">
        <v>28292</v>
      </c>
      <c r="R3444" s="84">
        <v>45595</v>
      </c>
      <c r="S3444" s="84">
        <v>45595</v>
      </c>
      <c r="T3444" s="84"/>
      <c r="U3444" s="84"/>
      <c r="V3444" s="84"/>
      <c r="W3444" s="203" t="s">
        <v>9457</v>
      </c>
    </row>
    <row r="3445" spans="1:23" x14ac:dyDescent="0.3">
      <c r="A3445" s="203" t="s">
        <v>5454</v>
      </c>
      <c r="B3445" s="203" t="s">
        <v>1245</v>
      </c>
      <c r="C3445" s="203" t="s">
        <v>28991</v>
      </c>
      <c r="D3445" s="203" t="s">
        <v>28992</v>
      </c>
      <c r="E3445" s="203" t="s">
        <v>28993</v>
      </c>
      <c r="F3445" s="203" t="s">
        <v>9451</v>
      </c>
      <c r="G3445" s="203" t="s">
        <v>28993</v>
      </c>
      <c r="H3445" s="203" t="s">
        <v>28994</v>
      </c>
      <c r="I3445" s="203" t="s">
        <v>9533</v>
      </c>
      <c r="J3445" s="203" t="s">
        <v>28995</v>
      </c>
      <c r="K3445" s="84">
        <v>45533</v>
      </c>
      <c r="L3445" s="84">
        <v>45534</v>
      </c>
      <c r="M3445" s="84">
        <v>45655</v>
      </c>
      <c r="N3445" s="203" t="s">
        <v>17542</v>
      </c>
      <c r="O3445" s="86">
        <v>22000000</v>
      </c>
      <c r="P3445" s="203" t="s">
        <v>28996</v>
      </c>
      <c r="Q3445" s="203" t="s">
        <v>28995</v>
      </c>
      <c r="R3445" s="84">
        <v>45533</v>
      </c>
      <c r="S3445" s="84">
        <v>45533</v>
      </c>
      <c r="T3445" s="84"/>
      <c r="U3445" s="84"/>
      <c r="V3445" s="84"/>
      <c r="W3445" s="203" t="s">
        <v>9457</v>
      </c>
    </row>
    <row r="3446" spans="1:23" x14ac:dyDescent="0.3">
      <c r="A3446" s="203" t="s">
        <v>1467</v>
      </c>
      <c r="B3446" s="203" t="s">
        <v>1247</v>
      </c>
      <c r="C3446" s="203" t="s">
        <v>28997</v>
      </c>
      <c r="D3446" s="203" t="s">
        <v>28998</v>
      </c>
      <c r="E3446" s="203" t="s">
        <v>28999</v>
      </c>
      <c r="F3446" s="203" t="s">
        <v>9451</v>
      </c>
      <c r="G3446" s="203" t="s">
        <v>28999</v>
      </c>
      <c r="H3446" s="203" t="s">
        <v>29000</v>
      </c>
      <c r="I3446" s="203" t="s">
        <v>9453</v>
      </c>
      <c r="J3446" s="203" t="s">
        <v>29001</v>
      </c>
      <c r="K3446" s="84">
        <v>46046</v>
      </c>
      <c r="L3446" s="84">
        <v>46048</v>
      </c>
      <c r="M3446" s="84">
        <v>46228</v>
      </c>
      <c r="N3446" s="203" t="s">
        <v>10122</v>
      </c>
      <c r="O3446" s="86">
        <v>25760100</v>
      </c>
      <c r="P3446" s="203" t="s">
        <v>29002</v>
      </c>
      <c r="Q3446" s="203" t="s">
        <v>29001</v>
      </c>
      <c r="R3446" s="84">
        <v>46045</v>
      </c>
      <c r="S3446" s="84">
        <v>46045</v>
      </c>
      <c r="T3446" s="84"/>
      <c r="U3446" s="84"/>
      <c r="V3446" s="84"/>
      <c r="W3446" s="203" t="s">
        <v>9457</v>
      </c>
    </row>
    <row r="3447" spans="1:23" x14ac:dyDescent="0.3">
      <c r="A3447" s="203" t="s">
        <v>1665</v>
      </c>
      <c r="B3447" s="203" t="s">
        <v>1247</v>
      </c>
      <c r="C3447" s="203" t="s">
        <v>29003</v>
      </c>
      <c r="D3447" s="203" t="s">
        <v>29004</v>
      </c>
      <c r="E3447" s="203" t="s">
        <v>29005</v>
      </c>
      <c r="F3447" s="203" t="s">
        <v>9451</v>
      </c>
      <c r="G3447" s="203" t="s">
        <v>29005</v>
      </c>
      <c r="H3447" s="203" t="s">
        <v>29006</v>
      </c>
      <c r="I3447" s="203" t="s">
        <v>9504</v>
      </c>
      <c r="J3447" s="203" t="s">
        <v>29007</v>
      </c>
      <c r="K3447" s="84">
        <v>46044</v>
      </c>
      <c r="L3447" s="84">
        <v>46045</v>
      </c>
      <c r="M3447" s="84">
        <v>46164</v>
      </c>
      <c r="N3447" s="203" t="s">
        <v>18382</v>
      </c>
      <c r="O3447" s="86">
        <v>16800000</v>
      </c>
      <c r="P3447" s="203" t="s">
        <v>29008</v>
      </c>
      <c r="Q3447" s="203" t="s">
        <v>29007</v>
      </c>
      <c r="R3447" s="84">
        <v>46044</v>
      </c>
      <c r="S3447" s="84">
        <v>46044</v>
      </c>
      <c r="T3447" s="84"/>
      <c r="U3447" s="84"/>
      <c r="V3447" s="84"/>
      <c r="W3447" s="203" t="s">
        <v>9457</v>
      </c>
    </row>
    <row r="3448" spans="1:23" x14ac:dyDescent="0.3">
      <c r="A3448" s="203" t="s">
        <v>1476</v>
      </c>
      <c r="B3448" s="203" t="s">
        <v>1246</v>
      </c>
      <c r="C3448" s="203" t="s">
        <v>29009</v>
      </c>
      <c r="D3448" s="203" t="s">
        <v>29010</v>
      </c>
      <c r="E3448" s="203" t="s">
        <v>29011</v>
      </c>
      <c r="F3448" s="203" t="s">
        <v>9451</v>
      </c>
      <c r="G3448" s="203" t="s">
        <v>29011</v>
      </c>
      <c r="H3448" s="203" t="s">
        <v>29012</v>
      </c>
      <c r="I3448" s="203" t="s">
        <v>9462</v>
      </c>
      <c r="J3448" s="203" t="s">
        <v>29013</v>
      </c>
      <c r="K3448" s="84">
        <v>45694</v>
      </c>
      <c r="L3448" s="84">
        <v>45694</v>
      </c>
      <c r="M3448" s="84">
        <v>45874</v>
      </c>
      <c r="N3448" s="203" t="s">
        <v>11125</v>
      </c>
      <c r="O3448" s="86">
        <v>15844446</v>
      </c>
      <c r="P3448" s="203" t="s">
        <v>29014</v>
      </c>
      <c r="Q3448" s="203" t="s">
        <v>29013</v>
      </c>
      <c r="R3448" s="84">
        <v>45692</v>
      </c>
      <c r="S3448" s="84">
        <v>45692</v>
      </c>
      <c r="T3448" s="84"/>
      <c r="U3448" s="84"/>
      <c r="V3448" s="84"/>
      <c r="W3448" s="203" t="s">
        <v>9457</v>
      </c>
    </row>
    <row r="3449" spans="1:23" x14ac:dyDescent="0.3">
      <c r="A3449" s="203" t="s">
        <v>1542</v>
      </c>
      <c r="B3449" s="203" t="s">
        <v>1245</v>
      </c>
      <c r="C3449" s="203" t="s">
        <v>29015</v>
      </c>
      <c r="D3449" s="203" t="s">
        <v>29016</v>
      </c>
      <c r="E3449" s="203" t="s">
        <v>29017</v>
      </c>
      <c r="F3449" s="203" t="s">
        <v>9451</v>
      </c>
      <c r="G3449" s="203" t="s">
        <v>29017</v>
      </c>
      <c r="H3449" s="203" t="s">
        <v>29018</v>
      </c>
      <c r="I3449" s="203" t="s">
        <v>9453</v>
      </c>
      <c r="J3449" s="203" t="s">
        <v>29019</v>
      </c>
      <c r="K3449" s="84">
        <v>45647</v>
      </c>
      <c r="L3449" s="84">
        <v>45649</v>
      </c>
      <c r="M3449" s="84">
        <v>45657</v>
      </c>
      <c r="N3449" s="203" t="s">
        <v>29020</v>
      </c>
      <c r="O3449" s="86">
        <v>1233333</v>
      </c>
      <c r="P3449" s="203" t="s">
        <v>29021</v>
      </c>
      <c r="Q3449" s="203" t="s">
        <v>29019</v>
      </c>
      <c r="R3449" s="84">
        <v>45645</v>
      </c>
      <c r="S3449" s="84">
        <v>45645</v>
      </c>
      <c r="T3449" s="84"/>
      <c r="U3449" s="84"/>
      <c r="V3449" s="84"/>
      <c r="W3449" s="203" t="s">
        <v>9457</v>
      </c>
    </row>
    <row r="3450" spans="1:23" x14ac:dyDescent="0.3">
      <c r="A3450" s="203" t="s">
        <v>1605</v>
      </c>
      <c r="B3450" s="203" t="s">
        <v>1247</v>
      </c>
      <c r="C3450" s="203" t="s">
        <v>29022</v>
      </c>
      <c r="D3450" s="203" t="s">
        <v>29023</v>
      </c>
      <c r="E3450" s="203" t="s">
        <v>29024</v>
      </c>
      <c r="F3450" s="203" t="s">
        <v>9451</v>
      </c>
      <c r="G3450" s="203" t="s">
        <v>29024</v>
      </c>
      <c r="H3450" s="203" t="s">
        <v>29025</v>
      </c>
      <c r="I3450" s="203" t="s">
        <v>9453</v>
      </c>
      <c r="J3450" s="203" t="s">
        <v>29026</v>
      </c>
      <c r="K3450" s="84">
        <v>46234</v>
      </c>
      <c r="L3450" s="84">
        <v>46237</v>
      </c>
      <c r="M3450" s="84">
        <v>46387</v>
      </c>
      <c r="N3450" s="203" t="s">
        <v>10748</v>
      </c>
      <c r="O3450" s="86">
        <v>13216215</v>
      </c>
      <c r="P3450" s="203" t="s">
        <v>29027</v>
      </c>
      <c r="Q3450" s="203" t="s">
        <v>29026</v>
      </c>
      <c r="R3450" s="84">
        <v>46233</v>
      </c>
      <c r="S3450" s="84">
        <v>46233</v>
      </c>
      <c r="T3450" s="84"/>
      <c r="U3450" s="84"/>
      <c r="V3450" s="84"/>
      <c r="W3450" s="203" t="s">
        <v>9457</v>
      </c>
    </row>
    <row r="3451" spans="1:23" x14ac:dyDescent="0.3">
      <c r="A3451" s="203" t="s">
        <v>3660</v>
      </c>
      <c r="B3451" s="203" t="s">
        <v>1245</v>
      </c>
      <c r="C3451" s="203" t="s">
        <v>29028</v>
      </c>
      <c r="D3451" s="203" t="s">
        <v>29029</v>
      </c>
      <c r="E3451" s="203" t="s">
        <v>29030</v>
      </c>
      <c r="F3451" s="203" t="s">
        <v>9451</v>
      </c>
      <c r="G3451" s="203" t="s">
        <v>29030</v>
      </c>
      <c r="H3451" s="203" t="s">
        <v>29031</v>
      </c>
      <c r="I3451" s="203" t="s">
        <v>9504</v>
      </c>
      <c r="J3451" s="203" t="s">
        <v>29032</v>
      </c>
      <c r="K3451" s="84">
        <v>45390</v>
      </c>
      <c r="L3451" s="84">
        <v>45394</v>
      </c>
      <c r="M3451" s="84">
        <v>45577</v>
      </c>
      <c r="N3451" s="203" t="s">
        <v>29033</v>
      </c>
      <c r="O3451" s="86">
        <v>22200000</v>
      </c>
      <c r="P3451" s="203" t="s">
        <v>29034</v>
      </c>
      <c r="Q3451" s="203" t="s">
        <v>29032</v>
      </c>
      <c r="R3451" s="84">
        <v>45387</v>
      </c>
      <c r="S3451" s="84">
        <v>45387</v>
      </c>
      <c r="T3451" s="84"/>
      <c r="U3451" s="84"/>
      <c r="V3451" s="84"/>
      <c r="W3451" s="203" t="s">
        <v>9457</v>
      </c>
    </row>
    <row r="3452" spans="1:23" x14ac:dyDescent="0.3">
      <c r="A3452" s="203" t="s">
        <v>1607</v>
      </c>
      <c r="B3452" s="203" t="s">
        <v>1246</v>
      </c>
      <c r="C3452" s="203" t="s">
        <v>29035</v>
      </c>
      <c r="D3452" s="203" t="s">
        <v>9471</v>
      </c>
      <c r="E3452" s="203" t="s">
        <v>29036</v>
      </c>
      <c r="F3452" s="203" t="s">
        <v>9451</v>
      </c>
      <c r="G3452" s="203"/>
      <c r="H3452" s="203"/>
      <c r="I3452" s="203"/>
      <c r="J3452" s="203"/>
      <c r="K3452" s="84"/>
      <c r="L3452" s="84"/>
      <c r="M3452" s="84"/>
      <c r="N3452" s="203"/>
      <c r="O3452" s="86"/>
      <c r="P3452" s="203"/>
      <c r="Q3452" s="203"/>
      <c r="R3452" s="84">
        <v>45916</v>
      </c>
      <c r="S3452" s="84">
        <v>45916</v>
      </c>
      <c r="T3452" s="84">
        <v>45933</v>
      </c>
      <c r="U3452" s="84">
        <v>45933</v>
      </c>
      <c r="V3452" s="84">
        <v>45933</v>
      </c>
      <c r="W3452" s="203" t="s">
        <v>9469</v>
      </c>
    </row>
    <row r="3453" spans="1:23" x14ac:dyDescent="0.3">
      <c r="A3453" s="203" t="s">
        <v>1605</v>
      </c>
      <c r="B3453" s="203" t="s">
        <v>1247</v>
      </c>
      <c r="C3453" s="203" t="s">
        <v>29037</v>
      </c>
      <c r="D3453" s="203" t="s">
        <v>29038</v>
      </c>
      <c r="E3453" s="203" t="s">
        <v>29039</v>
      </c>
      <c r="F3453" s="203" t="s">
        <v>9451</v>
      </c>
      <c r="G3453" s="203" t="s">
        <v>29039</v>
      </c>
      <c r="H3453" s="203" t="s">
        <v>29040</v>
      </c>
      <c r="I3453" s="203" t="s">
        <v>9453</v>
      </c>
      <c r="J3453" s="203" t="s">
        <v>9483</v>
      </c>
      <c r="K3453" s="84">
        <v>46237</v>
      </c>
      <c r="L3453" s="84">
        <v>46238</v>
      </c>
      <c r="M3453" s="84">
        <v>46387</v>
      </c>
      <c r="N3453" s="203" t="s">
        <v>9618</v>
      </c>
      <c r="O3453" s="86">
        <v>14220390</v>
      </c>
      <c r="P3453" s="203" t="s">
        <v>29041</v>
      </c>
      <c r="Q3453" s="203" t="s">
        <v>9483</v>
      </c>
      <c r="R3453" s="84">
        <v>46233</v>
      </c>
      <c r="S3453" s="84">
        <v>46233</v>
      </c>
      <c r="T3453" s="84"/>
      <c r="U3453" s="84"/>
      <c r="V3453" s="84"/>
      <c r="W3453" s="203" t="s">
        <v>9457</v>
      </c>
    </row>
    <row r="3454" spans="1:23" x14ac:dyDescent="0.3">
      <c r="A3454" s="203" t="s">
        <v>4041</v>
      </c>
      <c r="B3454" s="203" t="s">
        <v>1245</v>
      </c>
      <c r="C3454" s="203" t="s">
        <v>29042</v>
      </c>
      <c r="D3454" s="203" t="s">
        <v>9471</v>
      </c>
      <c r="E3454" s="203" t="s">
        <v>17197</v>
      </c>
      <c r="F3454" s="203" t="s">
        <v>9451</v>
      </c>
      <c r="G3454" s="203"/>
      <c r="H3454" s="203"/>
      <c r="I3454" s="203"/>
      <c r="J3454" s="203"/>
      <c r="K3454" s="84"/>
      <c r="L3454" s="84"/>
      <c r="M3454" s="84"/>
      <c r="N3454" s="203"/>
      <c r="O3454" s="86"/>
      <c r="P3454" s="203"/>
      <c r="Q3454" s="203"/>
      <c r="R3454" s="84">
        <v>45546</v>
      </c>
      <c r="S3454" s="84">
        <v>45546</v>
      </c>
      <c r="T3454" s="84">
        <v>45553</v>
      </c>
      <c r="U3454" s="84">
        <v>45553</v>
      </c>
      <c r="V3454" s="84">
        <v>45553</v>
      </c>
      <c r="W3454" s="203" t="s">
        <v>9723</v>
      </c>
    </row>
    <row r="3455" spans="1:23" x14ac:dyDescent="0.3">
      <c r="A3455" s="203" t="s">
        <v>1754</v>
      </c>
      <c r="B3455" s="203" t="s">
        <v>1247</v>
      </c>
      <c r="C3455" s="203" t="s">
        <v>29043</v>
      </c>
      <c r="D3455" s="203" t="s">
        <v>29044</v>
      </c>
      <c r="E3455" s="203" t="s">
        <v>29045</v>
      </c>
      <c r="F3455" s="203" t="s">
        <v>9451</v>
      </c>
      <c r="G3455" s="203" t="s">
        <v>29045</v>
      </c>
      <c r="H3455" s="203" t="s">
        <v>29046</v>
      </c>
      <c r="I3455" s="203" t="s">
        <v>9453</v>
      </c>
      <c r="J3455" s="203" t="s">
        <v>21275</v>
      </c>
      <c r="K3455" s="84">
        <v>46037</v>
      </c>
      <c r="L3455" s="84">
        <v>46037</v>
      </c>
      <c r="M3455" s="84">
        <v>46279</v>
      </c>
      <c r="N3455" s="203" t="s">
        <v>21381</v>
      </c>
      <c r="O3455" s="86">
        <v>32000000</v>
      </c>
      <c r="P3455" s="203" t="s">
        <v>29047</v>
      </c>
      <c r="Q3455" s="203" t="s">
        <v>21275</v>
      </c>
      <c r="R3455" s="84">
        <v>46036</v>
      </c>
      <c r="S3455" s="84">
        <v>46036</v>
      </c>
      <c r="T3455" s="84"/>
      <c r="U3455" s="84"/>
      <c r="V3455" s="84"/>
      <c r="W3455" s="203" t="s">
        <v>9457</v>
      </c>
    </row>
    <row r="3456" spans="1:23" x14ac:dyDescent="0.3">
      <c r="A3456" s="203" t="s">
        <v>2935</v>
      </c>
      <c r="B3456" s="203" t="s">
        <v>1245</v>
      </c>
      <c r="C3456" s="203" t="s">
        <v>29048</v>
      </c>
      <c r="D3456" s="203" t="s">
        <v>29049</v>
      </c>
      <c r="E3456" s="203" t="s">
        <v>29050</v>
      </c>
      <c r="F3456" s="203" t="s">
        <v>9451</v>
      </c>
      <c r="G3456" s="203" t="s">
        <v>29050</v>
      </c>
      <c r="H3456" s="203" t="s">
        <v>29051</v>
      </c>
      <c r="I3456" s="203" t="s">
        <v>9462</v>
      </c>
      <c r="J3456" s="203" t="s">
        <v>16707</v>
      </c>
      <c r="K3456" s="84">
        <v>45363</v>
      </c>
      <c r="L3456" s="84">
        <v>45363</v>
      </c>
      <c r="M3456" s="84">
        <v>45546</v>
      </c>
      <c r="N3456" s="203" t="s">
        <v>14438</v>
      </c>
      <c r="O3456" s="86">
        <v>27237546</v>
      </c>
      <c r="P3456" s="203" t="s">
        <v>29052</v>
      </c>
      <c r="Q3456" s="203" t="s">
        <v>16709</v>
      </c>
      <c r="R3456" s="84">
        <v>45362</v>
      </c>
      <c r="S3456" s="84">
        <v>45362</v>
      </c>
      <c r="T3456" s="84"/>
      <c r="U3456" s="84"/>
      <c r="V3456" s="84"/>
      <c r="W3456" s="203" t="s">
        <v>9457</v>
      </c>
    </row>
    <row r="3457" spans="1:23" x14ac:dyDescent="0.3">
      <c r="A3457" s="203" t="s">
        <v>1542</v>
      </c>
      <c r="B3457" s="203" t="s">
        <v>1245</v>
      </c>
      <c r="C3457" s="203" t="s">
        <v>29053</v>
      </c>
      <c r="D3457" s="203" t="s">
        <v>29054</v>
      </c>
      <c r="E3457" s="203" t="s">
        <v>29055</v>
      </c>
      <c r="F3457" s="203" t="s">
        <v>9451</v>
      </c>
      <c r="G3457" s="203" t="s">
        <v>29055</v>
      </c>
      <c r="H3457" s="203" t="s">
        <v>29056</v>
      </c>
      <c r="I3457" s="203" t="s">
        <v>9462</v>
      </c>
      <c r="J3457" s="203" t="s">
        <v>29057</v>
      </c>
      <c r="K3457" s="84">
        <v>45590</v>
      </c>
      <c r="L3457" s="84">
        <v>45590</v>
      </c>
      <c r="M3457" s="84">
        <v>45657</v>
      </c>
      <c r="N3457" s="203" t="s">
        <v>13217</v>
      </c>
      <c r="O3457" s="86">
        <v>6766667</v>
      </c>
      <c r="P3457" s="203" t="s">
        <v>29058</v>
      </c>
      <c r="Q3457" s="203" t="s">
        <v>29057</v>
      </c>
      <c r="R3457" s="84">
        <v>45588</v>
      </c>
      <c r="S3457" s="84">
        <v>45588</v>
      </c>
      <c r="T3457" s="84"/>
      <c r="U3457" s="84"/>
      <c r="V3457" s="84"/>
      <c r="W3457" s="203" t="s">
        <v>9457</v>
      </c>
    </row>
    <row r="3458" spans="1:23" x14ac:dyDescent="0.3">
      <c r="A3458" s="203" t="s">
        <v>5454</v>
      </c>
      <c r="B3458" s="203" t="s">
        <v>1245</v>
      </c>
      <c r="C3458" s="203" t="s">
        <v>29059</v>
      </c>
      <c r="D3458" s="203" t="s">
        <v>29060</v>
      </c>
      <c r="E3458" s="203" t="s">
        <v>29061</v>
      </c>
      <c r="F3458" s="203" t="s">
        <v>9451</v>
      </c>
      <c r="G3458" s="203" t="s">
        <v>29061</v>
      </c>
      <c r="H3458" s="203" t="s">
        <v>29062</v>
      </c>
      <c r="I3458" s="203" t="s">
        <v>9453</v>
      </c>
      <c r="J3458" s="203" t="s">
        <v>29063</v>
      </c>
      <c r="K3458" s="84">
        <v>45544</v>
      </c>
      <c r="L3458" s="84">
        <v>45544</v>
      </c>
      <c r="M3458" s="84">
        <v>45634</v>
      </c>
      <c r="N3458" s="203" t="s">
        <v>29064</v>
      </c>
      <c r="O3458" s="86">
        <v>10500000</v>
      </c>
      <c r="P3458" s="203" t="s">
        <v>29065</v>
      </c>
      <c r="Q3458" s="203" t="s">
        <v>29063</v>
      </c>
      <c r="R3458" s="84">
        <v>45541</v>
      </c>
      <c r="S3458" s="84">
        <v>45541</v>
      </c>
      <c r="T3458" s="84"/>
      <c r="U3458" s="84"/>
      <c r="V3458" s="84"/>
      <c r="W3458" s="203" t="s">
        <v>9457</v>
      </c>
    </row>
    <row r="3459" spans="1:23" x14ac:dyDescent="0.3">
      <c r="A3459" s="203" t="s">
        <v>1605</v>
      </c>
      <c r="B3459" s="203" t="s">
        <v>1247</v>
      </c>
      <c r="C3459" s="203" t="s">
        <v>29066</v>
      </c>
      <c r="D3459" s="203" t="s">
        <v>29067</v>
      </c>
      <c r="E3459" s="203" t="s">
        <v>29068</v>
      </c>
      <c r="F3459" s="203" t="s">
        <v>9451</v>
      </c>
      <c r="G3459" s="203" t="s">
        <v>29068</v>
      </c>
      <c r="H3459" s="203" t="s">
        <v>29069</v>
      </c>
      <c r="I3459" s="203" t="s">
        <v>9453</v>
      </c>
      <c r="J3459" s="203" t="s">
        <v>12852</v>
      </c>
      <c r="K3459" s="84">
        <v>46242</v>
      </c>
      <c r="L3459" s="84">
        <v>46244</v>
      </c>
      <c r="M3459" s="84">
        <v>46385</v>
      </c>
      <c r="N3459" s="203" t="s">
        <v>13204</v>
      </c>
      <c r="O3459" s="86">
        <v>13746377</v>
      </c>
      <c r="P3459" s="203" t="s">
        <v>29070</v>
      </c>
      <c r="Q3459" s="203" t="s">
        <v>12852</v>
      </c>
      <c r="R3459" s="84">
        <v>46239</v>
      </c>
      <c r="S3459" s="84">
        <v>46239</v>
      </c>
      <c r="T3459" s="84"/>
      <c r="U3459" s="84"/>
      <c r="V3459" s="84"/>
      <c r="W3459" s="203" t="s">
        <v>9457</v>
      </c>
    </row>
    <row r="3460" spans="1:23" x14ac:dyDescent="0.3">
      <c r="A3460" s="203" t="s">
        <v>1665</v>
      </c>
      <c r="B3460" s="203" t="s">
        <v>1247</v>
      </c>
      <c r="C3460" s="203" t="s">
        <v>29071</v>
      </c>
      <c r="D3460" s="203" t="s">
        <v>29072</v>
      </c>
      <c r="E3460" s="203" t="s">
        <v>29073</v>
      </c>
      <c r="F3460" s="203" t="s">
        <v>9451</v>
      </c>
      <c r="G3460" s="203" t="s">
        <v>29073</v>
      </c>
      <c r="H3460" s="203" t="s">
        <v>29074</v>
      </c>
      <c r="I3460" s="203" t="s">
        <v>9453</v>
      </c>
      <c r="J3460" s="203" t="s">
        <v>29075</v>
      </c>
      <c r="K3460" s="84">
        <v>46045</v>
      </c>
      <c r="L3460" s="84">
        <v>46048</v>
      </c>
      <c r="M3460" s="84">
        <v>46137</v>
      </c>
      <c r="N3460" s="203" t="s">
        <v>15283</v>
      </c>
      <c r="O3460" s="86">
        <v>10500000</v>
      </c>
      <c r="P3460" s="203" t="s">
        <v>29076</v>
      </c>
      <c r="Q3460" s="203" t="s">
        <v>29075</v>
      </c>
      <c r="R3460" s="84"/>
      <c r="S3460" s="84"/>
      <c r="T3460" s="84"/>
      <c r="U3460" s="84"/>
      <c r="V3460" s="84"/>
      <c r="W3460" s="203" t="s">
        <v>9457</v>
      </c>
    </row>
    <row r="3461" spans="1:23" x14ac:dyDescent="0.3">
      <c r="A3461" s="203" t="s">
        <v>1665</v>
      </c>
      <c r="B3461" s="203" t="s">
        <v>1247</v>
      </c>
      <c r="C3461" s="203" t="s">
        <v>29077</v>
      </c>
      <c r="D3461" s="203" t="s">
        <v>29078</v>
      </c>
      <c r="E3461" s="203" t="s">
        <v>29079</v>
      </c>
      <c r="F3461" s="203" t="s">
        <v>9451</v>
      </c>
      <c r="G3461" s="203" t="s">
        <v>29079</v>
      </c>
      <c r="H3461" s="203" t="s">
        <v>29078</v>
      </c>
      <c r="I3461" s="203" t="s">
        <v>9739</v>
      </c>
      <c r="J3461" s="203" t="s">
        <v>9470</v>
      </c>
      <c r="K3461" s="84"/>
      <c r="L3461" s="84"/>
      <c r="M3461" s="84">
        <v>46140</v>
      </c>
      <c r="N3461" s="203" t="s">
        <v>9471</v>
      </c>
      <c r="O3461" s="86">
        <v>0</v>
      </c>
      <c r="P3461" s="203" t="s">
        <v>29080</v>
      </c>
      <c r="Q3461" s="203" t="s">
        <v>9473</v>
      </c>
      <c r="R3461" s="84">
        <v>46051</v>
      </c>
      <c r="S3461" s="84">
        <v>46051</v>
      </c>
      <c r="T3461" s="84"/>
      <c r="U3461" s="84"/>
      <c r="V3461" s="84"/>
      <c r="W3461" s="203" t="s">
        <v>9457</v>
      </c>
    </row>
    <row r="3462" spans="1:23" x14ac:dyDescent="0.3">
      <c r="A3462" s="203" t="s">
        <v>1665</v>
      </c>
      <c r="B3462" s="203" t="s">
        <v>1247</v>
      </c>
      <c r="C3462" s="203" t="s">
        <v>29077</v>
      </c>
      <c r="D3462" s="203" t="s">
        <v>29081</v>
      </c>
      <c r="E3462" s="203" t="s">
        <v>29079</v>
      </c>
      <c r="F3462" s="203" t="s">
        <v>9451</v>
      </c>
      <c r="G3462" s="203" t="s">
        <v>29079</v>
      </c>
      <c r="H3462" s="203" t="s">
        <v>29082</v>
      </c>
      <c r="I3462" s="203" t="s">
        <v>9453</v>
      </c>
      <c r="J3462" s="203" t="s">
        <v>19214</v>
      </c>
      <c r="K3462" s="84">
        <v>46051</v>
      </c>
      <c r="L3462" s="84">
        <v>46052</v>
      </c>
      <c r="M3462" s="84">
        <v>46142</v>
      </c>
      <c r="N3462" s="203" t="s">
        <v>11271</v>
      </c>
      <c r="O3462" s="86">
        <v>13500000</v>
      </c>
      <c r="P3462" s="203" t="s">
        <v>29080</v>
      </c>
      <c r="Q3462" s="203" t="s">
        <v>19214</v>
      </c>
      <c r="R3462" s="84">
        <v>46051</v>
      </c>
      <c r="S3462" s="84">
        <v>46051</v>
      </c>
      <c r="T3462" s="84"/>
      <c r="U3462" s="84"/>
      <c r="V3462" s="84"/>
      <c r="W3462" s="203" t="s">
        <v>9457</v>
      </c>
    </row>
    <row r="3463" spans="1:23" x14ac:dyDescent="0.3">
      <c r="A3463" s="203" t="s">
        <v>1605</v>
      </c>
      <c r="B3463" s="203" t="s">
        <v>1247</v>
      </c>
      <c r="C3463" s="203" t="s">
        <v>29083</v>
      </c>
      <c r="D3463" s="203" t="s">
        <v>29084</v>
      </c>
      <c r="E3463" s="203" t="s">
        <v>29085</v>
      </c>
      <c r="F3463" s="203" t="s">
        <v>9451</v>
      </c>
      <c r="G3463" s="203" t="s">
        <v>29085</v>
      </c>
      <c r="H3463" s="203" t="s">
        <v>29086</v>
      </c>
      <c r="I3463" s="203" t="s">
        <v>9453</v>
      </c>
      <c r="J3463" s="203" t="s">
        <v>15261</v>
      </c>
      <c r="K3463" s="84">
        <v>46052</v>
      </c>
      <c r="L3463" s="84">
        <v>46052</v>
      </c>
      <c r="M3463" s="84">
        <v>46232</v>
      </c>
      <c r="N3463" s="203" t="s">
        <v>29087</v>
      </c>
      <c r="O3463" s="86">
        <v>17064468</v>
      </c>
      <c r="P3463" s="203" t="s">
        <v>29088</v>
      </c>
      <c r="Q3463" s="203" t="s">
        <v>15261</v>
      </c>
      <c r="R3463" s="84">
        <v>46051</v>
      </c>
      <c r="S3463" s="84">
        <v>46051</v>
      </c>
      <c r="T3463" s="84"/>
      <c r="U3463" s="84"/>
      <c r="V3463" s="84"/>
      <c r="W3463" s="203" t="s">
        <v>9457</v>
      </c>
    </row>
    <row r="3464" spans="1:23" x14ac:dyDescent="0.3">
      <c r="A3464" s="203" t="s">
        <v>1476</v>
      </c>
      <c r="B3464" s="203" t="s">
        <v>1246</v>
      </c>
      <c r="C3464" s="203" t="s">
        <v>29089</v>
      </c>
      <c r="D3464" s="203" t="s">
        <v>29090</v>
      </c>
      <c r="E3464" s="203" t="s">
        <v>29091</v>
      </c>
      <c r="F3464" s="203" t="s">
        <v>9451</v>
      </c>
      <c r="G3464" s="203" t="s">
        <v>29091</v>
      </c>
      <c r="H3464" s="203" t="s">
        <v>29092</v>
      </c>
      <c r="I3464" s="203" t="s">
        <v>9462</v>
      </c>
      <c r="J3464" s="203" t="s">
        <v>29093</v>
      </c>
      <c r="K3464" s="84">
        <v>45700</v>
      </c>
      <c r="L3464" s="84">
        <v>45700</v>
      </c>
      <c r="M3464" s="84">
        <v>45880</v>
      </c>
      <c r="N3464" s="203" t="s">
        <v>16672</v>
      </c>
      <c r="O3464" s="86">
        <v>23918382</v>
      </c>
      <c r="P3464" s="203" t="s">
        <v>29094</v>
      </c>
      <c r="Q3464" s="203" t="s">
        <v>29093</v>
      </c>
      <c r="R3464" s="84">
        <v>45698</v>
      </c>
      <c r="S3464" s="84">
        <v>45698</v>
      </c>
      <c r="T3464" s="84"/>
      <c r="U3464" s="84"/>
      <c r="V3464" s="84"/>
      <c r="W3464" s="203" t="s">
        <v>9457</v>
      </c>
    </row>
    <row r="3465" spans="1:23" x14ac:dyDescent="0.3">
      <c r="A3465" s="203" t="s">
        <v>1724</v>
      </c>
      <c r="B3465" s="203" t="s">
        <v>1247</v>
      </c>
      <c r="C3465" s="203" t="s">
        <v>29095</v>
      </c>
      <c r="D3465" s="203" t="s">
        <v>29096</v>
      </c>
      <c r="E3465" s="203" t="s">
        <v>29097</v>
      </c>
      <c r="F3465" s="203" t="s">
        <v>9451</v>
      </c>
      <c r="G3465" s="203" t="s">
        <v>29097</v>
      </c>
      <c r="H3465" s="203" t="s">
        <v>29098</v>
      </c>
      <c r="I3465" s="203" t="s">
        <v>9453</v>
      </c>
      <c r="J3465" s="203" t="s">
        <v>29099</v>
      </c>
      <c r="K3465" s="84">
        <v>46052</v>
      </c>
      <c r="L3465" s="84">
        <v>46052</v>
      </c>
      <c r="M3465" s="84">
        <v>46202</v>
      </c>
      <c r="N3465" s="203" t="s">
        <v>29100</v>
      </c>
      <c r="O3465" s="86">
        <v>10769380</v>
      </c>
      <c r="P3465" s="203" t="s">
        <v>29101</v>
      </c>
      <c r="Q3465" s="203" t="s">
        <v>29099</v>
      </c>
      <c r="R3465" s="84">
        <v>46052</v>
      </c>
      <c r="S3465" s="84">
        <v>46052</v>
      </c>
      <c r="T3465" s="84"/>
      <c r="U3465" s="84"/>
      <c r="V3465" s="84"/>
      <c r="W3465" s="203" t="s">
        <v>9457</v>
      </c>
    </row>
    <row r="3466" spans="1:23" x14ac:dyDescent="0.3">
      <c r="A3466" s="203" t="s">
        <v>1665</v>
      </c>
      <c r="B3466" s="203" t="s">
        <v>1247</v>
      </c>
      <c r="C3466" s="203" t="s">
        <v>29102</v>
      </c>
      <c r="D3466" s="203" t="s">
        <v>29103</v>
      </c>
      <c r="E3466" s="203" t="s">
        <v>29104</v>
      </c>
      <c r="F3466" s="203" t="s">
        <v>9451</v>
      </c>
      <c r="G3466" s="203" t="s">
        <v>29104</v>
      </c>
      <c r="H3466" s="203" t="s">
        <v>29105</v>
      </c>
      <c r="I3466" s="203" t="s">
        <v>9453</v>
      </c>
      <c r="J3466" s="203" t="s">
        <v>29106</v>
      </c>
      <c r="K3466" s="84">
        <v>46049</v>
      </c>
      <c r="L3466" s="84">
        <v>46050</v>
      </c>
      <c r="M3466" s="84">
        <v>46139</v>
      </c>
      <c r="N3466" s="203" t="s">
        <v>18497</v>
      </c>
      <c r="O3466" s="86">
        <v>10500000</v>
      </c>
      <c r="P3466" s="203" t="s">
        <v>29107</v>
      </c>
      <c r="Q3466" s="203" t="s">
        <v>29106</v>
      </c>
      <c r="R3466" s="84">
        <v>46049</v>
      </c>
      <c r="S3466" s="84">
        <v>46049</v>
      </c>
      <c r="T3466" s="84"/>
      <c r="U3466" s="84"/>
      <c r="V3466" s="84"/>
      <c r="W3466" s="203" t="s">
        <v>9457</v>
      </c>
    </row>
    <row r="3467" spans="1:23" x14ac:dyDescent="0.3">
      <c r="A3467" s="203" t="s">
        <v>2935</v>
      </c>
      <c r="B3467" s="203" t="s">
        <v>1245</v>
      </c>
      <c r="C3467" s="203" t="s">
        <v>29108</v>
      </c>
      <c r="D3467" s="203" t="s">
        <v>9471</v>
      </c>
      <c r="E3467" s="203" t="s">
        <v>16311</v>
      </c>
      <c r="F3467" s="203" t="s">
        <v>9451</v>
      </c>
      <c r="G3467" s="203"/>
      <c r="H3467" s="203"/>
      <c r="I3467" s="203"/>
      <c r="J3467" s="203"/>
      <c r="K3467" s="84"/>
      <c r="L3467" s="84"/>
      <c r="M3467" s="84"/>
      <c r="N3467" s="203"/>
      <c r="O3467" s="86"/>
      <c r="P3467" s="203"/>
      <c r="Q3467" s="203"/>
      <c r="R3467" s="84">
        <v>45427</v>
      </c>
      <c r="S3467" s="84">
        <v>45427</v>
      </c>
      <c r="T3467" s="84">
        <v>45432</v>
      </c>
      <c r="U3467" s="84">
        <v>45432</v>
      </c>
      <c r="V3467" s="84">
        <v>45432</v>
      </c>
      <c r="W3467" s="203" t="s">
        <v>9469</v>
      </c>
    </row>
    <row r="3468" spans="1:23" x14ac:dyDescent="0.3">
      <c r="A3468" s="203" t="s">
        <v>5217</v>
      </c>
      <c r="B3468" s="203" t="s">
        <v>1245</v>
      </c>
      <c r="C3468" s="203" t="s">
        <v>29108</v>
      </c>
      <c r="D3468" s="203" t="s">
        <v>9471</v>
      </c>
      <c r="E3468" s="203" t="s">
        <v>16311</v>
      </c>
      <c r="F3468" s="203" t="s">
        <v>9451</v>
      </c>
      <c r="G3468" s="203"/>
      <c r="H3468" s="203"/>
      <c r="I3468" s="203"/>
      <c r="J3468" s="203"/>
      <c r="K3468" s="84"/>
      <c r="L3468" s="84"/>
      <c r="M3468" s="84"/>
      <c r="N3468" s="203"/>
      <c r="O3468" s="86"/>
      <c r="P3468" s="203"/>
      <c r="Q3468" s="203"/>
      <c r="R3468" s="84">
        <v>45427</v>
      </c>
      <c r="S3468" s="84">
        <v>45427</v>
      </c>
      <c r="T3468" s="84">
        <v>45432</v>
      </c>
      <c r="U3468" s="84">
        <v>45432</v>
      </c>
      <c r="V3468" s="84">
        <v>45432</v>
      </c>
      <c r="W3468" s="203" t="s">
        <v>9469</v>
      </c>
    </row>
    <row r="3469" spans="1:23" x14ac:dyDescent="0.3">
      <c r="A3469" s="203" t="s">
        <v>1665</v>
      </c>
      <c r="B3469" s="203" t="s">
        <v>1247</v>
      </c>
      <c r="C3469" s="203" t="s">
        <v>29109</v>
      </c>
      <c r="D3469" s="203" t="s">
        <v>29110</v>
      </c>
      <c r="E3469" s="203" t="s">
        <v>29111</v>
      </c>
      <c r="F3469" s="203" t="s">
        <v>9451</v>
      </c>
      <c r="G3469" s="203" t="s">
        <v>29111</v>
      </c>
      <c r="H3469" s="203" t="s">
        <v>29112</v>
      </c>
      <c r="I3469" s="203" t="s">
        <v>9453</v>
      </c>
      <c r="J3469" s="203" t="s">
        <v>29113</v>
      </c>
      <c r="K3469" s="84">
        <v>46048</v>
      </c>
      <c r="L3469" s="84">
        <v>46049</v>
      </c>
      <c r="M3469" s="84">
        <v>46138</v>
      </c>
      <c r="N3469" s="203" t="s">
        <v>15583</v>
      </c>
      <c r="O3469" s="86">
        <v>9000000</v>
      </c>
      <c r="P3469" s="203" t="s">
        <v>29114</v>
      </c>
      <c r="Q3469" s="203" t="s">
        <v>29113</v>
      </c>
      <c r="R3469" s="84">
        <v>46047</v>
      </c>
      <c r="S3469" s="84">
        <v>46047</v>
      </c>
      <c r="T3469" s="84"/>
      <c r="U3469" s="84"/>
      <c r="V3469" s="84"/>
      <c r="W3469" s="203" t="s">
        <v>9457</v>
      </c>
    </row>
    <row r="3470" spans="1:23" x14ac:dyDescent="0.3">
      <c r="A3470" s="203" t="s">
        <v>1572</v>
      </c>
      <c r="B3470" s="203" t="s">
        <v>1246</v>
      </c>
      <c r="C3470" s="203" t="s">
        <v>29115</v>
      </c>
      <c r="D3470" s="203" t="s">
        <v>29116</v>
      </c>
      <c r="E3470" s="203" t="s">
        <v>29117</v>
      </c>
      <c r="F3470" s="203" t="s">
        <v>9451</v>
      </c>
      <c r="G3470" s="203" t="s">
        <v>29117</v>
      </c>
      <c r="H3470" s="203" t="s">
        <v>29118</v>
      </c>
      <c r="I3470" s="203" t="s">
        <v>9453</v>
      </c>
      <c r="J3470" s="203" t="s">
        <v>15852</v>
      </c>
      <c r="K3470" s="84">
        <v>45911</v>
      </c>
      <c r="L3470" s="84">
        <v>45911</v>
      </c>
      <c r="M3470" s="84">
        <v>46001</v>
      </c>
      <c r="N3470" s="203" t="s">
        <v>12465</v>
      </c>
      <c r="O3470" s="86">
        <v>12000000</v>
      </c>
      <c r="P3470" s="203" t="s">
        <v>29119</v>
      </c>
      <c r="Q3470" s="203" t="s">
        <v>15852</v>
      </c>
      <c r="R3470" s="84">
        <v>45911</v>
      </c>
      <c r="S3470" s="84">
        <v>45911</v>
      </c>
      <c r="T3470" s="84"/>
      <c r="U3470" s="84"/>
      <c r="V3470" s="84"/>
      <c r="W3470" s="203" t="s">
        <v>9457</v>
      </c>
    </row>
    <row r="3471" spans="1:23" x14ac:dyDescent="0.3">
      <c r="A3471" s="203" t="s">
        <v>1665</v>
      </c>
      <c r="B3471" s="203" t="s">
        <v>1247</v>
      </c>
      <c r="C3471" s="203" t="s">
        <v>29120</v>
      </c>
      <c r="D3471" s="203" t="s">
        <v>29121</v>
      </c>
      <c r="E3471" s="203" t="s">
        <v>29122</v>
      </c>
      <c r="F3471" s="203" t="s">
        <v>9451</v>
      </c>
      <c r="G3471" s="203" t="s">
        <v>29122</v>
      </c>
      <c r="H3471" s="203" t="s">
        <v>29123</v>
      </c>
      <c r="I3471" s="203" t="s">
        <v>9504</v>
      </c>
      <c r="J3471" s="203" t="s">
        <v>29124</v>
      </c>
      <c r="K3471" s="84">
        <v>46048</v>
      </c>
      <c r="L3471" s="84">
        <v>46049</v>
      </c>
      <c r="M3471" s="84">
        <v>46168</v>
      </c>
      <c r="N3471" s="203" t="s">
        <v>13140</v>
      </c>
      <c r="O3471" s="86">
        <v>16000000</v>
      </c>
      <c r="P3471" s="203" t="s">
        <v>29125</v>
      </c>
      <c r="Q3471" s="203" t="s">
        <v>29124</v>
      </c>
      <c r="R3471" s="84">
        <v>46048</v>
      </c>
      <c r="S3471" s="84">
        <v>46048</v>
      </c>
      <c r="T3471" s="84"/>
      <c r="U3471" s="84"/>
      <c r="V3471" s="84"/>
      <c r="W3471" s="203" t="s">
        <v>9457</v>
      </c>
    </row>
    <row r="3472" spans="1:23" x14ac:dyDescent="0.3">
      <c r="A3472" s="203" t="s">
        <v>1605</v>
      </c>
      <c r="B3472" s="203" t="s">
        <v>1247</v>
      </c>
      <c r="C3472" s="203" t="s">
        <v>34392</v>
      </c>
      <c r="D3472" s="203" t="s">
        <v>34393</v>
      </c>
      <c r="E3472" s="203" t="s">
        <v>34394</v>
      </c>
      <c r="F3472" s="203" t="s">
        <v>9451</v>
      </c>
      <c r="G3472" s="203" t="s">
        <v>34394</v>
      </c>
      <c r="H3472" s="203" t="s">
        <v>34395</v>
      </c>
      <c r="I3472" s="203" t="s">
        <v>9482</v>
      </c>
      <c r="J3472" s="203" t="s">
        <v>25752</v>
      </c>
      <c r="K3472" s="84">
        <v>46246</v>
      </c>
      <c r="L3472" s="84"/>
      <c r="M3472" s="84">
        <v>46387</v>
      </c>
      <c r="N3472" s="203" t="s">
        <v>20151</v>
      </c>
      <c r="O3472" s="86">
        <v>13272364</v>
      </c>
      <c r="P3472" s="203" t="s">
        <v>34396</v>
      </c>
      <c r="Q3472" s="203" t="s">
        <v>25752</v>
      </c>
      <c r="R3472" s="84">
        <v>46245</v>
      </c>
      <c r="S3472" s="84">
        <v>46245</v>
      </c>
      <c r="T3472" s="84"/>
      <c r="U3472" s="84"/>
      <c r="V3472" s="84"/>
      <c r="W3472" s="203" t="s">
        <v>9457</v>
      </c>
    </row>
    <row r="3473" spans="1:23" x14ac:dyDescent="0.3">
      <c r="A3473" s="203" t="s">
        <v>4952</v>
      </c>
      <c r="B3473" s="203" t="s">
        <v>1245</v>
      </c>
      <c r="C3473" s="203" t="s">
        <v>29126</v>
      </c>
      <c r="D3473" s="203" t="s">
        <v>9471</v>
      </c>
      <c r="E3473" s="203" t="s">
        <v>18034</v>
      </c>
      <c r="F3473" s="203" t="s">
        <v>9451</v>
      </c>
      <c r="G3473" s="203"/>
      <c r="H3473" s="203"/>
      <c r="I3473" s="203"/>
      <c r="J3473" s="203"/>
      <c r="K3473" s="84"/>
      <c r="L3473" s="84"/>
      <c r="M3473" s="84"/>
      <c r="N3473" s="203"/>
      <c r="O3473" s="86"/>
      <c r="P3473" s="203"/>
      <c r="Q3473" s="203"/>
      <c r="R3473" s="84">
        <v>45537</v>
      </c>
      <c r="S3473" s="84">
        <v>45537</v>
      </c>
      <c r="T3473" s="84">
        <v>45551</v>
      </c>
      <c r="U3473" s="84">
        <v>45551</v>
      </c>
      <c r="V3473" s="84">
        <v>45551</v>
      </c>
      <c r="W3473" s="203" t="s">
        <v>9723</v>
      </c>
    </row>
    <row r="3474" spans="1:23" x14ac:dyDescent="0.3">
      <c r="A3474" s="203" t="s">
        <v>1542</v>
      </c>
      <c r="B3474" s="203" t="s">
        <v>1245</v>
      </c>
      <c r="C3474" s="203" t="s">
        <v>29127</v>
      </c>
      <c r="D3474" s="203" t="s">
        <v>29128</v>
      </c>
      <c r="E3474" s="203" t="s">
        <v>29129</v>
      </c>
      <c r="F3474" s="203" t="s">
        <v>9451</v>
      </c>
      <c r="G3474" s="203" t="s">
        <v>29129</v>
      </c>
      <c r="H3474" s="203" t="s">
        <v>29130</v>
      </c>
      <c r="I3474" s="203" t="s">
        <v>9453</v>
      </c>
      <c r="J3474" s="203" t="s">
        <v>29131</v>
      </c>
      <c r="K3474" s="84">
        <v>45625</v>
      </c>
      <c r="L3474" s="84">
        <v>45625</v>
      </c>
      <c r="M3474" s="84">
        <v>45657</v>
      </c>
      <c r="N3474" s="203" t="s">
        <v>17403</v>
      </c>
      <c r="O3474" s="86">
        <v>3700000</v>
      </c>
      <c r="P3474" s="203" t="s">
        <v>29132</v>
      </c>
      <c r="Q3474" s="203" t="s">
        <v>29131</v>
      </c>
      <c r="R3474" s="84">
        <v>45624</v>
      </c>
      <c r="S3474" s="84">
        <v>45624</v>
      </c>
      <c r="T3474" s="84"/>
      <c r="U3474" s="84"/>
      <c r="V3474" s="84"/>
      <c r="W3474" s="203" t="s">
        <v>9457</v>
      </c>
    </row>
    <row r="3475" spans="1:23" x14ac:dyDescent="0.3">
      <c r="A3475" s="203" t="s">
        <v>5454</v>
      </c>
      <c r="B3475" s="203" t="s">
        <v>1245</v>
      </c>
      <c r="C3475" s="203" t="s">
        <v>29133</v>
      </c>
      <c r="D3475" s="203" t="s">
        <v>29134</v>
      </c>
      <c r="E3475" s="203" t="s">
        <v>29135</v>
      </c>
      <c r="F3475" s="203" t="s">
        <v>9451</v>
      </c>
      <c r="G3475" s="203" t="s">
        <v>29135</v>
      </c>
      <c r="H3475" s="203" t="s">
        <v>29136</v>
      </c>
      <c r="I3475" s="203" t="s">
        <v>9453</v>
      </c>
      <c r="J3475" s="203" t="s">
        <v>29137</v>
      </c>
      <c r="K3475" s="84">
        <v>45545</v>
      </c>
      <c r="L3475" s="84">
        <v>45546</v>
      </c>
      <c r="M3475" s="84">
        <v>45636</v>
      </c>
      <c r="N3475" s="203" t="s">
        <v>29138</v>
      </c>
      <c r="O3475" s="86">
        <v>9000000</v>
      </c>
      <c r="P3475" s="203" t="s">
        <v>29139</v>
      </c>
      <c r="Q3475" s="203" t="s">
        <v>29137</v>
      </c>
      <c r="R3475" s="84">
        <v>45544</v>
      </c>
      <c r="S3475" s="84">
        <v>45544</v>
      </c>
      <c r="T3475" s="84"/>
      <c r="U3475" s="84"/>
      <c r="V3475" s="84"/>
      <c r="W3475" s="203" t="s">
        <v>9457</v>
      </c>
    </row>
    <row r="3476" spans="1:23" x14ac:dyDescent="0.3">
      <c r="A3476" s="203" t="s">
        <v>1605</v>
      </c>
      <c r="B3476" s="203" t="s">
        <v>1247</v>
      </c>
      <c r="C3476" s="203" t="s">
        <v>29140</v>
      </c>
      <c r="D3476" s="203" t="s">
        <v>29141</v>
      </c>
      <c r="E3476" s="203" t="s">
        <v>29142</v>
      </c>
      <c r="F3476" s="203" t="s">
        <v>9451</v>
      </c>
      <c r="G3476" s="203" t="s">
        <v>29142</v>
      </c>
      <c r="H3476" s="203" t="s">
        <v>29143</v>
      </c>
      <c r="I3476" s="203" t="s">
        <v>9453</v>
      </c>
      <c r="J3476" s="203" t="s">
        <v>28546</v>
      </c>
      <c r="K3476" s="84">
        <v>46047</v>
      </c>
      <c r="L3476" s="84">
        <v>46049</v>
      </c>
      <c r="M3476" s="84">
        <v>46229</v>
      </c>
      <c r="N3476" s="203" t="s">
        <v>10505</v>
      </c>
      <c r="O3476" s="86">
        <v>25760100</v>
      </c>
      <c r="P3476" s="203" t="s">
        <v>29144</v>
      </c>
      <c r="Q3476" s="203" t="s">
        <v>28546</v>
      </c>
      <c r="R3476" s="84">
        <v>46046</v>
      </c>
      <c r="S3476" s="84">
        <v>46046</v>
      </c>
      <c r="T3476" s="84"/>
      <c r="U3476" s="84"/>
      <c r="V3476" s="84"/>
      <c r="W3476" s="203" t="s">
        <v>9457</v>
      </c>
    </row>
    <row r="3477" spans="1:23" x14ac:dyDescent="0.3">
      <c r="A3477" s="203" t="s">
        <v>1665</v>
      </c>
      <c r="B3477" s="203" t="s">
        <v>1247</v>
      </c>
      <c r="C3477" s="203" t="s">
        <v>29145</v>
      </c>
      <c r="D3477" s="203" t="s">
        <v>29146</v>
      </c>
      <c r="E3477" s="203" t="s">
        <v>29147</v>
      </c>
      <c r="F3477" s="203" t="s">
        <v>9451</v>
      </c>
      <c r="G3477" s="203" t="s">
        <v>29147</v>
      </c>
      <c r="H3477" s="203" t="s">
        <v>29148</v>
      </c>
      <c r="I3477" s="203" t="s">
        <v>9504</v>
      </c>
      <c r="J3477" s="203" t="s">
        <v>29149</v>
      </c>
      <c r="K3477" s="84">
        <v>46049</v>
      </c>
      <c r="L3477" s="84">
        <v>46050</v>
      </c>
      <c r="M3477" s="84">
        <v>46169</v>
      </c>
      <c r="N3477" s="203" t="s">
        <v>28985</v>
      </c>
      <c r="O3477" s="86">
        <v>16000000</v>
      </c>
      <c r="P3477" s="203" t="s">
        <v>29150</v>
      </c>
      <c r="Q3477" s="203" t="s">
        <v>29149</v>
      </c>
      <c r="R3477" s="84">
        <v>46049</v>
      </c>
      <c r="S3477" s="84">
        <v>46049</v>
      </c>
      <c r="T3477" s="84"/>
      <c r="U3477" s="84"/>
      <c r="V3477" s="84"/>
      <c r="W3477" s="203" t="s">
        <v>9457</v>
      </c>
    </row>
    <row r="3478" spans="1:23" x14ac:dyDescent="0.3">
      <c r="A3478" s="203" t="s">
        <v>1572</v>
      </c>
      <c r="B3478" s="203" t="s">
        <v>1246</v>
      </c>
      <c r="C3478" s="203" t="s">
        <v>29151</v>
      </c>
      <c r="D3478" s="203" t="s">
        <v>29152</v>
      </c>
      <c r="E3478" s="203" t="s">
        <v>29153</v>
      </c>
      <c r="F3478" s="203" t="s">
        <v>9451</v>
      </c>
      <c r="G3478" s="203" t="s">
        <v>29153</v>
      </c>
      <c r="H3478" s="203" t="s">
        <v>29154</v>
      </c>
      <c r="I3478" s="203" t="s">
        <v>9453</v>
      </c>
      <c r="J3478" s="203" t="s">
        <v>29155</v>
      </c>
      <c r="K3478" s="84">
        <v>45911</v>
      </c>
      <c r="L3478" s="84">
        <v>45915</v>
      </c>
      <c r="M3478" s="84">
        <v>46005</v>
      </c>
      <c r="N3478" s="203" t="s">
        <v>12136</v>
      </c>
      <c r="O3478" s="86">
        <v>12600000</v>
      </c>
      <c r="P3478" s="203" t="s">
        <v>29156</v>
      </c>
      <c r="Q3478" s="203" t="s">
        <v>29155</v>
      </c>
      <c r="R3478" s="84">
        <v>45911</v>
      </c>
      <c r="S3478" s="84">
        <v>45911</v>
      </c>
      <c r="T3478" s="84"/>
      <c r="U3478" s="84"/>
      <c r="V3478" s="84"/>
      <c r="W3478" s="203" t="s">
        <v>9457</v>
      </c>
    </row>
    <row r="3479" spans="1:23" x14ac:dyDescent="0.3">
      <c r="A3479" s="203" t="s">
        <v>1665</v>
      </c>
      <c r="B3479" s="203" t="s">
        <v>1247</v>
      </c>
      <c r="C3479" s="203" t="s">
        <v>29157</v>
      </c>
      <c r="D3479" s="203" t="s">
        <v>29158</v>
      </c>
      <c r="E3479" s="203" t="s">
        <v>29159</v>
      </c>
      <c r="F3479" s="203" t="s">
        <v>9451</v>
      </c>
      <c r="G3479" s="203" t="s">
        <v>29159</v>
      </c>
      <c r="H3479" s="203" t="s">
        <v>29160</v>
      </c>
      <c r="I3479" s="203" t="s">
        <v>9453</v>
      </c>
      <c r="J3479" s="203" t="s">
        <v>29161</v>
      </c>
      <c r="K3479" s="84">
        <v>46046</v>
      </c>
      <c r="L3479" s="84">
        <v>46048</v>
      </c>
      <c r="M3479" s="84">
        <v>46137</v>
      </c>
      <c r="N3479" s="203" t="s">
        <v>14295</v>
      </c>
      <c r="O3479" s="86">
        <v>10500000</v>
      </c>
      <c r="P3479" s="203" t="s">
        <v>29162</v>
      </c>
      <c r="Q3479" s="203" t="s">
        <v>29161</v>
      </c>
      <c r="R3479" s="84">
        <v>46045</v>
      </c>
      <c r="S3479" s="84">
        <v>46045</v>
      </c>
      <c r="T3479" s="84"/>
      <c r="U3479" s="84"/>
      <c r="V3479" s="84"/>
      <c r="W3479" s="203" t="s">
        <v>9457</v>
      </c>
    </row>
    <row r="3480" spans="1:23" x14ac:dyDescent="0.3">
      <c r="A3480" s="203" t="s">
        <v>2940</v>
      </c>
      <c r="B3480" s="203" t="s">
        <v>1245</v>
      </c>
      <c r="C3480" s="203" t="s">
        <v>29163</v>
      </c>
      <c r="D3480" s="203" t="s">
        <v>29164</v>
      </c>
      <c r="E3480" s="203" t="s">
        <v>29165</v>
      </c>
      <c r="F3480" s="203" t="s">
        <v>9451</v>
      </c>
      <c r="G3480" s="203" t="s">
        <v>29165</v>
      </c>
      <c r="H3480" s="203" t="s">
        <v>29166</v>
      </c>
      <c r="I3480" s="203" t="s">
        <v>9453</v>
      </c>
      <c r="J3480" s="203" t="s">
        <v>29167</v>
      </c>
      <c r="K3480" s="84">
        <v>45596</v>
      </c>
      <c r="L3480" s="84">
        <v>45597</v>
      </c>
      <c r="M3480" s="84">
        <v>45656</v>
      </c>
      <c r="N3480" s="203" t="s">
        <v>29168</v>
      </c>
      <c r="O3480" s="86">
        <v>9891750</v>
      </c>
      <c r="P3480" s="203" t="s">
        <v>29169</v>
      </c>
      <c r="Q3480" s="203" t="s">
        <v>29167</v>
      </c>
      <c r="R3480" s="84">
        <v>45596</v>
      </c>
      <c r="S3480" s="84">
        <v>45596</v>
      </c>
      <c r="T3480" s="84"/>
      <c r="U3480" s="84"/>
      <c r="V3480" s="84"/>
      <c r="W3480" s="203" t="s">
        <v>9457</v>
      </c>
    </row>
    <row r="3481" spans="1:23" x14ac:dyDescent="0.3">
      <c r="A3481" s="203" t="s">
        <v>5454</v>
      </c>
      <c r="B3481" s="203" t="s">
        <v>1245</v>
      </c>
      <c r="C3481" s="203" t="s">
        <v>29170</v>
      </c>
      <c r="D3481" s="203" t="s">
        <v>29171</v>
      </c>
      <c r="E3481" s="203" t="s">
        <v>29172</v>
      </c>
      <c r="F3481" s="203" t="s">
        <v>9451</v>
      </c>
      <c r="G3481" s="203" t="s">
        <v>29172</v>
      </c>
      <c r="H3481" s="203" t="s">
        <v>29173</v>
      </c>
      <c r="I3481" s="203" t="s">
        <v>9453</v>
      </c>
      <c r="J3481" s="203" t="s">
        <v>29174</v>
      </c>
      <c r="K3481" s="84">
        <v>45538</v>
      </c>
      <c r="L3481" s="84">
        <v>45538</v>
      </c>
      <c r="M3481" s="84">
        <v>45628</v>
      </c>
      <c r="N3481" s="203" t="s">
        <v>11982</v>
      </c>
      <c r="O3481" s="86">
        <v>13500000</v>
      </c>
      <c r="P3481" s="203" t="s">
        <v>29175</v>
      </c>
      <c r="Q3481" s="203" t="s">
        <v>29174</v>
      </c>
      <c r="R3481" s="84">
        <v>45537</v>
      </c>
      <c r="S3481" s="84">
        <v>45537</v>
      </c>
      <c r="T3481" s="84"/>
      <c r="U3481" s="84"/>
      <c r="V3481" s="84"/>
      <c r="W3481" s="203" t="s">
        <v>9457</v>
      </c>
    </row>
    <row r="3482" spans="1:23" x14ac:dyDescent="0.3">
      <c r="A3482" s="203" t="s">
        <v>5454</v>
      </c>
      <c r="B3482" s="203" t="s">
        <v>1245</v>
      </c>
      <c r="C3482" s="203" t="s">
        <v>29176</v>
      </c>
      <c r="D3482" s="203" t="s">
        <v>29177</v>
      </c>
      <c r="E3482" s="203" t="s">
        <v>29178</v>
      </c>
      <c r="F3482" s="203" t="s">
        <v>9451</v>
      </c>
      <c r="G3482" s="203" t="s">
        <v>29178</v>
      </c>
      <c r="H3482" s="203" t="s">
        <v>29179</v>
      </c>
      <c r="I3482" s="203" t="s">
        <v>9453</v>
      </c>
      <c r="J3482" s="203" t="s">
        <v>29180</v>
      </c>
      <c r="K3482" s="84">
        <v>45580</v>
      </c>
      <c r="L3482" s="84">
        <v>45581</v>
      </c>
      <c r="M3482" s="84">
        <v>45636</v>
      </c>
      <c r="N3482" s="203" t="s">
        <v>29181</v>
      </c>
      <c r="O3482" s="86">
        <v>7000000</v>
      </c>
      <c r="P3482" s="203" t="s">
        <v>29182</v>
      </c>
      <c r="Q3482" s="203" t="s">
        <v>29183</v>
      </c>
      <c r="R3482" s="84">
        <v>45576</v>
      </c>
      <c r="S3482" s="84">
        <v>45576</v>
      </c>
      <c r="T3482" s="84"/>
      <c r="U3482" s="84"/>
      <c r="V3482" s="84"/>
      <c r="W3482" s="203" t="s">
        <v>9457</v>
      </c>
    </row>
    <row r="3483" spans="1:23" x14ac:dyDescent="0.3">
      <c r="A3483" s="203" t="s">
        <v>5454</v>
      </c>
      <c r="B3483" s="203" t="s">
        <v>1245</v>
      </c>
      <c r="C3483" s="203" t="s">
        <v>29184</v>
      </c>
      <c r="D3483" s="203" t="s">
        <v>29185</v>
      </c>
      <c r="E3483" s="203" t="s">
        <v>29186</v>
      </c>
      <c r="F3483" s="203" t="s">
        <v>9451</v>
      </c>
      <c r="G3483" s="203" t="s">
        <v>29186</v>
      </c>
      <c r="H3483" s="203" t="s">
        <v>29187</v>
      </c>
      <c r="I3483" s="203" t="s">
        <v>9453</v>
      </c>
      <c r="J3483" s="203" t="s">
        <v>29188</v>
      </c>
      <c r="K3483" s="84">
        <v>45581</v>
      </c>
      <c r="L3483" s="84">
        <v>45581</v>
      </c>
      <c r="M3483" s="84">
        <v>45641</v>
      </c>
      <c r="N3483" s="203" t="s">
        <v>16763</v>
      </c>
      <c r="O3483" s="86">
        <v>10000000</v>
      </c>
      <c r="P3483" s="203" t="s">
        <v>29189</v>
      </c>
      <c r="Q3483" s="203" t="s">
        <v>29188</v>
      </c>
      <c r="R3483" s="84">
        <v>45576</v>
      </c>
      <c r="S3483" s="84">
        <v>45576</v>
      </c>
      <c r="T3483" s="84"/>
      <c r="U3483" s="84"/>
      <c r="V3483" s="84"/>
      <c r="W3483" s="203" t="s">
        <v>9457</v>
      </c>
    </row>
    <row r="3484" spans="1:23" x14ac:dyDescent="0.3">
      <c r="A3484" s="203" t="s">
        <v>1436</v>
      </c>
      <c r="B3484" s="203" t="s">
        <v>1247</v>
      </c>
      <c r="C3484" s="203" t="s">
        <v>29190</v>
      </c>
      <c r="D3484" s="203" t="s">
        <v>29191</v>
      </c>
      <c r="E3484" s="203" t="s">
        <v>29192</v>
      </c>
      <c r="F3484" s="203" t="s">
        <v>9451</v>
      </c>
      <c r="G3484" s="203" t="s">
        <v>29192</v>
      </c>
      <c r="H3484" s="203" t="s">
        <v>29193</v>
      </c>
      <c r="I3484" s="203" t="s">
        <v>9504</v>
      </c>
      <c r="J3484" s="203" t="s">
        <v>15819</v>
      </c>
      <c r="K3484" s="84">
        <v>46044</v>
      </c>
      <c r="L3484" s="84">
        <v>46045</v>
      </c>
      <c r="M3484" s="84">
        <v>46240</v>
      </c>
      <c r="N3484" s="203" t="s">
        <v>12456</v>
      </c>
      <c r="O3484" s="86">
        <v>34623595.5</v>
      </c>
      <c r="P3484" s="203" t="s">
        <v>29194</v>
      </c>
      <c r="Q3484" s="203" t="s">
        <v>15821</v>
      </c>
      <c r="R3484" s="84">
        <v>46043</v>
      </c>
      <c r="S3484" s="84">
        <v>46043</v>
      </c>
      <c r="T3484" s="84"/>
      <c r="U3484" s="84"/>
      <c r="V3484" s="84"/>
      <c r="W3484" s="203" t="s">
        <v>9457</v>
      </c>
    </row>
    <row r="3485" spans="1:23" x14ac:dyDescent="0.3">
      <c r="A3485" s="203" t="s">
        <v>1505</v>
      </c>
      <c r="B3485" s="203" t="s">
        <v>1246</v>
      </c>
      <c r="C3485" s="203" t="s">
        <v>29195</v>
      </c>
      <c r="D3485" s="203" t="s">
        <v>29196</v>
      </c>
      <c r="E3485" s="203" t="s">
        <v>29197</v>
      </c>
      <c r="F3485" s="203" t="s">
        <v>9451</v>
      </c>
      <c r="G3485" s="203" t="s">
        <v>29197</v>
      </c>
      <c r="H3485" s="203" t="s">
        <v>29198</v>
      </c>
      <c r="I3485" s="203" t="s">
        <v>9462</v>
      </c>
      <c r="J3485" s="203" t="s">
        <v>9751</v>
      </c>
      <c r="K3485" s="84">
        <v>45901</v>
      </c>
      <c r="L3485" s="84">
        <v>45901</v>
      </c>
      <c r="M3485" s="84">
        <v>46022</v>
      </c>
      <c r="N3485" s="203" t="s">
        <v>9597</v>
      </c>
      <c r="O3485" s="86">
        <v>15945588</v>
      </c>
      <c r="P3485" s="203" t="s">
        <v>29199</v>
      </c>
      <c r="Q3485" s="203" t="s">
        <v>9751</v>
      </c>
      <c r="R3485" s="84">
        <v>45900</v>
      </c>
      <c r="S3485" s="84">
        <v>45900</v>
      </c>
      <c r="T3485" s="84"/>
      <c r="U3485" s="84"/>
      <c r="V3485" s="84"/>
      <c r="W3485" s="203" t="s">
        <v>9457</v>
      </c>
    </row>
    <row r="3486" spans="1:23" x14ac:dyDescent="0.3">
      <c r="A3486" s="203" t="s">
        <v>1665</v>
      </c>
      <c r="B3486" s="203" t="s">
        <v>1247</v>
      </c>
      <c r="C3486" s="203" t="s">
        <v>29200</v>
      </c>
      <c r="D3486" s="203" t="s">
        <v>29201</v>
      </c>
      <c r="E3486" s="203" t="s">
        <v>29202</v>
      </c>
      <c r="F3486" s="203" t="s">
        <v>9451</v>
      </c>
      <c r="G3486" s="203" t="s">
        <v>29202</v>
      </c>
      <c r="H3486" s="203" t="s">
        <v>29203</v>
      </c>
      <c r="I3486" s="203" t="s">
        <v>9504</v>
      </c>
      <c r="J3486" s="203" t="s">
        <v>29204</v>
      </c>
      <c r="K3486" s="84">
        <v>46048</v>
      </c>
      <c r="L3486" s="84">
        <v>46050</v>
      </c>
      <c r="M3486" s="84">
        <v>46169</v>
      </c>
      <c r="N3486" s="203" t="s">
        <v>29205</v>
      </c>
      <c r="O3486" s="86">
        <v>13200000</v>
      </c>
      <c r="P3486" s="203" t="s">
        <v>29206</v>
      </c>
      <c r="Q3486" s="203" t="s">
        <v>29204</v>
      </c>
      <c r="R3486" s="84">
        <v>46048</v>
      </c>
      <c r="S3486" s="84">
        <v>46048</v>
      </c>
      <c r="T3486" s="84"/>
      <c r="U3486" s="84"/>
      <c r="V3486" s="84"/>
      <c r="W3486" s="203" t="s">
        <v>9457</v>
      </c>
    </row>
    <row r="3487" spans="1:23" x14ac:dyDescent="0.3">
      <c r="A3487" s="203" t="s">
        <v>3660</v>
      </c>
      <c r="B3487" s="203" t="s">
        <v>1245</v>
      </c>
      <c r="C3487" s="203" t="s">
        <v>29207</v>
      </c>
      <c r="D3487" s="203" t="s">
        <v>29208</v>
      </c>
      <c r="E3487" s="203" t="s">
        <v>29209</v>
      </c>
      <c r="F3487" s="203" t="s">
        <v>9451</v>
      </c>
      <c r="G3487" s="203" t="s">
        <v>29209</v>
      </c>
      <c r="H3487" s="203" t="s">
        <v>29210</v>
      </c>
      <c r="I3487" s="203" t="s">
        <v>9453</v>
      </c>
      <c r="J3487" s="203" t="s">
        <v>29211</v>
      </c>
      <c r="K3487" s="84">
        <v>45418</v>
      </c>
      <c r="L3487" s="84">
        <v>45419</v>
      </c>
      <c r="M3487" s="84">
        <v>45603</v>
      </c>
      <c r="N3487" s="203" t="s">
        <v>15455</v>
      </c>
      <c r="O3487" s="86">
        <v>17400000</v>
      </c>
      <c r="P3487" s="203" t="s">
        <v>29212</v>
      </c>
      <c r="Q3487" s="203" t="s">
        <v>29211</v>
      </c>
      <c r="R3487" s="84">
        <v>45414</v>
      </c>
      <c r="S3487" s="84">
        <v>45414</v>
      </c>
      <c r="T3487" s="84"/>
      <c r="U3487" s="84"/>
      <c r="V3487" s="84"/>
      <c r="W3487" s="203" t="s">
        <v>9457</v>
      </c>
    </row>
    <row r="3488" spans="1:23" x14ac:dyDescent="0.3">
      <c r="A3488" s="203" t="s">
        <v>5454</v>
      </c>
      <c r="B3488" s="203" t="s">
        <v>1245</v>
      </c>
      <c r="C3488" s="203" t="s">
        <v>29213</v>
      </c>
      <c r="D3488" s="203" t="s">
        <v>29214</v>
      </c>
      <c r="E3488" s="203" t="s">
        <v>29215</v>
      </c>
      <c r="F3488" s="203" t="s">
        <v>9451</v>
      </c>
      <c r="G3488" s="203" t="s">
        <v>29215</v>
      </c>
      <c r="H3488" s="203" t="s">
        <v>29216</v>
      </c>
      <c r="I3488" s="203" t="s">
        <v>9453</v>
      </c>
      <c r="J3488" s="203" t="s">
        <v>14624</v>
      </c>
      <c r="K3488" s="84">
        <v>45524</v>
      </c>
      <c r="L3488" s="84">
        <v>45525</v>
      </c>
      <c r="M3488" s="84">
        <v>45616</v>
      </c>
      <c r="N3488" s="203" t="s">
        <v>27168</v>
      </c>
      <c r="O3488" s="86">
        <v>12000000</v>
      </c>
      <c r="P3488" s="203" t="s">
        <v>29217</v>
      </c>
      <c r="Q3488" s="203" t="s">
        <v>14624</v>
      </c>
      <c r="R3488" s="84">
        <v>45524</v>
      </c>
      <c r="S3488" s="84">
        <v>45524</v>
      </c>
      <c r="T3488" s="84"/>
      <c r="U3488" s="84"/>
      <c r="V3488" s="84"/>
      <c r="W3488" s="203" t="s">
        <v>9457</v>
      </c>
    </row>
    <row r="3489" spans="1:23" x14ac:dyDescent="0.3">
      <c r="A3489" s="203" t="s">
        <v>1605</v>
      </c>
      <c r="B3489" s="203" t="s">
        <v>1247</v>
      </c>
      <c r="C3489" s="203" t="s">
        <v>29218</v>
      </c>
      <c r="D3489" s="203" t="s">
        <v>29219</v>
      </c>
      <c r="E3489" s="203" t="s">
        <v>29220</v>
      </c>
      <c r="F3489" s="203" t="s">
        <v>9451</v>
      </c>
      <c r="G3489" s="203" t="s">
        <v>29220</v>
      </c>
      <c r="H3489" s="203" t="s">
        <v>29221</v>
      </c>
      <c r="I3489" s="203" t="s">
        <v>9453</v>
      </c>
      <c r="J3489" s="203" t="s">
        <v>29222</v>
      </c>
      <c r="K3489" s="84">
        <v>46040</v>
      </c>
      <c r="L3489" s="84">
        <v>46041</v>
      </c>
      <c r="M3489" s="84">
        <v>46221</v>
      </c>
      <c r="N3489" s="203" t="s">
        <v>9920</v>
      </c>
      <c r="O3489" s="86">
        <v>15859458</v>
      </c>
      <c r="P3489" s="203" t="s">
        <v>29223</v>
      </c>
      <c r="Q3489" s="203" t="s">
        <v>29222</v>
      </c>
      <c r="R3489" s="84">
        <v>46040</v>
      </c>
      <c r="S3489" s="84">
        <v>46040</v>
      </c>
      <c r="T3489" s="84"/>
      <c r="U3489" s="84"/>
      <c r="V3489" s="84"/>
      <c r="W3489" s="203" t="s">
        <v>9457</v>
      </c>
    </row>
    <row r="3490" spans="1:23" x14ac:dyDescent="0.3">
      <c r="A3490" s="203" t="s">
        <v>1505</v>
      </c>
      <c r="B3490" s="203" t="s">
        <v>1246</v>
      </c>
      <c r="C3490" s="203" t="s">
        <v>29224</v>
      </c>
      <c r="D3490" s="203" t="s">
        <v>29225</v>
      </c>
      <c r="E3490" s="203" t="s">
        <v>29226</v>
      </c>
      <c r="F3490" s="203" t="s">
        <v>9451</v>
      </c>
      <c r="G3490" s="203" t="s">
        <v>29226</v>
      </c>
      <c r="H3490" s="203" t="s">
        <v>29227</v>
      </c>
      <c r="I3490" s="203" t="s">
        <v>9462</v>
      </c>
      <c r="J3490" s="203" t="s">
        <v>29228</v>
      </c>
      <c r="K3490" s="84">
        <v>45709</v>
      </c>
      <c r="L3490" s="84">
        <v>45710</v>
      </c>
      <c r="M3490" s="84">
        <v>45889</v>
      </c>
      <c r="N3490" s="203" t="s">
        <v>11203</v>
      </c>
      <c r="O3490" s="86">
        <v>29675250</v>
      </c>
      <c r="P3490" s="203" t="s">
        <v>29229</v>
      </c>
      <c r="Q3490" s="203" t="s">
        <v>29228</v>
      </c>
      <c r="R3490" s="84">
        <v>45708</v>
      </c>
      <c r="S3490" s="84">
        <v>45708</v>
      </c>
      <c r="T3490" s="84"/>
      <c r="U3490" s="84"/>
      <c r="V3490" s="84"/>
      <c r="W3490" s="203" t="s">
        <v>9457</v>
      </c>
    </row>
    <row r="3491" spans="1:23" x14ac:dyDescent="0.3">
      <c r="A3491" s="203" t="s">
        <v>1605</v>
      </c>
      <c r="B3491" s="203" t="s">
        <v>1247</v>
      </c>
      <c r="C3491" s="203" t="s">
        <v>29230</v>
      </c>
      <c r="D3491" s="203" t="s">
        <v>29231</v>
      </c>
      <c r="E3491" s="203" t="s">
        <v>29232</v>
      </c>
      <c r="F3491" s="203" t="s">
        <v>9451</v>
      </c>
      <c r="G3491" s="203" t="s">
        <v>29232</v>
      </c>
      <c r="H3491" s="203" t="s">
        <v>29233</v>
      </c>
      <c r="I3491" s="203" t="s">
        <v>9453</v>
      </c>
      <c r="J3491" s="203" t="s">
        <v>12509</v>
      </c>
      <c r="K3491" s="84">
        <v>46051</v>
      </c>
      <c r="L3491" s="84">
        <v>46051</v>
      </c>
      <c r="M3491" s="84">
        <v>46231</v>
      </c>
      <c r="N3491" s="203" t="s">
        <v>29234</v>
      </c>
      <c r="O3491" s="86">
        <v>25760100</v>
      </c>
      <c r="P3491" s="203" t="s">
        <v>29235</v>
      </c>
      <c r="Q3491" s="203" t="s">
        <v>12509</v>
      </c>
      <c r="R3491" s="84">
        <v>46050</v>
      </c>
      <c r="S3491" s="84">
        <v>46050</v>
      </c>
      <c r="T3491" s="84"/>
      <c r="U3491" s="84"/>
      <c r="V3491" s="84"/>
      <c r="W3491" s="203" t="s">
        <v>9457</v>
      </c>
    </row>
    <row r="3492" spans="1:23" x14ac:dyDescent="0.3">
      <c r="A3492" s="203" t="s">
        <v>1657</v>
      </c>
      <c r="B3492" s="203" t="s">
        <v>1247</v>
      </c>
      <c r="C3492" s="203" t="s">
        <v>29236</v>
      </c>
      <c r="D3492" s="203" t="s">
        <v>9471</v>
      </c>
      <c r="E3492" s="203" t="s">
        <v>12941</v>
      </c>
      <c r="F3492" s="203" t="s">
        <v>9451</v>
      </c>
      <c r="G3492" s="203"/>
      <c r="H3492" s="203"/>
      <c r="I3492" s="203"/>
      <c r="J3492" s="203"/>
      <c r="K3492" s="84"/>
      <c r="L3492" s="84"/>
      <c r="M3492" s="84"/>
      <c r="N3492" s="203"/>
      <c r="O3492" s="86"/>
      <c r="P3492" s="203"/>
      <c r="Q3492" s="203"/>
      <c r="R3492" s="84">
        <v>46205</v>
      </c>
      <c r="S3492" s="84">
        <v>46205</v>
      </c>
      <c r="T3492" s="84">
        <v>46227</v>
      </c>
      <c r="U3492" s="84">
        <v>46227</v>
      </c>
      <c r="V3492" s="84">
        <v>46227</v>
      </c>
      <c r="W3492" s="203" t="s">
        <v>9723</v>
      </c>
    </row>
    <row r="3493" spans="1:23" x14ac:dyDescent="0.3">
      <c r="A3493" s="203" t="s">
        <v>1476</v>
      </c>
      <c r="B3493" s="203" t="s">
        <v>1246</v>
      </c>
      <c r="C3493" s="203" t="s">
        <v>29237</v>
      </c>
      <c r="D3493" s="203" t="s">
        <v>29238</v>
      </c>
      <c r="E3493" s="203" t="s">
        <v>29239</v>
      </c>
      <c r="F3493" s="203" t="s">
        <v>9451</v>
      </c>
      <c r="G3493" s="203" t="s">
        <v>29239</v>
      </c>
      <c r="H3493" s="203" t="s">
        <v>29240</v>
      </c>
      <c r="I3493" s="203" t="s">
        <v>9453</v>
      </c>
      <c r="J3493" s="203" t="s">
        <v>29241</v>
      </c>
      <c r="K3493" s="84">
        <v>45961</v>
      </c>
      <c r="L3493" s="84">
        <v>45968</v>
      </c>
      <c r="M3493" s="84">
        <v>46022</v>
      </c>
      <c r="N3493" s="203" t="s">
        <v>29242</v>
      </c>
      <c r="O3493" s="86">
        <v>120000000</v>
      </c>
      <c r="P3493" s="203" t="s">
        <v>29243</v>
      </c>
      <c r="Q3493" s="203" t="s">
        <v>29241</v>
      </c>
      <c r="R3493" s="84">
        <v>45951</v>
      </c>
      <c r="S3493" s="84">
        <v>45951</v>
      </c>
      <c r="T3493" s="84">
        <v>45957</v>
      </c>
      <c r="U3493" s="84">
        <v>45957</v>
      </c>
      <c r="V3493" s="84">
        <v>45957</v>
      </c>
      <c r="W3493" s="203" t="s">
        <v>9457</v>
      </c>
    </row>
    <row r="3494" spans="1:23" x14ac:dyDescent="0.3">
      <c r="A3494" s="203" t="s">
        <v>5454</v>
      </c>
      <c r="B3494" s="203" t="s">
        <v>1245</v>
      </c>
      <c r="C3494" s="203" t="s">
        <v>29244</v>
      </c>
      <c r="D3494" s="203" t="s">
        <v>29245</v>
      </c>
      <c r="E3494" s="203" t="s">
        <v>29246</v>
      </c>
      <c r="F3494" s="203" t="s">
        <v>9451</v>
      </c>
      <c r="G3494" s="203" t="s">
        <v>29246</v>
      </c>
      <c r="H3494" s="203" t="s">
        <v>29247</v>
      </c>
      <c r="I3494" s="203" t="s">
        <v>9453</v>
      </c>
      <c r="J3494" s="203" t="s">
        <v>18238</v>
      </c>
      <c r="K3494" s="84">
        <v>45573</v>
      </c>
      <c r="L3494" s="84">
        <v>45576</v>
      </c>
      <c r="M3494" s="84">
        <v>45651</v>
      </c>
      <c r="N3494" s="203" t="s">
        <v>29248</v>
      </c>
      <c r="O3494" s="86">
        <v>8750000</v>
      </c>
      <c r="P3494" s="203" t="s">
        <v>29249</v>
      </c>
      <c r="Q3494" s="203" t="s">
        <v>18238</v>
      </c>
      <c r="R3494" s="84">
        <v>45572</v>
      </c>
      <c r="S3494" s="84">
        <v>45572</v>
      </c>
      <c r="T3494" s="84"/>
      <c r="U3494" s="84"/>
      <c r="V3494" s="84"/>
      <c r="W3494" s="203" t="s">
        <v>9457</v>
      </c>
    </row>
    <row r="3495" spans="1:23" x14ac:dyDescent="0.3">
      <c r="A3495" s="203" t="s">
        <v>1665</v>
      </c>
      <c r="B3495" s="203" t="s">
        <v>1247</v>
      </c>
      <c r="C3495" s="203" t="s">
        <v>29250</v>
      </c>
      <c r="D3495" s="203" t="s">
        <v>29251</v>
      </c>
      <c r="E3495" s="203" t="s">
        <v>29252</v>
      </c>
      <c r="F3495" s="203" t="s">
        <v>9451</v>
      </c>
      <c r="G3495" s="203" t="s">
        <v>29252</v>
      </c>
      <c r="H3495" s="203" t="s">
        <v>29253</v>
      </c>
      <c r="I3495" s="203" t="s">
        <v>9504</v>
      </c>
      <c r="J3495" s="203" t="s">
        <v>18374</v>
      </c>
      <c r="K3495" s="84">
        <v>46046</v>
      </c>
      <c r="L3495" s="84">
        <v>46048</v>
      </c>
      <c r="M3495" s="84">
        <v>46167</v>
      </c>
      <c r="N3495" s="203" t="s">
        <v>12991</v>
      </c>
      <c r="O3495" s="86">
        <v>16000000</v>
      </c>
      <c r="P3495" s="203" t="s">
        <v>29254</v>
      </c>
      <c r="Q3495" s="203" t="s">
        <v>18374</v>
      </c>
      <c r="R3495" s="84">
        <v>46046</v>
      </c>
      <c r="S3495" s="84">
        <v>46046</v>
      </c>
      <c r="T3495" s="84"/>
      <c r="U3495" s="84"/>
      <c r="V3495" s="84"/>
      <c r="W3495" s="203" t="s">
        <v>9457</v>
      </c>
    </row>
    <row r="3496" spans="1:23" x14ac:dyDescent="0.3">
      <c r="A3496" s="203" t="s">
        <v>1754</v>
      </c>
      <c r="B3496" s="203" t="s">
        <v>1247</v>
      </c>
      <c r="C3496" s="203" t="s">
        <v>29255</v>
      </c>
      <c r="D3496" s="203" t="s">
        <v>29256</v>
      </c>
      <c r="E3496" s="203" t="s">
        <v>29257</v>
      </c>
      <c r="F3496" s="203" t="s">
        <v>9451</v>
      </c>
      <c r="G3496" s="203" t="s">
        <v>29257</v>
      </c>
      <c r="H3496" s="203" t="s">
        <v>29258</v>
      </c>
      <c r="I3496" s="203" t="s">
        <v>9453</v>
      </c>
      <c r="J3496" s="203" t="s">
        <v>15036</v>
      </c>
      <c r="K3496" s="84">
        <v>46038</v>
      </c>
      <c r="L3496" s="84">
        <v>46038</v>
      </c>
      <c r="M3496" s="84">
        <v>46280</v>
      </c>
      <c r="N3496" s="203" t="s">
        <v>19774</v>
      </c>
      <c r="O3496" s="86">
        <v>30400000</v>
      </c>
      <c r="P3496" s="203" t="s">
        <v>29259</v>
      </c>
      <c r="Q3496" s="203" t="s">
        <v>15036</v>
      </c>
      <c r="R3496" s="84">
        <v>46038</v>
      </c>
      <c r="S3496" s="84">
        <v>46038</v>
      </c>
      <c r="T3496" s="84"/>
      <c r="U3496" s="84"/>
      <c r="V3496" s="84"/>
      <c r="W3496" s="203" t="s">
        <v>9457</v>
      </c>
    </row>
    <row r="3497" spans="1:23" x14ac:dyDescent="0.3">
      <c r="A3497" s="203" t="s">
        <v>1467</v>
      </c>
      <c r="B3497" s="203" t="s">
        <v>1247</v>
      </c>
      <c r="C3497" s="203" t="s">
        <v>29260</v>
      </c>
      <c r="D3497" s="203" t="s">
        <v>29261</v>
      </c>
      <c r="E3497" s="203" t="s">
        <v>29262</v>
      </c>
      <c r="F3497" s="203" t="s">
        <v>9451</v>
      </c>
      <c r="G3497" s="203" t="s">
        <v>29262</v>
      </c>
      <c r="H3497" s="203" t="s">
        <v>29263</v>
      </c>
      <c r="I3497" s="203" t="s">
        <v>9453</v>
      </c>
      <c r="J3497" s="203" t="s">
        <v>11217</v>
      </c>
      <c r="K3497" s="84">
        <v>46228</v>
      </c>
      <c r="L3497" s="84">
        <v>46231</v>
      </c>
      <c r="M3497" s="84">
        <v>46383</v>
      </c>
      <c r="N3497" s="203" t="s">
        <v>12674</v>
      </c>
      <c r="O3497" s="86">
        <v>21466750</v>
      </c>
      <c r="P3497" s="203" t="s">
        <v>29264</v>
      </c>
      <c r="Q3497" s="203" t="s">
        <v>11217</v>
      </c>
      <c r="R3497" s="84">
        <v>46227</v>
      </c>
      <c r="S3497" s="84">
        <v>46227</v>
      </c>
      <c r="T3497" s="84"/>
      <c r="U3497" s="84"/>
      <c r="V3497" s="84"/>
      <c r="W3497" s="203" t="s">
        <v>9457</v>
      </c>
    </row>
    <row r="3498" spans="1:23" x14ac:dyDescent="0.3">
      <c r="A3498" s="203" t="s">
        <v>3253</v>
      </c>
      <c r="B3498" s="203" t="s">
        <v>1245</v>
      </c>
      <c r="C3498" s="203" t="s">
        <v>29265</v>
      </c>
      <c r="D3498" s="203" t="s">
        <v>29266</v>
      </c>
      <c r="E3498" s="203" t="s">
        <v>29267</v>
      </c>
      <c r="F3498" s="203" t="s">
        <v>9451</v>
      </c>
      <c r="G3498" s="203" t="s">
        <v>29267</v>
      </c>
      <c r="H3498" s="203" t="s">
        <v>29268</v>
      </c>
      <c r="I3498" s="203" t="s">
        <v>9462</v>
      </c>
      <c r="J3498" s="203" t="s">
        <v>29269</v>
      </c>
      <c r="K3498" s="84">
        <v>45595</v>
      </c>
      <c r="L3498" s="84">
        <v>45596</v>
      </c>
      <c r="M3498" s="84">
        <v>45657</v>
      </c>
      <c r="N3498" s="203" t="s">
        <v>13245</v>
      </c>
      <c r="O3498" s="86">
        <v>4908530</v>
      </c>
      <c r="P3498" s="203" t="s">
        <v>29270</v>
      </c>
      <c r="Q3498" s="203" t="s">
        <v>29269</v>
      </c>
      <c r="R3498" s="84">
        <v>45595</v>
      </c>
      <c r="S3498" s="84">
        <v>45595</v>
      </c>
      <c r="T3498" s="84"/>
      <c r="U3498" s="84"/>
      <c r="V3498" s="84"/>
      <c r="W3498" s="203" t="s">
        <v>9457</v>
      </c>
    </row>
    <row r="3499" spans="1:23" x14ac:dyDescent="0.3">
      <c r="A3499" s="203" t="s">
        <v>1467</v>
      </c>
      <c r="B3499" s="203" t="s">
        <v>1247</v>
      </c>
      <c r="C3499" s="203" t="s">
        <v>29271</v>
      </c>
      <c r="D3499" s="203" t="s">
        <v>29272</v>
      </c>
      <c r="E3499" s="203" t="s">
        <v>29273</v>
      </c>
      <c r="F3499" s="203" t="s">
        <v>9451</v>
      </c>
      <c r="G3499" s="203" t="s">
        <v>29273</v>
      </c>
      <c r="H3499" s="203" t="s">
        <v>29274</v>
      </c>
      <c r="I3499" s="203" t="s">
        <v>9453</v>
      </c>
      <c r="J3499" s="203" t="s">
        <v>29275</v>
      </c>
      <c r="K3499" s="84">
        <v>46051</v>
      </c>
      <c r="L3499" s="84">
        <v>46051</v>
      </c>
      <c r="M3499" s="84">
        <v>46231</v>
      </c>
      <c r="N3499" s="203" t="s">
        <v>10258</v>
      </c>
      <c r="O3499" s="86">
        <v>30262908</v>
      </c>
      <c r="P3499" s="203" t="s">
        <v>29276</v>
      </c>
      <c r="Q3499" s="203" t="s">
        <v>29275</v>
      </c>
      <c r="R3499" s="84">
        <v>46050</v>
      </c>
      <c r="S3499" s="84">
        <v>46050</v>
      </c>
      <c r="T3499" s="84"/>
      <c r="U3499" s="84"/>
      <c r="V3499" s="84"/>
      <c r="W3499" s="203" t="s">
        <v>9457</v>
      </c>
    </row>
    <row r="3500" spans="1:23" x14ac:dyDescent="0.3">
      <c r="A3500" s="203" t="s">
        <v>2940</v>
      </c>
      <c r="B3500" s="203" t="s">
        <v>1245</v>
      </c>
      <c r="C3500" s="203" t="s">
        <v>29277</v>
      </c>
      <c r="D3500" s="203" t="s">
        <v>29278</v>
      </c>
      <c r="E3500" s="203" t="s">
        <v>29279</v>
      </c>
      <c r="F3500" s="203" t="s">
        <v>9451</v>
      </c>
      <c r="G3500" s="203" t="s">
        <v>29279</v>
      </c>
      <c r="H3500" s="203" t="s">
        <v>29280</v>
      </c>
      <c r="I3500" s="203" t="s">
        <v>9462</v>
      </c>
      <c r="J3500" s="203" t="s">
        <v>29281</v>
      </c>
      <c r="K3500" s="84">
        <v>45587</v>
      </c>
      <c r="L3500" s="84">
        <v>45588</v>
      </c>
      <c r="M3500" s="84">
        <v>45657</v>
      </c>
      <c r="N3500" s="203" t="s">
        <v>20472</v>
      </c>
      <c r="O3500" s="86">
        <v>6161729</v>
      </c>
      <c r="P3500" s="203" t="s">
        <v>29282</v>
      </c>
      <c r="Q3500" s="203" t="s">
        <v>29281</v>
      </c>
      <c r="R3500" s="84">
        <v>45587</v>
      </c>
      <c r="S3500" s="84">
        <v>45587</v>
      </c>
      <c r="T3500" s="84"/>
      <c r="U3500" s="84"/>
      <c r="V3500" s="84"/>
      <c r="W3500" s="203" t="s">
        <v>9457</v>
      </c>
    </row>
    <row r="3501" spans="1:23" x14ac:dyDescent="0.3">
      <c r="A3501" s="203" t="s">
        <v>5454</v>
      </c>
      <c r="B3501" s="203" t="s">
        <v>1245</v>
      </c>
      <c r="C3501" s="203" t="s">
        <v>29283</v>
      </c>
      <c r="D3501" s="203" t="s">
        <v>29284</v>
      </c>
      <c r="E3501" s="203" t="s">
        <v>29285</v>
      </c>
      <c r="F3501" s="203" t="s">
        <v>9451</v>
      </c>
      <c r="G3501" s="203" t="s">
        <v>29285</v>
      </c>
      <c r="H3501" s="203" t="s">
        <v>29286</v>
      </c>
      <c r="I3501" s="203" t="s">
        <v>9453</v>
      </c>
      <c r="J3501" s="203" t="s">
        <v>29287</v>
      </c>
      <c r="K3501" s="84">
        <v>45603</v>
      </c>
      <c r="L3501" s="84">
        <v>45604</v>
      </c>
      <c r="M3501" s="84">
        <v>45648</v>
      </c>
      <c r="N3501" s="203" t="s">
        <v>14957</v>
      </c>
      <c r="O3501" s="86">
        <v>6000000</v>
      </c>
      <c r="P3501" s="203" t="s">
        <v>29288</v>
      </c>
      <c r="Q3501" s="203" t="s">
        <v>29287</v>
      </c>
      <c r="R3501" s="84">
        <v>45601</v>
      </c>
      <c r="S3501" s="84">
        <v>45601</v>
      </c>
      <c r="T3501" s="84"/>
      <c r="U3501" s="84"/>
      <c r="V3501" s="84"/>
      <c r="W3501" s="203" t="s">
        <v>9457</v>
      </c>
    </row>
    <row r="3502" spans="1:23" x14ac:dyDescent="0.3">
      <c r="A3502" s="203" t="s">
        <v>1572</v>
      </c>
      <c r="B3502" s="203" t="s">
        <v>1246</v>
      </c>
      <c r="C3502" s="203" t="s">
        <v>29289</v>
      </c>
      <c r="D3502" s="203" t="s">
        <v>29290</v>
      </c>
      <c r="E3502" s="203" t="s">
        <v>29291</v>
      </c>
      <c r="F3502" s="203" t="s">
        <v>9451</v>
      </c>
      <c r="G3502" s="203" t="s">
        <v>29291</v>
      </c>
      <c r="H3502" s="203" t="s">
        <v>29292</v>
      </c>
      <c r="I3502" s="203" t="s">
        <v>9453</v>
      </c>
      <c r="J3502" s="203" t="s">
        <v>29293</v>
      </c>
      <c r="K3502" s="84">
        <v>45910</v>
      </c>
      <c r="L3502" s="84">
        <v>45910</v>
      </c>
      <c r="M3502" s="84">
        <v>46000</v>
      </c>
      <c r="N3502" s="203" t="s">
        <v>27168</v>
      </c>
      <c r="O3502" s="86">
        <v>12900000</v>
      </c>
      <c r="P3502" s="203" t="s">
        <v>29294</v>
      </c>
      <c r="Q3502" s="203" t="s">
        <v>29293</v>
      </c>
      <c r="R3502" s="84">
        <v>45909</v>
      </c>
      <c r="S3502" s="84">
        <v>45909</v>
      </c>
      <c r="T3502" s="84"/>
      <c r="U3502" s="84"/>
      <c r="V3502" s="84"/>
      <c r="W3502" s="203" t="s">
        <v>9457</v>
      </c>
    </row>
    <row r="3503" spans="1:23" x14ac:dyDescent="0.3">
      <c r="A3503" s="203" t="s">
        <v>1476</v>
      </c>
      <c r="B3503" s="203" t="s">
        <v>1246</v>
      </c>
      <c r="C3503" s="203" t="s">
        <v>29295</v>
      </c>
      <c r="D3503" s="203" t="s">
        <v>29296</v>
      </c>
      <c r="E3503" s="203" t="s">
        <v>29297</v>
      </c>
      <c r="F3503" s="203" t="s">
        <v>9451</v>
      </c>
      <c r="G3503" s="203" t="s">
        <v>29297</v>
      </c>
      <c r="H3503" s="203" t="s">
        <v>29298</v>
      </c>
      <c r="I3503" s="203" t="s">
        <v>9462</v>
      </c>
      <c r="J3503" s="203" t="s">
        <v>29299</v>
      </c>
      <c r="K3503" s="84">
        <v>45715</v>
      </c>
      <c r="L3503" s="84">
        <v>45715</v>
      </c>
      <c r="M3503" s="84">
        <v>45834</v>
      </c>
      <c r="N3503" s="203" t="s">
        <v>29300</v>
      </c>
      <c r="O3503" s="86">
        <v>19783500</v>
      </c>
      <c r="P3503" s="203" t="s">
        <v>29301</v>
      </c>
      <c r="Q3503" s="203" t="s">
        <v>29299</v>
      </c>
      <c r="R3503" s="84">
        <v>45714</v>
      </c>
      <c r="S3503" s="84">
        <v>45714</v>
      </c>
      <c r="T3503" s="84"/>
      <c r="U3503" s="84"/>
      <c r="V3503" s="84"/>
      <c r="W3503" s="203" t="s">
        <v>9457</v>
      </c>
    </row>
    <row r="3504" spans="1:23" x14ac:dyDescent="0.3">
      <c r="A3504" s="203" t="s">
        <v>1572</v>
      </c>
      <c r="B3504" s="203" t="s">
        <v>1246</v>
      </c>
      <c r="C3504" s="203" t="s">
        <v>29302</v>
      </c>
      <c r="D3504" s="203" t="s">
        <v>29303</v>
      </c>
      <c r="E3504" s="203" t="s">
        <v>29304</v>
      </c>
      <c r="F3504" s="203" t="s">
        <v>9451</v>
      </c>
      <c r="G3504" s="203" t="s">
        <v>29304</v>
      </c>
      <c r="H3504" s="203" t="s">
        <v>29305</v>
      </c>
      <c r="I3504" s="203" t="s">
        <v>9453</v>
      </c>
      <c r="J3504" s="203" t="s">
        <v>29306</v>
      </c>
      <c r="K3504" s="84">
        <v>45917</v>
      </c>
      <c r="L3504" s="84">
        <v>45918</v>
      </c>
      <c r="M3504" s="84">
        <v>46008</v>
      </c>
      <c r="N3504" s="203" t="s">
        <v>29307</v>
      </c>
      <c r="O3504" s="86">
        <v>10500000</v>
      </c>
      <c r="P3504" s="203" t="s">
        <v>29308</v>
      </c>
      <c r="Q3504" s="203" t="s">
        <v>29306</v>
      </c>
      <c r="R3504" s="84">
        <v>45916</v>
      </c>
      <c r="S3504" s="84">
        <v>45916</v>
      </c>
      <c r="T3504" s="84"/>
      <c r="U3504" s="84"/>
      <c r="V3504" s="84"/>
      <c r="W3504" s="203" t="s">
        <v>9457</v>
      </c>
    </row>
    <row r="3505" spans="1:23" x14ac:dyDescent="0.3">
      <c r="A3505" s="203" t="s">
        <v>1476</v>
      </c>
      <c r="B3505" s="203" t="s">
        <v>1246</v>
      </c>
      <c r="C3505" s="203" t="s">
        <v>29309</v>
      </c>
      <c r="D3505" s="203" t="s">
        <v>29310</v>
      </c>
      <c r="E3505" s="203" t="s">
        <v>29311</v>
      </c>
      <c r="F3505" s="203" t="s">
        <v>9451</v>
      </c>
      <c r="G3505" s="203" t="s">
        <v>29311</v>
      </c>
      <c r="H3505" s="203" t="s">
        <v>29312</v>
      </c>
      <c r="I3505" s="203" t="s">
        <v>9462</v>
      </c>
      <c r="J3505" s="203" t="s">
        <v>29313</v>
      </c>
      <c r="K3505" s="84">
        <v>45891</v>
      </c>
      <c r="L3505" s="84">
        <v>45891</v>
      </c>
      <c r="M3505" s="84">
        <v>46022</v>
      </c>
      <c r="N3505" s="203" t="s">
        <v>19464</v>
      </c>
      <c r="O3505" s="86">
        <v>17274387</v>
      </c>
      <c r="P3505" s="203" t="s">
        <v>29314</v>
      </c>
      <c r="Q3505" s="203" t="s">
        <v>29313</v>
      </c>
      <c r="R3505" s="84">
        <v>45891</v>
      </c>
      <c r="S3505" s="84">
        <v>45891</v>
      </c>
      <c r="T3505" s="84"/>
      <c r="U3505" s="84"/>
      <c r="V3505" s="84"/>
      <c r="W3505" s="203" t="s">
        <v>9457</v>
      </c>
    </row>
    <row r="3506" spans="1:23" x14ac:dyDescent="0.3">
      <c r="A3506" s="203" t="s">
        <v>1527</v>
      </c>
      <c r="B3506" s="203" t="s">
        <v>1246</v>
      </c>
      <c r="C3506" s="203" t="s">
        <v>29315</v>
      </c>
      <c r="D3506" s="203" t="s">
        <v>9471</v>
      </c>
      <c r="E3506" s="203" t="s">
        <v>21429</v>
      </c>
      <c r="F3506" s="203" t="s">
        <v>9451</v>
      </c>
      <c r="G3506" s="203"/>
      <c r="H3506" s="203"/>
      <c r="I3506" s="203"/>
      <c r="J3506" s="203"/>
      <c r="K3506" s="84"/>
      <c r="L3506" s="84"/>
      <c r="M3506" s="84"/>
      <c r="N3506" s="203"/>
      <c r="O3506" s="86"/>
      <c r="P3506" s="203"/>
      <c r="Q3506" s="203"/>
      <c r="R3506" s="84">
        <v>46009</v>
      </c>
      <c r="S3506" s="84">
        <v>46009</v>
      </c>
      <c r="T3506" s="84">
        <v>46013</v>
      </c>
      <c r="U3506" s="84">
        <v>46013</v>
      </c>
      <c r="V3506" s="84">
        <v>46013</v>
      </c>
      <c r="W3506" s="203" t="s">
        <v>14464</v>
      </c>
    </row>
    <row r="3507" spans="1:23" x14ac:dyDescent="0.3">
      <c r="A3507" s="203" t="s">
        <v>1572</v>
      </c>
      <c r="B3507" s="203" t="s">
        <v>1246</v>
      </c>
      <c r="C3507" s="203" t="s">
        <v>29316</v>
      </c>
      <c r="D3507" s="203" t="s">
        <v>29317</v>
      </c>
      <c r="E3507" s="203" t="s">
        <v>29318</v>
      </c>
      <c r="F3507" s="203" t="s">
        <v>9451</v>
      </c>
      <c r="G3507" s="203" t="s">
        <v>29318</v>
      </c>
      <c r="H3507" s="203" t="s">
        <v>29319</v>
      </c>
      <c r="I3507" s="203" t="s">
        <v>9453</v>
      </c>
      <c r="J3507" s="203" t="s">
        <v>15392</v>
      </c>
      <c r="K3507" s="84">
        <v>45916</v>
      </c>
      <c r="L3507" s="84">
        <v>45918</v>
      </c>
      <c r="M3507" s="84">
        <v>46008</v>
      </c>
      <c r="N3507" s="203" t="s">
        <v>18438</v>
      </c>
      <c r="O3507" s="86">
        <v>10500000</v>
      </c>
      <c r="P3507" s="203" t="s">
        <v>29320</v>
      </c>
      <c r="Q3507" s="203" t="s">
        <v>15392</v>
      </c>
      <c r="R3507" s="84">
        <v>45916</v>
      </c>
      <c r="S3507" s="84">
        <v>45916</v>
      </c>
      <c r="T3507" s="84"/>
      <c r="U3507" s="84"/>
      <c r="V3507" s="84"/>
      <c r="W3507" s="203" t="s">
        <v>9457</v>
      </c>
    </row>
    <row r="3508" spans="1:23" x14ac:dyDescent="0.3">
      <c r="A3508" s="203" t="s">
        <v>1476</v>
      </c>
      <c r="B3508" s="203" t="s">
        <v>1246</v>
      </c>
      <c r="C3508" s="203" t="s">
        <v>29321</v>
      </c>
      <c r="D3508" s="203" t="s">
        <v>29322</v>
      </c>
      <c r="E3508" s="203" t="s">
        <v>29323</v>
      </c>
      <c r="F3508" s="203" t="s">
        <v>9451</v>
      </c>
      <c r="G3508" s="203" t="s">
        <v>29323</v>
      </c>
      <c r="H3508" s="203" t="s">
        <v>29324</v>
      </c>
      <c r="I3508" s="203" t="s">
        <v>9462</v>
      </c>
      <c r="J3508" s="203" t="s">
        <v>12014</v>
      </c>
      <c r="K3508" s="84">
        <v>45884</v>
      </c>
      <c r="L3508" s="84">
        <v>45884</v>
      </c>
      <c r="M3508" s="84">
        <v>46020</v>
      </c>
      <c r="N3508" s="203" t="s">
        <v>13548</v>
      </c>
      <c r="O3508" s="86">
        <v>22256438</v>
      </c>
      <c r="P3508" s="203" t="s">
        <v>29325</v>
      </c>
      <c r="Q3508" s="203" t="s">
        <v>12014</v>
      </c>
      <c r="R3508" s="84">
        <v>45883</v>
      </c>
      <c r="S3508" s="84">
        <v>45883</v>
      </c>
      <c r="T3508" s="84"/>
      <c r="U3508" s="84"/>
      <c r="V3508" s="84"/>
      <c r="W3508" s="203" t="s">
        <v>9457</v>
      </c>
    </row>
    <row r="3509" spans="1:23" x14ac:dyDescent="0.3">
      <c r="A3509" s="203" t="s">
        <v>1550</v>
      </c>
      <c r="B3509" s="203" t="s">
        <v>1247</v>
      </c>
      <c r="C3509" s="203" t="s">
        <v>29326</v>
      </c>
      <c r="D3509" s="203" t="s">
        <v>29327</v>
      </c>
      <c r="E3509" s="203" t="s">
        <v>29328</v>
      </c>
      <c r="F3509" s="203" t="s">
        <v>9451</v>
      </c>
      <c r="G3509" s="203" t="s">
        <v>29328</v>
      </c>
      <c r="H3509" s="203" t="s">
        <v>29329</v>
      </c>
      <c r="I3509" s="203" t="s">
        <v>9453</v>
      </c>
      <c r="J3509" s="203" t="s">
        <v>29330</v>
      </c>
      <c r="K3509" s="84">
        <v>46051</v>
      </c>
      <c r="L3509" s="84">
        <v>46051</v>
      </c>
      <c r="M3509" s="84">
        <v>46262</v>
      </c>
      <c r="N3509" s="203" t="s">
        <v>29331</v>
      </c>
      <c r="O3509" s="86">
        <v>30800000</v>
      </c>
      <c r="P3509" s="203" t="s">
        <v>29332</v>
      </c>
      <c r="Q3509" s="203" t="s">
        <v>29333</v>
      </c>
      <c r="R3509" s="84">
        <v>46050</v>
      </c>
      <c r="S3509" s="84">
        <v>46050</v>
      </c>
      <c r="T3509" s="84"/>
      <c r="U3509" s="84"/>
      <c r="V3509" s="84"/>
      <c r="W3509" s="203" t="s">
        <v>9457</v>
      </c>
    </row>
    <row r="3510" spans="1:23" x14ac:dyDescent="0.3">
      <c r="A3510" s="203" t="s">
        <v>2935</v>
      </c>
      <c r="B3510" s="203" t="s">
        <v>1245</v>
      </c>
      <c r="C3510" s="203" t="s">
        <v>29334</v>
      </c>
      <c r="D3510" s="203" t="s">
        <v>29335</v>
      </c>
      <c r="E3510" s="203" t="s">
        <v>29336</v>
      </c>
      <c r="F3510" s="203" t="s">
        <v>9451</v>
      </c>
      <c r="G3510" s="203" t="s">
        <v>29336</v>
      </c>
      <c r="H3510" s="203" t="s">
        <v>29337</v>
      </c>
      <c r="I3510" s="203" t="s">
        <v>9462</v>
      </c>
      <c r="J3510" s="203" t="s">
        <v>29338</v>
      </c>
      <c r="K3510" s="84">
        <v>45370</v>
      </c>
      <c r="L3510" s="84">
        <v>45370</v>
      </c>
      <c r="M3510" s="84">
        <v>45553</v>
      </c>
      <c r="N3510" s="203" t="s">
        <v>15462</v>
      </c>
      <c r="O3510" s="86">
        <v>19560876</v>
      </c>
      <c r="P3510" s="203" t="s">
        <v>29339</v>
      </c>
      <c r="Q3510" s="203" t="s">
        <v>29338</v>
      </c>
      <c r="R3510" s="84">
        <v>45369</v>
      </c>
      <c r="S3510" s="84">
        <v>45369</v>
      </c>
      <c r="T3510" s="84"/>
      <c r="U3510" s="84"/>
      <c r="V3510" s="84"/>
      <c r="W3510" s="203" t="s">
        <v>9457</v>
      </c>
    </row>
    <row r="3511" spans="1:23" x14ac:dyDescent="0.3">
      <c r="A3511" s="203" t="s">
        <v>1572</v>
      </c>
      <c r="B3511" s="203" t="s">
        <v>1246</v>
      </c>
      <c r="C3511" s="203" t="s">
        <v>29340</v>
      </c>
      <c r="D3511" s="203" t="s">
        <v>29341</v>
      </c>
      <c r="E3511" s="203" t="s">
        <v>29342</v>
      </c>
      <c r="F3511" s="203" t="s">
        <v>9451</v>
      </c>
      <c r="G3511" s="203" t="s">
        <v>29342</v>
      </c>
      <c r="H3511" s="203" t="s">
        <v>29343</v>
      </c>
      <c r="I3511" s="203" t="s">
        <v>9453</v>
      </c>
      <c r="J3511" s="203" t="s">
        <v>29344</v>
      </c>
      <c r="K3511" s="84">
        <v>45922</v>
      </c>
      <c r="L3511" s="84">
        <v>45922</v>
      </c>
      <c r="M3511" s="84">
        <v>46012</v>
      </c>
      <c r="N3511" s="203" t="s">
        <v>29345</v>
      </c>
      <c r="O3511" s="86">
        <v>10442712</v>
      </c>
      <c r="P3511" s="203" t="s">
        <v>29346</v>
      </c>
      <c r="Q3511" s="203" t="s">
        <v>29344</v>
      </c>
      <c r="R3511" s="84">
        <v>45921</v>
      </c>
      <c r="S3511" s="84">
        <v>45921</v>
      </c>
      <c r="T3511" s="84"/>
      <c r="U3511" s="84"/>
      <c r="V3511" s="84"/>
      <c r="W3511" s="203" t="s">
        <v>9457</v>
      </c>
    </row>
    <row r="3512" spans="1:23" x14ac:dyDescent="0.3">
      <c r="A3512" s="203" t="s">
        <v>5454</v>
      </c>
      <c r="B3512" s="203" t="s">
        <v>1245</v>
      </c>
      <c r="C3512" s="203" t="s">
        <v>29347</v>
      </c>
      <c r="D3512" s="203" t="s">
        <v>29348</v>
      </c>
      <c r="E3512" s="203" t="s">
        <v>29349</v>
      </c>
      <c r="F3512" s="203" t="s">
        <v>9451</v>
      </c>
      <c r="G3512" s="203" t="s">
        <v>29349</v>
      </c>
      <c r="H3512" s="203" t="s">
        <v>29350</v>
      </c>
      <c r="I3512" s="203" t="s">
        <v>9533</v>
      </c>
      <c r="J3512" s="203" t="s">
        <v>29351</v>
      </c>
      <c r="K3512" s="84">
        <v>45559</v>
      </c>
      <c r="L3512" s="84">
        <v>45561</v>
      </c>
      <c r="M3512" s="84">
        <v>45651</v>
      </c>
      <c r="N3512" s="203" t="s">
        <v>20390</v>
      </c>
      <c r="O3512" s="86">
        <v>10500000</v>
      </c>
      <c r="P3512" s="203" t="s">
        <v>29352</v>
      </c>
      <c r="Q3512" s="203" t="s">
        <v>29351</v>
      </c>
      <c r="R3512" s="84">
        <v>45559</v>
      </c>
      <c r="S3512" s="84">
        <v>45559</v>
      </c>
      <c r="T3512" s="84"/>
      <c r="U3512" s="84"/>
      <c r="V3512" s="84"/>
      <c r="W3512" s="203" t="s">
        <v>9457</v>
      </c>
    </row>
    <row r="3513" spans="1:23" x14ac:dyDescent="0.3">
      <c r="A3513" s="203" t="s">
        <v>1572</v>
      </c>
      <c r="B3513" s="203" t="s">
        <v>1246</v>
      </c>
      <c r="C3513" s="203" t="s">
        <v>29353</v>
      </c>
      <c r="D3513" s="203" t="s">
        <v>29354</v>
      </c>
      <c r="E3513" s="203" t="s">
        <v>29355</v>
      </c>
      <c r="F3513" s="203" t="s">
        <v>9451</v>
      </c>
      <c r="G3513" s="203" t="s">
        <v>29355</v>
      </c>
      <c r="H3513" s="203" t="s">
        <v>29356</v>
      </c>
      <c r="I3513" s="203" t="s">
        <v>9453</v>
      </c>
      <c r="J3513" s="203" t="s">
        <v>11164</v>
      </c>
      <c r="K3513" s="84">
        <v>45916</v>
      </c>
      <c r="L3513" s="84">
        <v>45917</v>
      </c>
      <c r="M3513" s="84">
        <v>46007</v>
      </c>
      <c r="N3513" s="203" t="s">
        <v>29357</v>
      </c>
      <c r="O3513" s="86">
        <v>11100000</v>
      </c>
      <c r="P3513" s="203" t="s">
        <v>29358</v>
      </c>
      <c r="Q3513" s="203" t="s">
        <v>11164</v>
      </c>
      <c r="R3513" s="84">
        <v>45916</v>
      </c>
      <c r="S3513" s="84">
        <v>45916</v>
      </c>
      <c r="T3513" s="84"/>
      <c r="U3513" s="84"/>
      <c r="V3513" s="84"/>
      <c r="W3513" s="203" t="s">
        <v>9457</v>
      </c>
    </row>
    <row r="3514" spans="1:23" x14ac:dyDescent="0.3">
      <c r="A3514" s="203" t="s">
        <v>1665</v>
      </c>
      <c r="B3514" s="203" t="s">
        <v>1247</v>
      </c>
      <c r="C3514" s="203" t="s">
        <v>29359</v>
      </c>
      <c r="D3514" s="203" t="s">
        <v>29360</v>
      </c>
      <c r="E3514" s="203" t="s">
        <v>29361</v>
      </c>
      <c r="F3514" s="203" t="s">
        <v>9451</v>
      </c>
      <c r="G3514" s="203" t="s">
        <v>29361</v>
      </c>
      <c r="H3514" s="203" t="s">
        <v>29362</v>
      </c>
      <c r="I3514" s="203" t="s">
        <v>9453</v>
      </c>
      <c r="J3514" s="203" t="s">
        <v>10498</v>
      </c>
      <c r="K3514" s="84">
        <v>46051</v>
      </c>
      <c r="L3514" s="84">
        <v>46052</v>
      </c>
      <c r="M3514" s="84">
        <v>46141</v>
      </c>
      <c r="N3514" s="203" t="s">
        <v>29363</v>
      </c>
      <c r="O3514" s="86">
        <v>12000000</v>
      </c>
      <c r="P3514" s="203" t="s">
        <v>29364</v>
      </c>
      <c r="Q3514" s="203" t="s">
        <v>10498</v>
      </c>
      <c r="R3514" s="84">
        <v>46051</v>
      </c>
      <c r="S3514" s="84">
        <v>46051</v>
      </c>
      <c r="T3514" s="84"/>
      <c r="U3514" s="84"/>
      <c r="V3514" s="84"/>
      <c r="W3514" s="203" t="s">
        <v>9457</v>
      </c>
    </row>
    <row r="3515" spans="1:23" x14ac:dyDescent="0.3">
      <c r="A3515" s="203" t="s">
        <v>3253</v>
      </c>
      <c r="B3515" s="203" t="s">
        <v>1245</v>
      </c>
      <c r="C3515" s="203" t="s">
        <v>29365</v>
      </c>
      <c r="D3515" s="203" t="s">
        <v>29366</v>
      </c>
      <c r="E3515" s="203" t="s">
        <v>29367</v>
      </c>
      <c r="F3515" s="203" t="s">
        <v>9451</v>
      </c>
      <c r="G3515" s="203" t="s">
        <v>29367</v>
      </c>
      <c r="H3515" s="203" t="s">
        <v>29368</v>
      </c>
      <c r="I3515" s="203" t="s">
        <v>9453</v>
      </c>
      <c r="J3515" s="203" t="s">
        <v>29369</v>
      </c>
      <c r="K3515" s="84">
        <v>45596</v>
      </c>
      <c r="L3515" s="84">
        <v>45596</v>
      </c>
      <c r="M3515" s="84">
        <v>45657</v>
      </c>
      <c r="N3515" s="203" t="s">
        <v>29370</v>
      </c>
      <c r="O3515" s="86">
        <v>7972794</v>
      </c>
      <c r="P3515" s="203" t="s">
        <v>29371</v>
      </c>
      <c r="Q3515" s="203" t="s">
        <v>29369</v>
      </c>
      <c r="R3515" s="84">
        <v>45596</v>
      </c>
      <c r="S3515" s="84">
        <v>45596</v>
      </c>
      <c r="T3515" s="84"/>
      <c r="U3515" s="84"/>
      <c r="V3515" s="84"/>
      <c r="W3515" s="203" t="s">
        <v>9457</v>
      </c>
    </row>
    <row r="3516" spans="1:23" x14ac:dyDescent="0.3">
      <c r="A3516" s="203" t="s">
        <v>3660</v>
      </c>
      <c r="B3516" s="203" t="s">
        <v>1245</v>
      </c>
      <c r="C3516" s="203" t="s">
        <v>29372</v>
      </c>
      <c r="D3516" s="203" t="s">
        <v>29373</v>
      </c>
      <c r="E3516" s="203" t="s">
        <v>29374</v>
      </c>
      <c r="F3516" s="203" t="s">
        <v>9451</v>
      </c>
      <c r="G3516" s="203" t="s">
        <v>29374</v>
      </c>
      <c r="H3516" s="203" t="s">
        <v>29375</v>
      </c>
      <c r="I3516" s="203" t="s">
        <v>9453</v>
      </c>
      <c r="J3516" s="203" t="s">
        <v>29376</v>
      </c>
      <c r="K3516" s="84">
        <v>45363</v>
      </c>
      <c r="L3516" s="84">
        <v>45364</v>
      </c>
      <c r="M3516" s="84">
        <v>45548</v>
      </c>
      <c r="N3516" s="203" t="s">
        <v>13217</v>
      </c>
      <c r="O3516" s="86">
        <v>17400000</v>
      </c>
      <c r="P3516" s="203" t="s">
        <v>29377</v>
      </c>
      <c r="Q3516" s="203" t="s">
        <v>29376</v>
      </c>
      <c r="R3516" s="84">
        <v>45362</v>
      </c>
      <c r="S3516" s="84">
        <v>45362</v>
      </c>
      <c r="T3516" s="84"/>
      <c r="U3516" s="84"/>
      <c r="V3516" s="84"/>
      <c r="W3516" s="203" t="s">
        <v>9457</v>
      </c>
    </row>
    <row r="3517" spans="1:23" x14ac:dyDescent="0.3">
      <c r="A3517" s="203" t="s">
        <v>5454</v>
      </c>
      <c r="B3517" s="203" t="s">
        <v>1245</v>
      </c>
      <c r="C3517" s="203" t="s">
        <v>29378</v>
      </c>
      <c r="D3517" s="203" t="s">
        <v>29379</v>
      </c>
      <c r="E3517" s="203" t="s">
        <v>29380</v>
      </c>
      <c r="F3517" s="203" t="s">
        <v>9451</v>
      </c>
      <c r="G3517" s="203" t="s">
        <v>29380</v>
      </c>
      <c r="H3517" s="203" t="s">
        <v>29381</v>
      </c>
      <c r="I3517" s="203" t="s">
        <v>9453</v>
      </c>
      <c r="J3517" s="203" t="s">
        <v>16334</v>
      </c>
      <c r="K3517" s="84">
        <v>45548</v>
      </c>
      <c r="L3517" s="84">
        <v>45548</v>
      </c>
      <c r="M3517" s="84">
        <v>45638</v>
      </c>
      <c r="N3517" s="203" t="s">
        <v>29382</v>
      </c>
      <c r="O3517" s="86">
        <v>10500000</v>
      </c>
      <c r="P3517" s="203" t="s">
        <v>29383</v>
      </c>
      <c r="Q3517" s="203" t="s">
        <v>16334</v>
      </c>
      <c r="R3517" s="84">
        <v>45547</v>
      </c>
      <c r="S3517" s="84">
        <v>45547</v>
      </c>
      <c r="T3517" s="84"/>
      <c r="U3517" s="84"/>
      <c r="V3517" s="84"/>
      <c r="W3517" s="203" t="s">
        <v>9457</v>
      </c>
    </row>
    <row r="3518" spans="1:23" x14ac:dyDescent="0.3">
      <c r="A3518" s="203" t="s">
        <v>1779</v>
      </c>
      <c r="B3518" s="203" t="s">
        <v>1245</v>
      </c>
      <c r="C3518" s="203" t="s">
        <v>29384</v>
      </c>
      <c r="D3518" s="203" t="s">
        <v>29385</v>
      </c>
      <c r="E3518" s="203" t="s">
        <v>29386</v>
      </c>
      <c r="F3518" s="203" t="s">
        <v>9451</v>
      </c>
      <c r="G3518" s="203" t="s">
        <v>29386</v>
      </c>
      <c r="H3518" s="203" t="s">
        <v>29387</v>
      </c>
      <c r="I3518" s="203" t="s">
        <v>9504</v>
      </c>
      <c r="J3518" s="203" t="s">
        <v>19235</v>
      </c>
      <c r="K3518" s="84">
        <v>45657</v>
      </c>
      <c r="L3518" s="84">
        <v>45659</v>
      </c>
      <c r="M3518" s="84">
        <v>45778</v>
      </c>
      <c r="N3518" s="203" t="s">
        <v>29388</v>
      </c>
      <c r="O3518" s="86">
        <v>23600000</v>
      </c>
      <c r="P3518" s="203" t="s">
        <v>29389</v>
      </c>
      <c r="Q3518" s="203" t="s">
        <v>19235</v>
      </c>
      <c r="R3518" s="84">
        <v>45656</v>
      </c>
      <c r="S3518" s="84">
        <v>45656</v>
      </c>
      <c r="T3518" s="84"/>
      <c r="U3518" s="84"/>
      <c r="V3518" s="84"/>
      <c r="W3518" s="203" t="s">
        <v>9457</v>
      </c>
    </row>
    <row r="3519" spans="1:23" x14ac:dyDescent="0.3">
      <c r="A3519" s="203" t="s">
        <v>1605</v>
      </c>
      <c r="B3519" s="203" t="s">
        <v>1247</v>
      </c>
      <c r="C3519" s="203" t="s">
        <v>29390</v>
      </c>
      <c r="D3519" s="203" t="s">
        <v>29391</v>
      </c>
      <c r="E3519" s="203" t="s">
        <v>29392</v>
      </c>
      <c r="F3519" s="203" t="s">
        <v>9451</v>
      </c>
      <c r="G3519" s="203" t="s">
        <v>29392</v>
      </c>
      <c r="H3519" s="203" t="s">
        <v>29393</v>
      </c>
      <c r="I3519" s="203" t="s">
        <v>9453</v>
      </c>
      <c r="J3519" s="203" t="s">
        <v>12172</v>
      </c>
      <c r="K3519" s="84">
        <v>46051</v>
      </c>
      <c r="L3519" s="84">
        <v>46051</v>
      </c>
      <c r="M3519" s="84">
        <v>46231</v>
      </c>
      <c r="N3519" s="203" t="s">
        <v>29394</v>
      </c>
      <c r="O3519" s="86">
        <v>31960242</v>
      </c>
      <c r="P3519" s="203" t="s">
        <v>29395</v>
      </c>
      <c r="Q3519" s="203" t="s">
        <v>12172</v>
      </c>
      <c r="R3519" s="84">
        <v>46050</v>
      </c>
      <c r="S3519" s="84">
        <v>46050</v>
      </c>
      <c r="T3519" s="84"/>
      <c r="U3519" s="84"/>
      <c r="V3519" s="84"/>
      <c r="W3519" s="203" t="s">
        <v>9457</v>
      </c>
    </row>
    <row r="3520" spans="1:23" x14ac:dyDescent="0.3">
      <c r="A3520" s="203" t="s">
        <v>1572</v>
      </c>
      <c r="B3520" s="203" t="s">
        <v>1246</v>
      </c>
      <c r="C3520" s="203" t="s">
        <v>29396</v>
      </c>
      <c r="D3520" s="203" t="s">
        <v>29397</v>
      </c>
      <c r="E3520" s="203" t="s">
        <v>29398</v>
      </c>
      <c r="F3520" s="203" t="s">
        <v>9451</v>
      </c>
      <c r="G3520" s="203" t="s">
        <v>29398</v>
      </c>
      <c r="H3520" s="203" t="s">
        <v>29399</v>
      </c>
      <c r="I3520" s="203" t="s">
        <v>9453</v>
      </c>
      <c r="J3520" s="203" t="s">
        <v>29400</v>
      </c>
      <c r="K3520" s="84">
        <v>45922</v>
      </c>
      <c r="L3520" s="84">
        <v>45924</v>
      </c>
      <c r="M3520" s="84">
        <v>46014</v>
      </c>
      <c r="N3520" s="203" t="s">
        <v>21446</v>
      </c>
      <c r="O3520" s="86">
        <v>18000000</v>
      </c>
      <c r="P3520" s="203" t="s">
        <v>29401</v>
      </c>
      <c r="Q3520" s="203" t="s">
        <v>29400</v>
      </c>
      <c r="R3520" s="84">
        <v>45919</v>
      </c>
      <c r="S3520" s="84">
        <v>45919</v>
      </c>
      <c r="T3520" s="84"/>
      <c r="U3520" s="84"/>
      <c r="V3520" s="84"/>
      <c r="W3520" s="203" t="s">
        <v>9457</v>
      </c>
    </row>
    <row r="3521" spans="1:23" x14ac:dyDescent="0.3">
      <c r="A3521" s="203" t="s">
        <v>1467</v>
      </c>
      <c r="B3521" s="203" t="s">
        <v>1247</v>
      </c>
      <c r="C3521" s="203" t="s">
        <v>29402</v>
      </c>
      <c r="D3521" s="203" t="s">
        <v>29403</v>
      </c>
      <c r="E3521" s="203" t="s">
        <v>29404</v>
      </c>
      <c r="F3521" s="203" t="s">
        <v>9451</v>
      </c>
      <c r="G3521" s="203" t="s">
        <v>29404</v>
      </c>
      <c r="H3521" s="203" t="s">
        <v>29405</v>
      </c>
      <c r="I3521" s="203" t="s">
        <v>9453</v>
      </c>
      <c r="J3521" s="203" t="s">
        <v>29406</v>
      </c>
      <c r="K3521" s="84">
        <v>46045</v>
      </c>
      <c r="L3521" s="84">
        <v>46052</v>
      </c>
      <c r="M3521" s="84">
        <v>46232</v>
      </c>
      <c r="N3521" s="203" t="s">
        <v>12283</v>
      </c>
      <c r="O3521" s="86">
        <v>25760100</v>
      </c>
      <c r="P3521" s="203" t="s">
        <v>29407</v>
      </c>
      <c r="Q3521" s="203" t="s">
        <v>29406</v>
      </c>
      <c r="R3521" s="84">
        <v>46044</v>
      </c>
      <c r="S3521" s="84">
        <v>46044</v>
      </c>
      <c r="T3521" s="84"/>
      <c r="U3521" s="84"/>
      <c r="V3521" s="84"/>
      <c r="W3521" s="203" t="s">
        <v>9457</v>
      </c>
    </row>
    <row r="3522" spans="1:23" x14ac:dyDescent="0.3">
      <c r="A3522" s="203" t="s">
        <v>1476</v>
      </c>
      <c r="B3522" s="203" t="s">
        <v>1246</v>
      </c>
      <c r="C3522" s="203" t="s">
        <v>29408</v>
      </c>
      <c r="D3522" s="203" t="s">
        <v>29409</v>
      </c>
      <c r="E3522" s="203" t="s">
        <v>29410</v>
      </c>
      <c r="F3522" s="203" t="s">
        <v>9451</v>
      </c>
      <c r="G3522" s="203" t="s">
        <v>29410</v>
      </c>
      <c r="H3522" s="203" t="s">
        <v>29411</v>
      </c>
      <c r="I3522" s="203" t="s">
        <v>9462</v>
      </c>
      <c r="J3522" s="203" t="s">
        <v>9569</v>
      </c>
      <c r="K3522" s="84">
        <v>45689</v>
      </c>
      <c r="L3522" s="84">
        <v>45691</v>
      </c>
      <c r="M3522" s="84">
        <v>45871</v>
      </c>
      <c r="N3522" s="203" t="s">
        <v>14388</v>
      </c>
      <c r="O3522" s="86">
        <v>23918382</v>
      </c>
      <c r="P3522" s="203" t="s">
        <v>29412</v>
      </c>
      <c r="Q3522" s="203" t="s">
        <v>9569</v>
      </c>
      <c r="R3522" s="84">
        <v>45689</v>
      </c>
      <c r="S3522" s="84">
        <v>45689</v>
      </c>
      <c r="T3522" s="84"/>
      <c r="U3522" s="84"/>
      <c r="V3522" s="84"/>
      <c r="W3522" s="203" t="s">
        <v>9457</v>
      </c>
    </row>
    <row r="3523" spans="1:23" x14ac:dyDescent="0.3">
      <c r="A3523" s="203" t="s">
        <v>1605</v>
      </c>
      <c r="B3523" s="203" t="s">
        <v>1247</v>
      </c>
      <c r="C3523" s="203" t="s">
        <v>29413</v>
      </c>
      <c r="D3523" s="203" t="s">
        <v>29414</v>
      </c>
      <c r="E3523" s="203" t="s">
        <v>29415</v>
      </c>
      <c r="F3523" s="203" t="s">
        <v>9451</v>
      </c>
      <c r="G3523" s="203" t="s">
        <v>29415</v>
      </c>
      <c r="H3523" s="203" t="s">
        <v>29416</v>
      </c>
      <c r="I3523" s="203" t="s">
        <v>9453</v>
      </c>
      <c r="J3523" s="203" t="s">
        <v>29417</v>
      </c>
      <c r="K3523" s="84">
        <v>46047</v>
      </c>
      <c r="L3523" s="84">
        <v>46048</v>
      </c>
      <c r="M3523" s="84">
        <v>46228</v>
      </c>
      <c r="N3523" s="203" t="s">
        <v>12437</v>
      </c>
      <c r="O3523" s="86">
        <v>25760100</v>
      </c>
      <c r="P3523" s="203" t="s">
        <v>29418</v>
      </c>
      <c r="Q3523" s="203" t="s">
        <v>29417</v>
      </c>
      <c r="R3523" s="84">
        <v>46046</v>
      </c>
      <c r="S3523" s="84">
        <v>46046</v>
      </c>
      <c r="T3523" s="84"/>
      <c r="U3523" s="84"/>
      <c r="V3523" s="84"/>
      <c r="W3523" s="203" t="s">
        <v>9457</v>
      </c>
    </row>
    <row r="3524" spans="1:23" x14ac:dyDescent="0.3">
      <c r="A3524" s="203" t="s">
        <v>1657</v>
      </c>
      <c r="B3524" s="203" t="s">
        <v>1247</v>
      </c>
      <c r="C3524" s="203" t="s">
        <v>29419</v>
      </c>
      <c r="D3524" s="203" t="s">
        <v>9471</v>
      </c>
      <c r="E3524" s="203" t="s">
        <v>25382</v>
      </c>
      <c r="F3524" s="203" t="s">
        <v>9451</v>
      </c>
      <c r="G3524" s="203"/>
      <c r="H3524" s="203"/>
      <c r="I3524" s="203"/>
      <c r="J3524" s="203"/>
      <c r="K3524" s="84"/>
      <c r="L3524" s="84"/>
      <c r="M3524" s="84"/>
      <c r="N3524" s="203"/>
      <c r="O3524" s="86"/>
      <c r="P3524" s="203"/>
      <c r="Q3524" s="203"/>
      <c r="R3524" s="84">
        <v>46157</v>
      </c>
      <c r="S3524" s="84">
        <v>46157</v>
      </c>
      <c r="T3524" s="84">
        <v>46177</v>
      </c>
      <c r="U3524" s="84">
        <v>46177</v>
      </c>
      <c r="V3524" s="84">
        <v>46177</v>
      </c>
      <c r="W3524" s="203" t="s">
        <v>9723</v>
      </c>
    </row>
    <row r="3525" spans="1:23" x14ac:dyDescent="0.3">
      <c r="A3525" s="203" t="s">
        <v>1783</v>
      </c>
      <c r="B3525" s="203" t="s">
        <v>1247</v>
      </c>
      <c r="C3525" s="203" t="s">
        <v>29420</v>
      </c>
      <c r="D3525" s="203" t="s">
        <v>9471</v>
      </c>
      <c r="E3525" s="203" t="s">
        <v>29421</v>
      </c>
      <c r="F3525" s="203" t="s">
        <v>9451</v>
      </c>
      <c r="G3525" s="203"/>
      <c r="H3525" s="203"/>
      <c r="I3525" s="203"/>
      <c r="J3525" s="203"/>
      <c r="K3525" s="84"/>
      <c r="L3525" s="84"/>
      <c r="M3525" s="84"/>
      <c r="N3525" s="203"/>
      <c r="O3525" s="86"/>
      <c r="P3525" s="203"/>
      <c r="Q3525" s="203"/>
      <c r="R3525" s="84"/>
      <c r="S3525" s="84"/>
      <c r="T3525" s="84"/>
      <c r="U3525" s="84"/>
      <c r="V3525" s="84">
        <v>46129</v>
      </c>
      <c r="W3525" s="203" t="s">
        <v>14464</v>
      </c>
    </row>
    <row r="3526" spans="1:23" x14ac:dyDescent="0.3">
      <c r="A3526" s="203" t="s">
        <v>1433</v>
      </c>
      <c r="B3526" s="203" t="s">
        <v>1246</v>
      </c>
      <c r="C3526" s="203" t="s">
        <v>29422</v>
      </c>
      <c r="D3526" s="203" t="s">
        <v>29423</v>
      </c>
      <c r="E3526" s="203" t="s">
        <v>29424</v>
      </c>
      <c r="F3526" s="203" t="s">
        <v>9451</v>
      </c>
      <c r="G3526" s="203" t="s">
        <v>29424</v>
      </c>
      <c r="H3526" s="203" t="s">
        <v>29425</v>
      </c>
      <c r="I3526" s="203" t="s">
        <v>9462</v>
      </c>
      <c r="J3526" s="203" t="s">
        <v>29426</v>
      </c>
      <c r="K3526" s="84">
        <v>45814</v>
      </c>
      <c r="L3526" s="84">
        <v>45818</v>
      </c>
      <c r="M3526" s="84">
        <v>45939</v>
      </c>
      <c r="N3526" s="203" t="s">
        <v>17803</v>
      </c>
      <c r="O3526" s="86">
        <v>10562964</v>
      </c>
      <c r="P3526" s="203" t="s">
        <v>29427</v>
      </c>
      <c r="Q3526" s="203" t="s">
        <v>29426</v>
      </c>
      <c r="R3526" s="84">
        <v>45811</v>
      </c>
      <c r="S3526" s="84">
        <v>45811</v>
      </c>
      <c r="T3526" s="84"/>
      <c r="U3526" s="84"/>
      <c r="V3526" s="84"/>
      <c r="W3526" s="203" t="s">
        <v>9457</v>
      </c>
    </row>
    <row r="3527" spans="1:23" x14ac:dyDescent="0.3">
      <c r="A3527" s="203" t="s">
        <v>1476</v>
      </c>
      <c r="B3527" s="203" t="s">
        <v>1246</v>
      </c>
      <c r="C3527" s="203" t="s">
        <v>29428</v>
      </c>
      <c r="D3527" s="203" t="s">
        <v>29429</v>
      </c>
      <c r="E3527" s="203" t="s">
        <v>29430</v>
      </c>
      <c r="F3527" s="203" t="s">
        <v>9451</v>
      </c>
      <c r="G3527" s="203" t="s">
        <v>29430</v>
      </c>
      <c r="H3527" s="203" t="s">
        <v>29431</v>
      </c>
      <c r="I3527" s="203" t="s">
        <v>9462</v>
      </c>
      <c r="J3527" s="203" t="s">
        <v>29432</v>
      </c>
      <c r="K3527" s="84">
        <v>45901</v>
      </c>
      <c r="L3527" s="84">
        <v>45901</v>
      </c>
      <c r="M3527" s="84">
        <v>46022</v>
      </c>
      <c r="N3527" s="203" t="s">
        <v>11671</v>
      </c>
      <c r="O3527" s="86">
        <v>9817060</v>
      </c>
      <c r="P3527" s="203" t="s">
        <v>29433</v>
      </c>
      <c r="Q3527" s="203" t="s">
        <v>29432</v>
      </c>
      <c r="R3527" s="84">
        <v>45901</v>
      </c>
      <c r="S3527" s="84">
        <v>45901</v>
      </c>
      <c r="T3527" s="84"/>
      <c r="U3527" s="84"/>
      <c r="V3527" s="84"/>
      <c r="W3527" s="203" t="s">
        <v>9457</v>
      </c>
    </row>
    <row r="3528" spans="1:23" x14ac:dyDescent="0.3">
      <c r="A3528" s="203" t="s">
        <v>1572</v>
      </c>
      <c r="B3528" s="203" t="s">
        <v>1246</v>
      </c>
      <c r="C3528" s="203" t="s">
        <v>29434</v>
      </c>
      <c r="D3528" s="203" t="s">
        <v>29435</v>
      </c>
      <c r="E3528" s="203" t="s">
        <v>29436</v>
      </c>
      <c r="F3528" s="203" t="s">
        <v>9451</v>
      </c>
      <c r="G3528" s="203" t="s">
        <v>29436</v>
      </c>
      <c r="H3528" s="203" t="s">
        <v>29437</v>
      </c>
      <c r="I3528" s="203" t="s">
        <v>9453</v>
      </c>
      <c r="J3528" s="203" t="s">
        <v>29438</v>
      </c>
      <c r="K3528" s="84">
        <v>45982</v>
      </c>
      <c r="L3528" s="84">
        <v>45982</v>
      </c>
      <c r="M3528" s="84">
        <v>46011</v>
      </c>
      <c r="N3528" s="203" t="s">
        <v>17977</v>
      </c>
      <c r="O3528" s="86">
        <v>4000000</v>
      </c>
      <c r="P3528" s="203" t="s">
        <v>29439</v>
      </c>
      <c r="Q3528" s="203" t="s">
        <v>29438</v>
      </c>
      <c r="R3528" s="84">
        <v>45982</v>
      </c>
      <c r="S3528" s="84">
        <v>45982</v>
      </c>
      <c r="T3528" s="84"/>
      <c r="U3528" s="84"/>
      <c r="V3528" s="84"/>
      <c r="W3528" s="203" t="s">
        <v>9457</v>
      </c>
    </row>
    <row r="3529" spans="1:23" x14ac:dyDescent="0.3">
      <c r="A3529" s="203" t="s">
        <v>1539</v>
      </c>
      <c r="B3529" s="203" t="s">
        <v>1246</v>
      </c>
      <c r="C3529" s="203" t="s">
        <v>29440</v>
      </c>
      <c r="D3529" s="203" t="s">
        <v>29441</v>
      </c>
      <c r="E3529" s="203" t="s">
        <v>29442</v>
      </c>
      <c r="F3529" s="203" t="s">
        <v>9451</v>
      </c>
      <c r="G3529" s="203" t="s">
        <v>29442</v>
      </c>
      <c r="H3529" s="203" t="s">
        <v>29443</v>
      </c>
      <c r="I3529" s="203" t="s">
        <v>9462</v>
      </c>
      <c r="J3529" s="203" t="s">
        <v>29444</v>
      </c>
      <c r="K3529" s="84">
        <v>45922</v>
      </c>
      <c r="L3529" s="84">
        <v>45922</v>
      </c>
      <c r="M3529" s="84">
        <v>46022</v>
      </c>
      <c r="N3529" s="203" t="s">
        <v>29445</v>
      </c>
      <c r="O3529" s="86">
        <v>13287990</v>
      </c>
      <c r="P3529" s="203" t="s">
        <v>29446</v>
      </c>
      <c r="Q3529" s="203" t="s">
        <v>29444</v>
      </c>
      <c r="R3529" s="84">
        <v>45922</v>
      </c>
      <c r="S3529" s="84">
        <v>45922</v>
      </c>
      <c r="T3529" s="84"/>
      <c r="U3529" s="84"/>
      <c r="V3529" s="84"/>
      <c r="W3529" s="203" t="s">
        <v>9457</v>
      </c>
    </row>
    <row r="3530" spans="1:23" x14ac:dyDescent="0.3">
      <c r="A3530" s="203" t="s">
        <v>1655</v>
      </c>
      <c r="B3530" s="203" t="s">
        <v>1247</v>
      </c>
      <c r="C3530" s="203" t="s">
        <v>29447</v>
      </c>
      <c r="D3530" s="203" t="s">
        <v>29448</v>
      </c>
      <c r="E3530" s="203" t="s">
        <v>29449</v>
      </c>
      <c r="F3530" s="203" t="s">
        <v>9451</v>
      </c>
      <c r="G3530" s="203" t="s">
        <v>29449</v>
      </c>
      <c r="H3530" s="203" t="s">
        <v>29450</v>
      </c>
      <c r="I3530" s="203" t="s">
        <v>9453</v>
      </c>
      <c r="J3530" s="203" t="s">
        <v>29451</v>
      </c>
      <c r="K3530" s="84">
        <v>46052</v>
      </c>
      <c r="L3530" s="84">
        <v>46052</v>
      </c>
      <c r="M3530" s="84">
        <v>46171</v>
      </c>
      <c r="N3530" s="203" t="s">
        <v>10706</v>
      </c>
      <c r="O3530" s="86">
        <v>14052756</v>
      </c>
      <c r="P3530" s="203" t="s">
        <v>29452</v>
      </c>
      <c r="Q3530" s="203" t="s">
        <v>29451</v>
      </c>
      <c r="R3530" s="84">
        <v>46052</v>
      </c>
      <c r="S3530" s="84">
        <v>46052</v>
      </c>
      <c r="T3530" s="84"/>
      <c r="U3530" s="84"/>
      <c r="V3530" s="84"/>
      <c r="W3530" s="203" t="s">
        <v>9457</v>
      </c>
    </row>
    <row r="3531" spans="1:23" x14ac:dyDescent="0.3">
      <c r="A3531" s="203" t="s">
        <v>2940</v>
      </c>
      <c r="B3531" s="203" t="s">
        <v>1245</v>
      </c>
      <c r="C3531" s="203" t="s">
        <v>29453</v>
      </c>
      <c r="D3531" s="203" t="s">
        <v>29454</v>
      </c>
      <c r="E3531" s="203" t="s">
        <v>29455</v>
      </c>
      <c r="F3531" s="203" t="s">
        <v>9451</v>
      </c>
      <c r="G3531" s="203" t="s">
        <v>29455</v>
      </c>
      <c r="H3531" s="203" t="s">
        <v>29456</v>
      </c>
      <c r="I3531" s="203" t="s">
        <v>9462</v>
      </c>
      <c r="J3531" s="203" t="s">
        <v>21074</v>
      </c>
      <c r="K3531" s="84">
        <v>45581</v>
      </c>
      <c r="L3531" s="84">
        <v>45581</v>
      </c>
      <c r="M3531" s="84">
        <v>45657</v>
      </c>
      <c r="N3531" s="203" t="s">
        <v>17022</v>
      </c>
      <c r="O3531" s="86">
        <v>12364688</v>
      </c>
      <c r="P3531" s="203" t="s">
        <v>29457</v>
      </c>
      <c r="Q3531" s="203" t="s">
        <v>21074</v>
      </c>
      <c r="R3531" s="84">
        <v>45580</v>
      </c>
      <c r="S3531" s="84">
        <v>45580</v>
      </c>
      <c r="T3531" s="84"/>
      <c r="U3531" s="84"/>
      <c r="V3531" s="84"/>
      <c r="W3531" s="203" t="s">
        <v>9457</v>
      </c>
    </row>
    <row r="3532" spans="1:23" x14ac:dyDescent="0.3">
      <c r="A3532" s="203" t="s">
        <v>1572</v>
      </c>
      <c r="B3532" s="203" t="s">
        <v>1246</v>
      </c>
      <c r="C3532" s="203" t="s">
        <v>29458</v>
      </c>
      <c r="D3532" s="203" t="s">
        <v>29459</v>
      </c>
      <c r="E3532" s="203" t="s">
        <v>29460</v>
      </c>
      <c r="F3532" s="203" t="s">
        <v>9451</v>
      </c>
      <c r="G3532" s="203" t="s">
        <v>29460</v>
      </c>
      <c r="H3532" s="203" t="s">
        <v>29461</v>
      </c>
      <c r="I3532" s="203" t="s">
        <v>9453</v>
      </c>
      <c r="J3532" s="203" t="s">
        <v>22303</v>
      </c>
      <c r="K3532" s="84">
        <v>45959</v>
      </c>
      <c r="L3532" s="84">
        <v>45960</v>
      </c>
      <c r="M3532" s="84">
        <v>46020</v>
      </c>
      <c r="N3532" s="203" t="s">
        <v>22304</v>
      </c>
      <c r="O3532" s="86">
        <v>6000000</v>
      </c>
      <c r="P3532" s="203" t="s">
        <v>29462</v>
      </c>
      <c r="Q3532" s="203" t="s">
        <v>22303</v>
      </c>
      <c r="R3532" s="84">
        <v>45958</v>
      </c>
      <c r="S3532" s="84">
        <v>45958</v>
      </c>
      <c r="T3532" s="84"/>
      <c r="U3532" s="84"/>
      <c r="V3532" s="84"/>
      <c r="W3532" s="203" t="s">
        <v>9457</v>
      </c>
    </row>
    <row r="3533" spans="1:23" x14ac:dyDescent="0.3">
      <c r="A3533" s="203" t="s">
        <v>1467</v>
      </c>
      <c r="B3533" s="203" t="s">
        <v>1247</v>
      </c>
      <c r="C3533" s="203" t="s">
        <v>29463</v>
      </c>
      <c r="D3533" s="203" t="s">
        <v>29464</v>
      </c>
      <c r="E3533" s="203" t="s">
        <v>29465</v>
      </c>
      <c r="F3533" s="203" t="s">
        <v>9451</v>
      </c>
      <c r="G3533" s="203" t="s">
        <v>29465</v>
      </c>
      <c r="H3533" s="203" t="s">
        <v>29466</v>
      </c>
      <c r="I3533" s="203" t="s">
        <v>9453</v>
      </c>
      <c r="J3533" s="203" t="s">
        <v>29467</v>
      </c>
      <c r="K3533" s="84">
        <v>46046</v>
      </c>
      <c r="L3533" s="84">
        <v>46048</v>
      </c>
      <c r="M3533" s="84">
        <v>46228</v>
      </c>
      <c r="N3533" s="203" t="s">
        <v>13126</v>
      </c>
      <c r="O3533" s="86">
        <v>17064468</v>
      </c>
      <c r="P3533" s="203" t="s">
        <v>29468</v>
      </c>
      <c r="Q3533" s="203" t="s">
        <v>29467</v>
      </c>
      <c r="R3533" s="84">
        <v>46045</v>
      </c>
      <c r="S3533" s="84">
        <v>46045</v>
      </c>
      <c r="T3533" s="84"/>
      <c r="U3533" s="84"/>
      <c r="V3533" s="84"/>
      <c r="W3533" s="203" t="s">
        <v>9457</v>
      </c>
    </row>
    <row r="3534" spans="1:23" x14ac:dyDescent="0.3">
      <c r="A3534" s="203" t="s">
        <v>1505</v>
      </c>
      <c r="B3534" s="203" t="s">
        <v>1246</v>
      </c>
      <c r="C3534" s="203" t="s">
        <v>29469</v>
      </c>
      <c r="D3534" s="203" t="s">
        <v>29470</v>
      </c>
      <c r="E3534" s="203" t="s">
        <v>29471</v>
      </c>
      <c r="F3534" s="203" t="s">
        <v>9451</v>
      </c>
      <c r="G3534" s="203" t="s">
        <v>29471</v>
      </c>
      <c r="H3534" s="203" t="s">
        <v>29472</v>
      </c>
      <c r="I3534" s="203" t="s">
        <v>9462</v>
      </c>
      <c r="J3534" s="203" t="s">
        <v>29473</v>
      </c>
      <c r="K3534" s="84">
        <v>45888</v>
      </c>
      <c r="L3534" s="84">
        <v>45888</v>
      </c>
      <c r="M3534" s="84">
        <v>46019</v>
      </c>
      <c r="N3534" s="203" t="s">
        <v>13245</v>
      </c>
      <c r="O3534" s="86">
        <v>10635148</v>
      </c>
      <c r="P3534" s="203" t="s">
        <v>29474</v>
      </c>
      <c r="Q3534" s="203" t="s">
        <v>29473</v>
      </c>
      <c r="R3534" s="84">
        <v>45887</v>
      </c>
      <c r="S3534" s="84">
        <v>45887</v>
      </c>
      <c r="T3534" s="84"/>
      <c r="U3534" s="84"/>
      <c r="V3534" s="84"/>
      <c r="W3534" s="203" t="s">
        <v>9457</v>
      </c>
    </row>
    <row r="3535" spans="1:23" x14ac:dyDescent="0.3">
      <c r="A3535" s="203" t="s">
        <v>1665</v>
      </c>
      <c r="B3535" s="203" t="s">
        <v>1247</v>
      </c>
      <c r="C3535" s="203" t="s">
        <v>29475</v>
      </c>
      <c r="D3535" s="203" t="s">
        <v>29476</v>
      </c>
      <c r="E3535" s="203" t="s">
        <v>29477</v>
      </c>
      <c r="F3535" s="203" t="s">
        <v>9451</v>
      </c>
      <c r="G3535" s="203" t="s">
        <v>29477</v>
      </c>
      <c r="H3535" s="203" t="s">
        <v>29478</v>
      </c>
      <c r="I3535" s="203" t="s">
        <v>9453</v>
      </c>
      <c r="J3535" s="203" t="s">
        <v>29479</v>
      </c>
      <c r="K3535" s="84">
        <v>46050</v>
      </c>
      <c r="L3535" s="84">
        <v>46050</v>
      </c>
      <c r="M3535" s="84">
        <v>46200</v>
      </c>
      <c r="N3535" s="203" t="s">
        <v>29480</v>
      </c>
      <c r="O3535" s="86">
        <v>13203705</v>
      </c>
      <c r="P3535" s="203" t="s">
        <v>29481</v>
      </c>
      <c r="Q3535" s="203" t="s">
        <v>29479</v>
      </c>
      <c r="R3535" s="84">
        <v>46048</v>
      </c>
      <c r="S3535" s="84">
        <v>46048</v>
      </c>
      <c r="T3535" s="84"/>
      <c r="U3535" s="84"/>
      <c r="V3535" s="84"/>
      <c r="W3535" s="203" t="s">
        <v>9457</v>
      </c>
    </row>
    <row r="3536" spans="1:23" x14ac:dyDescent="0.3">
      <c r="A3536" s="203" t="s">
        <v>1605</v>
      </c>
      <c r="B3536" s="203" t="s">
        <v>1247</v>
      </c>
      <c r="C3536" s="203" t="s">
        <v>29482</v>
      </c>
      <c r="D3536" s="203" t="s">
        <v>9471</v>
      </c>
      <c r="E3536" s="203" t="s">
        <v>29483</v>
      </c>
      <c r="F3536" s="203" t="s">
        <v>9451</v>
      </c>
      <c r="G3536" s="203"/>
      <c r="H3536" s="203"/>
      <c r="I3536" s="203"/>
      <c r="J3536" s="203"/>
      <c r="K3536" s="84"/>
      <c r="L3536" s="84"/>
      <c r="M3536" s="84"/>
      <c r="N3536" s="203"/>
      <c r="O3536" s="86"/>
      <c r="P3536" s="203"/>
      <c r="Q3536" s="203"/>
      <c r="R3536" s="84">
        <v>46196</v>
      </c>
      <c r="S3536" s="84">
        <v>46196</v>
      </c>
      <c r="T3536" s="84">
        <v>46213</v>
      </c>
      <c r="U3536" s="84">
        <v>46224</v>
      </c>
      <c r="V3536" s="84">
        <v>46224</v>
      </c>
      <c r="W3536" s="203" t="s">
        <v>9723</v>
      </c>
    </row>
    <row r="3537" spans="1:23" x14ac:dyDescent="0.3">
      <c r="A3537" s="203" t="s">
        <v>1665</v>
      </c>
      <c r="B3537" s="203" t="s">
        <v>1247</v>
      </c>
      <c r="C3537" s="203" t="s">
        <v>29484</v>
      </c>
      <c r="D3537" s="203" t="s">
        <v>29485</v>
      </c>
      <c r="E3537" s="203" t="s">
        <v>29486</v>
      </c>
      <c r="F3537" s="203" t="s">
        <v>9451</v>
      </c>
      <c r="G3537" s="203" t="s">
        <v>29486</v>
      </c>
      <c r="H3537" s="203" t="s">
        <v>29487</v>
      </c>
      <c r="I3537" s="203" t="s">
        <v>9504</v>
      </c>
      <c r="J3537" s="203" t="s">
        <v>29488</v>
      </c>
      <c r="K3537" s="84">
        <v>46049</v>
      </c>
      <c r="L3537" s="84">
        <v>46050</v>
      </c>
      <c r="M3537" s="84">
        <v>46169</v>
      </c>
      <c r="N3537" s="203" t="s">
        <v>19292</v>
      </c>
      <c r="O3537" s="86">
        <v>20000000</v>
      </c>
      <c r="P3537" s="203" t="s">
        <v>29489</v>
      </c>
      <c r="Q3537" s="203" t="s">
        <v>29488</v>
      </c>
      <c r="R3537" s="84">
        <v>46047</v>
      </c>
      <c r="S3537" s="84">
        <v>46047</v>
      </c>
      <c r="T3537" s="84"/>
      <c r="U3537" s="84"/>
      <c r="V3537" s="84"/>
      <c r="W3537" s="203" t="s">
        <v>9457</v>
      </c>
    </row>
    <row r="3538" spans="1:23" x14ac:dyDescent="0.3">
      <c r="A3538" s="203" t="s">
        <v>1476</v>
      </c>
      <c r="B3538" s="203" t="s">
        <v>1246</v>
      </c>
      <c r="C3538" s="203" t="s">
        <v>29490</v>
      </c>
      <c r="D3538" s="203" t="s">
        <v>29491</v>
      </c>
      <c r="E3538" s="203" t="s">
        <v>29492</v>
      </c>
      <c r="F3538" s="203" t="s">
        <v>9451</v>
      </c>
      <c r="G3538" s="203" t="s">
        <v>29492</v>
      </c>
      <c r="H3538" s="203" t="s">
        <v>29493</v>
      </c>
      <c r="I3538" s="203" t="s">
        <v>9462</v>
      </c>
      <c r="J3538" s="203" t="s">
        <v>9669</v>
      </c>
      <c r="K3538" s="84">
        <v>45699</v>
      </c>
      <c r="L3538" s="84">
        <v>45699</v>
      </c>
      <c r="M3538" s="84">
        <v>45879</v>
      </c>
      <c r="N3538" s="203" t="s">
        <v>20530</v>
      </c>
      <c r="O3538" s="86">
        <v>15844446</v>
      </c>
      <c r="P3538" s="203" t="s">
        <v>29494</v>
      </c>
      <c r="Q3538" s="203" t="s">
        <v>9669</v>
      </c>
      <c r="R3538" s="84">
        <v>45698</v>
      </c>
      <c r="S3538" s="84">
        <v>45698</v>
      </c>
      <c r="T3538" s="84"/>
      <c r="U3538" s="84"/>
      <c r="V3538" s="84"/>
      <c r="W3538" s="203" t="s">
        <v>9457</v>
      </c>
    </row>
    <row r="3539" spans="1:23" x14ac:dyDescent="0.3">
      <c r="A3539" s="203" t="s">
        <v>1605</v>
      </c>
      <c r="B3539" s="203" t="s">
        <v>1247</v>
      </c>
      <c r="C3539" s="203" t="s">
        <v>29495</v>
      </c>
      <c r="D3539" s="203" t="s">
        <v>29496</v>
      </c>
      <c r="E3539" s="203" t="s">
        <v>29497</v>
      </c>
      <c r="F3539" s="203" t="s">
        <v>9451</v>
      </c>
      <c r="G3539" s="203" t="s">
        <v>29497</v>
      </c>
      <c r="H3539" s="203" t="s">
        <v>29498</v>
      </c>
      <c r="I3539" s="203" t="s">
        <v>9453</v>
      </c>
      <c r="J3539" s="203" t="s">
        <v>26847</v>
      </c>
      <c r="K3539" s="84">
        <v>46050</v>
      </c>
      <c r="L3539" s="84">
        <v>46050</v>
      </c>
      <c r="M3539" s="84">
        <v>46230</v>
      </c>
      <c r="N3539" s="203" t="s">
        <v>16606</v>
      </c>
      <c r="O3539" s="86">
        <v>31960242</v>
      </c>
      <c r="P3539" s="203" t="s">
        <v>29499</v>
      </c>
      <c r="Q3539" s="203" t="s">
        <v>26847</v>
      </c>
      <c r="R3539" s="84">
        <v>46050</v>
      </c>
      <c r="S3539" s="84">
        <v>46050</v>
      </c>
      <c r="T3539" s="84"/>
      <c r="U3539" s="84"/>
      <c r="V3539" s="84"/>
      <c r="W3539" s="203" t="s">
        <v>9457</v>
      </c>
    </row>
    <row r="3540" spans="1:23" x14ac:dyDescent="0.3">
      <c r="A3540" s="203" t="s">
        <v>1476</v>
      </c>
      <c r="B3540" s="203" t="s">
        <v>1246</v>
      </c>
      <c r="C3540" s="203" t="s">
        <v>29500</v>
      </c>
      <c r="D3540" s="203" t="s">
        <v>29501</v>
      </c>
      <c r="E3540" s="203" t="s">
        <v>29502</v>
      </c>
      <c r="F3540" s="203" t="s">
        <v>9451</v>
      </c>
      <c r="G3540" s="203" t="s">
        <v>29502</v>
      </c>
      <c r="H3540" s="203" t="s">
        <v>29503</v>
      </c>
      <c r="I3540" s="203" t="s">
        <v>9462</v>
      </c>
      <c r="J3540" s="203" t="s">
        <v>29504</v>
      </c>
      <c r="K3540" s="84">
        <v>45884</v>
      </c>
      <c r="L3540" s="84">
        <v>45884</v>
      </c>
      <c r="M3540" s="84">
        <v>46021</v>
      </c>
      <c r="N3540" s="203" t="s">
        <v>11356</v>
      </c>
      <c r="O3540" s="86">
        <v>17938787</v>
      </c>
      <c r="P3540" s="203" t="s">
        <v>29505</v>
      </c>
      <c r="Q3540" s="203" t="s">
        <v>29504</v>
      </c>
      <c r="R3540" s="84">
        <v>45884</v>
      </c>
      <c r="S3540" s="84">
        <v>45884</v>
      </c>
      <c r="T3540" s="84"/>
      <c r="U3540" s="84"/>
      <c r="V3540" s="84"/>
      <c r="W3540" s="203" t="s">
        <v>9457</v>
      </c>
    </row>
    <row r="3541" spans="1:23" x14ac:dyDescent="0.3">
      <c r="A3541" s="203" t="s">
        <v>1665</v>
      </c>
      <c r="B3541" s="203" t="s">
        <v>1247</v>
      </c>
      <c r="C3541" s="203" t="s">
        <v>29506</v>
      </c>
      <c r="D3541" s="203" t="s">
        <v>29507</v>
      </c>
      <c r="E3541" s="203" t="s">
        <v>29508</v>
      </c>
      <c r="F3541" s="203" t="s">
        <v>9451</v>
      </c>
      <c r="G3541" s="203" t="s">
        <v>29508</v>
      </c>
      <c r="H3541" s="203" t="s">
        <v>29509</v>
      </c>
      <c r="I3541" s="203" t="s">
        <v>9453</v>
      </c>
      <c r="J3541" s="203" t="s">
        <v>29510</v>
      </c>
      <c r="K3541" s="84">
        <v>46052</v>
      </c>
      <c r="L3541" s="84">
        <v>46052</v>
      </c>
      <c r="M3541" s="84">
        <v>46141</v>
      </c>
      <c r="N3541" s="203" t="s">
        <v>25041</v>
      </c>
      <c r="O3541" s="86">
        <v>10500000</v>
      </c>
      <c r="P3541" s="203" t="s">
        <v>29511</v>
      </c>
      <c r="Q3541" s="203" t="s">
        <v>29510</v>
      </c>
      <c r="R3541" s="84">
        <v>46052</v>
      </c>
      <c r="S3541" s="84">
        <v>46052</v>
      </c>
      <c r="T3541" s="84"/>
      <c r="U3541" s="84"/>
      <c r="V3541" s="84"/>
      <c r="W3541" s="203" t="s">
        <v>9457</v>
      </c>
    </row>
    <row r="3542" spans="1:23" x14ac:dyDescent="0.3">
      <c r="A3542" s="203" t="s">
        <v>3253</v>
      </c>
      <c r="B3542" s="203" t="s">
        <v>1245</v>
      </c>
      <c r="C3542" s="203" t="s">
        <v>29512</v>
      </c>
      <c r="D3542" s="203" t="s">
        <v>29513</v>
      </c>
      <c r="E3542" s="203" t="s">
        <v>29514</v>
      </c>
      <c r="F3542" s="203" t="s">
        <v>9451</v>
      </c>
      <c r="G3542" s="203" t="s">
        <v>29514</v>
      </c>
      <c r="H3542" s="203" t="s">
        <v>29515</v>
      </c>
      <c r="I3542" s="203" t="s">
        <v>9462</v>
      </c>
      <c r="J3542" s="203" t="s">
        <v>29516</v>
      </c>
      <c r="K3542" s="84">
        <v>45593</v>
      </c>
      <c r="L3542" s="84">
        <v>45593</v>
      </c>
      <c r="M3542" s="84">
        <v>45653</v>
      </c>
      <c r="N3542" s="203" t="s">
        <v>13409</v>
      </c>
      <c r="O3542" s="86">
        <v>4908530</v>
      </c>
      <c r="P3542" s="203" t="s">
        <v>29517</v>
      </c>
      <c r="Q3542" s="203" t="s">
        <v>29516</v>
      </c>
      <c r="R3542" s="84">
        <v>45593</v>
      </c>
      <c r="S3542" s="84">
        <v>45593</v>
      </c>
      <c r="T3542" s="84"/>
      <c r="U3542" s="84"/>
      <c r="V3542" s="84"/>
      <c r="W3542" s="203" t="s">
        <v>9457</v>
      </c>
    </row>
    <row r="3543" spans="1:23" x14ac:dyDescent="0.3">
      <c r="A3543" s="203" t="s">
        <v>1476</v>
      </c>
      <c r="B3543" s="203" t="s">
        <v>1246</v>
      </c>
      <c r="C3543" s="203" t="s">
        <v>29518</v>
      </c>
      <c r="D3543" s="203" t="s">
        <v>29519</v>
      </c>
      <c r="E3543" s="203" t="s">
        <v>29520</v>
      </c>
      <c r="F3543" s="203" t="s">
        <v>9451</v>
      </c>
      <c r="G3543" s="203" t="s">
        <v>29520</v>
      </c>
      <c r="H3543" s="203" t="s">
        <v>29521</v>
      </c>
      <c r="I3543" s="203" t="s">
        <v>9462</v>
      </c>
      <c r="J3543" s="203" t="s">
        <v>17430</v>
      </c>
      <c r="K3543" s="84">
        <v>45699</v>
      </c>
      <c r="L3543" s="84">
        <v>45700</v>
      </c>
      <c r="M3543" s="84">
        <v>45880</v>
      </c>
      <c r="N3543" s="203" t="s">
        <v>19464</v>
      </c>
      <c r="O3543" s="86">
        <v>23918382</v>
      </c>
      <c r="P3543" s="203" t="s">
        <v>29522</v>
      </c>
      <c r="Q3543" s="203" t="s">
        <v>17430</v>
      </c>
      <c r="R3543" s="84">
        <v>45698</v>
      </c>
      <c r="S3543" s="84">
        <v>45698</v>
      </c>
      <c r="T3543" s="84"/>
      <c r="U3543" s="84"/>
      <c r="V3543" s="84"/>
      <c r="W3543" s="203" t="s">
        <v>9457</v>
      </c>
    </row>
    <row r="3544" spans="1:23" x14ac:dyDescent="0.3">
      <c r="A3544" s="203" t="s">
        <v>5563</v>
      </c>
      <c r="B3544" s="203" t="s">
        <v>1245</v>
      </c>
      <c r="C3544" s="203" t="s">
        <v>29523</v>
      </c>
      <c r="D3544" s="203" t="s">
        <v>29524</v>
      </c>
      <c r="E3544" s="203" t="s">
        <v>29525</v>
      </c>
      <c r="F3544" s="203" t="s">
        <v>9451</v>
      </c>
      <c r="G3544" s="203" t="s">
        <v>29525</v>
      </c>
      <c r="H3544" s="203" t="s">
        <v>29526</v>
      </c>
      <c r="I3544" s="203" t="s">
        <v>9453</v>
      </c>
      <c r="J3544" s="203" t="s">
        <v>29527</v>
      </c>
      <c r="K3544" s="84">
        <v>45461</v>
      </c>
      <c r="L3544" s="84">
        <v>45467</v>
      </c>
      <c r="M3544" s="84">
        <v>45649</v>
      </c>
      <c r="N3544" s="203" t="s">
        <v>29528</v>
      </c>
      <c r="O3544" s="86">
        <v>118863150</v>
      </c>
      <c r="P3544" s="203" t="s">
        <v>29529</v>
      </c>
      <c r="Q3544" s="203" t="s">
        <v>29527</v>
      </c>
      <c r="R3544" s="84">
        <v>45457</v>
      </c>
      <c r="S3544" s="84">
        <v>45457</v>
      </c>
      <c r="T3544" s="84"/>
      <c r="U3544" s="84"/>
      <c r="V3544" s="84"/>
      <c r="W3544" s="203" t="s">
        <v>9457</v>
      </c>
    </row>
    <row r="3545" spans="1:23" x14ac:dyDescent="0.3">
      <c r="A3545" s="203" t="s">
        <v>1572</v>
      </c>
      <c r="B3545" s="203" t="s">
        <v>1246</v>
      </c>
      <c r="C3545" s="203" t="s">
        <v>29530</v>
      </c>
      <c r="D3545" s="203" t="s">
        <v>29531</v>
      </c>
      <c r="E3545" s="203" t="s">
        <v>29532</v>
      </c>
      <c r="F3545" s="203" t="s">
        <v>9451</v>
      </c>
      <c r="G3545" s="203" t="s">
        <v>29532</v>
      </c>
      <c r="H3545" s="203" t="s">
        <v>29533</v>
      </c>
      <c r="I3545" s="203" t="s">
        <v>9453</v>
      </c>
      <c r="J3545" s="203" t="s">
        <v>14770</v>
      </c>
      <c r="K3545" s="84">
        <v>45919</v>
      </c>
      <c r="L3545" s="84">
        <v>45923</v>
      </c>
      <c r="M3545" s="84">
        <v>46013</v>
      </c>
      <c r="N3545" s="203" t="s">
        <v>14771</v>
      </c>
      <c r="O3545" s="86">
        <v>12000000</v>
      </c>
      <c r="P3545" s="203" t="s">
        <v>29534</v>
      </c>
      <c r="Q3545" s="203" t="s">
        <v>14770</v>
      </c>
      <c r="R3545" s="84">
        <v>45919</v>
      </c>
      <c r="S3545" s="84">
        <v>45919</v>
      </c>
      <c r="T3545" s="84"/>
      <c r="U3545" s="84"/>
      <c r="V3545" s="84"/>
      <c r="W3545" s="203" t="s">
        <v>9457</v>
      </c>
    </row>
    <row r="3546" spans="1:23" x14ac:dyDescent="0.3">
      <c r="A3546" s="203" t="s">
        <v>1476</v>
      </c>
      <c r="B3546" s="203" t="s">
        <v>1246</v>
      </c>
      <c r="C3546" s="203" t="s">
        <v>29535</v>
      </c>
      <c r="D3546" s="203" t="s">
        <v>29536</v>
      </c>
      <c r="E3546" s="203" t="s">
        <v>29537</v>
      </c>
      <c r="F3546" s="203" t="s">
        <v>9451</v>
      </c>
      <c r="G3546" s="203" t="s">
        <v>29537</v>
      </c>
      <c r="H3546" s="203" t="s">
        <v>29538</v>
      </c>
      <c r="I3546" s="203" t="s">
        <v>9462</v>
      </c>
      <c r="J3546" s="203" t="s">
        <v>12014</v>
      </c>
      <c r="K3546" s="84">
        <v>45884</v>
      </c>
      <c r="L3546" s="84">
        <v>45884</v>
      </c>
      <c r="M3546" s="84">
        <v>46020</v>
      </c>
      <c r="N3546" s="203" t="s">
        <v>12632</v>
      </c>
      <c r="O3546" s="86">
        <v>22256438</v>
      </c>
      <c r="P3546" s="203" t="s">
        <v>29539</v>
      </c>
      <c r="Q3546" s="203" t="s">
        <v>12014</v>
      </c>
      <c r="R3546" s="84">
        <v>45883</v>
      </c>
      <c r="S3546" s="84">
        <v>45883</v>
      </c>
      <c r="T3546" s="84"/>
      <c r="U3546" s="84"/>
      <c r="V3546" s="84"/>
      <c r="W3546" s="203" t="s">
        <v>9457</v>
      </c>
    </row>
    <row r="3547" spans="1:23" x14ac:dyDescent="0.3">
      <c r="A3547" s="203" t="s">
        <v>3253</v>
      </c>
      <c r="B3547" s="203" t="s">
        <v>1245</v>
      </c>
      <c r="C3547" s="203" t="s">
        <v>29540</v>
      </c>
      <c r="D3547" s="203" t="s">
        <v>29541</v>
      </c>
      <c r="E3547" s="203" t="s">
        <v>29542</v>
      </c>
      <c r="F3547" s="203" t="s">
        <v>9451</v>
      </c>
      <c r="G3547" s="203" t="s">
        <v>29542</v>
      </c>
      <c r="H3547" s="203" t="s">
        <v>29543</v>
      </c>
      <c r="I3547" s="203" t="s">
        <v>9462</v>
      </c>
      <c r="J3547" s="203" t="s">
        <v>29544</v>
      </c>
      <c r="K3547" s="84">
        <v>45594</v>
      </c>
      <c r="L3547" s="84">
        <v>45594</v>
      </c>
      <c r="M3547" s="84">
        <v>45654</v>
      </c>
      <c r="N3547" s="203" t="s">
        <v>19594</v>
      </c>
      <c r="O3547" s="86">
        <v>7972794</v>
      </c>
      <c r="P3547" s="203" t="s">
        <v>29545</v>
      </c>
      <c r="Q3547" s="203" t="s">
        <v>29544</v>
      </c>
      <c r="R3547" s="84">
        <v>45594</v>
      </c>
      <c r="S3547" s="84">
        <v>45594</v>
      </c>
      <c r="T3547" s="84"/>
      <c r="U3547" s="84"/>
      <c r="V3547" s="84"/>
      <c r="W3547" s="203" t="s">
        <v>9457</v>
      </c>
    </row>
    <row r="3548" spans="1:23" x14ac:dyDescent="0.3">
      <c r="A3548" s="203" t="s">
        <v>1754</v>
      </c>
      <c r="B3548" s="203" t="s">
        <v>1247</v>
      </c>
      <c r="C3548" s="203" t="s">
        <v>34397</v>
      </c>
      <c r="D3548" s="203" t="s">
        <v>34398</v>
      </c>
      <c r="E3548" s="203" t="s">
        <v>34399</v>
      </c>
      <c r="F3548" s="203" t="s">
        <v>9451</v>
      </c>
      <c r="G3548" s="203" t="s">
        <v>34399</v>
      </c>
      <c r="H3548" s="203" t="s">
        <v>34400</v>
      </c>
      <c r="I3548" s="203" t="s">
        <v>9482</v>
      </c>
      <c r="J3548" s="203" t="s">
        <v>34401</v>
      </c>
      <c r="K3548" s="84">
        <v>46254</v>
      </c>
      <c r="L3548" s="84"/>
      <c r="M3548" s="84">
        <v>46387</v>
      </c>
      <c r="N3548" s="203" t="s">
        <v>34402</v>
      </c>
      <c r="O3548" s="86">
        <v>19800000</v>
      </c>
      <c r="P3548" s="203" t="s">
        <v>34403</v>
      </c>
      <c r="Q3548" s="203" t="s">
        <v>34401</v>
      </c>
      <c r="R3548" s="84">
        <v>46254</v>
      </c>
      <c r="S3548" s="84">
        <v>46254</v>
      </c>
      <c r="T3548" s="84"/>
      <c r="U3548" s="84"/>
      <c r="V3548" s="84"/>
      <c r="W3548" s="203" t="s">
        <v>9457</v>
      </c>
    </row>
    <row r="3549" spans="1:23" x14ac:dyDescent="0.3">
      <c r="A3549" s="203" t="s">
        <v>1572</v>
      </c>
      <c r="B3549" s="203" t="s">
        <v>1246</v>
      </c>
      <c r="C3549" s="203" t="s">
        <v>29546</v>
      </c>
      <c r="D3549" s="203" t="s">
        <v>29547</v>
      </c>
      <c r="E3549" s="203" t="s">
        <v>29548</v>
      </c>
      <c r="F3549" s="203" t="s">
        <v>9451</v>
      </c>
      <c r="G3549" s="203" t="s">
        <v>29548</v>
      </c>
      <c r="H3549" s="203" t="s">
        <v>29549</v>
      </c>
      <c r="I3549" s="203" t="s">
        <v>9453</v>
      </c>
      <c r="J3549" s="203" t="s">
        <v>29550</v>
      </c>
      <c r="K3549" s="84">
        <v>45918</v>
      </c>
      <c r="L3549" s="84">
        <v>45918</v>
      </c>
      <c r="M3549" s="84">
        <v>45978</v>
      </c>
      <c r="N3549" s="203" t="s">
        <v>29551</v>
      </c>
      <c r="O3549" s="86">
        <v>9000000</v>
      </c>
      <c r="P3549" s="203" t="s">
        <v>29552</v>
      </c>
      <c r="Q3549" s="203" t="s">
        <v>29550</v>
      </c>
      <c r="R3549" s="84">
        <v>45918</v>
      </c>
      <c r="S3549" s="84">
        <v>45918</v>
      </c>
      <c r="T3549" s="84"/>
      <c r="U3549" s="84"/>
      <c r="V3549" s="84"/>
      <c r="W3549" s="203" t="s">
        <v>9457</v>
      </c>
    </row>
    <row r="3550" spans="1:23" x14ac:dyDescent="0.3">
      <c r="A3550" s="203" t="s">
        <v>1665</v>
      </c>
      <c r="B3550" s="203" t="s">
        <v>1247</v>
      </c>
      <c r="C3550" s="203" t="s">
        <v>29553</v>
      </c>
      <c r="D3550" s="203" t="s">
        <v>29554</v>
      </c>
      <c r="E3550" s="203" t="s">
        <v>29555</v>
      </c>
      <c r="F3550" s="203" t="s">
        <v>9451</v>
      </c>
      <c r="G3550" s="203" t="s">
        <v>29555</v>
      </c>
      <c r="H3550" s="203" t="s">
        <v>29556</v>
      </c>
      <c r="I3550" s="203" t="s">
        <v>9504</v>
      </c>
      <c r="J3550" s="203" t="s">
        <v>29557</v>
      </c>
      <c r="K3550" s="84">
        <v>46048</v>
      </c>
      <c r="L3550" s="84">
        <v>46049</v>
      </c>
      <c r="M3550" s="84">
        <v>46168</v>
      </c>
      <c r="N3550" s="203" t="s">
        <v>16613</v>
      </c>
      <c r="O3550" s="86">
        <v>15200000</v>
      </c>
      <c r="P3550" s="203" t="s">
        <v>29558</v>
      </c>
      <c r="Q3550" s="203" t="s">
        <v>29557</v>
      </c>
      <c r="R3550" s="84">
        <v>46047</v>
      </c>
      <c r="S3550" s="84">
        <v>46047</v>
      </c>
      <c r="T3550" s="84"/>
      <c r="U3550" s="84"/>
      <c r="V3550" s="84"/>
      <c r="W3550" s="203" t="s">
        <v>9457</v>
      </c>
    </row>
    <row r="3551" spans="1:23" x14ac:dyDescent="0.3">
      <c r="A3551" s="203" t="s">
        <v>1665</v>
      </c>
      <c r="B3551" s="203" t="s">
        <v>1247</v>
      </c>
      <c r="C3551" s="203" t="s">
        <v>29559</v>
      </c>
      <c r="D3551" s="203" t="s">
        <v>29560</v>
      </c>
      <c r="E3551" s="203" t="s">
        <v>29561</v>
      </c>
      <c r="F3551" s="203" t="s">
        <v>9451</v>
      </c>
      <c r="G3551" s="203" t="s">
        <v>29561</v>
      </c>
      <c r="H3551" s="203" t="s">
        <v>29562</v>
      </c>
      <c r="I3551" s="203" t="s">
        <v>9453</v>
      </c>
      <c r="J3551" s="203" t="s">
        <v>29563</v>
      </c>
      <c r="K3551" s="84">
        <v>46052</v>
      </c>
      <c r="L3551" s="84">
        <v>46052</v>
      </c>
      <c r="M3551" s="84">
        <v>46142</v>
      </c>
      <c r="N3551" s="203" t="s">
        <v>14889</v>
      </c>
      <c r="O3551" s="86">
        <v>10500000</v>
      </c>
      <c r="P3551" s="203" t="s">
        <v>29564</v>
      </c>
      <c r="Q3551" s="203" t="s">
        <v>29563</v>
      </c>
      <c r="R3551" s="84">
        <v>46052</v>
      </c>
      <c r="S3551" s="84">
        <v>46052</v>
      </c>
      <c r="T3551" s="84"/>
      <c r="U3551" s="84"/>
      <c r="V3551" s="84"/>
      <c r="W3551" s="203" t="s">
        <v>9457</v>
      </c>
    </row>
    <row r="3552" spans="1:23" x14ac:dyDescent="0.3">
      <c r="A3552" s="203" t="s">
        <v>1572</v>
      </c>
      <c r="B3552" s="203" t="s">
        <v>1246</v>
      </c>
      <c r="C3552" s="203" t="s">
        <v>29565</v>
      </c>
      <c r="D3552" s="203" t="s">
        <v>29566</v>
      </c>
      <c r="E3552" s="203" t="s">
        <v>29567</v>
      </c>
      <c r="F3552" s="203" t="s">
        <v>9451</v>
      </c>
      <c r="G3552" s="203" t="s">
        <v>29567</v>
      </c>
      <c r="H3552" s="203" t="s">
        <v>29568</v>
      </c>
      <c r="I3552" s="203" t="s">
        <v>9453</v>
      </c>
      <c r="J3552" s="203" t="s">
        <v>29569</v>
      </c>
      <c r="K3552" s="84">
        <v>45917</v>
      </c>
      <c r="L3552" s="84">
        <v>45918</v>
      </c>
      <c r="M3552" s="84">
        <v>46007</v>
      </c>
      <c r="N3552" s="203" t="s">
        <v>29570</v>
      </c>
      <c r="O3552" s="86">
        <v>10500000</v>
      </c>
      <c r="P3552" s="203" t="s">
        <v>29571</v>
      </c>
      <c r="Q3552" s="203" t="s">
        <v>29569</v>
      </c>
      <c r="R3552" s="84">
        <v>45917</v>
      </c>
      <c r="S3552" s="84">
        <v>45917</v>
      </c>
      <c r="T3552" s="84"/>
      <c r="U3552" s="84"/>
      <c r="V3552" s="84"/>
      <c r="W3552" s="203" t="s">
        <v>9457</v>
      </c>
    </row>
    <row r="3553" spans="1:23" x14ac:dyDescent="0.3">
      <c r="A3553" s="203" t="s">
        <v>1665</v>
      </c>
      <c r="B3553" s="203" t="s">
        <v>1247</v>
      </c>
      <c r="C3553" s="203" t="s">
        <v>29572</v>
      </c>
      <c r="D3553" s="203" t="s">
        <v>29573</v>
      </c>
      <c r="E3553" s="203" t="s">
        <v>29574</v>
      </c>
      <c r="F3553" s="203" t="s">
        <v>9451</v>
      </c>
      <c r="G3553" s="203" t="s">
        <v>29574</v>
      </c>
      <c r="H3553" s="203" t="s">
        <v>29575</v>
      </c>
      <c r="I3553" s="203" t="s">
        <v>9453</v>
      </c>
      <c r="J3553" s="203" t="s">
        <v>29576</v>
      </c>
      <c r="K3553" s="84">
        <v>46051</v>
      </c>
      <c r="L3553" s="84">
        <v>46051</v>
      </c>
      <c r="M3553" s="84">
        <v>46140</v>
      </c>
      <c r="N3553" s="203" t="s">
        <v>29577</v>
      </c>
      <c r="O3553" s="86">
        <v>9000000</v>
      </c>
      <c r="P3553" s="203" t="s">
        <v>29578</v>
      </c>
      <c r="Q3553" s="203" t="s">
        <v>29576</v>
      </c>
      <c r="R3553" s="84">
        <v>46050</v>
      </c>
      <c r="S3553" s="84">
        <v>46050</v>
      </c>
      <c r="T3553" s="84"/>
      <c r="U3553" s="84"/>
      <c r="V3553" s="84"/>
      <c r="W3553" s="203" t="s">
        <v>9457</v>
      </c>
    </row>
    <row r="3554" spans="1:23" x14ac:dyDescent="0.3">
      <c r="A3554" s="203" t="s">
        <v>2940</v>
      </c>
      <c r="B3554" s="203" t="s">
        <v>1245</v>
      </c>
      <c r="C3554" s="203" t="s">
        <v>29579</v>
      </c>
      <c r="D3554" s="203" t="s">
        <v>29580</v>
      </c>
      <c r="E3554" s="203" t="s">
        <v>29581</v>
      </c>
      <c r="F3554" s="203" t="s">
        <v>9451</v>
      </c>
      <c r="G3554" s="203" t="s">
        <v>29581</v>
      </c>
      <c r="H3554" s="203" t="s">
        <v>29582</v>
      </c>
      <c r="I3554" s="203" t="s">
        <v>9462</v>
      </c>
      <c r="J3554" s="203" t="s">
        <v>10031</v>
      </c>
      <c r="K3554" s="84">
        <v>45594</v>
      </c>
      <c r="L3554" s="84">
        <v>45594</v>
      </c>
      <c r="M3554" s="84">
        <v>45654</v>
      </c>
      <c r="N3554" s="203" t="s">
        <v>18265</v>
      </c>
      <c r="O3554" s="86">
        <v>5281482</v>
      </c>
      <c r="P3554" s="203" t="s">
        <v>29583</v>
      </c>
      <c r="Q3554" s="203" t="s">
        <v>10031</v>
      </c>
      <c r="R3554" s="84">
        <v>45594</v>
      </c>
      <c r="S3554" s="84">
        <v>45594</v>
      </c>
      <c r="T3554" s="84"/>
      <c r="U3554" s="84"/>
      <c r="V3554" s="84"/>
      <c r="W3554" s="203" t="s">
        <v>9457</v>
      </c>
    </row>
    <row r="3555" spans="1:23" x14ac:dyDescent="0.3">
      <c r="A3555" s="203" t="s">
        <v>1476</v>
      </c>
      <c r="B3555" s="203" t="s">
        <v>1246</v>
      </c>
      <c r="C3555" s="203" t="s">
        <v>29584</v>
      </c>
      <c r="D3555" s="203" t="s">
        <v>29585</v>
      </c>
      <c r="E3555" s="203" t="s">
        <v>29586</v>
      </c>
      <c r="F3555" s="203" t="s">
        <v>9451</v>
      </c>
      <c r="G3555" s="203" t="s">
        <v>29586</v>
      </c>
      <c r="H3555" s="203" t="s">
        <v>29587</v>
      </c>
      <c r="I3555" s="203" t="s">
        <v>9462</v>
      </c>
      <c r="J3555" s="203" t="s">
        <v>29588</v>
      </c>
      <c r="K3555" s="84">
        <v>45890</v>
      </c>
      <c r="L3555" s="84">
        <v>45891</v>
      </c>
      <c r="M3555" s="84">
        <v>46022</v>
      </c>
      <c r="N3555" s="203" t="s">
        <v>20908</v>
      </c>
      <c r="O3555" s="86">
        <v>17274387</v>
      </c>
      <c r="P3555" s="203" t="s">
        <v>29589</v>
      </c>
      <c r="Q3555" s="203" t="s">
        <v>29588</v>
      </c>
      <c r="R3555" s="84">
        <v>45889</v>
      </c>
      <c r="S3555" s="84">
        <v>45889</v>
      </c>
      <c r="T3555" s="84"/>
      <c r="U3555" s="84"/>
      <c r="V3555" s="84"/>
      <c r="W3555" s="203" t="s">
        <v>9457</v>
      </c>
    </row>
    <row r="3556" spans="1:23" x14ac:dyDescent="0.3">
      <c r="A3556" s="203" t="s">
        <v>1505</v>
      </c>
      <c r="B3556" s="203" t="s">
        <v>1246</v>
      </c>
      <c r="C3556" s="203" t="s">
        <v>29590</v>
      </c>
      <c r="D3556" s="203" t="s">
        <v>29591</v>
      </c>
      <c r="E3556" s="203" t="s">
        <v>29592</v>
      </c>
      <c r="F3556" s="203" t="s">
        <v>9451</v>
      </c>
      <c r="G3556" s="203" t="s">
        <v>29592</v>
      </c>
      <c r="H3556" s="203" t="s">
        <v>29593</v>
      </c>
      <c r="I3556" s="203" t="s">
        <v>9462</v>
      </c>
      <c r="J3556" s="203" t="s">
        <v>29594</v>
      </c>
      <c r="K3556" s="84">
        <v>45890</v>
      </c>
      <c r="L3556" s="84">
        <v>45891</v>
      </c>
      <c r="M3556" s="84">
        <v>46021</v>
      </c>
      <c r="N3556" s="203" t="s">
        <v>13515</v>
      </c>
      <c r="O3556" s="86">
        <v>17274387</v>
      </c>
      <c r="P3556" s="203" t="s">
        <v>29595</v>
      </c>
      <c r="Q3556" s="203" t="s">
        <v>29594</v>
      </c>
      <c r="R3556" s="84">
        <v>45890</v>
      </c>
      <c r="S3556" s="84">
        <v>45890</v>
      </c>
      <c r="T3556" s="84"/>
      <c r="U3556" s="84"/>
      <c r="V3556" s="84"/>
      <c r="W3556" s="203" t="s">
        <v>9457</v>
      </c>
    </row>
    <row r="3557" spans="1:23" x14ac:dyDescent="0.3">
      <c r="A3557" s="203" t="s">
        <v>1665</v>
      </c>
      <c r="B3557" s="203" t="s">
        <v>1247</v>
      </c>
      <c r="C3557" s="203" t="s">
        <v>29596</v>
      </c>
      <c r="D3557" s="203" t="s">
        <v>29597</v>
      </c>
      <c r="E3557" s="203" t="s">
        <v>29598</v>
      </c>
      <c r="F3557" s="203" t="s">
        <v>9451</v>
      </c>
      <c r="G3557" s="203" t="s">
        <v>29598</v>
      </c>
      <c r="H3557" s="203" t="s">
        <v>29599</v>
      </c>
      <c r="I3557" s="203" t="s">
        <v>9453</v>
      </c>
      <c r="J3557" s="203" t="s">
        <v>23715</v>
      </c>
      <c r="K3557" s="84">
        <v>46051</v>
      </c>
      <c r="L3557" s="84">
        <v>46051</v>
      </c>
      <c r="M3557" s="84">
        <v>46141</v>
      </c>
      <c r="N3557" s="203" t="s">
        <v>21888</v>
      </c>
      <c r="O3557" s="86">
        <v>10442712</v>
      </c>
      <c r="P3557" s="203" t="s">
        <v>29600</v>
      </c>
      <c r="Q3557" s="203" t="s">
        <v>23715</v>
      </c>
      <c r="R3557" s="84">
        <v>46050</v>
      </c>
      <c r="S3557" s="84">
        <v>46050</v>
      </c>
      <c r="T3557" s="84"/>
      <c r="U3557" s="84"/>
      <c r="V3557" s="84"/>
      <c r="W3557" s="203" t="s">
        <v>9457</v>
      </c>
    </row>
    <row r="3558" spans="1:23" x14ac:dyDescent="0.3">
      <c r="A3558" s="203" t="s">
        <v>1467</v>
      </c>
      <c r="B3558" s="203" t="s">
        <v>1247</v>
      </c>
      <c r="C3558" s="203" t="s">
        <v>29601</v>
      </c>
      <c r="D3558" s="203" t="s">
        <v>29602</v>
      </c>
      <c r="E3558" s="203" t="s">
        <v>29603</v>
      </c>
      <c r="F3558" s="203" t="s">
        <v>9451</v>
      </c>
      <c r="G3558" s="203" t="s">
        <v>29603</v>
      </c>
      <c r="H3558" s="203" t="s">
        <v>29604</v>
      </c>
      <c r="I3558" s="203" t="s">
        <v>9453</v>
      </c>
      <c r="J3558" s="203" t="s">
        <v>29605</v>
      </c>
      <c r="K3558" s="84">
        <v>46040</v>
      </c>
      <c r="L3558" s="84">
        <v>46042</v>
      </c>
      <c r="M3558" s="84">
        <v>46222</v>
      </c>
      <c r="N3558" s="203" t="s">
        <v>21412</v>
      </c>
      <c r="O3558" s="86">
        <v>25760100</v>
      </c>
      <c r="P3558" s="203" t="s">
        <v>29606</v>
      </c>
      <c r="Q3558" s="203" t="s">
        <v>29605</v>
      </c>
      <c r="R3558" s="84">
        <v>46039</v>
      </c>
      <c r="S3558" s="84">
        <v>46039</v>
      </c>
      <c r="T3558" s="84"/>
      <c r="U3558" s="84"/>
      <c r="V3558" s="84"/>
      <c r="W3558" s="203" t="s">
        <v>9457</v>
      </c>
    </row>
    <row r="3559" spans="1:23" x14ac:dyDescent="0.3">
      <c r="A3559" s="203" t="s">
        <v>1476</v>
      </c>
      <c r="B3559" s="203" t="s">
        <v>1246</v>
      </c>
      <c r="C3559" s="203" t="s">
        <v>29607</v>
      </c>
      <c r="D3559" s="203" t="s">
        <v>29608</v>
      </c>
      <c r="E3559" s="203" t="s">
        <v>29609</v>
      </c>
      <c r="F3559" s="203" t="s">
        <v>9451</v>
      </c>
      <c r="G3559" s="203" t="s">
        <v>29609</v>
      </c>
      <c r="H3559" s="203" t="s">
        <v>29610</v>
      </c>
      <c r="I3559" s="203" t="s">
        <v>9462</v>
      </c>
      <c r="J3559" s="203" t="s">
        <v>29611</v>
      </c>
      <c r="K3559" s="84">
        <v>45890</v>
      </c>
      <c r="L3559" s="84">
        <v>45891</v>
      </c>
      <c r="M3559" s="84">
        <v>46022</v>
      </c>
      <c r="N3559" s="203" t="s">
        <v>20472</v>
      </c>
      <c r="O3559" s="86">
        <v>11443211</v>
      </c>
      <c r="P3559" s="203" t="s">
        <v>29612</v>
      </c>
      <c r="Q3559" s="203" t="s">
        <v>29611</v>
      </c>
      <c r="R3559" s="84">
        <v>45889</v>
      </c>
      <c r="S3559" s="84">
        <v>45889</v>
      </c>
      <c r="T3559" s="84"/>
      <c r="U3559" s="84"/>
      <c r="V3559" s="84"/>
      <c r="W3559" s="203" t="s">
        <v>9457</v>
      </c>
    </row>
    <row r="3560" spans="1:23" x14ac:dyDescent="0.3">
      <c r="A3560" s="203" t="s">
        <v>1605</v>
      </c>
      <c r="B3560" s="203" t="s">
        <v>1247</v>
      </c>
      <c r="C3560" s="203" t="s">
        <v>29613</v>
      </c>
      <c r="D3560" s="203" t="s">
        <v>29614</v>
      </c>
      <c r="E3560" s="203" t="s">
        <v>29615</v>
      </c>
      <c r="F3560" s="203" t="s">
        <v>9451</v>
      </c>
      <c r="G3560" s="203" t="s">
        <v>29615</v>
      </c>
      <c r="H3560" s="203" t="s">
        <v>29616</v>
      </c>
      <c r="I3560" s="203" t="s">
        <v>9453</v>
      </c>
      <c r="J3560" s="203" t="s">
        <v>29617</v>
      </c>
      <c r="K3560" s="84">
        <v>46040</v>
      </c>
      <c r="L3560" s="84">
        <v>46042</v>
      </c>
      <c r="M3560" s="84">
        <v>46222</v>
      </c>
      <c r="N3560" s="203" t="s">
        <v>11973</v>
      </c>
      <c r="O3560" s="86">
        <v>19976388</v>
      </c>
      <c r="P3560" s="203" t="s">
        <v>29618</v>
      </c>
      <c r="Q3560" s="203" t="s">
        <v>29617</v>
      </c>
      <c r="R3560" s="84">
        <v>46039</v>
      </c>
      <c r="S3560" s="84">
        <v>46039</v>
      </c>
      <c r="T3560" s="84"/>
      <c r="U3560" s="84"/>
      <c r="V3560" s="84"/>
      <c r="W3560" s="203" t="s">
        <v>9457</v>
      </c>
    </row>
    <row r="3561" spans="1:23" x14ac:dyDescent="0.3">
      <c r="A3561" s="203" t="s">
        <v>5454</v>
      </c>
      <c r="B3561" s="203" t="s">
        <v>1245</v>
      </c>
      <c r="C3561" s="203" t="s">
        <v>29619</v>
      </c>
      <c r="D3561" s="203" t="s">
        <v>29620</v>
      </c>
      <c r="E3561" s="203" t="s">
        <v>29621</v>
      </c>
      <c r="F3561" s="203" t="s">
        <v>9451</v>
      </c>
      <c r="G3561" s="203" t="s">
        <v>29621</v>
      </c>
      <c r="H3561" s="203" t="s">
        <v>29622</v>
      </c>
      <c r="I3561" s="203" t="s">
        <v>9453</v>
      </c>
      <c r="J3561" s="203" t="s">
        <v>29623</v>
      </c>
      <c r="K3561" s="84">
        <v>45589</v>
      </c>
      <c r="L3561" s="84">
        <v>45597</v>
      </c>
      <c r="M3561" s="84">
        <v>45657</v>
      </c>
      <c r="N3561" s="203" t="s">
        <v>29624</v>
      </c>
      <c r="O3561" s="86">
        <v>8000000</v>
      </c>
      <c r="P3561" s="203" t="s">
        <v>29625</v>
      </c>
      <c r="Q3561" s="203" t="s">
        <v>29623</v>
      </c>
      <c r="R3561" s="84">
        <v>45588</v>
      </c>
      <c r="S3561" s="84">
        <v>45588</v>
      </c>
      <c r="T3561" s="84"/>
      <c r="U3561" s="84"/>
      <c r="V3561" s="84"/>
      <c r="W3561" s="203" t="s">
        <v>9457</v>
      </c>
    </row>
    <row r="3562" spans="1:23" x14ac:dyDescent="0.3">
      <c r="A3562" s="203" t="s">
        <v>1665</v>
      </c>
      <c r="B3562" s="203" t="s">
        <v>1247</v>
      </c>
      <c r="C3562" s="203" t="s">
        <v>29626</v>
      </c>
      <c r="D3562" s="203" t="s">
        <v>29627</v>
      </c>
      <c r="E3562" s="203" t="s">
        <v>29628</v>
      </c>
      <c r="F3562" s="203" t="s">
        <v>9451</v>
      </c>
      <c r="G3562" s="203" t="s">
        <v>29628</v>
      </c>
      <c r="H3562" s="203" t="s">
        <v>29629</v>
      </c>
      <c r="I3562" s="203" t="s">
        <v>9453</v>
      </c>
      <c r="J3562" s="203" t="s">
        <v>29630</v>
      </c>
      <c r="K3562" s="84">
        <v>46051</v>
      </c>
      <c r="L3562" s="84">
        <v>46052</v>
      </c>
      <c r="M3562" s="84">
        <v>46141</v>
      </c>
      <c r="N3562" s="203" t="s">
        <v>25664</v>
      </c>
      <c r="O3562" s="86">
        <v>10500000</v>
      </c>
      <c r="P3562" s="203" t="s">
        <v>29631</v>
      </c>
      <c r="Q3562" s="203" t="s">
        <v>29630</v>
      </c>
      <c r="R3562" s="84">
        <v>46047</v>
      </c>
      <c r="S3562" s="84">
        <v>46047</v>
      </c>
      <c r="T3562" s="84"/>
      <c r="U3562" s="84"/>
      <c r="V3562" s="84"/>
      <c r="W3562" s="203" t="s">
        <v>9457</v>
      </c>
    </row>
    <row r="3563" spans="1:23" x14ac:dyDescent="0.3">
      <c r="A3563" s="203" t="s">
        <v>1605</v>
      </c>
      <c r="B3563" s="203" t="s">
        <v>1247</v>
      </c>
      <c r="C3563" s="203" t="s">
        <v>29632</v>
      </c>
      <c r="D3563" s="203" t="s">
        <v>29633</v>
      </c>
      <c r="E3563" s="203" t="s">
        <v>29634</v>
      </c>
      <c r="F3563" s="203" t="s">
        <v>9451</v>
      </c>
      <c r="G3563" s="203" t="s">
        <v>29634</v>
      </c>
      <c r="H3563" s="203" t="s">
        <v>29635</v>
      </c>
      <c r="I3563" s="203" t="s">
        <v>9453</v>
      </c>
      <c r="J3563" s="203" t="s">
        <v>29636</v>
      </c>
      <c r="K3563" s="84">
        <v>46242</v>
      </c>
      <c r="L3563" s="84">
        <v>46243</v>
      </c>
      <c r="M3563" s="84">
        <v>46387</v>
      </c>
      <c r="N3563" s="203" t="s">
        <v>19278</v>
      </c>
      <c r="O3563" s="86">
        <v>20751191</v>
      </c>
      <c r="P3563" s="203" t="s">
        <v>29637</v>
      </c>
      <c r="Q3563" s="203" t="s">
        <v>29636</v>
      </c>
      <c r="R3563" s="84">
        <v>46239</v>
      </c>
      <c r="S3563" s="84">
        <v>46239</v>
      </c>
      <c r="T3563" s="84"/>
      <c r="U3563" s="84"/>
      <c r="V3563" s="84"/>
      <c r="W3563" s="203" t="s">
        <v>9457</v>
      </c>
    </row>
    <row r="3564" spans="1:23" x14ac:dyDescent="0.3">
      <c r="A3564" s="203" t="s">
        <v>1605</v>
      </c>
      <c r="B3564" s="203" t="s">
        <v>1247</v>
      </c>
      <c r="C3564" s="203" t="s">
        <v>29638</v>
      </c>
      <c r="D3564" s="203" t="s">
        <v>29639</v>
      </c>
      <c r="E3564" s="203" t="s">
        <v>29640</v>
      </c>
      <c r="F3564" s="203" t="s">
        <v>9451</v>
      </c>
      <c r="G3564" s="203" t="s">
        <v>29640</v>
      </c>
      <c r="H3564" s="203" t="s">
        <v>29641</v>
      </c>
      <c r="I3564" s="203" t="s">
        <v>9482</v>
      </c>
      <c r="J3564" s="203" t="s">
        <v>29642</v>
      </c>
      <c r="K3564" s="84">
        <v>46237</v>
      </c>
      <c r="L3564" s="84"/>
      <c r="M3564" s="84">
        <v>46384</v>
      </c>
      <c r="N3564" s="203" t="s">
        <v>21665</v>
      </c>
      <c r="O3564" s="86">
        <v>16092090</v>
      </c>
      <c r="P3564" s="203" t="s">
        <v>29643</v>
      </c>
      <c r="Q3564" s="203" t="s">
        <v>29642</v>
      </c>
      <c r="R3564" s="84">
        <v>46237</v>
      </c>
      <c r="S3564" s="84">
        <v>46237</v>
      </c>
      <c r="T3564" s="84"/>
      <c r="U3564" s="84"/>
      <c r="V3564" s="84"/>
      <c r="W3564" s="203" t="s">
        <v>9457</v>
      </c>
    </row>
    <row r="3565" spans="1:23" x14ac:dyDescent="0.3">
      <c r="A3565" s="203" t="s">
        <v>1503</v>
      </c>
      <c r="B3565" s="203" t="s">
        <v>1246</v>
      </c>
      <c r="C3565" s="203" t="s">
        <v>29644</v>
      </c>
      <c r="D3565" s="203" t="s">
        <v>29645</v>
      </c>
      <c r="E3565" s="203" t="s">
        <v>29646</v>
      </c>
      <c r="F3565" s="203" t="s">
        <v>9451</v>
      </c>
      <c r="G3565" s="203" t="s">
        <v>29646</v>
      </c>
      <c r="H3565" s="203" t="s">
        <v>29647</v>
      </c>
      <c r="I3565" s="203" t="s">
        <v>9462</v>
      </c>
      <c r="J3565" s="203" t="s">
        <v>29648</v>
      </c>
      <c r="K3565" s="84">
        <v>45814</v>
      </c>
      <c r="L3565" s="84">
        <v>45814</v>
      </c>
      <c r="M3565" s="84">
        <v>45950</v>
      </c>
      <c r="N3565" s="203" t="s">
        <v>13711</v>
      </c>
      <c r="O3565" s="86">
        <v>17938786</v>
      </c>
      <c r="P3565" s="203" t="s">
        <v>29649</v>
      </c>
      <c r="Q3565" s="203" t="s">
        <v>29648</v>
      </c>
      <c r="R3565" s="84">
        <v>45807</v>
      </c>
      <c r="S3565" s="84">
        <v>45807</v>
      </c>
      <c r="T3565" s="84"/>
      <c r="U3565" s="84"/>
      <c r="V3565" s="84"/>
      <c r="W3565" s="203" t="s">
        <v>9457</v>
      </c>
    </row>
    <row r="3566" spans="1:23" x14ac:dyDescent="0.3">
      <c r="A3566" s="203" t="s">
        <v>1628</v>
      </c>
      <c r="B3566" s="203" t="s">
        <v>1246</v>
      </c>
      <c r="C3566" s="203" t="s">
        <v>29650</v>
      </c>
      <c r="D3566" s="203" t="s">
        <v>9471</v>
      </c>
      <c r="E3566" s="203" t="s">
        <v>29651</v>
      </c>
      <c r="F3566" s="203" t="s">
        <v>9451</v>
      </c>
      <c r="G3566" s="203"/>
      <c r="H3566" s="203"/>
      <c r="I3566" s="203"/>
      <c r="J3566" s="203"/>
      <c r="K3566" s="84"/>
      <c r="L3566" s="84"/>
      <c r="M3566" s="84"/>
      <c r="N3566" s="203"/>
      <c r="O3566" s="86"/>
      <c r="P3566" s="203"/>
      <c r="Q3566" s="203"/>
      <c r="R3566" s="84">
        <v>45728</v>
      </c>
      <c r="S3566" s="84">
        <v>45728</v>
      </c>
      <c r="T3566" s="84">
        <v>45735</v>
      </c>
      <c r="U3566" s="84">
        <v>45735</v>
      </c>
      <c r="V3566" s="84">
        <v>45735</v>
      </c>
      <c r="W3566" s="203" t="s">
        <v>14464</v>
      </c>
    </row>
    <row r="3567" spans="1:23" x14ac:dyDescent="0.3">
      <c r="A3567" s="203" t="s">
        <v>2935</v>
      </c>
      <c r="B3567" s="203" t="s">
        <v>1245</v>
      </c>
      <c r="C3567" s="203" t="s">
        <v>29652</v>
      </c>
      <c r="D3567" s="203" t="s">
        <v>29653</v>
      </c>
      <c r="E3567" s="203" t="s">
        <v>29654</v>
      </c>
      <c r="F3567" s="203" t="s">
        <v>9451</v>
      </c>
      <c r="G3567" s="203" t="s">
        <v>29654</v>
      </c>
      <c r="H3567" s="203" t="s">
        <v>29655</v>
      </c>
      <c r="I3567" s="203" t="s">
        <v>9462</v>
      </c>
      <c r="J3567" s="203" t="s">
        <v>11355</v>
      </c>
      <c r="K3567" s="84">
        <v>45401</v>
      </c>
      <c r="L3567" s="84">
        <v>45404</v>
      </c>
      <c r="M3567" s="84">
        <v>45586</v>
      </c>
      <c r="N3567" s="203" t="s">
        <v>13648</v>
      </c>
      <c r="O3567" s="86">
        <v>19560876</v>
      </c>
      <c r="P3567" s="203" t="s">
        <v>29656</v>
      </c>
      <c r="Q3567" s="203" t="s">
        <v>11358</v>
      </c>
      <c r="R3567" s="84">
        <v>45400</v>
      </c>
      <c r="S3567" s="84">
        <v>45400</v>
      </c>
      <c r="T3567" s="84"/>
      <c r="U3567" s="84"/>
      <c r="V3567" s="84"/>
      <c r="W3567" s="203" t="s">
        <v>9457</v>
      </c>
    </row>
    <row r="3568" spans="1:23" x14ac:dyDescent="0.3">
      <c r="A3568" s="203" t="s">
        <v>1605</v>
      </c>
      <c r="B3568" s="203" t="s">
        <v>1247</v>
      </c>
      <c r="C3568" s="203" t="s">
        <v>29657</v>
      </c>
      <c r="D3568" s="203" t="s">
        <v>29658</v>
      </c>
      <c r="E3568" s="203" t="s">
        <v>29659</v>
      </c>
      <c r="F3568" s="203" t="s">
        <v>9451</v>
      </c>
      <c r="G3568" s="203" t="s">
        <v>29659</v>
      </c>
      <c r="H3568" s="203" t="s">
        <v>29660</v>
      </c>
      <c r="I3568" s="203" t="s">
        <v>9453</v>
      </c>
      <c r="J3568" s="203" t="s">
        <v>29661</v>
      </c>
      <c r="K3568" s="84">
        <v>46232</v>
      </c>
      <c r="L3568" s="84">
        <v>46234</v>
      </c>
      <c r="M3568" s="84">
        <v>46386</v>
      </c>
      <c r="N3568" s="203" t="s">
        <v>17939</v>
      </c>
      <c r="O3568" s="86">
        <v>13216215</v>
      </c>
      <c r="P3568" s="203" t="s">
        <v>29662</v>
      </c>
      <c r="Q3568" s="203" t="s">
        <v>29661</v>
      </c>
      <c r="R3568" s="84">
        <v>46231</v>
      </c>
      <c r="S3568" s="84">
        <v>46231</v>
      </c>
      <c r="T3568" s="84"/>
      <c r="U3568" s="84"/>
      <c r="V3568" s="84"/>
      <c r="W3568" s="203" t="s">
        <v>9457</v>
      </c>
    </row>
    <row r="3569" spans="1:23" x14ac:dyDescent="0.3">
      <c r="A3569" s="203" t="s">
        <v>2940</v>
      </c>
      <c r="B3569" s="203" t="s">
        <v>1245</v>
      </c>
      <c r="C3569" s="203" t="s">
        <v>29663</v>
      </c>
      <c r="D3569" s="203" t="s">
        <v>29664</v>
      </c>
      <c r="E3569" s="203" t="s">
        <v>29665</v>
      </c>
      <c r="F3569" s="203" t="s">
        <v>9451</v>
      </c>
      <c r="G3569" s="203" t="s">
        <v>29665</v>
      </c>
      <c r="H3569" s="203" t="s">
        <v>29666</v>
      </c>
      <c r="I3569" s="203" t="s">
        <v>9462</v>
      </c>
      <c r="J3569" s="203" t="s">
        <v>29667</v>
      </c>
      <c r="K3569" s="84">
        <v>45595</v>
      </c>
      <c r="L3569" s="84">
        <v>45597</v>
      </c>
      <c r="M3569" s="84">
        <v>45657</v>
      </c>
      <c r="N3569" s="203" t="s">
        <v>29668</v>
      </c>
      <c r="O3569" s="86">
        <v>7972794</v>
      </c>
      <c r="P3569" s="203" t="s">
        <v>29669</v>
      </c>
      <c r="Q3569" s="203" t="s">
        <v>29667</v>
      </c>
      <c r="R3569" s="84">
        <v>45594</v>
      </c>
      <c r="S3569" s="84">
        <v>45594</v>
      </c>
      <c r="T3569" s="84"/>
      <c r="U3569" s="84"/>
      <c r="V3569" s="84"/>
      <c r="W3569" s="203" t="s">
        <v>9457</v>
      </c>
    </row>
    <row r="3570" spans="1:23" x14ac:dyDescent="0.3">
      <c r="A3570" s="203" t="s">
        <v>1665</v>
      </c>
      <c r="B3570" s="203" t="s">
        <v>1247</v>
      </c>
      <c r="C3570" s="203" t="s">
        <v>29672</v>
      </c>
      <c r="D3570" s="203" t="s">
        <v>29673</v>
      </c>
      <c r="E3570" s="203" t="s">
        <v>29674</v>
      </c>
      <c r="F3570" s="203" t="s">
        <v>9451</v>
      </c>
      <c r="G3570" s="203" t="s">
        <v>29674</v>
      </c>
      <c r="H3570" s="203" t="s">
        <v>29675</v>
      </c>
      <c r="I3570" s="203" t="s">
        <v>9453</v>
      </c>
      <c r="J3570" s="203" t="s">
        <v>29676</v>
      </c>
      <c r="K3570" s="84">
        <v>46052</v>
      </c>
      <c r="L3570" s="84">
        <v>46052</v>
      </c>
      <c r="M3570" s="84">
        <v>46142</v>
      </c>
      <c r="N3570" s="203" t="s">
        <v>20074</v>
      </c>
      <c r="O3570" s="86">
        <v>6000000</v>
      </c>
      <c r="P3570" s="203" t="s">
        <v>29677</v>
      </c>
      <c r="Q3570" s="203" t="s">
        <v>29676</v>
      </c>
      <c r="R3570" s="84">
        <v>46051</v>
      </c>
      <c r="S3570" s="84">
        <v>46051</v>
      </c>
      <c r="T3570" s="84"/>
      <c r="U3570" s="84"/>
      <c r="V3570" s="84"/>
      <c r="W3570" s="203" t="s">
        <v>9457</v>
      </c>
    </row>
    <row r="3571" spans="1:23" x14ac:dyDescent="0.3">
      <c r="A3571" s="203" t="s">
        <v>1572</v>
      </c>
      <c r="B3571" s="203" t="s">
        <v>1246</v>
      </c>
      <c r="C3571" s="203" t="s">
        <v>29678</v>
      </c>
      <c r="D3571" s="203" t="s">
        <v>29679</v>
      </c>
      <c r="E3571" s="203" t="s">
        <v>29680</v>
      </c>
      <c r="F3571" s="203" t="s">
        <v>9451</v>
      </c>
      <c r="G3571" s="203" t="s">
        <v>29680</v>
      </c>
      <c r="H3571" s="203" t="s">
        <v>29681</v>
      </c>
      <c r="I3571" s="203" t="s">
        <v>9453</v>
      </c>
      <c r="J3571" s="203" t="s">
        <v>29682</v>
      </c>
      <c r="K3571" s="84">
        <v>45912</v>
      </c>
      <c r="L3571" s="84">
        <v>45915</v>
      </c>
      <c r="M3571" s="84">
        <v>46005</v>
      </c>
      <c r="N3571" s="203" t="s">
        <v>17796</v>
      </c>
      <c r="O3571" s="86">
        <v>12000000</v>
      </c>
      <c r="P3571" s="203" t="s">
        <v>29683</v>
      </c>
      <c r="Q3571" s="203" t="s">
        <v>29682</v>
      </c>
      <c r="R3571" s="84">
        <v>45911</v>
      </c>
      <c r="S3571" s="84">
        <v>45911</v>
      </c>
      <c r="T3571" s="84"/>
      <c r="U3571" s="84"/>
      <c r="V3571" s="84"/>
      <c r="W3571" s="203" t="s">
        <v>9457</v>
      </c>
    </row>
    <row r="3572" spans="1:23" x14ac:dyDescent="0.3">
      <c r="A3572" s="203" t="s">
        <v>2940</v>
      </c>
      <c r="B3572" s="203" t="s">
        <v>1245</v>
      </c>
      <c r="C3572" s="203" t="s">
        <v>29684</v>
      </c>
      <c r="D3572" s="203" t="s">
        <v>29685</v>
      </c>
      <c r="E3572" s="203" t="s">
        <v>29686</v>
      </c>
      <c r="F3572" s="203" t="s">
        <v>9451</v>
      </c>
      <c r="G3572" s="203" t="s">
        <v>29686</v>
      </c>
      <c r="H3572" s="203" t="s">
        <v>29687</v>
      </c>
      <c r="I3572" s="203" t="s">
        <v>9462</v>
      </c>
      <c r="J3572" s="203" t="s">
        <v>10024</v>
      </c>
      <c r="K3572" s="84">
        <v>45619</v>
      </c>
      <c r="L3572" s="84">
        <v>45621</v>
      </c>
      <c r="M3572" s="84">
        <v>45657</v>
      </c>
      <c r="N3572" s="203" t="s">
        <v>12255</v>
      </c>
      <c r="O3572" s="86">
        <v>3520988</v>
      </c>
      <c r="P3572" s="203" t="s">
        <v>29688</v>
      </c>
      <c r="Q3572" s="203" t="s">
        <v>10024</v>
      </c>
      <c r="R3572" s="84">
        <v>45610</v>
      </c>
      <c r="S3572" s="84">
        <v>45610</v>
      </c>
      <c r="T3572" s="84"/>
      <c r="U3572" s="84"/>
      <c r="V3572" s="84"/>
      <c r="W3572" s="203" t="s">
        <v>9457</v>
      </c>
    </row>
    <row r="3573" spans="1:23" x14ac:dyDescent="0.3">
      <c r="A3573" s="203" t="s">
        <v>1605</v>
      </c>
      <c r="B3573" s="203" t="s">
        <v>1247</v>
      </c>
      <c r="C3573" s="203" t="s">
        <v>29689</v>
      </c>
      <c r="D3573" s="203" t="s">
        <v>29690</v>
      </c>
      <c r="E3573" s="203" t="s">
        <v>29691</v>
      </c>
      <c r="F3573" s="203" t="s">
        <v>9451</v>
      </c>
      <c r="G3573" s="203" t="s">
        <v>29691</v>
      </c>
      <c r="H3573" s="203" t="s">
        <v>29692</v>
      </c>
      <c r="I3573" s="203" t="s">
        <v>9453</v>
      </c>
      <c r="J3573" s="203" t="s">
        <v>25894</v>
      </c>
      <c r="K3573" s="84">
        <v>46043</v>
      </c>
      <c r="L3573" s="84">
        <v>46043</v>
      </c>
      <c r="M3573" s="84">
        <v>46223</v>
      </c>
      <c r="N3573" s="203" t="s">
        <v>14535</v>
      </c>
      <c r="O3573" s="86">
        <v>25760100</v>
      </c>
      <c r="P3573" s="203" t="s">
        <v>29693</v>
      </c>
      <c r="Q3573" s="203" t="s">
        <v>25894</v>
      </c>
      <c r="R3573" s="84">
        <v>46042</v>
      </c>
      <c r="S3573" s="84">
        <v>46042</v>
      </c>
      <c r="T3573" s="84"/>
      <c r="U3573" s="84"/>
      <c r="V3573" s="84"/>
      <c r="W3573" s="203" t="s">
        <v>9457</v>
      </c>
    </row>
    <row r="3574" spans="1:23" x14ac:dyDescent="0.3">
      <c r="A3574" s="203" t="s">
        <v>1572</v>
      </c>
      <c r="B3574" s="203" t="s">
        <v>1246</v>
      </c>
      <c r="C3574" s="203" t="s">
        <v>29694</v>
      </c>
      <c r="D3574" s="203" t="s">
        <v>29695</v>
      </c>
      <c r="E3574" s="203" t="s">
        <v>29696</v>
      </c>
      <c r="F3574" s="203" t="s">
        <v>9451</v>
      </c>
      <c r="G3574" s="203" t="s">
        <v>29696</v>
      </c>
      <c r="H3574" s="203" t="s">
        <v>29697</v>
      </c>
      <c r="I3574" s="203" t="s">
        <v>9462</v>
      </c>
      <c r="J3574" s="203" t="s">
        <v>29698</v>
      </c>
      <c r="K3574" s="84">
        <v>45947</v>
      </c>
      <c r="L3574" s="84">
        <v>45947</v>
      </c>
      <c r="M3574" s="84">
        <v>46022</v>
      </c>
      <c r="N3574" s="203" t="s">
        <v>18084</v>
      </c>
      <c r="O3574" s="86">
        <v>7132912</v>
      </c>
      <c r="P3574" s="203" t="s">
        <v>29699</v>
      </c>
      <c r="Q3574" s="203" t="s">
        <v>29698</v>
      </c>
      <c r="R3574" s="84">
        <v>45945</v>
      </c>
      <c r="S3574" s="84">
        <v>45945</v>
      </c>
      <c r="T3574" s="84"/>
      <c r="U3574" s="84"/>
      <c r="V3574" s="84"/>
      <c r="W3574" s="203" t="s">
        <v>9457</v>
      </c>
    </row>
    <row r="3575" spans="1:23" x14ac:dyDescent="0.3">
      <c r="A3575" s="203" t="s">
        <v>1627</v>
      </c>
      <c r="B3575" s="203" t="s">
        <v>1246</v>
      </c>
      <c r="C3575" s="203" t="s">
        <v>29700</v>
      </c>
      <c r="D3575" s="203" t="s">
        <v>29701</v>
      </c>
      <c r="E3575" s="203" t="s">
        <v>29702</v>
      </c>
      <c r="F3575" s="203" t="s">
        <v>9451</v>
      </c>
      <c r="G3575" s="203" t="s">
        <v>29702</v>
      </c>
      <c r="H3575" s="203" t="s">
        <v>29703</v>
      </c>
      <c r="I3575" s="203" t="s">
        <v>9453</v>
      </c>
      <c r="J3575" s="203" t="s">
        <v>29704</v>
      </c>
      <c r="K3575" s="84">
        <v>45707</v>
      </c>
      <c r="L3575" s="84">
        <v>45708</v>
      </c>
      <c r="M3575" s="84">
        <v>45855</v>
      </c>
      <c r="N3575" s="203" t="s">
        <v>19774</v>
      </c>
      <c r="O3575" s="86">
        <v>17404820</v>
      </c>
      <c r="P3575" s="203" t="s">
        <v>29705</v>
      </c>
      <c r="Q3575" s="203" t="s">
        <v>29704</v>
      </c>
      <c r="R3575" s="84">
        <v>45706</v>
      </c>
      <c r="S3575" s="84">
        <v>45706</v>
      </c>
      <c r="T3575" s="84"/>
      <c r="U3575" s="84"/>
      <c r="V3575" s="84"/>
      <c r="W3575" s="203" t="s">
        <v>9457</v>
      </c>
    </row>
    <row r="3576" spans="1:23" x14ac:dyDescent="0.3">
      <c r="A3576" s="203" t="s">
        <v>1476</v>
      </c>
      <c r="B3576" s="203" t="s">
        <v>1246</v>
      </c>
      <c r="C3576" s="203" t="s">
        <v>29706</v>
      </c>
      <c r="D3576" s="203" t="s">
        <v>29707</v>
      </c>
      <c r="E3576" s="203" t="s">
        <v>29708</v>
      </c>
      <c r="F3576" s="203" t="s">
        <v>9451</v>
      </c>
      <c r="G3576" s="203" t="s">
        <v>29708</v>
      </c>
      <c r="H3576" s="203" t="s">
        <v>29709</v>
      </c>
      <c r="I3576" s="203" t="s">
        <v>9462</v>
      </c>
      <c r="J3576" s="203" t="s">
        <v>14024</v>
      </c>
      <c r="K3576" s="84">
        <v>45891</v>
      </c>
      <c r="L3576" s="84">
        <v>45892</v>
      </c>
      <c r="M3576" s="84">
        <v>46022</v>
      </c>
      <c r="N3576" s="203" t="s">
        <v>19801</v>
      </c>
      <c r="O3576" s="86">
        <v>17274387</v>
      </c>
      <c r="P3576" s="203" t="s">
        <v>29710</v>
      </c>
      <c r="Q3576" s="203" t="s">
        <v>14024</v>
      </c>
      <c r="R3576" s="84">
        <v>45891</v>
      </c>
      <c r="S3576" s="84">
        <v>45891</v>
      </c>
      <c r="T3576" s="84"/>
      <c r="U3576" s="84"/>
      <c r="V3576" s="84"/>
      <c r="W3576" s="203" t="s">
        <v>9457</v>
      </c>
    </row>
    <row r="3577" spans="1:23" x14ac:dyDescent="0.3">
      <c r="A3577" s="203" t="s">
        <v>5454</v>
      </c>
      <c r="B3577" s="203" t="s">
        <v>1245</v>
      </c>
      <c r="C3577" s="203" t="s">
        <v>29711</v>
      </c>
      <c r="D3577" s="203" t="s">
        <v>29712</v>
      </c>
      <c r="E3577" s="203" t="s">
        <v>29713</v>
      </c>
      <c r="F3577" s="203" t="s">
        <v>9451</v>
      </c>
      <c r="G3577" s="203" t="s">
        <v>29713</v>
      </c>
      <c r="H3577" s="203" t="s">
        <v>29714</v>
      </c>
      <c r="I3577" s="203" t="s">
        <v>9739</v>
      </c>
      <c r="J3577" s="203" t="s">
        <v>23133</v>
      </c>
      <c r="K3577" s="84"/>
      <c r="L3577" s="84"/>
      <c r="M3577" s="84">
        <v>45657</v>
      </c>
      <c r="N3577" s="203" t="s">
        <v>21780</v>
      </c>
      <c r="O3577" s="86">
        <v>10500000</v>
      </c>
      <c r="P3577" s="203" t="s">
        <v>29715</v>
      </c>
      <c r="Q3577" s="203" t="s">
        <v>23133</v>
      </c>
      <c r="R3577" s="84">
        <v>45566</v>
      </c>
      <c r="S3577" s="84">
        <v>45566</v>
      </c>
      <c r="T3577" s="84"/>
      <c r="U3577" s="84"/>
      <c r="V3577" s="84"/>
      <c r="W3577" s="203" t="s">
        <v>9457</v>
      </c>
    </row>
    <row r="3578" spans="1:23" x14ac:dyDescent="0.3">
      <c r="A3578" s="203" t="s">
        <v>1572</v>
      </c>
      <c r="B3578" s="203" t="s">
        <v>1246</v>
      </c>
      <c r="C3578" s="203" t="s">
        <v>29716</v>
      </c>
      <c r="D3578" s="203" t="s">
        <v>29717</v>
      </c>
      <c r="E3578" s="203" t="s">
        <v>29718</v>
      </c>
      <c r="F3578" s="203" t="s">
        <v>9451</v>
      </c>
      <c r="G3578" s="203" t="s">
        <v>29718</v>
      </c>
      <c r="H3578" s="203" t="s">
        <v>29719</v>
      </c>
      <c r="I3578" s="203" t="s">
        <v>9462</v>
      </c>
      <c r="J3578" s="203" t="s">
        <v>29720</v>
      </c>
      <c r="K3578" s="84">
        <v>45920</v>
      </c>
      <c r="L3578" s="84">
        <v>45922</v>
      </c>
      <c r="M3578" s="84">
        <v>46012</v>
      </c>
      <c r="N3578" s="203" t="s">
        <v>15995</v>
      </c>
      <c r="O3578" s="86">
        <v>18000000</v>
      </c>
      <c r="P3578" s="203" t="s">
        <v>29721</v>
      </c>
      <c r="Q3578" s="203" t="s">
        <v>29720</v>
      </c>
      <c r="R3578" s="84">
        <v>45917</v>
      </c>
      <c r="S3578" s="84">
        <v>45917</v>
      </c>
      <c r="T3578" s="84"/>
      <c r="U3578" s="84"/>
      <c r="V3578" s="84"/>
      <c r="W3578" s="203" t="s">
        <v>9457</v>
      </c>
    </row>
    <row r="3579" spans="1:23" x14ac:dyDescent="0.3">
      <c r="A3579" s="203" t="s">
        <v>1665</v>
      </c>
      <c r="B3579" s="203" t="s">
        <v>1247</v>
      </c>
      <c r="C3579" s="203" t="s">
        <v>29722</v>
      </c>
      <c r="D3579" s="203" t="s">
        <v>29723</v>
      </c>
      <c r="E3579" s="203" t="s">
        <v>29724</v>
      </c>
      <c r="F3579" s="203" t="s">
        <v>9451</v>
      </c>
      <c r="G3579" s="203" t="s">
        <v>29724</v>
      </c>
      <c r="H3579" s="203" t="s">
        <v>29725</v>
      </c>
      <c r="I3579" s="203" t="s">
        <v>9504</v>
      </c>
      <c r="J3579" s="203" t="s">
        <v>18336</v>
      </c>
      <c r="K3579" s="84">
        <v>46048</v>
      </c>
      <c r="L3579" s="84">
        <v>46049</v>
      </c>
      <c r="M3579" s="84">
        <v>46168</v>
      </c>
      <c r="N3579" s="203" t="s">
        <v>12114</v>
      </c>
      <c r="O3579" s="86">
        <v>12000000</v>
      </c>
      <c r="P3579" s="203" t="s">
        <v>29726</v>
      </c>
      <c r="Q3579" s="203" t="s">
        <v>18336</v>
      </c>
      <c r="R3579" s="84">
        <v>46048</v>
      </c>
      <c r="S3579" s="84">
        <v>46048</v>
      </c>
      <c r="T3579" s="84"/>
      <c r="U3579" s="84"/>
      <c r="V3579" s="84"/>
      <c r="W3579" s="203" t="s">
        <v>9457</v>
      </c>
    </row>
    <row r="3580" spans="1:23" x14ac:dyDescent="0.3">
      <c r="A3580" s="203" t="s">
        <v>1605</v>
      </c>
      <c r="B3580" s="203" t="s">
        <v>1247</v>
      </c>
      <c r="C3580" s="203" t="s">
        <v>29727</v>
      </c>
      <c r="D3580" s="203" t="s">
        <v>29728</v>
      </c>
      <c r="E3580" s="203" t="s">
        <v>29729</v>
      </c>
      <c r="F3580" s="203" t="s">
        <v>9451</v>
      </c>
      <c r="G3580" s="203" t="s">
        <v>29729</v>
      </c>
      <c r="H3580" s="203" t="s">
        <v>29730</v>
      </c>
      <c r="I3580" s="203" t="s">
        <v>9453</v>
      </c>
      <c r="J3580" s="203" t="s">
        <v>29731</v>
      </c>
      <c r="K3580" s="84">
        <v>46233</v>
      </c>
      <c r="L3580" s="84">
        <v>46237</v>
      </c>
      <c r="M3580" s="84">
        <v>46387</v>
      </c>
      <c r="N3580" s="203" t="s">
        <v>12437</v>
      </c>
      <c r="O3580" s="86">
        <v>21466750</v>
      </c>
      <c r="P3580" s="203" t="s">
        <v>29732</v>
      </c>
      <c r="Q3580" s="203" t="s">
        <v>29731</v>
      </c>
      <c r="R3580" s="84">
        <v>46232</v>
      </c>
      <c r="S3580" s="84">
        <v>46232</v>
      </c>
      <c r="T3580" s="84"/>
      <c r="U3580" s="84"/>
      <c r="V3580" s="84"/>
      <c r="W3580" s="203" t="s">
        <v>9457</v>
      </c>
    </row>
    <row r="3581" spans="1:23" x14ac:dyDescent="0.3">
      <c r="A3581" s="203" t="s">
        <v>2935</v>
      </c>
      <c r="B3581" s="203" t="s">
        <v>1245</v>
      </c>
      <c r="C3581" s="203" t="s">
        <v>29733</v>
      </c>
      <c r="D3581" s="203" t="s">
        <v>29734</v>
      </c>
      <c r="E3581" s="203" t="s">
        <v>29735</v>
      </c>
      <c r="F3581" s="203" t="s">
        <v>9451</v>
      </c>
      <c r="G3581" s="203" t="s">
        <v>29735</v>
      </c>
      <c r="H3581" s="203" t="s">
        <v>29736</v>
      </c>
      <c r="I3581" s="203" t="s">
        <v>9462</v>
      </c>
      <c r="J3581" s="203" t="s">
        <v>29737</v>
      </c>
      <c r="K3581" s="84">
        <v>45400</v>
      </c>
      <c r="L3581" s="84">
        <v>45401</v>
      </c>
      <c r="M3581" s="84">
        <v>45583</v>
      </c>
      <c r="N3581" s="203" t="s">
        <v>13700</v>
      </c>
      <c r="O3581" s="86">
        <v>19560876</v>
      </c>
      <c r="P3581" s="203" t="s">
        <v>29738</v>
      </c>
      <c r="Q3581" s="203" t="s">
        <v>29737</v>
      </c>
      <c r="R3581" s="84">
        <v>45398</v>
      </c>
      <c r="S3581" s="84">
        <v>45398</v>
      </c>
      <c r="T3581" s="84"/>
      <c r="U3581" s="84"/>
      <c r="V3581" s="84"/>
      <c r="W3581" s="203" t="s">
        <v>9457</v>
      </c>
    </row>
    <row r="3582" spans="1:23" x14ac:dyDescent="0.3">
      <c r="A3582" s="203" t="s">
        <v>1467</v>
      </c>
      <c r="B3582" s="203" t="s">
        <v>1247</v>
      </c>
      <c r="C3582" s="203" t="s">
        <v>31197</v>
      </c>
      <c r="D3582" s="203" t="s">
        <v>34404</v>
      </c>
      <c r="E3582" s="203" t="s">
        <v>31198</v>
      </c>
      <c r="F3582" s="203" t="s">
        <v>9451</v>
      </c>
      <c r="G3582" s="203" t="s">
        <v>31198</v>
      </c>
      <c r="H3582" s="203" t="s">
        <v>34405</v>
      </c>
      <c r="I3582" s="203" t="s">
        <v>9453</v>
      </c>
      <c r="J3582" s="203" t="s">
        <v>34406</v>
      </c>
      <c r="K3582" s="84">
        <v>46246</v>
      </c>
      <c r="L3582" s="84">
        <v>46246</v>
      </c>
      <c r="M3582" s="84">
        <v>46367</v>
      </c>
      <c r="N3582" s="203" t="s">
        <v>10258</v>
      </c>
      <c r="O3582" s="86">
        <v>20175272</v>
      </c>
      <c r="P3582" s="203" t="s">
        <v>34407</v>
      </c>
      <c r="Q3582" s="203" t="s">
        <v>34406</v>
      </c>
      <c r="R3582" s="84">
        <v>46245</v>
      </c>
      <c r="S3582" s="84">
        <v>46245</v>
      </c>
      <c r="T3582" s="84"/>
      <c r="U3582" s="84"/>
      <c r="V3582" s="84"/>
      <c r="W3582" s="203" t="s">
        <v>9457</v>
      </c>
    </row>
    <row r="3583" spans="1:23" x14ac:dyDescent="0.3">
      <c r="A3583" s="203" t="s">
        <v>1665</v>
      </c>
      <c r="B3583" s="203" t="s">
        <v>1247</v>
      </c>
      <c r="C3583" s="203" t="s">
        <v>29739</v>
      </c>
      <c r="D3583" s="203" t="s">
        <v>29740</v>
      </c>
      <c r="E3583" s="203" t="s">
        <v>29741</v>
      </c>
      <c r="F3583" s="203" t="s">
        <v>9451</v>
      </c>
      <c r="G3583" s="203" t="s">
        <v>29741</v>
      </c>
      <c r="H3583" s="203" t="s">
        <v>29740</v>
      </c>
      <c r="I3583" s="203" t="s">
        <v>9739</v>
      </c>
      <c r="J3583" s="203" t="s">
        <v>9470</v>
      </c>
      <c r="K3583" s="84"/>
      <c r="L3583" s="84"/>
      <c r="M3583" s="84"/>
      <c r="N3583" s="203" t="s">
        <v>9471</v>
      </c>
      <c r="O3583" s="86">
        <v>0</v>
      </c>
      <c r="P3583" s="203" t="s">
        <v>29742</v>
      </c>
      <c r="Q3583" s="203" t="s">
        <v>9473</v>
      </c>
      <c r="R3583" s="84">
        <v>46052</v>
      </c>
      <c r="S3583" s="84">
        <v>46052</v>
      </c>
      <c r="T3583" s="84"/>
      <c r="U3583" s="84"/>
      <c r="V3583" s="84"/>
      <c r="W3583" s="203" t="s">
        <v>9457</v>
      </c>
    </row>
    <row r="3584" spans="1:23" x14ac:dyDescent="0.3">
      <c r="A3584" s="203" t="s">
        <v>1665</v>
      </c>
      <c r="B3584" s="203" t="s">
        <v>1247</v>
      </c>
      <c r="C3584" s="203" t="s">
        <v>29739</v>
      </c>
      <c r="D3584" s="203" t="s">
        <v>29743</v>
      </c>
      <c r="E3584" s="203" t="s">
        <v>29741</v>
      </c>
      <c r="F3584" s="203" t="s">
        <v>9451</v>
      </c>
      <c r="G3584" s="203" t="s">
        <v>29741</v>
      </c>
      <c r="H3584" s="203" t="s">
        <v>29744</v>
      </c>
      <c r="I3584" s="203" t="s">
        <v>9453</v>
      </c>
      <c r="J3584" s="203" t="s">
        <v>29745</v>
      </c>
      <c r="K3584" s="84">
        <v>46052</v>
      </c>
      <c r="L3584" s="84">
        <v>46056</v>
      </c>
      <c r="M3584" s="84">
        <v>46144</v>
      </c>
      <c r="N3584" s="203" t="s">
        <v>29746</v>
      </c>
      <c r="O3584" s="86">
        <v>10500000</v>
      </c>
      <c r="P3584" s="203" t="s">
        <v>29742</v>
      </c>
      <c r="Q3584" s="203" t="s">
        <v>29745</v>
      </c>
      <c r="R3584" s="84">
        <v>46052</v>
      </c>
      <c r="S3584" s="84">
        <v>46052</v>
      </c>
      <c r="T3584" s="84"/>
      <c r="U3584" s="84"/>
      <c r="V3584" s="84"/>
      <c r="W3584" s="203" t="s">
        <v>9457</v>
      </c>
    </row>
    <row r="3585" spans="1:23" x14ac:dyDescent="0.3">
      <c r="A3585" s="203" t="s">
        <v>3460</v>
      </c>
      <c r="B3585" s="203" t="s">
        <v>1246</v>
      </c>
      <c r="C3585" s="203" t="s">
        <v>29747</v>
      </c>
      <c r="D3585" s="203" t="s">
        <v>9471</v>
      </c>
      <c r="E3585" s="203" t="s">
        <v>29748</v>
      </c>
      <c r="F3585" s="203" t="s">
        <v>9451</v>
      </c>
      <c r="G3585" s="203"/>
      <c r="H3585" s="203"/>
      <c r="I3585" s="203"/>
      <c r="J3585" s="203"/>
      <c r="K3585" s="84"/>
      <c r="L3585" s="84"/>
      <c r="M3585" s="84"/>
      <c r="N3585" s="203"/>
      <c r="O3585" s="86"/>
      <c r="P3585" s="203"/>
      <c r="Q3585" s="203"/>
      <c r="R3585" s="84">
        <v>45856</v>
      </c>
      <c r="S3585" s="84">
        <v>45856</v>
      </c>
      <c r="T3585" s="84">
        <v>45873</v>
      </c>
      <c r="U3585" s="84">
        <v>45883</v>
      </c>
      <c r="V3585" s="84">
        <v>45883</v>
      </c>
      <c r="W3585" s="203" t="s">
        <v>9469</v>
      </c>
    </row>
    <row r="3586" spans="1:23" x14ac:dyDescent="0.3">
      <c r="A3586" s="203" t="s">
        <v>2935</v>
      </c>
      <c r="B3586" s="203" t="s">
        <v>1245</v>
      </c>
      <c r="C3586" s="203" t="s">
        <v>29749</v>
      </c>
      <c r="D3586" s="203" t="s">
        <v>29750</v>
      </c>
      <c r="E3586" s="203" t="s">
        <v>29751</v>
      </c>
      <c r="F3586" s="203" t="s">
        <v>9451</v>
      </c>
      <c r="G3586" s="203" t="s">
        <v>29751</v>
      </c>
      <c r="H3586" s="203" t="s">
        <v>29752</v>
      </c>
      <c r="I3586" s="203" t="s">
        <v>9462</v>
      </c>
      <c r="J3586" s="203" t="s">
        <v>29753</v>
      </c>
      <c r="K3586" s="84">
        <v>45407</v>
      </c>
      <c r="L3586" s="84">
        <v>45408</v>
      </c>
      <c r="M3586" s="84">
        <v>45590</v>
      </c>
      <c r="N3586" s="203" t="s">
        <v>16552</v>
      </c>
      <c r="O3586" s="86">
        <v>19560876</v>
      </c>
      <c r="P3586" s="203" t="s">
        <v>29754</v>
      </c>
      <c r="Q3586" s="203" t="s">
        <v>29755</v>
      </c>
      <c r="R3586" s="84">
        <v>45403</v>
      </c>
      <c r="S3586" s="84">
        <v>45403</v>
      </c>
      <c r="T3586" s="84"/>
      <c r="U3586" s="84"/>
      <c r="V3586" s="84"/>
      <c r="W3586" s="203" t="s">
        <v>9457</v>
      </c>
    </row>
    <row r="3587" spans="1:23" x14ac:dyDescent="0.3">
      <c r="A3587" s="203" t="s">
        <v>3058</v>
      </c>
      <c r="B3587" s="203" t="s">
        <v>1245</v>
      </c>
      <c r="C3587" s="203" t="s">
        <v>29756</v>
      </c>
      <c r="D3587" s="203" t="s">
        <v>29757</v>
      </c>
      <c r="E3587" s="203" t="s">
        <v>29758</v>
      </c>
      <c r="F3587" s="203" t="s">
        <v>9451</v>
      </c>
      <c r="G3587" s="203" t="s">
        <v>29758</v>
      </c>
      <c r="H3587" s="203" t="s">
        <v>29759</v>
      </c>
      <c r="I3587" s="203" t="s">
        <v>9462</v>
      </c>
      <c r="J3587" s="203" t="s">
        <v>29760</v>
      </c>
      <c r="K3587" s="84">
        <v>45385</v>
      </c>
      <c r="L3587" s="84">
        <v>45385</v>
      </c>
      <c r="M3587" s="84">
        <v>45567</v>
      </c>
      <c r="N3587" s="203" t="s">
        <v>21636</v>
      </c>
      <c r="O3587" s="86">
        <v>19560876</v>
      </c>
      <c r="P3587" s="203" t="s">
        <v>29761</v>
      </c>
      <c r="Q3587" s="203" t="s">
        <v>29760</v>
      </c>
      <c r="R3587" s="84">
        <v>45383</v>
      </c>
      <c r="S3587" s="84">
        <v>45383</v>
      </c>
      <c r="T3587" s="84"/>
      <c r="U3587" s="84"/>
      <c r="V3587" s="84"/>
      <c r="W3587" s="203" t="s">
        <v>9457</v>
      </c>
    </row>
    <row r="3588" spans="1:23" x14ac:dyDescent="0.3">
      <c r="A3588" s="203" t="s">
        <v>1572</v>
      </c>
      <c r="B3588" s="203" t="s">
        <v>1246</v>
      </c>
      <c r="C3588" s="203" t="s">
        <v>29762</v>
      </c>
      <c r="D3588" s="203" t="s">
        <v>29763</v>
      </c>
      <c r="E3588" s="203" t="s">
        <v>29764</v>
      </c>
      <c r="F3588" s="203" t="s">
        <v>9451</v>
      </c>
      <c r="G3588" s="203" t="s">
        <v>29764</v>
      </c>
      <c r="H3588" s="203" t="s">
        <v>29765</v>
      </c>
      <c r="I3588" s="203" t="s">
        <v>9462</v>
      </c>
      <c r="J3588" s="203" t="s">
        <v>29766</v>
      </c>
      <c r="K3588" s="84">
        <v>45932</v>
      </c>
      <c r="L3588" s="84">
        <v>45932</v>
      </c>
      <c r="M3588" s="84">
        <v>46022</v>
      </c>
      <c r="N3588" s="203" t="s">
        <v>17417</v>
      </c>
      <c r="O3588" s="86">
        <v>10442712</v>
      </c>
      <c r="P3588" s="203" t="s">
        <v>29767</v>
      </c>
      <c r="Q3588" s="203" t="s">
        <v>29766</v>
      </c>
      <c r="R3588" s="84">
        <v>45932</v>
      </c>
      <c r="S3588" s="84">
        <v>45932</v>
      </c>
      <c r="T3588" s="84"/>
      <c r="U3588" s="84"/>
      <c r="V3588" s="84"/>
      <c r="W3588" s="203" t="s">
        <v>9457</v>
      </c>
    </row>
    <row r="3589" spans="1:23" x14ac:dyDescent="0.3">
      <c r="A3589" s="203" t="s">
        <v>1665</v>
      </c>
      <c r="B3589" s="203" t="s">
        <v>1247</v>
      </c>
      <c r="C3589" s="203" t="s">
        <v>29768</v>
      </c>
      <c r="D3589" s="203" t="s">
        <v>29769</v>
      </c>
      <c r="E3589" s="203" t="s">
        <v>29770</v>
      </c>
      <c r="F3589" s="203" t="s">
        <v>9451</v>
      </c>
      <c r="G3589" s="203" t="s">
        <v>29770</v>
      </c>
      <c r="H3589" s="203" t="s">
        <v>29771</v>
      </c>
      <c r="I3589" s="203" t="s">
        <v>9462</v>
      </c>
      <c r="J3589" s="203" t="s">
        <v>29772</v>
      </c>
      <c r="K3589" s="84">
        <v>46048</v>
      </c>
      <c r="L3589" s="84">
        <v>46049</v>
      </c>
      <c r="M3589" s="84">
        <v>46168</v>
      </c>
      <c r="N3589" s="203" t="s">
        <v>13362</v>
      </c>
      <c r="O3589" s="86">
        <v>16000000</v>
      </c>
      <c r="P3589" s="203" t="s">
        <v>29773</v>
      </c>
      <c r="Q3589" s="203" t="s">
        <v>29772</v>
      </c>
      <c r="R3589" s="84">
        <v>46047</v>
      </c>
      <c r="S3589" s="84">
        <v>46047</v>
      </c>
      <c r="T3589" s="84"/>
      <c r="U3589" s="84"/>
      <c r="V3589" s="84"/>
      <c r="W3589" s="203" t="s">
        <v>9457</v>
      </c>
    </row>
    <row r="3590" spans="1:23" x14ac:dyDescent="0.3">
      <c r="A3590" s="203" t="s">
        <v>2940</v>
      </c>
      <c r="B3590" s="203" t="s">
        <v>1245</v>
      </c>
      <c r="C3590" s="203" t="s">
        <v>29774</v>
      </c>
      <c r="D3590" s="203" t="s">
        <v>9471</v>
      </c>
      <c r="E3590" s="203" t="s">
        <v>11010</v>
      </c>
      <c r="F3590" s="203" t="s">
        <v>9451</v>
      </c>
      <c r="G3590" s="203"/>
      <c r="H3590" s="203"/>
      <c r="I3590" s="203"/>
      <c r="J3590" s="203"/>
      <c r="K3590" s="84"/>
      <c r="L3590" s="84"/>
      <c r="M3590" s="84"/>
      <c r="N3590" s="203"/>
      <c r="O3590" s="86"/>
      <c r="P3590" s="203"/>
      <c r="Q3590" s="203"/>
      <c r="R3590" s="84">
        <v>45594</v>
      </c>
      <c r="S3590" s="84">
        <v>45594</v>
      </c>
      <c r="T3590" s="84">
        <v>45617</v>
      </c>
      <c r="U3590" s="84">
        <v>45617</v>
      </c>
      <c r="V3590" s="84">
        <v>45630</v>
      </c>
      <c r="W3590" s="203" t="s">
        <v>9723</v>
      </c>
    </row>
    <row r="3591" spans="1:23" x14ac:dyDescent="0.3">
      <c r="A3591" s="203" t="s">
        <v>1539</v>
      </c>
      <c r="B3591" s="203" t="s">
        <v>1246</v>
      </c>
      <c r="C3591" s="203" t="s">
        <v>29775</v>
      </c>
      <c r="D3591" s="203" t="s">
        <v>29776</v>
      </c>
      <c r="E3591" s="203" t="s">
        <v>29777</v>
      </c>
      <c r="F3591" s="203" t="s">
        <v>9451</v>
      </c>
      <c r="G3591" s="203" t="s">
        <v>29777</v>
      </c>
      <c r="H3591" s="203" t="s">
        <v>29778</v>
      </c>
      <c r="I3591" s="203" t="s">
        <v>9462</v>
      </c>
      <c r="J3591" s="203" t="s">
        <v>29779</v>
      </c>
      <c r="K3591" s="84">
        <v>45923</v>
      </c>
      <c r="L3591" s="84">
        <v>45923</v>
      </c>
      <c r="M3591" s="84">
        <v>46022</v>
      </c>
      <c r="N3591" s="203" t="s">
        <v>29780</v>
      </c>
      <c r="O3591" s="86">
        <v>13287990</v>
      </c>
      <c r="P3591" s="203" t="s">
        <v>29781</v>
      </c>
      <c r="Q3591" s="203" t="s">
        <v>29779</v>
      </c>
      <c r="R3591" s="84">
        <v>45918</v>
      </c>
      <c r="S3591" s="84">
        <v>45918</v>
      </c>
      <c r="T3591" s="84"/>
      <c r="U3591" s="84"/>
      <c r="V3591" s="84"/>
      <c r="W3591" s="203" t="s">
        <v>9457</v>
      </c>
    </row>
    <row r="3592" spans="1:23" x14ac:dyDescent="0.3">
      <c r="A3592" s="203" t="s">
        <v>5454</v>
      </c>
      <c r="B3592" s="203" t="s">
        <v>1245</v>
      </c>
      <c r="C3592" s="203" t="s">
        <v>29782</v>
      </c>
      <c r="D3592" s="203" t="s">
        <v>29783</v>
      </c>
      <c r="E3592" s="203" t="s">
        <v>29784</v>
      </c>
      <c r="F3592" s="203" t="s">
        <v>9451</v>
      </c>
      <c r="G3592" s="203" t="s">
        <v>29784</v>
      </c>
      <c r="H3592" s="203" t="s">
        <v>29785</v>
      </c>
      <c r="I3592" s="203" t="s">
        <v>9453</v>
      </c>
      <c r="J3592" s="203" t="s">
        <v>29550</v>
      </c>
      <c r="K3592" s="84">
        <v>45533</v>
      </c>
      <c r="L3592" s="84">
        <v>45533</v>
      </c>
      <c r="M3592" s="84">
        <v>45624</v>
      </c>
      <c r="N3592" s="203" t="s">
        <v>29551</v>
      </c>
      <c r="O3592" s="86">
        <v>12000000</v>
      </c>
      <c r="P3592" s="203" t="s">
        <v>29786</v>
      </c>
      <c r="Q3592" s="203" t="s">
        <v>29550</v>
      </c>
      <c r="R3592" s="84">
        <v>45532</v>
      </c>
      <c r="S3592" s="84">
        <v>45532</v>
      </c>
      <c r="T3592" s="84"/>
      <c r="U3592" s="84"/>
      <c r="V3592" s="84"/>
      <c r="W3592" s="203" t="s">
        <v>9457</v>
      </c>
    </row>
    <row r="3593" spans="1:23" x14ac:dyDescent="0.3">
      <c r="A3593" s="203" t="s">
        <v>1727</v>
      </c>
      <c r="B3593" s="203" t="s">
        <v>2948</v>
      </c>
      <c r="C3593" s="203" t="s">
        <v>29787</v>
      </c>
      <c r="D3593" s="203" t="s">
        <v>29788</v>
      </c>
      <c r="E3593" s="203" t="s">
        <v>16338</v>
      </c>
      <c r="F3593" s="203" t="s">
        <v>9451</v>
      </c>
      <c r="G3593" s="203" t="s">
        <v>16338</v>
      </c>
      <c r="H3593" s="203" t="s">
        <v>29789</v>
      </c>
      <c r="I3593" s="203" t="s">
        <v>9462</v>
      </c>
      <c r="J3593" s="203" t="s">
        <v>29790</v>
      </c>
      <c r="K3593" s="84">
        <v>45168</v>
      </c>
      <c r="L3593" s="84">
        <v>45261</v>
      </c>
      <c r="M3593" s="84">
        <v>45944</v>
      </c>
      <c r="N3593" s="203" t="s">
        <v>29791</v>
      </c>
      <c r="O3593" s="86">
        <v>1073440455</v>
      </c>
      <c r="P3593" s="203" t="s">
        <v>29792</v>
      </c>
      <c r="Q3593" s="203" t="s">
        <v>29790</v>
      </c>
      <c r="R3593" s="84">
        <v>45141</v>
      </c>
      <c r="S3593" s="84">
        <v>45141</v>
      </c>
      <c r="T3593" s="84">
        <v>45148</v>
      </c>
      <c r="U3593" s="84">
        <v>45148</v>
      </c>
      <c r="V3593" s="84">
        <v>45148</v>
      </c>
      <c r="W3593" s="203" t="s">
        <v>9457</v>
      </c>
    </row>
    <row r="3594" spans="1:23" x14ac:dyDescent="0.3">
      <c r="A3594" s="203" t="s">
        <v>2940</v>
      </c>
      <c r="B3594" s="203" t="s">
        <v>1245</v>
      </c>
      <c r="C3594" s="203" t="s">
        <v>29793</v>
      </c>
      <c r="D3594" s="203" t="s">
        <v>29794</v>
      </c>
      <c r="E3594" s="203" t="s">
        <v>15682</v>
      </c>
      <c r="F3594" s="203" t="s">
        <v>9451</v>
      </c>
      <c r="G3594" s="203" t="s">
        <v>15682</v>
      </c>
      <c r="H3594" s="203" t="s">
        <v>29795</v>
      </c>
      <c r="I3594" s="203" t="s">
        <v>9453</v>
      </c>
      <c r="J3594" s="203" t="s">
        <v>29796</v>
      </c>
      <c r="K3594" s="84">
        <v>45632</v>
      </c>
      <c r="L3594" s="84">
        <v>45638</v>
      </c>
      <c r="M3594" s="84">
        <v>45657</v>
      </c>
      <c r="N3594" s="203" t="s">
        <v>29797</v>
      </c>
      <c r="O3594" s="86">
        <v>200331540</v>
      </c>
      <c r="P3594" s="203" t="s">
        <v>29798</v>
      </c>
      <c r="Q3594" s="203" t="s">
        <v>29796</v>
      </c>
      <c r="R3594" s="84">
        <v>45613</v>
      </c>
      <c r="S3594" s="84">
        <v>45613</v>
      </c>
      <c r="T3594" s="84">
        <v>45621</v>
      </c>
      <c r="U3594" s="84">
        <v>45621</v>
      </c>
      <c r="V3594" s="84">
        <v>45621</v>
      </c>
      <c r="W3594" s="203" t="s">
        <v>9457</v>
      </c>
    </row>
    <row r="3595" spans="1:23" x14ac:dyDescent="0.3">
      <c r="A3595" s="203" t="s">
        <v>1476</v>
      </c>
      <c r="B3595" s="203" t="s">
        <v>1246</v>
      </c>
      <c r="C3595" s="203" t="s">
        <v>29799</v>
      </c>
      <c r="D3595" s="203" t="s">
        <v>29800</v>
      </c>
      <c r="E3595" s="203" t="s">
        <v>29801</v>
      </c>
      <c r="F3595" s="203" t="s">
        <v>9451</v>
      </c>
      <c r="G3595" s="203" t="s">
        <v>29801</v>
      </c>
      <c r="H3595" s="203" t="s">
        <v>29802</v>
      </c>
      <c r="I3595" s="203" t="s">
        <v>9462</v>
      </c>
      <c r="J3595" s="203" t="s">
        <v>10955</v>
      </c>
      <c r="K3595" s="84">
        <v>45884</v>
      </c>
      <c r="L3595" s="84">
        <v>45884</v>
      </c>
      <c r="M3595" s="84">
        <v>46021</v>
      </c>
      <c r="N3595" s="203" t="s">
        <v>9464</v>
      </c>
      <c r="O3595" s="86">
        <v>22256438</v>
      </c>
      <c r="P3595" s="203" t="s">
        <v>29803</v>
      </c>
      <c r="Q3595" s="203" t="s">
        <v>10955</v>
      </c>
      <c r="R3595" s="84">
        <v>45884</v>
      </c>
      <c r="S3595" s="84">
        <v>45884</v>
      </c>
      <c r="T3595" s="84"/>
      <c r="U3595" s="84"/>
      <c r="V3595" s="84"/>
      <c r="W3595" s="203" t="s">
        <v>9457</v>
      </c>
    </row>
    <row r="3596" spans="1:23" x14ac:dyDescent="0.3">
      <c r="A3596" s="203" t="s">
        <v>1726</v>
      </c>
      <c r="B3596" s="203" t="s">
        <v>1246</v>
      </c>
      <c r="C3596" s="203" t="s">
        <v>29804</v>
      </c>
      <c r="D3596" s="203" t="s">
        <v>29805</v>
      </c>
      <c r="E3596" s="203" t="s">
        <v>29806</v>
      </c>
      <c r="F3596" s="203" t="s">
        <v>9451</v>
      </c>
      <c r="G3596" s="203" t="s">
        <v>29806</v>
      </c>
      <c r="H3596" s="203" t="s">
        <v>29807</v>
      </c>
      <c r="I3596" s="203" t="s">
        <v>9453</v>
      </c>
      <c r="J3596" s="203" t="s">
        <v>25888</v>
      </c>
      <c r="K3596" s="84">
        <v>45720</v>
      </c>
      <c r="L3596" s="84">
        <v>45750</v>
      </c>
      <c r="M3596" s="84">
        <v>45812</v>
      </c>
      <c r="N3596" s="203" t="s">
        <v>28912</v>
      </c>
      <c r="O3596" s="86">
        <v>11100000</v>
      </c>
      <c r="P3596" s="203" t="s">
        <v>29808</v>
      </c>
      <c r="Q3596" s="203" t="s">
        <v>25888</v>
      </c>
      <c r="R3596" s="84">
        <v>45716</v>
      </c>
      <c r="S3596" s="84">
        <v>45716</v>
      </c>
      <c r="T3596" s="84"/>
      <c r="U3596" s="84"/>
      <c r="V3596" s="84"/>
      <c r="W3596" s="203" t="s">
        <v>9457</v>
      </c>
    </row>
    <row r="3597" spans="1:23" x14ac:dyDescent="0.3">
      <c r="A3597" s="203" t="s">
        <v>1618</v>
      </c>
      <c r="B3597" s="203" t="s">
        <v>1247</v>
      </c>
      <c r="C3597" s="203" t="s">
        <v>29809</v>
      </c>
      <c r="D3597" s="203" t="s">
        <v>29810</v>
      </c>
      <c r="E3597" s="203" t="s">
        <v>29811</v>
      </c>
      <c r="F3597" s="203" t="s">
        <v>9451</v>
      </c>
      <c r="G3597" s="203" t="s">
        <v>29811</v>
      </c>
      <c r="H3597" s="203" t="s">
        <v>29812</v>
      </c>
      <c r="I3597" s="203" t="s">
        <v>9504</v>
      </c>
      <c r="J3597" s="203" t="s">
        <v>29813</v>
      </c>
      <c r="K3597" s="84">
        <v>46048</v>
      </c>
      <c r="L3597" s="84">
        <v>46048</v>
      </c>
      <c r="M3597" s="84">
        <v>46198</v>
      </c>
      <c r="N3597" s="203" t="s">
        <v>19451</v>
      </c>
      <c r="O3597" s="86">
        <v>18744990</v>
      </c>
      <c r="P3597" s="203" t="s">
        <v>29814</v>
      </c>
      <c r="Q3597" s="203" t="s">
        <v>29813</v>
      </c>
      <c r="R3597" s="84">
        <v>46047</v>
      </c>
      <c r="S3597" s="84">
        <v>46047</v>
      </c>
      <c r="T3597" s="84"/>
      <c r="U3597" s="84"/>
      <c r="V3597" s="84"/>
      <c r="W3597" s="203" t="s">
        <v>9457</v>
      </c>
    </row>
    <row r="3598" spans="1:23" x14ac:dyDescent="0.3">
      <c r="A3598" s="203" t="s">
        <v>3233</v>
      </c>
      <c r="B3598" s="203" t="s">
        <v>1245</v>
      </c>
      <c r="C3598" s="203" t="s">
        <v>29815</v>
      </c>
      <c r="D3598" s="203" t="s">
        <v>29816</v>
      </c>
      <c r="E3598" s="203" t="s">
        <v>29817</v>
      </c>
      <c r="F3598" s="203" t="s">
        <v>9451</v>
      </c>
      <c r="G3598" s="203" t="s">
        <v>29817</v>
      </c>
      <c r="H3598" s="203" t="s">
        <v>29818</v>
      </c>
      <c r="I3598" s="203" t="s">
        <v>9462</v>
      </c>
      <c r="J3598" s="203" t="s">
        <v>18284</v>
      </c>
      <c r="K3598" s="84">
        <v>45363</v>
      </c>
      <c r="L3598" s="84">
        <v>45363</v>
      </c>
      <c r="M3598" s="84">
        <v>45516</v>
      </c>
      <c r="N3598" s="203" t="s">
        <v>15911</v>
      </c>
      <c r="O3598" s="86">
        <v>16300730</v>
      </c>
      <c r="P3598" s="203" t="s">
        <v>29819</v>
      </c>
      <c r="Q3598" s="203" t="s">
        <v>18287</v>
      </c>
      <c r="R3598" s="84">
        <v>45359</v>
      </c>
      <c r="S3598" s="84">
        <v>45359</v>
      </c>
      <c r="T3598" s="84"/>
      <c r="U3598" s="84"/>
      <c r="V3598" s="84"/>
      <c r="W3598" s="203" t="s">
        <v>9457</v>
      </c>
    </row>
    <row r="3599" spans="1:23" x14ac:dyDescent="0.3">
      <c r="A3599" s="203" t="s">
        <v>1605</v>
      </c>
      <c r="B3599" s="203" t="s">
        <v>1247</v>
      </c>
      <c r="C3599" s="203" t="s">
        <v>29820</v>
      </c>
      <c r="D3599" s="203" t="s">
        <v>29821</v>
      </c>
      <c r="E3599" s="203" t="s">
        <v>29822</v>
      </c>
      <c r="F3599" s="203" t="s">
        <v>9451</v>
      </c>
      <c r="G3599" s="203" t="s">
        <v>29822</v>
      </c>
      <c r="H3599" s="203" t="s">
        <v>29823</v>
      </c>
      <c r="I3599" s="203" t="s">
        <v>9453</v>
      </c>
      <c r="J3599" s="203" t="s">
        <v>29824</v>
      </c>
      <c r="K3599" s="84">
        <v>46238</v>
      </c>
      <c r="L3599" s="84">
        <v>46239</v>
      </c>
      <c r="M3599" s="84">
        <v>46387</v>
      </c>
      <c r="N3599" s="203" t="s">
        <v>17028</v>
      </c>
      <c r="O3599" s="86">
        <v>13746377</v>
      </c>
      <c r="P3599" s="203" t="s">
        <v>29825</v>
      </c>
      <c r="Q3599" s="203" t="s">
        <v>29824</v>
      </c>
      <c r="R3599" s="84">
        <v>46237</v>
      </c>
      <c r="S3599" s="84">
        <v>46237</v>
      </c>
      <c r="T3599" s="84"/>
      <c r="U3599" s="84"/>
      <c r="V3599" s="84"/>
      <c r="W3599" s="203" t="s">
        <v>9457</v>
      </c>
    </row>
    <row r="3600" spans="1:23" x14ac:dyDescent="0.3">
      <c r="A3600" s="203" t="s">
        <v>2940</v>
      </c>
      <c r="B3600" s="203" t="s">
        <v>1245</v>
      </c>
      <c r="C3600" s="203" t="s">
        <v>29826</v>
      </c>
      <c r="D3600" s="203" t="s">
        <v>29827</v>
      </c>
      <c r="E3600" s="203" t="s">
        <v>29828</v>
      </c>
      <c r="F3600" s="203" t="s">
        <v>9451</v>
      </c>
      <c r="G3600" s="203" t="s">
        <v>29828</v>
      </c>
      <c r="H3600" s="203" t="s">
        <v>29829</v>
      </c>
      <c r="I3600" s="203" t="s">
        <v>9462</v>
      </c>
      <c r="J3600" s="203" t="s">
        <v>23450</v>
      </c>
      <c r="K3600" s="84">
        <v>45586</v>
      </c>
      <c r="L3600" s="84">
        <v>45587</v>
      </c>
      <c r="M3600" s="84">
        <v>45657</v>
      </c>
      <c r="N3600" s="203" t="s">
        <v>14025</v>
      </c>
      <c r="O3600" s="86">
        <v>9301593</v>
      </c>
      <c r="P3600" s="203" t="s">
        <v>29830</v>
      </c>
      <c r="Q3600" s="203" t="s">
        <v>23450</v>
      </c>
      <c r="R3600" s="84">
        <v>45585</v>
      </c>
      <c r="S3600" s="84">
        <v>45585</v>
      </c>
      <c r="T3600" s="84"/>
      <c r="U3600" s="84"/>
      <c r="V3600" s="84"/>
      <c r="W3600" s="203" t="s">
        <v>9457</v>
      </c>
    </row>
    <row r="3601" spans="1:23" x14ac:dyDescent="0.3">
      <c r="A3601" s="203" t="s">
        <v>5454</v>
      </c>
      <c r="B3601" s="203" t="s">
        <v>1245</v>
      </c>
      <c r="C3601" s="203" t="s">
        <v>29831</v>
      </c>
      <c r="D3601" s="203" t="s">
        <v>29832</v>
      </c>
      <c r="E3601" s="203" t="s">
        <v>29833</v>
      </c>
      <c r="F3601" s="203" t="s">
        <v>9451</v>
      </c>
      <c r="G3601" s="203" t="s">
        <v>29833</v>
      </c>
      <c r="H3601" s="203" t="s">
        <v>29834</v>
      </c>
      <c r="I3601" s="203" t="s">
        <v>9504</v>
      </c>
      <c r="J3601" s="203" t="s">
        <v>23578</v>
      </c>
      <c r="K3601" s="84">
        <v>45527</v>
      </c>
      <c r="L3601" s="84">
        <v>45533</v>
      </c>
      <c r="M3601" s="84">
        <v>45624</v>
      </c>
      <c r="N3601" s="203" t="s">
        <v>14415</v>
      </c>
      <c r="O3601" s="86">
        <v>9000000</v>
      </c>
      <c r="P3601" s="203" t="s">
        <v>29835</v>
      </c>
      <c r="Q3601" s="203" t="s">
        <v>23578</v>
      </c>
      <c r="R3601" s="84">
        <v>45526</v>
      </c>
      <c r="S3601" s="84">
        <v>45526</v>
      </c>
      <c r="T3601" s="84"/>
      <c r="U3601" s="84"/>
      <c r="V3601" s="84"/>
      <c r="W3601" s="203" t="s">
        <v>9457</v>
      </c>
    </row>
    <row r="3602" spans="1:23" x14ac:dyDescent="0.3">
      <c r="A3602" s="203" t="s">
        <v>1572</v>
      </c>
      <c r="B3602" s="203" t="s">
        <v>1246</v>
      </c>
      <c r="C3602" s="203" t="s">
        <v>29836</v>
      </c>
      <c r="D3602" s="203" t="s">
        <v>29837</v>
      </c>
      <c r="E3602" s="203" t="s">
        <v>29838</v>
      </c>
      <c r="F3602" s="203" t="s">
        <v>9451</v>
      </c>
      <c r="G3602" s="203" t="s">
        <v>29838</v>
      </c>
      <c r="H3602" s="203" t="s">
        <v>29839</v>
      </c>
      <c r="I3602" s="203" t="s">
        <v>9453</v>
      </c>
      <c r="J3602" s="203" t="s">
        <v>29840</v>
      </c>
      <c r="K3602" s="84">
        <v>45923</v>
      </c>
      <c r="L3602" s="84">
        <v>45923</v>
      </c>
      <c r="M3602" s="84">
        <v>45983</v>
      </c>
      <c r="N3602" s="203" t="s">
        <v>18921</v>
      </c>
      <c r="O3602" s="86">
        <v>8000000</v>
      </c>
      <c r="P3602" s="203" t="s">
        <v>29841</v>
      </c>
      <c r="Q3602" s="203" t="s">
        <v>29840</v>
      </c>
      <c r="R3602" s="84">
        <v>45923</v>
      </c>
      <c r="S3602" s="84">
        <v>45923</v>
      </c>
      <c r="T3602" s="84"/>
      <c r="U3602" s="84"/>
      <c r="V3602" s="84"/>
      <c r="W3602" s="203" t="s">
        <v>9457</v>
      </c>
    </row>
    <row r="3603" spans="1:23" x14ac:dyDescent="0.3">
      <c r="A3603" s="203" t="s">
        <v>2940</v>
      </c>
      <c r="B3603" s="203" t="s">
        <v>1245</v>
      </c>
      <c r="C3603" s="203" t="s">
        <v>29842</v>
      </c>
      <c r="D3603" s="203" t="s">
        <v>29843</v>
      </c>
      <c r="E3603" s="203" t="s">
        <v>29844</v>
      </c>
      <c r="F3603" s="203" t="s">
        <v>9451</v>
      </c>
      <c r="G3603" s="203" t="s">
        <v>29844</v>
      </c>
      <c r="H3603" s="203" t="s">
        <v>29845</v>
      </c>
      <c r="I3603" s="203" t="s">
        <v>9462</v>
      </c>
      <c r="J3603" s="203" t="s">
        <v>29846</v>
      </c>
      <c r="K3603" s="84">
        <v>45597</v>
      </c>
      <c r="L3603" s="84">
        <v>45597</v>
      </c>
      <c r="M3603" s="84">
        <v>45657</v>
      </c>
      <c r="N3603" s="203" t="s">
        <v>16552</v>
      </c>
      <c r="O3603" s="86">
        <v>7972794</v>
      </c>
      <c r="P3603" s="203" t="s">
        <v>29847</v>
      </c>
      <c r="Q3603" s="203" t="s">
        <v>29846</v>
      </c>
      <c r="R3603" s="84">
        <v>45597</v>
      </c>
      <c r="S3603" s="84">
        <v>45597</v>
      </c>
      <c r="T3603" s="84"/>
      <c r="U3603" s="84"/>
      <c r="V3603" s="84"/>
      <c r="W3603" s="203" t="s">
        <v>9457</v>
      </c>
    </row>
    <row r="3604" spans="1:23" x14ac:dyDescent="0.3">
      <c r="A3604" s="203" t="s">
        <v>1665</v>
      </c>
      <c r="B3604" s="203" t="s">
        <v>1247</v>
      </c>
      <c r="C3604" s="203" t="s">
        <v>29848</v>
      </c>
      <c r="D3604" s="203" t="s">
        <v>29849</v>
      </c>
      <c r="E3604" s="203" t="s">
        <v>29850</v>
      </c>
      <c r="F3604" s="203" t="s">
        <v>9451</v>
      </c>
      <c r="G3604" s="203" t="s">
        <v>29850</v>
      </c>
      <c r="H3604" s="203" t="s">
        <v>29851</v>
      </c>
      <c r="I3604" s="203" t="s">
        <v>9453</v>
      </c>
      <c r="J3604" s="203" t="s">
        <v>24921</v>
      </c>
      <c r="K3604" s="84">
        <v>46048</v>
      </c>
      <c r="L3604" s="84">
        <v>46049</v>
      </c>
      <c r="M3604" s="84">
        <v>46138</v>
      </c>
      <c r="N3604" s="203" t="s">
        <v>10798</v>
      </c>
      <c r="O3604" s="86">
        <v>11100000</v>
      </c>
      <c r="P3604" s="203" t="s">
        <v>29852</v>
      </c>
      <c r="Q3604" s="203" t="s">
        <v>24921</v>
      </c>
      <c r="R3604" s="84">
        <v>46048</v>
      </c>
      <c r="S3604" s="84">
        <v>46048</v>
      </c>
      <c r="T3604" s="84"/>
      <c r="U3604" s="84"/>
      <c r="V3604" s="84"/>
      <c r="W3604" s="203" t="s">
        <v>9457</v>
      </c>
    </row>
    <row r="3605" spans="1:23" x14ac:dyDescent="0.3">
      <c r="A3605" s="203" t="s">
        <v>1665</v>
      </c>
      <c r="B3605" s="203" t="s">
        <v>1247</v>
      </c>
      <c r="C3605" s="203" t="s">
        <v>29853</v>
      </c>
      <c r="D3605" s="203" t="s">
        <v>29854</v>
      </c>
      <c r="E3605" s="203" t="s">
        <v>29855</v>
      </c>
      <c r="F3605" s="203" t="s">
        <v>9451</v>
      </c>
      <c r="G3605" s="203" t="s">
        <v>29855</v>
      </c>
      <c r="H3605" s="203" t="s">
        <v>29856</v>
      </c>
      <c r="I3605" s="203" t="s">
        <v>9533</v>
      </c>
      <c r="J3605" s="203" t="s">
        <v>29857</v>
      </c>
      <c r="K3605" s="84">
        <v>46045</v>
      </c>
      <c r="L3605" s="84">
        <v>46049</v>
      </c>
      <c r="M3605" s="84">
        <v>46183</v>
      </c>
      <c r="N3605" s="203" t="s">
        <v>9836</v>
      </c>
      <c r="O3605" s="86">
        <v>13500000</v>
      </c>
      <c r="P3605" s="203" t="s">
        <v>29858</v>
      </c>
      <c r="Q3605" s="203" t="s">
        <v>29857</v>
      </c>
      <c r="R3605" s="84">
        <v>46045</v>
      </c>
      <c r="S3605" s="84">
        <v>46045</v>
      </c>
      <c r="T3605" s="84"/>
      <c r="U3605" s="84"/>
      <c r="V3605" s="84"/>
      <c r="W3605" s="203" t="s">
        <v>9457</v>
      </c>
    </row>
    <row r="3606" spans="1:23" x14ac:dyDescent="0.3">
      <c r="A3606" s="203" t="s">
        <v>1447</v>
      </c>
      <c r="B3606" s="203" t="s">
        <v>1246</v>
      </c>
      <c r="C3606" s="203" t="s">
        <v>29859</v>
      </c>
      <c r="D3606" s="203" t="s">
        <v>29860</v>
      </c>
      <c r="E3606" s="203" t="s">
        <v>29861</v>
      </c>
      <c r="F3606" s="203" t="s">
        <v>9451</v>
      </c>
      <c r="G3606" s="203" t="s">
        <v>29861</v>
      </c>
      <c r="H3606" s="203" t="s">
        <v>29862</v>
      </c>
      <c r="I3606" s="203" t="s">
        <v>9462</v>
      </c>
      <c r="J3606" s="203" t="s">
        <v>29863</v>
      </c>
      <c r="K3606" s="84">
        <v>45965</v>
      </c>
      <c r="L3606" s="84">
        <v>45965</v>
      </c>
      <c r="M3606" s="84">
        <v>46009</v>
      </c>
      <c r="N3606" s="203" t="s">
        <v>27200</v>
      </c>
      <c r="O3606" s="86">
        <v>6440025</v>
      </c>
      <c r="P3606" s="203" t="s">
        <v>29864</v>
      </c>
      <c r="Q3606" s="203" t="s">
        <v>29863</v>
      </c>
      <c r="R3606" s="84">
        <v>45959</v>
      </c>
      <c r="S3606" s="84">
        <v>45959</v>
      </c>
      <c r="T3606" s="84"/>
      <c r="U3606" s="84"/>
      <c r="V3606" s="84"/>
      <c r="W3606" s="203" t="s">
        <v>9457</v>
      </c>
    </row>
    <row r="3607" spans="1:23" x14ac:dyDescent="0.3">
      <c r="A3607" s="203" t="s">
        <v>1572</v>
      </c>
      <c r="B3607" s="203" t="s">
        <v>1246</v>
      </c>
      <c r="C3607" s="203" t="s">
        <v>29865</v>
      </c>
      <c r="D3607" s="203" t="s">
        <v>29866</v>
      </c>
      <c r="E3607" s="203" t="s">
        <v>29867</v>
      </c>
      <c r="F3607" s="203" t="s">
        <v>9451</v>
      </c>
      <c r="G3607" s="203" t="s">
        <v>29867</v>
      </c>
      <c r="H3607" s="203" t="s">
        <v>29868</v>
      </c>
      <c r="I3607" s="203" t="s">
        <v>9453</v>
      </c>
      <c r="J3607" s="203" t="s">
        <v>29869</v>
      </c>
      <c r="K3607" s="84">
        <v>45918</v>
      </c>
      <c r="L3607" s="84">
        <v>45919</v>
      </c>
      <c r="M3607" s="84">
        <v>45979</v>
      </c>
      <c r="N3607" s="203" t="s">
        <v>29870</v>
      </c>
      <c r="O3607" s="86">
        <v>12000000</v>
      </c>
      <c r="P3607" s="203" t="s">
        <v>29871</v>
      </c>
      <c r="Q3607" s="203" t="s">
        <v>29869</v>
      </c>
      <c r="R3607" s="84">
        <v>45918</v>
      </c>
      <c r="S3607" s="84">
        <v>45918</v>
      </c>
      <c r="T3607" s="84"/>
      <c r="U3607" s="84"/>
      <c r="V3607" s="84"/>
      <c r="W3607" s="203" t="s">
        <v>9457</v>
      </c>
    </row>
    <row r="3608" spans="1:23" x14ac:dyDescent="0.3">
      <c r="A3608" s="203" t="s">
        <v>1476</v>
      </c>
      <c r="B3608" s="203" t="s">
        <v>1246</v>
      </c>
      <c r="C3608" s="203" t="s">
        <v>29872</v>
      </c>
      <c r="D3608" s="203" t="s">
        <v>29873</v>
      </c>
      <c r="E3608" s="203" t="s">
        <v>29874</v>
      </c>
      <c r="F3608" s="203" t="s">
        <v>9451</v>
      </c>
      <c r="G3608" s="203" t="s">
        <v>29874</v>
      </c>
      <c r="H3608" s="203" t="s">
        <v>29875</v>
      </c>
      <c r="I3608" s="203" t="s">
        <v>9462</v>
      </c>
      <c r="J3608" s="203" t="s">
        <v>29876</v>
      </c>
      <c r="K3608" s="84">
        <v>45696</v>
      </c>
      <c r="L3608" s="84">
        <v>45698</v>
      </c>
      <c r="M3608" s="84">
        <v>45878</v>
      </c>
      <c r="N3608" s="203" t="s">
        <v>14223</v>
      </c>
      <c r="O3608" s="86">
        <v>23918382</v>
      </c>
      <c r="P3608" s="203" t="s">
        <v>29877</v>
      </c>
      <c r="Q3608" s="203" t="s">
        <v>29876</v>
      </c>
      <c r="R3608" s="84">
        <v>45694</v>
      </c>
      <c r="S3608" s="84">
        <v>45694</v>
      </c>
      <c r="T3608" s="84"/>
      <c r="U3608" s="84"/>
      <c r="V3608" s="84"/>
      <c r="W3608" s="203" t="s">
        <v>9457</v>
      </c>
    </row>
    <row r="3609" spans="1:23" x14ac:dyDescent="0.3">
      <c r="A3609" s="203" t="s">
        <v>1665</v>
      </c>
      <c r="B3609" s="203" t="s">
        <v>1247</v>
      </c>
      <c r="C3609" s="203" t="s">
        <v>29878</v>
      </c>
      <c r="D3609" s="203" t="s">
        <v>29879</v>
      </c>
      <c r="E3609" s="203" t="s">
        <v>29880</v>
      </c>
      <c r="F3609" s="203" t="s">
        <v>9451</v>
      </c>
      <c r="G3609" s="203" t="s">
        <v>29880</v>
      </c>
      <c r="H3609" s="203" t="s">
        <v>29881</v>
      </c>
      <c r="I3609" s="203" t="s">
        <v>9504</v>
      </c>
      <c r="J3609" s="203" t="s">
        <v>29882</v>
      </c>
      <c r="K3609" s="84">
        <v>46050</v>
      </c>
      <c r="L3609" s="84">
        <v>46050</v>
      </c>
      <c r="M3609" s="84">
        <v>46169</v>
      </c>
      <c r="N3609" s="203" t="s">
        <v>29883</v>
      </c>
      <c r="O3609" s="86">
        <v>14000000</v>
      </c>
      <c r="P3609" s="203" t="s">
        <v>29884</v>
      </c>
      <c r="Q3609" s="203" t="s">
        <v>29882</v>
      </c>
      <c r="R3609" s="84">
        <v>46049</v>
      </c>
      <c r="S3609" s="84">
        <v>46049</v>
      </c>
      <c r="T3609" s="84"/>
      <c r="U3609" s="84"/>
      <c r="V3609" s="84"/>
      <c r="W3609" s="203" t="s">
        <v>9457</v>
      </c>
    </row>
    <row r="3610" spans="1:23" x14ac:dyDescent="0.3">
      <c r="A3610" s="203" t="s">
        <v>1605</v>
      </c>
      <c r="B3610" s="203" t="s">
        <v>1247</v>
      </c>
      <c r="C3610" s="203" t="s">
        <v>29885</v>
      </c>
      <c r="D3610" s="203" t="s">
        <v>29886</v>
      </c>
      <c r="E3610" s="203" t="s">
        <v>29887</v>
      </c>
      <c r="F3610" s="203" t="s">
        <v>9451</v>
      </c>
      <c r="G3610" s="203" t="s">
        <v>29887</v>
      </c>
      <c r="H3610" s="203" t="s">
        <v>29888</v>
      </c>
      <c r="I3610" s="203" t="s">
        <v>9453</v>
      </c>
      <c r="J3610" s="203" t="s">
        <v>16499</v>
      </c>
      <c r="K3610" s="84">
        <v>46040</v>
      </c>
      <c r="L3610" s="84">
        <v>46041</v>
      </c>
      <c r="M3610" s="84">
        <v>46222</v>
      </c>
      <c r="N3610" s="203" t="s">
        <v>11526</v>
      </c>
      <c r="O3610" s="86">
        <v>31960242</v>
      </c>
      <c r="P3610" s="203" t="s">
        <v>29889</v>
      </c>
      <c r="Q3610" s="203" t="s">
        <v>16499</v>
      </c>
      <c r="R3610" s="84">
        <v>46040</v>
      </c>
      <c r="S3610" s="84">
        <v>46040</v>
      </c>
      <c r="T3610" s="84"/>
      <c r="U3610" s="84"/>
      <c r="V3610" s="84"/>
      <c r="W3610" s="203" t="s">
        <v>9457</v>
      </c>
    </row>
    <row r="3611" spans="1:23" x14ac:dyDescent="0.3">
      <c r="A3611" s="203" t="s">
        <v>1447</v>
      </c>
      <c r="B3611" s="203" t="s">
        <v>1246</v>
      </c>
      <c r="C3611" s="203" t="s">
        <v>29890</v>
      </c>
      <c r="D3611" s="203" t="s">
        <v>29891</v>
      </c>
      <c r="E3611" s="203" t="s">
        <v>29892</v>
      </c>
      <c r="F3611" s="203" t="s">
        <v>9451</v>
      </c>
      <c r="G3611" s="203" t="s">
        <v>29892</v>
      </c>
      <c r="H3611" s="203" t="s">
        <v>29893</v>
      </c>
      <c r="I3611" s="203" t="s">
        <v>9453</v>
      </c>
      <c r="J3611" s="203" t="s">
        <v>29894</v>
      </c>
      <c r="K3611" s="84">
        <v>45968</v>
      </c>
      <c r="L3611" s="84">
        <v>45971</v>
      </c>
      <c r="M3611" s="84">
        <v>46012</v>
      </c>
      <c r="N3611" s="203" t="s">
        <v>11664</v>
      </c>
      <c r="O3611" s="86">
        <v>5623497</v>
      </c>
      <c r="P3611" s="203" t="s">
        <v>29895</v>
      </c>
      <c r="Q3611" s="203" t="s">
        <v>29894</v>
      </c>
      <c r="R3611" s="84">
        <v>45967</v>
      </c>
      <c r="S3611" s="84">
        <v>45967</v>
      </c>
      <c r="T3611" s="84"/>
      <c r="U3611" s="84"/>
      <c r="V3611" s="84"/>
      <c r="W3611" s="203" t="s">
        <v>9457</v>
      </c>
    </row>
    <row r="3612" spans="1:23" x14ac:dyDescent="0.3">
      <c r="A3612" s="203" t="s">
        <v>1605</v>
      </c>
      <c r="B3612" s="203" t="s">
        <v>1247</v>
      </c>
      <c r="C3612" s="203" t="s">
        <v>34408</v>
      </c>
      <c r="D3612" s="203" t="s">
        <v>34409</v>
      </c>
      <c r="E3612" s="203" t="s">
        <v>34410</v>
      </c>
      <c r="F3612" s="203" t="s">
        <v>9451</v>
      </c>
      <c r="G3612" s="203" t="s">
        <v>34410</v>
      </c>
      <c r="H3612" s="203" t="s">
        <v>34411</v>
      </c>
      <c r="I3612" s="203" t="s">
        <v>9453</v>
      </c>
      <c r="J3612" s="203" t="s">
        <v>34412</v>
      </c>
      <c r="K3612" s="84">
        <v>46248</v>
      </c>
      <c r="L3612" s="84">
        <v>46253</v>
      </c>
      <c r="M3612" s="84">
        <v>46387</v>
      </c>
      <c r="N3612" s="203" t="s">
        <v>11553</v>
      </c>
      <c r="O3612" s="86">
        <v>11894593</v>
      </c>
      <c r="P3612" s="203" t="s">
        <v>34413</v>
      </c>
      <c r="Q3612" s="203" t="s">
        <v>34412</v>
      </c>
      <c r="R3612" s="84">
        <v>46248</v>
      </c>
      <c r="S3612" s="84">
        <v>46248</v>
      </c>
      <c r="T3612" s="84"/>
      <c r="U3612" s="84"/>
      <c r="V3612" s="84"/>
      <c r="W3612" s="203" t="s">
        <v>9457</v>
      </c>
    </row>
    <row r="3613" spans="1:23" x14ac:dyDescent="0.3">
      <c r="A3613" s="203" t="s">
        <v>1724</v>
      </c>
      <c r="B3613" s="203" t="s">
        <v>1247</v>
      </c>
      <c r="C3613" s="203" t="s">
        <v>29896</v>
      </c>
      <c r="D3613" s="203" t="s">
        <v>29897</v>
      </c>
      <c r="E3613" s="203" t="s">
        <v>29898</v>
      </c>
      <c r="F3613" s="203" t="s">
        <v>9451</v>
      </c>
      <c r="G3613" s="203" t="s">
        <v>29898</v>
      </c>
      <c r="H3613" s="203" t="s">
        <v>29899</v>
      </c>
      <c r="I3613" s="203" t="s">
        <v>9453</v>
      </c>
      <c r="J3613" s="203" t="s">
        <v>29900</v>
      </c>
      <c r="K3613" s="84">
        <v>46050</v>
      </c>
      <c r="L3613" s="84">
        <v>46051</v>
      </c>
      <c r="M3613" s="84">
        <v>46201</v>
      </c>
      <c r="N3613" s="203" t="s">
        <v>13711</v>
      </c>
      <c r="O3613" s="86">
        <v>22696735</v>
      </c>
      <c r="P3613" s="203" t="s">
        <v>29901</v>
      </c>
      <c r="Q3613" s="203" t="s">
        <v>29900</v>
      </c>
      <c r="R3613" s="84">
        <v>46049</v>
      </c>
      <c r="S3613" s="84">
        <v>46049</v>
      </c>
      <c r="T3613" s="84"/>
      <c r="U3613" s="84"/>
      <c r="V3613" s="84"/>
      <c r="W3613" s="203" t="s">
        <v>9457</v>
      </c>
    </row>
    <row r="3614" spans="1:23" x14ac:dyDescent="0.3">
      <c r="A3614" s="203" t="s">
        <v>5454</v>
      </c>
      <c r="B3614" s="203" t="s">
        <v>1245</v>
      </c>
      <c r="C3614" s="203" t="s">
        <v>29902</v>
      </c>
      <c r="D3614" s="203" t="s">
        <v>29903</v>
      </c>
      <c r="E3614" s="203" t="s">
        <v>29904</v>
      </c>
      <c r="F3614" s="203" t="s">
        <v>9451</v>
      </c>
      <c r="G3614" s="203" t="s">
        <v>29904</v>
      </c>
      <c r="H3614" s="203" t="s">
        <v>29905</v>
      </c>
      <c r="I3614" s="203" t="s">
        <v>9453</v>
      </c>
      <c r="J3614" s="203" t="s">
        <v>29906</v>
      </c>
      <c r="K3614" s="84">
        <v>45555</v>
      </c>
      <c r="L3614" s="84">
        <v>45558</v>
      </c>
      <c r="M3614" s="84">
        <v>45648</v>
      </c>
      <c r="N3614" s="203" t="s">
        <v>29907</v>
      </c>
      <c r="O3614" s="86">
        <v>10500000</v>
      </c>
      <c r="P3614" s="203" t="s">
        <v>29908</v>
      </c>
      <c r="Q3614" s="203" t="s">
        <v>29906</v>
      </c>
      <c r="R3614" s="84">
        <v>45554</v>
      </c>
      <c r="S3614" s="84">
        <v>45554</v>
      </c>
      <c r="T3614" s="84"/>
      <c r="U3614" s="84"/>
      <c r="V3614" s="84"/>
      <c r="W3614" s="203" t="s">
        <v>9457</v>
      </c>
    </row>
    <row r="3615" spans="1:23" x14ac:dyDescent="0.3">
      <c r="A3615" s="203" t="s">
        <v>1447</v>
      </c>
      <c r="B3615" s="203" t="s">
        <v>1246</v>
      </c>
      <c r="C3615" s="203" t="s">
        <v>29909</v>
      </c>
      <c r="D3615" s="203" t="s">
        <v>29910</v>
      </c>
      <c r="E3615" s="203" t="s">
        <v>29911</v>
      </c>
      <c r="F3615" s="203" t="s">
        <v>9451</v>
      </c>
      <c r="G3615" s="203" t="s">
        <v>29911</v>
      </c>
      <c r="H3615" s="203" t="s">
        <v>29912</v>
      </c>
      <c r="I3615" s="203" t="s">
        <v>9453</v>
      </c>
      <c r="J3615" s="203" t="s">
        <v>29913</v>
      </c>
      <c r="K3615" s="84">
        <v>45926</v>
      </c>
      <c r="L3615" s="84">
        <v>45930</v>
      </c>
      <c r="M3615" s="84">
        <v>46006</v>
      </c>
      <c r="N3615" s="203" t="s">
        <v>27777</v>
      </c>
      <c r="O3615" s="86">
        <v>14577945</v>
      </c>
      <c r="P3615" s="203" t="s">
        <v>29914</v>
      </c>
      <c r="Q3615" s="203" t="s">
        <v>29913</v>
      </c>
      <c r="R3615" s="84">
        <v>45926</v>
      </c>
      <c r="S3615" s="84">
        <v>45926</v>
      </c>
      <c r="T3615" s="84"/>
      <c r="U3615" s="84"/>
      <c r="V3615" s="84"/>
      <c r="W3615" s="203" t="s">
        <v>9457</v>
      </c>
    </row>
    <row r="3616" spans="1:23" x14ac:dyDescent="0.3">
      <c r="A3616" s="203" t="s">
        <v>1467</v>
      </c>
      <c r="B3616" s="203" t="s">
        <v>1247</v>
      </c>
      <c r="C3616" s="203" t="s">
        <v>29915</v>
      </c>
      <c r="D3616" s="203" t="s">
        <v>29916</v>
      </c>
      <c r="E3616" s="203" t="s">
        <v>29917</v>
      </c>
      <c r="F3616" s="203" t="s">
        <v>9451</v>
      </c>
      <c r="G3616" s="203" t="s">
        <v>29917</v>
      </c>
      <c r="H3616" s="203" t="s">
        <v>29918</v>
      </c>
      <c r="I3616" s="203" t="s">
        <v>9453</v>
      </c>
      <c r="J3616" s="203" t="s">
        <v>15658</v>
      </c>
      <c r="K3616" s="84">
        <v>46231</v>
      </c>
      <c r="L3616" s="84">
        <v>46231</v>
      </c>
      <c r="M3616" s="84">
        <v>46383</v>
      </c>
      <c r="N3616" s="203" t="s">
        <v>15659</v>
      </c>
      <c r="O3616" s="86">
        <v>21466750</v>
      </c>
      <c r="P3616" s="203" t="s">
        <v>29919</v>
      </c>
      <c r="Q3616" s="203" t="s">
        <v>15658</v>
      </c>
      <c r="R3616" s="84">
        <v>46227</v>
      </c>
      <c r="S3616" s="84">
        <v>46227</v>
      </c>
      <c r="T3616" s="84"/>
      <c r="U3616" s="84"/>
      <c r="V3616" s="84"/>
      <c r="W3616" s="203" t="s">
        <v>9457</v>
      </c>
    </row>
    <row r="3617" spans="1:23" x14ac:dyDescent="0.3">
      <c r="A3617" s="203" t="s">
        <v>1605</v>
      </c>
      <c r="B3617" s="203" t="s">
        <v>1247</v>
      </c>
      <c r="C3617" s="203" t="s">
        <v>34414</v>
      </c>
      <c r="D3617" s="203" t="s">
        <v>34415</v>
      </c>
      <c r="E3617" s="203" t="s">
        <v>34416</v>
      </c>
      <c r="F3617" s="203" t="s">
        <v>9451</v>
      </c>
      <c r="G3617" s="203" t="s">
        <v>34416</v>
      </c>
      <c r="H3617" s="203" t="s">
        <v>34417</v>
      </c>
      <c r="I3617" s="203" t="s">
        <v>9453</v>
      </c>
      <c r="J3617" s="203" t="s">
        <v>34418</v>
      </c>
      <c r="K3617" s="84">
        <v>46248</v>
      </c>
      <c r="L3617" s="84">
        <v>46249</v>
      </c>
      <c r="M3617" s="84">
        <v>46387</v>
      </c>
      <c r="N3617" s="203" t="s">
        <v>19187</v>
      </c>
      <c r="O3617" s="86">
        <v>20035633</v>
      </c>
      <c r="P3617" s="203" t="s">
        <v>34419</v>
      </c>
      <c r="Q3617" s="203" t="s">
        <v>34418</v>
      </c>
      <c r="R3617" s="84">
        <v>46245</v>
      </c>
      <c r="S3617" s="84">
        <v>46245</v>
      </c>
      <c r="T3617" s="84"/>
      <c r="U3617" s="84"/>
      <c r="V3617" s="84"/>
      <c r="W3617" s="203" t="s">
        <v>9457</v>
      </c>
    </row>
    <row r="3618" spans="1:23" x14ac:dyDescent="0.3">
      <c r="A3618" s="203" t="s">
        <v>1572</v>
      </c>
      <c r="B3618" s="203" t="s">
        <v>1246</v>
      </c>
      <c r="C3618" s="203" t="s">
        <v>29920</v>
      </c>
      <c r="D3618" s="203" t="s">
        <v>29921</v>
      </c>
      <c r="E3618" s="203" t="s">
        <v>29922</v>
      </c>
      <c r="F3618" s="203" t="s">
        <v>9451</v>
      </c>
      <c r="G3618" s="203" t="s">
        <v>29922</v>
      </c>
      <c r="H3618" s="203" t="s">
        <v>29923</v>
      </c>
      <c r="I3618" s="203" t="s">
        <v>9453</v>
      </c>
      <c r="J3618" s="203" t="s">
        <v>12990</v>
      </c>
      <c r="K3618" s="84">
        <v>45924</v>
      </c>
      <c r="L3618" s="84">
        <v>45927</v>
      </c>
      <c r="M3618" s="84">
        <v>46017</v>
      </c>
      <c r="N3618" s="203" t="s">
        <v>20478</v>
      </c>
      <c r="O3618" s="86">
        <v>10500000</v>
      </c>
      <c r="P3618" s="203" t="s">
        <v>29924</v>
      </c>
      <c r="Q3618" s="203" t="s">
        <v>12990</v>
      </c>
      <c r="R3618" s="84">
        <v>45923</v>
      </c>
      <c r="S3618" s="84">
        <v>45923</v>
      </c>
      <c r="T3618" s="84"/>
      <c r="U3618" s="84"/>
      <c r="V3618" s="84"/>
      <c r="W3618" s="203" t="s">
        <v>9457</v>
      </c>
    </row>
    <row r="3619" spans="1:23" x14ac:dyDescent="0.3">
      <c r="A3619" s="203" t="s">
        <v>1665</v>
      </c>
      <c r="B3619" s="203" t="s">
        <v>1247</v>
      </c>
      <c r="C3619" s="203" t="s">
        <v>29925</v>
      </c>
      <c r="D3619" s="203" t="s">
        <v>29926</v>
      </c>
      <c r="E3619" s="203" t="s">
        <v>29927</v>
      </c>
      <c r="F3619" s="203" t="s">
        <v>9451</v>
      </c>
      <c r="G3619" s="203" t="s">
        <v>29927</v>
      </c>
      <c r="H3619" s="203" t="s">
        <v>29928</v>
      </c>
      <c r="I3619" s="203" t="s">
        <v>9453</v>
      </c>
      <c r="J3619" s="203" t="s">
        <v>29929</v>
      </c>
      <c r="K3619" s="84">
        <v>46049</v>
      </c>
      <c r="L3619" s="84">
        <v>46080</v>
      </c>
      <c r="M3619" s="84">
        <v>46199</v>
      </c>
      <c r="N3619" s="203" t="s">
        <v>10407</v>
      </c>
      <c r="O3619" s="86">
        <v>19931985</v>
      </c>
      <c r="P3619" s="203" t="s">
        <v>29930</v>
      </c>
      <c r="Q3619" s="203" t="s">
        <v>29929</v>
      </c>
      <c r="R3619" s="84">
        <v>46047</v>
      </c>
      <c r="S3619" s="84">
        <v>46047</v>
      </c>
      <c r="T3619" s="84"/>
      <c r="U3619" s="84"/>
      <c r="V3619" s="84"/>
      <c r="W3619" s="203" t="s">
        <v>9457</v>
      </c>
    </row>
    <row r="3620" spans="1:23" x14ac:dyDescent="0.3">
      <c r="A3620" s="203" t="s">
        <v>1572</v>
      </c>
      <c r="B3620" s="203" t="s">
        <v>1246</v>
      </c>
      <c r="C3620" s="203" t="s">
        <v>29931</v>
      </c>
      <c r="D3620" s="203" t="s">
        <v>29932</v>
      </c>
      <c r="E3620" s="203" t="s">
        <v>29933</v>
      </c>
      <c r="F3620" s="203" t="s">
        <v>9451</v>
      </c>
      <c r="G3620" s="203" t="s">
        <v>29933</v>
      </c>
      <c r="H3620" s="203" t="s">
        <v>29934</v>
      </c>
      <c r="I3620" s="203" t="s">
        <v>9453</v>
      </c>
      <c r="J3620" s="203" t="s">
        <v>29935</v>
      </c>
      <c r="K3620" s="84">
        <v>45923</v>
      </c>
      <c r="L3620" s="84">
        <v>45924</v>
      </c>
      <c r="M3620" s="84">
        <v>46014</v>
      </c>
      <c r="N3620" s="203" t="s">
        <v>29936</v>
      </c>
      <c r="O3620" s="86">
        <v>9000000</v>
      </c>
      <c r="P3620" s="203" t="s">
        <v>29937</v>
      </c>
      <c r="Q3620" s="203" t="s">
        <v>29935</v>
      </c>
      <c r="R3620" s="84">
        <v>45922</v>
      </c>
      <c r="S3620" s="84">
        <v>45922</v>
      </c>
      <c r="T3620" s="84"/>
      <c r="U3620" s="84"/>
      <c r="V3620" s="84"/>
      <c r="W3620" s="203" t="s">
        <v>9457</v>
      </c>
    </row>
    <row r="3621" spans="1:23" x14ac:dyDescent="0.3">
      <c r="A3621" s="203" t="s">
        <v>4297</v>
      </c>
      <c r="B3621" s="203" t="s">
        <v>1245</v>
      </c>
      <c r="C3621" s="203" t="s">
        <v>29938</v>
      </c>
      <c r="D3621" s="203" t="s">
        <v>29939</v>
      </c>
      <c r="E3621" s="203" t="s">
        <v>29940</v>
      </c>
      <c r="F3621" s="203" t="s">
        <v>9451</v>
      </c>
      <c r="G3621" s="203" t="s">
        <v>29940</v>
      </c>
      <c r="H3621" s="203" t="s">
        <v>29941</v>
      </c>
      <c r="I3621" s="203" t="s">
        <v>9453</v>
      </c>
      <c r="J3621" s="203" t="s">
        <v>29942</v>
      </c>
      <c r="K3621" s="84">
        <v>45454</v>
      </c>
      <c r="L3621" s="84">
        <v>45454</v>
      </c>
      <c r="M3621" s="84">
        <v>45636</v>
      </c>
      <c r="N3621" s="203" t="s">
        <v>29943</v>
      </c>
      <c r="O3621" s="86">
        <v>15000000</v>
      </c>
      <c r="P3621" s="203" t="s">
        <v>29944</v>
      </c>
      <c r="Q3621" s="203" t="s">
        <v>29945</v>
      </c>
      <c r="R3621" s="84">
        <v>45449</v>
      </c>
      <c r="S3621" s="84">
        <v>45449</v>
      </c>
      <c r="T3621" s="84"/>
      <c r="U3621" s="84"/>
      <c r="V3621" s="84"/>
      <c r="W3621" s="203" t="s">
        <v>9457</v>
      </c>
    </row>
    <row r="3622" spans="1:23" x14ac:dyDescent="0.3">
      <c r="A3622" s="203" t="s">
        <v>2935</v>
      </c>
      <c r="B3622" s="203" t="s">
        <v>1245</v>
      </c>
      <c r="C3622" s="203" t="s">
        <v>29946</v>
      </c>
      <c r="D3622" s="203" t="s">
        <v>29947</v>
      </c>
      <c r="E3622" s="203" t="s">
        <v>29948</v>
      </c>
      <c r="F3622" s="203" t="s">
        <v>9451</v>
      </c>
      <c r="G3622" s="203" t="s">
        <v>29948</v>
      </c>
      <c r="H3622" s="203" t="s">
        <v>29949</v>
      </c>
      <c r="I3622" s="203" t="s">
        <v>9462</v>
      </c>
      <c r="J3622" s="203" t="s">
        <v>23492</v>
      </c>
      <c r="K3622" s="84">
        <v>45369</v>
      </c>
      <c r="L3622" s="84">
        <v>45372</v>
      </c>
      <c r="M3622" s="84">
        <v>45555</v>
      </c>
      <c r="N3622" s="203" t="s">
        <v>10978</v>
      </c>
      <c r="O3622" s="86">
        <v>12622590</v>
      </c>
      <c r="P3622" s="203" t="s">
        <v>29950</v>
      </c>
      <c r="Q3622" s="203" t="s">
        <v>29951</v>
      </c>
      <c r="R3622" s="84">
        <v>45368</v>
      </c>
      <c r="S3622" s="84">
        <v>45368</v>
      </c>
      <c r="T3622" s="84"/>
      <c r="U3622" s="84"/>
      <c r="V3622" s="84"/>
      <c r="W3622" s="203" t="s">
        <v>9457</v>
      </c>
    </row>
    <row r="3623" spans="1:23" x14ac:dyDescent="0.3">
      <c r="A3623" s="203" t="s">
        <v>5454</v>
      </c>
      <c r="B3623" s="203" t="s">
        <v>1245</v>
      </c>
      <c r="C3623" s="203" t="s">
        <v>29952</v>
      </c>
      <c r="D3623" s="203" t="s">
        <v>29953</v>
      </c>
      <c r="E3623" s="203" t="s">
        <v>29954</v>
      </c>
      <c r="F3623" s="203" t="s">
        <v>9451</v>
      </c>
      <c r="G3623" s="203" t="s">
        <v>29954</v>
      </c>
      <c r="H3623" s="203" t="s">
        <v>29955</v>
      </c>
      <c r="I3623" s="203" t="s">
        <v>9462</v>
      </c>
      <c r="J3623" s="203" t="s">
        <v>29956</v>
      </c>
      <c r="K3623" s="84">
        <v>45533</v>
      </c>
      <c r="L3623" s="84">
        <v>45534</v>
      </c>
      <c r="M3623" s="84">
        <v>45624</v>
      </c>
      <c r="N3623" s="203" t="s">
        <v>29957</v>
      </c>
      <c r="O3623" s="86">
        <v>11400000</v>
      </c>
      <c r="P3623" s="203" t="s">
        <v>29958</v>
      </c>
      <c r="Q3623" s="203" t="s">
        <v>29959</v>
      </c>
      <c r="R3623" s="84">
        <v>45533</v>
      </c>
      <c r="S3623" s="84">
        <v>45533</v>
      </c>
      <c r="T3623" s="84"/>
      <c r="U3623" s="84"/>
      <c r="V3623" s="84"/>
      <c r="W3623" s="203" t="s">
        <v>9457</v>
      </c>
    </row>
    <row r="3624" spans="1:23" x14ac:dyDescent="0.3">
      <c r="A3624" s="203" t="s">
        <v>5248</v>
      </c>
      <c r="B3624" s="203" t="s">
        <v>1245</v>
      </c>
      <c r="C3624" s="203" t="s">
        <v>29960</v>
      </c>
      <c r="D3624" s="203" t="s">
        <v>9471</v>
      </c>
      <c r="E3624" s="203" t="s">
        <v>28137</v>
      </c>
      <c r="F3624" s="203" t="s">
        <v>9451</v>
      </c>
      <c r="G3624" s="203"/>
      <c r="H3624" s="203"/>
      <c r="I3624" s="203"/>
      <c r="J3624" s="203"/>
      <c r="K3624" s="84"/>
      <c r="L3624" s="84"/>
      <c r="M3624" s="84"/>
      <c r="N3624" s="203"/>
      <c r="O3624" s="86"/>
      <c r="P3624" s="203"/>
      <c r="Q3624" s="203"/>
      <c r="R3624" s="84">
        <v>45568</v>
      </c>
      <c r="S3624" s="84">
        <v>45568</v>
      </c>
      <c r="T3624" s="84">
        <v>45576</v>
      </c>
      <c r="U3624" s="84">
        <v>45576</v>
      </c>
      <c r="V3624" s="84">
        <v>45576</v>
      </c>
      <c r="W3624" s="203" t="s">
        <v>9723</v>
      </c>
    </row>
    <row r="3625" spans="1:23" x14ac:dyDescent="0.3">
      <c r="A3625" s="203" t="s">
        <v>3253</v>
      </c>
      <c r="B3625" s="203" t="s">
        <v>1245</v>
      </c>
      <c r="C3625" s="203" t="s">
        <v>29961</v>
      </c>
      <c r="D3625" s="203" t="s">
        <v>29962</v>
      </c>
      <c r="E3625" s="203" t="s">
        <v>29963</v>
      </c>
      <c r="F3625" s="203" t="s">
        <v>9451</v>
      </c>
      <c r="G3625" s="203" t="s">
        <v>29963</v>
      </c>
      <c r="H3625" s="203" t="s">
        <v>29964</v>
      </c>
      <c r="I3625" s="203" t="s">
        <v>9462</v>
      </c>
      <c r="J3625" s="203" t="s">
        <v>21635</v>
      </c>
      <c r="K3625" s="84">
        <v>45596</v>
      </c>
      <c r="L3625" s="84">
        <v>45596</v>
      </c>
      <c r="M3625" s="84">
        <v>45657</v>
      </c>
      <c r="N3625" s="203" t="s">
        <v>17702</v>
      </c>
      <c r="O3625" s="86">
        <v>7972794</v>
      </c>
      <c r="P3625" s="203" t="s">
        <v>29965</v>
      </c>
      <c r="Q3625" s="203" t="s">
        <v>21635</v>
      </c>
      <c r="R3625" s="84">
        <v>45595</v>
      </c>
      <c r="S3625" s="84">
        <v>45595</v>
      </c>
      <c r="T3625" s="84"/>
      <c r="U3625" s="84"/>
      <c r="V3625" s="84"/>
      <c r="W3625" s="203" t="s">
        <v>9457</v>
      </c>
    </row>
    <row r="3626" spans="1:23" x14ac:dyDescent="0.3">
      <c r="A3626" s="203" t="s">
        <v>1509</v>
      </c>
      <c r="B3626" s="203" t="s">
        <v>1246</v>
      </c>
      <c r="C3626" s="203" t="s">
        <v>29966</v>
      </c>
      <c r="D3626" s="203" t="s">
        <v>29967</v>
      </c>
      <c r="E3626" s="203" t="s">
        <v>29968</v>
      </c>
      <c r="F3626" s="203" t="s">
        <v>9451</v>
      </c>
      <c r="G3626" s="203" t="s">
        <v>29968</v>
      </c>
      <c r="H3626" s="203" t="s">
        <v>29969</v>
      </c>
      <c r="I3626" s="203" t="s">
        <v>9504</v>
      </c>
      <c r="J3626" s="203" t="s">
        <v>29970</v>
      </c>
      <c r="K3626" s="84">
        <v>45982</v>
      </c>
      <c r="L3626" s="84">
        <v>45982</v>
      </c>
      <c r="M3626" s="84">
        <v>46021</v>
      </c>
      <c r="N3626" s="203" t="s">
        <v>29971</v>
      </c>
      <c r="O3626" s="86">
        <v>6666666.6699999999</v>
      </c>
      <c r="P3626" s="203" t="s">
        <v>29972</v>
      </c>
      <c r="Q3626" s="203" t="s">
        <v>29973</v>
      </c>
      <c r="R3626" s="84">
        <v>45982</v>
      </c>
      <c r="S3626" s="84">
        <v>45982</v>
      </c>
      <c r="T3626" s="84"/>
      <c r="U3626" s="84"/>
      <c r="V3626" s="84"/>
      <c r="W3626" s="203" t="s">
        <v>9457</v>
      </c>
    </row>
    <row r="3627" spans="1:23" x14ac:dyDescent="0.3">
      <c r="A3627" s="203" t="s">
        <v>2935</v>
      </c>
      <c r="B3627" s="203" t="s">
        <v>1245</v>
      </c>
      <c r="C3627" s="203" t="s">
        <v>29974</v>
      </c>
      <c r="D3627" s="203" t="s">
        <v>29975</v>
      </c>
      <c r="E3627" s="203" t="s">
        <v>29976</v>
      </c>
      <c r="F3627" s="203" t="s">
        <v>9451</v>
      </c>
      <c r="G3627" s="203" t="s">
        <v>29976</v>
      </c>
      <c r="H3627" s="203" t="s">
        <v>29977</v>
      </c>
      <c r="I3627" s="203" t="s">
        <v>9462</v>
      </c>
      <c r="J3627" s="203" t="s">
        <v>24604</v>
      </c>
      <c r="K3627" s="84">
        <v>45383</v>
      </c>
      <c r="L3627" s="84">
        <v>45383</v>
      </c>
      <c r="M3627" s="84">
        <v>45565</v>
      </c>
      <c r="N3627" s="203" t="s">
        <v>21665</v>
      </c>
      <c r="O3627" s="86">
        <v>13481916</v>
      </c>
      <c r="P3627" s="203" t="s">
        <v>29978</v>
      </c>
      <c r="Q3627" s="203" t="s">
        <v>29979</v>
      </c>
      <c r="R3627" s="84">
        <v>45373</v>
      </c>
      <c r="S3627" s="84">
        <v>45373</v>
      </c>
      <c r="T3627" s="84"/>
      <c r="U3627" s="84"/>
      <c r="V3627" s="84"/>
      <c r="W3627" s="203" t="s">
        <v>9457</v>
      </c>
    </row>
    <row r="3628" spans="1:23" x14ac:dyDescent="0.3">
      <c r="A3628" s="203" t="s">
        <v>1665</v>
      </c>
      <c r="B3628" s="203" t="s">
        <v>1247</v>
      </c>
      <c r="C3628" s="203" t="s">
        <v>29980</v>
      </c>
      <c r="D3628" s="203" t="s">
        <v>29981</v>
      </c>
      <c r="E3628" s="203" t="s">
        <v>29982</v>
      </c>
      <c r="F3628" s="203" t="s">
        <v>9451</v>
      </c>
      <c r="G3628" s="203" t="s">
        <v>29982</v>
      </c>
      <c r="H3628" s="203" t="s">
        <v>29983</v>
      </c>
      <c r="I3628" s="203" t="s">
        <v>9453</v>
      </c>
      <c r="J3628" s="203" t="s">
        <v>29984</v>
      </c>
      <c r="K3628" s="84">
        <v>46049</v>
      </c>
      <c r="L3628" s="84">
        <v>46049</v>
      </c>
      <c r="M3628" s="84">
        <v>46199</v>
      </c>
      <c r="N3628" s="203" t="s">
        <v>12121</v>
      </c>
      <c r="O3628" s="86">
        <v>15456815</v>
      </c>
      <c r="P3628" s="203" t="s">
        <v>29985</v>
      </c>
      <c r="Q3628" s="203" t="s">
        <v>29984</v>
      </c>
      <c r="R3628" s="84">
        <v>46048</v>
      </c>
      <c r="S3628" s="84">
        <v>46048</v>
      </c>
      <c r="T3628" s="84"/>
      <c r="U3628" s="84"/>
      <c r="V3628" s="84"/>
      <c r="W3628" s="203" t="s">
        <v>9457</v>
      </c>
    </row>
    <row r="3629" spans="1:23" x14ac:dyDescent="0.3">
      <c r="A3629" s="203" t="s">
        <v>1505</v>
      </c>
      <c r="B3629" s="203" t="s">
        <v>1246</v>
      </c>
      <c r="C3629" s="203" t="s">
        <v>29986</v>
      </c>
      <c r="D3629" s="203" t="s">
        <v>29987</v>
      </c>
      <c r="E3629" s="203" t="s">
        <v>29988</v>
      </c>
      <c r="F3629" s="203" t="s">
        <v>9451</v>
      </c>
      <c r="G3629" s="203" t="s">
        <v>29988</v>
      </c>
      <c r="H3629" s="203" t="s">
        <v>29989</v>
      </c>
      <c r="I3629" s="203" t="s">
        <v>9453</v>
      </c>
      <c r="J3629" s="203" t="s">
        <v>29990</v>
      </c>
      <c r="K3629" s="84">
        <v>45729</v>
      </c>
      <c r="L3629" s="84">
        <v>45729</v>
      </c>
      <c r="M3629" s="84">
        <v>45910</v>
      </c>
      <c r="N3629" s="203" t="s">
        <v>29991</v>
      </c>
      <c r="O3629" s="86">
        <v>23918382</v>
      </c>
      <c r="P3629" s="203" t="s">
        <v>29992</v>
      </c>
      <c r="Q3629" s="203" t="s">
        <v>29990</v>
      </c>
      <c r="R3629" s="84">
        <v>45726</v>
      </c>
      <c r="S3629" s="84">
        <v>45726</v>
      </c>
      <c r="T3629" s="84"/>
      <c r="U3629" s="84"/>
      <c r="V3629" s="84"/>
      <c r="W3629" s="203" t="s">
        <v>9457</v>
      </c>
    </row>
    <row r="3630" spans="1:23" x14ac:dyDescent="0.3">
      <c r="A3630" s="203" t="s">
        <v>1572</v>
      </c>
      <c r="B3630" s="203" t="s">
        <v>1246</v>
      </c>
      <c r="C3630" s="203" t="s">
        <v>29993</v>
      </c>
      <c r="D3630" s="203" t="s">
        <v>29994</v>
      </c>
      <c r="E3630" s="203" t="s">
        <v>29995</v>
      </c>
      <c r="F3630" s="203" t="s">
        <v>9451</v>
      </c>
      <c r="G3630" s="203" t="s">
        <v>29995</v>
      </c>
      <c r="H3630" s="203" t="s">
        <v>29996</v>
      </c>
      <c r="I3630" s="203" t="s">
        <v>9453</v>
      </c>
      <c r="J3630" s="203" t="s">
        <v>29997</v>
      </c>
      <c r="K3630" s="84">
        <v>45923</v>
      </c>
      <c r="L3630" s="84">
        <v>45923</v>
      </c>
      <c r="M3630" s="84">
        <v>46022</v>
      </c>
      <c r="N3630" s="203" t="s">
        <v>21737</v>
      </c>
      <c r="O3630" s="86">
        <v>9274089</v>
      </c>
      <c r="P3630" s="203" t="s">
        <v>29998</v>
      </c>
      <c r="Q3630" s="203" t="s">
        <v>29997</v>
      </c>
      <c r="R3630" s="84">
        <v>45922</v>
      </c>
      <c r="S3630" s="84">
        <v>45922</v>
      </c>
      <c r="T3630" s="84"/>
      <c r="U3630" s="84"/>
      <c r="V3630" s="84"/>
      <c r="W3630" s="203" t="s">
        <v>9457</v>
      </c>
    </row>
    <row r="3631" spans="1:23" x14ac:dyDescent="0.3">
      <c r="A3631" s="203" t="s">
        <v>1476</v>
      </c>
      <c r="B3631" s="203" t="s">
        <v>1246</v>
      </c>
      <c r="C3631" s="203" t="s">
        <v>29999</v>
      </c>
      <c r="D3631" s="203" t="s">
        <v>30000</v>
      </c>
      <c r="E3631" s="203" t="s">
        <v>30001</v>
      </c>
      <c r="F3631" s="203" t="s">
        <v>9451</v>
      </c>
      <c r="G3631" s="203" t="s">
        <v>30001</v>
      </c>
      <c r="H3631" s="203" t="s">
        <v>30002</v>
      </c>
      <c r="I3631" s="203" t="s">
        <v>9739</v>
      </c>
      <c r="J3631" s="203" t="s">
        <v>9669</v>
      </c>
      <c r="K3631" s="84"/>
      <c r="L3631" s="84"/>
      <c r="M3631" s="84">
        <v>46022</v>
      </c>
      <c r="N3631" s="203" t="s">
        <v>10756</v>
      </c>
      <c r="O3631" s="86">
        <v>13287990</v>
      </c>
      <c r="P3631" s="203" t="s">
        <v>30003</v>
      </c>
      <c r="Q3631" s="203" t="s">
        <v>9669</v>
      </c>
      <c r="R3631" s="84">
        <v>45922</v>
      </c>
      <c r="S3631" s="84">
        <v>45922</v>
      </c>
      <c r="T3631" s="84"/>
      <c r="U3631" s="84"/>
      <c r="V3631" s="84"/>
      <c r="W3631" s="203" t="s">
        <v>9457</v>
      </c>
    </row>
    <row r="3632" spans="1:23" x14ac:dyDescent="0.3">
      <c r="A3632" s="203" t="s">
        <v>1572</v>
      </c>
      <c r="B3632" s="203" t="s">
        <v>1246</v>
      </c>
      <c r="C3632" s="203" t="s">
        <v>30004</v>
      </c>
      <c r="D3632" s="203" t="s">
        <v>30005</v>
      </c>
      <c r="E3632" s="203" t="s">
        <v>30006</v>
      </c>
      <c r="F3632" s="203" t="s">
        <v>9451</v>
      </c>
      <c r="G3632" s="203" t="s">
        <v>30006</v>
      </c>
      <c r="H3632" s="203" t="s">
        <v>30007</v>
      </c>
      <c r="I3632" s="203" t="s">
        <v>9453</v>
      </c>
      <c r="J3632" s="203" t="s">
        <v>13756</v>
      </c>
      <c r="K3632" s="84">
        <v>45911</v>
      </c>
      <c r="L3632" s="84">
        <v>45911</v>
      </c>
      <c r="M3632" s="84">
        <v>46001</v>
      </c>
      <c r="N3632" s="203" t="s">
        <v>21399</v>
      </c>
      <c r="O3632" s="86">
        <v>10500000</v>
      </c>
      <c r="P3632" s="203" t="s">
        <v>30008</v>
      </c>
      <c r="Q3632" s="203" t="s">
        <v>13756</v>
      </c>
      <c r="R3632" s="84">
        <v>45910</v>
      </c>
      <c r="S3632" s="84">
        <v>45910</v>
      </c>
      <c r="T3632" s="84"/>
      <c r="U3632" s="84"/>
      <c r="V3632" s="84"/>
      <c r="W3632" s="203" t="s">
        <v>9457</v>
      </c>
    </row>
    <row r="3633" spans="1:23" x14ac:dyDescent="0.3">
      <c r="A3633" s="203" t="s">
        <v>1467</v>
      </c>
      <c r="B3633" s="203" t="s">
        <v>1247</v>
      </c>
      <c r="C3633" s="203" t="s">
        <v>30009</v>
      </c>
      <c r="D3633" s="203" t="s">
        <v>30010</v>
      </c>
      <c r="E3633" s="203" t="s">
        <v>30011</v>
      </c>
      <c r="F3633" s="203" t="s">
        <v>9451</v>
      </c>
      <c r="G3633" s="203" t="s">
        <v>30011</v>
      </c>
      <c r="H3633" s="203" t="s">
        <v>30012</v>
      </c>
      <c r="I3633" s="203" t="s">
        <v>9453</v>
      </c>
      <c r="J3633" s="203" t="s">
        <v>30013</v>
      </c>
      <c r="K3633" s="84">
        <v>46240</v>
      </c>
      <c r="L3633" s="84">
        <v>46240</v>
      </c>
      <c r="M3633" s="84">
        <v>46386</v>
      </c>
      <c r="N3633" s="203" t="s">
        <v>11756</v>
      </c>
      <c r="O3633" s="86">
        <v>20751191</v>
      </c>
      <c r="P3633" s="203" t="s">
        <v>30014</v>
      </c>
      <c r="Q3633" s="203" t="s">
        <v>30013</v>
      </c>
      <c r="R3633" s="84">
        <v>46239</v>
      </c>
      <c r="S3633" s="84">
        <v>46239</v>
      </c>
      <c r="T3633" s="84"/>
      <c r="U3633" s="84"/>
      <c r="V3633" s="84"/>
      <c r="W3633" s="203" t="s">
        <v>9457</v>
      </c>
    </row>
    <row r="3634" spans="1:23" x14ac:dyDescent="0.3">
      <c r="A3634" s="203" t="s">
        <v>4041</v>
      </c>
      <c r="B3634" s="203" t="s">
        <v>1245</v>
      </c>
      <c r="C3634" s="203" t="s">
        <v>30015</v>
      </c>
      <c r="D3634" s="203" t="s">
        <v>30016</v>
      </c>
      <c r="E3634" s="203" t="s">
        <v>17197</v>
      </c>
      <c r="F3634" s="203" t="s">
        <v>9451</v>
      </c>
      <c r="G3634" s="203" t="s">
        <v>17197</v>
      </c>
      <c r="H3634" s="203" t="s">
        <v>30017</v>
      </c>
      <c r="I3634" s="203" t="s">
        <v>9453</v>
      </c>
      <c r="J3634" s="203" t="s">
        <v>30018</v>
      </c>
      <c r="K3634" s="84">
        <v>45562</v>
      </c>
      <c r="L3634" s="84">
        <v>45565</v>
      </c>
      <c r="M3634" s="84">
        <v>45655</v>
      </c>
      <c r="N3634" s="203" t="s">
        <v>22398</v>
      </c>
      <c r="O3634" s="86">
        <v>219671400</v>
      </c>
      <c r="P3634" s="203" t="s">
        <v>30019</v>
      </c>
      <c r="Q3634" s="203" t="s">
        <v>30018</v>
      </c>
      <c r="R3634" s="84">
        <v>45548</v>
      </c>
      <c r="S3634" s="84">
        <v>45548</v>
      </c>
      <c r="T3634" s="84">
        <v>45553</v>
      </c>
      <c r="U3634" s="84">
        <v>45553</v>
      </c>
      <c r="V3634" s="84">
        <v>45553</v>
      </c>
      <c r="W3634" s="203" t="s">
        <v>9457</v>
      </c>
    </row>
    <row r="3635" spans="1:23" x14ac:dyDescent="0.3">
      <c r="A3635" s="203" t="s">
        <v>5454</v>
      </c>
      <c r="B3635" s="203" t="s">
        <v>1245</v>
      </c>
      <c r="C3635" s="203" t="s">
        <v>30020</v>
      </c>
      <c r="D3635" s="203" t="s">
        <v>30021</v>
      </c>
      <c r="E3635" s="203" t="s">
        <v>30022</v>
      </c>
      <c r="F3635" s="203" t="s">
        <v>9451</v>
      </c>
      <c r="G3635" s="203" t="s">
        <v>30022</v>
      </c>
      <c r="H3635" s="203" t="s">
        <v>30023</v>
      </c>
      <c r="I3635" s="203" t="s">
        <v>9453</v>
      </c>
      <c r="J3635" s="203" t="s">
        <v>10790</v>
      </c>
      <c r="K3635" s="84">
        <v>45566</v>
      </c>
      <c r="L3635" s="84">
        <v>45566</v>
      </c>
      <c r="M3635" s="84">
        <v>45655</v>
      </c>
      <c r="N3635" s="203" t="s">
        <v>30024</v>
      </c>
      <c r="O3635" s="86">
        <v>10500000</v>
      </c>
      <c r="P3635" s="203" t="s">
        <v>30025</v>
      </c>
      <c r="Q3635" s="203" t="s">
        <v>10790</v>
      </c>
      <c r="R3635" s="84">
        <v>45565</v>
      </c>
      <c r="S3635" s="84">
        <v>45565</v>
      </c>
      <c r="T3635" s="84"/>
      <c r="U3635" s="84"/>
      <c r="V3635" s="84"/>
      <c r="W3635" s="203" t="s">
        <v>9457</v>
      </c>
    </row>
    <row r="3636" spans="1:23" x14ac:dyDescent="0.3">
      <c r="A3636" s="203" t="s">
        <v>1572</v>
      </c>
      <c r="B3636" s="203" t="s">
        <v>1246</v>
      </c>
      <c r="C3636" s="203" t="s">
        <v>30026</v>
      </c>
      <c r="D3636" s="203" t="s">
        <v>30027</v>
      </c>
      <c r="E3636" s="203" t="s">
        <v>30028</v>
      </c>
      <c r="F3636" s="203" t="s">
        <v>9451</v>
      </c>
      <c r="G3636" s="203" t="s">
        <v>30028</v>
      </c>
      <c r="H3636" s="203" t="s">
        <v>30029</v>
      </c>
      <c r="I3636" s="203" t="s">
        <v>9504</v>
      </c>
      <c r="J3636" s="203" t="s">
        <v>30030</v>
      </c>
      <c r="K3636" s="84">
        <v>45932</v>
      </c>
      <c r="L3636" s="84">
        <v>45932</v>
      </c>
      <c r="M3636" s="84">
        <v>46022</v>
      </c>
      <c r="N3636" s="203" t="s">
        <v>19323</v>
      </c>
      <c r="O3636" s="86">
        <v>9274089</v>
      </c>
      <c r="P3636" s="203" t="s">
        <v>30031</v>
      </c>
      <c r="Q3636" s="203" t="s">
        <v>30030</v>
      </c>
      <c r="R3636" s="84">
        <v>45932</v>
      </c>
      <c r="S3636" s="84">
        <v>45932</v>
      </c>
      <c r="T3636" s="84"/>
      <c r="U3636" s="84"/>
      <c r="V3636" s="84"/>
      <c r="W3636" s="203" t="s">
        <v>9457</v>
      </c>
    </row>
    <row r="3637" spans="1:23" x14ac:dyDescent="0.3">
      <c r="A3637" s="203" t="s">
        <v>1476</v>
      </c>
      <c r="B3637" s="203" t="s">
        <v>1246</v>
      </c>
      <c r="C3637" s="203" t="s">
        <v>30032</v>
      </c>
      <c r="D3637" s="203" t="s">
        <v>9471</v>
      </c>
      <c r="E3637" s="203" t="s">
        <v>30033</v>
      </c>
      <c r="F3637" s="203" t="s">
        <v>9451</v>
      </c>
      <c r="G3637" s="203"/>
      <c r="H3637" s="203"/>
      <c r="I3637" s="203"/>
      <c r="J3637" s="203"/>
      <c r="K3637" s="84"/>
      <c r="L3637" s="84"/>
      <c r="M3637" s="84"/>
      <c r="N3637" s="203"/>
      <c r="O3637" s="86"/>
      <c r="P3637" s="203"/>
      <c r="Q3637" s="203"/>
      <c r="R3637" s="84">
        <v>45890</v>
      </c>
      <c r="S3637" s="84">
        <v>45890</v>
      </c>
      <c r="T3637" s="84"/>
      <c r="U3637" s="84"/>
      <c r="V3637" s="84"/>
      <c r="W3637" s="203" t="s">
        <v>12551</v>
      </c>
    </row>
    <row r="3638" spans="1:23" x14ac:dyDescent="0.3">
      <c r="A3638" s="203" t="s">
        <v>2940</v>
      </c>
      <c r="B3638" s="203" t="s">
        <v>1245</v>
      </c>
      <c r="C3638" s="203" t="s">
        <v>30034</v>
      </c>
      <c r="D3638" s="203" t="s">
        <v>30035</v>
      </c>
      <c r="E3638" s="203" t="s">
        <v>30036</v>
      </c>
      <c r="F3638" s="203" t="s">
        <v>9451</v>
      </c>
      <c r="G3638" s="203" t="s">
        <v>30036</v>
      </c>
      <c r="H3638" s="203" t="s">
        <v>30037</v>
      </c>
      <c r="I3638" s="203" t="s">
        <v>9462</v>
      </c>
      <c r="J3638" s="203" t="s">
        <v>19964</v>
      </c>
      <c r="K3638" s="84">
        <v>45582</v>
      </c>
      <c r="L3638" s="84">
        <v>45582</v>
      </c>
      <c r="M3638" s="84">
        <v>45657</v>
      </c>
      <c r="N3638" s="203" t="s">
        <v>13487</v>
      </c>
      <c r="O3638" s="86">
        <v>6601852</v>
      </c>
      <c r="P3638" s="203" t="s">
        <v>30038</v>
      </c>
      <c r="Q3638" s="203" t="s">
        <v>19964</v>
      </c>
      <c r="R3638" s="84">
        <v>45581</v>
      </c>
      <c r="S3638" s="84">
        <v>45581</v>
      </c>
      <c r="T3638" s="84"/>
      <c r="U3638" s="84"/>
      <c r="V3638" s="84"/>
      <c r="W3638" s="203" t="s">
        <v>9457</v>
      </c>
    </row>
    <row r="3639" spans="1:23" x14ac:dyDescent="0.3">
      <c r="A3639" s="203" t="s">
        <v>2940</v>
      </c>
      <c r="B3639" s="203" t="s">
        <v>1245</v>
      </c>
      <c r="C3639" s="203" t="s">
        <v>30039</v>
      </c>
      <c r="D3639" s="203" t="s">
        <v>30040</v>
      </c>
      <c r="E3639" s="203" t="s">
        <v>30041</v>
      </c>
      <c r="F3639" s="203" t="s">
        <v>9451</v>
      </c>
      <c r="G3639" s="203" t="s">
        <v>30041</v>
      </c>
      <c r="H3639" s="203" t="s">
        <v>30042</v>
      </c>
      <c r="I3639" s="203" t="s">
        <v>9462</v>
      </c>
      <c r="J3639" s="203" t="s">
        <v>30043</v>
      </c>
      <c r="K3639" s="84">
        <v>45590</v>
      </c>
      <c r="L3639" s="84">
        <v>45591</v>
      </c>
      <c r="M3639" s="84">
        <v>45656</v>
      </c>
      <c r="N3639" s="203" t="s">
        <v>10202</v>
      </c>
      <c r="O3639" s="86">
        <v>8637193</v>
      </c>
      <c r="P3639" s="203" t="s">
        <v>30044</v>
      </c>
      <c r="Q3639" s="203" t="s">
        <v>30043</v>
      </c>
      <c r="R3639" s="84">
        <v>45590</v>
      </c>
      <c r="S3639" s="84">
        <v>45590</v>
      </c>
      <c r="T3639" s="84"/>
      <c r="U3639" s="84"/>
      <c r="V3639" s="84"/>
      <c r="W3639" s="203" t="s">
        <v>9457</v>
      </c>
    </row>
    <row r="3640" spans="1:23" x14ac:dyDescent="0.3">
      <c r="A3640" s="203" t="s">
        <v>1436</v>
      </c>
      <c r="B3640" s="203" t="s">
        <v>1247</v>
      </c>
      <c r="C3640" s="203" t="s">
        <v>34420</v>
      </c>
      <c r="D3640" s="203" t="s">
        <v>34421</v>
      </c>
      <c r="E3640" s="203" t="s">
        <v>34422</v>
      </c>
      <c r="F3640" s="203" t="s">
        <v>9451</v>
      </c>
      <c r="G3640" s="203"/>
      <c r="H3640" s="203"/>
      <c r="I3640" s="203"/>
      <c r="J3640" s="203"/>
      <c r="K3640" s="84"/>
      <c r="L3640" s="84"/>
      <c r="M3640" s="84"/>
      <c r="N3640" s="203"/>
      <c r="O3640" s="86"/>
      <c r="P3640" s="203"/>
      <c r="Q3640" s="203"/>
      <c r="R3640" s="84">
        <v>46258</v>
      </c>
      <c r="S3640" s="84">
        <v>46258</v>
      </c>
      <c r="T3640" s="84"/>
      <c r="U3640" s="84"/>
      <c r="V3640" s="84"/>
      <c r="W3640" s="203" t="s">
        <v>9457</v>
      </c>
    </row>
    <row r="3641" spans="1:23" x14ac:dyDescent="0.3">
      <c r="A3641" s="203" t="s">
        <v>3253</v>
      </c>
      <c r="B3641" s="203" t="s">
        <v>1245</v>
      </c>
      <c r="C3641" s="203" t="s">
        <v>30045</v>
      </c>
      <c r="D3641" s="203" t="s">
        <v>30046</v>
      </c>
      <c r="E3641" s="203" t="s">
        <v>30047</v>
      </c>
      <c r="F3641" s="203" t="s">
        <v>9451</v>
      </c>
      <c r="G3641" s="203" t="s">
        <v>30047</v>
      </c>
      <c r="H3641" s="203" t="s">
        <v>30048</v>
      </c>
      <c r="I3641" s="203" t="s">
        <v>9462</v>
      </c>
      <c r="J3641" s="203" t="s">
        <v>18997</v>
      </c>
      <c r="K3641" s="84">
        <v>45603</v>
      </c>
      <c r="L3641" s="84">
        <v>45603</v>
      </c>
      <c r="M3641" s="84">
        <v>45656</v>
      </c>
      <c r="N3641" s="203" t="s">
        <v>14784</v>
      </c>
      <c r="O3641" s="86">
        <v>7308395</v>
      </c>
      <c r="P3641" s="203" t="s">
        <v>30049</v>
      </c>
      <c r="Q3641" s="203" t="s">
        <v>18997</v>
      </c>
      <c r="R3641" s="84">
        <v>45601</v>
      </c>
      <c r="S3641" s="84">
        <v>45601</v>
      </c>
      <c r="T3641" s="84"/>
      <c r="U3641" s="84"/>
      <c r="V3641" s="84"/>
      <c r="W3641" s="203" t="s">
        <v>9457</v>
      </c>
    </row>
    <row r="3642" spans="1:23" x14ac:dyDescent="0.3">
      <c r="A3642" s="203" t="s">
        <v>1640</v>
      </c>
      <c r="B3642" s="203" t="s">
        <v>1246</v>
      </c>
      <c r="C3642" s="203" t="s">
        <v>30050</v>
      </c>
      <c r="D3642" s="203" t="s">
        <v>30051</v>
      </c>
      <c r="E3642" s="203" t="s">
        <v>30052</v>
      </c>
      <c r="F3642" s="203" t="s">
        <v>9451</v>
      </c>
      <c r="G3642" s="203" t="s">
        <v>30052</v>
      </c>
      <c r="H3642" s="203" t="s">
        <v>30053</v>
      </c>
      <c r="I3642" s="203" t="s">
        <v>9453</v>
      </c>
      <c r="J3642" s="203" t="s">
        <v>30054</v>
      </c>
      <c r="K3642" s="84">
        <v>45923</v>
      </c>
      <c r="L3642" s="84">
        <v>45933</v>
      </c>
      <c r="M3642" s="84">
        <v>45993</v>
      </c>
      <c r="N3642" s="203" t="s">
        <v>30055</v>
      </c>
      <c r="O3642" s="86">
        <v>6131070346.1800003</v>
      </c>
      <c r="P3642" s="203" t="s">
        <v>30056</v>
      </c>
      <c r="Q3642" s="203" t="s">
        <v>30054</v>
      </c>
      <c r="R3642" s="84">
        <v>45896</v>
      </c>
      <c r="S3642" s="84">
        <v>45896</v>
      </c>
      <c r="T3642" s="84">
        <v>45908</v>
      </c>
      <c r="U3642" s="84">
        <v>45908</v>
      </c>
      <c r="V3642" s="84">
        <v>45909</v>
      </c>
      <c r="W3642" s="203" t="s">
        <v>9457</v>
      </c>
    </row>
    <row r="3643" spans="1:23" x14ac:dyDescent="0.3">
      <c r="A3643" s="203" t="s">
        <v>2940</v>
      </c>
      <c r="B3643" s="203" t="s">
        <v>1245</v>
      </c>
      <c r="C3643" s="203" t="s">
        <v>30057</v>
      </c>
      <c r="D3643" s="203" t="s">
        <v>30058</v>
      </c>
      <c r="E3643" s="203" t="s">
        <v>30059</v>
      </c>
      <c r="F3643" s="203" t="s">
        <v>9451</v>
      </c>
      <c r="G3643" s="203" t="s">
        <v>30059</v>
      </c>
      <c r="H3643" s="203" t="s">
        <v>30060</v>
      </c>
      <c r="I3643" s="203" t="s">
        <v>9739</v>
      </c>
      <c r="J3643" s="203" t="s">
        <v>30061</v>
      </c>
      <c r="K3643" s="84"/>
      <c r="L3643" s="84"/>
      <c r="M3643" s="84">
        <v>45657</v>
      </c>
      <c r="N3643" s="203" t="s">
        <v>10664</v>
      </c>
      <c r="O3643" s="86">
        <v>1594558</v>
      </c>
      <c r="P3643" s="203" t="s">
        <v>30062</v>
      </c>
      <c r="Q3643" s="203" t="s">
        <v>30061</v>
      </c>
      <c r="R3643" s="84">
        <v>45645</v>
      </c>
      <c r="S3643" s="84">
        <v>45645</v>
      </c>
      <c r="T3643" s="84"/>
      <c r="U3643" s="84"/>
      <c r="V3643" s="84"/>
      <c r="W3643" s="203" t="s">
        <v>9457</v>
      </c>
    </row>
    <row r="3644" spans="1:23" x14ac:dyDescent="0.3">
      <c r="A3644" s="203" t="s">
        <v>1572</v>
      </c>
      <c r="B3644" s="203" t="s">
        <v>1246</v>
      </c>
      <c r="C3644" s="203" t="s">
        <v>30063</v>
      </c>
      <c r="D3644" s="203" t="s">
        <v>30064</v>
      </c>
      <c r="E3644" s="203" t="s">
        <v>30065</v>
      </c>
      <c r="F3644" s="203" t="s">
        <v>9451</v>
      </c>
      <c r="G3644" s="203" t="s">
        <v>30065</v>
      </c>
      <c r="H3644" s="203" t="s">
        <v>30066</v>
      </c>
      <c r="I3644" s="203" t="s">
        <v>9453</v>
      </c>
      <c r="J3644" s="203" t="s">
        <v>30067</v>
      </c>
      <c r="K3644" s="84">
        <v>45917</v>
      </c>
      <c r="L3644" s="84">
        <v>45917</v>
      </c>
      <c r="M3644" s="84">
        <v>46007</v>
      </c>
      <c r="N3644" s="203" t="s">
        <v>17267</v>
      </c>
      <c r="O3644" s="86">
        <v>10500000</v>
      </c>
      <c r="P3644" s="203" t="s">
        <v>30068</v>
      </c>
      <c r="Q3644" s="203" t="s">
        <v>30067</v>
      </c>
      <c r="R3644" s="84">
        <v>45916</v>
      </c>
      <c r="S3644" s="84">
        <v>45916</v>
      </c>
      <c r="T3644" s="84"/>
      <c r="U3644" s="84"/>
      <c r="V3644" s="84"/>
      <c r="W3644" s="203" t="s">
        <v>9457</v>
      </c>
    </row>
    <row r="3645" spans="1:23" x14ac:dyDescent="0.3">
      <c r="A3645" s="203" t="s">
        <v>1505</v>
      </c>
      <c r="B3645" s="203" t="s">
        <v>1246</v>
      </c>
      <c r="C3645" s="203" t="s">
        <v>30069</v>
      </c>
      <c r="D3645" s="203" t="s">
        <v>30070</v>
      </c>
      <c r="E3645" s="203" t="s">
        <v>30071</v>
      </c>
      <c r="F3645" s="203" t="s">
        <v>9451</v>
      </c>
      <c r="G3645" s="203" t="s">
        <v>30071</v>
      </c>
      <c r="H3645" s="203" t="s">
        <v>30072</v>
      </c>
      <c r="I3645" s="203" t="s">
        <v>9462</v>
      </c>
      <c r="J3645" s="203" t="s">
        <v>30073</v>
      </c>
      <c r="K3645" s="84">
        <v>45902</v>
      </c>
      <c r="L3645" s="84">
        <v>45902</v>
      </c>
      <c r="M3645" s="84">
        <v>46022</v>
      </c>
      <c r="N3645" s="203" t="s">
        <v>13154</v>
      </c>
      <c r="O3645" s="86">
        <v>15945588</v>
      </c>
      <c r="P3645" s="203" t="s">
        <v>30074</v>
      </c>
      <c r="Q3645" s="203" t="s">
        <v>30073</v>
      </c>
      <c r="R3645" s="84">
        <v>45901</v>
      </c>
      <c r="S3645" s="84">
        <v>45901</v>
      </c>
      <c r="T3645" s="84"/>
      <c r="U3645" s="84"/>
      <c r="V3645" s="84"/>
      <c r="W3645" s="203" t="s">
        <v>9457</v>
      </c>
    </row>
    <row r="3646" spans="1:23" x14ac:dyDescent="0.3">
      <c r="A3646" s="203" t="s">
        <v>1665</v>
      </c>
      <c r="B3646" s="203" t="s">
        <v>1247</v>
      </c>
      <c r="C3646" s="203" t="s">
        <v>30075</v>
      </c>
      <c r="D3646" s="203" t="s">
        <v>30076</v>
      </c>
      <c r="E3646" s="203" t="s">
        <v>30077</v>
      </c>
      <c r="F3646" s="203" t="s">
        <v>9451</v>
      </c>
      <c r="G3646" s="203" t="s">
        <v>30077</v>
      </c>
      <c r="H3646" s="203" t="s">
        <v>30078</v>
      </c>
      <c r="I3646" s="203" t="s">
        <v>9453</v>
      </c>
      <c r="J3646" s="203" t="s">
        <v>30079</v>
      </c>
      <c r="K3646" s="84">
        <v>46047</v>
      </c>
      <c r="L3646" s="84">
        <v>46047</v>
      </c>
      <c r="M3646" s="84">
        <v>46199</v>
      </c>
      <c r="N3646" s="203" t="s">
        <v>22233</v>
      </c>
      <c r="O3646" s="86">
        <v>19931985</v>
      </c>
      <c r="P3646" s="203" t="s">
        <v>30080</v>
      </c>
      <c r="Q3646" s="203" t="s">
        <v>30079</v>
      </c>
      <c r="R3646" s="84">
        <v>46046</v>
      </c>
      <c r="S3646" s="84">
        <v>46046</v>
      </c>
      <c r="T3646" s="84"/>
      <c r="U3646" s="84"/>
      <c r="V3646" s="84"/>
      <c r="W3646" s="203" t="s">
        <v>9457</v>
      </c>
    </row>
    <row r="3647" spans="1:23" x14ac:dyDescent="0.3">
      <c r="A3647" s="203" t="s">
        <v>5454</v>
      </c>
      <c r="B3647" s="203" t="s">
        <v>1245</v>
      </c>
      <c r="C3647" s="203" t="s">
        <v>30081</v>
      </c>
      <c r="D3647" s="203" t="s">
        <v>30082</v>
      </c>
      <c r="E3647" s="203" t="s">
        <v>30083</v>
      </c>
      <c r="F3647" s="203" t="s">
        <v>9451</v>
      </c>
      <c r="G3647" s="203" t="s">
        <v>30083</v>
      </c>
      <c r="H3647" s="203" t="s">
        <v>30084</v>
      </c>
      <c r="I3647" s="203" t="s">
        <v>9453</v>
      </c>
      <c r="J3647" s="203" t="s">
        <v>27868</v>
      </c>
      <c r="K3647" s="84">
        <v>45527</v>
      </c>
      <c r="L3647" s="84">
        <v>45527</v>
      </c>
      <c r="M3647" s="84">
        <v>45618</v>
      </c>
      <c r="N3647" s="203" t="s">
        <v>18504</v>
      </c>
      <c r="O3647" s="86">
        <v>12000000</v>
      </c>
      <c r="P3647" s="203" t="s">
        <v>30085</v>
      </c>
      <c r="Q3647" s="203" t="s">
        <v>27868</v>
      </c>
      <c r="R3647" s="84">
        <v>45525</v>
      </c>
      <c r="S3647" s="84">
        <v>45525</v>
      </c>
      <c r="T3647" s="84"/>
      <c r="U3647" s="84"/>
      <c r="V3647" s="84"/>
      <c r="W3647" s="203" t="s">
        <v>9457</v>
      </c>
    </row>
    <row r="3648" spans="1:23" x14ac:dyDescent="0.3">
      <c r="A3648" s="203" t="s">
        <v>3830</v>
      </c>
      <c r="B3648" s="203" t="s">
        <v>1245</v>
      </c>
      <c r="C3648" s="203" t="s">
        <v>30086</v>
      </c>
      <c r="D3648" s="203" t="s">
        <v>9471</v>
      </c>
      <c r="E3648" s="203" t="s">
        <v>30087</v>
      </c>
      <c r="F3648" s="203" t="s">
        <v>9451</v>
      </c>
      <c r="G3648" s="203"/>
      <c r="H3648" s="203"/>
      <c r="I3648" s="203"/>
      <c r="J3648" s="203"/>
      <c r="K3648" s="84"/>
      <c r="L3648" s="84"/>
      <c r="M3648" s="84"/>
      <c r="N3648" s="203"/>
      <c r="O3648" s="86"/>
      <c r="P3648" s="203"/>
      <c r="Q3648" s="203"/>
      <c r="R3648" s="84">
        <v>45420</v>
      </c>
      <c r="S3648" s="84">
        <v>45420</v>
      </c>
      <c r="T3648" s="84">
        <v>45427</v>
      </c>
      <c r="U3648" s="84">
        <v>45427</v>
      </c>
      <c r="V3648" s="84">
        <v>45427</v>
      </c>
      <c r="W3648" s="203" t="s">
        <v>9469</v>
      </c>
    </row>
    <row r="3649" spans="1:23" x14ac:dyDescent="0.3">
      <c r="A3649" s="203" t="s">
        <v>1476</v>
      </c>
      <c r="B3649" s="203" t="s">
        <v>1246</v>
      </c>
      <c r="C3649" s="203" t="s">
        <v>30088</v>
      </c>
      <c r="D3649" s="203" t="s">
        <v>30089</v>
      </c>
      <c r="E3649" s="203" t="s">
        <v>30090</v>
      </c>
      <c r="F3649" s="203" t="s">
        <v>9451</v>
      </c>
      <c r="G3649" s="203" t="s">
        <v>30090</v>
      </c>
      <c r="H3649" s="203" t="s">
        <v>30091</v>
      </c>
      <c r="I3649" s="203" t="s">
        <v>9462</v>
      </c>
      <c r="J3649" s="203" t="s">
        <v>14527</v>
      </c>
      <c r="K3649" s="84">
        <v>45902</v>
      </c>
      <c r="L3649" s="84">
        <v>45902</v>
      </c>
      <c r="M3649" s="84">
        <v>46022</v>
      </c>
      <c r="N3649" s="203" t="s">
        <v>26775</v>
      </c>
      <c r="O3649" s="86">
        <v>10562964</v>
      </c>
      <c r="P3649" s="203" t="s">
        <v>30092</v>
      </c>
      <c r="Q3649" s="203" t="s">
        <v>14527</v>
      </c>
      <c r="R3649" s="84">
        <v>45902</v>
      </c>
      <c r="S3649" s="84">
        <v>45902</v>
      </c>
      <c r="T3649" s="84"/>
      <c r="U3649" s="84"/>
      <c r="V3649" s="84"/>
      <c r="W3649" s="203" t="s">
        <v>9457</v>
      </c>
    </row>
    <row r="3650" spans="1:23" x14ac:dyDescent="0.3">
      <c r="A3650" s="203" t="s">
        <v>5439</v>
      </c>
      <c r="B3650" s="203" t="s">
        <v>1245</v>
      </c>
      <c r="C3650" s="203" t="s">
        <v>30093</v>
      </c>
      <c r="D3650" s="203" t="s">
        <v>30094</v>
      </c>
      <c r="E3650" s="203" t="s">
        <v>30095</v>
      </c>
      <c r="F3650" s="203" t="s">
        <v>9451</v>
      </c>
      <c r="G3650" s="203" t="s">
        <v>30095</v>
      </c>
      <c r="H3650" s="203" t="s">
        <v>30096</v>
      </c>
      <c r="I3650" s="203" t="s">
        <v>9453</v>
      </c>
      <c r="J3650" s="203" t="s">
        <v>30097</v>
      </c>
      <c r="K3650" s="84">
        <v>45653</v>
      </c>
      <c r="L3650" s="84">
        <v>45657</v>
      </c>
      <c r="M3650" s="84">
        <v>45837</v>
      </c>
      <c r="N3650" s="203" t="s">
        <v>30098</v>
      </c>
      <c r="O3650" s="86">
        <v>83844783</v>
      </c>
      <c r="P3650" s="203" t="s">
        <v>30099</v>
      </c>
      <c r="Q3650" s="203" t="s">
        <v>30097</v>
      </c>
      <c r="R3650" s="84">
        <v>45642</v>
      </c>
      <c r="S3650" s="84">
        <v>45642</v>
      </c>
      <c r="T3650" s="84">
        <v>45646</v>
      </c>
      <c r="U3650" s="84">
        <v>45646</v>
      </c>
      <c r="V3650" s="84">
        <v>45646</v>
      </c>
      <c r="W3650" s="203" t="s">
        <v>9457</v>
      </c>
    </row>
    <row r="3651" spans="1:23" x14ac:dyDescent="0.3">
      <c r="A3651" s="203" t="s">
        <v>1665</v>
      </c>
      <c r="B3651" s="203" t="s">
        <v>1247</v>
      </c>
      <c r="C3651" s="203" t="s">
        <v>30100</v>
      </c>
      <c r="D3651" s="203" t="s">
        <v>30101</v>
      </c>
      <c r="E3651" s="203" t="s">
        <v>30102</v>
      </c>
      <c r="F3651" s="203" t="s">
        <v>9451</v>
      </c>
      <c r="G3651" s="203" t="s">
        <v>30102</v>
      </c>
      <c r="H3651" s="203" t="s">
        <v>30103</v>
      </c>
      <c r="I3651" s="203" t="s">
        <v>9504</v>
      </c>
      <c r="J3651" s="203" t="s">
        <v>16188</v>
      </c>
      <c r="K3651" s="84">
        <v>46046</v>
      </c>
      <c r="L3651" s="84">
        <v>46048</v>
      </c>
      <c r="M3651" s="84">
        <v>46182</v>
      </c>
      <c r="N3651" s="203" t="s">
        <v>30104</v>
      </c>
      <c r="O3651" s="86">
        <v>15750000</v>
      </c>
      <c r="P3651" s="203" t="s">
        <v>30105</v>
      </c>
      <c r="Q3651" s="203" t="s">
        <v>16188</v>
      </c>
      <c r="R3651" s="84">
        <v>46045</v>
      </c>
      <c r="S3651" s="84">
        <v>46045</v>
      </c>
      <c r="T3651" s="84"/>
      <c r="U3651" s="84"/>
      <c r="V3651" s="84"/>
      <c r="W3651" s="203" t="s">
        <v>9457</v>
      </c>
    </row>
    <row r="3652" spans="1:23" x14ac:dyDescent="0.3">
      <c r="A3652" s="203" t="s">
        <v>1499</v>
      </c>
      <c r="B3652" s="203" t="s">
        <v>3320</v>
      </c>
      <c r="C3652" s="203" t="s">
        <v>30106</v>
      </c>
      <c r="D3652" s="203" t="s">
        <v>9471</v>
      </c>
      <c r="E3652" s="203" t="s">
        <v>15600</v>
      </c>
      <c r="F3652" s="203" t="s">
        <v>20500</v>
      </c>
      <c r="G3652" s="203"/>
      <c r="H3652" s="203"/>
      <c r="I3652" s="203"/>
      <c r="J3652" s="203"/>
      <c r="K3652" s="84"/>
      <c r="L3652" s="84"/>
      <c r="M3652" s="84"/>
      <c r="N3652" s="203"/>
      <c r="O3652" s="86"/>
      <c r="P3652" s="203"/>
      <c r="Q3652" s="203"/>
      <c r="R3652" s="84">
        <v>45219</v>
      </c>
      <c r="S3652" s="84">
        <v>45219</v>
      </c>
      <c r="T3652" s="84">
        <v>45253</v>
      </c>
      <c r="U3652" s="84">
        <v>45253</v>
      </c>
      <c r="V3652" s="84">
        <v>45253</v>
      </c>
      <c r="W3652" s="203" t="s">
        <v>9723</v>
      </c>
    </row>
    <row r="3653" spans="1:23" x14ac:dyDescent="0.3">
      <c r="A3653" s="203" t="s">
        <v>2935</v>
      </c>
      <c r="B3653" s="203" t="s">
        <v>1245</v>
      </c>
      <c r="C3653" s="203" t="s">
        <v>30107</v>
      </c>
      <c r="D3653" s="203" t="s">
        <v>30108</v>
      </c>
      <c r="E3653" s="203" t="s">
        <v>30109</v>
      </c>
      <c r="F3653" s="203" t="s">
        <v>9451</v>
      </c>
      <c r="G3653" s="203" t="s">
        <v>30109</v>
      </c>
      <c r="H3653" s="203" t="s">
        <v>30110</v>
      </c>
      <c r="I3653" s="203" t="s">
        <v>9462</v>
      </c>
      <c r="J3653" s="203" t="s">
        <v>9617</v>
      </c>
      <c r="K3653" s="84">
        <v>45513</v>
      </c>
      <c r="L3653" s="84">
        <v>45517</v>
      </c>
      <c r="M3653" s="84">
        <v>45657</v>
      </c>
      <c r="N3653" s="203" t="s">
        <v>18153</v>
      </c>
      <c r="O3653" s="86">
        <v>9817570</v>
      </c>
      <c r="P3653" s="203" t="s">
        <v>30111</v>
      </c>
      <c r="Q3653" s="203" t="s">
        <v>9620</v>
      </c>
      <c r="R3653" s="84">
        <v>45485</v>
      </c>
      <c r="S3653" s="84">
        <v>45485</v>
      </c>
      <c r="T3653" s="84"/>
      <c r="U3653" s="84"/>
      <c r="V3653" s="84"/>
      <c r="W3653" s="203" t="s">
        <v>9457</v>
      </c>
    </row>
    <row r="3654" spans="1:23" x14ac:dyDescent="0.3">
      <c r="A3654" s="203" t="s">
        <v>5454</v>
      </c>
      <c r="B3654" s="203" t="s">
        <v>1245</v>
      </c>
      <c r="C3654" s="203" t="s">
        <v>30112</v>
      </c>
      <c r="D3654" s="203" t="s">
        <v>30113</v>
      </c>
      <c r="E3654" s="203" t="s">
        <v>30114</v>
      </c>
      <c r="F3654" s="203" t="s">
        <v>9451</v>
      </c>
      <c r="G3654" s="203" t="s">
        <v>30114</v>
      </c>
      <c r="H3654" s="203" t="s">
        <v>30115</v>
      </c>
      <c r="I3654" s="203" t="s">
        <v>9453</v>
      </c>
      <c r="J3654" s="203" t="s">
        <v>16334</v>
      </c>
      <c r="K3654" s="84">
        <v>45534</v>
      </c>
      <c r="L3654" s="84">
        <v>45534</v>
      </c>
      <c r="M3654" s="84">
        <v>45625</v>
      </c>
      <c r="N3654" s="203" t="s">
        <v>30116</v>
      </c>
      <c r="O3654" s="86">
        <v>10500000</v>
      </c>
      <c r="P3654" s="203" t="s">
        <v>30117</v>
      </c>
      <c r="Q3654" s="203" t="s">
        <v>16334</v>
      </c>
      <c r="R3654" s="84">
        <v>45534</v>
      </c>
      <c r="S3654" s="84">
        <v>45534</v>
      </c>
      <c r="T3654" s="84"/>
      <c r="U3654" s="84"/>
      <c r="V3654" s="84"/>
      <c r="W3654" s="203" t="s">
        <v>9457</v>
      </c>
    </row>
    <row r="3655" spans="1:23" x14ac:dyDescent="0.3">
      <c r="A3655" s="203" t="s">
        <v>5672</v>
      </c>
      <c r="B3655" s="203" t="s">
        <v>1245</v>
      </c>
      <c r="C3655" s="203" t="s">
        <v>30118</v>
      </c>
      <c r="D3655" s="203" t="s">
        <v>30119</v>
      </c>
      <c r="E3655" s="203" t="s">
        <v>30120</v>
      </c>
      <c r="F3655" s="203" t="s">
        <v>9451</v>
      </c>
      <c r="G3655" s="203" t="s">
        <v>30120</v>
      </c>
      <c r="H3655" s="203" t="s">
        <v>30121</v>
      </c>
      <c r="I3655" s="203" t="s">
        <v>9453</v>
      </c>
      <c r="J3655" s="203" t="s">
        <v>30122</v>
      </c>
      <c r="K3655" s="84">
        <v>45603</v>
      </c>
      <c r="L3655" s="84">
        <v>45604</v>
      </c>
      <c r="M3655" s="84">
        <v>45648</v>
      </c>
      <c r="N3655" s="203" t="s">
        <v>30123</v>
      </c>
      <c r="O3655" s="86">
        <v>5700000</v>
      </c>
      <c r="P3655" s="203" t="s">
        <v>30124</v>
      </c>
      <c r="Q3655" s="203" t="s">
        <v>30122</v>
      </c>
      <c r="R3655" s="84">
        <v>45602</v>
      </c>
      <c r="S3655" s="84">
        <v>45602</v>
      </c>
      <c r="T3655" s="84"/>
      <c r="U3655" s="84"/>
      <c r="V3655" s="84"/>
      <c r="W3655" s="203" t="s">
        <v>9457</v>
      </c>
    </row>
    <row r="3656" spans="1:23" x14ac:dyDescent="0.3">
      <c r="A3656" s="203" t="s">
        <v>1665</v>
      </c>
      <c r="B3656" s="203" t="s">
        <v>1247</v>
      </c>
      <c r="C3656" s="203" t="s">
        <v>30125</v>
      </c>
      <c r="D3656" s="203" t="s">
        <v>30126</v>
      </c>
      <c r="E3656" s="203" t="s">
        <v>30127</v>
      </c>
      <c r="F3656" s="203" t="s">
        <v>9451</v>
      </c>
      <c r="G3656" s="203" t="s">
        <v>30127</v>
      </c>
      <c r="H3656" s="203" t="s">
        <v>30128</v>
      </c>
      <c r="I3656" s="203" t="s">
        <v>9504</v>
      </c>
      <c r="J3656" s="203" t="s">
        <v>30129</v>
      </c>
      <c r="K3656" s="84">
        <v>46049</v>
      </c>
      <c r="L3656" s="84">
        <v>46051</v>
      </c>
      <c r="M3656" s="84">
        <v>46170</v>
      </c>
      <c r="N3656" s="203" t="s">
        <v>13381</v>
      </c>
      <c r="O3656" s="86">
        <v>14000000</v>
      </c>
      <c r="P3656" s="203" t="s">
        <v>30130</v>
      </c>
      <c r="Q3656" s="203" t="s">
        <v>30129</v>
      </c>
      <c r="R3656" s="84">
        <v>46048</v>
      </c>
      <c r="S3656" s="84">
        <v>46048</v>
      </c>
      <c r="T3656" s="84"/>
      <c r="U3656" s="84"/>
      <c r="V3656" s="84"/>
      <c r="W3656" s="203" t="s">
        <v>9457</v>
      </c>
    </row>
    <row r="3657" spans="1:23" x14ac:dyDescent="0.3">
      <c r="A3657" s="203" t="s">
        <v>5079</v>
      </c>
      <c r="B3657" s="203" t="s">
        <v>1245</v>
      </c>
      <c r="C3657" s="203" t="s">
        <v>30131</v>
      </c>
      <c r="D3657" s="203" t="s">
        <v>30132</v>
      </c>
      <c r="E3657" s="203" t="s">
        <v>30133</v>
      </c>
      <c r="F3657" s="203" t="s">
        <v>9451</v>
      </c>
      <c r="G3657" s="203" t="s">
        <v>30133</v>
      </c>
      <c r="H3657" s="203" t="s">
        <v>30134</v>
      </c>
      <c r="I3657" s="203" t="s">
        <v>9453</v>
      </c>
      <c r="J3657" s="203" t="s">
        <v>30135</v>
      </c>
      <c r="K3657" s="84">
        <v>45531</v>
      </c>
      <c r="L3657" s="84">
        <v>45532</v>
      </c>
      <c r="M3657" s="84">
        <v>45653</v>
      </c>
      <c r="N3657" s="203" t="s">
        <v>29388</v>
      </c>
      <c r="O3657" s="86">
        <v>21500000</v>
      </c>
      <c r="P3657" s="203" t="s">
        <v>30136</v>
      </c>
      <c r="Q3657" s="203" t="s">
        <v>30135</v>
      </c>
      <c r="R3657" s="84">
        <v>45530</v>
      </c>
      <c r="S3657" s="84">
        <v>45530</v>
      </c>
      <c r="T3657" s="84"/>
      <c r="U3657" s="84"/>
      <c r="V3657" s="84"/>
      <c r="W3657" s="203" t="s">
        <v>9457</v>
      </c>
    </row>
    <row r="3658" spans="1:23" x14ac:dyDescent="0.3">
      <c r="A3658" s="203" t="s">
        <v>1572</v>
      </c>
      <c r="B3658" s="203" t="s">
        <v>1246</v>
      </c>
      <c r="C3658" s="203" t="s">
        <v>30137</v>
      </c>
      <c r="D3658" s="203" t="s">
        <v>30138</v>
      </c>
      <c r="E3658" s="203" t="s">
        <v>30139</v>
      </c>
      <c r="F3658" s="203" t="s">
        <v>9451</v>
      </c>
      <c r="G3658" s="203" t="s">
        <v>30139</v>
      </c>
      <c r="H3658" s="203" t="s">
        <v>30140</v>
      </c>
      <c r="I3658" s="203" t="s">
        <v>9453</v>
      </c>
      <c r="J3658" s="203" t="s">
        <v>30141</v>
      </c>
      <c r="K3658" s="84">
        <v>45959</v>
      </c>
      <c r="L3658" s="84">
        <v>45961</v>
      </c>
      <c r="M3658" s="84">
        <v>46021</v>
      </c>
      <c r="N3658" s="203" t="s">
        <v>30142</v>
      </c>
      <c r="O3658" s="86">
        <v>8000000</v>
      </c>
      <c r="P3658" s="203" t="s">
        <v>30143</v>
      </c>
      <c r="Q3658" s="203" t="s">
        <v>30141</v>
      </c>
      <c r="R3658" s="84">
        <v>45959</v>
      </c>
      <c r="S3658" s="84">
        <v>45959</v>
      </c>
      <c r="T3658" s="84"/>
      <c r="U3658" s="84"/>
      <c r="V3658" s="84"/>
      <c r="W3658" s="203" t="s">
        <v>9457</v>
      </c>
    </row>
    <row r="3659" spans="1:23" x14ac:dyDescent="0.3">
      <c r="A3659" s="203" t="s">
        <v>1401</v>
      </c>
      <c r="B3659" s="203" t="s">
        <v>1247</v>
      </c>
      <c r="C3659" s="203" t="s">
        <v>30144</v>
      </c>
      <c r="D3659" s="203" t="s">
        <v>30145</v>
      </c>
      <c r="E3659" s="203" t="s">
        <v>30146</v>
      </c>
      <c r="F3659" s="203" t="s">
        <v>9451</v>
      </c>
      <c r="G3659" s="203" t="s">
        <v>30146</v>
      </c>
      <c r="H3659" s="203" t="s">
        <v>30147</v>
      </c>
      <c r="I3659" s="203" t="s">
        <v>9504</v>
      </c>
      <c r="J3659" s="203" t="s">
        <v>30148</v>
      </c>
      <c r="K3659" s="84">
        <v>46105</v>
      </c>
      <c r="L3659" s="84">
        <v>46125</v>
      </c>
      <c r="M3659" s="84">
        <v>46387</v>
      </c>
      <c r="N3659" s="203" t="s">
        <v>30149</v>
      </c>
      <c r="O3659" s="86">
        <v>305000000</v>
      </c>
      <c r="P3659" s="203" t="s">
        <v>30150</v>
      </c>
      <c r="Q3659" s="203" t="s">
        <v>30148</v>
      </c>
      <c r="R3659" s="84">
        <v>46084</v>
      </c>
      <c r="S3659" s="84">
        <v>46084</v>
      </c>
      <c r="T3659" s="84">
        <v>46090</v>
      </c>
      <c r="U3659" s="84">
        <v>46098</v>
      </c>
      <c r="V3659" s="84">
        <v>46099</v>
      </c>
      <c r="W3659" s="203" t="s">
        <v>9457</v>
      </c>
    </row>
    <row r="3660" spans="1:23" x14ac:dyDescent="0.3">
      <c r="A3660" s="203" t="s">
        <v>1467</v>
      </c>
      <c r="B3660" s="203" t="s">
        <v>1247</v>
      </c>
      <c r="C3660" s="203" t="s">
        <v>34423</v>
      </c>
      <c r="D3660" s="203" t="s">
        <v>34424</v>
      </c>
      <c r="E3660" s="203" t="s">
        <v>34425</v>
      </c>
      <c r="F3660" s="203" t="s">
        <v>9451</v>
      </c>
      <c r="G3660" s="203" t="s">
        <v>34425</v>
      </c>
      <c r="H3660" s="203" t="s">
        <v>34426</v>
      </c>
      <c r="I3660" s="203" t="s">
        <v>33845</v>
      </c>
      <c r="J3660" s="203" t="s">
        <v>34427</v>
      </c>
      <c r="K3660" s="84"/>
      <c r="L3660" s="84"/>
      <c r="M3660" s="84">
        <v>46387</v>
      </c>
      <c r="N3660" s="203" t="s">
        <v>17912</v>
      </c>
      <c r="O3660" s="86">
        <v>18604516</v>
      </c>
      <c r="P3660" s="203" t="s">
        <v>34428</v>
      </c>
      <c r="Q3660" s="203" t="s">
        <v>34427</v>
      </c>
      <c r="R3660" s="84">
        <v>46255</v>
      </c>
      <c r="S3660" s="84">
        <v>46255</v>
      </c>
      <c r="T3660" s="84"/>
      <c r="U3660" s="84"/>
      <c r="V3660" s="84"/>
      <c r="W3660" s="203" t="s">
        <v>9457</v>
      </c>
    </row>
    <row r="3661" spans="1:23" x14ac:dyDescent="0.3">
      <c r="A3661" s="203" t="s">
        <v>1652</v>
      </c>
      <c r="B3661" s="203" t="s">
        <v>1247</v>
      </c>
      <c r="C3661" s="203" t="s">
        <v>30151</v>
      </c>
      <c r="D3661" s="203" t="s">
        <v>30152</v>
      </c>
      <c r="E3661" s="203" t="s">
        <v>30153</v>
      </c>
      <c r="F3661" s="203" t="s">
        <v>9451</v>
      </c>
      <c r="G3661" s="203" t="s">
        <v>30153</v>
      </c>
      <c r="H3661" s="203" t="s">
        <v>30154</v>
      </c>
      <c r="I3661" s="203" t="s">
        <v>9453</v>
      </c>
      <c r="J3661" s="203" t="s">
        <v>30155</v>
      </c>
      <c r="K3661" s="84">
        <v>46051</v>
      </c>
      <c r="L3661" s="84">
        <v>46052</v>
      </c>
      <c r="M3661" s="84">
        <v>46379</v>
      </c>
      <c r="N3661" s="203" t="s">
        <v>16225</v>
      </c>
      <c r="O3661" s="86">
        <v>57528435.600000001</v>
      </c>
      <c r="P3661" s="203" t="s">
        <v>30156</v>
      </c>
      <c r="Q3661" s="203" t="s">
        <v>30157</v>
      </c>
      <c r="R3661" s="84">
        <v>46051</v>
      </c>
      <c r="S3661" s="84">
        <v>46051</v>
      </c>
      <c r="T3661" s="84"/>
      <c r="U3661" s="84"/>
      <c r="V3661" s="84"/>
      <c r="W3661" s="203" t="s">
        <v>9457</v>
      </c>
    </row>
    <row r="3662" spans="1:23" x14ac:dyDescent="0.3">
      <c r="A3662" s="203" t="s">
        <v>1572</v>
      </c>
      <c r="B3662" s="203" t="s">
        <v>1246</v>
      </c>
      <c r="C3662" s="203" t="s">
        <v>30158</v>
      </c>
      <c r="D3662" s="203" t="s">
        <v>30159</v>
      </c>
      <c r="E3662" s="203" t="s">
        <v>30160</v>
      </c>
      <c r="F3662" s="203" t="s">
        <v>9451</v>
      </c>
      <c r="G3662" s="203" t="s">
        <v>30160</v>
      </c>
      <c r="H3662" s="203" t="s">
        <v>30161</v>
      </c>
      <c r="I3662" s="203" t="s">
        <v>9453</v>
      </c>
      <c r="J3662" s="203" t="s">
        <v>30162</v>
      </c>
      <c r="K3662" s="84">
        <v>45916</v>
      </c>
      <c r="L3662" s="84">
        <v>45916</v>
      </c>
      <c r="M3662" s="84">
        <v>46006</v>
      </c>
      <c r="N3662" s="203" t="s">
        <v>14362</v>
      </c>
      <c r="O3662" s="86">
        <v>10500000</v>
      </c>
      <c r="P3662" s="203" t="s">
        <v>30163</v>
      </c>
      <c r="Q3662" s="203" t="s">
        <v>30162</v>
      </c>
      <c r="R3662" s="84">
        <v>45915</v>
      </c>
      <c r="S3662" s="84">
        <v>45915</v>
      </c>
      <c r="T3662" s="84"/>
      <c r="U3662" s="84"/>
      <c r="V3662" s="84"/>
      <c r="W3662" s="203" t="s">
        <v>9457</v>
      </c>
    </row>
    <row r="3663" spans="1:23" x14ac:dyDescent="0.3">
      <c r="A3663" s="203" t="s">
        <v>1605</v>
      </c>
      <c r="B3663" s="203" t="s">
        <v>1247</v>
      </c>
      <c r="C3663" s="203" t="s">
        <v>30164</v>
      </c>
      <c r="D3663" s="203" t="s">
        <v>30165</v>
      </c>
      <c r="E3663" s="203" t="s">
        <v>30166</v>
      </c>
      <c r="F3663" s="203" t="s">
        <v>9451</v>
      </c>
      <c r="G3663" s="203" t="s">
        <v>30166</v>
      </c>
      <c r="H3663" s="203" t="s">
        <v>30167</v>
      </c>
      <c r="I3663" s="203" t="s">
        <v>9453</v>
      </c>
      <c r="J3663" s="203" t="s">
        <v>15362</v>
      </c>
      <c r="K3663" s="84">
        <v>46046</v>
      </c>
      <c r="L3663" s="84">
        <v>46048</v>
      </c>
      <c r="M3663" s="84">
        <v>46228</v>
      </c>
      <c r="N3663" s="203" t="s">
        <v>17028</v>
      </c>
      <c r="O3663" s="86">
        <v>17064468</v>
      </c>
      <c r="P3663" s="203" t="s">
        <v>30168</v>
      </c>
      <c r="Q3663" s="203" t="s">
        <v>15362</v>
      </c>
      <c r="R3663" s="84">
        <v>46045</v>
      </c>
      <c r="S3663" s="84">
        <v>46045</v>
      </c>
      <c r="T3663" s="84"/>
      <c r="U3663" s="84"/>
      <c r="V3663" s="84"/>
      <c r="W3663" s="203" t="s">
        <v>9457</v>
      </c>
    </row>
    <row r="3664" spans="1:23" x14ac:dyDescent="0.3">
      <c r="A3664" s="203" t="s">
        <v>1605</v>
      </c>
      <c r="B3664" s="203" t="s">
        <v>1247</v>
      </c>
      <c r="C3664" s="203" t="s">
        <v>30169</v>
      </c>
      <c r="D3664" s="203" t="s">
        <v>30170</v>
      </c>
      <c r="E3664" s="203" t="s">
        <v>30171</v>
      </c>
      <c r="F3664" s="203" t="s">
        <v>9451</v>
      </c>
      <c r="G3664" s="203" t="s">
        <v>30171</v>
      </c>
      <c r="H3664" s="203" t="s">
        <v>30172</v>
      </c>
      <c r="I3664" s="203" t="s">
        <v>9453</v>
      </c>
      <c r="J3664" s="203" t="s">
        <v>30173</v>
      </c>
      <c r="K3664" s="84">
        <v>46052</v>
      </c>
      <c r="L3664" s="84">
        <v>46053</v>
      </c>
      <c r="M3664" s="84">
        <v>46233</v>
      </c>
      <c r="N3664" s="203" t="s">
        <v>30174</v>
      </c>
      <c r="O3664" s="86">
        <v>15859458</v>
      </c>
      <c r="P3664" s="203" t="s">
        <v>30175</v>
      </c>
      <c r="Q3664" s="203" t="s">
        <v>30173</v>
      </c>
      <c r="R3664" s="84">
        <v>46052</v>
      </c>
      <c r="S3664" s="84">
        <v>46052</v>
      </c>
      <c r="T3664" s="84"/>
      <c r="U3664" s="84"/>
      <c r="V3664" s="84"/>
      <c r="W3664" s="203" t="s">
        <v>9457</v>
      </c>
    </row>
    <row r="3665" spans="1:23" x14ac:dyDescent="0.3">
      <c r="A3665" s="203" t="s">
        <v>1447</v>
      </c>
      <c r="B3665" s="203" t="s">
        <v>1246</v>
      </c>
      <c r="C3665" s="203" t="s">
        <v>30176</v>
      </c>
      <c r="D3665" s="203" t="s">
        <v>30177</v>
      </c>
      <c r="E3665" s="203" t="s">
        <v>30178</v>
      </c>
      <c r="F3665" s="203" t="s">
        <v>9451</v>
      </c>
      <c r="G3665" s="203" t="s">
        <v>30178</v>
      </c>
      <c r="H3665" s="203" t="s">
        <v>30179</v>
      </c>
      <c r="I3665" s="203" t="s">
        <v>9462</v>
      </c>
      <c r="J3665" s="203" t="s">
        <v>30180</v>
      </c>
      <c r="K3665" s="84">
        <v>45928</v>
      </c>
      <c r="L3665" s="84">
        <v>45929</v>
      </c>
      <c r="M3665" s="84">
        <v>45989</v>
      </c>
      <c r="N3665" s="203" t="s">
        <v>30181</v>
      </c>
      <c r="O3665" s="86">
        <v>5688156</v>
      </c>
      <c r="P3665" s="203" t="s">
        <v>30182</v>
      </c>
      <c r="Q3665" s="203" t="s">
        <v>30180</v>
      </c>
      <c r="R3665" s="84">
        <v>45926</v>
      </c>
      <c r="S3665" s="84">
        <v>45926</v>
      </c>
      <c r="T3665" s="84"/>
      <c r="U3665" s="84"/>
      <c r="V3665" s="84"/>
      <c r="W3665" s="203" t="s">
        <v>9457</v>
      </c>
    </row>
    <row r="3666" spans="1:23" x14ac:dyDescent="0.3">
      <c r="A3666" s="203" t="s">
        <v>1572</v>
      </c>
      <c r="B3666" s="203" t="s">
        <v>1246</v>
      </c>
      <c r="C3666" s="203" t="s">
        <v>30183</v>
      </c>
      <c r="D3666" s="203" t="s">
        <v>30184</v>
      </c>
      <c r="E3666" s="203" t="s">
        <v>30185</v>
      </c>
      <c r="F3666" s="203" t="s">
        <v>9451</v>
      </c>
      <c r="G3666" s="203" t="s">
        <v>30185</v>
      </c>
      <c r="H3666" s="203" t="s">
        <v>27974</v>
      </c>
      <c r="I3666" s="203" t="s">
        <v>9739</v>
      </c>
      <c r="J3666" s="203" t="s">
        <v>27975</v>
      </c>
      <c r="K3666" s="84"/>
      <c r="L3666" s="84"/>
      <c r="M3666" s="84">
        <v>46021</v>
      </c>
      <c r="N3666" s="203" t="s">
        <v>27976</v>
      </c>
      <c r="O3666" s="86">
        <v>8000000</v>
      </c>
      <c r="P3666" s="203" t="s">
        <v>30186</v>
      </c>
      <c r="Q3666" s="203" t="s">
        <v>27975</v>
      </c>
      <c r="R3666" s="84">
        <v>45961</v>
      </c>
      <c r="S3666" s="84">
        <v>45961</v>
      </c>
      <c r="T3666" s="84"/>
      <c r="U3666" s="84"/>
      <c r="V3666" s="84"/>
      <c r="W3666" s="203" t="s">
        <v>9457</v>
      </c>
    </row>
    <row r="3667" spans="1:23" x14ac:dyDescent="0.3">
      <c r="A3667" s="203" t="s">
        <v>1605</v>
      </c>
      <c r="B3667" s="203" t="s">
        <v>1247</v>
      </c>
      <c r="C3667" s="203" t="s">
        <v>30187</v>
      </c>
      <c r="D3667" s="203" t="s">
        <v>30188</v>
      </c>
      <c r="E3667" s="203" t="s">
        <v>30189</v>
      </c>
      <c r="F3667" s="203" t="s">
        <v>9451</v>
      </c>
      <c r="G3667" s="203" t="s">
        <v>30189</v>
      </c>
      <c r="H3667" s="203" t="s">
        <v>30190</v>
      </c>
      <c r="I3667" s="203" t="s">
        <v>9453</v>
      </c>
      <c r="J3667" s="203" t="s">
        <v>10201</v>
      </c>
      <c r="K3667" s="84">
        <v>46045</v>
      </c>
      <c r="L3667" s="84">
        <v>46045</v>
      </c>
      <c r="M3667" s="84">
        <v>46225</v>
      </c>
      <c r="N3667" s="203" t="s">
        <v>10621</v>
      </c>
      <c r="O3667" s="86">
        <v>25760100</v>
      </c>
      <c r="P3667" s="203" t="s">
        <v>30191</v>
      </c>
      <c r="Q3667" s="203" t="s">
        <v>10201</v>
      </c>
      <c r="R3667" s="84">
        <v>46044</v>
      </c>
      <c r="S3667" s="84">
        <v>46044</v>
      </c>
      <c r="T3667" s="84"/>
      <c r="U3667" s="84"/>
      <c r="V3667" s="84"/>
      <c r="W3667" s="203" t="s">
        <v>9457</v>
      </c>
    </row>
    <row r="3668" spans="1:23" x14ac:dyDescent="0.3">
      <c r="A3668" s="203" t="s">
        <v>1665</v>
      </c>
      <c r="B3668" s="203" t="s">
        <v>1247</v>
      </c>
      <c r="C3668" s="203" t="s">
        <v>30192</v>
      </c>
      <c r="D3668" s="203" t="s">
        <v>30193</v>
      </c>
      <c r="E3668" s="203" t="s">
        <v>30194</v>
      </c>
      <c r="F3668" s="203" t="s">
        <v>9451</v>
      </c>
      <c r="G3668" s="203" t="s">
        <v>30194</v>
      </c>
      <c r="H3668" s="203" t="s">
        <v>30195</v>
      </c>
      <c r="I3668" s="203" t="s">
        <v>9453</v>
      </c>
      <c r="J3668" s="203" t="s">
        <v>30196</v>
      </c>
      <c r="K3668" s="84">
        <v>46049</v>
      </c>
      <c r="L3668" s="84">
        <v>46050</v>
      </c>
      <c r="M3668" s="84">
        <v>46139</v>
      </c>
      <c r="N3668" s="203" t="s">
        <v>24954</v>
      </c>
      <c r="O3668" s="86">
        <v>9600000</v>
      </c>
      <c r="P3668" s="203" t="s">
        <v>30197</v>
      </c>
      <c r="Q3668" s="203" t="s">
        <v>30196</v>
      </c>
      <c r="R3668" s="84">
        <v>46048</v>
      </c>
      <c r="S3668" s="84">
        <v>46048</v>
      </c>
      <c r="T3668" s="84"/>
      <c r="U3668" s="84"/>
      <c r="V3668" s="84"/>
      <c r="W3668" s="203" t="s">
        <v>9457</v>
      </c>
    </row>
    <row r="3669" spans="1:23" x14ac:dyDescent="0.3">
      <c r="A3669" s="203" t="s">
        <v>1572</v>
      </c>
      <c r="B3669" s="203" t="s">
        <v>1246</v>
      </c>
      <c r="C3669" s="203" t="s">
        <v>30198</v>
      </c>
      <c r="D3669" s="203" t="s">
        <v>30199</v>
      </c>
      <c r="E3669" s="203" t="s">
        <v>30200</v>
      </c>
      <c r="F3669" s="203" t="s">
        <v>9451</v>
      </c>
      <c r="G3669" s="203" t="s">
        <v>30200</v>
      </c>
      <c r="H3669" s="203" t="s">
        <v>30201</v>
      </c>
      <c r="I3669" s="203" t="s">
        <v>9739</v>
      </c>
      <c r="J3669" s="203" t="s">
        <v>18317</v>
      </c>
      <c r="K3669" s="84"/>
      <c r="L3669" s="84"/>
      <c r="M3669" s="84">
        <v>46013</v>
      </c>
      <c r="N3669" s="203" t="s">
        <v>19587</v>
      </c>
      <c r="O3669" s="86">
        <v>7000000</v>
      </c>
      <c r="P3669" s="203" t="s">
        <v>30202</v>
      </c>
      <c r="Q3669" s="203" t="s">
        <v>18317</v>
      </c>
      <c r="R3669" s="84">
        <v>45931</v>
      </c>
      <c r="S3669" s="84">
        <v>45931</v>
      </c>
      <c r="T3669" s="84"/>
      <c r="U3669" s="84"/>
      <c r="V3669" s="84"/>
      <c r="W3669" s="203" t="s">
        <v>9457</v>
      </c>
    </row>
    <row r="3670" spans="1:23" x14ac:dyDescent="0.3">
      <c r="A3670" s="203" t="s">
        <v>1572</v>
      </c>
      <c r="B3670" s="203" t="s">
        <v>1246</v>
      </c>
      <c r="C3670" s="203" t="s">
        <v>30203</v>
      </c>
      <c r="D3670" s="203" t="s">
        <v>30204</v>
      </c>
      <c r="E3670" s="203" t="s">
        <v>30205</v>
      </c>
      <c r="F3670" s="203" t="s">
        <v>9451</v>
      </c>
      <c r="G3670" s="203" t="s">
        <v>30205</v>
      </c>
      <c r="H3670" s="203" t="s">
        <v>30206</v>
      </c>
      <c r="I3670" s="203" t="s">
        <v>9453</v>
      </c>
      <c r="J3670" s="203" t="s">
        <v>30207</v>
      </c>
      <c r="K3670" s="84">
        <v>45931</v>
      </c>
      <c r="L3670" s="84">
        <v>45931</v>
      </c>
      <c r="M3670" s="84">
        <v>46021</v>
      </c>
      <c r="N3670" s="203" t="s">
        <v>13334</v>
      </c>
      <c r="O3670" s="86">
        <v>10442712</v>
      </c>
      <c r="P3670" s="203" t="s">
        <v>30208</v>
      </c>
      <c r="Q3670" s="203" t="s">
        <v>30207</v>
      </c>
      <c r="R3670" s="84">
        <v>45930</v>
      </c>
      <c r="S3670" s="84">
        <v>45930</v>
      </c>
      <c r="T3670" s="84"/>
      <c r="U3670" s="84"/>
      <c r="V3670" s="84"/>
      <c r="W3670" s="203" t="s">
        <v>9457</v>
      </c>
    </row>
    <row r="3671" spans="1:23" x14ac:dyDescent="0.3">
      <c r="A3671" s="203" t="s">
        <v>4992</v>
      </c>
      <c r="B3671" s="203" t="s">
        <v>1245</v>
      </c>
      <c r="C3671" s="203" t="s">
        <v>30211</v>
      </c>
      <c r="D3671" s="203" t="s">
        <v>30212</v>
      </c>
      <c r="E3671" s="203" t="s">
        <v>30213</v>
      </c>
      <c r="F3671" s="203" t="s">
        <v>9451</v>
      </c>
      <c r="G3671" s="203" t="s">
        <v>30213</v>
      </c>
      <c r="H3671" s="203" t="s">
        <v>30214</v>
      </c>
      <c r="I3671" s="203" t="s">
        <v>9462</v>
      </c>
      <c r="J3671" s="203" t="s">
        <v>9807</v>
      </c>
      <c r="K3671" s="84">
        <v>45653</v>
      </c>
      <c r="L3671" s="84">
        <v>45653</v>
      </c>
      <c r="M3671" s="84">
        <v>45657</v>
      </c>
      <c r="N3671" s="203" t="s">
        <v>30215</v>
      </c>
      <c r="O3671" s="86">
        <v>29829150</v>
      </c>
      <c r="P3671" s="203" t="s">
        <v>30216</v>
      </c>
      <c r="Q3671" s="203" t="s">
        <v>9807</v>
      </c>
      <c r="R3671" s="84">
        <v>45638</v>
      </c>
      <c r="S3671" s="84">
        <v>45638</v>
      </c>
      <c r="T3671" s="84">
        <v>45644</v>
      </c>
      <c r="U3671" s="84">
        <v>45644</v>
      </c>
      <c r="V3671" s="84">
        <v>45644</v>
      </c>
      <c r="W3671" s="203" t="s">
        <v>9457</v>
      </c>
    </row>
    <row r="3672" spans="1:23" x14ac:dyDescent="0.3">
      <c r="A3672" s="203" t="s">
        <v>1467</v>
      </c>
      <c r="B3672" s="203" t="s">
        <v>1247</v>
      </c>
      <c r="C3672" s="203" t="s">
        <v>30217</v>
      </c>
      <c r="D3672" s="203" t="s">
        <v>30218</v>
      </c>
      <c r="E3672" s="203" t="s">
        <v>30219</v>
      </c>
      <c r="F3672" s="203" t="s">
        <v>9451</v>
      </c>
      <c r="G3672" s="203" t="s">
        <v>30219</v>
      </c>
      <c r="H3672" s="203" t="s">
        <v>30220</v>
      </c>
      <c r="I3672" s="203" t="s">
        <v>9453</v>
      </c>
      <c r="J3672" s="203" t="s">
        <v>17860</v>
      </c>
      <c r="K3672" s="84">
        <v>46039</v>
      </c>
      <c r="L3672" s="84">
        <v>46041</v>
      </c>
      <c r="M3672" s="84">
        <v>46221</v>
      </c>
      <c r="N3672" s="203" t="s">
        <v>15911</v>
      </c>
      <c r="O3672" s="86">
        <v>25760100</v>
      </c>
      <c r="P3672" s="203" t="s">
        <v>30221</v>
      </c>
      <c r="Q3672" s="203" t="s">
        <v>17860</v>
      </c>
      <c r="R3672" s="84">
        <v>46039</v>
      </c>
      <c r="S3672" s="84">
        <v>46039</v>
      </c>
      <c r="T3672" s="84"/>
      <c r="U3672" s="84"/>
      <c r="V3672" s="84"/>
      <c r="W3672" s="203" t="s">
        <v>9457</v>
      </c>
    </row>
    <row r="3673" spans="1:23" x14ac:dyDescent="0.3">
      <c r="A3673" s="203" t="s">
        <v>1505</v>
      </c>
      <c r="B3673" s="203" t="s">
        <v>1246</v>
      </c>
      <c r="C3673" s="203" t="s">
        <v>30222</v>
      </c>
      <c r="D3673" s="203" t="s">
        <v>30223</v>
      </c>
      <c r="E3673" s="203" t="s">
        <v>30224</v>
      </c>
      <c r="F3673" s="203" t="s">
        <v>9451</v>
      </c>
      <c r="G3673" s="203" t="s">
        <v>30224</v>
      </c>
      <c r="H3673" s="203" t="s">
        <v>30225</v>
      </c>
      <c r="I3673" s="203" t="s">
        <v>9462</v>
      </c>
      <c r="J3673" s="203" t="s">
        <v>30226</v>
      </c>
      <c r="K3673" s="84">
        <v>45707</v>
      </c>
      <c r="L3673" s="84">
        <v>45707</v>
      </c>
      <c r="M3673" s="84">
        <v>45887</v>
      </c>
      <c r="N3673" s="203" t="s">
        <v>11005</v>
      </c>
      <c r="O3673" s="86">
        <v>14725590</v>
      </c>
      <c r="P3673" s="203" t="s">
        <v>30227</v>
      </c>
      <c r="Q3673" s="203" t="s">
        <v>30228</v>
      </c>
      <c r="R3673" s="84">
        <v>45706</v>
      </c>
      <c r="S3673" s="84">
        <v>45706</v>
      </c>
      <c r="T3673" s="84"/>
      <c r="U3673" s="84"/>
      <c r="V3673" s="84"/>
      <c r="W3673" s="203" t="s">
        <v>9457</v>
      </c>
    </row>
    <row r="3674" spans="1:23" x14ac:dyDescent="0.3">
      <c r="A3674" s="203" t="s">
        <v>5454</v>
      </c>
      <c r="B3674" s="203" t="s">
        <v>1245</v>
      </c>
      <c r="C3674" s="203" t="s">
        <v>30229</v>
      </c>
      <c r="D3674" s="203" t="s">
        <v>30230</v>
      </c>
      <c r="E3674" s="203" t="s">
        <v>30231</v>
      </c>
      <c r="F3674" s="203" t="s">
        <v>9451</v>
      </c>
      <c r="G3674" s="203" t="s">
        <v>30231</v>
      </c>
      <c r="H3674" s="203" t="s">
        <v>30232</v>
      </c>
      <c r="I3674" s="203" t="s">
        <v>9453</v>
      </c>
      <c r="J3674" s="203" t="s">
        <v>30233</v>
      </c>
      <c r="K3674" s="84">
        <v>45532</v>
      </c>
      <c r="L3674" s="84">
        <v>45534</v>
      </c>
      <c r="M3674" s="84">
        <v>45625</v>
      </c>
      <c r="N3674" s="203" t="s">
        <v>30234</v>
      </c>
      <c r="O3674" s="86">
        <v>12000000</v>
      </c>
      <c r="P3674" s="203" t="s">
        <v>30235</v>
      </c>
      <c r="Q3674" s="203" t="s">
        <v>30233</v>
      </c>
      <c r="R3674" s="84">
        <v>45530</v>
      </c>
      <c r="S3674" s="84">
        <v>45530</v>
      </c>
      <c r="T3674" s="84"/>
      <c r="U3674" s="84"/>
      <c r="V3674" s="84"/>
      <c r="W3674" s="203" t="s">
        <v>9457</v>
      </c>
    </row>
    <row r="3675" spans="1:23" x14ac:dyDescent="0.3">
      <c r="A3675" s="203" t="s">
        <v>1572</v>
      </c>
      <c r="B3675" s="203" t="s">
        <v>1246</v>
      </c>
      <c r="C3675" s="203" t="s">
        <v>30236</v>
      </c>
      <c r="D3675" s="203" t="s">
        <v>30237</v>
      </c>
      <c r="E3675" s="203" t="s">
        <v>30238</v>
      </c>
      <c r="F3675" s="203" t="s">
        <v>9451</v>
      </c>
      <c r="G3675" s="203" t="s">
        <v>30238</v>
      </c>
      <c r="H3675" s="203" t="s">
        <v>30239</v>
      </c>
      <c r="I3675" s="203" t="s">
        <v>9453</v>
      </c>
      <c r="J3675" s="203" t="s">
        <v>30240</v>
      </c>
      <c r="K3675" s="84">
        <v>45922</v>
      </c>
      <c r="L3675" s="84">
        <v>45923</v>
      </c>
      <c r="M3675" s="84">
        <v>46013</v>
      </c>
      <c r="N3675" s="203" t="s">
        <v>17055</v>
      </c>
      <c r="O3675" s="86">
        <v>9000000</v>
      </c>
      <c r="P3675" s="203" t="s">
        <v>30241</v>
      </c>
      <c r="Q3675" s="203" t="s">
        <v>30240</v>
      </c>
      <c r="R3675" s="84">
        <v>45922</v>
      </c>
      <c r="S3675" s="84">
        <v>45922</v>
      </c>
      <c r="T3675" s="84"/>
      <c r="U3675" s="84"/>
      <c r="V3675" s="84"/>
      <c r="W3675" s="203" t="s">
        <v>9457</v>
      </c>
    </row>
    <row r="3676" spans="1:23" x14ac:dyDescent="0.3">
      <c r="A3676" s="203" t="s">
        <v>1604</v>
      </c>
      <c r="B3676" s="203" t="s">
        <v>1246</v>
      </c>
      <c r="C3676" s="203" t="s">
        <v>30242</v>
      </c>
      <c r="D3676" s="203" t="s">
        <v>9471</v>
      </c>
      <c r="E3676" s="203" t="s">
        <v>16094</v>
      </c>
      <c r="F3676" s="203" t="s">
        <v>9451</v>
      </c>
      <c r="G3676" s="203"/>
      <c r="H3676" s="203"/>
      <c r="I3676" s="203"/>
      <c r="J3676" s="203"/>
      <c r="K3676" s="84"/>
      <c r="L3676" s="84"/>
      <c r="M3676" s="84"/>
      <c r="N3676" s="203"/>
      <c r="O3676" s="86"/>
      <c r="P3676" s="203"/>
      <c r="Q3676" s="203"/>
      <c r="R3676" s="84">
        <v>46176</v>
      </c>
      <c r="S3676" s="84">
        <v>46176</v>
      </c>
      <c r="T3676" s="84">
        <v>46195</v>
      </c>
      <c r="U3676" s="84">
        <v>46195</v>
      </c>
      <c r="V3676" s="84">
        <v>46195</v>
      </c>
      <c r="W3676" s="203" t="s">
        <v>9723</v>
      </c>
    </row>
    <row r="3677" spans="1:23" x14ac:dyDescent="0.3">
      <c r="A3677" s="203" t="s">
        <v>1476</v>
      </c>
      <c r="B3677" s="203" t="s">
        <v>1246</v>
      </c>
      <c r="C3677" s="203" t="s">
        <v>30243</v>
      </c>
      <c r="D3677" s="203" t="s">
        <v>30244</v>
      </c>
      <c r="E3677" s="203" t="s">
        <v>30245</v>
      </c>
      <c r="F3677" s="203" t="s">
        <v>9451</v>
      </c>
      <c r="G3677" s="203" t="s">
        <v>30245</v>
      </c>
      <c r="H3677" s="203" t="s">
        <v>30246</v>
      </c>
      <c r="I3677" s="203" t="s">
        <v>9462</v>
      </c>
      <c r="J3677" s="203" t="s">
        <v>30247</v>
      </c>
      <c r="K3677" s="84">
        <v>45889</v>
      </c>
      <c r="L3677" s="84">
        <v>45889</v>
      </c>
      <c r="M3677" s="84">
        <v>46020</v>
      </c>
      <c r="N3677" s="203" t="s">
        <v>12437</v>
      </c>
      <c r="O3677" s="86">
        <v>17274387</v>
      </c>
      <c r="P3677" s="203" t="s">
        <v>30248</v>
      </c>
      <c r="Q3677" s="203" t="s">
        <v>30247</v>
      </c>
      <c r="R3677" s="84">
        <v>45887</v>
      </c>
      <c r="S3677" s="84">
        <v>45887</v>
      </c>
      <c r="T3677" s="84"/>
      <c r="U3677" s="84"/>
      <c r="V3677" s="84"/>
      <c r="W3677" s="203" t="s">
        <v>9457</v>
      </c>
    </row>
    <row r="3678" spans="1:23" x14ac:dyDescent="0.3">
      <c r="A3678" s="203" t="s">
        <v>1605</v>
      </c>
      <c r="B3678" s="203" t="s">
        <v>1247</v>
      </c>
      <c r="C3678" s="203" t="s">
        <v>30249</v>
      </c>
      <c r="D3678" s="203" t="s">
        <v>30250</v>
      </c>
      <c r="E3678" s="203" t="s">
        <v>29483</v>
      </c>
      <c r="F3678" s="203" t="s">
        <v>9451</v>
      </c>
      <c r="G3678" s="203" t="s">
        <v>29483</v>
      </c>
      <c r="H3678" s="203" t="s">
        <v>30251</v>
      </c>
      <c r="I3678" s="203" t="s">
        <v>9482</v>
      </c>
      <c r="J3678" s="203" t="s">
        <v>30252</v>
      </c>
      <c r="K3678" s="84">
        <v>46232</v>
      </c>
      <c r="L3678" s="84"/>
      <c r="M3678" s="84">
        <v>46322</v>
      </c>
      <c r="N3678" s="203" t="s">
        <v>29797</v>
      </c>
      <c r="O3678" s="86">
        <v>196860391</v>
      </c>
      <c r="P3678" s="203" t="s">
        <v>30253</v>
      </c>
      <c r="Q3678" s="203" t="s">
        <v>30252</v>
      </c>
      <c r="R3678" s="84">
        <v>46205</v>
      </c>
      <c r="S3678" s="84">
        <v>46205</v>
      </c>
      <c r="T3678" s="84">
        <v>46213</v>
      </c>
      <c r="U3678" s="84">
        <v>46227</v>
      </c>
      <c r="V3678" s="84">
        <v>46227</v>
      </c>
      <c r="W3678" s="203" t="s">
        <v>9457</v>
      </c>
    </row>
    <row r="3679" spans="1:23" x14ac:dyDescent="0.3">
      <c r="A3679" s="203" t="s">
        <v>1605</v>
      </c>
      <c r="B3679" s="203" t="s">
        <v>1247</v>
      </c>
      <c r="C3679" s="203" t="s">
        <v>34429</v>
      </c>
      <c r="D3679" s="203" t="s">
        <v>34430</v>
      </c>
      <c r="E3679" s="203" t="s">
        <v>34431</v>
      </c>
      <c r="F3679" s="203" t="s">
        <v>9451</v>
      </c>
      <c r="G3679" s="203" t="s">
        <v>34431</v>
      </c>
      <c r="H3679" s="203" t="s">
        <v>34432</v>
      </c>
      <c r="I3679" s="203" t="s">
        <v>33845</v>
      </c>
      <c r="J3679" s="203" t="s">
        <v>21806</v>
      </c>
      <c r="K3679" s="84"/>
      <c r="L3679" s="84"/>
      <c r="M3679" s="84">
        <v>46387</v>
      </c>
      <c r="N3679" s="203" t="s">
        <v>13301</v>
      </c>
      <c r="O3679" s="86">
        <v>18604517</v>
      </c>
      <c r="P3679" s="203" t="s">
        <v>34433</v>
      </c>
      <c r="Q3679" s="203" t="s">
        <v>21806</v>
      </c>
      <c r="R3679" s="84">
        <v>46255</v>
      </c>
      <c r="S3679" s="84">
        <v>46255</v>
      </c>
      <c r="T3679" s="84"/>
      <c r="U3679" s="84"/>
      <c r="V3679" s="84"/>
      <c r="W3679" s="203" t="s">
        <v>9457</v>
      </c>
    </row>
    <row r="3680" spans="1:23" x14ac:dyDescent="0.3">
      <c r="A3680" s="203" t="s">
        <v>1277</v>
      </c>
      <c r="B3680" s="203" t="s">
        <v>1246</v>
      </c>
      <c r="C3680" s="203" t="s">
        <v>30254</v>
      </c>
      <c r="D3680" s="203" t="s">
        <v>9471</v>
      </c>
      <c r="E3680" s="203" t="s">
        <v>22772</v>
      </c>
      <c r="F3680" s="203" t="s">
        <v>9451</v>
      </c>
      <c r="G3680" s="203"/>
      <c r="H3680" s="203"/>
      <c r="I3680" s="203"/>
      <c r="J3680" s="203"/>
      <c r="K3680" s="84"/>
      <c r="L3680" s="84"/>
      <c r="M3680" s="84"/>
      <c r="N3680" s="203"/>
      <c r="O3680" s="86"/>
      <c r="P3680" s="203"/>
      <c r="Q3680" s="203"/>
      <c r="R3680" s="84">
        <v>45967</v>
      </c>
      <c r="S3680" s="84">
        <v>45967</v>
      </c>
      <c r="T3680" s="84">
        <v>45993</v>
      </c>
      <c r="U3680" s="84">
        <v>45993</v>
      </c>
      <c r="V3680" s="84">
        <v>45993</v>
      </c>
      <c r="W3680" s="203" t="s">
        <v>9723</v>
      </c>
    </row>
    <row r="3681" spans="1:23" x14ac:dyDescent="0.3">
      <c r="A3681" s="203" t="s">
        <v>1665</v>
      </c>
      <c r="B3681" s="203" t="s">
        <v>1247</v>
      </c>
      <c r="C3681" s="203" t="s">
        <v>30255</v>
      </c>
      <c r="D3681" s="203" t="s">
        <v>30256</v>
      </c>
      <c r="E3681" s="203" t="s">
        <v>30257</v>
      </c>
      <c r="F3681" s="203" t="s">
        <v>9451</v>
      </c>
      <c r="G3681" s="203" t="s">
        <v>30257</v>
      </c>
      <c r="H3681" s="203" t="s">
        <v>30258</v>
      </c>
      <c r="I3681" s="203" t="s">
        <v>9453</v>
      </c>
      <c r="J3681" s="203" t="s">
        <v>30259</v>
      </c>
      <c r="K3681" s="84">
        <v>46051</v>
      </c>
      <c r="L3681" s="84">
        <v>46051</v>
      </c>
      <c r="M3681" s="84">
        <v>46140</v>
      </c>
      <c r="N3681" s="203" t="s">
        <v>20054</v>
      </c>
      <c r="O3681" s="86">
        <v>10500000</v>
      </c>
      <c r="P3681" s="203" t="s">
        <v>30260</v>
      </c>
      <c r="Q3681" s="203" t="s">
        <v>30261</v>
      </c>
      <c r="R3681" s="84">
        <v>46050</v>
      </c>
      <c r="S3681" s="84">
        <v>46050</v>
      </c>
      <c r="T3681" s="84"/>
      <c r="U3681" s="84"/>
      <c r="V3681" s="84"/>
      <c r="W3681" s="203" t="s">
        <v>9457</v>
      </c>
    </row>
    <row r="3682" spans="1:23" x14ac:dyDescent="0.3">
      <c r="A3682" s="203" t="s">
        <v>5454</v>
      </c>
      <c r="B3682" s="203" t="s">
        <v>1245</v>
      </c>
      <c r="C3682" s="203" t="s">
        <v>30262</v>
      </c>
      <c r="D3682" s="203" t="s">
        <v>30263</v>
      </c>
      <c r="E3682" s="203" t="s">
        <v>30264</v>
      </c>
      <c r="F3682" s="203" t="s">
        <v>9451</v>
      </c>
      <c r="G3682" s="203" t="s">
        <v>30264</v>
      </c>
      <c r="H3682" s="203" t="s">
        <v>30265</v>
      </c>
      <c r="I3682" s="203" t="s">
        <v>9453</v>
      </c>
      <c r="J3682" s="203" t="s">
        <v>30266</v>
      </c>
      <c r="K3682" s="84">
        <v>45533</v>
      </c>
      <c r="L3682" s="84">
        <v>45537</v>
      </c>
      <c r="M3682" s="84">
        <v>45627</v>
      </c>
      <c r="N3682" s="203" t="s">
        <v>30267</v>
      </c>
      <c r="O3682" s="86">
        <v>9000000</v>
      </c>
      <c r="P3682" s="203" t="s">
        <v>30268</v>
      </c>
      <c r="Q3682" s="203" t="s">
        <v>30266</v>
      </c>
      <c r="R3682" s="84">
        <v>45532</v>
      </c>
      <c r="S3682" s="84">
        <v>45532</v>
      </c>
      <c r="T3682" s="84"/>
      <c r="U3682" s="84"/>
      <c r="V3682" s="84"/>
      <c r="W3682" s="203" t="s">
        <v>9457</v>
      </c>
    </row>
    <row r="3683" spans="1:23" x14ac:dyDescent="0.3">
      <c r="A3683" s="203" t="s">
        <v>1618</v>
      </c>
      <c r="B3683" s="203" t="s">
        <v>1247</v>
      </c>
      <c r="C3683" s="203" t="s">
        <v>30269</v>
      </c>
      <c r="D3683" s="203" t="s">
        <v>30270</v>
      </c>
      <c r="E3683" s="203" t="s">
        <v>30271</v>
      </c>
      <c r="F3683" s="203" t="s">
        <v>9451</v>
      </c>
      <c r="G3683" s="203" t="s">
        <v>30271</v>
      </c>
      <c r="H3683" s="203" t="s">
        <v>30272</v>
      </c>
      <c r="I3683" s="203" t="s">
        <v>9453</v>
      </c>
      <c r="J3683" s="203" t="s">
        <v>30273</v>
      </c>
      <c r="K3683" s="84">
        <v>46044</v>
      </c>
      <c r="L3683" s="84">
        <v>46045</v>
      </c>
      <c r="M3683" s="84">
        <v>46348</v>
      </c>
      <c r="N3683" s="203" t="s">
        <v>30274</v>
      </c>
      <c r="O3683" s="86">
        <v>45393470</v>
      </c>
      <c r="P3683" s="203" t="s">
        <v>30275</v>
      </c>
      <c r="Q3683" s="203" t="s">
        <v>30273</v>
      </c>
      <c r="R3683" s="84">
        <v>46044</v>
      </c>
      <c r="S3683" s="84">
        <v>46044</v>
      </c>
      <c r="T3683" s="84"/>
      <c r="U3683" s="84"/>
      <c r="V3683" s="84"/>
      <c r="W3683" s="203" t="s">
        <v>9457</v>
      </c>
    </row>
    <row r="3684" spans="1:23" x14ac:dyDescent="0.3">
      <c r="A3684" s="203" t="s">
        <v>1605</v>
      </c>
      <c r="B3684" s="203" t="s">
        <v>1247</v>
      </c>
      <c r="C3684" s="203" t="s">
        <v>30276</v>
      </c>
      <c r="D3684" s="203" t="s">
        <v>30277</v>
      </c>
      <c r="E3684" s="203" t="s">
        <v>30278</v>
      </c>
      <c r="F3684" s="203" t="s">
        <v>9451</v>
      </c>
      <c r="G3684" s="203" t="s">
        <v>30278</v>
      </c>
      <c r="H3684" s="203" t="s">
        <v>30279</v>
      </c>
      <c r="I3684" s="203" t="s">
        <v>9504</v>
      </c>
      <c r="J3684" s="203" t="s">
        <v>14915</v>
      </c>
      <c r="K3684" s="84">
        <v>46048</v>
      </c>
      <c r="L3684" s="84">
        <v>46048</v>
      </c>
      <c r="M3684" s="84">
        <v>46228</v>
      </c>
      <c r="N3684" s="203" t="s">
        <v>17128</v>
      </c>
      <c r="O3684" s="86">
        <v>31960242</v>
      </c>
      <c r="P3684" s="203" t="s">
        <v>30280</v>
      </c>
      <c r="Q3684" s="203" t="s">
        <v>14915</v>
      </c>
      <c r="R3684" s="84">
        <v>46047</v>
      </c>
      <c r="S3684" s="84">
        <v>46047</v>
      </c>
      <c r="T3684" s="84"/>
      <c r="U3684" s="84"/>
      <c r="V3684" s="84"/>
      <c r="W3684" s="203" t="s">
        <v>9457</v>
      </c>
    </row>
    <row r="3685" spans="1:23" x14ac:dyDescent="0.3">
      <c r="A3685" s="203" t="s">
        <v>5217</v>
      </c>
      <c r="B3685" s="203" t="s">
        <v>1245</v>
      </c>
      <c r="C3685" s="203" t="s">
        <v>30281</v>
      </c>
      <c r="D3685" s="203" t="s">
        <v>30282</v>
      </c>
      <c r="E3685" s="203" t="s">
        <v>30283</v>
      </c>
      <c r="F3685" s="203" t="s">
        <v>9451</v>
      </c>
      <c r="G3685" s="203" t="s">
        <v>30283</v>
      </c>
      <c r="H3685" s="203" t="s">
        <v>30284</v>
      </c>
      <c r="I3685" s="203" t="s">
        <v>9462</v>
      </c>
      <c r="J3685" s="203" t="s">
        <v>30285</v>
      </c>
      <c r="K3685" s="84">
        <v>45442</v>
      </c>
      <c r="L3685" s="84">
        <v>45443</v>
      </c>
      <c r="M3685" s="84">
        <v>45626</v>
      </c>
      <c r="N3685" s="203" t="s">
        <v>30286</v>
      </c>
      <c r="O3685" s="86">
        <v>12622590</v>
      </c>
      <c r="P3685" s="203" t="s">
        <v>30287</v>
      </c>
      <c r="Q3685" s="203" t="s">
        <v>30288</v>
      </c>
      <c r="R3685" s="84">
        <v>45442</v>
      </c>
      <c r="S3685" s="84">
        <v>45442</v>
      </c>
      <c r="T3685" s="84"/>
      <c r="U3685" s="84"/>
      <c r="V3685" s="84"/>
      <c r="W3685" s="203" t="s">
        <v>9457</v>
      </c>
    </row>
    <row r="3686" spans="1:23" x14ac:dyDescent="0.3">
      <c r="A3686" s="203" t="s">
        <v>3699</v>
      </c>
      <c r="B3686" s="203" t="s">
        <v>1245</v>
      </c>
      <c r="C3686" s="203" t="s">
        <v>30289</v>
      </c>
      <c r="D3686" s="203" t="s">
        <v>30290</v>
      </c>
      <c r="E3686" s="203" t="s">
        <v>30291</v>
      </c>
      <c r="F3686" s="203" t="s">
        <v>9451</v>
      </c>
      <c r="G3686" s="203" t="s">
        <v>30291</v>
      </c>
      <c r="H3686" s="203" t="s">
        <v>30292</v>
      </c>
      <c r="I3686" s="203" t="s">
        <v>9462</v>
      </c>
      <c r="J3686" s="203" t="s">
        <v>30293</v>
      </c>
      <c r="K3686" s="84">
        <v>45368</v>
      </c>
      <c r="L3686" s="84">
        <v>45369</v>
      </c>
      <c r="M3686" s="84">
        <v>45549</v>
      </c>
      <c r="N3686" s="203" t="s">
        <v>15659</v>
      </c>
      <c r="O3686" s="86">
        <v>19560876</v>
      </c>
      <c r="P3686" s="203" t="s">
        <v>30294</v>
      </c>
      <c r="Q3686" s="203" t="s">
        <v>30295</v>
      </c>
      <c r="R3686" s="84">
        <v>45366</v>
      </c>
      <c r="S3686" s="84">
        <v>45366</v>
      </c>
      <c r="T3686" s="84"/>
      <c r="U3686" s="84"/>
      <c r="V3686" s="84"/>
      <c r="W3686" s="203" t="s">
        <v>9457</v>
      </c>
    </row>
    <row r="3687" spans="1:23" x14ac:dyDescent="0.3">
      <c r="A3687" s="203" t="s">
        <v>1467</v>
      </c>
      <c r="B3687" s="203" t="s">
        <v>1247</v>
      </c>
      <c r="C3687" s="203" t="s">
        <v>30296</v>
      </c>
      <c r="D3687" s="203" t="s">
        <v>30297</v>
      </c>
      <c r="E3687" s="203" t="s">
        <v>30298</v>
      </c>
      <c r="F3687" s="203" t="s">
        <v>9451</v>
      </c>
      <c r="G3687" s="203" t="s">
        <v>30298</v>
      </c>
      <c r="H3687" s="203" t="s">
        <v>30299</v>
      </c>
      <c r="I3687" s="203" t="s">
        <v>9453</v>
      </c>
      <c r="J3687" s="203" t="s">
        <v>30300</v>
      </c>
      <c r="K3687" s="84">
        <v>46045</v>
      </c>
      <c r="L3687" s="84">
        <v>46045</v>
      </c>
      <c r="M3687" s="84">
        <v>46224</v>
      </c>
      <c r="N3687" s="203" t="s">
        <v>13154</v>
      </c>
      <c r="O3687" s="86">
        <v>25760100</v>
      </c>
      <c r="P3687" s="203" t="s">
        <v>30301</v>
      </c>
      <c r="Q3687" s="203" t="s">
        <v>30300</v>
      </c>
      <c r="R3687" s="84">
        <v>46044</v>
      </c>
      <c r="S3687" s="84">
        <v>46044</v>
      </c>
      <c r="T3687" s="84"/>
      <c r="U3687" s="84"/>
      <c r="V3687" s="84"/>
      <c r="W3687" s="203" t="s">
        <v>9457</v>
      </c>
    </row>
    <row r="3688" spans="1:23" x14ac:dyDescent="0.3">
      <c r="A3688" s="203" t="s">
        <v>1572</v>
      </c>
      <c r="B3688" s="203" t="s">
        <v>1246</v>
      </c>
      <c r="C3688" s="203" t="s">
        <v>30302</v>
      </c>
      <c r="D3688" s="203" t="s">
        <v>30303</v>
      </c>
      <c r="E3688" s="203" t="s">
        <v>30304</v>
      </c>
      <c r="F3688" s="203" t="s">
        <v>9451</v>
      </c>
      <c r="G3688" s="203" t="s">
        <v>30304</v>
      </c>
      <c r="H3688" s="203" t="s">
        <v>30305</v>
      </c>
      <c r="I3688" s="203" t="s">
        <v>9453</v>
      </c>
      <c r="J3688" s="203" t="s">
        <v>29293</v>
      </c>
      <c r="K3688" s="84">
        <v>45910</v>
      </c>
      <c r="L3688" s="84">
        <v>45910</v>
      </c>
      <c r="M3688" s="84">
        <v>45970</v>
      </c>
      <c r="N3688" s="203" t="s">
        <v>30306</v>
      </c>
      <c r="O3688" s="86">
        <v>8000000</v>
      </c>
      <c r="P3688" s="203" t="s">
        <v>30307</v>
      </c>
      <c r="Q3688" s="203" t="s">
        <v>29293</v>
      </c>
      <c r="R3688" s="84">
        <v>45909</v>
      </c>
      <c r="S3688" s="84">
        <v>45909</v>
      </c>
      <c r="T3688" s="84"/>
      <c r="U3688" s="84"/>
      <c r="V3688" s="84"/>
      <c r="W3688" s="203" t="s">
        <v>9457</v>
      </c>
    </row>
    <row r="3689" spans="1:23" x14ac:dyDescent="0.3">
      <c r="A3689" s="203" t="s">
        <v>1665</v>
      </c>
      <c r="B3689" s="203" t="s">
        <v>1247</v>
      </c>
      <c r="C3689" s="203" t="s">
        <v>30308</v>
      </c>
      <c r="D3689" s="203" t="s">
        <v>30309</v>
      </c>
      <c r="E3689" s="203" t="s">
        <v>30310</v>
      </c>
      <c r="F3689" s="203" t="s">
        <v>9451</v>
      </c>
      <c r="G3689" s="203" t="s">
        <v>30310</v>
      </c>
      <c r="H3689" s="203" t="s">
        <v>30311</v>
      </c>
      <c r="I3689" s="203" t="s">
        <v>9504</v>
      </c>
      <c r="J3689" s="203" t="s">
        <v>30312</v>
      </c>
      <c r="K3689" s="84">
        <v>46048</v>
      </c>
      <c r="L3689" s="84">
        <v>46049</v>
      </c>
      <c r="M3689" s="84">
        <v>46168</v>
      </c>
      <c r="N3689" s="203" t="s">
        <v>9549</v>
      </c>
      <c r="O3689" s="86">
        <v>16000000</v>
      </c>
      <c r="P3689" s="203" t="s">
        <v>30313</v>
      </c>
      <c r="Q3689" s="203" t="s">
        <v>30312</v>
      </c>
      <c r="R3689" s="84">
        <v>46048</v>
      </c>
      <c r="S3689" s="84">
        <v>46048</v>
      </c>
      <c r="T3689" s="84"/>
      <c r="U3689" s="84"/>
      <c r="V3689" s="84"/>
      <c r="W3689" s="203" t="s">
        <v>9457</v>
      </c>
    </row>
    <row r="3690" spans="1:23" x14ac:dyDescent="0.3">
      <c r="A3690" s="203" t="s">
        <v>1726</v>
      </c>
      <c r="B3690" s="203" t="s">
        <v>1246</v>
      </c>
      <c r="C3690" s="203" t="s">
        <v>30314</v>
      </c>
      <c r="D3690" s="203" t="s">
        <v>30315</v>
      </c>
      <c r="E3690" s="203" t="s">
        <v>30316</v>
      </c>
      <c r="F3690" s="203" t="s">
        <v>9451</v>
      </c>
      <c r="G3690" s="203" t="s">
        <v>30316</v>
      </c>
      <c r="H3690" s="203" t="s">
        <v>30317</v>
      </c>
      <c r="I3690" s="203" t="s">
        <v>9453</v>
      </c>
      <c r="J3690" s="203" t="s">
        <v>30318</v>
      </c>
      <c r="K3690" s="84">
        <v>45706</v>
      </c>
      <c r="L3690" s="84">
        <v>45706</v>
      </c>
      <c r="M3690" s="84">
        <v>45794</v>
      </c>
      <c r="N3690" s="203" t="s">
        <v>14085</v>
      </c>
      <c r="O3690" s="86">
        <v>11100000</v>
      </c>
      <c r="P3690" s="203" t="s">
        <v>30319</v>
      </c>
      <c r="Q3690" s="203" t="s">
        <v>30318</v>
      </c>
      <c r="R3690" s="84">
        <v>45706</v>
      </c>
      <c r="S3690" s="84">
        <v>45706</v>
      </c>
      <c r="T3690" s="84"/>
      <c r="U3690" s="84"/>
      <c r="V3690" s="84"/>
      <c r="W3690" s="203" t="s">
        <v>9457</v>
      </c>
    </row>
    <row r="3691" spans="1:23" x14ac:dyDescent="0.3">
      <c r="A3691" s="203" t="s">
        <v>1563</v>
      </c>
      <c r="B3691" s="203" t="s">
        <v>1246</v>
      </c>
      <c r="C3691" s="203" t="s">
        <v>30320</v>
      </c>
      <c r="D3691" s="203" t="s">
        <v>30321</v>
      </c>
      <c r="E3691" s="203" t="s">
        <v>30322</v>
      </c>
      <c r="F3691" s="203" t="s">
        <v>9451</v>
      </c>
      <c r="G3691" s="203" t="s">
        <v>30322</v>
      </c>
      <c r="H3691" s="203" t="s">
        <v>30323</v>
      </c>
      <c r="I3691" s="203" t="s">
        <v>9453</v>
      </c>
      <c r="J3691" s="203" t="s">
        <v>22373</v>
      </c>
      <c r="K3691" s="84">
        <v>45985</v>
      </c>
      <c r="L3691" s="84">
        <v>45994</v>
      </c>
      <c r="M3691" s="84">
        <v>46022</v>
      </c>
      <c r="N3691" s="203" t="s">
        <v>30324</v>
      </c>
      <c r="O3691" s="86">
        <v>29000000</v>
      </c>
      <c r="P3691" s="203" t="s">
        <v>30325</v>
      </c>
      <c r="Q3691" s="203" t="s">
        <v>22373</v>
      </c>
      <c r="R3691" s="84">
        <v>45957</v>
      </c>
      <c r="S3691" s="84">
        <v>45957</v>
      </c>
      <c r="T3691" s="84">
        <v>45961</v>
      </c>
      <c r="U3691" s="84">
        <v>45961</v>
      </c>
      <c r="V3691" s="84">
        <v>45961</v>
      </c>
      <c r="W3691" s="203" t="s">
        <v>9457</v>
      </c>
    </row>
    <row r="3692" spans="1:23" x14ac:dyDescent="0.3">
      <c r="A3692" s="203" t="s">
        <v>1726</v>
      </c>
      <c r="B3692" s="203" t="s">
        <v>1246</v>
      </c>
      <c r="C3692" s="203" t="s">
        <v>30326</v>
      </c>
      <c r="D3692" s="203" t="s">
        <v>30327</v>
      </c>
      <c r="E3692" s="203" t="s">
        <v>30328</v>
      </c>
      <c r="F3692" s="203" t="s">
        <v>9451</v>
      </c>
      <c r="G3692" s="203" t="s">
        <v>30328</v>
      </c>
      <c r="H3692" s="203" t="s">
        <v>30329</v>
      </c>
      <c r="I3692" s="203" t="s">
        <v>9453</v>
      </c>
      <c r="J3692" s="203" t="s">
        <v>30330</v>
      </c>
      <c r="K3692" s="84">
        <v>45707</v>
      </c>
      <c r="L3692" s="84">
        <v>45707</v>
      </c>
      <c r="M3692" s="84">
        <v>45795</v>
      </c>
      <c r="N3692" s="203" t="s">
        <v>16289</v>
      </c>
      <c r="O3692" s="86">
        <v>8700000</v>
      </c>
      <c r="P3692" s="203" t="s">
        <v>30331</v>
      </c>
      <c r="Q3692" s="203" t="s">
        <v>30330</v>
      </c>
      <c r="R3692" s="84">
        <v>45706</v>
      </c>
      <c r="S3692" s="84">
        <v>45706</v>
      </c>
      <c r="T3692" s="84"/>
      <c r="U3692" s="84"/>
      <c r="V3692" s="84"/>
      <c r="W3692" s="203" t="s">
        <v>9457</v>
      </c>
    </row>
    <row r="3693" spans="1:23" x14ac:dyDescent="0.3">
      <c r="A3693" s="203" t="s">
        <v>1572</v>
      </c>
      <c r="B3693" s="203" t="s">
        <v>1246</v>
      </c>
      <c r="C3693" s="203" t="s">
        <v>30332</v>
      </c>
      <c r="D3693" s="203" t="s">
        <v>30333</v>
      </c>
      <c r="E3693" s="203" t="s">
        <v>30334</v>
      </c>
      <c r="F3693" s="203" t="s">
        <v>9451</v>
      </c>
      <c r="G3693" s="203" t="s">
        <v>30334</v>
      </c>
      <c r="H3693" s="203" t="s">
        <v>30335</v>
      </c>
      <c r="I3693" s="203" t="s">
        <v>9453</v>
      </c>
      <c r="J3693" s="203" t="s">
        <v>30336</v>
      </c>
      <c r="K3693" s="84">
        <v>45925</v>
      </c>
      <c r="L3693" s="84">
        <v>45926</v>
      </c>
      <c r="M3693" s="84">
        <v>46016</v>
      </c>
      <c r="N3693" s="203" t="s">
        <v>12296</v>
      </c>
      <c r="O3693" s="86">
        <v>18000000</v>
      </c>
      <c r="P3693" s="203" t="s">
        <v>30337</v>
      </c>
      <c r="Q3693" s="203" t="s">
        <v>30336</v>
      </c>
      <c r="R3693" s="84">
        <v>45925</v>
      </c>
      <c r="S3693" s="84">
        <v>45925</v>
      </c>
      <c r="T3693" s="84"/>
      <c r="U3693" s="84"/>
      <c r="V3693" s="84"/>
      <c r="W3693" s="203" t="s">
        <v>9457</v>
      </c>
    </row>
    <row r="3694" spans="1:23" x14ac:dyDescent="0.3">
      <c r="A3694" s="203" t="s">
        <v>1476</v>
      </c>
      <c r="B3694" s="203" t="s">
        <v>1246</v>
      </c>
      <c r="C3694" s="203" t="s">
        <v>30338</v>
      </c>
      <c r="D3694" s="203" t="s">
        <v>30339</v>
      </c>
      <c r="E3694" s="203" t="s">
        <v>30340</v>
      </c>
      <c r="F3694" s="203" t="s">
        <v>9451</v>
      </c>
      <c r="G3694" s="203" t="s">
        <v>30340</v>
      </c>
      <c r="H3694" s="203" t="s">
        <v>30341</v>
      </c>
      <c r="I3694" s="203" t="s">
        <v>9462</v>
      </c>
      <c r="J3694" s="203" t="s">
        <v>16255</v>
      </c>
      <c r="K3694" s="84">
        <v>45697</v>
      </c>
      <c r="L3694" s="84">
        <v>45698</v>
      </c>
      <c r="M3694" s="84">
        <v>45878</v>
      </c>
      <c r="N3694" s="203" t="s">
        <v>11644</v>
      </c>
      <c r="O3694" s="86">
        <v>15844446</v>
      </c>
      <c r="P3694" s="203" t="s">
        <v>30342</v>
      </c>
      <c r="Q3694" s="203" t="s">
        <v>16255</v>
      </c>
      <c r="R3694" s="84">
        <v>45697</v>
      </c>
      <c r="S3694" s="84">
        <v>45697</v>
      </c>
      <c r="T3694" s="84"/>
      <c r="U3694" s="84"/>
      <c r="V3694" s="84"/>
      <c r="W3694" s="203" t="s">
        <v>9457</v>
      </c>
    </row>
    <row r="3695" spans="1:23" x14ac:dyDescent="0.3">
      <c r="A3695" s="203" t="s">
        <v>5217</v>
      </c>
      <c r="B3695" s="203" t="s">
        <v>1245</v>
      </c>
      <c r="C3695" s="203" t="s">
        <v>30343</v>
      </c>
      <c r="D3695" s="203" t="s">
        <v>30344</v>
      </c>
      <c r="E3695" s="203" t="s">
        <v>30345</v>
      </c>
      <c r="F3695" s="203" t="s">
        <v>9451</v>
      </c>
      <c r="G3695" s="203" t="s">
        <v>30345</v>
      </c>
      <c r="H3695" s="203" t="s">
        <v>30346</v>
      </c>
      <c r="I3695" s="203" t="s">
        <v>9462</v>
      </c>
      <c r="J3695" s="203" t="s">
        <v>30347</v>
      </c>
      <c r="K3695" s="84">
        <v>45418</v>
      </c>
      <c r="L3695" s="84">
        <v>45418</v>
      </c>
      <c r="M3695" s="84">
        <v>45601</v>
      </c>
      <c r="N3695" s="203" t="s">
        <v>12255</v>
      </c>
      <c r="O3695" s="86">
        <v>12622590</v>
      </c>
      <c r="P3695" s="203" t="s">
        <v>30348</v>
      </c>
      <c r="Q3695" s="203" t="s">
        <v>30349</v>
      </c>
      <c r="R3695" s="84">
        <v>45416</v>
      </c>
      <c r="S3695" s="84">
        <v>45416</v>
      </c>
      <c r="T3695" s="84"/>
      <c r="U3695" s="84"/>
      <c r="V3695" s="84"/>
      <c r="W3695" s="203" t="s">
        <v>9457</v>
      </c>
    </row>
    <row r="3696" spans="1:23" x14ac:dyDescent="0.3">
      <c r="A3696" s="203" t="s">
        <v>3253</v>
      </c>
      <c r="B3696" s="203" t="s">
        <v>1245</v>
      </c>
      <c r="C3696" s="203" t="s">
        <v>30351</v>
      </c>
      <c r="D3696" s="203" t="s">
        <v>30352</v>
      </c>
      <c r="E3696" s="203" t="s">
        <v>30353</v>
      </c>
      <c r="F3696" s="203" t="s">
        <v>9451</v>
      </c>
      <c r="G3696" s="203" t="s">
        <v>30353</v>
      </c>
      <c r="H3696" s="203" t="s">
        <v>30354</v>
      </c>
      <c r="I3696" s="203" t="s">
        <v>9462</v>
      </c>
      <c r="J3696" s="203" t="s">
        <v>30355</v>
      </c>
      <c r="K3696" s="84">
        <v>45597</v>
      </c>
      <c r="L3696" s="84">
        <v>45597</v>
      </c>
      <c r="M3696" s="84">
        <v>45656</v>
      </c>
      <c r="N3696" s="203" t="s">
        <v>12971</v>
      </c>
      <c r="O3696" s="86">
        <v>7972794</v>
      </c>
      <c r="P3696" s="203" t="s">
        <v>30356</v>
      </c>
      <c r="Q3696" s="203" t="s">
        <v>30355</v>
      </c>
      <c r="R3696" s="84">
        <v>45596</v>
      </c>
      <c r="S3696" s="84">
        <v>45596</v>
      </c>
      <c r="T3696" s="84"/>
      <c r="U3696" s="84"/>
      <c r="V3696" s="84"/>
      <c r="W3696" s="203" t="s">
        <v>9457</v>
      </c>
    </row>
    <row r="3697" spans="1:23" x14ac:dyDescent="0.3">
      <c r="A3697" s="203" t="s">
        <v>1572</v>
      </c>
      <c r="B3697" s="203" t="s">
        <v>1246</v>
      </c>
      <c r="C3697" s="203" t="s">
        <v>30357</v>
      </c>
      <c r="D3697" s="203" t="s">
        <v>30358</v>
      </c>
      <c r="E3697" s="203" t="s">
        <v>30359</v>
      </c>
      <c r="F3697" s="203" t="s">
        <v>9451</v>
      </c>
      <c r="G3697" s="203" t="s">
        <v>30359</v>
      </c>
      <c r="H3697" s="203" t="s">
        <v>30360</v>
      </c>
      <c r="I3697" s="203" t="s">
        <v>9453</v>
      </c>
      <c r="J3697" s="203" t="s">
        <v>28984</v>
      </c>
      <c r="K3697" s="84">
        <v>45953</v>
      </c>
      <c r="L3697" s="84">
        <v>45954</v>
      </c>
      <c r="M3697" s="84">
        <v>46014</v>
      </c>
      <c r="N3697" s="203" t="s">
        <v>28985</v>
      </c>
      <c r="O3697" s="86">
        <v>10000000</v>
      </c>
      <c r="P3697" s="203" t="s">
        <v>30361</v>
      </c>
      <c r="Q3697" s="203" t="s">
        <v>28984</v>
      </c>
      <c r="R3697" s="84">
        <v>45953</v>
      </c>
      <c r="S3697" s="84">
        <v>45953</v>
      </c>
      <c r="T3697" s="84"/>
      <c r="U3697" s="84"/>
      <c r="V3697" s="84"/>
      <c r="W3697" s="203" t="s">
        <v>9457</v>
      </c>
    </row>
    <row r="3698" spans="1:23" x14ac:dyDescent="0.3">
      <c r="A3698" s="203" t="s">
        <v>1605</v>
      </c>
      <c r="B3698" s="203" t="s">
        <v>1247</v>
      </c>
      <c r="C3698" s="203" t="s">
        <v>30362</v>
      </c>
      <c r="D3698" s="203" t="s">
        <v>30363</v>
      </c>
      <c r="E3698" s="203" t="s">
        <v>30364</v>
      </c>
      <c r="F3698" s="203" t="s">
        <v>9451</v>
      </c>
      <c r="G3698" s="203" t="s">
        <v>30364</v>
      </c>
      <c r="H3698" s="203" t="s">
        <v>30365</v>
      </c>
      <c r="I3698" s="203" t="s">
        <v>9453</v>
      </c>
      <c r="J3698" s="203" t="s">
        <v>10201</v>
      </c>
      <c r="K3698" s="84">
        <v>46240</v>
      </c>
      <c r="L3698" s="84">
        <v>46241</v>
      </c>
      <c r="M3698" s="84">
        <v>46384</v>
      </c>
      <c r="N3698" s="203" t="s">
        <v>13683</v>
      </c>
      <c r="O3698" s="86">
        <v>20751191</v>
      </c>
      <c r="P3698" s="203" t="s">
        <v>30366</v>
      </c>
      <c r="Q3698" s="203" t="s">
        <v>10201</v>
      </c>
      <c r="R3698" s="84">
        <v>46237</v>
      </c>
      <c r="S3698" s="84">
        <v>46237</v>
      </c>
      <c r="T3698" s="84"/>
      <c r="U3698" s="84"/>
      <c r="V3698" s="84"/>
      <c r="W3698" s="203" t="s">
        <v>9457</v>
      </c>
    </row>
    <row r="3699" spans="1:23" x14ac:dyDescent="0.3">
      <c r="A3699" s="203" t="s">
        <v>1476</v>
      </c>
      <c r="B3699" s="203" t="s">
        <v>1246</v>
      </c>
      <c r="C3699" s="203" t="s">
        <v>30367</v>
      </c>
      <c r="D3699" s="203" t="s">
        <v>30368</v>
      </c>
      <c r="E3699" s="203" t="s">
        <v>30369</v>
      </c>
      <c r="F3699" s="203" t="s">
        <v>9451</v>
      </c>
      <c r="G3699" s="203" t="s">
        <v>30369</v>
      </c>
      <c r="H3699" s="203" t="s">
        <v>30370</v>
      </c>
      <c r="I3699" s="203" t="s">
        <v>9462</v>
      </c>
      <c r="J3699" s="203" t="s">
        <v>30371</v>
      </c>
      <c r="K3699" s="84">
        <v>45700</v>
      </c>
      <c r="L3699" s="84">
        <v>45701</v>
      </c>
      <c r="M3699" s="84">
        <v>45881</v>
      </c>
      <c r="N3699" s="203" t="s">
        <v>15590</v>
      </c>
      <c r="O3699" s="86">
        <v>28099266</v>
      </c>
      <c r="P3699" s="203" t="s">
        <v>30372</v>
      </c>
      <c r="Q3699" s="203" t="s">
        <v>30371</v>
      </c>
      <c r="R3699" s="84">
        <v>45700</v>
      </c>
      <c r="S3699" s="84">
        <v>45700</v>
      </c>
      <c r="T3699" s="84"/>
      <c r="U3699" s="84"/>
      <c r="V3699" s="84"/>
      <c r="W3699" s="203" t="s">
        <v>9457</v>
      </c>
    </row>
    <row r="3700" spans="1:23" x14ac:dyDescent="0.3">
      <c r="A3700" s="203" t="s">
        <v>5454</v>
      </c>
      <c r="B3700" s="203" t="s">
        <v>1245</v>
      </c>
      <c r="C3700" s="203" t="s">
        <v>30373</v>
      </c>
      <c r="D3700" s="203" t="s">
        <v>30374</v>
      </c>
      <c r="E3700" s="203" t="s">
        <v>30375</v>
      </c>
      <c r="F3700" s="203" t="s">
        <v>9451</v>
      </c>
      <c r="G3700" s="203" t="s">
        <v>30375</v>
      </c>
      <c r="H3700" s="203" t="s">
        <v>30376</v>
      </c>
      <c r="I3700" s="203" t="s">
        <v>9453</v>
      </c>
      <c r="J3700" s="203" t="s">
        <v>30377</v>
      </c>
      <c r="K3700" s="84">
        <v>45547</v>
      </c>
      <c r="L3700" s="84">
        <v>45547</v>
      </c>
      <c r="M3700" s="84">
        <v>45637</v>
      </c>
      <c r="N3700" s="203" t="s">
        <v>30378</v>
      </c>
      <c r="O3700" s="86">
        <v>10500000</v>
      </c>
      <c r="P3700" s="203" t="s">
        <v>30379</v>
      </c>
      <c r="Q3700" s="203" t="s">
        <v>30377</v>
      </c>
      <c r="R3700" s="84">
        <v>45546</v>
      </c>
      <c r="S3700" s="84">
        <v>45546</v>
      </c>
      <c r="T3700" s="84"/>
      <c r="U3700" s="84"/>
      <c r="V3700" s="84"/>
      <c r="W3700" s="203" t="s">
        <v>9457</v>
      </c>
    </row>
    <row r="3701" spans="1:23" x14ac:dyDescent="0.3">
      <c r="A3701" s="203" t="s">
        <v>1572</v>
      </c>
      <c r="B3701" s="203" t="s">
        <v>1246</v>
      </c>
      <c r="C3701" s="203" t="s">
        <v>30380</v>
      </c>
      <c r="D3701" s="203" t="s">
        <v>30381</v>
      </c>
      <c r="E3701" s="203" t="s">
        <v>30382</v>
      </c>
      <c r="F3701" s="203" t="s">
        <v>9451</v>
      </c>
      <c r="G3701" s="203" t="s">
        <v>30382</v>
      </c>
      <c r="H3701" s="203" t="s">
        <v>30383</v>
      </c>
      <c r="I3701" s="203" t="s">
        <v>9453</v>
      </c>
      <c r="J3701" s="203" t="s">
        <v>30384</v>
      </c>
      <c r="K3701" s="84">
        <v>45975</v>
      </c>
      <c r="L3701" s="84">
        <v>45975</v>
      </c>
      <c r="M3701" s="84">
        <v>46020</v>
      </c>
      <c r="N3701" s="203" t="s">
        <v>15486</v>
      </c>
      <c r="O3701" s="86">
        <v>6440025</v>
      </c>
      <c r="P3701" s="203" t="s">
        <v>30385</v>
      </c>
      <c r="Q3701" s="203" t="s">
        <v>30384</v>
      </c>
      <c r="R3701" s="84">
        <v>45975</v>
      </c>
      <c r="S3701" s="84">
        <v>45975</v>
      </c>
      <c r="T3701" s="84"/>
      <c r="U3701" s="84"/>
      <c r="V3701" s="84"/>
      <c r="W3701" s="203" t="s">
        <v>9457</v>
      </c>
    </row>
    <row r="3702" spans="1:23" x14ac:dyDescent="0.3">
      <c r="A3702" s="203" t="s">
        <v>1665</v>
      </c>
      <c r="B3702" s="203" t="s">
        <v>1247</v>
      </c>
      <c r="C3702" s="203" t="s">
        <v>30386</v>
      </c>
      <c r="D3702" s="203" t="s">
        <v>30387</v>
      </c>
      <c r="E3702" s="203" t="s">
        <v>30388</v>
      </c>
      <c r="F3702" s="203" t="s">
        <v>9451</v>
      </c>
      <c r="G3702" s="203" t="s">
        <v>30388</v>
      </c>
      <c r="H3702" s="203" t="s">
        <v>30389</v>
      </c>
      <c r="I3702" s="203" t="s">
        <v>9453</v>
      </c>
      <c r="J3702" s="203" t="s">
        <v>30390</v>
      </c>
      <c r="K3702" s="84">
        <v>46048</v>
      </c>
      <c r="L3702" s="84">
        <v>46049</v>
      </c>
      <c r="M3702" s="84">
        <v>46138</v>
      </c>
      <c r="N3702" s="203" t="s">
        <v>18483</v>
      </c>
      <c r="O3702" s="86">
        <v>9000000</v>
      </c>
      <c r="P3702" s="203" t="s">
        <v>30391</v>
      </c>
      <c r="Q3702" s="203" t="s">
        <v>30390</v>
      </c>
      <c r="R3702" s="84">
        <v>46046</v>
      </c>
      <c r="S3702" s="84">
        <v>46046</v>
      </c>
      <c r="T3702" s="84"/>
      <c r="U3702" s="84"/>
      <c r="V3702" s="84"/>
      <c r="W3702" s="203" t="s">
        <v>9457</v>
      </c>
    </row>
    <row r="3703" spans="1:23" x14ac:dyDescent="0.3">
      <c r="A3703" s="203" t="s">
        <v>5454</v>
      </c>
      <c r="B3703" s="203" t="s">
        <v>1245</v>
      </c>
      <c r="C3703" s="203" t="s">
        <v>30392</v>
      </c>
      <c r="D3703" s="203" t="s">
        <v>30393</v>
      </c>
      <c r="E3703" s="203" t="s">
        <v>30394</v>
      </c>
      <c r="F3703" s="203" t="s">
        <v>9451</v>
      </c>
      <c r="G3703" s="203" t="s">
        <v>30394</v>
      </c>
      <c r="H3703" s="203" t="s">
        <v>30395</v>
      </c>
      <c r="I3703" s="203" t="s">
        <v>9533</v>
      </c>
      <c r="J3703" s="203" t="s">
        <v>30396</v>
      </c>
      <c r="K3703" s="84">
        <v>45533</v>
      </c>
      <c r="L3703" s="84">
        <v>45534</v>
      </c>
      <c r="M3703" s="84">
        <v>45655</v>
      </c>
      <c r="N3703" s="203" t="s">
        <v>30397</v>
      </c>
      <c r="O3703" s="86">
        <v>24000000</v>
      </c>
      <c r="P3703" s="203" t="s">
        <v>30398</v>
      </c>
      <c r="Q3703" s="203" t="s">
        <v>30396</v>
      </c>
      <c r="R3703" s="84">
        <v>45533</v>
      </c>
      <c r="S3703" s="84">
        <v>45533</v>
      </c>
      <c r="T3703" s="84"/>
      <c r="U3703" s="84"/>
      <c r="V3703" s="84"/>
      <c r="W3703" s="203" t="s">
        <v>9457</v>
      </c>
    </row>
    <row r="3704" spans="1:23" x14ac:dyDescent="0.3">
      <c r="A3704" s="203" t="s">
        <v>1572</v>
      </c>
      <c r="B3704" s="203" t="s">
        <v>1246</v>
      </c>
      <c r="C3704" s="203" t="s">
        <v>30399</v>
      </c>
      <c r="D3704" s="203" t="s">
        <v>30400</v>
      </c>
      <c r="E3704" s="203" t="s">
        <v>30401</v>
      </c>
      <c r="F3704" s="203" t="s">
        <v>9451</v>
      </c>
      <c r="G3704" s="203" t="s">
        <v>30401</v>
      </c>
      <c r="H3704" s="203" t="s">
        <v>30402</v>
      </c>
      <c r="I3704" s="203" t="s">
        <v>9453</v>
      </c>
      <c r="J3704" s="203" t="s">
        <v>30403</v>
      </c>
      <c r="K3704" s="84">
        <v>45924</v>
      </c>
      <c r="L3704" s="84">
        <v>45929</v>
      </c>
      <c r="M3704" s="84">
        <v>46019</v>
      </c>
      <c r="N3704" s="203" t="s">
        <v>30404</v>
      </c>
      <c r="O3704" s="86">
        <v>9000000</v>
      </c>
      <c r="P3704" s="203" t="s">
        <v>30405</v>
      </c>
      <c r="Q3704" s="203" t="s">
        <v>30403</v>
      </c>
      <c r="R3704" s="84">
        <v>45924</v>
      </c>
      <c r="S3704" s="84">
        <v>45924</v>
      </c>
      <c r="T3704" s="84"/>
      <c r="U3704" s="84"/>
      <c r="V3704" s="84"/>
      <c r="W3704" s="203" t="s">
        <v>9457</v>
      </c>
    </row>
    <row r="3705" spans="1:23" x14ac:dyDescent="0.3">
      <c r="A3705" s="203" t="s">
        <v>1605</v>
      </c>
      <c r="B3705" s="203" t="s">
        <v>1247</v>
      </c>
      <c r="C3705" s="203" t="s">
        <v>30406</v>
      </c>
      <c r="D3705" s="203" t="s">
        <v>30407</v>
      </c>
      <c r="E3705" s="203" t="s">
        <v>30408</v>
      </c>
      <c r="F3705" s="203" t="s">
        <v>9451</v>
      </c>
      <c r="G3705" s="203" t="s">
        <v>30408</v>
      </c>
      <c r="H3705" s="203" t="s">
        <v>30409</v>
      </c>
      <c r="I3705" s="203" t="s">
        <v>9453</v>
      </c>
      <c r="J3705" s="203" t="s">
        <v>30410</v>
      </c>
      <c r="K3705" s="84">
        <v>46238</v>
      </c>
      <c r="L3705" s="84">
        <v>46239</v>
      </c>
      <c r="M3705" s="84">
        <v>46385</v>
      </c>
      <c r="N3705" s="203" t="s">
        <v>30411</v>
      </c>
      <c r="O3705" s="86">
        <v>25745751</v>
      </c>
      <c r="P3705" s="203" t="s">
        <v>30412</v>
      </c>
      <c r="Q3705" s="203" t="s">
        <v>30410</v>
      </c>
      <c r="R3705" s="84">
        <v>46235</v>
      </c>
      <c r="S3705" s="84">
        <v>46235</v>
      </c>
      <c r="T3705" s="84"/>
      <c r="U3705" s="84"/>
      <c r="V3705" s="84"/>
      <c r="W3705" s="203" t="s">
        <v>9457</v>
      </c>
    </row>
    <row r="3706" spans="1:23" x14ac:dyDescent="0.3">
      <c r="A3706" s="203" t="s">
        <v>4378</v>
      </c>
      <c r="B3706" s="203" t="s">
        <v>1247</v>
      </c>
      <c r="C3706" s="203" t="s">
        <v>29670</v>
      </c>
      <c r="D3706" s="203" t="s">
        <v>9471</v>
      </c>
      <c r="E3706" s="203" t="s">
        <v>29671</v>
      </c>
      <c r="F3706" s="203" t="s">
        <v>9451</v>
      </c>
      <c r="G3706" s="203"/>
      <c r="H3706" s="203"/>
      <c r="I3706" s="203"/>
      <c r="J3706" s="203"/>
      <c r="K3706" s="84"/>
      <c r="L3706" s="84"/>
      <c r="M3706" s="84"/>
      <c r="N3706" s="203"/>
      <c r="O3706" s="86"/>
      <c r="P3706" s="203"/>
      <c r="Q3706" s="203"/>
      <c r="R3706" s="84"/>
      <c r="S3706" s="84"/>
      <c r="T3706" s="84">
        <v>46253</v>
      </c>
      <c r="U3706" s="84">
        <v>46253</v>
      </c>
      <c r="V3706" s="84"/>
      <c r="W3706" s="203" t="s">
        <v>9739</v>
      </c>
    </row>
    <row r="3707" spans="1:23" x14ac:dyDescent="0.3">
      <c r="A3707" s="203" t="s">
        <v>1476</v>
      </c>
      <c r="B3707" s="203" t="s">
        <v>1246</v>
      </c>
      <c r="C3707" s="203" t="s">
        <v>30413</v>
      </c>
      <c r="D3707" s="203" t="s">
        <v>30414</v>
      </c>
      <c r="E3707" s="203" t="s">
        <v>30415</v>
      </c>
      <c r="F3707" s="203" t="s">
        <v>9451</v>
      </c>
      <c r="G3707" s="203" t="s">
        <v>30415</v>
      </c>
      <c r="H3707" s="203" t="s">
        <v>30416</v>
      </c>
      <c r="I3707" s="203" t="s">
        <v>9462</v>
      </c>
      <c r="J3707" s="203" t="s">
        <v>30417</v>
      </c>
      <c r="K3707" s="84">
        <v>45716</v>
      </c>
      <c r="L3707" s="84">
        <v>45717</v>
      </c>
      <c r="M3707" s="84">
        <v>45900</v>
      </c>
      <c r="N3707" s="203" t="s">
        <v>19594</v>
      </c>
      <c r="O3707" s="86">
        <v>23918382</v>
      </c>
      <c r="P3707" s="203" t="s">
        <v>30418</v>
      </c>
      <c r="Q3707" s="203" t="s">
        <v>30417</v>
      </c>
      <c r="R3707" s="84">
        <v>45715</v>
      </c>
      <c r="S3707" s="84">
        <v>45715</v>
      </c>
      <c r="T3707" s="84"/>
      <c r="U3707" s="84"/>
      <c r="V3707" s="84"/>
      <c r="W3707" s="203" t="s">
        <v>9457</v>
      </c>
    </row>
    <row r="3708" spans="1:23" x14ac:dyDescent="0.3">
      <c r="A3708" s="203" t="s">
        <v>1473</v>
      </c>
      <c r="B3708" s="203" t="s">
        <v>1245</v>
      </c>
      <c r="C3708" s="203" t="s">
        <v>30419</v>
      </c>
      <c r="D3708" s="203" t="s">
        <v>30420</v>
      </c>
      <c r="E3708" s="203" t="s">
        <v>30421</v>
      </c>
      <c r="F3708" s="203" t="s">
        <v>9451</v>
      </c>
      <c r="G3708" s="203" t="s">
        <v>30421</v>
      </c>
      <c r="H3708" s="203" t="s">
        <v>30422</v>
      </c>
      <c r="I3708" s="203" t="s">
        <v>9462</v>
      </c>
      <c r="J3708" s="203" t="s">
        <v>30423</v>
      </c>
      <c r="K3708" s="84">
        <v>45650</v>
      </c>
      <c r="L3708" s="84">
        <v>45652</v>
      </c>
      <c r="M3708" s="84">
        <v>45713</v>
      </c>
      <c r="N3708" s="203" t="s">
        <v>15208</v>
      </c>
      <c r="O3708" s="86">
        <v>78614928</v>
      </c>
      <c r="P3708" s="203" t="s">
        <v>30424</v>
      </c>
      <c r="Q3708" s="203" t="s">
        <v>30423</v>
      </c>
      <c r="R3708" s="84">
        <v>45638</v>
      </c>
      <c r="S3708" s="84">
        <v>45638</v>
      </c>
      <c r="T3708" s="84">
        <v>45644</v>
      </c>
      <c r="U3708" s="84">
        <v>45644</v>
      </c>
      <c r="V3708" s="84">
        <v>45644</v>
      </c>
      <c r="W3708" s="203" t="s">
        <v>9457</v>
      </c>
    </row>
    <row r="3709" spans="1:23" x14ac:dyDescent="0.3">
      <c r="A3709" s="203" t="s">
        <v>5454</v>
      </c>
      <c r="B3709" s="203" t="s">
        <v>1245</v>
      </c>
      <c r="C3709" s="203" t="s">
        <v>30425</v>
      </c>
      <c r="D3709" s="203" t="s">
        <v>30426</v>
      </c>
      <c r="E3709" s="203" t="s">
        <v>30427</v>
      </c>
      <c r="F3709" s="203" t="s">
        <v>9451</v>
      </c>
      <c r="G3709" s="203" t="s">
        <v>30427</v>
      </c>
      <c r="H3709" s="203" t="s">
        <v>30428</v>
      </c>
      <c r="I3709" s="203" t="s">
        <v>9453</v>
      </c>
      <c r="J3709" s="203" t="s">
        <v>30429</v>
      </c>
      <c r="K3709" s="84">
        <v>45565</v>
      </c>
      <c r="L3709" s="84">
        <v>45566</v>
      </c>
      <c r="M3709" s="84">
        <v>45657</v>
      </c>
      <c r="N3709" s="203" t="s">
        <v>22712</v>
      </c>
      <c r="O3709" s="86">
        <v>10500000</v>
      </c>
      <c r="P3709" s="203" t="s">
        <v>30430</v>
      </c>
      <c r="Q3709" s="203" t="s">
        <v>30429</v>
      </c>
      <c r="R3709" s="84">
        <v>45562</v>
      </c>
      <c r="S3709" s="84">
        <v>45562</v>
      </c>
      <c r="T3709" s="84"/>
      <c r="U3709" s="84"/>
      <c r="V3709" s="84"/>
      <c r="W3709" s="203" t="s">
        <v>9457</v>
      </c>
    </row>
    <row r="3710" spans="1:23" x14ac:dyDescent="0.3">
      <c r="A3710" s="203" t="s">
        <v>1572</v>
      </c>
      <c r="B3710" s="203" t="s">
        <v>1246</v>
      </c>
      <c r="C3710" s="203" t="s">
        <v>30431</v>
      </c>
      <c r="D3710" s="203" t="s">
        <v>30432</v>
      </c>
      <c r="E3710" s="203" t="s">
        <v>30433</v>
      </c>
      <c r="F3710" s="203" t="s">
        <v>9451</v>
      </c>
      <c r="G3710" s="203" t="s">
        <v>30433</v>
      </c>
      <c r="H3710" s="203" t="s">
        <v>30434</v>
      </c>
      <c r="I3710" s="203" t="s">
        <v>9453</v>
      </c>
      <c r="J3710" s="203" t="s">
        <v>30435</v>
      </c>
      <c r="K3710" s="84">
        <v>45931</v>
      </c>
      <c r="L3710" s="84">
        <v>45931</v>
      </c>
      <c r="M3710" s="84">
        <v>46021</v>
      </c>
      <c r="N3710" s="203" t="s">
        <v>30436</v>
      </c>
      <c r="O3710" s="86">
        <v>10500000</v>
      </c>
      <c r="P3710" s="203" t="s">
        <v>30437</v>
      </c>
      <c r="Q3710" s="203" t="s">
        <v>30435</v>
      </c>
      <c r="R3710" s="84">
        <v>45929</v>
      </c>
      <c r="S3710" s="84">
        <v>45929</v>
      </c>
      <c r="T3710" s="84"/>
      <c r="U3710" s="84"/>
      <c r="V3710" s="84"/>
      <c r="W3710" s="203" t="s">
        <v>9457</v>
      </c>
    </row>
    <row r="3711" spans="1:23" x14ac:dyDescent="0.3">
      <c r="A3711" s="203" t="s">
        <v>1572</v>
      </c>
      <c r="B3711" s="203" t="s">
        <v>1246</v>
      </c>
      <c r="C3711" s="203" t="s">
        <v>30438</v>
      </c>
      <c r="D3711" s="203" t="s">
        <v>30439</v>
      </c>
      <c r="E3711" s="203" t="s">
        <v>30440</v>
      </c>
      <c r="F3711" s="203" t="s">
        <v>9451</v>
      </c>
      <c r="G3711" s="203" t="s">
        <v>30440</v>
      </c>
      <c r="H3711" s="203" t="s">
        <v>30441</v>
      </c>
      <c r="I3711" s="203" t="s">
        <v>9453</v>
      </c>
      <c r="J3711" s="203" t="s">
        <v>30442</v>
      </c>
      <c r="K3711" s="84">
        <v>45937</v>
      </c>
      <c r="L3711" s="84">
        <v>45937</v>
      </c>
      <c r="M3711" s="84">
        <v>46022</v>
      </c>
      <c r="N3711" s="203" t="s">
        <v>30443</v>
      </c>
      <c r="O3711" s="86">
        <v>7482100</v>
      </c>
      <c r="P3711" s="203" t="s">
        <v>30444</v>
      </c>
      <c r="Q3711" s="203" t="s">
        <v>30442</v>
      </c>
      <c r="R3711" s="84">
        <v>45936</v>
      </c>
      <c r="S3711" s="84">
        <v>45936</v>
      </c>
      <c r="T3711" s="84"/>
      <c r="U3711" s="84"/>
      <c r="V3711" s="84"/>
      <c r="W3711" s="203" t="s">
        <v>9457</v>
      </c>
    </row>
    <row r="3712" spans="1:23" x14ac:dyDescent="0.3">
      <c r="A3712" s="203" t="s">
        <v>2940</v>
      </c>
      <c r="B3712" s="203" t="s">
        <v>1245</v>
      </c>
      <c r="C3712" s="203" t="s">
        <v>30445</v>
      </c>
      <c r="D3712" s="203" t="s">
        <v>30446</v>
      </c>
      <c r="E3712" s="203" t="s">
        <v>30447</v>
      </c>
      <c r="F3712" s="203" t="s">
        <v>9451</v>
      </c>
      <c r="G3712" s="203" t="s">
        <v>30447</v>
      </c>
      <c r="H3712" s="203" t="s">
        <v>30448</v>
      </c>
      <c r="I3712" s="203" t="s">
        <v>9462</v>
      </c>
      <c r="J3712" s="203" t="s">
        <v>30449</v>
      </c>
      <c r="K3712" s="84">
        <v>45635</v>
      </c>
      <c r="L3712" s="84">
        <v>45636</v>
      </c>
      <c r="M3712" s="84">
        <v>45656</v>
      </c>
      <c r="N3712" s="203" t="s">
        <v>11342</v>
      </c>
      <c r="O3712" s="86">
        <v>2657598</v>
      </c>
      <c r="P3712" s="203" t="s">
        <v>30450</v>
      </c>
      <c r="Q3712" s="203" t="s">
        <v>30449</v>
      </c>
      <c r="R3712" s="84">
        <v>45635</v>
      </c>
      <c r="S3712" s="84">
        <v>45635</v>
      </c>
      <c r="T3712" s="84"/>
      <c r="U3712" s="84"/>
      <c r="V3712" s="84"/>
      <c r="W3712" s="203" t="s">
        <v>9457</v>
      </c>
    </row>
    <row r="3713" spans="1:23" x14ac:dyDescent="0.3">
      <c r="A3713" s="203" t="s">
        <v>2940</v>
      </c>
      <c r="B3713" s="203" t="s">
        <v>1245</v>
      </c>
      <c r="C3713" s="203" t="s">
        <v>30445</v>
      </c>
      <c r="D3713" s="203" t="s">
        <v>30451</v>
      </c>
      <c r="E3713" s="203" t="s">
        <v>30447</v>
      </c>
      <c r="F3713" s="203" t="s">
        <v>9451</v>
      </c>
      <c r="G3713" s="203" t="s">
        <v>30447</v>
      </c>
      <c r="H3713" s="203" t="s">
        <v>30451</v>
      </c>
      <c r="I3713" s="203" t="s">
        <v>9739</v>
      </c>
      <c r="J3713" s="203" t="s">
        <v>9470</v>
      </c>
      <c r="K3713" s="84"/>
      <c r="L3713" s="84"/>
      <c r="M3713" s="84"/>
      <c r="N3713" s="203" t="s">
        <v>9471</v>
      </c>
      <c r="O3713" s="86">
        <v>0</v>
      </c>
      <c r="P3713" s="203" t="s">
        <v>30450</v>
      </c>
      <c r="Q3713" s="203" t="s">
        <v>9473</v>
      </c>
      <c r="R3713" s="84">
        <v>45635</v>
      </c>
      <c r="S3713" s="84">
        <v>45635</v>
      </c>
      <c r="T3713" s="84"/>
      <c r="U3713" s="84"/>
      <c r="V3713" s="84"/>
      <c r="W3713" s="203" t="s">
        <v>9457</v>
      </c>
    </row>
    <row r="3714" spans="1:23" x14ac:dyDescent="0.3">
      <c r="A3714" s="203" t="s">
        <v>1665</v>
      </c>
      <c r="B3714" s="203" t="s">
        <v>1247</v>
      </c>
      <c r="C3714" s="203" t="s">
        <v>30452</v>
      </c>
      <c r="D3714" s="203" t="s">
        <v>30453</v>
      </c>
      <c r="E3714" s="203" t="s">
        <v>30454</v>
      </c>
      <c r="F3714" s="203" t="s">
        <v>9451</v>
      </c>
      <c r="G3714" s="203" t="s">
        <v>30454</v>
      </c>
      <c r="H3714" s="203" t="s">
        <v>30455</v>
      </c>
      <c r="I3714" s="203" t="s">
        <v>9504</v>
      </c>
      <c r="J3714" s="203" t="s">
        <v>30456</v>
      </c>
      <c r="K3714" s="84">
        <v>46046</v>
      </c>
      <c r="L3714" s="84">
        <v>46048</v>
      </c>
      <c r="M3714" s="84">
        <v>46167</v>
      </c>
      <c r="N3714" s="203" t="s">
        <v>30457</v>
      </c>
      <c r="O3714" s="86">
        <v>12000000</v>
      </c>
      <c r="P3714" s="203" t="s">
        <v>30458</v>
      </c>
      <c r="Q3714" s="203" t="s">
        <v>30456</v>
      </c>
      <c r="R3714" s="84">
        <v>46045</v>
      </c>
      <c r="S3714" s="84">
        <v>46045</v>
      </c>
      <c r="T3714" s="84"/>
      <c r="U3714" s="84"/>
      <c r="V3714" s="84"/>
      <c r="W3714" s="203" t="s">
        <v>9457</v>
      </c>
    </row>
    <row r="3715" spans="1:23" x14ac:dyDescent="0.3">
      <c r="A3715" s="203" t="s">
        <v>1572</v>
      </c>
      <c r="B3715" s="203" t="s">
        <v>1246</v>
      </c>
      <c r="C3715" s="203" t="s">
        <v>30459</v>
      </c>
      <c r="D3715" s="203" t="s">
        <v>30460</v>
      </c>
      <c r="E3715" s="203" t="s">
        <v>30461</v>
      </c>
      <c r="F3715" s="203" t="s">
        <v>9451</v>
      </c>
      <c r="G3715" s="203" t="s">
        <v>30461</v>
      </c>
      <c r="H3715" s="203" t="s">
        <v>30462</v>
      </c>
      <c r="I3715" s="203" t="s">
        <v>9453</v>
      </c>
      <c r="J3715" s="203" t="s">
        <v>30463</v>
      </c>
      <c r="K3715" s="84">
        <v>45919</v>
      </c>
      <c r="L3715" s="84">
        <v>45919</v>
      </c>
      <c r="M3715" s="84">
        <v>46009</v>
      </c>
      <c r="N3715" s="203" t="s">
        <v>30464</v>
      </c>
      <c r="O3715" s="86">
        <v>12000000</v>
      </c>
      <c r="P3715" s="203" t="s">
        <v>30465</v>
      </c>
      <c r="Q3715" s="203" t="s">
        <v>30463</v>
      </c>
      <c r="R3715" s="84">
        <v>45918</v>
      </c>
      <c r="S3715" s="84">
        <v>45918</v>
      </c>
      <c r="T3715" s="84"/>
      <c r="U3715" s="84"/>
      <c r="V3715" s="84"/>
      <c r="W3715" s="203" t="s">
        <v>9457</v>
      </c>
    </row>
    <row r="3716" spans="1:23" x14ac:dyDescent="0.3">
      <c r="A3716" s="203" t="s">
        <v>1657</v>
      </c>
      <c r="B3716" s="203" t="s">
        <v>1247</v>
      </c>
      <c r="C3716" s="203" t="s">
        <v>30466</v>
      </c>
      <c r="D3716" s="203" t="s">
        <v>9471</v>
      </c>
      <c r="E3716" s="203" t="s">
        <v>14329</v>
      </c>
      <c r="F3716" s="203" t="s">
        <v>9451</v>
      </c>
      <c r="G3716" s="203"/>
      <c r="H3716" s="203"/>
      <c r="I3716" s="203"/>
      <c r="J3716" s="203"/>
      <c r="K3716" s="84"/>
      <c r="L3716" s="84"/>
      <c r="M3716" s="84"/>
      <c r="N3716" s="203"/>
      <c r="O3716" s="86"/>
      <c r="P3716" s="203"/>
      <c r="Q3716" s="203"/>
      <c r="R3716" s="84"/>
      <c r="S3716" s="84"/>
      <c r="T3716" s="84">
        <v>46155</v>
      </c>
      <c r="U3716" s="84">
        <v>46155</v>
      </c>
      <c r="V3716" s="84">
        <v>46155</v>
      </c>
      <c r="W3716" s="203" t="s">
        <v>9723</v>
      </c>
    </row>
    <row r="3717" spans="1:23" x14ac:dyDescent="0.3">
      <c r="A3717" s="203" t="s">
        <v>5454</v>
      </c>
      <c r="B3717" s="203" t="s">
        <v>1245</v>
      </c>
      <c r="C3717" s="203" t="s">
        <v>30467</v>
      </c>
      <c r="D3717" s="203" t="s">
        <v>30468</v>
      </c>
      <c r="E3717" s="203" t="s">
        <v>30469</v>
      </c>
      <c r="F3717" s="203" t="s">
        <v>9451</v>
      </c>
      <c r="G3717" s="203" t="s">
        <v>30469</v>
      </c>
      <c r="H3717" s="203" t="s">
        <v>30470</v>
      </c>
      <c r="I3717" s="203" t="s">
        <v>9453</v>
      </c>
      <c r="J3717" s="203" t="s">
        <v>30471</v>
      </c>
      <c r="K3717" s="84">
        <v>45537</v>
      </c>
      <c r="L3717" s="84">
        <v>45537</v>
      </c>
      <c r="M3717" s="84">
        <v>45627</v>
      </c>
      <c r="N3717" s="203" t="s">
        <v>14272</v>
      </c>
      <c r="O3717" s="86">
        <v>7500000</v>
      </c>
      <c r="P3717" s="203" t="s">
        <v>30472</v>
      </c>
      <c r="Q3717" s="203" t="s">
        <v>30471</v>
      </c>
      <c r="R3717" s="84">
        <v>45534</v>
      </c>
      <c r="S3717" s="84">
        <v>45534</v>
      </c>
      <c r="T3717" s="84"/>
      <c r="U3717" s="84"/>
      <c r="V3717" s="84"/>
      <c r="W3717" s="203" t="s">
        <v>9457</v>
      </c>
    </row>
    <row r="3718" spans="1:23" x14ac:dyDescent="0.3">
      <c r="A3718" s="203" t="s">
        <v>5672</v>
      </c>
      <c r="B3718" s="203" t="s">
        <v>1245</v>
      </c>
      <c r="C3718" s="203" t="s">
        <v>30473</v>
      </c>
      <c r="D3718" s="203" t="s">
        <v>30474</v>
      </c>
      <c r="E3718" s="203" t="s">
        <v>30475</v>
      </c>
      <c r="F3718" s="203" t="s">
        <v>9451</v>
      </c>
      <c r="G3718" s="203" t="s">
        <v>30475</v>
      </c>
      <c r="H3718" s="203" t="s">
        <v>30476</v>
      </c>
      <c r="I3718" s="203" t="s">
        <v>9453</v>
      </c>
      <c r="J3718" s="203" t="s">
        <v>30477</v>
      </c>
      <c r="K3718" s="84">
        <v>45622</v>
      </c>
      <c r="L3718" s="84">
        <v>45623</v>
      </c>
      <c r="M3718" s="84">
        <v>45652</v>
      </c>
      <c r="N3718" s="203" t="s">
        <v>12262</v>
      </c>
      <c r="O3718" s="86">
        <v>3100000</v>
      </c>
      <c r="P3718" s="203" t="s">
        <v>30478</v>
      </c>
      <c r="Q3718" s="203" t="s">
        <v>30477</v>
      </c>
      <c r="R3718" s="84">
        <v>45622</v>
      </c>
      <c r="S3718" s="84">
        <v>45622</v>
      </c>
      <c r="T3718" s="84"/>
      <c r="U3718" s="84"/>
      <c r="V3718" s="84"/>
      <c r="W3718" s="203" t="s">
        <v>9457</v>
      </c>
    </row>
    <row r="3719" spans="1:23" x14ac:dyDescent="0.3">
      <c r="A3719" s="203" t="s">
        <v>1572</v>
      </c>
      <c r="B3719" s="203" t="s">
        <v>1246</v>
      </c>
      <c r="C3719" s="203" t="s">
        <v>30479</v>
      </c>
      <c r="D3719" s="203" t="s">
        <v>30480</v>
      </c>
      <c r="E3719" s="203" t="s">
        <v>30481</v>
      </c>
      <c r="F3719" s="203" t="s">
        <v>9451</v>
      </c>
      <c r="G3719" s="203" t="s">
        <v>30481</v>
      </c>
      <c r="H3719" s="203" t="s">
        <v>30482</v>
      </c>
      <c r="I3719" s="203" t="s">
        <v>9453</v>
      </c>
      <c r="J3719" s="203" t="s">
        <v>30483</v>
      </c>
      <c r="K3719" s="84">
        <v>45918</v>
      </c>
      <c r="L3719" s="84">
        <v>45919</v>
      </c>
      <c r="M3719" s="84">
        <v>46009</v>
      </c>
      <c r="N3719" s="203" t="s">
        <v>10949</v>
      </c>
      <c r="O3719" s="86">
        <v>12000000</v>
      </c>
      <c r="P3719" s="203" t="s">
        <v>30484</v>
      </c>
      <c r="Q3719" s="203" t="s">
        <v>30483</v>
      </c>
      <c r="R3719" s="84">
        <v>45917</v>
      </c>
      <c r="S3719" s="84">
        <v>45917</v>
      </c>
      <c r="T3719" s="84"/>
      <c r="U3719" s="84"/>
      <c r="V3719" s="84"/>
      <c r="W3719" s="203" t="s">
        <v>9457</v>
      </c>
    </row>
    <row r="3720" spans="1:23" x14ac:dyDescent="0.3">
      <c r="A3720" s="203" t="s">
        <v>1476</v>
      </c>
      <c r="B3720" s="203" t="s">
        <v>1246</v>
      </c>
      <c r="C3720" s="203" t="s">
        <v>30485</v>
      </c>
      <c r="D3720" s="203" t="s">
        <v>30486</v>
      </c>
      <c r="E3720" s="203" t="s">
        <v>30487</v>
      </c>
      <c r="F3720" s="203" t="s">
        <v>9451</v>
      </c>
      <c r="G3720" s="203" t="s">
        <v>30487</v>
      </c>
      <c r="H3720" s="203" t="s">
        <v>30488</v>
      </c>
      <c r="I3720" s="203" t="s">
        <v>9462</v>
      </c>
      <c r="J3720" s="203" t="s">
        <v>12254</v>
      </c>
      <c r="K3720" s="84">
        <v>45716</v>
      </c>
      <c r="L3720" s="84">
        <v>45716</v>
      </c>
      <c r="M3720" s="84">
        <v>45896</v>
      </c>
      <c r="N3720" s="203" t="s">
        <v>12450</v>
      </c>
      <c r="O3720" s="86">
        <v>15844446</v>
      </c>
      <c r="P3720" s="203" t="s">
        <v>30489</v>
      </c>
      <c r="Q3720" s="203" t="s">
        <v>12254</v>
      </c>
      <c r="R3720" s="84">
        <v>45715</v>
      </c>
      <c r="S3720" s="84">
        <v>45715</v>
      </c>
      <c r="T3720" s="84"/>
      <c r="U3720" s="84"/>
      <c r="V3720" s="84"/>
      <c r="W3720" s="203" t="s">
        <v>9457</v>
      </c>
    </row>
    <row r="3721" spans="1:23" x14ac:dyDescent="0.3">
      <c r="A3721" s="203" t="s">
        <v>1546</v>
      </c>
      <c r="B3721" s="203" t="s">
        <v>1246</v>
      </c>
      <c r="C3721" s="203" t="s">
        <v>30490</v>
      </c>
      <c r="D3721" s="203" t="s">
        <v>30491</v>
      </c>
      <c r="E3721" s="203" t="s">
        <v>30492</v>
      </c>
      <c r="F3721" s="203" t="s">
        <v>9451</v>
      </c>
      <c r="G3721" s="203" t="s">
        <v>30492</v>
      </c>
      <c r="H3721" s="203" t="s">
        <v>30493</v>
      </c>
      <c r="I3721" s="203" t="s">
        <v>9453</v>
      </c>
      <c r="J3721" s="203" t="s">
        <v>30494</v>
      </c>
      <c r="K3721" s="84">
        <v>45961</v>
      </c>
      <c r="L3721" s="84">
        <v>45961</v>
      </c>
      <c r="M3721" s="84">
        <v>46021</v>
      </c>
      <c r="N3721" s="203" t="s">
        <v>11909</v>
      </c>
      <c r="O3721" s="86">
        <v>5800000</v>
      </c>
      <c r="P3721" s="203" t="s">
        <v>30495</v>
      </c>
      <c r="Q3721" s="203" t="s">
        <v>30494</v>
      </c>
      <c r="R3721" s="84">
        <v>45961</v>
      </c>
      <c r="S3721" s="84">
        <v>45961</v>
      </c>
      <c r="T3721" s="84"/>
      <c r="U3721" s="84"/>
      <c r="V3721" s="84"/>
      <c r="W3721" s="203" t="s">
        <v>9457</v>
      </c>
    </row>
    <row r="3722" spans="1:23" x14ac:dyDescent="0.3">
      <c r="A3722" s="203" t="s">
        <v>2567</v>
      </c>
      <c r="B3722" s="203" t="s">
        <v>1247</v>
      </c>
      <c r="C3722" s="203" t="s">
        <v>34249</v>
      </c>
      <c r="D3722" s="203" t="s">
        <v>34250</v>
      </c>
      <c r="E3722" s="203" t="s">
        <v>34251</v>
      </c>
      <c r="F3722" s="203" t="s">
        <v>9451</v>
      </c>
      <c r="G3722" s="203"/>
      <c r="H3722" s="203"/>
      <c r="I3722" s="203"/>
      <c r="J3722" s="203"/>
      <c r="K3722" s="84"/>
      <c r="L3722" s="84"/>
      <c r="M3722" s="84"/>
      <c r="N3722" s="203"/>
      <c r="O3722" s="86"/>
      <c r="P3722" s="203"/>
      <c r="Q3722" s="203"/>
      <c r="R3722" s="84">
        <v>46244</v>
      </c>
      <c r="S3722" s="84">
        <v>46244</v>
      </c>
      <c r="T3722" s="84">
        <v>46248</v>
      </c>
      <c r="U3722" s="84">
        <v>46248</v>
      </c>
      <c r="V3722" s="84">
        <v>46248</v>
      </c>
      <c r="W3722" s="203" t="s">
        <v>14464</v>
      </c>
    </row>
    <row r="3723" spans="1:23" x14ac:dyDescent="0.3">
      <c r="A3723" s="203" t="s">
        <v>1433</v>
      </c>
      <c r="B3723" s="203" t="s">
        <v>1246</v>
      </c>
      <c r="C3723" s="203" t="s">
        <v>30496</v>
      </c>
      <c r="D3723" s="203" t="s">
        <v>30497</v>
      </c>
      <c r="E3723" s="203" t="s">
        <v>30498</v>
      </c>
      <c r="F3723" s="203" t="s">
        <v>9451</v>
      </c>
      <c r="G3723" s="203" t="s">
        <v>30498</v>
      </c>
      <c r="H3723" s="203" t="s">
        <v>30499</v>
      </c>
      <c r="I3723" s="203" t="s">
        <v>9462</v>
      </c>
      <c r="J3723" s="203" t="s">
        <v>30500</v>
      </c>
      <c r="K3723" s="84">
        <v>45797</v>
      </c>
      <c r="L3723" s="84">
        <v>45797</v>
      </c>
      <c r="M3723" s="84">
        <v>45919</v>
      </c>
      <c r="N3723" s="203" t="s">
        <v>9962</v>
      </c>
      <c r="O3723" s="86">
        <v>13923856</v>
      </c>
      <c r="P3723" s="203" t="s">
        <v>30501</v>
      </c>
      <c r="Q3723" s="203" t="s">
        <v>30500</v>
      </c>
      <c r="R3723" s="84">
        <v>45797</v>
      </c>
      <c r="S3723" s="84">
        <v>45797</v>
      </c>
      <c r="T3723" s="84"/>
      <c r="U3723" s="84"/>
      <c r="V3723" s="84"/>
      <c r="W3723" s="203" t="s">
        <v>9457</v>
      </c>
    </row>
    <row r="3724" spans="1:23" x14ac:dyDescent="0.3">
      <c r="A3724" s="203" t="s">
        <v>1429</v>
      </c>
      <c r="B3724" s="203" t="s">
        <v>1246</v>
      </c>
      <c r="C3724" s="203" t="s">
        <v>30502</v>
      </c>
      <c r="D3724" s="203" t="s">
        <v>30503</v>
      </c>
      <c r="E3724" s="203" t="s">
        <v>30504</v>
      </c>
      <c r="F3724" s="203" t="s">
        <v>9451</v>
      </c>
      <c r="G3724" s="203" t="s">
        <v>30504</v>
      </c>
      <c r="H3724" s="203" t="s">
        <v>30505</v>
      </c>
      <c r="I3724" s="203" t="s">
        <v>9453</v>
      </c>
      <c r="J3724" s="203" t="s">
        <v>11415</v>
      </c>
      <c r="K3724" s="84">
        <v>45847</v>
      </c>
      <c r="L3724" s="84">
        <v>45847</v>
      </c>
      <c r="M3724" s="84">
        <v>45969</v>
      </c>
      <c r="N3724" s="203" t="s">
        <v>24941</v>
      </c>
      <c r="O3724" s="86">
        <v>20949056</v>
      </c>
      <c r="P3724" s="203" t="s">
        <v>30506</v>
      </c>
      <c r="Q3724" s="203" t="s">
        <v>11415</v>
      </c>
      <c r="R3724" s="84">
        <v>45846</v>
      </c>
      <c r="S3724" s="84">
        <v>45846</v>
      </c>
      <c r="T3724" s="84"/>
      <c r="U3724" s="84"/>
      <c r="V3724" s="84"/>
      <c r="W3724" s="203" t="s">
        <v>9457</v>
      </c>
    </row>
    <row r="3725" spans="1:23" x14ac:dyDescent="0.3">
      <c r="A3725" s="203" t="s">
        <v>1605</v>
      </c>
      <c r="B3725" s="203" t="s">
        <v>1247</v>
      </c>
      <c r="C3725" s="203" t="s">
        <v>30507</v>
      </c>
      <c r="D3725" s="203" t="s">
        <v>30508</v>
      </c>
      <c r="E3725" s="203" t="s">
        <v>30509</v>
      </c>
      <c r="F3725" s="203" t="s">
        <v>9451</v>
      </c>
      <c r="G3725" s="203" t="s">
        <v>30509</v>
      </c>
      <c r="H3725" s="203" t="s">
        <v>30510</v>
      </c>
      <c r="I3725" s="203" t="s">
        <v>9482</v>
      </c>
      <c r="J3725" s="203" t="s">
        <v>30511</v>
      </c>
      <c r="K3725" s="84">
        <v>46243</v>
      </c>
      <c r="L3725" s="84"/>
      <c r="M3725" s="84">
        <v>46387</v>
      </c>
      <c r="N3725" s="203" t="s">
        <v>16169</v>
      </c>
      <c r="O3725" s="86">
        <v>25745751</v>
      </c>
      <c r="P3725" s="203" t="s">
        <v>33566</v>
      </c>
      <c r="Q3725" s="203" t="s">
        <v>30511</v>
      </c>
      <c r="R3725" s="84">
        <v>46240</v>
      </c>
      <c r="S3725" s="84">
        <v>46240</v>
      </c>
      <c r="T3725" s="84"/>
      <c r="U3725" s="84"/>
      <c r="V3725" s="84"/>
      <c r="W3725" s="203" t="s">
        <v>9457</v>
      </c>
    </row>
    <row r="3726" spans="1:23" x14ac:dyDescent="0.3">
      <c r="A3726" s="203" t="s">
        <v>2935</v>
      </c>
      <c r="B3726" s="203" t="s">
        <v>1245</v>
      </c>
      <c r="C3726" s="203" t="s">
        <v>30512</v>
      </c>
      <c r="D3726" s="203" t="s">
        <v>30513</v>
      </c>
      <c r="E3726" s="203" t="s">
        <v>30514</v>
      </c>
      <c r="F3726" s="203" t="s">
        <v>9451</v>
      </c>
      <c r="G3726" s="203" t="s">
        <v>30514</v>
      </c>
      <c r="H3726" s="203" t="s">
        <v>30515</v>
      </c>
      <c r="I3726" s="203" t="s">
        <v>9462</v>
      </c>
      <c r="J3726" s="203" t="s">
        <v>11019</v>
      </c>
      <c r="K3726" s="84">
        <v>45372</v>
      </c>
      <c r="L3726" s="84">
        <v>45373</v>
      </c>
      <c r="M3726" s="84">
        <v>45556</v>
      </c>
      <c r="N3726" s="203" t="s">
        <v>18723</v>
      </c>
      <c r="O3726" s="86">
        <v>12622590</v>
      </c>
      <c r="P3726" s="203" t="s">
        <v>30516</v>
      </c>
      <c r="Q3726" s="203" t="s">
        <v>30517</v>
      </c>
      <c r="R3726" s="84">
        <v>45371</v>
      </c>
      <c r="S3726" s="84">
        <v>45371</v>
      </c>
      <c r="T3726" s="84"/>
      <c r="U3726" s="84"/>
      <c r="V3726" s="84"/>
      <c r="W3726" s="203" t="s">
        <v>9457</v>
      </c>
    </row>
    <row r="3727" spans="1:23" x14ac:dyDescent="0.3">
      <c r="A3727" s="203" t="s">
        <v>1605</v>
      </c>
      <c r="B3727" s="203" t="s">
        <v>1247</v>
      </c>
      <c r="C3727" s="203" t="s">
        <v>30518</v>
      </c>
      <c r="D3727" s="203" t="s">
        <v>30519</v>
      </c>
      <c r="E3727" s="203" t="s">
        <v>30520</v>
      </c>
      <c r="F3727" s="203" t="s">
        <v>9451</v>
      </c>
      <c r="G3727" s="203" t="s">
        <v>30520</v>
      </c>
      <c r="H3727" s="203" t="s">
        <v>30521</v>
      </c>
      <c r="I3727" s="203" t="s">
        <v>9453</v>
      </c>
      <c r="J3727" s="203" t="s">
        <v>21988</v>
      </c>
      <c r="K3727" s="84">
        <v>46045</v>
      </c>
      <c r="L3727" s="84">
        <v>46045</v>
      </c>
      <c r="M3727" s="84">
        <v>46225</v>
      </c>
      <c r="N3727" s="203" t="s">
        <v>20231</v>
      </c>
      <c r="O3727" s="86">
        <v>15859458</v>
      </c>
      <c r="P3727" s="203" t="s">
        <v>30522</v>
      </c>
      <c r="Q3727" s="203" t="s">
        <v>21988</v>
      </c>
      <c r="R3727" s="84">
        <v>46044</v>
      </c>
      <c r="S3727" s="84">
        <v>46044</v>
      </c>
      <c r="T3727" s="84"/>
      <c r="U3727" s="84"/>
      <c r="V3727" s="84"/>
      <c r="W3727" s="203" t="s">
        <v>9457</v>
      </c>
    </row>
    <row r="3728" spans="1:23" x14ac:dyDescent="0.3">
      <c r="A3728" s="203" t="s">
        <v>1730</v>
      </c>
      <c r="B3728" s="203" t="s">
        <v>1246</v>
      </c>
      <c r="C3728" s="203" t="s">
        <v>30523</v>
      </c>
      <c r="D3728" s="203" t="s">
        <v>30524</v>
      </c>
      <c r="E3728" s="203" t="s">
        <v>30525</v>
      </c>
      <c r="F3728" s="203" t="s">
        <v>9451</v>
      </c>
      <c r="G3728" s="203" t="s">
        <v>30525</v>
      </c>
      <c r="H3728" s="203" t="s">
        <v>30526</v>
      </c>
      <c r="I3728" s="203" t="s">
        <v>9453</v>
      </c>
      <c r="J3728" s="203" t="s">
        <v>16465</v>
      </c>
      <c r="K3728" s="84">
        <v>45806</v>
      </c>
      <c r="L3728" s="84">
        <v>45807</v>
      </c>
      <c r="M3728" s="84">
        <v>45929</v>
      </c>
      <c r="N3728" s="203" t="s">
        <v>9808</v>
      </c>
      <c r="O3728" s="86">
        <v>14000000</v>
      </c>
      <c r="P3728" s="203" t="s">
        <v>30527</v>
      </c>
      <c r="Q3728" s="203" t="s">
        <v>16465</v>
      </c>
      <c r="R3728" s="84">
        <v>45806</v>
      </c>
      <c r="S3728" s="84">
        <v>45806</v>
      </c>
      <c r="T3728" s="84"/>
      <c r="U3728" s="84"/>
      <c r="V3728" s="84"/>
      <c r="W3728" s="203" t="s">
        <v>9457</v>
      </c>
    </row>
    <row r="3729" spans="1:23" x14ac:dyDescent="0.3">
      <c r="A3729" s="203" t="s">
        <v>1467</v>
      </c>
      <c r="B3729" s="203" t="s">
        <v>1247</v>
      </c>
      <c r="C3729" s="203" t="s">
        <v>30528</v>
      </c>
      <c r="D3729" s="203" t="s">
        <v>30529</v>
      </c>
      <c r="E3729" s="203" t="s">
        <v>30530</v>
      </c>
      <c r="F3729" s="203" t="s">
        <v>9451</v>
      </c>
      <c r="G3729" s="203" t="s">
        <v>30530</v>
      </c>
      <c r="H3729" s="203" t="s">
        <v>30531</v>
      </c>
      <c r="I3729" s="203" t="s">
        <v>9482</v>
      </c>
      <c r="J3729" s="203" t="s">
        <v>30532</v>
      </c>
      <c r="K3729" s="84">
        <v>46242</v>
      </c>
      <c r="L3729" s="84"/>
      <c r="M3729" s="84">
        <v>46387</v>
      </c>
      <c r="N3729" s="203" t="s">
        <v>17223</v>
      </c>
      <c r="O3729" s="86">
        <v>20751191</v>
      </c>
      <c r="P3729" s="203" t="s">
        <v>30533</v>
      </c>
      <c r="Q3729" s="203" t="s">
        <v>30532</v>
      </c>
      <c r="R3729" s="84">
        <v>46239</v>
      </c>
      <c r="S3729" s="84">
        <v>46239</v>
      </c>
      <c r="T3729" s="84"/>
      <c r="U3729" s="84"/>
      <c r="V3729" s="84"/>
      <c r="W3729" s="203" t="s">
        <v>9457</v>
      </c>
    </row>
    <row r="3730" spans="1:23" x14ac:dyDescent="0.3">
      <c r="A3730" s="203" t="s">
        <v>5454</v>
      </c>
      <c r="B3730" s="203" t="s">
        <v>1245</v>
      </c>
      <c r="C3730" s="203" t="s">
        <v>30534</v>
      </c>
      <c r="D3730" s="203" t="s">
        <v>30535</v>
      </c>
      <c r="E3730" s="203" t="s">
        <v>30536</v>
      </c>
      <c r="F3730" s="203" t="s">
        <v>9451</v>
      </c>
      <c r="G3730" s="203" t="s">
        <v>30536</v>
      </c>
      <c r="H3730" s="203" t="s">
        <v>30537</v>
      </c>
      <c r="I3730" s="203" t="s">
        <v>9453</v>
      </c>
      <c r="J3730" s="203" t="s">
        <v>23133</v>
      </c>
      <c r="K3730" s="84">
        <v>45566</v>
      </c>
      <c r="L3730" s="84">
        <v>45566</v>
      </c>
      <c r="M3730" s="84">
        <v>45657</v>
      </c>
      <c r="N3730" s="203" t="s">
        <v>13185</v>
      </c>
      <c r="O3730" s="86">
        <v>9000000</v>
      </c>
      <c r="P3730" s="203" t="s">
        <v>30538</v>
      </c>
      <c r="Q3730" s="203" t="s">
        <v>23133</v>
      </c>
      <c r="R3730" s="84">
        <v>45565</v>
      </c>
      <c r="S3730" s="84">
        <v>45565</v>
      </c>
      <c r="T3730" s="84"/>
      <c r="U3730" s="84"/>
      <c r="V3730" s="84"/>
      <c r="W3730" s="203" t="s">
        <v>9457</v>
      </c>
    </row>
    <row r="3731" spans="1:23" x14ac:dyDescent="0.3">
      <c r="A3731" s="203" t="s">
        <v>2940</v>
      </c>
      <c r="B3731" s="203" t="s">
        <v>1245</v>
      </c>
      <c r="C3731" s="203" t="s">
        <v>30539</v>
      </c>
      <c r="D3731" s="203" t="s">
        <v>30540</v>
      </c>
      <c r="E3731" s="203" t="s">
        <v>30541</v>
      </c>
      <c r="F3731" s="203" t="s">
        <v>9451</v>
      </c>
      <c r="G3731" s="203" t="s">
        <v>30541</v>
      </c>
      <c r="H3731" s="203" t="s">
        <v>30542</v>
      </c>
      <c r="I3731" s="203" t="s">
        <v>9462</v>
      </c>
      <c r="J3731" s="203" t="s">
        <v>30543</v>
      </c>
      <c r="K3731" s="84">
        <v>45652</v>
      </c>
      <c r="L3731" s="84">
        <v>45656</v>
      </c>
      <c r="M3731" s="84">
        <v>45657</v>
      </c>
      <c r="N3731" s="203" t="s">
        <v>11364</v>
      </c>
      <c r="O3731" s="86">
        <v>84466200</v>
      </c>
      <c r="P3731" s="203" t="s">
        <v>30544</v>
      </c>
      <c r="Q3731" s="203" t="s">
        <v>30543</v>
      </c>
      <c r="R3731" s="84">
        <v>45642</v>
      </c>
      <c r="S3731" s="84">
        <v>45642</v>
      </c>
      <c r="T3731" s="84">
        <v>45646</v>
      </c>
      <c r="U3731" s="84">
        <v>45646</v>
      </c>
      <c r="V3731" s="84">
        <v>45646</v>
      </c>
      <c r="W3731" s="203" t="s">
        <v>9457</v>
      </c>
    </row>
    <row r="3732" spans="1:23" x14ac:dyDescent="0.3">
      <c r="A3732" s="203" t="s">
        <v>1572</v>
      </c>
      <c r="B3732" s="203" t="s">
        <v>1246</v>
      </c>
      <c r="C3732" s="203" t="s">
        <v>30545</v>
      </c>
      <c r="D3732" s="203" t="s">
        <v>30546</v>
      </c>
      <c r="E3732" s="203" t="s">
        <v>30547</v>
      </c>
      <c r="F3732" s="203" t="s">
        <v>9451</v>
      </c>
      <c r="G3732" s="203" t="s">
        <v>30547</v>
      </c>
      <c r="H3732" s="203" t="s">
        <v>30548</v>
      </c>
      <c r="I3732" s="203" t="s">
        <v>9453</v>
      </c>
      <c r="J3732" s="203" t="s">
        <v>30549</v>
      </c>
      <c r="K3732" s="84">
        <v>45981</v>
      </c>
      <c r="L3732" s="84">
        <v>45981</v>
      </c>
      <c r="M3732" s="84">
        <v>46020</v>
      </c>
      <c r="N3732" s="203" t="s">
        <v>29870</v>
      </c>
      <c r="O3732" s="86">
        <v>8000000</v>
      </c>
      <c r="P3732" s="203" t="s">
        <v>30550</v>
      </c>
      <c r="Q3732" s="203" t="s">
        <v>30549</v>
      </c>
      <c r="R3732" s="84">
        <v>45981</v>
      </c>
      <c r="S3732" s="84">
        <v>45981</v>
      </c>
      <c r="T3732" s="84"/>
      <c r="U3732" s="84"/>
      <c r="V3732" s="84"/>
      <c r="W3732" s="203" t="s">
        <v>9457</v>
      </c>
    </row>
    <row r="3733" spans="1:23" x14ac:dyDescent="0.3">
      <c r="A3733" s="203" t="s">
        <v>1572</v>
      </c>
      <c r="B3733" s="203" t="s">
        <v>1246</v>
      </c>
      <c r="C3733" s="203" t="s">
        <v>30551</v>
      </c>
      <c r="D3733" s="203" t="s">
        <v>30552</v>
      </c>
      <c r="E3733" s="203" t="s">
        <v>30553</v>
      </c>
      <c r="F3733" s="203" t="s">
        <v>9451</v>
      </c>
      <c r="G3733" s="203" t="s">
        <v>30553</v>
      </c>
      <c r="H3733" s="203" t="s">
        <v>30554</v>
      </c>
      <c r="I3733" s="203" t="s">
        <v>9453</v>
      </c>
      <c r="J3733" s="203" t="s">
        <v>30555</v>
      </c>
      <c r="K3733" s="84">
        <v>45960</v>
      </c>
      <c r="L3733" s="84">
        <v>45960</v>
      </c>
      <c r="M3733" s="84">
        <v>46020</v>
      </c>
      <c r="N3733" s="203" t="s">
        <v>30556</v>
      </c>
      <c r="O3733" s="86">
        <v>7000000</v>
      </c>
      <c r="P3733" s="203" t="s">
        <v>30557</v>
      </c>
      <c r="Q3733" s="203" t="s">
        <v>30555</v>
      </c>
      <c r="R3733" s="84">
        <v>45959</v>
      </c>
      <c r="S3733" s="84">
        <v>45959</v>
      </c>
      <c r="T3733" s="84"/>
      <c r="U3733" s="84"/>
      <c r="V3733" s="84"/>
      <c r="W3733" s="203" t="s">
        <v>9457</v>
      </c>
    </row>
    <row r="3734" spans="1:23" x14ac:dyDescent="0.3">
      <c r="A3734" s="203" t="s">
        <v>1572</v>
      </c>
      <c r="B3734" s="203" t="s">
        <v>1246</v>
      </c>
      <c r="C3734" s="203" t="s">
        <v>30558</v>
      </c>
      <c r="D3734" s="203" t="s">
        <v>30559</v>
      </c>
      <c r="E3734" s="203" t="s">
        <v>30560</v>
      </c>
      <c r="F3734" s="203" t="s">
        <v>9451</v>
      </c>
      <c r="G3734" s="203" t="s">
        <v>30560</v>
      </c>
      <c r="H3734" s="203" t="s">
        <v>30561</v>
      </c>
      <c r="I3734" s="203" t="s">
        <v>9453</v>
      </c>
      <c r="J3734" s="203" t="s">
        <v>30562</v>
      </c>
      <c r="K3734" s="84">
        <v>45947</v>
      </c>
      <c r="L3734" s="84">
        <v>45951</v>
      </c>
      <c r="M3734" s="84">
        <v>46022</v>
      </c>
      <c r="N3734" s="203" t="s">
        <v>19101</v>
      </c>
      <c r="O3734" s="86">
        <v>7728407</v>
      </c>
      <c r="P3734" s="203" t="s">
        <v>30563</v>
      </c>
      <c r="Q3734" s="203" t="s">
        <v>30562</v>
      </c>
      <c r="R3734" s="84">
        <v>45947</v>
      </c>
      <c r="S3734" s="84">
        <v>45947</v>
      </c>
      <c r="T3734" s="84"/>
      <c r="U3734" s="84"/>
      <c r="V3734" s="84"/>
      <c r="W3734" s="203" t="s">
        <v>9457</v>
      </c>
    </row>
    <row r="3735" spans="1:23" x14ac:dyDescent="0.3">
      <c r="A3735" s="203" t="s">
        <v>2935</v>
      </c>
      <c r="B3735" s="203" t="s">
        <v>1245</v>
      </c>
      <c r="C3735" s="203" t="s">
        <v>30564</v>
      </c>
      <c r="D3735" s="203" t="s">
        <v>30565</v>
      </c>
      <c r="E3735" s="203" t="s">
        <v>30566</v>
      </c>
      <c r="F3735" s="203" t="s">
        <v>9451</v>
      </c>
      <c r="G3735" s="203" t="s">
        <v>30566</v>
      </c>
      <c r="H3735" s="203" t="s">
        <v>30567</v>
      </c>
      <c r="I3735" s="203" t="s">
        <v>9462</v>
      </c>
      <c r="J3735" s="203" t="s">
        <v>20349</v>
      </c>
      <c r="K3735" s="84">
        <v>45366</v>
      </c>
      <c r="L3735" s="84">
        <v>45366</v>
      </c>
      <c r="M3735" s="84">
        <v>45549</v>
      </c>
      <c r="N3735" s="203" t="s">
        <v>13487</v>
      </c>
      <c r="O3735" s="86">
        <v>12622590</v>
      </c>
      <c r="P3735" s="203" t="s">
        <v>30568</v>
      </c>
      <c r="Q3735" s="203" t="s">
        <v>20351</v>
      </c>
      <c r="R3735" s="84">
        <v>45360</v>
      </c>
      <c r="S3735" s="84">
        <v>45360</v>
      </c>
      <c r="T3735" s="84"/>
      <c r="U3735" s="84"/>
      <c r="V3735" s="84"/>
      <c r="W3735" s="203" t="s">
        <v>9457</v>
      </c>
    </row>
    <row r="3736" spans="1:23" x14ac:dyDescent="0.3">
      <c r="A3736" s="203" t="s">
        <v>1665</v>
      </c>
      <c r="B3736" s="203" t="s">
        <v>1247</v>
      </c>
      <c r="C3736" s="203" t="s">
        <v>30569</v>
      </c>
      <c r="D3736" s="203" t="s">
        <v>30570</v>
      </c>
      <c r="E3736" s="203" t="s">
        <v>30571</v>
      </c>
      <c r="F3736" s="203" t="s">
        <v>9451</v>
      </c>
      <c r="G3736" s="203" t="s">
        <v>30571</v>
      </c>
      <c r="H3736" s="203" t="s">
        <v>30572</v>
      </c>
      <c r="I3736" s="203" t="s">
        <v>9504</v>
      </c>
      <c r="J3736" s="203" t="s">
        <v>30573</v>
      </c>
      <c r="K3736" s="84">
        <v>46051</v>
      </c>
      <c r="L3736" s="84">
        <v>46051</v>
      </c>
      <c r="M3736" s="84">
        <v>46140</v>
      </c>
      <c r="N3736" s="203" t="s">
        <v>30574</v>
      </c>
      <c r="O3736" s="86">
        <v>7500000</v>
      </c>
      <c r="P3736" s="203" t="s">
        <v>30575</v>
      </c>
      <c r="Q3736" s="203" t="s">
        <v>30573</v>
      </c>
      <c r="R3736" s="84">
        <v>46051</v>
      </c>
      <c r="S3736" s="84">
        <v>46051</v>
      </c>
      <c r="T3736" s="84"/>
      <c r="U3736" s="84"/>
      <c r="V3736" s="84"/>
      <c r="W3736" s="203" t="s">
        <v>9457</v>
      </c>
    </row>
    <row r="3737" spans="1:23" x14ac:dyDescent="0.3">
      <c r="A3737" s="203" t="s">
        <v>5248</v>
      </c>
      <c r="B3737" s="203" t="s">
        <v>1245</v>
      </c>
      <c r="C3737" s="203" t="s">
        <v>30576</v>
      </c>
      <c r="D3737" s="203" t="s">
        <v>30577</v>
      </c>
      <c r="E3737" s="203" t="s">
        <v>28137</v>
      </c>
      <c r="F3737" s="203" t="s">
        <v>9451</v>
      </c>
      <c r="G3737" s="203" t="s">
        <v>28137</v>
      </c>
      <c r="H3737" s="203" t="s">
        <v>30578</v>
      </c>
      <c r="I3737" s="203" t="s">
        <v>9453</v>
      </c>
      <c r="J3737" s="203" t="s">
        <v>9842</v>
      </c>
      <c r="K3737" s="84">
        <v>45597</v>
      </c>
      <c r="L3737" s="84">
        <v>45604</v>
      </c>
      <c r="M3737" s="84">
        <v>45657</v>
      </c>
      <c r="N3737" s="203" t="s">
        <v>9843</v>
      </c>
      <c r="O3737" s="86">
        <v>579044477</v>
      </c>
      <c r="P3737" s="203" t="s">
        <v>30579</v>
      </c>
      <c r="Q3737" s="203" t="s">
        <v>30580</v>
      </c>
      <c r="R3737" s="84">
        <v>45573</v>
      </c>
      <c r="S3737" s="84">
        <v>45573</v>
      </c>
      <c r="T3737" s="84">
        <v>45576</v>
      </c>
      <c r="U3737" s="84">
        <v>45576</v>
      </c>
      <c r="V3737" s="84">
        <v>45576</v>
      </c>
      <c r="W3737" s="203" t="s">
        <v>9457</v>
      </c>
    </row>
    <row r="3738" spans="1:23" x14ac:dyDescent="0.3">
      <c r="A3738" s="203" t="s">
        <v>5454</v>
      </c>
      <c r="B3738" s="203" t="s">
        <v>1245</v>
      </c>
      <c r="C3738" s="203" t="s">
        <v>30581</v>
      </c>
      <c r="D3738" s="203" t="s">
        <v>30582</v>
      </c>
      <c r="E3738" s="203" t="s">
        <v>30583</v>
      </c>
      <c r="F3738" s="203" t="s">
        <v>9451</v>
      </c>
      <c r="G3738" s="203" t="s">
        <v>30583</v>
      </c>
      <c r="H3738" s="203" t="s">
        <v>30584</v>
      </c>
      <c r="I3738" s="203" t="s">
        <v>9533</v>
      </c>
      <c r="J3738" s="203" t="s">
        <v>30585</v>
      </c>
      <c r="K3738" s="84">
        <v>45564</v>
      </c>
      <c r="L3738" s="84">
        <v>45565</v>
      </c>
      <c r="M3738" s="84">
        <v>45655</v>
      </c>
      <c r="N3738" s="203" t="s">
        <v>11034</v>
      </c>
      <c r="O3738" s="86">
        <v>15000000</v>
      </c>
      <c r="P3738" s="203" t="s">
        <v>30586</v>
      </c>
      <c r="Q3738" s="203" t="s">
        <v>30585</v>
      </c>
      <c r="R3738" s="84">
        <v>45562</v>
      </c>
      <c r="S3738" s="84">
        <v>45562</v>
      </c>
      <c r="T3738" s="84"/>
      <c r="U3738" s="84"/>
      <c r="V3738" s="84"/>
      <c r="W3738" s="203" t="s">
        <v>9457</v>
      </c>
    </row>
    <row r="3739" spans="1:23" x14ac:dyDescent="0.3">
      <c r="A3739" s="203" t="s">
        <v>2935</v>
      </c>
      <c r="B3739" s="203" t="s">
        <v>1245</v>
      </c>
      <c r="C3739" s="203" t="s">
        <v>30587</v>
      </c>
      <c r="D3739" s="203" t="s">
        <v>30588</v>
      </c>
      <c r="E3739" s="203" t="s">
        <v>30589</v>
      </c>
      <c r="F3739" s="203" t="s">
        <v>9451</v>
      </c>
      <c r="G3739" s="203" t="s">
        <v>30589</v>
      </c>
      <c r="H3739" s="203" t="s">
        <v>30590</v>
      </c>
      <c r="I3739" s="203" t="s">
        <v>9462</v>
      </c>
      <c r="J3739" s="203" t="s">
        <v>16707</v>
      </c>
      <c r="K3739" s="84">
        <v>45363</v>
      </c>
      <c r="L3739" s="84">
        <v>45364</v>
      </c>
      <c r="M3739" s="84">
        <v>45547</v>
      </c>
      <c r="N3739" s="203" t="s">
        <v>12015</v>
      </c>
      <c r="O3739" s="86">
        <v>27237546</v>
      </c>
      <c r="P3739" s="203" t="s">
        <v>30591</v>
      </c>
      <c r="Q3739" s="203" t="s">
        <v>16709</v>
      </c>
      <c r="R3739" s="84">
        <v>45362</v>
      </c>
      <c r="S3739" s="84">
        <v>45362</v>
      </c>
      <c r="T3739" s="84"/>
      <c r="U3739" s="84"/>
      <c r="V3739" s="84"/>
      <c r="W3739" s="203" t="s">
        <v>9457</v>
      </c>
    </row>
    <row r="3740" spans="1:23" x14ac:dyDescent="0.3">
      <c r="A3740" s="203" t="s">
        <v>1505</v>
      </c>
      <c r="B3740" s="203" t="s">
        <v>1246</v>
      </c>
      <c r="C3740" s="203" t="s">
        <v>30592</v>
      </c>
      <c r="D3740" s="203" t="s">
        <v>30593</v>
      </c>
      <c r="E3740" s="203" t="s">
        <v>30594</v>
      </c>
      <c r="F3740" s="203" t="s">
        <v>9451</v>
      </c>
      <c r="G3740" s="203" t="s">
        <v>30594</v>
      </c>
      <c r="H3740" s="203" t="s">
        <v>30595</v>
      </c>
      <c r="I3740" s="203" t="s">
        <v>9462</v>
      </c>
      <c r="J3740" s="203" t="s">
        <v>16450</v>
      </c>
      <c r="K3740" s="84">
        <v>45700</v>
      </c>
      <c r="L3740" s="84">
        <v>45700</v>
      </c>
      <c r="M3740" s="84">
        <v>45880</v>
      </c>
      <c r="N3740" s="203" t="s">
        <v>12533</v>
      </c>
      <c r="O3740" s="86">
        <v>23918382</v>
      </c>
      <c r="P3740" s="203" t="s">
        <v>30596</v>
      </c>
      <c r="Q3740" s="203" t="s">
        <v>16450</v>
      </c>
      <c r="R3740" s="84">
        <v>45699</v>
      </c>
      <c r="S3740" s="84">
        <v>45699</v>
      </c>
      <c r="T3740" s="84"/>
      <c r="U3740" s="84"/>
      <c r="V3740" s="84"/>
      <c r="W3740" s="203" t="s">
        <v>9457</v>
      </c>
    </row>
    <row r="3741" spans="1:23" x14ac:dyDescent="0.3">
      <c r="A3741" s="203" t="s">
        <v>1572</v>
      </c>
      <c r="B3741" s="203" t="s">
        <v>1246</v>
      </c>
      <c r="C3741" s="203" t="s">
        <v>30597</v>
      </c>
      <c r="D3741" s="203" t="s">
        <v>30598</v>
      </c>
      <c r="E3741" s="203" t="s">
        <v>30599</v>
      </c>
      <c r="F3741" s="203" t="s">
        <v>9451</v>
      </c>
      <c r="G3741" s="203" t="s">
        <v>30599</v>
      </c>
      <c r="H3741" s="203" t="s">
        <v>30600</v>
      </c>
      <c r="I3741" s="203" t="s">
        <v>9453</v>
      </c>
      <c r="J3741" s="203" t="s">
        <v>30601</v>
      </c>
      <c r="K3741" s="84">
        <v>45919</v>
      </c>
      <c r="L3741" s="84">
        <v>45922</v>
      </c>
      <c r="M3741" s="84">
        <v>46012</v>
      </c>
      <c r="N3741" s="203" t="s">
        <v>18914</v>
      </c>
      <c r="O3741" s="86">
        <v>12000000</v>
      </c>
      <c r="P3741" s="203" t="s">
        <v>30602</v>
      </c>
      <c r="Q3741" s="203" t="s">
        <v>30601</v>
      </c>
      <c r="R3741" s="84">
        <v>45919</v>
      </c>
      <c r="S3741" s="84">
        <v>45919</v>
      </c>
      <c r="T3741" s="84"/>
      <c r="U3741" s="84"/>
      <c r="V3741" s="84"/>
      <c r="W3741" s="203" t="s">
        <v>9457</v>
      </c>
    </row>
    <row r="3742" spans="1:23" x14ac:dyDescent="0.3">
      <c r="A3742" s="203" t="s">
        <v>1760</v>
      </c>
      <c r="B3742" s="203" t="s">
        <v>1246</v>
      </c>
      <c r="C3742" s="203" t="s">
        <v>30603</v>
      </c>
      <c r="D3742" s="203" t="s">
        <v>30604</v>
      </c>
      <c r="E3742" s="203" t="s">
        <v>30605</v>
      </c>
      <c r="F3742" s="203" t="s">
        <v>9451</v>
      </c>
      <c r="G3742" s="203" t="s">
        <v>30605</v>
      </c>
      <c r="H3742" s="203" t="s">
        <v>30606</v>
      </c>
      <c r="I3742" s="203" t="s">
        <v>9453</v>
      </c>
      <c r="J3742" s="203" t="s">
        <v>30607</v>
      </c>
      <c r="K3742" s="84">
        <v>45793</v>
      </c>
      <c r="L3742" s="84">
        <v>45793</v>
      </c>
      <c r="M3742" s="84">
        <v>45915</v>
      </c>
      <c r="N3742" s="203" t="s">
        <v>30608</v>
      </c>
      <c r="O3742" s="86">
        <v>15945588</v>
      </c>
      <c r="P3742" s="203" t="s">
        <v>30609</v>
      </c>
      <c r="Q3742" s="203" t="s">
        <v>30607</v>
      </c>
      <c r="R3742" s="84">
        <v>45792</v>
      </c>
      <c r="S3742" s="84">
        <v>45792</v>
      </c>
      <c r="T3742" s="84"/>
      <c r="U3742" s="84"/>
      <c r="V3742" s="84"/>
      <c r="W3742" s="203" t="s">
        <v>9457</v>
      </c>
    </row>
    <row r="3743" spans="1:23" x14ac:dyDescent="0.3">
      <c r="A3743" s="203" t="s">
        <v>3215</v>
      </c>
      <c r="B3743" s="203" t="s">
        <v>1245</v>
      </c>
      <c r="C3743" s="203" t="s">
        <v>30610</v>
      </c>
      <c r="D3743" s="203" t="s">
        <v>30611</v>
      </c>
      <c r="E3743" s="203" t="s">
        <v>30612</v>
      </c>
      <c r="F3743" s="203" t="s">
        <v>9451</v>
      </c>
      <c r="G3743" s="203" t="s">
        <v>30612</v>
      </c>
      <c r="H3743" s="203" t="s">
        <v>30613</v>
      </c>
      <c r="I3743" s="203" t="s">
        <v>9453</v>
      </c>
      <c r="J3743" s="203" t="s">
        <v>14258</v>
      </c>
      <c r="K3743" s="84">
        <v>45439</v>
      </c>
      <c r="L3743" s="84">
        <v>45440</v>
      </c>
      <c r="M3743" s="84">
        <v>45653</v>
      </c>
      <c r="N3743" s="203" t="s">
        <v>30614</v>
      </c>
      <c r="O3743" s="86">
        <v>20300000</v>
      </c>
      <c r="P3743" s="203" t="s">
        <v>30615</v>
      </c>
      <c r="Q3743" s="203" t="s">
        <v>14258</v>
      </c>
      <c r="R3743" s="84">
        <v>45436</v>
      </c>
      <c r="S3743" s="84">
        <v>45436</v>
      </c>
      <c r="T3743" s="84"/>
      <c r="U3743" s="84"/>
      <c r="V3743" s="84"/>
      <c r="W3743" s="203" t="s">
        <v>9457</v>
      </c>
    </row>
    <row r="3744" spans="1:23" x14ac:dyDescent="0.3">
      <c r="A3744" s="203" t="s">
        <v>5454</v>
      </c>
      <c r="B3744" s="203" t="s">
        <v>1245</v>
      </c>
      <c r="C3744" s="203" t="s">
        <v>30616</v>
      </c>
      <c r="D3744" s="203" t="s">
        <v>30617</v>
      </c>
      <c r="E3744" s="203" t="s">
        <v>30618</v>
      </c>
      <c r="F3744" s="203" t="s">
        <v>9451</v>
      </c>
      <c r="G3744" s="203" t="s">
        <v>30618</v>
      </c>
      <c r="H3744" s="203" t="s">
        <v>30619</v>
      </c>
      <c r="I3744" s="203" t="s">
        <v>9453</v>
      </c>
      <c r="J3744" s="203" t="s">
        <v>30620</v>
      </c>
      <c r="K3744" s="84">
        <v>45532</v>
      </c>
      <c r="L3744" s="84">
        <v>45534</v>
      </c>
      <c r="M3744" s="84">
        <v>45622</v>
      </c>
      <c r="N3744" s="203" t="s">
        <v>22654</v>
      </c>
      <c r="O3744" s="86">
        <v>10500000</v>
      </c>
      <c r="P3744" s="203" t="s">
        <v>30621</v>
      </c>
      <c r="Q3744" s="203" t="s">
        <v>30620</v>
      </c>
      <c r="R3744" s="84">
        <v>45531</v>
      </c>
      <c r="S3744" s="84">
        <v>45531</v>
      </c>
      <c r="T3744" s="84"/>
      <c r="U3744" s="84"/>
      <c r="V3744" s="84"/>
      <c r="W3744" s="203" t="s">
        <v>9457</v>
      </c>
    </row>
    <row r="3745" spans="1:23" x14ac:dyDescent="0.3">
      <c r="A3745" s="203" t="s">
        <v>1476</v>
      </c>
      <c r="B3745" s="203" t="s">
        <v>1246</v>
      </c>
      <c r="C3745" s="203" t="s">
        <v>30622</v>
      </c>
      <c r="D3745" s="203" t="s">
        <v>30623</v>
      </c>
      <c r="E3745" s="203" t="s">
        <v>30624</v>
      </c>
      <c r="F3745" s="203" t="s">
        <v>9451</v>
      </c>
      <c r="G3745" s="203" t="s">
        <v>30624</v>
      </c>
      <c r="H3745" s="203" t="s">
        <v>30625</v>
      </c>
      <c r="I3745" s="203" t="s">
        <v>9462</v>
      </c>
      <c r="J3745" s="203" t="s">
        <v>14902</v>
      </c>
      <c r="K3745" s="84">
        <v>45901</v>
      </c>
      <c r="L3745" s="84">
        <v>45901</v>
      </c>
      <c r="M3745" s="84">
        <v>46021</v>
      </c>
      <c r="N3745" s="203" t="s">
        <v>16672</v>
      </c>
      <c r="O3745" s="86">
        <v>15945588</v>
      </c>
      <c r="P3745" s="203" t="s">
        <v>30626</v>
      </c>
      <c r="Q3745" s="203" t="s">
        <v>14902</v>
      </c>
      <c r="R3745" s="84">
        <v>45900</v>
      </c>
      <c r="S3745" s="84">
        <v>45900</v>
      </c>
      <c r="T3745" s="84"/>
      <c r="U3745" s="84"/>
      <c r="V3745" s="84"/>
      <c r="W3745" s="203" t="s">
        <v>9457</v>
      </c>
    </row>
    <row r="3746" spans="1:23" x14ac:dyDescent="0.3">
      <c r="A3746" s="203" t="s">
        <v>2940</v>
      </c>
      <c r="B3746" s="203" t="s">
        <v>1245</v>
      </c>
      <c r="C3746" s="203" t="s">
        <v>30627</v>
      </c>
      <c r="D3746" s="203" t="s">
        <v>30628</v>
      </c>
      <c r="E3746" s="203" t="s">
        <v>30629</v>
      </c>
      <c r="F3746" s="203" t="s">
        <v>9451</v>
      </c>
      <c r="G3746" s="203" t="s">
        <v>30629</v>
      </c>
      <c r="H3746" s="203" t="s">
        <v>30630</v>
      </c>
      <c r="I3746" s="203" t="s">
        <v>9462</v>
      </c>
      <c r="J3746" s="203" t="s">
        <v>30631</v>
      </c>
      <c r="K3746" s="84">
        <v>45590</v>
      </c>
      <c r="L3746" s="84">
        <v>45590</v>
      </c>
      <c r="M3746" s="84">
        <v>45655</v>
      </c>
      <c r="N3746" s="203" t="s">
        <v>30632</v>
      </c>
      <c r="O3746" s="86">
        <v>5317574</v>
      </c>
      <c r="P3746" s="203" t="s">
        <v>30633</v>
      </c>
      <c r="Q3746" s="203" t="s">
        <v>30631</v>
      </c>
      <c r="R3746" s="84">
        <v>45590</v>
      </c>
      <c r="S3746" s="84">
        <v>45590</v>
      </c>
      <c r="T3746" s="84"/>
      <c r="U3746" s="84"/>
      <c r="V3746" s="84"/>
      <c r="W3746" s="203" t="s">
        <v>9457</v>
      </c>
    </row>
    <row r="3747" spans="1:23" x14ac:dyDescent="0.3">
      <c r="A3747" s="203" t="s">
        <v>5454</v>
      </c>
      <c r="B3747" s="203" t="s">
        <v>1245</v>
      </c>
      <c r="C3747" s="203" t="s">
        <v>30634</v>
      </c>
      <c r="D3747" s="203" t="s">
        <v>30635</v>
      </c>
      <c r="E3747" s="203" t="s">
        <v>30636</v>
      </c>
      <c r="F3747" s="203" t="s">
        <v>9451</v>
      </c>
      <c r="G3747" s="203" t="s">
        <v>30636</v>
      </c>
      <c r="H3747" s="203" t="s">
        <v>30637</v>
      </c>
      <c r="I3747" s="203" t="s">
        <v>9453</v>
      </c>
      <c r="J3747" s="203" t="s">
        <v>30638</v>
      </c>
      <c r="K3747" s="84">
        <v>45597</v>
      </c>
      <c r="L3747" s="84">
        <v>45597</v>
      </c>
      <c r="M3747" s="84">
        <v>45656</v>
      </c>
      <c r="N3747" s="203" t="s">
        <v>10894</v>
      </c>
      <c r="O3747" s="86">
        <v>6000000</v>
      </c>
      <c r="P3747" s="203" t="s">
        <v>30639</v>
      </c>
      <c r="Q3747" s="203" t="s">
        <v>30640</v>
      </c>
      <c r="R3747" s="84">
        <v>45596</v>
      </c>
      <c r="S3747" s="84">
        <v>45596</v>
      </c>
      <c r="T3747" s="84"/>
      <c r="U3747" s="84"/>
      <c r="V3747" s="84"/>
      <c r="W3747" s="203" t="s">
        <v>9457</v>
      </c>
    </row>
    <row r="3748" spans="1:23" x14ac:dyDescent="0.3">
      <c r="A3748" s="203" t="s">
        <v>1476</v>
      </c>
      <c r="B3748" s="203" t="s">
        <v>1246</v>
      </c>
      <c r="C3748" s="203" t="s">
        <v>30641</v>
      </c>
      <c r="D3748" s="203" t="s">
        <v>30642</v>
      </c>
      <c r="E3748" s="203" t="s">
        <v>30643</v>
      </c>
      <c r="F3748" s="203" t="s">
        <v>9451</v>
      </c>
      <c r="G3748" s="203" t="s">
        <v>30643</v>
      </c>
      <c r="H3748" s="203" t="s">
        <v>30644</v>
      </c>
      <c r="I3748" s="203" t="s">
        <v>9462</v>
      </c>
      <c r="J3748" s="203" t="s">
        <v>30645</v>
      </c>
      <c r="K3748" s="84">
        <v>45890</v>
      </c>
      <c r="L3748" s="84">
        <v>45891</v>
      </c>
      <c r="M3748" s="84">
        <v>46022</v>
      </c>
      <c r="N3748" s="203" t="s">
        <v>9883</v>
      </c>
      <c r="O3748" s="86">
        <v>17274387</v>
      </c>
      <c r="P3748" s="203" t="s">
        <v>30646</v>
      </c>
      <c r="Q3748" s="203" t="s">
        <v>30645</v>
      </c>
      <c r="R3748" s="84">
        <v>45889</v>
      </c>
      <c r="S3748" s="84">
        <v>45889</v>
      </c>
      <c r="T3748" s="84"/>
      <c r="U3748" s="84"/>
      <c r="V3748" s="84"/>
      <c r="W3748" s="203" t="s">
        <v>9457</v>
      </c>
    </row>
    <row r="3749" spans="1:23" x14ac:dyDescent="0.3">
      <c r="A3749" s="203" t="s">
        <v>5454</v>
      </c>
      <c r="B3749" s="203" t="s">
        <v>1245</v>
      </c>
      <c r="C3749" s="203" t="s">
        <v>30647</v>
      </c>
      <c r="D3749" s="203" t="s">
        <v>30648</v>
      </c>
      <c r="E3749" s="203" t="s">
        <v>30649</v>
      </c>
      <c r="F3749" s="203" t="s">
        <v>9451</v>
      </c>
      <c r="G3749" s="203" t="s">
        <v>30649</v>
      </c>
      <c r="H3749" s="203" t="s">
        <v>30650</v>
      </c>
      <c r="I3749" s="203" t="s">
        <v>9453</v>
      </c>
      <c r="J3749" s="203" t="s">
        <v>30651</v>
      </c>
      <c r="K3749" s="84">
        <v>45611</v>
      </c>
      <c r="L3749" s="84">
        <v>45614</v>
      </c>
      <c r="M3749" s="84">
        <v>45643</v>
      </c>
      <c r="N3749" s="203" t="s">
        <v>30652</v>
      </c>
      <c r="O3749" s="86">
        <v>6000000</v>
      </c>
      <c r="P3749" s="203" t="s">
        <v>30653</v>
      </c>
      <c r="Q3749" s="203" t="s">
        <v>30651</v>
      </c>
      <c r="R3749" s="84">
        <v>45611</v>
      </c>
      <c r="S3749" s="84">
        <v>45611</v>
      </c>
      <c r="T3749" s="84"/>
      <c r="U3749" s="84"/>
      <c r="V3749" s="84"/>
      <c r="W3749" s="203" t="s">
        <v>9457</v>
      </c>
    </row>
    <row r="3750" spans="1:23" x14ac:dyDescent="0.3">
      <c r="A3750" s="203" t="s">
        <v>1665</v>
      </c>
      <c r="B3750" s="203" t="s">
        <v>1247</v>
      </c>
      <c r="C3750" s="203" t="s">
        <v>30654</v>
      </c>
      <c r="D3750" s="203" t="s">
        <v>30655</v>
      </c>
      <c r="E3750" s="203" t="s">
        <v>30656</v>
      </c>
      <c r="F3750" s="203" t="s">
        <v>9451</v>
      </c>
      <c r="G3750" s="203" t="s">
        <v>30656</v>
      </c>
      <c r="H3750" s="203" t="s">
        <v>30657</v>
      </c>
      <c r="I3750" s="203" t="s">
        <v>9504</v>
      </c>
      <c r="J3750" s="203" t="s">
        <v>30658</v>
      </c>
      <c r="K3750" s="84">
        <v>46051</v>
      </c>
      <c r="L3750" s="84">
        <v>46052</v>
      </c>
      <c r="M3750" s="84">
        <v>46171</v>
      </c>
      <c r="N3750" s="203" t="s">
        <v>30659</v>
      </c>
      <c r="O3750" s="86">
        <v>11200000</v>
      </c>
      <c r="P3750" s="203" t="s">
        <v>30660</v>
      </c>
      <c r="Q3750" s="203" t="s">
        <v>30658</v>
      </c>
      <c r="R3750" s="84">
        <v>46051</v>
      </c>
      <c r="S3750" s="84">
        <v>46051</v>
      </c>
      <c r="T3750" s="84"/>
      <c r="U3750" s="84"/>
      <c r="V3750" s="84"/>
      <c r="W3750" s="203" t="s">
        <v>9457</v>
      </c>
    </row>
    <row r="3751" spans="1:23" x14ac:dyDescent="0.3">
      <c r="A3751" s="203" t="s">
        <v>2940</v>
      </c>
      <c r="B3751" s="203" t="s">
        <v>1245</v>
      </c>
      <c r="C3751" s="203" t="s">
        <v>30661</v>
      </c>
      <c r="D3751" s="203" t="s">
        <v>30662</v>
      </c>
      <c r="E3751" s="203" t="s">
        <v>30663</v>
      </c>
      <c r="F3751" s="203" t="s">
        <v>9451</v>
      </c>
      <c r="G3751" s="203" t="s">
        <v>30663</v>
      </c>
      <c r="H3751" s="203" t="s">
        <v>30664</v>
      </c>
      <c r="I3751" s="203" t="s">
        <v>9462</v>
      </c>
      <c r="J3751" s="203" t="s">
        <v>30665</v>
      </c>
      <c r="K3751" s="84">
        <v>45597</v>
      </c>
      <c r="L3751" s="84">
        <v>45598</v>
      </c>
      <c r="M3751" s="84">
        <v>45657</v>
      </c>
      <c r="N3751" s="203" t="s">
        <v>15956</v>
      </c>
      <c r="O3751" s="86">
        <v>7972794</v>
      </c>
      <c r="P3751" s="203" t="s">
        <v>30666</v>
      </c>
      <c r="Q3751" s="203" t="s">
        <v>30665</v>
      </c>
      <c r="R3751" s="84">
        <v>45596</v>
      </c>
      <c r="S3751" s="84">
        <v>45596</v>
      </c>
      <c r="T3751" s="84"/>
      <c r="U3751" s="84"/>
      <c r="V3751" s="84"/>
      <c r="W3751" s="203" t="s">
        <v>9457</v>
      </c>
    </row>
    <row r="3752" spans="1:23" x14ac:dyDescent="0.3">
      <c r="A3752" s="203" t="s">
        <v>1467</v>
      </c>
      <c r="B3752" s="203" t="s">
        <v>1247</v>
      </c>
      <c r="C3752" s="203" t="s">
        <v>30667</v>
      </c>
      <c r="D3752" s="203" t="s">
        <v>30668</v>
      </c>
      <c r="E3752" s="203" t="s">
        <v>30669</v>
      </c>
      <c r="F3752" s="203" t="s">
        <v>9451</v>
      </c>
      <c r="G3752" s="203" t="s">
        <v>30669</v>
      </c>
      <c r="H3752" s="203" t="s">
        <v>30670</v>
      </c>
      <c r="I3752" s="203" t="s">
        <v>9504</v>
      </c>
      <c r="J3752" s="203" t="s">
        <v>16844</v>
      </c>
      <c r="K3752" s="84">
        <v>46040</v>
      </c>
      <c r="L3752" s="84">
        <v>46041</v>
      </c>
      <c r="M3752" s="84">
        <v>46221</v>
      </c>
      <c r="N3752" s="203" t="s">
        <v>14784</v>
      </c>
      <c r="O3752" s="86">
        <v>25760100</v>
      </c>
      <c r="P3752" s="203" t="s">
        <v>30671</v>
      </c>
      <c r="Q3752" s="203" t="s">
        <v>16844</v>
      </c>
      <c r="R3752" s="84">
        <v>46040</v>
      </c>
      <c r="S3752" s="84">
        <v>46040</v>
      </c>
      <c r="T3752" s="84"/>
      <c r="U3752" s="84"/>
      <c r="V3752" s="84"/>
      <c r="W3752" s="203" t="s">
        <v>9457</v>
      </c>
    </row>
    <row r="3753" spans="1:23" x14ac:dyDescent="0.3">
      <c r="A3753" s="203" t="s">
        <v>2762</v>
      </c>
      <c r="B3753" s="203" t="s">
        <v>1245</v>
      </c>
      <c r="C3753" s="203" t="s">
        <v>30672</v>
      </c>
      <c r="D3753" s="203" t="s">
        <v>30673</v>
      </c>
      <c r="E3753" s="203" t="s">
        <v>26485</v>
      </c>
      <c r="F3753" s="203" t="s">
        <v>9451</v>
      </c>
      <c r="G3753" s="203" t="s">
        <v>26485</v>
      </c>
      <c r="H3753" s="203" t="s">
        <v>30674</v>
      </c>
      <c r="I3753" s="203" t="s">
        <v>9453</v>
      </c>
      <c r="J3753" s="203" t="s">
        <v>30675</v>
      </c>
      <c r="K3753" s="84">
        <v>45625</v>
      </c>
      <c r="L3753" s="84">
        <v>45638</v>
      </c>
      <c r="M3753" s="84">
        <v>45652</v>
      </c>
      <c r="N3753" s="203" t="s">
        <v>9905</v>
      </c>
      <c r="O3753" s="86">
        <v>198711000</v>
      </c>
      <c r="P3753" s="203" t="s">
        <v>30676</v>
      </c>
      <c r="Q3753" s="203" t="s">
        <v>30675</v>
      </c>
      <c r="R3753" s="84">
        <v>45616</v>
      </c>
      <c r="S3753" s="84">
        <v>45616</v>
      </c>
      <c r="T3753" s="84">
        <v>45621</v>
      </c>
      <c r="U3753" s="84">
        <v>45621</v>
      </c>
      <c r="V3753" s="84">
        <v>45621</v>
      </c>
      <c r="W3753" s="203" t="s">
        <v>9457</v>
      </c>
    </row>
    <row r="3754" spans="1:23" x14ac:dyDescent="0.3">
      <c r="A3754" s="203" t="s">
        <v>5454</v>
      </c>
      <c r="B3754" s="203" t="s">
        <v>1245</v>
      </c>
      <c r="C3754" s="203" t="s">
        <v>30677</v>
      </c>
      <c r="D3754" s="203" t="s">
        <v>30678</v>
      </c>
      <c r="E3754" s="203" t="s">
        <v>30679</v>
      </c>
      <c r="F3754" s="203" t="s">
        <v>9451</v>
      </c>
      <c r="G3754" s="203" t="s">
        <v>30679</v>
      </c>
      <c r="H3754" s="203" t="s">
        <v>30680</v>
      </c>
      <c r="I3754" s="203" t="s">
        <v>9453</v>
      </c>
      <c r="J3754" s="203" t="s">
        <v>14624</v>
      </c>
      <c r="K3754" s="84">
        <v>45524</v>
      </c>
      <c r="L3754" s="84">
        <v>45525</v>
      </c>
      <c r="M3754" s="84">
        <v>45616</v>
      </c>
      <c r="N3754" s="203" t="s">
        <v>30306</v>
      </c>
      <c r="O3754" s="86">
        <v>12000000</v>
      </c>
      <c r="P3754" s="203" t="s">
        <v>30681</v>
      </c>
      <c r="Q3754" s="203" t="s">
        <v>14624</v>
      </c>
      <c r="R3754" s="84">
        <v>45524</v>
      </c>
      <c r="S3754" s="84">
        <v>45524</v>
      </c>
      <c r="T3754" s="84"/>
      <c r="U3754" s="84"/>
      <c r="V3754" s="84"/>
      <c r="W3754" s="203" t="s">
        <v>9457</v>
      </c>
    </row>
    <row r="3755" spans="1:23" x14ac:dyDescent="0.3">
      <c r="A3755" s="203" t="s">
        <v>1467</v>
      </c>
      <c r="B3755" s="203" t="s">
        <v>1247</v>
      </c>
      <c r="C3755" s="203" t="s">
        <v>30682</v>
      </c>
      <c r="D3755" s="203" t="s">
        <v>30683</v>
      </c>
      <c r="E3755" s="203" t="s">
        <v>30684</v>
      </c>
      <c r="F3755" s="203" t="s">
        <v>9451</v>
      </c>
      <c r="G3755" s="203" t="s">
        <v>30684</v>
      </c>
      <c r="H3755" s="203" t="s">
        <v>30685</v>
      </c>
      <c r="I3755" s="203" t="s">
        <v>9453</v>
      </c>
      <c r="J3755" s="203" t="s">
        <v>30686</v>
      </c>
      <c r="K3755" s="84">
        <v>46046</v>
      </c>
      <c r="L3755" s="84">
        <v>46048</v>
      </c>
      <c r="M3755" s="84">
        <v>46228</v>
      </c>
      <c r="N3755" s="203" t="s">
        <v>11321</v>
      </c>
      <c r="O3755" s="86">
        <v>25760100</v>
      </c>
      <c r="P3755" s="203" t="s">
        <v>30687</v>
      </c>
      <c r="Q3755" s="203" t="s">
        <v>30686</v>
      </c>
      <c r="R3755" s="84"/>
      <c r="S3755" s="84"/>
      <c r="T3755" s="84"/>
      <c r="U3755" s="84"/>
      <c r="V3755" s="84"/>
      <c r="W3755" s="203" t="s">
        <v>9457</v>
      </c>
    </row>
    <row r="3756" spans="1:23" x14ac:dyDescent="0.3">
      <c r="A3756" s="203" t="s">
        <v>1723</v>
      </c>
      <c r="B3756" s="203" t="s">
        <v>1247</v>
      </c>
      <c r="C3756" s="203" t="s">
        <v>30688</v>
      </c>
      <c r="D3756" s="203" t="s">
        <v>30689</v>
      </c>
      <c r="E3756" s="203" t="s">
        <v>30690</v>
      </c>
      <c r="F3756" s="203" t="s">
        <v>9451</v>
      </c>
      <c r="G3756" s="203" t="s">
        <v>30690</v>
      </c>
      <c r="H3756" s="203" t="s">
        <v>30691</v>
      </c>
      <c r="I3756" s="203" t="s">
        <v>9453</v>
      </c>
      <c r="J3756" s="203" t="s">
        <v>30692</v>
      </c>
      <c r="K3756" s="84">
        <v>46048</v>
      </c>
      <c r="L3756" s="84">
        <v>46049</v>
      </c>
      <c r="M3756" s="84">
        <v>46199</v>
      </c>
      <c r="N3756" s="203" t="s">
        <v>11105</v>
      </c>
      <c r="O3756" s="86">
        <v>18744990</v>
      </c>
      <c r="P3756" s="203" t="s">
        <v>30693</v>
      </c>
      <c r="Q3756" s="203" t="s">
        <v>30692</v>
      </c>
      <c r="R3756" s="84">
        <v>46047</v>
      </c>
      <c r="S3756" s="84">
        <v>46047</v>
      </c>
      <c r="T3756" s="84"/>
      <c r="U3756" s="84"/>
      <c r="V3756" s="84"/>
      <c r="W3756" s="203" t="s">
        <v>9457</v>
      </c>
    </row>
    <row r="3757" spans="1:23" x14ac:dyDescent="0.3">
      <c r="A3757" s="203" t="s">
        <v>1572</v>
      </c>
      <c r="B3757" s="203" t="s">
        <v>1246</v>
      </c>
      <c r="C3757" s="203" t="s">
        <v>30694</v>
      </c>
      <c r="D3757" s="203" t="s">
        <v>30695</v>
      </c>
      <c r="E3757" s="203" t="s">
        <v>30696</v>
      </c>
      <c r="F3757" s="203" t="s">
        <v>9451</v>
      </c>
      <c r="G3757" s="203" t="s">
        <v>30696</v>
      </c>
      <c r="H3757" s="203" t="s">
        <v>30697</v>
      </c>
      <c r="I3757" s="203" t="s">
        <v>9453</v>
      </c>
      <c r="J3757" s="203" t="s">
        <v>30698</v>
      </c>
      <c r="K3757" s="84">
        <v>45916</v>
      </c>
      <c r="L3757" s="84">
        <v>45917</v>
      </c>
      <c r="M3757" s="84">
        <v>46007</v>
      </c>
      <c r="N3757" s="203" t="s">
        <v>15873</v>
      </c>
      <c r="O3757" s="86">
        <v>9000000</v>
      </c>
      <c r="P3757" s="203" t="s">
        <v>30699</v>
      </c>
      <c r="Q3757" s="203" t="s">
        <v>30698</v>
      </c>
      <c r="R3757" s="84">
        <v>45915</v>
      </c>
      <c r="S3757" s="84">
        <v>45915</v>
      </c>
      <c r="T3757" s="84"/>
      <c r="U3757" s="84"/>
      <c r="V3757" s="84"/>
      <c r="W3757" s="203" t="s">
        <v>9457</v>
      </c>
    </row>
    <row r="3758" spans="1:23" x14ac:dyDescent="0.3">
      <c r="A3758" s="203" t="s">
        <v>5454</v>
      </c>
      <c r="B3758" s="203" t="s">
        <v>1245</v>
      </c>
      <c r="C3758" s="203" t="s">
        <v>30700</v>
      </c>
      <c r="D3758" s="203" t="s">
        <v>30701</v>
      </c>
      <c r="E3758" s="203" t="s">
        <v>30702</v>
      </c>
      <c r="F3758" s="203" t="s">
        <v>9451</v>
      </c>
      <c r="G3758" s="203" t="s">
        <v>30702</v>
      </c>
      <c r="H3758" s="203" t="s">
        <v>30703</v>
      </c>
      <c r="I3758" s="203" t="s">
        <v>9453</v>
      </c>
      <c r="J3758" s="203" t="s">
        <v>18317</v>
      </c>
      <c r="K3758" s="84">
        <v>45524</v>
      </c>
      <c r="L3758" s="84">
        <v>45525</v>
      </c>
      <c r="M3758" s="84">
        <v>45616</v>
      </c>
      <c r="N3758" s="203" t="s">
        <v>30704</v>
      </c>
      <c r="O3758" s="86">
        <v>10500000</v>
      </c>
      <c r="P3758" s="203" t="s">
        <v>30705</v>
      </c>
      <c r="Q3758" s="203" t="s">
        <v>18317</v>
      </c>
      <c r="R3758" s="84">
        <v>45524</v>
      </c>
      <c r="S3758" s="84">
        <v>45524</v>
      </c>
      <c r="T3758" s="84"/>
      <c r="U3758" s="84"/>
      <c r="V3758" s="84"/>
      <c r="W3758" s="203" t="s">
        <v>9457</v>
      </c>
    </row>
    <row r="3759" spans="1:23" x14ac:dyDescent="0.3">
      <c r="A3759" s="203" t="s">
        <v>1436</v>
      </c>
      <c r="B3759" s="203" t="s">
        <v>1247</v>
      </c>
      <c r="C3759" s="203" t="s">
        <v>30706</v>
      </c>
      <c r="D3759" s="203" t="s">
        <v>30707</v>
      </c>
      <c r="E3759" s="203" t="s">
        <v>30708</v>
      </c>
      <c r="F3759" s="203" t="s">
        <v>9451</v>
      </c>
      <c r="G3759" s="203" t="s">
        <v>30708</v>
      </c>
      <c r="H3759" s="203" t="s">
        <v>30709</v>
      </c>
      <c r="I3759" s="203" t="s">
        <v>9453</v>
      </c>
      <c r="J3759" s="203" t="s">
        <v>13930</v>
      </c>
      <c r="K3759" s="84">
        <v>46044</v>
      </c>
      <c r="L3759" s="84">
        <v>46048</v>
      </c>
      <c r="M3759" s="84">
        <v>46366</v>
      </c>
      <c r="N3759" s="203" t="s">
        <v>24947</v>
      </c>
      <c r="O3759" s="86">
        <v>55930423.5</v>
      </c>
      <c r="P3759" s="203" t="s">
        <v>30710</v>
      </c>
      <c r="Q3759" s="203" t="s">
        <v>23266</v>
      </c>
      <c r="R3759" s="84">
        <v>46044</v>
      </c>
      <c r="S3759" s="84">
        <v>46044</v>
      </c>
      <c r="T3759" s="84"/>
      <c r="U3759" s="84"/>
      <c r="V3759" s="84"/>
      <c r="W3759" s="203" t="s">
        <v>9457</v>
      </c>
    </row>
    <row r="3760" spans="1:23" x14ac:dyDescent="0.3">
      <c r="A3760" s="203" t="s">
        <v>1436</v>
      </c>
      <c r="B3760" s="203" t="s">
        <v>1247</v>
      </c>
      <c r="C3760" s="203" t="s">
        <v>30711</v>
      </c>
      <c r="D3760" s="203" t="s">
        <v>30712</v>
      </c>
      <c r="E3760" s="203" t="s">
        <v>30713</v>
      </c>
      <c r="F3760" s="203" t="s">
        <v>9451</v>
      </c>
      <c r="G3760" s="203" t="s">
        <v>30713</v>
      </c>
      <c r="H3760" s="203" t="s">
        <v>30714</v>
      </c>
      <c r="I3760" s="203" t="s">
        <v>9469</v>
      </c>
      <c r="J3760" s="203" t="s">
        <v>11762</v>
      </c>
      <c r="K3760" s="84"/>
      <c r="L3760" s="84"/>
      <c r="M3760" s="84">
        <v>46361</v>
      </c>
      <c r="N3760" s="203" t="s">
        <v>11763</v>
      </c>
      <c r="O3760" s="86">
        <v>55930423</v>
      </c>
      <c r="P3760" s="203" t="s">
        <v>30715</v>
      </c>
      <c r="Q3760" s="203" t="s">
        <v>11762</v>
      </c>
      <c r="R3760" s="84">
        <v>46042</v>
      </c>
      <c r="S3760" s="84">
        <v>46042</v>
      </c>
      <c r="T3760" s="84"/>
      <c r="U3760" s="84"/>
      <c r="V3760" s="84"/>
      <c r="W3760" s="203" t="s">
        <v>9457</v>
      </c>
    </row>
    <row r="3761" spans="1:23" x14ac:dyDescent="0.3">
      <c r="A3761" s="203" t="s">
        <v>3417</v>
      </c>
      <c r="B3761" s="203" t="s">
        <v>1247</v>
      </c>
      <c r="C3761" s="203" t="s">
        <v>34434</v>
      </c>
      <c r="D3761" s="203" t="s">
        <v>34435</v>
      </c>
      <c r="E3761" s="203" t="s">
        <v>34436</v>
      </c>
      <c r="F3761" s="203" t="s">
        <v>9451</v>
      </c>
      <c r="G3761" s="203" t="s">
        <v>34436</v>
      </c>
      <c r="H3761" s="203" t="s">
        <v>34437</v>
      </c>
      <c r="I3761" s="203" t="s">
        <v>33845</v>
      </c>
      <c r="J3761" s="203" t="s">
        <v>34438</v>
      </c>
      <c r="K3761" s="84"/>
      <c r="L3761" s="84"/>
      <c r="M3761" s="84">
        <v>46335</v>
      </c>
      <c r="N3761" s="203" t="s">
        <v>13334</v>
      </c>
      <c r="O3761" s="86">
        <v>9397780</v>
      </c>
      <c r="P3761" s="203" t="s">
        <v>34439</v>
      </c>
      <c r="Q3761" s="203" t="s">
        <v>34438</v>
      </c>
      <c r="R3761" s="84">
        <v>46257</v>
      </c>
      <c r="S3761" s="84">
        <v>46257</v>
      </c>
      <c r="T3761" s="84"/>
      <c r="U3761" s="84"/>
      <c r="V3761" s="84"/>
      <c r="W3761" s="203" t="s">
        <v>9457</v>
      </c>
    </row>
    <row r="3762" spans="1:23" x14ac:dyDescent="0.3">
      <c r="A3762" s="203" t="s">
        <v>1760</v>
      </c>
      <c r="B3762" s="203" t="s">
        <v>1246</v>
      </c>
      <c r="C3762" s="203" t="s">
        <v>30716</v>
      </c>
      <c r="D3762" s="203" t="s">
        <v>30717</v>
      </c>
      <c r="E3762" s="203" t="s">
        <v>30718</v>
      </c>
      <c r="F3762" s="203" t="s">
        <v>9451</v>
      </c>
      <c r="G3762" s="203" t="s">
        <v>30718</v>
      </c>
      <c r="H3762" s="203" t="s">
        <v>30719</v>
      </c>
      <c r="I3762" s="203" t="s">
        <v>9462</v>
      </c>
      <c r="J3762" s="203" t="s">
        <v>30720</v>
      </c>
      <c r="K3762" s="84">
        <v>45792</v>
      </c>
      <c r="L3762" s="84">
        <v>45797</v>
      </c>
      <c r="M3762" s="84">
        <v>45919</v>
      </c>
      <c r="N3762" s="203" t="s">
        <v>18970</v>
      </c>
      <c r="O3762" s="86">
        <v>16859228</v>
      </c>
      <c r="P3762" s="203" t="s">
        <v>30721</v>
      </c>
      <c r="Q3762" s="203" t="s">
        <v>30720</v>
      </c>
      <c r="R3762" s="84">
        <v>45792</v>
      </c>
      <c r="S3762" s="84">
        <v>45792</v>
      </c>
      <c r="T3762" s="84"/>
      <c r="U3762" s="84"/>
      <c r="V3762" s="84"/>
      <c r="W3762" s="203" t="s">
        <v>9457</v>
      </c>
    </row>
    <row r="3763" spans="1:23" x14ac:dyDescent="0.3">
      <c r="A3763" s="203" t="s">
        <v>1665</v>
      </c>
      <c r="B3763" s="203" t="s">
        <v>1247</v>
      </c>
      <c r="C3763" s="203" t="s">
        <v>30722</v>
      </c>
      <c r="D3763" s="203" t="s">
        <v>30723</v>
      </c>
      <c r="E3763" s="203" t="s">
        <v>30724</v>
      </c>
      <c r="F3763" s="203" t="s">
        <v>9451</v>
      </c>
      <c r="G3763" s="203" t="s">
        <v>30724</v>
      </c>
      <c r="H3763" s="203" t="s">
        <v>30725</v>
      </c>
      <c r="I3763" s="203" t="s">
        <v>9504</v>
      </c>
      <c r="J3763" s="203" t="s">
        <v>30726</v>
      </c>
      <c r="K3763" s="84">
        <v>46051</v>
      </c>
      <c r="L3763" s="84">
        <v>46051</v>
      </c>
      <c r="M3763" s="84">
        <v>46170</v>
      </c>
      <c r="N3763" s="203" t="s">
        <v>19902</v>
      </c>
      <c r="O3763" s="86">
        <v>14000000</v>
      </c>
      <c r="P3763" s="203" t="s">
        <v>30727</v>
      </c>
      <c r="Q3763" s="203" t="s">
        <v>30726</v>
      </c>
      <c r="R3763" s="84">
        <v>46050</v>
      </c>
      <c r="S3763" s="84">
        <v>46050</v>
      </c>
      <c r="T3763" s="84"/>
      <c r="U3763" s="84"/>
      <c r="V3763" s="84"/>
      <c r="W3763" s="203" t="s">
        <v>9457</v>
      </c>
    </row>
    <row r="3764" spans="1:23" x14ac:dyDescent="0.3">
      <c r="A3764" s="203" t="s">
        <v>1754</v>
      </c>
      <c r="B3764" s="203" t="s">
        <v>1247</v>
      </c>
      <c r="C3764" s="203" t="s">
        <v>30728</v>
      </c>
      <c r="D3764" s="203" t="s">
        <v>30729</v>
      </c>
      <c r="E3764" s="203" t="s">
        <v>30730</v>
      </c>
      <c r="F3764" s="203" t="s">
        <v>9451</v>
      </c>
      <c r="G3764" s="203" t="s">
        <v>30730</v>
      </c>
      <c r="H3764" s="203" t="s">
        <v>30731</v>
      </c>
      <c r="I3764" s="203" t="s">
        <v>9453</v>
      </c>
      <c r="J3764" s="203" t="s">
        <v>30732</v>
      </c>
      <c r="K3764" s="84">
        <v>46045</v>
      </c>
      <c r="L3764" s="84">
        <v>46048</v>
      </c>
      <c r="M3764" s="84">
        <v>46290</v>
      </c>
      <c r="N3764" s="203" t="s">
        <v>30733</v>
      </c>
      <c r="O3764" s="86">
        <v>32000000</v>
      </c>
      <c r="P3764" s="203" t="s">
        <v>30734</v>
      </c>
      <c r="Q3764" s="203" t="s">
        <v>30732</v>
      </c>
      <c r="R3764" s="84">
        <v>46045</v>
      </c>
      <c r="S3764" s="84">
        <v>46045</v>
      </c>
      <c r="T3764" s="84"/>
      <c r="U3764" s="84"/>
      <c r="V3764" s="84"/>
      <c r="W3764" s="203" t="s">
        <v>9457</v>
      </c>
    </row>
    <row r="3765" spans="1:23" x14ac:dyDescent="0.3">
      <c r="A3765" s="203" t="s">
        <v>1572</v>
      </c>
      <c r="B3765" s="203" t="s">
        <v>1246</v>
      </c>
      <c r="C3765" s="203" t="s">
        <v>30735</v>
      </c>
      <c r="D3765" s="203" t="s">
        <v>30736</v>
      </c>
      <c r="E3765" s="203" t="s">
        <v>30737</v>
      </c>
      <c r="F3765" s="203" t="s">
        <v>9451</v>
      </c>
      <c r="G3765" s="203" t="s">
        <v>30737</v>
      </c>
      <c r="H3765" s="203" t="s">
        <v>30738</v>
      </c>
      <c r="I3765" s="203" t="s">
        <v>9453</v>
      </c>
      <c r="J3765" s="203" t="s">
        <v>18238</v>
      </c>
      <c r="K3765" s="84">
        <v>45912</v>
      </c>
      <c r="L3765" s="84">
        <v>45912</v>
      </c>
      <c r="M3765" s="84">
        <v>46002</v>
      </c>
      <c r="N3765" s="203" t="s">
        <v>30739</v>
      </c>
      <c r="O3765" s="86">
        <v>12000000</v>
      </c>
      <c r="P3765" s="203" t="s">
        <v>30740</v>
      </c>
      <c r="Q3765" s="203" t="s">
        <v>18238</v>
      </c>
      <c r="R3765" s="84">
        <v>45912</v>
      </c>
      <c r="S3765" s="84">
        <v>45912</v>
      </c>
      <c r="T3765" s="84"/>
      <c r="U3765" s="84"/>
      <c r="V3765" s="84"/>
      <c r="W3765" s="203" t="s">
        <v>9457</v>
      </c>
    </row>
    <row r="3766" spans="1:23" x14ac:dyDescent="0.3">
      <c r="A3766" s="203" t="s">
        <v>1567</v>
      </c>
      <c r="B3766" s="203" t="s">
        <v>1246</v>
      </c>
      <c r="C3766" s="203" t="s">
        <v>30741</v>
      </c>
      <c r="D3766" s="203" t="s">
        <v>30742</v>
      </c>
      <c r="E3766" s="203" t="s">
        <v>30743</v>
      </c>
      <c r="F3766" s="203" t="s">
        <v>9451</v>
      </c>
      <c r="G3766" s="203" t="s">
        <v>30743</v>
      </c>
      <c r="H3766" s="203" t="s">
        <v>30744</v>
      </c>
      <c r="I3766" s="203" t="s">
        <v>9453</v>
      </c>
      <c r="J3766" s="203" t="s">
        <v>30745</v>
      </c>
      <c r="K3766" s="84">
        <v>45772</v>
      </c>
      <c r="L3766" s="84">
        <v>45775</v>
      </c>
      <c r="M3766" s="84">
        <v>45789</v>
      </c>
      <c r="N3766" s="203" t="s">
        <v>10517</v>
      </c>
      <c r="O3766" s="86">
        <v>56000000</v>
      </c>
      <c r="P3766" s="203" t="s">
        <v>30746</v>
      </c>
      <c r="Q3766" s="203" t="s">
        <v>30745</v>
      </c>
      <c r="R3766" s="84">
        <v>45755</v>
      </c>
      <c r="S3766" s="84">
        <v>45755</v>
      </c>
      <c r="T3766" s="84">
        <v>45761</v>
      </c>
      <c r="U3766" s="84">
        <v>45761</v>
      </c>
      <c r="V3766" s="84">
        <v>45761</v>
      </c>
      <c r="W3766" s="203" t="s">
        <v>9457</v>
      </c>
    </row>
    <row r="3767" spans="1:23" x14ac:dyDescent="0.3">
      <c r="A3767" s="203" t="s">
        <v>2935</v>
      </c>
      <c r="B3767" s="203" t="s">
        <v>1245</v>
      </c>
      <c r="C3767" s="203" t="s">
        <v>30747</v>
      </c>
      <c r="D3767" s="203" t="s">
        <v>30748</v>
      </c>
      <c r="E3767" s="203" t="s">
        <v>30749</v>
      </c>
      <c r="F3767" s="203" t="s">
        <v>9451</v>
      </c>
      <c r="G3767" s="203" t="s">
        <v>30749</v>
      </c>
      <c r="H3767" s="203" t="s">
        <v>30750</v>
      </c>
      <c r="I3767" s="203" t="s">
        <v>9462</v>
      </c>
      <c r="J3767" s="203" t="s">
        <v>11355</v>
      </c>
      <c r="K3767" s="84">
        <v>45363</v>
      </c>
      <c r="L3767" s="84">
        <v>45363</v>
      </c>
      <c r="M3767" s="84">
        <v>45546</v>
      </c>
      <c r="N3767" s="203" t="s">
        <v>9520</v>
      </c>
      <c r="O3767" s="86">
        <v>19560876</v>
      </c>
      <c r="P3767" s="203" t="s">
        <v>30751</v>
      </c>
      <c r="Q3767" s="203" t="s">
        <v>30752</v>
      </c>
      <c r="R3767" s="84">
        <v>45359</v>
      </c>
      <c r="S3767" s="84">
        <v>45359</v>
      </c>
      <c r="T3767" s="84"/>
      <c r="U3767" s="84"/>
      <c r="V3767" s="84"/>
      <c r="W3767" s="203" t="s">
        <v>9457</v>
      </c>
    </row>
    <row r="3768" spans="1:23" x14ac:dyDescent="0.3">
      <c r="A3768" s="203" t="s">
        <v>1572</v>
      </c>
      <c r="B3768" s="203" t="s">
        <v>1246</v>
      </c>
      <c r="C3768" s="203" t="s">
        <v>30753</v>
      </c>
      <c r="D3768" s="203" t="s">
        <v>30754</v>
      </c>
      <c r="E3768" s="203" t="s">
        <v>30755</v>
      </c>
      <c r="F3768" s="203" t="s">
        <v>9451</v>
      </c>
      <c r="G3768" s="203" t="s">
        <v>30755</v>
      </c>
      <c r="H3768" s="203" t="s">
        <v>30756</v>
      </c>
      <c r="I3768" s="203" t="s">
        <v>9453</v>
      </c>
      <c r="J3768" s="203" t="s">
        <v>30757</v>
      </c>
      <c r="K3768" s="84">
        <v>45923</v>
      </c>
      <c r="L3768" s="84">
        <v>45923</v>
      </c>
      <c r="M3768" s="84">
        <v>45983</v>
      </c>
      <c r="N3768" s="203" t="s">
        <v>14675</v>
      </c>
      <c r="O3768" s="86">
        <v>12000000</v>
      </c>
      <c r="P3768" s="203" t="s">
        <v>30758</v>
      </c>
      <c r="Q3768" s="203" t="s">
        <v>30757</v>
      </c>
      <c r="R3768" s="84">
        <v>45922</v>
      </c>
      <c r="S3768" s="84">
        <v>45922</v>
      </c>
      <c r="T3768" s="84"/>
      <c r="U3768" s="84"/>
      <c r="V3768" s="84"/>
      <c r="W3768" s="203" t="s">
        <v>9457</v>
      </c>
    </row>
    <row r="3769" spans="1:23" x14ac:dyDescent="0.3">
      <c r="A3769" s="203" t="s">
        <v>5454</v>
      </c>
      <c r="B3769" s="203" t="s">
        <v>1245</v>
      </c>
      <c r="C3769" s="203" t="s">
        <v>30759</v>
      </c>
      <c r="D3769" s="203" t="s">
        <v>30760</v>
      </c>
      <c r="E3769" s="203" t="s">
        <v>30761</v>
      </c>
      <c r="F3769" s="203" t="s">
        <v>9451</v>
      </c>
      <c r="G3769" s="203" t="s">
        <v>30761</v>
      </c>
      <c r="H3769" s="203" t="s">
        <v>30762</v>
      </c>
      <c r="I3769" s="203" t="s">
        <v>9453</v>
      </c>
      <c r="J3769" s="203" t="s">
        <v>30763</v>
      </c>
      <c r="K3769" s="84">
        <v>45564</v>
      </c>
      <c r="L3769" s="84">
        <v>45565</v>
      </c>
      <c r="M3769" s="84">
        <v>45655</v>
      </c>
      <c r="N3769" s="203" t="s">
        <v>30764</v>
      </c>
      <c r="O3769" s="86">
        <v>7500000</v>
      </c>
      <c r="P3769" s="203" t="s">
        <v>30765</v>
      </c>
      <c r="Q3769" s="203" t="s">
        <v>30763</v>
      </c>
      <c r="R3769" s="84">
        <v>45562</v>
      </c>
      <c r="S3769" s="84">
        <v>45562</v>
      </c>
      <c r="T3769" s="84"/>
      <c r="U3769" s="84"/>
      <c r="V3769" s="84"/>
      <c r="W3769" s="203" t="s">
        <v>9457</v>
      </c>
    </row>
    <row r="3770" spans="1:23" x14ac:dyDescent="0.3">
      <c r="A3770" s="203" t="s">
        <v>5454</v>
      </c>
      <c r="B3770" s="203" t="s">
        <v>1245</v>
      </c>
      <c r="C3770" s="203" t="s">
        <v>30766</v>
      </c>
      <c r="D3770" s="203" t="s">
        <v>30767</v>
      </c>
      <c r="E3770" s="203" t="s">
        <v>30768</v>
      </c>
      <c r="F3770" s="203" t="s">
        <v>9451</v>
      </c>
      <c r="G3770" s="203" t="s">
        <v>30768</v>
      </c>
      <c r="H3770" s="203" t="s">
        <v>30769</v>
      </c>
      <c r="I3770" s="203" t="s">
        <v>9453</v>
      </c>
      <c r="J3770" s="203" t="s">
        <v>30770</v>
      </c>
      <c r="K3770" s="84">
        <v>45555</v>
      </c>
      <c r="L3770" s="84">
        <v>45555</v>
      </c>
      <c r="M3770" s="84">
        <v>45645</v>
      </c>
      <c r="N3770" s="203" t="s">
        <v>30771</v>
      </c>
      <c r="O3770" s="86">
        <v>10500000</v>
      </c>
      <c r="P3770" s="203" t="s">
        <v>30772</v>
      </c>
      <c r="Q3770" s="203" t="s">
        <v>30770</v>
      </c>
      <c r="R3770" s="84">
        <v>45554</v>
      </c>
      <c r="S3770" s="84">
        <v>45554</v>
      </c>
      <c r="T3770" s="84"/>
      <c r="U3770" s="84"/>
      <c r="V3770" s="84"/>
      <c r="W3770" s="203" t="s">
        <v>9457</v>
      </c>
    </row>
    <row r="3771" spans="1:23" x14ac:dyDescent="0.3">
      <c r="A3771" s="203" t="s">
        <v>1572</v>
      </c>
      <c r="B3771" s="203" t="s">
        <v>1246</v>
      </c>
      <c r="C3771" s="203" t="s">
        <v>30773</v>
      </c>
      <c r="D3771" s="203" t="s">
        <v>30774</v>
      </c>
      <c r="E3771" s="203" t="s">
        <v>30775</v>
      </c>
      <c r="F3771" s="203" t="s">
        <v>9451</v>
      </c>
      <c r="G3771" s="203" t="s">
        <v>30775</v>
      </c>
      <c r="H3771" s="203" t="s">
        <v>30776</v>
      </c>
      <c r="I3771" s="203" t="s">
        <v>9453</v>
      </c>
      <c r="J3771" s="203" t="s">
        <v>30777</v>
      </c>
      <c r="K3771" s="84">
        <v>45918</v>
      </c>
      <c r="L3771" s="84">
        <v>45919</v>
      </c>
      <c r="M3771" s="84">
        <v>46009</v>
      </c>
      <c r="N3771" s="203" t="s">
        <v>19915</v>
      </c>
      <c r="O3771" s="86">
        <v>11100000</v>
      </c>
      <c r="P3771" s="203" t="s">
        <v>30778</v>
      </c>
      <c r="Q3771" s="203" t="s">
        <v>30777</v>
      </c>
      <c r="R3771" s="84">
        <v>45918</v>
      </c>
      <c r="S3771" s="84">
        <v>45918</v>
      </c>
      <c r="T3771" s="84"/>
      <c r="U3771" s="84"/>
      <c r="V3771" s="84"/>
      <c r="W3771" s="203" t="s">
        <v>9457</v>
      </c>
    </row>
    <row r="3772" spans="1:23" x14ac:dyDescent="0.3">
      <c r="A3772" s="203" t="s">
        <v>1572</v>
      </c>
      <c r="B3772" s="203" t="s">
        <v>1246</v>
      </c>
      <c r="C3772" s="203" t="s">
        <v>30779</v>
      </c>
      <c r="D3772" s="203" t="s">
        <v>30780</v>
      </c>
      <c r="E3772" s="203" t="s">
        <v>30781</v>
      </c>
      <c r="F3772" s="203" t="s">
        <v>9451</v>
      </c>
      <c r="G3772" s="203" t="s">
        <v>30781</v>
      </c>
      <c r="H3772" s="203" t="s">
        <v>30782</v>
      </c>
      <c r="I3772" s="203" t="s">
        <v>9453</v>
      </c>
      <c r="J3772" s="203" t="s">
        <v>30783</v>
      </c>
      <c r="K3772" s="84">
        <v>45919</v>
      </c>
      <c r="L3772" s="84">
        <v>45922</v>
      </c>
      <c r="M3772" s="84">
        <v>46012</v>
      </c>
      <c r="N3772" s="203" t="s">
        <v>30784</v>
      </c>
      <c r="O3772" s="86">
        <v>12600000</v>
      </c>
      <c r="P3772" s="203" t="s">
        <v>30785</v>
      </c>
      <c r="Q3772" s="203" t="s">
        <v>30783</v>
      </c>
      <c r="R3772" s="84">
        <v>45919</v>
      </c>
      <c r="S3772" s="84">
        <v>45919</v>
      </c>
      <c r="T3772" s="84"/>
      <c r="U3772" s="84"/>
      <c r="V3772" s="84"/>
      <c r="W3772" s="203" t="s">
        <v>9457</v>
      </c>
    </row>
    <row r="3773" spans="1:23" x14ac:dyDescent="0.3">
      <c r="A3773" s="203" t="s">
        <v>2940</v>
      </c>
      <c r="B3773" s="203" t="s">
        <v>1245</v>
      </c>
      <c r="C3773" s="203" t="s">
        <v>30786</v>
      </c>
      <c r="D3773" s="203" t="s">
        <v>30787</v>
      </c>
      <c r="E3773" s="203" t="s">
        <v>30788</v>
      </c>
      <c r="F3773" s="203" t="s">
        <v>9451</v>
      </c>
      <c r="G3773" s="203" t="s">
        <v>30788</v>
      </c>
      <c r="H3773" s="203" t="s">
        <v>30789</v>
      </c>
      <c r="I3773" s="203" t="s">
        <v>9462</v>
      </c>
      <c r="J3773" s="203" t="s">
        <v>10024</v>
      </c>
      <c r="K3773" s="84">
        <v>45618</v>
      </c>
      <c r="L3773" s="84">
        <v>45618</v>
      </c>
      <c r="M3773" s="84">
        <v>45657</v>
      </c>
      <c r="N3773" s="203" t="s">
        <v>20461</v>
      </c>
      <c r="O3773" s="86">
        <v>3520988</v>
      </c>
      <c r="P3773" s="203" t="s">
        <v>30790</v>
      </c>
      <c r="Q3773" s="203" t="s">
        <v>10024</v>
      </c>
      <c r="R3773" s="84">
        <v>45615</v>
      </c>
      <c r="S3773" s="84">
        <v>45615</v>
      </c>
      <c r="T3773" s="84"/>
      <c r="U3773" s="84"/>
      <c r="V3773" s="84"/>
      <c r="W3773" s="203" t="s">
        <v>9457</v>
      </c>
    </row>
    <row r="3774" spans="1:23" x14ac:dyDescent="0.3">
      <c r="A3774" s="203" t="s">
        <v>3328</v>
      </c>
      <c r="B3774" s="203" t="s">
        <v>2948</v>
      </c>
      <c r="C3774" s="203" t="s">
        <v>30791</v>
      </c>
      <c r="D3774" s="203" t="s">
        <v>30792</v>
      </c>
      <c r="E3774" s="203" t="s">
        <v>15196</v>
      </c>
      <c r="F3774" s="203" t="s">
        <v>9451</v>
      </c>
      <c r="G3774" s="203" t="s">
        <v>15196</v>
      </c>
      <c r="H3774" s="203" t="s">
        <v>30793</v>
      </c>
      <c r="I3774" s="203" t="s">
        <v>9859</v>
      </c>
      <c r="J3774" s="203" t="s">
        <v>30794</v>
      </c>
      <c r="K3774" s="84">
        <v>45077</v>
      </c>
      <c r="L3774" s="84">
        <v>45106</v>
      </c>
      <c r="M3774" s="84">
        <v>45657</v>
      </c>
      <c r="N3774" s="203" t="s">
        <v>30795</v>
      </c>
      <c r="O3774" s="86">
        <v>1298732535</v>
      </c>
      <c r="P3774" s="203" t="s">
        <v>30796</v>
      </c>
      <c r="Q3774" s="203" t="s">
        <v>30794</v>
      </c>
      <c r="R3774" s="84">
        <v>45061</v>
      </c>
      <c r="S3774" s="84">
        <v>45061</v>
      </c>
      <c r="T3774" s="84">
        <v>45065</v>
      </c>
      <c r="U3774" s="84">
        <v>45065</v>
      </c>
      <c r="V3774" s="84">
        <v>45065</v>
      </c>
      <c r="W3774" s="203" t="s">
        <v>9457</v>
      </c>
    </row>
    <row r="3775" spans="1:23" x14ac:dyDescent="0.3">
      <c r="A3775" s="203" t="s">
        <v>1503</v>
      </c>
      <c r="B3775" s="203" t="s">
        <v>1246</v>
      </c>
      <c r="C3775" s="203" t="s">
        <v>30797</v>
      </c>
      <c r="D3775" s="203" t="s">
        <v>30798</v>
      </c>
      <c r="E3775" s="203" t="s">
        <v>30799</v>
      </c>
      <c r="F3775" s="203" t="s">
        <v>9451</v>
      </c>
      <c r="G3775" s="203" t="s">
        <v>30799</v>
      </c>
      <c r="H3775" s="203" t="s">
        <v>30800</v>
      </c>
      <c r="I3775" s="203" t="s">
        <v>9453</v>
      </c>
      <c r="J3775" s="203" t="s">
        <v>30801</v>
      </c>
      <c r="K3775" s="84">
        <v>45870</v>
      </c>
      <c r="L3775" s="84">
        <v>45870</v>
      </c>
      <c r="M3775" s="84">
        <v>46022</v>
      </c>
      <c r="N3775" s="203" t="s">
        <v>30802</v>
      </c>
      <c r="O3775" s="86">
        <v>9999425</v>
      </c>
      <c r="P3775" s="203" t="s">
        <v>30803</v>
      </c>
      <c r="Q3775" s="203" t="s">
        <v>30801</v>
      </c>
      <c r="R3775" s="84">
        <v>45870</v>
      </c>
      <c r="S3775" s="84">
        <v>45870</v>
      </c>
      <c r="T3775" s="84"/>
      <c r="U3775" s="84"/>
      <c r="V3775" s="84"/>
      <c r="W3775" s="203" t="s">
        <v>9457</v>
      </c>
    </row>
    <row r="3776" spans="1:23" x14ac:dyDescent="0.3">
      <c r="A3776" s="203" t="s">
        <v>1701</v>
      </c>
      <c r="B3776" s="203" t="s">
        <v>1246</v>
      </c>
      <c r="C3776" s="203" t="s">
        <v>30804</v>
      </c>
      <c r="D3776" s="203" t="s">
        <v>30805</v>
      </c>
      <c r="E3776" s="203" t="s">
        <v>15544</v>
      </c>
      <c r="F3776" s="203" t="s">
        <v>9451</v>
      </c>
      <c r="G3776" s="203" t="s">
        <v>15544</v>
      </c>
      <c r="H3776" s="203" t="s">
        <v>30806</v>
      </c>
      <c r="I3776" s="203" t="s">
        <v>9453</v>
      </c>
      <c r="J3776" s="203" t="s">
        <v>30807</v>
      </c>
      <c r="K3776" s="84">
        <v>46021</v>
      </c>
      <c r="L3776" s="84">
        <v>46055</v>
      </c>
      <c r="M3776" s="84">
        <v>46235</v>
      </c>
      <c r="N3776" s="203" t="s">
        <v>30808</v>
      </c>
      <c r="O3776" s="86">
        <v>268391638</v>
      </c>
      <c r="P3776" s="203" t="s">
        <v>30809</v>
      </c>
      <c r="Q3776" s="203" t="s">
        <v>30810</v>
      </c>
      <c r="R3776" s="84">
        <v>46006</v>
      </c>
      <c r="S3776" s="84">
        <v>46006</v>
      </c>
      <c r="T3776" s="84">
        <v>46010</v>
      </c>
      <c r="U3776" s="84">
        <v>46010</v>
      </c>
      <c r="V3776" s="84">
        <v>46010</v>
      </c>
      <c r="W3776" s="203" t="s">
        <v>9457</v>
      </c>
    </row>
    <row r="3777" spans="1:23" x14ac:dyDescent="0.3">
      <c r="A3777" s="203" t="s">
        <v>1604</v>
      </c>
      <c r="B3777" s="203" t="s">
        <v>1246</v>
      </c>
      <c r="C3777" s="203" t="s">
        <v>30804</v>
      </c>
      <c r="D3777" s="203" t="s">
        <v>30805</v>
      </c>
      <c r="E3777" s="203" t="s">
        <v>15544</v>
      </c>
      <c r="F3777" s="203" t="s">
        <v>9451</v>
      </c>
      <c r="G3777" s="203" t="s">
        <v>15544</v>
      </c>
      <c r="H3777" s="203" t="s">
        <v>30806</v>
      </c>
      <c r="I3777" s="203" t="s">
        <v>9453</v>
      </c>
      <c r="J3777" s="203" t="s">
        <v>30807</v>
      </c>
      <c r="K3777" s="84">
        <v>46021</v>
      </c>
      <c r="L3777" s="84">
        <v>46055</v>
      </c>
      <c r="M3777" s="84">
        <v>46235</v>
      </c>
      <c r="N3777" s="203" t="s">
        <v>30808</v>
      </c>
      <c r="O3777" s="86">
        <v>268391638</v>
      </c>
      <c r="P3777" s="203" t="s">
        <v>30809</v>
      </c>
      <c r="Q3777" s="203" t="s">
        <v>30810</v>
      </c>
      <c r="R3777" s="84">
        <v>46006</v>
      </c>
      <c r="S3777" s="84">
        <v>46006</v>
      </c>
      <c r="T3777" s="84">
        <v>46010</v>
      </c>
      <c r="U3777" s="84">
        <v>46010</v>
      </c>
      <c r="V3777" s="84">
        <v>46010</v>
      </c>
      <c r="W3777" s="203" t="s">
        <v>9457</v>
      </c>
    </row>
    <row r="3778" spans="1:23" x14ac:dyDescent="0.3">
      <c r="A3778" s="203" t="s">
        <v>1476</v>
      </c>
      <c r="B3778" s="203" t="s">
        <v>1246</v>
      </c>
      <c r="C3778" s="203" t="s">
        <v>30811</v>
      </c>
      <c r="D3778" s="203" t="s">
        <v>30812</v>
      </c>
      <c r="E3778" s="203" t="s">
        <v>30813</v>
      </c>
      <c r="F3778" s="203" t="s">
        <v>9451</v>
      </c>
      <c r="G3778" s="203" t="s">
        <v>30813</v>
      </c>
      <c r="H3778" s="203" t="s">
        <v>30814</v>
      </c>
      <c r="I3778" s="203" t="s">
        <v>9462</v>
      </c>
      <c r="J3778" s="203" t="s">
        <v>30815</v>
      </c>
      <c r="K3778" s="84">
        <v>45696</v>
      </c>
      <c r="L3778" s="84">
        <v>45698</v>
      </c>
      <c r="M3778" s="84">
        <v>45878</v>
      </c>
      <c r="N3778" s="203" t="s">
        <v>12667</v>
      </c>
      <c r="O3778" s="86">
        <v>23918382</v>
      </c>
      <c r="P3778" s="203" t="s">
        <v>30816</v>
      </c>
      <c r="Q3778" s="203" t="s">
        <v>30815</v>
      </c>
      <c r="R3778" s="84">
        <v>45696</v>
      </c>
      <c r="S3778" s="84">
        <v>45696</v>
      </c>
      <c r="T3778" s="84"/>
      <c r="U3778" s="84"/>
      <c r="V3778" s="84"/>
      <c r="W3778" s="203" t="s">
        <v>9457</v>
      </c>
    </row>
    <row r="3779" spans="1:23" x14ac:dyDescent="0.3">
      <c r="A3779" s="203" t="s">
        <v>1476</v>
      </c>
      <c r="B3779" s="203" t="s">
        <v>1246</v>
      </c>
      <c r="C3779" s="203" t="s">
        <v>30817</v>
      </c>
      <c r="D3779" s="203" t="s">
        <v>9471</v>
      </c>
      <c r="E3779" s="203" t="s">
        <v>29239</v>
      </c>
      <c r="F3779" s="203" t="s">
        <v>9451</v>
      </c>
      <c r="G3779" s="203"/>
      <c r="H3779" s="203"/>
      <c r="I3779" s="203"/>
      <c r="J3779" s="203"/>
      <c r="K3779" s="84"/>
      <c r="L3779" s="84"/>
      <c r="M3779" s="84"/>
      <c r="N3779" s="203"/>
      <c r="O3779" s="86"/>
      <c r="P3779" s="203"/>
      <c r="Q3779" s="203"/>
      <c r="R3779" s="84">
        <v>45940</v>
      </c>
      <c r="S3779" s="84">
        <v>45940</v>
      </c>
      <c r="T3779" s="84">
        <v>45957</v>
      </c>
      <c r="U3779" s="84">
        <v>45957</v>
      </c>
      <c r="V3779" s="84">
        <v>45957</v>
      </c>
      <c r="W3779" s="203" t="s">
        <v>9723</v>
      </c>
    </row>
    <row r="3780" spans="1:23" x14ac:dyDescent="0.3">
      <c r="A3780" s="203" t="s">
        <v>1572</v>
      </c>
      <c r="B3780" s="203" t="s">
        <v>1246</v>
      </c>
      <c r="C3780" s="203" t="s">
        <v>30818</v>
      </c>
      <c r="D3780" s="203" t="s">
        <v>30819</v>
      </c>
      <c r="E3780" s="203" t="s">
        <v>30820</v>
      </c>
      <c r="F3780" s="203" t="s">
        <v>9451</v>
      </c>
      <c r="G3780" s="203" t="s">
        <v>30820</v>
      </c>
      <c r="H3780" s="203" t="s">
        <v>30821</v>
      </c>
      <c r="I3780" s="203" t="s">
        <v>9453</v>
      </c>
      <c r="J3780" s="203" t="s">
        <v>30822</v>
      </c>
      <c r="K3780" s="84">
        <v>45930</v>
      </c>
      <c r="L3780" s="84">
        <v>45931</v>
      </c>
      <c r="M3780" s="84">
        <v>46019</v>
      </c>
      <c r="N3780" s="203" t="s">
        <v>17194</v>
      </c>
      <c r="O3780" s="86">
        <v>9000000</v>
      </c>
      <c r="P3780" s="203" t="s">
        <v>30823</v>
      </c>
      <c r="Q3780" s="203" t="s">
        <v>30822</v>
      </c>
      <c r="R3780" s="84">
        <v>45930</v>
      </c>
      <c r="S3780" s="84">
        <v>45930</v>
      </c>
      <c r="T3780" s="84"/>
      <c r="U3780" s="84"/>
      <c r="V3780" s="84"/>
      <c r="W3780" s="203" t="s">
        <v>9457</v>
      </c>
    </row>
    <row r="3781" spans="1:23" x14ac:dyDescent="0.3">
      <c r="A3781" s="203" t="s">
        <v>5217</v>
      </c>
      <c r="B3781" s="203" t="s">
        <v>1245</v>
      </c>
      <c r="C3781" s="203" t="s">
        <v>30824</v>
      </c>
      <c r="D3781" s="203" t="s">
        <v>30825</v>
      </c>
      <c r="E3781" s="203" t="s">
        <v>30826</v>
      </c>
      <c r="F3781" s="203" t="s">
        <v>9451</v>
      </c>
      <c r="G3781" s="203" t="s">
        <v>30826</v>
      </c>
      <c r="H3781" s="203" t="s">
        <v>30827</v>
      </c>
      <c r="I3781" s="203" t="s">
        <v>9462</v>
      </c>
      <c r="J3781" s="203" t="s">
        <v>13633</v>
      </c>
      <c r="K3781" s="84">
        <v>45385</v>
      </c>
      <c r="L3781" s="84">
        <v>45385</v>
      </c>
      <c r="M3781" s="84">
        <v>45567</v>
      </c>
      <c r="N3781" s="203" t="s">
        <v>17830</v>
      </c>
      <c r="O3781" s="86">
        <v>12622590</v>
      </c>
      <c r="P3781" s="203" t="s">
        <v>30828</v>
      </c>
      <c r="Q3781" s="203" t="s">
        <v>13635</v>
      </c>
      <c r="R3781" s="84">
        <v>45372</v>
      </c>
      <c r="S3781" s="84">
        <v>45372</v>
      </c>
      <c r="T3781" s="84"/>
      <c r="U3781" s="84"/>
      <c r="V3781" s="84"/>
      <c r="W3781" s="203" t="s">
        <v>9457</v>
      </c>
    </row>
    <row r="3782" spans="1:23" x14ac:dyDescent="0.3">
      <c r="A3782" s="203" t="s">
        <v>1572</v>
      </c>
      <c r="B3782" s="203" t="s">
        <v>1246</v>
      </c>
      <c r="C3782" s="203" t="s">
        <v>30829</v>
      </c>
      <c r="D3782" s="203" t="s">
        <v>30830</v>
      </c>
      <c r="E3782" s="203" t="s">
        <v>30831</v>
      </c>
      <c r="F3782" s="203" t="s">
        <v>9451</v>
      </c>
      <c r="G3782" s="203" t="s">
        <v>30831</v>
      </c>
      <c r="H3782" s="203" t="s">
        <v>30832</v>
      </c>
      <c r="I3782" s="203" t="s">
        <v>9453</v>
      </c>
      <c r="J3782" s="203" t="s">
        <v>30833</v>
      </c>
      <c r="K3782" s="84">
        <v>45926</v>
      </c>
      <c r="L3782" s="84">
        <v>45931</v>
      </c>
      <c r="M3782" s="84">
        <v>46022</v>
      </c>
      <c r="N3782" s="203" t="s">
        <v>25153</v>
      </c>
      <c r="O3782" s="86">
        <v>12000000</v>
      </c>
      <c r="P3782" s="203" t="s">
        <v>30834</v>
      </c>
      <c r="Q3782" s="203" t="s">
        <v>30833</v>
      </c>
      <c r="R3782" s="84">
        <v>45926</v>
      </c>
      <c r="S3782" s="84">
        <v>45926</v>
      </c>
      <c r="T3782" s="84"/>
      <c r="U3782" s="84"/>
      <c r="V3782" s="84"/>
      <c r="W3782" s="203" t="s">
        <v>9457</v>
      </c>
    </row>
    <row r="3783" spans="1:23" x14ac:dyDescent="0.3">
      <c r="A3783" s="203" t="s">
        <v>2570</v>
      </c>
      <c r="B3783" s="203" t="s">
        <v>1247</v>
      </c>
      <c r="C3783" s="203" t="s">
        <v>30835</v>
      </c>
      <c r="D3783" s="203" t="s">
        <v>30836</v>
      </c>
      <c r="E3783" s="203" t="s">
        <v>10593</v>
      </c>
      <c r="F3783" s="203" t="s">
        <v>9451</v>
      </c>
      <c r="G3783" s="203" t="s">
        <v>10593</v>
      </c>
      <c r="H3783" s="203" t="s">
        <v>30837</v>
      </c>
      <c r="I3783" s="203" t="s">
        <v>9482</v>
      </c>
      <c r="J3783" s="203" t="s">
        <v>30838</v>
      </c>
      <c r="K3783" s="84">
        <v>46198</v>
      </c>
      <c r="L3783" s="84"/>
      <c r="M3783" s="84">
        <v>46387</v>
      </c>
      <c r="N3783" s="203" t="s">
        <v>30098</v>
      </c>
      <c r="O3783" s="86">
        <v>129999820</v>
      </c>
      <c r="P3783" s="203" t="s">
        <v>30839</v>
      </c>
      <c r="Q3783" s="203" t="s">
        <v>30838</v>
      </c>
      <c r="R3783" s="84">
        <v>46176</v>
      </c>
      <c r="S3783" s="84">
        <v>46176</v>
      </c>
      <c r="T3783" s="84">
        <v>46182</v>
      </c>
      <c r="U3783" s="84">
        <v>46182</v>
      </c>
      <c r="V3783" s="84">
        <v>46182</v>
      </c>
      <c r="W3783" s="203" t="s">
        <v>9457</v>
      </c>
    </row>
    <row r="3784" spans="1:23" x14ac:dyDescent="0.3">
      <c r="A3784" s="203" t="s">
        <v>2568</v>
      </c>
      <c r="B3784" s="203" t="s">
        <v>1247</v>
      </c>
      <c r="C3784" s="203" t="s">
        <v>30835</v>
      </c>
      <c r="D3784" s="203" t="s">
        <v>30836</v>
      </c>
      <c r="E3784" s="203" t="s">
        <v>10593</v>
      </c>
      <c r="F3784" s="203" t="s">
        <v>9451</v>
      </c>
      <c r="G3784" s="203" t="s">
        <v>10593</v>
      </c>
      <c r="H3784" s="203" t="s">
        <v>30837</v>
      </c>
      <c r="I3784" s="203" t="s">
        <v>9482</v>
      </c>
      <c r="J3784" s="203" t="s">
        <v>30838</v>
      </c>
      <c r="K3784" s="84">
        <v>46198</v>
      </c>
      <c r="L3784" s="84"/>
      <c r="M3784" s="84">
        <v>46387</v>
      </c>
      <c r="N3784" s="203" t="s">
        <v>30098</v>
      </c>
      <c r="O3784" s="86">
        <v>129999820</v>
      </c>
      <c r="P3784" s="203" t="s">
        <v>30839</v>
      </c>
      <c r="Q3784" s="203" t="s">
        <v>30838</v>
      </c>
      <c r="R3784" s="84">
        <v>46176</v>
      </c>
      <c r="S3784" s="84">
        <v>46176</v>
      </c>
      <c r="T3784" s="84">
        <v>46182</v>
      </c>
      <c r="U3784" s="84">
        <v>46182</v>
      </c>
      <c r="V3784" s="84">
        <v>46182</v>
      </c>
      <c r="W3784" s="203" t="s">
        <v>9457</v>
      </c>
    </row>
    <row r="3785" spans="1:23" x14ac:dyDescent="0.3">
      <c r="A3785" s="203" t="s">
        <v>1505</v>
      </c>
      <c r="B3785" s="203" t="s">
        <v>1246</v>
      </c>
      <c r="C3785" s="203" t="s">
        <v>30840</v>
      </c>
      <c r="D3785" s="203" t="s">
        <v>30841</v>
      </c>
      <c r="E3785" s="203" t="s">
        <v>30842</v>
      </c>
      <c r="F3785" s="203" t="s">
        <v>9451</v>
      </c>
      <c r="G3785" s="203" t="s">
        <v>30842</v>
      </c>
      <c r="H3785" s="203" t="s">
        <v>30843</v>
      </c>
      <c r="I3785" s="203" t="s">
        <v>9462</v>
      </c>
      <c r="J3785" s="203" t="s">
        <v>30844</v>
      </c>
      <c r="K3785" s="84">
        <v>45891</v>
      </c>
      <c r="L3785" s="84">
        <v>45891</v>
      </c>
      <c r="M3785" s="84">
        <v>46013</v>
      </c>
      <c r="N3785" s="203" t="s">
        <v>11442</v>
      </c>
      <c r="O3785" s="86">
        <v>15945588</v>
      </c>
      <c r="P3785" s="203" t="s">
        <v>30845</v>
      </c>
      <c r="Q3785" s="203" t="s">
        <v>30844</v>
      </c>
      <c r="R3785" s="84">
        <v>45891</v>
      </c>
      <c r="S3785" s="84">
        <v>45891</v>
      </c>
      <c r="T3785" s="84"/>
      <c r="U3785" s="84"/>
      <c r="V3785" s="84"/>
      <c r="W3785" s="203" t="s">
        <v>9457</v>
      </c>
    </row>
    <row r="3786" spans="1:23" x14ac:dyDescent="0.3">
      <c r="A3786" s="203" t="s">
        <v>1572</v>
      </c>
      <c r="B3786" s="203" t="s">
        <v>1246</v>
      </c>
      <c r="C3786" s="203" t="s">
        <v>30846</v>
      </c>
      <c r="D3786" s="203" t="s">
        <v>30847</v>
      </c>
      <c r="E3786" s="203" t="s">
        <v>30848</v>
      </c>
      <c r="F3786" s="203" t="s">
        <v>9451</v>
      </c>
      <c r="G3786" s="203" t="s">
        <v>30848</v>
      </c>
      <c r="H3786" s="203" t="s">
        <v>30849</v>
      </c>
      <c r="I3786" s="203" t="s">
        <v>9453</v>
      </c>
      <c r="J3786" s="203" t="s">
        <v>30850</v>
      </c>
      <c r="K3786" s="84">
        <v>45922</v>
      </c>
      <c r="L3786" s="84">
        <v>45922</v>
      </c>
      <c r="M3786" s="84">
        <v>46010</v>
      </c>
      <c r="N3786" s="203" t="s">
        <v>13954</v>
      </c>
      <c r="O3786" s="86">
        <v>10500000</v>
      </c>
      <c r="P3786" s="203" t="s">
        <v>30851</v>
      </c>
      <c r="Q3786" s="203" t="s">
        <v>30850</v>
      </c>
      <c r="R3786" s="84">
        <v>45919</v>
      </c>
      <c r="S3786" s="84">
        <v>45919</v>
      </c>
      <c r="T3786" s="84"/>
      <c r="U3786" s="84"/>
      <c r="V3786" s="84"/>
      <c r="W3786" s="203" t="s">
        <v>9457</v>
      </c>
    </row>
    <row r="3787" spans="1:23" x14ac:dyDescent="0.3">
      <c r="A3787" s="203" t="s">
        <v>1539</v>
      </c>
      <c r="B3787" s="203" t="s">
        <v>1246</v>
      </c>
      <c r="C3787" s="203" t="s">
        <v>30852</v>
      </c>
      <c r="D3787" s="203" t="s">
        <v>30853</v>
      </c>
      <c r="E3787" s="203" t="s">
        <v>30854</v>
      </c>
      <c r="F3787" s="203" t="s">
        <v>9451</v>
      </c>
      <c r="G3787" s="203" t="s">
        <v>30854</v>
      </c>
      <c r="H3787" s="203" t="s">
        <v>30855</v>
      </c>
      <c r="I3787" s="203" t="s">
        <v>9504</v>
      </c>
      <c r="J3787" s="203" t="s">
        <v>30856</v>
      </c>
      <c r="K3787" s="84">
        <v>45897</v>
      </c>
      <c r="L3787" s="84">
        <v>45901</v>
      </c>
      <c r="M3787" s="84">
        <v>46001</v>
      </c>
      <c r="N3787" s="203" t="s">
        <v>12839</v>
      </c>
      <c r="O3787" s="86">
        <v>403000000</v>
      </c>
      <c r="P3787" s="203" t="s">
        <v>30857</v>
      </c>
      <c r="Q3787" s="203" t="s">
        <v>30856</v>
      </c>
      <c r="R3787" s="84">
        <v>45894</v>
      </c>
      <c r="S3787" s="84">
        <v>45894</v>
      </c>
      <c r="T3787" s="84">
        <v>45895</v>
      </c>
      <c r="U3787" s="84"/>
      <c r="V3787" s="84">
        <v>45894</v>
      </c>
      <c r="W3787" s="203" t="s">
        <v>9457</v>
      </c>
    </row>
    <row r="3788" spans="1:23" x14ac:dyDescent="0.3">
      <c r="A3788" s="203" t="s">
        <v>1467</v>
      </c>
      <c r="B3788" s="203" t="s">
        <v>1247</v>
      </c>
      <c r="C3788" s="203" t="s">
        <v>34440</v>
      </c>
      <c r="D3788" s="203" t="s">
        <v>34441</v>
      </c>
      <c r="E3788" s="203" t="s">
        <v>34442</v>
      </c>
      <c r="F3788" s="203" t="s">
        <v>9451</v>
      </c>
      <c r="G3788" s="203" t="s">
        <v>34442</v>
      </c>
      <c r="H3788" s="203" t="s">
        <v>34443</v>
      </c>
      <c r="I3788" s="203" t="s">
        <v>9482</v>
      </c>
      <c r="J3788" s="203" t="s">
        <v>29406</v>
      </c>
      <c r="K3788" s="84">
        <v>46253</v>
      </c>
      <c r="L3788" s="84"/>
      <c r="M3788" s="84">
        <v>46385</v>
      </c>
      <c r="N3788" s="203" t="s">
        <v>15276</v>
      </c>
      <c r="O3788" s="86">
        <v>18604516</v>
      </c>
      <c r="P3788" s="203" t="s">
        <v>34444</v>
      </c>
      <c r="Q3788" s="203" t="s">
        <v>29406</v>
      </c>
      <c r="R3788" s="84">
        <v>46253</v>
      </c>
      <c r="S3788" s="84">
        <v>46253</v>
      </c>
      <c r="T3788" s="84"/>
      <c r="U3788" s="84"/>
      <c r="V3788" s="84"/>
      <c r="W3788" s="203" t="s">
        <v>9457</v>
      </c>
    </row>
    <row r="3789" spans="1:23" x14ac:dyDescent="0.3">
      <c r="A3789" s="203" t="s">
        <v>3699</v>
      </c>
      <c r="B3789" s="203" t="s">
        <v>1245</v>
      </c>
      <c r="C3789" s="203" t="s">
        <v>30858</v>
      </c>
      <c r="D3789" s="203" t="s">
        <v>30859</v>
      </c>
      <c r="E3789" s="203" t="s">
        <v>30860</v>
      </c>
      <c r="F3789" s="203" t="s">
        <v>9451</v>
      </c>
      <c r="G3789" s="203" t="s">
        <v>30860</v>
      </c>
      <c r="H3789" s="203" t="s">
        <v>30861</v>
      </c>
      <c r="I3789" s="203" t="s">
        <v>9462</v>
      </c>
      <c r="J3789" s="203" t="s">
        <v>30862</v>
      </c>
      <c r="K3789" s="84">
        <v>45370</v>
      </c>
      <c r="L3789" s="84">
        <v>45371</v>
      </c>
      <c r="M3789" s="84">
        <v>45552</v>
      </c>
      <c r="N3789" s="203" t="s">
        <v>10343</v>
      </c>
      <c r="O3789" s="86">
        <v>19560876</v>
      </c>
      <c r="P3789" s="203" t="s">
        <v>30863</v>
      </c>
      <c r="Q3789" s="203" t="s">
        <v>30864</v>
      </c>
      <c r="R3789" s="84">
        <v>45368</v>
      </c>
      <c r="S3789" s="84">
        <v>45368</v>
      </c>
      <c r="T3789" s="84"/>
      <c r="U3789" s="84"/>
      <c r="V3789" s="84"/>
      <c r="W3789" s="203" t="s">
        <v>9457</v>
      </c>
    </row>
    <row r="3790" spans="1:23" x14ac:dyDescent="0.3">
      <c r="A3790" s="203" t="s">
        <v>2940</v>
      </c>
      <c r="B3790" s="203" t="s">
        <v>1245</v>
      </c>
      <c r="C3790" s="203" t="s">
        <v>30865</v>
      </c>
      <c r="D3790" s="203" t="s">
        <v>30866</v>
      </c>
      <c r="E3790" s="203" t="s">
        <v>30867</v>
      </c>
      <c r="F3790" s="203" t="s">
        <v>9451</v>
      </c>
      <c r="G3790" s="203" t="s">
        <v>30867</v>
      </c>
      <c r="H3790" s="203" t="s">
        <v>30868</v>
      </c>
      <c r="I3790" s="203" t="s">
        <v>9462</v>
      </c>
      <c r="J3790" s="203" t="s">
        <v>30869</v>
      </c>
      <c r="K3790" s="84">
        <v>45635</v>
      </c>
      <c r="L3790" s="84">
        <v>45635</v>
      </c>
      <c r="M3790" s="84">
        <v>45657</v>
      </c>
      <c r="N3790" s="203" t="s">
        <v>15214</v>
      </c>
      <c r="O3790" s="86">
        <v>3986397</v>
      </c>
      <c r="P3790" s="203" t="s">
        <v>30870</v>
      </c>
      <c r="Q3790" s="203" t="s">
        <v>30869</v>
      </c>
      <c r="R3790" s="84">
        <v>45628</v>
      </c>
      <c r="S3790" s="84">
        <v>45628</v>
      </c>
      <c r="T3790" s="84"/>
      <c r="U3790" s="84"/>
      <c r="V3790" s="84"/>
      <c r="W3790" s="203" t="s">
        <v>9457</v>
      </c>
    </row>
    <row r="3791" spans="1:23" x14ac:dyDescent="0.3">
      <c r="A3791" s="203" t="s">
        <v>1447</v>
      </c>
      <c r="B3791" s="203" t="s">
        <v>1246</v>
      </c>
      <c r="C3791" s="203" t="s">
        <v>30871</v>
      </c>
      <c r="D3791" s="203" t="s">
        <v>30872</v>
      </c>
      <c r="E3791" s="203" t="s">
        <v>30873</v>
      </c>
      <c r="F3791" s="203" t="s">
        <v>9451</v>
      </c>
      <c r="G3791" s="203" t="s">
        <v>30873</v>
      </c>
      <c r="H3791" s="203" t="s">
        <v>30874</v>
      </c>
      <c r="I3791" s="203" t="s">
        <v>9453</v>
      </c>
      <c r="J3791" s="203" t="s">
        <v>30875</v>
      </c>
      <c r="K3791" s="84">
        <v>45975</v>
      </c>
      <c r="L3791" s="84">
        <v>45975</v>
      </c>
      <c r="M3791" s="84">
        <v>46019</v>
      </c>
      <c r="N3791" s="203" t="s">
        <v>27954</v>
      </c>
      <c r="O3791" s="86">
        <v>6440025</v>
      </c>
      <c r="P3791" s="203" t="s">
        <v>30876</v>
      </c>
      <c r="Q3791" s="203" t="s">
        <v>30875</v>
      </c>
      <c r="R3791" s="84">
        <v>45975</v>
      </c>
      <c r="S3791" s="84">
        <v>45975</v>
      </c>
      <c r="T3791" s="84"/>
      <c r="U3791" s="84"/>
      <c r="V3791" s="84"/>
      <c r="W3791" s="203" t="s">
        <v>9457</v>
      </c>
    </row>
    <row r="3792" spans="1:23" x14ac:dyDescent="0.3">
      <c r="A3792" s="203" t="s">
        <v>1423</v>
      </c>
      <c r="B3792" s="203" t="s">
        <v>1246</v>
      </c>
      <c r="C3792" s="203" t="s">
        <v>30877</v>
      </c>
      <c r="D3792" s="203" t="s">
        <v>30878</v>
      </c>
      <c r="E3792" s="203" t="s">
        <v>30879</v>
      </c>
      <c r="F3792" s="203" t="s">
        <v>9451</v>
      </c>
      <c r="G3792" s="203" t="s">
        <v>30879</v>
      </c>
      <c r="H3792" s="203" t="s">
        <v>30880</v>
      </c>
      <c r="I3792" s="203" t="s">
        <v>9462</v>
      </c>
      <c r="J3792" s="203" t="s">
        <v>30881</v>
      </c>
      <c r="K3792" s="84">
        <v>45812</v>
      </c>
      <c r="L3792" s="84">
        <v>45840</v>
      </c>
      <c r="M3792" s="84">
        <v>45947</v>
      </c>
      <c r="N3792" s="203" t="s">
        <v>30882</v>
      </c>
      <c r="O3792" s="86">
        <v>39454364</v>
      </c>
      <c r="P3792" s="203" t="s">
        <v>30883</v>
      </c>
      <c r="Q3792" s="203" t="s">
        <v>30881</v>
      </c>
      <c r="R3792" s="84">
        <v>45796</v>
      </c>
      <c r="S3792" s="84">
        <v>45796</v>
      </c>
      <c r="T3792" s="84">
        <v>45800</v>
      </c>
      <c r="U3792" s="84">
        <v>45800</v>
      </c>
      <c r="V3792" s="84">
        <v>45800</v>
      </c>
      <c r="W3792" s="203" t="s">
        <v>9457</v>
      </c>
    </row>
    <row r="3793" spans="1:23" x14ac:dyDescent="0.3">
      <c r="A3793" s="203" t="s">
        <v>2935</v>
      </c>
      <c r="B3793" s="203" t="s">
        <v>1245</v>
      </c>
      <c r="C3793" s="203" t="s">
        <v>30884</v>
      </c>
      <c r="D3793" s="203" t="s">
        <v>30885</v>
      </c>
      <c r="E3793" s="203" t="s">
        <v>30886</v>
      </c>
      <c r="F3793" s="203" t="s">
        <v>9451</v>
      </c>
      <c r="G3793" s="203" t="s">
        <v>30886</v>
      </c>
      <c r="H3793" s="203" t="s">
        <v>30887</v>
      </c>
      <c r="I3793" s="203" t="s">
        <v>9462</v>
      </c>
      <c r="J3793" s="203" t="s">
        <v>22509</v>
      </c>
      <c r="K3793" s="84">
        <v>45394</v>
      </c>
      <c r="L3793" s="84">
        <v>45397</v>
      </c>
      <c r="M3793" s="84">
        <v>45579</v>
      </c>
      <c r="N3793" s="203" t="s">
        <v>30632</v>
      </c>
      <c r="O3793" s="86">
        <v>11890566</v>
      </c>
      <c r="P3793" s="203" t="s">
        <v>30888</v>
      </c>
      <c r="Q3793" s="203" t="s">
        <v>19083</v>
      </c>
      <c r="R3793" s="84">
        <v>45394</v>
      </c>
      <c r="S3793" s="84">
        <v>45394</v>
      </c>
      <c r="T3793" s="84"/>
      <c r="U3793" s="84"/>
      <c r="V3793" s="84"/>
      <c r="W3793" s="203" t="s">
        <v>9457</v>
      </c>
    </row>
    <row r="3794" spans="1:23" x14ac:dyDescent="0.3">
      <c r="A3794" s="203" t="s">
        <v>2935</v>
      </c>
      <c r="B3794" s="203" t="s">
        <v>1245</v>
      </c>
      <c r="C3794" s="203" t="s">
        <v>30889</v>
      </c>
      <c r="D3794" s="203" t="s">
        <v>30890</v>
      </c>
      <c r="E3794" s="203" t="s">
        <v>30891</v>
      </c>
      <c r="F3794" s="203" t="s">
        <v>9451</v>
      </c>
      <c r="G3794" s="203" t="s">
        <v>30891</v>
      </c>
      <c r="H3794" s="203" t="s">
        <v>30892</v>
      </c>
      <c r="I3794" s="203" t="s">
        <v>9462</v>
      </c>
      <c r="J3794" s="203" t="s">
        <v>9617</v>
      </c>
      <c r="K3794" s="84">
        <v>45392</v>
      </c>
      <c r="L3794" s="84">
        <v>45392</v>
      </c>
      <c r="M3794" s="84">
        <v>45574</v>
      </c>
      <c r="N3794" s="203" t="s">
        <v>9670</v>
      </c>
      <c r="O3794" s="86">
        <v>12622590</v>
      </c>
      <c r="P3794" s="203" t="s">
        <v>30893</v>
      </c>
      <c r="Q3794" s="203" t="s">
        <v>9620</v>
      </c>
      <c r="R3794" s="84">
        <v>45390</v>
      </c>
      <c r="S3794" s="84">
        <v>45390</v>
      </c>
      <c r="T3794" s="84"/>
      <c r="U3794" s="84"/>
      <c r="V3794" s="84"/>
      <c r="W3794" s="203" t="s">
        <v>9457</v>
      </c>
    </row>
    <row r="3795" spans="1:23" x14ac:dyDescent="0.3">
      <c r="A3795" s="203" t="s">
        <v>1605</v>
      </c>
      <c r="B3795" s="203" t="s">
        <v>1247</v>
      </c>
      <c r="C3795" s="203" t="s">
        <v>30894</v>
      </c>
      <c r="D3795" s="203" t="s">
        <v>30895</v>
      </c>
      <c r="E3795" s="203" t="s">
        <v>30896</v>
      </c>
      <c r="F3795" s="203" t="s">
        <v>9451</v>
      </c>
      <c r="G3795" s="203" t="s">
        <v>30896</v>
      </c>
      <c r="H3795" s="203" t="s">
        <v>30897</v>
      </c>
      <c r="I3795" s="203" t="s">
        <v>9453</v>
      </c>
      <c r="J3795" s="203" t="s">
        <v>30898</v>
      </c>
      <c r="K3795" s="84">
        <v>46049</v>
      </c>
      <c r="L3795" s="84">
        <v>46049</v>
      </c>
      <c r="M3795" s="84">
        <v>46229</v>
      </c>
      <c r="N3795" s="203" t="s">
        <v>20717</v>
      </c>
      <c r="O3795" s="86">
        <v>25760100</v>
      </c>
      <c r="P3795" s="203" t="s">
        <v>30899</v>
      </c>
      <c r="Q3795" s="203" t="s">
        <v>30898</v>
      </c>
      <c r="R3795" s="84">
        <v>46048</v>
      </c>
      <c r="S3795" s="84">
        <v>46048</v>
      </c>
      <c r="T3795" s="84"/>
      <c r="U3795" s="84"/>
      <c r="V3795" s="84"/>
      <c r="W3795" s="203" t="s">
        <v>9457</v>
      </c>
    </row>
    <row r="3796" spans="1:23" x14ac:dyDescent="0.3">
      <c r="A3796" s="203" t="s">
        <v>1572</v>
      </c>
      <c r="B3796" s="203" t="s">
        <v>1246</v>
      </c>
      <c r="C3796" s="203" t="s">
        <v>30900</v>
      </c>
      <c r="D3796" s="203" t="s">
        <v>30901</v>
      </c>
      <c r="E3796" s="203" t="s">
        <v>30902</v>
      </c>
      <c r="F3796" s="203" t="s">
        <v>9451</v>
      </c>
      <c r="G3796" s="203" t="s">
        <v>30902</v>
      </c>
      <c r="H3796" s="203" t="s">
        <v>30903</v>
      </c>
      <c r="I3796" s="203" t="s">
        <v>10289</v>
      </c>
      <c r="J3796" s="203" t="s">
        <v>30904</v>
      </c>
      <c r="K3796" s="84"/>
      <c r="L3796" s="84"/>
      <c r="M3796" s="84">
        <v>46021</v>
      </c>
      <c r="N3796" s="203" t="s">
        <v>25257</v>
      </c>
      <c r="O3796" s="86">
        <v>7922223</v>
      </c>
      <c r="P3796" s="203" t="s">
        <v>30905</v>
      </c>
      <c r="Q3796" s="203" t="s">
        <v>30904</v>
      </c>
      <c r="R3796" s="84">
        <v>45930</v>
      </c>
      <c r="S3796" s="84">
        <v>45930</v>
      </c>
      <c r="T3796" s="84"/>
      <c r="U3796" s="84"/>
      <c r="V3796" s="84"/>
      <c r="W3796" s="203" t="s">
        <v>9457</v>
      </c>
    </row>
    <row r="3797" spans="1:23" x14ac:dyDescent="0.3">
      <c r="A3797" s="203" t="s">
        <v>1572</v>
      </c>
      <c r="B3797" s="203" t="s">
        <v>1246</v>
      </c>
      <c r="C3797" s="203" t="s">
        <v>30900</v>
      </c>
      <c r="D3797" s="203" t="s">
        <v>30906</v>
      </c>
      <c r="E3797" s="203" t="s">
        <v>30902</v>
      </c>
      <c r="F3797" s="203" t="s">
        <v>9451</v>
      </c>
      <c r="G3797" s="203" t="s">
        <v>30902</v>
      </c>
      <c r="H3797" s="203" t="s">
        <v>30903</v>
      </c>
      <c r="I3797" s="203" t="s">
        <v>9462</v>
      </c>
      <c r="J3797" s="203" t="s">
        <v>30907</v>
      </c>
      <c r="K3797" s="84">
        <v>45931</v>
      </c>
      <c r="L3797" s="84">
        <v>45931</v>
      </c>
      <c r="M3797" s="84">
        <v>46021</v>
      </c>
      <c r="N3797" s="203" t="s">
        <v>25257</v>
      </c>
      <c r="O3797" s="86">
        <v>7922223</v>
      </c>
      <c r="P3797" s="203" t="s">
        <v>30905</v>
      </c>
      <c r="Q3797" s="203" t="s">
        <v>30907</v>
      </c>
      <c r="R3797" s="84">
        <v>45930</v>
      </c>
      <c r="S3797" s="84">
        <v>45930</v>
      </c>
      <c r="T3797" s="84"/>
      <c r="U3797" s="84"/>
      <c r="V3797" s="84"/>
      <c r="W3797" s="203" t="s">
        <v>9457</v>
      </c>
    </row>
    <row r="3798" spans="1:23" x14ac:dyDescent="0.3">
      <c r="A3798" s="203" t="s">
        <v>1572</v>
      </c>
      <c r="B3798" s="203" t="s">
        <v>1246</v>
      </c>
      <c r="C3798" s="203" t="s">
        <v>30908</v>
      </c>
      <c r="D3798" s="203" t="s">
        <v>30909</v>
      </c>
      <c r="E3798" s="203" t="s">
        <v>30910</v>
      </c>
      <c r="F3798" s="203" t="s">
        <v>9451</v>
      </c>
      <c r="G3798" s="203" t="s">
        <v>30910</v>
      </c>
      <c r="H3798" s="203" t="s">
        <v>30911</v>
      </c>
      <c r="I3798" s="203" t="s">
        <v>9453</v>
      </c>
      <c r="J3798" s="203" t="s">
        <v>30912</v>
      </c>
      <c r="K3798" s="84">
        <v>45919</v>
      </c>
      <c r="L3798" s="84">
        <v>45930</v>
      </c>
      <c r="M3798" s="84">
        <v>46020</v>
      </c>
      <c r="N3798" s="203" t="s">
        <v>30913</v>
      </c>
      <c r="O3798" s="86">
        <v>12000000</v>
      </c>
      <c r="P3798" s="203" t="s">
        <v>30914</v>
      </c>
      <c r="Q3798" s="203" t="s">
        <v>30912</v>
      </c>
      <c r="R3798" s="84">
        <v>45919</v>
      </c>
      <c r="S3798" s="84">
        <v>45919</v>
      </c>
      <c r="T3798" s="84"/>
      <c r="U3798" s="84"/>
      <c r="V3798" s="84"/>
      <c r="W3798" s="203" t="s">
        <v>9457</v>
      </c>
    </row>
    <row r="3799" spans="1:23" x14ac:dyDescent="0.3">
      <c r="A3799" s="203" t="s">
        <v>1546</v>
      </c>
      <c r="B3799" s="203" t="s">
        <v>1247</v>
      </c>
      <c r="C3799" s="203" t="s">
        <v>30915</v>
      </c>
      <c r="D3799" s="203" t="s">
        <v>30916</v>
      </c>
      <c r="E3799" s="203" t="s">
        <v>30917</v>
      </c>
      <c r="F3799" s="203" t="s">
        <v>9451</v>
      </c>
      <c r="G3799" s="203" t="s">
        <v>30917</v>
      </c>
      <c r="H3799" s="203" t="s">
        <v>30918</v>
      </c>
      <c r="I3799" s="203" t="s">
        <v>9453</v>
      </c>
      <c r="J3799" s="203" t="s">
        <v>30919</v>
      </c>
      <c r="K3799" s="84">
        <v>46051</v>
      </c>
      <c r="L3799" s="84">
        <v>46052</v>
      </c>
      <c r="M3799" s="84">
        <v>46294</v>
      </c>
      <c r="N3799" s="203" t="s">
        <v>30920</v>
      </c>
      <c r="O3799" s="86">
        <v>42400000</v>
      </c>
      <c r="P3799" s="203" t="s">
        <v>30921</v>
      </c>
      <c r="Q3799" s="203" t="s">
        <v>30919</v>
      </c>
      <c r="R3799" s="84">
        <v>46051</v>
      </c>
      <c r="S3799" s="84">
        <v>46051</v>
      </c>
      <c r="T3799" s="84"/>
      <c r="U3799" s="84"/>
      <c r="V3799" s="84"/>
      <c r="W3799" s="203" t="s">
        <v>9457</v>
      </c>
    </row>
    <row r="3800" spans="1:23" x14ac:dyDescent="0.3">
      <c r="A3800" s="203" t="s">
        <v>2940</v>
      </c>
      <c r="B3800" s="203" t="s">
        <v>1245</v>
      </c>
      <c r="C3800" s="203" t="s">
        <v>30922</v>
      </c>
      <c r="D3800" s="203" t="s">
        <v>30923</v>
      </c>
      <c r="E3800" s="203" t="s">
        <v>30924</v>
      </c>
      <c r="F3800" s="203" t="s">
        <v>9451</v>
      </c>
      <c r="G3800" s="203" t="s">
        <v>30924</v>
      </c>
      <c r="H3800" s="203" t="s">
        <v>30925</v>
      </c>
      <c r="I3800" s="203" t="s">
        <v>9462</v>
      </c>
      <c r="J3800" s="203" t="s">
        <v>30926</v>
      </c>
      <c r="K3800" s="84">
        <v>45585</v>
      </c>
      <c r="L3800" s="84">
        <v>45586</v>
      </c>
      <c r="M3800" s="84">
        <v>45656</v>
      </c>
      <c r="N3800" s="203" t="s">
        <v>20794</v>
      </c>
      <c r="O3800" s="86">
        <v>9301593</v>
      </c>
      <c r="P3800" s="203" t="s">
        <v>30927</v>
      </c>
      <c r="Q3800" s="203" t="s">
        <v>30926</v>
      </c>
      <c r="R3800" s="84">
        <v>45584</v>
      </c>
      <c r="S3800" s="84">
        <v>45584</v>
      </c>
      <c r="T3800" s="84"/>
      <c r="U3800" s="84"/>
      <c r="V3800" s="84"/>
      <c r="W3800" s="203" t="s">
        <v>9457</v>
      </c>
    </row>
    <row r="3801" spans="1:23" x14ac:dyDescent="0.3">
      <c r="A3801" s="203" t="s">
        <v>1481</v>
      </c>
      <c r="B3801" s="203" t="s">
        <v>1245</v>
      </c>
      <c r="C3801" s="203" t="s">
        <v>30928</v>
      </c>
      <c r="D3801" s="203" t="s">
        <v>9471</v>
      </c>
      <c r="E3801" s="203" t="s">
        <v>15603</v>
      </c>
      <c r="F3801" s="203" t="s">
        <v>9451</v>
      </c>
      <c r="G3801" s="203"/>
      <c r="H3801" s="203"/>
      <c r="I3801" s="203"/>
      <c r="J3801" s="203"/>
      <c r="K3801" s="84"/>
      <c r="L3801" s="84"/>
      <c r="M3801" s="84"/>
      <c r="N3801" s="203"/>
      <c r="O3801" s="86"/>
      <c r="P3801" s="203"/>
      <c r="Q3801" s="203"/>
      <c r="R3801" s="84">
        <v>45610</v>
      </c>
      <c r="S3801" s="84">
        <v>45610</v>
      </c>
      <c r="T3801" s="84">
        <v>45635</v>
      </c>
      <c r="U3801" s="84">
        <v>45646</v>
      </c>
      <c r="V3801" s="84">
        <v>45646</v>
      </c>
      <c r="W3801" s="203" t="s">
        <v>9723</v>
      </c>
    </row>
    <row r="3802" spans="1:23" x14ac:dyDescent="0.3">
      <c r="A3802" s="203" t="s">
        <v>1605</v>
      </c>
      <c r="B3802" s="203" t="s">
        <v>1247</v>
      </c>
      <c r="C3802" s="203" t="s">
        <v>30929</v>
      </c>
      <c r="D3802" s="203" t="s">
        <v>30930</v>
      </c>
      <c r="E3802" s="203" t="s">
        <v>30931</v>
      </c>
      <c r="F3802" s="203" t="s">
        <v>9451</v>
      </c>
      <c r="G3802" s="203" t="s">
        <v>30931</v>
      </c>
      <c r="H3802" s="203" t="s">
        <v>30932</v>
      </c>
      <c r="I3802" s="203" t="s">
        <v>9482</v>
      </c>
      <c r="J3802" s="203" t="s">
        <v>30933</v>
      </c>
      <c r="K3802" s="84">
        <v>46232</v>
      </c>
      <c r="L3802" s="84"/>
      <c r="M3802" s="84">
        <v>46384</v>
      </c>
      <c r="N3802" s="203" t="s">
        <v>13700</v>
      </c>
      <c r="O3802" s="86">
        <v>21466750</v>
      </c>
      <c r="P3802" s="203" t="s">
        <v>30934</v>
      </c>
      <c r="Q3802" s="203" t="s">
        <v>30933</v>
      </c>
      <c r="R3802" s="84">
        <v>46232</v>
      </c>
      <c r="S3802" s="84">
        <v>46232</v>
      </c>
      <c r="T3802" s="84"/>
      <c r="U3802" s="84"/>
      <c r="V3802" s="84"/>
      <c r="W3802" s="203" t="s">
        <v>9457</v>
      </c>
    </row>
    <row r="3803" spans="1:23" x14ac:dyDescent="0.3">
      <c r="A3803" s="203" t="s">
        <v>1665</v>
      </c>
      <c r="B3803" s="203" t="s">
        <v>1247</v>
      </c>
      <c r="C3803" s="203" t="s">
        <v>30935</v>
      </c>
      <c r="D3803" s="203" t="s">
        <v>30936</v>
      </c>
      <c r="E3803" s="203" t="s">
        <v>30937</v>
      </c>
      <c r="F3803" s="203" t="s">
        <v>9451</v>
      </c>
      <c r="G3803" s="203" t="s">
        <v>30937</v>
      </c>
      <c r="H3803" s="203" t="s">
        <v>30938</v>
      </c>
      <c r="I3803" s="203" t="s">
        <v>9453</v>
      </c>
      <c r="J3803" s="203" t="s">
        <v>15994</v>
      </c>
      <c r="K3803" s="84">
        <v>46047</v>
      </c>
      <c r="L3803" s="84">
        <v>46049</v>
      </c>
      <c r="M3803" s="84">
        <v>46199</v>
      </c>
      <c r="N3803" s="203" t="s">
        <v>22688</v>
      </c>
      <c r="O3803" s="86">
        <v>24729375</v>
      </c>
      <c r="P3803" s="203" t="s">
        <v>30939</v>
      </c>
      <c r="Q3803" s="203" t="s">
        <v>15994</v>
      </c>
      <c r="R3803" s="84">
        <v>46047</v>
      </c>
      <c r="S3803" s="84">
        <v>46047</v>
      </c>
      <c r="T3803" s="84"/>
      <c r="U3803" s="84"/>
      <c r="V3803" s="84"/>
      <c r="W3803" s="203" t="s">
        <v>9457</v>
      </c>
    </row>
    <row r="3804" spans="1:23" x14ac:dyDescent="0.3">
      <c r="A3804" s="203" t="s">
        <v>1619</v>
      </c>
      <c r="B3804" s="203" t="s">
        <v>1246</v>
      </c>
      <c r="C3804" s="203" t="s">
        <v>30940</v>
      </c>
      <c r="D3804" s="203" t="s">
        <v>30941</v>
      </c>
      <c r="E3804" s="203" t="s">
        <v>19223</v>
      </c>
      <c r="F3804" s="203" t="s">
        <v>9451</v>
      </c>
      <c r="G3804" s="203" t="s">
        <v>19223</v>
      </c>
      <c r="H3804" s="203" t="s">
        <v>30942</v>
      </c>
      <c r="I3804" s="203" t="s">
        <v>9504</v>
      </c>
      <c r="J3804" s="203" t="s">
        <v>30943</v>
      </c>
      <c r="K3804" s="84">
        <v>46015</v>
      </c>
      <c r="L3804" s="84">
        <v>46030</v>
      </c>
      <c r="M3804" s="84">
        <v>46560</v>
      </c>
      <c r="N3804" s="203" t="s">
        <v>30944</v>
      </c>
      <c r="O3804" s="86">
        <v>362728832.89999998</v>
      </c>
      <c r="P3804" s="203" t="s">
        <v>30945</v>
      </c>
      <c r="Q3804" s="203" t="s">
        <v>30946</v>
      </c>
      <c r="R3804" s="84">
        <v>46000</v>
      </c>
      <c r="S3804" s="84">
        <v>46000</v>
      </c>
      <c r="T3804" s="84">
        <v>46006</v>
      </c>
      <c r="U3804" s="84">
        <v>46006</v>
      </c>
      <c r="V3804" s="84">
        <v>46006</v>
      </c>
      <c r="W3804" s="203" t="s">
        <v>9457</v>
      </c>
    </row>
    <row r="3805" spans="1:23" x14ac:dyDescent="0.3">
      <c r="A3805" s="203" t="s">
        <v>1277</v>
      </c>
      <c r="B3805" s="203" t="s">
        <v>1246</v>
      </c>
      <c r="C3805" s="203" t="s">
        <v>30940</v>
      </c>
      <c r="D3805" s="203" t="s">
        <v>30941</v>
      </c>
      <c r="E3805" s="203" t="s">
        <v>19223</v>
      </c>
      <c r="F3805" s="203" t="s">
        <v>9451</v>
      </c>
      <c r="G3805" s="203" t="s">
        <v>19223</v>
      </c>
      <c r="H3805" s="203" t="s">
        <v>30942</v>
      </c>
      <c r="I3805" s="203" t="s">
        <v>9504</v>
      </c>
      <c r="J3805" s="203" t="s">
        <v>30943</v>
      </c>
      <c r="K3805" s="84">
        <v>46015</v>
      </c>
      <c r="L3805" s="84">
        <v>46030</v>
      </c>
      <c r="M3805" s="84">
        <v>46560</v>
      </c>
      <c r="N3805" s="203" t="s">
        <v>30944</v>
      </c>
      <c r="O3805" s="86">
        <v>362728832.89999998</v>
      </c>
      <c r="P3805" s="203" t="s">
        <v>30945</v>
      </c>
      <c r="Q3805" s="203" t="s">
        <v>30946</v>
      </c>
      <c r="R3805" s="84">
        <v>46000</v>
      </c>
      <c r="S3805" s="84">
        <v>46000</v>
      </c>
      <c r="T3805" s="84">
        <v>46006</v>
      </c>
      <c r="U3805" s="84">
        <v>46006</v>
      </c>
      <c r="V3805" s="84">
        <v>46006</v>
      </c>
      <c r="W3805" s="203" t="s">
        <v>9457</v>
      </c>
    </row>
    <row r="3806" spans="1:23" x14ac:dyDescent="0.3">
      <c r="A3806" s="203" t="s">
        <v>1665</v>
      </c>
      <c r="B3806" s="203" t="s">
        <v>1247</v>
      </c>
      <c r="C3806" s="203" t="s">
        <v>30947</v>
      </c>
      <c r="D3806" s="203" t="s">
        <v>30948</v>
      </c>
      <c r="E3806" s="203" t="s">
        <v>30949</v>
      </c>
      <c r="F3806" s="203" t="s">
        <v>9451</v>
      </c>
      <c r="G3806" s="203" t="s">
        <v>30949</v>
      </c>
      <c r="H3806" s="203" t="s">
        <v>30950</v>
      </c>
      <c r="I3806" s="203" t="s">
        <v>9453</v>
      </c>
      <c r="J3806" s="203" t="s">
        <v>30951</v>
      </c>
      <c r="K3806" s="84">
        <v>46049</v>
      </c>
      <c r="L3806" s="84">
        <v>46050</v>
      </c>
      <c r="M3806" s="84">
        <v>46139</v>
      </c>
      <c r="N3806" s="203" t="s">
        <v>11617</v>
      </c>
      <c r="O3806" s="86">
        <v>15000000</v>
      </c>
      <c r="P3806" s="203" t="s">
        <v>30952</v>
      </c>
      <c r="Q3806" s="203" t="s">
        <v>30951</v>
      </c>
      <c r="R3806" s="84">
        <v>46048</v>
      </c>
      <c r="S3806" s="84">
        <v>46048</v>
      </c>
      <c r="T3806" s="84"/>
      <c r="U3806" s="84"/>
      <c r="V3806" s="84"/>
      <c r="W3806" s="203" t="s">
        <v>9457</v>
      </c>
    </row>
    <row r="3807" spans="1:23" x14ac:dyDescent="0.3">
      <c r="A3807" s="203" t="s">
        <v>5454</v>
      </c>
      <c r="B3807" s="203" t="s">
        <v>1245</v>
      </c>
      <c r="C3807" s="203" t="s">
        <v>30953</v>
      </c>
      <c r="D3807" s="203" t="s">
        <v>9471</v>
      </c>
      <c r="E3807" s="203" t="s">
        <v>30954</v>
      </c>
      <c r="F3807" s="203" t="s">
        <v>9451</v>
      </c>
      <c r="G3807" s="203"/>
      <c r="H3807" s="203"/>
      <c r="I3807" s="203"/>
      <c r="J3807" s="203"/>
      <c r="K3807" s="84"/>
      <c r="L3807" s="84"/>
      <c r="M3807" s="84"/>
      <c r="N3807" s="203"/>
      <c r="O3807" s="86"/>
      <c r="P3807" s="203"/>
      <c r="Q3807" s="203"/>
      <c r="R3807" s="84"/>
      <c r="S3807" s="84"/>
      <c r="T3807" s="84"/>
      <c r="U3807" s="84"/>
      <c r="V3807" s="84"/>
      <c r="W3807" s="203" t="s">
        <v>9739</v>
      </c>
    </row>
    <row r="3808" spans="1:23" x14ac:dyDescent="0.3">
      <c r="A3808" s="203" t="s">
        <v>1665</v>
      </c>
      <c r="B3808" s="203" t="s">
        <v>1247</v>
      </c>
      <c r="C3808" s="203" t="s">
        <v>30955</v>
      </c>
      <c r="D3808" s="203" t="s">
        <v>30956</v>
      </c>
      <c r="E3808" s="203" t="s">
        <v>30957</v>
      </c>
      <c r="F3808" s="203" t="s">
        <v>9451</v>
      </c>
      <c r="G3808" s="203" t="s">
        <v>30957</v>
      </c>
      <c r="H3808" s="203" t="s">
        <v>30958</v>
      </c>
      <c r="I3808" s="203" t="s">
        <v>9504</v>
      </c>
      <c r="J3808" s="203" t="s">
        <v>30959</v>
      </c>
      <c r="K3808" s="84">
        <v>46050</v>
      </c>
      <c r="L3808" s="84">
        <v>46050</v>
      </c>
      <c r="M3808" s="84">
        <v>46169</v>
      </c>
      <c r="N3808" s="203" t="s">
        <v>28311</v>
      </c>
      <c r="O3808" s="86">
        <v>16000000</v>
      </c>
      <c r="P3808" s="203" t="s">
        <v>30960</v>
      </c>
      <c r="Q3808" s="203" t="s">
        <v>30959</v>
      </c>
      <c r="R3808" s="84">
        <v>46049</v>
      </c>
      <c r="S3808" s="84">
        <v>46049</v>
      </c>
      <c r="T3808" s="84"/>
      <c r="U3808" s="84"/>
      <c r="V3808" s="84"/>
      <c r="W3808" s="203" t="s">
        <v>9457</v>
      </c>
    </row>
    <row r="3809" spans="1:23" x14ac:dyDescent="0.3">
      <c r="A3809" s="203" t="s">
        <v>5487</v>
      </c>
      <c r="B3809" s="203" t="s">
        <v>1245</v>
      </c>
      <c r="C3809" s="203" t="s">
        <v>30961</v>
      </c>
      <c r="D3809" s="203" t="s">
        <v>9471</v>
      </c>
      <c r="E3809" s="203" t="s">
        <v>24074</v>
      </c>
      <c r="F3809" s="203" t="s">
        <v>9451</v>
      </c>
      <c r="G3809" s="203"/>
      <c r="H3809" s="203"/>
      <c r="I3809" s="203"/>
      <c r="J3809" s="203"/>
      <c r="K3809" s="84"/>
      <c r="L3809" s="84"/>
      <c r="M3809" s="84"/>
      <c r="N3809" s="203"/>
      <c r="O3809" s="86"/>
      <c r="P3809" s="203"/>
      <c r="Q3809" s="203"/>
      <c r="R3809" s="84">
        <v>45603</v>
      </c>
      <c r="S3809" s="84">
        <v>45603</v>
      </c>
      <c r="T3809" s="84">
        <v>45610</v>
      </c>
      <c r="U3809" s="84">
        <v>45629</v>
      </c>
      <c r="V3809" s="84">
        <v>45610</v>
      </c>
      <c r="W3809" s="203" t="s">
        <v>9469</v>
      </c>
    </row>
    <row r="3810" spans="1:23" x14ac:dyDescent="0.3">
      <c r="A3810" s="203" t="s">
        <v>1572</v>
      </c>
      <c r="B3810" s="203" t="s">
        <v>1246</v>
      </c>
      <c r="C3810" s="203" t="s">
        <v>30962</v>
      </c>
      <c r="D3810" s="203" t="s">
        <v>30963</v>
      </c>
      <c r="E3810" s="203" t="s">
        <v>30964</v>
      </c>
      <c r="F3810" s="203" t="s">
        <v>9451</v>
      </c>
      <c r="G3810" s="203" t="s">
        <v>30964</v>
      </c>
      <c r="H3810" s="203" t="s">
        <v>30965</v>
      </c>
      <c r="I3810" s="203" t="s">
        <v>9453</v>
      </c>
      <c r="J3810" s="203" t="s">
        <v>30966</v>
      </c>
      <c r="K3810" s="84">
        <v>45922</v>
      </c>
      <c r="L3810" s="84">
        <v>45923</v>
      </c>
      <c r="M3810" s="84">
        <v>46013</v>
      </c>
      <c r="N3810" s="203" t="s">
        <v>30967</v>
      </c>
      <c r="O3810" s="86">
        <v>12000000</v>
      </c>
      <c r="P3810" s="203" t="s">
        <v>30968</v>
      </c>
      <c r="Q3810" s="203" t="s">
        <v>30966</v>
      </c>
      <c r="R3810" s="84">
        <v>45919</v>
      </c>
      <c r="S3810" s="84">
        <v>45919</v>
      </c>
      <c r="T3810" s="84"/>
      <c r="U3810" s="84"/>
      <c r="V3810" s="84"/>
      <c r="W3810" s="203" t="s">
        <v>9457</v>
      </c>
    </row>
    <row r="3811" spans="1:23" x14ac:dyDescent="0.3">
      <c r="A3811" s="203" t="s">
        <v>1754</v>
      </c>
      <c r="B3811" s="203" t="s">
        <v>1247</v>
      </c>
      <c r="C3811" s="203" t="s">
        <v>30969</v>
      </c>
      <c r="D3811" s="203" t="s">
        <v>30970</v>
      </c>
      <c r="E3811" s="203" t="s">
        <v>30971</v>
      </c>
      <c r="F3811" s="203" t="s">
        <v>9451</v>
      </c>
      <c r="G3811" s="203" t="s">
        <v>30971</v>
      </c>
      <c r="H3811" s="203" t="s">
        <v>30972</v>
      </c>
      <c r="I3811" s="203" t="s">
        <v>9453</v>
      </c>
      <c r="J3811" s="203" t="s">
        <v>30973</v>
      </c>
      <c r="K3811" s="84">
        <v>46042</v>
      </c>
      <c r="L3811" s="84">
        <v>46042</v>
      </c>
      <c r="M3811" s="84">
        <v>46284</v>
      </c>
      <c r="N3811" s="203" t="s">
        <v>9527</v>
      </c>
      <c r="O3811" s="86">
        <v>29600000</v>
      </c>
      <c r="P3811" s="203" t="s">
        <v>30974</v>
      </c>
      <c r="Q3811" s="203" t="s">
        <v>30975</v>
      </c>
      <c r="R3811" s="84">
        <v>46041</v>
      </c>
      <c r="S3811" s="84">
        <v>46041</v>
      </c>
      <c r="T3811" s="84"/>
      <c r="U3811" s="84"/>
      <c r="V3811" s="84"/>
      <c r="W3811" s="203" t="s">
        <v>9457</v>
      </c>
    </row>
    <row r="3812" spans="1:23" x14ac:dyDescent="0.3">
      <c r="A3812" s="203" t="s">
        <v>1505</v>
      </c>
      <c r="B3812" s="203" t="s">
        <v>1246</v>
      </c>
      <c r="C3812" s="203" t="s">
        <v>30976</v>
      </c>
      <c r="D3812" s="203" t="s">
        <v>30977</v>
      </c>
      <c r="E3812" s="203" t="s">
        <v>30978</v>
      </c>
      <c r="F3812" s="203" t="s">
        <v>9451</v>
      </c>
      <c r="G3812" s="203" t="s">
        <v>30978</v>
      </c>
      <c r="H3812" s="203" t="s">
        <v>30979</v>
      </c>
      <c r="I3812" s="203" t="s">
        <v>9462</v>
      </c>
      <c r="J3812" s="203" t="s">
        <v>30980</v>
      </c>
      <c r="K3812" s="84">
        <v>45902</v>
      </c>
      <c r="L3812" s="84">
        <v>45902</v>
      </c>
      <c r="M3812" s="84">
        <v>46022</v>
      </c>
      <c r="N3812" s="203" t="s">
        <v>11321</v>
      </c>
      <c r="O3812" s="86">
        <v>15945588</v>
      </c>
      <c r="P3812" s="203" t="s">
        <v>30981</v>
      </c>
      <c r="Q3812" s="203" t="s">
        <v>30980</v>
      </c>
      <c r="R3812" s="84">
        <v>45900</v>
      </c>
      <c r="S3812" s="84">
        <v>45900</v>
      </c>
      <c r="T3812" s="84"/>
      <c r="U3812" s="84"/>
      <c r="V3812" s="84"/>
      <c r="W3812" s="203" t="s">
        <v>9457</v>
      </c>
    </row>
    <row r="3813" spans="1:23" x14ac:dyDescent="0.3">
      <c r="A3813" s="203" t="s">
        <v>1665</v>
      </c>
      <c r="B3813" s="203" t="s">
        <v>1247</v>
      </c>
      <c r="C3813" s="203" t="s">
        <v>30982</v>
      </c>
      <c r="D3813" s="203" t="s">
        <v>30983</v>
      </c>
      <c r="E3813" s="203" t="s">
        <v>30984</v>
      </c>
      <c r="F3813" s="203" t="s">
        <v>9451</v>
      </c>
      <c r="G3813" s="203" t="s">
        <v>30984</v>
      </c>
      <c r="H3813" s="203" t="s">
        <v>30985</v>
      </c>
      <c r="I3813" s="203" t="s">
        <v>9504</v>
      </c>
      <c r="J3813" s="203" t="s">
        <v>23425</v>
      </c>
      <c r="K3813" s="84">
        <v>46046</v>
      </c>
      <c r="L3813" s="84">
        <v>46048</v>
      </c>
      <c r="M3813" s="84">
        <v>46167</v>
      </c>
      <c r="N3813" s="203" t="s">
        <v>18077</v>
      </c>
      <c r="O3813" s="86">
        <v>32000000</v>
      </c>
      <c r="P3813" s="203" t="s">
        <v>30986</v>
      </c>
      <c r="Q3813" s="203" t="s">
        <v>23425</v>
      </c>
      <c r="R3813" s="84">
        <v>46045</v>
      </c>
      <c r="S3813" s="84">
        <v>46045</v>
      </c>
      <c r="T3813" s="84"/>
      <c r="U3813" s="84"/>
      <c r="V3813" s="84"/>
      <c r="W3813" s="203" t="s">
        <v>9457</v>
      </c>
    </row>
    <row r="3814" spans="1:23" x14ac:dyDescent="0.3">
      <c r="A3814" s="203" t="s">
        <v>1476</v>
      </c>
      <c r="B3814" s="203" t="s">
        <v>1246</v>
      </c>
      <c r="C3814" s="203" t="s">
        <v>30987</v>
      </c>
      <c r="D3814" s="203" t="s">
        <v>30988</v>
      </c>
      <c r="E3814" s="203" t="s">
        <v>30989</v>
      </c>
      <c r="F3814" s="203" t="s">
        <v>9451</v>
      </c>
      <c r="G3814" s="203" t="s">
        <v>30989</v>
      </c>
      <c r="H3814" s="203" t="s">
        <v>30990</v>
      </c>
      <c r="I3814" s="203" t="s">
        <v>9462</v>
      </c>
      <c r="J3814" s="203" t="s">
        <v>30991</v>
      </c>
      <c r="K3814" s="84">
        <v>45697</v>
      </c>
      <c r="L3814" s="84">
        <v>45698</v>
      </c>
      <c r="M3814" s="84">
        <v>45878</v>
      </c>
      <c r="N3814" s="203" t="s">
        <v>11041</v>
      </c>
      <c r="O3814" s="86">
        <v>29675250</v>
      </c>
      <c r="P3814" s="203" t="s">
        <v>30992</v>
      </c>
      <c r="Q3814" s="203" t="s">
        <v>30991</v>
      </c>
      <c r="R3814" s="84">
        <v>45697</v>
      </c>
      <c r="S3814" s="84">
        <v>45697</v>
      </c>
      <c r="T3814" s="84"/>
      <c r="U3814" s="84"/>
      <c r="V3814" s="84"/>
      <c r="W3814" s="203" t="s">
        <v>9457</v>
      </c>
    </row>
    <row r="3815" spans="1:23" x14ac:dyDescent="0.3">
      <c r="A3815" s="203" t="s">
        <v>1665</v>
      </c>
      <c r="B3815" s="203" t="s">
        <v>1247</v>
      </c>
      <c r="C3815" s="203" t="s">
        <v>30993</v>
      </c>
      <c r="D3815" s="203" t="s">
        <v>30994</v>
      </c>
      <c r="E3815" s="203" t="s">
        <v>30995</v>
      </c>
      <c r="F3815" s="203" t="s">
        <v>9451</v>
      </c>
      <c r="G3815" s="203" t="s">
        <v>30995</v>
      </c>
      <c r="H3815" s="203" t="s">
        <v>30996</v>
      </c>
      <c r="I3815" s="203" t="s">
        <v>9453</v>
      </c>
      <c r="J3815" s="203" t="s">
        <v>13953</v>
      </c>
      <c r="K3815" s="84">
        <v>46045</v>
      </c>
      <c r="L3815" s="84">
        <v>46048</v>
      </c>
      <c r="M3815" s="84">
        <v>46137</v>
      </c>
      <c r="N3815" s="203" t="s">
        <v>14072</v>
      </c>
      <c r="O3815" s="86">
        <v>9000000</v>
      </c>
      <c r="P3815" s="203" t="s">
        <v>30997</v>
      </c>
      <c r="Q3815" s="203" t="s">
        <v>13953</v>
      </c>
      <c r="R3815" s="84">
        <v>46045</v>
      </c>
      <c r="S3815" s="84">
        <v>46045</v>
      </c>
      <c r="T3815" s="84"/>
      <c r="U3815" s="84"/>
      <c r="V3815" s="84"/>
      <c r="W3815" s="203" t="s">
        <v>9457</v>
      </c>
    </row>
    <row r="3816" spans="1:23" x14ac:dyDescent="0.3">
      <c r="A3816" s="203" t="s">
        <v>5454</v>
      </c>
      <c r="B3816" s="203" t="s">
        <v>1245</v>
      </c>
      <c r="C3816" s="203" t="s">
        <v>30998</v>
      </c>
      <c r="D3816" s="203" t="s">
        <v>30999</v>
      </c>
      <c r="E3816" s="203" t="s">
        <v>31000</v>
      </c>
      <c r="F3816" s="203" t="s">
        <v>9451</v>
      </c>
      <c r="G3816" s="203" t="s">
        <v>31000</v>
      </c>
      <c r="H3816" s="203" t="s">
        <v>31001</v>
      </c>
      <c r="I3816" s="203" t="s">
        <v>9453</v>
      </c>
      <c r="J3816" s="203" t="s">
        <v>31002</v>
      </c>
      <c r="K3816" s="84">
        <v>45539</v>
      </c>
      <c r="L3816" s="84">
        <v>45540</v>
      </c>
      <c r="M3816" s="84">
        <v>45630</v>
      </c>
      <c r="N3816" s="203" t="s">
        <v>31003</v>
      </c>
      <c r="O3816" s="86">
        <v>15000000</v>
      </c>
      <c r="P3816" s="203" t="s">
        <v>31004</v>
      </c>
      <c r="Q3816" s="203" t="s">
        <v>31002</v>
      </c>
      <c r="R3816" s="84">
        <v>45539</v>
      </c>
      <c r="S3816" s="84">
        <v>45539</v>
      </c>
      <c r="T3816" s="84"/>
      <c r="U3816" s="84"/>
      <c r="V3816" s="84"/>
      <c r="W3816" s="203" t="s">
        <v>9457</v>
      </c>
    </row>
    <row r="3817" spans="1:23" x14ac:dyDescent="0.3">
      <c r="A3817" s="203" t="s">
        <v>1698</v>
      </c>
      <c r="B3817" s="203" t="s">
        <v>1246</v>
      </c>
      <c r="C3817" s="203" t="s">
        <v>31005</v>
      </c>
      <c r="D3817" s="203" t="s">
        <v>9471</v>
      </c>
      <c r="E3817" s="203" t="s">
        <v>13970</v>
      </c>
      <c r="F3817" s="203" t="s">
        <v>9451</v>
      </c>
      <c r="G3817" s="203"/>
      <c r="H3817" s="203"/>
      <c r="I3817" s="203"/>
      <c r="J3817" s="203"/>
      <c r="K3817" s="84"/>
      <c r="L3817" s="84"/>
      <c r="M3817" s="84"/>
      <c r="N3817" s="203"/>
      <c r="O3817" s="86"/>
      <c r="P3817" s="203"/>
      <c r="Q3817" s="203"/>
      <c r="R3817" s="84">
        <v>45961</v>
      </c>
      <c r="S3817" s="84">
        <v>45961</v>
      </c>
      <c r="T3817" s="84">
        <v>45971</v>
      </c>
      <c r="U3817" s="84">
        <v>45971</v>
      </c>
      <c r="V3817" s="84">
        <v>45971</v>
      </c>
      <c r="W3817" s="203" t="s">
        <v>9723</v>
      </c>
    </row>
    <row r="3818" spans="1:23" x14ac:dyDescent="0.3">
      <c r="A3818" s="203" t="s">
        <v>1572</v>
      </c>
      <c r="B3818" s="203" t="s">
        <v>1246</v>
      </c>
      <c r="C3818" s="203" t="s">
        <v>31006</v>
      </c>
      <c r="D3818" s="203" t="s">
        <v>31007</v>
      </c>
      <c r="E3818" s="203" t="s">
        <v>31008</v>
      </c>
      <c r="F3818" s="203" t="s">
        <v>9451</v>
      </c>
      <c r="G3818" s="203" t="s">
        <v>31008</v>
      </c>
      <c r="H3818" s="203" t="s">
        <v>31009</v>
      </c>
      <c r="I3818" s="203" t="s">
        <v>9453</v>
      </c>
      <c r="J3818" s="203" t="s">
        <v>31010</v>
      </c>
      <c r="K3818" s="84">
        <v>45940</v>
      </c>
      <c r="L3818" s="84">
        <v>45945</v>
      </c>
      <c r="M3818" s="84">
        <v>46022</v>
      </c>
      <c r="N3818" s="203" t="s">
        <v>31011</v>
      </c>
      <c r="O3818" s="86">
        <v>10630392</v>
      </c>
      <c r="P3818" s="203" t="s">
        <v>31012</v>
      </c>
      <c r="Q3818" s="203" t="s">
        <v>31010</v>
      </c>
      <c r="R3818" s="84">
        <v>45940</v>
      </c>
      <c r="S3818" s="84">
        <v>45940</v>
      </c>
      <c r="T3818" s="84"/>
      <c r="U3818" s="84"/>
      <c r="V3818" s="84"/>
      <c r="W3818" s="203" t="s">
        <v>9457</v>
      </c>
    </row>
    <row r="3819" spans="1:23" x14ac:dyDescent="0.3">
      <c r="A3819" s="203" t="s">
        <v>1427</v>
      </c>
      <c r="B3819" s="203" t="s">
        <v>1245</v>
      </c>
      <c r="C3819" s="203" t="s">
        <v>31013</v>
      </c>
      <c r="D3819" s="203" t="s">
        <v>9471</v>
      </c>
      <c r="E3819" s="203" t="s">
        <v>14463</v>
      </c>
      <c r="F3819" s="203" t="s">
        <v>9451</v>
      </c>
      <c r="G3819" s="203"/>
      <c r="H3819" s="203"/>
      <c r="I3819" s="203"/>
      <c r="J3819" s="203"/>
      <c r="K3819" s="84"/>
      <c r="L3819" s="84"/>
      <c r="M3819" s="84"/>
      <c r="N3819" s="203"/>
      <c r="O3819" s="86"/>
      <c r="P3819" s="203"/>
      <c r="Q3819" s="203"/>
      <c r="R3819" s="84">
        <v>45572</v>
      </c>
      <c r="S3819" s="84">
        <v>45572</v>
      </c>
      <c r="T3819" s="84">
        <v>45589</v>
      </c>
      <c r="U3819" s="84">
        <v>45589</v>
      </c>
      <c r="V3819" s="84">
        <v>45589</v>
      </c>
      <c r="W3819" s="203" t="s">
        <v>9723</v>
      </c>
    </row>
    <row r="3820" spans="1:23" x14ac:dyDescent="0.3">
      <c r="A3820" s="203" t="s">
        <v>1476</v>
      </c>
      <c r="B3820" s="203" t="s">
        <v>1246</v>
      </c>
      <c r="C3820" s="203" t="s">
        <v>31014</v>
      </c>
      <c r="D3820" s="203" t="s">
        <v>31015</v>
      </c>
      <c r="E3820" s="203" t="s">
        <v>31016</v>
      </c>
      <c r="F3820" s="203" t="s">
        <v>9451</v>
      </c>
      <c r="G3820" s="203" t="s">
        <v>31016</v>
      </c>
      <c r="H3820" s="203" t="s">
        <v>31017</v>
      </c>
      <c r="I3820" s="203" t="s">
        <v>9462</v>
      </c>
      <c r="J3820" s="203" t="s">
        <v>12014</v>
      </c>
      <c r="K3820" s="84">
        <v>45889</v>
      </c>
      <c r="L3820" s="84">
        <v>45889</v>
      </c>
      <c r="M3820" s="84">
        <v>46021</v>
      </c>
      <c r="N3820" s="203" t="s">
        <v>11041</v>
      </c>
      <c r="O3820" s="86">
        <v>21432125</v>
      </c>
      <c r="P3820" s="203" t="s">
        <v>31018</v>
      </c>
      <c r="Q3820" s="203" t="s">
        <v>12014</v>
      </c>
      <c r="R3820" s="84">
        <v>45887</v>
      </c>
      <c r="S3820" s="84">
        <v>45887</v>
      </c>
      <c r="T3820" s="84"/>
      <c r="U3820" s="84"/>
      <c r="V3820" s="84"/>
      <c r="W3820" s="203" t="s">
        <v>9457</v>
      </c>
    </row>
    <row r="3821" spans="1:23" x14ac:dyDescent="0.3">
      <c r="A3821" s="203" t="s">
        <v>1433</v>
      </c>
      <c r="B3821" s="203" t="s">
        <v>1246</v>
      </c>
      <c r="C3821" s="203" t="s">
        <v>31019</v>
      </c>
      <c r="D3821" s="203" t="s">
        <v>31020</v>
      </c>
      <c r="E3821" s="203" t="s">
        <v>31021</v>
      </c>
      <c r="F3821" s="203" t="s">
        <v>9451</v>
      </c>
      <c r="G3821" s="203" t="s">
        <v>31021</v>
      </c>
      <c r="H3821" s="203" t="s">
        <v>31022</v>
      </c>
      <c r="I3821" s="203" t="s">
        <v>9462</v>
      </c>
      <c r="J3821" s="203" t="s">
        <v>12796</v>
      </c>
      <c r="K3821" s="84">
        <v>45846</v>
      </c>
      <c r="L3821" s="84">
        <v>45847</v>
      </c>
      <c r="M3821" s="84">
        <v>45969</v>
      </c>
      <c r="N3821" s="203" t="s">
        <v>11704</v>
      </c>
      <c r="O3821" s="86">
        <v>13923856</v>
      </c>
      <c r="P3821" s="203" t="s">
        <v>31023</v>
      </c>
      <c r="Q3821" s="203" t="s">
        <v>12796</v>
      </c>
      <c r="R3821" s="84">
        <v>45842</v>
      </c>
      <c r="S3821" s="84">
        <v>45842</v>
      </c>
      <c r="T3821" s="84"/>
      <c r="U3821" s="84"/>
      <c r="V3821" s="84"/>
      <c r="W3821" s="203" t="s">
        <v>9457</v>
      </c>
    </row>
    <row r="3822" spans="1:23" x14ac:dyDescent="0.3">
      <c r="A3822" s="203" t="s">
        <v>2762</v>
      </c>
      <c r="B3822" s="203" t="s">
        <v>1245</v>
      </c>
      <c r="C3822" s="203" t="s">
        <v>31024</v>
      </c>
      <c r="D3822" s="203" t="s">
        <v>9471</v>
      </c>
      <c r="E3822" s="203" t="s">
        <v>26485</v>
      </c>
      <c r="F3822" s="203" t="s">
        <v>9451</v>
      </c>
      <c r="G3822" s="203"/>
      <c r="H3822" s="203"/>
      <c r="I3822" s="203"/>
      <c r="J3822" s="203"/>
      <c r="K3822" s="84"/>
      <c r="L3822" s="84"/>
      <c r="M3822" s="84"/>
      <c r="N3822" s="203"/>
      <c r="O3822" s="86"/>
      <c r="P3822" s="203"/>
      <c r="Q3822" s="203"/>
      <c r="R3822" s="84">
        <v>45615</v>
      </c>
      <c r="S3822" s="84">
        <v>45615</v>
      </c>
      <c r="T3822" s="84">
        <v>45621</v>
      </c>
      <c r="U3822" s="84">
        <v>45621</v>
      </c>
      <c r="V3822" s="84">
        <v>45621</v>
      </c>
      <c r="W3822" s="203" t="s">
        <v>9723</v>
      </c>
    </row>
    <row r="3823" spans="1:23" x14ac:dyDescent="0.3">
      <c r="A3823" s="203" t="s">
        <v>1572</v>
      </c>
      <c r="B3823" s="203" t="s">
        <v>1246</v>
      </c>
      <c r="C3823" s="203" t="s">
        <v>31025</v>
      </c>
      <c r="D3823" s="203" t="s">
        <v>31026</v>
      </c>
      <c r="E3823" s="203" t="s">
        <v>31027</v>
      </c>
      <c r="F3823" s="203" t="s">
        <v>9451</v>
      </c>
      <c r="G3823" s="203" t="s">
        <v>31027</v>
      </c>
      <c r="H3823" s="203" t="s">
        <v>31028</v>
      </c>
      <c r="I3823" s="203" t="s">
        <v>9453</v>
      </c>
      <c r="J3823" s="203" t="s">
        <v>31029</v>
      </c>
      <c r="K3823" s="84">
        <v>45919</v>
      </c>
      <c r="L3823" s="84">
        <v>45923</v>
      </c>
      <c r="M3823" s="84">
        <v>46013</v>
      </c>
      <c r="N3823" s="203" t="s">
        <v>12907</v>
      </c>
      <c r="O3823" s="86">
        <v>11400000</v>
      </c>
      <c r="P3823" s="203" t="s">
        <v>31030</v>
      </c>
      <c r="Q3823" s="203" t="s">
        <v>31029</v>
      </c>
      <c r="R3823" s="84">
        <v>45918</v>
      </c>
      <c r="S3823" s="84">
        <v>45918</v>
      </c>
      <c r="T3823" s="84"/>
      <c r="U3823" s="84"/>
      <c r="V3823" s="84"/>
      <c r="W3823" s="203" t="s">
        <v>9457</v>
      </c>
    </row>
    <row r="3824" spans="1:23" x14ac:dyDescent="0.3">
      <c r="A3824" s="203" t="s">
        <v>1665</v>
      </c>
      <c r="B3824" s="203" t="s">
        <v>1247</v>
      </c>
      <c r="C3824" s="203" t="s">
        <v>31031</v>
      </c>
      <c r="D3824" s="203" t="s">
        <v>31032</v>
      </c>
      <c r="E3824" s="203" t="s">
        <v>31033</v>
      </c>
      <c r="F3824" s="203" t="s">
        <v>9451</v>
      </c>
      <c r="G3824" s="203" t="s">
        <v>31033</v>
      </c>
      <c r="H3824" s="203" t="s">
        <v>31034</v>
      </c>
      <c r="I3824" s="203" t="s">
        <v>9453</v>
      </c>
      <c r="J3824" s="203" t="s">
        <v>31035</v>
      </c>
      <c r="K3824" s="84">
        <v>46051</v>
      </c>
      <c r="L3824" s="84">
        <v>46051</v>
      </c>
      <c r="M3824" s="84">
        <v>46262</v>
      </c>
      <c r="N3824" s="203" t="s">
        <v>31036</v>
      </c>
      <c r="O3824" s="86">
        <v>35350000</v>
      </c>
      <c r="P3824" s="203" t="s">
        <v>31037</v>
      </c>
      <c r="Q3824" s="203" t="s">
        <v>31038</v>
      </c>
      <c r="R3824" s="84">
        <v>46050</v>
      </c>
      <c r="S3824" s="84">
        <v>46050</v>
      </c>
      <c r="T3824" s="84"/>
      <c r="U3824" s="84"/>
      <c r="V3824" s="84"/>
      <c r="W3824" s="203" t="s">
        <v>9457</v>
      </c>
    </row>
    <row r="3825" spans="1:23" x14ac:dyDescent="0.3">
      <c r="A3825" s="203" t="s">
        <v>1665</v>
      </c>
      <c r="B3825" s="203" t="s">
        <v>1247</v>
      </c>
      <c r="C3825" s="203" t="s">
        <v>31039</v>
      </c>
      <c r="D3825" s="203" t="s">
        <v>31040</v>
      </c>
      <c r="E3825" s="203" t="s">
        <v>31041</v>
      </c>
      <c r="F3825" s="203" t="s">
        <v>9451</v>
      </c>
      <c r="G3825" s="203" t="s">
        <v>31041</v>
      </c>
      <c r="H3825" s="203" t="s">
        <v>31042</v>
      </c>
      <c r="I3825" s="203" t="s">
        <v>9504</v>
      </c>
      <c r="J3825" s="203" t="s">
        <v>27167</v>
      </c>
      <c r="K3825" s="84">
        <v>46048</v>
      </c>
      <c r="L3825" s="84">
        <v>46049</v>
      </c>
      <c r="M3825" s="84">
        <v>46168</v>
      </c>
      <c r="N3825" s="203" t="s">
        <v>9563</v>
      </c>
      <c r="O3825" s="86">
        <v>14000000</v>
      </c>
      <c r="P3825" s="203" t="s">
        <v>31043</v>
      </c>
      <c r="Q3825" s="203" t="s">
        <v>27167</v>
      </c>
      <c r="R3825" s="84">
        <v>46048</v>
      </c>
      <c r="S3825" s="84">
        <v>46048</v>
      </c>
      <c r="T3825" s="84"/>
      <c r="U3825" s="84"/>
      <c r="V3825" s="84"/>
      <c r="W3825" s="203" t="s">
        <v>9457</v>
      </c>
    </row>
    <row r="3826" spans="1:23" x14ac:dyDescent="0.3">
      <c r="A3826" s="203" t="s">
        <v>1605</v>
      </c>
      <c r="B3826" s="203" t="s">
        <v>1247</v>
      </c>
      <c r="C3826" s="203" t="s">
        <v>31044</v>
      </c>
      <c r="D3826" s="203" t="s">
        <v>31045</v>
      </c>
      <c r="E3826" s="203" t="s">
        <v>31046</v>
      </c>
      <c r="F3826" s="203" t="s">
        <v>9451</v>
      </c>
      <c r="G3826" s="203" t="s">
        <v>31046</v>
      </c>
      <c r="H3826" s="203" t="s">
        <v>31047</v>
      </c>
      <c r="I3826" s="203" t="s">
        <v>9482</v>
      </c>
      <c r="J3826" s="203" t="s">
        <v>9483</v>
      </c>
      <c r="K3826" s="84">
        <v>46238</v>
      </c>
      <c r="L3826" s="84"/>
      <c r="M3826" s="84">
        <v>46383</v>
      </c>
      <c r="N3826" s="203" t="s">
        <v>31048</v>
      </c>
      <c r="O3826" s="86">
        <v>13746377</v>
      </c>
      <c r="P3826" s="203" t="s">
        <v>31049</v>
      </c>
      <c r="Q3826" s="203" t="s">
        <v>9483</v>
      </c>
      <c r="R3826" s="84">
        <v>46237</v>
      </c>
      <c r="S3826" s="84">
        <v>46237</v>
      </c>
      <c r="T3826" s="84"/>
      <c r="U3826" s="84"/>
      <c r="V3826" s="84"/>
      <c r="W3826" s="203" t="s">
        <v>9457</v>
      </c>
    </row>
    <row r="3827" spans="1:23" x14ac:dyDescent="0.3">
      <c r="A3827" s="203" t="s">
        <v>5454</v>
      </c>
      <c r="B3827" s="203" t="s">
        <v>1245</v>
      </c>
      <c r="C3827" s="203" t="s">
        <v>31050</v>
      </c>
      <c r="D3827" s="203" t="s">
        <v>31051</v>
      </c>
      <c r="E3827" s="203" t="s">
        <v>31052</v>
      </c>
      <c r="F3827" s="203" t="s">
        <v>9451</v>
      </c>
      <c r="G3827" s="203" t="s">
        <v>31052</v>
      </c>
      <c r="H3827" s="203" t="s">
        <v>31053</v>
      </c>
      <c r="I3827" s="203" t="s">
        <v>9453</v>
      </c>
      <c r="J3827" s="203" t="s">
        <v>31054</v>
      </c>
      <c r="K3827" s="84">
        <v>45539</v>
      </c>
      <c r="L3827" s="84">
        <v>45541</v>
      </c>
      <c r="M3827" s="84">
        <v>45632</v>
      </c>
      <c r="N3827" s="203" t="s">
        <v>31055</v>
      </c>
      <c r="O3827" s="86">
        <v>10500000</v>
      </c>
      <c r="P3827" s="203" t="s">
        <v>31056</v>
      </c>
      <c r="Q3827" s="203" t="s">
        <v>31054</v>
      </c>
      <c r="R3827" s="84">
        <v>45539</v>
      </c>
      <c r="S3827" s="84">
        <v>45539</v>
      </c>
      <c r="T3827" s="84"/>
      <c r="U3827" s="84"/>
      <c r="V3827" s="84"/>
      <c r="W3827" s="203" t="s">
        <v>9457</v>
      </c>
    </row>
    <row r="3828" spans="1:23" x14ac:dyDescent="0.3">
      <c r="A3828" s="203" t="s">
        <v>1605</v>
      </c>
      <c r="B3828" s="203" t="s">
        <v>1247</v>
      </c>
      <c r="C3828" s="203" t="s">
        <v>31057</v>
      </c>
      <c r="D3828" s="203" t="s">
        <v>31058</v>
      </c>
      <c r="E3828" s="203" t="s">
        <v>31059</v>
      </c>
      <c r="F3828" s="203" t="s">
        <v>9451</v>
      </c>
      <c r="G3828" s="203" t="s">
        <v>31059</v>
      </c>
      <c r="H3828" s="203" t="s">
        <v>31060</v>
      </c>
      <c r="I3828" s="203" t="s">
        <v>9453</v>
      </c>
      <c r="J3828" s="203" t="s">
        <v>25752</v>
      </c>
      <c r="K3828" s="84">
        <v>46237</v>
      </c>
      <c r="L3828" s="84">
        <v>46238</v>
      </c>
      <c r="M3828" s="84">
        <v>46384</v>
      </c>
      <c r="N3828" s="203" t="s">
        <v>26775</v>
      </c>
      <c r="O3828" s="86">
        <v>13746377</v>
      </c>
      <c r="P3828" s="203" t="s">
        <v>31061</v>
      </c>
      <c r="Q3828" s="203" t="s">
        <v>25752</v>
      </c>
      <c r="R3828" s="84">
        <v>46234</v>
      </c>
      <c r="S3828" s="84">
        <v>46234</v>
      </c>
      <c r="T3828" s="84"/>
      <c r="U3828" s="84"/>
      <c r="V3828" s="84"/>
      <c r="W3828" s="203" t="s">
        <v>9457</v>
      </c>
    </row>
    <row r="3829" spans="1:23" x14ac:dyDescent="0.3">
      <c r="A3829" s="203" t="s">
        <v>1608</v>
      </c>
      <c r="B3829" s="203" t="s">
        <v>1246</v>
      </c>
      <c r="C3829" s="203" t="s">
        <v>31062</v>
      </c>
      <c r="D3829" s="203" t="s">
        <v>31063</v>
      </c>
      <c r="E3829" s="203" t="s">
        <v>31064</v>
      </c>
      <c r="F3829" s="203" t="s">
        <v>9451</v>
      </c>
      <c r="G3829" s="203" t="s">
        <v>31064</v>
      </c>
      <c r="H3829" s="203" t="s">
        <v>31065</v>
      </c>
      <c r="I3829" s="203" t="s">
        <v>9453</v>
      </c>
      <c r="J3829" s="203" t="s">
        <v>31066</v>
      </c>
      <c r="K3829" s="84">
        <v>45846</v>
      </c>
      <c r="L3829" s="84">
        <v>45922</v>
      </c>
      <c r="M3829" s="84">
        <v>46013</v>
      </c>
      <c r="N3829" s="203" t="s">
        <v>31067</v>
      </c>
      <c r="O3829" s="86">
        <v>28198417</v>
      </c>
      <c r="P3829" s="203" t="s">
        <v>31068</v>
      </c>
      <c r="Q3829" s="203" t="s">
        <v>31066</v>
      </c>
      <c r="R3829" s="84">
        <v>45821</v>
      </c>
      <c r="S3829" s="84">
        <v>45821</v>
      </c>
      <c r="T3829" s="84">
        <v>45828</v>
      </c>
      <c r="U3829" s="84">
        <v>45828</v>
      </c>
      <c r="V3829" s="84">
        <v>45828</v>
      </c>
      <c r="W3829" s="203" t="s">
        <v>9457</v>
      </c>
    </row>
    <row r="3830" spans="1:23" x14ac:dyDescent="0.3">
      <c r="A3830" s="203" t="s">
        <v>1688</v>
      </c>
      <c r="B3830" s="203" t="s">
        <v>1246</v>
      </c>
      <c r="C3830" s="203" t="s">
        <v>31069</v>
      </c>
      <c r="D3830" s="203" t="s">
        <v>31070</v>
      </c>
      <c r="E3830" s="203" t="s">
        <v>31071</v>
      </c>
      <c r="F3830" s="203" t="s">
        <v>9451</v>
      </c>
      <c r="G3830" s="203" t="s">
        <v>31071</v>
      </c>
      <c r="H3830" s="203" t="s">
        <v>31072</v>
      </c>
      <c r="I3830" s="203" t="s">
        <v>9453</v>
      </c>
      <c r="J3830" s="203" t="s">
        <v>31073</v>
      </c>
      <c r="K3830" s="84">
        <v>45775</v>
      </c>
      <c r="L3830" s="84">
        <v>45776</v>
      </c>
      <c r="M3830" s="84">
        <v>46019</v>
      </c>
      <c r="N3830" s="203" t="s">
        <v>31074</v>
      </c>
      <c r="O3830" s="86">
        <v>27847712</v>
      </c>
      <c r="P3830" s="203" t="s">
        <v>31075</v>
      </c>
      <c r="Q3830" s="203" t="s">
        <v>31076</v>
      </c>
      <c r="R3830" s="84">
        <v>45772</v>
      </c>
      <c r="S3830" s="84">
        <v>45772</v>
      </c>
      <c r="T3830" s="84"/>
      <c r="U3830" s="84"/>
      <c r="V3830" s="84"/>
      <c r="W3830" s="203" t="s">
        <v>9457</v>
      </c>
    </row>
    <row r="3831" spans="1:23" x14ac:dyDescent="0.3">
      <c r="A3831" s="203" t="s">
        <v>1467</v>
      </c>
      <c r="B3831" s="203" t="s">
        <v>1247</v>
      </c>
      <c r="C3831" s="203" t="s">
        <v>31077</v>
      </c>
      <c r="D3831" s="203" t="s">
        <v>31078</v>
      </c>
      <c r="E3831" s="203" t="s">
        <v>31079</v>
      </c>
      <c r="F3831" s="203" t="s">
        <v>9451</v>
      </c>
      <c r="G3831" s="203" t="s">
        <v>31079</v>
      </c>
      <c r="H3831" s="203" t="s">
        <v>31080</v>
      </c>
      <c r="I3831" s="203" t="s">
        <v>11188</v>
      </c>
      <c r="J3831" s="203" t="s">
        <v>31081</v>
      </c>
      <c r="K3831" s="84">
        <v>46042</v>
      </c>
      <c r="L3831" s="84">
        <v>46042</v>
      </c>
      <c r="M3831" s="84">
        <v>46222</v>
      </c>
      <c r="N3831" s="203" t="s">
        <v>20017</v>
      </c>
      <c r="O3831" s="86">
        <v>25760100</v>
      </c>
      <c r="P3831" s="203" t="s">
        <v>31082</v>
      </c>
      <c r="Q3831" s="203" t="s">
        <v>31081</v>
      </c>
      <c r="R3831" s="84">
        <v>46041</v>
      </c>
      <c r="S3831" s="84">
        <v>46041</v>
      </c>
      <c r="T3831" s="84"/>
      <c r="U3831" s="84"/>
      <c r="V3831" s="84"/>
      <c r="W3831" s="203" t="s">
        <v>9457</v>
      </c>
    </row>
    <row r="3832" spans="1:23" x14ac:dyDescent="0.3">
      <c r="A3832" s="203" t="s">
        <v>1618</v>
      </c>
      <c r="B3832" s="203" t="s">
        <v>1247</v>
      </c>
      <c r="C3832" s="203" t="s">
        <v>31083</v>
      </c>
      <c r="D3832" s="203" t="s">
        <v>31084</v>
      </c>
      <c r="E3832" s="203" t="s">
        <v>31085</v>
      </c>
      <c r="F3832" s="203" t="s">
        <v>9451</v>
      </c>
      <c r="G3832" s="203" t="s">
        <v>31085</v>
      </c>
      <c r="H3832" s="203" t="s">
        <v>31086</v>
      </c>
      <c r="I3832" s="203" t="s">
        <v>9453</v>
      </c>
      <c r="J3832" s="203" t="s">
        <v>31087</v>
      </c>
      <c r="K3832" s="84">
        <v>46042</v>
      </c>
      <c r="L3832" s="84">
        <v>46043</v>
      </c>
      <c r="M3832" s="84">
        <v>46346</v>
      </c>
      <c r="N3832" s="203" t="s">
        <v>31088</v>
      </c>
      <c r="O3832" s="86">
        <v>25511720</v>
      </c>
      <c r="P3832" s="203" t="s">
        <v>31089</v>
      </c>
      <c r="Q3832" s="203" t="s">
        <v>31087</v>
      </c>
      <c r="R3832" s="84">
        <v>46041</v>
      </c>
      <c r="S3832" s="84">
        <v>46041</v>
      </c>
      <c r="T3832" s="84"/>
      <c r="U3832" s="84"/>
      <c r="V3832" s="84"/>
      <c r="W3832" s="203" t="s">
        <v>9457</v>
      </c>
    </row>
    <row r="3833" spans="1:23" x14ac:dyDescent="0.3">
      <c r="A3833" s="203" t="s">
        <v>1663</v>
      </c>
      <c r="B3833" s="203" t="s">
        <v>1246</v>
      </c>
      <c r="C3833" s="203" t="s">
        <v>31090</v>
      </c>
      <c r="D3833" s="203" t="s">
        <v>9471</v>
      </c>
      <c r="E3833" s="203" t="s">
        <v>14563</v>
      </c>
      <c r="F3833" s="203" t="s">
        <v>9451</v>
      </c>
      <c r="G3833" s="203"/>
      <c r="H3833" s="203"/>
      <c r="I3833" s="203"/>
      <c r="J3833" s="203"/>
      <c r="K3833" s="84"/>
      <c r="L3833" s="84"/>
      <c r="M3833" s="84"/>
      <c r="N3833" s="203"/>
      <c r="O3833" s="86"/>
      <c r="P3833" s="203"/>
      <c r="Q3833" s="203"/>
      <c r="R3833" s="84">
        <v>45971</v>
      </c>
      <c r="S3833" s="84">
        <v>45971</v>
      </c>
      <c r="T3833" s="84">
        <v>45987</v>
      </c>
      <c r="U3833" s="84">
        <v>45987</v>
      </c>
      <c r="V3833" s="84">
        <v>45987</v>
      </c>
      <c r="W3833" s="203" t="s">
        <v>9723</v>
      </c>
    </row>
    <row r="3834" spans="1:23" x14ac:dyDescent="0.3">
      <c r="A3834" s="203" t="s">
        <v>1505</v>
      </c>
      <c r="B3834" s="203" t="s">
        <v>1246</v>
      </c>
      <c r="C3834" s="203" t="s">
        <v>31091</v>
      </c>
      <c r="D3834" s="203" t="s">
        <v>31092</v>
      </c>
      <c r="E3834" s="203" t="s">
        <v>31093</v>
      </c>
      <c r="F3834" s="203" t="s">
        <v>9451</v>
      </c>
      <c r="G3834" s="203" t="s">
        <v>31093</v>
      </c>
      <c r="H3834" s="203" t="s">
        <v>31094</v>
      </c>
      <c r="I3834" s="203" t="s">
        <v>9462</v>
      </c>
      <c r="J3834" s="203" t="s">
        <v>31095</v>
      </c>
      <c r="K3834" s="84">
        <v>45700</v>
      </c>
      <c r="L3834" s="84">
        <v>45700</v>
      </c>
      <c r="M3834" s="84">
        <v>45880</v>
      </c>
      <c r="N3834" s="203" t="s">
        <v>9611</v>
      </c>
      <c r="O3834" s="86">
        <v>23918382</v>
      </c>
      <c r="P3834" s="203" t="s">
        <v>31096</v>
      </c>
      <c r="Q3834" s="203" t="s">
        <v>31095</v>
      </c>
      <c r="R3834" s="84">
        <v>45699</v>
      </c>
      <c r="S3834" s="84">
        <v>45699</v>
      </c>
      <c r="T3834" s="84"/>
      <c r="U3834" s="84"/>
      <c r="V3834" s="84"/>
      <c r="W3834" s="203" t="s">
        <v>9457</v>
      </c>
    </row>
    <row r="3835" spans="1:23" x14ac:dyDescent="0.3">
      <c r="A3835" s="203" t="s">
        <v>1665</v>
      </c>
      <c r="B3835" s="203" t="s">
        <v>1247</v>
      </c>
      <c r="C3835" s="203" t="s">
        <v>31097</v>
      </c>
      <c r="D3835" s="203" t="s">
        <v>31098</v>
      </c>
      <c r="E3835" s="203" t="s">
        <v>31099</v>
      </c>
      <c r="F3835" s="203" t="s">
        <v>9451</v>
      </c>
      <c r="G3835" s="203" t="s">
        <v>31099</v>
      </c>
      <c r="H3835" s="203" t="s">
        <v>31100</v>
      </c>
      <c r="I3835" s="203" t="s">
        <v>9453</v>
      </c>
      <c r="J3835" s="203" t="s">
        <v>31101</v>
      </c>
      <c r="K3835" s="84">
        <v>46051</v>
      </c>
      <c r="L3835" s="84">
        <v>46051</v>
      </c>
      <c r="M3835" s="84">
        <v>46140</v>
      </c>
      <c r="N3835" s="203" t="s">
        <v>14426</v>
      </c>
      <c r="O3835" s="86">
        <v>9900000</v>
      </c>
      <c r="P3835" s="203" t="s">
        <v>31102</v>
      </c>
      <c r="Q3835" s="203" t="s">
        <v>31101</v>
      </c>
      <c r="R3835" s="84">
        <v>46050</v>
      </c>
      <c r="S3835" s="84">
        <v>46050</v>
      </c>
      <c r="T3835" s="84"/>
      <c r="U3835" s="84"/>
      <c r="V3835" s="84"/>
      <c r="W3835" s="203" t="s">
        <v>9457</v>
      </c>
    </row>
    <row r="3836" spans="1:23" x14ac:dyDescent="0.3">
      <c r="A3836" s="203" t="s">
        <v>1572</v>
      </c>
      <c r="B3836" s="203" t="s">
        <v>1246</v>
      </c>
      <c r="C3836" s="203" t="s">
        <v>31103</v>
      </c>
      <c r="D3836" s="203" t="s">
        <v>31104</v>
      </c>
      <c r="E3836" s="203" t="s">
        <v>31105</v>
      </c>
      <c r="F3836" s="203" t="s">
        <v>9451</v>
      </c>
      <c r="G3836" s="203" t="s">
        <v>31105</v>
      </c>
      <c r="H3836" s="203" t="s">
        <v>31106</v>
      </c>
      <c r="I3836" s="203" t="s">
        <v>9453</v>
      </c>
      <c r="J3836" s="203" t="s">
        <v>12990</v>
      </c>
      <c r="K3836" s="84">
        <v>45923</v>
      </c>
      <c r="L3836" s="84">
        <v>45926</v>
      </c>
      <c r="M3836" s="84">
        <v>46017</v>
      </c>
      <c r="N3836" s="203" t="s">
        <v>10714</v>
      </c>
      <c r="O3836" s="86">
        <v>10500000</v>
      </c>
      <c r="P3836" s="203" t="s">
        <v>31107</v>
      </c>
      <c r="Q3836" s="203" t="s">
        <v>12990</v>
      </c>
      <c r="R3836" s="84">
        <v>45923</v>
      </c>
      <c r="S3836" s="84">
        <v>45923</v>
      </c>
      <c r="T3836" s="84"/>
      <c r="U3836" s="84"/>
      <c r="V3836" s="84"/>
      <c r="W3836" s="203" t="s">
        <v>9457</v>
      </c>
    </row>
    <row r="3837" spans="1:23" x14ac:dyDescent="0.3">
      <c r="A3837" s="203" t="s">
        <v>5454</v>
      </c>
      <c r="B3837" s="203" t="s">
        <v>1245</v>
      </c>
      <c r="C3837" s="203" t="s">
        <v>31108</v>
      </c>
      <c r="D3837" s="203" t="s">
        <v>31109</v>
      </c>
      <c r="E3837" s="203" t="s">
        <v>31110</v>
      </c>
      <c r="F3837" s="203" t="s">
        <v>9451</v>
      </c>
      <c r="G3837" s="203" t="s">
        <v>31110</v>
      </c>
      <c r="H3837" s="203" t="s">
        <v>31111</v>
      </c>
      <c r="I3837" s="203" t="s">
        <v>9453</v>
      </c>
      <c r="J3837" s="203" t="s">
        <v>10948</v>
      </c>
      <c r="K3837" s="84">
        <v>45545</v>
      </c>
      <c r="L3837" s="84">
        <v>45546</v>
      </c>
      <c r="M3837" s="84">
        <v>45636</v>
      </c>
      <c r="N3837" s="203" t="s">
        <v>18674</v>
      </c>
      <c r="O3837" s="86">
        <v>12000000</v>
      </c>
      <c r="P3837" s="203" t="s">
        <v>31112</v>
      </c>
      <c r="Q3837" s="203" t="s">
        <v>10948</v>
      </c>
      <c r="R3837" s="84">
        <v>45544</v>
      </c>
      <c r="S3837" s="84">
        <v>45544</v>
      </c>
      <c r="T3837" s="84"/>
      <c r="U3837" s="84"/>
      <c r="V3837" s="84"/>
      <c r="W3837" s="203" t="s">
        <v>9457</v>
      </c>
    </row>
    <row r="3838" spans="1:23" x14ac:dyDescent="0.3">
      <c r="A3838" s="203" t="s">
        <v>1476</v>
      </c>
      <c r="B3838" s="203" t="s">
        <v>1246</v>
      </c>
      <c r="C3838" s="203" t="s">
        <v>31115</v>
      </c>
      <c r="D3838" s="203" t="s">
        <v>31116</v>
      </c>
      <c r="E3838" s="203" t="s">
        <v>31117</v>
      </c>
      <c r="F3838" s="203" t="s">
        <v>9451</v>
      </c>
      <c r="G3838" s="203" t="s">
        <v>31117</v>
      </c>
      <c r="H3838" s="203" t="s">
        <v>31118</v>
      </c>
      <c r="I3838" s="203" t="s">
        <v>9462</v>
      </c>
      <c r="J3838" s="203" t="s">
        <v>14437</v>
      </c>
      <c r="K3838" s="84">
        <v>45694</v>
      </c>
      <c r="L3838" s="84">
        <v>45694</v>
      </c>
      <c r="M3838" s="84">
        <v>45874</v>
      </c>
      <c r="N3838" s="203" t="s">
        <v>12015</v>
      </c>
      <c r="O3838" s="86">
        <v>29675250</v>
      </c>
      <c r="P3838" s="203" t="s">
        <v>31119</v>
      </c>
      <c r="Q3838" s="203" t="s">
        <v>14437</v>
      </c>
      <c r="R3838" s="84">
        <v>45692</v>
      </c>
      <c r="S3838" s="84">
        <v>45692</v>
      </c>
      <c r="T3838" s="84"/>
      <c r="U3838" s="84"/>
      <c r="V3838" s="84"/>
      <c r="W3838" s="203" t="s">
        <v>9457</v>
      </c>
    </row>
    <row r="3839" spans="1:23" x14ac:dyDescent="0.3">
      <c r="A3839" s="203" t="s">
        <v>1605</v>
      </c>
      <c r="B3839" s="203" t="s">
        <v>1247</v>
      </c>
      <c r="C3839" s="203" t="s">
        <v>34445</v>
      </c>
      <c r="D3839" s="203" t="s">
        <v>34446</v>
      </c>
      <c r="E3839" s="203" t="s">
        <v>34447</v>
      </c>
      <c r="F3839" s="203" t="s">
        <v>9451</v>
      </c>
      <c r="G3839" s="203" t="s">
        <v>34447</v>
      </c>
      <c r="H3839" s="203" t="s">
        <v>34448</v>
      </c>
      <c r="I3839" s="203" t="s">
        <v>9482</v>
      </c>
      <c r="J3839" s="203" t="s">
        <v>30173</v>
      </c>
      <c r="K3839" s="84">
        <v>46253</v>
      </c>
      <c r="L3839" s="84"/>
      <c r="M3839" s="84">
        <v>46385</v>
      </c>
      <c r="N3839" s="203" t="s">
        <v>14723</v>
      </c>
      <c r="O3839" s="86">
        <v>11454053</v>
      </c>
      <c r="P3839" s="203" t="s">
        <v>34449</v>
      </c>
      <c r="Q3839" s="203" t="s">
        <v>30173</v>
      </c>
      <c r="R3839" s="84">
        <v>46253</v>
      </c>
      <c r="S3839" s="84">
        <v>46253</v>
      </c>
      <c r="T3839" s="84"/>
      <c r="U3839" s="84"/>
      <c r="V3839" s="84"/>
      <c r="W3839" s="203" t="s">
        <v>9457</v>
      </c>
    </row>
    <row r="3840" spans="1:23" x14ac:dyDescent="0.3">
      <c r="A3840" s="203" t="s">
        <v>1605</v>
      </c>
      <c r="B3840" s="203" t="s">
        <v>1247</v>
      </c>
      <c r="C3840" s="203" t="s">
        <v>31120</v>
      </c>
      <c r="D3840" s="203" t="s">
        <v>31121</v>
      </c>
      <c r="E3840" s="203" t="s">
        <v>31122</v>
      </c>
      <c r="F3840" s="203" t="s">
        <v>9451</v>
      </c>
      <c r="G3840" s="203" t="s">
        <v>31122</v>
      </c>
      <c r="H3840" s="203" t="s">
        <v>31123</v>
      </c>
      <c r="I3840" s="203" t="s">
        <v>9482</v>
      </c>
      <c r="J3840" s="203" t="s">
        <v>30933</v>
      </c>
      <c r="K3840" s="84">
        <v>46237</v>
      </c>
      <c r="L3840" s="84"/>
      <c r="M3840" s="84">
        <v>46384</v>
      </c>
      <c r="N3840" s="203" t="s">
        <v>20908</v>
      </c>
      <c r="O3840" s="86">
        <v>20751191</v>
      </c>
      <c r="P3840" s="203" t="s">
        <v>31124</v>
      </c>
      <c r="Q3840" s="203" t="s">
        <v>30933</v>
      </c>
      <c r="R3840" s="84">
        <v>46237</v>
      </c>
      <c r="S3840" s="84">
        <v>46237</v>
      </c>
      <c r="T3840" s="84"/>
      <c r="U3840" s="84"/>
      <c r="V3840" s="84"/>
      <c r="W3840" s="203" t="s">
        <v>9457</v>
      </c>
    </row>
    <row r="3841" spans="1:23" x14ac:dyDescent="0.3">
      <c r="A3841" s="203" t="s">
        <v>4882</v>
      </c>
      <c r="B3841" s="203" t="s">
        <v>1245</v>
      </c>
      <c r="C3841" s="203" t="s">
        <v>31125</v>
      </c>
      <c r="D3841" s="203" t="s">
        <v>31126</v>
      </c>
      <c r="E3841" s="203" t="s">
        <v>31127</v>
      </c>
      <c r="F3841" s="203" t="s">
        <v>9451</v>
      </c>
      <c r="G3841" s="203" t="s">
        <v>31127</v>
      </c>
      <c r="H3841" s="203" t="s">
        <v>31128</v>
      </c>
      <c r="I3841" s="203" t="s">
        <v>9504</v>
      </c>
      <c r="J3841" s="203" t="s">
        <v>31129</v>
      </c>
      <c r="K3841" s="84">
        <v>45348</v>
      </c>
      <c r="L3841" s="84">
        <v>45350</v>
      </c>
      <c r="M3841" s="84">
        <v>45532</v>
      </c>
      <c r="N3841" s="203" t="s">
        <v>31130</v>
      </c>
      <c r="O3841" s="86">
        <v>556710000</v>
      </c>
      <c r="P3841" s="203" t="s">
        <v>31131</v>
      </c>
      <c r="Q3841" s="203" t="s">
        <v>31129</v>
      </c>
      <c r="R3841" s="84">
        <v>45345</v>
      </c>
      <c r="S3841" s="84">
        <v>45345</v>
      </c>
      <c r="T3841" s="84"/>
      <c r="U3841" s="84"/>
      <c r="V3841" s="84"/>
      <c r="W3841" s="203" t="s">
        <v>9457</v>
      </c>
    </row>
    <row r="3842" spans="1:23" x14ac:dyDescent="0.3">
      <c r="A3842" s="203" t="s">
        <v>1476</v>
      </c>
      <c r="B3842" s="203" t="s">
        <v>1246</v>
      </c>
      <c r="C3842" s="203" t="s">
        <v>31132</v>
      </c>
      <c r="D3842" s="203" t="s">
        <v>31133</v>
      </c>
      <c r="E3842" s="203" t="s">
        <v>31134</v>
      </c>
      <c r="F3842" s="203" t="s">
        <v>9451</v>
      </c>
      <c r="G3842" s="203" t="s">
        <v>31134</v>
      </c>
      <c r="H3842" s="203" t="s">
        <v>31135</v>
      </c>
      <c r="I3842" s="203" t="s">
        <v>9462</v>
      </c>
      <c r="J3842" s="203" t="s">
        <v>9669</v>
      </c>
      <c r="K3842" s="84">
        <v>45698</v>
      </c>
      <c r="L3842" s="84">
        <v>45698</v>
      </c>
      <c r="M3842" s="84">
        <v>45878</v>
      </c>
      <c r="N3842" s="203" t="s">
        <v>13487</v>
      </c>
      <c r="O3842" s="86">
        <v>15844446</v>
      </c>
      <c r="P3842" s="203" t="s">
        <v>31136</v>
      </c>
      <c r="Q3842" s="203" t="s">
        <v>9669</v>
      </c>
      <c r="R3842" s="84">
        <v>45697</v>
      </c>
      <c r="S3842" s="84">
        <v>45697</v>
      </c>
      <c r="T3842" s="84"/>
      <c r="U3842" s="84"/>
      <c r="V3842" s="84"/>
      <c r="W3842" s="203" t="s">
        <v>9457</v>
      </c>
    </row>
    <row r="3843" spans="1:23" x14ac:dyDescent="0.3">
      <c r="A3843" s="203" t="s">
        <v>1476</v>
      </c>
      <c r="B3843" s="203" t="s">
        <v>1246</v>
      </c>
      <c r="C3843" s="203" t="s">
        <v>31137</v>
      </c>
      <c r="D3843" s="203" t="s">
        <v>31138</v>
      </c>
      <c r="E3843" s="203" t="s">
        <v>31139</v>
      </c>
      <c r="F3843" s="203" t="s">
        <v>9451</v>
      </c>
      <c r="G3843" s="203" t="s">
        <v>31139</v>
      </c>
      <c r="H3843" s="203" t="s">
        <v>31140</v>
      </c>
      <c r="I3843" s="203" t="s">
        <v>9462</v>
      </c>
      <c r="J3843" s="203" t="s">
        <v>25849</v>
      </c>
      <c r="K3843" s="84">
        <v>45694</v>
      </c>
      <c r="L3843" s="84">
        <v>45695</v>
      </c>
      <c r="M3843" s="84">
        <v>45874</v>
      </c>
      <c r="N3843" s="203" t="s">
        <v>20908</v>
      </c>
      <c r="O3843" s="86">
        <v>23918382</v>
      </c>
      <c r="P3843" s="203" t="s">
        <v>31141</v>
      </c>
      <c r="Q3843" s="203" t="s">
        <v>25849</v>
      </c>
      <c r="R3843" s="84">
        <v>45692</v>
      </c>
      <c r="S3843" s="84">
        <v>45692</v>
      </c>
      <c r="T3843" s="84"/>
      <c r="U3843" s="84"/>
      <c r="V3843" s="84"/>
      <c r="W3843" s="203" t="s">
        <v>9457</v>
      </c>
    </row>
    <row r="3844" spans="1:23" x14ac:dyDescent="0.3">
      <c r="A3844" s="203" t="s">
        <v>1572</v>
      </c>
      <c r="B3844" s="203" t="s">
        <v>1246</v>
      </c>
      <c r="C3844" s="203" t="s">
        <v>31142</v>
      </c>
      <c r="D3844" s="203" t="s">
        <v>31143</v>
      </c>
      <c r="E3844" s="203" t="s">
        <v>31144</v>
      </c>
      <c r="F3844" s="203" t="s">
        <v>9451</v>
      </c>
      <c r="G3844" s="203" t="s">
        <v>31144</v>
      </c>
      <c r="H3844" s="203" t="s">
        <v>31145</v>
      </c>
      <c r="I3844" s="203" t="s">
        <v>9453</v>
      </c>
      <c r="J3844" s="203" t="s">
        <v>31146</v>
      </c>
      <c r="K3844" s="84">
        <v>45915</v>
      </c>
      <c r="L3844" s="84">
        <v>45918</v>
      </c>
      <c r="M3844" s="84">
        <v>46008</v>
      </c>
      <c r="N3844" s="203" t="s">
        <v>12166</v>
      </c>
      <c r="O3844" s="86">
        <v>9000000</v>
      </c>
      <c r="P3844" s="203" t="s">
        <v>31147</v>
      </c>
      <c r="Q3844" s="203" t="s">
        <v>31146</v>
      </c>
      <c r="R3844" s="84">
        <v>45915</v>
      </c>
      <c r="S3844" s="84">
        <v>45915</v>
      </c>
      <c r="T3844" s="84"/>
      <c r="U3844" s="84"/>
      <c r="V3844" s="84"/>
      <c r="W3844" s="203" t="s">
        <v>9457</v>
      </c>
    </row>
    <row r="3845" spans="1:23" x14ac:dyDescent="0.3">
      <c r="A3845" s="203" t="s">
        <v>2935</v>
      </c>
      <c r="B3845" s="203" t="s">
        <v>1245</v>
      </c>
      <c r="C3845" s="203" t="s">
        <v>31148</v>
      </c>
      <c r="D3845" s="203" t="s">
        <v>31149</v>
      </c>
      <c r="E3845" s="203" t="s">
        <v>31150</v>
      </c>
      <c r="F3845" s="203" t="s">
        <v>9451</v>
      </c>
      <c r="G3845" s="203" t="s">
        <v>31150</v>
      </c>
      <c r="H3845" s="203" t="s">
        <v>31151</v>
      </c>
      <c r="I3845" s="203" t="s">
        <v>9462</v>
      </c>
      <c r="J3845" s="203" t="s">
        <v>19162</v>
      </c>
      <c r="K3845" s="84">
        <v>45387</v>
      </c>
      <c r="L3845" s="84">
        <v>45390</v>
      </c>
      <c r="M3845" s="84">
        <v>45572</v>
      </c>
      <c r="N3845" s="203" t="s">
        <v>20472</v>
      </c>
      <c r="O3845" s="86">
        <v>13481916</v>
      </c>
      <c r="P3845" s="203" t="s">
        <v>31152</v>
      </c>
      <c r="Q3845" s="203" t="s">
        <v>19164</v>
      </c>
      <c r="R3845" s="84">
        <v>45386</v>
      </c>
      <c r="S3845" s="84">
        <v>45386</v>
      </c>
      <c r="T3845" s="84"/>
      <c r="U3845" s="84"/>
      <c r="V3845" s="84"/>
      <c r="W3845" s="203" t="s">
        <v>9457</v>
      </c>
    </row>
    <row r="3846" spans="1:23" x14ac:dyDescent="0.3">
      <c r="A3846" s="203" t="s">
        <v>1505</v>
      </c>
      <c r="B3846" s="203" t="s">
        <v>1246</v>
      </c>
      <c r="C3846" s="203" t="s">
        <v>31153</v>
      </c>
      <c r="D3846" s="203" t="s">
        <v>31154</v>
      </c>
      <c r="E3846" s="203" t="s">
        <v>31155</v>
      </c>
      <c r="F3846" s="203" t="s">
        <v>9451</v>
      </c>
      <c r="G3846" s="203" t="s">
        <v>31155</v>
      </c>
      <c r="H3846" s="203" t="s">
        <v>31156</v>
      </c>
      <c r="I3846" s="203" t="s">
        <v>9462</v>
      </c>
      <c r="J3846" s="203" t="s">
        <v>31157</v>
      </c>
      <c r="K3846" s="84">
        <v>45916</v>
      </c>
      <c r="L3846" s="84">
        <v>45917</v>
      </c>
      <c r="M3846" s="84">
        <v>46021</v>
      </c>
      <c r="N3846" s="203" t="s">
        <v>16989</v>
      </c>
      <c r="O3846" s="86">
        <v>13819509</v>
      </c>
      <c r="P3846" s="203" t="s">
        <v>31158</v>
      </c>
      <c r="Q3846" s="203" t="s">
        <v>31157</v>
      </c>
      <c r="R3846" s="84">
        <v>45916</v>
      </c>
      <c r="S3846" s="84">
        <v>45916</v>
      </c>
      <c r="T3846" s="84"/>
      <c r="U3846" s="84"/>
      <c r="V3846" s="84"/>
      <c r="W3846" s="203" t="s">
        <v>9457</v>
      </c>
    </row>
    <row r="3847" spans="1:23" x14ac:dyDescent="0.3">
      <c r="A3847" s="203" t="s">
        <v>1655</v>
      </c>
      <c r="B3847" s="203" t="s">
        <v>1247</v>
      </c>
      <c r="C3847" s="203" t="s">
        <v>31159</v>
      </c>
      <c r="D3847" s="203" t="s">
        <v>31160</v>
      </c>
      <c r="E3847" s="203" t="s">
        <v>31161</v>
      </c>
      <c r="F3847" s="203" t="s">
        <v>9451</v>
      </c>
      <c r="G3847" s="203" t="s">
        <v>31161</v>
      </c>
      <c r="H3847" s="203" t="s">
        <v>31162</v>
      </c>
      <c r="I3847" s="203" t="s">
        <v>9453</v>
      </c>
      <c r="J3847" s="203" t="s">
        <v>31163</v>
      </c>
      <c r="K3847" s="84">
        <v>46052</v>
      </c>
      <c r="L3847" s="84">
        <v>46052</v>
      </c>
      <c r="M3847" s="84">
        <v>46171</v>
      </c>
      <c r="N3847" s="203" t="s">
        <v>19323</v>
      </c>
      <c r="O3847" s="86">
        <v>13035744</v>
      </c>
      <c r="P3847" s="203" t="s">
        <v>31164</v>
      </c>
      <c r="Q3847" s="203" t="s">
        <v>31163</v>
      </c>
      <c r="R3847" s="84">
        <v>46052</v>
      </c>
      <c r="S3847" s="84">
        <v>46052</v>
      </c>
      <c r="T3847" s="84"/>
      <c r="U3847" s="84"/>
      <c r="V3847" s="84"/>
      <c r="W3847" s="203" t="s">
        <v>9457</v>
      </c>
    </row>
    <row r="3848" spans="1:23" x14ac:dyDescent="0.3">
      <c r="A3848" s="203" t="s">
        <v>4952</v>
      </c>
      <c r="B3848" s="203" t="s">
        <v>1245</v>
      </c>
      <c r="C3848" s="203" t="s">
        <v>31165</v>
      </c>
      <c r="D3848" s="203" t="s">
        <v>31166</v>
      </c>
      <c r="E3848" s="203" t="s">
        <v>18034</v>
      </c>
      <c r="F3848" s="203" t="s">
        <v>9451</v>
      </c>
      <c r="G3848" s="203" t="s">
        <v>18034</v>
      </c>
      <c r="H3848" s="203" t="s">
        <v>31167</v>
      </c>
      <c r="I3848" s="203" t="s">
        <v>9453</v>
      </c>
      <c r="J3848" s="203" t="s">
        <v>31168</v>
      </c>
      <c r="K3848" s="84">
        <v>45561</v>
      </c>
      <c r="L3848" s="84">
        <v>45565</v>
      </c>
      <c r="M3848" s="84">
        <v>45655</v>
      </c>
      <c r="N3848" s="203" t="s">
        <v>31169</v>
      </c>
      <c r="O3848" s="86">
        <v>511072000</v>
      </c>
      <c r="P3848" s="203" t="s">
        <v>31170</v>
      </c>
      <c r="Q3848" s="203" t="s">
        <v>31168</v>
      </c>
      <c r="R3848" s="84">
        <v>45551</v>
      </c>
      <c r="S3848" s="84">
        <v>45551</v>
      </c>
      <c r="T3848" s="84">
        <v>45553</v>
      </c>
      <c r="U3848" s="84">
        <v>45553</v>
      </c>
      <c r="V3848" s="84">
        <v>45553</v>
      </c>
      <c r="W3848" s="203" t="s">
        <v>9457</v>
      </c>
    </row>
    <row r="3849" spans="1:23" x14ac:dyDescent="0.3">
      <c r="A3849" s="203" t="s">
        <v>1639</v>
      </c>
      <c r="B3849" s="203" t="s">
        <v>1245</v>
      </c>
      <c r="C3849" s="203" t="s">
        <v>31171</v>
      </c>
      <c r="D3849" s="203" t="s">
        <v>31172</v>
      </c>
      <c r="E3849" s="203" t="s">
        <v>17058</v>
      </c>
      <c r="F3849" s="203" t="s">
        <v>9451</v>
      </c>
      <c r="G3849" s="203" t="s">
        <v>17058</v>
      </c>
      <c r="H3849" s="203" t="s">
        <v>31173</v>
      </c>
      <c r="I3849" s="203" t="s">
        <v>9504</v>
      </c>
      <c r="J3849" s="203" t="s">
        <v>31174</v>
      </c>
      <c r="K3849" s="84">
        <v>45656</v>
      </c>
      <c r="L3849" s="84">
        <v>45681</v>
      </c>
      <c r="M3849" s="84">
        <v>45800</v>
      </c>
      <c r="N3849" s="203" t="s">
        <v>31175</v>
      </c>
      <c r="O3849" s="86">
        <v>800000000</v>
      </c>
      <c r="P3849" s="203" t="s">
        <v>31176</v>
      </c>
      <c r="Q3849" s="203" t="s">
        <v>31177</v>
      </c>
      <c r="R3849" s="84">
        <v>45644</v>
      </c>
      <c r="S3849" s="84">
        <v>45644</v>
      </c>
      <c r="T3849" s="84">
        <v>45646</v>
      </c>
      <c r="U3849" s="84">
        <v>45646</v>
      </c>
      <c r="V3849" s="84">
        <v>45646</v>
      </c>
      <c r="W3849" s="203" t="s">
        <v>9457</v>
      </c>
    </row>
    <row r="3850" spans="1:23" x14ac:dyDescent="0.3">
      <c r="A3850" s="203" t="s">
        <v>1605</v>
      </c>
      <c r="B3850" s="203" t="s">
        <v>1247</v>
      </c>
      <c r="C3850" s="203" t="s">
        <v>31178</v>
      </c>
      <c r="D3850" s="203" t="s">
        <v>31179</v>
      </c>
      <c r="E3850" s="203" t="s">
        <v>31180</v>
      </c>
      <c r="F3850" s="203" t="s">
        <v>9451</v>
      </c>
      <c r="G3850" s="203" t="s">
        <v>31180</v>
      </c>
      <c r="H3850" s="203" t="s">
        <v>31181</v>
      </c>
      <c r="I3850" s="203" t="s">
        <v>9453</v>
      </c>
      <c r="J3850" s="203" t="s">
        <v>9483</v>
      </c>
      <c r="K3850" s="84">
        <v>46237</v>
      </c>
      <c r="L3850" s="84">
        <v>46238</v>
      </c>
      <c r="M3850" s="84">
        <v>46387</v>
      </c>
      <c r="N3850" s="203" t="s">
        <v>11049</v>
      </c>
      <c r="O3850" s="86">
        <v>14220390</v>
      </c>
      <c r="P3850" s="203" t="s">
        <v>31182</v>
      </c>
      <c r="Q3850" s="203" t="s">
        <v>9483</v>
      </c>
      <c r="R3850" s="84">
        <v>46233</v>
      </c>
      <c r="S3850" s="84">
        <v>46233</v>
      </c>
      <c r="T3850" s="84"/>
      <c r="U3850" s="84"/>
      <c r="V3850" s="84"/>
      <c r="W3850" s="203" t="s">
        <v>9457</v>
      </c>
    </row>
    <row r="3851" spans="1:23" x14ac:dyDescent="0.3">
      <c r="A3851" s="203" t="s">
        <v>1572</v>
      </c>
      <c r="B3851" s="203" t="s">
        <v>1246</v>
      </c>
      <c r="C3851" s="203" t="s">
        <v>31183</v>
      </c>
      <c r="D3851" s="203" t="s">
        <v>31184</v>
      </c>
      <c r="E3851" s="203" t="s">
        <v>31185</v>
      </c>
      <c r="F3851" s="203" t="s">
        <v>9451</v>
      </c>
      <c r="G3851" s="203" t="s">
        <v>31185</v>
      </c>
      <c r="H3851" s="203" t="s">
        <v>31186</v>
      </c>
      <c r="I3851" s="203" t="s">
        <v>9453</v>
      </c>
      <c r="J3851" s="203" t="s">
        <v>31187</v>
      </c>
      <c r="K3851" s="84">
        <v>45919</v>
      </c>
      <c r="L3851" s="84">
        <v>45922</v>
      </c>
      <c r="M3851" s="84">
        <v>46012</v>
      </c>
      <c r="N3851" s="203" t="s">
        <v>31188</v>
      </c>
      <c r="O3851" s="86">
        <v>10500000</v>
      </c>
      <c r="P3851" s="203" t="s">
        <v>31189</v>
      </c>
      <c r="Q3851" s="203" t="s">
        <v>31187</v>
      </c>
      <c r="R3851" s="84">
        <v>45919</v>
      </c>
      <c r="S3851" s="84">
        <v>45919</v>
      </c>
      <c r="T3851" s="84"/>
      <c r="U3851" s="84"/>
      <c r="V3851" s="84"/>
      <c r="W3851" s="203" t="s">
        <v>9457</v>
      </c>
    </row>
    <row r="3852" spans="1:23" x14ac:dyDescent="0.3">
      <c r="A3852" s="203" t="s">
        <v>5672</v>
      </c>
      <c r="B3852" s="203" t="s">
        <v>1245</v>
      </c>
      <c r="C3852" s="203" t="s">
        <v>31190</v>
      </c>
      <c r="D3852" s="203" t="s">
        <v>31191</v>
      </c>
      <c r="E3852" s="203" t="s">
        <v>31192</v>
      </c>
      <c r="F3852" s="203" t="s">
        <v>9451</v>
      </c>
      <c r="G3852" s="203" t="s">
        <v>31192</v>
      </c>
      <c r="H3852" s="203" t="s">
        <v>31193</v>
      </c>
      <c r="I3852" s="203" t="s">
        <v>9453</v>
      </c>
      <c r="J3852" s="203" t="s">
        <v>31194</v>
      </c>
      <c r="K3852" s="84">
        <v>45617</v>
      </c>
      <c r="L3852" s="84">
        <v>45617</v>
      </c>
      <c r="M3852" s="84">
        <v>45656</v>
      </c>
      <c r="N3852" s="203" t="s">
        <v>31195</v>
      </c>
      <c r="O3852" s="86">
        <v>3733333</v>
      </c>
      <c r="P3852" s="203" t="s">
        <v>31196</v>
      </c>
      <c r="Q3852" s="203" t="s">
        <v>31194</v>
      </c>
      <c r="R3852" s="84">
        <v>45616</v>
      </c>
      <c r="S3852" s="84">
        <v>45616</v>
      </c>
      <c r="T3852" s="84"/>
      <c r="U3852" s="84"/>
      <c r="V3852" s="84"/>
      <c r="W3852" s="203" t="s">
        <v>9457</v>
      </c>
    </row>
    <row r="3853" spans="1:23" x14ac:dyDescent="0.3">
      <c r="A3853" s="203" t="s">
        <v>1447</v>
      </c>
      <c r="B3853" s="203" t="s">
        <v>1246</v>
      </c>
      <c r="C3853" s="203" t="s">
        <v>31199</v>
      </c>
      <c r="D3853" s="203" t="s">
        <v>31200</v>
      </c>
      <c r="E3853" s="203" t="s">
        <v>31201</v>
      </c>
      <c r="F3853" s="203" t="s">
        <v>9451</v>
      </c>
      <c r="G3853" s="203" t="s">
        <v>31201</v>
      </c>
      <c r="H3853" s="203" t="s">
        <v>31202</v>
      </c>
      <c r="I3853" s="203" t="s">
        <v>9453</v>
      </c>
      <c r="J3853" s="203" t="s">
        <v>31203</v>
      </c>
      <c r="K3853" s="84">
        <v>45931</v>
      </c>
      <c r="L3853" s="84">
        <v>45931</v>
      </c>
      <c r="M3853" s="84">
        <v>45976</v>
      </c>
      <c r="N3853" s="203" t="s">
        <v>31204</v>
      </c>
      <c r="O3853" s="86">
        <v>3964864</v>
      </c>
      <c r="P3853" s="203" t="s">
        <v>31205</v>
      </c>
      <c r="Q3853" s="203" t="s">
        <v>31203</v>
      </c>
      <c r="R3853" s="84">
        <v>45931</v>
      </c>
      <c r="S3853" s="84">
        <v>45931</v>
      </c>
      <c r="T3853" s="84"/>
      <c r="U3853" s="84"/>
      <c r="V3853" s="84"/>
      <c r="W3853" s="203" t="s">
        <v>9457</v>
      </c>
    </row>
    <row r="3854" spans="1:23" x14ac:dyDescent="0.3">
      <c r="A3854" s="203" t="s">
        <v>2940</v>
      </c>
      <c r="B3854" s="203" t="s">
        <v>1245</v>
      </c>
      <c r="C3854" s="203" t="s">
        <v>31206</v>
      </c>
      <c r="D3854" s="203" t="s">
        <v>31207</v>
      </c>
      <c r="E3854" s="203" t="s">
        <v>31208</v>
      </c>
      <c r="F3854" s="203" t="s">
        <v>9451</v>
      </c>
      <c r="G3854" s="203" t="s">
        <v>31208</v>
      </c>
      <c r="H3854" s="203" t="s">
        <v>31209</v>
      </c>
      <c r="I3854" s="203" t="s">
        <v>9462</v>
      </c>
      <c r="J3854" s="203" t="s">
        <v>12872</v>
      </c>
      <c r="K3854" s="84">
        <v>45604</v>
      </c>
      <c r="L3854" s="84">
        <v>45604</v>
      </c>
      <c r="M3854" s="84">
        <v>45657</v>
      </c>
      <c r="N3854" s="203" t="s">
        <v>9640</v>
      </c>
      <c r="O3854" s="86">
        <v>4499485</v>
      </c>
      <c r="P3854" s="203" t="s">
        <v>31210</v>
      </c>
      <c r="Q3854" s="203" t="s">
        <v>12872</v>
      </c>
      <c r="R3854" s="84">
        <v>45604</v>
      </c>
      <c r="S3854" s="84">
        <v>45604</v>
      </c>
      <c r="T3854" s="84"/>
      <c r="U3854" s="84"/>
      <c r="V3854" s="84"/>
      <c r="W3854" s="203" t="s">
        <v>9457</v>
      </c>
    </row>
    <row r="3855" spans="1:23" x14ac:dyDescent="0.3">
      <c r="A3855" s="203" t="s">
        <v>1509</v>
      </c>
      <c r="B3855" s="203" t="s">
        <v>1246</v>
      </c>
      <c r="C3855" s="203" t="s">
        <v>31211</v>
      </c>
      <c r="D3855" s="203" t="s">
        <v>31212</v>
      </c>
      <c r="E3855" s="203" t="s">
        <v>31213</v>
      </c>
      <c r="F3855" s="203" t="s">
        <v>9451</v>
      </c>
      <c r="G3855" s="203" t="s">
        <v>31213</v>
      </c>
      <c r="H3855" s="203" t="s">
        <v>31214</v>
      </c>
      <c r="I3855" s="203" t="s">
        <v>9453</v>
      </c>
      <c r="J3855" s="203" t="s">
        <v>31215</v>
      </c>
      <c r="K3855" s="84">
        <v>45953</v>
      </c>
      <c r="L3855" s="84">
        <v>45954</v>
      </c>
      <c r="M3855" s="84">
        <v>46014</v>
      </c>
      <c r="N3855" s="203" t="s">
        <v>31216</v>
      </c>
      <c r="O3855" s="86">
        <v>10000000</v>
      </c>
      <c r="P3855" s="203" t="s">
        <v>31217</v>
      </c>
      <c r="Q3855" s="203" t="s">
        <v>31218</v>
      </c>
      <c r="R3855" s="84">
        <v>45951</v>
      </c>
      <c r="S3855" s="84">
        <v>45951</v>
      </c>
      <c r="T3855" s="84"/>
      <c r="U3855" s="84"/>
      <c r="V3855" s="84"/>
      <c r="W3855" s="203" t="s">
        <v>9457</v>
      </c>
    </row>
    <row r="3856" spans="1:23" x14ac:dyDescent="0.3">
      <c r="A3856" s="203" t="s">
        <v>1476</v>
      </c>
      <c r="B3856" s="203" t="s">
        <v>1246</v>
      </c>
      <c r="C3856" s="203" t="s">
        <v>31219</v>
      </c>
      <c r="D3856" s="203" t="s">
        <v>31220</v>
      </c>
      <c r="E3856" s="203" t="s">
        <v>31221</v>
      </c>
      <c r="F3856" s="203" t="s">
        <v>9451</v>
      </c>
      <c r="G3856" s="203" t="s">
        <v>31221</v>
      </c>
      <c r="H3856" s="203" t="s">
        <v>31222</v>
      </c>
      <c r="I3856" s="203" t="s">
        <v>9462</v>
      </c>
      <c r="J3856" s="203" t="s">
        <v>31223</v>
      </c>
      <c r="K3856" s="84">
        <v>45922</v>
      </c>
      <c r="L3856" s="84">
        <v>45923</v>
      </c>
      <c r="M3856" s="84">
        <v>46022</v>
      </c>
      <c r="N3856" s="203" t="s">
        <v>19655</v>
      </c>
      <c r="O3856" s="86">
        <v>13287990</v>
      </c>
      <c r="P3856" s="203" t="s">
        <v>31224</v>
      </c>
      <c r="Q3856" s="203" t="s">
        <v>31223</v>
      </c>
      <c r="R3856" s="84">
        <v>45919</v>
      </c>
      <c r="S3856" s="84">
        <v>45919</v>
      </c>
      <c r="T3856" s="84"/>
      <c r="U3856" s="84"/>
      <c r="V3856" s="84"/>
      <c r="W3856" s="203" t="s">
        <v>9457</v>
      </c>
    </row>
    <row r="3857" spans="1:23" x14ac:dyDescent="0.3">
      <c r="A3857" s="203" t="s">
        <v>1476</v>
      </c>
      <c r="B3857" s="203" t="s">
        <v>1246</v>
      </c>
      <c r="C3857" s="203" t="s">
        <v>31225</v>
      </c>
      <c r="D3857" s="203" t="s">
        <v>31226</v>
      </c>
      <c r="E3857" s="203" t="s">
        <v>31227</v>
      </c>
      <c r="F3857" s="203" t="s">
        <v>9451</v>
      </c>
      <c r="G3857" s="203" t="s">
        <v>31227</v>
      </c>
      <c r="H3857" s="203" t="s">
        <v>31228</v>
      </c>
      <c r="I3857" s="203" t="s">
        <v>9462</v>
      </c>
      <c r="J3857" s="203" t="s">
        <v>14024</v>
      </c>
      <c r="K3857" s="84">
        <v>45890</v>
      </c>
      <c r="L3857" s="84">
        <v>45891</v>
      </c>
      <c r="M3857" s="84">
        <v>46022</v>
      </c>
      <c r="N3857" s="203" t="s">
        <v>11582</v>
      </c>
      <c r="O3857" s="86">
        <v>17274387</v>
      </c>
      <c r="P3857" s="203" t="s">
        <v>31229</v>
      </c>
      <c r="Q3857" s="203" t="s">
        <v>14024</v>
      </c>
      <c r="R3857" s="84">
        <v>45890</v>
      </c>
      <c r="S3857" s="84">
        <v>45890</v>
      </c>
      <c r="T3857" s="84"/>
      <c r="U3857" s="84"/>
      <c r="V3857" s="84"/>
      <c r="W3857" s="203" t="s">
        <v>9457</v>
      </c>
    </row>
    <row r="3858" spans="1:23" x14ac:dyDescent="0.3">
      <c r="A3858" s="203" t="s">
        <v>1476</v>
      </c>
      <c r="B3858" s="203" t="s">
        <v>1246</v>
      </c>
      <c r="C3858" s="203" t="s">
        <v>31230</v>
      </c>
      <c r="D3858" s="203" t="s">
        <v>31231</v>
      </c>
      <c r="E3858" s="203" t="s">
        <v>31232</v>
      </c>
      <c r="F3858" s="203" t="s">
        <v>9451</v>
      </c>
      <c r="G3858" s="203" t="s">
        <v>31232</v>
      </c>
      <c r="H3858" s="203" t="s">
        <v>31233</v>
      </c>
      <c r="I3858" s="203" t="s">
        <v>9462</v>
      </c>
      <c r="J3858" s="203" t="s">
        <v>11409</v>
      </c>
      <c r="K3858" s="84">
        <v>45700</v>
      </c>
      <c r="L3858" s="84">
        <v>45700</v>
      </c>
      <c r="M3858" s="84">
        <v>45879</v>
      </c>
      <c r="N3858" s="203" t="s">
        <v>20794</v>
      </c>
      <c r="O3858" s="86">
        <v>23918382</v>
      </c>
      <c r="P3858" s="203" t="s">
        <v>31234</v>
      </c>
      <c r="Q3858" s="203" t="s">
        <v>11409</v>
      </c>
      <c r="R3858" s="84">
        <v>45698</v>
      </c>
      <c r="S3858" s="84">
        <v>45698</v>
      </c>
      <c r="T3858" s="84"/>
      <c r="U3858" s="84"/>
      <c r="V3858" s="84"/>
      <c r="W3858" s="203" t="s">
        <v>9457</v>
      </c>
    </row>
    <row r="3859" spans="1:23" x14ac:dyDescent="0.3">
      <c r="A3859" s="203" t="s">
        <v>1503</v>
      </c>
      <c r="B3859" s="203" t="s">
        <v>1246</v>
      </c>
      <c r="C3859" s="203" t="s">
        <v>31235</v>
      </c>
      <c r="D3859" s="203" t="s">
        <v>31236</v>
      </c>
      <c r="E3859" s="203" t="s">
        <v>31237</v>
      </c>
      <c r="F3859" s="203" t="s">
        <v>9451</v>
      </c>
      <c r="G3859" s="203" t="s">
        <v>31237</v>
      </c>
      <c r="H3859" s="203" t="s">
        <v>31238</v>
      </c>
      <c r="I3859" s="203" t="s">
        <v>9462</v>
      </c>
      <c r="J3859" s="203" t="s">
        <v>31239</v>
      </c>
      <c r="K3859" s="84">
        <v>45819</v>
      </c>
      <c r="L3859" s="84">
        <v>45820</v>
      </c>
      <c r="M3859" s="84">
        <v>45972</v>
      </c>
      <c r="N3859" s="203" t="s">
        <v>26482</v>
      </c>
      <c r="O3859" s="86">
        <v>12271325</v>
      </c>
      <c r="P3859" s="203" t="s">
        <v>31240</v>
      </c>
      <c r="Q3859" s="203" t="s">
        <v>31239</v>
      </c>
      <c r="R3859" s="84">
        <v>45819</v>
      </c>
      <c r="S3859" s="84">
        <v>45819</v>
      </c>
      <c r="T3859" s="84"/>
      <c r="U3859" s="84"/>
      <c r="V3859" s="84"/>
      <c r="W3859" s="203" t="s">
        <v>9457</v>
      </c>
    </row>
    <row r="3860" spans="1:23" x14ac:dyDescent="0.3">
      <c r="A3860" s="203" t="s">
        <v>3511</v>
      </c>
      <c r="B3860" s="203" t="s">
        <v>1245</v>
      </c>
      <c r="C3860" s="203" t="s">
        <v>31241</v>
      </c>
      <c r="D3860" s="203" t="s">
        <v>31242</v>
      </c>
      <c r="E3860" s="203" t="s">
        <v>31243</v>
      </c>
      <c r="F3860" s="203" t="s">
        <v>20500</v>
      </c>
      <c r="G3860" s="203" t="s">
        <v>31243</v>
      </c>
      <c r="H3860" s="203" t="s">
        <v>31244</v>
      </c>
      <c r="I3860" s="203" t="s">
        <v>9453</v>
      </c>
      <c r="J3860" s="203" t="s">
        <v>31245</v>
      </c>
      <c r="K3860" s="84">
        <v>45527</v>
      </c>
      <c r="L3860" s="84">
        <v>45528</v>
      </c>
      <c r="M3860" s="84">
        <v>45534</v>
      </c>
      <c r="N3860" s="203" t="s">
        <v>10685</v>
      </c>
      <c r="O3860" s="86">
        <v>214284000</v>
      </c>
      <c r="P3860" s="203" t="s">
        <v>31246</v>
      </c>
      <c r="Q3860" s="203" t="s">
        <v>31245</v>
      </c>
      <c r="R3860" s="84">
        <v>45527</v>
      </c>
      <c r="S3860" s="84">
        <v>45527</v>
      </c>
      <c r="T3860" s="84"/>
      <c r="U3860" s="84"/>
      <c r="V3860" s="84"/>
      <c r="W3860" s="203" t="s">
        <v>9457</v>
      </c>
    </row>
    <row r="3861" spans="1:23" x14ac:dyDescent="0.3">
      <c r="A3861" s="203" t="s">
        <v>4201</v>
      </c>
      <c r="B3861" s="203" t="s">
        <v>1245</v>
      </c>
      <c r="C3861" s="203" t="s">
        <v>31247</v>
      </c>
      <c r="D3861" s="203" t="s">
        <v>9471</v>
      </c>
      <c r="E3861" s="203" t="s">
        <v>12744</v>
      </c>
      <c r="F3861" s="203" t="s">
        <v>9451</v>
      </c>
      <c r="G3861" s="203"/>
      <c r="H3861" s="203"/>
      <c r="I3861" s="203"/>
      <c r="J3861" s="203"/>
      <c r="K3861" s="84"/>
      <c r="L3861" s="84"/>
      <c r="M3861" s="84"/>
      <c r="N3861" s="203"/>
      <c r="O3861" s="86"/>
      <c r="P3861" s="203"/>
      <c r="Q3861" s="203"/>
      <c r="R3861" s="84">
        <v>45538</v>
      </c>
      <c r="S3861" s="84">
        <v>45538</v>
      </c>
      <c r="T3861" s="84">
        <v>45546</v>
      </c>
      <c r="U3861" s="84">
        <v>45546</v>
      </c>
      <c r="V3861" s="84">
        <v>45546</v>
      </c>
      <c r="W3861" s="203" t="s">
        <v>9723</v>
      </c>
    </row>
    <row r="3862" spans="1:23" x14ac:dyDescent="0.3">
      <c r="A3862" s="203" t="s">
        <v>1505</v>
      </c>
      <c r="B3862" s="203" t="s">
        <v>1246</v>
      </c>
      <c r="C3862" s="203" t="s">
        <v>31248</v>
      </c>
      <c r="D3862" s="203" t="s">
        <v>31249</v>
      </c>
      <c r="E3862" s="203" t="s">
        <v>31250</v>
      </c>
      <c r="F3862" s="203" t="s">
        <v>9451</v>
      </c>
      <c r="G3862" s="203" t="s">
        <v>31250</v>
      </c>
      <c r="H3862" s="203" t="s">
        <v>31251</v>
      </c>
      <c r="I3862" s="203" t="s">
        <v>9462</v>
      </c>
      <c r="J3862" s="203" t="s">
        <v>31252</v>
      </c>
      <c r="K3862" s="84">
        <v>45905</v>
      </c>
      <c r="L3862" s="84">
        <v>45905</v>
      </c>
      <c r="M3862" s="84">
        <v>46020</v>
      </c>
      <c r="N3862" s="203" t="s">
        <v>10122</v>
      </c>
      <c r="O3862" s="86">
        <v>15281188</v>
      </c>
      <c r="P3862" s="203" t="s">
        <v>31253</v>
      </c>
      <c r="Q3862" s="203" t="s">
        <v>31252</v>
      </c>
      <c r="R3862" s="84">
        <v>45905</v>
      </c>
      <c r="S3862" s="84">
        <v>45905</v>
      </c>
      <c r="T3862" s="84"/>
      <c r="U3862" s="84"/>
      <c r="V3862" s="84"/>
      <c r="W3862" s="203" t="s">
        <v>9457</v>
      </c>
    </row>
    <row r="3863" spans="1:23" x14ac:dyDescent="0.3">
      <c r="A3863" s="203" t="s">
        <v>1665</v>
      </c>
      <c r="B3863" s="203" t="s">
        <v>1247</v>
      </c>
      <c r="C3863" s="203" t="s">
        <v>31254</v>
      </c>
      <c r="D3863" s="203" t="s">
        <v>31255</v>
      </c>
      <c r="E3863" s="203" t="s">
        <v>31256</v>
      </c>
      <c r="F3863" s="203" t="s">
        <v>9451</v>
      </c>
      <c r="G3863" s="203" t="s">
        <v>31256</v>
      </c>
      <c r="H3863" s="203" t="s">
        <v>31257</v>
      </c>
      <c r="I3863" s="203" t="s">
        <v>9504</v>
      </c>
      <c r="J3863" s="203" t="s">
        <v>31258</v>
      </c>
      <c r="K3863" s="84">
        <v>46046</v>
      </c>
      <c r="L3863" s="84">
        <v>46049</v>
      </c>
      <c r="M3863" s="84">
        <v>46168</v>
      </c>
      <c r="N3863" s="203" t="s">
        <v>15234</v>
      </c>
      <c r="O3863" s="86">
        <v>20000000</v>
      </c>
      <c r="P3863" s="203" t="s">
        <v>31259</v>
      </c>
      <c r="Q3863" s="203" t="s">
        <v>31258</v>
      </c>
      <c r="R3863" s="84">
        <v>46045</v>
      </c>
      <c r="S3863" s="84">
        <v>46045</v>
      </c>
      <c r="T3863" s="84"/>
      <c r="U3863" s="84"/>
      <c r="V3863" s="84"/>
      <c r="W3863" s="203" t="s">
        <v>9457</v>
      </c>
    </row>
    <row r="3864" spans="1:23" x14ac:dyDescent="0.3">
      <c r="A3864" s="203" t="s">
        <v>1572</v>
      </c>
      <c r="B3864" s="203" t="s">
        <v>1246</v>
      </c>
      <c r="C3864" s="203" t="s">
        <v>31260</v>
      </c>
      <c r="D3864" s="203" t="s">
        <v>31261</v>
      </c>
      <c r="E3864" s="203" t="s">
        <v>31262</v>
      </c>
      <c r="F3864" s="203" t="s">
        <v>9451</v>
      </c>
      <c r="G3864" s="203" t="s">
        <v>31262</v>
      </c>
      <c r="H3864" s="203" t="s">
        <v>31263</v>
      </c>
      <c r="I3864" s="203" t="s">
        <v>9453</v>
      </c>
      <c r="J3864" s="203" t="s">
        <v>18317</v>
      </c>
      <c r="K3864" s="84">
        <v>45954</v>
      </c>
      <c r="L3864" s="84">
        <v>45957</v>
      </c>
      <c r="M3864" s="84">
        <v>46017</v>
      </c>
      <c r="N3864" s="203" t="s">
        <v>19587</v>
      </c>
      <c r="O3864" s="86">
        <v>7000000</v>
      </c>
      <c r="P3864" s="203" t="s">
        <v>31264</v>
      </c>
      <c r="Q3864" s="203" t="s">
        <v>18317</v>
      </c>
      <c r="R3864" s="84">
        <v>45954</v>
      </c>
      <c r="S3864" s="84">
        <v>45954</v>
      </c>
      <c r="T3864" s="84"/>
      <c r="U3864" s="84"/>
      <c r="V3864" s="84"/>
      <c r="W3864" s="203" t="s">
        <v>9457</v>
      </c>
    </row>
    <row r="3865" spans="1:23" x14ac:dyDescent="0.3">
      <c r="A3865" s="203" t="s">
        <v>1505</v>
      </c>
      <c r="B3865" s="203" t="s">
        <v>1246</v>
      </c>
      <c r="C3865" s="203" t="s">
        <v>31265</v>
      </c>
      <c r="D3865" s="203" t="s">
        <v>31266</v>
      </c>
      <c r="E3865" s="203" t="s">
        <v>31267</v>
      </c>
      <c r="F3865" s="203" t="s">
        <v>9451</v>
      </c>
      <c r="G3865" s="203" t="s">
        <v>31267</v>
      </c>
      <c r="H3865" s="203" t="s">
        <v>31268</v>
      </c>
      <c r="I3865" s="203" t="s">
        <v>9462</v>
      </c>
      <c r="J3865" s="203" t="s">
        <v>31269</v>
      </c>
      <c r="K3865" s="84">
        <v>45859</v>
      </c>
      <c r="L3865" s="84">
        <v>45859</v>
      </c>
      <c r="M3865" s="84">
        <v>46021</v>
      </c>
      <c r="N3865" s="203" t="s">
        <v>19385</v>
      </c>
      <c r="O3865" s="86">
        <v>21260784</v>
      </c>
      <c r="P3865" s="203" t="s">
        <v>31270</v>
      </c>
      <c r="Q3865" s="203" t="s">
        <v>31269</v>
      </c>
      <c r="R3865" s="84">
        <v>45855</v>
      </c>
      <c r="S3865" s="84">
        <v>45855</v>
      </c>
      <c r="T3865" s="84"/>
      <c r="U3865" s="84"/>
      <c r="V3865" s="84"/>
      <c r="W3865" s="203" t="s">
        <v>9457</v>
      </c>
    </row>
    <row r="3866" spans="1:23" x14ac:dyDescent="0.3">
      <c r="A3866" s="203" t="s">
        <v>1572</v>
      </c>
      <c r="B3866" s="203" t="s">
        <v>1246</v>
      </c>
      <c r="C3866" s="203" t="s">
        <v>31271</v>
      </c>
      <c r="D3866" s="203" t="s">
        <v>31272</v>
      </c>
      <c r="E3866" s="203" t="s">
        <v>31273</v>
      </c>
      <c r="F3866" s="203" t="s">
        <v>9451</v>
      </c>
      <c r="G3866" s="203" t="s">
        <v>31273</v>
      </c>
      <c r="H3866" s="203" t="s">
        <v>31274</v>
      </c>
      <c r="I3866" s="203" t="s">
        <v>9453</v>
      </c>
      <c r="J3866" s="203" t="s">
        <v>31275</v>
      </c>
      <c r="K3866" s="84">
        <v>45982</v>
      </c>
      <c r="L3866" s="84">
        <v>45982</v>
      </c>
      <c r="M3866" s="84">
        <v>46011</v>
      </c>
      <c r="N3866" s="203" t="s">
        <v>29551</v>
      </c>
      <c r="O3866" s="86">
        <v>4500000</v>
      </c>
      <c r="P3866" s="203" t="s">
        <v>31276</v>
      </c>
      <c r="Q3866" s="203" t="s">
        <v>31275</v>
      </c>
      <c r="R3866" s="84">
        <v>45981</v>
      </c>
      <c r="S3866" s="84">
        <v>45981</v>
      </c>
      <c r="T3866" s="84"/>
      <c r="U3866" s="84"/>
      <c r="V3866" s="84"/>
      <c r="W3866" s="203" t="s">
        <v>9457</v>
      </c>
    </row>
    <row r="3867" spans="1:23" x14ac:dyDescent="0.3">
      <c r="A3867" s="203" t="s">
        <v>1639</v>
      </c>
      <c r="B3867" s="203" t="s">
        <v>1245</v>
      </c>
      <c r="C3867" s="203" t="s">
        <v>31277</v>
      </c>
      <c r="D3867" s="203" t="s">
        <v>9471</v>
      </c>
      <c r="E3867" s="203" t="s">
        <v>17058</v>
      </c>
      <c r="F3867" s="203" t="s">
        <v>9451</v>
      </c>
      <c r="G3867" s="203"/>
      <c r="H3867" s="203"/>
      <c r="I3867" s="203"/>
      <c r="J3867" s="203"/>
      <c r="K3867" s="84"/>
      <c r="L3867" s="84"/>
      <c r="M3867" s="84"/>
      <c r="N3867" s="203"/>
      <c r="O3867" s="86"/>
      <c r="P3867" s="203"/>
      <c r="Q3867" s="203"/>
      <c r="R3867" s="84">
        <v>45602</v>
      </c>
      <c r="S3867" s="84">
        <v>45602</v>
      </c>
      <c r="T3867" s="84">
        <v>45618</v>
      </c>
      <c r="U3867" s="84">
        <v>45618</v>
      </c>
      <c r="V3867" s="84">
        <v>45618</v>
      </c>
      <c r="W3867" s="203" t="s">
        <v>9723</v>
      </c>
    </row>
    <row r="3868" spans="1:23" x14ac:dyDescent="0.3">
      <c r="A3868" s="203" t="s">
        <v>2935</v>
      </c>
      <c r="B3868" s="203" t="s">
        <v>1245</v>
      </c>
      <c r="C3868" s="203" t="s">
        <v>31278</v>
      </c>
      <c r="D3868" s="203" t="s">
        <v>31279</v>
      </c>
      <c r="E3868" s="203" t="s">
        <v>12130</v>
      </c>
      <c r="F3868" s="203" t="s">
        <v>9451</v>
      </c>
      <c r="G3868" s="203" t="s">
        <v>12130</v>
      </c>
      <c r="H3868" s="203" t="s">
        <v>31280</v>
      </c>
      <c r="I3868" s="203" t="s">
        <v>9462</v>
      </c>
      <c r="J3868" s="203" t="s">
        <v>31281</v>
      </c>
      <c r="K3868" s="84">
        <v>45505</v>
      </c>
      <c r="L3868" s="84">
        <v>45505</v>
      </c>
      <c r="M3868" s="84">
        <v>45656</v>
      </c>
      <c r="N3868" s="203" t="s">
        <v>10520</v>
      </c>
      <c r="O3868" s="86">
        <v>120381300</v>
      </c>
      <c r="P3868" s="203" t="s">
        <v>31282</v>
      </c>
      <c r="Q3868" s="203" t="s">
        <v>31281</v>
      </c>
      <c r="R3868" s="84">
        <v>45468</v>
      </c>
      <c r="S3868" s="84">
        <v>45468</v>
      </c>
      <c r="T3868" s="84">
        <v>45477</v>
      </c>
      <c r="U3868" s="84">
        <v>45477</v>
      </c>
      <c r="V3868" s="84">
        <v>45477</v>
      </c>
      <c r="W3868" s="203" t="s">
        <v>9457</v>
      </c>
    </row>
    <row r="3869" spans="1:23" x14ac:dyDescent="0.3">
      <c r="A3869" s="203" t="s">
        <v>3071</v>
      </c>
      <c r="B3869" s="203" t="s">
        <v>1245</v>
      </c>
      <c r="C3869" s="203" t="s">
        <v>31283</v>
      </c>
      <c r="D3869" s="203" t="s">
        <v>31284</v>
      </c>
      <c r="E3869" s="203" t="s">
        <v>13765</v>
      </c>
      <c r="F3869" s="203" t="s">
        <v>9451</v>
      </c>
      <c r="G3869" s="203" t="s">
        <v>13765</v>
      </c>
      <c r="H3869" s="203" t="s">
        <v>31285</v>
      </c>
      <c r="I3869" s="203" t="s">
        <v>9504</v>
      </c>
      <c r="J3869" s="203" t="s">
        <v>31286</v>
      </c>
      <c r="K3869" s="84">
        <v>45596</v>
      </c>
      <c r="L3869" s="84">
        <v>45597</v>
      </c>
      <c r="M3869" s="84">
        <v>45657</v>
      </c>
      <c r="N3869" s="203" t="s">
        <v>31287</v>
      </c>
      <c r="O3869" s="86">
        <v>318088935</v>
      </c>
      <c r="P3869" s="203" t="s">
        <v>31288</v>
      </c>
      <c r="Q3869" s="203" t="s">
        <v>31286</v>
      </c>
      <c r="R3869" s="84">
        <v>45567</v>
      </c>
      <c r="S3869" s="84">
        <v>45567</v>
      </c>
      <c r="T3869" s="84">
        <v>45575</v>
      </c>
      <c r="U3869" s="84">
        <v>45575</v>
      </c>
      <c r="V3869" s="84">
        <v>45588</v>
      </c>
      <c r="W3869" s="203" t="s">
        <v>9457</v>
      </c>
    </row>
    <row r="3870" spans="1:23" x14ac:dyDescent="0.3">
      <c r="A3870" s="203" t="s">
        <v>2935</v>
      </c>
      <c r="B3870" s="203" t="s">
        <v>1245</v>
      </c>
      <c r="C3870" s="203" t="s">
        <v>31289</v>
      </c>
      <c r="D3870" s="203" t="s">
        <v>31290</v>
      </c>
      <c r="E3870" s="203" t="s">
        <v>31291</v>
      </c>
      <c r="F3870" s="203" t="s">
        <v>9451</v>
      </c>
      <c r="G3870" s="203" t="s">
        <v>31291</v>
      </c>
      <c r="H3870" s="203" t="s">
        <v>31292</v>
      </c>
      <c r="I3870" s="203" t="s">
        <v>9453</v>
      </c>
      <c r="J3870" s="203" t="s">
        <v>31293</v>
      </c>
      <c r="K3870" s="84">
        <v>45447</v>
      </c>
      <c r="L3870" s="84">
        <v>45448</v>
      </c>
      <c r="M3870" s="84">
        <v>45630</v>
      </c>
      <c r="N3870" s="203" t="s">
        <v>31294</v>
      </c>
      <c r="O3870" s="86">
        <v>12622590</v>
      </c>
      <c r="P3870" s="203" t="s">
        <v>31295</v>
      </c>
      <c r="Q3870" s="203" t="s">
        <v>31296</v>
      </c>
      <c r="R3870" s="84">
        <v>45443</v>
      </c>
      <c r="S3870" s="84">
        <v>45443</v>
      </c>
      <c r="T3870" s="84"/>
      <c r="U3870" s="84"/>
      <c r="V3870" s="84"/>
      <c r="W3870" s="203" t="s">
        <v>9739</v>
      </c>
    </row>
    <row r="3871" spans="1:23" x14ac:dyDescent="0.3">
      <c r="A3871" s="203" t="s">
        <v>5454</v>
      </c>
      <c r="B3871" s="203" t="s">
        <v>1245</v>
      </c>
      <c r="C3871" s="203" t="s">
        <v>31297</v>
      </c>
      <c r="D3871" s="203" t="s">
        <v>31298</v>
      </c>
      <c r="E3871" s="203" t="s">
        <v>31299</v>
      </c>
      <c r="F3871" s="203" t="s">
        <v>9451</v>
      </c>
      <c r="G3871" s="203" t="s">
        <v>31299</v>
      </c>
      <c r="H3871" s="203" t="s">
        <v>31300</v>
      </c>
      <c r="I3871" s="203" t="s">
        <v>9453</v>
      </c>
      <c r="J3871" s="203" t="s">
        <v>31301</v>
      </c>
      <c r="K3871" s="84">
        <v>45631</v>
      </c>
      <c r="L3871" s="84">
        <v>45632</v>
      </c>
      <c r="M3871" s="84">
        <v>45657</v>
      </c>
      <c r="N3871" s="203" t="s">
        <v>22113</v>
      </c>
      <c r="O3871" s="86">
        <v>2833333</v>
      </c>
      <c r="P3871" s="203" t="s">
        <v>31302</v>
      </c>
      <c r="Q3871" s="203" t="s">
        <v>31303</v>
      </c>
      <c r="R3871" s="84">
        <v>45631</v>
      </c>
      <c r="S3871" s="84">
        <v>45631</v>
      </c>
      <c r="T3871" s="84"/>
      <c r="U3871" s="84"/>
      <c r="V3871" s="84"/>
      <c r="W3871" s="203" t="s">
        <v>9457</v>
      </c>
    </row>
    <row r="3872" spans="1:23" x14ac:dyDescent="0.3">
      <c r="A3872" s="203" t="s">
        <v>1665</v>
      </c>
      <c r="B3872" s="203" t="s">
        <v>1247</v>
      </c>
      <c r="C3872" s="203" t="s">
        <v>31304</v>
      </c>
      <c r="D3872" s="203" t="s">
        <v>31305</v>
      </c>
      <c r="E3872" s="203" t="s">
        <v>31306</v>
      </c>
      <c r="F3872" s="203" t="s">
        <v>9451</v>
      </c>
      <c r="G3872" s="203" t="s">
        <v>31306</v>
      </c>
      <c r="H3872" s="203" t="s">
        <v>31307</v>
      </c>
      <c r="I3872" s="203" t="s">
        <v>9453</v>
      </c>
      <c r="J3872" s="203" t="s">
        <v>31308</v>
      </c>
      <c r="K3872" s="84">
        <v>46052</v>
      </c>
      <c r="L3872" s="84">
        <v>46052</v>
      </c>
      <c r="M3872" s="84">
        <v>46142</v>
      </c>
      <c r="N3872" s="203" t="s">
        <v>31309</v>
      </c>
      <c r="O3872" s="86">
        <v>7500000</v>
      </c>
      <c r="P3872" s="203" t="s">
        <v>31310</v>
      </c>
      <c r="Q3872" s="203" t="s">
        <v>31311</v>
      </c>
      <c r="R3872" s="84">
        <v>46051</v>
      </c>
      <c r="S3872" s="84">
        <v>46051</v>
      </c>
      <c r="T3872" s="84"/>
      <c r="U3872" s="84"/>
      <c r="V3872" s="84"/>
      <c r="W3872" s="203" t="s">
        <v>9457</v>
      </c>
    </row>
    <row r="3873" spans="1:23" x14ac:dyDescent="0.3">
      <c r="A3873" s="203" t="s">
        <v>4490</v>
      </c>
      <c r="B3873" s="203" t="s">
        <v>1245</v>
      </c>
      <c r="C3873" s="203" t="s">
        <v>31312</v>
      </c>
      <c r="D3873" s="203" t="s">
        <v>31313</v>
      </c>
      <c r="E3873" s="203" t="s">
        <v>31314</v>
      </c>
      <c r="F3873" s="203" t="s">
        <v>9451</v>
      </c>
      <c r="G3873" s="203" t="s">
        <v>31314</v>
      </c>
      <c r="H3873" s="203" t="s">
        <v>31315</v>
      </c>
      <c r="I3873" s="203" t="s">
        <v>9504</v>
      </c>
      <c r="J3873" s="203" t="s">
        <v>31316</v>
      </c>
      <c r="K3873" s="84">
        <v>45650</v>
      </c>
      <c r="L3873" s="84">
        <v>45652</v>
      </c>
      <c r="M3873" s="84">
        <v>45986</v>
      </c>
      <c r="N3873" s="203" t="s">
        <v>10216</v>
      </c>
      <c r="O3873" s="86">
        <v>999389767</v>
      </c>
      <c r="P3873" s="203" t="s">
        <v>31317</v>
      </c>
      <c r="Q3873" s="203" t="s">
        <v>31316</v>
      </c>
      <c r="R3873" s="84">
        <v>45650</v>
      </c>
      <c r="S3873" s="84">
        <v>45650</v>
      </c>
      <c r="T3873" s="84"/>
      <c r="U3873" s="84"/>
      <c r="V3873" s="84"/>
      <c r="W3873" s="203" t="s">
        <v>9457</v>
      </c>
    </row>
    <row r="3874" spans="1:23" x14ac:dyDescent="0.3">
      <c r="A3874" s="203" t="s">
        <v>1572</v>
      </c>
      <c r="B3874" s="203" t="s">
        <v>1246</v>
      </c>
      <c r="C3874" s="203" t="s">
        <v>31318</v>
      </c>
      <c r="D3874" s="203" t="s">
        <v>31319</v>
      </c>
      <c r="E3874" s="203" t="s">
        <v>31320</v>
      </c>
      <c r="F3874" s="203" t="s">
        <v>9451</v>
      </c>
      <c r="G3874" s="203" t="s">
        <v>31320</v>
      </c>
      <c r="H3874" s="203" t="s">
        <v>31319</v>
      </c>
      <c r="I3874" s="203" t="s">
        <v>9739</v>
      </c>
      <c r="J3874" s="203" t="s">
        <v>9470</v>
      </c>
      <c r="K3874" s="84"/>
      <c r="L3874" s="84"/>
      <c r="M3874" s="84"/>
      <c r="N3874" s="203" t="s">
        <v>9471</v>
      </c>
      <c r="O3874" s="86">
        <v>0</v>
      </c>
      <c r="P3874" s="203" t="s">
        <v>31321</v>
      </c>
      <c r="Q3874" s="203" t="s">
        <v>9473</v>
      </c>
      <c r="R3874" s="84">
        <v>45988</v>
      </c>
      <c r="S3874" s="84">
        <v>45988</v>
      </c>
      <c r="T3874" s="84"/>
      <c r="U3874" s="84"/>
      <c r="V3874" s="84"/>
      <c r="W3874" s="203" t="s">
        <v>9457</v>
      </c>
    </row>
    <row r="3875" spans="1:23" x14ac:dyDescent="0.3">
      <c r="A3875" s="203" t="s">
        <v>1572</v>
      </c>
      <c r="B3875" s="203" t="s">
        <v>1246</v>
      </c>
      <c r="C3875" s="203" t="s">
        <v>31318</v>
      </c>
      <c r="D3875" s="203" t="s">
        <v>31322</v>
      </c>
      <c r="E3875" s="203" t="s">
        <v>31320</v>
      </c>
      <c r="F3875" s="203" t="s">
        <v>9451</v>
      </c>
      <c r="G3875" s="203" t="s">
        <v>31320</v>
      </c>
      <c r="H3875" s="203" t="s">
        <v>31323</v>
      </c>
      <c r="I3875" s="203" t="s">
        <v>9453</v>
      </c>
      <c r="J3875" s="203" t="s">
        <v>31324</v>
      </c>
      <c r="K3875" s="84">
        <v>45989</v>
      </c>
      <c r="L3875" s="84">
        <v>45989</v>
      </c>
      <c r="M3875" s="84">
        <v>46017</v>
      </c>
      <c r="N3875" s="203" t="s">
        <v>31325</v>
      </c>
      <c r="O3875" s="86">
        <v>4180309</v>
      </c>
      <c r="P3875" s="203" t="s">
        <v>31321</v>
      </c>
      <c r="Q3875" s="203" t="s">
        <v>31324</v>
      </c>
      <c r="R3875" s="84">
        <v>45988</v>
      </c>
      <c r="S3875" s="84">
        <v>45988</v>
      </c>
      <c r="T3875" s="84"/>
      <c r="U3875" s="84"/>
      <c r="V3875" s="84"/>
      <c r="W3875" s="203" t="s">
        <v>9457</v>
      </c>
    </row>
    <row r="3876" spans="1:23" x14ac:dyDescent="0.3">
      <c r="A3876" s="203" t="s">
        <v>1572</v>
      </c>
      <c r="B3876" s="203" t="s">
        <v>1246</v>
      </c>
      <c r="C3876" s="203" t="s">
        <v>31318</v>
      </c>
      <c r="D3876" s="203" t="s">
        <v>31326</v>
      </c>
      <c r="E3876" s="203" t="s">
        <v>31320</v>
      </c>
      <c r="F3876" s="203" t="s">
        <v>9451</v>
      </c>
      <c r="G3876" s="203" t="s">
        <v>31320</v>
      </c>
      <c r="H3876" s="203" t="s">
        <v>31326</v>
      </c>
      <c r="I3876" s="203" t="s">
        <v>9739</v>
      </c>
      <c r="J3876" s="203" t="s">
        <v>9470</v>
      </c>
      <c r="K3876" s="84"/>
      <c r="L3876" s="84"/>
      <c r="M3876" s="84"/>
      <c r="N3876" s="203" t="s">
        <v>9471</v>
      </c>
      <c r="O3876" s="86">
        <v>0</v>
      </c>
      <c r="P3876" s="203" t="s">
        <v>31321</v>
      </c>
      <c r="Q3876" s="203" t="s">
        <v>9473</v>
      </c>
      <c r="R3876" s="84">
        <v>45988</v>
      </c>
      <c r="S3876" s="84">
        <v>45988</v>
      </c>
      <c r="T3876" s="84"/>
      <c r="U3876" s="84"/>
      <c r="V3876" s="84"/>
      <c r="W3876" s="203" t="s">
        <v>9457</v>
      </c>
    </row>
    <row r="3877" spans="1:23" x14ac:dyDescent="0.3">
      <c r="A3877" s="203" t="s">
        <v>1572</v>
      </c>
      <c r="B3877" s="203" t="s">
        <v>1246</v>
      </c>
      <c r="C3877" s="203" t="s">
        <v>31327</v>
      </c>
      <c r="D3877" s="203" t="s">
        <v>31328</v>
      </c>
      <c r="E3877" s="203" t="s">
        <v>31329</v>
      </c>
      <c r="F3877" s="203" t="s">
        <v>9451</v>
      </c>
      <c r="G3877" s="203" t="s">
        <v>31329</v>
      </c>
      <c r="H3877" s="203" t="s">
        <v>31330</v>
      </c>
      <c r="I3877" s="203" t="s">
        <v>9453</v>
      </c>
      <c r="J3877" s="203" t="s">
        <v>31331</v>
      </c>
      <c r="K3877" s="84">
        <v>45930</v>
      </c>
      <c r="L3877" s="84">
        <v>45931</v>
      </c>
      <c r="M3877" s="84">
        <v>45991</v>
      </c>
      <c r="N3877" s="203" t="s">
        <v>11540</v>
      </c>
      <c r="O3877" s="86">
        <v>8000000</v>
      </c>
      <c r="P3877" s="203" t="s">
        <v>31332</v>
      </c>
      <c r="Q3877" s="203" t="s">
        <v>31331</v>
      </c>
      <c r="R3877" s="84">
        <v>45926</v>
      </c>
      <c r="S3877" s="84">
        <v>45926</v>
      </c>
      <c r="T3877" s="84"/>
      <c r="U3877" s="84"/>
      <c r="V3877" s="84"/>
      <c r="W3877" s="203" t="s">
        <v>9457</v>
      </c>
    </row>
    <row r="3878" spans="1:23" x14ac:dyDescent="0.3">
      <c r="A3878" s="203" t="s">
        <v>1572</v>
      </c>
      <c r="B3878" s="203" t="s">
        <v>1246</v>
      </c>
      <c r="C3878" s="203" t="s">
        <v>31333</v>
      </c>
      <c r="D3878" s="203" t="s">
        <v>31334</v>
      </c>
      <c r="E3878" s="203" t="s">
        <v>31335</v>
      </c>
      <c r="F3878" s="203" t="s">
        <v>9451</v>
      </c>
      <c r="G3878" s="203" t="s">
        <v>31335</v>
      </c>
      <c r="H3878" s="203" t="s">
        <v>31336</v>
      </c>
      <c r="I3878" s="203" t="s">
        <v>9453</v>
      </c>
      <c r="J3878" s="203" t="s">
        <v>31337</v>
      </c>
      <c r="K3878" s="84">
        <v>46006</v>
      </c>
      <c r="L3878" s="84">
        <v>46007</v>
      </c>
      <c r="M3878" s="84">
        <v>46022</v>
      </c>
      <c r="N3878" s="203" t="s">
        <v>24472</v>
      </c>
      <c r="O3878" s="86">
        <v>1750000</v>
      </c>
      <c r="P3878" s="203" t="s">
        <v>31338</v>
      </c>
      <c r="Q3878" s="203" t="s">
        <v>31339</v>
      </c>
      <c r="R3878" s="84">
        <v>46006</v>
      </c>
      <c r="S3878" s="84">
        <v>46006</v>
      </c>
      <c r="T3878" s="84"/>
      <c r="U3878" s="84"/>
      <c r="V3878" s="84"/>
      <c r="W3878" s="203" t="s">
        <v>9457</v>
      </c>
    </row>
    <row r="3879" spans="1:23" x14ac:dyDescent="0.3">
      <c r="A3879" s="203" t="s">
        <v>1572</v>
      </c>
      <c r="B3879" s="203" t="s">
        <v>1246</v>
      </c>
      <c r="C3879" s="203" t="s">
        <v>31340</v>
      </c>
      <c r="D3879" s="203" t="s">
        <v>31341</v>
      </c>
      <c r="E3879" s="203" t="s">
        <v>31342</v>
      </c>
      <c r="F3879" s="203" t="s">
        <v>9451</v>
      </c>
      <c r="G3879" s="203" t="s">
        <v>31342</v>
      </c>
      <c r="H3879" s="203" t="s">
        <v>31343</v>
      </c>
      <c r="I3879" s="203" t="s">
        <v>9453</v>
      </c>
      <c r="J3879" s="203" t="s">
        <v>31344</v>
      </c>
      <c r="K3879" s="84">
        <v>45981</v>
      </c>
      <c r="L3879" s="84">
        <v>45982</v>
      </c>
      <c r="M3879" s="84">
        <v>46021</v>
      </c>
      <c r="N3879" s="203" t="s">
        <v>14018</v>
      </c>
      <c r="O3879" s="86">
        <v>8000000</v>
      </c>
      <c r="P3879" s="203" t="s">
        <v>31345</v>
      </c>
      <c r="Q3879" s="203" t="s">
        <v>31344</v>
      </c>
      <c r="R3879" s="84">
        <v>45981</v>
      </c>
      <c r="S3879" s="84">
        <v>45981</v>
      </c>
      <c r="T3879" s="84"/>
      <c r="U3879" s="84"/>
      <c r="V3879" s="84"/>
      <c r="W3879" s="203" t="s">
        <v>9457</v>
      </c>
    </row>
    <row r="3880" spans="1:23" x14ac:dyDescent="0.3">
      <c r="A3880" s="203" t="s">
        <v>1476</v>
      </c>
      <c r="B3880" s="203" t="s">
        <v>1246</v>
      </c>
      <c r="C3880" s="203" t="s">
        <v>31346</v>
      </c>
      <c r="D3880" s="203" t="s">
        <v>31347</v>
      </c>
      <c r="E3880" s="203" t="s">
        <v>31348</v>
      </c>
      <c r="F3880" s="203" t="s">
        <v>9451</v>
      </c>
      <c r="G3880" s="203" t="s">
        <v>31348</v>
      </c>
      <c r="H3880" s="203" t="s">
        <v>31349</v>
      </c>
      <c r="I3880" s="203" t="s">
        <v>9462</v>
      </c>
      <c r="J3880" s="203" t="s">
        <v>13368</v>
      </c>
      <c r="K3880" s="84">
        <v>45884</v>
      </c>
      <c r="L3880" s="84">
        <v>45884</v>
      </c>
      <c r="M3880" s="84">
        <v>46021</v>
      </c>
      <c r="N3880" s="203" t="s">
        <v>11125</v>
      </c>
      <c r="O3880" s="86">
        <v>11883335</v>
      </c>
      <c r="P3880" s="203" t="s">
        <v>31350</v>
      </c>
      <c r="Q3880" s="203" t="s">
        <v>13368</v>
      </c>
      <c r="R3880" s="84">
        <v>45884</v>
      </c>
      <c r="S3880" s="84">
        <v>45884</v>
      </c>
      <c r="T3880" s="84"/>
      <c r="U3880" s="84"/>
      <c r="V3880" s="84"/>
      <c r="W3880" s="203" t="s">
        <v>9457</v>
      </c>
    </row>
    <row r="3881" spans="1:23" x14ac:dyDescent="0.3">
      <c r="A3881" s="203" t="s">
        <v>3253</v>
      </c>
      <c r="B3881" s="203" t="s">
        <v>1245</v>
      </c>
      <c r="C3881" s="203" t="s">
        <v>31351</v>
      </c>
      <c r="D3881" s="203" t="s">
        <v>31352</v>
      </c>
      <c r="E3881" s="203" t="s">
        <v>31353</v>
      </c>
      <c r="F3881" s="203" t="s">
        <v>9451</v>
      </c>
      <c r="G3881" s="203" t="s">
        <v>31353</v>
      </c>
      <c r="H3881" s="203" t="s">
        <v>31354</v>
      </c>
      <c r="I3881" s="203" t="s">
        <v>9462</v>
      </c>
      <c r="J3881" s="203" t="s">
        <v>24876</v>
      </c>
      <c r="K3881" s="84">
        <v>45631</v>
      </c>
      <c r="L3881" s="84">
        <v>45631</v>
      </c>
      <c r="M3881" s="84">
        <v>45657</v>
      </c>
      <c r="N3881" s="203" t="s">
        <v>10129</v>
      </c>
      <c r="O3881" s="86">
        <v>3986397</v>
      </c>
      <c r="P3881" s="203" t="s">
        <v>31355</v>
      </c>
      <c r="Q3881" s="203" t="s">
        <v>24876</v>
      </c>
      <c r="R3881" s="84">
        <v>45624</v>
      </c>
      <c r="S3881" s="84">
        <v>45624</v>
      </c>
      <c r="T3881" s="84"/>
      <c r="U3881" s="84"/>
      <c r="V3881" s="84"/>
      <c r="W3881" s="203" t="s">
        <v>9457</v>
      </c>
    </row>
    <row r="3882" spans="1:23" x14ac:dyDescent="0.3">
      <c r="A3882" s="203" t="s">
        <v>5217</v>
      </c>
      <c r="B3882" s="203" t="s">
        <v>1245</v>
      </c>
      <c r="C3882" s="203" t="s">
        <v>31356</v>
      </c>
      <c r="D3882" s="203" t="s">
        <v>31357</v>
      </c>
      <c r="E3882" s="203" t="s">
        <v>31358</v>
      </c>
      <c r="F3882" s="203" t="s">
        <v>9451</v>
      </c>
      <c r="G3882" s="203" t="s">
        <v>31358</v>
      </c>
      <c r="H3882" s="203" t="s">
        <v>31359</v>
      </c>
      <c r="I3882" s="203" t="s">
        <v>9462</v>
      </c>
      <c r="J3882" s="203" t="s">
        <v>9639</v>
      </c>
      <c r="K3882" s="84">
        <v>45369</v>
      </c>
      <c r="L3882" s="84">
        <v>45369</v>
      </c>
      <c r="M3882" s="84">
        <v>45566</v>
      </c>
      <c r="N3882" s="203" t="s">
        <v>10635</v>
      </c>
      <c r="O3882" s="86">
        <v>10899685</v>
      </c>
      <c r="P3882" s="203" t="s">
        <v>31360</v>
      </c>
      <c r="Q3882" s="203" t="s">
        <v>11698</v>
      </c>
      <c r="R3882" s="84">
        <v>45369</v>
      </c>
      <c r="S3882" s="84">
        <v>45369</v>
      </c>
      <c r="T3882" s="84"/>
      <c r="U3882" s="84"/>
      <c r="V3882" s="84"/>
      <c r="W3882" s="203" t="s">
        <v>9457</v>
      </c>
    </row>
    <row r="3883" spans="1:23" x14ac:dyDescent="0.3">
      <c r="A3883" s="203" t="s">
        <v>2940</v>
      </c>
      <c r="B3883" s="203" t="s">
        <v>1245</v>
      </c>
      <c r="C3883" s="203" t="s">
        <v>31361</v>
      </c>
      <c r="D3883" s="203" t="s">
        <v>31362</v>
      </c>
      <c r="E3883" s="203" t="s">
        <v>31363</v>
      </c>
      <c r="F3883" s="203" t="s">
        <v>9451</v>
      </c>
      <c r="G3883" s="203" t="s">
        <v>31363</v>
      </c>
      <c r="H3883" s="203" t="s">
        <v>31364</v>
      </c>
      <c r="I3883" s="203" t="s">
        <v>9462</v>
      </c>
      <c r="J3883" s="203" t="s">
        <v>31365</v>
      </c>
      <c r="K3883" s="84">
        <v>45582</v>
      </c>
      <c r="L3883" s="84">
        <v>45582</v>
      </c>
      <c r="M3883" s="84">
        <v>45652</v>
      </c>
      <c r="N3883" s="203" t="s">
        <v>27211</v>
      </c>
      <c r="O3883" s="86">
        <v>9301594</v>
      </c>
      <c r="P3883" s="203" t="s">
        <v>31366</v>
      </c>
      <c r="Q3883" s="203" t="s">
        <v>31365</v>
      </c>
      <c r="R3883" s="84">
        <v>45581</v>
      </c>
      <c r="S3883" s="84">
        <v>45581</v>
      </c>
      <c r="T3883" s="84"/>
      <c r="U3883" s="84"/>
      <c r="V3883" s="84"/>
      <c r="W3883" s="203" t="s">
        <v>9457</v>
      </c>
    </row>
    <row r="3884" spans="1:23" x14ac:dyDescent="0.3">
      <c r="A3884" s="203" t="s">
        <v>5454</v>
      </c>
      <c r="B3884" s="203" t="s">
        <v>1245</v>
      </c>
      <c r="C3884" s="203" t="s">
        <v>31367</v>
      </c>
      <c r="D3884" s="203" t="s">
        <v>31368</v>
      </c>
      <c r="E3884" s="203" t="s">
        <v>31369</v>
      </c>
      <c r="F3884" s="203" t="s">
        <v>9451</v>
      </c>
      <c r="G3884" s="203" t="s">
        <v>31369</v>
      </c>
      <c r="H3884" s="203" t="s">
        <v>31370</v>
      </c>
      <c r="I3884" s="203" t="s">
        <v>9453</v>
      </c>
      <c r="J3884" s="203" t="s">
        <v>31371</v>
      </c>
      <c r="K3884" s="84">
        <v>45618</v>
      </c>
      <c r="L3884" s="84">
        <v>45618</v>
      </c>
      <c r="M3884" s="84">
        <v>45647</v>
      </c>
      <c r="N3884" s="203" t="s">
        <v>21654</v>
      </c>
      <c r="O3884" s="86">
        <v>5000000</v>
      </c>
      <c r="P3884" s="203" t="s">
        <v>31372</v>
      </c>
      <c r="Q3884" s="203" t="s">
        <v>31371</v>
      </c>
      <c r="R3884" s="84">
        <v>45616</v>
      </c>
      <c r="S3884" s="84">
        <v>45616</v>
      </c>
      <c r="T3884" s="84"/>
      <c r="U3884" s="84"/>
      <c r="V3884" s="84"/>
      <c r="W3884" s="203" t="s">
        <v>9457</v>
      </c>
    </row>
    <row r="3885" spans="1:23" x14ac:dyDescent="0.3">
      <c r="A3885" s="203" t="s">
        <v>5454</v>
      </c>
      <c r="B3885" s="203" t="s">
        <v>1245</v>
      </c>
      <c r="C3885" s="203" t="s">
        <v>31373</v>
      </c>
      <c r="D3885" s="203" t="s">
        <v>31374</v>
      </c>
      <c r="E3885" s="203" t="s">
        <v>31375</v>
      </c>
      <c r="F3885" s="203" t="s">
        <v>9451</v>
      </c>
      <c r="G3885" s="203" t="s">
        <v>31375</v>
      </c>
      <c r="H3885" s="203" t="s">
        <v>31376</v>
      </c>
      <c r="I3885" s="203" t="s">
        <v>9453</v>
      </c>
      <c r="J3885" s="203" t="s">
        <v>31377</v>
      </c>
      <c r="K3885" s="84">
        <v>45586</v>
      </c>
      <c r="L3885" s="84">
        <v>45586</v>
      </c>
      <c r="M3885" s="84">
        <v>45646</v>
      </c>
      <c r="N3885" s="203" t="s">
        <v>31378</v>
      </c>
      <c r="O3885" s="86">
        <v>6000000</v>
      </c>
      <c r="P3885" s="203" t="s">
        <v>31379</v>
      </c>
      <c r="Q3885" s="203" t="s">
        <v>31377</v>
      </c>
      <c r="R3885" s="84">
        <v>45583</v>
      </c>
      <c r="S3885" s="84">
        <v>45583</v>
      </c>
      <c r="T3885" s="84"/>
      <c r="U3885" s="84"/>
      <c r="V3885" s="84"/>
      <c r="W3885" s="203" t="s">
        <v>9457</v>
      </c>
    </row>
    <row r="3886" spans="1:23" x14ac:dyDescent="0.3">
      <c r="A3886" s="203" t="s">
        <v>1572</v>
      </c>
      <c r="B3886" s="203" t="s">
        <v>1246</v>
      </c>
      <c r="C3886" s="203" t="s">
        <v>31380</v>
      </c>
      <c r="D3886" s="203" t="s">
        <v>31381</v>
      </c>
      <c r="E3886" s="203" t="s">
        <v>31382</v>
      </c>
      <c r="F3886" s="203" t="s">
        <v>9451</v>
      </c>
      <c r="G3886" s="203" t="s">
        <v>31382</v>
      </c>
      <c r="H3886" s="203" t="s">
        <v>31383</v>
      </c>
      <c r="I3886" s="203" t="s">
        <v>9453</v>
      </c>
      <c r="J3886" s="203" t="s">
        <v>31384</v>
      </c>
      <c r="K3886" s="84">
        <v>45919</v>
      </c>
      <c r="L3886" s="84">
        <v>45922</v>
      </c>
      <c r="M3886" s="84">
        <v>46012</v>
      </c>
      <c r="N3886" s="203" t="s">
        <v>11224</v>
      </c>
      <c r="O3886" s="86">
        <v>11400000</v>
      </c>
      <c r="P3886" s="203" t="s">
        <v>31385</v>
      </c>
      <c r="Q3886" s="203" t="s">
        <v>31384</v>
      </c>
      <c r="R3886" s="84">
        <v>45919</v>
      </c>
      <c r="S3886" s="84">
        <v>45919</v>
      </c>
      <c r="T3886" s="84"/>
      <c r="U3886" s="84"/>
      <c r="V3886" s="84"/>
      <c r="W3886" s="203" t="s">
        <v>9457</v>
      </c>
    </row>
    <row r="3887" spans="1:23" x14ac:dyDescent="0.3">
      <c r="A3887" s="203" t="s">
        <v>3660</v>
      </c>
      <c r="B3887" s="203" t="s">
        <v>1245</v>
      </c>
      <c r="C3887" s="203" t="s">
        <v>31386</v>
      </c>
      <c r="D3887" s="203" t="s">
        <v>31387</v>
      </c>
      <c r="E3887" s="203" t="s">
        <v>31388</v>
      </c>
      <c r="F3887" s="203" t="s">
        <v>9451</v>
      </c>
      <c r="G3887" s="203" t="s">
        <v>31388</v>
      </c>
      <c r="H3887" s="203" t="s">
        <v>31389</v>
      </c>
      <c r="I3887" s="203" t="s">
        <v>9453</v>
      </c>
      <c r="J3887" s="203" t="s">
        <v>31390</v>
      </c>
      <c r="K3887" s="84">
        <v>45363</v>
      </c>
      <c r="L3887" s="84">
        <v>45364</v>
      </c>
      <c r="M3887" s="84">
        <v>45548</v>
      </c>
      <c r="N3887" s="203" t="s">
        <v>14085</v>
      </c>
      <c r="O3887" s="86">
        <v>22200000</v>
      </c>
      <c r="P3887" s="203" t="s">
        <v>31391</v>
      </c>
      <c r="Q3887" s="203" t="s">
        <v>31390</v>
      </c>
      <c r="R3887" s="84">
        <v>45362</v>
      </c>
      <c r="S3887" s="84">
        <v>45362</v>
      </c>
      <c r="T3887" s="84"/>
      <c r="U3887" s="84"/>
      <c r="V3887" s="84"/>
      <c r="W3887" s="203" t="s">
        <v>9457</v>
      </c>
    </row>
    <row r="3888" spans="1:23" x14ac:dyDescent="0.3">
      <c r="A3888" s="203" t="s">
        <v>2940</v>
      </c>
      <c r="B3888" s="203" t="s">
        <v>1245</v>
      </c>
      <c r="C3888" s="203" t="s">
        <v>31392</v>
      </c>
      <c r="D3888" s="203" t="s">
        <v>31393</v>
      </c>
      <c r="E3888" s="203" t="s">
        <v>31394</v>
      </c>
      <c r="F3888" s="203" t="s">
        <v>9451</v>
      </c>
      <c r="G3888" s="203" t="s">
        <v>31394</v>
      </c>
      <c r="H3888" s="203" t="s">
        <v>31395</v>
      </c>
      <c r="I3888" s="203" t="s">
        <v>9462</v>
      </c>
      <c r="J3888" s="203" t="s">
        <v>10031</v>
      </c>
      <c r="K3888" s="84">
        <v>45585</v>
      </c>
      <c r="L3888" s="84">
        <v>45586</v>
      </c>
      <c r="M3888" s="84">
        <v>45657</v>
      </c>
      <c r="N3888" s="203" t="s">
        <v>10583</v>
      </c>
      <c r="O3888" s="86">
        <v>6161729</v>
      </c>
      <c r="P3888" s="203" t="s">
        <v>31396</v>
      </c>
      <c r="Q3888" s="203" t="s">
        <v>10031</v>
      </c>
      <c r="R3888" s="84">
        <v>45584</v>
      </c>
      <c r="S3888" s="84">
        <v>45584</v>
      </c>
      <c r="T3888" s="84"/>
      <c r="U3888" s="84"/>
      <c r="V3888" s="84"/>
      <c r="W3888" s="203" t="s">
        <v>9457</v>
      </c>
    </row>
    <row r="3889" spans="1:23" x14ac:dyDescent="0.3">
      <c r="A3889" s="203" t="s">
        <v>1505</v>
      </c>
      <c r="B3889" s="203" t="s">
        <v>1246</v>
      </c>
      <c r="C3889" s="203" t="s">
        <v>31397</v>
      </c>
      <c r="D3889" s="203" t="s">
        <v>31398</v>
      </c>
      <c r="E3889" s="203" t="s">
        <v>31399</v>
      </c>
      <c r="F3889" s="203" t="s">
        <v>9451</v>
      </c>
      <c r="G3889" s="203" t="s">
        <v>31399</v>
      </c>
      <c r="H3889" s="203" t="s">
        <v>31400</v>
      </c>
      <c r="I3889" s="203" t="s">
        <v>9453</v>
      </c>
      <c r="J3889" s="203" t="s">
        <v>20337</v>
      </c>
      <c r="K3889" s="84">
        <v>45714</v>
      </c>
      <c r="L3889" s="84">
        <v>45714</v>
      </c>
      <c r="M3889" s="84">
        <v>45893</v>
      </c>
      <c r="N3889" s="203" t="s">
        <v>12001</v>
      </c>
      <c r="O3889" s="86">
        <v>23918382</v>
      </c>
      <c r="P3889" s="203" t="s">
        <v>31401</v>
      </c>
      <c r="Q3889" s="203" t="s">
        <v>20337</v>
      </c>
      <c r="R3889" s="84">
        <v>45712</v>
      </c>
      <c r="S3889" s="84">
        <v>45712</v>
      </c>
      <c r="T3889" s="84"/>
      <c r="U3889" s="84"/>
      <c r="V3889" s="84"/>
      <c r="W3889" s="203" t="s">
        <v>9457</v>
      </c>
    </row>
    <row r="3890" spans="1:23" x14ac:dyDescent="0.3">
      <c r="A3890" s="203" t="s">
        <v>1572</v>
      </c>
      <c r="B3890" s="203" t="s">
        <v>1246</v>
      </c>
      <c r="C3890" s="203" t="s">
        <v>31402</v>
      </c>
      <c r="D3890" s="203" t="s">
        <v>31403</v>
      </c>
      <c r="E3890" s="203" t="s">
        <v>31404</v>
      </c>
      <c r="F3890" s="203" t="s">
        <v>9451</v>
      </c>
      <c r="G3890" s="203" t="s">
        <v>31404</v>
      </c>
      <c r="H3890" s="203" t="s">
        <v>31405</v>
      </c>
      <c r="I3890" s="203" t="s">
        <v>9462</v>
      </c>
      <c r="J3890" s="203" t="s">
        <v>31406</v>
      </c>
      <c r="K3890" s="84">
        <v>45931</v>
      </c>
      <c r="L3890" s="84">
        <v>45931</v>
      </c>
      <c r="M3890" s="84">
        <v>46021</v>
      </c>
      <c r="N3890" s="203" t="s">
        <v>11691</v>
      </c>
      <c r="O3890" s="86">
        <v>11959191</v>
      </c>
      <c r="P3890" s="203" t="s">
        <v>31407</v>
      </c>
      <c r="Q3890" s="203" t="s">
        <v>31406</v>
      </c>
      <c r="R3890" s="84">
        <v>45930</v>
      </c>
      <c r="S3890" s="84">
        <v>45930</v>
      </c>
      <c r="T3890" s="84"/>
      <c r="U3890" s="84"/>
      <c r="V3890" s="84"/>
      <c r="W3890" s="203" t="s">
        <v>9457</v>
      </c>
    </row>
    <row r="3891" spans="1:23" x14ac:dyDescent="0.3">
      <c r="A3891" s="203" t="s">
        <v>2940</v>
      </c>
      <c r="B3891" s="203" t="s">
        <v>1245</v>
      </c>
      <c r="C3891" s="203" t="s">
        <v>31408</v>
      </c>
      <c r="D3891" s="203" t="s">
        <v>31409</v>
      </c>
      <c r="E3891" s="203" t="s">
        <v>31410</v>
      </c>
      <c r="F3891" s="203" t="s">
        <v>9451</v>
      </c>
      <c r="G3891" s="203" t="s">
        <v>31410</v>
      </c>
      <c r="H3891" s="203" t="s">
        <v>31411</v>
      </c>
      <c r="I3891" s="203" t="s">
        <v>9462</v>
      </c>
      <c r="J3891" s="203" t="s">
        <v>23233</v>
      </c>
      <c r="K3891" s="84">
        <v>45581</v>
      </c>
      <c r="L3891" s="84">
        <v>45582</v>
      </c>
      <c r="M3891" s="84">
        <v>45657</v>
      </c>
      <c r="N3891" s="203" t="s">
        <v>10046</v>
      </c>
      <c r="O3891" s="86">
        <v>9965992</v>
      </c>
      <c r="P3891" s="203" t="s">
        <v>31412</v>
      </c>
      <c r="Q3891" s="203" t="s">
        <v>23233</v>
      </c>
      <c r="R3891" s="84">
        <v>45580</v>
      </c>
      <c r="S3891" s="84">
        <v>45580</v>
      </c>
      <c r="T3891" s="84"/>
      <c r="U3891" s="84"/>
      <c r="V3891" s="84"/>
      <c r="W3891" s="203" t="s">
        <v>9457</v>
      </c>
    </row>
    <row r="3892" spans="1:23" x14ac:dyDescent="0.3">
      <c r="A3892" s="203" t="s">
        <v>5454</v>
      </c>
      <c r="B3892" s="203" t="s">
        <v>1245</v>
      </c>
      <c r="C3892" s="203" t="s">
        <v>31413</v>
      </c>
      <c r="D3892" s="203" t="s">
        <v>31414</v>
      </c>
      <c r="E3892" s="203" t="s">
        <v>31415</v>
      </c>
      <c r="F3892" s="203" t="s">
        <v>9451</v>
      </c>
      <c r="G3892" s="203" t="s">
        <v>31415</v>
      </c>
      <c r="H3892" s="203" t="s">
        <v>31416</v>
      </c>
      <c r="I3892" s="203" t="s">
        <v>9453</v>
      </c>
      <c r="J3892" s="203" t="s">
        <v>31417</v>
      </c>
      <c r="K3892" s="84">
        <v>45538</v>
      </c>
      <c r="L3892" s="84">
        <v>45540</v>
      </c>
      <c r="M3892" s="84">
        <v>45630</v>
      </c>
      <c r="N3892" s="203" t="s">
        <v>15673</v>
      </c>
      <c r="O3892" s="86">
        <v>9000000</v>
      </c>
      <c r="P3892" s="203" t="s">
        <v>31418</v>
      </c>
      <c r="Q3892" s="203" t="s">
        <v>31417</v>
      </c>
      <c r="R3892" s="84">
        <v>45537</v>
      </c>
      <c r="S3892" s="84">
        <v>45537</v>
      </c>
      <c r="T3892" s="84"/>
      <c r="U3892" s="84"/>
      <c r="V3892" s="84"/>
      <c r="W3892" s="203" t="s">
        <v>9457</v>
      </c>
    </row>
    <row r="3893" spans="1:23" x14ac:dyDescent="0.3">
      <c r="A3893" s="203" t="s">
        <v>5217</v>
      </c>
      <c r="B3893" s="203" t="s">
        <v>1245</v>
      </c>
      <c r="C3893" s="203" t="s">
        <v>31419</v>
      </c>
      <c r="D3893" s="203" t="s">
        <v>31420</v>
      </c>
      <c r="E3893" s="203" t="s">
        <v>31421</v>
      </c>
      <c r="F3893" s="203" t="s">
        <v>9451</v>
      </c>
      <c r="G3893" s="203" t="s">
        <v>31421</v>
      </c>
      <c r="H3893" s="203" t="s">
        <v>31422</v>
      </c>
      <c r="I3893" s="203" t="s">
        <v>9462</v>
      </c>
      <c r="J3893" s="203" t="s">
        <v>30285</v>
      </c>
      <c r="K3893" s="84">
        <v>45366</v>
      </c>
      <c r="L3893" s="84">
        <v>45366</v>
      </c>
      <c r="M3893" s="84">
        <v>45549</v>
      </c>
      <c r="N3893" s="203" t="s">
        <v>16404</v>
      </c>
      <c r="O3893" s="86">
        <v>12622590</v>
      </c>
      <c r="P3893" s="203" t="s">
        <v>31423</v>
      </c>
      <c r="Q3893" s="203" t="s">
        <v>31424</v>
      </c>
      <c r="R3893" s="84">
        <v>45364</v>
      </c>
      <c r="S3893" s="84">
        <v>45364</v>
      </c>
      <c r="T3893" s="84"/>
      <c r="U3893" s="84"/>
      <c r="V3893" s="84"/>
      <c r="W3893" s="203" t="s">
        <v>9457</v>
      </c>
    </row>
    <row r="3894" spans="1:23" x14ac:dyDescent="0.3">
      <c r="A3894" s="203" t="s">
        <v>1467</v>
      </c>
      <c r="B3894" s="203" t="s">
        <v>1247</v>
      </c>
      <c r="C3894" s="203" t="s">
        <v>31425</v>
      </c>
      <c r="D3894" s="203" t="s">
        <v>31426</v>
      </c>
      <c r="E3894" s="203" t="s">
        <v>31427</v>
      </c>
      <c r="F3894" s="203" t="s">
        <v>9451</v>
      </c>
      <c r="G3894" s="203" t="s">
        <v>31427</v>
      </c>
      <c r="H3894" s="203" t="s">
        <v>31428</v>
      </c>
      <c r="I3894" s="203" t="s">
        <v>9453</v>
      </c>
      <c r="J3894" s="203" t="s">
        <v>31429</v>
      </c>
      <c r="K3894" s="84">
        <v>46040</v>
      </c>
      <c r="L3894" s="84">
        <v>46041</v>
      </c>
      <c r="M3894" s="84">
        <v>46221</v>
      </c>
      <c r="N3894" s="203" t="s">
        <v>17244</v>
      </c>
      <c r="O3894" s="86">
        <v>25760100</v>
      </c>
      <c r="P3894" s="203" t="s">
        <v>31430</v>
      </c>
      <c r="Q3894" s="203" t="s">
        <v>31429</v>
      </c>
      <c r="R3894" s="84">
        <v>46039</v>
      </c>
      <c r="S3894" s="84">
        <v>46039</v>
      </c>
      <c r="T3894" s="84"/>
      <c r="U3894" s="84"/>
      <c r="V3894" s="84"/>
      <c r="W3894" s="203" t="s">
        <v>9457</v>
      </c>
    </row>
    <row r="3895" spans="1:23" x14ac:dyDescent="0.3">
      <c r="A3895" s="203" t="s">
        <v>3253</v>
      </c>
      <c r="B3895" s="203" t="s">
        <v>1245</v>
      </c>
      <c r="C3895" s="203" t="s">
        <v>31431</v>
      </c>
      <c r="D3895" s="203" t="s">
        <v>31432</v>
      </c>
      <c r="E3895" s="203" t="s">
        <v>31433</v>
      </c>
      <c r="F3895" s="203" t="s">
        <v>9451</v>
      </c>
      <c r="G3895" s="203" t="s">
        <v>31433</v>
      </c>
      <c r="H3895" s="203" t="s">
        <v>31434</v>
      </c>
      <c r="I3895" s="203" t="s">
        <v>9462</v>
      </c>
      <c r="J3895" s="203" t="s">
        <v>31435</v>
      </c>
      <c r="K3895" s="84">
        <v>45594</v>
      </c>
      <c r="L3895" s="84">
        <v>45626</v>
      </c>
      <c r="M3895" s="84">
        <v>45655</v>
      </c>
      <c r="N3895" s="203" t="s">
        <v>11257</v>
      </c>
      <c r="O3895" s="86">
        <v>7972794</v>
      </c>
      <c r="P3895" s="203" t="s">
        <v>31436</v>
      </c>
      <c r="Q3895" s="203" t="s">
        <v>31435</v>
      </c>
      <c r="R3895" s="84">
        <v>45594</v>
      </c>
      <c r="S3895" s="84">
        <v>45594</v>
      </c>
      <c r="T3895" s="84"/>
      <c r="U3895" s="84"/>
      <c r="V3895" s="84"/>
      <c r="W3895" s="203" t="s">
        <v>9457</v>
      </c>
    </row>
    <row r="3896" spans="1:23" x14ac:dyDescent="0.3">
      <c r="A3896" s="203" t="s">
        <v>1665</v>
      </c>
      <c r="B3896" s="203" t="s">
        <v>1247</v>
      </c>
      <c r="C3896" s="203" t="s">
        <v>31437</v>
      </c>
      <c r="D3896" s="203" t="s">
        <v>31438</v>
      </c>
      <c r="E3896" s="203" t="s">
        <v>31439</v>
      </c>
      <c r="F3896" s="203" t="s">
        <v>9451</v>
      </c>
      <c r="G3896" s="203" t="s">
        <v>31439</v>
      </c>
      <c r="H3896" s="203" t="s">
        <v>31440</v>
      </c>
      <c r="I3896" s="203" t="s">
        <v>9504</v>
      </c>
      <c r="J3896" s="203" t="s">
        <v>31441</v>
      </c>
      <c r="K3896" s="84">
        <v>46048</v>
      </c>
      <c r="L3896" s="84">
        <v>46048</v>
      </c>
      <c r="M3896" s="84">
        <v>46167</v>
      </c>
      <c r="N3896" s="203" t="s">
        <v>10499</v>
      </c>
      <c r="O3896" s="86">
        <v>16000000</v>
      </c>
      <c r="P3896" s="203" t="s">
        <v>31442</v>
      </c>
      <c r="Q3896" s="203" t="s">
        <v>31441</v>
      </c>
      <c r="R3896" s="84">
        <v>46046</v>
      </c>
      <c r="S3896" s="84">
        <v>46046</v>
      </c>
      <c r="T3896" s="84"/>
      <c r="U3896" s="84"/>
      <c r="V3896" s="84"/>
      <c r="W3896" s="203" t="s">
        <v>9457</v>
      </c>
    </row>
    <row r="3897" spans="1:23" x14ac:dyDescent="0.3">
      <c r="A3897" s="203" t="s">
        <v>1605</v>
      </c>
      <c r="B3897" s="203" t="s">
        <v>1247</v>
      </c>
      <c r="C3897" s="203" t="s">
        <v>31443</v>
      </c>
      <c r="D3897" s="203" t="s">
        <v>31444</v>
      </c>
      <c r="E3897" s="203" t="s">
        <v>31445</v>
      </c>
      <c r="F3897" s="203" t="s">
        <v>9451</v>
      </c>
      <c r="G3897" s="203" t="s">
        <v>31445</v>
      </c>
      <c r="H3897" s="203" t="s">
        <v>31446</v>
      </c>
      <c r="I3897" s="203" t="s">
        <v>9453</v>
      </c>
      <c r="J3897" s="203" t="s">
        <v>9519</v>
      </c>
      <c r="K3897" s="84">
        <v>46231</v>
      </c>
      <c r="L3897" s="84">
        <v>46232</v>
      </c>
      <c r="M3897" s="84">
        <v>46384</v>
      </c>
      <c r="N3897" s="203" t="s">
        <v>11356</v>
      </c>
      <c r="O3897" s="86">
        <v>21466750</v>
      </c>
      <c r="P3897" s="203" t="s">
        <v>31447</v>
      </c>
      <c r="Q3897" s="203" t="s">
        <v>9519</v>
      </c>
      <c r="R3897" s="84">
        <v>46229</v>
      </c>
      <c r="S3897" s="84">
        <v>46229</v>
      </c>
      <c r="T3897" s="84"/>
      <c r="U3897" s="84"/>
      <c r="V3897" s="84"/>
      <c r="W3897" s="203" t="s">
        <v>9457</v>
      </c>
    </row>
    <row r="3898" spans="1:23" x14ac:dyDescent="0.3">
      <c r="A3898" s="203" t="s">
        <v>1584</v>
      </c>
      <c r="B3898" s="203" t="s">
        <v>1246</v>
      </c>
      <c r="C3898" s="203" t="s">
        <v>31448</v>
      </c>
      <c r="D3898" s="203" t="s">
        <v>31449</v>
      </c>
      <c r="E3898" s="203" t="s">
        <v>31450</v>
      </c>
      <c r="F3898" s="203" t="s">
        <v>9451</v>
      </c>
      <c r="G3898" s="203" t="s">
        <v>31450</v>
      </c>
      <c r="H3898" s="203" t="s">
        <v>31451</v>
      </c>
      <c r="I3898" s="203" t="s">
        <v>9453</v>
      </c>
      <c r="J3898" s="203" t="s">
        <v>31452</v>
      </c>
      <c r="K3898" s="84">
        <v>45887</v>
      </c>
      <c r="L3898" s="84">
        <v>45908</v>
      </c>
      <c r="M3898" s="84">
        <v>46022</v>
      </c>
      <c r="N3898" s="203" t="s">
        <v>12839</v>
      </c>
      <c r="O3898" s="86">
        <v>656400000</v>
      </c>
      <c r="P3898" s="203" t="s">
        <v>31453</v>
      </c>
      <c r="Q3898" s="203" t="s">
        <v>31452</v>
      </c>
      <c r="R3898" s="84">
        <v>45883</v>
      </c>
      <c r="S3898" s="84">
        <v>45883</v>
      </c>
      <c r="T3898" s="84">
        <v>45884</v>
      </c>
      <c r="U3898" s="84"/>
      <c r="V3898" s="84">
        <v>45883</v>
      </c>
      <c r="W3898" s="203" t="s">
        <v>9457</v>
      </c>
    </row>
    <row r="3899" spans="1:23" x14ac:dyDescent="0.3">
      <c r="A3899" s="203" t="s">
        <v>1505</v>
      </c>
      <c r="B3899" s="203" t="s">
        <v>1246</v>
      </c>
      <c r="C3899" s="203" t="s">
        <v>31454</v>
      </c>
      <c r="D3899" s="203" t="s">
        <v>31455</v>
      </c>
      <c r="E3899" s="203" t="s">
        <v>31456</v>
      </c>
      <c r="F3899" s="203" t="s">
        <v>9451</v>
      </c>
      <c r="G3899" s="203" t="s">
        <v>31456</v>
      </c>
      <c r="H3899" s="203" t="s">
        <v>31457</v>
      </c>
      <c r="I3899" s="203" t="s">
        <v>9462</v>
      </c>
      <c r="J3899" s="203" t="s">
        <v>31458</v>
      </c>
      <c r="K3899" s="84">
        <v>45707</v>
      </c>
      <c r="L3899" s="84">
        <v>45707</v>
      </c>
      <c r="M3899" s="84">
        <v>45887</v>
      </c>
      <c r="N3899" s="203" t="s">
        <v>9597</v>
      </c>
      <c r="O3899" s="86">
        <v>23918382</v>
      </c>
      <c r="P3899" s="203" t="s">
        <v>31459</v>
      </c>
      <c r="Q3899" s="203" t="s">
        <v>31458</v>
      </c>
      <c r="R3899" s="84">
        <v>45705</v>
      </c>
      <c r="S3899" s="84">
        <v>45705</v>
      </c>
      <c r="T3899" s="84"/>
      <c r="U3899" s="84"/>
      <c r="V3899" s="84"/>
      <c r="W3899" s="203" t="s">
        <v>9457</v>
      </c>
    </row>
    <row r="3900" spans="1:23" x14ac:dyDescent="0.3">
      <c r="A3900" s="203" t="s">
        <v>4908</v>
      </c>
      <c r="B3900" s="203" t="s">
        <v>3320</v>
      </c>
      <c r="C3900" s="203" t="s">
        <v>31460</v>
      </c>
      <c r="D3900" s="203" t="s">
        <v>9471</v>
      </c>
      <c r="E3900" s="203" t="s">
        <v>19421</v>
      </c>
      <c r="F3900" s="203" t="s">
        <v>9451</v>
      </c>
      <c r="G3900" s="203"/>
      <c r="H3900" s="203"/>
      <c r="I3900" s="203"/>
      <c r="J3900" s="203"/>
      <c r="K3900" s="84"/>
      <c r="L3900" s="84"/>
      <c r="M3900" s="84"/>
      <c r="N3900" s="203"/>
      <c r="O3900" s="86"/>
      <c r="P3900" s="203"/>
      <c r="Q3900" s="203"/>
      <c r="R3900" s="84">
        <v>44923</v>
      </c>
      <c r="S3900" s="84">
        <v>44923</v>
      </c>
      <c r="T3900" s="84">
        <v>44963</v>
      </c>
      <c r="U3900" s="84">
        <v>44963</v>
      </c>
      <c r="V3900" s="84">
        <v>44963</v>
      </c>
      <c r="W3900" s="203" t="s">
        <v>9723</v>
      </c>
    </row>
    <row r="3901" spans="1:23" x14ac:dyDescent="0.3">
      <c r="A3901" s="203" t="s">
        <v>1505</v>
      </c>
      <c r="B3901" s="203" t="s">
        <v>1246</v>
      </c>
      <c r="C3901" s="203" t="s">
        <v>31461</v>
      </c>
      <c r="D3901" s="203" t="s">
        <v>31462</v>
      </c>
      <c r="E3901" s="203" t="s">
        <v>31463</v>
      </c>
      <c r="F3901" s="203" t="s">
        <v>9451</v>
      </c>
      <c r="G3901" s="203" t="s">
        <v>31463</v>
      </c>
      <c r="H3901" s="203" t="s">
        <v>31464</v>
      </c>
      <c r="I3901" s="203" t="s">
        <v>9462</v>
      </c>
      <c r="J3901" s="203" t="s">
        <v>31465</v>
      </c>
      <c r="K3901" s="84">
        <v>45888</v>
      </c>
      <c r="L3901" s="84">
        <v>45888</v>
      </c>
      <c r="M3901" s="84">
        <v>46019</v>
      </c>
      <c r="N3901" s="203" t="s">
        <v>9611</v>
      </c>
      <c r="O3901" s="86">
        <v>17274387</v>
      </c>
      <c r="P3901" s="203" t="s">
        <v>31466</v>
      </c>
      <c r="Q3901" s="203" t="s">
        <v>31465</v>
      </c>
      <c r="R3901" s="84">
        <v>45887</v>
      </c>
      <c r="S3901" s="84">
        <v>45887</v>
      </c>
      <c r="T3901" s="84"/>
      <c r="U3901" s="84"/>
      <c r="V3901" s="84"/>
      <c r="W3901" s="203" t="s">
        <v>9457</v>
      </c>
    </row>
    <row r="3902" spans="1:23" x14ac:dyDescent="0.3">
      <c r="A3902" s="203" t="s">
        <v>2935</v>
      </c>
      <c r="B3902" s="203" t="s">
        <v>1245</v>
      </c>
      <c r="C3902" s="203" t="s">
        <v>31467</v>
      </c>
      <c r="D3902" s="203" t="s">
        <v>31468</v>
      </c>
      <c r="E3902" s="203" t="s">
        <v>31469</v>
      </c>
      <c r="F3902" s="203" t="s">
        <v>9451</v>
      </c>
      <c r="G3902" s="203" t="s">
        <v>31469</v>
      </c>
      <c r="H3902" s="203" t="s">
        <v>31470</v>
      </c>
      <c r="I3902" s="203" t="s">
        <v>9462</v>
      </c>
      <c r="J3902" s="203" t="s">
        <v>9617</v>
      </c>
      <c r="K3902" s="84">
        <v>45447</v>
      </c>
      <c r="L3902" s="84">
        <v>45448</v>
      </c>
      <c r="M3902" s="84">
        <v>45630</v>
      </c>
      <c r="N3902" s="203" t="s">
        <v>12997</v>
      </c>
      <c r="O3902" s="86">
        <v>12622590</v>
      </c>
      <c r="P3902" s="203" t="s">
        <v>31471</v>
      </c>
      <c r="Q3902" s="203" t="s">
        <v>9620</v>
      </c>
      <c r="R3902" s="84">
        <v>45440</v>
      </c>
      <c r="S3902" s="84">
        <v>45440</v>
      </c>
      <c r="T3902" s="84"/>
      <c r="U3902" s="84"/>
      <c r="V3902" s="84"/>
      <c r="W3902" s="203" t="s">
        <v>9457</v>
      </c>
    </row>
    <row r="3903" spans="1:23" x14ac:dyDescent="0.3">
      <c r="A3903" s="203" t="s">
        <v>1572</v>
      </c>
      <c r="B3903" s="203" t="s">
        <v>1246</v>
      </c>
      <c r="C3903" s="203" t="s">
        <v>31472</v>
      </c>
      <c r="D3903" s="203" t="s">
        <v>31473</v>
      </c>
      <c r="E3903" s="203" t="s">
        <v>31474</v>
      </c>
      <c r="F3903" s="203" t="s">
        <v>9451</v>
      </c>
      <c r="G3903" s="203" t="s">
        <v>31474</v>
      </c>
      <c r="H3903" s="203" t="s">
        <v>31475</v>
      </c>
      <c r="I3903" s="203" t="s">
        <v>9453</v>
      </c>
      <c r="J3903" s="203" t="s">
        <v>15852</v>
      </c>
      <c r="K3903" s="84">
        <v>45912</v>
      </c>
      <c r="L3903" s="84">
        <v>45915</v>
      </c>
      <c r="M3903" s="84">
        <v>46005</v>
      </c>
      <c r="N3903" s="203" t="s">
        <v>12346</v>
      </c>
      <c r="O3903" s="86">
        <v>12000000</v>
      </c>
      <c r="P3903" s="203" t="s">
        <v>31476</v>
      </c>
      <c r="Q3903" s="203" t="s">
        <v>15852</v>
      </c>
      <c r="R3903" s="84">
        <v>45912</v>
      </c>
      <c r="S3903" s="84">
        <v>45912</v>
      </c>
      <c r="T3903" s="84"/>
      <c r="U3903" s="84"/>
      <c r="V3903" s="84"/>
      <c r="W3903" s="203" t="s">
        <v>9457</v>
      </c>
    </row>
    <row r="3904" spans="1:23" x14ac:dyDescent="0.3">
      <c r="A3904" s="203" t="s">
        <v>1505</v>
      </c>
      <c r="B3904" s="203" t="s">
        <v>1246</v>
      </c>
      <c r="C3904" s="203" t="s">
        <v>31477</v>
      </c>
      <c r="D3904" s="203" t="s">
        <v>31478</v>
      </c>
      <c r="E3904" s="203" t="s">
        <v>31479</v>
      </c>
      <c r="F3904" s="203" t="s">
        <v>9451</v>
      </c>
      <c r="G3904" s="203" t="s">
        <v>31479</v>
      </c>
      <c r="H3904" s="203" t="s">
        <v>31480</v>
      </c>
      <c r="I3904" s="203" t="s">
        <v>9462</v>
      </c>
      <c r="J3904" s="203" t="s">
        <v>31481</v>
      </c>
      <c r="K3904" s="84">
        <v>45700</v>
      </c>
      <c r="L3904" s="84">
        <v>45701</v>
      </c>
      <c r="M3904" s="84">
        <v>45881</v>
      </c>
      <c r="N3904" s="203" t="s">
        <v>15659</v>
      </c>
      <c r="O3904" s="86">
        <v>23918382</v>
      </c>
      <c r="P3904" s="203" t="s">
        <v>31482</v>
      </c>
      <c r="Q3904" s="203" t="s">
        <v>31481</v>
      </c>
      <c r="R3904" s="84">
        <v>45700</v>
      </c>
      <c r="S3904" s="84">
        <v>45700</v>
      </c>
      <c r="T3904" s="84"/>
      <c r="U3904" s="84"/>
      <c r="V3904" s="84"/>
      <c r="W3904" s="203" t="s">
        <v>9457</v>
      </c>
    </row>
    <row r="3905" spans="1:23" x14ac:dyDescent="0.3">
      <c r="A3905" s="203" t="s">
        <v>1605</v>
      </c>
      <c r="B3905" s="203" t="s">
        <v>1247</v>
      </c>
      <c r="C3905" s="203" t="s">
        <v>31483</v>
      </c>
      <c r="D3905" s="203" t="s">
        <v>31484</v>
      </c>
      <c r="E3905" s="203" t="s">
        <v>31485</v>
      </c>
      <c r="F3905" s="203" t="s">
        <v>9451</v>
      </c>
      <c r="G3905" s="203" t="s">
        <v>31485</v>
      </c>
      <c r="H3905" s="203" t="s">
        <v>31486</v>
      </c>
      <c r="I3905" s="203" t="s">
        <v>9504</v>
      </c>
      <c r="J3905" s="203" t="s">
        <v>15186</v>
      </c>
      <c r="K3905" s="84">
        <v>46047</v>
      </c>
      <c r="L3905" s="84">
        <v>46047</v>
      </c>
      <c r="M3905" s="84">
        <v>46227</v>
      </c>
      <c r="N3905" s="203" t="s">
        <v>16169</v>
      </c>
      <c r="O3905" s="86">
        <v>31960242</v>
      </c>
      <c r="P3905" s="203" t="s">
        <v>31487</v>
      </c>
      <c r="Q3905" s="203" t="s">
        <v>15186</v>
      </c>
      <c r="R3905" s="84">
        <v>46047</v>
      </c>
      <c r="S3905" s="84">
        <v>46047</v>
      </c>
      <c r="T3905" s="84"/>
      <c r="U3905" s="84"/>
      <c r="V3905" s="84"/>
      <c r="W3905" s="203" t="s">
        <v>9457</v>
      </c>
    </row>
    <row r="3906" spans="1:23" x14ac:dyDescent="0.3">
      <c r="A3906" s="203" t="s">
        <v>1572</v>
      </c>
      <c r="B3906" s="203" t="s">
        <v>1246</v>
      </c>
      <c r="C3906" s="203" t="s">
        <v>31488</v>
      </c>
      <c r="D3906" s="203" t="s">
        <v>31489</v>
      </c>
      <c r="E3906" s="203" t="s">
        <v>31490</v>
      </c>
      <c r="F3906" s="203" t="s">
        <v>9451</v>
      </c>
      <c r="G3906" s="203" t="s">
        <v>31490</v>
      </c>
      <c r="H3906" s="203" t="s">
        <v>31491</v>
      </c>
      <c r="I3906" s="203" t="s">
        <v>9504</v>
      </c>
      <c r="J3906" s="203" t="s">
        <v>31492</v>
      </c>
      <c r="K3906" s="84">
        <v>45911</v>
      </c>
      <c r="L3906" s="84">
        <v>45911</v>
      </c>
      <c r="M3906" s="84">
        <v>46016</v>
      </c>
      <c r="N3906" s="203" t="s">
        <v>19774</v>
      </c>
      <c r="O3906" s="86">
        <v>12250000</v>
      </c>
      <c r="P3906" s="203" t="s">
        <v>31493</v>
      </c>
      <c r="Q3906" s="203" t="s">
        <v>31492</v>
      </c>
      <c r="R3906" s="84">
        <v>45910</v>
      </c>
      <c r="S3906" s="84">
        <v>45910</v>
      </c>
      <c r="T3906" s="84"/>
      <c r="U3906" s="84"/>
      <c r="V3906" s="84"/>
      <c r="W3906" s="203" t="s">
        <v>9457</v>
      </c>
    </row>
    <row r="3907" spans="1:23" x14ac:dyDescent="0.3">
      <c r="A3907" s="203" t="s">
        <v>1665</v>
      </c>
      <c r="B3907" s="203" t="s">
        <v>1247</v>
      </c>
      <c r="C3907" s="203" t="s">
        <v>31494</v>
      </c>
      <c r="D3907" s="203" t="s">
        <v>31495</v>
      </c>
      <c r="E3907" s="203" t="s">
        <v>31496</v>
      </c>
      <c r="F3907" s="203" t="s">
        <v>9451</v>
      </c>
      <c r="G3907" s="203" t="s">
        <v>31496</v>
      </c>
      <c r="H3907" s="203" t="s">
        <v>31497</v>
      </c>
      <c r="I3907" s="203" t="s">
        <v>9453</v>
      </c>
      <c r="J3907" s="203" t="s">
        <v>31498</v>
      </c>
      <c r="K3907" s="84">
        <v>46052</v>
      </c>
      <c r="L3907" s="84">
        <v>46052</v>
      </c>
      <c r="M3907" s="84">
        <v>46141</v>
      </c>
      <c r="N3907" s="203" t="s">
        <v>29907</v>
      </c>
      <c r="O3907" s="86">
        <v>10500000</v>
      </c>
      <c r="P3907" s="203" t="s">
        <v>31499</v>
      </c>
      <c r="Q3907" s="203" t="s">
        <v>31500</v>
      </c>
      <c r="R3907" s="84">
        <v>46051</v>
      </c>
      <c r="S3907" s="84">
        <v>46051</v>
      </c>
      <c r="T3907" s="84"/>
      <c r="U3907" s="84"/>
      <c r="V3907" s="84"/>
      <c r="W3907" s="203" t="s">
        <v>9457</v>
      </c>
    </row>
    <row r="3908" spans="1:23" x14ac:dyDescent="0.3">
      <c r="A3908" s="203" t="s">
        <v>1665</v>
      </c>
      <c r="B3908" s="203" t="s">
        <v>1247</v>
      </c>
      <c r="C3908" s="203" t="s">
        <v>31501</v>
      </c>
      <c r="D3908" s="203" t="s">
        <v>31502</v>
      </c>
      <c r="E3908" s="203" t="s">
        <v>31503</v>
      </c>
      <c r="F3908" s="203" t="s">
        <v>9451</v>
      </c>
      <c r="G3908" s="203" t="s">
        <v>31503</v>
      </c>
      <c r="H3908" s="203" t="s">
        <v>31504</v>
      </c>
      <c r="I3908" s="203" t="s">
        <v>9453</v>
      </c>
      <c r="J3908" s="203" t="s">
        <v>10461</v>
      </c>
      <c r="K3908" s="84">
        <v>46047</v>
      </c>
      <c r="L3908" s="84">
        <v>46047</v>
      </c>
      <c r="M3908" s="84">
        <v>46197</v>
      </c>
      <c r="N3908" s="203" t="s">
        <v>16685</v>
      </c>
      <c r="O3908" s="86">
        <v>14265825</v>
      </c>
      <c r="P3908" s="203" t="s">
        <v>31505</v>
      </c>
      <c r="Q3908" s="203" t="s">
        <v>10461</v>
      </c>
      <c r="R3908" s="84">
        <v>46046</v>
      </c>
      <c r="S3908" s="84">
        <v>46046</v>
      </c>
      <c r="T3908" s="84"/>
      <c r="U3908" s="84"/>
      <c r="V3908" s="84"/>
      <c r="W3908" s="203" t="s">
        <v>9457</v>
      </c>
    </row>
    <row r="3909" spans="1:23" x14ac:dyDescent="0.3">
      <c r="A3909" s="203" t="s">
        <v>5454</v>
      </c>
      <c r="B3909" s="203" t="s">
        <v>1245</v>
      </c>
      <c r="C3909" s="203" t="s">
        <v>31506</v>
      </c>
      <c r="D3909" s="203" t="s">
        <v>31507</v>
      </c>
      <c r="E3909" s="203" t="s">
        <v>31508</v>
      </c>
      <c r="F3909" s="203" t="s">
        <v>9451</v>
      </c>
      <c r="G3909" s="203" t="s">
        <v>31508</v>
      </c>
      <c r="H3909" s="203" t="s">
        <v>31509</v>
      </c>
      <c r="I3909" s="203" t="s">
        <v>9453</v>
      </c>
      <c r="J3909" s="203" t="s">
        <v>31510</v>
      </c>
      <c r="K3909" s="84">
        <v>45531</v>
      </c>
      <c r="L3909" s="84">
        <v>45533</v>
      </c>
      <c r="M3909" s="84">
        <v>45624</v>
      </c>
      <c r="N3909" s="203" t="s">
        <v>15234</v>
      </c>
      <c r="O3909" s="86">
        <v>12000000</v>
      </c>
      <c r="P3909" s="203" t="s">
        <v>31511</v>
      </c>
      <c r="Q3909" s="203" t="s">
        <v>31510</v>
      </c>
      <c r="R3909" s="84">
        <v>45530</v>
      </c>
      <c r="S3909" s="84">
        <v>45530</v>
      </c>
      <c r="T3909" s="84"/>
      <c r="U3909" s="84"/>
      <c r="V3909" s="84"/>
      <c r="W3909" s="203" t="s">
        <v>9457</v>
      </c>
    </row>
    <row r="3910" spans="1:23" x14ac:dyDescent="0.3">
      <c r="A3910" s="203" t="s">
        <v>1505</v>
      </c>
      <c r="B3910" s="203" t="s">
        <v>1246</v>
      </c>
      <c r="C3910" s="203" t="s">
        <v>31512</v>
      </c>
      <c r="D3910" s="203" t="s">
        <v>31513</v>
      </c>
      <c r="E3910" s="203" t="s">
        <v>31514</v>
      </c>
      <c r="F3910" s="203" t="s">
        <v>9451</v>
      </c>
      <c r="G3910" s="203" t="s">
        <v>31514</v>
      </c>
      <c r="H3910" s="203" t="s">
        <v>31515</v>
      </c>
      <c r="I3910" s="203" t="s">
        <v>9462</v>
      </c>
      <c r="J3910" s="203" t="s">
        <v>31516</v>
      </c>
      <c r="K3910" s="84">
        <v>45891</v>
      </c>
      <c r="L3910" s="84">
        <v>45891</v>
      </c>
      <c r="M3910" s="84">
        <v>46022</v>
      </c>
      <c r="N3910" s="203" t="s">
        <v>24102</v>
      </c>
      <c r="O3910" s="86">
        <v>20293914</v>
      </c>
      <c r="P3910" s="203" t="s">
        <v>31517</v>
      </c>
      <c r="Q3910" s="203" t="s">
        <v>31516</v>
      </c>
      <c r="R3910" s="84">
        <v>45891</v>
      </c>
      <c r="S3910" s="84">
        <v>45891</v>
      </c>
      <c r="T3910" s="84"/>
      <c r="U3910" s="84"/>
      <c r="V3910" s="84"/>
      <c r="W3910" s="203" t="s">
        <v>9457</v>
      </c>
    </row>
    <row r="3911" spans="1:23" x14ac:dyDescent="0.3">
      <c r="A3911" s="203" t="s">
        <v>3031</v>
      </c>
      <c r="B3911" s="203" t="s">
        <v>1245</v>
      </c>
      <c r="C3911" s="203" t="s">
        <v>31518</v>
      </c>
      <c r="D3911" s="203" t="s">
        <v>31519</v>
      </c>
      <c r="E3911" s="203" t="s">
        <v>31520</v>
      </c>
      <c r="F3911" s="203" t="s">
        <v>9451</v>
      </c>
      <c r="G3911" s="203" t="s">
        <v>31520</v>
      </c>
      <c r="H3911" s="203" t="s">
        <v>31521</v>
      </c>
      <c r="I3911" s="203" t="s">
        <v>9453</v>
      </c>
      <c r="J3911" s="203" t="s">
        <v>31522</v>
      </c>
      <c r="K3911" s="84">
        <v>45650</v>
      </c>
      <c r="L3911" s="84">
        <v>45664</v>
      </c>
      <c r="M3911" s="84">
        <v>45754</v>
      </c>
      <c r="N3911" s="203" t="s">
        <v>31523</v>
      </c>
      <c r="O3911" s="86">
        <v>287868246</v>
      </c>
      <c r="P3911" s="203" t="s">
        <v>31524</v>
      </c>
      <c r="Q3911" s="203" t="s">
        <v>31522</v>
      </c>
      <c r="R3911" s="84">
        <v>45649</v>
      </c>
      <c r="S3911" s="84">
        <v>45649</v>
      </c>
      <c r="T3911" s="84"/>
      <c r="U3911" s="84"/>
      <c r="V3911" s="84"/>
      <c r="W3911" s="203" t="s">
        <v>9457</v>
      </c>
    </row>
    <row r="3912" spans="1:23" x14ac:dyDescent="0.3">
      <c r="A3912" s="203" t="s">
        <v>1476</v>
      </c>
      <c r="B3912" s="203" t="s">
        <v>1246</v>
      </c>
      <c r="C3912" s="203" t="s">
        <v>31525</v>
      </c>
      <c r="D3912" s="203" t="s">
        <v>31526</v>
      </c>
      <c r="E3912" s="203" t="s">
        <v>31527</v>
      </c>
      <c r="F3912" s="203" t="s">
        <v>9451</v>
      </c>
      <c r="G3912" s="203" t="s">
        <v>31527</v>
      </c>
      <c r="H3912" s="203" t="s">
        <v>31528</v>
      </c>
      <c r="I3912" s="203" t="s">
        <v>9462</v>
      </c>
      <c r="J3912" s="203" t="s">
        <v>31529</v>
      </c>
      <c r="K3912" s="84">
        <v>45890</v>
      </c>
      <c r="L3912" s="84">
        <v>45891</v>
      </c>
      <c r="M3912" s="84">
        <v>46021</v>
      </c>
      <c r="N3912" s="203" t="s">
        <v>15956</v>
      </c>
      <c r="O3912" s="86">
        <v>17274387</v>
      </c>
      <c r="P3912" s="203" t="s">
        <v>31530</v>
      </c>
      <c r="Q3912" s="203" t="s">
        <v>31529</v>
      </c>
      <c r="R3912" s="84">
        <v>45889</v>
      </c>
      <c r="S3912" s="84">
        <v>45889</v>
      </c>
      <c r="T3912" s="84"/>
      <c r="U3912" s="84"/>
      <c r="V3912" s="84"/>
      <c r="W3912" s="203" t="s">
        <v>9457</v>
      </c>
    </row>
    <row r="3913" spans="1:23" x14ac:dyDescent="0.3">
      <c r="A3913" s="203" t="s">
        <v>1572</v>
      </c>
      <c r="B3913" s="203" t="s">
        <v>1246</v>
      </c>
      <c r="C3913" s="203" t="s">
        <v>31531</v>
      </c>
      <c r="D3913" s="203" t="s">
        <v>31532</v>
      </c>
      <c r="E3913" s="203" t="s">
        <v>31533</v>
      </c>
      <c r="F3913" s="203" t="s">
        <v>9451</v>
      </c>
      <c r="G3913" s="203" t="s">
        <v>31533</v>
      </c>
      <c r="H3913" s="203" t="s">
        <v>31534</v>
      </c>
      <c r="I3913" s="203" t="s">
        <v>9462</v>
      </c>
      <c r="J3913" s="203" t="s">
        <v>31535</v>
      </c>
      <c r="K3913" s="84">
        <v>45937</v>
      </c>
      <c r="L3913" s="84">
        <v>45937</v>
      </c>
      <c r="M3913" s="84">
        <v>46022</v>
      </c>
      <c r="N3913" s="203" t="s">
        <v>10728</v>
      </c>
      <c r="O3913" s="86">
        <v>8758862</v>
      </c>
      <c r="P3913" s="203" t="s">
        <v>31536</v>
      </c>
      <c r="Q3913" s="203" t="s">
        <v>31535</v>
      </c>
      <c r="R3913" s="84">
        <v>45937</v>
      </c>
      <c r="S3913" s="84">
        <v>45937</v>
      </c>
      <c r="T3913" s="84"/>
      <c r="U3913" s="84"/>
      <c r="V3913" s="84"/>
      <c r="W3913" s="203" t="s">
        <v>9457</v>
      </c>
    </row>
    <row r="3914" spans="1:23" x14ac:dyDescent="0.3">
      <c r="A3914" s="203" t="s">
        <v>1665</v>
      </c>
      <c r="B3914" s="203" t="s">
        <v>1247</v>
      </c>
      <c r="C3914" s="203" t="s">
        <v>31537</v>
      </c>
      <c r="D3914" s="203" t="s">
        <v>31538</v>
      </c>
      <c r="E3914" s="203" t="s">
        <v>31539</v>
      </c>
      <c r="F3914" s="203" t="s">
        <v>9451</v>
      </c>
      <c r="G3914" s="203" t="s">
        <v>31539</v>
      </c>
      <c r="H3914" s="203" t="s">
        <v>31540</v>
      </c>
      <c r="I3914" s="203" t="s">
        <v>9453</v>
      </c>
      <c r="J3914" s="203" t="s">
        <v>15994</v>
      </c>
      <c r="K3914" s="84">
        <v>46052</v>
      </c>
      <c r="L3914" s="84">
        <v>46052</v>
      </c>
      <c r="M3914" s="84">
        <v>46202</v>
      </c>
      <c r="N3914" s="203" t="s">
        <v>31541</v>
      </c>
      <c r="O3914" s="86">
        <v>15456815</v>
      </c>
      <c r="P3914" s="203" t="s">
        <v>31542</v>
      </c>
      <c r="Q3914" s="203" t="s">
        <v>15994</v>
      </c>
      <c r="R3914" s="84">
        <v>46052</v>
      </c>
      <c r="S3914" s="84">
        <v>46052</v>
      </c>
      <c r="T3914" s="84"/>
      <c r="U3914" s="84"/>
      <c r="V3914" s="84"/>
      <c r="W3914" s="203" t="s">
        <v>9457</v>
      </c>
    </row>
    <row r="3915" spans="1:23" x14ac:dyDescent="0.3">
      <c r="A3915" s="203" t="s">
        <v>1665</v>
      </c>
      <c r="B3915" s="203" t="s">
        <v>1247</v>
      </c>
      <c r="C3915" s="203" t="s">
        <v>31537</v>
      </c>
      <c r="D3915" s="203" t="s">
        <v>31543</v>
      </c>
      <c r="E3915" s="203" t="s">
        <v>31539</v>
      </c>
      <c r="F3915" s="203" t="s">
        <v>9451</v>
      </c>
      <c r="G3915" s="203" t="s">
        <v>31539</v>
      </c>
      <c r="H3915" s="203" t="s">
        <v>31543</v>
      </c>
      <c r="I3915" s="203" t="s">
        <v>9739</v>
      </c>
      <c r="J3915" s="203" t="s">
        <v>9470</v>
      </c>
      <c r="K3915" s="84"/>
      <c r="L3915" s="84"/>
      <c r="M3915" s="84"/>
      <c r="N3915" s="203" t="s">
        <v>9471</v>
      </c>
      <c r="O3915" s="86">
        <v>0</v>
      </c>
      <c r="P3915" s="203" t="s">
        <v>31542</v>
      </c>
      <c r="Q3915" s="203" t="s">
        <v>9473</v>
      </c>
      <c r="R3915" s="84">
        <v>46052</v>
      </c>
      <c r="S3915" s="84">
        <v>46052</v>
      </c>
      <c r="T3915" s="84"/>
      <c r="U3915" s="84"/>
      <c r="V3915" s="84"/>
      <c r="W3915" s="203" t="s">
        <v>9457</v>
      </c>
    </row>
    <row r="3916" spans="1:23" x14ac:dyDescent="0.3">
      <c r="A3916" s="203" t="s">
        <v>5372</v>
      </c>
      <c r="B3916" s="203" t="s">
        <v>1245</v>
      </c>
      <c r="C3916" s="203" t="s">
        <v>31544</v>
      </c>
      <c r="D3916" s="203" t="s">
        <v>31545</v>
      </c>
      <c r="E3916" s="203" t="s">
        <v>17757</v>
      </c>
      <c r="F3916" s="203" t="s">
        <v>9451</v>
      </c>
      <c r="G3916" s="203" t="s">
        <v>17757</v>
      </c>
      <c r="H3916" s="203" t="s">
        <v>31546</v>
      </c>
      <c r="I3916" s="203" t="s">
        <v>9462</v>
      </c>
      <c r="J3916" s="203" t="s">
        <v>31547</v>
      </c>
      <c r="K3916" s="84">
        <v>45621</v>
      </c>
      <c r="L3916" s="84">
        <v>45628</v>
      </c>
      <c r="M3916" s="84">
        <v>45638</v>
      </c>
      <c r="N3916" s="203" t="s">
        <v>31548</v>
      </c>
      <c r="O3916" s="86">
        <v>118355814.16</v>
      </c>
      <c r="P3916" s="203" t="s">
        <v>31549</v>
      </c>
      <c r="Q3916" s="203" t="s">
        <v>31547</v>
      </c>
      <c r="R3916" s="84">
        <v>45586</v>
      </c>
      <c r="S3916" s="84">
        <v>45586</v>
      </c>
      <c r="T3916" s="84">
        <v>45589</v>
      </c>
      <c r="U3916" s="84">
        <v>45589</v>
      </c>
      <c r="V3916" s="84">
        <v>45589</v>
      </c>
      <c r="W3916" s="203" t="s">
        <v>9457</v>
      </c>
    </row>
    <row r="3917" spans="1:23" x14ac:dyDescent="0.3">
      <c r="A3917" s="203" t="s">
        <v>1476</v>
      </c>
      <c r="B3917" s="203" t="s">
        <v>1246</v>
      </c>
      <c r="C3917" s="203" t="s">
        <v>31550</v>
      </c>
      <c r="D3917" s="203" t="s">
        <v>31551</v>
      </c>
      <c r="E3917" s="203" t="s">
        <v>31552</v>
      </c>
      <c r="F3917" s="203" t="s">
        <v>9451</v>
      </c>
      <c r="G3917" s="203" t="s">
        <v>31552</v>
      </c>
      <c r="H3917" s="203" t="s">
        <v>31553</v>
      </c>
      <c r="I3917" s="203" t="s">
        <v>9462</v>
      </c>
      <c r="J3917" s="203" t="s">
        <v>31554</v>
      </c>
      <c r="K3917" s="84">
        <v>45736</v>
      </c>
      <c r="L3917" s="84">
        <v>45736</v>
      </c>
      <c r="M3917" s="84">
        <v>46010</v>
      </c>
      <c r="N3917" s="203" t="s">
        <v>19278</v>
      </c>
      <c r="O3917" s="86">
        <v>35877573</v>
      </c>
      <c r="P3917" s="203" t="s">
        <v>31555</v>
      </c>
      <c r="Q3917" s="203" t="s">
        <v>31554</v>
      </c>
      <c r="R3917" s="84">
        <v>45734</v>
      </c>
      <c r="S3917" s="84">
        <v>45734</v>
      </c>
      <c r="T3917" s="84"/>
      <c r="U3917" s="84"/>
      <c r="V3917" s="84"/>
      <c r="W3917" s="203" t="s">
        <v>9457</v>
      </c>
    </row>
    <row r="3918" spans="1:23" x14ac:dyDescent="0.3">
      <c r="A3918" s="203" t="s">
        <v>1665</v>
      </c>
      <c r="B3918" s="203" t="s">
        <v>1247</v>
      </c>
      <c r="C3918" s="203" t="s">
        <v>31556</v>
      </c>
      <c r="D3918" s="203" t="s">
        <v>31557</v>
      </c>
      <c r="E3918" s="203" t="s">
        <v>31558</v>
      </c>
      <c r="F3918" s="203" t="s">
        <v>9451</v>
      </c>
      <c r="G3918" s="203" t="s">
        <v>31558</v>
      </c>
      <c r="H3918" s="203" t="s">
        <v>31559</v>
      </c>
      <c r="I3918" s="203" t="s">
        <v>9453</v>
      </c>
      <c r="J3918" s="203" t="s">
        <v>31560</v>
      </c>
      <c r="K3918" s="84">
        <v>46051</v>
      </c>
      <c r="L3918" s="84">
        <v>46052</v>
      </c>
      <c r="M3918" s="84">
        <v>46141</v>
      </c>
      <c r="N3918" s="203" t="s">
        <v>19229</v>
      </c>
      <c r="O3918" s="86">
        <v>18000000</v>
      </c>
      <c r="P3918" s="203" t="s">
        <v>31561</v>
      </c>
      <c r="Q3918" s="203" t="s">
        <v>31560</v>
      </c>
      <c r="R3918" s="84">
        <v>46050</v>
      </c>
      <c r="S3918" s="84">
        <v>46050</v>
      </c>
      <c r="T3918" s="84"/>
      <c r="U3918" s="84"/>
      <c r="V3918" s="84"/>
      <c r="W3918" s="203" t="s">
        <v>9457</v>
      </c>
    </row>
    <row r="3919" spans="1:23" x14ac:dyDescent="0.3">
      <c r="A3919" s="203" t="s">
        <v>1467</v>
      </c>
      <c r="B3919" s="203" t="s">
        <v>1247</v>
      </c>
      <c r="C3919" s="203" t="s">
        <v>31562</v>
      </c>
      <c r="D3919" s="203" t="s">
        <v>31563</v>
      </c>
      <c r="E3919" s="203" t="s">
        <v>31564</v>
      </c>
      <c r="F3919" s="203" t="s">
        <v>9451</v>
      </c>
      <c r="G3919" s="203" t="s">
        <v>31564</v>
      </c>
      <c r="H3919" s="203" t="s">
        <v>31565</v>
      </c>
      <c r="I3919" s="203" t="s">
        <v>9453</v>
      </c>
      <c r="J3919" s="203" t="s">
        <v>31566</v>
      </c>
      <c r="K3919" s="84">
        <v>46237</v>
      </c>
      <c r="L3919" s="84">
        <v>46245</v>
      </c>
      <c r="M3919" s="84">
        <v>46387</v>
      </c>
      <c r="N3919" s="203" t="s">
        <v>12639</v>
      </c>
      <c r="O3919" s="86">
        <v>20751191</v>
      </c>
      <c r="P3919" s="203" t="s">
        <v>31567</v>
      </c>
      <c r="Q3919" s="203" t="s">
        <v>31566</v>
      </c>
      <c r="R3919" s="84">
        <v>46237</v>
      </c>
      <c r="S3919" s="84">
        <v>46237</v>
      </c>
      <c r="T3919" s="84"/>
      <c r="U3919" s="84"/>
      <c r="V3919" s="84"/>
      <c r="W3919" s="203" t="s">
        <v>9457</v>
      </c>
    </row>
    <row r="3920" spans="1:23" x14ac:dyDescent="0.3">
      <c r="A3920" s="203" t="s">
        <v>2940</v>
      </c>
      <c r="B3920" s="203" t="s">
        <v>1245</v>
      </c>
      <c r="C3920" s="203" t="s">
        <v>31568</v>
      </c>
      <c r="D3920" s="203" t="s">
        <v>31569</v>
      </c>
      <c r="E3920" s="203" t="s">
        <v>31570</v>
      </c>
      <c r="F3920" s="203" t="s">
        <v>9451</v>
      </c>
      <c r="G3920" s="203" t="s">
        <v>31570</v>
      </c>
      <c r="H3920" s="203" t="s">
        <v>31571</v>
      </c>
      <c r="I3920" s="203" t="s">
        <v>9462</v>
      </c>
      <c r="J3920" s="203" t="s">
        <v>10024</v>
      </c>
      <c r="K3920" s="84">
        <v>45587</v>
      </c>
      <c r="L3920" s="84">
        <v>45587</v>
      </c>
      <c r="M3920" s="84">
        <v>45657</v>
      </c>
      <c r="N3920" s="203" t="s">
        <v>14431</v>
      </c>
      <c r="O3920" s="86">
        <v>6161729</v>
      </c>
      <c r="P3920" s="203" t="s">
        <v>31572</v>
      </c>
      <c r="Q3920" s="203" t="s">
        <v>10024</v>
      </c>
      <c r="R3920" s="84">
        <v>45587</v>
      </c>
      <c r="S3920" s="84">
        <v>45587</v>
      </c>
      <c r="T3920" s="84"/>
      <c r="U3920" s="84"/>
      <c r="V3920" s="84"/>
      <c r="W3920" s="203" t="s">
        <v>9457</v>
      </c>
    </row>
    <row r="3921" spans="1:23" x14ac:dyDescent="0.3">
      <c r="A3921" s="203" t="s">
        <v>1572</v>
      </c>
      <c r="B3921" s="203" t="s">
        <v>1246</v>
      </c>
      <c r="C3921" s="203" t="s">
        <v>31573</v>
      </c>
      <c r="D3921" s="203" t="s">
        <v>31574</v>
      </c>
      <c r="E3921" s="203" t="s">
        <v>31575</v>
      </c>
      <c r="F3921" s="203" t="s">
        <v>9451</v>
      </c>
      <c r="G3921" s="203" t="s">
        <v>31575</v>
      </c>
      <c r="H3921" s="203" t="s">
        <v>31576</v>
      </c>
      <c r="I3921" s="203" t="s">
        <v>9453</v>
      </c>
      <c r="J3921" s="203" t="s">
        <v>31577</v>
      </c>
      <c r="K3921" s="84">
        <v>45918</v>
      </c>
      <c r="L3921" s="84">
        <v>45919</v>
      </c>
      <c r="M3921" s="84">
        <v>46009</v>
      </c>
      <c r="N3921" s="203" t="s">
        <v>17959</v>
      </c>
      <c r="O3921" s="86">
        <v>15000000</v>
      </c>
      <c r="P3921" s="203" t="s">
        <v>31578</v>
      </c>
      <c r="Q3921" s="203" t="s">
        <v>31577</v>
      </c>
      <c r="R3921" s="84">
        <v>45917</v>
      </c>
      <c r="S3921" s="84">
        <v>45917</v>
      </c>
      <c r="T3921" s="84"/>
      <c r="U3921" s="84"/>
      <c r="V3921" s="84"/>
      <c r="W3921" s="203" t="s">
        <v>9457</v>
      </c>
    </row>
    <row r="3922" spans="1:23" x14ac:dyDescent="0.3">
      <c r="A3922" s="203" t="s">
        <v>1665</v>
      </c>
      <c r="B3922" s="203" t="s">
        <v>1247</v>
      </c>
      <c r="C3922" s="203" t="s">
        <v>31579</v>
      </c>
      <c r="D3922" s="203" t="s">
        <v>31580</v>
      </c>
      <c r="E3922" s="203" t="s">
        <v>31581</v>
      </c>
      <c r="F3922" s="203" t="s">
        <v>9451</v>
      </c>
      <c r="G3922" s="203" t="s">
        <v>31581</v>
      </c>
      <c r="H3922" s="203" t="s">
        <v>31582</v>
      </c>
      <c r="I3922" s="203" t="s">
        <v>9453</v>
      </c>
      <c r="J3922" s="203" t="s">
        <v>31583</v>
      </c>
      <c r="K3922" s="84">
        <v>46050</v>
      </c>
      <c r="L3922" s="84">
        <v>46050</v>
      </c>
      <c r="M3922" s="84">
        <v>46200</v>
      </c>
      <c r="N3922" s="203" t="s">
        <v>27777</v>
      </c>
      <c r="O3922" s="86">
        <v>25000000</v>
      </c>
      <c r="P3922" s="203" t="s">
        <v>31584</v>
      </c>
      <c r="Q3922" s="203" t="s">
        <v>31583</v>
      </c>
      <c r="R3922" s="84">
        <v>46050</v>
      </c>
      <c r="S3922" s="84">
        <v>46050</v>
      </c>
      <c r="T3922" s="84"/>
      <c r="U3922" s="84"/>
      <c r="V3922" s="84"/>
      <c r="W3922" s="203" t="s">
        <v>9457</v>
      </c>
    </row>
    <row r="3923" spans="1:23" x14ac:dyDescent="0.3">
      <c r="A3923" s="203" t="s">
        <v>1476</v>
      </c>
      <c r="B3923" s="203" t="s">
        <v>1246</v>
      </c>
      <c r="C3923" s="203" t="s">
        <v>31585</v>
      </c>
      <c r="D3923" s="203" t="s">
        <v>31586</v>
      </c>
      <c r="E3923" s="203" t="s">
        <v>31587</v>
      </c>
      <c r="F3923" s="203" t="s">
        <v>9451</v>
      </c>
      <c r="G3923" s="203" t="s">
        <v>31587</v>
      </c>
      <c r="H3923" s="203" t="s">
        <v>31588</v>
      </c>
      <c r="I3923" s="203" t="s">
        <v>9462</v>
      </c>
      <c r="J3923" s="203" t="s">
        <v>10942</v>
      </c>
      <c r="K3923" s="84">
        <v>45716</v>
      </c>
      <c r="L3923" s="84">
        <v>45716</v>
      </c>
      <c r="M3923" s="84">
        <v>45896</v>
      </c>
      <c r="N3923" s="203" t="s">
        <v>17229</v>
      </c>
      <c r="O3923" s="86">
        <v>14725590</v>
      </c>
      <c r="P3923" s="203" t="s">
        <v>31589</v>
      </c>
      <c r="Q3923" s="203" t="s">
        <v>10942</v>
      </c>
      <c r="R3923" s="84">
        <v>45715</v>
      </c>
      <c r="S3923" s="84">
        <v>45715</v>
      </c>
      <c r="T3923" s="84"/>
      <c r="U3923" s="84"/>
      <c r="V3923" s="84"/>
      <c r="W3923" s="203" t="s">
        <v>9457</v>
      </c>
    </row>
    <row r="3924" spans="1:23" x14ac:dyDescent="0.3">
      <c r="A3924" s="203" t="s">
        <v>1665</v>
      </c>
      <c r="B3924" s="203" t="s">
        <v>1247</v>
      </c>
      <c r="C3924" s="203" t="s">
        <v>31590</v>
      </c>
      <c r="D3924" s="203" t="s">
        <v>31591</v>
      </c>
      <c r="E3924" s="203" t="s">
        <v>31592</v>
      </c>
      <c r="F3924" s="203" t="s">
        <v>9451</v>
      </c>
      <c r="G3924" s="203" t="s">
        <v>31592</v>
      </c>
      <c r="H3924" s="203" t="s">
        <v>31593</v>
      </c>
      <c r="I3924" s="203" t="s">
        <v>9504</v>
      </c>
      <c r="J3924" s="203" t="s">
        <v>26769</v>
      </c>
      <c r="K3924" s="84">
        <v>46052</v>
      </c>
      <c r="L3924" s="84">
        <v>46052</v>
      </c>
      <c r="M3924" s="84">
        <v>46171</v>
      </c>
      <c r="N3924" s="203" t="s">
        <v>30464</v>
      </c>
      <c r="O3924" s="86">
        <v>26000000</v>
      </c>
      <c r="P3924" s="203" t="s">
        <v>31594</v>
      </c>
      <c r="Q3924" s="203" t="s">
        <v>26769</v>
      </c>
      <c r="R3924" s="84">
        <v>46051</v>
      </c>
      <c r="S3924" s="84">
        <v>46051</v>
      </c>
      <c r="T3924" s="84"/>
      <c r="U3924" s="84"/>
      <c r="V3924" s="84"/>
      <c r="W3924" s="203" t="s">
        <v>9457</v>
      </c>
    </row>
    <row r="3925" spans="1:23" x14ac:dyDescent="0.3">
      <c r="A3925" s="203" t="s">
        <v>2940</v>
      </c>
      <c r="B3925" s="203" t="s">
        <v>1245</v>
      </c>
      <c r="C3925" s="203" t="s">
        <v>31595</v>
      </c>
      <c r="D3925" s="203" t="s">
        <v>31596</v>
      </c>
      <c r="E3925" s="203" t="s">
        <v>31597</v>
      </c>
      <c r="F3925" s="203" t="s">
        <v>9451</v>
      </c>
      <c r="G3925" s="203" t="s">
        <v>31597</v>
      </c>
      <c r="H3925" s="203" t="s">
        <v>31598</v>
      </c>
      <c r="I3925" s="203" t="s">
        <v>9462</v>
      </c>
      <c r="J3925" s="203" t="s">
        <v>31599</v>
      </c>
      <c r="K3925" s="84">
        <v>45587</v>
      </c>
      <c r="L3925" s="84">
        <v>45587</v>
      </c>
      <c r="M3925" s="84">
        <v>45657</v>
      </c>
      <c r="N3925" s="203" t="s">
        <v>10748</v>
      </c>
      <c r="O3925" s="86">
        <v>5726618</v>
      </c>
      <c r="P3925" s="203" t="s">
        <v>31600</v>
      </c>
      <c r="Q3925" s="203" t="s">
        <v>31599</v>
      </c>
      <c r="R3925" s="84">
        <v>45587</v>
      </c>
      <c r="S3925" s="84">
        <v>45587</v>
      </c>
      <c r="T3925" s="84"/>
      <c r="U3925" s="84"/>
      <c r="V3925" s="84"/>
      <c r="W3925" s="203" t="s">
        <v>9457</v>
      </c>
    </row>
    <row r="3926" spans="1:23" x14ac:dyDescent="0.3">
      <c r="A3926" s="203" t="s">
        <v>1467</v>
      </c>
      <c r="B3926" s="203" t="s">
        <v>1247</v>
      </c>
      <c r="C3926" s="203" t="s">
        <v>31601</v>
      </c>
      <c r="D3926" s="203" t="s">
        <v>31602</v>
      </c>
      <c r="E3926" s="203" t="s">
        <v>31603</v>
      </c>
      <c r="F3926" s="203" t="s">
        <v>9451</v>
      </c>
      <c r="G3926" s="203" t="s">
        <v>31603</v>
      </c>
      <c r="H3926" s="203" t="s">
        <v>31604</v>
      </c>
      <c r="I3926" s="203" t="s">
        <v>9482</v>
      </c>
      <c r="J3926" s="203" t="s">
        <v>31605</v>
      </c>
      <c r="K3926" s="84">
        <v>46178</v>
      </c>
      <c r="L3926" s="84"/>
      <c r="M3926" s="84">
        <v>46387</v>
      </c>
      <c r="N3926" s="203" t="s">
        <v>10520</v>
      </c>
      <c r="O3926" s="86">
        <v>45880450</v>
      </c>
      <c r="P3926" s="203" t="s">
        <v>31606</v>
      </c>
      <c r="Q3926" s="203" t="s">
        <v>31605</v>
      </c>
      <c r="R3926" s="84">
        <v>46167</v>
      </c>
      <c r="S3926" s="84">
        <v>46167</v>
      </c>
      <c r="T3926" s="84">
        <v>46171</v>
      </c>
      <c r="U3926" s="84">
        <v>46171</v>
      </c>
      <c r="V3926" s="84">
        <v>46174</v>
      </c>
      <c r="W3926" s="203" t="s">
        <v>9457</v>
      </c>
    </row>
    <row r="3927" spans="1:23" x14ac:dyDescent="0.3">
      <c r="A3927" s="203" t="s">
        <v>1542</v>
      </c>
      <c r="B3927" s="203" t="s">
        <v>1245</v>
      </c>
      <c r="C3927" s="203" t="s">
        <v>31607</v>
      </c>
      <c r="D3927" s="203" t="s">
        <v>31608</v>
      </c>
      <c r="E3927" s="203" t="s">
        <v>31609</v>
      </c>
      <c r="F3927" s="203" t="s">
        <v>9451</v>
      </c>
      <c r="G3927" s="203" t="s">
        <v>31609</v>
      </c>
      <c r="H3927" s="203" t="s">
        <v>31610</v>
      </c>
      <c r="I3927" s="203" t="s">
        <v>9462</v>
      </c>
      <c r="J3927" s="203" t="s">
        <v>10641</v>
      </c>
      <c r="K3927" s="84">
        <v>45590</v>
      </c>
      <c r="L3927" s="84">
        <v>45590</v>
      </c>
      <c r="M3927" s="84">
        <v>45657</v>
      </c>
      <c r="N3927" s="203" t="s">
        <v>14004</v>
      </c>
      <c r="O3927" s="86">
        <v>8633333</v>
      </c>
      <c r="P3927" s="203" t="s">
        <v>31611</v>
      </c>
      <c r="Q3927" s="203" t="s">
        <v>10641</v>
      </c>
      <c r="R3927" s="84">
        <v>45590</v>
      </c>
      <c r="S3927" s="84">
        <v>45590</v>
      </c>
      <c r="T3927" s="84"/>
      <c r="U3927" s="84"/>
      <c r="V3927" s="84"/>
      <c r="W3927" s="203" t="s">
        <v>9457</v>
      </c>
    </row>
    <row r="3928" spans="1:23" x14ac:dyDescent="0.3">
      <c r="A3928" s="203" t="s">
        <v>5454</v>
      </c>
      <c r="B3928" s="203" t="s">
        <v>1245</v>
      </c>
      <c r="C3928" s="203" t="s">
        <v>31612</v>
      </c>
      <c r="D3928" s="203" t="s">
        <v>31613</v>
      </c>
      <c r="E3928" s="203" t="s">
        <v>31614</v>
      </c>
      <c r="F3928" s="203" t="s">
        <v>9451</v>
      </c>
      <c r="G3928" s="203" t="s">
        <v>31614</v>
      </c>
      <c r="H3928" s="203" t="s">
        <v>31615</v>
      </c>
      <c r="I3928" s="203" t="s">
        <v>9453</v>
      </c>
      <c r="J3928" s="203" t="s">
        <v>31616</v>
      </c>
      <c r="K3928" s="84">
        <v>45573</v>
      </c>
      <c r="L3928" s="84">
        <v>45574</v>
      </c>
      <c r="M3928" s="84">
        <v>45634</v>
      </c>
      <c r="N3928" s="203" t="s">
        <v>11889</v>
      </c>
      <c r="O3928" s="86">
        <v>13000000</v>
      </c>
      <c r="P3928" s="203" t="s">
        <v>31617</v>
      </c>
      <c r="Q3928" s="203" t="s">
        <v>31616</v>
      </c>
      <c r="R3928" s="84">
        <v>45569</v>
      </c>
      <c r="S3928" s="84">
        <v>45569</v>
      </c>
      <c r="T3928" s="84"/>
      <c r="U3928" s="84"/>
      <c r="V3928" s="84"/>
      <c r="W3928" s="203" t="s">
        <v>9457</v>
      </c>
    </row>
    <row r="3929" spans="1:23" x14ac:dyDescent="0.3">
      <c r="A3929" s="203" t="s">
        <v>1467</v>
      </c>
      <c r="B3929" s="203" t="s">
        <v>1247</v>
      </c>
      <c r="C3929" s="203" t="s">
        <v>31618</v>
      </c>
      <c r="D3929" s="203" t="s">
        <v>31619</v>
      </c>
      <c r="E3929" s="203" t="s">
        <v>31620</v>
      </c>
      <c r="F3929" s="203" t="s">
        <v>9451</v>
      </c>
      <c r="G3929" s="203" t="s">
        <v>31620</v>
      </c>
      <c r="H3929" s="203" t="s">
        <v>31621</v>
      </c>
      <c r="I3929" s="203" t="s">
        <v>9453</v>
      </c>
      <c r="J3929" s="203" t="s">
        <v>19575</v>
      </c>
      <c r="K3929" s="84">
        <v>46048</v>
      </c>
      <c r="L3929" s="84">
        <v>46049</v>
      </c>
      <c r="M3929" s="84">
        <v>46229</v>
      </c>
      <c r="N3929" s="203" t="s">
        <v>13808</v>
      </c>
      <c r="O3929" s="86">
        <v>25760100</v>
      </c>
      <c r="P3929" s="203" t="s">
        <v>31622</v>
      </c>
      <c r="Q3929" s="203" t="s">
        <v>19575</v>
      </c>
      <c r="R3929" s="84">
        <v>46047</v>
      </c>
      <c r="S3929" s="84">
        <v>46047</v>
      </c>
      <c r="T3929" s="84"/>
      <c r="U3929" s="84"/>
      <c r="V3929" s="84"/>
      <c r="W3929" s="203" t="s">
        <v>9457</v>
      </c>
    </row>
    <row r="3930" spans="1:23" x14ac:dyDescent="0.3">
      <c r="A3930" s="203" t="s">
        <v>1572</v>
      </c>
      <c r="B3930" s="203" t="s">
        <v>1246</v>
      </c>
      <c r="C3930" s="203" t="s">
        <v>31623</v>
      </c>
      <c r="D3930" s="203" t="s">
        <v>31624</v>
      </c>
      <c r="E3930" s="203" t="s">
        <v>31625</v>
      </c>
      <c r="F3930" s="203" t="s">
        <v>9451</v>
      </c>
      <c r="G3930" s="203" t="s">
        <v>31625</v>
      </c>
      <c r="H3930" s="203" t="s">
        <v>31626</v>
      </c>
      <c r="I3930" s="203" t="s">
        <v>9504</v>
      </c>
      <c r="J3930" s="203" t="s">
        <v>31627</v>
      </c>
      <c r="K3930" s="84">
        <v>45931</v>
      </c>
      <c r="L3930" s="84">
        <v>45932</v>
      </c>
      <c r="M3930" s="84">
        <v>46021</v>
      </c>
      <c r="N3930" s="203" t="s">
        <v>31628</v>
      </c>
      <c r="O3930" s="86">
        <v>8900000</v>
      </c>
      <c r="P3930" s="203" t="s">
        <v>31629</v>
      </c>
      <c r="Q3930" s="203" t="s">
        <v>31627</v>
      </c>
      <c r="R3930" s="84">
        <v>45930</v>
      </c>
      <c r="S3930" s="84">
        <v>45930</v>
      </c>
      <c r="T3930" s="84"/>
      <c r="U3930" s="84"/>
      <c r="V3930" s="84"/>
      <c r="W3930" s="203" t="s">
        <v>9457</v>
      </c>
    </row>
    <row r="3931" spans="1:23" x14ac:dyDescent="0.3">
      <c r="A3931" s="203" t="s">
        <v>1433</v>
      </c>
      <c r="B3931" s="203" t="s">
        <v>1246</v>
      </c>
      <c r="C3931" s="203" t="s">
        <v>31630</v>
      </c>
      <c r="D3931" s="203" t="s">
        <v>31631</v>
      </c>
      <c r="E3931" s="203" t="s">
        <v>31632</v>
      </c>
      <c r="F3931" s="203" t="s">
        <v>9451</v>
      </c>
      <c r="G3931" s="203" t="s">
        <v>31632</v>
      </c>
      <c r="H3931" s="203" t="s">
        <v>31633</v>
      </c>
      <c r="I3931" s="203" t="s">
        <v>9462</v>
      </c>
      <c r="J3931" s="203" t="s">
        <v>31634</v>
      </c>
      <c r="K3931" s="84">
        <v>45805</v>
      </c>
      <c r="L3931" s="84">
        <v>45805</v>
      </c>
      <c r="M3931" s="84">
        <v>45927</v>
      </c>
      <c r="N3931" s="203" t="s">
        <v>16646</v>
      </c>
      <c r="O3931" s="86">
        <v>15945588</v>
      </c>
      <c r="P3931" s="203" t="s">
        <v>31635</v>
      </c>
      <c r="Q3931" s="203" t="s">
        <v>31634</v>
      </c>
      <c r="R3931" s="84">
        <v>45803</v>
      </c>
      <c r="S3931" s="84">
        <v>45803</v>
      </c>
      <c r="T3931" s="84"/>
      <c r="U3931" s="84"/>
      <c r="V3931" s="84"/>
      <c r="W3931" s="203" t="s">
        <v>9457</v>
      </c>
    </row>
    <row r="3932" spans="1:23" x14ac:dyDescent="0.3">
      <c r="A3932" s="203" t="s">
        <v>2940</v>
      </c>
      <c r="B3932" s="203" t="s">
        <v>1245</v>
      </c>
      <c r="C3932" s="203" t="s">
        <v>31636</v>
      </c>
      <c r="D3932" s="203" t="s">
        <v>31637</v>
      </c>
      <c r="E3932" s="203" t="s">
        <v>31638</v>
      </c>
      <c r="F3932" s="203" t="s">
        <v>9451</v>
      </c>
      <c r="G3932" s="203" t="s">
        <v>31638</v>
      </c>
      <c r="H3932" s="203" t="s">
        <v>31639</v>
      </c>
      <c r="I3932" s="203" t="s">
        <v>9462</v>
      </c>
      <c r="J3932" s="203" t="s">
        <v>12872</v>
      </c>
      <c r="K3932" s="84">
        <v>45604</v>
      </c>
      <c r="L3932" s="84">
        <v>45604</v>
      </c>
      <c r="M3932" s="84">
        <v>45657</v>
      </c>
      <c r="N3932" s="203" t="s">
        <v>18762</v>
      </c>
      <c r="O3932" s="86">
        <v>4499485</v>
      </c>
      <c r="P3932" s="203" t="s">
        <v>31640</v>
      </c>
      <c r="Q3932" s="203" t="s">
        <v>12872</v>
      </c>
      <c r="R3932" s="84">
        <v>45604</v>
      </c>
      <c r="S3932" s="84">
        <v>45604</v>
      </c>
      <c r="T3932" s="84"/>
      <c r="U3932" s="84"/>
      <c r="V3932" s="84"/>
      <c r="W3932" s="203" t="s">
        <v>9457</v>
      </c>
    </row>
    <row r="3933" spans="1:23" x14ac:dyDescent="0.3">
      <c r="A3933" s="203" t="s">
        <v>1505</v>
      </c>
      <c r="B3933" s="203" t="s">
        <v>1246</v>
      </c>
      <c r="C3933" s="203" t="s">
        <v>31641</v>
      </c>
      <c r="D3933" s="203" t="s">
        <v>31642</v>
      </c>
      <c r="E3933" s="203" t="s">
        <v>31643</v>
      </c>
      <c r="F3933" s="203" t="s">
        <v>9451</v>
      </c>
      <c r="G3933" s="203" t="s">
        <v>31643</v>
      </c>
      <c r="H3933" s="203" t="s">
        <v>31644</v>
      </c>
      <c r="I3933" s="203" t="s">
        <v>9462</v>
      </c>
      <c r="J3933" s="203" t="s">
        <v>31645</v>
      </c>
      <c r="K3933" s="84">
        <v>45734</v>
      </c>
      <c r="L3933" s="84">
        <v>45734</v>
      </c>
      <c r="M3933" s="84">
        <v>46008</v>
      </c>
      <c r="N3933" s="203" t="s">
        <v>13467</v>
      </c>
      <c r="O3933" s="86">
        <v>22088385</v>
      </c>
      <c r="P3933" s="203" t="s">
        <v>31646</v>
      </c>
      <c r="Q3933" s="203" t="s">
        <v>31645</v>
      </c>
      <c r="R3933" s="84">
        <v>45734</v>
      </c>
      <c r="S3933" s="84">
        <v>45734</v>
      </c>
      <c r="T3933" s="84"/>
      <c r="U3933" s="84"/>
      <c r="V3933" s="84"/>
      <c r="W3933" s="203" t="s">
        <v>9457</v>
      </c>
    </row>
    <row r="3934" spans="1:23" x14ac:dyDescent="0.3">
      <c r="A3934" s="203" t="s">
        <v>1467</v>
      </c>
      <c r="B3934" s="203" t="s">
        <v>1247</v>
      </c>
      <c r="C3934" s="203" t="s">
        <v>31647</v>
      </c>
      <c r="D3934" s="203" t="s">
        <v>31648</v>
      </c>
      <c r="E3934" s="203" t="s">
        <v>31649</v>
      </c>
      <c r="F3934" s="203" t="s">
        <v>9451</v>
      </c>
      <c r="G3934" s="203" t="s">
        <v>31649</v>
      </c>
      <c r="H3934" s="203" t="s">
        <v>31650</v>
      </c>
      <c r="I3934" s="203" t="s">
        <v>9453</v>
      </c>
      <c r="J3934" s="203" t="s">
        <v>31651</v>
      </c>
      <c r="K3934" s="84">
        <v>46046</v>
      </c>
      <c r="L3934" s="84">
        <v>46048</v>
      </c>
      <c r="M3934" s="84">
        <v>46228</v>
      </c>
      <c r="N3934" s="203" t="s">
        <v>13341</v>
      </c>
      <c r="O3934" s="86">
        <v>25760100</v>
      </c>
      <c r="P3934" s="203" t="s">
        <v>31652</v>
      </c>
      <c r="Q3934" s="203" t="s">
        <v>31651</v>
      </c>
      <c r="R3934" s="84">
        <v>46045</v>
      </c>
      <c r="S3934" s="84">
        <v>46045</v>
      </c>
      <c r="T3934" s="84"/>
      <c r="U3934" s="84"/>
      <c r="V3934" s="84"/>
      <c r="W3934" s="203" t="s">
        <v>9457</v>
      </c>
    </row>
    <row r="3935" spans="1:23" x14ac:dyDescent="0.3">
      <c r="A3935" s="203" t="s">
        <v>1665</v>
      </c>
      <c r="B3935" s="203" t="s">
        <v>1247</v>
      </c>
      <c r="C3935" s="203" t="s">
        <v>31653</v>
      </c>
      <c r="D3935" s="203" t="s">
        <v>31654</v>
      </c>
      <c r="E3935" s="203" t="s">
        <v>31655</v>
      </c>
      <c r="F3935" s="203" t="s">
        <v>9451</v>
      </c>
      <c r="G3935" s="203" t="s">
        <v>31655</v>
      </c>
      <c r="H3935" s="203" t="s">
        <v>31656</v>
      </c>
      <c r="I3935" s="203" t="s">
        <v>9533</v>
      </c>
      <c r="J3935" s="203" t="s">
        <v>31657</v>
      </c>
      <c r="K3935" s="84">
        <v>46046</v>
      </c>
      <c r="L3935" s="84">
        <v>46048</v>
      </c>
      <c r="M3935" s="84">
        <v>46137</v>
      </c>
      <c r="N3935" s="203" t="s">
        <v>15092</v>
      </c>
      <c r="O3935" s="86">
        <v>18000000</v>
      </c>
      <c r="P3935" s="203" t="s">
        <v>31658</v>
      </c>
      <c r="Q3935" s="203" t="s">
        <v>31657</v>
      </c>
      <c r="R3935" s="84">
        <v>46045</v>
      </c>
      <c r="S3935" s="84">
        <v>46045</v>
      </c>
      <c r="T3935" s="84"/>
      <c r="U3935" s="84"/>
      <c r="V3935" s="84"/>
      <c r="W3935" s="203" t="s">
        <v>9457</v>
      </c>
    </row>
    <row r="3936" spans="1:23" x14ac:dyDescent="0.3">
      <c r="A3936" s="203" t="s">
        <v>5454</v>
      </c>
      <c r="B3936" s="203" t="s">
        <v>1245</v>
      </c>
      <c r="C3936" s="203" t="s">
        <v>31659</v>
      </c>
      <c r="D3936" s="203" t="s">
        <v>31660</v>
      </c>
      <c r="E3936" s="203" t="s">
        <v>31661</v>
      </c>
      <c r="F3936" s="203" t="s">
        <v>9451</v>
      </c>
      <c r="G3936" s="203" t="s">
        <v>31661</v>
      </c>
      <c r="H3936" s="203" t="s">
        <v>31662</v>
      </c>
      <c r="I3936" s="203" t="s">
        <v>9453</v>
      </c>
      <c r="J3936" s="203" t="s">
        <v>31663</v>
      </c>
      <c r="K3936" s="84">
        <v>45538</v>
      </c>
      <c r="L3936" s="84">
        <v>45538</v>
      </c>
      <c r="M3936" s="84">
        <v>45628</v>
      </c>
      <c r="N3936" s="203" t="s">
        <v>26824</v>
      </c>
      <c r="O3936" s="86">
        <v>10500000</v>
      </c>
      <c r="P3936" s="203" t="s">
        <v>31664</v>
      </c>
      <c r="Q3936" s="203" t="s">
        <v>31663</v>
      </c>
      <c r="R3936" s="84">
        <v>45538</v>
      </c>
      <c r="S3936" s="84">
        <v>45538</v>
      </c>
      <c r="T3936" s="84"/>
      <c r="U3936" s="84"/>
      <c r="V3936" s="84"/>
      <c r="W3936" s="203" t="s">
        <v>9457</v>
      </c>
    </row>
    <row r="3937" spans="1:23" x14ac:dyDescent="0.3">
      <c r="A3937" s="203" t="s">
        <v>1572</v>
      </c>
      <c r="B3937" s="203" t="s">
        <v>1246</v>
      </c>
      <c r="C3937" s="203" t="s">
        <v>31665</v>
      </c>
      <c r="D3937" s="203" t="s">
        <v>31666</v>
      </c>
      <c r="E3937" s="203" t="s">
        <v>31667</v>
      </c>
      <c r="F3937" s="203" t="s">
        <v>9451</v>
      </c>
      <c r="G3937" s="203" t="s">
        <v>31667</v>
      </c>
      <c r="H3937" s="203" t="s">
        <v>31668</v>
      </c>
      <c r="I3937" s="203" t="s">
        <v>9453</v>
      </c>
      <c r="J3937" s="203" t="s">
        <v>31669</v>
      </c>
      <c r="K3937" s="84">
        <v>45916</v>
      </c>
      <c r="L3937" s="84">
        <v>45916</v>
      </c>
      <c r="M3937" s="84">
        <v>46006</v>
      </c>
      <c r="N3937" s="203" t="s">
        <v>14072</v>
      </c>
      <c r="O3937" s="86">
        <v>9000000</v>
      </c>
      <c r="P3937" s="203" t="s">
        <v>31670</v>
      </c>
      <c r="Q3937" s="203" t="s">
        <v>31669</v>
      </c>
      <c r="R3937" s="84">
        <v>45916</v>
      </c>
      <c r="S3937" s="84">
        <v>45916</v>
      </c>
      <c r="T3937" s="84"/>
      <c r="U3937" s="84"/>
      <c r="V3937" s="84"/>
      <c r="W3937" s="203" t="s">
        <v>9457</v>
      </c>
    </row>
    <row r="3938" spans="1:23" x14ac:dyDescent="0.3">
      <c r="A3938" s="203" t="s">
        <v>1665</v>
      </c>
      <c r="B3938" s="203" t="s">
        <v>1247</v>
      </c>
      <c r="C3938" s="203" t="s">
        <v>31671</v>
      </c>
      <c r="D3938" s="203" t="s">
        <v>31672</v>
      </c>
      <c r="E3938" s="203" t="s">
        <v>31673</v>
      </c>
      <c r="F3938" s="203" t="s">
        <v>9451</v>
      </c>
      <c r="G3938" s="203" t="s">
        <v>31673</v>
      </c>
      <c r="H3938" s="203" t="s">
        <v>31674</v>
      </c>
      <c r="I3938" s="203" t="s">
        <v>9504</v>
      </c>
      <c r="J3938" s="203" t="s">
        <v>31675</v>
      </c>
      <c r="K3938" s="84">
        <v>46048</v>
      </c>
      <c r="L3938" s="84">
        <v>46049</v>
      </c>
      <c r="M3938" s="84">
        <v>46229</v>
      </c>
      <c r="N3938" s="203" t="s">
        <v>31676</v>
      </c>
      <c r="O3938" s="86">
        <v>18000000</v>
      </c>
      <c r="P3938" s="203" t="s">
        <v>31677</v>
      </c>
      <c r="Q3938" s="203" t="s">
        <v>31675</v>
      </c>
      <c r="R3938" s="84">
        <v>46047</v>
      </c>
      <c r="S3938" s="84">
        <v>46047</v>
      </c>
      <c r="T3938" s="84"/>
      <c r="U3938" s="84"/>
      <c r="V3938" s="84"/>
      <c r="W3938" s="203" t="s">
        <v>9457</v>
      </c>
    </row>
    <row r="3939" spans="1:23" x14ac:dyDescent="0.3">
      <c r="A3939" s="203" t="s">
        <v>1605</v>
      </c>
      <c r="B3939" s="203" t="s">
        <v>1247</v>
      </c>
      <c r="C3939" s="203" t="s">
        <v>20539</v>
      </c>
      <c r="D3939" s="203" t="s">
        <v>34450</v>
      </c>
      <c r="E3939" s="203" t="s">
        <v>20540</v>
      </c>
      <c r="F3939" s="203" t="s">
        <v>9451</v>
      </c>
      <c r="G3939" s="203" t="s">
        <v>20540</v>
      </c>
      <c r="H3939" s="203" t="s">
        <v>34451</v>
      </c>
      <c r="I3939" s="203" t="s">
        <v>9453</v>
      </c>
      <c r="J3939" s="203" t="s">
        <v>9483</v>
      </c>
      <c r="K3939" s="84">
        <v>46245</v>
      </c>
      <c r="L3939" s="84">
        <v>46246</v>
      </c>
      <c r="M3939" s="84">
        <v>46387</v>
      </c>
      <c r="N3939" s="203" t="s">
        <v>18723</v>
      </c>
      <c r="O3939" s="86">
        <v>13272497</v>
      </c>
      <c r="P3939" s="203" t="s">
        <v>34452</v>
      </c>
      <c r="Q3939" s="203" t="s">
        <v>9483</v>
      </c>
      <c r="R3939" s="84">
        <v>46243</v>
      </c>
      <c r="S3939" s="84">
        <v>46243</v>
      </c>
      <c r="T3939" s="84"/>
      <c r="U3939" s="84"/>
      <c r="V3939" s="84"/>
      <c r="W3939" s="203" t="s">
        <v>9457</v>
      </c>
    </row>
    <row r="3940" spans="1:23" x14ac:dyDescent="0.3">
      <c r="A3940" s="203" t="s">
        <v>1467</v>
      </c>
      <c r="B3940" s="203" t="s">
        <v>1247</v>
      </c>
      <c r="C3940" s="203" t="s">
        <v>31680</v>
      </c>
      <c r="D3940" s="203" t="s">
        <v>31681</v>
      </c>
      <c r="E3940" s="203" t="s">
        <v>31682</v>
      </c>
      <c r="F3940" s="203" t="s">
        <v>9451</v>
      </c>
      <c r="G3940" s="203" t="s">
        <v>31682</v>
      </c>
      <c r="H3940" s="203" t="s">
        <v>31683</v>
      </c>
      <c r="I3940" s="203" t="s">
        <v>9453</v>
      </c>
      <c r="J3940" s="203" t="s">
        <v>31684</v>
      </c>
      <c r="K3940" s="84">
        <v>46045</v>
      </c>
      <c r="L3940" s="84">
        <v>46045</v>
      </c>
      <c r="M3940" s="84">
        <v>46225</v>
      </c>
      <c r="N3940" s="203" t="s">
        <v>14598</v>
      </c>
      <c r="O3940" s="86">
        <v>25760100</v>
      </c>
      <c r="P3940" s="203" t="s">
        <v>31685</v>
      </c>
      <c r="Q3940" s="203" t="s">
        <v>31684</v>
      </c>
      <c r="R3940" s="84">
        <v>46043</v>
      </c>
      <c r="S3940" s="84">
        <v>46043</v>
      </c>
      <c r="T3940" s="84"/>
      <c r="U3940" s="84"/>
      <c r="V3940" s="84"/>
      <c r="W3940" s="203" t="s">
        <v>9457</v>
      </c>
    </row>
    <row r="3941" spans="1:23" x14ac:dyDescent="0.3">
      <c r="A3941" s="203" t="s">
        <v>1605</v>
      </c>
      <c r="B3941" s="203" t="s">
        <v>1247</v>
      </c>
      <c r="C3941" s="203" t="s">
        <v>31686</v>
      </c>
      <c r="D3941" s="203" t="s">
        <v>31687</v>
      </c>
      <c r="E3941" s="203" t="s">
        <v>31688</v>
      </c>
      <c r="F3941" s="203" t="s">
        <v>9451</v>
      </c>
      <c r="G3941" s="203" t="s">
        <v>31688</v>
      </c>
      <c r="H3941" s="203" t="s">
        <v>31689</v>
      </c>
      <c r="I3941" s="203" t="s">
        <v>9453</v>
      </c>
      <c r="J3941" s="203" t="s">
        <v>12852</v>
      </c>
      <c r="K3941" s="84">
        <v>46233</v>
      </c>
      <c r="L3941" s="84">
        <v>46234</v>
      </c>
      <c r="M3941" s="84">
        <v>46386</v>
      </c>
      <c r="N3941" s="203" t="s">
        <v>25758</v>
      </c>
      <c r="O3941" s="86">
        <v>14220390</v>
      </c>
      <c r="P3941" s="203" t="s">
        <v>31690</v>
      </c>
      <c r="Q3941" s="203" t="s">
        <v>12852</v>
      </c>
      <c r="R3941" s="84">
        <v>46230</v>
      </c>
      <c r="S3941" s="84">
        <v>46230</v>
      </c>
      <c r="T3941" s="84"/>
      <c r="U3941" s="84"/>
      <c r="V3941" s="84"/>
      <c r="W3941" s="203" t="s">
        <v>9457</v>
      </c>
    </row>
    <row r="3942" spans="1:23" x14ac:dyDescent="0.3">
      <c r="A3942" s="203" t="s">
        <v>1754</v>
      </c>
      <c r="B3942" s="203" t="s">
        <v>1247</v>
      </c>
      <c r="C3942" s="203" t="s">
        <v>34453</v>
      </c>
      <c r="D3942" s="203" t="s">
        <v>34454</v>
      </c>
      <c r="E3942" s="203" t="s">
        <v>34455</v>
      </c>
      <c r="F3942" s="203" t="s">
        <v>9451</v>
      </c>
      <c r="G3942" s="203" t="s">
        <v>34455</v>
      </c>
      <c r="H3942" s="203" t="s">
        <v>34456</v>
      </c>
      <c r="I3942" s="203" t="s">
        <v>9482</v>
      </c>
      <c r="J3942" s="203" t="s">
        <v>15036</v>
      </c>
      <c r="K3942" s="84">
        <v>46255</v>
      </c>
      <c r="L3942" s="84"/>
      <c r="M3942" s="84">
        <v>46347</v>
      </c>
      <c r="N3942" s="203" t="s">
        <v>23759</v>
      </c>
      <c r="O3942" s="86">
        <v>12060000</v>
      </c>
      <c r="P3942" s="203" t="s">
        <v>34457</v>
      </c>
      <c r="Q3942" s="203" t="s">
        <v>15036</v>
      </c>
      <c r="R3942" s="84">
        <v>46255</v>
      </c>
      <c r="S3942" s="84">
        <v>46255</v>
      </c>
      <c r="T3942" s="84"/>
      <c r="U3942" s="84"/>
      <c r="V3942" s="84"/>
      <c r="W3942" s="203" t="s">
        <v>9457</v>
      </c>
    </row>
    <row r="3943" spans="1:23" x14ac:dyDescent="0.3">
      <c r="A3943" s="203" t="s">
        <v>1665</v>
      </c>
      <c r="B3943" s="203" t="s">
        <v>1247</v>
      </c>
      <c r="C3943" s="203" t="s">
        <v>31691</v>
      </c>
      <c r="D3943" s="203" t="s">
        <v>31692</v>
      </c>
      <c r="E3943" s="203" t="s">
        <v>31693</v>
      </c>
      <c r="F3943" s="203" t="s">
        <v>9451</v>
      </c>
      <c r="G3943" s="203" t="s">
        <v>31693</v>
      </c>
      <c r="H3943" s="203" t="s">
        <v>31694</v>
      </c>
      <c r="I3943" s="203" t="s">
        <v>9504</v>
      </c>
      <c r="J3943" s="203" t="s">
        <v>31695</v>
      </c>
      <c r="K3943" s="84">
        <v>46049</v>
      </c>
      <c r="L3943" s="84">
        <v>46050</v>
      </c>
      <c r="M3943" s="84">
        <v>46169</v>
      </c>
      <c r="N3943" s="203" t="s">
        <v>16466</v>
      </c>
      <c r="O3943" s="86">
        <v>15600000</v>
      </c>
      <c r="P3943" s="203" t="s">
        <v>31696</v>
      </c>
      <c r="Q3943" s="203" t="s">
        <v>31697</v>
      </c>
      <c r="R3943" s="84">
        <v>46049</v>
      </c>
      <c r="S3943" s="84">
        <v>46049</v>
      </c>
      <c r="T3943" s="84"/>
      <c r="U3943" s="84"/>
      <c r="V3943" s="84"/>
      <c r="W3943" s="203" t="s">
        <v>9457</v>
      </c>
    </row>
    <row r="3944" spans="1:23" x14ac:dyDescent="0.3">
      <c r="A3944" s="203" t="s">
        <v>2935</v>
      </c>
      <c r="B3944" s="203" t="s">
        <v>1245</v>
      </c>
      <c r="C3944" s="203" t="s">
        <v>31698</v>
      </c>
      <c r="D3944" s="203" t="s">
        <v>31699</v>
      </c>
      <c r="E3944" s="203" t="s">
        <v>31700</v>
      </c>
      <c r="F3944" s="203" t="s">
        <v>9451</v>
      </c>
      <c r="G3944" s="203" t="s">
        <v>31700</v>
      </c>
      <c r="H3944" s="203" t="s">
        <v>31701</v>
      </c>
      <c r="I3944" s="203" t="s">
        <v>9462</v>
      </c>
      <c r="J3944" s="203" t="s">
        <v>31702</v>
      </c>
      <c r="K3944" s="84">
        <v>45433</v>
      </c>
      <c r="L3944" s="84">
        <v>45433</v>
      </c>
      <c r="M3944" s="84">
        <v>45616</v>
      </c>
      <c r="N3944" s="203" t="s">
        <v>14521</v>
      </c>
      <c r="O3944" s="86">
        <v>19560876</v>
      </c>
      <c r="P3944" s="203" t="s">
        <v>31703</v>
      </c>
      <c r="Q3944" s="203" t="s">
        <v>31702</v>
      </c>
      <c r="R3944" s="84">
        <v>45421</v>
      </c>
      <c r="S3944" s="84">
        <v>45421</v>
      </c>
      <c r="T3944" s="84"/>
      <c r="U3944" s="84"/>
      <c r="V3944" s="84"/>
      <c r="W3944" s="203" t="s">
        <v>9457</v>
      </c>
    </row>
    <row r="3945" spans="1:23" x14ac:dyDescent="0.3">
      <c r="A3945" s="203" t="s">
        <v>1572</v>
      </c>
      <c r="B3945" s="203" t="s">
        <v>1246</v>
      </c>
      <c r="C3945" s="203" t="s">
        <v>31704</v>
      </c>
      <c r="D3945" s="203" t="s">
        <v>31705</v>
      </c>
      <c r="E3945" s="203" t="s">
        <v>31706</v>
      </c>
      <c r="F3945" s="203" t="s">
        <v>9451</v>
      </c>
      <c r="G3945" s="203" t="s">
        <v>31706</v>
      </c>
      <c r="H3945" s="203" t="s">
        <v>31707</v>
      </c>
      <c r="I3945" s="203" t="s">
        <v>9453</v>
      </c>
      <c r="J3945" s="203" t="s">
        <v>31708</v>
      </c>
      <c r="K3945" s="84">
        <v>45917</v>
      </c>
      <c r="L3945" s="84">
        <v>45917</v>
      </c>
      <c r="M3945" s="84">
        <v>46007</v>
      </c>
      <c r="N3945" s="203" t="s">
        <v>21213</v>
      </c>
      <c r="O3945" s="86">
        <v>12000000</v>
      </c>
      <c r="P3945" s="203" t="s">
        <v>31709</v>
      </c>
      <c r="Q3945" s="203" t="s">
        <v>31708</v>
      </c>
      <c r="R3945" s="84">
        <v>45916</v>
      </c>
      <c r="S3945" s="84">
        <v>45916</v>
      </c>
      <c r="T3945" s="84"/>
      <c r="U3945" s="84"/>
      <c r="V3945" s="84"/>
      <c r="W3945" s="203" t="s">
        <v>9457</v>
      </c>
    </row>
    <row r="3946" spans="1:23" x14ac:dyDescent="0.3">
      <c r="A3946" s="203" t="s">
        <v>1605</v>
      </c>
      <c r="B3946" s="203" t="s">
        <v>1247</v>
      </c>
      <c r="C3946" s="203" t="s">
        <v>31710</v>
      </c>
      <c r="D3946" s="203" t="s">
        <v>9471</v>
      </c>
      <c r="E3946" s="203" t="s">
        <v>13827</v>
      </c>
      <c r="F3946" s="203" t="s">
        <v>9451</v>
      </c>
      <c r="G3946" s="203"/>
      <c r="H3946" s="203"/>
      <c r="I3946" s="203"/>
      <c r="J3946" s="203"/>
      <c r="K3946" s="84"/>
      <c r="L3946" s="84"/>
      <c r="M3946" s="84"/>
      <c r="N3946" s="203"/>
      <c r="O3946" s="86"/>
      <c r="P3946" s="203"/>
      <c r="Q3946" s="203"/>
      <c r="R3946" s="84">
        <v>46099</v>
      </c>
      <c r="S3946" s="84">
        <v>46099</v>
      </c>
      <c r="T3946" s="84">
        <v>46120</v>
      </c>
      <c r="U3946" s="84">
        <v>46120</v>
      </c>
      <c r="V3946" s="84">
        <v>46120</v>
      </c>
      <c r="W3946" s="203" t="s">
        <v>9723</v>
      </c>
    </row>
    <row r="3947" spans="1:23" x14ac:dyDescent="0.3">
      <c r="A3947" s="203" t="s">
        <v>1467</v>
      </c>
      <c r="B3947" s="203" t="s">
        <v>1247</v>
      </c>
      <c r="C3947" s="203" t="s">
        <v>31711</v>
      </c>
      <c r="D3947" s="203" t="s">
        <v>31712</v>
      </c>
      <c r="E3947" s="203" t="s">
        <v>31713</v>
      </c>
      <c r="F3947" s="203" t="s">
        <v>9451</v>
      </c>
      <c r="G3947" s="203" t="s">
        <v>31713</v>
      </c>
      <c r="H3947" s="203" t="s">
        <v>31714</v>
      </c>
      <c r="I3947" s="203" t="s">
        <v>9453</v>
      </c>
      <c r="J3947" s="203" t="s">
        <v>18704</v>
      </c>
      <c r="K3947" s="84">
        <v>46048</v>
      </c>
      <c r="L3947" s="84">
        <v>46049</v>
      </c>
      <c r="M3947" s="84">
        <v>46229</v>
      </c>
      <c r="N3947" s="203" t="s">
        <v>17611</v>
      </c>
      <c r="O3947" s="86">
        <v>25760100</v>
      </c>
      <c r="P3947" s="203" t="s">
        <v>31715</v>
      </c>
      <c r="Q3947" s="203" t="s">
        <v>18704</v>
      </c>
      <c r="R3947" s="84">
        <v>46048</v>
      </c>
      <c r="S3947" s="84">
        <v>46048</v>
      </c>
      <c r="T3947" s="84"/>
      <c r="U3947" s="84"/>
      <c r="V3947" s="84"/>
      <c r="W3947" s="203" t="s">
        <v>9457</v>
      </c>
    </row>
    <row r="3948" spans="1:23" x14ac:dyDescent="0.3">
      <c r="A3948" s="203" t="s">
        <v>5454</v>
      </c>
      <c r="B3948" s="203" t="s">
        <v>1245</v>
      </c>
      <c r="C3948" s="203" t="s">
        <v>31716</v>
      </c>
      <c r="D3948" s="203" t="s">
        <v>31717</v>
      </c>
      <c r="E3948" s="203" t="s">
        <v>31718</v>
      </c>
      <c r="F3948" s="203" t="s">
        <v>9451</v>
      </c>
      <c r="G3948" s="203" t="s">
        <v>31718</v>
      </c>
      <c r="H3948" s="203" t="s">
        <v>31719</v>
      </c>
      <c r="I3948" s="203" t="s">
        <v>9453</v>
      </c>
      <c r="J3948" s="203" t="s">
        <v>31720</v>
      </c>
      <c r="K3948" s="84">
        <v>45566</v>
      </c>
      <c r="L3948" s="84">
        <v>45567</v>
      </c>
      <c r="M3948" s="84">
        <v>45656</v>
      </c>
      <c r="N3948" s="203" t="s">
        <v>11944</v>
      </c>
      <c r="O3948" s="86">
        <v>12000000</v>
      </c>
      <c r="P3948" s="203" t="s">
        <v>31721</v>
      </c>
      <c r="Q3948" s="203" t="s">
        <v>31720</v>
      </c>
      <c r="R3948" s="84">
        <v>45566</v>
      </c>
      <c r="S3948" s="84">
        <v>45566</v>
      </c>
      <c r="T3948" s="84"/>
      <c r="U3948" s="84"/>
      <c r="V3948" s="84"/>
      <c r="W3948" s="203" t="s">
        <v>9457</v>
      </c>
    </row>
    <row r="3949" spans="1:23" x14ac:dyDescent="0.3">
      <c r="A3949" s="203" t="s">
        <v>5217</v>
      </c>
      <c r="B3949" s="203" t="s">
        <v>1245</v>
      </c>
      <c r="C3949" s="203" t="s">
        <v>31722</v>
      </c>
      <c r="D3949" s="203" t="s">
        <v>31723</v>
      </c>
      <c r="E3949" s="203" t="s">
        <v>31724</v>
      </c>
      <c r="F3949" s="203" t="s">
        <v>9451</v>
      </c>
      <c r="G3949" s="203" t="s">
        <v>31724</v>
      </c>
      <c r="H3949" s="203" t="s">
        <v>31725</v>
      </c>
      <c r="I3949" s="203" t="s">
        <v>9462</v>
      </c>
      <c r="J3949" s="203" t="s">
        <v>13633</v>
      </c>
      <c r="K3949" s="84">
        <v>45369</v>
      </c>
      <c r="L3949" s="84">
        <v>45369</v>
      </c>
      <c r="M3949" s="84">
        <v>45552</v>
      </c>
      <c r="N3949" s="203" t="s">
        <v>18185</v>
      </c>
      <c r="O3949" s="86">
        <v>12622590</v>
      </c>
      <c r="P3949" s="203" t="s">
        <v>31726</v>
      </c>
      <c r="Q3949" s="203" t="s">
        <v>13846</v>
      </c>
      <c r="R3949" s="84">
        <v>45369</v>
      </c>
      <c r="S3949" s="84">
        <v>45369</v>
      </c>
      <c r="T3949" s="84"/>
      <c r="U3949" s="84"/>
      <c r="V3949" s="84"/>
      <c r="W3949" s="203" t="s">
        <v>9457</v>
      </c>
    </row>
    <row r="3950" spans="1:23" x14ac:dyDescent="0.3">
      <c r="A3950" s="203" t="s">
        <v>1572</v>
      </c>
      <c r="B3950" s="203" t="s">
        <v>1246</v>
      </c>
      <c r="C3950" s="203" t="s">
        <v>31727</v>
      </c>
      <c r="D3950" s="203" t="s">
        <v>31728</v>
      </c>
      <c r="E3950" s="203" t="s">
        <v>31729</v>
      </c>
      <c r="F3950" s="203" t="s">
        <v>9451</v>
      </c>
      <c r="G3950" s="203" t="s">
        <v>31729</v>
      </c>
      <c r="H3950" s="203" t="s">
        <v>31730</v>
      </c>
      <c r="I3950" s="203" t="s">
        <v>9453</v>
      </c>
      <c r="J3950" s="203" t="s">
        <v>31731</v>
      </c>
      <c r="K3950" s="84">
        <v>45919</v>
      </c>
      <c r="L3950" s="84">
        <v>45931</v>
      </c>
      <c r="M3950" s="84">
        <v>46022</v>
      </c>
      <c r="N3950" s="203" t="s">
        <v>9745</v>
      </c>
      <c r="O3950" s="86">
        <v>10500000</v>
      </c>
      <c r="P3950" s="203" t="s">
        <v>31732</v>
      </c>
      <c r="Q3950" s="203" t="s">
        <v>31731</v>
      </c>
      <c r="R3950" s="84">
        <v>45919</v>
      </c>
      <c r="S3950" s="84">
        <v>45919</v>
      </c>
      <c r="T3950" s="84"/>
      <c r="U3950" s="84"/>
      <c r="V3950" s="84"/>
      <c r="W3950" s="203" t="s">
        <v>9457</v>
      </c>
    </row>
    <row r="3951" spans="1:23" x14ac:dyDescent="0.3">
      <c r="A3951" s="203" t="s">
        <v>5454</v>
      </c>
      <c r="B3951" s="203" t="s">
        <v>1245</v>
      </c>
      <c r="C3951" s="203" t="s">
        <v>31733</v>
      </c>
      <c r="D3951" s="203" t="s">
        <v>31734</v>
      </c>
      <c r="E3951" s="203" t="s">
        <v>31735</v>
      </c>
      <c r="F3951" s="203" t="s">
        <v>9451</v>
      </c>
      <c r="G3951" s="203" t="s">
        <v>31735</v>
      </c>
      <c r="H3951" s="203" t="s">
        <v>31736</v>
      </c>
      <c r="I3951" s="203" t="s">
        <v>9453</v>
      </c>
      <c r="J3951" s="203" t="s">
        <v>13061</v>
      </c>
      <c r="K3951" s="84">
        <v>45538</v>
      </c>
      <c r="L3951" s="84">
        <v>45539</v>
      </c>
      <c r="M3951" s="84">
        <v>45629</v>
      </c>
      <c r="N3951" s="203" t="s">
        <v>31737</v>
      </c>
      <c r="O3951" s="86">
        <v>18000000</v>
      </c>
      <c r="P3951" s="203" t="s">
        <v>31738</v>
      </c>
      <c r="Q3951" s="203" t="s">
        <v>13061</v>
      </c>
      <c r="R3951" s="84">
        <v>45538</v>
      </c>
      <c r="S3951" s="84">
        <v>45538</v>
      </c>
      <c r="T3951" s="84"/>
      <c r="U3951" s="84"/>
      <c r="V3951" s="84"/>
      <c r="W3951" s="203" t="s">
        <v>9457</v>
      </c>
    </row>
    <row r="3952" spans="1:23" x14ac:dyDescent="0.3">
      <c r="A3952" s="203" t="s">
        <v>1467</v>
      </c>
      <c r="B3952" s="203" t="s">
        <v>1247</v>
      </c>
      <c r="C3952" s="203" t="s">
        <v>31739</v>
      </c>
      <c r="D3952" s="203" t="s">
        <v>31740</v>
      </c>
      <c r="E3952" s="203" t="s">
        <v>31741</v>
      </c>
      <c r="F3952" s="203" t="s">
        <v>9451</v>
      </c>
      <c r="G3952" s="203" t="s">
        <v>31741</v>
      </c>
      <c r="H3952" s="203" t="s">
        <v>31742</v>
      </c>
      <c r="I3952" s="203" t="s">
        <v>9453</v>
      </c>
      <c r="J3952" s="203" t="s">
        <v>31743</v>
      </c>
      <c r="K3952" s="84">
        <v>46041</v>
      </c>
      <c r="L3952" s="84">
        <v>46041</v>
      </c>
      <c r="M3952" s="84">
        <v>46221</v>
      </c>
      <c r="N3952" s="203" t="s">
        <v>17048</v>
      </c>
      <c r="O3952" s="86">
        <v>25760100</v>
      </c>
      <c r="P3952" s="203" t="s">
        <v>31744</v>
      </c>
      <c r="Q3952" s="203" t="s">
        <v>31743</v>
      </c>
      <c r="R3952" s="84">
        <v>46041</v>
      </c>
      <c r="S3952" s="84">
        <v>46041</v>
      </c>
      <c r="T3952" s="84"/>
      <c r="U3952" s="84"/>
      <c r="V3952" s="84"/>
      <c r="W3952" s="203" t="s">
        <v>9457</v>
      </c>
    </row>
    <row r="3953" spans="1:23" x14ac:dyDescent="0.3">
      <c r="A3953" s="203" t="s">
        <v>1447</v>
      </c>
      <c r="B3953" s="203" t="s">
        <v>1246</v>
      </c>
      <c r="C3953" s="203" t="s">
        <v>31745</v>
      </c>
      <c r="D3953" s="203" t="s">
        <v>31746</v>
      </c>
      <c r="E3953" s="203" t="s">
        <v>31747</v>
      </c>
      <c r="F3953" s="203" t="s">
        <v>9451</v>
      </c>
      <c r="G3953" s="203" t="s">
        <v>31747</v>
      </c>
      <c r="H3953" s="203" t="s">
        <v>31748</v>
      </c>
      <c r="I3953" s="203" t="s">
        <v>9462</v>
      </c>
      <c r="J3953" s="203" t="s">
        <v>31749</v>
      </c>
      <c r="K3953" s="84">
        <v>45975</v>
      </c>
      <c r="L3953" s="84">
        <v>45975</v>
      </c>
      <c r="M3953" s="84">
        <v>46020</v>
      </c>
      <c r="N3953" s="203" t="s">
        <v>19795</v>
      </c>
      <c r="O3953" s="86">
        <v>5623497</v>
      </c>
      <c r="P3953" s="203" t="s">
        <v>31750</v>
      </c>
      <c r="Q3953" s="203" t="s">
        <v>31749</v>
      </c>
      <c r="R3953" s="84">
        <v>45975</v>
      </c>
      <c r="S3953" s="84">
        <v>45975</v>
      </c>
      <c r="T3953" s="84"/>
      <c r="U3953" s="84"/>
      <c r="V3953" s="84"/>
      <c r="W3953" s="203" t="s">
        <v>9457</v>
      </c>
    </row>
    <row r="3954" spans="1:23" x14ac:dyDescent="0.3">
      <c r="A3954" s="203" t="s">
        <v>1665</v>
      </c>
      <c r="B3954" s="203" t="s">
        <v>1247</v>
      </c>
      <c r="C3954" s="203" t="s">
        <v>31751</v>
      </c>
      <c r="D3954" s="203" t="s">
        <v>31752</v>
      </c>
      <c r="E3954" s="203" t="s">
        <v>31753</v>
      </c>
      <c r="F3954" s="203" t="s">
        <v>9451</v>
      </c>
      <c r="G3954" s="203" t="s">
        <v>31753</v>
      </c>
      <c r="H3954" s="203" t="s">
        <v>31754</v>
      </c>
      <c r="I3954" s="203" t="s">
        <v>9453</v>
      </c>
      <c r="J3954" s="203" t="s">
        <v>31755</v>
      </c>
      <c r="K3954" s="84">
        <v>46046</v>
      </c>
      <c r="L3954" s="84">
        <v>46048</v>
      </c>
      <c r="M3954" s="84">
        <v>46137</v>
      </c>
      <c r="N3954" s="203" t="s">
        <v>28719</v>
      </c>
      <c r="O3954" s="86">
        <v>12000000</v>
      </c>
      <c r="P3954" s="203" t="s">
        <v>31756</v>
      </c>
      <c r="Q3954" s="203" t="s">
        <v>31755</v>
      </c>
      <c r="R3954" s="84">
        <v>46045</v>
      </c>
      <c r="S3954" s="84">
        <v>46045</v>
      </c>
      <c r="T3954" s="84"/>
      <c r="U3954" s="84"/>
      <c r="V3954" s="84"/>
      <c r="W3954" s="203" t="s">
        <v>9457</v>
      </c>
    </row>
    <row r="3955" spans="1:23" x14ac:dyDescent="0.3">
      <c r="A3955" s="203" t="s">
        <v>3758</v>
      </c>
      <c r="B3955" s="203" t="s">
        <v>1245</v>
      </c>
      <c r="C3955" s="203" t="s">
        <v>31757</v>
      </c>
      <c r="D3955" s="203" t="s">
        <v>31758</v>
      </c>
      <c r="E3955" s="203" t="s">
        <v>31759</v>
      </c>
      <c r="F3955" s="203" t="s">
        <v>9451</v>
      </c>
      <c r="G3955" s="203" t="s">
        <v>31759</v>
      </c>
      <c r="H3955" s="203" t="s">
        <v>31760</v>
      </c>
      <c r="I3955" s="203" t="s">
        <v>9462</v>
      </c>
      <c r="J3955" s="203" t="s">
        <v>11327</v>
      </c>
      <c r="K3955" s="84">
        <v>45582</v>
      </c>
      <c r="L3955" s="84">
        <v>45587</v>
      </c>
      <c r="M3955" s="84">
        <v>45639</v>
      </c>
      <c r="N3955" s="203" t="s">
        <v>25393</v>
      </c>
      <c r="O3955" s="86">
        <v>7136510350</v>
      </c>
      <c r="P3955" s="203" t="s">
        <v>31761</v>
      </c>
      <c r="Q3955" s="203" t="s">
        <v>11327</v>
      </c>
      <c r="R3955" s="84">
        <v>45580</v>
      </c>
      <c r="S3955" s="84">
        <v>45580</v>
      </c>
      <c r="T3955" s="84"/>
      <c r="U3955" s="84"/>
      <c r="V3955" s="84"/>
      <c r="W3955" s="203" t="s">
        <v>9457</v>
      </c>
    </row>
    <row r="3956" spans="1:23" x14ac:dyDescent="0.3">
      <c r="A3956" s="203" t="s">
        <v>1605</v>
      </c>
      <c r="B3956" s="203" t="s">
        <v>1247</v>
      </c>
      <c r="C3956" s="203" t="s">
        <v>25146</v>
      </c>
      <c r="D3956" s="203" t="s">
        <v>34458</v>
      </c>
      <c r="E3956" s="203" t="s">
        <v>25147</v>
      </c>
      <c r="F3956" s="203" t="s">
        <v>9451</v>
      </c>
      <c r="G3956" s="203" t="s">
        <v>25147</v>
      </c>
      <c r="H3956" s="203" t="s">
        <v>34459</v>
      </c>
      <c r="I3956" s="203" t="s">
        <v>9453</v>
      </c>
      <c r="J3956" s="203" t="s">
        <v>34460</v>
      </c>
      <c r="K3956" s="84">
        <v>46248</v>
      </c>
      <c r="L3956" s="84">
        <v>46252</v>
      </c>
      <c r="M3956" s="84">
        <v>46387</v>
      </c>
      <c r="N3956" s="203" t="s">
        <v>12325</v>
      </c>
      <c r="O3956" s="86">
        <v>13272364</v>
      </c>
      <c r="P3956" s="203" t="s">
        <v>34461</v>
      </c>
      <c r="Q3956" s="203" t="s">
        <v>34460</v>
      </c>
      <c r="R3956" s="84">
        <v>46246</v>
      </c>
      <c r="S3956" s="84">
        <v>46246</v>
      </c>
      <c r="T3956" s="84"/>
      <c r="U3956" s="84"/>
      <c r="V3956" s="84"/>
      <c r="W3956" s="203" t="s">
        <v>9457</v>
      </c>
    </row>
    <row r="3957" spans="1:23" x14ac:dyDescent="0.3">
      <c r="A3957" s="203" t="s">
        <v>1505</v>
      </c>
      <c r="B3957" s="203" t="s">
        <v>1246</v>
      </c>
      <c r="C3957" s="203" t="s">
        <v>31762</v>
      </c>
      <c r="D3957" s="203" t="s">
        <v>31763</v>
      </c>
      <c r="E3957" s="203" t="s">
        <v>31764</v>
      </c>
      <c r="F3957" s="203" t="s">
        <v>9451</v>
      </c>
      <c r="G3957" s="203" t="s">
        <v>31764</v>
      </c>
      <c r="H3957" s="203" t="s">
        <v>31765</v>
      </c>
      <c r="I3957" s="203" t="s">
        <v>9462</v>
      </c>
      <c r="J3957" s="203" t="s">
        <v>25807</v>
      </c>
      <c r="K3957" s="84">
        <v>45916</v>
      </c>
      <c r="L3957" s="84">
        <v>45917</v>
      </c>
      <c r="M3957" s="84">
        <v>46021</v>
      </c>
      <c r="N3957" s="203" t="s">
        <v>15988</v>
      </c>
      <c r="O3957" s="86">
        <v>13819509</v>
      </c>
      <c r="P3957" s="203" t="s">
        <v>31766</v>
      </c>
      <c r="Q3957" s="203" t="s">
        <v>25807</v>
      </c>
      <c r="R3957" s="84">
        <v>45916</v>
      </c>
      <c r="S3957" s="84">
        <v>45916</v>
      </c>
      <c r="T3957" s="84"/>
      <c r="U3957" s="84"/>
      <c r="V3957" s="84"/>
      <c r="W3957" s="203" t="s">
        <v>9457</v>
      </c>
    </row>
    <row r="3958" spans="1:23" x14ac:dyDescent="0.3">
      <c r="A3958" s="203" t="s">
        <v>1505</v>
      </c>
      <c r="B3958" s="203" t="s">
        <v>1246</v>
      </c>
      <c r="C3958" s="203" t="s">
        <v>31767</v>
      </c>
      <c r="D3958" s="203" t="s">
        <v>31768</v>
      </c>
      <c r="E3958" s="203" t="s">
        <v>31769</v>
      </c>
      <c r="F3958" s="203" t="s">
        <v>9451</v>
      </c>
      <c r="G3958" s="203" t="s">
        <v>31769</v>
      </c>
      <c r="H3958" s="203" t="s">
        <v>31770</v>
      </c>
      <c r="I3958" s="203" t="s">
        <v>9462</v>
      </c>
      <c r="J3958" s="203" t="s">
        <v>31771</v>
      </c>
      <c r="K3958" s="84">
        <v>45922</v>
      </c>
      <c r="L3958" s="84">
        <v>45922</v>
      </c>
      <c r="M3958" s="84">
        <v>46022</v>
      </c>
      <c r="N3958" s="203" t="s">
        <v>10379</v>
      </c>
      <c r="O3958" s="86">
        <v>8180883</v>
      </c>
      <c r="P3958" s="203" t="s">
        <v>31772</v>
      </c>
      <c r="Q3958" s="203" t="s">
        <v>31771</v>
      </c>
      <c r="R3958" s="84">
        <v>45918</v>
      </c>
      <c r="S3958" s="84">
        <v>45918</v>
      </c>
      <c r="T3958" s="84"/>
      <c r="U3958" s="84"/>
      <c r="V3958" s="84"/>
      <c r="W3958" s="203" t="s">
        <v>9457</v>
      </c>
    </row>
    <row r="3959" spans="1:23" x14ac:dyDescent="0.3">
      <c r="A3959" s="203" t="s">
        <v>1605</v>
      </c>
      <c r="B3959" s="203" t="s">
        <v>1247</v>
      </c>
      <c r="C3959" s="203" t="s">
        <v>31773</v>
      </c>
      <c r="D3959" s="203" t="s">
        <v>31774</v>
      </c>
      <c r="E3959" s="203" t="s">
        <v>31775</v>
      </c>
      <c r="F3959" s="203" t="s">
        <v>9451</v>
      </c>
      <c r="G3959" s="203" t="s">
        <v>31775</v>
      </c>
      <c r="H3959" s="203" t="s">
        <v>31776</v>
      </c>
      <c r="I3959" s="203" t="s">
        <v>9453</v>
      </c>
      <c r="J3959" s="203" t="s">
        <v>12509</v>
      </c>
      <c r="K3959" s="84">
        <v>46046</v>
      </c>
      <c r="L3959" s="84">
        <v>46048</v>
      </c>
      <c r="M3959" s="84">
        <v>46228</v>
      </c>
      <c r="N3959" s="203" t="s">
        <v>11582</v>
      </c>
      <c r="O3959" s="86">
        <v>25760100</v>
      </c>
      <c r="P3959" s="203" t="s">
        <v>31777</v>
      </c>
      <c r="Q3959" s="203" t="s">
        <v>12509</v>
      </c>
      <c r="R3959" s="84">
        <v>46045</v>
      </c>
      <c r="S3959" s="84">
        <v>46045</v>
      </c>
      <c r="T3959" s="84"/>
      <c r="U3959" s="84"/>
      <c r="V3959" s="84"/>
      <c r="W3959" s="203" t="s">
        <v>9457</v>
      </c>
    </row>
    <row r="3960" spans="1:23" x14ac:dyDescent="0.3">
      <c r="A3960" s="203" t="s">
        <v>5217</v>
      </c>
      <c r="B3960" s="203" t="s">
        <v>1245</v>
      </c>
      <c r="C3960" s="203" t="s">
        <v>31778</v>
      </c>
      <c r="D3960" s="203" t="s">
        <v>31779</v>
      </c>
      <c r="E3960" s="203" t="s">
        <v>31780</v>
      </c>
      <c r="F3960" s="203" t="s">
        <v>9451</v>
      </c>
      <c r="G3960" s="203" t="s">
        <v>31780</v>
      </c>
      <c r="H3960" s="203" t="s">
        <v>31781</v>
      </c>
      <c r="I3960" s="203" t="s">
        <v>9462</v>
      </c>
      <c r="J3960" s="203" t="s">
        <v>13633</v>
      </c>
      <c r="K3960" s="84">
        <v>45369</v>
      </c>
      <c r="L3960" s="84">
        <v>45370</v>
      </c>
      <c r="M3960" s="84">
        <v>45553</v>
      </c>
      <c r="N3960" s="203" t="s">
        <v>10025</v>
      </c>
      <c r="O3960" s="86">
        <v>12622590</v>
      </c>
      <c r="P3960" s="203" t="s">
        <v>31782</v>
      </c>
      <c r="Q3960" s="203" t="s">
        <v>13635</v>
      </c>
      <c r="R3960" s="84">
        <v>45369</v>
      </c>
      <c r="S3960" s="84">
        <v>45369</v>
      </c>
      <c r="T3960" s="84"/>
      <c r="U3960" s="84"/>
      <c r="V3960" s="84"/>
      <c r="W3960" s="203" t="s">
        <v>9457</v>
      </c>
    </row>
    <row r="3961" spans="1:23" x14ac:dyDescent="0.3">
      <c r="A3961" s="203" t="s">
        <v>1605</v>
      </c>
      <c r="B3961" s="203" t="s">
        <v>1247</v>
      </c>
      <c r="C3961" s="203" t="s">
        <v>31783</v>
      </c>
      <c r="D3961" s="203" t="s">
        <v>31784</v>
      </c>
      <c r="E3961" s="203" t="s">
        <v>31785</v>
      </c>
      <c r="F3961" s="203" t="s">
        <v>9451</v>
      </c>
      <c r="G3961" s="203" t="s">
        <v>31785</v>
      </c>
      <c r="H3961" s="203" t="s">
        <v>31786</v>
      </c>
      <c r="I3961" s="203" t="s">
        <v>9453</v>
      </c>
      <c r="J3961" s="203" t="s">
        <v>12852</v>
      </c>
      <c r="K3961" s="84">
        <v>46231</v>
      </c>
      <c r="L3961" s="84">
        <v>46232</v>
      </c>
      <c r="M3961" s="84">
        <v>46384</v>
      </c>
      <c r="N3961" s="203" t="s">
        <v>13844</v>
      </c>
      <c r="O3961" s="86">
        <v>14220390</v>
      </c>
      <c r="P3961" s="203" t="s">
        <v>31787</v>
      </c>
      <c r="Q3961" s="203" t="s">
        <v>12852</v>
      </c>
      <c r="R3961" s="84">
        <v>46231</v>
      </c>
      <c r="S3961" s="84">
        <v>46231</v>
      </c>
      <c r="T3961" s="84"/>
      <c r="U3961" s="84"/>
      <c r="V3961" s="84"/>
      <c r="W3961" s="203" t="s">
        <v>9457</v>
      </c>
    </row>
    <row r="3962" spans="1:23" x14ac:dyDescent="0.3">
      <c r="A3962" s="203" t="s">
        <v>1605</v>
      </c>
      <c r="B3962" s="203" t="s">
        <v>1247</v>
      </c>
      <c r="C3962" s="203" t="s">
        <v>31788</v>
      </c>
      <c r="D3962" s="203" t="s">
        <v>31789</v>
      </c>
      <c r="E3962" s="203" t="s">
        <v>31790</v>
      </c>
      <c r="F3962" s="203" t="s">
        <v>9451</v>
      </c>
      <c r="G3962" s="203" t="s">
        <v>31790</v>
      </c>
      <c r="H3962" s="203" t="s">
        <v>31791</v>
      </c>
      <c r="I3962" s="203" t="s">
        <v>9453</v>
      </c>
      <c r="J3962" s="203" t="s">
        <v>31792</v>
      </c>
      <c r="K3962" s="84">
        <v>46233</v>
      </c>
      <c r="L3962" s="84">
        <v>46240</v>
      </c>
      <c r="M3962" s="84">
        <v>46387</v>
      </c>
      <c r="N3962" s="203" t="s">
        <v>11371</v>
      </c>
      <c r="O3962" s="86">
        <v>21466750</v>
      </c>
      <c r="P3962" s="203" t="s">
        <v>31793</v>
      </c>
      <c r="Q3962" s="203" t="s">
        <v>31792</v>
      </c>
      <c r="R3962" s="84">
        <v>46232</v>
      </c>
      <c r="S3962" s="84">
        <v>46232</v>
      </c>
      <c r="T3962" s="84"/>
      <c r="U3962" s="84"/>
      <c r="V3962" s="84"/>
      <c r="W3962" s="203" t="s">
        <v>9457</v>
      </c>
    </row>
    <row r="3963" spans="1:23" x14ac:dyDescent="0.3">
      <c r="A3963" s="203" t="s">
        <v>1476</v>
      </c>
      <c r="B3963" s="203" t="s">
        <v>1246</v>
      </c>
      <c r="C3963" s="203" t="s">
        <v>31794</v>
      </c>
      <c r="D3963" s="203" t="s">
        <v>31795</v>
      </c>
      <c r="E3963" s="203" t="s">
        <v>31796</v>
      </c>
      <c r="F3963" s="203" t="s">
        <v>9451</v>
      </c>
      <c r="G3963" s="203" t="s">
        <v>31796</v>
      </c>
      <c r="H3963" s="203" t="s">
        <v>31797</v>
      </c>
      <c r="I3963" s="203" t="s">
        <v>9462</v>
      </c>
      <c r="J3963" s="203" t="s">
        <v>31798</v>
      </c>
      <c r="K3963" s="84">
        <v>45884</v>
      </c>
      <c r="L3963" s="84">
        <v>45884</v>
      </c>
      <c r="M3963" s="84">
        <v>46021</v>
      </c>
      <c r="N3963" s="203" t="s">
        <v>17396</v>
      </c>
      <c r="O3963" s="86">
        <v>11883335</v>
      </c>
      <c r="P3963" s="203" t="s">
        <v>31799</v>
      </c>
      <c r="Q3963" s="203" t="s">
        <v>31798</v>
      </c>
      <c r="R3963" s="84">
        <v>45884</v>
      </c>
      <c r="S3963" s="84">
        <v>45884</v>
      </c>
      <c r="T3963" s="84"/>
      <c r="U3963" s="84"/>
      <c r="V3963" s="84"/>
      <c r="W3963" s="203" t="s">
        <v>9457</v>
      </c>
    </row>
    <row r="3964" spans="1:23" x14ac:dyDescent="0.3">
      <c r="A3964" s="203" t="s">
        <v>5454</v>
      </c>
      <c r="B3964" s="203" t="s">
        <v>1245</v>
      </c>
      <c r="C3964" s="203" t="s">
        <v>31800</v>
      </c>
      <c r="D3964" s="203" t="s">
        <v>31801</v>
      </c>
      <c r="E3964" s="203" t="s">
        <v>31802</v>
      </c>
      <c r="F3964" s="203" t="s">
        <v>9451</v>
      </c>
      <c r="G3964" s="203" t="s">
        <v>31802</v>
      </c>
      <c r="H3964" s="203" t="s">
        <v>31803</v>
      </c>
      <c r="I3964" s="203" t="s">
        <v>9453</v>
      </c>
      <c r="J3964" s="203" t="s">
        <v>31804</v>
      </c>
      <c r="K3964" s="84">
        <v>45594</v>
      </c>
      <c r="L3964" s="84">
        <v>45595</v>
      </c>
      <c r="M3964" s="84">
        <v>45655</v>
      </c>
      <c r="N3964" s="203" t="s">
        <v>31805</v>
      </c>
      <c r="O3964" s="86">
        <v>8000000</v>
      </c>
      <c r="P3964" s="203" t="s">
        <v>31806</v>
      </c>
      <c r="Q3964" s="203" t="s">
        <v>31804</v>
      </c>
      <c r="R3964" s="84">
        <v>45594</v>
      </c>
      <c r="S3964" s="84">
        <v>45594</v>
      </c>
      <c r="T3964" s="84"/>
      <c r="U3964" s="84"/>
      <c r="V3964" s="84"/>
      <c r="W3964" s="203" t="s">
        <v>9457</v>
      </c>
    </row>
    <row r="3965" spans="1:23" x14ac:dyDescent="0.3">
      <c r="A3965" s="203" t="s">
        <v>1509</v>
      </c>
      <c r="B3965" s="203" t="s">
        <v>1246</v>
      </c>
      <c r="C3965" s="203" t="s">
        <v>31807</v>
      </c>
      <c r="D3965" s="203" t="s">
        <v>31808</v>
      </c>
      <c r="E3965" s="203" t="s">
        <v>31809</v>
      </c>
      <c r="F3965" s="203" t="s">
        <v>9451</v>
      </c>
      <c r="G3965" s="203" t="s">
        <v>31809</v>
      </c>
      <c r="H3965" s="203" t="s">
        <v>31810</v>
      </c>
      <c r="I3965" s="203" t="s">
        <v>9453</v>
      </c>
      <c r="J3965" s="203" t="s">
        <v>31811</v>
      </c>
      <c r="K3965" s="84">
        <v>45951</v>
      </c>
      <c r="L3965" s="84">
        <v>45951</v>
      </c>
      <c r="M3965" s="84">
        <v>46011</v>
      </c>
      <c r="N3965" s="203" t="s">
        <v>31812</v>
      </c>
      <c r="O3965" s="86">
        <v>10000000</v>
      </c>
      <c r="P3965" s="203" t="s">
        <v>31813</v>
      </c>
      <c r="Q3965" s="203" t="s">
        <v>31814</v>
      </c>
      <c r="R3965" s="84">
        <v>45950</v>
      </c>
      <c r="S3965" s="84">
        <v>45950</v>
      </c>
      <c r="T3965" s="84"/>
      <c r="U3965" s="84"/>
      <c r="V3965" s="84"/>
      <c r="W3965" s="203" t="s">
        <v>9457</v>
      </c>
    </row>
    <row r="3966" spans="1:23" x14ac:dyDescent="0.3">
      <c r="A3966" s="203" t="s">
        <v>5454</v>
      </c>
      <c r="B3966" s="203" t="s">
        <v>1245</v>
      </c>
      <c r="C3966" s="203" t="s">
        <v>31815</v>
      </c>
      <c r="D3966" s="203" t="s">
        <v>31816</v>
      </c>
      <c r="E3966" s="203" t="s">
        <v>31817</v>
      </c>
      <c r="F3966" s="203" t="s">
        <v>9451</v>
      </c>
      <c r="G3966" s="203" t="s">
        <v>31817</v>
      </c>
      <c r="H3966" s="203" t="s">
        <v>31818</v>
      </c>
      <c r="I3966" s="203" t="s">
        <v>9504</v>
      </c>
      <c r="J3966" s="203" t="s">
        <v>31819</v>
      </c>
      <c r="K3966" s="84">
        <v>45562</v>
      </c>
      <c r="L3966" s="84">
        <v>45565</v>
      </c>
      <c r="M3966" s="84">
        <v>45655</v>
      </c>
      <c r="N3966" s="203" t="s">
        <v>25507</v>
      </c>
      <c r="O3966" s="86">
        <v>12000000</v>
      </c>
      <c r="P3966" s="203" t="s">
        <v>31820</v>
      </c>
      <c r="Q3966" s="203" t="s">
        <v>31819</v>
      </c>
      <c r="R3966" s="84">
        <v>45562</v>
      </c>
      <c r="S3966" s="84">
        <v>45562</v>
      </c>
      <c r="T3966" s="84"/>
      <c r="U3966" s="84"/>
      <c r="V3966" s="84"/>
      <c r="W3966" s="203" t="s">
        <v>9457</v>
      </c>
    </row>
    <row r="3967" spans="1:23" x14ac:dyDescent="0.3">
      <c r="A3967" s="203" t="s">
        <v>1605</v>
      </c>
      <c r="B3967" s="203" t="s">
        <v>1247</v>
      </c>
      <c r="C3967" s="203" t="s">
        <v>31821</v>
      </c>
      <c r="D3967" s="203" t="s">
        <v>31822</v>
      </c>
      <c r="E3967" s="203" t="s">
        <v>31823</v>
      </c>
      <c r="F3967" s="203" t="s">
        <v>9451</v>
      </c>
      <c r="G3967" s="203" t="s">
        <v>31823</v>
      </c>
      <c r="H3967" s="203" t="s">
        <v>31822</v>
      </c>
      <c r="I3967" s="203" t="s">
        <v>9469</v>
      </c>
      <c r="J3967" s="203" t="s">
        <v>9470</v>
      </c>
      <c r="K3967" s="84"/>
      <c r="L3967" s="84"/>
      <c r="M3967" s="84"/>
      <c r="N3967" s="203" t="s">
        <v>9471</v>
      </c>
      <c r="O3967" s="86">
        <v>0</v>
      </c>
      <c r="P3967" s="203" t="s">
        <v>31824</v>
      </c>
      <c r="Q3967" s="203" t="s">
        <v>9473</v>
      </c>
      <c r="R3967" s="84">
        <v>46045</v>
      </c>
      <c r="S3967" s="84">
        <v>46045</v>
      </c>
      <c r="T3967" s="84"/>
      <c r="U3967" s="84"/>
      <c r="V3967" s="84"/>
      <c r="W3967" s="203" t="s">
        <v>9457</v>
      </c>
    </row>
    <row r="3968" spans="1:23" x14ac:dyDescent="0.3">
      <c r="A3968" s="203" t="s">
        <v>1605</v>
      </c>
      <c r="B3968" s="203" t="s">
        <v>1247</v>
      </c>
      <c r="C3968" s="203" t="s">
        <v>31821</v>
      </c>
      <c r="D3968" s="203" t="s">
        <v>31825</v>
      </c>
      <c r="E3968" s="203" t="s">
        <v>31823</v>
      </c>
      <c r="F3968" s="203" t="s">
        <v>9451</v>
      </c>
      <c r="G3968" s="203" t="s">
        <v>31823</v>
      </c>
      <c r="H3968" s="203" t="s">
        <v>31826</v>
      </c>
      <c r="I3968" s="203" t="s">
        <v>9504</v>
      </c>
      <c r="J3968" s="203" t="s">
        <v>31827</v>
      </c>
      <c r="K3968" s="84">
        <v>46045</v>
      </c>
      <c r="L3968" s="84">
        <v>46045</v>
      </c>
      <c r="M3968" s="84">
        <v>46225</v>
      </c>
      <c r="N3968" s="203" t="s">
        <v>10387</v>
      </c>
      <c r="O3968" s="86">
        <v>31960242</v>
      </c>
      <c r="P3968" s="203" t="s">
        <v>31824</v>
      </c>
      <c r="Q3968" s="203" t="s">
        <v>31827</v>
      </c>
      <c r="R3968" s="84">
        <v>46045</v>
      </c>
      <c r="S3968" s="84">
        <v>46045</v>
      </c>
      <c r="T3968" s="84"/>
      <c r="U3968" s="84"/>
      <c r="V3968" s="84"/>
      <c r="W3968" s="203" t="s">
        <v>9457</v>
      </c>
    </row>
    <row r="3969" spans="1:23" x14ac:dyDescent="0.3">
      <c r="A3969" s="203" t="s">
        <v>1695</v>
      </c>
      <c r="B3969" s="203" t="s">
        <v>1246</v>
      </c>
      <c r="C3969" s="203" t="s">
        <v>31828</v>
      </c>
      <c r="D3969" s="203" t="s">
        <v>31829</v>
      </c>
      <c r="E3969" s="203" t="s">
        <v>31830</v>
      </c>
      <c r="F3969" s="203" t="s">
        <v>9451</v>
      </c>
      <c r="G3969" s="203" t="s">
        <v>31830</v>
      </c>
      <c r="H3969" s="203" t="s">
        <v>31831</v>
      </c>
      <c r="I3969" s="203" t="s">
        <v>9504</v>
      </c>
      <c r="J3969" s="203" t="s">
        <v>31832</v>
      </c>
      <c r="K3969" s="84">
        <v>45937</v>
      </c>
      <c r="L3969" s="84">
        <v>45938</v>
      </c>
      <c r="M3969" s="84">
        <v>45968</v>
      </c>
      <c r="N3969" s="203" t="s">
        <v>10517</v>
      </c>
      <c r="O3969" s="86">
        <v>40100000</v>
      </c>
      <c r="P3969" s="203" t="s">
        <v>31833</v>
      </c>
      <c r="Q3969" s="203" t="s">
        <v>31832</v>
      </c>
      <c r="R3969" s="84">
        <v>45922</v>
      </c>
      <c r="S3969" s="84">
        <v>45922</v>
      </c>
      <c r="T3969" s="84">
        <v>45926</v>
      </c>
      <c r="U3969" s="84">
        <v>45926</v>
      </c>
      <c r="V3969" s="84">
        <v>45929</v>
      </c>
      <c r="W3969" s="203" t="s">
        <v>9457</v>
      </c>
    </row>
    <row r="3970" spans="1:23" x14ac:dyDescent="0.3">
      <c r="A3970" s="203" t="s">
        <v>3699</v>
      </c>
      <c r="B3970" s="203" t="s">
        <v>1245</v>
      </c>
      <c r="C3970" s="203" t="s">
        <v>31834</v>
      </c>
      <c r="D3970" s="203" t="s">
        <v>31835</v>
      </c>
      <c r="E3970" s="203" t="s">
        <v>31836</v>
      </c>
      <c r="F3970" s="203" t="s">
        <v>9451</v>
      </c>
      <c r="G3970" s="203" t="s">
        <v>31836</v>
      </c>
      <c r="H3970" s="203" t="s">
        <v>31837</v>
      </c>
      <c r="I3970" s="203" t="s">
        <v>9453</v>
      </c>
      <c r="J3970" s="203" t="s">
        <v>31838</v>
      </c>
      <c r="K3970" s="84">
        <v>45436</v>
      </c>
      <c r="L3970" s="84">
        <v>45437</v>
      </c>
      <c r="M3970" s="84">
        <v>45589</v>
      </c>
      <c r="N3970" s="203" t="s">
        <v>31839</v>
      </c>
      <c r="O3970" s="86">
        <v>9908805</v>
      </c>
      <c r="P3970" s="203" t="s">
        <v>31840</v>
      </c>
      <c r="Q3970" s="203" t="s">
        <v>31841</v>
      </c>
      <c r="R3970" s="84">
        <v>45433</v>
      </c>
      <c r="S3970" s="84">
        <v>45433</v>
      </c>
      <c r="T3970" s="84"/>
      <c r="U3970" s="84"/>
      <c r="V3970" s="84"/>
      <c r="W3970" s="203" t="s">
        <v>9457</v>
      </c>
    </row>
    <row r="3971" spans="1:23" x14ac:dyDescent="0.3">
      <c r="A3971" s="203" t="s">
        <v>4586</v>
      </c>
      <c r="B3971" s="203" t="s">
        <v>1245</v>
      </c>
      <c r="C3971" s="203" t="s">
        <v>31842</v>
      </c>
      <c r="D3971" s="203" t="s">
        <v>31843</v>
      </c>
      <c r="E3971" s="203" t="s">
        <v>31844</v>
      </c>
      <c r="F3971" s="203" t="s">
        <v>9451</v>
      </c>
      <c r="G3971" s="203" t="s">
        <v>31844</v>
      </c>
      <c r="H3971" s="203" t="s">
        <v>31845</v>
      </c>
      <c r="I3971" s="203" t="s">
        <v>9462</v>
      </c>
      <c r="J3971" s="203" t="s">
        <v>31846</v>
      </c>
      <c r="K3971" s="84">
        <v>45373</v>
      </c>
      <c r="L3971" s="84">
        <v>45383</v>
      </c>
      <c r="M3971" s="84">
        <v>45565</v>
      </c>
      <c r="N3971" s="203" t="s">
        <v>13341</v>
      </c>
      <c r="O3971" s="86">
        <v>19560876</v>
      </c>
      <c r="P3971" s="203" t="s">
        <v>31847</v>
      </c>
      <c r="Q3971" s="203" t="s">
        <v>31848</v>
      </c>
      <c r="R3971" s="84">
        <v>45371</v>
      </c>
      <c r="S3971" s="84">
        <v>45371</v>
      </c>
      <c r="T3971" s="84"/>
      <c r="U3971" s="84"/>
      <c r="V3971" s="84"/>
      <c r="W3971" s="203" t="s">
        <v>9457</v>
      </c>
    </row>
    <row r="3972" spans="1:23" x14ac:dyDescent="0.3">
      <c r="A3972" s="203" t="s">
        <v>1665</v>
      </c>
      <c r="B3972" s="203" t="s">
        <v>1247</v>
      </c>
      <c r="C3972" s="203" t="s">
        <v>31849</v>
      </c>
      <c r="D3972" s="203" t="s">
        <v>31850</v>
      </c>
      <c r="E3972" s="203" t="s">
        <v>31851</v>
      </c>
      <c r="F3972" s="203" t="s">
        <v>9451</v>
      </c>
      <c r="G3972" s="203" t="s">
        <v>31851</v>
      </c>
      <c r="H3972" s="203" t="s">
        <v>31852</v>
      </c>
      <c r="I3972" s="203" t="s">
        <v>9504</v>
      </c>
      <c r="J3972" s="203" t="s">
        <v>31853</v>
      </c>
      <c r="K3972" s="84">
        <v>46050</v>
      </c>
      <c r="L3972" s="84">
        <v>46052</v>
      </c>
      <c r="M3972" s="84">
        <v>46171</v>
      </c>
      <c r="N3972" s="203" t="s">
        <v>17173</v>
      </c>
      <c r="O3972" s="86">
        <v>20000000</v>
      </c>
      <c r="P3972" s="203" t="s">
        <v>31854</v>
      </c>
      <c r="Q3972" s="203" t="s">
        <v>31853</v>
      </c>
      <c r="R3972" s="84">
        <v>46050</v>
      </c>
      <c r="S3972" s="84">
        <v>46050</v>
      </c>
      <c r="T3972" s="84"/>
      <c r="U3972" s="84"/>
      <c r="V3972" s="84"/>
      <c r="W3972" s="203" t="s">
        <v>9457</v>
      </c>
    </row>
    <row r="3973" spans="1:23" x14ac:dyDescent="0.3">
      <c r="A3973" s="203" t="s">
        <v>1605</v>
      </c>
      <c r="B3973" s="203" t="s">
        <v>1247</v>
      </c>
      <c r="C3973" s="203" t="s">
        <v>31855</v>
      </c>
      <c r="D3973" s="203" t="s">
        <v>31856</v>
      </c>
      <c r="E3973" s="203" t="s">
        <v>31857</v>
      </c>
      <c r="F3973" s="203" t="s">
        <v>9451</v>
      </c>
      <c r="G3973" s="203" t="s">
        <v>31857</v>
      </c>
      <c r="H3973" s="203" t="s">
        <v>31858</v>
      </c>
      <c r="I3973" s="203" t="s">
        <v>9453</v>
      </c>
      <c r="J3973" s="203" t="s">
        <v>31859</v>
      </c>
      <c r="K3973" s="84">
        <v>46233</v>
      </c>
      <c r="L3973" s="84">
        <v>46234</v>
      </c>
      <c r="M3973" s="84">
        <v>46386</v>
      </c>
      <c r="N3973" s="203" t="s">
        <v>14535</v>
      </c>
      <c r="O3973" s="86">
        <v>21466750</v>
      </c>
      <c r="P3973" s="203" t="s">
        <v>31860</v>
      </c>
      <c r="Q3973" s="203" t="s">
        <v>31859</v>
      </c>
      <c r="R3973" s="84">
        <v>46232</v>
      </c>
      <c r="S3973" s="84">
        <v>46232</v>
      </c>
      <c r="T3973" s="84"/>
      <c r="U3973" s="84"/>
      <c r="V3973" s="84"/>
      <c r="W3973" s="203" t="s">
        <v>9457</v>
      </c>
    </row>
    <row r="3974" spans="1:23" x14ac:dyDescent="0.3">
      <c r="A3974" s="203" t="s">
        <v>1572</v>
      </c>
      <c r="B3974" s="203" t="s">
        <v>1246</v>
      </c>
      <c r="C3974" s="203" t="s">
        <v>31861</v>
      </c>
      <c r="D3974" s="203" t="s">
        <v>31862</v>
      </c>
      <c r="E3974" s="203" t="s">
        <v>31863</v>
      </c>
      <c r="F3974" s="203" t="s">
        <v>9451</v>
      </c>
      <c r="G3974" s="203" t="s">
        <v>31863</v>
      </c>
      <c r="H3974" s="203" t="s">
        <v>31864</v>
      </c>
      <c r="I3974" s="203" t="s">
        <v>9453</v>
      </c>
      <c r="J3974" s="203" t="s">
        <v>31865</v>
      </c>
      <c r="K3974" s="84">
        <v>45926</v>
      </c>
      <c r="L3974" s="84">
        <v>45929</v>
      </c>
      <c r="M3974" s="84">
        <v>46019</v>
      </c>
      <c r="N3974" s="203" t="s">
        <v>26053</v>
      </c>
      <c r="O3974" s="86">
        <v>6000000</v>
      </c>
      <c r="P3974" s="203" t="s">
        <v>31866</v>
      </c>
      <c r="Q3974" s="203" t="s">
        <v>31865</v>
      </c>
      <c r="R3974" s="84">
        <v>45926</v>
      </c>
      <c r="S3974" s="84">
        <v>45926</v>
      </c>
      <c r="T3974" s="84"/>
      <c r="U3974" s="84"/>
      <c r="V3974" s="84"/>
      <c r="W3974" s="203" t="s">
        <v>9457</v>
      </c>
    </row>
    <row r="3975" spans="1:23" x14ac:dyDescent="0.3">
      <c r="A3975" s="203" t="s">
        <v>1605</v>
      </c>
      <c r="B3975" s="203" t="s">
        <v>1247</v>
      </c>
      <c r="C3975" s="203" t="s">
        <v>31867</v>
      </c>
      <c r="D3975" s="203" t="s">
        <v>31868</v>
      </c>
      <c r="E3975" s="203" t="s">
        <v>31869</v>
      </c>
      <c r="F3975" s="203" t="s">
        <v>9451</v>
      </c>
      <c r="G3975" s="203" t="s">
        <v>31869</v>
      </c>
      <c r="H3975" s="203" t="s">
        <v>31870</v>
      </c>
      <c r="I3975" s="203" t="s">
        <v>9504</v>
      </c>
      <c r="J3975" s="203" t="s">
        <v>31871</v>
      </c>
      <c r="K3975" s="84">
        <v>46049</v>
      </c>
      <c r="L3975" s="84">
        <v>46049</v>
      </c>
      <c r="M3975" s="84">
        <v>46229</v>
      </c>
      <c r="N3975" s="203" t="s">
        <v>14319</v>
      </c>
      <c r="O3975" s="86">
        <v>25760100</v>
      </c>
      <c r="P3975" s="203" t="s">
        <v>31872</v>
      </c>
      <c r="Q3975" s="203" t="s">
        <v>31871</v>
      </c>
      <c r="R3975" s="84">
        <v>46048</v>
      </c>
      <c r="S3975" s="84">
        <v>46048</v>
      </c>
      <c r="T3975" s="84"/>
      <c r="U3975" s="84"/>
      <c r="V3975" s="84"/>
      <c r="W3975" s="203" t="s">
        <v>9457</v>
      </c>
    </row>
    <row r="3976" spans="1:23" x14ac:dyDescent="0.3">
      <c r="A3976" s="203" t="s">
        <v>2935</v>
      </c>
      <c r="B3976" s="203" t="s">
        <v>1245</v>
      </c>
      <c r="C3976" s="203" t="s">
        <v>31873</v>
      </c>
      <c r="D3976" s="203" t="s">
        <v>31874</v>
      </c>
      <c r="E3976" s="203" t="s">
        <v>31875</v>
      </c>
      <c r="F3976" s="203" t="s">
        <v>9451</v>
      </c>
      <c r="G3976" s="203" t="s">
        <v>31875</v>
      </c>
      <c r="H3976" s="203" t="s">
        <v>31876</v>
      </c>
      <c r="I3976" s="203" t="s">
        <v>9462</v>
      </c>
      <c r="J3976" s="203" t="s">
        <v>9617</v>
      </c>
      <c r="K3976" s="84">
        <v>45392</v>
      </c>
      <c r="L3976" s="84">
        <v>45392</v>
      </c>
      <c r="M3976" s="84">
        <v>45574</v>
      </c>
      <c r="N3976" s="203" t="s">
        <v>10756</v>
      </c>
      <c r="O3976" s="86">
        <v>12622590</v>
      </c>
      <c r="P3976" s="203" t="s">
        <v>31877</v>
      </c>
      <c r="Q3976" s="203" t="s">
        <v>11147</v>
      </c>
      <c r="R3976" s="84">
        <v>45390</v>
      </c>
      <c r="S3976" s="84">
        <v>45390</v>
      </c>
      <c r="T3976" s="84"/>
      <c r="U3976" s="84"/>
      <c r="V3976" s="84"/>
      <c r="W3976" s="203" t="s">
        <v>9457</v>
      </c>
    </row>
    <row r="3977" spans="1:23" x14ac:dyDescent="0.3">
      <c r="A3977" s="203" t="s">
        <v>4086</v>
      </c>
      <c r="B3977" s="203" t="s">
        <v>1245</v>
      </c>
      <c r="C3977" s="203" t="s">
        <v>31878</v>
      </c>
      <c r="D3977" s="203" t="s">
        <v>31879</v>
      </c>
      <c r="E3977" s="203" t="s">
        <v>31880</v>
      </c>
      <c r="F3977" s="203" t="s">
        <v>9451</v>
      </c>
      <c r="G3977" s="203" t="s">
        <v>31880</v>
      </c>
      <c r="H3977" s="203" t="s">
        <v>31881</v>
      </c>
      <c r="I3977" s="203" t="s">
        <v>9453</v>
      </c>
      <c r="J3977" s="203" t="s">
        <v>31882</v>
      </c>
      <c r="K3977" s="84">
        <v>45357</v>
      </c>
      <c r="L3977" s="84">
        <v>45371</v>
      </c>
      <c r="M3977" s="84">
        <v>45645</v>
      </c>
      <c r="N3977" s="203" t="s">
        <v>22172</v>
      </c>
      <c r="O3977" s="86">
        <v>497250276.75</v>
      </c>
      <c r="P3977" s="203" t="s">
        <v>31883</v>
      </c>
      <c r="Q3977" s="203" t="s">
        <v>31882</v>
      </c>
      <c r="R3977" s="84">
        <v>45355</v>
      </c>
      <c r="S3977" s="84">
        <v>45355</v>
      </c>
      <c r="T3977" s="84"/>
      <c r="U3977" s="84"/>
      <c r="V3977" s="84"/>
      <c r="W3977" s="203" t="s">
        <v>9457</v>
      </c>
    </row>
    <row r="3978" spans="1:23" x14ac:dyDescent="0.3">
      <c r="A3978" s="203" t="s">
        <v>2935</v>
      </c>
      <c r="B3978" s="203" t="s">
        <v>1245</v>
      </c>
      <c r="C3978" s="203" t="s">
        <v>31884</v>
      </c>
      <c r="D3978" s="203" t="s">
        <v>31885</v>
      </c>
      <c r="E3978" s="203" t="s">
        <v>31886</v>
      </c>
      <c r="F3978" s="203" t="s">
        <v>9451</v>
      </c>
      <c r="G3978" s="203" t="s">
        <v>31886</v>
      </c>
      <c r="H3978" s="203" t="s">
        <v>31887</v>
      </c>
      <c r="I3978" s="203" t="s">
        <v>9462</v>
      </c>
      <c r="J3978" s="203" t="s">
        <v>9617</v>
      </c>
      <c r="K3978" s="84">
        <v>45368</v>
      </c>
      <c r="L3978" s="84">
        <v>45369</v>
      </c>
      <c r="M3978" s="84">
        <v>45552</v>
      </c>
      <c r="N3978" s="203" t="s">
        <v>20530</v>
      </c>
      <c r="O3978" s="86">
        <v>12622590</v>
      </c>
      <c r="P3978" s="203" t="s">
        <v>31888</v>
      </c>
      <c r="Q3978" s="203" t="s">
        <v>9620</v>
      </c>
      <c r="R3978" s="84">
        <v>45366</v>
      </c>
      <c r="S3978" s="84">
        <v>45366</v>
      </c>
      <c r="T3978" s="84"/>
      <c r="U3978" s="84"/>
      <c r="V3978" s="84"/>
      <c r="W3978" s="203" t="s">
        <v>9457</v>
      </c>
    </row>
    <row r="3979" spans="1:23" x14ac:dyDescent="0.3">
      <c r="A3979" s="203" t="s">
        <v>1447</v>
      </c>
      <c r="B3979" s="203" t="s">
        <v>1246</v>
      </c>
      <c r="C3979" s="203" t="s">
        <v>31889</v>
      </c>
      <c r="D3979" s="203" t="s">
        <v>31890</v>
      </c>
      <c r="E3979" s="203" t="s">
        <v>31891</v>
      </c>
      <c r="F3979" s="203" t="s">
        <v>9451</v>
      </c>
      <c r="G3979" s="203" t="s">
        <v>31891</v>
      </c>
      <c r="H3979" s="203" t="s">
        <v>31892</v>
      </c>
      <c r="I3979" s="203" t="s">
        <v>9453</v>
      </c>
      <c r="J3979" s="203" t="s">
        <v>31893</v>
      </c>
      <c r="K3979" s="84">
        <v>45936</v>
      </c>
      <c r="L3979" s="84">
        <v>45937</v>
      </c>
      <c r="M3979" s="84">
        <v>46022</v>
      </c>
      <c r="N3979" s="203" t="s">
        <v>31894</v>
      </c>
      <c r="O3979" s="86">
        <v>14400850</v>
      </c>
      <c r="P3979" s="203" t="s">
        <v>31895</v>
      </c>
      <c r="Q3979" s="203" t="s">
        <v>31893</v>
      </c>
      <c r="R3979" s="84">
        <v>45936</v>
      </c>
      <c r="S3979" s="84">
        <v>45936</v>
      </c>
      <c r="T3979" s="84"/>
      <c r="U3979" s="84"/>
      <c r="V3979" s="84"/>
      <c r="W3979" s="203" t="s">
        <v>9457</v>
      </c>
    </row>
    <row r="3980" spans="1:23" x14ac:dyDescent="0.3">
      <c r="A3980" s="203" t="s">
        <v>1550</v>
      </c>
      <c r="B3980" s="203" t="s">
        <v>1247</v>
      </c>
      <c r="C3980" s="203" t="s">
        <v>31896</v>
      </c>
      <c r="D3980" s="203" t="s">
        <v>31897</v>
      </c>
      <c r="E3980" s="203" t="s">
        <v>31898</v>
      </c>
      <c r="F3980" s="203" t="s">
        <v>9451</v>
      </c>
      <c r="G3980" s="203" t="s">
        <v>31898</v>
      </c>
      <c r="H3980" s="203" t="s">
        <v>31899</v>
      </c>
      <c r="I3980" s="203" t="s">
        <v>9453</v>
      </c>
      <c r="J3980" s="203" t="s">
        <v>31900</v>
      </c>
      <c r="K3980" s="84">
        <v>46049</v>
      </c>
      <c r="L3980" s="84">
        <v>46050</v>
      </c>
      <c r="M3980" s="84">
        <v>46261</v>
      </c>
      <c r="N3980" s="203" t="s">
        <v>31901</v>
      </c>
      <c r="O3980" s="86">
        <v>49700000</v>
      </c>
      <c r="P3980" s="203" t="s">
        <v>31902</v>
      </c>
      <c r="Q3980" s="203" t="s">
        <v>31900</v>
      </c>
      <c r="R3980" s="84">
        <v>46048</v>
      </c>
      <c r="S3980" s="84">
        <v>46048</v>
      </c>
      <c r="T3980" s="84"/>
      <c r="U3980" s="84"/>
      <c r="V3980" s="84"/>
      <c r="W3980" s="203" t="s">
        <v>9457</v>
      </c>
    </row>
    <row r="3981" spans="1:23" x14ac:dyDescent="0.3">
      <c r="A3981" s="203" t="s">
        <v>4586</v>
      </c>
      <c r="B3981" s="203" t="s">
        <v>1245</v>
      </c>
      <c r="C3981" s="203" t="s">
        <v>31903</v>
      </c>
      <c r="D3981" s="203" t="s">
        <v>31904</v>
      </c>
      <c r="E3981" s="203" t="s">
        <v>31905</v>
      </c>
      <c r="F3981" s="203" t="s">
        <v>9451</v>
      </c>
      <c r="G3981" s="203" t="s">
        <v>31905</v>
      </c>
      <c r="H3981" s="203" t="s">
        <v>31906</v>
      </c>
      <c r="I3981" s="203" t="s">
        <v>9462</v>
      </c>
      <c r="J3981" s="203" t="s">
        <v>31907</v>
      </c>
      <c r="K3981" s="84">
        <v>45415</v>
      </c>
      <c r="L3981" s="84">
        <v>45418</v>
      </c>
      <c r="M3981" s="84">
        <v>45570</v>
      </c>
      <c r="N3981" s="203" t="s">
        <v>14598</v>
      </c>
      <c r="O3981" s="86">
        <v>16300730</v>
      </c>
      <c r="P3981" s="203" t="s">
        <v>31908</v>
      </c>
      <c r="Q3981" s="203" t="s">
        <v>31907</v>
      </c>
      <c r="R3981" s="84">
        <v>45415</v>
      </c>
      <c r="S3981" s="84">
        <v>45415</v>
      </c>
      <c r="T3981" s="84"/>
      <c r="U3981" s="84"/>
      <c r="V3981" s="84"/>
      <c r="W3981" s="203" t="s">
        <v>9457</v>
      </c>
    </row>
    <row r="3982" spans="1:23" x14ac:dyDescent="0.3">
      <c r="A3982" s="203" t="s">
        <v>2935</v>
      </c>
      <c r="B3982" s="203" t="s">
        <v>1245</v>
      </c>
      <c r="C3982" s="203" t="s">
        <v>31909</v>
      </c>
      <c r="D3982" s="203" t="s">
        <v>31910</v>
      </c>
      <c r="E3982" s="203" t="s">
        <v>31911</v>
      </c>
      <c r="F3982" s="203" t="s">
        <v>9451</v>
      </c>
      <c r="G3982" s="203" t="s">
        <v>31911</v>
      </c>
      <c r="H3982" s="203" t="s">
        <v>31912</v>
      </c>
      <c r="I3982" s="203" t="s">
        <v>9462</v>
      </c>
      <c r="J3982" s="203" t="s">
        <v>31913</v>
      </c>
      <c r="K3982" s="84">
        <v>45365</v>
      </c>
      <c r="L3982" s="84">
        <v>45365</v>
      </c>
      <c r="M3982" s="84">
        <v>45548</v>
      </c>
      <c r="N3982" s="203" t="s">
        <v>27211</v>
      </c>
      <c r="O3982" s="86">
        <v>19560876</v>
      </c>
      <c r="P3982" s="203" t="s">
        <v>31914</v>
      </c>
      <c r="Q3982" s="203" t="s">
        <v>31915</v>
      </c>
      <c r="R3982" s="84">
        <v>45362</v>
      </c>
      <c r="S3982" s="84">
        <v>45362</v>
      </c>
      <c r="T3982" s="84"/>
      <c r="U3982" s="84"/>
      <c r="V3982" s="84"/>
      <c r="W3982" s="203" t="s">
        <v>9457</v>
      </c>
    </row>
    <row r="3983" spans="1:23" x14ac:dyDescent="0.3">
      <c r="A3983" s="203" t="s">
        <v>1572</v>
      </c>
      <c r="B3983" s="203" t="s">
        <v>1246</v>
      </c>
      <c r="C3983" s="203" t="s">
        <v>31916</v>
      </c>
      <c r="D3983" s="203" t="s">
        <v>31917</v>
      </c>
      <c r="E3983" s="203" t="s">
        <v>31918</v>
      </c>
      <c r="F3983" s="203" t="s">
        <v>9451</v>
      </c>
      <c r="G3983" s="203" t="s">
        <v>31918</v>
      </c>
      <c r="H3983" s="203" t="s">
        <v>31919</v>
      </c>
      <c r="I3983" s="203" t="s">
        <v>9453</v>
      </c>
      <c r="J3983" s="203" t="s">
        <v>31920</v>
      </c>
      <c r="K3983" s="84">
        <v>45923</v>
      </c>
      <c r="L3983" s="84">
        <v>45929</v>
      </c>
      <c r="M3983" s="84">
        <v>46017</v>
      </c>
      <c r="N3983" s="203" t="s">
        <v>31921</v>
      </c>
      <c r="O3983" s="86">
        <v>6000000</v>
      </c>
      <c r="P3983" s="203" t="s">
        <v>31922</v>
      </c>
      <c r="Q3983" s="203" t="s">
        <v>31920</v>
      </c>
      <c r="R3983" s="84">
        <v>45923</v>
      </c>
      <c r="S3983" s="84">
        <v>45923</v>
      </c>
      <c r="T3983" s="84"/>
      <c r="U3983" s="84"/>
      <c r="V3983" s="84"/>
      <c r="W3983" s="203" t="s">
        <v>9457</v>
      </c>
    </row>
    <row r="3984" spans="1:23" x14ac:dyDescent="0.3">
      <c r="A3984" s="203" t="s">
        <v>1665</v>
      </c>
      <c r="B3984" s="203" t="s">
        <v>1247</v>
      </c>
      <c r="C3984" s="203" t="s">
        <v>31923</v>
      </c>
      <c r="D3984" s="203" t="s">
        <v>31924</v>
      </c>
      <c r="E3984" s="203" t="s">
        <v>31925</v>
      </c>
      <c r="F3984" s="203" t="s">
        <v>9451</v>
      </c>
      <c r="G3984" s="203" t="s">
        <v>31925</v>
      </c>
      <c r="H3984" s="203" t="s">
        <v>31926</v>
      </c>
      <c r="I3984" s="203" t="s">
        <v>9504</v>
      </c>
      <c r="J3984" s="203" t="s">
        <v>31927</v>
      </c>
      <c r="K3984" s="84">
        <v>46050</v>
      </c>
      <c r="L3984" s="84">
        <v>46050</v>
      </c>
      <c r="M3984" s="84">
        <v>46169</v>
      </c>
      <c r="N3984" s="203" t="s">
        <v>17055</v>
      </c>
      <c r="O3984" s="86">
        <v>12000000</v>
      </c>
      <c r="P3984" s="203" t="s">
        <v>31928</v>
      </c>
      <c r="Q3984" s="203" t="s">
        <v>31927</v>
      </c>
      <c r="R3984" s="84">
        <v>46049</v>
      </c>
      <c r="S3984" s="84">
        <v>46049</v>
      </c>
      <c r="T3984" s="84"/>
      <c r="U3984" s="84"/>
      <c r="V3984" s="84"/>
      <c r="W3984" s="203" t="s">
        <v>9457</v>
      </c>
    </row>
    <row r="3985" spans="1:23" x14ac:dyDescent="0.3">
      <c r="A3985" s="203" t="s">
        <v>1572</v>
      </c>
      <c r="B3985" s="203" t="s">
        <v>1246</v>
      </c>
      <c r="C3985" s="203" t="s">
        <v>31929</v>
      </c>
      <c r="D3985" s="203" t="s">
        <v>31930</v>
      </c>
      <c r="E3985" s="203" t="s">
        <v>31931</v>
      </c>
      <c r="F3985" s="203" t="s">
        <v>9451</v>
      </c>
      <c r="G3985" s="203" t="s">
        <v>31931</v>
      </c>
      <c r="H3985" s="203" t="s">
        <v>31932</v>
      </c>
      <c r="I3985" s="203" t="s">
        <v>9453</v>
      </c>
      <c r="J3985" s="203" t="s">
        <v>31933</v>
      </c>
      <c r="K3985" s="84">
        <v>45915</v>
      </c>
      <c r="L3985" s="84">
        <v>45915</v>
      </c>
      <c r="M3985" s="84">
        <v>46005</v>
      </c>
      <c r="N3985" s="203" t="s">
        <v>31934</v>
      </c>
      <c r="O3985" s="86">
        <v>10500000</v>
      </c>
      <c r="P3985" s="203" t="s">
        <v>31935</v>
      </c>
      <c r="Q3985" s="203" t="s">
        <v>31933</v>
      </c>
      <c r="R3985" s="84">
        <v>45915</v>
      </c>
      <c r="S3985" s="84">
        <v>45915</v>
      </c>
      <c r="T3985" s="84"/>
      <c r="U3985" s="84"/>
      <c r="V3985" s="84"/>
      <c r="W3985" s="203" t="s">
        <v>9457</v>
      </c>
    </row>
    <row r="3986" spans="1:23" x14ac:dyDescent="0.3">
      <c r="A3986" s="203" t="s">
        <v>1572</v>
      </c>
      <c r="B3986" s="203" t="s">
        <v>1246</v>
      </c>
      <c r="C3986" s="203" t="s">
        <v>31936</v>
      </c>
      <c r="D3986" s="203" t="s">
        <v>31937</v>
      </c>
      <c r="E3986" s="203" t="s">
        <v>31938</v>
      </c>
      <c r="F3986" s="203" t="s">
        <v>9451</v>
      </c>
      <c r="G3986" s="203" t="s">
        <v>31938</v>
      </c>
      <c r="H3986" s="203" t="s">
        <v>31939</v>
      </c>
      <c r="I3986" s="203" t="s">
        <v>9453</v>
      </c>
      <c r="J3986" s="203" t="s">
        <v>31940</v>
      </c>
      <c r="K3986" s="84">
        <v>45919</v>
      </c>
      <c r="L3986" s="84">
        <v>45922</v>
      </c>
      <c r="M3986" s="84">
        <v>46009</v>
      </c>
      <c r="N3986" s="203" t="s">
        <v>31941</v>
      </c>
      <c r="O3986" s="86">
        <v>10500000</v>
      </c>
      <c r="P3986" s="203" t="s">
        <v>31942</v>
      </c>
      <c r="Q3986" s="203" t="s">
        <v>31940</v>
      </c>
      <c r="R3986" s="84">
        <v>45919</v>
      </c>
      <c r="S3986" s="84">
        <v>45919</v>
      </c>
      <c r="T3986" s="84"/>
      <c r="U3986" s="84"/>
      <c r="V3986" s="84"/>
      <c r="W3986" s="203" t="s">
        <v>9457</v>
      </c>
    </row>
    <row r="3987" spans="1:23" x14ac:dyDescent="0.3">
      <c r="A3987" s="203" t="s">
        <v>1665</v>
      </c>
      <c r="B3987" s="203" t="s">
        <v>1247</v>
      </c>
      <c r="C3987" s="203" t="s">
        <v>31943</v>
      </c>
      <c r="D3987" s="203" t="s">
        <v>31944</v>
      </c>
      <c r="E3987" s="203" t="s">
        <v>31945</v>
      </c>
      <c r="F3987" s="203" t="s">
        <v>9451</v>
      </c>
      <c r="G3987" s="203" t="s">
        <v>31945</v>
      </c>
      <c r="H3987" s="203" t="s">
        <v>31946</v>
      </c>
      <c r="I3987" s="203" t="s">
        <v>9504</v>
      </c>
      <c r="J3987" s="203" t="s">
        <v>31947</v>
      </c>
      <c r="K3987" s="84">
        <v>46050</v>
      </c>
      <c r="L3987" s="84">
        <v>46051</v>
      </c>
      <c r="M3987" s="84">
        <v>46170</v>
      </c>
      <c r="N3987" s="203" t="s">
        <v>31948</v>
      </c>
      <c r="O3987" s="86">
        <v>20000000</v>
      </c>
      <c r="P3987" s="203" t="s">
        <v>31949</v>
      </c>
      <c r="Q3987" s="203" t="s">
        <v>31947</v>
      </c>
      <c r="R3987" s="84">
        <v>46050</v>
      </c>
      <c r="S3987" s="84">
        <v>46050</v>
      </c>
      <c r="T3987" s="84"/>
      <c r="U3987" s="84"/>
      <c r="V3987" s="84"/>
      <c r="W3987" s="203" t="s">
        <v>9457</v>
      </c>
    </row>
    <row r="3988" spans="1:23" x14ac:dyDescent="0.3">
      <c r="A3988" s="203" t="s">
        <v>1605</v>
      </c>
      <c r="B3988" s="203" t="s">
        <v>1247</v>
      </c>
      <c r="C3988" s="203" t="s">
        <v>31950</v>
      </c>
      <c r="D3988" s="203" t="s">
        <v>31951</v>
      </c>
      <c r="E3988" s="203" t="s">
        <v>31952</v>
      </c>
      <c r="F3988" s="203" t="s">
        <v>9451</v>
      </c>
      <c r="G3988" s="203" t="s">
        <v>31952</v>
      </c>
      <c r="H3988" s="203" t="s">
        <v>31953</v>
      </c>
      <c r="I3988" s="203" t="s">
        <v>9453</v>
      </c>
      <c r="J3988" s="203" t="s">
        <v>31954</v>
      </c>
      <c r="K3988" s="84">
        <v>46237</v>
      </c>
      <c r="L3988" s="84">
        <v>46245</v>
      </c>
      <c r="M3988" s="84">
        <v>46387</v>
      </c>
      <c r="N3988" s="203" t="s">
        <v>10483</v>
      </c>
      <c r="O3988" s="86">
        <v>20751192</v>
      </c>
      <c r="P3988" s="203" t="s">
        <v>31955</v>
      </c>
      <c r="Q3988" s="203" t="s">
        <v>31954</v>
      </c>
      <c r="R3988" s="84">
        <v>46237</v>
      </c>
      <c r="S3988" s="84">
        <v>46237</v>
      </c>
      <c r="T3988" s="84"/>
      <c r="U3988" s="84"/>
      <c r="V3988" s="84"/>
      <c r="W3988" s="203" t="s">
        <v>9457</v>
      </c>
    </row>
    <row r="3989" spans="1:23" x14ac:dyDescent="0.3">
      <c r="A3989" s="203" t="s">
        <v>1505</v>
      </c>
      <c r="B3989" s="203" t="s">
        <v>1246</v>
      </c>
      <c r="C3989" s="203" t="s">
        <v>31956</v>
      </c>
      <c r="D3989" s="203" t="s">
        <v>31957</v>
      </c>
      <c r="E3989" s="203" t="s">
        <v>31958</v>
      </c>
      <c r="F3989" s="203" t="s">
        <v>9451</v>
      </c>
      <c r="G3989" s="203" t="s">
        <v>31958</v>
      </c>
      <c r="H3989" s="203" t="s">
        <v>31959</v>
      </c>
      <c r="I3989" s="203" t="s">
        <v>9462</v>
      </c>
      <c r="J3989" s="203" t="s">
        <v>31960</v>
      </c>
      <c r="K3989" s="84">
        <v>45700</v>
      </c>
      <c r="L3989" s="84">
        <v>45700</v>
      </c>
      <c r="M3989" s="84">
        <v>45879</v>
      </c>
      <c r="N3989" s="203" t="s">
        <v>13416</v>
      </c>
      <c r="O3989" s="86">
        <v>23918382</v>
      </c>
      <c r="P3989" s="203" t="s">
        <v>31961</v>
      </c>
      <c r="Q3989" s="203" t="s">
        <v>31960</v>
      </c>
      <c r="R3989" s="84">
        <v>45698</v>
      </c>
      <c r="S3989" s="84">
        <v>45698</v>
      </c>
      <c r="T3989" s="84"/>
      <c r="U3989" s="84"/>
      <c r="V3989" s="84"/>
      <c r="W3989" s="203" t="s">
        <v>9457</v>
      </c>
    </row>
    <row r="3990" spans="1:23" x14ac:dyDescent="0.3">
      <c r="A3990" s="203" t="s">
        <v>1476</v>
      </c>
      <c r="B3990" s="203" t="s">
        <v>1246</v>
      </c>
      <c r="C3990" s="203" t="s">
        <v>31962</v>
      </c>
      <c r="D3990" s="203" t="s">
        <v>31963</v>
      </c>
      <c r="E3990" s="203" t="s">
        <v>31964</v>
      </c>
      <c r="F3990" s="203" t="s">
        <v>9451</v>
      </c>
      <c r="G3990" s="203" t="s">
        <v>31964</v>
      </c>
      <c r="H3990" s="203" t="s">
        <v>31965</v>
      </c>
      <c r="I3990" s="203" t="s">
        <v>9462</v>
      </c>
      <c r="J3990" s="203" t="s">
        <v>31798</v>
      </c>
      <c r="K3990" s="84">
        <v>45884</v>
      </c>
      <c r="L3990" s="84">
        <v>45884</v>
      </c>
      <c r="M3990" s="84">
        <v>46021</v>
      </c>
      <c r="N3990" s="203" t="s">
        <v>16175</v>
      </c>
      <c r="O3990" s="86">
        <v>11883335</v>
      </c>
      <c r="P3990" s="203" t="s">
        <v>31966</v>
      </c>
      <c r="Q3990" s="203" t="s">
        <v>31798</v>
      </c>
      <c r="R3990" s="84">
        <v>45883</v>
      </c>
      <c r="S3990" s="84">
        <v>45883</v>
      </c>
      <c r="T3990" s="84"/>
      <c r="U3990" s="84"/>
      <c r="V3990" s="84"/>
      <c r="W3990" s="203" t="s">
        <v>9457</v>
      </c>
    </row>
    <row r="3991" spans="1:23" x14ac:dyDescent="0.3">
      <c r="A3991" s="203" t="s">
        <v>1605</v>
      </c>
      <c r="B3991" s="203" t="s">
        <v>1247</v>
      </c>
      <c r="C3991" s="203" t="s">
        <v>31967</v>
      </c>
      <c r="D3991" s="203" t="s">
        <v>31968</v>
      </c>
      <c r="E3991" s="203" t="s">
        <v>31969</v>
      </c>
      <c r="F3991" s="203" t="s">
        <v>9451</v>
      </c>
      <c r="G3991" s="203" t="s">
        <v>31969</v>
      </c>
      <c r="H3991" s="203" t="s">
        <v>31970</v>
      </c>
      <c r="I3991" s="203" t="s">
        <v>9453</v>
      </c>
      <c r="J3991" s="203" t="s">
        <v>31971</v>
      </c>
      <c r="K3991" s="84">
        <v>46046</v>
      </c>
      <c r="L3991" s="84">
        <v>46049</v>
      </c>
      <c r="M3991" s="84">
        <v>46229</v>
      </c>
      <c r="N3991" s="203" t="s">
        <v>13018</v>
      </c>
      <c r="O3991" s="86">
        <v>19976388</v>
      </c>
      <c r="P3991" s="203" t="s">
        <v>31972</v>
      </c>
      <c r="Q3991" s="203" t="s">
        <v>31971</v>
      </c>
      <c r="R3991" s="84">
        <v>46045</v>
      </c>
      <c r="S3991" s="84">
        <v>46045</v>
      </c>
      <c r="T3991" s="84"/>
      <c r="U3991" s="84"/>
      <c r="V3991" s="84"/>
      <c r="W3991" s="203" t="s">
        <v>9457</v>
      </c>
    </row>
    <row r="3992" spans="1:23" x14ac:dyDescent="0.3">
      <c r="A3992" s="203" t="s">
        <v>3699</v>
      </c>
      <c r="B3992" s="203" t="s">
        <v>1245</v>
      </c>
      <c r="C3992" s="203" t="s">
        <v>31973</v>
      </c>
      <c r="D3992" s="203" t="s">
        <v>31974</v>
      </c>
      <c r="E3992" s="203" t="s">
        <v>31975</v>
      </c>
      <c r="F3992" s="203" t="s">
        <v>9451</v>
      </c>
      <c r="G3992" s="203" t="s">
        <v>31975</v>
      </c>
      <c r="H3992" s="203" t="s">
        <v>31976</v>
      </c>
      <c r="I3992" s="203" t="s">
        <v>9462</v>
      </c>
      <c r="J3992" s="203" t="s">
        <v>31977</v>
      </c>
      <c r="K3992" s="84">
        <v>45386</v>
      </c>
      <c r="L3992" s="84">
        <v>45387</v>
      </c>
      <c r="M3992" s="84">
        <v>45569</v>
      </c>
      <c r="N3992" s="203" t="s">
        <v>10570</v>
      </c>
      <c r="O3992" s="86">
        <v>19560876</v>
      </c>
      <c r="P3992" s="203" t="s">
        <v>31978</v>
      </c>
      <c r="Q3992" s="203" t="s">
        <v>31979</v>
      </c>
      <c r="R3992" s="84">
        <v>45385</v>
      </c>
      <c r="S3992" s="84">
        <v>45385</v>
      </c>
      <c r="T3992" s="84"/>
      <c r="U3992" s="84"/>
      <c r="V3992" s="84"/>
      <c r="W3992" s="203" t="s">
        <v>9457</v>
      </c>
    </row>
    <row r="3993" spans="1:23" x14ac:dyDescent="0.3">
      <c r="A3993" s="203" t="s">
        <v>1505</v>
      </c>
      <c r="B3993" s="203" t="s">
        <v>1246</v>
      </c>
      <c r="C3993" s="203" t="s">
        <v>31980</v>
      </c>
      <c r="D3993" s="203" t="s">
        <v>31981</v>
      </c>
      <c r="E3993" s="203" t="s">
        <v>31982</v>
      </c>
      <c r="F3993" s="203" t="s">
        <v>9451</v>
      </c>
      <c r="G3993" s="203" t="s">
        <v>31982</v>
      </c>
      <c r="H3993" s="203" t="s">
        <v>31983</v>
      </c>
      <c r="I3993" s="203" t="s">
        <v>9462</v>
      </c>
      <c r="J3993" s="203" t="s">
        <v>31984</v>
      </c>
      <c r="K3993" s="84">
        <v>45901</v>
      </c>
      <c r="L3993" s="84">
        <v>45901</v>
      </c>
      <c r="M3993" s="84">
        <v>46022</v>
      </c>
      <c r="N3993" s="203" t="s">
        <v>14216</v>
      </c>
      <c r="O3993" s="86">
        <v>15945588</v>
      </c>
      <c r="P3993" s="203" t="s">
        <v>31985</v>
      </c>
      <c r="Q3993" s="203" t="s">
        <v>31984</v>
      </c>
      <c r="R3993" s="84">
        <v>45901</v>
      </c>
      <c r="S3993" s="84">
        <v>45901</v>
      </c>
      <c r="T3993" s="84"/>
      <c r="U3993" s="84"/>
      <c r="V3993" s="84"/>
      <c r="W3993" s="203" t="s">
        <v>9457</v>
      </c>
    </row>
    <row r="3994" spans="1:23" x14ac:dyDescent="0.3">
      <c r="A3994" s="203" t="s">
        <v>1447</v>
      </c>
      <c r="B3994" s="203" t="s">
        <v>1246</v>
      </c>
      <c r="C3994" s="203" t="s">
        <v>31986</v>
      </c>
      <c r="D3994" s="203" t="s">
        <v>31987</v>
      </c>
      <c r="E3994" s="203" t="s">
        <v>31988</v>
      </c>
      <c r="F3994" s="203" t="s">
        <v>9451</v>
      </c>
      <c r="G3994" s="203" t="s">
        <v>31988</v>
      </c>
      <c r="H3994" s="203" t="s">
        <v>31989</v>
      </c>
      <c r="I3994" s="203" t="s">
        <v>9453</v>
      </c>
      <c r="J3994" s="203" t="s">
        <v>31990</v>
      </c>
      <c r="K3994" s="84">
        <v>45946</v>
      </c>
      <c r="L3994" s="84">
        <v>45946</v>
      </c>
      <c r="M3994" s="84">
        <v>46021</v>
      </c>
      <c r="N3994" s="203" t="s">
        <v>29480</v>
      </c>
      <c r="O3994" s="86">
        <v>7110195</v>
      </c>
      <c r="P3994" s="203" t="s">
        <v>31991</v>
      </c>
      <c r="Q3994" s="203" t="s">
        <v>31990</v>
      </c>
      <c r="R3994" s="84">
        <v>45945</v>
      </c>
      <c r="S3994" s="84">
        <v>45945</v>
      </c>
      <c r="T3994" s="84"/>
      <c r="U3994" s="84"/>
      <c r="V3994" s="84"/>
      <c r="W3994" s="203" t="s">
        <v>9457</v>
      </c>
    </row>
    <row r="3995" spans="1:23" x14ac:dyDescent="0.3">
      <c r="A3995" s="203" t="s">
        <v>1605</v>
      </c>
      <c r="B3995" s="203" t="s">
        <v>1247</v>
      </c>
      <c r="C3995" s="203" t="s">
        <v>31992</v>
      </c>
      <c r="D3995" s="203" t="s">
        <v>31993</v>
      </c>
      <c r="E3995" s="203" t="s">
        <v>31994</v>
      </c>
      <c r="F3995" s="203" t="s">
        <v>9451</v>
      </c>
      <c r="G3995" s="203" t="s">
        <v>31994</v>
      </c>
      <c r="H3995" s="203" t="s">
        <v>31995</v>
      </c>
      <c r="I3995" s="203" t="s">
        <v>9453</v>
      </c>
      <c r="J3995" s="203" t="s">
        <v>31996</v>
      </c>
      <c r="K3995" s="84">
        <v>46046</v>
      </c>
      <c r="L3995" s="84">
        <v>46048</v>
      </c>
      <c r="M3995" s="84">
        <v>46228</v>
      </c>
      <c r="N3995" s="203" t="s">
        <v>12062</v>
      </c>
      <c r="O3995" s="86">
        <v>25760100</v>
      </c>
      <c r="P3995" s="203" t="s">
        <v>31997</v>
      </c>
      <c r="Q3995" s="203" t="s">
        <v>31996</v>
      </c>
      <c r="R3995" s="84">
        <v>46045</v>
      </c>
      <c r="S3995" s="84">
        <v>46045</v>
      </c>
      <c r="T3995" s="84"/>
      <c r="U3995" s="84"/>
      <c r="V3995" s="84"/>
      <c r="W3995" s="203" t="s">
        <v>9457</v>
      </c>
    </row>
    <row r="3996" spans="1:23" x14ac:dyDescent="0.3">
      <c r="A3996" s="203" t="s">
        <v>1665</v>
      </c>
      <c r="B3996" s="203" t="s">
        <v>1247</v>
      </c>
      <c r="C3996" s="203" t="s">
        <v>31998</v>
      </c>
      <c r="D3996" s="203" t="s">
        <v>31999</v>
      </c>
      <c r="E3996" s="203" t="s">
        <v>32000</v>
      </c>
      <c r="F3996" s="203" t="s">
        <v>9451</v>
      </c>
      <c r="G3996" s="203" t="s">
        <v>32000</v>
      </c>
      <c r="H3996" s="203" t="s">
        <v>32001</v>
      </c>
      <c r="I3996" s="203" t="s">
        <v>9453</v>
      </c>
      <c r="J3996" s="203" t="s">
        <v>32002</v>
      </c>
      <c r="K3996" s="84">
        <v>46049</v>
      </c>
      <c r="L3996" s="84">
        <v>46050</v>
      </c>
      <c r="M3996" s="84">
        <v>46139</v>
      </c>
      <c r="N3996" s="203" t="s">
        <v>16262</v>
      </c>
      <c r="O3996" s="86">
        <v>12000000</v>
      </c>
      <c r="P3996" s="203" t="s">
        <v>32003</v>
      </c>
      <c r="Q3996" s="203" t="s">
        <v>32002</v>
      </c>
      <c r="R3996" s="84">
        <v>46048</v>
      </c>
      <c r="S3996" s="84">
        <v>46048</v>
      </c>
      <c r="T3996" s="84"/>
      <c r="U3996" s="84"/>
      <c r="V3996" s="84"/>
      <c r="W3996" s="203" t="s">
        <v>9457</v>
      </c>
    </row>
    <row r="3997" spans="1:23" x14ac:dyDescent="0.3">
      <c r="A3997" s="203" t="s">
        <v>1476</v>
      </c>
      <c r="B3997" s="203" t="s">
        <v>1246</v>
      </c>
      <c r="C3997" s="203" t="s">
        <v>32004</v>
      </c>
      <c r="D3997" s="203" t="s">
        <v>32005</v>
      </c>
      <c r="E3997" s="203" t="s">
        <v>32006</v>
      </c>
      <c r="F3997" s="203" t="s">
        <v>9451</v>
      </c>
      <c r="G3997" s="203" t="s">
        <v>32006</v>
      </c>
      <c r="H3997" s="203" t="s">
        <v>32007</v>
      </c>
      <c r="I3997" s="203" t="s">
        <v>9462</v>
      </c>
      <c r="J3997" s="203" t="s">
        <v>32008</v>
      </c>
      <c r="K3997" s="84">
        <v>45700</v>
      </c>
      <c r="L3997" s="84">
        <v>45700</v>
      </c>
      <c r="M3997" s="84">
        <v>45880</v>
      </c>
      <c r="N3997" s="203" t="s">
        <v>15956</v>
      </c>
      <c r="O3997" s="86">
        <v>23918382</v>
      </c>
      <c r="P3997" s="203" t="s">
        <v>32009</v>
      </c>
      <c r="Q3997" s="203" t="s">
        <v>32008</v>
      </c>
      <c r="R3997" s="84">
        <v>45699</v>
      </c>
      <c r="S3997" s="84">
        <v>45699</v>
      </c>
      <c r="T3997" s="84"/>
      <c r="U3997" s="84"/>
      <c r="V3997" s="84"/>
      <c r="W3997" s="203" t="s">
        <v>9457</v>
      </c>
    </row>
    <row r="3998" spans="1:23" x14ac:dyDescent="0.3">
      <c r="A3998" s="203" t="s">
        <v>1665</v>
      </c>
      <c r="B3998" s="203" t="s">
        <v>1247</v>
      </c>
      <c r="C3998" s="203" t="s">
        <v>32010</v>
      </c>
      <c r="D3998" s="203" t="s">
        <v>32011</v>
      </c>
      <c r="E3998" s="203" t="s">
        <v>32012</v>
      </c>
      <c r="F3998" s="203" t="s">
        <v>9451</v>
      </c>
      <c r="G3998" s="203" t="s">
        <v>32012</v>
      </c>
      <c r="H3998" s="203" t="s">
        <v>32013</v>
      </c>
      <c r="I3998" s="203" t="s">
        <v>9504</v>
      </c>
      <c r="J3998" s="203" t="s">
        <v>32014</v>
      </c>
      <c r="K3998" s="84">
        <v>46048</v>
      </c>
      <c r="L3998" s="84">
        <v>46049</v>
      </c>
      <c r="M3998" s="84">
        <v>46168</v>
      </c>
      <c r="N3998" s="203" t="s">
        <v>20724</v>
      </c>
      <c r="O3998" s="86">
        <v>14000000</v>
      </c>
      <c r="P3998" s="203" t="s">
        <v>32015</v>
      </c>
      <c r="Q3998" s="203" t="s">
        <v>32014</v>
      </c>
      <c r="R3998" s="84">
        <v>46047</v>
      </c>
      <c r="S3998" s="84">
        <v>46047</v>
      </c>
      <c r="T3998" s="84"/>
      <c r="U3998" s="84"/>
      <c r="V3998" s="84"/>
      <c r="W3998" s="203" t="s">
        <v>9457</v>
      </c>
    </row>
    <row r="3999" spans="1:23" x14ac:dyDescent="0.3">
      <c r="A3999" s="203" t="s">
        <v>1665</v>
      </c>
      <c r="B3999" s="203" t="s">
        <v>1247</v>
      </c>
      <c r="C3999" s="203" t="s">
        <v>32018</v>
      </c>
      <c r="D3999" s="203" t="s">
        <v>32019</v>
      </c>
      <c r="E3999" s="203" t="s">
        <v>32020</v>
      </c>
      <c r="F3999" s="203" t="s">
        <v>9451</v>
      </c>
      <c r="G3999" s="203" t="s">
        <v>32020</v>
      </c>
      <c r="H3999" s="203" t="s">
        <v>32021</v>
      </c>
      <c r="I3999" s="203" t="s">
        <v>9453</v>
      </c>
      <c r="J3999" s="203" t="s">
        <v>9728</v>
      </c>
      <c r="K3999" s="84">
        <v>46052</v>
      </c>
      <c r="L3999" s="84">
        <v>46053</v>
      </c>
      <c r="M3999" s="84">
        <v>46142</v>
      </c>
      <c r="N3999" s="203" t="s">
        <v>32022</v>
      </c>
      <c r="O3999" s="86">
        <v>9000000</v>
      </c>
      <c r="P3999" s="203" t="s">
        <v>32023</v>
      </c>
      <c r="Q3999" s="203" t="s">
        <v>9728</v>
      </c>
      <c r="R3999" s="84">
        <v>46052</v>
      </c>
      <c r="S3999" s="84">
        <v>46052</v>
      </c>
      <c r="T3999" s="84"/>
      <c r="U3999" s="84"/>
      <c r="V3999" s="84"/>
      <c r="W3999" s="203" t="s">
        <v>9457</v>
      </c>
    </row>
    <row r="4000" spans="1:23" x14ac:dyDescent="0.3">
      <c r="A4000" s="203" t="s">
        <v>1665</v>
      </c>
      <c r="B4000" s="203" t="s">
        <v>1247</v>
      </c>
      <c r="C4000" s="203" t="s">
        <v>32024</v>
      </c>
      <c r="D4000" s="203" t="s">
        <v>32025</v>
      </c>
      <c r="E4000" s="203" t="s">
        <v>32026</v>
      </c>
      <c r="F4000" s="203" t="s">
        <v>9451</v>
      </c>
      <c r="G4000" s="203" t="s">
        <v>32026</v>
      </c>
      <c r="H4000" s="203" t="s">
        <v>32027</v>
      </c>
      <c r="I4000" s="203" t="s">
        <v>9453</v>
      </c>
      <c r="J4000" s="203" t="s">
        <v>32028</v>
      </c>
      <c r="K4000" s="84">
        <v>46052</v>
      </c>
      <c r="L4000" s="84">
        <v>46052</v>
      </c>
      <c r="M4000" s="84">
        <v>46202</v>
      </c>
      <c r="N4000" s="203" t="s">
        <v>32029</v>
      </c>
      <c r="O4000" s="86">
        <v>20471460</v>
      </c>
      <c r="P4000" s="203" t="s">
        <v>32030</v>
      </c>
      <c r="Q4000" s="203" t="s">
        <v>32028</v>
      </c>
      <c r="R4000" s="84">
        <v>46052</v>
      </c>
      <c r="S4000" s="84">
        <v>46052</v>
      </c>
      <c r="T4000" s="84"/>
      <c r="U4000" s="84"/>
      <c r="V4000" s="84"/>
      <c r="W4000" s="203" t="s">
        <v>9457</v>
      </c>
    </row>
    <row r="4001" spans="1:23" x14ac:dyDescent="0.3">
      <c r="A4001" s="203" t="s">
        <v>3215</v>
      </c>
      <c r="B4001" s="203" t="s">
        <v>1245</v>
      </c>
      <c r="C4001" s="203" t="s">
        <v>32031</v>
      </c>
      <c r="D4001" s="203" t="s">
        <v>32032</v>
      </c>
      <c r="E4001" s="203" t="s">
        <v>32033</v>
      </c>
      <c r="F4001" s="203" t="s">
        <v>9451</v>
      </c>
      <c r="G4001" s="203" t="s">
        <v>32033</v>
      </c>
      <c r="H4001" s="203" t="s">
        <v>32034</v>
      </c>
      <c r="I4001" s="203" t="s">
        <v>9453</v>
      </c>
      <c r="J4001" s="203" t="s">
        <v>32035</v>
      </c>
      <c r="K4001" s="84">
        <v>45436</v>
      </c>
      <c r="L4001" s="84">
        <v>45470</v>
      </c>
      <c r="M4001" s="84">
        <v>45652</v>
      </c>
      <c r="N4001" s="203" t="s">
        <v>27044</v>
      </c>
      <c r="O4001" s="86">
        <v>20300000</v>
      </c>
      <c r="P4001" s="203" t="s">
        <v>32036</v>
      </c>
      <c r="Q4001" s="203" t="s">
        <v>32035</v>
      </c>
      <c r="R4001" s="84">
        <v>45435</v>
      </c>
      <c r="S4001" s="84">
        <v>45435</v>
      </c>
      <c r="T4001" s="84"/>
      <c r="U4001" s="84"/>
      <c r="V4001" s="84"/>
      <c r="W4001" s="203" t="s">
        <v>9457</v>
      </c>
    </row>
    <row r="4002" spans="1:23" x14ac:dyDescent="0.3">
      <c r="A4002" s="203" t="s">
        <v>1754</v>
      </c>
      <c r="B4002" s="203" t="s">
        <v>1247</v>
      </c>
      <c r="C4002" s="203" t="s">
        <v>32037</v>
      </c>
      <c r="D4002" s="203" t="s">
        <v>32038</v>
      </c>
      <c r="E4002" s="203" t="s">
        <v>32039</v>
      </c>
      <c r="F4002" s="203" t="s">
        <v>9451</v>
      </c>
      <c r="G4002" s="203" t="s">
        <v>32039</v>
      </c>
      <c r="H4002" s="203" t="s">
        <v>32040</v>
      </c>
      <c r="I4002" s="203" t="s">
        <v>9453</v>
      </c>
      <c r="J4002" s="203" t="s">
        <v>13507</v>
      </c>
      <c r="K4002" s="84">
        <v>46036</v>
      </c>
      <c r="L4002" s="84">
        <v>46036</v>
      </c>
      <c r="M4002" s="84">
        <v>46278</v>
      </c>
      <c r="N4002" s="203" t="s">
        <v>16539</v>
      </c>
      <c r="O4002" s="86">
        <v>32000000</v>
      </c>
      <c r="P4002" s="203" t="s">
        <v>32041</v>
      </c>
      <c r="Q4002" s="203" t="s">
        <v>13507</v>
      </c>
      <c r="R4002" s="84">
        <v>46036</v>
      </c>
      <c r="S4002" s="84">
        <v>46036</v>
      </c>
      <c r="T4002" s="84"/>
      <c r="U4002" s="84"/>
      <c r="V4002" s="84"/>
      <c r="W4002" s="203" t="s">
        <v>9457</v>
      </c>
    </row>
    <row r="4003" spans="1:23" x14ac:dyDescent="0.3">
      <c r="A4003" s="203" t="s">
        <v>3233</v>
      </c>
      <c r="B4003" s="203" t="s">
        <v>1245</v>
      </c>
      <c r="C4003" s="203" t="s">
        <v>32042</v>
      </c>
      <c r="D4003" s="203" t="s">
        <v>32043</v>
      </c>
      <c r="E4003" s="203" t="s">
        <v>32044</v>
      </c>
      <c r="F4003" s="203" t="s">
        <v>9451</v>
      </c>
      <c r="G4003" s="203" t="s">
        <v>32044</v>
      </c>
      <c r="H4003" s="203" t="s">
        <v>32045</v>
      </c>
      <c r="I4003" s="203" t="s">
        <v>9453</v>
      </c>
      <c r="J4003" s="203" t="s">
        <v>32046</v>
      </c>
      <c r="K4003" s="84">
        <v>45506</v>
      </c>
      <c r="L4003" s="84">
        <v>45506</v>
      </c>
      <c r="M4003" s="84">
        <v>45657</v>
      </c>
      <c r="N4003" s="203" t="s">
        <v>32047</v>
      </c>
      <c r="O4003" s="86">
        <v>16300730</v>
      </c>
      <c r="P4003" s="203" t="s">
        <v>32048</v>
      </c>
      <c r="Q4003" s="203" t="s">
        <v>32049</v>
      </c>
      <c r="R4003" s="84">
        <v>45504</v>
      </c>
      <c r="S4003" s="84">
        <v>45504</v>
      </c>
      <c r="T4003" s="84"/>
      <c r="U4003" s="84"/>
      <c r="V4003" s="84"/>
      <c r="W4003" s="203" t="s">
        <v>9457</v>
      </c>
    </row>
    <row r="4004" spans="1:23" x14ac:dyDescent="0.3">
      <c r="A4004" s="203" t="s">
        <v>2940</v>
      </c>
      <c r="B4004" s="203" t="s">
        <v>1245</v>
      </c>
      <c r="C4004" s="203" t="s">
        <v>32050</v>
      </c>
      <c r="D4004" s="203" t="s">
        <v>32051</v>
      </c>
      <c r="E4004" s="203" t="s">
        <v>32052</v>
      </c>
      <c r="F4004" s="203" t="s">
        <v>9451</v>
      </c>
      <c r="G4004" s="203" t="s">
        <v>32052</v>
      </c>
      <c r="H4004" s="203" t="s">
        <v>32053</v>
      </c>
      <c r="I4004" s="203" t="s">
        <v>9462</v>
      </c>
      <c r="J4004" s="203" t="s">
        <v>12832</v>
      </c>
      <c r="K4004" s="84">
        <v>45581</v>
      </c>
      <c r="L4004" s="84">
        <v>45581</v>
      </c>
      <c r="M4004" s="84">
        <v>45657</v>
      </c>
      <c r="N4004" s="203" t="s">
        <v>14438</v>
      </c>
      <c r="O4004" s="86">
        <v>12364688</v>
      </c>
      <c r="P4004" s="203" t="s">
        <v>32054</v>
      </c>
      <c r="Q4004" s="203" t="s">
        <v>12832</v>
      </c>
      <c r="R4004" s="84">
        <v>45580</v>
      </c>
      <c r="S4004" s="84">
        <v>45580</v>
      </c>
      <c r="T4004" s="84"/>
      <c r="U4004" s="84"/>
      <c r="V4004" s="84"/>
      <c r="W4004" s="203" t="s">
        <v>9457</v>
      </c>
    </row>
    <row r="4005" spans="1:23" x14ac:dyDescent="0.3">
      <c r="A4005" s="203" t="s">
        <v>1456</v>
      </c>
      <c r="B4005" s="203" t="s">
        <v>1246</v>
      </c>
      <c r="C4005" s="203" t="s">
        <v>32055</v>
      </c>
      <c r="D4005" s="203" t="s">
        <v>32056</v>
      </c>
      <c r="E4005" s="203" t="s">
        <v>32057</v>
      </c>
      <c r="F4005" s="203" t="s">
        <v>9451</v>
      </c>
      <c r="G4005" s="203" t="s">
        <v>32057</v>
      </c>
      <c r="H4005" s="203" t="s">
        <v>32058</v>
      </c>
      <c r="I4005" s="203" t="s">
        <v>9453</v>
      </c>
      <c r="J4005" s="203" t="s">
        <v>32059</v>
      </c>
      <c r="K4005" s="84">
        <v>45932</v>
      </c>
      <c r="L4005" s="84">
        <v>45958</v>
      </c>
      <c r="M4005" s="84">
        <v>46022</v>
      </c>
      <c r="N4005" s="203" t="s">
        <v>32060</v>
      </c>
      <c r="O4005" s="86">
        <v>2108795806.1500001</v>
      </c>
      <c r="P4005" s="203" t="s">
        <v>32061</v>
      </c>
      <c r="Q4005" s="203" t="s">
        <v>32062</v>
      </c>
      <c r="R4005" s="84">
        <v>45925</v>
      </c>
      <c r="S4005" s="84">
        <v>45925</v>
      </c>
      <c r="T4005" s="84">
        <v>45925</v>
      </c>
      <c r="U4005" s="84">
        <v>45926</v>
      </c>
      <c r="V4005" s="84">
        <v>45926</v>
      </c>
      <c r="W4005" s="203" t="s">
        <v>9457</v>
      </c>
    </row>
    <row r="4006" spans="1:23" x14ac:dyDescent="0.3">
      <c r="A4006" s="203" t="s">
        <v>1467</v>
      </c>
      <c r="B4006" s="203" t="s">
        <v>1247</v>
      </c>
      <c r="C4006" s="203" t="s">
        <v>32063</v>
      </c>
      <c r="D4006" s="203" t="s">
        <v>32064</v>
      </c>
      <c r="E4006" s="203" t="s">
        <v>32065</v>
      </c>
      <c r="F4006" s="203" t="s">
        <v>9451</v>
      </c>
      <c r="G4006" s="203" t="s">
        <v>32065</v>
      </c>
      <c r="H4006" s="203" t="s">
        <v>32066</v>
      </c>
      <c r="I4006" s="203" t="s">
        <v>9453</v>
      </c>
      <c r="J4006" s="203" t="s">
        <v>15658</v>
      </c>
      <c r="K4006" s="84">
        <v>46040</v>
      </c>
      <c r="L4006" s="84">
        <v>46041</v>
      </c>
      <c r="M4006" s="84">
        <v>46221</v>
      </c>
      <c r="N4006" s="203" t="s">
        <v>10343</v>
      </c>
      <c r="O4006" s="86">
        <v>25760100</v>
      </c>
      <c r="P4006" s="203" t="s">
        <v>32067</v>
      </c>
      <c r="Q4006" s="203" t="s">
        <v>15658</v>
      </c>
      <c r="R4006" s="84">
        <v>46040</v>
      </c>
      <c r="S4006" s="84">
        <v>46040</v>
      </c>
      <c r="T4006" s="84"/>
      <c r="U4006" s="84"/>
      <c r="V4006" s="84"/>
      <c r="W4006" s="203" t="s">
        <v>9457</v>
      </c>
    </row>
    <row r="4007" spans="1:23" x14ac:dyDescent="0.3">
      <c r="A4007" s="203" t="s">
        <v>1505</v>
      </c>
      <c r="B4007" s="203" t="s">
        <v>1246</v>
      </c>
      <c r="C4007" s="203" t="s">
        <v>32068</v>
      </c>
      <c r="D4007" s="203" t="s">
        <v>32069</v>
      </c>
      <c r="E4007" s="203" t="s">
        <v>32070</v>
      </c>
      <c r="F4007" s="203" t="s">
        <v>9451</v>
      </c>
      <c r="G4007" s="203" t="s">
        <v>32070</v>
      </c>
      <c r="H4007" s="203" t="s">
        <v>17242</v>
      </c>
      <c r="I4007" s="203" t="s">
        <v>9462</v>
      </c>
      <c r="J4007" s="203" t="s">
        <v>32071</v>
      </c>
      <c r="K4007" s="84">
        <v>45700</v>
      </c>
      <c r="L4007" s="84">
        <v>45701</v>
      </c>
      <c r="M4007" s="84">
        <v>45881</v>
      </c>
      <c r="N4007" s="203" t="s">
        <v>11442</v>
      </c>
      <c r="O4007" s="86">
        <v>23918382</v>
      </c>
      <c r="P4007" s="203" t="s">
        <v>32072</v>
      </c>
      <c r="Q4007" s="203" t="s">
        <v>32071</v>
      </c>
      <c r="R4007" s="84">
        <v>45700</v>
      </c>
      <c r="S4007" s="84">
        <v>45700</v>
      </c>
      <c r="T4007" s="84"/>
      <c r="U4007" s="84"/>
      <c r="V4007" s="84"/>
      <c r="W4007" s="203" t="s">
        <v>9457</v>
      </c>
    </row>
    <row r="4008" spans="1:23" x14ac:dyDescent="0.3">
      <c r="A4008" s="203" t="s">
        <v>1665</v>
      </c>
      <c r="B4008" s="203" t="s">
        <v>1247</v>
      </c>
      <c r="C4008" s="203" t="s">
        <v>32073</v>
      </c>
      <c r="D4008" s="203" t="s">
        <v>32074</v>
      </c>
      <c r="E4008" s="203" t="s">
        <v>32075</v>
      </c>
      <c r="F4008" s="203" t="s">
        <v>9451</v>
      </c>
      <c r="G4008" s="203" t="s">
        <v>32075</v>
      </c>
      <c r="H4008" s="203" t="s">
        <v>32076</v>
      </c>
      <c r="I4008" s="203" t="s">
        <v>9453</v>
      </c>
      <c r="J4008" s="203" t="s">
        <v>12963</v>
      </c>
      <c r="K4008" s="84">
        <v>46050</v>
      </c>
      <c r="L4008" s="84">
        <v>46050</v>
      </c>
      <c r="M4008" s="84">
        <v>46139</v>
      </c>
      <c r="N4008" s="203" t="s">
        <v>14964</v>
      </c>
      <c r="O4008" s="86">
        <v>10442892</v>
      </c>
      <c r="P4008" s="203" t="s">
        <v>32077</v>
      </c>
      <c r="Q4008" s="203" t="s">
        <v>12963</v>
      </c>
      <c r="R4008" s="84">
        <v>46049</v>
      </c>
      <c r="S4008" s="84">
        <v>46049</v>
      </c>
      <c r="T4008" s="84"/>
      <c r="U4008" s="84"/>
      <c r="V4008" s="84"/>
      <c r="W4008" s="203" t="s">
        <v>9457</v>
      </c>
    </row>
    <row r="4009" spans="1:23" x14ac:dyDescent="0.3">
      <c r="A4009" s="203" t="s">
        <v>5454</v>
      </c>
      <c r="B4009" s="203" t="s">
        <v>1245</v>
      </c>
      <c r="C4009" s="203" t="s">
        <v>32078</v>
      </c>
      <c r="D4009" s="203" t="s">
        <v>32079</v>
      </c>
      <c r="E4009" s="203" t="s">
        <v>32080</v>
      </c>
      <c r="F4009" s="203" t="s">
        <v>9451</v>
      </c>
      <c r="G4009" s="203" t="s">
        <v>32080</v>
      </c>
      <c r="H4009" s="203" t="s">
        <v>32081</v>
      </c>
      <c r="I4009" s="203" t="s">
        <v>9453</v>
      </c>
      <c r="J4009" s="203" t="s">
        <v>32082</v>
      </c>
      <c r="K4009" s="84">
        <v>45534</v>
      </c>
      <c r="L4009" s="84">
        <v>45534</v>
      </c>
      <c r="M4009" s="84">
        <v>45657</v>
      </c>
      <c r="N4009" s="203" t="s">
        <v>18272</v>
      </c>
      <c r="O4009" s="86">
        <v>16000000</v>
      </c>
      <c r="P4009" s="203" t="s">
        <v>32083</v>
      </c>
      <c r="Q4009" s="203" t="s">
        <v>32082</v>
      </c>
      <c r="R4009" s="84">
        <v>45533</v>
      </c>
      <c r="S4009" s="84">
        <v>45533</v>
      </c>
      <c r="T4009" s="84"/>
      <c r="U4009" s="84"/>
      <c r="V4009" s="84"/>
      <c r="W4009" s="203" t="s">
        <v>9457</v>
      </c>
    </row>
    <row r="4010" spans="1:23" x14ac:dyDescent="0.3">
      <c r="A4010" s="203" t="s">
        <v>5454</v>
      </c>
      <c r="B4010" s="203" t="s">
        <v>1245</v>
      </c>
      <c r="C4010" s="203" t="s">
        <v>32078</v>
      </c>
      <c r="D4010" s="203" t="s">
        <v>32084</v>
      </c>
      <c r="E4010" s="203" t="s">
        <v>32080</v>
      </c>
      <c r="F4010" s="203" t="s">
        <v>9451</v>
      </c>
      <c r="G4010" s="203" t="s">
        <v>32080</v>
      </c>
      <c r="H4010" s="203" t="s">
        <v>32084</v>
      </c>
      <c r="I4010" s="203" t="s">
        <v>9469</v>
      </c>
      <c r="J4010" s="203" t="s">
        <v>9470</v>
      </c>
      <c r="K4010" s="84"/>
      <c r="L4010" s="84"/>
      <c r="M4010" s="84">
        <v>45657</v>
      </c>
      <c r="N4010" s="203" t="s">
        <v>9471</v>
      </c>
      <c r="O4010" s="86">
        <v>0</v>
      </c>
      <c r="P4010" s="203" t="s">
        <v>32083</v>
      </c>
      <c r="Q4010" s="203" t="s">
        <v>9473</v>
      </c>
      <c r="R4010" s="84">
        <v>45533</v>
      </c>
      <c r="S4010" s="84">
        <v>45533</v>
      </c>
      <c r="T4010" s="84"/>
      <c r="U4010" s="84"/>
      <c r="V4010" s="84"/>
      <c r="W4010" s="203" t="s">
        <v>9457</v>
      </c>
    </row>
    <row r="4011" spans="1:23" x14ac:dyDescent="0.3">
      <c r="A4011" s="203" t="s">
        <v>5454</v>
      </c>
      <c r="B4011" s="203" t="s">
        <v>1245</v>
      </c>
      <c r="C4011" s="203" t="s">
        <v>32078</v>
      </c>
      <c r="D4011" s="203" t="s">
        <v>32085</v>
      </c>
      <c r="E4011" s="203" t="s">
        <v>32080</v>
      </c>
      <c r="F4011" s="203" t="s">
        <v>9451</v>
      </c>
      <c r="G4011" s="203" t="s">
        <v>32080</v>
      </c>
      <c r="H4011" s="203" t="s">
        <v>32085</v>
      </c>
      <c r="I4011" s="203" t="s">
        <v>9469</v>
      </c>
      <c r="J4011" s="203" t="s">
        <v>9470</v>
      </c>
      <c r="K4011" s="84"/>
      <c r="L4011" s="84"/>
      <c r="M4011" s="84">
        <v>45657</v>
      </c>
      <c r="N4011" s="203" t="s">
        <v>9471</v>
      </c>
      <c r="O4011" s="86">
        <v>0</v>
      </c>
      <c r="P4011" s="203" t="s">
        <v>32083</v>
      </c>
      <c r="Q4011" s="203" t="s">
        <v>9473</v>
      </c>
      <c r="R4011" s="84">
        <v>45533</v>
      </c>
      <c r="S4011" s="84">
        <v>45533</v>
      </c>
      <c r="T4011" s="84"/>
      <c r="U4011" s="84"/>
      <c r="V4011" s="84"/>
      <c r="W4011" s="203" t="s">
        <v>9457</v>
      </c>
    </row>
    <row r="4012" spans="1:23" x14ac:dyDescent="0.3">
      <c r="A4012" s="203" t="s">
        <v>5454</v>
      </c>
      <c r="B4012" s="203" t="s">
        <v>1245</v>
      </c>
      <c r="C4012" s="203" t="s">
        <v>32078</v>
      </c>
      <c r="D4012" s="203" t="s">
        <v>32086</v>
      </c>
      <c r="E4012" s="203" t="s">
        <v>32080</v>
      </c>
      <c r="F4012" s="203" t="s">
        <v>9451</v>
      </c>
      <c r="G4012" s="203" t="s">
        <v>32080</v>
      </c>
      <c r="H4012" s="203" t="s">
        <v>32086</v>
      </c>
      <c r="I4012" s="203" t="s">
        <v>9469</v>
      </c>
      <c r="J4012" s="203" t="s">
        <v>9470</v>
      </c>
      <c r="K4012" s="84"/>
      <c r="L4012" s="84"/>
      <c r="M4012" s="84">
        <v>45657</v>
      </c>
      <c r="N4012" s="203" t="s">
        <v>9471</v>
      </c>
      <c r="O4012" s="86">
        <v>0</v>
      </c>
      <c r="P4012" s="203" t="s">
        <v>32083</v>
      </c>
      <c r="Q4012" s="203" t="s">
        <v>9473</v>
      </c>
      <c r="R4012" s="84">
        <v>45533</v>
      </c>
      <c r="S4012" s="84">
        <v>45533</v>
      </c>
      <c r="T4012" s="84"/>
      <c r="U4012" s="84"/>
      <c r="V4012" s="84"/>
      <c r="W4012" s="203" t="s">
        <v>9457</v>
      </c>
    </row>
    <row r="4013" spans="1:23" x14ac:dyDescent="0.3">
      <c r="A4013" s="203" t="s">
        <v>1467</v>
      </c>
      <c r="B4013" s="203" t="s">
        <v>1247</v>
      </c>
      <c r="C4013" s="203" t="s">
        <v>32087</v>
      </c>
      <c r="D4013" s="203" t="s">
        <v>32088</v>
      </c>
      <c r="E4013" s="203" t="s">
        <v>32089</v>
      </c>
      <c r="F4013" s="203" t="s">
        <v>9451</v>
      </c>
      <c r="G4013" s="203" t="s">
        <v>32089</v>
      </c>
      <c r="H4013" s="203" t="s">
        <v>32090</v>
      </c>
      <c r="I4013" s="203" t="s">
        <v>9453</v>
      </c>
      <c r="J4013" s="203" t="s">
        <v>32091</v>
      </c>
      <c r="K4013" s="84">
        <v>46051</v>
      </c>
      <c r="L4013" s="84">
        <v>46051</v>
      </c>
      <c r="M4013" s="84">
        <v>46231</v>
      </c>
      <c r="N4013" s="203" t="s">
        <v>32092</v>
      </c>
      <c r="O4013" s="86">
        <v>25760100</v>
      </c>
      <c r="P4013" s="203" t="s">
        <v>32093</v>
      </c>
      <c r="Q4013" s="203" t="s">
        <v>32091</v>
      </c>
      <c r="R4013" s="84">
        <v>46050</v>
      </c>
      <c r="S4013" s="84">
        <v>46050</v>
      </c>
      <c r="T4013" s="84"/>
      <c r="U4013" s="84"/>
      <c r="V4013" s="84"/>
      <c r="W4013" s="203" t="s">
        <v>9457</v>
      </c>
    </row>
    <row r="4014" spans="1:23" x14ac:dyDescent="0.3">
      <c r="A4014" s="203" t="s">
        <v>1505</v>
      </c>
      <c r="B4014" s="203" t="s">
        <v>1246</v>
      </c>
      <c r="C4014" s="203" t="s">
        <v>32094</v>
      </c>
      <c r="D4014" s="203" t="s">
        <v>32095</v>
      </c>
      <c r="E4014" s="203" t="s">
        <v>32096</v>
      </c>
      <c r="F4014" s="203" t="s">
        <v>9451</v>
      </c>
      <c r="G4014" s="203" t="s">
        <v>32096</v>
      </c>
      <c r="H4014" s="203" t="s">
        <v>32097</v>
      </c>
      <c r="I4014" s="203" t="s">
        <v>9462</v>
      </c>
      <c r="J4014" s="203" t="s">
        <v>32098</v>
      </c>
      <c r="K4014" s="84">
        <v>45699</v>
      </c>
      <c r="L4014" s="84">
        <v>45700</v>
      </c>
      <c r="M4014" s="84">
        <v>45879</v>
      </c>
      <c r="N4014" s="203" t="s">
        <v>10887</v>
      </c>
      <c r="O4014" s="86">
        <v>23918382</v>
      </c>
      <c r="P4014" s="203" t="s">
        <v>32099</v>
      </c>
      <c r="Q4014" s="203" t="s">
        <v>32098</v>
      </c>
      <c r="R4014" s="84">
        <v>45698</v>
      </c>
      <c r="S4014" s="84">
        <v>45698</v>
      </c>
      <c r="T4014" s="84"/>
      <c r="U4014" s="84"/>
      <c r="V4014" s="84"/>
      <c r="W4014" s="203" t="s">
        <v>9457</v>
      </c>
    </row>
    <row r="4015" spans="1:23" x14ac:dyDescent="0.3">
      <c r="A4015" s="203" t="s">
        <v>1572</v>
      </c>
      <c r="B4015" s="203" t="s">
        <v>1246</v>
      </c>
      <c r="C4015" s="203" t="s">
        <v>32100</v>
      </c>
      <c r="D4015" s="203" t="s">
        <v>32101</v>
      </c>
      <c r="E4015" s="203" t="s">
        <v>32102</v>
      </c>
      <c r="F4015" s="203" t="s">
        <v>9451</v>
      </c>
      <c r="G4015" s="203" t="s">
        <v>32102</v>
      </c>
      <c r="H4015" s="203" t="s">
        <v>32103</v>
      </c>
      <c r="I4015" s="203" t="s">
        <v>9462</v>
      </c>
      <c r="J4015" s="203" t="s">
        <v>32104</v>
      </c>
      <c r="K4015" s="84">
        <v>45925</v>
      </c>
      <c r="L4015" s="84">
        <v>45925</v>
      </c>
      <c r="M4015" s="84">
        <v>46015</v>
      </c>
      <c r="N4015" s="203" t="s">
        <v>12386</v>
      </c>
      <c r="O4015" s="86">
        <v>9274089</v>
      </c>
      <c r="P4015" s="203" t="s">
        <v>32105</v>
      </c>
      <c r="Q4015" s="203" t="s">
        <v>32104</v>
      </c>
      <c r="R4015" s="84">
        <v>45922</v>
      </c>
      <c r="S4015" s="84">
        <v>45922</v>
      </c>
      <c r="T4015" s="84"/>
      <c r="U4015" s="84"/>
      <c r="V4015" s="84"/>
      <c r="W4015" s="203" t="s">
        <v>9457</v>
      </c>
    </row>
    <row r="4016" spans="1:23" x14ac:dyDescent="0.3">
      <c r="A4016" s="203" t="s">
        <v>1572</v>
      </c>
      <c r="B4016" s="203" t="s">
        <v>1246</v>
      </c>
      <c r="C4016" s="203" t="s">
        <v>32106</v>
      </c>
      <c r="D4016" s="203" t="s">
        <v>32107</v>
      </c>
      <c r="E4016" s="203" t="s">
        <v>32108</v>
      </c>
      <c r="F4016" s="203" t="s">
        <v>9451</v>
      </c>
      <c r="G4016" s="203" t="s">
        <v>32108</v>
      </c>
      <c r="H4016" s="203" t="s">
        <v>32109</v>
      </c>
      <c r="I4016" s="203" t="s">
        <v>9453</v>
      </c>
      <c r="J4016" s="203" t="s">
        <v>32110</v>
      </c>
      <c r="K4016" s="84">
        <v>45916</v>
      </c>
      <c r="L4016" s="84">
        <v>45917</v>
      </c>
      <c r="M4016" s="84">
        <v>46007</v>
      </c>
      <c r="N4016" s="203" t="s">
        <v>20537</v>
      </c>
      <c r="O4016" s="86">
        <v>12000000</v>
      </c>
      <c r="P4016" s="203" t="s">
        <v>32111</v>
      </c>
      <c r="Q4016" s="203" t="s">
        <v>32110</v>
      </c>
      <c r="R4016" s="84">
        <v>45916</v>
      </c>
      <c r="S4016" s="84">
        <v>45916</v>
      </c>
      <c r="T4016" s="84"/>
      <c r="U4016" s="84"/>
      <c r="V4016" s="84"/>
      <c r="W4016" s="203" t="s">
        <v>9457</v>
      </c>
    </row>
    <row r="4017" spans="1:23" x14ac:dyDescent="0.3">
      <c r="A4017" s="203" t="s">
        <v>5454</v>
      </c>
      <c r="B4017" s="203" t="s">
        <v>1245</v>
      </c>
      <c r="C4017" s="203" t="s">
        <v>32112</v>
      </c>
      <c r="D4017" s="203" t="s">
        <v>32113</v>
      </c>
      <c r="E4017" s="203" t="s">
        <v>32114</v>
      </c>
      <c r="F4017" s="203" t="s">
        <v>9451</v>
      </c>
      <c r="G4017" s="203" t="s">
        <v>32114</v>
      </c>
      <c r="H4017" s="203" t="s">
        <v>32115</v>
      </c>
      <c r="I4017" s="203" t="s">
        <v>9453</v>
      </c>
      <c r="J4017" s="203" t="s">
        <v>32116</v>
      </c>
      <c r="K4017" s="84">
        <v>45531</v>
      </c>
      <c r="L4017" s="84">
        <v>45532</v>
      </c>
      <c r="M4017" s="84">
        <v>45653</v>
      </c>
      <c r="N4017" s="203" t="s">
        <v>32117</v>
      </c>
      <c r="O4017" s="86">
        <v>20000000</v>
      </c>
      <c r="P4017" s="203" t="s">
        <v>32118</v>
      </c>
      <c r="Q4017" s="203" t="s">
        <v>32116</v>
      </c>
      <c r="R4017" s="84">
        <v>45530</v>
      </c>
      <c r="S4017" s="84">
        <v>45530</v>
      </c>
      <c r="T4017" s="84"/>
      <c r="U4017" s="84"/>
      <c r="V4017" s="84"/>
      <c r="W4017" s="203" t="s">
        <v>9457</v>
      </c>
    </row>
    <row r="4018" spans="1:23" x14ac:dyDescent="0.3">
      <c r="A4018" s="203" t="s">
        <v>1665</v>
      </c>
      <c r="B4018" s="203" t="s">
        <v>1247</v>
      </c>
      <c r="C4018" s="203" t="s">
        <v>32119</v>
      </c>
      <c r="D4018" s="203" t="s">
        <v>32120</v>
      </c>
      <c r="E4018" s="203" t="s">
        <v>32121</v>
      </c>
      <c r="F4018" s="203" t="s">
        <v>9451</v>
      </c>
      <c r="G4018" s="203" t="s">
        <v>32121</v>
      </c>
      <c r="H4018" s="203" t="s">
        <v>32122</v>
      </c>
      <c r="I4018" s="203" t="s">
        <v>9453</v>
      </c>
      <c r="J4018" s="203" t="s">
        <v>25417</v>
      </c>
      <c r="K4018" s="84">
        <v>46052</v>
      </c>
      <c r="L4018" s="84">
        <v>46053</v>
      </c>
      <c r="M4018" s="84">
        <v>46142</v>
      </c>
      <c r="N4018" s="203" t="s">
        <v>21780</v>
      </c>
      <c r="O4018" s="86">
        <v>10500000</v>
      </c>
      <c r="P4018" s="203" t="s">
        <v>32123</v>
      </c>
      <c r="Q4018" s="203" t="s">
        <v>25417</v>
      </c>
      <c r="R4018" s="84">
        <v>46051</v>
      </c>
      <c r="S4018" s="84">
        <v>46051</v>
      </c>
      <c r="T4018" s="84"/>
      <c r="U4018" s="84"/>
      <c r="V4018" s="84"/>
      <c r="W4018" s="203" t="s">
        <v>9457</v>
      </c>
    </row>
    <row r="4019" spans="1:23" x14ac:dyDescent="0.3">
      <c r="A4019" s="203" t="s">
        <v>1665</v>
      </c>
      <c r="B4019" s="203" t="s">
        <v>1247</v>
      </c>
      <c r="C4019" s="203" t="s">
        <v>32124</v>
      </c>
      <c r="D4019" s="203" t="s">
        <v>32125</v>
      </c>
      <c r="E4019" s="203" t="s">
        <v>32126</v>
      </c>
      <c r="F4019" s="203" t="s">
        <v>9451</v>
      </c>
      <c r="G4019" s="203" t="s">
        <v>32126</v>
      </c>
      <c r="H4019" s="203" t="s">
        <v>32127</v>
      </c>
      <c r="I4019" s="203" t="s">
        <v>9453</v>
      </c>
      <c r="J4019" s="203" t="s">
        <v>32128</v>
      </c>
      <c r="K4019" s="84">
        <v>46044</v>
      </c>
      <c r="L4019" s="84">
        <v>46048</v>
      </c>
      <c r="M4019" s="84">
        <v>46137</v>
      </c>
      <c r="N4019" s="203" t="s">
        <v>32129</v>
      </c>
      <c r="O4019" s="86">
        <v>9900000</v>
      </c>
      <c r="P4019" s="203" t="s">
        <v>32130</v>
      </c>
      <c r="Q4019" s="203" t="s">
        <v>32128</v>
      </c>
      <c r="R4019" s="84"/>
      <c r="S4019" s="84"/>
      <c r="T4019" s="84"/>
      <c r="U4019" s="84"/>
      <c r="V4019" s="84"/>
      <c r="W4019" s="203" t="s">
        <v>9457</v>
      </c>
    </row>
    <row r="4020" spans="1:23" x14ac:dyDescent="0.3">
      <c r="A4020" s="203" t="s">
        <v>1665</v>
      </c>
      <c r="B4020" s="203" t="s">
        <v>1247</v>
      </c>
      <c r="C4020" s="203" t="s">
        <v>32131</v>
      </c>
      <c r="D4020" s="203" t="s">
        <v>32132</v>
      </c>
      <c r="E4020" s="203" t="s">
        <v>32133</v>
      </c>
      <c r="F4020" s="203" t="s">
        <v>9451</v>
      </c>
      <c r="G4020" s="203" t="s">
        <v>32133</v>
      </c>
      <c r="H4020" s="203" t="s">
        <v>32134</v>
      </c>
      <c r="I4020" s="203" t="s">
        <v>9504</v>
      </c>
      <c r="J4020" s="203" t="s">
        <v>32135</v>
      </c>
      <c r="K4020" s="84">
        <v>46048</v>
      </c>
      <c r="L4020" s="84">
        <v>46049</v>
      </c>
      <c r="M4020" s="84">
        <v>46168</v>
      </c>
      <c r="N4020" s="203" t="s">
        <v>21794</v>
      </c>
      <c r="O4020" s="86">
        <v>12000000</v>
      </c>
      <c r="P4020" s="203" t="s">
        <v>32136</v>
      </c>
      <c r="Q4020" s="203" t="s">
        <v>32135</v>
      </c>
      <c r="R4020" s="84">
        <v>46048</v>
      </c>
      <c r="S4020" s="84">
        <v>46048</v>
      </c>
      <c r="T4020" s="84"/>
      <c r="U4020" s="84"/>
      <c r="V4020" s="84"/>
      <c r="W4020" s="203" t="s">
        <v>9457</v>
      </c>
    </row>
    <row r="4021" spans="1:23" x14ac:dyDescent="0.3">
      <c r="A4021" s="203" t="s">
        <v>3253</v>
      </c>
      <c r="B4021" s="203" t="s">
        <v>1245</v>
      </c>
      <c r="C4021" s="203" t="s">
        <v>32137</v>
      </c>
      <c r="D4021" s="203" t="s">
        <v>32138</v>
      </c>
      <c r="E4021" s="203" t="s">
        <v>32139</v>
      </c>
      <c r="F4021" s="203" t="s">
        <v>9451</v>
      </c>
      <c r="G4021" s="203" t="s">
        <v>32139</v>
      </c>
      <c r="H4021" s="203" t="s">
        <v>32140</v>
      </c>
      <c r="I4021" s="203" t="s">
        <v>9462</v>
      </c>
      <c r="J4021" s="203" t="s">
        <v>32141</v>
      </c>
      <c r="K4021" s="84">
        <v>45583</v>
      </c>
      <c r="L4021" s="84">
        <v>45583</v>
      </c>
      <c r="M4021" s="84">
        <v>45657</v>
      </c>
      <c r="N4021" s="203" t="s">
        <v>14668</v>
      </c>
      <c r="O4021" s="86">
        <v>9700232</v>
      </c>
      <c r="P4021" s="203" t="s">
        <v>32142</v>
      </c>
      <c r="Q4021" s="203" t="s">
        <v>32141</v>
      </c>
      <c r="R4021" s="84">
        <v>45583</v>
      </c>
      <c r="S4021" s="84">
        <v>45583</v>
      </c>
      <c r="T4021" s="84"/>
      <c r="U4021" s="84"/>
      <c r="V4021" s="84"/>
      <c r="W4021" s="203" t="s">
        <v>9457</v>
      </c>
    </row>
    <row r="4022" spans="1:23" x14ac:dyDescent="0.3">
      <c r="A4022" s="203" t="s">
        <v>1433</v>
      </c>
      <c r="B4022" s="203" t="s">
        <v>1246</v>
      </c>
      <c r="C4022" s="203" t="s">
        <v>32143</v>
      </c>
      <c r="D4022" s="203" t="s">
        <v>32144</v>
      </c>
      <c r="E4022" s="203" t="s">
        <v>32145</v>
      </c>
      <c r="F4022" s="203" t="s">
        <v>9451</v>
      </c>
      <c r="G4022" s="203" t="s">
        <v>32145</v>
      </c>
      <c r="H4022" s="203" t="s">
        <v>32144</v>
      </c>
      <c r="I4022" s="203" t="s">
        <v>9469</v>
      </c>
      <c r="J4022" s="203" t="s">
        <v>9470</v>
      </c>
      <c r="K4022" s="84"/>
      <c r="L4022" s="84"/>
      <c r="M4022" s="84">
        <v>45919</v>
      </c>
      <c r="N4022" s="203" t="s">
        <v>9471</v>
      </c>
      <c r="O4022" s="86">
        <v>0</v>
      </c>
      <c r="P4022" s="203" t="s">
        <v>32146</v>
      </c>
      <c r="Q4022" s="203" t="s">
        <v>9473</v>
      </c>
      <c r="R4022" s="84">
        <v>45796</v>
      </c>
      <c r="S4022" s="84">
        <v>45796</v>
      </c>
      <c r="T4022" s="84"/>
      <c r="U4022" s="84"/>
      <c r="V4022" s="84"/>
      <c r="W4022" s="203" t="s">
        <v>9457</v>
      </c>
    </row>
    <row r="4023" spans="1:23" x14ac:dyDescent="0.3">
      <c r="A4023" s="203" t="s">
        <v>3253</v>
      </c>
      <c r="B4023" s="203" t="s">
        <v>1245</v>
      </c>
      <c r="C4023" s="203" t="s">
        <v>32147</v>
      </c>
      <c r="D4023" s="203" t="s">
        <v>32148</v>
      </c>
      <c r="E4023" s="203" t="s">
        <v>32149</v>
      </c>
      <c r="F4023" s="203" t="s">
        <v>9451</v>
      </c>
      <c r="G4023" s="203" t="s">
        <v>32149</v>
      </c>
      <c r="H4023" s="203" t="s">
        <v>32148</v>
      </c>
      <c r="I4023" s="203" t="s">
        <v>9469</v>
      </c>
      <c r="J4023" s="203" t="s">
        <v>9470</v>
      </c>
      <c r="K4023" s="84"/>
      <c r="L4023" s="84"/>
      <c r="M4023" s="84">
        <v>45647</v>
      </c>
      <c r="N4023" s="203" t="s">
        <v>9471</v>
      </c>
      <c r="O4023" s="86">
        <v>0</v>
      </c>
      <c r="P4023" s="203" t="s">
        <v>32150</v>
      </c>
      <c r="Q4023" s="203" t="s">
        <v>9473</v>
      </c>
      <c r="R4023" s="84">
        <v>45594</v>
      </c>
      <c r="S4023" s="84">
        <v>45594</v>
      </c>
      <c r="T4023" s="84"/>
      <c r="U4023" s="84"/>
      <c r="V4023" s="84"/>
      <c r="W4023" s="203" t="s">
        <v>9457</v>
      </c>
    </row>
    <row r="4024" spans="1:23" x14ac:dyDescent="0.3">
      <c r="A4024" s="203" t="s">
        <v>1665</v>
      </c>
      <c r="B4024" s="203" t="s">
        <v>1247</v>
      </c>
      <c r="C4024" s="203" t="s">
        <v>32151</v>
      </c>
      <c r="D4024" s="203" t="s">
        <v>32152</v>
      </c>
      <c r="E4024" s="203" t="s">
        <v>32153</v>
      </c>
      <c r="F4024" s="203" t="s">
        <v>9451</v>
      </c>
      <c r="G4024" s="203" t="s">
        <v>32153</v>
      </c>
      <c r="H4024" s="203" t="s">
        <v>32152</v>
      </c>
      <c r="I4024" s="203" t="s">
        <v>9739</v>
      </c>
      <c r="J4024" s="203" t="s">
        <v>9470</v>
      </c>
      <c r="K4024" s="84"/>
      <c r="L4024" s="84"/>
      <c r="M4024" s="84">
        <v>46141</v>
      </c>
      <c r="N4024" s="203" t="s">
        <v>9471</v>
      </c>
      <c r="O4024" s="86">
        <v>0</v>
      </c>
      <c r="P4024" s="203" t="s">
        <v>32154</v>
      </c>
      <c r="Q4024" s="203" t="s">
        <v>9473</v>
      </c>
      <c r="R4024" s="84">
        <v>46052</v>
      </c>
      <c r="S4024" s="84">
        <v>46052</v>
      </c>
      <c r="T4024" s="84"/>
      <c r="U4024" s="84"/>
      <c r="V4024" s="84"/>
      <c r="W4024" s="203" t="s">
        <v>9457</v>
      </c>
    </row>
    <row r="4025" spans="1:23" x14ac:dyDescent="0.3">
      <c r="A4025" s="203" t="s">
        <v>1665</v>
      </c>
      <c r="B4025" s="203" t="s">
        <v>1247</v>
      </c>
      <c r="C4025" s="203" t="s">
        <v>32151</v>
      </c>
      <c r="D4025" s="203" t="s">
        <v>32155</v>
      </c>
      <c r="E4025" s="203" t="s">
        <v>32153</v>
      </c>
      <c r="F4025" s="203" t="s">
        <v>9451</v>
      </c>
      <c r="G4025" s="203" t="s">
        <v>32153</v>
      </c>
      <c r="H4025" s="203" t="s">
        <v>32156</v>
      </c>
      <c r="I4025" s="203" t="s">
        <v>9453</v>
      </c>
      <c r="J4025" s="203" t="s">
        <v>32157</v>
      </c>
      <c r="K4025" s="84">
        <v>46052</v>
      </c>
      <c r="L4025" s="84">
        <v>46052</v>
      </c>
      <c r="M4025" s="84">
        <v>46142</v>
      </c>
      <c r="N4025" s="203" t="s">
        <v>32158</v>
      </c>
      <c r="O4025" s="86">
        <v>12000000</v>
      </c>
      <c r="P4025" s="203" t="s">
        <v>32154</v>
      </c>
      <c r="Q4025" s="203" t="s">
        <v>32157</v>
      </c>
      <c r="R4025" s="84">
        <v>46052</v>
      </c>
      <c r="S4025" s="84">
        <v>46052</v>
      </c>
      <c r="T4025" s="84"/>
      <c r="U4025" s="84"/>
      <c r="V4025" s="84"/>
      <c r="W4025" s="203" t="s">
        <v>9457</v>
      </c>
    </row>
    <row r="4026" spans="1:23" x14ac:dyDescent="0.3">
      <c r="A4026" s="203" t="s">
        <v>1476</v>
      </c>
      <c r="B4026" s="203" t="s">
        <v>1246</v>
      </c>
      <c r="C4026" s="203" t="s">
        <v>32159</v>
      </c>
      <c r="D4026" s="203" t="s">
        <v>32160</v>
      </c>
      <c r="E4026" s="203" t="s">
        <v>32161</v>
      </c>
      <c r="F4026" s="203" t="s">
        <v>9451</v>
      </c>
      <c r="G4026" s="203" t="s">
        <v>32161</v>
      </c>
      <c r="H4026" s="203" t="s">
        <v>32162</v>
      </c>
      <c r="I4026" s="203" t="s">
        <v>9462</v>
      </c>
      <c r="J4026" s="203" t="s">
        <v>32163</v>
      </c>
      <c r="K4026" s="84">
        <v>45899</v>
      </c>
      <c r="L4026" s="84">
        <v>45901</v>
      </c>
      <c r="M4026" s="84">
        <v>46020</v>
      </c>
      <c r="N4026" s="203" t="s">
        <v>13844</v>
      </c>
      <c r="O4026" s="86">
        <v>10562964</v>
      </c>
      <c r="P4026" s="203" t="s">
        <v>32164</v>
      </c>
      <c r="Q4026" s="203" t="s">
        <v>32163</v>
      </c>
      <c r="R4026" s="84">
        <v>45898</v>
      </c>
      <c r="S4026" s="84">
        <v>45898</v>
      </c>
      <c r="T4026" s="84"/>
      <c r="U4026" s="84"/>
      <c r="V4026" s="84"/>
      <c r="W4026" s="203" t="s">
        <v>9457</v>
      </c>
    </row>
    <row r="4027" spans="1:23" x14ac:dyDescent="0.3">
      <c r="A4027" s="203" t="s">
        <v>1665</v>
      </c>
      <c r="B4027" s="203" t="s">
        <v>1247</v>
      </c>
      <c r="C4027" s="203" t="s">
        <v>32165</v>
      </c>
      <c r="D4027" s="203" t="s">
        <v>32166</v>
      </c>
      <c r="E4027" s="203" t="s">
        <v>32167</v>
      </c>
      <c r="F4027" s="203" t="s">
        <v>9451</v>
      </c>
      <c r="G4027" s="203" t="s">
        <v>32167</v>
      </c>
      <c r="H4027" s="203" t="s">
        <v>32168</v>
      </c>
      <c r="I4027" s="203" t="s">
        <v>9504</v>
      </c>
      <c r="J4027" s="203" t="s">
        <v>32169</v>
      </c>
      <c r="K4027" s="84">
        <v>46048</v>
      </c>
      <c r="L4027" s="84">
        <v>46048</v>
      </c>
      <c r="M4027" s="84">
        <v>46167</v>
      </c>
      <c r="N4027" s="203" t="s">
        <v>22750</v>
      </c>
      <c r="O4027" s="86">
        <v>15200000</v>
      </c>
      <c r="P4027" s="203" t="s">
        <v>32170</v>
      </c>
      <c r="Q4027" s="203" t="s">
        <v>32169</v>
      </c>
      <c r="R4027" s="84">
        <v>46046</v>
      </c>
      <c r="S4027" s="84">
        <v>46046</v>
      </c>
      <c r="T4027" s="84"/>
      <c r="U4027" s="84"/>
      <c r="V4027" s="84"/>
      <c r="W4027" s="203" t="s">
        <v>9457</v>
      </c>
    </row>
    <row r="4028" spans="1:23" x14ac:dyDescent="0.3">
      <c r="A4028" s="203" t="s">
        <v>1572</v>
      </c>
      <c r="B4028" s="203" t="s">
        <v>1246</v>
      </c>
      <c r="C4028" s="203" t="s">
        <v>32171</v>
      </c>
      <c r="D4028" s="203" t="s">
        <v>32172</v>
      </c>
      <c r="E4028" s="203" t="s">
        <v>32173</v>
      </c>
      <c r="F4028" s="203" t="s">
        <v>9451</v>
      </c>
      <c r="G4028" s="203" t="s">
        <v>32173</v>
      </c>
      <c r="H4028" s="203" t="s">
        <v>32174</v>
      </c>
      <c r="I4028" s="203" t="s">
        <v>9453</v>
      </c>
      <c r="J4028" s="203" t="s">
        <v>17931</v>
      </c>
      <c r="K4028" s="84">
        <v>45917</v>
      </c>
      <c r="L4028" s="84">
        <v>45918</v>
      </c>
      <c r="M4028" s="84">
        <v>46008</v>
      </c>
      <c r="N4028" s="203" t="s">
        <v>32175</v>
      </c>
      <c r="O4028" s="86">
        <v>10500000</v>
      </c>
      <c r="P4028" s="203" t="s">
        <v>32176</v>
      </c>
      <c r="Q4028" s="203" t="s">
        <v>17931</v>
      </c>
      <c r="R4028" s="84">
        <v>45917</v>
      </c>
      <c r="S4028" s="84">
        <v>45917</v>
      </c>
      <c r="T4028" s="84"/>
      <c r="U4028" s="84"/>
      <c r="V4028" s="84"/>
      <c r="W4028" s="203" t="s">
        <v>9457</v>
      </c>
    </row>
    <row r="4029" spans="1:23" x14ac:dyDescent="0.3">
      <c r="A4029" s="203" t="s">
        <v>1618</v>
      </c>
      <c r="B4029" s="203" t="s">
        <v>1247</v>
      </c>
      <c r="C4029" s="203" t="s">
        <v>32177</v>
      </c>
      <c r="D4029" s="203" t="s">
        <v>32178</v>
      </c>
      <c r="E4029" s="203" t="s">
        <v>32179</v>
      </c>
      <c r="F4029" s="203" t="s">
        <v>9451</v>
      </c>
      <c r="G4029" s="203" t="s">
        <v>32179</v>
      </c>
      <c r="H4029" s="203" t="s">
        <v>32180</v>
      </c>
      <c r="I4029" s="203" t="s">
        <v>9504</v>
      </c>
      <c r="J4029" s="203" t="s">
        <v>11854</v>
      </c>
      <c r="K4029" s="84">
        <v>46042</v>
      </c>
      <c r="L4029" s="84">
        <v>46044</v>
      </c>
      <c r="M4029" s="84">
        <v>46347</v>
      </c>
      <c r="N4029" s="203" t="s">
        <v>32181</v>
      </c>
      <c r="O4029" s="86">
        <v>37489980</v>
      </c>
      <c r="P4029" s="203" t="s">
        <v>32182</v>
      </c>
      <c r="Q4029" s="203" t="s">
        <v>11854</v>
      </c>
      <c r="R4029" s="84">
        <v>46041</v>
      </c>
      <c r="S4029" s="84">
        <v>46041</v>
      </c>
      <c r="T4029" s="84"/>
      <c r="U4029" s="84"/>
      <c r="V4029" s="84"/>
      <c r="W4029" s="203" t="s">
        <v>9457</v>
      </c>
    </row>
    <row r="4030" spans="1:23" x14ac:dyDescent="0.3">
      <c r="A4030" s="203" t="s">
        <v>1724</v>
      </c>
      <c r="B4030" s="203" t="s">
        <v>1247</v>
      </c>
      <c r="C4030" s="203" t="s">
        <v>32183</v>
      </c>
      <c r="D4030" s="203" t="s">
        <v>32184</v>
      </c>
      <c r="E4030" s="203" t="s">
        <v>32185</v>
      </c>
      <c r="F4030" s="203" t="s">
        <v>9451</v>
      </c>
      <c r="G4030" s="203" t="s">
        <v>32185</v>
      </c>
      <c r="H4030" s="203" t="s">
        <v>32186</v>
      </c>
      <c r="I4030" s="203" t="s">
        <v>9504</v>
      </c>
      <c r="J4030" s="203" t="s">
        <v>32187</v>
      </c>
      <c r="K4030" s="84">
        <v>46052</v>
      </c>
      <c r="L4030" s="84">
        <v>46052</v>
      </c>
      <c r="M4030" s="84">
        <v>46202</v>
      </c>
      <c r="N4030" s="203" t="s">
        <v>26482</v>
      </c>
      <c r="O4030" s="86">
        <v>13216215</v>
      </c>
      <c r="P4030" s="203" t="s">
        <v>32188</v>
      </c>
      <c r="Q4030" s="203" t="s">
        <v>32187</v>
      </c>
      <c r="R4030" s="84">
        <v>46052</v>
      </c>
      <c r="S4030" s="84">
        <v>46052</v>
      </c>
      <c r="T4030" s="84"/>
      <c r="U4030" s="84"/>
      <c r="V4030" s="84"/>
      <c r="W4030" s="203" t="s">
        <v>9457</v>
      </c>
    </row>
    <row r="4031" spans="1:23" x14ac:dyDescent="0.3">
      <c r="A4031" s="203" t="s">
        <v>2940</v>
      </c>
      <c r="B4031" s="203" t="s">
        <v>1245</v>
      </c>
      <c r="C4031" s="203" t="s">
        <v>32189</v>
      </c>
      <c r="D4031" s="203" t="s">
        <v>32190</v>
      </c>
      <c r="E4031" s="203" t="s">
        <v>32191</v>
      </c>
      <c r="F4031" s="203" t="s">
        <v>9451</v>
      </c>
      <c r="G4031" s="203" t="s">
        <v>32191</v>
      </c>
      <c r="H4031" s="203" t="s">
        <v>32192</v>
      </c>
      <c r="I4031" s="203" t="s">
        <v>9462</v>
      </c>
      <c r="J4031" s="203" t="s">
        <v>23450</v>
      </c>
      <c r="K4031" s="84">
        <v>45587</v>
      </c>
      <c r="L4031" s="84">
        <v>45588</v>
      </c>
      <c r="M4031" s="84">
        <v>45657</v>
      </c>
      <c r="N4031" s="203" t="s">
        <v>19801</v>
      </c>
      <c r="O4031" s="86">
        <v>9301593</v>
      </c>
      <c r="P4031" s="203" t="s">
        <v>32193</v>
      </c>
      <c r="Q4031" s="203" t="s">
        <v>23450</v>
      </c>
      <c r="R4031" s="84">
        <v>45587</v>
      </c>
      <c r="S4031" s="84">
        <v>45587</v>
      </c>
      <c r="T4031" s="84"/>
      <c r="U4031" s="84"/>
      <c r="V4031" s="84"/>
      <c r="W4031" s="203" t="s">
        <v>9457</v>
      </c>
    </row>
    <row r="4032" spans="1:23" x14ac:dyDescent="0.3">
      <c r="A4032" s="203" t="s">
        <v>2935</v>
      </c>
      <c r="B4032" s="203" t="s">
        <v>1245</v>
      </c>
      <c r="C4032" s="203" t="s">
        <v>32194</v>
      </c>
      <c r="D4032" s="203" t="s">
        <v>32195</v>
      </c>
      <c r="E4032" s="203" t="s">
        <v>32196</v>
      </c>
      <c r="F4032" s="203" t="s">
        <v>9451</v>
      </c>
      <c r="G4032" s="203" t="s">
        <v>32196</v>
      </c>
      <c r="H4032" s="203" t="s">
        <v>32197</v>
      </c>
      <c r="I4032" s="203" t="s">
        <v>9453</v>
      </c>
      <c r="J4032" s="203" t="s">
        <v>32198</v>
      </c>
      <c r="K4032" s="84">
        <v>45432</v>
      </c>
      <c r="L4032" s="84">
        <v>45498</v>
      </c>
      <c r="M4032" s="84">
        <v>45657</v>
      </c>
      <c r="N4032" s="203" t="s">
        <v>25941</v>
      </c>
      <c r="O4032" s="86">
        <v>10000000</v>
      </c>
      <c r="P4032" s="203" t="s">
        <v>32199</v>
      </c>
      <c r="Q4032" s="203" t="s">
        <v>32198</v>
      </c>
      <c r="R4032" s="84">
        <v>45418</v>
      </c>
      <c r="S4032" s="84">
        <v>45418</v>
      </c>
      <c r="T4032" s="84">
        <v>45422</v>
      </c>
      <c r="U4032" s="84">
        <v>45422</v>
      </c>
      <c r="V4032" s="84">
        <v>45422</v>
      </c>
      <c r="W4032" s="203" t="s">
        <v>9457</v>
      </c>
    </row>
    <row r="4033" spans="1:23" x14ac:dyDescent="0.3">
      <c r="A4033" s="203" t="s">
        <v>1605</v>
      </c>
      <c r="B4033" s="203" t="s">
        <v>1247</v>
      </c>
      <c r="C4033" s="203" t="s">
        <v>32200</v>
      </c>
      <c r="D4033" s="203" t="s">
        <v>32201</v>
      </c>
      <c r="E4033" s="203" t="s">
        <v>32202</v>
      </c>
      <c r="F4033" s="203" t="s">
        <v>9451</v>
      </c>
      <c r="G4033" s="203" t="s">
        <v>32202</v>
      </c>
      <c r="H4033" s="203" t="s">
        <v>32203</v>
      </c>
      <c r="I4033" s="203" t="s">
        <v>9453</v>
      </c>
      <c r="J4033" s="203" t="s">
        <v>11377</v>
      </c>
      <c r="K4033" s="84">
        <v>46045</v>
      </c>
      <c r="L4033" s="84">
        <v>46048</v>
      </c>
      <c r="M4033" s="84">
        <v>46228</v>
      </c>
      <c r="N4033" s="203" t="s">
        <v>13730</v>
      </c>
      <c r="O4033" s="86">
        <v>17064468</v>
      </c>
      <c r="P4033" s="203" t="s">
        <v>32204</v>
      </c>
      <c r="Q4033" s="203" t="s">
        <v>11377</v>
      </c>
      <c r="R4033" s="84">
        <v>46044</v>
      </c>
      <c r="S4033" s="84">
        <v>46044</v>
      </c>
      <c r="T4033" s="84"/>
      <c r="U4033" s="84"/>
      <c r="V4033" s="84"/>
      <c r="W4033" s="203" t="s">
        <v>9457</v>
      </c>
    </row>
    <row r="4034" spans="1:23" x14ac:dyDescent="0.3">
      <c r="A4034" s="203" t="s">
        <v>2935</v>
      </c>
      <c r="B4034" s="203" t="s">
        <v>1245</v>
      </c>
      <c r="C4034" s="203" t="s">
        <v>32205</v>
      </c>
      <c r="D4034" s="203" t="s">
        <v>32206</v>
      </c>
      <c r="E4034" s="203" t="s">
        <v>32207</v>
      </c>
      <c r="F4034" s="203" t="s">
        <v>9451</v>
      </c>
      <c r="G4034" s="203" t="s">
        <v>32207</v>
      </c>
      <c r="H4034" s="203" t="s">
        <v>32208</v>
      </c>
      <c r="I4034" s="203" t="s">
        <v>9462</v>
      </c>
      <c r="J4034" s="203" t="s">
        <v>32209</v>
      </c>
      <c r="K4034" s="84">
        <v>45460</v>
      </c>
      <c r="L4034" s="84">
        <v>45461</v>
      </c>
      <c r="M4034" s="84">
        <v>45643</v>
      </c>
      <c r="N4034" s="203" t="s">
        <v>32210</v>
      </c>
      <c r="O4034" s="86">
        <v>11890566</v>
      </c>
      <c r="P4034" s="203" t="s">
        <v>32211</v>
      </c>
      <c r="Q4034" s="203" t="s">
        <v>32209</v>
      </c>
      <c r="R4034" s="84">
        <v>45457</v>
      </c>
      <c r="S4034" s="84">
        <v>45457</v>
      </c>
      <c r="T4034" s="84"/>
      <c r="U4034" s="84"/>
      <c r="V4034" s="84"/>
      <c r="W4034" s="203" t="s">
        <v>9457</v>
      </c>
    </row>
    <row r="4035" spans="1:23" x14ac:dyDescent="0.3">
      <c r="A4035" s="203" t="s">
        <v>1605</v>
      </c>
      <c r="B4035" s="203" t="s">
        <v>1247</v>
      </c>
      <c r="C4035" s="203" t="s">
        <v>32212</v>
      </c>
      <c r="D4035" s="203" t="s">
        <v>32213</v>
      </c>
      <c r="E4035" s="203" t="s">
        <v>32214</v>
      </c>
      <c r="F4035" s="203" t="s">
        <v>9451</v>
      </c>
      <c r="G4035" s="203" t="s">
        <v>32214</v>
      </c>
      <c r="H4035" s="203" t="s">
        <v>32215</v>
      </c>
      <c r="I4035" s="203" t="s">
        <v>9453</v>
      </c>
      <c r="J4035" s="203" t="s">
        <v>14514</v>
      </c>
      <c r="K4035" s="84">
        <v>46047</v>
      </c>
      <c r="L4035" s="84">
        <v>46049</v>
      </c>
      <c r="M4035" s="84">
        <v>46229</v>
      </c>
      <c r="N4035" s="203" t="s">
        <v>23929</v>
      </c>
      <c r="O4035" s="86">
        <v>17064468</v>
      </c>
      <c r="P4035" s="203" t="s">
        <v>32216</v>
      </c>
      <c r="Q4035" s="203" t="s">
        <v>14514</v>
      </c>
      <c r="R4035" s="84">
        <v>46045</v>
      </c>
      <c r="S4035" s="84">
        <v>46045</v>
      </c>
      <c r="T4035" s="84"/>
      <c r="U4035" s="84"/>
      <c r="V4035" s="84"/>
      <c r="W4035" s="203" t="s">
        <v>9457</v>
      </c>
    </row>
    <row r="4036" spans="1:23" x14ac:dyDescent="0.3">
      <c r="A4036" s="203" t="s">
        <v>1666</v>
      </c>
      <c r="B4036" s="203" t="s">
        <v>1246</v>
      </c>
      <c r="C4036" s="203" t="s">
        <v>32217</v>
      </c>
      <c r="D4036" s="203" t="s">
        <v>32218</v>
      </c>
      <c r="E4036" s="203" t="s">
        <v>16600</v>
      </c>
      <c r="F4036" s="203" t="s">
        <v>9451</v>
      </c>
      <c r="G4036" s="203" t="s">
        <v>16600</v>
      </c>
      <c r="H4036" s="203" t="s">
        <v>32219</v>
      </c>
      <c r="I4036" s="203" t="s">
        <v>9453</v>
      </c>
      <c r="J4036" s="203" t="s">
        <v>32220</v>
      </c>
      <c r="K4036" s="84">
        <v>45979</v>
      </c>
      <c r="L4036" s="84">
        <v>45985</v>
      </c>
      <c r="M4036" s="84">
        <v>46022</v>
      </c>
      <c r="N4036" s="203" t="s">
        <v>9905</v>
      </c>
      <c r="O4036" s="86">
        <v>507751727</v>
      </c>
      <c r="P4036" s="203" t="s">
        <v>32221</v>
      </c>
      <c r="Q4036" s="203" t="s">
        <v>32220</v>
      </c>
      <c r="R4036" s="84">
        <v>45959</v>
      </c>
      <c r="S4036" s="84">
        <v>45959</v>
      </c>
      <c r="T4036" s="84">
        <v>45961</v>
      </c>
      <c r="U4036" s="84">
        <v>45961</v>
      </c>
      <c r="V4036" s="84">
        <v>45961</v>
      </c>
      <c r="W4036" s="203" t="s">
        <v>9457</v>
      </c>
    </row>
    <row r="4037" spans="1:23" x14ac:dyDescent="0.3">
      <c r="A4037" s="203" t="s">
        <v>1505</v>
      </c>
      <c r="B4037" s="203" t="s">
        <v>1246</v>
      </c>
      <c r="C4037" s="203" t="s">
        <v>32222</v>
      </c>
      <c r="D4037" s="203" t="s">
        <v>32223</v>
      </c>
      <c r="E4037" s="203" t="s">
        <v>32224</v>
      </c>
      <c r="F4037" s="203" t="s">
        <v>9451</v>
      </c>
      <c r="G4037" s="203" t="s">
        <v>32224</v>
      </c>
      <c r="H4037" s="203" t="s">
        <v>32225</v>
      </c>
      <c r="I4037" s="203" t="s">
        <v>9462</v>
      </c>
      <c r="J4037" s="203" t="s">
        <v>32226</v>
      </c>
      <c r="K4037" s="84">
        <v>45734</v>
      </c>
      <c r="L4037" s="84">
        <v>45735</v>
      </c>
      <c r="M4037" s="84">
        <v>45919</v>
      </c>
      <c r="N4037" s="203" t="s">
        <v>9576</v>
      </c>
      <c r="O4037" s="86">
        <v>23918382</v>
      </c>
      <c r="P4037" s="203" t="s">
        <v>32227</v>
      </c>
      <c r="Q4037" s="203" t="s">
        <v>32226</v>
      </c>
      <c r="R4037" s="84">
        <v>45734</v>
      </c>
      <c r="S4037" s="84">
        <v>45734</v>
      </c>
      <c r="T4037" s="84"/>
      <c r="U4037" s="84"/>
      <c r="V4037" s="84"/>
      <c r="W4037" s="203" t="s">
        <v>9457</v>
      </c>
    </row>
    <row r="4038" spans="1:23" x14ac:dyDescent="0.3">
      <c r="A4038" s="203" t="s">
        <v>1665</v>
      </c>
      <c r="B4038" s="203" t="s">
        <v>1247</v>
      </c>
      <c r="C4038" s="203" t="s">
        <v>32228</v>
      </c>
      <c r="D4038" s="203" t="s">
        <v>32229</v>
      </c>
      <c r="E4038" s="203" t="s">
        <v>32230</v>
      </c>
      <c r="F4038" s="203" t="s">
        <v>9451</v>
      </c>
      <c r="G4038" s="203" t="s">
        <v>32230</v>
      </c>
      <c r="H4038" s="203" t="s">
        <v>32231</v>
      </c>
      <c r="I4038" s="203" t="s">
        <v>9504</v>
      </c>
      <c r="J4038" s="203" t="s">
        <v>32232</v>
      </c>
      <c r="K4038" s="84">
        <v>46048</v>
      </c>
      <c r="L4038" s="84">
        <v>46049</v>
      </c>
      <c r="M4038" s="84">
        <v>46168</v>
      </c>
      <c r="N4038" s="203" t="s">
        <v>10108</v>
      </c>
      <c r="O4038" s="86">
        <v>16000000</v>
      </c>
      <c r="P4038" s="203" t="s">
        <v>32233</v>
      </c>
      <c r="Q4038" s="203" t="s">
        <v>32232</v>
      </c>
      <c r="R4038" s="84">
        <v>46048</v>
      </c>
      <c r="S4038" s="84">
        <v>46048</v>
      </c>
      <c r="T4038" s="84"/>
      <c r="U4038" s="84"/>
      <c r="V4038" s="84"/>
      <c r="W4038" s="203" t="s">
        <v>9457</v>
      </c>
    </row>
    <row r="4039" spans="1:23" x14ac:dyDescent="0.3">
      <c r="A4039" s="203" t="s">
        <v>1561</v>
      </c>
      <c r="B4039" s="203" t="s">
        <v>1246</v>
      </c>
      <c r="C4039" s="203" t="s">
        <v>32234</v>
      </c>
      <c r="D4039" s="203" t="s">
        <v>9471</v>
      </c>
      <c r="E4039" s="203" t="s">
        <v>16454</v>
      </c>
      <c r="F4039" s="203" t="s">
        <v>9451</v>
      </c>
      <c r="G4039" s="203"/>
      <c r="H4039" s="203"/>
      <c r="I4039" s="203"/>
      <c r="J4039" s="203"/>
      <c r="K4039" s="84"/>
      <c r="L4039" s="84"/>
      <c r="M4039" s="84"/>
      <c r="N4039" s="203"/>
      <c r="O4039" s="86"/>
      <c r="P4039" s="203"/>
      <c r="Q4039" s="203"/>
      <c r="R4039" s="84">
        <v>45888</v>
      </c>
      <c r="S4039" s="84">
        <v>45888</v>
      </c>
      <c r="T4039" s="84">
        <v>45894</v>
      </c>
      <c r="U4039" s="84">
        <v>45894</v>
      </c>
      <c r="V4039" s="84">
        <v>45894</v>
      </c>
      <c r="W4039" s="203" t="s">
        <v>9723</v>
      </c>
    </row>
    <row r="4040" spans="1:23" x14ac:dyDescent="0.3">
      <c r="A4040" s="203" t="s">
        <v>1447</v>
      </c>
      <c r="B4040" s="203" t="s">
        <v>1246</v>
      </c>
      <c r="C4040" s="203" t="s">
        <v>32235</v>
      </c>
      <c r="D4040" s="203" t="s">
        <v>32236</v>
      </c>
      <c r="E4040" s="203" t="s">
        <v>32237</v>
      </c>
      <c r="F4040" s="203" t="s">
        <v>9451</v>
      </c>
      <c r="G4040" s="203" t="s">
        <v>32237</v>
      </c>
      <c r="H4040" s="203" t="s">
        <v>32238</v>
      </c>
      <c r="I4040" s="203" t="s">
        <v>9453</v>
      </c>
      <c r="J4040" s="203" t="s">
        <v>32239</v>
      </c>
      <c r="K4040" s="84">
        <v>45992</v>
      </c>
      <c r="L4040" s="84">
        <v>45992</v>
      </c>
      <c r="M4040" s="84">
        <v>46022</v>
      </c>
      <c r="N4040" s="203" t="s">
        <v>23095</v>
      </c>
      <c r="O4040" s="86">
        <v>4476171</v>
      </c>
      <c r="P4040" s="203" t="s">
        <v>32240</v>
      </c>
      <c r="Q4040" s="203" t="s">
        <v>32239</v>
      </c>
      <c r="R4040" s="84">
        <v>45990</v>
      </c>
      <c r="S4040" s="84">
        <v>45990</v>
      </c>
      <c r="T4040" s="84"/>
      <c r="U4040" s="84"/>
      <c r="V4040" s="84"/>
      <c r="W4040" s="203" t="s">
        <v>9457</v>
      </c>
    </row>
    <row r="4041" spans="1:23" x14ac:dyDescent="0.3">
      <c r="A4041" s="203" t="s">
        <v>1572</v>
      </c>
      <c r="B4041" s="203" t="s">
        <v>1246</v>
      </c>
      <c r="C4041" s="203" t="s">
        <v>32241</v>
      </c>
      <c r="D4041" s="203" t="s">
        <v>32242</v>
      </c>
      <c r="E4041" s="203" t="s">
        <v>32243</v>
      </c>
      <c r="F4041" s="203" t="s">
        <v>9451</v>
      </c>
      <c r="G4041" s="203" t="s">
        <v>32243</v>
      </c>
      <c r="H4041" s="203" t="s">
        <v>32244</v>
      </c>
      <c r="I4041" s="203" t="s">
        <v>9453</v>
      </c>
      <c r="J4041" s="203" t="s">
        <v>32245</v>
      </c>
      <c r="K4041" s="84">
        <v>45916</v>
      </c>
      <c r="L4041" s="84">
        <v>45916</v>
      </c>
      <c r="M4041" s="84">
        <v>46006</v>
      </c>
      <c r="N4041" s="203" t="s">
        <v>9506</v>
      </c>
      <c r="O4041" s="86">
        <v>10311412.130000001</v>
      </c>
      <c r="P4041" s="203" t="s">
        <v>32246</v>
      </c>
      <c r="Q4041" s="203" t="s">
        <v>32245</v>
      </c>
      <c r="R4041" s="84">
        <v>45916</v>
      </c>
      <c r="S4041" s="84">
        <v>45916</v>
      </c>
      <c r="T4041" s="84"/>
      <c r="U4041" s="84"/>
      <c r="V4041" s="84"/>
      <c r="W4041" s="203" t="s">
        <v>9457</v>
      </c>
    </row>
    <row r="4042" spans="1:23" x14ac:dyDescent="0.3">
      <c r="A4042" s="203" t="s">
        <v>1605</v>
      </c>
      <c r="B4042" s="203" t="s">
        <v>1247</v>
      </c>
      <c r="C4042" s="203" t="s">
        <v>32247</v>
      </c>
      <c r="D4042" s="203" t="s">
        <v>32248</v>
      </c>
      <c r="E4042" s="203" t="s">
        <v>32249</v>
      </c>
      <c r="F4042" s="203" t="s">
        <v>9451</v>
      </c>
      <c r="G4042" s="203" t="s">
        <v>32249</v>
      </c>
      <c r="H4042" s="203" t="s">
        <v>32250</v>
      </c>
      <c r="I4042" s="203" t="s">
        <v>9453</v>
      </c>
      <c r="J4042" s="203" t="s">
        <v>28107</v>
      </c>
      <c r="K4042" s="84">
        <v>46240</v>
      </c>
      <c r="L4042" s="84">
        <v>46245</v>
      </c>
      <c r="M4042" s="84">
        <v>46386</v>
      </c>
      <c r="N4042" s="203" t="s">
        <v>26338</v>
      </c>
      <c r="O4042" s="86">
        <v>20751191</v>
      </c>
      <c r="P4042" s="203" t="s">
        <v>32251</v>
      </c>
      <c r="Q4042" s="203" t="s">
        <v>28107</v>
      </c>
      <c r="R4042" s="84">
        <v>46239</v>
      </c>
      <c r="S4042" s="84">
        <v>46239</v>
      </c>
      <c r="T4042" s="84"/>
      <c r="U4042" s="84"/>
      <c r="V4042" s="84"/>
      <c r="W4042" s="203" t="s">
        <v>9457</v>
      </c>
    </row>
    <row r="4043" spans="1:23" x14ac:dyDescent="0.3">
      <c r="A4043" s="203" t="s">
        <v>5600</v>
      </c>
      <c r="B4043" s="203" t="s">
        <v>1245</v>
      </c>
      <c r="C4043" s="203" t="s">
        <v>32252</v>
      </c>
      <c r="D4043" s="203" t="s">
        <v>32253</v>
      </c>
      <c r="E4043" s="203" t="s">
        <v>32254</v>
      </c>
      <c r="F4043" s="203" t="s">
        <v>9451</v>
      </c>
      <c r="G4043" s="203" t="s">
        <v>32254</v>
      </c>
      <c r="H4043" s="203" t="s">
        <v>32255</v>
      </c>
      <c r="I4043" s="203" t="s">
        <v>9462</v>
      </c>
      <c r="J4043" s="203" t="s">
        <v>32256</v>
      </c>
      <c r="K4043" s="84">
        <v>45384</v>
      </c>
      <c r="L4043" s="84">
        <v>45385</v>
      </c>
      <c r="M4043" s="84">
        <v>45537</v>
      </c>
      <c r="N4043" s="203" t="s">
        <v>13480</v>
      </c>
      <c r="O4043" s="86">
        <v>19560876</v>
      </c>
      <c r="P4043" s="203" t="s">
        <v>32257</v>
      </c>
      <c r="Q4043" s="203" t="s">
        <v>32256</v>
      </c>
      <c r="R4043" s="84">
        <v>45383</v>
      </c>
      <c r="S4043" s="84">
        <v>45383</v>
      </c>
      <c r="T4043" s="84"/>
      <c r="U4043" s="84"/>
      <c r="V4043" s="84"/>
      <c r="W4043" s="203" t="s">
        <v>9457</v>
      </c>
    </row>
    <row r="4044" spans="1:23" x14ac:dyDescent="0.3">
      <c r="A4044" s="203" t="s">
        <v>2935</v>
      </c>
      <c r="B4044" s="203" t="s">
        <v>1245</v>
      </c>
      <c r="C4044" s="203" t="s">
        <v>32258</v>
      </c>
      <c r="D4044" s="203" t="s">
        <v>9471</v>
      </c>
      <c r="E4044" s="203" t="s">
        <v>32259</v>
      </c>
      <c r="F4044" s="203" t="s">
        <v>9451</v>
      </c>
      <c r="G4044" s="203"/>
      <c r="H4044" s="203"/>
      <c r="I4044" s="203"/>
      <c r="J4044" s="203"/>
      <c r="K4044" s="84"/>
      <c r="L4044" s="84"/>
      <c r="M4044" s="84"/>
      <c r="N4044" s="203"/>
      <c r="O4044" s="86"/>
      <c r="P4044" s="203"/>
      <c r="Q4044" s="203"/>
      <c r="R4044" s="84"/>
      <c r="S4044" s="84"/>
      <c r="T4044" s="84">
        <v>45421</v>
      </c>
      <c r="U4044" s="84">
        <v>45421</v>
      </c>
      <c r="V4044" s="84"/>
      <c r="W4044" s="203" t="s">
        <v>9482</v>
      </c>
    </row>
    <row r="4045" spans="1:23" x14ac:dyDescent="0.3">
      <c r="A4045" s="203" t="s">
        <v>5217</v>
      </c>
      <c r="B4045" s="203" t="s">
        <v>1245</v>
      </c>
      <c r="C4045" s="203" t="s">
        <v>32258</v>
      </c>
      <c r="D4045" s="203" t="s">
        <v>9471</v>
      </c>
      <c r="E4045" s="203" t="s">
        <v>32259</v>
      </c>
      <c r="F4045" s="203" t="s">
        <v>9451</v>
      </c>
      <c r="G4045" s="203"/>
      <c r="H4045" s="203"/>
      <c r="I4045" s="203"/>
      <c r="J4045" s="203"/>
      <c r="K4045" s="84"/>
      <c r="L4045" s="84"/>
      <c r="M4045" s="84"/>
      <c r="N4045" s="203"/>
      <c r="O4045" s="86"/>
      <c r="P4045" s="203"/>
      <c r="Q4045" s="203"/>
      <c r="R4045" s="84"/>
      <c r="S4045" s="84"/>
      <c r="T4045" s="84">
        <v>45421</v>
      </c>
      <c r="U4045" s="84">
        <v>45421</v>
      </c>
      <c r="V4045" s="84"/>
      <c r="W4045" s="203" t="s">
        <v>9482</v>
      </c>
    </row>
    <row r="4046" spans="1:23" x14ac:dyDescent="0.3">
      <c r="A4046" s="203" t="s">
        <v>1729</v>
      </c>
      <c r="B4046" s="203" t="s">
        <v>1246</v>
      </c>
      <c r="C4046" s="203" t="s">
        <v>32260</v>
      </c>
      <c r="D4046" s="203" t="s">
        <v>32261</v>
      </c>
      <c r="E4046" s="203" t="s">
        <v>32262</v>
      </c>
      <c r="F4046" s="203" t="s">
        <v>9451</v>
      </c>
      <c r="G4046" s="203" t="s">
        <v>32262</v>
      </c>
      <c r="H4046" s="203" t="s">
        <v>32263</v>
      </c>
      <c r="I4046" s="203" t="s">
        <v>9504</v>
      </c>
      <c r="J4046" s="203" t="s">
        <v>32264</v>
      </c>
      <c r="K4046" s="84">
        <v>45901</v>
      </c>
      <c r="L4046" s="84">
        <v>45904</v>
      </c>
      <c r="M4046" s="84">
        <v>46022</v>
      </c>
      <c r="N4046" s="203" t="s">
        <v>32265</v>
      </c>
      <c r="O4046" s="86">
        <v>163628570</v>
      </c>
      <c r="P4046" s="203" t="s">
        <v>32266</v>
      </c>
      <c r="Q4046" s="203" t="s">
        <v>32264</v>
      </c>
      <c r="R4046" s="84">
        <v>45901</v>
      </c>
      <c r="S4046" s="84">
        <v>45901</v>
      </c>
      <c r="T4046" s="84"/>
      <c r="U4046" s="84"/>
      <c r="V4046" s="84"/>
      <c r="W4046" s="203" t="s">
        <v>9457</v>
      </c>
    </row>
    <row r="4047" spans="1:23" x14ac:dyDescent="0.3">
      <c r="A4047" s="203" t="s">
        <v>1572</v>
      </c>
      <c r="B4047" s="203" t="s">
        <v>1246</v>
      </c>
      <c r="C4047" s="203" t="s">
        <v>32267</v>
      </c>
      <c r="D4047" s="203" t="s">
        <v>32268</v>
      </c>
      <c r="E4047" s="203" t="s">
        <v>32269</v>
      </c>
      <c r="F4047" s="203" t="s">
        <v>9451</v>
      </c>
      <c r="G4047" s="203" t="s">
        <v>32269</v>
      </c>
      <c r="H4047" s="203" t="s">
        <v>32270</v>
      </c>
      <c r="I4047" s="203" t="s">
        <v>9453</v>
      </c>
      <c r="J4047" s="203" t="s">
        <v>32271</v>
      </c>
      <c r="K4047" s="84">
        <v>45925</v>
      </c>
      <c r="L4047" s="84">
        <v>45960</v>
      </c>
      <c r="M4047" s="84">
        <v>46020</v>
      </c>
      <c r="N4047" s="203" t="s">
        <v>24027</v>
      </c>
      <c r="O4047" s="86">
        <v>11959191</v>
      </c>
      <c r="P4047" s="203" t="s">
        <v>32272</v>
      </c>
      <c r="Q4047" s="203" t="s">
        <v>32271</v>
      </c>
      <c r="R4047" s="84">
        <v>45924</v>
      </c>
      <c r="S4047" s="84">
        <v>45924</v>
      </c>
      <c r="T4047" s="84"/>
      <c r="U4047" s="84"/>
      <c r="V4047" s="84"/>
      <c r="W4047" s="203" t="s">
        <v>9457</v>
      </c>
    </row>
    <row r="4048" spans="1:23" x14ac:dyDescent="0.3">
      <c r="A4048" s="203" t="s">
        <v>2940</v>
      </c>
      <c r="B4048" s="203" t="s">
        <v>1245</v>
      </c>
      <c r="C4048" s="203" t="s">
        <v>32273</v>
      </c>
      <c r="D4048" s="203" t="s">
        <v>32274</v>
      </c>
      <c r="E4048" s="203" t="s">
        <v>32275</v>
      </c>
      <c r="F4048" s="203" t="s">
        <v>9451</v>
      </c>
      <c r="G4048" s="203" t="s">
        <v>32275</v>
      </c>
      <c r="H4048" s="203" t="s">
        <v>32276</v>
      </c>
      <c r="I4048" s="203" t="s">
        <v>9462</v>
      </c>
      <c r="J4048" s="203" t="s">
        <v>32277</v>
      </c>
      <c r="K4048" s="84">
        <v>45595</v>
      </c>
      <c r="L4048" s="84">
        <v>45596</v>
      </c>
      <c r="M4048" s="84">
        <v>45657</v>
      </c>
      <c r="N4048" s="203" t="s">
        <v>13648</v>
      </c>
      <c r="O4048" s="86">
        <v>7972794</v>
      </c>
      <c r="P4048" s="203" t="s">
        <v>32278</v>
      </c>
      <c r="Q4048" s="203" t="s">
        <v>32277</v>
      </c>
      <c r="R4048" s="84">
        <v>45595</v>
      </c>
      <c r="S4048" s="84">
        <v>45595</v>
      </c>
      <c r="T4048" s="84"/>
      <c r="U4048" s="84"/>
      <c r="V4048" s="84"/>
      <c r="W4048" s="203" t="s">
        <v>9457</v>
      </c>
    </row>
    <row r="4049" spans="1:23" x14ac:dyDescent="0.3">
      <c r="A4049" s="203" t="s">
        <v>1759</v>
      </c>
      <c r="B4049" s="203" t="s">
        <v>1246</v>
      </c>
      <c r="C4049" s="203" t="s">
        <v>32279</v>
      </c>
      <c r="D4049" s="203" t="s">
        <v>32280</v>
      </c>
      <c r="E4049" s="203" t="s">
        <v>32281</v>
      </c>
      <c r="F4049" s="203" t="s">
        <v>9451</v>
      </c>
      <c r="G4049" s="203" t="s">
        <v>32281</v>
      </c>
      <c r="H4049" s="203" t="s">
        <v>32282</v>
      </c>
      <c r="I4049" s="203" t="s">
        <v>9453</v>
      </c>
      <c r="J4049" s="203" t="s">
        <v>32283</v>
      </c>
      <c r="K4049" s="84">
        <v>45926</v>
      </c>
      <c r="L4049" s="84">
        <v>45936</v>
      </c>
      <c r="M4049" s="84">
        <v>46022</v>
      </c>
      <c r="N4049" s="203" t="s">
        <v>9905</v>
      </c>
      <c r="O4049" s="86">
        <v>92481500</v>
      </c>
      <c r="P4049" s="203" t="s">
        <v>32284</v>
      </c>
      <c r="Q4049" s="203" t="s">
        <v>32283</v>
      </c>
      <c r="R4049" s="84">
        <v>45915</v>
      </c>
      <c r="S4049" s="84">
        <v>45915</v>
      </c>
      <c r="T4049" s="84">
        <v>45919</v>
      </c>
      <c r="U4049" s="84">
        <v>45919</v>
      </c>
      <c r="V4049" s="84">
        <v>45919</v>
      </c>
      <c r="W4049" s="203" t="s">
        <v>9457</v>
      </c>
    </row>
    <row r="4050" spans="1:23" x14ac:dyDescent="0.3">
      <c r="A4050" s="203" t="s">
        <v>1427</v>
      </c>
      <c r="B4050" s="203" t="s">
        <v>1245</v>
      </c>
      <c r="C4050" s="203" t="s">
        <v>32285</v>
      </c>
      <c r="D4050" s="203" t="s">
        <v>9471</v>
      </c>
      <c r="E4050" s="203" t="s">
        <v>17038</v>
      </c>
      <c r="F4050" s="203" t="s">
        <v>9451</v>
      </c>
      <c r="G4050" s="203"/>
      <c r="H4050" s="203"/>
      <c r="I4050" s="203"/>
      <c r="J4050" s="203"/>
      <c r="K4050" s="84"/>
      <c r="L4050" s="84"/>
      <c r="M4050" s="84"/>
      <c r="N4050" s="203"/>
      <c r="O4050" s="86"/>
      <c r="P4050" s="203"/>
      <c r="Q4050" s="203"/>
      <c r="R4050" s="84">
        <v>45616</v>
      </c>
      <c r="S4050" s="84">
        <v>45616</v>
      </c>
      <c r="T4050" s="84">
        <v>45632</v>
      </c>
      <c r="U4050" s="84">
        <v>45632</v>
      </c>
      <c r="V4050" s="84">
        <v>45632</v>
      </c>
      <c r="W4050" s="203" t="s">
        <v>9723</v>
      </c>
    </row>
    <row r="4051" spans="1:23" x14ac:dyDescent="0.3">
      <c r="A4051" s="203" t="s">
        <v>3253</v>
      </c>
      <c r="B4051" s="203" t="s">
        <v>1245</v>
      </c>
      <c r="C4051" s="203" t="s">
        <v>32286</v>
      </c>
      <c r="D4051" s="203" t="s">
        <v>32287</v>
      </c>
      <c r="E4051" s="203" t="s">
        <v>32288</v>
      </c>
      <c r="F4051" s="203" t="s">
        <v>9451</v>
      </c>
      <c r="G4051" s="203" t="s">
        <v>32288</v>
      </c>
      <c r="H4051" s="203" t="s">
        <v>32289</v>
      </c>
      <c r="I4051" s="203" t="s">
        <v>9462</v>
      </c>
      <c r="J4051" s="203" t="s">
        <v>32290</v>
      </c>
      <c r="K4051" s="84">
        <v>45623</v>
      </c>
      <c r="L4051" s="84">
        <v>45623</v>
      </c>
      <c r="M4051" s="84">
        <v>45657</v>
      </c>
      <c r="N4051" s="203" t="s">
        <v>24102</v>
      </c>
      <c r="O4051" s="86">
        <v>5463746</v>
      </c>
      <c r="P4051" s="203" t="s">
        <v>32291</v>
      </c>
      <c r="Q4051" s="203" t="s">
        <v>32290</v>
      </c>
      <c r="R4051" s="84">
        <v>45622</v>
      </c>
      <c r="S4051" s="84">
        <v>45622</v>
      </c>
      <c r="T4051" s="84"/>
      <c r="U4051" s="84"/>
      <c r="V4051" s="84"/>
      <c r="W4051" s="203" t="s">
        <v>9457</v>
      </c>
    </row>
    <row r="4052" spans="1:23" x14ac:dyDescent="0.3">
      <c r="A4052" s="203" t="s">
        <v>1564</v>
      </c>
      <c r="B4052" s="203" t="s">
        <v>1247</v>
      </c>
      <c r="C4052" s="203" t="s">
        <v>32292</v>
      </c>
      <c r="D4052" s="203" t="s">
        <v>32293</v>
      </c>
      <c r="E4052" s="203" t="s">
        <v>32294</v>
      </c>
      <c r="F4052" s="203" t="s">
        <v>9451</v>
      </c>
      <c r="G4052" s="203" t="s">
        <v>32294</v>
      </c>
      <c r="H4052" s="203" t="s">
        <v>32295</v>
      </c>
      <c r="I4052" s="203" t="s">
        <v>9504</v>
      </c>
      <c r="J4052" s="203" t="s">
        <v>32296</v>
      </c>
      <c r="K4052" s="84">
        <v>46051</v>
      </c>
      <c r="L4052" s="84">
        <v>46062</v>
      </c>
      <c r="M4052" s="84">
        <v>46364</v>
      </c>
      <c r="N4052" s="203" t="s">
        <v>11474</v>
      </c>
      <c r="O4052" s="86">
        <v>717349192</v>
      </c>
      <c r="P4052" s="203" t="s">
        <v>32297</v>
      </c>
      <c r="Q4052" s="203" t="s">
        <v>32296</v>
      </c>
      <c r="R4052" s="84">
        <v>46051</v>
      </c>
      <c r="S4052" s="84">
        <v>46051</v>
      </c>
      <c r="T4052" s="84"/>
      <c r="U4052" s="84"/>
      <c r="V4052" s="84"/>
      <c r="W4052" s="203" t="s">
        <v>9457</v>
      </c>
    </row>
    <row r="4053" spans="1:23" x14ac:dyDescent="0.3">
      <c r="A4053" s="203" t="s">
        <v>5454</v>
      </c>
      <c r="B4053" s="203" t="s">
        <v>1245</v>
      </c>
      <c r="C4053" s="203" t="s">
        <v>32298</v>
      </c>
      <c r="D4053" s="203" t="s">
        <v>32299</v>
      </c>
      <c r="E4053" s="203" t="s">
        <v>32300</v>
      </c>
      <c r="F4053" s="203" t="s">
        <v>9451</v>
      </c>
      <c r="G4053" s="203" t="s">
        <v>32300</v>
      </c>
      <c r="H4053" s="203" t="s">
        <v>32301</v>
      </c>
      <c r="I4053" s="203" t="s">
        <v>9453</v>
      </c>
      <c r="J4053" s="203" t="s">
        <v>32302</v>
      </c>
      <c r="K4053" s="84">
        <v>45527</v>
      </c>
      <c r="L4053" s="84">
        <v>45527</v>
      </c>
      <c r="M4053" s="84">
        <v>45648</v>
      </c>
      <c r="N4053" s="203" t="s">
        <v>30733</v>
      </c>
      <c r="O4053" s="86">
        <v>14000000</v>
      </c>
      <c r="P4053" s="203" t="s">
        <v>32303</v>
      </c>
      <c r="Q4053" s="203" t="s">
        <v>32302</v>
      </c>
      <c r="R4053" s="84">
        <v>45525</v>
      </c>
      <c r="S4053" s="84">
        <v>45525</v>
      </c>
      <c r="T4053" s="84"/>
      <c r="U4053" s="84"/>
      <c r="V4053" s="84"/>
      <c r="W4053" s="203" t="s">
        <v>9457</v>
      </c>
    </row>
    <row r="4054" spans="1:23" x14ac:dyDescent="0.3">
      <c r="A4054" s="203" t="s">
        <v>1572</v>
      </c>
      <c r="B4054" s="203" t="s">
        <v>1246</v>
      </c>
      <c r="C4054" s="203" t="s">
        <v>32304</v>
      </c>
      <c r="D4054" s="203" t="s">
        <v>32305</v>
      </c>
      <c r="E4054" s="203" t="s">
        <v>32306</v>
      </c>
      <c r="F4054" s="203" t="s">
        <v>9451</v>
      </c>
      <c r="G4054" s="203" t="s">
        <v>32306</v>
      </c>
      <c r="H4054" s="203" t="s">
        <v>32307</v>
      </c>
      <c r="I4054" s="203" t="s">
        <v>9453</v>
      </c>
      <c r="J4054" s="203" t="s">
        <v>32308</v>
      </c>
      <c r="K4054" s="84">
        <v>45982</v>
      </c>
      <c r="L4054" s="84">
        <v>45982</v>
      </c>
      <c r="M4054" s="84">
        <v>46011</v>
      </c>
      <c r="N4054" s="203" t="s">
        <v>24991</v>
      </c>
      <c r="O4054" s="86">
        <v>3000000</v>
      </c>
      <c r="P4054" s="203" t="s">
        <v>32309</v>
      </c>
      <c r="Q4054" s="203" t="s">
        <v>32308</v>
      </c>
      <c r="R4054" s="84">
        <v>45982</v>
      </c>
      <c r="S4054" s="84">
        <v>45982</v>
      </c>
      <c r="T4054" s="84"/>
      <c r="U4054" s="84"/>
      <c r="V4054" s="84"/>
      <c r="W4054" s="203" t="s">
        <v>9457</v>
      </c>
    </row>
    <row r="4055" spans="1:23" x14ac:dyDescent="0.3">
      <c r="A4055" s="203" t="s">
        <v>1605</v>
      </c>
      <c r="B4055" s="203" t="s">
        <v>1247</v>
      </c>
      <c r="C4055" s="203" t="s">
        <v>32310</v>
      </c>
      <c r="D4055" s="203" t="s">
        <v>32311</v>
      </c>
      <c r="E4055" s="203" t="s">
        <v>32312</v>
      </c>
      <c r="F4055" s="203" t="s">
        <v>9451</v>
      </c>
      <c r="G4055" s="203" t="s">
        <v>32312</v>
      </c>
      <c r="H4055" s="203" t="s">
        <v>32313</v>
      </c>
      <c r="I4055" s="203" t="s">
        <v>9453</v>
      </c>
      <c r="J4055" s="203" t="s">
        <v>32314</v>
      </c>
      <c r="K4055" s="84">
        <v>46233</v>
      </c>
      <c r="L4055" s="84">
        <v>46234</v>
      </c>
      <c r="M4055" s="84">
        <v>46386</v>
      </c>
      <c r="N4055" s="203" t="s">
        <v>10607</v>
      </c>
      <c r="O4055" s="86">
        <v>21466750</v>
      </c>
      <c r="P4055" s="203" t="s">
        <v>32315</v>
      </c>
      <c r="Q4055" s="203" t="s">
        <v>32314</v>
      </c>
      <c r="R4055" s="84">
        <v>46233</v>
      </c>
      <c r="S4055" s="84">
        <v>46233</v>
      </c>
      <c r="T4055" s="84"/>
      <c r="U4055" s="84"/>
      <c r="V4055" s="84"/>
      <c r="W4055" s="203" t="s">
        <v>9457</v>
      </c>
    </row>
    <row r="4056" spans="1:23" x14ac:dyDescent="0.3">
      <c r="A4056" s="203" t="s">
        <v>5454</v>
      </c>
      <c r="B4056" s="203" t="s">
        <v>1245</v>
      </c>
      <c r="C4056" s="203" t="s">
        <v>32316</v>
      </c>
      <c r="D4056" s="203" t="s">
        <v>32317</v>
      </c>
      <c r="E4056" s="203" t="s">
        <v>32318</v>
      </c>
      <c r="F4056" s="203" t="s">
        <v>9451</v>
      </c>
      <c r="G4056" s="203" t="s">
        <v>32318</v>
      </c>
      <c r="H4056" s="203" t="s">
        <v>32319</v>
      </c>
      <c r="I4056" s="203" t="s">
        <v>9453</v>
      </c>
      <c r="J4056" s="203" t="s">
        <v>32320</v>
      </c>
      <c r="K4056" s="84">
        <v>45553</v>
      </c>
      <c r="L4056" s="84">
        <v>45558</v>
      </c>
      <c r="M4056" s="84">
        <v>45648</v>
      </c>
      <c r="N4056" s="203" t="s">
        <v>14896</v>
      </c>
      <c r="O4056" s="86">
        <v>10500000</v>
      </c>
      <c r="P4056" s="203" t="s">
        <v>32321</v>
      </c>
      <c r="Q4056" s="203" t="s">
        <v>32320</v>
      </c>
      <c r="R4056" s="84">
        <v>45553</v>
      </c>
      <c r="S4056" s="84">
        <v>45553</v>
      </c>
      <c r="T4056" s="84"/>
      <c r="U4056" s="84"/>
      <c r="V4056" s="84"/>
      <c r="W4056" s="203" t="s">
        <v>9457</v>
      </c>
    </row>
    <row r="4057" spans="1:23" x14ac:dyDescent="0.3">
      <c r="A4057" s="203" t="s">
        <v>1665</v>
      </c>
      <c r="B4057" s="203" t="s">
        <v>1247</v>
      </c>
      <c r="C4057" s="203" t="s">
        <v>32322</v>
      </c>
      <c r="D4057" s="203" t="s">
        <v>32323</v>
      </c>
      <c r="E4057" s="203" t="s">
        <v>32324</v>
      </c>
      <c r="F4057" s="203" t="s">
        <v>9451</v>
      </c>
      <c r="G4057" s="203" t="s">
        <v>32324</v>
      </c>
      <c r="H4057" s="203" t="s">
        <v>32325</v>
      </c>
      <c r="I4057" s="203" t="s">
        <v>9453</v>
      </c>
      <c r="J4057" s="203" t="s">
        <v>32326</v>
      </c>
      <c r="K4057" s="84">
        <v>46051</v>
      </c>
      <c r="L4057" s="84">
        <v>46052</v>
      </c>
      <c r="M4057" s="84">
        <v>46141</v>
      </c>
      <c r="N4057" s="203" t="s">
        <v>27546</v>
      </c>
      <c r="O4057" s="86">
        <v>18000000</v>
      </c>
      <c r="P4057" s="203" t="s">
        <v>32327</v>
      </c>
      <c r="Q4057" s="203" t="s">
        <v>32326</v>
      </c>
      <c r="R4057" s="84">
        <v>46050</v>
      </c>
      <c r="S4057" s="84">
        <v>46050</v>
      </c>
      <c r="T4057" s="84"/>
      <c r="U4057" s="84"/>
      <c r="V4057" s="84"/>
      <c r="W4057" s="203" t="s">
        <v>9457</v>
      </c>
    </row>
    <row r="4058" spans="1:23" x14ac:dyDescent="0.3">
      <c r="A4058" s="203" t="s">
        <v>1476</v>
      </c>
      <c r="B4058" s="203" t="s">
        <v>1246</v>
      </c>
      <c r="C4058" s="203" t="s">
        <v>32328</v>
      </c>
      <c r="D4058" s="203" t="s">
        <v>32329</v>
      </c>
      <c r="E4058" s="203" t="s">
        <v>32330</v>
      </c>
      <c r="F4058" s="203" t="s">
        <v>9451</v>
      </c>
      <c r="G4058" s="203" t="s">
        <v>32330</v>
      </c>
      <c r="H4058" s="203" t="s">
        <v>32331</v>
      </c>
      <c r="I4058" s="203" t="s">
        <v>9462</v>
      </c>
      <c r="J4058" s="203" t="s">
        <v>12254</v>
      </c>
      <c r="K4058" s="84">
        <v>45709</v>
      </c>
      <c r="L4058" s="84">
        <v>45709</v>
      </c>
      <c r="M4058" s="84">
        <v>45889</v>
      </c>
      <c r="N4058" s="203" t="s">
        <v>26775</v>
      </c>
      <c r="O4058" s="86">
        <v>15844446</v>
      </c>
      <c r="P4058" s="203" t="s">
        <v>32332</v>
      </c>
      <c r="Q4058" s="203" t="s">
        <v>12254</v>
      </c>
      <c r="R4058" s="84">
        <v>45708</v>
      </c>
      <c r="S4058" s="84">
        <v>45708</v>
      </c>
      <c r="T4058" s="84"/>
      <c r="U4058" s="84"/>
      <c r="V4058" s="84"/>
      <c r="W4058" s="203" t="s">
        <v>9457</v>
      </c>
    </row>
    <row r="4059" spans="1:23" x14ac:dyDescent="0.3">
      <c r="A4059" s="203" t="s">
        <v>5454</v>
      </c>
      <c r="B4059" s="203" t="s">
        <v>1245</v>
      </c>
      <c r="C4059" s="203" t="s">
        <v>32333</v>
      </c>
      <c r="D4059" s="203" t="s">
        <v>32334</v>
      </c>
      <c r="E4059" s="203" t="s">
        <v>32335</v>
      </c>
      <c r="F4059" s="203" t="s">
        <v>9451</v>
      </c>
      <c r="G4059" s="203" t="s">
        <v>32335</v>
      </c>
      <c r="H4059" s="203" t="s">
        <v>32336</v>
      </c>
      <c r="I4059" s="203" t="s">
        <v>9453</v>
      </c>
      <c r="J4059" s="203" t="s">
        <v>10948</v>
      </c>
      <c r="K4059" s="84">
        <v>45539</v>
      </c>
      <c r="L4059" s="84">
        <v>45541</v>
      </c>
      <c r="M4059" s="84">
        <v>45631</v>
      </c>
      <c r="N4059" s="203" t="s">
        <v>20054</v>
      </c>
      <c r="O4059" s="86">
        <v>10500000</v>
      </c>
      <c r="P4059" s="203" t="s">
        <v>32337</v>
      </c>
      <c r="Q4059" s="203" t="s">
        <v>10948</v>
      </c>
      <c r="R4059" s="84">
        <v>45539</v>
      </c>
      <c r="S4059" s="84">
        <v>45539</v>
      </c>
      <c r="T4059" s="84"/>
      <c r="U4059" s="84"/>
      <c r="V4059" s="84"/>
      <c r="W4059" s="203" t="s">
        <v>9457</v>
      </c>
    </row>
    <row r="4060" spans="1:23" x14ac:dyDescent="0.3">
      <c r="A4060" s="203" t="s">
        <v>1476</v>
      </c>
      <c r="B4060" s="203" t="s">
        <v>1246</v>
      </c>
      <c r="C4060" s="203" t="s">
        <v>32338</v>
      </c>
      <c r="D4060" s="203" t="s">
        <v>32339</v>
      </c>
      <c r="E4060" s="203" t="s">
        <v>32340</v>
      </c>
      <c r="F4060" s="203" t="s">
        <v>9451</v>
      </c>
      <c r="G4060" s="203" t="s">
        <v>32340</v>
      </c>
      <c r="H4060" s="203" t="s">
        <v>32341</v>
      </c>
      <c r="I4060" s="203" t="s">
        <v>9462</v>
      </c>
      <c r="J4060" s="203" t="s">
        <v>9669</v>
      </c>
      <c r="K4060" s="84">
        <v>45912</v>
      </c>
      <c r="L4060" s="84">
        <v>45912</v>
      </c>
      <c r="M4060" s="84">
        <v>46022</v>
      </c>
      <c r="N4060" s="203" t="s">
        <v>18723</v>
      </c>
      <c r="O4060" s="86">
        <v>10122841</v>
      </c>
      <c r="P4060" s="203" t="s">
        <v>32342</v>
      </c>
      <c r="Q4060" s="203" t="s">
        <v>9669</v>
      </c>
      <c r="R4060" s="84">
        <v>45905</v>
      </c>
      <c r="S4060" s="84">
        <v>45905</v>
      </c>
      <c r="T4060" s="84"/>
      <c r="U4060" s="84"/>
      <c r="V4060" s="84"/>
      <c r="W4060" s="203" t="s">
        <v>9457</v>
      </c>
    </row>
    <row r="4061" spans="1:23" x14ac:dyDescent="0.3">
      <c r="A4061" s="203" t="s">
        <v>5454</v>
      </c>
      <c r="B4061" s="203" t="s">
        <v>1245</v>
      </c>
      <c r="C4061" s="203" t="s">
        <v>32343</v>
      </c>
      <c r="D4061" s="203" t="s">
        <v>32344</v>
      </c>
      <c r="E4061" s="203" t="s">
        <v>32345</v>
      </c>
      <c r="F4061" s="203" t="s">
        <v>9451</v>
      </c>
      <c r="G4061" s="203" t="s">
        <v>32345</v>
      </c>
      <c r="H4061" s="203" t="s">
        <v>32346</v>
      </c>
      <c r="I4061" s="203" t="s">
        <v>9453</v>
      </c>
      <c r="J4061" s="203" t="s">
        <v>32347</v>
      </c>
      <c r="K4061" s="84">
        <v>45533</v>
      </c>
      <c r="L4061" s="84">
        <v>45534</v>
      </c>
      <c r="M4061" s="84">
        <v>45625</v>
      </c>
      <c r="N4061" s="203" t="s">
        <v>23095</v>
      </c>
      <c r="O4061" s="86">
        <v>10500000</v>
      </c>
      <c r="P4061" s="203" t="s">
        <v>32348</v>
      </c>
      <c r="Q4061" s="203" t="s">
        <v>32347</v>
      </c>
      <c r="R4061" s="84">
        <v>45533</v>
      </c>
      <c r="S4061" s="84">
        <v>45533</v>
      </c>
      <c r="T4061" s="84"/>
      <c r="U4061" s="84"/>
      <c r="V4061" s="84"/>
      <c r="W4061" s="203" t="s">
        <v>9457</v>
      </c>
    </row>
    <row r="4062" spans="1:23" x14ac:dyDescent="0.3">
      <c r="A4062" s="203" t="s">
        <v>5217</v>
      </c>
      <c r="B4062" s="203" t="s">
        <v>1245</v>
      </c>
      <c r="C4062" s="203" t="s">
        <v>32349</v>
      </c>
      <c r="D4062" s="203" t="s">
        <v>32350</v>
      </c>
      <c r="E4062" s="203" t="s">
        <v>32351</v>
      </c>
      <c r="F4062" s="203" t="s">
        <v>9451</v>
      </c>
      <c r="G4062" s="203" t="s">
        <v>32351</v>
      </c>
      <c r="H4062" s="203" t="s">
        <v>32352</v>
      </c>
      <c r="I4062" s="203" t="s">
        <v>9462</v>
      </c>
      <c r="J4062" s="203" t="s">
        <v>32353</v>
      </c>
      <c r="K4062" s="84">
        <v>45372</v>
      </c>
      <c r="L4062" s="84">
        <v>45372</v>
      </c>
      <c r="M4062" s="84">
        <v>45555</v>
      </c>
      <c r="N4062" s="203" t="s">
        <v>15106</v>
      </c>
      <c r="O4062" s="86">
        <v>19560876</v>
      </c>
      <c r="P4062" s="203" t="s">
        <v>32354</v>
      </c>
      <c r="Q4062" s="203" t="s">
        <v>32355</v>
      </c>
      <c r="R4062" s="84">
        <v>45371</v>
      </c>
      <c r="S4062" s="84">
        <v>45371</v>
      </c>
      <c r="T4062" s="84"/>
      <c r="U4062" s="84"/>
      <c r="V4062" s="84"/>
      <c r="W4062" s="203" t="s">
        <v>9457</v>
      </c>
    </row>
    <row r="4063" spans="1:23" x14ac:dyDescent="0.3">
      <c r="A4063" s="203" t="s">
        <v>1605</v>
      </c>
      <c r="B4063" s="203" t="s">
        <v>1247</v>
      </c>
      <c r="C4063" s="203" t="s">
        <v>32356</v>
      </c>
      <c r="D4063" s="203" t="s">
        <v>32357</v>
      </c>
      <c r="E4063" s="203" t="s">
        <v>32358</v>
      </c>
      <c r="F4063" s="203" t="s">
        <v>9451</v>
      </c>
      <c r="G4063" s="203" t="s">
        <v>32358</v>
      </c>
      <c r="H4063" s="203" t="s">
        <v>32359</v>
      </c>
      <c r="I4063" s="203" t="s">
        <v>9453</v>
      </c>
      <c r="J4063" s="203" t="s">
        <v>32360</v>
      </c>
      <c r="K4063" s="84">
        <v>46228</v>
      </c>
      <c r="L4063" s="84">
        <v>46230</v>
      </c>
      <c r="M4063" s="84">
        <v>46382</v>
      </c>
      <c r="N4063" s="203" t="s">
        <v>17396</v>
      </c>
      <c r="O4063" s="86">
        <v>14220390</v>
      </c>
      <c r="P4063" s="203" t="s">
        <v>32361</v>
      </c>
      <c r="Q4063" s="203" t="s">
        <v>32360</v>
      </c>
      <c r="R4063" s="84">
        <v>46227</v>
      </c>
      <c r="S4063" s="84">
        <v>46227</v>
      </c>
      <c r="T4063" s="84"/>
      <c r="U4063" s="84"/>
      <c r="V4063" s="84"/>
      <c r="W4063" s="203" t="s">
        <v>9457</v>
      </c>
    </row>
    <row r="4064" spans="1:23" x14ac:dyDescent="0.3">
      <c r="A4064" s="203" t="s">
        <v>1665</v>
      </c>
      <c r="B4064" s="203" t="s">
        <v>1247</v>
      </c>
      <c r="C4064" s="203" t="s">
        <v>32362</v>
      </c>
      <c r="D4064" s="203" t="s">
        <v>32363</v>
      </c>
      <c r="E4064" s="203" t="s">
        <v>32364</v>
      </c>
      <c r="F4064" s="203" t="s">
        <v>9451</v>
      </c>
      <c r="G4064" s="203" t="s">
        <v>32364</v>
      </c>
      <c r="H4064" s="203" t="s">
        <v>32365</v>
      </c>
      <c r="I4064" s="203" t="s">
        <v>9453</v>
      </c>
      <c r="J4064" s="203" t="s">
        <v>11690</v>
      </c>
      <c r="K4064" s="84">
        <v>46047</v>
      </c>
      <c r="L4064" s="84">
        <v>46047</v>
      </c>
      <c r="M4064" s="84">
        <v>46197</v>
      </c>
      <c r="N4064" s="203" t="s">
        <v>23343</v>
      </c>
      <c r="O4064" s="86">
        <v>19931985</v>
      </c>
      <c r="P4064" s="203" t="s">
        <v>32366</v>
      </c>
      <c r="Q4064" s="203" t="s">
        <v>11690</v>
      </c>
      <c r="R4064" s="84">
        <v>46046</v>
      </c>
      <c r="S4064" s="84">
        <v>46046</v>
      </c>
      <c r="T4064" s="84"/>
      <c r="U4064" s="84"/>
      <c r="V4064" s="84"/>
      <c r="W4064" s="203" t="s">
        <v>9457</v>
      </c>
    </row>
    <row r="4065" spans="1:23" x14ac:dyDescent="0.3">
      <c r="A4065" s="203" t="s">
        <v>1499</v>
      </c>
      <c r="B4065" s="203" t="s">
        <v>2948</v>
      </c>
      <c r="C4065" s="203" t="s">
        <v>32367</v>
      </c>
      <c r="D4065" s="203" t="s">
        <v>9471</v>
      </c>
      <c r="E4065" s="203" t="s">
        <v>10732</v>
      </c>
      <c r="F4065" s="203" t="s">
        <v>9451</v>
      </c>
      <c r="G4065" s="203"/>
      <c r="H4065" s="203"/>
      <c r="I4065" s="203"/>
      <c r="J4065" s="203"/>
      <c r="K4065" s="84"/>
      <c r="L4065" s="84"/>
      <c r="M4065" s="84"/>
      <c r="N4065" s="203"/>
      <c r="O4065" s="86"/>
      <c r="P4065" s="203"/>
      <c r="Q4065" s="203"/>
      <c r="R4065" s="84">
        <v>45406</v>
      </c>
      <c r="S4065" s="84">
        <v>45406</v>
      </c>
      <c r="T4065" s="84">
        <v>45427</v>
      </c>
      <c r="U4065" s="84">
        <v>45427</v>
      </c>
      <c r="V4065" s="84">
        <v>45427</v>
      </c>
      <c r="W4065" s="203" t="s">
        <v>9723</v>
      </c>
    </row>
    <row r="4066" spans="1:23" x14ac:dyDescent="0.3">
      <c r="A4066" s="203" t="s">
        <v>1605</v>
      </c>
      <c r="B4066" s="203" t="s">
        <v>1247</v>
      </c>
      <c r="C4066" s="203" t="s">
        <v>32368</v>
      </c>
      <c r="D4066" s="203" t="s">
        <v>32369</v>
      </c>
      <c r="E4066" s="203" t="s">
        <v>32370</v>
      </c>
      <c r="F4066" s="203" t="s">
        <v>9451</v>
      </c>
      <c r="G4066" s="203" t="s">
        <v>32370</v>
      </c>
      <c r="H4066" s="203" t="s">
        <v>32371</v>
      </c>
      <c r="I4066" s="203" t="s">
        <v>9453</v>
      </c>
      <c r="J4066" s="203" t="s">
        <v>11111</v>
      </c>
      <c r="K4066" s="84">
        <v>46237</v>
      </c>
      <c r="L4066" s="84">
        <v>46240</v>
      </c>
      <c r="M4066" s="84">
        <v>46387</v>
      </c>
      <c r="N4066" s="203" t="s">
        <v>11112</v>
      </c>
      <c r="O4066" s="86">
        <v>21466750</v>
      </c>
      <c r="P4066" s="203" t="s">
        <v>32372</v>
      </c>
      <c r="Q4066" s="203" t="s">
        <v>11111</v>
      </c>
      <c r="R4066" s="84">
        <v>46233</v>
      </c>
      <c r="S4066" s="84">
        <v>46233</v>
      </c>
      <c r="T4066" s="84"/>
      <c r="U4066" s="84"/>
      <c r="V4066" s="84"/>
      <c r="W4066" s="203" t="s">
        <v>9457</v>
      </c>
    </row>
    <row r="4067" spans="1:23" x14ac:dyDescent="0.3">
      <c r="A4067" s="203" t="s">
        <v>1476</v>
      </c>
      <c r="B4067" s="203" t="s">
        <v>1246</v>
      </c>
      <c r="C4067" s="203" t="s">
        <v>32373</v>
      </c>
      <c r="D4067" s="203" t="s">
        <v>32374</v>
      </c>
      <c r="E4067" s="203" t="s">
        <v>32375</v>
      </c>
      <c r="F4067" s="203" t="s">
        <v>9451</v>
      </c>
      <c r="G4067" s="203" t="s">
        <v>32375</v>
      </c>
      <c r="H4067" s="203" t="s">
        <v>32376</v>
      </c>
      <c r="I4067" s="203" t="s">
        <v>9462</v>
      </c>
      <c r="J4067" s="203" t="s">
        <v>12254</v>
      </c>
      <c r="K4067" s="84">
        <v>45716</v>
      </c>
      <c r="L4067" s="84">
        <v>45716</v>
      </c>
      <c r="M4067" s="84">
        <v>45896</v>
      </c>
      <c r="N4067" s="203" t="s">
        <v>20231</v>
      </c>
      <c r="O4067" s="86">
        <v>15844446</v>
      </c>
      <c r="P4067" s="203" t="s">
        <v>32377</v>
      </c>
      <c r="Q4067" s="203" t="s">
        <v>12254</v>
      </c>
      <c r="R4067" s="84">
        <v>45715</v>
      </c>
      <c r="S4067" s="84">
        <v>45715</v>
      </c>
      <c r="T4067" s="84"/>
      <c r="U4067" s="84"/>
      <c r="V4067" s="84"/>
      <c r="W4067" s="203" t="s">
        <v>9457</v>
      </c>
    </row>
    <row r="4068" spans="1:23" x14ac:dyDescent="0.3">
      <c r="A4068" s="203" t="s">
        <v>1429</v>
      </c>
      <c r="B4068" s="203" t="s">
        <v>1246</v>
      </c>
      <c r="C4068" s="203" t="s">
        <v>32378</v>
      </c>
      <c r="D4068" s="203" t="s">
        <v>32379</v>
      </c>
      <c r="E4068" s="203" t="s">
        <v>32380</v>
      </c>
      <c r="F4068" s="203" t="s">
        <v>9451</v>
      </c>
      <c r="G4068" s="203" t="s">
        <v>32380</v>
      </c>
      <c r="H4068" s="203" t="s">
        <v>32381</v>
      </c>
      <c r="I4068" s="203" t="s">
        <v>9453</v>
      </c>
      <c r="J4068" s="203" t="s">
        <v>11415</v>
      </c>
      <c r="K4068" s="84">
        <v>45849</v>
      </c>
      <c r="L4068" s="84">
        <v>45850</v>
      </c>
      <c r="M4068" s="84">
        <v>45971</v>
      </c>
      <c r="N4068" s="203" t="s">
        <v>20305</v>
      </c>
      <c r="O4068" s="86">
        <v>20949056</v>
      </c>
      <c r="P4068" s="203" t="s">
        <v>32382</v>
      </c>
      <c r="Q4068" s="203" t="s">
        <v>11415</v>
      </c>
      <c r="R4068" s="84">
        <v>45848</v>
      </c>
      <c r="S4068" s="84">
        <v>45848</v>
      </c>
      <c r="T4068" s="84"/>
      <c r="U4068" s="84"/>
      <c r="V4068" s="84"/>
      <c r="W4068" s="203" t="s">
        <v>9457</v>
      </c>
    </row>
    <row r="4069" spans="1:23" x14ac:dyDescent="0.3">
      <c r="A4069" s="203" t="s">
        <v>1572</v>
      </c>
      <c r="B4069" s="203" t="s">
        <v>1246</v>
      </c>
      <c r="C4069" s="203" t="s">
        <v>32383</v>
      </c>
      <c r="D4069" s="203" t="s">
        <v>32384</v>
      </c>
      <c r="E4069" s="203" t="s">
        <v>32385</v>
      </c>
      <c r="F4069" s="203" t="s">
        <v>9451</v>
      </c>
      <c r="G4069" s="203" t="s">
        <v>32385</v>
      </c>
      <c r="H4069" s="203" t="s">
        <v>32386</v>
      </c>
      <c r="I4069" s="203" t="s">
        <v>9504</v>
      </c>
      <c r="J4069" s="203" t="s">
        <v>32387</v>
      </c>
      <c r="K4069" s="84">
        <v>45931</v>
      </c>
      <c r="L4069" s="84">
        <v>45931</v>
      </c>
      <c r="M4069" s="84">
        <v>46021</v>
      </c>
      <c r="N4069" s="203" t="s">
        <v>32388</v>
      </c>
      <c r="O4069" s="86">
        <v>7922223</v>
      </c>
      <c r="P4069" s="203" t="s">
        <v>32389</v>
      </c>
      <c r="Q4069" s="203" t="s">
        <v>32387</v>
      </c>
      <c r="R4069" s="84">
        <v>45931</v>
      </c>
      <c r="S4069" s="84">
        <v>45931</v>
      </c>
      <c r="T4069" s="84"/>
      <c r="U4069" s="84"/>
      <c r="V4069" s="84"/>
      <c r="W4069" s="203" t="s">
        <v>9457</v>
      </c>
    </row>
    <row r="4070" spans="1:23" x14ac:dyDescent="0.3">
      <c r="A4070" s="203" t="s">
        <v>1665</v>
      </c>
      <c r="B4070" s="203" t="s">
        <v>1247</v>
      </c>
      <c r="C4070" s="203" t="s">
        <v>32390</v>
      </c>
      <c r="D4070" s="203" t="s">
        <v>32391</v>
      </c>
      <c r="E4070" s="203" t="s">
        <v>32392</v>
      </c>
      <c r="F4070" s="203" t="s">
        <v>9451</v>
      </c>
      <c r="G4070" s="203" t="s">
        <v>32392</v>
      </c>
      <c r="H4070" s="203" t="s">
        <v>32393</v>
      </c>
      <c r="I4070" s="203" t="s">
        <v>9453</v>
      </c>
      <c r="J4070" s="203" t="s">
        <v>32394</v>
      </c>
      <c r="K4070" s="84">
        <v>46052</v>
      </c>
      <c r="L4070" s="84">
        <v>46052</v>
      </c>
      <c r="M4070" s="84">
        <v>46202</v>
      </c>
      <c r="N4070" s="203" t="s">
        <v>20596</v>
      </c>
      <c r="O4070" s="86">
        <v>18744990</v>
      </c>
      <c r="P4070" s="203" t="s">
        <v>32395</v>
      </c>
      <c r="Q4070" s="203" t="s">
        <v>32394</v>
      </c>
      <c r="R4070" s="84">
        <v>46051</v>
      </c>
      <c r="S4070" s="84">
        <v>46051</v>
      </c>
      <c r="T4070" s="84"/>
      <c r="U4070" s="84"/>
      <c r="V4070" s="84"/>
      <c r="W4070" s="203" t="s">
        <v>9457</v>
      </c>
    </row>
    <row r="4071" spans="1:23" x14ac:dyDescent="0.3">
      <c r="A4071" s="203" t="s">
        <v>5454</v>
      </c>
      <c r="B4071" s="203" t="s">
        <v>1245</v>
      </c>
      <c r="C4071" s="203" t="s">
        <v>32396</v>
      </c>
      <c r="D4071" s="203" t="s">
        <v>9471</v>
      </c>
      <c r="E4071" s="203" t="s">
        <v>32397</v>
      </c>
      <c r="F4071" s="203" t="s">
        <v>9451</v>
      </c>
      <c r="G4071" s="203"/>
      <c r="H4071" s="203"/>
      <c r="I4071" s="203"/>
      <c r="J4071" s="203"/>
      <c r="K4071" s="84"/>
      <c r="L4071" s="84"/>
      <c r="M4071" s="84"/>
      <c r="N4071" s="203"/>
      <c r="O4071" s="86"/>
      <c r="P4071" s="203"/>
      <c r="Q4071" s="203"/>
      <c r="R4071" s="84"/>
      <c r="S4071" s="84"/>
      <c r="T4071" s="84"/>
      <c r="U4071" s="84"/>
      <c r="V4071" s="84"/>
      <c r="W4071" s="203" t="s">
        <v>9739</v>
      </c>
    </row>
    <row r="4072" spans="1:23" x14ac:dyDescent="0.3">
      <c r="A4072" s="203" t="s">
        <v>5454</v>
      </c>
      <c r="B4072" s="203" t="s">
        <v>1245</v>
      </c>
      <c r="C4072" s="203" t="s">
        <v>32398</v>
      </c>
      <c r="D4072" s="203" t="s">
        <v>32399</v>
      </c>
      <c r="E4072" s="203" t="s">
        <v>32400</v>
      </c>
      <c r="F4072" s="203" t="s">
        <v>9451</v>
      </c>
      <c r="G4072" s="203" t="s">
        <v>32400</v>
      </c>
      <c r="H4072" s="203" t="s">
        <v>32401</v>
      </c>
      <c r="I4072" s="203" t="s">
        <v>9739</v>
      </c>
      <c r="J4072" s="203" t="s">
        <v>27721</v>
      </c>
      <c r="K4072" s="84"/>
      <c r="L4072" s="84"/>
      <c r="M4072" s="84">
        <v>45656</v>
      </c>
      <c r="N4072" s="203" t="s">
        <v>17166</v>
      </c>
      <c r="O4072" s="86">
        <v>9000000</v>
      </c>
      <c r="P4072" s="203" t="s">
        <v>32402</v>
      </c>
      <c r="Q4072" s="203" t="s">
        <v>27721</v>
      </c>
      <c r="R4072" s="84">
        <v>45565</v>
      </c>
      <c r="S4072" s="84">
        <v>45565</v>
      </c>
      <c r="T4072" s="84"/>
      <c r="U4072" s="84"/>
      <c r="V4072" s="84"/>
      <c r="W4072" s="203" t="s">
        <v>9457</v>
      </c>
    </row>
    <row r="4073" spans="1:23" x14ac:dyDescent="0.3">
      <c r="A4073" s="203" t="s">
        <v>1665</v>
      </c>
      <c r="B4073" s="203" t="s">
        <v>1247</v>
      </c>
      <c r="C4073" s="203" t="s">
        <v>32403</v>
      </c>
      <c r="D4073" s="203" t="s">
        <v>32404</v>
      </c>
      <c r="E4073" s="203" t="s">
        <v>32405</v>
      </c>
      <c r="F4073" s="203" t="s">
        <v>9451</v>
      </c>
      <c r="G4073" s="203" t="s">
        <v>32405</v>
      </c>
      <c r="H4073" s="203" t="s">
        <v>32406</v>
      </c>
      <c r="I4073" s="203" t="s">
        <v>9504</v>
      </c>
      <c r="J4073" s="203" t="s">
        <v>10222</v>
      </c>
      <c r="K4073" s="84">
        <v>46045</v>
      </c>
      <c r="L4073" s="84">
        <v>46048</v>
      </c>
      <c r="M4073" s="84">
        <v>46167</v>
      </c>
      <c r="N4073" s="203" t="s">
        <v>10428</v>
      </c>
      <c r="O4073" s="86">
        <v>14000000</v>
      </c>
      <c r="P4073" s="203" t="s">
        <v>32407</v>
      </c>
      <c r="Q4073" s="203" t="s">
        <v>10222</v>
      </c>
      <c r="R4073" s="84">
        <v>46045</v>
      </c>
      <c r="S4073" s="84">
        <v>46045</v>
      </c>
      <c r="T4073" s="84"/>
      <c r="U4073" s="84"/>
      <c r="V4073" s="84"/>
      <c r="W4073" s="203" t="s">
        <v>9457</v>
      </c>
    </row>
    <row r="4074" spans="1:23" x14ac:dyDescent="0.3">
      <c r="A4074" s="203" t="s">
        <v>1572</v>
      </c>
      <c r="B4074" s="203" t="s">
        <v>1246</v>
      </c>
      <c r="C4074" s="203" t="s">
        <v>32408</v>
      </c>
      <c r="D4074" s="203" t="s">
        <v>32409</v>
      </c>
      <c r="E4074" s="203" t="s">
        <v>32410</v>
      </c>
      <c r="F4074" s="203" t="s">
        <v>9451</v>
      </c>
      <c r="G4074" s="203" t="s">
        <v>32410</v>
      </c>
      <c r="H4074" s="203" t="s">
        <v>32411</v>
      </c>
      <c r="I4074" s="203" t="s">
        <v>9453</v>
      </c>
      <c r="J4074" s="203" t="s">
        <v>32412</v>
      </c>
      <c r="K4074" s="84">
        <v>45987</v>
      </c>
      <c r="L4074" s="84">
        <v>45988</v>
      </c>
      <c r="M4074" s="84">
        <v>46016</v>
      </c>
      <c r="N4074" s="203" t="s">
        <v>15283</v>
      </c>
      <c r="O4074" s="86">
        <v>3500000</v>
      </c>
      <c r="P4074" s="203" t="s">
        <v>32413</v>
      </c>
      <c r="Q4074" s="203" t="s">
        <v>32412</v>
      </c>
      <c r="R4074" s="84">
        <v>45986</v>
      </c>
      <c r="S4074" s="84">
        <v>45986</v>
      </c>
      <c r="T4074" s="84"/>
      <c r="U4074" s="84"/>
      <c r="V4074" s="84"/>
      <c r="W4074" s="203" t="s">
        <v>9457</v>
      </c>
    </row>
    <row r="4075" spans="1:23" x14ac:dyDescent="0.3">
      <c r="A4075" s="203" t="s">
        <v>1476</v>
      </c>
      <c r="B4075" s="203" t="s">
        <v>1246</v>
      </c>
      <c r="C4075" s="203" t="s">
        <v>32414</v>
      </c>
      <c r="D4075" s="203" t="s">
        <v>32415</v>
      </c>
      <c r="E4075" s="203" t="s">
        <v>32416</v>
      </c>
      <c r="F4075" s="203" t="s">
        <v>9451</v>
      </c>
      <c r="G4075" s="203" t="s">
        <v>32416</v>
      </c>
      <c r="H4075" s="203" t="s">
        <v>32417</v>
      </c>
      <c r="I4075" s="203" t="s">
        <v>9462</v>
      </c>
      <c r="J4075" s="203" t="s">
        <v>32418</v>
      </c>
      <c r="K4075" s="84">
        <v>45716</v>
      </c>
      <c r="L4075" s="84">
        <v>45721</v>
      </c>
      <c r="M4075" s="84">
        <v>45904</v>
      </c>
      <c r="N4075" s="203" t="s">
        <v>16169</v>
      </c>
      <c r="O4075" s="86">
        <v>29675250</v>
      </c>
      <c r="P4075" s="203" t="s">
        <v>32419</v>
      </c>
      <c r="Q4075" s="203" t="s">
        <v>32418</v>
      </c>
      <c r="R4075" s="84">
        <v>45715</v>
      </c>
      <c r="S4075" s="84">
        <v>45715</v>
      </c>
      <c r="T4075" s="84"/>
      <c r="U4075" s="84"/>
      <c r="V4075" s="84"/>
      <c r="W4075" s="203" t="s">
        <v>9457</v>
      </c>
    </row>
    <row r="4076" spans="1:23" x14ac:dyDescent="0.3">
      <c r="A4076" s="203" t="s">
        <v>5454</v>
      </c>
      <c r="B4076" s="203" t="s">
        <v>1245</v>
      </c>
      <c r="C4076" s="203" t="s">
        <v>32420</v>
      </c>
      <c r="D4076" s="203" t="s">
        <v>32421</v>
      </c>
      <c r="E4076" s="203" t="s">
        <v>32422</v>
      </c>
      <c r="F4076" s="203" t="s">
        <v>9451</v>
      </c>
      <c r="G4076" s="203" t="s">
        <v>32422</v>
      </c>
      <c r="H4076" s="203" t="s">
        <v>32423</v>
      </c>
      <c r="I4076" s="203" t="s">
        <v>9453</v>
      </c>
      <c r="J4076" s="203" t="s">
        <v>32424</v>
      </c>
      <c r="K4076" s="84">
        <v>45581</v>
      </c>
      <c r="L4076" s="84">
        <v>45582</v>
      </c>
      <c r="M4076" s="84">
        <v>45657</v>
      </c>
      <c r="N4076" s="203" t="s">
        <v>31628</v>
      </c>
      <c r="O4076" s="86">
        <v>7250000</v>
      </c>
      <c r="P4076" s="203" t="s">
        <v>32425</v>
      </c>
      <c r="Q4076" s="203" t="s">
        <v>32424</v>
      </c>
      <c r="R4076" s="84">
        <v>45581</v>
      </c>
      <c r="S4076" s="84">
        <v>45581</v>
      </c>
      <c r="T4076" s="84"/>
      <c r="U4076" s="84"/>
      <c r="V4076" s="84"/>
      <c r="W4076" s="203" t="s">
        <v>9457</v>
      </c>
    </row>
    <row r="4077" spans="1:23" x14ac:dyDescent="0.3">
      <c r="A4077" s="203" t="s">
        <v>1605</v>
      </c>
      <c r="B4077" s="203" t="s">
        <v>1247</v>
      </c>
      <c r="C4077" s="203" t="s">
        <v>34462</v>
      </c>
      <c r="D4077" s="203" t="s">
        <v>34463</v>
      </c>
      <c r="E4077" s="203" t="s">
        <v>34464</v>
      </c>
      <c r="F4077" s="203" t="s">
        <v>9451</v>
      </c>
      <c r="G4077" s="203" t="s">
        <v>34464</v>
      </c>
      <c r="H4077" s="203" t="s">
        <v>34465</v>
      </c>
      <c r="I4077" s="203" t="s">
        <v>9482</v>
      </c>
      <c r="J4077" s="203" t="s">
        <v>12509</v>
      </c>
      <c r="K4077" s="84">
        <v>46255</v>
      </c>
      <c r="L4077" s="84"/>
      <c r="M4077" s="84">
        <v>46385</v>
      </c>
      <c r="N4077" s="203" t="s">
        <v>34466</v>
      </c>
      <c r="O4077" s="86">
        <v>18604516</v>
      </c>
      <c r="P4077" s="203" t="s">
        <v>34467</v>
      </c>
      <c r="Q4077" s="203" t="s">
        <v>12509</v>
      </c>
      <c r="R4077" s="84">
        <v>46253</v>
      </c>
      <c r="S4077" s="84">
        <v>46253</v>
      </c>
      <c r="T4077" s="84"/>
      <c r="U4077" s="84"/>
      <c r="V4077" s="84"/>
      <c r="W4077" s="203" t="s">
        <v>9457</v>
      </c>
    </row>
    <row r="4078" spans="1:23" x14ac:dyDescent="0.3">
      <c r="A4078" s="203" t="s">
        <v>1572</v>
      </c>
      <c r="B4078" s="203" t="s">
        <v>1246</v>
      </c>
      <c r="C4078" s="203" t="s">
        <v>32426</v>
      </c>
      <c r="D4078" s="203" t="s">
        <v>32427</v>
      </c>
      <c r="E4078" s="203" t="s">
        <v>32428</v>
      </c>
      <c r="F4078" s="203" t="s">
        <v>9451</v>
      </c>
      <c r="G4078" s="203" t="s">
        <v>32428</v>
      </c>
      <c r="H4078" s="203" t="s">
        <v>32429</v>
      </c>
      <c r="I4078" s="203" t="s">
        <v>9453</v>
      </c>
      <c r="J4078" s="203" t="s">
        <v>30141</v>
      </c>
      <c r="K4078" s="84">
        <v>45937</v>
      </c>
      <c r="L4078" s="84">
        <v>45937</v>
      </c>
      <c r="M4078" s="84">
        <v>45997</v>
      </c>
      <c r="N4078" s="203" t="s">
        <v>23289</v>
      </c>
      <c r="O4078" s="86">
        <v>8000000</v>
      </c>
      <c r="P4078" s="203" t="s">
        <v>32430</v>
      </c>
      <c r="Q4078" s="203" t="s">
        <v>30141</v>
      </c>
      <c r="R4078" s="84">
        <v>45933</v>
      </c>
      <c r="S4078" s="84">
        <v>45933</v>
      </c>
      <c r="T4078" s="84"/>
      <c r="U4078" s="84"/>
      <c r="V4078" s="84"/>
      <c r="W4078" s="203" t="s">
        <v>9457</v>
      </c>
    </row>
    <row r="4079" spans="1:23" x14ac:dyDescent="0.3">
      <c r="A4079" s="203" t="s">
        <v>5454</v>
      </c>
      <c r="B4079" s="203" t="s">
        <v>1245</v>
      </c>
      <c r="C4079" s="203" t="s">
        <v>32431</v>
      </c>
      <c r="D4079" s="203" t="s">
        <v>32432</v>
      </c>
      <c r="E4079" s="203" t="s">
        <v>32433</v>
      </c>
      <c r="F4079" s="203" t="s">
        <v>9451</v>
      </c>
      <c r="G4079" s="203" t="s">
        <v>32433</v>
      </c>
      <c r="H4079" s="203" t="s">
        <v>32434</v>
      </c>
      <c r="I4079" s="203" t="s">
        <v>9453</v>
      </c>
      <c r="J4079" s="203" t="s">
        <v>32435</v>
      </c>
      <c r="K4079" s="84">
        <v>45566</v>
      </c>
      <c r="L4079" s="84">
        <v>45566</v>
      </c>
      <c r="M4079" s="84">
        <v>45656</v>
      </c>
      <c r="N4079" s="203" t="s">
        <v>32436</v>
      </c>
      <c r="O4079" s="86">
        <v>12000000</v>
      </c>
      <c r="P4079" s="203" t="s">
        <v>32437</v>
      </c>
      <c r="Q4079" s="203" t="s">
        <v>32435</v>
      </c>
      <c r="R4079" s="84">
        <v>45566</v>
      </c>
      <c r="S4079" s="84">
        <v>45566</v>
      </c>
      <c r="T4079" s="84"/>
      <c r="U4079" s="84"/>
      <c r="V4079" s="84"/>
      <c r="W4079" s="203" t="s">
        <v>9457</v>
      </c>
    </row>
    <row r="4080" spans="1:23" x14ac:dyDescent="0.3">
      <c r="A4080" s="203" t="s">
        <v>1605</v>
      </c>
      <c r="B4080" s="203" t="s">
        <v>1247</v>
      </c>
      <c r="C4080" s="203" t="s">
        <v>32438</v>
      </c>
      <c r="D4080" s="203" t="s">
        <v>32439</v>
      </c>
      <c r="E4080" s="203" t="s">
        <v>32440</v>
      </c>
      <c r="F4080" s="203" t="s">
        <v>9451</v>
      </c>
      <c r="G4080" s="203" t="s">
        <v>32440</v>
      </c>
      <c r="H4080" s="203" t="s">
        <v>32441</v>
      </c>
      <c r="I4080" s="203" t="s">
        <v>9453</v>
      </c>
      <c r="J4080" s="203" t="s">
        <v>16121</v>
      </c>
      <c r="K4080" s="84">
        <v>46047</v>
      </c>
      <c r="L4080" s="84">
        <v>46049</v>
      </c>
      <c r="M4080" s="84">
        <v>46229</v>
      </c>
      <c r="N4080" s="203" t="s">
        <v>10607</v>
      </c>
      <c r="O4080" s="86">
        <v>25760100</v>
      </c>
      <c r="P4080" s="203" t="s">
        <v>32442</v>
      </c>
      <c r="Q4080" s="203" t="s">
        <v>16121</v>
      </c>
      <c r="R4080" s="84">
        <v>46044</v>
      </c>
      <c r="S4080" s="84">
        <v>46044</v>
      </c>
      <c r="T4080" s="84"/>
      <c r="U4080" s="84"/>
      <c r="V4080" s="84"/>
      <c r="W4080" s="203" t="s">
        <v>9457</v>
      </c>
    </row>
    <row r="4081" spans="1:23" x14ac:dyDescent="0.3">
      <c r="A4081" s="203" t="s">
        <v>1665</v>
      </c>
      <c r="B4081" s="203" t="s">
        <v>1247</v>
      </c>
      <c r="C4081" s="203" t="s">
        <v>32443</v>
      </c>
      <c r="D4081" s="203" t="s">
        <v>32444</v>
      </c>
      <c r="E4081" s="203" t="s">
        <v>32445</v>
      </c>
      <c r="F4081" s="203" t="s">
        <v>9451</v>
      </c>
      <c r="G4081" s="203" t="s">
        <v>32445</v>
      </c>
      <c r="H4081" s="203" t="s">
        <v>32446</v>
      </c>
      <c r="I4081" s="203" t="s">
        <v>9453</v>
      </c>
      <c r="J4081" s="203" t="s">
        <v>32447</v>
      </c>
      <c r="K4081" s="84">
        <v>46049</v>
      </c>
      <c r="L4081" s="84">
        <v>46049</v>
      </c>
      <c r="M4081" s="84">
        <v>46199</v>
      </c>
      <c r="N4081" s="203" t="s">
        <v>11250</v>
      </c>
      <c r="O4081" s="86">
        <v>23416055</v>
      </c>
      <c r="P4081" s="203" t="s">
        <v>32448</v>
      </c>
      <c r="Q4081" s="203" t="s">
        <v>32447</v>
      </c>
      <c r="R4081" s="84">
        <v>46048</v>
      </c>
      <c r="S4081" s="84">
        <v>46048</v>
      </c>
      <c r="T4081" s="84"/>
      <c r="U4081" s="84"/>
      <c r="V4081" s="84"/>
      <c r="W4081" s="203" t="s">
        <v>9457</v>
      </c>
    </row>
    <row r="4082" spans="1:23" x14ac:dyDescent="0.3">
      <c r="A4082" s="203" t="s">
        <v>1467</v>
      </c>
      <c r="B4082" s="203" t="s">
        <v>1247</v>
      </c>
      <c r="C4082" s="203" t="s">
        <v>32449</v>
      </c>
      <c r="D4082" s="203" t="s">
        <v>32450</v>
      </c>
      <c r="E4082" s="203" t="s">
        <v>32451</v>
      </c>
      <c r="F4082" s="203" t="s">
        <v>9451</v>
      </c>
      <c r="G4082" s="203" t="s">
        <v>32451</v>
      </c>
      <c r="H4082" s="203" t="s">
        <v>32450</v>
      </c>
      <c r="I4082" s="203" t="s">
        <v>9739</v>
      </c>
      <c r="J4082" s="203" t="s">
        <v>9470</v>
      </c>
      <c r="K4082" s="84"/>
      <c r="L4082" s="84"/>
      <c r="M4082" s="84"/>
      <c r="N4082" s="203" t="s">
        <v>9471</v>
      </c>
      <c r="O4082" s="86">
        <v>0</v>
      </c>
      <c r="P4082" s="203" t="s">
        <v>32452</v>
      </c>
      <c r="Q4082" s="203" t="s">
        <v>9473</v>
      </c>
      <c r="R4082" s="84">
        <v>46052</v>
      </c>
      <c r="S4082" s="84">
        <v>46052</v>
      </c>
      <c r="T4082" s="84"/>
      <c r="U4082" s="84"/>
      <c r="V4082" s="84"/>
      <c r="W4082" s="203" t="s">
        <v>9457</v>
      </c>
    </row>
    <row r="4083" spans="1:23" x14ac:dyDescent="0.3">
      <c r="A4083" s="203" t="s">
        <v>1467</v>
      </c>
      <c r="B4083" s="203" t="s">
        <v>1247</v>
      </c>
      <c r="C4083" s="203" t="s">
        <v>32449</v>
      </c>
      <c r="D4083" s="203" t="s">
        <v>32453</v>
      </c>
      <c r="E4083" s="203" t="s">
        <v>32451</v>
      </c>
      <c r="F4083" s="203" t="s">
        <v>9451</v>
      </c>
      <c r="G4083" s="203" t="s">
        <v>32451</v>
      </c>
      <c r="H4083" s="203" t="s">
        <v>32454</v>
      </c>
      <c r="I4083" s="203" t="s">
        <v>9453</v>
      </c>
      <c r="J4083" s="203" t="s">
        <v>32455</v>
      </c>
      <c r="K4083" s="84">
        <v>46052</v>
      </c>
      <c r="L4083" s="84">
        <v>46052</v>
      </c>
      <c r="M4083" s="84">
        <v>46232</v>
      </c>
      <c r="N4083" s="203" t="s">
        <v>14979</v>
      </c>
      <c r="O4083" s="86">
        <v>25760100</v>
      </c>
      <c r="P4083" s="203" t="s">
        <v>32452</v>
      </c>
      <c r="Q4083" s="203" t="s">
        <v>32455</v>
      </c>
      <c r="R4083" s="84">
        <v>46052</v>
      </c>
      <c r="S4083" s="84">
        <v>46052</v>
      </c>
      <c r="T4083" s="84"/>
      <c r="U4083" s="84"/>
      <c r="V4083" s="84"/>
      <c r="W4083" s="203" t="s">
        <v>9457</v>
      </c>
    </row>
    <row r="4084" spans="1:23" x14ac:dyDescent="0.3">
      <c r="A4084" s="203" t="s">
        <v>1564</v>
      </c>
      <c r="B4084" s="203" t="s">
        <v>1247</v>
      </c>
      <c r="C4084" s="203" t="s">
        <v>32456</v>
      </c>
      <c r="D4084" s="203" t="s">
        <v>32457</v>
      </c>
      <c r="E4084" s="203" t="s">
        <v>32458</v>
      </c>
      <c r="F4084" s="203" t="s">
        <v>9451</v>
      </c>
      <c r="G4084" s="203" t="s">
        <v>32458</v>
      </c>
      <c r="H4084" s="203" t="s">
        <v>32459</v>
      </c>
      <c r="I4084" s="203" t="s">
        <v>9453</v>
      </c>
      <c r="J4084" s="203" t="s">
        <v>14346</v>
      </c>
      <c r="K4084" s="84">
        <v>46052</v>
      </c>
      <c r="L4084" s="84">
        <v>46055</v>
      </c>
      <c r="M4084" s="84">
        <v>46327</v>
      </c>
      <c r="N4084" s="203" t="s">
        <v>32460</v>
      </c>
      <c r="O4084" s="86">
        <v>33740982</v>
      </c>
      <c r="P4084" s="203" t="s">
        <v>32461</v>
      </c>
      <c r="Q4084" s="203" t="s">
        <v>26156</v>
      </c>
      <c r="R4084" s="84">
        <v>46052</v>
      </c>
      <c r="S4084" s="84">
        <v>46052</v>
      </c>
      <c r="T4084" s="84"/>
      <c r="U4084" s="84"/>
      <c r="V4084" s="84"/>
      <c r="W4084" s="203" t="s">
        <v>9457</v>
      </c>
    </row>
    <row r="4085" spans="1:23" x14ac:dyDescent="0.3">
      <c r="A4085" s="203" t="s">
        <v>1665</v>
      </c>
      <c r="B4085" s="203" t="s">
        <v>1247</v>
      </c>
      <c r="C4085" s="203" t="s">
        <v>32462</v>
      </c>
      <c r="D4085" s="203" t="s">
        <v>32463</v>
      </c>
      <c r="E4085" s="203" t="s">
        <v>32464</v>
      </c>
      <c r="F4085" s="203" t="s">
        <v>9451</v>
      </c>
      <c r="G4085" s="203" t="s">
        <v>32464</v>
      </c>
      <c r="H4085" s="203" t="s">
        <v>32465</v>
      </c>
      <c r="I4085" s="203" t="s">
        <v>9504</v>
      </c>
      <c r="J4085" s="203" t="s">
        <v>32466</v>
      </c>
      <c r="K4085" s="84">
        <v>46046</v>
      </c>
      <c r="L4085" s="84">
        <v>46048</v>
      </c>
      <c r="M4085" s="84">
        <v>46167</v>
      </c>
      <c r="N4085" s="203" t="s">
        <v>15904</v>
      </c>
      <c r="O4085" s="86">
        <v>16000000</v>
      </c>
      <c r="P4085" s="203" t="s">
        <v>32467</v>
      </c>
      <c r="Q4085" s="203" t="s">
        <v>32466</v>
      </c>
      <c r="R4085" s="84">
        <v>46045</v>
      </c>
      <c r="S4085" s="84">
        <v>46045</v>
      </c>
      <c r="T4085" s="84"/>
      <c r="U4085" s="84"/>
      <c r="V4085" s="84"/>
      <c r="W4085" s="203" t="s">
        <v>9457</v>
      </c>
    </row>
    <row r="4086" spans="1:23" x14ac:dyDescent="0.3">
      <c r="A4086" s="203" t="s">
        <v>2940</v>
      </c>
      <c r="B4086" s="203" t="s">
        <v>1245</v>
      </c>
      <c r="C4086" s="203" t="s">
        <v>32468</v>
      </c>
      <c r="D4086" s="203" t="s">
        <v>32469</v>
      </c>
      <c r="E4086" s="203" t="s">
        <v>32470</v>
      </c>
      <c r="F4086" s="203" t="s">
        <v>9451</v>
      </c>
      <c r="G4086" s="203" t="s">
        <v>32470</v>
      </c>
      <c r="H4086" s="203" t="s">
        <v>32471</v>
      </c>
      <c r="I4086" s="203" t="s">
        <v>9462</v>
      </c>
      <c r="J4086" s="203" t="s">
        <v>10031</v>
      </c>
      <c r="K4086" s="84">
        <v>45596</v>
      </c>
      <c r="L4086" s="84">
        <v>45596</v>
      </c>
      <c r="M4086" s="84">
        <v>45656</v>
      </c>
      <c r="N4086" s="203" t="s">
        <v>9670</v>
      </c>
      <c r="O4086" s="86">
        <v>5281482</v>
      </c>
      <c r="P4086" s="203" t="s">
        <v>32472</v>
      </c>
      <c r="Q4086" s="203" t="s">
        <v>10031</v>
      </c>
      <c r="R4086" s="84">
        <v>45596</v>
      </c>
      <c r="S4086" s="84">
        <v>45596</v>
      </c>
      <c r="T4086" s="84"/>
      <c r="U4086" s="84"/>
      <c r="V4086" s="84"/>
      <c r="W4086" s="203" t="s">
        <v>9457</v>
      </c>
    </row>
    <row r="4087" spans="1:23" x14ac:dyDescent="0.3">
      <c r="A4087" s="203" t="s">
        <v>1505</v>
      </c>
      <c r="B4087" s="203" t="s">
        <v>1246</v>
      </c>
      <c r="C4087" s="203" t="s">
        <v>32473</v>
      </c>
      <c r="D4087" s="203" t="s">
        <v>32474</v>
      </c>
      <c r="E4087" s="203" t="s">
        <v>32475</v>
      </c>
      <c r="F4087" s="203" t="s">
        <v>9451</v>
      </c>
      <c r="G4087" s="203" t="s">
        <v>32475</v>
      </c>
      <c r="H4087" s="203" t="s">
        <v>32476</v>
      </c>
      <c r="I4087" s="203" t="s">
        <v>9462</v>
      </c>
      <c r="J4087" s="203" t="s">
        <v>32477</v>
      </c>
      <c r="K4087" s="84">
        <v>45704</v>
      </c>
      <c r="L4087" s="84">
        <v>45704</v>
      </c>
      <c r="M4087" s="84">
        <v>45881</v>
      </c>
      <c r="N4087" s="203" t="s">
        <v>12646</v>
      </c>
      <c r="O4087" s="86">
        <v>14725590</v>
      </c>
      <c r="P4087" s="203" t="s">
        <v>32478</v>
      </c>
      <c r="Q4087" s="203" t="s">
        <v>32477</v>
      </c>
      <c r="R4087" s="84">
        <v>45700</v>
      </c>
      <c r="S4087" s="84">
        <v>45700</v>
      </c>
      <c r="T4087" s="84"/>
      <c r="U4087" s="84"/>
      <c r="V4087" s="84"/>
      <c r="W4087" s="203" t="s">
        <v>9457</v>
      </c>
    </row>
    <row r="4088" spans="1:23" x14ac:dyDescent="0.3">
      <c r="A4088" s="203" t="s">
        <v>1605</v>
      </c>
      <c r="B4088" s="203" t="s">
        <v>1247</v>
      </c>
      <c r="C4088" s="203" t="s">
        <v>32479</v>
      </c>
      <c r="D4088" s="203" t="s">
        <v>32480</v>
      </c>
      <c r="E4088" s="203" t="s">
        <v>32481</v>
      </c>
      <c r="F4088" s="203" t="s">
        <v>9451</v>
      </c>
      <c r="G4088" s="203" t="s">
        <v>32481</v>
      </c>
      <c r="H4088" s="203" t="s">
        <v>32482</v>
      </c>
      <c r="I4088" s="203" t="s">
        <v>9453</v>
      </c>
      <c r="J4088" s="203" t="s">
        <v>32483</v>
      </c>
      <c r="K4088" s="84">
        <v>46040</v>
      </c>
      <c r="L4088" s="84">
        <v>46041</v>
      </c>
      <c r="M4088" s="84">
        <v>46222</v>
      </c>
      <c r="N4088" s="203" t="s">
        <v>11882</v>
      </c>
      <c r="O4088" s="86">
        <v>25760100</v>
      </c>
      <c r="P4088" s="203" t="s">
        <v>32484</v>
      </c>
      <c r="Q4088" s="203" t="s">
        <v>32483</v>
      </c>
      <c r="R4088" s="84">
        <v>46040</v>
      </c>
      <c r="S4088" s="84">
        <v>46040</v>
      </c>
      <c r="T4088" s="84"/>
      <c r="U4088" s="84"/>
      <c r="V4088" s="84"/>
      <c r="W4088" s="203" t="s">
        <v>9457</v>
      </c>
    </row>
    <row r="4089" spans="1:23" x14ac:dyDescent="0.3">
      <c r="A4089" s="203" t="s">
        <v>1665</v>
      </c>
      <c r="B4089" s="203" t="s">
        <v>1247</v>
      </c>
      <c r="C4089" s="203" t="s">
        <v>32485</v>
      </c>
      <c r="D4089" s="203" t="s">
        <v>32486</v>
      </c>
      <c r="E4089" s="203" t="s">
        <v>32487</v>
      </c>
      <c r="F4089" s="203" t="s">
        <v>9451</v>
      </c>
      <c r="G4089" s="203" t="s">
        <v>32487</v>
      </c>
      <c r="H4089" s="203" t="s">
        <v>32488</v>
      </c>
      <c r="I4089" s="203" t="s">
        <v>9453</v>
      </c>
      <c r="J4089" s="203" t="s">
        <v>32489</v>
      </c>
      <c r="K4089" s="84">
        <v>46052</v>
      </c>
      <c r="L4089" s="84">
        <v>46052</v>
      </c>
      <c r="M4089" s="84">
        <v>46141</v>
      </c>
      <c r="N4089" s="203" t="s">
        <v>32490</v>
      </c>
      <c r="O4089" s="86">
        <v>9000000</v>
      </c>
      <c r="P4089" s="203" t="s">
        <v>32491</v>
      </c>
      <c r="Q4089" s="203" t="s">
        <v>32489</v>
      </c>
      <c r="R4089" s="84">
        <v>46052</v>
      </c>
      <c r="S4089" s="84">
        <v>46052</v>
      </c>
      <c r="T4089" s="84"/>
      <c r="U4089" s="84"/>
      <c r="V4089" s="84"/>
      <c r="W4089" s="203" t="s">
        <v>9457</v>
      </c>
    </row>
    <row r="4090" spans="1:23" x14ac:dyDescent="0.3">
      <c r="A4090" s="203" t="s">
        <v>4339</v>
      </c>
      <c r="B4090" s="203" t="s">
        <v>1245</v>
      </c>
      <c r="C4090" s="203" t="s">
        <v>32492</v>
      </c>
      <c r="D4090" s="203" t="s">
        <v>9471</v>
      </c>
      <c r="E4090" s="203" t="s">
        <v>23601</v>
      </c>
      <c r="F4090" s="203" t="s">
        <v>9451</v>
      </c>
      <c r="G4090" s="203"/>
      <c r="H4090" s="203"/>
      <c r="I4090" s="203"/>
      <c r="J4090" s="203"/>
      <c r="K4090" s="84"/>
      <c r="L4090" s="84"/>
      <c r="M4090" s="84"/>
      <c r="N4090" s="203"/>
      <c r="O4090" s="86"/>
      <c r="P4090" s="203"/>
      <c r="Q4090" s="203"/>
      <c r="R4090" s="84">
        <v>45574</v>
      </c>
      <c r="S4090" s="84">
        <v>45574</v>
      </c>
      <c r="T4090" s="84">
        <v>45581</v>
      </c>
      <c r="U4090" s="84">
        <v>45581</v>
      </c>
      <c r="V4090" s="84">
        <v>45581</v>
      </c>
      <c r="W4090" s="203" t="s">
        <v>9723</v>
      </c>
    </row>
    <row r="4091" spans="1:23" x14ac:dyDescent="0.3">
      <c r="A4091" s="203" t="s">
        <v>5454</v>
      </c>
      <c r="B4091" s="203" t="s">
        <v>1245</v>
      </c>
      <c r="C4091" s="203" t="s">
        <v>32493</v>
      </c>
      <c r="D4091" s="203" t="s">
        <v>32494</v>
      </c>
      <c r="E4091" s="203" t="s">
        <v>32495</v>
      </c>
      <c r="F4091" s="203" t="s">
        <v>9451</v>
      </c>
      <c r="G4091" s="203" t="s">
        <v>32495</v>
      </c>
      <c r="H4091" s="203" t="s">
        <v>32496</v>
      </c>
      <c r="I4091" s="203" t="s">
        <v>9453</v>
      </c>
      <c r="J4091" s="203" t="s">
        <v>32497</v>
      </c>
      <c r="K4091" s="84">
        <v>45541</v>
      </c>
      <c r="L4091" s="84">
        <v>45544</v>
      </c>
      <c r="M4091" s="84">
        <v>45634</v>
      </c>
      <c r="N4091" s="203" t="s">
        <v>32498</v>
      </c>
      <c r="O4091" s="86">
        <v>9600000</v>
      </c>
      <c r="P4091" s="203" t="s">
        <v>32499</v>
      </c>
      <c r="Q4091" s="203" t="s">
        <v>32497</v>
      </c>
      <c r="R4091" s="84">
        <v>45539</v>
      </c>
      <c r="S4091" s="84">
        <v>45539</v>
      </c>
      <c r="T4091" s="84"/>
      <c r="U4091" s="84"/>
      <c r="V4091" s="84"/>
      <c r="W4091" s="203" t="s">
        <v>9457</v>
      </c>
    </row>
    <row r="4092" spans="1:23" x14ac:dyDescent="0.3">
      <c r="A4092" s="203" t="s">
        <v>1505</v>
      </c>
      <c r="B4092" s="203" t="s">
        <v>1246</v>
      </c>
      <c r="C4092" s="203" t="s">
        <v>32500</v>
      </c>
      <c r="D4092" s="203" t="s">
        <v>32501</v>
      </c>
      <c r="E4092" s="203" t="s">
        <v>32502</v>
      </c>
      <c r="F4092" s="203" t="s">
        <v>9451</v>
      </c>
      <c r="G4092" s="203" t="s">
        <v>32502</v>
      </c>
      <c r="H4092" s="203" t="s">
        <v>32503</v>
      </c>
      <c r="I4092" s="203" t="s">
        <v>9462</v>
      </c>
      <c r="J4092" s="203" t="s">
        <v>32504</v>
      </c>
      <c r="K4092" s="84">
        <v>45891</v>
      </c>
      <c r="L4092" s="84">
        <v>45892</v>
      </c>
      <c r="M4092" s="84">
        <v>46022</v>
      </c>
      <c r="N4092" s="203" t="s">
        <v>17048</v>
      </c>
      <c r="O4092" s="86">
        <v>17274387</v>
      </c>
      <c r="P4092" s="203" t="s">
        <v>32505</v>
      </c>
      <c r="Q4092" s="203" t="s">
        <v>32504</v>
      </c>
      <c r="R4092" s="84">
        <v>45891</v>
      </c>
      <c r="S4092" s="84">
        <v>45891</v>
      </c>
      <c r="T4092" s="84"/>
      <c r="U4092" s="84"/>
      <c r="V4092" s="84"/>
      <c r="W4092" s="203" t="s">
        <v>9457</v>
      </c>
    </row>
    <row r="4093" spans="1:23" x14ac:dyDescent="0.3">
      <c r="A4093" s="203" t="s">
        <v>1665</v>
      </c>
      <c r="B4093" s="203" t="s">
        <v>1247</v>
      </c>
      <c r="C4093" s="203" t="s">
        <v>32506</v>
      </c>
      <c r="D4093" s="203" t="s">
        <v>32507</v>
      </c>
      <c r="E4093" s="203" t="s">
        <v>32508</v>
      </c>
      <c r="F4093" s="203" t="s">
        <v>9451</v>
      </c>
      <c r="G4093" s="203" t="s">
        <v>32508</v>
      </c>
      <c r="H4093" s="203" t="s">
        <v>32509</v>
      </c>
      <c r="I4093" s="203" t="s">
        <v>9453</v>
      </c>
      <c r="J4093" s="203" t="s">
        <v>32510</v>
      </c>
      <c r="K4093" s="84">
        <v>46048</v>
      </c>
      <c r="L4093" s="84">
        <v>46052</v>
      </c>
      <c r="M4093" s="84">
        <v>46141</v>
      </c>
      <c r="N4093" s="203" t="s">
        <v>15873</v>
      </c>
      <c r="O4093" s="86">
        <v>9000000</v>
      </c>
      <c r="P4093" s="203" t="s">
        <v>32511</v>
      </c>
      <c r="Q4093" s="203" t="s">
        <v>32510</v>
      </c>
      <c r="R4093" s="84">
        <v>46048</v>
      </c>
      <c r="S4093" s="84">
        <v>46048</v>
      </c>
      <c r="T4093" s="84"/>
      <c r="U4093" s="84"/>
      <c r="V4093" s="84"/>
      <c r="W4093" s="203" t="s">
        <v>9457</v>
      </c>
    </row>
    <row r="4094" spans="1:23" x14ac:dyDescent="0.3">
      <c r="A4094" s="203" t="s">
        <v>1467</v>
      </c>
      <c r="B4094" s="203" t="s">
        <v>1247</v>
      </c>
      <c r="C4094" s="203" t="s">
        <v>32512</v>
      </c>
      <c r="D4094" s="203" t="s">
        <v>32513</v>
      </c>
      <c r="E4094" s="203" t="s">
        <v>32514</v>
      </c>
      <c r="F4094" s="203" t="s">
        <v>9451</v>
      </c>
      <c r="G4094" s="203" t="s">
        <v>32514</v>
      </c>
      <c r="H4094" s="203" t="s">
        <v>32515</v>
      </c>
      <c r="I4094" s="203" t="s">
        <v>9453</v>
      </c>
      <c r="J4094" s="203" t="s">
        <v>32516</v>
      </c>
      <c r="K4094" s="84">
        <v>46242</v>
      </c>
      <c r="L4094" s="84">
        <v>46245</v>
      </c>
      <c r="M4094" s="84">
        <v>46366</v>
      </c>
      <c r="N4094" s="203" t="s">
        <v>24102</v>
      </c>
      <c r="O4094" s="86">
        <v>20175272</v>
      </c>
      <c r="P4094" s="203" t="s">
        <v>32517</v>
      </c>
      <c r="Q4094" s="203" t="s">
        <v>32516</v>
      </c>
      <c r="R4094" s="84">
        <v>46239</v>
      </c>
      <c r="S4094" s="84">
        <v>46239</v>
      </c>
      <c r="T4094" s="84"/>
      <c r="U4094" s="84"/>
      <c r="V4094" s="84"/>
      <c r="W4094" s="203" t="s">
        <v>9457</v>
      </c>
    </row>
    <row r="4095" spans="1:23" x14ac:dyDescent="0.3">
      <c r="A4095" s="203" t="s">
        <v>5454</v>
      </c>
      <c r="B4095" s="203" t="s">
        <v>1245</v>
      </c>
      <c r="C4095" s="203" t="s">
        <v>32518</v>
      </c>
      <c r="D4095" s="203" t="s">
        <v>32519</v>
      </c>
      <c r="E4095" s="203" t="s">
        <v>32520</v>
      </c>
      <c r="F4095" s="203" t="s">
        <v>9451</v>
      </c>
      <c r="G4095" s="203" t="s">
        <v>32520</v>
      </c>
      <c r="H4095" s="203" t="s">
        <v>32521</v>
      </c>
      <c r="I4095" s="203" t="s">
        <v>9462</v>
      </c>
      <c r="J4095" s="203" t="s">
        <v>32522</v>
      </c>
      <c r="K4095" s="84">
        <v>45532</v>
      </c>
      <c r="L4095" s="84">
        <v>45533</v>
      </c>
      <c r="M4095" s="84">
        <v>45654</v>
      </c>
      <c r="N4095" s="203" t="s">
        <v>32523</v>
      </c>
      <c r="O4095" s="86">
        <v>28000000</v>
      </c>
      <c r="P4095" s="203" t="s">
        <v>32524</v>
      </c>
      <c r="Q4095" s="203" t="s">
        <v>32522</v>
      </c>
      <c r="R4095" s="84">
        <v>45531</v>
      </c>
      <c r="S4095" s="84">
        <v>45531</v>
      </c>
      <c r="T4095" s="84"/>
      <c r="U4095" s="84"/>
      <c r="V4095" s="84"/>
      <c r="W4095" s="203" t="s">
        <v>9457</v>
      </c>
    </row>
    <row r="4096" spans="1:23" x14ac:dyDescent="0.3">
      <c r="A4096" s="203" t="s">
        <v>5454</v>
      </c>
      <c r="B4096" s="203" t="s">
        <v>1245</v>
      </c>
      <c r="C4096" s="203" t="s">
        <v>32525</v>
      </c>
      <c r="D4096" s="203" t="s">
        <v>32526</v>
      </c>
      <c r="E4096" s="203" t="s">
        <v>32527</v>
      </c>
      <c r="F4096" s="203" t="s">
        <v>9451</v>
      </c>
      <c r="G4096" s="203" t="s">
        <v>32527</v>
      </c>
      <c r="H4096" s="203" t="s">
        <v>32528</v>
      </c>
      <c r="I4096" s="203" t="s">
        <v>9453</v>
      </c>
      <c r="J4096" s="203" t="s">
        <v>20811</v>
      </c>
      <c r="K4096" s="84">
        <v>45594</v>
      </c>
      <c r="L4096" s="84">
        <v>45595</v>
      </c>
      <c r="M4096" s="84">
        <v>45657</v>
      </c>
      <c r="N4096" s="203" t="s">
        <v>21311</v>
      </c>
      <c r="O4096" s="86">
        <v>5000000</v>
      </c>
      <c r="P4096" s="203" t="s">
        <v>32529</v>
      </c>
      <c r="Q4096" s="203" t="s">
        <v>20811</v>
      </c>
      <c r="R4096" s="84">
        <v>45594</v>
      </c>
      <c r="S4096" s="84">
        <v>45594</v>
      </c>
      <c r="T4096" s="84"/>
      <c r="U4096" s="84"/>
      <c r="V4096" s="84"/>
      <c r="W4096" s="203" t="s">
        <v>9457</v>
      </c>
    </row>
    <row r="4097" spans="1:23" x14ac:dyDescent="0.3">
      <c r="A4097" s="203" t="s">
        <v>1505</v>
      </c>
      <c r="B4097" s="203" t="s">
        <v>1246</v>
      </c>
      <c r="C4097" s="203" t="s">
        <v>32530</v>
      </c>
      <c r="D4097" s="203" t="s">
        <v>32531</v>
      </c>
      <c r="E4097" s="203" t="s">
        <v>32532</v>
      </c>
      <c r="F4097" s="203" t="s">
        <v>9451</v>
      </c>
      <c r="G4097" s="203" t="s">
        <v>32532</v>
      </c>
      <c r="H4097" s="203" t="s">
        <v>32533</v>
      </c>
      <c r="I4097" s="203" t="s">
        <v>9462</v>
      </c>
      <c r="J4097" s="203" t="s">
        <v>32534</v>
      </c>
      <c r="K4097" s="84">
        <v>45709</v>
      </c>
      <c r="L4097" s="84">
        <v>45710</v>
      </c>
      <c r="M4097" s="84">
        <v>45890</v>
      </c>
      <c r="N4097" s="203" t="s">
        <v>14011</v>
      </c>
      <c r="O4097" s="86">
        <v>23918382</v>
      </c>
      <c r="P4097" s="203" t="s">
        <v>32535</v>
      </c>
      <c r="Q4097" s="203" t="s">
        <v>32534</v>
      </c>
      <c r="R4097" s="84">
        <v>45708</v>
      </c>
      <c r="S4097" s="84">
        <v>45708</v>
      </c>
      <c r="T4097" s="84"/>
      <c r="U4097" s="84"/>
      <c r="V4097" s="84"/>
      <c r="W4097" s="203" t="s">
        <v>9457</v>
      </c>
    </row>
    <row r="4098" spans="1:23" x14ac:dyDescent="0.3">
      <c r="A4098" s="203" t="s">
        <v>1655</v>
      </c>
      <c r="B4098" s="203" t="s">
        <v>1247</v>
      </c>
      <c r="C4098" s="203" t="s">
        <v>32536</v>
      </c>
      <c r="D4098" s="203" t="s">
        <v>32537</v>
      </c>
      <c r="E4098" s="203" t="s">
        <v>32538</v>
      </c>
      <c r="F4098" s="203" t="s">
        <v>9451</v>
      </c>
      <c r="G4098" s="203" t="s">
        <v>32538</v>
      </c>
      <c r="H4098" s="203" t="s">
        <v>32539</v>
      </c>
      <c r="I4098" s="203" t="s">
        <v>9453</v>
      </c>
      <c r="J4098" s="203" t="s">
        <v>32540</v>
      </c>
      <c r="K4098" s="84">
        <v>46052</v>
      </c>
      <c r="L4098" s="84">
        <v>46052</v>
      </c>
      <c r="M4098" s="84">
        <v>46172</v>
      </c>
      <c r="N4098" s="203" t="s">
        <v>21725</v>
      </c>
      <c r="O4098" s="86">
        <v>13317592</v>
      </c>
      <c r="P4098" s="203" t="s">
        <v>32541</v>
      </c>
      <c r="Q4098" s="203" t="s">
        <v>32540</v>
      </c>
      <c r="R4098" s="84">
        <v>46052</v>
      </c>
      <c r="S4098" s="84">
        <v>46052</v>
      </c>
      <c r="T4098" s="84"/>
      <c r="U4098" s="84"/>
      <c r="V4098" s="84"/>
      <c r="W4098" s="203" t="s">
        <v>9457</v>
      </c>
    </row>
    <row r="4099" spans="1:23" x14ac:dyDescent="0.3">
      <c r="A4099" s="203" t="s">
        <v>1476</v>
      </c>
      <c r="B4099" s="203" t="s">
        <v>1246</v>
      </c>
      <c r="C4099" s="203" t="s">
        <v>32542</v>
      </c>
      <c r="D4099" s="203" t="s">
        <v>32543</v>
      </c>
      <c r="E4099" s="203" t="s">
        <v>32544</v>
      </c>
      <c r="F4099" s="203" t="s">
        <v>9451</v>
      </c>
      <c r="G4099" s="203" t="s">
        <v>32544</v>
      </c>
      <c r="H4099" s="203" t="s">
        <v>32545</v>
      </c>
      <c r="I4099" s="203" t="s">
        <v>9462</v>
      </c>
      <c r="J4099" s="203" t="s">
        <v>29588</v>
      </c>
      <c r="K4099" s="84">
        <v>45890</v>
      </c>
      <c r="L4099" s="84">
        <v>45891</v>
      </c>
      <c r="M4099" s="84">
        <v>46022</v>
      </c>
      <c r="N4099" s="203" t="s">
        <v>13700</v>
      </c>
      <c r="O4099" s="86">
        <v>17274387</v>
      </c>
      <c r="P4099" s="203" t="s">
        <v>32546</v>
      </c>
      <c r="Q4099" s="203" t="s">
        <v>29588</v>
      </c>
      <c r="R4099" s="84">
        <v>45889</v>
      </c>
      <c r="S4099" s="84">
        <v>45889</v>
      </c>
      <c r="T4099" s="84"/>
      <c r="U4099" s="84"/>
      <c r="V4099" s="84"/>
      <c r="W4099" s="203" t="s">
        <v>9457</v>
      </c>
    </row>
    <row r="4100" spans="1:23" x14ac:dyDescent="0.3">
      <c r="A4100" s="203" t="s">
        <v>3967</v>
      </c>
      <c r="B4100" s="203" t="s">
        <v>1247</v>
      </c>
      <c r="C4100" s="203" t="s">
        <v>32547</v>
      </c>
      <c r="D4100" s="203" t="s">
        <v>32548</v>
      </c>
      <c r="E4100" s="203" t="s">
        <v>32549</v>
      </c>
      <c r="F4100" s="203" t="s">
        <v>9451</v>
      </c>
      <c r="G4100" s="203" t="s">
        <v>32549</v>
      </c>
      <c r="H4100" s="203" t="s">
        <v>32550</v>
      </c>
      <c r="I4100" s="203" t="s">
        <v>9482</v>
      </c>
      <c r="J4100" s="203" t="s">
        <v>32551</v>
      </c>
      <c r="K4100" s="84">
        <v>46213</v>
      </c>
      <c r="L4100" s="84"/>
      <c r="M4100" s="84">
        <v>46212</v>
      </c>
      <c r="N4100" s="203" t="s">
        <v>9955</v>
      </c>
      <c r="O4100" s="86">
        <v>249891918</v>
      </c>
      <c r="P4100" s="203" t="s">
        <v>32552</v>
      </c>
      <c r="Q4100" s="203" t="s">
        <v>32551</v>
      </c>
      <c r="R4100" s="84">
        <v>46212</v>
      </c>
      <c r="S4100" s="84">
        <v>46212</v>
      </c>
      <c r="T4100" s="84"/>
      <c r="U4100" s="84"/>
      <c r="V4100" s="84"/>
      <c r="W4100" s="203" t="s">
        <v>9457</v>
      </c>
    </row>
    <row r="4101" spans="1:23" x14ac:dyDescent="0.3">
      <c r="A4101" s="203" t="s">
        <v>1467</v>
      </c>
      <c r="B4101" s="203" t="s">
        <v>1247</v>
      </c>
      <c r="C4101" s="203" t="s">
        <v>17752</v>
      </c>
      <c r="D4101" s="203" t="s">
        <v>34468</v>
      </c>
      <c r="E4101" s="203" t="s">
        <v>17753</v>
      </c>
      <c r="F4101" s="203" t="s">
        <v>9451</v>
      </c>
      <c r="G4101" s="203" t="s">
        <v>17753</v>
      </c>
      <c r="H4101" s="203" t="s">
        <v>34469</v>
      </c>
      <c r="I4101" s="203" t="s">
        <v>9482</v>
      </c>
      <c r="J4101" s="203" t="s">
        <v>34470</v>
      </c>
      <c r="K4101" s="84">
        <v>46246</v>
      </c>
      <c r="L4101" s="84"/>
      <c r="M4101" s="84">
        <v>46386</v>
      </c>
      <c r="N4101" s="203" t="s">
        <v>16276</v>
      </c>
      <c r="O4101" s="86">
        <v>24857966</v>
      </c>
      <c r="P4101" s="203" t="s">
        <v>34471</v>
      </c>
      <c r="Q4101" s="203" t="s">
        <v>34470</v>
      </c>
      <c r="R4101" s="84">
        <v>46245</v>
      </c>
      <c r="S4101" s="84">
        <v>46245</v>
      </c>
      <c r="T4101" s="84"/>
      <c r="U4101" s="84"/>
      <c r="V4101" s="84"/>
      <c r="W4101" s="203" t="s">
        <v>9457</v>
      </c>
    </row>
    <row r="4102" spans="1:23" x14ac:dyDescent="0.3">
      <c r="A4102" s="203" t="s">
        <v>1572</v>
      </c>
      <c r="B4102" s="203" t="s">
        <v>1246</v>
      </c>
      <c r="C4102" s="203" t="s">
        <v>32553</v>
      </c>
      <c r="D4102" s="203" t="s">
        <v>32554</v>
      </c>
      <c r="E4102" s="203" t="s">
        <v>32555</v>
      </c>
      <c r="F4102" s="203" t="s">
        <v>9451</v>
      </c>
      <c r="G4102" s="203" t="s">
        <v>32555</v>
      </c>
      <c r="H4102" s="203" t="s">
        <v>32556</v>
      </c>
      <c r="I4102" s="203" t="s">
        <v>9504</v>
      </c>
      <c r="J4102" s="203" t="s">
        <v>32557</v>
      </c>
      <c r="K4102" s="84">
        <v>45911</v>
      </c>
      <c r="L4102" s="84">
        <v>45911</v>
      </c>
      <c r="M4102" s="84">
        <v>46016</v>
      </c>
      <c r="N4102" s="203" t="s">
        <v>12914</v>
      </c>
      <c r="O4102" s="86">
        <v>15750000</v>
      </c>
      <c r="P4102" s="203" t="s">
        <v>32558</v>
      </c>
      <c r="Q4102" s="203" t="s">
        <v>32557</v>
      </c>
      <c r="R4102" s="84">
        <v>45910</v>
      </c>
      <c r="S4102" s="84">
        <v>45910</v>
      </c>
      <c r="T4102" s="84"/>
      <c r="U4102" s="84"/>
      <c r="V4102" s="84"/>
      <c r="W4102" s="203" t="s">
        <v>9457</v>
      </c>
    </row>
    <row r="4103" spans="1:23" x14ac:dyDescent="0.3">
      <c r="A4103" s="203" t="s">
        <v>1665</v>
      </c>
      <c r="B4103" s="203" t="s">
        <v>1247</v>
      </c>
      <c r="C4103" s="203" t="s">
        <v>32559</v>
      </c>
      <c r="D4103" s="203" t="s">
        <v>32560</v>
      </c>
      <c r="E4103" s="203" t="s">
        <v>32561</v>
      </c>
      <c r="F4103" s="203" t="s">
        <v>9451</v>
      </c>
      <c r="G4103" s="203" t="s">
        <v>32561</v>
      </c>
      <c r="H4103" s="203" t="s">
        <v>32562</v>
      </c>
      <c r="I4103" s="203" t="s">
        <v>9453</v>
      </c>
      <c r="J4103" s="203" t="s">
        <v>32563</v>
      </c>
      <c r="K4103" s="84">
        <v>46049</v>
      </c>
      <c r="L4103" s="84">
        <v>46049</v>
      </c>
      <c r="M4103" s="84">
        <v>46199</v>
      </c>
      <c r="N4103" s="203" t="s">
        <v>22423</v>
      </c>
      <c r="O4103" s="86">
        <v>24729375</v>
      </c>
      <c r="P4103" s="203" t="s">
        <v>32564</v>
      </c>
      <c r="Q4103" s="203" t="s">
        <v>32563</v>
      </c>
      <c r="R4103" s="84">
        <v>46048</v>
      </c>
      <c r="S4103" s="84">
        <v>46048</v>
      </c>
      <c r="T4103" s="84"/>
      <c r="U4103" s="84"/>
      <c r="V4103" s="84"/>
      <c r="W4103" s="203" t="s">
        <v>9457</v>
      </c>
    </row>
    <row r="4104" spans="1:23" x14ac:dyDescent="0.3">
      <c r="A4104" s="203" t="s">
        <v>1783</v>
      </c>
      <c r="B4104" s="203" t="s">
        <v>1247</v>
      </c>
      <c r="C4104" s="203" t="s">
        <v>32565</v>
      </c>
      <c r="D4104" s="203" t="s">
        <v>9471</v>
      </c>
      <c r="E4104" s="203" t="s">
        <v>29421</v>
      </c>
      <c r="F4104" s="203" t="s">
        <v>9451</v>
      </c>
      <c r="G4104" s="203"/>
      <c r="H4104" s="203"/>
      <c r="I4104" s="203"/>
      <c r="J4104" s="203"/>
      <c r="K4104" s="84"/>
      <c r="L4104" s="84"/>
      <c r="M4104" s="84"/>
      <c r="N4104" s="203"/>
      <c r="O4104" s="86"/>
      <c r="P4104" s="203"/>
      <c r="Q4104" s="203"/>
      <c r="R4104" s="84">
        <v>46121</v>
      </c>
      <c r="S4104" s="84">
        <v>46121</v>
      </c>
      <c r="T4104" s="84">
        <v>46129</v>
      </c>
      <c r="U4104" s="84">
        <v>46129</v>
      </c>
      <c r="V4104" s="84">
        <v>46129</v>
      </c>
      <c r="W4104" s="203" t="s">
        <v>9723</v>
      </c>
    </row>
    <row r="4105" spans="1:23" x14ac:dyDescent="0.3">
      <c r="A4105" s="203" t="s">
        <v>1467</v>
      </c>
      <c r="B4105" s="203" t="s">
        <v>1247</v>
      </c>
      <c r="C4105" s="203" t="s">
        <v>34472</v>
      </c>
      <c r="D4105" s="203" t="s">
        <v>34473</v>
      </c>
      <c r="E4105" s="203" t="s">
        <v>34474</v>
      </c>
      <c r="F4105" s="203" t="s">
        <v>9451</v>
      </c>
      <c r="G4105" s="203" t="s">
        <v>34474</v>
      </c>
      <c r="H4105" s="203" t="s">
        <v>34475</v>
      </c>
      <c r="I4105" s="203" t="s">
        <v>9482</v>
      </c>
      <c r="J4105" s="203" t="s">
        <v>34193</v>
      </c>
      <c r="K4105" s="84">
        <v>46246</v>
      </c>
      <c r="L4105" s="84"/>
      <c r="M4105" s="84">
        <v>46387</v>
      </c>
      <c r="N4105" s="203" t="s">
        <v>17702</v>
      </c>
      <c r="O4105" s="86">
        <v>20035633</v>
      </c>
      <c r="P4105" s="203" t="s">
        <v>34476</v>
      </c>
      <c r="Q4105" s="203" t="s">
        <v>34193</v>
      </c>
      <c r="R4105" s="84">
        <v>46245</v>
      </c>
      <c r="S4105" s="84">
        <v>46245</v>
      </c>
      <c r="T4105" s="84"/>
      <c r="U4105" s="84"/>
      <c r="V4105" s="84"/>
      <c r="W4105" s="203" t="s">
        <v>9457</v>
      </c>
    </row>
    <row r="4106" spans="1:23" x14ac:dyDescent="0.3">
      <c r="A4106" s="203" t="s">
        <v>5079</v>
      </c>
      <c r="B4106" s="203" t="s">
        <v>1245</v>
      </c>
      <c r="C4106" s="203" t="s">
        <v>32566</v>
      </c>
      <c r="D4106" s="203" t="s">
        <v>32567</v>
      </c>
      <c r="E4106" s="203" t="s">
        <v>32568</v>
      </c>
      <c r="F4106" s="203" t="s">
        <v>9451</v>
      </c>
      <c r="G4106" s="203" t="s">
        <v>32568</v>
      </c>
      <c r="H4106" s="203" t="s">
        <v>32569</v>
      </c>
      <c r="I4106" s="203" t="s">
        <v>9453</v>
      </c>
      <c r="J4106" s="203" t="s">
        <v>32570</v>
      </c>
      <c r="K4106" s="84">
        <v>45527</v>
      </c>
      <c r="L4106" s="84">
        <v>45527</v>
      </c>
      <c r="M4106" s="84">
        <v>45648</v>
      </c>
      <c r="N4106" s="203" t="s">
        <v>25831</v>
      </c>
      <c r="O4106" s="86">
        <v>24000000</v>
      </c>
      <c r="P4106" s="203" t="s">
        <v>32571</v>
      </c>
      <c r="Q4106" s="203" t="s">
        <v>32570</v>
      </c>
      <c r="R4106" s="84">
        <v>45526</v>
      </c>
      <c r="S4106" s="84">
        <v>45526</v>
      </c>
      <c r="T4106" s="84"/>
      <c r="U4106" s="84"/>
      <c r="V4106" s="84"/>
      <c r="W4106" s="203" t="s">
        <v>9457</v>
      </c>
    </row>
    <row r="4107" spans="1:23" x14ac:dyDescent="0.3">
      <c r="A4107" s="203" t="s">
        <v>5079</v>
      </c>
      <c r="B4107" s="203" t="s">
        <v>1245</v>
      </c>
      <c r="C4107" s="203" t="s">
        <v>32566</v>
      </c>
      <c r="D4107" s="203" t="s">
        <v>32572</v>
      </c>
      <c r="E4107" s="203" t="s">
        <v>32568</v>
      </c>
      <c r="F4107" s="203" t="s">
        <v>9451</v>
      </c>
      <c r="G4107" s="203" t="s">
        <v>32568</v>
      </c>
      <c r="H4107" s="203" t="s">
        <v>32572</v>
      </c>
      <c r="I4107" s="203" t="s">
        <v>9739</v>
      </c>
      <c r="J4107" s="203" t="s">
        <v>9470</v>
      </c>
      <c r="K4107" s="84"/>
      <c r="L4107" s="84"/>
      <c r="M4107" s="84">
        <v>45647</v>
      </c>
      <c r="N4107" s="203" t="s">
        <v>9471</v>
      </c>
      <c r="O4107" s="86">
        <v>0</v>
      </c>
      <c r="P4107" s="203" t="s">
        <v>32571</v>
      </c>
      <c r="Q4107" s="203" t="s">
        <v>9473</v>
      </c>
      <c r="R4107" s="84">
        <v>45526</v>
      </c>
      <c r="S4107" s="84">
        <v>45526</v>
      </c>
      <c r="T4107" s="84"/>
      <c r="U4107" s="84"/>
      <c r="V4107" s="84"/>
      <c r="W4107" s="203" t="s">
        <v>9457</v>
      </c>
    </row>
    <row r="4108" spans="1:23" x14ac:dyDescent="0.3">
      <c r="A4108" s="203" t="s">
        <v>1505</v>
      </c>
      <c r="B4108" s="203" t="s">
        <v>1246</v>
      </c>
      <c r="C4108" s="203" t="s">
        <v>32573</v>
      </c>
      <c r="D4108" s="203" t="s">
        <v>32574</v>
      </c>
      <c r="E4108" s="203" t="s">
        <v>32575</v>
      </c>
      <c r="F4108" s="203" t="s">
        <v>9451</v>
      </c>
      <c r="G4108" s="203" t="s">
        <v>32575</v>
      </c>
      <c r="H4108" s="203" t="s">
        <v>32576</v>
      </c>
      <c r="I4108" s="203" t="s">
        <v>9462</v>
      </c>
      <c r="J4108" s="203" t="s">
        <v>26787</v>
      </c>
      <c r="K4108" s="84">
        <v>45704</v>
      </c>
      <c r="L4108" s="84">
        <v>45705</v>
      </c>
      <c r="M4108" s="84">
        <v>45886</v>
      </c>
      <c r="N4108" s="203" t="s">
        <v>10279</v>
      </c>
      <c r="O4108" s="86">
        <v>23918382</v>
      </c>
      <c r="P4108" s="203" t="s">
        <v>32577</v>
      </c>
      <c r="Q4108" s="203" t="s">
        <v>26787</v>
      </c>
      <c r="R4108" s="84">
        <v>45698</v>
      </c>
      <c r="S4108" s="84">
        <v>45698</v>
      </c>
      <c r="T4108" s="84"/>
      <c r="U4108" s="84"/>
      <c r="V4108" s="84"/>
      <c r="W4108" s="203" t="s">
        <v>9457</v>
      </c>
    </row>
    <row r="4109" spans="1:23" x14ac:dyDescent="0.3">
      <c r="A4109" s="203" t="s">
        <v>1572</v>
      </c>
      <c r="B4109" s="203" t="s">
        <v>1246</v>
      </c>
      <c r="C4109" s="203" t="s">
        <v>32578</v>
      </c>
      <c r="D4109" s="203" t="s">
        <v>32579</v>
      </c>
      <c r="E4109" s="203" t="s">
        <v>32580</v>
      </c>
      <c r="F4109" s="203" t="s">
        <v>9451</v>
      </c>
      <c r="G4109" s="203" t="s">
        <v>32580</v>
      </c>
      <c r="H4109" s="203" t="s">
        <v>32581</v>
      </c>
      <c r="I4109" s="203" t="s">
        <v>9453</v>
      </c>
      <c r="J4109" s="203" t="s">
        <v>32582</v>
      </c>
      <c r="K4109" s="84">
        <v>45937</v>
      </c>
      <c r="L4109" s="84">
        <v>45937</v>
      </c>
      <c r="M4109" s="84">
        <v>45997</v>
      </c>
      <c r="N4109" s="203" t="s">
        <v>18212</v>
      </c>
      <c r="O4109" s="86">
        <v>8188585.8700000001</v>
      </c>
      <c r="P4109" s="203" t="s">
        <v>32583</v>
      </c>
      <c r="Q4109" s="203" t="s">
        <v>32582</v>
      </c>
      <c r="R4109" s="84">
        <v>45937</v>
      </c>
      <c r="S4109" s="84">
        <v>45937</v>
      </c>
      <c r="T4109" s="84"/>
      <c r="U4109" s="84"/>
      <c r="V4109" s="84"/>
      <c r="W4109" s="203" t="s">
        <v>9457</v>
      </c>
    </row>
    <row r="4110" spans="1:23" x14ac:dyDescent="0.3">
      <c r="A4110" s="203" t="s">
        <v>1476</v>
      </c>
      <c r="B4110" s="203" t="s">
        <v>1246</v>
      </c>
      <c r="C4110" s="203" t="s">
        <v>32584</v>
      </c>
      <c r="D4110" s="203" t="s">
        <v>32585</v>
      </c>
      <c r="E4110" s="203" t="s">
        <v>32586</v>
      </c>
      <c r="F4110" s="203" t="s">
        <v>9451</v>
      </c>
      <c r="G4110" s="203" t="s">
        <v>32586</v>
      </c>
      <c r="H4110" s="203" t="s">
        <v>32587</v>
      </c>
      <c r="I4110" s="203" t="s">
        <v>9462</v>
      </c>
      <c r="J4110" s="203" t="s">
        <v>32588</v>
      </c>
      <c r="K4110" s="84">
        <v>45890</v>
      </c>
      <c r="L4110" s="84">
        <v>45891</v>
      </c>
      <c r="M4110" s="84">
        <v>46022</v>
      </c>
      <c r="N4110" s="203" t="s">
        <v>17008</v>
      </c>
      <c r="O4110" s="86">
        <v>17274387</v>
      </c>
      <c r="P4110" s="203" t="s">
        <v>32589</v>
      </c>
      <c r="Q4110" s="203" t="s">
        <v>32588</v>
      </c>
      <c r="R4110" s="84">
        <v>45889</v>
      </c>
      <c r="S4110" s="84">
        <v>45889</v>
      </c>
      <c r="T4110" s="84"/>
      <c r="U4110" s="84"/>
      <c r="V4110" s="84"/>
      <c r="W4110" s="203" t="s">
        <v>9457</v>
      </c>
    </row>
    <row r="4111" spans="1:23" x14ac:dyDescent="0.3">
      <c r="A4111" s="203" t="s">
        <v>1505</v>
      </c>
      <c r="B4111" s="203" t="s">
        <v>1246</v>
      </c>
      <c r="C4111" s="203" t="s">
        <v>32590</v>
      </c>
      <c r="D4111" s="203" t="s">
        <v>32591</v>
      </c>
      <c r="E4111" s="203" t="s">
        <v>32592</v>
      </c>
      <c r="F4111" s="203" t="s">
        <v>9451</v>
      </c>
      <c r="G4111" s="203" t="s">
        <v>32592</v>
      </c>
      <c r="H4111" s="203" t="s">
        <v>32593</v>
      </c>
      <c r="I4111" s="203" t="s">
        <v>9453</v>
      </c>
      <c r="J4111" s="203" t="s">
        <v>32594</v>
      </c>
      <c r="K4111" s="84">
        <v>45906</v>
      </c>
      <c r="L4111" s="84">
        <v>45908</v>
      </c>
      <c r="M4111" s="84">
        <v>46022</v>
      </c>
      <c r="N4111" s="203" t="s">
        <v>10080</v>
      </c>
      <c r="O4111" s="86">
        <v>15281188</v>
      </c>
      <c r="P4111" s="203" t="s">
        <v>32595</v>
      </c>
      <c r="Q4111" s="203" t="s">
        <v>32594</v>
      </c>
      <c r="R4111" s="84">
        <v>45905</v>
      </c>
      <c r="S4111" s="84">
        <v>45905</v>
      </c>
      <c r="T4111" s="84"/>
      <c r="U4111" s="84"/>
      <c r="V4111" s="84"/>
      <c r="W4111" s="203" t="s">
        <v>9457</v>
      </c>
    </row>
    <row r="4112" spans="1:23" x14ac:dyDescent="0.3">
      <c r="A4112" s="203" t="s">
        <v>1476</v>
      </c>
      <c r="B4112" s="203" t="s">
        <v>1246</v>
      </c>
      <c r="C4112" s="203" t="s">
        <v>32596</v>
      </c>
      <c r="D4112" s="203" t="s">
        <v>32597</v>
      </c>
      <c r="E4112" s="203" t="s">
        <v>32598</v>
      </c>
      <c r="F4112" s="203" t="s">
        <v>9451</v>
      </c>
      <c r="G4112" s="203" t="s">
        <v>32598</v>
      </c>
      <c r="H4112" s="203" t="s">
        <v>32599</v>
      </c>
      <c r="I4112" s="203" t="s">
        <v>9462</v>
      </c>
      <c r="J4112" s="203" t="s">
        <v>9669</v>
      </c>
      <c r="K4112" s="84">
        <v>45896</v>
      </c>
      <c r="L4112" s="84">
        <v>45896</v>
      </c>
      <c r="M4112" s="84">
        <v>46022</v>
      </c>
      <c r="N4112" s="203" t="s">
        <v>11145</v>
      </c>
      <c r="O4112" s="86">
        <v>11003088</v>
      </c>
      <c r="P4112" s="203" t="s">
        <v>32600</v>
      </c>
      <c r="Q4112" s="203" t="s">
        <v>9669</v>
      </c>
      <c r="R4112" s="84">
        <v>45896</v>
      </c>
      <c r="S4112" s="84">
        <v>45896</v>
      </c>
      <c r="T4112" s="84"/>
      <c r="U4112" s="84"/>
      <c r="V4112" s="84"/>
      <c r="W4112" s="203" t="s">
        <v>9457</v>
      </c>
    </row>
    <row r="4113" spans="1:23" x14ac:dyDescent="0.3">
      <c r="A4113" s="203" t="s">
        <v>1436</v>
      </c>
      <c r="B4113" s="203" t="s">
        <v>1247</v>
      </c>
      <c r="C4113" s="203" t="s">
        <v>34477</v>
      </c>
      <c r="D4113" s="203" t="s">
        <v>34478</v>
      </c>
      <c r="E4113" s="203" t="s">
        <v>34479</v>
      </c>
      <c r="F4113" s="203" t="s">
        <v>9451</v>
      </c>
      <c r="G4113" s="203"/>
      <c r="H4113" s="203"/>
      <c r="I4113" s="203"/>
      <c r="J4113" s="203"/>
      <c r="K4113" s="84"/>
      <c r="L4113" s="84"/>
      <c r="M4113" s="84"/>
      <c r="N4113" s="203"/>
      <c r="O4113" s="86"/>
      <c r="P4113" s="203"/>
      <c r="Q4113" s="203"/>
      <c r="R4113" s="84"/>
      <c r="S4113" s="84"/>
      <c r="T4113" s="84"/>
      <c r="U4113" s="84"/>
      <c r="V4113" s="84"/>
      <c r="W4113" s="203" t="s">
        <v>9482</v>
      </c>
    </row>
    <row r="4114" spans="1:23" x14ac:dyDescent="0.3">
      <c r="A4114" s="203" t="s">
        <v>4201</v>
      </c>
      <c r="B4114" s="203" t="s">
        <v>1245</v>
      </c>
      <c r="C4114" s="203" t="s">
        <v>32601</v>
      </c>
      <c r="D4114" s="203" t="s">
        <v>9471</v>
      </c>
      <c r="E4114" s="203" t="s">
        <v>12744</v>
      </c>
      <c r="F4114" s="203" t="s">
        <v>9451</v>
      </c>
      <c r="G4114" s="203"/>
      <c r="H4114" s="203"/>
      <c r="I4114" s="203"/>
      <c r="J4114" s="203"/>
      <c r="K4114" s="84"/>
      <c r="L4114" s="84"/>
      <c r="M4114" s="84"/>
      <c r="N4114" s="203"/>
      <c r="O4114" s="86"/>
      <c r="P4114" s="203"/>
      <c r="Q4114" s="203"/>
      <c r="R4114" s="84">
        <v>45520</v>
      </c>
      <c r="S4114" s="84">
        <v>45520</v>
      </c>
      <c r="T4114" s="84">
        <v>45539</v>
      </c>
      <c r="U4114" s="84">
        <v>45539</v>
      </c>
      <c r="V4114" s="84">
        <v>45539</v>
      </c>
      <c r="W4114" s="203" t="s">
        <v>9723</v>
      </c>
    </row>
    <row r="4115" spans="1:23" x14ac:dyDescent="0.3">
      <c r="A4115" s="203" t="s">
        <v>1401</v>
      </c>
      <c r="B4115" s="203" t="s">
        <v>1247</v>
      </c>
      <c r="C4115" s="203" t="s">
        <v>32602</v>
      </c>
      <c r="D4115" s="203" t="s">
        <v>9471</v>
      </c>
      <c r="E4115" s="203" t="s">
        <v>30146</v>
      </c>
      <c r="F4115" s="203" t="s">
        <v>9451</v>
      </c>
      <c r="G4115" s="203"/>
      <c r="H4115" s="203"/>
      <c r="I4115" s="203"/>
      <c r="J4115" s="203"/>
      <c r="K4115" s="84"/>
      <c r="L4115" s="84"/>
      <c r="M4115" s="84"/>
      <c r="N4115" s="203"/>
      <c r="O4115" s="86"/>
      <c r="P4115" s="203"/>
      <c r="Q4115" s="203"/>
      <c r="R4115" s="84">
        <v>46072</v>
      </c>
      <c r="S4115" s="84">
        <v>46072</v>
      </c>
      <c r="T4115" s="84">
        <v>46087</v>
      </c>
      <c r="U4115" s="84">
        <v>46087</v>
      </c>
      <c r="V4115" s="84">
        <v>46094</v>
      </c>
      <c r="W4115" s="203" t="s">
        <v>9723</v>
      </c>
    </row>
    <row r="4116" spans="1:23" x14ac:dyDescent="0.3">
      <c r="A4116" s="203" t="s">
        <v>1665</v>
      </c>
      <c r="B4116" s="203" t="s">
        <v>1247</v>
      </c>
      <c r="C4116" s="203" t="s">
        <v>32603</v>
      </c>
      <c r="D4116" s="203" t="s">
        <v>32604</v>
      </c>
      <c r="E4116" s="203" t="s">
        <v>32605</v>
      </c>
      <c r="F4116" s="203" t="s">
        <v>9451</v>
      </c>
      <c r="G4116" s="203" t="s">
        <v>32605</v>
      </c>
      <c r="H4116" s="203" t="s">
        <v>32606</v>
      </c>
      <c r="I4116" s="203" t="s">
        <v>9533</v>
      </c>
      <c r="J4116" s="203" t="s">
        <v>32607</v>
      </c>
      <c r="K4116" s="84">
        <v>46046</v>
      </c>
      <c r="L4116" s="84">
        <v>46048</v>
      </c>
      <c r="M4116" s="84">
        <v>46134</v>
      </c>
      <c r="N4116" s="203" t="s">
        <v>14922</v>
      </c>
      <c r="O4116" s="86">
        <v>12000000</v>
      </c>
      <c r="P4116" s="203" t="s">
        <v>32608</v>
      </c>
      <c r="Q4116" s="203" t="s">
        <v>32607</v>
      </c>
      <c r="R4116" s="84">
        <v>46045</v>
      </c>
      <c r="S4116" s="84">
        <v>46045</v>
      </c>
      <c r="T4116" s="84"/>
      <c r="U4116" s="84"/>
      <c r="V4116" s="84"/>
      <c r="W4116" s="203" t="s">
        <v>9457</v>
      </c>
    </row>
    <row r="4117" spans="1:23" x14ac:dyDescent="0.3">
      <c r="A4117" s="203" t="s">
        <v>1665</v>
      </c>
      <c r="B4117" s="203" t="s">
        <v>1247</v>
      </c>
      <c r="C4117" s="203" t="s">
        <v>32609</v>
      </c>
      <c r="D4117" s="203" t="s">
        <v>32610</v>
      </c>
      <c r="E4117" s="203" t="s">
        <v>32611</v>
      </c>
      <c r="F4117" s="203" t="s">
        <v>9451</v>
      </c>
      <c r="G4117" s="203" t="s">
        <v>32611</v>
      </c>
      <c r="H4117" s="203" t="s">
        <v>32612</v>
      </c>
      <c r="I4117" s="203" t="s">
        <v>9504</v>
      </c>
      <c r="J4117" s="203" t="s">
        <v>32613</v>
      </c>
      <c r="K4117" s="84">
        <v>46046</v>
      </c>
      <c r="L4117" s="84">
        <v>46048</v>
      </c>
      <c r="M4117" s="84">
        <v>46167</v>
      </c>
      <c r="N4117" s="203" t="s">
        <v>27341</v>
      </c>
      <c r="O4117" s="86">
        <v>14000000</v>
      </c>
      <c r="P4117" s="203" t="s">
        <v>32614</v>
      </c>
      <c r="Q4117" s="203" t="s">
        <v>32613</v>
      </c>
      <c r="R4117" s="84">
        <v>46045</v>
      </c>
      <c r="S4117" s="84">
        <v>46045</v>
      </c>
      <c r="T4117" s="84"/>
      <c r="U4117" s="84"/>
      <c r="V4117" s="84"/>
      <c r="W4117" s="203" t="s">
        <v>9457</v>
      </c>
    </row>
    <row r="4118" spans="1:23" x14ac:dyDescent="0.3">
      <c r="A4118" s="203" t="s">
        <v>2940</v>
      </c>
      <c r="B4118" s="203" t="s">
        <v>1245</v>
      </c>
      <c r="C4118" s="203" t="s">
        <v>32615</v>
      </c>
      <c r="D4118" s="203" t="s">
        <v>32616</v>
      </c>
      <c r="E4118" s="203" t="s">
        <v>32617</v>
      </c>
      <c r="F4118" s="203" t="s">
        <v>9451</v>
      </c>
      <c r="G4118" s="203" t="s">
        <v>32617</v>
      </c>
      <c r="H4118" s="203" t="s">
        <v>32618</v>
      </c>
      <c r="I4118" s="203" t="s">
        <v>9462</v>
      </c>
      <c r="J4118" s="203" t="s">
        <v>32619</v>
      </c>
      <c r="K4118" s="84">
        <v>45597</v>
      </c>
      <c r="L4118" s="84">
        <v>45601</v>
      </c>
      <c r="M4118" s="84">
        <v>45657</v>
      </c>
      <c r="N4118" s="203" t="s">
        <v>15044</v>
      </c>
      <c r="O4118" s="86">
        <v>9891750</v>
      </c>
      <c r="P4118" s="203" t="s">
        <v>32620</v>
      </c>
      <c r="Q4118" s="203" t="s">
        <v>32619</v>
      </c>
      <c r="R4118" s="84">
        <v>45596</v>
      </c>
      <c r="S4118" s="84">
        <v>45596</v>
      </c>
      <c r="T4118" s="84"/>
      <c r="U4118" s="84"/>
      <c r="V4118" s="84"/>
      <c r="W4118" s="203" t="s">
        <v>9457</v>
      </c>
    </row>
    <row r="4119" spans="1:23" x14ac:dyDescent="0.3">
      <c r="A4119" s="203" t="s">
        <v>1605</v>
      </c>
      <c r="B4119" s="203" t="s">
        <v>1247</v>
      </c>
      <c r="C4119" s="203" t="s">
        <v>32621</v>
      </c>
      <c r="D4119" s="203" t="s">
        <v>32622</v>
      </c>
      <c r="E4119" s="203" t="s">
        <v>32623</v>
      </c>
      <c r="F4119" s="203" t="s">
        <v>9451</v>
      </c>
      <c r="G4119" s="203" t="s">
        <v>32623</v>
      </c>
      <c r="H4119" s="203" t="s">
        <v>32624</v>
      </c>
      <c r="I4119" s="203" t="s">
        <v>9453</v>
      </c>
      <c r="J4119" s="203" t="s">
        <v>10201</v>
      </c>
      <c r="K4119" s="84">
        <v>46240</v>
      </c>
      <c r="L4119" s="84">
        <v>46241</v>
      </c>
      <c r="M4119" s="84">
        <v>46384</v>
      </c>
      <c r="N4119" s="203" t="s">
        <v>10621</v>
      </c>
      <c r="O4119" s="86">
        <v>20751191</v>
      </c>
      <c r="P4119" s="203" t="s">
        <v>32625</v>
      </c>
      <c r="Q4119" s="203" t="s">
        <v>10201</v>
      </c>
      <c r="R4119" s="84">
        <v>46237</v>
      </c>
      <c r="S4119" s="84">
        <v>46237</v>
      </c>
      <c r="T4119" s="84"/>
      <c r="U4119" s="84"/>
      <c r="V4119" s="84"/>
      <c r="W4119" s="203" t="s">
        <v>9457</v>
      </c>
    </row>
    <row r="4120" spans="1:23" x14ac:dyDescent="0.3">
      <c r="A4120" s="203" t="s">
        <v>4586</v>
      </c>
      <c r="B4120" s="203" t="s">
        <v>1245</v>
      </c>
      <c r="C4120" s="203" t="s">
        <v>32626</v>
      </c>
      <c r="D4120" s="203" t="s">
        <v>32627</v>
      </c>
      <c r="E4120" s="203" t="s">
        <v>32628</v>
      </c>
      <c r="F4120" s="203" t="s">
        <v>9451</v>
      </c>
      <c r="G4120" s="203" t="s">
        <v>32628</v>
      </c>
      <c r="H4120" s="203" t="s">
        <v>32629</v>
      </c>
      <c r="I4120" s="203" t="s">
        <v>9462</v>
      </c>
      <c r="J4120" s="203" t="s">
        <v>32630</v>
      </c>
      <c r="K4120" s="84">
        <v>45384</v>
      </c>
      <c r="L4120" s="84">
        <v>45385</v>
      </c>
      <c r="M4120" s="84">
        <v>45537</v>
      </c>
      <c r="N4120" s="203" t="s">
        <v>10784</v>
      </c>
      <c r="O4120" s="86">
        <v>16300730</v>
      </c>
      <c r="P4120" s="203" t="s">
        <v>32631</v>
      </c>
      <c r="Q4120" s="203" t="s">
        <v>32630</v>
      </c>
      <c r="R4120" s="84">
        <v>45371</v>
      </c>
      <c r="S4120" s="84">
        <v>45371</v>
      </c>
      <c r="T4120" s="84"/>
      <c r="U4120" s="84"/>
      <c r="V4120" s="84"/>
      <c r="W4120" s="203" t="s">
        <v>9457</v>
      </c>
    </row>
    <row r="4121" spans="1:23" x14ac:dyDescent="0.3">
      <c r="A4121" s="203" t="s">
        <v>1539</v>
      </c>
      <c r="B4121" s="203" t="s">
        <v>1246</v>
      </c>
      <c r="C4121" s="203" t="s">
        <v>32632</v>
      </c>
      <c r="D4121" s="203" t="s">
        <v>32633</v>
      </c>
      <c r="E4121" s="203" t="s">
        <v>32634</v>
      </c>
      <c r="F4121" s="203" t="s">
        <v>9451</v>
      </c>
      <c r="G4121" s="203" t="s">
        <v>32634</v>
      </c>
      <c r="H4121" s="203" t="s">
        <v>32635</v>
      </c>
      <c r="I4121" s="203" t="s">
        <v>9462</v>
      </c>
      <c r="J4121" s="203" t="s">
        <v>32636</v>
      </c>
      <c r="K4121" s="84">
        <v>45932</v>
      </c>
      <c r="L4121" s="84">
        <v>45932</v>
      </c>
      <c r="M4121" s="84">
        <v>46022</v>
      </c>
      <c r="N4121" s="203" t="s">
        <v>32637</v>
      </c>
      <c r="O4121" s="86">
        <v>5898855</v>
      </c>
      <c r="P4121" s="203" t="s">
        <v>32638</v>
      </c>
      <c r="Q4121" s="203" t="s">
        <v>32636</v>
      </c>
      <c r="R4121" s="84">
        <v>45932</v>
      </c>
      <c r="S4121" s="84">
        <v>45932</v>
      </c>
      <c r="T4121" s="84"/>
      <c r="U4121" s="84"/>
      <c r="V4121" s="84"/>
      <c r="W4121" s="203" t="s">
        <v>9457</v>
      </c>
    </row>
    <row r="4122" spans="1:23" x14ac:dyDescent="0.3">
      <c r="A4122" s="203" t="s">
        <v>3660</v>
      </c>
      <c r="B4122" s="203" t="s">
        <v>1245</v>
      </c>
      <c r="C4122" s="203" t="s">
        <v>32639</v>
      </c>
      <c r="D4122" s="203" t="s">
        <v>32640</v>
      </c>
      <c r="E4122" s="203" t="s">
        <v>32641</v>
      </c>
      <c r="F4122" s="203" t="s">
        <v>9451</v>
      </c>
      <c r="G4122" s="203" t="s">
        <v>32641</v>
      </c>
      <c r="H4122" s="203" t="s">
        <v>32642</v>
      </c>
      <c r="I4122" s="203" t="s">
        <v>9453</v>
      </c>
      <c r="J4122" s="203" t="s">
        <v>32643</v>
      </c>
      <c r="K4122" s="84">
        <v>45456</v>
      </c>
      <c r="L4122" s="84">
        <v>45457</v>
      </c>
      <c r="M4122" s="84">
        <v>45639</v>
      </c>
      <c r="N4122" s="203" t="s">
        <v>29020</v>
      </c>
      <c r="O4122" s="86">
        <v>22200000</v>
      </c>
      <c r="P4122" s="203" t="s">
        <v>32644</v>
      </c>
      <c r="Q4122" s="203" t="s">
        <v>32643</v>
      </c>
      <c r="R4122" s="84">
        <v>45455</v>
      </c>
      <c r="S4122" s="84">
        <v>45455</v>
      </c>
      <c r="T4122" s="84"/>
      <c r="U4122" s="84"/>
      <c r="V4122" s="84"/>
      <c r="W4122" s="203" t="s">
        <v>9457</v>
      </c>
    </row>
    <row r="4123" spans="1:23" x14ac:dyDescent="0.3">
      <c r="A4123" s="203" t="s">
        <v>5454</v>
      </c>
      <c r="B4123" s="203" t="s">
        <v>1245</v>
      </c>
      <c r="C4123" s="203" t="s">
        <v>32645</v>
      </c>
      <c r="D4123" s="203" t="s">
        <v>32646</v>
      </c>
      <c r="E4123" s="203" t="s">
        <v>32647</v>
      </c>
      <c r="F4123" s="203" t="s">
        <v>9451</v>
      </c>
      <c r="G4123" s="203" t="s">
        <v>32647</v>
      </c>
      <c r="H4123" s="203" t="s">
        <v>32648</v>
      </c>
      <c r="I4123" s="203" t="s">
        <v>9453</v>
      </c>
      <c r="J4123" s="203" t="s">
        <v>32649</v>
      </c>
      <c r="K4123" s="84">
        <v>45545</v>
      </c>
      <c r="L4123" s="84">
        <v>45546</v>
      </c>
      <c r="M4123" s="84">
        <v>45636</v>
      </c>
      <c r="N4123" s="203" t="s">
        <v>32650</v>
      </c>
      <c r="O4123" s="86">
        <v>12000000</v>
      </c>
      <c r="P4123" s="203" t="s">
        <v>32651</v>
      </c>
      <c r="Q4123" s="203" t="s">
        <v>32649</v>
      </c>
      <c r="R4123" s="84">
        <v>45544</v>
      </c>
      <c r="S4123" s="84">
        <v>45544</v>
      </c>
      <c r="T4123" s="84"/>
      <c r="U4123" s="84"/>
      <c r="V4123" s="84"/>
      <c r="W4123" s="203" t="s">
        <v>9457</v>
      </c>
    </row>
    <row r="4124" spans="1:23" x14ac:dyDescent="0.3">
      <c r="A4124" s="203" t="s">
        <v>1628</v>
      </c>
      <c r="B4124" s="203" t="s">
        <v>1246</v>
      </c>
      <c r="C4124" s="203" t="s">
        <v>32652</v>
      </c>
      <c r="D4124" s="203" t="s">
        <v>9471</v>
      </c>
      <c r="E4124" s="203" t="s">
        <v>32653</v>
      </c>
      <c r="F4124" s="203" t="s">
        <v>9451</v>
      </c>
      <c r="G4124" s="203"/>
      <c r="H4124" s="203"/>
      <c r="I4124" s="203"/>
      <c r="J4124" s="203"/>
      <c r="K4124" s="84"/>
      <c r="L4124" s="84"/>
      <c r="M4124" s="84"/>
      <c r="N4124" s="203"/>
      <c r="O4124" s="86"/>
      <c r="P4124" s="203"/>
      <c r="Q4124" s="203"/>
      <c r="R4124" s="84">
        <v>45854</v>
      </c>
      <c r="S4124" s="84">
        <v>45854</v>
      </c>
      <c r="T4124" s="84">
        <v>45860</v>
      </c>
      <c r="U4124" s="84">
        <v>45860</v>
      </c>
      <c r="V4124" s="84">
        <v>45860</v>
      </c>
      <c r="W4124" s="203" t="s">
        <v>14464</v>
      </c>
    </row>
    <row r="4125" spans="1:23" x14ac:dyDescent="0.3">
      <c r="A4125" s="203" t="s">
        <v>3737</v>
      </c>
      <c r="B4125" s="203" t="s">
        <v>1245</v>
      </c>
      <c r="C4125" s="203" t="s">
        <v>32654</v>
      </c>
      <c r="D4125" s="203" t="s">
        <v>32655</v>
      </c>
      <c r="E4125" s="203" t="s">
        <v>32656</v>
      </c>
      <c r="F4125" s="203" t="s">
        <v>9451</v>
      </c>
      <c r="G4125" s="203" t="s">
        <v>32656</v>
      </c>
      <c r="H4125" s="203" t="s">
        <v>32657</v>
      </c>
      <c r="I4125" s="203" t="s">
        <v>9462</v>
      </c>
      <c r="J4125" s="203" t="s">
        <v>32658</v>
      </c>
      <c r="K4125" s="84">
        <v>45400</v>
      </c>
      <c r="L4125" s="84">
        <v>45405</v>
      </c>
      <c r="M4125" s="84">
        <v>45557</v>
      </c>
      <c r="N4125" s="203" t="s">
        <v>26616</v>
      </c>
      <c r="O4125" s="86">
        <v>19006025</v>
      </c>
      <c r="P4125" s="203" t="s">
        <v>32659</v>
      </c>
      <c r="Q4125" s="203" t="s">
        <v>32658</v>
      </c>
      <c r="R4125" s="84">
        <v>45398</v>
      </c>
      <c r="S4125" s="84">
        <v>45398</v>
      </c>
      <c r="T4125" s="84"/>
      <c r="U4125" s="84"/>
      <c r="V4125" s="84"/>
      <c r="W4125" s="203" t="s">
        <v>9457</v>
      </c>
    </row>
    <row r="4126" spans="1:23" x14ac:dyDescent="0.3">
      <c r="A4126" s="203" t="s">
        <v>1572</v>
      </c>
      <c r="B4126" s="203" t="s">
        <v>1246</v>
      </c>
      <c r="C4126" s="203" t="s">
        <v>32660</v>
      </c>
      <c r="D4126" s="203" t="s">
        <v>32661</v>
      </c>
      <c r="E4126" s="203" t="s">
        <v>32662</v>
      </c>
      <c r="F4126" s="203" t="s">
        <v>9451</v>
      </c>
      <c r="G4126" s="203" t="s">
        <v>32662</v>
      </c>
      <c r="H4126" s="203" t="s">
        <v>32663</v>
      </c>
      <c r="I4126" s="203" t="s">
        <v>9453</v>
      </c>
      <c r="J4126" s="203" t="s">
        <v>32664</v>
      </c>
      <c r="K4126" s="84">
        <v>45912</v>
      </c>
      <c r="L4126" s="84">
        <v>45915</v>
      </c>
      <c r="M4126" s="84">
        <v>46006</v>
      </c>
      <c r="N4126" s="203" t="s">
        <v>32665</v>
      </c>
      <c r="O4126" s="86">
        <v>12000000</v>
      </c>
      <c r="P4126" s="203" t="s">
        <v>32666</v>
      </c>
      <c r="Q4126" s="203" t="s">
        <v>32664</v>
      </c>
      <c r="R4126" s="84">
        <v>45911</v>
      </c>
      <c r="S4126" s="84">
        <v>45911</v>
      </c>
      <c r="T4126" s="84"/>
      <c r="U4126" s="84"/>
      <c r="V4126" s="84"/>
      <c r="W4126" s="203" t="s">
        <v>9457</v>
      </c>
    </row>
    <row r="4127" spans="1:23" x14ac:dyDescent="0.3">
      <c r="A4127" s="203" t="s">
        <v>2940</v>
      </c>
      <c r="B4127" s="203" t="s">
        <v>1245</v>
      </c>
      <c r="C4127" s="203" t="s">
        <v>32667</v>
      </c>
      <c r="D4127" s="203" t="s">
        <v>32668</v>
      </c>
      <c r="E4127" s="203" t="s">
        <v>32669</v>
      </c>
      <c r="F4127" s="203" t="s">
        <v>9451</v>
      </c>
      <c r="G4127" s="203" t="s">
        <v>32669</v>
      </c>
      <c r="H4127" s="203" t="s">
        <v>32670</v>
      </c>
      <c r="I4127" s="203" t="s">
        <v>9462</v>
      </c>
      <c r="J4127" s="203" t="s">
        <v>17617</v>
      </c>
      <c r="K4127" s="84">
        <v>45594</v>
      </c>
      <c r="L4127" s="84">
        <v>45595</v>
      </c>
      <c r="M4127" s="84">
        <v>45655</v>
      </c>
      <c r="N4127" s="203" t="s">
        <v>12450</v>
      </c>
      <c r="O4127" s="86">
        <v>5281482</v>
      </c>
      <c r="P4127" s="203" t="s">
        <v>32671</v>
      </c>
      <c r="Q4127" s="203" t="s">
        <v>17617</v>
      </c>
      <c r="R4127" s="84">
        <v>45594</v>
      </c>
      <c r="S4127" s="84">
        <v>45594</v>
      </c>
      <c r="T4127" s="84"/>
      <c r="U4127" s="84"/>
      <c r="V4127" s="84"/>
      <c r="W4127" s="203" t="s">
        <v>9457</v>
      </c>
    </row>
    <row r="4128" spans="1:23" x14ac:dyDescent="0.3">
      <c r="A4128" s="203" t="s">
        <v>1572</v>
      </c>
      <c r="B4128" s="203" t="s">
        <v>1246</v>
      </c>
      <c r="C4128" s="203" t="s">
        <v>32672</v>
      </c>
      <c r="D4128" s="203" t="s">
        <v>32673</v>
      </c>
      <c r="E4128" s="203" t="s">
        <v>32674</v>
      </c>
      <c r="F4128" s="203" t="s">
        <v>9451</v>
      </c>
      <c r="G4128" s="203" t="s">
        <v>32674</v>
      </c>
      <c r="H4128" s="203" t="s">
        <v>32675</v>
      </c>
      <c r="I4128" s="203" t="s">
        <v>9453</v>
      </c>
      <c r="J4128" s="203" t="s">
        <v>32676</v>
      </c>
      <c r="K4128" s="84">
        <v>45912</v>
      </c>
      <c r="L4128" s="84">
        <v>45915</v>
      </c>
      <c r="M4128" s="84">
        <v>46005</v>
      </c>
      <c r="N4128" s="203" t="s">
        <v>24968</v>
      </c>
      <c r="O4128" s="86">
        <v>12000000</v>
      </c>
      <c r="P4128" s="203" t="s">
        <v>32677</v>
      </c>
      <c r="Q4128" s="203" t="s">
        <v>32676</v>
      </c>
      <c r="R4128" s="84">
        <v>45912</v>
      </c>
      <c r="S4128" s="84">
        <v>45912</v>
      </c>
      <c r="T4128" s="84"/>
      <c r="U4128" s="84"/>
      <c r="V4128" s="84"/>
      <c r="W4128" s="203" t="s">
        <v>9457</v>
      </c>
    </row>
    <row r="4129" spans="1:23" x14ac:dyDescent="0.3">
      <c r="A4129" s="203" t="s">
        <v>5454</v>
      </c>
      <c r="B4129" s="203" t="s">
        <v>1245</v>
      </c>
      <c r="C4129" s="203" t="s">
        <v>32678</v>
      </c>
      <c r="D4129" s="203" t="s">
        <v>32679</v>
      </c>
      <c r="E4129" s="203" t="s">
        <v>32680</v>
      </c>
      <c r="F4129" s="203" t="s">
        <v>9451</v>
      </c>
      <c r="G4129" s="203" t="s">
        <v>32680</v>
      </c>
      <c r="H4129" s="203" t="s">
        <v>32681</v>
      </c>
      <c r="I4129" s="203" t="s">
        <v>9462</v>
      </c>
      <c r="J4129" s="203" t="s">
        <v>32682</v>
      </c>
      <c r="K4129" s="84">
        <v>45589</v>
      </c>
      <c r="L4129" s="84">
        <v>45589</v>
      </c>
      <c r="M4129" s="84">
        <v>45649</v>
      </c>
      <c r="N4129" s="203" t="s">
        <v>32683</v>
      </c>
      <c r="O4129" s="86">
        <v>7000000</v>
      </c>
      <c r="P4129" s="203" t="s">
        <v>32684</v>
      </c>
      <c r="Q4129" s="203" t="s">
        <v>32682</v>
      </c>
      <c r="R4129" s="84">
        <v>45588</v>
      </c>
      <c r="S4129" s="84">
        <v>45588</v>
      </c>
      <c r="T4129" s="84"/>
      <c r="U4129" s="84"/>
      <c r="V4129" s="84"/>
      <c r="W4129" s="203" t="s">
        <v>9457</v>
      </c>
    </row>
    <row r="4130" spans="1:23" x14ac:dyDescent="0.3">
      <c r="A4130" s="203" t="s">
        <v>1505</v>
      </c>
      <c r="B4130" s="203" t="s">
        <v>1246</v>
      </c>
      <c r="C4130" s="203" t="s">
        <v>32685</v>
      </c>
      <c r="D4130" s="203" t="s">
        <v>32686</v>
      </c>
      <c r="E4130" s="203" t="s">
        <v>32687</v>
      </c>
      <c r="F4130" s="203" t="s">
        <v>9451</v>
      </c>
      <c r="G4130" s="203" t="s">
        <v>32687</v>
      </c>
      <c r="H4130" s="203" t="s">
        <v>32688</v>
      </c>
      <c r="I4130" s="203" t="s">
        <v>9462</v>
      </c>
      <c r="J4130" s="203" t="s">
        <v>32689</v>
      </c>
      <c r="K4130" s="84">
        <v>45901</v>
      </c>
      <c r="L4130" s="84">
        <v>45901</v>
      </c>
      <c r="M4130" s="84">
        <v>46022</v>
      </c>
      <c r="N4130" s="203" t="s">
        <v>14668</v>
      </c>
      <c r="O4130" s="86">
        <v>15945588</v>
      </c>
      <c r="P4130" s="203" t="s">
        <v>32690</v>
      </c>
      <c r="Q4130" s="203" t="s">
        <v>32689</v>
      </c>
      <c r="R4130" s="84">
        <v>45901</v>
      </c>
      <c r="S4130" s="84">
        <v>45901</v>
      </c>
      <c r="T4130" s="84"/>
      <c r="U4130" s="84"/>
      <c r="V4130" s="84"/>
      <c r="W4130" s="203" t="s">
        <v>9457</v>
      </c>
    </row>
    <row r="4131" spans="1:23" x14ac:dyDescent="0.3">
      <c r="A4131" s="203" t="s">
        <v>1476</v>
      </c>
      <c r="B4131" s="203" t="s">
        <v>1246</v>
      </c>
      <c r="C4131" s="203" t="s">
        <v>32691</v>
      </c>
      <c r="D4131" s="203" t="s">
        <v>32692</v>
      </c>
      <c r="E4131" s="203" t="s">
        <v>32693</v>
      </c>
      <c r="F4131" s="203" t="s">
        <v>9451</v>
      </c>
      <c r="G4131" s="203" t="s">
        <v>32693</v>
      </c>
      <c r="H4131" s="203" t="s">
        <v>32694</v>
      </c>
      <c r="I4131" s="203" t="s">
        <v>9462</v>
      </c>
      <c r="J4131" s="203" t="s">
        <v>17889</v>
      </c>
      <c r="K4131" s="84">
        <v>45889</v>
      </c>
      <c r="L4131" s="84">
        <v>45889</v>
      </c>
      <c r="M4131" s="84">
        <v>46020</v>
      </c>
      <c r="N4131" s="203" t="s">
        <v>17588</v>
      </c>
      <c r="O4131" s="86">
        <v>10635148</v>
      </c>
      <c r="P4131" s="203" t="s">
        <v>32695</v>
      </c>
      <c r="Q4131" s="203" t="s">
        <v>17889</v>
      </c>
      <c r="R4131" s="84">
        <v>45888</v>
      </c>
      <c r="S4131" s="84">
        <v>45888</v>
      </c>
      <c r="T4131" s="84"/>
      <c r="U4131" s="84"/>
      <c r="V4131" s="84"/>
      <c r="W4131" s="203" t="s">
        <v>9457</v>
      </c>
    </row>
    <row r="4132" spans="1:23" x14ac:dyDescent="0.3">
      <c r="A4132" s="203" t="s">
        <v>1505</v>
      </c>
      <c r="B4132" s="203" t="s">
        <v>1246</v>
      </c>
      <c r="C4132" s="203" t="s">
        <v>32696</v>
      </c>
      <c r="D4132" s="203" t="s">
        <v>32697</v>
      </c>
      <c r="E4132" s="203" t="s">
        <v>32698</v>
      </c>
      <c r="F4132" s="203" t="s">
        <v>9451</v>
      </c>
      <c r="G4132" s="203" t="s">
        <v>32698</v>
      </c>
      <c r="H4132" s="203" t="s">
        <v>32699</v>
      </c>
      <c r="I4132" s="203" t="s">
        <v>9462</v>
      </c>
      <c r="J4132" s="203" t="s">
        <v>32700</v>
      </c>
      <c r="K4132" s="84">
        <v>45889</v>
      </c>
      <c r="L4132" s="84">
        <v>45891</v>
      </c>
      <c r="M4132" s="84">
        <v>46022</v>
      </c>
      <c r="N4132" s="203" t="s">
        <v>14575</v>
      </c>
      <c r="O4132" s="86">
        <v>10635148</v>
      </c>
      <c r="P4132" s="203" t="s">
        <v>32701</v>
      </c>
      <c r="Q4132" s="203" t="s">
        <v>32700</v>
      </c>
      <c r="R4132" s="84">
        <v>45889</v>
      </c>
      <c r="S4132" s="84">
        <v>45889</v>
      </c>
      <c r="T4132" s="84"/>
      <c r="U4132" s="84"/>
      <c r="V4132" s="84"/>
      <c r="W4132" s="203" t="s">
        <v>9457</v>
      </c>
    </row>
    <row r="4133" spans="1:23" x14ac:dyDescent="0.3">
      <c r="A4133" s="203" t="s">
        <v>1546</v>
      </c>
      <c r="B4133" s="203" t="s">
        <v>1246</v>
      </c>
      <c r="C4133" s="203" t="s">
        <v>32702</v>
      </c>
      <c r="D4133" s="203" t="s">
        <v>32703</v>
      </c>
      <c r="E4133" s="203" t="s">
        <v>32704</v>
      </c>
      <c r="F4133" s="203" t="s">
        <v>9451</v>
      </c>
      <c r="G4133" s="203" t="s">
        <v>32704</v>
      </c>
      <c r="H4133" s="203" t="s">
        <v>32705</v>
      </c>
      <c r="I4133" s="203" t="s">
        <v>9504</v>
      </c>
      <c r="J4133" s="203" t="s">
        <v>32706</v>
      </c>
      <c r="K4133" s="84">
        <v>45959</v>
      </c>
      <c r="L4133" s="84">
        <v>45960</v>
      </c>
      <c r="M4133" s="84">
        <v>46020</v>
      </c>
      <c r="N4133" s="203" t="s">
        <v>14085</v>
      </c>
      <c r="O4133" s="86">
        <v>9400000</v>
      </c>
      <c r="P4133" s="203" t="s">
        <v>32707</v>
      </c>
      <c r="Q4133" s="203" t="s">
        <v>32706</v>
      </c>
      <c r="R4133" s="84">
        <v>45959</v>
      </c>
      <c r="S4133" s="84">
        <v>45959</v>
      </c>
      <c r="T4133" s="84"/>
      <c r="U4133" s="84"/>
      <c r="V4133" s="84"/>
      <c r="W4133" s="203" t="s">
        <v>9457</v>
      </c>
    </row>
    <row r="4134" spans="1:23" x14ac:dyDescent="0.3">
      <c r="A4134" s="203" t="s">
        <v>1572</v>
      </c>
      <c r="B4134" s="203" t="s">
        <v>1246</v>
      </c>
      <c r="C4134" s="203" t="s">
        <v>32708</v>
      </c>
      <c r="D4134" s="203" t="s">
        <v>32709</v>
      </c>
      <c r="E4134" s="203" t="s">
        <v>32710</v>
      </c>
      <c r="F4134" s="203" t="s">
        <v>9451</v>
      </c>
      <c r="G4134" s="203" t="s">
        <v>32710</v>
      </c>
      <c r="H4134" s="203" t="s">
        <v>32711</v>
      </c>
      <c r="I4134" s="203" t="s">
        <v>9453</v>
      </c>
      <c r="J4134" s="203" t="s">
        <v>32712</v>
      </c>
      <c r="K4134" s="84">
        <v>45918</v>
      </c>
      <c r="L4134" s="84">
        <v>45919</v>
      </c>
      <c r="M4134" s="84">
        <v>46009</v>
      </c>
      <c r="N4134" s="203" t="s">
        <v>30457</v>
      </c>
      <c r="O4134" s="86">
        <v>9000000</v>
      </c>
      <c r="P4134" s="203" t="s">
        <v>32713</v>
      </c>
      <c r="Q4134" s="203" t="s">
        <v>32712</v>
      </c>
      <c r="R4134" s="84">
        <v>45918</v>
      </c>
      <c r="S4134" s="84">
        <v>45918</v>
      </c>
      <c r="T4134" s="84"/>
      <c r="U4134" s="84"/>
      <c r="V4134" s="84"/>
      <c r="W4134" s="203" t="s">
        <v>9457</v>
      </c>
    </row>
    <row r="4135" spans="1:23" x14ac:dyDescent="0.3">
      <c r="A4135" s="203" t="s">
        <v>1783</v>
      </c>
      <c r="B4135" s="203" t="s">
        <v>1247</v>
      </c>
      <c r="C4135" s="203" t="s">
        <v>32714</v>
      </c>
      <c r="D4135" s="203" t="s">
        <v>9471</v>
      </c>
      <c r="E4135" s="203" t="s">
        <v>29421</v>
      </c>
      <c r="F4135" s="203" t="s">
        <v>9451</v>
      </c>
      <c r="G4135" s="203"/>
      <c r="H4135" s="203"/>
      <c r="I4135" s="203"/>
      <c r="J4135" s="203"/>
      <c r="K4135" s="84"/>
      <c r="L4135" s="84"/>
      <c r="M4135" s="84"/>
      <c r="N4135" s="203"/>
      <c r="O4135" s="86"/>
      <c r="P4135" s="203"/>
      <c r="Q4135" s="203"/>
      <c r="R4135" s="84">
        <v>46108</v>
      </c>
      <c r="S4135" s="84">
        <v>46108</v>
      </c>
      <c r="T4135" s="84">
        <v>46129</v>
      </c>
      <c r="U4135" s="84">
        <v>46129</v>
      </c>
      <c r="V4135" s="84">
        <v>46129</v>
      </c>
      <c r="W4135" s="203" t="s">
        <v>9723</v>
      </c>
    </row>
    <row r="4136" spans="1:23" x14ac:dyDescent="0.3">
      <c r="A4136" s="203" t="s">
        <v>1467</v>
      </c>
      <c r="B4136" s="203" t="s">
        <v>1247</v>
      </c>
      <c r="C4136" s="203" t="s">
        <v>32715</v>
      </c>
      <c r="D4136" s="203" t="s">
        <v>32716</v>
      </c>
      <c r="E4136" s="203" t="s">
        <v>32717</v>
      </c>
      <c r="F4136" s="203" t="s">
        <v>9451</v>
      </c>
      <c r="G4136" s="203" t="s">
        <v>32717</v>
      </c>
      <c r="H4136" s="203" t="s">
        <v>32718</v>
      </c>
      <c r="I4136" s="203" t="s">
        <v>9453</v>
      </c>
      <c r="J4136" s="203" t="s">
        <v>27506</v>
      </c>
      <c r="K4136" s="84">
        <v>46234</v>
      </c>
      <c r="L4136" s="84">
        <v>46239</v>
      </c>
      <c r="M4136" s="84">
        <v>46387</v>
      </c>
      <c r="N4136" s="203" t="s">
        <v>26316</v>
      </c>
      <c r="O4136" s="86">
        <v>10588445</v>
      </c>
      <c r="P4136" s="203" t="s">
        <v>32719</v>
      </c>
      <c r="Q4136" s="203" t="s">
        <v>27506</v>
      </c>
      <c r="R4136" s="84">
        <v>46233</v>
      </c>
      <c r="S4136" s="84">
        <v>46233</v>
      </c>
      <c r="T4136" s="84"/>
      <c r="U4136" s="84"/>
      <c r="V4136" s="84"/>
      <c r="W4136" s="203" t="s">
        <v>9457</v>
      </c>
    </row>
    <row r="4137" spans="1:23" x14ac:dyDescent="0.3">
      <c r="A4137" s="203" t="s">
        <v>1572</v>
      </c>
      <c r="B4137" s="203" t="s">
        <v>1246</v>
      </c>
      <c r="C4137" s="203" t="s">
        <v>32720</v>
      </c>
      <c r="D4137" s="203" t="s">
        <v>32721</v>
      </c>
      <c r="E4137" s="203" t="s">
        <v>32722</v>
      </c>
      <c r="F4137" s="203" t="s">
        <v>9451</v>
      </c>
      <c r="G4137" s="203" t="s">
        <v>32722</v>
      </c>
      <c r="H4137" s="203" t="s">
        <v>32723</v>
      </c>
      <c r="I4137" s="203" t="s">
        <v>9504</v>
      </c>
      <c r="J4137" s="203" t="s">
        <v>23991</v>
      </c>
      <c r="K4137" s="84">
        <v>45938</v>
      </c>
      <c r="L4137" s="84">
        <v>45939</v>
      </c>
      <c r="M4137" s="84">
        <v>46019</v>
      </c>
      <c r="N4137" s="203" t="s">
        <v>21304</v>
      </c>
      <c r="O4137" s="86">
        <v>16000000</v>
      </c>
      <c r="P4137" s="203" t="s">
        <v>32724</v>
      </c>
      <c r="Q4137" s="203" t="s">
        <v>23991</v>
      </c>
      <c r="R4137" s="84">
        <v>45938</v>
      </c>
      <c r="S4137" s="84">
        <v>45938</v>
      </c>
      <c r="T4137" s="84"/>
      <c r="U4137" s="84"/>
      <c r="V4137" s="84"/>
      <c r="W4137" s="203" t="s">
        <v>9457</v>
      </c>
    </row>
    <row r="4138" spans="1:23" x14ac:dyDescent="0.3">
      <c r="A4138" s="203" t="s">
        <v>1665</v>
      </c>
      <c r="B4138" s="203" t="s">
        <v>1247</v>
      </c>
      <c r="C4138" s="203" t="s">
        <v>32725</v>
      </c>
      <c r="D4138" s="203" t="s">
        <v>32726</v>
      </c>
      <c r="E4138" s="203" t="s">
        <v>32727</v>
      </c>
      <c r="F4138" s="203" t="s">
        <v>9451</v>
      </c>
      <c r="G4138" s="203" t="s">
        <v>32727</v>
      </c>
      <c r="H4138" s="203" t="s">
        <v>32728</v>
      </c>
      <c r="I4138" s="203" t="s">
        <v>9504</v>
      </c>
      <c r="J4138" s="203" t="s">
        <v>32729</v>
      </c>
      <c r="K4138" s="84">
        <v>46046</v>
      </c>
      <c r="L4138" s="84">
        <v>46048</v>
      </c>
      <c r="M4138" s="84">
        <v>46167</v>
      </c>
      <c r="N4138" s="203" t="s">
        <v>32730</v>
      </c>
      <c r="O4138" s="86">
        <v>14000000</v>
      </c>
      <c r="P4138" s="203" t="s">
        <v>32731</v>
      </c>
      <c r="Q4138" s="203" t="s">
        <v>32729</v>
      </c>
      <c r="R4138" s="84">
        <v>46045</v>
      </c>
      <c r="S4138" s="84">
        <v>46045</v>
      </c>
      <c r="T4138" s="84"/>
      <c r="U4138" s="84"/>
      <c r="V4138" s="84"/>
      <c r="W4138" s="203" t="s">
        <v>9457</v>
      </c>
    </row>
    <row r="4139" spans="1:23" x14ac:dyDescent="0.3">
      <c r="A4139" s="203" t="s">
        <v>2935</v>
      </c>
      <c r="B4139" s="203" t="s">
        <v>1245</v>
      </c>
      <c r="C4139" s="203" t="s">
        <v>32732</v>
      </c>
      <c r="D4139" s="203" t="s">
        <v>32733</v>
      </c>
      <c r="E4139" s="203" t="s">
        <v>32734</v>
      </c>
      <c r="F4139" s="203" t="s">
        <v>9451</v>
      </c>
      <c r="G4139" s="203" t="s">
        <v>32734</v>
      </c>
      <c r="H4139" s="203" t="s">
        <v>32735</v>
      </c>
      <c r="I4139" s="203" t="s">
        <v>9462</v>
      </c>
      <c r="J4139" s="203" t="s">
        <v>32736</v>
      </c>
      <c r="K4139" s="84">
        <v>45411</v>
      </c>
      <c r="L4139" s="84">
        <v>45422</v>
      </c>
      <c r="M4139" s="84">
        <v>45605</v>
      </c>
      <c r="N4139" s="203" t="s">
        <v>9883</v>
      </c>
      <c r="O4139" s="86">
        <v>19560879</v>
      </c>
      <c r="P4139" s="203" t="s">
        <v>32737</v>
      </c>
      <c r="Q4139" s="203" t="s">
        <v>32736</v>
      </c>
      <c r="R4139" s="84">
        <v>45407</v>
      </c>
      <c r="S4139" s="84">
        <v>45407</v>
      </c>
      <c r="T4139" s="84"/>
      <c r="U4139" s="84"/>
      <c r="V4139" s="84"/>
      <c r="W4139" s="203" t="s">
        <v>9457</v>
      </c>
    </row>
    <row r="4140" spans="1:23" x14ac:dyDescent="0.3">
      <c r="A4140" s="203" t="s">
        <v>1467</v>
      </c>
      <c r="B4140" s="203" t="s">
        <v>1247</v>
      </c>
      <c r="C4140" s="203" t="s">
        <v>32738</v>
      </c>
      <c r="D4140" s="203" t="s">
        <v>32739</v>
      </c>
      <c r="E4140" s="203" t="s">
        <v>32740</v>
      </c>
      <c r="F4140" s="203" t="s">
        <v>9451</v>
      </c>
      <c r="G4140" s="203" t="s">
        <v>32740</v>
      </c>
      <c r="H4140" s="203" t="s">
        <v>32741</v>
      </c>
      <c r="I4140" s="203" t="s">
        <v>9482</v>
      </c>
      <c r="J4140" s="203" t="s">
        <v>22620</v>
      </c>
      <c r="K4140" s="84">
        <v>46240</v>
      </c>
      <c r="L4140" s="84"/>
      <c r="M4140" s="84">
        <v>46386</v>
      </c>
      <c r="N4140" s="203" t="s">
        <v>15133</v>
      </c>
      <c r="O4140" s="86">
        <v>20751191</v>
      </c>
      <c r="P4140" s="203" t="s">
        <v>32742</v>
      </c>
      <c r="Q4140" s="203" t="s">
        <v>22620</v>
      </c>
      <c r="R4140" s="84">
        <v>46239</v>
      </c>
      <c r="S4140" s="84">
        <v>46239</v>
      </c>
      <c r="T4140" s="84"/>
      <c r="U4140" s="84"/>
      <c r="V4140" s="84"/>
      <c r="W4140" s="203" t="s">
        <v>9457</v>
      </c>
    </row>
    <row r="4141" spans="1:23" x14ac:dyDescent="0.3">
      <c r="A4141" s="203" t="s">
        <v>1572</v>
      </c>
      <c r="B4141" s="203" t="s">
        <v>1246</v>
      </c>
      <c r="C4141" s="203" t="s">
        <v>32743</v>
      </c>
      <c r="D4141" s="203" t="s">
        <v>32744</v>
      </c>
      <c r="E4141" s="203" t="s">
        <v>32745</v>
      </c>
      <c r="F4141" s="203" t="s">
        <v>9451</v>
      </c>
      <c r="G4141" s="203" t="s">
        <v>32745</v>
      </c>
      <c r="H4141" s="203" t="s">
        <v>32746</v>
      </c>
      <c r="I4141" s="203" t="s">
        <v>9453</v>
      </c>
      <c r="J4141" s="203" t="s">
        <v>32747</v>
      </c>
      <c r="K4141" s="84">
        <v>45932</v>
      </c>
      <c r="L4141" s="84">
        <v>45932</v>
      </c>
      <c r="M4141" s="84">
        <v>46022</v>
      </c>
      <c r="N4141" s="203" t="s">
        <v>29300</v>
      </c>
      <c r="O4141" s="86">
        <v>9274089</v>
      </c>
      <c r="P4141" s="203" t="s">
        <v>32748</v>
      </c>
      <c r="Q4141" s="203" t="s">
        <v>32747</v>
      </c>
      <c r="R4141" s="84">
        <v>45932</v>
      </c>
      <c r="S4141" s="84">
        <v>45932</v>
      </c>
      <c r="T4141" s="84"/>
      <c r="U4141" s="84"/>
      <c r="V4141" s="84"/>
      <c r="W4141" s="203" t="s">
        <v>9457</v>
      </c>
    </row>
    <row r="4142" spans="1:23" x14ac:dyDescent="0.3">
      <c r="A4142" s="203" t="s">
        <v>1433</v>
      </c>
      <c r="B4142" s="203" t="s">
        <v>1246</v>
      </c>
      <c r="C4142" s="203" t="s">
        <v>32749</v>
      </c>
      <c r="D4142" s="203" t="s">
        <v>32750</v>
      </c>
      <c r="E4142" s="203" t="s">
        <v>32751</v>
      </c>
      <c r="F4142" s="203" t="s">
        <v>9451</v>
      </c>
      <c r="G4142" s="203" t="s">
        <v>32751</v>
      </c>
      <c r="H4142" s="203" t="s">
        <v>32752</v>
      </c>
      <c r="I4142" s="203" t="s">
        <v>9462</v>
      </c>
      <c r="J4142" s="203" t="s">
        <v>32753</v>
      </c>
      <c r="K4142" s="84">
        <v>45795</v>
      </c>
      <c r="L4142" s="84">
        <v>45796</v>
      </c>
      <c r="M4142" s="84">
        <v>45918</v>
      </c>
      <c r="N4142" s="203" t="s">
        <v>16129</v>
      </c>
      <c r="O4142" s="86">
        <v>15945588</v>
      </c>
      <c r="P4142" s="203" t="s">
        <v>32754</v>
      </c>
      <c r="Q4142" s="203" t="s">
        <v>32753</v>
      </c>
      <c r="R4142" s="84">
        <v>45795</v>
      </c>
      <c r="S4142" s="84">
        <v>45795</v>
      </c>
      <c r="T4142" s="84"/>
      <c r="U4142" s="84"/>
      <c r="V4142" s="84"/>
      <c r="W4142" s="203" t="s">
        <v>9457</v>
      </c>
    </row>
    <row r="4143" spans="1:23" x14ac:dyDescent="0.3">
      <c r="A4143" s="203" t="s">
        <v>1436</v>
      </c>
      <c r="B4143" s="203" t="s">
        <v>1247</v>
      </c>
      <c r="C4143" s="203" t="s">
        <v>34480</v>
      </c>
      <c r="D4143" s="203" t="s">
        <v>34481</v>
      </c>
      <c r="E4143" s="203" t="s">
        <v>34482</v>
      </c>
      <c r="F4143" s="203" t="s">
        <v>9451</v>
      </c>
      <c r="G4143" s="203"/>
      <c r="H4143" s="203"/>
      <c r="I4143" s="203"/>
      <c r="J4143" s="203"/>
      <c r="K4143" s="84"/>
      <c r="L4143" s="84"/>
      <c r="M4143" s="84"/>
      <c r="N4143" s="203"/>
      <c r="O4143" s="86"/>
      <c r="P4143" s="203"/>
      <c r="Q4143" s="203"/>
      <c r="R4143" s="84">
        <v>46258</v>
      </c>
      <c r="S4143" s="84">
        <v>46258</v>
      </c>
      <c r="T4143" s="84"/>
      <c r="U4143" s="84"/>
      <c r="V4143" s="84"/>
      <c r="W4143" s="203" t="s">
        <v>9457</v>
      </c>
    </row>
    <row r="4144" spans="1:23" x14ac:dyDescent="0.3">
      <c r="A4144" s="203" t="s">
        <v>1572</v>
      </c>
      <c r="B4144" s="203" t="s">
        <v>1246</v>
      </c>
      <c r="C4144" s="203" t="s">
        <v>32755</v>
      </c>
      <c r="D4144" s="203" t="s">
        <v>32756</v>
      </c>
      <c r="E4144" s="203" t="s">
        <v>32757</v>
      </c>
      <c r="F4144" s="203" t="s">
        <v>9451</v>
      </c>
      <c r="G4144" s="203" t="s">
        <v>32757</v>
      </c>
      <c r="H4144" s="203" t="s">
        <v>32758</v>
      </c>
      <c r="I4144" s="203" t="s">
        <v>9453</v>
      </c>
      <c r="J4144" s="203" t="s">
        <v>32759</v>
      </c>
      <c r="K4144" s="84">
        <v>45922</v>
      </c>
      <c r="L4144" s="84">
        <v>45923</v>
      </c>
      <c r="M4144" s="84">
        <v>46013</v>
      </c>
      <c r="N4144" s="203" t="s">
        <v>24199</v>
      </c>
      <c r="O4144" s="86">
        <v>11400000</v>
      </c>
      <c r="P4144" s="203" t="s">
        <v>32760</v>
      </c>
      <c r="Q4144" s="203" t="s">
        <v>32759</v>
      </c>
      <c r="R4144" s="84">
        <v>45919</v>
      </c>
      <c r="S4144" s="84">
        <v>45919</v>
      </c>
      <c r="T4144" s="84"/>
      <c r="U4144" s="84"/>
      <c r="V4144" s="84"/>
      <c r="W4144" s="203" t="s">
        <v>9457</v>
      </c>
    </row>
    <row r="4145" spans="1:23" x14ac:dyDescent="0.3">
      <c r="A4145" s="203" t="s">
        <v>2566</v>
      </c>
      <c r="B4145" s="203" t="s">
        <v>1247</v>
      </c>
      <c r="C4145" s="203" t="s">
        <v>23389</v>
      </c>
      <c r="D4145" s="203" t="s">
        <v>9471</v>
      </c>
      <c r="E4145" s="203" t="s">
        <v>16701</v>
      </c>
      <c r="F4145" s="203" t="s">
        <v>9451</v>
      </c>
      <c r="G4145" s="203"/>
      <c r="H4145" s="203"/>
      <c r="I4145" s="203"/>
      <c r="J4145" s="203"/>
      <c r="K4145" s="84"/>
      <c r="L4145" s="84"/>
      <c r="M4145" s="84"/>
      <c r="N4145" s="203"/>
      <c r="O4145" s="86"/>
      <c r="P4145" s="203"/>
      <c r="Q4145" s="203"/>
      <c r="R4145" s="84">
        <v>46226</v>
      </c>
      <c r="S4145" s="84">
        <v>46226</v>
      </c>
      <c r="T4145" s="84">
        <v>46244</v>
      </c>
      <c r="U4145" s="84">
        <v>46244</v>
      </c>
      <c r="V4145" s="84">
        <v>46244</v>
      </c>
      <c r="W4145" s="203" t="s">
        <v>9723</v>
      </c>
    </row>
    <row r="4146" spans="1:23" x14ac:dyDescent="0.3">
      <c r="A4146" s="203" t="s">
        <v>3253</v>
      </c>
      <c r="B4146" s="203" t="s">
        <v>1245</v>
      </c>
      <c r="C4146" s="203" t="s">
        <v>32761</v>
      </c>
      <c r="D4146" s="203" t="s">
        <v>32762</v>
      </c>
      <c r="E4146" s="203" t="s">
        <v>32763</v>
      </c>
      <c r="F4146" s="203" t="s">
        <v>9451</v>
      </c>
      <c r="G4146" s="203" t="s">
        <v>32763</v>
      </c>
      <c r="H4146" s="203" t="s">
        <v>32764</v>
      </c>
      <c r="I4146" s="203" t="s">
        <v>9462</v>
      </c>
      <c r="J4146" s="203" t="s">
        <v>32765</v>
      </c>
      <c r="K4146" s="84">
        <v>45603</v>
      </c>
      <c r="L4146" s="84">
        <v>45604</v>
      </c>
      <c r="M4146" s="84">
        <v>45657</v>
      </c>
      <c r="N4146" s="203" t="s">
        <v>19187</v>
      </c>
      <c r="O4146" s="86">
        <v>7308394</v>
      </c>
      <c r="P4146" s="203" t="s">
        <v>32766</v>
      </c>
      <c r="Q4146" s="203" t="s">
        <v>32765</v>
      </c>
      <c r="R4146" s="84">
        <v>45603</v>
      </c>
      <c r="S4146" s="84">
        <v>45603</v>
      </c>
      <c r="T4146" s="84"/>
      <c r="U4146" s="84"/>
      <c r="V4146" s="84"/>
      <c r="W4146" s="203" t="s">
        <v>9457</v>
      </c>
    </row>
    <row r="4147" spans="1:23" x14ac:dyDescent="0.3">
      <c r="A4147" s="203" t="s">
        <v>1605</v>
      </c>
      <c r="B4147" s="203" t="s">
        <v>1247</v>
      </c>
      <c r="C4147" s="203" t="s">
        <v>32767</v>
      </c>
      <c r="D4147" s="203" t="s">
        <v>32768</v>
      </c>
      <c r="E4147" s="203" t="s">
        <v>32769</v>
      </c>
      <c r="F4147" s="203" t="s">
        <v>9451</v>
      </c>
      <c r="G4147" s="203" t="s">
        <v>32769</v>
      </c>
      <c r="H4147" s="203" t="s">
        <v>32770</v>
      </c>
      <c r="I4147" s="203" t="s">
        <v>9453</v>
      </c>
      <c r="J4147" s="203" t="s">
        <v>26847</v>
      </c>
      <c r="K4147" s="84">
        <v>46039</v>
      </c>
      <c r="L4147" s="84">
        <v>46041</v>
      </c>
      <c r="M4147" s="84">
        <v>46221</v>
      </c>
      <c r="N4147" s="203" t="s">
        <v>14438</v>
      </c>
      <c r="O4147" s="86">
        <v>31960242</v>
      </c>
      <c r="P4147" s="203" t="s">
        <v>32771</v>
      </c>
      <c r="Q4147" s="203" t="s">
        <v>26847</v>
      </c>
      <c r="R4147" s="84">
        <v>46039</v>
      </c>
      <c r="S4147" s="84">
        <v>46039</v>
      </c>
      <c r="T4147" s="84"/>
      <c r="U4147" s="84"/>
      <c r="V4147" s="84"/>
      <c r="W4147" s="203" t="s">
        <v>9457</v>
      </c>
    </row>
    <row r="4148" spans="1:23" x14ac:dyDescent="0.3">
      <c r="A4148" s="203" t="s">
        <v>1476</v>
      </c>
      <c r="B4148" s="203" t="s">
        <v>1246</v>
      </c>
      <c r="C4148" s="203" t="s">
        <v>32772</v>
      </c>
      <c r="D4148" s="203" t="s">
        <v>32773</v>
      </c>
      <c r="E4148" s="203" t="s">
        <v>32774</v>
      </c>
      <c r="F4148" s="203" t="s">
        <v>9451</v>
      </c>
      <c r="G4148" s="203" t="s">
        <v>32774</v>
      </c>
      <c r="H4148" s="203" t="s">
        <v>32775</v>
      </c>
      <c r="I4148" s="203" t="s">
        <v>9462</v>
      </c>
      <c r="J4148" s="203" t="s">
        <v>29504</v>
      </c>
      <c r="K4148" s="84">
        <v>45890</v>
      </c>
      <c r="L4148" s="84">
        <v>45891</v>
      </c>
      <c r="M4148" s="84">
        <v>46022</v>
      </c>
      <c r="N4148" s="203" t="s">
        <v>13648</v>
      </c>
      <c r="O4148" s="86">
        <v>17274387</v>
      </c>
      <c r="P4148" s="203" t="s">
        <v>32776</v>
      </c>
      <c r="Q4148" s="203" t="s">
        <v>29504</v>
      </c>
      <c r="R4148" s="84">
        <v>45890</v>
      </c>
      <c r="S4148" s="84">
        <v>45890</v>
      </c>
      <c r="T4148" s="84"/>
      <c r="U4148" s="84"/>
      <c r="V4148" s="84"/>
      <c r="W4148" s="203" t="s">
        <v>9457</v>
      </c>
    </row>
    <row r="4149" spans="1:23" x14ac:dyDescent="0.3">
      <c r="A4149" s="203" t="s">
        <v>1476</v>
      </c>
      <c r="B4149" s="203" t="s">
        <v>1246</v>
      </c>
      <c r="C4149" s="203" t="s">
        <v>32777</v>
      </c>
      <c r="D4149" s="203" t="s">
        <v>32778</v>
      </c>
      <c r="E4149" s="203" t="s">
        <v>32779</v>
      </c>
      <c r="F4149" s="203" t="s">
        <v>9451</v>
      </c>
      <c r="G4149" s="203" t="s">
        <v>32779</v>
      </c>
      <c r="H4149" s="203" t="s">
        <v>32780</v>
      </c>
      <c r="I4149" s="203" t="s">
        <v>9462</v>
      </c>
      <c r="J4149" s="203" t="s">
        <v>32781</v>
      </c>
      <c r="K4149" s="84">
        <v>45694</v>
      </c>
      <c r="L4149" s="84">
        <v>45694</v>
      </c>
      <c r="M4149" s="84">
        <v>45874</v>
      </c>
      <c r="N4149" s="203" t="s">
        <v>9920</v>
      </c>
      <c r="O4149" s="86">
        <v>14725590</v>
      </c>
      <c r="P4149" s="203" t="s">
        <v>32782</v>
      </c>
      <c r="Q4149" s="203" t="s">
        <v>32781</v>
      </c>
      <c r="R4149" s="84">
        <v>45693</v>
      </c>
      <c r="S4149" s="84">
        <v>45693</v>
      </c>
      <c r="T4149" s="84"/>
      <c r="U4149" s="84"/>
      <c r="V4149" s="84"/>
      <c r="W4149" s="203" t="s">
        <v>9457</v>
      </c>
    </row>
    <row r="4150" spans="1:23" x14ac:dyDescent="0.3">
      <c r="A4150" s="203" t="s">
        <v>1572</v>
      </c>
      <c r="B4150" s="203" t="s">
        <v>1246</v>
      </c>
      <c r="C4150" s="203" t="s">
        <v>32783</v>
      </c>
      <c r="D4150" s="203" t="s">
        <v>32784</v>
      </c>
      <c r="E4150" s="203" t="s">
        <v>32785</v>
      </c>
      <c r="F4150" s="203" t="s">
        <v>9451</v>
      </c>
      <c r="G4150" s="203" t="s">
        <v>32785</v>
      </c>
      <c r="H4150" s="203" t="s">
        <v>32786</v>
      </c>
      <c r="I4150" s="203" t="s">
        <v>9453</v>
      </c>
      <c r="J4150" s="203" t="s">
        <v>32787</v>
      </c>
      <c r="K4150" s="84">
        <v>45925</v>
      </c>
      <c r="L4150" s="84">
        <v>45926</v>
      </c>
      <c r="M4150" s="84">
        <v>46016</v>
      </c>
      <c r="N4150" s="203" t="s">
        <v>11264</v>
      </c>
      <c r="O4150" s="86">
        <v>9000000</v>
      </c>
      <c r="P4150" s="203" t="s">
        <v>32788</v>
      </c>
      <c r="Q4150" s="203" t="s">
        <v>32787</v>
      </c>
      <c r="R4150" s="84">
        <v>45925</v>
      </c>
      <c r="S4150" s="84">
        <v>45925</v>
      </c>
      <c r="T4150" s="84"/>
      <c r="U4150" s="84"/>
      <c r="V4150" s="84"/>
      <c r="W4150" s="203" t="s">
        <v>9457</v>
      </c>
    </row>
    <row r="4151" spans="1:23" x14ac:dyDescent="0.3">
      <c r="A4151" s="203" t="s">
        <v>1546</v>
      </c>
      <c r="B4151" s="203" t="s">
        <v>1246</v>
      </c>
      <c r="C4151" s="203" t="s">
        <v>32789</v>
      </c>
      <c r="D4151" s="203" t="s">
        <v>32790</v>
      </c>
      <c r="E4151" s="203" t="s">
        <v>32791</v>
      </c>
      <c r="F4151" s="203" t="s">
        <v>9451</v>
      </c>
      <c r="G4151" s="203" t="s">
        <v>32791</v>
      </c>
      <c r="H4151" s="203" t="s">
        <v>32792</v>
      </c>
      <c r="I4151" s="203" t="s">
        <v>9453</v>
      </c>
      <c r="J4151" s="203" t="s">
        <v>32793</v>
      </c>
      <c r="K4151" s="84">
        <v>45961</v>
      </c>
      <c r="L4151" s="84">
        <v>45961</v>
      </c>
      <c r="M4151" s="84">
        <v>46021</v>
      </c>
      <c r="N4151" s="203" t="s">
        <v>17403</v>
      </c>
      <c r="O4151" s="86">
        <v>7400000</v>
      </c>
      <c r="P4151" s="203" t="s">
        <v>32794</v>
      </c>
      <c r="Q4151" s="203" t="s">
        <v>32793</v>
      </c>
      <c r="R4151" s="84">
        <v>45960</v>
      </c>
      <c r="S4151" s="84">
        <v>45960</v>
      </c>
      <c r="T4151" s="84"/>
      <c r="U4151" s="84"/>
      <c r="V4151" s="84"/>
      <c r="W4151" s="203" t="s">
        <v>9457</v>
      </c>
    </row>
    <row r="4152" spans="1:23" x14ac:dyDescent="0.3">
      <c r="A4152" s="203" t="s">
        <v>1519</v>
      </c>
      <c r="B4152" s="203" t="s">
        <v>1245</v>
      </c>
      <c r="C4152" s="203" t="s">
        <v>32795</v>
      </c>
      <c r="D4152" s="203" t="s">
        <v>9471</v>
      </c>
      <c r="E4152" s="203" t="s">
        <v>17254</v>
      </c>
      <c r="F4152" s="203" t="s">
        <v>9451</v>
      </c>
      <c r="G4152" s="203"/>
      <c r="H4152" s="203"/>
      <c r="I4152" s="203"/>
      <c r="J4152" s="203"/>
      <c r="K4152" s="84"/>
      <c r="L4152" s="84"/>
      <c r="M4152" s="84"/>
      <c r="N4152" s="203"/>
      <c r="O4152" s="86"/>
      <c r="P4152" s="203"/>
      <c r="Q4152" s="203"/>
      <c r="R4152" s="84">
        <v>45604</v>
      </c>
      <c r="S4152" s="84">
        <v>45604</v>
      </c>
      <c r="T4152" s="84">
        <v>45622</v>
      </c>
      <c r="U4152" s="84">
        <v>45622</v>
      </c>
      <c r="V4152" s="84">
        <v>45622</v>
      </c>
      <c r="W4152" s="203" t="s">
        <v>9723</v>
      </c>
    </row>
    <row r="4153" spans="1:23" x14ac:dyDescent="0.3">
      <c r="A4153" s="203" t="s">
        <v>1605</v>
      </c>
      <c r="B4153" s="203" t="s">
        <v>1247</v>
      </c>
      <c r="C4153" s="203" t="s">
        <v>32796</v>
      </c>
      <c r="D4153" s="203" t="s">
        <v>32797</v>
      </c>
      <c r="E4153" s="203" t="s">
        <v>32798</v>
      </c>
      <c r="F4153" s="203" t="s">
        <v>9451</v>
      </c>
      <c r="G4153" s="203" t="s">
        <v>32798</v>
      </c>
      <c r="H4153" s="203" t="s">
        <v>32799</v>
      </c>
      <c r="I4153" s="203" t="s">
        <v>9482</v>
      </c>
      <c r="J4153" s="203" t="s">
        <v>15261</v>
      </c>
      <c r="K4153" s="84">
        <v>46233</v>
      </c>
      <c r="L4153" s="84"/>
      <c r="M4153" s="84">
        <v>46384</v>
      </c>
      <c r="N4153" s="203" t="s">
        <v>10756</v>
      </c>
      <c r="O4153" s="86">
        <v>14220390</v>
      </c>
      <c r="P4153" s="203" t="s">
        <v>32800</v>
      </c>
      <c r="Q4153" s="203" t="s">
        <v>15261</v>
      </c>
      <c r="R4153" s="84">
        <v>46232</v>
      </c>
      <c r="S4153" s="84">
        <v>46232</v>
      </c>
      <c r="T4153" s="84"/>
      <c r="U4153" s="84"/>
      <c r="V4153" s="84"/>
      <c r="W4153" s="203" t="s">
        <v>9457</v>
      </c>
    </row>
    <row r="4154" spans="1:23" x14ac:dyDescent="0.3">
      <c r="A4154" s="203" t="s">
        <v>1546</v>
      </c>
      <c r="B4154" s="203" t="s">
        <v>1246</v>
      </c>
      <c r="C4154" s="203" t="s">
        <v>32801</v>
      </c>
      <c r="D4154" s="203" t="s">
        <v>32802</v>
      </c>
      <c r="E4154" s="203" t="s">
        <v>32803</v>
      </c>
      <c r="F4154" s="203" t="s">
        <v>9451</v>
      </c>
      <c r="G4154" s="203" t="s">
        <v>32803</v>
      </c>
      <c r="H4154" s="203" t="s">
        <v>32804</v>
      </c>
      <c r="I4154" s="203" t="s">
        <v>9453</v>
      </c>
      <c r="J4154" s="203" t="s">
        <v>32805</v>
      </c>
      <c r="K4154" s="84">
        <v>45961</v>
      </c>
      <c r="L4154" s="84">
        <v>45961</v>
      </c>
      <c r="M4154" s="84">
        <v>46021</v>
      </c>
      <c r="N4154" s="203" t="s">
        <v>11533</v>
      </c>
      <c r="O4154" s="86">
        <v>7400000</v>
      </c>
      <c r="P4154" s="203" t="s">
        <v>32806</v>
      </c>
      <c r="Q4154" s="203" t="s">
        <v>32805</v>
      </c>
      <c r="R4154" s="84">
        <v>45961</v>
      </c>
      <c r="S4154" s="84">
        <v>45961</v>
      </c>
      <c r="T4154" s="84"/>
      <c r="U4154" s="84"/>
      <c r="V4154" s="84"/>
      <c r="W4154" s="203" t="s">
        <v>9457</v>
      </c>
    </row>
    <row r="4155" spans="1:23" x14ac:dyDescent="0.3">
      <c r="A4155" s="203" t="s">
        <v>1605</v>
      </c>
      <c r="B4155" s="203" t="s">
        <v>1247</v>
      </c>
      <c r="C4155" s="203" t="s">
        <v>32807</v>
      </c>
      <c r="D4155" s="203" t="s">
        <v>32808</v>
      </c>
      <c r="E4155" s="203" t="s">
        <v>32809</v>
      </c>
      <c r="F4155" s="203" t="s">
        <v>9451</v>
      </c>
      <c r="G4155" s="203" t="s">
        <v>32809</v>
      </c>
      <c r="H4155" s="203" t="s">
        <v>32810</v>
      </c>
      <c r="I4155" s="203" t="s">
        <v>9453</v>
      </c>
      <c r="J4155" s="203" t="s">
        <v>21994</v>
      </c>
      <c r="K4155" s="84">
        <v>46040</v>
      </c>
      <c r="L4155" s="84">
        <v>46041</v>
      </c>
      <c r="M4155" s="84">
        <v>46221</v>
      </c>
      <c r="N4155" s="203" t="s">
        <v>14223</v>
      </c>
      <c r="O4155" s="86">
        <v>25760100</v>
      </c>
      <c r="P4155" s="203" t="s">
        <v>32811</v>
      </c>
      <c r="Q4155" s="203" t="s">
        <v>21994</v>
      </c>
      <c r="R4155" s="84">
        <v>46040</v>
      </c>
      <c r="S4155" s="84">
        <v>46040</v>
      </c>
      <c r="T4155" s="84"/>
      <c r="U4155" s="84"/>
      <c r="V4155" s="84"/>
      <c r="W4155" s="203" t="s">
        <v>9457</v>
      </c>
    </row>
    <row r="4156" spans="1:23" x14ac:dyDescent="0.3">
      <c r="A4156" s="203" t="s">
        <v>1688</v>
      </c>
      <c r="B4156" s="203" t="s">
        <v>1246</v>
      </c>
      <c r="C4156" s="203" t="s">
        <v>32812</v>
      </c>
      <c r="D4156" s="203" t="s">
        <v>32813</v>
      </c>
      <c r="E4156" s="203" t="s">
        <v>32814</v>
      </c>
      <c r="F4156" s="203" t="s">
        <v>9451</v>
      </c>
      <c r="G4156" s="203" t="s">
        <v>32814</v>
      </c>
      <c r="H4156" s="203" t="s">
        <v>32815</v>
      </c>
      <c r="I4156" s="203" t="s">
        <v>9504</v>
      </c>
      <c r="J4156" s="203" t="s">
        <v>14963</v>
      </c>
      <c r="K4156" s="84">
        <v>45748</v>
      </c>
      <c r="L4156" s="84">
        <v>45749</v>
      </c>
      <c r="M4156" s="84">
        <v>46022</v>
      </c>
      <c r="N4156" s="203" t="s">
        <v>16370</v>
      </c>
      <c r="O4156" s="86">
        <v>31212643</v>
      </c>
      <c r="P4156" s="203" t="s">
        <v>32816</v>
      </c>
      <c r="Q4156" s="203" t="s">
        <v>14966</v>
      </c>
      <c r="R4156" s="84">
        <v>45747</v>
      </c>
      <c r="S4156" s="84">
        <v>45747</v>
      </c>
      <c r="T4156" s="84"/>
      <c r="U4156" s="84"/>
      <c r="V4156" s="84"/>
      <c r="W4156" s="203" t="s">
        <v>9457</v>
      </c>
    </row>
    <row r="4157" spans="1:23" x14ac:dyDescent="0.3">
      <c r="A4157" s="203" t="s">
        <v>4586</v>
      </c>
      <c r="B4157" s="203" t="s">
        <v>1245</v>
      </c>
      <c r="C4157" s="203" t="s">
        <v>32817</v>
      </c>
      <c r="D4157" s="203" t="s">
        <v>32818</v>
      </c>
      <c r="E4157" s="203" t="s">
        <v>32819</v>
      </c>
      <c r="F4157" s="203" t="s">
        <v>9451</v>
      </c>
      <c r="G4157" s="203" t="s">
        <v>32819</v>
      </c>
      <c r="H4157" s="203" t="s">
        <v>32820</v>
      </c>
      <c r="I4157" s="203" t="s">
        <v>9462</v>
      </c>
      <c r="J4157" s="203" t="s">
        <v>32821</v>
      </c>
      <c r="K4157" s="84">
        <v>45608</v>
      </c>
      <c r="L4157" s="84">
        <v>45611</v>
      </c>
      <c r="M4157" s="84">
        <v>45657</v>
      </c>
      <c r="N4157" s="203" t="s">
        <v>20936</v>
      </c>
      <c r="O4157" s="86">
        <v>5976934</v>
      </c>
      <c r="P4157" s="203" t="s">
        <v>32822</v>
      </c>
      <c r="Q4157" s="203" t="s">
        <v>32823</v>
      </c>
      <c r="R4157" s="84">
        <v>45603</v>
      </c>
      <c r="S4157" s="84">
        <v>45603</v>
      </c>
      <c r="T4157" s="84"/>
      <c r="U4157" s="84"/>
      <c r="V4157" s="84"/>
      <c r="W4157" s="203" t="s">
        <v>9457</v>
      </c>
    </row>
    <row r="4158" spans="1:23" x14ac:dyDescent="0.3">
      <c r="A4158" s="203" t="s">
        <v>2519</v>
      </c>
      <c r="B4158" s="203" t="s">
        <v>1247</v>
      </c>
      <c r="C4158" s="203" t="s">
        <v>10181</v>
      </c>
      <c r="D4158" s="203" t="s">
        <v>9471</v>
      </c>
      <c r="E4158" s="203" t="s">
        <v>10182</v>
      </c>
      <c r="F4158" s="203" t="s">
        <v>9451</v>
      </c>
      <c r="G4158" s="203"/>
      <c r="H4158" s="203"/>
      <c r="I4158" s="203"/>
      <c r="J4158" s="203"/>
      <c r="K4158" s="84"/>
      <c r="L4158" s="84"/>
      <c r="M4158" s="84"/>
      <c r="N4158" s="203"/>
      <c r="O4158" s="86"/>
      <c r="P4158" s="203"/>
      <c r="Q4158" s="203"/>
      <c r="R4158" s="84">
        <v>46234</v>
      </c>
      <c r="S4158" s="84">
        <v>46234</v>
      </c>
      <c r="T4158" s="84">
        <v>46246</v>
      </c>
      <c r="U4158" s="84">
        <v>46246</v>
      </c>
      <c r="V4158" s="84">
        <v>46246</v>
      </c>
      <c r="W4158" s="203" t="s">
        <v>9723</v>
      </c>
    </row>
    <row r="4159" spans="1:23" x14ac:dyDescent="0.3">
      <c r="A4159" s="203" t="s">
        <v>1657</v>
      </c>
      <c r="B4159" s="203" t="s">
        <v>1247</v>
      </c>
      <c r="C4159" s="203" t="s">
        <v>32824</v>
      </c>
      <c r="D4159" s="203" t="s">
        <v>9471</v>
      </c>
      <c r="E4159" s="203" t="s">
        <v>25382</v>
      </c>
      <c r="F4159" s="203" t="s">
        <v>9451</v>
      </c>
      <c r="G4159" s="203"/>
      <c r="H4159" s="203"/>
      <c r="I4159" s="203"/>
      <c r="J4159" s="203"/>
      <c r="K4159" s="84"/>
      <c r="L4159" s="84"/>
      <c r="M4159" s="84"/>
      <c r="N4159" s="203"/>
      <c r="O4159" s="86"/>
      <c r="P4159" s="203"/>
      <c r="Q4159" s="203"/>
      <c r="R4159" s="84">
        <v>46178</v>
      </c>
      <c r="S4159" s="84">
        <v>46178</v>
      </c>
      <c r="T4159" s="84">
        <v>46191</v>
      </c>
      <c r="U4159" s="84">
        <v>46191</v>
      </c>
      <c r="V4159" s="84">
        <v>46191</v>
      </c>
      <c r="W4159" s="203" t="s">
        <v>9723</v>
      </c>
    </row>
    <row r="4160" spans="1:23" x14ac:dyDescent="0.3">
      <c r="A4160" s="203" t="s">
        <v>1605</v>
      </c>
      <c r="B4160" s="203" t="s">
        <v>1247</v>
      </c>
      <c r="C4160" s="203" t="s">
        <v>32825</v>
      </c>
      <c r="D4160" s="203" t="s">
        <v>32826</v>
      </c>
      <c r="E4160" s="203" t="s">
        <v>32827</v>
      </c>
      <c r="F4160" s="203" t="s">
        <v>9451</v>
      </c>
      <c r="G4160" s="203" t="s">
        <v>32827</v>
      </c>
      <c r="H4160" s="203" t="s">
        <v>32828</v>
      </c>
      <c r="I4160" s="203" t="s">
        <v>9453</v>
      </c>
      <c r="J4160" s="203" t="s">
        <v>30410</v>
      </c>
      <c r="K4160" s="84">
        <v>46232</v>
      </c>
      <c r="L4160" s="84">
        <v>46234</v>
      </c>
      <c r="M4160" s="84">
        <v>46386</v>
      </c>
      <c r="N4160" s="203" t="s">
        <v>9464</v>
      </c>
      <c r="O4160" s="86">
        <v>26633535</v>
      </c>
      <c r="P4160" s="203" t="s">
        <v>32829</v>
      </c>
      <c r="Q4160" s="203" t="s">
        <v>30410</v>
      </c>
      <c r="R4160" s="84">
        <v>46231</v>
      </c>
      <c r="S4160" s="84">
        <v>46231</v>
      </c>
      <c r="T4160" s="84"/>
      <c r="U4160" s="84"/>
      <c r="V4160" s="84"/>
      <c r="W4160" s="203" t="s">
        <v>9457</v>
      </c>
    </row>
    <row r="4161" spans="1:23" x14ac:dyDescent="0.3">
      <c r="A4161" s="203" t="s">
        <v>1665</v>
      </c>
      <c r="B4161" s="203" t="s">
        <v>1247</v>
      </c>
      <c r="C4161" s="203" t="s">
        <v>32830</v>
      </c>
      <c r="D4161" s="203" t="s">
        <v>32831</v>
      </c>
      <c r="E4161" s="203" t="s">
        <v>32832</v>
      </c>
      <c r="F4161" s="203" t="s">
        <v>9451</v>
      </c>
      <c r="G4161" s="203" t="s">
        <v>32832</v>
      </c>
      <c r="H4161" s="203" t="s">
        <v>32833</v>
      </c>
      <c r="I4161" s="203" t="s">
        <v>9453</v>
      </c>
      <c r="J4161" s="203" t="s">
        <v>32834</v>
      </c>
      <c r="K4161" s="84">
        <v>46049</v>
      </c>
      <c r="L4161" s="84">
        <v>46049</v>
      </c>
      <c r="M4161" s="84">
        <v>46199</v>
      </c>
      <c r="N4161" s="203" t="s">
        <v>25366</v>
      </c>
      <c r="O4161" s="86">
        <v>13203705</v>
      </c>
      <c r="P4161" s="203" t="s">
        <v>32835</v>
      </c>
      <c r="Q4161" s="203" t="s">
        <v>32834</v>
      </c>
      <c r="R4161" s="84">
        <v>46048</v>
      </c>
      <c r="S4161" s="84">
        <v>46048</v>
      </c>
      <c r="T4161" s="84"/>
      <c r="U4161" s="84"/>
      <c r="V4161" s="84"/>
      <c r="W4161" s="203" t="s">
        <v>9457</v>
      </c>
    </row>
    <row r="4162" spans="1:23" x14ac:dyDescent="0.3">
      <c r="A4162" s="203" t="s">
        <v>1436</v>
      </c>
      <c r="B4162" s="203" t="s">
        <v>1247</v>
      </c>
      <c r="C4162" s="203" t="s">
        <v>32836</v>
      </c>
      <c r="D4162" s="203" t="s">
        <v>32837</v>
      </c>
      <c r="E4162" s="203" t="s">
        <v>32838</v>
      </c>
      <c r="F4162" s="203" t="s">
        <v>9451</v>
      </c>
      <c r="G4162" s="203" t="s">
        <v>32838</v>
      </c>
      <c r="H4162" s="203" t="s">
        <v>32839</v>
      </c>
      <c r="I4162" s="203" t="s">
        <v>9453</v>
      </c>
      <c r="J4162" s="203" t="s">
        <v>32840</v>
      </c>
      <c r="K4162" s="84">
        <v>46046</v>
      </c>
      <c r="L4162" s="84">
        <v>46048</v>
      </c>
      <c r="M4162" s="84">
        <v>46243</v>
      </c>
      <c r="N4162" s="203" t="s">
        <v>32841</v>
      </c>
      <c r="O4162" s="86">
        <v>34623595.5</v>
      </c>
      <c r="P4162" s="203" t="s">
        <v>32842</v>
      </c>
      <c r="Q4162" s="203" t="s">
        <v>32843</v>
      </c>
      <c r="R4162" s="84">
        <v>46045</v>
      </c>
      <c r="S4162" s="84">
        <v>46045</v>
      </c>
      <c r="T4162" s="84"/>
      <c r="U4162" s="84"/>
      <c r="V4162" s="84"/>
      <c r="W4162" s="203" t="s">
        <v>9457</v>
      </c>
    </row>
    <row r="4163" spans="1:23" x14ac:dyDescent="0.3">
      <c r="A4163" s="203" t="s">
        <v>1476</v>
      </c>
      <c r="B4163" s="203" t="s">
        <v>1246</v>
      </c>
      <c r="C4163" s="203" t="s">
        <v>32844</v>
      </c>
      <c r="D4163" s="203" t="s">
        <v>32845</v>
      </c>
      <c r="E4163" s="203" t="s">
        <v>32846</v>
      </c>
      <c r="F4163" s="203" t="s">
        <v>9451</v>
      </c>
      <c r="G4163" s="203" t="s">
        <v>32846</v>
      </c>
      <c r="H4163" s="203" t="s">
        <v>32847</v>
      </c>
      <c r="I4163" s="203" t="s">
        <v>9462</v>
      </c>
      <c r="J4163" s="203" t="s">
        <v>26131</v>
      </c>
      <c r="K4163" s="84">
        <v>45905</v>
      </c>
      <c r="L4163" s="84">
        <v>45905</v>
      </c>
      <c r="M4163" s="84">
        <v>46020</v>
      </c>
      <c r="N4163" s="203" t="s">
        <v>12811</v>
      </c>
      <c r="O4163" s="86">
        <v>9408016</v>
      </c>
      <c r="P4163" s="203" t="s">
        <v>32848</v>
      </c>
      <c r="Q4163" s="203" t="s">
        <v>26131</v>
      </c>
      <c r="R4163" s="84">
        <v>45905</v>
      </c>
      <c r="S4163" s="84">
        <v>45905</v>
      </c>
      <c r="T4163" s="84"/>
      <c r="U4163" s="84"/>
      <c r="V4163" s="84"/>
      <c r="W4163" s="203" t="s">
        <v>9457</v>
      </c>
    </row>
    <row r="4164" spans="1:23" x14ac:dyDescent="0.3">
      <c r="A4164" s="203" t="s">
        <v>1505</v>
      </c>
      <c r="B4164" s="203" t="s">
        <v>1246</v>
      </c>
      <c r="C4164" s="203" t="s">
        <v>32849</v>
      </c>
      <c r="D4164" s="203" t="s">
        <v>32850</v>
      </c>
      <c r="E4164" s="203" t="s">
        <v>32851</v>
      </c>
      <c r="F4164" s="203" t="s">
        <v>9451</v>
      </c>
      <c r="G4164" s="203" t="s">
        <v>32851</v>
      </c>
      <c r="H4164" s="203" t="s">
        <v>32852</v>
      </c>
      <c r="I4164" s="203" t="s">
        <v>9462</v>
      </c>
      <c r="J4164" s="203" t="s">
        <v>32853</v>
      </c>
      <c r="K4164" s="84">
        <v>45888</v>
      </c>
      <c r="L4164" s="84">
        <v>45889</v>
      </c>
      <c r="M4164" s="84">
        <v>46020</v>
      </c>
      <c r="N4164" s="203" t="s">
        <v>14032</v>
      </c>
      <c r="O4164" s="86">
        <v>11044192</v>
      </c>
      <c r="P4164" s="203" t="s">
        <v>32854</v>
      </c>
      <c r="Q4164" s="203" t="s">
        <v>32853</v>
      </c>
      <c r="R4164" s="84">
        <v>45884</v>
      </c>
      <c r="S4164" s="84">
        <v>45884</v>
      </c>
      <c r="T4164" s="84"/>
      <c r="U4164" s="84"/>
      <c r="V4164" s="84"/>
      <c r="W4164" s="203" t="s">
        <v>9457</v>
      </c>
    </row>
    <row r="4165" spans="1:23" x14ac:dyDescent="0.3">
      <c r="A4165" s="203" t="s">
        <v>1605</v>
      </c>
      <c r="B4165" s="203" t="s">
        <v>1247</v>
      </c>
      <c r="C4165" s="203" t="s">
        <v>32855</v>
      </c>
      <c r="D4165" s="203" t="s">
        <v>32856</v>
      </c>
      <c r="E4165" s="203" t="s">
        <v>32857</v>
      </c>
      <c r="F4165" s="203" t="s">
        <v>9451</v>
      </c>
      <c r="G4165" s="203" t="s">
        <v>32857</v>
      </c>
      <c r="H4165" s="203" t="s">
        <v>32858</v>
      </c>
      <c r="I4165" s="203" t="s">
        <v>9453</v>
      </c>
      <c r="J4165" s="203" t="s">
        <v>20880</v>
      </c>
      <c r="K4165" s="84">
        <v>46231</v>
      </c>
      <c r="L4165" s="84">
        <v>46232</v>
      </c>
      <c r="M4165" s="84">
        <v>46384</v>
      </c>
      <c r="N4165" s="203" t="s">
        <v>20881</v>
      </c>
      <c r="O4165" s="86">
        <v>13216215</v>
      </c>
      <c r="P4165" s="203" t="s">
        <v>32859</v>
      </c>
      <c r="Q4165" s="203" t="s">
        <v>20880</v>
      </c>
      <c r="R4165" s="84">
        <v>46230</v>
      </c>
      <c r="S4165" s="84">
        <v>46230</v>
      </c>
      <c r="T4165" s="84"/>
      <c r="U4165" s="84"/>
      <c r="V4165" s="84"/>
      <c r="W4165" s="203" t="s">
        <v>9457</v>
      </c>
    </row>
    <row r="4166" spans="1:23" x14ac:dyDescent="0.3">
      <c r="A4166" s="203" t="s">
        <v>1605</v>
      </c>
      <c r="B4166" s="203" t="s">
        <v>1247</v>
      </c>
      <c r="C4166" s="203" t="s">
        <v>32860</v>
      </c>
      <c r="D4166" s="203" t="s">
        <v>32861</v>
      </c>
      <c r="E4166" s="203" t="s">
        <v>32862</v>
      </c>
      <c r="F4166" s="203" t="s">
        <v>9451</v>
      </c>
      <c r="G4166" s="203" t="s">
        <v>32862</v>
      </c>
      <c r="H4166" s="203" t="s">
        <v>32863</v>
      </c>
      <c r="I4166" s="203" t="s">
        <v>9453</v>
      </c>
      <c r="J4166" s="203" t="s">
        <v>32864</v>
      </c>
      <c r="K4166" s="84">
        <v>46240</v>
      </c>
      <c r="L4166" s="84">
        <v>46245</v>
      </c>
      <c r="M4166" s="84">
        <v>46387</v>
      </c>
      <c r="N4166" s="203" t="s">
        <v>13801</v>
      </c>
      <c r="O4166" s="86">
        <v>12775675</v>
      </c>
      <c r="P4166" s="203" t="s">
        <v>32865</v>
      </c>
      <c r="Q4166" s="203" t="s">
        <v>32864</v>
      </c>
      <c r="R4166" s="84">
        <v>46239</v>
      </c>
      <c r="S4166" s="84">
        <v>46239</v>
      </c>
      <c r="T4166" s="84"/>
      <c r="U4166" s="84"/>
      <c r="V4166" s="84"/>
      <c r="W4166" s="203" t="s">
        <v>9457</v>
      </c>
    </row>
    <row r="4167" spans="1:23" x14ac:dyDescent="0.3">
      <c r="A4167" s="203" t="s">
        <v>1665</v>
      </c>
      <c r="B4167" s="203" t="s">
        <v>1247</v>
      </c>
      <c r="C4167" s="203" t="s">
        <v>32866</v>
      </c>
      <c r="D4167" s="203" t="s">
        <v>32867</v>
      </c>
      <c r="E4167" s="203" t="s">
        <v>32868</v>
      </c>
      <c r="F4167" s="203" t="s">
        <v>9451</v>
      </c>
      <c r="G4167" s="203" t="s">
        <v>32868</v>
      </c>
      <c r="H4167" s="203" t="s">
        <v>32869</v>
      </c>
      <c r="I4167" s="203" t="s">
        <v>9453</v>
      </c>
      <c r="J4167" s="203" t="s">
        <v>32870</v>
      </c>
      <c r="K4167" s="84">
        <v>46052</v>
      </c>
      <c r="L4167" s="84">
        <v>46055</v>
      </c>
      <c r="M4167" s="84">
        <v>46113</v>
      </c>
      <c r="N4167" s="203" t="s">
        <v>28156</v>
      </c>
      <c r="O4167" s="86">
        <v>4000000</v>
      </c>
      <c r="P4167" s="203" t="s">
        <v>32871</v>
      </c>
      <c r="Q4167" s="203" t="s">
        <v>32870</v>
      </c>
      <c r="R4167" s="84">
        <v>46052</v>
      </c>
      <c r="S4167" s="84">
        <v>46052</v>
      </c>
      <c r="T4167" s="84"/>
      <c r="U4167" s="84"/>
      <c r="V4167" s="84"/>
      <c r="W4167" s="203" t="s">
        <v>9457</v>
      </c>
    </row>
    <row r="4168" spans="1:23" x14ac:dyDescent="0.3">
      <c r="A4168" s="203" t="s">
        <v>1605</v>
      </c>
      <c r="B4168" s="203" t="s">
        <v>1247</v>
      </c>
      <c r="C4168" s="203" t="s">
        <v>32872</v>
      </c>
      <c r="D4168" s="203" t="s">
        <v>32873</v>
      </c>
      <c r="E4168" s="203" t="s">
        <v>32874</v>
      </c>
      <c r="F4168" s="203" t="s">
        <v>9451</v>
      </c>
      <c r="G4168" s="203" t="s">
        <v>32874</v>
      </c>
      <c r="H4168" s="203" t="s">
        <v>32875</v>
      </c>
      <c r="I4168" s="203" t="s">
        <v>9453</v>
      </c>
      <c r="J4168" s="203" t="s">
        <v>32876</v>
      </c>
      <c r="K4168" s="84">
        <v>46233</v>
      </c>
      <c r="L4168" s="84">
        <v>46238</v>
      </c>
      <c r="M4168" s="84">
        <v>46387</v>
      </c>
      <c r="N4168" s="203" t="s">
        <v>10455</v>
      </c>
      <c r="O4168" s="86">
        <v>13216215</v>
      </c>
      <c r="P4168" s="203" t="s">
        <v>32877</v>
      </c>
      <c r="Q4168" s="203" t="s">
        <v>32876</v>
      </c>
      <c r="R4168" s="84">
        <v>46233</v>
      </c>
      <c r="S4168" s="84">
        <v>46233</v>
      </c>
      <c r="T4168" s="84"/>
      <c r="U4168" s="84"/>
      <c r="V4168" s="84"/>
      <c r="W4168" s="203" t="s">
        <v>9457</v>
      </c>
    </row>
    <row r="4169" spans="1:23" x14ac:dyDescent="0.3">
      <c r="A4169" s="203" t="s">
        <v>1572</v>
      </c>
      <c r="B4169" s="203" t="s">
        <v>1246</v>
      </c>
      <c r="C4169" s="203" t="s">
        <v>32878</v>
      </c>
      <c r="D4169" s="203" t="s">
        <v>32879</v>
      </c>
      <c r="E4169" s="203" t="s">
        <v>32880</v>
      </c>
      <c r="F4169" s="203" t="s">
        <v>9451</v>
      </c>
      <c r="G4169" s="203" t="s">
        <v>32880</v>
      </c>
      <c r="H4169" s="203" t="s">
        <v>32881</v>
      </c>
      <c r="I4169" s="203" t="s">
        <v>9453</v>
      </c>
      <c r="J4169" s="203" t="s">
        <v>32664</v>
      </c>
      <c r="K4169" s="84">
        <v>45916</v>
      </c>
      <c r="L4169" s="84">
        <v>45917</v>
      </c>
      <c r="M4169" s="84">
        <v>46007</v>
      </c>
      <c r="N4169" s="203" t="s">
        <v>16189</v>
      </c>
      <c r="O4169" s="86">
        <v>10500000</v>
      </c>
      <c r="P4169" s="203" t="s">
        <v>32882</v>
      </c>
      <c r="Q4169" s="203" t="s">
        <v>32664</v>
      </c>
      <c r="R4169" s="84">
        <v>45916</v>
      </c>
      <c r="S4169" s="84">
        <v>45916</v>
      </c>
      <c r="T4169" s="84"/>
      <c r="U4169" s="84"/>
      <c r="V4169" s="84"/>
      <c r="W4169" s="203" t="s">
        <v>9457</v>
      </c>
    </row>
    <row r="4170" spans="1:23" x14ac:dyDescent="0.3">
      <c r="A4170" s="203" t="s">
        <v>5454</v>
      </c>
      <c r="B4170" s="203" t="s">
        <v>1245</v>
      </c>
      <c r="C4170" s="203" t="s">
        <v>32883</v>
      </c>
      <c r="D4170" s="203" t="s">
        <v>32884</v>
      </c>
      <c r="E4170" s="203" t="s">
        <v>32885</v>
      </c>
      <c r="F4170" s="203" t="s">
        <v>9451</v>
      </c>
      <c r="G4170" s="203" t="s">
        <v>32885</v>
      </c>
      <c r="H4170" s="203" t="s">
        <v>32886</v>
      </c>
      <c r="I4170" s="203" t="s">
        <v>9453</v>
      </c>
      <c r="J4170" s="203" t="s">
        <v>32887</v>
      </c>
      <c r="K4170" s="84">
        <v>45544</v>
      </c>
      <c r="L4170" s="84">
        <v>45544</v>
      </c>
      <c r="M4170" s="84">
        <v>45635</v>
      </c>
      <c r="N4170" s="203" t="s">
        <v>32665</v>
      </c>
      <c r="O4170" s="86">
        <v>12000000</v>
      </c>
      <c r="P4170" s="203" t="s">
        <v>32888</v>
      </c>
      <c r="Q4170" s="203" t="s">
        <v>32887</v>
      </c>
      <c r="R4170" s="84">
        <v>45540</v>
      </c>
      <c r="S4170" s="84">
        <v>45540</v>
      </c>
      <c r="T4170" s="84"/>
      <c r="U4170" s="84"/>
      <c r="V4170" s="84"/>
      <c r="W4170" s="203" t="s">
        <v>9457</v>
      </c>
    </row>
    <row r="4171" spans="1:23" x14ac:dyDescent="0.3">
      <c r="A4171" s="203" t="s">
        <v>5454</v>
      </c>
      <c r="B4171" s="203" t="s">
        <v>1245</v>
      </c>
      <c r="C4171" s="203" t="s">
        <v>32889</v>
      </c>
      <c r="D4171" s="203" t="s">
        <v>32890</v>
      </c>
      <c r="E4171" s="203" t="s">
        <v>32891</v>
      </c>
      <c r="F4171" s="203" t="s">
        <v>9451</v>
      </c>
      <c r="G4171" s="203" t="s">
        <v>32891</v>
      </c>
      <c r="H4171" s="203" t="s">
        <v>32892</v>
      </c>
      <c r="I4171" s="203" t="s">
        <v>9533</v>
      </c>
      <c r="J4171" s="203" t="s">
        <v>32893</v>
      </c>
      <c r="K4171" s="84">
        <v>45604</v>
      </c>
      <c r="L4171" s="84">
        <v>45604</v>
      </c>
      <c r="M4171" s="84">
        <v>45633</v>
      </c>
      <c r="N4171" s="203" t="s">
        <v>32894</v>
      </c>
      <c r="O4171" s="86">
        <v>6000000</v>
      </c>
      <c r="P4171" s="203" t="s">
        <v>32895</v>
      </c>
      <c r="Q4171" s="203" t="s">
        <v>32893</v>
      </c>
      <c r="R4171" s="84">
        <v>45603</v>
      </c>
      <c r="S4171" s="84">
        <v>45603</v>
      </c>
      <c r="T4171" s="84"/>
      <c r="U4171" s="84"/>
      <c r="V4171" s="84"/>
      <c r="W4171" s="203" t="s">
        <v>9457</v>
      </c>
    </row>
    <row r="4172" spans="1:23" x14ac:dyDescent="0.3">
      <c r="A4172" s="203" t="s">
        <v>1665</v>
      </c>
      <c r="B4172" s="203" t="s">
        <v>1247</v>
      </c>
      <c r="C4172" s="203" t="s">
        <v>32896</v>
      </c>
      <c r="D4172" s="203" t="s">
        <v>32897</v>
      </c>
      <c r="E4172" s="203" t="s">
        <v>32898</v>
      </c>
      <c r="F4172" s="203" t="s">
        <v>9451</v>
      </c>
      <c r="G4172" s="203" t="s">
        <v>32898</v>
      </c>
      <c r="H4172" s="203" t="s">
        <v>32899</v>
      </c>
      <c r="I4172" s="203" t="s">
        <v>9453</v>
      </c>
      <c r="J4172" s="203" t="s">
        <v>32900</v>
      </c>
      <c r="K4172" s="84">
        <v>46051</v>
      </c>
      <c r="L4172" s="84">
        <v>46051</v>
      </c>
      <c r="M4172" s="84">
        <v>46140</v>
      </c>
      <c r="N4172" s="203" t="s">
        <v>22712</v>
      </c>
      <c r="O4172" s="86">
        <v>10500000</v>
      </c>
      <c r="P4172" s="203" t="s">
        <v>32901</v>
      </c>
      <c r="Q4172" s="203" t="s">
        <v>32902</v>
      </c>
      <c r="R4172" s="84">
        <v>46051</v>
      </c>
      <c r="S4172" s="84">
        <v>46051</v>
      </c>
      <c r="T4172" s="84"/>
      <c r="U4172" s="84"/>
      <c r="V4172" s="84"/>
      <c r="W4172" s="203" t="s">
        <v>9457</v>
      </c>
    </row>
    <row r="4173" spans="1:23" x14ac:dyDescent="0.3">
      <c r="A4173" s="203" t="s">
        <v>1433</v>
      </c>
      <c r="B4173" s="203" t="s">
        <v>1246</v>
      </c>
      <c r="C4173" s="203" t="s">
        <v>32903</v>
      </c>
      <c r="D4173" s="203" t="s">
        <v>32904</v>
      </c>
      <c r="E4173" s="203" t="s">
        <v>32905</v>
      </c>
      <c r="F4173" s="203" t="s">
        <v>9451</v>
      </c>
      <c r="G4173" s="203" t="s">
        <v>32905</v>
      </c>
      <c r="H4173" s="203" t="s">
        <v>32906</v>
      </c>
      <c r="I4173" s="203" t="s">
        <v>9462</v>
      </c>
      <c r="J4173" s="203" t="s">
        <v>32907</v>
      </c>
      <c r="K4173" s="84">
        <v>45795</v>
      </c>
      <c r="L4173" s="84">
        <v>45796</v>
      </c>
      <c r="M4173" s="84">
        <v>45918</v>
      </c>
      <c r="N4173" s="203" t="s">
        <v>15005</v>
      </c>
      <c r="O4173" s="86">
        <v>13048056</v>
      </c>
      <c r="P4173" s="203" t="s">
        <v>32908</v>
      </c>
      <c r="Q4173" s="203" t="s">
        <v>32907</v>
      </c>
      <c r="R4173" s="84">
        <v>45795</v>
      </c>
      <c r="S4173" s="84">
        <v>45795</v>
      </c>
      <c r="T4173" s="84"/>
      <c r="U4173" s="84"/>
      <c r="V4173" s="84"/>
      <c r="W4173" s="203" t="s">
        <v>9457</v>
      </c>
    </row>
    <row r="4174" spans="1:23" x14ac:dyDescent="0.3">
      <c r="A4174" s="203" t="s">
        <v>1605</v>
      </c>
      <c r="B4174" s="203" t="s">
        <v>1247</v>
      </c>
      <c r="C4174" s="203" t="s">
        <v>32909</v>
      </c>
      <c r="D4174" s="203" t="s">
        <v>32910</v>
      </c>
      <c r="E4174" s="203" t="s">
        <v>32911</v>
      </c>
      <c r="F4174" s="203" t="s">
        <v>9451</v>
      </c>
      <c r="G4174" s="203" t="s">
        <v>32911</v>
      </c>
      <c r="H4174" s="203" t="s">
        <v>32912</v>
      </c>
      <c r="I4174" s="203" t="s">
        <v>9453</v>
      </c>
      <c r="J4174" s="203" t="s">
        <v>32913</v>
      </c>
      <c r="K4174" s="84">
        <v>46052</v>
      </c>
      <c r="L4174" s="84">
        <v>46052</v>
      </c>
      <c r="M4174" s="84">
        <v>46232</v>
      </c>
      <c r="N4174" s="203" t="s">
        <v>14065</v>
      </c>
      <c r="O4174" s="86">
        <v>25760100</v>
      </c>
      <c r="P4174" s="203" t="s">
        <v>32914</v>
      </c>
      <c r="Q4174" s="203" t="s">
        <v>32913</v>
      </c>
      <c r="R4174" s="84">
        <v>46052</v>
      </c>
      <c r="S4174" s="84">
        <v>46052</v>
      </c>
      <c r="T4174" s="84"/>
      <c r="U4174" s="84"/>
      <c r="V4174" s="84"/>
      <c r="W4174" s="203" t="s">
        <v>9457</v>
      </c>
    </row>
    <row r="4175" spans="1:23" x14ac:dyDescent="0.3">
      <c r="A4175" s="203" t="s">
        <v>3366</v>
      </c>
      <c r="B4175" s="203" t="s">
        <v>1247</v>
      </c>
      <c r="C4175" s="203" t="s">
        <v>34483</v>
      </c>
      <c r="D4175" s="203" t="s">
        <v>34484</v>
      </c>
      <c r="E4175" s="203" t="s">
        <v>34485</v>
      </c>
      <c r="F4175" s="203" t="s">
        <v>9451</v>
      </c>
      <c r="G4175" s="203" t="s">
        <v>34485</v>
      </c>
      <c r="H4175" s="203" t="s">
        <v>34486</v>
      </c>
      <c r="I4175" s="203" t="s">
        <v>9482</v>
      </c>
      <c r="J4175" s="203" t="s">
        <v>33834</v>
      </c>
      <c r="K4175" s="84">
        <v>46248</v>
      </c>
      <c r="L4175" s="84"/>
      <c r="M4175" s="84">
        <v>46354</v>
      </c>
      <c r="N4175" s="203" t="s">
        <v>19013</v>
      </c>
      <c r="O4175" s="86">
        <v>18889097</v>
      </c>
      <c r="P4175" s="203" t="s">
        <v>34487</v>
      </c>
      <c r="Q4175" s="203" t="s">
        <v>33834</v>
      </c>
      <c r="R4175" s="84">
        <v>46247</v>
      </c>
      <c r="S4175" s="84">
        <v>46247</v>
      </c>
      <c r="T4175" s="84"/>
      <c r="U4175" s="84"/>
      <c r="V4175" s="84"/>
      <c r="W4175" s="203" t="s">
        <v>9457</v>
      </c>
    </row>
    <row r="4176" spans="1:23" x14ac:dyDescent="0.3">
      <c r="A4176" s="203" t="s">
        <v>1605</v>
      </c>
      <c r="B4176" s="203" t="s">
        <v>1247</v>
      </c>
      <c r="C4176" s="203" t="s">
        <v>32915</v>
      </c>
      <c r="D4176" s="203" t="s">
        <v>32916</v>
      </c>
      <c r="E4176" s="203" t="s">
        <v>32917</v>
      </c>
      <c r="F4176" s="203" t="s">
        <v>9451</v>
      </c>
      <c r="G4176" s="203" t="s">
        <v>32917</v>
      </c>
      <c r="H4176" s="203" t="s">
        <v>32918</v>
      </c>
      <c r="I4176" s="203" t="s">
        <v>9453</v>
      </c>
      <c r="J4176" s="203" t="s">
        <v>13191</v>
      </c>
      <c r="K4176" s="84">
        <v>46045</v>
      </c>
      <c r="L4176" s="84">
        <v>46045</v>
      </c>
      <c r="M4176" s="84">
        <v>46225</v>
      </c>
      <c r="N4176" s="203" t="s">
        <v>13294</v>
      </c>
      <c r="O4176" s="86">
        <v>17064468</v>
      </c>
      <c r="P4176" s="203" t="s">
        <v>32919</v>
      </c>
      <c r="Q4176" s="203" t="s">
        <v>13191</v>
      </c>
      <c r="R4176" s="84">
        <v>46044</v>
      </c>
      <c r="S4176" s="84">
        <v>46044</v>
      </c>
      <c r="T4176" s="84"/>
      <c r="U4176" s="84"/>
      <c r="V4176" s="84"/>
      <c r="W4176" s="203" t="s">
        <v>9457</v>
      </c>
    </row>
    <row r="4177" spans="1:23" x14ac:dyDescent="0.3">
      <c r="A4177" s="203" t="s">
        <v>5454</v>
      </c>
      <c r="B4177" s="203" t="s">
        <v>1245</v>
      </c>
      <c r="C4177" s="203" t="s">
        <v>32920</v>
      </c>
      <c r="D4177" s="203" t="s">
        <v>32921</v>
      </c>
      <c r="E4177" s="203" t="s">
        <v>32922</v>
      </c>
      <c r="F4177" s="203" t="s">
        <v>9451</v>
      </c>
      <c r="G4177" s="203" t="s">
        <v>32922</v>
      </c>
      <c r="H4177" s="203" t="s">
        <v>32923</v>
      </c>
      <c r="I4177" s="203" t="s">
        <v>9453</v>
      </c>
      <c r="J4177" s="203" t="s">
        <v>16334</v>
      </c>
      <c r="K4177" s="84">
        <v>45531</v>
      </c>
      <c r="L4177" s="84">
        <v>45563</v>
      </c>
      <c r="M4177" s="84">
        <v>45623</v>
      </c>
      <c r="N4177" s="203" t="s">
        <v>16335</v>
      </c>
      <c r="O4177" s="86">
        <v>10500000</v>
      </c>
      <c r="P4177" s="203" t="s">
        <v>32924</v>
      </c>
      <c r="Q4177" s="203" t="s">
        <v>16334</v>
      </c>
      <c r="R4177" s="84">
        <v>45530</v>
      </c>
      <c r="S4177" s="84">
        <v>45530</v>
      </c>
      <c r="T4177" s="84"/>
      <c r="U4177" s="84"/>
      <c r="V4177" s="84"/>
      <c r="W4177" s="203" t="s">
        <v>9457</v>
      </c>
    </row>
    <row r="4178" spans="1:23" x14ac:dyDescent="0.3">
      <c r="A4178" s="203" t="s">
        <v>2940</v>
      </c>
      <c r="B4178" s="203" t="s">
        <v>1245</v>
      </c>
      <c r="C4178" s="203" t="s">
        <v>32932</v>
      </c>
      <c r="D4178" s="203" t="s">
        <v>32933</v>
      </c>
      <c r="E4178" s="203" t="s">
        <v>32934</v>
      </c>
      <c r="F4178" s="203" t="s">
        <v>9451</v>
      </c>
      <c r="G4178" s="203" t="s">
        <v>32934</v>
      </c>
      <c r="H4178" s="203" t="s">
        <v>32935</v>
      </c>
      <c r="I4178" s="203" t="s">
        <v>9462</v>
      </c>
      <c r="J4178" s="203" t="s">
        <v>10024</v>
      </c>
      <c r="K4178" s="84">
        <v>45587</v>
      </c>
      <c r="L4178" s="84">
        <v>45587</v>
      </c>
      <c r="M4178" s="84">
        <v>45657</v>
      </c>
      <c r="N4178" s="203" t="s">
        <v>10350</v>
      </c>
      <c r="O4178" s="86">
        <v>6161729</v>
      </c>
      <c r="P4178" s="203" t="s">
        <v>32936</v>
      </c>
      <c r="Q4178" s="203" t="s">
        <v>10024</v>
      </c>
      <c r="R4178" s="84">
        <v>45587</v>
      </c>
      <c r="S4178" s="84">
        <v>45587</v>
      </c>
      <c r="T4178" s="84"/>
      <c r="U4178" s="84"/>
      <c r="V4178" s="84"/>
      <c r="W4178" s="203" t="s">
        <v>9457</v>
      </c>
    </row>
    <row r="4179" spans="1:23" x14ac:dyDescent="0.3">
      <c r="A4179" s="203" t="s">
        <v>1665</v>
      </c>
      <c r="B4179" s="203" t="s">
        <v>1247</v>
      </c>
      <c r="C4179" s="203" t="s">
        <v>32937</v>
      </c>
      <c r="D4179" s="203" t="s">
        <v>32938</v>
      </c>
      <c r="E4179" s="203" t="s">
        <v>32939</v>
      </c>
      <c r="F4179" s="203" t="s">
        <v>9451</v>
      </c>
      <c r="G4179" s="203" t="s">
        <v>32939</v>
      </c>
      <c r="H4179" s="203" t="s">
        <v>32940</v>
      </c>
      <c r="I4179" s="203" t="s">
        <v>9453</v>
      </c>
      <c r="J4179" s="203" t="s">
        <v>16856</v>
      </c>
      <c r="K4179" s="84">
        <v>46050</v>
      </c>
      <c r="L4179" s="84">
        <v>46051</v>
      </c>
      <c r="M4179" s="84">
        <v>46140</v>
      </c>
      <c r="N4179" s="203" t="s">
        <v>26953</v>
      </c>
      <c r="O4179" s="86">
        <v>10500000</v>
      </c>
      <c r="P4179" s="203" t="s">
        <v>32941</v>
      </c>
      <c r="Q4179" s="203" t="s">
        <v>32942</v>
      </c>
      <c r="R4179" s="84">
        <v>46050</v>
      </c>
      <c r="S4179" s="84">
        <v>46050</v>
      </c>
      <c r="T4179" s="84"/>
      <c r="U4179" s="84"/>
      <c r="V4179" s="84"/>
      <c r="W4179" s="203" t="s">
        <v>9457</v>
      </c>
    </row>
    <row r="4180" spans="1:23" x14ac:dyDescent="0.3">
      <c r="A4180" s="203" t="s">
        <v>5454</v>
      </c>
      <c r="B4180" s="203" t="s">
        <v>1245</v>
      </c>
      <c r="C4180" s="203" t="s">
        <v>32943</v>
      </c>
      <c r="D4180" s="203" t="s">
        <v>32944</v>
      </c>
      <c r="E4180" s="203" t="s">
        <v>32945</v>
      </c>
      <c r="F4180" s="203" t="s">
        <v>9451</v>
      </c>
      <c r="G4180" s="203" t="s">
        <v>32945</v>
      </c>
      <c r="H4180" s="203" t="s">
        <v>32946</v>
      </c>
      <c r="I4180" s="203" t="s">
        <v>9453</v>
      </c>
      <c r="J4180" s="203" t="s">
        <v>32947</v>
      </c>
      <c r="K4180" s="84">
        <v>45566</v>
      </c>
      <c r="L4180" s="84">
        <v>45566</v>
      </c>
      <c r="M4180" s="84">
        <v>45656</v>
      </c>
      <c r="N4180" s="203" t="s">
        <v>18914</v>
      </c>
      <c r="O4180" s="86">
        <v>12000000</v>
      </c>
      <c r="P4180" s="203" t="s">
        <v>32948</v>
      </c>
      <c r="Q4180" s="203" t="s">
        <v>32947</v>
      </c>
      <c r="R4180" s="84">
        <v>45566</v>
      </c>
      <c r="S4180" s="84">
        <v>45566</v>
      </c>
      <c r="T4180" s="84"/>
      <c r="U4180" s="84"/>
      <c r="V4180" s="84"/>
      <c r="W4180" s="203" t="s">
        <v>9457</v>
      </c>
    </row>
    <row r="4181" spans="1:23" x14ac:dyDescent="0.3">
      <c r="A4181" s="203" t="s">
        <v>2935</v>
      </c>
      <c r="B4181" s="203" t="s">
        <v>1245</v>
      </c>
      <c r="C4181" s="203" t="s">
        <v>32949</v>
      </c>
      <c r="D4181" s="203" t="s">
        <v>32950</v>
      </c>
      <c r="E4181" s="203" t="s">
        <v>32951</v>
      </c>
      <c r="F4181" s="203" t="s">
        <v>9451</v>
      </c>
      <c r="G4181" s="203" t="s">
        <v>32951</v>
      </c>
      <c r="H4181" s="203" t="s">
        <v>32952</v>
      </c>
      <c r="I4181" s="203" t="s">
        <v>9462</v>
      </c>
      <c r="J4181" s="203" t="s">
        <v>32953</v>
      </c>
      <c r="K4181" s="84">
        <v>45387</v>
      </c>
      <c r="L4181" s="84">
        <v>45390</v>
      </c>
      <c r="M4181" s="84">
        <v>45572</v>
      </c>
      <c r="N4181" s="203" t="s">
        <v>31204</v>
      </c>
      <c r="O4181" s="86">
        <v>11890566</v>
      </c>
      <c r="P4181" s="203" t="s">
        <v>32954</v>
      </c>
      <c r="Q4181" s="203" t="s">
        <v>32955</v>
      </c>
      <c r="R4181" s="84">
        <v>45373</v>
      </c>
      <c r="S4181" s="84">
        <v>45373</v>
      </c>
      <c r="T4181" s="84"/>
      <c r="U4181" s="84"/>
      <c r="V4181" s="84"/>
      <c r="W4181" s="203" t="s">
        <v>9457</v>
      </c>
    </row>
    <row r="4182" spans="1:23" x14ac:dyDescent="0.3">
      <c r="A4182" s="203" t="s">
        <v>1519</v>
      </c>
      <c r="B4182" s="203" t="s">
        <v>1245</v>
      </c>
      <c r="C4182" s="203" t="s">
        <v>32956</v>
      </c>
      <c r="D4182" s="203" t="s">
        <v>9471</v>
      </c>
      <c r="E4182" s="203" t="s">
        <v>17254</v>
      </c>
      <c r="F4182" s="203" t="s">
        <v>9451</v>
      </c>
      <c r="G4182" s="203"/>
      <c r="H4182" s="203"/>
      <c r="I4182" s="203"/>
      <c r="J4182" s="203"/>
      <c r="K4182" s="84"/>
      <c r="L4182" s="84"/>
      <c r="M4182" s="84"/>
      <c r="N4182" s="203"/>
      <c r="O4182" s="86"/>
      <c r="P4182" s="203"/>
      <c r="Q4182" s="203"/>
      <c r="R4182" s="84">
        <v>45615</v>
      </c>
      <c r="S4182" s="84">
        <v>45615</v>
      </c>
      <c r="T4182" s="84">
        <v>45622</v>
      </c>
      <c r="U4182" s="84">
        <v>45622</v>
      </c>
      <c r="V4182" s="84">
        <v>45622</v>
      </c>
      <c r="W4182" s="203" t="s">
        <v>9723</v>
      </c>
    </row>
    <row r="4183" spans="1:23" x14ac:dyDescent="0.3">
      <c r="A4183" s="203" t="s">
        <v>5454</v>
      </c>
      <c r="B4183" s="203" t="s">
        <v>1245</v>
      </c>
      <c r="C4183" s="203" t="s">
        <v>32957</v>
      </c>
      <c r="D4183" s="203" t="s">
        <v>32958</v>
      </c>
      <c r="E4183" s="203" t="s">
        <v>32959</v>
      </c>
      <c r="F4183" s="203" t="s">
        <v>9451</v>
      </c>
      <c r="G4183" s="203" t="s">
        <v>32959</v>
      </c>
      <c r="H4183" s="203" t="s">
        <v>32960</v>
      </c>
      <c r="I4183" s="203" t="s">
        <v>9453</v>
      </c>
      <c r="J4183" s="203" t="s">
        <v>10948</v>
      </c>
      <c r="K4183" s="84">
        <v>45544</v>
      </c>
      <c r="L4183" s="84">
        <v>45544</v>
      </c>
      <c r="M4183" s="84">
        <v>45634</v>
      </c>
      <c r="N4183" s="203" t="s">
        <v>31188</v>
      </c>
      <c r="O4183" s="86">
        <v>9000000</v>
      </c>
      <c r="P4183" s="203" t="s">
        <v>32961</v>
      </c>
      <c r="Q4183" s="203" t="s">
        <v>10948</v>
      </c>
      <c r="R4183" s="84">
        <v>45541</v>
      </c>
      <c r="S4183" s="84">
        <v>45541</v>
      </c>
      <c r="T4183" s="84"/>
      <c r="U4183" s="84"/>
      <c r="V4183" s="84"/>
      <c r="W4183" s="203" t="s">
        <v>9457</v>
      </c>
    </row>
    <row r="4184" spans="1:23" x14ac:dyDescent="0.3">
      <c r="A4184" s="203" t="s">
        <v>1572</v>
      </c>
      <c r="B4184" s="203" t="s">
        <v>1246</v>
      </c>
      <c r="C4184" s="203" t="s">
        <v>32962</v>
      </c>
      <c r="D4184" s="203" t="s">
        <v>32963</v>
      </c>
      <c r="E4184" s="203" t="s">
        <v>32964</v>
      </c>
      <c r="F4184" s="203" t="s">
        <v>9451</v>
      </c>
      <c r="G4184" s="203" t="s">
        <v>32964</v>
      </c>
      <c r="H4184" s="203" t="s">
        <v>32965</v>
      </c>
      <c r="I4184" s="203" t="s">
        <v>9453</v>
      </c>
      <c r="J4184" s="203" t="s">
        <v>27721</v>
      </c>
      <c r="K4184" s="84">
        <v>45919</v>
      </c>
      <c r="L4184" s="84">
        <v>45922</v>
      </c>
      <c r="M4184" s="84">
        <v>46012</v>
      </c>
      <c r="N4184" s="203" t="s">
        <v>14052</v>
      </c>
      <c r="O4184" s="86">
        <v>15000000</v>
      </c>
      <c r="P4184" s="203" t="s">
        <v>32966</v>
      </c>
      <c r="Q4184" s="203" t="s">
        <v>27721</v>
      </c>
      <c r="R4184" s="84">
        <v>45918</v>
      </c>
      <c r="S4184" s="84">
        <v>45918</v>
      </c>
      <c r="T4184" s="84"/>
      <c r="U4184" s="84"/>
      <c r="V4184" s="84"/>
      <c r="W4184" s="203" t="s">
        <v>9457</v>
      </c>
    </row>
    <row r="4185" spans="1:23" x14ac:dyDescent="0.3">
      <c r="A4185" s="203" t="s">
        <v>1572</v>
      </c>
      <c r="B4185" s="203" t="s">
        <v>1246</v>
      </c>
      <c r="C4185" s="203" t="s">
        <v>32967</v>
      </c>
      <c r="D4185" s="203" t="s">
        <v>32968</v>
      </c>
      <c r="E4185" s="203" t="s">
        <v>32969</v>
      </c>
      <c r="F4185" s="203" t="s">
        <v>9451</v>
      </c>
      <c r="G4185" s="203" t="s">
        <v>32969</v>
      </c>
      <c r="H4185" s="203" t="s">
        <v>32970</v>
      </c>
      <c r="I4185" s="203" t="s">
        <v>9453</v>
      </c>
      <c r="J4185" s="203" t="s">
        <v>10498</v>
      </c>
      <c r="K4185" s="84">
        <v>45917</v>
      </c>
      <c r="L4185" s="84">
        <v>45918</v>
      </c>
      <c r="M4185" s="84">
        <v>46008</v>
      </c>
      <c r="N4185" s="203" t="s">
        <v>18607</v>
      </c>
      <c r="O4185" s="86">
        <v>10500000</v>
      </c>
      <c r="P4185" s="203" t="s">
        <v>32971</v>
      </c>
      <c r="Q4185" s="203" t="s">
        <v>10498</v>
      </c>
      <c r="R4185" s="84">
        <v>45916</v>
      </c>
      <c r="S4185" s="84">
        <v>45916</v>
      </c>
      <c r="T4185" s="84"/>
      <c r="U4185" s="84"/>
      <c r="V4185" s="84"/>
      <c r="W4185" s="203" t="s">
        <v>9457</v>
      </c>
    </row>
    <row r="4186" spans="1:23" x14ac:dyDescent="0.3">
      <c r="A4186" s="203" t="s">
        <v>1572</v>
      </c>
      <c r="B4186" s="203" t="s">
        <v>1246</v>
      </c>
      <c r="C4186" s="203" t="s">
        <v>32972</v>
      </c>
      <c r="D4186" s="203" t="s">
        <v>32973</v>
      </c>
      <c r="E4186" s="203" t="s">
        <v>32974</v>
      </c>
      <c r="F4186" s="203" t="s">
        <v>9451</v>
      </c>
      <c r="G4186" s="203" t="s">
        <v>32974</v>
      </c>
      <c r="H4186" s="203" t="s">
        <v>32975</v>
      </c>
      <c r="I4186" s="203" t="s">
        <v>9453</v>
      </c>
      <c r="J4186" s="203" t="s">
        <v>32976</v>
      </c>
      <c r="K4186" s="84">
        <v>45915</v>
      </c>
      <c r="L4186" s="84">
        <v>45916</v>
      </c>
      <c r="M4186" s="84">
        <v>46006</v>
      </c>
      <c r="N4186" s="203" t="s">
        <v>23168</v>
      </c>
      <c r="O4186" s="86">
        <v>12000000</v>
      </c>
      <c r="P4186" s="203" t="s">
        <v>32977</v>
      </c>
      <c r="Q4186" s="203" t="s">
        <v>32976</v>
      </c>
      <c r="R4186" s="84">
        <v>45915</v>
      </c>
      <c r="S4186" s="84">
        <v>45915</v>
      </c>
      <c r="T4186" s="84"/>
      <c r="U4186" s="84"/>
      <c r="V4186" s="84"/>
      <c r="W4186" s="203" t="s">
        <v>9457</v>
      </c>
    </row>
    <row r="4187" spans="1:23" x14ac:dyDescent="0.3">
      <c r="A4187" s="203" t="s">
        <v>1665</v>
      </c>
      <c r="B4187" s="203" t="s">
        <v>1247</v>
      </c>
      <c r="C4187" s="203" t="s">
        <v>32978</v>
      </c>
      <c r="D4187" s="203" t="s">
        <v>32979</v>
      </c>
      <c r="E4187" s="203" t="s">
        <v>32980</v>
      </c>
      <c r="F4187" s="203" t="s">
        <v>9451</v>
      </c>
      <c r="G4187" s="203" t="s">
        <v>32980</v>
      </c>
      <c r="H4187" s="203" t="s">
        <v>32981</v>
      </c>
      <c r="I4187" s="203" t="s">
        <v>9453</v>
      </c>
      <c r="J4187" s="203" t="s">
        <v>32982</v>
      </c>
      <c r="K4187" s="84">
        <v>46048</v>
      </c>
      <c r="L4187" s="84">
        <v>46050</v>
      </c>
      <c r="M4187" s="84">
        <v>46139</v>
      </c>
      <c r="N4187" s="203" t="s">
        <v>32983</v>
      </c>
      <c r="O4187" s="86">
        <v>10500000</v>
      </c>
      <c r="P4187" s="203" t="s">
        <v>32984</v>
      </c>
      <c r="Q4187" s="203" t="s">
        <v>32982</v>
      </c>
      <c r="R4187" s="84">
        <v>46047</v>
      </c>
      <c r="S4187" s="84">
        <v>46047</v>
      </c>
      <c r="T4187" s="84"/>
      <c r="U4187" s="84"/>
      <c r="V4187" s="84"/>
      <c r="W4187" s="203" t="s">
        <v>9457</v>
      </c>
    </row>
    <row r="4188" spans="1:23" x14ac:dyDescent="0.3">
      <c r="A4188" s="203" t="s">
        <v>5032</v>
      </c>
      <c r="B4188" s="203" t="s">
        <v>1245</v>
      </c>
      <c r="C4188" s="203" t="s">
        <v>32985</v>
      </c>
      <c r="D4188" s="203" t="s">
        <v>32986</v>
      </c>
      <c r="E4188" s="203" t="s">
        <v>32987</v>
      </c>
      <c r="F4188" s="203" t="s">
        <v>9451</v>
      </c>
      <c r="G4188" s="203" t="s">
        <v>32987</v>
      </c>
      <c r="H4188" s="203" t="s">
        <v>32988</v>
      </c>
      <c r="I4188" s="203" t="s">
        <v>9462</v>
      </c>
      <c r="J4188" s="203" t="s">
        <v>32989</v>
      </c>
      <c r="K4188" s="84">
        <v>45370</v>
      </c>
      <c r="L4188" s="84">
        <v>45370</v>
      </c>
      <c r="M4188" s="84">
        <v>45553</v>
      </c>
      <c r="N4188" s="203" t="s">
        <v>32990</v>
      </c>
      <c r="O4188" s="86">
        <v>19560876</v>
      </c>
      <c r="P4188" s="203" t="s">
        <v>32991</v>
      </c>
      <c r="Q4188" s="203" t="s">
        <v>32989</v>
      </c>
      <c r="R4188" s="84">
        <v>45369</v>
      </c>
      <c r="S4188" s="84">
        <v>45369</v>
      </c>
      <c r="T4188" s="84"/>
      <c r="U4188" s="84"/>
      <c r="V4188" s="84"/>
      <c r="W4188" s="203" t="s">
        <v>9457</v>
      </c>
    </row>
    <row r="4189" spans="1:23" x14ac:dyDescent="0.3">
      <c r="A4189" s="203" t="s">
        <v>5454</v>
      </c>
      <c r="B4189" s="203" t="s">
        <v>1245</v>
      </c>
      <c r="C4189" s="203" t="s">
        <v>32992</v>
      </c>
      <c r="D4189" s="203" t="s">
        <v>32993</v>
      </c>
      <c r="E4189" s="203" t="s">
        <v>32994</v>
      </c>
      <c r="F4189" s="203" t="s">
        <v>9451</v>
      </c>
      <c r="G4189" s="203" t="s">
        <v>32994</v>
      </c>
      <c r="H4189" s="203" t="s">
        <v>32995</v>
      </c>
      <c r="I4189" s="203" t="s">
        <v>9453</v>
      </c>
      <c r="J4189" s="203" t="s">
        <v>32996</v>
      </c>
      <c r="K4189" s="84">
        <v>45533</v>
      </c>
      <c r="L4189" s="84">
        <v>45537</v>
      </c>
      <c r="M4189" s="84">
        <v>45627</v>
      </c>
      <c r="N4189" s="203" t="s">
        <v>32997</v>
      </c>
      <c r="O4189" s="86">
        <v>10500000</v>
      </c>
      <c r="P4189" s="203" t="s">
        <v>32998</v>
      </c>
      <c r="Q4189" s="203" t="s">
        <v>32996</v>
      </c>
      <c r="R4189" s="84">
        <v>45532</v>
      </c>
      <c r="S4189" s="84">
        <v>45532</v>
      </c>
      <c r="T4189" s="84"/>
      <c r="U4189" s="84"/>
      <c r="V4189" s="84"/>
      <c r="W4189" s="203" t="s">
        <v>9457</v>
      </c>
    </row>
    <row r="4190" spans="1:23" x14ac:dyDescent="0.3">
      <c r="A4190" s="203" t="s">
        <v>1505</v>
      </c>
      <c r="B4190" s="203" t="s">
        <v>1246</v>
      </c>
      <c r="C4190" s="203" t="s">
        <v>32999</v>
      </c>
      <c r="D4190" s="203" t="s">
        <v>33000</v>
      </c>
      <c r="E4190" s="203" t="s">
        <v>33001</v>
      </c>
      <c r="F4190" s="203" t="s">
        <v>9451</v>
      </c>
      <c r="G4190" s="203" t="s">
        <v>33001</v>
      </c>
      <c r="H4190" s="203" t="s">
        <v>33002</v>
      </c>
      <c r="I4190" s="203" t="s">
        <v>9462</v>
      </c>
      <c r="J4190" s="203" t="s">
        <v>33003</v>
      </c>
      <c r="K4190" s="84">
        <v>45715</v>
      </c>
      <c r="L4190" s="84">
        <v>45743</v>
      </c>
      <c r="M4190" s="84">
        <v>45894</v>
      </c>
      <c r="N4190" s="203" t="s">
        <v>13126</v>
      </c>
      <c r="O4190" s="86">
        <v>15844446</v>
      </c>
      <c r="P4190" s="203" t="s">
        <v>33004</v>
      </c>
      <c r="Q4190" s="203" t="s">
        <v>33003</v>
      </c>
      <c r="R4190" s="84">
        <v>45714</v>
      </c>
      <c r="S4190" s="84">
        <v>45714</v>
      </c>
      <c r="T4190" s="84"/>
      <c r="U4190" s="84"/>
      <c r="V4190" s="84"/>
      <c r="W4190" s="203" t="s">
        <v>9457</v>
      </c>
    </row>
    <row r="4191" spans="1:23" x14ac:dyDescent="0.3">
      <c r="A4191" s="203" t="s">
        <v>1476</v>
      </c>
      <c r="B4191" s="203" t="s">
        <v>1246</v>
      </c>
      <c r="C4191" s="203" t="s">
        <v>33005</v>
      </c>
      <c r="D4191" s="203" t="s">
        <v>33006</v>
      </c>
      <c r="E4191" s="203" t="s">
        <v>33007</v>
      </c>
      <c r="F4191" s="203" t="s">
        <v>9451</v>
      </c>
      <c r="G4191" s="203" t="s">
        <v>33007</v>
      </c>
      <c r="H4191" s="203" t="s">
        <v>33008</v>
      </c>
      <c r="I4191" s="203" t="s">
        <v>9453</v>
      </c>
      <c r="J4191" s="203" t="s">
        <v>33009</v>
      </c>
      <c r="K4191" s="84">
        <v>45905</v>
      </c>
      <c r="L4191" s="84">
        <v>45906</v>
      </c>
      <c r="M4191" s="84">
        <v>46022</v>
      </c>
      <c r="N4191" s="203" t="s">
        <v>33010</v>
      </c>
      <c r="O4191" s="86">
        <v>15281188</v>
      </c>
      <c r="P4191" s="203" t="s">
        <v>33011</v>
      </c>
      <c r="Q4191" s="203" t="s">
        <v>33009</v>
      </c>
      <c r="R4191" s="84">
        <v>45905</v>
      </c>
      <c r="S4191" s="84">
        <v>45905</v>
      </c>
      <c r="T4191" s="84"/>
      <c r="U4191" s="84"/>
      <c r="V4191" s="84"/>
      <c r="W4191" s="203" t="s">
        <v>9457</v>
      </c>
    </row>
    <row r="4192" spans="1:23" x14ac:dyDescent="0.3">
      <c r="A4192" s="203" t="s">
        <v>5217</v>
      </c>
      <c r="B4192" s="203" t="s">
        <v>1245</v>
      </c>
      <c r="C4192" s="203" t="s">
        <v>33012</v>
      </c>
      <c r="D4192" s="203" t="s">
        <v>33013</v>
      </c>
      <c r="E4192" s="203" t="s">
        <v>33014</v>
      </c>
      <c r="F4192" s="203" t="s">
        <v>9451</v>
      </c>
      <c r="G4192" s="203" t="s">
        <v>33014</v>
      </c>
      <c r="H4192" s="203" t="s">
        <v>33015</v>
      </c>
      <c r="I4192" s="203" t="s">
        <v>9462</v>
      </c>
      <c r="J4192" s="203" t="s">
        <v>10349</v>
      </c>
      <c r="K4192" s="84">
        <v>45387</v>
      </c>
      <c r="L4192" s="84">
        <v>45387</v>
      </c>
      <c r="M4192" s="84">
        <v>45569</v>
      </c>
      <c r="N4192" s="203" t="s">
        <v>11923</v>
      </c>
      <c r="O4192" s="86">
        <v>12622590</v>
      </c>
      <c r="P4192" s="203" t="s">
        <v>33016</v>
      </c>
      <c r="Q4192" s="203" t="s">
        <v>10352</v>
      </c>
      <c r="R4192" s="84">
        <v>45385</v>
      </c>
      <c r="S4192" s="84">
        <v>45385</v>
      </c>
      <c r="T4192" s="84"/>
      <c r="U4192" s="84"/>
      <c r="V4192" s="84"/>
      <c r="W4192" s="203" t="s">
        <v>9457</v>
      </c>
    </row>
    <row r="4193" spans="1:23" x14ac:dyDescent="0.3">
      <c r="A4193" s="203" t="s">
        <v>2940</v>
      </c>
      <c r="B4193" s="203" t="s">
        <v>1245</v>
      </c>
      <c r="C4193" s="203" t="s">
        <v>33017</v>
      </c>
      <c r="D4193" s="203" t="s">
        <v>33018</v>
      </c>
      <c r="E4193" s="203" t="s">
        <v>33019</v>
      </c>
      <c r="F4193" s="203" t="s">
        <v>9451</v>
      </c>
      <c r="G4193" s="203" t="s">
        <v>33019</v>
      </c>
      <c r="H4193" s="203" t="s">
        <v>33020</v>
      </c>
      <c r="I4193" s="203" t="s">
        <v>9462</v>
      </c>
      <c r="J4193" s="203" t="s">
        <v>27473</v>
      </c>
      <c r="K4193" s="84">
        <v>45597</v>
      </c>
      <c r="L4193" s="84">
        <v>45597</v>
      </c>
      <c r="M4193" s="84">
        <v>45657</v>
      </c>
      <c r="N4193" s="203" t="s">
        <v>16577</v>
      </c>
      <c r="O4193" s="86">
        <v>5281482</v>
      </c>
      <c r="P4193" s="203" t="s">
        <v>33021</v>
      </c>
      <c r="Q4193" s="203" t="s">
        <v>27473</v>
      </c>
      <c r="R4193" s="84">
        <v>45597</v>
      </c>
      <c r="S4193" s="84">
        <v>45597</v>
      </c>
      <c r="T4193" s="84"/>
      <c r="U4193" s="84"/>
      <c r="V4193" s="84"/>
      <c r="W4193" s="203" t="s">
        <v>9457</v>
      </c>
    </row>
    <row r="4194" spans="1:23" x14ac:dyDescent="0.3">
      <c r="A4194" s="203" t="s">
        <v>1505</v>
      </c>
      <c r="B4194" s="203" t="s">
        <v>1246</v>
      </c>
      <c r="C4194" s="203" t="s">
        <v>33022</v>
      </c>
      <c r="D4194" s="203" t="s">
        <v>33023</v>
      </c>
      <c r="E4194" s="203" t="s">
        <v>33024</v>
      </c>
      <c r="F4194" s="203" t="s">
        <v>9451</v>
      </c>
      <c r="G4194" s="203" t="s">
        <v>33024</v>
      </c>
      <c r="H4194" s="203" t="s">
        <v>33025</v>
      </c>
      <c r="I4194" s="203" t="s">
        <v>9462</v>
      </c>
      <c r="J4194" s="203" t="s">
        <v>33026</v>
      </c>
      <c r="K4194" s="84">
        <v>45708</v>
      </c>
      <c r="L4194" s="84">
        <v>45708</v>
      </c>
      <c r="M4194" s="84">
        <v>45888</v>
      </c>
      <c r="N4194" s="203" t="s">
        <v>9752</v>
      </c>
      <c r="O4194" s="86">
        <v>23918382</v>
      </c>
      <c r="P4194" s="203" t="s">
        <v>33027</v>
      </c>
      <c r="Q4194" s="203" t="s">
        <v>33026</v>
      </c>
      <c r="R4194" s="84">
        <v>45707</v>
      </c>
      <c r="S4194" s="84">
        <v>45707</v>
      </c>
      <c r="T4194" s="84"/>
      <c r="U4194" s="84"/>
      <c r="V4194" s="84"/>
      <c r="W4194" s="203" t="s">
        <v>9457</v>
      </c>
    </row>
    <row r="4195" spans="1:23" x14ac:dyDescent="0.3">
      <c r="A4195" s="203" t="s">
        <v>1572</v>
      </c>
      <c r="B4195" s="203" t="s">
        <v>1246</v>
      </c>
      <c r="C4195" s="203" t="s">
        <v>33028</v>
      </c>
      <c r="D4195" s="203" t="s">
        <v>33029</v>
      </c>
      <c r="E4195" s="203" t="s">
        <v>33030</v>
      </c>
      <c r="F4195" s="203" t="s">
        <v>9451</v>
      </c>
      <c r="G4195" s="203" t="s">
        <v>33030</v>
      </c>
      <c r="H4195" s="203" t="s">
        <v>33031</v>
      </c>
      <c r="I4195" s="203" t="s">
        <v>9504</v>
      </c>
      <c r="J4195" s="203" t="s">
        <v>33032</v>
      </c>
      <c r="K4195" s="84">
        <v>45911</v>
      </c>
      <c r="L4195" s="84">
        <v>45912</v>
      </c>
      <c r="M4195" s="84">
        <v>46002</v>
      </c>
      <c r="N4195" s="203" t="s">
        <v>32129</v>
      </c>
      <c r="O4195" s="86">
        <v>9900000</v>
      </c>
      <c r="P4195" s="203" t="s">
        <v>33033</v>
      </c>
      <c r="Q4195" s="203" t="s">
        <v>33032</v>
      </c>
      <c r="R4195" s="84">
        <v>45911</v>
      </c>
      <c r="S4195" s="84">
        <v>45911</v>
      </c>
      <c r="T4195" s="84"/>
      <c r="U4195" s="84"/>
      <c r="V4195" s="84"/>
      <c r="W4195" s="203" t="s">
        <v>9457</v>
      </c>
    </row>
    <row r="4196" spans="1:23" x14ac:dyDescent="0.3">
      <c r="A4196" s="203" t="s">
        <v>1572</v>
      </c>
      <c r="B4196" s="203" t="s">
        <v>1246</v>
      </c>
      <c r="C4196" s="203" t="s">
        <v>33034</v>
      </c>
      <c r="D4196" s="203" t="s">
        <v>33035</v>
      </c>
      <c r="E4196" s="203" t="s">
        <v>33036</v>
      </c>
      <c r="F4196" s="203" t="s">
        <v>9451</v>
      </c>
      <c r="G4196" s="203" t="s">
        <v>33036</v>
      </c>
      <c r="H4196" s="203" t="s">
        <v>33037</v>
      </c>
      <c r="I4196" s="203" t="s">
        <v>9453</v>
      </c>
      <c r="J4196" s="203" t="s">
        <v>33038</v>
      </c>
      <c r="K4196" s="84">
        <v>45940</v>
      </c>
      <c r="L4196" s="84">
        <v>45940</v>
      </c>
      <c r="M4196" s="84">
        <v>46022</v>
      </c>
      <c r="N4196" s="203" t="s">
        <v>10706</v>
      </c>
      <c r="O4196" s="86">
        <v>9862561</v>
      </c>
      <c r="P4196" s="203" t="s">
        <v>33039</v>
      </c>
      <c r="Q4196" s="203" t="s">
        <v>33038</v>
      </c>
      <c r="R4196" s="84">
        <v>45937</v>
      </c>
      <c r="S4196" s="84">
        <v>45937</v>
      </c>
      <c r="T4196" s="84"/>
      <c r="U4196" s="84"/>
      <c r="V4196" s="84"/>
      <c r="W4196" s="203" t="s">
        <v>9457</v>
      </c>
    </row>
    <row r="4197" spans="1:23" x14ac:dyDescent="0.3">
      <c r="A4197" s="203" t="s">
        <v>2935</v>
      </c>
      <c r="B4197" s="203" t="s">
        <v>1245</v>
      </c>
      <c r="C4197" s="203" t="s">
        <v>33040</v>
      </c>
      <c r="D4197" s="203" t="s">
        <v>33041</v>
      </c>
      <c r="E4197" s="203" t="s">
        <v>33042</v>
      </c>
      <c r="F4197" s="203" t="s">
        <v>9451</v>
      </c>
      <c r="G4197" s="203" t="s">
        <v>33042</v>
      </c>
      <c r="H4197" s="203" t="s">
        <v>33043</v>
      </c>
      <c r="I4197" s="203" t="s">
        <v>9462</v>
      </c>
      <c r="J4197" s="203" t="s">
        <v>33044</v>
      </c>
      <c r="K4197" s="84">
        <v>45411</v>
      </c>
      <c r="L4197" s="84">
        <v>45411</v>
      </c>
      <c r="M4197" s="84">
        <v>45593</v>
      </c>
      <c r="N4197" s="203" t="s">
        <v>14723</v>
      </c>
      <c r="O4197" s="86">
        <v>11890566</v>
      </c>
      <c r="P4197" s="203" t="s">
        <v>33045</v>
      </c>
      <c r="Q4197" s="203" t="s">
        <v>33046</v>
      </c>
      <c r="R4197" s="84">
        <v>45407</v>
      </c>
      <c r="S4197" s="84">
        <v>45407</v>
      </c>
      <c r="T4197" s="84"/>
      <c r="U4197" s="84"/>
      <c r="V4197" s="84"/>
      <c r="W4197" s="203" t="s">
        <v>9457</v>
      </c>
    </row>
    <row r="4198" spans="1:23" x14ac:dyDescent="0.3">
      <c r="A4198" s="203" t="s">
        <v>1572</v>
      </c>
      <c r="B4198" s="203" t="s">
        <v>1246</v>
      </c>
      <c r="C4198" s="203" t="s">
        <v>33047</v>
      </c>
      <c r="D4198" s="203" t="s">
        <v>33048</v>
      </c>
      <c r="E4198" s="203" t="s">
        <v>33049</v>
      </c>
      <c r="F4198" s="203" t="s">
        <v>9451</v>
      </c>
      <c r="G4198" s="203" t="s">
        <v>33049</v>
      </c>
      <c r="H4198" s="203" t="s">
        <v>33050</v>
      </c>
      <c r="I4198" s="203" t="s">
        <v>9453</v>
      </c>
      <c r="J4198" s="203" t="s">
        <v>33051</v>
      </c>
      <c r="K4198" s="84">
        <v>45912</v>
      </c>
      <c r="L4198" s="84">
        <v>45912</v>
      </c>
      <c r="M4198" s="84">
        <v>46002</v>
      </c>
      <c r="N4198" s="203" t="s">
        <v>11617</v>
      </c>
      <c r="O4198" s="86">
        <v>15000000</v>
      </c>
      <c r="P4198" s="203" t="s">
        <v>33052</v>
      </c>
      <c r="Q4198" s="203" t="s">
        <v>33051</v>
      </c>
      <c r="R4198" s="84">
        <v>45912</v>
      </c>
      <c r="S4198" s="84">
        <v>45912</v>
      </c>
      <c r="T4198" s="84"/>
      <c r="U4198" s="84"/>
      <c r="V4198" s="84"/>
      <c r="W4198" s="203" t="s">
        <v>9457</v>
      </c>
    </row>
    <row r="4199" spans="1:23" x14ac:dyDescent="0.3">
      <c r="A4199" s="203" t="s">
        <v>1605</v>
      </c>
      <c r="B4199" s="203" t="s">
        <v>1247</v>
      </c>
      <c r="C4199" s="203" t="s">
        <v>33053</v>
      </c>
      <c r="D4199" s="203" t="s">
        <v>33054</v>
      </c>
      <c r="E4199" s="203" t="s">
        <v>33055</v>
      </c>
      <c r="F4199" s="203" t="s">
        <v>9451</v>
      </c>
      <c r="G4199" s="203" t="s">
        <v>33055</v>
      </c>
      <c r="H4199" s="203" t="s">
        <v>33056</v>
      </c>
      <c r="I4199" s="203" t="s">
        <v>9453</v>
      </c>
      <c r="J4199" s="203" t="s">
        <v>12852</v>
      </c>
      <c r="K4199" s="84">
        <v>46231</v>
      </c>
      <c r="L4199" s="84">
        <v>46232</v>
      </c>
      <c r="M4199" s="84">
        <v>46384</v>
      </c>
      <c r="N4199" s="203" t="s">
        <v>18762</v>
      </c>
      <c r="O4199" s="86">
        <v>14220390</v>
      </c>
      <c r="P4199" s="203" t="s">
        <v>33057</v>
      </c>
      <c r="Q4199" s="203" t="s">
        <v>12852</v>
      </c>
      <c r="R4199" s="84">
        <v>46231</v>
      </c>
      <c r="S4199" s="84">
        <v>46231</v>
      </c>
      <c r="T4199" s="84"/>
      <c r="U4199" s="84"/>
      <c r="V4199" s="84"/>
      <c r="W4199" s="203" t="s">
        <v>9457</v>
      </c>
    </row>
    <row r="4200" spans="1:23" x14ac:dyDescent="0.3">
      <c r="A4200" s="203" t="s">
        <v>2940</v>
      </c>
      <c r="B4200" s="203" t="s">
        <v>1245</v>
      </c>
      <c r="C4200" s="203" t="s">
        <v>33058</v>
      </c>
      <c r="D4200" s="203" t="s">
        <v>33059</v>
      </c>
      <c r="E4200" s="203" t="s">
        <v>33060</v>
      </c>
      <c r="F4200" s="203" t="s">
        <v>9451</v>
      </c>
      <c r="G4200" s="203" t="s">
        <v>33060</v>
      </c>
      <c r="H4200" s="203" t="s">
        <v>33061</v>
      </c>
      <c r="I4200" s="203" t="s">
        <v>9462</v>
      </c>
      <c r="J4200" s="203" t="s">
        <v>33062</v>
      </c>
      <c r="K4200" s="84">
        <v>45596</v>
      </c>
      <c r="L4200" s="84">
        <v>45627</v>
      </c>
      <c r="M4200" s="84">
        <v>45657</v>
      </c>
      <c r="N4200" s="203" t="s">
        <v>13939</v>
      </c>
      <c r="O4200" s="86">
        <v>7972794</v>
      </c>
      <c r="P4200" s="203" t="s">
        <v>33063</v>
      </c>
      <c r="Q4200" s="203" t="s">
        <v>33062</v>
      </c>
      <c r="R4200" s="84">
        <v>45596</v>
      </c>
      <c r="S4200" s="84">
        <v>45596</v>
      </c>
      <c r="T4200" s="84"/>
      <c r="U4200" s="84"/>
      <c r="V4200" s="84"/>
      <c r="W4200" s="203" t="s">
        <v>9457</v>
      </c>
    </row>
    <row r="4201" spans="1:23" x14ac:dyDescent="0.3">
      <c r="A4201" s="203" t="s">
        <v>1665</v>
      </c>
      <c r="B4201" s="203" t="s">
        <v>1247</v>
      </c>
      <c r="C4201" s="203" t="s">
        <v>33064</v>
      </c>
      <c r="D4201" s="203" t="s">
        <v>33065</v>
      </c>
      <c r="E4201" s="203" t="s">
        <v>33066</v>
      </c>
      <c r="F4201" s="203" t="s">
        <v>9451</v>
      </c>
      <c r="G4201" s="203" t="s">
        <v>33066</v>
      </c>
      <c r="H4201" s="203" t="s">
        <v>33067</v>
      </c>
      <c r="I4201" s="203" t="s">
        <v>9453</v>
      </c>
      <c r="J4201" s="203" t="s">
        <v>9603</v>
      </c>
      <c r="K4201" s="84">
        <v>46049</v>
      </c>
      <c r="L4201" s="84">
        <v>46050</v>
      </c>
      <c r="M4201" s="84">
        <v>46139</v>
      </c>
      <c r="N4201" s="203" t="s">
        <v>13522</v>
      </c>
      <c r="O4201" s="86">
        <v>10500000</v>
      </c>
      <c r="P4201" s="203" t="s">
        <v>33068</v>
      </c>
      <c r="Q4201" s="203" t="s">
        <v>9603</v>
      </c>
      <c r="R4201" s="84">
        <v>46048</v>
      </c>
      <c r="S4201" s="84">
        <v>46048</v>
      </c>
      <c r="T4201" s="84"/>
      <c r="U4201" s="84"/>
      <c r="V4201" s="84"/>
      <c r="W4201" s="203" t="s">
        <v>9457</v>
      </c>
    </row>
    <row r="4202" spans="1:23" x14ac:dyDescent="0.3">
      <c r="A4202" s="203" t="s">
        <v>1467</v>
      </c>
      <c r="B4202" s="203" t="s">
        <v>1247</v>
      </c>
      <c r="C4202" s="203" t="s">
        <v>33069</v>
      </c>
      <c r="D4202" s="203" t="s">
        <v>33070</v>
      </c>
      <c r="E4202" s="203" t="s">
        <v>33071</v>
      </c>
      <c r="F4202" s="203" t="s">
        <v>9451</v>
      </c>
      <c r="G4202" s="203" t="s">
        <v>33071</v>
      </c>
      <c r="H4202" s="203" t="s">
        <v>33072</v>
      </c>
      <c r="I4202" s="203" t="s">
        <v>9453</v>
      </c>
      <c r="J4202" s="203" t="s">
        <v>15929</v>
      </c>
      <c r="K4202" s="84">
        <v>46238</v>
      </c>
      <c r="L4202" s="84">
        <v>46240</v>
      </c>
      <c r="M4202" s="84">
        <v>46386</v>
      </c>
      <c r="N4202" s="203" t="s">
        <v>16672</v>
      </c>
      <c r="O4202" s="86">
        <v>20751191</v>
      </c>
      <c r="P4202" s="203" t="s">
        <v>33073</v>
      </c>
      <c r="Q4202" s="203" t="s">
        <v>15929</v>
      </c>
      <c r="R4202" s="84">
        <v>46238</v>
      </c>
      <c r="S4202" s="84">
        <v>46238</v>
      </c>
      <c r="T4202" s="84"/>
      <c r="U4202" s="84"/>
      <c r="V4202" s="84"/>
      <c r="W4202" s="203" t="s">
        <v>9457</v>
      </c>
    </row>
    <row r="4203" spans="1:23" x14ac:dyDescent="0.3">
      <c r="A4203" s="203" t="s">
        <v>1505</v>
      </c>
      <c r="B4203" s="203" t="s">
        <v>1246</v>
      </c>
      <c r="C4203" s="203" t="s">
        <v>33074</v>
      </c>
      <c r="D4203" s="203" t="s">
        <v>33075</v>
      </c>
      <c r="E4203" s="203" t="s">
        <v>33076</v>
      </c>
      <c r="F4203" s="203" t="s">
        <v>9451</v>
      </c>
      <c r="G4203" s="203" t="s">
        <v>33076</v>
      </c>
      <c r="H4203" s="203" t="s">
        <v>33077</v>
      </c>
      <c r="I4203" s="203" t="s">
        <v>9453</v>
      </c>
      <c r="J4203" s="203" t="s">
        <v>23507</v>
      </c>
      <c r="K4203" s="84">
        <v>45729</v>
      </c>
      <c r="L4203" s="84">
        <v>45729</v>
      </c>
      <c r="M4203" s="84">
        <v>45911</v>
      </c>
      <c r="N4203" s="203" t="s">
        <v>21862</v>
      </c>
      <c r="O4203" s="86">
        <v>11797710</v>
      </c>
      <c r="P4203" s="203" t="s">
        <v>33078</v>
      </c>
      <c r="Q4203" s="203" t="s">
        <v>23507</v>
      </c>
      <c r="R4203" s="84">
        <v>45726</v>
      </c>
      <c r="S4203" s="84">
        <v>45726</v>
      </c>
      <c r="T4203" s="84"/>
      <c r="U4203" s="84"/>
      <c r="V4203" s="84"/>
      <c r="W4203" s="203" t="s">
        <v>9457</v>
      </c>
    </row>
    <row r="4204" spans="1:23" x14ac:dyDescent="0.3">
      <c r="A4204" s="203" t="s">
        <v>1572</v>
      </c>
      <c r="B4204" s="203" t="s">
        <v>1246</v>
      </c>
      <c r="C4204" s="203" t="s">
        <v>33079</v>
      </c>
      <c r="D4204" s="203" t="s">
        <v>33080</v>
      </c>
      <c r="E4204" s="203" t="s">
        <v>33081</v>
      </c>
      <c r="F4204" s="203" t="s">
        <v>9451</v>
      </c>
      <c r="G4204" s="203" t="s">
        <v>33081</v>
      </c>
      <c r="H4204" s="203" t="s">
        <v>33082</v>
      </c>
      <c r="I4204" s="203" t="s">
        <v>10289</v>
      </c>
      <c r="J4204" s="203" t="s">
        <v>33083</v>
      </c>
      <c r="K4204" s="84"/>
      <c r="L4204" s="84"/>
      <c r="M4204" s="84">
        <v>46022</v>
      </c>
      <c r="N4204" s="203" t="s">
        <v>17871</v>
      </c>
      <c r="O4204" s="86">
        <v>4000000</v>
      </c>
      <c r="P4204" s="203" t="s">
        <v>33084</v>
      </c>
      <c r="Q4204" s="203" t="s">
        <v>33083</v>
      </c>
      <c r="R4204" s="84">
        <v>45983</v>
      </c>
      <c r="S4204" s="84">
        <v>45983</v>
      </c>
      <c r="T4204" s="84"/>
      <c r="U4204" s="84"/>
      <c r="V4204" s="84"/>
      <c r="W4204" s="203" t="s">
        <v>9457</v>
      </c>
    </row>
    <row r="4205" spans="1:23" x14ac:dyDescent="0.3">
      <c r="A4205" s="203" t="s">
        <v>1605</v>
      </c>
      <c r="B4205" s="203" t="s">
        <v>1247</v>
      </c>
      <c r="C4205" s="203" t="s">
        <v>33085</v>
      </c>
      <c r="D4205" s="203" t="s">
        <v>33086</v>
      </c>
      <c r="E4205" s="203" t="s">
        <v>33087</v>
      </c>
      <c r="F4205" s="203" t="s">
        <v>9451</v>
      </c>
      <c r="G4205" s="203" t="s">
        <v>33087</v>
      </c>
      <c r="H4205" s="203" t="s">
        <v>33088</v>
      </c>
      <c r="I4205" s="203" t="s">
        <v>9453</v>
      </c>
      <c r="J4205" s="203" t="s">
        <v>29661</v>
      </c>
      <c r="K4205" s="84">
        <v>46232</v>
      </c>
      <c r="L4205" s="84">
        <v>46234</v>
      </c>
      <c r="M4205" s="84">
        <v>46386</v>
      </c>
      <c r="N4205" s="203" t="s">
        <v>12625</v>
      </c>
      <c r="O4205" s="86">
        <v>13216215</v>
      </c>
      <c r="P4205" s="203" t="s">
        <v>33089</v>
      </c>
      <c r="Q4205" s="203" t="s">
        <v>29661</v>
      </c>
      <c r="R4205" s="84">
        <v>46231</v>
      </c>
      <c r="S4205" s="84">
        <v>46231</v>
      </c>
      <c r="T4205" s="84"/>
      <c r="U4205" s="84"/>
      <c r="V4205" s="84"/>
      <c r="W4205" s="203" t="s">
        <v>9457</v>
      </c>
    </row>
    <row r="4206" spans="1:23" x14ac:dyDescent="0.3">
      <c r="A4206" s="203" t="s">
        <v>1605</v>
      </c>
      <c r="B4206" s="203" t="s">
        <v>1247</v>
      </c>
      <c r="C4206" s="203" t="s">
        <v>33090</v>
      </c>
      <c r="D4206" s="203" t="s">
        <v>33091</v>
      </c>
      <c r="E4206" s="203" t="s">
        <v>33092</v>
      </c>
      <c r="F4206" s="203" t="s">
        <v>9451</v>
      </c>
      <c r="G4206" s="203" t="s">
        <v>33092</v>
      </c>
      <c r="H4206" s="203" t="s">
        <v>33093</v>
      </c>
      <c r="I4206" s="203" t="s">
        <v>9453</v>
      </c>
      <c r="J4206" s="203" t="s">
        <v>33094</v>
      </c>
      <c r="K4206" s="84">
        <v>46232</v>
      </c>
      <c r="L4206" s="84">
        <v>46233</v>
      </c>
      <c r="M4206" s="84">
        <v>46385</v>
      </c>
      <c r="N4206" s="203" t="s">
        <v>33095</v>
      </c>
      <c r="O4206" s="86">
        <v>21466750</v>
      </c>
      <c r="P4206" s="203" t="s">
        <v>33096</v>
      </c>
      <c r="Q4206" s="203" t="s">
        <v>33094</v>
      </c>
      <c r="R4206" s="84">
        <v>46232</v>
      </c>
      <c r="S4206" s="84">
        <v>46232</v>
      </c>
      <c r="T4206" s="84"/>
      <c r="U4206" s="84"/>
      <c r="V4206" s="84"/>
      <c r="W4206" s="203" t="s">
        <v>9457</v>
      </c>
    </row>
    <row r="4207" spans="1:23" x14ac:dyDescent="0.3">
      <c r="A4207" s="203" t="s">
        <v>1665</v>
      </c>
      <c r="B4207" s="203" t="s">
        <v>1247</v>
      </c>
      <c r="C4207" s="203" t="s">
        <v>33097</v>
      </c>
      <c r="D4207" s="203" t="s">
        <v>33098</v>
      </c>
      <c r="E4207" s="203" t="s">
        <v>33099</v>
      </c>
      <c r="F4207" s="203" t="s">
        <v>9451</v>
      </c>
      <c r="G4207" s="203" t="s">
        <v>33099</v>
      </c>
      <c r="H4207" s="203" t="s">
        <v>33100</v>
      </c>
      <c r="I4207" s="203" t="s">
        <v>9504</v>
      </c>
      <c r="J4207" s="203" t="s">
        <v>33101</v>
      </c>
      <c r="K4207" s="84">
        <v>46044</v>
      </c>
      <c r="L4207" s="84">
        <v>46045</v>
      </c>
      <c r="M4207" s="84">
        <v>46164</v>
      </c>
      <c r="N4207" s="203" t="s">
        <v>28931</v>
      </c>
      <c r="O4207" s="86">
        <v>16000000</v>
      </c>
      <c r="P4207" s="203" t="s">
        <v>33102</v>
      </c>
      <c r="Q4207" s="203" t="s">
        <v>33101</v>
      </c>
      <c r="R4207" s="84"/>
      <c r="S4207" s="84"/>
      <c r="T4207" s="84"/>
      <c r="U4207" s="84"/>
      <c r="V4207" s="84"/>
      <c r="W4207" s="203" t="s">
        <v>9457</v>
      </c>
    </row>
    <row r="4208" spans="1:23" x14ac:dyDescent="0.3">
      <c r="A4208" s="203" t="s">
        <v>1476</v>
      </c>
      <c r="B4208" s="203" t="s">
        <v>1246</v>
      </c>
      <c r="C4208" s="203" t="s">
        <v>33103</v>
      </c>
      <c r="D4208" s="203" t="s">
        <v>33104</v>
      </c>
      <c r="E4208" s="203" t="s">
        <v>13164</v>
      </c>
      <c r="F4208" s="203" t="s">
        <v>9451</v>
      </c>
      <c r="G4208" s="203" t="s">
        <v>13164</v>
      </c>
      <c r="H4208" s="203" t="s">
        <v>33105</v>
      </c>
      <c r="I4208" s="203" t="s">
        <v>9504</v>
      </c>
      <c r="J4208" s="203" t="s">
        <v>11069</v>
      </c>
      <c r="K4208" s="84">
        <v>45756</v>
      </c>
      <c r="L4208" s="84">
        <v>45791</v>
      </c>
      <c r="M4208" s="84">
        <v>46022</v>
      </c>
      <c r="N4208" s="203" t="s">
        <v>11070</v>
      </c>
      <c r="O4208" s="86">
        <v>569864061.60000002</v>
      </c>
      <c r="P4208" s="203" t="s">
        <v>33106</v>
      </c>
      <c r="Q4208" s="203" t="s">
        <v>11069</v>
      </c>
      <c r="R4208" s="84">
        <v>45735</v>
      </c>
      <c r="S4208" s="84">
        <v>45735</v>
      </c>
      <c r="T4208" s="84">
        <v>45741</v>
      </c>
      <c r="U4208" s="84">
        <v>45741</v>
      </c>
      <c r="V4208" s="84">
        <v>45741</v>
      </c>
      <c r="W4208" s="203" t="s">
        <v>9457</v>
      </c>
    </row>
    <row r="4209" spans="1:23" x14ac:dyDescent="0.3">
      <c r="A4209" s="203" t="s">
        <v>1476</v>
      </c>
      <c r="B4209" s="203" t="s">
        <v>1246</v>
      </c>
      <c r="C4209" s="203" t="s">
        <v>33107</v>
      </c>
      <c r="D4209" s="203" t="s">
        <v>33108</v>
      </c>
      <c r="E4209" s="203" t="s">
        <v>33109</v>
      </c>
      <c r="F4209" s="203" t="s">
        <v>9451</v>
      </c>
      <c r="G4209" s="203" t="s">
        <v>33109</v>
      </c>
      <c r="H4209" s="203" t="s">
        <v>33110</v>
      </c>
      <c r="I4209" s="203" t="s">
        <v>9462</v>
      </c>
      <c r="J4209" s="203" t="s">
        <v>33111</v>
      </c>
      <c r="K4209" s="84">
        <v>45903</v>
      </c>
      <c r="L4209" s="84">
        <v>45905</v>
      </c>
      <c r="M4209" s="84">
        <v>46021</v>
      </c>
      <c r="N4209" s="203" t="s">
        <v>28565</v>
      </c>
      <c r="O4209" s="86">
        <v>18959188</v>
      </c>
      <c r="P4209" s="203" t="s">
        <v>33112</v>
      </c>
      <c r="Q4209" s="203" t="s">
        <v>33111</v>
      </c>
      <c r="R4209" s="84">
        <v>45903</v>
      </c>
      <c r="S4209" s="84">
        <v>45903</v>
      </c>
      <c r="T4209" s="84"/>
      <c r="U4209" s="84"/>
      <c r="V4209" s="84"/>
      <c r="W4209" s="203" t="s">
        <v>9457</v>
      </c>
    </row>
    <row r="4210" spans="1:23" x14ac:dyDescent="0.3">
      <c r="A4210" s="203" t="s">
        <v>3417</v>
      </c>
      <c r="B4210" s="203" t="s">
        <v>1247</v>
      </c>
      <c r="C4210" s="203" t="s">
        <v>34488</v>
      </c>
      <c r="D4210" s="203" t="s">
        <v>34489</v>
      </c>
      <c r="E4210" s="203" t="s">
        <v>34490</v>
      </c>
      <c r="F4210" s="203" t="s">
        <v>9451</v>
      </c>
      <c r="G4210" s="203" t="s">
        <v>34490</v>
      </c>
      <c r="H4210" s="203" t="s">
        <v>34491</v>
      </c>
      <c r="I4210" s="203" t="s">
        <v>33845</v>
      </c>
      <c r="J4210" s="203" t="s">
        <v>34492</v>
      </c>
      <c r="K4210" s="84"/>
      <c r="L4210" s="84"/>
      <c r="M4210" s="84">
        <v>46335</v>
      </c>
      <c r="N4210" s="203" t="s">
        <v>16129</v>
      </c>
      <c r="O4210" s="86">
        <v>11217265</v>
      </c>
      <c r="P4210" s="203" t="s">
        <v>34493</v>
      </c>
      <c r="Q4210" s="203" t="s">
        <v>34492</v>
      </c>
      <c r="R4210" s="84">
        <v>46257</v>
      </c>
      <c r="S4210" s="84">
        <v>46257</v>
      </c>
      <c r="T4210" s="84"/>
      <c r="U4210" s="84"/>
      <c r="V4210" s="84"/>
      <c r="W4210" s="203" t="s">
        <v>9457</v>
      </c>
    </row>
    <row r="4211" spans="1:23" x14ac:dyDescent="0.3">
      <c r="A4211" s="203" t="s">
        <v>5454</v>
      </c>
      <c r="B4211" s="203" t="s">
        <v>1245</v>
      </c>
      <c r="C4211" s="203" t="s">
        <v>33113</v>
      </c>
      <c r="D4211" s="203" t="s">
        <v>33114</v>
      </c>
      <c r="E4211" s="203" t="s">
        <v>33115</v>
      </c>
      <c r="F4211" s="203" t="s">
        <v>9451</v>
      </c>
      <c r="G4211" s="203" t="s">
        <v>33115</v>
      </c>
      <c r="H4211" s="203" t="s">
        <v>33116</v>
      </c>
      <c r="I4211" s="203" t="s">
        <v>9453</v>
      </c>
      <c r="J4211" s="203" t="s">
        <v>33117</v>
      </c>
      <c r="K4211" s="84">
        <v>45561</v>
      </c>
      <c r="L4211" s="84">
        <v>45562</v>
      </c>
      <c r="M4211" s="84">
        <v>45652</v>
      </c>
      <c r="N4211" s="203" t="s">
        <v>33118</v>
      </c>
      <c r="O4211" s="86">
        <v>12000000</v>
      </c>
      <c r="P4211" s="203" t="s">
        <v>33119</v>
      </c>
      <c r="Q4211" s="203" t="s">
        <v>33117</v>
      </c>
      <c r="R4211" s="84">
        <v>45560</v>
      </c>
      <c r="S4211" s="84">
        <v>45560</v>
      </c>
      <c r="T4211" s="84"/>
      <c r="U4211" s="84"/>
      <c r="V4211" s="84"/>
      <c r="W4211" s="203" t="s">
        <v>9457</v>
      </c>
    </row>
    <row r="4212" spans="1:23" x14ac:dyDescent="0.3">
      <c r="A4212" s="203" t="s">
        <v>3417</v>
      </c>
      <c r="B4212" s="203" t="s">
        <v>1247</v>
      </c>
      <c r="C4212" s="203" t="s">
        <v>34494</v>
      </c>
      <c r="D4212" s="203" t="s">
        <v>34495</v>
      </c>
      <c r="E4212" s="203" t="s">
        <v>34496</v>
      </c>
      <c r="F4212" s="203" t="s">
        <v>9451</v>
      </c>
      <c r="G4212" s="203"/>
      <c r="H4212" s="203"/>
      <c r="I4212" s="203"/>
      <c r="J4212" s="203"/>
      <c r="K4212" s="84"/>
      <c r="L4212" s="84"/>
      <c r="M4212" s="84"/>
      <c r="N4212" s="203"/>
      <c r="O4212" s="86"/>
      <c r="P4212" s="203"/>
      <c r="Q4212" s="203"/>
      <c r="R4212" s="84">
        <v>46258</v>
      </c>
      <c r="S4212" s="84">
        <v>46258</v>
      </c>
      <c r="T4212" s="84"/>
      <c r="U4212" s="84"/>
      <c r="V4212" s="84"/>
      <c r="W4212" s="203" t="s">
        <v>9457</v>
      </c>
    </row>
    <row r="4213" spans="1:23" x14ac:dyDescent="0.3">
      <c r="A4213" s="203" t="s">
        <v>1665</v>
      </c>
      <c r="B4213" s="203" t="s">
        <v>1247</v>
      </c>
      <c r="C4213" s="203" t="s">
        <v>33120</v>
      </c>
      <c r="D4213" s="203" t="s">
        <v>33121</v>
      </c>
      <c r="E4213" s="203" t="s">
        <v>33122</v>
      </c>
      <c r="F4213" s="203" t="s">
        <v>9451</v>
      </c>
      <c r="G4213" s="203" t="s">
        <v>33122</v>
      </c>
      <c r="H4213" s="203" t="s">
        <v>33123</v>
      </c>
      <c r="I4213" s="203" t="s">
        <v>9504</v>
      </c>
      <c r="J4213" s="203" t="s">
        <v>19214</v>
      </c>
      <c r="K4213" s="84">
        <v>46051</v>
      </c>
      <c r="L4213" s="84">
        <v>46051</v>
      </c>
      <c r="M4213" s="84">
        <v>46170</v>
      </c>
      <c r="N4213" s="203" t="s">
        <v>18711</v>
      </c>
      <c r="O4213" s="86">
        <v>16000000</v>
      </c>
      <c r="P4213" s="203" t="s">
        <v>33124</v>
      </c>
      <c r="Q4213" s="203" t="s">
        <v>19214</v>
      </c>
      <c r="R4213" s="84">
        <v>46049</v>
      </c>
      <c r="S4213" s="84">
        <v>46049</v>
      </c>
      <c r="T4213" s="84"/>
      <c r="U4213" s="84"/>
      <c r="V4213" s="84"/>
      <c r="W4213" s="203" t="s">
        <v>9457</v>
      </c>
    </row>
    <row r="4214" spans="1:23" x14ac:dyDescent="0.3">
      <c r="A4214" s="203" t="s">
        <v>1605</v>
      </c>
      <c r="B4214" s="203" t="s">
        <v>1247</v>
      </c>
      <c r="C4214" s="203" t="s">
        <v>33125</v>
      </c>
      <c r="D4214" s="203" t="s">
        <v>33126</v>
      </c>
      <c r="E4214" s="203" t="s">
        <v>33127</v>
      </c>
      <c r="F4214" s="203" t="s">
        <v>9451</v>
      </c>
      <c r="G4214" s="203" t="s">
        <v>33127</v>
      </c>
      <c r="H4214" s="203" t="s">
        <v>33128</v>
      </c>
      <c r="I4214" s="203" t="s">
        <v>9453</v>
      </c>
      <c r="J4214" s="203" t="s">
        <v>33129</v>
      </c>
      <c r="K4214" s="84">
        <v>46042</v>
      </c>
      <c r="L4214" s="84">
        <v>46043</v>
      </c>
      <c r="M4214" s="84">
        <v>46223</v>
      </c>
      <c r="N4214" s="203" t="s">
        <v>18977</v>
      </c>
      <c r="O4214" s="86">
        <v>19976388</v>
      </c>
      <c r="P4214" s="203" t="s">
        <v>33130</v>
      </c>
      <c r="Q4214" s="203" t="s">
        <v>33129</v>
      </c>
      <c r="R4214" s="84">
        <v>46041</v>
      </c>
      <c r="S4214" s="84">
        <v>46041</v>
      </c>
      <c r="T4214" s="84"/>
      <c r="U4214" s="84"/>
      <c r="V4214" s="84"/>
      <c r="W4214" s="203" t="s">
        <v>9457</v>
      </c>
    </row>
    <row r="4215" spans="1:23" x14ac:dyDescent="0.3">
      <c r="A4215" s="203" t="s">
        <v>5600</v>
      </c>
      <c r="B4215" s="203" t="s">
        <v>1245</v>
      </c>
      <c r="C4215" s="203" t="s">
        <v>33131</v>
      </c>
      <c r="D4215" s="203" t="s">
        <v>33132</v>
      </c>
      <c r="E4215" s="203" t="s">
        <v>33133</v>
      </c>
      <c r="F4215" s="203" t="s">
        <v>9451</v>
      </c>
      <c r="G4215" s="203" t="s">
        <v>33133</v>
      </c>
      <c r="H4215" s="203" t="s">
        <v>33134</v>
      </c>
      <c r="I4215" s="203" t="s">
        <v>9453</v>
      </c>
      <c r="J4215" s="203" t="s">
        <v>33135</v>
      </c>
      <c r="K4215" s="84">
        <v>45536</v>
      </c>
      <c r="L4215" s="84">
        <v>45537</v>
      </c>
      <c r="M4215" s="84">
        <v>45651</v>
      </c>
      <c r="N4215" s="203" t="s">
        <v>33136</v>
      </c>
      <c r="O4215" s="86">
        <v>13040584</v>
      </c>
      <c r="P4215" s="203" t="s">
        <v>33137</v>
      </c>
      <c r="Q4215" s="203" t="s">
        <v>33135</v>
      </c>
      <c r="R4215" s="84">
        <v>45530</v>
      </c>
      <c r="S4215" s="84">
        <v>45530</v>
      </c>
      <c r="T4215" s="84"/>
      <c r="U4215" s="84"/>
      <c r="V4215" s="84"/>
      <c r="W4215" s="203" t="s">
        <v>9457</v>
      </c>
    </row>
    <row r="4216" spans="1:23" x14ac:dyDescent="0.3">
      <c r="A4216" s="203" t="s">
        <v>1467</v>
      </c>
      <c r="B4216" s="203" t="s">
        <v>1247</v>
      </c>
      <c r="C4216" s="203" t="s">
        <v>33138</v>
      </c>
      <c r="D4216" s="203" t="s">
        <v>33139</v>
      </c>
      <c r="E4216" s="203" t="s">
        <v>33140</v>
      </c>
      <c r="F4216" s="203" t="s">
        <v>9451</v>
      </c>
      <c r="G4216" s="203" t="s">
        <v>33140</v>
      </c>
      <c r="H4216" s="203" t="s">
        <v>33141</v>
      </c>
      <c r="I4216" s="203" t="s">
        <v>9453</v>
      </c>
      <c r="J4216" s="203" t="s">
        <v>33142</v>
      </c>
      <c r="K4216" s="84">
        <v>46042</v>
      </c>
      <c r="L4216" s="84">
        <v>46043</v>
      </c>
      <c r="M4216" s="84">
        <v>46223</v>
      </c>
      <c r="N4216" s="203" t="s">
        <v>11257</v>
      </c>
      <c r="O4216" s="86">
        <v>25760100</v>
      </c>
      <c r="P4216" s="203" t="s">
        <v>33143</v>
      </c>
      <c r="Q4216" s="203" t="s">
        <v>33142</v>
      </c>
      <c r="R4216" s="84">
        <v>46041</v>
      </c>
      <c r="S4216" s="84">
        <v>46041</v>
      </c>
      <c r="T4216" s="84"/>
      <c r="U4216" s="84"/>
      <c r="V4216" s="84"/>
      <c r="W4216" s="203" t="s">
        <v>9457</v>
      </c>
    </row>
    <row r="4217" spans="1:23" x14ac:dyDescent="0.3">
      <c r="A4217" s="203" t="s">
        <v>1467</v>
      </c>
      <c r="B4217" s="203" t="s">
        <v>1247</v>
      </c>
      <c r="C4217" s="203" t="s">
        <v>33144</v>
      </c>
      <c r="D4217" s="203" t="s">
        <v>33145</v>
      </c>
      <c r="E4217" s="203" t="s">
        <v>33146</v>
      </c>
      <c r="F4217" s="203" t="s">
        <v>9451</v>
      </c>
      <c r="G4217" s="203" t="s">
        <v>33146</v>
      </c>
      <c r="H4217" s="203" t="s">
        <v>33147</v>
      </c>
      <c r="I4217" s="203" t="s">
        <v>9453</v>
      </c>
      <c r="J4217" s="203" t="s">
        <v>33148</v>
      </c>
      <c r="K4217" s="84">
        <v>46242</v>
      </c>
      <c r="L4217" s="84">
        <v>46246</v>
      </c>
      <c r="M4217" s="84">
        <v>46387</v>
      </c>
      <c r="N4217" s="203" t="s">
        <v>13467</v>
      </c>
      <c r="O4217" s="86">
        <v>12775674</v>
      </c>
      <c r="P4217" s="203" t="s">
        <v>33149</v>
      </c>
      <c r="Q4217" s="203" t="s">
        <v>33148</v>
      </c>
      <c r="R4217" s="84">
        <v>46240</v>
      </c>
      <c r="S4217" s="84">
        <v>46240</v>
      </c>
      <c r="T4217" s="84"/>
      <c r="U4217" s="84"/>
      <c r="V4217" s="84"/>
      <c r="W4217" s="203" t="s">
        <v>9457</v>
      </c>
    </row>
    <row r="4218" spans="1:23" x14ac:dyDescent="0.3">
      <c r="A4218" s="203" t="s">
        <v>5454</v>
      </c>
      <c r="B4218" s="203" t="s">
        <v>1245</v>
      </c>
      <c r="C4218" s="203" t="s">
        <v>33150</v>
      </c>
      <c r="D4218" s="203" t="s">
        <v>33151</v>
      </c>
      <c r="E4218" s="203" t="s">
        <v>33152</v>
      </c>
      <c r="F4218" s="203" t="s">
        <v>9451</v>
      </c>
      <c r="G4218" s="203" t="s">
        <v>33152</v>
      </c>
      <c r="H4218" s="203" t="s">
        <v>33153</v>
      </c>
      <c r="I4218" s="203" t="s">
        <v>9453</v>
      </c>
      <c r="J4218" s="203" t="s">
        <v>33154</v>
      </c>
      <c r="K4218" s="84">
        <v>45566</v>
      </c>
      <c r="L4218" s="84">
        <v>45567</v>
      </c>
      <c r="M4218" s="84">
        <v>45657</v>
      </c>
      <c r="N4218" s="203" t="s">
        <v>33155</v>
      </c>
      <c r="O4218" s="86">
        <v>10500000</v>
      </c>
      <c r="P4218" s="203" t="s">
        <v>33156</v>
      </c>
      <c r="Q4218" s="203" t="s">
        <v>33154</v>
      </c>
      <c r="R4218" s="84">
        <v>45566</v>
      </c>
      <c r="S4218" s="84">
        <v>45566</v>
      </c>
      <c r="T4218" s="84"/>
      <c r="U4218" s="84"/>
      <c r="V4218" s="84"/>
      <c r="W4218" s="203" t="s">
        <v>9457</v>
      </c>
    </row>
    <row r="4219" spans="1:23" x14ac:dyDescent="0.3">
      <c r="A4219" s="203" t="s">
        <v>1689</v>
      </c>
      <c r="B4219" s="203" t="s">
        <v>1247</v>
      </c>
      <c r="C4219" s="203" t="s">
        <v>33157</v>
      </c>
      <c r="D4219" s="203" t="s">
        <v>33158</v>
      </c>
      <c r="E4219" s="203" t="s">
        <v>33159</v>
      </c>
      <c r="F4219" s="203" t="s">
        <v>9451</v>
      </c>
      <c r="G4219" s="203" t="s">
        <v>33159</v>
      </c>
      <c r="H4219" s="203" t="s">
        <v>33160</v>
      </c>
      <c r="I4219" s="203" t="s">
        <v>9453</v>
      </c>
      <c r="J4219" s="203" t="s">
        <v>33161</v>
      </c>
      <c r="K4219" s="84">
        <v>46050</v>
      </c>
      <c r="L4219" s="84">
        <v>46050</v>
      </c>
      <c r="M4219" s="84">
        <v>46200</v>
      </c>
      <c r="N4219" s="203" t="s">
        <v>15329</v>
      </c>
      <c r="O4219" s="86">
        <v>16294680</v>
      </c>
      <c r="P4219" s="203" t="s">
        <v>33162</v>
      </c>
      <c r="Q4219" s="203" t="s">
        <v>33161</v>
      </c>
      <c r="R4219" s="84">
        <v>46049</v>
      </c>
      <c r="S4219" s="84">
        <v>46049</v>
      </c>
      <c r="T4219" s="84"/>
      <c r="U4219" s="84"/>
      <c r="V4219" s="84"/>
      <c r="W4219" s="203" t="s">
        <v>9457</v>
      </c>
    </row>
    <row r="4220" spans="1:23" x14ac:dyDescent="0.3">
      <c r="A4220" s="203" t="s">
        <v>5032</v>
      </c>
      <c r="B4220" s="203" t="s">
        <v>1245</v>
      </c>
      <c r="C4220" s="203" t="s">
        <v>33163</v>
      </c>
      <c r="D4220" s="203" t="s">
        <v>33164</v>
      </c>
      <c r="E4220" s="203" t="s">
        <v>33165</v>
      </c>
      <c r="F4220" s="203" t="s">
        <v>9451</v>
      </c>
      <c r="G4220" s="203" t="s">
        <v>33165</v>
      </c>
      <c r="H4220" s="203" t="s">
        <v>33166</v>
      </c>
      <c r="I4220" s="203" t="s">
        <v>9462</v>
      </c>
      <c r="J4220" s="203" t="s">
        <v>33167</v>
      </c>
      <c r="K4220" s="84">
        <v>45370</v>
      </c>
      <c r="L4220" s="84">
        <v>45370</v>
      </c>
      <c r="M4220" s="84">
        <v>45553</v>
      </c>
      <c r="N4220" s="203" t="s">
        <v>14302</v>
      </c>
      <c r="O4220" s="86">
        <v>19560876</v>
      </c>
      <c r="P4220" s="203" t="s">
        <v>33168</v>
      </c>
      <c r="Q4220" s="203" t="s">
        <v>33167</v>
      </c>
      <c r="R4220" s="84">
        <v>45368</v>
      </c>
      <c r="S4220" s="84">
        <v>45368</v>
      </c>
      <c r="T4220" s="84"/>
      <c r="U4220" s="84"/>
      <c r="V4220" s="84"/>
      <c r="W4220" s="203" t="s">
        <v>9457</v>
      </c>
    </row>
    <row r="4221" spans="1:23" x14ac:dyDescent="0.3">
      <c r="A4221" s="203" t="s">
        <v>1665</v>
      </c>
      <c r="B4221" s="203" t="s">
        <v>1247</v>
      </c>
      <c r="C4221" s="203" t="s">
        <v>33169</v>
      </c>
      <c r="D4221" s="203" t="s">
        <v>33170</v>
      </c>
      <c r="E4221" s="203" t="s">
        <v>33171</v>
      </c>
      <c r="F4221" s="203" t="s">
        <v>9451</v>
      </c>
      <c r="G4221" s="203" t="s">
        <v>33171</v>
      </c>
      <c r="H4221" s="203" t="s">
        <v>33172</v>
      </c>
      <c r="I4221" s="203" t="s">
        <v>9453</v>
      </c>
      <c r="J4221" s="203" t="s">
        <v>33173</v>
      </c>
      <c r="K4221" s="84">
        <v>46052</v>
      </c>
      <c r="L4221" s="84">
        <v>46052</v>
      </c>
      <c r="M4221" s="84">
        <v>46141</v>
      </c>
      <c r="N4221" s="203" t="s">
        <v>33174</v>
      </c>
      <c r="O4221" s="86">
        <v>10500000</v>
      </c>
      <c r="P4221" s="203" t="s">
        <v>33175</v>
      </c>
      <c r="Q4221" s="203" t="s">
        <v>33173</v>
      </c>
      <c r="R4221" s="84">
        <v>46052</v>
      </c>
      <c r="S4221" s="84">
        <v>46052</v>
      </c>
      <c r="T4221" s="84"/>
      <c r="U4221" s="84"/>
      <c r="V4221" s="84"/>
      <c r="W4221" s="203" t="s">
        <v>9457</v>
      </c>
    </row>
    <row r="4222" spans="1:23" x14ac:dyDescent="0.3">
      <c r="A4222" s="203" t="s">
        <v>1476</v>
      </c>
      <c r="B4222" s="203" t="s">
        <v>1246</v>
      </c>
      <c r="C4222" s="203" t="s">
        <v>33176</v>
      </c>
      <c r="D4222" s="203" t="s">
        <v>33177</v>
      </c>
      <c r="E4222" s="203" t="s">
        <v>33178</v>
      </c>
      <c r="F4222" s="203" t="s">
        <v>9451</v>
      </c>
      <c r="G4222" s="203" t="s">
        <v>33178</v>
      </c>
      <c r="H4222" s="203" t="s">
        <v>33179</v>
      </c>
      <c r="I4222" s="203" t="s">
        <v>9462</v>
      </c>
      <c r="J4222" s="203" t="s">
        <v>9786</v>
      </c>
      <c r="K4222" s="84">
        <v>45890</v>
      </c>
      <c r="L4222" s="84">
        <v>45891</v>
      </c>
      <c r="M4222" s="84">
        <v>46022</v>
      </c>
      <c r="N4222" s="203" t="s">
        <v>25758</v>
      </c>
      <c r="O4222" s="86">
        <v>11443211</v>
      </c>
      <c r="P4222" s="203" t="s">
        <v>33180</v>
      </c>
      <c r="Q4222" s="203" t="s">
        <v>9786</v>
      </c>
      <c r="R4222" s="84">
        <v>45890</v>
      </c>
      <c r="S4222" s="84">
        <v>45890</v>
      </c>
      <c r="T4222" s="84"/>
      <c r="U4222" s="84"/>
      <c r="V4222" s="84"/>
      <c r="W4222" s="203" t="s">
        <v>9457</v>
      </c>
    </row>
    <row r="4223" spans="1:23" x14ac:dyDescent="0.3">
      <c r="A4223" s="203" t="s">
        <v>1509</v>
      </c>
      <c r="B4223" s="203" t="s">
        <v>1246</v>
      </c>
      <c r="C4223" s="203" t="s">
        <v>33181</v>
      </c>
      <c r="D4223" s="203" t="s">
        <v>33182</v>
      </c>
      <c r="E4223" s="203" t="s">
        <v>33183</v>
      </c>
      <c r="F4223" s="203" t="s">
        <v>9451</v>
      </c>
      <c r="G4223" s="203" t="s">
        <v>33183</v>
      </c>
      <c r="H4223" s="203" t="s">
        <v>33184</v>
      </c>
      <c r="I4223" s="203" t="s">
        <v>9453</v>
      </c>
      <c r="J4223" s="203" t="s">
        <v>33185</v>
      </c>
      <c r="K4223" s="84">
        <v>45950</v>
      </c>
      <c r="L4223" s="84">
        <v>45951</v>
      </c>
      <c r="M4223" s="84">
        <v>46011</v>
      </c>
      <c r="N4223" s="203" t="s">
        <v>33186</v>
      </c>
      <c r="O4223" s="86">
        <v>10000000</v>
      </c>
      <c r="P4223" s="203" t="s">
        <v>33187</v>
      </c>
      <c r="Q4223" s="203" t="s">
        <v>33188</v>
      </c>
      <c r="R4223" s="84">
        <v>45947</v>
      </c>
      <c r="S4223" s="84">
        <v>45947</v>
      </c>
      <c r="T4223" s="84"/>
      <c r="U4223" s="84"/>
      <c r="V4223" s="84"/>
      <c r="W4223" s="203" t="s">
        <v>9457</v>
      </c>
    </row>
    <row r="4224" spans="1:23" x14ac:dyDescent="0.3">
      <c r="A4224" s="203" t="s">
        <v>1572</v>
      </c>
      <c r="B4224" s="203" t="s">
        <v>1246</v>
      </c>
      <c r="C4224" s="203" t="s">
        <v>33189</v>
      </c>
      <c r="D4224" s="203" t="s">
        <v>33190</v>
      </c>
      <c r="E4224" s="203" t="s">
        <v>33191</v>
      </c>
      <c r="F4224" s="203" t="s">
        <v>9451</v>
      </c>
      <c r="G4224" s="203" t="s">
        <v>33191</v>
      </c>
      <c r="H4224" s="203" t="s">
        <v>33192</v>
      </c>
      <c r="I4224" s="203" t="s">
        <v>9453</v>
      </c>
      <c r="J4224" s="203" t="s">
        <v>33193</v>
      </c>
      <c r="K4224" s="84">
        <v>45918</v>
      </c>
      <c r="L4224" s="84">
        <v>45918</v>
      </c>
      <c r="M4224" s="84">
        <v>46008</v>
      </c>
      <c r="N4224" s="203" t="s">
        <v>33194</v>
      </c>
      <c r="O4224" s="86">
        <v>12000000</v>
      </c>
      <c r="P4224" s="203" t="s">
        <v>33195</v>
      </c>
      <c r="Q4224" s="203" t="s">
        <v>33193</v>
      </c>
      <c r="R4224" s="84">
        <v>45917</v>
      </c>
      <c r="S4224" s="84">
        <v>45917</v>
      </c>
      <c r="T4224" s="84"/>
      <c r="U4224" s="84"/>
      <c r="V4224" s="84"/>
      <c r="W4224" s="203" t="s">
        <v>9457</v>
      </c>
    </row>
    <row r="4225" spans="1:23" x14ac:dyDescent="0.3">
      <c r="A4225" s="203" t="s">
        <v>2940</v>
      </c>
      <c r="B4225" s="203" t="s">
        <v>1245</v>
      </c>
      <c r="C4225" s="203" t="s">
        <v>33196</v>
      </c>
      <c r="D4225" s="203" t="s">
        <v>33197</v>
      </c>
      <c r="E4225" s="203" t="s">
        <v>33198</v>
      </c>
      <c r="F4225" s="203" t="s">
        <v>9451</v>
      </c>
      <c r="G4225" s="203" t="s">
        <v>33198</v>
      </c>
      <c r="H4225" s="203" t="s">
        <v>33199</v>
      </c>
      <c r="I4225" s="203" t="s">
        <v>9462</v>
      </c>
      <c r="J4225" s="203" t="s">
        <v>33200</v>
      </c>
      <c r="K4225" s="84">
        <v>45587</v>
      </c>
      <c r="L4225" s="84">
        <v>45587</v>
      </c>
      <c r="M4225" s="84">
        <v>45657</v>
      </c>
      <c r="N4225" s="203" t="s">
        <v>19464</v>
      </c>
      <c r="O4225" s="86">
        <v>9301593</v>
      </c>
      <c r="P4225" s="203" t="s">
        <v>33201</v>
      </c>
      <c r="Q4225" s="203" t="s">
        <v>33200</v>
      </c>
      <c r="R4225" s="84">
        <v>45587</v>
      </c>
      <c r="S4225" s="84">
        <v>45587</v>
      </c>
      <c r="T4225" s="84"/>
      <c r="U4225" s="84"/>
      <c r="V4225" s="84"/>
      <c r="W4225" s="203" t="s">
        <v>9457</v>
      </c>
    </row>
    <row r="4226" spans="1:23" x14ac:dyDescent="0.3">
      <c r="A4226" s="203" t="s">
        <v>1436</v>
      </c>
      <c r="B4226" s="203" t="s">
        <v>1247</v>
      </c>
      <c r="C4226" s="203" t="s">
        <v>34497</v>
      </c>
      <c r="D4226" s="203" t="s">
        <v>34498</v>
      </c>
      <c r="E4226" s="203" t="s">
        <v>34499</v>
      </c>
      <c r="F4226" s="203" t="s">
        <v>9451</v>
      </c>
      <c r="G4226" s="203" t="s">
        <v>34499</v>
      </c>
      <c r="H4226" s="203" t="s">
        <v>34500</v>
      </c>
      <c r="I4226" s="203" t="s">
        <v>9482</v>
      </c>
      <c r="J4226" s="203" t="s">
        <v>34501</v>
      </c>
      <c r="K4226" s="84">
        <v>46253</v>
      </c>
      <c r="L4226" s="84"/>
      <c r="M4226" s="84">
        <v>46383</v>
      </c>
      <c r="N4226" s="203" t="s">
        <v>12456</v>
      </c>
      <c r="O4226" s="86">
        <v>23082397</v>
      </c>
      <c r="P4226" s="203" t="s">
        <v>34502</v>
      </c>
      <c r="Q4226" s="203" t="s">
        <v>34503</v>
      </c>
      <c r="R4226" s="84">
        <v>46252</v>
      </c>
      <c r="S4226" s="84">
        <v>46252</v>
      </c>
      <c r="T4226" s="84"/>
      <c r="U4226" s="84"/>
      <c r="V4226" s="84"/>
      <c r="W4226" s="203" t="s">
        <v>9457</v>
      </c>
    </row>
    <row r="4227" spans="1:23" x14ac:dyDescent="0.3">
      <c r="A4227" s="203" t="s">
        <v>3215</v>
      </c>
      <c r="B4227" s="203" t="s">
        <v>1245</v>
      </c>
      <c r="C4227" s="203" t="s">
        <v>33202</v>
      </c>
      <c r="D4227" s="203" t="s">
        <v>33203</v>
      </c>
      <c r="E4227" s="203" t="s">
        <v>33204</v>
      </c>
      <c r="F4227" s="203" t="s">
        <v>9451</v>
      </c>
      <c r="G4227" s="203" t="s">
        <v>33204</v>
      </c>
      <c r="H4227" s="203" t="s">
        <v>33205</v>
      </c>
      <c r="I4227" s="203" t="s">
        <v>9453</v>
      </c>
      <c r="J4227" s="203" t="s">
        <v>33206</v>
      </c>
      <c r="K4227" s="84">
        <v>45454</v>
      </c>
      <c r="L4227" s="84">
        <v>45454</v>
      </c>
      <c r="M4227" s="84">
        <v>45651</v>
      </c>
      <c r="N4227" s="203" t="s">
        <v>15058</v>
      </c>
      <c r="O4227" s="86">
        <v>18850000</v>
      </c>
      <c r="P4227" s="203" t="s">
        <v>33207</v>
      </c>
      <c r="Q4227" s="203" t="s">
        <v>33206</v>
      </c>
      <c r="R4227" s="84">
        <v>45449</v>
      </c>
      <c r="S4227" s="84">
        <v>45449</v>
      </c>
      <c r="T4227" s="84"/>
      <c r="U4227" s="84"/>
      <c r="V4227" s="84"/>
      <c r="W4227" s="203" t="s">
        <v>9457</v>
      </c>
    </row>
    <row r="4228" spans="1:23" x14ac:dyDescent="0.3">
      <c r="A4228" s="203" t="s">
        <v>5454</v>
      </c>
      <c r="B4228" s="203" t="s">
        <v>1245</v>
      </c>
      <c r="C4228" s="203" t="s">
        <v>33208</v>
      </c>
      <c r="D4228" s="203" t="s">
        <v>33209</v>
      </c>
      <c r="E4228" s="203" t="s">
        <v>33210</v>
      </c>
      <c r="F4228" s="203" t="s">
        <v>9451</v>
      </c>
      <c r="G4228" s="203" t="s">
        <v>33210</v>
      </c>
      <c r="H4228" s="203" t="s">
        <v>33211</v>
      </c>
      <c r="I4228" s="203" t="s">
        <v>9453</v>
      </c>
      <c r="J4228" s="203" t="s">
        <v>10498</v>
      </c>
      <c r="K4228" s="84">
        <v>45527</v>
      </c>
      <c r="L4228" s="84">
        <v>45530</v>
      </c>
      <c r="M4228" s="84">
        <v>45621</v>
      </c>
      <c r="N4228" s="203" t="s">
        <v>12465</v>
      </c>
      <c r="O4228" s="86">
        <v>10500000</v>
      </c>
      <c r="P4228" s="203" t="s">
        <v>33212</v>
      </c>
      <c r="Q4228" s="203" t="s">
        <v>10498</v>
      </c>
      <c r="R4228" s="84">
        <v>45525</v>
      </c>
      <c r="S4228" s="84">
        <v>45525</v>
      </c>
      <c r="T4228" s="84"/>
      <c r="U4228" s="84"/>
      <c r="V4228" s="84"/>
      <c r="W4228" s="203" t="s">
        <v>9457</v>
      </c>
    </row>
    <row r="4229" spans="1:23" x14ac:dyDescent="0.3">
      <c r="A4229" s="203" t="s">
        <v>3226</v>
      </c>
      <c r="B4229" s="203" t="s">
        <v>1245</v>
      </c>
      <c r="C4229" s="203" t="s">
        <v>33213</v>
      </c>
      <c r="D4229" s="203" t="s">
        <v>33214</v>
      </c>
      <c r="E4229" s="203" t="s">
        <v>33215</v>
      </c>
      <c r="F4229" s="203" t="s">
        <v>9451</v>
      </c>
      <c r="G4229" s="203" t="s">
        <v>33215</v>
      </c>
      <c r="H4229" s="203" t="s">
        <v>33216</v>
      </c>
      <c r="I4229" s="203" t="s">
        <v>9462</v>
      </c>
      <c r="J4229" s="203" t="s">
        <v>33217</v>
      </c>
      <c r="K4229" s="84">
        <v>45383</v>
      </c>
      <c r="L4229" s="84">
        <v>45383</v>
      </c>
      <c r="M4229" s="84">
        <v>45535</v>
      </c>
      <c r="N4229" s="203" t="s">
        <v>16777</v>
      </c>
      <c r="O4229" s="86">
        <v>16300730</v>
      </c>
      <c r="P4229" s="203" t="s">
        <v>33218</v>
      </c>
      <c r="Q4229" s="203" t="s">
        <v>33219</v>
      </c>
      <c r="R4229" s="84">
        <v>45371</v>
      </c>
      <c r="S4229" s="84">
        <v>45371</v>
      </c>
      <c r="T4229" s="84"/>
      <c r="U4229" s="84"/>
      <c r="V4229" s="84"/>
      <c r="W4229" s="203" t="s">
        <v>9457</v>
      </c>
    </row>
    <row r="4230" spans="1:23" x14ac:dyDescent="0.3">
      <c r="A4230" s="203" t="s">
        <v>1657</v>
      </c>
      <c r="B4230" s="203" t="s">
        <v>1247</v>
      </c>
      <c r="C4230" s="203" t="s">
        <v>33220</v>
      </c>
      <c r="D4230" s="203" t="s">
        <v>9471</v>
      </c>
      <c r="E4230" s="203" t="s">
        <v>12941</v>
      </c>
      <c r="F4230" s="203" t="s">
        <v>9451</v>
      </c>
      <c r="G4230" s="203"/>
      <c r="H4230" s="203"/>
      <c r="I4230" s="203"/>
      <c r="J4230" s="203"/>
      <c r="K4230" s="84"/>
      <c r="L4230" s="84"/>
      <c r="M4230" s="84"/>
      <c r="N4230" s="203"/>
      <c r="O4230" s="86"/>
      <c r="P4230" s="203"/>
      <c r="Q4230" s="203"/>
      <c r="R4230" s="84">
        <v>46217</v>
      </c>
      <c r="S4230" s="84">
        <v>46217</v>
      </c>
      <c r="T4230" s="84">
        <v>46227</v>
      </c>
      <c r="U4230" s="84">
        <v>46227</v>
      </c>
      <c r="V4230" s="84">
        <v>46227</v>
      </c>
      <c r="W4230" s="203" t="s">
        <v>9723</v>
      </c>
    </row>
    <row r="4231" spans="1:23" x14ac:dyDescent="0.3">
      <c r="A4231" s="203" t="s">
        <v>1476</v>
      </c>
      <c r="B4231" s="203" t="s">
        <v>1246</v>
      </c>
      <c r="C4231" s="203" t="s">
        <v>33221</v>
      </c>
      <c r="D4231" s="203" t="s">
        <v>33222</v>
      </c>
      <c r="E4231" s="203" t="s">
        <v>33223</v>
      </c>
      <c r="F4231" s="203" t="s">
        <v>9451</v>
      </c>
      <c r="G4231" s="203" t="s">
        <v>33223</v>
      </c>
      <c r="H4231" s="203" t="s">
        <v>33224</v>
      </c>
      <c r="I4231" s="203" t="s">
        <v>9462</v>
      </c>
      <c r="J4231" s="203" t="s">
        <v>16802</v>
      </c>
      <c r="K4231" s="84">
        <v>45922</v>
      </c>
      <c r="L4231" s="84">
        <v>45922</v>
      </c>
      <c r="M4231" s="84">
        <v>46022</v>
      </c>
      <c r="N4231" s="203" t="s">
        <v>16803</v>
      </c>
      <c r="O4231" s="86">
        <v>8180883</v>
      </c>
      <c r="P4231" s="203" t="s">
        <v>33225</v>
      </c>
      <c r="Q4231" s="203" t="s">
        <v>16802</v>
      </c>
      <c r="R4231" s="84">
        <v>45922</v>
      </c>
      <c r="S4231" s="84">
        <v>45922</v>
      </c>
      <c r="T4231" s="84"/>
      <c r="U4231" s="84"/>
      <c r="V4231" s="84"/>
      <c r="W4231" s="203" t="s">
        <v>9457</v>
      </c>
    </row>
    <row r="4232" spans="1:23" x14ac:dyDescent="0.3">
      <c r="A4232" s="203" t="s">
        <v>1476</v>
      </c>
      <c r="B4232" s="203" t="s">
        <v>1246</v>
      </c>
      <c r="C4232" s="203" t="s">
        <v>33226</v>
      </c>
      <c r="D4232" s="203" t="s">
        <v>33227</v>
      </c>
      <c r="E4232" s="203" t="s">
        <v>33228</v>
      </c>
      <c r="F4232" s="203" t="s">
        <v>9451</v>
      </c>
      <c r="G4232" s="203" t="s">
        <v>33228</v>
      </c>
      <c r="H4232" s="203" t="s">
        <v>33229</v>
      </c>
      <c r="I4232" s="203" t="s">
        <v>9462</v>
      </c>
      <c r="J4232" s="203" t="s">
        <v>14527</v>
      </c>
      <c r="K4232" s="84">
        <v>45934</v>
      </c>
      <c r="L4232" s="84">
        <v>45936</v>
      </c>
      <c r="M4232" s="84">
        <v>46022</v>
      </c>
      <c r="N4232" s="203" t="s">
        <v>10350</v>
      </c>
      <c r="O4232" s="86">
        <v>7482100</v>
      </c>
      <c r="P4232" s="203" t="s">
        <v>33230</v>
      </c>
      <c r="Q4232" s="203" t="s">
        <v>14527</v>
      </c>
      <c r="R4232" s="84">
        <v>45933</v>
      </c>
      <c r="S4232" s="84">
        <v>45933</v>
      </c>
      <c r="T4232" s="84"/>
      <c r="U4232" s="84"/>
      <c r="V4232" s="84"/>
      <c r="W4232" s="203" t="s">
        <v>9457</v>
      </c>
    </row>
    <row r="4233" spans="1:23" x14ac:dyDescent="0.3">
      <c r="A4233" s="203" t="s">
        <v>5454</v>
      </c>
      <c r="B4233" s="203" t="s">
        <v>1245</v>
      </c>
      <c r="C4233" s="203" t="s">
        <v>33231</v>
      </c>
      <c r="D4233" s="203" t="s">
        <v>33232</v>
      </c>
      <c r="E4233" s="203" t="s">
        <v>33233</v>
      </c>
      <c r="F4233" s="203" t="s">
        <v>9451</v>
      </c>
      <c r="G4233" s="203" t="s">
        <v>33233</v>
      </c>
      <c r="H4233" s="203" t="s">
        <v>33234</v>
      </c>
      <c r="I4233" s="203" t="s">
        <v>9453</v>
      </c>
      <c r="J4233" s="203" t="s">
        <v>33235</v>
      </c>
      <c r="K4233" s="84">
        <v>45544</v>
      </c>
      <c r="L4233" s="84">
        <v>45551</v>
      </c>
      <c r="M4233" s="84">
        <v>45641</v>
      </c>
      <c r="N4233" s="203" t="s">
        <v>10172</v>
      </c>
      <c r="O4233" s="86">
        <v>10500000</v>
      </c>
      <c r="P4233" s="203" t="s">
        <v>33236</v>
      </c>
      <c r="Q4233" s="203" t="s">
        <v>33235</v>
      </c>
      <c r="R4233" s="84">
        <v>45541</v>
      </c>
      <c r="S4233" s="84">
        <v>45541</v>
      </c>
      <c r="T4233" s="84"/>
      <c r="U4233" s="84"/>
      <c r="V4233" s="84"/>
      <c r="W4233" s="203" t="s">
        <v>9457</v>
      </c>
    </row>
    <row r="4234" spans="1:23" x14ac:dyDescent="0.3">
      <c r="A4234" s="203" t="s">
        <v>2935</v>
      </c>
      <c r="B4234" s="203" t="s">
        <v>1245</v>
      </c>
      <c r="C4234" s="203" t="s">
        <v>33237</v>
      </c>
      <c r="D4234" s="203" t="s">
        <v>33238</v>
      </c>
      <c r="E4234" s="203" t="s">
        <v>33239</v>
      </c>
      <c r="F4234" s="203" t="s">
        <v>9451</v>
      </c>
      <c r="G4234" s="203" t="s">
        <v>33239</v>
      </c>
      <c r="H4234" s="203" t="s">
        <v>33240</v>
      </c>
      <c r="I4234" s="203" t="s">
        <v>9462</v>
      </c>
      <c r="J4234" s="203" t="s">
        <v>14702</v>
      </c>
      <c r="K4234" s="84">
        <v>45360</v>
      </c>
      <c r="L4234" s="84">
        <v>45362</v>
      </c>
      <c r="M4234" s="84">
        <v>45545</v>
      </c>
      <c r="N4234" s="203" t="s">
        <v>12632</v>
      </c>
      <c r="O4234" s="86">
        <v>27237546</v>
      </c>
      <c r="P4234" s="203" t="s">
        <v>33241</v>
      </c>
      <c r="Q4234" s="203" t="s">
        <v>14705</v>
      </c>
      <c r="R4234" s="84">
        <v>45359</v>
      </c>
      <c r="S4234" s="84">
        <v>45359</v>
      </c>
      <c r="T4234" s="84"/>
      <c r="U4234" s="84"/>
      <c r="V4234" s="84"/>
      <c r="W4234" s="203" t="s">
        <v>9457</v>
      </c>
    </row>
    <row r="4235" spans="1:23" x14ac:dyDescent="0.3">
      <c r="A4235" s="203" t="s">
        <v>2935</v>
      </c>
      <c r="B4235" s="203" t="s">
        <v>1245</v>
      </c>
      <c r="C4235" s="203" t="s">
        <v>33242</v>
      </c>
      <c r="D4235" s="203" t="s">
        <v>33243</v>
      </c>
      <c r="E4235" s="203" t="s">
        <v>33244</v>
      </c>
      <c r="F4235" s="203" t="s">
        <v>9451</v>
      </c>
      <c r="G4235" s="203" t="s">
        <v>33244</v>
      </c>
      <c r="H4235" s="203" t="s">
        <v>33245</v>
      </c>
      <c r="I4235" s="203" t="s">
        <v>9462</v>
      </c>
      <c r="J4235" s="203" t="s">
        <v>26658</v>
      </c>
      <c r="K4235" s="84">
        <v>45415</v>
      </c>
      <c r="L4235" s="84">
        <v>45415</v>
      </c>
      <c r="M4235" s="84">
        <v>45598</v>
      </c>
      <c r="N4235" s="203" t="s">
        <v>12437</v>
      </c>
      <c r="O4235" s="86">
        <v>19560876</v>
      </c>
      <c r="P4235" s="203" t="s">
        <v>33246</v>
      </c>
      <c r="Q4235" s="203" t="s">
        <v>33247</v>
      </c>
      <c r="R4235" s="84">
        <v>45414</v>
      </c>
      <c r="S4235" s="84">
        <v>45414</v>
      </c>
      <c r="T4235" s="84"/>
      <c r="U4235" s="84"/>
      <c r="V4235" s="84"/>
      <c r="W4235" s="203" t="s">
        <v>9457</v>
      </c>
    </row>
    <row r="4236" spans="1:23" x14ac:dyDescent="0.3">
      <c r="A4236" s="203" t="s">
        <v>1572</v>
      </c>
      <c r="B4236" s="203" t="s">
        <v>1246</v>
      </c>
      <c r="C4236" s="203" t="s">
        <v>33248</v>
      </c>
      <c r="D4236" s="203" t="s">
        <v>33249</v>
      </c>
      <c r="E4236" s="203" t="s">
        <v>33250</v>
      </c>
      <c r="F4236" s="203" t="s">
        <v>9451</v>
      </c>
      <c r="G4236" s="203" t="s">
        <v>33250</v>
      </c>
      <c r="H4236" s="203" t="s">
        <v>33251</v>
      </c>
      <c r="I4236" s="203" t="s">
        <v>9453</v>
      </c>
      <c r="J4236" s="203" t="s">
        <v>10797</v>
      </c>
      <c r="K4236" s="84">
        <v>45915</v>
      </c>
      <c r="L4236" s="84">
        <v>45916</v>
      </c>
      <c r="M4236" s="84">
        <v>45976</v>
      </c>
      <c r="N4236" s="203" t="s">
        <v>25310</v>
      </c>
      <c r="O4236" s="86">
        <v>8000000</v>
      </c>
      <c r="P4236" s="203" t="s">
        <v>33252</v>
      </c>
      <c r="Q4236" s="203" t="s">
        <v>10797</v>
      </c>
      <c r="R4236" s="84">
        <v>45915</v>
      </c>
      <c r="S4236" s="84">
        <v>45915</v>
      </c>
      <c r="T4236" s="84"/>
      <c r="U4236" s="84"/>
      <c r="V4236" s="84"/>
      <c r="W4236" s="203" t="s">
        <v>9457</v>
      </c>
    </row>
    <row r="4237" spans="1:23" x14ac:dyDescent="0.3">
      <c r="A4237" s="203" t="s">
        <v>5454</v>
      </c>
      <c r="B4237" s="203" t="s">
        <v>1245</v>
      </c>
      <c r="C4237" s="203" t="s">
        <v>33253</v>
      </c>
      <c r="D4237" s="203" t="s">
        <v>33254</v>
      </c>
      <c r="E4237" s="203" t="s">
        <v>33255</v>
      </c>
      <c r="F4237" s="203" t="s">
        <v>9451</v>
      </c>
      <c r="G4237" s="203" t="s">
        <v>33255</v>
      </c>
      <c r="H4237" s="203" t="s">
        <v>33256</v>
      </c>
      <c r="I4237" s="203" t="s">
        <v>9453</v>
      </c>
      <c r="J4237" s="203" t="s">
        <v>19489</v>
      </c>
      <c r="K4237" s="84">
        <v>45531</v>
      </c>
      <c r="L4237" s="84">
        <v>45532</v>
      </c>
      <c r="M4237" s="84">
        <v>45623</v>
      </c>
      <c r="N4237" s="203" t="s">
        <v>17524</v>
      </c>
      <c r="O4237" s="86">
        <v>6600000</v>
      </c>
      <c r="P4237" s="203" t="s">
        <v>33257</v>
      </c>
      <c r="Q4237" s="203" t="s">
        <v>19489</v>
      </c>
      <c r="R4237" s="84">
        <v>45531</v>
      </c>
      <c r="S4237" s="84">
        <v>45531</v>
      </c>
      <c r="T4237" s="84"/>
      <c r="U4237" s="84"/>
      <c r="V4237" s="84"/>
      <c r="W4237" s="203" t="s">
        <v>9457</v>
      </c>
    </row>
    <row r="4238" spans="1:23" x14ac:dyDescent="0.3">
      <c r="A4238" s="203" t="s">
        <v>1572</v>
      </c>
      <c r="B4238" s="203" t="s">
        <v>1246</v>
      </c>
      <c r="C4238" s="203" t="s">
        <v>33258</v>
      </c>
      <c r="D4238" s="203" t="s">
        <v>33259</v>
      </c>
      <c r="E4238" s="203" t="s">
        <v>33260</v>
      </c>
      <c r="F4238" s="203" t="s">
        <v>9451</v>
      </c>
      <c r="G4238" s="203" t="s">
        <v>33260</v>
      </c>
      <c r="H4238" s="203" t="s">
        <v>33261</v>
      </c>
      <c r="I4238" s="203" t="s">
        <v>9453</v>
      </c>
      <c r="J4238" s="203" t="s">
        <v>33262</v>
      </c>
      <c r="K4238" s="84">
        <v>45917</v>
      </c>
      <c r="L4238" s="84">
        <v>45918</v>
      </c>
      <c r="M4238" s="84">
        <v>46008</v>
      </c>
      <c r="N4238" s="203" t="s">
        <v>20589</v>
      </c>
      <c r="O4238" s="86">
        <v>10500000</v>
      </c>
      <c r="P4238" s="203" t="s">
        <v>33263</v>
      </c>
      <c r="Q4238" s="203" t="s">
        <v>33262</v>
      </c>
      <c r="R4238" s="84">
        <v>45917</v>
      </c>
      <c r="S4238" s="84">
        <v>45917</v>
      </c>
      <c r="T4238" s="84"/>
      <c r="U4238" s="84"/>
      <c r="V4238" s="84"/>
      <c r="W4238" s="203" t="s">
        <v>9457</v>
      </c>
    </row>
    <row r="4239" spans="1:23" x14ac:dyDescent="0.3">
      <c r="A4239" s="203" t="s">
        <v>3995</v>
      </c>
      <c r="B4239" s="203" t="s">
        <v>1245</v>
      </c>
      <c r="C4239" s="203" t="s">
        <v>33264</v>
      </c>
      <c r="D4239" s="203" t="s">
        <v>33265</v>
      </c>
      <c r="E4239" s="203" t="s">
        <v>33266</v>
      </c>
      <c r="F4239" s="203" t="s">
        <v>9451</v>
      </c>
      <c r="G4239" s="203" t="s">
        <v>33266</v>
      </c>
      <c r="H4239" s="203" t="s">
        <v>33267</v>
      </c>
      <c r="I4239" s="203" t="s">
        <v>9453</v>
      </c>
      <c r="J4239" s="203" t="s">
        <v>33268</v>
      </c>
      <c r="K4239" s="84">
        <v>45596</v>
      </c>
      <c r="L4239" s="84">
        <v>45597</v>
      </c>
      <c r="M4239" s="84">
        <v>45656</v>
      </c>
      <c r="N4239" s="203" t="s">
        <v>33269</v>
      </c>
      <c r="O4239" s="86">
        <v>8400000</v>
      </c>
      <c r="P4239" s="203" t="s">
        <v>33270</v>
      </c>
      <c r="Q4239" s="203" t="s">
        <v>33268</v>
      </c>
      <c r="R4239" s="84">
        <v>45596</v>
      </c>
      <c r="S4239" s="84">
        <v>45596</v>
      </c>
      <c r="T4239" s="84"/>
      <c r="U4239" s="84"/>
      <c r="V4239" s="84"/>
      <c r="W4239" s="203" t="s">
        <v>9457</v>
      </c>
    </row>
    <row r="4240" spans="1:23" x14ac:dyDescent="0.3">
      <c r="A4240" s="203" t="s">
        <v>1476</v>
      </c>
      <c r="B4240" s="203" t="s">
        <v>1246</v>
      </c>
      <c r="C4240" s="203" t="s">
        <v>33271</v>
      </c>
      <c r="D4240" s="203" t="s">
        <v>33272</v>
      </c>
      <c r="E4240" s="203" t="s">
        <v>33273</v>
      </c>
      <c r="F4240" s="203" t="s">
        <v>9451</v>
      </c>
      <c r="G4240" s="203" t="s">
        <v>33273</v>
      </c>
      <c r="H4240" s="203" t="s">
        <v>33274</v>
      </c>
      <c r="I4240" s="203" t="s">
        <v>9462</v>
      </c>
      <c r="J4240" s="203" t="s">
        <v>12014</v>
      </c>
      <c r="K4240" s="84">
        <v>45888</v>
      </c>
      <c r="L4240" s="84">
        <v>45888</v>
      </c>
      <c r="M4240" s="84">
        <v>46021</v>
      </c>
      <c r="N4240" s="203" t="s">
        <v>12887</v>
      </c>
      <c r="O4240" s="86">
        <v>21432125</v>
      </c>
      <c r="P4240" s="203" t="s">
        <v>33275</v>
      </c>
      <c r="Q4240" s="203" t="s">
        <v>12014</v>
      </c>
      <c r="R4240" s="84">
        <v>45887</v>
      </c>
      <c r="S4240" s="84">
        <v>45887</v>
      </c>
      <c r="T4240" s="84"/>
      <c r="U4240" s="84"/>
      <c r="V4240" s="84"/>
      <c r="W4240" s="203" t="s">
        <v>9457</v>
      </c>
    </row>
    <row r="4241" spans="1:23" x14ac:dyDescent="0.3">
      <c r="A4241" s="203" t="s">
        <v>1605</v>
      </c>
      <c r="B4241" s="203" t="s">
        <v>1247</v>
      </c>
      <c r="C4241" s="203" t="s">
        <v>33276</v>
      </c>
      <c r="D4241" s="203" t="s">
        <v>33277</v>
      </c>
      <c r="E4241" s="203" t="s">
        <v>33278</v>
      </c>
      <c r="F4241" s="203" t="s">
        <v>9451</v>
      </c>
      <c r="G4241" s="203" t="s">
        <v>33278</v>
      </c>
      <c r="H4241" s="203" t="s">
        <v>33279</v>
      </c>
      <c r="I4241" s="203" t="s">
        <v>9453</v>
      </c>
      <c r="J4241" s="203" t="s">
        <v>9483</v>
      </c>
      <c r="K4241" s="84">
        <v>46047</v>
      </c>
      <c r="L4241" s="84">
        <v>46048</v>
      </c>
      <c r="M4241" s="84">
        <v>46228</v>
      </c>
      <c r="N4241" s="203" t="s">
        <v>27211</v>
      </c>
      <c r="O4241" s="86">
        <v>17064468</v>
      </c>
      <c r="P4241" s="203" t="s">
        <v>33280</v>
      </c>
      <c r="Q4241" s="203" t="s">
        <v>9483</v>
      </c>
      <c r="R4241" s="84">
        <v>46046</v>
      </c>
      <c r="S4241" s="84">
        <v>46046</v>
      </c>
      <c r="T4241" s="84"/>
      <c r="U4241" s="84"/>
      <c r="V4241" s="84"/>
      <c r="W4241" s="203" t="s">
        <v>9457</v>
      </c>
    </row>
    <row r="4242" spans="1:23" x14ac:dyDescent="0.3">
      <c r="A4242" s="203" t="s">
        <v>1665</v>
      </c>
      <c r="B4242" s="203" t="s">
        <v>1247</v>
      </c>
      <c r="C4242" s="203" t="s">
        <v>33281</v>
      </c>
      <c r="D4242" s="203" t="s">
        <v>33282</v>
      </c>
      <c r="E4242" s="203" t="s">
        <v>33283</v>
      </c>
      <c r="F4242" s="203" t="s">
        <v>9451</v>
      </c>
      <c r="G4242" s="203" t="s">
        <v>33283</v>
      </c>
      <c r="H4242" s="203" t="s">
        <v>33284</v>
      </c>
      <c r="I4242" s="203" t="s">
        <v>9504</v>
      </c>
      <c r="J4242" s="203" t="s">
        <v>33285</v>
      </c>
      <c r="K4242" s="84">
        <v>46046</v>
      </c>
      <c r="L4242" s="84">
        <v>46048</v>
      </c>
      <c r="M4242" s="84">
        <v>46167</v>
      </c>
      <c r="N4242" s="203" t="s">
        <v>13355</v>
      </c>
      <c r="O4242" s="86">
        <v>16000000</v>
      </c>
      <c r="P4242" s="203" t="s">
        <v>33286</v>
      </c>
      <c r="Q4242" s="203" t="s">
        <v>33285</v>
      </c>
      <c r="R4242" s="84">
        <v>46045</v>
      </c>
      <c r="S4242" s="84">
        <v>46045</v>
      </c>
      <c r="T4242" s="84"/>
      <c r="U4242" s="84"/>
      <c r="V4242" s="84"/>
      <c r="W4242" s="203" t="s">
        <v>9457</v>
      </c>
    </row>
    <row r="4243" spans="1:23" x14ac:dyDescent="0.3">
      <c r="A4243" s="203" t="s">
        <v>1476</v>
      </c>
      <c r="B4243" s="203" t="s">
        <v>1246</v>
      </c>
      <c r="C4243" s="203" t="s">
        <v>33287</v>
      </c>
      <c r="D4243" s="203" t="s">
        <v>33288</v>
      </c>
      <c r="E4243" s="203" t="s">
        <v>33289</v>
      </c>
      <c r="F4243" s="203" t="s">
        <v>9451</v>
      </c>
      <c r="G4243" s="203" t="s">
        <v>33289</v>
      </c>
      <c r="H4243" s="203" t="s">
        <v>33290</v>
      </c>
      <c r="I4243" s="203" t="s">
        <v>9462</v>
      </c>
      <c r="J4243" s="203" t="s">
        <v>33291</v>
      </c>
      <c r="K4243" s="84">
        <v>45905</v>
      </c>
      <c r="L4243" s="84">
        <v>45906</v>
      </c>
      <c r="M4243" s="84">
        <v>46020</v>
      </c>
      <c r="N4243" s="203" t="s">
        <v>15493</v>
      </c>
      <c r="O4243" s="86">
        <v>18959187</v>
      </c>
      <c r="P4243" s="203" t="s">
        <v>33292</v>
      </c>
      <c r="Q4243" s="203" t="s">
        <v>33291</v>
      </c>
      <c r="R4243" s="84">
        <v>45905</v>
      </c>
      <c r="S4243" s="84">
        <v>45905</v>
      </c>
      <c r="T4243" s="84"/>
      <c r="U4243" s="84"/>
      <c r="V4243" s="84"/>
      <c r="W4243" s="203" t="s">
        <v>9457</v>
      </c>
    </row>
    <row r="4244" spans="1:23" x14ac:dyDescent="0.3">
      <c r="A4244" s="203" t="s">
        <v>1665</v>
      </c>
      <c r="B4244" s="203" t="s">
        <v>1247</v>
      </c>
      <c r="C4244" s="203" t="s">
        <v>33293</v>
      </c>
      <c r="D4244" s="203" t="s">
        <v>33294</v>
      </c>
      <c r="E4244" s="203" t="s">
        <v>33295</v>
      </c>
      <c r="F4244" s="203" t="s">
        <v>9451</v>
      </c>
      <c r="G4244" s="203" t="s">
        <v>33295</v>
      </c>
      <c r="H4244" s="203" t="s">
        <v>33296</v>
      </c>
      <c r="I4244" s="203" t="s">
        <v>9453</v>
      </c>
      <c r="J4244" s="203" t="s">
        <v>33297</v>
      </c>
      <c r="K4244" s="84">
        <v>46046</v>
      </c>
      <c r="L4244" s="84">
        <v>46048</v>
      </c>
      <c r="M4244" s="84">
        <v>46137</v>
      </c>
      <c r="N4244" s="203" t="s">
        <v>32498</v>
      </c>
      <c r="O4244" s="86">
        <v>9000000</v>
      </c>
      <c r="P4244" s="203" t="s">
        <v>33298</v>
      </c>
      <c r="Q4244" s="203" t="s">
        <v>33297</v>
      </c>
      <c r="R4244" s="84">
        <v>46046</v>
      </c>
      <c r="S4244" s="84">
        <v>46046</v>
      </c>
      <c r="T4244" s="84"/>
      <c r="U4244" s="84"/>
      <c r="V4244" s="84"/>
      <c r="W4244" s="203" t="s">
        <v>9457</v>
      </c>
    </row>
    <row r="4245" spans="1:23" x14ac:dyDescent="0.3">
      <c r="A4245" s="203" t="s">
        <v>2935</v>
      </c>
      <c r="B4245" s="203" t="s">
        <v>1245</v>
      </c>
      <c r="C4245" s="203" t="s">
        <v>33299</v>
      </c>
      <c r="D4245" s="203" t="s">
        <v>33300</v>
      </c>
      <c r="E4245" s="203" t="s">
        <v>33301</v>
      </c>
      <c r="F4245" s="203" t="s">
        <v>9451</v>
      </c>
      <c r="G4245" s="203" t="s">
        <v>33301</v>
      </c>
      <c r="H4245" s="203" t="s">
        <v>33302</v>
      </c>
      <c r="I4245" s="203" t="s">
        <v>9462</v>
      </c>
      <c r="J4245" s="203" t="s">
        <v>9617</v>
      </c>
      <c r="K4245" s="84">
        <v>45455</v>
      </c>
      <c r="L4245" s="84">
        <v>45457</v>
      </c>
      <c r="M4245" s="84">
        <v>45639</v>
      </c>
      <c r="N4245" s="203" t="s">
        <v>13879</v>
      </c>
      <c r="O4245" s="86">
        <v>12622590</v>
      </c>
      <c r="P4245" s="203" t="s">
        <v>33303</v>
      </c>
      <c r="Q4245" s="203" t="s">
        <v>11147</v>
      </c>
      <c r="R4245" s="84">
        <v>45454</v>
      </c>
      <c r="S4245" s="84">
        <v>45454</v>
      </c>
      <c r="T4245" s="84"/>
      <c r="U4245" s="84"/>
      <c r="V4245" s="84"/>
      <c r="W4245" s="203" t="s">
        <v>9457</v>
      </c>
    </row>
    <row r="4246" spans="1:23" x14ac:dyDescent="0.3">
      <c r="A4246" s="203" t="s">
        <v>1605</v>
      </c>
      <c r="B4246" s="203" t="s">
        <v>1247</v>
      </c>
      <c r="C4246" s="203" t="s">
        <v>34504</v>
      </c>
      <c r="D4246" s="203" t="s">
        <v>34505</v>
      </c>
      <c r="E4246" s="203" t="s">
        <v>34506</v>
      </c>
      <c r="F4246" s="203" t="s">
        <v>9451</v>
      </c>
      <c r="G4246" s="203" t="s">
        <v>34506</v>
      </c>
      <c r="H4246" s="203" t="s">
        <v>34507</v>
      </c>
      <c r="I4246" s="203" t="s">
        <v>9482</v>
      </c>
      <c r="J4246" s="203" t="s">
        <v>15186</v>
      </c>
      <c r="K4246" s="84">
        <v>46245</v>
      </c>
      <c r="L4246" s="84"/>
      <c r="M4246" s="84">
        <v>46387</v>
      </c>
      <c r="N4246" s="203" t="s">
        <v>28565</v>
      </c>
      <c r="O4246" s="86">
        <v>24857966</v>
      </c>
      <c r="P4246" s="203" t="s">
        <v>34508</v>
      </c>
      <c r="Q4246" s="203" t="s">
        <v>15186</v>
      </c>
      <c r="R4246" s="84">
        <v>46245</v>
      </c>
      <c r="S4246" s="84">
        <v>46245</v>
      </c>
      <c r="T4246" s="84"/>
      <c r="U4246" s="84"/>
      <c r="V4246" s="84"/>
      <c r="W4246" s="203" t="s">
        <v>9457</v>
      </c>
    </row>
    <row r="4247" spans="1:23" x14ac:dyDescent="0.3">
      <c r="A4247" s="203" t="s">
        <v>5217</v>
      </c>
      <c r="B4247" s="203" t="s">
        <v>1245</v>
      </c>
      <c r="C4247" s="203" t="s">
        <v>33304</v>
      </c>
      <c r="D4247" s="203" t="s">
        <v>33305</v>
      </c>
      <c r="E4247" s="203" t="s">
        <v>33306</v>
      </c>
      <c r="F4247" s="203" t="s">
        <v>9451</v>
      </c>
      <c r="G4247" s="203" t="s">
        <v>33306</v>
      </c>
      <c r="H4247" s="203" t="s">
        <v>33307</v>
      </c>
      <c r="I4247" s="203" t="s">
        <v>9462</v>
      </c>
      <c r="J4247" s="203" t="s">
        <v>33308</v>
      </c>
      <c r="K4247" s="84">
        <v>45373</v>
      </c>
      <c r="L4247" s="84">
        <v>45383</v>
      </c>
      <c r="M4247" s="84">
        <v>45565</v>
      </c>
      <c r="N4247" s="203" t="s">
        <v>14528</v>
      </c>
      <c r="O4247" s="86">
        <v>12622590</v>
      </c>
      <c r="P4247" s="203" t="s">
        <v>33309</v>
      </c>
      <c r="Q4247" s="203" t="s">
        <v>33310</v>
      </c>
      <c r="R4247" s="84">
        <v>45371</v>
      </c>
      <c r="S4247" s="84">
        <v>45371</v>
      </c>
      <c r="T4247" s="84"/>
      <c r="U4247" s="84"/>
      <c r="V4247" s="84"/>
      <c r="W4247" s="203" t="s">
        <v>9457</v>
      </c>
    </row>
    <row r="4248" spans="1:23" x14ac:dyDescent="0.3">
      <c r="A4248" s="203" t="s">
        <v>1476</v>
      </c>
      <c r="B4248" s="203" t="s">
        <v>1246</v>
      </c>
      <c r="C4248" s="203" t="s">
        <v>33311</v>
      </c>
      <c r="D4248" s="203" t="s">
        <v>33312</v>
      </c>
      <c r="E4248" s="203" t="s">
        <v>33313</v>
      </c>
      <c r="F4248" s="203" t="s">
        <v>9451</v>
      </c>
      <c r="G4248" s="203" t="s">
        <v>33313</v>
      </c>
      <c r="H4248" s="203" t="s">
        <v>33314</v>
      </c>
      <c r="I4248" s="203" t="s">
        <v>9462</v>
      </c>
      <c r="J4248" s="203" t="s">
        <v>33315</v>
      </c>
      <c r="K4248" s="84">
        <v>45905</v>
      </c>
      <c r="L4248" s="84">
        <v>45905</v>
      </c>
      <c r="M4248" s="84">
        <v>46020</v>
      </c>
      <c r="N4248" s="203" t="s">
        <v>10336</v>
      </c>
      <c r="O4248" s="86">
        <v>15281189</v>
      </c>
      <c r="P4248" s="203" t="s">
        <v>33316</v>
      </c>
      <c r="Q4248" s="203" t="s">
        <v>33315</v>
      </c>
      <c r="R4248" s="84">
        <v>45904</v>
      </c>
      <c r="S4248" s="84">
        <v>45904</v>
      </c>
      <c r="T4248" s="84"/>
      <c r="U4248" s="84"/>
      <c r="V4248" s="84"/>
      <c r="W4248" s="203" t="s">
        <v>9457</v>
      </c>
    </row>
    <row r="4249" spans="1:23" x14ac:dyDescent="0.3">
      <c r="A4249" s="203" t="s">
        <v>1572</v>
      </c>
      <c r="B4249" s="203" t="s">
        <v>1246</v>
      </c>
      <c r="C4249" s="203" t="s">
        <v>33317</v>
      </c>
      <c r="D4249" s="203" t="s">
        <v>33318</v>
      </c>
      <c r="E4249" s="203" t="s">
        <v>33319</v>
      </c>
      <c r="F4249" s="203" t="s">
        <v>9451</v>
      </c>
      <c r="G4249" s="203" t="s">
        <v>33319</v>
      </c>
      <c r="H4249" s="203" t="s">
        <v>33320</v>
      </c>
      <c r="I4249" s="203" t="s">
        <v>9453</v>
      </c>
      <c r="J4249" s="203" t="s">
        <v>33321</v>
      </c>
      <c r="K4249" s="84">
        <v>45916</v>
      </c>
      <c r="L4249" s="84">
        <v>45922</v>
      </c>
      <c r="M4249" s="84">
        <v>46012</v>
      </c>
      <c r="N4249" s="203" t="s">
        <v>32498</v>
      </c>
      <c r="O4249" s="86">
        <v>9000000</v>
      </c>
      <c r="P4249" s="203" t="s">
        <v>33322</v>
      </c>
      <c r="Q4249" s="203" t="s">
        <v>33321</v>
      </c>
      <c r="R4249" s="84">
        <v>45915</v>
      </c>
      <c r="S4249" s="84">
        <v>45915</v>
      </c>
      <c r="T4249" s="84"/>
      <c r="U4249" s="84"/>
      <c r="V4249" s="84"/>
      <c r="W4249" s="203" t="s">
        <v>9457</v>
      </c>
    </row>
    <row r="4250" spans="1:23" x14ac:dyDescent="0.3">
      <c r="A4250" s="203" t="s">
        <v>2484</v>
      </c>
      <c r="B4250" s="203" t="s">
        <v>1247</v>
      </c>
      <c r="C4250" s="203" t="s">
        <v>33323</v>
      </c>
      <c r="D4250" s="203" t="s">
        <v>9471</v>
      </c>
      <c r="E4250" s="203" t="s">
        <v>22285</v>
      </c>
      <c r="F4250" s="203" t="s">
        <v>9451</v>
      </c>
      <c r="G4250" s="203"/>
      <c r="H4250" s="203"/>
      <c r="I4250" s="203"/>
      <c r="J4250" s="203"/>
      <c r="K4250" s="84"/>
      <c r="L4250" s="84"/>
      <c r="M4250" s="84"/>
      <c r="N4250" s="203"/>
      <c r="O4250" s="86"/>
      <c r="P4250" s="203"/>
      <c r="Q4250" s="203"/>
      <c r="R4250" s="84">
        <v>46198</v>
      </c>
      <c r="S4250" s="84">
        <v>46198</v>
      </c>
      <c r="T4250" s="84">
        <v>46206</v>
      </c>
      <c r="U4250" s="84">
        <v>46206</v>
      </c>
      <c r="V4250" s="84">
        <v>46206</v>
      </c>
      <c r="W4250" s="203" t="s">
        <v>9723</v>
      </c>
    </row>
    <row r="4251" spans="1:23" x14ac:dyDescent="0.3">
      <c r="A4251" s="203" t="s">
        <v>1665</v>
      </c>
      <c r="B4251" s="203" t="s">
        <v>1247</v>
      </c>
      <c r="C4251" s="203" t="s">
        <v>33324</v>
      </c>
      <c r="D4251" s="203" t="s">
        <v>33325</v>
      </c>
      <c r="E4251" s="203" t="s">
        <v>33326</v>
      </c>
      <c r="F4251" s="203" t="s">
        <v>9451</v>
      </c>
      <c r="G4251" s="203" t="s">
        <v>33326</v>
      </c>
      <c r="H4251" s="203" t="s">
        <v>33327</v>
      </c>
      <c r="I4251" s="203" t="s">
        <v>9453</v>
      </c>
      <c r="J4251" s="203" t="s">
        <v>33328</v>
      </c>
      <c r="K4251" s="84">
        <v>46046</v>
      </c>
      <c r="L4251" s="84">
        <v>46050</v>
      </c>
      <c r="M4251" s="84">
        <v>46139</v>
      </c>
      <c r="N4251" s="203" t="s">
        <v>33329</v>
      </c>
      <c r="O4251" s="86">
        <v>10500000</v>
      </c>
      <c r="P4251" s="203" t="s">
        <v>33330</v>
      </c>
      <c r="Q4251" s="203" t="s">
        <v>33328</v>
      </c>
      <c r="R4251" s="84">
        <v>46046</v>
      </c>
      <c r="S4251" s="84">
        <v>46046</v>
      </c>
      <c r="T4251" s="84"/>
      <c r="U4251" s="84"/>
      <c r="V4251" s="84"/>
      <c r="W4251" s="203" t="s">
        <v>9457</v>
      </c>
    </row>
    <row r="4252" spans="1:23" x14ac:dyDescent="0.3">
      <c r="A4252" s="203" t="s">
        <v>1605</v>
      </c>
      <c r="B4252" s="203" t="s">
        <v>1247</v>
      </c>
      <c r="C4252" s="203" t="s">
        <v>33331</v>
      </c>
      <c r="D4252" s="203" t="s">
        <v>33332</v>
      </c>
      <c r="E4252" s="203" t="s">
        <v>33333</v>
      </c>
      <c r="F4252" s="203" t="s">
        <v>9451</v>
      </c>
      <c r="G4252" s="203" t="s">
        <v>33333</v>
      </c>
      <c r="H4252" s="203" t="s">
        <v>33334</v>
      </c>
      <c r="I4252" s="203" t="s">
        <v>9453</v>
      </c>
      <c r="J4252" s="203" t="s">
        <v>33335</v>
      </c>
      <c r="K4252" s="84">
        <v>46051</v>
      </c>
      <c r="L4252" s="84">
        <v>46051</v>
      </c>
      <c r="M4252" s="84">
        <v>46231</v>
      </c>
      <c r="N4252" s="203" t="s">
        <v>33336</v>
      </c>
      <c r="O4252" s="86">
        <v>31960242</v>
      </c>
      <c r="P4252" s="203" t="s">
        <v>33337</v>
      </c>
      <c r="Q4252" s="203" t="s">
        <v>33335</v>
      </c>
      <c r="R4252" s="84">
        <v>46050</v>
      </c>
      <c r="S4252" s="84">
        <v>46050</v>
      </c>
      <c r="T4252" s="84"/>
      <c r="U4252" s="84"/>
      <c r="V4252" s="84"/>
      <c r="W4252" s="203" t="s">
        <v>9457</v>
      </c>
    </row>
    <row r="4253" spans="1:23" x14ac:dyDescent="0.3">
      <c r="A4253" s="203" t="s">
        <v>1572</v>
      </c>
      <c r="B4253" s="203" t="s">
        <v>1246</v>
      </c>
      <c r="C4253" s="203" t="s">
        <v>33338</v>
      </c>
      <c r="D4253" s="203" t="s">
        <v>33339</v>
      </c>
      <c r="E4253" s="203" t="s">
        <v>33340</v>
      </c>
      <c r="F4253" s="203" t="s">
        <v>9451</v>
      </c>
      <c r="G4253" s="203" t="s">
        <v>33340</v>
      </c>
      <c r="H4253" s="203" t="s">
        <v>33341</v>
      </c>
      <c r="I4253" s="203" t="s">
        <v>9453</v>
      </c>
      <c r="J4253" s="203" t="s">
        <v>12990</v>
      </c>
      <c r="K4253" s="84">
        <v>45917</v>
      </c>
      <c r="L4253" s="84">
        <v>45918</v>
      </c>
      <c r="M4253" s="84">
        <v>46008</v>
      </c>
      <c r="N4253" s="203" t="s">
        <v>19538</v>
      </c>
      <c r="O4253" s="86">
        <v>10500000</v>
      </c>
      <c r="P4253" s="203" t="s">
        <v>33342</v>
      </c>
      <c r="Q4253" s="203" t="s">
        <v>12990</v>
      </c>
      <c r="R4253" s="84">
        <v>45916</v>
      </c>
      <c r="S4253" s="84">
        <v>45916</v>
      </c>
      <c r="T4253" s="84"/>
      <c r="U4253" s="84"/>
      <c r="V4253" s="84"/>
      <c r="W4253" s="203" t="s">
        <v>9457</v>
      </c>
    </row>
    <row r="4254" spans="1:23" x14ac:dyDescent="0.3">
      <c r="A4254" s="203" t="s">
        <v>1476</v>
      </c>
      <c r="B4254" s="203" t="s">
        <v>1246</v>
      </c>
      <c r="C4254" s="203" t="s">
        <v>33343</v>
      </c>
      <c r="D4254" s="203" t="s">
        <v>33344</v>
      </c>
      <c r="E4254" s="203" t="s">
        <v>33345</v>
      </c>
      <c r="F4254" s="203" t="s">
        <v>9451</v>
      </c>
      <c r="G4254" s="203" t="s">
        <v>33345</v>
      </c>
      <c r="H4254" s="203" t="s">
        <v>33346</v>
      </c>
      <c r="I4254" s="203" t="s">
        <v>9462</v>
      </c>
      <c r="J4254" s="203" t="s">
        <v>33347</v>
      </c>
      <c r="K4254" s="84">
        <v>45702</v>
      </c>
      <c r="L4254" s="84">
        <v>45705</v>
      </c>
      <c r="M4254" s="84">
        <v>45885</v>
      </c>
      <c r="N4254" s="203" t="s">
        <v>20881</v>
      </c>
      <c r="O4254" s="86">
        <v>14725590</v>
      </c>
      <c r="P4254" s="203" t="s">
        <v>33348</v>
      </c>
      <c r="Q4254" s="203" t="s">
        <v>33347</v>
      </c>
      <c r="R4254" s="84">
        <v>45701</v>
      </c>
      <c r="S4254" s="84">
        <v>45701</v>
      </c>
      <c r="T4254" s="84"/>
      <c r="U4254" s="84"/>
      <c r="V4254" s="84"/>
      <c r="W4254" s="203" t="s">
        <v>9457</v>
      </c>
    </row>
    <row r="4255" spans="1:23" x14ac:dyDescent="0.3">
      <c r="A4255" s="203" t="s">
        <v>1572</v>
      </c>
      <c r="B4255" s="203" t="s">
        <v>1246</v>
      </c>
      <c r="C4255" s="203" t="s">
        <v>33349</v>
      </c>
      <c r="D4255" s="203" t="s">
        <v>33350</v>
      </c>
      <c r="E4255" s="203" t="s">
        <v>33351</v>
      </c>
      <c r="F4255" s="203" t="s">
        <v>9451</v>
      </c>
      <c r="G4255" s="203" t="s">
        <v>33351</v>
      </c>
      <c r="H4255" s="203" t="s">
        <v>33352</v>
      </c>
      <c r="I4255" s="203" t="s">
        <v>9453</v>
      </c>
      <c r="J4255" s="203" t="s">
        <v>33353</v>
      </c>
      <c r="K4255" s="84">
        <v>45910</v>
      </c>
      <c r="L4255" s="84">
        <v>45910</v>
      </c>
      <c r="M4255" s="84">
        <v>46000</v>
      </c>
      <c r="N4255" s="203" t="s">
        <v>28719</v>
      </c>
      <c r="O4255" s="86">
        <v>12000000</v>
      </c>
      <c r="P4255" s="203" t="s">
        <v>33354</v>
      </c>
      <c r="Q4255" s="203" t="s">
        <v>33353</v>
      </c>
      <c r="R4255" s="84">
        <v>45909</v>
      </c>
      <c r="S4255" s="84">
        <v>45909</v>
      </c>
      <c r="T4255" s="84"/>
      <c r="U4255" s="84"/>
      <c r="V4255" s="84"/>
      <c r="W4255" s="203" t="s">
        <v>9457</v>
      </c>
    </row>
    <row r="4256" spans="1:23" x14ac:dyDescent="0.3">
      <c r="A4256" s="203" t="s">
        <v>1605</v>
      </c>
      <c r="B4256" s="203" t="s">
        <v>1247</v>
      </c>
      <c r="C4256" s="203" t="s">
        <v>31678</v>
      </c>
      <c r="D4256" s="203" t="s">
        <v>34509</v>
      </c>
      <c r="E4256" s="203" t="s">
        <v>31679</v>
      </c>
      <c r="F4256" s="203" t="s">
        <v>9451</v>
      </c>
      <c r="G4256" s="203" t="s">
        <v>31679</v>
      </c>
      <c r="H4256" s="203" t="s">
        <v>34510</v>
      </c>
      <c r="I4256" s="203" t="s">
        <v>9453</v>
      </c>
      <c r="J4256" s="203" t="s">
        <v>34511</v>
      </c>
      <c r="K4256" s="84">
        <v>46246</v>
      </c>
      <c r="L4256" s="84">
        <v>46246</v>
      </c>
      <c r="M4256" s="84">
        <v>46387</v>
      </c>
      <c r="N4256" s="203" t="s">
        <v>15493</v>
      </c>
      <c r="O4256" s="86">
        <v>24857966</v>
      </c>
      <c r="P4256" s="203" t="s">
        <v>34512</v>
      </c>
      <c r="Q4256" s="203" t="s">
        <v>34511</v>
      </c>
      <c r="R4256" s="84">
        <v>46245</v>
      </c>
      <c r="S4256" s="84">
        <v>46245</v>
      </c>
      <c r="T4256" s="84"/>
      <c r="U4256" s="84"/>
      <c r="V4256" s="84"/>
      <c r="W4256" s="203" t="s">
        <v>9457</v>
      </c>
    </row>
    <row r="4257" spans="1:23" x14ac:dyDescent="0.3">
      <c r="A4257" s="203" t="s">
        <v>5454</v>
      </c>
      <c r="B4257" s="203" t="s">
        <v>1245</v>
      </c>
      <c r="C4257" s="203" t="s">
        <v>33355</v>
      </c>
      <c r="D4257" s="203" t="s">
        <v>33356</v>
      </c>
      <c r="E4257" s="203" t="s">
        <v>33357</v>
      </c>
      <c r="F4257" s="203" t="s">
        <v>9451</v>
      </c>
      <c r="G4257" s="203" t="s">
        <v>33357</v>
      </c>
      <c r="H4257" s="203" t="s">
        <v>33358</v>
      </c>
      <c r="I4257" s="203" t="s">
        <v>9453</v>
      </c>
      <c r="J4257" s="203" t="s">
        <v>33359</v>
      </c>
      <c r="K4257" s="84">
        <v>45531</v>
      </c>
      <c r="L4257" s="84">
        <v>45533</v>
      </c>
      <c r="M4257" s="84">
        <v>45624</v>
      </c>
      <c r="N4257" s="203" t="s">
        <v>33360</v>
      </c>
      <c r="O4257" s="86">
        <v>11400000</v>
      </c>
      <c r="P4257" s="203" t="s">
        <v>33361</v>
      </c>
      <c r="Q4257" s="203" t="s">
        <v>33359</v>
      </c>
      <c r="R4257" s="84">
        <v>45531</v>
      </c>
      <c r="S4257" s="84">
        <v>45531</v>
      </c>
      <c r="T4257" s="84"/>
      <c r="U4257" s="84"/>
      <c r="V4257" s="84"/>
      <c r="W4257" s="203" t="s">
        <v>9457</v>
      </c>
    </row>
    <row r="4258" spans="1:23" x14ac:dyDescent="0.3">
      <c r="A4258" s="203" t="s">
        <v>2940</v>
      </c>
      <c r="B4258" s="203" t="s">
        <v>1245</v>
      </c>
      <c r="C4258" s="203" t="s">
        <v>33362</v>
      </c>
      <c r="D4258" s="203" t="s">
        <v>33363</v>
      </c>
      <c r="E4258" s="203" t="s">
        <v>33364</v>
      </c>
      <c r="F4258" s="203" t="s">
        <v>9451</v>
      </c>
      <c r="G4258" s="203" t="s">
        <v>33364</v>
      </c>
      <c r="H4258" s="203" t="s">
        <v>33365</v>
      </c>
      <c r="I4258" s="203" t="s">
        <v>9462</v>
      </c>
      <c r="J4258" s="203" t="s">
        <v>33366</v>
      </c>
      <c r="K4258" s="84">
        <v>45595</v>
      </c>
      <c r="L4258" s="84">
        <v>45596</v>
      </c>
      <c r="M4258" s="84">
        <v>45656</v>
      </c>
      <c r="N4258" s="203" t="s">
        <v>28143</v>
      </c>
      <c r="O4258" s="86">
        <v>9891750</v>
      </c>
      <c r="P4258" s="203" t="s">
        <v>33367</v>
      </c>
      <c r="Q4258" s="203" t="s">
        <v>33366</v>
      </c>
      <c r="R4258" s="84">
        <v>45595</v>
      </c>
      <c r="S4258" s="84">
        <v>45595</v>
      </c>
      <c r="T4258" s="84"/>
      <c r="U4258" s="84"/>
      <c r="V4258" s="84"/>
      <c r="W4258" s="203" t="s">
        <v>9457</v>
      </c>
    </row>
    <row r="4259" spans="1:23" x14ac:dyDescent="0.3">
      <c r="A4259" s="203" t="s">
        <v>1467</v>
      </c>
      <c r="B4259" s="203" t="s">
        <v>1247</v>
      </c>
      <c r="C4259" s="203" t="s">
        <v>33368</v>
      </c>
      <c r="D4259" s="203" t="s">
        <v>33369</v>
      </c>
      <c r="E4259" s="203" t="s">
        <v>33370</v>
      </c>
      <c r="F4259" s="203" t="s">
        <v>9451</v>
      </c>
      <c r="G4259" s="203" t="s">
        <v>33370</v>
      </c>
      <c r="H4259" s="203" t="s">
        <v>33371</v>
      </c>
      <c r="I4259" s="203" t="s">
        <v>9453</v>
      </c>
      <c r="J4259" s="203" t="s">
        <v>33372</v>
      </c>
      <c r="K4259" s="84">
        <v>46048</v>
      </c>
      <c r="L4259" s="84">
        <v>46049</v>
      </c>
      <c r="M4259" s="84">
        <v>46229</v>
      </c>
      <c r="N4259" s="203" t="s">
        <v>10080</v>
      </c>
      <c r="O4259" s="86">
        <v>25760100</v>
      </c>
      <c r="P4259" s="203" t="s">
        <v>33373</v>
      </c>
      <c r="Q4259" s="203" t="s">
        <v>33372</v>
      </c>
      <c r="R4259" s="84">
        <v>46047</v>
      </c>
      <c r="S4259" s="84">
        <v>46047</v>
      </c>
      <c r="T4259" s="84"/>
      <c r="U4259" s="84"/>
      <c r="V4259" s="84"/>
      <c r="W4259" s="203" t="s">
        <v>9457</v>
      </c>
    </row>
    <row r="4260" spans="1:23" x14ac:dyDescent="0.3">
      <c r="A4260" s="203" t="s">
        <v>1605</v>
      </c>
      <c r="B4260" s="203" t="s">
        <v>1247</v>
      </c>
      <c r="C4260" s="203" t="s">
        <v>23121</v>
      </c>
      <c r="D4260" s="203" t="s">
        <v>34513</v>
      </c>
      <c r="E4260" s="203" t="s">
        <v>23122</v>
      </c>
      <c r="F4260" s="203" t="s">
        <v>9451</v>
      </c>
      <c r="G4260" s="203" t="s">
        <v>23122</v>
      </c>
      <c r="H4260" s="203" t="s">
        <v>34514</v>
      </c>
      <c r="I4260" s="203" t="s">
        <v>9482</v>
      </c>
      <c r="J4260" s="203" t="s">
        <v>34260</v>
      </c>
      <c r="K4260" s="84">
        <v>46248</v>
      </c>
      <c r="L4260" s="84"/>
      <c r="M4260" s="84">
        <v>46387</v>
      </c>
      <c r="N4260" s="203" t="s">
        <v>11145</v>
      </c>
      <c r="O4260" s="86">
        <v>13272497</v>
      </c>
      <c r="P4260" s="203" t="s">
        <v>34515</v>
      </c>
      <c r="Q4260" s="203" t="s">
        <v>34260</v>
      </c>
      <c r="R4260" s="84">
        <v>46246</v>
      </c>
      <c r="S4260" s="84">
        <v>46246</v>
      </c>
      <c r="T4260" s="84"/>
      <c r="U4260" s="84"/>
      <c r="V4260" s="84"/>
      <c r="W4260" s="203" t="s">
        <v>9457</v>
      </c>
    </row>
    <row r="4261" spans="1:23" x14ac:dyDescent="0.3">
      <c r="A4261" s="203" t="s">
        <v>1572</v>
      </c>
      <c r="B4261" s="203" t="s">
        <v>1246</v>
      </c>
      <c r="C4261" s="203" t="s">
        <v>33374</v>
      </c>
      <c r="D4261" s="203" t="s">
        <v>33375</v>
      </c>
      <c r="E4261" s="203" t="s">
        <v>33376</v>
      </c>
      <c r="F4261" s="203" t="s">
        <v>9451</v>
      </c>
      <c r="G4261" s="203" t="s">
        <v>33376</v>
      </c>
      <c r="H4261" s="203" t="s">
        <v>33377</v>
      </c>
      <c r="I4261" s="203" t="s">
        <v>9453</v>
      </c>
      <c r="J4261" s="203" t="s">
        <v>19175</v>
      </c>
      <c r="K4261" s="84">
        <v>45925</v>
      </c>
      <c r="L4261" s="84">
        <v>45929</v>
      </c>
      <c r="M4261" s="84">
        <v>46019</v>
      </c>
      <c r="N4261" s="203" t="s">
        <v>16597</v>
      </c>
      <c r="O4261" s="86">
        <v>9000000</v>
      </c>
      <c r="P4261" s="203" t="s">
        <v>33378</v>
      </c>
      <c r="Q4261" s="203" t="s">
        <v>19175</v>
      </c>
      <c r="R4261" s="84"/>
      <c r="S4261" s="84"/>
      <c r="T4261" s="84"/>
      <c r="U4261" s="84"/>
      <c r="V4261" s="84"/>
      <c r="W4261" s="203"/>
    </row>
    <row r="4262" spans="1:23" x14ac:dyDescent="0.3">
      <c r="A4262" s="203" t="s">
        <v>3132</v>
      </c>
      <c r="B4262" s="203" t="s">
        <v>1245</v>
      </c>
      <c r="C4262" s="203" t="s">
        <v>33379</v>
      </c>
      <c r="D4262" s="203" t="s">
        <v>33380</v>
      </c>
      <c r="E4262" s="203" t="s">
        <v>33381</v>
      </c>
      <c r="F4262" s="203" t="s">
        <v>9451</v>
      </c>
      <c r="G4262" s="203" t="s">
        <v>33381</v>
      </c>
      <c r="H4262" s="203" t="s">
        <v>33382</v>
      </c>
      <c r="I4262" s="203" t="s">
        <v>9504</v>
      </c>
      <c r="J4262" s="203" t="s">
        <v>33383</v>
      </c>
      <c r="K4262" s="84">
        <v>45324</v>
      </c>
      <c r="L4262" s="84">
        <v>45330</v>
      </c>
      <c r="M4262" s="84">
        <v>45628</v>
      </c>
      <c r="N4262" s="203" t="s">
        <v>33384</v>
      </c>
      <c r="O4262" s="86">
        <v>10225668832.65</v>
      </c>
      <c r="P4262" s="203" t="s">
        <v>33385</v>
      </c>
      <c r="Q4262" s="203" t="s">
        <v>33383</v>
      </c>
      <c r="R4262" s="84"/>
      <c r="S4262" s="84"/>
      <c r="T4262" s="84"/>
      <c r="U4262" s="84"/>
      <c r="V4262" s="84"/>
      <c r="W4262" s="203"/>
    </row>
    <row r="4263" spans="1:23" x14ac:dyDescent="0.3">
      <c r="A4263" s="203" t="s">
        <v>2935</v>
      </c>
      <c r="B4263" s="203" t="s">
        <v>1245</v>
      </c>
      <c r="C4263" s="203" t="s">
        <v>33394</v>
      </c>
      <c r="D4263" s="203" t="s">
        <v>33395</v>
      </c>
      <c r="E4263" s="203" t="s">
        <v>33396</v>
      </c>
      <c r="F4263" s="203" t="s">
        <v>9451</v>
      </c>
      <c r="G4263" s="203" t="s">
        <v>33396</v>
      </c>
      <c r="H4263" s="203" t="s">
        <v>33397</v>
      </c>
      <c r="I4263" s="203" t="s">
        <v>9462</v>
      </c>
      <c r="J4263" s="203" t="s">
        <v>9617</v>
      </c>
      <c r="K4263" s="84">
        <v>45368</v>
      </c>
      <c r="L4263" s="84">
        <v>45369</v>
      </c>
      <c r="M4263" s="84">
        <v>45552</v>
      </c>
      <c r="N4263" s="203" t="s">
        <v>13730</v>
      </c>
      <c r="O4263" s="86">
        <v>12622590</v>
      </c>
      <c r="P4263" s="203" t="s">
        <v>33398</v>
      </c>
      <c r="Q4263" s="203" t="s">
        <v>11147</v>
      </c>
      <c r="R4263" s="84"/>
      <c r="S4263" s="84"/>
      <c r="T4263" s="84"/>
      <c r="U4263" s="84"/>
      <c r="V4263" s="84"/>
      <c r="W4263" s="203"/>
    </row>
    <row r="4264" spans="1:23" x14ac:dyDescent="0.3">
      <c r="A4264" s="203" t="s">
        <v>4429</v>
      </c>
      <c r="B4264" s="203" t="s">
        <v>1245</v>
      </c>
      <c r="C4264" s="203" t="s">
        <v>33399</v>
      </c>
      <c r="D4264" s="203" t="s">
        <v>33400</v>
      </c>
      <c r="E4264" s="203" t="s">
        <v>33401</v>
      </c>
      <c r="F4264" s="203" t="s">
        <v>9451</v>
      </c>
      <c r="G4264" s="203" t="s">
        <v>33401</v>
      </c>
      <c r="H4264" s="203" t="s">
        <v>33402</v>
      </c>
      <c r="I4264" s="203" t="s">
        <v>9462</v>
      </c>
      <c r="J4264" s="203" t="s">
        <v>33403</v>
      </c>
      <c r="K4264" s="84">
        <v>45644</v>
      </c>
      <c r="L4264" s="84">
        <v>45645</v>
      </c>
      <c r="M4264" s="84">
        <v>45657</v>
      </c>
      <c r="N4264" s="203" t="s">
        <v>33404</v>
      </c>
      <c r="O4264" s="86">
        <v>300000000</v>
      </c>
      <c r="P4264" s="203" t="s">
        <v>33405</v>
      </c>
      <c r="Q4264" s="203" t="s">
        <v>33403</v>
      </c>
      <c r="R4264" s="84"/>
      <c r="S4264" s="84"/>
      <c r="T4264" s="84"/>
      <c r="U4264" s="84"/>
      <c r="V4264" s="84"/>
      <c r="W4264" s="203"/>
    </row>
    <row r="4265" spans="1:23" x14ac:dyDescent="0.3">
      <c r="A4265" s="203" t="s">
        <v>1687</v>
      </c>
      <c r="B4265" s="203" t="s">
        <v>1247</v>
      </c>
      <c r="C4265" s="203" t="s">
        <v>33419</v>
      </c>
      <c r="D4265" s="203" t="s">
        <v>33420</v>
      </c>
      <c r="E4265" s="203" t="s">
        <v>33421</v>
      </c>
      <c r="F4265" s="203" t="s">
        <v>9451</v>
      </c>
      <c r="G4265" s="203" t="s">
        <v>33421</v>
      </c>
      <c r="H4265" s="203" t="s">
        <v>33422</v>
      </c>
      <c r="I4265" s="203" t="s">
        <v>9453</v>
      </c>
      <c r="J4265" s="203" t="s">
        <v>33423</v>
      </c>
      <c r="K4265" s="84">
        <v>46052</v>
      </c>
      <c r="L4265" s="84">
        <v>46059</v>
      </c>
      <c r="M4265" s="84">
        <v>46148</v>
      </c>
      <c r="N4265" s="203" t="s">
        <v>23462</v>
      </c>
      <c r="O4265" s="86">
        <v>187000000</v>
      </c>
      <c r="P4265" s="203" t="s">
        <v>33424</v>
      </c>
      <c r="Q4265" s="203" t="s">
        <v>33423</v>
      </c>
      <c r="R4265" s="84"/>
      <c r="S4265" s="84"/>
      <c r="T4265" s="84"/>
      <c r="U4265" s="84"/>
      <c r="V4265" s="84"/>
      <c r="W4265" s="203"/>
    </row>
    <row r="4266" spans="1:23" x14ac:dyDescent="0.3">
      <c r="A4266" s="203" t="s">
        <v>5454</v>
      </c>
      <c r="B4266" s="203" t="s">
        <v>1245</v>
      </c>
      <c r="C4266" s="203" t="s">
        <v>33406</v>
      </c>
      <c r="D4266" s="203" t="s">
        <v>33407</v>
      </c>
      <c r="E4266" s="203" t="s">
        <v>33408</v>
      </c>
      <c r="F4266" s="203" t="s">
        <v>9451</v>
      </c>
      <c r="G4266" s="203" t="s">
        <v>33408</v>
      </c>
      <c r="H4266" s="203" t="s">
        <v>33409</v>
      </c>
      <c r="I4266" s="203" t="s">
        <v>9453</v>
      </c>
      <c r="J4266" s="203" t="s">
        <v>33410</v>
      </c>
      <c r="K4266" s="84">
        <v>45575</v>
      </c>
      <c r="L4266" s="84">
        <v>45575</v>
      </c>
      <c r="M4266" s="84">
        <v>45635</v>
      </c>
      <c r="N4266" s="203" t="s">
        <v>33411</v>
      </c>
      <c r="O4266" s="86">
        <v>8000000</v>
      </c>
      <c r="P4266" s="203" t="s">
        <v>33412</v>
      </c>
      <c r="Q4266" s="203" t="s">
        <v>33410</v>
      </c>
      <c r="R4266" s="84"/>
      <c r="S4266" s="84"/>
      <c r="T4266" s="84"/>
      <c r="U4266" s="84"/>
      <c r="V4266" s="84"/>
      <c r="W4266" s="203"/>
    </row>
    <row r="4267" spans="1:23" x14ac:dyDescent="0.3">
      <c r="A4267" s="203" t="s">
        <v>3328</v>
      </c>
      <c r="B4267" s="203" t="s">
        <v>2948</v>
      </c>
      <c r="C4267" s="203" t="s">
        <v>33413</v>
      </c>
      <c r="D4267" s="203" t="s">
        <v>33414</v>
      </c>
      <c r="E4267" s="203" t="s">
        <v>33415</v>
      </c>
      <c r="F4267" s="203" t="s">
        <v>9451</v>
      </c>
      <c r="G4267" s="203" t="s">
        <v>33415</v>
      </c>
      <c r="H4267" s="203" t="s">
        <v>33416</v>
      </c>
      <c r="I4267" s="203" t="s">
        <v>9453</v>
      </c>
      <c r="J4267" s="203" t="s">
        <v>33417</v>
      </c>
      <c r="K4267" s="84">
        <v>45447</v>
      </c>
      <c r="L4267" s="84">
        <v>45447</v>
      </c>
      <c r="M4267" s="84">
        <v>45538</v>
      </c>
      <c r="N4267" s="203" t="s">
        <v>14757</v>
      </c>
      <c r="O4267" s="86">
        <v>15211800</v>
      </c>
      <c r="P4267" s="203" t="s">
        <v>33418</v>
      </c>
      <c r="Q4267" s="203" t="s">
        <v>33417</v>
      </c>
      <c r="R4267" s="84"/>
      <c r="S4267" s="84"/>
      <c r="T4267" s="84"/>
      <c r="U4267" s="84"/>
      <c r="V4267" s="84"/>
      <c r="W4267" s="203"/>
    </row>
    <row r="4268" spans="1:23" x14ac:dyDescent="0.3">
      <c r="A4268" s="203" t="s">
        <v>2935</v>
      </c>
      <c r="B4268" s="203" t="s">
        <v>1245</v>
      </c>
      <c r="C4268" s="203" t="s">
        <v>33425</v>
      </c>
      <c r="D4268" s="203" t="s">
        <v>33426</v>
      </c>
      <c r="E4268" s="203" t="s">
        <v>33427</v>
      </c>
      <c r="F4268" s="203" t="s">
        <v>9451</v>
      </c>
      <c r="G4268" s="203" t="s">
        <v>33427</v>
      </c>
      <c r="H4268" s="203" t="s">
        <v>33428</v>
      </c>
      <c r="I4268" s="203" t="s">
        <v>9462</v>
      </c>
      <c r="J4268" s="203" t="s">
        <v>14702</v>
      </c>
      <c r="K4268" s="84">
        <v>45365</v>
      </c>
      <c r="L4268" s="84">
        <v>45366</v>
      </c>
      <c r="M4268" s="84">
        <v>45549</v>
      </c>
      <c r="N4268" s="203" t="s">
        <v>9464</v>
      </c>
      <c r="O4268" s="86">
        <v>27237546</v>
      </c>
      <c r="P4268" s="203" t="s">
        <v>33429</v>
      </c>
      <c r="Q4268" s="203" t="s">
        <v>14705</v>
      </c>
      <c r="R4268" s="84"/>
      <c r="S4268" s="84"/>
      <c r="T4268" s="84"/>
      <c r="U4268" s="84"/>
      <c r="V4268" s="84"/>
      <c r="W4268" s="203"/>
    </row>
    <row r="4269" spans="1:23" x14ac:dyDescent="0.3">
      <c r="A4269" s="203" t="s">
        <v>5585</v>
      </c>
      <c r="B4269" s="203" t="s">
        <v>1245</v>
      </c>
      <c r="C4269" s="203" t="s">
        <v>33430</v>
      </c>
      <c r="D4269" s="203" t="s">
        <v>33431</v>
      </c>
      <c r="E4269" s="203" t="s">
        <v>33432</v>
      </c>
      <c r="F4269" s="203" t="s">
        <v>9451</v>
      </c>
      <c r="G4269" s="203" t="s">
        <v>33432</v>
      </c>
      <c r="H4269" s="203" t="s">
        <v>33433</v>
      </c>
      <c r="I4269" s="203" t="s">
        <v>9453</v>
      </c>
      <c r="J4269" s="203" t="s">
        <v>33434</v>
      </c>
      <c r="K4269" s="84">
        <v>45429</v>
      </c>
      <c r="L4269" s="84">
        <v>45430</v>
      </c>
      <c r="M4269" s="84">
        <v>45459</v>
      </c>
      <c r="N4269" s="203" t="s">
        <v>18866</v>
      </c>
      <c r="O4269" s="86">
        <v>114285714.29000001</v>
      </c>
      <c r="P4269" s="203" t="s">
        <v>33435</v>
      </c>
      <c r="Q4269" s="203" t="s">
        <v>33434</v>
      </c>
      <c r="R4269" s="84"/>
      <c r="S4269" s="84"/>
      <c r="T4269" s="84"/>
      <c r="U4269" s="84"/>
      <c r="V4269" s="84"/>
      <c r="W4269" s="203"/>
    </row>
    <row r="4270" spans="1:23" x14ac:dyDescent="0.3">
      <c r="A4270" s="203" t="s">
        <v>3531</v>
      </c>
      <c r="B4270" s="203" t="s">
        <v>1245</v>
      </c>
      <c r="C4270" s="203" t="s">
        <v>33436</v>
      </c>
      <c r="D4270" s="203" t="s">
        <v>33437</v>
      </c>
      <c r="E4270" s="203" t="s">
        <v>33438</v>
      </c>
      <c r="F4270" s="203" t="s">
        <v>9451</v>
      </c>
      <c r="G4270" s="203" t="s">
        <v>33438</v>
      </c>
      <c r="H4270" s="203" t="s">
        <v>33439</v>
      </c>
      <c r="I4270" s="203" t="s">
        <v>9739</v>
      </c>
      <c r="J4270" s="203" t="s">
        <v>17848</v>
      </c>
      <c r="K4270" s="84"/>
      <c r="L4270" s="84"/>
      <c r="M4270" s="84">
        <v>45429</v>
      </c>
      <c r="N4270" s="203" t="s">
        <v>13562</v>
      </c>
      <c r="O4270" s="86">
        <v>76086843.459999993</v>
      </c>
      <c r="P4270" s="203" t="s">
        <v>33440</v>
      </c>
      <c r="Q4270" s="203" t="s">
        <v>17848</v>
      </c>
      <c r="R4270" s="84"/>
      <c r="S4270" s="84"/>
      <c r="T4270" s="84"/>
      <c r="U4270" s="84"/>
      <c r="V4270" s="84"/>
      <c r="W4270" s="203"/>
    </row>
    <row r="4271" spans="1:23" x14ac:dyDescent="0.3">
      <c r="A4271" s="203" t="s">
        <v>1453</v>
      </c>
      <c r="B4271" s="203" t="s">
        <v>1245</v>
      </c>
      <c r="C4271" s="203" t="s">
        <v>33441</v>
      </c>
      <c r="D4271" s="203" t="s">
        <v>33442</v>
      </c>
      <c r="E4271" s="203" t="s">
        <v>33443</v>
      </c>
      <c r="F4271" s="203" t="s">
        <v>9451</v>
      </c>
      <c r="G4271" s="203" t="s">
        <v>33443</v>
      </c>
      <c r="H4271" s="203" t="s">
        <v>33444</v>
      </c>
      <c r="I4271" s="203" t="s">
        <v>9453</v>
      </c>
      <c r="J4271" s="203" t="s">
        <v>33445</v>
      </c>
      <c r="K4271" s="84">
        <v>45632</v>
      </c>
      <c r="L4271" s="84">
        <v>45632</v>
      </c>
      <c r="M4271" s="84">
        <v>46022</v>
      </c>
      <c r="N4271" s="203" t="s">
        <v>16411</v>
      </c>
      <c r="O4271" s="86">
        <v>228867978.56</v>
      </c>
      <c r="P4271" s="203" t="s">
        <v>33446</v>
      </c>
      <c r="Q4271" s="203" t="s">
        <v>33447</v>
      </c>
      <c r="R4271" s="84"/>
      <c r="S4271" s="84"/>
      <c r="T4271" s="84"/>
      <c r="U4271" s="84"/>
      <c r="V4271" s="84"/>
      <c r="W4271" s="203"/>
    </row>
    <row r="4272" spans="1:23" x14ac:dyDescent="0.3">
      <c r="A4272" s="203" t="s">
        <v>5454</v>
      </c>
      <c r="B4272" s="203" t="s">
        <v>1245</v>
      </c>
      <c r="C4272" s="203" t="s">
        <v>33448</v>
      </c>
      <c r="D4272" s="203" t="s">
        <v>33449</v>
      </c>
      <c r="E4272" s="203" t="s">
        <v>33450</v>
      </c>
      <c r="F4272" s="203" t="s">
        <v>9451</v>
      </c>
      <c r="G4272" s="203" t="s">
        <v>33450</v>
      </c>
      <c r="H4272" s="203" t="s">
        <v>33451</v>
      </c>
      <c r="I4272" s="203" t="s">
        <v>9453</v>
      </c>
      <c r="J4272" s="203" t="s">
        <v>29869</v>
      </c>
      <c r="K4272" s="84">
        <v>45520</v>
      </c>
      <c r="L4272" s="84">
        <v>45520</v>
      </c>
      <c r="M4272" s="84">
        <v>45611</v>
      </c>
      <c r="N4272" s="203" t="s">
        <v>29870</v>
      </c>
      <c r="O4272" s="86">
        <v>18000000</v>
      </c>
      <c r="P4272" s="203" t="s">
        <v>33452</v>
      </c>
      <c r="Q4272" s="203" t="s">
        <v>29869</v>
      </c>
      <c r="R4272" s="84"/>
      <c r="S4272" s="84"/>
      <c r="T4272" s="84"/>
      <c r="U4272" s="84"/>
      <c r="V4272" s="84"/>
      <c r="W4272" s="203"/>
    </row>
    <row r="4273" spans="1:23" x14ac:dyDescent="0.3">
      <c r="A4273" s="203" t="s">
        <v>1476</v>
      </c>
      <c r="B4273" s="203" t="s">
        <v>1246</v>
      </c>
      <c r="C4273" s="203" t="s">
        <v>33453</v>
      </c>
      <c r="D4273" s="203" t="s">
        <v>33454</v>
      </c>
      <c r="E4273" s="203" t="s">
        <v>33455</v>
      </c>
      <c r="F4273" s="203" t="s">
        <v>9451</v>
      </c>
      <c r="G4273" s="203" t="s">
        <v>33455</v>
      </c>
      <c r="H4273" s="203" t="s">
        <v>33456</v>
      </c>
      <c r="I4273" s="203" t="s">
        <v>9462</v>
      </c>
      <c r="J4273" s="203" t="s">
        <v>33457</v>
      </c>
      <c r="K4273" s="84">
        <v>45697</v>
      </c>
      <c r="L4273" s="84">
        <v>45698</v>
      </c>
      <c r="M4273" s="84">
        <v>45878</v>
      </c>
      <c r="N4273" s="203" t="s">
        <v>11279</v>
      </c>
      <c r="O4273" s="86">
        <v>29675250</v>
      </c>
      <c r="P4273" s="203" t="s">
        <v>33458</v>
      </c>
      <c r="Q4273" s="203" t="s">
        <v>33457</v>
      </c>
      <c r="R4273" s="84"/>
      <c r="S4273" s="84"/>
      <c r="T4273" s="84"/>
      <c r="U4273" s="84"/>
      <c r="V4273" s="84"/>
      <c r="W4273" s="203"/>
    </row>
    <row r="4274" spans="1:23" x14ac:dyDescent="0.3">
      <c r="A4274" s="203" t="s">
        <v>1453</v>
      </c>
      <c r="B4274" s="203" t="s">
        <v>2948</v>
      </c>
      <c r="C4274" s="203" t="s">
        <v>33459</v>
      </c>
      <c r="D4274" s="203" t="s">
        <v>33460</v>
      </c>
      <c r="E4274" s="203" t="s">
        <v>33461</v>
      </c>
      <c r="F4274" s="203" t="s">
        <v>9451</v>
      </c>
      <c r="G4274" s="203" t="s">
        <v>33461</v>
      </c>
      <c r="H4274" s="203" t="s">
        <v>33462</v>
      </c>
      <c r="I4274" s="203" t="s">
        <v>9504</v>
      </c>
      <c r="J4274" s="203" t="s">
        <v>33463</v>
      </c>
      <c r="K4274" s="84">
        <v>45287</v>
      </c>
      <c r="L4274" s="84">
        <v>45339</v>
      </c>
      <c r="M4274" s="84">
        <v>46022</v>
      </c>
      <c r="N4274" s="203" t="s">
        <v>33404</v>
      </c>
      <c r="O4274" s="86">
        <v>2925158338</v>
      </c>
      <c r="P4274" s="203" t="s">
        <v>33464</v>
      </c>
      <c r="Q4274" s="203" t="s">
        <v>33465</v>
      </c>
      <c r="R4274" s="84"/>
      <c r="S4274" s="84"/>
      <c r="T4274" s="84"/>
      <c r="U4274" s="84"/>
      <c r="V4274" s="84"/>
      <c r="W4274" s="203"/>
    </row>
    <row r="4275" spans="1:23" x14ac:dyDescent="0.3">
      <c r="A4275" s="203" t="s">
        <v>5454</v>
      </c>
      <c r="B4275" s="203" t="s">
        <v>1245</v>
      </c>
      <c r="C4275" s="203" t="s">
        <v>33466</v>
      </c>
      <c r="D4275" s="203" t="s">
        <v>33467</v>
      </c>
      <c r="E4275" s="203" t="s">
        <v>33468</v>
      </c>
      <c r="F4275" s="203" t="s">
        <v>9451</v>
      </c>
      <c r="G4275" s="203" t="s">
        <v>33468</v>
      </c>
      <c r="H4275" s="203" t="s">
        <v>33469</v>
      </c>
      <c r="I4275" s="203" t="s">
        <v>9453</v>
      </c>
      <c r="J4275" s="203" t="s">
        <v>33470</v>
      </c>
      <c r="K4275" s="84">
        <v>45520</v>
      </c>
      <c r="L4275" s="84">
        <v>45524</v>
      </c>
      <c r="M4275" s="84">
        <v>45615</v>
      </c>
      <c r="N4275" s="203" t="s">
        <v>17905</v>
      </c>
      <c r="O4275" s="86">
        <v>7500000</v>
      </c>
      <c r="P4275" s="203" t="s">
        <v>33471</v>
      </c>
      <c r="Q4275" s="203" t="s">
        <v>33470</v>
      </c>
      <c r="R4275" s="84"/>
      <c r="S4275" s="84"/>
      <c r="T4275" s="84"/>
      <c r="U4275" s="84"/>
      <c r="V4275" s="84"/>
      <c r="W4275" s="203"/>
    </row>
    <row r="4276" spans="1:23" x14ac:dyDescent="0.3">
      <c r="A4276" s="203" t="s">
        <v>5454</v>
      </c>
      <c r="B4276" s="203" t="s">
        <v>1245</v>
      </c>
      <c r="C4276" s="203" t="s">
        <v>33472</v>
      </c>
      <c r="D4276" s="203" t="s">
        <v>33473</v>
      </c>
      <c r="E4276" s="203" t="s">
        <v>33474</v>
      </c>
      <c r="F4276" s="203" t="s">
        <v>9451</v>
      </c>
      <c r="G4276" s="203" t="s">
        <v>33474</v>
      </c>
      <c r="H4276" s="203" t="s">
        <v>33475</v>
      </c>
      <c r="I4276" s="203" t="s">
        <v>9453</v>
      </c>
      <c r="J4276" s="203" t="s">
        <v>33476</v>
      </c>
      <c r="K4276" s="84">
        <v>45524</v>
      </c>
      <c r="L4276" s="84">
        <v>45525</v>
      </c>
      <c r="M4276" s="84">
        <v>45616</v>
      </c>
      <c r="N4276" s="203" t="s">
        <v>15079</v>
      </c>
      <c r="O4276" s="86">
        <v>16500000</v>
      </c>
      <c r="P4276" s="203" t="s">
        <v>33477</v>
      </c>
      <c r="Q4276" s="203" t="s">
        <v>33476</v>
      </c>
      <c r="R4276" s="84"/>
      <c r="S4276" s="84"/>
      <c r="T4276" s="84"/>
      <c r="U4276" s="84"/>
      <c r="V4276" s="84"/>
      <c r="W4276" s="203"/>
    </row>
    <row r="4277" spans="1:23" x14ac:dyDescent="0.3">
      <c r="A4277" s="203" t="s">
        <v>5454</v>
      </c>
      <c r="B4277" s="203" t="s">
        <v>1245</v>
      </c>
      <c r="C4277" s="203" t="s">
        <v>33478</v>
      </c>
      <c r="D4277" s="203" t="s">
        <v>33479</v>
      </c>
      <c r="E4277" s="203" t="s">
        <v>33480</v>
      </c>
      <c r="F4277" s="203" t="s">
        <v>9451</v>
      </c>
      <c r="G4277" s="203" t="s">
        <v>33480</v>
      </c>
      <c r="H4277" s="203" t="s">
        <v>33481</v>
      </c>
      <c r="I4277" s="203" t="s">
        <v>9453</v>
      </c>
      <c r="J4277" s="203" t="s">
        <v>33482</v>
      </c>
      <c r="K4277" s="84">
        <v>45520</v>
      </c>
      <c r="L4277" s="84">
        <v>45524</v>
      </c>
      <c r="M4277" s="84">
        <v>45615</v>
      </c>
      <c r="N4277" s="203" t="s">
        <v>10845</v>
      </c>
      <c r="O4277" s="86">
        <v>15000000</v>
      </c>
      <c r="P4277" s="203" t="s">
        <v>33483</v>
      </c>
      <c r="Q4277" s="203" t="s">
        <v>33482</v>
      </c>
      <c r="R4277" s="84"/>
      <c r="S4277" s="84"/>
      <c r="T4277" s="84"/>
      <c r="U4277" s="84"/>
      <c r="V4277" s="84"/>
      <c r="W4277" s="203"/>
    </row>
    <row r="4278" spans="1:23" x14ac:dyDescent="0.3">
      <c r="A4278" s="203" t="s">
        <v>3328</v>
      </c>
      <c r="B4278" s="203" t="s">
        <v>2948</v>
      </c>
      <c r="C4278" s="203" t="s">
        <v>33484</v>
      </c>
      <c r="D4278" s="203" t="s">
        <v>33485</v>
      </c>
      <c r="E4278" s="203" t="s">
        <v>33486</v>
      </c>
      <c r="F4278" s="203" t="s">
        <v>9451</v>
      </c>
      <c r="G4278" s="203" t="s">
        <v>33486</v>
      </c>
      <c r="H4278" s="203" t="s">
        <v>33487</v>
      </c>
      <c r="I4278" s="203" t="s">
        <v>9453</v>
      </c>
      <c r="J4278" s="203" t="s">
        <v>15942</v>
      </c>
      <c r="K4278" s="84">
        <v>45442</v>
      </c>
      <c r="L4278" s="84">
        <v>45442</v>
      </c>
      <c r="M4278" s="84">
        <v>45533</v>
      </c>
      <c r="N4278" s="203" t="s">
        <v>30116</v>
      </c>
      <c r="O4278" s="86">
        <v>15211800</v>
      </c>
      <c r="P4278" s="203" t="s">
        <v>33488</v>
      </c>
      <c r="Q4278" s="203" t="s">
        <v>15942</v>
      </c>
      <c r="R4278" s="84"/>
      <c r="S4278" s="84"/>
      <c r="T4278" s="84"/>
      <c r="U4278" s="84"/>
      <c r="V4278" s="84"/>
      <c r="W4278" s="203"/>
    </row>
    <row r="4279" spans="1:23" x14ac:dyDescent="0.3">
      <c r="A4279" s="203" t="s">
        <v>1665</v>
      </c>
      <c r="B4279" s="203" t="s">
        <v>1247</v>
      </c>
      <c r="C4279" s="203" t="s">
        <v>33489</v>
      </c>
      <c r="D4279" s="203" t="s">
        <v>33490</v>
      </c>
      <c r="E4279" s="203" t="s">
        <v>33491</v>
      </c>
      <c r="F4279" s="203" t="s">
        <v>9451</v>
      </c>
      <c r="G4279" s="203" t="s">
        <v>33491</v>
      </c>
      <c r="H4279" s="203" t="s">
        <v>33492</v>
      </c>
      <c r="I4279" s="203" t="s">
        <v>9504</v>
      </c>
      <c r="J4279" s="203" t="s">
        <v>33493</v>
      </c>
      <c r="K4279" s="84">
        <v>46048</v>
      </c>
      <c r="L4279" s="84">
        <v>46049</v>
      </c>
      <c r="M4279" s="84">
        <v>46168</v>
      </c>
      <c r="N4279" s="203" t="s">
        <v>31188</v>
      </c>
      <c r="O4279" s="86">
        <v>14000000</v>
      </c>
      <c r="P4279" s="203" t="s">
        <v>33494</v>
      </c>
      <c r="Q4279" s="203" t="s">
        <v>33493</v>
      </c>
      <c r="R4279" s="84"/>
      <c r="S4279" s="84"/>
      <c r="T4279" s="84"/>
      <c r="U4279" s="84"/>
      <c r="V4279" s="84"/>
      <c r="W4279" s="203"/>
    </row>
    <row r="4280" spans="1:23" x14ac:dyDescent="0.3">
      <c r="A4280" s="203" t="s">
        <v>1689</v>
      </c>
      <c r="B4280" s="203" t="s">
        <v>1247</v>
      </c>
      <c r="C4280" s="203" t="s">
        <v>33495</v>
      </c>
      <c r="D4280" s="203" t="s">
        <v>33496</v>
      </c>
      <c r="E4280" s="203" t="s">
        <v>33497</v>
      </c>
      <c r="F4280" s="203" t="s">
        <v>9451</v>
      </c>
      <c r="G4280" s="203" t="s">
        <v>33497</v>
      </c>
      <c r="H4280" s="203" t="s">
        <v>33498</v>
      </c>
      <c r="I4280" s="203" t="s">
        <v>9453</v>
      </c>
      <c r="J4280" s="203" t="s">
        <v>33499</v>
      </c>
      <c r="K4280" s="84">
        <v>46044</v>
      </c>
      <c r="L4280" s="84">
        <v>46050</v>
      </c>
      <c r="M4280" s="84">
        <v>46200</v>
      </c>
      <c r="N4280" s="203" t="s">
        <v>26053</v>
      </c>
      <c r="O4280" s="86">
        <v>18744990</v>
      </c>
      <c r="P4280" s="203" t="s">
        <v>33500</v>
      </c>
      <c r="Q4280" s="203" t="s">
        <v>33499</v>
      </c>
      <c r="R4280" s="84"/>
      <c r="S4280" s="84"/>
      <c r="T4280" s="84"/>
      <c r="U4280" s="84"/>
      <c r="V4280" s="84"/>
      <c r="W4280" s="203"/>
    </row>
    <row r="4281" spans="1:23" x14ac:dyDescent="0.3">
      <c r="A4281" s="203" t="s">
        <v>3660</v>
      </c>
      <c r="B4281" s="203" t="s">
        <v>1245</v>
      </c>
      <c r="C4281" s="203" t="s">
        <v>33501</v>
      </c>
      <c r="D4281" s="203" t="s">
        <v>33502</v>
      </c>
      <c r="E4281" s="203" t="s">
        <v>33503</v>
      </c>
      <c r="F4281" s="203" t="s">
        <v>9451</v>
      </c>
      <c r="G4281" s="203" t="s">
        <v>33503</v>
      </c>
      <c r="H4281" s="203" t="s">
        <v>33504</v>
      </c>
      <c r="I4281" s="203" t="s">
        <v>9453</v>
      </c>
      <c r="J4281" s="203" t="s">
        <v>33505</v>
      </c>
      <c r="K4281" s="84">
        <v>45399</v>
      </c>
      <c r="L4281" s="84">
        <v>45401</v>
      </c>
      <c r="M4281" s="84">
        <v>45584</v>
      </c>
      <c r="N4281" s="203" t="s">
        <v>10642</v>
      </c>
      <c r="O4281" s="86">
        <v>22200000</v>
      </c>
      <c r="P4281" s="203" t="s">
        <v>33506</v>
      </c>
      <c r="Q4281" s="203" t="s">
        <v>33505</v>
      </c>
      <c r="R4281" s="84"/>
      <c r="S4281" s="84"/>
      <c r="T4281" s="84"/>
      <c r="U4281" s="84"/>
      <c r="V4281" s="84"/>
      <c r="W4281" s="203"/>
    </row>
    <row r="4282" spans="1:23" x14ac:dyDescent="0.3">
      <c r="A4282" s="203" t="s">
        <v>5454</v>
      </c>
      <c r="B4282" s="203" t="s">
        <v>1245</v>
      </c>
      <c r="C4282" s="203" t="s">
        <v>33507</v>
      </c>
      <c r="D4282" s="203" t="s">
        <v>33508</v>
      </c>
      <c r="E4282" s="203" t="s">
        <v>33509</v>
      </c>
      <c r="F4282" s="203" t="s">
        <v>9451</v>
      </c>
      <c r="G4282" s="203" t="s">
        <v>33509</v>
      </c>
      <c r="H4282" s="203" t="s">
        <v>33510</v>
      </c>
      <c r="I4282" s="203" t="s">
        <v>9453</v>
      </c>
      <c r="J4282" s="203" t="s">
        <v>33511</v>
      </c>
      <c r="K4282" s="84">
        <v>45524</v>
      </c>
      <c r="L4282" s="84">
        <v>45525</v>
      </c>
      <c r="M4282" s="84">
        <v>45616</v>
      </c>
      <c r="N4282" s="203" t="s">
        <v>33512</v>
      </c>
      <c r="O4282" s="86">
        <v>12000000</v>
      </c>
      <c r="P4282" s="203" t="s">
        <v>33513</v>
      </c>
      <c r="Q4282" s="203" t="s">
        <v>33511</v>
      </c>
      <c r="R4282" s="84"/>
      <c r="S4282" s="84"/>
      <c r="T4282" s="84"/>
      <c r="U4282" s="84"/>
      <c r="V4282" s="84"/>
      <c r="W4282" s="203"/>
    </row>
    <row r="4283" spans="1:23" x14ac:dyDescent="0.3">
      <c r="A4283" s="203" t="s">
        <v>1613</v>
      </c>
      <c r="B4283" s="203" t="s">
        <v>1246</v>
      </c>
      <c r="C4283" s="203" t="s">
        <v>9471</v>
      </c>
      <c r="D4283" s="203" t="s">
        <v>9471</v>
      </c>
      <c r="E4283" s="203" t="s">
        <v>9471</v>
      </c>
      <c r="F4283" s="203" t="s">
        <v>9451</v>
      </c>
      <c r="G4283" s="203"/>
      <c r="H4283" s="203"/>
      <c r="I4283" s="203"/>
      <c r="J4283" s="203"/>
      <c r="K4283" s="84"/>
      <c r="L4283" s="84"/>
      <c r="M4283" s="84"/>
      <c r="N4283" s="203"/>
      <c r="O4283" s="86"/>
      <c r="P4283" s="203"/>
      <c r="Q4283" s="203"/>
      <c r="R4283" s="84"/>
      <c r="S4283" s="84"/>
      <c r="T4283" s="84"/>
      <c r="U4283" s="84"/>
      <c r="V4283" s="84"/>
      <c r="W4283" s="203"/>
    </row>
    <row r="4284" spans="1:23" x14ac:dyDescent="0.3">
      <c r="A4284" s="203" t="s">
        <v>1675</v>
      </c>
      <c r="B4284" s="203" t="s">
        <v>1246</v>
      </c>
      <c r="C4284" s="203" t="s">
        <v>9471</v>
      </c>
      <c r="D4284" s="203" t="s">
        <v>9471</v>
      </c>
      <c r="E4284" s="203" t="s">
        <v>9471</v>
      </c>
      <c r="F4284" s="203" t="s">
        <v>9451</v>
      </c>
      <c r="G4284" s="203"/>
      <c r="H4284" s="203"/>
      <c r="I4284" s="203"/>
      <c r="J4284" s="203"/>
      <c r="K4284" s="84"/>
      <c r="L4284" s="84"/>
      <c r="M4284" s="84"/>
      <c r="N4284" s="203"/>
      <c r="O4284" s="86"/>
      <c r="P4284" s="203"/>
      <c r="Q4284" s="203"/>
      <c r="R4284" s="84"/>
      <c r="S4284" s="84"/>
      <c r="T4284" s="84"/>
      <c r="U4284" s="84"/>
      <c r="V4284" s="84"/>
      <c r="W4284" s="203"/>
    </row>
    <row r="4285" spans="1:23" x14ac:dyDescent="0.3">
      <c r="A4285" s="203" t="s">
        <v>1519</v>
      </c>
      <c r="B4285" s="203" t="s">
        <v>1245</v>
      </c>
      <c r="C4285" s="203" t="s">
        <v>9471</v>
      </c>
      <c r="D4285" s="203" t="s">
        <v>9471</v>
      </c>
      <c r="E4285" s="203" t="s">
        <v>9471</v>
      </c>
      <c r="F4285" s="203" t="s">
        <v>9451</v>
      </c>
      <c r="G4285" s="203"/>
      <c r="H4285" s="203"/>
      <c r="I4285" s="203"/>
      <c r="J4285" s="203"/>
      <c r="K4285" s="84"/>
      <c r="L4285" s="84"/>
      <c r="M4285" s="84"/>
      <c r="N4285" s="203"/>
      <c r="O4285" s="86"/>
      <c r="P4285" s="203"/>
      <c r="Q4285" s="203"/>
      <c r="R4285" s="84"/>
      <c r="S4285" s="84"/>
      <c r="T4285" s="84"/>
      <c r="U4285" s="84"/>
      <c r="V4285" s="84"/>
      <c r="W4285" s="203"/>
    </row>
    <row r="4286" spans="1:23" x14ac:dyDescent="0.3">
      <c r="A4286" s="203" t="s">
        <v>3253</v>
      </c>
      <c r="B4286" s="203" t="s">
        <v>1245</v>
      </c>
      <c r="C4286" s="203" t="s">
        <v>9471</v>
      </c>
      <c r="D4286" s="203" t="s">
        <v>9471</v>
      </c>
      <c r="E4286" s="203" t="s">
        <v>9471</v>
      </c>
      <c r="F4286" s="203" t="s">
        <v>9451</v>
      </c>
      <c r="G4286" s="203"/>
      <c r="H4286" s="203"/>
      <c r="I4286" s="203"/>
      <c r="J4286" s="203"/>
      <c r="K4286" s="84"/>
      <c r="L4286" s="84"/>
      <c r="M4286" s="84"/>
      <c r="N4286" s="203"/>
      <c r="O4286" s="86"/>
      <c r="P4286" s="203"/>
      <c r="Q4286" s="203"/>
      <c r="R4286" s="84"/>
      <c r="S4286" s="84"/>
      <c r="T4286" s="84"/>
      <c r="U4286" s="84"/>
      <c r="V4286" s="84"/>
      <c r="W4286" s="203"/>
    </row>
    <row r="4287" spans="1:23" x14ac:dyDescent="0.3">
      <c r="A4287" s="203" t="s">
        <v>1541</v>
      </c>
      <c r="B4287" s="203" t="s">
        <v>1246</v>
      </c>
      <c r="C4287" s="203" t="s">
        <v>9471</v>
      </c>
      <c r="D4287" s="203" t="s">
        <v>9471</v>
      </c>
      <c r="E4287" s="203" t="s">
        <v>9471</v>
      </c>
      <c r="F4287" s="203" t="s">
        <v>9451</v>
      </c>
      <c r="G4287" s="203"/>
      <c r="H4287" s="203"/>
      <c r="I4287" s="203"/>
      <c r="J4287" s="203"/>
      <c r="K4287" s="84"/>
      <c r="L4287" s="84"/>
      <c r="M4287" s="84"/>
      <c r="N4287" s="203"/>
      <c r="O4287" s="86"/>
      <c r="P4287" s="203"/>
      <c r="Q4287" s="203"/>
      <c r="R4287" s="84"/>
      <c r="S4287" s="84"/>
      <c r="T4287" s="84"/>
      <c r="U4287" s="84"/>
      <c r="V4287" s="84"/>
      <c r="W4287" s="203"/>
    </row>
    <row r="4288" spans="1:23" x14ac:dyDescent="0.3">
      <c r="A4288" s="203" t="s">
        <v>1427</v>
      </c>
      <c r="B4288" s="203" t="s">
        <v>1245</v>
      </c>
      <c r="C4288" s="203" t="s">
        <v>9471</v>
      </c>
      <c r="D4288" s="203" t="s">
        <v>9471</v>
      </c>
      <c r="E4288" s="203" t="s">
        <v>9471</v>
      </c>
      <c r="F4288" s="203" t="s">
        <v>9451</v>
      </c>
      <c r="G4288" s="203"/>
      <c r="H4288" s="203"/>
      <c r="I4288" s="203"/>
      <c r="J4288" s="203"/>
      <c r="K4288" s="84"/>
      <c r="L4288" s="84"/>
      <c r="M4288" s="84"/>
      <c r="N4288" s="203"/>
      <c r="O4288" s="86"/>
      <c r="P4288" s="203"/>
      <c r="Q4288" s="203"/>
      <c r="R4288" s="84"/>
      <c r="S4288" s="84"/>
      <c r="T4288" s="84"/>
      <c r="U4288" s="84"/>
      <c r="V4288" s="84"/>
      <c r="W4288" s="203"/>
    </row>
    <row r="4289" spans="1:23" x14ac:dyDescent="0.3">
      <c r="A4289" s="203" t="s">
        <v>1714</v>
      </c>
      <c r="B4289" s="203" t="s">
        <v>1246</v>
      </c>
      <c r="C4289" s="203" t="s">
        <v>9471</v>
      </c>
      <c r="D4289" s="203" t="s">
        <v>9471</v>
      </c>
      <c r="E4289" s="203" t="s">
        <v>9471</v>
      </c>
      <c r="F4289" s="203" t="s">
        <v>9451</v>
      </c>
      <c r="G4289" s="203"/>
      <c r="H4289" s="203"/>
      <c r="I4289" s="203"/>
      <c r="J4289" s="203"/>
      <c r="K4289" s="84"/>
      <c r="L4289" s="84"/>
      <c r="M4289" s="84"/>
      <c r="N4289" s="203"/>
      <c r="O4289" s="86"/>
      <c r="P4289" s="203"/>
      <c r="Q4289" s="203"/>
      <c r="R4289" s="84"/>
      <c r="S4289" s="84"/>
      <c r="T4289" s="84"/>
      <c r="U4289" s="84"/>
      <c r="V4289" s="84"/>
      <c r="W4289" s="203"/>
    </row>
    <row r="4290" spans="1:23" x14ac:dyDescent="0.3">
      <c r="A4290" s="203" t="s">
        <v>1628</v>
      </c>
      <c r="B4290" s="203" t="s">
        <v>1246</v>
      </c>
      <c r="C4290" s="203" t="s">
        <v>9471</v>
      </c>
      <c r="D4290" s="203" t="s">
        <v>9471</v>
      </c>
      <c r="E4290" s="203" t="s">
        <v>9471</v>
      </c>
      <c r="F4290" s="203" t="s">
        <v>9451</v>
      </c>
      <c r="G4290" s="203"/>
      <c r="H4290" s="203"/>
      <c r="I4290" s="203"/>
      <c r="J4290" s="203"/>
      <c r="K4290" s="84"/>
      <c r="L4290" s="84"/>
      <c r="M4290" s="84"/>
      <c r="N4290" s="203"/>
      <c r="O4290" s="86"/>
      <c r="P4290" s="203"/>
      <c r="Q4290" s="203"/>
      <c r="R4290" s="84"/>
      <c r="S4290" s="84"/>
      <c r="T4290" s="84"/>
      <c r="U4290" s="84"/>
      <c r="V4290" s="84"/>
      <c r="W4290" s="203"/>
    </row>
    <row r="4291" spans="1:23" x14ac:dyDescent="0.3">
      <c r="A4291" s="203" t="s">
        <v>1724</v>
      </c>
      <c r="B4291" s="203" t="s">
        <v>1247</v>
      </c>
      <c r="C4291" s="203" t="s">
        <v>9471</v>
      </c>
      <c r="D4291" s="203" t="s">
        <v>9471</v>
      </c>
      <c r="E4291" s="203" t="s">
        <v>9471</v>
      </c>
      <c r="F4291" s="203" t="s">
        <v>9451</v>
      </c>
      <c r="G4291" s="203"/>
      <c r="H4291" s="203"/>
      <c r="I4291" s="203"/>
      <c r="J4291" s="203"/>
      <c r="K4291" s="84"/>
      <c r="L4291" s="84"/>
      <c r="M4291" s="84"/>
      <c r="N4291" s="203"/>
      <c r="O4291" s="86"/>
      <c r="P4291" s="203"/>
      <c r="Q4291" s="203"/>
      <c r="R4291" s="84"/>
      <c r="S4291" s="84"/>
      <c r="T4291" s="84"/>
      <c r="U4291" s="84"/>
      <c r="V4291" s="84"/>
      <c r="W4291" s="203"/>
    </row>
    <row r="4292" spans="1:23" x14ac:dyDescent="0.3">
      <c r="A4292" s="203" t="s">
        <v>5026</v>
      </c>
      <c r="B4292" s="203" t="s">
        <v>1245</v>
      </c>
      <c r="C4292" s="203" t="s">
        <v>9471</v>
      </c>
      <c r="D4292" s="203" t="s">
        <v>9471</v>
      </c>
      <c r="E4292" s="203" t="s">
        <v>9471</v>
      </c>
      <c r="F4292" s="203" t="s">
        <v>9451</v>
      </c>
      <c r="G4292" s="203"/>
      <c r="H4292" s="203"/>
      <c r="I4292" s="203"/>
      <c r="J4292" s="203"/>
      <c r="K4292" s="84"/>
      <c r="L4292" s="84"/>
      <c r="M4292" s="84"/>
      <c r="N4292" s="203"/>
      <c r="O4292" s="86"/>
      <c r="P4292" s="203"/>
      <c r="Q4292" s="203"/>
      <c r="R4292" s="84"/>
      <c r="S4292" s="84"/>
      <c r="T4292" s="84"/>
      <c r="U4292" s="84"/>
      <c r="V4292" s="84"/>
      <c r="W4292" s="203"/>
    </row>
    <row r="4293" spans="1:23" x14ac:dyDescent="0.3">
      <c r="A4293" s="203" t="s">
        <v>1732</v>
      </c>
      <c r="B4293" s="203" t="s">
        <v>1246</v>
      </c>
      <c r="C4293" s="203" t="s">
        <v>9471</v>
      </c>
      <c r="D4293" s="203" t="s">
        <v>9471</v>
      </c>
      <c r="E4293" s="203" t="s">
        <v>9471</v>
      </c>
      <c r="F4293" s="203" t="s">
        <v>9451</v>
      </c>
      <c r="G4293" s="203"/>
      <c r="H4293" s="203"/>
      <c r="I4293" s="203"/>
      <c r="J4293" s="203"/>
      <c r="K4293" s="84"/>
      <c r="L4293" s="84"/>
      <c r="M4293" s="84"/>
      <c r="N4293" s="203"/>
      <c r="O4293" s="86"/>
      <c r="P4293" s="203"/>
      <c r="Q4293" s="203"/>
      <c r="R4293" s="84"/>
      <c r="S4293" s="84"/>
      <c r="T4293" s="84"/>
      <c r="U4293" s="84"/>
      <c r="V4293" s="84"/>
      <c r="W4293" s="203"/>
    </row>
    <row r="4294" spans="1:23" x14ac:dyDescent="0.3">
      <c r="A4294" s="203" t="s">
        <v>3226</v>
      </c>
      <c r="B4294" s="203" t="s">
        <v>1245</v>
      </c>
      <c r="C4294" s="203" t="s">
        <v>9471</v>
      </c>
      <c r="D4294" s="203" t="s">
        <v>9471</v>
      </c>
      <c r="E4294" s="203" t="s">
        <v>9471</v>
      </c>
      <c r="F4294" s="203" t="s">
        <v>9451</v>
      </c>
      <c r="G4294" s="203"/>
      <c r="H4294" s="203"/>
      <c r="I4294" s="203"/>
      <c r="J4294" s="203"/>
      <c r="K4294" s="84"/>
      <c r="L4294" s="84"/>
      <c r="M4294" s="84"/>
      <c r="N4294" s="203"/>
      <c r="O4294" s="86"/>
      <c r="P4294" s="203"/>
      <c r="Q4294" s="203"/>
      <c r="R4294" s="84"/>
      <c r="S4294" s="84"/>
      <c r="T4294" s="84"/>
      <c r="U4294" s="84"/>
      <c r="V4294" s="84"/>
      <c r="W4294" s="203"/>
    </row>
    <row r="4295" spans="1:23" x14ac:dyDescent="0.3">
      <c r="A4295" s="203" t="s">
        <v>1727</v>
      </c>
      <c r="B4295" s="203" t="s">
        <v>2948</v>
      </c>
      <c r="C4295" s="203" t="s">
        <v>9471</v>
      </c>
      <c r="D4295" s="203" t="s">
        <v>9471</v>
      </c>
      <c r="E4295" s="203" t="s">
        <v>9471</v>
      </c>
      <c r="F4295" s="203" t="s">
        <v>9451</v>
      </c>
      <c r="G4295" s="203"/>
      <c r="H4295" s="203"/>
      <c r="I4295" s="203"/>
      <c r="J4295" s="203"/>
      <c r="K4295" s="84"/>
      <c r="L4295" s="84"/>
      <c r="M4295" s="84"/>
      <c r="N4295" s="203"/>
      <c r="O4295" s="86"/>
      <c r="P4295" s="203"/>
      <c r="Q4295" s="203"/>
      <c r="R4295" s="84"/>
      <c r="S4295" s="84"/>
      <c r="T4295" s="84"/>
      <c r="U4295" s="84"/>
      <c r="V4295" s="84"/>
      <c r="W4295" s="203"/>
    </row>
    <row r="4296" spans="1:23" x14ac:dyDescent="0.3">
      <c r="A4296" s="203" t="s">
        <v>1697</v>
      </c>
      <c r="B4296" s="203" t="s">
        <v>1246</v>
      </c>
      <c r="C4296" s="203" t="s">
        <v>9471</v>
      </c>
      <c r="D4296" s="203" t="s">
        <v>9471</v>
      </c>
      <c r="E4296" s="203" t="s">
        <v>9471</v>
      </c>
      <c r="F4296" s="203" t="s">
        <v>9451</v>
      </c>
      <c r="G4296" s="203"/>
      <c r="H4296" s="203"/>
      <c r="I4296" s="203"/>
      <c r="J4296" s="203"/>
      <c r="K4296" s="84"/>
      <c r="L4296" s="84"/>
      <c r="M4296" s="84"/>
      <c r="N4296" s="203"/>
      <c r="O4296" s="86"/>
      <c r="P4296" s="203"/>
      <c r="Q4296" s="203"/>
      <c r="R4296" s="84"/>
      <c r="S4296" s="84"/>
      <c r="T4296" s="84"/>
      <c r="U4296" s="84"/>
      <c r="V4296" s="84"/>
      <c r="W4296" s="203"/>
    </row>
    <row r="4297" spans="1:23" x14ac:dyDescent="0.3">
      <c r="A4297" s="203" t="s">
        <v>5447</v>
      </c>
      <c r="B4297" s="203" t="s">
        <v>1245</v>
      </c>
      <c r="C4297" s="203" t="s">
        <v>9471</v>
      </c>
      <c r="D4297" s="203" t="s">
        <v>9471</v>
      </c>
      <c r="E4297" s="203" t="s">
        <v>9471</v>
      </c>
      <c r="F4297" s="203" t="s">
        <v>9451</v>
      </c>
      <c r="G4297" s="203"/>
      <c r="H4297" s="203"/>
      <c r="I4297" s="203"/>
      <c r="J4297" s="203"/>
      <c r="K4297" s="84"/>
      <c r="L4297" s="84"/>
      <c r="M4297" s="84"/>
      <c r="N4297" s="203"/>
      <c r="O4297" s="86"/>
      <c r="P4297" s="203"/>
      <c r="Q4297" s="203"/>
      <c r="R4297" s="84"/>
      <c r="S4297" s="84"/>
      <c r="T4297" s="84"/>
      <c r="U4297" s="84"/>
      <c r="V4297" s="84"/>
      <c r="W4297" s="203"/>
    </row>
    <row r="4298" spans="1:23" x14ac:dyDescent="0.3">
      <c r="A4298" s="203" t="s">
        <v>1423</v>
      </c>
      <c r="B4298" s="203" t="s">
        <v>1246</v>
      </c>
      <c r="C4298" s="203" t="s">
        <v>9471</v>
      </c>
      <c r="D4298" s="203" t="s">
        <v>9471</v>
      </c>
      <c r="E4298" s="203" t="s">
        <v>9471</v>
      </c>
      <c r="F4298" s="203" t="s">
        <v>9451</v>
      </c>
      <c r="G4298" s="203"/>
      <c r="H4298" s="203"/>
      <c r="I4298" s="203"/>
      <c r="J4298" s="203"/>
      <c r="K4298" s="84"/>
      <c r="L4298" s="84"/>
      <c r="M4298" s="84"/>
      <c r="N4298" s="203"/>
      <c r="O4298" s="86"/>
      <c r="P4298" s="203"/>
      <c r="Q4298" s="203"/>
      <c r="R4298" s="84"/>
      <c r="S4298" s="84"/>
      <c r="T4298" s="84"/>
      <c r="U4298" s="84"/>
      <c r="V4298" s="84"/>
      <c r="W4298" s="203"/>
    </row>
    <row r="4299" spans="1:23" x14ac:dyDescent="0.3">
      <c r="A4299" s="203" t="s">
        <v>1605</v>
      </c>
      <c r="B4299" s="203" t="s">
        <v>1247</v>
      </c>
      <c r="C4299" s="203" t="s">
        <v>9471</v>
      </c>
      <c r="D4299" s="203" t="s">
        <v>9471</v>
      </c>
      <c r="E4299" s="203" t="s">
        <v>9471</v>
      </c>
      <c r="F4299" s="203" t="s">
        <v>9451</v>
      </c>
      <c r="G4299" s="203"/>
      <c r="H4299" s="203"/>
      <c r="I4299" s="203"/>
      <c r="J4299" s="203"/>
      <c r="K4299" s="84"/>
      <c r="L4299" s="84"/>
      <c r="M4299" s="84"/>
      <c r="N4299" s="203"/>
      <c r="O4299" s="86"/>
      <c r="P4299" s="203"/>
      <c r="Q4299" s="203"/>
      <c r="R4299" s="84"/>
      <c r="S4299" s="84"/>
      <c r="T4299" s="84"/>
      <c r="U4299" s="84"/>
      <c r="V4299" s="84"/>
      <c r="W4299" s="203"/>
    </row>
    <row r="4300" spans="1:23" x14ac:dyDescent="0.3">
      <c r="A4300" s="203" t="s">
        <v>3328</v>
      </c>
      <c r="B4300" s="203" t="s">
        <v>2948</v>
      </c>
      <c r="C4300" s="203" t="s">
        <v>9471</v>
      </c>
      <c r="D4300" s="203" t="s">
        <v>9471</v>
      </c>
      <c r="E4300" s="203" t="s">
        <v>9471</v>
      </c>
      <c r="F4300" s="203" t="s">
        <v>9451</v>
      </c>
      <c r="G4300" s="203"/>
      <c r="H4300" s="203"/>
      <c r="I4300" s="203"/>
      <c r="J4300" s="203"/>
      <c r="K4300" s="84"/>
      <c r="L4300" s="84"/>
      <c r="M4300" s="84"/>
      <c r="N4300" s="203"/>
      <c r="O4300" s="86"/>
      <c r="P4300" s="203"/>
      <c r="Q4300" s="203"/>
      <c r="R4300" s="84"/>
      <c r="S4300" s="84"/>
      <c r="T4300" s="84"/>
      <c r="U4300" s="84"/>
      <c r="V4300" s="84"/>
      <c r="W4300" s="203"/>
    </row>
    <row r="4301" spans="1:23" x14ac:dyDescent="0.3">
      <c r="A4301" s="203" t="s">
        <v>3215</v>
      </c>
      <c r="B4301" s="203" t="s">
        <v>1245</v>
      </c>
      <c r="C4301" s="203" t="s">
        <v>9471</v>
      </c>
      <c r="D4301" s="203" t="s">
        <v>9471</v>
      </c>
      <c r="E4301" s="203" t="s">
        <v>9471</v>
      </c>
      <c r="F4301" s="203" t="s">
        <v>9451</v>
      </c>
      <c r="G4301" s="203"/>
      <c r="H4301" s="203"/>
      <c r="I4301" s="203"/>
      <c r="J4301" s="203"/>
      <c r="K4301" s="84"/>
      <c r="L4301" s="84"/>
      <c r="M4301" s="84"/>
      <c r="N4301" s="203"/>
      <c r="O4301" s="86"/>
      <c r="P4301" s="203"/>
      <c r="Q4301" s="203"/>
      <c r="R4301" s="84"/>
      <c r="S4301" s="84"/>
      <c r="T4301" s="84"/>
      <c r="U4301" s="84"/>
      <c r="V4301" s="84"/>
      <c r="W4301" s="203"/>
    </row>
    <row r="4302" spans="1:23" x14ac:dyDescent="0.3">
      <c r="A4302" s="203" t="s">
        <v>4908</v>
      </c>
      <c r="B4302" s="203" t="s">
        <v>3320</v>
      </c>
      <c r="C4302" s="203" t="s">
        <v>9471</v>
      </c>
      <c r="D4302" s="203" t="s">
        <v>9471</v>
      </c>
      <c r="E4302" s="203" t="s">
        <v>9471</v>
      </c>
      <c r="F4302" s="203" t="s">
        <v>9451</v>
      </c>
      <c r="G4302" s="203"/>
      <c r="H4302" s="203"/>
      <c r="I4302" s="203"/>
      <c r="J4302" s="203"/>
      <c r="K4302" s="84"/>
      <c r="L4302" s="84"/>
      <c r="M4302" s="84"/>
      <c r="N4302" s="203"/>
      <c r="O4302" s="86"/>
      <c r="P4302" s="203"/>
      <c r="Q4302" s="203"/>
      <c r="R4302" s="84"/>
      <c r="S4302" s="84"/>
      <c r="T4302" s="84"/>
      <c r="U4302" s="84"/>
      <c r="V4302" s="84"/>
      <c r="W4302" s="203"/>
    </row>
    <row r="4303" spans="1:23" x14ac:dyDescent="0.3">
      <c r="A4303" s="203" t="s">
        <v>1603</v>
      </c>
      <c r="B4303" s="203" t="s">
        <v>1246</v>
      </c>
      <c r="C4303" s="203" t="s">
        <v>9471</v>
      </c>
      <c r="D4303" s="203" t="s">
        <v>9471</v>
      </c>
      <c r="E4303" s="203" t="s">
        <v>9471</v>
      </c>
      <c r="F4303" s="203" t="s">
        <v>9451</v>
      </c>
      <c r="G4303" s="203"/>
      <c r="H4303" s="203"/>
      <c r="I4303" s="203"/>
      <c r="J4303" s="203"/>
      <c r="K4303" s="84"/>
      <c r="L4303" s="84"/>
      <c r="M4303" s="84"/>
      <c r="N4303" s="203"/>
      <c r="O4303" s="86"/>
      <c r="P4303" s="203"/>
      <c r="Q4303" s="203"/>
      <c r="R4303" s="84"/>
      <c r="S4303" s="84"/>
      <c r="T4303" s="84"/>
      <c r="U4303" s="84"/>
      <c r="V4303" s="84"/>
      <c r="W4303" s="203"/>
    </row>
    <row r="4304" spans="1:23" x14ac:dyDescent="0.3">
      <c r="A4304" s="203" t="s">
        <v>3503</v>
      </c>
      <c r="B4304" s="203" t="s">
        <v>1245</v>
      </c>
      <c r="C4304" s="203" t="s">
        <v>9471</v>
      </c>
      <c r="D4304" s="203" t="s">
        <v>9471</v>
      </c>
      <c r="E4304" s="203" t="s">
        <v>9471</v>
      </c>
      <c r="F4304" s="203" t="s">
        <v>9451</v>
      </c>
      <c r="G4304" s="203"/>
      <c r="H4304" s="203"/>
      <c r="I4304" s="203"/>
      <c r="J4304" s="203"/>
      <c r="K4304" s="84"/>
      <c r="L4304" s="84"/>
      <c r="M4304" s="84"/>
      <c r="N4304" s="203"/>
      <c r="O4304" s="86"/>
      <c r="P4304" s="203"/>
      <c r="Q4304" s="203"/>
      <c r="R4304" s="84"/>
      <c r="S4304" s="84"/>
      <c r="T4304" s="84"/>
      <c r="U4304" s="84"/>
      <c r="V4304" s="84"/>
      <c r="W4304" s="203"/>
    </row>
    <row r="4305" spans="1:23" x14ac:dyDescent="0.3">
      <c r="A4305" s="203" t="s">
        <v>4201</v>
      </c>
      <c r="B4305" s="203" t="s">
        <v>1245</v>
      </c>
      <c r="C4305" s="203" t="s">
        <v>9471</v>
      </c>
      <c r="D4305" s="203" t="s">
        <v>9471</v>
      </c>
      <c r="E4305" s="203" t="s">
        <v>9471</v>
      </c>
      <c r="F4305" s="203" t="s">
        <v>9451</v>
      </c>
      <c r="G4305" s="203"/>
      <c r="H4305" s="203"/>
      <c r="I4305" s="203"/>
      <c r="J4305" s="203"/>
      <c r="K4305" s="84"/>
      <c r="L4305" s="84"/>
      <c r="M4305" s="84"/>
      <c r="N4305" s="203"/>
      <c r="O4305" s="86"/>
      <c r="P4305" s="203"/>
      <c r="Q4305" s="203"/>
      <c r="R4305" s="84"/>
      <c r="S4305" s="84"/>
      <c r="T4305" s="84"/>
      <c r="U4305" s="84"/>
      <c r="V4305" s="84"/>
      <c r="W4305" s="203"/>
    </row>
    <row r="4306" spans="1:23" x14ac:dyDescent="0.3">
      <c r="A4306" s="203" t="s">
        <v>3417</v>
      </c>
      <c r="B4306" s="203" t="s">
        <v>1247</v>
      </c>
      <c r="C4306" s="203" t="s">
        <v>9471</v>
      </c>
      <c r="D4306" s="203" t="s">
        <v>9471</v>
      </c>
      <c r="E4306" s="203" t="s">
        <v>9471</v>
      </c>
      <c r="F4306" s="203" t="s">
        <v>9451</v>
      </c>
      <c r="G4306" s="203"/>
      <c r="H4306" s="203"/>
      <c r="I4306" s="203"/>
      <c r="J4306" s="203"/>
      <c r="K4306" s="84"/>
      <c r="L4306" s="84"/>
      <c r="M4306" s="84"/>
      <c r="N4306" s="203"/>
      <c r="O4306" s="86"/>
      <c r="P4306" s="203"/>
      <c r="Q4306" s="203"/>
      <c r="R4306" s="84"/>
      <c r="S4306" s="84"/>
      <c r="T4306" s="84"/>
      <c r="U4306" s="84"/>
      <c r="V4306" s="84"/>
      <c r="W4306" s="203"/>
    </row>
    <row r="4307" spans="1:23" x14ac:dyDescent="0.3">
      <c r="A4307" s="203" t="s">
        <v>2678</v>
      </c>
      <c r="B4307" s="203" t="s">
        <v>1245</v>
      </c>
      <c r="C4307" s="203" t="s">
        <v>9471</v>
      </c>
      <c r="D4307" s="203" t="s">
        <v>9471</v>
      </c>
      <c r="E4307" s="203" t="s">
        <v>9471</v>
      </c>
      <c r="F4307" s="203" t="s">
        <v>9451</v>
      </c>
      <c r="G4307" s="203"/>
      <c r="H4307" s="203"/>
      <c r="I4307" s="203"/>
      <c r="J4307" s="203"/>
      <c r="K4307" s="84"/>
      <c r="L4307" s="84"/>
      <c r="M4307" s="84"/>
      <c r="N4307" s="203"/>
      <c r="O4307" s="86"/>
      <c r="P4307" s="203"/>
      <c r="Q4307" s="203"/>
      <c r="R4307" s="84"/>
      <c r="S4307" s="84"/>
      <c r="T4307" s="84"/>
      <c r="U4307" s="84"/>
      <c r="V4307" s="84"/>
      <c r="W4307" s="203"/>
    </row>
    <row r="4308" spans="1:23" x14ac:dyDescent="0.3">
      <c r="A4308" s="203" t="s">
        <v>2587</v>
      </c>
      <c r="B4308" s="203" t="s">
        <v>1247</v>
      </c>
      <c r="C4308" s="203" t="s">
        <v>9471</v>
      </c>
      <c r="D4308" s="203" t="s">
        <v>9471</v>
      </c>
      <c r="E4308" s="203" t="s">
        <v>9471</v>
      </c>
      <c r="F4308" s="203" t="s">
        <v>9451</v>
      </c>
      <c r="G4308" s="203"/>
      <c r="H4308" s="203"/>
      <c r="I4308" s="203"/>
      <c r="J4308" s="203"/>
      <c r="K4308" s="84"/>
      <c r="L4308" s="84"/>
      <c r="M4308" s="84"/>
      <c r="N4308" s="203"/>
      <c r="O4308" s="86"/>
      <c r="P4308" s="203"/>
      <c r="Q4308" s="203"/>
      <c r="R4308" s="84"/>
      <c r="S4308" s="84"/>
      <c r="T4308" s="84"/>
      <c r="U4308" s="84"/>
      <c r="V4308" s="84"/>
      <c r="W4308" s="203"/>
    </row>
    <row r="4309" spans="1:23" x14ac:dyDescent="0.3">
      <c r="A4309" s="203" t="s">
        <v>1639</v>
      </c>
      <c r="B4309" s="203" t="s">
        <v>1245</v>
      </c>
      <c r="C4309" s="203" t="s">
        <v>9471</v>
      </c>
      <c r="D4309" s="203" t="s">
        <v>9471</v>
      </c>
      <c r="E4309" s="203" t="s">
        <v>9471</v>
      </c>
      <c r="F4309" s="203" t="s">
        <v>9451</v>
      </c>
      <c r="G4309" s="203"/>
      <c r="H4309" s="203"/>
      <c r="I4309" s="203"/>
      <c r="J4309" s="203"/>
      <c r="K4309" s="84"/>
      <c r="L4309" s="84"/>
      <c r="M4309" s="84"/>
      <c r="N4309" s="203"/>
      <c r="O4309" s="86"/>
      <c r="P4309" s="203"/>
      <c r="Q4309" s="203"/>
      <c r="R4309" s="84"/>
      <c r="S4309" s="84"/>
      <c r="T4309" s="84"/>
      <c r="U4309" s="84"/>
      <c r="V4309" s="84"/>
      <c r="W4309" s="203"/>
    </row>
    <row r="4310" spans="1:23" x14ac:dyDescent="0.3">
      <c r="A4310" s="203" t="s">
        <v>1731</v>
      </c>
      <c r="B4310" s="203" t="s">
        <v>1246</v>
      </c>
      <c r="C4310" s="203" t="s">
        <v>9471</v>
      </c>
      <c r="D4310" s="203" t="s">
        <v>9471</v>
      </c>
      <c r="E4310" s="203" t="s">
        <v>9471</v>
      </c>
      <c r="F4310" s="203" t="s">
        <v>9451</v>
      </c>
      <c r="G4310" s="203"/>
      <c r="H4310" s="203"/>
      <c r="I4310" s="203"/>
      <c r="J4310" s="203"/>
      <c r="K4310" s="84"/>
      <c r="L4310" s="84"/>
      <c r="M4310" s="84"/>
      <c r="N4310" s="203"/>
      <c r="O4310" s="86"/>
      <c r="P4310" s="203"/>
      <c r="Q4310" s="203"/>
      <c r="R4310" s="84"/>
      <c r="S4310" s="84"/>
      <c r="T4310" s="84"/>
      <c r="U4310" s="84"/>
      <c r="V4310" s="84"/>
      <c r="W4310" s="203"/>
    </row>
    <row r="4311" spans="1:23" x14ac:dyDescent="0.3">
      <c r="A4311" s="203" t="s">
        <v>1529</v>
      </c>
      <c r="B4311" s="203" t="s">
        <v>1246</v>
      </c>
      <c r="C4311" s="203" t="s">
        <v>9471</v>
      </c>
      <c r="D4311" s="203" t="s">
        <v>9471</v>
      </c>
      <c r="E4311" s="203" t="s">
        <v>9471</v>
      </c>
      <c r="F4311" s="203" t="s">
        <v>9451</v>
      </c>
      <c r="G4311" s="203"/>
      <c r="H4311" s="203"/>
      <c r="I4311" s="203"/>
      <c r="J4311" s="203"/>
      <c r="K4311" s="84"/>
      <c r="L4311" s="84"/>
      <c r="M4311" s="84"/>
      <c r="N4311" s="203"/>
      <c r="O4311" s="86"/>
      <c r="P4311" s="203"/>
      <c r="Q4311" s="203"/>
      <c r="R4311" s="84"/>
      <c r="S4311" s="84"/>
      <c r="T4311" s="84"/>
      <c r="U4311" s="84"/>
      <c r="V4311" s="84"/>
      <c r="W4311" s="203"/>
    </row>
    <row r="4312" spans="1:23" x14ac:dyDescent="0.3">
      <c r="A4312" s="203" t="s">
        <v>3024</v>
      </c>
      <c r="B4312" s="203" t="s">
        <v>1245</v>
      </c>
      <c r="C4312" s="203" t="s">
        <v>9471</v>
      </c>
      <c r="D4312" s="203" t="s">
        <v>9471</v>
      </c>
      <c r="E4312" s="203" t="s">
        <v>9471</v>
      </c>
      <c r="F4312" s="203" t="s">
        <v>9451</v>
      </c>
      <c r="G4312" s="203"/>
      <c r="H4312" s="203"/>
      <c r="I4312" s="203"/>
      <c r="J4312" s="203"/>
      <c r="K4312" s="84"/>
      <c r="L4312" s="84"/>
      <c r="M4312" s="84"/>
      <c r="N4312" s="203"/>
      <c r="O4312" s="86"/>
      <c r="P4312" s="203"/>
      <c r="Q4312" s="203"/>
      <c r="R4312" s="84"/>
      <c r="S4312" s="84"/>
      <c r="T4312" s="84"/>
      <c r="U4312" s="84"/>
      <c r="V4312" s="84"/>
      <c r="W4312" s="203"/>
    </row>
    <row r="4313" spans="1:23" x14ac:dyDescent="0.3">
      <c r="A4313" s="203" t="s">
        <v>1780</v>
      </c>
      <c r="B4313" s="203" t="s">
        <v>1247</v>
      </c>
      <c r="C4313" s="203" t="s">
        <v>9471</v>
      </c>
      <c r="D4313" s="203" t="s">
        <v>9471</v>
      </c>
      <c r="E4313" s="203" t="s">
        <v>9471</v>
      </c>
      <c r="F4313" s="203" t="s">
        <v>9451</v>
      </c>
      <c r="G4313" s="203"/>
      <c r="H4313" s="203"/>
      <c r="I4313" s="203"/>
      <c r="J4313" s="203"/>
      <c r="K4313" s="84"/>
      <c r="L4313" s="84"/>
      <c r="M4313" s="84"/>
      <c r="N4313" s="203"/>
      <c r="O4313" s="86"/>
      <c r="P4313" s="203"/>
      <c r="Q4313" s="203"/>
      <c r="R4313" s="84"/>
      <c r="S4313" s="84"/>
      <c r="T4313" s="84"/>
      <c r="U4313" s="84"/>
      <c r="V4313" s="84"/>
      <c r="W4313" s="203"/>
    </row>
    <row r="4314" spans="1:23" x14ac:dyDescent="0.3">
      <c r="A4314" s="203" t="s">
        <v>1539</v>
      </c>
      <c r="B4314" s="203" t="s">
        <v>1246</v>
      </c>
      <c r="C4314" s="203" t="s">
        <v>9471</v>
      </c>
      <c r="D4314" s="203" t="s">
        <v>9471</v>
      </c>
      <c r="E4314" s="203" t="s">
        <v>9471</v>
      </c>
      <c r="F4314" s="203" t="s">
        <v>9451</v>
      </c>
      <c r="G4314" s="203"/>
      <c r="H4314" s="203"/>
      <c r="I4314" s="203"/>
      <c r="J4314" s="203"/>
      <c r="K4314" s="84"/>
      <c r="L4314" s="84"/>
      <c r="M4314" s="84"/>
      <c r="N4314" s="203"/>
      <c r="O4314" s="86"/>
      <c r="P4314" s="203"/>
      <c r="Q4314" s="203"/>
      <c r="R4314" s="84"/>
      <c r="S4314" s="84"/>
      <c r="T4314" s="84"/>
      <c r="U4314" s="84"/>
      <c r="V4314" s="84"/>
      <c r="W4314" s="203"/>
    </row>
    <row r="4315" spans="1:23" x14ac:dyDescent="0.3">
      <c r="A4315" s="203" t="s">
        <v>1527</v>
      </c>
      <c r="B4315" s="203" t="s">
        <v>1247</v>
      </c>
      <c r="C4315" s="203" t="s">
        <v>9471</v>
      </c>
      <c r="D4315" s="203" t="s">
        <v>9471</v>
      </c>
      <c r="E4315" s="203" t="s">
        <v>9471</v>
      </c>
      <c r="F4315" s="203" t="s">
        <v>9451</v>
      </c>
      <c r="G4315" s="203"/>
      <c r="H4315" s="203"/>
      <c r="I4315" s="203"/>
      <c r="J4315" s="203"/>
      <c r="K4315" s="84"/>
      <c r="L4315" s="84"/>
      <c r="M4315" s="84"/>
      <c r="N4315" s="203"/>
      <c r="O4315" s="86"/>
      <c r="P4315" s="203"/>
      <c r="Q4315" s="203"/>
      <c r="R4315" s="84"/>
      <c r="S4315" s="84"/>
      <c r="T4315" s="84"/>
      <c r="U4315" s="84"/>
      <c r="V4315" s="84"/>
      <c r="W4315" s="203"/>
    </row>
    <row r="4316" spans="1:23" x14ac:dyDescent="0.3">
      <c r="A4316" s="203" t="s">
        <v>1429</v>
      </c>
      <c r="B4316" s="203" t="s">
        <v>1246</v>
      </c>
      <c r="C4316" s="203" t="s">
        <v>9471</v>
      </c>
      <c r="D4316" s="203" t="s">
        <v>9471</v>
      </c>
      <c r="E4316" s="203" t="s">
        <v>9471</v>
      </c>
      <c r="F4316" s="203" t="s">
        <v>9451</v>
      </c>
      <c r="G4316" s="203"/>
      <c r="H4316" s="203"/>
      <c r="I4316" s="203"/>
      <c r="J4316" s="203"/>
      <c r="K4316" s="84"/>
      <c r="L4316" s="84"/>
      <c r="M4316" s="84"/>
      <c r="N4316" s="203"/>
      <c r="O4316" s="86"/>
      <c r="P4316" s="203"/>
      <c r="Q4316" s="203"/>
      <c r="R4316" s="84"/>
      <c r="S4316" s="84"/>
      <c r="T4316" s="84"/>
      <c r="U4316" s="84"/>
      <c r="V4316" s="84"/>
      <c r="W4316" s="203"/>
    </row>
    <row r="4317" spans="1:23" x14ac:dyDescent="0.3">
      <c r="A4317" s="203" t="s">
        <v>1563</v>
      </c>
      <c r="B4317" s="203" t="s">
        <v>1246</v>
      </c>
      <c r="C4317" s="203" t="s">
        <v>9471</v>
      </c>
      <c r="D4317" s="203" t="s">
        <v>9471</v>
      </c>
      <c r="E4317" s="203" t="s">
        <v>9471</v>
      </c>
      <c r="F4317" s="203" t="s">
        <v>9451</v>
      </c>
      <c r="G4317" s="203"/>
      <c r="H4317" s="203"/>
      <c r="I4317" s="203"/>
      <c r="J4317" s="203"/>
      <c r="K4317" s="84"/>
      <c r="L4317" s="84"/>
      <c r="M4317" s="84"/>
      <c r="N4317" s="203"/>
      <c r="O4317" s="86"/>
      <c r="P4317" s="203"/>
      <c r="Q4317" s="203"/>
      <c r="R4317" s="84"/>
      <c r="S4317" s="84"/>
      <c r="T4317" s="84"/>
      <c r="U4317" s="84"/>
      <c r="V4317" s="84"/>
      <c r="W4317" s="203"/>
    </row>
    <row r="4318" spans="1:23" x14ac:dyDescent="0.3">
      <c r="A4318" s="203" t="s">
        <v>1608</v>
      </c>
      <c r="B4318" s="203" t="s">
        <v>1246</v>
      </c>
      <c r="C4318" s="203" t="s">
        <v>9471</v>
      </c>
      <c r="D4318" s="203" t="s">
        <v>9471</v>
      </c>
      <c r="E4318" s="203" t="s">
        <v>9471</v>
      </c>
      <c r="F4318" s="203" t="s">
        <v>9451</v>
      </c>
      <c r="G4318" s="203"/>
      <c r="H4318" s="203"/>
      <c r="I4318" s="203"/>
      <c r="J4318" s="203"/>
      <c r="K4318" s="84"/>
      <c r="L4318" s="84"/>
      <c r="M4318" s="84"/>
      <c r="N4318" s="203"/>
      <c r="O4318" s="86"/>
      <c r="P4318" s="203"/>
      <c r="Q4318" s="203"/>
      <c r="R4318" s="84"/>
      <c r="S4318" s="84"/>
      <c r="T4318" s="84"/>
      <c r="U4318" s="84"/>
      <c r="V4318" s="84"/>
      <c r="W4318" s="203"/>
    </row>
    <row r="4319" spans="1:23" x14ac:dyDescent="0.3">
      <c r="A4319" s="203" t="s">
        <v>1595</v>
      </c>
      <c r="B4319" s="203" t="s">
        <v>1247</v>
      </c>
      <c r="C4319" s="203" t="s">
        <v>9471</v>
      </c>
      <c r="D4319" s="203" t="s">
        <v>9471</v>
      </c>
      <c r="E4319" s="203" t="s">
        <v>9471</v>
      </c>
      <c r="F4319" s="203" t="s">
        <v>9451</v>
      </c>
      <c r="G4319" s="203"/>
      <c r="H4319" s="203"/>
      <c r="I4319" s="203"/>
      <c r="J4319" s="203"/>
      <c r="K4319" s="84"/>
      <c r="L4319" s="84"/>
      <c r="M4319" s="84"/>
      <c r="N4319" s="203"/>
      <c r="O4319" s="86"/>
      <c r="P4319" s="203"/>
      <c r="Q4319" s="203"/>
      <c r="R4319" s="84"/>
      <c r="S4319" s="84"/>
      <c r="T4319" s="84"/>
      <c r="U4319" s="84"/>
      <c r="V4319" s="84"/>
      <c r="W4319" s="203"/>
    </row>
    <row r="4320" spans="1:23" x14ac:dyDescent="0.3">
      <c r="A4320" s="203" t="s">
        <v>5372</v>
      </c>
      <c r="B4320" s="203" t="s">
        <v>1245</v>
      </c>
      <c r="C4320" s="203" t="s">
        <v>9471</v>
      </c>
      <c r="D4320" s="203" t="s">
        <v>9471</v>
      </c>
      <c r="E4320" s="203" t="s">
        <v>9471</v>
      </c>
      <c r="F4320" s="203" t="s">
        <v>9451</v>
      </c>
      <c r="G4320" s="203"/>
      <c r="H4320" s="203"/>
      <c r="I4320" s="203"/>
      <c r="J4320" s="203"/>
      <c r="K4320" s="84"/>
      <c r="L4320" s="84"/>
      <c r="M4320" s="84"/>
      <c r="N4320" s="203"/>
      <c r="O4320" s="86"/>
      <c r="P4320" s="203"/>
      <c r="Q4320" s="203"/>
      <c r="R4320" s="84"/>
      <c r="S4320" s="84"/>
      <c r="T4320" s="84"/>
      <c r="U4320" s="84"/>
      <c r="V4320" s="84"/>
      <c r="W4320" s="203"/>
    </row>
    <row r="4321" spans="1:23" x14ac:dyDescent="0.3">
      <c r="A4321" s="203" t="s">
        <v>1760</v>
      </c>
      <c r="B4321" s="203" t="s">
        <v>1246</v>
      </c>
      <c r="C4321" s="203" t="s">
        <v>9471</v>
      </c>
      <c r="D4321" s="203" t="s">
        <v>9471</v>
      </c>
      <c r="E4321" s="203" t="s">
        <v>9471</v>
      </c>
      <c r="F4321" s="203" t="s">
        <v>9451</v>
      </c>
      <c r="G4321" s="203"/>
      <c r="H4321" s="203"/>
      <c r="I4321" s="203"/>
      <c r="J4321" s="203"/>
      <c r="K4321" s="84"/>
      <c r="L4321" s="84"/>
      <c r="M4321" s="84"/>
      <c r="N4321" s="203"/>
      <c r="O4321" s="86"/>
      <c r="P4321" s="203"/>
      <c r="Q4321" s="203"/>
      <c r="R4321" s="84"/>
      <c r="S4321" s="84"/>
      <c r="T4321" s="84"/>
      <c r="U4321" s="84"/>
      <c r="V4321" s="84"/>
      <c r="W4321" s="203"/>
    </row>
    <row r="4322" spans="1:23" x14ac:dyDescent="0.3">
      <c r="A4322" s="203" t="s">
        <v>1791</v>
      </c>
      <c r="B4322" s="203" t="s">
        <v>1247</v>
      </c>
      <c r="C4322" s="203" t="s">
        <v>9471</v>
      </c>
      <c r="D4322" s="203" t="s">
        <v>9471</v>
      </c>
      <c r="E4322" s="203" t="s">
        <v>9471</v>
      </c>
      <c r="F4322" s="203" t="s">
        <v>9451</v>
      </c>
      <c r="G4322" s="203"/>
      <c r="H4322" s="203"/>
      <c r="I4322" s="203"/>
      <c r="J4322" s="203"/>
      <c r="K4322" s="84"/>
      <c r="L4322" s="84"/>
      <c r="M4322" s="84"/>
      <c r="N4322" s="203"/>
      <c r="O4322" s="86"/>
      <c r="P4322" s="203"/>
      <c r="Q4322" s="203"/>
      <c r="R4322" s="84"/>
      <c r="S4322" s="84"/>
      <c r="T4322" s="84"/>
      <c r="U4322" s="84"/>
      <c r="V4322" s="84"/>
      <c r="W4322" s="203"/>
    </row>
    <row r="4323" spans="1:23" x14ac:dyDescent="0.3">
      <c r="A4323" s="203" t="s">
        <v>1681</v>
      </c>
      <c r="B4323" s="203" t="s">
        <v>1247</v>
      </c>
      <c r="C4323" s="203" t="s">
        <v>9471</v>
      </c>
      <c r="D4323" s="203" t="s">
        <v>9471</v>
      </c>
      <c r="E4323" s="203" t="s">
        <v>9471</v>
      </c>
      <c r="F4323" s="203" t="s">
        <v>9451</v>
      </c>
      <c r="G4323" s="203"/>
      <c r="H4323" s="203"/>
      <c r="I4323" s="203"/>
      <c r="J4323" s="203"/>
      <c r="K4323" s="84"/>
      <c r="L4323" s="84"/>
      <c r="M4323" s="84"/>
      <c r="N4323" s="203"/>
      <c r="O4323" s="86"/>
      <c r="P4323" s="203"/>
      <c r="Q4323" s="203"/>
      <c r="R4323" s="84"/>
      <c r="S4323" s="84"/>
      <c r="T4323" s="84"/>
      <c r="U4323" s="84"/>
      <c r="V4323" s="84"/>
      <c r="W4323" s="203"/>
    </row>
    <row r="4324" spans="1:23" x14ac:dyDescent="0.3">
      <c r="A4324" s="203" t="s">
        <v>1514</v>
      </c>
      <c r="B4324" s="203" t="s">
        <v>1246</v>
      </c>
      <c r="C4324" s="203" t="s">
        <v>9471</v>
      </c>
      <c r="D4324" s="203" t="s">
        <v>9471</v>
      </c>
      <c r="E4324" s="203" t="s">
        <v>9471</v>
      </c>
      <c r="F4324" s="203" t="s">
        <v>9451</v>
      </c>
      <c r="G4324" s="203"/>
      <c r="H4324" s="203"/>
      <c r="I4324" s="203"/>
      <c r="J4324" s="203"/>
      <c r="K4324" s="84"/>
      <c r="L4324" s="84"/>
      <c r="M4324" s="84"/>
      <c r="N4324" s="203"/>
      <c r="O4324" s="86"/>
      <c r="P4324" s="203"/>
      <c r="Q4324" s="203"/>
      <c r="R4324" s="84"/>
      <c r="S4324" s="84"/>
      <c r="T4324" s="84"/>
      <c r="U4324" s="84"/>
      <c r="V4324" s="84"/>
      <c r="W4324" s="203"/>
    </row>
    <row r="4325" spans="1:23" x14ac:dyDescent="0.3">
      <c r="A4325" s="203" t="s">
        <v>3097</v>
      </c>
      <c r="B4325" s="203" t="s">
        <v>1245</v>
      </c>
      <c r="C4325" s="203" t="s">
        <v>9471</v>
      </c>
      <c r="D4325" s="203" t="s">
        <v>9471</v>
      </c>
      <c r="E4325" s="203" t="s">
        <v>9471</v>
      </c>
      <c r="F4325" s="203" t="s">
        <v>9451</v>
      </c>
      <c r="G4325" s="203"/>
      <c r="H4325" s="203"/>
      <c r="I4325" s="203"/>
      <c r="J4325" s="203"/>
      <c r="K4325" s="84"/>
      <c r="L4325" s="84"/>
      <c r="M4325" s="84"/>
      <c r="N4325" s="203"/>
      <c r="O4325" s="86"/>
      <c r="P4325" s="203"/>
      <c r="Q4325" s="203"/>
      <c r="R4325" s="84"/>
      <c r="S4325" s="84"/>
      <c r="T4325" s="84"/>
      <c r="U4325" s="84"/>
      <c r="V4325" s="84"/>
      <c r="W4325" s="203"/>
    </row>
    <row r="4326" spans="1:23" x14ac:dyDescent="0.3">
      <c r="A4326" s="203" t="s">
        <v>1423</v>
      </c>
      <c r="B4326" s="203" t="s">
        <v>1245</v>
      </c>
      <c r="C4326" s="203" t="s">
        <v>9471</v>
      </c>
      <c r="D4326" s="203" t="s">
        <v>9471</v>
      </c>
      <c r="E4326" s="203" t="s">
        <v>9471</v>
      </c>
      <c r="F4326" s="203" t="s">
        <v>9451</v>
      </c>
      <c r="G4326" s="203"/>
      <c r="H4326" s="203"/>
      <c r="I4326" s="203"/>
      <c r="J4326" s="203"/>
      <c r="K4326" s="84"/>
      <c r="L4326" s="84"/>
      <c r="M4326" s="84"/>
      <c r="N4326" s="203"/>
      <c r="O4326" s="86"/>
      <c r="P4326" s="203"/>
      <c r="Q4326" s="203"/>
      <c r="R4326" s="84"/>
      <c r="S4326" s="84"/>
      <c r="T4326" s="84"/>
      <c r="U4326" s="84"/>
      <c r="V4326" s="84"/>
      <c r="W4326" s="203"/>
    </row>
    <row r="4327" spans="1:23" x14ac:dyDescent="0.3">
      <c r="A4327" s="203" t="s">
        <v>1700</v>
      </c>
      <c r="B4327" s="203" t="s">
        <v>1246</v>
      </c>
      <c r="C4327" s="203" t="s">
        <v>9471</v>
      </c>
      <c r="D4327" s="203" t="s">
        <v>9471</v>
      </c>
      <c r="E4327" s="203" t="s">
        <v>9471</v>
      </c>
      <c r="F4327" s="203" t="s">
        <v>9451</v>
      </c>
      <c r="G4327" s="203"/>
      <c r="H4327" s="203"/>
      <c r="I4327" s="203"/>
      <c r="J4327" s="203"/>
      <c r="K4327" s="84"/>
      <c r="L4327" s="84"/>
      <c r="M4327" s="84"/>
      <c r="N4327" s="203"/>
      <c r="O4327" s="86"/>
      <c r="P4327" s="203"/>
      <c r="Q4327" s="203"/>
      <c r="R4327" s="84"/>
      <c r="S4327" s="84"/>
      <c r="T4327" s="84"/>
      <c r="U4327" s="84"/>
      <c r="V4327" s="84"/>
      <c r="W4327" s="203"/>
    </row>
    <row r="4328" spans="1:23" x14ac:dyDescent="0.3">
      <c r="A4328" s="203" t="s">
        <v>2560</v>
      </c>
      <c r="B4328" s="203" t="s">
        <v>1247</v>
      </c>
      <c r="C4328" s="203" t="s">
        <v>9471</v>
      </c>
      <c r="D4328" s="203" t="s">
        <v>9471</v>
      </c>
      <c r="E4328" s="203" t="s">
        <v>9471</v>
      </c>
      <c r="F4328" s="203" t="s">
        <v>9451</v>
      </c>
      <c r="G4328" s="203"/>
      <c r="H4328" s="203"/>
      <c r="I4328" s="203"/>
      <c r="J4328" s="203"/>
      <c r="K4328" s="84"/>
      <c r="L4328" s="84"/>
      <c r="M4328" s="84"/>
      <c r="N4328" s="203"/>
      <c r="O4328" s="86"/>
      <c r="P4328" s="203"/>
      <c r="Q4328" s="203"/>
      <c r="R4328" s="84"/>
      <c r="S4328" s="84"/>
      <c r="T4328" s="84"/>
      <c r="U4328" s="84"/>
      <c r="V4328" s="84"/>
      <c r="W4328" s="203"/>
    </row>
    <row r="4329" spans="1:23" x14ac:dyDescent="0.3">
      <c r="A4329" s="203" t="s">
        <v>1546</v>
      </c>
      <c r="B4329" s="203" t="s">
        <v>1247</v>
      </c>
      <c r="C4329" s="203" t="s">
        <v>9471</v>
      </c>
      <c r="D4329" s="203" t="s">
        <v>9471</v>
      </c>
      <c r="E4329" s="203" t="s">
        <v>9471</v>
      </c>
      <c r="F4329" s="203" t="s">
        <v>9451</v>
      </c>
      <c r="G4329" s="203"/>
      <c r="H4329" s="203"/>
      <c r="I4329" s="203"/>
      <c r="J4329" s="203"/>
      <c r="K4329" s="84"/>
      <c r="L4329" s="84"/>
      <c r="M4329" s="84"/>
      <c r="N4329" s="203"/>
      <c r="O4329" s="86"/>
      <c r="P4329" s="203"/>
      <c r="Q4329" s="203"/>
      <c r="R4329" s="84"/>
      <c r="S4329" s="84"/>
      <c r="T4329" s="84"/>
      <c r="U4329" s="84"/>
      <c r="V4329" s="84"/>
      <c r="W4329" s="203"/>
    </row>
    <row r="4330" spans="1:23" x14ac:dyDescent="0.3">
      <c r="A4330" s="203" t="s">
        <v>1453</v>
      </c>
      <c r="B4330" s="203" t="s">
        <v>2948</v>
      </c>
      <c r="C4330" s="203" t="s">
        <v>9471</v>
      </c>
      <c r="D4330" s="203" t="s">
        <v>9471</v>
      </c>
      <c r="E4330" s="203" t="s">
        <v>9471</v>
      </c>
      <c r="F4330" s="203" t="s">
        <v>9451</v>
      </c>
      <c r="G4330" s="203"/>
      <c r="H4330" s="203"/>
      <c r="I4330" s="203"/>
      <c r="J4330" s="203"/>
      <c r="K4330" s="84"/>
      <c r="L4330" s="84"/>
      <c r="M4330" s="84"/>
      <c r="N4330" s="203"/>
      <c r="O4330" s="86"/>
      <c r="P4330" s="203"/>
      <c r="Q4330" s="203"/>
      <c r="R4330" s="84"/>
      <c r="S4330" s="84"/>
      <c r="T4330" s="84"/>
      <c r="U4330" s="84"/>
      <c r="V4330" s="84"/>
      <c r="W4330" s="203"/>
    </row>
    <row r="4331" spans="1:23" x14ac:dyDescent="0.3">
      <c r="A4331" s="203" t="s">
        <v>3737</v>
      </c>
      <c r="B4331" s="203" t="s">
        <v>1245</v>
      </c>
      <c r="C4331" s="203" t="s">
        <v>9471</v>
      </c>
      <c r="D4331" s="203" t="s">
        <v>9471</v>
      </c>
      <c r="E4331" s="203" t="s">
        <v>9471</v>
      </c>
      <c r="F4331" s="203" t="s">
        <v>9451</v>
      </c>
      <c r="G4331" s="203"/>
      <c r="H4331" s="203"/>
      <c r="I4331" s="203"/>
      <c r="J4331" s="203"/>
      <c r="K4331" s="84"/>
      <c r="L4331" s="84"/>
      <c r="M4331" s="84"/>
      <c r="N4331" s="203"/>
      <c r="O4331" s="86"/>
      <c r="P4331" s="203"/>
      <c r="Q4331" s="203"/>
      <c r="R4331" s="84"/>
      <c r="S4331" s="84"/>
      <c r="T4331" s="84"/>
      <c r="U4331" s="84"/>
      <c r="V4331" s="84"/>
      <c r="W4331" s="203"/>
    </row>
    <row r="4332" spans="1:23" x14ac:dyDescent="0.3">
      <c r="A4332" s="203" t="s">
        <v>1418</v>
      </c>
      <c r="B4332" s="203" t="s">
        <v>1246</v>
      </c>
      <c r="C4332" s="203" t="s">
        <v>9471</v>
      </c>
      <c r="D4332" s="203" t="s">
        <v>9471</v>
      </c>
      <c r="E4332" s="203" t="s">
        <v>9471</v>
      </c>
      <c r="F4332" s="203" t="s">
        <v>9451</v>
      </c>
      <c r="G4332" s="203"/>
      <c r="H4332" s="203"/>
      <c r="I4332" s="203"/>
      <c r="J4332" s="203"/>
      <c r="K4332" s="84"/>
      <c r="L4332" s="84"/>
      <c r="M4332" s="84"/>
      <c r="N4332" s="203"/>
      <c r="O4332" s="86"/>
      <c r="P4332" s="203"/>
      <c r="Q4332" s="203"/>
      <c r="R4332" s="84"/>
      <c r="S4332" s="84"/>
      <c r="T4332" s="84"/>
      <c r="U4332" s="84"/>
      <c r="V4332" s="84"/>
      <c r="W4332" s="203"/>
    </row>
    <row r="4333" spans="1:23" x14ac:dyDescent="0.3">
      <c r="A4333" s="203" t="s">
        <v>1750</v>
      </c>
      <c r="B4333" s="203" t="s">
        <v>1246</v>
      </c>
      <c r="C4333" s="203" t="s">
        <v>9471</v>
      </c>
      <c r="D4333" s="203" t="s">
        <v>9471</v>
      </c>
      <c r="E4333" s="203" t="s">
        <v>9471</v>
      </c>
      <c r="F4333" s="203" t="s">
        <v>9451</v>
      </c>
      <c r="G4333" s="203"/>
      <c r="H4333" s="203"/>
      <c r="I4333" s="203"/>
      <c r="J4333" s="203"/>
      <c r="K4333" s="84"/>
      <c r="L4333" s="84"/>
      <c r="M4333" s="84"/>
      <c r="N4333" s="203"/>
      <c r="O4333" s="86"/>
      <c r="P4333" s="203"/>
      <c r="Q4333" s="203"/>
      <c r="R4333" s="84"/>
      <c r="S4333" s="84"/>
      <c r="T4333" s="84"/>
      <c r="U4333" s="84"/>
      <c r="V4333" s="84"/>
      <c r="W4333" s="203"/>
    </row>
    <row r="4334" spans="1:23" x14ac:dyDescent="0.3">
      <c r="A4334" s="203" t="s">
        <v>1567</v>
      </c>
      <c r="B4334" s="203" t="s">
        <v>1246</v>
      </c>
      <c r="C4334" s="203" t="s">
        <v>9471</v>
      </c>
      <c r="D4334" s="203" t="s">
        <v>9471</v>
      </c>
      <c r="E4334" s="203" t="s">
        <v>9471</v>
      </c>
      <c r="F4334" s="203" t="s">
        <v>9451</v>
      </c>
      <c r="G4334" s="203"/>
      <c r="H4334" s="203"/>
      <c r="I4334" s="203"/>
      <c r="J4334" s="203"/>
      <c r="K4334" s="84"/>
      <c r="L4334" s="84"/>
      <c r="M4334" s="84"/>
      <c r="N4334" s="203"/>
      <c r="O4334" s="86"/>
      <c r="P4334" s="203"/>
      <c r="Q4334" s="203"/>
      <c r="R4334" s="84"/>
      <c r="S4334" s="84"/>
      <c r="T4334" s="84"/>
      <c r="U4334" s="84"/>
      <c r="V4334" s="84"/>
      <c r="W4334" s="203"/>
    </row>
    <row r="4335" spans="1:23" x14ac:dyDescent="0.3">
      <c r="A4335" s="203" t="s">
        <v>2687</v>
      </c>
      <c r="B4335" s="203" t="s">
        <v>1245</v>
      </c>
      <c r="C4335" s="203" t="s">
        <v>9471</v>
      </c>
      <c r="D4335" s="203" t="s">
        <v>9471</v>
      </c>
      <c r="E4335" s="203" t="s">
        <v>9471</v>
      </c>
      <c r="F4335" s="203" t="s">
        <v>9451</v>
      </c>
      <c r="G4335" s="203"/>
      <c r="H4335" s="203"/>
      <c r="I4335" s="203"/>
      <c r="J4335" s="203"/>
      <c r="K4335" s="84"/>
      <c r="L4335" s="84"/>
      <c r="M4335" s="84"/>
      <c r="N4335" s="203"/>
      <c r="O4335" s="86"/>
      <c r="P4335" s="203"/>
      <c r="Q4335" s="203"/>
      <c r="R4335" s="84"/>
      <c r="S4335" s="84"/>
      <c r="T4335" s="84"/>
      <c r="U4335" s="84"/>
      <c r="V4335" s="84"/>
      <c r="W4335" s="203"/>
    </row>
    <row r="4336" spans="1:23" x14ac:dyDescent="0.3">
      <c r="A4336" s="203" t="s">
        <v>2566</v>
      </c>
      <c r="B4336" s="203" t="s">
        <v>1247</v>
      </c>
      <c r="C4336" s="203" t="s">
        <v>9471</v>
      </c>
      <c r="D4336" s="203" t="s">
        <v>9471</v>
      </c>
      <c r="E4336" s="203" t="s">
        <v>9471</v>
      </c>
      <c r="F4336" s="203" t="s">
        <v>9451</v>
      </c>
      <c r="G4336" s="203"/>
      <c r="H4336" s="203"/>
      <c r="I4336" s="203"/>
      <c r="J4336" s="203"/>
      <c r="K4336" s="84"/>
      <c r="L4336" s="84"/>
      <c r="M4336" s="84"/>
      <c r="N4336" s="203"/>
      <c r="O4336" s="86"/>
      <c r="P4336" s="203"/>
      <c r="Q4336" s="203"/>
      <c r="R4336" s="84"/>
      <c r="S4336" s="84"/>
      <c r="T4336" s="84"/>
      <c r="U4336" s="84"/>
      <c r="V4336" s="84"/>
      <c r="W4336" s="203"/>
    </row>
    <row r="4337" spans="1:23" x14ac:dyDescent="0.3">
      <c r="A4337" s="203" t="s">
        <v>1663</v>
      </c>
      <c r="B4337" s="203" t="s">
        <v>1246</v>
      </c>
      <c r="C4337" s="203" t="s">
        <v>9471</v>
      </c>
      <c r="D4337" s="203" t="s">
        <v>9471</v>
      </c>
      <c r="E4337" s="203" t="s">
        <v>9471</v>
      </c>
      <c r="F4337" s="203" t="s">
        <v>9451</v>
      </c>
      <c r="G4337" s="203"/>
      <c r="H4337" s="203"/>
      <c r="I4337" s="203"/>
      <c r="J4337" s="203"/>
      <c r="K4337" s="84"/>
      <c r="L4337" s="84"/>
      <c r="M4337" s="84"/>
      <c r="N4337" s="203"/>
      <c r="O4337" s="86"/>
      <c r="P4337" s="203"/>
      <c r="Q4337" s="203"/>
      <c r="R4337" s="84"/>
      <c r="S4337" s="84"/>
      <c r="T4337" s="84"/>
      <c r="U4337" s="84"/>
      <c r="V4337" s="84"/>
      <c r="W4337" s="203"/>
    </row>
    <row r="4338" spans="1:23" x14ac:dyDescent="0.3">
      <c r="A4338" s="203" t="s">
        <v>4841</v>
      </c>
      <c r="B4338" s="203" t="s">
        <v>1245</v>
      </c>
      <c r="C4338" s="203" t="s">
        <v>9471</v>
      </c>
      <c r="D4338" s="203" t="s">
        <v>9471</v>
      </c>
      <c r="E4338" s="203" t="s">
        <v>9471</v>
      </c>
      <c r="F4338" s="203" t="s">
        <v>9451</v>
      </c>
      <c r="G4338" s="203"/>
      <c r="H4338" s="203"/>
      <c r="I4338" s="203"/>
      <c r="J4338" s="203"/>
      <c r="K4338" s="84"/>
      <c r="L4338" s="84"/>
      <c r="M4338" s="84"/>
      <c r="N4338" s="203"/>
      <c r="O4338" s="86"/>
      <c r="P4338" s="203"/>
      <c r="Q4338" s="203"/>
      <c r="R4338" s="84"/>
      <c r="S4338" s="84"/>
      <c r="T4338" s="84"/>
      <c r="U4338" s="84"/>
      <c r="V4338" s="84"/>
      <c r="W4338" s="203"/>
    </row>
    <row r="4339" spans="1:23" x14ac:dyDescent="0.3">
      <c r="A4339" s="203" t="s">
        <v>1610</v>
      </c>
      <c r="B4339" s="203" t="s">
        <v>1246</v>
      </c>
      <c r="C4339" s="203" t="s">
        <v>9471</v>
      </c>
      <c r="D4339" s="203" t="s">
        <v>9471</v>
      </c>
      <c r="E4339" s="203" t="s">
        <v>9471</v>
      </c>
      <c r="F4339" s="203" t="s">
        <v>9451</v>
      </c>
      <c r="G4339" s="203"/>
      <c r="H4339" s="203"/>
      <c r="I4339" s="203"/>
      <c r="J4339" s="203"/>
      <c r="K4339" s="84"/>
      <c r="L4339" s="84"/>
      <c r="M4339" s="84"/>
      <c r="N4339" s="203"/>
      <c r="O4339" s="86"/>
      <c r="P4339" s="203"/>
      <c r="Q4339" s="203"/>
      <c r="R4339" s="84"/>
      <c r="S4339" s="84"/>
      <c r="T4339" s="84"/>
      <c r="U4339" s="84"/>
      <c r="V4339" s="84"/>
      <c r="W4339" s="203"/>
    </row>
    <row r="4340" spans="1:23" x14ac:dyDescent="0.3">
      <c r="A4340" s="203" t="s">
        <v>4550</v>
      </c>
      <c r="B4340" s="203" t="s">
        <v>1245</v>
      </c>
      <c r="C4340" s="203" t="s">
        <v>9471</v>
      </c>
      <c r="D4340" s="203" t="s">
        <v>9471</v>
      </c>
      <c r="E4340" s="203" t="s">
        <v>9471</v>
      </c>
      <c r="F4340" s="203" t="s">
        <v>9451</v>
      </c>
      <c r="G4340" s="203"/>
      <c r="H4340" s="203"/>
      <c r="I4340" s="203"/>
      <c r="J4340" s="203"/>
      <c r="K4340" s="84"/>
      <c r="L4340" s="84"/>
      <c r="M4340" s="84"/>
      <c r="N4340" s="203"/>
      <c r="O4340" s="86"/>
      <c r="P4340" s="203"/>
      <c r="Q4340" s="203"/>
      <c r="R4340" s="84"/>
      <c r="S4340" s="84"/>
      <c r="T4340" s="84"/>
      <c r="U4340" s="84"/>
      <c r="V4340" s="84"/>
      <c r="W4340" s="203"/>
    </row>
    <row r="4341" spans="1:23" x14ac:dyDescent="0.3">
      <c r="A4341" s="203" t="s">
        <v>4882</v>
      </c>
      <c r="B4341" s="203" t="s">
        <v>1245</v>
      </c>
      <c r="C4341" s="203" t="s">
        <v>9471</v>
      </c>
      <c r="D4341" s="203" t="s">
        <v>9471</v>
      </c>
      <c r="E4341" s="203" t="s">
        <v>9471</v>
      </c>
      <c r="F4341" s="203" t="s">
        <v>9451</v>
      </c>
      <c r="G4341" s="203"/>
      <c r="H4341" s="203"/>
      <c r="I4341" s="203"/>
      <c r="J4341" s="203"/>
      <c r="K4341" s="84"/>
      <c r="L4341" s="84"/>
      <c r="M4341" s="84"/>
      <c r="N4341" s="203"/>
      <c r="O4341" s="86"/>
      <c r="P4341" s="203"/>
      <c r="Q4341" s="203"/>
      <c r="R4341" s="84"/>
      <c r="S4341" s="84"/>
      <c r="T4341" s="84"/>
      <c r="U4341" s="84"/>
      <c r="V4341" s="84"/>
      <c r="W4341" s="203"/>
    </row>
    <row r="4342" spans="1:23" x14ac:dyDescent="0.3">
      <c r="A4342" s="203" t="s">
        <v>1473</v>
      </c>
      <c r="B4342" s="203" t="s">
        <v>1245</v>
      </c>
      <c r="C4342" s="203" t="s">
        <v>9471</v>
      </c>
      <c r="D4342" s="203" t="s">
        <v>9471</v>
      </c>
      <c r="E4342" s="203" t="s">
        <v>9471</v>
      </c>
      <c r="F4342" s="203" t="s">
        <v>9451</v>
      </c>
      <c r="G4342" s="203"/>
      <c r="H4342" s="203"/>
      <c r="I4342" s="203"/>
      <c r="J4342" s="203"/>
      <c r="K4342" s="84"/>
      <c r="L4342" s="84"/>
      <c r="M4342" s="84"/>
      <c r="N4342" s="203"/>
      <c r="O4342" s="86"/>
      <c r="P4342" s="203"/>
      <c r="Q4342" s="203"/>
      <c r="R4342" s="84"/>
      <c r="S4342" s="84"/>
      <c r="T4342" s="84"/>
      <c r="U4342" s="84"/>
      <c r="V4342" s="84"/>
      <c r="W4342" s="203"/>
    </row>
    <row r="4343" spans="1:23" x14ac:dyDescent="0.3">
      <c r="A4343" s="203" t="s">
        <v>1467</v>
      </c>
      <c r="B4343" s="203" t="s">
        <v>1247</v>
      </c>
      <c r="C4343" s="203" t="s">
        <v>9471</v>
      </c>
      <c r="D4343" s="203" t="s">
        <v>9471</v>
      </c>
      <c r="E4343" s="203" t="s">
        <v>9471</v>
      </c>
      <c r="F4343" s="203" t="s">
        <v>9451</v>
      </c>
      <c r="G4343" s="203"/>
      <c r="H4343" s="203"/>
      <c r="I4343" s="203"/>
      <c r="J4343" s="203"/>
      <c r="K4343" s="84"/>
      <c r="L4343" s="84"/>
      <c r="M4343" s="84"/>
      <c r="N4343" s="203"/>
      <c r="O4343" s="86"/>
      <c r="P4343" s="203"/>
      <c r="Q4343" s="203"/>
      <c r="R4343" s="84"/>
      <c r="S4343" s="84"/>
      <c r="T4343" s="84"/>
      <c r="U4343" s="84"/>
      <c r="V4343" s="84"/>
      <c r="W4343" s="203"/>
    </row>
    <row r="4344" spans="1:23" x14ac:dyDescent="0.3">
      <c r="A4344" s="203" t="s">
        <v>4429</v>
      </c>
      <c r="B4344" s="203" t="s">
        <v>1245</v>
      </c>
      <c r="C4344" s="203" t="s">
        <v>9471</v>
      </c>
      <c r="D4344" s="203" t="s">
        <v>9471</v>
      </c>
      <c r="E4344" s="203" t="s">
        <v>9471</v>
      </c>
      <c r="F4344" s="203" t="s">
        <v>9451</v>
      </c>
      <c r="G4344" s="203"/>
      <c r="H4344" s="203"/>
      <c r="I4344" s="203"/>
      <c r="J4344" s="203"/>
      <c r="K4344" s="84"/>
      <c r="L4344" s="84"/>
      <c r="M4344" s="84"/>
      <c r="N4344" s="203"/>
      <c r="O4344" s="86"/>
      <c r="P4344" s="203"/>
      <c r="Q4344" s="203"/>
      <c r="R4344" s="84"/>
      <c r="S4344" s="84"/>
      <c r="T4344" s="84"/>
      <c r="U4344" s="84"/>
      <c r="V4344" s="84"/>
      <c r="W4344" s="203"/>
    </row>
    <row r="4345" spans="1:23" x14ac:dyDescent="0.3">
      <c r="A4345" s="203" t="s">
        <v>1574</v>
      </c>
      <c r="B4345" s="203" t="s">
        <v>1246</v>
      </c>
      <c r="C4345" s="203" t="s">
        <v>9471</v>
      </c>
      <c r="D4345" s="203" t="s">
        <v>9471</v>
      </c>
      <c r="E4345" s="203" t="s">
        <v>9471</v>
      </c>
      <c r="F4345" s="203" t="s">
        <v>9451</v>
      </c>
      <c r="G4345" s="203"/>
      <c r="H4345" s="203"/>
      <c r="I4345" s="203"/>
      <c r="J4345" s="203"/>
      <c r="K4345" s="84"/>
      <c r="L4345" s="84"/>
      <c r="M4345" s="84"/>
      <c r="N4345" s="203"/>
      <c r="O4345" s="86"/>
      <c r="P4345" s="203"/>
      <c r="Q4345" s="203"/>
      <c r="R4345" s="84"/>
      <c r="S4345" s="84"/>
      <c r="T4345" s="84"/>
      <c r="U4345" s="84"/>
      <c r="V4345" s="84"/>
      <c r="W4345" s="203"/>
    </row>
    <row r="4346" spans="1:23" x14ac:dyDescent="0.3">
      <c r="A4346" s="203" t="s">
        <v>2823</v>
      </c>
      <c r="B4346" s="203" t="s">
        <v>1245</v>
      </c>
      <c r="C4346" s="203" t="s">
        <v>9471</v>
      </c>
      <c r="D4346" s="203" t="s">
        <v>9471</v>
      </c>
      <c r="E4346" s="203" t="s">
        <v>9471</v>
      </c>
      <c r="F4346" s="203" t="s">
        <v>9451</v>
      </c>
      <c r="G4346" s="203"/>
      <c r="H4346" s="203"/>
      <c r="I4346" s="203"/>
      <c r="J4346" s="203"/>
      <c r="K4346" s="84"/>
      <c r="L4346" s="84"/>
      <c r="M4346" s="84"/>
      <c r="N4346" s="203"/>
      <c r="O4346" s="86"/>
      <c r="P4346" s="203"/>
      <c r="Q4346" s="203"/>
      <c r="R4346" s="84"/>
      <c r="S4346" s="84"/>
      <c r="T4346" s="84"/>
      <c r="U4346" s="84"/>
      <c r="V4346" s="84"/>
      <c r="W4346" s="203"/>
    </row>
    <row r="4347" spans="1:23" x14ac:dyDescent="0.3">
      <c r="A4347" s="203" t="s">
        <v>1633</v>
      </c>
      <c r="B4347" s="203" t="s">
        <v>1247</v>
      </c>
      <c r="C4347" s="203" t="s">
        <v>9471</v>
      </c>
      <c r="D4347" s="203" t="s">
        <v>9471</v>
      </c>
      <c r="E4347" s="203" t="s">
        <v>9471</v>
      </c>
      <c r="F4347" s="203" t="s">
        <v>9451</v>
      </c>
      <c r="G4347" s="203"/>
      <c r="H4347" s="203"/>
      <c r="I4347" s="203"/>
      <c r="J4347" s="203"/>
      <c r="K4347" s="84"/>
      <c r="L4347" s="84"/>
      <c r="M4347" s="84"/>
      <c r="N4347" s="203"/>
      <c r="O4347" s="86"/>
      <c r="P4347" s="203"/>
      <c r="Q4347" s="203"/>
      <c r="R4347" s="84"/>
      <c r="S4347" s="84"/>
      <c r="T4347" s="84"/>
      <c r="U4347" s="84"/>
      <c r="V4347" s="84"/>
      <c r="W4347" s="203"/>
    </row>
    <row r="4348" spans="1:23" x14ac:dyDescent="0.3">
      <c r="A4348" s="203" t="s">
        <v>3995</v>
      </c>
      <c r="B4348" s="203" t="s">
        <v>1245</v>
      </c>
      <c r="C4348" s="203" t="s">
        <v>9471</v>
      </c>
      <c r="D4348" s="203" t="s">
        <v>9471</v>
      </c>
      <c r="E4348" s="203" t="s">
        <v>9471</v>
      </c>
      <c r="F4348" s="203" t="s">
        <v>9451</v>
      </c>
      <c r="G4348" s="203"/>
      <c r="H4348" s="203"/>
      <c r="I4348" s="203"/>
      <c r="J4348" s="203"/>
      <c r="K4348" s="84"/>
      <c r="L4348" s="84"/>
      <c r="M4348" s="84"/>
      <c r="N4348" s="203"/>
      <c r="O4348" s="86"/>
      <c r="P4348" s="203"/>
      <c r="Q4348" s="203"/>
      <c r="R4348" s="84"/>
      <c r="S4348" s="84"/>
      <c r="T4348" s="84"/>
      <c r="U4348" s="84"/>
      <c r="V4348" s="84"/>
      <c r="W4348" s="203"/>
    </row>
    <row r="4349" spans="1:23" x14ac:dyDescent="0.3">
      <c r="A4349" s="203" t="s">
        <v>1652</v>
      </c>
      <c r="B4349" s="203" t="s">
        <v>1247</v>
      </c>
      <c r="C4349" s="203" t="s">
        <v>9471</v>
      </c>
      <c r="D4349" s="203" t="s">
        <v>9471</v>
      </c>
      <c r="E4349" s="203" t="s">
        <v>9471</v>
      </c>
      <c r="F4349" s="203" t="s">
        <v>9451</v>
      </c>
      <c r="G4349" s="203"/>
      <c r="H4349" s="203"/>
      <c r="I4349" s="203"/>
      <c r="J4349" s="203"/>
      <c r="K4349" s="84"/>
      <c r="L4349" s="84"/>
      <c r="M4349" s="84"/>
      <c r="N4349" s="203"/>
      <c r="O4349" s="86"/>
      <c r="P4349" s="203"/>
      <c r="Q4349" s="203"/>
      <c r="R4349" s="84"/>
      <c r="S4349" s="84"/>
      <c r="T4349" s="84"/>
      <c r="U4349" s="84"/>
      <c r="V4349" s="84"/>
      <c r="W4349" s="203"/>
    </row>
    <row r="4350" spans="1:23" x14ac:dyDescent="0.3">
      <c r="A4350" s="203" t="s">
        <v>4041</v>
      </c>
      <c r="B4350" s="203" t="s">
        <v>1245</v>
      </c>
      <c r="C4350" s="203" t="s">
        <v>9471</v>
      </c>
      <c r="D4350" s="203" t="s">
        <v>9471</v>
      </c>
      <c r="E4350" s="203" t="s">
        <v>9471</v>
      </c>
      <c r="F4350" s="203" t="s">
        <v>9451</v>
      </c>
      <c r="G4350" s="203"/>
      <c r="H4350" s="203"/>
      <c r="I4350" s="203"/>
      <c r="J4350" s="203"/>
      <c r="K4350" s="84"/>
      <c r="L4350" s="84"/>
      <c r="M4350" s="84"/>
      <c r="N4350" s="203"/>
      <c r="O4350" s="86"/>
      <c r="P4350" s="203"/>
      <c r="Q4350" s="203"/>
      <c r="R4350" s="84"/>
      <c r="S4350" s="84"/>
      <c r="T4350" s="84"/>
      <c r="U4350" s="84"/>
      <c r="V4350" s="84"/>
      <c r="W4350" s="203"/>
    </row>
    <row r="4351" spans="1:23" x14ac:dyDescent="0.3">
      <c r="A4351" s="203" t="s">
        <v>2570</v>
      </c>
      <c r="B4351" s="203" t="s">
        <v>1247</v>
      </c>
      <c r="C4351" s="203" t="s">
        <v>9471</v>
      </c>
      <c r="D4351" s="203" t="s">
        <v>9471</v>
      </c>
      <c r="E4351" s="203" t="s">
        <v>9471</v>
      </c>
      <c r="F4351" s="203" t="s">
        <v>9451</v>
      </c>
      <c r="G4351" s="203"/>
      <c r="H4351" s="203"/>
      <c r="I4351" s="203"/>
      <c r="J4351" s="203"/>
      <c r="K4351" s="84"/>
      <c r="L4351" s="84"/>
      <c r="M4351" s="84"/>
      <c r="N4351" s="203"/>
      <c r="O4351" s="86"/>
      <c r="P4351" s="203"/>
      <c r="Q4351" s="203"/>
      <c r="R4351" s="84"/>
      <c r="S4351" s="84"/>
      <c r="T4351" s="84"/>
      <c r="U4351" s="84"/>
      <c r="V4351" s="84"/>
      <c r="W4351" s="203"/>
    </row>
    <row r="4352" spans="1:23" x14ac:dyDescent="0.3">
      <c r="A4352" s="203" t="s">
        <v>2982</v>
      </c>
      <c r="B4352" s="203" t="s">
        <v>1245</v>
      </c>
      <c r="C4352" s="203" t="s">
        <v>9471</v>
      </c>
      <c r="D4352" s="203" t="s">
        <v>9471</v>
      </c>
      <c r="E4352" s="203" t="s">
        <v>9471</v>
      </c>
      <c r="F4352" s="203" t="s">
        <v>9451</v>
      </c>
      <c r="G4352" s="203"/>
      <c r="H4352" s="203"/>
      <c r="I4352" s="203"/>
      <c r="J4352" s="203"/>
      <c r="K4352" s="84"/>
      <c r="L4352" s="84"/>
      <c r="M4352" s="84"/>
      <c r="N4352" s="203"/>
      <c r="O4352" s="86"/>
      <c r="P4352" s="203"/>
      <c r="Q4352" s="203"/>
      <c r="R4352" s="84"/>
      <c r="S4352" s="84"/>
      <c r="T4352" s="84"/>
      <c r="U4352" s="84"/>
      <c r="V4352" s="84"/>
      <c r="W4352" s="203"/>
    </row>
    <row r="4353" spans="1:23" x14ac:dyDescent="0.3">
      <c r="A4353" s="203" t="s">
        <v>5217</v>
      </c>
      <c r="B4353" s="203" t="s">
        <v>1245</v>
      </c>
      <c r="C4353" s="203" t="s">
        <v>9471</v>
      </c>
      <c r="D4353" s="203" t="s">
        <v>9471</v>
      </c>
      <c r="E4353" s="203" t="s">
        <v>9471</v>
      </c>
      <c r="F4353" s="203" t="s">
        <v>9451</v>
      </c>
      <c r="G4353" s="203"/>
      <c r="H4353" s="203"/>
      <c r="I4353" s="203"/>
      <c r="J4353" s="203"/>
      <c r="K4353" s="84"/>
      <c r="L4353" s="84"/>
      <c r="M4353" s="84"/>
      <c r="N4353" s="203"/>
      <c r="O4353" s="86"/>
      <c r="P4353" s="203"/>
      <c r="Q4353" s="203"/>
      <c r="R4353" s="84"/>
      <c r="S4353" s="84"/>
      <c r="T4353" s="84"/>
      <c r="U4353" s="84"/>
      <c r="V4353" s="84"/>
      <c r="W4353" s="203"/>
    </row>
    <row r="4354" spans="1:23" x14ac:dyDescent="0.3">
      <c r="A4354" s="203" t="s">
        <v>1695</v>
      </c>
      <c r="B4354" s="203" t="s">
        <v>1246</v>
      </c>
      <c r="C4354" s="203" t="s">
        <v>9471</v>
      </c>
      <c r="D4354" s="203" t="s">
        <v>9471</v>
      </c>
      <c r="E4354" s="203" t="s">
        <v>9471</v>
      </c>
      <c r="F4354" s="203" t="s">
        <v>9451</v>
      </c>
      <c r="G4354" s="203"/>
      <c r="H4354" s="203"/>
      <c r="I4354" s="203"/>
      <c r="J4354" s="203"/>
      <c r="K4354" s="84"/>
      <c r="L4354" s="84"/>
      <c r="M4354" s="84"/>
      <c r="N4354" s="203"/>
      <c r="O4354" s="86"/>
      <c r="P4354" s="203"/>
      <c r="Q4354" s="203"/>
      <c r="R4354" s="84"/>
      <c r="S4354" s="84"/>
      <c r="T4354" s="84"/>
      <c r="U4354" s="84"/>
      <c r="V4354" s="84"/>
      <c r="W4354" s="203"/>
    </row>
    <row r="4355" spans="1:23" x14ac:dyDescent="0.3">
      <c r="A4355" s="203" t="s">
        <v>1752</v>
      </c>
      <c r="B4355" s="203" t="s">
        <v>1247</v>
      </c>
      <c r="C4355" s="203" t="s">
        <v>9471</v>
      </c>
      <c r="D4355" s="203" t="s">
        <v>9471</v>
      </c>
      <c r="E4355" s="203" t="s">
        <v>9471</v>
      </c>
      <c r="F4355" s="203" t="s">
        <v>9451</v>
      </c>
      <c r="G4355" s="203"/>
      <c r="H4355" s="203"/>
      <c r="I4355" s="203"/>
      <c r="J4355" s="203"/>
      <c r="K4355" s="84"/>
      <c r="L4355" s="84"/>
      <c r="M4355" s="84"/>
      <c r="N4355" s="203"/>
      <c r="O4355" s="86"/>
      <c r="P4355" s="203"/>
      <c r="Q4355" s="203"/>
      <c r="R4355" s="84"/>
      <c r="S4355" s="84"/>
      <c r="T4355" s="84"/>
      <c r="U4355" s="84"/>
      <c r="V4355" s="84"/>
      <c r="W4355" s="203"/>
    </row>
    <row r="4356" spans="1:23" x14ac:dyDescent="0.3">
      <c r="A4356" s="203" t="s">
        <v>1509</v>
      </c>
      <c r="B4356" s="203" t="s">
        <v>1246</v>
      </c>
      <c r="C4356" s="203" t="s">
        <v>9471</v>
      </c>
      <c r="D4356" s="203" t="s">
        <v>9471</v>
      </c>
      <c r="E4356" s="203" t="s">
        <v>9471</v>
      </c>
      <c r="F4356" s="203" t="s">
        <v>9451</v>
      </c>
      <c r="G4356" s="203"/>
      <c r="H4356" s="203"/>
      <c r="I4356" s="203"/>
      <c r="J4356" s="203"/>
      <c r="K4356" s="84"/>
      <c r="L4356" s="84"/>
      <c r="M4356" s="84"/>
      <c r="N4356" s="203"/>
      <c r="O4356" s="86"/>
      <c r="P4356" s="203"/>
      <c r="Q4356" s="203"/>
      <c r="R4356" s="84"/>
      <c r="S4356" s="84"/>
      <c r="T4356" s="84"/>
      <c r="U4356" s="84"/>
      <c r="V4356" s="84"/>
      <c r="W4356" s="203"/>
    </row>
    <row r="4357" spans="1:23" x14ac:dyDescent="0.3">
      <c r="A4357" s="203" t="s">
        <v>5079</v>
      </c>
      <c r="B4357" s="203" t="s">
        <v>1245</v>
      </c>
      <c r="C4357" s="203" t="s">
        <v>9471</v>
      </c>
      <c r="D4357" s="203" t="s">
        <v>9471</v>
      </c>
      <c r="E4357" s="203" t="s">
        <v>9471</v>
      </c>
      <c r="F4357" s="203" t="s">
        <v>9451</v>
      </c>
      <c r="G4357" s="203"/>
      <c r="H4357" s="203"/>
      <c r="I4357" s="203"/>
      <c r="J4357" s="203"/>
      <c r="K4357" s="84"/>
      <c r="L4357" s="84"/>
      <c r="M4357" s="84"/>
      <c r="N4357" s="203"/>
      <c r="O4357" s="86"/>
      <c r="P4357" s="203"/>
      <c r="Q4357" s="203"/>
      <c r="R4357" s="84"/>
      <c r="S4357" s="84"/>
      <c r="T4357" s="84"/>
      <c r="U4357" s="84"/>
      <c r="V4357" s="84"/>
      <c r="W4357" s="203"/>
    </row>
    <row r="4358" spans="1:23" x14ac:dyDescent="0.3">
      <c r="A4358" s="203" t="s">
        <v>1743</v>
      </c>
      <c r="B4358" s="203" t="s">
        <v>1246</v>
      </c>
      <c r="C4358" s="203" t="s">
        <v>9471</v>
      </c>
      <c r="D4358" s="203" t="s">
        <v>9471</v>
      </c>
      <c r="E4358" s="203" t="s">
        <v>9471</v>
      </c>
      <c r="F4358" s="203" t="s">
        <v>9451</v>
      </c>
      <c r="G4358" s="203"/>
      <c r="H4358" s="203"/>
      <c r="I4358" s="203"/>
      <c r="J4358" s="203"/>
      <c r="K4358" s="84"/>
      <c r="L4358" s="84"/>
      <c r="M4358" s="84"/>
      <c r="N4358" s="203"/>
      <c r="O4358" s="86"/>
      <c r="P4358" s="203"/>
      <c r="Q4358" s="203"/>
      <c r="R4358" s="84"/>
      <c r="S4358" s="84"/>
      <c r="T4358" s="84"/>
      <c r="U4358" s="84"/>
      <c r="V4358" s="84"/>
      <c r="W4358" s="203"/>
    </row>
    <row r="4359" spans="1:23" x14ac:dyDescent="0.3">
      <c r="A4359" s="203" t="s">
        <v>1698</v>
      </c>
      <c r="B4359" s="203" t="s">
        <v>1246</v>
      </c>
      <c r="C4359" s="203" t="s">
        <v>9471</v>
      </c>
      <c r="D4359" s="203" t="s">
        <v>9471</v>
      </c>
      <c r="E4359" s="203" t="s">
        <v>9471</v>
      </c>
      <c r="F4359" s="203" t="s">
        <v>9451</v>
      </c>
      <c r="G4359" s="203"/>
      <c r="H4359" s="203"/>
      <c r="I4359" s="203"/>
      <c r="J4359" s="203"/>
      <c r="K4359" s="84"/>
      <c r="L4359" s="84"/>
      <c r="M4359" s="84"/>
      <c r="N4359" s="203"/>
      <c r="O4359" s="86"/>
      <c r="P4359" s="203"/>
      <c r="Q4359" s="203"/>
      <c r="R4359" s="84"/>
      <c r="S4359" s="84"/>
      <c r="T4359" s="84"/>
      <c r="U4359" s="84"/>
      <c r="V4359" s="84"/>
      <c r="W4359" s="203"/>
    </row>
    <row r="4360" spans="1:23" x14ac:dyDescent="0.3">
      <c r="A4360" s="203" t="s">
        <v>1481</v>
      </c>
      <c r="B4360" s="203" t="s">
        <v>1245</v>
      </c>
      <c r="C4360" s="203" t="s">
        <v>9471</v>
      </c>
      <c r="D4360" s="203" t="s">
        <v>9471</v>
      </c>
      <c r="E4360" s="203" t="s">
        <v>9471</v>
      </c>
      <c r="F4360" s="203" t="s">
        <v>9451</v>
      </c>
      <c r="G4360" s="203"/>
      <c r="H4360" s="203"/>
      <c r="I4360" s="203"/>
      <c r="J4360" s="203"/>
      <c r="K4360" s="84"/>
      <c r="L4360" s="84"/>
      <c r="M4360" s="84"/>
      <c r="N4360" s="203"/>
      <c r="O4360" s="86"/>
      <c r="P4360" s="203"/>
      <c r="Q4360" s="203"/>
      <c r="R4360" s="84"/>
      <c r="S4360" s="84"/>
      <c r="T4360" s="84"/>
      <c r="U4360" s="84"/>
      <c r="V4360" s="84"/>
      <c r="W4360" s="203"/>
    </row>
    <row r="4361" spans="1:23" x14ac:dyDescent="0.3">
      <c r="A4361" s="203" t="s">
        <v>5032</v>
      </c>
      <c r="B4361" s="203" t="s">
        <v>1245</v>
      </c>
      <c r="C4361" s="203" t="s">
        <v>9471</v>
      </c>
      <c r="D4361" s="203" t="s">
        <v>9471</v>
      </c>
      <c r="E4361" s="203" t="s">
        <v>9471</v>
      </c>
      <c r="F4361" s="203" t="s">
        <v>9451</v>
      </c>
      <c r="G4361" s="203"/>
      <c r="H4361" s="203"/>
      <c r="I4361" s="203"/>
      <c r="J4361" s="203"/>
      <c r="K4361" s="84"/>
      <c r="L4361" s="84"/>
      <c r="M4361" s="84"/>
      <c r="N4361" s="203"/>
      <c r="O4361" s="86"/>
      <c r="P4361" s="203"/>
      <c r="Q4361" s="203"/>
      <c r="R4361" s="84"/>
      <c r="S4361" s="84"/>
      <c r="T4361" s="84"/>
      <c r="U4361" s="84"/>
      <c r="V4361" s="84"/>
      <c r="W4361" s="203"/>
    </row>
    <row r="4362" spans="1:23" x14ac:dyDescent="0.3">
      <c r="A4362" s="203" t="s">
        <v>1640</v>
      </c>
      <c r="B4362" s="203" t="s">
        <v>1246</v>
      </c>
      <c r="C4362" s="203" t="s">
        <v>9471</v>
      </c>
      <c r="D4362" s="203" t="s">
        <v>9471</v>
      </c>
      <c r="E4362" s="203" t="s">
        <v>9471</v>
      </c>
      <c r="F4362" s="203" t="s">
        <v>9451</v>
      </c>
      <c r="G4362" s="203"/>
      <c r="H4362" s="203"/>
      <c r="I4362" s="203"/>
      <c r="J4362" s="203"/>
      <c r="K4362" s="84"/>
      <c r="L4362" s="84"/>
      <c r="M4362" s="84"/>
      <c r="N4362" s="203"/>
      <c r="O4362" s="86"/>
      <c r="P4362" s="203"/>
      <c r="Q4362" s="203"/>
      <c r="R4362" s="84"/>
      <c r="S4362" s="84"/>
      <c r="T4362" s="84"/>
      <c r="U4362" s="84"/>
      <c r="V4362" s="84"/>
      <c r="W4362" s="203"/>
    </row>
    <row r="4363" spans="1:23" x14ac:dyDescent="0.3">
      <c r="A4363" s="203" t="s">
        <v>1433</v>
      </c>
      <c r="B4363" s="203" t="s">
        <v>1246</v>
      </c>
      <c r="C4363" s="203" t="s">
        <v>9471</v>
      </c>
      <c r="D4363" s="203" t="s">
        <v>9471</v>
      </c>
      <c r="E4363" s="203" t="s">
        <v>9471</v>
      </c>
      <c r="F4363" s="203" t="s">
        <v>9451</v>
      </c>
      <c r="G4363" s="203"/>
      <c r="H4363" s="203"/>
      <c r="I4363" s="203"/>
      <c r="J4363" s="203"/>
      <c r="K4363" s="84"/>
      <c r="L4363" s="84"/>
      <c r="M4363" s="84"/>
      <c r="N4363" s="203"/>
      <c r="O4363" s="86"/>
      <c r="P4363" s="203"/>
      <c r="Q4363" s="203"/>
      <c r="R4363" s="84"/>
      <c r="S4363" s="84"/>
      <c r="T4363" s="84"/>
      <c r="U4363" s="84"/>
      <c r="V4363" s="84"/>
      <c r="W4363" s="203"/>
    </row>
    <row r="4364" spans="1:23" x14ac:dyDescent="0.3">
      <c r="A4364" s="203" t="s">
        <v>4490</v>
      </c>
      <c r="B4364" s="203" t="s">
        <v>1245</v>
      </c>
      <c r="C4364" s="203" t="s">
        <v>9471</v>
      </c>
      <c r="D4364" s="203" t="s">
        <v>9471</v>
      </c>
      <c r="E4364" s="203" t="s">
        <v>9471</v>
      </c>
      <c r="F4364" s="203" t="s">
        <v>9451</v>
      </c>
      <c r="G4364" s="203"/>
      <c r="H4364" s="203"/>
      <c r="I4364" s="203"/>
      <c r="J4364" s="203"/>
      <c r="K4364" s="84"/>
      <c r="L4364" s="84"/>
      <c r="M4364" s="84"/>
      <c r="N4364" s="203"/>
      <c r="O4364" s="86"/>
      <c r="P4364" s="203"/>
      <c r="Q4364" s="203"/>
      <c r="R4364" s="84"/>
      <c r="S4364" s="84"/>
      <c r="T4364" s="84"/>
      <c r="U4364" s="84"/>
      <c r="V4364" s="84"/>
      <c r="W4364" s="203"/>
    </row>
    <row r="4365" spans="1:23" x14ac:dyDescent="0.3">
      <c r="A4365" s="203" t="s">
        <v>1726</v>
      </c>
      <c r="B4365" s="203" t="s">
        <v>1246</v>
      </c>
      <c r="C4365" s="203" t="s">
        <v>9471</v>
      </c>
      <c r="D4365" s="203" t="s">
        <v>9471</v>
      </c>
      <c r="E4365" s="203" t="s">
        <v>9471</v>
      </c>
      <c r="F4365" s="203" t="s">
        <v>9451</v>
      </c>
      <c r="G4365" s="203"/>
      <c r="H4365" s="203"/>
      <c r="I4365" s="203"/>
      <c r="J4365" s="203"/>
      <c r="K4365" s="84"/>
      <c r="L4365" s="84"/>
      <c r="M4365" s="84"/>
      <c r="N4365" s="203"/>
      <c r="O4365" s="86"/>
      <c r="P4365" s="203"/>
      <c r="Q4365" s="203"/>
      <c r="R4365" s="84"/>
      <c r="S4365" s="84"/>
      <c r="T4365" s="84"/>
      <c r="U4365" s="84"/>
      <c r="V4365" s="84"/>
      <c r="W4365" s="203"/>
    </row>
    <row r="4366" spans="1:23" x14ac:dyDescent="0.3">
      <c r="A4366" s="203" t="s">
        <v>1543</v>
      </c>
      <c r="B4366" s="203" t="s">
        <v>1247</v>
      </c>
      <c r="C4366" s="203" t="s">
        <v>9471</v>
      </c>
      <c r="D4366" s="203" t="s">
        <v>9471</v>
      </c>
      <c r="E4366" s="203" t="s">
        <v>9471</v>
      </c>
      <c r="F4366" s="203" t="s">
        <v>9451</v>
      </c>
      <c r="G4366" s="203"/>
      <c r="H4366" s="203"/>
      <c r="I4366" s="203"/>
      <c r="J4366" s="203"/>
      <c r="K4366" s="84"/>
      <c r="L4366" s="84"/>
      <c r="M4366" s="84"/>
      <c r="N4366" s="203"/>
      <c r="O4366" s="86"/>
      <c r="P4366" s="203"/>
      <c r="Q4366" s="203"/>
      <c r="R4366" s="84"/>
      <c r="S4366" s="84"/>
      <c r="T4366" s="84"/>
      <c r="U4366" s="84"/>
      <c r="V4366" s="84"/>
      <c r="W4366" s="203"/>
    </row>
    <row r="4367" spans="1:23" x14ac:dyDescent="0.3">
      <c r="A4367" s="203" t="s">
        <v>1688</v>
      </c>
      <c r="B4367" s="203" t="s">
        <v>1246</v>
      </c>
      <c r="C4367" s="203" t="s">
        <v>9471</v>
      </c>
      <c r="D4367" s="203" t="s">
        <v>9471</v>
      </c>
      <c r="E4367" s="203" t="s">
        <v>9471</v>
      </c>
      <c r="F4367" s="203" t="s">
        <v>9451</v>
      </c>
      <c r="G4367" s="203"/>
      <c r="H4367" s="203"/>
      <c r="I4367" s="203"/>
      <c r="J4367" s="203"/>
      <c r="K4367" s="84"/>
      <c r="L4367" s="84"/>
      <c r="M4367" s="84"/>
      <c r="N4367" s="203"/>
      <c r="O4367" s="86"/>
      <c r="P4367" s="203"/>
      <c r="Q4367" s="203"/>
      <c r="R4367" s="84"/>
      <c r="S4367" s="84"/>
      <c r="T4367" s="84"/>
      <c r="U4367" s="84"/>
      <c r="V4367" s="84"/>
      <c r="W4367" s="203"/>
    </row>
    <row r="4368" spans="1:23" x14ac:dyDescent="0.3">
      <c r="A4368" s="203" t="s">
        <v>2484</v>
      </c>
      <c r="B4368" s="203" t="s">
        <v>1247</v>
      </c>
      <c r="C4368" s="203" t="s">
        <v>9471</v>
      </c>
      <c r="D4368" s="203" t="s">
        <v>9471</v>
      </c>
      <c r="E4368" s="203" t="s">
        <v>9471</v>
      </c>
      <c r="F4368" s="203" t="s">
        <v>9451</v>
      </c>
      <c r="G4368" s="203"/>
      <c r="H4368" s="203"/>
      <c r="I4368" s="203"/>
      <c r="J4368" s="203"/>
      <c r="K4368" s="84"/>
      <c r="L4368" s="84"/>
      <c r="M4368" s="84"/>
      <c r="N4368" s="203"/>
      <c r="O4368" s="86"/>
      <c r="P4368" s="203"/>
      <c r="Q4368" s="203"/>
      <c r="R4368" s="84"/>
      <c r="S4368" s="84"/>
      <c r="T4368" s="84"/>
      <c r="U4368" s="84"/>
      <c r="V4368" s="84"/>
      <c r="W4368" s="203"/>
    </row>
    <row r="4369" spans="1:23" x14ac:dyDescent="0.3">
      <c r="A4369" s="203" t="s">
        <v>2645</v>
      </c>
      <c r="B4369" s="203" t="s">
        <v>1247</v>
      </c>
      <c r="C4369" s="203" t="s">
        <v>9471</v>
      </c>
      <c r="D4369" s="203" t="s">
        <v>9471</v>
      </c>
      <c r="E4369" s="203" t="s">
        <v>9471</v>
      </c>
      <c r="F4369" s="203" t="s">
        <v>9451</v>
      </c>
      <c r="G4369" s="203"/>
      <c r="H4369" s="203"/>
      <c r="I4369" s="203"/>
      <c r="J4369" s="203"/>
      <c r="K4369" s="84"/>
      <c r="L4369" s="84"/>
      <c r="M4369" s="84"/>
      <c r="N4369" s="203"/>
      <c r="O4369" s="86"/>
      <c r="P4369" s="203"/>
      <c r="Q4369" s="203"/>
      <c r="R4369" s="84"/>
      <c r="S4369" s="84"/>
      <c r="T4369" s="84"/>
      <c r="U4369" s="84"/>
      <c r="V4369" s="84"/>
      <c r="W4369" s="203"/>
    </row>
    <row r="4370" spans="1:23" x14ac:dyDescent="0.3">
      <c r="A4370" s="203" t="s">
        <v>5636</v>
      </c>
      <c r="B4370" s="203" t="s">
        <v>1245</v>
      </c>
      <c r="C4370" s="203" t="s">
        <v>9471</v>
      </c>
      <c r="D4370" s="203" t="s">
        <v>9471</v>
      </c>
      <c r="E4370" s="203" t="s">
        <v>9471</v>
      </c>
      <c r="F4370" s="203" t="s">
        <v>9451</v>
      </c>
      <c r="G4370" s="203"/>
      <c r="H4370" s="203"/>
      <c r="I4370" s="203"/>
      <c r="J4370" s="203"/>
      <c r="K4370" s="84"/>
      <c r="L4370" s="84"/>
      <c r="M4370" s="84"/>
      <c r="N4370" s="203"/>
      <c r="O4370" s="86"/>
      <c r="P4370" s="203"/>
      <c r="Q4370" s="203"/>
      <c r="R4370" s="84"/>
      <c r="S4370" s="84"/>
      <c r="T4370" s="84"/>
      <c r="U4370" s="84"/>
      <c r="V4370" s="84"/>
      <c r="W4370" s="203"/>
    </row>
    <row r="4371" spans="1:23" x14ac:dyDescent="0.3">
      <c r="A4371" s="203" t="s">
        <v>1618</v>
      </c>
      <c r="B4371" s="203" t="s">
        <v>1247</v>
      </c>
      <c r="C4371" s="203" t="s">
        <v>9471</v>
      </c>
      <c r="D4371" s="203" t="s">
        <v>9471</v>
      </c>
      <c r="E4371" s="203" t="s">
        <v>9471</v>
      </c>
      <c r="F4371" s="203" t="s">
        <v>9451</v>
      </c>
      <c r="G4371" s="203"/>
      <c r="H4371" s="203"/>
      <c r="I4371" s="203"/>
      <c r="J4371" s="203"/>
      <c r="K4371" s="84"/>
      <c r="L4371" s="84"/>
      <c r="M4371" s="84"/>
      <c r="N4371" s="203"/>
      <c r="O4371" s="86"/>
      <c r="P4371" s="203"/>
      <c r="Q4371" s="203"/>
      <c r="R4371" s="84"/>
      <c r="S4371" s="84"/>
      <c r="T4371" s="84"/>
      <c r="U4371" s="84"/>
      <c r="V4371" s="84"/>
      <c r="W4371" s="203"/>
    </row>
    <row r="4372" spans="1:23" x14ac:dyDescent="0.3">
      <c r="A4372" s="203" t="s">
        <v>5487</v>
      </c>
      <c r="B4372" s="203" t="s">
        <v>1246</v>
      </c>
      <c r="C4372" s="203" t="s">
        <v>9471</v>
      </c>
      <c r="D4372" s="203" t="s">
        <v>9471</v>
      </c>
      <c r="E4372" s="203" t="s">
        <v>9471</v>
      </c>
      <c r="F4372" s="203" t="s">
        <v>9451</v>
      </c>
      <c r="G4372" s="203"/>
      <c r="H4372" s="203"/>
      <c r="I4372" s="203"/>
      <c r="J4372" s="203"/>
      <c r="K4372" s="84"/>
      <c r="L4372" s="84"/>
      <c r="M4372" s="84"/>
      <c r="N4372" s="203"/>
      <c r="O4372" s="86"/>
      <c r="P4372" s="203"/>
      <c r="Q4372" s="203"/>
      <c r="R4372" s="84"/>
      <c r="S4372" s="84"/>
      <c r="T4372" s="84"/>
      <c r="U4372" s="84"/>
      <c r="V4372" s="84"/>
      <c r="W4372" s="203"/>
    </row>
    <row r="4373" spans="1:23" x14ac:dyDescent="0.3">
      <c r="A4373" s="203" t="s">
        <v>1690</v>
      </c>
      <c r="B4373" s="203" t="s">
        <v>1246</v>
      </c>
      <c r="C4373" s="203" t="s">
        <v>9471</v>
      </c>
      <c r="D4373" s="203" t="s">
        <v>9471</v>
      </c>
      <c r="E4373" s="203" t="s">
        <v>9471</v>
      </c>
      <c r="F4373" s="203" t="s">
        <v>9451</v>
      </c>
      <c r="G4373" s="203"/>
      <c r="H4373" s="203"/>
      <c r="I4373" s="203"/>
      <c r="J4373" s="203"/>
      <c r="K4373" s="84"/>
      <c r="L4373" s="84"/>
      <c r="M4373" s="84"/>
      <c r="N4373" s="203"/>
      <c r="O4373" s="86"/>
      <c r="P4373" s="203"/>
      <c r="Q4373" s="203"/>
      <c r="R4373" s="84"/>
      <c r="S4373" s="84"/>
      <c r="T4373" s="84"/>
      <c r="U4373" s="84"/>
      <c r="V4373" s="84"/>
      <c r="W4373" s="203"/>
    </row>
    <row r="4374" spans="1:23" x14ac:dyDescent="0.3">
      <c r="A4374" s="203" t="s">
        <v>1527</v>
      </c>
      <c r="B4374" s="203" t="s">
        <v>1246</v>
      </c>
      <c r="C4374" s="203" t="s">
        <v>9471</v>
      </c>
      <c r="D4374" s="203" t="s">
        <v>9471</v>
      </c>
      <c r="E4374" s="203" t="s">
        <v>9471</v>
      </c>
      <c r="F4374" s="203" t="s">
        <v>9451</v>
      </c>
      <c r="G4374" s="203"/>
      <c r="H4374" s="203"/>
      <c r="I4374" s="203"/>
      <c r="J4374" s="203"/>
      <c r="K4374" s="84"/>
      <c r="L4374" s="84"/>
      <c r="M4374" s="84"/>
      <c r="N4374" s="203"/>
      <c r="O4374" s="86"/>
      <c r="P4374" s="203"/>
      <c r="Q4374" s="203"/>
      <c r="R4374" s="84"/>
      <c r="S4374" s="84"/>
      <c r="T4374" s="84"/>
      <c r="U4374" s="84"/>
      <c r="V4374" s="84"/>
      <c r="W4374" s="203"/>
    </row>
    <row r="4375" spans="1:23" x14ac:dyDescent="0.3">
      <c r="A4375" s="203" t="s">
        <v>1566</v>
      </c>
      <c r="B4375" s="203" t="s">
        <v>2948</v>
      </c>
      <c r="C4375" s="203" t="s">
        <v>9471</v>
      </c>
      <c r="D4375" s="203" t="s">
        <v>9471</v>
      </c>
      <c r="E4375" s="203" t="s">
        <v>9471</v>
      </c>
      <c r="F4375" s="203" t="s">
        <v>9451</v>
      </c>
      <c r="G4375" s="203"/>
      <c r="H4375" s="203"/>
      <c r="I4375" s="203"/>
      <c r="J4375" s="203"/>
      <c r="K4375" s="84"/>
      <c r="L4375" s="84"/>
      <c r="M4375" s="84"/>
      <c r="N4375" s="203"/>
      <c r="O4375" s="86"/>
      <c r="P4375" s="203"/>
      <c r="Q4375" s="203"/>
      <c r="R4375" s="84"/>
      <c r="S4375" s="84"/>
      <c r="T4375" s="84"/>
      <c r="U4375" s="84"/>
      <c r="V4375" s="84"/>
      <c r="W4375" s="203"/>
    </row>
    <row r="4376" spans="1:23" x14ac:dyDescent="0.3">
      <c r="A4376" s="203" t="s">
        <v>1779</v>
      </c>
      <c r="B4376" s="203" t="s">
        <v>1245</v>
      </c>
      <c r="C4376" s="203" t="s">
        <v>9471</v>
      </c>
      <c r="D4376" s="203" t="s">
        <v>9471</v>
      </c>
      <c r="E4376" s="203" t="s">
        <v>9471</v>
      </c>
      <c r="F4376" s="203" t="s">
        <v>9451</v>
      </c>
      <c r="G4376" s="203"/>
      <c r="H4376" s="203"/>
      <c r="I4376" s="203"/>
      <c r="J4376" s="203"/>
      <c r="K4376" s="84"/>
      <c r="L4376" s="84"/>
      <c r="M4376" s="84"/>
      <c r="N4376" s="203"/>
      <c r="O4376" s="86"/>
      <c r="P4376" s="203"/>
      <c r="Q4376" s="203"/>
      <c r="R4376" s="84"/>
      <c r="S4376" s="84"/>
      <c r="T4376" s="84"/>
      <c r="U4376" s="84"/>
      <c r="V4376" s="84"/>
      <c r="W4376" s="203"/>
    </row>
    <row r="4377" spans="1:23" x14ac:dyDescent="0.3">
      <c r="A4377" s="203" t="s">
        <v>4392</v>
      </c>
      <c r="B4377" s="203" t="s">
        <v>1245</v>
      </c>
      <c r="C4377" s="203" t="s">
        <v>9471</v>
      </c>
      <c r="D4377" s="203" t="s">
        <v>9471</v>
      </c>
      <c r="E4377" s="203" t="s">
        <v>9471</v>
      </c>
      <c r="F4377" s="203" t="s">
        <v>9451</v>
      </c>
      <c r="G4377" s="203"/>
      <c r="H4377" s="203"/>
      <c r="I4377" s="203"/>
      <c r="J4377" s="203"/>
      <c r="K4377" s="84"/>
      <c r="L4377" s="84"/>
      <c r="M4377" s="84"/>
      <c r="N4377" s="203"/>
      <c r="O4377" s="86"/>
      <c r="P4377" s="203"/>
      <c r="Q4377" s="203"/>
      <c r="R4377" s="84"/>
      <c r="S4377" s="84"/>
      <c r="T4377" s="84"/>
      <c r="U4377" s="84"/>
      <c r="V4377" s="84"/>
      <c r="W4377" s="203"/>
    </row>
    <row r="4378" spans="1:23" x14ac:dyDescent="0.3">
      <c r="A4378" s="203" t="s">
        <v>5439</v>
      </c>
      <c r="B4378" s="203" t="s">
        <v>1245</v>
      </c>
      <c r="C4378" s="203" t="s">
        <v>9471</v>
      </c>
      <c r="D4378" s="203" t="s">
        <v>9471</v>
      </c>
      <c r="E4378" s="203" t="s">
        <v>9471</v>
      </c>
      <c r="F4378" s="203" t="s">
        <v>9451</v>
      </c>
      <c r="G4378" s="203"/>
      <c r="H4378" s="203"/>
      <c r="I4378" s="203"/>
      <c r="J4378" s="203"/>
      <c r="K4378" s="84"/>
      <c r="L4378" s="84"/>
      <c r="M4378" s="84"/>
      <c r="N4378" s="203"/>
      <c r="O4378" s="86"/>
      <c r="P4378" s="203"/>
      <c r="Q4378" s="203"/>
      <c r="R4378" s="84"/>
      <c r="S4378" s="84"/>
      <c r="T4378" s="84"/>
      <c r="U4378" s="84"/>
      <c r="V4378" s="84"/>
      <c r="W4378" s="203"/>
    </row>
    <row r="4379" spans="1:23" x14ac:dyDescent="0.3">
      <c r="A4379" s="203" t="s">
        <v>1503</v>
      </c>
      <c r="B4379" s="203" t="s">
        <v>1246</v>
      </c>
      <c r="C4379" s="203" t="s">
        <v>9471</v>
      </c>
      <c r="D4379" s="203" t="s">
        <v>9471</v>
      </c>
      <c r="E4379" s="203" t="s">
        <v>9471</v>
      </c>
      <c r="F4379" s="203" t="s">
        <v>9451</v>
      </c>
      <c r="G4379" s="203"/>
      <c r="H4379" s="203"/>
      <c r="I4379" s="203"/>
      <c r="J4379" s="203"/>
      <c r="K4379" s="84"/>
      <c r="L4379" s="84"/>
      <c r="M4379" s="84"/>
      <c r="N4379" s="203"/>
      <c r="O4379" s="86"/>
      <c r="P4379" s="203"/>
      <c r="Q4379" s="203"/>
      <c r="R4379" s="84"/>
      <c r="S4379" s="84"/>
      <c r="T4379" s="84"/>
      <c r="U4379" s="84"/>
      <c r="V4379" s="84"/>
      <c r="W4379" s="203"/>
    </row>
    <row r="4380" spans="1:23" x14ac:dyDescent="0.3">
      <c r="A4380" s="203" t="s">
        <v>1765</v>
      </c>
      <c r="B4380" s="203" t="s">
        <v>1246</v>
      </c>
      <c r="C4380" s="203" t="s">
        <v>9471</v>
      </c>
      <c r="D4380" s="203" t="s">
        <v>9471</v>
      </c>
      <c r="E4380" s="203" t="s">
        <v>9471</v>
      </c>
      <c r="F4380" s="203" t="s">
        <v>9451</v>
      </c>
      <c r="G4380" s="203"/>
      <c r="H4380" s="203"/>
      <c r="I4380" s="203"/>
      <c r="J4380" s="203"/>
      <c r="K4380" s="84"/>
      <c r="L4380" s="84"/>
      <c r="M4380" s="84"/>
      <c r="N4380" s="203"/>
      <c r="O4380" s="86"/>
      <c r="P4380" s="203"/>
      <c r="Q4380" s="203"/>
      <c r="R4380" s="84"/>
      <c r="S4380" s="84"/>
      <c r="T4380" s="84"/>
      <c r="U4380" s="84"/>
      <c r="V4380" s="84"/>
      <c r="W4380" s="203"/>
    </row>
    <row r="4381" spans="1:23" x14ac:dyDescent="0.3">
      <c r="A4381" s="203" t="s">
        <v>1754</v>
      </c>
      <c r="B4381" s="203" t="s">
        <v>1247</v>
      </c>
      <c r="C4381" s="203" t="s">
        <v>9471</v>
      </c>
      <c r="D4381" s="203" t="s">
        <v>9471</v>
      </c>
      <c r="E4381" s="203" t="s">
        <v>9471</v>
      </c>
      <c r="F4381" s="203" t="s">
        <v>9451</v>
      </c>
      <c r="G4381" s="203"/>
      <c r="H4381" s="203"/>
      <c r="I4381" s="203"/>
      <c r="J4381" s="203"/>
      <c r="K4381" s="84"/>
      <c r="L4381" s="84"/>
      <c r="M4381" s="84"/>
      <c r="N4381" s="203"/>
      <c r="O4381" s="86"/>
      <c r="P4381" s="203"/>
      <c r="Q4381" s="203"/>
      <c r="R4381" s="84"/>
      <c r="S4381" s="84"/>
      <c r="T4381" s="84"/>
      <c r="U4381" s="84"/>
      <c r="V4381" s="84"/>
      <c r="W4381" s="203"/>
    </row>
    <row r="4382" spans="1:23" x14ac:dyDescent="0.3">
      <c r="A4382" s="203" t="s">
        <v>3525</v>
      </c>
      <c r="B4382" s="203" t="s">
        <v>1245</v>
      </c>
      <c r="C4382" s="203" t="s">
        <v>9471</v>
      </c>
      <c r="D4382" s="203" t="s">
        <v>9471</v>
      </c>
      <c r="E4382" s="203" t="s">
        <v>9471</v>
      </c>
      <c r="F4382" s="203" t="s">
        <v>9451</v>
      </c>
      <c r="G4382" s="203"/>
      <c r="H4382" s="203"/>
      <c r="I4382" s="203"/>
      <c r="J4382" s="203"/>
      <c r="K4382" s="84"/>
      <c r="L4382" s="84"/>
      <c r="M4382" s="84"/>
      <c r="N4382" s="203"/>
      <c r="O4382" s="86"/>
      <c r="P4382" s="203"/>
      <c r="Q4382" s="203"/>
      <c r="R4382" s="84"/>
      <c r="S4382" s="84"/>
      <c r="T4382" s="84"/>
      <c r="U4382" s="84"/>
      <c r="V4382" s="84"/>
      <c r="W4382" s="203"/>
    </row>
    <row r="4383" spans="1:23" x14ac:dyDescent="0.3">
      <c r="A4383" s="203" t="s">
        <v>1621</v>
      </c>
      <c r="B4383" s="203" t="s">
        <v>1246</v>
      </c>
      <c r="C4383" s="203" t="s">
        <v>9471</v>
      </c>
      <c r="D4383" s="203" t="s">
        <v>9471</v>
      </c>
      <c r="E4383" s="203" t="s">
        <v>9471</v>
      </c>
      <c r="F4383" s="203" t="s">
        <v>9451</v>
      </c>
      <c r="G4383" s="203"/>
      <c r="H4383" s="203"/>
      <c r="I4383" s="203"/>
      <c r="J4383" s="203"/>
      <c r="K4383" s="84"/>
      <c r="L4383" s="84"/>
      <c r="M4383" s="84"/>
      <c r="N4383" s="203"/>
      <c r="O4383" s="86"/>
      <c r="P4383" s="203"/>
      <c r="Q4383" s="203"/>
      <c r="R4383" s="84"/>
      <c r="S4383" s="84"/>
      <c r="T4383" s="84"/>
      <c r="U4383" s="84"/>
      <c r="V4383" s="84"/>
      <c r="W4383" s="203"/>
    </row>
    <row r="4384" spans="1:23" x14ac:dyDescent="0.3">
      <c r="A4384" s="203" t="s">
        <v>1460</v>
      </c>
      <c r="B4384" s="203" t="s">
        <v>1246</v>
      </c>
      <c r="C4384" s="203" t="s">
        <v>9471</v>
      </c>
      <c r="D4384" s="203" t="s">
        <v>9471</v>
      </c>
      <c r="E4384" s="203" t="s">
        <v>9471</v>
      </c>
      <c r="F4384" s="203" t="s">
        <v>9451</v>
      </c>
      <c r="G4384" s="203"/>
      <c r="H4384" s="203"/>
      <c r="I4384" s="203"/>
      <c r="J4384" s="203"/>
      <c r="K4384" s="84"/>
      <c r="L4384" s="84"/>
      <c r="M4384" s="84"/>
      <c r="N4384" s="203"/>
      <c r="O4384" s="86"/>
      <c r="P4384" s="203"/>
      <c r="Q4384" s="203"/>
      <c r="R4384" s="84"/>
      <c r="S4384" s="84"/>
      <c r="T4384" s="84"/>
      <c r="U4384" s="84"/>
      <c r="V4384" s="84"/>
      <c r="W4384" s="203"/>
    </row>
    <row r="4385" spans="1:23" x14ac:dyDescent="0.3">
      <c r="A4385" s="203" t="s">
        <v>3531</v>
      </c>
      <c r="B4385" s="203" t="s">
        <v>1245</v>
      </c>
      <c r="C4385" s="203" t="s">
        <v>9471</v>
      </c>
      <c r="D4385" s="203" t="s">
        <v>9471</v>
      </c>
      <c r="E4385" s="203" t="s">
        <v>9471</v>
      </c>
      <c r="F4385" s="203" t="s">
        <v>9451</v>
      </c>
      <c r="G4385" s="203"/>
      <c r="H4385" s="203"/>
      <c r="I4385" s="203"/>
      <c r="J4385" s="203"/>
      <c r="K4385" s="84"/>
      <c r="L4385" s="84"/>
      <c r="M4385" s="84"/>
      <c r="N4385" s="203"/>
      <c r="O4385" s="86"/>
      <c r="P4385" s="203"/>
      <c r="Q4385" s="203"/>
      <c r="R4385" s="84"/>
      <c r="S4385" s="84"/>
      <c r="T4385" s="84"/>
      <c r="U4385" s="84"/>
      <c r="V4385" s="84"/>
      <c r="W4385" s="203"/>
    </row>
    <row r="4386" spans="1:23" x14ac:dyDescent="0.3">
      <c r="A4386" s="203" t="s">
        <v>5325</v>
      </c>
      <c r="B4386" s="203" t="s">
        <v>1245</v>
      </c>
      <c r="C4386" s="203" t="s">
        <v>9471</v>
      </c>
      <c r="D4386" s="203" t="s">
        <v>9471</v>
      </c>
      <c r="E4386" s="203" t="s">
        <v>9471</v>
      </c>
      <c r="F4386" s="203" t="s">
        <v>9451</v>
      </c>
      <c r="G4386" s="203"/>
      <c r="H4386" s="203"/>
      <c r="I4386" s="203"/>
      <c r="J4386" s="203"/>
      <c r="K4386" s="84"/>
      <c r="L4386" s="84"/>
      <c r="M4386" s="84"/>
      <c r="N4386" s="203"/>
      <c r="O4386" s="86"/>
      <c r="P4386" s="203"/>
      <c r="Q4386" s="203"/>
      <c r="R4386" s="84"/>
      <c r="S4386" s="84"/>
      <c r="T4386" s="84"/>
      <c r="U4386" s="84"/>
      <c r="V4386" s="84"/>
      <c r="W4386" s="203"/>
    </row>
    <row r="4387" spans="1:23" x14ac:dyDescent="0.3">
      <c r="A4387" s="203" t="s">
        <v>5085</v>
      </c>
      <c r="B4387" s="203" t="s">
        <v>1245</v>
      </c>
      <c r="C4387" s="203" t="s">
        <v>9471</v>
      </c>
      <c r="D4387" s="203" t="s">
        <v>9471</v>
      </c>
      <c r="E4387" s="203" t="s">
        <v>9471</v>
      </c>
      <c r="F4387" s="203" t="s">
        <v>9451</v>
      </c>
      <c r="G4387" s="203"/>
      <c r="H4387" s="203"/>
      <c r="I4387" s="203"/>
      <c r="J4387" s="203"/>
      <c r="K4387" s="84"/>
      <c r="L4387" s="84"/>
      <c r="M4387" s="84"/>
      <c r="N4387" s="203"/>
      <c r="O4387" s="86"/>
      <c r="P4387" s="203"/>
      <c r="Q4387" s="203"/>
      <c r="R4387" s="84"/>
      <c r="S4387" s="84"/>
      <c r="T4387" s="84"/>
      <c r="U4387" s="84"/>
      <c r="V4387" s="84"/>
      <c r="W4387" s="203"/>
    </row>
    <row r="4388" spans="1:23" x14ac:dyDescent="0.3">
      <c r="A4388" s="203" t="s">
        <v>1474</v>
      </c>
      <c r="B4388" s="203" t="s">
        <v>1245</v>
      </c>
      <c r="C4388" s="203" t="s">
        <v>9471</v>
      </c>
      <c r="D4388" s="203" t="s">
        <v>9471</v>
      </c>
      <c r="E4388" s="203" t="s">
        <v>9471</v>
      </c>
      <c r="F4388" s="203" t="s">
        <v>9451</v>
      </c>
      <c r="G4388" s="203"/>
      <c r="H4388" s="203"/>
      <c r="I4388" s="203"/>
      <c r="J4388" s="203"/>
      <c r="K4388" s="84"/>
      <c r="L4388" s="84"/>
      <c r="M4388" s="84"/>
      <c r="N4388" s="203"/>
      <c r="O4388" s="86"/>
      <c r="P4388" s="203"/>
      <c r="Q4388" s="203"/>
      <c r="R4388" s="84"/>
      <c r="S4388" s="84"/>
      <c r="T4388" s="84"/>
      <c r="U4388" s="84"/>
      <c r="V4388" s="84"/>
      <c r="W4388" s="203"/>
    </row>
    <row r="4389" spans="1:23" x14ac:dyDescent="0.3">
      <c r="A4389" s="203" t="s">
        <v>1637</v>
      </c>
      <c r="B4389" s="203" t="s">
        <v>1246</v>
      </c>
      <c r="C4389" s="203" t="s">
        <v>9471</v>
      </c>
      <c r="D4389" s="203" t="s">
        <v>9471</v>
      </c>
      <c r="E4389" s="203" t="s">
        <v>9471</v>
      </c>
      <c r="F4389" s="203" t="s">
        <v>9451</v>
      </c>
      <c r="G4389" s="203"/>
      <c r="H4389" s="203"/>
      <c r="I4389" s="203"/>
      <c r="J4389" s="203"/>
      <c r="K4389" s="84"/>
      <c r="L4389" s="84"/>
      <c r="M4389" s="84"/>
      <c r="N4389" s="203"/>
      <c r="O4389" s="86"/>
      <c r="P4389" s="203"/>
      <c r="Q4389" s="203"/>
      <c r="R4389" s="84"/>
      <c r="S4389" s="84"/>
      <c r="T4389" s="84"/>
      <c r="U4389" s="84"/>
      <c r="V4389" s="84"/>
      <c r="W4389" s="203"/>
    </row>
    <row r="4390" spans="1:23" x14ac:dyDescent="0.3">
      <c r="A4390" s="203" t="s">
        <v>2958</v>
      </c>
      <c r="B4390" s="203" t="s">
        <v>1245</v>
      </c>
      <c r="C4390" s="203" t="s">
        <v>9471</v>
      </c>
      <c r="D4390" s="203" t="s">
        <v>9471</v>
      </c>
      <c r="E4390" s="203" t="s">
        <v>9471</v>
      </c>
      <c r="F4390" s="203" t="s">
        <v>9451</v>
      </c>
      <c r="G4390" s="203"/>
      <c r="H4390" s="203"/>
      <c r="I4390" s="203"/>
      <c r="J4390" s="203"/>
      <c r="K4390" s="84"/>
      <c r="L4390" s="84"/>
      <c r="M4390" s="84"/>
      <c r="N4390" s="203"/>
      <c r="O4390" s="86"/>
      <c r="P4390" s="203"/>
      <c r="Q4390" s="203"/>
      <c r="R4390" s="84"/>
      <c r="S4390" s="84"/>
      <c r="T4390" s="84"/>
      <c r="U4390" s="84"/>
      <c r="V4390" s="84"/>
      <c r="W4390" s="203"/>
    </row>
    <row r="4391" spans="1:23" x14ac:dyDescent="0.3">
      <c r="A4391" s="203" t="s">
        <v>1511</v>
      </c>
      <c r="B4391" s="203" t="s">
        <v>1245</v>
      </c>
      <c r="C4391" s="203" t="s">
        <v>9471</v>
      </c>
      <c r="D4391" s="203" t="s">
        <v>9471</v>
      </c>
      <c r="E4391" s="203" t="s">
        <v>9471</v>
      </c>
      <c r="F4391" s="203" t="s">
        <v>9451</v>
      </c>
      <c r="G4391" s="203"/>
      <c r="H4391" s="203"/>
      <c r="I4391" s="203"/>
      <c r="J4391" s="203"/>
      <c r="K4391" s="84"/>
      <c r="L4391" s="84"/>
      <c r="M4391" s="84"/>
      <c r="N4391" s="203"/>
      <c r="O4391" s="86"/>
      <c r="P4391" s="203"/>
      <c r="Q4391" s="203"/>
      <c r="R4391" s="84"/>
      <c r="S4391" s="84"/>
      <c r="T4391" s="84"/>
      <c r="U4391" s="84"/>
      <c r="V4391" s="84"/>
      <c r="W4391" s="203"/>
    </row>
    <row r="4392" spans="1:23" x14ac:dyDescent="0.3">
      <c r="A4392" s="203" t="s">
        <v>3699</v>
      </c>
      <c r="B4392" s="203" t="s">
        <v>1245</v>
      </c>
      <c r="C4392" s="203" t="s">
        <v>9471</v>
      </c>
      <c r="D4392" s="203" t="s">
        <v>9471</v>
      </c>
      <c r="E4392" s="203" t="s">
        <v>9471</v>
      </c>
      <c r="F4392" s="203" t="s">
        <v>9451</v>
      </c>
      <c r="G4392" s="203"/>
      <c r="H4392" s="203"/>
      <c r="I4392" s="203"/>
      <c r="J4392" s="203"/>
      <c r="K4392" s="84"/>
      <c r="L4392" s="84"/>
      <c r="M4392" s="84"/>
      <c r="N4392" s="203"/>
      <c r="O4392" s="86"/>
      <c r="P4392" s="203"/>
      <c r="Q4392" s="203"/>
      <c r="R4392" s="84"/>
      <c r="S4392" s="84"/>
      <c r="T4392" s="84"/>
      <c r="U4392" s="84"/>
      <c r="V4392" s="84"/>
      <c r="W4392" s="203"/>
    </row>
    <row r="4393" spans="1:23" x14ac:dyDescent="0.3">
      <c r="A4393" s="203" t="s">
        <v>2554</v>
      </c>
      <c r="B4393" s="203" t="s">
        <v>1247</v>
      </c>
      <c r="C4393" s="203" t="s">
        <v>9471</v>
      </c>
      <c r="D4393" s="203" t="s">
        <v>9471</v>
      </c>
      <c r="E4393" s="203" t="s">
        <v>9471</v>
      </c>
      <c r="F4393" s="203" t="s">
        <v>9451</v>
      </c>
      <c r="G4393" s="203"/>
      <c r="H4393" s="203"/>
      <c r="I4393" s="203"/>
      <c r="J4393" s="203"/>
      <c r="K4393" s="84"/>
      <c r="L4393" s="84"/>
      <c r="M4393" s="84"/>
      <c r="N4393" s="203"/>
      <c r="O4393" s="86"/>
      <c r="P4393" s="203"/>
      <c r="Q4393" s="203"/>
      <c r="R4393" s="84"/>
      <c r="S4393" s="84"/>
      <c r="T4393" s="84"/>
      <c r="U4393" s="84"/>
      <c r="V4393" s="84"/>
      <c r="W4393" s="203"/>
    </row>
    <row r="4394" spans="1:23" x14ac:dyDescent="0.3">
      <c r="A4394" s="203" t="s">
        <v>3830</v>
      </c>
      <c r="B4394" s="203" t="s">
        <v>1245</v>
      </c>
      <c r="C4394" s="203" t="s">
        <v>9471</v>
      </c>
      <c r="D4394" s="203" t="s">
        <v>9471</v>
      </c>
      <c r="E4394" s="203" t="s">
        <v>9471</v>
      </c>
      <c r="F4394" s="203" t="s">
        <v>9451</v>
      </c>
      <c r="G4394" s="203"/>
      <c r="H4394" s="203"/>
      <c r="I4394" s="203"/>
      <c r="J4394" s="203"/>
      <c r="K4394" s="84"/>
      <c r="L4394" s="84"/>
      <c r="M4394" s="84"/>
      <c r="N4394" s="203"/>
      <c r="O4394" s="86"/>
      <c r="P4394" s="203"/>
      <c r="Q4394" s="203"/>
      <c r="R4394" s="84"/>
      <c r="S4394" s="84"/>
      <c r="T4394" s="84"/>
      <c r="U4394" s="84"/>
      <c r="V4394" s="84"/>
      <c r="W4394" s="203"/>
    </row>
    <row r="4395" spans="1:23" x14ac:dyDescent="0.3">
      <c r="A4395" s="203" t="s">
        <v>1759</v>
      </c>
      <c r="B4395" s="203" t="s">
        <v>1246</v>
      </c>
      <c r="C4395" s="203" t="s">
        <v>9471</v>
      </c>
      <c r="D4395" s="203" t="s">
        <v>9471</v>
      </c>
      <c r="E4395" s="203" t="s">
        <v>9471</v>
      </c>
      <c r="F4395" s="203" t="s">
        <v>9451</v>
      </c>
      <c r="G4395" s="203"/>
      <c r="H4395" s="203"/>
      <c r="I4395" s="203"/>
      <c r="J4395" s="203"/>
      <c r="K4395" s="84"/>
      <c r="L4395" s="84"/>
      <c r="M4395" s="84"/>
      <c r="N4395" s="203"/>
      <c r="O4395" s="86"/>
      <c r="P4395" s="203"/>
      <c r="Q4395" s="203"/>
      <c r="R4395" s="84"/>
      <c r="S4395" s="84"/>
      <c r="T4395" s="84"/>
      <c r="U4395" s="84"/>
      <c r="V4395" s="84"/>
      <c r="W4395" s="203"/>
    </row>
    <row r="4396" spans="1:23" x14ac:dyDescent="0.3">
      <c r="A4396" s="203" t="s">
        <v>4538</v>
      </c>
      <c r="B4396" s="203" t="s">
        <v>1245</v>
      </c>
      <c r="C4396" s="203" t="s">
        <v>9471</v>
      </c>
      <c r="D4396" s="203" t="s">
        <v>9471</v>
      </c>
      <c r="E4396" s="203" t="s">
        <v>9471</v>
      </c>
      <c r="F4396" s="203" t="s">
        <v>9451</v>
      </c>
      <c r="G4396" s="203"/>
      <c r="H4396" s="203"/>
      <c r="I4396" s="203"/>
      <c r="J4396" s="203"/>
      <c r="K4396" s="84"/>
      <c r="L4396" s="84"/>
      <c r="M4396" s="84"/>
      <c r="N4396" s="203"/>
      <c r="O4396" s="86"/>
      <c r="P4396" s="203"/>
      <c r="Q4396" s="203"/>
      <c r="R4396" s="84"/>
      <c r="S4396" s="84"/>
      <c r="T4396" s="84"/>
      <c r="U4396" s="84"/>
      <c r="V4396" s="84"/>
      <c r="W4396" s="203"/>
    </row>
    <row r="4397" spans="1:23" x14ac:dyDescent="0.3">
      <c r="A4397" s="203" t="s">
        <v>1410</v>
      </c>
      <c r="B4397" s="203" t="s">
        <v>1246</v>
      </c>
      <c r="C4397" s="203" t="s">
        <v>9471</v>
      </c>
      <c r="D4397" s="203" t="s">
        <v>9471</v>
      </c>
      <c r="E4397" s="203" t="s">
        <v>9471</v>
      </c>
      <c r="F4397" s="203" t="s">
        <v>9451</v>
      </c>
      <c r="G4397" s="203"/>
      <c r="H4397" s="203"/>
      <c r="I4397" s="203"/>
      <c r="J4397" s="203"/>
      <c r="K4397" s="84"/>
      <c r="L4397" s="84"/>
      <c r="M4397" s="84"/>
      <c r="N4397" s="203"/>
      <c r="O4397" s="86"/>
      <c r="P4397" s="203"/>
      <c r="Q4397" s="203"/>
      <c r="R4397" s="84"/>
      <c r="S4397" s="84"/>
      <c r="T4397" s="84"/>
      <c r="U4397" s="84"/>
      <c r="V4397" s="84"/>
      <c r="W4397" s="203"/>
    </row>
    <row r="4398" spans="1:23" x14ac:dyDescent="0.3">
      <c r="A4398" s="203" t="s">
        <v>1484</v>
      </c>
      <c r="B4398" s="203" t="s">
        <v>1245</v>
      </c>
      <c r="C4398" s="203" t="s">
        <v>9471</v>
      </c>
      <c r="D4398" s="203" t="s">
        <v>9471</v>
      </c>
      <c r="E4398" s="203" t="s">
        <v>9471</v>
      </c>
      <c r="F4398" s="203" t="s">
        <v>9451</v>
      </c>
      <c r="G4398" s="203"/>
      <c r="H4398" s="203"/>
      <c r="I4398" s="203"/>
      <c r="J4398" s="203"/>
      <c r="K4398" s="84"/>
      <c r="L4398" s="84"/>
      <c r="M4398" s="84"/>
      <c r="N4398" s="203"/>
      <c r="O4398" s="86"/>
      <c r="P4398" s="203"/>
      <c r="Q4398" s="203"/>
      <c r="R4398" s="84"/>
      <c r="S4398" s="84"/>
      <c r="T4398" s="84"/>
      <c r="U4398" s="84"/>
      <c r="V4398" s="84"/>
      <c r="W4398" s="203"/>
    </row>
    <row r="4399" spans="1:23" x14ac:dyDescent="0.3">
      <c r="A4399" s="203" t="s">
        <v>1783</v>
      </c>
      <c r="B4399" s="203" t="s">
        <v>1247</v>
      </c>
      <c r="C4399" s="203" t="s">
        <v>9471</v>
      </c>
      <c r="D4399" s="203" t="s">
        <v>9471</v>
      </c>
      <c r="E4399" s="203" t="s">
        <v>9471</v>
      </c>
      <c r="F4399" s="203" t="s">
        <v>9451</v>
      </c>
      <c r="G4399" s="203"/>
      <c r="H4399" s="203"/>
      <c r="I4399" s="203"/>
      <c r="J4399" s="203"/>
      <c r="K4399" s="84"/>
      <c r="L4399" s="84"/>
      <c r="M4399" s="84"/>
      <c r="N4399" s="203"/>
      <c r="O4399" s="86"/>
      <c r="P4399" s="203"/>
      <c r="Q4399" s="203"/>
      <c r="R4399" s="84"/>
      <c r="S4399" s="84"/>
      <c r="T4399" s="84"/>
      <c r="U4399" s="84"/>
      <c r="V4399" s="84"/>
      <c r="W4399" s="203"/>
    </row>
    <row r="4400" spans="1:23" x14ac:dyDescent="0.3">
      <c r="A4400" s="203" t="s">
        <v>4503</v>
      </c>
      <c r="B4400" s="203" t="s">
        <v>1245</v>
      </c>
      <c r="C4400" s="203" t="s">
        <v>9471</v>
      </c>
      <c r="D4400" s="203" t="s">
        <v>9471</v>
      </c>
      <c r="E4400" s="203" t="s">
        <v>9471</v>
      </c>
      <c r="F4400" s="203" t="s">
        <v>9451</v>
      </c>
      <c r="G4400" s="203"/>
      <c r="H4400" s="203"/>
      <c r="I4400" s="203"/>
      <c r="J4400" s="203"/>
      <c r="K4400" s="84"/>
      <c r="L4400" s="84"/>
      <c r="M4400" s="84"/>
      <c r="N4400" s="203"/>
      <c r="O4400" s="86"/>
      <c r="P4400" s="203"/>
      <c r="Q4400" s="203"/>
      <c r="R4400" s="84"/>
      <c r="S4400" s="84"/>
      <c r="T4400" s="84"/>
      <c r="U4400" s="84"/>
      <c r="V4400" s="84"/>
      <c r="W4400" s="203"/>
    </row>
    <row r="4401" spans="1:23" x14ac:dyDescent="0.3">
      <c r="A4401" s="203" t="s">
        <v>1747</v>
      </c>
      <c r="B4401" s="203" t="s">
        <v>1246</v>
      </c>
      <c r="C4401" s="203" t="s">
        <v>9471</v>
      </c>
      <c r="D4401" s="203" t="s">
        <v>9471</v>
      </c>
      <c r="E4401" s="203" t="s">
        <v>9471</v>
      </c>
      <c r="F4401" s="203" t="s">
        <v>9451</v>
      </c>
      <c r="G4401" s="203"/>
      <c r="H4401" s="203"/>
      <c r="I4401" s="203"/>
      <c r="J4401" s="203"/>
      <c r="K4401" s="84"/>
      <c r="L4401" s="84"/>
      <c r="M4401" s="84"/>
      <c r="N4401" s="203"/>
      <c r="O4401" s="86"/>
      <c r="P4401" s="203"/>
      <c r="Q4401" s="203"/>
      <c r="R4401" s="84"/>
      <c r="S4401" s="84"/>
      <c r="T4401" s="84"/>
      <c r="U4401" s="84"/>
      <c r="V4401" s="84"/>
      <c r="W4401" s="203"/>
    </row>
    <row r="4402" spans="1:23" x14ac:dyDescent="0.3">
      <c r="A4402" s="203" t="s">
        <v>4282</v>
      </c>
      <c r="B4402" s="203" t="s">
        <v>1245</v>
      </c>
      <c r="C4402" s="203" t="s">
        <v>9471</v>
      </c>
      <c r="D4402" s="203" t="s">
        <v>9471</v>
      </c>
      <c r="E4402" s="203" t="s">
        <v>9471</v>
      </c>
      <c r="F4402" s="203" t="s">
        <v>9451</v>
      </c>
      <c r="G4402" s="203"/>
      <c r="H4402" s="203"/>
      <c r="I4402" s="203"/>
      <c r="J4402" s="203"/>
      <c r="K4402" s="84"/>
      <c r="L4402" s="84"/>
      <c r="M4402" s="84"/>
      <c r="N4402" s="203"/>
      <c r="O4402" s="86"/>
      <c r="P4402" s="203"/>
      <c r="Q4402" s="203"/>
      <c r="R4402" s="84"/>
      <c r="S4402" s="84"/>
      <c r="T4402" s="84"/>
      <c r="U4402" s="84"/>
      <c r="V4402" s="84"/>
      <c r="W4402" s="203"/>
    </row>
    <row r="4403" spans="1:23" x14ac:dyDescent="0.3">
      <c r="A4403" s="203" t="s">
        <v>1718</v>
      </c>
      <c r="B4403" s="203" t="s">
        <v>1246</v>
      </c>
      <c r="C4403" s="203" t="s">
        <v>9471</v>
      </c>
      <c r="D4403" s="203" t="s">
        <v>9471</v>
      </c>
      <c r="E4403" s="203" t="s">
        <v>9471</v>
      </c>
      <c r="F4403" s="203" t="s">
        <v>9451</v>
      </c>
      <c r="G4403" s="203"/>
      <c r="H4403" s="203"/>
      <c r="I4403" s="203"/>
      <c r="J4403" s="203"/>
      <c r="K4403" s="84"/>
      <c r="L4403" s="84"/>
      <c r="M4403" s="84"/>
      <c r="N4403" s="203"/>
      <c r="O4403" s="86"/>
      <c r="P4403" s="203"/>
      <c r="Q4403" s="203"/>
      <c r="R4403" s="84"/>
      <c r="S4403" s="84"/>
      <c r="T4403" s="84"/>
      <c r="U4403" s="84"/>
      <c r="V4403" s="84"/>
      <c r="W4403" s="203"/>
    </row>
    <row r="4404" spans="1:23" x14ac:dyDescent="0.3">
      <c r="A4404" s="203" t="s">
        <v>2830</v>
      </c>
      <c r="B4404" s="203" t="s">
        <v>1245</v>
      </c>
      <c r="C4404" s="203" t="s">
        <v>9471</v>
      </c>
      <c r="D4404" s="203" t="s">
        <v>9471</v>
      </c>
      <c r="E4404" s="203" t="s">
        <v>9471</v>
      </c>
      <c r="F4404" s="203" t="s">
        <v>9451</v>
      </c>
      <c r="G4404" s="203"/>
      <c r="H4404" s="203"/>
      <c r="I4404" s="203"/>
      <c r="J4404" s="203"/>
      <c r="K4404" s="84"/>
      <c r="L4404" s="84"/>
      <c r="M4404" s="84"/>
      <c r="N4404" s="203"/>
      <c r="O4404" s="86"/>
      <c r="P4404" s="203"/>
      <c r="Q4404" s="203"/>
      <c r="R4404" s="84"/>
      <c r="S4404" s="84"/>
      <c r="T4404" s="84"/>
      <c r="U4404" s="84"/>
      <c r="V4404" s="84"/>
      <c r="W4404" s="203"/>
    </row>
    <row r="4405" spans="1:23" x14ac:dyDescent="0.3">
      <c r="A4405" s="203" t="s">
        <v>5248</v>
      </c>
      <c r="B4405" s="203" t="s">
        <v>1245</v>
      </c>
      <c r="C4405" s="203" t="s">
        <v>9471</v>
      </c>
      <c r="D4405" s="203" t="s">
        <v>9471</v>
      </c>
      <c r="E4405" s="203" t="s">
        <v>9471</v>
      </c>
      <c r="F4405" s="203" t="s">
        <v>9451</v>
      </c>
      <c r="G4405" s="203"/>
      <c r="H4405" s="203"/>
      <c r="I4405" s="203"/>
      <c r="J4405" s="203"/>
      <c r="K4405" s="84"/>
      <c r="L4405" s="84"/>
      <c r="M4405" s="84"/>
      <c r="N4405" s="203"/>
      <c r="O4405" s="86"/>
      <c r="P4405" s="203"/>
      <c r="Q4405" s="203"/>
      <c r="R4405" s="84"/>
      <c r="S4405" s="84"/>
      <c r="T4405" s="84"/>
      <c r="U4405" s="84"/>
      <c r="V4405" s="84"/>
      <c r="W4405" s="203"/>
    </row>
    <row r="4406" spans="1:23" x14ac:dyDescent="0.3">
      <c r="A4406" s="203" t="s">
        <v>4639</v>
      </c>
      <c r="B4406" s="203" t="s">
        <v>1245</v>
      </c>
      <c r="C4406" s="203" t="s">
        <v>9471</v>
      </c>
      <c r="D4406" s="203" t="s">
        <v>9471</v>
      </c>
      <c r="E4406" s="203" t="s">
        <v>9471</v>
      </c>
      <c r="F4406" s="203" t="s">
        <v>9451</v>
      </c>
      <c r="G4406" s="203"/>
      <c r="H4406" s="203"/>
      <c r="I4406" s="203"/>
      <c r="J4406" s="203"/>
      <c r="K4406" s="84"/>
      <c r="L4406" s="84"/>
      <c r="M4406" s="84"/>
      <c r="N4406" s="203"/>
      <c r="O4406" s="86"/>
      <c r="P4406" s="203"/>
      <c r="Q4406" s="203"/>
      <c r="R4406" s="84"/>
      <c r="S4406" s="84"/>
      <c r="T4406" s="84"/>
      <c r="U4406" s="84"/>
      <c r="V4406" s="84"/>
      <c r="W4406" s="203"/>
    </row>
    <row r="4407" spans="1:23" x14ac:dyDescent="0.3">
      <c r="A4407" s="203" t="s">
        <v>1453</v>
      </c>
      <c r="B4407" s="203" t="s">
        <v>1245</v>
      </c>
      <c r="C4407" s="203" t="s">
        <v>9471</v>
      </c>
      <c r="D4407" s="203" t="s">
        <v>9471</v>
      </c>
      <c r="E4407" s="203" t="s">
        <v>9471</v>
      </c>
      <c r="F4407" s="203" t="s">
        <v>9451</v>
      </c>
      <c r="G4407" s="203"/>
      <c r="H4407" s="203"/>
      <c r="I4407" s="203"/>
      <c r="J4407" s="203"/>
      <c r="K4407" s="84"/>
      <c r="L4407" s="84"/>
      <c r="M4407" s="84"/>
      <c r="N4407" s="203"/>
      <c r="O4407" s="86"/>
      <c r="P4407" s="203"/>
      <c r="Q4407" s="203"/>
      <c r="R4407" s="84"/>
      <c r="S4407" s="84"/>
      <c r="T4407" s="84"/>
      <c r="U4407" s="84"/>
      <c r="V4407" s="84"/>
      <c r="W4407" s="203"/>
    </row>
    <row r="4408" spans="1:23" x14ac:dyDescent="0.3">
      <c r="A4408" s="203" t="s">
        <v>3491</v>
      </c>
      <c r="B4408" s="203" t="s">
        <v>1245</v>
      </c>
      <c r="C4408" s="203" t="s">
        <v>9471</v>
      </c>
      <c r="D4408" s="203" t="s">
        <v>9471</v>
      </c>
      <c r="E4408" s="203" t="s">
        <v>9471</v>
      </c>
      <c r="F4408" s="203" t="s">
        <v>9451</v>
      </c>
      <c r="G4408" s="203"/>
      <c r="H4408" s="203"/>
      <c r="I4408" s="203"/>
      <c r="J4408" s="203"/>
      <c r="K4408" s="84"/>
      <c r="L4408" s="84"/>
      <c r="M4408" s="84"/>
      <c r="N4408" s="203"/>
      <c r="O4408" s="86"/>
      <c r="P4408" s="203"/>
      <c r="Q4408" s="203"/>
      <c r="R4408" s="84"/>
      <c r="S4408" s="84"/>
      <c r="T4408" s="84"/>
      <c r="U4408" s="84"/>
      <c r="V4408" s="84"/>
      <c r="W4408" s="203"/>
    </row>
    <row r="4409" spans="1:23" x14ac:dyDescent="0.3">
      <c r="A4409" s="203" t="s">
        <v>2940</v>
      </c>
      <c r="B4409" s="203" t="s">
        <v>1245</v>
      </c>
      <c r="C4409" s="203" t="s">
        <v>9471</v>
      </c>
      <c r="D4409" s="203" t="s">
        <v>9471</v>
      </c>
      <c r="E4409" s="203" t="s">
        <v>9471</v>
      </c>
      <c r="F4409" s="203" t="s">
        <v>9451</v>
      </c>
      <c r="G4409" s="203"/>
      <c r="H4409" s="203"/>
      <c r="I4409" s="203"/>
      <c r="J4409" s="203"/>
      <c r="K4409" s="84"/>
      <c r="L4409" s="84"/>
      <c r="M4409" s="84"/>
      <c r="N4409" s="203"/>
      <c r="O4409" s="86"/>
      <c r="P4409" s="203"/>
      <c r="Q4409" s="203"/>
      <c r="R4409" s="84"/>
      <c r="S4409" s="84"/>
      <c r="T4409" s="84"/>
      <c r="U4409" s="84"/>
      <c r="V4409" s="84"/>
      <c r="W4409" s="203"/>
    </row>
    <row r="4410" spans="1:23" x14ac:dyDescent="0.3">
      <c r="A4410" s="203" t="s">
        <v>1627</v>
      </c>
      <c r="B4410" s="203" t="s">
        <v>1246</v>
      </c>
      <c r="C4410" s="203" t="s">
        <v>9471</v>
      </c>
      <c r="D4410" s="203" t="s">
        <v>9471</v>
      </c>
      <c r="E4410" s="203" t="s">
        <v>9471</v>
      </c>
      <c r="F4410" s="203" t="s">
        <v>9451</v>
      </c>
      <c r="G4410" s="203"/>
      <c r="H4410" s="203"/>
      <c r="I4410" s="203"/>
      <c r="J4410" s="203"/>
      <c r="K4410" s="84"/>
      <c r="L4410" s="84"/>
      <c r="M4410" s="84"/>
      <c r="N4410" s="203"/>
      <c r="O4410" s="86"/>
      <c r="P4410" s="203"/>
      <c r="Q4410" s="203"/>
      <c r="R4410" s="84"/>
      <c r="S4410" s="84"/>
      <c r="T4410" s="84"/>
      <c r="U4410" s="84"/>
      <c r="V4410" s="84"/>
      <c r="W4410" s="203"/>
    </row>
    <row r="4411" spans="1:23" x14ac:dyDescent="0.3">
      <c r="A4411" s="203" t="s">
        <v>1730</v>
      </c>
      <c r="B4411" s="203" t="s">
        <v>1246</v>
      </c>
      <c r="C4411" s="203" t="s">
        <v>9471</v>
      </c>
      <c r="D4411" s="203" t="s">
        <v>9471</v>
      </c>
      <c r="E4411" s="203" t="s">
        <v>9471</v>
      </c>
      <c r="F4411" s="203" t="s">
        <v>9451</v>
      </c>
      <c r="G4411" s="203"/>
      <c r="H4411" s="203"/>
      <c r="I4411" s="203"/>
      <c r="J4411" s="203"/>
      <c r="K4411" s="84"/>
      <c r="L4411" s="84"/>
      <c r="M4411" s="84"/>
      <c r="N4411" s="203"/>
      <c r="O4411" s="86"/>
      <c r="P4411" s="203"/>
      <c r="Q4411" s="203"/>
      <c r="R4411" s="84"/>
      <c r="S4411" s="84"/>
      <c r="T4411" s="84"/>
      <c r="U4411" s="84"/>
      <c r="V4411" s="84"/>
      <c r="W4411" s="203"/>
    </row>
    <row r="4412" spans="1:23" x14ac:dyDescent="0.3">
      <c r="A4412" s="203" t="s">
        <v>1456</v>
      </c>
      <c r="B4412" s="203" t="s">
        <v>1246</v>
      </c>
      <c r="C4412" s="203" t="s">
        <v>9471</v>
      </c>
      <c r="D4412" s="203" t="s">
        <v>9471</v>
      </c>
      <c r="E4412" s="203" t="s">
        <v>9471</v>
      </c>
      <c r="F4412" s="203" t="s">
        <v>9451</v>
      </c>
      <c r="G4412" s="203"/>
      <c r="H4412" s="203"/>
      <c r="I4412" s="203"/>
      <c r="J4412" s="203"/>
      <c r="K4412" s="84"/>
      <c r="L4412" s="84"/>
      <c r="M4412" s="84"/>
      <c r="N4412" s="203"/>
      <c r="O4412" s="86"/>
      <c r="P4412" s="203"/>
      <c r="Q4412" s="203"/>
      <c r="R4412" s="84"/>
      <c r="S4412" s="84"/>
      <c r="T4412" s="84"/>
      <c r="U4412" s="84"/>
      <c r="V4412" s="84"/>
      <c r="W4412" s="203"/>
    </row>
    <row r="4413" spans="1:23" x14ac:dyDescent="0.3">
      <c r="A4413" s="203" t="s">
        <v>1561</v>
      </c>
      <c r="B4413" s="203" t="s">
        <v>1246</v>
      </c>
      <c r="C4413" s="203" t="s">
        <v>9471</v>
      </c>
      <c r="D4413" s="203" t="s">
        <v>9471</v>
      </c>
      <c r="E4413" s="203" t="s">
        <v>9471</v>
      </c>
      <c r="F4413" s="203" t="s">
        <v>9451</v>
      </c>
      <c r="G4413" s="203"/>
      <c r="H4413" s="203"/>
      <c r="I4413" s="203"/>
      <c r="J4413" s="203"/>
      <c r="K4413" s="84"/>
      <c r="L4413" s="84"/>
      <c r="M4413" s="84"/>
      <c r="N4413" s="203"/>
      <c r="O4413" s="86"/>
      <c r="P4413" s="203"/>
      <c r="Q4413" s="203"/>
      <c r="R4413" s="84"/>
      <c r="S4413" s="84"/>
      <c r="T4413" s="84"/>
      <c r="U4413" s="84"/>
      <c r="V4413" s="84"/>
      <c r="W4413" s="203"/>
    </row>
    <row r="4414" spans="1:23" x14ac:dyDescent="0.3">
      <c r="A4414" s="203" t="s">
        <v>1566</v>
      </c>
      <c r="B4414" s="203" t="s">
        <v>1245</v>
      </c>
      <c r="C4414" s="203" t="s">
        <v>9471</v>
      </c>
      <c r="D4414" s="203" t="s">
        <v>9471</v>
      </c>
      <c r="E4414" s="203" t="s">
        <v>9471</v>
      </c>
      <c r="F4414" s="203" t="s">
        <v>9451</v>
      </c>
      <c r="G4414" s="203"/>
      <c r="H4414" s="203"/>
      <c r="I4414" s="203"/>
      <c r="J4414" s="203"/>
      <c r="K4414" s="84"/>
      <c r="L4414" s="84"/>
      <c r="M4414" s="84"/>
      <c r="N4414" s="203"/>
      <c r="O4414" s="86"/>
      <c r="P4414" s="203"/>
      <c r="Q4414" s="203"/>
      <c r="R4414" s="84"/>
      <c r="S4414" s="84"/>
      <c r="T4414" s="84"/>
      <c r="U4414" s="84"/>
      <c r="V4414" s="84"/>
      <c r="W4414" s="203"/>
    </row>
    <row r="4415" spans="1:23" x14ac:dyDescent="0.3">
      <c r="A4415" s="203" t="s">
        <v>1758</v>
      </c>
      <c r="B4415" s="203" t="s">
        <v>1246</v>
      </c>
      <c r="C4415" s="203" t="s">
        <v>9471</v>
      </c>
      <c r="D4415" s="203" t="s">
        <v>9471</v>
      </c>
      <c r="E4415" s="203" t="s">
        <v>9471</v>
      </c>
      <c r="F4415" s="203" t="s">
        <v>9451</v>
      </c>
      <c r="G4415" s="203"/>
      <c r="H4415" s="203"/>
      <c r="I4415" s="203"/>
      <c r="J4415" s="203"/>
      <c r="K4415" s="84"/>
      <c r="L4415" s="84"/>
      <c r="M4415" s="84"/>
      <c r="N4415" s="203"/>
      <c r="O4415" s="86"/>
      <c r="P4415" s="203"/>
      <c r="Q4415" s="203"/>
      <c r="R4415" s="84"/>
      <c r="S4415" s="84"/>
      <c r="T4415" s="84"/>
      <c r="U4415" s="84"/>
      <c r="V4415" s="84"/>
      <c r="W4415" s="203"/>
    </row>
    <row r="4416" spans="1:23" x14ac:dyDescent="0.3">
      <c r="A4416" s="203" t="s">
        <v>4118</v>
      </c>
      <c r="B4416" s="203" t="s">
        <v>1245</v>
      </c>
      <c r="C4416" s="203" t="s">
        <v>9471</v>
      </c>
      <c r="D4416" s="203" t="s">
        <v>9471</v>
      </c>
      <c r="E4416" s="203" t="s">
        <v>9471</v>
      </c>
      <c r="F4416" s="203" t="s">
        <v>9451</v>
      </c>
      <c r="G4416" s="203"/>
      <c r="H4416" s="203"/>
      <c r="I4416" s="203"/>
      <c r="J4416" s="203"/>
      <c r="K4416" s="84"/>
      <c r="L4416" s="84"/>
      <c r="M4416" s="84"/>
      <c r="N4416" s="203"/>
      <c r="O4416" s="86"/>
      <c r="P4416" s="203"/>
      <c r="Q4416" s="203"/>
      <c r="R4416" s="84"/>
      <c r="S4416" s="84"/>
      <c r="T4416" s="84"/>
      <c r="U4416" s="84"/>
      <c r="V4416" s="84"/>
      <c r="W4416" s="203"/>
    </row>
    <row r="4417" spans="1:23" x14ac:dyDescent="0.3">
      <c r="A4417" s="203" t="s">
        <v>1401</v>
      </c>
      <c r="B4417" s="203" t="s">
        <v>1247</v>
      </c>
      <c r="C4417" s="203" t="s">
        <v>9471</v>
      </c>
      <c r="D4417" s="203" t="s">
        <v>9471</v>
      </c>
      <c r="E4417" s="203" t="s">
        <v>9471</v>
      </c>
      <c r="F4417" s="203" t="s">
        <v>9451</v>
      </c>
      <c r="G4417" s="203"/>
      <c r="H4417" s="203"/>
      <c r="I4417" s="203"/>
      <c r="J4417" s="203"/>
      <c r="K4417" s="84"/>
      <c r="L4417" s="84"/>
      <c r="M4417" s="84"/>
      <c r="N4417" s="203"/>
      <c r="O4417" s="86"/>
      <c r="P4417" s="203"/>
      <c r="Q4417" s="203"/>
      <c r="R4417" s="84"/>
      <c r="S4417" s="84"/>
      <c r="T4417" s="84"/>
      <c r="U4417" s="84"/>
      <c r="V4417" s="84"/>
      <c r="W4417" s="203"/>
    </row>
    <row r="4418" spans="1:23" x14ac:dyDescent="0.3">
      <c r="A4418" s="203" t="s">
        <v>5563</v>
      </c>
      <c r="B4418" s="203" t="s">
        <v>1245</v>
      </c>
      <c r="C4418" s="203" t="s">
        <v>9471</v>
      </c>
      <c r="D4418" s="203" t="s">
        <v>9471</v>
      </c>
      <c r="E4418" s="203" t="s">
        <v>9471</v>
      </c>
      <c r="F4418" s="203" t="s">
        <v>9451</v>
      </c>
      <c r="G4418" s="203"/>
      <c r="H4418" s="203"/>
      <c r="I4418" s="203"/>
      <c r="J4418" s="203"/>
      <c r="K4418" s="84"/>
      <c r="L4418" s="84"/>
      <c r="M4418" s="84"/>
      <c r="N4418" s="203"/>
      <c r="O4418" s="86"/>
      <c r="P4418" s="203"/>
      <c r="Q4418" s="203"/>
      <c r="R4418" s="84"/>
      <c r="S4418" s="84"/>
      <c r="T4418" s="84"/>
      <c r="U4418" s="84"/>
      <c r="V4418" s="84"/>
      <c r="W4418" s="203"/>
    </row>
    <row r="4419" spans="1:23" x14ac:dyDescent="0.3">
      <c r="A4419" s="203" t="s">
        <v>1702</v>
      </c>
      <c r="B4419" s="203" t="s">
        <v>1246</v>
      </c>
      <c r="C4419" s="203" t="s">
        <v>9471</v>
      </c>
      <c r="D4419" s="203" t="s">
        <v>9471</v>
      </c>
      <c r="E4419" s="203" t="s">
        <v>9471</v>
      </c>
      <c r="F4419" s="203" t="s">
        <v>9451</v>
      </c>
      <c r="G4419" s="203"/>
      <c r="H4419" s="203"/>
      <c r="I4419" s="203"/>
      <c r="J4419" s="203"/>
      <c r="K4419" s="84"/>
      <c r="L4419" s="84"/>
      <c r="M4419" s="84"/>
      <c r="N4419" s="203"/>
      <c r="O4419" s="86"/>
      <c r="P4419" s="203"/>
      <c r="Q4419" s="203"/>
      <c r="R4419" s="84"/>
      <c r="S4419" s="84"/>
      <c r="T4419" s="84"/>
      <c r="U4419" s="84"/>
      <c r="V4419" s="84"/>
      <c r="W4419" s="203"/>
    </row>
    <row r="4420" spans="1:23" x14ac:dyDescent="0.3">
      <c r="A4420" s="203" t="s">
        <v>1701</v>
      </c>
      <c r="B4420" s="203" t="s">
        <v>1246</v>
      </c>
      <c r="C4420" s="203" t="s">
        <v>9471</v>
      </c>
      <c r="D4420" s="203" t="s">
        <v>9471</v>
      </c>
      <c r="E4420" s="203" t="s">
        <v>9471</v>
      </c>
      <c r="F4420" s="203" t="s">
        <v>9451</v>
      </c>
      <c r="G4420" s="203"/>
      <c r="H4420" s="203"/>
      <c r="I4420" s="203"/>
      <c r="J4420" s="203"/>
      <c r="K4420" s="84"/>
      <c r="L4420" s="84"/>
      <c r="M4420" s="84"/>
      <c r="N4420" s="203"/>
      <c r="O4420" s="86"/>
      <c r="P4420" s="203"/>
      <c r="Q4420" s="203"/>
      <c r="R4420" s="84"/>
      <c r="S4420" s="84"/>
      <c r="T4420" s="84"/>
      <c r="U4420" s="84"/>
      <c r="V4420" s="84"/>
      <c r="W4420" s="203"/>
    </row>
    <row r="4421" spans="1:23" x14ac:dyDescent="0.3">
      <c r="A4421" s="203" t="s">
        <v>1499</v>
      </c>
      <c r="B4421" s="203" t="s">
        <v>2948</v>
      </c>
      <c r="C4421" s="203" t="s">
        <v>9471</v>
      </c>
      <c r="D4421" s="203" t="s">
        <v>9471</v>
      </c>
      <c r="E4421" s="203" t="s">
        <v>9471</v>
      </c>
      <c r="F4421" s="203" t="s">
        <v>9451</v>
      </c>
      <c r="G4421" s="203"/>
      <c r="H4421" s="203"/>
      <c r="I4421" s="203"/>
      <c r="J4421" s="203"/>
      <c r="K4421" s="84"/>
      <c r="L4421" s="84"/>
      <c r="M4421" s="84"/>
      <c r="N4421" s="203"/>
      <c r="O4421" s="86"/>
      <c r="P4421" s="203"/>
      <c r="Q4421" s="203"/>
      <c r="R4421" s="84"/>
      <c r="S4421" s="84"/>
      <c r="T4421" s="84"/>
      <c r="U4421" s="84"/>
      <c r="V4421" s="84"/>
      <c r="W4421" s="203"/>
    </row>
    <row r="4422" spans="1:23" x14ac:dyDescent="0.3">
      <c r="A4422" s="203" t="s">
        <v>1723</v>
      </c>
      <c r="B4422" s="203" t="s">
        <v>1247</v>
      </c>
      <c r="C4422" s="203" t="s">
        <v>9471</v>
      </c>
      <c r="D4422" s="203" t="s">
        <v>9471</v>
      </c>
      <c r="E4422" s="203" t="s">
        <v>9471</v>
      </c>
      <c r="F4422" s="203" t="s">
        <v>9451</v>
      </c>
      <c r="G4422" s="203"/>
      <c r="H4422" s="203"/>
      <c r="I4422" s="203"/>
      <c r="J4422" s="203"/>
      <c r="K4422" s="84"/>
      <c r="L4422" s="84"/>
      <c r="M4422" s="84"/>
      <c r="N4422" s="203"/>
      <c r="O4422" s="86"/>
      <c r="P4422" s="203"/>
      <c r="Q4422" s="203"/>
      <c r="R4422" s="84"/>
      <c r="S4422" s="84"/>
      <c r="T4422" s="84"/>
      <c r="U4422" s="84"/>
      <c r="V4422" s="84"/>
      <c r="W4422" s="203"/>
    </row>
    <row r="4423" spans="1:23" x14ac:dyDescent="0.3">
      <c r="A4423" s="203" t="s">
        <v>5600</v>
      </c>
      <c r="B4423" s="203" t="s">
        <v>1245</v>
      </c>
      <c r="C4423" s="203" t="s">
        <v>9471</v>
      </c>
      <c r="D4423" s="203" t="s">
        <v>9471</v>
      </c>
      <c r="E4423" s="203" t="s">
        <v>9471</v>
      </c>
      <c r="F4423" s="203" t="s">
        <v>9451</v>
      </c>
      <c r="G4423" s="203"/>
      <c r="H4423" s="203"/>
      <c r="I4423" s="203"/>
      <c r="J4423" s="203"/>
      <c r="K4423" s="84"/>
      <c r="L4423" s="84"/>
      <c r="M4423" s="84"/>
      <c r="N4423" s="203"/>
      <c r="O4423" s="86"/>
      <c r="P4423" s="203"/>
      <c r="Q4423" s="203"/>
      <c r="R4423" s="84"/>
      <c r="S4423" s="84"/>
      <c r="T4423" s="84"/>
      <c r="U4423" s="84"/>
      <c r="V4423" s="84"/>
      <c r="W4423" s="203"/>
    </row>
    <row r="4424" spans="1:23" x14ac:dyDescent="0.3">
      <c r="A4424" s="203" t="s">
        <v>4992</v>
      </c>
      <c r="B4424" s="203" t="s">
        <v>1245</v>
      </c>
      <c r="C4424" s="203" t="s">
        <v>9471</v>
      </c>
      <c r="D4424" s="203" t="s">
        <v>9471</v>
      </c>
      <c r="E4424" s="203" t="s">
        <v>9471</v>
      </c>
      <c r="F4424" s="203" t="s">
        <v>9451</v>
      </c>
      <c r="G4424" s="203"/>
      <c r="H4424" s="203"/>
      <c r="I4424" s="203"/>
      <c r="J4424" s="203"/>
      <c r="K4424" s="84"/>
      <c r="L4424" s="84"/>
      <c r="M4424" s="84"/>
      <c r="N4424" s="203"/>
      <c r="O4424" s="86"/>
      <c r="P4424" s="203"/>
      <c r="Q4424" s="203"/>
      <c r="R4424" s="84"/>
      <c r="S4424" s="84"/>
      <c r="T4424" s="84"/>
      <c r="U4424" s="84"/>
      <c r="V4424" s="84"/>
      <c r="W4424" s="203"/>
    </row>
    <row r="4425" spans="1:23" x14ac:dyDescent="0.3">
      <c r="A4425" s="203" t="s">
        <v>1547</v>
      </c>
      <c r="B4425" s="203" t="s">
        <v>1246</v>
      </c>
      <c r="C4425" s="203" t="s">
        <v>9471</v>
      </c>
      <c r="D4425" s="203" t="s">
        <v>9471</v>
      </c>
      <c r="E4425" s="203" t="s">
        <v>9471</v>
      </c>
      <c r="F4425" s="203" t="s">
        <v>9451</v>
      </c>
      <c r="G4425" s="203"/>
      <c r="H4425" s="203"/>
      <c r="I4425" s="203"/>
      <c r="J4425" s="203"/>
      <c r="K4425" s="84"/>
      <c r="L4425" s="84"/>
      <c r="M4425" s="84"/>
      <c r="N4425" s="203"/>
      <c r="O4425" s="86"/>
      <c r="P4425" s="203"/>
      <c r="Q4425" s="203"/>
      <c r="R4425" s="84"/>
      <c r="S4425" s="84"/>
      <c r="T4425" s="84"/>
      <c r="U4425" s="84"/>
      <c r="V4425" s="84"/>
      <c r="W4425" s="203"/>
    </row>
    <row r="4426" spans="1:23" x14ac:dyDescent="0.3">
      <c r="A4426" s="203" t="s">
        <v>1619</v>
      </c>
      <c r="B4426" s="203" t="s">
        <v>1246</v>
      </c>
      <c r="C4426" s="203" t="s">
        <v>9471</v>
      </c>
      <c r="D4426" s="203" t="s">
        <v>9471</v>
      </c>
      <c r="E4426" s="203" t="s">
        <v>9471</v>
      </c>
      <c r="F4426" s="203" t="s">
        <v>9451</v>
      </c>
      <c r="G4426" s="203"/>
      <c r="H4426" s="203"/>
      <c r="I4426" s="203"/>
      <c r="J4426" s="203"/>
      <c r="K4426" s="84"/>
      <c r="L4426" s="84"/>
      <c r="M4426" s="84"/>
      <c r="N4426" s="203"/>
      <c r="O4426" s="86"/>
      <c r="P4426" s="203"/>
      <c r="Q4426" s="203"/>
      <c r="R4426" s="84"/>
      <c r="S4426" s="84"/>
      <c r="T4426" s="84"/>
      <c r="U4426" s="84"/>
      <c r="V4426" s="84"/>
      <c r="W4426" s="203"/>
    </row>
    <row r="4427" spans="1:23" x14ac:dyDescent="0.3">
      <c r="A4427" s="203" t="s">
        <v>1521</v>
      </c>
      <c r="B4427" s="203" t="s">
        <v>1246</v>
      </c>
      <c r="C4427" s="203" t="s">
        <v>9471</v>
      </c>
      <c r="D4427" s="203" t="s">
        <v>9471</v>
      </c>
      <c r="E4427" s="203" t="s">
        <v>9471</v>
      </c>
      <c r="F4427" s="203" t="s">
        <v>9451</v>
      </c>
      <c r="G4427" s="203"/>
      <c r="H4427" s="203"/>
      <c r="I4427" s="203"/>
      <c r="J4427" s="203"/>
      <c r="K4427" s="84"/>
      <c r="L4427" s="84"/>
      <c r="M4427" s="84"/>
      <c r="N4427" s="203"/>
      <c r="O4427" s="86"/>
      <c r="P4427" s="203"/>
      <c r="Q4427" s="203"/>
      <c r="R4427" s="84"/>
      <c r="S4427" s="84"/>
      <c r="T4427" s="84"/>
      <c r="U4427" s="84"/>
      <c r="V4427" s="84"/>
      <c r="W4427" s="203"/>
    </row>
    <row r="4428" spans="1:23" x14ac:dyDescent="0.3">
      <c r="A4428" s="203" t="s">
        <v>2567</v>
      </c>
      <c r="B4428" s="203" t="s">
        <v>1247</v>
      </c>
      <c r="C4428" s="203" t="s">
        <v>9471</v>
      </c>
      <c r="D4428" s="203" t="s">
        <v>9471</v>
      </c>
      <c r="E4428" s="203" t="s">
        <v>9471</v>
      </c>
      <c r="F4428" s="203" t="s">
        <v>9451</v>
      </c>
      <c r="G4428" s="203"/>
      <c r="H4428" s="203"/>
      <c r="I4428" s="203"/>
      <c r="J4428" s="203"/>
      <c r="K4428" s="84"/>
      <c r="L4428" s="84"/>
      <c r="M4428" s="84"/>
      <c r="N4428" s="203"/>
      <c r="O4428" s="86"/>
      <c r="P4428" s="203"/>
      <c r="Q4428" s="203"/>
      <c r="R4428" s="84"/>
      <c r="S4428" s="84"/>
      <c r="T4428" s="84"/>
      <c r="U4428" s="84"/>
      <c r="V4428" s="84"/>
      <c r="W4428" s="203"/>
    </row>
    <row r="4429" spans="1:23" x14ac:dyDescent="0.3">
      <c r="A4429" s="203" t="s">
        <v>1436</v>
      </c>
      <c r="B4429" s="203" t="s">
        <v>1247</v>
      </c>
      <c r="C4429" s="203" t="s">
        <v>9471</v>
      </c>
      <c r="D4429" s="203" t="s">
        <v>9471</v>
      </c>
      <c r="E4429" s="203" t="s">
        <v>9471</v>
      </c>
      <c r="F4429" s="203" t="s">
        <v>9451</v>
      </c>
      <c r="G4429" s="203"/>
      <c r="H4429" s="203"/>
      <c r="I4429" s="203"/>
      <c r="J4429" s="203"/>
      <c r="K4429" s="84"/>
      <c r="L4429" s="84"/>
      <c r="M4429" s="84"/>
      <c r="N4429" s="203"/>
      <c r="O4429" s="86"/>
      <c r="P4429" s="203"/>
      <c r="Q4429" s="203"/>
      <c r="R4429" s="84"/>
      <c r="S4429" s="84"/>
      <c r="T4429" s="84"/>
      <c r="U4429" s="84"/>
      <c r="V4429" s="84"/>
      <c r="W4429" s="203"/>
    </row>
    <row r="4430" spans="1:23" x14ac:dyDescent="0.3">
      <c r="A4430" s="203" t="s">
        <v>5454</v>
      </c>
      <c r="B4430" s="203" t="s">
        <v>1245</v>
      </c>
      <c r="C4430" s="203" t="s">
        <v>9471</v>
      </c>
      <c r="D4430" s="203" t="s">
        <v>9471</v>
      </c>
      <c r="E4430" s="203" t="s">
        <v>9471</v>
      </c>
      <c r="F4430" s="203" t="s">
        <v>9451</v>
      </c>
      <c r="G4430" s="203"/>
      <c r="H4430" s="203"/>
      <c r="I4430" s="203"/>
      <c r="J4430" s="203"/>
      <c r="K4430" s="84"/>
      <c r="L4430" s="84"/>
      <c r="M4430" s="84"/>
      <c r="N4430" s="203"/>
      <c r="O4430" s="86"/>
      <c r="P4430" s="203"/>
      <c r="Q4430" s="203"/>
      <c r="R4430" s="84"/>
      <c r="S4430" s="84"/>
      <c r="T4430" s="84"/>
      <c r="U4430" s="84"/>
      <c r="V4430" s="84"/>
      <c r="W4430" s="203"/>
    </row>
    <row r="4431" spans="1:23" x14ac:dyDescent="0.3">
      <c r="A4431" s="203" t="s">
        <v>3511</v>
      </c>
      <c r="B4431" s="203" t="s">
        <v>1245</v>
      </c>
      <c r="C4431" s="203" t="s">
        <v>9471</v>
      </c>
      <c r="D4431" s="203" t="s">
        <v>9471</v>
      </c>
      <c r="E4431" s="203" t="s">
        <v>9471</v>
      </c>
      <c r="F4431" s="203" t="s">
        <v>20500</v>
      </c>
      <c r="G4431" s="203"/>
      <c r="H4431" s="203"/>
      <c r="I4431" s="203"/>
      <c r="J4431" s="203"/>
      <c r="K4431" s="84"/>
      <c r="L4431" s="84"/>
      <c r="M4431" s="84"/>
      <c r="N4431" s="203"/>
      <c r="O4431" s="86"/>
      <c r="P4431" s="203"/>
      <c r="Q4431" s="203"/>
      <c r="R4431" s="84"/>
      <c r="S4431" s="84"/>
      <c r="T4431" s="84"/>
      <c r="U4431" s="84"/>
      <c r="V4431" s="84"/>
      <c r="W4431" s="203"/>
    </row>
    <row r="4432" spans="1:23" x14ac:dyDescent="0.3">
      <c r="A4432" s="203" t="s">
        <v>3366</v>
      </c>
      <c r="B4432" s="203" t="s">
        <v>1247</v>
      </c>
      <c r="C4432" s="203" t="s">
        <v>9471</v>
      </c>
      <c r="D4432" s="203" t="s">
        <v>9471</v>
      </c>
      <c r="E4432" s="203" t="s">
        <v>9471</v>
      </c>
      <c r="F4432" s="203" t="s">
        <v>9451</v>
      </c>
      <c r="G4432" s="203"/>
      <c r="H4432" s="203"/>
      <c r="I4432" s="203"/>
      <c r="J4432" s="203"/>
      <c r="K4432" s="84"/>
      <c r="L4432" s="84"/>
      <c r="M4432" s="84"/>
      <c r="N4432" s="203"/>
      <c r="O4432" s="86"/>
      <c r="P4432" s="203"/>
      <c r="Q4432" s="203"/>
      <c r="R4432" s="84"/>
      <c r="S4432" s="84"/>
      <c r="T4432" s="84"/>
      <c r="U4432" s="84"/>
      <c r="V4432" s="84"/>
      <c r="W4432" s="203"/>
    </row>
    <row r="4433" spans="1:23" x14ac:dyDescent="0.3">
      <c r="A4433" s="203" t="s">
        <v>1559</v>
      </c>
      <c r="B4433" s="203" t="s">
        <v>1246</v>
      </c>
      <c r="C4433" s="203" t="s">
        <v>9471</v>
      </c>
      <c r="D4433" s="203" t="s">
        <v>9471</v>
      </c>
      <c r="E4433" s="203" t="s">
        <v>9471</v>
      </c>
      <c r="F4433" s="203" t="s">
        <v>9451</v>
      </c>
      <c r="G4433" s="203"/>
      <c r="H4433" s="203"/>
      <c r="I4433" s="203"/>
      <c r="J4433" s="203"/>
      <c r="K4433" s="84"/>
      <c r="L4433" s="84"/>
      <c r="M4433" s="84"/>
      <c r="N4433" s="203"/>
      <c r="O4433" s="86"/>
      <c r="P4433" s="203"/>
      <c r="Q4433" s="203"/>
      <c r="R4433" s="84"/>
      <c r="S4433" s="84"/>
      <c r="T4433" s="84"/>
      <c r="U4433" s="84"/>
      <c r="V4433" s="84"/>
      <c r="W4433" s="203"/>
    </row>
    <row r="4434" spans="1:23" x14ac:dyDescent="0.3">
      <c r="A4434" s="203" t="s">
        <v>1629</v>
      </c>
      <c r="B4434" s="203" t="s">
        <v>1246</v>
      </c>
      <c r="C4434" s="203" t="s">
        <v>9471</v>
      </c>
      <c r="D4434" s="203" t="s">
        <v>9471</v>
      </c>
      <c r="E4434" s="203" t="s">
        <v>9471</v>
      </c>
      <c r="F4434" s="203" t="s">
        <v>9451</v>
      </c>
      <c r="G4434" s="203"/>
      <c r="H4434" s="203"/>
      <c r="I4434" s="203"/>
      <c r="J4434" s="203"/>
      <c r="K4434" s="84"/>
      <c r="L4434" s="84"/>
      <c r="M4434" s="84"/>
      <c r="N4434" s="203"/>
      <c r="O4434" s="86"/>
      <c r="P4434" s="203"/>
      <c r="Q4434" s="203"/>
      <c r="R4434" s="84"/>
      <c r="S4434" s="84"/>
      <c r="T4434" s="84"/>
      <c r="U4434" s="84"/>
      <c r="V4434" s="84"/>
      <c r="W4434" s="203"/>
    </row>
    <row r="4435" spans="1:23" x14ac:dyDescent="0.3">
      <c r="A4435" s="203" t="s">
        <v>4398</v>
      </c>
      <c r="B4435" s="203" t="s">
        <v>1245</v>
      </c>
      <c r="C4435" s="203" t="s">
        <v>9471</v>
      </c>
      <c r="D4435" s="203" t="s">
        <v>9471</v>
      </c>
      <c r="E4435" s="203" t="s">
        <v>9471</v>
      </c>
      <c r="F4435" s="203" t="s">
        <v>9451</v>
      </c>
      <c r="G4435" s="203"/>
      <c r="H4435" s="203"/>
      <c r="I4435" s="203"/>
      <c r="J4435" s="203"/>
      <c r="K4435" s="84"/>
      <c r="L4435" s="84"/>
      <c r="M4435" s="84"/>
      <c r="N4435" s="203"/>
      <c r="O4435" s="86"/>
      <c r="P4435" s="203"/>
      <c r="Q4435" s="203"/>
      <c r="R4435" s="84"/>
      <c r="S4435" s="84"/>
      <c r="T4435" s="84"/>
      <c r="U4435" s="84"/>
      <c r="V4435" s="84"/>
      <c r="W4435" s="203"/>
    </row>
    <row r="4436" spans="1:23" x14ac:dyDescent="0.3">
      <c r="A4436" s="203" t="s">
        <v>1505</v>
      </c>
      <c r="B4436" s="203" t="s">
        <v>1246</v>
      </c>
      <c r="C4436" s="203" t="s">
        <v>9471</v>
      </c>
      <c r="D4436" s="203" t="s">
        <v>9471</v>
      </c>
      <c r="E4436" s="203" t="s">
        <v>9471</v>
      </c>
      <c r="F4436" s="203" t="s">
        <v>9451</v>
      </c>
      <c r="G4436" s="203"/>
      <c r="H4436" s="203"/>
      <c r="I4436" s="203"/>
      <c r="J4436" s="203"/>
      <c r="K4436" s="84"/>
      <c r="L4436" s="84"/>
      <c r="M4436" s="84"/>
      <c r="N4436" s="203"/>
      <c r="O4436" s="86"/>
      <c r="P4436" s="203"/>
      <c r="Q4436" s="203"/>
      <c r="R4436" s="84"/>
      <c r="S4436" s="84"/>
      <c r="T4436" s="84"/>
      <c r="U4436" s="84"/>
      <c r="V4436" s="84"/>
      <c r="W4436" s="203"/>
    </row>
    <row r="4437" spans="1:23" x14ac:dyDescent="0.3">
      <c r="A4437" s="203" t="s">
        <v>1745</v>
      </c>
      <c r="B4437" s="203" t="s">
        <v>1246</v>
      </c>
      <c r="C4437" s="203" t="s">
        <v>9471</v>
      </c>
      <c r="D4437" s="203" t="s">
        <v>9471</v>
      </c>
      <c r="E4437" s="203" t="s">
        <v>9471</v>
      </c>
      <c r="F4437" s="203" t="s">
        <v>9451</v>
      </c>
      <c r="G4437" s="203"/>
      <c r="H4437" s="203"/>
      <c r="I4437" s="203"/>
      <c r="J4437" s="203"/>
      <c r="K4437" s="84"/>
      <c r="L4437" s="84"/>
      <c r="M4437" s="84"/>
      <c r="N4437" s="203"/>
      <c r="O4437" s="86"/>
      <c r="P4437" s="203"/>
      <c r="Q4437" s="203"/>
      <c r="R4437" s="84"/>
      <c r="S4437" s="84"/>
      <c r="T4437" s="84"/>
      <c r="U4437" s="84"/>
      <c r="V4437" s="84"/>
      <c r="W4437" s="203"/>
    </row>
    <row r="4438" spans="1:23" x14ac:dyDescent="0.3">
      <c r="A4438" s="203" t="s">
        <v>1589</v>
      </c>
      <c r="B4438" s="203" t="s">
        <v>1246</v>
      </c>
      <c r="C4438" s="203" t="s">
        <v>9471</v>
      </c>
      <c r="D4438" s="203" t="s">
        <v>9471</v>
      </c>
      <c r="E4438" s="203" t="s">
        <v>9471</v>
      </c>
      <c r="F4438" s="203" t="s">
        <v>9451</v>
      </c>
      <c r="G4438" s="203"/>
      <c r="H4438" s="203"/>
      <c r="I4438" s="203"/>
      <c r="J4438" s="203"/>
      <c r="K4438" s="84"/>
      <c r="L4438" s="84"/>
      <c r="M4438" s="84"/>
      <c r="N4438" s="203"/>
      <c r="O4438" s="86"/>
      <c r="P4438" s="203"/>
      <c r="Q4438" s="203"/>
      <c r="R4438" s="84"/>
      <c r="S4438" s="84"/>
      <c r="T4438" s="84"/>
      <c r="U4438" s="84"/>
      <c r="V4438" s="84"/>
      <c r="W4438" s="203"/>
    </row>
    <row r="4439" spans="1:23" x14ac:dyDescent="0.3">
      <c r="A4439" s="203" t="s">
        <v>3058</v>
      </c>
      <c r="B4439" s="203" t="s">
        <v>1245</v>
      </c>
      <c r="C4439" s="203" t="s">
        <v>9471</v>
      </c>
      <c r="D4439" s="203" t="s">
        <v>9471</v>
      </c>
      <c r="E4439" s="203" t="s">
        <v>9471</v>
      </c>
      <c r="F4439" s="203" t="s">
        <v>9451</v>
      </c>
      <c r="G4439" s="203"/>
      <c r="H4439" s="203"/>
      <c r="I4439" s="203"/>
      <c r="J4439" s="203"/>
      <c r="K4439" s="84"/>
      <c r="L4439" s="84"/>
      <c r="M4439" s="84"/>
      <c r="N4439" s="203"/>
      <c r="O4439" s="86"/>
      <c r="P4439" s="203"/>
      <c r="Q4439" s="203"/>
      <c r="R4439" s="84"/>
      <c r="S4439" s="84"/>
      <c r="T4439" s="84"/>
      <c r="U4439" s="84"/>
      <c r="V4439" s="84"/>
      <c r="W4439" s="203"/>
    </row>
    <row r="4440" spans="1:23" x14ac:dyDescent="0.3">
      <c r="A4440" s="203" t="s">
        <v>2550</v>
      </c>
      <c r="B4440" s="203" t="s">
        <v>1247</v>
      </c>
      <c r="C4440" s="203" t="s">
        <v>9471</v>
      </c>
      <c r="D4440" s="203" t="s">
        <v>9471</v>
      </c>
      <c r="E4440" s="203" t="s">
        <v>9471</v>
      </c>
      <c r="F4440" s="203" t="s">
        <v>9451</v>
      </c>
      <c r="G4440" s="203"/>
      <c r="H4440" s="203"/>
      <c r="I4440" s="203"/>
      <c r="J4440" s="203"/>
      <c r="K4440" s="84"/>
      <c r="L4440" s="84"/>
      <c r="M4440" s="84"/>
      <c r="N4440" s="203"/>
      <c r="O4440" s="86"/>
      <c r="P4440" s="203"/>
      <c r="Q4440" s="203"/>
      <c r="R4440" s="84"/>
      <c r="S4440" s="84"/>
      <c r="T4440" s="84"/>
      <c r="U4440" s="84"/>
      <c r="V4440" s="84"/>
      <c r="W4440" s="203"/>
    </row>
    <row r="4441" spans="1:23" x14ac:dyDescent="0.3">
      <c r="A4441" s="203" t="s">
        <v>1592</v>
      </c>
      <c r="B4441" s="203" t="s">
        <v>1245</v>
      </c>
      <c r="C4441" s="203" t="s">
        <v>9471</v>
      </c>
      <c r="D4441" s="203" t="s">
        <v>9471</v>
      </c>
      <c r="E4441" s="203" t="s">
        <v>9471</v>
      </c>
      <c r="F4441" s="203" t="s">
        <v>9451</v>
      </c>
      <c r="G4441" s="203"/>
      <c r="H4441" s="203"/>
      <c r="I4441" s="203"/>
      <c r="J4441" s="203"/>
      <c r="K4441" s="84"/>
      <c r="L4441" s="84"/>
      <c r="M4441" s="84"/>
      <c r="N4441" s="203"/>
      <c r="O4441" s="86"/>
      <c r="P4441" s="203"/>
      <c r="Q4441" s="203"/>
      <c r="R4441" s="84"/>
      <c r="S4441" s="84"/>
      <c r="T4441" s="84"/>
      <c r="U4441" s="84"/>
      <c r="V4441" s="84"/>
      <c r="W4441" s="203"/>
    </row>
    <row r="4442" spans="1:23" x14ac:dyDescent="0.3">
      <c r="A4442" s="203" t="s">
        <v>5487</v>
      </c>
      <c r="B4442" s="203" t="s">
        <v>1245</v>
      </c>
      <c r="C4442" s="203" t="s">
        <v>9471</v>
      </c>
      <c r="D4442" s="203" t="s">
        <v>9471</v>
      </c>
      <c r="E4442" s="203" t="s">
        <v>9471</v>
      </c>
      <c r="F4442" s="203" t="s">
        <v>9451</v>
      </c>
      <c r="G4442" s="203"/>
      <c r="H4442" s="203"/>
      <c r="I4442" s="203"/>
      <c r="J4442" s="203"/>
      <c r="K4442" s="84"/>
      <c r="L4442" s="84"/>
      <c r="M4442" s="84"/>
      <c r="N4442" s="203"/>
      <c r="O4442" s="86"/>
      <c r="P4442" s="203"/>
      <c r="Q4442" s="203"/>
      <c r="R4442" s="84"/>
      <c r="S4442" s="84"/>
      <c r="T4442" s="84"/>
      <c r="U4442" s="84"/>
      <c r="V4442" s="84"/>
      <c r="W4442" s="203"/>
    </row>
    <row r="4443" spans="1:23" x14ac:dyDescent="0.3">
      <c r="A4443" s="203" t="s">
        <v>1598</v>
      </c>
      <c r="B4443" s="203" t="s">
        <v>1247</v>
      </c>
      <c r="C4443" s="203" t="s">
        <v>9471</v>
      </c>
      <c r="D4443" s="203" t="s">
        <v>9471</v>
      </c>
      <c r="E4443" s="203" t="s">
        <v>9471</v>
      </c>
      <c r="F4443" s="203" t="s">
        <v>9451</v>
      </c>
      <c r="G4443" s="203"/>
      <c r="H4443" s="203"/>
      <c r="I4443" s="203"/>
      <c r="J4443" s="203"/>
      <c r="K4443" s="84"/>
      <c r="L4443" s="84"/>
      <c r="M4443" s="84"/>
      <c r="N4443" s="203"/>
      <c r="O4443" s="86"/>
      <c r="P4443" s="203"/>
      <c r="Q4443" s="203"/>
      <c r="R4443" s="84"/>
      <c r="S4443" s="84"/>
      <c r="T4443" s="84"/>
      <c r="U4443" s="84"/>
      <c r="V4443" s="84"/>
      <c r="W4443" s="203"/>
    </row>
    <row r="4444" spans="1:23" x14ac:dyDescent="0.3">
      <c r="A4444" s="203" t="s">
        <v>4086</v>
      </c>
      <c r="B4444" s="203" t="s">
        <v>1245</v>
      </c>
      <c r="C4444" s="203" t="s">
        <v>9471</v>
      </c>
      <c r="D4444" s="203" t="s">
        <v>9471</v>
      </c>
      <c r="E4444" s="203" t="s">
        <v>9471</v>
      </c>
      <c r="F4444" s="203" t="s">
        <v>9451</v>
      </c>
      <c r="G4444" s="203"/>
      <c r="H4444" s="203"/>
      <c r="I4444" s="203"/>
      <c r="J4444" s="203"/>
      <c r="K4444" s="84"/>
      <c r="L4444" s="84"/>
      <c r="M4444" s="84"/>
      <c r="N4444" s="203"/>
      <c r="O4444" s="86"/>
      <c r="P4444" s="203"/>
      <c r="Q4444" s="203"/>
      <c r="R4444" s="84"/>
      <c r="S4444" s="84"/>
      <c r="T4444" s="84"/>
      <c r="U4444" s="84"/>
      <c r="V4444" s="84"/>
      <c r="W4444" s="203"/>
    </row>
    <row r="4445" spans="1:23" x14ac:dyDescent="0.3">
      <c r="A4445" s="203" t="s">
        <v>1466</v>
      </c>
      <c r="B4445" s="203" t="s">
        <v>1245</v>
      </c>
      <c r="C4445" s="203" t="s">
        <v>9471</v>
      </c>
      <c r="D4445" s="203" t="s">
        <v>9471</v>
      </c>
      <c r="E4445" s="203" t="s">
        <v>9471</v>
      </c>
      <c r="F4445" s="203" t="s">
        <v>9451</v>
      </c>
      <c r="G4445" s="203"/>
      <c r="H4445" s="203"/>
      <c r="I4445" s="203"/>
      <c r="J4445" s="203"/>
      <c r="K4445" s="84"/>
      <c r="L4445" s="84"/>
      <c r="M4445" s="84"/>
      <c r="N4445" s="203"/>
      <c r="O4445" s="86"/>
      <c r="P4445" s="203"/>
      <c r="Q4445" s="203"/>
      <c r="R4445" s="84"/>
      <c r="S4445" s="84"/>
      <c r="T4445" s="84"/>
      <c r="U4445" s="84"/>
      <c r="V4445" s="84"/>
      <c r="W4445" s="203"/>
    </row>
    <row r="4446" spans="1:23" x14ac:dyDescent="0.3">
      <c r="A4446" s="203" t="s">
        <v>2552</v>
      </c>
      <c r="B4446" s="203" t="s">
        <v>1247</v>
      </c>
      <c r="C4446" s="203" t="s">
        <v>9471</v>
      </c>
      <c r="D4446" s="203" t="s">
        <v>9471</v>
      </c>
      <c r="E4446" s="203" t="s">
        <v>9471</v>
      </c>
      <c r="F4446" s="203" t="s">
        <v>9451</v>
      </c>
      <c r="G4446" s="203"/>
      <c r="H4446" s="203"/>
      <c r="I4446" s="203"/>
      <c r="J4446" s="203"/>
      <c r="K4446" s="84"/>
      <c r="L4446" s="84"/>
      <c r="M4446" s="84"/>
      <c r="N4446" s="203"/>
      <c r="O4446" s="86"/>
      <c r="P4446" s="203"/>
      <c r="Q4446" s="203"/>
      <c r="R4446" s="84"/>
      <c r="S4446" s="84"/>
      <c r="T4446" s="84"/>
      <c r="U4446" s="84"/>
      <c r="V4446" s="84"/>
      <c r="W4446" s="203"/>
    </row>
    <row r="4447" spans="1:23" x14ac:dyDescent="0.3">
      <c r="A4447" s="203" t="s">
        <v>3341</v>
      </c>
      <c r="B4447" s="203" t="s">
        <v>3320</v>
      </c>
      <c r="C4447" s="203" t="s">
        <v>9471</v>
      </c>
      <c r="D4447" s="203" t="s">
        <v>9471</v>
      </c>
      <c r="E4447" s="203" t="s">
        <v>9471</v>
      </c>
      <c r="F4447" s="203" t="s">
        <v>9451</v>
      </c>
      <c r="G4447" s="203"/>
      <c r="H4447" s="203"/>
      <c r="I4447" s="203"/>
      <c r="J4447" s="203"/>
      <c r="K4447" s="84"/>
      <c r="L4447" s="84"/>
      <c r="M4447" s="84"/>
      <c r="N4447" s="203"/>
      <c r="O4447" s="86"/>
      <c r="P4447" s="203"/>
      <c r="Q4447" s="203"/>
      <c r="R4447" s="84"/>
      <c r="S4447" s="84"/>
      <c r="T4447" s="84"/>
      <c r="U4447" s="84"/>
      <c r="V4447" s="84"/>
      <c r="W4447" s="203"/>
    </row>
    <row r="4448" spans="1:23" x14ac:dyDescent="0.3">
      <c r="A4448" s="203" t="s">
        <v>16947</v>
      </c>
      <c r="B4448" s="203" t="s">
        <v>1245</v>
      </c>
      <c r="C4448" s="203" t="s">
        <v>9471</v>
      </c>
      <c r="D4448" s="203" t="s">
        <v>9471</v>
      </c>
      <c r="E4448" s="203" t="s">
        <v>9471</v>
      </c>
      <c r="F4448" s="203" t="s">
        <v>9451</v>
      </c>
      <c r="G4448" s="203"/>
      <c r="H4448" s="203"/>
      <c r="I4448" s="203"/>
      <c r="J4448" s="203"/>
      <c r="K4448" s="84"/>
      <c r="L4448" s="84"/>
      <c r="M4448" s="84"/>
      <c r="N4448" s="203"/>
      <c r="O4448" s="86"/>
      <c r="P4448" s="203"/>
      <c r="Q4448" s="203"/>
      <c r="R4448" s="84"/>
      <c r="S4448" s="84"/>
      <c r="T4448" s="84"/>
      <c r="U4448" s="84"/>
      <c r="V4448" s="84"/>
      <c r="W4448" s="203"/>
    </row>
    <row r="4449" spans="1:23" x14ac:dyDescent="0.3">
      <c r="A4449" s="203" t="s">
        <v>5585</v>
      </c>
      <c r="B4449" s="203" t="s">
        <v>1245</v>
      </c>
      <c r="C4449" s="203" t="s">
        <v>9471</v>
      </c>
      <c r="D4449" s="203" t="s">
        <v>9471</v>
      </c>
      <c r="E4449" s="203" t="s">
        <v>9471</v>
      </c>
      <c r="F4449" s="203" t="s">
        <v>9451</v>
      </c>
      <c r="G4449" s="203"/>
      <c r="H4449" s="203"/>
      <c r="I4449" s="203"/>
      <c r="J4449" s="203"/>
      <c r="K4449" s="84"/>
      <c r="L4449" s="84"/>
      <c r="M4449" s="84"/>
      <c r="N4449" s="203"/>
      <c r="O4449" s="86"/>
      <c r="P4449" s="203"/>
      <c r="Q4449" s="203"/>
      <c r="R4449" s="84"/>
      <c r="S4449" s="84"/>
      <c r="T4449" s="84"/>
      <c r="U4449" s="84"/>
      <c r="V4449" s="84"/>
      <c r="W4449" s="203"/>
    </row>
    <row r="4450" spans="1:23" x14ac:dyDescent="0.3">
      <c r="A4450" s="203" t="s">
        <v>1590</v>
      </c>
      <c r="B4450" s="203" t="s">
        <v>1246</v>
      </c>
      <c r="C4450" s="203" t="s">
        <v>9471</v>
      </c>
      <c r="D4450" s="203" t="s">
        <v>9471</v>
      </c>
      <c r="E4450" s="203" t="s">
        <v>9471</v>
      </c>
      <c r="F4450" s="203" t="s">
        <v>9451</v>
      </c>
      <c r="G4450" s="203"/>
      <c r="H4450" s="203"/>
      <c r="I4450" s="203"/>
      <c r="J4450" s="203"/>
      <c r="K4450" s="84"/>
      <c r="L4450" s="84"/>
      <c r="M4450" s="84"/>
      <c r="N4450" s="203"/>
      <c r="O4450" s="86"/>
      <c r="P4450" s="203"/>
      <c r="Q4450" s="203"/>
      <c r="R4450" s="84"/>
      <c r="S4450" s="84"/>
      <c r="T4450" s="84"/>
      <c r="U4450" s="84"/>
      <c r="V4450" s="84"/>
      <c r="W4450" s="203"/>
    </row>
    <row r="4451" spans="1:23" x14ac:dyDescent="0.3">
      <c r="A4451" s="203" t="s">
        <v>3538</v>
      </c>
      <c r="B4451" s="203" t="s">
        <v>1245</v>
      </c>
      <c r="C4451" s="203" t="s">
        <v>9471</v>
      </c>
      <c r="D4451" s="203" t="s">
        <v>9471</v>
      </c>
      <c r="E4451" s="203" t="s">
        <v>9471</v>
      </c>
      <c r="F4451" s="203" t="s">
        <v>9451</v>
      </c>
      <c r="G4451" s="203"/>
      <c r="H4451" s="203"/>
      <c r="I4451" s="203"/>
      <c r="J4451" s="203"/>
      <c r="K4451" s="84"/>
      <c r="L4451" s="84"/>
      <c r="M4451" s="84"/>
      <c r="N4451" s="203"/>
      <c r="O4451" s="86"/>
      <c r="P4451" s="203"/>
      <c r="Q4451" s="203"/>
      <c r="R4451" s="84"/>
      <c r="S4451" s="84"/>
      <c r="T4451" s="84"/>
      <c r="U4451" s="84"/>
      <c r="V4451" s="84"/>
      <c r="W4451" s="203"/>
    </row>
    <row r="4452" spans="1:23" x14ac:dyDescent="0.3">
      <c r="A4452" s="203" t="s">
        <v>1486</v>
      </c>
      <c r="B4452" s="203" t="s">
        <v>1246</v>
      </c>
      <c r="C4452" s="203" t="s">
        <v>9471</v>
      </c>
      <c r="D4452" s="203" t="s">
        <v>9471</v>
      </c>
      <c r="E4452" s="203" t="s">
        <v>9471</v>
      </c>
      <c r="F4452" s="203" t="s">
        <v>9451</v>
      </c>
      <c r="G4452" s="203"/>
      <c r="H4452" s="203"/>
      <c r="I4452" s="203"/>
      <c r="J4452" s="203"/>
      <c r="K4452" s="84"/>
      <c r="L4452" s="84"/>
      <c r="M4452" s="84"/>
      <c r="N4452" s="203"/>
      <c r="O4452" s="86"/>
      <c r="P4452" s="203"/>
      <c r="Q4452" s="203"/>
      <c r="R4452" s="84"/>
      <c r="S4452" s="84"/>
      <c r="T4452" s="84"/>
      <c r="U4452" s="84"/>
      <c r="V4452" s="84"/>
      <c r="W4452" s="203"/>
    </row>
    <row r="4453" spans="1:23" x14ac:dyDescent="0.3">
      <c r="A4453" s="203" t="s">
        <v>3132</v>
      </c>
      <c r="B4453" s="203" t="s">
        <v>1245</v>
      </c>
      <c r="C4453" s="203" t="s">
        <v>9471</v>
      </c>
      <c r="D4453" s="203" t="s">
        <v>9471</v>
      </c>
      <c r="E4453" s="203" t="s">
        <v>9471</v>
      </c>
      <c r="F4453" s="203" t="s">
        <v>9451</v>
      </c>
      <c r="G4453" s="203"/>
      <c r="H4453" s="203"/>
      <c r="I4453" s="203"/>
      <c r="J4453" s="203"/>
      <c r="K4453" s="84"/>
      <c r="L4453" s="84"/>
      <c r="M4453" s="84"/>
      <c r="N4453" s="203"/>
      <c r="O4453" s="86"/>
      <c r="P4453" s="203"/>
      <c r="Q4453" s="203"/>
      <c r="R4453" s="84"/>
      <c r="S4453" s="84"/>
      <c r="T4453" s="84"/>
      <c r="U4453" s="84"/>
      <c r="V4453" s="84"/>
      <c r="W4453" s="203"/>
    </row>
    <row r="4454" spans="1:23" x14ac:dyDescent="0.3">
      <c r="A4454" s="203" t="s">
        <v>1672</v>
      </c>
      <c r="B4454" s="203" t="s">
        <v>1246</v>
      </c>
      <c r="C4454" s="203" t="s">
        <v>9471</v>
      </c>
      <c r="D4454" s="203" t="s">
        <v>9471</v>
      </c>
      <c r="E4454" s="203" t="s">
        <v>9471</v>
      </c>
      <c r="F4454" s="203" t="s">
        <v>9451</v>
      </c>
      <c r="G4454" s="203"/>
      <c r="H4454" s="203"/>
      <c r="I4454" s="203"/>
      <c r="J4454" s="203"/>
      <c r="K4454" s="84"/>
      <c r="L4454" s="84"/>
      <c r="M4454" s="84"/>
      <c r="N4454" s="203"/>
      <c r="O4454" s="86"/>
      <c r="P4454" s="203"/>
      <c r="Q4454" s="203"/>
      <c r="R4454" s="84"/>
      <c r="S4454" s="84"/>
      <c r="T4454" s="84"/>
      <c r="U4454" s="84"/>
      <c r="V4454" s="84"/>
      <c r="W4454" s="203"/>
    </row>
    <row r="4455" spans="1:23" x14ac:dyDescent="0.3">
      <c r="A4455" s="203" t="s">
        <v>1564</v>
      </c>
      <c r="B4455" s="203" t="s">
        <v>1247</v>
      </c>
      <c r="C4455" s="203" t="s">
        <v>9471</v>
      </c>
      <c r="D4455" s="203" t="s">
        <v>9471</v>
      </c>
      <c r="E4455" s="203" t="s">
        <v>9471</v>
      </c>
      <c r="F4455" s="203" t="s">
        <v>9451</v>
      </c>
      <c r="G4455" s="203"/>
      <c r="H4455" s="203"/>
      <c r="I4455" s="203"/>
      <c r="J4455" s="203"/>
      <c r="K4455" s="84"/>
      <c r="L4455" s="84"/>
      <c r="M4455" s="84"/>
      <c r="N4455" s="203"/>
      <c r="O4455" s="86"/>
      <c r="P4455" s="203"/>
      <c r="Q4455" s="203"/>
      <c r="R4455" s="84"/>
      <c r="S4455" s="84"/>
      <c r="T4455" s="84"/>
      <c r="U4455" s="84"/>
      <c r="V4455" s="84"/>
      <c r="W4455" s="203"/>
    </row>
    <row r="4456" spans="1:23" x14ac:dyDescent="0.3">
      <c r="A4456" s="203" t="s">
        <v>1729</v>
      </c>
      <c r="B4456" s="203" t="s">
        <v>1246</v>
      </c>
      <c r="C4456" s="203" t="s">
        <v>9471</v>
      </c>
      <c r="D4456" s="203" t="s">
        <v>9471</v>
      </c>
      <c r="E4456" s="203" t="s">
        <v>9471</v>
      </c>
      <c r="F4456" s="203" t="s">
        <v>9451</v>
      </c>
      <c r="G4456" s="203"/>
      <c r="H4456" s="203"/>
      <c r="I4456" s="203"/>
      <c r="J4456" s="203"/>
      <c r="K4456" s="84"/>
      <c r="L4456" s="84"/>
      <c r="M4456" s="84"/>
      <c r="N4456" s="203"/>
      <c r="O4456" s="86"/>
      <c r="P4456" s="203"/>
      <c r="Q4456" s="203"/>
      <c r="R4456" s="84"/>
      <c r="S4456" s="84"/>
      <c r="T4456" s="84"/>
      <c r="U4456" s="84"/>
      <c r="V4456" s="84"/>
      <c r="W4456" s="203"/>
    </row>
    <row r="4457" spans="1:23" x14ac:dyDescent="0.3">
      <c r="A4457" s="203" t="s">
        <v>1550</v>
      </c>
      <c r="B4457" s="203" t="s">
        <v>1247</v>
      </c>
      <c r="C4457" s="203" t="s">
        <v>9471</v>
      </c>
      <c r="D4457" s="203" t="s">
        <v>9471</v>
      </c>
      <c r="E4457" s="203" t="s">
        <v>9471</v>
      </c>
      <c r="F4457" s="203" t="s">
        <v>9451</v>
      </c>
      <c r="G4457" s="203"/>
      <c r="H4457" s="203"/>
      <c r="I4457" s="203"/>
      <c r="J4457" s="203"/>
      <c r="K4457" s="84"/>
      <c r="L4457" s="84"/>
      <c r="M4457" s="84"/>
      <c r="N4457" s="203"/>
      <c r="O4457" s="86"/>
      <c r="P4457" s="203"/>
      <c r="Q4457" s="203"/>
      <c r="R4457" s="84"/>
      <c r="S4457" s="84"/>
      <c r="T4457" s="84"/>
      <c r="U4457" s="84"/>
      <c r="V4457" s="84"/>
      <c r="W4457" s="203"/>
    </row>
    <row r="4458" spans="1:23" x14ac:dyDescent="0.3">
      <c r="A4458" s="203" t="s">
        <v>1546</v>
      </c>
      <c r="B4458" s="203" t="s">
        <v>1246</v>
      </c>
      <c r="C4458" s="203" t="s">
        <v>9471</v>
      </c>
      <c r="D4458" s="203" t="s">
        <v>9471</v>
      </c>
      <c r="E4458" s="203" t="s">
        <v>9471</v>
      </c>
      <c r="F4458" s="203" t="s">
        <v>9451</v>
      </c>
      <c r="G4458" s="203"/>
      <c r="H4458" s="203"/>
      <c r="I4458" s="203"/>
      <c r="J4458" s="203"/>
      <c r="K4458" s="84"/>
      <c r="L4458" s="84"/>
      <c r="M4458" s="84"/>
      <c r="N4458" s="203"/>
      <c r="O4458" s="86"/>
      <c r="P4458" s="203"/>
      <c r="Q4458" s="203"/>
      <c r="R4458" s="84"/>
      <c r="S4458" s="84"/>
      <c r="T4458" s="84"/>
      <c r="U4458" s="84"/>
      <c r="V4458" s="84"/>
      <c r="W4458" s="203"/>
    </row>
    <row r="4459" spans="1:23" x14ac:dyDescent="0.3">
      <c r="A4459" s="203" t="s">
        <v>1542</v>
      </c>
      <c r="B4459" s="203" t="s">
        <v>1245</v>
      </c>
      <c r="C4459" s="203" t="s">
        <v>9471</v>
      </c>
      <c r="D4459" s="203" t="s">
        <v>9471</v>
      </c>
      <c r="E4459" s="203" t="s">
        <v>9471</v>
      </c>
      <c r="F4459" s="203" t="s">
        <v>9451</v>
      </c>
      <c r="G4459" s="203"/>
      <c r="H4459" s="203"/>
      <c r="I4459" s="203"/>
      <c r="J4459" s="203"/>
      <c r="K4459" s="84"/>
      <c r="L4459" s="84"/>
      <c r="M4459" s="84"/>
      <c r="N4459" s="203"/>
      <c r="O4459" s="86"/>
      <c r="P4459" s="203"/>
      <c r="Q4459" s="203"/>
      <c r="R4459" s="84"/>
      <c r="S4459" s="84"/>
      <c r="T4459" s="84"/>
      <c r="U4459" s="84"/>
      <c r="V4459" s="84"/>
      <c r="W4459" s="203"/>
    </row>
    <row r="4460" spans="1:23" x14ac:dyDescent="0.3">
      <c r="A4460" s="203" t="s">
        <v>1524</v>
      </c>
      <c r="B4460" s="203" t="s">
        <v>1246</v>
      </c>
      <c r="C4460" s="203" t="s">
        <v>9471</v>
      </c>
      <c r="D4460" s="203" t="s">
        <v>9471</v>
      </c>
      <c r="E4460" s="203" t="s">
        <v>9471</v>
      </c>
      <c r="F4460" s="203" t="s">
        <v>9451</v>
      </c>
      <c r="G4460" s="203"/>
      <c r="H4460" s="203"/>
      <c r="I4460" s="203"/>
      <c r="J4460" s="203"/>
      <c r="K4460" s="84"/>
      <c r="L4460" s="84"/>
      <c r="M4460" s="84"/>
      <c r="N4460" s="203"/>
      <c r="O4460" s="86"/>
      <c r="P4460" s="203"/>
      <c r="Q4460" s="203"/>
      <c r="R4460" s="84"/>
      <c r="S4460" s="84"/>
      <c r="T4460" s="84"/>
      <c r="U4460" s="84"/>
      <c r="V4460" s="84"/>
      <c r="W4460" s="203"/>
    </row>
    <row r="4461" spans="1:23" x14ac:dyDescent="0.3">
      <c r="A4461" s="203" t="s">
        <v>1649</v>
      </c>
      <c r="B4461" s="203" t="s">
        <v>1246</v>
      </c>
      <c r="C4461" s="203" t="s">
        <v>9471</v>
      </c>
      <c r="D4461" s="203" t="s">
        <v>9471</v>
      </c>
      <c r="E4461" s="203" t="s">
        <v>9471</v>
      </c>
      <c r="F4461" s="203" t="s">
        <v>9451</v>
      </c>
      <c r="G4461" s="203"/>
      <c r="H4461" s="203"/>
      <c r="I4461" s="203"/>
      <c r="J4461" s="203"/>
      <c r="K4461" s="84"/>
      <c r="L4461" s="84"/>
      <c r="M4461" s="84"/>
      <c r="N4461" s="203"/>
      <c r="O4461" s="86"/>
      <c r="P4461" s="203"/>
      <c r="Q4461" s="203"/>
      <c r="R4461" s="84"/>
      <c r="S4461" s="84"/>
      <c r="T4461" s="84"/>
      <c r="U4461" s="84"/>
      <c r="V4461" s="84"/>
      <c r="W4461" s="203"/>
    </row>
    <row r="4462" spans="1:23" x14ac:dyDescent="0.3">
      <c r="A4462" s="203" t="s">
        <v>1693</v>
      </c>
      <c r="B4462" s="203" t="s">
        <v>1246</v>
      </c>
      <c r="C4462" s="203" t="s">
        <v>9471</v>
      </c>
      <c r="D4462" s="203" t="s">
        <v>9471</v>
      </c>
      <c r="E4462" s="203" t="s">
        <v>9471</v>
      </c>
      <c r="F4462" s="203" t="s">
        <v>9451</v>
      </c>
      <c r="G4462" s="203"/>
      <c r="H4462" s="203"/>
      <c r="I4462" s="203"/>
      <c r="J4462" s="203"/>
      <c r="K4462" s="84"/>
      <c r="L4462" s="84"/>
      <c r="M4462" s="84"/>
      <c r="N4462" s="203"/>
      <c r="O4462" s="86"/>
      <c r="P4462" s="203"/>
      <c r="Q4462" s="203"/>
      <c r="R4462" s="84"/>
      <c r="S4462" s="84"/>
      <c r="T4462" s="84"/>
      <c r="U4462" s="84"/>
      <c r="V4462" s="84"/>
      <c r="W4462" s="203"/>
    </row>
    <row r="4463" spans="1:23" x14ac:dyDescent="0.3">
      <c r="A4463" s="203" t="s">
        <v>5351</v>
      </c>
      <c r="B4463" s="203" t="s">
        <v>1245</v>
      </c>
      <c r="C4463" s="203" t="s">
        <v>9471</v>
      </c>
      <c r="D4463" s="203" t="s">
        <v>9471</v>
      </c>
      <c r="E4463" s="203" t="s">
        <v>9471</v>
      </c>
      <c r="F4463" s="203" t="s">
        <v>9451</v>
      </c>
      <c r="G4463" s="203"/>
      <c r="H4463" s="203"/>
      <c r="I4463" s="203"/>
      <c r="J4463" s="203"/>
      <c r="K4463" s="84"/>
      <c r="L4463" s="84"/>
      <c r="M4463" s="84"/>
      <c r="N4463" s="203"/>
      <c r="O4463" s="86"/>
      <c r="P4463" s="203"/>
      <c r="Q4463" s="203"/>
      <c r="R4463" s="84"/>
      <c r="S4463" s="84"/>
      <c r="T4463" s="84"/>
      <c r="U4463" s="84"/>
      <c r="V4463" s="84"/>
      <c r="W4463" s="203"/>
    </row>
    <row r="4464" spans="1:23" x14ac:dyDescent="0.3">
      <c r="A4464" s="203" t="s">
        <v>1687</v>
      </c>
      <c r="B4464" s="203" t="s">
        <v>1247</v>
      </c>
      <c r="C4464" s="203" t="s">
        <v>9471</v>
      </c>
      <c r="D4464" s="203" t="s">
        <v>9471</v>
      </c>
      <c r="E4464" s="203" t="s">
        <v>9471</v>
      </c>
      <c r="F4464" s="203" t="s">
        <v>9451</v>
      </c>
      <c r="G4464" s="203"/>
      <c r="H4464" s="203"/>
      <c r="I4464" s="203"/>
      <c r="J4464" s="203"/>
      <c r="K4464" s="84"/>
      <c r="L4464" s="84"/>
      <c r="M4464" s="84"/>
      <c r="N4464" s="203"/>
      <c r="O4464" s="86"/>
      <c r="P4464" s="203"/>
      <c r="Q4464" s="203"/>
      <c r="R4464" s="84"/>
      <c r="S4464" s="84"/>
      <c r="T4464" s="84"/>
      <c r="U4464" s="84"/>
      <c r="V4464" s="84"/>
      <c r="W4464" s="203"/>
    </row>
    <row r="4465" spans="1:23" x14ac:dyDescent="0.3">
      <c r="A4465" s="203" t="s">
        <v>1607</v>
      </c>
      <c r="B4465" s="203" t="s">
        <v>1246</v>
      </c>
      <c r="C4465" s="203" t="s">
        <v>9471</v>
      </c>
      <c r="D4465" s="203" t="s">
        <v>9471</v>
      </c>
      <c r="E4465" s="203" t="s">
        <v>9471</v>
      </c>
      <c r="F4465" s="203" t="s">
        <v>9451</v>
      </c>
      <c r="G4465" s="203"/>
      <c r="H4465" s="203"/>
      <c r="I4465" s="203"/>
      <c r="J4465" s="203"/>
      <c r="K4465" s="84"/>
      <c r="L4465" s="84"/>
      <c r="M4465" s="84"/>
      <c r="N4465" s="203"/>
      <c r="O4465" s="86"/>
      <c r="P4465" s="203"/>
      <c r="Q4465" s="203"/>
      <c r="R4465" s="84"/>
      <c r="S4465" s="84"/>
      <c r="T4465" s="84"/>
      <c r="U4465" s="84"/>
      <c r="V4465" s="84"/>
      <c r="W4465" s="203"/>
    </row>
    <row r="4466" spans="1:23" x14ac:dyDescent="0.3">
      <c r="A4466" s="203" t="s">
        <v>1470</v>
      </c>
      <c r="B4466" s="203" t="s">
        <v>1247</v>
      </c>
      <c r="C4466" s="203" t="s">
        <v>9471</v>
      </c>
      <c r="D4466" s="203" t="s">
        <v>9471</v>
      </c>
      <c r="E4466" s="203" t="s">
        <v>9471</v>
      </c>
      <c r="F4466" s="203" t="s">
        <v>9451</v>
      </c>
      <c r="G4466" s="203"/>
      <c r="H4466" s="203"/>
      <c r="I4466" s="203"/>
      <c r="J4466" s="203"/>
      <c r="K4466" s="84"/>
      <c r="L4466" s="84"/>
      <c r="M4466" s="84"/>
      <c r="N4466" s="203"/>
      <c r="O4466" s="86"/>
      <c r="P4466" s="203"/>
      <c r="Q4466" s="203"/>
      <c r="R4466" s="84"/>
      <c r="S4466" s="84"/>
      <c r="T4466" s="84"/>
      <c r="U4466" s="84"/>
      <c r="V4466" s="84"/>
      <c r="W4466" s="203"/>
    </row>
    <row r="4467" spans="1:23" x14ac:dyDescent="0.3">
      <c r="A4467" s="203" t="s">
        <v>1749</v>
      </c>
      <c r="B4467" s="203" t="s">
        <v>1247</v>
      </c>
      <c r="C4467" s="203" t="s">
        <v>9471</v>
      </c>
      <c r="D4467" s="203" t="s">
        <v>9471</v>
      </c>
      <c r="E4467" s="203" t="s">
        <v>9471</v>
      </c>
      <c r="F4467" s="203" t="s">
        <v>9451</v>
      </c>
      <c r="G4467" s="203"/>
      <c r="H4467" s="203"/>
      <c r="I4467" s="203"/>
      <c r="J4467" s="203"/>
      <c r="K4467" s="84"/>
      <c r="L4467" s="84"/>
      <c r="M4467" s="84"/>
      <c r="N4467" s="203"/>
      <c r="O4467" s="86"/>
      <c r="P4467" s="203"/>
      <c r="Q4467" s="203"/>
      <c r="R4467" s="84"/>
      <c r="S4467" s="84"/>
      <c r="T4467" s="84"/>
      <c r="U4467" s="84"/>
      <c r="V4467" s="84"/>
      <c r="W4467" s="203"/>
    </row>
    <row r="4468" spans="1:23" x14ac:dyDescent="0.3">
      <c r="A4468" s="203" t="s">
        <v>1655</v>
      </c>
      <c r="B4468" s="203" t="s">
        <v>1247</v>
      </c>
      <c r="C4468" s="203" t="s">
        <v>9471</v>
      </c>
      <c r="D4468" s="203" t="s">
        <v>9471</v>
      </c>
      <c r="E4468" s="203" t="s">
        <v>9471</v>
      </c>
      <c r="F4468" s="203" t="s">
        <v>9451</v>
      </c>
      <c r="G4468" s="203"/>
      <c r="H4468" s="203"/>
      <c r="I4468" s="203"/>
      <c r="J4468" s="203"/>
      <c r="K4468" s="84"/>
      <c r="L4468" s="84"/>
      <c r="M4468" s="84"/>
      <c r="N4468" s="203"/>
      <c r="O4468" s="86"/>
      <c r="P4468" s="203"/>
      <c r="Q4468" s="203"/>
      <c r="R4468" s="84"/>
      <c r="S4468" s="84"/>
      <c r="T4468" s="84"/>
      <c r="U4468" s="84"/>
      <c r="V4468" s="84"/>
      <c r="W4468" s="203"/>
    </row>
    <row r="4469" spans="1:23" x14ac:dyDescent="0.3">
      <c r="A4469" s="203" t="s">
        <v>4297</v>
      </c>
      <c r="B4469" s="203" t="s">
        <v>1245</v>
      </c>
      <c r="C4469" s="203" t="s">
        <v>9471</v>
      </c>
      <c r="D4469" s="203" t="s">
        <v>9471</v>
      </c>
      <c r="E4469" s="203" t="s">
        <v>9471</v>
      </c>
      <c r="F4469" s="203" t="s">
        <v>9451</v>
      </c>
      <c r="G4469" s="203"/>
      <c r="H4469" s="203"/>
      <c r="I4469" s="203"/>
      <c r="J4469" s="203"/>
      <c r="K4469" s="84"/>
      <c r="L4469" s="84"/>
      <c r="M4469" s="84"/>
      <c r="N4469" s="203"/>
      <c r="O4469" s="86"/>
      <c r="P4469" s="203"/>
      <c r="Q4469" s="203"/>
      <c r="R4469" s="84"/>
      <c r="S4469" s="84"/>
      <c r="T4469" s="84"/>
      <c r="U4469" s="84"/>
      <c r="V4469" s="84"/>
      <c r="W4469" s="203"/>
    </row>
    <row r="4470" spans="1:23" x14ac:dyDescent="0.3">
      <c r="A4470" s="203" t="s">
        <v>1665</v>
      </c>
      <c r="B4470" s="203" t="s">
        <v>1247</v>
      </c>
      <c r="C4470" s="203" t="s">
        <v>9471</v>
      </c>
      <c r="D4470" s="203" t="s">
        <v>9471</v>
      </c>
      <c r="E4470" s="203" t="s">
        <v>9471</v>
      </c>
      <c r="F4470" s="203" t="s">
        <v>9451</v>
      </c>
      <c r="G4470" s="203"/>
      <c r="H4470" s="203"/>
      <c r="I4470" s="203"/>
      <c r="J4470" s="203"/>
      <c r="K4470" s="84"/>
      <c r="L4470" s="84"/>
      <c r="M4470" s="84"/>
      <c r="N4470" s="203"/>
      <c r="O4470" s="86"/>
      <c r="P4470" s="203"/>
      <c r="Q4470" s="203"/>
      <c r="R4470" s="84"/>
      <c r="S4470" s="84"/>
      <c r="T4470" s="84"/>
      <c r="U4470" s="84"/>
      <c r="V4470" s="84"/>
      <c r="W4470" s="203"/>
    </row>
    <row r="4471" spans="1:23" x14ac:dyDescent="0.3">
      <c r="A4471" s="203" t="s">
        <v>2762</v>
      </c>
      <c r="B4471" s="203" t="s">
        <v>1245</v>
      </c>
      <c r="C4471" s="203" t="s">
        <v>9471</v>
      </c>
      <c r="D4471" s="203" t="s">
        <v>9471</v>
      </c>
      <c r="E4471" s="203" t="s">
        <v>9471</v>
      </c>
      <c r="F4471" s="203" t="s">
        <v>9451</v>
      </c>
      <c r="G4471" s="203"/>
      <c r="H4471" s="203"/>
      <c r="I4471" s="203"/>
      <c r="J4471" s="203"/>
      <c r="K4471" s="84"/>
      <c r="L4471" s="84"/>
      <c r="M4471" s="84"/>
      <c r="N4471" s="203"/>
      <c r="O4471" s="86"/>
      <c r="P4471" s="203"/>
      <c r="Q4471" s="203"/>
      <c r="R4471" s="84"/>
      <c r="S4471" s="84"/>
      <c r="T4471" s="84"/>
      <c r="U4471" s="84"/>
      <c r="V4471" s="84"/>
      <c r="W4471" s="203"/>
    </row>
    <row r="4472" spans="1:23" x14ac:dyDescent="0.3">
      <c r="A4472" s="203" t="s">
        <v>5672</v>
      </c>
      <c r="B4472" s="203" t="s">
        <v>1245</v>
      </c>
      <c r="C4472" s="203" t="s">
        <v>9471</v>
      </c>
      <c r="D4472" s="203" t="s">
        <v>9471</v>
      </c>
      <c r="E4472" s="203" t="s">
        <v>9471</v>
      </c>
      <c r="F4472" s="203" t="s">
        <v>9451</v>
      </c>
      <c r="G4472" s="203"/>
      <c r="H4472" s="203"/>
      <c r="I4472" s="203"/>
      <c r="J4472" s="203"/>
      <c r="K4472" s="84"/>
      <c r="L4472" s="84"/>
      <c r="M4472" s="84"/>
      <c r="N4472" s="203"/>
      <c r="O4472" s="86"/>
      <c r="P4472" s="203"/>
      <c r="Q4472" s="203"/>
      <c r="R4472" s="84"/>
      <c r="S4472" s="84"/>
      <c r="T4472" s="84"/>
      <c r="U4472" s="84"/>
      <c r="V4472" s="84"/>
      <c r="W4472" s="203"/>
    </row>
    <row r="4473" spans="1:23" x14ac:dyDescent="0.3">
      <c r="A4473" s="203" t="s">
        <v>1604</v>
      </c>
      <c r="B4473" s="203" t="s">
        <v>1246</v>
      </c>
      <c r="C4473" s="203" t="s">
        <v>9471</v>
      </c>
      <c r="D4473" s="203" t="s">
        <v>9471</v>
      </c>
      <c r="E4473" s="203" t="s">
        <v>9471</v>
      </c>
      <c r="F4473" s="203" t="s">
        <v>9451</v>
      </c>
      <c r="G4473" s="203"/>
      <c r="H4473" s="203"/>
      <c r="I4473" s="203"/>
      <c r="J4473" s="203"/>
      <c r="K4473" s="84"/>
      <c r="L4473" s="84"/>
      <c r="M4473" s="84"/>
      <c r="N4473" s="203"/>
      <c r="O4473" s="86"/>
      <c r="P4473" s="203"/>
      <c r="Q4473" s="203"/>
      <c r="R4473" s="84"/>
      <c r="S4473" s="84"/>
      <c r="T4473" s="84"/>
      <c r="U4473" s="84"/>
      <c r="V4473" s="84"/>
      <c r="W4473" s="203"/>
    </row>
    <row r="4474" spans="1:23" x14ac:dyDescent="0.3">
      <c r="A4474" s="203" t="s">
        <v>5169</v>
      </c>
      <c r="B4474" s="203" t="s">
        <v>1245</v>
      </c>
      <c r="C4474" s="203" t="s">
        <v>9471</v>
      </c>
      <c r="D4474" s="203" t="s">
        <v>9471</v>
      </c>
      <c r="E4474" s="203" t="s">
        <v>9471</v>
      </c>
      <c r="F4474" s="203" t="s">
        <v>9451</v>
      </c>
      <c r="G4474" s="203"/>
      <c r="H4474" s="203"/>
      <c r="I4474" s="203"/>
      <c r="J4474" s="203"/>
      <c r="K4474" s="84"/>
      <c r="L4474" s="84"/>
      <c r="M4474" s="84"/>
      <c r="N4474" s="203"/>
      <c r="O4474" s="86"/>
      <c r="P4474" s="203"/>
      <c r="Q4474" s="203"/>
      <c r="R4474" s="84"/>
      <c r="S4474" s="84"/>
      <c r="T4474" s="84"/>
      <c r="U4474" s="84"/>
      <c r="V4474" s="84"/>
      <c r="W4474" s="203"/>
    </row>
    <row r="4475" spans="1:23" x14ac:dyDescent="0.3">
      <c r="A4475" s="203" t="s">
        <v>2533</v>
      </c>
      <c r="B4475" s="203" t="s">
        <v>1247</v>
      </c>
      <c r="C4475" s="203" t="s">
        <v>9471</v>
      </c>
      <c r="D4475" s="203" t="s">
        <v>9471</v>
      </c>
      <c r="E4475" s="203" t="s">
        <v>9471</v>
      </c>
      <c r="F4475" s="203" t="s">
        <v>9451</v>
      </c>
      <c r="G4475" s="203"/>
      <c r="H4475" s="203"/>
      <c r="I4475" s="203"/>
      <c r="J4475" s="203"/>
      <c r="K4475" s="84"/>
      <c r="L4475" s="84"/>
      <c r="M4475" s="84"/>
      <c r="N4475" s="203"/>
      <c r="O4475" s="86"/>
      <c r="P4475" s="203"/>
      <c r="Q4475" s="203"/>
      <c r="R4475" s="84"/>
      <c r="S4475" s="84"/>
      <c r="T4475" s="84"/>
      <c r="U4475" s="84"/>
      <c r="V4475" s="84"/>
      <c r="W4475" s="203"/>
    </row>
    <row r="4476" spans="1:23" x14ac:dyDescent="0.3">
      <c r="A4476" s="203" t="s">
        <v>1771</v>
      </c>
      <c r="B4476" s="203" t="s">
        <v>1247</v>
      </c>
      <c r="C4476" s="203" t="s">
        <v>9471</v>
      </c>
      <c r="D4476" s="203" t="s">
        <v>9471</v>
      </c>
      <c r="E4476" s="203" t="s">
        <v>9471</v>
      </c>
      <c r="F4476" s="203" t="s">
        <v>9451</v>
      </c>
      <c r="G4476" s="203"/>
      <c r="H4476" s="203"/>
      <c r="I4476" s="203"/>
      <c r="J4476" s="203"/>
      <c r="K4476" s="84"/>
      <c r="L4476" s="84"/>
      <c r="M4476" s="84"/>
      <c r="N4476" s="203"/>
      <c r="O4476" s="86"/>
      <c r="P4476" s="203"/>
      <c r="Q4476" s="203"/>
      <c r="R4476" s="84"/>
      <c r="S4476" s="84"/>
      <c r="T4476" s="84"/>
      <c r="U4476" s="84"/>
      <c r="V4476" s="84"/>
      <c r="W4476" s="203"/>
    </row>
    <row r="4477" spans="1:23" x14ac:dyDescent="0.3">
      <c r="A4477" s="203" t="s">
        <v>4207</v>
      </c>
      <c r="B4477" s="203" t="s">
        <v>1245</v>
      </c>
      <c r="C4477" s="203" t="s">
        <v>9471</v>
      </c>
      <c r="D4477" s="203" t="s">
        <v>9471</v>
      </c>
      <c r="E4477" s="203" t="s">
        <v>9471</v>
      </c>
      <c r="F4477" s="203" t="s">
        <v>9451</v>
      </c>
      <c r="G4477" s="203"/>
      <c r="H4477" s="203"/>
      <c r="I4477" s="203"/>
      <c r="J4477" s="203"/>
      <c r="K4477" s="84"/>
      <c r="L4477" s="84"/>
      <c r="M4477" s="84"/>
      <c r="N4477" s="203"/>
      <c r="O4477" s="86"/>
      <c r="P4477" s="203"/>
      <c r="Q4477" s="203"/>
      <c r="R4477" s="84"/>
      <c r="S4477" s="84"/>
      <c r="T4477" s="84"/>
      <c r="U4477" s="84"/>
      <c r="V4477" s="84"/>
      <c r="W4477" s="203"/>
    </row>
    <row r="4478" spans="1:23" x14ac:dyDescent="0.3">
      <c r="A4478" s="203" t="s">
        <v>3967</v>
      </c>
      <c r="B4478" s="203" t="s">
        <v>1247</v>
      </c>
      <c r="C4478" s="203" t="s">
        <v>9471</v>
      </c>
      <c r="D4478" s="203" t="s">
        <v>9471</v>
      </c>
      <c r="E4478" s="203" t="s">
        <v>9471</v>
      </c>
      <c r="F4478" s="203" t="s">
        <v>9451</v>
      </c>
      <c r="G4478" s="203"/>
      <c r="H4478" s="203"/>
      <c r="I4478" s="203"/>
      <c r="J4478" s="203"/>
      <c r="K4478" s="84"/>
      <c r="L4478" s="84"/>
      <c r="M4478" s="84"/>
      <c r="N4478" s="203"/>
      <c r="O4478" s="86"/>
      <c r="P4478" s="203"/>
      <c r="Q4478" s="203"/>
      <c r="R4478" s="84"/>
      <c r="S4478" s="84"/>
      <c r="T4478" s="84"/>
      <c r="U4478" s="84"/>
      <c r="V4478" s="84"/>
      <c r="W4478" s="203"/>
    </row>
    <row r="4479" spans="1:23" x14ac:dyDescent="0.3">
      <c r="A4479" s="203" t="s">
        <v>5521</v>
      </c>
      <c r="B4479" s="203" t="s">
        <v>1245</v>
      </c>
      <c r="C4479" s="203" t="s">
        <v>9471</v>
      </c>
      <c r="D4479" s="203" t="s">
        <v>9471</v>
      </c>
      <c r="E4479" s="203" t="s">
        <v>9471</v>
      </c>
      <c r="F4479" s="203" t="s">
        <v>9451</v>
      </c>
      <c r="G4479" s="203"/>
      <c r="H4479" s="203"/>
      <c r="I4479" s="203"/>
      <c r="J4479" s="203"/>
      <c r="K4479" s="84"/>
      <c r="L4479" s="84"/>
      <c r="M4479" s="84"/>
      <c r="N4479" s="203"/>
      <c r="O4479" s="86"/>
      <c r="P4479" s="203"/>
      <c r="Q4479" s="203"/>
      <c r="R4479" s="84"/>
      <c r="S4479" s="84"/>
      <c r="T4479" s="84"/>
      <c r="U4479" s="84"/>
      <c r="V4479" s="84"/>
      <c r="W4479" s="203"/>
    </row>
    <row r="4480" spans="1:23" x14ac:dyDescent="0.3">
      <c r="A4480" s="203" t="s">
        <v>1416</v>
      </c>
      <c r="B4480" s="203" t="s">
        <v>1246</v>
      </c>
      <c r="C4480" s="203" t="s">
        <v>9471</v>
      </c>
      <c r="D4480" s="203" t="s">
        <v>9471</v>
      </c>
      <c r="E4480" s="203" t="s">
        <v>9471</v>
      </c>
      <c r="F4480" s="203" t="s">
        <v>9451</v>
      </c>
      <c r="G4480" s="203"/>
      <c r="H4480" s="203"/>
      <c r="I4480" s="203"/>
      <c r="J4480" s="203"/>
      <c r="K4480" s="84"/>
      <c r="L4480" s="84"/>
      <c r="M4480" s="84"/>
      <c r="N4480" s="203"/>
      <c r="O4480" s="86"/>
      <c r="P4480" s="203"/>
      <c r="Q4480" s="203"/>
      <c r="R4480" s="84"/>
      <c r="S4480" s="84"/>
      <c r="T4480" s="84"/>
      <c r="U4480" s="84"/>
      <c r="V4480" s="84"/>
      <c r="W4480" s="203"/>
    </row>
    <row r="4481" spans="1:23" x14ac:dyDescent="0.3">
      <c r="A4481" s="203" t="s">
        <v>4586</v>
      </c>
      <c r="B4481" s="203" t="s">
        <v>1245</v>
      </c>
      <c r="C4481" s="203" t="s">
        <v>9471</v>
      </c>
      <c r="D4481" s="203" t="s">
        <v>9471</v>
      </c>
      <c r="E4481" s="203" t="s">
        <v>9471</v>
      </c>
      <c r="F4481" s="203" t="s">
        <v>9451</v>
      </c>
      <c r="G4481" s="203"/>
      <c r="H4481" s="203"/>
      <c r="I4481" s="203"/>
      <c r="J4481" s="203"/>
      <c r="K4481" s="84"/>
      <c r="L4481" s="84"/>
      <c r="M4481" s="84"/>
      <c r="N4481" s="203"/>
      <c r="O4481" s="86"/>
      <c r="P4481" s="203"/>
      <c r="Q4481" s="203"/>
      <c r="R4481" s="84"/>
      <c r="S4481" s="84"/>
      <c r="T4481" s="84"/>
      <c r="U4481" s="84"/>
      <c r="V4481" s="84"/>
      <c r="W4481" s="203"/>
    </row>
    <row r="4482" spans="1:23" x14ac:dyDescent="0.3">
      <c r="A4482" s="203" t="s">
        <v>1623</v>
      </c>
      <c r="B4482" s="203" t="s">
        <v>1246</v>
      </c>
      <c r="C4482" s="203" t="s">
        <v>9471</v>
      </c>
      <c r="D4482" s="203" t="s">
        <v>9471</v>
      </c>
      <c r="E4482" s="203" t="s">
        <v>9471</v>
      </c>
      <c r="F4482" s="203" t="s">
        <v>9451</v>
      </c>
      <c r="G4482" s="203"/>
      <c r="H4482" s="203"/>
      <c r="I4482" s="203"/>
      <c r="J4482" s="203"/>
      <c r="K4482" s="84"/>
      <c r="L4482" s="84"/>
      <c r="M4482" s="84"/>
      <c r="N4482" s="203"/>
      <c r="O4482" s="86"/>
      <c r="P4482" s="203"/>
      <c r="Q4482" s="203"/>
      <c r="R4482" s="84"/>
      <c r="S4482" s="84"/>
      <c r="T4482" s="84"/>
      <c r="U4482" s="84"/>
      <c r="V4482" s="84"/>
      <c r="W4482" s="203"/>
    </row>
    <row r="4483" spans="1:23" x14ac:dyDescent="0.3">
      <c r="A4483" s="203" t="s">
        <v>2569</v>
      </c>
      <c r="B4483" s="203" t="s">
        <v>1247</v>
      </c>
      <c r="C4483" s="203" t="s">
        <v>9471</v>
      </c>
      <c r="D4483" s="203" t="s">
        <v>9471</v>
      </c>
      <c r="E4483" s="203" t="s">
        <v>9471</v>
      </c>
      <c r="F4483" s="203" t="s">
        <v>9451</v>
      </c>
      <c r="G4483" s="203"/>
      <c r="H4483" s="203"/>
      <c r="I4483" s="203"/>
      <c r="J4483" s="203"/>
      <c r="K4483" s="84"/>
      <c r="L4483" s="84"/>
      <c r="M4483" s="84"/>
      <c r="N4483" s="203"/>
      <c r="O4483" s="86"/>
      <c r="P4483" s="203"/>
      <c r="Q4483" s="203"/>
      <c r="R4483" s="84"/>
      <c r="S4483" s="84"/>
      <c r="T4483" s="84"/>
      <c r="U4483" s="84"/>
      <c r="V4483" s="84"/>
      <c r="W4483" s="203"/>
    </row>
    <row r="4484" spans="1:23" x14ac:dyDescent="0.3">
      <c r="A4484" s="203" t="s">
        <v>2935</v>
      </c>
      <c r="B4484" s="203" t="s">
        <v>1245</v>
      </c>
      <c r="C4484" s="203" t="s">
        <v>9471</v>
      </c>
      <c r="D4484" s="203" t="s">
        <v>9471</v>
      </c>
      <c r="E4484" s="203" t="s">
        <v>9471</v>
      </c>
      <c r="F4484" s="203" t="s">
        <v>9451</v>
      </c>
      <c r="G4484" s="203"/>
      <c r="H4484" s="203"/>
      <c r="I4484" s="203"/>
      <c r="J4484" s="203"/>
      <c r="K4484" s="84"/>
      <c r="L4484" s="84"/>
      <c r="M4484" s="84"/>
      <c r="N4484" s="203"/>
      <c r="O4484" s="86"/>
      <c r="P4484" s="203"/>
      <c r="Q4484" s="203"/>
      <c r="R4484" s="84"/>
      <c r="S4484" s="84"/>
      <c r="T4484" s="84"/>
      <c r="U4484" s="84"/>
      <c r="V4484" s="84"/>
      <c r="W4484" s="203"/>
    </row>
    <row r="4485" spans="1:23" x14ac:dyDescent="0.3">
      <c r="A4485" s="203" t="s">
        <v>1575</v>
      </c>
      <c r="B4485" s="203" t="s">
        <v>1246</v>
      </c>
      <c r="C4485" s="203" t="s">
        <v>9471</v>
      </c>
      <c r="D4485" s="203" t="s">
        <v>9471</v>
      </c>
      <c r="E4485" s="203" t="s">
        <v>9471</v>
      </c>
      <c r="F4485" s="203" t="s">
        <v>9451</v>
      </c>
      <c r="G4485" s="203"/>
      <c r="H4485" s="203"/>
      <c r="I4485" s="203"/>
      <c r="J4485" s="203"/>
      <c r="K4485" s="84"/>
      <c r="L4485" s="84"/>
      <c r="M4485" s="84"/>
      <c r="N4485" s="203"/>
      <c r="O4485" s="86"/>
      <c r="P4485" s="203"/>
      <c r="Q4485" s="203"/>
      <c r="R4485" s="84"/>
      <c r="S4485" s="84"/>
      <c r="T4485" s="84"/>
      <c r="U4485" s="84"/>
      <c r="V4485" s="84"/>
      <c r="W4485" s="203"/>
    </row>
    <row r="4486" spans="1:23" x14ac:dyDescent="0.3">
      <c r="A4486" s="203" t="s">
        <v>1572</v>
      </c>
      <c r="B4486" s="203" t="s">
        <v>1246</v>
      </c>
      <c r="C4486" s="203" t="s">
        <v>9471</v>
      </c>
      <c r="D4486" s="203" t="s">
        <v>9471</v>
      </c>
      <c r="E4486" s="203" t="s">
        <v>9471</v>
      </c>
      <c r="F4486" s="203" t="s">
        <v>9451</v>
      </c>
      <c r="G4486" s="203"/>
      <c r="H4486" s="203"/>
      <c r="I4486" s="203"/>
      <c r="J4486" s="203"/>
      <c r="K4486" s="84"/>
      <c r="L4486" s="84"/>
      <c r="M4486" s="84"/>
      <c r="N4486" s="203"/>
      <c r="O4486" s="86"/>
      <c r="P4486" s="203"/>
      <c r="Q4486" s="203"/>
      <c r="R4486" s="84"/>
      <c r="S4486" s="84"/>
      <c r="T4486" s="84"/>
      <c r="U4486" s="84"/>
      <c r="V4486" s="84"/>
      <c r="W4486" s="203"/>
    </row>
    <row r="4487" spans="1:23" x14ac:dyDescent="0.3">
      <c r="A4487" s="203" t="s">
        <v>2572</v>
      </c>
      <c r="B4487" s="203" t="s">
        <v>1247</v>
      </c>
      <c r="C4487" s="203" t="s">
        <v>9471</v>
      </c>
      <c r="D4487" s="203" t="s">
        <v>9471</v>
      </c>
      <c r="E4487" s="203" t="s">
        <v>9471</v>
      </c>
      <c r="F4487" s="203" t="s">
        <v>9451</v>
      </c>
      <c r="G4487" s="203"/>
      <c r="H4487" s="203"/>
      <c r="I4487" s="203"/>
      <c r="J4487" s="203"/>
      <c r="K4487" s="84"/>
      <c r="L4487" s="84"/>
      <c r="M4487" s="84"/>
      <c r="N4487" s="203"/>
      <c r="O4487" s="86"/>
      <c r="P4487" s="203"/>
      <c r="Q4487" s="203"/>
      <c r="R4487" s="84"/>
      <c r="S4487" s="84"/>
      <c r="T4487" s="84"/>
      <c r="U4487" s="84"/>
      <c r="V4487" s="84"/>
      <c r="W4487" s="203"/>
    </row>
    <row r="4488" spans="1:23" x14ac:dyDescent="0.3">
      <c r="A4488" s="203" t="s">
        <v>1647</v>
      </c>
      <c r="B4488" s="203" t="s">
        <v>1246</v>
      </c>
      <c r="C4488" s="203" t="s">
        <v>9471</v>
      </c>
      <c r="D4488" s="203" t="s">
        <v>9471</v>
      </c>
      <c r="E4488" s="203" t="s">
        <v>9471</v>
      </c>
      <c r="F4488" s="203" t="s">
        <v>9451</v>
      </c>
      <c r="G4488" s="203"/>
      <c r="H4488" s="203"/>
      <c r="I4488" s="203"/>
      <c r="J4488" s="203"/>
      <c r="K4488" s="84"/>
      <c r="L4488" s="84"/>
      <c r="M4488" s="84"/>
      <c r="N4488" s="203"/>
      <c r="O4488" s="86"/>
      <c r="P4488" s="203"/>
      <c r="Q4488" s="203"/>
      <c r="R4488" s="84"/>
      <c r="S4488" s="84"/>
      <c r="T4488" s="84"/>
      <c r="U4488" s="84"/>
      <c r="V4488" s="84"/>
      <c r="W4488" s="203"/>
    </row>
    <row r="4489" spans="1:23" x14ac:dyDescent="0.3">
      <c r="A4489" s="203" t="s">
        <v>4339</v>
      </c>
      <c r="B4489" s="203" t="s">
        <v>1245</v>
      </c>
      <c r="C4489" s="203" t="s">
        <v>9471</v>
      </c>
      <c r="D4489" s="203" t="s">
        <v>9471</v>
      </c>
      <c r="E4489" s="203" t="s">
        <v>9471</v>
      </c>
      <c r="F4489" s="203" t="s">
        <v>9451</v>
      </c>
      <c r="G4489" s="203"/>
      <c r="H4489" s="203"/>
      <c r="I4489" s="203"/>
      <c r="J4489" s="203"/>
      <c r="K4489" s="84"/>
      <c r="L4489" s="84"/>
      <c r="M4489" s="84"/>
      <c r="N4489" s="203"/>
      <c r="O4489" s="86"/>
      <c r="P4489" s="203"/>
      <c r="Q4489" s="203"/>
      <c r="R4489" s="84"/>
      <c r="S4489" s="84"/>
      <c r="T4489" s="84"/>
      <c r="U4489" s="84"/>
      <c r="V4489" s="84"/>
      <c r="W4489" s="203"/>
    </row>
    <row r="4490" spans="1:23" x14ac:dyDescent="0.3">
      <c r="A4490" s="203" t="s">
        <v>1666</v>
      </c>
      <c r="B4490" s="203" t="s">
        <v>1246</v>
      </c>
      <c r="C4490" s="203" t="s">
        <v>9471</v>
      </c>
      <c r="D4490" s="203" t="s">
        <v>9471</v>
      </c>
      <c r="E4490" s="203" t="s">
        <v>9471</v>
      </c>
      <c r="F4490" s="203" t="s">
        <v>9451</v>
      </c>
      <c r="G4490" s="203"/>
      <c r="H4490" s="203"/>
      <c r="I4490" s="203"/>
      <c r="J4490" s="203"/>
      <c r="K4490" s="84"/>
      <c r="L4490" s="84"/>
      <c r="M4490" s="84"/>
      <c r="N4490" s="203"/>
      <c r="O4490" s="86"/>
      <c r="P4490" s="203"/>
      <c r="Q4490" s="203"/>
      <c r="R4490" s="84"/>
      <c r="S4490" s="84"/>
      <c r="T4490" s="84"/>
      <c r="U4490" s="84"/>
      <c r="V4490" s="84"/>
      <c r="W4490" s="203"/>
    </row>
    <row r="4491" spans="1:23" x14ac:dyDescent="0.3">
      <c r="A4491" s="203" t="s">
        <v>1740</v>
      </c>
      <c r="B4491" s="203" t="s">
        <v>1246</v>
      </c>
      <c r="C4491" s="203" t="s">
        <v>9471</v>
      </c>
      <c r="D4491" s="203" t="s">
        <v>9471</v>
      </c>
      <c r="E4491" s="203" t="s">
        <v>9471</v>
      </c>
      <c r="F4491" s="203" t="s">
        <v>9451</v>
      </c>
      <c r="G4491" s="203"/>
      <c r="H4491" s="203"/>
      <c r="I4491" s="203"/>
      <c r="J4491" s="203"/>
      <c r="K4491" s="84"/>
      <c r="L4491" s="84"/>
      <c r="M4491" s="84"/>
      <c r="N4491" s="203"/>
      <c r="O4491" s="86"/>
      <c r="P4491" s="203"/>
      <c r="Q4491" s="203"/>
      <c r="R4491" s="84"/>
      <c r="S4491" s="84"/>
      <c r="T4491" s="84"/>
      <c r="U4491" s="84"/>
      <c r="V4491" s="84"/>
      <c r="W4491" s="203"/>
    </row>
    <row r="4492" spans="1:23" x14ac:dyDescent="0.3">
      <c r="A4492" s="203" t="s">
        <v>5127</v>
      </c>
      <c r="B4492" s="203" t="s">
        <v>1245</v>
      </c>
      <c r="C4492" s="203" t="s">
        <v>9471</v>
      </c>
      <c r="D4492" s="203" t="s">
        <v>9471</v>
      </c>
      <c r="E4492" s="203" t="s">
        <v>9471</v>
      </c>
      <c r="F4492" s="203" t="s">
        <v>9451</v>
      </c>
      <c r="G4492" s="203"/>
      <c r="H4492" s="203"/>
      <c r="I4492" s="203"/>
      <c r="J4492" s="203"/>
      <c r="K4492" s="84"/>
      <c r="L4492" s="84"/>
      <c r="M4492" s="84"/>
      <c r="N4492" s="203"/>
      <c r="O4492" s="86"/>
      <c r="P4492" s="203"/>
      <c r="Q4492" s="203"/>
      <c r="R4492" s="84"/>
      <c r="S4492" s="84"/>
      <c r="T4492" s="84"/>
      <c r="U4492" s="84"/>
      <c r="V4492" s="84"/>
      <c r="W4492" s="203"/>
    </row>
    <row r="4493" spans="1:23" x14ac:dyDescent="0.3">
      <c r="A4493" s="203" t="s">
        <v>1413</v>
      </c>
      <c r="B4493" s="203" t="s">
        <v>1245</v>
      </c>
      <c r="C4493" s="203" t="s">
        <v>9471</v>
      </c>
      <c r="D4493" s="203" t="s">
        <v>9471</v>
      </c>
      <c r="E4493" s="203" t="s">
        <v>9471</v>
      </c>
      <c r="F4493" s="203" t="s">
        <v>9451</v>
      </c>
      <c r="G4493" s="203"/>
      <c r="H4493" s="203"/>
      <c r="I4493" s="203"/>
      <c r="J4493" s="203"/>
      <c r="K4493" s="84"/>
      <c r="L4493" s="84"/>
      <c r="M4493" s="84"/>
      <c r="N4493" s="203"/>
      <c r="O4493" s="86"/>
      <c r="P4493" s="203"/>
      <c r="Q4493" s="203"/>
      <c r="R4493" s="84"/>
      <c r="S4493" s="84"/>
      <c r="T4493" s="84"/>
      <c r="U4493" s="84"/>
      <c r="V4493" s="84"/>
      <c r="W4493" s="203"/>
    </row>
    <row r="4494" spans="1:23" x14ac:dyDescent="0.3">
      <c r="A4494" s="203" t="s">
        <v>4952</v>
      </c>
      <c r="B4494" s="203" t="s">
        <v>1245</v>
      </c>
      <c r="C4494" s="203" t="s">
        <v>9471</v>
      </c>
      <c r="D4494" s="203" t="s">
        <v>9471</v>
      </c>
      <c r="E4494" s="203" t="s">
        <v>9471</v>
      </c>
      <c r="F4494" s="203" t="s">
        <v>9451</v>
      </c>
      <c r="G4494" s="203"/>
      <c r="H4494" s="203"/>
      <c r="I4494" s="203"/>
      <c r="J4494" s="203"/>
      <c r="K4494" s="84"/>
      <c r="L4494" s="84"/>
      <c r="M4494" s="84"/>
      <c r="N4494" s="203"/>
      <c r="O4494" s="86"/>
      <c r="P4494" s="203"/>
      <c r="Q4494" s="203"/>
      <c r="R4494" s="84"/>
      <c r="S4494" s="84"/>
      <c r="T4494" s="84"/>
      <c r="U4494" s="84"/>
      <c r="V4494" s="84"/>
      <c r="W4494" s="203"/>
    </row>
    <row r="4495" spans="1:23" x14ac:dyDescent="0.3">
      <c r="A4495" s="203" t="s">
        <v>2568</v>
      </c>
      <c r="B4495" s="203" t="s">
        <v>1247</v>
      </c>
      <c r="C4495" s="203" t="s">
        <v>9471</v>
      </c>
      <c r="D4495" s="203" t="s">
        <v>9471</v>
      </c>
      <c r="E4495" s="203" t="s">
        <v>9471</v>
      </c>
      <c r="F4495" s="203" t="s">
        <v>9451</v>
      </c>
      <c r="G4495" s="203"/>
      <c r="H4495" s="203"/>
      <c r="I4495" s="203"/>
      <c r="J4495" s="203"/>
      <c r="K4495" s="84"/>
      <c r="L4495" s="84"/>
      <c r="M4495" s="84"/>
      <c r="N4495" s="203"/>
      <c r="O4495" s="86"/>
      <c r="P4495" s="203"/>
      <c r="Q4495" s="203"/>
      <c r="R4495" s="84"/>
      <c r="S4495" s="84"/>
      <c r="T4495" s="84"/>
      <c r="U4495" s="84"/>
      <c r="V4495" s="84"/>
      <c r="W4495" s="203"/>
    </row>
    <row r="4496" spans="1:23" x14ac:dyDescent="0.3">
      <c r="A4496" s="203" t="s">
        <v>1719</v>
      </c>
      <c r="B4496" s="203" t="s">
        <v>1246</v>
      </c>
      <c r="C4496" s="203" t="s">
        <v>9471</v>
      </c>
      <c r="D4496" s="203" t="s">
        <v>9471</v>
      </c>
      <c r="E4496" s="203" t="s">
        <v>9471</v>
      </c>
      <c r="F4496" s="203" t="s">
        <v>9451</v>
      </c>
      <c r="G4496" s="203"/>
      <c r="H4496" s="203"/>
      <c r="I4496" s="203"/>
      <c r="J4496" s="203"/>
      <c r="K4496" s="84"/>
      <c r="L4496" s="84"/>
      <c r="M4496" s="84"/>
      <c r="N4496" s="203"/>
      <c r="O4496" s="86"/>
      <c r="P4496" s="203"/>
      <c r="Q4496" s="203"/>
      <c r="R4496" s="84"/>
      <c r="S4496" s="84"/>
      <c r="T4496" s="84"/>
      <c r="U4496" s="84"/>
      <c r="V4496" s="84"/>
      <c r="W4496" s="203"/>
    </row>
    <row r="4497" spans="1:23" x14ac:dyDescent="0.3">
      <c r="A4497" s="203" t="s">
        <v>3758</v>
      </c>
      <c r="B4497" s="203" t="s">
        <v>1245</v>
      </c>
      <c r="C4497" s="203" t="s">
        <v>9471</v>
      </c>
      <c r="D4497" s="203" t="s">
        <v>9471</v>
      </c>
      <c r="E4497" s="203" t="s">
        <v>9471</v>
      </c>
      <c r="F4497" s="203" t="s">
        <v>9451</v>
      </c>
      <c r="G4497" s="203"/>
      <c r="H4497" s="203"/>
      <c r="I4497" s="203"/>
      <c r="J4497" s="203"/>
      <c r="K4497" s="84"/>
      <c r="L4497" s="84"/>
      <c r="M4497" s="84"/>
      <c r="N4497" s="203"/>
      <c r="O4497" s="86"/>
      <c r="P4497" s="203"/>
      <c r="Q4497" s="203"/>
      <c r="R4497" s="84"/>
      <c r="S4497" s="84"/>
      <c r="T4497" s="84"/>
      <c r="U4497" s="84"/>
      <c r="V4497" s="84"/>
      <c r="W4497" s="203"/>
    </row>
    <row r="4498" spans="1:23" x14ac:dyDescent="0.3">
      <c r="A4498" s="203" t="s">
        <v>1509</v>
      </c>
      <c r="B4498" s="203" t="s">
        <v>1245</v>
      </c>
      <c r="C4498" s="203" t="s">
        <v>9471</v>
      </c>
      <c r="D4498" s="203" t="s">
        <v>9471</v>
      </c>
      <c r="E4498" s="203" t="s">
        <v>9471</v>
      </c>
      <c r="F4498" s="203" t="s">
        <v>9451</v>
      </c>
      <c r="G4498" s="203"/>
      <c r="H4498" s="203"/>
      <c r="I4498" s="203"/>
      <c r="J4498" s="203"/>
      <c r="K4498" s="84"/>
      <c r="L4498" s="84"/>
      <c r="M4498" s="84"/>
      <c r="N4498" s="203"/>
      <c r="O4498" s="86"/>
      <c r="P4498" s="203"/>
      <c r="Q4498" s="203"/>
      <c r="R4498" s="84"/>
      <c r="S4498" s="84"/>
      <c r="T4498" s="84"/>
      <c r="U4498" s="84"/>
      <c r="V4498" s="84"/>
      <c r="W4498" s="203"/>
    </row>
    <row r="4499" spans="1:23" x14ac:dyDescent="0.3">
      <c r="A4499" s="203" t="s">
        <v>3071</v>
      </c>
      <c r="B4499" s="203" t="s">
        <v>1245</v>
      </c>
      <c r="C4499" s="203" t="s">
        <v>9471</v>
      </c>
      <c r="D4499" s="203" t="s">
        <v>9471</v>
      </c>
      <c r="E4499" s="203" t="s">
        <v>9471</v>
      </c>
      <c r="F4499" s="203" t="s">
        <v>9451</v>
      </c>
      <c r="G4499" s="203"/>
      <c r="H4499" s="203"/>
      <c r="I4499" s="203"/>
      <c r="J4499" s="203"/>
      <c r="K4499" s="84"/>
      <c r="L4499" s="84"/>
      <c r="M4499" s="84"/>
      <c r="N4499" s="203"/>
      <c r="O4499" s="86"/>
      <c r="P4499" s="203"/>
      <c r="Q4499" s="203"/>
      <c r="R4499" s="84"/>
      <c r="S4499" s="84"/>
      <c r="T4499" s="84"/>
      <c r="U4499" s="84"/>
      <c r="V4499" s="84"/>
      <c r="W4499" s="203"/>
    </row>
    <row r="4500" spans="1:23" x14ac:dyDescent="0.3">
      <c r="A4500" s="203" t="s">
        <v>1699</v>
      </c>
      <c r="B4500" s="203" t="s">
        <v>1246</v>
      </c>
      <c r="C4500" s="203" t="s">
        <v>9471</v>
      </c>
      <c r="D4500" s="203" t="s">
        <v>9471</v>
      </c>
      <c r="E4500" s="203" t="s">
        <v>9471</v>
      </c>
      <c r="F4500" s="203" t="s">
        <v>9451</v>
      </c>
      <c r="G4500" s="203"/>
      <c r="H4500" s="203"/>
      <c r="I4500" s="203"/>
      <c r="J4500" s="203"/>
      <c r="K4500" s="84"/>
      <c r="L4500" s="84"/>
      <c r="M4500" s="84"/>
      <c r="N4500" s="203"/>
      <c r="O4500" s="86"/>
      <c r="P4500" s="203"/>
      <c r="Q4500" s="203"/>
      <c r="R4500" s="84"/>
      <c r="S4500" s="84"/>
      <c r="T4500" s="84"/>
      <c r="U4500" s="84"/>
      <c r="V4500" s="84"/>
      <c r="W4500" s="203"/>
    </row>
    <row r="4501" spans="1:23" x14ac:dyDescent="0.3">
      <c r="A4501" s="203" t="s">
        <v>3328</v>
      </c>
      <c r="B4501" s="203" t="s">
        <v>1245</v>
      </c>
      <c r="C4501" s="203" t="s">
        <v>9471</v>
      </c>
      <c r="D4501" s="203" t="s">
        <v>9471</v>
      </c>
      <c r="E4501" s="203" t="s">
        <v>9471</v>
      </c>
      <c r="F4501" s="203" t="s">
        <v>9451</v>
      </c>
      <c r="G4501" s="203"/>
      <c r="H4501" s="203"/>
      <c r="I4501" s="203"/>
      <c r="J4501" s="203"/>
      <c r="K4501" s="84"/>
      <c r="L4501" s="84"/>
      <c r="M4501" s="84"/>
      <c r="N4501" s="203"/>
      <c r="O4501" s="86"/>
      <c r="P4501" s="203"/>
      <c r="Q4501" s="203"/>
      <c r="R4501" s="84"/>
      <c r="S4501" s="84"/>
      <c r="T4501" s="84"/>
      <c r="U4501" s="84"/>
      <c r="V4501" s="84"/>
      <c r="W4501" s="203"/>
    </row>
    <row r="4502" spans="1:23" x14ac:dyDescent="0.3">
      <c r="A4502" s="203" t="s">
        <v>1592</v>
      </c>
      <c r="B4502" s="203" t="s">
        <v>1246</v>
      </c>
      <c r="C4502" s="203" t="s">
        <v>9471</v>
      </c>
      <c r="D4502" s="203" t="s">
        <v>9471</v>
      </c>
      <c r="E4502" s="203" t="s">
        <v>9471</v>
      </c>
      <c r="F4502" s="203" t="s">
        <v>9451</v>
      </c>
      <c r="G4502" s="203"/>
      <c r="H4502" s="203"/>
      <c r="I4502" s="203"/>
      <c r="J4502" s="203"/>
      <c r="K4502" s="84"/>
      <c r="L4502" s="84"/>
      <c r="M4502" s="84"/>
      <c r="N4502" s="203"/>
      <c r="O4502" s="86"/>
      <c r="P4502" s="203"/>
      <c r="Q4502" s="203"/>
      <c r="R4502" s="84"/>
      <c r="S4502" s="84"/>
      <c r="T4502" s="84"/>
      <c r="U4502" s="84"/>
      <c r="V4502" s="84"/>
      <c r="W4502" s="203"/>
    </row>
    <row r="4503" spans="1:23" x14ac:dyDescent="0.3">
      <c r="A4503" s="203" t="s">
        <v>4564</v>
      </c>
      <c r="B4503" s="203" t="s">
        <v>1245</v>
      </c>
      <c r="C4503" s="203" t="s">
        <v>9471</v>
      </c>
      <c r="D4503" s="203" t="s">
        <v>9471</v>
      </c>
      <c r="E4503" s="203" t="s">
        <v>9471</v>
      </c>
      <c r="F4503" s="203" t="s">
        <v>9451</v>
      </c>
      <c r="G4503" s="203"/>
      <c r="H4503" s="203"/>
      <c r="I4503" s="203"/>
      <c r="J4503" s="203"/>
      <c r="K4503" s="84"/>
      <c r="L4503" s="84"/>
      <c r="M4503" s="84"/>
      <c r="N4503" s="203"/>
      <c r="O4503" s="86"/>
      <c r="P4503" s="203"/>
      <c r="Q4503" s="203"/>
      <c r="R4503" s="84"/>
      <c r="S4503" s="84"/>
      <c r="T4503" s="84"/>
      <c r="U4503" s="84"/>
      <c r="V4503" s="84"/>
      <c r="W4503" s="203"/>
    </row>
    <row r="4504" spans="1:23" x14ac:dyDescent="0.3">
      <c r="A4504" s="203" t="s">
        <v>1579</v>
      </c>
      <c r="B4504" s="203" t="s">
        <v>1246</v>
      </c>
      <c r="C4504" s="203" t="s">
        <v>9471</v>
      </c>
      <c r="D4504" s="203" t="s">
        <v>9471</v>
      </c>
      <c r="E4504" s="203" t="s">
        <v>9471</v>
      </c>
      <c r="F4504" s="203" t="s">
        <v>9451</v>
      </c>
      <c r="G4504" s="203"/>
      <c r="H4504" s="203"/>
      <c r="I4504" s="203"/>
      <c r="J4504" s="203"/>
      <c r="K4504" s="84"/>
      <c r="L4504" s="84"/>
      <c r="M4504" s="84"/>
      <c r="N4504" s="203"/>
      <c r="O4504" s="86"/>
      <c r="P4504" s="203"/>
      <c r="Q4504" s="203"/>
      <c r="R4504" s="84"/>
      <c r="S4504" s="84"/>
      <c r="T4504" s="84"/>
      <c r="U4504" s="84"/>
      <c r="V4504" s="84"/>
      <c r="W4504" s="203"/>
    </row>
    <row r="4505" spans="1:23" x14ac:dyDescent="0.3">
      <c r="A4505" s="203" t="s">
        <v>4029</v>
      </c>
      <c r="B4505" s="203" t="s">
        <v>1245</v>
      </c>
      <c r="C4505" s="203" t="s">
        <v>9471</v>
      </c>
      <c r="D4505" s="203" t="s">
        <v>9471</v>
      </c>
      <c r="E4505" s="203" t="s">
        <v>9471</v>
      </c>
      <c r="F4505" s="203" t="s">
        <v>9451</v>
      </c>
      <c r="G4505" s="203"/>
      <c r="H4505" s="203"/>
      <c r="I4505" s="203"/>
      <c r="J4505" s="203"/>
      <c r="K4505" s="84"/>
      <c r="L4505" s="84"/>
      <c r="M4505" s="84"/>
      <c r="N4505" s="203"/>
      <c r="O4505" s="86"/>
      <c r="P4505" s="203"/>
      <c r="Q4505" s="203"/>
      <c r="R4505" s="84"/>
      <c r="S4505" s="84"/>
      <c r="T4505" s="84"/>
      <c r="U4505" s="84"/>
      <c r="V4505" s="84"/>
      <c r="W4505" s="203"/>
    </row>
    <row r="4506" spans="1:23" x14ac:dyDescent="0.3">
      <c r="A4506" s="203" t="s">
        <v>1476</v>
      </c>
      <c r="B4506" s="203" t="s">
        <v>1246</v>
      </c>
      <c r="C4506" s="203" t="s">
        <v>9471</v>
      </c>
      <c r="D4506" s="203" t="s">
        <v>9471</v>
      </c>
      <c r="E4506" s="203" t="s">
        <v>9471</v>
      </c>
      <c r="F4506" s="203" t="s">
        <v>9451</v>
      </c>
      <c r="G4506" s="203"/>
      <c r="H4506" s="203"/>
      <c r="I4506" s="203"/>
      <c r="J4506" s="203"/>
      <c r="K4506" s="84"/>
      <c r="L4506" s="84"/>
      <c r="M4506" s="84"/>
      <c r="N4506" s="203"/>
      <c r="O4506" s="86"/>
      <c r="P4506" s="203"/>
      <c r="Q4506" s="203"/>
      <c r="R4506" s="84"/>
      <c r="S4506" s="84"/>
      <c r="T4506" s="84"/>
      <c r="U4506" s="84"/>
      <c r="V4506" s="84"/>
      <c r="W4506" s="203"/>
    </row>
    <row r="4507" spans="1:23" x14ac:dyDescent="0.3">
      <c r="A4507" s="203" t="s">
        <v>1561</v>
      </c>
      <c r="B4507" s="203" t="s">
        <v>1245</v>
      </c>
      <c r="C4507" s="203" t="s">
        <v>9471</v>
      </c>
      <c r="D4507" s="203" t="s">
        <v>9471</v>
      </c>
      <c r="E4507" s="203" t="s">
        <v>9471</v>
      </c>
      <c r="F4507" s="203" t="s">
        <v>9451</v>
      </c>
      <c r="G4507" s="203"/>
      <c r="H4507" s="203"/>
      <c r="I4507" s="203"/>
      <c r="J4507" s="203"/>
      <c r="K4507" s="84"/>
      <c r="L4507" s="84"/>
      <c r="M4507" s="84"/>
      <c r="N4507" s="203"/>
      <c r="O4507" s="86"/>
      <c r="P4507" s="203"/>
      <c r="Q4507" s="203"/>
      <c r="R4507" s="84"/>
      <c r="S4507" s="84"/>
      <c r="T4507" s="84"/>
      <c r="U4507" s="84"/>
      <c r="V4507" s="84"/>
      <c r="W4507" s="203"/>
    </row>
    <row r="4508" spans="1:23" x14ac:dyDescent="0.3">
      <c r="A4508" s="203" t="s">
        <v>1689</v>
      </c>
      <c r="B4508" s="203" t="s">
        <v>1247</v>
      </c>
      <c r="C4508" s="203" t="s">
        <v>9471</v>
      </c>
      <c r="D4508" s="203" t="s">
        <v>9471</v>
      </c>
      <c r="E4508" s="203" t="s">
        <v>9471</v>
      </c>
      <c r="F4508" s="203" t="s">
        <v>9451</v>
      </c>
      <c r="G4508" s="203"/>
      <c r="H4508" s="203"/>
      <c r="I4508" s="203"/>
      <c r="J4508" s="203"/>
      <c r="K4508" s="84"/>
      <c r="L4508" s="84"/>
      <c r="M4508" s="84"/>
      <c r="N4508" s="203"/>
      <c r="O4508" s="86"/>
      <c r="P4508" s="203"/>
      <c r="Q4508" s="203"/>
      <c r="R4508" s="84"/>
      <c r="S4508" s="84"/>
      <c r="T4508" s="84"/>
      <c r="U4508" s="84"/>
      <c r="V4508" s="84"/>
      <c r="W4508" s="203"/>
    </row>
    <row r="4509" spans="1:23" x14ac:dyDescent="0.3">
      <c r="A4509" s="203" t="s">
        <v>2539</v>
      </c>
      <c r="B4509" s="203" t="s">
        <v>1247</v>
      </c>
      <c r="C4509" s="203" t="s">
        <v>9471</v>
      </c>
      <c r="D4509" s="203" t="s">
        <v>9471</v>
      </c>
      <c r="E4509" s="203" t="s">
        <v>9471</v>
      </c>
      <c r="F4509" s="203" t="s">
        <v>9451</v>
      </c>
      <c r="G4509" s="203"/>
      <c r="H4509" s="203"/>
      <c r="I4509" s="203"/>
      <c r="J4509" s="203"/>
      <c r="K4509" s="84"/>
      <c r="L4509" s="84"/>
      <c r="M4509" s="84"/>
      <c r="N4509" s="203"/>
      <c r="O4509" s="86"/>
      <c r="P4509" s="203"/>
      <c r="Q4509" s="203"/>
      <c r="R4509" s="84"/>
      <c r="S4509" s="84"/>
      <c r="T4509" s="84"/>
      <c r="U4509" s="84"/>
      <c r="V4509" s="84"/>
      <c r="W4509" s="203"/>
    </row>
    <row r="4510" spans="1:23" x14ac:dyDescent="0.3">
      <c r="A4510" s="203" t="s">
        <v>3031</v>
      </c>
      <c r="B4510" s="203" t="s">
        <v>1245</v>
      </c>
      <c r="C4510" s="203" t="s">
        <v>9471</v>
      </c>
      <c r="D4510" s="203" t="s">
        <v>9471</v>
      </c>
      <c r="E4510" s="203" t="s">
        <v>9471</v>
      </c>
      <c r="F4510" s="203" t="s">
        <v>9451</v>
      </c>
      <c r="G4510" s="203"/>
      <c r="H4510" s="203"/>
      <c r="I4510" s="203"/>
      <c r="J4510" s="203"/>
      <c r="K4510" s="84"/>
      <c r="L4510" s="84"/>
      <c r="M4510" s="84"/>
      <c r="N4510" s="203"/>
      <c r="O4510" s="86"/>
      <c r="P4510" s="203"/>
      <c r="Q4510" s="203"/>
      <c r="R4510" s="84"/>
      <c r="S4510" s="84"/>
      <c r="T4510" s="84"/>
      <c r="U4510" s="84"/>
      <c r="V4510" s="84"/>
      <c r="W4510" s="203"/>
    </row>
    <row r="4511" spans="1:23" x14ac:dyDescent="0.3">
      <c r="A4511" s="203" t="s">
        <v>3660</v>
      </c>
      <c r="B4511" s="203" t="s">
        <v>1245</v>
      </c>
      <c r="C4511" s="203" t="s">
        <v>9471</v>
      </c>
      <c r="D4511" s="203" t="s">
        <v>9471</v>
      </c>
      <c r="E4511" s="203" t="s">
        <v>9471</v>
      </c>
      <c r="F4511" s="203" t="s">
        <v>9451</v>
      </c>
      <c r="G4511" s="203"/>
      <c r="H4511" s="203"/>
      <c r="I4511" s="203"/>
      <c r="J4511" s="203"/>
      <c r="K4511" s="84"/>
      <c r="L4511" s="84"/>
      <c r="M4511" s="84"/>
      <c r="N4511" s="203"/>
      <c r="O4511" s="86"/>
      <c r="P4511" s="203"/>
      <c r="Q4511" s="203"/>
      <c r="R4511" s="84"/>
      <c r="S4511" s="84"/>
      <c r="T4511" s="84"/>
      <c r="U4511" s="84"/>
      <c r="V4511" s="84"/>
      <c r="W4511" s="203"/>
    </row>
    <row r="4512" spans="1:23" x14ac:dyDescent="0.3">
      <c r="A4512" s="203" t="s">
        <v>4652</v>
      </c>
      <c r="B4512" s="203" t="s">
        <v>1247</v>
      </c>
      <c r="C4512" s="203" t="s">
        <v>9471</v>
      </c>
      <c r="D4512" s="203" t="s">
        <v>9471</v>
      </c>
      <c r="E4512" s="203" t="s">
        <v>9471</v>
      </c>
      <c r="F4512" s="203" t="s">
        <v>9451</v>
      </c>
      <c r="G4512" s="203"/>
      <c r="H4512" s="203"/>
      <c r="I4512" s="203"/>
      <c r="J4512" s="203"/>
      <c r="K4512" s="84"/>
      <c r="L4512" s="84"/>
      <c r="M4512" s="84"/>
      <c r="N4512" s="203"/>
      <c r="O4512" s="86"/>
      <c r="P4512" s="203"/>
      <c r="Q4512" s="203"/>
      <c r="R4512" s="84"/>
      <c r="S4512" s="84"/>
      <c r="T4512" s="84"/>
      <c r="U4512" s="84"/>
      <c r="V4512" s="84"/>
      <c r="W4512" s="203"/>
    </row>
    <row r="4513" spans="1:23" x14ac:dyDescent="0.3">
      <c r="A4513" s="203" t="s">
        <v>1277</v>
      </c>
      <c r="B4513" s="203" t="s">
        <v>1246</v>
      </c>
      <c r="C4513" s="203" t="s">
        <v>9471</v>
      </c>
      <c r="D4513" s="203" t="s">
        <v>9471</v>
      </c>
      <c r="E4513" s="203" t="s">
        <v>9471</v>
      </c>
      <c r="F4513" s="203" t="s">
        <v>9451</v>
      </c>
      <c r="G4513" s="203"/>
      <c r="H4513" s="203"/>
      <c r="I4513" s="203"/>
      <c r="J4513" s="203"/>
      <c r="K4513" s="84"/>
      <c r="L4513" s="84"/>
      <c r="M4513" s="84"/>
      <c r="N4513" s="203"/>
      <c r="O4513" s="86"/>
      <c r="P4513" s="203"/>
      <c r="Q4513" s="203"/>
      <c r="R4513" s="84"/>
      <c r="S4513" s="84"/>
      <c r="T4513" s="84"/>
      <c r="U4513" s="84"/>
      <c r="V4513" s="84"/>
      <c r="W4513" s="203"/>
    </row>
    <row r="4514" spans="1:23" x14ac:dyDescent="0.3">
      <c r="A4514" s="203" t="s">
        <v>1455</v>
      </c>
      <c r="B4514" s="203" t="s">
        <v>1246</v>
      </c>
      <c r="C4514" s="203" t="s">
        <v>9471</v>
      </c>
      <c r="D4514" s="203" t="s">
        <v>9471</v>
      </c>
      <c r="E4514" s="203" t="s">
        <v>9471</v>
      </c>
      <c r="F4514" s="203" t="s">
        <v>9451</v>
      </c>
      <c r="G4514" s="203"/>
      <c r="H4514" s="203"/>
      <c r="I4514" s="203"/>
      <c r="J4514" s="203"/>
      <c r="K4514" s="84"/>
      <c r="L4514" s="84"/>
      <c r="M4514" s="84"/>
      <c r="N4514" s="203"/>
      <c r="O4514" s="86"/>
      <c r="P4514" s="203"/>
      <c r="Q4514" s="203"/>
      <c r="R4514" s="84"/>
      <c r="S4514" s="84"/>
      <c r="T4514" s="84"/>
      <c r="U4514" s="84"/>
      <c r="V4514" s="84"/>
      <c r="W4514" s="203"/>
    </row>
    <row r="4515" spans="1:23" x14ac:dyDescent="0.3">
      <c r="A4515" s="203" t="s">
        <v>1447</v>
      </c>
      <c r="B4515" s="203" t="s">
        <v>1246</v>
      </c>
      <c r="C4515" s="203" t="s">
        <v>9471</v>
      </c>
      <c r="D4515" s="203" t="s">
        <v>9471</v>
      </c>
      <c r="E4515" s="203" t="s">
        <v>9471</v>
      </c>
      <c r="F4515" s="203" t="s">
        <v>9451</v>
      </c>
      <c r="G4515" s="203"/>
      <c r="H4515" s="203"/>
      <c r="I4515" s="203"/>
      <c r="J4515" s="203"/>
      <c r="K4515" s="84"/>
      <c r="L4515" s="84"/>
      <c r="M4515" s="84"/>
      <c r="N4515" s="203"/>
      <c r="O4515" s="86"/>
      <c r="P4515" s="203"/>
      <c r="Q4515" s="203"/>
      <c r="R4515" s="84"/>
      <c r="S4515" s="84"/>
      <c r="T4515" s="84"/>
      <c r="U4515" s="84"/>
      <c r="V4515" s="84"/>
      <c r="W4515" s="203"/>
    </row>
    <row r="4516" spans="1:23" x14ac:dyDescent="0.3">
      <c r="A4516" s="203" t="s">
        <v>1643</v>
      </c>
      <c r="B4516" s="203" t="s">
        <v>1246</v>
      </c>
      <c r="C4516" s="203" t="s">
        <v>9471</v>
      </c>
      <c r="D4516" s="203" t="s">
        <v>9471</v>
      </c>
      <c r="E4516" s="203" t="s">
        <v>9471</v>
      </c>
      <c r="F4516" s="203" t="s">
        <v>9451</v>
      </c>
      <c r="G4516" s="203"/>
      <c r="H4516" s="203"/>
      <c r="I4516" s="203"/>
      <c r="J4516" s="203"/>
      <c r="K4516" s="84"/>
      <c r="L4516" s="84"/>
      <c r="M4516" s="84"/>
      <c r="N4516" s="203"/>
      <c r="O4516" s="86"/>
      <c r="P4516" s="203"/>
      <c r="Q4516" s="203"/>
      <c r="R4516" s="84"/>
      <c r="S4516" s="84"/>
      <c r="T4516" s="84"/>
      <c r="U4516" s="84"/>
      <c r="V4516" s="84"/>
      <c r="W4516" s="203"/>
    </row>
    <row r="4517" spans="1:23" x14ac:dyDescent="0.3">
      <c r="A4517" s="203" t="s">
        <v>1474</v>
      </c>
      <c r="B4517" s="203" t="s">
        <v>1246</v>
      </c>
      <c r="C4517" s="203" t="s">
        <v>9471</v>
      </c>
      <c r="D4517" s="203" t="s">
        <v>9471</v>
      </c>
      <c r="E4517" s="203" t="s">
        <v>9471</v>
      </c>
      <c r="F4517" s="203" t="s">
        <v>9451</v>
      </c>
      <c r="G4517" s="203"/>
      <c r="H4517" s="203"/>
      <c r="I4517" s="203"/>
      <c r="J4517" s="203"/>
      <c r="K4517" s="84"/>
      <c r="L4517" s="84"/>
      <c r="M4517" s="84"/>
      <c r="N4517" s="203"/>
      <c r="O4517" s="86"/>
      <c r="P4517" s="203"/>
      <c r="Q4517" s="203"/>
      <c r="R4517" s="84"/>
      <c r="S4517" s="84"/>
      <c r="T4517" s="84"/>
      <c r="U4517" s="84"/>
      <c r="V4517" s="84"/>
      <c r="W4517" s="203"/>
    </row>
    <row r="4518" spans="1:23" x14ac:dyDescent="0.3">
      <c r="A4518" s="203" t="s">
        <v>2676</v>
      </c>
      <c r="B4518" s="203" t="s">
        <v>1246</v>
      </c>
      <c r="C4518" s="203" t="s">
        <v>9471</v>
      </c>
      <c r="D4518" s="203" t="s">
        <v>9471</v>
      </c>
      <c r="E4518" s="203" t="s">
        <v>9471</v>
      </c>
      <c r="F4518" s="203" t="s">
        <v>9451</v>
      </c>
      <c r="G4518" s="203"/>
      <c r="H4518" s="203"/>
      <c r="I4518" s="203"/>
      <c r="J4518" s="203"/>
      <c r="K4518" s="84"/>
      <c r="L4518" s="84"/>
      <c r="M4518" s="84"/>
      <c r="N4518" s="203"/>
      <c r="O4518" s="86"/>
      <c r="P4518" s="203"/>
      <c r="Q4518" s="203"/>
      <c r="R4518" s="84"/>
      <c r="S4518" s="84"/>
      <c r="T4518" s="84"/>
      <c r="U4518" s="84"/>
      <c r="V4518" s="84"/>
      <c r="W4518" s="203"/>
    </row>
    <row r="4519" spans="1:23" x14ac:dyDescent="0.3">
      <c r="A4519" s="203" t="s">
        <v>1584</v>
      </c>
      <c r="B4519" s="203" t="s">
        <v>1246</v>
      </c>
      <c r="C4519" s="203" t="s">
        <v>9471</v>
      </c>
      <c r="D4519" s="203" t="s">
        <v>9471</v>
      </c>
      <c r="E4519" s="203" t="s">
        <v>9471</v>
      </c>
      <c r="F4519" s="203" t="s">
        <v>9451</v>
      </c>
      <c r="G4519" s="203"/>
      <c r="H4519" s="203"/>
      <c r="I4519" s="203"/>
      <c r="J4519" s="203"/>
      <c r="K4519" s="84"/>
      <c r="L4519" s="84"/>
      <c r="M4519" s="84"/>
      <c r="N4519" s="203"/>
      <c r="O4519" s="86"/>
      <c r="P4519" s="203"/>
      <c r="Q4519" s="203"/>
      <c r="R4519" s="84"/>
      <c r="S4519" s="84"/>
      <c r="T4519" s="84"/>
      <c r="U4519" s="84"/>
      <c r="V4519" s="84"/>
      <c r="W4519" s="203"/>
    </row>
    <row r="4520" spans="1:23" x14ac:dyDescent="0.3">
      <c r="A4520" s="203" t="s">
        <v>1612</v>
      </c>
      <c r="B4520" s="203" t="s">
        <v>1245</v>
      </c>
      <c r="C4520" s="203" t="s">
        <v>9471</v>
      </c>
      <c r="D4520" s="203" t="s">
        <v>9471</v>
      </c>
      <c r="E4520" s="203" t="s">
        <v>9471</v>
      </c>
      <c r="F4520" s="203" t="s">
        <v>9451</v>
      </c>
      <c r="G4520" s="203"/>
      <c r="H4520" s="203"/>
      <c r="I4520" s="203"/>
      <c r="J4520" s="203"/>
      <c r="K4520" s="84"/>
      <c r="L4520" s="84"/>
      <c r="M4520" s="84"/>
      <c r="N4520" s="203"/>
      <c r="O4520" s="86"/>
      <c r="P4520" s="203"/>
      <c r="Q4520" s="203"/>
      <c r="R4520" s="84"/>
      <c r="S4520" s="84"/>
      <c r="T4520" s="84"/>
      <c r="U4520" s="84"/>
      <c r="V4520" s="84"/>
      <c r="W4520" s="203"/>
    </row>
    <row r="4521" spans="1:23" x14ac:dyDescent="0.3">
      <c r="A4521" s="203" t="s">
        <v>2921</v>
      </c>
      <c r="B4521" s="203" t="s">
        <v>1245</v>
      </c>
      <c r="C4521" s="203" t="s">
        <v>9471</v>
      </c>
      <c r="D4521" s="203" t="s">
        <v>9471</v>
      </c>
      <c r="E4521" s="203" t="s">
        <v>9471</v>
      </c>
      <c r="F4521" s="203" t="s">
        <v>9451</v>
      </c>
      <c r="G4521" s="203"/>
      <c r="H4521" s="203"/>
      <c r="I4521" s="203"/>
      <c r="J4521" s="203"/>
      <c r="K4521" s="84"/>
      <c r="L4521" s="84"/>
      <c r="M4521" s="84"/>
      <c r="N4521" s="203"/>
      <c r="O4521" s="86"/>
      <c r="P4521" s="203"/>
      <c r="Q4521" s="203"/>
      <c r="R4521" s="84"/>
      <c r="S4521" s="84"/>
      <c r="T4521" s="84"/>
      <c r="U4521" s="84"/>
      <c r="V4521" s="84"/>
      <c r="W4521" s="203"/>
    </row>
    <row r="4522" spans="1:23" x14ac:dyDescent="0.3">
      <c r="A4522" s="203" t="s">
        <v>3233</v>
      </c>
      <c r="B4522" s="203" t="s">
        <v>1245</v>
      </c>
      <c r="C4522" s="203" t="s">
        <v>9471</v>
      </c>
      <c r="D4522" s="203" t="s">
        <v>9471</v>
      </c>
      <c r="E4522" s="203" t="s">
        <v>9471</v>
      </c>
      <c r="F4522" s="203" t="s">
        <v>9451</v>
      </c>
      <c r="G4522" s="203"/>
      <c r="H4522" s="203"/>
      <c r="I4522" s="203"/>
      <c r="J4522" s="203"/>
      <c r="K4522" s="84"/>
      <c r="L4522" s="84"/>
      <c r="M4522" s="84"/>
      <c r="N4522" s="203"/>
      <c r="O4522" s="86"/>
      <c r="P4522" s="203"/>
      <c r="Q4522" s="203"/>
      <c r="R4522" s="84"/>
      <c r="S4522" s="84"/>
      <c r="T4522" s="84"/>
      <c r="U4522" s="84"/>
      <c r="V4522" s="84"/>
      <c r="W4522" s="203"/>
    </row>
    <row r="4523" spans="1:23" x14ac:dyDescent="0.3">
      <c r="A4523" s="203" t="s">
        <v>1696</v>
      </c>
      <c r="B4523" s="203" t="s">
        <v>1245</v>
      </c>
      <c r="C4523" s="203" t="s">
        <v>9471</v>
      </c>
      <c r="D4523" s="203" t="s">
        <v>9471</v>
      </c>
      <c r="E4523" s="203" t="s">
        <v>9471</v>
      </c>
      <c r="F4523" s="203" t="s">
        <v>9451</v>
      </c>
      <c r="G4523" s="203"/>
      <c r="H4523" s="203"/>
      <c r="I4523" s="203"/>
      <c r="J4523" s="203"/>
      <c r="K4523" s="84"/>
      <c r="L4523" s="84"/>
      <c r="M4523" s="84"/>
      <c r="N4523" s="203"/>
      <c r="O4523" s="86"/>
      <c r="P4523" s="203"/>
      <c r="Q4523" s="203"/>
      <c r="R4523" s="84"/>
      <c r="S4523" s="84"/>
      <c r="T4523" s="84"/>
      <c r="U4523" s="84"/>
      <c r="V4523" s="84"/>
      <c r="W4523" s="203"/>
    </row>
    <row r="4524" spans="1:23" x14ac:dyDescent="0.3">
      <c r="A4524" s="203" t="s">
        <v>1657</v>
      </c>
      <c r="B4524" s="203" t="s">
        <v>1247</v>
      </c>
      <c r="C4524" s="203" t="s">
        <v>9471</v>
      </c>
      <c r="D4524" s="203" t="s">
        <v>9471</v>
      </c>
      <c r="E4524" s="203" t="s">
        <v>9471</v>
      </c>
      <c r="F4524" s="203" t="s">
        <v>9451</v>
      </c>
      <c r="G4524" s="203"/>
      <c r="H4524" s="203"/>
      <c r="I4524" s="203"/>
      <c r="J4524" s="203"/>
      <c r="K4524" s="84"/>
      <c r="L4524" s="84"/>
      <c r="M4524" s="84"/>
      <c r="N4524" s="203"/>
      <c r="O4524" s="86"/>
      <c r="P4524" s="203"/>
      <c r="Q4524" s="203"/>
      <c r="R4524" s="84"/>
      <c r="S4524" s="84"/>
      <c r="T4524" s="84"/>
      <c r="U4524" s="84"/>
      <c r="V4524" s="84"/>
      <c r="W4524" s="203"/>
    </row>
    <row r="4525" spans="1:23" x14ac:dyDescent="0.3">
      <c r="A4525" s="203" t="s">
        <v>1463</v>
      </c>
      <c r="B4525" s="203" t="s">
        <v>1245</v>
      </c>
      <c r="C4525" s="203" t="s">
        <v>9471</v>
      </c>
      <c r="D4525" s="203" t="s">
        <v>9471</v>
      </c>
      <c r="E4525" s="203" t="s">
        <v>9471</v>
      </c>
      <c r="F4525" s="203" t="s">
        <v>9451</v>
      </c>
      <c r="G4525" s="203"/>
      <c r="H4525" s="203"/>
      <c r="I4525" s="203"/>
      <c r="J4525" s="203"/>
      <c r="K4525" s="84"/>
      <c r="L4525" s="84"/>
      <c r="M4525" s="84"/>
      <c r="N4525" s="203"/>
      <c r="O4525" s="86"/>
      <c r="P4525" s="203"/>
      <c r="Q4525" s="203"/>
      <c r="R4525" s="84"/>
      <c r="S4525" s="84"/>
      <c r="T4525" s="84"/>
      <c r="U4525" s="84"/>
      <c r="V4525" s="84"/>
      <c r="W4525" s="203"/>
    </row>
    <row r="4526" spans="1:23" x14ac:dyDescent="0.3">
      <c r="A4526" s="203" t="s">
        <v>5127</v>
      </c>
      <c r="B4526" s="203" t="s">
        <v>1245</v>
      </c>
      <c r="C4526" s="203" t="s">
        <v>33531</v>
      </c>
      <c r="D4526" s="203" t="s">
        <v>9471</v>
      </c>
      <c r="E4526" s="203" t="s">
        <v>33532</v>
      </c>
      <c r="F4526" s="203" t="s">
        <v>9451</v>
      </c>
      <c r="G4526" s="203"/>
      <c r="H4526" s="203"/>
      <c r="I4526" s="203"/>
      <c r="J4526" s="203"/>
      <c r="K4526" s="84"/>
      <c r="L4526" s="84"/>
      <c r="M4526" s="84"/>
      <c r="N4526" s="203"/>
      <c r="O4526" s="86"/>
      <c r="P4526" s="203"/>
      <c r="Q4526" s="203"/>
      <c r="R4526" s="84"/>
      <c r="S4526" s="84"/>
      <c r="T4526" s="84"/>
      <c r="U4526" s="84"/>
      <c r="V4526" s="84"/>
      <c r="W4526" s="203"/>
    </row>
    <row r="4527" spans="1:23" x14ac:dyDescent="0.3">
      <c r="A4527" s="203" t="s">
        <v>1476</v>
      </c>
      <c r="B4527" s="203" t="s">
        <v>1246</v>
      </c>
      <c r="C4527" s="203" t="s">
        <v>33514</v>
      </c>
      <c r="D4527" s="203" t="s">
        <v>9471</v>
      </c>
      <c r="E4527" s="203" t="s">
        <v>33515</v>
      </c>
      <c r="F4527" s="203" t="s">
        <v>9451</v>
      </c>
      <c r="G4527" s="203"/>
      <c r="H4527" s="203"/>
      <c r="I4527" s="203"/>
      <c r="J4527" s="203"/>
      <c r="K4527" s="84"/>
      <c r="L4527" s="84"/>
      <c r="M4527" s="84"/>
      <c r="N4527" s="203"/>
      <c r="O4527" s="86"/>
      <c r="P4527" s="203"/>
      <c r="Q4527" s="203"/>
      <c r="R4527" s="84"/>
      <c r="S4527" s="84"/>
      <c r="T4527" s="84"/>
      <c r="U4527" s="84"/>
      <c r="V4527" s="84"/>
      <c r="W4527" s="203"/>
    </row>
    <row r="4528" spans="1:23" x14ac:dyDescent="0.3">
      <c r="A4528" s="203" t="s">
        <v>1460</v>
      </c>
      <c r="B4528" s="203" t="s">
        <v>1246</v>
      </c>
      <c r="C4528" s="203" t="s">
        <v>33514</v>
      </c>
      <c r="D4528" s="203" t="s">
        <v>9471</v>
      </c>
      <c r="E4528" s="203" t="s">
        <v>33515</v>
      </c>
      <c r="F4528" s="203" t="s">
        <v>9451</v>
      </c>
      <c r="G4528" s="203"/>
      <c r="H4528" s="203"/>
      <c r="I4528" s="203"/>
      <c r="J4528" s="203"/>
      <c r="K4528" s="84"/>
      <c r="L4528" s="84"/>
      <c r="M4528" s="84"/>
      <c r="N4528" s="203"/>
      <c r="O4528" s="86"/>
      <c r="P4528" s="203"/>
      <c r="Q4528" s="203"/>
      <c r="R4528" s="84"/>
      <c r="S4528" s="84"/>
      <c r="T4528" s="84"/>
      <c r="U4528" s="84"/>
      <c r="V4528" s="84"/>
      <c r="W4528" s="203"/>
    </row>
    <row r="4529" spans="1:23" x14ac:dyDescent="0.3">
      <c r="A4529" s="203" t="s">
        <v>1476</v>
      </c>
      <c r="B4529" s="203" t="s">
        <v>1246</v>
      </c>
      <c r="C4529" s="203" t="s">
        <v>33523</v>
      </c>
      <c r="D4529" s="203" t="s">
        <v>9471</v>
      </c>
      <c r="E4529" s="203" t="s">
        <v>33524</v>
      </c>
      <c r="F4529" s="203" t="s">
        <v>9451</v>
      </c>
      <c r="G4529" s="203"/>
      <c r="H4529" s="203"/>
      <c r="I4529" s="203"/>
      <c r="J4529" s="203"/>
      <c r="K4529" s="84"/>
      <c r="L4529" s="84"/>
      <c r="M4529" s="84"/>
      <c r="N4529" s="203"/>
      <c r="O4529" s="86"/>
      <c r="P4529" s="203"/>
      <c r="Q4529" s="203"/>
      <c r="R4529" s="84"/>
      <c r="S4529" s="84"/>
      <c r="T4529" s="84"/>
      <c r="U4529" s="84"/>
      <c r="V4529" s="84"/>
      <c r="W4529" s="203"/>
    </row>
    <row r="4530" spans="1:23" x14ac:dyDescent="0.3">
      <c r="A4530" s="203" t="s">
        <v>1460</v>
      </c>
      <c r="B4530" s="203" t="s">
        <v>1246</v>
      </c>
      <c r="C4530" s="203" t="s">
        <v>33523</v>
      </c>
      <c r="D4530" s="203" t="s">
        <v>9471</v>
      </c>
      <c r="E4530" s="203" t="s">
        <v>33524</v>
      </c>
      <c r="F4530" s="203" t="s">
        <v>9451</v>
      </c>
      <c r="G4530" s="203"/>
      <c r="H4530" s="203"/>
      <c r="I4530" s="203"/>
      <c r="J4530" s="203"/>
      <c r="K4530" s="84"/>
      <c r="L4530" s="84"/>
      <c r="M4530" s="84"/>
      <c r="N4530" s="203"/>
      <c r="O4530" s="86"/>
      <c r="P4530" s="203"/>
      <c r="Q4530" s="203"/>
      <c r="R4530" s="84"/>
      <c r="S4530" s="84"/>
      <c r="T4530" s="84"/>
      <c r="U4530" s="84"/>
      <c r="V4530" s="84"/>
      <c r="W4530" s="203"/>
    </row>
    <row r="4531" spans="1:23" x14ac:dyDescent="0.3">
      <c r="A4531" s="203" t="s">
        <v>1460</v>
      </c>
      <c r="B4531" s="203" t="s">
        <v>1246</v>
      </c>
      <c r="C4531" s="203" t="s">
        <v>33533</v>
      </c>
      <c r="D4531" s="203" t="s">
        <v>9471</v>
      </c>
      <c r="E4531" s="203" t="s">
        <v>33534</v>
      </c>
      <c r="F4531" s="203" t="s">
        <v>9451</v>
      </c>
      <c r="G4531" s="203"/>
      <c r="H4531" s="203"/>
      <c r="I4531" s="203"/>
      <c r="J4531" s="203"/>
      <c r="K4531" s="84"/>
      <c r="L4531" s="84"/>
      <c r="M4531" s="84"/>
      <c r="N4531" s="203"/>
      <c r="O4531" s="86"/>
      <c r="P4531" s="203"/>
      <c r="Q4531" s="203"/>
      <c r="R4531" s="84"/>
      <c r="S4531" s="84"/>
      <c r="T4531" s="84"/>
      <c r="U4531" s="84"/>
      <c r="V4531" s="84"/>
      <c r="W4531" s="203"/>
    </row>
    <row r="4532" spans="1:23" x14ac:dyDescent="0.3">
      <c r="A4532" s="203" t="s">
        <v>3417</v>
      </c>
      <c r="B4532" s="203" t="s">
        <v>1247</v>
      </c>
      <c r="C4532" s="203" t="s">
        <v>34516</v>
      </c>
      <c r="D4532" s="203" t="s">
        <v>9471</v>
      </c>
      <c r="E4532" s="203" t="s">
        <v>34517</v>
      </c>
      <c r="F4532" s="203" t="s">
        <v>9451</v>
      </c>
      <c r="G4532" s="203"/>
      <c r="H4532" s="203"/>
      <c r="I4532" s="203"/>
      <c r="J4532" s="203"/>
      <c r="K4532" s="84"/>
      <c r="L4532" s="84"/>
      <c r="M4532" s="84"/>
      <c r="N4532" s="203"/>
      <c r="O4532" s="86"/>
      <c r="P4532" s="203"/>
      <c r="Q4532" s="203"/>
      <c r="R4532" s="84"/>
      <c r="S4532" s="84"/>
      <c r="T4532" s="84"/>
      <c r="U4532" s="84"/>
      <c r="V4532" s="84"/>
      <c r="W4532" s="203"/>
    </row>
    <row r="4533" spans="1:23" x14ac:dyDescent="0.3">
      <c r="A4533" s="203" t="s">
        <v>5127</v>
      </c>
      <c r="B4533" s="203" t="s">
        <v>1245</v>
      </c>
      <c r="C4533" s="203" t="s">
        <v>33516</v>
      </c>
      <c r="D4533" s="203" t="s">
        <v>9471</v>
      </c>
      <c r="E4533" s="203" t="s">
        <v>33517</v>
      </c>
      <c r="F4533" s="203" t="s">
        <v>9451</v>
      </c>
      <c r="G4533" s="203"/>
      <c r="H4533" s="203"/>
      <c r="I4533" s="203"/>
      <c r="J4533" s="203"/>
      <c r="K4533" s="84"/>
      <c r="L4533" s="84"/>
      <c r="M4533" s="84"/>
      <c r="N4533" s="203"/>
      <c r="O4533" s="86"/>
      <c r="P4533" s="203"/>
      <c r="Q4533" s="203"/>
      <c r="R4533" s="84"/>
      <c r="S4533" s="84"/>
      <c r="T4533" s="84"/>
      <c r="U4533" s="84"/>
      <c r="V4533" s="84"/>
      <c r="W4533" s="203"/>
    </row>
    <row r="4534" spans="1:23" x14ac:dyDescent="0.3">
      <c r="A4534" s="203" t="s">
        <v>1605</v>
      </c>
      <c r="B4534" s="203" t="s">
        <v>1247</v>
      </c>
      <c r="C4534" s="203" t="s">
        <v>34518</v>
      </c>
      <c r="D4534" s="203" t="s">
        <v>9471</v>
      </c>
      <c r="E4534" s="203" t="s">
        <v>34519</v>
      </c>
      <c r="F4534" s="203" t="s">
        <v>9451</v>
      </c>
      <c r="G4534" s="203"/>
      <c r="H4534" s="203"/>
      <c r="I4534" s="203"/>
      <c r="J4534" s="203"/>
      <c r="K4534" s="84"/>
      <c r="L4534" s="84"/>
      <c r="M4534" s="84"/>
      <c r="N4534" s="203"/>
      <c r="O4534" s="86"/>
      <c r="P4534" s="203"/>
      <c r="Q4534" s="203"/>
      <c r="R4534" s="84"/>
      <c r="S4534" s="84"/>
      <c r="T4534" s="84"/>
      <c r="U4534" s="84"/>
      <c r="V4534" s="84"/>
      <c r="W4534" s="203"/>
    </row>
    <row r="4535" spans="1:23" x14ac:dyDescent="0.3">
      <c r="A4535" s="203" t="s">
        <v>1460</v>
      </c>
      <c r="B4535" s="203" t="s">
        <v>1246</v>
      </c>
      <c r="C4535" s="203" t="s">
        <v>33521</v>
      </c>
      <c r="D4535" s="203" t="s">
        <v>9471</v>
      </c>
      <c r="E4535" s="203" t="s">
        <v>33522</v>
      </c>
      <c r="F4535" s="203" t="s">
        <v>9451</v>
      </c>
      <c r="G4535" s="203"/>
      <c r="H4535" s="203"/>
      <c r="I4535" s="203"/>
      <c r="J4535" s="203"/>
      <c r="K4535" s="84"/>
      <c r="L4535" s="84"/>
      <c r="M4535" s="84"/>
      <c r="N4535" s="203"/>
      <c r="O4535" s="86"/>
      <c r="P4535" s="203"/>
      <c r="Q4535" s="203"/>
      <c r="R4535" s="84"/>
      <c r="S4535" s="84"/>
      <c r="T4535" s="84"/>
      <c r="U4535" s="84"/>
      <c r="V4535" s="84"/>
      <c r="W4535" s="203"/>
    </row>
    <row r="4536" spans="1:23" x14ac:dyDescent="0.3">
      <c r="A4536" s="203" t="s">
        <v>1476</v>
      </c>
      <c r="B4536" s="203" t="s">
        <v>1246</v>
      </c>
      <c r="C4536" s="203" t="s">
        <v>33521</v>
      </c>
      <c r="D4536" s="203" t="s">
        <v>9471</v>
      </c>
      <c r="E4536" s="203" t="s">
        <v>33522</v>
      </c>
      <c r="F4536" s="203" t="s">
        <v>9451</v>
      </c>
      <c r="G4536" s="203"/>
      <c r="H4536" s="203"/>
      <c r="I4536" s="203"/>
      <c r="J4536" s="203"/>
      <c r="K4536" s="84"/>
      <c r="L4536" s="84"/>
      <c r="M4536" s="84"/>
      <c r="N4536" s="203"/>
      <c r="O4536" s="86"/>
      <c r="P4536" s="203"/>
      <c r="Q4536" s="203"/>
      <c r="R4536" s="84"/>
      <c r="S4536" s="84"/>
      <c r="T4536" s="84"/>
      <c r="U4536" s="84"/>
      <c r="V4536" s="84"/>
      <c r="W4536" s="203"/>
    </row>
    <row r="4537" spans="1:23" x14ac:dyDescent="0.3">
      <c r="A4537" s="203" t="s">
        <v>1460</v>
      </c>
      <c r="B4537" s="203" t="s">
        <v>1246</v>
      </c>
      <c r="C4537" s="203" t="s">
        <v>33518</v>
      </c>
      <c r="D4537" s="203" t="s">
        <v>9471</v>
      </c>
      <c r="E4537" s="203" t="s">
        <v>33519</v>
      </c>
      <c r="F4537" s="203" t="s">
        <v>9451</v>
      </c>
      <c r="G4537" s="203"/>
      <c r="H4537" s="203"/>
      <c r="I4537" s="203"/>
      <c r="J4537" s="203"/>
      <c r="K4537" s="84"/>
      <c r="L4537" s="84"/>
      <c r="M4537" s="84"/>
      <c r="N4537" s="203"/>
      <c r="O4537" s="86"/>
      <c r="P4537" s="203"/>
      <c r="Q4537" s="203"/>
      <c r="R4537" s="84"/>
      <c r="S4537" s="84"/>
      <c r="T4537" s="84"/>
      <c r="U4537" s="84"/>
      <c r="V4537" s="84"/>
      <c r="W4537" s="203"/>
    </row>
    <row r="4538" spans="1:23" x14ac:dyDescent="0.3">
      <c r="A4538" s="203" t="s">
        <v>1784</v>
      </c>
      <c r="B4538" s="203" t="s">
        <v>1247</v>
      </c>
      <c r="C4538" s="203" t="s">
        <v>33525</v>
      </c>
      <c r="D4538" s="203" t="s">
        <v>9471</v>
      </c>
      <c r="E4538" s="203" t="s">
        <v>33526</v>
      </c>
      <c r="F4538" s="203" t="s">
        <v>9451</v>
      </c>
      <c r="G4538" s="203"/>
      <c r="H4538" s="203"/>
      <c r="I4538" s="203"/>
      <c r="J4538" s="203"/>
      <c r="K4538" s="84"/>
      <c r="L4538" s="84"/>
      <c r="M4538" s="84"/>
      <c r="N4538" s="203"/>
      <c r="O4538" s="86"/>
      <c r="P4538" s="203"/>
      <c r="Q4538" s="203"/>
      <c r="R4538" s="84"/>
      <c r="S4538" s="84"/>
      <c r="T4538" s="84"/>
      <c r="U4538" s="84"/>
      <c r="V4538" s="84"/>
      <c r="W4538" s="203"/>
    </row>
    <row r="4539" spans="1:23" x14ac:dyDescent="0.3">
      <c r="A4539" s="203" t="s">
        <v>3417</v>
      </c>
      <c r="B4539" s="203" t="s">
        <v>1247</v>
      </c>
      <c r="C4539" s="203" t="s">
        <v>34520</v>
      </c>
      <c r="D4539" s="203" t="s">
        <v>9471</v>
      </c>
      <c r="E4539" s="203" t="s">
        <v>34521</v>
      </c>
      <c r="F4539" s="203" t="s">
        <v>9451</v>
      </c>
      <c r="G4539" s="203"/>
      <c r="H4539" s="203"/>
      <c r="I4539" s="203"/>
      <c r="J4539" s="203"/>
      <c r="K4539" s="84"/>
      <c r="L4539" s="84"/>
      <c r="M4539" s="84"/>
      <c r="N4539" s="203"/>
      <c r="O4539" s="86"/>
      <c r="P4539" s="203"/>
      <c r="Q4539" s="203"/>
      <c r="R4539" s="84"/>
      <c r="S4539" s="84"/>
      <c r="T4539" s="84"/>
      <c r="U4539" s="84"/>
      <c r="V4539" s="84"/>
      <c r="W4539" s="203"/>
    </row>
    <row r="4540" spans="1:23" x14ac:dyDescent="0.3">
      <c r="A4540" s="203" t="s">
        <v>1524</v>
      </c>
      <c r="B4540" s="203" t="s">
        <v>1246</v>
      </c>
      <c r="C4540" s="203" t="s">
        <v>33520</v>
      </c>
      <c r="D4540" s="203" t="s">
        <v>9471</v>
      </c>
      <c r="E4540" s="203" t="s">
        <v>14579</v>
      </c>
      <c r="F4540" s="203" t="s">
        <v>9451</v>
      </c>
      <c r="G4540" s="203"/>
      <c r="H4540" s="203"/>
      <c r="I4540" s="203"/>
      <c r="J4540" s="203"/>
      <c r="K4540" s="84"/>
      <c r="L4540" s="84"/>
      <c r="M4540" s="84"/>
      <c r="N4540" s="203"/>
      <c r="O4540" s="86"/>
      <c r="P4540" s="203"/>
      <c r="Q4540" s="203"/>
      <c r="R4540" s="84"/>
      <c r="S4540" s="84"/>
      <c r="T4540" s="84"/>
      <c r="U4540" s="84"/>
      <c r="V4540" s="84"/>
      <c r="W4540" s="203"/>
    </row>
    <row r="4541" spans="1:23" x14ac:dyDescent="0.3">
      <c r="A4541" s="203" t="s">
        <v>4414</v>
      </c>
      <c r="B4541" s="203" t="s">
        <v>1245</v>
      </c>
      <c r="C4541" s="203" t="s">
        <v>33529</v>
      </c>
      <c r="D4541" s="203" t="s">
        <v>9471</v>
      </c>
      <c r="E4541" s="203" t="s">
        <v>33530</v>
      </c>
      <c r="F4541" s="203" t="s">
        <v>20500</v>
      </c>
      <c r="G4541" s="203"/>
      <c r="H4541" s="203"/>
      <c r="I4541" s="203"/>
      <c r="J4541" s="203"/>
      <c r="K4541" s="84"/>
      <c r="L4541" s="84"/>
      <c r="M4541" s="84"/>
      <c r="N4541" s="203"/>
      <c r="O4541" s="86"/>
      <c r="P4541" s="203"/>
      <c r="Q4541" s="203"/>
      <c r="R4541" s="84"/>
      <c r="S4541" s="84"/>
      <c r="T4541" s="84"/>
      <c r="U4541" s="84"/>
      <c r="V4541" s="84"/>
      <c r="W4541" s="203"/>
    </row>
    <row r="4542" spans="1:23" x14ac:dyDescent="0.3">
      <c r="A4542" s="203" t="s">
        <v>1453</v>
      </c>
      <c r="B4542" s="203" t="s">
        <v>1245</v>
      </c>
      <c r="C4542" s="203" t="s">
        <v>33527</v>
      </c>
      <c r="D4542" s="203" t="s">
        <v>9471</v>
      </c>
      <c r="E4542" s="203" t="s">
        <v>33528</v>
      </c>
      <c r="F4542" s="203" t="s">
        <v>9451</v>
      </c>
      <c r="G4542" s="203"/>
      <c r="H4542" s="203"/>
      <c r="I4542" s="203"/>
      <c r="J4542" s="203"/>
      <c r="K4542" s="84"/>
      <c r="L4542" s="84"/>
      <c r="M4542" s="84"/>
      <c r="N4542" s="203"/>
      <c r="O4542" s="86"/>
      <c r="P4542" s="203"/>
      <c r="Q4542" s="203"/>
      <c r="R4542" s="84"/>
      <c r="S4542" s="84"/>
      <c r="T4542" s="84"/>
      <c r="U4542" s="84"/>
      <c r="V4542" s="84"/>
      <c r="W4542" s="203"/>
    </row>
    <row r="4543" spans="1:23" x14ac:dyDescent="0.3">
      <c r="A4543" s="203" t="s">
        <v>1605</v>
      </c>
      <c r="B4543" s="203" t="s">
        <v>1247</v>
      </c>
      <c r="C4543" s="203" t="s">
        <v>34522</v>
      </c>
      <c r="D4543" s="203" t="s">
        <v>9471</v>
      </c>
      <c r="E4543" s="203" t="s">
        <v>34523</v>
      </c>
      <c r="F4543" s="203" t="s">
        <v>9451</v>
      </c>
      <c r="G4543" s="203"/>
      <c r="H4543" s="203"/>
      <c r="I4543" s="203"/>
      <c r="J4543" s="203"/>
      <c r="K4543" s="84"/>
      <c r="L4543" s="84"/>
      <c r="M4543" s="84"/>
      <c r="N4543" s="203"/>
      <c r="O4543" s="86"/>
      <c r="P4543" s="203"/>
      <c r="Q4543" s="203"/>
      <c r="R4543" s="84"/>
      <c r="S4543" s="84"/>
      <c r="T4543" s="84"/>
      <c r="U4543" s="84"/>
      <c r="V4543" s="84"/>
      <c r="W4543" s="203"/>
    </row>
    <row r="4544" spans="1:23" x14ac:dyDescent="0.3">
      <c r="A4544" s="203" t="s">
        <v>1595</v>
      </c>
      <c r="B4544" s="203" t="s">
        <v>1247</v>
      </c>
      <c r="C4544" s="203" t="s">
        <v>33535</v>
      </c>
      <c r="D4544" s="203" t="s">
        <v>33536</v>
      </c>
      <c r="E4544" s="203" t="s">
        <v>33537</v>
      </c>
      <c r="F4544" s="203" t="s">
        <v>9451</v>
      </c>
      <c r="G4544" s="203"/>
      <c r="H4544" s="203"/>
      <c r="I4544" s="203"/>
      <c r="J4544" s="203"/>
      <c r="K4544" s="84"/>
      <c r="L4544" s="84"/>
      <c r="M4544" s="84"/>
      <c r="N4544" s="203"/>
      <c r="O4544" s="86"/>
      <c r="P4544" s="203"/>
      <c r="Q4544" s="203"/>
      <c r="R4544" s="84"/>
      <c r="S4544" s="84"/>
      <c r="T4544" s="84"/>
      <c r="U4544" s="84"/>
      <c r="V4544" s="84"/>
      <c r="W4544" s="203"/>
    </row>
    <row r="4545" spans="1:23" x14ac:dyDescent="0.3">
      <c r="A4545" s="203" t="s">
        <v>1486</v>
      </c>
      <c r="B4545" s="203" t="s">
        <v>1246</v>
      </c>
      <c r="C4545" s="203" t="s">
        <v>33544</v>
      </c>
      <c r="D4545" s="203" t="s">
        <v>33545</v>
      </c>
      <c r="E4545" s="203" t="s">
        <v>33546</v>
      </c>
      <c r="F4545" s="203" t="s">
        <v>9451</v>
      </c>
      <c r="G4545" s="203"/>
      <c r="H4545" s="203"/>
      <c r="I4545" s="203"/>
      <c r="J4545" s="203"/>
      <c r="K4545" s="84"/>
      <c r="L4545" s="84"/>
      <c r="M4545" s="84"/>
      <c r="N4545" s="203"/>
      <c r="O4545" s="86"/>
      <c r="P4545" s="203"/>
      <c r="Q4545" s="203"/>
      <c r="R4545" s="84"/>
      <c r="S4545" s="84"/>
      <c r="T4545" s="84"/>
      <c r="U4545" s="84"/>
      <c r="V4545" s="84"/>
      <c r="W4545" s="203"/>
    </row>
    <row r="4546" spans="1:23" x14ac:dyDescent="0.3">
      <c r="A4546" s="203" t="s">
        <v>2645</v>
      </c>
      <c r="B4546" s="203" t="s">
        <v>1247</v>
      </c>
      <c r="C4546" s="203" t="s">
        <v>33538</v>
      </c>
      <c r="D4546" s="203" t="s">
        <v>33539</v>
      </c>
      <c r="E4546" s="203" t="s">
        <v>33540</v>
      </c>
      <c r="F4546" s="203" t="s">
        <v>9451</v>
      </c>
      <c r="G4546" s="203"/>
      <c r="H4546" s="203"/>
      <c r="I4546" s="203"/>
      <c r="J4546" s="203"/>
      <c r="K4546" s="84"/>
      <c r="L4546" s="84"/>
      <c r="M4546" s="84"/>
      <c r="N4546" s="203"/>
      <c r="O4546" s="86"/>
      <c r="P4546" s="203"/>
      <c r="Q4546" s="203"/>
      <c r="R4546" s="84"/>
      <c r="S4546" s="84"/>
      <c r="T4546" s="84"/>
      <c r="U4546" s="84"/>
      <c r="V4546" s="84"/>
      <c r="W4546" s="203"/>
    </row>
    <row r="4547" spans="1:23" x14ac:dyDescent="0.3">
      <c r="A4547" s="203" t="s">
        <v>1486</v>
      </c>
      <c r="B4547" s="203" t="s">
        <v>1246</v>
      </c>
      <c r="C4547" s="203" t="s">
        <v>33541</v>
      </c>
      <c r="D4547" s="203" t="s">
        <v>33542</v>
      </c>
      <c r="E4547" s="203" t="s">
        <v>33543</v>
      </c>
      <c r="F4547" s="203" t="s">
        <v>9451</v>
      </c>
      <c r="G4547" s="203"/>
      <c r="H4547" s="203"/>
      <c r="I4547" s="203"/>
      <c r="J4547" s="203"/>
      <c r="K4547" s="84"/>
      <c r="L4547" s="84"/>
      <c r="M4547" s="84"/>
      <c r="N4547" s="203"/>
      <c r="O4547" s="86"/>
      <c r="P4547" s="203"/>
      <c r="Q4547" s="203"/>
      <c r="R4547" s="84"/>
      <c r="S4547" s="84"/>
      <c r="T4547" s="84"/>
      <c r="U4547" s="84"/>
      <c r="V4547" s="84"/>
      <c r="W4547" s="203"/>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stoparacargue xmlns="85ef21c0-dac5-49e3-91d1-662760254cbf" xsi:nil="true"/>
    <lcf76f155ced4ddcb4097134ff3c332f xmlns="85ef21c0-dac5-49e3-91d1-662760254cbf">
      <Terms xmlns="http://schemas.microsoft.com/office/infopath/2007/PartnerControls"/>
    </lcf76f155ced4ddcb4097134ff3c332f>
    <TaxCatchAll xmlns="87c595dd-55ed-4419-a32a-dd3911c643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0F60B1531DC3A458B2CA85BCADB7171" ma:contentTypeVersion="12" ma:contentTypeDescription="Crear nuevo documento." ma:contentTypeScope="" ma:versionID="10df3ac7594cc6a48f5fc9dcf8002c71">
  <xsd:schema xmlns:xsd="http://www.w3.org/2001/XMLSchema" xmlns:xs="http://www.w3.org/2001/XMLSchema" xmlns:p="http://schemas.microsoft.com/office/2006/metadata/properties" xmlns:ns2="85ef21c0-dac5-49e3-91d1-662760254cbf" xmlns:ns3="87c595dd-55ed-4419-a32a-dd3911c643f0" targetNamespace="http://schemas.microsoft.com/office/2006/metadata/properties" ma:root="true" ma:fieldsID="80ba511f7b5eccc3e2fd0ec58ffc8032" ns2:_="" ns3:_="">
    <xsd:import namespace="85ef21c0-dac5-49e3-91d1-662760254cbf"/>
    <xsd:import namespace="87c595dd-55ed-4419-a32a-dd3911c643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Listoparacar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ef21c0-dac5-49e3-91d1-662760254c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038cc294-940b-4409-8b22-07835bb3276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istoparacargue" ma:index="19" nillable="true" ma:displayName="Listo para cargue" ma:format="Dropdown" ma:internalName="Listoparacargue">
      <xsd:simpleType>
        <xsd:restriction base="dms:Choice">
          <xsd:enumeration value="Si"/>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87c595dd-55ed-4419-a32a-dd3911c643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e738e6a-b43a-4bc4-900e-ae67b4df1acb}" ma:internalName="TaxCatchAll" ma:showField="CatchAllData" ma:web="87c595dd-55ed-4419-a32a-dd3911c643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523348F-935D-4FFB-AF57-27DB4EA8EF32}">
  <ds:schemaRefs>
    <ds:schemaRef ds:uri="http://schemas.microsoft.com/sharepoint/v3/contenttype/forms"/>
  </ds:schemaRefs>
</ds:datastoreItem>
</file>

<file path=customXml/itemProps2.xml><?xml version="1.0" encoding="utf-8"?>
<ds:datastoreItem xmlns:ds="http://schemas.openxmlformats.org/officeDocument/2006/customXml" ds:itemID="{D951250B-79E2-4DA5-B6A1-D258F56E0F11}">
  <ds:schemaRefs>
    <ds:schemaRef ds:uri="http://schemas.microsoft.com/office/2006/metadata/properties"/>
    <ds:schemaRef ds:uri="http://www.w3.org/2000/xmlns/"/>
    <ds:schemaRef ds:uri="85ef21c0-dac5-49e3-91d1-662760254cbf"/>
    <ds:schemaRef ds:uri="http://www.w3.org/2001/XMLSchema-instance"/>
    <ds:schemaRef ds:uri="http://schemas.microsoft.com/office/infopath/2007/PartnerControls"/>
    <ds:schemaRef ds:uri="87c595dd-55ed-4419-a32a-dd3911c643f0"/>
  </ds:schemaRefs>
</ds:datastoreItem>
</file>

<file path=customXml/itemProps3.xml><?xml version="1.0" encoding="utf-8"?>
<ds:datastoreItem xmlns:ds="http://schemas.openxmlformats.org/officeDocument/2006/customXml" ds:itemID="{F42A9F36-FCC0-4B4F-8140-3C9F21350F59}">
  <ds:schemaRefs>
    <ds:schemaRef ds:uri="http://schemas.microsoft.com/office/2006/metadata/contentType"/>
    <ds:schemaRef ds:uri="http://schemas.microsoft.com/office/2006/metadata/properties/metaAttributes"/>
    <ds:schemaRef ds:uri="http://www.w3.org/2000/xmlns/"/>
    <ds:schemaRef ds:uri="http://www.w3.org/2001/XMLSchema"/>
    <ds:schemaRef ds:uri="85ef21c0-dac5-49e3-91d1-662760254cbf"/>
    <ds:schemaRef ds:uri="87c595dd-55ed-4419-a32a-dd3911c643f0"/>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944A198-75A8-4FE1-94C1-2A121E4641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1</vt:i4>
      </vt:variant>
    </vt:vector>
  </HeadingPairs>
  <TitlesOfParts>
    <vt:vector size="25" baseType="lpstr">
      <vt:lpstr>CriteriosCruce</vt:lpstr>
      <vt:lpstr>Notas</vt:lpstr>
      <vt:lpstr>Reporte</vt:lpstr>
      <vt:lpstr>Parametros</vt:lpstr>
      <vt:lpstr>Bono_1</vt:lpstr>
      <vt:lpstr>Bono_2</vt:lpstr>
      <vt:lpstr>PPI</vt:lpstr>
      <vt:lpstr>Bono_3</vt:lpstr>
      <vt:lpstr>Bono_4</vt:lpstr>
      <vt:lpstr>ReporteDNP</vt:lpstr>
      <vt:lpstr>CUIPO_DAbiertos</vt:lpstr>
      <vt:lpstr>CUIPO-PIIP</vt:lpstr>
      <vt:lpstr>IndicadoresProyectosPI</vt:lpstr>
      <vt:lpstr>CUIPO_CHIP</vt:lpstr>
      <vt:lpstr>PI_SISPT</vt:lpstr>
      <vt:lpstr>Reporte PI</vt:lpstr>
      <vt:lpstr>PIIP</vt:lpstr>
      <vt:lpstr>ReporteEficaciaPIIP</vt:lpstr>
      <vt:lpstr>IndicadoresPIIP</vt:lpstr>
      <vt:lpstr>InfoGeneral</vt:lpstr>
      <vt:lpstr>ActividadesProyectos</vt:lpstr>
      <vt:lpstr>Descargas</vt:lpstr>
      <vt:lpstr>ColumnasSecop</vt:lpstr>
      <vt:lpstr>Secop II</vt:lpstr>
      <vt:lpstr>PERIODO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Indicadores</dc:creator>
  <cp:keywords/>
  <dc:description/>
  <cp:lastModifiedBy>Indicadores</cp:lastModifiedBy>
  <cp:revision/>
  <dcterms:created xsi:type="dcterms:W3CDTF">2026-07-31T20:43:27Z</dcterms:created>
  <dcterms:modified xsi:type="dcterms:W3CDTF">2026-08-28T00:53:52Z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0x01010040F60B1531DC3A458B2CA85BCADB7171</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